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-135" yWindow="-195" windowWidth="13575" windowHeight="9975"/>
  </bookViews>
  <sheets>
    <sheet name="1.- Tarifario" sheetId="94" r:id="rId1"/>
    <sheet name="2.- Base" sheetId="93" r:id="rId2"/>
    <sheet name="3.- Resumen general" sheetId="1" r:id="rId3"/>
    <sheet name="4.- Cargo Operativo" sheetId="95" r:id="rId4"/>
    <sheet name="5.- Instrumental" sheetId="10" r:id="rId5"/>
    <sheet name="6.- Insumos" sheetId="11" r:id="rId6"/>
  </sheets>
  <definedNames>
    <definedName name="_xlnm._FilterDatabase" localSheetId="0" hidden="1">'1.- Tarifario'!$A$5:$O$2390</definedName>
    <definedName name="_xlnm._FilterDatabase" localSheetId="1" hidden="1">'2.- Base'!$A$5:$N$2390</definedName>
    <definedName name="_xlnm._FilterDatabase" localSheetId="2" hidden="1">'3.- Resumen general'!#REF!</definedName>
    <definedName name="_xlnm._FilterDatabase" localSheetId="3" hidden="1">'4.- Cargo Operativo'!$A$3:$AU$2389</definedName>
    <definedName name="_xlnm._FilterDatabase" localSheetId="5" hidden="1">'6.- Insumos'!$3256:$9811</definedName>
    <definedName name="_xlnm.Print_Area" localSheetId="3">'4.- Cargo Operativo'!$A$1:$S$2390</definedName>
    <definedName name="componentes">'6.- Insumos'!$C$2421:$C$2635</definedName>
    <definedName name="_xlnm.Print_Titles" localSheetId="0">'1.- Tarifario'!$1:$5</definedName>
    <definedName name="_xlnm.Print_Titles" localSheetId="3">'4.- Cargo Operativo'!$B:$D,'4.- Cargo Operativo'!$2:$3</definedName>
  </definedNames>
  <calcPr calcId="124519"/>
</workbook>
</file>

<file path=xl/calcChain.xml><?xml version="1.0" encoding="utf-8"?>
<calcChain xmlns="http://schemas.openxmlformats.org/spreadsheetml/2006/main">
  <c r="IN2389" i="11"/>
  <c r="IN2388"/>
  <c r="IN2387"/>
  <c r="IN2386"/>
  <c r="IN2385"/>
  <c r="IN2384"/>
  <c r="IN2383"/>
  <c r="IN2382"/>
  <c r="IN2381"/>
  <c r="IN2380"/>
  <c r="IN2379"/>
  <c r="IN2378"/>
  <c r="IN2377"/>
  <c r="IN2376"/>
  <c r="IN2375"/>
  <c r="IN2374"/>
  <c r="IN2373"/>
  <c r="IN2372"/>
  <c r="IN2371"/>
  <c r="IN2370"/>
  <c r="IN2369"/>
  <c r="IN2368"/>
  <c r="IN2367"/>
  <c r="IN2366"/>
  <c r="IN2365"/>
  <c r="IN2364"/>
  <c r="IN2363"/>
  <c r="IN2362"/>
  <c r="IN2361"/>
  <c r="IN2360"/>
  <c r="IN2359"/>
  <c r="IN2358"/>
  <c r="IN2357"/>
  <c r="IN2356"/>
  <c r="IN2355"/>
  <c r="IN2354"/>
  <c r="IN2353"/>
  <c r="IN2352"/>
  <c r="IN2351"/>
  <c r="IN2350"/>
  <c r="IN2349"/>
  <c r="IN2348"/>
  <c r="IN2347"/>
  <c r="IN2346"/>
  <c r="IN2345"/>
  <c r="IN2344"/>
  <c r="IN2343"/>
  <c r="IN2342"/>
  <c r="IN2341"/>
  <c r="IN2340"/>
  <c r="IN2339"/>
  <c r="IN2338"/>
  <c r="IN2337"/>
  <c r="IN2336"/>
  <c r="IN2335"/>
  <c r="IN2334"/>
  <c r="IN2333"/>
  <c r="IN2332"/>
  <c r="IN2331"/>
  <c r="IN2330"/>
  <c r="IN2329"/>
  <c r="IN2328"/>
  <c r="IN2327"/>
  <c r="IN2326"/>
  <c r="IN2325"/>
  <c r="IN2324"/>
  <c r="IN2323"/>
  <c r="IN2322"/>
  <c r="IN2321"/>
  <c r="IN2320"/>
  <c r="IN2319"/>
  <c r="IN2318"/>
  <c r="IN2317"/>
  <c r="IN2316"/>
  <c r="IN2315"/>
  <c r="IN2314"/>
  <c r="IN2313"/>
  <c r="IN2312"/>
  <c r="IN2311"/>
  <c r="IN2310"/>
  <c r="IN2309"/>
  <c r="IN2308"/>
  <c r="IN2307"/>
  <c r="IN2306"/>
  <c r="IN2305"/>
  <c r="IN2304"/>
  <c r="IN2303"/>
  <c r="IN2302"/>
  <c r="IN2301"/>
  <c r="IN2300"/>
  <c r="IN2299"/>
  <c r="IN2298"/>
  <c r="IN2297"/>
  <c r="IN2296"/>
  <c r="IN2295"/>
  <c r="IN2294"/>
  <c r="IN2293"/>
  <c r="IN2292"/>
  <c r="IN2291"/>
  <c r="IN2290"/>
  <c r="IN2289"/>
  <c r="IN2288"/>
  <c r="IN2287"/>
  <c r="IN2286"/>
  <c r="IN2285"/>
  <c r="IN2284"/>
  <c r="IN2283"/>
  <c r="IN2282"/>
  <c r="IN2281"/>
  <c r="IN2280"/>
  <c r="IN2279"/>
  <c r="IN2278"/>
  <c r="IN2277"/>
  <c r="IN2276"/>
  <c r="IN2275"/>
  <c r="IN2274"/>
  <c r="IN2273"/>
  <c r="IN2272"/>
  <c r="IN2271"/>
  <c r="IN2270"/>
  <c r="IN2269"/>
  <c r="IN2268"/>
  <c r="IN2267"/>
  <c r="IN2266"/>
  <c r="IN2265"/>
  <c r="IN2264"/>
  <c r="IN2263"/>
  <c r="IN2262"/>
  <c r="IN2261"/>
  <c r="IN2260"/>
  <c r="IN2259"/>
  <c r="IN2258"/>
  <c r="IN2257"/>
  <c r="IN2256"/>
  <c r="IN2255"/>
  <c r="IN2254"/>
  <c r="IN2253"/>
  <c r="IN2252"/>
  <c r="IN2251"/>
  <c r="IN2250"/>
  <c r="IN2249"/>
  <c r="IN2248"/>
  <c r="IN2247"/>
  <c r="IN2246"/>
  <c r="IN2245"/>
  <c r="IN2244"/>
  <c r="IN2243"/>
  <c r="IN2242"/>
  <c r="IN2241"/>
  <c r="IN2240"/>
  <c r="IN2239"/>
  <c r="IN2238"/>
  <c r="IN2237"/>
  <c r="IN2236"/>
  <c r="IN2235"/>
  <c r="IN2234"/>
  <c r="IN2233"/>
  <c r="IN2232"/>
  <c r="IN2231"/>
  <c r="IN2230"/>
  <c r="IN2229"/>
  <c r="IN2228"/>
  <c r="IN2227"/>
  <c r="IN2226"/>
  <c r="IN2225"/>
  <c r="IN2224"/>
  <c r="IN2223"/>
  <c r="IN2222"/>
  <c r="IN2221"/>
  <c r="IN2220"/>
  <c r="IN2219"/>
  <c r="IN2218"/>
  <c r="IN2217"/>
  <c r="IN2216"/>
  <c r="IN2215"/>
  <c r="IN2214"/>
  <c r="IN2213"/>
  <c r="IN2212"/>
  <c r="IN2211"/>
  <c r="IN2210"/>
  <c r="IN2209"/>
  <c r="IN2208"/>
  <c r="IN2207"/>
  <c r="IN2206"/>
  <c r="IN2205"/>
  <c r="IN2204"/>
  <c r="IN2203"/>
  <c r="IN2202"/>
  <c r="IN2201"/>
  <c r="IN2200"/>
  <c r="IN2199"/>
  <c r="IN2198"/>
  <c r="IN2197"/>
  <c r="IN2196"/>
  <c r="IN2195"/>
  <c r="IN2194"/>
  <c r="IN2193"/>
  <c r="IN2192"/>
  <c r="IN2191"/>
  <c r="IN2190"/>
  <c r="IN2189"/>
  <c r="IN2188"/>
  <c r="IN2187"/>
  <c r="IN2186"/>
  <c r="IN2185"/>
  <c r="IN2184"/>
  <c r="IN2183"/>
  <c r="IN2182"/>
  <c r="IN2181"/>
  <c r="IN2180"/>
  <c r="IN2179"/>
  <c r="IN2178"/>
  <c r="IN2177"/>
  <c r="IN2176"/>
  <c r="IN2175"/>
  <c r="IN2174"/>
  <c r="IN2173"/>
  <c r="IN2172"/>
  <c r="IN2171"/>
  <c r="IN2170"/>
  <c r="IN2169"/>
  <c r="IN2168"/>
  <c r="IN2167"/>
  <c r="IN2166"/>
  <c r="IN2165"/>
  <c r="IN2164"/>
  <c r="IN2163"/>
  <c r="IN2162"/>
  <c r="IN2161"/>
  <c r="IN2160"/>
  <c r="IN2159"/>
  <c r="IN2158"/>
  <c r="IN2157"/>
  <c r="IN2156"/>
  <c r="IN2155"/>
  <c r="IN2154"/>
  <c r="IN2153"/>
  <c r="IN2152"/>
  <c r="IN2151"/>
  <c r="IN2150"/>
  <c r="IN2149"/>
  <c r="IN2148"/>
  <c r="IN2147"/>
  <c r="IN2146"/>
  <c r="IN2145"/>
  <c r="IN2144"/>
  <c r="IN2143"/>
  <c r="IN2142"/>
  <c r="IN2141"/>
  <c r="IN2140"/>
  <c r="IN2139"/>
  <c r="IN2138"/>
  <c r="IN2137"/>
  <c r="IN2136"/>
  <c r="IN2135"/>
  <c r="IN2134"/>
  <c r="IN2133"/>
  <c r="IN2132"/>
  <c r="IN2131"/>
  <c r="IN2130"/>
  <c r="IN2129"/>
  <c r="IN2128"/>
  <c r="IN2127"/>
  <c r="IN2126"/>
  <c r="IN2125"/>
  <c r="IN2124"/>
  <c r="IN2123"/>
  <c r="IN2122"/>
  <c r="IN2121"/>
  <c r="IN2120"/>
  <c r="IN2119"/>
  <c r="IN2118"/>
  <c r="IN2117"/>
  <c r="IN2116"/>
  <c r="IN2115"/>
  <c r="IN2114"/>
  <c r="IN2113"/>
  <c r="IN2112"/>
  <c r="IN2111"/>
  <c r="IN2110"/>
  <c r="IN2109"/>
  <c r="IN2108"/>
  <c r="IN2107"/>
  <c r="IN2106"/>
  <c r="IN2105"/>
  <c r="IN2104"/>
  <c r="IN2103"/>
  <c r="IN2102"/>
  <c r="IN2101"/>
  <c r="IN2100"/>
  <c r="IN2099"/>
  <c r="IN2098"/>
  <c r="IN2097"/>
  <c r="IN2096"/>
  <c r="IN2095"/>
  <c r="IN2094"/>
  <c r="IN2093"/>
  <c r="IN2092"/>
  <c r="IN2091"/>
  <c r="IN2090"/>
  <c r="IN2089"/>
  <c r="IN2088"/>
  <c r="IN2087"/>
  <c r="IN2086"/>
  <c r="IN2085"/>
  <c r="IN2084"/>
  <c r="IN2083"/>
  <c r="IN2082"/>
  <c r="IN2081"/>
  <c r="IN2080"/>
  <c r="IN2079"/>
  <c r="IN2078"/>
  <c r="IN2077"/>
  <c r="IN2076"/>
  <c r="IN2075"/>
  <c r="IN2074"/>
  <c r="IN2073"/>
  <c r="IN2072"/>
  <c r="IN2071"/>
  <c r="IN2070"/>
  <c r="IN2069"/>
  <c r="IN2068"/>
  <c r="IN2067"/>
  <c r="IN2066"/>
  <c r="IN2065"/>
  <c r="IN2064"/>
  <c r="IN2063"/>
  <c r="IN2062"/>
  <c r="IN2061"/>
  <c r="IN2060"/>
  <c r="IN2059"/>
  <c r="IN2058"/>
  <c r="IN2057"/>
  <c r="IN2056"/>
  <c r="IN2055"/>
  <c r="IN2054"/>
  <c r="IN2053"/>
  <c r="IN2052"/>
  <c r="IN2051"/>
  <c r="IN2050"/>
  <c r="IN2049"/>
  <c r="IN2048"/>
  <c r="IN2047"/>
  <c r="IN2046"/>
  <c r="IN2045"/>
  <c r="IN2044"/>
  <c r="IN2043"/>
  <c r="IN2042"/>
  <c r="IN2041"/>
  <c r="IN2040"/>
  <c r="IN2039"/>
  <c r="IN2038"/>
  <c r="IN2037"/>
  <c r="IN2036"/>
  <c r="IN2035"/>
  <c r="IN2034"/>
  <c r="IN2033"/>
  <c r="IN2032"/>
  <c r="IN2031"/>
  <c r="IN2030"/>
  <c r="IN2029"/>
  <c r="IN2028"/>
  <c r="IN2027"/>
  <c r="IN2026"/>
  <c r="IN2025"/>
  <c r="IN2024"/>
  <c r="IN2023"/>
  <c r="IN2022"/>
  <c r="IN2021"/>
  <c r="IN2020"/>
  <c r="IN2019"/>
  <c r="IN2018"/>
  <c r="IN2017"/>
  <c r="IN2016"/>
  <c r="IN2015"/>
  <c r="IN2014"/>
  <c r="IN2013"/>
  <c r="IN2012"/>
  <c r="IN2011"/>
  <c r="IN2010"/>
  <c r="IN2009"/>
  <c r="IN2008"/>
  <c r="IN2007"/>
  <c r="IN2006"/>
  <c r="IN2005"/>
  <c r="IN2004"/>
  <c r="IN2003"/>
  <c r="IN2002"/>
  <c r="IN2001"/>
  <c r="IN2000"/>
  <c r="IN1999"/>
  <c r="IN1998"/>
  <c r="IN1997"/>
  <c r="IN1996"/>
  <c r="IN1995"/>
  <c r="IN1994"/>
  <c r="IN1993"/>
  <c r="IN1992"/>
  <c r="IN1991"/>
  <c r="IN1990"/>
  <c r="IN1989"/>
  <c r="IN1988"/>
  <c r="IN1987"/>
  <c r="IN1986"/>
  <c r="IN1985"/>
  <c r="IN1984"/>
  <c r="IN1983"/>
  <c r="IN1982"/>
  <c r="IN1981"/>
  <c r="IN1980"/>
  <c r="IN1979"/>
  <c r="IN1978"/>
  <c r="IN1977"/>
  <c r="IN1976"/>
  <c r="IN1975"/>
  <c r="IN1974"/>
  <c r="IN1973"/>
  <c r="IN1972"/>
  <c r="IN1971"/>
  <c r="IN1970"/>
  <c r="IN1969"/>
  <c r="IN1968"/>
  <c r="IN1967"/>
  <c r="IN1966"/>
  <c r="IN1965"/>
  <c r="IN1964"/>
  <c r="IN1963"/>
  <c r="IN1962"/>
  <c r="IN1961"/>
  <c r="IN1960"/>
  <c r="IN1959"/>
  <c r="IN1958"/>
  <c r="IN1957"/>
  <c r="IN1956"/>
  <c r="IN1955"/>
  <c r="IN1954"/>
  <c r="IN1953"/>
  <c r="IN1952"/>
  <c r="IN1951"/>
  <c r="IN1950"/>
  <c r="IN1949"/>
  <c r="IN1948"/>
  <c r="IN1947"/>
  <c r="IN1946"/>
  <c r="IN1945"/>
  <c r="IN1944"/>
  <c r="IN1943"/>
  <c r="IN1942"/>
  <c r="IN1941"/>
  <c r="IN1940"/>
  <c r="IN1939"/>
  <c r="IN1938"/>
  <c r="IN1937"/>
  <c r="IN1936"/>
  <c r="IN1935"/>
  <c r="IN1934"/>
  <c r="IN1933"/>
  <c r="IN1932"/>
  <c r="IN1931"/>
  <c r="IN1930"/>
  <c r="IN1929"/>
  <c r="IN1928"/>
  <c r="IN1927"/>
  <c r="IN1926"/>
  <c r="IN1925"/>
  <c r="IN1924"/>
  <c r="IN1923"/>
  <c r="IN1922"/>
  <c r="IN1921"/>
  <c r="IN1920"/>
  <c r="IN1919"/>
  <c r="IN1918"/>
  <c r="IN1917"/>
  <c r="IN1916"/>
  <c r="IN1915"/>
  <c r="IN1914"/>
  <c r="IN1913"/>
  <c r="IN1912"/>
  <c r="IN1911"/>
  <c r="IN1910"/>
  <c r="IN1909"/>
  <c r="IN1908"/>
  <c r="IN1907"/>
  <c r="IN1906"/>
  <c r="IN1905"/>
  <c r="IN1904"/>
  <c r="IN1903"/>
  <c r="IN1902"/>
  <c r="IN1901"/>
  <c r="IN1900"/>
  <c r="IN1899"/>
  <c r="IN1898"/>
  <c r="IN1897"/>
  <c r="IN1896"/>
  <c r="IN1895"/>
  <c r="IN1894"/>
  <c r="IN1893"/>
  <c r="IN1892"/>
  <c r="IN1891"/>
  <c r="IN1890"/>
  <c r="IN1889"/>
  <c r="IN1888"/>
  <c r="IN1887"/>
  <c r="IN1886"/>
  <c r="IN1885"/>
  <c r="IN1884"/>
  <c r="IN1883"/>
  <c r="IN1882"/>
  <c r="IN1881"/>
  <c r="IN1880"/>
  <c r="IN1879"/>
  <c r="IN1878"/>
  <c r="IN1877"/>
  <c r="IN1876"/>
  <c r="IN1875"/>
  <c r="IN1874"/>
  <c r="IN1873"/>
  <c r="IN1872"/>
  <c r="IN1871"/>
  <c r="IN1870"/>
  <c r="IN1869"/>
  <c r="IN1868"/>
  <c r="IN1867"/>
  <c r="IN1866"/>
  <c r="IN1865"/>
  <c r="IN1864"/>
  <c r="IN1863"/>
  <c r="IN1862"/>
  <c r="IN1861"/>
  <c r="IN1860"/>
  <c r="IN1859"/>
  <c r="IN1858"/>
  <c r="IN1857"/>
  <c r="IN1856"/>
  <c r="IN1855"/>
  <c r="IN1854"/>
  <c r="IN1853"/>
  <c r="IN1852"/>
  <c r="IN1851"/>
  <c r="IN1850"/>
  <c r="IN1849"/>
  <c r="IN1848"/>
  <c r="IN1847"/>
  <c r="IN1846"/>
  <c r="IN1845"/>
  <c r="IN1844"/>
  <c r="IN1843"/>
  <c r="IN1842"/>
  <c r="IN1841"/>
  <c r="IN1840"/>
  <c r="IN1839"/>
  <c r="IN1838"/>
  <c r="IN1837"/>
  <c r="IN1836"/>
  <c r="IN1835"/>
  <c r="IN1834"/>
  <c r="IN1833"/>
  <c r="IN1832"/>
  <c r="IN1831"/>
  <c r="IN1830"/>
  <c r="IN1829"/>
  <c r="IN1828"/>
  <c r="IN1827"/>
  <c r="IN1826"/>
  <c r="IN1825"/>
  <c r="IN1824"/>
  <c r="IN1823"/>
  <c r="IN1822"/>
  <c r="IN1821"/>
  <c r="IN1820"/>
  <c r="IN1819"/>
  <c r="IN1818"/>
  <c r="IN1817"/>
  <c r="IN1816"/>
  <c r="IN1815"/>
  <c r="IN1814"/>
  <c r="IN1813"/>
  <c r="IN1812"/>
  <c r="IN1811"/>
  <c r="IN1810"/>
  <c r="IN1809"/>
  <c r="IN1808"/>
  <c r="IN1807"/>
  <c r="IN1806"/>
  <c r="IN1805"/>
  <c r="IN1804"/>
  <c r="IN1803"/>
  <c r="IN1802"/>
  <c r="IN1801"/>
  <c r="IN1800"/>
  <c r="IN1799"/>
  <c r="IN1798"/>
  <c r="IN1797"/>
  <c r="IN1796"/>
  <c r="IN1795"/>
  <c r="IN1794"/>
  <c r="IN1793"/>
  <c r="IN1792"/>
  <c r="IN1791"/>
  <c r="IN1790"/>
  <c r="IN1789"/>
  <c r="IN1788"/>
  <c r="IN1787"/>
  <c r="IN1786"/>
  <c r="IN1785"/>
  <c r="IN1784"/>
  <c r="IN1783"/>
  <c r="IN1782"/>
  <c r="IN1781"/>
  <c r="IN1780"/>
  <c r="IN1779"/>
  <c r="IN1778"/>
  <c r="IN1777"/>
  <c r="IN1776"/>
  <c r="IN1775"/>
  <c r="IN1774"/>
  <c r="IN1773"/>
  <c r="IN1772"/>
  <c r="IN1771"/>
  <c r="IN1770"/>
  <c r="IN1769"/>
  <c r="IN1768"/>
  <c r="IN1767"/>
  <c r="IN1766"/>
  <c r="IN1765"/>
  <c r="IN1764"/>
  <c r="IN1763"/>
  <c r="IN1762"/>
  <c r="IN1761"/>
  <c r="IN1760"/>
  <c r="IN1759"/>
  <c r="IN1758"/>
  <c r="IN1757"/>
  <c r="IN1756"/>
  <c r="IN1755"/>
  <c r="IN1754"/>
  <c r="IN1753"/>
  <c r="IN1752"/>
  <c r="IN1751"/>
  <c r="IN1750"/>
  <c r="IN1749"/>
  <c r="IN1748"/>
  <c r="IN1747"/>
  <c r="IN1746"/>
  <c r="IN1745"/>
  <c r="IN1744"/>
  <c r="IN1743"/>
  <c r="IN1742"/>
  <c r="IN1741"/>
  <c r="IN1740"/>
  <c r="IN1739"/>
  <c r="IN1738"/>
  <c r="IN1737"/>
  <c r="IN1736"/>
  <c r="IN1735"/>
  <c r="IN1734"/>
  <c r="IN1733"/>
  <c r="IN1732"/>
  <c r="IN1731"/>
  <c r="IN1730"/>
  <c r="IN1729"/>
  <c r="IN1728"/>
  <c r="IN1727"/>
  <c r="IN1726"/>
  <c r="IN1725"/>
  <c r="IN1724"/>
  <c r="IN1723"/>
  <c r="IN1722"/>
  <c r="IN1721"/>
  <c r="IN1720"/>
  <c r="IN1719"/>
  <c r="IN1718"/>
  <c r="IN1717"/>
  <c r="IN1716"/>
  <c r="IN1715"/>
  <c r="IN1714"/>
  <c r="IN1713"/>
  <c r="IN1712"/>
  <c r="IN1711"/>
  <c r="IN1710"/>
  <c r="IN1709"/>
  <c r="IN1708"/>
  <c r="IN1707"/>
  <c r="IN1706"/>
  <c r="IN1705"/>
  <c r="IN1704"/>
  <c r="IN1703"/>
  <c r="IN1702"/>
  <c r="IN1701"/>
  <c r="IN1700"/>
  <c r="IN1699"/>
  <c r="IN1698"/>
  <c r="IN1697"/>
  <c r="IN1696"/>
  <c r="IN1695"/>
  <c r="IN1694"/>
  <c r="IN1693"/>
  <c r="IN1692"/>
  <c r="IN1691"/>
  <c r="IN1690"/>
  <c r="IN1689"/>
  <c r="IN1688"/>
  <c r="IN1687"/>
  <c r="IN1686"/>
  <c r="IN1685"/>
  <c r="IN1684"/>
  <c r="IN1683"/>
  <c r="IN1682"/>
  <c r="IN1681"/>
  <c r="IN1680"/>
  <c r="IN1679"/>
  <c r="IN1678"/>
  <c r="IN1677"/>
  <c r="IN1676"/>
  <c r="IN1675"/>
  <c r="IN1674"/>
  <c r="IN1673"/>
  <c r="IN1672"/>
  <c r="IN1671"/>
  <c r="IN1670"/>
  <c r="IN1669"/>
  <c r="IN1668"/>
  <c r="IN1667"/>
  <c r="IN1666"/>
  <c r="IN1665"/>
  <c r="IN1664"/>
  <c r="IN1663"/>
  <c r="IN1662"/>
  <c r="IN1661"/>
  <c r="IN1660"/>
  <c r="IN1659"/>
  <c r="IN1658"/>
  <c r="IN1657"/>
  <c r="IN1656"/>
  <c r="IN1655"/>
  <c r="IN1654"/>
  <c r="IN1653"/>
  <c r="IN1652"/>
  <c r="IN1651"/>
  <c r="IN1650"/>
  <c r="IN1649"/>
  <c r="IN1648"/>
  <c r="IN1647"/>
  <c r="IN1646"/>
  <c r="IN1645"/>
  <c r="IN1644"/>
  <c r="IN1643"/>
  <c r="IN1642"/>
  <c r="IN1641"/>
  <c r="IN1640"/>
  <c r="IN1639"/>
  <c r="IN1638"/>
  <c r="IN1637"/>
  <c r="IN1636"/>
  <c r="IN1635"/>
  <c r="IN1634"/>
  <c r="IN1633"/>
  <c r="IN1632"/>
  <c r="IN1631"/>
  <c r="IN1630"/>
  <c r="IN1629"/>
  <c r="IN1628"/>
  <c r="IN1627"/>
  <c r="IN1626"/>
  <c r="IN1625"/>
  <c r="IN1624"/>
  <c r="IN1623"/>
  <c r="IN1622"/>
  <c r="IN1621"/>
  <c r="IN1620"/>
  <c r="IN1619"/>
  <c r="IN1618"/>
  <c r="IN1617"/>
  <c r="IN1616"/>
  <c r="IN1615"/>
  <c r="IN1614"/>
  <c r="IN1613"/>
  <c r="IN1612"/>
  <c r="IN1611"/>
  <c r="IN1610"/>
  <c r="IN1609"/>
  <c r="IN1608"/>
  <c r="IN1607"/>
  <c r="IN1606"/>
  <c r="IN1605"/>
  <c r="IN1604"/>
  <c r="IN1603"/>
  <c r="IN1602"/>
  <c r="IN1601"/>
  <c r="IN1600"/>
  <c r="IN1599"/>
  <c r="IN1598"/>
  <c r="IN1597"/>
  <c r="IN1596"/>
  <c r="IN1595"/>
  <c r="IN1594"/>
  <c r="IN1593"/>
  <c r="IN1592"/>
  <c r="IN1591"/>
  <c r="IN1590"/>
  <c r="IN1589"/>
  <c r="IN1588"/>
  <c r="IN1587"/>
  <c r="IN1586"/>
  <c r="IN1585"/>
  <c r="IN1584"/>
  <c r="IN1583"/>
  <c r="IN1582"/>
  <c r="IN1581"/>
  <c r="IN1580"/>
  <c r="IN1579"/>
  <c r="IN1578"/>
  <c r="IN1577"/>
  <c r="IN1576"/>
  <c r="IN1575"/>
  <c r="IN1574"/>
  <c r="IN1573"/>
  <c r="IN1572"/>
  <c r="IN1571"/>
  <c r="IN1570"/>
  <c r="IN1569"/>
  <c r="IN1568"/>
  <c r="IN1567"/>
  <c r="IN1566"/>
  <c r="IN1565"/>
  <c r="IN1564"/>
  <c r="IN1563"/>
  <c r="IN1562"/>
  <c r="IN1561"/>
  <c r="IN1560"/>
  <c r="IN1559"/>
  <c r="IN1558"/>
  <c r="IN1557"/>
  <c r="IN1556"/>
  <c r="IN1555"/>
  <c r="IN1554"/>
  <c r="IN1553"/>
  <c r="IN1552"/>
  <c r="IN1551"/>
  <c r="IN1550"/>
  <c r="IN1549"/>
  <c r="IN1548"/>
  <c r="IN1547"/>
  <c r="IN1546"/>
  <c r="IN1545"/>
  <c r="IN1544"/>
  <c r="IN1543"/>
  <c r="IN1542"/>
  <c r="IN1541"/>
  <c r="IN1540"/>
  <c r="IN1539"/>
  <c r="IN1538"/>
  <c r="IN1537"/>
  <c r="IN1536"/>
  <c r="IN1535"/>
  <c r="IN1534"/>
  <c r="IN1533"/>
  <c r="IN1532"/>
  <c r="IN1531"/>
  <c r="IN1530"/>
  <c r="IN1529"/>
  <c r="IN1528"/>
  <c r="IN1527"/>
  <c r="IN1526"/>
  <c r="IN1525"/>
  <c r="IN1524"/>
  <c r="IN1523"/>
  <c r="IN1522"/>
  <c r="IN1521"/>
  <c r="IN1520"/>
  <c r="IN1519"/>
  <c r="IN1518"/>
  <c r="IN1517"/>
  <c r="IN1516"/>
  <c r="IN1515"/>
  <c r="IN1514"/>
  <c r="IN1513"/>
  <c r="IN1512"/>
  <c r="IN1511"/>
  <c r="IN1510"/>
  <c r="IN1509"/>
  <c r="IN1508"/>
  <c r="IN1507"/>
  <c r="IN1506"/>
  <c r="IN1505"/>
  <c r="IN1504"/>
  <c r="IN1503"/>
  <c r="IN1502"/>
  <c r="IN1501"/>
  <c r="IN1500"/>
  <c r="IN1499"/>
  <c r="IN1498"/>
  <c r="IN1497"/>
  <c r="IN1496"/>
  <c r="IN1495"/>
  <c r="IN1494"/>
  <c r="IN1493"/>
  <c r="IN1492"/>
  <c r="IN1491"/>
  <c r="IN1490"/>
  <c r="IN1489"/>
  <c r="IN1488"/>
  <c r="IN1487"/>
  <c r="IN1486"/>
  <c r="IN1485"/>
  <c r="IN1484"/>
  <c r="IN1483"/>
  <c r="IN1482"/>
  <c r="IN1481"/>
  <c r="IN1480"/>
  <c r="IN1479"/>
  <c r="IN1478"/>
  <c r="IN1477"/>
  <c r="IN1476"/>
  <c r="IN1475"/>
  <c r="IN1474"/>
  <c r="IN1473"/>
  <c r="IN1472"/>
  <c r="IN1471"/>
  <c r="IN1470"/>
  <c r="IN1469"/>
  <c r="IN1468"/>
  <c r="IN1467"/>
  <c r="IN1466"/>
  <c r="IN1465"/>
  <c r="IN1464"/>
  <c r="IN1463"/>
  <c r="IN1462"/>
  <c r="IN1461"/>
  <c r="IN1460"/>
  <c r="IN1459"/>
  <c r="IN1458"/>
  <c r="IN1457"/>
  <c r="IN1456"/>
  <c r="IN1455"/>
  <c r="IN1454"/>
  <c r="IN1453"/>
  <c r="IN1452"/>
  <c r="IN1451"/>
  <c r="IN1450"/>
  <c r="IN1449"/>
  <c r="IN1448"/>
  <c r="IN1447"/>
  <c r="IN1446"/>
  <c r="IN1445"/>
  <c r="IN1444"/>
  <c r="IN1443"/>
  <c r="IN1442"/>
  <c r="IN1441"/>
  <c r="IN1440"/>
  <c r="IN1439"/>
  <c r="IN1438"/>
  <c r="IN1437"/>
  <c r="IN1436"/>
  <c r="IN1435"/>
  <c r="IN1434"/>
  <c r="IN1433"/>
  <c r="IN1432"/>
  <c r="IN1431"/>
  <c r="IN1430"/>
  <c r="IN1429"/>
  <c r="IN1428"/>
  <c r="IN1427"/>
  <c r="IN1426"/>
  <c r="IN1425"/>
  <c r="IN1424"/>
  <c r="IN1423"/>
  <c r="IN1422"/>
  <c r="IN1421"/>
  <c r="IN1420"/>
  <c r="IN1419"/>
  <c r="IN1418"/>
  <c r="IN1417"/>
  <c r="IN1416"/>
  <c r="IN1415"/>
  <c r="IN1414"/>
  <c r="IN1413"/>
  <c r="IN1412"/>
  <c r="IN1411"/>
  <c r="IN1410"/>
  <c r="IN1409"/>
  <c r="IN1408"/>
  <c r="IN1407"/>
  <c r="IN1406"/>
  <c r="IN1405"/>
  <c r="IN1404"/>
  <c r="IN1403"/>
  <c r="IN1402"/>
  <c r="IN1401"/>
  <c r="IN1400"/>
  <c r="IN1399"/>
  <c r="IN1398"/>
  <c r="IN1397"/>
  <c r="IN1396"/>
  <c r="IN1395"/>
  <c r="IN1394"/>
  <c r="IN1393"/>
  <c r="IN1392"/>
  <c r="IN1391"/>
  <c r="IN1390"/>
  <c r="IN1389"/>
  <c r="IN1388"/>
  <c r="IN1387"/>
  <c r="IN1386"/>
  <c r="IN1385"/>
  <c r="IN1384"/>
  <c r="IN1383"/>
  <c r="IN1382"/>
  <c r="IN1381"/>
  <c r="IN1380"/>
  <c r="IN1379"/>
  <c r="IN1378"/>
  <c r="IN1377"/>
  <c r="IN1376"/>
  <c r="IN1375"/>
  <c r="IN1374"/>
  <c r="IN1373"/>
  <c r="IN1372"/>
  <c r="IN1371"/>
  <c r="IN1370"/>
  <c r="IN1369"/>
  <c r="IN1368"/>
  <c r="IN1367"/>
  <c r="IN1366"/>
  <c r="IN1365"/>
  <c r="IN1364"/>
  <c r="IN1363"/>
  <c r="IN1362"/>
  <c r="IN1361"/>
  <c r="IN1360"/>
  <c r="IN1359"/>
  <c r="IN1358"/>
  <c r="IN1357"/>
  <c r="IN1356"/>
  <c r="IN1355"/>
  <c r="IN1354"/>
  <c r="IN1353"/>
  <c r="IN1352"/>
  <c r="IN1351"/>
  <c r="IN1350"/>
  <c r="IN1349"/>
  <c r="IN1348"/>
  <c r="IN1347"/>
  <c r="IN1346"/>
  <c r="IN1345"/>
  <c r="IN1344"/>
  <c r="IN1343"/>
  <c r="IN1342"/>
  <c r="IN1341"/>
  <c r="IN1340"/>
  <c r="IN1339"/>
  <c r="IN1338"/>
  <c r="IN1337"/>
  <c r="IN1336"/>
  <c r="IN1335"/>
  <c r="IN1334"/>
  <c r="IN1333"/>
  <c r="IN1332"/>
  <c r="IN1331"/>
  <c r="IN1330"/>
  <c r="IN1329"/>
  <c r="IN1328"/>
  <c r="IN1327"/>
  <c r="IN1326"/>
  <c r="IN1325"/>
  <c r="IN1324"/>
  <c r="IN1323"/>
  <c r="IN1322"/>
  <c r="IN1321"/>
  <c r="IN1320"/>
  <c r="IN1319"/>
  <c r="IN1318"/>
  <c r="IN1317"/>
  <c r="IN1316"/>
  <c r="IN1315"/>
  <c r="IN1314"/>
  <c r="IN1313"/>
  <c r="IN1312"/>
  <c r="IN1311"/>
  <c r="IN1310"/>
  <c r="IN1309"/>
  <c r="IN1308"/>
  <c r="IN1307"/>
  <c r="IN1306"/>
  <c r="IN1305"/>
  <c r="IN1304"/>
  <c r="IN1303"/>
  <c r="IN1302"/>
  <c r="IN1301"/>
  <c r="IN1300"/>
  <c r="IN1299"/>
  <c r="IN1298"/>
  <c r="IN1297"/>
  <c r="IN1296"/>
  <c r="IN1295"/>
  <c r="IN1294"/>
  <c r="IN1293"/>
  <c r="IN1292"/>
  <c r="IN1291"/>
  <c r="IN1290"/>
  <c r="IN1289"/>
  <c r="IN1288"/>
  <c r="IN1287"/>
  <c r="IN1286"/>
  <c r="IN1285"/>
  <c r="IN1284"/>
  <c r="IN1283"/>
  <c r="IN1282"/>
  <c r="IN1281"/>
  <c r="IN1280"/>
  <c r="IN1279"/>
  <c r="IN1278"/>
  <c r="IN1277"/>
  <c r="IN1276"/>
  <c r="IN1275"/>
  <c r="IN1274"/>
  <c r="IN1273"/>
  <c r="IN1272"/>
  <c r="IN1271"/>
  <c r="IN1270"/>
  <c r="IN1269"/>
  <c r="IN1268"/>
  <c r="IN1267"/>
  <c r="IN1266"/>
  <c r="IN1265"/>
  <c r="IN1264"/>
  <c r="IN1263"/>
  <c r="IN1262"/>
  <c r="IN1261"/>
  <c r="IN1260"/>
  <c r="IN1259"/>
  <c r="IN1258"/>
  <c r="IN1257"/>
  <c r="IN1256"/>
  <c r="IN1255"/>
  <c r="IN1254"/>
  <c r="IN1253"/>
  <c r="IN1252"/>
  <c r="IN1251"/>
  <c r="IN1250"/>
  <c r="IN1249"/>
  <c r="IN1248"/>
  <c r="IN1247"/>
  <c r="IN1246"/>
  <c r="IN1245"/>
  <c r="IN1244"/>
  <c r="IN1243"/>
  <c r="IN1242"/>
  <c r="IN1241"/>
  <c r="IN1240"/>
  <c r="IN1239"/>
  <c r="IN1238"/>
  <c r="IN1237"/>
  <c r="IN1236"/>
  <c r="IN1235"/>
  <c r="IN1234"/>
  <c r="IN1233"/>
  <c r="IN1232"/>
  <c r="IN1231"/>
  <c r="IN1230"/>
  <c r="IN1229"/>
  <c r="IN1228"/>
  <c r="IN1227"/>
  <c r="IN1226"/>
  <c r="IN1225"/>
  <c r="IN1224"/>
  <c r="IN1223"/>
  <c r="IN1222"/>
  <c r="IN1221"/>
  <c r="IN1220"/>
  <c r="IN1219"/>
  <c r="IN1218"/>
  <c r="IN1217"/>
  <c r="IN1216"/>
  <c r="IN1215"/>
  <c r="IN1214"/>
  <c r="IN1213"/>
  <c r="IN1212"/>
  <c r="IN1211"/>
  <c r="IN1210"/>
  <c r="IN1209"/>
  <c r="IN1208"/>
  <c r="IN1207"/>
  <c r="IN1206"/>
  <c r="IN1205"/>
  <c r="IN1204"/>
  <c r="IN1203"/>
  <c r="IN1202"/>
  <c r="IN1201"/>
  <c r="IN1200"/>
  <c r="IN1199"/>
  <c r="IN1198"/>
  <c r="IN1197"/>
  <c r="IN1196"/>
  <c r="IN1195"/>
  <c r="IN1194"/>
  <c r="IN1193"/>
  <c r="IN1192"/>
  <c r="IN1191"/>
  <c r="IN1190"/>
  <c r="IN1189"/>
  <c r="IN1188"/>
  <c r="IN1187"/>
  <c r="IN1186"/>
  <c r="IN1185"/>
  <c r="IN1184"/>
  <c r="IN1183"/>
  <c r="IN1182"/>
  <c r="IN1181"/>
  <c r="IN1180"/>
  <c r="IN1179"/>
  <c r="IN1178"/>
  <c r="IN1177"/>
  <c r="IN1176"/>
  <c r="IN1175"/>
  <c r="IN1174"/>
  <c r="IN1173"/>
  <c r="IN1172"/>
  <c r="IN1171"/>
  <c r="IN1170"/>
  <c r="IN1169"/>
  <c r="IN1168"/>
  <c r="IN1167"/>
  <c r="IN1166"/>
  <c r="IN1165"/>
  <c r="IN1164"/>
  <c r="IN1163"/>
  <c r="IN1162"/>
  <c r="IN1161"/>
  <c r="IN1160"/>
  <c r="IN1159"/>
  <c r="IN1158"/>
  <c r="IN1157"/>
  <c r="IN1156"/>
  <c r="IN1155"/>
  <c r="IN1154"/>
  <c r="IN1153"/>
  <c r="IN1152"/>
  <c r="IN1151"/>
  <c r="IN1150"/>
  <c r="IN1149"/>
  <c r="IN1148"/>
  <c r="IN1147"/>
  <c r="IN1146"/>
  <c r="IN1145"/>
  <c r="IN1144"/>
  <c r="IN1143"/>
  <c r="IN1142"/>
  <c r="IN1141"/>
  <c r="IN1140"/>
  <c r="IN1139"/>
  <c r="IN1138"/>
  <c r="IN1137"/>
  <c r="IN1136"/>
  <c r="IN1135"/>
  <c r="IN1134"/>
  <c r="IN1133"/>
  <c r="IN1132"/>
  <c r="IN1131"/>
  <c r="IN1130"/>
  <c r="IN1129"/>
  <c r="IN1128"/>
  <c r="IN1127"/>
  <c r="IN1126"/>
  <c r="IN1125"/>
  <c r="IN1124"/>
  <c r="IN1123"/>
  <c r="IN1122"/>
  <c r="IN1121"/>
  <c r="IN1120"/>
  <c r="IN1119"/>
  <c r="IN1118"/>
  <c r="IN1117"/>
  <c r="IN1116"/>
  <c r="IN1115"/>
  <c r="IN1114"/>
  <c r="IN1113"/>
  <c r="IN1112"/>
  <c r="IN1111"/>
  <c r="IN1110"/>
  <c r="IN1109"/>
  <c r="IN1108"/>
  <c r="IN1107"/>
  <c r="IN1106"/>
  <c r="IN1105"/>
  <c r="IN1104"/>
  <c r="IN1103"/>
  <c r="IN1102"/>
  <c r="IN1101"/>
  <c r="IN1100"/>
  <c r="IN1099"/>
  <c r="IN1098"/>
  <c r="IN1097"/>
  <c r="IN1096"/>
  <c r="IN1095"/>
  <c r="IN1094"/>
  <c r="IN1093"/>
  <c r="IN1092"/>
  <c r="IN1091"/>
  <c r="IN1090"/>
  <c r="IN1089"/>
  <c r="IN1088"/>
  <c r="IN1087"/>
  <c r="IN1086"/>
  <c r="IN1085"/>
  <c r="IN1084"/>
  <c r="IN1083"/>
  <c r="IN1082"/>
  <c r="IN1081"/>
  <c r="IN1080"/>
  <c r="IN1079"/>
  <c r="IN1078"/>
  <c r="IN1077"/>
  <c r="IN1076"/>
  <c r="IN1075"/>
  <c r="IN1074"/>
  <c r="IN1073"/>
  <c r="IN1072"/>
  <c r="IN1071"/>
  <c r="IN1070"/>
  <c r="IN1069"/>
  <c r="IN1068"/>
  <c r="IN1067"/>
  <c r="IN1066"/>
  <c r="IN1065"/>
  <c r="IN1064"/>
  <c r="IN1063"/>
  <c r="IN1062"/>
  <c r="IN1061"/>
  <c r="IN1060"/>
  <c r="IN1059"/>
  <c r="IN1058"/>
  <c r="IN1057"/>
  <c r="IN1056"/>
  <c r="IN1055"/>
  <c r="IN1054"/>
  <c r="IN1053"/>
  <c r="IN1052"/>
  <c r="IN1051"/>
  <c r="IN1050"/>
  <c r="IN1049"/>
  <c r="IN1048"/>
  <c r="IN1047"/>
  <c r="IN1046"/>
  <c r="IN1045"/>
  <c r="IN1044"/>
  <c r="IN1043"/>
  <c r="IN1042"/>
  <c r="IN1041"/>
  <c r="IN1040"/>
  <c r="IN1039"/>
  <c r="IN1038"/>
  <c r="IN1037"/>
  <c r="IN1036"/>
  <c r="IN1035"/>
  <c r="IN1034"/>
  <c r="IN1033"/>
  <c r="IN1032"/>
  <c r="IN1031"/>
  <c r="IN1030"/>
  <c r="IN1029"/>
  <c r="IN1028"/>
  <c r="IN1027"/>
  <c r="IN1026"/>
  <c r="IN1025"/>
  <c r="IN1024"/>
  <c r="IN1023"/>
  <c r="IN1022"/>
  <c r="IN1021"/>
  <c r="IN1020"/>
  <c r="IN1019"/>
  <c r="IN1018"/>
  <c r="IN1017"/>
  <c r="IN1016"/>
  <c r="IN1015"/>
  <c r="IN1014"/>
  <c r="IN1013"/>
  <c r="IN1012"/>
  <c r="IN1011"/>
  <c r="IN1010"/>
  <c r="IN1009"/>
  <c r="IN1008"/>
  <c r="IN1007"/>
  <c r="IN1006"/>
  <c r="IN1005"/>
  <c r="IN1004"/>
  <c r="IN1003"/>
  <c r="IN1002"/>
  <c r="IN1001"/>
  <c r="IN1000"/>
  <c r="IN999"/>
  <c r="IN998"/>
  <c r="IN997"/>
  <c r="IN996"/>
  <c r="IN995"/>
  <c r="IN994"/>
  <c r="IN993"/>
  <c r="IN992"/>
  <c r="IN991"/>
  <c r="IN990"/>
  <c r="IN989"/>
  <c r="IN988"/>
  <c r="IN987"/>
  <c r="IN986"/>
  <c r="IN985"/>
  <c r="IN984"/>
  <c r="IN983"/>
  <c r="IN982"/>
  <c r="IN981"/>
  <c r="IN980"/>
  <c r="IN979"/>
  <c r="IN978"/>
  <c r="IN977"/>
  <c r="IN976"/>
  <c r="IN975"/>
  <c r="IN974"/>
  <c r="IN973"/>
  <c r="IN972"/>
  <c r="IN971"/>
  <c r="IN970"/>
  <c r="IN969"/>
  <c r="IN968"/>
  <c r="IN967"/>
  <c r="IN966"/>
  <c r="IN965"/>
  <c r="IN964"/>
  <c r="IN963"/>
  <c r="IN962"/>
  <c r="IN961"/>
  <c r="IN960"/>
  <c r="IN959"/>
  <c r="IN958"/>
  <c r="IN957"/>
  <c r="IN956"/>
  <c r="IN955"/>
  <c r="IN954"/>
  <c r="IN953"/>
  <c r="IN952"/>
  <c r="IN951"/>
  <c r="IN950"/>
  <c r="IN949"/>
  <c r="IN948"/>
  <c r="IN947"/>
  <c r="IN946"/>
  <c r="IN945"/>
  <c r="IN944"/>
  <c r="IN943"/>
  <c r="IN942"/>
  <c r="IN941"/>
  <c r="IN940"/>
  <c r="IN939"/>
  <c r="IN938"/>
  <c r="IN937"/>
  <c r="IN936"/>
  <c r="IN935"/>
  <c r="IN934"/>
  <c r="IN933"/>
  <c r="IN932"/>
  <c r="IN931"/>
  <c r="IN930"/>
  <c r="IN929"/>
  <c r="IN928"/>
  <c r="IN927"/>
  <c r="IN926"/>
  <c r="IN925"/>
  <c r="IN924"/>
  <c r="IN923"/>
  <c r="IN922"/>
  <c r="IN921"/>
  <c r="IN920"/>
  <c r="IN919"/>
  <c r="IN918"/>
  <c r="IN917"/>
  <c r="IN916"/>
  <c r="IN915"/>
  <c r="IN914"/>
  <c r="IN913"/>
  <c r="IN912"/>
  <c r="IN911"/>
  <c r="IN910"/>
  <c r="IN909"/>
  <c r="IN908"/>
  <c r="IN907"/>
  <c r="IN906"/>
  <c r="IN905"/>
  <c r="IN904"/>
  <c r="IN903"/>
  <c r="IN902"/>
  <c r="IN901"/>
  <c r="IN900"/>
  <c r="IN899"/>
  <c r="IN898"/>
  <c r="IN897"/>
  <c r="IN896"/>
  <c r="IN895"/>
  <c r="IN894"/>
  <c r="IN893"/>
  <c r="IN892"/>
  <c r="IN891"/>
  <c r="IN890"/>
  <c r="IN889"/>
  <c r="IN888"/>
  <c r="IN887"/>
  <c r="IN886"/>
  <c r="IN885"/>
  <c r="IN884"/>
  <c r="IN883"/>
  <c r="IN882"/>
  <c r="IN881"/>
  <c r="IN880"/>
  <c r="IN879"/>
  <c r="IN878"/>
  <c r="IN877"/>
  <c r="IN876"/>
  <c r="IN875"/>
  <c r="IN874"/>
  <c r="IN873"/>
  <c r="IN872"/>
  <c r="IN871"/>
  <c r="IN870"/>
  <c r="IN869"/>
  <c r="IN868"/>
  <c r="IN867"/>
  <c r="IN866"/>
  <c r="IN865"/>
  <c r="IN864"/>
  <c r="IN863"/>
  <c r="IN862"/>
  <c r="IN861"/>
  <c r="IN860"/>
  <c r="IN859"/>
  <c r="IN858"/>
  <c r="IN857"/>
  <c r="IN856"/>
  <c r="IN855"/>
  <c r="IN854"/>
  <c r="IN853"/>
  <c r="IN852"/>
  <c r="IN851"/>
  <c r="IN850"/>
  <c r="IN849"/>
  <c r="IN848"/>
  <c r="IN847"/>
  <c r="IN846"/>
  <c r="IN845"/>
  <c r="IN844"/>
  <c r="IN843"/>
  <c r="IN842"/>
  <c r="IN841"/>
  <c r="IN840"/>
  <c r="IN839"/>
  <c r="IN838"/>
  <c r="IN837"/>
  <c r="IN836"/>
  <c r="IN835"/>
  <c r="IN834"/>
  <c r="IN833"/>
  <c r="IN832"/>
  <c r="IN831"/>
  <c r="IN830"/>
  <c r="IN829"/>
  <c r="IN828"/>
  <c r="IN827"/>
  <c r="IN826"/>
  <c r="IN825"/>
  <c r="IN824"/>
  <c r="IN823"/>
  <c r="IN822"/>
  <c r="IN821"/>
  <c r="IN820"/>
  <c r="IN819"/>
  <c r="IN818"/>
  <c r="IN817"/>
  <c r="IN816"/>
  <c r="IN815"/>
  <c r="IN814"/>
  <c r="IN813"/>
  <c r="IN812"/>
  <c r="IN811"/>
  <c r="IN810"/>
  <c r="IN809"/>
  <c r="IN808"/>
  <c r="IN807"/>
  <c r="IN806"/>
  <c r="IN805"/>
  <c r="IN804"/>
  <c r="IN803"/>
  <c r="IN802"/>
  <c r="IN801"/>
  <c r="IN800"/>
  <c r="IN799"/>
  <c r="IN798"/>
  <c r="IN797"/>
  <c r="IN796"/>
  <c r="IN795"/>
  <c r="IN794"/>
  <c r="IN793"/>
  <c r="IN792"/>
  <c r="IN791"/>
  <c r="IN790"/>
  <c r="IN789"/>
  <c r="IN788"/>
  <c r="IN787"/>
  <c r="IN786"/>
  <c r="IN785"/>
  <c r="IN784"/>
  <c r="IN783"/>
  <c r="IN782"/>
  <c r="IN781"/>
  <c r="IN780"/>
  <c r="IN779"/>
  <c r="IN778"/>
  <c r="IN777"/>
  <c r="IN776"/>
  <c r="IN775"/>
  <c r="IN774"/>
  <c r="IN773"/>
  <c r="IN772"/>
  <c r="IN771"/>
  <c r="IN770"/>
  <c r="IN769"/>
  <c r="IN768"/>
  <c r="IN767"/>
  <c r="IN766"/>
  <c r="IN765"/>
  <c r="IN764"/>
  <c r="IN763"/>
  <c r="IN762"/>
  <c r="IN761"/>
  <c r="IN760"/>
  <c r="IN759"/>
  <c r="IN758"/>
  <c r="IN757"/>
  <c r="IN756"/>
  <c r="IN755"/>
  <c r="IN754"/>
  <c r="IN753"/>
  <c r="IN752"/>
  <c r="IN751"/>
  <c r="IN750"/>
  <c r="IN749"/>
  <c r="IN748"/>
  <c r="IN747"/>
  <c r="IN746"/>
  <c r="IN745"/>
  <c r="IN744"/>
  <c r="IN743"/>
  <c r="IN742"/>
  <c r="IN741"/>
  <c r="IN740"/>
  <c r="IN739"/>
  <c r="IN738"/>
  <c r="IN737"/>
  <c r="IN736"/>
  <c r="IN735"/>
  <c r="IN734"/>
  <c r="IN733"/>
  <c r="IN732"/>
  <c r="IN731"/>
  <c r="IN730"/>
  <c r="IN729"/>
  <c r="IN728"/>
  <c r="IN727"/>
  <c r="IN726"/>
  <c r="IN725"/>
  <c r="IN724"/>
  <c r="IN723"/>
  <c r="IN722"/>
  <c r="IN721"/>
  <c r="IN720"/>
  <c r="IN719"/>
  <c r="IN718"/>
  <c r="IN717"/>
  <c r="IN716"/>
  <c r="IN715"/>
  <c r="IN714"/>
  <c r="IN713"/>
  <c r="IN712"/>
  <c r="IN711"/>
  <c r="IN710"/>
  <c r="IN709"/>
  <c r="IN708"/>
  <c r="IN707"/>
  <c r="IN706"/>
  <c r="IN705"/>
  <c r="IN704"/>
  <c r="IN703"/>
  <c r="IN702"/>
  <c r="IN701"/>
  <c r="IN700"/>
  <c r="IN699"/>
  <c r="IN698"/>
  <c r="IN697"/>
  <c r="IN696"/>
  <c r="IN695"/>
  <c r="IN694"/>
  <c r="IN693"/>
  <c r="IN692"/>
  <c r="IN691"/>
  <c r="IN690"/>
  <c r="IN689"/>
  <c r="IN688"/>
  <c r="IN687"/>
  <c r="IN686"/>
  <c r="IN685"/>
  <c r="IN684"/>
  <c r="IN683"/>
  <c r="IN682"/>
  <c r="IN681"/>
  <c r="IN680"/>
  <c r="IN679"/>
  <c r="IN678"/>
  <c r="IN677"/>
  <c r="IN676"/>
  <c r="IN675"/>
  <c r="IN674"/>
  <c r="IN673"/>
  <c r="IN672"/>
  <c r="IN671"/>
  <c r="IN670"/>
  <c r="IN669"/>
  <c r="IN668"/>
  <c r="IN667"/>
  <c r="IN666"/>
  <c r="IN665"/>
  <c r="IN664"/>
  <c r="IN663"/>
  <c r="IN662"/>
  <c r="IN661"/>
  <c r="IN660"/>
  <c r="IN659"/>
  <c r="IN658"/>
  <c r="IN657"/>
  <c r="IN656"/>
  <c r="IN655"/>
  <c r="IN654"/>
  <c r="IN653"/>
  <c r="IN652"/>
  <c r="IN651"/>
  <c r="IN650"/>
  <c r="IN649"/>
  <c r="IN648"/>
  <c r="IN647"/>
  <c r="IN646"/>
  <c r="IN645"/>
  <c r="IN644"/>
  <c r="IN643"/>
  <c r="IN642"/>
  <c r="IN641"/>
  <c r="IN640"/>
  <c r="IN639"/>
  <c r="IN638"/>
  <c r="IN637"/>
  <c r="IN636"/>
  <c r="IN635"/>
  <c r="IN634"/>
  <c r="IN633"/>
  <c r="IN632"/>
  <c r="IN631"/>
  <c r="IN630"/>
  <c r="IN629"/>
  <c r="IN628"/>
  <c r="IN627"/>
  <c r="IN626"/>
  <c r="IN625"/>
  <c r="IN624"/>
  <c r="IN623"/>
  <c r="IN622"/>
  <c r="IN621"/>
  <c r="IN620"/>
  <c r="IN619"/>
  <c r="IN618"/>
  <c r="IN617"/>
  <c r="IN616"/>
  <c r="IN615"/>
  <c r="IN614"/>
  <c r="IN613"/>
  <c r="IN612"/>
  <c r="IN611"/>
  <c r="IN610"/>
  <c r="IN609"/>
  <c r="IN608"/>
  <c r="IN607"/>
  <c r="IN606"/>
  <c r="IN605"/>
  <c r="IN604"/>
  <c r="IN603"/>
  <c r="IN602"/>
  <c r="IN601"/>
  <c r="IN600"/>
  <c r="IN599"/>
  <c r="IN598"/>
  <c r="IN597"/>
  <c r="IN596"/>
  <c r="IN595"/>
  <c r="IN594"/>
  <c r="IN593"/>
  <c r="IN592"/>
  <c r="IN591"/>
  <c r="IN590"/>
  <c r="IN589"/>
  <c r="IN588"/>
  <c r="IN587"/>
  <c r="IN586"/>
  <c r="IN585"/>
  <c r="IN584"/>
  <c r="IN583"/>
  <c r="IN582"/>
  <c r="IN581"/>
  <c r="IN580"/>
  <c r="IN579"/>
  <c r="IN578"/>
  <c r="IN577"/>
  <c r="IN576"/>
  <c r="IN575"/>
  <c r="IN574"/>
  <c r="IN573"/>
  <c r="IN572"/>
  <c r="IN571"/>
  <c r="IN570"/>
  <c r="IN569"/>
  <c r="IN568"/>
  <c r="IN567"/>
  <c r="IN566"/>
  <c r="IN565"/>
  <c r="IN564"/>
  <c r="IN563"/>
  <c r="IN562"/>
  <c r="IN561"/>
  <c r="IN560"/>
  <c r="IN559"/>
  <c r="IN558"/>
  <c r="IN557"/>
  <c r="IN556"/>
  <c r="IN555"/>
  <c r="IN554"/>
  <c r="IN553"/>
  <c r="IN552"/>
  <c r="IN551"/>
  <c r="IN550"/>
  <c r="IN549"/>
  <c r="IN548"/>
  <c r="IN547"/>
  <c r="IN546"/>
  <c r="IN545"/>
  <c r="IN544"/>
  <c r="IN543"/>
  <c r="IN542"/>
  <c r="IN541"/>
  <c r="IN540"/>
  <c r="IN539"/>
  <c r="IN538"/>
  <c r="IN537"/>
  <c r="IN536"/>
  <c r="IN535"/>
  <c r="IN534"/>
  <c r="IN533"/>
  <c r="IN532"/>
  <c r="IN531"/>
  <c r="IN530"/>
  <c r="IN529"/>
  <c r="IN528"/>
  <c r="IN527"/>
  <c r="IN526"/>
  <c r="IN525"/>
  <c r="IN524"/>
  <c r="IN523"/>
  <c r="IN522"/>
  <c r="IN521"/>
  <c r="IN520"/>
  <c r="IN519"/>
  <c r="IN518"/>
  <c r="IN517"/>
  <c r="IN516"/>
  <c r="IN515"/>
  <c r="IN514"/>
  <c r="IN513"/>
  <c r="IN512"/>
  <c r="IN511"/>
  <c r="IN510"/>
  <c r="IN509"/>
  <c r="IN508"/>
  <c r="IN507"/>
  <c r="IN506"/>
  <c r="IN505"/>
  <c r="IN504"/>
  <c r="IN503"/>
  <c r="IN502"/>
  <c r="IN501"/>
  <c r="IN500"/>
  <c r="IN499"/>
  <c r="IN498"/>
  <c r="IN497"/>
  <c r="IN496"/>
  <c r="IN495"/>
  <c r="IN494"/>
  <c r="IN493"/>
  <c r="IN492"/>
  <c r="IN491"/>
  <c r="IN490"/>
  <c r="IN489"/>
  <c r="IN488"/>
  <c r="IN487"/>
  <c r="IN486"/>
  <c r="IN485"/>
  <c r="IN484"/>
  <c r="IN483"/>
  <c r="IN482"/>
  <c r="IN481"/>
  <c r="IN480"/>
  <c r="IN479"/>
  <c r="IN478"/>
  <c r="IN477"/>
  <c r="IN476"/>
  <c r="IN475"/>
  <c r="IN474"/>
  <c r="IN473"/>
  <c r="IN472"/>
  <c r="IN471"/>
  <c r="IN470"/>
  <c r="IN469"/>
  <c r="IN468"/>
  <c r="IN467"/>
  <c r="IN466"/>
  <c r="IN465"/>
  <c r="IN464"/>
  <c r="IN463"/>
  <c r="IN462"/>
  <c r="IN461"/>
  <c r="IN460"/>
  <c r="IN459"/>
  <c r="IN458"/>
  <c r="IN457"/>
  <c r="IN456"/>
  <c r="IN455"/>
  <c r="IN454"/>
  <c r="IN453"/>
  <c r="IN452"/>
  <c r="IN451"/>
  <c r="IN450"/>
  <c r="IN449"/>
  <c r="IN448"/>
  <c r="IN447"/>
  <c r="IN446"/>
  <c r="IN445"/>
  <c r="IN444"/>
  <c r="IN443"/>
  <c r="IN442"/>
  <c r="IN441"/>
  <c r="IN440"/>
  <c r="IN439"/>
  <c r="IN438"/>
  <c r="IN437"/>
  <c r="IN436"/>
  <c r="IN435"/>
  <c r="IN434"/>
  <c r="IN433"/>
  <c r="IN432"/>
  <c r="IN431"/>
  <c r="IN430"/>
  <c r="IN429"/>
  <c r="IN428"/>
  <c r="IN427"/>
  <c r="IN426"/>
  <c r="IN425"/>
  <c r="IN424"/>
  <c r="IN423"/>
  <c r="IN422"/>
  <c r="IN421"/>
  <c r="IN420"/>
  <c r="IN419"/>
  <c r="IN418"/>
  <c r="IN417"/>
  <c r="IN416"/>
  <c r="IN415"/>
  <c r="IN414"/>
  <c r="IN413"/>
  <c r="IN412"/>
  <c r="IN411"/>
  <c r="IN410"/>
  <c r="IN409"/>
  <c r="IN408"/>
  <c r="IN407"/>
  <c r="IN406"/>
  <c r="IN405"/>
  <c r="IN404"/>
  <c r="IN403"/>
  <c r="IN402"/>
  <c r="IN401"/>
  <c r="IN400"/>
  <c r="IN399"/>
  <c r="IN398"/>
  <c r="IN397"/>
  <c r="IN396"/>
  <c r="IN395"/>
  <c r="IN394"/>
  <c r="IN393"/>
  <c r="IN392"/>
  <c r="IN391"/>
  <c r="IN390"/>
  <c r="IN389"/>
  <c r="IN388"/>
  <c r="IN387"/>
  <c r="IN386"/>
  <c r="IN385"/>
  <c r="IN384"/>
  <c r="IN383"/>
  <c r="IN382"/>
  <c r="IN381"/>
  <c r="IN380"/>
  <c r="IN379"/>
  <c r="IN378"/>
  <c r="IN377"/>
  <c r="IN376"/>
  <c r="IN375"/>
  <c r="IN374"/>
  <c r="IN373"/>
  <c r="IN372"/>
  <c r="IN371"/>
  <c r="IN370"/>
  <c r="IN369"/>
  <c r="IN368"/>
  <c r="IN367"/>
  <c r="IN366"/>
  <c r="IN365"/>
  <c r="IN364"/>
  <c r="IN363"/>
  <c r="IN362"/>
  <c r="IN361"/>
  <c r="IN360"/>
  <c r="IN359"/>
  <c r="IN358"/>
  <c r="IN357"/>
  <c r="IN356"/>
  <c r="IN355"/>
  <c r="IN354"/>
  <c r="IN353"/>
  <c r="IN352"/>
  <c r="IN351"/>
  <c r="IN350"/>
  <c r="IN349"/>
  <c r="IN348"/>
  <c r="IN347"/>
  <c r="IN346"/>
  <c r="IN345"/>
  <c r="IN344"/>
  <c r="IN343"/>
  <c r="IN342"/>
  <c r="IN341"/>
  <c r="IN340"/>
  <c r="IN339"/>
  <c r="IN338"/>
  <c r="IN337"/>
  <c r="IN336"/>
  <c r="IN335"/>
  <c r="IN334"/>
  <c r="IN333"/>
  <c r="IN332"/>
  <c r="IN331"/>
  <c r="IN330"/>
  <c r="IN329"/>
  <c r="IN328"/>
  <c r="IN327"/>
  <c r="IN326"/>
  <c r="IN325"/>
  <c r="IN324"/>
  <c r="IN323"/>
  <c r="IN322"/>
  <c r="IN321"/>
  <c r="IN320"/>
  <c r="IN319"/>
  <c r="IN318"/>
  <c r="IN317"/>
  <c r="IN316"/>
  <c r="IN315"/>
  <c r="IN314"/>
  <c r="IN313"/>
  <c r="IN312"/>
  <c r="IN311"/>
  <c r="IN310"/>
  <c r="IN309"/>
  <c r="IN308"/>
  <c r="IN307"/>
  <c r="IN306"/>
  <c r="IN305"/>
  <c r="IN304"/>
  <c r="IN303"/>
  <c r="IN302"/>
  <c r="IN301"/>
  <c r="IN300"/>
  <c r="IN299"/>
  <c r="IN298"/>
  <c r="IN297"/>
  <c r="IN296"/>
  <c r="IN295"/>
  <c r="IN294"/>
  <c r="IN293"/>
  <c r="IN292"/>
  <c r="IN291"/>
  <c r="IN290"/>
  <c r="IN289"/>
  <c r="IN288"/>
  <c r="IN287"/>
  <c r="IN286"/>
  <c r="IN285"/>
  <c r="IN284"/>
  <c r="IN283"/>
  <c r="IN282"/>
  <c r="IN281"/>
  <c r="IN280"/>
  <c r="IN279"/>
  <c r="IN278"/>
  <c r="IN277"/>
  <c r="IN276"/>
  <c r="IN275"/>
  <c r="IN274"/>
  <c r="IN273"/>
  <c r="IN272"/>
  <c r="IN271"/>
  <c r="IN270"/>
  <c r="IN269"/>
  <c r="IN268"/>
  <c r="IN267"/>
  <c r="IN266"/>
  <c r="IN265"/>
  <c r="IN264"/>
  <c r="IN263"/>
  <c r="IN262"/>
  <c r="IN261"/>
  <c r="IN260"/>
  <c r="IN259"/>
  <c r="IN258"/>
  <c r="IN257"/>
  <c r="IN256"/>
  <c r="IN255"/>
  <c r="IN254"/>
  <c r="IN253"/>
  <c r="IN252"/>
  <c r="IN251"/>
  <c r="IN250"/>
  <c r="IN249"/>
  <c r="IN248"/>
  <c r="IN247"/>
  <c r="IN246"/>
  <c r="IN245"/>
  <c r="IN244"/>
  <c r="IN243"/>
  <c r="IN242"/>
  <c r="IN241"/>
  <c r="IN240"/>
  <c r="IN239"/>
  <c r="IN238"/>
  <c r="IN237"/>
  <c r="IN236"/>
  <c r="IN235"/>
  <c r="IN234"/>
  <c r="IN233"/>
  <c r="IN232"/>
  <c r="IN231"/>
  <c r="IN230"/>
  <c r="IN229"/>
  <c r="IN228"/>
  <c r="IN227"/>
  <c r="IN226"/>
  <c r="IN225"/>
  <c r="IN224"/>
  <c r="IN223"/>
  <c r="IN222"/>
  <c r="IN221"/>
  <c r="IN220"/>
  <c r="IN219"/>
  <c r="IN218"/>
  <c r="IN217"/>
  <c r="IN216"/>
  <c r="IN215"/>
  <c r="IN214"/>
  <c r="IN213"/>
  <c r="IN212"/>
  <c r="IN211"/>
  <c r="IN210"/>
  <c r="IN209"/>
  <c r="IN208"/>
  <c r="IN207"/>
  <c r="IN206"/>
  <c r="IN205"/>
  <c r="IN204"/>
  <c r="IN203"/>
  <c r="IN202"/>
  <c r="IN201"/>
  <c r="IN200"/>
  <c r="IN199"/>
  <c r="IN198"/>
  <c r="IN197"/>
  <c r="IN196"/>
  <c r="IN195"/>
  <c r="IN194"/>
  <c r="IN193"/>
  <c r="IN192"/>
  <c r="IN191"/>
  <c r="IN190"/>
  <c r="IN189"/>
  <c r="IN188"/>
  <c r="IN187"/>
  <c r="IN186"/>
  <c r="IN185"/>
  <c r="IN184"/>
  <c r="IN183"/>
  <c r="IN182"/>
  <c r="IN181"/>
  <c r="IN180"/>
  <c r="IN179"/>
  <c r="IN178"/>
  <c r="IN177"/>
  <c r="IN176"/>
  <c r="IN175"/>
  <c r="IN174"/>
  <c r="IN173"/>
  <c r="IN172"/>
  <c r="IN171"/>
  <c r="IN170"/>
  <c r="IN169"/>
  <c r="IN168"/>
  <c r="IN167"/>
  <c r="IN166"/>
  <c r="IN165"/>
  <c r="IN164"/>
  <c r="IN163"/>
  <c r="IN162"/>
  <c r="IN161"/>
  <c r="IN160"/>
  <c r="IN159"/>
  <c r="IN158"/>
  <c r="IN157"/>
  <c r="IN156"/>
  <c r="IN155"/>
  <c r="IN154"/>
  <c r="IN153"/>
  <c r="IN152"/>
  <c r="IN151"/>
  <c r="IN150"/>
  <c r="IN149"/>
  <c r="IN148"/>
  <c r="IN147"/>
  <c r="IN146"/>
  <c r="IN145"/>
  <c r="IN144"/>
  <c r="IN143"/>
  <c r="IN142"/>
  <c r="IN141"/>
  <c r="IN140"/>
  <c r="IN139"/>
  <c r="IN138"/>
  <c r="IN137"/>
  <c r="IN136"/>
  <c r="IN135"/>
  <c r="IN134"/>
  <c r="IN133"/>
  <c r="IN132"/>
  <c r="IN131"/>
  <c r="IN130"/>
  <c r="IN129"/>
  <c r="IN128"/>
  <c r="IN127"/>
  <c r="IN126"/>
  <c r="IN125"/>
  <c r="IN124"/>
  <c r="IN123"/>
  <c r="IN122"/>
  <c r="IN121"/>
  <c r="IN120"/>
  <c r="IN119"/>
  <c r="IN118"/>
  <c r="IN117"/>
  <c r="IN116"/>
  <c r="IN115"/>
  <c r="IN114"/>
  <c r="IN113"/>
  <c r="IN112"/>
  <c r="IN111"/>
  <c r="IN110"/>
  <c r="IN109"/>
  <c r="IN108"/>
  <c r="IN107"/>
  <c r="IN106"/>
  <c r="IN105"/>
  <c r="IN104"/>
  <c r="IN103"/>
  <c r="IN102"/>
  <c r="IN101"/>
  <c r="IN100"/>
  <c r="IN99"/>
  <c r="IN98"/>
  <c r="IN97"/>
  <c r="IN96"/>
  <c r="IN95"/>
  <c r="IN94"/>
  <c r="IN93"/>
  <c r="IN92"/>
  <c r="IN91"/>
  <c r="IN90"/>
  <c r="IN89"/>
  <c r="IN88"/>
  <c r="IN87"/>
  <c r="IN86"/>
  <c r="IN85"/>
  <c r="IN84"/>
  <c r="IN83"/>
  <c r="IN82"/>
  <c r="IN81"/>
  <c r="IN80"/>
  <c r="IN79"/>
  <c r="IN78"/>
  <c r="IN77"/>
  <c r="IN76"/>
  <c r="IN75"/>
  <c r="IN74"/>
  <c r="IN73"/>
  <c r="IN72"/>
  <c r="IN71"/>
  <c r="IN70"/>
  <c r="IN69"/>
  <c r="IN68"/>
  <c r="IN67"/>
  <c r="IN66"/>
  <c r="IN65"/>
  <c r="IN64"/>
  <c r="IN63"/>
  <c r="IN62"/>
  <c r="IN61"/>
  <c r="IN60"/>
  <c r="IN59"/>
  <c r="IN58"/>
  <c r="IN57"/>
  <c r="IN56"/>
  <c r="IN55"/>
  <c r="IN54"/>
  <c r="IN53"/>
  <c r="IN52"/>
  <c r="IN51"/>
  <c r="IN50"/>
  <c r="IN49"/>
  <c r="IN48"/>
  <c r="IN47"/>
  <c r="IN46"/>
  <c r="IN45"/>
  <c r="IN44"/>
  <c r="IN43"/>
  <c r="IN42"/>
  <c r="IN41"/>
  <c r="IN40"/>
  <c r="IN39"/>
  <c r="IN38"/>
  <c r="IN37"/>
  <c r="IN36"/>
  <c r="IN35"/>
  <c r="IN34"/>
  <c r="IN33"/>
  <c r="IN32"/>
  <c r="IN31"/>
  <c r="IN30"/>
  <c r="IN29"/>
  <c r="IN28"/>
  <c r="IN27"/>
  <c r="IN26"/>
  <c r="IN25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O9746"/>
  <c r="M9745"/>
  <c r="O9745" s="1"/>
  <c r="O9744"/>
  <c r="M9743"/>
  <c r="O9743" s="1"/>
  <c r="M9742"/>
  <c r="O9742" s="1"/>
  <c r="M9741"/>
  <c r="O9741" s="1"/>
  <c r="M9740"/>
  <c r="O9740" s="1"/>
  <c r="M9739"/>
  <c r="O9739" s="1"/>
  <c r="M9738"/>
  <c r="O9738" s="1"/>
  <c r="M9737"/>
  <c r="O9737" s="1"/>
  <c r="O9736"/>
  <c r="O9735"/>
  <c r="M9734"/>
  <c r="O9734" s="1"/>
  <c r="M9733"/>
  <c r="O9733" s="1"/>
  <c r="M9732"/>
  <c r="O9732" s="1"/>
  <c r="M9731"/>
  <c r="O9731" s="1"/>
  <c r="M9730"/>
  <c r="O9730" s="1"/>
  <c r="M9729"/>
  <c r="O9729" s="1"/>
  <c r="M9728"/>
  <c r="O9728" s="1"/>
  <c r="M9727"/>
  <c r="O9727" s="1"/>
  <c r="O9726"/>
  <c r="O9725"/>
  <c r="O9724"/>
  <c r="O9723"/>
  <c r="M9722"/>
  <c r="O9722" s="1"/>
  <c r="O9721"/>
  <c r="O9720"/>
  <c r="M9719"/>
  <c r="O9719" s="1"/>
  <c r="M9718"/>
  <c r="O9718" s="1"/>
  <c r="M9717"/>
  <c r="O9717" s="1"/>
  <c r="O9716"/>
  <c r="M9715"/>
  <c r="O9715" s="1"/>
  <c r="M9714"/>
  <c r="O9714"/>
  <c r="M9713"/>
  <c r="O9713" s="1"/>
  <c r="M9712"/>
  <c r="O9712"/>
  <c r="O9707"/>
  <c r="O9706"/>
  <c r="O9705"/>
  <c r="O9704"/>
  <c r="I9704"/>
  <c r="O9703"/>
  <c r="O9702"/>
  <c r="O9701"/>
  <c r="O9700"/>
  <c r="O9699"/>
  <c r="O9698"/>
  <c r="I9698"/>
  <c r="O9697"/>
  <c r="O9696"/>
  <c r="O9695"/>
  <c r="O9694"/>
  <c r="O9693"/>
  <c r="O9692"/>
  <c r="O9691"/>
  <c r="O9690"/>
  <c r="O9689"/>
  <c r="O9688"/>
  <c r="O9687"/>
  <c r="O9686"/>
  <c r="O9685"/>
  <c r="O9684"/>
  <c r="N9682"/>
  <c r="O9682"/>
  <c r="N9681"/>
  <c r="O9681" s="1"/>
  <c r="N9680"/>
  <c r="O9680" s="1"/>
  <c r="N9679"/>
  <c r="O9679" s="1"/>
  <c r="N9678"/>
  <c r="O9678" s="1"/>
  <c r="N9677"/>
  <c r="O9677" s="1"/>
  <c r="N9676"/>
  <c r="O9676" s="1"/>
  <c r="N9675"/>
  <c r="O9675" s="1"/>
  <c r="O9655"/>
  <c r="O9654"/>
  <c r="O9653"/>
  <c r="O9640"/>
  <c r="O9631"/>
  <c r="O9630"/>
  <c r="O9629"/>
  <c r="O9628"/>
  <c r="O9626"/>
  <c r="O9624"/>
  <c r="O9622"/>
  <c r="O9616"/>
  <c r="O9614"/>
  <c r="O9613"/>
  <c r="O9610"/>
  <c r="O9609"/>
  <c r="O9608"/>
  <c r="O9607"/>
  <c r="O9606"/>
  <c r="O9605"/>
  <c r="O9604"/>
  <c r="O9603"/>
  <c r="O9602"/>
  <c r="O9601"/>
  <c r="O9600"/>
  <c r="O9599"/>
  <c r="O9598"/>
  <c r="O9597"/>
  <c r="O9596"/>
  <c r="O9595"/>
  <c r="O9594"/>
  <c r="O9593"/>
  <c r="O9592"/>
  <c r="O9591"/>
  <c r="O9590"/>
  <c r="O9589"/>
  <c r="O9588"/>
  <c r="O9587"/>
  <c r="O9586"/>
  <c r="O9585"/>
  <c r="O9584"/>
  <c r="O9583"/>
  <c r="O9582"/>
  <c r="O9581"/>
  <c r="O9580"/>
  <c r="O9579"/>
  <c r="O9578"/>
  <c r="O9577"/>
  <c r="O9576"/>
  <c r="O9575"/>
  <c r="O9574"/>
  <c r="O9573"/>
  <c r="O9572"/>
  <c r="O9571"/>
  <c r="O9570"/>
  <c r="O9569"/>
  <c r="O9568"/>
  <c r="O9567"/>
  <c r="O9566"/>
  <c r="O9565"/>
  <c r="O9564"/>
  <c r="O9563"/>
  <c r="O9562"/>
  <c r="O9561"/>
  <c r="O9560"/>
  <c r="O9559"/>
  <c r="O9558"/>
  <c r="O9557"/>
  <c r="O9556"/>
  <c r="O9555"/>
  <c r="O9554"/>
  <c r="O9553"/>
  <c r="O9552"/>
  <c r="O9551"/>
  <c r="O9550"/>
  <c r="O9549"/>
  <c r="O9548"/>
  <c r="O9547"/>
  <c r="O9546"/>
  <c r="O9545"/>
  <c r="O9544"/>
  <c r="O9543"/>
  <c r="O9542"/>
  <c r="O9541"/>
  <c r="O9540"/>
  <c r="O9539"/>
  <c r="O9538"/>
  <c r="O9537"/>
  <c r="O9536"/>
  <c r="O9535"/>
  <c r="O9534"/>
  <c r="O9533"/>
  <c r="O9532"/>
  <c r="O9531"/>
  <c r="O9530"/>
  <c r="O9529"/>
  <c r="O9528"/>
  <c r="O9527"/>
  <c r="O9526"/>
  <c r="O9525"/>
  <c r="O9524"/>
  <c r="O9523"/>
  <c r="O9522"/>
  <c r="O9521"/>
  <c r="O9520"/>
  <c r="O9519"/>
  <c r="O9518"/>
  <c r="O9517"/>
  <c r="O9516"/>
  <c r="O9515"/>
  <c r="O9514"/>
  <c r="O9513"/>
  <c r="O9512"/>
  <c r="O9511"/>
  <c r="O9510"/>
  <c r="O9509"/>
  <c r="O9508"/>
  <c r="O9507"/>
  <c r="O9506"/>
  <c r="O9505"/>
  <c r="O9504"/>
  <c r="O9503"/>
  <c r="O9502"/>
  <c r="O9501"/>
  <c r="O9500"/>
  <c r="O9499"/>
  <c r="O9498"/>
  <c r="O9497"/>
  <c r="O9496"/>
  <c r="O9495"/>
  <c r="O9494"/>
  <c r="O9493"/>
  <c r="O9492"/>
  <c r="O9491"/>
  <c r="O9490"/>
  <c r="O9489"/>
  <c r="O9488"/>
  <c r="O9487"/>
  <c r="O9486"/>
  <c r="O9485"/>
  <c r="O9484"/>
  <c r="O9483"/>
  <c r="O9482"/>
  <c r="O9481"/>
  <c r="O9480"/>
  <c r="O9479"/>
  <c r="O9478"/>
  <c r="O9477"/>
  <c r="O9476"/>
  <c r="O9475"/>
  <c r="O9474"/>
  <c r="O9473"/>
  <c r="O9472"/>
  <c r="O9471"/>
  <c r="O9470"/>
  <c r="O9469"/>
  <c r="O9468"/>
  <c r="O9467"/>
  <c r="O9466"/>
  <c r="O9465"/>
  <c r="O9464"/>
  <c r="O9463"/>
  <c r="O9462"/>
  <c r="O9461"/>
  <c r="O9460"/>
  <c r="O9459"/>
  <c r="O9458"/>
  <c r="O9457"/>
  <c r="O9456"/>
  <c r="O9455"/>
  <c r="O9454"/>
  <c r="O9453"/>
  <c r="O9452"/>
  <c r="O9451"/>
  <c r="O9450"/>
  <c r="O9449"/>
  <c r="O9448"/>
  <c r="O9447"/>
  <c r="O9446"/>
  <c r="O9445"/>
  <c r="O9444"/>
  <c r="O9443"/>
  <c r="O9442"/>
  <c r="O9441"/>
  <c r="O9440"/>
  <c r="O9439"/>
  <c r="O9438"/>
  <c r="O9437"/>
  <c r="O9436"/>
  <c r="O9435"/>
  <c r="O9434"/>
  <c r="O9433"/>
  <c r="O9432"/>
  <c r="O9431"/>
  <c r="O9430"/>
  <c r="O9429"/>
  <c r="O9428"/>
  <c r="O9427"/>
  <c r="O9426"/>
  <c r="O9425"/>
  <c r="O9424"/>
  <c r="O9423"/>
  <c r="O9422"/>
  <c r="O9421"/>
  <c r="O9420"/>
  <c r="O9419"/>
  <c r="O9418"/>
  <c r="O9417"/>
  <c r="O9416"/>
  <c r="O9415"/>
  <c r="O9414"/>
  <c r="O9413"/>
  <c r="O9412"/>
  <c r="O9411"/>
  <c r="O9410"/>
  <c r="O9409"/>
  <c r="O9408"/>
  <c r="O9407"/>
  <c r="O9406"/>
  <c r="O9405"/>
  <c r="O9404"/>
  <c r="O9403"/>
  <c r="O9402"/>
  <c r="O9401"/>
  <c r="O9400"/>
  <c r="O9399"/>
  <c r="O9398"/>
  <c r="O9397"/>
  <c r="O9396"/>
  <c r="O9395"/>
  <c r="O9394"/>
  <c r="O9393"/>
  <c r="O9392"/>
  <c r="O9391"/>
  <c r="O9390"/>
  <c r="O9389"/>
  <c r="O9388"/>
  <c r="O9387"/>
  <c r="O9386"/>
  <c r="O9385"/>
  <c r="O9384"/>
  <c r="O9383"/>
  <c r="O9382"/>
  <c r="O9381"/>
  <c r="O9380"/>
  <c r="O9379"/>
  <c r="O9378"/>
  <c r="O9377"/>
  <c r="O9376"/>
  <c r="O9375"/>
  <c r="O9374"/>
  <c r="O9373"/>
  <c r="O9372"/>
  <c r="O9371"/>
  <c r="O9370"/>
  <c r="O9369"/>
  <c r="O9368"/>
  <c r="O9367"/>
  <c r="O9366"/>
  <c r="O9365"/>
  <c r="O9364"/>
  <c r="O9363"/>
  <c r="O9362"/>
  <c r="O9361"/>
  <c r="O9360"/>
  <c r="O9359"/>
  <c r="O9358"/>
  <c r="O9357"/>
  <c r="O9356"/>
  <c r="O9355"/>
  <c r="O9354"/>
  <c r="O9353"/>
  <c r="O9352"/>
  <c r="O9351"/>
  <c r="O9350"/>
  <c r="O9349"/>
  <c r="O9348"/>
  <c r="O9347"/>
  <c r="O9346"/>
  <c r="O9345"/>
  <c r="O9344"/>
  <c r="O9343"/>
  <c r="O9342"/>
  <c r="O9341"/>
  <c r="O9340"/>
  <c r="O9339"/>
  <c r="O9338"/>
  <c r="O9337"/>
  <c r="O9336"/>
  <c r="O9335"/>
  <c r="O9334"/>
  <c r="O9333"/>
  <c r="O9332"/>
  <c r="O9331"/>
  <c r="O9330"/>
  <c r="O9329"/>
  <c r="O9328"/>
  <c r="O9327"/>
  <c r="O9326"/>
  <c r="O9325"/>
  <c r="O9324"/>
  <c r="O9323"/>
  <c r="O9322"/>
  <c r="O9321"/>
  <c r="O9320"/>
  <c r="O9319"/>
  <c r="O9318"/>
  <c r="O9317"/>
  <c r="O9316"/>
  <c r="O9315"/>
  <c r="O9314"/>
  <c r="O9313"/>
  <c r="O9312"/>
  <c r="O9311"/>
  <c r="O9310"/>
  <c r="O9309"/>
  <c r="O9308"/>
  <c r="O9307"/>
  <c r="O9306"/>
  <c r="O9305"/>
  <c r="O9304"/>
  <c r="O9303"/>
  <c r="O9302"/>
  <c r="O9301"/>
  <c r="O9300"/>
  <c r="O9299"/>
  <c r="O9298"/>
  <c r="O9297"/>
  <c r="O9296"/>
  <c r="O9295"/>
  <c r="O9294"/>
  <c r="O9293"/>
  <c r="O9292"/>
  <c r="O9291"/>
  <c r="O9290"/>
  <c r="O9289"/>
  <c r="O9288"/>
  <c r="O9287"/>
  <c r="O9286"/>
  <c r="O9285"/>
  <c r="O9284"/>
  <c r="O9283"/>
  <c r="O9282"/>
  <c r="O9281"/>
  <c r="O9280"/>
  <c r="O9279"/>
  <c r="O9278"/>
  <c r="O9277"/>
  <c r="O9276"/>
  <c r="O9275"/>
  <c r="O9274"/>
  <c r="O9273"/>
  <c r="O9272"/>
  <c r="O9271"/>
  <c r="O9270"/>
  <c r="O9269"/>
  <c r="O9268"/>
  <c r="O9267"/>
  <c r="O9266"/>
  <c r="O9265"/>
  <c r="O9264"/>
  <c r="O9263"/>
  <c r="O9262"/>
  <c r="O9261"/>
  <c r="O9260"/>
  <c r="O9259"/>
  <c r="O9258"/>
  <c r="O9257"/>
  <c r="O9256"/>
  <c r="O9255"/>
  <c r="O9254"/>
  <c r="O9253"/>
  <c r="O9252"/>
  <c r="O9251"/>
  <c r="O9250"/>
  <c r="O9249"/>
  <c r="O9248"/>
  <c r="O9247"/>
  <c r="O9246"/>
  <c r="O9245"/>
  <c r="O9244"/>
  <c r="O9243"/>
  <c r="O9242"/>
  <c r="O9241"/>
  <c r="O9240"/>
  <c r="O9239"/>
  <c r="O9238"/>
  <c r="O9237"/>
  <c r="O9236"/>
  <c r="O9235"/>
  <c r="O9234"/>
  <c r="O9233"/>
  <c r="O9232"/>
  <c r="O9231"/>
  <c r="O9230"/>
  <c r="O9229"/>
  <c r="O9228"/>
  <c r="O9227"/>
  <c r="O9226"/>
  <c r="O9225"/>
  <c r="O9224"/>
  <c r="O9223"/>
  <c r="O9222"/>
  <c r="O9221"/>
  <c r="O9220"/>
  <c r="O9219"/>
  <c r="O9218"/>
  <c r="O9217"/>
  <c r="O9216"/>
  <c r="O9215"/>
  <c r="O9214"/>
  <c r="O9213"/>
  <c r="O9212"/>
  <c r="O9211"/>
  <c r="O9210"/>
  <c r="O9209"/>
  <c r="O9208"/>
  <c r="O9207"/>
  <c r="O9206"/>
  <c r="O9205"/>
  <c r="O9204"/>
  <c r="O9203"/>
  <c r="O9202"/>
  <c r="O9201"/>
  <c r="O9200"/>
  <c r="O9199"/>
  <c r="O9198"/>
  <c r="O9197"/>
  <c r="O9196"/>
  <c r="O9195"/>
  <c r="O9194"/>
  <c r="O9193"/>
  <c r="O9192"/>
  <c r="O9191"/>
  <c r="O9190"/>
  <c r="O9189"/>
  <c r="O9188"/>
  <c r="O9187"/>
  <c r="O9186"/>
  <c r="O9185"/>
  <c r="O9184"/>
  <c r="O9183"/>
  <c r="O9182"/>
  <c r="O9181"/>
  <c r="O9180"/>
  <c r="O9179"/>
  <c r="O9178"/>
  <c r="O9177"/>
  <c r="O9176"/>
  <c r="O9175"/>
  <c r="O9174"/>
  <c r="O9173"/>
  <c r="O9172"/>
  <c r="O9171"/>
  <c r="O9170"/>
  <c r="O9169"/>
  <c r="O9168"/>
  <c r="O9167"/>
  <c r="O9166"/>
  <c r="O9165"/>
  <c r="O9164"/>
  <c r="O9163"/>
  <c r="O9162"/>
  <c r="O9161"/>
  <c r="O9160"/>
  <c r="O9159"/>
  <c r="O9158"/>
  <c r="O9157"/>
  <c r="O9156"/>
  <c r="O9155"/>
  <c r="O9154"/>
  <c r="O9153"/>
  <c r="O9152"/>
  <c r="O9151"/>
  <c r="O9150"/>
  <c r="O9149"/>
  <c r="O9148"/>
  <c r="O9147"/>
  <c r="O9146"/>
  <c r="O9145"/>
  <c r="O9144"/>
  <c r="O9143"/>
  <c r="O9142"/>
  <c r="O9141"/>
  <c r="O9140"/>
  <c r="O9139"/>
  <c r="O9138"/>
  <c r="O9137"/>
  <c r="O9136"/>
  <c r="O9135"/>
  <c r="O9134"/>
  <c r="O9133"/>
  <c r="O9132"/>
  <c r="O9131"/>
  <c r="O9130"/>
  <c r="O9129"/>
  <c r="O9128"/>
  <c r="O9127"/>
  <c r="O9126"/>
  <c r="O9125"/>
  <c r="O9124"/>
  <c r="O9123"/>
  <c r="O9122"/>
  <c r="O9121"/>
  <c r="O9120"/>
  <c r="O9119"/>
  <c r="O9118"/>
  <c r="O9117"/>
  <c r="O9116"/>
  <c r="O9115"/>
  <c r="O9114"/>
  <c r="O9113"/>
  <c r="O9112"/>
  <c r="O9111"/>
  <c r="O9110"/>
  <c r="O9109"/>
  <c r="O9108"/>
  <c r="O9107"/>
  <c r="O9106"/>
  <c r="O9105"/>
  <c r="O9104"/>
  <c r="O9103"/>
  <c r="O9102"/>
  <c r="O9101"/>
  <c r="O9100"/>
  <c r="O9099"/>
  <c r="O9098"/>
  <c r="O9097"/>
  <c r="O9096"/>
  <c r="O9095"/>
  <c r="O9094"/>
  <c r="O9093"/>
  <c r="O9092"/>
  <c r="O9091"/>
  <c r="O9090"/>
  <c r="O9089"/>
  <c r="O9088"/>
  <c r="O9087"/>
  <c r="O9086"/>
  <c r="O9085"/>
  <c r="O9084"/>
  <c r="O9083"/>
  <c r="O9082"/>
  <c r="O9081"/>
  <c r="O9080"/>
  <c r="O9079"/>
  <c r="O9078"/>
  <c r="O9077"/>
  <c r="O9076"/>
  <c r="O9075"/>
  <c r="O9074"/>
  <c r="O9073"/>
  <c r="O9072"/>
  <c r="O9071"/>
  <c r="O9070"/>
  <c r="O9069"/>
  <c r="O9068"/>
  <c r="O9067"/>
  <c r="O9066"/>
  <c r="O9065"/>
  <c r="O9064"/>
  <c r="O9063"/>
  <c r="O9062"/>
  <c r="O9061"/>
  <c r="O9060"/>
  <c r="O9059"/>
  <c r="O9058"/>
  <c r="O9057"/>
  <c r="O9056"/>
  <c r="O9055"/>
  <c r="O9054"/>
  <c r="O9053"/>
  <c r="O9052"/>
  <c r="O9051"/>
  <c r="O9050"/>
  <c r="O9049"/>
  <c r="O9048"/>
  <c r="O9047"/>
  <c r="O9046"/>
  <c r="O9045"/>
  <c r="O9044"/>
  <c r="O9043"/>
  <c r="O9042"/>
  <c r="O9041"/>
  <c r="O9040"/>
  <c r="O9039"/>
  <c r="O9038"/>
  <c r="O9037"/>
  <c r="O9036"/>
  <c r="O9035"/>
  <c r="O9034"/>
  <c r="O9033"/>
  <c r="O9032"/>
  <c r="O9031"/>
  <c r="O9030"/>
  <c r="O9029"/>
  <c r="O9028"/>
  <c r="O9027"/>
  <c r="O9026"/>
  <c r="O9025"/>
  <c r="O9024"/>
  <c r="O9023"/>
  <c r="O9022"/>
  <c r="O9021"/>
  <c r="O9020"/>
  <c r="O9019"/>
  <c r="O9018"/>
  <c r="O9017"/>
  <c r="O9016"/>
  <c r="O9015"/>
  <c r="O9014"/>
  <c r="O9013"/>
  <c r="O9012"/>
  <c r="O9011"/>
  <c r="O9010"/>
  <c r="O9009"/>
  <c r="O9008"/>
  <c r="O9007"/>
  <c r="O9006"/>
  <c r="O9005"/>
  <c r="O9004"/>
  <c r="O9003"/>
  <c r="O9002"/>
  <c r="O9001"/>
  <c r="O9000"/>
  <c r="O8999"/>
  <c r="O8998"/>
  <c r="O8997"/>
  <c r="O8996"/>
  <c r="O8995"/>
  <c r="O8994"/>
  <c r="O8993"/>
  <c r="O8992"/>
  <c r="O8991"/>
  <c r="O8990"/>
  <c r="O8989"/>
  <c r="O8988"/>
  <c r="O8987"/>
  <c r="O8986"/>
  <c r="O8985"/>
  <c r="O8984"/>
  <c r="O8983"/>
  <c r="O8982"/>
  <c r="O8981"/>
  <c r="O8980"/>
  <c r="O8979"/>
  <c r="O8978"/>
  <c r="O8977"/>
  <c r="O8976"/>
  <c r="O8975"/>
  <c r="O8974"/>
  <c r="O8973"/>
  <c r="O8972"/>
  <c r="O8971"/>
  <c r="O8970"/>
  <c r="O8969"/>
  <c r="O8968"/>
  <c r="O8967"/>
  <c r="O8966"/>
  <c r="O8965"/>
  <c r="O8964"/>
  <c r="O8963"/>
  <c r="O8962"/>
  <c r="O8961"/>
  <c r="O8960"/>
  <c r="O8959"/>
  <c r="O8958"/>
  <c r="O8957"/>
  <c r="O8956"/>
  <c r="O8955"/>
  <c r="O8954"/>
  <c r="O8953"/>
  <c r="O8952"/>
  <c r="O8951"/>
  <c r="O8950"/>
  <c r="O8949"/>
  <c r="O8948"/>
  <c r="O8947"/>
  <c r="O8946"/>
  <c r="O8945"/>
  <c r="O8944"/>
  <c r="O8943"/>
  <c r="O8942"/>
  <c r="O8941"/>
  <c r="O8940"/>
  <c r="O8939"/>
  <c r="O8938"/>
  <c r="O8937"/>
  <c r="O8936"/>
  <c r="O8935"/>
  <c r="O8934"/>
  <c r="O8933"/>
  <c r="O8932"/>
  <c r="O8931"/>
  <c r="O8930"/>
  <c r="O8929"/>
  <c r="O8928"/>
  <c r="O8927"/>
  <c r="O8926"/>
  <c r="O8925"/>
  <c r="O8924"/>
  <c r="O8923"/>
  <c r="O8922"/>
  <c r="O8921"/>
  <c r="O8920"/>
  <c r="O8919"/>
  <c r="O8918"/>
  <c r="O8917"/>
  <c r="O8916"/>
  <c r="O8915"/>
  <c r="O8914"/>
  <c r="O8913"/>
  <c r="O8912"/>
  <c r="O8911"/>
  <c r="O8910"/>
  <c r="O8909"/>
  <c r="O8908"/>
  <c r="O8907"/>
  <c r="O8906"/>
  <c r="O8905"/>
  <c r="O8904"/>
  <c r="O8903"/>
  <c r="O8902"/>
  <c r="O8901"/>
  <c r="O8900"/>
  <c r="O8899"/>
  <c r="O8898"/>
  <c r="O8897"/>
  <c r="O8896"/>
  <c r="O8895"/>
  <c r="O8894"/>
  <c r="O8893"/>
  <c r="O8892"/>
  <c r="O8891"/>
  <c r="O8890"/>
  <c r="O8889"/>
  <c r="O8888"/>
  <c r="O8887"/>
  <c r="O8886"/>
  <c r="O8885"/>
  <c r="O8884"/>
  <c r="O8883"/>
  <c r="O8882"/>
  <c r="O8881"/>
  <c r="O8880"/>
  <c r="O8879"/>
  <c r="O8878"/>
  <c r="O8877"/>
  <c r="O8876"/>
  <c r="O8875"/>
  <c r="O8874"/>
  <c r="O8873"/>
  <c r="O8872"/>
  <c r="O8871"/>
  <c r="O8870"/>
  <c r="O8869"/>
  <c r="O8868"/>
  <c r="O8867"/>
  <c r="O8866"/>
  <c r="O8865"/>
  <c r="O8864"/>
  <c r="O8863"/>
  <c r="O8862"/>
  <c r="O8861"/>
  <c r="O8860"/>
  <c r="O8859"/>
  <c r="O8858"/>
  <c r="O8857"/>
  <c r="O8856"/>
  <c r="O8855"/>
  <c r="O8854"/>
  <c r="O8853"/>
  <c r="O8852"/>
  <c r="O8851"/>
  <c r="O8850"/>
  <c r="O8849"/>
  <c r="O8848"/>
  <c r="O8847"/>
  <c r="O8846"/>
  <c r="O8845"/>
  <c r="O8844"/>
  <c r="O8843"/>
  <c r="O8842"/>
  <c r="O8841"/>
  <c r="O8840"/>
  <c r="O8839"/>
  <c r="O8838"/>
  <c r="O8837"/>
  <c r="O8836"/>
  <c r="O8835"/>
  <c r="O8834"/>
  <c r="O8833"/>
  <c r="O8832"/>
  <c r="O8831"/>
  <c r="O8830"/>
  <c r="O8829"/>
  <c r="O8828"/>
  <c r="O8827"/>
  <c r="O8826"/>
  <c r="O8825"/>
  <c r="O8824"/>
  <c r="O8823"/>
  <c r="O8822"/>
  <c r="O8821"/>
  <c r="O8820"/>
  <c r="O8819"/>
  <c r="O8818"/>
  <c r="O8817"/>
  <c r="O8816"/>
  <c r="O8815"/>
  <c r="O8814"/>
  <c r="O8813"/>
  <c r="O8812"/>
  <c r="O8811"/>
  <c r="O8810"/>
  <c r="O8809"/>
  <c r="O8808"/>
  <c r="O8807"/>
  <c r="O8806"/>
  <c r="O8805"/>
  <c r="O8804"/>
  <c r="O8803"/>
  <c r="O8802"/>
  <c r="O8801"/>
  <c r="O8800"/>
  <c r="O8799"/>
  <c r="O8798"/>
  <c r="O8797"/>
  <c r="O8796"/>
  <c r="O8795"/>
  <c r="O8794"/>
  <c r="O8793"/>
  <c r="O8792"/>
  <c r="O8791"/>
  <c r="O8790"/>
  <c r="O8789"/>
  <c r="O8788"/>
  <c r="O8787"/>
  <c r="O8786"/>
  <c r="O8785"/>
  <c r="O8784"/>
  <c r="O8783"/>
  <c r="O8782"/>
  <c r="O8781"/>
  <c r="O8780"/>
  <c r="O8779"/>
  <c r="O8778"/>
  <c r="O8777"/>
  <c r="O8776"/>
  <c r="O8775"/>
  <c r="O8774"/>
  <c r="O8773"/>
  <c r="O8772"/>
  <c r="O8771"/>
  <c r="O8770"/>
  <c r="O8769"/>
  <c r="O8768"/>
  <c r="O8767"/>
  <c r="O8766"/>
  <c r="O8765"/>
  <c r="O8764"/>
  <c r="O8763"/>
  <c r="O8762"/>
  <c r="O8761"/>
  <c r="O8760"/>
  <c r="O8759"/>
  <c r="O8758"/>
  <c r="O8757"/>
  <c r="O8756"/>
  <c r="O8755"/>
  <c r="O8754"/>
  <c r="O8753"/>
  <c r="O8752"/>
  <c r="O8751"/>
  <c r="O8750"/>
  <c r="O8749"/>
  <c r="O8748"/>
  <c r="O8747"/>
  <c r="O8746"/>
  <c r="O8745"/>
  <c r="O8744"/>
  <c r="O8743"/>
  <c r="O8742"/>
  <c r="O8741"/>
  <c r="O8740"/>
  <c r="O8739"/>
  <c r="O8738"/>
  <c r="O8737"/>
  <c r="O8736"/>
  <c r="O8735"/>
  <c r="O8734"/>
  <c r="O8733"/>
  <c r="O8732"/>
  <c r="O8731"/>
  <c r="O8730"/>
  <c r="O8729"/>
  <c r="O8728"/>
  <c r="O8727"/>
  <c r="O8726"/>
  <c r="O8725"/>
  <c r="O8724"/>
  <c r="O8723"/>
  <c r="O8722"/>
  <c r="O8721"/>
  <c r="O8720"/>
  <c r="O8719"/>
  <c r="O8718"/>
  <c r="O8717"/>
  <c r="O8716"/>
  <c r="O8715"/>
  <c r="O8714"/>
  <c r="O8713"/>
  <c r="O8712"/>
  <c r="O8711"/>
  <c r="O8710"/>
  <c r="O8709"/>
  <c r="O8708"/>
  <c r="O8707"/>
  <c r="O8706"/>
  <c r="O8705"/>
  <c r="O8704"/>
  <c r="O8703"/>
  <c r="O8702"/>
  <c r="O8701"/>
  <c r="O8700"/>
  <c r="O8699"/>
  <c r="O8698"/>
  <c r="O8697"/>
  <c r="O8696"/>
  <c r="O8695"/>
  <c r="O8694"/>
  <c r="O8693"/>
  <c r="O8692"/>
  <c r="O8691"/>
  <c r="O8690"/>
  <c r="O8689"/>
  <c r="O8688"/>
  <c r="O8687"/>
  <c r="O8686"/>
  <c r="O8685"/>
  <c r="O8684"/>
  <c r="O8683"/>
  <c r="O8682"/>
  <c r="O8681"/>
  <c r="O8680"/>
  <c r="O8679"/>
  <c r="O8678"/>
  <c r="O8677"/>
  <c r="O8676"/>
  <c r="O8675"/>
  <c r="O8674"/>
  <c r="O8673"/>
  <c r="O8672"/>
  <c r="O8671"/>
  <c r="O8670"/>
  <c r="O8669"/>
  <c r="O8668"/>
  <c r="O8667"/>
  <c r="O8666"/>
  <c r="O8665"/>
  <c r="O8664"/>
  <c r="O8663"/>
  <c r="O8662"/>
  <c r="O8661"/>
  <c r="O8660"/>
  <c r="O8659"/>
  <c r="O8658"/>
  <c r="O8657"/>
  <c r="O8656"/>
  <c r="O8655"/>
  <c r="O8654"/>
  <c r="O8653"/>
  <c r="O8652"/>
  <c r="O8651"/>
  <c r="O8650"/>
  <c r="O8649"/>
  <c r="O8648"/>
  <c r="O8647"/>
  <c r="O8646"/>
  <c r="O8645"/>
  <c r="O8644"/>
  <c r="O8643"/>
  <c r="O8642"/>
  <c r="O8641"/>
  <c r="O8640"/>
  <c r="O8639"/>
  <c r="O8638"/>
  <c r="O8637"/>
  <c r="O8636"/>
  <c r="O8635"/>
  <c r="O8634"/>
  <c r="O8633"/>
  <c r="O8632"/>
  <c r="O8631"/>
  <c r="O8630"/>
  <c r="O8629"/>
  <c r="O8628"/>
  <c r="O8627"/>
  <c r="O8626"/>
  <c r="O8625"/>
  <c r="O8624"/>
  <c r="O8623"/>
  <c r="O8622"/>
  <c r="O8621"/>
  <c r="O8620"/>
  <c r="O8619"/>
  <c r="O8618"/>
  <c r="O8617"/>
  <c r="O8616"/>
  <c r="O8615"/>
  <c r="O8614"/>
  <c r="O8613"/>
  <c r="O8612"/>
  <c r="O8611"/>
  <c r="O8610"/>
  <c r="O8609"/>
  <c r="O8608"/>
  <c r="O8607"/>
  <c r="O8606"/>
  <c r="O8605"/>
  <c r="O8604"/>
  <c r="O8603"/>
  <c r="O8602"/>
  <c r="O8601"/>
  <c r="O8600"/>
  <c r="O8599"/>
  <c r="O8598"/>
  <c r="O8597"/>
  <c r="O8596"/>
  <c r="O8595"/>
  <c r="O8594"/>
  <c r="O8593"/>
  <c r="O8592"/>
  <c r="O8591"/>
  <c r="O8590"/>
  <c r="O8589"/>
  <c r="O8588"/>
  <c r="O8587"/>
  <c r="O8586"/>
  <c r="O8585"/>
  <c r="O8584"/>
  <c r="O8583"/>
  <c r="O8582"/>
  <c r="O8581"/>
  <c r="O8580"/>
  <c r="O8579"/>
  <c r="O8578"/>
  <c r="O8577"/>
  <c r="O8576"/>
  <c r="O8575"/>
  <c r="O8574"/>
  <c r="O8573"/>
  <c r="O8572"/>
  <c r="O8571"/>
  <c r="O8570"/>
  <c r="O8569"/>
  <c r="O8568"/>
  <c r="O8567"/>
  <c r="O8566"/>
  <c r="O8565"/>
  <c r="O8564"/>
  <c r="O8563"/>
  <c r="O8562"/>
  <c r="O8561"/>
  <c r="O8560"/>
  <c r="O8559"/>
  <c r="O8558"/>
  <c r="O8557"/>
  <c r="O8556"/>
  <c r="O8555"/>
  <c r="O8554"/>
  <c r="O8553"/>
  <c r="O8552"/>
  <c r="O8551"/>
  <c r="O8550"/>
  <c r="O8549"/>
  <c r="O8548"/>
  <c r="O8547"/>
  <c r="O8546"/>
  <c r="O8545"/>
  <c r="O8544"/>
  <c r="O8543"/>
  <c r="O8542"/>
  <c r="O8541"/>
  <c r="O8540"/>
  <c r="O8539"/>
  <c r="O8538"/>
  <c r="O8537"/>
  <c r="O8536"/>
  <c r="O8535"/>
  <c r="O8534"/>
  <c r="O8533"/>
  <c r="O8532"/>
  <c r="O8531"/>
  <c r="O8530"/>
  <c r="O8529"/>
  <c r="O8528"/>
  <c r="O8527"/>
  <c r="O8526"/>
  <c r="O8525"/>
  <c r="O8524"/>
  <c r="O8523"/>
  <c r="O8522"/>
  <c r="O8521"/>
  <c r="O8520"/>
  <c r="O8519"/>
  <c r="O8518"/>
  <c r="O8517"/>
  <c r="O8516"/>
  <c r="O8515"/>
  <c r="O8514"/>
  <c r="O8513"/>
  <c r="O8512"/>
  <c r="O8511"/>
  <c r="O8510"/>
  <c r="O8509"/>
  <c r="O8508"/>
  <c r="O8507"/>
  <c r="O8506"/>
  <c r="O8505"/>
  <c r="O8504"/>
  <c r="O8503"/>
  <c r="O8502"/>
  <c r="O8501"/>
  <c r="O8500"/>
  <c r="O8499"/>
  <c r="O8498"/>
  <c r="O8497"/>
  <c r="O8496"/>
  <c r="O8495"/>
  <c r="O8494"/>
  <c r="O8493"/>
  <c r="O8492"/>
  <c r="O8491"/>
  <c r="O8490"/>
  <c r="O8489"/>
  <c r="O8488"/>
  <c r="O8487"/>
  <c r="O8486"/>
  <c r="O8485"/>
  <c r="O8484"/>
  <c r="O8483"/>
  <c r="O8482"/>
  <c r="O8481"/>
  <c r="O8480"/>
  <c r="O8479"/>
  <c r="O8478"/>
  <c r="O8477"/>
  <c r="O8476"/>
  <c r="O8475"/>
  <c r="O8474"/>
  <c r="O8473"/>
  <c r="O8472"/>
  <c r="O8471"/>
  <c r="O8470"/>
  <c r="O8469"/>
  <c r="O8468"/>
  <c r="O8467"/>
  <c r="O8466"/>
  <c r="O8465"/>
  <c r="O8464"/>
  <c r="O8463"/>
  <c r="O8462"/>
  <c r="O8461"/>
  <c r="O8460"/>
  <c r="O8459"/>
  <c r="O8458"/>
  <c r="O8457"/>
  <c r="O8456"/>
  <c r="O8455"/>
  <c r="O8454"/>
  <c r="O8453"/>
  <c r="O8452"/>
  <c r="O8451"/>
  <c r="O8450"/>
  <c r="O8449"/>
  <c r="O8448"/>
  <c r="O8447"/>
  <c r="O8446"/>
  <c r="O8445"/>
  <c r="O8444"/>
  <c r="O8443"/>
  <c r="O8442"/>
  <c r="O8441"/>
  <c r="O8440"/>
  <c r="O8439"/>
  <c r="O8438"/>
  <c r="O8437"/>
  <c r="O8436"/>
  <c r="O8435"/>
  <c r="O8434"/>
  <c r="O8433"/>
  <c r="O8432"/>
  <c r="O8431"/>
  <c r="O8430"/>
  <c r="O8429"/>
  <c r="O8428"/>
  <c r="O8427"/>
  <c r="O8426"/>
  <c r="O8425"/>
  <c r="O8424"/>
  <c r="O8423"/>
  <c r="O8422"/>
  <c r="O8421"/>
  <c r="O8420"/>
  <c r="O8419"/>
  <c r="O8418"/>
  <c r="O8417"/>
  <c r="O8416"/>
  <c r="O8415"/>
  <c r="O8414"/>
  <c r="O8413"/>
  <c r="O8412"/>
  <c r="O8411"/>
  <c r="O8410"/>
  <c r="O8409"/>
  <c r="O8408"/>
  <c r="O8407"/>
  <c r="O8406"/>
  <c r="O8405"/>
  <c r="O8404"/>
  <c r="O8403"/>
  <c r="O8402"/>
  <c r="O8401"/>
  <c r="O8400"/>
  <c r="O8399"/>
  <c r="O8398"/>
  <c r="O8397"/>
  <c r="O8396"/>
  <c r="O8395"/>
  <c r="O8394"/>
  <c r="O8393"/>
  <c r="O8392"/>
  <c r="O8391"/>
  <c r="O8390"/>
  <c r="O8389"/>
  <c r="O8388"/>
  <c r="O8387"/>
  <c r="O8386"/>
  <c r="O8385"/>
  <c r="O8384"/>
  <c r="O8383"/>
  <c r="O8382"/>
  <c r="O8381"/>
  <c r="O8380"/>
  <c r="O8379"/>
  <c r="O8378"/>
  <c r="O8377"/>
  <c r="O8376"/>
  <c r="O8375"/>
  <c r="O8374"/>
  <c r="O8373"/>
  <c r="O8372"/>
  <c r="O8371"/>
  <c r="O8370"/>
  <c r="O8369"/>
  <c r="O8368"/>
  <c r="O8367"/>
  <c r="O8366"/>
  <c r="O8365"/>
  <c r="O8364"/>
  <c r="O8363"/>
  <c r="O8362"/>
  <c r="O8361"/>
  <c r="O8360"/>
  <c r="O8359"/>
  <c r="O8358"/>
  <c r="O8357"/>
  <c r="O8356"/>
  <c r="O8355"/>
  <c r="O8354"/>
  <c r="O8353"/>
  <c r="O8352"/>
  <c r="O8351"/>
  <c r="O8350"/>
  <c r="O8349"/>
  <c r="O8348"/>
  <c r="O8347"/>
  <c r="O8346"/>
  <c r="O8345"/>
  <c r="O8344"/>
  <c r="O8343"/>
  <c r="O8342"/>
  <c r="O8341"/>
  <c r="O8340"/>
  <c r="O8339"/>
  <c r="O8338"/>
  <c r="O8337"/>
  <c r="O8336"/>
  <c r="O8335"/>
  <c r="O8334"/>
  <c r="O8333"/>
  <c r="O8332"/>
  <c r="O8331"/>
  <c r="O8330"/>
  <c r="O8329"/>
  <c r="O8328"/>
  <c r="O8327"/>
  <c r="O8326"/>
  <c r="O8325"/>
  <c r="O8324"/>
  <c r="O8323"/>
  <c r="O8322"/>
  <c r="O8321"/>
  <c r="O8320"/>
  <c r="O8319"/>
  <c r="O8318"/>
  <c r="O8317"/>
  <c r="O8316"/>
  <c r="O8315"/>
  <c r="O8314"/>
  <c r="O8313"/>
  <c r="O8312"/>
  <c r="O8311"/>
  <c r="O8310"/>
  <c r="O8309"/>
  <c r="O8308"/>
  <c r="O8307"/>
  <c r="O8306"/>
  <c r="O8305"/>
  <c r="O8304"/>
  <c r="O8303"/>
  <c r="O8302"/>
  <c r="O8301"/>
  <c r="O8300"/>
  <c r="O8299"/>
  <c r="O8298"/>
  <c r="O8297"/>
  <c r="O8296"/>
  <c r="O8295"/>
  <c r="O8294"/>
  <c r="O8293"/>
  <c r="O8292"/>
  <c r="O8291"/>
  <c r="O8290"/>
  <c r="O8289"/>
  <c r="O8288"/>
  <c r="O8287"/>
  <c r="O8286"/>
  <c r="O8285"/>
  <c r="O8284"/>
  <c r="O8283"/>
  <c r="O8282"/>
  <c r="O8281"/>
  <c r="O8280"/>
  <c r="O8279"/>
  <c r="O8278"/>
  <c r="O8277"/>
  <c r="O8276"/>
  <c r="O8275"/>
  <c r="O8274"/>
  <c r="O8273"/>
  <c r="O8272"/>
  <c r="O8271"/>
  <c r="O8270"/>
  <c r="O8269"/>
  <c r="O8268"/>
  <c r="O8267"/>
  <c r="O8266"/>
  <c r="O8265"/>
  <c r="O8264"/>
  <c r="O8263"/>
  <c r="O8262"/>
  <c r="O8261"/>
  <c r="O8260"/>
  <c r="O8259"/>
  <c r="O8258"/>
  <c r="O8257"/>
  <c r="O8256"/>
  <c r="O8255"/>
  <c r="O8254"/>
  <c r="O8253"/>
  <c r="O8252"/>
  <c r="O8251"/>
  <c r="O8250"/>
  <c r="O8249"/>
  <c r="O8248"/>
  <c r="O8247"/>
  <c r="O8246"/>
  <c r="O8245"/>
  <c r="O8244"/>
  <c r="O8243"/>
  <c r="O8242"/>
  <c r="O8241"/>
  <c r="O8240"/>
  <c r="O8239"/>
  <c r="O8238"/>
  <c r="O8237"/>
  <c r="O8236"/>
  <c r="O8235"/>
  <c r="O8234"/>
  <c r="O8233"/>
  <c r="O8232"/>
  <c r="O8231"/>
  <c r="O8230"/>
  <c r="O8229"/>
  <c r="O8228"/>
  <c r="O8227"/>
  <c r="O8226"/>
  <c r="O8225"/>
  <c r="O8224"/>
  <c r="O8223"/>
  <c r="O8222"/>
  <c r="O8221"/>
  <c r="O8220"/>
  <c r="O8219"/>
  <c r="O8218"/>
  <c r="O8217"/>
  <c r="O8216"/>
  <c r="O8215"/>
  <c r="O8214"/>
  <c r="O8213"/>
  <c r="O8212"/>
  <c r="O8211"/>
  <c r="O8210"/>
  <c r="O8209"/>
  <c r="O8208"/>
  <c r="O8207"/>
  <c r="O8206"/>
  <c r="O8205"/>
  <c r="O8204"/>
  <c r="O8203"/>
  <c r="O8202"/>
  <c r="O8201"/>
  <c r="O8200"/>
  <c r="O8199"/>
  <c r="O8198"/>
  <c r="O8197"/>
  <c r="O8196"/>
  <c r="O8195"/>
  <c r="O8194"/>
  <c r="O8193"/>
  <c r="O8192"/>
  <c r="O8191"/>
  <c r="O8190"/>
  <c r="O8189"/>
  <c r="O8188"/>
  <c r="O8187"/>
  <c r="O8186"/>
  <c r="O8185"/>
  <c r="O8184"/>
  <c r="O8183"/>
  <c r="O8182"/>
  <c r="O8181"/>
  <c r="O8180"/>
  <c r="O8179"/>
  <c r="O8178"/>
  <c r="O8177"/>
  <c r="O8176"/>
  <c r="O8175"/>
  <c r="O8174"/>
  <c r="O8173"/>
  <c r="O8172"/>
  <c r="O8171"/>
  <c r="O8170"/>
  <c r="O8169"/>
  <c r="O8168"/>
  <c r="O8167"/>
  <c r="O8166"/>
  <c r="O8165"/>
  <c r="O8164"/>
  <c r="O8163"/>
  <c r="O8162"/>
  <c r="O8161"/>
  <c r="O8160"/>
  <c r="O8159"/>
  <c r="O8158"/>
  <c r="O8157"/>
  <c r="O8156"/>
  <c r="O8155"/>
  <c r="O8154"/>
  <c r="O8153"/>
  <c r="O8152"/>
  <c r="O8151"/>
  <c r="O8150"/>
  <c r="O8149"/>
  <c r="O8148"/>
  <c r="O8147"/>
  <c r="O8146"/>
  <c r="O8145"/>
  <c r="O8144"/>
  <c r="O8143"/>
  <c r="O8142"/>
  <c r="O8141"/>
  <c r="O8140"/>
  <c r="O8139"/>
  <c r="O8138"/>
  <c r="O8137"/>
  <c r="O8136"/>
  <c r="O8135"/>
  <c r="O8134"/>
  <c r="O8133"/>
  <c r="O8132"/>
  <c r="O8131"/>
  <c r="O8130"/>
  <c r="O8129"/>
  <c r="O8128"/>
  <c r="O8127"/>
  <c r="O8126"/>
  <c r="O8125"/>
  <c r="O8124"/>
  <c r="O8123"/>
  <c r="O8122"/>
  <c r="O8121"/>
  <c r="O8120"/>
  <c r="O8119"/>
  <c r="O8118"/>
  <c r="O8117"/>
  <c r="O8116"/>
  <c r="O8115"/>
  <c r="O8114"/>
  <c r="O8113"/>
  <c r="O8112"/>
  <c r="O8111"/>
  <c r="O8110"/>
  <c r="O8109"/>
  <c r="O8108"/>
  <c r="O8107"/>
  <c r="O8106"/>
  <c r="O8105"/>
  <c r="O8104"/>
  <c r="O8103"/>
  <c r="O8102"/>
  <c r="O8101"/>
  <c r="O8100"/>
  <c r="O8099"/>
  <c r="O8098"/>
  <c r="O8097"/>
  <c r="O8096"/>
  <c r="O8095"/>
  <c r="O8094"/>
  <c r="O8093"/>
  <c r="O8092"/>
  <c r="O8091"/>
  <c r="O8090"/>
  <c r="O8089"/>
  <c r="O8088"/>
  <c r="O8087"/>
  <c r="O8086"/>
  <c r="O8085"/>
  <c r="O8084"/>
  <c r="O8083"/>
  <c r="O8082"/>
  <c r="O8081"/>
  <c r="O8080"/>
  <c r="O8079"/>
  <c r="O8078"/>
  <c r="O8077"/>
  <c r="O8076"/>
  <c r="O8075"/>
  <c r="O8074"/>
  <c r="O8073"/>
  <c r="O8072"/>
  <c r="O8071"/>
  <c r="O8070"/>
  <c r="O8069"/>
  <c r="O8068"/>
  <c r="O8067"/>
  <c r="O8066"/>
  <c r="O8065"/>
  <c r="O8064"/>
  <c r="O8063"/>
  <c r="O8062"/>
  <c r="O8061"/>
  <c r="O8060"/>
  <c r="O8059"/>
  <c r="O8058"/>
  <c r="O8057"/>
  <c r="O8056"/>
  <c r="O8055"/>
  <c r="O8054"/>
  <c r="O8053"/>
  <c r="O8052"/>
  <c r="O8051"/>
  <c r="O8050"/>
  <c r="O8049"/>
  <c r="O8048"/>
  <c r="O8047"/>
  <c r="O8046"/>
  <c r="O8045"/>
  <c r="O8044"/>
  <c r="O8043"/>
  <c r="O8042"/>
  <c r="O8041"/>
  <c r="O8040"/>
  <c r="O8039"/>
  <c r="O8038"/>
  <c r="O8037"/>
  <c r="O8036"/>
  <c r="O8035"/>
  <c r="O8034"/>
  <c r="O8033"/>
  <c r="O8032"/>
  <c r="O8031"/>
  <c r="O8030"/>
  <c r="O8029"/>
  <c r="O8028"/>
  <c r="O8027"/>
  <c r="O8026"/>
  <c r="O8025"/>
  <c r="O8024"/>
  <c r="O8023"/>
  <c r="O8022"/>
  <c r="O8021"/>
  <c r="O8020"/>
  <c r="O8019"/>
  <c r="O8018"/>
  <c r="O8017"/>
  <c r="O8016"/>
  <c r="O8015"/>
  <c r="O8014"/>
  <c r="O8013"/>
  <c r="O8012"/>
  <c r="O8011"/>
  <c r="O8010"/>
  <c r="O8009"/>
  <c r="O8008"/>
  <c r="O8007"/>
  <c r="O8006"/>
  <c r="O8005"/>
  <c r="O8004"/>
  <c r="O8003"/>
  <c r="O8002"/>
  <c r="O8001"/>
  <c r="O8000"/>
  <c r="O7999"/>
  <c r="O7998"/>
  <c r="O7997"/>
  <c r="O7996"/>
  <c r="O7995"/>
  <c r="O7994"/>
  <c r="O7993"/>
  <c r="O7992"/>
  <c r="O7991"/>
  <c r="O7990"/>
  <c r="O7989"/>
  <c r="O7988"/>
  <c r="O7987"/>
  <c r="O7986"/>
  <c r="O7985"/>
  <c r="O7984"/>
  <c r="O7983"/>
  <c r="O7982"/>
  <c r="O7981"/>
  <c r="O7980"/>
  <c r="O7979"/>
  <c r="O7978"/>
  <c r="O7977"/>
  <c r="O7976"/>
  <c r="O7975"/>
  <c r="O7974"/>
  <c r="O7973"/>
  <c r="O7972"/>
  <c r="O7971"/>
  <c r="O7970"/>
  <c r="O7969"/>
  <c r="O7968"/>
  <c r="O7967"/>
  <c r="O7966"/>
  <c r="O7965"/>
  <c r="O7964"/>
  <c r="O7963"/>
  <c r="O7962"/>
  <c r="O7961"/>
  <c r="O7960"/>
  <c r="O7959"/>
  <c r="O7958"/>
  <c r="O7957"/>
  <c r="O7956"/>
  <c r="O7955"/>
  <c r="O7954"/>
  <c r="O7953"/>
  <c r="O7952"/>
  <c r="O7951"/>
  <c r="O7950"/>
  <c r="O7949"/>
  <c r="O7948"/>
  <c r="O7947"/>
  <c r="O7946"/>
  <c r="O7945"/>
  <c r="O7944"/>
  <c r="O7943"/>
  <c r="O7942"/>
  <c r="O7941"/>
  <c r="O7940"/>
  <c r="O7939"/>
  <c r="O7938"/>
  <c r="O7937"/>
  <c r="O7936"/>
  <c r="O7935"/>
  <c r="O7934"/>
  <c r="O7933"/>
  <c r="O7932"/>
  <c r="O7931"/>
  <c r="O7930"/>
  <c r="O7929"/>
  <c r="O7928"/>
  <c r="O7927"/>
  <c r="O7926"/>
  <c r="O7925"/>
  <c r="O7924"/>
  <c r="O7923"/>
  <c r="O7922"/>
  <c r="O7921"/>
  <c r="O7920"/>
  <c r="O7919"/>
  <c r="O7918"/>
  <c r="O7917"/>
  <c r="O7916"/>
  <c r="O7915"/>
  <c r="O7914"/>
  <c r="O7913"/>
  <c r="O7912"/>
  <c r="O7911"/>
  <c r="O7910"/>
  <c r="O7909"/>
  <c r="O7908"/>
  <c r="O7907"/>
  <c r="O7906"/>
  <c r="O7905"/>
  <c r="O7904"/>
  <c r="O7903"/>
  <c r="O7902"/>
  <c r="O7901"/>
  <c r="O7900"/>
  <c r="O7899"/>
  <c r="O7898"/>
  <c r="O7897"/>
  <c r="O7896"/>
  <c r="G6872"/>
  <c r="I6872" s="1"/>
  <c r="F6872"/>
  <c r="G6871"/>
  <c r="I6871"/>
  <c r="F6871"/>
  <c r="G6870"/>
  <c r="I6870" s="1"/>
  <c r="F6870"/>
  <c r="G6869"/>
  <c r="I6869" s="1"/>
  <c r="I6873" s="1"/>
  <c r="D2617" s="1"/>
  <c r="F6869"/>
  <c r="G6868"/>
  <c r="I6868"/>
  <c r="F6868"/>
  <c r="G6867"/>
  <c r="I6867"/>
  <c r="F6867"/>
  <c r="G6861"/>
  <c r="I6861"/>
  <c r="F6861"/>
  <c r="G6860"/>
  <c r="I6860"/>
  <c r="F6860"/>
  <c r="G6859"/>
  <c r="I6859" s="1"/>
  <c r="F6859"/>
  <c r="G6858"/>
  <c r="I6858" s="1"/>
  <c r="F6858"/>
  <c r="G6857"/>
  <c r="I6857"/>
  <c r="F6857"/>
  <c r="G6856"/>
  <c r="I6856"/>
  <c r="F6856"/>
  <c r="G6855"/>
  <c r="I6855" s="1"/>
  <c r="F6855"/>
  <c r="G6854"/>
  <c r="I6854" s="1"/>
  <c r="F6854"/>
  <c r="G6848"/>
  <c r="I6848" s="1"/>
  <c r="F6848"/>
  <c r="G6847"/>
  <c r="I6847" s="1"/>
  <c r="F6847"/>
  <c r="G6846"/>
  <c r="I6846"/>
  <c r="F6846"/>
  <c r="G6845"/>
  <c r="I6845"/>
  <c r="F6845"/>
  <c r="G6844"/>
  <c r="I6844" s="1"/>
  <c r="F6844"/>
  <c r="G6843"/>
  <c r="I6843" s="1"/>
  <c r="F6843"/>
  <c r="G6842"/>
  <c r="I6842"/>
  <c r="F6842"/>
  <c r="G6841"/>
  <c r="I6841"/>
  <c r="F6841"/>
  <c r="G6840"/>
  <c r="I6840" s="1"/>
  <c r="F6840"/>
  <c r="G6839"/>
  <c r="I6839" s="1"/>
  <c r="F6839"/>
  <c r="G6833"/>
  <c r="I6833"/>
  <c r="F6833"/>
  <c r="G6832"/>
  <c r="I6832"/>
  <c r="F6832"/>
  <c r="G6831"/>
  <c r="I6831" s="1"/>
  <c r="F6831"/>
  <c r="G6830"/>
  <c r="I6830" s="1"/>
  <c r="F6830"/>
  <c r="G6829"/>
  <c r="I6829"/>
  <c r="F6829"/>
  <c r="G6828"/>
  <c r="I6828"/>
  <c r="F6828"/>
  <c r="G6827"/>
  <c r="I6827" s="1"/>
  <c r="F6827"/>
  <c r="G6826"/>
  <c r="I6826" s="1"/>
  <c r="F6826"/>
  <c r="G6825"/>
  <c r="I6825"/>
  <c r="F6825"/>
  <c r="G6824"/>
  <c r="I6824"/>
  <c r="F6824"/>
  <c r="G6823"/>
  <c r="I6823" s="1"/>
  <c r="F6823"/>
  <c r="G6817"/>
  <c r="I6817" s="1"/>
  <c r="F6817"/>
  <c r="G6816"/>
  <c r="I6816"/>
  <c r="F6816"/>
  <c r="G6815"/>
  <c r="I6815"/>
  <c r="F6815"/>
  <c r="G6814"/>
  <c r="I6814" s="1"/>
  <c r="F6814"/>
  <c r="G6813"/>
  <c r="I6813" s="1"/>
  <c r="F6813"/>
  <c r="G6812"/>
  <c r="I6812"/>
  <c r="F6812"/>
  <c r="G6811"/>
  <c r="I6811"/>
  <c r="F6811"/>
  <c r="G6810"/>
  <c r="I6810" s="1"/>
  <c r="F6810"/>
  <c r="G6809"/>
  <c r="I6809" s="1"/>
  <c r="F6809"/>
  <c r="G6808"/>
  <c r="I6808"/>
  <c r="F6808"/>
  <c r="H6802"/>
  <c r="G6802"/>
  <c r="F6802"/>
  <c r="G6801"/>
  <c r="I6801" s="1"/>
  <c r="F6801"/>
  <c r="G6800"/>
  <c r="I6800" s="1"/>
  <c r="F6800"/>
  <c r="G6799"/>
  <c r="I6799"/>
  <c r="F6799"/>
  <c r="G6798"/>
  <c r="I6798"/>
  <c r="F6798"/>
  <c r="G6797"/>
  <c r="I6797" s="1"/>
  <c r="F6797"/>
  <c r="G6796"/>
  <c r="I6796" s="1"/>
  <c r="F6796"/>
  <c r="G6795"/>
  <c r="I6795"/>
  <c r="F6795"/>
  <c r="G6794"/>
  <c r="I6794"/>
  <c r="F6794"/>
  <c r="G6793"/>
  <c r="I6793" s="1"/>
  <c r="F6793"/>
  <c r="G6792"/>
  <c r="I6792" s="1"/>
  <c r="F6792"/>
  <c r="G6791"/>
  <c r="I6791"/>
  <c r="F6791"/>
  <c r="H6785"/>
  <c r="G6785"/>
  <c r="F6785"/>
  <c r="G6784"/>
  <c r="I6784"/>
  <c r="F6784"/>
  <c r="G6783"/>
  <c r="I6783" s="1"/>
  <c r="F6783"/>
  <c r="G6782"/>
  <c r="I6782"/>
  <c r="F6782"/>
  <c r="G6781"/>
  <c r="I6781"/>
  <c r="F6781"/>
  <c r="G6780"/>
  <c r="I6780"/>
  <c r="F6780"/>
  <c r="G6779"/>
  <c r="I6779" s="1"/>
  <c r="F6779"/>
  <c r="G6778"/>
  <c r="I6778"/>
  <c r="F6778"/>
  <c r="G6777"/>
  <c r="I6777"/>
  <c r="F6777"/>
  <c r="G6776"/>
  <c r="I6776"/>
  <c r="F6776"/>
  <c r="G6775"/>
  <c r="I6775" s="1"/>
  <c r="F6775"/>
  <c r="G6774"/>
  <c r="I6774"/>
  <c r="F6774"/>
  <c r="H6768"/>
  <c r="G6768"/>
  <c r="F6768"/>
  <c r="G6767"/>
  <c r="I6767"/>
  <c r="F6767"/>
  <c r="G6766"/>
  <c r="I6766" s="1"/>
  <c r="F6766"/>
  <c r="G6765"/>
  <c r="I6765"/>
  <c r="F6765"/>
  <c r="G6764"/>
  <c r="I6764" s="1"/>
  <c r="F6764"/>
  <c r="G6763"/>
  <c r="I6763"/>
  <c r="F6763"/>
  <c r="G6762"/>
  <c r="I6762" s="1"/>
  <c r="F6762"/>
  <c r="G6761"/>
  <c r="I6761"/>
  <c r="F6761"/>
  <c r="G6760"/>
  <c r="I6760" s="1"/>
  <c r="F6760"/>
  <c r="G6759"/>
  <c r="I6759"/>
  <c r="F6759"/>
  <c r="G6758"/>
  <c r="I6758" s="1"/>
  <c r="F6758"/>
  <c r="G6757"/>
  <c r="I6757"/>
  <c r="F6757"/>
  <c r="H6751"/>
  <c r="G6751"/>
  <c r="F6751"/>
  <c r="G6750"/>
  <c r="I6750"/>
  <c r="F6750"/>
  <c r="G6749"/>
  <c r="I6749" s="1"/>
  <c r="F6749"/>
  <c r="G6748"/>
  <c r="I6748"/>
  <c r="F6748"/>
  <c r="G6747"/>
  <c r="I6747" s="1"/>
  <c r="F6747"/>
  <c r="G6746"/>
  <c r="I6746"/>
  <c r="F6746"/>
  <c r="G6745"/>
  <c r="I6745" s="1"/>
  <c r="F6745"/>
  <c r="G6744"/>
  <c r="I6744"/>
  <c r="F6744"/>
  <c r="G6743"/>
  <c r="I6743" s="1"/>
  <c r="F6743"/>
  <c r="G6742"/>
  <c r="I6742"/>
  <c r="F6742"/>
  <c r="G6741"/>
  <c r="I6741" s="1"/>
  <c r="F6741"/>
  <c r="G6740"/>
  <c r="I6740"/>
  <c r="F6740"/>
  <c r="H6734"/>
  <c r="G6734"/>
  <c r="F6734"/>
  <c r="G6733"/>
  <c r="I6733"/>
  <c r="F6733"/>
  <c r="G6732"/>
  <c r="I6732" s="1"/>
  <c r="F6732"/>
  <c r="G6731"/>
  <c r="I6731"/>
  <c r="F6731"/>
  <c r="G6730"/>
  <c r="I6730" s="1"/>
  <c r="F6730"/>
  <c r="G6729"/>
  <c r="I6729"/>
  <c r="F6729"/>
  <c r="G6728"/>
  <c r="I6728" s="1"/>
  <c r="F6728"/>
  <c r="G6727"/>
  <c r="I6727"/>
  <c r="F6727"/>
  <c r="G6726"/>
  <c r="I6726" s="1"/>
  <c r="F6726"/>
  <c r="G6725"/>
  <c r="I6725"/>
  <c r="F6725"/>
  <c r="G6724"/>
  <c r="I6724" s="1"/>
  <c r="F6724"/>
  <c r="G6723"/>
  <c r="I6723"/>
  <c r="F6723"/>
  <c r="H6717"/>
  <c r="G6717"/>
  <c r="F6717"/>
  <c r="G6716"/>
  <c r="I6716"/>
  <c r="F6716"/>
  <c r="G6715"/>
  <c r="I6715" s="1"/>
  <c r="F6715"/>
  <c r="G6714"/>
  <c r="I6714"/>
  <c r="F6714"/>
  <c r="G6713"/>
  <c r="I6713" s="1"/>
  <c r="F6713"/>
  <c r="G6712"/>
  <c r="I6712"/>
  <c r="F6712"/>
  <c r="G6711"/>
  <c r="I6711" s="1"/>
  <c r="F6711"/>
  <c r="G6710"/>
  <c r="I6710"/>
  <c r="F6710"/>
  <c r="G6709"/>
  <c r="I6709" s="1"/>
  <c r="F6709"/>
  <c r="G6708"/>
  <c r="I6708"/>
  <c r="F6708"/>
  <c r="G6707"/>
  <c r="I6707" s="1"/>
  <c r="F6707"/>
  <c r="G6706"/>
  <c r="I6706"/>
  <c r="F6706"/>
  <c r="H6700"/>
  <c r="G6700"/>
  <c r="F6700"/>
  <c r="G6699"/>
  <c r="I6699"/>
  <c r="F6699"/>
  <c r="G6698"/>
  <c r="I6698" s="1"/>
  <c r="F6698"/>
  <c r="G6697"/>
  <c r="I6697"/>
  <c r="F6697"/>
  <c r="G6696"/>
  <c r="I6696" s="1"/>
  <c r="F6696"/>
  <c r="G6695"/>
  <c r="I6695"/>
  <c r="F6695"/>
  <c r="G6694"/>
  <c r="I6694" s="1"/>
  <c r="F6694"/>
  <c r="G6693"/>
  <c r="I6693"/>
  <c r="F6693"/>
  <c r="G6692"/>
  <c r="I6692" s="1"/>
  <c r="F6692"/>
  <c r="G6691"/>
  <c r="I6691"/>
  <c r="F6691"/>
  <c r="G6690"/>
  <c r="I6690" s="1"/>
  <c r="F6690"/>
  <c r="G6689"/>
  <c r="I6689"/>
  <c r="F6689"/>
  <c r="H6683"/>
  <c r="G6683"/>
  <c r="F6683"/>
  <c r="G6682"/>
  <c r="I6682"/>
  <c r="F6682"/>
  <c r="G6681"/>
  <c r="I6681" s="1"/>
  <c r="F6681"/>
  <c r="G6680"/>
  <c r="I6680"/>
  <c r="F6680"/>
  <c r="G6679"/>
  <c r="I6679" s="1"/>
  <c r="F6679"/>
  <c r="G6678"/>
  <c r="I6678"/>
  <c r="F6678"/>
  <c r="G6677"/>
  <c r="I6677" s="1"/>
  <c r="F6677"/>
  <c r="G6676"/>
  <c r="I6676"/>
  <c r="F6676"/>
  <c r="G6675"/>
  <c r="I6675" s="1"/>
  <c r="F6675"/>
  <c r="G6674"/>
  <c r="I6674"/>
  <c r="F6674"/>
  <c r="G6673"/>
  <c r="I6673" s="1"/>
  <c r="F6673"/>
  <c r="G6672"/>
  <c r="I6672"/>
  <c r="F6672"/>
  <c r="H6666"/>
  <c r="G6666"/>
  <c r="F6666"/>
  <c r="G6665"/>
  <c r="I6665"/>
  <c r="F6665"/>
  <c r="G6664"/>
  <c r="I6664" s="1"/>
  <c r="F6664"/>
  <c r="G6663"/>
  <c r="I6663"/>
  <c r="F6663"/>
  <c r="G6662"/>
  <c r="I6662" s="1"/>
  <c r="F6662"/>
  <c r="G6661"/>
  <c r="I6661"/>
  <c r="F6661"/>
  <c r="G6660"/>
  <c r="I6660" s="1"/>
  <c r="F6660"/>
  <c r="G6659"/>
  <c r="I6659"/>
  <c r="F6659"/>
  <c r="G6658"/>
  <c r="I6658" s="1"/>
  <c r="F6658"/>
  <c r="G6657"/>
  <c r="I6657"/>
  <c r="F6657"/>
  <c r="I6656"/>
  <c r="G6656"/>
  <c r="F6656"/>
  <c r="G6655"/>
  <c r="I6655"/>
  <c r="F6655"/>
  <c r="H6649"/>
  <c r="G6649"/>
  <c r="F6649"/>
  <c r="G6648"/>
  <c r="I6648"/>
  <c r="F6648"/>
  <c r="G6647"/>
  <c r="I6647" s="1"/>
  <c r="F6647"/>
  <c r="G6646"/>
  <c r="I6646"/>
  <c r="F6646"/>
  <c r="G6645"/>
  <c r="I6645" s="1"/>
  <c r="F6645"/>
  <c r="G6644"/>
  <c r="I6644"/>
  <c r="F6644"/>
  <c r="G6643"/>
  <c r="I6643" s="1"/>
  <c r="F6643"/>
  <c r="G6642"/>
  <c r="I6642"/>
  <c r="F6642"/>
  <c r="G6641"/>
  <c r="I6641" s="1"/>
  <c r="F6641"/>
  <c r="G6640"/>
  <c r="I6640"/>
  <c r="F6640"/>
  <c r="G6639"/>
  <c r="I6639" s="1"/>
  <c r="F6639"/>
  <c r="G6638"/>
  <c r="I6638"/>
  <c r="F6638"/>
  <c r="H6632"/>
  <c r="G6632"/>
  <c r="F6632"/>
  <c r="G6631"/>
  <c r="I6631"/>
  <c r="F6631"/>
  <c r="G6630"/>
  <c r="I6630" s="1"/>
  <c r="F6630"/>
  <c r="G6629"/>
  <c r="I6629"/>
  <c r="F6629"/>
  <c r="G6628"/>
  <c r="I6628" s="1"/>
  <c r="F6628"/>
  <c r="G6627"/>
  <c r="I6627"/>
  <c r="F6627"/>
  <c r="I6626"/>
  <c r="G6626"/>
  <c r="F6626"/>
  <c r="G6625"/>
  <c r="I6625"/>
  <c r="F6625"/>
  <c r="G6624"/>
  <c r="I6624" s="1"/>
  <c r="F6624"/>
  <c r="G6623"/>
  <c r="I6623"/>
  <c r="F6623"/>
  <c r="G6622"/>
  <c r="I6622" s="1"/>
  <c r="F6622"/>
  <c r="G6621"/>
  <c r="I6621"/>
  <c r="F6621"/>
  <c r="H6615"/>
  <c r="G6615"/>
  <c r="F6615"/>
  <c r="G6614"/>
  <c r="I6614"/>
  <c r="F6614"/>
  <c r="G6613"/>
  <c r="I6613" s="1"/>
  <c r="F6613"/>
  <c r="G6612"/>
  <c r="I6612"/>
  <c r="F6612"/>
  <c r="G6611"/>
  <c r="I6611" s="1"/>
  <c r="F6611"/>
  <c r="G6610"/>
  <c r="I6610"/>
  <c r="F6610"/>
  <c r="G6609"/>
  <c r="I6609" s="1"/>
  <c r="F6609"/>
  <c r="G6608"/>
  <c r="I6608"/>
  <c r="F6608"/>
  <c r="G6607"/>
  <c r="I6607" s="1"/>
  <c r="F6607"/>
  <c r="G6606"/>
  <c r="I6606"/>
  <c r="F6606"/>
  <c r="G6605"/>
  <c r="I6605" s="1"/>
  <c r="F6605"/>
  <c r="G6604"/>
  <c r="I6604"/>
  <c r="F6604"/>
  <c r="H6598"/>
  <c r="G6598"/>
  <c r="I6598"/>
  <c r="F6598"/>
  <c r="G6597"/>
  <c r="I6597" s="1"/>
  <c r="F6597"/>
  <c r="G6596"/>
  <c r="I6596"/>
  <c r="F6596"/>
  <c r="G6595"/>
  <c r="I6595" s="1"/>
  <c r="F6595"/>
  <c r="G6594"/>
  <c r="I6594"/>
  <c r="F6594"/>
  <c r="G6593"/>
  <c r="I6593" s="1"/>
  <c r="F6593"/>
  <c r="G6592"/>
  <c r="I6592"/>
  <c r="F6592"/>
  <c r="G6591"/>
  <c r="I6591" s="1"/>
  <c r="F6591"/>
  <c r="G6590"/>
  <c r="I6590"/>
  <c r="F6590"/>
  <c r="G6589"/>
  <c r="I6589" s="1"/>
  <c r="F6589"/>
  <c r="G6588"/>
  <c r="I6588"/>
  <c r="F6588"/>
  <c r="G6587"/>
  <c r="I6587" s="1"/>
  <c r="F6587"/>
  <c r="H6581"/>
  <c r="G6581"/>
  <c r="F6581"/>
  <c r="G6580"/>
  <c r="I6580" s="1"/>
  <c r="F6580"/>
  <c r="G6579"/>
  <c r="I6579"/>
  <c r="F6579"/>
  <c r="G6578"/>
  <c r="I6578" s="1"/>
  <c r="F6578"/>
  <c r="G6577"/>
  <c r="I6577"/>
  <c r="F6577"/>
  <c r="G6576"/>
  <c r="I6576" s="1"/>
  <c r="F6576"/>
  <c r="G6575"/>
  <c r="I6575"/>
  <c r="F6575"/>
  <c r="G6574"/>
  <c r="I6574" s="1"/>
  <c r="F6574"/>
  <c r="G6573"/>
  <c r="I6573"/>
  <c r="F6573"/>
  <c r="G6572"/>
  <c r="I6572" s="1"/>
  <c r="F6572"/>
  <c r="G6571"/>
  <c r="I6571"/>
  <c r="F6571"/>
  <c r="G6570"/>
  <c r="I6570" s="1"/>
  <c r="F6570"/>
  <c r="H6564"/>
  <c r="G6564"/>
  <c r="F6564"/>
  <c r="G6563"/>
  <c r="I6563"/>
  <c r="F6563"/>
  <c r="G6562"/>
  <c r="I6562"/>
  <c r="F6562"/>
  <c r="G6561"/>
  <c r="I6561" s="1"/>
  <c r="F6561"/>
  <c r="G6560"/>
  <c r="I6560"/>
  <c r="F6560"/>
  <c r="G6559"/>
  <c r="I6559"/>
  <c r="F6559"/>
  <c r="G6558"/>
  <c r="I6558"/>
  <c r="F6558"/>
  <c r="G6557"/>
  <c r="I6557" s="1"/>
  <c r="F6557"/>
  <c r="G6556"/>
  <c r="I6556"/>
  <c r="F6556"/>
  <c r="G6555"/>
  <c r="I6555"/>
  <c r="F6555"/>
  <c r="G6554"/>
  <c r="I6554"/>
  <c r="F6554"/>
  <c r="G6553"/>
  <c r="I6553" s="1"/>
  <c r="F6553"/>
  <c r="H6547"/>
  <c r="G6547"/>
  <c r="F6547"/>
  <c r="G6546"/>
  <c r="I6546"/>
  <c r="F6546"/>
  <c r="G6545"/>
  <c r="I6545"/>
  <c r="F6545"/>
  <c r="G6544"/>
  <c r="I6544" s="1"/>
  <c r="F6544"/>
  <c r="G6543"/>
  <c r="I6543"/>
  <c r="F6543"/>
  <c r="G6542"/>
  <c r="I6542"/>
  <c r="F6542"/>
  <c r="G6541"/>
  <c r="I6541"/>
  <c r="F6541"/>
  <c r="G6540"/>
  <c r="I6540" s="1"/>
  <c r="F6540"/>
  <c r="G6539"/>
  <c r="I6539"/>
  <c r="F6539"/>
  <c r="G6538"/>
  <c r="I6538"/>
  <c r="F6538"/>
  <c r="G6537"/>
  <c r="I6537"/>
  <c r="F6537"/>
  <c r="G6536"/>
  <c r="I6536" s="1"/>
  <c r="F6536"/>
  <c r="H6530"/>
  <c r="G6530"/>
  <c r="F6530"/>
  <c r="G6529"/>
  <c r="I6529"/>
  <c r="F6529"/>
  <c r="G6528"/>
  <c r="I6528"/>
  <c r="F6528"/>
  <c r="G6527"/>
  <c r="I6527" s="1"/>
  <c r="F6527"/>
  <c r="G6526"/>
  <c r="I6526" s="1"/>
  <c r="F6526"/>
  <c r="H6520"/>
  <c r="G6520"/>
  <c r="F6520"/>
  <c r="G6519"/>
  <c r="I6519"/>
  <c r="F6519"/>
  <c r="G6518"/>
  <c r="I6518" s="1"/>
  <c r="F6518"/>
  <c r="G6517"/>
  <c r="I6517" s="1"/>
  <c r="F6517"/>
  <c r="G6516"/>
  <c r="I6516"/>
  <c r="F6516"/>
  <c r="G6515"/>
  <c r="I6515"/>
  <c r="F6515"/>
  <c r="G6514"/>
  <c r="I6514" s="1"/>
  <c r="F6514"/>
  <c r="G6513"/>
  <c r="I6513" s="1"/>
  <c r="F6513"/>
  <c r="G6512"/>
  <c r="I6512"/>
  <c r="F6512"/>
  <c r="G6511"/>
  <c r="I6511"/>
  <c r="F6511"/>
  <c r="G6510"/>
  <c r="I6510" s="1"/>
  <c r="F6510"/>
  <c r="G6509"/>
  <c r="I6509" s="1"/>
  <c r="F6509"/>
  <c r="G6508"/>
  <c r="I6508"/>
  <c r="F6508"/>
  <c r="H6502"/>
  <c r="G6502"/>
  <c r="F6502"/>
  <c r="G6501"/>
  <c r="I6501" s="1"/>
  <c r="F6501"/>
  <c r="G6500"/>
  <c r="I6500" s="1"/>
  <c r="F6500"/>
  <c r="G6499"/>
  <c r="I6499"/>
  <c r="F6499"/>
  <c r="G6498"/>
  <c r="I6498"/>
  <c r="F6498"/>
  <c r="G6497"/>
  <c r="I6497" s="1"/>
  <c r="F6497"/>
  <c r="G6496"/>
  <c r="I6496" s="1"/>
  <c r="F6496"/>
  <c r="G6495"/>
  <c r="I6495"/>
  <c r="F6495"/>
  <c r="G6494"/>
  <c r="I6494"/>
  <c r="F6494"/>
  <c r="G6493"/>
  <c r="I6493" s="1"/>
  <c r="F6493"/>
  <c r="G6492"/>
  <c r="I6492" s="1"/>
  <c r="F6492"/>
  <c r="G6491"/>
  <c r="I6491"/>
  <c r="F6491"/>
  <c r="G6490"/>
  <c r="I6490"/>
  <c r="F6490"/>
  <c r="H6484"/>
  <c r="G6484"/>
  <c r="F6484"/>
  <c r="G6483"/>
  <c r="I6483" s="1"/>
  <c r="F6483"/>
  <c r="G6482"/>
  <c r="I6482"/>
  <c r="F6482"/>
  <c r="G6481"/>
  <c r="I6481"/>
  <c r="F6481"/>
  <c r="G6480"/>
  <c r="I6480" s="1"/>
  <c r="F6480"/>
  <c r="G6479"/>
  <c r="I6479" s="1"/>
  <c r="F6479"/>
  <c r="G6478"/>
  <c r="I6478"/>
  <c r="F6478"/>
  <c r="G6477"/>
  <c r="I6477"/>
  <c r="F6477"/>
  <c r="G6476"/>
  <c r="I6476" s="1"/>
  <c r="F6476"/>
  <c r="G6475"/>
  <c r="I6475" s="1"/>
  <c r="F6475"/>
  <c r="G6474"/>
  <c r="I6474"/>
  <c r="F6474"/>
  <c r="G6473"/>
  <c r="I6473"/>
  <c r="F6473"/>
  <c r="G6472"/>
  <c r="I6472" s="1"/>
  <c r="F6472"/>
  <c r="H6466"/>
  <c r="G6466"/>
  <c r="F6466"/>
  <c r="G6465"/>
  <c r="I6465"/>
  <c r="F6465"/>
  <c r="G6464"/>
  <c r="I6464"/>
  <c r="F6464"/>
  <c r="G6463"/>
  <c r="I6463" s="1"/>
  <c r="F6463"/>
  <c r="G6462"/>
  <c r="I6462" s="1"/>
  <c r="F6462"/>
  <c r="G6461"/>
  <c r="I6461"/>
  <c r="F6461"/>
  <c r="G6460"/>
  <c r="I6460"/>
  <c r="F6460"/>
  <c r="G6459"/>
  <c r="I6459" s="1"/>
  <c r="F6459"/>
  <c r="G6458"/>
  <c r="I6458" s="1"/>
  <c r="F6458"/>
  <c r="G6457"/>
  <c r="I6457"/>
  <c r="F6457"/>
  <c r="G6456"/>
  <c r="I6456"/>
  <c r="F6456"/>
  <c r="G6455"/>
  <c r="I6455" s="1"/>
  <c r="F6455"/>
  <c r="G6454"/>
  <c r="I6454" s="1"/>
  <c r="F6454"/>
  <c r="H6448"/>
  <c r="G6448"/>
  <c r="F6448"/>
  <c r="G6447"/>
  <c r="I6447"/>
  <c r="F6447"/>
  <c r="G6446"/>
  <c r="I6446" s="1"/>
  <c r="F6446"/>
  <c r="G6445"/>
  <c r="I6445" s="1"/>
  <c r="F6445"/>
  <c r="G6444"/>
  <c r="I6444"/>
  <c r="F6444"/>
  <c r="G6443"/>
  <c r="I6443"/>
  <c r="F6443"/>
  <c r="G6442"/>
  <c r="I6442" s="1"/>
  <c r="F6442"/>
  <c r="G6441"/>
  <c r="I6441" s="1"/>
  <c r="F6441"/>
  <c r="G6440"/>
  <c r="I6440"/>
  <c r="F6440"/>
  <c r="G6439"/>
  <c r="I6439"/>
  <c r="F6439"/>
  <c r="G6438"/>
  <c r="I6438" s="1"/>
  <c r="F6438"/>
  <c r="G6437"/>
  <c r="I6437" s="1"/>
  <c r="F6437"/>
  <c r="G6436"/>
  <c r="I6436"/>
  <c r="F6436"/>
  <c r="H6430"/>
  <c r="G6430"/>
  <c r="F6430"/>
  <c r="G6429"/>
  <c r="I6429" s="1"/>
  <c r="F6429"/>
  <c r="G6428"/>
  <c r="I6428" s="1"/>
  <c r="F6428"/>
  <c r="G6427"/>
  <c r="I6427"/>
  <c r="F6427"/>
  <c r="G6426"/>
  <c r="I6426"/>
  <c r="F6426"/>
  <c r="G6425"/>
  <c r="I6425" s="1"/>
  <c r="F6425"/>
  <c r="G6424"/>
  <c r="I6424" s="1"/>
  <c r="F6424"/>
  <c r="G6423"/>
  <c r="I6423"/>
  <c r="F6423"/>
  <c r="G6422"/>
  <c r="I6422"/>
  <c r="F6422"/>
  <c r="G6421"/>
  <c r="I6421" s="1"/>
  <c r="F6421"/>
  <c r="G6420"/>
  <c r="I6420" s="1"/>
  <c r="F6420"/>
  <c r="G6419"/>
  <c r="I6419"/>
  <c r="F6419"/>
  <c r="G6418"/>
  <c r="I6418"/>
  <c r="F6418"/>
  <c r="H6412"/>
  <c r="G6412"/>
  <c r="F6412"/>
  <c r="G6411"/>
  <c r="I6411" s="1"/>
  <c r="F6411"/>
  <c r="G6410"/>
  <c r="I6410"/>
  <c r="F6410"/>
  <c r="G6409"/>
  <c r="I6409"/>
  <c r="F6409"/>
  <c r="G6408"/>
  <c r="I6408" s="1"/>
  <c r="F6408"/>
  <c r="G6407"/>
  <c r="I6407" s="1"/>
  <c r="F6407"/>
  <c r="G6406"/>
  <c r="I6406"/>
  <c r="F6406"/>
  <c r="G6405"/>
  <c r="I6405"/>
  <c r="F6405"/>
  <c r="G6404"/>
  <c r="I6404" s="1"/>
  <c r="F6404"/>
  <c r="G6403"/>
  <c r="I6403" s="1"/>
  <c r="F6403"/>
  <c r="G6402"/>
  <c r="I6402"/>
  <c r="F6402"/>
  <c r="G6401"/>
  <c r="I6401"/>
  <c r="F6401"/>
  <c r="G6400"/>
  <c r="I6400" s="1"/>
  <c r="F6400"/>
  <c r="H6394"/>
  <c r="G6394"/>
  <c r="F6394"/>
  <c r="G6393"/>
  <c r="I6393"/>
  <c r="F6393"/>
  <c r="G6392"/>
  <c r="I6392"/>
  <c r="F6392"/>
  <c r="G6391"/>
  <c r="I6391" s="1"/>
  <c r="F6391"/>
  <c r="G6390"/>
  <c r="I6390" s="1"/>
  <c r="F6390"/>
  <c r="G6389"/>
  <c r="I6389"/>
  <c r="F6389"/>
  <c r="G6388"/>
  <c r="I6388"/>
  <c r="F6388"/>
  <c r="G6387"/>
  <c r="I6387" s="1"/>
  <c r="F6387"/>
  <c r="G6386"/>
  <c r="I6386" s="1"/>
  <c r="F6386"/>
  <c r="G6385"/>
  <c r="I6385"/>
  <c r="F6385"/>
  <c r="G6384"/>
  <c r="I6384"/>
  <c r="F6384"/>
  <c r="G6383"/>
  <c r="I6383" s="1"/>
  <c r="F6383"/>
  <c r="H6377"/>
  <c r="G6377"/>
  <c r="F6377"/>
  <c r="G6376"/>
  <c r="I6376"/>
  <c r="F6376"/>
  <c r="G6375"/>
  <c r="I6375"/>
  <c r="F6375"/>
  <c r="G6374"/>
  <c r="I6374" s="1"/>
  <c r="F6374"/>
  <c r="G6373"/>
  <c r="I6373" s="1"/>
  <c r="F6373"/>
  <c r="G6372"/>
  <c r="I6372"/>
  <c r="F6372"/>
  <c r="G6371"/>
  <c r="I6371"/>
  <c r="F6371"/>
  <c r="G6370"/>
  <c r="I6370" s="1"/>
  <c r="F6370"/>
  <c r="G6369"/>
  <c r="I6369" s="1"/>
  <c r="F6369"/>
  <c r="G6368"/>
  <c r="I6368"/>
  <c r="F6368"/>
  <c r="G6367"/>
  <c r="I6367"/>
  <c r="F6367"/>
  <c r="G6366"/>
  <c r="I6366" s="1"/>
  <c r="F6366"/>
  <c r="H6360"/>
  <c r="G6360"/>
  <c r="I6360" s="1"/>
  <c r="F6360"/>
  <c r="G6359"/>
  <c r="I6359" s="1"/>
  <c r="F6359"/>
  <c r="G6358"/>
  <c r="I6358"/>
  <c r="F6358"/>
  <c r="G6357"/>
  <c r="I6357" s="1"/>
  <c r="F6357"/>
  <c r="G6356"/>
  <c r="I6356" s="1"/>
  <c r="F6356"/>
  <c r="G6355"/>
  <c r="I6355" s="1"/>
  <c r="F6355"/>
  <c r="G6354"/>
  <c r="I6354"/>
  <c r="F6354"/>
  <c r="G6353"/>
  <c r="I6353"/>
  <c r="F6353"/>
  <c r="G6352"/>
  <c r="I6352" s="1"/>
  <c r="F6352"/>
  <c r="G6351"/>
  <c r="I6351" s="1"/>
  <c r="F6351"/>
  <c r="G6350"/>
  <c r="I6350"/>
  <c r="F6350"/>
  <c r="G6349"/>
  <c r="I6349"/>
  <c r="F6349"/>
  <c r="H6343"/>
  <c r="I6343" s="1"/>
  <c r="G6343"/>
  <c r="F6343"/>
  <c r="G6342"/>
  <c r="I6342" s="1"/>
  <c r="F6342"/>
  <c r="G6341"/>
  <c r="I6341" s="1"/>
  <c r="F6341"/>
  <c r="G6340"/>
  <c r="I6340"/>
  <c r="F6340"/>
  <c r="G6339"/>
  <c r="I6339"/>
  <c r="F6339"/>
  <c r="G6338"/>
  <c r="I6338" s="1"/>
  <c r="F6338"/>
  <c r="G6337"/>
  <c r="I6337" s="1"/>
  <c r="F6337"/>
  <c r="G6336"/>
  <c r="I6336"/>
  <c r="F6336"/>
  <c r="G6335"/>
  <c r="I6335"/>
  <c r="F6335"/>
  <c r="G6334"/>
  <c r="I6334" s="1"/>
  <c r="F6334"/>
  <c r="G6333"/>
  <c r="I6333" s="1"/>
  <c r="F6333"/>
  <c r="G6332"/>
  <c r="I6332"/>
  <c r="F6332"/>
  <c r="H6326"/>
  <c r="G6326"/>
  <c r="F6326"/>
  <c r="G6325"/>
  <c r="I6325" s="1"/>
  <c r="F6325"/>
  <c r="G6324"/>
  <c r="I6324" s="1"/>
  <c r="F6324"/>
  <c r="G6323"/>
  <c r="I6323"/>
  <c r="F6323"/>
  <c r="G6322"/>
  <c r="I6322"/>
  <c r="F6322"/>
  <c r="H6316"/>
  <c r="G6316"/>
  <c r="F6316"/>
  <c r="G6315"/>
  <c r="I6315" s="1"/>
  <c r="F6315"/>
  <c r="G6314"/>
  <c r="I6314"/>
  <c r="F6314"/>
  <c r="G6313"/>
  <c r="I6313"/>
  <c r="F6313"/>
  <c r="G6312"/>
  <c r="I6312" s="1"/>
  <c r="F6312"/>
  <c r="G6311"/>
  <c r="I6311" s="1"/>
  <c r="F6311"/>
  <c r="G6310"/>
  <c r="I6310"/>
  <c r="F6310"/>
  <c r="G6309"/>
  <c r="I6309"/>
  <c r="F6309"/>
  <c r="G6308"/>
  <c r="I6308" s="1"/>
  <c r="F6308"/>
  <c r="G6307"/>
  <c r="I6307" s="1"/>
  <c r="F6307"/>
  <c r="G6306"/>
  <c r="I6306"/>
  <c r="F6306"/>
  <c r="G6305"/>
  <c r="I6305"/>
  <c r="F6305"/>
  <c r="H6299"/>
  <c r="G6299"/>
  <c r="F6299"/>
  <c r="G6298"/>
  <c r="I6298" s="1"/>
  <c r="F6298"/>
  <c r="G6297"/>
  <c r="I6297"/>
  <c r="F6297"/>
  <c r="G6296"/>
  <c r="I6296"/>
  <c r="F6296"/>
  <c r="G6295"/>
  <c r="I6295" s="1"/>
  <c r="F6295"/>
  <c r="G6294"/>
  <c r="I6294" s="1"/>
  <c r="F6294"/>
  <c r="G6293"/>
  <c r="I6293"/>
  <c r="F6293"/>
  <c r="G6292"/>
  <c r="I6292"/>
  <c r="F6292"/>
  <c r="G6291"/>
  <c r="I6291" s="1"/>
  <c r="F6291"/>
  <c r="G6290"/>
  <c r="I6290" s="1"/>
  <c r="F6290"/>
  <c r="G6289"/>
  <c r="I6289"/>
  <c r="F6289"/>
  <c r="G6288"/>
  <c r="I6288"/>
  <c r="F6288"/>
  <c r="H6282"/>
  <c r="G6282"/>
  <c r="F6282"/>
  <c r="G6281"/>
  <c r="I6281" s="1"/>
  <c r="F6281"/>
  <c r="G6280"/>
  <c r="I6280"/>
  <c r="F6280"/>
  <c r="G6279"/>
  <c r="I6279"/>
  <c r="F6279"/>
  <c r="G6278"/>
  <c r="I6278" s="1"/>
  <c r="F6278"/>
  <c r="G6277"/>
  <c r="I6277"/>
  <c r="F6277"/>
  <c r="G6276"/>
  <c r="I6276"/>
  <c r="F6276"/>
  <c r="G6275"/>
  <c r="I6275"/>
  <c r="F6275"/>
  <c r="G6274"/>
  <c r="I6274" s="1"/>
  <c r="F6274"/>
  <c r="G6273"/>
  <c r="I6273"/>
  <c r="F6273"/>
  <c r="G6272"/>
  <c r="I6272"/>
  <c r="F6272"/>
  <c r="G6271"/>
  <c r="I6271"/>
  <c r="F6271"/>
  <c r="H6265"/>
  <c r="G6265"/>
  <c r="F6265"/>
  <c r="G6264"/>
  <c r="I6264"/>
  <c r="F6264"/>
  <c r="G6263"/>
  <c r="I6263"/>
  <c r="F6263"/>
  <c r="G6262"/>
  <c r="I6262"/>
  <c r="F6262"/>
  <c r="G6261"/>
  <c r="I6261" s="1"/>
  <c r="F6261"/>
  <c r="G6260"/>
  <c r="I6260"/>
  <c r="F6260"/>
  <c r="G6259"/>
  <c r="I6259"/>
  <c r="F6259"/>
  <c r="G6258"/>
  <c r="I6258"/>
  <c r="F6258"/>
  <c r="G6257"/>
  <c r="I6257" s="1"/>
  <c r="F6257"/>
  <c r="G6256"/>
  <c r="I6256"/>
  <c r="F6256"/>
  <c r="G6255"/>
  <c r="I6255"/>
  <c r="F6255"/>
  <c r="G6254"/>
  <c r="I6254"/>
  <c r="F6254"/>
  <c r="G6248"/>
  <c r="I6248" s="1"/>
  <c r="F6248"/>
  <c r="G6247"/>
  <c r="I6247"/>
  <c r="F6247"/>
  <c r="G6246"/>
  <c r="I6246"/>
  <c r="F6246"/>
  <c r="G6245"/>
  <c r="I6245"/>
  <c r="F6245"/>
  <c r="G6244"/>
  <c r="I6244" s="1"/>
  <c r="F6244"/>
  <c r="G6243"/>
  <c r="I6243"/>
  <c r="F6243"/>
  <c r="G6242"/>
  <c r="I6242"/>
  <c r="F6242"/>
  <c r="G6241"/>
  <c r="I6241"/>
  <c r="F6241"/>
  <c r="G6240"/>
  <c r="I6240" s="1"/>
  <c r="F6240"/>
  <c r="G6239"/>
  <c r="I6239"/>
  <c r="F6239"/>
  <c r="G6238"/>
  <c r="I6238"/>
  <c r="F6238"/>
  <c r="G6237"/>
  <c r="I6237"/>
  <c r="F6237"/>
  <c r="G6231"/>
  <c r="I6231" s="1"/>
  <c r="F6231"/>
  <c r="G6230"/>
  <c r="I6230"/>
  <c r="F6230"/>
  <c r="G6229"/>
  <c r="I6229"/>
  <c r="F6229"/>
  <c r="G6228"/>
  <c r="I6228"/>
  <c r="F6228"/>
  <c r="G6227"/>
  <c r="I6227" s="1"/>
  <c r="F6227"/>
  <c r="G6226"/>
  <c r="I6226"/>
  <c r="F6226"/>
  <c r="G6225"/>
  <c r="I6225"/>
  <c r="F6225"/>
  <c r="G6224"/>
  <c r="I6224"/>
  <c r="F6224"/>
  <c r="G6223"/>
  <c r="I6223" s="1"/>
  <c r="F6223"/>
  <c r="G6222"/>
  <c r="I6222"/>
  <c r="F6222"/>
  <c r="G6221"/>
  <c r="I6221"/>
  <c r="F6221"/>
  <c r="G6220"/>
  <c r="I6220"/>
  <c r="F6220"/>
  <c r="G6214"/>
  <c r="I6214" s="1"/>
  <c r="F6214"/>
  <c r="G6213"/>
  <c r="I6213"/>
  <c r="F6213"/>
  <c r="G6212"/>
  <c r="I6212"/>
  <c r="F6212"/>
  <c r="G6211"/>
  <c r="I6211"/>
  <c r="F6211"/>
  <c r="G6210"/>
  <c r="I6210" s="1"/>
  <c r="F6210"/>
  <c r="G6209"/>
  <c r="I6209"/>
  <c r="F6209"/>
  <c r="G6208"/>
  <c r="I6208"/>
  <c r="F6208"/>
  <c r="G6207"/>
  <c r="I6207"/>
  <c r="F6207"/>
  <c r="G6206"/>
  <c r="I6206" s="1"/>
  <c r="F6206"/>
  <c r="G6205"/>
  <c r="I6205"/>
  <c r="F6205"/>
  <c r="G6204"/>
  <c r="I6204"/>
  <c r="F6204"/>
  <c r="G6203"/>
  <c r="I6203"/>
  <c r="F6203"/>
  <c r="G6197"/>
  <c r="I6197" s="1"/>
  <c r="F6197"/>
  <c r="G6196"/>
  <c r="I6196"/>
  <c r="F6196"/>
  <c r="G6195"/>
  <c r="I6195"/>
  <c r="F6195"/>
  <c r="G6194"/>
  <c r="I6194"/>
  <c r="F6194"/>
  <c r="G6193"/>
  <c r="I6193" s="1"/>
  <c r="F6193"/>
  <c r="G6192"/>
  <c r="I6192"/>
  <c r="F6192"/>
  <c r="G6191"/>
  <c r="I6191"/>
  <c r="F6191"/>
  <c r="G6190"/>
  <c r="I6190"/>
  <c r="F6190"/>
  <c r="G6189"/>
  <c r="I6189" s="1"/>
  <c r="F6189"/>
  <c r="G6188"/>
  <c r="I6188"/>
  <c r="F6188"/>
  <c r="G6187"/>
  <c r="I6187"/>
  <c r="F6187"/>
  <c r="G6186"/>
  <c r="I6186"/>
  <c r="F6186"/>
  <c r="G6185"/>
  <c r="I6185"/>
  <c r="F6185"/>
  <c r="G6184"/>
  <c r="I6184" s="1"/>
  <c r="F6184"/>
  <c r="G6183"/>
  <c r="I6183"/>
  <c r="F6183"/>
  <c r="G6182"/>
  <c r="I6182"/>
  <c r="F6182"/>
  <c r="G6181"/>
  <c r="I6181"/>
  <c r="F6181"/>
  <c r="G6180"/>
  <c r="I6180" s="1"/>
  <c r="F6180"/>
  <c r="G6179"/>
  <c r="I6179"/>
  <c r="F6179"/>
  <c r="G6173"/>
  <c r="I6173"/>
  <c r="F6173"/>
  <c r="G6172"/>
  <c r="I6172"/>
  <c r="F6172"/>
  <c r="G6171"/>
  <c r="I6171" s="1"/>
  <c r="F6171"/>
  <c r="G6170"/>
  <c r="I6170"/>
  <c r="F6170"/>
  <c r="G6169"/>
  <c r="I6169"/>
  <c r="F6169"/>
  <c r="G6168"/>
  <c r="I6168"/>
  <c r="F6168"/>
  <c r="G6167"/>
  <c r="I6167" s="1"/>
  <c r="F6167"/>
  <c r="G6166"/>
  <c r="I6166"/>
  <c r="F6166"/>
  <c r="G6165"/>
  <c r="I6165"/>
  <c r="F6165"/>
  <c r="G6164"/>
  <c r="I6164"/>
  <c r="F6164"/>
  <c r="G6158"/>
  <c r="I6158" s="1"/>
  <c r="F6158"/>
  <c r="G6157"/>
  <c r="I6157"/>
  <c r="F6157"/>
  <c r="G6156"/>
  <c r="I6156"/>
  <c r="F6156"/>
  <c r="G6155"/>
  <c r="I6155"/>
  <c r="F6155"/>
  <c r="G6154"/>
  <c r="I6154" s="1"/>
  <c r="F6154"/>
  <c r="G6153"/>
  <c r="I6153"/>
  <c r="F6153"/>
  <c r="G6152"/>
  <c r="I6152"/>
  <c r="F6152"/>
  <c r="G6151"/>
  <c r="I6151"/>
  <c r="F6151"/>
  <c r="G6150"/>
  <c r="I6150" s="1"/>
  <c r="F6150"/>
  <c r="G6149"/>
  <c r="I6149"/>
  <c r="F6149"/>
  <c r="G6148"/>
  <c r="I6148"/>
  <c r="F6148"/>
  <c r="G6142"/>
  <c r="I6142"/>
  <c r="F6142"/>
  <c r="G6141"/>
  <c r="I6141" s="1"/>
  <c r="F6141"/>
  <c r="G6140"/>
  <c r="I6140"/>
  <c r="F6140"/>
  <c r="G6139"/>
  <c r="I6139"/>
  <c r="F6139"/>
  <c r="G6138"/>
  <c r="I6138"/>
  <c r="F6138"/>
  <c r="G6137"/>
  <c r="I6137" s="1"/>
  <c r="F6137"/>
  <c r="G6136"/>
  <c r="I6136"/>
  <c r="F6136"/>
  <c r="G6135"/>
  <c r="I6135"/>
  <c r="F6135"/>
  <c r="G6134"/>
  <c r="I6134"/>
  <c r="F6134"/>
  <c r="G6133"/>
  <c r="I6133" s="1"/>
  <c r="F6133"/>
  <c r="G6132"/>
  <c r="I6132"/>
  <c r="F6132"/>
  <c r="G6131"/>
  <c r="I6131"/>
  <c r="F6131"/>
  <c r="G6130"/>
  <c r="I6130"/>
  <c r="F6130"/>
  <c r="G6129"/>
  <c r="I6129" s="1"/>
  <c r="F6129"/>
  <c r="G6128"/>
  <c r="I6128"/>
  <c r="F6128"/>
  <c r="G6127"/>
  <c r="I6127"/>
  <c r="F6127"/>
  <c r="G6126"/>
  <c r="I6126"/>
  <c r="F6126"/>
  <c r="G6125"/>
  <c r="I6125" s="1"/>
  <c r="F6125"/>
  <c r="G6124"/>
  <c r="I6124"/>
  <c r="F6124"/>
  <c r="G6123"/>
  <c r="I6123"/>
  <c r="F6123"/>
  <c r="G6122"/>
  <c r="I6122"/>
  <c r="F6122"/>
  <c r="G6121"/>
  <c r="I6121" s="1"/>
  <c r="F6121"/>
  <c r="G6120"/>
  <c r="I6120"/>
  <c r="F6120"/>
  <c r="G6119"/>
  <c r="I6119"/>
  <c r="F6119"/>
  <c r="G6118"/>
  <c r="I6118"/>
  <c r="F6118"/>
  <c r="G6117"/>
  <c r="I6117" s="1"/>
  <c r="F6117"/>
  <c r="G6116"/>
  <c r="I6116"/>
  <c r="F6116"/>
  <c r="G6115"/>
  <c r="I6115"/>
  <c r="F6115"/>
  <c r="G6114"/>
  <c r="I6114"/>
  <c r="F6114"/>
  <c r="G6113"/>
  <c r="I6113" s="1"/>
  <c r="F6113"/>
  <c r="G6112"/>
  <c r="I6112"/>
  <c r="F6112"/>
  <c r="G6111"/>
  <c r="I6111"/>
  <c r="F6111"/>
  <c r="G6105"/>
  <c r="I6105"/>
  <c r="F6105"/>
  <c r="G6104"/>
  <c r="I6104" s="1"/>
  <c r="F6104"/>
  <c r="G6103"/>
  <c r="I6103"/>
  <c r="F6103"/>
  <c r="G6102"/>
  <c r="I6102"/>
  <c r="F6102"/>
  <c r="G6101"/>
  <c r="I6101"/>
  <c r="F6101"/>
  <c r="G6100"/>
  <c r="I6100" s="1"/>
  <c r="F6100"/>
  <c r="G6099"/>
  <c r="I6099"/>
  <c r="F6099"/>
  <c r="G6098"/>
  <c r="I6098"/>
  <c r="F6098"/>
  <c r="G6097"/>
  <c r="I6097"/>
  <c r="F6097"/>
  <c r="G6096"/>
  <c r="I6096" s="1"/>
  <c r="F6096"/>
  <c r="G6095"/>
  <c r="I6095"/>
  <c r="F6095"/>
  <c r="G6094"/>
  <c r="I6094"/>
  <c r="F6094"/>
  <c r="G6093"/>
  <c r="I6093"/>
  <c r="F6093"/>
  <c r="G6092"/>
  <c r="I6092" s="1"/>
  <c r="F6092"/>
  <c r="G6091"/>
  <c r="I6091"/>
  <c r="F6091"/>
  <c r="G6090"/>
  <c r="I6090"/>
  <c r="F6090"/>
  <c r="G6089"/>
  <c r="I6089"/>
  <c r="F6089"/>
  <c r="G6088"/>
  <c r="I6088" s="1"/>
  <c r="F6088"/>
  <c r="G6087"/>
  <c r="I6087"/>
  <c r="F6087"/>
  <c r="G6086"/>
  <c r="I6086"/>
  <c r="F6086"/>
  <c r="G6085"/>
  <c r="I6085"/>
  <c r="F6085"/>
  <c r="G6084"/>
  <c r="I6084" s="1"/>
  <c r="F6084"/>
  <c r="G6083"/>
  <c r="I6083"/>
  <c r="F6083"/>
  <c r="G6082"/>
  <c r="I6082"/>
  <c r="F6082"/>
  <c r="G6081"/>
  <c r="I6081"/>
  <c r="F6081"/>
  <c r="G6080"/>
  <c r="I6080" s="1"/>
  <c r="F6080"/>
  <c r="G6079"/>
  <c r="I6079"/>
  <c r="F6079"/>
  <c r="G6078"/>
  <c r="I6078"/>
  <c r="F6078"/>
  <c r="G6077"/>
  <c r="I6077"/>
  <c r="F6077"/>
  <c r="G6076"/>
  <c r="I6076" s="1"/>
  <c r="F6076"/>
  <c r="G6075"/>
  <c r="I6075"/>
  <c r="F6075"/>
  <c r="G6074"/>
  <c r="I6074"/>
  <c r="F6074"/>
  <c r="G6068"/>
  <c r="I6068"/>
  <c r="F6068"/>
  <c r="G6067"/>
  <c r="I6067" s="1"/>
  <c r="F6067"/>
  <c r="G6066"/>
  <c r="I6066"/>
  <c r="F6066"/>
  <c r="G6065"/>
  <c r="I6065"/>
  <c r="F6065"/>
  <c r="G6064"/>
  <c r="I6064"/>
  <c r="F6064"/>
  <c r="G6063"/>
  <c r="I6063" s="1"/>
  <c r="F6063"/>
  <c r="G6062"/>
  <c r="I6062"/>
  <c r="F6062"/>
  <c r="G6061"/>
  <c r="I6061"/>
  <c r="F6061"/>
  <c r="G6060"/>
  <c r="I6060"/>
  <c r="F6060"/>
  <c r="G6059"/>
  <c r="I6059" s="1"/>
  <c r="F6059"/>
  <c r="G6058"/>
  <c r="I6058"/>
  <c r="F6058"/>
  <c r="G6057"/>
  <c r="I6057"/>
  <c r="F6057"/>
  <c r="G6056"/>
  <c r="I6056"/>
  <c r="F6056"/>
  <c r="G6055"/>
  <c r="I6055" s="1"/>
  <c r="F6055"/>
  <c r="G6054"/>
  <c r="I6054"/>
  <c r="F6054"/>
  <c r="G6053"/>
  <c r="I6053"/>
  <c r="F6053"/>
  <c r="G6052"/>
  <c r="I6052"/>
  <c r="F6052"/>
  <c r="G6051"/>
  <c r="I6051" s="1"/>
  <c r="F6051"/>
  <c r="G6050"/>
  <c r="I6050"/>
  <c r="F6050"/>
  <c r="G6049"/>
  <c r="I6049"/>
  <c r="F6049"/>
  <c r="G6048"/>
  <c r="I6048"/>
  <c r="F6048"/>
  <c r="G6047"/>
  <c r="I6047" s="1"/>
  <c r="F6047"/>
  <c r="G6046"/>
  <c r="I6046"/>
  <c r="F6046"/>
  <c r="G6045"/>
  <c r="I6045"/>
  <c r="F6045"/>
  <c r="G6044"/>
  <c r="I6044"/>
  <c r="F6044"/>
  <c r="G6038"/>
  <c r="I6038" s="1"/>
  <c r="F6038"/>
  <c r="G6037"/>
  <c r="I6037"/>
  <c r="F6037"/>
  <c r="G6036"/>
  <c r="I6036"/>
  <c r="F6036"/>
  <c r="G6035"/>
  <c r="I6035"/>
  <c r="F6035"/>
  <c r="G6034"/>
  <c r="I6034" s="1"/>
  <c r="F6034"/>
  <c r="G6033"/>
  <c r="I6033"/>
  <c r="F6033"/>
  <c r="G6032"/>
  <c r="I6032"/>
  <c r="F6032"/>
  <c r="G6031"/>
  <c r="I6031"/>
  <c r="F6031"/>
  <c r="G6030"/>
  <c r="I6030" s="1"/>
  <c r="F6030"/>
  <c r="G6029"/>
  <c r="I6029"/>
  <c r="F6029"/>
  <c r="G6028"/>
  <c r="I6028"/>
  <c r="F6028"/>
  <c r="G6022"/>
  <c r="I6022"/>
  <c r="F6022"/>
  <c r="G6021"/>
  <c r="I6021" s="1"/>
  <c r="F6021"/>
  <c r="G6020"/>
  <c r="I6020"/>
  <c r="F6020"/>
  <c r="G6019"/>
  <c r="I6019"/>
  <c r="F6019"/>
  <c r="G6018"/>
  <c r="I6018"/>
  <c r="F6018"/>
  <c r="G6017"/>
  <c r="I6017" s="1"/>
  <c r="F6017"/>
  <c r="G6016"/>
  <c r="I6016"/>
  <c r="F6016"/>
  <c r="G6015"/>
  <c r="I6015"/>
  <c r="F6015"/>
  <c r="G6014"/>
  <c r="I6014"/>
  <c r="F6014"/>
  <c r="G6013"/>
  <c r="I6013" s="1"/>
  <c r="F6013"/>
  <c r="G6012"/>
  <c r="I6012"/>
  <c r="F6012"/>
  <c r="G6006"/>
  <c r="I6006"/>
  <c r="F6006"/>
  <c r="G6005"/>
  <c r="I6005"/>
  <c r="F6005"/>
  <c r="G6004"/>
  <c r="I6004" s="1"/>
  <c r="F6004"/>
  <c r="G6003"/>
  <c r="I6003"/>
  <c r="F6003"/>
  <c r="G6002"/>
  <c r="I6002"/>
  <c r="F6002"/>
  <c r="G6001"/>
  <c r="I6001"/>
  <c r="F6001"/>
  <c r="G6000"/>
  <c r="I6000" s="1"/>
  <c r="F6000"/>
  <c r="G5999"/>
  <c r="I5999"/>
  <c r="F5999"/>
  <c r="G5998"/>
  <c r="I5998"/>
  <c r="F5998"/>
  <c r="G5997"/>
  <c r="I5997"/>
  <c r="F5997"/>
  <c r="G5996"/>
  <c r="I5996" s="1"/>
  <c r="F5996"/>
  <c r="G5995"/>
  <c r="I5995"/>
  <c r="F5995"/>
  <c r="G5994"/>
  <c r="I5994"/>
  <c r="F5994"/>
  <c r="G5993"/>
  <c r="I5993"/>
  <c r="F5993"/>
  <c r="G5992"/>
  <c r="I5992" s="1"/>
  <c r="F5992"/>
  <c r="G5991"/>
  <c r="I5991"/>
  <c r="F5991"/>
  <c r="G5990"/>
  <c r="I5990"/>
  <c r="F5990"/>
  <c r="G5989"/>
  <c r="I5989"/>
  <c r="F5989"/>
  <c r="G5988"/>
  <c r="I5988" s="1"/>
  <c r="F5988"/>
  <c r="G5987"/>
  <c r="I5987"/>
  <c r="F5987"/>
  <c r="G5986"/>
  <c r="I5986"/>
  <c r="F5986"/>
  <c r="G5985"/>
  <c r="I5985"/>
  <c r="F5985"/>
  <c r="G5984"/>
  <c r="I5984" s="1"/>
  <c r="F5984"/>
  <c r="G5983"/>
  <c r="I5983"/>
  <c r="F5983"/>
  <c r="G5982"/>
  <c r="I5982"/>
  <c r="F5982"/>
  <c r="G5976"/>
  <c r="I5976"/>
  <c r="F5976"/>
  <c r="G5975"/>
  <c r="I5975" s="1"/>
  <c r="F5975"/>
  <c r="G5974"/>
  <c r="I5974"/>
  <c r="F5974"/>
  <c r="G5973"/>
  <c r="I5973"/>
  <c r="F5973"/>
  <c r="G5972"/>
  <c r="I5972"/>
  <c r="F5972"/>
  <c r="G5971"/>
  <c r="I5971" s="1"/>
  <c r="F5971"/>
  <c r="G5970"/>
  <c r="I5970"/>
  <c r="F5970"/>
  <c r="G5969"/>
  <c r="I5969"/>
  <c r="F5969"/>
  <c r="G5968"/>
  <c r="I5968" s="1"/>
  <c r="F5968"/>
  <c r="G5967"/>
  <c r="I5967" s="1"/>
  <c r="F5967"/>
  <c r="G5966"/>
  <c r="I5966"/>
  <c r="F5966"/>
  <c r="G5965"/>
  <c r="I5965"/>
  <c r="F5965"/>
  <c r="G5964"/>
  <c r="I5964"/>
  <c r="F5964"/>
  <c r="G5963"/>
  <c r="I5963" s="1"/>
  <c r="F5963"/>
  <c r="G5962"/>
  <c r="I5962"/>
  <c r="F5962"/>
  <c r="G5961"/>
  <c r="I5961"/>
  <c r="F5961"/>
  <c r="G5960"/>
  <c r="I5960"/>
  <c r="F5960"/>
  <c r="G5959"/>
  <c r="I5959" s="1"/>
  <c r="F5959"/>
  <c r="G5958"/>
  <c r="I5958"/>
  <c r="F5958"/>
  <c r="G5957"/>
  <c r="I5957"/>
  <c r="F5957"/>
  <c r="G5956"/>
  <c r="I5956"/>
  <c r="F5956"/>
  <c r="G5955"/>
  <c r="I5955" s="1"/>
  <c r="F5955"/>
  <c r="G5954"/>
  <c r="I5954"/>
  <c r="F5954"/>
  <c r="G5953"/>
  <c r="I5953"/>
  <c r="F5953"/>
  <c r="G5952"/>
  <c r="I5952"/>
  <c r="F5952"/>
  <c r="G5946"/>
  <c r="I5946" s="1"/>
  <c r="F5946"/>
  <c r="G5945"/>
  <c r="I5945"/>
  <c r="F5945"/>
  <c r="G5944"/>
  <c r="I5944"/>
  <c r="F5944"/>
  <c r="G5943"/>
  <c r="I5943"/>
  <c r="F5943"/>
  <c r="G5942"/>
  <c r="I5942" s="1"/>
  <c r="F5942"/>
  <c r="G5941"/>
  <c r="I5941"/>
  <c r="F5941"/>
  <c r="G5940"/>
  <c r="I5940"/>
  <c r="F5940"/>
  <c r="G5939"/>
  <c r="I5939"/>
  <c r="F5939"/>
  <c r="G5938"/>
  <c r="I5938" s="1"/>
  <c r="F5938"/>
  <c r="G5937"/>
  <c r="I5937"/>
  <c r="F5937"/>
  <c r="G5936"/>
  <c r="I5936"/>
  <c r="F5936"/>
  <c r="G5935"/>
  <c r="I5935"/>
  <c r="F5935"/>
  <c r="G5934"/>
  <c r="I5934" s="1"/>
  <c r="F5934"/>
  <c r="G5933"/>
  <c r="I5933"/>
  <c r="F5933"/>
  <c r="G5932"/>
  <c r="I5932"/>
  <c r="F5932"/>
  <c r="G5931"/>
  <c r="I5931"/>
  <c r="F5931"/>
  <c r="G5930"/>
  <c r="I5930" s="1"/>
  <c r="F5930"/>
  <c r="G5929"/>
  <c r="I5929"/>
  <c r="F5929"/>
  <c r="G5928"/>
  <c r="I5928"/>
  <c r="F5928"/>
  <c r="G5927"/>
  <c r="I5927"/>
  <c r="F5927"/>
  <c r="G5926"/>
  <c r="I5926" s="1"/>
  <c r="F5926"/>
  <c r="G5925"/>
  <c r="I5925"/>
  <c r="F5925"/>
  <c r="G5924"/>
  <c r="I5924"/>
  <c r="F5924"/>
  <c r="G5923"/>
  <c r="I5923"/>
  <c r="F5923"/>
  <c r="G5922"/>
  <c r="I5922" s="1"/>
  <c r="F5922"/>
  <c r="G5916"/>
  <c r="I5916"/>
  <c r="F5916"/>
  <c r="G5915"/>
  <c r="I5915"/>
  <c r="F5915"/>
  <c r="G5914"/>
  <c r="I5914"/>
  <c r="F5914"/>
  <c r="G5913"/>
  <c r="I5913" s="1"/>
  <c r="F5913"/>
  <c r="G5912"/>
  <c r="I5912"/>
  <c r="F5912"/>
  <c r="G5911"/>
  <c r="I5911"/>
  <c r="F5911"/>
  <c r="G5910"/>
  <c r="I5910"/>
  <c r="F5910"/>
  <c r="G5909"/>
  <c r="I5909" s="1"/>
  <c r="F5909"/>
  <c r="G5908"/>
  <c r="I5908"/>
  <c r="F5908"/>
  <c r="G5907"/>
  <c r="I5907"/>
  <c r="F5907"/>
  <c r="G5906"/>
  <c r="I5906"/>
  <c r="F5906"/>
  <c r="G5905"/>
  <c r="I5905" s="1"/>
  <c r="F5905"/>
  <c r="G5904"/>
  <c r="I5904"/>
  <c r="F5904"/>
  <c r="G5903"/>
  <c r="I5903"/>
  <c r="F5903"/>
  <c r="G5902"/>
  <c r="I5902"/>
  <c r="F5902"/>
  <c r="G5901"/>
  <c r="I5901" s="1"/>
  <c r="F5901"/>
  <c r="G5900"/>
  <c r="I5900"/>
  <c r="F5900"/>
  <c r="G5899"/>
  <c r="I5899"/>
  <c r="F5899"/>
  <c r="G5898"/>
  <c r="I5898"/>
  <c r="F5898"/>
  <c r="G5897"/>
  <c r="I5897" s="1"/>
  <c r="F5897"/>
  <c r="G5896"/>
  <c r="I5896"/>
  <c r="F5896"/>
  <c r="G5895"/>
  <c r="I5895"/>
  <c r="F5895"/>
  <c r="G5894"/>
  <c r="I5894"/>
  <c r="F5894"/>
  <c r="G5893"/>
  <c r="I5893" s="1"/>
  <c r="F5893"/>
  <c r="G5892"/>
  <c r="I5892"/>
  <c r="F5892"/>
  <c r="G5886"/>
  <c r="I5886"/>
  <c r="F5886"/>
  <c r="G5885"/>
  <c r="I5885"/>
  <c r="F5885"/>
  <c r="G5884"/>
  <c r="I5884" s="1"/>
  <c r="F5884"/>
  <c r="G5883"/>
  <c r="I5883" s="1"/>
  <c r="F5883"/>
  <c r="G5882"/>
  <c r="I5882"/>
  <c r="F5882"/>
  <c r="G5881"/>
  <c r="I5881"/>
  <c r="F5881"/>
  <c r="G5880"/>
  <c r="I5880" s="1"/>
  <c r="F5880"/>
  <c r="G5879"/>
  <c r="I5879" s="1"/>
  <c r="F5879"/>
  <c r="G5878"/>
  <c r="I5878"/>
  <c r="F5878"/>
  <c r="G5877"/>
  <c r="I5877"/>
  <c r="F5877"/>
  <c r="G5876"/>
  <c r="I5876" s="1"/>
  <c r="F5876"/>
  <c r="G5875"/>
  <c r="I5875" s="1"/>
  <c r="F5875"/>
  <c r="G5874"/>
  <c r="I5874"/>
  <c r="F5874"/>
  <c r="G5873"/>
  <c r="I5873"/>
  <c r="F5873"/>
  <c r="G5872"/>
  <c r="I5872" s="1"/>
  <c r="F5872"/>
  <c r="G5871"/>
  <c r="I5871" s="1"/>
  <c r="F5871"/>
  <c r="G5870"/>
  <c r="I5870"/>
  <c r="F5870"/>
  <c r="G5869"/>
  <c r="I5869"/>
  <c r="F5869"/>
  <c r="G5868"/>
  <c r="I5868" s="1"/>
  <c r="F5868"/>
  <c r="G5867"/>
  <c r="I5867" s="1"/>
  <c r="F5867"/>
  <c r="G5866"/>
  <c r="I5866"/>
  <c r="F5866"/>
  <c r="G5865"/>
  <c r="I5865"/>
  <c r="F5865"/>
  <c r="G5864"/>
  <c r="I5864" s="1"/>
  <c r="F5864"/>
  <c r="G5863"/>
  <c r="I5863" s="1"/>
  <c r="F5863"/>
  <c r="G5862"/>
  <c r="I5862"/>
  <c r="F5862"/>
  <c r="G5856"/>
  <c r="I5856"/>
  <c r="F5856"/>
  <c r="G5855"/>
  <c r="I5855" s="1"/>
  <c r="F5855"/>
  <c r="G5854"/>
  <c r="I5854" s="1"/>
  <c r="I5857" s="1"/>
  <c r="F5854"/>
  <c r="G5853"/>
  <c r="I5853"/>
  <c r="F5853"/>
  <c r="G5852"/>
  <c r="I5852"/>
  <c r="F5852"/>
  <c r="G5846"/>
  <c r="I5846"/>
  <c r="F5846"/>
  <c r="G5845"/>
  <c r="I5845" s="1"/>
  <c r="F5845"/>
  <c r="G5844"/>
  <c r="I5844" s="1"/>
  <c r="F5844"/>
  <c r="G5843"/>
  <c r="I5843"/>
  <c r="F5843"/>
  <c r="G5842"/>
  <c r="I5842"/>
  <c r="F5842"/>
  <c r="G5841"/>
  <c r="I5841" s="1"/>
  <c r="F5841"/>
  <c r="G5840"/>
  <c r="I5840" s="1"/>
  <c r="F5840"/>
  <c r="G5839"/>
  <c r="I5839"/>
  <c r="F5839"/>
  <c r="G5838"/>
  <c r="I5838"/>
  <c r="F5838"/>
  <c r="G5832"/>
  <c r="I5832" s="1"/>
  <c r="F5832"/>
  <c r="G5831"/>
  <c r="I5831" s="1"/>
  <c r="F5831"/>
  <c r="G5830"/>
  <c r="I5830"/>
  <c r="F5830"/>
  <c r="G5829"/>
  <c r="I5829"/>
  <c r="F5829"/>
  <c r="G5828"/>
  <c r="I5828" s="1"/>
  <c r="F5828"/>
  <c r="G5827"/>
  <c r="I5827" s="1"/>
  <c r="F5827"/>
  <c r="G5826"/>
  <c r="I5826"/>
  <c r="F5826"/>
  <c r="G5825"/>
  <c r="I5825"/>
  <c r="F5825"/>
  <c r="G5824"/>
  <c r="I5824" s="1"/>
  <c r="F5824"/>
  <c r="G5823"/>
  <c r="I5823" s="1"/>
  <c r="F5823"/>
  <c r="G5822"/>
  <c r="I5822"/>
  <c r="F5822"/>
  <c r="G5821"/>
  <c r="I5821"/>
  <c r="F5821"/>
  <c r="G5820"/>
  <c r="I5820" s="1"/>
  <c r="F5820"/>
  <c r="G5819"/>
  <c r="I5819" s="1"/>
  <c r="F5819"/>
  <c r="G5818"/>
  <c r="I5818"/>
  <c r="F5818"/>
  <c r="G5817"/>
  <c r="I5817"/>
  <c r="F5817"/>
  <c r="G5816"/>
  <c r="I5816" s="1"/>
  <c r="F5816"/>
  <c r="G5815"/>
  <c r="I5815" s="1"/>
  <c r="F5815"/>
  <c r="G5814"/>
  <c r="I5814"/>
  <c r="F5814"/>
  <c r="G5813"/>
  <c r="I5813"/>
  <c r="F5813"/>
  <c r="G5812"/>
  <c r="I5812" s="1"/>
  <c r="F5812"/>
  <c r="G5811"/>
  <c r="I5811" s="1"/>
  <c r="F5811"/>
  <c r="G5810"/>
  <c r="I5810"/>
  <c r="F5810"/>
  <c r="G5809"/>
  <c r="I5809"/>
  <c r="F5809"/>
  <c r="G5808"/>
  <c r="I5808" s="1"/>
  <c r="F5808"/>
  <c r="G5802"/>
  <c r="I5802" s="1"/>
  <c r="F5802"/>
  <c r="G5801"/>
  <c r="I5801"/>
  <c r="F5801"/>
  <c r="G5800"/>
  <c r="I5800"/>
  <c r="F5800"/>
  <c r="G5799"/>
  <c r="I5799" s="1"/>
  <c r="F5799"/>
  <c r="G5798"/>
  <c r="I5798" s="1"/>
  <c r="F5798"/>
  <c r="G5797"/>
  <c r="I5797"/>
  <c r="F5797"/>
  <c r="G5796"/>
  <c r="I5796"/>
  <c r="F5796"/>
  <c r="G5795"/>
  <c r="I5795" s="1"/>
  <c r="F5795"/>
  <c r="G5794"/>
  <c r="I5794" s="1"/>
  <c r="F5794"/>
  <c r="G5793"/>
  <c r="I5793"/>
  <c r="F5793"/>
  <c r="G5792"/>
  <c r="I5792"/>
  <c r="F5792"/>
  <c r="G5791"/>
  <c r="I5791" s="1"/>
  <c r="F5791"/>
  <c r="G5790"/>
  <c r="I5790" s="1"/>
  <c r="F5790"/>
  <c r="G5789"/>
  <c r="I5789"/>
  <c r="F5789"/>
  <c r="G5788"/>
  <c r="I5788"/>
  <c r="F5788"/>
  <c r="G5787"/>
  <c r="I5787" s="1"/>
  <c r="F5787"/>
  <c r="G5786"/>
  <c r="I5786" s="1"/>
  <c r="F5786"/>
  <c r="G5785"/>
  <c r="I5785"/>
  <c r="F5785"/>
  <c r="G5784"/>
  <c r="I5784"/>
  <c r="F5784"/>
  <c r="G5783"/>
  <c r="I5783" s="1"/>
  <c r="F5783"/>
  <c r="G5782"/>
  <c r="I5782" s="1"/>
  <c r="F5782"/>
  <c r="G5781"/>
  <c r="I5781"/>
  <c r="F5781"/>
  <c r="G5780"/>
  <c r="I5780"/>
  <c r="F5780"/>
  <c r="G5779"/>
  <c r="I5779" s="1"/>
  <c r="F5779"/>
  <c r="G5778"/>
  <c r="I5778" s="1"/>
  <c r="F5778"/>
  <c r="G5772"/>
  <c r="I5772"/>
  <c r="F5772"/>
  <c r="G5771"/>
  <c r="I5771"/>
  <c r="F5771"/>
  <c r="G5770"/>
  <c r="I5770" s="1"/>
  <c r="F5770"/>
  <c r="G5769"/>
  <c r="I5769" s="1"/>
  <c r="F5769"/>
  <c r="G5768"/>
  <c r="I5768"/>
  <c r="F5768"/>
  <c r="G5767"/>
  <c r="I5767"/>
  <c r="F5767"/>
  <c r="G5766"/>
  <c r="I5766" s="1"/>
  <c r="F5766"/>
  <c r="G5765"/>
  <c r="I5765" s="1"/>
  <c r="F5765"/>
  <c r="G5764"/>
  <c r="I5764"/>
  <c r="F5764"/>
  <c r="G5763"/>
  <c r="I5763"/>
  <c r="F5763"/>
  <c r="G5762"/>
  <c r="I5762" s="1"/>
  <c r="F5762"/>
  <c r="G5761"/>
  <c r="I5761" s="1"/>
  <c r="F5761"/>
  <c r="G5760"/>
  <c r="I5760"/>
  <c r="F5760"/>
  <c r="G5759"/>
  <c r="I5759"/>
  <c r="F5759"/>
  <c r="G5758"/>
  <c r="I5758" s="1"/>
  <c r="F5758"/>
  <c r="G5757"/>
  <c r="I5757" s="1"/>
  <c r="F5757"/>
  <c r="G5756"/>
  <c r="I5756"/>
  <c r="F5756"/>
  <c r="G5755"/>
  <c r="I5755"/>
  <c r="F5755"/>
  <c r="G5754"/>
  <c r="I5754" s="1"/>
  <c r="F5754"/>
  <c r="G5753"/>
  <c r="I5753" s="1"/>
  <c r="F5753"/>
  <c r="G5752"/>
  <c r="I5752"/>
  <c r="F5752"/>
  <c r="G5751"/>
  <c r="I5751"/>
  <c r="F5751"/>
  <c r="G5750"/>
  <c r="I5750" s="1"/>
  <c r="F5750"/>
  <c r="G5749"/>
  <c r="I5749" s="1"/>
  <c r="F5749"/>
  <c r="G5748"/>
  <c r="I5748"/>
  <c r="F5748"/>
  <c r="H5742"/>
  <c r="G5742"/>
  <c r="F5742"/>
  <c r="G5741"/>
  <c r="I5741" s="1"/>
  <c r="F5741"/>
  <c r="G5740"/>
  <c r="I5740" s="1"/>
  <c r="F5740"/>
  <c r="G5739"/>
  <c r="I5739"/>
  <c r="F5739"/>
  <c r="G5738"/>
  <c r="I5738"/>
  <c r="F5738"/>
  <c r="G5737"/>
  <c r="I5737" s="1"/>
  <c r="F5737"/>
  <c r="G5736"/>
  <c r="I5736" s="1"/>
  <c r="F5736"/>
  <c r="G5735"/>
  <c r="I5735"/>
  <c r="F5735"/>
  <c r="G5734"/>
  <c r="I5734"/>
  <c r="F5734"/>
  <c r="G5733"/>
  <c r="I5733" s="1"/>
  <c r="F5733"/>
  <c r="G5732"/>
  <c r="I5732" s="1"/>
  <c r="F5732"/>
  <c r="G5731"/>
  <c r="I5731"/>
  <c r="F5731"/>
  <c r="H5725"/>
  <c r="G5725"/>
  <c r="F5725"/>
  <c r="G5724"/>
  <c r="I5724" s="1"/>
  <c r="F5724"/>
  <c r="G5723"/>
  <c r="I5723" s="1"/>
  <c r="F5723"/>
  <c r="G5722"/>
  <c r="I5722"/>
  <c r="F5722"/>
  <c r="G5721"/>
  <c r="I5721"/>
  <c r="F5721"/>
  <c r="G5720"/>
  <c r="I5720" s="1"/>
  <c r="F5720"/>
  <c r="I5719"/>
  <c r="G5719"/>
  <c r="F5719"/>
  <c r="G5718"/>
  <c r="I5718"/>
  <c r="F5718"/>
  <c r="G5717"/>
  <c r="I5717"/>
  <c r="F5717"/>
  <c r="G5716"/>
  <c r="I5716" s="1"/>
  <c r="F5716"/>
  <c r="G5715"/>
  <c r="I5715" s="1"/>
  <c r="F5715"/>
  <c r="G5714"/>
  <c r="I5714"/>
  <c r="F5714"/>
  <c r="G5713"/>
  <c r="I5713"/>
  <c r="F5713"/>
  <c r="G5707"/>
  <c r="I5707" s="1"/>
  <c r="F5707"/>
  <c r="G5706"/>
  <c r="I5706" s="1"/>
  <c r="F5706"/>
  <c r="G5705"/>
  <c r="I5705"/>
  <c r="F5705"/>
  <c r="G5704"/>
  <c r="I5704"/>
  <c r="F5704"/>
  <c r="G5703"/>
  <c r="I5703" s="1"/>
  <c r="F5703"/>
  <c r="G5702"/>
  <c r="I5702" s="1"/>
  <c r="F5702"/>
  <c r="G5701"/>
  <c r="I5701"/>
  <c r="F5701"/>
  <c r="G5700"/>
  <c r="I5700"/>
  <c r="F5700"/>
  <c r="G5699"/>
  <c r="I5699" s="1"/>
  <c r="F5699"/>
  <c r="G5698"/>
  <c r="I5698" s="1"/>
  <c r="F5698"/>
  <c r="G5697"/>
  <c r="I5697"/>
  <c r="F5697"/>
  <c r="G5696"/>
  <c r="I5696"/>
  <c r="F5696"/>
  <c r="H5690"/>
  <c r="G5690"/>
  <c r="F5690"/>
  <c r="G5689"/>
  <c r="I5689" s="1"/>
  <c r="F5689"/>
  <c r="G5688"/>
  <c r="I5688"/>
  <c r="F5688"/>
  <c r="G5687"/>
  <c r="I5687"/>
  <c r="F5687"/>
  <c r="G5686"/>
  <c r="I5686" s="1"/>
  <c r="F5686"/>
  <c r="G5685"/>
  <c r="I5685" s="1"/>
  <c r="F5685"/>
  <c r="G5684"/>
  <c r="I5684"/>
  <c r="F5684"/>
  <c r="G5683"/>
  <c r="I5683"/>
  <c r="F5683"/>
  <c r="G5682"/>
  <c r="I5682" s="1"/>
  <c r="F5682"/>
  <c r="G5681"/>
  <c r="I5681" s="1"/>
  <c r="F5681"/>
  <c r="G5680"/>
  <c r="I5680"/>
  <c r="F5680"/>
  <c r="G5679"/>
  <c r="I5679"/>
  <c r="F5679"/>
  <c r="G5673"/>
  <c r="I5673" s="1"/>
  <c r="F5673"/>
  <c r="G5672"/>
  <c r="I5672" s="1"/>
  <c r="F5672"/>
  <c r="G5671"/>
  <c r="I5671"/>
  <c r="F5671"/>
  <c r="G5670"/>
  <c r="I5670"/>
  <c r="F5670"/>
  <c r="G5669"/>
  <c r="I5669" s="1"/>
  <c r="F5669"/>
  <c r="G5668"/>
  <c r="I5668" s="1"/>
  <c r="F5668"/>
  <c r="G5667"/>
  <c r="I5667"/>
  <c r="F5667"/>
  <c r="G5666"/>
  <c r="I5666"/>
  <c r="F5666"/>
  <c r="G5665"/>
  <c r="I5665" s="1"/>
  <c r="F5665"/>
  <c r="G5664"/>
  <c r="I5664"/>
  <c r="F5664"/>
  <c r="G5663"/>
  <c r="I5663"/>
  <c r="F5663"/>
  <c r="G5662"/>
  <c r="I5662"/>
  <c r="F5662"/>
  <c r="G5656"/>
  <c r="I5656" s="1"/>
  <c r="F5656"/>
  <c r="G5655"/>
  <c r="I5655"/>
  <c r="F5655"/>
  <c r="G5654"/>
  <c r="I5654"/>
  <c r="F5654"/>
  <c r="G5653"/>
  <c r="I5653"/>
  <c r="F5653"/>
  <c r="G5652"/>
  <c r="I5652" s="1"/>
  <c r="F5652"/>
  <c r="G5651"/>
  <c r="I5651"/>
  <c r="F5651"/>
  <c r="G5650"/>
  <c r="I5650"/>
  <c r="F5650"/>
  <c r="G5649"/>
  <c r="I5649"/>
  <c r="F5649"/>
  <c r="G5648"/>
  <c r="I5648" s="1"/>
  <c r="F5648"/>
  <c r="G5647"/>
  <c r="I5647" s="1"/>
  <c r="F5647"/>
  <c r="G5646"/>
  <c r="I5646" s="1"/>
  <c r="F5646"/>
  <c r="G5645"/>
  <c r="I5645"/>
  <c r="F5645"/>
  <c r="G5639"/>
  <c r="I5639" s="1"/>
  <c r="F5639"/>
  <c r="G5638"/>
  <c r="I5638" s="1"/>
  <c r="F5638"/>
  <c r="G5637"/>
  <c r="I5637" s="1"/>
  <c r="F5637"/>
  <c r="G5636"/>
  <c r="I5636"/>
  <c r="F5636"/>
  <c r="G5635"/>
  <c r="I5635" s="1"/>
  <c r="F5635"/>
  <c r="G5634"/>
  <c r="I5634" s="1"/>
  <c r="F5634"/>
  <c r="G5633"/>
  <c r="I5633"/>
  <c r="F5633"/>
  <c r="G5632"/>
  <c r="I5632"/>
  <c r="F5632"/>
  <c r="G5631"/>
  <c r="I5631" s="1"/>
  <c r="F5631"/>
  <c r="G5630"/>
  <c r="I5630"/>
  <c r="F5630"/>
  <c r="G5629"/>
  <c r="I5629"/>
  <c r="F5629"/>
  <c r="G5628"/>
  <c r="I5628"/>
  <c r="F5628"/>
  <c r="G5627"/>
  <c r="I5627" s="1"/>
  <c r="F5627"/>
  <c r="G5621"/>
  <c r="I5621" s="1"/>
  <c r="F5621"/>
  <c r="G5620"/>
  <c r="I5620" s="1"/>
  <c r="F5620"/>
  <c r="G5619"/>
  <c r="I5619"/>
  <c r="F5619"/>
  <c r="G5618"/>
  <c r="I5618" s="1"/>
  <c r="F5618"/>
  <c r="G5617"/>
  <c r="I5617" s="1"/>
  <c r="F5617"/>
  <c r="G5616"/>
  <c r="I5616"/>
  <c r="F5616"/>
  <c r="G5615"/>
  <c r="I5615"/>
  <c r="F5615"/>
  <c r="G5614"/>
  <c r="I5614" s="1"/>
  <c r="F5614"/>
  <c r="G5613"/>
  <c r="I5613"/>
  <c r="F5613"/>
  <c r="G5612"/>
  <c r="I5612"/>
  <c r="F5612"/>
  <c r="G5611"/>
  <c r="I5611"/>
  <c r="F5611"/>
  <c r="G5610"/>
  <c r="I5610" s="1"/>
  <c r="F5610"/>
  <c r="G5604"/>
  <c r="I5604" s="1"/>
  <c r="F5604"/>
  <c r="G5603"/>
  <c r="I5603"/>
  <c r="F5603"/>
  <c r="G5602"/>
  <c r="I5602"/>
  <c r="F5602"/>
  <c r="G5601"/>
  <c r="I5601" s="1"/>
  <c r="F5601"/>
  <c r="G5600"/>
  <c r="I5600" s="1"/>
  <c r="F5600"/>
  <c r="G5599"/>
  <c r="I5599"/>
  <c r="F5599"/>
  <c r="G5598"/>
  <c r="I5598"/>
  <c r="F5598"/>
  <c r="G5597"/>
  <c r="I5597" s="1"/>
  <c r="F5597"/>
  <c r="G5596"/>
  <c r="I5596"/>
  <c r="F5596"/>
  <c r="G5595"/>
  <c r="I5595" s="1"/>
  <c r="F5595"/>
  <c r="G5594"/>
  <c r="I5594"/>
  <c r="F5594"/>
  <c r="G5593"/>
  <c r="I5593" s="1"/>
  <c r="F5593"/>
  <c r="G5587"/>
  <c r="I5587" s="1"/>
  <c r="F5587"/>
  <c r="G5586"/>
  <c r="I5586"/>
  <c r="F5586"/>
  <c r="G5585"/>
  <c r="I5585"/>
  <c r="F5585"/>
  <c r="G5584"/>
  <c r="I5584" s="1"/>
  <c r="F5584"/>
  <c r="G5583"/>
  <c r="I5583"/>
  <c r="F5583"/>
  <c r="G5582"/>
  <c r="I5582" s="1"/>
  <c r="F5582"/>
  <c r="G5581"/>
  <c r="I5581"/>
  <c r="F5581"/>
  <c r="G5580"/>
  <c r="I5580" s="1"/>
  <c r="F5580"/>
  <c r="G5579"/>
  <c r="I5579" s="1"/>
  <c r="F5579"/>
  <c r="G5578"/>
  <c r="I5578"/>
  <c r="F5578"/>
  <c r="G5577"/>
  <c r="I5577"/>
  <c r="F5577"/>
  <c r="G5576"/>
  <c r="I5576" s="1"/>
  <c r="F5576"/>
  <c r="G5575"/>
  <c r="I5575"/>
  <c r="F5575"/>
  <c r="G5569"/>
  <c r="I5569" s="1"/>
  <c r="F5569"/>
  <c r="G5568"/>
  <c r="I5568"/>
  <c r="F5568"/>
  <c r="G5567"/>
  <c r="I5567" s="1"/>
  <c r="F5567"/>
  <c r="G5566"/>
  <c r="I5566" s="1"/>
  <c r="F5566"/>
  <c r="G5565"/>
  <c r="I5565"/>
  <c r="F5565"/>
  <c r="G5564"/>
  <c r="I5564"/>
  <c r="F5564"/>
  <c r="G5563"/>
  <c r="I5563" s="1"/>
  <c r="F5563"/>
  <c r="G5562"/>
  <c r="I5562"/>
  <c r="F5562"/>
  <c r="G5561"/>
  <c r="I5561" s="1"/>
  <c r="F5561"/>
  <c r="G5560"/>
  <c r="I5560"/>
  <c r="F5560"/>
  <c r="G5559"/>
  <c r="I5559" s="1"/>
  <c r="F5559"/>
  <c r="G5558"/>
  <c r="I5558" s="1"/>
  <c r="F5558"/>
  <c r="G5557"/>
  <c r="I5557"/>
  <c r="F5557"/>
  <c r="G5556"/>
  <c r="I5556"/>
  <c r="F5556"/>
  <c r="G5550"/>
  <c r="I5550" s="1"/>
  <c r="F5550"/>
  <c r="G5549"/>
  <c r="I5549"/>
  <c r="F5549"/>
  <c r="G5548"/>
  <c r="I5548" s="1"/>
  <c r="F5548"/>
  <c r="G5547"/>
  <c r="I5547"/>
  <c r="F5547"/>
  <c r="G5546"/>
  <c r="I5546" s="1"/>
  <c r="F5546"/>
  <c r="G5545"/>
  <c r="I5545" s="1"/>
  <c r="F5545"/>
  <c r="G5544"/>
  <c r="I5544"/>
  <c r="F5544"/>
  <c r="G5543"/>
  <c r="I5543"/>
  <c r="F5543"/>
  <c r="G5542"/>
  <c r="I5542" s="1"/>
  <c r="F5542"/>
  <c r="G5541"/>
  <c r="I5541"/>
  <c r="F5541"/>
  <c r="G5540"/>
  <c r="I5540" s="1"/>
  <c r="F5540"/>
  <c r="G5539"/>
  <c r="I5539"/>
  <c r="F5539"/>
  <c r="G5533"/>
  <c r="I5533" s="1"/>
  <c r="F5533"/>
  <c r="G5532"/>
  <c r="I5532" s="1"/>
  <c r="F5532"/>
  <c r="G5531"/>
  <c r="I5531" s="1"/>
  <c r="F5531"/>
  <c r="G5530"/>
  <c r="I5530"/>
  <c r="F5530"/>
  <c r="G5529"/>
  <c r="I5529" s="1"/>
  <c r="F5529"/>
  <c r="G5528"/>
  <c r="I5528"/>
  <c r="F5528"/>
  <c r="G5527"/>
  <c r="I5527" s="1"/>
  <c r="F5527"/>
  <c r="G5526"/>
  <c r="I5526"/>
  <c r="F5526"/>
  <c r="G5525"/>
  <c r="I5525" s="1"/>
  <c r="F5525"/>
  <c r="G5524"/>
  <c r="I5524" s="1"/>
  <c r="F5524"/>
  <c r="G5523"/>
  <c r="I5523"/>
  <c r="F5523"/>
  <c r="G5522"/>
  <c r="I5522"/>
  <c r="F5522"/>
  <c r="G5516"/>
  <c r="I5516" s="1"/>
  <c r="F5516"/>
  <c r="G5515"/>
  <c r="I5515"/>
  <c r="F5515"/>
  <c r="G5514"/>
  <c r="I5514" s="1"/>
  <c r="F5514"/>
  <c r="G5513"/>
  <c r="I5513"/>
  <c r="F5513"/>
  <c r="G5512"/>
  <c r="I5512" s="1"/>
  <c r="F5512"/>
  <c r="G5511"/>
  <c r="I5511" s="1"/>
  <c r="F5511"/>
  <c r="G5510"/>
  <c r="I5510" s="1"/>
  <c r="F5510"/>
  <c r="G5509"/>
  <c r="I5509"/>
  <c r="F5509"/>
  <c r="G5508"/>
  <c r="I5508" s="1"/>
  <c r="F5508"/>
  <c r="G5507"/>
  <c r="I5507"/>
  <c r="F5507"/>
  <c r="G5506"/>
  <c r="I5506" s="1"/>
  <c r="F5506"/>
  <c r="G5505"/>
  <c r="I5505"/>
  <c r="F5505"/>
  <c r="G5499"/>
  <c r="I5499" s="1"/>
  <c r="F5499"/>
  <c r="G5498"/>
  <c r="I5498" s="1"/>
  <c r="F5498"/>
  <c r="G5497"/>
  <c r="I5497"/>
  <c r="F5497"/>
  <c r="G5496"/>
  <c r="I5496"/>
  <c r="F5496"/>
  <c r="G5495"/>
  <c r="I5495" s="1"/>
  <c r="F5495"/>
  <c r="G5494"/>
  <c r="I5494"/>
  <c r="F5494"/>
  <c r="G5493"/>
  <c r="I5493" s="1"/>
  <c r="F5493"/>
  <c r="G5492"/>
  <c r="I5492"/>
  <c r="F5492"/>
  <c r="G5491"/>
  <c r="I5491" s="1"/>
  <c r="F5491"/>
  <c r="G5490"/>
  <c r="I5490" s="1"/>
  <c r="F5490"/>
  <c r="G5489"/>
  <c r="I5489"/>
  <c r="F5489"/>
  <c r="G5488"/>
  <c r="I5488"/>
  <c r="F5488"/>
  <c r="G5482"/>
  <c r="I5482" s="1"/>
  <c r="F5482"/>
  <c r="G5481"/>
  <c r="I5481"/>
  <c r="F5481"/>
  <c r="G5480"/>
  <c r="I5480" s="1"/>
  <c r="F5480"/>
  <c r="G5479"/>
  <c r="I5479"/>
  <c r="F5479"/>
  <c r="G5478"/>
  <c r="I5478" s="1"/>
  <c r="F5478"/>
  <c r="G5477"/>
  <c r="I5477"/>
  <c r="F5477"/>
  <c r="G5476"/>
  <c r="I5476" s="1"/>
  <c r="F5476"/>
  <c r="G5475"/>
  <c r="I5475"/>
  <c r="F5475"/>
  <c r="G5474"/>
  <c r="I5474" s="1"/>
  <c r="F5474"/>
  <c r="G5473"/>
  <c r="I5473"/>
  <c r="F5473"/>
  <c r="G5472"/>
  <c r="I5472" s="1"/>
  <c r="F5472"/>
  <c r="G5471"/>
  <c r="I5471"/>
  <c r="F5471"/>
  <c r="G5465"/>
  <c r="I5465" s="1"/>
  <c r="F5465"/>
  <c r="G5464"/>
  <c r="I5464"/>
  <c r="F5464"/>
  <c r="G5463"/>
  <c r="I5463" s="1"/>
  <c r="F5463"/>
  <c r="G5462"/>
  <c r="I5462"/>
  <c r="F5462"/>
  <c r="G5461"/>
  <c r="I5461" s="1"/>
  <c r="F5461"/>
  <c r="G5460"/>
  <c r="I5460"/>
  <c r="F5460"/>
  <c r="G5459"/>
  <c r="I5459" s="1"/>
  <c r="F5459"/>
  <c r="G5458"/>
  <c r="I5458"/>
  <c r="F5458"/>
  <c r="G5457"/>
  <c r="I5457" s="1"/>
  <c r="F5457"/>
  <c r="G5456"/>
  <c r="I5456"/>
  <c r="F5456"/>
  <c r="G5455"/>
  <c r="I5455" s="1"/>
  <c r="F5455"/>
  <c r="G5454"/>
  <c r="I5454"/>
  <c r="F5454"/>
  <c r="G5448"/>
  <c r="I5448" s="1"/>
  <c r="F5448"/>
  <c r="G5447"/>
  <c r="I5447"/>
  <c r="F5447"/>
  <c r="G5446"/>
  <c r="I5446" s="1"/>
  <c r="F5446"/>
  <c r="G5445"/>
  <c r="I5445"/>
  <c r="F5445"/>
  <c r="G5444"/>
  <c r="I5444" s="1"/>
  <c r="F5444"/>
  <c r="G5443"/>
  <c r="I5443"/>
  <c r="F5443"/>
  <c r="G5442"/>
  <c r="I5442" s="1"/>
  <c r="F5442"/>
  <c r="G5441"/>
  <c r="I5441"/>
  <c r="F5441"/>
  <c r="G5440"/>
  <c r="I5440" s="1"/>
  <c r="F5440"/>
  <c r="G5439"/>
  <c r="I5439"/>
  <c r="F5439"/>
  <c r="G5438"/>
  <c r="I5438" s="1"/>
  <c r="F5438"/>
  <c r="G5437"/>
  <c r="I5437"/>
  <c r="F5437"/>
  <c r="H5431"/>
  <c r="G5431"/>
  <c r="F5431"/>
  <c r="G5430"/>
  <c r="I5430"/>
  <c r="F5430"/>
  <c r="G5429"/>
  <c r="I5429" s="1"/>
  <c r="F5429"/>
  <c r="G5428"/>
  <c r="I5428"/>
  <c r="F5428"/>
  <c r="G5427"/>
  <c r="I5427" s="1"/>
  <c r="F5427"/>
  <c r="G5426"/>
  <c r="I5426"/>
  <c r="F5426"/>
  <c r="G5425"/>
  <c r="I5425" s="1"/>
  <c r="F5425"/>
  <c r="G5424"/>
  <c r="I5424"/>
  <c r="F5424"/>
  <c r="G5423"/>
  <c r="I5423" s="1"/>
  <c r="F5423"/>
  <c r="G5422"/>
  <c r="I5422"/>
  <c r="F5422"/>
  <c r="G5421"/>
  <c r="I5421" s="1"/>
  <c r="F5421"/>
  <c r="G5420"/>
  <c r="I5420"/>
  <c r="F5420"/>
  <c r="G5414"/>
  <c r="I5414" s="1"/>
  <c r="F5414"/>
  <c r="G5413"/>
  <c r="I5413"/>
  <c r="F5413"/>
  <c r="G5412"/>
  <c r="I5412" s="1"/>
  <c r="F5412"/>
  <c r="G5411"/>
  <c r="I5411"/>
  <c r="F5411"/>
  <c r="G5410"/>
  <c r="I5410" s="1"/>
  <c r="F5410"/>
  <c r="G5404"/>
  <c r="I5404"/>
  <c r="F5404"/>
  <c r="G5403"/>
  <c r="I5403" s="1"/>
  <c r="F5403"/>
  <c r="G5402"/>
  <c r="I5402"/>
  <c r="F5402"/>
  <c r="G5401"/>
  <c r="I5401" s="1"/>
  <c r="F5401"/>
  <c r="G5400"/>
  <c r="I5400" s="1"/>
  <c r="I5405" s="1"/>
  <c r="F5400"/>
  <c r="H5394"/>
  <c r="G5394"/>
  <c r="F5394"/>
  <c r="G5393"/>
  <c r="I5393" s="1"/>
  <c r="F5393"/>
  <c r="G5392"/>
  <c r="I5392"/>
  <c r="F5392"/>
  <c r="G5391"/>
  <c r="I5391" s="1"/>
  <c r="F5391"/>
  <c r="G5390"/>
  <c r="I5390"/>
  <c r="F5390"/>
  <c r="G5389"/>
  <c r="I5389" s="1"/>
  <c r="F5389"/>
  <c r="G5388"/>
  <c r="I5388"/>
  <c r="F5388"/>
  <c r="G5387"/>
  <c r="I5387" s="1"/>
  <c r="F5387"/>
  <c r="G5386"/>
  <c r="I5386"/>
  <c r="F5386"/>
  <c r="G5385"/>
  <c r="I5385" s="1"/>
  <c r="F5385"/>
  <c r="G5384"/>
  <c r="I5384" s="1"/>
  <c r="F5384"/>
  <c r="G5383"/>
  <c r="I5383" s="1"/>
  <c r="F5383"/>
  <c r="G5382"/>
  <c r="I5382"/>
  <c r="F5382"/>
  <c r="H5376"/>
  <c r="G5376"/>
  <c r="F5376"/>
  <c r="H5375"/>
  <c r="G5375"/>
  <c r="F5375"/>
  <c r="H5374"/>
  <c r="G5374"/>
  <c r="F5374"/>
  <c r="H5373"/>
  <c r="G5373"/>
  <c r="F5373"/>
  <c r="H5372"/>
  <c r="G5372"/>
  <c r="F5372"/>
  <c r="H5371"/>
  <c r="G5371"/>
  <c r="F5371"/>
  <c r="H5370"/>
  <c r="G5370"/>
  <c r="F5370"/>
  <c r="G5369"/>
  <c r="I5369"/>
  <c r="F5369"/>
  <c r="G5368"/>
  <c r="I5368" s="1"/>
  <c r="F5368"/>
  <c r="G5367"/>
  <c r="I5367"/>
  <c r="F5367"/>
  <c r="G5366"/>
  <c r="I5366" s="1"/>
  <c r="F5366"/>
  <c r="G5365"/>
  <c r="I5365"/>
  <c r="F5365"/>
  <c r="G5364"/>
  <c r="I5364" s="1"/>
  <c r="F5364"/>
  <c r="G5363"/>
  <c r="I5363"/>
  <c r="F5363"/>
  <c r="G5362"/>
  <c r="I5362" s="1"/>
  <c r="F5362"/>
  <c r="G5361"/>
  <c r="I5361"/>
  <c r="F5361"/>
  <c r="G5360"/>
  <c r="I5360" s="1"/>
  <c r="F5360"/>
  <c r="G5359"/>
  <c r="I5359"/>
  <c r="F5359"/>
  <c r="G5358"/>
  <c r="I5358" s="1"/>
  <c r="F5358"/>
  <c r="H5352"/>
  <c r="G5352"/>
  <c r="I5352" s="1"/>
  <c r="F5352"/>
  <c r="G5351"/>
  <c r="I5351"/>
  <c r="F5351"/>
  <c r="G5350"/>
  <c r="I5350" s="1"/>
  <c r="F5350"/>
  <c r="G5349"/>
  <c r="I5349"/>
  <c r="F5349"/>
  <c r="G5348"/>
  <c r="I5348" s="1"/>
  <c r="F5348"/>
  <c r="G5347"/>
  <c r="I5347"/>
  <c r="F5347"/>
  <c r="G5346"/>
  <c r="I5346" s="1"/>
  <c r="F5346"/>
  <c r="G5345"/>
  <c r="I5345"/>
  <c r="F5345"/>
  <c r="G5344"/>
  <c r="I5344" s="1"/>
  <c r="F5344"/>
  <c r="G5343"/>
  <c r="I5343"/>
  <c r="F5343"/>
  <c r="G5342"/>
  <c r="I5342" s="1"/>
  <c r="F5342"/>
  <c r="G5341"/>
  <c r="I5341"/>
  <c r="F5341"/>
  <c r="H5335"/>
  <c r="G5335"/>
  <c r="F5335"/>
  <c r="G5334"/>
  <c r="I5334"/>
  <c r="F5334"/>
  <c r="G5333"/>
  <c r="I5333" s="1"/>
  <c r="F5333"/>
  <c r="G5332"/>
  <c r="I5332"/>
  <c r="F5332"/>
  <c r="G5331"/>
  <c r="I5331" s="1"/>
  <c r="F5331"/>
  <c r="G5330"/>
  <c r="I5330"/>
  <c r="F5330"/>
  <c r="H5324"/>
  <c r="G5324"/>
  <c r="F5324"/>
  <c r="G5323"/>
  <c r="I5323"/>
  <c r="F5323"/>
  <c r="G5322"/>
  <c r="I5322" s="1"/>
  <c r="F5322"/>
  <c r="G5321"/>
  <c r="I5321"/>
  <c r="F5321"/>
  <c r="H5315"/>
  <c r="G5315"/>
  <c r="F5315"/>
  <c r="G5314"/>
  <c r="I5314"/>
  <c r="F5314"/>
  <c r="G5313"/>
  <c r="I5313" s="1"/>
  <c r="F5313"/>
  <c r="G5312"/>
  <c r="I5312"/>
  <c r="F5312"/>
  <c r="G5311"/>
  <c r="I5311" s="1"/>
  <c r="F5311"/>
  <c r="G5310"/>
  <c r="I5310"/>
  <c r="F5310"/>
  <c r="G5309"/>
  <c r="I5309" s="1"/>
  <c r="F5309"/>
  <c r="G5308"/>
  <c r="I5308"/>
  <c r="F5308"/>
  <c r="G5307"/>
  <c r="I5307" s="1"/>
  <c r="F5307"/>
  <c r="G5306"/>
  <c r="I5306"/>
  <c r="F5306"/>
  <c r="G5305"/>
  <c r="I5305" s="1"/>
  <c r="F5305"/>
  <c r="G5304"/>
  <c r="I5304"/>
  <c r="F5304"/>
  <c r="G5303"/>
  <c r="I5303" s="1"/>
  <c r="F5303"/>
  <c r="G5297"/>
  <c r="I5297"/>
  <c r="F5297"/>
  <c r="G5296"/>
  <c r="I5296" s="1"/>
  <c r="F5296"/>
  <c r="G5295"/>
  <c r="I5295"/>
  <c r="F5295"/>
  <c r="G5294"/>
  <c r="I5294" s="1"/>
  <c r="F5294"/>
  <c r="G5293"/>
  <c r="I5293"/>
  <c r="F5293"/>
  <c r="G5292"/>
  <c r="I5292" s="1"/>
  <c r="F5292"/>
  <c r="G5291"/>
  <c r="I5291"/>
  <c r="F5291"/>
  <c r="G5290"/>
  <c r="I5290" s="1"/>
  <c r="F5290"/>
  <c r="G5289"/>
  <c r="I5289"/>
  <c r="F5289"/>
  <c r="G5288"/>
  <c r="I5288" s="1"/>
  <c r="F5288"/>
  <c r="G5287"/>
  <c r="I5287"/>
  <c r="F5287"/>
  <c r="G5286"/>
  <c r="I5286" s="1"/>
  <c r="F5286"/>
  <c r="G5285"/>
  <c r="I5285"/>
  <c r="F5285"/>
  <c r="G5279"/>
  <c r="I5279" s="1"/>
  <c r="F5279"/>
  <c r="G5278"/>
  <c r="I5278"/>
  <c r="F5278"/>
  <c r="G5277"/>
  <c r="I5277" s="1"/>
  <c r="F5277"/>
  <c r="G5276"/>
  <c r="I5276"/>
  <c r="F5276"/>
  <c r="G5275"/>
  <c r="I5275" s="1"/>
  <c r="F5275"/>
  <c r="G5274"/>
  <c r="I5274"/>
  <c r="F5274"/>
  <c r="G5273"/>
  <c r="I5273" s="1"/>
  <c r="F5273"/>
  <c r="G5272"/>
  <c r="I5272"/>
  <c r="F5272"/>
  <c r="G5271"/>
  <c r="I5271" s="1"/>
  <c r="F5271"/>
  <c r="G5270"/>
  <c r="I5270"/>
  <c r="F5270"/>
  <c r="G5269"/>
  <c r="I5269" s="1"/>
  <c r="F5269"/>
  <c r="G5268"/>
  <c r="I5268"/>
  <c r="F5268"/>
  <c r="G5267"/>
  <c r="I5267" s="1"/>
  <c r="F5267"/>
  <c r="H5261"/>
  <c r="G5261"/>
  <c r="F5261"/>
  <c r="G5260"/>
  <c r="I5260" s="1"/>
  <c r="F5260"/>
  <c r="G5259"/>
  <c r="I5259"/>
  <c r="F5259"/>
  <c r="G5258"/>
  <c r="I5258" s="1"/>
  <c r="F5258"/>
  <c r="G5257"/>
  <c r="I5257"/>
  <c r="F5257"/>
  <c r="G5256"/>
  <c r="I5256" s="1"/>
  <c r="F5256"/>
  <c r="G5255"/>
  <c r="I5255"/>
  <c r="F5255"/>
  <c r="G5254"/>
  <c r="I5254" s="1"/>
  <c r="F5254"/>
  <c r="G5253"/>
  <c r="I5253"/>
  <c r="F5253"/>
  <c r="G5252"/>
  <c r="I5252" s="1"/>
  <c r="F5252"/>
  <c r="G5251"/>
  <c r="I5251"/>
  <c r="F5251"/>
  <c r="G5250"/>
  <c r="I5250" s="1"/>
  <c r="F5250"/>
  <c r="H5244"/>
  <c r="G5244"/>
  <c r="I5244" s="1"/>
  <c r="F5244"/>
  <c r="G5243"/>
  <c r="I5243"/>
  <c r="F5243"/>
  <c r="G5242"/>
  <c r="I5242" s="1"/>
  <c r="F5242"/>
  <c r="G5241"/>
  <c r="I5241"/>
  <c r="F5241"/>
  <c r="G5240"/>
  <c r="I5240" s="1"/>
  <c r="F5240"/>
  <c r="G5239"/>
  <c r="I5239"/>
  <c r="F5239"/>
  <c r="G5238"/>
  <c r="I5238" s="1"/>
  <c r="F5238"/>
  <c r="G5237"/>
  <c r="I5237"/>
  <c r="F5237"/>
  <c r="G5236"/>
  <c r="I5236" s="1"/>
  <c r="F5236"/>
  <c r="G5235"/>
  <c r="I5235"/>
  <c r="F5235"/>
  <c r="G5234"/>
  <c r="I5234" s="1"/>
  <c r="F5234"/>
  <c r="G5233"/>
  <c r="I5233"/>
  <c r="F5233"/>
  <c r="H5227"/>
  <c r="G5227"/>
  <c r="F5227"/>
  <c r="G5226"/>
  <c r="I5226"/>
  <c r="F5226"/>
  <c r="G5225"/>
  <c r="I5225" s="1"/>
  <c r="F5225"/>
  <c r="G5224"/>
  <c r="I5224"/>
  <c r="F5224"/>
  <c r="G5223"/>
  <c r="I5223" s="1"/>
  <c r="F5223"/>
  <c r="G5222"/>
  <c r="I5222"/>
  <c r="F5222"/>
  <c r="G5221"/>
  <c r="I5221" s="1"/>
  <c r="F5221"/>
  <c r="G5220"/>
  <c r="I5220"/>
  <c r="F5220"/>
  <c r="G5219"/>
  <c r="I5219" s="1"/>
  <c r="F5219"/>
  <c r="G5218"/>
  <c r="I5218"/>
  <c r="F5218"/>
  <c r="G5217"/>
  <c r="I5217" s="1"/>
  <c r="F5217"/>
  <c r="G5216"/>
  <c r="I5216"/>
  <c r="F5216"/>
  <c r="H5210"/>
  <c r="G5210"/>
  <c r="F5210"/>
  <c r="G5209"/>
  <c r="I5209"/>
  <c r="F5209"/>
  <c r="G5208"/>
  <c r="I5208" s="1"/>
  <c r="F5208"/>
  <c r="G5207"/>
  <c r="I5207"/>
  <c r="F5207"/>
  <c r="G5206"/>
  <c r="I5206" s="1"/>
  <c r="F5206"/>
  <c r="G5205"/>
  <c r="I5205"/>
  <c r="F5205"/>
  <c r="G5204"/>
  <c r="I5204" s="1"/>
  <c r="F5204"/>
  <c r="G5203"/>
  <c r="I5203"/>
  <c r="F5203"/>
  <c r="G5202"/>
  <c r="I5202" s="1"/>
  <c r="F5202"/>
  <c r="G5201"/>
  <c r="I5201"/>
  <c r="F5201"/>
  <c r="G5200"/>
  <c r="I5200" s="1"/>
  <c r="F5200"/>
  <c r="G5199"/>
  <c r="I5199"/>
  <c r="F5199"/>
  <c r="H5193"/>
  <c r="G5193"/>
  <c r="F5193"/>
  <c r="G5192"/>
  <c r="I5192"/>
  <c r="F5192"/>
  <c r="G5191"/>
  <c r="I5191" s="1"/>
  <c r="F5191"/>
  <c r="G5190"/>
  <c r="I5190"/>
  <c r="F5190"/>
  <c r="G5189"/>
  <c r="I5189" s="1"/>
  <c r="F5189"/>
  <c r="G5188"/>
  <c r="I5188"/>
  <c r="F5188"/>
  <c r="G5187"/>
  <c r="I5187" s="1"/>
  <c r="F5187"/>
  <c r="G5186"/>
  <c r="I5186" s="1"/>
  <c r="F5186"/>
  <c r="G5185"/>
  <c r="I5185" s="1"/>
  <c r="F5185"/>
  <c r="G5184"/>
  <c r="I5184"/>
  <c r="F5184"/>
  <c r="G5183"/>
  <c r="I5183" s="1"/>
  <c r="F5183"/>
  <c r="G5182"/>
  <c r="I5182"/>
  <c r="F5182"/>
  <c r="H5176"/>
  <c r="G5176"/>
  <c r="F5176"/>
  <c r="G5175"/>
  <c r="I5175"/>
  <c r="F5175"/>
  <c r="G5174"/>
  <c r="I5174" s="1"/>
  <c r="F5174"/>
  <c r="G5173"/>
  <c r="I5173"/>
  <c r="F5173"/>
  <c r="G5172"/>
  <c r="I5172" s="1"/>
  <c r="F5172"/>
  <c r="G5171"/>
  <c r="I5171"/>
  <c r="F5171"/>
  <c r="G5170"/>
  <c r="I5170" s="1"/>
  <c r="F5170"/>
  <c r="G5169"/>
  <c r="I5169"/>
  <c r="F5169"/>
  <c r="G5168"/>
  <c r="I5168" s="1"/>
  <c r="F5168"/>
  <c r="G5167"/>
  <c r="I5167"/>
  <c r="F5167"/>
  <c r="G5166"/>
  <c r="I5166" s="1"/>
  <c r="F5166"/>
  <c r="G5165"/>
  <c r="I5165"/>
  <c r="F5165"/>
  <c r="H5159"/>
  <c r="G5159"/>
  <c r="F5159"/>
  <c r="H5158"/>
  <c r="G5158"/>
  <c r="I5158" s="1"/>
  <c r="F5158"/>
  <c r="H5157"/>
  <c r="G5157"/>
  <c r="F5157"/>
  <c r="H5156"/>
  <c r="G5156"/>
  <c r="F5156"/>
  <c r="G5155"/>
  <c r="I5155"/>
  <c r="F5155"/>
  <c r="G5154"/>
  <c r="I5154" s="1"/>
  <c r="F5154"/>
  <c r="G5153"/>
  <c r="I5153"/>
  <c r="F5153"/>
  <c r="G5152"/>
  <c r="I5152" s="1"/>
  <c r="F5152"/>
  <c r="G5151"/>
  <c r="I5151"/>
  <c r="F5151"/>
  <c r="G5150"/>
  <c r="I5150" s="1"/>
  <c r="F5150"/>
  <c r="G5149"/>
  <c r="I5149"/>
  <c r="F5149"/>
  <c r="G5148"/>
  <c r="I5148" s="1"/>
  <c r="F5148"/>
  <c r="G5147"/>
  <c r="I5147"/>
  <c r="F5147"/>
  <c r="G5146"/>
  <c r="I5146" s="1"/>
  <c r="F5146"/>
  <c r="G5145"/>
  <c r="I5145"/>
  <c r="F5145"/>
  <c r="G5139"/>
  <c r="I5139" s="1"/>
  <c r="F5139"/>
  <c r="G5138"/>
  <c r="I5138"/>
  <c r="F5138"/>
  <c r="I5137"/>
  <c r="G5137"/>
  <c r="F5137"/>
  <c r="G5136"/>
  <c r="I5136"/>
  <c r="F5136"/>
  <c r="G5135"/>
  <c r="I5135" s="1"/>
  <c r="F5135"/>
  <c r="G5134"/>
  <c r="I5134"/>
  <c r="F5134"/>
  <c r="G5133"/>
  <c r="I5133" s="1"/>
  <c r="F5133"/>
  <c r="G5132"/>
  <c r="I5132"/>
  <c r="F5132"/>
  <c r="G5131"/>
  <c r="I5131" s="1"/>
  <c r="F5131"/>
  <c r="G5130"/>
  <c r="I5130"/>
  <c r="F5130"/>
  <c r="G5129"/>
  <c r="I5129" s="1"/>
  <c r="F5129"/>
  <c r="G5128"/>
  <c r="I5128"/>
  <c r="F5128"/>
  <c r="G5127"/>
  <c r="I5127" s="1"/>
  <c r="F5127"/>
  <c r="G5126"/>
  <c r="I5126"/>
  <c r="F5126"/>
  <c r="G5120"/>
  <c r="I5120" s="1"/>
  <c r="F5120"/>
  <c r="G5119"/>
  <c r="I5119"/>
  <c r="F5119"/>
  <c r="G5118"/>
  <c r="I5118" s="1"/>
  <c r="F5118"/>
  <c r="G5117"/>
  <c r="I5117"/>
  <c r="F5117"/>
  <c r="G5116"/>
  <c r="I5116" s="1"/>
  <c r="F5116"/>
  <c r="G5115"/>
  <c r="I5115"/>
  <c r="F5115"/>
  <c r="G5114"/>
  <c r="I5114" s="1"/>
  <c r="F5114"/>
  <c r="G5113"/>
  <c r="I5113"/>
  <c r="F5113"/>
  <c r="G5112"/>
  <c r="I5112" s="1"/>
  <c r="F5112"/>
  <c r="G5111"/>
  <c r="I5111"/>
  <c r="F5111"/>
  <c r="H5105"/>
  <c r="I5105" s="1"/>
  <c r="G5105"/>
  <c r="F5105"/>
  <c r="I5104"/>
  <c r="G5104"/>
  <c r="F5104"/>
  <c r="G5103"/>
  <c r="I5103"/>
  <c r="F5103"/>
  <c r="G5102"/>
  <c r="I5102" s="1"/>
  <c r="F5102"/>
  <c r="G5101"/>
  <c r="I5101"/>
  <c r="F5101"/>
  <c r="G5100"/>
  <c r="I5100" s="1"/>
  <c r="F5100"/>
  <c r="G5099"/>
  <c r="I5099"/>
  <c r="F5099"/>
  <c r="G5098"/>
  <c r="I5098" s="1"/>
  <c r="F5098"/>
  <c r="G5097"/>
  <c r="I5097"/>
  <c r="F5097"/>
  <c r="G5096"/>
  <c r="I5096" s="1"/>
  <c r="F5096"/>
  <c r="G5095"/>
  <c r="I5095"/>
  <c r="F5095"/>
  <c r="G5094"/>
  <c r="I5094" s="1"/>
  <c r="F5094"/>
  <c r="H5088"/>
  <c r="G5088"/>
  <c r="F5088"/>
  <c r="G5087"/>
  <c r="I5087" s="1"/>
  <c r="F5087"/>
  <c r="G5086"/>
  <c r="I5086"/>
  <c r="F5086"/>
  <c r="G5085"/>
  <c r="I5085" s="1"/>
  <c r="F5085"/>
  <c r="G5084"/>
  <c r="I5084"/>
  <c r="F5084"/>
  <c r="G5083"/>
  <c r="I5083" s="1"/>
  <c r="F5083"/>
  <c r="G5082"/>
  <c r="I5082"/>
  <c r="F5082"/>
  <c r="G5081"/>
  <c r="I5081" s="1"/>
  <c r="F5081"/>
  <c r="G5080"/>
  <c r="I5080"/>
  <c r="F5080"/>
  <c r="G5079"/>
  <c r="I5079" s="1"/>
  <c r="F5079"/>
  <c r="G5078"/>
  <c r="I5078"/>
  <c r="F5078"/>
  <c r="G5077"/>
  <c r="I5077" s="1"/>
  <c r="F5077"/>
  <c r="H5071"/>
  <c r="G5071"/>
  <c r="F5071"/>
  <c r="G5070"/>
  <c r="I5070" s="1"/>
  <c r="F5070"/>
  <c r="G5069"/>
  <c r="I5069"/>
  <c r="F5069"/>
  <c r="G5068"/>
  <c r="I5068" s="1"/>
  <c r="F5068"/>
  <c r="G5067"/>
  <c r="I5067"/>
  <c r="F5067"/>
  <c r="G5066"/>
  <c r="I5066" s="1"/>
  <c r="F5066"/>
  <c r="G5065"/>
  <c r="I5065"/>
  <c r="F5065"/>
  <c r="G5064"/>
  <c r="I5064" s="1"/>
  <c r="F5064"/>
  <c r="G5063"/>
  <c r="I5063"/>
  <c r="F5063"/>
  <c r="G5062"/>
  <c r="I5062" s="1"/>
  <c r="F5062"/>
  <c r="G5061"/>
  <c r="I5061"/>
  <c r="F5061"/>
  <c r="G5060"/>
  <c r="I5060" s="1"/>
  <c r="F5060"/>
  <c r="H5054"/>
  <c r="G5054"/>
  <c r="F5054"/>
  <c r="H5053"/>
  <c r="G5053"/>
  <c r="F5053"/>
  <c r="G5052"/>
  <c r="I5052"/>
  <c r="F5052"/>
  <c r="G5051"/>
  <c r="I5051" s="1"/>
  <c r="F5051"/>
  <c r="G5050"/>
  <c r="I5050"/>
  <c r="F5050"/>
  <c r="G5049"/>
  <c r="I5049" s="1"/>
  <c r="F5049"/>
  <c r="G5048"/>
  <c r="I5048"/>
  <c r="F5048"/>
  <c r="G5047"/>
  <c r="I5047" s="1"/>
  <c r="F5047"/>
  <c r="G5046"/>
  <c r="I5046"/>
  <c r="F5046"/>
  <c r="G5045"/>
  <c r="I5045" s="1"/>
  <c r="F5045"/>
  <c r="G5044"/>
  <c r="I5044"/>
  <c r="F5044"/>
  <c r="G5043"/>
  <c r="I5043" s="1"/>
  <c r="F5043"/>
  <c r="G5042"/>
  <c r="I5042"/>
  <c r="F5042"/>
  <c r="H5036"/>
  <c r="G5036"/>
  <c r="F5036"/>
  <c r="H5035"/>
  <c r="G5035"/>
  <c r="F5035"/>
  <c r="H5034"/>
  <c r="I5034" s="1"/>
  <c r="G5034"/>
  <c r="F5034"/>
  <c r="G5033"/>
  <c r="I5033" s="1"/>
  <c r="F5033"/>
  <c r="G5032"/>
  <c r="I5032"/>
  <c r="F5032"/>
  <c r="G5031"/>
  <c r="I5031" s="1"/>
  <c r="F5031"/>
  <c r="G5030"/>
  <c r="I5030"/>
  <c r="F5030"/>
  <c r="G5029"/>
  <c r="I5029" s="1"/>
  <c r="F5029"/>
  <c r="G5028"/>
  <c r="I5028"/>
  <c r="F5028"/>
  <c r="G5027"/>
  <c r="I5027" s="1"/>
  <c r="F5027"/>
  <c r="G5026"/>
  <c r="I5026"/>
  <c r="F5026"/>
  <c r="G5025"/>
  <c r="I5025" s="1"/>
  <c r="F5025"/>
  <c r="G5024"/>
  <c r="I5024"/>
  <c r="F5024"/>
  <c r="G5023"/>
  <c r="I5023" s="1"/>
  <c r="F5023"/>
  <c r="G5017"/>
  <c r="I5017"/>
  <c r="F5017"/>
  <c r="G5016"/>
  <c r="I5016" s="1"/>
  <c r="F5016"/>
  <c r="G5015"/>
  <c r="I5015"/>
  <c r="F5015"/>
  <c r="G5014"/>
  <c r="I5014" s="1"/>
  <c r="F5014"/>
  <c r="G5013"/>
  <c r="I5013"/>
  <c r="F5013"/>
  <c r="G5012"/>
  <c r="I5012" s="1"/>
  <c r="F5012"/>
  <c r="H5006"/>
  <c r="G5006"/>
  <c r="F5006"/>
  <c r="G5005"/>
  <c r="I5005" s="1"/>
  <c r="F5005"/>
  <c r="G5004"/>
  <c r="I5004"/>
  <c r="F5004"/>
  <c r="G5003"/>
  <c r="I5003" s="1"/>
  <c r="F5003"/>
  <c r="G5002"/>
  <c r="I5002"/>
  <c r="F5002"/>
  <c r="G5001"/>
  <c r="I5001" s="1"/>
  <c r="F5001"/>
  <c r="G5000"/>
  <c r="I5000"/>
  <c r="F5000"/>
  <c r="G4999"/>
  <c r="I4999" s="1"/>
  <c r="F4999"/>
  <c r="G4998"/>
  <c r="I4998"/>
  <c r="F4998"/>
  <c r="G4997"/>
  <c r="I4997" s="1"/>
  <c r="F4997"/>
  <c r="G4996"/>
  <c r="I4996"/>
  <c r="F4996"/>
  <c r="G4995"/>
  <c r="I4995" s="1"/>
  <c r="F4995"/>
  <c r="G4989"/>
  <c r="I4989"/>
  <c r="F4989"/>
  <c r="G4988"/>
  <c r="I4988" s="1"/>
  <c r="F4988"/>
  <c r="G4987"/>
  <c r="I4987"/>
  <c r="F4987"/>
  <c r="G4986"/>
  <c r="I4986" s="1"/>
  <c r="F4986"/>
  <c r="G4985"/>
  <c r="I4985"/>
  <c r="F4985"/>
  <c r="G4984"/>
  <c r="I4984" s="1"/>
  <c r="F4984"/>
  <c r="G4983"/>
  <c r="I4983"/>
  <c r="F4983"/>
  <c r="G4982"/>
  <c r="I4982" s="1"/>
  <c r="F4982"/>
  <c r="G4981"/>
  <c r="I4981"/>
  <c r="F4981"/>
  <c r="G4980"/>
  <c r="I4980" s="1"/>
  <c r="F4980"/>
  <c r="G4979"/>
  <c r="I4979"/>
  <c r="F4979"/>
  <c r="G4978"/>
  <c r="I4978" s="1"/>
  <c r="F4978"/>
  <c r="G4977"/>
  <c r="I4977"/>
  <c r="F4977"/>
  <c r="G4976"/>
  <c r="I4976" s="1"/>
  <c r="F4976"/>
  <c r="H4970"/>
  <c r="G4970"/>
  <c r="F4970"/>
  <c r="G4969"/>
  <c r="I4969" s="1"/>
  <c r="F4969"/>
  <c r="G4968"/>
  <c r="I4968"/>
  <c r="F4968"/>
  <c r="G4967"/>
  <c r="I4967" s="1"/>
  <c r="F4967"/>
  <c r="G4966"/>
  <c r="I4966"/>
  <c r="F4966"/>
  <c r="G4965"/>
  <c r="I4965" s="1"/>
  <c r="F4965"/>
  <c r="G4964"/>
  <c r="I4964"/>
  <c r="F4964"/>
  <c r="G4963"/>
  <c r="I4963" s="1"/>
  <c r="F4963"/>
  <c r="G4962"/>
  <c r="I4962"/>
  <c r="F4962"/>
  <c r="G4961"/>
  <c r="I4961" s="1"/>
  <c r="F4961"/>
  <c r="G4960"/>
  <c r="I4960"/>
  <c r="F4960"/>
  <c r="G4959"/>
  <c r="I4959" s="1"/>
  <c r="F4959"/>
  <c r="G4953"/>
  <c r="I4953"/>
  <c r="F4953"/>
  <c r="G4952"/>
  <c r="I4952" s="1"/>
  <c r="F4952"/>
  <c r="G4951"/>
  <c r="I4951"/>
  <c r="F4951"/>
  <c r="G4950"/>
  <c r="I4950" s="1"/>
  <c r="F4950"/>
  <c r="G4949"/>
  <c r="I4949"/>
  <c r="F4949"/>
  <c r="G4948"/>
  <c r="I4948" s="1"/>
  <c r="F4948"/>
  <c r="G4947"/>
  <c r="I4947"/>
  <c r="F4947"/>
  <c r="G4946"/>
  <c r="I4946" s="1"/>
  <c r="F4946"/>
  <c r="H4940"/>
  <c r="G4940"/>
  <c r="F4940"/>
  <c r="G4939"/>
  <c r="I4939" s="1"/>
  <c r="F4939"/>
  <c r="G4938"/>
  <c r="I4938"/>
  <c r="F4938"/>
  <c r="G4937"/>
  <c r="I4937" s="1"/>
  <c r="F4937"/>
  <c r="G4936"/>
  <c r="I4936"/>
  <c r="F4936"/>
  <c r="G4935"/>
  <c r="I4935" s="1"/>
  <c r="F4935"/>
  <c r="G4934"/>
  <c r="I4934"/>
  <c r="F4934"/>
  <c r="G4933"/>
  <c r="I4933" s="1"/>
  <c r="F4933"/>
  <c r="G4932"/>
  <c r="I4932"/>
  <c r="F4932"/>
  <c r="G4931"/>
  <c r="I4931" s="1"/>
  <c r="F4931"/>
  <c r="G4930"/>
  <c r="I4930"/>
  <c r="F4930"/>
  <c r="G4929"/>
  <c r="I4929" s="1"/>
  <c r="F4929"/>
  <c r="G4923"/>
  <c r="I4923"/>
  <c r="F4923"/>
  <c r="G4922"/>
  <c r="I4922" s="1"/>
  <c r="F4922"/>
  <c r="G4921"/>
  <c r="I4921"/>
  <c r="F4921"/>
  <c r="G4920"/>
  <c r="I4920" s="1"/>
  <c r="F4920"/>
  <c r="G4919"/>
  <c r="I4919"/>
  <c r="F4919"/>
  <c r="H4913"/>
  <c r="G4913"/>
  <c r="F4913"/>
  <c r="G4912"/>
  <c r="I4912"/>
  <c r="F4912"/>
  <c r="G4911"/>
  <c r="I4911" s="1"/>
  <c r="F4911"/>
  <c r="G4910"/>
  <c r="I4910"/>
  <c r="F4910"/>
  <c r="G4909"/>
  <c r="I4909" s="1"/>
  <c r="F4909"/>
  <c r="G4908"/>
  <c r="I4908"/>
  <c r="F4908"/>
  <c r="G4907"/>
  <c r="I4907" s="1"/>
  <c r="F4907"/>
  <c r="G4906"/>
  <c r="I4906"/>
  <c r="F4906"/>
  <c r="G4905"/>
  <c r="I4905" s="1"/>
  <c r="F4905"/>
  <c r="G4904"/>
  <c r="I4904"/>
  <c r="F4904"/>
  <c r="G4903"/>
  <c r="I4903" s="1"/>
  <c r="F4903"/>
  <c r="G4902"/>
  <c r="I4902"/>
  <c r="F4902"/>
  <c r="H4896"/>
  <c r="G4896"/>
  <c r="F4896"/>
  <c r="G4895"/>
  <c r="I4895"/>
  <c r="F4895"/>
  <c r="G4894"/>
  <c r="I4894" s="1"/>
  <c r="F4894"/>
  <c r="G4893"/>
  <c r="I4893"/>
  <c r="F4893"/>
  <c r="G4892"/>
  <c r="I4892" s="1"/>
  <c r="F4892"/>
  <c r="G4891"/>
  <c r="I4891"/>
  <c r="F4891"/>
  <c r="G4890"/>
  <c r="I4890" s="1"/>
  <c r="F4890"/>
  <c r="G4889"/>
  <c r="I4889"/>
  <c r="F4889"/>
  <c r="G4888"/>
  <c r="I4888" s="1"/>
  <c r="F4888"/>
  <c r="G4887"/>
  <c r="I4887"/>
  <c r="F4887"/>
  <c r="G4886"/>
  <c r="I4886" s="1"/>
  <c r="F4886"/>
  <c r="G4885"/>
  <c r="I4885"/>
  <c r="F4885"/>
  <c r="H4879"/>
  <c r="G4879"/>
  <c r="F4879"/>
  <c r="G4878"/>
  <c r="I4878"/>
  <c r="F4878"/>
  <c r="G4877"/>
  <c r="I4877" s="1"/>
  <c r="F4877"/>
  <c r="G4876"/>
  <c r="I4876"/>
  <c r="F4876"/>
  <c r="G4875"/>
  <c r="I4875" s="1"/>
  <c r="F4875"/>
  <c r="G4874"/>
  <c r="I4874"/>
  <c r="F4874"/>
  <c r="G4873"/>
  <c r="I4873" s="1"/>
  <c r="F4873"/>
  <c r="G4872"/>
  <c r="I4872"/>
  <c r="F4872"/>
  <c r="G4871"/>
  <c r="I4871" s="1"/>
  <c r="F4871"/>
  <c r="G4870"/>
  <c r="I4870"/>
  <c r="F4870"/>
  <c r="G4869"/>
  <c r="I4869" s="1"/>
  <c r="F4869"/>
  <c r="G4868"/>
  <c r="I4868"/>
  <c r="F4868"/>
  <c r="H4862"/>
  <c r="G4862"/>
  <c r="I4862"/>
  <c r="F4862"/>
  <c r="G4861"/>
  <c r="I4861" s="1"/>
  <c r="F4861"/>
  <c r="G4860"/>
  <c r="I4860"/>
  <c r="F4860"/>
  <c r="G4859"/>
  <c r="I4859" s="1"/>
  <c r="F4859"/>
  <c r="G4858"/>
  <c r="I4858"/>
  <c r="F4858"/>
  <c r="G4857"/>
  <c r="I4857" s="1"/>
  <c r="F4857"/>
  <c r="G4856"/>
  <c r="I4856"/>
  <c r="F4856"/>
  <c r="G4855"/>
  <c r="I4855" s="1"/>
  <c r="F4855"/>
  <c r="G4854"/>
  <c r="I4854"/>
  <c r="F4854"/>
  <c r="G4853"/>
  <c r="I4853" s="1"/>
  <c r="F4853"/>
  <c r="G4852"/>
  <c r="I4852"/>
  <c r="F4852"/>
  <c r="G4851"/>
  <c r="I4851" s="1"/>
  <c r="I4863" s="1"/>
  <c r="F4851"/>
  <c r="H4845"/>
  <c r="G4845"/>
  <c r="F4845"/>
  <c r="G4844"/>
  <c r="I4844"/>
  <c r="F4844"/>
  <c r="G4843"/>
  <c r="I4843" s="1"/>
  <c r="F4843"/>
  <c r="G4842"/>
  <c r="I4842"/>
  <c r="F4842"/>
  <c r="G4841"/>
  <c r="I4841" s="1"/>
  <c r="F4841"/>
  <c r="G4840"/>
  <c r="I4840"/>
  <c r="F4840"/>
  <c r="G4839"/>
  <c r="I4839" s="1"/>
  <c r="F4839"/>
  <c r="G4838"/>
  <c r="I4838"/>
  <c r="F4838"/>
  <c r="G4837"/>
  <c r="I4837" s="1"/>
  <c r="F4837"/>
  <c r="G4836"/>
  <c r="I4836"/>
  <c r="F4836"/>
  <c r="G4835"/>
  <c r="I4835" s="1"/>
  <c r="F4835"/>
  <c r="G4834"/>
  <c r="I4834"/>
  <c r="F4834"/>
  <c r="H4828"/>
  <c r="G4828"/>
  <c r="F4828"/>
  <c r="G4827"/>
  <c r="I4827"/>
  <c r="F4827"/>
  <c r="G4826"/>
  <c r="I4826" s="1"/>
  <c r="F4826"/>
  <c r="G4825"/>
  <c r="I4825"/>
  <c r="F4825"/>
  <c r="G4824"/>
  <c r="I4824" s="1"/>
  <c r="F4824"/>
  <c r="G4823"/>
  <c r="I4823"/>
  <c r="F4823"/>
  <c r="G4822"/>
  <c r="I4822" s="1"/>
  <c r="F4822"/>
  <c r="G4821"/>
  <c r="I4821"/>
  <c r="F4821"/>
  <c r="G4820"/>
  <c r="I4820" s="1"/>
  <c r="F4820"/>
  <c r="G4819"/>
  <c r="I4819"/>
  <c r="F4819"/>
  <c r="G4818"/>
  <c r="I4818" s="1"/>
  <c r="F4818"/>
  <c r="G4817"/>
  <c r="I4817"/>
  <c r="F4817"/>
  <c r="H4811"/>
  <c r="G4811"/>
  <c r="F4811"/>
  <c r="G4810"/>
  <c r="I4810"/>
  <c r="F4810"/>
  <c r="G4809"/>
  <c r="I4809" s="1"/>
  <c r="F4809"/>
  <c r="G4808"/>
  <c r="I4808"/>
  <c r="F4808"/>
  <c r="G4807"/>
  <c r="I4807" s="1"/>
  <c r="F4807"/>
  <c r="G4806"/>
  <c r="I4806"/>
  <c r="F4806"/>
  <c r="G4805"/>
  <c r="I4805" s="1"/>
  <c r="F4805"/>
  <c r="G4804"/>
  <c r="I4804"/>
  <c r="F4804"/>
  <c r="G4803"/>
  <c r="I4803" s="1"/>
  <c r="F4803"/>
  <c r="G4802"/>
  <c r="I4802"/>
  <c r="F4802"/>
  <c r="G4801"/>
  <c r="I4801" s="1"/>
  <c r="F4801"/>
  <c r="G4800"/>
  <c r="I4800"/>
  <c r="F4800"/>
  <c r="H4794"/>
  <c r="G4794"/>
  <c r="F4794"/>
  <c r="G4793"/>
  <c r="I4793"/>
  <c r="F4793"/>
  <c r="G4792"/>
  <c r="I4792" s="1"/>
  <c r="F4792"/>
  <c r="G4791"/>
  <c r="I4791"/>
  <c r="F4791"/>
  <c r="G4790"/>
  <c r="I4790" s="1"/>
  <c r="F4790"/>
  <c r="G4789"/>
  <c r="I4789"/>
  <c r="F4789"/>
  <c r="G4788"/>
  <c r="I4788" s="1"/>
  <c r="F4788"/>
  <c r="G4787"/>
  <c r="I4787"/>
  <c r="F4787"/>
  <c r="G4786"/>
  <c r="I4786" s="1"/>
  <c r="F4786"/>
  <c r="G4785"/>
  <c r="I4785"/>
  <c r="F4785"/>
  <c r="G4784"/>
  <c r="I4784" s="1"/>
  <c r="F4784"/>
  <c r="G4783"/>
  <c r="I4783"/>
  <c r="F4783"/>
  <c r="H4777"/>
  <c r="G4777"/>
  <c r="F4777"/>
  <c r="G4776"/>
  <c r="I4776"/>
  <c r="F4776"/>
  <c r="G4775"/>
  <c r="I4775" s="1"/>
  <c r="F4775"/>
  <c r="G4774"/>
  <c r="I4774"/>
  <c r="F4774"/>
  <c r="G4773"/>
  <c r="I4773" s="1"/>
  <c r="F4773"/>
  <c r="G4772"/>
  <c r="I4772"/>
  <c r="F4772"/>
  <c r="G4771"/>
  <c r="I4771" s="1"/>
  <c r="F4771"/>
  <c r="G4770"/>
  <c r="I4770"/>
  <c r="F4770"/>
  <c r="G4769"/>
  <c r="I4769" s="1"/>
  <c r="F4769"/>
  <c r="G4768"/>
  <c r="I4768"/>
  <c r="F4768"/>
  <c r="G4767"/>
  <c r="I4767" s="1"/>
  <c r="F4767"/>
  <c r="G4766"/>
  <c r="I4766"/>
  <c r="F4766"/>
  <c r="H4760"/>
  <c r="G4760"/>
  <c r="F4760"/>
  <c r="G4759"/>
  <c r="I4759"/>
  <c r="F4759"/>
  <c r="G4758"/>
  <c r="I4758" s="1"/>
  <c r="F4758"/>
  <c r="G4757"/>
  <c r="I4757"/>
  <c r="F4757"/>
  <c r="G4756"/>
  <c r="I4756" s="1"/>
  <c r="F4756"/>
  <c r="G4755"/>
  <c r="I4755"/>
  <c r="F4755"/>
  <c r="G4754"/>
  <c r="I4754" s="1"/>
  <c r="F4754"/>
  <c r="G4753"/>
  <c r="I4753"/>
  <c r="F4753"/>
  <c r="G4752"/>
  <c r="I4752" s="1"/>
  <c r="F4752"/>
  <c r="G4751"/>
  <c r="I4751"/>
  <c r="F4751"/>
  <c r="G4750"/>
  <c r="I4750" s="1"/>
  <c r="F4750"/>
  <c r="G4749"/>
  <c r="I4749"/>
  <c r="F4749"/>
  <c r="H4743"/>
  <c r="G4743"/>
  <c r="F4743"/>
  <c r="G4742"/>
  <c r="I4742"/>
  <c r="F4742"/>
  <c r="G4741"/>
  <c r="I4741" s="1"/>
  <c r="F4741"/>
  <c r="G4740"/>
  <c r="I4740"/>
  <c r="F4740"/>
  <c r="G4739"/>
  <c r="I4739" s="1"/>
  <c r="F4739"/>
  <c r="G4738"/>
  <c r="I4738"/>
  <c r="F4738"/>
  <c r="G4737"/>
  <c r="I4737" s="1"/>
  <c r="F4737"/>
  <c r="G4736"/>
  <c r="I4736"/>
  <c r="F4736"/>
  <c r="G4735"/>
  <c r="I4735" s="1"/>
  <c r="F4735"/>
  <c r="G4734"/>
  <c r="I4734"/>
  <c r="F4734"/>
  <c r="G4733"/>
  <c r="I4733" s="1"/>
  <c r="F4733"/>
  <c r="G4732"/>
  <c r="I4732"/>
  <c r="F4732"/>
  <c r="H4726"/>
  <c r="I4726" s="1"/>
  <c r="G4726"/>
  <c r="F4726"/>
  <c r="G4725"/>
  <c r="I4725" s="1"/>
  <c r="F4725"/>
  <c r="G4724"/>
  <c r="I4724"/>
  <c r="F4724"/>
  <c r="G4723"/>
  <c r="I4723" s="1"/>
  <c r="F4723"/>
  <c r="G4722"/>
  <c r="I4722"/>
  <c r="F4722"/>
  <c r="G4721"/>
  <c r="I4721" s="1"/>
  <c r="F4721"/>
  <c r="G4720"/>
  <c r="I4720"/>
  <c r="F4720"/>
  <c r="G4719"/>
  <c r="I4719" s="1"/>
  <c r="F4719"/>
  <c r="G4718"/>
  <c r="I4718"/>
  <c r="F4718"/>
  <c r="G4717"/>
  <c r="I4717" s="1"/>
  <c r="F4717"/>
  <c r="G4716"/>
  <c r="I4716"/>
  <c r="F4716"/>
  <c r="G4715"/>
  <c r="I4715" s="1"/>
  <c r="F4715"/>
  <c r="H4709"/>
  <c r="G4709"/>
  <c r="F4709"/>
  <c r="G4708"/>
  <c r="I4708" s="1"/>
  <c r="F4708"/>
  <c r="G4707"/>
  <c r="I4707"/>
  <c r="F4707"/>
  <c r="G4706"/>
  <c r="I4706" s="1"/>
  <c r="F4706"/>
  <c r="G4705"/>
  <c r="I4705"/>
  <c r="F4705"/>
  <c r="G4704"/>
  <c r="I4704" s="1"/>
  <c r="F4704"/>
  <c r="G4703"/>
  <c r="I4703"/>
  <c r="F4703"/>
  <c r="G4702"/>
  <c r="I4702" s="1"/>
  <c r="F4702"/>
  <c r="G4701"/>
  <c r="I4701"/>
  <c r="F4701"/>
  <c r="G4700"/>
  <c r="I4700" s="1"/>
  <c r="F4700"/>
  <c r="G4699"/>
  <c r="I4699"/>
  <c r="F4699"/>
  <c r="G4698"/>
  <c r="I4698" s="1"/>
  <c r="F4698"/>
  <c r="H4692"/>
  <c r="G4692"/>
  <c r="F4692"/>
  <c r="G4691"/>
  <c r="I4691" s="1"/>
  <c r="F4691"/>
  <c r="G4690"/>
  <c r="I4690"/>
  <c r="F4690"/>
  <c r="G4689"/>
  <c r="I4689" s="1"/>
  <c r="F4689"/>
  <c r="G4688"/>
  <c r="I4688"/>
  <c r="F4688"/>
  <c r="G4687"/>
  <c r="I4687" s="1"/>
  <c r="F4687"/>
  <c r="G4686"/>
  <c r="I4686"/>
  <c r="F4686"/>
  <c r="G4685"/>
  <c r="I4685" s="1"/>
  <c r="F4685"/>
  <c r="G4684"/>
  <c r="I4684"/>
  <c r="F4684"/>
  <c r="G4683"/>
  <c r="I4683" s="1"/>
  <c r="F4683"/>
  <c r="G4682"/>
  <c r="I4682"/>
  <c r="F4682"/>
  <c r="G4681"/>
  <c r="I4681" s="1"/>
  <c r="F4681"/>
  <c r="H4675"/>
  <c r="G4675"/>
  <c r="F4675"/>
  <c r="G4674"/>
  <c r="I4674" s="1"/>
  <c r="F4674"/>
  <c r="G4673"/>
  <c r="I4673"/>
  <c r="F4673"/>
  <c r="G4672"/>
  <c r="I4672" s="1"/>
  <c r="F4672"/>
  <c r="G4671"/>
  <c r="I4671"/>
  <c r="F4671"/>
  <c r="G4670"/>
  <c r="I4670" s="1"/>
  <c r="F4670"/>
  <c r="G4669"/>
  <c r="I4669"/>
  <c r="F4669"/>
  <c r="G4668"/>
  <c r="I4668" s="1"/>
  <c r="F4668"/>
  <c r="G4667"/>
  <c r="I4667"/>
  <c r="F4667"/>
  <c r="G4666"/>
  <c r="I4666" s="1"/>
  <c r="F4666"/>
  <c r="G4665"/>
  <c r="I4665"/>
  <c r="F4665"/>
  <c r="G4664"/>
  <c r="I4664" s="1"/>
  <c r="F4664"/>
  <c r="G4663"/>
  <c r="I4663"/>
  <c r="F4663"/>
  <c r="H4657"/>
  <c r="G4657"/>
  <c r="F4657"/>
  <c r="G4656"/>
  <c r="I4656"/>
  <c r="F4656"/>
  <c r="G4655"/>
  <c r="I4655" s="1"/>
  <c r="F4655"/>
  <c r="G4654"/>
  <c r="I4654"/>
  <c r="F4654"/>
  <c r="G4653"/>
  <c r="I4653" s="1"/>
  <c r="F4653"/>
  <c r="G4652"/>
  <c r="I4652"/>
  <c r="F4652"/>
  <c r="G4651"/>
  <c r="I4651" s="1"/>
  <c r="F4651"/>
  <c r="G4650"/>
  <c r="I4650"/>
  <c r="F4650"/>
  <c r="G4649"/>
  <c r="I4649" s="1"/>
  <c r="F4649"/>
  <c r="G4648"/>
  <c r="I4648"/>
  <c r="F4648"/>
  <c r="G4647"/>
  <c r="I4647" s="1"/>
  <c r="F4647"/>
  <c r="G4646"/>
  <c r="I4646"/>
  <c r="F4646"/>
  <c r="H4640"/>
  <c r="G4640"/>
  <c r="F4640"/>
  <c r="G4639"/>
  <c r="I4639"/>
  <c r="F4639"/>
  <c r="G4638"/>
  <c r="I4638" s="1"/>
  <c r="F4638"/>
  <c r="G4637"/>
  <c r="I4637"/>
  <c r="F4637"/>
  <c r="G4636"/>
  <c r="I4636" s="1"/>
  <c r="F4636"/>
  <c r="G4635"/>
  <c r="I4635"/>
  <c r="F4635"/>
  <c r="G4634"/>
  <c r="I4634" s="1"/>
  <c r="F4634"/>
  <c r="G4633"/>
  <c r="I4633"/>
  <c r="F4633"/>
  <c r="G4632"/>
  <c r="I4632" s="1"/>
  <c r="F4632"/>
  <c r="G4631"/>
  <c r="I4631"/>
  <c r="F4631"/>
  <c r="G4630"/>
  <c r="I4630" s="1"/>
  <c r="F4630"/>
  <c r="G4629"/>
  <c r="I4629"/>
  <c r="F4629"/>
  <c r="H4623"/>
  <c r="G4623"/>
  <c r="F4623"/>
  <c r="G4622"/>
  <c r="I4622"/>
  <c r="F4622"/>
  <c r="G4621"/>
  <c r="I4621" s="1"/>
  <c r="F4621"/>
  <c r="G4620"/>
  <c r="I4620"/>
  <c r="F4620"/>
  <c r="G4619"/>
  <c r="I4619" s="1"/>
  <c r="F4619"/>
  <c r="G4618"/>
  <c r="I4618"/>
  <c r="F4618"/>
  <c r="G4617"/>
  <c r="I4617" s="1"/>
  <c r="F4617"/>
  <c r="G4616"/>
  <c r="I4616"/>
  <c r="F4616"/>
  <c r="G4615"/>
  <c r="I4615" s="1"/>
  <c r="F4615"/>
  <c r="G4614"/>
  <c r="I4614"/>
  <c r="F4614"/>
  <c r="G4613"/>
  <c r="I4613" s="1"/>
  <c r="F4613"/>
  <c r="G4612"/>
  <c r="I4612"/>
  <c r="F4612"/>
  <c r="H4606"/>
  <c r="G4606"/>
  <c r="F4606"/>
  <c r="G4605"/>
  <c r="I4605"/>
  <c r="F4605"/>
  <c r="G4604"/>
  <c r="I4604" s="1"/>
  <c r="F4604"/>
  <c r="G4603"/>
  <c r="I4603"/>
  <c r="F4603"/>
  <c r="G4602"/>
  <c r="I4602" s="1"/>
  <c r="F4602"/>
  <c r="G4601"/>
  <c r="I4601"/>
  <c r="F4601"/>
  <c r="G4600"/>
  <c r="I4600" s="1"/>
  <c r="F4600"/>
  <c r="G4599"/>
  <c r="I4599"/>
  <c r="F4599"/>
  <c r="G4598"/>
  <c r="I4598" s="1"/>
  <c r="F4598"/>
  <c r="G4597"/>
  <c r="I4597"/>
  <c r="F4597"/>
  <c r="G4596"/>
  <c r="I4596" s="1"/>
  <c r="F4596"/>
  <c r="G4595"/>
  <c r="I4595"/>
  <c r="F4595"/>
  <c r="H4589"/>
  <c r="G4589"/>
  <c r="F4589"/>
  <c r="G4588"/>
  <c r="I4588"/>
  <c r="F4588"/>
  <c r="G4587"/>
  <c r="I4587" s="1"/>
  <c r="F4587"/>
  <c r="G4586"/>
  <c r="I4586"/>
  <c r="F4586"/>
  <c r="G4585"/>
  <c r="I4585" s="1"/>
  <c r="F4585"/>
  <c r="G4584"/>
  <c r="I4584"/>
  <c r="F4584"/>
  <c r="G4583"/>
  <c r="I4583" s="1"/>
  <c r="F4583"/>
  <c r="G4582"/>
  <c r="I4582"/>
  <c r="F4582"/>
  <c r="G4581"/>
  <c r="I4581" s="1"/>
  <c r="F4581"/>
  <c r="G4580"/>
  <c r="I4580"/>
  <c r="F4580"/>
  <c r="G4579"/>
  <c r="I4579" s="1"/>
  <c r="F4579"/>
  <c r="G4578"/>
  <c r="I4578"/>
  <c r="F4578"/>
  <c r="H4572"/>
  <c r="G4572"/>
  <c r="F4572"/>
  <c r="G4571"/>
  <c r="I4571"/>
  <c r="F4571"/>
  <c r="G4570"/>
  <c r="I4570" s="1"/>
  <c r="F4570"/>
  <c r="G4569"/>
  <c r="I4569"/>
  <c r="F4569"/>
  <c r="G4568"/>
  <c r="I4568" s="1"/>
  <c r="F4568"/>
  <c r="G4567"/>
  <c r="I4567"/>
  <c r="F4567"/>
  <c r="G4566"/>
  <c r="I4566" s="1"/>
  <c r="F4566"/>
  <c r="G4565"/>
  <c r="I4565"/>
  <c r="F4565"/>
  <c r="G4564"/>
  <c r="I4564" s="1"/>
  <c r="F4564"/>
  <c r="G4563"/>
  <c r="I4563"/>
  <c r="F4563"/>
  <c r="G4562"/>
  <c r="I4562" s="1"/>
  <c r="F4562"/>
  <c r="G4561"/>
  <c r="I4561"/>
  <c r="F4561"/>
  <c r="H4555"/>
  <c r="G4555"/>
  <c r="F4555"/>
  <c r="G4554"/>
  <c r="I4554"/>
  <c r="F4554"/>
  <c r="G4553"/>
  <c r="I4553" s="1"/>
  <c r="F4553"/>
  <c r="G4552"/>
  <c r="I4552"/>
  <c r="F4552"/>
  <c r="G4551"/>
  <c r="I4551" s="1"/>
  <c r="F4551"/>
  <c r="G4550"/>
  <c r="I4550"/>
  <c r="F4550"/>
  <c r="G4549"/>
  <c r="I4549" s="1"/>
  <c r="F4549"/>
  <c r="G4548"/>
  <c r="I4548"/>
  <c r="F4548"/>
  <c r="G4547"/>
  <c r="I4547" s="1"/>
  <c r="F4547"/>
  <c r="G4546"/>
  <c r="I4546"/>
  <c r="F4546"/>
  <c r="G4545"/>
  <c r="I4545" s="1"/>
  <c r="F4545"/>
  <c r="G4544"/>
  <c r="I4544"/>
  <c r="F4544"/>
  <c r="H4538"/>
  <c r="G4538"/>
  <c r="F4538"/>
  <c r="G4537"/>
  <c r="I4537"/>
  <c r="F4537"/>
  <c r="G4536"/>
  <c r="I4536" s="1"/>
  <c r="F4536"/>
  <c r="G4535"/>
  <c r="I4535"/>
  <c r="F4535"/>
  <c r="G4534"/>
  <c r="I4534" s="1"/>
  <c r="F4534"/>
  <c r="G4533"/>
  <c r="I4533"/>
  <c r="F4533"/>
  <c r="G4532"/>
  <c r="I4532" s="1"/>
  <c r="F4532"/>
  <c r="G4531"/>
  <c r="I4531"/>
  <c r="F4531"/>
  <c r="I4530"/>
  <c r="G4530"/>
  <c r="F4530"/>
  <c r="G4529"/>
  <c r="I4529"/>
  <c r="F4529"/>
  <c r="G4528"/>
  <c r="I4528" s="1"/>
  <c r="F4528"/>
  <c r="G4527"/>
  <c r="I4527"/>
  <c r="F4527"/>
  <c r="H4521"/>
  <c r="G4521"/>
  <c r="F4521"/>
  <c r="G4520"/>
  <c r="I4520"/>
  <c r="F4520"/>
  <c r="G4519"/>
  <c r="I4519" s="1"/>
  <c r="F4519"/>
  <c r="G4518"/>
  <c r="I4518"/>
  <c r="F4518"/>
  <c r="G4517"/>
  <c r="I4517" s="1"/>
  <c r="F4517"/>
  <c r="G4516"/>
  <c r="I4516"/>
  <c r="F4516"/>
  <c r="G4515"/>
  <c r="I4515" s="1"/>
  <c r="F4515"/>
  <c r="G4514"/>
  <c r="I4514"/>
  <c r="F4514"/>
  <c r="G4513"/>
  <c r="I4513" s="1"/>
  <c r="F4513"/>
  <c r="G4512"/>
  <c r="I4512"/>
  <c r="F4512"/>
  <c r="G4511"/>
  <c r="I4511" s="1"/>
  <c r="F4511"/>
  <c r="G4510"/>
  <c r="I4510"/>
  <c r="F4510"/>
  <c r="G4509"/>
  <c r="I4509" s="1"/>
  <c r="F4509"/>
  <c r="H4503"/>
  <c r="G4503"/>
  <c r="I4503" s="1"/>
  <c r="F4503"/>
  <c r="G4502"/>
  <c r="I4502"/>
  <c r="F4502"/>
  <c r="G4501"/>
  <c r="I4501" s="1"/>
  <c r="F4501"/>
  <c r="G4500"/>
  <c r="I4500"/>
  <c r="F4500"/>
  <c r="G4499"/>
  <c r="I4499" s="1"/>
  <c r="F4499"/>
  <c r="G4498"/>
  <c r="I4498"/>
  <c r="F4498"/>
  <c r="G4497"/>
  <c r="I4497" s="1"/>
  <c r="F4497"/>
  <c r="G4496"/>
  <c r="I4496"/>
  <c r="F4496"/>
  <c r="G4495"/>
  <c r="I4495" s="1"/>
  <c r="F4495"/>
  <c r="G4494"/>
  <c r="I4494"/>
  <c r="F4494"/>
  <c r="G4493"/>
  <c r="I4493" s="1"/>
  <c r="F4493"/>
  <c r="G4492"/>
  <c r="I4492"/>
  <c r="I4504" s="1"/>
  <c r="F4492"/>
  <c r="H4486"/>
  <c r="G4486"/>
  <c r="F4486"/>
  <c r="G4485"/>
  <c r="I4485" s="1"/>
  <c r="F4485"/>
  <c r="G4484"/>
  <c r="I4484"/>
  <c r="F4484"/>
  <c r="G4483"/>
  <c r="I4483" s="1"/>
  <c r="F4483"/>
  <c r="G4482"/>
  <c r="I4482"/>
  <c r="F4482"/>
  <c r="G4481"/>
  <c r="I4481" s="1"/>
  <c r="F4481"/>
  <c r="G4480"/>
  <c r="I4480"/>
  <c r="F4480"/>
  <c r="H4474"/>
  <c r="G4474"/>
  <c r="F4474"/>
  <c r="G4473"/>
  <c r="I4473"/>
  <c r="F4473"/>
  <c r="G4472"/>
  <c r="I4472" s="1"/>
  <c r="F4472"/>
  <c r="G4471"/>
  <c r="I4471"/>
  <c r="F4471"/>
  <c r="G4470"/>
  <c r="I4470" s="1"/>
  <c r="F4470"/>
  <c r="G4469"/>
  <c r="I4469"/>
  <c r="F4469"/>
  <c r="G4468"/>
  <c r="I4468" s="1"/>
  <c r="F4468"/>
  <c r="G4467"/>
  <c r="I4467"/>
  <c r="F4467"/>
  <c r="G4466"/>
  <c r="I4466" s="1"/>
  <c r="F4466"/>
  <c r="G4465"/>
  <c r="I4465"/>
  <c r="F4465"/>
  <c r="G4464"/>
  <c r="I4464" s="1"/>
  <c r="F4464"/>
  <c r="G4463"/>
  <c r="I4463"/>
  <c r="F4463"/>
  <c r="G4457"/>
  <c r="I4457" s="1"/>
  <c r="F4457"/>
  <c r="G4456"/>
  <c r="I4456"/>
  <c r="F4456"/>
  <c r="G4455"/>
  <c r="I4455" s="1"/>
  <c r="F4455"/>
  <c r="G4454"/>
  <c r="I4454"/>
  <c r="F4454"/>
  <c r="G4453"/>
  <c r="I4453" s="1"/>
  <c r="F4453"/>
  <c r="G4452"/>
  <c r="I4452"/>
  <c r="F4452"/>
  <c r="G4451"/>
  <c r="I4451" s="1"/>
  <c r="F4451"/>
  <c r="G4450"/>
  <c r="I4450"/>
  <c r="F4450"/>
  <c r="G4444"/>
  <c r="I4444" s="1"/>
  <c r="F4444"/>
  <c r="G4443"/>
  <c r="I4443"/>
  <c r="F4443"/>
  <c r="G4442"/>
  <c r="I4442" s="1"/>
  <c r="F4442"/>
  <c r="G4441"/>
  <c r="I4441"/>
  <c r="F4441"/>
  <c r="G4440"/>
  <c r="I4440" s="1"/>
  <c r="F4440"/>
  <c r="G4439"/>
  <c r="I4439"/>
  <c r="F4439"/>
  <c r="G4438"/>
  <c r="I4438" s="1"/>
  <c r="F4438"/>
  <c r="G4437"/>
  <c r="I4437"/>
  <c r="F4437"/>
  <c r="G4436"/>
  <c r="I4436" s="1"/>
  <c r="F4436"/>
  <c r="G4435"/>
  <c r="I4435"/>
  <c r="F4435"/>
  <c r="G4434"/>
  <c r="I4434" s="1"/>
  <c r="F4434"/>
  <c r="G4433"/>
  <c r="I4433"/>
  <c r="F4433"/>
  <c r="I4432"/>
  <c r="G4432"/>
  <c r="F4432"/>
  <c r="G4431"/>
  <c r="I4431"/>
  <c r="F4431"/>
  <c r="G4424"/>
  <c r="I4424" s="1"/>
  <c r="F4424"/>
  <c r="G4423"/>
  <c r="I4423"/>
  <c r="F4423"/>
  <c r="G4422"/>
  <c r="I4422" s="1"/>
  <c r="F4422"/>
  <c r="G4421"/>
  <c r="I4421"/>
  <c r="F4421"/>
  <c r="G4420"/>
  <c r="I4420" s="1"/>
  <c r="F4420"/>
  <c r="G4419"/>
  <c r="I4419"/>
  <c r="F4419"/>
  <c r="G4418"/>
  <c r="I4418" s="1"/>
  <c r="F4418"/>
  <c r="G4417"/>
  <c r="I4417"/>
  <c r="F4417"/>
  <c r="G4416"/>
  <c r="I4416" s="1"/>
  <c r="F4416"/>
  <c r="G4415"/>
  <c r="I4415"/>
  <c r="F4415"/>
  <c r="G4414"/>
  <c r="I4414" s="1"/>
  <c r="F4414"/>
  <c r="G4413"/>
  <c r="I4413"/>
  <c r="F4413"/>
  <c r="G4412"/>
  <c r="I4412" s="1"/>
  <c r="F4412"/>
  <c r="G4411"/>
  <c r="I4411"/>
  <c r="F4411"/>
  <c r="G4410"/>
  <c r="I4410" s="1"/>
  <c r="F4410"/>
  <c r="G4409"/>
  <c r="I4409"/>
  <c r="F4409"/>
  <c r="G4408"/>
  <c r="I4408" s="1"/>
  <c r="F4408"/>
  <c r="G4407"/>
  <c r="I4407"/>
  <c r="F4407"/>
  <c r="G4406"/>
  <c r="I4406" s="1"/>
  <c r="F4406"/>
  <c r="G4405"/>
  <c r="I4405"/>
  <c r="F4405"/>
  <c r="G4404"/>
  <c r="I4404" s="1"/>
  <c r="F4404"/>
  <c r="G4403"/>
  <c r="I4403"/>
  <c r="F4403"/>
  <c r="G4402"/>
  <c r="I4402" s="1"/>
  <c r="F4402"/>
  <c r="G4401"/>
  <c r="I4401"/>
  <c r="F4401"/>
  <c r="G4400"/>
  <c r="I4400" s="1"/>
  <c r="F4400"/>
  <c r="I4394"/>
  <c r="I4393"/>
  <c r="I4392"/>
  <c r="I4391"/>
  <c r="I4390"/>
  <c r="I4389"/>
  <c r="G4388"/>
  <c r="I4388"/>
  <c r="F4388"/>
  <c r="G4387"/>
  <c r="I4387" s="1"/>
  <c r="F4387"/>
  <c r="G4386"/>
  <c r="I4386"/>
  <c r="F4386"/>
  <c r="G4385"/>
  <c r="I4385" s="1"/>
  <c r="F4385"/>
  <c r="G4384"/>
  <c r="I4384"/>
  <c r="F4384"/>
  <c r="G4383"/>
  <c r="I4383" s="1"/>
  <c r="F4383"/>
  <c r="G4382"/>
  <c r="I4382"/>
  <c r="F4382"/>
  <c r="I4381"/>
  <c r="G4381"/>
  <c r="F4381"/>
  <c r="G4380"/>
  <c r="I4380"/>
  <c r="F4380"/>
  <c r="G4379"/>
  <c r="I4379" s="1"/>
  <c r="F4379"/>
  <c r="G4378"/>
  <c r="I4378"/>
  <c r="F4378"/>
  <c r="G4377"/>
  <c r="I4377" s="1"/>
  <c r="F4377"/>
  <c r="G4376"/>
  <c r="I4376"/>
  <c r="F4376"/>
  <c r="G4375"/>
  <c r="I4375" s="1"/>
  <c r="F4375"/>
  <c r="G4374"/>
  <c r="I4374"/>
  <c r="F4374"/>
  <c r="G4368"/>
  <c r="I4368" s="1"/>
  <c r="F4368"/>
  <c r="G4367"/>
  <c r="I4367"/>
  <c r="F4367"/>
  <c r="G4366"/>
  <c r="I4366" s="1"/>
  <c r="F4366"/>
  <c r="G4365"/>
  <c r="I4365"/>
  <c r="F4365"/>
  <c r="G4364"/>
  <c r="I4364" s="1"/>
  <c r="F4364"/>
  <c r="G4363"/>
  <c r="I4363"/>
  <c r="F4363"/>
  <c r="G4362"/>
  <c r="I4362" s="1"/>
  <c r="F4362"/>
  <c r="G4361"/>
  <c r="I4361"/>
  <c r="F4361"/>
  <c r="G4360"/>
  <c r="I4360" s="1"/>
  <c r="F4360"/>
  <c r="G4354"/>
  <c r="I4354"/>
  <c r="F4354"/>
  <c r="G4353"/>
  <c r="I4353" s="1"/>
  <c r="F4353"/>
  <c r="G4352"/>
  <c r="I4352"/>
  <c r="F4352"/>
  <c r="G4351"/>
  <c r="I4351" s="1"/>
  <c r="F4351"/>
  <c r="G4350"/>
  <c r="I4350"/>
  <c r="F4350"/>
  <c r="G4349"/>
  <c r="I4349" s="1"/>
  <c r="F4349"/>
  <c r="G4348"/>
  <c r="I4348"/>
  <c r="F4348"/>
  <c r="G4347"/>
  <c r="I4347" s="1"/>
  <c r="F4347"/>
  <c r="G4346"/>
  <c r="I4346"/>
  <c r="F4346"/>
  <c r="G4345"/>
  <c r="I4345" s="1"/>
  <c r="F4345"/>
  <c r="G4344"/>
  <c r="I4344"/>
  <c r="F4344"/>
  <c r="G4343"/>
  <c r="I4343" s="1"/>
  <c r="F4343"/>
  <c r="G4342"/>
  <c r="I4342"/>
  <c r="F4342"/>
  <c r="G4341"/>
  <c r="I4341" s="1"/>
  <c r="F4341"/>
  <c r="I4335"/>
  <c r="G4334"/>
  <c r="I4334" s="1"/>
  <c r="F4334"/>
  <c r="G4333"/>
  <c r="I4333"/>
  <c r="F4333"/>
  <c r="G4332"/>
  <c r="I4332" s="1"/>
  <c r="F4332"/>
  <c r="G4331"/>
  <c r="I4331"/>
  <c r="F4331"/>
  <c r="G4330"/>
  <c r="I4330" s="1"/>
  <c r="F4330"/>
  <c r="G4329"/>
  <c r="I4329"/>
  <c r="F4329"/>
  <c r="G4328"/>
  <c r="I4328" s="1"/>
  <c r="F4328"/>
  <c r="G4327"/>
  <c r="I4327"/>
  <c r="F4327"/>
  <c r="G4326"/>
  <c r="I4326" s="1"/>
  <c r="F4326"/>
  <c r="G4325"/>
  <c r="I4325"/>
  <c r="F4325"/>
  <c r="G4319"/>
  <c r="I4319" s="1"/>
  <c r="F4319"/>
  <c r="G4318"/>
  <c r="I4318"/>
  <c r="F4318"/>
  <c r="G4317"/>
  <c r="I4317" s="1"/>
  <c r="F4317"/>
  <c r="G4316"/>
  <c r="I4316"/>
  <c r="F4316"/>
  <c r="G4315"/>
  <c r="I4315" s="1"/>
  <c r="F4315"/>
  <c r="G4314"/>
  <c r="I4314"/>
  <c r="F4314"/>
  <c r="G4308"/>
  <c r="I4308" s="1"/>
  <c r="F4308"/>
  <c r="G4307"/>
  <c r="I4307"/>
  <c r="F4307"/>
  <c r="G4306"/>
  <c r="I4306" s="1"/>
  <c r="F4306"/>
  <c r="G4305"/>
  <c r="I4305"/>
  <c r="F4305"/>
  <c r="G4304"/>
  <c r="I4304" s="1"/>
  <c r="F4304"/>
  <c r="G4303"/>
  <c r="I4303"/>
  <c r="F4303"/>
  <c r="G4302"/>
  <c r="I4302" s="1"/>
  <c r="F4302"/>
  <c r="G4301"/>
  <c r="I4301"/>
  <c r="F4301"/>
  <c r="G4300"/>
  <c r="I4300" s="1"/>
  <c r="F4300"/>
  <c r="G4299"/>
  <c r="I4299"/>
  <c r="F4299"/>
  <c r="G4298"/>
  <c r="I4298" s="1"/>
  <c r="F4298"/>
  <c r="G4297"/>
  <c r="I4297"/>
  <c r="F4297"/>
  <c r="G4296"/>
  <c r="I4296" s="1"/>
  <c r="F4296"/>
  <c r="G4295"/>
  <c r="I4295"/>
  <c r="F4295"/>
  <c r="G4294"/>
  <c r="I4294" s="1"/>
  <c r="F4294"/>
  <c r="G4293"/>
  <c r="I4293"/>
  <c r="F4293"/>
  <c r="G4292"/>
  <c r="I4292" s="1"/>
  <c r="F4292"/>
  <c r="G4286"/>
  <c r="I4286"/>
  <c r="F4286"/>
  <c r="G4285"/>
  <c r="I4285" s="1"/>
  <c r="F4285"/>
  <c r="G4284"/>
  <c r="I4284"/>
  <c r="F4284"/>
  <c r="G4283"/>
  <c r="I4283" s="1"/>
  <c r="F4283"/>
  <c r="G4282"/>
  <c r="I4282"/>
  <c r="F4282"/>
  <c r="G4281"/>
  <c r="I4281" s="1"/>
  <c r="F4281"/>
  <c r="G4280"/>
  <c r="I4280"/>
  <c r="F4280"/>
  <c r="G4279"/>
  <c r="I4279" s="1"/>
  <c r="F4279"/>
  <c r="G4278"/>
  <c r="I4278"/>
  <c r="F4278"/>
  <c r="G4277"/>
  <c r="I4277" s="1"/>
  <c r="F4277"/>
  <c r="G4276"/>
  <c r="I4276"/>
  <c r="F4276"/>
  <c r="G4275"/>
  <c r="I4275" s="1"/>
  <c r="F4275"/>
  <c r="G4274"/>
  <c r="I4274"/>
  <c r="F4274"/>
  <c r="G4273"/>
  <c r="I4273" s="1"/>
  <c r="F4273"/>
  <c r="G4272"/>
  <c r="I4272"/>
  <c r="F4272"/>
  <c r="G4271"/>
  <c r="I4271" s="1"/>
  <c r="F4271"/>
  <c r="G4270"/>
  <c r="I4270"/>
  <c r="F4270"/>
  <c r="G4269"/>
  <c r="I4269" s="1"/>
  <c r="F4269"/>
  <c r="G4268"/>
  <c r="I4268"/>
  <c r="F4268"/>
  <c r="G4267"/>
  <c r="I4267" s="1"/>
  <c r="F4267"/>
  <c r="G4266"/>
  <c r="I4266"/>
  <c r="F4266"/>
  <c r="G4265"/>
  <c r="I4265" s="1"/>
  <c r="F4265"/>
  <c r="G4264"/>
  <c r="I4264"/>
  <c r="F4264"/>
  <c r="G4263"/>
  <c r="I4263" s="1"/>
  <c r="F4263"/>
  <c r="G4262"/>
  <c r="I4262"/>
  <c r="F4262"/>
  <c r="H4261"/>
  <c r="G4261"/>
  <c r="F4261"/>
  <c r="G4255"/>
  <c r="I4255"/>
  <c r="F4255"/>
  <c r="G4254"/>
  <c r="I4254" s="1"/>
  <c r="F4254"/>
  <c r="G4253"/>
  <c r="I4253"/>
  <c r="F4253"/>
  <c r="G4252"/>
  <c r="I4252" s="1"/>
  <c r="F4252"/>
  <c r="G4251"/>
  <c r="I4251"/>
  <c r="F4251"/>
  <c r="G4250"/>
  <c r="I4250" s="1"/>
  <c r="F4250"/>
  <c r="G4249"/>
  <c r="I4249"/>
  <c r="F4249"/>
  <c r="G4248"/>
  <c r="I4248" s="1"/>
  <c r="F4248"/>
  <c r="G4247"/>
  <c r="I4247"/>
  <c r="F4247"/>
  <c r="G4246"/>
  <c r="I4246" s="1"/>
  <c r="F4246"/>
  <c r="G4245"/>
  <c r="I4245"/>
  <c r="F4245"/>
  <c r="G4244"/>
  <c r="I4244" s="1"/>
  <c r="F4244"/>
  <c r="G4243"/>
  <c r="I4243"/>
  <c r="F4243"/>
  <c r="G4242"/>
  <c r="I4242" s="1"/>
  <c r="F4242"/>
  <c r="G4241"/>
  <c r="I4241"/>
  <c r="F4241"/>
  <c r="G4240"/>
  <c r="I4240" s="1"/>
  <c r="F4240"/>
  <c r="G4239"/>
  <c r="I4239"/>
  <c r="F4239"/>
  <c r="G4238"/>
  <c r="I4238" s="1"/>
  <c r="F4238"/>
  <c r="G4237"/>
  <c r="I4237"/>
  <c r="F4237"/>
  <c r="G4236"/>
  <c r="I4236" s="1"/>
  <c r="F4236"/>
  <c r="G4235"/>
  <c r="I4235"/>
  <c r="F4235"/>
  <c r="G4234"/>
  <c r="I4234" s="1"/>
  <c r="F4234"/>
  <c r="G4233"/>
  <c r="I4233"/>
  <c r="F4233"/>
  <c r="G4232"/>
  <c r="I4232" s="1"/>
  <c r="F4232"/>
  <c r="G4226"/>
  <c r="I4226"/>
  <c r="F4226"/>
  <c r="G4225"/>
  <c r="I4225" s="1"/>
  <c r="F4225"/>
  <c r="G4224"/>
  <c r="I4224"/>
  <c r="F4224"/>
  <c r="G4223"/>
  <c r="I4223" s="1"/>
  <c r="F4223"/>
  <c r="G4222"/>
  <c r="I4222"/>
  <c r="F4222"/>
  <c r="G4221"/>
  <c r="I4221" s="1"/>
  <c r="F4221"/>
  <c r="G4220"/>
  <c r="I4220"/>
  <c r="F4220"/>
  <c r="G4219"/>
  <c r="I4219" s="1"/>
  <c r="F4219"/>
  <c r="G4218"/>
  <c r="I4218"/>
  <c r="F4218"/>
  <c r="G4217"/>
  <c r="I4217" s="1"/>
  <c r="F4217"/>
  <c r="G4216"/>
  <c r="I4216"/>
  <c r="F4216"/>
  <c r="G4215"/>
  <c r="I4215" s="1"/>
  <c r="F4215"/>
  <c r="G4214"/>
  <c r="I4214"/>
  <c r="F4214"/>
  <c r="G4213"/>
  <c r="I4213" s="1"/>
  <c r="F4213"/>
  <c r="G4212"/>
  <c r="I4212"/>
  <c r="F4212"/>
  <c r="G4211"/>
  <c r="I4211" s="1"/>
  <c r="F4211"/>
  <c r="G4210"/>
  <c r="I4210"/>
  <c r="F4210"/>
  <c r="G4209"/>
  <c r="I4209" s="1"/>
  <c r="F4209"/>
  <c r="G4208"/>
  <c r="I4208"/>
  <c r="F4208"/>
  <c r="G4207"/>
  <c r="I4207" s="1"/>
  <c r="F4207"/>
  <c r="G4206"/>
  <c r="I4206"/>
  <c r="F4206"/>
  <c r="G4205"/>
  <c r="I4205" s="1"/>
  <c r="F4205"/>
  <c r="G4204"/>
  <c r="I4204"/>
  <c r="F4204"/>
  <c r="G4203"/>
  <c r="I4203" s="1"/>
  <c r="F4203"/>
  <c r="G4202"/>
  <c r="I4202"/>
  <c r="F4202"/>
  <c r="G4201"/>
  <c r="I4201" s="1"/>
  <c r="F4201"/>
  <c r="G4200"/>
  <c r="I4200"/>
  <c r="F4200"/>
  <c r="G4199"/>
  <c r="I4199" s="1"/>
  <c r="F4199"/>
  <c r="G4198"/>
  <c r="I4198"/>
  <c r="F4198"/>
  <c r="G4197"/>
  <c r="I4197" s="1"/>
  <c r="F4197"/>
  <c r="G4196"/>
  <c r="I4196"/>
  <c r="F4196"/>
  <c r="G4195"/>
  <c r="I4195" s="1"/>
  <c r="F4195"/>
  <c r="G4194"/>
  <c r="I4194"/>
  <c r="F4194"/>
  <c r="G4193"/>
  <c r="I4193" s="1"/>
  <c r="F4193"/>
  <c r="G4192"/>
  <c r="I4192"/>
  <c r="F4192"/>
  <c r="G4191"/>
  <c r="I4191" s="1"/>
  <c r="F4191"/>
  <c r="I4185"/>
  <c r="G4184"/>
  <c r="I4184" s="1"/>
  <c r="F4184"/>
  <c r="G4183"/>
  <c r="I4183"/>
  <c r="F4183"/>
  <c r="G4182"/>
  <c r="I4182" s="1"/>
  <c r="F4182"/>
  <c r="G4181"/>
  <c r="I4181"/>
  <c r="F4181"/>
  <c r="G4180"/>
  <c r="I4180" s="1"/>
  <c r="F4180"/>
  <c r="G4179"/>
  <c r="I4179"/>
  <c r="F4179"/>
  <c r="G4178"/>
  <c r="I4178" s="1"/>
  <c r="F4178"/>
  <c r="G4177"/>
  <c r="I4177"/>
  <c r="F4177"/>
  <c r="G4176"/>
  <c r="I4176" s="1"/>
  <c r="F4176"/>
  <c r="G4175"/>
  <c r="I4175"/>
  <c r="F4175"/>
  <c r="G4174"/>
  <c r="I4174" s="1"/>
  <c r="F4174"/>
  <c r="G4173"/>
  <c r="I4173"/>
  <c r="I4186" s="1"/>
  <c r="F4173"/>
  <c r="G4167"/>
  <c r="I4167"/>
  <c r="F4167"/>
  <c r="G4166"/>
  <c r="I4166" s="1"/>
  <c r="F4166"/>
  <c r="G4165"/>
  <c r="I4165"/>
  <c r="F4165"/>
  <c r="G4164"/>
  <c r="I4164" s="1"/>
  <c r="F4164"/>
  <c r="G4163"/>
  <c r="I4163"/>
  <c r="F4163"/>
  <c r="G4162"/>
  <c r="I4162" s="1"/>
  <c r="F4162"/>
  <c r="G4161"/>
  <c r="I4161"/>
  <c r="F4161"/>
  <c r="G4155"/>
  <c r="I4155" s="1"/>
  <c r="F4155"/>
  <c r="G4154"/>
  <c r="I4154"/>
  <c r="F4154"/>
  <c r="G4153"/>
  <c r="I4153" s="1"/>
  <c r="F4153"/>
  <c r="G4152"/>
  <c r="I4152"/>
  <c r="F4152"/>
  <c r="G4151"/>
  <c r="I4151" s="1"/>
  <c r="F4151"/>
  <c r="G4150"/>
  <c r="I4150"/>
  <c r="F4150"/>
  <c r="G4149"/>
  <c r="I4149" s="1"/>
  <c r="F4149"/>
  <c r="G4148"/>
  <c r="I4148"/>
  <c r="F4148"/>
  <c r="G4147"/>
  <c r="I4147" s="1"/>
  <c r="F4147"/>
  <c r="G4146"/>
  <c r="I4146"/>
  <c r="F4146"/>
  <c r="G4145"/>
  <c r="I4145" s="1"/>
  <c r="F4145"/>
  <c r="G4138"/>
  <c r="I4138"/>
  <c r="F4138"/>
  <c r="G4137"/>
  <c r="I4137" s="1"/>
  <c r="F4137"/>
  <c r="G4136"/>
  <c r="I4136"/>
  <c r="F4136"/>
  <c r="G4135"/>
  <c r="I4135" s="1"/>
  <c r="F4135"/>
  <c r="G4134"/>
  <c r="I4134"/>
  <c r="F4134"/>
  <c r="I4128"/>
  <c r="G4127"/>
  <c r="I4127"/>
  <c r="F4127"/>
  <c r="G4126"/>
  <c r="I4126" s="1"/>
  <c r="F4126"/>
  <c r="G4124"/>
  <c r="I4124"/>
  <c r="F4124"/>
  <c r="G4123"/>
  <c r="I4123" s="1"/>
  <c r="F4123"/>
  <c r="G4122"/>
  <c r="I4122"/>
  <c r="F4122"/>
  <c r="G4121"/>
  <c r="I4121" s="1"/>
  <c r="F4121"/>
  <c r="G4115"/>
  <c r="I4115"/>
  <c r="F4115"/>
  <c r="G4114"/>
  <c r="I4114" s="1"/>
  <c r="F4114"/>
  <c r="G4113"/>
  <c r="I4113"/>
  <c r="F4113"/>
  <c r="G4111"/>
  <c r="I4111" s="1"/>
  <c r="F4111"/>
  <c r="G4110"/>
  <c r="I4110"/>
  <c r="F4110"/>
  <c r="G4109"/>
  <c r="I4109" s="1"/>
  <c r="F4109"/>
  <c r="G4108"/>
  <c r="I4108"/>
  <c r="F4108"/>
  <c r="G4102"/>
  <c r="I4102"/>
  <c r="F4102"/>
  <c r="G4101"/>
  <c r="I4101" s="1"/>
  <c r="F4101"/>
  <c r="G4100"/>
  <c r="I4100"/>
  <c r="F4100"/>
  <c r="G4099"/>
  <c r="I4099" s="1"/>
  <c r="F4099"/>
  <c r="G4098"/>
  <c r="I4098"/>
  <c r="F4098"/>
  <c r="G4097"/>
  <c r="I4097" s="1"/>
  <c r="F4097"/>
  <c r="G4096"/>
  <c r="I4096"/>
  <c r="F4096"/>
  <c r="G4095"/>
  <c r="I4095" s="1"/>
  <c r="F4095"/>
  <c r="G4094"/>
  <c r="I4094"/>
  <c r="F4094"/>
  <c r="G4093"/>
  <c r="I4093" s="1"/>
  <c r="F4093"/>
  <c r="G4092"/>
  <c r="I4092"/>
  <c r="F4092"/>
  <c r="G4091"/>
  <c r="I4091" s="1"/>
  <c r="F4091"/>
  <c r="G4085"/>
  <c r="I4085"/>
  <c r="F4085"/>
  <c r="G4084"/>
  <c r="I4084" s="1"/>
  <c r="F4084"/>
  <c r="G4083"/>
  <c r="I4083"/>
  <c r="I4086" s="1"/>
  <c r="D2463" s="1"/>
  <c r="F4083"/>
  <c r="G4077"/>
  <c r="I4077"/>
  <c r="F4077"/>
  <c r="G4076"/>
  <c r="I4076" s="1"/>
  <c r="F4076"/>
  <c r="G4075"/>
  <c r="I4075" s="1"/>
  <c r="I4078" s="1"/>
  <c r="D2462" s="1"/>
  <c r="F4075"/>
  <c r="G4069"/>
  <c r="I4069" s="1"/>
  <c r="F4069"/>
  <c r="G4068"/>
  <c r="I4068" s="1"/>
  <c r="F4068"/>
  <c r="G4067"/>
  <c r="I4067"/>
  <c r="F4067"/>
  <c r="G4061"/>
  <c r="I4061"/>
  <c r="F4061"/>
  <c r="G4060"/>
  <c r="I4060" s="1"/>
  <c r="F4060"/>
  <c r="G4059"/>
  <c r="I4059"/>
  <c r="I4062" s="1"/>
  <c r="D2460" s="1"/>
  <c r="F4059"/>
  <c r="I4052"/>
  <c r="G4051"/>
  <c r="I4051"/>
  <c r="F4051"/>
  <c r="G4050"/>
  <c r="I4050" s="1"/>
  <c r="F4050"/>
  <c r="G4049"/>
  <c r="I4049"/>
  <c r="F4049"/>
  <c r="I4048"/>
  <c r="G4048"/>
  <c r="F4048"/>
  <c r="G4047"/>
  <c r="I4047"/>
  <c r="F4047"/>
  <c r="G4046"/>
  <c r="I4046" s="1"/>
  <c r="F4046"/>
  <c r="G4045"/>
  <c r="I4045"/>
  <c r="F4045"/>
  <c r="G4044"/>
  <c r="I4044" s="1"/>
  <c r="F4044"/>
  <c r="G4043"/>
  <c r="I4043" s="1"/>
  <c r="F4043"/>
  <c r="G4042"/>
  <c r="I4042"/>
  <c r="F4042"/>
  <c r="G4041"/>
  <c r="I4041"/>
  <c r="F4041"/>
  <c r="G4040"/>
  <c r="I4040" s="1"/>
  <c r="F4040"/>
  <c r="G4034"/>
  <c r="I4034"/>
  <c r="F4034"/>
  <c r="G4033"/>
  <c r="I4033" s="1"/>
  <c r="F4033"/>
  <c r="G4032"/>
  <c r="I4032"/>
  <c r="F4032"/>
  <c r="G4031"/>
  <c r="I4031" s="1"/>
  <c r="F4031"/>
  <c r="G4030"/>
  <c r="I4030" s="1"/>
  <c r="F4030"/>
  <c r="G4029"/>
  <c r="I4029"/>
  <c r="F4029"/>
  <c r="G4028"/>
  <c r="I4028"/>
  <c r="F4028"/>
  <c r="G4027"/>
  <c r="I4027" s="1"/>
  <c r="F4027"/>
  <c r="G4026"/>
  <c r="I4026"/>
  <c r="F4026"/>
  <c r="G4025"/>
  <c r="I4025" s="1"/>
  <c r="F4025"/>
  <c r="G4024"/>
  <c r="I4024"/>
  <c r="F4024"/>
  <c r="G4023"/>
  <c r="I4023" s="1"/>
  <c r="F4023"/>
  <c r="G4022"/>
  <c r="I4022" s="1"/>
  <c r="F4022"/>
  <c r="H4016"/>
  <c r="G4016"/>
  <c r="F4016"/>
  <c r="G4015"/>
  <c r="I4015"/>
  <c r="F4015"/>
  <c r="G4014"/>
  <c r="I4014" s="1"/>
  <c r="F4014"/>
  <c r="G4013"/>
  <c r="I4013"/>
  <c r="F4013"/>
  <c r="G4012"/>
  <c r="I4012" s="1"/>
  <c r="F4012"/>
  <c r="G4011"/>
  <c r="I4011" s="1"/>
  <c r="F4011"/>
  <c r="G4010"/>
  <c r="I4010"/>
  <c r="F4010"/>
  <c r="G4009"/>
  <c r="I4009"/>
  <c r="F4009"/>
  <c r="G4008"/>
  <c r="I4008" s="1"/>
  <c r="F4008"/>
  <c r="G4007"/>
  <c r="I4007" s="1"/>
  <c r="F4007"/>
  <c r="G4006"/>
  <c r="I4006"/>
  <c r="F4006"/>
  <c r="G4005"/>
  <c r="I4005"/>
  <c r="F4005"/>
  <c r="G4004"/>
  <c r="I4004" s="1"/>
  <c r="F4004"/>
  <c r="G3997"/>
  <c r="I3997" s="1"/>
  <c r="F3997"/>
  <c r="G3996"/>
  <c r="I3996"/>
  <c r="F3996"/>
  <c r="G3995"/>
  <c r="I3995" s="1"/>
  <c r="F3995"/>
  <c r="G3994"/>
  <c r="I3994" s="1"/>
  <c r="F3994"/>
  <c r="G3993"/>
  <c r="I3993" s="1"/>
  <c r="F3993"/>
  <c r="G3992"/>
  <c r="I3992"/>
  <c r="F3992"/>
  <c r="G3991"/>
  <c r="I3991" s="1"/>
  <c r="F3991"/>
  <c r="G3990"/>
  <c r="I3990"/>
  <c r="F3990"/>
  <c r="G3989"/>
  <c r="I3989" s="1"/>
  <c r="F3989"/>
  <c r="G3988"/>
  <c r="I3988"/>
  <c r="F3988"/>
  <c r="G3987"/>
  <c r="I3987"/>
  <c r="F3987"/>
  <c r="G3981"/>
  <c r="I3981" s="1"/>
  <c r="F3981"/>
  <c r="G3980"/>
  <c r="I3980" s="1"/>
  <c r="F3980"/>
  <c r="G3979"/>
  <c r="I3979"/>
  <c r="F3979"/>
  <c r="G3978"/>
  <c r="I3978" s="1"/>
  <c r="F3978"/>
  <c r="G3977"/>
  <c r="I3977" s="1"/>
  <c r="F3977"/>
  <c r="G3976"/>
  <c r="I3976" s="1"/>
  <c r="F3976"/>
  <c r="G3975"/>
  <c r="I3975" s="1"/>
  <c r="F3975"/>
  <c r="G3969"/>
  <c r="I3969"/>
  <c r="F3969"/>
  <c r="G3968"/>
  <c r="I3968" s="1"/>
  <c r="F3968"/>
  <c r="G3967"/>
  <c r="I3967" s="1"/>
  <c r="F3967"/>
  <c r="G3966"/>
  <c r="I3966" s="1"/>
  <c r="F3966"/>
  <c r="G3965"/>
  <c r="I3965"/>
  <c r="F3965"/>
  <c r="G3964"/>
  <c r="I3964" s="1"/>
  <c r="F3964"/>
  <c r="G3963"/>
  <c r="I3963"/>
  <c r="F3963"/>
  <c r="G3962"/>
  <c r="I3962" s="1"/>
  <c r="F3962"/>
  <c r="G3961"/>
  <c r="I3961"/>
  <c r="F3961"/>
  <c r="G3955"/>
  <c r="I3955" s="1"/>
  <c r="F3955"/>
  <c r="G3954"/>
  <c r="I3954"/>
  <c r="F3954"/>
  <c r="G3953"/>
  <c r="I3953" s="1"/>
  <c r="F3953"/>
  <c r="G3952"/>
  <c r="I3952"/>
  <c r="F3952"/>
  <c r="G3951"/>
  <c r="I3951" s="1"/>
  <c r="F3951"/>
  <c r="G3950"/>
  <c r="I3950"/>
  <c r="F3950"/>
  <c r="G3949"/>
  <c r="I3949" s="1"/>
  <c r="F3949"/>
  <c r="G3948"/>
  <c r="I3948"/>
  <c r="F3948"/>
  <c r="G3947"/>
  <c r="I3947" s="1"/>
  <c r="F3947"/>
  <c r="G3946"/>
  <c r="I3946"/>
  <c r="F3946"/>
  <c r="G3945"/>
  <c r="I3945" s="1"/>
  <c r="F3945"/>
  <c r="G3944"/>
  <c r="I3944"/>
  <c r="F3944"/>
  <c r="G3938"/>
  <c r="I3938" s="1"/>
  <c r="F3938"/>
  <c r="G3937"/>
  <c r="I3937" s="1"/>
  <c r="F3937"/>
  <c r="G3936"/>
  <c r="I3936" s="1"/>
  <c r="F3936"/>
  <c r="G3935"/>
  <c r="I3935"/>
  <c r="F3935"/>
  <c r="G3934"/>
  <c r="I3934" s="1"/>
  <c r="F3934"/>
  <c r="G3933"/>
  <c r="I3933" s="1"/>
  <c r="F3933"/>
  <c r="G3932"/>
  <c r="I3932" s="1"/>
  <c r="F3932"/>
  <c r="G3931"/>
  <c r="I3931"/>
  <c r="F3931"/>
  <c r="G3930"/>
  <c r="I3930" s="1"/>
  <c r="F3930"/>
  <c r="G3929"/>
  <c r="I3929" s="1"/>
  <c r="F3929"/>
  <c r="G3928"/>
  <c r="I3928" s="1"/>
  <c r="F3928"/>
  <c r="G3927"/>
  <c r="I3927"/>
  <c r="F3927"/>
  <c r="G3921"/>
  <c r="I3921" s="1"/>
  <c r="F3921"/>
  <c r="G3920"/>
  <c r="I3920" s="1"/>
  <c r="F3920"/>
  <c r="G3919"/>
  <c r="I3919" s="1"/>
  <c r="F3919"/>
  <c r="G3918"/>
  <c r="I3918"/>
  <c r="F3918"/>
  <c r="G3917"/>
  <c r="I3917"/>
  <c r="F3917"/>
  <c r="G3916"/>
  <c r="I3916" s="1"/>
  <c r="F3916"/>
  <c r="G3915"/>
  <c r="I3915" s="1"/>
  <c r="F3915"/>
  <c r="G3914"/>
  <c r="I3914"/>
  <c r="F3914"/>
  <c r="G3913"/>
  <c r="I3913"/>
  <c r="F3913"/>
  <c r="G3907"/>
  <c r="I3907" s="1"/>
  <c r="F3907"/>
  <c r="G3906"/>
  <c r="I3906" s="1"/>
  <c r="F3906"/>
  <c r="G3905"/>
  <c r="I3905"/>
  <c r="F3905"/>
  <c r="G3904"/>
  <c r="I3904"/>
  <c r="F3904"/>
  <c r="G3903"/>
  <c r="I3903" s="1"/>
  <c r="F3903"/>
  <c r="G3902"/>
  <c r="I3902" s="1"/>
  <c r="F3902"/>
  <c r="G3901"/>
  <c r="I3901"/>
  <c r="F3901"/>
  <c r="G3900"/>
  <c r="I3900"/>
  <c r="F3900"/>
  <c r="G3899"/>
  <c r="I3899" s="1"/>
  <c r="F3899"/>
  <c r="G3893"/>
  <c r="I3893" s="1"/>
  <c r="F3893"/>
  <c r="G3892"/>
  <c r="I3892"/>
  <c r="F3892"/>
  <c r="G3891"/>
  <c r="I3891"/>
  <c r="F3891"/>
  <c r="G3890"/>
  <c r="I3890" s="1"/>
  <c r="F3890"/>
  <c r="G3889"/>
  <c r="I3889" s="1"/>
  <c r="F3889"/>
  <c r="G3888"/>
  <c r="I3888"/>
  <c r="F3888"/>
  <c r="G3887"/>
  <c r="I3887" s="1"/>
  <c r="F3887"/>
  <c r="H3886"/>
  <c r="G3886"/>
  <c r="F3886"/>
  <c r="G3885"/>
  <c r="I3885" s="1"/>
  <c r="F3885"/>
  <c r="G3884"/>
  <c r="I3884"/>
  <c r="F3884"/>
  <c r="G3883"/>
  <c r="I3883" s="1"/>
  <c r="F3883"/>
  <c r="G3882"/>
  <c r="I3882" s="1"/>
  <c r="F3882"/>
  <c r="G3881"/>
  <c r="I3881" s="1"/>
  <c r="F3881"/>
  <c r="G3875"/>
  <c r="I3875"/>
  <c r="F3875"/>
  <c r="G3874"/>
  <c r="I3874" s="1"/>
  <c r="F3874"/>
  <c r="G3873"/>
  <c r="I3873" s="1"/>
  <c r="F3873"/>
  <c r="G3872"/>
  <c r="I3872" s="1"/>
  <c r="F3872"/>
  <c r="G3871"/>
  <c r="I3871"/>
  <c r="F3871"/>
  <c r="G3870"/>
  <c r="I3870"/>
  <c r="F3870"/>
  <c r="G3864"/>
  <c r="I3864" s="1"/>
  <c r="F3864"/>
  <c r="G3863"/>
  <c r="I3863" s="1"/>
  <c r="F3863"/>
  <c r="G3862"/>
  <c r="I3862"/>
  <c r="F3862"/>
  <c r="G3861"/>
  <c r="I3861"/>
  <c r="F3861"/>
  <c r="G3860"/>
  <c r="I3860" s="1"/>
  <c r="F3860"/>
  <c r="G3859"/>
  <c r="I3859" s="1"/>
  <c r="F3859"/>
  <c r="G3853"/>
  <c r="I3853"/>
  <c r="F3853"/>
  <c r="G3852"/>
  <c r="I3852"/>
  <c r="F3852"/>
  <c r="G3851"/>
  <c r="I3851" s="1"/>
  <c r="F3851"/>
  <c r="G3850"/>
  <c r="I3850" s="1"/>
  <c r="F3850"/>
  <c r="G3849"/>
  <c r="I3849"/>
  <c r="F3849"/>
  <c r="G3848"/>
  <c r="I3848"/>
  <c r="F3848"/>
  <c r="G3847"/>
  <c r="I3847" s="1"/>
  <c r="F3847"/>
  <c r="G3846"/>
  <c r="I3846" s="1"/>
  <c r="F3846"/>
  <c r="G3845"/>
  <c r="I3845"/>
  <c r="F3845"/>
  <c r="G3844"/>
  <c r="I3844"/>
  <c r="F3844"/>
  <c r="G3843"/>
  <c r="I3843" s="1"/>
  <c r="F3843"/>
  <c r="G3842"/>
  <c r="I3842" s="1"/>
  <c r="F3842"/>
  <c r="G3836"/>
  <c r="I3836"/>
  <c r="F3836"/>
  <c r="G3835"/>
  <c r="I3835"/>
  <c r="F3835"/>
  <c r="G3834"/>
  <c r="I3834" s="1"/>
  <c r="F3834"/>
  <c r="G3833"/>
  <c r="I3833" s="1"/>
  <c r="F3833"/>
  <c r="G3832"/>
  <c r="I3832"/>
  <c r="F3832"/>
  <c r="G3831"/>
  <c r="I3831"/>
  <c r="F3831"/>
  <c r="G3830"/>
  <c r="I3830" s="1"/>
  <c r="F3830"/>
  <c r="G3829"/>
  <c r="I3829" s="1"/>
  <c r="F3829"/>
  <c r="G3828"/>
  <c r="I3828"/>
  <c r="F3828"/>
  <c r="G3827"/>
  <c r="I3827"/>
  <c r="F3827"/>
  <c r="G3826"/>
  <c r="I3826" s="1"/>
  <c r="F3826"/>
  <c r="G3825"/>
  <c r="I3825" s="1"/>
  <c r="F3825"/>
  <c r="G3824"/>
  <c r="I3824"/>
  <c r="F3824"/>
  <c r="G3823"/>
  <c r="I3823"/>
  <c r="F3823"/>
  <c r="I3817"/>
  <c r="I3816"/>
  <c r="I3815"/>
  <c r="G3814"/>
  <c r="I3814" s="1"/>
  <c r="F3814"/>
  <c r="G3813"/>
  <c r="I3813"/>
  <c r="F3813"/>
  <c r="G3812"/>
  <c r="I3812"/>
  <c r="F3812"/>
  <c r="G3811"/>
  <c r="I3811" s="1"/>
  <c r="F3811"/>
  <c r="G3810"/>
  <c r="I3810" s="1"/>
  <c r="F3810"/>
  <c r="G3809"/>
  <c r="I3809"/>
  <c r="F3809"/>
  <c r="G3808"/>
  <c r="I3808"/>
  <c r="F3808"/>
  <c r="G3807"/>
  <c r="I3807" s="1"/>
  <c r="F3807"/>
  <c r="G3806"/>
  <c r="I3806" s="1"/>
  <c r="F3806"/>
  <c r="G3805"/>
  <c r="I3805"/>
  <c r="F3805"/>
  <c r="G3804"/>
  <c r="I3804" s="1"/>
  <c r="F3804"/>
  <c r="G3803"/>
  <c r="I3803" s="1"/>
  <c r="F3803"/>
  <c r="G3802"/>
  <c r="I3802" s="1"/>
  <c r="F3802"/>
  <c r="G3801"/>
  <c r="I3801"/>
  <c r="F3801"/>
  <c r="I3795"/>
  <c r="I3794"/>
  <c r="I3793"/>
  <c r="G3792"/>
  <c r="I3792" s="1"/>
  <c r="F3792"/>
  <c r="G3791"/>
  <c r="I3791" s="1"/>
  <c r="F3791"/>
  <c r="G3790"/>
  <c r="I3790"/>
  <c r="F3790"/>
  <c r="G3789"/>
  <c r="I3789"/>
  <c r="F3789"/>
  <c r="G3788"/>
  <c r="I3788" s="1"/>
  <c r="F3788"/>
  <c r="G3787"/>
  <c r="I3787" s="1"/>
  <c r="F3787"/>
  <c r="G3786"/>
  <c r="I3786"/>
  <c r="F3786"/>
  <c r="G3785"/>
  <c r="I3785"/>
  <c r="F3785"/>
  <c r="G3784"/>
  <c r="I3784" s="1"/>
  <c r="F3784"/>
  <c r="G3783"/>
  <c r="I3783" s="1"/>
  <c r="F3783"/>
  <c r="G3782"/>
  <c r="I3782"/>
  <c r="F3782"/>
  <c r="G3781"/>
  <c r="I3781" s="1"/>
  <c r="F3781"/>
  <c r="G3780"/>
  <c r="I3780"/>
  <c r="F3780"/>
  <c r="G3779"/>
  <c r="I3779"/>
  <c r="F3779"/>
  <c r="I3773"/>
  <c r="I3772"/>
  <c r="I3771"/>
  <c r="G3770"/>
  <c r="I3770" s="1"/>
  <c r="F3770"/>
  <c r="G3769"/>
  <c r="I3769"/>
  <c r="F3769"/>
  <c r="G3768"/>
  <c r="I3768"/>
  <c r="F3768"/>
  <c r="G3767"/>
  <c r="I3767" s="1"/>
  <c r="F3767"/>
  <c r="G3766"/>
  <c r="I3766" s="1"/>
  <c r="F3766"/>
  <c r="G3765"/>
  <c r="I3765"/>
  <c r="F3765"/>
  <c r="G3764"/>
  <c r="I3764"/>
  <c r="F3764"/>
  <c r="G3763"/>
  <c r="I3763" s="1"/>
  <c r="F3763"/>
  <c r="G3762"/>
  <c r="I3762" s="1"/>
  <c r="F3762"/>
  <c r="G3761"/>
  <c r="I3761"/>
  <c r="F3761"/>
  <c r="G3760"/>
  <c r="I3760"/>
  <c r="F3760"/>
  <c r="G3759"/>
  <c r="I3759" s="1"/>
  <c r="F3759"/>
  <c r="G3758"/>
  <c r="I3758" s="1"/>
  <c r="F3758"/>
  <c r="I3752"/>
  <c r="G3751"/>
  <c r="I3751" s="1"/>
  <c r="F3751"/>
  <c r="G3750"/>
  <c r="I3750"/>
  <c r="F3750"/>
  <c r="G3749"/>
  <c r="I3749"/>
  <c r="F3749"/>
  <c r="G3748"/>
  <c r="I3748" s="1"/>
  <c r="F3748"/>
  <c r="G3747"/>
  <c r="I3747" s="1"/>
  <c r="F3747"/>
  <c r="G3746"/>
  <c r="I3746"/>
  <c r="F3746"/>
  <c r="G3745"/>
  <c r="I3745"/>
  <c r="F3745"/>
  <c r="G3744"/>
  <c r="I3744" s="1"/>
  <c r="F3744"/>
  <c r="G3743"/>
  <c r="I3743" s="1"/>
  <c r="F3743"/>
  <c r="G3742"/>
  <c r="I3742"/>
  <c r="F3742"/>
  <c r="G3741"/>
  <c r="I3741" s="1"/>
  <c r="F3741"/>
  <c r="G3740"/>
  <c r="I3740" s="1"/>
  <c r="F3740"/>
  <c r="G3739"/>
  <c r="I3739" s="1"/>
  <c r="F3739"/>
  <c r="G3738"/>
  <c r="I3738"/>
  <c r="F3738"/>
  <c r="G3737"/>
  <c r="I3737"/>
  <c r="F3737"/>
  <c r="G3736"/>
  <c r="I3736" s="1"/>
  <c r="F3736"/>
  <c r="I3728"/>
  <c r="G3727"/>
  <c r="I3727" s="1"/>
  <c r="F3727"/>
  <c r="G3726"/>
  <c r="I3726" s="1"/>
  <c r="F3726"/>
  <c r="G3725"/>
  <c r="I3725"/>
  <c r="F3725"/>
  <c r="G3724"/>
  <c r="I3724"/>
  <c r="F3724"/>
  <c r="G3723"/>
  <c r="I3723" s="1"/>
  <c r="F3723"/>
  <c r="G3722"/>
  <c r="I3722" s="1"/>
  <c r="F3722"/>
  <c r="G3715"/>
  <c r="I3715"/>
  <c r="F3715"/>
  <c r="G3714"/>
  <c r="I3714"/>
  <c r="F3714"/>
  <c r="G3713"/>
  <c r="I3713" s="1"/>
  <c r="F3713"/>
  <c r="G3712"/>
  <c r="I3712" s="1"/>
  <c r="F3712"/>
  <c r="G3711"/>
  <c r="I3711"/>
  <c r="F3711"/>
  <c r="G3710"/>
  <c r="I3710"/>
  <c r="F3710"/>
  <c r="G3709"/>
  <c r="I3709" s="1"/>
  <c r="F3709"/>
  <c r="G3708"/>
  <c r="I3708" s="1"/>
  <c r="F3708"/>
  <c r="G3707"/>
  <c r="I3707"/>
  <c r="F3707"/>
  <c r="G3706"/>
  <c r="I3706"/>
  <c r="F3706"/>
  <c r="G3705"/>
  <c r="I3705" s="1"/>
  <c r="F3705"/>
  <c r="G3704"/>
  <c r="I3704" s="1"/>
  <c r="F3704"/>
  <c r="I3697"/>
  <c r="G3696"/>
  <c r="I3696" s="1"/>
  <c r="F3696"/>
  <c r="G3695"/>
  <c r="I3695"/>
  <c r="F3695"/>
  <c r="G3694"/>
  <c r="I3694"/>
  <c r="F3694"/>
  <c r="G3693"/>
  <c r="I3693" s="1"/>
  <c r="F3693"/>
  <c r="G3692"/>
  <c r="I3692" s="1"/>
  <c r="F3692"/>
  <c r="G3691"/>
  <c r="I3691"/>
  <c r="F3691"/>
  <c r="G3690"/>
  <c r="I3690"/>
  <c r="F3690"/>
  <c r="G3689"/>
  <c r="I3689" s="1"/>
  <c r="F3689"/>
  <c r="G3688"/>
  <c r="I3688" s="1"/>
  <c r="F3688"/>
  <c r="G3687"/>
  <c r="I3687"/>
  <c r="F3687"/>
  <c r="G3686"/>
  <c r="I3686"/>
  <c r="F3686"/>
  <c r="G3685"/>
  <c r="I3685" s="1"/>
  <c r="F3685"/>
  <c r="G3684"/>
  <c r="I3684" s="1"/>
  <c r="F3684"/>
  <c r="G3683"/>
  <c r="I3683"/>
  <c r="F3683"/>
  <c r="G3682"/>
  <c r="I3682"/>
  <c r="F3682"/>
  <c r="G3681"/>
  <c r="I3681" s="1"/>
  <c r="F3681"/>
  <c r="G3680"/>
  <c r="I3680" s="1"/>
  <c r="F3680"/>
  <c r="G3679"/>
  <c r="I3679"/>
  <c r="F3679"/>
  <c r="I3671"/>
  <c r="G3670"/>
  <c r="I3670"/>
  <c r="F3670"/>
  <c r="G3669"/>
  <c r="I3669"/>
  <c r="F3669"/>
  <c r="G3668"/>
  <c r="I3668" s="1"/>
  <c r="F3668"/>
  <c r="G3667"/>
  <c r="I3667" s="1"/>
  <c r="F3667"/>
  <c r="G3666"/>
  <c r="I3666"/>
  <c r="F3666"/>
  <c r="G3665"/>
  <c r="I3665"/>
  <c r="F3665"/>
  <c r="G3664"/>
  <c r="I3664" s="1"/>
  <c r="F3664"/>
  <c r="G3663"/>
  <c r="I3663" s="1"/>
  <c r="F3663"/>
  <c r="G3662"/>
  <c r="I3662"/>
  <c r="F3662"/>
  <c r="G3661"/>
  <c r="I3661"/>
  <c r="F3661"/>
  <c r="G3660"/>
  <c r="I3660" s="1"/>
  <c r="F3660"/>
  <c r="G3659"/>
  <c r="I3659" s="1"/>
  <c r="F3659"/>
  <c r="G3658"/>
  <c r="I3658"/>
  <c r="F3658"/>
  <c r="G3657"/>
  <c r="I3657"/>
  <c r="F3657"/>
  <c r="G3656"/>
  <c r="I3656" s="1"/>
  <c r="F3656"/>
  <c r="G3655"/>
  <c r="I3655" s="1"/>
  <c r="F3655"/>
  <c r="G3654"/>
  <c r="I3654"/>
  <c r="F3654"/>
  <c r="G3653"/>
  <c r="I3653"/>
  <c r="F3653"/>
  <c r="G3652"/>
  <c r="I3652" s="1"/>
  <c r="F3652"/>
  <c r="G3651"/>
  <c r="I3651" s="1"/>
  <c r="F3651"/>
  <c r="G3650"/>
  <c r="I3650"/>
  <c r="F3650"/>
  <c r="G3649"/>
  <c r="I3649"/>
  <c r="F3649"/>
  <c r="G3648"/>
  <c r="I3648" s="1"/>
  <c r="F3648"/>
  <c r="G3647"/>
  <c r="I3647" s="1"/>
  <c r="F3647"/>
  <c r="I3639"/>
  <c r="G3638"/>
  <c r="I3638" s="1"/>
  <c r="F3638"/>
  <c r="G3637"/>
  <c r="I3637"/>
  <c r="F3637"/>
  <c r="G3636"/>
  <c r="I3636"/>
  <c r="F3636"/>
  <c r="G3635"/>
  <c r="I3635" s="1"/>
  <c r="F3635"/>
  <c r="G3634"/>
  <c r="I3634" s="1"/>
  <c r="F3634"/>
  <c r="G3633"/>
  <c r="I3633"/>
  <c r="F3633"/>
  <c r="G3632"/>
  <c r="I3632"/>
  <c r="F3632"/>
  <c r="G3631"/>
  <c r="I3631" s="1"/>
  <c r="F3631"/>
  <c r="G3630"/>
  <c r="I3630" s="1"/>
  <c r="F3630"/>
  <c r="G3629"/>
  <c r="I3629"/>
  <c r="F3629"/>
  <c r="G3628"/>
  <c r="I3628"/>
  <c r="F3628"/>
  <c r="G3627"/>
  <c r="I3627" s="1"/>
  <c r="F3627"/>
  <c r="G3626"/>
  <c r="I3626" s="1"/>
  <c r="F3626"/>
  <c r="G3625"/>
  <c r="I3625"/>
  <c r="F3625"/>
  <c r="G3624"/>
  <c r="I3624"/>
  <c r="F3624"/>
  <c r="G3623"/>
  <c r="I3623" s="1"/>
  <c r="F3623"/>
  <c r="G3622"/>
  <c r="I3622" s="1"/>
  <c r="F3622"/>
  <c r="G3621"/>
  <c r="I3621"/>
  <c r="F3621"/>
  <c r="G3620"/>
  <c r="I3620"/>
  <c r="F3620"/>
  <c r="G3619"/>
  <c r="I3619" s="1"/>
  <c r="F3619"/>
  <c r="G3618"/>
  <c r="I3618" s="1"/>
  <c r="F3618"/>
  <c r="G3617"/>
  <c r="I3617"/>
  <c r="F3617"/>
  <c r="G3616"/>
  <c r="I3616"/>
  <c r="F3616"/>
  <c r="G3615"/>
  <c r="I3615" s="1"/>
  <c r="F3615"/>
  <c r="G3614"/>
  <c r="I3614" s="1"/>
  <c r="F3614"/>
  <c r="G3613"/>
  <c r="I3613"/>
  <c r="F3613"/>
  <c r="G3612"/>
  <c r="I3612"/>
  <c r="F3612"/>
  <c r="G3611"/>
  <c r="I3611" s="1"/>
  <c r="F3611"/>
  <c r="G3610"/>
  <c r="I3610" s="1"/>
  <c r="F3610"/>
  <c r="G3609"/>
  <c r="I3609"/>
  <c r="F3609"/>
  <c r="G3608"/>
  <c r="I3608"/>
  <c r="F3608"/>
  <c r="G3607"/>
  <c r="I3607" s="1"/>
  <c r="F3607"/>
  <c r="G3606"/>
  <c r="I3606" s="1"/>
  <c r="F3606"/>
  <c r="G3605"/>
  <c r="I3605"/>
  <c r="I3641" s="1"/>
  <c r="D2431" s="1"/>
  <c r="F3605"/>
  <c r="G3595"/>
  <c r="I3595" s="1"/>
  <c r="F3595"/>
  <c r="G3594"/>
  <c r="I3594"/>
  <c r="F3594"/>
  <c r="G3593"/>
  <c r="I3593"/>
  <c r="F3593"/>
  <c r="G3592"/>
  <c r="I3592" s="1"/>
  <c r="F3592"/>
  <c r="G3591"/>
  <c r="I3591" s="1"/>
  <c r="F3591"/>
  <c r="G3590"/>
  <c r="I3590"/>
  <c r="F3590"/>
  <c r="G3589"/>
  <c r="I3589"/>
  <c r="F3589"/>
  <c r="G3588"/>
  <c r="I3588" s="1"/>
  <c r="F3588"/>
  <c r="G3587"/>
  <c r="I3587" s="1"/>
  <c r="F3587"/>
  <c r="G3583"/>
  <c r="I3583"/>
  <c r="F3583"/>
  <c r="G3582"/>
  <c r="I3582"/>
  <c r="I3584"/>
  <c r="F3582"/>
  <c r="G3573"/>
  <c r="I3573"/>
  <c r="F3573"/>
  <c r="G3572"/>
  <c r="I3572" s="1"/>
  <c r="F3572"/>
  <c r="G3571"/>
  <c r="I3571" s="1"/>
  <c r="F3571"/>
  <c r="G3570"/>
  <c r="I3570"/>
  <c r="F3570"/>
  <c r="G3569"/>
  <c r="I3569"/>
  <c r="F3569"/>
  <c r="G3568"/>
  <c r="I3568" s="1"/>
  <c r="F3568"/>
  <c r="G3567"/>
  <c r="I3567" s="1"/>
  <c r="F3567"/>
  <c r="G3566"/>
  <c r="I3566"/>
  <c r="F3566"/>
  <c r="G3565"/>
  <c r="I3565"/>
  <c r="F3565"/>
  <c r="G3564"/>
  <c r="I3564" s="1"/>
  <c r="F3564"/>
  <c r="G3563"/>
  <c r="I3563" s="1"/>
  <c r="F3563"/>
  <c r="G3559"/>
  <c r="I3559"/>
  <c r="F3559"/>
  <c r="G3558"/>
  <c r="I3558"/>
  <c r="F3558"/>
  <c r="G3557"/>
  <c r="I3557" s="1"/>
  <c r="F3557"/>
  <c r="G3556"/>
  <c r="I3556" s="1"/>
  <c r="F3556"/>
  <c r="G3555"/>
  <c r="I3555"/>
  <c r="F3555"/>
  <c r="G3554"/>
  <c r="I3554"/>
  <c r="F3554"/>
  <c r="G3553"/>
  <c r="I3553" s="1"/>
  <c r="F3553"/>
  <c r="G3552"/>
  <c r="I3552" s="1"/>
  <c r="F3552"/>
  <c r="G3551"/>
  <c r="I3551"/>
  <c r="F3551"/>
  <c r="G3550"/>
  <c r="I3550"/>
  <c r="F3550"/>
  <c r="G3540"/>
  <c r="I3540"/>
  <c r="F3540"/>
  <c r="G3539"/>
  <c r="I3539" s="1"/>
  <c r="F3539"/>
  <c r="G3538"/>
  <c r="I3538" s="1"/>
  <c r="F3538"/>
  <c r="G3537"/>
  <c r="I3537"/>
  <c r="F3537"/>
  <c r="G3536"/>
  <c r="I3536"/>
  <c r="F3536"/>
  <c r="G3535"/>
  <c r="I3535" s="1"/>
  <c r="F3535"/>
  <c r="G3534"/>
  <c r="I3534" s="1"/>
  <c r="F3534"/>
  <c r="G3533"/>
  <c r="I3533"/>
  <c r="F3533"/>
  <c r="G3532"/>
  <c r="I3532"/>
  <c r="F3532"/>
  <c r="G3531"/>
  <c r="I3531" s="1"/>
  <c r="F3531"/>
  <c r="G3530"/>
  <c r="I3530" s="1"/>
  <c r="F3530"/>
  <c r="G3529"/>
  <c r="I3529"/>
  <c r="F3529"/>
  <c r="G3528"/>
  <c r="I3528"/>
  <c r="F3528"/>
  <c r="G3527"/>
  <c r="I3527" s="1"/>
  <c r="F3527"/>
  <c r="G3523"/>
  <c r="I3523" s="1"/>
  <c r="F3523"/>
  <c r="G3522"/>
  <c r="I3522"/>
  <c r="F3522"/>
  <c r="G3521"/>
  <c r="I3521"/>
  <c r="F3521"/>
  <c r="G3520"/>
  <c r="I3520" s="1"/>
  <c r="F3520"/>
  <c r="G3519"/>
  <c r="I3519" s="1"/>
  <c r="F3519"/>
  <c r="G3518"/>
  <c r="I3518"/>
  <c r="F3518"/>
  <c r="G3517"/>
  <c r="I3517"/>
  <c r="F3517"/>
  <c r="G3516"/>
  <c r="I3516" s="1"/>
  <c r="F3516"/>
  <c r="G3515"/>
  <c r="I3515" s="1"/>
  <c r="F3515"/>
  <c r="G3514"/>
  <c r="I3514"/>
  <c r="F3514"/>
  <c r="G3504"/>
  <c r="I3504"/>
  <c r="F3504"/>
  <c r="G3503"/>
  <c r="I3503" s="1"/>
  <c r="F3503"/>
  <c r="G3502"/>
  <c r="I3502" s="1"/>
  <c r="F3502"/>
  <c r="G3501"/>
  <c r="I3501"/>
  <c r="F3501"/>
  <c r="G3500"/>
  <c r="I3500"/>
  <c r="F3500"/>
  <c r="G3499"/>
  <c r="I3499" s="1"/>
  <c r="F3499"/>
  <c r="G3498"/>
  <c r="I3498" s="1"/>
  <c r="F3498"/>
  <c r="G3497"/>
  <c r="I3497"/>
  <c r="F3497"/>
  <c r="G3496"/>
  <c r="I3496"/>
  <c r="F3496"/>
  <c r="G3495"/>
  <c r="I3495" s="1"/>
  <c r="F3495"/>
  <c r="G3494"/>
  <c r="I3494" s="1"/>
  <c r="F3494"/>
  <c r="G3493"/>
  <c r="I3493"/>
  <c r="F3493"/>
  <c r="G3492"/>
  <c r="I3492"/>
  <c r="F3492"/>
  <c r="G3491"/>
  <c r="I3491" s="1"/>
  <c r="F3491"/>
  <c r="G3487"/>
  <c r="I3487" s="1"/>
  <c r="F3487"/>
  <c r="G3486"/>
  <c r="I3486"/>
  <c r="F3486"/>
  <c r="G3485"/>
  <c r="I3485"/>
  <c r="F3485"/>
  <c r="G3484"/>
  <c r="I3484" s="1"/>
  <c r="F3484"/>
  <c r="G3483"/>
  <c r="I3483" s="1"/>
  <c r="F3483"/>
  <c r="G3482"/>
  <c r="I3482"/>
  <c r="F3482"/>
  <c r="G3481"/>
  <c r="I3481"/>
  <c r="F3481"/>
  <c r="G3480"/>
  <c r="I3480" s="1"/>
  <c r="F3480"/>
  <c r="G3479"/>
  <c r="I3479" s="1"/>
  <c r="F3479"/>
  <c r="G3478"/>
  <c r="I3478"/>
  <c r="F3478"/>
  <c r="G3468"/>
  <c r="I3468"/>
  <c r="F3468"/>
  <c r="G3467"/>
  <c r="I3467" s="1"/>
  <c r="F3467"/>
  <c r="G3466"/>
  <c r="I3466" s="1"/>
  <c r="F3466"/>
  <c r="G3465"/>
  <c r="I3465"/>
  <c r="F3465"/>
  <c r="G3464"/>
  <c r="I3464"/>
  <c r="F3464"/>
  <c r="G3463"/>
  <c r="I3463" s="1"/>
  <c r="F3463"/>
  <c r="G3462"/>
  <c r="I3462" s="1"/>
  <c r="F3462"/>
  <c r="G3461"/>
  <c r="I3461"/>
  <c r="F3461"/>
  <c r="G3460"/>
  <c r="I3460"/>
  <c r="F3460"/>
  <c r="G3459"/>
  <c r="I3459" s="1"/>
  <c r="F3459"/>
  <c r="G3458"/>
  <c r="I3458" s="1"/>
  <c r="F3458"/>
  <c r="G3457"/>
  <c r="I3457" s="1"/>
  <c r="F3457"/>
  <c r="G3456"/>
  <c r="I3456"/>
  <c r="I3469" s="1"/>
  <c r="F3456"/>
  <c r="G3452"/>
  <c r="I3452"/>
  <c r="F3452"/>
  <c r="G3451"/>
  <c r="I3451" s="1"/>
  <c r="F3451"/>
  <c r="G3450"/>
  <c r="I3450" s="1"/>
  <c r="F3450"/>
  <c r="G3449"/>
  <c r="I3449"/>
  <c r="F3449"/>
  <c r="G3448"/>
  <c r="I3448"/>
  <c r="F3448"/>
  <c r="G3447"/>
  <c r="I3447" s="1"/>
  <c r="F3447"/>
  <c r="G3446"/>
  <c r="I3446" s="1"/>
  <c r="F3446"/>
  <c r="G3445"/>
  <c r="I3445" s="1"/>
  <c r="F3445"/>
  <c r="G3444"/>
  <c r="I3444"/>
  <c r="F3444"/>
  <c r="G3443"/>
  <c r="I3443"/>
  <c r="I3453" s="1"/>
  <c r="F3443"/>
  <c r="I3433"/>
  <c r="G3432"/>
  <c r="I3432"/>
  <c r="F3432"/>
  <c r="G3431"/>
  <c r="I3431" s="1"/>
  <c r="F3431"/>
  <c r="G3430"/>
  <c r="I3430" s="1"/>
  <c r="F3430"/>
  <c r="G3429"/>
  <c r="I3429"/>
  <c r="F3429"/>
  <c r="G3428"/>
  <c r="I3428"/>
  <c r="F3428"/>
  <c r="G3427"/>
  <c r="I3427" s="1"/>
  <c r="F3427"/>
  <c r="G3426"/>
  <c r="I3426" s="1"/>
  <c r="F3426"/>
  <c r="G3425"/>
  <c r="I3425"/>
  <c r="F3425"/>
  <c r="G3424"/>
  <c r="I3424"/>
  <c r="F3424"/>
  <c r="G3423"/>
  <c r="I3423" s="1"/>
  <c r="F3423"/>
  <c r="G3419"/>
  <c r="I3419" s="1"/>
  <c r="F3419"/>
  <c r="G3418"/>
  <c r="I3418"/>
  <c r="F3418"/>
  <c r="G3417"/>
  <c r="I3417"/>
  <c r="F3417"/>
  <c r="G3416"/>
  <c r="I3416" s="1"/>
  <c r="F3416"/>
  <c r="G3415"/>
  <c r="I3415" s="1"/>
  <c r="F3415"/>
  <c r="G3414"/>
  <c r="I3414"/>
  <c r="F3414"/>
  <c r="G3413"/>
  <c r="I3413"/>
  <c r="F3413"/>
  <c r="G3412"/>
  <c r="I3412" s="1"/>
  <c r="F3412"/>
  <c r="G3411"/>
  <c r="I3411" s="1"/>
  <c r="F3411"/>
  <c r="G3410"/>
  <c r="I3410"/>
  <c r="F3410"/>
  <c r="I3400"/>
  <c r="I3399"/>
  <c r="I3398"/>
  <c r="I3397"/>
  <c r="G3396"/>
  <c r="I3396"/>
  <c r="F3396"/>
  <c r="G3395"/>
  <c r="I3395" s="1"/>
  <c r="F3395"/>
  <c r="G3394"/>
  <c r="I3394" s="1"/>
  <c r="F3394"/>
  <c r="G3393"/>
  <c r="I3393"/>
  <c r="F3393"/>
  <c r="G3392"/>
  <c r="I3392"/>
  <c r="F3392"/>
  <c r="G3391"/>
  <c r="I3391" s="1"/>
  <c r="F3391"/>
  <c r="G3390"/>
  <c r="I3390" s="1"/>
  <c r="F3390"/>
  <c r="G3389"/>
  <c r="I3389"/>
  <c r="F3389"/>
  <c r="G3388"/>
  <c r="I3388"/>
  <c r="F3388"/>
  <c r="G3387"/>
  <c r="I3387" s="1"/>
  <c r="F3387"/>
  <c r="G3386"/>
  <c r="I3386" s="1"/>
  <c r="F3386"/>
  <c r="G3382"/>
  <c r="I3382"/>
  <c r="F3382"/>
  <c r="G3381"/>
  <c r="I3381"/>
  <c r="F3381"/>
  <c r="G3380"/>
  <c r="I3380" s="1"/>
  <c r="F3380"/>
  <c r="G3379"/>
  <c r="I3379" s="1"/>
  <c r="F3379"/>
  <c r="G3378"/>
  <c r="I3378"/>
  <c r="F3378"/>
  <c r="G3377"/>
  <c r="I3377"/>
  <c r="F3377"/>
  <c r="G3376"/>
  <c r="I3376" s="1"/>
  <c r="F3376"/>
  <c r="G3375"/>
  <c r="I3375" s="1"/>
  <c r="F3375"/>
  <c r="G3374"/>
  <c r="I3374"/>
  <c r="F3374"/>
  <c r="G3373"/>
  <c r="I3373"/>
  <c r="F3373"/>
  <c r="G3372"/>
  <c r="I3372" s="1"/>
  <c r="F3372"/>
  <c r="G3371"/>
  <c r="I3371" s="1"/>
  <c r="F3371"/>
  <c r="G3370"/>
  <c r="I3370"/>
  <c r="F3370"/>
  <c r="G3369"/>
  <c r="I3369"/>
  <c r="F3369"/>
  <c r="G3368"/>
  <c r="I3368"/>
  <c r="F3368"/>
  <c r="G3367"/>
  <c r="I3367" s="1"/>
  <c r="I3383" s="1"/>
  <c r="F3367"/>
  <c r="G3357"/>
  <c r="I3357" s="1"/>
  <c r="F3357"/>
  <c r="G3356"/>
  <c r="I3356"/>
  <c r="F3356"/>
  <c r="G3355"/>
  <c r="I3355"/>
  <c r="F3355"/>
  <c r="G3354"/>
  <c r="I3354" s="1"/>
  <c r="F3354"/>
  <c r="G3353"/>
  <c r="I3353" s="1"/>
  <c r="F3353"/>
  <c r="G3352"/>
  <c r="I3352"/>
  <c r="F3352"/>
  <c r="G3351"/>
  <c r="I3351"/>
  <c r="F3351"/>
  <c r="G3350"/>
  <c r="I3350" s="1"/>
  <c r="F3350"/>
  <c r="G3349"/>
  <c r="I3349" s="1"/>
  <c r="F3349"/>
  <c r="G3348"/>
  <c r="I3348"/>
  <c r="F3348"/>
  <c r="G3347"/>
  <c r="I3347"/>
  <c r="F3347"/>
  <c r="G3346"/>
  <c r="I3346" s="1"/>
  <c r="F3346"/>
  <c r="G3345"/>
  <c r="I3345" s="1"/>
  <c r="F3345"/>
  <c r="G3344"/>
  <c r="I3344"/>
  <c r="F3344"/>
  <c r="G3343"/>
  <c r="I3343"/>
  <c r="F3343"/>
  <c r="G3342"/>
  <c r="I3342" s="1"/>
  <c r="F3342"/>
  <c r="G3341"/>
  <c r="I3341" s="1"/>
  <c r="F3341"/>
  <c r="G3340"/>
  <c r="I3340"/>
  <c r="F3340"/>
  <c r="G3339"/>
  <c r="I3339"/>
  <c r="F3339"/>
  <c r="G3335"/>
  <c r="I3335" s="1"/>
  <c r="F3335"/>
  <c r="G3334"/>
  <c r="I3334" s="1"/>
  <c r="F3334"/>
  <c r="G3333"/>
  <c r="I3333"/>
  <c r="F3333"/>
  <c r="G3332"/>
  <c r="I3332"/>
  <c r="F3332"/>
  <c r="G3331"/>
  <c r="I3331" s="1"/>
  <c r="F3331"/>
  <c r="G3330"/>
  <c r="I3330" s="1"/>
  <c r="F3330"/>
  <c r="G3329"/>
  <c r="I3329"/>
  <c r="F3329"/>
  <c r="G3328"/>
  <c r="I3328"/>
  <c r="F3328"/>
  <c r="G3327"/>
  <c r="I3327" s="1"/>
  <c r="F3327"/>
  <c r="G3326"/>
  <c r="I3326" s="1"/>
  <c r="F3326"/>
  <c r="G3325"/>
  <c r="I3325"/>
  <c r="F3325"/>
  <c r="G3324"/>
  <c r="I3324"/>
  <c r="F3324"/>
  <c r="G3323"/>
  <c r="F3323"/>
  <c r="G3322"/>
  <c r="I3322"/>
  <c r="F3322"/>
  <c r="G3321"/>
  <c r="I3321"/>
  <c r="F3321"/>
  <c r="G3320"/>
  <c r="I3320"/>
  <c r="F3320"/>
  <c r="G3319"/>
  <c r="F3319"/>
  <c r="G3309"/>
  <c r="I3309"/>
  <c r="F3309"/>
  <c r="G3308"/>
  <c r="I3308" s="1"/>
  <c r="F3308"/>
  <c r="G3307"/>
  <c r="I3307" s="1"/>
  <c r="F3307"/>
  <c r="G3306"/>
  <c r="I3306" s="1"/>
  <c r="F3306"/>
  <c r="G3305"/>
  <c r="I3305"/>
  <c r="F3305"/>
  <c r="G3304"/>
  <c r="I3304"/>
  <c r="F3304"/>
  <c r="G3303"/>
  <c r="I3303" s="1"/>
  <c r="F3303"/>
  <c r="G3302"/>
  <c r="I3302" s="1"/>
  <c r="F3302"/>
  <c r="G3301"/>
  <c r="I3301"/>
  <c r="F3301"/>
  <c r="G3300"/>
  <c r="I3300"/>
  <c r="F3300"/>
  <c r="G3299"/>
  <c r="I3299" s="1"/>
  <c r="F3299"/>
  <c r="G3298"/>
  <c r="I3298" s="1"/>
  <c r="F3298"/>
  <c r="G3297"/>
  <c r="I3297"/>
  <c r="F3297"/>
  <c r="G3296"/>
  <c r="I3296"/>
  <c r="F3296"/>
  <c r="G3295"/>
  <c r="I3295" s="1"/>
  <c r="F3295"/>
  <c r="G3294"/>
  <c r="I3294" s="1"/>
  <c r="F3294"/>
  <c r="G3293"/>
  <c r="I3293"/>
  <c r="F3293"/>
  <c r="G3292"/>
  <c r="I3292"/>
  <c r="F3292"/>
  <c r="G3291"/>
  <c r="I3291" s="1"/>
  <c r="F3291"/>
  <c r="G3287"/>
  <c r="I3287" s="1"/>
  <c r="F3287"/>
  <c r="G3286"/>
  <c r="I3286"/>
  <c r="F3286"/>
  <c r="G3285"/>
  <c r="I3285"/>
  <c r="F3285"/>
  <c r="G3284"/>
  <c r="I3284" s="1"/>
  <c r="F3284"/>
  <c r="G3283"/>
  <c r="I3283" s="1"/>
  <c r="F3283"/>
  <c r="G3282"/>
  <c r="I3282"/>
  <c r="F3282"/>
  <c r="G3281"/>
  <c r="I3281"/>
  <c r="F3281"/>
  <c r="G3280"/>
  <c r="I3280" s="1"/>
  <c r="F3280"/>
  <c r="G3279"/>
  <c r="I3279" s="1"/>
  <c r="F3279"/>
  <c r="G3278"/>
  <c r="I3278"/>
  <c r="F3278"/>
  <c r="G3277"/>
  <c r="I3277"/>
  <c r="F3277"/>
  <c r="G3276"/>
  <c r="I3276" s="1"/>
  <c r="F3276"/>
  <c r="G3275"/>
  <c r="F3275"/>
  <c r="G3274"/>
  <c r="I3274"/>
  <c r="F3274"/>
  <c r="G3273"/>
  <c r="I3273" s="1"/>
  <c r="F3273"/>
  <c r="G3272"/>
  <c r="I3272" s="1"/>
  <c r="F3272"/>
  <c r="G3271"/>
  <c r="F3271"/>
  <c r="F3264"/>
  <c r="G3264"/>
  <c r="E3264"/>
  <c r="F3263"/>
  <c r="G3263" s="1"/>
  <c r="E3263"/>
  <c r="F3262"/>
  <c r="G3262" s="1"/>
  <c r="E3262"/>
  <c r="F3261"/>
  <c r="G3261"/>
  <c r="E3261"/>
  <c r="F3260"/>
  <c r="G3260"/>
  <c r="E3260"/>
  <c r="D2563"/>
  <c r="D2537"/>
  <c r="F1939"/>
  <c r="K1939" s="1"/>
  <c r="AQ1941" i="1" s="1"/>
  <c r="D2505" i="11"/>
  <c r="D2483"/>
  <c r="F1850" s="1"/>
  <c r="K1850" s="1"/>
  <c r="AQ1852" i="1" s="1"/>
  <c r="D2470" i="11"/>
  <c r="F2324" s="1"/>
  <c r="K2324" s="1"/>
  <c r="AQ2325" i="1" s="1"/>
  <c r="D2464" i="11"/>
  <c r="F1633" s="1"/>
  <c r="D2389"/>
  <c r="C2389"/>
  <c r="A2389"/>
  <c r="D2388"/>
  <c r="C2388"/>
  <c r="A2388"/>
  <c r="D2387"/>
  <c r="C2387"/>
  <c r="A2387"/>
  <c r="D2386"/>
  <c r="C2386"/>
  <c r="A2386"/>
  <c r="D2385"/>
  <c r="C2385"/>
  <c r="A2385"/>
  <c r="D2384"/>
  <c r="C2384"/>
  <c r="A2384"/>
  <c r="D2383"/>
  <c r="C2383"/>
  <c r="A2383"/>
  <c r="D2382"/>
  <c r="C2382"/>
  <c r="A2382"/>
  <c r="D2381"/>
  <c r="C2381"/>
  <c r="A2381"/>
  <c r="D2380"/>
  <c r="C2380"/>
  <c r="A2380"/>
  <c r="D2379"/>
  <c r="C2379"/>
  <c r="A2379"/>
  <c r="D2378"/>
  <c r="C2378"/>
  <c r="A2378"/>
  <c r="D2377"/>
  <c r="C2377"/>
  <c r="A2377"/>
  <c r="D2376"/>
  <c r="C2376"/>
  <c r="A2376"/>
  <c r="D2375"/>
  <c r="C2375"/>
  <c r="A2375"/>
  <c r="D2374"/>
  <c r="C2374"/>
  <c r="A2374"/>
  <c r="D2373"/>
  <c r="C2373"/>
  <c r="A2373"/>
  <c r="D2372"/>
  <c r="C2372"/>
  <c r="A2372"/>
  <c r="D2371"/>
  <c r="C2371"/>
  <c r="A2371"/>
  <c r="D2370"/>
  <c r="C2370"/>
  <c r="A2370"/>
  <c r="D2369"/>
  <c r="C2369"/>
  <c r="A2369"/>
  <c r="D2368"/>
  <c r="C2368"/>
  <c r="A2368"/>
  <c r="D2367"/>
  <c r="C2367"/>
  <c r="A2367"/>
  <c r="D2366"/>
  <c r="C2366"/>
  <c r="A2366"/>
  <c r="D2365"/>
  <c r="C2365"/>
  <c r="A2365"/>
  <c r="D2364"/>
  <c r="C2364"/>
  <c r="A2364"/>
  <c r="D2363"/>
  <c r="C2363"/>
  <c r="A2363"/>
  <c r="D2362"/>
  <c r="C2362"/>
  <c r="A2362"/>
  <c r="D2361"/>
  <c r="C2361"/>
  <c r="A2361"/>
  <c r="D2360"/>
  <c r="C2360"/>
  <c r="A2360"/>
  <c r="D2359"/>
  <c r="C2359"/>
  <c r="A2359"/>
  <c r="D2358"/>
  <c r="C2358"/>
  <c r="A2358"/>
  <c r="D2357"/>
  <c r="C2357"/>
  <c r="A2357"/>
  <c r="D2356"/>
  <c r="C2356"/>
  <c r="A2356"/>
  <c r="D2355"/>
  <c r="C2355"/>
  <c r="A2355"/>
  <c r="D2354"/>
  <c r="C2354"/>
  <c r="A2354"/>
  <c r="D2353"/>
  <c r="C2353"/>
  <c r="A2353"/>
  <c r="D2352"/>
  <c r="C2352"/>
  <c r="A2352"/>
  <c r="D2351"/>
  <c r="C2351"/>
  <c r="A2351"/>
  <c r="D2350"/>
  <c r="C2350"/>
  <c r="A2350"/>
  <c r="D2349"/>
  <c r="C2349"/>
  <c r="A2349"/>
  <c r="D2348"/>
  <c r="C2348"/>
  <c r="A2348"/>
  <c r="D2347"/>
  <c r="C2347"/>
  <c r="A2347"/>
  <c r="D2346"/>
  <c r="C2346"/>
  <c r="A2346"/>
  <c r="D2345"/>
  <c r="C2345"/>
  <c r="A2345"/>
  <c r="D2344"/>
  <c r="C2344"/>
  <c r="A2344"/>
  <c r="D2343"/>
  <c r="C2343"/>
  <c r="A2343"/>
  <c r="D2342"/>
  <c r="C2342"/>
  <c r="A2342"/>
  <c r="D2341"/>
  <c r="C2341"/>
  <c r="A2341"/>
  <c r="D2340"/>
  <c r="C2340"/>
  <c r="A2340"/>
  <c r="D2339"/>
  <c r="C2339"/>
  <c r="A2339"/>
  <c r="D2338"/>
  <c r="C2338"/>
  <c r="A2338"/>
  <c r="D2337"/>
  <c r="C2337"/>
  <c r="A2337"/>
  <c r="D2336"/>
  <c r="C2336"/>
  <c r="A2336"/>
  <c r="D2335"/>
  <c r="C2335"/>
  <c r="A2335"/>
  <c r="D2334"/>
  <c r="C2334"/>
  <c r="A2334"/>
  <c r="D2333"/>
  <c r="C2333"/>
  <c r="A2333"/>
  <c r="D2332"/>
  <c r="C2332"/>
  <c r="A2332"/>
  <c r="D2331"/>
  <c r="C2331"/>
  <c r="A2331"/>
  <c r="D2330"/>
  <c r="C2330"/>
  <c r="A2330"/>
  <c r="D2329"/>
  <c r="C2329"/>
  <c r="A2329"/>
  <c r="D2328"/>
  <c r="C2328"/>
  <c r="A2328"/>
  <c r="D2327"/>
  <c r="C2327"/>
  <c r="A2327"/>
  <c r="D2326"/>
  <c r="C2326"/>
  <c r="A2326"/>
  <c r="D2325"/>
  <c r="C2325"/>
  <c r="A2325"/>
  <c r="D2324"/>
  <c r="C2324"/>
  <c r="A2324"/>
  <c r="D2323"/>
  <c r="C2323"/>
  <c r="A2323"/>
  <c r="D2322"/>
  <c r="C2322"/>
  <c r="A2322"/>
  <c r="D2321"/>
  <c r="C2321"/>
  <c r="A2321"/>
  <c r="D2320"/>
  <c r="C2320"/>
  <c r="A2320"/>
  <c r="D2319"/>
  <c r="C2319"/>
  <c r="A2319"/>
  <c r="D2318"/>
  <c r="C2318"/>
  <c r="A2318"/>
  <c r="D2317"/>
  <c r="C2317"/>
  <c r="A2317"/>
  <c r="D2316"/>
  <c r="C2316"/>
  <c r="A2316"/>
  <c r="D2315"/>
  <c r="C2315"/>
  <c r="A2315"/>
  <c r="D2314"/>
  <c r="C2314"/>
  <c r="A2314"/>
  <c r="D2313"/>
  <c r="C2313"/>
  <c r="A2313"/>
  <c r="D2312"/>
  <c r="C2312"/>
  <c r="A2312"/>
  <c r="D2311"/>
  <c r="C2311"/>
  <c r="A2311"/>
  <c r="D2310"/>
  <c r="C2310"/>
  <c r="A2310"/>
  <c r="D2309"/>
  <c r="C2309"/>
  <c r="A2309"/>
  <c r="D2308"/>
  <c r="C2308"/>
  <c r="A2308"/>
  <c r="D2307"/>
  <c r="C2307"/>
  <c r="A2307"/>
  <c r="D2306"/>
  <c r="C2306"/>
  <c r="A2306"/>
  <c r="D2305"/>
  <c r="C2305"/>
  <c r="A2305"/>
  <c r="D2304"/>
  <c r="C2304"/>
  <c r="A2304"/>
  <c r="D2303"/>
  <c r="C2303"/>
  <c r="A2303"/>
  <c r="D2302"/>
  <c r="C2302"/>
  <c r="A2302"/>
  <c r="D2301"/>
  <c r="C2301"/>
  <c r="A2301"/>
  <c r="D2300"/>
  <c r="C2300"/>
  <c r="A2300"/>
  <c r="D2299"/>
  <c r="C2299"/>
  <c r="A2299"/>
  <c r="D2298"/>
  <c r="C2298"/>
  <c r="A2298"/>
  <c r="D2297"/>
  <c r="C2297"/>
  <c r="A2297"/>
  <c r="D2296"/>
  <c r="C2296"/>
  <c r="A2296"/>
  <c r="D2295"/>
  <c r="C2295"/>
  <c r="A2295"/>
  <c r="D2294"/>
  <c r="C2294"/>
  <c r="A2294"/>
  <c r="D2293"/>
  <c r="C2293"/>
  <c r="A2293"/>
  <c r="D2292"/>
  <c r="C2292"/>
  <c r="A2292"/>
  <c r="D2291"/>
  <c r="C2291"/>
  <c r="A2291"/>
  <c r="D2290"/>
  <c r="C2290"/>
  <c r="A2290"/>
  <c r="D2289"/>
  <c r="C2289"/>
  <c r="A2289"/>
  <c r="D2288"/>
  <c r="C2288"/>
  <c r="A2288"/>
  <c r="D2287"/>
  <c r="C2287"/>
  <c r="A2287"/>
  <c r="D2286"/>
  <c r="C2286"/>
  <c r="A2286"/>
  <c r="D2285"/>
  <c r="C2285"/>
  <c r="A2285"/>
  <c r="D2284"/>
  <c r="C2284"/>
  <c r="A2284"/>
  <c r="D2283"/>
  <c r="C2283"/>
  <c r="A2283"/>
  <c r="D2282"/>
  <c r="C2282"/>
  <c r="A2282"/>
  <c r="D2281"/>
  <c r="C2281"/>
  <c r="A2281"/>
  <c r="D2280"/>
  <c r="C2280"/>
  <c r="A2280"/>
  <c r="D2279"/>
  <c r="C2279"/>
  <c r="A2279"/>
  <c r="D2278"/>
  <c r="C2278"/>
  <c r="A2278"/>
  <c r="D2277"/>
  <c r="C2277"/>
  <c r="A2277"/>
  <c r="D2276"/>
  <c r="C2276"/>
  <c r="A2276"/>
  <c r="D2275"/>
  <c r="C2275"/>
  <c r="A2275"/>
  <c r="D2274"/>
  <c r="C2274"/>
  <c r="A2274"/>
  <c r="D2273"/>
  <c r="C2273"/>
  <c r="A2273"/>
  <c r="D2272"/>
  <c r="C2272"/>
  <c r="A2272"/>
  <c r="D2271"/>
  <c r="C2271"/>
  <c r="A2271"/>
  <c r="D2270"/>
  <c r="C2270"/>
  <c r="A2270"/>
  <c r="D2269"/>
  <c r="C2269"/>
  <c r="A2269"/>
  <c r="D2268"/>
  <c r="C2268"/>
  <c r="A2268"/>
  <c r="D2267"/>
  <c r="C2267"/>
  <c r="A2267"/>
  <c r="D2266"/>
  <c r="C2266"/>
  <c r="A2266"/>
  <c r="D2265"/>
  <c r="C2265"/>
  <c r="A2265"/>
  <c r="D2264"/>
  <c r="C2264"/>
  <c r="A2264"/>
  <c r="D2263"/>
  <c r="C2263"/>
  <c r="A2263"/>
  <c r="D2262"/>
  <c r="C2262"/>
  <c r="A2262"/>
  <c r="D2261"/>
  <c r="C2261"/>
  <c r="A2261"/>
  <c r="D2260"/>
  <c r="C2260"/>
  <c r="A2260"/>
  <c r="D2259"/>
  <c r="C2259"/>
  <c r="A2259"/>
  <c r="D2258"/>
  <c r="C2258"/>
  <c r="A2258"/>
  <c r="D2257"/>
  <c r="C2257"/>
  <c r="A2257"/>
  <c r="D2256"/>
  <c r="C2256"/>
  <c r="A2256"/>
  <c r="D2255"/>
  <c r="C2255"/>
  <c r="A2255"/>
  <c r="D2254"/>
  <c r="C2254"/>
  <c r="A2254"/>
  <c r="D2253"/>
  <c r="C2253"/>
  <c r="A2253"/>
  <c r="D2252"/>
  <c r="C2252"/>
  <c r="A2252"/>
  <c r="D2251"/>
  <c r="C2251"/>
  <c r="A2251"/>
  <c r="D2250"/>
  <c r="C2250"/>
  <c r="A2250"/>
  <c r="D2249"/>
  <c r="C2249"/>
  <c r="A2249"/>
  <c r="D2248"/>
  <c r="C2248"/>
  <c r="A2248"/>
  <c r="D2247"/>
  <c r="C2247"/>
  <c r="A2247"/>
  <c r="D2246"/>
  <c r="C2246"/>
  <c r="A2246"/>
  <c r="D2245"/>
  <c r="C2245"/>
  <c r="A2245"/>
  <c r="D2244"/>
  <c r="C2244"/>
  <c r="A2244"/>
  <c r="D2243"/>
  <c r="C2243"/>
  <c r="A2243"/>
  <c r="D2242"/>
  <c r="C2242"/>
  <c r="A2242"/>
  <c r="D2241"/>
  <c r="C2241"/>
  <c r="A2241"/>
  <c r="D2240"/>
  <c r="C2240"/>
  <c r="A2240"/>
  <c r="D2239"/>
  <c r="C2239"/>
  <c r="A2239"/>
  <c r="D2238"/>
  <c r="C2238"/>
  <c r="A2238"/>
  <c r="D2237"/>
  <c r="C2237"/>
  <c r="A2237"/>
  <c r="D2236"/>
  <c r="C2236"/>
  <c r="A2236"/>
  <c r="D2235"/>
  <c r="C2235"/>
  <c r="A2235"/>
  <c r="D2234"/>
  <c r="C2234"/>
  <c r="A2234"/>
  <c r="D2233"/>
  <c r="C2233"/>
  <c r="A2233"/>
  <c r="D2232"/>
  <c r="C2232"/>
  <c r="A2232"/>
  <c r="D2231"/>
  <c r="C2231"/>
  <c r="A2231"/>
  <c r="D2230"/>
  <c r="C2230"/>
  <c r="A2230"/>
  <c r="D2229"/>
  <c r="C2229"/>
  <c r="A2229"/>
  <c r="D2228"/>
  <c r="C2228"/>
  <c r="A2228"/>
  <c r="D2227"/>
  <c r="C2227"/>
  <c r="A2227"/>
  <c r="D2226"/>
  <c r="C2226"/>
  <c r="A2226"/>
  <c r="D2225"/>
  <c r="C2225"/>
  <c r="A2225"/>
  <c r="D2224"/>
  <c r="C2224"/>
  <c r="A2224"/>
  <c r="D2223"/>
  <c r="C2223"/>
  <c r="A2223"/>
  <c r="D2222"/>
  <c r="C2222"/>
  <c r="A2222"/>
  <c r="D2221"/>
  <c r="C2221"/>
  <c r="A2221"/>
  <c r="D2220"/>
  <c r="C2220"/>
  <c r="A2220"/>
  <c r="D2219"/>
  <c r="C2219"/>
  <c r="A2219"/>
  <c r="D2218"/>
  <c r="C2218"/>
  <c r="A2218"/>
  <c r="D2217"/>
  <c r="C2217"/>
  <c r="A2217"/>
  <c r="D2216"/>
  <c r="C2216"/>
  <c r="A2216"/>
  <c r="D2215"/>
  <c r="C2215"/>
  <c r="A2215"/>
  <c r="D2214"/>
  <c r="C2214"/>
  <c r="A2214"/>
  <c r="D2213"/>
  <c r="C2213"/>
  <c r="A2213"/>
  <c r="D2212"/>
  <c r="C2212"/>
  <c r="A2212"/>
  <c r="D2211"/>
  <c r="C2211"/>
  <c r="A2211"/>
  <c r="D2210"/>
  <c r="C2210"/>
  <c r="A2210"/>
  <c r="D2209"/>
  <c r="C2209"/>
  <c r="A2209"/>
  <c r="D2208"/>
  <c r="C2208"/>
  <c r="A2208"/>
  <c r="D2207"/>
  <c r="C2207"/>
  <c r="A2207"/>
  <c r="D2206"/>
  <c r="C2206"/>
  <c r="A2206"/>
  <c r="D2205"/>
  <c r="C2205"/>
  <c r="A2205"/>
  <c r="D2204"/>
  <c r="C2204"/>
  <c r="A2204"/>
  <c r="D2203"/>
  <c r="C2203"/>
  <c r="A2203"/>
  <c r="D2202"/>
  <c r="C2202"/>
  <c r="A2202"/>
  <c r="D2201"/>
  <c r="C2201"/>
  <c r="A2201"/>
  <c r="D2200"/>
  <c r="C2200"/>
  <c r="A2200"/>
  <c r="D2199"/>
  <c r="C2199"/>
  <c r="A2199"/>
  <c r="D2198"/>
  <c r="C2198"/>
  <c r="A2198"/>
  <c r="D2197"/>
  <c r="C2197"/>
  <c r="A2197"/>
  <c r="D2196"/>
  <c r="C2196"/>
  <c r="A2196"/>
  <c r="D2195"/>
  <c r="C2195"/>
  <c r="A2195"/>
  <c r="D2194"/>
  <c r="C2194"/>
  <c r="A2194"/>
  <c r="D2193"/>
  <c r="C2193"/>
  <c r="A2193"/>
  <c r="D2192"/>
  <c r="C2192"/>
  <c r="A2192"/>
  <c r="D2191"/>
  <c r="C2191"/>
  <c r="A2191"/>
  <c r="D2190"/>
  <c r="C2190"/>
  <c r="A2190"/>
  <c r="D2189"/>
  <c r="C2189"/>
  <c r="A2189"/>
  <c r="D2188"/>
  <c r="C2188"/>
  <c r="A2188"/>
  <c r="D2187"/>
  <c r="C2187"/>
  <c r="A2187"/>
  <c r="D2186"/>
  <c r="C2186"/>
  <c r="A2186"/>
  <c r="D2185"/>
  <c r="C2185"/>
  <c r="A2185"/>
  <c r="D2184"/>
  <c r="C2184"/>
  <c r="A2184"/>
  <c r="D2183"/>
  <c r="C2183"/>
  <c r="A2183"/>
  <c r="D2182"/>
  <c r="C2182"/>
  <c r="A2182"/>
  <c r="D2181"/>
  <c r="C2181"/>
  <c r="A2181"/>
  <c r="D2180"/>
  <c r="C2180"/>
  <c r="A2180"/>
  <c r="D2179"/>
  <c r="C2179"/>
  <c r="A2179"/>
  <c r="D2178"/>
  <c r="C2178"/>
  <c r="A2178"/>
  <c r="D2177"/>
  <c r="C2177"/>
  <c r="A2177"/>
  <c r="D2176"/>
  <c r="C2176"/>
  <c r="A2176"/>
  <c r="D2175"/>
  <c r="C2175"/>
  <c r="A2175"/>
  <c r="D2174"/>
  <c r="C2174"/>
  <c r="A2174"/>
  <c r="D2173"/>
  <c r="C2173"/>
  <c r="A2173"/>
  <c r="D2172"/>
  <c r="C2172"/>
  <c r="A2172"/>
  <c r="D2171"/>
  <c r="C2171"/>
  <c r="A2171"/>
  <c r="D2170"/>
  <c r="C2170"/>
  <c r="A2170"/>
  <c r="D2169"/>
  <c r="C2169"/>
  <c r="A2169"/>
  <c r="D2168"/>
  <c r="C2168"/>
  <c r="A2168"/>
  <c r="D2167"/>
  <c r="C2167"/>
  <c r="A2167"/>
  <c r="D2166"/>
  <c r="C2166"/>
  <c r="A2166"/>
  <c r="D2165"/>
  <c r="C2165"/>
  <c r="A2165"/>
  <c r="D2164"/>
  <c r="C2164"/>
  <c r="A2164"/>
  <c r="D2163"/>
  <c r="C2163"/>
  <c r="A2163"/>
  <c r="D2162"/>
  <c r="C2162"/>
  <c r="A2162"/>
  <c r="D2161"/>
  <c r="C2161"/>
  <c r="A2161"/>
  <c r="D2160"/>
  <c r="C2160"/>
  <c r="A2160"/>
  <c r="D2159"/>
  <c r="C2159"/>
  <c r="A2159"/>
  <c r="D2158"/>
  <c r="C2158"/>
  <c r="A2158"/>
  <c r="D2157"/>
  <c r="C2157"/>
  <c r="A2157"/>
  <c r="D2156"/>
  <c r="C2156"/>
  <c r="A2156"/>
  <c r="D2155"/>
  <c r="C2155"/>
  <c r="A2155"/>
  <c r="D2154"/>
  <c r="C2154"/>
  <c r="A2154"/>
  <c r="D2153"/>
  <c r="C2153"/>
  <c r="A2153"/>
  <c r="D2152"/>
  <c r="C2152"/>
  <c r="A2152"/>
  <c r="D2151"/>
  <c r="C2151"/>
  <c r="A2151"/>
  <c r="D2150"/>
  <c r="C2150"/>
  <c r="A2150"/>
  <c r="D2149"/>
  <c r="C2149"/>
  <c r="A2149"/>
  <c r="D2148"/>
  <c r="C2148"/>
  <c r="A2148"/>
  <c r="D2147"/>
  <c r="C2147"/>
  <c r="A2147"/>
  <c r="D2146"/>
  <c r="C2146"/>
  <c r="A2146"/>
  <c r="D2145"/>
  <c r="C2145"/>
  <c r="A2145"/>
  <c r="D2144"/>
  <c r="C2144"/>
  <c r="A2144"/>
  <c r="D2143"/>
  <c r="C2143"/>
  <c r="A2143"/>
  <c r="D2142"/>
  <c r="C2142"/>
  <c r="A2142"/>
  <c r="D2141"/>
  <c r="C2141"/>
  <c r="A2141"/>
  <c r="D2140"/>
  <c r="C2140"/>
  <c r="A2140"/>
  <c r="D2139"/>
  <c r="C2139"/>
  <c r="A2139"/>
  <c r="D2138"/>
  <c r="C2138"/>
  <c r="A2138"/>
  <c r="D2137"/>
  <c r="C2137"/>
  <c r="A2137"/>
  <c r="D2136"/>
  <c r="C2136"/>
  <c r="A2136"/>
  <c r="D2135"/>
  <c r="C2135"/>
  <c r="A2135"/>
  <c r="D2134"/>
  <c r="C2134"/>
  <c r="A2134"/>
  <c r="D2133"/>
  <c r="C2133"/>
  <c r="A2133"/>
  <c r="D2132"/>
  <c r="C2132"/>
  <c r="A2132"/>
  <c r="D2131"/>
  <c r="C2131"/>
  <c r="A2131"/>
  <c r="D2130"/>
  <c r="C2130"/>
  <c r="A2130"/>
  <c r="D2129"/>
  <c r="C2129"/>
  <c r="A2129"/>
  <c r="D2128"/>
  <c r="C2128"/>
  <c r="A2128"/>
  <c r="D2127"/>
  <c r="C2127"/>
  <c r="A2127"/>
  <c r="D2126"/>
  <c r="C2126"/>
  <c r="A2126"/>
  <c r="D2125"/>
  <c r="C2125"/>
  <c r="A2125"/>
  <c r="D2124"/>
  <c r="C2124"/>
  <c r="A2124"/>
  <c r="D2123"/>
  <c r="C2123"/>
  <c r="A2123"/>
  <c r="D2122"/>
  <c r="C2122"/>
  <c r="A2122"/>
  <c r="D2121"/>
  <c r="C2121"/>
  <c r="A2121"/>
  <c r="D2120"/>
  <c r="C2120"/>
  <c r="A2120"/>
  <c r="D2119"/>
  <c r="C2119"/>
  <c r="A2119"/>
  <c r="D2118"/>
  <c r="C2118"/>
  <c r="A2118"/>
  <c r="D2117"/>
  <c r="C2117"/>
  <c r="A2117"/>
  <c r="D2116"/>
  <c r="C2116"/>
  <c r="A2116"/>
  <c r="D2115"/>
  <c r="C2115"/>
  <c r="A2115"/>
  <c r="D2114"/>
  <c r="C2114"/>
  <c r="A2114"/>
  <c r="D2113"/>
  <c r="C2113"/>
  <c r="A2113"/>
  <c r="D2112"/>
  <c r="C2112"/>
  <c r="A2112"/>
  <c r="D2111"/>
  <c r="C2111"/>
  <c r="A2111"/>
  <c r="D2110"/>
  <c r="C2110"/>
  <c r="A2110"/>
  <c r="D2109"/>
  <c r="C2109"/>
  <c r="A2109"/>
  <c r="D2108"/>
  <c r="C2108"/>
  <c r="A2108"/>
  <c r="D2107"/>
  <c r="C2107"/>
  <c r="A2107"/>
  <c r="D2106"/>
  <c r="C2106"/>
  <c r="A2106"/>
  <c r="D2105"/>
  <c r="C2105"/>
  <c r="A2105"/>
  <c r="D2104"/>
  <c r="C2104"/>
  <c r="A2104"/>
  <c r="D2103"/>
  <c r="C2103"/>
  <c r="A2103"/>
  <c r="D2102"/>
  <c r="C2102"/>
  <c r="A2102"/>
  <c r="D2101"/>
  <c r="C2101"/>
  <c r="A2101"/>
  <c r="D2100"/>
  <c r="C2100"/>
  <c r="A2100"/>
  <c r="D2099"/>
  <c r="C2099"/>
  <c r="A2099"/>
  <c r="D2098"/>
  <c r="C2098"/>
  <c r="A2098"/>
  <c r="D2097"/>
  <c r="C2097"/>
  <c r="A2097"/>
  <c r="D2096"/>
  <c r="C2096"/>
  <c r="A2096"/>
  <c r="D2095"/>
  <c r="C2095"/>
  <c r="A2095"/>
  <c r="D2094"/>
  <c r="C2094"/>
  <c r="A2094"/>
  <c r="D2093"/>
  <c r="C2093"/>
  <c r="A2093"/>
  <c r="D2092"/>
  <c r="C2092"/>
  <c r="A2092"/>
  <c r="D2091"/>
  <c r="C2091"/>
  <c r="A2091"/>
  <c r="D2090"/>
  <c r="C2090"/>
  <c r="A2090"/>
  <c r="D2089"/>
  <c r="C2089"/>
  <c r="A2089"/>
  <c r="D2088"/>
  <c r="C2088"/>
  <c r="A2088"/>
  <c r="D2087"/>
  <c r="C2087"/>
  <c r="A2087"/>
  <c r="D2086"/>
  <c r="C2086"/>
  <c r="A2086"/>
  <c r="D2085"/>
  <c r="C2085"/>
  <c r="A2085"/>
  <c r="D2084"/>
  <c r="C2084"/>
  <c r="A2084"/>
  <c r="D2083"/>
  <c r="C2083"/>
  <c r="A2083"/>
  <c r="D2082"/>
  <c r="C2082"/>
  <c r="A2082"/>
  <c r="D2081"/>
  <c r="C2081"/>
  <c r="A2081"/>
  <c r="D2080"/>
  <c r="C2080"/>
  <c r="A2080"/>
  <c r="D2079"/>
  <c r="C2079"/>
  <c r="A2079"/>
  <c r="D2078"/>
  <c r="C2078"/>
  <c r="A2078"/>
  <c r="D2077"/>
  <c r="C2077"/>
  <c r="A2077"/>
  <c r="D2076"/>
  <c r="C2076"/>
  <c r="A2076"/>
  <c r="D2075"/>
  <c r="C2075"/>
  <c r="A2075"/>
  <c r="D2074"/>
  <c r="C2074"/>
  <c r="A2074"/>
  <c r="D2073"/>
  <c r="C2073"/>
  <c r="A2073"/>
  <c r="D2072"/>
  <c r="C2072"/>
  <c r="A2072"/>
  <c r="D2071"/>
  <c r="C2071"/>
  <c r="A2071"/>
  <c r="D2070"/>
  <c r="C2070"/>
  <c r="A2070"/>
  <c r="D2069"/>
  <c r="C2069"/>
  <c r="A2069"/>
  <c r="D2068"/>
  <c r="C2068"/>
  <c r="A2068"/>
  <c r="D2067"/>
  <c r="C2067"/>
  <c r="A2067"/>
  <c r="D2066"/>
  <c r="C2066"/>
  <c r="A2066"/>
  <c r="D2065"/>
  <c r="C2065"/>
  <c r="A2065"/>
  <c r="D2064"/>
  <c r="C2064"/>
  <c r="A2064"/>
  <c r="D2063"/>
  <c r="C2063"/>
  <c r="A2063"/>
  <c r="D2062"/>
  <c r="C2062"/>
  <c r="A2062"/>
  <c r="D2061"/>
  <c r="C2061"/>
  <c r="A2061"/>
  <c r="D2060"/>
  <c r="C2060"/>
  <c r="A2060"/>
  <c r="D2059"/>
  <c r="C2059"/>
  <c r="A2059"/>
  <c r="D2058"/>
  <c r="C2058"/>
  <c r="A2058"/>
  <c r="D2057"/>
  <c r="C2057"/>
  <c r="A2057"/>
  <c r="D2056"/>
  <c r="C2056"/>
  <c r="A2056"/>
  <c r="D2055"/>
  <c r="C2055"/>
  <c r="A2055"/>
  <c r="D2054"/>
  <c r="C2054"/>
  <c r="A2054"/>
  <c r="D2053"/>
  <c r="C2053"/>
  <c r="A2053"/>
  <c r="D2052"/>
  <c r="C2052"/>
  <c r="A2052"/>
  <c r="D2051"/>
  <c r="C2051"/>
  <c r="A2051"/>
  <c r="D2050"/>
  <c r="C2050"/>
  <c r="A2050"/>
  <c r="D2049"/>
  <c r="C2049"/>
  <c r="A2049"/>
  <c r="D2048"/>
  <c r="C2048"/>
  <c r="A2048"/>
  <c r="D2047"/>
  <c r="C2047"/>
  <c r="A2047"/>
  <c r="D2046"/>
  <c r="C2046"/>
  <c r="A2046"/>
  <c r="D2045"/>
  <c r="C2045"/>
  <c r="A2045"/>
  <c r="D2044"/>
  <c r="C2044"/>
  <c r="A2044"/>
  <c r="D2043"/>
  <c r="C2043"/>
  <c r="A2043"/>
  <c r="D2042"/>
  <c r="C2042"/>
  <c r="A2042"/>
  <c r="D2041"/>
  <c r="C2041"/>
  <c r="A2041"/>
  <c r="D2040"/>
  <c r="C2040"/>
  <c r="A2040"/>
  <c r="D2039"/>
  <c r="C2039"/>
  <c r="A2039"/>
  <c r="D2038"/>
  <c r="C2038"/>
  <c r="A2038"/>
  <c r="D2037"/>
  <c r="C2037"/>
  <c r="A2037"/>
  <c r="D2036"/>
  <c r="C2036"/>
  <c r="A2036"/>
  <c r="D2035"/>
  <c r="C2035"/>
  <c r="A2035"/>
  <c r="D2034"/>
  <c r="C2034"/>
  <c r="A2034"/>
  <c r="D2033"/>
  <c r="C2033"/>
  <c r="A2033"/>
  <c r="D2032"/>
  <c r="C2032"/>
  <c r="A2032"/>
  <c r="D2031"/>
  <c r="C2031"/>
  <c r="A2031"/>
  <c r="D2030"/>
  <c r="C2030"/>
  <c r="A2030"/>
  <c r="D2029"/>
  <c r="C2029"/>
  <c r="A2029"/>
  <c r="D2028"/>
  <c r="C2028"/>
  <c r="A2028"/>
  <c r="D2027"/>
  <c r="C2027"/>
  <c r="A2027"/>
  <c r="D2026"/>
  <c r="C2026"/>
  <c r="A2026"/>
  <c r="D2025"/>
  <c r="C2025"/>
  <c r="A2025"/>
  <c r="D2024"/>
  <c r="C2024"/>
  <c r="A2024"/>
  <c r="D2023"/>
  <c r="C2023"/>
  <c r="A2023"/>
  <c r="D2022"/>
  <c r="C2022"/>
  <c r="A2022"/>
  <c r="D2021"/>
  <c r="C2021"/>
  <c r="A2021"/>
  <c r="D2020"/>
  <c r="C2020"/>
  <c r="A2020"/>
  <c r="D2019"/>
  <c r="C2019"/>
  <c r="A2019"/>
  <c r="D2018"/>
  <c r="C2018"/>
  <c r="A2018"/>
  <c r="D2017"/>
  <c r="C2017"/>
  <c r="A2017"/>
  <c r="D2016"/>
  <c r="C2016"/>
  <c r="A2016"/>
  <c r="D2015"/>
  <c r="C2015"/>
  <c r="A2015"/>
  <c r="D2014"/>
  <c r="C2014"/>
  <c r="A2014"/>
  <c r="D2013"/>
  <c r="C2013"/>
  <c r="A2013"/>
  <c r="D2012"/>
  <c r="C2012"/>
  <c r="A2012"/>
  <c r="D2011"/>
  <c r="C2011"/>
  <c r="A2011"/>
  <c r="D2010"/>
  <c r="C2010"/>
  <c r="A2010"/>
  <c r="D2009"/>
  <c r="C2009"/>
  <c r="A2009"/>
  <c r="D2008"/>
  <c r="C2008"/>
  <c r="A2008"/>
  <c r="D2007"/>
  <c r="C2007"/>
  <c r="A2007"/>
  <c r="D2006"/>
  <c r="C2006"/>
  <c r="A2006"/>
  <c r="D2005"/>
  <c r="C2005"/>
  <c r="A2005"/>
  <c r="D2004"/>
  <c r="C2004"/>
  <c r="A2004"/>
  <c r="D2003"/>
  <c r="C2003"/>
  <c r="A2003"/>
  <c r="D2002"/>
  <c r="C2002"/>
  <c r="A2002"/>
  <c r="D2001"/>
  <c r="C2001"/>
  <c r="A2001"/>
  <c r="D2000"/>
  <c r="C2000"/>
  <c r="A2000"/>
  <c r="D1999"/>
  <c r="C1999"/>
  <c r="A1999"/>
  <c r="D1998"/>
  <c r="C1998"/>
  <c r="A1998"/>
  <c r="D1997"/>
  <c r="C1997"/>
  <c r="A1997"/>
  <c r="D1996"/>
  <c r="C1996"/>
  <c r="A1996"/>
  <c r="D1995"/>
  <c r="C1995"/>
  <c r="A1995"/>
  <c r="D1994"/>
  <c r="C1994"/>
  <c r="A1994"/>
  <c r="D1993"/>
  <c r="C1993"/>
  <c r="A1993"/>
  <c r="D1992"/>
  <c r="C1992"/>
  <c r="A1992"/>
  <c r="D1991"/>
  <c r="C1991"/>
  <c r="A1991"/>
  <c r="D1990"/>
  <c r="C1990"/>
  <c r="A1990"/>
  <c r="D1989"/>
  <c r="C1989"/>
  <c r="A1989"/>
  <c r="D1988"/>
  <c r="C1988"/>
  <c r="A1988"/>
  <c r="D1987"/>
  <c r="C1987"/>
  <c r="A1987"/>
  <c r="D1986"/>
  <c r="C1986"/>
  <c r="A1986"/>
  <c r="D1985"/>
  <c r="C1985"/>
  <c r="A1985"/>
  <c r="D1984"/>
  <c r="C1984"/>
  <c r="A1984"/>
  <c r="D1983"/>
  <c r="C1983"/>
  <c r="A1983"/>
  <c r="D1982"/>
  <c r="C1982"/>
  <c r="A1982"/>
  <c r="D1981"/>
  <c r="C1981"/>
  <c r="A1981"/>
  <c r="D1980"/>
  <c r="C1980"/>
  <c r="A1980"/>
  <c r="D1979"/>
  <c r="C1979"/>
  <c r="A1979"/>
  <c r="D1978"/>
  <c r="C1978"/>
  <c r="A1978"/>
  <c r="D1977"/>
  <c r="C1977"/>
  <c r="A1977"/>
  <c r="D1976"/>
  <c r="C1976"/>
  <c r="A1976"/>
  <c r="D1975"/>
  <c r="C1975"/>
  <c r="A1975"/>
  <c r="D1974"/>
  <c r="C1974"/>
  <c r="A1974"/>
  <c r="D1973"/>
  <c r="C1973"/>
  <c r="A1973"/>
  <c r="D1972"/>
  <c r="C1972"/>
  <c r="A1972"/>
  <c r="D1971"/>
  <c r="C1971"/>
  <c r="A1971"/>
  <c r="D1970"/>
  <c r="C1970"/>
  <c r="A1970"/>
  <c r="D1969"/>
  <c r="C1969"/>
  <c r="A1969"/>
  <c r="D1968"/>
  <c r="C1968"/>
  <c r="A1968"/>
  <c r="D1967"/>
  <c r="C1967"/>
  <c r="A1967"/>
  <c r="D1966"/>
  <c r="C1966"/>
  <c r="A1966"/>
  <c r="D1965"/>
  <c r="C1965"/>
  <c r="A1965"/>
  <c r="D1964"/>
  <c r="C1964"/>
  <c r="A1964"/>
  <c r="D1963"/>
  <c r="C1963"/>
  <c r="A1963"/>
  <c r="D1962"/>
  <c r="C1962"/>
  <c r="A1962"/>
  <c r="D1961"/>
  <c r="C1961"/>
  <c r="A1961"/>
  <c r="D1960"/>
  <c r="C1960"/>
  <c r="A1960"/>
  <c r="D1959"/>
  <c r="C1959"/>
  <c r="A1959"/>
  <c r="D1958"/>
  <c r="C1958"/>
  <c r="A1958"/>
  <c r="D1957"/>
  <c r="C1957"/>
  <c r="A1957"/>
  <c r="D1956"/>
  <c r="C1956"/>
  <c r="A1956"/>
  <c r="D1955"/>
  <c r="C1955"/>
  <c r="A1955"/>
  <c r="D1954"/>
  <c r="C1954"/>
  <c r="A1954"/>
  <c r="D1953"/>
  <c r="C1953"/>
  <c r="A1953"/>
  <c r="D1952"/>
  <c r="C1952"/>
  <c r="A1952"/>
  <c r="D1951"/>
  <c r="C1951"/>
  <c r="A1951"/>
  <c r="D1950"/>
  <c r="C1950"/>
  <c r="A1950"/>
  <c r="D1949"/>
  <c r="C1949"/>
  <c r="A1949"/>
  <c r="D1948"/>
  <c r="C1948"/>
  <c r="A1948"/>
  <c r="D1947"/>
  <c r="C1947"/>
  <c r="A1947"/>
  <c r="D1946"/>
  <c r="C1946"/>
  <c r="A1946"/>
  <c r="D1945"/>
  <c r="C1945"/>
  <c r="A1945"/>
  <c r="D1944"/>
  <c r="C1944"/>
  <c r="A1944"/>
  <c r="D1943"/>
  <c r="C1943"/>
  <c r="A1943"/>
  <c r="D1942"/>
  <c r="C1942"/>
  <c r="A1942"/>
  <c r="D1941"/>
  <c r="C1941"/>
  <c r="A1941"/>
  <c r="D1940"/>
  <c r="C1940"/>
  <c r="A1940"/>
  <c r="D1939"/>
  <c r="C1939"/>
  <c r="A1939"/>
  <c r="D1938"/>
  <c r="C1938"/>
  <c r="A1938"/>
  <c r="D1937"/>
  <c r="C1937"/>
  <c r="A1937"/>
  <c r="D1936"/>
  <c r="C1936"/>
  <c r="A1936"/>
  <c r="D1935"/>
  <c r="C1935"/>
  <c r="A1935"/>
  <c r="D1934"/>
  <c r="C1934"/>
  <c r="A1934"/>
  <c r="D1933"/>
  <c r="C1933"/>
  <c r="A1933"/>
  <c r="D1932"/>
  <c r="C1932"/>
  <c r="A1932"/>
  <c r="D1931"/>
  <c r="C1931"/>
  <c r="A1931"/>
  <c r="D1930"/>
  <c r="C1930"/>
  <c r="A1930"/>
  <c r="D1929"/>
  <c r="C1929"/>
  <c r="A1929"/>
  <c r="D1928"/>
  <c r="C1928"/>
  <c r="A1928"/>
  <c r="D1927"/>
  <c r="C1927"/>
  <c r="A1927"/>
  <c r="D1926"/>
  <c r="C1926"/>
  <c r="A1926"/>
  <c r="D1925"/>
  <c r="C1925"/>
  <c r="A1925"/>
  <c r="D1924"/>
  <c r="C1924"/>
  <c r="A1924"/>
  <c r="D1923"/>
  <c r="C1923"/>
  <c r="A1923"/>
  <c r="D1922"/>
  <c r="C1922"/>
  <c r="A1922"/>
  <c r="D1921"/>
  <c r="C1921"/>
  <c r="A1921"/>
  <c r="D1920"/>
  <c r="C1920"/>
  <c r="A1920"/>
  <c r="D1919"/>
  <c r="C1919"/>
  <c r="A1919"/>
  <c r="D1918"/>
  <c r="C1918"/>
  <c r="A1918"/>
  <c r="D1917"/>
  <c r="C1917"/>
  <c r="A1917"/>
  <c r="D1916"/>
  <c r="C1916"/>
  <c r="A1916"/>
  <c r="D1915"/>
  <c r="C1915"/>
  <c r="A1915"/>
  <c r="D1914"/>
  <c r="C1914"/>
  <c r="A1914"/>
  <c r="D1913"/>
  <c r="C1913"/>
  <c r="A1913"/>
  <c r="D1912"/>
  <c r="C1912"/>
  <c r="A1912"/>
  <c r="D1911"/>
  <c r="C1911"/>
  <c r="A1911"/>
  <c r="D1910"/>
  <c r="C1910"/>
  <c r="A1910"/>
  <c r="D1909"/>
  <c r="C1909"/>
  <c r="A1909"/>
  <c r="D1908"/>
  <c r="C1908"/>
  <c r="A1908"/>
  <c r="D1907"/>
  <c r="C1907"/>
  <c r="A1907"/>
  <c r="D1906"/>
  <c r="C1906"/>
  <c r="A1906"/>
  <c r="D1905"/>
  <c r="C1905"/>
  <c r="A1905"/>
  <c r="D1904"/>
  <c r="C1904"/>
  <c r="A1904"/>
  <c r="D1903"/>
  <c r="C1903"/>
  <c r="A1903"/>
  <c r="D1902"/>
  <c r="C1902"/>
  <c r="A1902"/>
  <c r="D1901"/>
  <c r="C1901"/>
  <c r="A1901"/>
  <c r="D1900"/>
  <c r="C1900"/>
  <c r="A1900"/>
  <c r="D1899"/>
  <c r="C1899"/>
  <c r="A1899"/>
  <c r="D1898"/>
  <c r="C1898"/>
  <c r="A1898"/>
  <c r="D1897"/>
  <c r="C1897"/>
  <c r="A1897"/>
  <c r="D1896"/>
  <c r="C1896"/>
  <c r="A1896"/>
  <c r="D1895"/>
  <c r="C1895"/>
  <c r="A1895"/>
  <c r="D1894"/>
  <c r="C1894"/>
  <c r="A1894"/>
  <c r="D1893"/>
  <c r="C1893"/>
  <c r="A1893"/>
  <c r="D1892"/>
  <c r="C1892"/>
  <c r="A1892"/>
  <c r="D1891"/>
  <c r="C1891"/>
  <c r="A1891"/>
  <c r="D1890"/>
  <c r="C1890"/>
  <c r="A1890"/>
  <c r="D1889"/>
  <c r="C1889"/>
  <c r="A1889"/>
  <c r="D1888"/>
  <c r="C1888"/>
  <c r="A1888"/>
  <c r="D1887"/>
  <c r="C1887"/>
  <c r="A1887"/>
  <c r="D1886"/>
  <c r="C1886"/>
  <c r="A1886"/>
  <c r="D1885"/>
  <c r="C1885"/>
  <c r="A1885"/>
  <c r="D1884"/>
  <c r="C1884"/>
  <c r="A1884"/>
  <c r="D1883"/>
  <c r="C1883"/>
  <c r="A1883"/>
  <c r="D1882"/>
  <c r="C1882"/>
  <c r="A1882"/>
  <c r="D1881"/>
  <c r="C1881"/>
  <c r="A1881"/>
  <c r="D1880"/>
  <c r="C1880"/>
  <c r="A1880"/>
  <c r="D1879"/>
  <c r="C1879"/>
  <c r="A1879"/>
  <c r="D1878"/>
  <c r="C1878"/>
  <c r="A1878"/>
  <c r="D1877"/>
  <c r="C1877"/>
  <c r="A1877"/>
  <c r="D1876"/>
  <c r="C1876"/>
  <c r="A1876"/>
  <c r="D1875"/>
  <c r="C1875"/>
  <c r="A1875"/>
  <c r="D1874"/>
  <c r="C1874"/>
  <c r="A1874"/>
  <c r="D1873"/>
  <c r="C1873"/>
  <c r="A1873"/>
  <c r="D1872"/>
  <c r="C1872"/>
  <c r="A1872"/>
  <c r="D1871"/>
  <c r="C1871"/>
  <c r="A1871"/>
  <c r="D1870"/>
  <c r="C1870"/>
  <c r="A1870"/>
  <c r="D1869"/>
  <c r="C1869"/>
  <c r="A1869"/>
  <c r="D1868"/>
  <c r="C1868"/>
  <c r="A1868"/>
  <c r="D1867"/>
  <c r="C1867"/>
  <c r="A1867"/>
  <c r="D1866"/>
  <c r="C1866"/>
  <c r="A1866"/>
  <c r="D1865"/>
  <c r="C1865"/>
  <c r="A1865"/>
  <c r="D1864"/>
  <c r="C1864"/>
  <c r="A1864"/>
  <c r="D1863"/>
  <c r="C1863"/>
  <c r="A1863"/>
  <c r="D1862"/>
  <c r="C1862"/>
  <c r="A1862"/>
  <c r="D1861"/>
  <c r="C1861"/>
  <c r="A1861"/>
  <c r="D1860"/>
  <c r="C1860"/>
  <c r="A1860"/>
  <c r="D1859"/>
  <c r="C1859"/>
  <c r="A1859"/>
  <c r="D1858"/>
  <c r="C1858"/>
  <c r="A1858"/>
  <c r="D1857"/>
  <c r="C1857"/>
  <c r="A1857"/>
  <c r="D1856"/>
  <c r="C1856"/>
  <c r="A1856"/>
  <c r="D1855"/>
  <c r="C1855"/>
  <c r="A1855"/>
  <c r="D1854"/>
  <c r="C1854"/>
  <c r="A1854"/>
  <c r="D1853"/>
  <c r="C1853"/>
  <c r="A1853"/>
  <c r="D1852"/>
  <c r="C1852"/>
  <c r="A1852"/>
  <c r="D1851"/>
  <c r="C1851"/>
  <c r="A1851"/>
  <c r="D1850"/>
  <c r="C1850"/>
  <c r="A1850"/>
  <c r="D1849"/>
  <c r="C1849"/>
  <c r="A1849"/>
  <c r="D1848"/>
  <c r="C1848"/>
  <c r="A1848"/>
  <c r="D1847"/>
  <c r="C1847"/>
  <c r="A1847"/>
  <c r="D1846"/>
  <c r="C1846"/>
  <c r="A1846"/>
  <c r="D1845"/>
  <c r="C1845"/>
  <c r="A1845"/>
  <c r="D1844"/>
  <c r="C1844"/>
  <c r="A1844"/>
  <c r="D1843"/>
  <c r="C1843"/>
  <c r="A1843"/>
  <c r="D1842"/>
  <c r="C1842"/>
  <c r="A1842"/>
  <c r="D1841"/>
  <c r="C1841"/>
  <c r="A1841"/>
  <c r="D1840"/>
  <c r="C1840"/>
  <c r="A1840"/>
  <c r="D1839"/>
  <c r="C1839"/>
  <c r="A1839"/>
  <c r="D1838"/>
  <c r="C1838"/>
  <c r="A1838"/>
  <c r="D1837"/>
  <c r="C1837"/>
  <c r="A1837"/>
  <c r="D1836"/>
  <c r="C1836"/>
  <c r="A1836"/>
  <c r="D1835"/>
  <c r="C1835"/>
  <c r="A1835"/>
  <c r="D1834"/>
  <c r="C1834"/>
  <c r="A1834"/>
  <c r="D1833"/>
  <c r="C1833"/>
  <c r="A1833"/>
  <c r="D1832"/>
  <c r="C1832"/>
  <c r="A1832"/>
  <c r="D1831"/>
  <c r="C1831"/>
  <c r="A1831"/>
  <c r="D1830"/>
  <c r="C1830"/>
  <c r="A1830"/>
  <c r="D1829"/>
  <c r="C1829"/>
  <c r="A1829"/>
  <c r="D1828"/>
  <c r="C1828"/>
  <c r="A1828"/>
  <c r="D1827"/>
  <c r="C1827"/>
  <c r="A1827"/>
  <c r="D1826"/>
  <c r="C1826"/>
  <c r="A1826"/>
  <c r="D1825"/>
  <c r="C1825"/>
  <c r="A1825"/>
  <c r="D1824"/>
  <c r="C1824"/>
  <c r="A1824"/>
  <c r="D1823"/>
  <c r="C1823"/>
  <c r="A1823"/>
  <c r="D1822"/>
  <c r="C1822"/>
  <c r="A1822"/>
  <c r="D1821"/>
  <c r="C1821"/>
  <c r="A1821"/>
  <c r="D1820"/>
  <c r="C1820"/>
  <c r="A1820"/>
  <c r="D1819"/>
  <c r="C1819"/>
  <c r="A1819"/>
  <c r="D1818"/>
  <c r="C1818"/>
  <c r="A1818"/>
  <c r="D1817"/>
  <c r="C1817"/>
  <c r="A1817"/>
  <c r="D1816"/>
  <c r="C1816"/>
  <c r="A1816"/>
  <c r="D1815"/>
  <c r="C1815"/>
  <c r="A1815"/>
  <c r="D1814"/>
  <c r="C1814"/>
  <c r="A1814"/>
  <c r="D1813"/>
  <c r="C1813"/>
  <c r="A1813"/>
  <c r="D1812"/>
  <c r="C1812"/>
  <c r="A1812"/>
  <c r="D1811"/>
  <c r="C1811"/>
  <c r="A1811"/>
  <c r="D1810"/>
  <c r="C1810"/>
  <c r="A1810"/>
  <c r="D1809"/>
  <c r="C1809"/>
  <c r="A1809"/>
  <c r="D1808"/>
  <c r="C1808"/>
  <c r="A1808"/>
  <c r="D1807"/>
  <c r="C1807"/>
  <c r="A1807"/>
  <c r="D1806"/>
  <c r="C1806"/>
  <c r="A1806"/>
  <c r="D1805"/>
  <c r="C1805"/>
  <c r="A1805"/>
  <c r="D1804"/>
  <c r="C1804"/>
  <c r="A1804"/>
  <c r="D1803"/>
  <c r="C1803"/>
  <c r="A1803"/>
  <c r="D1802"/>
  <c r="C1802"/>
  <c r="A1802"/>
  <c r="D1801"/>
  <c r="C1801"/>
  <c r="A1801"/>
  <c r="D1800"/>
  <c r="C1800"/>
  <c r="A1800"/>
  <c r="D1799"/>
  <c r="C1799"/>
  <c r="A1799"/>
  <c r="D1798"/>
  <c r="C1798"/>
  <c r="A1798"/>
  <c r="D1797"/>
  <c r="C1797"/>
  <c r="A1797"/>
  <c r="D1796"/>
  <c r="C1796"/>
  <c r="A1796"/>
  <c r="D1795"/>
  <c r="C1795"/>
  <c r="A1795"/>
  <c r="D1794"/>
  <c r="C1794"/>
  <c r="A1794"/>
  <c r="D1793"/>
  <c r="C1793"/>
  <c r="A1793"/>
  <c r="D1792"/>
  <c r="C1792"/>
  <c r="A1792"/>
  <c r="D1791"/>
  <c r="C1791"/>
  <c r="A1791"/>
  <c r="D1790"/>
  <c r="C1790"/>
  <c r="A1790"/>
  <c r="D1789"/>
  <c r="C1789"/>
  <c r="A1789"/>
  <c r="D1788"/>
  <c r="C1788"/>
  <c r="A1788"/>
  <c r="D1787"/>
  <c r="C1787"/>
  <c r="A1787"/>
  <c r="D1786"/>
  <c r="C1786"/>
  <c r="A1786"/>
  <c r="D1785"/>
  <c r="C1785"/>
  <c r="A1785"/>
  <c r="D1784"/>
  <c r="C1784"/>
  <c r="A1784"/>
  <c r="D1783"/>
  <c r="C1783"/>
  <c r="A1783"/>
  <c r="D1782"/>
  <c r="C1782"/>
  <c r="A1782"/>
  <c r="D1781"/>
  <c r="C1781"/>
  <c r="A1781"/>
  <c r="D1780"/>
  <c r="C1780"/>
  <c r="A1780"/>
  <c r="D1779"/>
  <c r="C1779"/>
  <c r="A1779"/>
  <c r="D1778"/>
  <c r="C1778"/>
  <c r="A1778"/>
  <c r="D1777"/>
  <c r="C1777"/>
  <c r="A1777"/>
  <c r="D1776"/>
  <c r="C1776"/>
  <c r="A1776"/>
  <c r="D1775"/>
  <c r="C1775"/>
  <c r="A1775"/>
  <c r="D1774"/>
  <c r="C1774"/>
  <c r="A1774"/>
  <c r="D1773"/>
  <c r="C1773"/>
  <c r="A1773"/>
  <c r="D1772"/>
  <c r="C1772"/>
  <c r="A1772"/>
  <c r="D1771"/>
  <c r="C1771"/>
  <c r="A1771"/>
  <c r="D1770"/>
  <c r="C1770"/>
  <c r="A1770"/>
  <c r="D1769"/>
  <c r="C1769"/>
  <c r="A1769"/>
  <c r="D1768"/>
  <c r="C1768"/>
  <c r="A1768"/>
  <c r="D1767"/>
  <c r="C1767"/>
  <c r="A1767"/>
  <c r="D1766"/>
  <c r="C1766"/>
  <c r="A1766"/>
  <c r="D1765"/>
  <c r="C1765"/>
  <c r="A1765"/>
  <c r="D1764"/>
  <c r="C1764"/>
  <c r="A1764"/>
  <c r="D1763"/>
  <c r="C1763"/>
  <c r="A1763"/>
  <c r="D1762"/>
  <c r="C1762"/>
  <c r="A1762"/>
  <c r="D1761"/>
  <c r="C1761"/>
  <c r="A1761"/>
  <c r="D1760"/>
  <c r="C1760"/>
  <c r="A1760"/>
  <c r="D1759"/>
  <c r="C1759"/>
  <c r="A1759"/>
  <c r="D1758"/>
  <c r="C1758"/>
  <c r="A1758"/>
  <c r="D1757"/>
  <c r="C1757"/>
  <c r="A1757"/>
  <c r="D1756"/>
  <c r="C1756"/>
  <c r="A1756"/>
  <c r="D1755"/>
  <c r="C1755"/>
  <c r="A1755"/>
  <c r="D1754"/>
  <c r="C1754"/>
  <c r="A1754"/>
  <c r="D1753"/>
  <c r="C1753"/>
  <c r="A1753"/>
  <c r="D1752"/>
  <c r="C1752"/>
  <c r="A1752"/>
  <c r="D1751"/>
  <c r="C1751"/>
  <c r="A1751"/>
  <c r="D1750"/>
  <c r="C1750"/>
  <c r="A1750"/>
  <c r="D1749"/>
  <c r="C1749"/>
  <c r="A1749"/>
  <c r="D1748"/>
  <c r="C1748"/>
  <c r="A1748"/>
  <c r="D1747"/>
  <c r="C1747"/>
  <c r="A1747"/>
  <c r="D1746"/>
  <c r="C1746"/>
  <c r="A1746"/>
  <c r="D1745"/>
  <c r="C1745"/>
  <c r="A1745"/>
  <c r="D1744"/>
  <c r="C1744"/>
  <c r="A1744"/>
  <c r="D1743"/>
  <c r="C1743"/>
  <c r="A1743"/>
  <c r="D1742"/>
  <c r="C1742"/>
  <c r="A1742"/>
  <c r="D1741"/>
  <c r="C1741"/>
  <c r="A1741"/>
  <c r="D1740"/>
  <c r="C1740"/>
  <c r="A1740"/>
  <c r="D1739"/>
  <c r="C1739"/>
  <c r="A1739"/>
  <c r="D1738"/>
  <c r="C1738"/>
  <c r="A1738"/>
  <c r="D1737"/>
  <c r="C1737"/>
  <c r="A1737"/>
  <c r="D1736"/>
  <c r="C1736"/>
  <c r="A1736"/>
  <c r="D1735"/>
  <c r="C1735"/>
  <c r="A1735"/>
  <c r="D1734"/>
  <c r="C1734"/>
  <c r="A1734"/>
  <c r="D1733"/>
  <c r="C1733"/>
  <c r="A1733"/>
  <c r="D1732"/>
  <c r="C1732"/>
  <c r="A1732"/>
  <c r="D1731"/>
  <c r="C1731"/>
  <c r="A1731"/>
  <c r="D1730"/>
  <c r="C1730"/>
  <c r="A1730"/>
  <c r="D1729"/>
  <c r="C1729"/>
  <c r="A1729"/>
  <c r="D1728"/>
  <c r="C1728"/>
  <c r="A1728"/>
  <c r="D1727"/>
  <c r="C1727"/>
  <c r="A1727"/>
  <c r="D1726"/>
  <c r="C1726"/>
  <c r="A1726"/>
  <c r="D1725"/>
  <c r="C1725"/>
  <c r="A1725"/>
  <c r="D1724"/>
  <c r="C1724"/>
  <c r="A1724"/>
  <c r="D1723"/>
  <c r="C1723"/>
  <c r="A1723"/>
  <c r="D1722"/>
  <c r="C1722"/>
  <c r="A1722"/>
  <c r="D1721"/>
  <c r="C1721"/>
  <c r="A1721"/>
  <c r="D1720"/>
  <c r="C1720"/>
  <c r="A1720"/>
  <c r="D1719"/>
  <c r="C1719"/>
  <c r="A1719"/>
  <c r="D1718"/>
  <c r="C1718"/>
  <c r="A1718"/>
  <c r="D1717"/>
  <c r="C1717"/>
  <c r="A1717"/>
  <c r="D1716"/>
  <c r="C1716"/>
  <c r="A1716"/>
  <c r="D1715"/>
  <c r="C1715"/>
  <c r="A1715"/>
  <c r="D1714"/>
  <c r="C1714"/>
  <c r="A1714"/>
  <c r="D1713"/>
  <c r="C1713"/>
  <c r="A1713"/>
  <c r="D1712"/>
  <c r="C1712"/>
  <c r="A1712"/>
  <c r="D1711"/>
  <c r="C1711"/>
  <c r="A1711"/>
  <c r="D1710"/>
  <c r="C1710"/>
  <c r="A1710"/>
  <c r="D1709"/>
  <c r="C1709"/>
  <c r="A1709"/>
  <c r="D1708"/>
  <c r="C1708"/>
  <c r="A1708"/>
  <c r="D1707"/>
  <c r="C1707"/>
  <c r="A1707"/>
  <c r="D1706"/>
  <c r="C1706"/>
  <c r="A1706"/>
  <c r="D1705"/>
  <c r="C1705"/>
  <c r="A1705"/>
  <c r="D1704"/>
  <c r="C1704"/>
  <c r="A1704"/>
  <c r="D1703"/>
  <c r="C1703"/>
  <c r="A1703"/>
  <c r="D1702"/>
  <c r="C1702"/>
  <c r="A1702"/>
  <c r="D1701"/>
  <c r="C1701"/>
  <c r="A1701"/>
  <c r="D1700"/>
  <c r="C1700"/>
  <c r="A1700"/>
  <c r="D1699"/>
  <c r="C1699"/>
  <c r="A1699"/>
  <c r="D1698"/>
  <c r="C1698"/>
  <c r="A1698"/>
  <c r="D1697"/>
  <c r="C1697"/>
  <c r="A1697"/>
  <c r="D1696"/>
  <c r="C1696"/>
  <c r="A1696"/>
  <c r="D1695"/>
  <c r="C1695"/>
  <c r="A1695"/>
  <c r="D1694"/>
  <c r="C1694"/>
  <c r="A1694"/>
  <c r="D1693"/>
  <c r="C1693"/>
  <c r="A1693"/>
  <c r="D1692"/>
  <c r="C1692"/>
  <c r="A1692"/>
  <c r="D1691"/>
  <c r="C1691"/>
  <c r="A1691"/>
  <c r="D1690"/>
  <c r="C1690"/>
  <c r="A1690"/>
  <c r="D1689"/>
  <c r="C1689"/>
  <c r="A1689"/>
  <c r="D1688"/>
  <c r="C1688"/>
  <c r="A1688"/>
  <c r="D1687"/>
  <c r="C1687"/>
  <c r="A1687"/>
  <c r="D1686"/>
  <c r="C1686"/>
  <c r="A1686"/>
  <c r="D1685"/>
  <c r="C1685"/>
  <c r="A1685"/>
  <c r="D1684"/>
  <c r="C1684"/>
  <c r="A1684"/>
  <c r="D1683"/>
  <c r="C1683"/>
  <c r="A1683"/>
  <c r="D1682"/>
  <c r="C1682"/>
  <c r="A1682"/>
  <c r="D1681"/>
  <c r="C1681"/>
  <c r="A1681"/>
  <c r="D1680"/>
  <c r="C1680"/>
  <c r="A1680"/>
  <c r="D1679"/>
  <c r="C1679"/>
  <c r="A1679"/>
  <c r="D1678"/>
  <c r="C1678"/>
  <c r="A1678"/>
  <c r="D1677"/>
  <c r="C1677"/>
  <c r="A1677"/>
  <c r="D1676"/>
  <c r="C1676"/>
  <c r="A1676"/>
  <c r="D1675"/>
  <c r="C1675"/>
  <c r="A1675"/>
  <c r="D1674"/>
  <c r="C1674"/>
  <c r="A1674"/>
  <c r="D1673"/>
  <c r="C1673"/>
  <c r="A1673"/>
  <c r="D1672"/>
  <c r="C1672"/>
  <c r="A1672"/>
  <c r="D1671"/>
  <c r="C1671"/>
  <c r="A1671"/>
  <c r="D1670"/>
  <c r="C1670"/>
  <c r="A1670"/>
  <c r="D1669"/>
  <c r="C1669"/>
  <c r="A1669"/>
  <c r="D1668"/>
  <c r="C1668"/>
  <c r="A1668"/>
  <c r="D1667"/>
  <c r="C1667"/>
  <c r="A1667"/>
  <c r="D1666"/>
  <c r="C1666"/>
  <c r="A1666"/>
  <c r="D1665"/>
  <c r="C1665"/>
  <c r="A1665"/>
  <c r="D1664"/>
  <c r="C1664"/>
  <c r="A1664"/>
  <c r="D1663"/>
  <c r="C1663"/>
  <c r="A1663"/>
  <c r="D1662"/>
  <c r="C1662"/>
  <c r="A1662"/>
  <c r="D1661"/>
  <c r="C1661"/>
  <c r="A1661"/>
  <c r="D1660"/>
  <c r="C1660"/>
  <c r="A1660"/>
  <c r="D1659"/>
  <c r="C1659"/>
  <c r="A1659"/>
  <c r="D1658"/>
  <c r="C1658"/>
  <c r="A1658"/>
  <c r="D1657"/>
  <c r="C1657"/>
  <c r="A1657"/>
  <c r="D1656"/>
  <c r="C1656"/>
  <c r="A1656"/>
  <c r="D1655"/>
  <c r="C1655"/>
  <c r="A1655"/>
  <c r="D1654"/>
  <c r="C1654"/>
  <c r="A1654"/>
  <c r="D1653"/>
  <c r="C1653"/>
  <c r="A1653"/>
  <c r="D1652"/>
  <c r="C1652"/>
  <c r="A1652"/>
  <c r="D1651"/>
  <c r="C1651"/>
  <c r="A1651"/>
  <c r="D1650"/>
  <c r="C1650"/>
  <c r="A1650"/>
  <c r="D1649"/>
  <c r="C1649"/>
  <c r="A1649"/>
  <c r="D1648"/>
  <c r="C1648"/>
  <c r="A1648"/>
  <c r="D1647"/>
  <c r="C1647"/>
  <c r="A1647"/>
  <c r="D1646"/>
  <c r="C1646"/>
  <c r="A1646"/>
  <c r="D1645"/>
  <c r="C1645"/>
  <c r="A1645"/>
  <c r="D1644"/>
  <c r="C1644"/>
  <c r="A1644"/>
  <c r="D1643"/>
  <c r="C1643"/>
  <c r="A1643"/>
  <c r="D1642"/>
  <c r="C1642"/>
  <c r="A1642"/>
  <c r="D1641"/>
  <c r="C1641"/>
  <c r="A1641"/>
  <c r="D1640"/>
  <c r="C1640"/>
  <c r="A1640"/>
  <c r="D1639"/>
  <c r="C1639"/>
  <c r="A1639"/>
  <c r="D1638"/>
  <c r="C1638"/>
  <c r="A1638"/>
  <c r="F1637"/>
  <c r="K1637" s="1"/>
  <c r="AQ1639" i="1" s="1"/>
  <c r="D1637" i="11"/>
  <c r="C1637"/>
  <c r="A1637"/>
  <c r="D1636"/>
  <c r="C1636"/>
  <c r="A1636"/>
  <c r="D1635"/>
  <c r="C1635"/>
  <c r="A1635"/>
  <c r="D1634"/>
  <c r="C1634"/>
  <c r="A1634"/>
  <c r="K1633"/>
  <c r="AQ1635" i="1" s="1"/>
  <c r="D1633" i="11"/>
  <c r="C1633"/>
  <c r="A1633"/>
  <c r="D1632"/>
  <c r="C1632"/>
  <c r="A1632"/>
  <c r="D1631"/>
  <c r="C1631"/>
  <c r="A1631"/>
  <c r="D1630"/>
  <c r="C1630"/>
  <c r="A1630"/>
  <c r="D1629"/>
  <c r="C1629"/>
  <c r="A1629"/>
  <c r="D1628"/>
  <c r="C1628"/>
  <c r="A1628"/>
  <c r="D1627"/>
  <c r="C1627"/>
  <c r="A1627"/>
  <c r="D1626"/>
  <c r="C1626"/>
  <c r="A1626"/>
  <c r="D1625"/>
  <c r="C1625"/>
  <c r="A1625"/>
  <c r="D1624"/>
  <c r="C1624"/>
  <c r="A1624"/>
  <c r="D1623"/>
  <c r="C1623"/>
  <c r="A1623"/>
  <c r="D1622"/>
  <c r="C1622"/>
  <c r="A1622"/>
  <c r="F1621"/>
  <c r="K1621" s="1"/>
  <c r="AQ1623" i="1" s="1"/>
  <c r="D1621" i="11"/>
  <c r="C1621"/>
  <c r="A1621"/>
  <c r="D1620"/>
  <c r="C1620"/>
  <c r="A1620"/>
  <c r="D1619"/>
  <c r="C1619"/>
  <c r="A1619"/>
  <c r="D1618"/>
  <c r="C1618"/>
  <c r="A1618"/>
  <c r="D1617"/>
  <c r="C1617"/>
  <c r="A1617"/>
  <c r="D1616"/>
  <c r="C1616"/>
  <c r="A1616"/>
  <c r="D1615"/>
  <c r="C1615"/>
  <c r="A1615"/>
  <c r="D1614"/>
  <c r="C1614"/>
  <c r="A1614"/>
  <c r="D1613"/>
  <c r="C1613"/>
  <c r="A1613"/>
  <c r="D1612"/>
  <c r="C1612"/>
  <c r="A1612"/>
  <c r="D1611"/>
  <c r="C1611"/>
  <c r="A1611"/>
  <c r="D1610"/>
  <c r="C1610"/>
  <c r="A1610"/>
  <c r="D1609"/>
  <c r="C1609"/>
  <c r="A1609"/>
  <c r="D1608"/>
  <c r="C1608"/>
  <c r="A1608"/>
  <c r="D1607"/>
  <c r="C1607"/>
  <c r="A1607"/>
  <c r="D1606"/>
  <c r="C1606"/>
  <c r="A1606"/>
  <c r="D1605"/>
  <c r="C1605"/>
  <c r="A1605"/>
  <c r="D1604"/>
  <c r="C1604"/>
  <c r="A1604"/>
  <c r="D1603"/>
  <c r="C1603"/>
  <c r="A1603"/>
  <c r="D1602"/>
  <c r="C1602"/>
  <c r="A1602"/>
  <c r="D1601"/>
  <c r="C1601"/>
  <c r="A1601"/>
  <c r="D1600"/>
  <c r="C1600"/>
  <c r="A1600"/>
  <c r="D1599"/>
  <c r="C1599"/>
  <c r="A1599"/>
  <c r="D1598"/>
  <c r="C1598"/>
  <c r="A1598"/>
  <c r="F1597"/>
  <c r="K1597" s="1"/>
  <c r="AQ1599" i="1" s="1"/>
  <c r="D1597" i="11"/>
  <c r="C1597"/>
  <c r="A1597"/>
  <c r="D1596"/>
  <c r="C1596"/>
  <c r="A1596"/>
  <c r="D1595"/>
  <c r="C1595"/>
  <c r="A1595"/>
  <c r="D1594"/>
  <c r="C1594"/>
  <c r="A1594"/>
  <c r="D1593"/>
  <c r="C1593"/>
  <c r="A1593"/>
  <c r="D1592"/>
  <c r="C1592"/>
  <c r="A1592"/>
  <c r="D1591"/>
  <c r="C1591"/>
  <c r="A1591"/>
  <c r="D1590"/>
  <c r="C1590"/>
  <c r="A1590"/>
  <c r="D1589"/>
  <c r="C1589"/>
  <c r="A1589"/>
  <c r="D1588"/>
  <c r="C1588"/>
  <c r="A1588"/>
  <c r="D1587"/>
  <c r="C1587"/>
  <c r="A1587"/>
  <c r="D1586"/>
  <c r="C1586"/>
  <c r="A1586"/>
  <c r="D1585"/>
  <c r="C1585"/>
  <c r="A1585"/>
  <c r="D1584"/>
  <c r="C1584"/>
  <c r="A1584"/>
  <c r="D1583"/>
  <c r="C1583"/>
  <c r="A1583"/>
  <c r="D1582"/>
  <c r="C1582"/>
  <c r="A1582"/>
  <c r="D1581"/>
  <c r="C1581"/>
  <c r="A1581"/>
  <c r="D1580"/>
  <c r="C1580"/>
  <c r="A1580"/>
  <c r="D1579"/>
  <c r="C1579"/>
  <c r="A1579"/>
  <c r="D1578"/>
  <c r="C1578"/>
  <c r="A1578"/>
  <c r="D1577"/>
  <c r="C1577"/>
  <c r="A1577"/>
  <c r="D1576"/>
  <c r="C1576"/>
  <c r="A1576"/>
  <c r="D1575"/>
  <c r="C1575"/>
  <c r="A1575"/>
  <c r="D1574"/>
  <c r="C1574"/>
  <c r="A1574"/>
  <c r="D1573"/>
  <c r="C1573"/>
  <c r="A1573"/>
  <c r="D1572"/>
  <c r="C1572"/>
  <c r="A1572"/>
  <c r="D1571"/>
  <c r="C1571"/>
  <c r="A1571"/>
  <c r="D1570"/>
  <c r="C1570"/>
  <c r="A1570"/>
  <c r="D1569"/>
  <c r="C1569"/>
  <c r="A1569"/>
  <c r="D1568"/>
  <c r="C1568"/>
  <c r="A1568"/>
  <c r="F1567"/>
  <c r="K1567" s="1"/>
  <c r="AQ1569" i="1" s="1"/>
  <c r="D1567" i="11"/>
  <c r="C1567"/>
  <c r="A1567"/>
  <c r="D1566"/>
  <c r="C1566"/>
  <c r="A1566"/>
  <c r="D1565"/>
  <c r="C1565"/>
  <c r="A1565"/>
  <c r="D1564"/>
  <c r="C1564"/>
  <c r="A1564"/>
  <c r="D1563"/>
  <c r="C1563"/>
  <c r="A1563"/>
  <c r="D1562"/>
  <c r="C1562"/>
  <c r="A1562"/>
  <c r="D1561"/>
  <c r="C1561"/>
  <c r="A1561"/>
  <c r="D1560"/>
  <c r="C1560"/>
  <c r="A1560"/>
  <c r="D1559"/>
  <c r="C1559"/>
  <c r="A1559"/>
  <c r="D1558"/>
  <c r="C1558"/>
  <c r="A1558"/>
  <c r="D1557"/>
  <c r="C1557"/>
  <c r="A1557"/>
  <c r="D1556"/>
  <c r="C1556"/>
  <c r="A1556"/>
  <c r="D1555"/>
  <c r="C1555"/>
  <c r="A1555"/>
  <c r="D1554"/>
  <c r="C1554"/>
  <c r="A1554"/>
  <c r="D1553"/>
  <c r="C1553"/>
  <c r="A1553"/>
  <c r="D1552"/>
  <c r="C1552"/>
  <c r="A1552"/>
  <c r="D1551"/>
  <c r="C1551"/>
  <c r="A1551"/>
  <c r="D1550"/>
  <c r="C1550"/>
  <c r="A1550"/>
  <c r="D1549"/>
  <c r="C1549"/>
  <c r="A1549"/>
  <c r="D1548"/>
  <c r="C1548"/>
  <c r="A1548"/>
  <c r="D1547"/>
  <c r="C1547"/>
  <c r="A1547"/>
  <c r="D1546"/>
  <c r="C1546"/>
  <c r="A1546"/>
  <c r="D1545"/>
  <c r="C1545"/>
  <c r="A1545"/>
  <c r="D1544"/>
  <c r="C1544"/>
  <c r="A1544"/>
  <c r="D1543"/>
  <c r="C1543"/>
  <c r="A1543"/>
  <c r="D1542"/>
  <c r="C1542"/>
  <c r="A1542"/>
  <c r="D1541"/>
  <c r="C1541"/>
  <c r="A1541"/>
  <c r="D1540"/>
  <c r="C1540"/>
  <c r="A1540"/>
  <c r="D1539"/>
  <c r="C1539"/>
  <c r="A1539"/>
  <c r="D1538"/>
  <c r="C1538"/>
  <c r="A1538"/>
  <c r="D1537"/>
  <c r="C1537"/>
  <c r="A1537"/>
  <c r="D1536"/>
  <c r="C1536"/>
  <c r="A1536"/>
  <c r="D1535"/>
  <c r="C1535"/>
  <c r="A1535"/>
  <c r="D1534"/>
  <c r="C1534"/>
  <c r="A1534"/>
  <c r="D1533"/>
  <c r="C1533"/>
  <c r="A1533"/>
  <c r="D1532"/>
  <c r="C1532"/>
  <c r="A1532"/>
  <c r="D1531"/>
  <c r="C1531"/>
  <c r="A1531"/>
  <c r="D1530"/>
  <c r="C1530"/>
  <c r="A1530"/>
  <c r="D1529"/>
  <c r="C1529"/>
  <c r="A1529"/>
  <c r="D1528"/>
  <c r="C1528"/>
  <c r="A1528"/>
  <c r="D1527"/>
  <c r="C1527"/>
  <c r="A1527"/>
  <c r="D1526"/>
  <c r="C1526"/>
  <c r="A1526"/>
  <c r="D1525"/>
  <c r="C1525"/>
  <c r="A1525"/>
  <c r="D1524"/>
  <c r="C1524"/>
  <c r="A1524"/>
  <c r="D1523"/>
  <c r="C1523"/>
  <c r="A1523"/>
  <c r="D1522"/>
  <c r="C1522"/>
  <c r="A1522"/>
  <c r="D1521"/>
  <c r="C1521"/>
  <c r="A1521"/>
  <c r="D1520"/>
  <c r="C1520"/>
  <c r="A1520"/>
  <c r="D1519"/>
  <c r="C1519"/>
  <c r="A1519"/>
  <c r="D1518"/>
  <c r="C1518"/>
  <c r="A1518"/>
  <c r="D1517"/>
  <c r="C1517"/>
  <c r="A1517"/>
  <c r="D1516"/>
  <c r="C1516"/>
  <c r="A1516"/>
  <c r="D1515"/>
  <c r="C1515"/>
  <c r="A1515"/>
  <c r="D1514"/>
  <c r="C1514"/>
  <c r="A1514"/>
  <c r="D1513"/>
  <c r="C1513"/>
  <c r="A1513"/>
  <c r="D1512"/>
  <c r="C1512"/>
  <c r="A1512"/>
  <c r="D1511"/>
  <c r="C1511"/>
  <c r="A1511"/>
  <c r="D1510"/>
  <c r="C1510"/>
  <c r="A1510"/>
  <c r="D1509"/>
  <c r="C1509"/>
  <c r="A1509"/>
  <c r="D1508"/>
  <c r="C1508"/>
  <c r="A1508"/>
  <c r="D1507"/>
  <c r="C1507"/>
  <c r="A1507"/>
  <c r="D1506"/>
  <c r="C1506"/>
  <c r="A1506"/>
  <c r="D1505"/>
  <c r="C1505"/>
  <c r="A1505"/>
  <c r="D1504"/>
  <c r="C1504"/>
  <c r="A1504"/>
  <c r="D1503"/>
  <c r="C1503"/>
  <c r="A1503"/>
  <c r="D1502"/>
  <c r="C1502"/>
  <c r="A1502"/>
  <c r="D1501"/>
  <c r="C1501"/>
  <c r="A1501"/>
  <c r="D1500"/>
  <c r="C1500"/>
  <c r="A1500"/>
  <c r="D1499"/>
  <c r="C1499"/>
  <c r="A1499"/>
  <c r="D1498"/>
  <c r="C1498"/>
  <c r="A1498"/>
  <c r="D1497"/>
  <c r="C1497"/>
  <c r="A1497"/>
  <c r="D1496"/>
  <c r="C1496"/>
  <c r="A1496"/>
  <c r="D1495"/>
  <c r="C1495"/>
  <c r="A1495"/>
  <c r="D1494"/>
  <c r="C1494"/>
  <c r="A1494"/>
  <c r="D1493"/>
  <c r="C1493"/>
  <c r="A1493"/>
  <c r="D1492"/>
  <c r="C1492"/>
  <c r="A1492"/>
  <c r="D1491"/>
  <c r="C1491"/>
  <c r="A1491"/>
  <c r="D1490"/>
  <c r="C1490"/>
  <c r="A1490"/>
  <c r="D1489"/>
  <c r="C1489"/>
  <c r="A1489"/>
  <c r="D1488"/>
  <c r="C1488"/>
  <c r="A1488"/>
  <c r="D1487"/>
  <c r="C1487"/>
  <c r="A1487"/>
  <c r="D1486"/>
  <c r="C1486"/>
  <c r="A1486"/>
  <c r="D1485"/>
  <c r="C1485"/>
  <c r="A1485"/>
  <c r="D1484"/>
  <c r="C1484"/>
  <c r="A1484"/>
  <c r="D1483"/>
  <c r="C1483"/>
  <c r="A1483"/>
  <c r="D1482"/>
  <c r="C1482"/>
  <c r="A1482"/>
  <c r="D1481"/>
  <c r="C1481"/>
  <c r="A1481"/>
  <c r="D1480"/>
  <c r="C1480"/>
  <c r="A1480"/>
  <c r="D1479"/>
  <c r="C1479"/>
  <c r="A1479"/>
  <c r="D1478"/>
  <c r="C1478"/>
  <c r="A1478"/>
  <c r="D1477"/>
  <c r="C1477"/>
  <c r="A1477"/>
  <c r="D1476"/>
  <c r="C1476"/>
  <c r="A1476"/>
  <c r="D1475"/>
  <c r="C1475"/>
  <c r="A1475"/>
  <c r="D1474"/>
  <c r="C1474"/>
  <c r="A1474"/>
  <c r="D1473"/>
  <c r="C1473"/>
  <c r="A1473"/>
  <c r="D1472"/>
  <c r="C1472"/>
  <c r="A1472"/>
  <c r="D1471"/>
  <c r="C1471"/>
  <c r="A1471"/>
  <c r="D1470"/>
  <c r="C1470"/>
  <c r="A1470"/>
  <c r="D1469"/>
  <c r="C1469"/>
  <c r="A1469"/>
  <c r="D1468"/>
  <c r="C1468"/>
  <c r="A1468"/>
  <c r="D1467"/>
  <c r="C1467"/>
  <c r="A1467"/>
  <c r="D1466"/>
  <c r="C1466"/>
  <c r="A1466"/>
  <c r="D1465"/>
  <c r="C1465"/>
  <c r="A1465"/>
  <c r="D1464"/>
  <c r="C1464"/>
  <c r="A1464"/>
  <c r="D1463"/>
  <c r="C1463"/>
  <c r="A1463"/>
  <c r="D1462"/>
  <c r="C1462"/>
  <c r="A1462"/>
  <c r="D1461"/>
  <c r="C1461"/>
  <c r="A1461"/>
  <c r="D1460"/>
  <c r="C1460"/>
  <c r="A1460"/>
  <c r="D1459"/>
  <c r="C1459"/>
  <c r="A1459"/>
  <c r="D1458"/>
  <c r="C1458"/>
  <c r="A1458"/>
  <c r="D1457"/>
  <c r="C1457"/>
  <c r="A1457"/>
  <c r="D1456"/>
  <c r="C1456"/>
  <c r="A1456"/>
  <c r="D1455"/>
  <c r="C1455"/>
  <c r="A1455"/>
  <c r="D1454"/>
  <c r="C1454"/>
  <c r="A1454"/>
  <c r="D1453"/>
  <c r="C1453"/>
  <c r="A1453"/>
  <c r="D1452"/>
  <c r="C1452"/>
  <c r="A1452"/>
  <c r="D1451"/>
  <c r="C1451"/>
  <c r="A1451"/>
  <c r="D1450"/>
  <c r="C1450"/>
  <c r="A1450"/>
  <c r="D1449"/>
  <c r="C1449"/>
  <c r="A1449"/>
  <c r="D1448"/>
  <c r="C1448"/>
  <c r="A1448"/>
  <c r="D1447"/>
  <c r="C1447"/>
  <c r="A1447"/>
  <c r="D1446"/>
  <c r="C1446"/>
  <c r="A1446"/>
  <c r="D1445"/>
  <c r="C1445"/>
  <c r="A1445"/>
  <c r="D1444"/>
  <c r="C1444"/>
  <c r="A1444"/>
  <c r="D1443"/>
  <c r="C1443"/>
  <c r="A1443"/>
  <c r="D1442"/>
  <c r="C1442"/>
  <c r="A1442"/>
  <c r="D1441"/>
  <c r="C1441"/>
  <c r="A1441"/>
  <c r="D1440"/>
  <c r="C1440"/>
  <c r="A1440"/>
  <c r="D1439"/>
  <c r="C1439"/>
  <c r="A1439"/>
  <c r="D1438"/>
  <c r="C1438"/>
  <c r="A1438"/>
  <c r="D1437"/>
  <c r="C1437"/>
  <c r="A1437"/>
  <c r="D1436"/>
  <c r="C1436"/>
  <c r="A1436"/>
  <c r="D1435"/>
  <c r="C1435"/>
  <c r="A1435"/>
  <c r="D1434"/>
  <c r="C1434"/>
  <c r="A1434"/>
  <c r="D1433"/>
  <c r="C1433"/>
  <c r="A1433"/>
  <c r="D1432"/>
  <c r="C1432"/>
  <c r="A1432"/>
  <c r="D1431"/>
  <c r="C1431"/>
  <c r="A1431"/>
  <c r="D1430"/>
  <c r="C1430"/>
  <c r="A1430"/>
  <c r="D1429"/>
  <c r="C1429"/>
  <c r="A1429"/>
  <c r="D1428"/>
  <c r="C1428"/>
  <c r="A1428"/>
  <c r="D1427"/>
  <c r="C1427"/>
  <c r="A1427"/>
  <c r="D1426"/>
  <c r="C1426"/>
  <c r="A1426"/>
  <c r="D1425"/>
  <c r="C1425"/>
  <c r="A1425"/>
  <c r="D1424"/>
  <c r="C1424"/>
  <c r="A1424"/>
  <c r="D1423"/>
  <c r="C1423"/>
  <c r="A1423"/>
  <c r="D1422"/>
  <c r="C1422"/>
  <c r="A1422"/>
  <c r="D1421"/>
  <c r="C1421"/>
  <c r="A1421"/>
  <c r="D1420"/>
  <c r="C1420"/>
  <c r="A1420"/>
  <c r="D1419"/>
  <c r="C1419"/>
  <c r="A1419"/>
  <c r="D1418"/>
  <c r="C1418"/>
  <c r="A1418"/>
  <c r="D1417"/>
  <c r="C1417"/>
  <c r="A1417"/>
  <c r="D1416"/>
  <c r="C1416"/>
  <c r="A1416"/>
  <c r="D1415"/>
  <c r="C1415"/>
  <c r="A1415"/>
  <c r="D1414"/>
  <c r="C1414"/>
  <c r="A1414"/>
  <c r="D1413"/>
  <c r="C1413"/>
  <c r="A1413"/>
  <c r="D1412"/>
  <c r="C1412"/>
  <c r="A1412"/>
  <c r="D1411"/>
  <c r="C1411"/>
  <c r="A1411"/>
  <c r="D1410"/>
  <c r="C1410"/>
  <c r="A1410"/>
  <c r="D1409"/>
  <c r="C1409"/>
  <c r="A1409"/>
  <c r="D1408"/>
  <c r="C1408"/>
  <c r="A1408"/>
  <c r="D1407"/>
  <c r="C1407"/>
  <c r="A1407"/>
  <c r="D1406"/>
  <c r="C1406"/>
  <c r="A1406"/>
  <c r="D1405"/>
  <c r="C1405"/>
  <c r="A1405"/>
  <c r="D1404"/>
  <c r="C1404"/>
  <c r="A1404"/>
  <c r="D1403"/>
  <c r="C1403"/>
  <c r="A1403"/>
  <c r="D1402"/>
  <c r="C1402"/>
  <c r="A1402"/>
  <c r="D1401"/>
  <c r="C1401"/>
  <c r="A1401"/>
  <c r="D1400"/>
  <c r="C1400"/>
  <c r="A1400"/>
  <c r="D1399"/>
  <c r="C1399"/>
  <c r="A1399"/>
  <c r="D1398"/>
  <c r="C1398"/>
  <c r="A1398"/>
  <c r="D1397"/>
  <c r="C1397"/>
  <c r="A1397"/>
  <c r="D1396"/>
  <c r="C1396"/>
  <c r="A1396"/>
  <c r="D1395"/>
  <c r="C1395"/>
  <c r="A1395"/>
  <c r="D1394"/>
  <c r="C1394"/>
  <c r="A1394"/>
  <c r="D1393"/>
  <c r="C1393"/>
  <c r="A1393"/>
  <c r="D1392"/>
  <c r="C1392"/>
  <c r="A1392"/>
  <c r="D1391"/>
  <c r="C1391"/>
  <c r="A1391"/>
  <c r="D1390"/>
  <c r="C1390"/>
  <c r="A1390"/>
  <c r="D1389"/>
  <c r="C1389"/>
  <c r="A1389"/>
  <c r="D1388"/>
  <c r="C1388"/>
  <c r="A1388"/>
  <c r="D1387"/>
  <c r="C1387"/>
  <c r="A1387"/>
  <c r="D1386"/>
  <c r="C1386"/>
  <c r="A1386"/>
  <c r="D1385"/>
  <c r="C1385"/>
  <c r="A1385"/>
  <c r="D1384"/>
  <c r="C1384"/>
  <c r="A1384"/>
  <c r="D1383"/>
  <c r="C1383"/>
  <c r="A1383"/>
  <c r="D1382"/>
  <c r="C1382"/>
  <c r="A1382"/>
  <c r="D1381"/>
  <c r="C1381"/>
  <c r="A1381"/>
  <c r="D1380"/>
  <c r="C1380"/>
  <c r="A1380"/>
  <c r="D1379"/>
  <c r="C1379"/>
  <c r="A1379"/>
  <c r="D1378"/>
  <c r="C1378"/>
  <c r="A1378"/>
  <c r="D1377"/>
  <c r="C1377"/>
  <c r="A1377"/>
  <c r="D1376"/>
  <c r="C1376"/>
  <c r="A1376"/>
  <c r="D1375"/>
  <c r="C1375"/>
  <c r="A1375"/>
  <c r="D1374"/>
  <c r="C1374"/>
  <c r="A1374"/>
  <c r="D1373"/>
  <c r="C1373"/>
  <c r="A1373"/>
  <c r="D1372"/>
  <c r="C1372"/>
  <c r="A1372"/>
  <c r="D1371"/>
  <c r="C1371"/>
  <c r="A1371"/>
  <c r="D1370"/>
  <c r="C1370"/>
  <c r="A1370"/>
  <c r="D1369"/>
  <c r="C1369"/>
  <c r="A1369"/>
  <c r="D1368"/>
  <c r="C1368"/>
  <c r="A1368"/>
  <c r="D1367"/>
  <c r="C1367"/>
  <c r="A1367"/>
  <c r="D1366"/>
  <c r="C1366"/>
  <c r="A1366"/>
  <c r="D1365"/>
  <c r="C1365"/>
  <c r="A1365"/>
  <c r="D1364"/>
  <c r="C1364"/>
  <c r="A1364"/>
  <c r="D1363"/>
  <c r="C1363"/>
  <c r="A1363"/>
  <c r="D1362"/>
  <c r="C1362"/>
  <c r="A1362"/>
  <c r="D1361"/>
  <c r="C1361"/>
  <c r="A1361"/>
  <c r="D1360"/>
  <c r="C1360"/>
  <c r="A1360"/>
  <c r="D1359"/>
  <c r="C1359"/>
  <c r="A1359"/>
  <c r="D1358"/>
  <c r="C1358"/>
  <c r="A1358"/>
  <c r="D1357"/>
  <c r="C1357"/>
  <c r="A1357"/>
  <c r="D1356"/>
  <c r="C1356"/>
  <c r="A1356"/>
  <c r="D1355"/>
  <c r="C1355"/>
  <c r="A1355"/>
  <c r="D1354"/>
  <c r="C1354"/>
  <c r="A1354"/>
  <c r="D1353"/>
  <c r="C1353"/>
  <c r="A1353"/>
  <c r="D1352"/>
  <c r="C1352"/>
  <c r="A1352"/>
  <c r="D1351"/>
  <c r="C1351"/>
  <c r="A1351"/>
  <c r="D1350"/>
  <c r="C1350"/>
  <c r="A1350"/>
  <c r="D1349"/>
  <c r="C1349"/>
  <c r="A1349"/>
  <c r="D1348"/>
  <c r="C1348"/>
  <c r="A1348"/>
  <c r="D1347"/>
  <c r="C1347"/>
  <c r="A1347"/>
  <c r="D1346"/>
  <c r="C1346"/>
  <c r="A1346"/>
  <c r="D1345"/>
  <c r="C1345"/>
  <c r="A1345"/>
  <c r="D1344"/>
  <c r="C1344"/>
  <c r="A1344"/>
  <c r="D1343"/>
  <c r="C1343"/>
  <c r="A1343"/>
  <c r="D1342"/>
  <c r="C1342"/>
  <c r="A1342"/>
  <c r="D1341"/>
  <c r="C1341"/>
  <c r="A1341"/>
  <c r="D1340"/>
  <c r="C1340"/>
  <c r="A1340"/>
  <c r="D1339"/>
  <c r="C1339"/>
  <c r="A1339"/>
  <c r="D1338"/>
  <c r="C1338"/>
  <c r="A1338"/>
  <c r="D1337"/>
  <c r="C1337"/>
  <c r="A1337"/>
  <c r="D1336"/>
  <c r="C1336"/>
  <c r="A1336"/>
  <c r="D1335"/>
  <c r="C1335"/>
  <c r="A1335"/>
  <c r="D1334"/>
  <c r="C1334"/>
  <c r="A1334"/>
  <c r="D1333"/>
  <c r="C1333"/>
  <c r="A1333"/>
  <c r="D1332"/>
  <c r="C1332"/>
  <c r="A1332"/>
  <c r="D1331"/>
  <c r="C1331"/>
  <c r="A1331"/>
  <c r="D1330"/>
  <c r="C1330"/>
  <c r="A1330"/>
  <c r="D1329"/>
  <c r="C1329"/>
  <c r="A1329"/>
  <c r="D1328"/>
  <c r="C1328"/>
  <c r="A1328"/>
  <c r="D1327"/>
  <c r="C1327"/>
  <c r="A1327"/>
  <c r="D1326"/>
  <c r="C1326"/>
  <c r="A1326"/>
  <c r="D1325"/>
  <c r="C1325"/>
  <c r="A1325"/>
  <c r="D1324"/>
  <c r="C1324"/>
  <c r="A1324"/>
  <c r="D1323"/>
  <c r="C1323"/>
  <c r="A1323"/>
  <c r="D1322"/>
  <c r="C1322"/>
  <c r="A1322"/>
  <c r="D1321"/>
  <c r="C1321"/>
  <c r="A1321"/>
  <c r="D1320"/>
  <c r="C1320"/>
  <c r="A1320"/>
  <c r="D1319"/>
  <c r="C1319"/>
  <c r="A1319"/>
  <c r="D1318"/>
  <c r="C1318"/>
  <c r="A1318"/>
  <c r="D1317"/>
  <c r="C1317"/>
  <c r="A1317"/>
  <c r="D1316"/>
  <c r="C1316"/>
  <c r="A1316"/>
  <c r="D1315"/>
  <c r="C1315"/>
  <c r="A1315"/>
  <c r="D1314"/>
  <c r="C1314"/>
  <c r="A1314"/>
  <c r="D1313"/>
  <c r="C1313"/>
  <c r="A1313"/>
  <c r="D1312"/>
  <c r="C1312"/>
  <c r="A1312"/>
  <c r="D1311"/>
  <c r="C1311"/>
  <c r="A1311"/>
  <c r="D1310"/>
  <c r="C1310"/>
  <c r="A1310"/>
  <c r="D1309"/>
  <c r="C1309"/>
  <c r="A1309"/>
  <c r="D1308"/>
  <c r="C1308"/>
  <c r="A1308"/>
  <c r="D1307"/>
  <c r="C1307"/>
  <c r="A1307"/>
  <c r="D1306"/>
  <c r="C1306"/>
  <c r="A1306"/>
  <c r="D1305"/>
  <c r="C1305"/>
  <c r="A1305"/>
  <c r="D1304"/>
  <c r="C1304"/>
  <c r="A1304"/>
  <c r="D1303"/>
  <c r="C1303"/>
  <c r="A1303"/>
  <c r="D1302"/>
  <c r="C1302"/>
  <c r="A1302"/>
  <c r="D1301"/>
  <c r="C1301"/>
  <c r="A1301"/>
  <c r="D1300"/>
  <c r="C1300"/>
  <c r="A1300"/>
  <c r="D1299"/>
  <c r="C1299"/>
  <c r="A1299"/>
  <c r="D1298"/>
  <c r="C1298"/>
  <c r="A1298"/>
  <c r="D1297"/>
  <c r="C1297"/>
  <c r="A1297"/>
  <c r="D1296"/>
  <c r="C1296"/>
  <c r="A1296"/>
  <c r="D1295"/>
  <c r="C1295"/>
  <c r="A1295"/>
  <c r="D1294"/>
  <c r="C1294"/>
  <c r="A1294"/>
  <c r="D1293"/>
  <c r="C1293"/>
  <c r="A1293"/>
  <c r="D1292"/>
  <c r="C1292"/>
  <c r="A1292"/>
  <c r="D1291"/>
  <c r="C1291"/>
  <c r="A1291"/>
  <c r="D1290"/>
  <c r="C1290"/>
  <c r="A1290"/>
  <c r="D1289"/>
  <c r="C1289"/>
  <c r="A1289"/>
  <c r="D1288"/>
  <c r="C1288"/>
  <c r="A1288"/>
  <c r="D1287"/>
  <c r="C1287"/>
  <c r="A1287"/>
  <c r="D1286"/>
  <c r="C1286"/>
  <c r="A1286"/>
  <c r="D1285"/>
  <c r="C1285"/>
  <c r="A1285"/>
  <c r="D1284"/>
  <c r="C1284"/>
  <c r="A1284"/>
  <c r="D1283"/>
  <c r="C1283"/>
  <c r="A1283"/>
  <c r="D1282"/>
  <c r="C1282"/>
  <c r="A1282"/>
  <c r="D1281"/>
  <c r="C1281"/>
  <c r="A1281"/>
  <c r="D1280"/>
  <c r="C1280"/>
  <c r="A1280"/>
  <c r="D1279"/>
  <c r="C1279"/>
  <c r="A1279"/>
  <c r="D1278"/>
  <c r="C1278"/>
  <c r="A1278"/>
  <c r="D1277"/>
  <c r="C1277"/>
  <c r="A1277"/>
  <c r="D1276"/>
  <c r="C1276"/>
  <c r="A1276"/>
  <c r="D1275"/>
  <c r="C1275"/>
  <c r="A1275"/>
  <c r="D1274"/>
  <c r="C1274"/>
  <c r="A1274"/>
  <c r="D1273"/>
  <c r="C1273"/>
  <c r="A1273"/>
  <c r="D1272"/>
  <c r="C1272"/>
  <c r="A1272"/>
  <c r="D1271"/>
  <c r="C1271"/>
  <c r="A1271"/>
  <c r="D1270"/>
  <c r="C1270"/>
  <c r="A1270"/>
  <c r="D1269"/>
  <c r="C1269"/>
  <c r="A1269"/>
  <c r="D1268"/>
  <c r="C1268"/>
  <c r="A1268"/>
  <c r="D1267"/>
  <c r="C1267"/>
  <c r="A1267"/>
  <c r="D1266"/>
  <c r="C1266"/>
  <c r="A1266"/>
  <c r="D1265"/>
  <c r="C1265"/>
  <c r="A1265"/>
  <c r="D1264"/>
  <c r="C1264"/>
  <c r="A1264"/>
  <c r="D1263"/>
  <c r="C1263"/>
  <c r="A1263"/>
  <c r="D1262"/>
  <c r="C1262"/>
  <c r="A1262"/>
  <c r="D1261"/>
  <c r="C1261"/>
  <c r="A1261"/>
  <c r="D1260"/>
  <c r="C1260"/>
  <c r="A1260"/>
  <c r="D1259"/>
  <c r="C1259"/>
  <c r="A1259"/>
  <c r="D1258"/>
  <c r="C1258"/>
  <c r="A1258"/>
  <c r="D1257"/>
  <c r="C1257"/>
  <c r="A1257"/>
  <c r="D1256"/>
  <c r="C1256"/>
  <c r="A1256"/>
  <c r="D1255"/>
  <c r="C1255"/>
  <c r="A1255"/>
  <c r="D1254"/>
  <c r="C1254"/>
  <c r="A1254"/>
  <c r="D1253"/>
  <c r="C1253"/>
  <c r="A1253"/>
  <c r="D1252"/>
  <c r="C1252"/>
  <c r="A1252"/>
  <c r="D1251"/>
  <c r="C1251"/>
  <c r="A1251"/>
  <c r="D1250"/>
  <c r="C1250"/>
  <c r="A1250"/>
  <c r="D1249"/>
  <c r="C1249"/>
  <c r="A1249"/>
  <c r="D1248"/>
  <c r="C1248"/>
  <c r="A1248"/>
  <c r="D1247"/>
  <c r="C1247"/>
  <c r="A1247"/>
  <c r="D1246"/>
  <c r="C1246"/>
  <c r="A1246"/>
  <c r="D1245"/>
  <c r="C1245"/>
  <c r="A1245"/>
  <c r="D1244"/>
  <c r="C1244"/>
  <c r="A1244"/>
  <c r="D1243"/>
  <c r="C1243"/>
  <c r="A1243"/>
  <c r="D1242"/>
  <c r="C1242"/>
  <c r="A1242"/>
  <c r="D1241"/>
  <c r="C1241"/>
  <c r="A1241"/>
  <c r="D1240"/>
  <c r="C1240"/>
  <c r="A1240"/>
  <c r="D1239"/>
  <c r="C1239"/>
  <c r="A1239"/>
  <c r="D1238"/>
  <c r="C1238"/>
  <c r="A1238"/>
  <c r="D1237"/>
  <c r="C1237"/>
  <c r="A1237"/>
  <c r="D1236"/>
  <c r="C1236"/>
  <c r="A1236"/>
  <c r="D1235"/>
  <c r="C1235"/>
  <c r="A1235"/>
  <c r="D1234"/>
  <c r="C1234"/>
  <c r="A1234"/>
  <c r="D1233"/>
  <c r="C1233"/>
  <c r="A1233"/>
  <c r="D1232"/>
  <c r="C1232"/>
  <c r="A1232"/>
  <c r="D1231"/>
  <c r="C1231"/>
  <c r="A1231"/>
  <c r="D1230"/>
  <c r="C1230"/>
  <c r="A1230"/>
  <c r="D1229"/>
  <c r="C1229"/>
  <c r="A1229"/>
  <c r="D1228"/>
  <c r="C1228"/>
  <c r="A1228"/>
  <c r="D1227"/>
  <c r="C1227"/>
  <c r="A1227"/>
  <c r="D1226"/>
  <c r="C1226"/>
  <c r="A1226"/>
  <c r="D1225"/>
  <c r="C1225"/>
  <c r="A1225"/>
  <c r="D1224"/>
  <c r="C1224"/>
  <c r="A1224"/>
  <c r="D1223"/>
  <c r="C1223"/>
  <c r="A1223"/>
  <c r="D1222"/>
  <c r="C1222"/>
  <c r="A1222"/>
  <c r="D1221"/>
  <c r="C1221"/>
  <c r="A1221"/>
  <c r="D1220"/>
  <c r="C1220"/>
  <c r="A1220"/>
  <c r="D1219"/>
  <c r="C1219"/>
  <c r="A1219"/>
  <c r="D1218"/>
  <c r="C1218"/>
  <c r="A1218"/>
  <c r="D1217"/>
  <c r="C1217"/>
  <c r="A1217"/>
  <c r="D1216"/>
  <c r="C1216"/>
  <c r="A1216"/>
  <c r="D1215"/>
  <c r="C1215"/>
  <c r="A1215"/>
  <c r="D1214"/>
  <c r="C1214"/>
  <c r="A1214"/>
  <c r="D1213"/>
  <c r="C1213"/>
  <c r="A1213"/>
  <c r="D1212"/>
  <c r="C1212"/>
  <c r="A1212"/>
  <c r="D1211"/>
  <c r="C1211"/>
  <c r="A1211"/>
  <c r="D1210"/>
  <c r="C1210"/>
  <c r="A1210"/>
  <c r="D1209"/>
  <c r="C1209"/>
  <c r="A1209"/>
  <c r="D1208"/>
  <c r="C1208"/>
  <c r="A1208"/>
  <c r="D1207"/>
  <c r="C1207"/>
  <c r="A1207"/>
  <c r="D1206"/>
  <c r="C1206"/>
  <c r="A1206"/>
  <c r="D1205"/>
  <c r="C1205"/>
  <c r="A1205"/>
  <c r="D1204"/>
  <c r="C1204"/>
  <c r="A1204"/>
  <c r="D1203"/>
  <c r="C1203"/>
  <c r="A1203"/>
  <c r="D1202"/>
  <c r="C1202"/>
  <c r="A1202"/>
  <c r="D1201"/>
  <c r="C1201"/>
  <c r="A1201"/>
  <c r="D1200"/>
  <c r="C1200"/>
  <c r="A1200"/>
  <c r="D1199"/>
  <c r="C1199"/>
  <c r="A1199"/>
  <c r="D1198"/>
  <c r="C1198"/>
  <c r="A1198"/>
  <c r="D1197"/>
  <c r="C1197"/>
  <c r="A1197"/>
  <c r="D1196"/>
  <c r="C1196"/>
  <c r="A1196"/>
  <c r="D1195"/>
  <c r="C1195"/>
  <c r="A1195"/>
  <c r="D1194"/>
  <c r="C1194"/>
  <c r="A1194"/>
  <c r="D1193"/>
  <c r="C1193"/>
  <c r="A1193"/>
  <c r="D1192"/>
  <c r="C1192"/>
  <c r="A1192"/>
  <c r="D1191"/>
  <c r="C1191"/>
  <c r="A1191"/>
  <c r="D1190"/>
  <c r="C1190"/>
  <c r="A1190"/>
  <c r="D1189"/>
  <c r="C1189"/>
  <c r="A1189"/>
  <c r="D1188"/>
  <c r="C1188"/>
  <c r="A1188"/>
  <c r="D1187"/>
  <c r="C1187"/>
  <c r="A1187"/>
  <c r="D1186"/>
  <c r="C1186"/>
  <c r="A1186"/>
  <c r="D1185"/>
  <c r="C1185"/>
  <c r="A1185"/>
  <c r="D1184"/>
  <c r="C1184"/>
  <c r="A1184"/>
  <c r="D1183"/>
  <c r="C1183"/>
  <c r="A1183"/>
  <c r="D1182"/>
  <c r="C1182"/>
  <c r="A1182"/>
  <c r="D1181"/>
  <c r="C1181"/>
  <c r="A1181"/>
  <c r="D1180"/>
  <c r="C1180"/>
  <c r="A1180"/>
  <c r="D1179"/>
  <c r="C1179"/>
  <c r="A1179"/>
  <c r="D1178"/>
  <c r="C1178"/>
  <c r="A1178"/>
  <c r="D1177"/>
  <c r="C1177"/>
  <c r="A1177"/>
  <c r="D1176"/>
  <c r="C1176"/>
  <c r="A1176"/>
  <c r="D1175"/>
  <c r="C1175"/>
  <c r="A1175"/>
  <c r="D1174"/>
  <c r="C1174"/>
  <c r="A1174"/>
  <c r="D1173"/>
  <c r="C1173"/>
  <c r="A1173"/>
  <c r="D1172"/>
  <c r="C1172"/>
  <c r="A1172"/>
  <c r="D1171"/>
  <c r="C1171"/>
  <c r="A1171"/>
  <c r="D1170"/>
  <c r="C1170"/>
  <c r="A1170"/>
  <c r="D1169"/>
  <c r="C1169"/>
  <c r="A1169"/>
  <c r="D1168"/>
  <c r="C1168"/>
  <c r="A1168"/>
  <c r="D1167"/>
  <c r="C1167"/>
  <c r="A1167"/>
  <c r="D1166"/>
  <c r="C1166"/>
  <c r="A1166"/>
  <c r="D1165"/>
  <c r="C1165"/>
  <c r="A1165"/>
  <c r="D1164"/>
  <c r="C1164"/>
  <c r="A1164"/>
  <c r="D1163"/>
  <c r="C1163"/>
  <c r="A1163"/>
  <c r="D1162"/>
  <c r="C1162"/>
  <c r="A1162"/>
  <c r="D1161"/>
  <c r="C1161"/>
  <c r="A1161"/>
  <c r="D1160"/>
  <c r="C1160"/>
  <c r="A1160"/>
  <c r="D1159"/>
  <c r="C1159"/>
  <c r="A1159"/>
  <c r="D1158"/>
  <c r="C1158"/>
  <c r="A1158"/>
  <c r="D1157"/>
  <c r="C1157"/>
  <c r="A1157"/>
  <c r="D1156"/>
  <c r="C1156"/>
  <c r="A1156"/>
  <c r="D1155"/>
  <c r="C1155"/>
  <c r="A1155"/>
  <c r="D1154"/>
  <c r="C1154"/>
  <c r="A1154"/>
  <c r="D1153"/>
  <c r="C1153"/>
  <c r="A1153"/>
  <c r="D1152"/>
  <c r="C1152"/>
  <c r="A1152"/>
  <c r="D1151"/>
  <c r="C1151"/>
  <c r="A1151"/>
  <c r="D1150"/>
  <c r="C1150"/>
  <c r="A1150"/>
  <c r="D1149"/>
  <c r="C1149"/>
  <c r="A1149"/>
  <c r="D1148"/>
  <c r="C1148"/>
  <c r="A1148"/>
  <c r="D1147"/>
  <c r="C1147"/>
  <c r="A1147"/>
  <c r="D1146"/>
  <c r="C1146"/>
  <c r="A1146"/>
  <c r="D1145"/>
  <c r="C1145"/>
  <c r="A1145"/>
  <c r="D1144"/>
  <c r="C1144"/>
  <c r="A1144"/>
  <c r="D1143"/>
  <c r="C1143"/>
  <c r="A1143"/>
  <c r="D1142"/>
  <c r="C1142"/>
  <c r="A1142"/>
  <c r="D1141"/>
  <c r="C1141"/>
  <c r="A1141"/>
  <c r="D1140"/>
  <c r="C1140"/>
  <c r="A1140"/>
  <c r="D1139"/>
  <c r="C1139"/>
  <c r="A1139"/>
  <c r="D1138"/>
  <c r="C1138"/>
  <c r="A1138"/>
  <c r="D1137"/>
  <c r="C1137"/>
  <c r="A1137"/>
  <c r="D1136"/>
  <c r="C1136"/>
  <c r="A1136"/>
  <c r="D1135"/>
  <c r="C1135"/>
  <c r="A1135"/>
  <c r="D1134"/>
  <c r="C1134"/>
  <c r="A1134"/>
  <c r="D1133"/>
  <c r="C1133"/>
  <c r="A1133"/>
  <c r="D1132"/>
  <c r="C1132"/>
  <c r="A1132"/>
  <c r="D1131"/>
  <c r="C1131"/>
  <c r="A1131"/>
  <c r="D1130"/>
  <c r="C1130"/>
  <c r="A1130"/>
  <c r="D1129"/>
  <c r="C1129"/>
  <c r="A1129"/>
  <c r="D1128"/>
  <c r="C1128"/>
  <c r="A1128"/>
  <c r="D1127"/>
  <c r="C1127"/>
  <c r="A1127"/>
  <c r="D1126"/>
  <c r="C1126"/>
  <c r="A1126"/>
  <c r="D1125"/>
  <c r="C1125"/>
  <c r="A1125"/>
  <c r="D1124"/>
  <c r="C1124"/>
  <c r="A1124"/>
  <c r="D1123"/>
  <c r="C1123"/>
  <c r="A1123"/>
  <c r="D1122"/>
  <c r="C1122"/>
  <c r="A1122"/>
  <c r="D1121"/>
  <c r="C1121"/>
  <c r="A1121"/>
  <c r="D1120"/>
  <c r="C1120"/>
  <c r="A1120"/>
  <c r="D1119"/>
  <c r="C1119"/>
  <c r="A1119"/>
  <c r="D1118"/>
  <c r="C1118"/>
  <c r="A1118"/>
  <c r="D1117"/>
  <c r="C1117"/>
  <c r="A1117"/>
  <c r="D1116"/>
  <c r="C1116"/>
  <c r="A1116"/>
  <c r="D1115"/>
  <c r="C1115"/>
  <c r="A1115"/>
  <c r="D1114"/>
  <c r="C1114"/>
  <c r="A1114"/>
  <c r="D1113"/>
  <c r="C1113"/>
  <c r="A1113"/>
  <c r="D1112"/>
  <c r="C1112"/>
  <c r="A1112"/>
  <c r="D1111"/>
  <c r="C1111"/>
  <c r="A1111"/>
  <c r="D1110"/>
  <c r="C1110"/>
  <c r="A1110"/>
  <c r="D1109"/>
  <c r="C1109"/>
  <c r="A1109"/>
  <c r="D1108"/>
  <c r="C1108"/>
  <c r="A1108"/>
  <c r="D1107"/>
  <c r="C1107"/>
  <c r="A1107"/>
  <c r="D1106"/>
  <c r="C1106"/>
  <c r="A1106"/>
  <c r="D1105"/>
  <c r="C1105"/>
  <c r="A1105"/>
  <c r="D1104"/>
  <c r="C1104"/>
  <c r="A1104"/>
  <c r="D1103"/>
  <c r="C1103"/>
  <c r="A1103"/>
  <c r="D1102"/>
  <c r="C1102"/>
  <c r="A1102"/>
  <c r="D1101"/>
  <c r="C1101"/>
  <c r="A1101"/>
  <c r="D1100"/>
  <c r="C1100"/>
  <c r="A1100"/>
  <c r="D1099"/>
  <c r="C1099"/>
  <c r="A1099"/>
  <c r="D1098"/>
  <c r="C1098"/>
  <c r="A1098"/>
  <c r="D1097"/>
  <c r="C1097"/>
  <c r="A1097"/>
  <c r="D1096"/>
  <c r="C1096"/>
  <c r="A1096"/>
  <c r="D1095"/>
  <c r="C1095"/>
  <c r="A1095"/>
  <c r="D1094"/>
  <c r="C1094"/>
  <c r="A1094"/>
  <c r="D1093"/>
  <c r="C1093"/>
  <c r="A1093"/>
  <c r="D1092"/>
  <c r="C1092"/>
  <c r="A1092"/>
  <c r="D1091"/>
  <c r="C1091"/>
  <c r="A1091"/>
  <c r="D1090"/>
  <c r="C1090"/>
  <c r="A1090"/>
  <c r="D1089"/>
  <c r="C1089"/>
  <c r="A1089"/>
  <c r="D1088"/>
  <c r="C1088"/>
  <c r="A1088"/>
  <c r="D1087"/>
  <c r="C1087"/>
  <c r="A1087"/>
  <c r="D1086"/>
  <c r="C1086"/>
  <c r="A1086"/>
  <c r="D1085"/>
  <c r="C1085"/>
  <c r="A1085"/>
  <c r="D1084"/>
  <c r="C1084"/>
  <c r="A1084"/>
  <c r="D1083"/>
  <c r="C1083"/>
  <c r="A1083"/>
  <c r="D1082"/>
  <c r="C1082"/>
  <c r="A1082"/>
  <c r="D1081"/>
  <c r="C1081"/>
  <c r="A1081"/>
  <c r="D1080"/>
  <c r="C1080"/>
  <c r="A1080"/>
  <c r="D1079"/>
  <c r="C1079"/>
  <c r="A1079"/>
  <c r="D1078"/>
  <c r="C1078"/>
  <c r="A1078"/>
  <c r="D1077"/>
  <c r="C1077"/>
  <c r="A1077"/>
  <c r="D1076"/>
  <c r="C1076"/>
  <c r="A1076"/>
  <c r="D1075"/>
  <c r="C1075"/>
  <c r="A1075"/>
  <c r="D1074"/>
  <c r="C1074"/>
  <c r="A1074"/>
  <c r="D1073"/>
  <c r="C1073"/>
  <c r="A1073"/>
  <c r="D1072"/>
  <c r="C1072"/>
  <c r="A1072"/>
  <c r="D1071"/>
  <c r="C1071"/>
  <c r="A1071"/>
  <c r="D1070"/>
  <c r="C1070"/>
  <c r="A1070"/>
  <c r="D1069"/>
  <c r="C1069"/>
  <c r="A1069"/>
  <c r="D1068"/>
  <c r="C1068"/>
  <c r="A1068"/>
  <c r="D1067"/>
  <c r="C1067"/>
  <c r="A1067"/>
  <c r="D1066"/>
  <c r="C1066"/>
  <c r="A1066"/>
  <c r="D1065"/>
  <c r="C1065"/>
  <c r="A1065"/>
  <c r="D1064"/>
  <c r="C1064"/>
  <c r="A1064"/>
  <c r="D1063"/>
  <c r="C1063"/>
  <c r="A1063"/>
  <c r="D1062"/>
  <c r="C1062"/>
  <c r="A1062"/>
  <c r="D1061"/>
  <c r="C1061"/>
  <c r="A1061"/>
  <c r="D1060"/>
  <c r="C1060"/>
  <c r="A1060"/>
  <c r="D1059"/>
  <c r="C1059"/>
  <c r="A1059"/>
  <c r="D1058"/>
  <c r="C1058"/>
  <c r="A1058"/>
  <c r="D1057"/>
  <c r="C1057"/>
  <c r="A1057"/>
  <c r="D1056"/>
  <c r="C1056"/>
  <c r="A1056"/>
  <c r="D1055"/>
  <c r="C1055"/>
  <c r="A1055"/>
  <c r="D1054"/>
  <c r="C1054"/>
  <c r="A1054"/>
  <c r="D1053"/>
  <c r="C1053"/>
  <c r="A1053"/>
  <c r="D1052"/>
  <c r="C1052"/>
  <c r="A1052"/>
  <c r="D1051"/>
  <c r="C1051"/>
  <c r="A1051"/>
  <c r="D1050"/>
  <c r="C1050"/>
  <c r="A1050"/>
  <c r="D1049"/>
  <c r="C1049"/>
  <c r="A1049"/>
  <c r="D1048"/>
  <c r="C1048"/>
  <c r="A1048"/>
  <c r="D1047"/>
  <c r="C1047"/>
  <c r="A1047"/>
  <c r="D1046"/>
  <c r="C1046"/>
  <c r="A1046"/>
  <c r="D1045"/>
  <c r="C1045"/>
  <c r="A1045"/>
  <c r="D1044"/>
  <c r="C1044"/>
  <c r="A1044"/>
  <c r="D1043"/>
  <c r="C1043"/>
  <c r="A1043"/>
  <c r="D1042"/>
  <c r="C1042"/>
  <c r="A1042"/>
  <c r="D1041"/>
  <c r="C1041"/>
  <c r="A1041"/>
  <c r="D1040"/>
  <c r="C1040"/>
  <c r="A1040"/>
  <c r="D1039"/>
  <c r="C1039"/>
  <c r="A1039"/>
  <c r="D1038"/>
  <c r="C1038"/>
  <c r="A1038"/>
  <c r="D1037"/>
  <c r="C1037"/>
  <c r="A1037"/>
  <c r="D1036"/>
  <c r="C1036"/>
  <c r="A1036"/>
  <c r="D1035"/>
  <c r="C1035"/>
  <c r="A1035"/>
  <c r="D1034"/>
  <c r="C1034"/>
  <c r="A1034"/>
  <c r="D1033"/>
  <c r="C1033"/>
  <c r="A1033"/>
  <c r="D1032"/>
  <c r="C1032"/>
  <c r="A1032"/>
  <c r="D1031"/>
  <c r="C1031"/>
  <c r="A1031"/>
  <c r="D1030"/>
  <c r="C1030"/>
  <c r="A1030"/>
  <c r="D1029"/>
  <c r="C1029"/>
  <c r="A1029"/>
  <c r="D1028"/>
  <c r="C1028"/>
  <c r="A1028"/>
  <c r="D1027"/>
  <c r="C1027"/>
  <c r="A1027"/>
  <c r="D1026"/>
  <c r="C1026"/>
  <c r="A1026"/>
  <c r="D1025"/>
  <c r="C1025"/>
  <c r="A1025"/>
  <c r="D1024"/>
  <c r="C1024"/>
  <c r="A1024"/>
  <c r="D1023"/>
  <c r="C1023"/>
  <c r="A1023"/>
  <c r="D1022"/>
  <c r="C1022"/>
  <c r="A1022"/>
  <c r="D1021"/>
  <c r="C1021"/>
  <c r="A1021"/>
  <c r="D1020"/>
  <c r="C1020"/>
  <c r="A1020"/>
  <c r="D1019"/>
  <c r="C1019"/>
  <c r="A1019"/>
  <c r="D1018"/>
  <c r="C1018"/>
  <c r="A1018"/>
  <c r="D1017"/>
  <c r="C1017"/>
  <c r="A1017"/>
  <c r="D1016"/>
  <c r="C1016"/>
  <c r="A1016"/>
  <c r="D1015"/>
  <c r="C1015"/>
  <c r="A1015"/>
  <c r="D1014"/>
  <c r="C1014"/>
  <c r="A1014"/>
  <c r="D1013"/>
  <c r="C1013"/>
  <c r="A1013"/>
  <c r="D1012"/>
  <c r="C1012"/>
  <c r="A1012"/>
  <c r="D1011"/>
  <c r="C1011"/>
  <c r="A1011"/>
  <c r="D1010"/>
  <c r="C1010"/>
  <c r="A1010"/>
  <c r="D1009"/>
  <c r="C1009"/>
  <c r="A1009"/>
  <c r="D1008"/>
  <c r="C1008"/>
  <c r="A1008"/>
  <c r="D1007"/>
  <c r="C1007"/>
  <c r="A1007"/>
  <c r="D1006"/>
  <c r="C1006"/>
  <c r="A1006"/>
  <c r="D1005"/>
  <c r="C1005"/>
  <c r="A1005"/>
  <c r="D1004"/>
  <c r="C1004"/>
  <c r="A1004"/>
  <c r="D1003"/>
  <c r="C1003"/>
  <c r="A1003"/>
  <c r="D1002"/>
  <c r="C1002"/>
  <c r="A1002"/>
  <c r="D1001"/>
  <c r="C1001"/>
  <c r="A1001"/>
  <c r="D1000"/>
  <c r="C1000"/>
  <c r="A1000"/>
  <c r="D999"/>
  <c r="C999"/>
  <c r="A999"/>
  <c r="D998"/>
  <c r="C998"/>
  <c r="A998"/>
  <c r="D997"/>
  <c r="C997"/>
  <c r="A997"/>
  <c r="D996"/>
  <c r="C996"/>
  <c r="A996"/>
  <c r="D995"/>
  <c r="C995"/>
  <c r="A995"/>
  <c r="D994"/>
  <c r="C994"/>
  <c r="A994"/>
  <c r="D993"/>
  <c r="C993"/>
  <c r="A993"/>
  <c r="D992"/>
  <c r="C992"/>
  <c r="A992"/>
  <c r="D991"/>
  <c r="C991"/>
  <c r="A991"/>
  <c r="D990"/>
  <c r="C990"/>
  <c r="A990"/>
  <c r="D989"/>
  <c r="C989"/>
  <c r="A989"/>
  <c r="D988"/>
  <c r="C988"/>
  <c r="A988"/>
  <c r="D987"/>
  <c r="C987"/>
  <c r="A987"/>
  <c r="D986"/>
  <c r="C986"/>
  <c r="A986"/>
  <c r="D985"/>
  <c r="C985"/>
  <c r="A985"/>
  <c r="D984"/>
  <c r="C984"/>
  <c r="A984"/>
  <c r="D983"/>
  <c r="C983"/>
  <c r="A983"/>
  <c r="D982"/>
  <c r="C982"/>
  <c r="A982"/>
  <c r="D981"/>
  <c r="C981"/>
  <c r="A981"/>
  <c r="D980"/>
  <c r="C980"/>
  <c r="A980"/>
  <c r="D979"/>
  <c r="C979"/>
  <c r="A979"/>
  <c r="D978"/>
  <c r="C978"/>
  <c r="A978"/>
  <c r="D977"/>
  <c r="C977"/>
  <c r="A977"/>
  <c r="D976"/>
  <c r="C976"/>
  <c r="A976"/>
  <c r="D975"/>
  <c r="C975"/>
  <c r="A975"/>
  <c r="D974"/>
  <c r="C974"/>
  <c r="A974"/>
  <c r="D973"/>
  <c r="C973"/>
  <c r="A973"/>
  <c r="D972"/>
  <c r="C972"/>
  <c r="A972"/>
  <c r="D971"/>
  <c r="C971"/>
  <c r="A971"/>
  <c r="D970"/>
  <c r="C970"/>
  <c r="A970"/>
  <c r="D969"/>
  <c r="C969"/>
  <c r="A969"/>
  <c r="D968"/>
  <c r="C968"/>
  <c r="A968"/>
  <c r="D967"/>
  <c r="C967"/>
  <c r="A967"/>
  <c r="D966"/>
  <c r="C966"/>
  <c r="A966"/>
  <c r="D965"/>
  <c r="C965"/>
  <c r="A965"/>
  <c r="D964"/>
  <c r="C964"/>
  <c r="A964"/>
  <c r="D963"/>
  <c r="C963"/>
  <c r="A963"/>
  <c r="D962"/>
  <c r="C962"/>
  <c r="A962"/>
  <c r="D961"/>
  <c r="C961"/>
  <c r="A961"/>
  <c r="D960"/>
  <c r="C960"/>
  <c r="A960"/>
  <c r="D959"/>
  <c r="C959"/>
  <c r="A959"/>
  <c r="D958"/>
  <c r="C958"/>
  <c r="A958"/>
  <c r="D957"/>
  <c r="C957"/>
  <c r="A957"/>
  <c r="D956"/>
  <c r="C956"/>
  <c r="A956"/>
  <c r="D955"/>
  <c r="C955"/>
  <c r="A955"/>
  <c r="D954"/>
  <c r="C954"/>
  <c r="A954"/>
  <c r="D953"/>
  <c r="C953"/>
  <c r="A953"/>
  <c r="D952"/>
  <c r="C952"/>
  <c r="A952"/>
  <c r="D951"/>
  <c r="C951"/>
  <c r="A951"/>
  <c r="D950"/>
  <c r="C950"/>
  <c r="A950"/>
  <c r="D949"/>
  <c r="C949"/>
  <c r="A949"/>
  <c r="D948"/>
  <c r="C948"/>
  <c r="A948"/>
  <c r="D947"/>
  <c r="C947"/>
  <c r="A947"/>
  <c r="D946"/>
  <c r="C946"/>
  <c r="A946"/>
  <c r="D945"/>
  <c r="C945"/>
  <c r="A945"/>
  <c r="D944"/>
  <c r="C944"/>
  <c r="A944"/>
  <c r="D943"/>
  <c r="C943"/>
  <c r="A943"/>
  <c r="D942"/>
  <c r="C942"/>
  <c r="A942"/>
  <c r="D941"/>
  <c r="C941"/>
  <c r="A941"/>
  <c r="D940"/>
  <c r="C940"/>
  <c r="A940"/>
  <c r="D939"/>
  <c r="C939"/>
  <c r="A939"/>
  <c r="D938"/>
  <c r="C938"/>
  <c r="A938"/>
  <c r="D937"/>
  <c r="C937"/>
  <c r="A937"/>
  <c r="D936"/>
  <c r="C936"/>
  <c r="A936"/>
  <c r="D935"/>
  <c r="C935"/>
  <c r="A935"/>
  <c r="D934"/>
  <c r="C934"/>
  <c r="A934"/>
  <c r="D933"/>
  <c r="C933"/>
  <c r="A933"/>
  <c r="D932"/>
  <c r="C932"/>
  <c r="A932"/>
  <c r="D931"/>
  <c r="C931"/>
  <c r="A931"/>
  <c r="D930"/>
  <c r="C930"/>
  <c r="A930"/>
  <c r="D929"/>
  <c r="C929"/>
  <c r="A929"/>
  <c r="D928"/>
  <c r="C928"/>
  <c r="A928"/>
  <c r="D927"/>
  <c r="C927"/>
  <c r="A927"/>
  <c r="D926"/>
  <c r="C926"/>
  <c r="A926"/>
  <c r="D925"/>
  <c r="C925"/>
  <c r="A925"/>
  <c r="D924"/>
  <c r="C924"/>
  <c r="A924"/>
  <c r="D923"/>
  <c r="C923"/>
  <c r="A923"/>
  <c r="D922"/>
  <c r="C922"/>
  <c r="A922"/>
  <c r="D921"/>
  <c r="C921"/>
  <c r="A921"/>
  <c r="D920"/>
  <c r="C920"/>
  <c r="A920"/>
  <c r="D919"/>
  <c r="C919"/>
  <c r="A919"/>
  <c r="D918"/>
  <c r="C918"/>
  <c r="A918"/>
  <c r="D917"/>
  <c r="C917"/>
  <c r="A917"/>
  <c r="D916"/>
  <c r="C916"/>
  <c r="A916"/>
  <c r="D915"/>
  <c r="C915"/>
  <c r="A915"/>
  <c r="D914"/>
  <c r="C914"/>
  <c r="A914"/>
  <c r="D913"/>
  <c r="C913"/>
  <c r="A913"/>
  <c r="D912"/>
  <c r="C912"/>
  <c r="A912"/>
  <c r="D911"/>
  <c r="C911"/>
  <c r="A911"/>
  <c r="D910"/>
  <c r="C910"/>
  <c r="A910"/>
  <c r="D909"/>
  <c r="C909"/>
  <c r="A909"/>
  <c r="D908"/>
  <c r="C908"/>
  <c r="A908"/>
  <c r="D907"/>
  <c r="C907"/>
  <c r="A907"/>
  <c r="D906"/>
  <c r="C906"/>
  <c r="A906"/>
  <c r="D905"/>
  <c r="C905"/>
  <c r="A905"/>
  <c r="D904"/>
  <c r="C904"/>
  <c r="A904"/>
  <c r="D903"/>
  <c r="C903"/>
  <c r="A903"/>
  <c r="D902"/>
  <c r="C902"/>
  <c r="A902"/>
  <c r="D901"/>
  <c r="C901"/>
  <c r="A901"/>
  <c r="D900"/>
  <c r="C900"/>
  <c r="A900"/>
  <c r="D899"/>
  <c r="C899"/>
  <c r="A899"/>
  <c r="D898"/>
  <c r="C898"/>
  <c r="A898"/>
  <c r="D897"/>
  <c r="C897"/>
  <c r="A897"/>
  <c r="D896"/>
  <c r="C896"/>
  <c r="A896"/>
  <c r="D895"/>
  <c r="C895"/>
  <c r="A895"/>
  <c r="D894"/>
  <c r="C894"/>
  <c r="A894"/>
  <c r="D893"/>
  <c r="C893"/>
  <c r="A893"/>
  <c r="D892"/>
  <c r="C892"/>
  <c r="A892"/>
  <c r="D891"/>
  <c r="C891"/>
  <c r="A891"/>
  <c r="D890"/>
  <c r="C890"/>
  <c r="A890"/>
  <c r="D889"/>
  <c r="C889"/>
  <c r="A889"/>
  <c r="D888"/>
  <c r="C888"/>
  <c r="A888"/>
  <c r="D887"/>
  <c r="C887"/>
  <c r="A887"/>
  <c r="D886"/>
  <c r="C886"/>
  <c r="A886"/>
  <c r="D885"/>
  <c r="C885"/>
  <c r="A885"/>
  <c r="D884"/>
  <c r="C884"/>
  <c r="A884"/>
  <c r="D883"/>
  <c r="C883"/>
  <c r="A883"/>
  <c r="D882"/>
  <c r="C882"/>
  <c r="A882"/>
  <c r="D881"/>
  <c r="C881"/>
  <c r="A881"/>
  <c r="D880"/>
  <c r="C880"/>
  <c r="A880"/>
  <c r="D879"/>
  <c r="C879"/>
  <c r="A879"/>
  <c r="D878"/>
  <c r="C878"/>
  <c r="A878"/>
  <c r="D877"/>
  <c r="C877"/>
  <c r="A877"/>
  <c r="D876"/>
  <c r="C876"/>
  <c r="A876"/>
  <c r="D875"/>
  <c r="C875"/>
  <c r="A875"/>
  <c r="D874"/>
  <c r="C874"/>
  <c r="A874"/>
  <c r="D873"/>
  <c r="C873"/>
  <c r="A873"/>
  <c r="D872"/>
  <c r="C872"/>
  <c r="A872"/>
  <c r="D871"/>
  <c r="C871"/>
  <c r="A871"/>
  <c r="D870"/>
  <c r="C870"/>
  <c r="A870"/>
  <c r="D869"/>
  <c r="C869"/>
  <c r="A869"/>
  <c r="D868"/>
  <c r="C868"/>
  <c r="A868"/>
  <c r="D867"/>
  <c r="C867"/>
  <c r="A867"/>
  <c r="D866"/>
  <c r="C866"/>
  <c r="A866"/>
  <c r="D865"/>
  <c r="C865"/>
  <c r="A865"/>
  <c r="D864"/>
  <c r="C864"/>
  <c r="A864"/>
  <c r="D863"/>
  <c r="C863"/>
  <c r="A863"/>
  <c r="D862"/>
  <c r="C862"/>
  <c r="A862"/>
  <c r="D861"/>
  <c r="C861"/>
  <c r="A861"/>
  <c r="D860"/>
  <c r="C860"/>
  <c r="A860"/>
  <c r="D859"/>
  <c r="C859"/>
  <c r="A859"/>
  <c r="D858"/>
  <c r="C858"/>
  <c r="A858"/>
  <c r="D857"/>
  <c r="C857"/>
  <c r="A857"/>
  <c r="D856"/>
  <c r="C856"/>
  <c r="A856"/>
  <c r="D855"/>
  <c r="C855"/>
  <c r="A855"/>
  <c r="D854"/>
  <c r="C854"/>
  <c r="A854"/>
  <c r="D853"/>
  <c r="C853"/>
  <c r="A853"/>
  <c r="D852"/>
  <c r="C852"/>
  <c r="A852"/>
  <c r="D851"/>
  <c r="C851"/>
  <c r="A851"/>
  <c r="D850"/>
  <c r="C850"/>
  <c r="A850"/>
  <c r="D849"/>
  <c r="C849"/>
  <c r="A849"/>
  <c r="D848"/>
  <c r="C848"/>
  <c r="A848"/>
  <c r="D847"/>
  <c r="C847"/>
  <c r="A847"/>
  <c r="D846"/>
  <c r="C846"/>
  <c r="A846"/>
  <c r="D845"/>
  <c r="C845"/>
  <c r="A845"/>
  <c r="D844"/>
  <c r="C844"/>
  <c r="A844"/>
  <c r="D843"/>
  <c r="C843"/>
  <c r="A843"/>
  <c r="D842"/>
  <c r="C842"/>
  <c r="A842"/>
  <c r="D841"/>
  <c r="C841"/>
  <c r="A841"/>
  <c r="D840"/>
  <c r="C840"/>
  <c r="A840"/>
  <c r="D839"/>
  <c r="C839"/>
  <c r="A839"/>
  <c r="D838"/>
  <c r="C838"/>
  <c r="A838"/>
  <c r="D837"/>
  <c r="C837"/>
  <c r="A837"/>
  <c r="D836"/>
  <c r="C836"/>
  <c r="A836"/>
  <c r="D835"/>
  <c r="C835"/>
  <c r="A835"/>
  <c r="D834"/>
  <c r="C834"/>
  <c r="A834"/>
  <c r="D833"/>
  <c r="C833"/>
  <c r="A833"/>
  <c r="D832"/>
  <c r="C832"/>
  <c r="A832"/>
  <c r="D831"/>
  <c r="C831"/>
  <c r="A831"/>
  <c r="D830"/>
  <c r="C830"/>
  <c r="A830"/>
  <c r="D829"/>
  <c r="C829"/>
  <c r="A829"/>
  <c r="D828"/>
  <c r="C828"/>
  <c r="A828"/>
  <c r="D827"/>
  <c r="C827"/>
  <c r="A827"/>
  <c r="D826"/>
  <c r="C826"/>
  <c r="A826"/>
  <c r="D825"/>
  <c r="C825"/>
  <c r="A825"/>
  <c r="D824"/>
  <c r="C824"/>
  <c r="A824"/>
  <c r="D823"/>
  <c r="C823"/>
  <c r="A823"/>
  <c r="D822"/>
  <c r="C822"/>
  <c r="A822"/>
  <c r="D821"/>
  <c r="C821"/>
  <c r="A821"/>
  <c r="D820"/>
  <c r="C820"/>
  <c r="A820"/>
  <c r="D819"/>
  <c r="C819"/>
  <c r="A819"/>
  <c r="D818"/>
  <c r="C818"/>
  <c r="A818"/>
  <c r="D817"/>
  <c r="C817"/>
  <c r="A817"/>
  <c r="D816"/>
  <c r="C816"/>
  <c r="A816"/>
  <c r="D815"/>
  <c r="C815"/>
  <c r="A815"/>
  <c r="D814"/>
  <c r="C814"/>
  <c r="A814"/>
  <c r="D813"/>
  <c r="C813"/>
  <c r="A813"/>
  <c r="D812"/>
  <c r="C812"/>
  <c r="A812"/>
  <c r="D811"/>
  <c r="C811"/>
  <c r="A811"/>
  <c r="D810"/>
  <c r="C810"/>
  <c r="A810"/>
  <c r="D809"/>
  <c r="C809"/>
  <c r="A809"/>
  <c r="D808"/>
  <c r="C808"/>
  <c r="A808"/>
  <c r="D807"/>
  <c r="C807"/>
  <c r="A807"/>
  <c r="D806"/>
  <c r="C806"/>
  <c r="A806"/>
  <c r="D805"/>
  <c r="C805"/>
  <c r="A805"/>
  <c r="D804"/>
  <c r="C804"/>
  <c r="A804"/>
  <c r="D803"/>
  <c r="C803"/>
  <c r="A803"/>
  <c r="D802"/>
  <c r="C802"/>
  <c r="A802"/>
  <c r="D801"/>
  <c r="C801"/>
  <c r="A801"/>
  <c r="D800"/>
  <c r="C800"/>
  <c r="A800"/>
  <c r="D799"/>
  <c r="C799"/>
  <c r="A799"/>
  <c r="D798"/>
  <c r="C798"/>
  <c r="A798"/>
  <c r="D797"/>
  <c r="C797"/>
  <c r="A797"/>
  <c r="D796"/>
  <c r="C796"/>
  <c r="A796"/>
  <c r="D795"/>
  <c r="C795"/>
  <c r="A795"/>
  <c r="D794"/>
  <c r="C794"/>
  <c r="A794"/>
  <c r="D793"/>
  <c r="C793"/>
  <c r="A793"/>
  <c r="D792"/>
  <c r="C792"/>
  <c r="A792"/>
  <c r="D791"/>
  <c r="C791"/>
  <c r="A791"/>
  <c r="D790"/>
  <c r="C790"/>
  <c r="A790"/>
  <c r="D789"/>
  <c r="C789"/>
  <c r="A789"/>
  <c r="D788"/>
  <c r="C788"/>
  <c r="A788"/>
  <c r="D787"/>
  <c r="C787"/>
  <c r="A787"/>
  <c r="D786"/>
  <c r="C786"/>
  <c r="A786"/>
  <c r="D785"/>
  <c r="C785"/>
  <c r="A785"/>
  <c r="D784"/>
  <c r="C784"/>
  <c r="A784"/>
  <c r="D783"/>
  <c r="C783"/>
  <c r="A783"/>
  <c r="D782"/>
  <c r="C782"/>
  <c r="A782"/>
  <c r="D781"/>
  <c r="C781"/>
  <c r="A781"/>
  <c r="D780"/>
  <c r="C780"/>
  <c r="A780"/>
  <c r="D779"/>
  <c r="C779"/>
  <c r="A779"/>
  <c r="D778"/>
  <c r="C778"/>
  <c r="A778"/>
  <c r="D777"/>
  <c r="C777"/>
  <c r="A777"/>
  <c r="D776"/>
  <c r="C776"/>
  <c r="A776"/>
  <c r="D775"/>
  <c r="C775"/>
  <c r="A775"/>
  <c r="D774"/>
  <c r="C774"/>
  <c r="A774"/>
  <c r="D773"/>
  <c r="C773"/>
  <c r="A773"/>
  <c r="D772"/>
  <c r="C772"/>
  <c r="A772"/>
  <c r="D771"/>
  <c r="C771"/>
  <c r="A771"/>
  <c r="D770"/>
  <c r="C770"/>
  <c r="A770"/>
  <c r="D769"/>
  <c r="C769"/>
  <c r="A769"/>
  <c r="D768"/>
  <c r="C768"/>
  <c r="A768"/>
  <c r="D767"/>
  <c r="C767"/>
  <c r="A767"/>
  <c r="D766"/>
  <c r="C766"/>
  <c r="A766"/>
  <c r="D765"/>
  <c r="C765"/>
  <c r="A765"/>
  <c r="D764"/>
  <c r="C764"/>
  <c r="A764"/>
  <c r="D763"/>
  <c r="C763"/>
  <c r="A763"/>
  <c r="D762"/>
  <c r="C762"/>
  <c r="A762"/>
  <c r="D761"/>
  <c r="C761"/>
  <c r="A761"/>
  <c r="D760"/>
  <c r="C760"/>
  <c r="A760"/>
  <c r="D759"/>
  <c r="C759"/>
  <c r="A759"/>
  <c r="D758"/>
  <c r="C758"/>
  <c r="A758"/>
  <c r="D757"/>
  <c r="C757"/>
  <c r="A757"/>
  <c r="D756"/>
  <c r="C756"/>
  <c r="A756"/>
  <c r="D755"/>
  <c r="C755"/>
  <c r="A755"/>
  <c r="D754"/>
  <c r="C754"/>
  <c r="A754"/>
  <c r="D753"/>
  <c r="C753"/>
  <c r="A753"/>
  <c r="D752"/>
  <c r="C752"/>
  <c r="A752"/>
  <c r="D751"/>
  <c r="C751"/>
  <c r="A751"/>
  <c r="D750"/>
  <c r="C750"/>
  <c r="A750"/>
  <c r="D749"/>
  <c r="C749"/>
  <c r="A749"/>
  <c r="D748"/>
  <c r="C748"/>
  <c r="A748"/>
  <c r="D747"/>
  <c r="C747"/>
  <c r="A747"/>
  <c r="D746"/>
  <c r="C746"/>
  <c r="A746"/>
  <c r="D745"/>
  <c r="C745"/>
  <c r="A745"/>
  <c r="D744"/>
  <c r="C744"/>
  <c r="A744"/>
  <c r="D743"/>
  <c r="C743"/>
  <c r="A743"/>
  <c r="D742"/>
  <c r="C742"/>
  <c r="A742"/>
  <c r="D741"/>
  <c r="C741"/>
  <c r="A741"/>
  <c r="D740"/>
  <c r="C740"/>
  <c r="A740"/>
  <c r="D739"/>
  <c r="C739"/>
  <c r="A739"/>
  <c r="D738"/>
  <c r="C738"/>
  <c r="A738"/>
  <c r="D737"/>
  <c r="C737"/>
  <c r="A737"/>
  <c r="D736"/>
  <c r="C736"/>
  <c r="A736"/>
  <c r="D735"/>
  <c r="C735"/>
  <c r="A735"/>
  <c r="D734"/>
  <c r="C734"/>
  <c r="A734"/>
  <c r="D733"/>
  <c r="C733"/>
  <c r="A733"/>
  <c r="D732"/>
  <c r="C732"/>
  <c r="A732"/>
  <c r="D731"/>
  <c r="C731"/>
  <c r="A731"/>
  <c r="D730"/>
  <c r="C730"/>
  <c r="A730"/>
  <c r="D729"/>
  <c r="C729"/>
  <c r="A729"/>
  <c r="D728"/>
  <c r="C728"/>
  <c r="A728"/>
  <c r="D727"/>
  <c r="C727"/>
  <c r="A727"/>
  <c r="D726"/>
  <c r="C726"/>
  <c r="A726"/>
  <c r="D725"/>
  <c r="C725"/>
  <c r="A725"/>
  <c r="D724"/>
  <c r="C724"/>
  <c r="A724"/>
  <c r="D723"/>
  <c r="C723"/>
  <c r="A723"/>
  <c r="D722"/>
  <c r="C722"/>
  <c r="A722"/>
  <c r="D721"/>
  <c r="C721"/>
  <c r="A721"/>
  <c r="D720"/>
  <c r="C720"/>
  <c r="A720"/>
  <c r="D719"/>
  <c r="C719"/>
  <c r="A719"/>
  <c r="D718"/>
  <c r="C718"/>
  <c r="A718"/>
  <c r="D717"/>
  <c r="C717"/>
  <c r="A717"/>
  <c r="D716"/>
  <c r="C716"/>
  <c r="A716"/>
  <c r="D715"/>
  <c r="C715"/>
  <c r="A715"/>
  <c r="D714"/>
  <c r="C714"/>
  <c r="A714"/>
  <c r="D713"/>
  <c r="C713"/>
  <c r="A713"/>
  <c r="D712"/>
  <c r="C712"/>
  <c r="A712"/>
  <c r="D711"/>
  <c r="C711"/>
  <c r="A711"/>
  <c r="D710"/>
  <c r="C710"/>
  <c r="A710"/>
  <c r="D709"/>
  <c r="C709"/>
  <c r="A709"/>
  <c r="D708"/>
  <c r="C708"/>
  <c r="A708"/>
  <c r="D707"/>
  <c r="C707"/>
  <c r="A707"/>
  <c r="D706"/>
  <c r="C706"/>
  <c r="A706"/>
  <c r="D705"/>
  <c r="C705"/>
  <c r="A705"/>
  <c r="D704"/>
  <c r="C704"/>
  <c r="A704"/>
  <c r="D703"/>
  <c r="C703"/>
  <c r="A703"/>
  <c r="D702"/>
  <c r="C702"/>
  <c r="A702"/>
  <c r="D701"/>
  <c r="C701"/>
  <c r="A701"/>
  <c r="D700"/>
  <c r="C700"/>
  <c r="A700"/>
  <c r="D699"/>
  <c r="C699"/>
  <c r="A699"/>
  <c r="D698"/>
  <c r="C698"/>
  <c r="A698"/>
  <c r="D697"/>
  <c r="C697"/>
  <c r="A697"/>
  <c r="D696"/>
  <c r="C696"/>
  <c r="A696"/>
  <c r="D695"/>
  <c r="C695"/>
  <c r="A695"/>
  <c r="D694"/>
  <c r="C694"/>
  <c r="A694"/>
  <c r="D693"/>
  <c r="C693"/>
  <c r="A693"/>
  <c r="D692"/>
  <c r="C692"/>
  <c r="A692"/>
  <c r="D691"/>
  <c r="C691"/>
  <c r="A691"/>
  <c r="D690"/>
  <c r="C690"/>
  <c r="A690"/>
  <c r="D689"/>
  <c r="C689"/>
  <c r="A689"/>
  <c r="D688"/>
  <c r="C688"/>
  <c r="A688"/>
  <c r="D687"/>
  <c r="C687"/>
  <c r="A687"/>
  <c r="D686"/>
  <c r="C686"/>
  <c r="A686"/>
  <c r="D685"/>
  <c r="C685"/>
  <c r="A685"/>
  <c r="D684"/>
  <c r="C684"/>
  <c r="A684"/>
  <c r="D683"/>
  <c r="C683"/>
  <c r="A683"/>
  <c r="D682"/>
  <c r="C682"/>
  <c r="A682"/>
  <c r="D681"/>
  <c r="C681"/>
  <c r="A681"/>
  <c r="D680"/>
  <c r="C680"/>
  <c r="A680"/>
  <c r="D679"/>
  <c r="C679"/>
  <c r="A679"/>
  <c r="D678"/>
  <c r="C678"/>
  <c r="A678"/>
  <c r="D677"/>
  <c r="C677"/>
  <c r="A677"/>
  <c r="D676"/>
  <c r="C676"/>
  <c r="A676"/>
  <c r="D675"/>
  <c r="C675"/>
  <c r="A675"/>
  <c r="D674"/>
  <c r="C674"/>
  <c r="A674"/>
  <c r="D673"/>
  <c r="C673"/>
  <c r="A673"/>
  <c r="D672"/>
  <c r="C672"/>
  <c r="A672"/>
  <c r="D671"/>
  <c r="C671"/>
  <c r="A671"/>
  <c r="D670"/>
  <c r="C670"/>
  <c r="A670"/>
  <c r="D669"/>
  <c r="C669"/>
  <c r="A669"/>
  <c r="D668"/>
  <c r="C668"/>
  <c r="A668"/>
  <c r="D667"/>
  <c r="C667"/>
  <c r="A667"/>
  <c r="D666"/>
  <c r="C666"/>
  <c r="A666"/>
  <c r="D665"/>
  <c r="C665"/>
  <c r="A665"/>
  <c r="D664"/>
  <c r="C664"/>
  <c r="A664"/>
  <c r="D663"/>
  <c r="C663"/>
  <c r="A663"/>
  <c r="D662"/>
  <c r="C662"/>
  <c r="A662"/>
  <c r="D661"/>
  <c r="C661"/>
  <c r="A661"/>
  <c r="D660"/>
  <c r="C660"/>
  <c r="A660"/>
  <c r="D659"/>
  <c r="C659"/>
  <c r="A659"/>
  <c r="D658"/>
  <c r="C658"/>
  <c r="A658"/>
  <c r="D657"/>
  <c r="C657"/>
  <c r="A657"/>
  <c r="D656"/>
  <c r="C656"/>
  <c r="A656"/>
  <c r="D655"/>
  <c r="C655"/>
  <c r="A655"/>
  <c r="D654"/>
  <c r="C654"/>
  <c r="A654"/>
  <c r="D653"/>
  <c r="C653"/>
  <c r="A653"/>
  <c r="D652"/>
  <c r="C652"/>
  <c r="A652"/>
  <c r="D651"/>
  <c r="C651"/>
  <c r="A651"/>
  <c r="D650"/>
  <c r="C650"/>
  <c r="A650"/>
  <c r="D649"/>
  <c r="C649"/>
  <c r="A649"/>
  <c r="D648"/>
  <c r="C648"/>
  <c r="A648"/>
  <c r="D647"/>
  <c r="C647"/>
  <c r="A647"/>
  <c r="D646"/>
  <c r="C646"/>
  <c r="A646"/>
  <c r="D645"/>
  <c r="C645"/>
  <c r="A645"/>
  <c r="D644"/>
  <c r="C644"/>
  <c r="A644"/>
  <c r="D643"/>
  <c r="C643"/>
  <c r="A643"/>
  <c r="D642"/>
  <c r="C642"/>
  <c r="A642"/>
  <c r="D641"/>
  <c r="C641"/>
  <c r="A641"/>
  <c r="D640"/>
  <c r="C640"/>
  <c r="A640"/>
  <c r="D639"/>
  <c r="C639"/>
  <c r="A639"/>
  <c r="D638"/>
  <c r="C638"/>
  <c r="A638"/>
  <c r="D637"/>
  <c r="C637"/>
  <c r="A637"/>
  <c r="D636"/>
  <c r="C636"/>
  <c r="A636"/>
  <c r="D635"/>
  <c r="C635"/>
  <c r="A635"/>
  <c r="D634"/>
  <c r="C634"/>
  <c r="A634"/>
  <c r="D633"/>
  <c r="C633"/>
  <c r="A633"/>
  <c r="D632"/>
  <c r="C632"/>
  <c r="A632"/>
  <c r="D631"/>
  <c r="C631"/>
  <c r="A631"/>
  <c r="D630"/>
  <c r="C630"/>
  <c r="A630"/>
  <c r="D629"/>
  <c r="C629"/>
  <c r="A629"/>
  <c r="D628"/>
  <c r="C628"/>
  <c r="A628"/>
  <c r="D627"/>
  <c r="C627"/>
  <c r="A627"/>
  <c r="D626"/>
  <c r="C626"/>
  <c r="A626"/>
  <c r="D625"/>
  <c r="C625"/>
  <c r="A625"/>
  <c r="D624"/>
  <c r="C624"/>
  <c r="A624"/>
  <c r="D623"/>
  <c r="C623"/>
  <c r="A623"/>
  <c r="D622"/>
  <c r="C622"/>
  <c r="A622"/>
  <c r="D621"/>
  <c r="C621"/>
  <c r="A621"/>
  <c r="D620"/>
  <c r="C620"/>
  <c r="A620"/>
  <c r="D619"/>
  <c r="C619"/>
  <c r="A619"/>
  <c r="D618"/>
  <c r="C618"/>
  <c r="A618"/>
  <c r="D617"/>
  <c r="C617"/>
  <c r="A617"/>
  <c r="D616"/>
  <c r="C616"/>
  <c r="A616"/>
  <c r="D615"/>
  <c r="C615"/>
  <c r="A615"/>
  <c r="D614"/>
  <c r="C614"/>
  <c r="A614"/>
  <c r="D613"/>
  <c r="C613"/>
  <c r="A613"/>
  <c r="D612"/>
  <c r="C612"/>
  <c r="A612"/>
  <c r="D611"/>
  <c r="C611"/>
  <c r="A611"/>
  <c r="D610"/>
  <c r="C610"/>
  <c r="A610"/>
  <c r="D609"/>
  <c r="C609"/>
  <c r="A609"/>
  <c r="D608"/>
  <c r="C608"/>
  <c r="A608"/>
  <c r="D607"/>
  <c r="C607"/>
  <c r="A607"/>
  <c r="D606"/>
  <c r="C606"/>
  <c r="A606"/>
  <c r="D605"/>
  <c r="C605"/>
  <c r="A605"/>
  <c r="D604"/>
  <c r="C604"/>
  <c r="A604"/>
  <c r="D603"/>
  <c r="C603"/>
  <c r="A603"/>
  <c r="D602"/>
  <c r="C602"/>
  <c r="A602"/>
  <c r="D601"/>
  <c r="C601"/>
  <c r="A601"/>
  <c r="D600"/>
  <c r="C600"/>
  <c r="A600"/>
  <c r="D599"/>
  <c r="C599"/>
  <c r="A599"/>
  <c r="D598"/>
  <c r="C598"/>
  <c r="A598"/>
  <c r="D597"/>
  <c r="C597"/>
  <c r="A597"/>
  <c r="D596"/>
  <c r="C596"/>
  <c r="A596"/>
  <c r="D595"/>
  <c r="C595"/>
  <c r="A595"/>
  <c r="D594"/>
  <c r="C594"/>
  <c r="A594"/>
  <c r="D593"/>
  <c r="C593"/>
  <c r="A593"/>
  <c r="D592"/>
  <c r="C592"/>
  <c r="A592"/>
  <c r="D591"/>
  <c r="C591"/>
  <c r="A591"/>
  <c r="D590"/>
  <c r="C590"/>
  <c r="A590"/>
  <c r="D589"/>
  <c r="C589"/>
  <c r="A589"/>
  <c r="D588"/>
  <c r="C588"/>
  <c r="A588"/>
  <c r="D587"/>
  <c r="C587"/>
  <c r="A587"/>
  <c r="D586"/>
  <c r="C586"/>
  <c r="A586"/>
  <c r="D585"/>
  <c r="C585"/>
  <c r="A585"/>
  <c r="D584"/>
  <c r="C584"/>
  <c r="A584"/>
  <c r="D583"/>
  <c r="C583"/>
  <c r="A583"/>
  <c r="D582"/>
  <c r="C582"/>
  <c r="A582"/>
  <c r="D581"/>
  <c r="C581"/>
  <c r="A581"/>
  <c r="D580"/>
  <c r="C580"/>
  <c r="A580"/>
  <c r="D579"/>
  <c r="C579"/>
  <c r="A579"/>
  <c r="D578"/>
  <c r="C578"/>
  <c r="A578"/>
  <c r="D577"/>
  <c r="C577"/>
  <c r="A577"/>
  <c r="D576"/>
  <c r="C576"/>
  <c r="A576"/>
  <c r="D575"/>
  <c r="C575"/>
  <c r="A575"/>
  <c r="D574"/>
  <c r="C574"/>
  <c r="A574"/>
  <c r="D573"/>
  <c r="C573"/>
  <c r="A573"/>
  <c r="D572"/>
  <c r="C572"/>
  <c r="A572"/>
  <c r="D571"/>
  <c r="C571"/>
  <c r="A571"/>
  <c r="D570"/>
  <c r="C570"/>
  <c r="A570"/>
  <c r="D569"/>
  <c r="C569"/>
  <c r="A569"/>
  <c r="D568"/>
  <c r="C568"/>
  <c r="A568"/>
  <c r="D567"/>
  <c r="C567"/>
  <c r="A567"/>
  <c r="D566"/>
  <c r="C566"/>
  <c r="A566"/>
  <c r="D565"/>
  <c r="C565"/>
  <c r="A565"/>
  <c r="D564"/>
  <c r="C564"/>
  <c r="A564"/>
  <c r="D563"/>
  <c r="C563"/>
  <c r="A563"/>
  <c r="F562"/>
  <c r="K562" s="1"/>
  <c r="AQ564" i="1" s="1"/>
  <c r="D562" i="11"/>
  <c r="C562"/>
  <c r="A562"/>
  <c r="D561"/>
  <c r="C561"/>
  <c r="A561"/>
  <c r="D560"/>
  <c r="C560"/>
  <c r="A560"/>
  <c r="D559"/>
  <c r="C559"/>
  <c r="A559"/>
  <c r="D558"/>
  <c r="C558"/>
  <c r="A558"/>
  <c r="D557"/>
  <c r="C557"/>
  <c r="A557"/>
  <c r="D556"/>
  <c r="C556"/>
  <c r="A556"/>
  <c r="F555"/>
  <c r="K555" s="1"/>
  <c r="AQ557" i="1" s="1"/>
  <c r="D555" i="11"/>
  <c r="C555"/>
  <c r="A555"/>
  <c r="F554"/>
  <c r="K554"/>
  <c r="AQ556" i="1"/>
  <c r="D554" i="11"/>
  <c r="C554"/>
  <c r="A554"/>
  <c r="F553"/>
  <c r="K553" s="1"/>
  <c r="AQ555" i="1" s="1"/>
  <c r="D553" i="11"/>
  <c r="C553"/>
  <c r="A553"/>
  <c r="F552"/>
  <c r="K552"/>
  <c r="AQ554" i="1"/>
  <c r="D552" i="11"/>
  <c r="C552"/>
  <c r="A552"/>
  <c r="D551"/>
  <c r="C551"/>
  <c r="A551"/>
  <c r="D550"/>
  <c r="C550"/>
  <c r="A550"/>
  <c r="D549"/>
  <c r="C549"/>
  <c r="A549"/>
  <c r="D548"/>
  <c r="C548"/>
  <c r="A548"/>
  <c r="D547"/>
  <c r="C547"/>
  <c r="A547"/>
  <c r="D546"/>
  <c r="C546"/>
  <c r="A546"/>
  <c r="D545"/>
  <c r="C545"/>
  <c r="A545"/>
  <c r="D544"/>
  <c r="C544"/>
  <c r="A544"/>
  <c r="D543"/>
  <c r="C543"/>
  <c r="A543"/>
  <c r="D542"/>
  <c r="C542"/>
  <c r="A542"/>
  <c r="D541"/>
  <c r="C541"/>
  <c r="A541"/>
  <c r="D540"/>
  <c r="C540"/>
  <c r="A540"/>
  <c r="D539"/>
  <c r="C539"/>
  <c r="A539"/>
  <c r="D538"/>
  <c r="C538"/>
  <c r="A538"/>
  <c r="D537"/>
  <c r="C537"/>
  <c r="A537"/>
  <c r="D536"/>
  <c r="C536"/>
  <c r="A536"/>
  <c r="D535"/>
  <c r="C535"/>
  <c r="A535"/>
  <c r="D534"/>
  <c r="C534"/>
  <c r="A534"/>
  <c r="F533"/>
  <c r="K533"/>
  <c r="AQ535" i="1"/>
  <c r="D533" i="11"/>
  <c r="C533"/>
  <c r="A533"/>
  <c r="D532"/>
  <c r="C532"/>
  <c r="A532"/>
  <c r="D531"/>
  <c r="C531"/>
  <c r="A531"/>
  <c r="F530"/>
  <c r="K530"/>
  <c r="AQ532" i="1"/>
  <c r="D530" i="11"/>
  <c r="C530"/>
  <c r="A530"/>
  <c r="D529"/>
  <c r="C529"/>
  <c r="A529"/>
  <c r="D528"/>
  <c r="C528"/>
  <c r="A528"/>
  <c r="D527"/>
  <c r="C527"/>
  <c r="A527"/>
  <c r="D526"/>
  <c r="C526"/>
  <c r="A526"/>
  <c r="D525"/>
  <c r="C525"/>
  <c r="A525"/>
  <c r="D524"/>
  <c r="C524"/>
  <c r="A524"/>
  <c r="D523"/>
  <c r="C523"/>
  <c r="A523"/>
  <c r="D522"/>
  <c r="C522"/>
  <c r="A522"/>
  <c r="D521"/>
  <c r="C521"/>
  <c r="A521"/>
  <c r="D520"/>
  <c r="C520"/>
  <c r="A520"/>
  <c r="D519"/>
  <c r="C519"/>
  <c r="A519"/>
  <c r="D518"/>
  <c r="C518"/>
  <c r="A518"/>
  <c r="D517"/>
  <c r="C517"/>
  <c r="A517"/>
  <c r="D516"/>
  <c r="C516"/>
  <c r="A516"/>
  <c r="D515"/>
  <c r="C515"/>
  <c r="A515"/>
  <c r="D514"/>
  <c r="C514"/>
  <c r="A514"/>
  <c r="D513"/>
  <c r="C513"/>
  <c r="A513"/>
  <c r="D512"/>
  <c r="C512"/>
  <c r="A512"/>
  <c r="D511"/>
  <c r="C511"/>
  <c r="A511"/>
  <c r="D510"/>
  <c r="C510"/>
  <c r="A510"/>
  <c r="D509"/>
  <c r="C509"/>
  <c r="A509"/>
  <c r="D508"/>
  <c r="C508"/>
  <c r="A508"/>
  <c r="D507"/>
  <c r="C507"/>
  <c r="A507"/>
  <c r="D506"/>
  <c r="C506"/>
  <c r="A506"/>
  <c r="D505"/>
  <c r="C505"/>
  <c r="A505"/>
  <c r="D504"/>
  <c r="C504"/>
  <c r="A504"/>
  <c r="D503"/>
  <c r="C503"/>
  <c r="A503"/>
  <c r="D502"/>
  <c r="C502"/>
  <c r="A502"/>
  <c r="D501"/>
  <c r="C501"/>
  <c r="A501"/>
  <c r="D500"/>
  <c r="C500"/>
  <c r="A500"/>
  <c r="D499"/>
  <c r="C499"/>
  <c r="A499"/>
  <c r="D498"/>
  <c r="C498"/>
  <c r="A498"/>
  <c r="D497"/>
  <c r="C497"/>
  <c r="A497"/>
  <c r="D496"/>
  <c r="C496"/>
  <c r="A496"/>
  <c r="D495"/>
  <c r="C495"/>
  <c r="A495"/>
  <c r="D494"/>
  <c r="C494"/>
  <c r="A494"/>
  <c r="D493"/>
  <c r="C493"/>
  <c r="A493"/>
  <c r="D492"/>
  <c r="C492"/>
  <c r="A492"/>
  <c r="D491"/>
  <c r="C491"/>
  <c r="A491"/>
  <c r="D490"/>
  <c r="C490"/>
  <c r="A490"/>
  <c r="D489"/>
  <c r="C489"/>
  <c r="A489"/>
  <c r="D488"/>
  <c r="C488"/>
  <c r="A488"/>
  <c r="D487"/>
  <c r="C487"/>
  <c r="A487"/>
  <c r="D486"/>
  <c r="C486"/>
  <c r="A486"/>
  <c r="D485"/>
  <c r="C485"/>
  <c r="A485"/>
  <c r="D484"/>
  <c r="C484"/>
  <c r="A484"/>
  <c r="D483"/>
  <c r="C483"/>
  <c r="A483"/>
  <c r="D482"/>
  <c r="C482"/>
  <c r="A482"/>
  <c r="D481"/>
  <c r="C481"/>
  <c r="A481"/>
  <c r="D480"/>
  <c r="C480"/>
  <c r="A480"/>
  <c r="D479"/>
  <c r="C479"/>
  <c r="A479"/>
  <c r="D478"/>
  <c r="C478"/>
  <c r="A478"/>
  <c r="D477"/>
  <c r="C477"/>
  <c r="A477"/>
  <c r="D476"/>
  <c r="C476"/>
  <c r="A476"/>
  <c r="D475"/>
  <c r="C475"/>
  <c r="A475"/>
  <c r="D474"/>
  <c r="C474"/>
  <c r="A474"/>
  <c r="D473"/>
  <c r="C473"/>
  <c r="A473"/>
  <c r="D472"/>
  <c r="C472"/>
  <c r="A472"/>
  <c r="D471"/>
  <c r="C471"/>
  <c r="A471"/>
  <c r="D470"/>
  <c r="C470"/>
  <c r="A470"/>
  <c r="D469"/>
  <c r="C469"/>
  <c r="A469"/>
  <c r="D468"/>
  <c r="C468"/>
  <c r="A468"/>
  <c r="D467"/>
  <c r="C467"/>
  <c r="A467"/>
  <c r="D466"/>
  <c r="C466"/>
  <c r="A466"/>
  <c r="D465"/>
  <c r="C465"/>
  <c r="A465"/>
  <c r="D464"/>
  <c r="C464"/>
  <c r="A464"/>
  <c r="D463"/>
  <c r="C463"/>
  <c r="A463"/>
  <c r="D462"/>
  <c r="C462"/>
  <c r="A462"/>
  <c r="D461"/>
  <c r="C461"/>
  <c r="A461"/>
  <c r="D460"/>
  <c r="C460"/>
  <c r="A460"/>
  <c r="D459"/>
  <c r="C459"/>
  <c r="A459"/>
  <c r="D458"/>
  <c r="C458"/>
  <c r="A458"/>
  <c r="D457"/>
  <c r="C457"/>
  <c r="A457"/>
  <c r="D456"/>
  <c r="C456"/>
  <c r="A456"/>
  <c r="D455"/>
  <c r="C455"/>
  <c r="A455"/>
  <c r="D454"/>
  <c r="C454"/>
  <c r="A454"/>
  <c r="D453"/>
  <c r="C453"/>
  <c r="A453"/>
  <c r="D452"/>
  <c r="C452"/>
  <c r="A452"/>
  <c r="D451"/>
  <c r="C451"/>
  <c r="A451"/>
  <c r="D450"/>
  <c r="C450"/>
  <c r="A450"/>
  <c r="D449"/>
  <c r="C449"/>
  <c r="A449"/>
  <c r="D448"/>
  <c r="C448"/>
  <c r="A448"/>
  <c r="D447"/>
  <c r="C447"/>
  <c r="A447"/>
  <c r="D446"/>
  <c r="C446"/>
  <c r="A446"/>
  <c r="D445"/>
  <c r="C445"/>
  <c r="A445"/>
  <c r="D444"/>
  <c r="C444"/>
  <c r="A444"/>
  <c r="D443"/>
  <c r="C443"/>
  <c r="A443"/>
  <c r="D442"/>
  <c r="C442"/>
  <c r="A442"/>
  <c r="D441"/>
  <c r="C441"/>
  <c r="A441"/>
  <c r="D440"/>
  <c r="C440"/>
  <c r="A440"/>
  <c r="D439"/>
  <c r="C439"/>
  <c r="A439"/>
  <c r="D438"/>
  <c r="C438"/>
  <c r="A438"/>
  <c r="D437"/>
  <c r="C437"/>
  <c r="A437"/>
  <c r="D436"/>
  <c r="C436"/>
  <c r="A436"/>
  <c r="D435"/>
  <c r="C435"/>
  <c r="A435"/>
  <c r="D434"/>
  <c r="C434"/>
  <c r="A434"/>
  <c r="D433"/>
  <c r="C433"/>
  <c r="A433"/>
  <c r="D432"/>
  <c r="C432"/>
  <c r="A432"/>
  <c r="D431"/>
  <c r="C431"/>
  <c r="A431"/>
  <c r="D430"/>
  <c r="C430"/>
  <c r="A430"/>
  <c r="D429"/>
  <c r="C429"/>
  <c r="A429"/>
  <c r="D428"/>
  <c r="C428"/>
  <c r="A428"/>
  <c r="D427"/>
  <c r="C427"/>
  <c r="A427"/>
  <c r="D426"/>
  <c r="C426"/>
  <c r="A426"/>
  <c r="D425"/>
  <c r="C425"/>
  <c r="A425"/>
  <c r="D424"/>
  <c r="C424"/>
  <c r="A424"/>
  <c r="D423"/>
  <c r="C423"/>
  <c r="A423"/>
  <c r="D422"/>
  <c r="C422"/>
  <c r="A422"/>
  <c r="D421"/>
  <c r="C421"/>
  <c r="A421"/>
  <c r="D420"/>
  <c r="C420"/>
  <c r="A420"/>
  <c r="D419"/>
  <c r="C419"/>
  <c r="A419"/>
  <c r="D418"/>
  <c r="C418"/>
  <c r="A418"/>
  <c r="D417"/>
  <c r="C417"/>
  <c r="A417"/>
  <c r="D416"/>
  <c r="C416"/>
  <c r="A416"/>
  <c r="D415"/>
  <c r="C415"/>
  <c r="A415"/>
  <c r="D414"/>
  <c r="C414"/>
  <c r="A414"/>
  <c r="D413"/>
  <c r="C413"/>
  <c r="A413"/>
  <c r="D412"/>
  <c r="C412"/>
  <c r="A412"/>
  <c r="D411"/>
  <c r="C411"/>
  <c r="A411"/>
  <c r="D410"/>
  <c r="C410"/>
  <c r="A410"/>
  <c r="D409"/>
  <c r="C409"/>
  <c r="A409"/>
  <c r="D408"/>
  <c r="C408"/>
  <c r="A408"/>
  <c r="D407"/>
  <c r="C407"/>
  <c r="A407"/>
  <c r="D406"/>
  <c r="C406"/>
  <c r="A406"/>
  <c r="D405"/>
  <c r="C405"/>
  <c r="A405"/>
  <c r="D404"/>
  <c r="C404"/>
  <c r="A404"/>
  <c r="D403"/>
  <c r="C403"/>
  <c r="A403"/>
  <c r="D402"/>
  <c r="C402"/>
  <c r="A402"/>
  <c r="D401"/>
  <c r="C401"/>
  <c r="A401"/>
  <c r="D400"/>
  <c r="C400"/>
  <c r="A400"/>
  <c r="D399"/>
  <c r="C399"/>
  <c r="A399"/>
  <c r="D398"/>
  <c r="C398"/>
  <c r="A398"/>
  <c r="D397"/>
  <c r="C397"/>
  <c r="A397"/>
  <c r="D396"/>
  <c r="C396"/>
  <c r="A396"/>
  <c r="D395"/>
  <c r="C395"/>
  <c r="A395"/>
  <c r="D394"/>
  <c r="C394"/>
  <c r="A394"/>
  <c r="D393"/>
  <c r="C393"/>
  <c r="A393"/>
  <c r="D392"/>
  <c r="C392"/>
  <c r="A392"/>
  <c r="D391"/>
  <c r="C391"/>
  <c r="A391"/>
  <c r="D390"/>
  <c r="C390"/>
  <c r="A390"/>
  <c r="D389"/>
  <c r="C389"/>
  <c r="A389"/>
  <c r="D388"/>
  <c r="C388"/>
  <c r="A388"/>
  <c r="D387"/>
  <c r="C387"/>
  <c r="A387"/>
  <c r="D386"/>
  <c r="C386"/>
  <c r="A386"/>
  <c r="D385"/>
  <c r="C385"/>
  <c r="A385"/>
  <c r="D384"/>
  <c r="C384"/>
  <c r="A384"/>
  <c r="D383"/>
  <c r="C383"/>
  <c r="A383"/>
  <c r="D382"/>
  <c r="C382"/>
  <c r="A382"/>
  <c r="D381"/>
  <c r="C381"/>
  <c r="A381"/>
  <c r="D380"/>
  <c r="C380"/>
  <c r="A380"/>
  <c r="D379"/>
  <c r="C379"/>
  <c r="A379"/>
  <c r="D378"/>
  <c r="C378"/>
  <c r="A378"/>
  <c r="D377"/>
  <c r="C377"/>
  <c r="A377"/>
  <c r="D376"/>
  <c r="C376"/>
  <c r="A376"/>
  <c r="D375"/>
  <c r="C375"/>
  <c r="A375"/>
  <c r="D374"/>
  <c r="C374"/>
  <c r="A374"/>
  <c r="D373"/>
  <c r="C373"/>
  <c r="A373"/>
  <c r="D372"/>
  <c r="C372"/>
  <c r="A372"/>
  <c r="D371"/>
  <c r="C371"/>
  <c r="A371"/>
  <c r="D370"/>
  <c r="C370"/>
  <c r="A370"/>
  <c r="D369"/>
  <c r="C369"/>
  <c r="A369"/>
  <c r="D368"/>
  <c r="C368"/>
  <c r="A368"/>
  <c r="D367"/>
  <c r="C367"/>
  <c r="A367"/>
  <c r="D366"/>
  <c r="C366"/>
  <c r="A366"/>
  <c r="D365"/>
  <c r="C365"/>
  <c r="A365"/>
  <c r="D364"/>
  <c r="C364"/>
  <c r="A364"/>
  <c r="D363"/>
  <c r="C363"/>
  <c r="A363"/>
  <c r="D362"/>
  <c r="C362"/>
  <c r="A362"/>
  <c r="D361"/>
  <c r="C361"/>
  <c r="A361"/>
  <c r="D360"/>
  <c r="C360"/>
  <c r="A360"/>
  <c r="D359"/>
  <c r="C359"/>
  <c r="A359"/>
  <c r="D358"/>
  <c r="C358"/>
  <c r="A358"/>
  <c r="D357"/>
  <c r="C357"/>
  <c r="A357"/>
  <c r="D356"/>
  <c r="C356"/>
  <c r="A356"/>
  <c r="D355"/>
  <c r="C355"/>
  <c r="A355"/>
  <c r="D354"/>
  <c r="C354"/>
  <c r="A354"/>
  <c r="D353"/>
  <c r="C353"/>
  <c r="A353"/>
  <c r="D352"/>
  <c r="C352"/>
  <c r="A352"/>
  <c r="D351"/>
  <c r="C351"/>
  <c r="A351"/>
  <c r="D350"/>
  <c r="C350"/>
  <c r="A350"/>
  <c r="D349"/>
  <c r="C349"/>
  <c r="A349"/>
  <c r="D348"/>
  <c r="C348"/>
  <c r="A348"/>
  <c r="D347"/>
  <c r="C347"/>
  <c r="A347"/>
  <c r="D346"/>
  <c r="C346"/>
  <c r="A346"/>
  <c r="D345"/>
  <c r="C345"/>
  <c r="A345"/>
  <c r="D344"/>
  <c r="C344"/>
  <c r="A344"/>
  <c r="D343"/>
  <c r="C343"/>
  <c r="A343"/>
  <c r="F342"/>
  <c r="K342" s="1"/>
  <c r="AQ344" i="1" s="1"/>
  <c r="D342" i="11"/>
  <c r="C342"/>
  <c r="A342"/>
  <c r="D341"/>
  <c r="C341"/>
  <c r="A341"/>
  <c r="D340"/>
  <c r="C340"/>
  <c r="A340"/>
  <c r="D339"/>
  <c r="C339"/>
  <c r="A339"/>
  <c r="D338"/>
  <c r="C338"/>
  <c r="A338"/>
  <c r="D337"/>
  <c r="C337"/>
  <c r="A337"/>
  <c r="D336"/>
  <c r="C336"/>
  <c r="A336"/>
  <c r="D335"/>
  <c r="C335"/>
  <c r="A335"/>
  <c r="D334"/>
  <c r="C334"/>
  <c r="A334"/>
  <c r="D333"/>
  <c r="C333"/>
  <c r="A333"/>
  <c r="D332"/>
  <c r="C332"/>
  <c r="A332"/>
  <c r="D331"/>
  <c r="C331"/>
  <c r="A331"/>
  <c r="D330"/>
  <c r="C330"/>
  <c r="A330"/>
  <c r="D329"/>
  <c r="C329"/>
  <c r="A329"/>
  <c r="D328"/>
  <c r="C328"/>
  <c r="A328"/>
  <c r="D327"/>
  <c r="C327"/>
  <c r="A327"/>
  <c r="D326"/>
  <c r="C326"/>
  <c r="A326"/>
  <c r="D325"/>
  <c r="C325"/>
  <c r="A325"/>
  <c r="D324"/>
  <c r="C324"/>
  <c r="A324"/>
  <c r="D323"/>
  <c r="C323"/>
  <c r="A323"/>
  <c r="D322"/>
  <c r="C322"/>
  <c r="A322"/>
  <c r="D321"/>
  <c r="C321"/>
  <c r="A321"/>
  <c r="D320"/>
  <c r="C320"/>
  <c r="A320"/>
  <c r="D319"/>
  <c r="C319"/>
  <c r="A319"/>
  <c r="D318"/>
  <c r="C318"/>
  <c r="A318"/>
  <c r="D317"/>
  <c r="C317"/>
  <c r="A317"/>
  <c r="D316"/>
  <c r="C316"/>
  <c r="A316"/>
  <c r="D315"/>
  <c r="C315"/>
  <c r="A315"/>
  <c r="D314"/>
  <c r="C314"/>
  <c r="A314"/>
  <c r="D313"/>
  <c r="C313"/>
  <c r="A313"/>
  <c r="D312"/>
  <c r="C312"/>
  <c r="A312"/>
  <c r="D311"/>
  <c r="C311"/>
  <c r="A311"/>
  <c r="D310"/>
  <c r="C310"/>
  <c r="A310"/>
  <c r="D309"/>
  <c r="C309"/>
  <c r="A309"/>
  <c r="D308"/>
  <c r="C308"/>
  <c r="A308"/>
  <c r="D307"/>
  <c r="C307"/>
  <c r="A307"/>
  <c r="D306"/>
  <c r="C306"/>
  <c r="A306"/>
  <c r="D305"/>
  <c r="C305"/>
  <c r="A305"/>
  <c r="D304"/>
  <c r="C304"/>
  <c r="A304"/>
  <c r="D303"/>
  <c r="C303"/>
  <c r="A303"/>
  <c r="D302"/>
  <c r="C302"/>
  <c r="A302"/>
  <c r="D301"/>
  <c r="C301"/>
  <c r="A301"/>
  <c r="D300"/>
  <c r="C300"/>
  <c r="A300"/>
  <c r="D299"/>
  <c r="C299"/>
  <c r="A299"/>
  <c r="D298"/>
  <c r="C298"/>
  <c r="A298"/>
  <c r="D297"/>
  <c r="C297"/>
  <c r="A297"/>
  <c r="D296"/>
  <c r="C296"/>
  <c r="A296"/>
  <c r="D295"/>
  <c r="C295"/>
  <c r="A295"/>
  <c r="D294"/>
  <c r="C294"/>
  <c r="A294"/>
  <c r="D293"/>
  <c r="C293"/>
  <c r="A293"/>
  <c r="D292"/>
  <c r="C292"/>
  <c r="A292"/>
  <c r="D291"/>
  <c r="C291"/>
  <c r="A291"/>
  <c r="D290"/>
  <c r="C290"/>
  <c r="A290"/>
  <c r="D289"/>
  <c r="C289"/>
  <c r="A289"/>
  <c r="D288"/>
  <c r="C288"/>
  <c r="A288"/>
  <c r="D287"/>
  <c r="C287"/>
  <c r="A287"/>
  <c r="D286"/>
  <c r="C286"/>
  <c r="A286"/>
  <c r="D285"/>
  <c r="C285"/>
  <c r="A285"/>
  <c r="D284"/>
  <c r="C284"/>
  <c r="A284"/>
  <c r="F283"/>
  <c r="K283" s="1"/>
  <c r="AQ285" i="1" s="1"/>
  <c r="D283" i="11"/>
  <c r="C283"/>
  <c r="A283"/>
  <c r="D282"/>
  <c r="C282"/>
  <c r="A282"/>
  <c r="D281"/>
  <c r="C281"/>
  <c r="A281"/>
  <c r="D280"/>
  <c r="C280"/>
  <c r="A280"/>
  <c r="D279"/>
  <c r="C279"/>
  <c r="A279"/>
  <c r="D278"/>
  <c r="C278"/>
  <c r="A278"/>
  <c r="D277"/>
  <c r="C277"/>
  <c r="A277"/>
  <c r="D276"/>
  <c r="C276"/>
  <c r="A276"/>
  <c r="D275"/>
  <c r="C275"/>
  <c r="A275"/>
  <c r="D274"/>
  <c r="C274"/>
  <c r="A274"/>
  <c r="D273"/>
  <c r="C273"/>
  <c r="A273"/>
  <c r="D272"/>
  <c r="C272"/>
  <c r="A272"/>
  <c r="D271"/>
  <c r="C271"/>
  <c r="A271"/>
  <c r="D270"/>
  <c r="C270"/>
  <c r="A270"/>
  <c r="D269"/>
  <c r="C269"/>
  <c r="A269"/>
  <c r="D268"/>
  <c r="C268"/>
  <c r="A268"/>
  <c r="D267"/>
  <c r="C267"/>
  <c r="A267"/>
  <c r="D266"/>
  <c r="C266"/>
  <c r="A266"/>
  <c r="D265"/>
  <c r="C265"/>
  <c r="A265"/>
  <c r="D264"/>
  <c r="C264"/>
  <c r="A264"/>
  <c r="D263"/>
  <c r="C263"/>
  <c r="A263"/>
  <c r="D262"/>
  <c r="C262"/>
  <c r="A262"/>
  <c r="D261"/>
  <c r="C261"/>
  <c r="A261"/>
  <c r="D260"/>
  <c r="C260"/>
  <c r="A260"/>
  <c r="D259"/>
  <c r="C259"/>
  <c r="A259"/>
  <c r="D258"/>
  <c r="C258"/>
  <c r="A258"/>
  <c r="D257"/>
  <c r="C257"/>
  <c r="A257"/>
  <c r="D256"/>
  <c r="C256"/>
  <c r="A256"/>
  <c r="D255"/>
  <c r="C255"/>
  <c r="A255"/>
  <c r="D254"/>
  <c r="C254"/>
  <c r="A254"/>
  <c r="D253"/>
  <c r="C253"/>
  <c r="A253"/>
  <c r="D252"/>
  <c r="C252"/>
  <c r="A252"/>
  <c r="D251"/>
  <c r="C251"/>
  <c r="A251"/>
  <c r="D250"/>
  <c r="C250"/>
  <c r="A250"/>
  <c r="D249"/>
  <c r="C249"/>
  <c r="A249"/>
  <c r="D248"/>
  <c r="C248"/>
  <c r="A248"/>
  <c r="D247"/>
  <c r="C247"/>
  <c r="A247"/>
  <c r="D246"/>
  <c r="C246"/>
  <c r="A246"/>
  <c r="D245"/>
  <c r="C245"/>
  <c r="A245"/>
  <c r="D244"/>
  <c r="C244"/>
  <c r="A244"/>
  <c r="D243"/>
  <c r="C243"/>
  <c r="A243"/>
  <c r="D242"/>
  <c r="C242"/>
  <c r="A242"/>
  <c r="D241"/>
  <c r="C241"/>
  <c r="A241"/>
  <c r="D240"/>
  <c r="C240"/>
  <c r="A240"/>
  <c r="D239"/>
  <c r="C239"/>
  <c r="A239"/>
  <c r="D238"/>
  <c r="C238"/>
  <c r="A238"/>
  <c r="D237"/>
  <c r="C237"/>
  <c r="A237"/>
  <c r="D236"/>
  <c r="C236"/>
  <c r="A236"/>
  <c r="D235"/>
  <c r="C235"/>
  <c r="A235"/>
  <c r="D234"/>
  <c r="C234"/>
  <c r="A234"/>
  <c r="D233"/>
  <c r="C233"/>
  <c r="A233"/>
  <c r="D232"/>
  <c r="C232"/>
  <c r="A232"/>
  <c r="D231"/>
  <c r="C231"/>
  <c r="A231"/>
  <c r="D230"/>
  <c r="C230"/>
  <c r="A230"/>
  <c r="D229"/>
  <c r="C229"/>
  <c r="A229"/>
  <c r="D228"/>
  <c r="C228"/>
  <c r="A228"/>
  <c r="D227"/>
  <c r="C227"/>
  <c r="A227"/>
  <c r="D226"/>
  <c r="C226"/>
  <c r="A226"/>
  <c r="D225"/>
  <c r="C225"/>
  <c r="A225"/>
  <c r="D224"/>
  <c r="C224"/>
  <c r="A224"/>
  <c r="D223"/>
  <c r="C223"/>
  <c r="A223"/>
  <c r="D222"/>
  <c r="C222"/>
  <c r="A222"/>
  <c r="D221"/>
  <c r="C221"/>
  <c r="A221"/>
  <c r="D220"/>
  <c r="C220"/>
  <c r="A220"/>
  <c r="D219"/>
  <c r="C219"/>
  <c r="A219"/>
  <c r="D218"/>
  <c r="C218"/>
  <c r="A218"/>
  <c r="D217"/>
  <c r="C217"/>
  <c r="A217"/>
  <c r="D216"/>
  <c r="C216"/>
  <c r="A216"/>
  <c r="D215"/>
  <c r="C215"/>
  <c r="A215"/>
  <c r="D214"/>
  <c r="C214"/>
  <c r="A214"/>
  <c r="D213"/>
  <c r="C213"/>
  <c r="A213"/>
  <c r="D212"/>
  <c r="C212"/>
  <c r="A212"/>
  <c r="D211"/>
  <c r="C211"/>
  <c r="A211"/>
  <c r="D210"/>
  <c r="C210"/>
  <c r="A210"/>
  <c r="D209"/>
  <c r="C209"/>
  <c r="A209"/>
  <c r="D208"/>
  <c r="C208"/>
  <c r="A208"/>
  <c r="D207"/>
  <c r="C207"/>
  <c r="A207"/>
  <c r="D206"/>
  <c r="C206"/>
  <c r="A206"/>
  <c r="D205"/>
  <c r="C205"/>
  <c r="A205"/>
  <c r="D204"/>
  <c r="C204"/>
  <c r="A204"/>
  <c r="D203"/>
  <c r="C203"/>
  <c r="A203"/>
  <c r="D202"/>
  <c r="C202"/>
  <c r="A202"/>
  <c r="D201"/>
  <c r="C201"/>
  <c r="A201"/>
  <c r="D200"/>
  <c r="C200"/>
  <c r="A200"/>
  <c r="D199"/>
  <c r="C199"/>
  <c r="A199"/>
  <c r="D198"/>
  <c r="C198"/>
  <c r="A198"/>
  <c r="D197"/>
  <c r="C197"/>
  <c r="A197"/>
  <c r="D196"/>
  <c r="C196"/>
  <c r="A196"/>
  <c r="D195"/>
  <c r="C195"/>
  <c r="A195"/>
  <c r="D194"/>
  <c r="C194"/>
  <c r="A194"/>
  <c r="D193"/>
  <c r="C193"/>
  <c r="A193"/>
  <c r="D192"/>
  <c r="C192"/>
  <c r="A192"/>
  <c r="D191"/>
  <c r="C191"/>
  <c r="A191"/>
  <c r="D190"/>
  <c r="C190"/>
  <c r="A190"/>
  <c r="D189"/>
  <c r="C189"/>
  <c r="A189"/>
  <c r="D188"/>
  <c r="C188"/>
  <c r="A188"/>
  <c r="D187"/>
  <c r="C187"/>
  <c r="A187"/>
  <c r="D186"/>
  <c r="C186"/>
  <c r="A186"/>
  <c r="D185"/>
  <c r="C185"/>
  <c r="A185"/>
  <c r="D184"/>
  <c r="C184"/>
  <c r="A184"/>
  <c r="D183"/>
  <c r="C183"/>
  <c r="A183"/>
  <c r="D182"/>
  <c r="C182"/>
  <c r="A182"/>
  <c r="D181"/>
  <c r="C181"/>
  <c r="A181"/>
  <c r="D180"/>
  <c r="C180"/>
  <c r="A180"/>
  <c r="D179"/>
  <c r="C179"/>
  <c r="A179"/>
  <c r="D178"/>
  <c r="C178"/>
  <c r="A178"/>
  <c r="D177"/>
  <c r="C177"/>
  <c r="A177"/>
  <c r="D176"/>
  <c r="C176"/>
  <c r="A176"/>
  <c r="D175"/>
  <c r="C175"/>
  <c r="A175"/>
  <c r="D174"/>
  <c r="C174"/>
  <c r="A174"/>
  <c r="D173"/>
  <c r="C173"/>
  <c r="A173"/>
  <c r="D172"/>
  <c r="C172"/>
  <c r="A172"/>
  <c r="D171"/>
  <c r="C171"/>
  <c r="A171"/>
  <c r="D170"/>
  <c r="C170"/>
  <c r="A170"/>
  <c r="D169"/>
  <c r="C169"/>
  <c r="A169"/>
  <c r="D168"/>
  <c r="C168"/>
  <c r="A168"/>
  <c r="D167"/>
  <c r="C167"/>
  <c r="A167"/>
  <c r="D166"/>
  <c r="C166"/>
  <c r="A166"/>
  <c r="D165"/>
  <c r="C165"/>
  <c r="A165"/>
  <c r="D164"/>
  <c r="C164"/>
  <c r="A164"/>
  <c r="D163"/>
  <c r="C163"/>
  <c r="A163"/>
  <c r="D162"/>
  <c r="C162"/>
  <c r="A162"/>
  <c r="D161"/>
  <c r="C161"/>
  <c r="A161"/>
  <c r="D160"/>
  <c r="C160"/>
  <c r="A160"/>
  <c r="D159"/>
  <c r="C159"/>
  <c r="A159"/>
  <c r="D158"/>
  <c r="C158"/>
  <c r="A158"/>
  <c r="D157"/>
  <c r="C157"/>
  <c r="A157"/>
  <c r="D156"/>
  <c r="C156"/>
  <c r="A156"/>
  <c r="D155"/>
  <c r="C155"/>
  <c r="A155"/>
  <c r="D154"/>
  <c r="C154"/>
  <c r="A154"/>
  <c r="D153"/>
  <c r="C153"/>
  <c r="A153"/>
  <c r="D152"/>
  <c r="C152"/>
  <c r="A152"/>
  <c r="D151"/>
  <c r="C151"/>
  <c r="A151"/>
  <c r="D150"/>
  <c r="C150"/>
  <c r="A150"/>
  <c r="D149"/>
  <c r="C149"/>
  <c r="A149"/>
  <c r="D148"/>
  <c r="C148"/>
  <c r="A148"/>
  <c r="D147"/>
  <c r="C147"/>
  <c r="A147"/>
  <c r="D146"/>
  <c r="C146"/>
  <c r="A146"/>
  <c r="D145"/>
  <c r="C145"/>
  <c r="A145"/>
  <c r="D144"/>
  <c r="C144"/>
  <c r="A144"/>
  <c r="D143"/>
  <c r="C143"/>
  <c r="A143"/>
  <c r="D142"/>
  <c r="C142"/>
  <c r="A142"/>
  <c r="D141"/>
  <c r="C141"/>
  <c r="A141"/>
  <c r="D140"/>
  <c r="C140"/>
  <c r="A140"/>
  <c r="D139"/>
  <c r="C139"/>
  <c r="A139"/>
  <c r="D138"/>
  <c r="C138"/>
  <c r="A138"/>
  <c r="D137"/>
  <c r="C137"/>
  <c r="A137"/>
  <c r="D136"/>
  <c r="C136"/>
  <c r="A136"/>
  <c r="D135"/>
  <c r="C135"/>
  <c r="A135"/>
  <c r="D134"/>
  <c r="C134"/>
  <c r="A134"/>
  <c r="D133"/>
  <c r="C133"/>
  <c r="A133"/>
  <c r="D132"/>
  <c r="C132"/>
  <c r="A132"/>
  <c r="D131"/>
  <c r="C131"/>
  <c r="A131"/>
  <c r="D130"/>
  <c r="C130"/>
  <c r="A130"/>
  <c r="D129"/>
  <c r="C129"/>
  <c r="A129"/>
  <c r="D128"/>
  <c r="C128"/>
  <c r="A128"/>
  <c r="D127"/>
  <c r="C127"/>
  <c r="A127"/>
  <c r="D126"/>
  <c r="C126"/>
  <c r="A126"/>
  <c r="D125"/>
  <c r="C125"/>
  <c r="A125"/>
  <c r="D124"/>
  <c r="C124"/>
  <c r="A124"/>
  <c r="D123"/>
  <c r="C123"/>
  <c r="A123"/>
  <c r="D122"/>
  <c r="C122"/>
  <c r="A122"/>
  <c r="D121"/>
  <c r="C121"/>
  <c r="A121"/>
  <c r="D120"/>
  <c r="C120"/>
  <c r="A120"/>
  <c r="D119"/>
  <c r="C119"/>
  <c r="A119"/>
  <c r="D118"/>
  <c r="C118"/>
  <c r="A118"/>
  <c r="D117"/>
  <c r="C117"/>
  <c r="A117"/>
  <c r="D116"/>
  <c r="C116"/>
  <c r="A116"/>
  <c r="D115"/>
  <c r="C115"/>
  <c r="A115"/>
  <c r="D114"/>
  <c r="C114"/>
  <c r="A114"/>
  <c r="D113"/>
  <c r="C113"/>
  <c r="A113"/>
  <c r="D112"/>
  <c r="C112"/>
  <c r="A112"/>
  <c r="D111"/>
  <c r="C111"/>
  <c r="A111"/>
  <c r="D110"/>
  <c r="C110"/>
  <c r="A110"/>
  <c r="D109"/>
  <c r="C109"/>
  <c r="A109"/>
  <c r="D108"/>
  <c r="C108"/>
  <c r="A108"/>
  <c r="D107"/>
  <c r="C107"/>
  <c r="A107"/>
  <c r="D106"/>
  <c r="C106"/>
  <c r="A106"/>
  <c r="D105"/>
  <c r="C105"/>
  <c r="A105"/>
  <c r="D104"/>
  <c r="C104"/>
  <c r="A104"/>
  <c r="D103"/>
  <c r="C103"/>
  <c r="A103"/>
  <c r="D102"/>
  <c r="C102"/>
  <c r="A102"/>
  <c r="D101"/>
  <c r="C101"/>
  <c r="A101"/>
  <c r="D100"/>
  <c r="C100"/>
  <c r="A100"/>
  <c r="D99"/>
  <c r="C99"/>
  <c r="A99"/>
  <c r="D98"/>
  <c r="C98"/>
  <c r="A98"/>
  <c r="D97"/>
  <c r="C97"/>
  <c r="A97"/>
  <c r="D96"/>
  <c r="C96"/>
  <c r="A96"/>
  <c r="D95"/>
  <c r="C95"/>
  <c r="A95"/>
  <c r="D94"/>
  <c r="C94"/>
  <c r="A94"/>
  <c r="D93"/>
  <c r="C93"/>
  <c r="A93"/>
  <c r="D92"/>
  <c r="C92"/>
  <c r="A92"/>
  <c r="D91"/>
  <c r="C91"/>
  <c r="A91"/>
  <c r="D90"/>
  <c r="C90"/>
  <c r="A90"/>
  <c r="D89"/>
  <c r="C89"/>
  <c r="A89"/>
  <c r="D88"/>
  <c r="C88"/>
  <c r="A88"/>
  <c r="D87"/>
  <c r="C87"/>
  <c r="A87"/>
  <c r="D86"/>
  <c r="C86"/>
  <c r="A86"/>
  <c r="D85"/>
  <c r="C85"/>
  <c r="A85"/>
  <c r="D84"/>
  <c r="C84"/>
  <c r="A84"/>
  <c r="D83"/>
  <c r="C83"/>
  <c r="A83"/>
  <c r="D82"/>
  <c r="C82"/>
  <c r="A82"/>
  <c r="D81"/>
  <c r="C81"/>
  <c r="A81"/>
  <c r="D80"/>
  <c r="C80"/>
  <c r="A80"/>
  <c r="D79"/>
  <c r="C79"/>
  <c r="A79"/>
  <c r="D78"/>
  <c r="C78"/>
  <c r="A78"/>
  <c r="D77"/>
  <c r="C77"/>
  <c r="A77"/>
  <c r="D76"/>
  <c r="C76"/>
  <c r="A76"/>
  <c r="D75"/>
  <c r="C75"/>
  <c r="A75"/>
  <c r="D74"/>
  <c r="C74"/>
  <c r="A74"/>
  <c r="D73"/>
  <c r="C73"/>
  <c r="A73"/>
  <c r="D72"/>
  <c r="C72"/>
  <c r="A72"/>
  <c r="D71"/>
  <c r="C71"/>
  <c r="A71"/>
  <c r="D70"/>
  <c r="C70"/>
  <c r="A70"/>
  <c r="D69"/>
  <c r="C69"/>
  <c r="A69"/>
  <c r="D68"/>
  <c r="C68"/>
  <c r="A68"/>
  <c r="D67"/>
  <c r="C67"/>
  <c r="A67"/>
  <c r="D66"/>
  <c r="C66"/>
  <c r="A66"/>
  <c r="D65"/>
  <c r="C65"/>
  <c r="A65"/>
  <c r="D64"/>
  <c r="C64"/>
  <c r="A64"/>
  <c r="D63"/>
  <c r="C63"/>
  <c r="A63"/>
  <c r="D62"/>
  <c r="C62"/>
  <c r="A62"/>
  <c r="D61"/>
  <c r="C61"/>
  <c r="A61"/>
  <c r="D60"/>
  <c r="C60"/>
  <c r="A60"/>
  <c r="D59"/>
  <c r="C59"/>
  <c r="A59"/>
  <c r="D58"/>
  <c r="C58"/>
  <c r="A58"/>
  <c r="D57"/>
  <c r="C57"/>
  <c r="A57"/>
  <c r="D56"/>
  <c r="C56"/>
  <c r="A56"/>
  <c r="D55"/>
  <c r="C55"/>
  <c r="A55"/>
  <c r="D54"/>
  <c r="C54"/>
  <c r="A54"/>
  <c r="D53"/>
  <c r="C53"/>
  <c r="A53"/>
  <c r="D52"/>
  <c r="C52"/>
  <c r="A52"/>
  <c r="D51"/>
  <c r="C51"/>
  <c r="A51"/>
  <c r="D50"/>
  <c r="C50"/>
  <c r="A50"/>
  <c r="D49"/>
  <c r="C49"/>
  <c r="A49"/>
  <c r="D48"/>
  <c r="C48"/>
  <c r="A48"/>
  <c r="D47"/>
  <c r="C47"/>
  <c r="A47"/>
  <c r="D46"/>
  <c r="C46"/>
  <c r="A46"/>
  <c r="D45"/>
  <c r="C45"/>
  <c r="A45"/>
  <c r="D44"/>
  <c r="C44"/>
  <c r="A44"/>
  <c r="D43"/>
  <c r="C43"/>
  <c r="A43"/>
  <c r="D42"/>
  <c r="C42"/>
  <c r="A42"/>
  <c r="D41"/>
  <c r="C41"/>
  <c r="A41"/>
  <c r="D40"/>
  <c r="C40"/>
  <c r="A40"/>
  <c r="D39"/>
  <c r="C39"/>
  <c r="A39"/>
  <c r="D38"/>
  <c r="C38"/>
  <c r="A38"/>
  <c r="D37"/>
  <c r="C37"/>
  <c r="A37"/>
  <c r="D36"/>
  <c r="C36"/>
  <c r="A36"/>
  <c r="D35"/>
  <c r="C35"/>
  <c r="A35"/>
  <c r="D34"/>
  <c r="C34"/>
  <c r="A34"/>
  <c r="D33"/>
  <c r="C33"/>
  <c r="A33"/>
  <c r="D32"/>
  <c r="C32"/>
  <c r="A32"/>
  <c r="D31"/>
  <c r="C31"/>
  <c r="A31"/>
  <c r="D30"/>
  <c r="C30"/>
  <c r="A30"/>
  <c r="D29"/>
  <c r="C29"/>
  <c r="A29"/>
  <c r="D28"/>
  <c r="C28"/>
  <c r="A28"/>
  <c r="D27"/>
  <c r="C27"/>
  <c r="A27"/>
  <c r="D26"/>
  <c r="C26"/>
  <c r="A26"/>
  <c r="D25"/>
  <c r="C25"/>
  <c r="A25"/>
  <c r="D24"/>
  <c r="C24"/>
  <c r="A24"/>
  <c r="D23"/>
  <c r="C23"/>
  <c r="A23"/>
  <c r="D22"/>
  <c r="C22"/>
  <c r="A22"/>
  <c r="D21"/>
  <c r="C21"/>
  <c r="A21"/>
  <c r="D20"/>
  <c r="C20"/>
  <c r="A20"/>
  <c r="D19"/>
  <c r="C19"/>
  <c r="A19"/>
  <c r="D18"/>
  <c r="C18"/>
  <c r="A18"/>
  <c r="D17"/>
  <c r="C17"/>
  <c r="A17"/>
  <c r="D16"/>
  <c r="C16"/>
  <c r="A16"/>
  <c r="D15"/>
  <c r="C15"/>
  <c r="A15"/>
  <c r="D14"/>
  <c r="C14"/>
  <c r="A14"/>
  <c r="D13"/>
  <c r="C13"/>
  <c r="A13"/>
  <c r="D12"/>
  <c r="C12"/>
  <c r="A12"/>
  <c r="D11"/>
  <c r="C11"/>
  <c r="A11"/>
  <c r="D10"/>
  <c r="C10"/>
  <c r="A10"/>
  <c r="D9"/>
  <c r="C9"/>
  <c r="A9"/>
  <c r="D8"/>
  <c r="C8"/>
  <c r="A8"/>
  <c r="D7"/>
  <c r="C7"/>
  <c r="A7"/>
  <c r="D6"/>
  <c r="C6"/>
  <c r="A6"/>
  <c r="D5"/>
  <c r="C5"/>
  <c r="A5"/>
  <c r="L303" i="10"/>
  <c r="N303" s="1"/>
  <c r="D303"/>
  <c r="L302"/>
  <c r="N302" s="1"/>
  <c r="D302"/>
  <c r="L301"/>
  <c r="N301"/>
  <c r="D301"/>
  <c r="L300"/>
  <c r="N300"/>
  <c r="D300"/>
  <c r="L299"/>
  <c r="N299"/>
  <c r="D299"/>
  <c r="O299" s="1"/>
  <c r="L298"/>
  <c r="N298"/>
  <c r="D298"/>
  <c r="L297"/>
  <c r="N297" s="1"/>
  <c r="O297" s="1"/>
  <c r="D297"/>
  <c r="L296"/>
  <c r="N296" s="1"/>
  <c r="D296"/>
  <c r="L295"/>
  <c r="N295" s="1"/>
  <c r="O295" s="1"/>
  <c r="D295"/>
  <c r="L294"/>
  <c r="N294" s="1"/>
  <c r="D294"/>
  <c r="L293"/>
  <c r="N293"/>
  <c r="D293"/>
  <c r="O293" s="1"/>
  <c r="L292"/>
  <c r="N292"/>
  <c r="D292"/>
  <c r="L291"/>
  <c r="N291"/>
  <c r="D291"/>
  <c r="O291" s="1"/>
  <c r="L290"/>
  <c r="N290"/>
  <c r="D290"/>
  <c r="L289"/>
  <c r="N289" s="1"/>
  <c r="O289" s="1"/>
  <c r="D289"/>
  <c r="L288"/>
  <c r="N288" s="1"/>
  <c r="D288"/>
  <c r="L287"/>
  <c r="N287" s="1"/>
  <c r="O287" s="1"/>
  <c r="D287"/>
  <c r="L286"/>
  <c r="N286" s="1"/>
  <c r="D286"/>
  <c r="L285"/>
  <c r="N285"/>
  <c r="D285"/>
  <c r="L284"/>
  <c r="N284"/>
  <c r="D284"/>
  <c r="L283"/>
  <c r="N283"/>
  <c r="D283"/>
  <c r="O283" s="1"/>
  <c r="L282"/>
  <c r="N282"/>
  <c r="D282"/>
  <c r="L281"/>
  <c r="N281" s="1"/>
  <c r="D281"/>
  <c r="O281"/>
  <c r="L280"/>
  <c r="N280" s="1"/>
  <c r="D280"/>
  <c r="L279"/>
  <c r="N279" s="1"/>
  <c r="O279" s="1"/>
  <c r="D279"/>
  <c r="L278"/>
  <c r="N278" s="1"/>
  <c r="D278"/>
  <c r="L277"/>
  <c r="N277"/>
  <c r="D277"/>
  <c r="O277" s="1"/>
  <c r="L276"/>
  <c r="N276"/>
  <c r="D276"/>
  <c r="L275"/>
  <c r="N275"/>
  <c r="D275"/>
  <c r="O275" s="1"/>
  <c r="L274"/>
  <c r="N274"/>
  <c r="D274"/>
  <c r="L273"/>
  <c r="N273" s="1"/>
  <c r="D273"/>
  <c r="O273"/>
  <c r="L272"/>
  <c r="N272" s="1"/>
  <c r="D272"/>
  <c r="L271"/>
  <c r="N271" s="1"/>
  <c r="O271" s="1"/>
  <c r="D271"/>
  <c r="L270"/>
  <c r="N270" s="1"/>
  <c r="D270"/>
  <c r="L269"/>
  <c r="N269"/>
  <c r="D269"/>
  <c r="L268"/>
  <c r="N268"/>
  <c r="D268"/>
  <c r="L267"/>
  <c r="N267"/>
  <c r="D267"/>
  <c r="O267" s="1"/>
  <c r="L266"/>
  <c r="N266"/>
  <c r="D266"/>
  <c r="L265"/>
  <c r="N265" s="1"/>
  <c r="O265" s="1"/>
  <c r="D265"/>
  <c r="L264"/>
  <c r="N264" s="1"/>
  <c r="D264"/>
  <c r="L263"/>
  <c r="N263" s="1"/>
  <c r="O263" s="1"/>
  <c r="D263"/>
  <c r="L262"/>
  <c r="N262" s="1"/>
  <c r="D262"/>
  <c r="L261"/>
  <c r="N261"/>
  <c r="D261"/>
  <c r="O261" s="1"/>
  <c r="L260"/>
  <c r="N260"/>
  <c r="D260"/>
  <c r="L259"/>
  <c r="N259"/>
  <c r="D259"/>
  <c r="O259" s="1"/>
  <c r="L258"/>
  <c r="N258"/>
  <c r="D258"/>
  <c r="L257"/>
  <c r="N257" s="1"/>
  <c r="O257" s="1"/>
  <c r="D257"/>
  <c r="L256"/>
  <c r="N256" s="1"/>
  <c r="D256"/>
  <c r="L255"/>
  <c r="N255" s="1"/>
  <c r="O255" s="1"/>
  <c r="D255"/>
  <c r="L254"/>
  <c r="N254" s="1"/>
  <c r="D254"/>
  <c r="L253"/>
  <c r="N253"/>
  <c r="D253"/>
  <c r="L252"/>
  <c r="N252"/>
  <c r="D252"/>
  <c r="L251"/>
  <c r="N251"/>
  <c r="D251"/>
  <c r="O251" s="1"/>
  <c r="L250"/>
  <c r="N250"/>
  <c r="D250"/>
  <c r="L249"/>
  <c r="N249" s="1"/>
  <c r="D249"/>
  <c r="O249"/>
  <c r="L248"/>
  <c r="N248" s="1"/>
  <c r="D248"/>
  <c r="L247"/>
  <c r="N247" s="1"/>
  <c r="O247" s="1"/>
  <c r="D247"/>
  <c r="L246"/>
  <c r="N246" s="1"/>
  <c r="D246"/>
  <c r="L245"/>
  <c r="N245"/>
  <c r="D245"/>
  <c r="O245" s="1"/>
  <c r="L244"/>
  <c r="N244"/>
  <c r="D244"/>
  <c r="L243"/>
  <c r="N243"/>
  <c r="D243"/>
  <c r="O243" s="1"/>
  <c r="L242"/>
  <c r="N242"/>
  <c r="D242"/>
  <c r="L241"/>
  <c r="N241" s="1"/>
  <c r="D241"/>
  <c r="O241"/>
  <c r="L240"/>
  <c r="N240" s="1"/>
  <c r="D240"/>
  <c r="L239"/>
  <c r="N239" s="1"/>
  <c r="O239" s="1"/>
  <c r="D239"/>
  <c r="L238"/>
  <c r="N238" s="1"/>
  <c r="D238"/>
  <c r="L237"/>
  <c r="N237"/>
  <c r="D237"/>
  <c r="L236"/>
  <c r="N236"/>
  <c r="D236"/>
  <c r="L235"/>
  <c r="N235"/>
  <c r="D235"/>
  <c r="O235" s="1"/>
  <c r="L234"/>
  <c r="N234"/>
  <c r="D234"/>
  <c r="L233"/>
  <c r="N233" s="1"/>
  <c r="O233" s="1"/>
  <c r="D233"/>
  <c r="L232"/>
  <c r="N232" s="1"/>
  <c r="D232"/>
  <c r="L231"/>
  <c r="N231" s="1"/>
  <c r="O231" s="1"/>
  <c r="D231"/>
  <c r="L230"/>
  <c r="N230" s="1"/>
  <c r="D230"/>
  <c r="L229"/>
  <c r="N229"/>
  <c r="D229"/>
  <c r="O229" s="1"/>
  <c r="L228"/>
  <c r="N228"/>
  <c r="D228"/>
  <c r="L227"/>
  <c r="N227"/>
  <c r="D227"/>
  <c r="O227" s="1"/>
  <c r="L226"/>
  <c r="N226"/>
  <c r="D226"/>
  <c r="L225"/>
  <c r="N225" s="1"/>
  <c r="O225" s="1"/>
  <c r="D225"/>
  <c r="L224"/>
  <c r="N224" s="1"/>
  <c r="D224"/>
  <c r="L223"/>
  <c r="N223" s="1"/>
  <c r="O223" s="1"/>
  <c r="D223"/>
  <c r="L222"/>
  <c r="N222" s="1"/>
  <c r="D222"/>
  <c r="L221"/>
  <c r="N221"/>
  <c r="D221"/>
  <c r="L220"/>
  <c r="N220"/>
  <c r="D220"/>
  <c r="L219"/>
  <c r="N219"/>
  <c r="D219"/>
  <c r="O219" s="1"/>
  <c r="L218"/>
  <c r="N218"/>
  <c r="D218"/>
  <c r="L217"/>
  <c r="N217" s="1"/>
  <c r="D217"/>
  <c r="O217"/>
  <c r="L216"/>
  <c r="N216" s="1"/>
  <c r="D216"/>
  <c r="L215"/>
  <c r="N215" s="1"/>
  <c r="O215" s="1"/>
  <c r="D215"/>
  <c r="L214"/>
  <c r="N214" s="1"/>
  <c r="D214"/>
  <c r="L213"/>
  <c r="N213"/>
  <c r="D213"/>
  <c r="O213" s="1"/>
  <c r="L212"/>
  <c r="N212"/>
  <c r="D212"/>
  <c r="L211"/>
  <c r="N211"/>
  <c r="D211"/>
  <c r="O211" s="1"/>
  <c r="L210"/>
  <c r="N210"/>
  <c r="D210"/>
  <c r="L209"/>
  <c r="N209" s="1"/>
  <c r="D209"/>
  <c r="O209"/>
  <c r="L208"/>
  <c r="N208" s="1"/>
  <c r="D208"/>
  <c r="L207"/>
  <c r="N207" s="1"/>
  <c r="O207" s="1"/>
  <c r="D207"/>
  <c r="L206"/>
  <c r="N206" s="1"/>
  <c r="D206"/>
  <c r="L205"/>
  <c r="N205"/>
  <c r="D205"/>
  <c r="L204"/>
  <c r="N204"/>
  <c r="D204"/>
  <c r="L203"/>
  <c r="N203"/>
  <c r="D203"/>
  <c r="O203" s="1"/>
  <c r="L202"/>
  <c r="N202"/>
  <c r="D202"/>
  <c r="L201"/>
  <c r="N201" s="1"/>
  <c r="O201" s="1"/>
  <c r="D201"/>
  <c r="L200"/>
  <c r="N200" s="1"/>
  <c r="D200"/>
  <c r="L199"/>
  <c r="N199" s="1"/>
  <c r="O199" s="1"/>
  <c r="D199"/>
  <c r="L198"/>
  <c r="N198" s="1"/>
  <c r="D198"/>
  <c r="L197"/>
  <c r="N197"/>
  <c r="D197"/>
  <c r="O197" s="1"/>
  <c r="L196"/>
  <c r="N196"/>
  <c r="D196"/>
  <c r="L195"/>
  <c r="N195"/>
  <c r="D195"/>
  <c r="O195" s="1"/>
  <c r="L194"/>
  <c r="N194"/>
  <c r="D194"/>
  <c r="L193"/>
  <c r="N193" s="1"/>
  <c r="O193" s="1"/>
  <c r="D193"/>
  <c r="L192"/>
  <c r="N192" s="1"/>
  <c r="D192"/>
  <c r="L191"/>
  <c r="N191" s="1"/>
  <c r="O191" s="1"/>
  <c r="D191"/>
  <c r="L190"/>
  <c r="N190" s="1"/>
  <c r="D190"/>
  <c r="L189"/>
  <c r="N189"/>
  <c r="D189"/>
  <c r="L188"/>
  <c r="N188"/>
  <c r="D188"/>
  <c r="L187"/>
  <c r="N187"/>
  <c r="D187"/>
  <c r="O187" s="1"/>
  <c r="L186"/>
  <c r="N186"/>
  <c r="D186"/>
  <c r="L185"/>
  <c r="N185" s="1"/>
  <c r="D185"/>
  <c r="O185"/>
  <c r="L184"/>
  <c r="N184" s="1"/>
  <c r="D184"/>
  <c r="L183"/>
  <c r="N183" s="1"/>
  <c r="O183" s="1"/>
  <c r="D183"/>
  <c r="L182"/>
  <c r="N182" s="1"/>
  <c r="D182"/>
  <c r="L181"/>
  <c r="N181"/>
  <c r="D181"/>
  <c r="O181" s="1"/>
  <c r="L180"/>
  <c r="N180"/>
  <c r="D180"/>
  <c r="L179"/>
  <c r="N179"/>
  <c r="D179"/>
  <c r="O179" s="1"/>
  <c r="L178"/>
  <c r="N178"/>
  <c r="D178"/>
  <c r="L177"/>
  <c r="N177" s="1"/>
  <c r="D177"/>
  <c r="O177"/>
  <c r="L176"/>
  <c r="N176" s="1"/>
  <c r="D176"/>
  <c r="L175"/>
  <c r="N175" s="1"/>
  <c r="O175" s="1"/>
  <c r="D175"/>
  <c r="L174"/>
  <c r="N174" s="1"/>
  <c r="D174"/>
  <c r="L173"/>
  <c r="N173"/>
  <c r="D173"/>
  <c r="L172"/>
  <c r="N172"/>
  <c r="D172"/>
  <c r="L171"/>
  <c r="N171"/>
  <c r="D171"/>
  <c r="O171" s="1"/>
  <c r="L170"/>
  <c r="N170"/>
  <c r="D170"/>
  <c r="L169"/>
  <c r="N169" s="1"/>
  <c r="O169" s="1"/>
  <c r="D169"/>
  <c r="L168"/>
  <c r="N168" s="1"/>
  <c r="D168"/>
  <c r="L167"/>
  <c r="N167" s="1"/>
  <c r="O167" s="1"/>
  <c r="D167"/>
  <c r="L166"/>
  <c r="N166" s="1"/>
  <c r="D166"/>
  <c r="L165"/>
  <c r="N165"/>
  <c r="D165"/>
  <c r="O165" s="1"/>
  <c r="L164"/>
  <c r="N164"/>
  <c r="D164"/>
  <c r="L163"/>
  <c r="N163"/>
  <c r="D163"/>
  <c r="O163" s="1"/>
  <c r="L162"/>
  <c r="N162"/>
  <c r="D162"/>
  <c r="L161"/>
  <c r="N161" s="1"/>
  <c r="D161"/>
  <c r="L160"/>
  <c r="N160" s="1"/>
  <c r="O160" s="1"/>
  <c r="D160"/>
  <c r="L159"/>
  <c r="N159" s="1"/>
  <c r="O159" s="1"/>
  <c r="D159"/>
  <c r="L158"/>
  <c r="N158" s="1"/>
  <c r="D158"/>
  <c r="L157"/>
  <c r="N157"/>
  <c r="D157"/>
  <c r="L156"/>
  <c r="N156"/>
  <c r="D156"/>
  <c r="O156" s="1"/>
  <c r="L155"/>
  <c r="N155"/>
  <c r="D155"/>
  <c r="O155" s="1"/>
  <c r="L154"/>
  <c r="N154"/>
  <c r="D154"/>
  <c r="L153"/>
  <c r="N153" s="1"/>
  <c r="D153"/>
  <c r="L152"/>
  <c r="N152" s="1"/>
  <c r="O152" s="1"/>
  <c r="D152"/>
  <c r="L151"/>
  <c r="N151" s="1"/>
  <c r="O151" s="1"/>
  <c r="D151"/>
  <c r="L150"/>
  <c r="N150" s="1"/>
  <c r="D150"/>
  <c r="L149"/>
  <c r="N149"/>
  <c r="D149"/>
  <c r="L148"/>
  <c r="N148"/>
  <c r="D148"/>
  <c r="O148" s="1"/>
  <c r="L147"/>
  <c r="N147"/>
  <c r="D147"/>
  <c r="O147" s="1"/>
  <c r="L146"/>
  <c r="N146"/>
  <c r="D146"/>
  <c r="L145"/>
  <c r="N145" s="1"/>
  <c r="D145"/>
  <c r="L144"/>
  <c r="N144" s="1"/>
  <c r="O144" s="1"/>
  <c r="D144"/>
  <c r="L143"/>
  <c r="N143" s="1"/>
  <c r="O143" s="1"/>
  <c r="D143"/>
  <c r="L142"/>
  <c r="N142" s="1"/>
  <c r="D142"/>
  <c r="L141"/>
  <c r="N141"/>
  <c r="D141"/>
  <c r="L140"/>
  <c r="N140"/>
  <c r="D140"/>
  <c r="O140" s="1"/>
  <c r="L139"/>
  <c r="N139"/>
  <c r="D139"/>
  <c r="O139" s="1"/>
  <c r="L138"/>
  <c r="N138"/>
  <c r="D138"/>
  <c r="L137"/>
  <c r="N137" s="1"/>
  <c r="D137"/>
  <c r="L136"/>
  <c r="N136" s="1"/>
  <c r="O136" s="1"/>
  <c r="D136"/>
  <c r="L135"/>
  <c r="N135" s="1"/>
  <c r="O135" s="1"/>
  <c r="D135"/>
  <c r="L134"/>
  <c r="N134" s="1"/>
  <c r="D134"/>
  <c r="L133"/>
  <c r="N133"/>
  <c r="D133"/>
  <c r="L132"/>
  <c r="N132"/>
  <c r="D132"/>
  <c r="O132" s="1"/>
  <c r="L131"/>
  <c r="N131"/>
  <c r="D131"/>
  <c r="O131" s="1"/>
  <c r="L130"/>
  <c r="N130"/>
  <c r="D130"/>
  <c r="L129"/>
  <c r="N129" s="1"/>
  <c r="D129"/>
  <c r="L128"/>
  <c r="N128" s="1"/>
  <c r="O128" s="1"/>
  <c r="D128"/>
  <c r="L127"/>
  <c r="N127" s="1"/>
  <c r="O127" s="1"/>
  <c r="D127"/>
  <c r="L126"/>
  <c r="N126" s="1"/>
  <c r="D126"/>
  <c r="L125"/>
  <c r="N125"/>
  <c r="D125"/>
  <c r="L124"/>
  <c r="N124"/>
  <c r="D124"/>
  <c r="O124" s="1"/>
  <c r="L123"/>
  <c r="N123"/>
  <c r="D123"/>
  <c r="L122"/>
  <c r="N122" s="1"/>
  <c r="D122"/>
  <c r="O122"/>
  <c r="L121"/>
  <c r="N121" s="1"/>
  <c r="D121"/>
  <c r="L120"/>
  <c r="N120" s="1"/>
  <c r="O120" s="1"/>
  <c r="D120"/>
  <c r="L119"/>
  <c r="N119" s="1"/>
  <c r="O119" s="1"/>
  <c r="D119"/>
  <c r="L118"/>
  <c r="N118" s="1"/>
  <c r="O118" s="1"/>
  <c r="D118"/>
  <c r="L117"/>
  <c r="N117" s="1"/>
  <c r="D117"/>
  <c r="L116"/>
  <c r="N116"/>
  <c r="D116"/>
  <c r="O116" s="1"/>
  <c r="L115"/>
  <c r="N115"/>
  <c r="D115"/>
  <c r="L114"/>
  <c r="N114"/>
  <c r="D114"/>
  <c r="O114" s="1"/>
  <c r="L113"/>
  <c r="N113"/>
  <c r="D113"/>
  <c r="L112"/>
  <c r="N112"/>
  <c r="D112"/>
  <c r="O112" s="1"/>
  <c r="L111"/>
  <c r="N111"/>
  <c r="D111"/>
  <c r="O111" s="1"/>
  <c r="L110"/>
  <c r="N110"/>
  <c r="D110"/>
  <c r="O110" s="1"/>
  <c r="L109"/>
  <c r="N109"/>
  <c r="D109"/>
  <c r="L108"/>
  <c r="N108" s="1"/>
  <c r="D108"/>
  <c r="O108"/>
  <c r="L107"/>
  <c r="N107" s="1"/>
  <c r="D107"/>
  <c r="O107"/>
  <c r="L106"/>
  <c r="N106" s="1"/>
  <c r="O106" s="1"/>
  <c r="D106"/>
  <c r="L105"/>
  <c r="N105" s="1"/>
  <c r="D105"/>
  <c r="L104"/>
  <c r="N104" s="1"/>
  <c r="O104" s="1"/>
  <c r="D104"/>
  <c r="L103"/>
  <c r="N103" s="1"/>
  <c r="O103" s="1"/>
  <c r="D103"/>
  <c r="L102"/>
  <c r="N102" s="1"/>
  <c r="O102" s="1"/>
  <c r="D102"/>
  <c r="L101"/>
  <c r="N101" s="1"/>
  <c r="D101"/>
  <c r="L100"/>
  <c r="N100"/>
  <c r="D100"/>
  <c r="L99"/>
  <c r="N99"/>
  <c r="D99"/>
  <c r="O99" s="1"/>
  <c r="L98"/>
  <c r="N98"/>
  <c r="D98"/>
  <c r="L97"/>
  <c r="N97"/>
  <c r="D97"/>
  <c r="L96"/>
  <c r="N96"/>
  <c r="D96"/>
  <c r="O96" s="1"/>
  <c r="L95"/>
  <c r="N95"/>
  <c r="D95"/>
  <c r="O95" s="1"/>
  <c r="L94"/>
  <c r="N94"/>
  <c r="D94"/>
  <c r="O94" s="1"/>
  <c r="L93"/>
  <c r="N93"/>
  <c r="D93"/>
  <c r="L92"/>
  <c r="N92" s="1"/>
  <c r="D92"/>
  <c r="O92"/>
  <c r="L91"/>
  <c r="N91" s="1"/>
  <c r="O91" s="1"/>
  <c r="D91"/>
  <c r="L90"/>
  <c r="N90" s="1"/>
  <c r="O90" s="1"/>
  <c r="D90"/>
  <c r="L89"/>
  <c r="N89" s="1"/>
  <c r="D89"/>
  <c r="L88"/>
  <c r="N88" s="1"/>
  <c r="O88" s="1"/>
  <c r="D88"/>
  <c r="L87"/>
  <c r="N87" s="1"/>
  <c r="O87" s="1"/>
  <c r="D87"/>
  <c r="L86"/>
  <c r="N86" s="1"/>
  <c r="O86" s="1"/>
  <c r="D86"/>
  <c r="L85"/>
  <c r="N85" s="1"/>
  <c r="D85"/>
  <c r="L84"/>
  <c r="N84"/>
  <c r="D84"/>
  <c r="O84" s="1"/>
  <c r="L83"/>
  <c r="N83"/>
  <c r="D83"/>
  <c r="L82"/>
  <c r="N82"/>
  <c r="D82"/>
  <c r="O82" s="1"/>
  <c r="L81"/>
  <c r="N81"/>
  <c r="D81"/>
  <c r="L80"/>
  <c r="N80"/>
  <c r="D80"/>
  <c r="O80" s="1"/>
  <c r="L79"/>
  <c r="N79"/>
  <c r="D79"/>
  <c r="O79" s="1"/>
  <c r="L78"/>
  <c r="N78"/>
  <c r="D78"/>
  <c r="O78" s="1"/>
  <c r="L77"/>
  <c r="N77"/>
  <c r="D77"/>
  <c r="L76"/>
  <c r="N76" s="1"/>
  <c r="O76" s="1"/>
  <c r="D76"/>
  <c r="L75"/>
  <c r="N75" s="1"/>
  <c r="O75" s="1"/>
  <c r="D75"/>
  <c r="L74"/>
  <c r="N74" s="1"/>
  <c r="D74"/>
  <c r="O74"/>
  <c r="L73"/>
  <c r="N73" s="1"/>
  <c r="D73"/>
  <c r="L72"/>
  <c r="N72"/>
  <c r="O72" s="1"/>
  <c r="D72"/>
  <c r="L71"/>
  <c r="N71" s="1"/>
  <c r="O71" s="1"/>
  <c r="D71"/>
  <c r="L70"/>
  <c r="N70"/>
  <c r="O70" s="1"/>
  <c r="D70"/>
  <c r="L69"/>
  <c r="N69" s="1"/>
  <c r="O69" s="1"/>
  <c r="D69"/>
  <c r="L68"/>
  <c r="N68"/>
  <c r="D68"/>
  <c r="L67"/>
  <c r="N67" s="1"/>
  <c r="D67"/>
  <c r="L66"/>
  <c r="N66"/>
  <c r="D66"/>
  <c r="L65"/>
  <c r="N65" s="1"/>
  <c r="D65"/>
  <c r="L64"/>
  <c r="N64"/>
  <c r="D64"/>
  <c r="L63"/>
  <c r="N63" s="1"/>
  <c r="D63"/>
  <c r="L62"/>
  <c r="N62"/>
  <c r="D62"/>
  <c r="L61"/>
  <c r="N61" s="1"/>
  <c r="O61" s="1"/>
  <c r="L60"/>
  <c r="N60"/>
  <c r="O60"/>
  <c r="L59"/>
  <c r="N59"/>
  <c r="O59"/>
  <c r="L58"/>
  <c r="N58" s="1"/>
  <c r="D58"/>
  <c r="L57"/>
  <c r="N57" s="1"/>
  <c r="D57"/>
  <c r="L56"/>
  <c r="N56" s="1"/>
  <c r="D56"/>
  <c r="L55"/>
  <c r="N55" s="1"/>
  <c r="D55"/>
  <c r="L54"/>
  <c r="N54" s="1"/>
  <c r="D54"/>
  <c r="L53"/>
  <c r="N53" s="1"/>
  <c r="O53" s="1"/>
  <c r="L52"/>
  <c r="N52"/>
  <c r="D52"/>
  <c r="L51"/>
  <c r="N51" s="1"/>
  <c r="D51"/>
  <c r="L50"/>
  <c r="N50" s="1"/>
  <c r="D50"/>
  <c r="L49"/>
  <c r="N49" s="1"/>
  <c r="O49" s="1"/>
  <c r="L48"/>
  <c r="N48"/>
  <c r="O48" s="1"/>
  <c r="AP1283" i="1" s="1"/>
  <c r="L47" i="10"/>
  <c r="N47"/>
  <c r="D47"/>
  <c r="L46"/>
  <c r="N46" s="1"/>
  <c r="D46"/>
  <c r="L45"/>
  <c r="N45" s="1"/>
  <c r="D45"/>
  <c r="L44"/>
  <c r="N44" s="1"/>
  <c r="D44"/>
  <c r="L43"/>
  <c r="N43" s="1"/>
  <c r="O43" s="1"/>
  <c r="L42"/>
  <c r="N42"/>
  <c r="D42"/>
  <c r="L41"/>
  <c r="N41" s="1"/>
  <c r="D41"/>
  <c r="L40"/>
  <c r="N40"/>
  <c r="D40"/>
  <c r="L39"/>
  <c r="N39" s="1"/>
  <c r="D39"/>
  <c r="L38"/>
  <c r="N38" s="1"/>
  <c r="D38"/>
  <c r="L37"/>
  <c r="N37" s="1"/>
  <c r="D37"/>
  <c r="L36"/>
  <c r="N36" s="1"/>
  <c r="D36"/>
  <c r="L35"/>
  <c r="N35" s="1"/>
  <c r="D35"/>
  <c r="L34"/>
  <c r="N34" s="1"/>
  <c r="D34"/>
  <c r="O34"/>
  <c r="L33"/>
  <c r="N33" s="1"/>
  <c r="D33"/>
  <c r="O33"/>
  <c r="AP845" i="1" s="1"/>
  <c r="L32" i="10"/>
  <c r="N32" s="1"/>
  <c r="O32" s="1"/>
  <c r="D32"/>
  <c r="L31"/>
  <c r="N31" s="1"/>
  <c r="O31" s="1"/>
  <c r="L30"/>
  <c r="N30" s="1"/>
  <c r="O30" s="1"/>
  <c r="L29"/>
  <c r="N29"/>
  <c r="O29"/>
  <c r="L28"/>
  <c r="N28" s="1"/>
  <c r="D28"/>
  <c r="O28" s="1"/>
  <c r="L27"/>
  <c r="N27" s="1"/>
  <c r="O27" s="1"/>
  <c r="D27"/>
  <c r="L26"/>
  <c r="N26" s="1"/>
  <c r="D26"/>
  <c r="O26" s="1"/>
  <c r="AP2308" i="1" s="1"/>
  <c r="L25" i="10"/>
  <c r="N25"/>
  <c r="O25"/>
  <c r="D25"/>
  <c r="L24"/>
  <c r="N24"/>
  <c r="O24"/>
  <c r="D24"/>
  <c r="L23"/>
  <c r="N23"/>
  <c r="O23"/>
  <c r="L22"/>
  <c r="N22"/>
  <c r="O22"/>
  <c r="L21"/>
  <c r="N21" s="1"/>
  <c r="D21"/>
  <c r="L20"/>
  <c r="N20" s="1"/>
  <c r="O20" s="1"/>
  <c r="L19"/>
  <c r="N19"/>
  <c r="D19"/>
  <c r="L18"/>
  <c r="N18" s="1"/>
  <c r="D18"/>
  <c r="L17"/>
  <c r="N17"/>
  <c r="O17" s="1"/>
  <c r="L16"/>
  <c r="N16"/>
  <c r="O16" s="1"/>
  <c r="D16"/>
  <c r="L15"/>
  <c r="N15"/>
  <c r="O15" s="1"/>
  <c r="L14"/>
  <c r="N14"/>
  <c r="O14"/>
  <c r="L13"/>
  <c r="N13" s="1"/>
  <c r="D13"/>
  <c r="O13" s="1"/>
  <c r="L12"/>
  <c r="N12" s="1"/>
  <c r="D12"/>
  <c r="O12" s="1"/>
  <c r="L11"/>
  <c r="N11" s="1"/>
  <c r="O11" s="1"/>
  <c r="L10"/>
  <c r="N10" s="1"/>
  <c r="O10" s="1"/>
  <c r="L9"/>
  <c r="N9"/>
  <c r="O9"/>
  <c r="D9"/>
  <c r="L8"/>
  <c r="N8"/>
  <c r="O8"/>
  <c r="D8"/>
  <c r="L7"/>
  <c r="N7"/>
  <c r="O7"/>
  <c r="L6"/>
  <c r="N6"/>
  <c r="O6"/>
  <c r="S2388" i="95"/>
  <c r="K2388"/>
  <c r="S2387"/>
  <c r="K2387"/>
  <c r="S2386"/>
  <c r="K2386"/>
  <c r="S2385"/>
  <c r="K2385"/>
  <c r="S2384"/>
  <c r="K2384"/>
  <c r="S2383"/>
  <c r="K2383"/>
  <c r="S2382"/>
  <c r="K2382"/>
  <c r="S2381"/>
  <c r="K2381"/>
  <c r="S2380"/>
  <c r="K2380"/>
  <c r="S2379"/>
  <c r="K2379"/>
  <c r="S2378"/>
  <c r="K2378"/>
  <c r="S2377"/>
  <c r="K2377"/>
  <c r="S2376"/>
  <c r="K2376"/>
  <c r="S2375"/>
  <c r="K2375"/>
  <c r="S2374"/>
  <c r="K2374"/>
  <c r="S2373"/>
  <c r="K2373"/>
  <c r="S2372"/>
  <c r="K2372"/>
  <c r="S2371"/>
  <c r="K2371"/>
  <c r="S2370"/>
  <c r="K2370"/>
  <c r="S2369"/>
  <c r="K2369"/>
  <c r="S2368"/>
  <c r="K2368"/>
  <c r="S2367"/>
  <c r="K2367"/>
  <c r="S2366"/>
  <c r="K2366"/>
  <c r="S2365"/>
  <c r="K2365"/>
  <c r="S2364"/>
  <c r="K2364"/>
  <c r="S2363"/>
  <c r="K2363"/>
  <c r="S2362"/>
  <c r="K2362"/>
  <c r="S2361"/>
  <c r="K2361"/>
  <c r="S2360"/>
  <c r="K2360"/>
  <c r="S2359"/>
  <c r="K2359"/>
  <c r="S2358"/>
  <c r="K2358"/>
  <c r="S2357"/>
  <c r="K2357"/>
  <c r="S2356"/>
  <c r="K2356"/>
  <c r="S2355"/>
  <c r="K2355"/>
  <c r="S2354"/>
  <c r="K2354"/>
  <c r="S2353"/>
  <c r="K2353"/>
  <c r="S2352"/>
  <c r="K2352"/>
  <c r="S2351"/>
  <c r="K2351"/>
  <c r="S2350"/>
  <c r="K2350"/>
  <c r="S2349"/>
  <c r="K2349"/>
  <c r="S2348"/>
  <c r="K2348"/>
  <c r="S2347"/>
  <c r="K2347"/>
  <c r="S2346"/>
  <c r="K2346"/>
  <c r="S2345"/>
  <c r="K2345"/>
  <c r="S2344"/>
  <c r="K2344"/>
  <c r="S2343"/>
  <c r="K2343"/>
  <c r="S2342"/>
  <c r="K2342"/>
  <c r="S2341"/>
  <c r="K2341"/>
  <c r="S2340"/>
  <c r="K2340"/>
  <c r="S2339"/>
  <c r="K2339"/>
  <c r="S2338"/>
  <c r="K2338"/>
  <c r="S2337"/>
  <c r="K2337"/>
  <c r="S2336"/>
  <c r="K2336"/>
  <c r="S2335"/>
  <c r="K2335"/>
  <c r="S2334"/>
  <c r="K2334"/>
  <c r="S2333"/>
  <c r="K2333"/>
  <c r="S2332"/>
  <c r="K2332"/>
  <c r="S2331"/>
  <c r="K2331"/>
  <c r="S2330"/>
  <c r="K2330"/>
  <c r="S2329"/>
  <c r="K2329"/>
  <c r="S2328"/>
  <c r="K2328"/>
  <c r="S2327"/>
  <c r="K2327"/>
  <c r="S2326"/>
  <c r="K2326"/>
  <c r="S2325"/>
  <c r="K2325"/>
  <c r="S2324"/>
  <c r="K2324"/>
  <c r="S2323"/>
  <c r="K2323"/>
  <c r="S2322"/>
  <c r="K2322"/>
  <c r="S2321"/>
  <c r="K2321"/>
  <c r="S2320"/>
  <c r="K2320"/>
  <c r="S2319"/>
  <c r="K2319"/>
  <c r="S2318"/>
  <c r="K2318"/>
  <c r="S2317"/>
  <c r="K2317"/>
  <c r="S2316"/>
  <c r="K2316"/>
  <c r="S2315"/>
  <c r="K2315"/>
  <c r="S2314"/>
  <c r="K2314"/>
  <c r="S2313"/>
  <c r="K2313"/>
  <c r="S2312"/>
  <c r="K2312"/>
  <c r="S2311"/>
  <c r="K2311"/>
  <c r="S2310"/>
  <c r="K2310"/>
  <c r="S2309"/>
  <c r="K2309"/>
  <c r="S2308"/>
  <c r="K2308"/>
  <c r="S2307"/>
  <c r="K2307"/>
  <c r="S2306"/>
  <c r="K2306"/>
  <c r="S2305"/>
  <c r="K2305"/>
  <c r="S2304"/>
  <c r="K2304"/>
  <c r="S2303"/>
  <c r="K2303"/>
  <c r="S2302"/>
  <c r="K2302"/>
  <c r="S2301"/>
  <c r="K2301"/>
  <c r="S2300"/>
  <c r="K2300"/>
  <c r="S2299"/>
  <c r="K2299"/>
  <c r="S2298"/>
  <c r="K2298"/>
  <c r="S2297"/>
  <c r="K2297"/>
  <c r="S2296"/>
  <c r="K2296"/>
  <c r="S2295"/>
  <c r="K2295"/>
  <c r="S2294"/>
  <c r="K2294"/>
  <c r="S2293"/>
  <c r="K2293"/>
  <c r="S2292"/>
  <c r="K2292"/>
  <c r="S2291"/>
  <c r="K2291"/>
  <c r="S2290"/>
  <c r="K2290"/>
  <c r="S2289"/>
  <c r="K2289"/>
  <c r="S2288"/>
  <c r="K2288"/>
  <c r="S2287"/>
  <c r="K2287"/>
  <c r="S2286"/>
  <c r="K2286"/>
  <c r="S2285"/>
  <c r="K2285"/>
  <c r="S2284"/>
  <c r="K2284"/>
  <c r="S2283"/>
  <c r="K2283"/>
  <c r="S2282"/>
  <c r="K2282"/>
  <c r="S2281"/>
  <c r="K2281"/>
  <c r="S2280"/>
  <c r="K2280"/>
  <c r="S2279"/>
  <c r="K2279"/>
  <c r="S2278"/>
  <c r="K2278"/>
  <c r="S2277"/>
  <c r="K2277"/>
  <c r="S2276"/>
  <c r="K2276"/>
  <c r="S2275"/>
  <c r="K2275"/>
  <c r="S2274"/>
  <c r="K2274"/>
  <c r="S2273"/>
  <c r="K2273"/>
  <c r="S2272"/>
  <c r="K2272"/>
  <c r="S2271"/>
  <c r="K2271"/>
  <c r="S2270"/>
  <c r="K2270"/>
  <c r="S2269"/>
  <c r="K2269"/>
  <c r="S2268"/>
  <c r="K2268"/>
  <c r="S2267"/>
  <c r="K2267"/>
  <c r="S2266"/>
  <c r="K2266"/>
  <c r="S2265"/>
  <c r="K2265"/>
  <c r="S2264"/>
  <c r="K2264"/>
  <c r="S2263"/>
  <c r="K2263"/>
  <c r="S2262"/>
  <c r="K2262"/>
  <c r="S2261"/>
  <c r="K2261"/>
  <c r="S2260"/>
  <c r="K2260"/>
  <c r="S2259"/>
  <c r="K2259"/>
  <c r="S2258"/>
  <c r="K2258"/>
  <c r="S2257"/>
  <c r="K2257"/>
  <c r="S2256"/>
  <c r="K2256"/>
  <c r="S2255"/>
  <c r="K2255"/>
  <c r="S2254"/>
  <c r="K2254"/>
  <c r="S2253"/>
  <c r="K2253"/>
  <c r="S2252"/>
  <c r="K2252"/>
  <c r="S2251"/>
  <c r="K2251"/>
  <c r="S2250"/>
  <c r="K2250"/>
  <c r="S2249"/>
  <c r="K2249"/>
  <c r="S2248"/>
  <c r="K2248"/>
  <c r="S2247"/>
  <c r="K2247"/>
  <c r="S2246"/>
  <c r="K2246"/>
  <c r="S2245"/>
  <c r="K2245"/>
  <c r="S2244"/>
  <c r="K2244"/>
  <c r="S2243"/>
  <c r="K2243"/>
  <c r="S2242"/>
  <c r="K2242"/>
  <c r="S2241"/>
  <c r="K2241"/>
  <c r="S2240"/>
  <c r="K2240"/>
  <c r="S2239"/>
  <c r="K2239"/>
  <c r="S2238"/>
  <c r="K2238"/>
  <c r="S2237"/>
  <c r="K2237"/>
  <c r="S2236"/>
  <c r="K2236"/>
  <c r="S2235"/>
  <c r="K2235"/>
  <c r="S2234"/>
  <c r="K2234"/>
  <c r="S2233"/>
  <c r="K2233"/>
  <c r="S2232"/>
  <c r="K2232"/>
  <c r="S2231"/>
  <c r="K2231"/>
  <c r="S2230"/>
  <c r="K2230"/>
  <c r="S2229"/>
  <c r="K2229"/>
  <c r="S2228"/>
  <c r="K2228"/>
  <c r="S2227"/>
  <c r="K2227"/>
  <c r="S2226"/>
  <c r="K2226"/>
  <c r="S2225"/>
  <c r="K2225"/>
  <c r="S2224"/>
  <c r="K2224"/>
  <c r="S2223"/>
  <c r="K2223"/>
  <c r="S2222"/>
  <c r="K2222"/>
  <c r="S2221"/>
  <c r="K2221"/>
  <c r="S2220"/>
  <c r="K2220"/>
  <c r="S2219"/>
  <c r="K2219"/>
  <c r="S2218"/>
  <c r="K2218"/>
  <c r="S2217"/>
  <c r="K2217"/>
  <c r="S2216"/>
  <c r="K2216"/>
  <c r="S2215"/>
  <c r="K2215"/>
  <c r="S2214"/>
  <c r="K2214"/>
  <c r="S2213"/>
  <c r="K2213"/>
  <c r="S2212"/>
  <c r="K2212"/>
  <c r="S2211"/>
  <c r="K2211"/>
  <c r="S2210"/>
  <c r="K2210"/>
  <c r="S2209"/>
  <c r="K2209"/>
  <c r="S2208"/>
  <c r="K2208"/>
  <c r="S2207"/>
  <c r="K2207"/>
  <c r="S2206"/>
  <c r="K2206"/>
  <c r="S2205"/>
  <c r="K2205"/>
  <c r="S2204"/>
  <c r="K2204"/>
  <c r="S2203"/>
  <c r="K2203"/>
  <c r="S2202"/>
  <c r="K2202"/>
  <c r="S2201"/>
  <c r="K2201"/>
  <c r="S2200"/>
  <c r="K2200"/>
  <c r="S2199"/>
  <c r="K2199"/>
  <c r="S2198"/>
  <c r="K2198"/>
  <c r="S2197"/>
  <c r="K2197"/>
  <c r="S2196"/>
  <c r="K2196"/>
  <c r="S2195"/>
  <c r="K2195"/>
  <c r="S2194"/>
  <c r="K2194"/>
  <c r="S2193"/>
  <c r="K2193"/>
  <c r="S2192"/>
  <c r="K2192"/>
  <c r="S2191"/>
  <c r="K2191"/>
  <c r="S2190"/>
  <c r="K2190"/>
  <c r="S2189"/>
  <c r="K2189"/>
  <c r="S2188"/>
  <c r="K2188"/>
  <c r="S2187"/>
  <c r="K2187"/>
  <c r="S2186"/>
  <c r="K2186"/>
  <c r="S2185"/>
  <c r="K2185"/>
  <c r="S2184"/>
  <c r="K2184"/>
  <c r="S2183"/>
  <c r="K2183"/>
  <c r="S2182"/>
  <c r="K2182"/>
  <c r="S2181"/>
  <c r="K2181"/>
  <c r="S2180"/>
  <c r="K2180"/>
  <c r="S2179"/>
  <c r="K2179"/>
  <c r="S2178"/>
  <c r="K2178"/>
  <c r="S2177"/>
  <c r="K2177"/>
  <c r="S2176"/>
  <c r="K2176"/>
  <c r="S2175"/>
  <c r="K2175"/>
  <c r="S2174"/>
  <c r="K2174"/>
  <c r="S2173"/>
  <c r="K2173"/>
  <c r="S2172"/>
  <c r="K2172"/>
  <c r="S2171"/>
  <c r="K2171"/>
  <c r="S2170"/>
  <c r="K2170"/>
  <c r="S2169"/>
  <c r="K2169"/>
  <c r="S2168"/>
  <c r="K2168"/>
  <c r="S2167"/>
  <c r="K2167"/>
  <c r="S2166"/>
  <c r="K2166"/>
  <c r="S2165"/>
  <c r="K2165"/>
  <c r="S2164"/>
  <c r="K2164"/>
  <c r="S2163"/>
  <c r="K2163"/>
  <c r="S2162"/>
  <c r="K2162"/>
  <c r="S2161"/>
  <c r="K2161"/>
  <c r="S2160"/>
  <c r="K2160"/>
  <c r="S2159"/>
  <c r="K2159"/>
  <c r="S2158"/>
  <c r="K2158"/>
  <c r="S2157"/>
  <c r="K2157"/>
  <c r="S2156"/>
  <c r="K2156"/>
  <c r="S2155"/>
  <c r="K2155"/>
  <c r="S2154"/>
  <c r="K2154"/>
  <c r="S2153"/>
  <c r="K2153"/>
  <c r="S2152"/>
  <c r="K2152"/>
  <c r="S2151"/>
  <c r="K2151"/>
  <c r="S2150"/>
  <c r="K2150"/>
  <c r="S2149"/>
  <c r="K2149"/>
  <c r="S2148"/>
  <c r="K2148"/>
  <c r="S2147"/>
  <c r="K2147"/>
  <c r="S2146"/>
  <c r="K2146"/>
  <c r="S2145"/>
  <c r="K2145"/>
  <c r="S2144"/>
  <c r="K2144"/>
  <c r="S2143"/>
  <c r="K2143"/>
  <c r="S2142"/>
  <c r="K2142"/>
  <c r="S2141"/>
  <c r="K2141"/>
  <c r="S2140"/>
  <c r="K2140"/>
  <c r="S2139"/>
  <c r="K2139"/>
  <c r="S2138"/>
  <c r="K2138"/>
  <c r="S2137"/>
  <c r="K2137"/>
  <c r="S2136"/>
  <c r="K2136"/>
  <c r="S2135"/>
  <c r="K2135"/>
  <c r="S2134"/>
  <c r="K2134"/>
  <c r="S2133"/>
  <c r="K2133"/>
  <c r="S2132"/>
  <c r="K2132"/>
  <c r="S2131"/>
  <c r="K2131"/>
  <c r="S2130"/>
  <c r="K2130"/>
  <c r="S2129"/>
  <c r="K2129"/>
  <c r="S2128"/>
  <c r="K2128"/>
  <c r="S2127"/>
  <c r="K2127"/>
  <c r="S2126"/>
  <c r="K2126"/>
  <c r="S2125"/>
  <c r="K2125"/>
  <c r="S2124"/>
  <c r="K2124"/>
  <c r="S2123"/>
  <c r="K2123"/>
  <c r="S2122"/>
  <c r="K2122"/>
  <c r="S2121"/>
  <c r="K2121"/>
  <c r="S2120"/>
  <c r="K2120"/>
  <c r="S2119"/>
  <c r="K2119"/>
  <c r="S2118"/>
  <c r="K2118"/>
  <c r="S2117"/>
  <c r="K2117"/>
  <c r="S2116"/>
  <c r="K2116"/>
  <c r="S2115"/>
  <c r="K2115"/>
  <c r="S2114"/>
  <c r="K2114"/>
  <c r="S2113"/>
  <c r="K2113"/>
  <c r="S2112"/>
  <c r="K2112"/>
  <c r="S2111"/>
  <c r="K2111"/>
  <c r="S2110"/>
  <c r="K2110"/>
  <c r="S2109"/>
  <c r="K2109"/>
  <c r="S2108"/>
  <c r="K2108"/>
  <c r="S2107"/>
  <c r="K2107"/>
  <c r="S2106"/>
  <c r="K2106"/>
  <c r="S2105"/>
  <c r="K2105"/>
  <c r="S2104"/>
  <c r="K2104"/>
  <c r="S2103"/>
  <c r="K2103"/>
  <c r="S2102"/>
  <c r="K2102"/>
  <c r="S2101"/>
  <c r="K2101"/>
  <c r="S2100"/>
  <c r="K2100"/>
  <c r="S2099"/>
  <c r="K2099"/>
  <c r="S2098"/>
  <c r="K2098"/>
  <c r="S2097"/>
  <c r="K2097"/>
  <c r="S2096"/>
  <c r="K2096"/>
  <c r="S2095"/>
  <c r="K2095"/>
  <c r="S2094"/>
  <c r="K2094"/>
  <c r="S2093"/>
  <c r="K2093"/>
  <c r="S2092"/>
  <c r="K2092"/>
  <c r="S2091"/>
  <c r="K2091"/>
  <c r="S2090"/>
  <c r="K2090"/>
  <c r="S2089"/>
  <c r="K2089"/>
  <c r="S2088"/>
  <c r="K2088"/>
  <c r="S2087"/>
  <c r="K2087"/>
  <c r="S2086"/>
  <c r="K2086"/>
  <c r="S2085"/>
  <c r="K2085"/>
  <c r="S2084"/>
  <c r="K2084"/>
  <c r="S2083"/>
  <c r="K2083"/>
  <c r="S2082"/>
  <c r="K2082"/>
  <c r="S2081"/>
  <c r="K2081"/>
  <c r="S2080"/>
  <c r="K2080"/>
  <c r="S2079"/>
  <c r="K2079"/>
  <c r="S2078"/>
  <c r="K2078"/>
  <c r="S2077"/>
  <c r="K2077"/>
  <c r="S2076"/>
  <c r="K2076"/>
  <c r="S2075"/>
  <c r="K2075"/>
  <c r="S2074"/>
  <c r="K2074"/>
  <c r="S2073"/>
  <c r="K2073"/>
  <c r="S2072"/>
  <c r="K2072"/>
  <c r="S2071"/>
  <c r="K2071"/>
  <c r="S2070"/>
  <c r="K2070"/>
  <c r="S2069"/>
  <c r="K2069"/>
  <c r="S2068"/>
  <c r="K2068"/>
  <c r="S2067"/>
  <c r="K2067"/>
  <c r="S2066"/>
  <c r="K2066"/>
  <c r="S2065"/>
  <c r="K2065"/>
  <c r="S2064"/>
  <c r="K2064"/>
  <c r="S2063"/>
  <c r="K2063"/>
  <c r="S2062"/>
  <c r="K2062"/>
  <c r="S2061"/>
  <c r="K2061"/>
  <c r="S2060"/>
  <c r="K2060"/>
  <c r="S2059"/>
  <c r="K2059"/>
  <c r="S2058"/>
  <c r="K2058"/>
  <c r="S2057"/>
  <c r="K2057"/>
  <c r="S2056"/>
  <c r="K2056"/>
  <c r="S2055"/>
  <c r="K2055"/>
  <c r="S2054"/>
  <c r="K2054"/>
  <c r="S2053"/>
  <c r="K2053"/>
  <c r="S2052"/>
  <c r="K2052"/>
  <c r="S2051"/>
  <c r="K2051"/>
  <c r="S2050"/>
  <c r="K2050"/>
  <c r="S2049"/>
  <c r="K2049"/>
  <c r="S2048"/>
  <c r="K2048"/>
  <c r="S2047"/>
  <c r="K2047"/>
  <c r="S2046"/>
  <c r="K2046"/>
  <c r="S2045"/>
  <c r="K2045"/>
  <c r="S2044"/>
  <c r="K2044"/>
  <c r="S2043"/>
  <c r="K2043"/>
  <c r="S2042"/>
  <c r="K2042"/>
  <c r="S2041"/>
  <c r="K2041"/>
  <c r="S2040"/>
  <c r="K2040"/>
  <c r="S2039"/>
  <c r="K2039"/>
  <c r="S2038"/>
  <c r="K2038"/>
  <c r="S2037"/>
  <c r="K2037"/>
  <c r="S2036"/>
  <c r="K2036"/>
  <c r="S2035"/>
  <c r="K2035"/>
  <c r="S2034"/>
  <c r="K2034"/>
  <c r="S2033"/>
  <c r="K2033"/>
  <c r="S2032"/>
  <c r="K2032"/>
  <c r="S2031"/>
  <c r="K2031"/>
  <c r="S2030"/>
  <c r="K2030"/>
  <c r="S2029"/>
  <c r="K2029"/>
  <c r="S2028"/>
  <c r="K2028"/>
  <c r="S2027"/>
  <c r="K2027"/>
  <c r="S2026"/>
  <c r="K2026"/>
  <c r="S2025"/>
  <c r="K2025"/>
  <c r="S2024"/>
  <c r="K2024"/>
  <c r="S2023"/>
  <c r="K2023"/>
  <c r="S2022"/>
  <c r="K2022"/>
  <c r="S2021"/>
  <c r="K2021"/>
  <c r="S2020"/>
  <c r="K2020"/>
  <c r="S2019"/>
  <c r="K2019"/>
  <c r="S2018"/>
  <c r="K2018"/>
  <c r="S2017"/>
  <c r="K2017"/>
  <c r="S2016"/>
  <c r="K2016"/>
  <c r="S2015"/>
  <c r="K2015"/>
  <c r="S2014"/>
  <c r="K2014"/>
  <c r="S2013"/>
  <c r="K2013"/>
  <c r="S2012"/>
  <c r="K2012"/>
  <c r="S2011"/>
  <c r="K2011"/>
  <c r="S2010"/>
  <c r="K2010"/>
  <c r="S2009"/>
  <c r="K2009"/>
  <c r="S2008"/>
  <c r="K2008"/>
  <c r="S2007"/>
  <c r="K2007"/>
  <c r="S2006"/>
  <c r="K2006"/>
  <c r="S2005"/>
  <c r="K2005"/>
  <c r="S2004"/>
  <c r="K2004"/>
  <c r="S2003"/>
  <c r="K2003"/>
  <c r="S2002"/>
  <c r="K2002"/>
  <c r="S2001"/>
  <c r="K2001"/>
  <c r="S2000"/>
  <c r="K2000"/>
  <c r="S1999"/>
  <c r="K1999"/>
  <c r="S1998"/>
  <c r="K1998"/>
  <c r="S1997"/>
  <c r="K1997"/>
  <c r="S1996"/>
  <c r="K1996"/>
  <c r="S1995"/>
  <c r="K1995"/>
  <c r="S1994"/>
  <c r="K1994"/>
  <c r="S1993"/>
  <c r="K1993"/>
  <c r="S1992"/>
  <c r="K1992"/>
  <c r="S1991"/>
  <c r="K1991"/>
  <c r="S1990"/>
  <c r="K1990"/>
  <c r="S1989"/>
  <c r="K1989"/>
  <c r="S1988"/>
  <c r="K1988"/>
  <c r="S1987"/>
  <c r="K1987"/>
  <c r="S1986"/>
  <c r="K1986"/>
  <c r="S1985"/>
  <c r="K1985"/>
  <c r="S1984"/>
  <c r="K1984"/>
  <c r="S1983"/>
  <c r="K1983"/>
  <c r="S1982"/>
  <c r="K1982"/>
  <c r="S1981"/>
  <c r="K1981"/>
  <c r="S1980"/>
  <c r="K1980"/>
  <c r="S1979"/>
  <c r="K1979"/>
  <c r="S1978"/>
  <c r="K1978"/>
  <c r="S1977"/>
  <c r="K1977"/>
  <c r="S1976"/>
  <c r="K1976"/>
  <c r="S1975"/>
  <c r="K1975"/>
  <c r="S1974"/>
  <c r="K1974"/>
  <c r="S1973"/>
  <c r="K1973"/>
  <c r="S1972"/>
  <c r="K1972"/>
  <c r="S1971"/>
  <c r="K1971"/>
  <c r="S1970"/>
  <c r="K1970"/>
  <c r="S1969"/>
  <c r="K1969"/>
  <c r="S1968"/>
  <c r="K1968"/>
  <c r="S1967"/>
  <c r="K1967"/>
  <c r="S1966"/>
  <c r="K1966"/>
  <c r="S1965"/>
  <c r="K1965"/>
  <c r="S1964"/>
  <c r="K1964"/>
  <c r="S1963"/>
  <c r="K1963"/>
  <c r="S1962"/>
  <c r="K1962"/>
  <c r="S1961"/>
  <c r="K1961"/>
  <c r="S1960"/>
  <c r="K1960"/>
  <c r="S1959"/>
  <c r="K1959"/>
  <c r="S1958"/>
  <c r="K1958"/>
  <c r="S1957"/>
  <c r="K1957"/>
  <c r="S1956"/>
  <c r="K1956"/>
  <c r="S1955"/>
  <c r="K1955"/>
  <c r="S1954"/>
  <c r="K1954"/>
  <c r="S1953"/>
  <c r="K1953"/>
  <c r="S1952"/>
  <c r="K1952"/>
  <c r="S1951"/>
  <c r="K1951"/>
  <c r="S1950"/>
  <c r="K1950"/>
  <c r="S1949"/>
  <c r="K1949"/>
  <c r="S1948"/>
  <c r="K1948"/>
  <c r="S1947"/>
  <c r="K1947"/>
  <c r="S1946"/>
  <c r="K1946"/>
  <c r="S1945"/>
  <c r="K1945"/>
  <c r="S1944"/>
  <c r="K1944"/>
  <c r="S1943"/>
  <c r="K1943"/>
  <c r="S1942"/>
  <c r="K1942"/>
  <c r="S1941"/>
  <c r="K1941"/>
  <c r="S1940"/>
  <c r="K1940"/>
  <c r="S1939"/>
  <c r="K1939"/>
  <c r="S1938"/>
  <c r="K1938"/>
  <c r="S1937"/>
  <c r="K1937"/>
  <c r="S1936"/>
  <c r="K1936"/>
  <c r="S1935"/>
  <c r="K1935"/>
  <c r="S1934"/>
  <c r="K1934"/>
  <c r="S1933"/>
  <c r="K1933"/>
  <c r="S1932"/>
  <c r="K1932"/>
  <c r="S1931"/>
  <c r="K1931"/>
  <c r="S1930"/>
  <c r="K1930"/>
  <c r="S1929"/>
  <c r="K1929"/>
  <c r="S1928"/>
  <c r="K1928"/>
  <c r="S1927"/>
  <c r="K1927"/>
  <c r="S1926"/>
  <c r="K1926"/>
  <c r="S1925"/>
  <c r="K1925"/>
  <c r="S1924"/>
  <c r="K1924"/>
  <c r="S1923"/>
  <c r="K1923"/>
  <c r="S1922"/>
  <c r="K1922"/>
  <c r="S1921"/>
  <c r="K1921"/>
  <c r="S1920"/>
  <c r="K1920"/>
  <c r="S1919"/>
  <c r="K1919"/>
  <c r="S1918"/>
  <c r="K1918"/>
  <c r="S1917"/>
  <c r="K1917"/>
  <c r="S1916"/>
  <c r="K1916"/>
  <c r="S1915"/>
  <c r="K1915"/>
  <c r="S1914"/>
  <c r="K1914"/>
  <c r="S1913"/>
  <c r="K1913"/>
  <c r="S1912"/>
  <c r="K1912"/>
  <c r="S1911"/>
  <c r="K1911"/>
  <c r="S1910"/>
  <c r="K1910"/>
  <c r="S1909"/>
  <c r="K1909"/>
  <c r="S1908"/>
  <c r="K1908"/>
  <c r="S1907"/>
  <c r="K1907"/>
  <c r="S1906"/>
  <c r="K1906"/>
  <c r="S1905"/>
  <c r="K1905"/>
  <c r="S1904"/>
  <c r="K1904"/>
  <c r="S1903"/>
  <c r="K1903"/>
  <c r="S1902"/>
  <c r="K1902"/>
  <c r="S1901"/>
  <c r="K1901"/>
  <c r="S1900"/>
  <c r="K1900"/>
  <c r="S1899"/>
  <c r="K1899"/>
  <c r="S1898"/>
  <c r="K1898"/>
  <c r="S1897"/>
  <c r="K1897"/>
  <c r="S1896"/>
  <c r="K1896"/>
  <c r="S1895"/>
  <c r="K1895"/>
  <c r="S1894"/>
  <c r="K1894"/>
  <c r="S1893"/>
  <c r="K1893"/>
  <c r="S1892"/>
  <c r="K1892"/>
  <c r="S1891"/>
  <c r="K1891"/>
  <c r="S1890"/>
  <c r="K1890"/>
  <c r="S1889"/>
  <c r="K1889"/>
  <c r="S1888"/>
  <c r="K1888"/>
  <c r="S1887"/>
  <c r="K1887"/>
  <c r="S1886"/>
  <c r="K1886"/>
  <c r="S1885"/>
  <c r="K1885"/>
  <c r="S1884"/>
  <c r="K1884"/>
  <c r="S1883"/>
  <c r="K1883"/>
  <c r="S1882"/>
  <c r="K1882"/>
  <c r="S1881"/>
  <c r="K1881"/>
  <c r="S1880"/>
  <c r="K1880"/>
  <c r="S1879"/>
  <c r="K1879"/>
  <c r="S1878"/>
  <c r="K1878"/>
  <c r="S1877"/>
  <c r="K1877"/>
  <c r="S1876"/>
  <c r="K1876"/>
  <c r="S1875"/>
  <c r="K1875"/>
  <c r="S1874"/>
  <c r="K1874"/>
  <c r="S1873"/>
  <c r="K1873"/>
  <c r="S1872"/>
  <c r="K1872"/>
  <c r="S1871"/>
  <c r="K1871"/>
  <c r="S1870"/>
  <c r="K1870"/>
  <c r="S1869"/>
  <c r="K1869"/>
  <c r="S1868"/>
  <c r="K1868"/>
  <c r="S1867"/>
  <c r="K1867"/>
  <c r="S1866"/>
  <c r="K1866"/>
  <c r="S1865"/>
  <c r="K1865"/>
  <c r="S1864"/>
  <c r="K1864"/>
  <c r="S1863"/>
  <c r="K1863"/>
  <c r="S1862"/>
  <c r="K1862"/>
  <c r="S1861"/>
  <c r="K1861"/>
  <c r="S1860"/>
  <c r="K1860"/>
  <c r="S1859"/>
  <c r="K1859"/>
  <c r="S1858"/>
  <c r="K1858"/>
  <c r="S1857"/>
  <c r="K1857"/>
  <c r="S1856"/>
  <c r="K1856"/>
  <c r="S1855"/>
  <c r="K1855"/>
  <c r="S1854"/>
  <c r="K1854"/>
  <c r="S1853"/>
  <c r="K1853"/>
  <c r="S1852"/>
  <c r="K1852"/>
  <c r="S1851"/>
  <c r="K1851"/>
  <c r="S1850"/>
  <c r="K1850"/>
  <c r="S1849"/>
  <c r="K1849"/>
  <c r="S1848"/>
  <c r="K1848"/>
  <c r="S1847"/>
  <c r="K1847"/>
  <c r="S1846"/>
  <c r="K1846"/>
  <c r="S1845"/>
  <c r="K1845"/>
  <c r="S1844"/>
  <c r="K1844"/>
  <c r="S1843"/>
  <c r="K1843"/>
  <c r="S1842"/>
  <c r="K1842"/>
  <c r="S1841"/>
  <c r="K1841"/>
  <c r="S1840"/>
  <c r="K1840"/>
  <c r="S1839"/>
  <c r="K1839"/>
  <c r="S1838"/>
  <c r="K1838"/>
  <c r="S1837"/>
  <c r="K1837"/>
  <c r="S1836"/>
  <c r="K1836"/>
  <c r="S1835"/>
  <c r="K1835"/>
  <c r="S1834"/>
  <c r="K1834"/>
  <c r="S1833"/>
  <c r="K1833"/>
  <c r="S1832"/>
  <c r="K1832"/>
  <c r="S1831"/>
  <c r="K1831"/>
  <c r="S1830"/>
  <c r="K1830"/>
  <c r="S1829"/>
  <c r="K1829"/>
  <c r="S1828"/>
  <c r="K1828"/>
  <c r="S1827"/>
  <c r="K1827"/>
  <c r="S1826"/>
  <c r="K1826"/>
  <c r="S1825"/>
  <c r="K1825"/>
  <c r="S1824"/>
  <c r="K1824"/>
  <c r="S1823"/>
  <c r="K1823"/>
  <c r="S1822"/>
  <c r="K1822"/>
  <c r="S1821"/>
  <c r="K1821"/>
  <c r="S1820"/>
  <c r="K1820"/>
  <c r="S1819"/>
  <c r="K1819"/>
  <c r="S1818"/>
  <c r="K1818"/>
  <c r="S1817"/>
  <c r="K1817"/>
  <c r="S1816"/>
  <c r="K1816"/>
  <c r="S1815"/>
  <c r="K1815"/>
  <c r="S1814"/>
  <c r="K1814"/>
  <c r="S1813"/>
  <c r="K1813"/>
  <c r="S1812"/>
  <c r="K1812"/>
  <c r="S1811"/>
  <c r="K1811"/>
  <c r="S1810"/>
  <c r="K1810"/>
  <c r="S1809"/>
  <c r="K1809"/>
  <c r="S1808"/>
  <c r="K1808"/>
  <c r="S1807"/>
  <c r="K1807"/>
  <c r="S1806"/>
  <c r="K1806"/>
  <c r="S1805"/>
  <c r="K1805"/>
  <c r="S1804"/>
  <c r="K1804"/>
  <c r="S1803"/>
  <c r="K1803"/>
  <c r="S1802"/>
  <c r="K1802"/>
  <c r="S1801"/>
  <c r="K1801"/>
  <c r="S1800"/>
  <c r="K1800"/>
  <c r="S1799"/>
  <c r="K1799"/>
  <c r="S1798"/>
  <c r="K1798"/>
  <c r="S1797"/>
  <c r="K1797"/>
  <c r="S1796"/>
  <c r="K1796"/>
  <c r="S1795"/>
  <c r="K1795"/>
  <c r="S1794"/>
  <c r="K1794"/>
  <c r="S1793"/>
  <c r="K1793"/>
  <c r="S1792"/>
  <c r="K1792"/>
  <c r="S1791"/>
  <c r="K1791"/>
  <c r="S1790"/>
  <c r="K1790"/>
  <c r="S1789"/>
  <c r="K1789"/>
  <c r="S1788"/>
  <c r="K1788"/>
  <c r="S1787"/>
  <c r="K1787"/>
  <c r="S1786"/>
  <c r="K1786"/>
  <c r="S1785"/>
  <c r="K1785"/>
  <c r="S1784"/>
  <c r="K1784"/>
  <c r="S1783"/>
  <c r="K1783"/>
  <c r="S1782"/>
  <c r="K1782"/>
  <c r="S1781"/>
  <c r="K1781"/>
  <c r="S1780"/>
  <c r="K1780"/>
  <c r="S1779"/>
  <c r="K1779"/>
  <c r="S1778"/>
  <c r="K1778"/>
  <c r="S1777"/>
  <c r="K1777"/>
  <c r="S1776"/>
  <c r="K1776"/>
  <c r="S1775"/>
  <c r="K1775"/>
  <c r="S1774"/>
  <c r="K1774"/>
  <c r="S1773"/>
  <c r="K1773"/>
  <c r="S1772"/>
  <c r="K1772"/>
  <c r="S1771"/>
  <c r="K1771"/>
  <c r="S1770"/>
  <c r="K1770"/>
  <c r="S1769"/>
  <c r="K1769"/>
  <c r="S1768"/>
  <c r="K1768"/>
  <c r="S1767"/>
  <c r="K1767"/>
  <c r="S1766"/>
  <c r="K1766"/>
  <c r="S1765"/>
  <c r="K1765"/>
  <c r="S1764"/>
  <c r="K1764"/>
  <c r="S1763"/>
  <c r="K1763"/>
  <c r="S1762"/>
  <c r="K1762"/>
  <c r="S1761"/>
  <c r="K1761"/>
  <c r="S1760"/>
  <c r="K1760"/>
  <c r="S1759"/>
  <c r="K1759"/>
  <c r="S1758"/>
  <c r="K1758"/>
  <c r="S1757"/>
  <c r="K1757"/>
  <c r="S1756"/>
  <c r="K1756"/>
  <c r="S1755"/>
  <c r="K1755"/>
  <c r="S1754"/>
  <c r="K1754"/>
  <c r="S1753"/>
  <c r="K1753"/>
  <c r="S1752"/>
  <c r="K1752"/>
  <c r="S1751"/>
  <c r="K1751"/>
  <c r="S1750"/>
  <c r="K1750"/>
  <c r="S1749"/>
  <c r="K1749"/>
  <c r="S1748"/>
  <c r="K1748"/>
  <c r="S1747"/>
  <c r="K1747"/>
  <c r="S1746"/>
  <c r="K1746"/>
  <c r="S1745"/>
  <c r="K1745"/>
  <c r="S1744"/>
  <c r="K1744"/>
  <c r="S1743"/>
  <c r="K1743"/>
  <c r="S1742"/>
  <c r="K1742"/>
  <c r="S1741"/>
  <c r="K1741"/>
  <c r="S1740"/>
  <c r="K1740"/>
  <c r="S1739"/>
  <c r="K1739"/>
  <c r="S1738"/>
  <c r="K1738"/>
  <c r="S1737"/>
  <c r="K1737"/>
  <c r="S1736"/>
  <c r="K1736"/>
  <c r="S1735"/>
  <c r="K1735"/>
  <c r="S1734"/>
  <c r="K1734"/>
  <c r="S1733"/>
  <c r="K1733"/>
  <c r="S1732"/>
  <c r="K1732"/>
  <c r="S1731"/>
  <c r="K1731"/>
  <c r="S1730"/>
  <c r="K1730"/>
  <c r="S1729"/>
  <c r="K1729"/>
  <c r="S1728"/>
  <c r="K1728"/>
  <c r="S1727"/>
  <c r="K1727"/>
  <c r="S1726"/>
  <c r="K1726"/>
  <c r="S1725"/>
  <c r="K1725"/>
  <c r="S1724"/>
  <c r="K1724"/>
  <c r="S1723"/>
  <c r="K1723"/>
  <c r="S1722"/>
  <c r="K1722"/>
  <c r="S1721"/>
  <c r="K1721"/>
  <c r="S1720"/>
  <c r="K1720"/>
  <c r="S1719"/>
  <c r="K1719"/>
  <c r="S1718"/>
  <c r="K1718"/>
  <c r="S1717"/>
  <c r="K1717"/>
  <c r="S1716"/>
  <c r="K1716"/>
  <c r="S1715"/>
  <c r="K1715"/>
  <c r="S1714"/>
  <c r="K1714"/>
  <c r="S1713"/>
  <c r="K1713"/>
  <c r="S1712"/>
  <c r="K1712"/>
  <c r="S1711"/>
  <c r="K1711"/>
  <c r="S1710"/>
  <c r="K1710"/>
  <c r="S1709"/>
  <c r="K1709"/>
  <c r="S1708"/>
  <c r="K1708"/>
  <c r="S1707"/>
  <c r="K1707"/>
  <c r="S1706"/>
  <c r="K1706"/>
  <c r="S1705"/>
  <c r="K1705"/>
  <c r="S1704"/>
  <c r="K1704"/>
  <c r="S1703"/>
  <c r="K1703"/>
  <c r="S1702"/>
  <c r="K1702"/>
  <c r="S1701"/>
  <c r="K1701"/>
  <c r="S1700"/>
  <c r="K1700"/>
  <c r="S1699"/>
  <c r="K1699"/>
  <c r="S1698"/>
  <c r="K1698"/>
  <c r="S1697"/>
  <c r="K1697"/>
  <c r="S1696"/>
  <c r="K1696"/>
  <c r="S1695"/>
  <c r="K1695"/>
  <c r="S1694"/>
  <c r="K1694"/>
  <c r="S1693"/>
  <c r="K1693"/>
  <c r="S1692"/>
  <c r="K1692"/>
  <c r="S1691"/>
  <c r="K1691"/>
  <c r="S1690"/>
  <c r="K1690"/>
  <c r="S1689"/>
  <c r="K1689"/>
  <c r="S1688"/>
  <c r="K1688"/>
  <c r="S1687"/>
  <c r="K1687"/>
  <c r="S1686"/>
  <c r="K1686"/>
  <c r="S1685"/>
  <c r="K1685"/>
  <c r="S1684"/>
  <c r="K1684"/>
  <c r="S1683"/>
  <c r="K1683"/>
  <c r="S1682"/>
  <c r="K1682"/>
  <c r="S1681"/>
  <c r="K1681"/>
  <c r="S1680"/>
  <c r="K1680"/>
  <c r="S1679"/>
  <c r="K1679"/>
  <c r="S1678"/>
  <c r="K1678"/>
  <c r="S1677"/>
  <c r="K1677"/>
  <c r="S1676"/>
  <c r="K1676"/>
  <c r="S1675"/>
  <c r="K1675"/>
  <c r="S1674"/>
  <c r="K1674"/>
  <c r="S1673"/>
  <c r="K1673"/>
  <c r="S1672"/>
  <c r="K1672"/>
  <c r="S1671"/>
  <c r="K1671"/>
  <c r="S1670"/>
  <c r="K1670"/>
  <c r="S1669"/>
  <c r="K1669"/>
  <c r="S1668"/>
  <c r="K1668"/>
  <c r="S1667"/>
  <c r="K1667"/>
  <c r="S1666"/>
  <c r="K1666"/>
  <c r="S1665"/>
  <c r="K1665"/>
  <c r="S1664"/>
  <c r="K1664"/>
  <c r="S1663"/>
  <c r="K1663"/>
  <c r="S1662"/>
  <c r="K1662"/>
  <c r="S1661"/>
  <c r="K1661"/>
  <c r="S1660"/>
  <c r="K1660"/>
  <c r="S1659"/>
  <c r="K1659"/>
  <c r="S1658"/>
  <c r="K1658"/>
  <c r="S1657"/>
  <c r="K1657"/>
  <c r="S1656"/>
  <c r="K1656"/>
  <c r="S1655"/>
  <c r="K1655"/>
  <c r="S1654"/>
  <c r="K1654"/>
  <c r="S1653"/>
  <c r="K1653"/>
  <c r="S1652"/>
  <c r="K1652"/>
  <c r="S1651"/>
  <c r="K1651"/>
  <c r="S1650"/>
  <c r="K1650"/>
  <c r="S1649"/>
  <c r="K1649"/>
  <c r="S1648"/>
  <c r="K1648"/>
  <c r="S1647"/>
  <c r="K1647"/>
  <c r="S1646"/>
  <c r="K1646"/>
  <c r="S1645"/>
  <c r="K1645"/>
  <c r="S1644"/>
  <c r="K1644"/>
  <c r="S1643"/>
  <c r="K1643"/>
  <c r="S1642"/>
  <c r="K1642"/>
  <c r="S1641"/>
  <c r="K1641"/>
  <c r="S1640"/>
  <c r="K1640"/>
  <c r="S1639"/>
  <c r="K1639"/>
  <c r="S1638"/>
  <c r="K1638"/>
  <c r="S1637"/>
  <c r="K1637"/>
  <c r="S1636"/>
  <c r="K1636"/>
  <c r="S1635"/>
  <c r="K1635"/>
  <c r="S1634"/>
  <c r="K1634"/>
  <c r="S1633"/>
  <c r="K1633"/>
  <c r="S1632"/>
  <c r="K1632"/>
  <c r="S1631"/>
  <c r="K1631"/>
  <c r="S1630"/>
  <c r="K1630"/>
  <c r="S1629"/>
  <c r="K1629"/>
  <c r="S1628"/>
  <c r="K1628"/>
  <c r="S1627"/>
  <c r="K1627"/>
  <c r="S1626"/>
  <c r="K1626"/>
  <c r="S1625"/>
  <c r="K1625"/>
  <c r="S1624"/>
  <c r="K1624"/>
  <c r="S1623"/>
  <c r="K1623"/>
  <c r="S1622"/>
  <c r="K1622"/>
  <c r="S1621"/>
  <c r="K1621"/>
  <c r="S1620"/>
  <c r="K1620"/>
  <c r="S1619"/>
  <c r="K1619"/>
  <c r="S1618"/>
  <c r="K1618"/>
  <c r="S1617"/>
  <c r="K1617"/>
  <c r="S1616"/>
  <c r="K1616"/>
  <c r="S1615"/>
  <c r="K1615"/>
  <c r="S1614"/>
  <c r="K1614"/>
  <c r="S1613"/>
  <c r="K1613"/>
  <c r="S1612"/>
  <c r="K1612"/>
  <c r="S1611"/>
  <c r="K1611"/>
  <c r="S1610"/>
  <c r="K1610"/>
  <c r="S1609"/>
  <c r="K1609"/>
  <c r="S1608"/>
  <c r="K1608"/>
  <c r="S1607"/>
  <c r="K1607"/>
  <c r="S1606"/>
  <c r="K1606"/>
  <c r="S1605"/>
  <c r="K1605"/>
  <c r="S1604"/>
  <c r="K1604"/>
  <c r="S1603"/>
  <c r="K1603"/>
  <c r="S1602"/>
  <c r="K1602"/>
  <c r="S1601"/>
  <c r="K1601"/>
  <c r="S1600"/>
  <c r="K1600"/>
  <c r="S1599"/>
  <c r="K1599"/>
  <c r="S1598"/>
  <c r="K1598"/>
  <c r="S1597"/>
  <c r="K1597"/>
  <c r="S1596"/>
  <c r="K1596"/>
  <c r="S1595"/>
  <c r="K1595"/>
  <c r="S1594"/>
  <c r="K1594"/>
  <c r="S1593"/>
  <c r="K1593"/>
  <c r="S1592"/>
  <c r="K1592"/>
  <c r="S1591"/>
  <c r="K1591"/>
  <c r="S1590"/>
  <c r="K1590"/>
  <c r="S1589"/>
  <c r="K1589"/>
  <c r="S1588"/>
  <c r="K1588"/>
  <c r="S1587"/>
  <c r="K1587"/>
  <c r="S1586"/>
  <c r="K1586"/>
  <c r="S1585"/>
  <c r="K1585"/>
  <c r="S1584"/>
  <c r="K1584"/>
  <c r="S1583"/>
  <c r="K1583"/>
  <c r="S1582"/>
  <c r="K1582"/>
  <c r="S1581"/>
  <c r="K1581"/>
  <c r="S1580"/>
  <c r="K1580"/>
  <c r="S1579"/>
  <c r="K1579"/>
  <c r="S1578"/>
  <c r="K1578"/>
  <c r="S1577"/>
  <c r="K1577"/>
  <c r="S1576"/>
  <c r="K1576"/>
  <c r="S1575"/>
  <c r="K1575"/>
  <c r="S1574"/>
  <c r="K1574"/>
  <c r="S1573"/>
  <c r="K1573"/>
  <c r="S1572"/>
  <c r="K1572"/>
  <c r="S1571"/>
  <c r="K1571"/>
  <c r="S1570"/>
  <c r="K1570"/>
  <c r="S1569"/>
  <c r="K1569"/>
  <c r="S1568"/>
  <c r="K1568"/>
  <c r="S1567"/>
  <c r="K1567"/>
  <c r="S1566"/>
  <c r="K1566"/>
  <c r="S1565"/>
  <c r="K1565"/>
  <c r="S1564"/>
  <c r="K1564"/>
  <c r="S1563"/>
  <c r="K1563"/>
  <c r="S1562"/>
  <c r="K1562"/>
  <c r="S1561"/>
  <c r="K1561"/>
  <c r="S1560"/>
  <c r="K1560"/>
  <c r="S1559"/>
  <c r="K1559"/>
  <c r="S1558"/>
  <c r="K1558"/>
  <c r="S1557"/>
  <c r="K1557"/>
  <c r="S1556"/>
  <c r="K1556"/>
  <c r="S1555"/>
  <c r="K1555"/>
  <c r="S1554"/>
  <c r="K1554"/>
  <c r="S1553"/>
  <c r="K1553"/>
  <c r="S1552"/>
  <c r="K1552"/>
  <c r="S1551"/>
  <c r="K1551"/>
  <c r="S1550"/>
  <c r="K1550"/>
  <c r="S1549"/>
  <c r="K1549"/>
  <c r="S1548"/>
  <c r="K1548"/>
  <c r="S1547"/>
  <c r="K1547"/>
  <c r="S1546"/>
  <c r="K1546"/>
  <c r="S1545"/>
  <c r="K1545"/>
  <c r="S1544"/>
  <c r="K1544"/>
  <c r="S1543"/>
  <c r="K1543"/>
  <c r="S1542"/>
  <c r="K1542"/>
  <c r="S1541"/>
  <c r="K1541"/>
  <c r="S1540"/>
  <c r="K1540"/>
  <c r="S1539"/>
  <c r="K1539"/>
  <c r="S1538"/>
  <c r="K1538"/>
  <c r="S1537"/>
  <c r="K1537"/>
  <c r="S1536"/>
  <c r="K1536"/>
  <c r="S1535"/>
  <c r="K1535"/>
  <c r="S1534"/>
  <c r="K1534"/>
  <c r="S1533"/>
  <c r="K1533"/>
  <c r="S1532"/>
  <c r="K1532"/>
  <c r="S1531"/>
  <c r="K1531"/>
  <c r="S1530"/>
  <c r="K1530"/>
  <c r="S1529"/>
  <c r="K1529"/>
  <c r="S1528"/>
  <c r="K1528"/>
  <c r="S1527"/>
  <c r="K1527"/>
  <c r="S1526"/>
  <c r="K1526"/>
  <c r="S1525"/>
  <c r="K1525"/>
  <c r="S1524"/>
  <c r="K1524"/>
  <c r="S1523"/>
  <c r="K1523"/>
  <c r="S1522"/>
  <c r="K1522"/>
  <c r="S1521"/>
  <c r="K1521"/>
  <c r="S1520"/>
  <c r="K1520"/>
  <c r="S1519"/>
  <c r="K1519"/>
  <c r="S1518"/>
  <c r="K1518"/>
  <c r="S1517"/>
  <c r="K1517"/>
  <c r="S1516"/>
  <c r="K1516"/>
  <c r="S1515"/>
  <c r="K1515"/>
  <c r="S1514"/>
  <c r="K1514"/>
  <c r="S1513"/>
  <c r="K1513"/>
  <c r="S1512"/>
  <c r="K1512"/>
  <c r="S1511"/>
  <c r="K1511"/>
  <c r="S1510"/>
  <c r="K1510"/>
  <c r="S1509"/>
  <c r="K1509"/>
  <c r="S1508"/>
  <c r="K1508"/>
  <c r="S1507"/>
  <c r="K1507"/>
  <c r="S1506"/>
  <c r="K1506"/>
  <c r="S1505"/>
  <c r="K1505"/>
  <c r="S1504"/>
  <c r="K1504"/>
  <c r="S1503"/>
  <c r="K1503"/>
  <c r="S1502"/>
  <c r="K1502"/>
  <c r="S1501"/>
  <c r="K1501"/>
  <c r="S1500"/>
  <c r="K1500"/>
  <c r="S1499"/>
  <c r="K1499"/>
  <c r="S1498"/>
  <c r="K1498"/>
  <c r="S1497"/>
  <c r="K1497"/>
  <c r="S1496"/>
  <c r="K1496"/>
  <c r="S1495"/>
  <c r="K1495"/>
  <c r="S1494"/>
  <c r="K1494"/>
  <c r="S1493"/>
  <c r="K1493"/>
  <c r="S1492"/>
  <c r="K1492"/>
  <c r="S1491"/>
  <c r="K1491"/>
  <c r="S1490"/>
  <c r="K1490"/>
  <c r="S1489"/>
  <c r="K1489"/>
  <c r="S1488"/>
  <c r="K1488"/>
  <c r="S1487"/>
  <c r="K1487"/>
  <c r="S1486"/>
  <c r="K1486"/>
  <c r="S1485"/>
  <c r="K1485"/>
  <c r="S1484"/>
  <c r="K1484"/>
  <c r="S1483"/>
  <c r="K1483"/>
  <c r="S1482"/>
  <c r="K1482"/>
  <c r="S1481"/>
  <c r="K1481"/>
  <c r="S1480"/>
  <c r="K1480"/>
  <c r="S1479"/>
  <c r="K1479"/>
  <c r="S1478"/>
  <c r="K1478"/>
  <c r="S1477"/>
  <c r="K1477"/>
  <c r="S1476"/>
  <c r="K1476"/>
  <c r="S1475"/>
  <c r="K1475"/>
  <c r="S1474"/>
  <c r="K1474"/>
  <c r="S1473"/>
  <c r="K1473"/>
  <c r="S1472"/>
  <c r="K1472"/>
  <c r="S1471"/>
  <c r="K1471"/>
  <c r="S1470"/>
  <c r="K1470"/>
  <c r="S1469"/>
  <c r="K1469"/>
  <c r="S1468"/>
  <c r="K1468"/>
  <c r="S1467"/>
  <c r="K1467"/>
  <c r="S1466"/>
  <c r="K1466"/>
  <c r="S1465"/>
  <c r="K1465"/>
  <c r="S1464"/>
  <c r="K1464"/>
  <c r="S1463"/>
  <c r="K1463"/>
  <c r="S1462"/>
  <c r="K1462"/>
  <c r="S1461"/>
  <c r="K1461"/>
  <c r="S1460"/>
  <c r="K1460"/>
  <c r="S1459"/>
  <c r="K1459"/>
  <c r="S1458"/>
  <c r="K1458"/>
  <c r="S1457"/>
  <c r="K1457"/>
  <c r="S1456"/>
  <c r="K1456"/>
  <c r="S1455"/>
  <c r="K1455"/>
  <c r="S1454"/>
  <c r="K1454"/>
  <c r="S1453"/>
  <c r="K1453"/>
  <c r="S1452"/>
  <c r="K1452"/>
  <c r="S1451"/>
  <c r="K1451"/>
  <c r="S1450"/>
  <c r="K1450"/>
  <c r="S1449"/>
  <c r="K1449"/>
  <c r="S1448"/>
  <c r="K1448"/>
  <c r="S1447"/>
  <c r="K1447"/>
  <c r="S1446"/>
  <c r="K1446"/>
  <c r="S1445"/>
  <c r="K1445"/>
  <c r="S1444"/>
  <c r="K1444"/>
  <c r="S1443"/>
  <c r="K1443"/>
  <c r="S1442"/>
  <c r="K1442"/>
  <c r="S1441"/>
  <c r="K1441"/>
  <c r="S1440"/>
  <c r="K1440"/>
  <c r="S1439"/>
  <c r="K1439"/>
  <c r="S1438"/>
  <c r="K1438"/>
  <c r="S1437"/>
  <c r="K1437"/>
  <c r="S1436"/>
  <c r="K1436"/>
  <c r="S1435"/>
  <c r="K1435"/>
  <c r="S1434"/>
  <c r="K1434"/>
  <c r="S1433"/>
  <c r="K1433"/>
  <c r="S1432"/>
  <c r="K1432"/>
  <c r="S1431"/>
  <c r="K1431"/>
  <c r="S1430"/>
  <c r="K1430"/>
  <c r="S1429"/>
  <c r="K1429"/>
  <c r="S1428"/>
  <c r="K1428"/>
  <c r="S1427"/>
  <c r="K1427"/>
  <c r="S1426"/>
  <c r="K1426"/>
  <c r="S1425"/>
  <c r="K1425"/>
  <c r="S1424"/>
  <c r="K1424"/>
  <c r="S1423"/>
  <c r="K1423"/>
  <c r="S1422"/>
  <c r="K1422"/>
  <c r="S1421"/>
  <c r="K1421"/>
  <c r="S1420"/>
  <c r="K1420"/>
  <c r="S1419"/>
  <c r="K1419"/>
  <c r="S1418"/>
  <c r="K1418"/>
  <c r="S1417"/>
  <c r="K1417"/>
  <c r="S1416"/>
  <c r="K1416"/>
  <c r="S1415"/>
  <c r="K1415"/>
  <c r="S1414"/>
  <c r="K1414"/>
  <c r="S1413"/>
  <c r="K1413"/>
  <c r="S1412"/>
  <c r="K1412"/>
  <c r="S1411"/>
  <c r="K1411"/>
  <c r="S1410"/>
  <c r="K1410"/>
  <c r="S1409"/>
  <c r="K1409"/>
  <c r="S1408"/>
  <c r="K1408"/>
  <c r="S1407"/>
  <c r="K1407"/>
  <c r="S1406"/>
  <c r="K1406"/>
  <c r="S1405"/>
  <c r="K1405"/>
  <c r="S1404"/>
  <c r="K1404"/>
  <c r="S1403"/>
  <c r="K1403"/>
  <c r="S1402"/>
  <c r="K1402"/>
  <c r="S1401"/>
  <c r="K1401"/>
  <c r="S1400"/>
  <c r="K1400"/>
  <c r="S1399"/>
  <c r="K1399"/>
  <c r="S1398"/>
  <c r="K1398"/>
  <c r="S1397"/>
  <c r="K1397"/>
  <c r="S1396"/>
  <c r="K1396"/>
  <c r="S1395"/>
  <c r="K1395"/>
  <c r="S1394"/>
  <c r="K1394"/>
  <c r="S1393"/>
  <c r="K1393"/>
  <c r="S1392"/>
  <c r="K1392"/>
  <c r="S1391"/>
  <c r="K1391"/>
  <c r="S1390"/>
  <c r="K1390"/>
  <c r="S1389"/>
  <c r="K1389"/>
  <c r="S1388"/>
  <c r="K1388"/>
  <c r="S1387"/>
  <c r="K1387"/>
  <c r="S1386"/>
  <c r="K1386"/>
  <c r="S1385"/>
  <c r="K1385"/>
  <c r="S1384"/>
  <c r="K1384"/>
  <c r="S1383"/>
  <c r="K1383"/>
  <c r="S1382"/>
  <c r="K1382"/>
  <c r="S1381"/>
  <c r="K1381"/>
  <c r="S1380"/>
  <c r="K1380"/>
  <c r="S1379"/>
  <c r="K1379"/>
  <c r="S1378"/>
  <c r="K1378"/>
  <c r="S1377"/>
  <c r="K1377"/>
  <c r="S1376"/>
  <c r="K1376"/>
  <c r="S1375"/>
  <c r="K1375"/>
  <c r="S1374"/>
  <c r="K1374"/>
  <c r="S1373"/>
  <c r="K1373"/>
  <c r="S1372"/>
  <c r="K1372"/>
  <c r="S1371"/>
  <c r="K1371"/>
  <c r="S1370"/>
  <c r="K1370"/>
  <c r="S1369"/>
  <c r="K1369"/>
  <c r="S1368"/>
  <c r="K1368"/>
  <c r="S1367"/>
  <c r="K1367"/>
  <c r="S1366"/>
  <c r="K1366"/>
  <c r="S1365"/>
  <c r="K1365"/>
  <c r="S1364"/>
  <c r="K1364"/>
  <c r="S1363"/>
  <c r="K1363"/>
  <c r="S1362"/>
  <c r="K1362"/>
  <c r="S1361"/>
  <c r="K1361"/>
  <c r="S1360"/>
  <c r="K1360"/>
  <c r="S1359"/>
  <c r="K1359"/>
  <c r="S1358"/>
  <c r="K1358"/>
  <c r="S1357"/>
  <c r="K1357"/>
  <c r="S1356"/>
  <c r="K1356"/>
  <c r="S1355"/>
  <c r="K1355"/>
  <c r="S1354"/>
  <c r="K1354"/>
  <c r="S1353"/>
  <c r="K1353"/>
  <c r="S1352"/>
  <c r="K1352"/>
  <c r="S1351"/>
  <c r="K1351"/>
  <c r="S1350"/>
  <c r="K1350"/>
  <c r="S1349"/>
  <c r="K1349"/>
  <c r="S1348"/>
  <c r="K1348"/>
  <c r="S1347"/>
  <c r="K1347"/>
  <c r="S1346"/>
  <c r="K1346"/>
  <c r="S1345"/>
  <c r="K1345"/>
  <c r="S1344"/>
  <c r="K1344"/>
  <c r="S1343"/>
  <c r="K1343"/>
  <c r="S1342"/>
  <c r="K1342"/>
  <c r="S1341"/>
  <c r="K1341"/>
  <c r="S1340"/>
  <c r="K1340"/>
  <c r="S1339"/>
  <c r="K1339"/>
  <c r="S1338"/>
  <c r="K1338"/>
  <c r="S1337"/>
  <c r="K1337"/>
  <c r="S1336"/>
  <c r="K1336"/>
  <c r="S1335"/>
  <c r="K1335"/>
  <c r="S1334"/>
  <c r="K1334"/>
  <c r="S1333"/>
  <c r="K1333"/>
  <c r="S1332"/>
  <c r="K1332"/>
  <c r="S1331"/>
  <c r="K1331"/>
  <c r="S1330"/>
  <c r="K1330"/>
  <c r="S1329"/>
  <c r="K1329"/>
  <c r="S1328"/>
  <c r="K1328"/>
  <c r="S1327"/>
  <c r="K1327"/>
  <c r="S1326"/>
  <c r="K1326"/>
  <c r="S1325"/>
  <c r="K1325"/>
  <c r="S1324"/>
  <c r="K1324"/>
  <c r="S1323"/>
  <c r="K1323"/>
  <c r="S1322"/>
  <c r="K1322"/>
  <c r="S1321"/>
  <c r="K1321"/>
  <c r="S1320"/>
  <c r="K1320"/>
  <c r="S1319"/>
  <c r="K1319"/>
  <c r="S1318"/>
  <c r="K1318"/>
  <c r="S1317"/>
  <c r="K1317"/>
  <c r="S1316"/>
  <c r="K1316"/>
  <c r="S1315"/>
  <c r="K1315"/>
  <c r="S1314"/>
  <c r="K1314"/>
  <c r="S1313"/>
  <c r="K1313"/>
  <c r="S1312"/>
  <c r="K1312"/>
  <c r="S1311"/>
  <c r="K1311"/>
  <c r="S1310"/>
  <c r="K1310"/>
  <c r="S1309"/>
  <c r="K1309"/>
  <c r="S1308"/>
  <c r="K1308"/>
  <c r="S1307"/>
  <c r="K1307"/>
  <c r="S1306"/>
  <c r="K1306"/>
  <c r="S1305"/>
  <c r="K1305"/>
  <c r="S1304"/>
  <c r="K1304"/>
  <c r="S1303"/>
  <c r="K1303"/>
  <c r="S1302"/>
  <c r="K1302"/>
  <c r="S1301"/>
  <c r="K1301"/>
  <c r="S1300"/>
  <c r="K1300"/>
  <c r="S1299"/>
  <c r="K1299"/>
  <c r="S1298"/>
  <c r="K1298"/>
  <c r="S1297"/>
  <c r="K1297"/>
  <c r="S1296"/>
  <c r="K1296"/>
  <c r="S1295"/>
  <c r="K1295"/>
  <c r="S1294"/>
  <c r="K1294"/>
  <c r="S1293"/>
  <c r="K1293"/>
  <c r="S1292"/>
  <c r="K1292"/>
  <c r="S1291"/>
  <c r="K1291"/>
  <c r="S1290"/>
  <c r="K1290"/>
  <c r="S1289"/>
  <c r="K1289"/>
  <c r="S1288"/>
  <c r="K1288"/>
  <c r="S1287"/>
  <c r="K1287"/>
  <c r="S1286"/>
  <c r="K1286"/>
  <c r="S1285"/>
  <c r="K1285"/>
  <c r="S1284"/>
  <c r="K1284"/>
  <c r="S1283"/>
  <c r="K1283"/>
  <c r="S1282"/>
  <c r="K1282"/>
  <c r="S1281"/>
  <c r="K1281"/>
  <c r="S1280"/>
  <c r="K1280"/>
  <c r="S1279"/>
  <c r="K1279"/>
  <c r="S1278"/>
  <c r="K1278"/>
  <c r="S1277"/>
  <c r="K1277"/>
  <c r="S1276"/>
  <c r="K1276"/>
  <c r="S1275"/>
  <c r="K1275"/>
  <c r="S1274"/>
  <c r="K1274"/>
  <c r="S1273"/>
  <c r="K1273"/>
  <c r="S1272"/>
  <c r="K1272"/>
  <c r="S1271"/>
  <c r="K1271"/>
  <c r="S1270"/>
  <c r="K1270"/>
  <c r="S1269"/>
  <c r="K1269"/>
  <c r="S1268"/>
  <c r="K1268"/>
  <c r="S1267"/>
  <c r="K1267"/>
  <c r="S1266"/>
  <c r="K1266"/>
  <c r="S1265"/>
  <c r="K1265"/>
  <c r="S1264"/>
  <c r="K1264"/>
  <c r="S1263"/>
  <c r="K1263"/>
  <c r="S1262"/>
  <c r="K1262"/>
  <c r="S1261"/>
  <c r="K1261"/>
  <c r="S1260"/>
  <c r="K1260"/>
  <c r="S1259"/>
  <c r="K1259"/>
  <c r="S1258"/>
  <c r="K1258"/>
  <c r="S1257"/>
  <c r="K1257"/>
  <c r="S1256"/>
  <c r="K1256"/>
  <c r="S1255"/>
  <c r="K1255"/>
  <c r="S1254"/>
  <c r="K1254"/>
  <c r="S1253"/>
  <c r="K1253"/>
  <c r="S1252"/>
  <c r="K1252"/>
  <c r="S1251"/>
  <c r="K1251"/>
  <c r="S1250"/>
  <c r="K1250"/>
  <c r="S1249"/>
  <c r="K1249"/>
  <c r="S1248"/>
  <c r="K1248"/>
  <c r="S1247"/>
  <c r="K1247"/>
  <c r="S1246"/>
  <c r="K1246"/>
  <c r="S1245"/>
  <c r="K1245"/>
  <c r="S1244"/>
  <c r="K1244"/>
  <c r="S1243"/>
  <c r="K1243"/>
  <c r="S1242"/>
  <c r="K1242"/>
  <c r="S1241"/>
  <c r="K1241"/>
  <c r="S1240"/>
  <c r="K1240"/>
  <c r="S1239"/>
  <c r="K1239"/>
  <c r="S1238"/>
  <c r="K1238"/>
  <c r="S1237"/>
  <c r="K1237"/>
  <c r="S1236"/>
  <c r="K1236"/>
  <c r="S1235"/>
  <c r="K1235"/>
  <c r="S1234"/>
  <c r="K1234"/>
  <c r="S1233"/>
  <c r="K1233"/>
  <c r="S1232"/>
  <c r="K1232"/>
  <c r="S1231"/>
  <c r="K1231"/>
  <c r="S1230"/>
  <c r="K1230"/>
  <c r="S1229"/>
  <c r="K1229"/>
  <c r="S1228"/>
  <c r="K1228"/>
  <c r="S1227"/>
  <c r="K1227"/>
  <c r="S1226"/>
  <c r="K1226"/>
  <c r="S1225"/>
  <c r="K1225"/>
  <c r="S1224"/>
  <c r="K1224"/>
  <c r="S1223"/>
  <c r="K1223"/>
  <c r="S1222"/>
  <c r="K1222"/>
  <c r="S1221"/>
  <c r="K1221"/>
  <c r="S1220"/>
  <c r="K1220"/>
  <c r="S1219"/>
  <c r="K1219"/>
  <c r="S1218"/>
  <c r="K1218"/>
  <c r="S1217"/>
  <c r="K1217"/>
  <c r="S1216"/>
  <c r="K1216"/>
  <c r="S1215"/>
  <c r="K1215"/>
  <c r="S1214"/>
  <c r="K1214"/>
  <c r="S1213"/>
  <c r="K1213"/>
  <c r="S1212"/>
  <c r="K1212"/>
  <c r="S1211"/>
  <c r="K1211"/>
  <c r="S1210"/>
  <c r="K1210"/>
  <c r="S1209"/>
  <c r="K1209"/>
  <c r="S1208"/>
  <c r="K1208"/>
  <c r="S1207"/>
  <c r="K1207"/>
  <c r="S1206"/>
  <c r="K1206"/>
  <c r="S1205"/>
  <c r="K1205"/>
  <c r="S1204"/>
  <c r="K1204"/>
  <c r="S1203"/>
  <c r="K1203"/>
  <c r="S1202"/>
  <c r="K1202"/>
  <c r="S1201"/>
  <c r="K1201"/>
  <c r="S1200"/>
  <c r="K1200"/>
  <c r="S1199"/>
  <c r="K1199"/>
  <c r="S1198"/>
  <c r="K1198"/>
  <c r="S1197"/>
  <c r="K1197"/>
  <c r="S1196"/>
  <c r="K1196"/>
  <c r="S1195"/>
  <c r="K1195"/>
  <c r="S1194"/>
  <c r="K1194"/>
  <c r="S1193"/>
  <c r="K1193"/>
  <c r="S1192"/>
  <c r="K1192"/>
  <c r="S1191"/>
  <c r="K1191"/>
  <c r="S1190"/>
  <c r="K1190"/>
  <c r="S1189"/>
  <c r="K1189"/>
  <c r="S1188"/>
  <c r="K1188"/>
  <c r="S1187"/>
  <c r="K1187"/>
  <c r="S1186"/>
  <c r="K1186"/>
  <c r="S1185"/>
  <c r="K1185"/>
  <c r="S1184"/>
  <c r="K1184"/>
  <c r="S1183"/>
  <c r="K1183"/>
  <c r="S1182"/>
  <c r="K1182"/>
  <c r="S1181"/>
  <c r="K1181"/>
  <c r="S1180"/>
  <c r="K1180"/>
  <c r="S1179"/>
  <c r="K1179"/>
  <c r="S1178"/>
  <c r="K1178"/>
  <c r="S1177"/>
  <c r="K1177"/>
  <c r="S1176"/>
  <c r="K1176"/>
  <c r="S1175"/>
  <c r="K1175"/>
  <c r="S1174"/>
  <c r="K1174"/>
  <c r="S1173"/>
  <c r="K1173"/>
  <c r="S1172"/>
  <c r="K1172"/>
  <c r="S1171"/>
  <c r="K1171"/>
  <c r="S1170"/>
  <c r="K1170"/>
  <c r="S1169"/>
  <c r="K1169"/>
  <c r="S1168"/>
  <c r="K1168"/>
  <c r="S1167"/>
  <c r="K1167"/>
  <c r="S1166"/>
  <c r="K1166"/>
  <c r="S1165"/>
  <c r="K1165"/>
  <c r="S1164"/>
  <c r="K1164"/>
  <c r="S1163"/>
  <c r="K1163"/>
  <c r="S1162"/>
  <c r="K1162"/>
  <c r="S1161"/>
  <c r="K1161"/>
  <c r="S1160"/>
  <c r="K1160"/>
  <c r="S1159"/>
  <c r="K1159"/>
  <c r="S1158"/>
  <c r="K1158"/>
  <c r="S1157"/>
  <c r="K1157"/>
  <c r="S1156"/>
  <c r="K1156"/>
  <c r="S1155"/>
  <c r="K1155"/>
  <c r="S1154"/>
  <c r="K1154"/>
  <c r="S1153"/>
  <c r="K1153"/>
  <c r="S1152"/>
  <c r="K1152"/>
  <c r="S1151"/>
  <c r="K1151"/>
  <c r="S1150"/>
  <c r="K1150"/>
  <c r="S1149"/>
  <c r="K1149"/>
  <c r="S1148"/>
  <c r="K1148"/>
  <c r="S1147"/>
  <c r="K1147"/>
  <c r="S1146"/>
  <c r="K1146"/>
  <c r="S1145"/>
  <c r="K1145"/>
  <c r="S1144"/>
  <c r="K1144"/>
  <c r="S1143"/>
  <c r="K1143"/>
  <c r="S1142"/>
  <c r="K1142"/>
  <c r="S1141"/>
  <c r="K1141"/>
  <c r="S1140"/>
  <c r="K1140"/>
  <c r="S1139"/>
  <c r="K1139"/>
  <c r="S1138"/>
  <c r="K1138"/>
  <c r="S1137"/>
  <c r="K1137"/>
  <c r="S1136"/>
  <c r="K1136"/>
  <c r="S1135"/>
  <c r="K1135"/>
  <c r="S1134"/>
  <c r="K1134"/>
  <c r="S1133"/>
  <c r="K1133"/>
  <c r="S1132"/>
  <c r="K1132"/>
  <c r="S1131"/>
  <c r="K1131"/>
  <c r="S1130"/>
  <c r="K1130"/>
  <c r="S1129"/>
  <c r="K1129"/>
  <c r="S1128"/>
  <c r="K1128"/>
  <c r="S1127"/>
  <c r="K1127"/>
  <c r="S1126"/>
  <c r="K1126"/>
  <c r="S1125"/>
  <c r="K1125"/>
  <c r="S1124"/>
  <c r="K1124"/>
  <c r="S1123"/>
  <c r="K1123"/>
  <c r="S1122"/>
  <c r="K1122"/>
  <c r="S1121"/>
  <c r="K1121"/>
  <c r="S1120"/>
  <c r="K1120"/>
  <c r="S1119"/>
  <c r="K1119"/>
  <c r="S1118"/>
  <c r="K1118"/>
  <c r="S1117"/>
  <c r="K1117"/>
  <c r="S1116"/>
  <c r="K1116"/>
  <c r="S1115"/>
  <c r="K1115"/>
  <c r="S1114"/>
  <c r="K1114"/>
  <c r="S1113"/>
  <c r="K1113"/>
  <c r="S1112"/>
  <c r="K1112"/>
  <c r="S1111"/>
  <c r="K1111"/>
  <c r="S1110"/>
  <c r="K1110"/>
  <c r="S1109"/>
  <c r="K1109"/>
  <c r="S1108"/>
  <c r="K1108"/>
  <c r="S1107"/>
  <c r="K1107"/>
  <c r="S1106"/>
  <c r="K1106"/>
  <c r="S1105"/>
  <c r="K1105"/>
  <c r="S1104"/>
  <c r="K1104"/>
  <c r="S1103"/>
  <c r="K1103"/>
  <c r="S1102"/>
  <c r="K1102"/>
  <c r="S1101"/>
  <c r="K1101"/>
  <c r="S1100"/>
  <c r="K1100"/>
  <c r="S1099"/>
  <c r="K1099"/>
  <c r="S1098"/>
  <c r="K1098"/>
  <c r="S1097"/>
  <c r="K1097"/>
  <c r="S1096"/>
  <c r="K1096"/>
  <c r="S1095"/>
  <c r="K1095"/>
  <c r="S1094"/>
  <c r="K1094"/>
  <c r="S1093"/>
  <c r="K1093"/>
  <c r="S1092"/>
  <c r="K1092"/>
  <c r="S1091"/>
  <c r="K1091"/>
  <c r="S1090"/>
  <c r="K1090"/>
  <c r="S1089"/>
  <c r="K1089"/>
  <c r="S1088"/>
  <c r="K1088"/>
  <c r="S1087"/>
  <c r="K1087"/>
  <c r="S1086"/>
  <c r="K1086"/>
  <c r="S1085"/>
  <c r="K1085"/>
  <c r="S1084"/>
  <c r="K1084"/>
  <c r="S1083"/>
  <c r="K1083"/>
  <c r="S1082"/>
  <c r="K1082"/>
  <c r="S1081"/>
  <c r="K1081"/>
  <c r="S1080"/>
  <c r="K1080"/>
  <c r="S1079"/>
  <c r="K1079"/>
  <c r="S1078"/>
  <c r="K1078"/>
  <c r="S1077"/>
  <c r="K1077"/>
  <c r="S1076"/>
  <c r="K1076"/>
  <c r="S1075"/>
  <c r="K1075"/>
  <c r="S1074"/>
  <c r="K1074"/>
  <c r="S1073"/>
  <c r="K1073"/>
  <c r="S1072"/>
  <c r="K1072"/>
  <c r="S1071"/>
  <c r="K1071"/>
  <c r="S1070"/>
  <c r="K1070"/>
  <c r="S1069"/>
  <c r="K1069"/>
  <c r="S1068"/>
  <c r="K1068"/>
  <c r="S1067"/>
  <c r="K1067"/>
  <c r="S1066"/>
  <c r="K1066"/>
  <c r="S1065"/>
  <c r="K1065"/>
  <c r="S1064"/>
  <c r="K1064"/>
  <c r="S1063"/>
  <c r="K1063"/>
  <c r="S1062"/>
  <c r="K1062"/>
  <c r="S1061"/>
  <c r="K1061"/>
  <c r="S1060"/>
  <c r="K1060"/>
  <c r="S1059"/>
  <c r="K1059"/>
  <c r="S1058"/>
  <c r="K1058"/>
  <c r="S1057"/>
  <c r="K1057"/>
  <c r="S1056"/>
  <c r="K1056"/>
  <c r="S1055"/>
  <c r="K1055"/>
  <c r="S1054"/>
  <c r="K1054"/>
  <c r="S1053"/>
  <c r="K1053"/>
  <c r="S1052"/>
  <c r="K1052"/>
  <c r="S1051"/>
  <c r="K1051"/>
  <c r="S1050"/>
  <c r="K1050"/>
  <c r="S1049"/>
  <c r="K1049"/>
  <c r="S1048"/>
  <c r="K1048"/>
  <c r="S1047"/>
  <c r="K1047"/>
  <c r="S1046"/>
  <c r="K1046"/>
  <c r="S1045"/>
  <c r="K1045"/>
  <c r="S1044"/>
  <c r="K1044"/>
  <c r="S1043"/>
  <c r="K1043"/>
  <c r="S1042"/>
  <c r="K1042"/>
  <c r="S1041"/>
  <c r="K1041"/>
  <c r="S1040"/>
  <c r="K1040"/>
  <c r="S1039"/>
  <c r="K1039"/>
  <c r="S1038"/>
  <c r="K1038"/>
  <c r="S1037"/>
  <c r="K1037"/>
  <c r="S1036"/>
  <c r="K1036"/>
  <c r="S1035"/>
  <c r="K1035"/>
  <c r="S1034"/>
  <c r="K1034"/>
  <c r="S1033"/>
  <c r="K1033"/>
  <c r="S1032"/>
  <c r="K1032"/>
  <c r="S1031"/>
  <c r="K1031"/>
  <c r="S1030"/>
  <c r="K1030"/>
  <c r="S1029"/>
  <c r="K1029"/>
  <c r="S1028"/>
  <c r="K1028"/>
  <c r="S1027"/>
  <c r="K1027"/>
  <c r="S1026"/>
  <c r="K1026"/>
  <c r="S1025"/>
  <c r="K1025"/>
  <c r="S1024"/>
  <c r="K1024"/>
  <c r="S1023"/>
  <c r="K1023"/>
  <c r="S1022"/>
  <c r="K1022"/>
  <c r="S1021"/>
  <c r="K1021"/>
  <c r="S1020"/>
  <c r="K1020"/>
  <c r="S1019"/>
  <c r="K1019"/>
  <c r="S1018"/>
  <c r="K1018"/>
  <c r="S1017"/>
  <c r="K1017"/>
  <c r="S1016"/>
  <c r="K1016"/>
  <c r="S1015"/>
  <c r="K1015"/>
  <c r="S1014"/>
  <c r="K1014"/>
  <c r="S1013"/>
  <c r="K1013"/>
  <c r="S1012"/>
  <c r="K1012"/>
  <c r="S1011"/>
  <c r="K1011"/>
  <c r="S1010"/>
  <c r="K1010"/>
  <c r="S1009"/>
  <c r="K1009"/>
  <c r="S1008"/>
  <c r="K1008"/>
  <c r="S1007"/>
  <c r="K1007"/>
  <c r="S1006"/>
  <c r="K1006"/>
  <c r="S1005"/>
  <c r="K1005"/>
  <c r="S1004"/>
  <c r="K1004"/>
  <c r="S1003"/>
  <c r="K1003"/>
  <c r="S1002"/>
  <c r="K1002"/>
  <c r="S1001"/>
  <c r="K1001"/>
  <c r="S1000"/>
  <c r="K1000"/>
  <c r="S999"/>
  <c r="K999"/>
  <c r="S998"/>
  <c r="K998"/>
  <c r="S997"/>
  <c r="K997"/>
  <c r="S996"/>
  <c r="K996"/>
  <c r="S995"/>
  <c r="K995"/>
  <c r="S994"/>
  <c r="K994"/>
  <c r="S993"/>
  <c r="K993"/>
  <c r="S992"/>
  <c r="K992"/>
  <c r="S991"/>
  <c r="K991"/>
  <c r="S990"/>
  <c r="K990"/>
  <c r="S989"/>
  <c r="K989"/>
  <c r="S988"/>
  <c r="K988"/>
  <c r="S987"/>
  <c r="K987"/>
  <c r="S986"/>
  <c r="K986"/>
  <c r="S985"/>
  <c r="K985"/>
  <c r="S984"/>
  <c r="K984"/>
  <c r="S983"/>
  <c r="K983"/>
  <c r="S982"/>
  <c r="K982"/>
  <c r="S981"/>
  <c r="K981"/>
  <c r="S980"/>
  <c r="K980"/>
  <c r="S979"/>
  <c r="K979"/>
  <c r="S978"/>
  <c r="K978"/>
  <c r="S977"/>
  <c r="K977"/>
  <c r="S976"/>
  <c r="K976"/>
  <c r="S975"/>
  <c r="K975"/>
  <c r="S974"/>
  <c r="K974"/>
  <c r="S973"/>
  <c r="K973"/>
  <c r="S972"/>
  <c r="K972"/>
  <c r="S971"/>
  <c r="K971"/>
  <c r="S970"/>
  <c r="K970"/>
  <c r="S969"/>
  <c r="K969"/>
  <c r="S968"/>
  <c r="K968"/>
  <c r="S967"/>
  <c r="K967"/>
  <c r="S966"/>
  <c r="K966"/>
  <c r="S965"/>
  <c r="K965"/>
  <c r="S964"/>
  <c r="K964"/>
  <c r="S963"/>
  <c r="K963"/>
  <c r="S962"/>
  <c r="K962"/>
  <c r="S961"/>
  <c r="K961"/>
  <c r="S960"/>
  <c r="K960"/>
  <c r="S959"/>
  <c r="K959"/>
  <c r="S958"/>
  <c r="K958"/>
  <c r="S957"/>
  <c r="K957"/>
  <c r="S956"/>
  <c r="K956"/>
  <c r="S955"/>
  <c r="K955"/>
  <c r="S954"/>
  <c r="K954"/>
  <c r="S953"/>
  <c r="K953"/>
  <c r="S952"/>
  <c r="K952"/>
  <c r="S951"/>
  <c r="K951"/>
  <c r="S950"/>
  <c r="K950"/>
  <c r="S949"/>
  <c r="K949"/>
  <c r="S948"/>
  <c r="K948"/>
  <c r="S947"/>
  <c r="K947"/>
  <c r="S946"/>
  <c r="K946"/>
  <c r="S945"/>
  <c r="K945"/>
  <c r="S944"/>
  <c r="K944"/>
  <c r="S943"/>
  <c r="K943"/>
  <c r="S942"/>
  <c r="K942"/>
  <c r="S941"/>
  <c r="K941"/>
  <c r="S940"/>
  <c r="K940"/>
  <c r="S939"/>
  <c r="K939"/>
  <c r="S938"/>
  <c r="K938"/>
  <c r="S937"/>
  <c r="K937"/>
  <c r="S936"/>
  <c r="K936"/>
  <c r="S935"/>
  <c r="K935"/>
  <c r="S934"/>
  <c r="K934"/>
  <c r="S933"/>
  <c r="K933"/>
  <c r="S932"/>
  <c r="K932"/>
  <c r="S931"/>
  <c r="K931"/>
  <c r="S930"/>
  <c r="K930"/>
  <c r="S929"/>
  <c r="K929"/>
  <c r="S928"/>
  <c r="K928"/>
  <c r="S927"/>
  <c r="K927"/>
  <c r="S926"/>
  <c r="K926"/>
  <c r="S925"/>
  <c r="K925"/>
  <c r="S924"/>
  <c r="K924"/>
  <c r="S923"/>
  <c r="K923"/>
  <c r="S922"/>
  <c r="K922"/>
  <c r="S921"/>
  <c r="K921"/>
  <c r="S920"/>
  <c r="K920"/>
  <c r="S919"/>
  <c r="K919"/>
  <c r="S918"/>
  <c r="K918"/>
  <c r="S917"/>
  <c r="K917"/>
  <c r="S916"/>
  <c r="K916"/>
  <c r="S915"/>
  <c r="K915"/>
  <c r="S914"/>
  <c r="K914"/>
  <c r="S913"/>
  <c r="K913"/>
  <c r="S912"/>
  <c r="K912"/>
  <c r="S911"/>
  <c r="K911"/>
  <c r="S910"/>
  <c r="K910"/>
  <c r="S909"/>
  <c r="K909"/>
  <c r="S908"/>
  <c r="K908"/>
  <c r="S907"/>
  <c r="K907"/>
  <c r="S906"/>
  <c r="K906"/>
  <c r="S905"/>
  <c r="K905"/>
  <c r="S904"/>
  <c r="K904"/>
  <c r="S903"/>
  <c r="K903"/>
  <c r="S902"/>
  <c r="K902"/>
  <c r="S901"/>
  <c r="K901"/>
  <c r="S900"/>
  <c r="K900"/>
  <c r="S899"/>
  <c r="K899"/>
  <c r="S898"/>
  <c r="K898"/>
  <c r="S897"/>
  <c r="K897"/>
  <c r="S896"/>
  <c r="K896"/>
  <c r="S895"/>
  <c r="K895"/>
  <c r="S894"/>
  <c r="K894"/>
  <c r="S893"/>
  <c r="K893"/>
  <c r="S892"/>
  <c r="K892"/>
  <c r="S891"/>
  <c r="K891"/>
  <c r="S890"/>
  <c r="K890"/>
  <c r="S889"/>
  <c r="K889"/>
  <c r="S888"/>
  <c r="K888"/>
  <c r="S887"/>
  <c r="K887"/>
  <c r="S886"/>
  <c r="K886"/>
  <c r="S885"/>
  <c r="K885"/>
  <c r="S884"/>
  <c r="K884"/>
  <c r="S883"/>
  <c r="K883"/>
  <c r="S882"/>
  <c r="K882"/>
  <c r="S881"/>
  <c r="K881"/>
  <c r="S880"/>
  <c r="K880"/>
  <c r="S879"/>
  <c r="K879"/>
  <c r="S878"/>
  <c r="K878"/>
  <c r="S877"/>
  <c r="K877"/>
  <c r="S876"/>
  <c r="K876"/>
  <c r="S875"/>
  <c r="K875"/>
  <c r="S874"/>
  <c r="K874"/>
  <c r="S873"/>
  <c r="K873"/>
  <c r="S872"/>
  <c r="K872"/>
  <c r="S871"/>
  <c r="K871"/>
  <c r="S870"/>
  <c r="K870"/>
  <c r="S869"/>
  <c r="K869"/>
  <c r="S868"/>
  <c r="K868"/>
  <c r="S867"/>
  <c r="K867"/>
  <c r="S866"/>
  <c r="K866"/>
  <c r="S865"/>
  <c r="K865"/>
  <c r="S864"/>
  <c r="K864"/>
  <c r="S863"/>
  <c r="K863"/>
  <c r="S862"/>
  <c r="K862"/>
  <c r="S861"/>
  <c r="K861"/>
  <c r="S860"/>
  <c r="K860"/>
  <c r="S859"/>
  <c r="K859"/>
  <c r="S858"/>
  <c r="K858"/>
  <c r="S857"/>
  <c r="K857"/>
  <c r="S856"/>
  <c r="K856"/>
  <c r="S855"/>
  <c r="K855"/>
  <c r="S854"/>
  <c r="K854"/>
  <c r="S853"/>
  <c r="K853"/>
  <c r="S852"/>
  <c r="K852"/>
  <c r="S851"/>
  <c r="K851"/>
  <c r="S850"/>
  <c r="K850"/>
  <c r="S849"/>
  <c r="K849"/>
  <c r="S848"/>
  <c r="K848"/>
  <c r="S847"/>
  <c r="K847"/>
  <c r="S846"/>
  <c r="K846"/>
  <c r="S845"/>
  <c r="K845"/>
  <c r="S844"/>
  <c r="K844"/>
  <c r="S843"/>
  <c r="K843"/>
  <c r="S842"/>
  <c r="K842"/>
  <c r="S841"/>
  <c r="K841"/>
  <c r="S840"/>
  <c r="K840"/>
  <c r="S839"/>
  <c r="K839"/>
  <c r="S838"/>
  <c r="K838"/>
  <c r="S837"/>
  <c r="K837"/>
  <c r="S836"/>
  <c r="K836"/>
  <c r="S835"/>
  <c r="K835"/>
  <c r="S834"/>
  <c r="K834"/>
  <c r="S833"/>
  <c r="K833"/>
  <c r="S832"/>
  <c r="K832"/>
  <c r="S831"/>
  <c r="K831"/>
  <c r="S830"/>
  <c r="K830"/>
  <c r="S829"/>
  <c r="K829"/>
  <c r="S828"/>
  <c r="K828"/>
  <c r="S827"/>
  <c r="K827"/>
  <c r="S826"/>
  <c r="K826"/>
  <c r="S825"/>
  <c r="K825"/>
  <c r="S824"/>
  <c r="K824"/>
  <c r="S823"/>
  <c r="K823"/>
  <c r="S822"/>
  <c r="K822"/>
  <c r="S821"/>
  <c r="K821"/>
  <c r="S820"/>
  <c r="K820"/>
  <c r="S819"/>
  <c r="K819"/>
  <c r="S818"/>
  <c r="K818"/>
  <c r="S817"/>
  <c r="K817"/>
  <c r="S816"/>
  <c r="K816"/>
  <c r="S815"/>
  <c r="K815"/>
  <c r="S814"/>
  <c r="K814"/>
  <c r="S813"/>
  <c r="K813"/>
  <c r="S812"/>
  <c r="K812"/>
  <c r="S811"/>
  <c r="K811"/>
  <c r="S810"/>
  <c r="K810"/>
  <c r="S809"/>
  <c r="K809"/>
  <c r="S808"/>
  <c r="K808"/>
  <c r="S807"/>
  <c r="K807"/>
  <c r="S806"/>
  <c r="K806"/>
  <c r="S805"/>
  <c r="K805"/>
  <c r="S804"/>
  <c r="K804"/>
  <c r="S803"/>
  <c r="K803"/>
  <c r="S802"/>
  <c r="K802"/>
  <c r="S801"/>
  <c r="K801"/>
  <c r="S800"/>
  <c r="K800"/>
  <c r="S799"/>
  <c r="K799"/>
  <c r="S798"/>
  <c r="K798"/>
  <c r="S797"/>
  <c r="K797"/>
  <c r="S796"/>
  <c r="K796"/>
  <c r="S795"/>
  <c r="K795"/>
  <c r="S794"/>
  <c r="K794"/>
  <c r="S793"/>
  <c r="K793"/>
  <c r="S792"/>
  <c r="K792"/>
  <c r="S791"/>
  <c r="K791"/>
  <c r="S790"/>
  <c r="K790"/>
  <c r="S789"/>
  <c r="K789"/>
  <c r="S788"/>
  <c r="K788"/>
  <c r="S787"/>
  <c r="K787"/>
  <c r="S786"/>
  <c r="K786"/>
  <c r="S785"/>
  <c r="K785"/>
  <c r="S784"/>
  <c r="K784"/>
  <c r="S783"/>
  <c r="K783"/>
  <c r="S782"/>
  <c r="K782"/>
  <c r="S781"/>
  <c r="K781"/>
  <c r="S780"/>
  <c r="K780"/>
  <c r="S779"/>
  <c r="K779"/>
  <c r="S778"/>
  <c r="K778"/>
  <c r="S777"/>
  <c r="K777"/>
  <c r="S776"/>
  <c r="K776"/>
  <c r="S775"/>
  <c r="K775"/>
  <c r="S774"/>
  <c r="K774"/>
  <c r="S773"/>
  <c r="K773"/>
  <c r="S772"/>
  <c r="K772"/>
  <c r="S771"/>
  <c r="K771"/>
  <c r="S770"/>
  <c r="K770"/>
  <c r="S769"/>
  <c r="K769"/>
  <c r="S768"/>
  <c r="K768"/>
  <c r="S767"/>
  <c r="K767"/>
  <c r="S766"/>
  <c r="K766"/>
  <c r="S765"/>
  <c r="K765"/>
  <c r="S764"/>
  <c r="K764"/>
  <c r="S763"/>
  <c r="K763"/>
  <c r="S762"/>
  <c r="K762"/>
  <c r="S761"/>
  <c r="K761"/>
  <c r="S760"/>
  <c r="K760"/>
  <c r="S759"/>
  <c r="K759"/>
  <c r="S758"/>
  <c r="K758"/>
  <c r="S757"/>
  <c r="K757"/>
  <c r="S756"/>
  <c r="K756"/>
  <c r="S755"/>
  <c r="K755"/>
  <c r="S754"/>
  <c r="K754"/>
  <c r="S753"/>
  <c r="K753"/>
  <c r="S752"/>
  <c r="K752"/>
  <c r="S751"/>
  <c r="K751"/>
  <c r="S750"/>
  <c r="K750"/>
  <c r="S749"/>
  <c r="K749"/>
  <c r="S748"/>
  <c r="K748"/>
  <c r="S747"/>
  <c r="K747"/>
  <c r="S746"/>
  <c r="K746"/>
  <c r="S745"/>
  <c r="K745"/>
  <c r="S744"/>
  <c r="K744"/>
  <c r="S743"/>
  <c r="K743"/>
  <c r="S742"/>
  <c r="K742"/>
  <c r="S741"/>
  <c r="K741"/>
  <c r="S740"/>
  <c r="K740"/>
  <c r="S739"/>
  <c r="K739"/>
  <c r="S738"/>
  <c r="K738"/>
  <c r="S737"/>
  <c r="K737"/>
  <c r="S736"/>
  <c r="K736"/>
  <c r="S735"/>
  <c r="K735"/>
  <c r="S734"/>
  <c r="K734"/>
  <c r="S733"/>
  <c r="K733"/>
  <c r="S732"/>
  <c r="K732"/>
  <c r="S731"/>
  <c r="K731"/>
  <c r="S730"/>
  <c r="K730"/>
  <c r="S729"/>
  <c r="K729"/>
  <c r="S728"/>
  <c r="K728"/>
  <c r="S727"/>
  <c r="K727"/>
  <c r="S726"/>
  <c r="K726"/>
  <c r="S725"/>
  <c r="K725"/>
  <c r="S724"/>
  <c r="K724"/>
  <c r="S723"/>
  <c r="K723"/>
  <c r="S722"/>
  <c r="K722"/>
  <c r="S721"/>
  <c r="K721"/>
  <c r="S720"/>
  <c r="K720"/>
  <c r="S719"/>
  <c r="K719"/>
  <c r="S718"/>
  <c r="K718"/>
  <c r="S717"/>
  <c r="K717"/>
  <c r="S716"/>
  <c r="K716"/>
  <c r="S715"/>
  <c r="K715"/>
  <c r="S714"/>
  <c r="K714"/>
  <c r="S713"/>
  <c r="K713"/>
  <c r="S712"/>
  <c r="K712"/>
  <c r="S711"/>
  <c r="K711"/>
  <c r="S710"/>
  <c r="K710"/>
  <c r="S709"/>
  <c r="K709"/>
  <c r="S708"/>
  <c r="K708"/>
  <c r="S707"/>
  <c r="K707"/>
  <c r="S706"/>
  <c r="K706"/>
  <c r="S705"/>
  <c r="K705"/>
  <c r="S704"/>
  <c r="K704"/>
  <c r="S703"/>
  <c r="K703"/>
  <c r="S702"/>
  <c r="K702"/>
  <c r="S701"/>
  <c r="K701"/>
  <c r="S700"/>
  <c r="K700"/>
  <c r="S699"/>
  <c r="K699"/>
  <c r="S698"/>
  <c r="K698"/>
  <c r="S697"/>
  <c r="K697"/>
  <c r="S696"/>
  <c r="K696"/>
  <c r="S695"/>
  <c r="K695"/>
  <c r="S694"/>
  <c r="K694"/>
  <c r="S693"/>
  <c r="K693"/>
  <c r="S692"/>
  <c r="K692"/>
  <c r="S691"/>
  <c r="K691"/>
  <c r="S690"/>
  <c r="K690"/>
  <c r="S689"/>
  <c r="K689"/>
  <c r="S688"/>
  <c r="K688"/>
  <c r="S687"/>
  <c r="K687"/>
  <c r="S686"/>
  <c r="K686"/>
  <c r="S685"/>
  <c r="K685"/>
  <c r="S684"/>
  <c r="K684"/>
  <c r="S683"/>
  <c r="K683"/>
  <c r="S682"/>
  <c r="K682"/>
  <c r="S681"/>
  <c r="K681"/>
  <c r="S680"/>
  <c r="K680"/>
  <c r="S679"/>
  <c r="K679"/>
  <c r="S678"/>
  <c r="K678"/>
  <c r="S677"/>
  <c r="K677"/>
  <c r="S676"/>
  <c r="K676"/>
  <c r="S675"/>
  <c r="K675"/>
  <c r="S674"/>
  <c r="K674"/>
  <c r="S673"/>
  <c r="K673"/>
  <c r="S672"/>
  <c r="K672"/>
  <c r="S671"/>
  <c r="K671"/>
  <c r="S670"/>
  <c r="K670"/>
  <c r="S669"/>
  <c r="K669"/>
  <c r="S668"/>
  <c r="K668"/>
  <c r="S667"/>
  <c r="K667"/>
  <c r="S666"/>
  <c r="K666"/>
  <c r="S665"/>
  <c r="K665"/>
  <c r="S664"/>
  <c r="K664"/>
  <c r="S663"/>
  <c r="K663"/>
  <c r="S662"/>
  <c r="K662"/>
  <c r="S661"/>
  <c r="K661"/>
  <c r="S660"/>
  <c r="K660"/>
  <c r="S659"/>
  <c r="K659"/>
  <c r="S658"/>
  <c r="K658"/>
  <c r="S657"/>
  <c r="K657"/>
  <c r="S656"/>
  <c r="K656"/>
  <c r="S655"/>
  <c r="K655"/>
  <c r="S654"/>
  <c r="K654"/>
  <c r="S653"/>
  <c r="K653"/>
  <c r="S652"/>
  <c r="K652"/>
  <c r="S651"/>
  <c r="K651"/>
  <c r="S650"/>
  <c r="K650"/>
  <c r="S649"/>
  <c r="K649"/>
  <c r="S648"/>
  <c r="K648"/>
  <c r="S647"/>
  <c r="K647"/>
  <c r="S646"/>
  <c r="K646"/>
  <c r="S645"/>
  <c r="K645"/>
  <c r="S644"/>
  <c r="K644"/>
  <c r="S643"/>
  <c r="K643"/>
  <c r="S642"/>
  <c r="K642"/>
  <c r="S641"/>
  <c r="K641"/>
  <c r="S640"/>
  <c r="K640"/>
  <c r="S639"/>
  <c r="K639"/>
  <c r="S638"/>
  <c r="K638"/>
  <c r="S637"/>
  <c r="K637"/>
  <c r="S636"/>
  <c r="K636"/>
  <c r="S635"/>
  <c r="K635"/>
  <c r="S634"/>
  <c r="K634"/>
  <c r="S633"/>
  <c r="K633"/>
  <c r="S632"/>
  <c r="K632"/>
  <c r="S631"/>
  <c r="K631"/>
  <c r="S630"/>
  <c r="K630"/>
  <c r="S629"/>
  <c r="K629"/>
  <c r="S628"/>
  <c r="K628"/>
  <c r="S627"/>
  <c r="K627"/>
  <c r="S626"/>
  <c r="K626"/>
  <c r="S625"/>
  <c r="K625"/>
  <c r="S624"/>
  <c r="K624"/>
  <c r="S623"/>
  <c r="K623"/>
  <c r="S622"/>
  <c r="K622"/>
  <c r="S621"/>
  <c r="K621"/>
  <c r="S620"/>
  <c r="K620"/>
  <c r="S619"/>
  <c r="K619"/>
  <c r="S618"/>
  <c r="K618"/>
  <c r="S617"/>
  <c r="K617"/>
  <c r="S616"/>
  <c r="K616"/>
  <c r="S615"/>
  <c r="K615"/>
  <c r="S614"/>
  <c r="K614"/>
  <c r="S613"/>
  <c r="K613"/>
  <c r="S612"/>
  <c r="K612"/>
  <c r="S611"/>
  <c r="K611"/>
  <c r="S610"/>
  <c r="K610"/>
  <c r="S609"/>
  <c r="K609"/>
  <c r="S608"/>
  <c r="K608"/>
  <c r="S607"/>
  <c r="K607"/>
  <c r="S606"/>
  <c r="K606"/>
  <c r="S605"/>
  <c r="K605"/>
  <c r="S604"/>
  <c r="K604"/>
  <c r="S603"/>
  <c r="K603"/>
  <c r="S602"/>
  <c r="K602"/>
  <c r="S601"/>
  <c r="K601"/>
  <c r="S600"/>
  <c r="K600"/>
  <c r="S599"/>
  <c r="K599"/>
  <c r="S598"/>
  <c r="K598"/>
  <c r="S597"/>
  <c r="K597"/>
  <c r="S596"/>
  <c r="K596"/>
  <c r="S595"/>
  <c r="K595"/>
  <c r="S594"/>
  <c r="K594"/>
  <c r="S593"/>
  <c r="K593"/>
  <c r="S592"/>
  <c r="K592"/>
  <c r="S591"/>
  <c r="K591"/>
  <c r="S590"/>
  <c r="K590"/>
  <c r="S589"/>
  <c r="K589"/>
  <c r="S588"/>
  <c r="K588"/>
  <c r="S587"/>
  <c r="K587"/>
  <c r="S586"/>
  <c r="K586"/>
  <c r="S585"/>
  <c r="K585"/>
  <c r="S584"/>
  <c r="K584"/>
  <c r="S583"/>
  <c r="K583"/>
  <c r="S582"/>
  <c r="K582"/>
  <c r="S581"/>
  <c r="K581"/>
  <c r="S580"/>
  <c r="K580"/>
  <c r="S579"/>
  <c r="K579"/>
  <c r="S578"/>
  <c r="K578"/>
  <c r="S577"/>
  <c r="K577"/>
  <c r="S576"/>
  <c r="K576"/>
  <c r="S575"/>
  <c r="K575"/>
  <c r="S574"/>
  <c r="K574"/>
  <c r="S573"/>
  <c r="K573"/>
  <c r="S572"/>
  <c r="K572"/>
  <c r="S571"/>
  <c r="K571"/>
  <c r="S570"/>
  <c r="K570"/>
  <c r="S569"/>
  <c r="K569"/>
  <c r="S568"/>
  <c r="K568"/>
  <c r="S567"/>
  <c r="K567"/>
  <c r="S566"/>
  <c r="K566"/>
  <c r="S565"/>
  <c r="K565"/>
  <c r="S564"/>
  <c r="K564"/>
  <c r="S563"/>
  <c r="K563"/>
  <c r="S562"/>
  <c r="K562"/>
  <c r="S561"/>
  <c r="K561"/>
  <c r="S560"/>
  <c r="K560"/>
  <c r="S559"/>
  <c r="K559"/>
  <c r="S558"/>
  <c r="K558"/>
  <c r="S557"/>
  <c r="K557"/>
  <c r="S556"/>
  <c r="K556"/>
  <c r="S555"/>
  <c r="K555"/>
  <c r="S554"/>
  <c r="K554"/>
  <c r="S553"/>
  <c r="K553"/>
  <c r="S552"/>
  <c r="K552"/>
  <c r="S551"/>
  <c r="K551"/>
  <c r="S550"/>
  <c r="K550"/>
  <c r="S549"/>
  <c r="K549"/>
  <c r="S548"/>
  <c r="K548"/>
  <c r="S547"/>
  <c r="K547"/>
  <c r="S546"/>
  <c r="K546"/>
  <c r="S545"/>
  <c r="K545"/>
  <c r="S544"/>
  <c r="K544"/>
  <c r="S543"/>
  <c r="K543"/>
  <c r="S542"/>
  <c r="K542"/>
  <c r="S541"/>
  <c r="K541"/>
  <c r="S540"/>
  <c r="K540"/>
  <c r="S539"/>
  <c r="K539"/>
  <c r="S538"/>
  <c r="K538"/>
  <c r="S537"/>
  <c r="K537"/>
  <c r="S536"/>
  <c r="K536"/>
  <c r="S535"/>
  <c r="K535"/>
  <c r="S534"/>
  <c r="K534"/>
  <c r="S533"/>
  <c r="K533"/>
  <c r="S532"/>
  <c r="K532"/>
  <c r="S531"/>
  <c r="K531"/>
  <c r="S530"/>
  <c r="K530"/>
  <c r="S529"/>
  <c r="K529"/>
  <c r="S528"/>
  <c r="K528"/>
  <c r="S527"/>
  <c r="K527"/>
  <c r="S526"/>
  <c r="K526"/>
  <c r="S525"/>
  <c r="K525"/>
  <c r="S524"/>
  <c r="K524"/>
  <c r="S523"/>
  <c r="K523"/>
  <c r="S522"/>
  <c r="K522"/>
  <c r="S521"/>
  <c r="K521"/>
  <c r="S520"/>
  <c r="K520"/>
  <c r="S519"/>
  <c r="K519"/>
  <c r="S518"/>
  <c r="K518"/>
  <c r="S517"/>
  <c r="K517"/>
  <c r="S516"/>
  <c r="K516"/>
  <c r="S515"/>
  <c r="K515"/>
  <c r="S514"/>
  <c r="K514"/>
  <c r="S513"/>
  <c r="K513"/>
  <c r="S512"/>
  <c r="K512"/>
  <c r="S511"/>
  <c r="K511"/>
  <c r="S510"/>
  <c r="K510"/>
  <c r="S509"/>
  <c r="K509"/>
  <c r="S508"/>
  <c r="K508"/>
  <c r="S507"/>
  <c r="K507"/>
  <c r="S506"/>
  <c r="K506"/>
  <c r="S505"/>
  <c r="K505"/>
  <c r="S504"/>
  <c r="K504"/>
  <c r="S503"/>
  <c r="K503"/>
  <c r="S502"/>
  <c r="K502"/>
  <c r="S501"/>
  <c r="K501"/>
  <c r="S500"/>
  <c r="K500"/>
  <c r="S499"/>
  <c r="K499"/>
  <c r="S498"/>
  <c r="K498"/>
  <c r="S497"/>
  <c r="K497"/>
  <c r="S496"/>
  <c r="K496"/>
  <c r="S495"/>
  <c r="K495"/>
  <c r="S494"/>
  <c r="K494"/>
  <c r="S493"/>
  <c r="K493"/>
  <c r="S492"/>
  <c r="K492"/>
  <c r="S491"/>
  <c r="K491"/>
  <c r="S490"/>
  <c r="K490"/>
  <c r="S489"/>
  <c r="K489"/>
  <c r="S488"/>
  <c r="K488"/>
  <c r="S487"/>
  <c r="K487"/>
  <c r="S486"/>
  <c r="K486"/>
  <c r="S485"/>
  <c r="K485"/>
  <c r="S484"/>
  <c r="K484"/>
  <c r="S483"/>
  <c r="K483"/>
  <c r="S482"/>
  <c r="K482"/>
  <c r="S481"/>
  <c r="K481"/>
  <c r="S480"/>
  <c r="K480"/>
  <c r="S479"/>
  <c r="K479"/>
  <c r="S478"/>
  <c r="K478"/>
  <c r="S477"/>
  <c r="K477"/>
  <c r="S476"/>
  <c r="K476"/>
  <c r="S475"/>
  <c r="K475"/>
  <c r="S474"/>
  <c r="K474"/>
  <c r="S473"/>
  <c r="K473"/>
  <c r="S472"/>
  <c r="K472"/>
  <c r="S471"/>
  <c r="K471"/>
  <c r="S470"/>
  <c r="K470"/>
  <c r="S469"/>
  <c r="K469"/>
  <c r="S468"/>
  <c r="K468"/>
  <c r="S467"/>
  <c r="K467"/>
  <c r="S466"/>
  <c r="K466"/>
  <c r="S465"/>
  <c r="K465"/>
  <c r="S464"/>
  <c r="K464"/>
  <c r="S463"/>
  <c r="K463"/>
  <c r="S462"/>
  <c r="K462"/>
  <c r="S461"/>
  <c r="K461"/>
  <c r="S460"/>
  <c r="K460"/>
  <c r="S459"/>
  <c r="K459"/>
  <c r="S458"/>
  <c r="K458"/>
  <c r="S457"/>
  <c r="K457"/>
  <c r="S456"/>
  <c r="K456"/>
  <c r="S455"/>
  <c r="K455"/>
  <c r="S454"/>
  <c r="K454"/>
  <c r="S453"/>
  <c r="K453"/>
  <c r="S452"/>
  <c r="K452"/>
  <c r="S451"/>
  <c r="K451"/>
  <c r="S450"/>
  <c r="K450"/>
  <c r="S449"/>
  <c r="K449"/>
  <c r="S448"/>
  <c r="K448"/>
  <c r="S447"/>
  <c r="K447"/>
  <c r="S446"/>
  <c r="K446"/>
  <c r="S445"/>
  <c r="K445"/>
  <c r="S444"/>
  <c r="K444"/>
  <c r="S443"/>
  <c r="K443"/>
  <c r="S442"/>
  <c r="K442"/>
  <c r="S441"/>
  <c r="K441"/>
  <c r="S440"/>
  <c r="K440"/>
  <c r="S439"/>
  <c r="K439"/>
  <c r="S438"/>
  <c r="K438"/>
  <c r="S437"/>
  <c r="K437"/>
  <c r="S436"/>
  <c r="K436"/>
  <c r="S435"/>
  <c r="K435"/>
  <c r="S434"/>
  <c r="K434"/>
  <c r="S433"/>
  <c r="K433"/>
  <c r="S432"/>
  <c r="K432"/>
  <c r="S431"/>
  <c r="K431"/>
  <c r="S430"/>
  <c r="K430"/>
  <c r="S429"/>
  <c r="K429"/>
  <c r="S428"/>
  <c r="K428"/>
  <c r="S427"/>
  <c r="K427"/>
  <c r="S426"/>
  <c r="K426"/>
  <c r="S425"/>
  <c r="K425"/>
  <c r="S424"/>
  <c r="K424"/>
  <c r="S423"/>
  <c r="K423"/>
  <c r="S422"/>
  <c r="K422"/>
  <c r="S421"/>
  <c r="K421"/>
  <c r="S420"/>
  <c r="K420"/>
  <c r="S419"/>
  <c r="K419"/>
  <c r="S418"/>
  <c r="K418"/>
  <c r="S417"/>
  <c r="K417"/>
  <c r="S416"/>
  <c r="K416"/>
  <c r="S415"/>
  <c r="K415"/>
  <c r="S414"/>
  <c r="K414"/>
  <c r="S413"/>
  <c r="K413"/>
  <c r="S412"/>
  <c r="K412"/>
  <c r="S411"/>
  <c r="K411"/>
  <c r="S410"/>
  <c r="K410"/>
  <c r="S409"/>
  <c r="K409"/>
  <c r="S408"/>
  <c r="K408"/>
  <c r="S407"/>
  <c r="K407"/>
  <c r="S406"/>
  <c r="K406"/>
  <c r="S405"/>
  <c r="K405"/>
  <c r="S404"/>
  <c r="K404"/>
  <c r="S403"/>
  <c r="K403"/>
  <c r="S402"/>
  <c r="K402"/>
  <c r="S401"/>
  <c r="K401"/>
  <c r="S400"/>
  <c r="K400"/>
  <c r="S399"/>
  <c r="K399"/>
  <c r="S398"/>
  <c r="K398"/>
  <c r="S397"/>
  <c r="K397"/>
  <c r="S396"/>
  <c r="K396"/>
  <c r="S395"/>
  <c r="K395"/>
  <c r="S394"/>
  <c r="K394"/>
  <c r="S393"/>
  <c r="K393"/>
  <c r="S392"/>
  <c r="K392"/>
  <c r="S391"/>
  <c r="K391"/>
  <c r="S390"/>
  <c r="K390"/>
  <c r="S389"/>
  <c r="K389"/>
  <c r="S388"/>
  <c r="K388"/>
  <c r="S387"/>
  <c r="K387"/>
  <c r="S386"/>
  <c r="K386"/>
  <c r="S385"/>
  <c r="K385"/>
  <c r="S384"/>
  <c r="K384"/>
  <c r="S383"/>
  <c r="K383"/>
  <c r="S382"/>
  <c r="K382"/>
  <c r="S381"/>
  <c r="K381"/>
  <c r="S380"/>
  <c r="K380"/>
  <c r="S379"/>
  <c r="K379"/>
  <c r="S378"/>
  <c r="K378"/>
  <c r="S377"/>
  <c r="K377"/>
  <c r="S376"/>
  <c r="K376"/>
  <c r="S375"/>
  <c r="K375"/>
  <c r="S374"/>
  <c r="K374"/>
  <c r="S373"/>
  <c r="K373"/>
  <c r="S372"/>
  <c r="K372"/>
  <c r="S371"/>
  <c r="K371"/>
  <c r="S370"/>
  <c r="K370"/>
  <c r="S369"/>
  <c r="K369"/>
  <c r="S368"/>
  <c r="K368"/>
  <c r="S367"/>
  <c r="K367"/>
  <c r="S366"/>
  <c r="K366"/>
  <c r="S365"/>
  <c r="K365"/>
  <c r="S364"/>
  <c r="K364"/>
  <c r="S363"/>
  <c r="K363"/>
  <c r="S362"/>
  <c r="K362"/>
  <c r="S361"/>
  <c r="K361"/>
  <c r="S360"/>
  <c r="K360"/>
  <c r="S359"/>
  <c r="K359"/>
  <c r="S358"/>
  <c r="K358"/>
  <c r="S357"/>
  <c r="K357"/>
  <c r="S356"/>
  <c r="K356"/>
  <c r="S355"/>
  <c r="K355"/>
  <c r="S354"/>
  <c r="K354"/>
  <c r="S353"/>
  <c r="K353"/>
  <c r="S352"/>
  <c r="K352"/>
  <c r="S351"/>
  <c r="K351"/>
  <c r="S350"/>
  <c r="K350"/>
  <c r="S349"/>
  <c r="K349"/>
  <c r="S348"/>
  <c r="K348"/>
  <c r="S347"/>
  <c r="K347"/>
  <c r="S346"/>
  <c r="K346"/>
  <c r="S345"/>
  <c r="K345"/>
  <c r="S344"/>
  <c r="K344"/>
  <c r="S343"/>
  <c r="K343"/>
  <c r="S342"/>
  <c r="K342"/>
  <c r="S341"/>
  <c r="K341"/>
  <c r="S340"/>
  <c r="K340"/>
  <c r="S339"/>
  <c r="K339"/>
  <c r="S338"/>
  <c r="K338"/>
  <c r="S337"/>
  <c r="K337"/>
  <c r="S336"/>
  <c r="K336"/>
  <c r="S335"/>
  <c r="K335"/>
  <c r="S334"/>
  <c r="K334"/>
  <c r="S333"/>
  <c r="K333"/>
  <c r="S332"/>
  <c r="K332"/>
  <c r="S331"/>
  <c r="K331"/>
  <c r="S330"/>
  <c r="K330"/>
  <c r="S329"/>
  <c r="K329"/>
  <c r="S328"/>
  <c r="K328"/>
  <c r="S327"/>
  <c r="K327"/>
  <c r="S326"/>
  <c r="K326"/>
  <c r="S325"/>
  <c r="K325"/>
  <c r="S324"/>
  <c r="K324"/>
  <c r="S323"/>
  <c r="K323"/>
  <c r="S322"/>
  <c r="K322"/>
  <c r="S321"/>
  <c r="K321"/>
  <c r="S320"/>
  <c r="K320"/>
  <c r="S319"/>
  <c r="K319"/>
  <c r="S318"/>
  <c r="K318"/>
  <c r="S317"/>
  <c r="K317"/>
  <c r="S316"/>
  <c r="K316"/>
  <c r="S315"/>
  <c r="K315"/>
  <c r="S314"/>
  <c r="K314"/>
  <c r="S313"/>
  <c r="K313"/>
  <c r="S312"/>
  <c r="K312"/>
  <c r="S311"/>
  <c r="K311"/>
  <c r="S310"/>
  <c r="K310"/>
  <c r="S309"/>
  <c r="K309"/>
  <c r="S308"/>
  <c r="K308"/>
  <c r="S307"/>
  <c r="K307"/>
  <c r="S306"/>
  <c r="K306"/>
  <c r="S305"/>
  <c r="K305"/>
  <c r="S304"/>
  <c r="K304"/>
  <c r="S303"/>
  <c r="K303"/>
  <c r="S302"/>
  <c r="K302"/>
  <c r="S301"/>
  <c r="K301"/>
  <c r="S300"/>
  <c r="K300"/>
  <c r="S299"/>
  <c r="K299"/>
  <c r="S298"/>
  <c r="K298"/>
  <c r="S297"/>
  <c r="K297"/>
  <c r="S296"/>
  <c r="K296"/>
  <c r="S295"/>
  <c r="K295"/>
  <c r="S294"/>
  <c r="K294"/>
  <c r="S293"/>
  <c r="K293"/>
  <c r="S292"/>
  <c r="K292"/>
  <c r="S291"/>
  <c r="K291"/>
  <c r="S290"/>
  <c r="K290"/>
  <c r="S289"/>
  <c r="K289"/>
  <c r="S288"/>
  <c r="K288"/>
  <c r="S287"/>
  <c r="K287"/>
  <c r="S286"/>
  <c r="K286"/>
  <c r="S285"/>
  <c r="K285"/>
  <c r="S284"/>
  <c r="K284"/>
  <c r="S283"/>
  <c r="K283"/>
  <c r="S282"/>
  <c r="K282"/>
  <c r="S281"/>
  <c r="K281"/>
  <c r="S280"/>
  <c r="K280"/>
  <c r="S279"/>
  <c r="K279"/>
  <c r="S278"/>
  <c r="K278"/>
  <c r="S277"/>
  <c r="K277"/>
  <c r="S276"/>
  <c r="K276"/>
  <c r="S275"/>
  <c r="K275"/>
  <c r="S274"/>
  <c r="K274"/>
  <c r="S273"/>
  <c r="K273"/>
  <c r="S272"/>
  <c r="K272"/>
  <c r="S271"/>
  <c r="K271"/>
  <c r="S270"/>
  <c r="K270"/>
  <c r="S269"/>
  <c r="K269"/>
  <c r="S268"/>
  <c r="K268"/>
  <c r="S267"/>
  <c r="K267"/>
  <c r="S266"/>
  <c r="K266"/>
  <c r="S265"/>
  <c r="K265"/>
  <c r="S264"/>
  <c r="K264"/>
  <c r="S263"/>
  <c r="K263"/>
  <c r="S262"/>
  <c r="K262"/>
  <c r="S261"/>
  <c r="K261"/>
  <c r="S260"/>
  <c r="K260"/>
  <c r="S259"/>
  <c r="K259"/>
  <c r="S258"/>
  <c r="K258"/>
  <c r="S257"/>
  <c r="K257"/>
  <c r="S256"/>
  <c r="K256"/>
  <c r="S255"/>
  <c r="K255"/>
  <c r="S254"/>
  <c r="K254"/>
  <c r="S253"/>
  <c r="K253"/>
  <c r="S252"/>
  <c r="K252"/>
  <c r="S251"/>
  <c r="K251"/>
  <c r="S250"/>
  <c r="K250"/>
  <c r="S249"/>
  <c r="K249"/>
  <c r="S248"/>
  <c r="K248"/>
  <c r="S247"/>
  <c r="K247"/>
  <c r="S246"/>
  <c r="K246"/>
  <c r="S245"/>
  <c r="K245"/>
  <c r="S244"/>
  <c r="K244"/>
  <c r="S243"/>
  <c r="K243"/>
  <c r="S242"/>
  <c r="K242"/>
  <c r="S241"/>
  <c r="K241"/>
  <c r="S240"/>
  <c r="K240"/>
  <c r="S239"/>
  <c r="K239"/>
  <c r="S238"/>
  <c r="K238"/>
  <c r="S237"/>
  <c r="K237"/>
  <c r="S236"/>
  <c r="K236"/>
  <c r="S235"/>
  <c r="K235"/>
  <c r="S234"/>
  <c r="K234"/>
  <c r="S233"/>
  <c r="K233"/>
  <c r="S232"/>
  <c r="K232"/>
  <c r="S231"/>
  <c r="K231"/>
  <c r="S230"/>
  <c r="K230"/>
  <c r="S229"/>
  <c r="K229"/>
  <c r="S228"/>
  <c r="K228"/>
  <c r="S227"/>
  <c r="K227"/>
  <c r="S226"/>
  <c r="K226"/>
  <c r="S225"/>
  <c r="K225"/>
  <c r="S224"/>
  <c r="K224"/>
  <c r="S223"/>
  <c r="K223"/>
  <c r="S222"/>
  <c r="K222"/>
  <c r="S221"/>
  <c r="K221"/>
  <c r="S220"/>
  <c r="K220"/>
  <c r="S219"/>
  <c r="K219"/>
  <c r="S218"/>
  <c r="K218"/>
  <c r="S217"/>
  <c r="K217"/>
  <c r="S216"/>
  <c r="K216"/>
  <c r="S215"/>
  <c r="K215"/>
  <c r="S214"/>
  <c r="K214"/>
  <c r="S213"/>
  <c r="K213"/>
  <c r="S212"/>
  <c r="K212"/>
  <c r="S211"/>
  <c r="K211"/>
  <c r="S210"/>
  <c r="K210"/>
  <c r="S209"/>
  <c r="K209"/>
  <c r="S208"/>
  <c r="K208"/>
  <c r="S207"/>
  <c r="K207"/>
  <c r="S206"/>
  <c r="K206"/>
  <c r="S205"/>
  <c r="K205"/>
  <c r="S204"/>
  <c r="K204"/>
  <c r="S203"/>
  <c r="K203"/>
  <c r="S202"/>
  <c r="K202"/>
  <c r="S201"/>
  <c r="K201"/>
  <c r="S200"/>
  <c r="K200"/>
  <c r="S199"/>
  <c r="K199"/>
  <c r="S198"/>
  <c r="K198"/>
  <c r="S197"/>
  <c r="K197"/>
  <c r="S196"/>
  <c r="K196"/>
  <c r="S195"/>
  <c r="K195"/>
  <c r="S194"/>
  <c r="K194"/>
  <c r="S193"/>
  <c r="K193"/>
  <c r="S192"/>
  <c r="K192"/>
  <c r="S191"/>
  <c r="K191"/>
  <c r="S190"/>
  <c r="K190"/>
  <c r="S189"/>
  <c r="K189"/>
  <c r="S188"/>
  <c r="K188"/>
  <c r="S187"/>
  <c r="K187"/>
  <c r="S186"/>
  <c r="K186"/>
  <c r="S185"/>
  <c r="K185"/>
  <c r="S184"/>
  <c r="K184"/>
  <c r="S183"/>
  <c r="K183"/>
  <c r="S182"/>
  <c r="K182"/>
  <c r="S181"/>
  <c r="K181"/>
  <c r="S180"/>
  <c r="K180"/>
  <c r="S179"/>
  <c r="K179"/>
  <c r="S178"/>
  <c r="K178"/>
  <c r="S177"/>
  <c r="K177"/>
  <c r="S176"/>
  <c r="K176"/>
  <c r="S175"/>
  <c r="K175"/>
  <c r="S174"/>
  <c r="K174"/>
  <c r="S173"/>
  <c r="K173"/>
  <c r="S172"/>
  <c r="K172"/>
  <c r="S171"/>
  <c r="K171"/>
  <c r="S170"/>
  <c r="K170"/>
  <c r="S169"/>
  <c r="K169"/>
  <c r="S168"/>
  <c r="K168"/>
  <c r="S167"/>
  <c r="K167"/>
  <c r="S166"/>
  <c r="K166"/>
  <c r="S165"/>
  <c r="K165"/>
  <c r="S164"/>
  <c r="K164"/>
  <c r="S163"/>
  <c r="K163"/>
  <c r="S162"/>
  <c r="K162"/>
  <c r="S161"/>
  <c r="K161"/>
  <c r="S160"/>
  <c r="K160"/>
  <c r="S159"/>
  <c r="K159"/>
  <c r="S158"/>
  <c r="K158"/>
  <c r="S157"/>
  <c r="K157"/>
  <c r="S156"/>
  <c r="K156"/>
  <c r="S155"/>
  <c r="K155"/>
  <c r="S154"/>
  <c r="K154"/>
  <c r="S153"/>
  <c r="K153"/>
  <c r="S152"/>
  <c r="K152"/>
  <c r="S151"/>
  <c r="K151"/>
  <c r="S150"/>
  <c r="K150"/>
  <c r="S149"/>
  <c r="K149"/>
  <c r="S148"/>
  <c r="K148"/>
  <c r="S147"/>
  <c r="K147"/>
  <c r="S146"/>
  <c r="K146"/>
  <c r="S145"/>
  <c r="K145"/>
  <c r="S144"/>
  <c r="K144"/>
  <c r="S143"/>
  <c r="K143"/>
  <c r="S142"/>
  <c r="K142"/>
  <c r="S141"/>
  <c r="K141"/>
  <c r="S140"/>
  <c r="K140"/>
  <c r="S139"/>
  <c r="K139"/>
  <c r="S138"/>
  <c r="K138"/>
  <c r="S137"/>
  <c r="K137"/>
  <c r="S136"/>
  <c r="K136"/>
  <c r="S135"/>
  <c r="K135"/>
  <c r="S134"/>
  <c r="K134"/>
  <c r="S133"/>
  <c r="K133"/>
  <c r="S132"/>
  <c r="K132"/>
  <c r="S131"/>
  <c r="K131"/>
  <c r="S130"/>
  <c r="K130"/>
  <c r="S129"/>
  <c r="K129"/>
  <c r="S128"/>
  <c r="K128"/>
  <c r="S127"/>
  <c r="K127"/>
  <c r="S126"/>
  <c r="K126"/>
  <c r="S125"/>
  <c r="K125"/>
  <c r="S124"/>
  <c r="K124"/>
  <c r="S123"/>
  <c r="K123"/>
  <c r="S122"/>
  <c r="K122"/>
  <c r="S121"/>
  <c r="K121"/>
  <c r="S120"/>
  <c r="K120"/>
  <c r="S119"/>
  <c r="K119"/>
  <c r="S118"/>
  <c r="K118"/>
  <c r="S117"/>
  <c r="K117"/>
  <c r="S116"/>
  <c r="K116"/>
  <c r="S115"/>
  <c r="K115"/>
  <c r="S114"/>
  <c r="K114"/>
  <c r="S113"/>
  <c r="K113"/>
  <c r="S112"/>
  <c r="K112"/>
  <c r="S111"/>
  <c r="K111"/>
  <c r="S110"/>
  <c r="K110"/>
  <c r="S109"/>
  <c r="K109"/>
  <c r="S108"/>
  <c r="K108"/>
  <c r="S107"/>
  <c r="K107"/>
  <c r="S106"/>
  <c r="K106"/>
  <c r="S105"/>
  <c r="K105"/>
  <c r="S104"/>
  <c r="K104"/>
  <c r="S103"/>
  <c r="K103"/>
  <c r="S102"/>
  <c r="K102"/>
  <c r="S101"/>
  <c r="K101"/>
  <c r="S100"/>
  <c r="K100"/>
  <c r="S99"/>
  <c r="K99"/>
  <c r="S98"/>
  <c r="K98"/>
  <c r="S97"/>
  <c r="K97"/>
  <c r="S96"/>
  <c r="K96"/>
  <c r="S95"/>
  <c r="K95"/>
  <c r="S94"/>
  <c r="K94"/>
  <c r="S93"/>
  <c r="K93"/>
  <c r="S92"/>
  <c r="K92"/>
  <c r="S91"/>
  <c r="K91"/>
  <c r="S90"/>
  <c r="K90"/>
  <c r="S89"/>
  <c r="K89"/>
  <c r="S88"/>
  <c r="K88"/>
  <c r="S87"/>
  <c r="K87"/>
  <c r="S86"/>
  <c r="K86"/>
  <c r="S85"/>
  <c r="K85"/>
  <c r="S84"/>
  <c r="K84"/>
  <c r="S83"/>
  <c r="K83"/>
  <c r="S82"/>
  <c r="K82"/>
  <c r="S81"/>
  <c r="K81"/>
  <c r="S80"/>
  <c r="K80"/>
  <c r="S79"/>
  <c r="K79"/>
  <c r="S78"/>
  <c r="K78"/>
  <c r="S77"/>
  <c r="K77"/>
  <c r="S76"/>
  <c r="K76"/>
  <c r="S75"/>
  <c r="K75"/>
  <c r="S74"/>
  <c r="K74"/>
  <c r="S73"/>
  <c r="K73"/>
  <c r="S72"/>
  <c r="K72"/>
  <c r="S71"/>
  <c r="K71"/>
  <c r="S70"/>
  <c r="K70"/>
  <c r="S69"/>
  <c r="K69"/>
  <c r="S68"/>
  <c r="K68"/>
  <c r="S67"/>
  <c r="K67"/>
  <c r="S66"/>
  <c r="K66"/>
  <c r="S65"/>
  <c r="K65"/>
  <c r="S64"/>
  <c r="K64"/>
  <c r="S63"/>
  <c r="K63"/>
  <c r="S62"/>
  <c r="K62"/>
  <c r="S61"/>
  <c r="K61"/>
  <c r="S60"/>
  <c r="K60"/>
  <c r="S59"/>
  <c r="K59"/>
  <c r="S58"/>
  <c r="K58"/>
  <c r="S57"/>
  <c r="K57"/>
  <c r="S56"/>
  <c r="K56"/>
  <c r="S55"/>
  <c r="K55"/>
  <c r="S54"/>
  <c r="K54"/>
  <c r="S53"/>
  <c r="K53"/>
  <c r="S52"/>
  <c r="K52"/>
  <c r="S51"/>
  <c r="K51"/>
  <c r="S50"/>
  <c r="K50"/>
  <c r="S49"/>
  <c r="K49"/>
  <c r="S48"/>
  <c r="K48"/>
  <c r="S47"/>
  <c r="K47"/>
  <c r="S46"/>
  <c r="K46"/>
  <c r="S45"/>
  <c r="K45"/>
  <c r="S44"/>
  <c r="K44"/>
  <c r="S43"/>
  <c r="K43"/>
  <c r="S42"/>
  <c r="K42"/>
  <c r="S41"/>
  <c r="K41"/>
  <c r="S40"/>
  <c r="K40"/>
  <c r="S39"/>
  <c r="K39"/>
  <c r="S38"/>
  <c r="K38"/>
  <c r="S37"/>
  <c r="K37"/>
  <c r="S36"/>
  <c r="K36"/>
  <c r="S35"/>
  <c r="K35"/>
  <c r="S34"/>
  <c r="K34"/>
  <c r="S33"/>
  <c r="K33"/>
  <c r="S32"/>
  <c r="K32"/>
  <c r="S31"/>
  <c r="K31"/>
  <c r="S30"/>
  <c r="K30"/>
  <c r="S29"/>
  <c r="K29"/>
  <c r="S28"/>
  <c r="K28"/>
  <c r="S27"/>
  <c r="K27"/>
  <c r="S26"/>
  <c r="K26"/>
  <c r="S25"/>
  <c r="K25"/>
  <c r="S24"/>
  <c r="K24"/>
  <c r="S23"/>
  <c r="K23"/>
  <c r="S22"/>
  <c r="K22"/>
  <c r="S21"/>
  <c r="K21"/>
  <c r="S20"/>
  <c r="K20"/>
  <c r="S19"/>
  <c r="K19"/>
  <c r="S18"/>
  <c r="K18"/>
  <c r="S17"/>
  <c r="K17"/>
  <c r="S16"/>
  <c r="K16"/>
  <c r="S15"/>
  <c r="K15"/>
  <c r="S14"/>
  <c r="K14"/>
  <c r="S13"/>
  <c r="K13"/>
  <c r="S12"/>
  <c r="K12"/>
  <c r="S11"/>
  <c r="K11"/>
  <c r="S10"/>
  <c r="K10"/>
  <c r="S9"/>
  <c r="K9"/>
  <c r="S8"/>
  <c r="K8"/>
  <c r="S7"/>
  <c r="K7"/>
  <c r="S6"/>
  <c r="K6"/>
  <c r="S5"/>
  <c r="K5"/>
  <c r="S4"/>
  <c r="K4"/>
  <c r="AO2391" i="1"/>
  <c r="AO2390"/>
  <c r="AO2389"/>
  <c r="AO2388"/>
  <c r="AO2387"/>
  <c r="AO2386"/>
  <c r="AO2385"/>
  <c r="AO2384"/>
  <c r="AO2383"/>
  <c r="AO2382"/>
  <c r="AO2381"/>
  <c r="AO2380"/>
  <c r="AO2379"/>
  <c r="AO2378"/>
  <c r="AO2377"/>
  <c r="AO2376"/>
  <c r="AO2375"/>
  <c r="AO2374"/>
  <c r="AO2373"/>
  <c r="AO2372"/>
  <c r="AO2371"/>
  <c r="AP2371" s="1"/>
  <c r="AO2370"/>
  <c r="AO2369"/>
  <c r="AO2368"/>
  <c r="AO2367"/>
  <c r="AO2366"/>
  <c r="AO2365"/>
  <c r="AO2364"/>
  <c r="AO2363"/>
  <c r="AO2362"/>
  <c r="AP2362" s="1"/>
  <c r="AO2361"/>
  <c r="AO2360"/>
  <c r="AO2359"/>
  <c r="AO2358"/>
  <c r="AO2357"/>
  <c r="AO2356"/>
  <c r="AO2355"/>
  <c r="AO2354"/>
  <c r="AO2353"/>
  <c r="AO2352"/>
  <c r="AO2351"/>
  <c r="AO2350"/>
  <c r="AO2349"/>
  <c r="AO2348"/>
  <c r="AO2347"/>
  <c r="AO2346"/>
  <c r="AO2345"/>
  <c r="AC2345"/>
  <c r="K2345"/>
  <c r="AO2344"/>
  <c r="K2344"/>
  <c r="AO2343"/>
  <c r="K2343"/>
  <c r="AO2331"/>
  <c r="U2331"/>
  <c r="Q2331"/>
  <c r="K2331"/>
  <c r="AO2330"/>
  <c r="K2330"/>
  <c r="AO2329"/>
  <c r="K2329"/>
  <c r="Q2328"/>
  <c r="K2328"/>
  <c r="AO2327"/>
  <c r="Q2327"/>
  <c r="K2327"/>
  <c r="AO2326"/>
  <c r="Q2326"/>
  <c r="K2326"/>
  <c r="AO2320"/>
  <c r="AO2321"/>
  <c r="Q2320"/>
  <c r="Q2321" s="1"/>
  <c r="K2320"/>
  <c r="AO2319"/>
  <c r="Q2319"/>
  <c r="K2319"/>
  <c r="AO2309"/>
  <c r="AO2306"/>
  <c r="AO2305"/>
  <c r="AO2304"/>
  <c r="AM2302"/>
  <c r="AO2301"/>
  <c r="AO2300"/>
  <c r="AM2298"/>
  <c r="AM2297"/>
  <c r="AM2296"/>
  <c r="AM2295"/>
  <c r="AM2294"/>
  <c r="AM2293"/>
  <c r="AM2292"/>
  <c r="AM2291"/>
  <c r="AO2289"/>
  <c r="AO2288"/>
  <c r="AO2287"/>
  <c r="AO2267"/>
  <c r="AO2266"/>
  <c r="AO2265"/>
  <c r="AO2264"/>
  <c r="AO2263"/>
  <c r="AO2262"/>
  <c r="AO2261"/>
  <c r="AO2260"/>
  <c r="AO2259"/>
  <c r="AO2258"/>
  <c r="AO2257"/>
  <c r="AO2256"/>
  <c r="AO2255"/>
  <c r="AO2254"/>
  <c r="AO2253"/>
  <c r="AO2252"/>
  <c r="AO2251"/>
  <c r="AO2250"/>
  <c r="AO2249"/>
  <c r="AO2248"/>
  <c r="AO2247"/>
  <c r="AO2246"/>
  <c r="AO2245"/>
  <c r="AO2244"/>
  <c r="AO2243"/>
  <c r="AO2242"/>
  <c r="AO2240"/>
  <c r="AO2239"/>
  <c r="AO2238"/>
  <c r="AO2237"/>
  <c r="AO2236"/>
  <c r="AO2235"/>
  <c r="AO2234"/>
  <c r="AO2233"/>
  <c r="AO2232"/>
  <c r="AO2231"/>
  <c r="AO2230"/>
  <c r="AO2229"/>
  <c r="AO2228"/>
  <c r="AO2227"/>
  <c r="AO2226"/>
  <c r="AO2225"/>
  <c r="AO2224"/>
  <c r="AO2223"/>
  <c r="AO2222"/>
  <c r="AO2221"/>
  <c r="AO2220"/>
  <c r="AO2219"/>
  <c r="AO2218"/>
  <c r="AO2217"/>
  <c r="AO2216"/>
  <c r="AO2214"/>
  <c r="AO2212"/>
  <c r="AO2211"/>
  <c r="AO2210"/>
  <c r="AO2209"/>
  <c r="AO2208"/>
  <c r="AO2207"/>
  <c r="AO2206"/>
  <c r="AK2166"/>
  <c r="AK2165"/>
  <c r="AK2164"/>
  <c r="AK2163"/>
  <c r="AK2162"/>
  <c r="AK2161"/>
  <c r="AK2160"/>
  <c r="AK2159"/>
  <c r="AK2158"/>
  <c r="AK2157"/>
  <c r="AK2156"/>
  <c r="AK2155"/>
  <c r="AK2154"/>
  <c r="AK2153"/>
  <c r="AK2152"/>
  <c r="AK2151"/>
  <c r="AK2150"/>
  <c r="AK2149"/>
  <c r="AK2148"/>
  <c r="AK2147"/>
  <c r="AK2146"/>
  <c r="AK2145"/>
  <c r="AK2144"/>
  <c r="AK2143"/>
  <c r="AK2142"/>
  <c r="AK2141"/>
  <c r="AK2140"/>
  <c r="AK2139"/>
  <c r="AK2138"/>
  <c r="AK2137"/>
  <c r="AK2136"/>
  <c r="AK2135"/>
  <c r="AK2134"/>
  <c r="AK2133"/>
  <c r="AK2132"/>
  <c r="AK2131"/>
  <c r="AK2130"/>
  <c r="AK2129"/>
  <c r="AK2128"/>
  <c r="AK2127"/>
  <c r="AK2126"/>
  <c r="AK2125"/>
  <c r="AK2124"/>
  <c r="AK2123"/>
  <c r="AK2122"/>
  <c r="AK2121"/>
  <c r="AK2120"/>
  <c r="AK2119"/>
  <c r="AK2118"/>
  <c r="AK2117"/>
  <c r="AK2116"/>
  <c r="AK2115"/>
  <c r="AK2114"/>
  <c r="AK2113"/>
  <c r="AK2112"/>
  <c r="AK2111"/>
  <c r="AK2110"/>
  <c r="AK2109"/>
  <c r="AK2108"/>
  <c r="AK2107"/>
  <c r="AK2106"/>
  <c r="AK2105"/>
  <c r="AK2104"/>
  <c r="AK2103"/>
  <c r="AK2102"/>
  <c r="AK2101"/>
  <c r="AK2100"/>
  <c r="AK2099"/>
  <c r="AK2098"/>
  <c r="AK2097"/>
  <c r="AK2096"/>
  <c r="AK2095"/>
  <c r="AK2094"/>
  <c r="AK2093"/>
  <c r="AK2092"/>
  <c r="AK2091"/>
  <c r="AK2090"/>
  <c r="AK2089"/>
  <c r="AK2088"/>
  <c r="AK2087"/>
  <c r="AK2086"/>
  <c r="AK2085"/>
  <c r="AK2084"/>
  <c r="AK2083"/>
  <c r="AK2082"/>
  <c r="AK2081"/>
  <c r="AK2080"/>
  <c r="AK2079"/>
  <c r="AK2078"/>
  <c r="AK2077"/>
  <c r="AK2076"/>
  <c r="AK2075"/>
  <c r="AK2074"/>
  <c r="AK2073"/>
  <c r="AK2072"/>
  <c r="AK2071"/>
  <c r="AK2070"/>
  <c r="AK2069"/>
  <c r="AK2068"/>
  <c r="AK2067"/>
  <c r="AK2066"/>
  <c r="AK2065"/>
  <c r="AK2064"/>
  <c r="AK2063"/>
  <c r="AK2062"/>
  <c r="AK2061"/>
  <c r="AK2060"/>
  <c r="AK2059"/>
  <c r="AK2058"/>
  <c r="AK2057"/>
  <c r="AK2056"/>
  <c r="AK2055"/>
  <c r="AK2054"/>
  <c r="AK2053"/>
  <c r="AK2052"/>
  <c r="AK2051"/>
  <c r="AK2050"/>
  <c r="AK2049"/>
  <c r="AK2048"/>
  <c r="AK2047"/>
  <c r="AK2046"/>
  <c r="AK2045"/>
  <c r="AK2044"/>
  <c r="AK2043"/>
  <c r="AK2042"/>
  <c r="AK2041"/>
  <c r="AK2040"/>
  <c r="AK2039"/>
  <c r="AK2038"/>
  <c r="AK2037"/>
  <c r="AK2036"/>
  <c r="AK2035"/>
  <c r="AK2034"/>
  <c r="AK2033"/>
  <c r="AK2032"/>
  <c r="AK2031"/>
  <c r="AK2030"/>
  <c r="AK2029"/>
  <c r="AK2028"/>
  <c r="AK2027"/>
  <c r="AK2026"/>
  <c r="AK2025"/>
  <c r="AK2024"/>
  <c r="AK2023"/>
  <c r="AK2022"/>
  <c r="AK2021"/>
  <c r="AK2020"/>
  <c r="AK2019"/>
  <c r="AK2018"/>
  <c r="AK2017"/>
  <c r="AK2016"/>
  <c r="AK2015"/>
  <c r="AK2014"/>
  <c r="AK2013"/>
  <c r="AK2012"/>
  <c r="AK2011"/>
  <c r="AK2010"/>
  <c r="AK2009"/>
  <c r="AK2008"/>
  <c r="AK2007"/>
  <c r="AK2006"/>
  <c r="AK2005"/>
  <c r="AK2004"/>
  <c r="AK2003"/>
  <c r="AK2002"/>
  <c r="AK2001"/>
  <c r="AK2000"/>
  <c r="AK1999"/>
  <c r="AK1998"/>
  <c r="AK1997"/>
  <c r="AK1996"/>
  <c r="AK1995"/>
  <c r="AK1994"/>
  <c r="AK1993"/>
  <c r="AK1992"/>
  <c r="AK1991"/>
  <c r="AK1990"/>
  <c r="AK1989"/>
  <c r="AK1988"/>
  <c r="AK1987"/>
  <c r="AK1986"/>
  <c r="AK1985"/>
  <c r="AK1984"/>
  <c r="AK1983"/>
  <c r="AK1982"/>
  <c r="AK1981"/>
  <c r="AK1980"/>
  <c r="AK1979"/>
  <c r="AK1978"/>
  <c r="AK1977"/>
  <c r="AK1976"/>
  <c r="AK1975"/>
  <c r="AK1974"/>
  <c r="AK1973"/>
  <c r="AK1972"/>
  <c r="AK1971"/>
  <c r="AK1970"/>
  <c r="AK1969"/>
  <c r="AK1968"/>
  <c r="AK1967"/>
  <c r="AK1966"/>
  <c r="AK1965"/>
  <c r="AK1964"/>
  <c r="AK1963"/>
  <c r="AK1962"/>
  <c r="AK1961"/>
  <c r="AK1960"/>
  <c r="AK1959"/>
  <c r="AK1958"/>
  <c r="AK1957"/>
  <c r="AK1956"/>
  <c r="AK1955"/>
  <c r="AK1954"/>
  <c r="AK1953"/>
  <c r="AK1952"/>
  <c r="AK1951"/>
  <c r="AK1950"/>
  <c r="AK1949"/>
  <c r="AK1948"/>
  <c r="AK1947"/>
  <c r="AK1946"/>
  <c r="AK1945"/>
  <c r="AK1944"/>
  <c r="AK1943"/>
  <c r="AK1941"/>
  <c r="AK1940"/>
  <c r="AK1938"/>
  <c r="AK1937"/>
  <c r="AK1936"/>
  <c r="AK1935"/>
  <c r="AK1934"/>
  <c r="AK1933"/>
  <c r="AK1932"/>
  <c r="AK1931"/>
  <c r="AK1930"/>
  <c r="AK1929"/>
  <c r="AK1928"/>
  <c r="AK1927"/>
  <c r="AK1926"/>
  <c r="AK1925"/>
  <c r="AK1924"/>
  <c r="AK1923"/>
  <c r="AK1922"/>
  <c r="AK1921"/>
  <c r="AK1920"/>
  <c r="AK1919"/>
  <c r="AK1918"/>
  <c r="AK1917"/>
  <c r="AK1916"/>
  <c r="AK1915"/>
  <c r="AK1914"/>
  <c r="AK1913"/>
  <c r="AK1912"/>
  <c r="AK1911"/>
  <c r="AK1910"/>
  <c r="AK1909"/>
  <c r="AK1908"/>
  <c r="AK1907"/>
  <c r="AK1906"/>
  <c r="AK1905"/>
  <c r="AK1904"/>
  <c r="AK1903"/>
  <c r="AK1902"/>
  <c r="AK1901"/>
  <c r="AK1900"/>
  <c r="AK1898"/>
  <c r="AK1897"/>
  <c r="AK1896"/>
  <c r="AK1895"/>
  <c r="AK1894"/>
  <c r="AK1893"/>
  <c r="AK1892"/>
  <c r="AK1891"/>
  <c r="AK1890"/>
  <c r="AK1889"/>
  <c r="AK1888"/>
  <c r="AK1887"/>
  <c r="AK1886"/>
  <c r="AK1885"/>
  <c r="AK1884"/>
  <c r="AK1883"/>
  <c r="AK1882"/>
  <c r="AK1881"/>
  <c r="AK1880"/>
  <c r="AK1879"/>
  <c r="AK1878"/>
  <c r="AK1877"/>
  <c r="AK1876"/>
  <c r="AK1875"/>
  <c r="AK1874"/>
  <c r="AK1873"/>
  <c r="AK1872"/>
  <c r="AK1871"/>
  <c r="AK1870"/>
  <c r="AK1869"/>
  <c r="AK1868"/>
  <c r="AK1867"/>
  <c r="AK1866"/>
  <c r="AK1865"/>
  <c r="AK1863"/>
  <c r="AK1862"/>
  <c r="AK1861"/>
  <c r="AK1860"/>
  <c r="AK1859"/>
  <c r="AK1856"/>
  <c r="AK1855"/>
  <c r="AK1853"/>
  <c r="AK1852"/>
  <c r="AK1851"/>
  <c r="AK1850"/>
  <c r="AK1849"/>
  <c r="AK1848"/>
  <c r="AK1847"/>
  <c r="AK1846"/>
  <c r="AK1845"/>
  <c r="AK1844"/>
  <c r="AK1843"/>
  <c r="AK1842"/>
  <c r="AK1841"/>
  <c r="AK1840"/>
  <c r="AK1839"/>
  <c r="AK1838"/>
  <c r="AK1835"/>
  <c r="AK1834"/>
  <c r="AK1833"/>
  <c r="AK1832"/>
  <c r="AK1831"/>
  <c r="AK1822"/>
  <c r="AK1821"/>
  <c r="AK1820"/>
  <c r="AK1819"/>
  <c r="AK1818"/>
  <c r="AK1817"/>
  <c r="AK1816"/>
  <c r="AK1815"/>
  <c r="AK1814"/>
  <c r="AK1813"/>
  <c r="AK1812"/>
  <c r="AK1811"/>
  <c r="AK1810"/>
  <c r="AK1809"/>
  <c r="AK1808"/>
  <c r="AK1807"/>
  <c r="AK1806"/>
  <c r="AK1805"/>
  <c r="AK1804"/>
  <c r="AK1803"/>
  <c r="AK1802"/>
  <c r="AK1801"/>
  <c r="AK1800"/>
  <c r="AK1799"/>
  <c r="AK1798"/>
  <c r="AK1797"/>
  <c r="AK1796"/>
  <c r="AK1795"/>
  <c r="AK1794"/>
  <c r="AK1793"/>
  <c r="AK1792"/>
  <c r="AK1791"/>
  <c r="AK1790"/>
  <c r="AK1789"/>
  <c r="AK1788"/>
  <c r="AI1787"/>
  <c r="AI1786"/>
  <c r="AI1785"/>
  <c r="AI1784"/>
  <c r="AI1783"/>
  <c r="AI1782"/>
  <c r="AI1781"/>
  <c r="AI1780"/>
  <c r="AI1779"/>
  <c r="AI1778"/>
  <c r="AI1777"/>
  <c r="AI1776"/>
  <c r="AI1775"/>
  <c r="AI1774"/>
  <c r="AI1773"/>
  <c r="AI1772"/>
  <c r="AI1771"/>
  <c r="AI1770"/>
  <c r="AI1769"/>
  <c r="AI1768"/>
  <c r="AI1767"/>
  <c r="AI1766"/>
  <c r="AI1765"/>
  <c r="AI1764"/>
  <c r="AI1763"/>
  <c r="AI1762"/>
  <c r="AI1761"/>
  <c r="AI1760"/>
  <c r="AI1759"/>
  <c r="AI1758"/>
  <c r="AI1757"/>
  <c r="AI1756"/>
  <c r="AI1755"/>
  <c r="AI1754"/>
  <c r="AI1753"/>
  <c r="AI1752"/>
  <c r="AI1751"/>
  <c r="AI1750"/>
  <c r="AI1749"/>
  <c r="AI1748"/>
  <c r="AI1747"/>
  <c r="AI1746"/>
  <c r="AI1745"/>
  <c r="AI1744"/>
  <c r="AI1743"/>
  <c r="AI1742"/>
  <c r="AI1741"/>
  <c r="AI1740"/>
  <c r="AI1739"/>
  <c r="AI1738"/>
  <c r="AI1737"/>
  <c r="AI1736"/>
  <c r="AI1735"/>
  <c r="AI1734"/>
  <c r="AI1733"/>
  <c r="AI1732"/>
  <c r="AI1731"/>
  <c r="AI1730"/>
  <c r="AI1729"/>
  <c r="AI1728"/>
  <c r="AI1727"/>
  <c r="AI1726"/>
  <c r="AI1725"/>
  <c r="AI1724"/>
  <c r="AI1723"/>
  <c r="AI1722"/>
  <c r="AI1721"/>
  <c r="AI1720"/>
  <c r="AI1719"/>
  <c r="AI1718"/>
  <c r="AI1717"/>
  <c r="AI1716"/>
  <c r="AI1715"/>
  <c r="AI1714"/>
  <c r="AI1713"/>
  <c r="AI1712"/>
  <c r="AI1711"/>
  <c r="AI1710"/>
  <c r="AI1709"/>
  <c r="AI1708"/>
  <c r="AI1707"/>
  <c r="AI1706"/>
  <c r="AI1705"/>
  <c r="AI1704"/>
  <c r="AI1703"/>
  <c r="AI1702"/>
  <c r="AI1701"/>
  <c r="AI1700"/>
  <c r="AI1699"/>
  <c r="AI1698"/>
  <c r="AI1697"/>
  <c r="AI1696"/>
  <c r="AI1695"/>
  <c r="AI1694"/>
  <c r="AI1693"/>
  <c r="AI1692"/>
  <c r="AI1691"/>
  <c r="AI1690"/>
  <c r="AI1689"/>
  <c r="AI1688"/>
  <c r="AI1687"/>
  <c r="AI1686"/>
  <c r="AI1685"/>
  <c r="AI1684"/>
  <c r="AI1683"/>
  <c r="AI1682"/>
  <c r="AI1681"/>
  <c r="AI1680"/>
  <c r="AI1679"/>
  <c r="AI1678"/>
  <c r="AI1677"/>
  <c r="AI1676"/>
  <c r="AI1675"/>
  <c r="AI1674"/>
  <c r="AI1673"/>
  <c r="AI1672"/>
  <c r="AI1671"/>
  <c r="AI1670"/>
  <c r="AI1669"/>
  <c r="AI1668"/>
  <c r="AI1667"/>
  <c r="AI1666"/>
  <c r="AI1665"/>
  <c r="AI1664"/>
  <c r="AI1663"/>
  <c r="AI1662"/>
  <c r="AI1661"/>
  <c r="AI1660"/>
  <c r="AI1659"/>
  <c r="AI1658"/>
  <c r="AI1657"/>
  <c r="AI1656"/>
  <c r="AI1655"/>
  <c r="AI1654"/>
  <c r="AI1653"/>
  <c r="AI1652"/>
  <c r="AI1651"/>
  <c r="AI1650"/>
  <c r="AI1649"/>
  <c r="AI1648"/>
  <c r="AI1647"/>
  <c r="AI1646"/>
  <c r="AI1645"/>
  <c r="AI1644"/>
  <c r="AI1643"/>
  <c r="AI1642"/>
  <c r="AI1641"/>
  <c r="AI1640"/>
  <c r="AI1639"/>
  <c r="AI1638"/>
  <c r="AI1637"/>
  <c r="AI1636"/>
  <c r="AI1635"/>
  <c r="AI1634"/>
  <c r="AI1633"/>
  <c r="AI1632"/>
  <c r="AI1631"/>
  <c r="AI1630"/>
  <c r="AI1629"/>
  <c r="AI1628"/>
  <c r="AI1627"/>
  <c r="AI1626"/>
  <c r="AI1625"/>
  <c r="AI1624"/>
  <c r="AI1623"/>
  <c r="AI1622"/>
  <c r="AI1621"/>
  <c r="AI1620"/>
  <c r="AI1619"/>
  <c r="AI1618"/>
  <c r="AI1617"/>
  <c r="AI1616"/>
  <c r="AI1615"/>
  <c r="AI1614"/>
  <c r="AI1613"/>
  <c r="AI1612"/>
  <c r="AI1611"/>
  <c r="AI1610"/>
  <c r="AI1609"/>
  <c r="AI1608"/>
  <c r="AI1607"/>
  <c r="AI1606"/>
  <c r="AI1605"/>
  <c r="AI1604"/>
  <c r="AI1603"/>
  <c r="AI1602"/>
  <c r="AI1601"/>
  <c r="AI1600"/>
  <c r="AI1599"/>
  <c r="AI1598"/>
  <c r="AI1597"/>
  <c r="AI1596"/>
  <c r="AI1595"/>
  <c r="AI1594"/>
  <c r="AI1593"/>
  <c r="AI1592"/>
  <c r="AI1591"/>
  <c r="AI1590"/>
  <c r="AI1589"/>
  <c r="AI1588"/>
  <c r="AI1587"/>
  <c r="AI1586"/>
  <c r="AI1585"/>
  <c r="AI1584"/>
  <c r="AI1583"/>
  <c r="AI1582"/>
  <c r="AI1581"/>
  <c r="AI1580"/>
  <c r="AI1579"/>
  <c r="AI1578"/>
  <c r="AI1577"/>
  <c r="AI1576"/>
  <c r="AI1575"/>
  <c r="AI1574"/>
  <c r="AI1573"/>
  <c r="AI1572"/>
  <c r="AI1571"/>
  <c r="AI1570"/>
  <c r="AI1569"/>
  <c r="AI1568"/>
  <c r="AI1567"/>
  <c r="AI1566"/>
  <c r="AI1565"/>
  <c r="AI1564"/>
  <c r="AI1563"/>
  <c r="AI1562"/>
  <c r="AI1561"/>
  <c r="AI1560"/>
  <c r="AI1559"/>
  <c r="AI1558"/>
  <c r="AI1556"/>
  <c r="AI1555"/>
  <c r="AI1554"/>
  <c r="AI1553"/>
  <c r="AI1552"/>
  <c r="AI1551"/>
  <c r="AI1550"/>
  <c r="AI1549"/>
  <c r="AI1548"/>
  <c r="AI1547"/>
  <c r="AI1546"/>
  <c r="AI1545"/>
  <c r="AI1544"/>
  <c r="AI1543"/>
  <c r="AI1542"/>
  <c r="AI1541"/>
  <c r="AI1540"/>
  <c r="AI1539"/>
  <c r="AP1056"/>
  <c r="AP1052"/>
  <c r="AP1050"/>
  <c r="AP1048"/>
  <c r="AP1044"/>
  <c r="AP940"/>
  <c r="AP939"/>
  <c r="AP938"/>
  <c r="AP631"/>
  <c r="AP629"/>
  <c r="D2390" i="93"/>
  <c r="K2390" s="1"/>
  <c r="C2390"/>
  <c r="J2390" s="1"/>
  <c r="D2389"/>
  <c r="K2389" s="1"/>
  <c r="C2389"/>
  <c r="J2389" s="1"/>
  <c r="D2388"/>
  <c r="K2388" s="1"/>
  <c r="C2388"/>
  <c r="J2388"/>
  <c r="D2387"/>
  <c r="K2387" s="1"/>
  <c r="C2387"/>
  <c r="J2387"/>
  <c r="D2386"/>
  <c r="K2386" s="1"/>
  <c r="C2386"/>
  <c r="J2386" s="1"/>
  <c r="D2385"/>
  <c r="K2385" s="1"/>
  <c r="C2385"/>
  <c r="J2385" s="1"/>
  <c r="D2384"/>
  <c r="K2384" s="1"/>
  <c r="C2384"/>
  <c r="J2384"/>
  <c r="D2383"/>
  <c r="K2383" s="1"/>
  <c r="C2383"/>
  <c r="J2383"/>
  <c r="D2382"/>
  <c r="K2382" s="1"/>
  <c r="C2382"/>
  <c r="J2382" s="1"/>
  <c r="D2381"/>
  <c r="K2381" s="1"/>
  <c r="C2381"/>
  <c r="J2381" s="1"/>
  <c r="D2380"/>
  <c r="K2380" s="1"/>
  <c r="C2380"/>
  <c r="J2380"/>
  <c r="D2379"/>
  <c r="K2379" s="1"/>
  <c r="C2379"/>
  <c r="J2379"/>
  <c r="D2378"/>
  <c r="K2378" s="1"/>
  <c r="C2378"/>
  <c r="J2378" s="1"/>
  <c r="D2377"/>
  <c r="K2377" s="1"/>
  <c r="C2377"/>
  <c r="J2377" s="1"/>
  <c r="D2376"/>
  <c r="K2376" s="1"/>
  <c r="C2376"/>
  <c r="J2376"/>
  <c r="D2375"/>
  <c r="K2375" s="1"/>
  <c r="C2375"/>
  <c r="J2375"/>
  <c r="D2374"/>
  <c r="K2374" s="1"/>
  <c r="C2374"/>
  <c r="J2374" s="1"/>
  <c r="D2373"/>
  <c r="K2373" s="1"/>
  <c r="C2373"/>
  <c r="J2373" s="1"/>
  <c r="D2372"/>
  <c r="K2372" s="1"/>
  <c r="C2372"/>
  <c r="J2372"/>
  <c r="D2371"/>
  <c r="K2371" s="1"/>
  <c r="C2371"/>
  <c r="J2371"/>
  <c r="L2370"/>
  <c r="E2370"/>
  <c r="D2370"/>
  <c r="K2370"/>
  <c r="C2370"/>
  <c r="J2370" s="1"/>
  <c r="D2369"/>
  <c r="K2369" s="1"/>
  <c r="C2369"/>
  <c r="J2369" s="1"/>
  <c r="D2368"/>
  <c r="K2368" s="1"/>
  <c r="C2368"/>
  <c r="J2368" s="1"/>
  <c r="D2367"/>
  <c r="K2367"/>
  <c r="C2367"/>
  <c r="J2367" s="1"/>
  <c r="D2366"/>
  <c r="K2366" s="1"/>
  <c r="C2366"/>
  <c r="J2366" s="1"/>
  <c r="D2365"/>
  <c r="K2365" s="1"/>
  <c r="C2365"/>
  <c r="J2365" s="1"/>
  <c r="D2364"/>
  <c r="K2364" s="1"/>
  <c r="C2364"/>
  <c r="J2364" s="1"/>
  <c r="D2363"/>
  <c r="K2363"/>
  <c r="C2363"/>
  <c r="J2363" s="1"/>
  <c r="D2362"/>
  <c r="K2362"/>
  <c r="C2362"/>
  <c r="J2362" s="1"/>
  <c r="L2361"/>
  <c r="E2361"/>
  <c r="D2361"/>
  <c r="K2361" s="1"/>
  <c r="C2361"/>
  <c r="J2361" s="1"/>
  <c r="D2360"/>
  <c r="K2360" s="1"/>
  <c r="C2360"/>
  <c r="J2360"/>
  <c r="D2359"/>
  <c r="K2359" s="1"/>
  <c r="C2359"/>
  <c r="J2359"/>
  <c r="D2358"/>
  <c r="K2358" s="1"/>
  <c r="C2358"/>
  <c r="J2358" s="1"/>
  <c r="D2357"/>
  <c r="K2357" s="1"/>
  <c r="C2357"/>
  <c r="J2357" s="1"/>
  <c r="D2356"/>
  <c r="K2356" s="1"/>
  <c r="C2356"/>
  <c r="J2356" s="1"/>
  <c r="D2355"/>
  <c r="K2355"/>
  <c r="C2355"/>
  <c r="J2355" s="1"/>
  <c r="D2354"/>
  <c r="K2354"/>
  <c r="C2354"/>
  <c r="J2354" s="1"/>
  <c r="D2353"/>
  <c r="K2353" s="1"/>
  <c r="C2353"/>
  <c r="J2353" s="1"/>
  <c r="D2352"/>
  <c r="K2352" s="1"/>
  <c r="C2352"/>
  <c r="J2352"/>
  <c r="D2351"/>
  <c r="K2351" s="1"/>
  <c r="C2351"/>
  <c r="J2351"/>
  <c r="D2350"/>
  <c r="K2350" s="1"/>
  <c r="C2350"/>
  <c r="J2350" s="1"/>
  <c r="D2349"/>
  <c r="K2349" s="1"/>
  <c r="C2349"/>
  <c r="J2349" s="1"/>
  <c r="D2348"/>
  <c r="K2348" s="1"/>
  <c r="C2348"/>
  <c r="J2348"/>
  <c r="D2347"/>
  <c r="K2347" s="1"/>
  <c r="C2347"/>
  <c r="J2347"/>
  <c r="D2346"/>
  <c r="K2346" s="1"/>
  <c r="C2346"/>
  <c r="J2346" s="1"/>
  <c r="D2345"/>
  <c r="K2345" s="1"/>
  <c r="C2345"/>
  <c r="J2345" s="1"/>
  <c r="D2344"/>
  <c r="K2344" s="1"/>
  <c r="C2344"/>
  <c r="J2344"/>
  <c r="D2343"/>
  <c r="K2343" s="1"/>
  <c r="C2343"/>
  <c r="J2343"/>
  <c r="J2342"/>
  <c r="D2342"/>
  <c r="K2342" s="1"/>
  <c r="C2342"/>
  <c r="D2341"/>
  <c r="K2341" s="1"/>
  <c r="C2341"/>
  <c r="J2341" s="1"/>
  <c r="J2340"/>
  <c r="D2340"/>
  <c r="K2340" s="1"/>
  <c r="C2340"/>
  <c r="D2339"/>
  <c r="K2339" s="1"/>
  <c r="C2339"/>
  <c r="J2339" s="1"/>
  <c r="D2338"/>
  <c r="K2338" s="1"/>
  <c r="C2338"/>
  <c r="J2338"/>
  <c r="D2337"/>
  <c r="K2337" s="1"/>
  <c r="C2337"/>
  <c r="J2337"/>
  <c r="D2336"/>
  <c r="K2336" s="1"/>
  <c r="C2336"/>
  <c r="J2336" s="1"/>
  <c r="D2335"/>
  <c r="K2335" s="1"/>
  <c r="C2335"/>
  <c r="J2335" s="1"/>
  <c r="D2334"/>
  <c r="K2334" s="1"/>
  <c r="C2334"/>
  <c r="J2334"/>
  <c r="D2333"/>
  <c r="K2333" s="1"/>
  <c r="C2333"/>
  <c r="J2333"/>
  <c r="J2332"/>
  <c r="D2332"/>
  <c r="K2332" s="1"/>
  <c r="C2332"/>
  <c r="D2331"/>
  <c r="K2331" s="1"/>
  <c r="C2331"/>
  <c r="J2331" s="1"/>
  <c r="D2330"/>
  <c r="K2330" s="1"/>
  <c r="C2330"/>
  <c r="J2330" s="1"/>
  <c r="D2329"/>
  <c r="K2329" s="1"/>
  <c r="C2329"/>
  <c r="J2329"/>
  <c r="D2328"/>
  <c r="K2328" s="1"/>
  <c r="C2328"/>
  <c r="J2328"/>
  <c r="D2327"/>
  <c r="K2327" s="1"/>
  <c r="C2327"/>
  <c r="J2327" s="1"/>
  <c r="D2326"/>
  <c r="K2326" s="1"/>
  <c r="C2326"/>
  <c r="J2326" s="1"/>
  <c r="D2325"/>
  <c r="K2325" s="1"/>
  <c r="C2325"/>
  <c r="J2325"/>
  <c r="D2324"/>
  <c r="K2324" s="1"/>
  <c r="C2324"/>
  <c r="J2324"/>
  <c r="D2323"/>
  <c r="K2323" s="1"/>
  <c r="C2323"/>
  <c r="J2323" s="1"/>
  <c r="D2322"/>
  <c r="K2322" s="1"/>
  <c r="C2322"/>
  <c r="J2322" s="1"/>
  <c r="D2321"/>
  <c r="K2321" s="1"/>
  <c r="C2321"/>
  <c r="J2321"/>
  <c r="D2320"/>
  <c r="K2320" s="1"/>
  <c r="C2320"/>
  <c r="J2320"/>
  <c r="D2319"/>
  <c r="K2319" s="1"/>
  <c r="C2319"/>
  <c r="J2319" s="1"/>
  <c r="D2318"/>
  <c r="K2318" s="1"/>
  <c r="C2318"/>
  <c r="J2318" s="1"/>
  <c r="D2317"/>
  <c r="K2317" s="1"/>
  <c r="C2317"/>
  <c r="J2317"/>
  <c r="D2316"/>
  <c r="K2316" s="1"/>
  <c r="C2316"/>
  <c r="J2316" s="1"/>
  <c r="D2315"/>
  <c r="K2315" s="1"/>
  <c r="C2315"/>
  <c r="J2315" s="1"/>
  <c r="D2314"/>
  <c r="K2314" s="1"/>
  <c r="C2314"/>
  <c r="J2314" s="1"/>
  <c r="D2313"/>
  <c r="K2313" s="1"/>
  <c r="C2313"/>
  <c r="J2313"/>
  <c r="D2312"/>
  <c r="K2312" s="1"/>
  <c r="C2312"/>
  <c r="J2312"/>
  <c r="D2311"/>
  <c r="K2311" s="1"/>
  <c r="C2311"/>
  <c r="J2311" s="1"/>
  <c r="D2310"/>
  <c r="K2310" s="1"/>
  <c r="C2310"/>
  <c r="J2310" s="1"/>
  <c r="D2309"/>
  <c r="K2309" s="1"/>
  <c r="C2309"/>
  <c r="J2309"/>
  <c r="D2308"/>
  <c r="K2308"/>
  <c r="C2308"/>
  <c r="J2308" s="1"/>
  <c r="L2307"/>
  <c r="E2307"/>
  <c r="D2307"/>
  <c r="K2307"/>
  <c r="C2307"/>
  <c r="J2307" s="1"/>
  <c r="D2306"/>
  <c r="K2306" s="1"/>
  <c r="C2306"/>
  <c r="J2306" s="1"/>
  <c r="D2305"/>
  <c r="K2305" s="1"/>
  <c r="C2305"/>
  <c r="J2305" s="1"/>
  <c r="J2304"/>
  <c r="D2304"/>
  <c r="K2304" s="1"/>
  <c r="C2304"/>
  <c r="D2303"/>
  <c r="K2303" s="1"/>
  <c r="C2303"/>
  <c r="J2303" s="1"/>
  <c r="D2302"/>
  <c r="K2302"/>
  <c r="C2302"/>
  <c r="J2302" s="1"/>
  <c r="D2301"/>
  <c r="K2301"/>
  <c r="C2301"/>
  <c r="J2301" s="1"/>
  <c r="D2300"/>
  <c r="K2300" s="1"/>
  <c r="C2300"/>
  <c r="J2300" s="1"/>
  <c r="D2299"/>
  <c r="K2299" s="1"/>
  <c r="C2299"/>
  <c r="J2299" s="1"/>
  <c r="D2298"/>
  <c r="K2298"/>
  <c r="C2298"/>
  <c r="J2298" s="1"/>
  <c r="D2297"/>
  <c r="K2297"/>
  <c r="C2297"/>
  <c r="J2297" s="1"/>
  <c r="D2296"/>
  <c r="K2296" s="1"/>
  <c r="C2296"/>
  <c r="J2296" s="1"/>
  <c r="D2295"/>
  <c r="K2295" s="1"/>
  <c r="C2295"/>
  <c r="J2295" s="1"/>
  <c r="D2294"/>
  <c r="K2294"/>
  <c r="C2294"/>
  <c r="J2294" s="1"/>
  <c r="D2293"/>
  <c r="K2293"/>
  <c r="C2293"/>
  <c r="J2293" s="1"/>
  <c r="D2292"/>
  <c r="K2292" s="1"/>
  <c r="C2292"/>
  <c r="J2292" s="1"/>
  <c r="D2291"/>
  <c r="K2291" s="1"/>
  <c r="C2291"/>
  <c r="J2291" s="1"/>
  <c r="D2290"/>
  <c r="K2290"/>
  <c r="C2290"/>
  <c r="J2290" s="1"/>
  <c r="D2289"/>
  <c r="K2289"/>
  <c r="C2289"/>
  <c r="J2289" s="1"/>
  <c r="D2288"/>
  <c r="K2288"/>
  <c r="C2288"/>
  <c r="J2288" s="1"/>
  <c r="D2287"/>
  <c r="K2287" s="1"/>
  <c r="C2287"/>
  <c r="J2287" s="1"/>
  <c r="D2286"/>
  <c r="K2286" s="1"/>
  <c r="C2286"/>
  <c r="J2286" s="1"/>
  <c r="D2285"/>
  <c r="K2285"/>
  <c r="C2285"/>
  <c r="J2285" s="1"/>
  <c r="D2284"/>
  <c r="K2284"/>
  <c r="C2284"/>
  <c r="J2284" s="1"/>
  <c r="D2283"/>
  <c r="K2283" s="1"/>
  <c r="C2283"/>
  <c r="J2283" s="1"/>
  <c r="D2282"/>
  <c r="K2282" s="1"/>
  <c r="C2282"/>
  <c r="J2282" s="1"/>
  <c r="D2281"/>
  <c r="K2281"/>
  <c r="C2281"/>
  <c r="J2281" s="1"/>
  <c r="D2280"/>
  <c r="K2280"/>
  <c r="C2280"/>
  <c r="J2280" s="1"/>
  <c r="D2279"/>
  <c r="K2279" s="1"/>
  <c r="C2279"/>
  <c r="J2279" s="1"/>
  <c r="D2278"/>
  <c r="K2278" s="1"/>
  <c r="C2278"/>
  <c r="J2278" s="1"/>
  <c r="D2277"/>
  <c r="K2277"/>
  <c r="C2277"/>
  <c r="J2277" s="1"/>
  <c r="D2276"/>
  <c r="K2276"/>
  <c r="C2276"/>
  <c r="J2276" s="1"/>
  <c r="D2275"/>
  <c r="K2275" s="1"/>
  <c r="C2275"/>
  <c r="J2275" s="1"/>
  <c r="D2274"/>
  <c r="K2274" s="1"/>
  <c r="C2274"/>
  <c r="J2274" s="1"/>
  <c r="D2273"/>
  <c r="K2273"/>
  <c r="C2273"/>
  <c r="J2273" s="1"/>
  <c r="D2272"/>
  <c r="K2272"/>
  <c r="C2272"/>
  <c r="J2272" s="1"/>
  <c r="D2271"/>
  <c r="K2271"/>
  <c r="C2271"/>
  <c r="J2271" s="1"/>
  <c r="D2270"/>
  <c r="K2270" s="1"/>
  <c r="C2270"/>
  <c r="J2270" s="1"/>
  <c r="D2269"/>
  <c r="K2269"/>
  <c r="C2269"/>
  <c r="J2269" s="1"/>
  <c r="D2268"/>
  <c r="K2268"/>
  <c r="C2268"/>
  <c r="J2268" s="1"/>
  <c r="D2267"/>
  <c r="K2267"/>
  <c r="C2267"/>
  <c r="J2267" s="1"/>
  <c r="D2266"/>
  <c r="K2266" s="1"/>
  <c r="C2266"/>
  <c r="J2266" s="1"/>
  <c r="D2265"/>
  <c r="K2265"/>
  <c r="C2265"/>
  <c r="J2265" s="1"/>
  <c r="D2264"/>
  <c r="K2264"/>
  <c r="C2264"/>
  <c r="J2264" s="1"/>
  <c r="D2263"/>
  <c r="K2263"/>
  <c r="C2263"/>
  <c r="J2263" s="1"/>
  <c r="D2262"/>
  <c r="K2262" s="1"/>
  <c r="C2262"/>
  <c r="J2262" s="1"/>
  <c r="J2261"/>
  <c r="D2261"/>
  <c r="K2261" s="1"/>
  <c r="C2261"/>
  <c r="D2260"/>
  <c r="K2260"/>
  <c r="C2260"/>
  <c r="J2260" s="1"/>
  <c r="D2259"/>
  <c r="K2259" s="1"/>
  <c r="C2259"/>
  <c r="J2259" s="1"/>
  <c r="D2258"/>
  <c r="K2258"/>
  <c r="C2258"/>
  <c r="J2258" s="1"/>
  <c r="D2257"/>
  <c r="K2257" s="1"/>
  <c r="C2257"/>
  <c r="J2257" s="1"/>
  <c r="D2256"/>
  <c r="K2256" s="1"/>
  <c r="C2256"/>
  <c r="J2256" s="1"/>
  <c r="D2255"/>
  <c r="K2255" s="1"/>
  <c r="C2255"/>
  <c r="J2255" s="1"/>
  <c r="D2254"/>
  <c r="K2254"/>
  <c r="C2254"/>
  <c r="J2254" s="1"/>
  <c r="D2253"/>
  <c r="K2253" s="1"/>
  <c r="C2253"/>
  <c r="J2253" s="1"/>
  <c r="D2252"/>
  <c r="K2252" s="1"/>
  <c r="C2252"/>
  <c r="J2252" s="1"/>
  <c r="D2251"/>
  <c r="K2251" s="1"/>
  <c r="C2251"/>
  <c r="J2251" s="1"/>
  <c r="J2250"/>
  <c r="D2250"/>
  <c r="K2250" s="1"/>
  <c r="C2250"/>
  <c r="D2249"/>
  <c r="K2249" s="1"/>
  <c r="C2249"/>
  <c r="J2249" s="1"/>
  <c r="D2248"/>
  <c r="K2248" s="1"/>
  <c r="C2248"/>
  <c r="J2248" s="1"/>
  <c r="D2247"/>
  <c r="K2247" s="1"/>
  <c r="C2247"/>
  <c r="J2247" s="1"/>
  <c r="D2246"/>
  <c r="K2246"/>
  <c r="C2246"/>
  <c r="J2246" s="1"/>
  <c r="D2245"/>
  <c r="K2245" s="1"/>
  <c r="C2245"/>
  <c r="J2245" s="1"/>
  <c r="D2244"/>
  <c r="K2244" s="1"/>
  <c r="C2244"/>
  <c r="J2244" s="1"/>
  <c r="D2243"/>
  <c r="K2243" s="1"/>
  <c r="C2243"/>
  <c r="J2243" s="1"/>
  <c r="D2242"/>
  <c r="K2242" s="1"/>
  <c r="C2242"/>
  <c r="J2242" s="1"/>
  <c r="D2241"/>
  <c r="K2241" s="1"/>
  <c r="C2241"/>
  <c r="J2241" s="1"/>
  <c r="D2240"/>
  <c r="K2240" s="1"/>
  <c r="C2240"/>
  <c r="J2240" s="1"/>
  <c r="D2239"/>
  <c r="K2239" s="1"/>
  <c r="C2239"/>
  <c r="J2239"/>
  <c r="D2238"/>
  <c r="K2238" s="1"/>
  <c r="C2238"/>
  <c r="J2238" s="1"/>
  <c r="D2237"/>
  <c r="K2237" s="1"/>
  <c r="C2237"/>
  <c r="J2237" s="1"/>
  <c r="D2236"/>
  <c r="K2236"/>
  <c r="C2236"/>
  <c r="J2236" s="1"/>
  <c r="D2235"/>
  <c r="K2235" s="1"/>
  <c r="C2235"/>
  <c r="J2235" s="1"/>
  <c r="D2234"/>
  <c r="K2234"/>
  <c r="C2234"/>
  <c r="J2234" s="1"/>
  <c r="D2233"/>
  <c r="K2233" s="1"/>
  <c r="C2233"/>
  <c r="J2233" s="1"/>
  <c r="D2232"/>
  <c r="K2232" s="1"/>
  <c r="C2232"/>
  <c r="J2232" s="1"/>
  <c r="D2231"/>
  <c r="K2231" s="1"/>
  <c r="C2231"/>
  <c r="J2231" s="1"/>
  <c r="D2230"/>
  <c r="K2230" s="1"/>
  <c r="C2230"/>
  <c r="J2230" s="1"/>
  <c r="J2229"/>
  <c r="D2229"/>
  <c r="K2229" s="1"/>
  <c r="C2229"/>
  <c r="D2228"/>
  <c r="K2228" s="1"/>
  <c r="C2228"/>
  <c r="J2228" s="1"/>
  <c r="D2227"/>
  <c r="K2227"/>
  <c r="C2227"/>
  <c r="J2227" s="1"/>
  <c r="D2226"/>
  <c r="K2226" s="1"/>
  <c r="C2226"/>
  <c r="J2226" s="1"/>
  <c r="D2225"/>
  <c r="K2225"/>
  <c r="C2225"/>
  <c r="J2225" s="1"/>
  <c r="D2224"/>
  <c r="K2224" s="1"/>
  <c r="C2224"/>
  <c r="J2224" s="1"/>
  <c r="D2223"/>
  <c r="K2223" s="1"/>
  <c r="C2223"/>
  <c r="J2223" s="1"/>
  <c r="D2222"/>
  <c r="K2222" s="1"/>
  <c r="C2222"/>
  <c r="J2222" s="1"/>
  <c r="D2221"/>
  <c r="K2221" s="1"/>
  <c r="C2221"/>
  <c r="J2221" s="1"/>
  <c r="D2220"/>
  <c r="K2220" s="1"/>
  <c r="C2220"/>
  <c r="J2220" s="1"/>
  <c r="D2219"/>
  <c r="K2219"/>
  <c r="C2219"/>
  <c r="J2219" s="1"/>
  <c r="D2218"/>
  <c r="K2218" s="1"/>
  <c r="C2218"/>
  <c r="J2218" s="1"/>
  <c r="D2217"/>
  <c r="K2217"/>
  <c r="C2217"/>
  <c r="J2217" s="1"/>
  <c r="D2216"/>
  <c r="K2216" s="1"/>
  <c r="C2216"/>
  <c r="J2216" s="1"/>
  <c r="D2215"/>
  <c r="K2215" s="1"/>
  <c r="C2215"/>
  <c r="J2215" s="1"/>
  <c r="D2214"/>
  <c r="K2214" s="1"/>
  <c r="C2214"/>
  <c r="J2214" s="1"/>
  <c r="D2213"/>
  <c r="K2213" s="1"/>
  <c r="C2213"/>
  <c r="J2213" s="1"/>
  <c r="D2212"/>
  <c r="K2212" s="1"/>
  <c r="C2212"/>
  <c r="J2212" s="1"/>
  <c r="D2211"/>
  <c r="K2211"/>
  <c r="C2211"/>
  <c r="J2211" s="1"/>
  <c r="D2210"/>
  <c r="K2210" s="1"/>
  <c r="C2210"/>
  <c r="J2210" s="1"/>
  <c r="D2209"/>
  <c r="K2209"/>
  <c r="C2209"/>
  <c r="J2209" s="1"/>
  <c r="D2208"/>
  <c r="K2208" s="1"/>
  <c r="C2208"/>
  <c r="J2208" s="1"/>
  <c r="D2207"/>
  <c r="K2207" s="1"/>
  <c r="C2207"/>
  <c r="J2207" s="1"/>
  <c r="D2206"/>
  <c r="K2206" s="1"/>
  <c r="C2206"/>
  <c r="J2206" s="1"/>
  <c r="D2205"/>
  <c r="K2205"/>
  <c r="C2205"/>
  <c r="J2205" s="1"/>
  <c r="D2204"/>
  <c r="K2204" s="1"/>
  <c r="C2204"/>
  <c r="J2204" s="1"/>
  <c r="D2203"/>
  <c r="K2203"/>
  <c r="C2203"/>
  <c r="J2203" s="1"/>
  <c r="D2202"/>
  <c r="K2202" s="1"/>
  <c r="C2202"/>
  <c r="J2202" s="1"/>
  <c r="D2201"/>
  <c r="K2201" s="1"/>
  <c r="C2201"/>
  <c r="J2201" s="1"/>
  <c r="D2200"/>
  <c r="K2200" s="1"/>
  <c r="C2200"/>
  <c r="J2200" s="1"/>
  <c r="D2199"/>
  <c r="K2199" s="1"/>
  <c r="C2199"/>
  <c r="J2199" s="1"/>
  <c r="D2198"/>
  <c r="K2198" s="1"/>
  <c r="C2198"/>
  <c r="J2198" s="1"/>
  <c r="D2197"/>
  <c r="K2197"/>
  <c r="C2197"/>
  <c r="J2197" s="1"/>
  <c r="D2196"/>
  <c r="K2196" s="1"/>
  <c r="C2196"/>
  <c r="J2196" s="1"/>
  <c r="D2195"/>
  <c r="K2195"/>
  <c r="C2195"/>
  <c r="J2195" s="1"/>
  <c r="D2194"/>
  <c r="K2194" s="1"/>
  <c r="C2194"/>
  <c r="J2194" s="1"/>
  <c r="J2193"/>
  <c r="D2193"/>
  <c r="K2193" s="1"/>
  <c r="C2193"/>
  <c r="D2192"/>
  <c r="K2192"/>
  <c r="C2192"/>
  <c r="J2192" s="1"/>
  <c r="D2191"/>
  <c r="K2191" s="1"/>
  <c r="C2191"/>
  <c r="J2191" s="1"/>
  <c r="D2190"/>
  <c r="K2190" s="1"/>
  <c r="C2190"/>
  <c r="J2190" s="1"/>
  <c r="D2189"/>
  <c r="K2189" s="1"/>
  <c r="C2189"/>
  <c r="J2189" s="1"/>
  <c r="D2188"/>
  <c r="K2188"/>
  <c r="C2188"/>
  <c r="J2188" s="1"/>
  <c r="D2187"/>
  <c r="K2187" s="1"/>
  <c r="C2187"/>
  <c r="J2187" s="1"/>
  <c r="D2186"/>
  <c r="K2186"/>
  <c r="C2186"/>
  <c r="J2186" s="1"/>
  <c r="D2185"/>
  <c r="K2185" s="1"/>
  <c r="C2185"/>
  <c r="J2185" s="1"/>
  <c r="D2184"/>
  <c r="K2184"/>
  <c r="C2184"/>
  <c r="J2184" s="1"/>
  <c r="D2183"/>
  <c r="K2183" s="1"/>
  <c r="C2183"/>
  <c r="J2183" s="1"/>
  <c r="D2182"/>
  <c r="K2182" s="1"/>
  <c r="C2182"/>
  <c r="J2182" s="1"/>
  <c r="D2181"/>
  <c r="K2181" s="1"/>
  <c r="C2181"/>
  <c r="J2181" s="1"/>
  <c r="D2180"/>
  <c r="K2180"/>
  <c r="C2180"/>
  <c r="J2180" s="1"/>
  <c r="D2179"/>
  <c r="K2179" s="1"/>
  <c r="C2179"/>
  <c r="J2179" s="1"/>
  <c r="D2178"/>
  <c r="K2178" s="1"/>
  <c r="C2178"/>
  <c r="J2178" s="1"/>
  <c r="D2177"/>
  <c r="K2177" s="1"/>
  <c r="C2177"/>
  <c r="J2177" s="1"/>
  <c r="D2176"/>
  <c r="K2176"/>
  <c r="C2176"/>
  <c r="J2176" s="1"/>
  <c r="D2175"/>
  <c r="K2175" s="1"/>
  <c r="C2175"/>
  <c r="J2175" s="1"/>
  <c r="D2174"/>
  <c r="K2174" s="1"/>
  <c r="C2174"/>
  <c r="J2174" s="1"/>
  <c r="D2173"/>
  <c r="K2173" s="1"/>
  <c r="C2173"/>
  <c r="J2173" s="1"/>
  <c r="D2172"/>
  <c r="K2172"/>
  <c r="C2172"/>
  <c r="J2172" s="1"/>
  <c r="D2171"/>
  <c r="K2171" s="1"/>
  <c r="C2171"/>
  <c r="J2171" s="1"/>
  <c r="D2170"/>
  <c r="K2170" s="1"/>
  <c r="C2170"/>
  <c r="J2170" s="1"/>
  <c r="D2169"/>
  <c r="K2169" s="1"/>
  <c r="C2169"/>
  <c r="J2169" s="1"/>
  <c r="D2168"/>
  <c r="K2168"/>
  <c r="C2168"/>
  <c r="J2168" s="1"/>
  <c r="D2167"/>
  <c r="K2167" s="1"/>
  <c r="C2167"/>
  <c r="J2167" s="1"/>
  <c r="D2166"/>
  <c r="K2166" s="1"/>
  <c r="C2166"/>
  <c r="J2166" s="1"/>
  <c r="D2165"/>
  <c r="K2165" s="1"/>
  <c r="C2165"/>
  <c r="J2165" s="1"/>
  <c r="D2164"/>
  <c r="K2164"/>
  <c r="C2164"/>
  <c r="J2164" s="1"/>
  <c r="D2163"/>
  <c r="K2163" s="1"/>
  <c r="C2163"/>
  <c r="J2163" s="1"/>
  <c r="D2162"/>
  <c r="K2162" s="1"/>
  <c r="C2162"/>
  <c r="J2162" s="1"/>
  <c r="D2161"/>
  <c r="K2161" s="1"/>
  <c r="C2161"/>
  <c r="J2161" s="1"/>
  <c r="D2160"/>
  <c r="K2160"/>
  <c r="C2160"/>
  <c r="J2160" s="1"/>
  <c r="D2159"/>
  <c r="K2159" s="1"/>
  <c r="C2159"/>
  <c r="J2159" s="1"/>
  <c r="J2158"/>
  <c r="D2158"/>
  <c r="K2158" s="1"/>
  <c r="C2158"/>
  <c r="D2157"/>
  <c r="K2157"/>
  <c r="C2157"/>
  <c r="J2157" s="1"/>
  <c r="D2156"/>
  <c r="K2156" s="1"/>
  <c r="C2156"/>
  <c r="J2156" s="1"/>
  <c r="D2155"/>
  <c r="K2155" s="1"/>
  <c r="C2155"/>
  <c r="J2155" s="1"/>
  <c r="D2154"/>
  <c r="K2154" s="1"/>
  <c r="C2154"/>
  <c r="J2154" s="1"/>
  <c r="D2153"/>
  <c r="K2153" s="1"/>
  <c r="C2153"/>
  <c r="J2153" s="1"/>
  <c r="D2152"/>
  <c r="K2152" s="1"/>
  <c r="C2152"/>
  <c r="J2152" s="1"/>
  <c r="D2151"/>
  <c r="K2151"/>
  <c r="C2151"/>
  <c r="J2151" s="1"/>
  <c r="D2150"/>
  <c r="K2150" s="1"/>
  <c r="C2150"/>
  <c r="J2150" s="1"/>
  <c r="D2149"/>
  <c r="K2149" s="1"/>
  <c r="C2149"/>
  <c r="J2149" s="1"/>
  <c r="D2148"/>
  <c r="K2148" s="1"/>
  <c r="C2148"/>
  <c r="J2148" s="1"/>
  <c r="D2147"/>
  <c r="K2147" s="1"/>
  <c r="C2147"/>
  <c r="J2147" s="1"/>
  <c r="D2146"/>
  <c r="K2146"/>
  <c r="C2146"/>
  <c r="J2146" s="1"/>
  <c r="D2145"/>
  <c r="K2145" s="1"/>
  <c r="C2145"/>
  <c r="J2145" s="1"/>
  <c r="D2144"/>
  <c r="K2144" s="1"/>
  <c r="C2144"/>
  <c r="J2144" s="1"/>
  <c r="D2143"/>
  <c r="K2143" s="1"/>
  <c r="C2143"/>
  <c r="J2143" s="1"/>
  <c r="D2142"/>
  <c r="K2142" s="1"/>
  <c r="C2142"/>
  <c r="J2142" s="1"/>
  <c r="D2141"/>
  <c r="K2141" s="1"/>
  <c r="C2141"/>
  <c r="J2141" s="1"/>
  <c r="D2140"/>
  <c r="K2140" s="1"/>
  <c r="C2140"/>
  <c r="J2140" s="1"/>
  <c r="D2139"/>
  <c r="K2139" s="1"/>
  <c r="C2139"/>
  <c r="J2139" s="1"/>
  <c r="D2138"/>
  <c r="K2138"/>
  <c r="C2138"/>
  <c r="J2138" s="1"/>
  <c r="D2137"/>
  <c r="K2137" s="1"/>
  <c r="C2137"/>
  <c r="J2137" s="1"/>
  <c r="D2136"/>
  <c r="K2136" s="1"/>
  <c r="C2136"/>
  <c r="J2136" s="1"/>
  <c r="D2135"/>
  <c r="K2135" s="1"/>
  <c r="C2135"/>
  <c r="J2135" s="1"/>
  <c r="D2134"/>
  <c r="K2134" s="1"/>
  <c r="C2134"/>
  <c r="J2134" s="1"/>
  <c r="K2133"/>
  <c r="D2133"/>
  <c r="C2133"/>
  <c r="J2133" s="1"/>
  <c r="D2132"/>
  <c r="K2132"/>
  <c r="C2132"/>
  <c r="J2132" s="1"/>
  <c r="D2131"/>
  <c r="K2131"/>
  <c r="C2131"/>
  <c r="J2131" s="1"/>
  <c r="D2130"/>
  <c r="K2130" s="1"/>
  <c r="C2130"/>
  <c r="J2130" s="1"/>
  <c r="D2129"/>
  <c r="K2129" s="1"/>
  <c r="C2129"/>
  <c r="J2129" s="1"/>
  <c r="D2128"/>
  <c r="K2128" s="1"/>
  <c r="C2128"/>
  <c r="J2128" s="1"/>
  <c r="D2127"/>
  <c r="K2127"/>
  <c r="C2127"/>
  <c r="J2127" s="1"/>
  <c r="D2126"/>
  <c r="K2126" s="1"/>
  <c r="C2126"/>
  <c r="J2126" s="1"/>
  <c r="D2125"/>
  <c r="K2125" s="1"/>
  <c r="C2125"/>
  <c r="J2125" s="1"/>
  <c r="D2124"/>
  <c r="K2124" s="1"/>
  <c r="C2124"/>
  <c r="J2124" s="1"/>
  <c r="D2123"/>
  <c r="K2123"/>
  <c r="C2123"/>
  <c r="J2123" s="1"/>
  <c r="D2122"/>
  <c r="K2122" s="1"/>
  <c r="C2122"/>
  <c r="J2122" s="1"/>
  <c r="D2121"/>
  <c r="K2121" s="1"/>
  <c r="C2121"/>
  <c r="J2121" s="1"/>
  <c r="D2120"/>
  <c r="K2120" s="1"/>
  <c r="C2120"/>
  <c r="J2120" s="1"/>
  <c r="D2119"/>
  <c r="K2119" s="1"/>
  <c r="C2119"/>
  <c r="J2119" s="1"/>
  <c r="D2118"/>
  <c r="K2118" s="1"/>
  <c r="C2118"/>
  <c r="J2118" s="1"/>
  <c r="D2117"/>
  <c r="K2117" s="1"/>
  <c r="C2117"/>
  <c r="J2117" s="1"/>
  <c r="D2116"/>
  <c r="K2116" s="1"/>
  <c r="C2116"/>
  <c r="J2116" s="1"/>
  <c r="D2115"/>
  <c r="K2115" s="1"/>
  <c r="C2115"/>
  <c r="J2115" s="1"/>
  <c r="D2114"/>
  <c r="K2114" s="1"/>
  <c r="C2114"/>
  <c r="J2114" s="1"/>
  <c r="D2113"/>
  <c r="K2113" s="1"/>
  <c r="C2113"/>
  <c r="J2113" s="1"/>
  <c r="D2112"/>
  <c r="K2112" s="1"/>
  <c r="C2112"/>
  <c r="J2112" s="1"/>
  <c r="D2111"/>
  <c r="K2111" s="1"/>
  <c r="C2111"/>
  <c r="J2111" s="1"/>
  <c r="D2110"/>
  <c r="K2110" s="1"/>
  <c r="C2110"/>
  <c r="J2110" s="1"/>
  <c r="D2109"/>
  <c r="K2109" s="1"/>
  <c r="C2109"/>
  <c r="J2109" s="1"/>
  <c r="D2108"/>
  <c r="K2108" s="1"/>
  <c r="C2108"/>
  <c r="J2108" s="1"/>
  <c r="D2107"/>
  <c r="K2107" s="1"/>
  <c r="C2107"/>
  <c r="J2107" s="1"/>
  <c r="D2106"/>
  <c r="K2106" s="1"/>
  <c r="C2106"/>
  <c r="J2106" s="1"/>
  <c r="D2105"/>
  <c r="K2105" s="1"/>
  <c r="C2105"/>
  <c r="J2105" s="1"/>
  <c r="D2104"/>
  <c r="K2104" s="1"/>
  <c r="C2104"/>
  <c r="J2104" s="1"/>
  <c r="D2103"/>
  <c r="K2103" s="1"/>
  <c r="C2103"/>
  <c r="J2103" s="1"/>
  <c r="D2102"/>
  <c r="K2102" s="1"/>
  <c r="C2102"/>
  <c r="J2102" s="1"/>
  <c r="D2101"/>
  <c r="K2101" s="1"/>
  <c r="C2101"/>
  <c r="J2101" s="1"/>
  <c r="D2100"/>
  <c r="K2100" s="1"/>
  <c r="C2100"/>
  <c r="J2100" s="1"/>
  <c r="D2099"/>
  <c r="K2099" s="1"/>
  <c r="C2099"/>
  <c r="J2099"/>
  <c r="D2098"/>
  <c r="K2098"/>
  <c r="C2098"/>
  <c r="J2098"/>
  <c r="D2097"/>
  <c r="K2097" s="1"/>
  <c r="C2097"/>
  <c r="J2097" s="1"/>
  <c r="D2096"/>
  <c r="K2096"/>
  <c r="C2096"/>
  <c r="J2096"/>
  <c r="D2095"/>
  <c r="K2095"/>
  <c r="C2095"/>
  <c r="J2095"/>
  <c r="D2094"/>
  <c r="K2094"/>
  <c r="C2094"/>
  <c r="J2094"/>
  <c r="D2093"/>
  <c r="K2093"/>
  <c r="C2093"/>
  <c r="J2093"/>
  <c r="D2092"/>
  <c r="K2092"/>
  <c r="C2092"/>
  <c r="J2092"/>
  <c r="D2091"/>
  <c r="K2091"/>
  <c r="C2091"/>
  <c r="J2091"/>
  <c r="D2090"/>
  <c r="K2090"/>
  <c r="C2090"/>
  <c r="J2090"/>
  <c r="D2089"/>
  <c r="K2089" s="1"/>
  <c r="C2089"/>
  <c r="J2089" s="1"/>
  <c r="D2088"/>
  <c r="K2088"/>
  <c r="C2088"/>
  <c r="J2088"/>
  <c r="D2087"/>
  <c r="K2087"/>
  <c r="C2087"/>
  <c r="J2087"/>
  <c r="D2086"/>
  <c r="K2086"/>
  <c r="C2086"/>
  <c r="J2086"/>
  <c r="D2085"/>
  <c r="K2085"/>
  <c r="C2085"/>
  <c r="J2085"/>
  <c r="D2084"/>
  <c r="K2084"/>
  <c r="C2084"/>
  <c r="J2084"/>
  <c r="D2083"/>
  <c r="K2083"/>
  <c r="C2083"/>
  <c r="J2083"/>
  <c r="D2082"/>
  <c r="K2082"/>
  <c r="C2082"/>
  <c r="J2082"/>
  <c r="D2081"/>
  <c r="K2081" s="1"/>
  <c r="C2081"/>
  <c r="J2081" s="1"/>
  <c r="D2080"/>
  <c r="K2080"/>
  <c r="C2080"/>
  <c r="J2080"/>
  <c r="D2079"/>
  <c r="K2079"/>
  <c r="C2079"/>
  <c r="J2079"/>
  <c r="D2078"/>
  <c r="K2078"/>
  <c r="C2078"/>
  <c r="J2078"/>
  <c r="D2077"/>
  <c r="K2077"/>
  <c r="C2077"/>
  <c r="J2077"/>
  <c r="D2076"/>
  <c r="K2076"/>
  <c r="C2076"/>
  <c r="J2076"/>
  <c r="D2075"/>
  <c r="K2075"/>
  <c r="C2075"/>
  <c r="J2075"/>
  <c r="D2074"/>
  <c r="K2074"/>
  <c r="C2074"/>
  <c r="J2074"/>
  <c r="D2073"/>
  <c r="K2073"/>
  <c r="C2073"/>
  <c r="J2073"/>
  <c r="D2072"/>
  <c r="K2072"/>
  <c r="C2072"/>
  <c r="J2072"/>
  <c r="D2071"/>
  <c r="K2071"/>
  <c r="C2071"/>
  <c r="J2071"/>
  <c r="D2070"/>
  <c r="K2070" s="1"/>
  <c r="C2070"/>
  <c r="J2070" s="1"/>
  <c r="D2069"/>
  <c r="K2069"/>
  <c r="C2069"/>
  <c r="J2069"/>
  <c r="D2068"/>
  <c r="K2068"/>
  <c r="C2068"/>
  <c r="J2068"/>
  <c r="D2067"/>
  <c r="K2067"/>
  <c r="C2067"/>
  <c r="J2067"/>
  <c r="D2066"/>
  <c r="K2066"/>
  <c r="C2066"/>
  <c r="J2066"/>
  <c r="D2065"/>
  <c r="K2065"/>
  <c r="C2065"/>
  <c r="J2065"/>
  <c r="D2064"/>
  <c r="K2064"/>
  <c r="C2064"/>
  <c r="J2064"/>
  <c r="D2063"/>
  <c r="K2063"/>
  <c r="C2063"/>
  <c r="J2063"/>
  <c r="D2062"/>
  <c r="K2062"/>
  <c r="C2062"/>
  <c r="J2062"/>
  <c r="D2061"/>
  <c r="K2061" s="1"/>
  <c r="C2061"/>
  <c r="J2061" s="1"/>
  <c r="D2060"/>
  <c r="K2060"/>
  <c r="C2060"/>
  <c r="J2060"/>
  <c r="D2059"/>
  <c r="K2059" s="1"/>
  <c r="C2059"/>
  <c r="J2059"/>
  <c r="D2058"/>
  <c r="K2058" s="1"/>
  <c r="C2058"/>
  <c r="J2058"/>
  <c r="D2057"/>
  <c r="K2057" s="1"/>
  <c r="C2057"/>
  <c r="J2057"/>
  <c r="D2056"/>
  <c r="K2056" s="1"/>
  <c r="C2056"/>
  <c r="J2056"/>
  <c r="D2055"/>
  <c r="K2055" s="1"/>
  <c r="C2055"/>
  <c r="J2055"/>
  <c r="D2054"/>
  <c r="K2054" s="1"/>
  <c r="C2054"/>
  <c r="J2054"/>
  <c r="D2053"/>
  <c r="K2053" s="1"/>
  <c r="C2053"/>
  <c r="J2053"/>
  <c r="D2052"/>
  <c r="K2052" s="1"/>
  <c r="C2052"/>
  <c r="J2052" s="1"/>
  <c r="D2051"/>
  <c r="K2051"/>
  <c r="C2051"/>
  <c r="J2051" s="1"/>
  <c r="D2050"/>
  <c r="K2050"/>
  <c r="C2050"/>
  <c r="J2050" s="1"/>
  <c r="D2049"/>
  <c r="K2049"/>
  <c r="C2049"/>
  <c r="J2049" s="1"/>
  <c r="D2048"/>
  <c r="K2048"/>
  <c r="C2048"/>
  <c r="J2048" s="1"/>
  <c r="D2047"/>
  <c r="K2047"/>
  <c r="C2047"/>
  <c r="J2047" s="1"/>
  <c r="D2046"/>
  <c r="K2046"/>
  <c r="C2046"/>
  <c r="J2046" s="1"/>
  <c r="D2045"/>
  <c r="K2045"/>
  <c r="C2045"/>
  <c r="J2045" s="1"/>
  <c r="D2044"/>
  <c r="K2044" s="1"/>
  <c r="C2044"/>
  <c r="J2044" s="1"/>
  <c r="D2043"/>
  <c r="K2043" s="1"/>
  <c r="C2043"/>
  <c r="J2043" s="1"/>
  <c r="D2042"/>
  <c r="K2042" s="1"/>
  <c r="C2042"/>
  <c r="J2042" s="1"/>
  <c r="D2041"/>
  <c r="K2041" s="1"/>
  <c r="C2041"/>
  <c r="J2041" s="1"/>
  <c r="D2040"/>
  <c r="K2040" s="1"/>
  <c r="C2040"/>
  <c r="J2040" s="1"/>
  <c r="D2039"/>
  <c r="K2039" s="1"/>
  <c r="C2039"/>
  <c r="J2039" s="1"/>
  <c r="D2038"/>
  <c r="K2038" s="1"/>
  <c r="C2038"/>
  <c r="J2038" s="1"/>
  <c r="D2037"/>
  <c r="K2037" s="1"/>
  <c r="C2037"/>
  <c r="J2037" s="1"/>
  <c r="D2036"/>
  <c r="K2036" s="1"/>
  <c r="C2036"/>
  <c r="J2036" s="1"/>
  <c r="D2035"/>
  <c r="K2035" s="1"/>
  <c r="C2035"/>
  <c r="J2035" s="1"/>
  <c r="D2034"/>
  <c r="K2034" s="1"/>
  <c r="C2034"/>
  <c r="J2034" s="1"/>
  <c r="D2033"/>
  <c r="K2033" s="1"/>
  <c r="C2033"/>
  <c r="J2033" s="1"/>
  <c r="D2032"/>
  <c r="K2032" s="1"/>
  <c r="C2032"/>
  <c r="J2032" s="1"/>
  <c r="L2031"/>
  <c r="E2031"/>
  <c r="D2031"/>
  <c r="K2031" s="1"/>
  <c r="C2031"/>
  <c r="J2031" s="1"/>
  <c r="D2030"/>
  <c r="K2030" s="1"/>
  <c r="C2030"/>
  <c r="J2030" s="1"/>
  <c r="D2029"/>
  <c r="K2029" s="1"/>
  <c r="C2029"/>
  <c r="J2029" s="1"/>
  <c r="D2028"/>
  <c r="K2028" s="1"/>
  <c r="C2028"/>
  <c r="J2028" s="1"/>
  <c r="D2027"/>
  <c r="K2027" s="1"/>
  <c r="C2027"/>
  <c r="J2027" s="1"/>
  <c r="D2026"/>
  <c r="K2026" s="1"/>
  <c r="C2026"/>
  <c r="J2026" s="1"/>
  <c r="D2025"/>
  <c r="K2025" s="1"/>
  <c r="C2025"/>
  <c r="J2025" s="1"/>
  <c r="D2024"/>
  <c r="K2024" s="1"/>
  <c r="C2024"/>
  <c r="J2024" s="1"/>
  <c r="D2023"/>
  <c r="K2023" s="1"/>
  <c r="C2023"/>
  <c r="J2023" s="1"/>
  <c r="D2022"/>
  <c r="K2022" s="1"/>
  <c r="C2022"/>
  <c r="J2022" s="1"/>
  <c r="D2021"/>
  <c r="K2021" s="1"/>
  <c r="C2021"/>
  <c r="J2021" s="1"/>
  <c r="D2020"/>
  <c r="K2020" s="1"/>
  <c r="C2020"/>
  <c r="J2020" s="1"/>
  <c r="D2019"/>
  <c r="K2019" s="1"/>
  <c r="C2019"/>
  <c r="J2019" s="1"/>
  <c r="D2018"/>
  <c r="K2018" s="1"/>
  <c r="C2018"/>
  <c r="J2018" s="1"/>
  <c r="D2017"/>
  <c r="K2017" s="1"/>
  <c r="C2017"/>
  <c r="J2017" s="1"/>
  <c r="D2016"/>
  <c r="K2016" s="1"/>
  <c r="C2016"/>
  <c r="J2016" s="1"/>
  <c r="D2015"/>
  <c r="K2015" s="1"/>
  <c r="C2015"/>
  <c r="J2015" s="1"/>
  <c r="D2014"/>
  <c r="K2014" s="1"/>
  <c r="C2014"/>
  <c r="J2014" s="1"/>
  <c r="D2013"/>
  <c r="K2013" s="1"/>
  <c r="C2013"/>
  <c r="J2013" s="1"/>
  <c r="D2012"/>
  <c r="K2012" s="1"/>
  <c r="C2012"/>
  <c r="J2012" s="1"/>
  <c r="D2011"/>
  <c r="K2011" s="1"/>
  <c r="C2011"/>
  <c r="J2011" s="1"/>
  <c r="D2010"/>
  <c r="K2010" s="1"/>
  <c r="C2010"/>
  <c r="J2010" s="1"/>
  <c r="D2009"/>
  <c r="K2009" s="1"/>
  <c r="C2009"/>
  <c r="J2009" s="1"/>
  <c r="D2008"/>
  <c r="K2008" s="1"/>
  <c r="C2008"/>
  <c r="J2008" s="1"/>
  <c r="D2007"/>
  <c r="K2007" s="1"/>
  <c r="C2007"/>
  <c r="J2007" s="1"/>
  <c r="D2006"/>
  <c r="K2006" s="1"/>
  <c r="C2006"/>
  <c r="J2006" s="1"/>
  <c r="D2005"/>
  <c r="K2005" s="1"/>
  <c r="C2005"/>
  <c r="J2005" s="1"/>
  <c r="D2004"/>
  <c r="K2004" s="1"/>
  <c r="C2004"/>
  <c r="J2004" s="1"/>
  <c r="D2003"/>
  <c r="K2003" s="1"/>
  <c r="C2003"/>
  <c r="J2003" s="1"/>
  <c r="D2002"/>
  <c r="K2002" s="1"/>
  <c r="C2002"/>
  <c r="J2002" s="1"/>
  <c r="D2001"/>
  <c r="K2001" s="1"/>
  <c r="C2001"/>
  <c r="J2001" s="1"/>
  <c r="D2000"/>
  <c r="K2000" s="1"/>
  <c r="C2000"/>
  <c r="J2000" s="1"/>
  <c r="D1999"/>
  <c r="K1999" s="1"/>
  <c r="C1999"/>
  <c r="J1999" s="1"/>
  <c r="D1998"/>
  <c r="K1998" s="1"/>
  <c r="C1998"/>
  <c r="J1998" s="1"/>
  <c r="D1997"/>
  <c r="K1997" s="1"/>
  <c r="C1997"/>
  <c r="J1997" s="1"/>
  <c r="D1996"/>
  <c r="K1996" s="1"/>
  <c r="C1996"/>
  <c r="J1996" s="1"/>
  <c r="D1995"/>
  <c r="K1995" s="1"/>
  <c r="C1995"/>
  <c r="J1995" s="1"/>
  <c r="D1994"/>
  <c r="K1994" s="1"/>
  <c r="C1994"/>
  <c r="J1994" s="1"/>
  <c r="D1993"/>
  <c r="K1993" s="1"/>
  <c r="C1993"/>
  <c r="J1993" s="1"/>
  <c r="D1992"/>
  <c r="K1992" s="1"/>
  <c r="C1992"/>
  <c r="J1992" s="1"/>
  <c r="D1991"/>
  <c r="K1991" s="1"/>
  <c r="C1991"/>
  <c r="J1991" s="1"/>
  <c r="D1990"/>
  <c r="K1990" s="1"/>
  <c r="C1990"/>
  <c r="J1990" s="1"/>
  <c r="D1989"/>
  <c r="K1989" s="1"/>
  <c r="C1989"/>
  <c r="J1989" s="1"/>
  <c r="D1988"/>
  <c r="K1988" s="1"/>
  <c r="C1988"/>
  <c r="J1988" s="1"/>
  <c r="D1987"/>
  <c r="K1987" s="1"/>
  <c r="C1987"/>
  <c r="J1987"/>
  <c r="D1986"/>
  <c r="K1986" s="1"/>
  <c r="C1986"/>
  <c r="J1986" s="1"/>
  <c r="D1985"/>
  <c r="K1985"/>
  <c r="C1985"/>
  <c r="J1985"/>
  <c r="D1984"/>
  <c r="K1984"/>
  <c r="C1984"/>
  <c r="J1984"/>
  <c r="D1983"/>
  <c r="K1983"/>
  <c r="C1983"/>
  <c r="J1983"/>
  <c r="D1982"/>
  <c r="K1982"/>
  <c r="C1982"/>
  <c r="J1982"/>
  <c r="D1981"/>
  <c r="K1981"/>
  <c r="C1981"/>
  <c r="J1981"/>
  <c r="D1980"/>
  <c r="K1980"/>
  <c r="C1980"/>
  <c r="J1980"/>
  <c r="D1979"/>
  <c r="K1979"/>
  <c r="C1979"/>
  <c r="J1979"/>
  <c r="D1978"/>
  <c r="K1978" s="1"/>
  <c r="C1978"/>
  <c r="J1978" s="1"/>
  <c r="D1977"/>
  <c r="K1977" s="1"/>
  <c r="C1977"/>
  <c r="J1977" s="1"/>
  <c r="D1976"/>
  <c r="K1976" s="1"/>
  <c r="C1976"/>
  <c r="J1976" s="1"/>
  <c r="D1975"/>
  <c r="K1975" s="1"/>
  <c r="C1975"/>
  <c r="J1975"/>
  <c r="D1974"/>
  <c r="K1974" s="1"/>
  <c r="C1974"/>
  <c r="J1974" s="1"/>
  <c r="D1973"/>
  <c r="K1973"/>
  <c r="C1973"/>
  <c r="J1973"/>
  <c r="D1972"/>
  <c r="K1972"/>
  <c r="C1972"/>
  <c r="J1972"/>
  <c r="D1971"/>
  <c r="K1971"/>
  <c r="C1971"/>
  <c r="J1971"/>
  <c r="D1970"/>
  <c r="K1970"/>
  <c r="C1970"/>
  <c r="J1970"/>
  <c r="D1969"/>
  <c r="K1969"/>
  <c r="C1969"/>
  <c r="J1969"/>
  <c r="D1968"/>
  <c r="K1968"/>
  <c r="C1968"/>
  <c r="J1968"/>
  <c r="D1967"/>
  <c r="K1967"/>
  <c r="C1967"/>
  <c r="J1967"/>
  <c r="D1966"/>
  <c r="K1966"/>
  <c r="C1966"/>
  <c r="J1966"/>
  <c r="D1965"/>
  <c r="K1965" s="1"/>
  <c r="C1965"/>
  <c r="J1965" s="1"/>
  <c r="D1964"/>
  <c r="K1964"/>
  <c r="C1964"/>
  <c r="J1964"/>
  <c r="D1963"/>
  <c r="K1963"/>
  <c r="C1963"/>
  <c r="J1963"/>
  <c r="D1962"/>
  <c r="K1962"/>
  <c r="C1962"/>
  <c r="J1962"/>
  <c r="D1961"/>
  <c r="K1961"/>
  <c r="C1961"/>
  <c r="J1961"/>
  <c r="D1960"/>
  <c r="K1960"/>
  <c r="C1960"/>
  <c r="J1960"/>
  <c r="D1959"/>
  <c r="K1959"/>
  <c r="C1959"/>
  <c r="J1959"/>
  <c r="D1958"/>
  <c r="K1958"/>
  <c r="C1958"/>
  <c r="J1958"/>
  <c r="D1957"/>
  <c r="K1957"/>
  <c r="C1957"/>
  <c r="J1957"/>
  <c r="D1956"/>
  <c r="K1956"/>
  <c r="C1956"/>
  <c r="J1956"/>
  <c r="D1955"/>
  <c r="K1955"/>
  <c r="C1955"/>
  <c r="J1955"/>
  <c r="D1954"/>
  <c r="K1954"/>
  <c r="C1954"/>
  <c r="J1954"/>
  <c r="D1953"/>
  <c r="K1953"/>
  <c r="C1953"/>
  <c r="J1953"/>
  <c r="D1952"/>
  <c r="K1952" s="1"/>
  <c r="C1952"/>
  <c r="J1952" s="1"/>
  <c r="D1951"/>
  <c r="K1951"/>
  <c r="C1951"/>
  <c r="J1951"/>
  <c r="D1950"/>
  <c r="K1950"/>
  <c r="C1950"/>
  <c r="J1950"/>
  <c r="D1949"/>
  <c r="K1949"/>
  <c r="C1949"/>
  <c r="J1949"/>
  <c r="D1948"/>
  <c r="K1948"/>
  <c r="C1948"/>
  <c r="J1948"/>
  <c r="D1947"/>
  <c r="K1947"/>
  <c r="C1947"/>
  <c r="J1947"/>
  <c r="D1946"/>
  <c r="K1946"/>
  <c r="C1946"/>
  <c r="J1946"/>
  <c r="D1945"/>
  <c r="K1945"/>
  <c r="C1945"/>
  <c r="J1945"/>
  <c r="D1944"/>
  <c r="K1944" s="1"/>
  <c r="C1944"/>
  <c r="J1944" s="1"/>
  <c r="D1943"/>
  <c r="K1943"/>
  <c r="C1943"/>
  <c r="J1943"/>
  <c r="D1942"/>
  <c r="K1942"/>
  <c r="C1942"/>
  <c r="J1942"/>
  <c r="D1941"/>
  <c r="K1941"/>
  <c r="C1941"/>
  <c r="J1941"/>
  <c r="D1940"/>
  <c r="K1940"/>
  <c r="C1940"/>
  <c r="J1940"/>
  <c r="D1939"/>
  <c r="K1939"/>
  <c r="C1939"/>
  <c r="J1939"/>
  <c r="D1938"/>
  <c r="K1938"/>
  <c r="C1938"/>
  <c r="J1938"/>
  <c r="D1937"/>
  <c r="K1937"/>
  <c r="C1937"/>
  <c r="J1937"/>
  <c r="D1936"/>
  <c r="K1936"/>
  <c r="C1936"/>
  <c r="J1936"/>
  <c r="D1935"/>
  <c r="K1935"/>
  <c r="C1935"/>
  <c r="J1935"/>
  <c r="D1934"/>
  <c r="K1934"/>
  <c r="C1934"/>
  <c r="J1934"/>
  <c r="D1933"/>
  <c r="K1933"/>
  <c r="C1933"/>
  <c r="J1933"/>
  <c r="D1932"/>
  <c r="K1932"/>
  <c r="C1932"/>
  <c r="J1932"/>
  <c r="D1931"/>
  <c r="K1931"/>
  <c r="C1931"/>
  <c r="J1931"/>
  <c r="D1930"/>
  <c r="K1930" s="1"/>
  <c r="C1930"/>
  <c r="J1930" s="1"/>
  <c r="D1929"/>
  <c r="K1929"/>
  <c r="C1929"/>
  <c r="J1929"/>
  <c r="D1928"/>
  <c r="K1928"/>
  <c r="C1928"/>
  <c r="J1928"/>
  <c r="D1927"/>
  <c r="K1927"/>
  <c r="C1927"/>
  <c r="J1927"/>
  <c r="D1926"/>
  <c r="K1926"/>
  <c r="C1926"/>
  <c r="J1926"/>
  <c r="D1925"/>
  <c r="K1925"/>
  <c r="C1925"/>
  <c r="J1925"/>
  <c r="D1924"/>
  <c r="K1924"/>
  <c r="C1924"/>
  <c r="J1924"/>
  <c r="D1923"/>
  <c r="K1923"/>
  <c r="C1923"/>
  <c r="J1923"/>
  <c r="D1922"/>
  <c r="K1922"/>
  <c r="C1922"/>
  <c r="J1922"/>
  <c r="D1921"/>
  <c r="K1921" s="1"/>
  <c r="C1921"/>
  <c r="J1921" s="1"/>
  <c r="D1920"/>
  <c r="K1920"/>
  <c r="C1920"/>
  <c r="J1920"/>
  <c r="D1919"/>
  <c r="K1919"/>
  <c r="C1919"/>
  <c r="J1919"/>
  <c r="D1918"/>
  <c r="K1918"/>
  <c r="C1918"/>
  <c r="J1918"/>
  <c r="D1917"/>
  <c r="K1917"/>
  <c r="C1917"/>
  <c r="J1917"/>
  <c r="D1916"/>
  <c r="K1916"/>
  <c r="C1916"/>
  <c r="J1916"/>
  <c r="D1915"/>
  <c r="K1915"/>
  <c r="C1915"/>
  <c r="J1915"/>
  <c r="D1914"/>
  <c r="K1914"/>
  <c r="C1914"/>
  <c r="J1914"/>
  <c r="D1913"/>
  <c r="K1913" s="1"/>
  <c r="C1913"/>
  <c r="J1913" s="1"/>
  <c r="D1912"/>
  <c r="K1912"/>
  <c r="C1912"/>
  <c r="J1912"/>
  <c r="D1911"/>
  <c r="K1911"/>
  <c r="C1911"/>
  <c r="J1911"/>
  <c r="D1910"/>
  <c r="K1910"/>
  <c r="C1910"/>
  <c r="J1910"/>
  <c r="D1909"/>
  <c r="K1909"/>
  <c r="C1909"/>
  <c r="J1909"/>
  <c r="D1908"/>
  <c r="K1908"/>
  <c r="C1908"/>
  <c r="J1908"/>
  <c r="D1907"/>
  <c r="K1907"/>
  <c r="C1907"/>
  <c r="J1907"/>
  <c r="D1906"/>
  <c r="K1906"/>
  <c r="C1906"/>
  <c r="J1906"/>
  <c r="D1905"/>
  <c r="K1905"/>
  <c r="C1905"/>
  <c r="J1905"/>
  <c r="D1904"/>
  <c r="K1904"/>
  <c r="C1904"/>
  <c r="J1904"/>
  <c r="D1903"/>
  <c r="K1903" s="1"/>
  <c r="C1903"/>
  <c r="J1903" s="1"/>
  <c r="D1902"/>
  <c r="K1902"/>
  <c r="C1902"/>
  <c r="J1902"/>
  <c r="D1901"/>
  <c r="K1901"/>
  <c r="C1901"/>
  <c r="J1901"/>
  <c r="D1900"/>
  <c r="K1900"/>
  <c r="C1900"/>
  <c r="J1900"/>
  <c r="D1899"/>
  <c r="K1899"/>
  <c r="C1899"/>
  <c r="J1899"/>
  <c r="D1898"/>
  <c r="K1898"/>
  <c r="C1898"/>
  <c r="J1898"/>
  <c r="D1897"/>
  <c r="K1897"/>
  <c r="C1897"/>
  <c r="J1897"/>
  <c r="D1896"/>
  <c r="K1896"/>
  <c r="C1896"/>
  <c r="J1896"/>
  <c r="D1895"/>
  <c r="K1895" s="1"/>
  <c r="C1895"/>
  <c r="J1895" s="1"/>
  <c r="D1894"/>
  <c r="K1894"/>
  <c r="C1894"/>
  <c r="J1894"/>
  <c r="D1893"/>
  <c r="K1893"/>
  <c r="C1893"/>
  <c r="J1893"/>
  <c r="D1892"/>
  <c r="K1892"/>
  <c r="C1892"/>
  <c r="J1892"/>
  <c r="D1891"/>
  <c r="K1891"/>
  <c r="C1891"/>
  <c r="J1891"/>
  <c r="D1890"/>
  <c r="K1890"/>
  <c r="C1890"/>
  <c r="J1890"/>
  <c r="D1889"/>
  <c r="K1889"/>
  <c r="C1889"/>
  <c r="J1889"/>
  <c r="D1888"/>
  <c r="K1888"/>
  <c r="C1888"/>
  <c r="J1888"/>
  <c r="D1887"/>
  <c r="K1887" s="1"/>
  <c r="C1887"/>
  <c r="J1887" s="1"/>
  <c r="D1886"/>
  <c r="K1886"/>
  <c r="C1886"/>
  <c r="J1886"/>
  <c r="D1885"/>
  <c r="K1885"/>
  <c r="C1885"/>
  <c r="J1885"/>
  <c r="D1884"/>
  <c r="K1884"/>
  <c r="C1884"/>
  <c r="J1884"/>
  <c r="D1883"/>
  <c r="K1883"/>
  <c r="C1883"/>
  <c r="J1883"/>
  <c r="D1882"/>
  <c r="K1882"/>
  <c r="C1882"/>
  <c r="J1882"/>
  <c r="D1881"/>
  <c r="K1881"/>
  <c r="C1881"/>
  <c r="J1881"/>
  <c r="D1880"/>
  <c r="K1880"/>
  <c r="C1880"/>
  <c r="J1880"/>
  <c r="D1879"/>
  <c r="K1879"/>
  <c r="C1879"/>
  <c r="J1879"/>
  <c r="D1878"/>
  <c r="K1878"/>
  <c r="C1878"/>
  <c r="J1878"/>
  <c r="D1877"/>
  <c r="K1877"/>
  <c r="C1877"/>
  <c r="J1877"/>
  <c r="D1876"/>
  <c r="K1876" s="1"/>
  <c r="C1876"/>
  <c r="J1876" s="1"/>
  <c r="D1875"/>
  <c r="K1875"/>
  <c r="C1875"/>
  <c r="J1875"/>
  <c r="D1874"/>
  <c r="K1874"/>
  <c r="C1874"/>
  <c r="J1874"/>
  <c r="D1873"/>
  <c r="K1873"/>
  <c r="C1873"/>
  <c r="J1873"/>
  <c r="D1872"/>
  <c r="K1872"/>
  <c r="C1872"/>
  <c r="J1872"/>
  <c r="D1871"/>
  <c r="K1871"/>
  <c r="C1871"/>
  <c r="J1871"/>
  <c r="D1870"/>
  <c r="K1870"/>
  <c r="C1870"/>
  <c r="J1870"/>
  <c r="D1869"/>
  <c r="K1869"/>
  <c r="C1869"/>
  <c r="J1869"/>
  <c r="D1868"/>
  <c r="K1868" s="1"/>
  <c r="C1868"/>
  <c r="J1868" s="1"/>
  <c r="D1867"/>
  <c r="K1867"/>
  <c r="C1867"/>
  <c r="J1867"/>
  <c r="D1866"/>
  <c r="K1866"/>
  <c r="C1866"/>
  <c r="J1866"/>
  <c r="D1865"/>
  <c r="K1865"/>
  <c r="C1865"/>
  <c r="J1865"/>
  <c r="D1864"/>
  <c r="K1864"/>
  <c r="C1864"/>
  <c r="J1864"/>
  <c r="D1863"/>
  <c r="K1863"/>
  <c r="C1863"/>
  <c r="J1863"/>
  <c r="D1862"/>
  <c r="K1862"/>
  <c r="C1862"/>
  <c r="J1862"/>
  <c r="D1861"/>
  <c r="K1861"/>
  <c r="C1861"/>
  <c r="J1861"/>
  <c r="D1860"/>
  <c r="K1860"/>
  <c r="C1860"/>
  <c r="J1860"/>
  <c r="D1859"/>
  <c r="K1859"/>
  <c r="C1859"/>
  <c r="J1859"/>
  <c r="D1858"/>
  <c r="K1858" s="1"/>
  <c r="C1858"/>
  <c r="J1858" s="1"/>
  <c r="D1857"/>
  <c r="K1857"/>
  <c r="C1857"/>
  <c r="J1857"/>
  <c r="D1856"/>
  <c r="K1856"/>
  <c r="C1856"/>
  <c r="J1856"/>
  <c r="D1855"/>
  <c r="K1855"/>
  <c r="C1855"/>
  <c r="J1855"/>
  <c r="D1854"/>
  <c r="K1854"/>
  <c r="C1854"/>
  <c r="J1854"/>
  <c r="D1853"/>
  <c r="K1853"/>
  <c r="C1853"/>
  <c r="J1853"/>
  <c r="D1852"/>
  <c r="K1852"/>
  <c r="C1852"/>
  <c r="J1852"/>
  <c r="D1851"/>
  <c r="K1851"/>
  <c r="C1851"/>
  <c r="J1851"/>
  <c r="D1850"/>
  <c r="K1850"/>
  <c r="C1850"/>
  <c r="J1850"/>
  <c r="D1849"/>
  <c r="K1849"/>
  <c r="C1849"/>
  <c r="J1849"/>
  <c r="D1848"/>
  <c r="K1848"/>
  <c r="C1848"/>
  <c r="J1848"/>
  <c r="D1847"/>
  <c r="K1847"/>
  <c r="C1847"/>
  <c r="J1847"/>
  <c r="D1846"/>
  <c r="K1846" s="1"/>
  <c r="C1846"/>
  <c r="J1846"/>
  <c r="D1845"/>
  <c r="K1845" s="1"/>
  <c r="C1845"/>
  <c r="J1845" s="1"/>
  <c r="D1844"/>
  <c r="K1844"/>
  <c r="C1844"/>
  <c r="J1844" s="1"/>
  <c r="D1843"/>
  <c r="K1843"/>
  <c r="C1843"/>
  <c r="J1843" s="1"/>
  <c r="D1842"/>
  <c r="K1842"/>
  <c r="C1842"/>
  <c r="J1842" s="1"/>
  <c r="D1841"/>
  <c r="K1841"/>
  <c r="C1841"/>
  <c r="J1841" s="1"/>
  <c r="D1840"/>
  <c r="K1840"/>
  <c r="C1840"/>
  <c r="J1840" s="1"/>
  <c r="D1839"/>
  <c r="K1839"/>
  <c r="C1839"/>
  <c r="J1839" s="1"/>
  <c r="D1838"/>
  <c r="K1838" s="1"/>
  <c r="C1838"/>
  <c r="J1838" s="1"/>
  <c r="L1837"/>
  <c r="E1837"/>
  <c r="D1837"/>
  <c r="K1837" s="1"/>
  <c r="C1837"/>
  <c r="J1837"/>
  <c r="D1836"/>
  <c r="K1836" s="1"/>
  <c r="C1836"/>
  <c r="J1836"/>
  <c r="D1835"/>
  <c r="K1835" s="1"/>
  <c r="C1835"/>
  <c r="J1835"/>
  <c r="D1834"/>
  <c r="K1834" s="1"/>
  <c r="C1834"/>
  <c r="J1834"/>
  <c r="D1833"/>
  <c r="K1833" s="1"/>
  <c r="C1833"/>
  <c r="J1833"/>
  <c r="D1832"/>
  <c r="K1832" s="1"/>
  <c r="C1832"/>
  <c r="J1832"/>
  <c r="D1831"/>
  <c r="K1831" s="1"/>
  <c r="C1831"/>
  <c r="J1831"/>
  <c r="D1830"/>
  <c r="K1830" s="1"/>
  <c r="C1830"/>
  <c r="J1830"/>
  <c r="D1829"/>
  <c r="K1829" s="1"/>
  <c r="C1829"/>
  <c r="J1829" s="1"/>
  <c r="D1828"/>
  <c r="K1828" s="1"/>
  <c r="C1828"/>
  <c r="J1828" s="1"/>
  <c r="D1827"/>
  <c r="K1827" s="1"/>
  <c r="C1827"/>
  <c r="J1827" s="1"/>
  <c r="D1826"/>
  <c r="K1826" s="1"/>
  <c r="C1826"/>
  <c r="J1826" s="1"/>
  <c r="D1825"/>
  <c r="K1825" s="1"/>
  <c r="C1825"/>
  <c r="J1825" s="1"/>
  <c r="D1824"/>
  <c r="K1824" s="1"/>
  <c r="C1824"/>
  <c r="J1824" s="1"/>
  <c r="D1823"/>
  <c r="K1823" s="1"/>
  <c r="C1823"/>
  <c r="J1823" s="1"/>
  <c r="D1822"/>
  <c r="K1822" s="1"/>
  <c r="C1822"/>
  <c r="J1822" s="1"/>
  <c r="D1821"/>
  <c r="K1821" s="1"/>
  <c r="C1821"/>
  <c r="J1821" s="1"/>
  <c r="D1820"/>
  <c r="K1820" s="1"/>
  <c r="C1820"/>
  <c r="J1820" s="1"/>
  <c r="D1819"/>
  <c r="K1819" s="1"/>
  <c r="C1819"/>
  <c r="J1819" s="1"/>
  <c r="D1818"/>
  <c r="K1818" s="1"/>
  <c r="C1818"/>
  <c r="J1818" s="1"/>
  <c r="D1817"/>
  <c r="K1817" s="1"/>
  <c r="C1817"/>
  <c r="J1817" s="1"/>
  <c r="D1816"/>
  <c r="K1816" s="1"/>
  <c r="C1816"/>
  <c r="J1816" s="1"/>
  <c r="D1815"/>
  <c r="K1815" s="1"/>
  <c r="C1815"/>
  <c r="J1815" s="1"/>
  <c r="D1814"/>
  <c r="K1814" s="1"/>
  <c r="C1814"/>
  <c r="J1814" s="1"/>
  <c r="D1813"/>
  <c r="K1813" s="1"/>
  <c r="C1813"/>
  <c r="J1813" s="1"/>
  <c r="D1812"/>
  <c r="K1812" s="1"/>
  <c r="C1812"/>
  <c r="J1812" s="1"/>
  <c r="D1811"/>
  <c r="K1811" s="1"/>
  <c r="C1811"/>
  <c r="J1811" s="1"/>
  <c r="D1810"/>
  <c r="K1810" s="1"/>
  <c r="C1810"/>
  <c r="J1810" s="1"/>
  <c r="D1809"/>
  <c r="K1809" s="1"/>
  <c r="C1809"/>
  <c r="J1809" s="1"/>
  <c r="D1808"/>
  <c r="K1808" s="1"/>
  <c r="C1808"/>
  <c r="J1808" s="1"/>
  <c r="D1807"/>
  <c r="K1807" s="1"/>
  <c r="C1807"/>
  <c r="J1807" s="1"/>
  <c r="D1806"/>
  <c r="K1806" s="1"/>
  <c r="C1806"/>
  <c r="J1806" s="1"/>
  <c r="D1805"/>
  <c r="K1805" s="1"/>
  <c r="C1805"/>
  <c r="J1805" s="1"/>
  <c r="D1804"/>
  <c r="K1804" s="1"/>
  <c r="C1804"/>
  <c r="J1804" s="1"/>
  <c r="D1803"/>
  <c r="K1803" s="1"/>
  <c r="C1803"/>
  <c r="J1803" s="1"/>
  <c r="D1802"/>
  <c r="K1802" s="1"/>
  <c r="C1802"/>
  <c r="J1802" s="1"/>
  <c r="D1801"/>
  <c r="K1801" s="1"/>
  <c r="C1801"/>
  <c r="J1801" s="1"/>
  <c r="D1800"/>
  <c r="K1800" s="1"/>
  <c r="C1800"/>
  <c r="J1800" s="1"/>
  <c r="D1799"/>
  <c r="K1799" s="1"/>
  <c r="C1799"/>
  <c r="J1799" s="1"/>
  <c r="D1798"/>
  <c r="K1798" s="1"/>
  <c r="C1798"/>
  <c r="J1798" s="1"/>
  <c r="L1797"/>
  <c r="E1797"/>
  <c r="D1797"/>
  <c r="K1797" s="1"/>
  <c r="C1797"/>
  <c r="J1797" s="1"/>
  <c r="D1796"/>
  <c r="K1796" s="1"/>
  <c r="C1796"/>
  <c r="J1796" s="1"/>
  <c r="D1795"/>
  <c r="K1795" s="1"/>
  <c r="C1795"/>
  <c r="J1795" s="1"/>
  <c r="D1794"/>
  <c r="K1794" s="1"/>
  <c r="C1794"/>
  <c r="J1794" s="1"/>
  <c r="D1793"/>
  <c r="K1793" s="1"/>
  <c r="C1793"/>
  <c r="J1793" s="1"/>
  <c r="D1792"/>
  <c r="K1792" s="1"/>
  <c r="C1792"/>
  <c r="J1792" s="1"/>
  <c r="D1791"/>
  <c r="K1791" s="1"/>
  <c r="C1791"/>
  <c r="J1791" s="1"/>
  <c r="D1790"/>
  <c r="K1790" s="1"/>
  <c r="C1790"/>
  <c r="J1790" s="1"/>
  <c r="D1789"/>
  <c r="K1789" s="1"/>
  <c r="C1789"/>
  <c r="J1789" s="1"/>
  <c r="D1788"/>
  <c r="K1788" s="1"/>
  <c r="C1788"/>
  <c r="J1788" s="1"/>
  <c r="D1787"/>
  <c r="K1787" s="1"/>
  <c r="C1787"/>
  <c r="J1787" s="1"/>
  <c r="D1786"/>
  <c r="K1786" s="1"/>
  <c r="C1786"/>
  <c r="J1786" s="1"/>
  <c r="D1785"/>
  <c r="K1785" s="1"/>
  <c r="C1785"/>
  <c r="J1785" s="1"/>
  <c r="D1784"/>
  <c r="K1784" s="1"/>
  <c r="C1784"/>
  <c r="J1784" s="1"/>
  <c r="D1783"/>
  <c r="K1783" s="1"/>
  <c r="C1783"/>
  <c r="J1783" s="1"/>
  <c r="D1782"/>
  <c r="K1782" s="1"/>
  <c r="C1782"/>
  <c r="J1782" s="1"/>
  <c r="D1781"/>
  <c r="K1781" s="1"/>
  <c r="C1781"/>
  <c r="J1781" s="1"/>
  <c r="D1780"/>
  <c r="K1780" s="1"/>
  <c r="C1780"/>
  <c r="J1780" s="1"/>
  <c r="D1779"/>
  <c r="K1779" s="1"/>
  <c r="C1779"/>
  <c r="J1779" s="1"/>
  <c r="D1778"/>
  <c r="K1778" s="1"/>
  <c r="C1778"/>
  <c r="J1778" s="1"/>
  <c r="D1777"/>
  <c r="K1777" s="1"/>
  <c r="C1777"/>
  <c r="J1777" s="1"/>
  <c r="D1776"/>
  <c r="K1776" s="1"/>
  <c r="C1776"/>
  <c r="J1776" s="1"/>
  <c r="D1775"/>
  <c r="K1775" s="1"/>
  <c r="C1775"/>
  <c r="J1775" s="1"/>
  <c r="D1774"/>
  <c r="K1774" s="1"/>
  <c r="C1774"/>
  <c r="J1774" s="1"/>
  <c r="D1773"/>
  <c r="K1773" s="1"/>
  <c r="C1773"/>
  <c r="J1773" s="1"/>
  <c r="D1772"/>
  <c r="K1772" s="1"/>
  <c r="C1772"/>
  <c r="J1772" s="1"/>
  <c r="D1771"/>
  <c r="K1771" s="1"/>
  <c r="C1771"/>
  <c r="J1771" s="1"/>
  <c r="D1770"/>
  <c r="K1770" s="1"/>
  <c r="C1770"/>
  <c r="J1770" s="1"/>
  <c r="D1769"/>
  <c r="K1769" s="1"/>
  <c r="C1769"/>
  <c r="J1769" s="1"/>
  <c r="D1768"/>
  <c r="K1768" s="1"/>
  <c r="C1768"/>
  <c r="J1768" s="1"/>
  <c r="D1767"/>
  <c r="K1767" s="1"/>
  <c r="C1767"/>
  <c r="J1767" s="1"/>
  <c r="D1766"/>
  <c r="K1766" s="1"/>
  <c r="C1766"/>
  <c r="J1766" s="1"/>
  <c r="D1765"/>
  <c r="K1765" s="1"/>
  <c r="C1765"/>
  <c r="J1765" s="1"/>
  <c r="D1764"/>
  <c r="K1764" s="1"/>
  <c r="C1764"/>
  <c r="J1764" s="1"/>
  <c r="D1763"/>
  <c r="K1763" s="1"/>
  <c r="C1763"/>
  <c r="J1763" s="1"/>
  <c r="D1762"/>
  <c r="K1762" s="1"/>
  <c r="C1762"/>
  <c r="J1762" s="1"/>
  <c r="D1761"/>
  <c r="K1761" s="1"/>
  <c r="C1761"/>
  <c r="J1761" s="1"/>
  <c r="D1760"/>
  <c r="K1760" s="1"/>
  <c r="C1760"/>
  <c r="J1760" s="1"/>
  <c r="D1759"/>
  <c r="K1759" s="1"/>
  <c r="C1759"/>
  <c r="J1759" s="1"/>
  <c r="D1758"/>
  <c r="K1758" s="1"/>
  <c r="C1758"/>
  <c r="J1758" s="1"/>
  <c r="D1757"/>
  <c r="K1757" s="1"/>
  <c r="C1757"/>
  <c r="J1757" s="1"/>
  <c r="D1756"/>
  <c r="K1756" s="1"/>
  <c r="C1756"/>
  <c r="J1756" s="1"/>
  <c r="D1755"/>
  <c r="K1755" s="1"/>
  <c r="C1755"/>
  <c r="J1755" s="1"/>
  <c r="D1754"/>
  <c r="K1754" s="1"/>
  <c r="C1754"/>
  <c r="J1754" s="1"/>
  <c r="D1753"/>
  <c r="K1753" s="1"/>
  <c r="C1753"/>
  <c r="J1753" s="1"/>
  <c r="D1752"/>
  <c r="K1752" s="1"/>
  <c r="C1752"/>
  <c r="J1752" s="1"/>
  <c r="D1751"/>
  <c r="K1751" s="1"/>
  <c r="C1751"/>
  <c r="J1751" s="1"/>
  <c r="D1750"/>
  <c r="K1750" s="1"/>
  <c r="C1750"/>
  <c r="J1750" s="1"/>
  <c r="D1749"/>
  <c r="K1749" s="1"/>
  <c r="C1749"/>
  <c r="J1749" s="1"/>
  <c r="D1748"/>
  <c r="K1748" s="1"/>
  <c r="C1748"/>
  <c r="J1748" s="1"/>
  <c r="D1747"/>
  <c r="K1747" s="1"/>
  <c r="C1747"/>
  <c r="J1747" s="1"/>
  <c r="D1746"/>
  <c r="K1746" s="1"/>
  <c r="C1746"/>
  <c r="J1746" s="1"/>
  <c r="D1745"/>
  <c r="K1745" s="1"/>
  <c r="C1745"/>
  <c r="J1745" s="1"/>
  <c r="D1744"/>
  <c r="K1744" s="1"/>
  <c r="C1744"/>
  <c r="J1744" s="1"/>
  <c r="D1743"/>
  <c r="K1743" s="1"/>
  <c r="C1743"/>
  <c r="J1743" s="1"/>
  <c r="D1742"/>
  <c r="K1742" s="1"/>
  <c r="C1742"/>
  <c r="J1742" s="1"/>
  <c r="D1741"/>
  <c r="K1741" s="1"/>
  <c r="C1741"/>
  <c r="J1741" s="1"/>
  <c r="D1740"/>
  <c r="K1740" s="1"/>
  <c r="C1740"/>
  <c r="J1740" s="1"/>
  <c r="D1739"/>
  <c r="K1739" s="1"/>
  <c r="C1739"/>
  <c r="J1739" s="1"/>
  <c r="D1738"/>
  <c r="K1738" s="1"/>
  <c r="C1738"/>
  <c r="J1738" s="1"/>
  <c r="D1737"/>
  <c r="K1737" s="1"/>
  <c r="C1737"/>
  <c r="J1737" s="1"/>
  <c r="D1736"/>
  <c r="K1736" s="1"/>
  <c r="C1736"/>
  <c r="J1736" s="1"/>
  <c r="D1735"/>
  <c r="K1735" s="1"/>
  <c r="C1735"/>
  <c r="J1735" s="1"/>
  <c r="D1734"/>
  <c r="K1734" s="1"/>
  <c r="C1734"/>
  <c r="J1734" s="1"/>
  <c r="D1733"/>
  <c r="K1733" s="1"/>
  <c r="C1733"/>
  <c r="J1733" s="1"/>
  <c r="D1732"/>
  <c r="K1732" s="1"/>
  <c r="C1732"/>
  <c r="J1732" s="1"/>
  <c r="D1731"/>
  <c r="K1731" s="1"/>
  <c r="C1731"/>
  <c r="J1731" s="1"/>
  <c r="D1730"/>
  <c r="K1730" s="1"/>
  <c r="C1730"/>
  <c r="J1730" s="1"/>
  <c r="D1729"/>
  <c r="K1729" s="1"/>
  <c r="C1729"/>
  <c r="J1729" s="1"/>
  <c r="D1728"/>
  <c r="K1728" s="1"/>
  <c r="C1728"/>
  <c r="J1728" s="1"/>
  <c r="D1727"/>
  <c r="K1727" s="1"/>
  <c r="C1727"/>
  <c r="J1727" s="1"/>
  <c r="D1726"/>
  <c r="K1726" s="1"/>
  <c r="C1726"/>
  <c r="J1726" s="1"/>
  <c r="D1725"/>
  <c r="K1725" s="1"/>
  <c r="C1725"/>
  <c r="J1725" s="1"/>
  <c r="D1724"/>
  <c r="K1724" s="1"/>
  <c r="C1724"/>
  <c r="J1724" s="1"/>
  <c r="D1723"/>
  <c r="K1723" s="1"/>
  <c r="C1723"/>
  <c r="J1723" s="1"/>
  <c r="D1722"/>
  <c r="K1722" s="1"/>
  <c r="C1722"/>
  <c r="J1722" s="1"/>
  <c r="D1721"/>
  <c r="K1721" s="1"/>
  <c r="C1721"/>
  <c r="J1721" s="1"/>
  <c r="D1720"/>
  <c r="K1720" s="1"/>
  <c r="C1720"/>
  <c r="J1720" s="1"/>
  <c r="D1719"/>
  <c r="K1719" s="1"/>
  <c r="C1719"/>
  <c r="J1719" s="1"/>
  <c r="D1718"/>
  <c r="K1718" s="1"/>
  <c r="C1718"/>
  <c r="J1718" s="1"/>
  <c r="D1717"/>
  <c r="K1717" s="1"/>
  <c r="C1717"/>
  <c r="J1717" s="1"/>
  <c r="D1716"/>
  <c r="K1716" s="1"/>
  <c r="C1716"/>
  <c r="J1716" s="1"/>
  <c r="D1715"/>
  <c r="K1715" s="1"/>
  <c r="C1715"/>
  <c r="J1715" s="1"/>
  <c r="D1714"/>
  <c r="K1714" s="1"/>
  <c r="C1714"/>
  <c r="J1714" s="1"/>
  <c r="D1713"/>
  <c r="K1713" s="1"/>
  <c r="C1713"/>
  <c r="J1713" s="1"/>
  <c r="D1712"/>
  <c r="K1712" s="1"/>
  <c r="C1712"/>
  <c r="J1712" s="1"/>
  <c r="D1711"/>
  <c r="K1711" s="1"/>
  <c r="C1711"/>
  <c r="J1711" s="1"/>
  <c r="D1710"/>
  <c r="K1710" s="1"/>
  <c r="C1710"/>
  <c r="J1710" s="1"/>
  <c r="D1709"/>
  <c r="K1709" s="1"/>
  <c r="C1709"/>
  <c r="J1709" s="1"/>
  <c r="D1708"/>
  <c r="K1708" s="1"/>
  <c r="C1708"/>
  <c r="J1708" s="1"/>
  <c r="D1707"/>
  <c r="K1707" s="1"/>
  <c r="C1707"/>
  <c r="J1707" s="1"/>
  <c r="D1706"/>
  <c r="K1706" s="1"/>
  <c r="C1706"/>
  <c r="J1706" s="1"/>
  <c r="D1705"/>
  <c r="K1705" s="1"/>
  <c r="C1705"/>
  <c r="J1705" s="1"/>
  <c r="D1704"/>
  <c r="K1704" s="1"/>
  <c r="C1704"/>
  <c r="J1704" s="1"/>
  <c r="D1703"/>
  <c r="K1703" s="1"/>
  <c r="C1703"/>
  <c r="J1703" s="1"/>
  <c r="D1702"/>
  <c r="K1702" s="1"/>
  <c r="C1702"/>
  <c r="J1702" s="1"/>
  <c r="D1701"/>
  <c r="K1701" s="1"/>
  <c r="C1701"/>
  <c r="J1701" s="1"/>
  <c r="D1700"/>
  <c r="K1700" s="1"/>
  <c r="C1700"/>
  <c r="J1700" s="1"/>
  <c r="D1699"/>
  <c r="K1699" s="1"/>
  <c r="C1699"/>
  <c r="J1699" s="1"/>
  <c r="D1698"/>
  <c r="K1698" s="1"/>
  <c r="C1698"/>
  <c r="J1698" s="1"/>
  <c r="D1697"/>
  <c r="K1697" s="1"/>
  <c r="C1697"/>
  <c r="J1697" s="1"/>
  <c r="D1696"/>
  <c r="K1696" s="1"/>
  <c r="C1696"/>
  <c r="J1696" s="1"/>
  <c r="D1695"/>
  <c r="K1695" s="1"/>
  <c r="C1695"/>
  <c r="J1695" s="1"/>
  <c r="D1694"/>
  <c r="K1694" s="1"/>
  <c r="C1694"/>
  <c r="J1694" s="1"/>
  <c r="D1693"/>
  <c r="K1693" s="1"/>
  <c r="C1693"/>
  <c r="J1693" s="1"/>
  <c r="D1692"/>
  <c r="K1692" s="1"/>
  <c r="C1692"/>
  <c r="J1692" s="1"/>
  <c r="D1691"/>
  <c r="K1691" s="1"/>
  <c r="C1691"/>
  <c r="J1691" s="1"/>
  <c r="D1690"/>
  <c r="K1690" s="1"/>
  <c r="C1690"/>
  <c r="J1690" s="1"/>
  <c r="D1689"/>
  <c r="K1689" s="1"/>
  <c r="C1689"/>
  <c r="J1689" s="1"/>
  <c r="D1688"/>
  <c r="K1688" s="1"/>
  <c r="C1688"/>
  <c r="J1688" s="1"/>
  <c r="D1687"/>
  <c r="K1687" s="1"/>
  <c r="C1687"/>
  <c r="J1687" s="1"/>
  <c r="D1686"/>
  <c r="K1686" s="1"/>
  <c r="C1686"/>
  <c r="J1686" s="1"/>
  <c r="D1685"/>
  <c r="K1685" s="1"/>
  <c r="C1685"/>
  <c r="J1685" s="1"/>
  <c r="D1684"/>
  <c r="K1684" s="1"/>
  <c r="C1684"/>
  <c r="J1684" s="1"/>
  <c r="D1683"/>
  <c r="K1683" s="1"/>
  <c r="C1683"/>
  <c r="J1683" s="1"/>
  <c r="D1682"/>
  <c r="K1682" s="1"/>
  <c r="C1682"/>
  <c r="J1682" s="1"/>
  <c r="D1681"/>
  <c r="K1681" s="1"/>
  <c r="C1681"/>
  <c r="J1681" s="1"/>
  <c r="D1680"/>
  <c r="K1680" s="1"/>
  <c r="C1680"/>
  <c r="J1680" s="1"/>
  <c r="D1679"/>
  <c r="K1679" s="1"/>
  <c r="C1679"/>
  <c r="J1679" s="1"/>
  <c r="D1678"/>
  <c r="K1678" s="1"/>
  <c r="C1678"/>
  <c r="J1678" s="1"/>
  <c r="D1677"/>
  <c r="K1677" s="1"/>
  <c r="C1677"/>
  <c r="J1677" s="1"/>
  <c r="D1676"/>
  <c r="K1676" s="1"/>
  <c r="C1676"/>
  <c r="J1676" s="1"/>
  <c r="D1675"/>
  <c r="K1675" s="1"/>
  <c r="C1675"/>
  <c r="J1675" s="1"/>
  <c r="D1674"/>
  <c r="K1674" s="1"/>
  <c r="C1674"/>
  <c r="J1674" s="1"/>
  <c r="D1673"/>
  <c r="K1673" s="1"/>
  <c r="C1673"/>
  <c r="J1673" s="1"/>
  <c r="D1672"/>
  <c r="K1672" s="1"/>
  <c r="C1672"/>
  <c r="J1672" s="1"/>
  <c r="D1671"/>
  <c r="K1671" s="1"/>
  <c r="C1671"/>
  <c r="J1671" s="1"/>
  <c r="D1670"/>
  <c r="K1670" s="1"/>
  <c r="C1670"/>
  <c r="J1670" s="1"/>
  <c r="D1669"/>
  <c r="K1669" s="1"/>
  <c r="C1669"/>
  <c r="J1669" s="1"/>
  <c r="D1668"/>
  <c r="K1668" s="1"/>
  <c r="C1668"/>
  <c r="J1668" s="1"/>
  <c r="D1667"/>
  <c r="K1667" s="1"/>
  <c r="C1667"/>
  <c r="J1667" s="1"/>
  <c r="D1666"/>
  <c r="K1666" s="1"/>
  <c r="C1666"/>
  <c r="J1666" s="1"/>
  <c r="D1665"/>
  <c r="K1665" s="1"/>
  <c r="C1665"/>
  <c r="J1665" s="1"/>
  <c r="D1664"/>
  <c r="K1664" s="1"/>
  <c r="C1664"/>
  <c r="J1664" s="1"/>
  <c r="D1663"/>
  <c r="K1663" s="1"/>
  <c r="C1663"/>
  <c r="J1663" s="1"/>
  <c r="D1662"/>
  <c r="K1662" s="1"/>
  <c r="C1662"/>
  <c r="J1662" s="1"/>
  <c r="D1661"/>
  <c r="K1661" s="1"/>
  <c r="C1661"/>
  <c r="J1661" s="1"/>
  <c r="D1660"/>
  <c r="K1660" s="1"/>
  <c r="C1660"/>
  <c r="J1660" s="1"/>
  <c r="D1659"/>
  <c r="K1659" s="1"/>
  <c r="C1659"/>
  <c r="J1659" s="1"/>
  <c r="D1658"/>
  <c r="K1658" s="1"/>
  <c r="C1658"/>
  <c r="J1658" s="1"/>
  <c r="D1657"/>
  <c r="K1657" s="1"/>
  <c r="C1657"/>
  <c r="J1657" s="1"/>
  <c r="D1656"/>
  <c r="K1656" s="1"/>
  <c r="C1656"/>
  <c r="J1656" s="1"/>
  <c r="D1655"/>
  <c r="K1655" s="1"/>
  <c r="C1655"/>
  <c r="J1655" s="1"/>
  <c r="D1654"/>
  <c r="K1654" s="1"/>
  <c r="C1654"/>
  <c r="J1654" s="1"/>
  <c r="D1653"/>
  <c r="K1653" s="1"/>
  <c r="C1653"/>
  <c r="J1653" s="1"/>
  <c r="D1652"/>
  <c r="K1652" s="1"/>
  <c r="C1652"/>
  <c r="J1652" s="1"/>
  <c r="D1651"/>
  <c r="K1651" s="1"/>
  <c r="C1651"/>
  <c r="J1651" s="1"/>
  <c r="D1650"/>
  <c r="K1650" s="1"/>
  <c r="C1650"/>
  <c r="J1650" s="1"/>
  <c r="D1649"/>
  <c r="K1649" s="1"/>
  <c r="C1649"/>
  <c r="J1649" s="1"/>
  <c r="D1648"/>
  <c r="K1648" s="1"/>
  <c r="C1648"/>
  <c r="J1648" s="1"/>
  <c r="D1647"/>
  <c r="K1647" s="1"/>
  <c r="C1647"/>
  <c r="J1647" s="1"/>
  <c r="D1646"/>
  <c r="K1646" s="1"/>
  <c r="C1646"/>
  <c r="J1646" s="1"/>
  <c r="D1645"/>
  <c r="K1645" s="1"/>
  <c r="C1645"/>
  <c r="J1645" s="1"/>
  <c r="D1644"/>
  <c r="K1644" s="1"/>
  <c r="C1644"/>
  <c r="J1644" s="1"/>
  <c r="D1643"/>
  <c r="K1643" s="1"/>
  <c r="C1643"/>
  <c r="J1643" s="1"/>
  <c r="D1642"/>
  <c r="K1642" s="1"/>
  <c r="C1642"/>
  <c r="J1642" s="1"/>
  <c r="D1641"/>
  <c r="K1641" s="1"/>
  <c r="C1641"/>
  <c r="J1641" s="1"/>
  <c r="D1640"/>
  <c r="K1640" s="1"/>
  <c r="C1640"/>
  <c r="J1640" s="1"/>
  <c r="D1639"/>
  <c r="K1639" s="1"/>
  <c r="C1639"/>
  <c r="J1639" s="1"/>
  <c r="D1638"/>
  <c r="K1638" s="1"/>
  <c r="C1638"/>
  <c r="J1638" s="1"/>
  <c r="D1637"/>
  <c r="K1637" s="1"/>
  <c r="C1637"/>
  <c r="J1637" s="1"/>
  <c r="D1636"/>
  <c r="K1636" s="1"/>
  <c r="C1636"/>
  <c r="J1636" s="1"/>
  <c r="D1635"/>
  <c r="K1635" s="1"/>
  <c r="C1635"/>
  <c r="J1635" s="1"/>
  <c r="D1634"/>
  <c r="K1634" s="1"/>
  <c r="C1634"/>
  <c r="J1634" s="1"/>
  <c r="D1633"/>
  <c r="K1633" s="1"/>
  <c r="C1633"/>
  <c r="J1633" s="1"/>
  <c r="D1632"/>
  <c r="K1632" s="1"/>
  <c r="C1632"/>
  <c r="J1632" s="1"/>
  <c r="D1631"/>
  <c r="K1631" s="1"/>
  <c r="C1631"/>
  <c r="J1631" s="1"/>
  <c r="D1630"/>
  <c r="K1630" s="1"/>
  <c r="C1630"/>
  <c r="J1630" s="1"/>
  <c r="D1629"/>
  <c r="K1629" s="1"/>
  <c r="C1629"/>
  <c r="J1629" s="1"/>
  <c r="D1628"/>
  <c r="K1628" s="1"/>
  <c r="C1628"/>
  <c r="J1628" s="1"/>
  <c r="D1627"/>
  <c r="K1627" s="1"/>
  <c r="C1627"/>
  <c r="J1627" s="1"/>
  <c r="D1626"/>
  <c r="K1626" s="1"/>
  <c r="C1626"/>
  <c r="J1626" s="1"/>
  <c r="D1625"/>
  <c r="K1625" s="1"/>
  <c r="C1625"/>
  <c r="J1625" s="1"/>
  <c r="D1624"/>
  <c r="K1624" s="1"/>
  <c r="C1624"/>
  <c r="J1624" s="1"/>
  <c r="D1623"/>
  <c r="K1623" s="1"/>
  <c r="C1623"/>
  <c r="J1623" s="1"/>
  <c r="D1622"/>
  <c r="K1622" s="1"/>
  <c r="C1622"/>
  <c r="J1622" s="1"/>
  <c r="D1621"/>
  <c r="K1621" s="1"/>
  <c r="C1621"/>
  <c r="J1621" s="1"/>
  <c r="D1620"/>
  <c r="K1620" s="1"/>
  <c r="C1620"/>
  <c r="J1620" s="1"/>
  <c r="D1619"/>
  <c r="K1619" s="1"/>
  <c r="C1619"/>
  <c r="J1619" s="1"/>
  <c r="D1618"/>
  <c r="K1618" s="1"/>
  <c r="C1618"/>
  <c r="J1618" s="1"/>
  <c r="D1617"/>
  <c r="K1617" s="1"/>
  <c r="C1617"/>
  <c r="J1617" s="1"/>
  <c r="D1616"/>
  <c r="K1616" s="1"/>
  <c r="C1616"/>
  <c r="J1616" s="1"/>
  <c r="D1615"/>
  <c r="K1615" s="1"/>
  <c r="C1615"/>
  <c r="J1615" s="1"/>
  <c r="D1614"/>
  <c r="K1614" s="1"/>
  <c r="C1614"/>
  <c r="J1614" s="1"/>
  <c r="D1613"/>
  <c r="K1613" s="1"/>
  <c r="C1613"/>
  <c r="J1613" s="1"/>
  <c r="D1612"/>
  <c r="K1612" s="1"/>
  <c r="C1612"/>
  <c r="J1612" s="1"/>
  <c r="D1611"/>
  <c r="K1611" s="1"/>
  <c r="C1611"/>
  <c r="J1611" s="1"/>
  <c r="D1610"/>
  <c r="K1610" s="1"/>
  <c r="C1610"/>
  <c r="J1610" s="1"/>
  <c r="D1609"/>
  <c r="K1609" s="1"/>
  <c r="C1609"/>
  <c r="J1609" s="1"/>
  <c r="D1608"/>
  <c r="K1608" s="1"/>
  <c r="C1608"/>
  <c r="J1608" s="1"/>
  <c r="D1607"/>
  <c r="K1607" s="1"/>
  <c r="C1607"/>
  <c r="J1607" s="1"/>
  <c r="D1606"/>
  <c r="K1606" s="1"/>
  <c r="C1606"/>
  <c r="J1606" s="1"/>
  <c r="D1605"/>
  <c r="K1605" s="1"/>
  <c r="C1605"/>
  <c r="J1605" s="1"/>
  <c r="D1604"/>
  <c r="K1604" s="1"/>
  <c r="C1604"/>
  <c r="J1604" s="1"/>
  <c r="D1603"/>
  <c r="K1603" s="1"/>
  <c r="C1603"/>
  <c r="J1603" s="1"/>
  <c r="D1602"/>
  <c r="K1602" s="1"/>
  <c r="C1602"/>
  <c r="J1602" s="1"/>
  <c r="D1601"/>
  <c r="K1601" s="1"/>
  <c r="C1601"/>
  <c r="J1601" s="1"/>
  <c r="D1600"/>
  <c r="K1600" s="1"/>
  <c r="C1600"/>
  <c r="J1600" s="1"/>
  <c r="D1599"/>
  <c r="K1599" s="1"/>
  <c r="C1599"/>
  <c r="J1599" s="1"/>
  <c r="D1598"/>
  <c r="K1598" s="1"/>
  <c r="C1598"/>
  <c r="J1598" s="1"/>
  <c r="D1597"/>
  <c r="K1597" s="1"/>
  <c r="C1597"/>
  <c r="J1597" s="1"/>
  <c r="D1596"/>
  <c r="K1596" s="1"/>
  <c r="C1596"/>
  <c r="J1596" s="1"/>
  <c r="D1595"/>
  <c r="K1595" s="1"/>
  <c r="C1595"/>
  <c r="J1595" s="1"/>
  <c r="D1594"/>
  <c r="K1594" s="1"/>
  <c r="C1594"/>
  <c r="J1594" s="1"/>
  <c r="D1593"/>
  <c r="K1593" s="1"/>
  <c r="C1593"/>
  <c r="J1593" s="1"/>
  <c r="D1592"/>
  <c r="K1592" s="1"/>
  <c r="C1592"/>
  <c r="J1592" s="1"/>
  <c r="D1591"/>
  <c r="K1591" s="1"/>
  <c r="C1591"/>
  <c r="J1591" s="1"/>
  <c r="D1590"/>
  <c r="K1590" s="1"/>
  <c r="C1590"/>
  <c r="J1590" s="1"/>
  <c r="D1589"/>
  <c r="K1589" s="1"/>
  <c r="C1589"/>
  <c r="J1589" s="1"/>
  <c r="D1588"/>
  <c r="K1588" s="1"/>
  <c r="C1588"/>
  <c r="J1588" s="1"/>
  <c r="D1587"/>
  <c r="K1587" s="1"/>
  <c r="C1587"/>
  <c r="J1587" s="1"/>
  <c r="D1586"/>
  <c r="K1586" s="1"/>
  <c r="C1586"/>
  <c r="J1586" s="1"/>
  <c r="D1585"/>
  <c r="K1585" s="1"/>
  <c r="C1585"/>
  <c r="J1585" s="1"/>
  <c r="D1584"/>
  <c r="K1584" s="1"/>
  <c r="C1584"/>
  <c r="J1584" s="1"/>
  <c r="D1583"/>
  <c r="K1583" s="1"/>
  <c r="C1583"/>
  <c r="J1583" s="1"/>
  <c r="D1582"/>
  <c r="K1582" s="1"/>
  <c r="C1582"/>
  <c r="J1582" s="1"/>
  <c r="D1581"/>
  <c r="K1581" s="1"/>
  <c r="C1581"/>
  <c r="J1581" s="1"/>
  <c r="D1580"/>
  <c r="K1580" s="1"/>
  <c r="C1580"/>
  <c r="J1580" s="1"/>
  <c r="D1579"/>
  <c r="K1579" s="1"/>
  <c r="C1579"/>
  <c r="J1579" s="1"/>
  <c r="D1578"/>
  <c r="K1578" s="1"/>
  <c r="C1578"/>
  <c r="J1578" s="1"/>
  <c r="D1577"/>
  <c r="K1577" s="1"/>
  <c r="C1577"/>
  <c r="J1577" s="1"/>
  <c r="D1576"/>
  <c r="K1576" s="1"/>
  <c r="C1576"/>
  <c r="J1576" s="1"/>
  <c r="D1575"/>
  <c r="K1575" s="1"/>
  <c r="C1575"/>
  <c r="J1575" s="1"/>
  <c r="D1574"/>
  <c r="K1574" s="1"/>
  <c r="C1574"/>
  <c r="J1574" s="1"/>
  <c r="D1573"/>
  <c r="K1573" s="1"/>
  <c r="C1573"/>
  <c r="J1573" s="1"/>
  <c r="D1572"/>
  <c r="K1572" s="1"/>
  <c r="C1572"/>
  <c r="J1572" s="1"/>
  <c r="D1571"/>
  <c r="K1571" s="1"/>
  <c r="C1571"/>
  <c r="J1571" s="1"/>
  <c r="D1570"/>
  <c r="K1570" s="1"/>
  <c r="C1570"/>
  <c r="J1570" s="1"/>
  <c r="D1569"/>
  <c r="K1569" s="1"/>
  <c r="C1569"/>
  <c r="J1569" s="1"/>
  <c r="D1568"/>
  <c r="K1568" s="1"/>
  <c r="C1568"/>
  <c r="J1568" s="1"/>
  <c r="D1567"/>
  <c r="K1567" s="1"/>
  <c r="C1567"/>
  <c r="J1567" s="1"/>
  <c r="D1566"/>
  <c r="K1566" s="1"/>
  <c r="C1566"/>
  <c r="J1566" s="1"/>
  <c r="D1565"/>
  <c r="K1565" s="1"/>
  <c r="C1565"/>
  <c r="J1565"/>
  <c r="D1564"/>
  <c r="K1564"/>
  <c r="C1564"/>
  <c r="J1564"/>
  <c r="D1563"/>
  <c r="K1563" s="1"/>
  <c r="C1563"/>
  <c r="J1563" s="1"/>
  <c r="D1562"/>
  <c r="K1562"/>
  <c r="C1562"/>
  <c r="J1562"/>
  <c r="D1561"/>
  <c r="K1561"/>
  <c r="C1561"/>
  <c r="J1561"/>
  <c r="D1560"/>
  <c r="K1560"/>
  <c r="C1560"/>
  <c r="J1560"/>
  <c r="D1559"/>
  <c r="K1559" s="1"/>
  <c r="C1559"/>
  <c r="J1559" s="1"/>
  <c r="D1558"/>
  <c r="K1558"/>
  <c r="C1558"/>
  <c r="J1558"/>
  <c r="D1557"/>
  <c r="K1557" s="1"/>
  <c r="C1557"/>
  <c r="J1557" s="1"/>
  <c r="D1556"/>
  <c r="K1556" s="1"/>
  <c r="C1556"/>
  <c r="J1556" s="1"/>
  <c r="D1555"/>
  <c r="K1555" s="1"/>
  <c r="C1555"/>
  <c r="J1555" s="1"/>
  <c r="D1554"/>
  <c r="K1554" s="1"/>
  <c r="C1554"/>
  <c r="J1554" s="1"/>
  <c r="D1553"/>
  <c r="K1553" s="1"/>
  <c r="C1553"/>
  <c r="J1553" s="1"/>
  <c r="D1552"/>
  <c r="K1552" s="1"/>
  <c r="C1552"/>
  <c r="J1552" s="1"/>
  <c r="D1551"/>
  <c r="K1551" s="1"/>
  <c r="C1551"/>
  <c r="J1551" s="1"/>
  <c r="D1550"/>
  <c r="K1550" s="1"/>
  <c r="C1550"/>
  <c r="J1550" s="1"/>
  <c r="D1549"/>
  <c r="K1549" s="1"/>
  <c r="C1549"/>
  <c r="J1549" s="1"/>
  <c r="D1548"/>
  <c r="K1548" s="1"/>
  <c r="C1548"/>
  <c r="J1548" s="1"/>
  <c r="D1547"/>
  <c r="K1547" s="1"/>
  <c r="C1547"/>
  <c r="J1547" s="1"/>
  <c r="D1546"/>
  <c r="K1546" s="1"/>
  <c r="C1546"/>
  <c r="J1546" s="1"/>
  <c r="D1545"/>
  <c r="K1545" s="1"/>
  <c r="C1545"/>
  <c r="J1545" s="1"/>
  <c r="D1544"/>
  <c r="K1544" s="1"/>
  <c r="C1544"/>
  <c r="J1544" s="1"/>
  <c r="D1543"/>
  <c r="K1543" s="1"/>
  <c r="C1543"/>
  <c r="J1543" s="1"/>
  <c r="D1542"/>
  <c r="K1542" s="1"/>
  <c r="C1542"/>
  <c r="J1542" s="1"/>
  <c r="D1541"/>
  <c r="K1541" s="1"/>
  <c r="C1541"/>
  <c r="J1541" s="1"/>
  <c r="D1540"/>
  <c r="K1540" s="1"/>
  <c r="C1540"/>
  <c r="J1540" s="1"/>
  <c r="D1539"/>
  <c r="K1539" s="1"/>
  <c r="C1539"/>
  <c r="J1539" s="1"/>
  <c r="D1538"/>
  <c r="K1538" s="1"/>
  <c r="C1538"/>
  <c r="J1538" s="1"/>
  <c r="D1537"/>
  <c r="K1537" s="1"/>
  <c r="C1537"/>
  <c r="J1537" s="1"/>
  <c r="D1536"/>
  <c r="K1536" s="1"/>
  <c r="C1536"/>
  <c r="J1536" s="1"/>
  <c r="D1535"/>
  <c r="K1535" s="1"/>
  <c r="C1535"/>
  <c r="J1535" s="1"/>
  <c r="D1534"/>
  <c r="K1534" s="1"/>
  <c r="C1534"/>
  <c r="J1534" s="1"/>
  <c r="D1533"/>
  <c r="K1533" s="1"/>
  <c r="C1533"/>
  <c r="J1533" s="1"/>
  <c r="D1532"/>
  <c r="K1532" s="1"/>
  <c r="C1532"/>
  <c r="J1532" s="1"/>
  <c r="D1531"/>
  <c r="K1531" s="1"/>
  <c r="C1531"/>
  <c r="J1531" s="1"/>
  <c r="D1530"/>
  <c r="K1530" s="1"/>
  <c r="C1530"/>
  <c r="J1530" s="1"/>
  <c r="D1529"/>
  <c r="K1529" s="1"/>
  <c r="C1529"/>
  <c r="J1529" s="1"/>
  <c r="D1528"/>
  <c r="K1528" s="1"/>
  <c r="C1528"/>
  <c r="J1528" s="1"/>
  <c r="D1527"/>
  <c r="K1527" s="1"/>
  <c r="C1527"/>
  <c r="J1527" s="1"/>
  <c r="D1526"/>
  <c r="K1526" s="1"/>
  <c r="C1526"/>
  <c r="J1526" s="1"/>
  <c r="D1525"/>
  <c r="K1525" s="1"/>
  <c r="C1525"/>
  <c r="J1525" s="1"/>
  <c r="D1524"/>
  <c r="K1524" s="1"/>
  <c r="C1524"/>
  <c r="J1524" s="1"/>
  <c r="D1523"/>
  <c r="K1523" s="1"/>
  <c r="C1523"/>
  <c r="J1523" s="1"/>
  <c r="D1522"/>
  <c r="K1522" s="1"/>
  <c r="C1522"/>
  <c r="J1522" s="1"/>
  <c r="D1521"/>
  <c r="K1521" s="1"/>
  <c r="C1521"/>
  <c r="J1521" s="1"/>
  <c r="D1520"/>
  <c r="K1520" s="1"/>
  <c r="C1520"/>
  <c r="J1520" s="1"/>
  <c r="D1519"/>
  <c r="K1519" s="1"/>
  <c r="C1519"/>
  <c r="J1519" s="1"/>
  <c r="D1518"/>
  <c r="K1518" s="1"/>
  <c r="C1518"/>
  <c r="J1518" s="1"/>
  <c r="D1517"/>
  <c r="K1517" s="1"/>
  <c r="C1517"/>
  <c r="J1517" s="1"/>
  <c r="D1516"/>
  <c r="K1516" s="1"/>
  <c r="C1516"/>
  <c r="J1516" s="1"/>
  <c r="D1515"/>
  <c r="K1515" s="1"/>
  <c r="C1515"/>
  <c r="J1515" s="1"/>
  <c r="D1514"/>
  <c r="K1514" s="1"/>
  <c r="C1514"/>
  <c r="J1514" s="1"/>
  <c r="D1513"/>
  <c r="K1513" s="1"/>
  <c r="C1513"/>
  <c r="J1513" s="1"/>
  <c r="D1512"/>
  <c r="K1512" s="1"/>
  <c r="C1512"/>
  <c r="J1512" s="1"/>
  <c r="D1511"/>
  <c r="K1511" s="1"/>
  <c r="C1511"/>
  <c r="J1511" s="1"/>
  <c r="D1510"/>
  <c r="K1510" s="1"/>
  <c r="C1510"/>
  <c r="J1510" s="1"/>
  <c r="D1509"/>
  <c r="K1509" s="1"/>
  <c r="C1509"/>
  <c r="J1509" s="1"/>
  <c r="D1508"/>
  <c r="K1508" s="1"/>
  <c r="C1508"/>
  <c r="J1508" s="1"/>
  <c r="D1507"/>
  <c r="K1507" s="1"/>
  <c r="C1507"/>
  <c r="J1507" s="1"/>
  <c r="D1506"/>
  <c r="K1506" s="1"/>
  <c r="C1506"/>
  <c r="J1506" s="1"/>
  <c r="D1505"/>
  <c r="K1505" s="1"/>
  <c r="C1505"/>
  <c r="J1505" s="1"/>
  <c r="D1504"/>
  <c r="K1504" s="1"/>
  <c r="C1504"/>
  <c r="J1504" s="1"/>
  <c r="D1503"/>
  <c r="K1503" s="1"/>
  <c r="C1503"/>
  <c r="J1503" s="1"/>
  <c r="D1502"/>
  <c r="K1502" s="1"/>
  <c r="C1502"/>
  <c r="J1502" s="1"/>
  <c r="D1501"/>
  <c r="K1501" s="1"/>
  <c r="C1501"/>
  <c r="J1501" s="1"/>
  <c r="D1500"/>
  <c r="K1500" s="1"/>
  <c r="C1500"/>
  <c r="J1500" s="1"/>
  <c r="D1499"/>
  <c r="K1499" s="1"/>
  <c r="C1499"/>
  <c r="J1499" s="1"/>
  <c r="D1498"/>
  <c r="K1498" s="1"/>
  <c r="C1498"/>
  <c r="J1498" s="1"/>
  <c r="D1497"/>
  <c r="K1497" s="1"/>
  <c r="C1497"/>
  <c r="J1497" s="1"/>
  <c r="D1496"/>
  <c r="K1496" s="1"/>
  <c r="C1496"/>
  <c r="J1496" s="1"/>
  <c r="D1495"/>
  <c r="K1495" s="1"/>
  <c r="C1495"/>
  <c r="J1495" s="1"/>
  <c r="D1494"/>
  <c r="K1494" s="1"/>
  <c r="C1494"/>
  <c r="J1494" s="1"/>
  <c r="D1493"/>
  <c r="K1493" s="1"/>
  <c r="C1493"/>
  <c r="J1493" s="1"/>
  <c r="D1492"/>
  <c r="K1492" s="1"/>
  <c r="C1492"/>
  <c r="J1492" s="1"/>
  <c r="D1491"/>
  <c r="K1491" s="1"/>
  <c r="C1491"/>
  <c r="J1491" s="1"/>
  <c r="D1490"/>
  <c r="K1490" s="1"/>
  <c r="C1490"/>
  <c r="J1490" s="1"/>
  <c r="D1489"/>
  <c r="K1489" s="1"/>
  <c r="C1489"/>
  <c r="J1489" s="1"/>
  <c r="D1488"/>
  <c r="K1488" s="1"/>
  <c r="C1488"/>
  <c r="J1488" s="1"/>
  <c r="D1487"/>
  <c r="K1487" s="1"/>
  <c r="C1487"/>
  <c r="J1487" s="1"/>
  <c r="D1486"/>
  <c r="K1486" s="1"/>
  <c r="C1486"/>
  <c r="J1486" s="1"/>
  <c r="D1485"/>
  <c r="K1485" s="1"/>
  <c r="C1485"/>
  <c r="J1485" s="1"/>
  <c r="D1484"/>
  <c r="K1484" s="1"/>
  <c r="C1484"/>
  <c r="J1484" s="1"/>
  <c r="D1483"/>
  <c r="K1483" s="1"/>
  <c r="C1483"/>
  <c r="J1483" s="1"/>
  <c r="D1482"/>
  <c r="K1482" s="1"/>
  <c r="C1482"/>
  <c r="J1482" s="1"/>
  <c r="D1481"/>
  <c r="K1481" s="1"/>
  <c r="C1481"/>
  <c r="J1481" s="1"/>
  <c r="D1480"/>
  <c r="K1480" s="1"/>
  <c r="C1480"/>
  <c r="J1480" s="1"/>
  <c r="D1479"/>
  <c r="K1479" s="1"/>
  <c r="C1479"/>
  <c r="J1479" s="1"/>
  <c r="D1478"/>
  <c r="K1478" s="1"/>
  <c r="C1478"/>
  <c r="J1478" s="1"/>
  <c r="D1477"/>
  <c r="K1477" s="1"/>
  <c r="C1477"/>
  <c r="J1477" s="1"/>
  <c r="D1476"/>
  <c r="K1476" s="1"/>
  <c r="C1476"/>
  <c r="J1476" s="1"/>
  <c r="D1475"/>
  <c r="K1475" s="1"/>
  <c r="C1475"/>
  <c r="J1475" s="1"/>
  <c r="D1474"/>
  <c r="K1474" s="1"/>
  <c r="C1474"/>
  <c r="J1474" s="1"/>
  <c r="D1473"/>
  <c r="K1473" s="1"/>
  <c r="C1473"/>
  <c r="J1473" s="1"/>
  <c r="D1472"/>
  <c r="K1472" s="1"/>
  <c r="C1472"/>
  <c r="J1472" s="1"/>
  <c r="D1471"/>
  <c r="K1471" s="1"/>
  <c r="C1471"/>
  <c r="J1471" s="1"/>
  <c r="D1470"/>
  <c r="K1470" s="1"/>
  <c r="C1470"/>
  <c r="J1470" s="1"/>
  <c r="D1469"/>
  <c r="K1469" s="1"/>
  <c r="C1469"/>
  <c r="J1469" s="1"/>
  <c r="D1468"/>
  <c r="K1468" s="1"/>
  <c r="C1468"/>
  <c r="J1468" s="1"/>
  <c r="D1467"/>
  <c r="K1467" s="1"/>
  <c r="C1467"/>
  <c r="J1467" s="1"/>
  <c r="D1466"/>
  <c r="K1466" s="1"/>
  <c r="C1466"/>
  <c r="J1466" s="1"/>
  <c r="D1465"/>
  <c r="K1465" s="1"/>
  <c r="C1465"/>
  <c r="J1465" s="1"/>
  <c r="D1464"/>
  <c r="K1464" s="1"/>
  <c r="C1464"/>
  <c r="J1464" s="1"/>
  <c r="D1463"/>
  <c r="K1463" s="1"/>
  <c r="C1463"/>
  <c r="J1463" s="1"/>
  <c r="D1462"/>
  <c r="K1462" s="1"/>
  <c r="C1462"/>
  <c r="J1462" s="1"/>
  <c r="D1461"/>
  <c r="K1461" s="1"/>
  <c r="C1461"/>
  <c r="J1461" s="1"/>
  <c r="D1460"/>
  <c r="K1460" s="1"/>
  <c r="C1460"/>
  <c r="J1460" s="1"/>
  <c r="D1459"/>
  <c r="K1459" s="1"/>
  <c r="C1459"/>
  <c r="J1459" s="1"/>
  <c r="D1458"/>
  <c r="K1458" s="1"/>
  <c r="C1458"/>
  <c r="J1458" s="1"/>
  <c r="D1457"/>
  <c r="K1457" s="1"/>
  <c r="C1457"/>
  <c r="J1457" s="1"/>
  <c r="D1456"/>
  <c r="K1456" s="1"/>
  <c r="C1456"/>
  <c r="J1456" s="1"/>
  <c r="D1455"/>
  <c r="K1455" s="1"/>
  <c r="C1455"/>
  <c r="J1455" s="1"/>
  <c r="D1454"/>
  <c r="K1454" s="1"/>
  <c r="C1454"/>
  <c r="J1454" s="1"/>
  <c r="D1453"/>
  <c r="K1453" s="1"/>
  <c r="C1453"/>
  <c r="J1453" s="1"/>
  <c r="D1452"/>
  <c r="K1452" s="1"/>
  <c r="C1452"/>
  <c r="J1452" s="1"/>
  <c r="D1451"/>
  <c r="K1451" s="1"/>
  <c r="C1451"/>
  <c r="J1451" s="1"/>
  <c r="D1450"/>
  <c r="K1450" s="1"/>
  <c r="C1450"/>
  <c r="J1450" s="1"/>
  <c r="D1449"/>
  <c r="K1449" s="1"/>
  <c r="C1449"/>
  <c r="J1449" s="1"/>
  <c r="D1448"/>
  <c r="K1448" s="1"/>
  <c r="C1448"/>
  <c r="J1448" s="1"/>
  <c r="D1447"/>
  <c r="K1447" s="1"/>
  <c r="C1447"/>
  <c r="J1447" s="1"/>
  <c r="D1446"/>
  <c r="K1446" s="1"/>
  <c r="C1446"/>
  <c r="J1446" s="1"/>
  <c r="D1445"/>
  <c r="K1445" s="1"/>
  <c r="C1445"/>
  <c r="J1445" s="1"/>
  <c r="D1444"/>
  <c r="K1444" s="1"/>
  <c r="C1444"/>
  <c r="J1444" s="1"/>
  <c r="D1443"/>
  <c r="K1443" s="1"/>
  <c r="C1443"/>
  <c r="J1443" s="1"/>
  <c r="D1442"/>
  <c r="K1442" s="1"/>
  <c r="C1442"/>
  <c r="J1442" s="1"/>
  <c r="D1441"/>
  <c r="K1441" s="1"/>
  <c r="C1441"/>
  <c r="J1441" s="1"/>
  <c r="D1440"/>
  <c r="K1440" s="1"/>
  <c r="C1440"/>
  <c r="J1440" s="1"/>
  <c r="D1439"/>
  <c r="K1439" s="1"/>
  <c r="C1439"/>
  <c r="J1439" s="1"/>
  <c r="D1438"/>
  <c r="K1438" s="1"/>
  <c r="C1438"/>
  <c r="J1438" s="1"/>
  <c r="D1437"/>
  <c r="K1437" s="1"/>
  <c r="C1437"/>
  <c r="J1437" s="1"/>
  <c r="D1436"/>
  <c r="K1436" s="1"/>
  <c r="C1436"/>
  <c r="J1436" s="1"/>
  <c r="D1435"/>
  <c r="K1435" s="1"/>
  <c r="C1435"/>
  <c r="J1435" s="1"/>
  <c r="D1434"/>
  <c r="K1434" s="1"/>
  <c r="C1434"/>
  <c r="J1434" s="1"/>
  <c r="D1433"/>
  <c r="K1433" s="1"/>
  <c r="C1433"/>
  <c r="J1433" s="1"/>
  <c r="D1432"/>
  <c r="K1432" s="1"/>
  <c r="C1432"/>
  <c r="J1432" s="1"/>
  <c r="D1431"/>
  <c r="K1431" s="1"/>
  <c r="C1431"/>
  <c r="J1431" s="1"/>
  <c r="D1430"/>
  <c r="K1430" s="1"/>
  <c r="C1430"/>
  <c r="J1430" s="1"/>
  <c r="D1429"/>
  <c r="K1429" s="1"/>
  <c r="C1429"/>
  <c r="J1429" s="1"/>
  <c r="D1428"/>
  <c r="K1428" s="1"/>
  <c r="C1428"/>
  <c r="J1428" s="1"/>
  <c r="D1427"/>
  <c r="K1427" s="1"/>
  <c r="C1427"/>
  <c r="J1427" s="1"/>
  <c r="D1426"/>
  <c r="K1426" s="1"/>
  <c r="C1426"/>
  <c r="J1426" s="1"/>
  <c r="D1425"/>
  <c r="K1425" s="1"/>
  <c r="C1425"/>
  <c r="J1425" s="1"/>
  <c r="D1424"/>
  <c r="K1424" s="1"/>
  <c r="C1424"/>
  <c r="J1424" s="1"/>
  <c r="D1423"/>
  <c r="K1423" s="1"/>
  <c r="C1423"/>
  <c r="J1423" s="1"/>
  <c r="D1422"/>
  <c r="K1422" s="1"/>
  <c r="C1422"/>
  <c r="J1422" s="1"/>
  <c r="D1421"/>
  <c r="K1421" s="1"/>
  <c r="C1421"/>
  <c r="J1421" s="1"/>
  <c r="D1420"/>
  <c r="K1420" s="1"/>
  <c r="C1420"/>
  <c r="J1420" s="1"/>
  <c r="D1419"/>
  <c r="K1419" s="1"/>
  <c r="C1419"/>
  <c r="J1419" s="1"/>
  <c r="D1418"/>
  <c r="K1418" s="1"/>
  <c r="C1418"/>
  <c r="J1418" s="1"/>
  <c r="D1417"/>
  <c r="K1417" s="1"/>
  <c r="C1417"/>
  <c r="J1417" s="1"/>
  <c r="D1416"/>
  <c r="K1416" s="1"/>
  <c r="C1416"/>
  <c r="J1416" s="1"/>
  <c r="D1415"/>
  <c r="K1415" s="1"/>
  <c r="C1415"/>
  <c r="J1415" s="1"/>
  <c r="D1414"/>
  <c r="K1414" s="1"/>
  <c r="C1414"/>
  <c r="J1414" s="1"/>
  <c r="D1413"/>
  <c r="K1413" s="1"/>
  <c r="C1413"/>
  <c r="J1413" s="1"/>
  <c r="D1412"/>
  <c r="K1412" s="1"/>
  <c r="C1412"/>
  <c r="J1412" s="1"/>
  <c r="D1411"/>
  <c r="K1411" s="1"/>
  <c r="C1411"/>
  <c r="J1411" s="1"/>
  <c r="D1410"/>
  <c r="K1410" s="1"/>
  <c r="C1410"/>
  <c r="J1410" s="1"/>
  <c r="D1409"/>
  <c r="K1409" s="1"/>
  <c r="C1409"/>
  <c r="J1409"/>
  <c r="D1408"/>
  <c r="K1408"/>
  <c r="C1408"/>
  <c r="J1408"/>
  <c r="D1407"/>
  <c r="K1407"/>
  <c r="C1407"/>
  <c r="J1407"/>
  <c r="D1406"/>
  <c r="K1406"/>
  <c r="C1406"/>
  <c r="J1406"/>
  <c r="D1405"/>
  <c r="K1405"/>
  <c r="C1405"/>
  <c r="J1405"/>
  <c r="D1404"/>
  <c r="K1404"/>
  <c r="C1404"/>
  <c r="J1404"/>
  <c r="D1403"/>
  <c r="K1403"/>
  <c r="C1403"/>
  <c r="J1403"/>
  <c r="D1402"/>
  <c r="K1402"/>
  <c r="C1402"/>
  <c r="J1402"/>
  <c r="D1401"/>
  <c r="K1401"/>
  <c r="C1401"/>
  <c r="J1401"/>
  <c r="D1400"/>
  <c r="K1400"/>
  <c r="C1400"/>
  <c r="J1400"/>
  <c r="D1399"/>
  <c r="K1399"/>
  <c r="C1399"/>
  <c r="J1399"/>
  <c r="D1398"/>
  <c r="K1398"/>
  <c r="C1398"/>
  <c r="J1398"/>
  <c r="D1397"/>
  <c r="K1397"/>
  <c r="C1397"/>
  <c r="J1397"/>
  <c r="D1396"/>
  <c r="K1396"/>
  <c r="C1396"/>
  <c r="J1396"/>
  <c r="D1395"/>
  <c r="K1395"/>
  <c r="C1395"/>
  <c r="J1395"/>
  <c r="D1394"/>
  <c r="K1394"/>
  <c r="C1394"/>
  <c r="J1394"/>
  <c r="D1393"/>
  <c r="K1393"/>
  <c r="C1393"/>
  <c r="J1393"/>
  <c r="D1392"/>
  <c r="K1392"/>
  <c r="C1392"/>
  <c r="J1392"/>
  <c r="D1391"/>
  <c r="K1391"/>
  <c r="C1391"/>
  <c r="J1391"/>
  <c r="D1390"/>
  <c r="K1390"/>
  <c r="C1390"/>
  <c r="J1390"/>
  <c r="D1389"/>
  <c r="K1389"/>
  <c r="C1389"/>
  <c r="J1389"/>
  <c r="D1388"/>
  <c r="K1388"/>
  <c r="C1388"/>
  <c r="J1388"/>
  <c r="D1387"/>
  <c r="K1387"/>
  <c r="C1387"/>
  <c r="J1387"/>
  <c r="D1386"/>
  <c r="K1386"/>
  <c r="C1386"/>
  <c r="J1386"/>
  <c r="D1385"/>
  <c r="K1385"/>
  <c r="C1385"/>
  <c r="J1385"/>
  <c r="D1384"/>
  <c r="K1384"/>
  <c r="C1384"/>
  <c r="J1384"/>
  <c r="D1383"/>
  <c r="K1383"/>
  <c r="C1383"/>
  <c r="J1383"/>
  <c r="D1382"/>
  <c r="K1382"/>
  <c r="C1382"/>
  <c r="J1382"/>
  <c r="D1381"/>
  <c r="K1381"/>
  <c r="C1381"/>
  <c r="J1381"/>
  <c r="D1380"/>
  <c r="K1380"/>
  <c r="C1380"/>
  <c r="J1380"/>
  <c r="D1379"/>
  <c r="K1379"/>
  <c r="C1379"/>
  <c r="J1379"/>
  <c r="D1378"/>
  <c r="K1378"/>
  <c r="C1378"/>
  <c r="J1378"/>
  <c r="D1377"/>
  <c r="K1377"/>
  <c r="C1377"/>
  <c r="J1377"/>
  <c r="D1376"/>
  <c r="K1376"/>
  <c r="C1376"/>
  <c r="J1376"/>
  <c r="D1375"/>
  <c r="K1375"/>
  <c r="C1375"/>
  <c r="J1375"/>
  <c r="D1374"/>
  <c r="K1374"/>
  <c r="C1374"/>
  <c r="J1374"/>
  <c r="D1373"/>
  <c r="K1373"/>
  <c r="C1373"/>
  <c r="J1373"/>
  <c r="D1372"/>
  <c r="K1372"/>
  <c r="C1372"/>
  <c r="J1372"/>
  <c r="D1371"/>
  <c r="K1371"/>
  <c r="C1371"/>
  <c r="J1371"/>
  <c r="D1370"/>
  <c r="K1370"/>
  <c r="C1370"/>
  <c r="J1370"/>
  <c r="D1369"/>
  <c r="K1369"/>
  <c r="C1369"/>
  <c r="J1369"/>
  <c r="D1368"/>
  <c r="K1368"/>
  <c r="C1368"/>
  <c r="J1368"/>
  <c r="D1367"/>
  <c r="K1367"/>
  <c r="C1367"/>
  <c r="J1367"/>
  <c r="D1366"/>
  <c r="K1366"/>
  <c r="C1366"/>
  <c r="J1366"/>
  <c r="D1365"/>
  <c r="K1365"/>
  <c r="C1365"/>
  <c r="J1365"/>
  <c r="D1364"/>
  <c r="K1364"/>
  <c r="C1364"/>
  <c r="J1364"/>
  <c r="D1363"/>
  <c r="K1363"/>
  <c r="C1363"/>
  <c r="J1363"/>
  <c r="D1362"/>
  <c r="K1362"/>
  <c r="C1362"/>
  <c r="J1362"/>
  <c r="D1361"/>
  <c r="K1361"/>
  <c r="C1361"/>
  <c r="J1361"/>
  <c r="D1360"/>
  <c r="K1360"/>
  <c r="C1360"/>
  <c r="J1360"/>
  <c r="D1359"/>
  <c r="K1359"/>
  <c r="C1359"/>
  <c r="J1359"/>
  <c r="D1358"/>
  <c r="K1358"/>
  <c r="C1358"/>
  <c r="J1358"/>
  <c r="D1357"/>
  <c r="K1357"/>
  <c r="C1357"/>
  <c r="J1357"/>
  <c r="D1356"/>
  <c r="K1356"/>
  <c r="C1356"/>
  <c r="J1356"/>
  <c r="D1355"/>
  <c r="K1355"/>
  <c r="C1355"/>
  <c r="J1355"/>
  <c r="D1354"/>
  <c r="K1354"/>
  <c r="C1354"/>
  <c r="J1354"/>
  <c r="D1353"/>
  <c r="K1353"/>
  <c r="C1353"/>
  <c r="J1353"/>
  <c r="D1352"/>
  <c r="K1352"/>
  <c r="C1352"/>
  <c r="J1352"/>
  <c r="D1351"/>
  <c r="K1351"/>
  <c r="C1351"/>
  <c r="J1351"/>
  <c r="D1350"/>
  <c r="K1350"/>
  <c r="C1350"/>
  <c r="J1350"/>
  <c r="D1349"/>
  <c r="K1349"/>
  <c r="C1349"/>
  <c r="J1349"/>
  <c r="D1348"/>
  <c r="K1348"/>
  <c r="C1348"/>
  <c r="J1348"/>
  <c r="D1347"/>
  <c r="K1347"/>
  <c r="C1347"/>
  <c r="J1347"/>
  <c r="D1346"/>
  <c r="K1346"/>
  <c r="C1346"/>
  <c r="J1346"/>
  <c r="D1345"/>
  <c r="K1345"/>
  <c r="C1345"/>
  <c r="J1345"/>
  <c r="D1344"/>
  <c r="K1344"/>
  <c r="C1344"/>
  <c r="J1344"/>
  <c r="D1343"/>
  <c r="K1343"/>
  <c r="C1343"/>
  <c r="J1343"/>
  <c r="D1342"/>
  <c r="K1342"/>
  <c r="C1342"/>
  <c r="J1342"/>
  <c r="D1341"/>
  <c r="K1341"/>
  <c r="C1341"/>
  <c r="J1341"/>
  <c r="D1340"/>
  <c r="K1340"/>
  <c r="C1340"/>
  <c r="J1340"/>
  <c r="D1339"/>
  <c r="K1339"/>
  <c r="C1339"/>
  <c r="J1339"/>
  <c r="D1338"/>
  <c r="K1338"/>
  <c r="C1338"/>
  <c r="J1338"/>
  <c r="D1337"/>
  <c r="K1337"/>
  <c r="C1337"/>
  <c r="J1337"/>
  <c r="D1336"/>
  <c r="K1336"/>
  <c r="C1336"/>
  <c r="J1336"/>
  <c r="D1335"/>
  <c r="K1335"/>
  <c r="C1335"/>
  <c r="J1335"/>
  <c r="D1334"/>
  <c r="K1334"/>
  <c r="C1334"/>
  <c r="J1334"/>
  <c r="D1333"/>
  <c r="K1333"/>
  <c r="C1333"/>
  <c r="J1333"/>
  <c r="D1332"/>
  <c r="K1332"/>
  <c r="C1332"/>
  <c r="J1332"/>
  <c r="D1331"/>
  <c r="K1331"/>
  <c r="C1331"/>
  <c r="J1331"/>
  <c r="D1330"/>
  <c r="K1330"/>
  <c r="C1330"/>
  <c r="J1330"/>
  <c r="D1329"/>
  <c r="K1329"/>
  <c r="C1329"/>
  <c r="J1329"/>
  <c r="D1328"/>
  <c r="K1328"/>
  <c r="C1328"/>
  <c r="J1328"/>
  <c r="D1327"/>
  <c r="K1327"/>
  <c r="C1327"/>
  <c r="J1327"/>
  <c r="D1326"/>
  <c r="K1326"/>
  <c r="C1326"/>
  <c r="J1326"/>
  <c r="D1325"/>
  <c r="K1325"/>
  <c r="C1325"/>
  <c r="J1325"/>
  <c r="D1324"/>
  <c r="K1324"/>
  <c r="C1324"/>
  <c r="J1324"/>
  <c r="D1323"/>
  <c r="K1323"/>
  <c r="C1323"/>
  <c r="J1323"/>
  <c r="D1322"/>
  <c r="K1322"/>
  <c r="C1322"/>
  <c r="J1322"/>
  <c r="D1321"/>
  <c r="K1321"/>
  <c r="C1321"/>
  <c r="J1321"/>
  <c r="D1320"/>
  <c r="K1320"/>
  <c r="C1320"/>
  <c r="J1320"/>
  <c r="D1319"/>
  <c r="K1319"/>
  <c r="C1319"/>
  <c r="J1319"/>
  <c r="D1318"/>
  <c r="K1318"/>
  <c r="C1318"/>
  <c r="J1318"/>
  <c r="D1317"/>
  <c r="K1317"/>
  <c r="C1317"/>
  <c r="J1317"/>
  <c r="D1316"/>
  <c r="K1316"/>
  <c r="C1316"/>
  <c r="J1316" s="1"/>
  <c r="D1315"/>
  <c r="K1315"/>
  <c r="C1315"/>
  <c r="J1315"/>
  <c r="D1314"/>
  <c r="K1314"/>
  <c r="C1314"/>
  <c r="J1314"/>
  <c r="D1313"/>
  <c r="K1313"/>
  <c r="C1313"/>
  <c r="J1313"/>
  <c r="D1312"/>
  <c r="K1312"/>
  <c r="C1312"/>
  <c r="J1312"/>
  <c r="D1311"/>
  <c r="K1311"/>
  <c r="C1311"/>
  <c r="J1311"/>
  <c r="D1310"/>
  <c r="K1310"/>
  <c r="C1310"/>
  <c r="J1310"/>
  <c r="D1309"/>
  <c r="K1309"/>
  <c r="C1309"/>
  <c r="J1309"/>
  <c r="D1308"/>
  <c r="K1308"/>
  <c r="C1308"/>
  <c r="J1308"/>
  <c r="D1307"/>
  <c r="K1307"/>
  <c r="C1307"/>
  <c r="J1307"/>
  <c r="D1306"/>
  <c r="K1306"/>
  <c r="C1306"/>
  <c r="J1306"/>
  <c r="D1305"/>
  <c r="K1305"/>
  <c r="C1305"/>
  <c r="J1305"/>
  <c r="D1304"/>
  <c r="K1304"/>
  <c r="C1304"/>
  <c r="J1304" s="1"/>
  <c r="D1303"/>
  <c r="K1303"/>
  <c r="C1303"/>
  <c r="J1303" s="1"/>
  <c r="D1302"/>
  <c r="K1302"/>
  <c r="C1302"/>
  <c r="J1302"/>
  <c r="D1301"/>
  <c r="K1301"/>
  <c r="C1301"/>
  <c r="J1301"/>
  <c r="D1300"/>
  <c r="K1300"/>
  <c r="C1300"/>
  <c r="J1300" s="1"/>
  <c r="D1299"/>
  <c r="K1299"/>
  <c r="C1299"/>
  <c r="J1299" s="1"/>
  <c r="D1298"/>
  <c r="K1298"/>
  <c r="C1298"/>
  <c r="J1298" s="1"/>
  <c r="D1297"/>
  <c r="K1297"/>
  <c r="C1297"/>
  <c r="J1297" s="1"/>
  <c r="D1296"/>
  <c r="K1296"/>
  <c r="C1296"/>
  <c r="J1296" s="1"/>
  <c r="D1295"/>
  <c r="K1295"/>
  <c r="C1295"/>
  <c r="J1295" s="1"/>
  <c r="D1294"/>
  <c r="K1294"/>
  <c r="C1294"/>
  <c r="J1294" s="1"/>
  <c r="D1293"/>
  <c r="K1293"/>
  <c r="C1293"/>
  <c r="J1293" s="1"/>
  <c r="D1292"/>
  <c r="K1292"/>
  <c r="C1292"/>
  <c r="J1292" s="1"/>
  <c r="D1291"/>
  <c r="K1291"/>
  <c r="C1291"/>
  <c r="J1291" s="1"/>
  <c r="D1290"/>
  <c r="K1290"/>
  <c r="C1290"/>
  <c r="J1290" s="1"/>
  <c r="D1289"/>
  <c r="K1289"/>
  <c r="C1289"/>
  <c r="J1289" s="1"/>
  <c r="D1288"/>
  <c r="K1288"/>
  <c r="C1288"/>
  <c r="J1288" s="1"/>
  <c r="D1287"/>
  <c r="K1287"/>
  <c r="C1287"/>
  <c r="J1287" s="1"/>
  <c r="D1286"/>
  <c r="K1286"/>
  <c r="C1286"/>
  <c r="J1286" s="1"/>
  <c r="D1285"/>
  <c r="K1285"/>
  <c r="C1285"/>
  <c r="J1285" s="1"/>
  <c r="D1284"/>
  <c r="K1284"/>
  <c r="C1284"/>
  <c r="J1284" s="1"/>
  <c r="D1283"/>
  <c r="K1283"/>
  <c r="C1283"/>
  <c r="J1283" s="1"/>
  <c r="L1282"/>
  <c r="E1282"/>
  <c r="D1282"/>
  <c r="K1282" s="1"/>
  <c r="C1282"/>
  <c r="J1282"/>
  <c r="D1281"/>
  <c r="K1281" s="1"/>
  <c r="C1281"/>
  <c r="J1281"/>
  <c r="D1280"/>
  <c r="K1280" s="1"/>
  <c r="C1280"/>
  <c r="J1280"/>
  <c r="D1279"/>
  <c r="K1279" s="1"/>
  <c r="C1279"/>
  <c r="J1279"/>
  <c r="D1278"/>
  <c r="K1278" s="1"/>
  <c r="C1278"/>
  <c r="J1278"/>
  <c r="D1277"/>
  <c r="K1277" s="1"/>
  <c r="C1277"/>
  <c r="J1277"/>
  <c r="D1276"/>
  <c r="K1276" s="1"/>
  <c r="C1276"/>
  <c r="J1276"/>
  <c r="D1275"/>
  <c r="K1275" s="1"/>
  <c r="C1275"/>
  <c r="J1275"/>
  <c r="D1274"/>
  <c r="K1274" s="1"/>
  <c r="C1274"/>
  <c r="J1274"/>
  <c r="D1273"/>
  <c r="K1273" s="1"/>
  <c r="C1273"/>
  <c r="J1273"/>
  <c r="D1272"/>
  <c r="K1272" s="1"/>
  <c r="C1272"/>
  <c r="J1272"/>
  <c r="D1271"/>
  <c r="K1271" s="1"/>
  <c r="C1271"/>
  <c r="J1271"/>
  <c r="D1270"/>
  <c r="K1270" s="1"/>
  <c r="C1270"/>
  <c r="J1270"/>
  <c r="D1269"/>
  <c r="K1269" s="1"/>
  <c r="C1269"/>
  <c r="J1269"/>
  <c r="D1268"/>
  <c r="K1268" s="1"/>
  <c r="C1268"/>
  <c r="J1268"/>
  <c r="D1267"/>
  <c r="K1267" s="1"/>
  <c r="C1267"/>
  <c r="J1267"/>
  <c r="D1266"/>
  <c r="K1266" s="1"/>
  <c r="C1266"/>
  <c r="J1266"/>
  <c r="D1265"/>
  <c r="K1265" s="1"/>
  <c r="C1265"/>
  <c r="J1265"/>
  <c r="D1264"/>
  <c r="K1264" s="1"/>
  <c r="C1264"/>
  <c r="J1264"/>
  <c r="D1263"/>
  <c r="K1263" s="1"/>
  <c r="C1263"/>
  <c r="J1263"/>
  <c r="D1262"/>
  <c r="K1262" s="1"/>
  <c r="C1262"/>
  <c r="J1262"/>
  <c r="D1261"/>
  <c r="K1261" s="1"/>
  <c r="C1261"/>
  <c r="J1261"/>
  <c r="D1260"/>
  <c r="K1260" s="1"/>
  <c r="C1260"/>
  <c r="J1260"/>
  <c r="D1259"/>
  <c r="K1259" s="1"/>
  <c r="C1259"/>
  <c r="J1259"/>
  <c r="D1258"/>
  <c r="K1258" s="1"/>
  <c r="C1258"/>
  <c r="J1258"/>
  <c r="D1257"/>
  <c r="K1257" s="1"/>
  <c r="C1257"/>
  <c r="J1257"/>
  <c r="D1256"/>
  <c r="K1256" s="1"/>
  <c r="C1256"/>
  <c r="J1256"/>
  <c r="D1255"/>
  <c r="K1255" s="1"/>
  <c r="C1255"/>
  <c r="J1255"/>
  <c r="D1254"/>
  <c r="K1254" s="1"/>
  <c r="C1254"/>
  <c r="J1254"/>
  <c r="D1253"/>
  <c r="K1253" s="1"/>
  <c r="C1253"/>
  <c r="J1253"/>
  <c r="D1252"/>
  <c r="K1252" s="1"/>
  <c r="C1252"/>
  <c r="J1252"/>
  <c r="D1251"/>
  <c r="K1251" s="1"/>
  <c r="C1251"/>
  <c r="J1251"/>
  <c r="D1250"/>
  <c r="K1250" s="1"/>
  <c r="C1250"/>
  <c r="J1250"/>
  <c r="D1249"/>
  <c r="K1249" s="1"/>
  <c r="C1249"/>
  <c r="J1249"/>
  <c r="D1248"/>
  <c r="K1248" s="1"/>
  <c r="C1248"/>
  <c r="J1248"/>
  <c r="D1247"/>
  <c r="K1247" s="1"/>
  <c r="C1247"/>
  <c r="J1247"/>
  <c r="D1246"/>
  <c r="K1246" s="1"/>
  <c r="C1246"/>
  <c r="J1246"/>
  <c r="D1245"/>
  <c r="K1245" s="1"/>
  <c r="C1245"/>
  <c r="J1245"/>
  <c r="D1244"/>
  <c r="K1244"/>
  <c r="C1244"/>
  <c r="J1244" s="1"/>
  <c r="D1243"/>
  <c r="K1243"/>
  <c r="C1243"/>
  <c r="J1243" s="1"/>
  <c r="D1242"/>
  <c r="K1242"/>
  <c r="C1242"/>
  <c r="J1242" s="1"/>
  <c r="D1241"/>
  <c r="K1241"/>
  <c r="C1241"/>
  <c r="J1241" s="1"/>
  <c r="D1240"/>
  <c r="K1240"/>
  <c r="C1240"/>
  <c r="J1240" s="1"/>
  <c r="D1239"/>
  <c r="K1239"/>
  <c r="C1239"/>
  <c r="J1239" s="1"/>
  <c r="D1238"/>
  <c r="K1238"/>
  <c r="C1238"/>
  <c r="J1238" s="1"/>
  <c r="D1237"/>
  <c r="K1237"/>
  <c r="C1237"/>
  <c r="J1237" s="1"/>
  <c r="D1236"/>
  <c r="K1236"/>
  <c r="C1236"/>
  <c r="J1236" s="1"/>
  <c r="D1235"/>
  <c r="K1235"/>
  <c r="C1235"/>
  <c r="J1235" s="1"/>
  <c r="D1234"/>
  <c r="K1234"/>
  <c r="C1234"/>
  <c r="J1234" s="1"/>
  <c r="D1233"/>
  <c r="K1233"/>
  <c r="C1233"/>
  <c r="J1233" s="1"/>
  <c r="D1232"/>
  <c r="K1232"/>
  <c r="C1232"/>
  <c r="J1232" s="1"/>
  <c r="D1231"/>
  <c r="K1231"/>
  <c r="C1231"/>
  <c r="J1231" s="1"/>
  <c r="D1230"/>
  <c r="K1230"/>
  <c r="C1230"/>
  <c r="J1230" s="1"/>
  <c r="D1229"/>
  <c r="K1229"/>
  <c r="C1229"/>
  <c r="J1229" s="1"/>
  <c r="D1228"/>
  <c r="K1228"/>
  <c r="C1228"/>
  <c r="J1228" s="1"/>
  <c r="D1227"/>
  <c r="K1227"/>
  <c r="C1227"/>
  <c r="J1227" s="1"/>
  <c r="D1226"/>
  <c r="K1226"/>
  <c r="C1226"/>
  <c r="J1226" s="1"/>
  <c r="D1225"/>
  <c r="K1225"/>
  <c r="C1225"/>
  <c r="J1225" s="1"/>
  <c r="D1224"/>
  <c r="K1224"/>
  <c r="C1224"/>
  <c r="J1224" s="1"/>
  <c r="D1223"/>
  <c r="K1223"/>
  <c r="C1223"/>
  <c r="J1223" s="1"/>
  <c r="D1222"/>
  <c r="K1222"/>
  <c r="C1222"/>
  <c r="J1222" s="1"/>
  <c r="D1221"/>
  <c r="K1221"/>
  <c r="C1221"/>
  <c r="J1221" s="1"/>
  <c r="D1220"/>
  <c r="K1220"/>
  <c r="C1220"/>
  <c r="J1220" s="1"/>
  <c r="D1219"/>
  <c r="K1219"/>
  <c r="C1219"/>
  <c r="J1219" s="1"/>
  <c r="D1218"/>
  <c r="K1218"/>
  <c r="C1218"/>
  <c r="J1218" s="1"/>
  <c r="D1217"/>
  <c r="K1217"/>
  <c r="C1217"/>
  <c r="J1217" s="1"/>
  <c r="D1216"/>
  <c r="K1216"/>
  <c r="C1216"/>
  <c r="J1216" s="1"/>
  <c r="D1215"/>
  <c r="K1215"/>
  <c r="C1215"/>
  <c r="J1215" s="1"/>
  <c r="D1214"/>
  <c r="K1214"/>
  <c r="C1214"/>
  <c r="J1214" s="1"/>
  <c r="D1213"/>
  <c r="K1213"/>
  <c r="C1213"/>
  <c r="J1213" s="1"/>
  <c r="D1212"/>
  <c r="K1212"/>
  <c r="C1212"/>
  <c r="J1212" s="1"/>
  <c r="D1211"/>
  <c r="K1211"/>
  <c r="C1211"/>
  <c r="J1211" s="1"/>
  <c r="D1210"/>
  <c r="K1210"/>
  <c r="C1210"/>
  <c r="J1210" s="1"/>
  <c r="D1209"/>
  <c r="K1209"/>
  <c r="C1209"/>
  <c r="J1209" s="1"/>
  <c r="D1208"/>
  <c r="K1208"/>
  <c r="C1208"/>
  <c r="J1208" s="1"/>
  <c r="D1207"/>
  <c r="K1207"/>
  <c r="C1207"/>
  <c r="J1207" s="1"/>
  <c r="D1206"/>
  <c r="K1206"/>
  <c r="C1206"/>
  <c r="J1206" s="1"/>
  <c r="D1205"/>
  <c r="K1205"/>
  <c r="C1205"/>
  <c r="J1205" s="1"/>
  <c r="D1204"/>
  <c r="K1204"/>
  <c r="C1204"/>
  <c r="J1204" s="1"/>
  <c r="D1203"/>
  <c r="K1203"/>
  <c r="C1203"/>
  <c r="J1203" s="1"/>
  <c r="D1202"/>
  <c r="K1202"/>
  <c r="C1202"/>
  <c r="J1202" s="1"/>
  <c r="D1201"/>
  <c r="K1201"/>
  <c r="C1201"/>
  <c r="J1201" s="1"/>
  <c r="D1200"/>
  <c r="K1200"/>
  <c r="C1200"/>
  <c r="J1200" s="1"/>
  <c r="D1199"/>
  <c r="K1199"/>
  <c r="C1199"/>
  <c r="J1199" s="1"/>
  <c r="D1198"/>
  <c r="K1198"/>
  <c r="C1198"/>
  <c r="J1198" s="1"/>
  <c r="D1197"/>
  <c r="K1197"/>
  <c r="C1197"/>
  <c r="J1197" s="1"/>
  <c r="D1196"/>
  <c r="K1196"/>
  <c r="C1196"/>
  <c r="J1196" s="1"/>
  <c r="D1195"/>
  <c r="K1195"/>
  <c r="C1195"/>
  <c r="J1195" s="1"/>
  <c r="D1194"/>
  <c r="K1194"/>
  <c r="C1194"/>
  <c r="J1194" s="1"/>
  <c r="D1193"/>
  <c r="K1193"/>
  <c r="C1193"/>
  <c r="J1193" s="1"/>
  <c r="D1192"/>
  <c r="K1192"/>
  <c r="C1192"/>
  <c r="J1192" s="1"/>
  <c r="D1191"/>
  <c r="K1191"/>
  <c r="C1191"/>
  <c r="J1191" s="1"/>
  <c r="D1190"/>
  <c r="K1190"/>
  <c r="C1190"/>
  <c r="J1190" s="1"/>
  <c r="D1189"/>
  <c r="K1189"/>
  <c r="C1189"/>
  <c r="J1189" s="1"/>
  <c r="D1188"/>
  <c r="K1188"/>
  <c r="C1188"/>
  <c r="J1188" s="1"/>
  <c r="D1187"/>
  <c r="K1187"/>
  <c r="C1187"/>
  <c r="J1187" s="1"/>
  <c r="D1186"/>
  <c r="K1186"/>
  <c r="C1186"/>
  <c r="J1186" s="1"/>
  <c r="D1185"/>
  <c r="K1185"/>
  <c r="C1185"/>
  <c r="J1185" s="1"/>
  <c r="D1184"/>
  <c r="K1184"/>
  <c r="C1184"/>
  <c r="J1184" s="1"/>
  <c r="D1183"/>
  <c r="K1183"/>
  <c r="C1183"/>
  <c r="J1183" s="1"/>
  <c r="D1182"/>
  <c r="K1182"/>
  <c r="C1182"/>
  <c r="J1182" s="1"/>
  <c r="D1181"/>
  <c r="K1181"/>
  <c r="C1181"/>
  <c r="J1181" s="1"/>
  <c r="D1180"/>
  <c r="K1180"/>
  <c r="C1180"/>
  <c r="J1180" s="1"/>
  <c r="D1179"/>
  <c r="K1179"/>
  <c r="C1179"/>
  <c r="J1179" s="1"/>
  <c r="D1178"/>
  <c r="K1178"/>
  <c r="C1178"/>
  <c r="J1178" s="1"/>
  <c r="D1177"/>
  <c r="K1177"/>
  <c r="C1177"/>
  <c r="J1177" s="1"/>
  <c r="D1176"/>
  <c r="K1176"/>
  <c r="C1176"/>
  <c r="J1176" s="1"/>
  <c r="D1175"/>
  <c r="K1175"/>
  <c r="C1175"/>
  <c r="J1175" s="1"/>
  <c r="D1174"/>
  <c r="K1174"/>
  <c r="C1174"/>
  <c r="J1174" s="1"/>
  <c r="D1173"/>
  <c r="K1173"/>
  <c r="C1173"/>
  <c r="J1173" s="1"/>
  <c r="D1172"/>
  <c r="K1172"/>
  <c r="C1172"/>
  <c r="J1172" s="1"/>
  <c r="D1171"/>
  <c r="K1171"/>
  <c r="C1171"/>
  <c r="J1171" s="1"/>
  <c r="D1170"/>
  <c r="K1170"/>
  <c r="C1170"/>
  <c r="J1170" s="1"/>
  <c r="D1169"/>
  <c r="K1169"/>
  <c r="C1169"/>
  <c r="J1169" s="1"/>
  <c r="D1168"/>
  <c r="K1168"/>
  <c r="C1168"/>
  <c r="J1168" s="1"/>
  <c r="D1167"/>
  <c r="K1167"/>
  <c r="C1167"/>
  <c r="J1167" s="1"/>
  <c r="D1166"/>
  <c r="K1166"/>
  <c r="C1166"/>
  <c r="J1166" s="1"/>
  <c r="D1165"/>
  <c r="K1165"/>
  <c r="C1165"/>
  <c r="J1165" s="1"/>
  <c r="D1164"/>
  <c r="K1164"/>
  <c r="C1164"/>
  <c r="J1164" s="1"/>
  <c r="D1163"/>
  <c r="K1163"/>
  <c r="C1163"/>
  <c r="J1163" s="1"/>
  <c r="D1162"/>
  <c r="K1162"/>
  <c r="C1162"/>
  <c r="J1162" s="1"/>
  <c r="D1161"/>
  <c r="K1161"/>
  <c r="C1161"/>
  <c r="J1161" s="1"/>
  <c r="D1160"/>
  <c r="K1160"/>
  <c r="C1160"/>
  <c r="J1160" s="1"/>
  <c r="D1159"/>
  <c r="K1159"/>
  <c r="C1159"/>
  <c r="J1159" s="1"/>
  <c r="D1158"/>
  <c r="K1158"/>
  <c r="C1158"/>
  <c r="J1158" s="1"/>
  <c r="D1157"/>
  <c r="K1157"/>
  <c r="C1157"/>
  <c r="J1157" s="1"/>
  <c r="D1156"/>
  <c r="K1156"/>
  <c r="C1156"/>
  <c r="J1156" s="1"/>
  <c r="D1155"/>
  <c r="K1155"/>
  <c r="C1155"/>
  <c r="J1155" s="1"/>
  <c r="D1154"/>
  <c r="K1154"/>
  <c r="C1154"/>
  <c r="J1154" s="1"/>
  <c r="D1153"/>
  <c r="K1153"/>
  <c r="C1153"/>
  <c r="J1153" s="1"/>
  <c r="D1152"/>
  <c r="K1152"/>
  <c r="C1152"/>
  <c r="J1152" s="1"/>
  <c r="D1151"/>
  <c r="K1151" s="1"/>
  <c r="C1151"/>
  <c r="J1151"/>
  <c r="D1150"/>
  <c r="K1150" s="1"/>
  <c r="C1150"/>
  <c r="J1150"/>
  <c r="D1149"/>
  <c r="K1149"/>
  <c r="C1149"/>
  <c r="J1149" s="1"/>
  <c r="D1148"/>
  <c r="K1148"/>
  <c r="C1148"/>
  <c r="J1148" s="1"/>
  <c r="D1147"/>
  <c r="K1147" s="1"/>
  <c r="C1147"/>
  <c r="J1147"/>
  <c r="D1146"/>
  <c r="K1146" s="1"/>
  <c r="C1146"/>
  <c r="J1146"/>
  <c r="D1145"/>
  <c r="K1145"/>
  <c r="C1145"/>
  <c r="J1145" s="1"/>
  <c r="D1144"/>
  <c r="K1144"/>
  <c r="C1144"/>
  <c r="J1144" s="1"/>
  <c r="D1143"/>
  <c r="K1143" s="1"/>
  <c r="C1143"/>
  <c r="J1143"/>
  <c r="D1142"/>
  <c r="K1142" s="1"/>
  <c r="C1142"/>
  <c r="J1142"/>
  <c r="D1141"/>
  <c r="K1141"/>
  <c r="C1141"/>
  <c r="J1141" s="1"/>
  <c r="D1140"/>
  <c r="K1140"/>
  <c r="C1140"/>
  <c r="J1140" s="1"/>
  <c r="D1139"/>
  <c r="K1139" s="1"/>
  <c r="C1139"/>
  <c r="J1139"/>
  <c r="D1138"/>
  <c r="K1138" s="1"/>
  <c r="C1138"/>
  <c r="J1138"/>
  <c r="D1137"/>
  <c r="K1137"/>
  <c r="C1137"/>
  <c r="J1137" s="1"/>
  <c r="D1136"/>
  <c r="K1136"/>
  <c r="C1136"/>
  <c r="J1136" s="1"/>
  <c r="D1135"/>
  <c r="K1135" s="1"/>
  <c r="C1135"/>
  <c r="J1135"/>
  <c r="D1134"/>
  <c r="K1134" s="1"/>
  <c r="C1134"/>
  <c r="J1134"/>
  <c r="D1133"/>
  <c r="K1133"/>
  <c r="C1133"/>
  <c r="J1133" s="1"/>
  <c r="D1132"/>
  <c r="K1132"/>
  <c r="C1132"/>
  <c r="J1132" s="1"/>
  <c r="D1131"/>
  <c r="K1131" s="1"/>
  <c r="C1131"/>
  <c r="J1131"/>
  <c r="D1130"/>
  <c r="K1130" s="1"/>
  <c r="C1130"/>
  <c r="J1130"/>
  <c r="D1129"/>
  <c r="K1129"/>
  <c r="C1129"/>
  <c r="J1129" s="1"/>
  <c r="D1128"/>
  <c r="K1128"/>
  <c r="C1128"/>
  <c r="J1128" s="1"/>
  <c r="D1127"/>
  <c r="K1127" s="1"/>
  <c r="C1127"/>
  <c r="J1127"/>
  <c r="D1126"/>
  <c r="K1126" s="1"/>
  <c r="C1126"/>
  <c r="J1126"/>
  <c r="D1125"/>
  <c r="K1125"/>
  <c r="C1125"/>
  <c r="J1125" s="1"/>
  <c r="D1124"/>
  <c r="K1124"/>
  <c r="C1124"/>
  <c r="J1124" s="1"/>
  <c r="D1123"/>
  <c r="K1123" s="1"/>
  <c r="C1123"/>
  <c r="J1123"/>
  <c r="D1122"/>
  <c r="K1122" s="1"/>
  <c r="C1122"/>
  <c r="J1122"/>
  <c r="D1121"/>
  <c r="K1121"/>
  <c r="C1121"/>
  <c r="J1121" s="1"/>
  <c r="D1120"/>
  <c r="K1120"/>
  <c r="C1120"/>
  <c r="J1120" s="1"/>
  <c r="D1119"/>
  <c r="K1119" s="1"/>
  <c r="C1119"/>
  <c r="J1119"/>
  <c r="D1118"/>
  <c r="K1118" s="1"/>
  <c r="C1118"/>
  <c r="J1118"/>
  <c r="D1117"/>
  <c r="K1117"/>
  <c r="C1117"/>
  <c r="J1117" s="1"/>
  <c r="D1116"/>
  <c r="K1116"/>
  <c r="C1116"/>
  <c r="J1116" s="1"/>
  <c r="D1115"/>
  <c r="K1115" s="1"/>
  <c r="C1115"/>
  <c r="J1115"/>
  <c r="D1114"/>
  <c r="K1114" s="1"/>
  <c r="C1114"/>
  <c r="J1114"/>
  <c r="D1113"/>
  <c r="K1113"/>
  <c r="C1113"/>
  <c r="J1113" s="1"/>
  <c r="D1112"/>
  <c r="K1112"/>
  <c r="C1112"/>
  <c r="J1112" s="1"/>
  <c r="D1111"/>
  <c r="K1111" s="1"/>
  <c r="C1111"/>
  <c r="J1111"/>
  <c r="D1110"/>
  <c r="K1110" s="1"/>
  <c r="C1110"/>
  <c r="J1110"/>
  <c r="D1109"/>
  <c r="K1109"/>
  <c r="C1109"/>
  <c r="J1109" s="1"/>
  <c r="D1108"/>
  <c r="K1108"/>
  <c r="C1108"/>
  <c r="J1108" s="1"/>
  <c r="D1107"/>
  <c r="K1107" s="1"/>
  <c r="C1107"/>
  <c r="J1107"/>
  <c r="D1106"/>
  <c r="K1106" s="1"/>
  <c r="C1106"/>
  <c r="J1106"/>
  <c r="D1105"/>
  <c r="K1105"/>
  <c r="C1105"/>
  <c r="J1105" s="1"/>
  <c r="D1104"/>
  <c r="K1104"/>
  <c r="C1104"/>
  <c r="J1104" s="1"/>
  <c r="D1103"/>
  <c r="K1103" s="1"/>
  <c r="C1103"/>
  <c r="J1103"/>
  <c r="D1102"/>
  <c r="K1102" s="1"/>
  <c r="C1102"/>
  <c r="J1102"/>
  <c r="D1101"/>
  <c r="K1101"/>
  <c r="C1101"/>
  <c r="J1101" s="1"/>
  <c r="D1100"/>
  <c r="K1100"/>
  <c r="C1100"/>
  <c r="J1100" s="1"/>
  <c r="D1099"/>
  <c r="K1099" s="1"/>
  <c r="C1099"/>
  <c r="J1099"/>
  <c r="D1098"/>
  <c r="K1098"/>
  <c r="C1098"/>
  <c r="J1098" s="1"/>
  <c r="D1097"/>
  <c r="K1097"/>
  <c r="C1097"/>
  <c r="J1097" s="1"/>
  <c r="D1096"/>
  <c r="K1096" s="1"/>
  <c r="C1096"/>
  <c r="J1096"/>
  <c r="D1095"/>
  <c r="K1095" s="1"/>
  <c r="C1095"/>
  <c r="J1095"/>
  <c r="D1094"/>
  <c r="K1094"/>
  <c r="C1094"/>
  <c r="J1094" s="1"/>
  <c r="D1093"/>
  <c r="K1093"/>
  <c r="C1093"/>
  <c r="J1093" s="1"/>
  <c r="D1092"/>
  <c r="K1092" s="1"/>
  <c r="C1092"/>
  <c r="J1092"/>
  <c r="D1091"/>
  <c r="K1091" s="1"/>
  <c r="C1091"/>
  <c r="J1091"/>
  <c r="D1090"/>
  <c r="K1090"/>
  <c r="C1090"/>
  <c r="J1090" s="1"/>
  <c r="D1089"/>
  <c r="K1089"/>
  <c r="C1089"/>
  <c r="J1089" s="1"/>
  <c r="D1088"/>
  <c r="K1088" s="1"/>
  <c r="C1088"/>
  <c r="J1088"/>
  <c r="D1087"/>
  <c r="K1087" s="1"/>
  <c r="C1087"/>
  <c r="J1087"/>
  <c r="D1086"/>
  <c r="K1086" s="1"/>
  <c r="C1086"/>
  <c r="J1086" s="1"/>
  <c r="D1085"/>
  <c r="K1085" s="1"/>
  <c r="C1085"/>
  <c r="J1085" s="1"/>
  <c r="D1084"/>
  <c r="K1084" s="1"/>
  <c r="C1084"/>
  <c r="J1084" s="1"/>
  <c r="D1083"/>
  <c r="K1083" s="1"/>
  <c r="C1083"/>
  <c r="J1083" s="1"/>
  <c r="D1082"/>
  <c r="K1082" s="1"/>
  <c r="C1082"/>
  <c r="J1082" s="1"/>
  <c r="D1081"/>
  <c r="K1081"/>
  <c r="C1081"/>
  <c r="J1081" s="1"/>
  <c r="D1080"/>
  <c r="K1080" s="1"/>
  <c r="C1080"/>
  <c r="J1080"/>
  <c r="D1079"/>
  <c r="K1079" s="1"/>
  <c r="C1079"/>
  <c r="J1079"/>
  <c r="D1078"/>
  <c r="K1078" s="1"/>
  <c r="C1078"/>
  <c r="J1078"/>
  <c r="D1077"/>
  <c r="K1077"/>
  <c r="C1077"/>
  <c r="J1077" s="1"/>
  <c r="D1076"/>
  <c r="K1076"/>
  <c r="C1076"/>
  <c r="J1076" s="1"/>
  <c r="D1075"/>
  <c r="K1075" s="1"/>
  <c r="C1075"/>
  <c r="J1075" s="1"/>
  <c r="D1074"/>
  <c r="K1074" s="1"/>
  <c r="C1074"/>
  <c r="J1074"/>
  <c r="D1073"/>
  <c r="K1073"/>
  <c r="C1073"/>
  <c r="J1073" s="1"/>
  <c r="D1072"/>
  <c r="K1072" s="1"/>
  <c r="C1072"/>
  <c r="J1072" s="1"/>
  <c r="D1071"/>
  <c r="K1071" s="1"/>
  <c r="C1071"/>
  <c r="J1071"/>
  <c r="D1070"/>
  <c r="K1070" s="1"/>
  <c r="C1070"/>
  <c r="J1070"/>
  <c r="D1069"/>
  <c r="K1069"/>
  <c r="C1069"/>
  <c r="J1069" s="1"/>
  <c r="D1068"/>
  <c r="K1068"/>
  <c r="C1068"/>
  <c r="J1068" s="1"/>
  <c r="D1067"/>
  <c r="K1067" s="1"/>
  <c r="C1067"/>
  <c r="J1067" s="1"/>
  <c r="D1066"/>
  <c r="K1066" s="1"/>
  <c r="C1066"/>
  <c r="J1066"/>
  <c r="D1065"/>
  <c r="K1065"/>
  <c r="C1065"/>
  <c r="J1065" s="1"/>
  <c r="D1064"/>
  <c r="K1064" s="1"/>
  <c r="C1064"/>
  <c r="J1064" s="1"/>
  <c r="D1063"/>
  <c r="K1063" s="1"/>
  <c r="C1063"/>
  <c r="J1063"/>
  <c r="D1062"/>
  <c r="K1062" s="1"/>
  <c r="C1062"/>
  <c r="J1062"/>
  <c r="D1061"/>
  <c r="K1061"/>
  <c r="C1061"/>
  <c r="J1061" s="1"/>
  <c r="D1060"/>
  <c r="K1060"/>
  <c r="C1060"/>
  <c r="J1060" s="1"/>
  <c r="D1059"/>
  <c r="K1059" s="1"/>
  <c r="C1059"/>
  <c r="J1059" s="1"/>
  <c r="D1058"/>
  <c r="K1058" s="1"/>
  <c r="C1058"/>
  <c r="J1058"/>
  <c r="D1057"/>
  <c r="K1057"/>
  <c r="C1057"/>
  <c r="J1057" s="1"/>
  <c r="D1056"/>
  <c r="K1056" s="1"/>
  <c r="C1056"/>
  <c r="J1056" s="1"/>
  <c r="L1055"/>
  <c r="E1055"/>
  <c r="D1055"/>
  <c r="K1055" s="1"/>
  <c r="C1055"/>
  <c r="J1055"/>
  <c r="D1054"/>
  <c r="K1054" s="1"/>
  <c r="C1054"/>
  <c r="J1054"/>
  <c r="D1053"/>
  <c r="K1053"/>
  <c r="C1053"/>
  <c r="J1053" s="1"/>
  <c r="D1052"/>
  <c r="K1052"/>
  <c r="C1052"/>
  <c r="J1052" s="1"/>
  <c r="L1051"/>
  <c r="E1051"/>
  <c r="D1051"/>
  <c r="K1051" s="1"/>
  <c r="C1051"/>
  <c r="J1051" s="1"/>
  <c r="D1050"/>
  <c r="K1050" s="1"/>
  <c r="C1050"/>
  <c r="J1050"/>
  <c r="L1049"/>
  <c r="E1049"/>
  <c r="D1049"/>
  <c r="K1049"/>
  <c r="C1049"/>
  <c r="J1049" s="1"/>
  <c r="D1048"/>
  <c r="K1048"/>
  <c r="C1048"/>
  <c r="J1048" s="1"/>
  <c r="L1047"/>
  <c r="E1047"/>
  <c r="D1047"/>
  <c r="K1047" s="1"/>
  <c r="C1047"/>
  <c r="J1047" s="1"/>
  <c r="D1046"/>
  <c r="K1046" s="1"/>
  <c r="C1046"/>
  <c r="J1046"/>
  <c r="D1045"/>
  <c r="K1045"/>
  <c r="C1045"/>
  <c r="J1045" s="1"/>
  <c r="D1044"/>
  <c r="K1044" s="1"/>
  <c r="C1044"/>
  <c r="J1044" s="1"/>
  <c r="L1043"/>
  <c r="E1043"/>
  <c r="D1043"/>
  <c r="K1043" s="1"/>
  <c r="C1043"/>
  <c r="J1043"/>
  <c r="D1042"/>
  <c r="K1042" s="1"/>
  <c r="C1042"/>
  <c r="J1042"/>
  <c r="D1041"/>
  <c r="K1041"/>
  <c r="C1041"/>
  <c r="J1041" s="1"/>
  <c r="D1040"/>
  <c r="K1040"/>
  <c r="C1040"/>
  <c r="J1040" s="1"/>
  <c r="D1039"/>
  <c r="K1039" s="1"/>
  <c r="C1039"/>
  <c r="J1039" s="1"/>
  <c r="D1038"/>
  <c r="K1038" s="1"/>
  <c r="C1038"/>
  <c r="J1038"/>
  <c r="D1037"/>
  <c r="K1037"/>
  <c r="C1037"/>
  <c r="J1037" s="1"/>
  <c r="D1036"/>
  <c r="K1036" s="1"/>
  <c r="C1036"/>
  <c r="J1036" s="1"/>
  <c r="D1035"/>
  <c r="K1035" s="1"/>
  <c r="C1035"/>
  <c r="J1035"/>
  <c r="D1034"/>
  <c r="K1034" s="1"/>
  <c r="C1034"/>
  <c r="J1034"/>
  <c r="D1033"/>
  <c r="K1033"/>
  <c r="C1033"/>
  <c r="J1033" s="1"/>
  <c r="D1032"/>
  <c r="K1032"/>
  <c r="C1032"/>
  <c r="J1032" s="1"/>
  <c r="D1031"/>
  <c r="K1031" s="1"/>
  <c r="C1031"/>
  <c r="J1031" s="1"/>
  <c r="D1030"/>
  <c r="K1030" s="1"/>
  <c r="C1030"/>
  <c r="J1030"/>
  <c r="D1029"/>
  <c r="K1029"/>
  <c r="C1029"/>
  <c r="J1029" s="1"/>
  <c r="D1028"/>
  <c r="K1028" s="1"/>
  <c r="C1028"/>
  <c r="J1028"/>
  <c r="D1027"/>
  <c r="K1027"/>
  <c r="C1027"/>
  <c r="J1027" s="1"/>
  <c r="D1026"/>
  <c r="K1026" s="1"/>
  <c r="C1026"/>
  <c r="J1026" s="1"/>
  <c r="D1025"/>
  <c r="K1025" s="1"/>
  <c r="C1025"/>
  <c r="J1025"/>
  <c r="D1024"/>
  <c r="K1024" s="1"/>
  <c r="C1024"/>
  <c r="J1024"/>
  <c r="D1023"/>
  <c r="K1023"/>
  <c r="C1023"/>
  <c r="J1023" s="1"/>
  <c r="D1022"/>
  <c r="K1022"/>
  <c r="C1022"/>
  <c r="J1022" s="1"/>
  <c r="D1021"/>
  <c r="K1021" s="1"/>
  <c r="C1021"/>
  <c r="J1021" s="1"/>
  <c r="D1020"/>
  <c r="K1020" s="1"/>
  <c r="C1020"/>
  <c r="J1020"/>
  <c r="D1019"/>
  <c r="K1019"/>
  <c r="C1019"/>
  <c r="J1019" s="1"/>
  <c r="D1018"/>
  <c r="K1018" s="1"/>
  <c r="C1018"/>
  <c r="J1018"/>
  <c r="D1017"/>
  <c r="K1017"/>
  <c r="C1017"/>
  <c r="J1017" s="1"/>
  <c r="D1016"/>
  <c r="K1016" s="1"/>
  <c r="C1016"/>
  <c r="J1016"/>
  <c r="D1015"/>
  <c r="K1015"/>
  <c r="C1015"/>
  <c r="J1015" s="1"/>
  <c r="D1014"/>
  <c r="K1014" s="1"/>
  <c r="C1014"/>
  <c r="J1014"/>
  <c r="D1013"/>
  <c r="K1013"/>
  <c r="C1013"/>
  <c r="J1013" s="1"/>
  <c r="D1012"/>
  <c r="K1012" s="1"/>
  <c r="C1012"/>
  <c r="J1012"/>
  <c r="D1011"/>
  <c r="K1011"/>
  <c r="C1011"/>
  <c r="J1011" s="1"/>
  <c r="D1010"/>
  <c r="K1010" s="1"/>
  <c r="C1010"/>
  <c r="J1010"/>
  <c r="D1009"/>
  <c r="K1009"/>
  <c r="C1009"/>
  <c r="J1009" s="1"/>
  <c r="D1008"/>
  <c r="K1008" s="1"/>
  <c r="C1008"/>
  <c r="J1008"/>
  <c r="D1007"/>
  <c r="K1007"/>
  <c r="C1007"/>
  <c r="J1007" s="1"/>
  <c r="D1006"/>
  <c r="K1006" s="1"/>
  <c r="C1006"/>
  <c r="J1006"/>
  <c r="D1005"/>
  <c r="K1005"/>
  <c r="C1005"/>
  <c r="J1005" s="1"/>
  <c r="D1004"/>
  <c r="K1004" s="1"/>
  <c r="C1004"/>
  <c r="J1004"/>
  <c r="D1003"/>
  <c r="K1003"/>
  <c r="C1003"/>
  <c r="J1003" s="1"/>
  <c r="D1002"/>
  <c r="K1002" s="1"/>
  <c r="C1002"/>
  <c r="J1002"/>
  <c r="D1001"/>
  <c r="K1001"/>
  <c r="C1001"/>
  <c r="J1001" s="1"/>
  <c r="D1000"/>
  <c r="K1000" s="1"/>
  <c r="C1000"/>
  <c r="J1000"/>
  <c r="D999"/>
  <c r="K999"/>
  <c r="C999"/>
  <c r="J999" s="1"/>
  <c r="D998"/>
  <c r="K998" s="1"/>
  <c r="C998"/>
  <c r="J998"/>
  <c r="D997"/>
  <c r="K997"/>
  <c r="C997"/>
  <c r="J997" s="1"/>
  <c r="D996"/>
  <c r="K996" s="1"/>
  <c r="C996"/>
  <c r="J996"/>
  <c r="D995"/>
  <c r="K995"/>
  <c r="C995"/>
  <c r="J995" s="1"/>
  <c r="D994"/>
  <c r="K994" s="1"/>
  <c r="C994"/>
  <c r="J994"/>
  <c r="D993"/>
  <c r="K993"/>
  <c r="C993"/>
  <c r="J993" s="1"/>
  <c r="D992"/>
  <c r="K992" s="1"/>
  <c r="C992"/>
  <c r="J992"/>
  <c r="D991"/>
  <c r="K991"/>
  <c r="C991"/>
  <c r="J991" s="1"/>
  <c r="D990"/>
  <c r="K990" s="1"/>
  <c r="C990"/>
  <c r="J990"/>
  <c r="D989"/>
  <c r="K989"/>
  <c r="C989"/>
  <c r="J989" s="1"/>
  <c r="D988"/>
  <c r="K988" s="1"/>
  <c r="C988"/>
  <c r="J988"/>
  <c r="D987"/>
  <c r="K987"/>
  <c r="C987"/>
  <c r="J987" s="1"/>
  <c r="D986"/>
  <c r="K986" s="1"/>
  <c r="C986"/>
  <c r="J986"/>
  <c r="D985"/>
  <c r="K985"/>
  <c r="C985"/>
  <c r="J985" s="1"/>
  <c r="D984"/>
  <c r="K984" s="1"/>
  <c r="C984"/>
  <c r="J984"/>
  <c r="D983"/>
  <c r="K983"/>
  <c r="C983"/>
  <c r="J983" s="1"/>
  <c r="D982"/>
  <c r="K982" s="1"/>
  <c r="C982"/>
  <c r="J982"/>
  <c r="D981"/>
  <c r="K981" s="1"/>
  <c r="C981"/>
  <c r="J981" s="1"/>
  <c r="D980"/>
  <c r="K980" s="1"/>
  <c r="C980"/>
  <c r="J980" s="1"/>
  <c r="D979"/>
  <c r="K979"/>
  <c r="C979"/>
  <c r="J979" s="1"/>
  <c r="D978"/>
  <c r="K978" s="1"/>
  <c r="C978"/>
  <c r="J978"/>
  <c r="D977"/>
  <c r="K977" s="1"/>
  <c r="C977"/>
  <c r="J977" s="1"/>
  <c r="D976"/>
  <c r="K976" s="1"/>
  <c r="C976"/>
  <c r="J976" s="1"/>
  <c r="D975"/>
  <c r="K975"/>
  <c r="C975"/>
  <c r="J975" s="1"/>
  <c r="D974"/>
  <c r="K974" s="1"/>
  <c r="C974"/>
  <c r="J974"/>
  <c r="D973"/>
  <c r="K973" s="1"/>
  <c r="C973"/>
  <c r="J973" s="1"/>
  <c r="D972"/>
  <c r="K972" s="1"/>
  <c r="C972"/>
  <c r="J972" s="1"/>
  <c r="D971"/>
  <c r="K971"/>
  <c r="C971"/>
  <c r="J971" s="1"/>
  <c r="D970"/>
  <c r="K970" s="1"/>
  <c r="C970"/>
  <c r="J970"/>
  <c r="D969"/>
  <c r="K969" s="1"/>
  <c r="C969"/>
  <c r="J969" s="1"/>
  <c r="D968"/>
  <c r="K968" s="1"/>
  <c r="C968"/>
  <c r="J968" s="1"/>
  <c r="D967"/>
  <c r="K967"/>
  <c r="C967"/>
  <c r="J967" s="1"/>
  <c r="D966"/>
  <c r="K966" s="1"/>
  <c r="C966"/>
  <c r="J966"/>
  <c r="D965"/>
  <c r="K965" s="1"/>
  <c r="C965"/>
  <c r="J965" s="1"/>
  <c r="D964"/>
  <c r="K964" s="1"/>
  <c r="C964"/>
  <c r="J964" s="1"/>
  <c r="D963"/>
  <c r="K963"/>
  <c r="C963"/>
  <c r="J963" s="1"/>
  <c r="D962"/>
  <c r="K962" s="1"/>
  <c r="C962"/>
  <c r="J962"/>
  <c r="D961"/>
  <c r="K961" s="1"/>
  <c r="C961"/>
  <c r="J961" s="1"/>
  <c r="D960"/>
  <c r="K960" s="1"/>
  <c r="C960"/>
  <c r="J960" s="1"/>
  <c r="D959"/>
  <c r="K959"/>
  <c r="C959"/>
  <c r="J959" s="1"/>
  <c r="D958"/>
  <c r="K958" s="1"/>
  <c r="C958"/>
  <c r="J958"/>
  <c r="D957"/>
  <c r="K957" s="1"/>
  <c r="C957"/>
  <c r="J957" s="1"/>
  <c r="D956"/>
  <c r="K956" s="1"/>
  <c r="C956"/>
  <c r="J956" s="1"/>
  <c r="D955"/>
  <c r="K955"/>
  <c r="C955"/>
  <c r="J955" s="1"/>
  <c r="D954"/>
  <c r="K954" s="1"/>
  <c r="C954"/>
  <c r="J954"/>
  <c r="D953"/>
  <c r="K953" s="1"/>
  <c r="C953"/>
  <c r="J953" s="1"/>
  <c r="D952"/>
  <c r="K952" s="1"/>
  <c r="C952"/>
  <c r="J952" s="1"/>
  <c r="D951"/>
  <c r="K951"/>
  <c r="C951"/>
  <c r="J951" s="1"/>
  <c r="D950"/>
  <c r="K950" s="1"/>
  <c r="C950"/>
  <c r="J950"/>
  <c r="D949"/>
  <c r="K949" s="1"/>
  <c r="C949"/>
  <c r="J949" s="1"/>
  <c r="D948"/>
  <c r="K948" s="1"/>
  <c r="C948"/>
  <c r="J948" s="1"/>
  <c r="D947"/>
  <c r="K947"/>
  <c r="C947"/>
  <c r="J947" s="1"/>
  <c r="D946"/>
  <c r="K946" s="1"/>
  <c r="C946"/>
  <c r="J946"/>
  <c r="D945"/>
  <c r="K945" s="1"/>
  <c r="C945"/>
  <c r="J945" s="1"/>
  <c r="D944"/>
  <c r="K944" s="1"/>
  <c r="C944"/>
  <c r="J944" s="1"/>
  <c r="D943"/>
  <c r="K943"/>
  <c r="C943"/>
  <c r="J943" s="1"/>
  <c r="D942"/>
  <c r="K942" s="1"/>
  <c r="C942"/>
  <c r="J942"/>
  <c r="D941"/>
  <c r="K941" s="1"/>
  <c r="C941"/>
  <c r="J941" s="1"/>
  <c r="D940"/>
  <c r="K940" s="1"/>
  <c r="C940"/>
  <c r="J940" s="1"/>
  <c r="L939"/>
  <c r="E939"/>
  <c r="D939"/>
  <c r="K939" s="1"/>
  <c r="C939"/>
  <c r="J939" s="1"/>
  <c r="L938"/>
  <c r="E938"/>
  <c r="D938"/>
  <c r="K938" s="1"/>
  <c r="C938"/>
  <c r="J938" s="1"/>
  <c r="L937"/>
  <c r="E937"/>
  <c r="D937"/>
  <c r="K937" s="1"/>
  <c r="C937"/>
  <c r="J937" s="1"/>
  <c r="D936"/>
  <c r="K936" s="1"/>
  <c r="C936"/>
  <c r="J936" s="1"/>
  <c r="D935"/>
  <c r="K935"/>
  <c r="C935"/>
  <c r="J935" s="1"/>
  <c r="D934"/>
  <c r="K934" s="1"/>
  <c r="C934"/>
  <c r="J934"/>
  <c r="D933"/>
  <c r="K933" s="1"/>
  <c r="C933"/>
  <c r="J933" s="1"/>
  <c r="D932"/>
  <c r="K932" s="1"/>
  <c r="C932"/>
  <c r="J932" s="1"/>
  <c r="D931"/>
  <c r="K931"/>
  <c r="C931"/>
  <c r="J931" s="1"/>
  <c r="D930"/>
  <c r="K930" s="1"/>
  <c r="C930"/>
  <c r="J930"/>
  <c r="D929"/>
  <c r="K929" s="1"/>
  <c r="C929"/>
  <c r="J929" s="1"/>
  <c r="D928"/>
  <c r="K928" s="1"/>
  <c r="C928"/>
  <c r="J928" s="1"/>
  <c r="D927"/>
  <c r="K927"/>
  <c r="C927"/>
  <c r="J927" s="1"/>
  <c r="D926"/>
  <c r="K926" s="1"/>
  <c r="C926"/>
  <c r="J926"/>
  <c r="D925"/>
  <c r="K925" s="1"/>
  <c r="C925"/>
  <c r="J925" s="1"/>
  <c r="D924"/>
  <c r="K924" s="1"/>
  <c r="C924"/>
  <c r="J924" s="1"/>
  <c r="D923"/>
  <c r="K923"/>
  <c r="C923"/>
  <c r="J923" s="1"/>
  <c r="D922"/>
  <c r="K922" s="1"/>
  <c r="C922"/>
  <c r="J922"/>
  <c r="D921"/>
  <c r="K921" s="1"/>
  <c r="C921"/>
  <c r="J921" s="1"/>
  <c r="D920"/>
  <c r="K920" s="1"/>
  <c r="C920"/>
  <c r="J920" s="1"/>
  <c r="D919"/>
  <c r="K919"/>
  <c r="C919"/>
  <c r="J919" s="1"/>
  <c r="D918"/>
  <c r="K918" s="1"/>
  <c r="C918"/>
  <c r="J918"/>
  <c r="D917"/>
  <c r="K917" s="1"/>
  <c r="C917"/>
  <c r="J917" s="1"/>
  <c r="D916"/>
  <c r="K916" s="1"/>
  <c r="C916"/>
  <c r="J916" s="1"/>
  <c r="D915"/>
  <c r="K915"/>
  <c r="C915"/>
  <c r="J915" s="1"/>
  <c r="D914"/>
  <c r="K914" s="1"/>
  <c r="C914"/>
  <c r="J914"/>
  <c r="D913"/>
  <c r="K913" s="1"/>
  <c r="C913"/>
  <c r="J913" s="1"/>
  <c r="D912"/>
  <c r="K912" s="1"/>
  <c r="C912"/>
  <c r="J912" s="1"/>
  <c r="D911"/>
  <c r="K911"/>
  <c r="C911"/>
  <c r="J911" s="1"/>
  <c r="D910"/>
  <c r="K910" s="1"/>
  <c r="C910"/>
  <c r="J910"/>
  <c r="D909"/>
  <c r="K909" s="1"/>
  <c r="C909"/>
  <c r="J909" s="1"/>
  <c r="D908"/>
  <c r="K908" s="1"/>
  <c r="C908"/>
  <c r="J908"/>
  <c r="D907"/>
  <c r="K907"/>
  <c r="C907"/>
  <c r="J907" s="1"/>
  <c r="D906"/>
  <c r="K906" s="1"/>
  <c r="C906"/>
  <c r="J906"/>
  <c r="D905"/>
  <c r="K905" s="1"/>
  <c r="C905"/>
  <c r="J905" s="1"/>
  <c r="D904"/>
  <c r="K904" s="1"/>
  <c r="C904"/>
  <c r="J904"/>
  <c r="D903"/>
  <c r="K903"/>
  <c r="C903"/>
  <c r="J903" s="1"/>
  <c r="D902"/>
  <c r="K902" s="1"/>
  <c r="C902"/>
  <c r="J902"/>
  <c r="D901"/>
  <c r="K901" s="1"/>
  <c r="C901"/>
  <c r="J901" s="1"/>
  <c r="D900"/>
  <c r="K900" s="1"/>
  <c r="C900"/>
  <c r="J900"/>
  <c r="D899"/>
  <c r="K899"/>
  <c r="C899"/>
  <c r="J899" s="1"/>
  <c r="D898"/>
  <c r="K898" s="1"/>
  <c r="C898"/>
  <c r="J898"/>
  <c r="D897"/>
  <c r="K897" s="1"/>
  <c r="C897"/>
  <c r="J897" s="1"/>
  <c r="D896"/>
  <c r="K896" s="1"/>
  <c r="C896"/>
  <c r="J896"/>
  <c r="D895"/>
  <c r="K895"/>
  <c r="C895"/>
  <c r="J895" s="1"/>
  <c r="D894"/>
  <c r="K894" s="1"/>
  <c r="C894"/>
  <c r="J894"/>
  <c r="D893"/>
  <c r="K893" s="1"/>
  <c r="C893"/>
  <c r="J893" s="1"/>
  <c r="D892"/>
  <c r="K892" s="1"/>
  <c r="C892"/>
  <c r="J892"/>
  <c r="D891"/>
  <c r="K891"/>
  <c r="C891"/>
  <c r="J891" s="1"/>
  <c r="D890"/>
  <c r="K890" s="1"/>
  <c r="C890"/>
  <c r="J890"/>
  <c r="D889"/>
  <c r="K889" s="1"/>
  <c r="C889"/>
  <c r="J889" s="1"/>
  <c r="D888"/>
  <c r="K888" s="1"/>
  <c r="C888"/>
  <c r="J888"/>
  <c r="D887"/>
  <c r="K887"/>
  <c r="C887"/>
  <c r="J887" s="1"/>
  <c r="D886"/>
  <c r="K886" s="1"/>
  <c r="C886"/>
  <c r="J886"/>
  <c r="D885"/>
  <c r="K885" s="1"/>
  <c r="C885"/>
  <c r="J885" s="1"/>
  <c r="D884"/>
  <c r="K884" s="1"/>
  <c r="C884"/>
  <c r="J884"/>
  <c r="D883"/>
  <c r="K883"/>
  <c r="C883"/>
  <c r="J883" s="1"/>
  <c r="D882"/>
  <c r="K882" s="1"/>
  <c r="C882"/>
  <c r="J882"/>
  <c r="D881"/>
  <c r="K881" s="1"/>
  <c r="C881"/>
  <c r="J881" s="1"/>
  <c r="D880"/>
  <c r="K880" s="1"/>
  <c r="C880"/>
  <c r="J880"/>
  <c r="D879"/>
  <c r="K879"/>
  <c r="C879"/>
  <c r="J879" s="1"/>
  <c r="D878"/>
  <c r="K878" s="1"/>
  <c r="C878"/>
  <c r="J878"/>
  <c r="D877"/>
  <c r="K877" s="1"/>
  <c r="C877"/>
  <c r="J877" s="1"/>
  <c r="D876"/>
  <c r="K876" s="1"/>
  <c r="C876"/>
  <c r="J876"/>
  <c r="D875"/>
  <c r="K875"/>
  <c r="C875"/>
  <c r="J875" s="1"/>
  <c r="D874"/>
  <c r="K874" s="1"/>
  <c r="C874"/>
  <c r="J874"/>
  <c r="D873"/>
  <c r="K873" s="1"/>
  <c r="C873"/>
  <c r="J873" s="1"/>
  <c r="D872"/>
  <c r="K872" s="1"/>
  <c r="C872"/>
  <c r="J872"/>
  <c r="D871"/>
  <c r="K871"/>
  <c r="C871"/>
  <c r="J871" s="1"/>
  <c r="D870"/>
  <c r="K870" s="1"/>
  <c r="C870"/>
  <c r="J870"/>
  <c r="D869"/>
  <c r="K869" s="1"/>
  <c r="C869"/>
  <c r="J869" s="1"/>
  <c r="D868"/>
  <c r="K868" s="1"/>
  <c r="C868"/>
  <c r="J868"/>
  <c r="D867"/>
  <c r="K867"/>
  <c r="C867"/>
  <c r="J867" s="1"/>
  <c r="D866"/>
  <c r="K866" s="1"/>
  <c r="C866"/>
  <c r="J866"/>
  <c r="D865"/>
  <c r="K865" s="1"/>
  <c r="C865"/>
  <c r="J865" s="1"/>
  <c r="D864"/>
  <c r="K864" s="1"/>
  <c r="C864"/>
  <c r="J864"/>
  <c r="D863"/>
  <c r="K863"/>
  <c r="C863"/>
  <c r="J863" s="1"/>
  <c r="D862"/>
  <c r="K862" s="1"/>
  <c r="C862"/>
  <c r="J862"/>
  <c r="D861"/>
  <c r="K861" s="1"/>
  <c r="C861"/>
  <c r="J861" s="1"/>
  <c r="D860"/>
  <c r="K860" s="1"/>
  <c r="C860"/>
  <c r="J860"/>
  <c r="D859"/>
  <c r="K859"/>
  <c r="C859"/>
  <c r="J859" s="1"/>
  <c r="D858"/>
  <c r="K858" s="1"/>
  <c r="C858"/>
  <c r="J858"/>
  <c r="D857"/>
  <c r="K857" s="1"/>
  <c r="C857"/>
  <c r="J857" s="1"/>
  <c r="D856"/>
  <c r="K856" s="1"/>
  <c r="C856"/>
  <c r="J856"/>
  <c r="D855"/>
  <c r="K855"/>
  <c r="C855"/>
  <c r="J855" s="1"/>
  <c r="D854"/>
  <c r="K854" s="1"/>
  <c r="C854"/>
  <c r="J854"/>
  <c r="D853"/>
  <c r="K853" s="1"/>
  <c r="C853"/>
  <c r="J853" s="1"/>
  <c r="D852"/>
  <c r="K852" s="1"/>
  <c r="C852"/>
  <c r="J852"/>
  <c r="D851"/>
  <c r="K851"/>
  <c r="C851"/>
  <c r="J851" s="1"/>
  <c r="D850"/>
  <c r="K850" s="1"/>
  <c r="C850"/>
  <c r="J850"/>
  <c r="D849"/>
  <c r="K849" s="1"/>
  <c r="C849"/>
  <c r="J849" s="1"/>
  <c r="D848"/>
  <c r="K848" s="1"/>
  <c r="C848"/>
  <c r="J848" s="1"/>
  <c r="D847"/>
  <c r="K847" s="1"/>
  <c r="C847"/>
  <c r="J847" s="1"/>
  <c r="D846"/>
  <c r="K846" s="1"/>
  <c r="C846"/>
  <c r="J846" s="1"/>
  <c r="D845"/>
  <c r="K845" s="1"/>
  <c r="C845"/>
  <c r="J845" s="1"/>
  <c r="L844"/>
  <c r="E844"/>
  <c r="D844"/>
  <c r="K844" s="1"/>
  <c r="C844"/>
  <c r="J844" s="1"/>
  <c r="D843"/>
  <c r="K843" s="1"/>
  <c r="C843"/>
  <c r="J843" s="1"/>
  <c r="D842"/>
  <c r="K842" s="1"/>
  <c r="C842"/>
  <c r="J842" s="1"/>
  <c r="D841"/>
  <c r="K841" s="1"/>
  <c r="C841"/>
  <c r="J841" s="1"/>
  <c r="D840"/>
  <c r="K840" s="1"/>
  <c r="C840"/>
  <c r="J840" s="1"/>
  <c r="D839"/>
  <c r="K839" s="1"/>
  <c r="C839"/>
  <c r="J839" s="1"/>
  <c r="D838"/>
  <c r="K838" s="1"/>
  <c r="C838"/>
  <c r="J838" s="1"/>
  <c r="D837"/>
  <c r="K837" s="1"/>
  <c r="C837"/>
  <c r="J837" s="1"/>
  <c r="D836"/>
  <c r="K836" s="1"/>
  <c r="C836"/>
  <c r="J836" s="1"/>
  <c r="D835"/>
  <c r="K835" s="1"/>
  <c r="C835"/>
  <c r="J835" s="1"/>
  <c r="D834"/>
  <c r="K834" s="1"/>
  <c r="C834"/>
  <c r="J834" s="1"/>
  <c r="D833"/>
  <c r="K833" s="1"/>
  <c r="C833"/>
  <c r="J833" s="1"/>
  <c r="D832"/>
  <c r="K832" s="1"/>
  <c r="C832"/>
  <c r="J832" s="1"/>
  <c r="D831"/>
  <c r="K831" s="1"/>
  <c r="C831"/>
  <c r="J831" s="1"/>
  <c r="D830"/>
  <c r="K830" s="1"/>
  <c r="C830"/>
  <c r="J830" s="1"/>
  <c r="D829"/>
  <c r="K829" s="1"/>
  <c r="C829"/>
  <c r="J829" s="1"/>
  <c r="D828"/>
  <c r="K828" s="1"/>
  <c r="C828"/>
  <c r="J828" s="1"/>
  <c r="D827"/>
  <c r="K827" s="1"/>
  <c r="C827"/>
  <c r="J827" s="1"/>
  <c r="D826"/>
  <c r="K826" s="1"/>
  <c r="C826"/>
  <c r="J826" s="1"/>
  <c r="D825"/>
  <c r="K825" s="1"/>
  <c r="C825"/>
  <c r="J825" s="1"/>
  <c r="D824"/>
  <c r="K824" s="1"/>
  <c r="C824"/>
  <c r="J824" s="1"/>
  <c r="D823"/>
  <c r="K823" s="1"/>
  <c r="C823"/>
  <c r="J823" s="1"/>
  <c r="D822"/>
  <c r="K822" s="1"/>
  <c r="C822"/>
  <c r="J822" s="1"/>
  <c r="D821"/>
  <c r="K821" s="1"/>
  <c r="C821"/>
  <c r="J821" s="1"/>
  <c r="D820"/>
  <c r="K820" s="1"/>
  <c r="C820"/>
  <c r="J820" s="1"/>
  <c r="D819"/>
  <c r="K819" s="1"/>
  <c r="C819"/>
  <c r="J819" s="1"/>
  <c r="D818"/>
  <c r="K818" s="1"/>
  <c r="C818"/>
  <c r="J818" s="1"/>
  <c r="D817"/>
  <c r="K817" s="1"/>
  <c r="C817"/>
  <c r="J817" s="1"/>
  <c r="D816"/>
  <c r="K816" s="1"/>
  <c r="C816"/>
  <c r="J816" s="1"/>
  <c r="D815"/>
  <c r="K815" s="1"/>
  <c r="C815"/>
  <c r="J815" s="1"/>
  <c r="D814"/>
  <c r="K814" s="1"/>
  <c r="C814"/>
  <c r="J814" s="1"/>
  <c r="D813"/>
  <c r="K813" s="1"/>
  <c r="C813"/>
  <c r="J813" s="1"/>
  <c r="D812"/>
  <c r="K812" s="1"/>
  <c r="C812"/>
  <c r="J812" s="1"/>
  <c r="D811"/>
  <c r="K811" s="1"/>
  <c r="C811"/>
  <c r="J811" s="1"/>
  <c r="D810"/>
  <c r="K810" s="1"/>
  <c r="C810"/>
  <c r="J810" s="1"/>
  <c r="D809"/>
  <c r="K809" s="1"/>
  <c r="C809"/>
  <c r="J809" s="1"/>
  <c r="D808"/>
  <c r="K808" s="1"/>
  <c r="C808"/>
  <c r="J808" s="1"/>
  <c r="D807"/>
  <c r="K807" s="1"/>
  <c r="C807"/>
  <c r="J807" s="1"/>
  <c r="D806"/>
  <c r="K806" s="1"/>
  <c r="C806"/>
  <c r="J806" s="1"/>
  <c r="D805"/>
  <c r="K805" s="1"/>
  <c r="C805"/>
  <c r="J805" s="1"/>
  <c r="D804"/>
  <c r="K804" s="1"/>
  <c r="C804"/>
  <c r="J804" s="1"/>
  <c r="D803"/>
  <c r="K803" s="1"/>
  <c r="C803"/>
  <c r="J803" s="1"/>
  <c r="D802"/>
  <c r="K802" s="1"/>
  <c r="C802"/>
  <c r="J802" s="1"/>
  <c r="D801"/>
  <c r="K801" s="1"/>
  <c r="C801"/>
  <c r="J801" s="1"/>
  <c r="D800"/>
  <c r="K800" s="1"/>
  <c r="C800"/>
  <c r="J800" s="1"/>
  <c r="D799"/>
  <c r="K799" s="1"/>
  <c r="C799"/>
  <c r="J799" s="1"/>
  <c r="D798"/>
  <c r="K798" s="1"/>
  <c r="C798"/>
  <c r="J798" s="1"/>
  <c r="D797"/>
  <c r="K797" s="1"/>
  <c r="C797"/>
  <c r="J797" s="1"/>
  <c r="D796"/>
  <c r="K796" s="1"/>
  <c r="C796"/>
  <c r="J796" s="1"/>
  <c r="D795"/>
  <c r="K795" s="1"/>
  <c r="C795"/>
  <c r="J795" s="1"/>
  <c r="D794"/>
  <c r="K794" s="1"/>
  <c r="C794"/>
  <c r="J794" s="1"/>
  <c r="D793"/>
  <c r="K793" s="1"/>
  <c r="C793"/>
  <c r="J793" s="1"/>
  <c r="D792"/>
  <c r="K792" s="1"/>
  <c r="C792"/>
  <c r="J792" s="1"/>
  <c r="D791"/>
  <c r="K791" s="1"/>
  <c r="C791"/>
  <c r="J791" s="1"/>
  <c r="D790"/>
  <c r="K790" s="1"/>
  <c r="C790"/>
  <c r="J790" s="1"/>
  <c r="D789"/>
  <c r="K789" s="1"/>
  <c r="C789"/>
  <c r="J789" s="1"/>
  <c r="D788"/>
  <c r="K788" s="1"/>
  <c r="C788"/>
  <c r="J788" s="1"/>
  <c r="D787"/>
  <c r="K787" s="1"/>
  <c r="C787"/>
  <c r="J787" s="1"/>
  <c r="D786"/>
  <c r="K786" s="1"/>
  <c r="C786"/>
  <c r="J786" s="1"/>
  <c r="D785"/>
  <c r="K785" s="1"/>
  <c r="C785"/>
  <c r="J785" s="1"/>
  <c r="D784"/>
  <c r="K784" s="1"/>
  <c r="C784"/>
  <c r="J784" s="1"/>
  <c r="D783"/>
  <c r="K783" s="1"/>
  <c r="C783"/>
  <c r="J783" s="1"/>
  <c r="D782"/>
  <c r="K782" s="1"/>
  <c r="C782"/>
  <c r="J782" s="1"/>
  <c r="D781"/>
  <c r="K781" s="1"/>
  <c r="C781"/>
  <c r="J781" s="1"/>
  <c r="D780"/>
  <c r="K780" s="1"/>
  <c r="C780"/>
  <c r="J780" s="1"/>
  <c r="D779"/>
  <c r="K779" s="1"/>
  <c r="C779"/>
  <c r="J779" s="1"/>
  <c r="D778"/>
  <c r="K778" s="1"/>
  <c r="C778"/>
  <c r="J778" s="1"/>
  <c r="D777"/>
  <c r="K777" s="1"/>
  <c r="C777"/>
  <c r="J777" s="1"/>
  <c r="D776"/>
  <c r="K776" s="1"/>
  <c r="C776"/>
  <c r="J776" s="1"/>
  <c r="D775"/>
  <c r="K775" s="1"/>
  <c r="C775"/>
  <c r="J775" s="1"/>
  <c r="D774"/>
  <c r="K774" s="1"/>
  <c r="C774"/>
  <c r="J774" s="1"/>
  <c r="D773"/>
  <c r="K773" s="1"/>
  <c r="C773"/>
  <c r="J773" s="1"/>
  <c r="D772"/>
  <c r="K772" s="1"/>
  <c r="C772"/>
  <c r="J772" s="1"/>
  <c r="D771"/>
  <c r="K771" s="1"/>
  <c r="C771"/>
  <c r="J771" s="1"/>
  <c r="D770"/>
  <c r="K770" s="1"/>
  <c r="C770"/>
  <c r="J770" s="1"/>
  <c r="D769"/>
  <c r="K769" s="1"/>
  <c r="C769"/>
  <c r="J769" s="1"/>
  <c r="D768"/>
  <c r="K768" s="1"/>
  <c r="C768"/>
  <c r="J768" s="1"/>
  <c r="D767"/>
  <c r="K767" s="1"/>
  <c r="C767"/>
  <c r="J767" s="1"/>
  <c r="D766"/>
  <c r="K766" s="1"/>
  <c r="C766"/>
  <c r="J766" s="1"/>
  <c r="D765"/>
  <c r="K765" s="1"/>
  <c r="C765"/>
  <c r="J765" s="1"/>
  <c r="D764"/>
  <c r="K764" s="1"/>
  <c r="C764"/>
  <c r="J764" s="1"/>
  <c r="D763"/>
  <c r="K763" s="1"/>
  <c r="C763"/>
  <c r="J763" s="1"/>
  <c r="D762"/>
  <c r="K762" s="1"/>
  <c r="C762"/>
  <c r="J762" s="1"/>
  <c r="D761"/>
  <c r="K761" s="1"/>
  <c r="C761"/>
  <c r="J761" s="1"/>
  <c r="D760"/>
  <c r="K760" s="1"/>
  <c r="C760"/>
  <c r="J760" s="1"/>
  <c r="D759"/>
  <c r="K759" s="1"/>
  <c r="C759"/>
  <c r="J759" s="1"/>
  <c r="D758"/>
  <c r="K758" s="1"/>
  <c r="C758"/>
  <c r="J758" s="1"/>
  <c r="D757"/>
  <c r="K757" s="1"/>
  <c r="C757"/>
  <c r="J757" s="1"/>
  <c r="D756"/>
  <c r="K756" s="1"/>
  <c r="C756"/>
  <c r="J756" s="1"/>
  <c r="D755"/>
  <c r="K755" s="1"/>
  <c r="C755"/>
  <c r="J755" s="1"/>
  <c r="D754"/>
  <c r="K754" s="1"/>
  <c r="C754"/>
  <c r="J754" s="1"/>
  <c r="D753"/>
  <c r="K753" s="1"/>
  <c r="C753"/>
  <c r="J753" s="1"/>
  <c r="D752"/>
  <c r="K752" s="1"/>
  <c r="C752"/>
  <c r="J752" s="1"/>
  <c r="D751"/>
  <c r="K751" s="1"/>
  <c r="C751"/>
  <c r="J751" s="1"/>
  <c r="D750"/>
  <c r="K750" s="1"/>
  <c r="C750"/>
  <c r="J750" s="1"/>
  <c r="D749"/>
  <c r="K749" s="1"/>
  <c r="C749"/>
  <c r="J749" s="1"/>
  <c r="D748"/>
  <c r="K748" s="1"/>
  <c r="C748"/>
  <c r="J748" s="1"/>
  <c r="D747"/>
  <c r="K747" s="1"/>
  <c r="C747"/>
  <c r="J747" s="1"/>
  <c r="D746"/>
  <c r="K746" s="1"/>
  <c r="C746"/>
  <c r="J746" s="1"/>
  <c r="D745"/>
  <c r="K745" s="1"/>
  <c r="C745"/>
  <c r="J745" s="1"/>
  <c r="D744"/>
  <c r="K744" s="1"/>
  <c r="C744"/>
  <c r="J744" s="1"/>
  <c r="D743"/>
  <c r="K743" s="1"/>
  <c r="C743"/>
  <c r="J743" s="1"/>
  <c r="D742"/>
  <c r="K742" s="1"/>
  <c r="C742"/>
  <c r="J742" s="1"/>
  <c r="D741"/>
  <c r="K741" s="1"/>
  <c r="C741"/>
  <c r="J741" s="1"/>
  <c r="D740"/>
  <c r="K740" s="1"/>
  <c r="C740"/>
  <c r="J740" s="1"/>
  <c r="D739"/>
  <c r="K739" s="1"/>
  <c r="C739"/>
  <c r="J739" s="1"/>
  <c r="D738"/>
  <c r="K738" s="1"/>
  <c r="C738"/>
  <c r="J738" s="1"/>
  <c r="D737"/>
  <c r="K737" s="1"/>
  <c r="C737"/>
  <c r="J737" s="1"/>
  <c r="D736"/>
  <c r="K736" s="1"/>
  <c r="C736"/>
  <c r="J736" s="1"/>
  <c r="D735"/>
  <c r="K735" s="1"/>
  <c r="C735"/>
  <c r="J735" s="1"/>
  <c r="D734"/>
  <c r="K734" s="1"/>
  <c r="C734"/>
  <c r="J734"/>
  <c r="D733"/>
  <c r="K733" s="1"/>
  <c r="C733"/>
  <c r="J733" s="1"/>
  <c r="D732"/>
  <c r="K732" s="1"/>
  <c r="C732"/>
  <c r="J732" s="1"/>
  <c r="D731"/>
  <c r="K731" s="1"/>
  <c r="C731"/>
  <c r="J731"/>
  <c r="D730"/>
  <c r="K730"/>
  <c r="C730"/>
  <c r="J730" s="1"/>
  <c r="D729"/>
  <c r="K729" s="1"/>
  <c r="C729"/>
  <c r="J729"/>
  <c r="D728"/>
  <c r="K728" s="1"/>
  <c r="C728"/>
  <c r="J728" s="1"/>
  <c r="D727"/>
  <c r="K727" s="1"/>
  <c r="C727"/>
  <c r="J727"/>
  <c r="D726"/>
  <c r="K726"/>
  <c r="C726"/>
  <c r="J726" s="1"/>
  <c r="D725"/>
  <c r="K725" s="1"/>
  <c r="C725"/>
  <c r="J725"/>
  <c r="D724"/>
  <c r="K724"/>
  <c r="C724"/>
  <c r="J724" s="1"/>
  <c r="D723"/>
  <c r="K723" s="1"/>
  <c r="C723"/>
  <c r="J723" s="1"/>
  <c r="D722"/>
  <c r="K722" s="1"/>
  <c r="C722"/>
  <c r="J722" s="1"/>
  <c r="D721"/>
  <c r="K721" s="1"/>
  <c r="C721"/>
  <c r="J721"/>
  <c r="D720"/>
  <c r="K720"/>
  <c r="C720"/>
  <c r="J720" s="1"/>
  <c r="D719"/>
  <c r="K719" s="1"/>
  <c r="C719"/>
  <c r="J719" s="1"/>
  <c r="D718"/>
  <c r="K718" s="1"/>
  <c r="C718"/>
  <c r="J718" s="1"/>
  <c r="D717"/>
  <c r="K717" s="1"/>
  <c r="C717"/>
  <c r="J717"/>
  <c r="D716"/>
  <c r="K716"/>
  <c r="C716"/>
  <c r="J716" s="1"/>
  <c r="D715"/>
  <c r="K715" s="1"/>
  <c r="C715"/>
  <c r="J715" s="1"/>
  <c r="D714"/>
  <c r="K714" s="1"/>
  <c r="C714"/>
  <c r="J714" s="1"/>
  <c r="D713"/>
  <c r="K713" s="1"/>
  <c r="C713"/>
  <c r="J713"/>
  <c r="D712"/>
  <c r="K712"/>
  <c r="C712"/>
  <c r="J712" s="1"/>
  <c r="D711"/>
  <c r="K711" s="1"/>
  <c r="C711"/>
  <c r="J711" s="1"/>
  <c r="D710"/>
  <c r="K710" s="1"/>
  <c r="C710"/>
  <c r="J710" s="1"/>
  <c r="D709"/>
  <c r="K709" s="1"/>
  <c r="C709"/>
  <c r="J709"/>
  <c r="D708"/>
  <c r="K708"/>
  <c r="C708"/>
  <c r="J708" s="1"/>
  <c r="D707"/>
  <c r="K707" s="1"/>
  <c r="C707"/>
  <c r="J707" s="1"/>
  <c r="D706"/>
  <c r="K706" s="1"/>
  <c r="C706"/>
  <c r="J706" s="1"/>
  <c r="D705"/>
  <c r="K705" s="1"/>
  <c r="C705"/>
  <c r="J705"/>
  <c r="D704"/>
  <c r="K704"/>
  <c r="C704"/>
  <c r="J704" s="1"/>
  <c r="D703"/>
  <c r="K703" s="1"/>
  <c r="C703"/>
  <c r="J703" s="1"/>
  <c r="D702"/>
  <c r="K702" s="1"/>
  <c r="C702"/>
  <c r="J702" s="1"/>
  <c r="D701"/>
  <c r="K701" s="1"/>
  <c r="C701"/>
  <c r="J701"/>
  <c r="D700"/>
  <c r="K700"/>
  <c r="C700"/>
  <c r="J700" s="1"/>
  <c r="D699"/>
  <c r="K699" s="1"/>
  <c r="C699"/>
  <c r="J699" s="1"/>
  <c r="D698"/>
  <c r="K698" s="1"/>
  <c r="C698"/>
  <c r="J698" s="1"/>
  <c r="D697"/>
  <c r="K697" s="1"/>
  <c r="C697"/>
  <c r="J697"/>
  <c r="D696"/>
  <c r="K696"/>
  <c r="C696"/>
  <c r="J696" s="1"/>
  <c r="D695"/>
  <c r="K695" s="1"/>
  <c r="C695"/>
  <c r="J695" s="1"/>
  <c r="D694"/>
  <c r="K694" s="1"/>
  <c r="C694"/>
  <c r="J694" s="1"/>
  <c r="D693"/>
  <c r="K693" s="1"/>
  <c r="C693"/>
  <c r="J693"/>
  <c r="D692"/>
  <c r="K692"/>
  <c r="C692"/>
  <c r="J692" s="1"/>
  <c r="D691"/>
  <c r="K691" s="1"/>
  <c r="C691"/>
  <c r="J691" s="1"/>
  <c r="D690"/>
  <c r="K690" s="1"/>
  <c r="C690"/>
  <c r="J690" s="1"/>
  <c r="D689"/>
  <c r="K689" s="1"/>
  <c r="C689"/>
  <c r="J689"/>
  <c r="D688"/>
  <c r="K688"/>
  <c r="C688"/>
  <c r="J688" s="1"/>
  <c r="D687"/>
  <c r="K687" s="1"/>
  <c r="C687"/>
  <c r="J687" s="1"/>
  <c r="D686"/>
  <c r="K686" s="1"/>
  <c r="C686"/>
  <c r="J686" s="1"/>
  <c r="D685"/>
  <c r="K685" s="1"/>
  <c r="C685"/>
  <c r="J685"/>
  <c r="D684"/>
  <c r="K684"/>
  <c r="C684"/>
  <c r="J684" s="1"/>
  <c r="D683"/>
  <c r="K683" s="1"/>
  <c r="C683"/>
  <c r="J683" s="1"/>
  <c r="D682"/>
  <c r="K682" s="1"/>
  <c r="C682"/>
  <c r="J682" s="1"/>
  <c r="D681"/>
  <c r="K681" s="1"/>
  <c r="C681"/>
  <c r="J681"/>
  <c r="D680"/>
  <c r="K680"/>
  <c r="C680"/>
  <c r="J680" s="1"/>
  <c r="D679"/>
  <c r="K679" s="1"/>
  <c r="C679"/>
  <c r="J679" s="1"/>
  <c r="D678"/>
  <c r="K678" s="1"/>
  <c r="C678"/>
  <c r="J678" s="1"/>
  <c r="D677"/>
  <c r="K677" s="1"/>
  <c r="C677"/>
  <c r="J677"/>
  <c r="D676"/>
  <c r="K676"/>
  <c r="C676"/>
  <c r="J676" s="1"/>
  <c r="D675"/>
  <c r="K675" s="1"/>
  <c r="C675"/>
  <c r="J675" s="1"/>
  <c r="D674"/>
  <c r="K674" s="1"/>
  <c r="C674"/>
  <c r="J674" s="1"/>
  <c r="D673"/>
  <c r="K673" s="1"/>
  <c r="C673"/>
  <c r="J673"/>
  <c r="D672"/>
  <c r="K672"/>
  <c r="C672"/>
  <c r="J672" s="1"/>
  <c r="D671"/>
  <c r="K671" s="1"/>
  <c r="C671"/>
  <c r="J671" s="1"/>
  <c r="D670"/>
  <c r="K670" s="1"/>
  <c r="C670"/>
  <c r="J670" s="1"/>
  <c r="D669"/>
  <c r="K669" s="1"/>
  <c r="C669"/>
  <c r="J669"/>
  <c r="D668"/>
  <c r="K668"/>
  <c r="C668"/>
  <c r="J668" s="1"/>
  <c r="D667"/>
  <c r="K667" s="1"/>
  <c r="C667"/>
  <c r="J667" s="1"/>
  <c r="D666"/>
  <c r="K666" s="1"/>
  <c r="C666"/>
  <c r="J666" s="1"/>
  <c r="D665"/>
  <c r="K665" s="1"/>
  <c r="C665"/>
  <c r="J665"/>
  <c r="D664"/>
  <c r="K664"/>
  <c r="C664"/>
  <c r="J664" s="1"/>
  <c r="D663"/>
  <c r="K663" s="1"/>
  <c r="C663"/>
  <c r="J663" s="1"/>
  <c r="D662"/>
  <c r="K662" s="1"/>
  <c r="C662"/>
  <c r="J662" s="1"/>
  <c r="D661"/>
  <c r="K661" s="1"/>
  <c r="C661"/>
  <c r="J661"/>
  <c r="D660"/>
  <c r="K660"/>
  <c r="C660"/>
  <c r="J660" s="1"/>
  <c r="D659"/>
  <c r="K659" s="1"/>
  <c r="C659"/>
  <c r="J659" s="1"/>
  <c r="D658"/>
  <c r="K658" s="1"/>
  <c r="C658"/>
  <c r="J658" s="1"/>
  <c r="D657"/>
  <c r="K657" s="1"/>
  <c r="C657"/>
  <c r="J657"/>
  <c r="D656"/>
  <c r="K656"/>
  <c r="C656"/>
  <c r="J656" s="1"/>
  <c r="D655"/>
  <c r="K655" s="1"/>
  <c r="C655"/>
  <c r="J655" s="1"/>
  <c r="D654"/>
  <c r="K654" s="1"/>
  <c r="C654"/>
  <c r="J654" s="1"/>
  <c r="D653"/>
  <c r="K653" s="1"/>
  <c r="C653"/>
  <c r="J653"/>
  <c r="D652"/>
  <c r="K652"/>
  <c r="C652"/>
  <c r="J652" s="1"/>
  <c r="D651"/>
  <c r="K651" s="1"/>
  <c r="C651"/>
  <c r="J651"/>
  <c r="D650"/>
  <c r="K650"/>
  <c r="C650"/>
  <c r="J650" s="1"/>
  <c r="D649"/>
  <c r="K649" s="1"/>
  <c r="C649"/>
  <c r="J649"/>
  <c r="D648"/>
  <c r="K648"/>
  <c r="C648"/>
  <c r="J648" s="1"/>
  <c r="D647"/>
  <c r="K647" s="1"/>
  <c r="C647"/>
  <c r="J647"/>
  <c r="D646"/>
  <c r="K646"/>
  <c r="C646"/>
  <c r="J646" s="1"/>
  <c r="D645"/>
  <c r="K645" s="1"/>
  <c r="C645"/>
  <c r="J645"/>
  <c r="D644"/>
  <c r="K644"/>
  <c r="C644"/>
  <c r="J644" s="1"/>
  <c r="D643"/>
  <c r="K643" s="1"/>
  <c r="C643"/>
  <c r="J643"/>
  <c r="D642"/>
  <c r="K642"/>
  <c r="C642"/>
  <c r="J642" s="1"/>
  <c r="D641"/>
  <c r="K641" s="1"/>
  <c r="C641"/>
  <c r="J641"/>
  <c r="D640"/>
  <c r="K640"/>
  <c r="C640"/>
  <c r="J640" s="1"/>
  <c r="D639"/>
  <c r="K639" s="1"/>
  <c r="C639"/>
  <c r="J639"/>
  <c r="D638"/>
  <c r="K638"/>
  <c r="C638"/>
  <c r="J638" s="1"/>
  <c r="D637"/>
  <c r="K637" s="1"/>
  <c r="C637"/>
  <c r="J637"/>
  <c r="D636"/>
  <c r="K636"/>
  <c r="C636"/>
  <c r="J636" s="1"/>
  <c r="D635"/>
  <c r="K635" s="1"/>
  <c r="C635"/>
  <c r="J635"/>
  <c r="D634"/>
  <c r="K634"/>
  <c r="C634"/>
  <c r="J634" s="1"/>
  <c r="D633"/>
  <c r="K633" s="1"/>
  <c r="C633"/>
  <c r="J633"/>
  <c r="D632"/>
  <c r="K632"/>
  <c r="C632"/>
  <c r="J632" s="1"/>
  <c r="D631"/>
  <c r="K631" s="1"/>
  <c r="C631"/>
  <c r="J631"/>
  <c r="L630"/>
  <c r="E630"/>
  <c r="D630"/>
  <c r="K630"/>
  <c r="C630"/>
  <c r="J630" s="1"/>
  <c r="D629"/>
  <c r="K629" s="1"/>
  <c r="C629"/>
  <c r="J629"/>
  <c r="L628"/>
  <c r="E628"/>
  <c r="D628"/>
  <c r="K628"/>
  <c r="C628"/>
  <c r="J628" s="1"/>
  <c r="D627"/>
  <c r="K627" s="1"/>
  <c r="C627"/>
  <c r="J627"/>
  <c r="D626"/>
  <c r="K626"/>
  <c r="C626"/>
  <c r="J626" s="1"/>
  <c r="D625"/>
  <c r="K625" s="1"/>
  <c r="C625"/>
  <c r="J625"/>
  <c r="D624"/>
  <c r="K624"/>
  <c r="C624"/>
  <c r="J624" s="1"/>
  <c r="D623"/>
  <c r="K623" s="1"/>
  <c r="C623"/>
  <c r="J623"/>
  <c r="D622"/>
  <c r="K622"/>
  <c r="C622"/>
  <c r="J622" s="1"/>
  <c r="D621"/>
  <c r="K621" s="1"/>
  <c r="C621"/>
  <c r="J621"/>
  <c r="D620"/>
  <c r="K620"/>
  <c r="C620"/>
  <c r="J620" s="1"/>
  <c r="D619"/>
  <c r="K619" s="1"/>
  <c r="C619"/>
  <c r="J619"/>
  <c r="D618"/>
  <c r="K618"/>
  <c r="C618"/>
  <c r="J618" s="1"/>
  <c r="D617"/>
  <c r="K617" s="1"/>
  <c r="C617"/>
  <c r="J617"/>
  <c r="D616"/>
  <c r="K616"/>
  <c r="C616"/>
  <c r="J616" s="1"/>
  <c r="D615"/>
  <c r="K615" s="1"/>
  <c r="C615"/>
  <c r="J615"/>
  <c r="D614"/>
  <c r="K614"/>
  <c r="C614"/>
  <c r="J614" s="1"/>
  <c r="D613"/>
  <c r="K613" s="1"/>
  <c r="C613"/>
  <c r="J613"/>
  <c r="D612"/>
  <c r="K612"/>
  <c r="C612"/>
  <c r="J612" s="1"/>
  <c r="D611"/>
  <c r="K611" s="1"/>
  <c r="C611"/>
  <c r="J611"/>
  <c r="D610"/>
  <c r="K610"/>
  <c r="C610"/>
  <c r="J610" s="1"/>
  <c r="D609"/>
  <c r="K609" s="1"/>
  <c r="C609"/>
  <c r="J609"/>
  <c r="D608"/>
  <c r="K608"/>
  <c r="C608"/>
  <c r="J608" s="1"/>
  <c r="D607"/>
  <c r="K607" s="1"/>
  <c r="C607"/>
  <c r="J607"/>
  <c r="D606"/>
  <c r="K606"/>
  <c r="C606"/>
  <c r="J606" s="1"/>
  <c r="D605"/>
  <c r="K605" s="1"/>
  <c r="C605"/>
  <c r="J605"/>
  <c r="D604"/>
  <c r="K604"/>
  <c r="C604"/>
  <c r="J604" s="1"/>
  <c r="D603"/>
  <c r="K603" s="1"/>
  <c r="C603"/>
  <c r="J603"/>
  <c r="D602"/>
  <c r="K602"/>
  <c r="C602"/>
  <c r="J602" s="1"/>
  <c r="D601"/>
  <c r="K601" s="1"/>
  <c r="C601"/>
  <c r="J601"/>
  <c r="D600"/>
  <c r="K600"/>
  <c r="C600"/>
  <c r="J600" s="1"/>
  <c r="D599"/>
  <c r="K599" s="1"/>
  <c r="C599"/>
  <c r="J599"/>
  <c r="D598"/>
  <c r="K598"/>
  <c r="C598"/>
  <c r="J598" s="1"/>
  <c r="D597"/>
  <c r="K597" s="1"/>
  <c r="C597"/>
  <c r="J597"/>
  <c r="D596"/>
  <c r="K596"/>
  <c r="C596"/>
  <c r="J596" s="1"/>
  <c r="D595"/>
  <c r="K595" s="1"/>
  <c r="C595"/>
  <c r="J595"/>
  <c r="D594"/>
  <c r="K594"/>
  <c r="C594"/>
  <c r="J594" s="1"/>
  <c r="D593"/>
  <c r="K593" s="1"/>
  <c r="C593"/>
  <c r="J593"/>
  <c r="D592"/>
  <c r="K592"/>
  <c r="C592"/>
  <c r="J592" s="1"/>
  <c r="D591"/>
  <c r="K591" s="1"/>
  <c r="C591"/>
  <c r="J591"/>
  <c r="D590"/>
  <c r="K590"/>
  <c r="C590"/>
  <c r="J590" s="1"/>
  <c r="D589"/>
  <c r="K589" s="1"/>
  <c r="C589"/>
  <c r="J589"/>
  <c r="D588"/>
  <c r="K588"/>
  <c r="C588"/>
  <c r="J588" s="1"/>
  <c r="D587"/>
  <c r="K587" s="1"/>
  <c r="C587"/>
  <c r="J587"/>
  <c r="D586"/>
  <c r="K586"/>
  <c r="C586"/>
  <c r="J586" s="1"/>
  <c r="D585"/>
  <c r="K585" s="1"/>
  <c r="C585"/>
  <c r="J585"/>
  <c r="D584"/>
  <c r="K584"/>
  <c r="C584"/>
  <c r="J584" s="1"/>
  <c r="D583"/>
  <c r="K583" s="1"/>
  <c r="C583"/>
  <c r="J583"/>
  <c r="D582"/>
  <c r="K582"/>
  <c r="C582"/>
  <c r="J582" s="1"/>
  <c r="D581"/>
  <c r="K581" s="1"/>
  <c r="C581"/>
  <c r="J581"/>
  <c r="D580"/>
  <c r="K580"/>
  <c r="C580"/>
  <c r="J580" s="1"/>
  <c r="D579"/>
  <c r="K579" s="1"/>
  <c r="C579"/>
  <c r="J579"/>
  <c r="D578"/>
  <c r="K578"/>
  <c r="C578"/>
  <c r="J578" s="1"/>
  <c r="D577"/>
  <c r="K577" s="1"/>
  <c r="C577"/>
  <c r="J577"/>
  <c r="D576"/>
  <c r="K576"/>
  <c r="C576"/>
  <c r="J576" s="1"/>
  <c r="D575"/>
  <c r="K575" s="1"/>
  <c r="C575"/>
  <c r="J575"/>
  <c r="D574"/>
  <c r="K574"/>
  <c r="C574"/>
  <c r="J574" s="1"/>
  <c r="D573"/>
  <c r="K573" s="1"/>
  <c r="C573"/>
  <c r="J573"/>
  <c r="D572"/>
  <c r="K572"/>
  <c r="C572"/>
  <c r="J572" s="1"/>
  <c r="D571"/>
  <c r="K571" s="1"/>
  <c r="C571"/>
  <c r="J571"/>
  <c r="D570"/>
  <c r="K570"/>
  <c r="C570"/>
  <c r="J570" s="1"/>
  <c r="D569"/>
  <c r="K569" s="1"/>
  <c r="C569"/>
  <c r="J569"/>
  <c r="D568"/>
  <c r="K568"/>
  <c r="C568"/>
  <c r="J568" s="1"/>
  <c r="D567"/>
  <c r="K567" s="1"/>
  <c r="C567"/>
  <c r="J567"/>
  <c r="D566"/>
  <c r="K566"/>
  <c r="C566"/>
  <c r="J566" s="1"/>
  <c r="D565"/>
  <c r="K565" s="1"/>
  <c r="C565"/>
  <c r="J565"/>
  <c r="D564"/>
  <c r="K564"/>
  <c r="C564"/>
  <c r="J564" s="1"/>
  <c r="D563"/>
  <c r="K563" s="1"/>
  <c r="C563"/>
  <c r="J563"/>
  <c r="D562"/>
  <c r="K562"/>
  <c r="C562"/>
  <c r="J562" s="1"/>
  <c r="D561"/>
  <c r="K561" s="1"/>
  <c r="C561"/>
  <c r="J561"/>
  <c r="D560"/>
  <c r="K560"/>
  <c r="C560"/>
  <c r="J560" s="1"/>
  <c r="D559"/>
  <c r="K559" s="1"/>
  <c r="C559"/>
  <c r="J559"/>
  <c r="D558"/>
  <c r="K558"/>
  <c r="C558"/>
  <c r="J558" s="1"/>
  <c r="D557"/>
  <c r="K557" s="1"/>
  <c r="C557"/>
  <c r="J557"/>
  <c r="D556"/>
  <c r="K556"/>
  <c r="C556"/>
  <c r="J556" s="1"/>
  <c r="D555"/>
  <c r="K555" s="1"/>
  <c r="C555"/>
  <c r="J555"/>
  <c r="D554"/>
  <c r="K554"/>
  <c r="C554"/>
  <c r="J554" s="1"/>
  <c r="D553"/>
  <c r="K553" s="1"/>
  <c r="C553"/>
  <c r="J553"/>
  <c r="D552"/>
  <c r="K552"/>
  <c r="C552"/>
  <c r="J552" s="1"/>
  <c r="D551"/>
  <c r="K551" s="1"/>
  <c r="C551"/>
  <c r="J551"/>
  <c r="D550"/>
  <c r="K550"/>
  <c r="C550"/>
  <c r="J550" s="1"/>
  <c r="D549"/>
  <c r="K549" s="1"/>
  <c r="C549"/>
  <c r="J549"/>
  <c r="D548"/>
  <c r="K548"/>
  <c r="C548"/>
  <c r="J548" s="1"/>
  <c r="D547"/>
  <c r="K547" s="1"/>
  <c r="C547"/>
  <c r="J547"/>
  <c r="D546"/>
  <c r="K546"/>
  <c r="C546"/>
  <c r="J546" s="1"/>
  <c r="D545"/>
  <c r="K545" s="1"/>
  <c r="C545"/>
  <c r="J545"/>
  <c r="D544"/>
  <c r="K544"/>
  <c r="C544"/>
  <c r="J544" s="1"/>
  <c r="D543"/>
  <c r="K543" s="1"/>
  <c r="C543"/>
  <c r="J543"/>
  <c r="D542"/>
  <c r="K542"/>
  <c r="C542"/>
  <c r="J542" s="1"/>
  <c r="D541"/>
  <c r="K541" s="1"/>
  <c r="C541"/>
  <c r="J541"/>
  <c r="D540"/>
  <c r="K540"/>
  <c r="C540"/>
  <c r="J540" s="1"/>
  <c r="D539"/>
  <c r="K539" s="1"/>
  <c r="C539"/>
  <c r="J539"/>
  <c r="D538"/>
  <c r="K538"/>
  <c r="C538"/>
  <c r="J538" s="1"/>
  <c r="D537"/>
  <c r="K537" s="1"/>
  <c r="C537"/>
  <c r="J537"/>
  <c r="D536"/>
  <c r="K536"/>
  <c r="C536"/>
  <c r="J536" s="1"/>
  <c r="D535"/>
  <c r="K535" s="1"/>
  <c r="C535"/>
  <c r="J535"/>
  <c r="D534"/>
  <c r="K534"/>
  <c r="C534"/>
  <c r="J534" s="1"/>
  <c r="D533"/>
  <c r="K533" s="1"/>
  <c r="C533"/>
  <c r="J533"/>
  <c r="D532"/>
  <c r="K532"/>
  <c r="C532"/>
  <c r="J532" s="1"/>
  <c r="D531"/>
  <c r="K531" s="1"/>
  <c r="C531"/>
  <c r="J531"/>
  <c r="D530"/>
  <c r="K530"/>
  <c r="C530"/>
  <c r="J530" s="1"/>
  <c r="D529"/>
  <c r="K529" s="1"/>
  <c r="C529"/>
  <c r="J529"/>
  <c r="D528"/>
  <c r="K528"/>
  <c r="C528"/>
  <c r="J528" s="1"/>
  <c r="D527"/>
  <c r="K527" s="1"/>
  <c r="C527"/>
  <c r="J527"/>
  <c r="D526"/>
  <c r="K526"/>
  <c r="C526"/>
  <c r="J526" s="1"/>
  <c r="D525"/>
  <c r="K525" s="1"/>
  <c r="C525"/>
  <c r="J525"/>
  <c r="D524"/>
  <c r="K524"/>
  <c r="C524"/>
  <c r="J524" s="1"/>
  <c r="D523"/>
  <c r="K523" s="1"/>
  <c r="C523"/>
  <c r="J523"/>
  <c r="D522"/>
  <c r="K522"/>
  <c r="C522"/>
  <c r="J522" s="1"/>
  <c r="D521"/>
  <c r="K521" s="1"/>
  <c r="C521"/>
  <c r="J521"/>
  <c r="D520"/>
  <c r="K520"/>
  <c r="C520"/>
  <c r="J520" s="1"/>
  <c r="D519"/>
  <c r="K519" s="1"/>
  <c r="C519"/>
  <c r="J519"/>
  <c r="D518"/>
  <c r="K518"/>
  <c r="C518"/>
  <c r="J518" s="1"/>
  <c r="D517"/>
  <c r="K517" s="1"/>
  <c r="C517"/>
  <c r="J517"/>
  <c r="D516"/>
  <c r="K516"/>
  <c r="C516"/>
  <c r="J516" s="1"/>
  <c r="D515"/>
  <c r="K515" s="1"/>
  <c r="C515"/>
  <c r="J515"/>
  <c r="D514"/>
  <c r="K514"/>
  <c r="C514"/>
  <c r="J514" s="1"/>
  <c r="D513"/>
  <c r="K513" s="1"/>
  <c r="C513"/>
  <c r="J513"/>
  <c r="D512"/>
  <c r="K512"/>
  <c r="C512"/>
  <c r="J512" s="1"/>
  <c r="D511"/>
  <c r="K511" s="1"/>
  <c r="C511"/>
  <c r="J511"/>
  <c r="D510"/>
  <c r="K510"/>
  <c r="C510"/>
  <c r="J510" s="1"/>
  <c r="D509"/>
  <c r="K509" s="1"/>
  <c r="C509"/>
  <c r="J509"/>
  <c r="D508"/>
  <c r="K508"/>
  <c r="C508"/>
  <c r="J508" s="1"/>
  <c r="D507"/>
  <c r="K507" s="1"/>
  <c r="C507"/>
  <c r="J507"/>
  <c r="D506"/>
  <c r="K506"/>
  <c r="C506"/>
  <c r="J506" s="1"/>
  <c r="D505"/>
  <c r="K505" s="1"/>
  <c r="C505"/>
  <c r="J505"/>
  <c r="D504"/>
  <c r="K504"/>
  <c r="C504"/>
  <c r="J504" s="1"/>
  <c r="D503"/>
  <c r="K503" s="1"/>
  <c r="C503"/>
  <c r="J503"/>
  <c r="D502"/>
  <c r="K502"/>
  <c r="C502"/>
  <c r="J502" s="1"/>
  <c r="D501"/>
  <c r="K501" s="1"/>
  <c r="C501"/>
  <c r="J501"/>
  <c r="D500"/>
  <c r="K500"/>
  <c r="C500"/>
  <c r="J500" s="1"/>
  <c r="D499"/>
  <c r="K499" s="1"/>
  <c r="C499"/>
  <c r="J499"/>
  <c r="D498"/>
  <c r="K498"/>
  <c r="C498"/>
  <c r="J498" s="1"/>
  <c r="D497"/>
  <c r="K497" s="1"/>
  <c r="C497"/>
  <c r="J497"/>
  <c r="D496"/>
  <c r="K496"/>
  <c r="C496"/>
  <c r="J496" s="1"/>
  <c r="D495"/>
  <c r="K495" s="1"/>
  <c r="C495"/>
  <c r="J495"/>
  <c r="D494"/>
  <c r="K494"/>
  <c r="C494"/>
  <c r="J494" s="1"/>
  <c r="D493"/>
  <c r="K493" s="1"/>
  <c r="C493"/>
  <c r="J493"/>
  <c r="D492"/>
  <c r="K492"/>
  <c r="C492"/>
  <c r="J492" s="1"/>
  <c r="D491"/>
  <c r="K491" s="1"/>
  <c r="C491"/>
  <c r="J491"/>
  <c r="D490"/>
  <c r="K490"/>
  <c r="C490"/>
  <c r="J490" s="1"/>
  <c r="D489"/>
  <c r="K489" s="1"/>
  <c r="C489"/>
  <c r="J489"/>
  <c r="D488"/>
  <c r="K488"/>
  <c r="C488"/>
  <c r="J488" s="1"/>
  <c r="D487"/>
  <c r="K487" s="1"/>
  <c r="C487"/>
  <c r="J487"/>
  <c r="D486"/>
  <c r="K486"/>
  <c r="C486"/>
  <c r="J486" s="1"/>
  <c r="D485"/>
  <c r="K485" s="1"/>
  <c r="C485"/>
  <c r="J485"/>
  <c r="D484"/>
  <c r="K484"/>
  <c r="C484"/>
  <c r="J484" s="1"/>
  <c r="D483"/>
  <c r="K483" s="1"/>
  <c r="C483"/>
  <c r="J483"/>
  <c r="D482"/>
  <c r="K482"/>
  <c r="C482"/>
  <c r="J482" s="1"/>
  <c r="D481"/>
  <c r="K481" s="1"/>
  <c r="C481"/>
  <c r="J481"/>
  <c r="D480"/>
  <c r="K480"/>
  <c r="C480"/>
  <c r="J480" s="1"/>
  <c r="D479"/>
  <c r="K479" s="1"/>
  <c r="C479"/>
  <c r="J479"/>
  <c r="D478"/>
  <c r="K478"/>
  <c r="C478"/>
  <c r="J478" s="1"/>
  <c r="D477"/>
  <c r="K477" s="1"/>
  <c r="C477"/>
  <c r="J477"/>
  <c r="D476"/>
  <c r="K476"/>
  <c r="C476"/>
  <c r="J476" s="1"/>
  <c r="D475"/>
  <c r="K475" s="1"/>
  <c r="C475"/>
  <c r="J475"/>
  <c r="D474"/>
  <c r="K474"/>
  <c r="C474"/>
  <c r="J474" s="1"/>
  <c r="D473"/>
  <c r="K473" s="1"/>
  <c r="C473"/>
  <c r="J473"/>
  <c r="D472"/>
  <c r="K472"/>
  <c r="C472"/>
  <c r="J472" s="1"/>
  <c r="D471"/>
  <c r="K471" s="1"/>
  <c r="C471"/>
  <c r="J471"/>
  <c r="D470"/>
  <c r="K470"/>
  <c r="C470"/>
  <c r="J470" s="1"/>
  <c r="D469"/>
  <c r="K469" s="1"/>
  <c r="C469"/>
  <c r="J469"/>
  <c r="D468"/>
  <c r="K468"/>
  <c r="C468"/>
  <c r="J468" s="1"/>
  <c r="D467"/>
  <c r="K467" s="1"/>
  <c r="C467"/>
  <c r="J467"/>
  <c r="D466"/>
  <c r="K466"/>
  <c r="C466"/>
  <c r="J466" s="1"/>
  <c r="D465"/>
  <c r="K465" s="1"/>
  <c r="C465"/>
  <c r="J465"/>
  <c r="D464"/>
  <c r="K464"/>
  <c r="C464"/>
  <c r="J464" s="1"/>
  <c r="D463"/>
  <c r="K463" s="1"/>
  <c r="C463"/>
  <c r="J463"/>
  <c r="D462"/>
  <c r="K462"/>
  <c r="C462"/>
  <c r="J462" s="1"/>
  <c r="D461"/>
  <c r="K461" s="1"/>
  <c r="C461"/>
  <c r="J461"/>
  <c r="D460"/>
  <c r="K460"/>
  <c r="C460"/>
  <c r="J460" s="1"/>
  <c r="D459"/>
  <c r="K459" s="1"/>
  <c r="C459"/>
  <c r="J459"/>
  <c r="D458"/>
  <c r="K458"/>
  <c r="C458"/>
  <c r="J458" s="1"/>
  <c r="D457"/>
  <c r="K457" s="1"/>
  <c r="C457"/>
  <c r="J457"/>
  <c r="D456"/>
  <c r="K456"/>
  <c r="C456"/>
  <c r="J456" s="1"/>
  <c r="D455"/>
  <c r="K455" s="1"/>
  <c r="C455"/>
  <c r="J455"/>
  <c r="D454"/>
  <c r="K454"/>
  <c r="C454"/>
  <c r="J454" s="1"/>
  <c r="D453"/>
  <c r="K453" s="1"/>
  <c r="C453"/>
  <c r="J453"/>
  <c r="D452"/>
  <c r="K452"/>
  <c r="C452"/>
  <c r="J452" s="1"/>
  <c r="D451"/>
  <c r="K451" s="1"/>
  <c r="C451"/>
  <c r="J451"/>
  <c r="D450"/>
  <c r="K450"/>
  <c r="C450"/>
  <c r="J450" s="1"/>
  <c r="D449"/>
  <c r="K449" s="1"/>
  <c r="C449"/>
  <c r="J449"/>
  <c r="D448"/>
  <c r="K448"/>
  <c r="C448"/>
  <c r="J448" s="1"/>
  <c r="D447"/>
  <c r="K447" s="1"/>
  <c r="C447"/>
  <c r="J447"/>
  <c r="D446"/>
  <c r="K446"/>
  <c r="C446"/>
  <c r="J446" s="1"/>
  <c r="D445"/>
  <c r="K445" s="1"/>
  <c r="C445"/>
  <c r="J445"/>
  <c r="D444"/>
  <c r="K444"/>
  <c r="C444"/>
  <c r="J444" s="1"/>
  <c r="D443"/>
  <c r="K443" s="1"/>
  <c r="C443"/>
  <c r="J443"/>
  <c r="D442"/>
  <c r="K442"/>
  <c r="C442"/>
  <c r="J442" s="1"/>
  <c r="D441"/>
  <c r="K441" s="1"/>
  <c r="C441"/>
  <c r="J441"/>
  <c r="D440"/>
  <c r="K440"/>
  <c r="C440"/>
  <c r="J440" s="1"/>
  <c r="D439"/>
  <c r="K439" s="1"/>
  <c r="C439"/>
  <c r="J439"/>
  <c r="D438"/>
  <c r="K438"/>
  <c r="C438"/>
  <c r="J438" s="1"/>
  <c r="D437"/>
  <c r="K437" s="1"/>
  <c r="C437"/>
  <c r="J437"/>
  <c r="D436"/>
  <c r="K436"/>
  <c r="C436"/>
  <c r="J436" s="1"/>
  <c r="D435"/>
  <c r="K435" s="1"/>
  <c r="C435"/>
  <c r="J435"/>
  <c r="D434"/>
  <c r="K434"/>
  <c r="C434"/>
  <c r="J434" s="1"/>
  <c r="D433"/>
  <c r="K433" s="1"/>
  <c r="C433"/>
  <c r="J433"/>
  <c r="D432"/>
  <c r="K432"/>
  <c r="C432"/>
  <c r="J432"/>
  <c r="D431"/>
  <c r="K431"/>
  <c r="C431"/>
  <c r="J431"/>
  <c r="D430"/>
  <c r="K430"/>
  <c r="C430"/>
  <c r="J430"/>
  <c r="D429"/>
  <c r="K429"/>
  <c r="C429"/>
  <c r="J429"/>
  <c r="D428"/>
  <c r="K428"/>
  <c r="C428"/>
  <c r="J428"/>
  <c r="D427"/>
  <c r="K427"/>
  <c r="C427"/>
  <c r="J427"/>
  <c r="D426"/>
  <c r="K426"/>
  <c r="C426"/>
  <c r="J426"/>
  <c r="D425"/>
  <c r="K425"/>
  <c r="C425"/>
  <c r="J425"/>
  <c r="D424"/>
  <c r="K424"/>
  <c r="C424"/>
  <c r="J424"/>
  <c r="D423"/>
  <c r="K423"/>
  <c r="C423"/>
  <c r="J423"/>
  <c r="D422"/>
  <c r="K422"/>
  <c r="C422"/>
  <c r="J422"/>
  <c r="D421"/>
  <c r="K421"/>
  <c r="C421"/>
  <c r="J421"/>
  <c r="D420"/>
  <c r="K420"/>
  <c r="C420"/>
  <c r="J420"/>
  <c r="D419"/>
  <c r="K419"/>
  <c r="C419"/>
  <c r="J419"/>
  <c r="D418"/>
  <c r="K418"/>
  <c r="C418"/>
  <c r="J418"/>
  <c r="D417"/>
  <c r="K417"/>
  <c r="C417"/>
  <c r="J417"/>
  <c r="D416"/>
  <c r="K416"/>
  <c r="C416"/>
  <c r="J416"/>
  <c r="D415"/>
  <c r="K415"/>
  <c r="C415"/>
  <c r="J415"/>
  <c r="D414"/>
  <c r="K414"/>
  <c r="C414"/>
  <c r="J414"/>
  <c r="D413"/>
  <c r="K413"/>
  <c r="C413"/>
  <c r="J413"/>
  <c r="D412"/>
  <c r="K412"/>
  <c r="C412"/>
  <c r="J412"/>
  <c r="D411"/>
  <c r="K411"/>
  <c r="C411"/>
  <c r="J411"/>
  <c r="D410"/>
  <c r="K410"/>
  <c r="C410"/>
  <c r="J410"/>
  <c r="D409"/>
  <c r="K409"/>
  <c r="C409"/>
  <c r="J409"/>
  <c r="D408"/>
  <c r="K408"/>
  <c r="C408"/>
  <c r="J408"/>
  <c r="D407"/>
  <c r="K407"/>
  <c r="C407"/>
  <c r="J407"/>
  <c r="D406"/>
  <c r="K406"/>
  <c r="C406"/>
  <c r="J406"/>
  <c r="D405"/>
  <c r="K405"/>
  <c r="C405"/>
  <c r="J405"/>
  <c r="D404"/>
  <c r="K404"/>
  <c r="C404"/>
  <c r="J404"/>
  <c r="D403"/>
  <c r="K403"/>
  <c r="C403"/>
  <c r="J403"/>
  <c r="D402"/>
  <c r="K402"/>
  <c r="C402"/>
  <c r="J402"/>
  <c r="D401"/>
  <c r="K401"/>
  <c r="C401"/>
  <c r="J401"/>
  <c r="D400"/>
  <c r="K400"/>
  <c r="C400"/>
  <c r="J400"/>
  <c r="D399"/>
  <c r="K399"/>
  <c r="C399"/>
  <c r="J399"/>
  <c r="D398"/>
  <c r="K398"/>
  <c r="C398"/>
  <c r="J398"/>
  <c r="D397"/>
  <c r="K397"/>
  <c r="C397"/>
  <c r="J397"/>
  <c r="D396"/>
  <c r="K396"/>
  <c r="C396"/>
  <c r="J396"/>
  <c r="D395"/>
  <c r="K395"/>
  <c r="C395"/>
  <c r="J395"/>
  <c r="D394"/>
  <c r="K394"/>
  <c r="C394"/>
  <c r="J394"/>
  <c r="D393"/>
  <c r="K393"/>
  <c r="C393"/>
  <c r="J393"/>
  <c r="D392"/>
  <c r="K392"/>
  <c r="C392"/>
  <c r="J392"/>
  <c r="D391"/>
  <c r="K391"/>
  <c r="C391"/>
  <c r="J391"/>
  <c r="D390"/>
  <c r="K390"/>
  <c r="C390"/>
  <c r="J390"/>
  <c r="D389"/>
  <c r="K389"/>
  <c r="C389"/>
  <c r="J389"/>
  <c r="D388"/>
  <c r="K388"/>
  <c r="C388"/>
  <c r="J388"/>
  <c r="D387"/>
  <c r="K387"/>
  <c r="C387"/>
  <c r="J387"/>
  <c r="D386"/>
  <c r="K386"/>
  <c r="C386"/>
  <c r="J386"/>
  <c r="D385"/>
  <c r="K385"/>
  <c r="C385"/>
  <c r="J385"/>
  <c r="D384"/>
  <c r="K384"/>
  <c r="C384"/>
  <c r="J384"/>
  <c r="D383"/>
  <c r="K383"/>
  <c r="C383"/>
  <c r="J383"/>
  <c r="D382"/>
  <c r="K382"/>
  <c r="C382"/>
  <c r="J382"/>
  <c r="D381"/>
  <c r="K381"/>
  <c r="C381"/>
  <c r="J381"/>
  <c r="D380"/>
  <c r="K380"/>
  <c r="C380"/>
  <c r="J380"/>
  <c r="D379"/>
  <c r="K379"/>
  <c r="C379"/>
  <c r="J379"/>
  <c r="D378"/>
  <c r="K378"/>
  <c r="C378"/>
  <c r="J378"/>
  <c r="D377"/>
  <c r="K377"/>
  <c r="C377"/>
  <c r="J377"/>
  <c r="D376"/>
  <c r="K376"/>
  <c r="C376"/>
  <c r="J376"/>
  <c r="D375"/>
  <c r="K375"/>
  <c r="C375"/>
  <c r="J375"/>
  <c r="D374"/>
  <c r="K374"/>
  <c r="C374"/>
  <c r="J374"/>
  <c r="D373"/>
  <c r="K373"/>
  <c r="C373"/>
  <c r="J373"/>
  <c r="D372"/>
  <c r="K372"/>
  <c r="C372"/>
  <c r="J372"/>
  <c r="D371"/>
  <c r="K371"/>
  <c r="C371"/>
  <c r="J371"/>
  <c r="D370"/>
  <c r="K370"/>
  <c r="C370"/>
  <c r="J370"/>
  <c r="D369"/>
  <c r="K369"/>
  <c r="C369"/>
  <c r="J369"/>
  <c r="D368"/>
  <c r="K368"/>
  <c r="C368"/>
  <c r="J368"/>
  <c r="D367"/>
  <c r="K367"/>
  <c r="C367"/>
  <c r="J367"/>
  <c r="D366"/>
  <c r="K366"/>
  <c r="C366"/>
  <c r="J366"/>
  <c r="D365"/>
  <c r="K365"/>
  <c r="C365"/>
  <c r="J365"/>
  <c r="D364"/>
  <c r="K364"/>
  <c r="C364"/>
  <c r="J364"/>
  <c r="D363"/>
  <c r="K363"/>
  <c r="C363"/>
  <c r="J363"/>
  <c r="D362"/>
  <c r="K362"/>
  <c r="C362"/>
  <c r="J362"/>
  <c r="D361"/>
  <c r="K361"/>
  <c r="C361"/>
  <c r="J361"/>
  <c r="D360"/>
  <c r="K360"/>
  <c r="C360"/>
  <c r="J360"/>
  <c r="D359"/>
  <c r="K359"/>
  <c r="C359"/>
  <c r="J359"/>
  <c r="D358"/>
  <c r="K358"/>
  <c r="C358"/>
  <c r="J358"/>
  <c r="D357"/>
  <c r="K357"/>
  <c r="C357"/>
  <c r="J357"/>
  <c r="D356"/>
  <c r="K356"/>
  <c r="C356"/>
  <c r="J356"/>
  <c r="D355"/>
  <c r="K355"/>
  <c r="C355"/>
  <c r="J355"/>
  <c r="D354"/>
  <c r="K354"/>
  <c r="C354"/>
  <c r="J354"/>
  <c r="D353"/>
  <c r="K353"/>
  <c r="C353"/>
  <c r="J353"/>
  <c r="D352"/>
  <c r="K352"/>
  <c r="C352"/>
  <c r="J352"/>
  <c r="D351"/>
  <c r="K351"/>
  <c r="C351"/>
  <c r="J351"/>
  <c r="D350"/>
  <c r="K350"/>
  <c r="C350"/>
  <c r="J350"/>
  <c r="D349"/>
  <c r="K349"/>
  <c r="C349"/>
  <c r="J349"/>
  <c r="D348"/>
  <c r="K348"/>
  <c r="C348"/>
  <c r="J348"/>
  <c r="D347"/>
  <c r="K347"/>
  <c r="C347"/>
  <c r="J347"/>
  <c r="D346"/>
  <c r="K346"/>
  <c r="C346"/>
  <c r="J346"/>
  <c r="D345"/>
  <c r="K345"/>
  <c r="C345"/>
  <c r="J345"/>
  <c r="D344"/>
  <c r="K344"/>
  <c r="C344"/>
  <c r="J344"/>
  <c r="D343"/>
  <c r="K343"/>
  <c r="C343"/>
  <c r="J343"/>
  <c r="D342"/>
  <c r="K342"/>
  <c r="C342"/>
  <c r="J342"/>
  <c r="D341"/>
  <c r="K341"/>
  <c r="C341"/>
  <c r="J341"/>
  <c r="D340"/>
  <c r="K340"/>
  <c r="C340"/>
  <c r="J340"/>
  <c r="D339"/>
  <c r="K339"/>
  <c r="C339"/>
  <c r="J339"/>
  <c r="D338"/>
  <c r="K338"/>
  <c r="C338"/>
  <c r="J338"/>
  <c r="D337"/>
  <c r="K337"/>
  <c r="C337"/>
  <c r="J337"/>
  <c r="D336"/>
  <c r="K336"/>
  <c r="C336"/>
  <c r="J336"/>
  <c r="D335"/>
  <c r="K335"/>
  <c r="C335"/>
  <c r="J335"/>
  <c r="D334"/>
  <c r="K334"/>
  <c r="C334"/>
  <c r="J334"/>
  <c r="D333"/>
  <c r="K333"/>
  <c r="C333"/>
  <c r="J333"/>
  <c r="D332"/>
  <c r="K332"/>
  <c r="C332"/>
  <c r="J332"/>
  <c r="D331"/>
  <c r="K331"/>
  <c r="C331"/>
  <c r="J331"/>
  <c r="D330"/>
  <c r="K330"/>
  <c r="C330"/>
  <c r="J330"/>
  <c r="D329"/>
  <c r="K329"/>
  <c r="C329"/>
  <c r="J329"/>
  <c r="D328"/>
  <c r="K328"/>
  <c r="C328"/>
  <c r="J328"/>
  <c r="D327"/>
  <c r="K327"/>
  <c r="C327"/>
  <c r="J327"/>
  <c r="D326"/>
  <c r="K326"/>
  <c r="C326"/>
  <c r="J326"/>
  <c r="D325"/>
  <c r="K325"/>
  <c r="C325"/>
  <c r="J325"/>
  <c r="D324"/>
  <c r="K324"/>
  <c r="C324"/>
  <c r="J324"/>
  <c r="D323"/>
  <c r="K323"/>
  <c r="C323"/>
  <c r="J323"/>
  <c r="D322"/>
  <c r="K322"/>
  <c r="C322"/>
  <c r="J322"/>
  <c r="D321"/>
  <c r="K321"/>
  <c r="C321"/>
  <c r="J321"/>
  <c r="D320"/>
  <c r="K320"/>
  <c r="C320"/>
  <c r="J320"/>
  <c r="D319"/>
  <c r="K319"/>
  <c r="C319"/>
  <c r="J319"/>
  <c r="D318"/>
  <c r="K318"/>
  <c r="C318"/>
  <c r="J318"/>
  <c r="D317"/>
  <c r="K317"/>
  <c r="C317"/>
  <c r="J317"/>
  <c r="D316"/>
  <c r="K316"/>
  <c r="C316"/>
  <c r="J316"/>
  <c r="D315"/>
  <c r="K315"/>
  <c r="C315"/>
  <c r="J315"/>
  <c r="D314"/>
  <c r="K314"/>
  <c r="C314"/>
  <c r="J314"/>
  <c r="D313"/>
  <c r="K313"/>
  <c r="C313"/>
  <c r="J313"/>
  <c r="D312"/>
  <c r="K312"/>
  <c r="C312"/>
  <c r="J312"/>
  <c r="D311"/>
  <c r="K311"/>
  <c r="C311"/>
  <c r="J311"/>
  <c r="D310"/>
  <c r="K310"/>
  <c r="C310"/>
  <c r="J310"/>
  <c r="D309"/>
  <c r="K309"/>
  <c r="C309"/>
  <c r="J309"/>
  <c r="D308"/>
  <c r="K308"/>
  <c r="C308"/>
  <c r="J308"/>
  <c r="D307"/>
  <c r="K307"/>
  <c r="C307"/>
  <c r="J307"/>
  <c r="D306"/>
  <c r="K306"/>
  <c r="C306"/>
  <c r="J306"/>
  <c r="D305"/>
  <c r="K305"/>
  <c r="C305"/>
  <c r="J305"/>
  <c r="D304"/>
  <c r="K304"/>
  <c r="C304"/>
  <c r="J304"/>
  <c r="D303"/>
  <c r="K303"/>
  <c r="C303"/>
  <c r="J303"/>
  <c r="D302"/>
  <c r="K302"/>
  <c r="C302"/>
  <c r="J302"/>
  <c r="D301"/>
  <c r="K301"/>
  <c r="C301"/>
  <c r="J301"/>
  <c r="D300"/>
  <c r="K300"/>
  <c r="C300"/>
  <c r="J300"/>
  <c r="D299"/>
  <c r="K299"/>
  <c r="C299"/>
  <c r="J299"/>
  <c r="D298"/>
  <c r="K298"/>
  <c r="C298"/>
  <c r="J298"/>
  <c r="D297"/>
  <c r="K297"/>
  <c r="C297"/>
  <c r="J297"/>
  <c r="D296"/>
  <c r="K296"/>
  <c r="C296"/>
  <c r="J296"/>
  <c r="D295"/>
  <c r="K295"/>
  <c r="C295"/>
  <c r="J295"/>
  <c r="D294"/>
  <c r="K294"/>
  <c r="C294"/>
  <c r="J294"/>
  <c r="D293"/>
  <c r="K293"/>
  <c r="C293"/>
  <c r="J293"/>
  <c r="D292"/>
  <c r="K292"/>
  <c r="C292"/>
  <c r="J292"/>
  <c r="D291"/>
  <c r="K291"/>
  <c r="C291"/>
  <c r="J291"/>
  <c r="D290"/>
  <c r="K290"/>
  <c r="C290"/>
  <c r="J290"/>
  <c r="D289"/>
  <c r="K289"/>
  <c r="C289"/>
  <c r="J289"/>
  <c r="D288"/>
  <c r="K288"/>
  <c r="C288"/>
  <c r="J288"/>
  <c r="D287"/>
  <c r="K287"/>
  <c r="C287"/>
  <c r="J287"/>
  <c r="D286"/>
  <c r="K286"/>
  <c r="C286"/>
  <c r="J286"/>
  <c r="D285"/>
  <c r="K285"/>
  <c r="C285"/>
  <c r="J285"/>
  <c r="D284"/>
  <c r="K284"/>
  <c r="C284"/>
  <c r="J284"/>
  <c r="D283"/>
  <c r="K283"/>
  <c r="C283"/>
  <c r="J283"/>
  <c r="D282"/>
  <c r="K282"/>
  <c r="C282"/>
  <c r="J282"/>
  <c r="D281"/>
  <c r="K281"/>
  <c r="C281"/>
  <c r="J281"/>
  <c r="D280"/>
  <c r="K280"/>
  <c r="C280"/>
  <c r="J280"/>
  <c r="D279"/>
  <c r="K279"/>
  <c r="C279"/>
  <c r="J279"/>
  <c r="D278"/>
  <c r="K278"/>
  <c r="C278"/>
  <c r="J278"/>
  <c r="D277"/>
  <c r="K277"/>
  <c r="C277"/>
  <c r="J277"/>
  <c r="D276"/>
  <c r="K276"/>
  <c r="C276"/>
  <c r="J276"/>
  <c r="D275"/>
  <c r="K275"/>
  <c r="C275"/>
  <c r="J275"/>
  <c r="D274"/>
  <c r="K274"/>
  <c r="C274"/>
  <c r="J274"/>
  <c r="D273"/>
  <c r="K273"/>
  <c r="C273"/>
  <c r="J273"/>
  <c r="D272"/>
  <c r="K272"/>
  <c r="C272"/>
  <c r="J272"/>
  <c r="D271"/>
  <c r="K271"/>
  <c r="C271"/>
  <c r="J271"/>
  <c r="D270"/>
  <c r="K270"/>
  <c r="C270"/>
  <c r="J270"/>
  <c r="D269"/>
  <c r="K269"/>
  <c r="C269"/>
  <c r="J269"/>
  <c r="D268"/>
  <c r="K268"/>
  <c r="C268"/>
  <c r="J268"/>
  <c r="D267"/>
  <c r="K267"/>
  <c r="C267"/>
  <c r="J267"/>
  <c r="D266"/>
  <c r="K266"/>
  <c r="C266"/>
  <c r="J266"/>
  <c r="D265"/>
  <c r="K265"/>
  <c r="C265"/>
  <c r="J265"/>
  <c r="D264"/>
  <c r="K264"/>
  <c r="C264"/>
  <c r="J264"/>
  <c r="D263"/>
  <c r="K263"/>
  <c r="C263"/>
  <c r="J263"/>
  <c r="D262"/>
  <c r="K262"/>
  <c r="C262"/>
  <c r="J262"/>
  <c r="D261"/>
  <c r="K261"/>
  <c r="C261"/>
  <c r="J261"/>
  <c r="D260"/>
  <c r="K260"/>
  <c r="C260"/>
  <c r="J260"/>
  <c r="D259"/>
  <c r="K259"/>
  <c r="C259"/>
  <c r="J259"/>
  <c r="D258"/>
  <c r="K258"/>
  <c r="C258"/>
  <c r="J258"/>
  <c r="D257"/>
  <c r="K257"/>
  <c r="C257"/>
  <c r="J257"/>
  <c r="D256"/>
  <c r="K256"/>
  <c r="C256"/>
  <c r="J256"/>
  <c r="D255"/>
  <c r="K255"/>
  <c r="C255"/>
  <c r="J255"/>
  <c r="D254"/>
  <c r="K254"/>
  <c r="C254"/>
  <c r="J254"/>
  <c r="D253"/>
  <c r="K253"/>
  <c r="C253"/>
  <c r="J253"/>
  <c r="D252"/>
  <c r="K252"/>
  <c r="C252"/>
  <c r="J252"/>
  <c r="D251"/>
  <c r="K251"/>
  <c r="C251"/>
  <c r="J251"/>
  <c r="D250"/>
  <c r="K250"/>
  <c r="C250"/>
  <c r="J250"/>
  <c r="D249"/>
  <c r="K249"/>
  <c r="C249"/>
  <c r="J249"/>
  <c r="D248"/>
  <c r="K248"/>
  <c r="C248"/>
  <c r="J248"/>
  <c r="D247"/>
  <c r="K247"/>
  <c r="C247"/>
  <c r="J247"/>
  <c r="D246"/>
  <c r="K246"/>
  <c r="C246"/>
  <c r="J246"/>
  <c r="D245"/>
  <c r="K245"/>
  <c r="C245"/>
  <c r="J245"/>
  <c r="D244"/>
  <c r="K244"/>
  <c r="C244"/>
  <c r="J244"/>
  <c r="D243"/>
  <c r="K243"/>
  <c r="C243"/>
  <c r="J243"/>
  <c r="D242"/>
  <c r="K242"/>
  <c r="C242"/>
  <c r="J242"/>
  <c r="D241"/>
  <c r="K241"/>
  <c r="C241"/>
  <c r="J241"/>
  <c r="D240"/>
  <c r="K240"/>
  <c r="C240"/>
  <c r="J240"/>
  <c r="D239"/>
  <c r="K239" s="1"/>
  <c r="C239"/>
  <c r="J239"/>
  <c r="D238"/>
  <c r="K238"/>
  <c r="C238"/>
  <c r="J238" s="1"/>
  <c r="D237"/>
  <c r="K237" s="1"/>
  <c r="C237"/>
  <c r="J237"/>
  <c r="D236"/>
  <c r="K236" s="1"/>
  <c r="C236"/>
  <c r="J236" s="1"/>
  <c r="D235"/>
  <c r="K235" s="1"/>
  <c r="C235"/>
  <c r="J235" s="1"/>
  <c r="D234"/>
  <c r="K234" s="1"/>
  <c r="C234"/>
  <c r="J234" s="1"/>
  <c r="D233"/>
  <c r="K233" s="1"/>
  <c r="C233"/>
  <c r="J233" s="1"/>
  <c r="D232"/>
  <c r="K232" s="1"/>
  <c r="C232"/>
  <c r="J232" s="1"/>
  <c r="D231"/>
  <c r="K231" s="1"/>
  <c r="C231"/>
  <c r="J231" s="1"/>
  <c r="D230"/>
  <c r="K230" s="1"/>
  <c r="C230"/>
  <c r="J230" s="1"/>
  <c r="D229"/>
  <c r="K229" s="1"/>
  <c r="C229"/>
  <c r="J229" s="1"/>
  <c r="D228"/>
  <c r="K228" s="1"/>
  <c r="C228"/>
  <c r="J228" s="1"/>
  <c r="D227"/>
  <c r="K227" s="1"/>
  <c r="C227"/>
  <c r="J227" s="1"/>
  <c r="D226"/>
  <c r="K226" s="1"/>
  <c r="C226"/>
  <c r="J226" s="1"/>
  <c r="D225"/>
  <c r="K225" s="1"/>
  <c r="C225"/>
  <c r="J225" s="1"/>
  <c r="D224"/>
  <c r="K224" s="1"/>
  <c r="C224"/>
  <c r="J224" s="1"/>
  <c r="D223"/>
  <c r="K223" s="1"/>
  <c r="C223"/>
  <c r="J223" s="1"/>
  <c r="D222"/>
  <c r="K222" s="1"/>
  <c r="C222"/>
  <c r="J222" s="1"/>
  <c r="D221"/>
  <c r="K221" s="1"/>
  <c r="C221"/>
  <c r="J221" s="1"/>
  <c r="D220"/>
  <c r="K220" s="1"/>
  <c r="C220"/>
  <c r="J220" s="1"/>
  <c r="D219"/>
  <c r="K219" s="1"/>
  <c r="C219"/>
  <c r="J219" s="1"/>
  <c r="D218"/>
  <c r="K218" s="1"/>
  <c r="C218"/>
  <c r="J218" s="1"/>
  <c r="D217"/>
  <c r="K217" s="1"/>
  <c r="C217"/>
  <c r="J217" s="1"/>
  <c r="D216"/>
  <c r="K216" s="1"/>
  <c r="C216"/>
  <c r="J216" s="1"/>
  <c r="D215"/>
  <c r="K215" s="1"/>
  <c r="C215"/>
  <c r="J215" s="1"/>
  <c r="D214"/>
  <c r="K214" s="1"/>
  <c r="C214"/>
  <c r="J214" s="1"/>
  <c r="D213"/>
  <c r="K213" s="1"/>
  <c r="C213"/>
  <c r="J213" s="1"/>
  <c r="D212"/>
  <c r="K212" s="1"/>
  <c r="C212"/>
  <c r="J212" s="1"/>
  <c r="D211"/>
  <c r="K211" s="1"/>
  <c r="C211"/>
  <c r="J211" s="1"/>
  <c r="D210"/>
  <c r="K210" s="1"/>
  <c r="C210"/>
  <c r="J210" s="1"/>
  <c r="D209"/>
  <c r="K209" s="1"/>
  <c r="C209"/>
  <c r="J209" s="1"/>
  <c r="D208"/>
  <c r="K208" s="1"/>
  <c r="C208"/>
  <c r="J208" s="1"/>
  <c r="D207"/>
  <c r="K207" s="1"/>
  <c r="C207"/>
  <c r="J207" s="1"/>
  <c r="D206"/>
  <c r="K206" s="1"/>
  <c r="C206"/>
  <c r="J206" s="1"/>
  <c r="D205"/>
  <c r="K205" s="1"/>
  <c r="C205"/>
  <c r="J205" s="1"/>
  <c r="D204"/>
  <c r="K204" s="1"/>
  <c r="C204"/>
  <c r="J204" s="1"/>
  <c r="D203"/>
  <c r="K203" s="1"/>
  <c r="C203"/>
  <c r="J203" s="1"/>
  <c r="D202"/>
  <c r="K202" s="1"/>
  <c r="C202"/>
  <c r="J202" s="1"/>
  <c r="D201"/>
  <c r="K201" s="1"/>
  <c r="C201"/>
  <c r="J201" s="1"/>
  <c r="D200"/>
  <c r="K200" s="1"/>
  <c r="C200"/>
  <c r="J200" s="1"/>
  <c r="D199"/>
  <c r="K199" s="1"/>
  <c r="C199"/>
  <c r="J199" s="1"/>
  <c r="D198"/>
  <c r="K198" s="1"/>
  <c r="C198"/>
  <c r="J198" s="1"/>
  <c r="D197"/>
  <c r="K197" s="1"/>
  <c r="C197"/>
  <c r="J197" s="1"/>
  <c r="D196"/>
  <c r="K196" s="1"/>
  <c r="C196"/>
  <c r="J196" s="1"/>
  <c r="D195"/>
  <c r="K195" s="1"/>
  <c r="C195"/>
  <c r="J195" s="1"/>
  <c r="D194"/>
  <c r="K194" s="1"/>
  <c r="C194"/>
  <c r="J194" s="1"/>
  <c r="D193"/>
  <c r="K193" s="1"/>
  <c r="C193"/>
  <c r="J193" s="1"/>
  <c r="D192"/>
  <c r="K192" s="1"/>
  <c r="C192"/>
  <c r="J192" s="1"/>
  <c r="D191"/>
  <c r="K191" s="1"/>
  <c r="C191"/>
  <c r="J191" s="1"/>
  <c r="D190"/>
  <c r="K190" s="1"/>
  <c r="C190"/>
  <c r="J190" s="1"/>
  <c r="D189"/>
  <c r="K189" s="1"/>
  <c r="C189"/>
  <c r="J189" s="1"/>
  <c r="D188"/>
  <c r="K188" s="1"/>
  <c r="C188"/>
  <c r="J188" s="1"/>
  <c r="D187"/>
  <c r="K187" s="1"/>
  <c r="C187"/>
  <c r="J187" s="1"/>
  <c r="D186"/>
  <c r="K186" s="1"/>
  <c r="C186"/>
  <c r="J186" s="1"/>
  <c r="D185"/>
  <c r="K185" s="1"/>
  <c r="C185"/>
  <c r="J185" s="1"/>
  <c r="D184"/>
  <c r="K184" s="1"/>
  <c r="C184"/>
  <c r="J184" s="1"/>
  <c r="D183"/>
  <c r="K183" s="1"/>
  <c r="C183"/>
  <c r="J183" s="1"/>
  <c r="D182"/>
  <c r="K182" s="1"/>
  <c r="C182"/>
  <c r="J182" s="1"/>
  <c r="D181"/>
  <c r="K181" s="1"/>
  <c r="C181"/>
  <c r="J181" s="1"/>
  <c r="D180"/>
  <c r="K180" s="1"/>
  <c r="C180"/>
  <c r="J180" s="1"/>
  <c r="D179"/>
  <c r="K179" s="1"/>
  <c r="C179"/>
  <c r="J179" s="1"/>
  <c r="D178"/>
  <c r="K178" s="1"/>
  <c r="C178"/>
  <c r="J178" s="1"/>
  <c r="D177"/>
  <c r="K177" s="1"/>
  <c r="C177"/>
  <c r="J177" s="1"/>
  <c r="D176"/>
  <c r="K176" s="1"/>
  <c r="C176"/>
  <c r="J176" s="1"/>
  <c r="D175"/>
  <c r="K175" s="1"/>
  <c r="C175"/>
  <c r="J175" s="1"/>
  <c r="D174"/>
  <c r="K174" s="1"/>
  <c r="C174"/>
  <c r="J174" s="1"/>
  <c r="D173"/>
  <c r="K173" s="1"/>
  <c r="C173"/>
  <c r="J173" s="1"/>
  <c r="D172"/>
  <c r="K172" s="1"/>
  <c r="C172"/>
  <c r="J172" s="1"/>
  <c r="D171"/>
  <c r="K171" s="1"/>
  <c r="C171"/>
  <c r="J171" s="1"/>
  <c r="D170"/>
  <c r="K170" s="1"/>
  <c r="C170"/>
  <c r="J170" s="1"/>
  <c r="D169"/>
  <c r="K169" s="1"/>
  <c r="C169"/>
  <c r="J169" s="1"/>
  <c r="D168"/>
  <c r="K168" s="1"/>
  <c r="C168"/>
  <c r="J168" s="1"/>
  <c r="D167"/>
  <c r="K167" s="1"/>
  <c r="C167"/>
  <c r="J167" s="1"/>
  <c r="D166"/>
  <c r="K166" s="1"/>
  <c r="C166"/>
  <c r="J166" s="1"/>
  <c r="D165"/>
  <c r="K165" s="1"/>
  <c r="C165"/>
  <c r="J165" s="1"/>
  <c r="D164"/>
  <c r="K164" s="1"/>
  <c r="C164"/>
  <c r="J164" s="1"/>
  <c r="D163"/>
  <c r="K163" s="1"/>
  <c r="C163"/>
  <c r="J163" s="1"/>
  <c r="D162"/>
  <c r="K162" s="1"/>
  <c r="C162"/>
  <c r="J162" s="1"/>
  <c r="D161"/>
  <c r="K161" s="1"/>
  <c r="C161"/>
  <c r="J161" s="1"/>
  <c r="D160"/>
  <c r="K160" s="1"/>
  <c r="C160"/>
  <c r="J160" s="1"/>
  <c r="D159"/>
  <c r="K159" s="1"/>
  <c r="C159"/>
  <c r="J159" s="1"/>
  <c r="D158"/>
  <c r="K158" s="1"/>
  <c r="C158"/>
  <c r="J158" s="1"/>
  <c r="D157"/>
  <c r="K157" s="1"/>
  <c r="C157"/>
  <c r="J157" s="1"/>
  <c r="D156"/>
  <c r="K156" s="1"/>
  <c r="C156"/>
  <c r="J156" s="1"/>
  <c r="D155"/>
  <c r="K155" s="1"/>
  <c r="C155"/>
  <c r="J155" s="1"/>
  <c r="D154"/>
  <c r="K154" s="1"/>
  <c r="C154"/>
  <c r="J154" s="1"/>
  <c r="D153"/>
  <c r="K153" s="1"/>
  <c r="C153"/>
  <c r="J153" s="1"/>
  <c r="D152"/>
  <c r="K152" s="1"/>
  <c r="C152"/>
  <c r="J152" s="1"/>
  <c r="D151"/>
  <c r="K151" s="1"/>
  <c r="C151"/>
  <c r="J151" s="1"/>
  <c r="D150"/>
  <c r="K150" s="1"/>
  <c r="C150"/>
  <c r="J150" s="1"/>
  <c r="D149"/>
  <c r="K149" s="1"/>
  <c r="C149"/>
  <c r="J149" s="1"/>
  <c r="D148"/>
  <c r="K148" s="1"/>
  <c r="C148"/>
  <c r="J148" s="1"/>
  <c r="D147"/>
  <c r="K147" s="1"/>
  <c r="C147"/>
  <c r="J147" s="1"/>
  <c r="D146"/>
  <c r="K146" s="1"/>
  <c r="C146"/>
  <c r="J146" s="1"/>
  <c r="D145"/>
  <c r="K145" s="1"/>
  <c r="C145"/>
  <c r="J145" s="1"/>
  <c r="D144"/>
  <c r="K144" s="1"/>
  <c r="C144"/>
  <c r="J144" s="1"/>
  <c r="D143"/>
  <c r="K143" s="1"/>
  <c r="C143"/>
  <c r="J143" s="1"/>
  <c r="D142"/>
  <c r="K142" s="1"/>
  <c r="C142"/>
  <c r="J142" s="1"/>
  <c r="D141"/>
  <c r="K141" s="1"/>
  <c r="C141"/>
  <c r="J141" s="1"/>
  <c r="D140"/>
  <c r="K140" s="1"/>
  <c r="C140"/>
  <c r="J140" s="1"/>
  <c r="D139"/>
  <c r="K139" s="1"/>
  <c r="C139"/>
  <c r="J139" s="1"/>
  <c r="D138"/>
  <c r="K138" s="1"/>
  <c r="C138"/>
  <c r="J138" s="1"/>
  <c r="D137"/>
  <c r="K137" s="1"/>
  <c r="C137"/>
  <c r="J137" s="1"/>
  <c r="D136"/>
  <c r="K136" s="1"/>
  <c r="C136"/>
  <c r="J136" s="1"/>
  <c r="D135"/>
  <c r="K135" s="1"/>
  <c r="C135"/>
  <c r="J135" s="1"/>
  <c r="D134"/>
  <c r="K134" s="1"/>
  <c r="C134"/>
  <c r="J134" s="1"/>
  <c r="D133"/>
  <c r="K133" s="1"/>
  <c r="C133"/>
  <c r="J133" s="1"/>
  <c r="D132"/>
  <c r="K132" s="1"/>
  <c r="C132"/>
  <c r="J132" s="1"/>
  <c r="D131"/>
  <c r="K131" s="1"/>
  <c r="C131"/>
  <c r="J131" s="1"/>
  <c r="D130"/>
  <c r="K130" s="1"/>
  <c r="C130"/>
  <c r="J130" s="1"/>
  <c r="D129"/>
  <c r="K129" s="1"/>
  <c r="C129"/>
  <c r="J129" s="1"/>
  <c r="D128"/>
  <c r="K128" s="1"/>
  <c r="C128"/>
  <c r="J128" s="1"/>
  <c r="D127"/>
  <c r="K127" s="1"/>
  <c r="C127"/>
  <c r="J127" s="1"/>
  <c r="D126"/>
  <c r="K126" s="1"/>
  <c r="C126"/>
  <c r="J126" s="1"/>
  <c r="D125"/>
  <c r="K125" s="1"/>
  <c r="C125"/>
  <c r="J125" s="1"/>
  <c r="D124"/>
  <c r="K124" s="1"/>
  <c r="C124"/>
  <c r="J124" s="1"/>
  <c r="D123"/>
  <c r="K123" s="1"/>
  <c r="C123"/>
  <c r="J123" s="1"/>
  <c r="D122"/>
  <c r="K122" s="1"/>
  <c r="C122"/>
  <c r="J122" s="1"/>
  <c r="D121"/>
  <c r="K121" s="1"/>
  <c r="C121"/>
  <c r="J121" s="1"/>
  <c r="D120"/>
  <c r="K120" s="1"/>
  <c r="C120"/>
  <c r="J120" s="1"/>
  <c r="D119"/>
  <c r="K119" s="1"/>
  <c r="C119"/>
  <c r="J119" s="1"/>
  <c r="D118"/>
  <c r="K118" s="1"/>
  <c r="C118"/>
  <c r="J118" s="1"/>
  <c r="D117"/>
  <c r="K117" s="1"/>
  <c r="C117"/>
  <c r="J117" s="1"/>
  <c r="D116"/>
  <c r="K116" s="1"/>
  <c r="C116"/>
  <c r="J116" s="1"/>
  <c r="D115"/>
  <c r="K115" s="1"/>
  <c r="C115"/>
  <c r="J115" s="1"/>
  <c r="D114"/>
  <c r="K114" s="1"/>
  <c r="C114"/>
  <c r="J114" s="1"/>
  <c r="D113"/>
  <c r="K113" s="1"/>
  <c r="C113"/>
  <c r="J113" s="1"/>
  <c r="D112"/>
  <c r="K112" s="1"/>
  <c r="C112"/>
  <c r="J112" s="1"/>
  <c r="D111"/>
  <c r="K111" s="1"/>
  <c r="C111"/>
  <c r="J111" s="1"/>
  <c r="D110"/>
  <c r="K110" s="1"/>
  <c r="C110"/>
  <c r="J110" s="1"/>
  <c r="D109"/>
  <c r="K109" s="1"/>
  <c r="C109"/>
  <c r="J109" s="1"/>
  <c r="D108"/>
  <c r="K108" s="1"/>
  <c r="C108"/>
  <c r="J108" s="1"/>
  <c r="D107"/>
  <c r="K107" s="1"/>
  <c r="C107"/>
  <c r="J107" s="1"/>
  <c r="D106"/>
  <c r="K106" s="1"/>
  <c r="C106"/>
  <c r="J106" s="1"/>
  <c r="D105"/>
  <c r="K105" s="1"/>
  <c r="C105"/>
  <c r="J105" s="1"/>
  <c r="D104"/>
  <c r="K104" s="1"/>
  <c r="C104"/>
  <c r="J104" s="1"/>
  <c r="D103"/>
  <c r="K103" s="1"/>
  <c r="C103"/>
  <c r="J103" s="1"/>
  <c r="D102"/>
  <c r="K102" s="1"/>
  <c r="C102"/>
  <c r="J102" s="1"/>
  <c r="D101"/>
  <c r="K101" s="1"/>
  <c r="C101"/>
  <c r="J101" s="1"/>
  <c r="D100"/>
  <c r="K100" s="1"/>
  <c r="C100"/>
  <c r="J100" s="1"/>
  <c r="D99"/>
  <c r="K99" s="1"/>
  <c r="C99"/>
  <c r="J99" s="1"/>
  <c r="D98"/>
  <c r="K98" s="1"/>
  <c r="C98"/>
  <c r="J98" s="1"/>
  <c r="D97"/>
  <c r="K97" s="1"/>
  <c r="C97"/>
  <c r="J97" s="1"/>
  <c r="D96"/>
  <c r="K96" s="1"/>
  <c r="C96"/>
  <c r="J96" s="1"/>
  <c r="D95"/>
  <c r="K95" s="1"/>
  <c r="C95"/>
  <c r="J95" s="1"/>
  <c r="D94"/>
  <c r="K94" s="1"/>
  <c r="C94"/>
  <c r="J94" s="1"/>
  <c r="D93"/>
  <c r="K93" s="1"/>
  <c r="C93"/>
  <c r="J93" s="1"/>
  <c r="D92"/>
  <c r="K92" s="1"/>
  <c r="C92"/>
  <c r="J92" s="1"/>
  <c r="D91"/>
  <c r="K91" s="1"/>
  <c r="C91"/>
  <c r="J91" s="1"/>
  <c r="D90"/>
  <c r="K90" s="1"/>
  <c r="C90"/>
  <c r="J90" s="1"/>
  <c r="D89"/>
  <c r="K89" s="1"/>
  <c r="C89"/>
  <c r="J89" s="1"/>
  <c r="D88"/>
  <c r="K88" s="1"/>
  <c r="C88"/>
  <c r="J88" s="1"/>
  <c r="D87"/>
  <c r="K87" s="1"/>
  <c r="C87"/>
  <c r="J87" s="1"/>
  <c r="D86"/>
  <c r="K86" s="1"/>
  <c r="C86"/>
  <c r="J86" s="1"/>
  <c r="D85"/>
  <c r="K85" s="1"/>
  <c r="C85"/>
  <c r="J85" s="1"/>
  <c r="D84"/>
  <c r="K84" s="1"/>
  <c r="C84"/>
  <c r="J84" s="1"/>
  <c r="D83"/>
  <c r="K83" s="1"/>
  <c r="C83"/>
  <c r="J83" s="1"/>
  <c r="D82"/>
  <c r="K82" s="1"/>
  <c r="C82"/>
  <c r="J82" s="1"/>
  <c r="D81"/>
  <c r="K81" s="1"/>
  <c r="C81"/>
  <c r="J81" s="1"/>
  <c r="D80"/>
  <c r="K80" s="1"/>
  <c r="C80"/>
  <c r="J80" s="1"/>
  <c r="D79"/>
  <c r="K79" s="1"/>
  <c r="C79"/>
  <c r="J79" s="1"/>
  <c r="D78"/>
  <c r="K78" s="1"/>
  <c r="C78"/>
  <c r="J78" s="1"/>
  <c r="D77"/>
  <c r="K77" s="1"/>
  <c r="C77"/>
  <c r="J77" s="1"/>
  <c r="D76"/>
  <c r="K76" s="1"/>
  <c r="C76"/>
  <c r="J76" s="1"/>
  <c r="D75"/>
  <c r="K75" s="1"/>
  <c r="C75"/>
  <c r="J75" s="1"/>
  <c r="D74"/>
  <c r="K74" s="1"/>
  <c r="C74"/>
  <c r="J74" s="1"/>
  <c r="D73"/>
  <c r="K73" s="1"/>
  <c r="C73"/>
  <c r="J73" s="1"/>
  <c r="D72"/>
  <c r="K72" s="1"/>
  <c r="C72"/>
  <c r="J72" s="1"/>
  <c r="D71"/>
  <c r="K71" s="1"/>
  <c r="C71"/>
  <c r="J71" s="1"/>
  <c r="D70"/>
  <c r="K70" s="1"/>
  <c r="C70"/>
  <c r="J70" s="1"/>
  <c r="D69"/>
  <c r="K69" s="1"/>
  <c r="C69"/>
  <c r="J69" s="1"/>
  <c r="D68"/>
  <c r="K68" s="1"/>
  <c r="C68"/>
  <c r="J68" s="1"/>
  <c r="D67"/>
  <c r="K67" s="1"/>
  <c r="C67"/>
  <c r="J67" s="1"/>
  <c r="D66"/>
  <c r="K66" s="1"/>
  <c r="C66"/>
  <c r="J66" s="1"/>
  <c r="D65"/>
  <c r="K65" s="1"/>
  <c r="C65"/>
  <c r="J65" s="1"/>
  <c r="D64"/>
  <c r="K64" s="1"/>
  <c r="C64"/>
  <c r="J64" s="1"/>
  <c r="D63"/>
  <c r="K63" s="1"/>
  <c r="C63"/>
  <c r="J63" s="1"/>
  <c r="D62"/>
  <c r="K62" s="1"/>
  <c r="C62"/>
  <c r="J62" s="1"/>
  <c r="D61"/>
  <c r="K61" s="1"/>
  <c r="C61"/>
  <c r="J61" s="1"/>
  <c r="D60"/>
  <c r="K60" s="1"/>
  <c r="C60"/>
  <c r="J60" s="1"/>
  <c r="D59"/>
  <c r="K59" s="1"/>
  <c r="C59"/>
  <c r="J59" s="1"/>
  <c r="D58"/>
  <c r="K58" s="1"/>
  <c r="C58"/>
  <c r="J58" s="1"/>
  <c r="D57"/>
  <c r="K57" s="1"/>
  <c r="C57"/>
  <c r="J57" s="1"/>
  <c r="D56"/>
  <c r="K56" s="1"/>
  <c r="C56"/>
  <c r="J56" s="1"/>
  <c r="D55"/>
  <c r="K55" s="1"/>
  <c r="C55"/>
  <c r="J55" s="1"/>
  <c r="D54"/>
  <c r="K54" s="1"/>
  <c r="C54"/>
  <c r="J54" s="1"/>
  <c r="D53"/>
  <c r="K53" s="1"/>
  <c r="C53"/>
  <c r="J53" s="1"/>
  <c r="D52"/>
  <c r="K52" s="1"/>
  <c r="C52"/>
  <c r="J52" s="1"/>
  <c r="D51"/>
  <c r="K51" s="1"/>
  <c r="C51"/>
  <c r="J51" s="1"/>
  <c r="D50"/>
  <c r="K50" s="1"/>
  <c r="C50"/>
  <c r="J50" s="1"/>
  <c r="D49"/>
  <c r="K49" s="1"/>
  <c r="C49"/>
  <c r="J49" s="1"/>
  <c r="D48"/>
  <c r="K48" s="1"/>
  <c r="C48"/>
  <c r="J48" s="1"/>
  <c r="D47"/>
  <c r="K47" s="1"/>
  <c r="C47"/>
  <c r="J47" s="1"/>
  <c r="D46"/>
  <c r="K46" s="1"/>
  <c r="C46"/>
  <c r="J46" s="1"/>
  <c r="D45"/>
  <c r="K45" s="1"/>
  <c r="C45"/>
  <c r="J45" s="1"/>
  <c r="D44"/>
  <c r="K44" s="1"/>
  <c r="C44"/>
  <c r="J44" s="1"/>
  <c r="D43"/>
  <c r="K43" s="1"/>
  <c r="C43"/>
  <c r="J43" s="1"/>
  <c r="D42"/>
  <c r="K42" s="1"/>
  <c r="C42"/>
  <c r="J42" s="1"/>
  <c r="D41"/>
  <c r="K41" s="1"/>
  <c r="C41"/>
  <c r="J41" s="1"/>
  <c r="D40"/>
  <c r="K40" s="1"/>
  <c r="C40"/>
  <c r="J40" s="1"/>
  <c r="D39"/>
  <c r="K39" s="1"/>
  <c r="C39"/>
  <c r="J39" s="1"/>
  <c r="D38"/>
  <c r="K38" s="1"/>
  <c r="C38"/>
  <c r="J38" s="1"/>
  <c r="D37"/>
  <c r="K37" s="1"/>
  <c r="C37"/>
  <c r="J37" s="1"/>
  <c r="D36"/>
  <c r="K36" s="1"/>
  <c r="C36"/>
  <c r="J36" s="1"/>
  <c r="D35"/>
  <c r="K35" s="1"/>
  <c r="C35"/>
  <c r="J35" s="1"/>
  <c r="D34"/>
  <c r="K34" s="1"/>
  <c r="C34"/>
  <c r="J34" s="1"/>
  <c r="D33"/>
  <c r="K33" s="1"/>
  <c r="C33"/>
  <c r="J33" s="1"/>
  <c r="D32"/>
  <c r="K32" s="1"/>
  <c r="C32"/>
  <c r="J32" s="1"/>
  <c r="D31"/>
  <c r="K31" s="1"/>
  <c r="C31"/>
  <c r="J31" s="1"/>
  <c r="D30"/>
  <c r="K30" s="1"/>
  <c r="C30"/>
  <c r="J30" s="1"/>
  <c r="D29"/>
  <c r="K29" s="1"/>
  <c r="C29"/>
  <c r="J29" s="1"/>
  <c r="D28"/>
  <c r="K28" s="1"/>
  <c r="C28"/>
  <c r="J28" s="1"/>
  <c r="D27"/>
  <c r="K27" s="1"/>
  <c r="C27"/>
  <c r="J27" s="1"/>
  <c r="D26"/>
  <c r="K26" s="1"/>
  <c r="C26"/>
  <c r="J26" s="1"/>
  <c r="D25"/>
  <c r="K25" s="1"/>
  <c r="C25"/>
  <c r="J25" s="1"/>
  <c r="D24"/>
  <c r="K24" s="1"/>
  <c r="C24"/>
  <c r="J24" s="1"/>
  <c r="D23"/>
  <c r="K23" s="1"/>
  <c r="C23"/>
  <c r="J23" s="1"/>
  <c r="D22"/>
  <c r="K22" s="1"/>
  <c r="C22"/>
  <c r="J22" s="1"/>
  <c r="D21"/>
  <c r="K21" s="1"/>
  <c r="C21"/>
  <c r="J21" s="1"/>
  <c r="D20"/>
  <c r="K20" s="1"/>
  <c r="C20"/>
  <c r="J20" s="1"/>
  <c r="D19"/>
  <c r="K19" s="1"/>
  <c r="C19"/>
  <c r="J19" s="1"/>
  <c r="D18"/>
  <c r="K18" s="1"/>
  <c r="C18"/>
  <c r="J18" s="1"/>
  <c r="D17"/>
  <c r="K17" s="1"/>
  <c r="C17"/>
  <c r="J17" s="1"/>
  <c r="D16"/>
  <c r="K16" s="1"/>
  <c r="C16"/>
  <c r="J16" s="1"/>
  <c r="D15"/>
  <c r="K15" s="1"/>
  <c r="C15"/>
  <c r="J15" s="1"/>
  <c r="D14"/>
  <c r="K14" s="1"/>
  <c r="C14"/>
  <c r="J14" s="1"/>
  <c r="D13"/>
  <c r="K13" s="1"/>
  <c r="C13"/>
  <c r="J13" s="1"/>
  <c r="D12"/>
  <c r="K12" s="1"/>
  <c r="C12"/>
  <c r="J12" s="1"/>
  <c r="D11"/>
  <c r="K11" s="1"/>
  <c r="C11"/>
  <c r="J11" s="1"/>
  <c r="D10"/>
  <c r="K10" s="1"/>
  <c r="C10"/>
  <c r="J10" s="1"/>
  <c r="D9"/>
  <c r="K9" s="1"/>
  <c r="C9"/>
  <c r="J9" s="1"/>
  <c r="D8"/>
  <c r="K8" s="1"/>
  <c r="C8"/>
  <c r="J8" s="1"/>
  <c r="D7"/>
  <c r="K7" s="1"/>
  <c r="C7"/>
  <c r="J7" s="1"/>
  <c r="D6"/>
  <c r="K6" s="1"/>
  <c r="C6"/>
  <c r="J6" s="1"/>
  <c r="D2390" i="94"/>
  <c r="C2390"/>
  <c r="B2390"/>
  <c r="D2389"/>
  <c r="C2389"/>
  <c r="B2389"/>
  <c r="D2388"/>
  <c r="C2388"/>
  <c r="B2388"/>
  <c r="D2387"/>
  <c r="C2387"/>
  <c r="B2387"/>
  <c r="D2386"/>
  <c r="C2386"/>
  <c r="B2386"/>
  <c r="D2385"/>
  <c r="C2385"/>
  <c r="B2385"/>
  <c r="D2384"/>
  <c r="C2384"/>
  <c r="B2384"/>
  <c r="D2383"/>
  <c r="C2383"/>
  <c r="B2383"/>
  <c r="D2382"/>
  <c r="C2382"/>
  <c r="B2382"/>
  <c r="D2381"/>
  <c r="C2381"/>
  <c r="B2381"/>
  <c r="D2380"/>
  <c r="C2380"/>
  <c r="B2380"/>
  <c r="D2379"/>
  <c r="C2379"/>
  <c r="B2379"/>
  <c r="D2378"/>
  <c r="C2378"/>
  <c r="B2378"/>
  <c r="D2377"/>
  <c r="C2377"/>
  <c r="B2377"/>
  <c r="D2376"/>
  <c r="C2376"/>
  <c r="B2376"/>
  <c r="D2375"/>
  <c r="C2375"/>
  <c r="B2375"/>
  <c r="D2374"/>
  <c r="C2374"/>
  <c r="B2374"/>
  <c r="D2373"/>
  <c r="C2373"/>
  <c r="B2373"/>
  <c r="D2372"/>
  <c r="C2372"/>
  <c r="B2372"/>
  <c r="D2371"/>
  <c r="C2371"/>
  <c r="B2371"/>
  <c r="D2370"/>
  <c r="C2370"/>
  <c r="B2370"/>
  <c r="D2369"/>
  <c r="C2369"/>
  <c r="B2369"/>
  <c r="D2368"/>
  <c r="C2368"/>
  <c r="B2368"/>
  <c r="D2367"/>
  <c r="C2367"/>
  <c r="B2367"/>
  <c r="D2366"/>
  <c r="C2366"/>
  <c r="B2366"/>
  <c r="D2365"/>
  <c r="C2365"/>
  <c r="B2365"/>
  <c r="D2364"/>
  <c r="C2364"/>
  <c r="B2364"/>
  <c r="D2363"/>
  <c r="C2363"/>
  <c r="B2363"/>
  <c r="D2362"/>
  <c r="C2362"/>
  <c r="B2362"/>
  <c r="D2361"/>
  <c r="C2361"/>
  <c r="B2361"/>
  <c r="D2360"/>
  <c r="C2360"/>
  <c r="B2360"/>
  <c r="D2359"/>
  <c r="C2359"/>
  <c r="B2359"/>
  <c r="D2358"/>
  <c r="C2358"/>
  <c r="B2358"/>
  <c r="D2357"/>
  <c r="C2357"/>
  <c r="B2357"/>
  <c r="D2356"/>
  <c r="C2356"/>
  <c r="B2356"/>
  <c r="D2355"/>
  <c r="C2355"/>
  <c r="B2355"/>
  <c r="D2354"/>
  <c r="C2354"/>
  <c r="B2354"/>
  <c r="D2353"/>
  <c r="C2353"/>
  <c r="B2353"/>
  <c r="D2352"/>
  <c r="C2352"/>
  <c r="B2352"/>
  <c r="D2351"/>
  <c r="C2351"/>
  <c r="B2351"/>
  <c r="D2350"/>
  <c r="C2350"/>
  <c r="B2350"/>
  <c r="D2349"/>
  <c r="C2349"/>
  <c r="B2349"/>
  <c r="D2348"/>
  <c r="C2348"/>
  <c r="B2348"/>
  <c r="D2347"/>
  <c r="C2347"/>
  <c r="B2347"/>
  <c r="D2346"/>
  <c r="C2346"/>
  <c r="B2346"/>
  <c r="D2345"/>
  <c r="C2345"/>
  <c r="B2345"/>
  <c r="D2344"/>
  <c r="C2344"/>
  <c r="B2344"/>
  <c r="D2343"/>
  <c r="C2343"/>
  <c r="B2343"/>
  <c r="D2342"/>
  <c r="C2342"/>
  <c r="B2342"/>
  <c r="D2341"/>
  <c r="C2341"/>
  <c r="B2341"/>
  <c r="D2340"/>
  <c r="C2340"/>
  <c r="B2340"/>
  <c r="D2339"/>
  <c r="C2339"/>
  <c r="B2339"/>
  <c r="D2338"/>
  <c r="C2338"/>
  <c r="B2338"/>
  <c r="D2337"/>
  <c r="C2337"/>
  <c r="B2337"/>
  <c r="D2336"/>
  <c r="C2336"/>
  <c r="B2336"/>
  <c r="D2335"/>
  <c r="C2335"/>
  <c r="B2335"/>
  <c r="D2334"/>
  <c r="C2334"/>
  <c r="B2334"/>
  <c r="D2333"/>
  <c r="C2333"/>
  <c r="B2333"/>
  <c r="D2332"/>
  <c r="C2332"/>
  <c r="B2332"/>
  <c r="D2331"/>
  <c r="C2331"/>
  <c r="B2331"/>
  <c r="D2330"/>
  <c r="C2330"/>
  <c r="B2330"/>
  <c r="D2329"/>
  <c r="C2329"/>
  <c r="B2329"/>
  <c r="D2328"/>
  <c r="C2328"/>
  <c r="B2328"/>
  <c r="G2327"/>
  <c r="M2327" s="1"/>
  <c r="D2327"/>
  <c r="C2327"/>
  <c r="B2327"/>
  <c r="D2326"/>
  <c r="C2326"/>
  <c r="B2326"/>
  <c r="G2325"/>
  <c r="M2325" s="1"/>
  <c r="D2325"/>
  <c r="C2325"/>
  <c r="B2325"/>
  <c r="D2324"/>
  <c r="C2324"/>
  <c r="B2324"/>
  <c r="D2323"/>
  <c r="C2323"/>
  <c r="B2323"/>
  <c r="D2322"/>
  <c r="C2322"/>
  <c r="B2322"/>
  <c r="D2321"/>
  <c r="C2321"/>
  <c r="B2321"/>
  <c r="D2320"/>
  <c r="C2320"/>
  <c r="B2320"/>
  <c r="D2319"/>
  <c r="C2319"/>
  <c r="B2319"/>
  <c r="D2318"/>
  <c r="C2318"/>
  <c r="B2318"/>
  <c r="D2317"/>
  <c r="C2317"/>
  <c r="B2317"/>
  <c r="D2316"/>
  <c r="C2316"/>
  <c r="B2316"/>
  <c r="D2315"/>
  <c r="C2315"/>
  <c r="B2315"/>
  <c r="D2314"/>
  <c r="C2314"/>
  <c r="B2314"/>
  <c r="D2313"/>
  <c r="C2313"/>
  <c r="B2313"/>
  <c r="D2312"/>
  <c r="C2312"/>
  <c r="B2312"/>
  <c r="D2311"/>
  <c r="C2311"/>
  <c r="B2311"/>
  <c r="D2310"/>
  <c r="C2310"/>
  <c r="B2310"/>
  <c r="D2309"/>
  <c r="C2309"/>
  <c r="B2309"/>
  <c r="D2308"/>
  <c r="C2308"/>
  <c r="B2308"/>
  <c r="D2307"/>
  <c r="C2307"/>
  <c r="B2307"/>
  <c r="D2306"/>
  <c r="C2306"/>
  <c r="B2306"/>
  <c r="D2305"/>
  <c r="C2305"/>
  <c r="B2305"/>
  <c r="D2304"/>
  <c r="C2304"/>
  <c r="B2304"/>
  <c r="D2303"/>
  <c r="C2303"/>
  <c r="B2303"/>
  <c r="D2302"/>
  <c r="C2302"/>
  <c r="B2302"/>
  <c r="D2301"/>
  <c r="C2301"/>
  <c r="B2301"/>
  <c r="D2300"/>
  <c r="C2300"/>
  <c r="B2300"/>
  <c r="D2299"/>
  <c r="C2299"/>
  <c r="B2299"/>
  <c r="D2298"/>
  <c r="C2298"/>
  <c r="B2298"/>
  <c r="D2297"/>
  <c r="C2297"/>
  <c r="B2297"/>
  <c r="D2296"/>
  <c r="C2296"/>
  <c r="B2296"/>
  <c r="D2295"/>
  <c r="C2295"/>
  <c r="B2295"/>
  <c r="D2294"/>
  <c r="C2294"/>
  <c r="B2294"/>
  <c r="D2293"/>
  <c r="C2293"/>
  <c r="B2293"/>
  <c r="D2292"/>
  <c r="C2292"/>
  <c r="B2292"/>
  <c r="D2291"/>
  <c r="C2291"/>
  <c r="B2291"/>
  <c r="D2290"/>
  <c r="C2290"/>
  <c r="B2290"/>
  <c r="D2289"/>
  <c r="C2289"/>
  <c r="B2289"/>
  <c r="D2288"/>
  <c r="C2288"/>
  <c r="B2288"/>
  <c r="D2287"/>
  <c r="C2287"/>
  <c r="B2287"/>
  <c r="D2286"/>
  <c r="C2286"/>
  <c r="B2286"/>
  <c r="D2285"/>
  <c r="C2285"/>
  <c r="B2285"/>
  <c r="D2284"/>
  <c r="C2284"/>
  <c r="B2284"/>
  <c r="D2283"/>
  <c r="C2283"/>
  <c r="B2283"/>
  <c r="D2282"/>
  <c r="C2282"/>
  <c r="B2282"/>
  <c r="D2281"/>
  <c r="C2281"/>
  <c r="B2281"/>
  <c r="D2280"/>
  <c r="C2280"/>
  <c r="B2280"/>
  <c r="D2279"/>
  <c r="C2279"/>
  <c r="B2279"/>
  <c r="D2278"/>
  <c r="C2278"/>
  <c r="B2278"/>
  <c r="D2277"/>
  <c r="C2277"/>
  <c r="B2277"/>
  <c r="D2276"/>
  <c r="C2276"/>
  <c r="B2276"/>
  <c r="D2275"/>
  <c r="C2275"/>
  <c r="B2275"/>
  <c r="D2274"/>
  <c r="C2274"/>
  <c r="B2274"/>
  <c r="D2273"/>
  <c r="C2273"/>
  <c r="B2273"/>
  <c r="D2272"/>
  <c r="C2272"/>
  <c r="B2272"/>
  <c r="D2271"/>
  <c r="C2271"/>
  <c r="B2271"/>
  <c r="D2270"/>
  <c r="C2270"/>
  <c r="B2270"/>
  <c r="D2269"/>
  <c r="C2269"/>
  <c r="B2269"/>
  <c r="D2268"/>
  <c r="C2268"/>
  <c r="B2268"/>
  <c r="D2267"/>
  <c r="C2267"/>
  <c r="B2267"/>
  <c r="D2266"/>
  <c r="C2266"/>
  <c r="B2266"/>
  <c r="D2265"/>
  <c r="C2265"/>
  <c r="B2265"/>
  <c r="D2264"/>
  <c r="C2264"/>
  <c r="B2264"/>
  <c r="D2263"/>
  <c r="C2263"/>
  <c r="B2263"/>
  <c r="D2262"/>
  <c r="C2262"/>
  <c r="B2262"/>
  <c r="D2261"/>
  <c r="C2261"/>
  <c r="B2261"/>
  <c r="D2260"/>
  <c r="C2260"/>
  <c r="B2260"/>
  <c r="D2259"/>
  <c r="C2259"/>
  <c r="B2259"/>
  <c r="D2258"/>
  <c r="C2258"/>
  <c r="B2258"/>
  <c r="D2257"/>
  <c r="C2257"/>
  <c r="B2257"/>
  <c r="D2256"/>
  <c r="C2256"/>
  <c r="B2256"/>
  <c r="D2255"/>
  <c r="C2255"/>
  <c r="B2255"/>
  <c r="D2254"/>
  <c r="C2254"/>
  <c r="B2254"/>
  <c r="D2253"/>
  <c r="C2253"/>
  <c r="B2253"/>
  <c r="D2252"/>
  <c r="C2252"/>
  <c r="B2252"/>
  <c r="D2251"/>
  <c r="C2251"/>
  <c r="B2251"/>
  <c r="D2250"/>
  <c r="C2250"/>
  <c r="B2250"/>
  <c r="D2249"/>
  <c r="C2249"/>
  <c r="B2249"/>
  <c r="D2248"/>
  <c r="C2248"/>
  <c r="B2248"/>
  <c r="D2247"/>
  <c r="C2247"/>
  <c r="B2247"/>
  <c r="D2246"/>
  <c r="C2246"/>
  <c r="B2246"/>
  <c r="D2245"/>
  <c r="C2245"/>
  <c r="B2245"/>
  <c r="D2244"/>
  <c r="C2244"/>
  <c r="B2244"/>
  <c r="D2243"/>
  <c r="C2243"/>
  <c r="B2243"/>
  <c r="D2242"/>
  <c r="C2242"/>
  <c r="B2242"/>
  <c r="D2241"/>
  <c r="C2241"/>
  <c r="B2241"/>
  <c r="D2240"/>
  <c r="C2240"/>
  <c r="B2240"/>
  <c r="D2239"/>
  <c r="C2239"/>
  <c r="B2239"/>
  <c r="D2238"/>
  <c r="C2238"/>
  <c r="B2238"/>
  <c r="G2237"/>
  <c r="M2237" s="1"/>
  <c r="D2237"/>
  <c r="C2237"/>
  <c r="B2237"/>
  <c r="G2236"/>
  <c r="M2236"/>
  <c r="D2236"/>
  <c r="C2236"/>
  <c r="B2236"/>
  <c r="G2235"/>
  <c r="M2235" s="1"/>
  <c r="D2235"/>
  <c r="C2235"/>
  <c r="B2235"/>
  <c r="D2234"/>
  <c r="C2234"/>
  <c r="B2234"/>
  <c r="D2233"/>
  <c r="C2233"/>
  <c r="B2233"/>
  <c r="D2232"/>
  <c r="C2232"/>
  <c r="B2232"/>
  <c r="D2231"/>
  <c r="C2231"/>
  <c r="B2231"/>
  <c r="D2230"/>
  <c r="C2230"/>
  <c r="B2230"/>
  <c r="D2229"/>
  <c r="C2229"/>
  <c r="B2229"/>
  <c r="D2228"/>
  <c r="C2228"/>
  <c r="B2228"/>
  <c r="D2227"/>
  <c r="C2227"/>
  <c r="B2227"/>
  <c r="D2226"/>
  <c r="C2226"/>
  <c r="B2226"/>
  <c r="D2225"/>
  <c r="C2225"/>
  <c r="B2225"/>
  <c r="D2224"/>
  <c r="C2224"/>
  <c r="B2224"/>
  <c r="D2223"/>
  <c r="C2223"/>
  <c r="B2223"/>
  <c r="D2222"/>
  <c r="C2222"/>
  <c r="B2222"/>
  <c r="D2221"/>
  <c r="C2221"/>
  <c r="B2221"/>
  <c r="D2220"/>
  <c r="C2220"/>
  <c r="B2220"/>
  <c r="D2219"/>
  <c r="C2219"/>
  <c r="B2219"/>
  <c r="D2218"/>
  <c r="C2218"/>
  <c r="B2218"/>
  <c r="D2217"/>
  <c r="C2217"/>
  <c r="B2217"/>
  <c r="D2216"/>
  <c r="C2216"/>
  <c r="B2216"/>
  <c r="D2215"/>
  <c r="C2215"/>
  <c r="B2215"/>
  <c r="D2214"/>
  <c r="C2214"/>
  <c r="B2214"/>
  <c r="D2213"/>
  <c r="C2213"/>
  <c r="B2213"/>
  <c r="D2212"/>
  <c r="C2212"/>
  <c r="B2212"/>
  <c r="D2211"/>
  <c r="C2211"/>
  <c r="B2211"/>
  <c r="D2210"/>
  <c r="C2210"/>
  <c r="B2210"/>
  <c r="D2209"/>
  <c r="C2209"/>
  <c r="B2209"/>
  <c r="D2208"/>
  <c r="C2208"/>
  <c r="B2208"/>
  <c r="D2207"/>
  <c r="C2207"/>
  <c r="B2207"/>
  <c r="D2206"/>
  <c r="C2206"/>
  <c r="B2206"/>
  <c r="D2205"/>
  <c r="C2205"/>
  <c r="B2205"/>
  <c r="D2204"/>
  <c r="C2204"/>
  <c r="B2204"/>
  <c r="D2203"/>
  <c r="C2203"/>
  <c r="B2203"/>
  <c r="D2202"/>
  <c r="C2202"/>
  <c r="B2202"/>
  <c r="D2201"/>
  <c r="C2201"/>
  <c r="B2201"/>
  <c r="D2200"/>
  <c r="C2200"/>
  <c r="B2200"/>
  <c r="D2199"/>
  <c r="C2199"/>
  <c r="B2199"/>
  <c r="D2198"/>
  <c r="C2198"/>
  <c r="B2198"/>
  <c r="D2197"/>
  <c r="C2197"/>
  <c r="B2197"/>
  <c r="D2196"/>
  <c r="C2196"/>
  <c r="B2196"/>
  <c r="D2195"/>
  <c r="C2195"/>
  <c r="B2195"/>
  <c r="D2194"/>
  <c r="C2194"/>
  <c r="B2194"/>
  <c r="D2193"/>
  <c r="C2193"/>
  <c r="B2193"/>
  <c r="D2192"/>
  <c r="C2192"/>
  <c r="B2192"/>
  <c r="D2191"/>
  <c r="C2191"/>
  <c r="B2191"/>
  <c r="D2190"/>
  <c r="C2190"/>
  <c r="B2190"/>
  <c r="D2189"/>
  <c r="C2189"/>
  <c r="B2189"/>
  <c r="D2188"/>
  <c r="C2188"/>
  <c r="B2188"/>
  <c r="D2187"/>
  <c r="C2187"/>
  <c r="B2187"/>
  <c r="D2186"/>
  <c r="C2186"/>
  <c r="B2186"/>
  <c r="D2185"/>
  <c r="C2185"/>
  <c r="B2185"/>
  <c r="D2184"/>
  <c r="C2184"/>
  <c r="B2184"/>
  <c r="D2183"/>
  <c r="C2183"/>
  <c r="B2183"/>
  <c r="D2182"/>
  <c r="C2182"/>
  <c r="B2182"/>
  <c r="D2181"/>
  <c r="C2181"/>
  <c r="B2181"/>
  <c r="D2180"/>
  <c r="C2180"/>
  <c r="B2180"/>
  <c r="D2179"/>
  <c r="C2179"/>
  <c r="B2179"/>
  <c r="D2178"/>
  <c r="C2178"/>
  <c r="B2178"/>
  <c r="D2177"/>
  <c r="C2177"/>
  <c r="B2177"/>
  <c r="D2176"/>
  <c r="C2176"/>
  <c r="B2176"/>
  <c r="D2175"/>
  <c r="C2175"/>
  <c r="B2175"/>
  <c r="D2174"/>
  <c r="C2174"/>
  <c r="B2174"/>
  <c r="D2173"/>
  <c r="C2173"/>
  <c r="B2173"/>
  <c r="D2172"/>
  <c r="C2172"/>
  <c r="B2172"/>
  <c r="D2171"/>
  <c r="C2171"/>
  <c r="B2171"/>
  <c r="D2170"/>
  <c r="C2170"/>
  <c r="B2170"/>
  <c r="D2169"/>
  <c r="C2169"/>
  <c r="B2169"/>
  <c r="D2168"/>
  <c r="C2168"/>
  <c r="B2168"/>
  <c r="D2167"/>
  <c r="C2167"/>
  <c r="B2167"/>
  <c r="D2166"/>
  <c r="C2166"/>
  <c r="B2166"/>
  <c r="D2165"/>
  <c r="C2165"/>
  <c r="B2165"/>
  <c r="D2164"/>
  <c r="C2164"/>
  <c r="B2164"/>
  <c r="D2163"/>
  <c r="C2163"/>
  <c r="B2163"/>
  <c r="D2162"/>
  <c r="C2162"/>
  <c r="B2162"/>
  <c r="D2161"/>
  <c r="C2161"/>
  <c r="B2161"/>
  <c r="D2160"/>
  <c r="C2160"/>
  <c r="B2160"/>
  <c r="D2159"/>
  <c r="C2159"/>
  <c r="B2159"/>
  <c r="D2158"/>
  <c r="C2158"/>
  <c r="B2158"/>
  <c r="D2157"/>
  <c r="C2157"/>
  <c r="B2157"/>
  <c r="D2156"/>
  <c r="C2156"/>
  <c r="B2156"/>
  <c r="D2155"/>
  <c r="C2155"/>
  <c r="B2155"/>
  <c r="D2154"/>
  <c r="C2154"/>
  <c r="B2154"/>
  <c r="D2153"/>
  <c r="C2153"/>
  <c r="B2153"/>
  <c r="D2152"/>
  <c r="C2152"/>
  <c r="B2152"/>
  <c r="D2151"/>
  <c r="C2151"/>
  <c r="B2151"/>
  <c r="D2150"/>
  <c r="C2150"/>
  <c r="B2150"/>
  <c r="D2149"/>
  <c r="C2149"/>
  <c r="B2149"/>
  <c r="D2148"/>
  <c r="C2148"/>
  <c r="B2148"/>
  <c r="D2147"/>
  <c r="C2147"/>
  <c r="B2147"/>
  <c r="D2146"/>
  <c r="C2146"/>
  <c r="B2146"/>
  <c r="D2145"/>
  <c r="C2145"/>
  <c r="B2145"/>
  <c r="D2144"/>
  <c r="C2144"/>
  <c r="B2144"/>
  <c r="D2143"/>
  <c r="C2143"/>
  <c r="B2143"/>
  <c r="D2142"/>
  <c r="C2142"/>
  <c r="B2142"/>
  <c r="D2141"/>
  <c r="C2141"/>
  <c r="B2141"/>
  <c r="D2140"/>
  <c r="C2140"/>
  <c r="B2140"/>
  <c r="D2139"/>
  <c r="C2139"/>
  <c r="B2139"/>
  <c r="D2138"/>
  <c r="C2138"/>
  <c r="B2138"/>
  <c r="D2137"/>
  <c r="C2137"/>
  <c r="B2137"/>
  <c r="D2136"/>
  <c r="C2136"/>
  <c r="B2136"/>
  <c r="D2135"/>
  <c r="C2135"/>
  <c r="B2135"/>
  <c r="D2134"/>
  <c r="C2134"/>
  <c r="B2134"/>
  <c r="D2133"/>
  <c r="C2133"/>
  <c r="B2133"/>
  <c r="D2132"/>
  <c r="C2132"/>
  <c r="B2132"/>
  <c r="D2131"/>
  <c r="C2131"/>
  <c r="B2131"/>
  <c r="D2130"/>
  <c r="C2130"/>
  <c r="B2130"/>
  <c r="D2129"/>
  <c r="C2129"/>
  <c r="B2129"/>
  <c r="D2128"/>
  <c r="C2128"/>
  <c r="B2128"/>
  <c r="D2127"/>
  <c r="C2127"/>
  <c r="B2127"/>
  <c r="D2126"/>
  <c r="C2126"/>
  <c r="B2126"/>
  <c r="D2125"/>
  <c r="C2125"/>
  <c r="B2125"/>
  <c r="D2124"/>
  <c r="C2124"/>
  <c r="B2124"/>
  <c r="D2123"/>
  <c r="C2123"/>
  <c r="B2123"/>
  <c r="D2122"/>
  <c r="C2122"/>
  <c r="B2122"/>
  <c r="D2121"/>
  <c r="C2121"/>
  <c r="B2121"/>
  <c r="D2120"/>
  <c r="C2120"/>
  <c r="B2120"/>
  <c r="D2119"/>
  <c r="C2119"/>
  <c r="B2119"/>
  <c r="D2118"/>
  <c r="C2118"/>
  <c r="B2118"/>
  <c r="D2117"/>
  <c r="C2117"/>
  <c r="B2117"/>
  <c r="D2116"/>
  <c r="C2116"/>
  <c r="B2116"/>
  <c r="D2115"/>
  <c r="C2115"/>
  <c r="B2115"/>
  <c r="D2114"/>
  <c r="C2114"/>
  <c r="B2114"/>
  <c r="D2113"/>
  <c r="C2113"/>
  <c r="B2113"/>
  <c r="D2112"/>
  <c r="C2112"/>
  <c r="B2112"/>
  <c r="D2111"/>
  <c r="C2111"/>
  <c r="B2111"/>
  <c r="D2110"/>
  <c r="C2110"/>
  <c r="B2110"/>
  <c r="D2109"/>
  <c r="C2109"/>
  <c r="B2109"/>
  <c r="D2108"/>
  <c r="C2108"/>
  <c r="B2108"/>
  <c r="D2107"/>
  <c r="C2107"/>
  <c r="B2107"/>
  <c r="D2106"/>
  <c r="C2106"/>
  <c r="B2106"/>
  <c r="D2105"/>
  <c r="C2105"/>
  <c r="B2105"/>
  <c r="D2104"/>
  <c r="C2104"/>
  <c r="B2104"/>
  <c r="D2103"/>
  <c r="C2103"/>
  <c r="B2103"/>
  <c r="D2102"/>
  <c r="C2102"/>
  <c r="B2102"/>
  <c r="D2101"/>
  <c r="C2101"/>
  <c r="B2101"/>
  <c r="D2100"/>
  <c r="C2100"/>
  <c r="B2100"/>
  <c r="D2099"/>
  <c r="C2099"/>
  <c r="B2099"/>
  <c r="D2098"/>
  <c r="C2098"/>
  <c r="B2098"/>
  <c r="D2097"/>
  <c r="C2097"/>
  <c r="B2097"/>
  <c r="D2096"/>
  <c r="C2096"/>
  <c r="B2096"/>
  <c r="D2095"/>
  <c r="C2095"/>
  <c r="B2095"/>
  <c r="D2094"/>
  <c r="C2094"/>
  <c r="B2094"/>
  <c r="D2093"/>
  <c r="C2093"/>
  <c r="B2093"/>
  <c r="D2092"/>
  <c r="C2092"/>
  <c r="B2092"/>
  <c r="D2091"/>
  <c r="C2091"/>
  <c r="B2091"/>
  <c r="D2090"/>
  <c r="C2090"/>
  <c r="B2090"/>
  <c r="D2089"/>
  <c r="C2089"/>
  <c r="B2089"/>
  <c r="D2088"/>
  <c r="C2088"/>
  <c r="B2088"/>
  <c r="D2087"/>
  <c r="C2087"/>
  <c r="B2087"/>
  <c r="D2086"/>
  <c r="C2086"/>
  <c r="B2086"/>
  <c r="D2085"/>
  <c r="C2085"/>
  <c r="B2085"/>
  <c r="D2084"/>
  <c r="C2084"/>
  <c r="B2084"/>
  <c r="D2083"/>
  <c r="C2083"/>
  <c r="B2083"/>
  <c r="D2082"/>
  <c r="C2082"/>
  <c r="B2082"/>
  <c r="D2081"/>
  <c r="C2081"/>
  <c r="B2081"/>
  <c r="D2080"/>
  <c r="C2080"/>
  <c r="B2080"/>
  <c r="D2079"/>
  <c r="C2079"/>
  <c r="B2079"/>
  <c r="D2078"/>
  <c r="C2078"/>
  <c r="B2078"/>
  <c r="D2077"/>
  <c r="C2077"/>
  <c r="B2077"/>
  <c r="D2076"/>
  <c r="C2076"/>
  <c r="B2076"/>
  <c r="D2075"/>
  <c r="C2075"/>
  <c r="B2075"/>
  <c r="D2074"/>
  <c r="C2074"/>
  <c r="B2074"/>
  <c r="D2073"/>
  <c r="C2073"/>
  <c r="B2073"/>
  <c r="D2072"/>
  <c r="C2072"/>
  <c r="B2072"/>
  <c r="D2071"/>
  <c r="C2071"/>
  <c r="B2071"/>
  <c r="D2070"/>
  <c r="C2070"/>
  <c r="B2070"/>
  <c r="D2069"/>
  <c r="C2069"/>
  <c r="B2069"/>
  <c r="D2068"/>
  <c r="C2068"/>
  <c r="B2068"/>
  <c r="D2067"/>
  <c r="C2067"/>
  <c r="B2067"/>
  <c r="D2066"/>
  <c r="C2066"/>
  <c r="B2066"/>
  <c r="D2065"/>
  <c r="C2065"/>
  <c r="B2065"/>
  <c r="D2064"/>
  <c r="C2064"/>
  <c r="B2064"/>
  <c r="D2063"/>
  <c r="C2063"/>
  <c r="B2063"/>
  <c r="D2062"/>
  <c r="C2062"/>
  <c r="B2062"/>
  <c r="D2061"/>
  <c r="C2061"/>
  <c r="B2061"/>
  <c r="D2060"/>
  <c r="C2060"/>
  <c r="B2060"/>
  <c r="D2059"/>
  <c r="C2059"/>
  <c r="B2059"/>
  <c r="D2058"/>
  <c r="C2058"/>
  <c r="B2058"/>
  <c r="D2057"/>
  <c r="C2057"/>
  <c r="B2057"/>
  <c r="D2056"/>
  <c r="C2056"/>
  <c r="B2056"/>
  <c r="D2055"/>
  <c r="C2055"/>
  <c r="B2055"/>
  <c r="D2054"/>
  <c r="C2054"/>
  <c r="B2054"/>
  <c r="D2053"/>
  <c r="C2053"/>
  <c r="B2053"/>
  <c r="D2052"/>
  <c r="C2052"/>
  <c r="B2052"/>
  <c r="D2051"/>
  <c r="C2051"/>
  <c r="B2051"/>
  <c r="D2050"/>
  <c r="C2050"/>
  <c r="B2050"/>
  <c r="D2049"/>
  <c r="C2049"/>
  <c r="B2049"/>
  <c r="D2048"/>
  <c r="C2048"/>
  <c r="B2048"/>
  <c r="D2047"/>
  <c r="C2047"/>
  <c r="B2047"/>
  <c r="D2046"/>
  <c r="C2046"/>
  <c r="B2046"/>
  <c r="D2045"/>
  <c r="C2045"/>
  <c r="B2045"/>
  <c r="D2044"/>
  <c r="C2044"/>
  <c r="B2044"/>
  <c r="D2043"/>
  <c r="C2043"/>
  <c r="B2043"/>
  <c r="D2042"/>
  <c r="C2042"/>
  <c r="B2042"/>
  <c r="D2041"/>
  <c r="C2041"/>
  <c r="B2041"/>
  <c r="D2040"/>
  <c r="C2040"/>
  <c r="B2040"/>
  <c r="D2039"/>
  <c r="C2039"/>
  <c r="B2039"/>
  <c r="D2038"/>
  <c r="C2038"/>
  <c r="B2038"/>
  <c r="D2037"/>
  <c r="C2037"/>
  <c r="B2037"/>
  <c r="D2036"/>
  <c r="C2036"/>
  <c r="B2036"/>
  <c r="D2035"/>
  <c r="C2035"/>
  <c r="B2035"/>
  <c r="D2034"/>
  <c r="C2034"/>
  <c r="B2034"/>
  <c r="D2033"/>
  <c r="C2033"/>
  <c r="B2033"/>
  <c r="D2032"/>
  <c r="C2032"/>
  <c r="B2032"/>
  <c r="D2031"/>
  <c r="C2031"/>
  <c r="B2031"/>
  <c r="D2030"/>
  <c r="C2030"/>
  <c r="B2030"/>
  <c r="D2029"/>
  <c r="C2029"/>
  <c r="B2029"/>
  <c r="D2028"/>
  <c r="C2028"/>
  <c r="B2028"/>
  <c r="D2027"/>
  <c r="C2027"/>
  <c r="B2027"/>
  <c r="D2026"/>
  <c r="C2026"/>
  <c r="B2026"/>
  <c r="D2025"/>
  <c r="C2025"/>
  <c r="B2025"/>
  <c r="D2024"/>
  <c r="C2024"/>
  <c r="B2024"/>
  <c r="D2023"/>
  <c r="C2023"/>
  <c r="B2023"/>
  <c r="D2022"/>
  <c r="C2022"/>
  <c r="B2022"/>
  <c r="D2021"/>
  <c r="C2021"/>
  <c r="B2021"/>
  <c r="D2020"/>
  <c r="C2020"/>
  <c r="B2020"/>
  <c r="D2019"/>
  <c r="C2019"/>
  <c r="B2019"/>
  <c r="D2018"/>
  <c r="C2018"/>
  <c r="B2018"/>
  <c r="D2017"/>
  <c r="C2017"/>
  <c r="B2017"/>
  <c r="D2016"/>
  <c r="C2016"/>
  <c r="B2016"/>
  <c r="D2015"/>
  <c r="C2015"/>
  <c r="B2015"/>
  <c r="D2014"/>
  <c r="C2014"/>
  <c r="B2014"/>
  <c r="D2013"/>
  <c r="C2013"/>
  <c r="B2013"/>
  <c r="D2012"/>
  <c r="C2012"/>
  <c r="B2012"/>
  <c r="D2011"/>
  <c r="C2011"/>
  <c r="B2011"/>
  <c r="D2010"/>
  <c r="C2010"/>
  <c r="B2010"/>
  <c r="D2009"/>
  <c r="C2009"/>
  <c r="B2009"/>
  <c r="D2008"/>
  <c r="C2008"/>
  <c r="B2008"/>
  <c r="D2007"/>
  <c r="C2007"/>
  <c r="B2007"/>
  <c r="D2006"/>
  <c r="C2006"/>
  <c r="B2006"/>
  <c r="D2005"/>
  <c r="C2005"/>
  <c r="B2005"/>
  <c r="D2004"/>
  <c r="C2004"/>
  <c r="B2004"/>
  <c r="D2003"/>
  <c r="C2003"/>
  <c r="B2003"/>
  <c r="D2002"/>
  <c r="C2002"/>
  <c r="B2002"/>
  <c r="D2001"/>
  <c r="C2001"/>
  <c r="B2001"/>
  <c r="D2000"/>
  <c r="C2000"/>
  <c r="B2000"/>
  <c r="D1999"/>
  <c r="C1999"/>
  <c r="B1999"/>
  <c r="D1998"/>
  <c r="C1998"/>
  <c r="B1998"/>
  <c r="D1997"/>
  <c r="C1997"/>
  <c r="B1997"/>
  <c r="D1996"/>
  <c r="C1996"/>
  <c r="B1996"/>
  <c r="D1995"/>
  <c r="C1995"/>
  <c r="B1995"/>
  <c r="D1994"/>
  <c r="C1994"/>
  <c r="B1994"/>
  <c r="D1993"/>
  <c r="C1993"/>
  <c r="B1993"/>
  <c r="D1992"/>
  <c r="C1992"/>
  <c r="B1992"/>
  <c r="D1991"/>
  <c r="C1991"/>
  <c r="B1991"/>
  <c r="D1990"/>
  <c r="C1990"/>
  <c r="B1990"/>
  <c r="D1989"/>
  <c r="C1989"/>
  <c r="B1989"/>
  <c r="D1988"/>
  <c r="C1988"/>
  <c r="B1988"/>
  <c r="D1987"/>
  <c r="C1987"/>
  <c r="B1987"/>
  <c r="D1986"/>
  <c r="C1986"/>
  <c r="B1986"/>
  <c r="D1985"/>
  <c r="C1985"/>
  <c r="B1985"/>
  <c r="D1984"/>
  <c r="C1984"/>
  <c r="B1984"/>
  <c r="D1983"/>
  <c r="C1983"/>
  <c r="B1983"/>
  <c r="D1982"/>
  <c r="C1982"/>
  <c r="B1982"/>
  <c r="D1981"/>
  <c r="C1981"/>
  <c r="B1981"/>
  <c r="D1980"/>
  <c r="C1980"/>
  <c r="B1980"/>
  <c r="D1979"/>
  <c r="C1979"/>
  <c r="B1979"/>
  <c r="D1978"/>
  <c r="C1978"/>
  <c r="B1978"/>
  <c r="D1977"/>
  <c r="C1977"/>
  <c r="B1977"/>
  <c r="D1976"/>
  <c r="C1976"/>
  <c r="B1976"/>
  <c r="D1975"/>
  <c r="C1975"/>
  <c r="B1975"/>
  <c r="D1974"/>
  <c r="C1974"/>
  <c r="B1974"/>
  <c r="D1973"/>
  <c r="C1973"/>
  <c r="B1973"/>
  <c r="D1972"/>
  <c r="C1972"/>
  <c r="B1972"/>
  <c r="D1971"/>
  <c r="C1971"/>
  <c r="B1971"/>
  <c r="D1970"/>
  <c r="C1970"/>
  <c r="B1970"/>
  <c r="D1969"/>
  <c r="C1969"/>
  <c r="B1969"/>
  <c r="D1968"/>
  <c r="C1968"/>
  <c r="B1968"/>
  <c r="D1967"/>
  <c r="C1967"/>
  <c r="B1967"/>
  <c r="D1966"/>
  <c r="C1966"/>
  <c r="B1966"/>
  <c r="D1965"/>
  <c r="C1965"/>
  <c r="B1965"/>
  <c r="D1964"/>
  <c r="C1964"/>
  <c r="B1964"/>
  <c r="D1963"/>
  <c r="C1963"/>
  <c r="B1963"/>
  <c r="D1962"/>
  <c r="C1962"/>
  <c r="B1962"/>
  <c r="D1961"/>
  <c r="C1961"/>
  <c r="B1961"/>
  <c r="D1960"/>
  <c r="C1960"/>
  <c r="B1960"/>
  <c r="D1959"/>
  <c r="C1959"/>
  <c r="B1959"/>
  <c r="D1958"/>
  <c r="C1958"/>
  <c r="B1958"/>
  <c r="D1957"/>
  <c r="C1957"/>
  <c r="B1957"/>
  <c r="D1956"/>
  <c r="C1956"/>
  <c r="B1956"/>
  <c r="D1955"/>
  <c r="C1955"/>
  <c r="B1955"/>
  <c r="D1954"/>
  <c r="C1954"/>
  <c r="B1954"/>
  <c r="D1953"/>
  <c r="C1953"/>
  <c r="B1953"/>
  <c r="D1952"/>
  <c r="C1952"/>
  <c r="B1952"/>
  <c r="D1951"/>
  <c r="C1951"/>
  <c r="B1951"/>
  <c r="D1950"/>
  <c r="C1950"/>
  <c r="B1950"/>
  <c r="D1949"/>
  <c r="C1949"/>
  <c r="B1949"/>
  <c r="D1948"/>
  <c r="C1948"/>
  <c r="B1948"/>
  <c r="D1947"/>
  <c r="C1947"/>
  <c r="B1947"/>
  <c r="D1946"/>
  <c r="C1946"/>
  <c r="B1946"/>
  <c r="D1945"/>
  <c r="C1945"/>
  <c r="B1945"/>
  <c r="D1944"/>
  <c r="C1944"/>
  <c r="B1944"/>
  <c r="D1943"/>
  <c r="C1943"/>
  <c r="B1943"/>
  <c r="D1942"/>
  <c r="C1942"/>
  <c r="B1942"/>
  <c r="D1941"/>
  <c r="C1941"/>
  <c r="B1941"/>
  <c r="D1940"/>
  <c r="C1940"/>
  <c r="B1940"/>
  <c r="D1939"/>
  <c r="C1939"/>
  <c r="B1939"/>
  <c r="D1938"/>
  <c r="C1938"/>
  <c r="B1938"/>
  <c r="D1937"/>
  <c r="C1937"/>
  <c r="B1937"/>
  <c r="D1936"/>
  <c r="C1936"/>
  <c r="B1936"/>
  <c r="D1935"/>
  <c r="C1935"/>
  <c r="B1935"/>
  <c r="D1934"/>
  <c r="C1934"/>
  <c r="B1934"/>
  <c r="D1933"/>
  <c r="C1933"/>
  <c r="B1933"/>
  <c r="D1932"/>
  <c r="C1932"/>
  <c r="B1932"/>
  <c r="D1931"/>
  <c r="C1931"/>
  <c r="B1931"/>
  <c r="D1930"/>
  <c r="C1930"/>
  <c r="B1930"/>
  <c r="D1929"/>
  <c r="C1929"/>
  <c r="B1929"/>
  <c r="D1928"/>
  <c r="C1928"/>
  <c r="B1928"/>
  <c r="D1927"/>
  <c r="C1927"/>
  <c r="B1927"/>
  <c r="D1926"/>
  <c r="C1926"/>
  <c r="B1926"/>
  <c r="D1925"/>
  <c r="C1925"/>
  <c r="B1925"/>
  <c r="D1924"/>
  <c r="C1924"/>
  <c r="B1924"/>
  <c r="D1923"/>
  <c r="C1923"/>
  <c r="B1923"/>
  <c r="D1922"/>
  <c r="C1922"/>
  <c r="B1922"/>
  <c r="D1921"/>
  <c r="C1921"/>
  <c r="B1921"/>
  <c r="D1920"/>
  <c r="C1920"/>
  <c r="B1920"/>
  <c r="D1919"/>
  <c r="C1919"/>
  <c r="B1919"/>
  <c r="D1918"/>
  <c r="C1918"/>
  <c r="B1918"/>
  <c r="D1917"/>
  <c r="C1917"/>
  <c r="B1917"/>
  <c r="D1916"/>
  <c r="C1916"/>
  <c r="B1916"/>
  <c r="D1915"/>
  <c r="C1915"/>
  <c r="B1915"/>
  <c r="D1914"/>
  <c r="C1914"/>
  <c r="B1914"/>
  <c r="D1913"/>
  <c r="C1913"/>
  <c r="B1913"/>
  <c r="D1912"/>
  <c r="C1912"/>
  <c r="B1912"/>
  <c r="D1911"/>
  <c r="C1911"/>
  <c r="B1911"/>
  <c r="D1910"/>
  <c r="C1910"/>
  <c r="B1910"/>
  <c r="D1909"/>
  <c r="C1909"/>
  <c r="B1909"/>
  <c r="D1908"/>
  <c r="C1908"/>
  <c r="B1908"/>
  <c r="D1907"/>
  <c r="C1907"/>
  <c r="B1907"/>
  <c r="D1906"/>
  <c r="C1906"/>
  <c r="B1906"/>
  <c r="D1905"/>
  <c r="C1905"/>
  <c r="B1905"/>
  <c r="D1904"/>
  <c r="C1904"/>
  <c r="B1904"/>
  <c r="D1903"/>
  <c r="C1903"/>
  <c r="B1903"/>
  <c r="D1902"/>
  <c r="C1902"/>
  <c r="B1902"/>
  <c r="D1901"/>
  <c r="C1901"/>
  <c r="B1901"/>
  <c r="D1900"/>
  <c r="C1900"/>
  <c r="B1900"/>
  <c r="D1899"/>
  <c r="C1899"/>
  <c r="B1899"/>
  <c r="D1898"/>
  <c r="C1898"/>
  <c r="B1898"/>
  <c r="D1897"/>
  <c r="C1897"/>
  <c r="B1897"/>
  <c r="D1896"/>
  <c r="C1896"/>
  <c r="B1896"/>
  <c r="D1895"/>
  <c r="C1895"/>
  <c r="B1895"/>
  <c r="D1894"/>
  <c r="C1894"/>
  <c r="B1894"/>
  <c r="D1893"/>
  <c r="C1893"/>
  <c r="B1893"/>
  <c r="D1892"/>
  <c r="C1892"/>
  <c r="B1892"/>
  <c r="D1891"/>
  <c r="C1891"/>
  <c r="B1891"/>
  <c r="D1890"/>
  <c r="C1890"/>
  <c r="B1890"/>
  <c r="D1889"/>
  <c r="C1889"/>
  <c r="B1889"/>
  <c r="D1888"/>
  <c r="C1888"/>
  <c r="B1888"/>
  <c r="D1887"/>
  <c r="C1887"/>
  <c r="B1887"/>
  <c r="D1886"/>
  <c r="C1886"/>
  <c r="B1886"/>
  <c r="D1885"/>
  <c r="C1885"/>
  <c r="B1885"/>
  <c r="D1884"/>
  <c r="C1884"/>
  <c r="B1884"/>
  <c r="D1883"/>
  <c r="C1883"/>
  <c r="B1883"/>
  <c r="D1882"/>
  <c r="C1882"/>
  <c r="B1882"/>
  <c r="D1881"/>
  <c r="C1881"/>
  <c r="B1881"/>
  <c r="D1880"/>
  <c r="C1880"/>
  <c r="B1880"/>
  <c r="D1879"/>
  <c r="C1879"/>
  <c r="B1879"/>
  <c r="D1878"/>
  <c r="C1878"/>
  <c r="B1878"/>
  <c r="D1877"/>
  <c r="C1877"/>
  <c r="B1877"/>
  <c r="D1876"/>
  <c r="C1876"/>
  <c r="B1876"/>
  <c r="D1875"/>
  <c r="C1875"/>
  <c r="B1875"/>
  <c r="D1874"/>
  <c r="C1874"/>
  <c r="B1874"/>
  <c r="D1873"/>
  <c r="C1873"/>
  <c r="B1873"/>
  <c r="D1872"/>
  <c r="C1872"/>
  <c r="B1872"/>
  <c r="D1871"/>
  <c r="C1871"/>
  <c r="B1871"/>
  <c r="D1870"/>
  <c r="C1870"/>
  <c r="B1870"/>
  <c r="D1869"/>
  <c r="C1869"/>
  <c r="B1869"/>
  <c r="D1868"/>
  <c r="C1868"/>
  <c r="B1868"/>
  <c r="D1867"/>
  <c r="C1867"/>
  <c r="B1867"/>
  <c r="D1866"/>
  <c r="C1866"/>
  <c r="B1866"/>
  <c r="D1865"/>
  <c r="C1865"/>
  <c r="B1865"/>
  <c r="D1864"/>
  <c r="C1864"/>
  <c r="B1864"/>
  <c r="D1863"/>
  <c r="C1863"/>
  <c r="B1863"/>
  <c r="D1862"/>
  <c r="C1862"/>
  <c r="B1862"/>
  <c r="D1861"/>
  <c r="C1861"/>
  <c r="B1861"/>
  <c r="D1860"/>
  <c r="C1860"/>
  <c r="B1860"/>
  <c r="D1859"/>
  <c r="C1859"/>
  <c r="B1859"/>
  <c r="D1858"/>
  <c r="C1858"/>
  <c r="B1858"/>
  <c r="D1857"/>
  <c r="C1857"/>
  <c r="B1857"/>
  <c r="D1856"/>
  <c r="C1856"/>
  <c r="B1856"/>
  <c r="D1855"/>
  <c r="C1855"/>
  <c r="B1855"/>
  <c r="D1854"/>
  <c r="C1854"/>
  <c r="B1854"/>
  <c r="D1853"/>
  <c r="C1853"/>
  <c r="B1853"/>
  <c r="D1852"/>
  <c r="C1852"/>
  <c r="B1852"/>
  <c r="D1851"/>
  <c r="C1851"/>
  <c r="B1851"/>
  <c r="D1850"/>
  <c r="C1850"/>
  <c r="B1850"/>
  <c r="D1849"/>
  <c r="C1849"/>
  <c r="B1849"/>
  <c r="D1848"/>
  <c r="C1848"/>
  <c r="B1848"/>
  <c r="D1847"/>
  <c r="C1847"/>
  <c r="B1847"/>
  <c r="D1846"/>
  <c r="C1846"/>
  <c r="B1846"/>
  <c r="D1845"/>
  <c r="C1845"/>
  <c r="B1845"/>
  <c r="D1844"/>
  <c r="C1844"/>
  <c r="B1844"/>
  <c r="D1843"/>
  <c r="C1843"/>
  <c r="B1843"/>
  <c r="D1842"/>
  <c r="C1842"/>
  <c r="B1842"/>
  <c r="D1841"/>
  <c r="C1841"/>
  <c r="B1841"/>
  <c r="D1840"/>
  <c r="C1840"/>
  <c r="B1840"/>
  <c r="D1839"/>
  <c r="C1839"/>
  <c r="B1839"/>
  <c r="D1838"/>
  <c r="C1838"/>
  <c r="B1838"/>
  <c r="D1837"/>
  <c r="C1837"/>
  <c r="B1837"/>
  <c r="D1836"/>
  <c r="C1836"/>
  <c r="B1836"/>
  <c r="D1835"/>
  <c r="C1835"/>
  <c r="B1835"/>
  <c r="D1834"/>
  <c r="C1834"/>
  <c r="B1834"/>
  <c r="D1833"/>
  <c r="C1833"/>
  <c r="B1833"/>
  <c r="D1832"/>
  <c r="C1832"/>
  <c r="B1832"/>
  <c r="D1831"/>
  <c r="C1831"/>
  <c r="B1831"/>
  <c r="D1830"/>
  <c r="C1830"/>
  <c r="B1830"/>
  <c r="D1829"/>
  <c r="C1829"/>
  <c r="B1829"/>
  <c r="D1828"/>
  <c r="C1828"/>
  <c r="B1828"/>
  <c r="D1827"/>
  <c r="C1827"/>
  <c r="B1827"/>
  <c r="D1826"/>
  <c r="C1826"/>
  <c r="B1826"/>
  <c r="D1825"/>
  <c r="C1825"/>
  <c r="B1825"/>
  <c r="D1824"/>
  <c r="C1824"/>
  <c r="B1824"/>
  <c r="D1823"/>
  <c r="C1823"/>
  <c r="B1823"/>
  <c r="D1822"/>
  <c r="C1822"/>
  <c r="B1822"/>
  <c r="D1821"/>
  <c r="C1821"/>
  <c r="B1821"/>
  <c r="D1820"/>
  <c r="C1820"/>
  <c r="B1820"/>
  <c r="D1819"/>
  <c r="C1819"/>
  <c r="B1819"/>
  <c r="D1818"/>
  <c r="C1818"/>
  <c r="B1818"/>
  <c r="D1817"/>
  <c r="C1817"/>
  <c r="B1817"/>
  <c r="D1816"/>
  <c r="C1816"/>
  <c r="B1816"/>
  <c r="D1815"/>
  <c r="C1815"/>
  <c r="B1815"/>
  <c r="D1814"/>
  <c r="C1814"/>
  <c r="B1814"/>
  <c r="D1813"/>
  <c r="C1813"/>
  <c r="B1813"/>
  <c r="D1812"/>
  <c r="C1812"/>
  <c r="B1812"/>
  <c r="D1811"/>
  <c r="C1811"/>
  <c r="B1811"/>
  <c r="D1810"/>
  <c r="C1810"/>
  <c r="B1810"/>
  <c r="D1809"/>
  <c r="C1809"/>
  <c r="B1809"/>
  <c r="D1808"/>
  <c r="C1808"/>
  <c r="B1808"/>
  <c r="D1807"/>
  <c r="C1807"/>
  <c r="B1807"/>
  <c r="D1806"/>
  <c r="C1806"/>
  <c r="B1806"/>
  <c r="D1805"/>
  <c r="C1805"/>
  <c r="B1805"/>
  <c r="D1804"/>
  <c r="C1804"/>
  <c r="B1804"/>
  <c r="D1803"/>
  <c r="C1803"/>
  <c r="B1803"/>
  <c r="D1802"/>
  <c r="C1802"/>
  <c r="B1802"/>
  <c r="D1801"/>
  <c r="C1801"/>
  <c r="B1801"/>
  <c r="D1800"/>
  <c r="C1800"/>
  <c r="B1800"/>
  <c r="D1799"/>
  <c r="C1799"/>
  <c r="B1799"/>
  <c r="D1798"/>
  <c r="C1798"/>
  <c r="B1798"/>
  <c r="D1797"/>
  <c r="C1797"/>
  <c r="B1797"/>
  <c r="D1796"/>
  <c r="C1796"/>
  <c r="B1796"/>
  <c r="D1795"/>
  <c r="C1795"/>
  <c r="B1795"/>
  <c r="D1794"/>
  <c r="C1794"/>
  <c r="B1794"/>
  <c r="D1793"/>
  <c r="C1793"/>
  <c r="B1793"/>
  <c r="D1792"/>
  <c r="C1792"/>
  <c r="B1792"/>
  <c r="D1791"/>
  <c r="C1791"/>
  <c r="B1791"/>
  <c r="D1790"/>
  <c r="C1790"/>
  <c r="B1790"/>
  <c r="D1789"/>
  <c r="C1789"/>
  <c r="B1789"/>
  <c r="D1788"/>
  <c r="C1788"/>
  <c r="B1788"/>
  <c r="D1787"/>
  <c r="C1787"/>
  <c r="B1787"/>
  <c r="D1786"/>
  <c r="C1786"/>
  <c r="B1786"/>
  <c r="G1785"/>
  <c r="M1785" s="1"/>
  <c r="D1785"/>
  <c r="C1785"/>
  <c r="B1785"/>
  <c r="G1784"/>
  <c r="M1784" s="1"/>
  <c r="D1784"/>
  <c r="C1784"/>
  <c r="B1784"/>
  <c r="G1783"/>
  <c r="M1783" s="1"/>
  <c r="D1783"/>
  <c r="C1783"/>
  <c r="B1783"/>
  <c r="G1782"/>
  <c r="M1782" s="1"/>
  <c r="D1782"/>
  <c r="C1782"/>
  <c r="B1782"/>
  <c r="G1781"/>
  <c r="M1781" s="1"/>
  <c r="D1781"/>
  <c r="C1781"/>
  <c r="B1781"/>
  <c r="G1780"/>
  <c r="M1780" s="1"/>
  <c r="D1780"/>
  <c r="C1780"/>
  <c r="B1780"/>
  <c r="G1779"/>
  <c r="M1779" s="1"/>
  <c r="D1779"/>
  <c r="C1779"/>
  <c r="B1779"/>
  <c r="G1778"/>
  <c r="M1778" s="1"/>
  <c r="D1778"/>
  <c r="C1778"/>
  <c r="B1778"/>
  <c r="G1777"/>
  <c r="M1777" s="1"/>
  <c r="D1777"/>
  <c r="C1777"/>
  <c r="B1777"/>
  <c r="G1776"/>
  <c r="M1776" s="1"/>
  <c r="D1776"/>
  <c r="C1776"/>
  <c r="B1776"/>
  <c r="G1775"/>
  <c r="M1775" s="1"/>
  <c r="D1775"/>
  <c r="C1775"/>
  <c r="B1775"/>
  <c r="G1774"/>
  <c r="M1774" s="1"/>
  <c r="D1774"/>
  <c r="C1774"/>
  <c r="B1774"/>
  <c r="G1773"/>
  <c r="M1773"/>
  <c r="D1773"/>
  <c r="C1773"/>
  <c r="B1773"/>
  <c r="G1772"/>
  <c r="M1772" s="1"/>
  <c r="D1772"/>
  <c r="C1772"/>
  <c r="B1772"/>
  <c r="G1771"/>
  <c r="M1771"/>
  <c r="D1771"/>
  <c r="C1771"/>
  <c r="B1771"/>
  <c r="G1770"/>
  <c r="M1770" s="1"/>
  <c r="D1770"/>
  <c r="C1770"/>
  <c r="B1770"/>
  <c r="G1769"/>
  <c r="M1769"/>
  <c r="D1769"/>
  <c r="C1769"/>
  <c r="B1769"/>
  <c r="G1768"/>
  <c r="M1768" s="1"/>
  <c r="D1768"/>
  <c r="C1768"/>
  <c r="B1768"/>
  <c r="G1767"/>
  <c r="M1767"/>
  <c r="D1767"/>
  <c r="C1767"/>
  <c r="B1767"/>
  <c r="G1766"/>
  <c r="M1766" s="1"/>
  <c r="D1766"/>
  <c r="C1766"/>
  <c r="B1766"/>
  <c r="G1765"/>
  <c r="M1765"/>
  <c r="D1765"/>
  <c r="C1765"/>
  <c r="B1765"/>
  <c r="G1764"/>
  <c r="M1764" s="1"/>
  <c r="D1764"/>
  <c r="C1764"/>
  <c r="B1764"/>
  <c r="G1763"/>
  <c r="M1763"/>
  <c r="D1763"/>
  <c r="C1763"/>
  <c r="B1763"/>
  <c r="G1762"/>
  <c r="M1762" s="1"/>
  <c r="D1762"/>
  <c r="C1762"/>
  <c r="B1762"/>
  <c r="G1761"/>
  <c r="M1761"/>
  <c r="D1761"/>
  <c r="C1761"/>
  <c r="B1761"/>
  <c r="G1760"/>
  <c r="M1760" s="1"/>
  <c r="D1760"/>
  <c r="C1760"/>
  <c r="B1760"/>
  <c r="G1759"/>
  <c r="M1759"/>
  <c r="D1759"/>
  <c r="C1759"/>
  <c r="B1759"/>
  <c r="G1758"/>
  <c r="M1758" s="1"/>
  <c r="D1758"/>
  <c r="C1758"/>
  <c r="B1758"/>
  <c r="G1757"/>
  <c r="M1757" s="1"/>
  <c r="D1757"/>
  <c r="C1757"/>
  <c r="B1757"/>
  <c r="G1756"/>
  <c r="M1756" s="1"/>
  <c r="D1756"/>
  <c r="C1756"/>
  <c r="B1756"/>
  <c r="G1755"/>
  <c r="M1755" s="1"/>
  <c r="D1755"/>
  <c r="C1755"/>
  <c r="B1755"/>
  <c r="G1754"/>
  <c r="M1754" s="1"/>
  <c r="D1754"/>
  <c r="C1754"/>
  <c r="B1754"/>
  <c r="G1753"/>
  <c r="M1753" s="1"/>
  <c r="D1753"/>
  <c r="C1753"/>
  <c r="B1753"/>
  <c r="G1752"/>
  <c r="M1752" s="1"/>
  <c r="D1752"/>
  <c r="C1752"/>
  <c r="B1752"/>
  <c r="G1751"/>
  <c r="M1751" s="1"/>
  <c r="D1751"/>
  <c r="C1751"/>
  <c r="B1751"/>
  <c r="G1750"/>
  <c r="M1750" s="1"/>
  <c r="D1750"/>
  <c r="C1750"/>
  <c r="B1750"/>
  <c r="G1749"/>
  <c r="M1749" s="1"/>
  <c r="D1749"/>
  <c r="C1749"/>
  <c r="B1749"/>
  <c r="G1748"/>
  <c r="M1748" s="1"/>
  <c r="D1748"/>
  <c r="C1748"/>
  <c r="B1748"/>
  <c r="G1747"/>
  <c r="M1747" s="1"/>
  <c r="D1747"/>
  <c r="C1747"/>
  <c r="B1747"/>
  <c r="G1746"/>
  <c r="M1746" s="1"/>
  <c r="D1746"/>
  <c r="C1746"/>
  <c r="B1746"/>
  <c r="G1745"/>
  <c r="M1745" s="1"/>
  <c r="D1745"/>
  <c r="C1745"/>
  <c r="B1745"/>
  <c r="G1744"/>
  <c r="M1744" s="1"/>
  <c r="D1744"/>
  <c r="C1744"/>
  <c r="B1744"/>
  <c r="G1743"/>
  <c r="M1743" s="1"/>
  <c r="D1743"/>
  <c r="C1743"/>
  <c r="B1743"/>
  <c r="G1742"/>
  <c r="M1742" s="1"/>
  <c r="D1742"/>
  <c r="C1742"/>
  <c r="B1742"/>
  <c r="G1741"/>
  <c r="M1741"/>
  <c r="D1741"/>
  <c r="C1741"/>
  <c r="B1741"/>
  <c r="G1740"/>
  <c r="M1740" s="1"/>
  <c r="D1740"/>
  <c r="C1740"/>
  <c r="B1740"/>
  <c r="G1739"/>
  <c r="M1739"/>
  <c r="D1739"/>
  <c r="C1739"/>
  <c r="B1739"/>
  <c r="G1738"/>
  <c r="M1738" s="1"/>
  <c r="D1738"/>
  <c r="C1738"/>
  <c r="B1738"/>
  <c r="G1737"/>
  <c r="M1737"/>
  <c r="D1737"/>
  <c r="C1737"/>
  <c r="B1737"/>
  <c r="G1736"/>
  <c r="M1736" s="1"/>
  <c r="D1736"/>
  <c r="C1736"/>
  <c r="B1736"/>
  <c r="G1735"/>
  <c r="M1735"/>
  <c r="D1735"/>
  <c r="C1735"/>
  <c r="B1735"/>
  <c r="G1734"/>
  <c r="M1734" s="1"/>
  <c r="D1734"/>
  <c r="C1734"/>
  <c r="B1734"/>
  <c r="G1733"/>
  <c r="M1733"/>
  <c r="D1733"/>
  <c r="C1733"/>
  <c r="B1733"/>
  <c r="G1732"/>
  <c r="M1732" s="1"/>
  <c r="D1732"/>
  <c r="C1732"/>
  <c r="B1732"/>
  <c r="G1731"/>
  <c r="M1731"/>
  <c r="D1731"/>
  <c r="C1731"/>
  <c r="B1731"/>
  <c r="G1730"/>
  <c r="M1730" s="1"/>
  <c r="D1730"/>
  <c r="C1730"/>
  <c r="B1730"/>
  <c r="G1729"/>
  <c r="M1729"/>
  <c r="D1729"/>
  <c r="C1729"/>
  <c r="B1729"/>
  <c r="G1728"/>
  <c r="M1728" s="1"/>
  <c r="D1728"/>
  <c r="C1728"/>
  <c r="B1728"/>
  <c r="G1727"/>
  <c r="M1727"/>
  <c r="D1727"/>
  <c r="C1727"/>
  <c r="B1727"/>
  <c r="G1726"/>
  <c r="M1726" s="1"/>
  <c r="D1726"/>
  <c r="C1726"/>
  <c r="B1726"/>
  <c r="G1725"/>
  <c r="M1725" s="1"/>
  <c r="D1725"/>
  <c r="C1725"/>
  <c r="B1725"/>
  <c r="G1724"/>
  <c r="M1724" s="1"/>
  <c r="D1724"/>
  <c r="C1724"/>
  <c r="B1724"/>
  <c r="G1723"/>
  <c r="M1723" s="1"/>
  <c r="D1723"/>
  <c r="C1723"/>
  <c r="B1723"/>
  <c r="G1722"/>
  <c r="M1722" s="1"/>
  <c r="D1722"/>
  <c r="C1722"/>
  <c r="B1722"/>
  <c r="G1721"/>
  <c r="M1721" s="1"/>
  <c r="D1721"/>
  <c r="C1721"/>
  <c r="B1721"/>
  <c r="G1720"/>
  <c r="M1720" s="1"/>
  <c r="D1720"/>
  <c r="C1720"/>
  <c r="B1720"/>
  <c r="G1719"/>
  <c r="M1719" s="1"/>
  <c r="D1719"/>
  <c r="C1719"/>
  <c r="B1719"/>
  <c r="G1718"/>
  <c r="M1718" s="1"/>
  <c r="D1718"/>
  <c r="C1718"/>
  <c r="B1718"/>
  <c r="G1717"/>
  <c r="M1717" s="1"/>
  <c r="D1717"/>
  <c r="C1717"/>
  <c r="B1717"/>
  <c r="G1716"/>
  <c r="M1716" s="1"/>
  <c r="D1716"/>
  <c r="C1716"/>
  <c r="B1716"/>
  <c r="G1715"/>
  <c r="M1715" s="1"/>
  <c r="D1715"/>
  <c r="C1715"/>
  <c r="B1715"/>
  <c r="G1714"/>
  <c r="M1714" s="1"/>
  <c r="D1714"/>
  <c r="C1714"/>
  <c r="B1714"/>
  <c r="G1713"/>
  <c r="M1713" s="1"/>
  <c r="D1713"/>
  <c r="C1713"/>
  <c r="B1713"/>
  <c r="G1712"/>
  <c r="M1712" s="1"/>
  <c r="D1712"/>
  <c r="C1712"/>
  <c r="B1712"/>
  <c r="G1711"/>
  <c r="M1711" s="1"/>
  <c r="D1711"/>
  <c r="C1711"/>
  <c r="B1711"/>
  <c r="G1710"/>
  <c r="M1710" s="1"/>
  <c r="D1710"/>
  <c r="C1710"/>
  <c r="B1710"/>
  <c r="G1709"/>
  <c r="M1709"/>
  <c r="D1709"/>
  <c r="C1709"/>
  <c r="B1709"/>
  <c r="G1708"/>
  <c r="M1708" s="1"/>
  <c r="D1708"/>
  <c r="C1708"/>
  <c r="B1708"/>
  <c r="G1707"/>
  <c r="M1707"/>
  <c r="D1707"/>
  <c r="C1707"/>
  <c r="B1707"/>
  <c r="G1706"/>
  <c r="M1706" s="1"/>
  <c r="D1706"/>
  <c r="C1706"/>
  <c r="B1706"/>
  <c r="G1705"/>
  <c r="M1705"/>
  <c r="D1705"/>
  <c r="C1705"/>
  <c r="B1705"/>
  <c r="G1704"/>
  <c r="M1704" s="1"/>
  <c r="D1704"/>
  <c r="C1704"/>
  <c r="B1704"/>
  <c r="G1703"/>
  <c r="M1703"/>
  <c r="D1703"/>
  <c r="C1703"/>
  <c r="B1703"/>
  <c r="G1702"/>
  <c r="M1702" s="1"/>
  <c r="D1702"/>
  <c r="C1702"/>
  <c r="B1702"/>
  <c r="G1701"/>
  <c r="M1701"/>
  <c r="D1701"/>
  <c r="C1701"/>
  <c r="B1701"/>
  <c r="G1700"/>
  <c r="M1700" s="1"/>
  <c r="D1700"/>
  <c r="C1700"/>
  <c r="B1700"/>
  <c r="G1699"/>
  <c r="M1699"/>
  <c r="D1699"/>
  <c r="C1699"/>
  <c r="B1699"/>
  <c r="G1698"/>
  <c r="M1698" s="1"/>
  <c r="D1698"/>
  <c r="C1698"/>
  <c r="B1698"/>
  <c r="G1697"/>
  <c r="M1697"/>
  <c r="D1697"/>
  <c r="C1697"/>
  <c r="B1697"/>
  <c r="G1696"/>
  <c r="M1696" s="1"/>
  <c r="D1696"/>
  <c r="C1696"/>
  <c r="B1696"/>
  <c r="G1695"/>
  <c r="M1695"/>
  <c r="D1695"/>
  <c r="C1695"/>
  <c r="B1695"/>
  <c r="G1694"/>
  <c r="M1694" s="1"/>
  <c r="D1694"/>
  <c r="C1694"/>
  <c r="B1694"/>
  <c r="G1693"/>
  <c r="M1693" s="1"/>
  <c r="D1693"/>
  <c r="C1693"/>
  <c r="B1693"/>
  <c r="G1692"/>
  <c r="M1692" s="1"/>
  <c r="D1692"/>
  <c r="C1692"/>
  <c r="B1692"/>
  <c r="G1691"/>
  <c r="M1691" s="1"/>
  <c r="D1691"/>
  <c r="C1691"/>
  <c r="B1691"/>
  <c r="G1690"/>
  <c r="M1690" s="1"/>
  <c r="D1690"/>
  <c r="C1690"/>
  <c r="B1690"/>
  <c r="G1689"/>
  <c r="M1689" s="1"/>
  <c r="D1689"/>
  <c r="C1689"/>
  <c r="B1689"/>
  <c r="G1688"/>
  <c r="M1688" s="1"/>
  <c r="D1688"/>
  <c r="C1688"/>
  <c r="B1688"/>
  <c r="G1687"/>
  <c r="M1687"/>
  <c r="D1687"/>
  <c r="C1687"/>
  <c r="B1687"/>
  <c r="G1686"/>
  <c r="M1686" s="1"/>
  <c r="D1686"/>
  <c r="C1686"/>
  <c r="B1686"/>
  <c r="G1685"/>
  <c r="M1685"/>
  <c r="D1685"/>
  <c r="C1685"/>
  <c r="B1685"/>
  <c r="G1684"/>
  <c r="M1684" s="1"/>
  <c r="D1684"/>
  <c r="C1684"/>
  <c r="B1684"/>
  <c r="G1683"/>
  <c r="M1683"/>
  <c r="D1683"/>
  <c r="C1683"/>
  <c r="B1683"/>
  <c r="D1682"/>
  <c r="C1682"/>
  <c r="B1682"/>
  <c r="D1681"/>
  <c r="C1681"/>
  <c r="B1681"/>
  <c r="D1680"/>
  <c r="C1680"/>
  <c r="B1680"/>
  <c r="D1679"/>
  <c r="C1679"/>
  <c r="B1679"/>
  <c r="D1678"/>
  <c r="C1678"/>
  <c r="B1678"/>
  <c r="D1677"/>
  <c r="C1677"/>
  <c r="B1677"/>
  <c r="D1676"/>
  <c r="C1676"/>
  <c r="B1676"/>
  <c r="D1675"/>
  <c r="C1675"/>
  <c r="B1675"/>
  <c r="D1674"/>
  <c r="C1674"/>
  <c r="B1674"/>
  <c r="D1673"/>
  <c r="C1673"/>
  <c r="B1673"/>
  <c r="D1672"/>
  <c r="C1672"/>
  <c r="B1672"/>
  <c r="D1671"/>
  <c r="C1671"/>
  <c r="B1671"/>
  <c r="D1670"/>
  <c r="C1670"/>
  <c r="B1670"/>
  <c r="D1669"/>
  <c r="C1669"/>
  <c r="B1669"/>
  <c r="D1668"/>
  <c r="C1668"/>
  <c r="B1668"/>
  <c r="D1667"/>
  <c r="C1667"/>
  <c r="B1667"/>
  <c r="D1666"/>
  <c r="C1666"/>
  <c r="B1666"/>
  <c r="D1665"/>
  <c r="C1665"/>
  <c r="B1665"/>
  <c r="D1664"/>
  <c r="C1664"/>
  <c r="B1664"/>
  <c r="D1663"/>
  <c r="C1663"/>
  <c r="B1663"/>
  <c r="D1662"/>
  <c r="C1662"/>
  <c r="B1662"/>
  <c r="D1661"/>
  <c r="C1661"/>
  <c r="B1661"/>
  <c r="D1660"/>
  <c r="C1660"/>
  <c r="B1660"/>
  <c r="D1659"/>
  <c r="C1659"/>
  <c r="B1659"/>
  <c r="D1658"/>
  <c r="C1658"/>
  <c r="B1658"/>
  <c r="D1657"/>
  <c r="C1657"/>
  <c r="B1657"/>
  <c r="D1656"/>
  <c r="C1656"/>
  <c r="B1656"/>
  <c r="D1655"/>
  <c r="C1655"/>
  <c r="B1655"/>
  <c r="D1654"/>
  <c r="C1654"/>
  <c r="B1654"/>
  <c r="D1653"/>
  <c r="C1653"/>
  <c r="B1653"/>
  <c r="D1652"/>
  <c r="C1652"/>
  <c r="B1652"/>
  <c r="D1651"/>
  <c r="C1651"/>
  <c r="B1651"/>
  <c r="D1650"/>
  <c r="C1650"/>
  <c r="B1650"/>
  <c r="D1649"/>
  <c r="C1649"/>
  <c r="B1649"/>
  <c r="D1648"/>
  <c r="C1648"/>
  <c r="B1648"/>
  <c r="D1647"/>
  <c r="C1647"/>
  <c r="B1647"/>
  <c r="D1646"/>
  <c r="C1646"/>
  <c r="B1646"/>
  <c r="D1645"/>
  <c r="C1645"/>
  <c r="B1645"/>
  <c r="D1644"/>
  <c r="C1644"/>
  <c r="B1644"/>
  <c r="D1643"/>
  <c r="C1643"/>
  <c r="B1643"/>
  <c r="D1642"/>
  <c r="C1642"/>
  <c r="B1642"/>
  <c r="D1641"/>
  <c r="C1641"/>
  <c r="B1641"/>
  <c r="D1640"/>
  <c r="C1640"/>
  <c r="B1640"/>
  <c r="D1639"/>
  <c r="C1639"/>
  <c r="B1639"/>
  <c r="D1638"/>
  <c r="C1638"/>
  <c r="B1638"/>
  <c r="D1637"/>
  <c r="C1637"/>
  <c r="B1637"/>
  <c r="D1636"/>
  <c r="C1636"/>
  <c r="B1636"/>
  <c r="D1635"/>
  <c r="C1635"/>
  <c r="B1635"/>
  <c r="D1634"/>
  <c r="C1634"/>
  <c r="B1634"/>
  <c r="D1633"/>
  <c r="C1633"/>
  <c r="B1633"/>
  <c r="D1632"/>
  <c r="C1632"/>
  <c r="B1632"/>
  <c r="D1631"/>
  <c r="C1631"/>
  <c r="B1631"/>
  <c r="D1630"/>
  <c r="C1630"/>
  <c r="B1630"/>
  <c r="D1629"/>
  <c r="C1629"/>
  <c r="B1629"/>
  <c r="D1628"/>
  <c r="C1628"/>
  <c r="B1628"/>
  <c r="D1627"/>
  <c r="C1627"/>
  <c r="B1627"/>
  <c r="D1626"/>
  <c r="C1626"/>
  <c r="B1626"/>
  <c r="D1625"/>
  <c r="C1625"/>
  <c r="B1625"/>
  <c r="D1624"/>
  <c r="C1624"/>
  <c r="B1624"/>
  <c r="D1623"/>
  <c r="C1623"/>
  <c r="B1623"/>
  <c r="D1622"/>
  <c r="C1622"/>
  <c r="B1622"/>
  <c r="D1621"/>
  <c r="C1621"/>
  <c r="B1621"/>
  <c r="D1620"/>
  <c r="C1620"/>
  <c r="B1620"/>
  <c r="D1619"/>
  <c r="C1619"/>
  <c r="B1619"/>
  <c r="D1618"/>
  <c r="C1618"/>
  <c r="B1618"/>
  <c r="D1617"/>
  <c r="C1617"/>
  <c r="B1617"/>
  <c r="D1616"/>
  <c r="C1616"/>
  <c r="B1616"/>
  <c r="D1615"/>
  <c r="C1615"/>
  <c r="B1615"/>
  <c r="D1614"/>
  <c r="C1614"/>
  <c r="B1614"/>
  <c r="D1613"/>
  <c r="C1613"/>
  <c r="B1613"/>
  <c r="D1612"/>
  <c r="C1612"/>
  <c r="B1612"/>
  <c r="D1611"/>
  <c r="C1611"/>
  <c r="B1611"/>
  <c r="D1610"/>
  <c r="C1610"/>
  <c r="B1610"/>
  <c r="D1609"/>
  <c r="C1609"/>
  <c r="B1609"/>
  <c r="D1608"/>
  <c r="C1608"/>
  <c r="B1608"/>
  <c r="D1607"/>
  <c r="C1607"/>
  <c r="B1607"/>
  <c r="D1606"/>
  <c r="C1606"/>
  <c r="B1606"/>
  <c r="D1605"/>
  <c r="C1605"/>
  <c r="B1605"/>
  <c r="D1604"/>
  <c r="C1604"/>
  <c r="B1604"/>
  <c r="D1603"/>
  <c r="C1603"/>
  <c r="B1603"/>
  <c r="D1602"/>
  <c r="C1602"/>
  <c r="B1602"/>
  <c r="D1601"/>
  <c r="C1601"/>
  <c r="B1601"/>
  <c r="D1600"/>
  <c r="C1600"/>
  <c r="B1600"/>
  <c r="D1599"/>
  <c r="C1599"/>
  <c r="B1599"/>
  <c r="D1598"/>
  <c r="C1598"/>
  <c r="B1598"/>
  <c r="D1597"/>
  <c r="C1597"/>
  <c r="B1597"/>
  <c r="D1596"/>
  <c r="C1596"/>
  <c r="B1596"/>
  <c r="D1595"/>
  <c r="C1595"/>
  <c r="B1595"/>
  <c r="D1594"/>
  <c r="C1594"/>
  <c r="B1594"/>
  <c r="D1593"/>
  <c r="C1593"/>
  <c r="B1593"/>
  <c r="D1592"/>
  <c r="C1592"/>
  <c r="B1592"/>
  <c r="D1591"/>
  <c r="C1591"/>
  <c r="B1591"/>
  <c r="D1590"/>
  <c r="C1590"/>
  <c r="B1590"/>
  <c r="D1589"/>
  <c r="C1589"/>
  <c r="B1589"/>
  <c r="D1588"/>
  <c r="C1588"/>
  <c r="B1588"/>
  <c r="D1587"/>
  <c r="C1587"/>
  <c r="B1587"/>
  <c r="D1586"/>
  <c r="C1586"/>
  <c r="B1586"/>
  <c r="D1585"/>
  <c r="C1585"/>
  <c r="B1585"/>
  <c r="D1584"/>
  <c r="C1584"/>
  <c r="B1584"/>
  <c r="D1583"/>
  <c r="C1583"/>
  <c r="B1583"/>
  <c r="D1582"/>
  <c r="C1582"/>
  <c r="B1582"/>
  <c r="D1581"/>
  <c r="C1581"/>
  <c r="B1581"/>
  <c r="D1580"/>
  <c r="C1580"/>
  <c r="B1580"/>
  <c r="D1579"/>
  <c r="C1579"/>
  <c r="B1579"/>
  <c r="D1578"/>
  <c r="C1578"/>
  <c r="B1578"/>
  <c r="D1577"/>
  <c r="C1577"/>
  <c r="B1577"/>
  <c r="D1576"/>
  <c r="C1576"/>
  <c r="B1576"/>
  <c r="D1575"/>
  <c r="C1575"/>
  <c r="B1575"/>
  <c r="D1574"/>
  <c r="C1574"/>
  <c r="B1574"/>
  <c r="D1573"/>
  <c r="C1573"/>
  <c r="B1573"/>
  <c r="D1572"/>
  <c r="C1572"/>
  <c r="B1572"/>
  <c r="D1571"/>
  <c r="C1571"/>
  <c r="B1571"/>
  <c r="D1570"/>
  <c r="C1570"/>
  <c r="B1570"/>
  <c r="D1569"/>
  <c r="C1569"/>
  <c r="B1569"/>
  <c r="D1568"/>
  <c r="C1568"/>
  <c r="B1568"/>
  <c r="D1567"/>
  <c r="C1567"/>
  <c r="B1567"/>
  <c r="D1566"/>
  <c r="C1566"/>
  <c r="B1566"/>
  <c r="D1565"/>
  <c r="C1565"/>
  <c r="B1565"/>
  <c r="D1564"/>
  <c r="C1564"/>
  <c r="B1564"/>
  <c r="D1563"/>
  <c r="C1563"/>
  <c r="B1563"/>
  <c r="D1562"/>
  <c r="C1562"/>
  <c r="B1562"/>
  <c r="D1561"/>
  <c r="C1561"/>
  <c r="B1561"/>
  <c r="D1560"/>
  <c r="C1560"/>
  <c r="B1560"/>
  <c r="D1559"/>
  <c r="C1559"/>
  <c r="B1559"/>
  <c r="D1558"/>
  <c r="C1558"/>
  <c r="B1558"/>
  <c r="D1557"/>
  <c r="C1557"/>
  <c r="B1557"/>
  <c r="D1556"/>
  <c r="C1556"/>
  <c r="B1556"/>
  <c r="D1555"/>
  <c r="C1555"/>
  <c r="B1555"/>
  <c r="D1554"/>
  <c r="C1554"/>
  <c r="B1554"/>
  <c r="D1553"/>
  <c r="C1553"/>
  <c r="B1553"/>
  <c r="D1552"/>
  <c r="C1552"/>
  <c r="B1552"/>
  <c r="D1551"/>
  <c r="C1551"/>
  <c r="B1551"/>
  <c r="D1550"/>
  <c r="C1550"/>
  <c r="B1550"/>
  <c r="D1549"/>
  <c r="C1549"/>
  <c r="B1549"/>
  <c r="D1548"/>
  <c r="C1548"/>
  <c r="B1548"/>
  <c r="D1547"/>
  <c r="C1547"/>
  <c r="B1547"/>
  <c r="D1546"/>
  <c r="C1546"/>
  <c r="B1546"/>
  <c r="D1545"/>
  <c r="C1545"/>
  <c r="B1545"/>
  <c r="D1544"/>
  <c r="C1544"/>
  <c r="B1544"/>
  <c r="D1543"/>
  <c r="C1543"/>
  <c r="B1543"/>
  <c r="D1542"/>
  <c r="C1542"/>
  <c r="B1542"/>
  <c r="D1541"/>
  <c r="C1541"/>
  <c r="B1541"/>
  <c r="D1540"/>
  <c r="C1540"/>
  <c r="B1540"/>
  <c r="D1539"/>
  <c r="C1539"/>
  <c r="B1539"/>
  <c r="D1538"/>
  <c r="C1538"/>
  <c r="B1538"/>
  <c r="G1537"/>
  <c r="M1537" s="1"/>
  <c r="D1537"/>
  <c r="C1537"/>
  <c r="B1537"/>
  <c r="G1536"/>
  <c r="M1536"/>
  <c r="D1536"/>
  <c r="C1536"/>
  <c r="B1536"/>
  <c r="G1535"/>
  <c r="M1535" s="1"/>
  <c r="D1535"/>
  <c r="C1535"/>
  <c r="B1535"/>
  <c r="G1534"/>
  <c r="M1534" s="1"/>
  <c r="D1534"/>
  <c r="C1534"/>
  <c r="B1534"/>
  <c r="D1533"/>
  <c r="C1533"/>
  <c r="B1533"/>
  <c r="G1532"/>
  <c r="M1532" s="1"/>
  <c r="D1532"/>
  <c r="C1532"/>
  <c r="B1532"/>
  <c r="G1531"/>
  <c r="M1531"/>
  <c r="D1531"/>
  <c r="C1531"/>
  <c r="B1531"/>
  <c r="G1530"/>
  <c r="M1530" s="1"/>
  <c r="D1530"/>
  <c r="C1530"/>
  <c r="B1530"/>
  <c r="G1529"/>
  <c r="M1529"/>
  <c r="D1529"/>
  <c r="C1529"/>
  <c r="B1529"/>
  <c r="G1528"/>
  <c r="M1528" s="1"/>
  <c r="D1528"/>
  <c r="C1528"/>
  <c r="B1528"/>
  <c r="G1527"/>
  <c r="M1527"/>
  <c r="D1527"/>
  <c r="C1527"/>
  <c r="B1527"/>
  <c r="G1526"/>
  <c r="M1526" s="1"/>
  <c r="D1526"/>
  <c r="C1526"/>
  <c r="B1526"/>
  <c r="D1525"/>
  <c r="C1525"/>
  <c r="B1525"/>
  <c r="G1524"/>
  <c r="M1524" s="1"/>
  <c r="D1524"/>
  <c r="C1524"/>
  <c r="B1524"/>
  <c r="G1523"/>
  <c r="M1523"/>
  <c r="D1523"/>
  <c r="C1523"/>
  <c r="B1523"/>
  <c r="G1522"/>
  <c r="M1522" s="1"/>
  <c r="D1522"/>
  <c r="C1522"/>
  <c r="B1522"/>
  <c r="G1521"/>
  <c r="M1521"/>
  <c r="D1521"/>
  <c r="C1521"/>
  <c r="B1521"/>
  <c r="G1520"/>
  <c r="M1520" s="1"/>
  <c r="D1520"/>
  <c r="C1520"/>
  <c r="B1520"/>
  <c r="G1519"/>
  <c r="M1519"/>
  <c r="D1519"/>
  <c r="C1519"/>
  <c r="B1519"/>
  <c r="G1518"/>
  <c r="M1518" s="1"/>
  <c r="D1518"/>
  <c r="C1518"/>
  <c r="B1518"/>
  <c r="D1517"/>
  <c r="C1517"/>
  <c r="B1517"/>
  <c r="D1516"/>
  <c r="C1516"/>
  <c r="B1516"/>
  <c r="G1515"/>
  <c r="M1515" s="1"/>
  <c r="D1515"/>
  <c r="C1515"/>
  <c r="B1515"/>
  <c r="D1514"/>
  <c r="C1514"/>
  <c r="B1514"/>
  <c r="G1513"/>
  <c r="M1513"/>
  <c r="D1513"/>
  <c r="C1513"/>
  <c r="B1513"/>
  <c r="G1512"/>
  <c r="M1512" s="1"/>
  <c r="D1512"/>
  <c r="C1512"/>
  <c r="B1512"/>
  <c r="G1511"/>
  <c r="M1511" s="1"/>
  <c r="D1511"/>
  <c r="C1511"/>
  <c r="B1511"/>
  <c r="G1510"/>
  <c r="M1510" s="1"/>
  <c r="D1510"/>
  <c r="C1510"/>
  <c r="B1510"/>
  <c r="G1509"/>
  <c r="M1509"/>
  <c r="D1509"/>
  <c r="C1509"/>
  <c r="B1509"/>
  <c r="G1508"/>
  <c r="M1508" s="1"/>
  <c r="D1508"/>
  <c r="C1508"/>
  <c r="B1508"/>
  <c r="D1507"/>
  <c r="C1507"/>
  <c r="B1507"/>
  <c r="D1506"/>
  <c r="C1506"/>
  <c r="B1506"/>
  <c r="D1505"/>
  <c r="C1505"/>
  <c r="B1505"/>
  <c r="D1504"/>
  <c r="C1504"/>
  <c r="B1504"/>
  <c r="G1503"/>
  <c r="M1503" s="1"/>
  <c r="D1503"/>
  <c r="C1503"/>
  <c r="B1503"/>
  <c r="D1502"/>
  <c r="C1502"/>
  <c r="B1502"/>
  <c r="D1501"/>
  <c r="C1501"/>
  <c r="B1501"/>
  <c r="D1500"/>
  <c r="C1500"/>
  <c r="B1500"/>
  <c r="D1499"/>
  <c r="C1499"/>
  <c r="B1499"/>
  <c r="G1498"/>
  <c r="M1498" s="1"/>
  <c r="D1498"/>
  <c r="C1498"/>
  <c r="B1498"/>
  <c r="D1497"/>
  <c r="C1497"/>
  <c r="B1497"/>
  <c r="D1496"/>
  <c r="C1496"/>
  <c r="B1496"/>
  <c r="D1495"/>
  <c r="C1495"/>
  <c r="B1495"/>
  <c r="D1494"/>
  <c r="C1494"/>
  <c r="B1494"/>
  <c r="D1493"/>
  <c r="C1493"/>
  <c r="B1493"/>
  <c r="D1492"/>
  <c r="C1492"/>
  <c r="B1492"/>
  <c r="G1491"/>
  <c r="M1491" s="1"/>
  <c r="D1491"/>
  <c r="C1491"/>
  <c r="B1491"/>
  <c r="G1490"/>
  <c r="M1490"/>
  <c r="D1490"/>
  <c r="C1490"/>
  <c r="B1490"/>
  <c r="G1489"/>
  <c r="M1489" s="1"/>
  <c r="D1489"/>
  <c r="C1489"/>
  <c r="B1489"/>
  <c r="D1488"/>
  <c r="C1488"/>
  <c r="B1488"/>
  <c r="D1487"/>
  <c r="C1487"/>
  <c r="B1487"/>
  <c r="D1486"/>
  <c r="C1486"/>
  <c r="B1486"/>
  <c r="D1485"/>
  <c r="C1485"/>
  <c r="B1485"/>
  <c r="D1484"/>
  <c r="C1484"/>
  <c r="B1484"/>
  <c r="D1483"/>
  <c r="C1483"/>
  <c r="B1483"/>
  <c r="D1482"/>
  <c r="C1482"/>
  <c r="B1482"/>
  <c r="D1481"/>
  <c r="C1481"/>
  <c r="B1481"/>
  <c r="D1480"/>
  <c r="C1480"/>
  <c r="B1480"/>
  <c r="G1479"/>
  <c r="M1479" s="1"/>
  <c r="D1479"/>
  <c r="C1479"/>
  <c r="B1479"/>
  <c r="D1478"/>
  <c r="C1478"/>
  <c r="B1478"/>
  <c r="D1477"/>
  <c r="C1477"/>
  <c r="B1477"/>
  <c r="D1476"/>
  <c r="C1476"/>
  <c r="B1476"/>
  <c r="D1475"/>
  <c r="C1475"/>
  <c r="B1475"/>
  <c r="D1474"/>
  <c r="C1474"/>
  <c r="B1474"/>
  <c r="D1473"/>
  <c r="C1473"/>
  <c r="B1473"/>
  <c r="D1472"/>
  <c r="C1472"/>
  <c r="B1472"/>
  <c r="D1471"/>
  <c r="C1471"/>
  <c r="B1471"/>
  <c r="D1470"/>
  <c r="C1470"/>
  <c r="B1470"/>
  <c r="D1469"/>
  <c r="C1469"/>
  <c r="B1469"/>
  <c r="D1468"/>
  <c r="C1468"/>
  <c r="B1468"/>
  <c r="G1467"/>
  <c r="M1467" s="1"/>
  <c r="D1467"/>
  <c r="C1467"/>
  <c r="B1467"/>
  <c r="G1466"/>
  <c r="M1466" s="1"/>
  <c r="D1466"/>
  <c r="C1466"/>
  <c r="B1466"/>
  <c r="D1465"/>
  <c r="C1465"/>
  <c r="B1465"/>
  <c r="D1464"/>
  <c r="C1464"/>
  <c r="B1464"/>
  <c r="D1463"/>
  <c r="C1463"/>
  <c r="B1463"/>
  <c r="D1462"/>
  <c r="C1462"/>
  <c r="B1462"/>
  <c r="D1461"/>
  <c r="C1461"/>
  <c r="B1461"/>
  <c r="G1460"/>
  <c r="M1460" s="1"/>
  <c r="D1460"/>
  <c r="C1460"/>
  <c r="B1460"/>
  <c r="G1459"/>
  <c r="M1459" s="1"/>
  <c r="D1459"/>
  <c r="C1459"/>
  <c r="B1459"/>
  <c r="G1458"/>
  <c r="M1458"/>
  <c r="D1458"/>
  <c r="C1458"/>
  <c r="B1458"/>
  <c r="G1457"/>
  <c r="M1457"/>
  <c r="D1457"/>
  <c r="C1457"/>
  <c r="B1457"/>
  <c r="G1456"/>
  <c r="M1456" s="1"/>
  <c r="D1456"/>
  <c r="C1456"/>
  <c r="B1456"/>
  <c r="G1455"/>
  <c r="M1455" s="1"/>
  <c r="D1455"/>
  <c r="C1455"/>
  <c r="B1455"/>
  <c r="G1454"/>
  <c r="M1454"/>
  <c r="D1454"/>
  <c r="C1454"/>
  <c r="B1454"/>
  <c r="G1453"/>
  <c r="M1453"/>
  <c r="D1453"/>
  <c r="C1453"/>
  <c r="B1453"/>
  <c r="G1452"/>
  <c r="M1452" s="1"/>
  <c r="D1452"/>
  <c r="C1452"/>
  <c r="B1452"/>
  <c r="D1451"/>
  <c r="C1451"/>
  <c r="B1451"/>
  <c r="G1450"/>
  <c r="M1450" s="1"/>
  <c r="D1450"/>
  <c r="C1450"/>
  <c r="B1450"/>
  <c r="G1449"/>
  <c r="M1449" s="1"/>
  <c r="D1449"/>
  <c r="C1449"/>
  <c r="B1449"/>
  <c r="G1448"/>
  <c r="M1448"/>
  <c r="D1448"/>
  <c r="C1448"/>
  <c r="B1448"/>
  <c r="G1447"/>
  <c r="M1447"/>
  <c r="D1447"/>
  <c r="C1447"/>
  <c r="B1447"/>
  <c r="G1446"/>
  <c r="M1446" s="1"/>
  <c r="D1446"/>
  <c r="C1446"/>
  <c r="B1446"/>
  <c r="G1445"/>
  <c r="M1445" s="1"/>
  <c r="D1445"/>
  <c r="C1445"/>
  <c r="B1445"/>
  <c r="G1444"/>
  <c r="M1444"/>
  <c r="D1444"/>
  <c r="C1444"/>
  <c r="B1444"/>
  <c r="G1443"/>
  <c r="M1443"/>
  <c r="D1443"/>
  <c r="C1443"/>
  <c r="B1443"/>
  <c r="G1442"/>
  <c r="M1442" s="1"/>
  <c r="D1442"/>
  <c r="C1442"/>
  <c r="B1442"/>
  <c r="D1441"/>
  <c r="C1441"/>
  <c r="B1441"/>
  <c r="D1440"/>
  <c r="C1440"/>
  <c r="B1440"/>
  <c r="D1439"/>
  <c r="C1439"/>
  <c r="B1439"/>
  <c r="D1438"/>
  <c r="C1438"/>
  <c r="B1438"/>
  <c r="D1437"/>
  <c r="C1437"/>
  <c r="B1437"/>
  <c r="D1436"/>
  <c r="C1436"/>
  <c r="B1436"/>
  <c r="D1435"/>
  <c r="C1435"/>
  <c r="B1435"/>
  <c r="D1434"/>
  <c r="C1434"/>
  <c r="B1434"/>
  <c r="D1433"/>
  <c r="C1433"/>
  <c r="B1433"/>
  <c r="D1432"/>
  <c r="C1432"/>
  <c r="B1432"/>
  <c r="G1431"/>
  <c r="M1431" s="1"/>
  <c r="D1431"/>
  <c r="C1431"/>
  <c r="B1431"/>
  <c r="G1430"/>
  <c r="M1430"/>
  <c r="D1430"/>
  <c r="C1430"/>
  <c r="B1430"/>
  <c r="D1429"/>
  <c r="C1429"/>
  <c r="B1429"/>
  <c r="D1428"/>
  <c r="C1428"/>
  <c r="B1428"/>
  <c r="D1427"/>
  <c r="C1427"/>
  <c r="B1427"/>
  <c r="D1426"/>
  <c r="C1426"/>
  <c r="B1426"/>
  <c r="D1425"/>
  <c r="C1425"/>
  <c r="B1425"/>
  <c r="D1424"/>
  <c r="C1424"/>
  <c r="B1424"/>
  <c r="D1423"/>
  <c r="C1423"/>
  <c r="B1423"/>
  <c r="D1422"/>
  <c r="C1422"/>
  <c r="B1422"/>
  <c r="D1421"/>
  <c r="C1421"/>
  <c r="B1421"/>
  <c r="D1420"/>
  <c r="C1420"/>
  <c r="B1420"/>
  <c r="D1419"/>
  <c r="C1419"/>
  <c r="B1419"/>
  <c r="D1418"/>
  <c r="C1418"/>
  <c r="B1418"/>
  <c r="D1417"/>
  <c r="C1417"/>
  <c r="B1417"/>
  <c r="D1416"/>
  <c r="C1416"/>
  <c r="B1416"/>
  <c r="G1415"/>
  <c r="M1415"/>
  <c r="D1415"/>
  <c r="C1415"/>
  <c r="B1415"/>
  <c r="G1414"/>
  <c r="M1414"/>
  <c r="D1414"/>
  <c r="C1414"/>
  <c r="B1414"/>
  <c r="D1413"/>
  <c r="C1413"/>
  <c r="B1413"/>
  <c r="D1412"/>
  <c r="C1412"/>
  <c r="B1412"/>
  <c r="G1411"/>
  <c r="M1411"/>
  <c r="D1411"/>
  <c r="C1411"/>
  <c r="B1411"/>
  <c r="D1410"/>
  <c r="C1410"/>
  <c r="B1410"/>
  <c r="D1409"/>
  <c r="C1409"/>
  <c r="B1409"/>
  <c r="D1408"/>
  <c r="C1408"/>
  <c r="B1408"/>
  <c r="D1407"/>
  <c r="C1407"/>
  <c r="B1407"/>
  <c r="G1406"/>
  <c r="M1406"/>
  <c r="D1406"/>
  <c r="C1406"/>
  <c r="B1406"/>
  <c r="G1405"/>
  <c r="M1405" s="1"/>
  <c r="D1405"/>
  <c r="C1405"/>
  <c r="B1405"/>
  <c r="G1404"/>
  <c r="M1404" s="1"/>
  <c r="D1404"/>
  <c r="C1404"/>
  <c r="B1404"/>
  <c r="D1403"/>
  <c r="C1403"/>
  <c r="B1403"/>
  <c r="D1402"/>
  <c r="C1402"/>
  <c r="B1402"/>
  <c r="D1401"/>
  <c r="C1401"/>
  <c r="B1401"/>
  <c r="D1400"/>
  <c r="C1400"/>
  <c r="B1400"/>
  <c r="D1399"/>
  <c r="C1399"/>
  <c r="B1399"/>
  <c r="D1398"/>
  <c r="C1398"/>
  <c r="B1398"/>
  <c r="D1397"/>
  <c r="C1397"/>
  <c r="B1397"/>
  <c r="D1396"/>
  <c r="C1396"/>
  <c r="B1396"/>
  <c r="D1395"/>
  <c r="C1395"/>
  <c r="B1395"/>
  <c r="D1394"/>
  <c r="C1394"/>
  <c r="B1394"/>
  <c r="D1393"/>
  <c r="C1393"/>
  <c r="B1393"/>
  <c r="G1392"/>
  <c r="M1392"/>
  <c r="D1392"/>
  <c r="C1392"/>
  <c r="B1392"/>
  <c r="D1391"/>
  <c r="C1391"/>
  <c r="B1391"/>
  <c r="D1390"/>
  <c r="C1390"/>
  <c r="B1390"/>
  <c r="D1389"/>
  <c r="C1389"/>
  <c r="B1389"/>
  <c r="D1388"/>
  <c r="C1388"/>
  <c r="B1388"/>
  <c r="G1387"/>
  <c r="M1387"/>
  <c r="D1387"/>
  <c r="C1387"/>
  <c r="B1387"/>
  <c r="G1386"/>
  <c r="M1386" s="1"/>
  <c r="D1386"/>
  <c r="C1386"/>
  <c r="B1386"/>
  <c r="G1385"/>
  <c r="M1385" s="1"/>
  <c r="D1385"/>
  <c r="C1385"/>
  <c r="B1385"/>
  <c r="G1384"/>
  <c r="M1384"/>
  <c r="D1384"/>
  <c r="C1384"/>
  <c r="B1384"/>
  <c r="G1383"/>
  <c r="M1383"/>
  <c r="D1383"/>
  <c r="C1383"/>
  <c r="B1383"/>
  <c r="G1382"/>
  <c r="M1382" s="1"/>
  <c r="D1382"/>
  <c r="C1382"/>
  <c r="B1382"/>
  <c r="G1381"/>
  <c r="M1381" s="1"/>
  <c r="D1381"/>
  <c r="C1381"/>
  <c r="B1381"/>
  <c r="G1380"/>
  <c r="M1380"/>
  <c r="D1380"/>
  <c r="C1380"/>
  <c r="B1380"/>
  <c r="G1379"/>
  <c r="M1379"/>
  <c r="D1379"/>
  <c r="C1379"/>
  <c r="B1379"/>
  <c r="D1378"/>
  <c r="C1378"/>
  <c r="B1378"/>
  <c r="D1377"/>
  <c r="C1377"/>
  <c r="B1377"/>
  <c r="D1376"/>
  <c r="C1376"/>
  <c r="B1376"/>
  <c r="D1375"/>
  <c r="C1375"/>
  <c r="B1375"/>
  <c r="D1374"/>
  <c r="C1374"/>
  <c r="B1374"/>
  <c r="D1373"/>
  <c r="C1373"/>
  <c r="B1373"/>
  <c r="D1372"/>
  <c r="C1372"/>
  <c r="B1372"/>
  <c r="D1371"/>
  <c r="C1371"/>
  <c r="B1371"/>
  <c r="D1370"/>
  <c r="C1370"/>
  <c r="B1370"/>
  <c r="D1369"/>
  <c r="C1369"/>
  <c r="B1369"/>
  <c r="D1368"/>
  <c r="C1368"/>
  <c r="B1368"/>
  <c r="D1367"/>
  <c r="C1367"/>
  <c r="B1367"/>
  <c r="D1366"/>
  <c r="C1366"/>
  <c r="B1366"/>
  <c r="G1365"/>
  <c r="M1365" s="1"/>
  <c r="D1365"/>
  <c r="C1365"/>
  <c r="B1365"/>
  <c r="G1364"/>
  <c r="M1364"/>
  <c r="D1364"/>
  <c r="C1364"/>
  <c r="B1364"/>
  <c r="D1363"/>
  <c r="C1363"/>
  <c r="B1363"/>
  <c r="G1362"/>
  <c r="M1362"/>
  <c r="D1362"/>
  <c r="C1362"/>
  <c r="B1362"/>
  <c r="G1361"/>
  <c r="M1361" s="1"/>
  <c r="D1361"/>
  <c r="C1361"/>
  <c r="B1361"/>
  <c r="G1360"/>
  <c r="M1360" s="1"/>
  <c r="D1360"/>
  <c r="C1360"/>
  <c r="B1360"/>
  <c r="D1359"/>
  <c r="C1359"/>
  <c r="B1359"/>
  <c r="D1358"/>
  <c r="C1358"/>
  <c r="B1358"/>
  <c r="D1357"/>
  <c r="C1357"/>
  <c r="B1357"/>
  <c r="G1356"/>
  <c r="M1356" s="1"/>
  <c r="D1356"/>
  <c r="C1356"/>
  <c r="B1356"/>
  <c r="G1355"/>
  <c r="M1355"/>
  <c r="D1355"/>
  <c r="C1355"/>
  <c r="B1355"/>
  <c r="G1354"/>
  <c r="M1354"/>
  <c r="D1354"/>
  <c r="C1354"/>
  <c r="B1354"/>
  <c r="G1353"/>
  <c r="M1353" s="1"/>
  <c r="D1353"/>
  <c r="C1353"/>
  <c r="B1353"/>
  <c r="G1352"/>
  <c r="M1352" s="1"/>
  <c r="D1352"/>
  <c r="C1352"/>
  <c r="B1352"/>
  <c r="G1351"/>
  <c r="M1351"/>
  <c r="D1351"/>
  <c r="C1351"/>
  <c r="B1351"/>
  <c r="G1350"/>
  <c r="M1350"/>
  <c r="D1350"/>
  <c r="C1350"/>
  <c r="B1350"/>
  <c r="G1349"/>
  <c r="M1349" s="1"/>
  <c r="D1349"/>
  <c r="C1349"/>
  <c r="B1349"/>
  <c r="G1348"/>
  <c r="M1348" s="1"/>
  <c r="D1348"/>
  <c r="C1348"/>
  <c r="B1348"/>
  <c r="D1347"/>
  <c r="C1347"/>
  <c r="B1347"/>
  <c r="G1346"/>
  <c r="M1346" s="1"/>
  <c r="D1346"/>
  <c r="C1346"/>
  <c r="B1346"/>
  <c r="G1345"/>
  <c r="M1345"/>
  <c r="D1345"/>
  <c r="C1345"/>
  <c r="B1345"/>
  <c r="G1344"/>
  <c r="M1344"/>
  <c r="D1344"/>
  <c r="C1344"/>
  <c r="B1344"/>
  <c r="G1343"/>
  <c r="M1343" s="1"/>
  <c r="D1343"/>
  <c r="C1343"/>
  <c r="B1343"/>
  <c r="G1342"/>
  <c r="M1342" s="1"/>
  <c r="D1342"/>
  <c r="C1342"/>
  <c r="B1342"/>
  <c r="G1341"/>
  <c r="M1341"/>
  <c r="D1341"/>
  <c r="C1341"/>
  <c r="B1341"/>
  <c r="G1340"/>
  <c r="M1340"/>
  <c r="D1340"/>
  <c r="C1340"/>
  <c r="B1340"/>
  <c r="G1339"/>
  <c r="M1339" s="1"/>
  <c r="D1339"/>
  <c r="C1339"/>
  <c r="B1339"/>
  <c r="G1338"/>
  <c r="M1338" s="1"/>
  <c r="D1338"/>
  <c r="C1338"/>
  <c r="B1338"/>
  <c r="G1337"/>
  <c r="M1337"/>
  <c r="D1337"/>
  <c r="C1337"/>
  <c r="B1337"/>
  <c r="G1336"/>
  <c r="M1336"/>
  <c r="D1336"/>
  <c r="C1336"/>
  <c r="B1336"/>
  <c r="G1335"/>
  <c r="M1335" s="1"/>
  <c r="D1335"/>
  <c r="C1335"/>
  <c r="B1335"/>
  <c r="G1334"/>
  <c r="M1334"/>
  <c r="D1334"/>
  <c r="C1334"/>
  <c r="B1334"/>
  <c r="G1333"/>
  <c r="M1333"/>
  <c r="D1333"/>
  <c r="C1333"/>
  <c r="B1333"/>
  <c r="G1332"/>
  <c r="M1332"/>
  <c r="D1332"/>
  <c r="C1332"/>
  <c r="B1332"/>
  <c r="G1331"/>
  <c r="M1331" s="1"/>
  <c r="D1331"/>
  <c r="C1331"/>
  <c r="B1331"/>
  <c r="G1330"/>
  <c r="M1330" s="1"/>
  <c r="D1330"/>
  <c r="C1330"/>
  <c r="B1330"/>
  <c r="G1329"/>
  <c r="M1329"/>
  <c r="D1329"/>
  <c r="C1329"/>
  <c r="B1329"/>
  <c r="G1328"/>
  <c r="M1328"/>
  <c r="D1328"/>
  <c r="C1328"/>
  <c r="B1328"/>
  <c r="G1327"/>
  <c r="M1327" s="1"/>
  <c r="D1327"/>
  <c r="C1327"/>
  <c r="B1327"/>
  <c r="G1326"/>
  <c r="M1326" s="1"/>
  <c r="D1326"/>
  <c r="C1326"/>
  <c r="B1326"/>
  <c r="G1325"/>
  <c r="M1325"/>
  <c r="D1325"/>
  <c r="C1325"/>
  <c r="B1325"/>
  <c r="G1324"/>
  <c r="M1324"/>
  <c r="D1324"/>
  <c r="C1324"/>
  <c r="B1324"/>
  <c r="G1323"/>
  <c r="M1323" s="1"/>
  <c r="D1323"/>
  <c r="C1323"/>
  <c r="B1323"/>
  <c r="G1322"/>
  <c r="M1322" s="1"/>
  <c r="D1322"/>
  <c r="C1322"/>
  <c r="B1322"/>
  <c r="G1321"/>
  <c r="M1321"/>
  <c r="D1321"/>
  <c r="C1321"/>
  <c r="B1321"/>
  <c r="D1320"/>
  <c r="C1320"/>
  <c r="B1320"/>
  <c r="D1319"/>
  <c r="C1319"/>
  <c r="B1319"/>
  <c r="G1318"/>
  <c r="M1318"/>
  <c r="D1318"/>
  <c r="C1318"/>
  <c r="B1318"/>
  <c r="D1317"/>
  <c r="C1317"/>
  <c r="B1317"/>
  <c r="D1316"/>
  <c r="C1316"/>
  <c r="B1316"/>
  <c r="G1315"/>
  <c r="M1315" s="1"/>
  <c r="D1315"/>
  <c r="C1315"/>
  <c r="B1315"/>
  <c r="D1314"/>
  <c r="C1314"/>
  <c r="B1314"/>
  <c r="G1313"/>
  <c r="M1313" s="1"/>
  <c r="D1313"/>
  <c r="C1313"/>
  <c r="B1313"/>
  <c r="D1312"/>
  <c r="C1312"/>
  <c r="B1312"/>
  <c r="D1311"/>
  <c r="C1311"/>
  <c r="B1311"/>
  <c r="G1310"/>
  <c r="M1310" s="1"/>
  <c r="D1310"/>
  <c r="C1310"/>
  <c r="B1310"/>
  <c r="G1309"/>
  <c r="M1309"/>
  <c r="D1309"/>
  <c r="C1309"/>
  <c r="B1309"/>
  <c r="G1308"/>
  <c r="M1308"/>
  <c r="D1308"/>
  <c r="C1308"/>
  <c r="B1308"/>
  <c r="G1307"/>
  <c r="M1307" s="1"/>
  <c r="D1307"/>
  <c r="C1307"/>
  <c r="B1307"/>
  <c r="G1306"/>
  <c r="M1306" s="1"/>
  <c r="D1306"/>
  <c r="C1306"/>
  <c r="B1306"/>
  <c r="G1305"/>
  <c r="M1305"/>
  <c r="D1305"/>
  <c r="C1305"/>
  <c r="B1305"/>
  <c r="D1304"/>
  <c r="C1304"/>
  <c r="B1304"/>
  <c r="G1303"/>
  <c r="M1303" s="1"/>
  <c r="D1303"/>
  <c r="C1303"/>
  <c r="B1303"/>
  <c r="G1302"/>
  <c r="M1302"/>
  <c r="D1302"/>
  <c r="C1302"/>
  <c r="B1302"/>
  <c r="G1301"/>
  <c r="M1301" s="1"/>
  <c r="D1301"/>
  <c r="C1301"/>
  <c r="B1301"/>
  <c r="D1300"/>
  <c r="C1300"/>
  <c r="B1300"/>
  <c r="D1299"/>
  <c r="C1299"/>
  <c r="B1299"/>
  <c r="D1298"/>
  <c r="C1298"/>
  <c r="B1298"/>
  <c r="D1297"/>
  <c r="C1297"/>
  <c r="B1297"/>
  <c r="D1296"/>
  <c r="C1296"/>
  <c r="B1296"/>
  <c r="D1295"/>
  <c r="C1295"/>
  <c r="B1295"/>
  <c r="D1294"/>
  <c r="C1294"/>
  <c r="B1294"/>
  <c r="D1293"/>
  <c r="C1293"/>
  <c r="B1293"/>
  <c r="D1292"/>
  <c r="C1292"/>
  <c r="B1292"/>
  <c r="D1291"/>
  <c r="C1291"/>
  <c r="B1291"/>
  <c r="D1290"/>
  <c r="C1290"/>
  <c r="B1290"/>
  <c r="D1289"/>
  <c r="C1289"/>
  <c r="B1289"/>
  <c r="D1288"/>
  <c r="C1288"/>
  <c r="B1288"/>
  <c r="D1287"/>
  <c r="C1287"/>
  <c r="B1287"/>
  <c r="D1286"/>
  <c r="C1286"/>
  <c r="B1286"/>
  <c r="D1285"/>
  <c r="C1285"/>
  <c r="B1285"/>
  <c r="D1284"/>
  <c r="C1284"/>
  <c r="B1284"/>
  <c r="D1283"/>
  <c r="C1283"/>
  <c r="B1283"/>
  <c r="D1282"/>
  <c r="C1282"/>
  <c r="B1282"/>
  <c r="D1281"/>
  <c r="C1281"/>
  <c r="B1281"/>
  <c r="G1280"/>
  <c r="M1280" s="1"/>
  <c r="D1280"/>
  <c r="C1280"/>
  <c r="B1280"/>
  <c r="D1279"/>
  <c r="C1279"/>
  <c r="B1279"/>
  <c r="D1278"/>
  <c r="C1278"/>
  <c r="B1278"/>
  <c r="D1277"/>
  <c r="C1277"/>
  <c r="B1277"/>
  <c r="D1276"/>
  <c r="C1276"/>
  <c r="B1276"/>
  <c r="D1275"/>
  <c r="C1275"/>
  <c r="B1275"/>
  <c r="D1274"/>
  <c r="C1274"/>
  <c r="B1274"/>
  <c r="D1273"/>
  <c r="C1273"/>
  <c r="B1273"/>
  <c r="D1272"/>
  <c r="C1272"/>
  <c r="B1272"/>
  <c r="D1271"/>
  <c r="C1271"/>
  <c r="B1271"/>
  <c r="D1270"/>
  <c r="C1270"/>
  <c r="B1270"/>
  <c r="D1269"/>
  <c r="C1269"/>
  <c r="B1269"/>
  <c r="D1268"/>
  <c r="C1268"/>
  <c r="B1268"/>
  <c r="D1267"/>
  <c r="C1267"/>
  <c r="B1267"/>
  <c r="D1266"/>
  <c r="C1266"/>
  <c r="B1266"/>
  <c r="D1265"/>
  <c r="C1265"/>
  <c r="B1265"/>
  <c r="D1264"/>
  <c r="C1264"/>
  <c r="B1264"/>
  <c r="D1263"/>
  <c r="C1263"/>
  <c r="B1263"/>
  <c r="D1262"/>
  <c r="C1262"/>
  <c r="B1262"/>
  <c r="D1261"/>
  <c r="C1261"/>
  <c r="B1261"/>
  <c r="D1260"/>
  <c r="C1260"/>
  <c r="B1260"/>
  <c r="D1259"/>
  <c r="C1259"/>
  <c r="B1259"/>
  <c r="D1258"/>
  <c r="C1258"/>
  <c r="B1258"/>
  <c r="D1257"/>
  <c r="C1257"/>
  <c r="B1257"/>
  <c r="D1256"/>
  <c r="C1256"/>
  <c r="B1256"/>
  <c r="D1255"/>
  <c r="C1255"/>
  <c r="B1255"/>
  <c r="D1254"/>
  <c r="C1254"/>
  <c r="B1254"/>
  <c r="D1253"/>
  <c r="C1253"/>
  <c r="B1253"/>
  <c r="D1252"/>
  <c r="C1252"/>
  <c r="B1252"/>
  <c r="D1251"/>
  <c r="C1251"/>
  <c r="B1251"/>
  <c r="D1250"/>
  <c r="C1250"/>
  <c r="B1250"/>
  <c r="D1249"/>
  <c r="C1249"/>
  <c r="B1249"/>
  <c r="D1248"/>
  <c r="C1248"/>
  <c r="B1248"/>
  <c r="D1247"/>
  <c r="C1247"/>
  <c r="B1247"/>
  <c r="D1246"/>
  <c r="C1246"/>
  <c r="B1246"/>
  <c r="D1245"/>
  <c r="C1245"/>
  <c r="B1245"/>
  <c r="D1244"/>
  <c r="C1244"/>
  <c r="B1244"/>
  <c r="D1243"/>
  <c r="C1243"/>
  <c r="B1243"/>
  <c r="D1242"/>
  <c r="C1242"/>
  <c r="B1242"/>
  <c r="D1241"/>
  <c r="C1241"/>
  <c r="B1241"/>
  <c r="D1240"/>
  <c r="C1240"/>
  <c r="B1240"/>
  <c r="G1239"/>
  <c r="M1239" s="1"/>
  <c r="D1239"/>
  <c r="C1239"/>
  <c r="B1239"/>
  <c r="G1238"/>
  <c r="M1238" s="1"/>
  <c r="D1238"/>
  <c r="C1238"/>
  <c r="B1238"/>
  <c r="G1237"/>
  <c r="M1237" s="1"/>
  <c r="D1237"/>
  <c r="C1237"/>
  <c r="B1237"/>
  <c r="D1236"/>
  <c r="C1236"/>
  <c r="B1236"/>
  <c r="D1235"/>
  <c r="C1235"/>
  <c r="B1235"/>
  <c r="D1234"/>
  <c r="C1234"/>
  <c r="B1234"/>
  <c r="D1233"/>
  <c r="C1233"/>
  <c r="B1233"/>
  <c r="D1232"/>
  <c r="C1232"/>
  <c r="B1232"/>
  <c r="D1231"/>
  <c r="C1231"/>
  <c r="B1231"/>
  <c r="D1230"/>
  <c r="C1230"/>
  <c r="B1230"/>
  <c r="D1229"/>
  <c r="C1229"/>
  <c r="B1229"/>
  <c r="D1228"/>
  <c r="C1228"/>
  <c r="B1228"/>
  <c r="D1227"/>
  <c r="C1227"/>
  <c r="B1227"/>
  <c r="D1226"/>
  <c r="C1226"/>
  <c r="B1226"/>
  <c r="D1225"/>
  <c r="C1225"/>
  <c r="B1225"/>
  <c r="D1224"/>
  <c r="C1224"/>
  <c r="B1224"/>
  <c r="D1223"/>
  <c r="C1223"/>
  <c r="B1223"/>
  <c r="D1222"/>
  <c r="C1222"/>
  <c r="B1222"/>
  <c r="D1221"/>
  <c r="C1221"/>
  <c r="B1221"/>
  <c r="D1220"/>
  <c r="C1220"/>
  <c r="B1220"/>
  <c r="D1219"/>
  <c r="C1219"/>
  <c r="B1219"/>
  <c r="D1218"/>
  <c r="C1218"/>
  <c r="B1218"/>
  <c r="D1217"/>
  <c r="C1217"/>
  <c r="B1217"/>
  <c r="D1216"/>
  <c r="C1216"/>
  <c r="B1216"/>
  <c r="D1215"/>
  <c r="C1215"/>
  <c r="B1215"/>
  <c r="G1214"/>
  <c r="M1214"/>
  <c r="D1214"/>
  <c r="C1214"/>
  <c r="B1214"/>
  <c r="D1213"/>
  <c r="C1213"/>
  <c r="B1213"/>
  <c r="D1212"/>
  <c r="C1212"/>
  <c r="B1212"/>
  <c r="D1211"/>
  <c r="C1211"/>
  <c r="B1211"/>
  <c r="D1210"/>
  <c r="C1210"/>
  <c r="B1210"/>
  <c r="D1209"/>
  <c r="C1209"/>
  <c r="B1209"/>
  <c r="D1208"/>
  <c r="C1208"/>
  <c r="B1208"/>
  <c r="D1207"/>
  <c r="C1207"/>
  <c r="B1207"/>
  <c r="D1206"/>
  <c r="C1206"/>
  <c r="B1206"/>
  <c r="D1205"/>
  <c r="C1205"/>
  <c r="B1205"/>
  <c r="G1204"/>
  <c r="M1204"/>
  <c r="D1204"/>
  <c r="C1204"/>
  <c r="B1204"/>
  <c r="D1203"/>
  <c r="C1203"/>
  <c r="B1203"/>
  <c r="D1202"/>
  <c r="C1202"/>
  <c r="B1202"/>
  <c r="D1201"/>
  <c r="C1201"/>
  <c r="B1201"/>
  <c r="D1200"/>
  <c r="C1200"/>
  <c r="B1200"/>
  <c r="D1199"/>
  <c r="C1199"/>
  <c r="B1199"/>
  <c r="D1198"/>
  <c r="C1198"/>
  <c r="B1198"/>
  <c r="D1197"/>
  <c r="C1197"/>
  <c r="B1197"/>
  <c r="D1196"/>
  <c r="C1196"/>
  <c r="B1196"/>
  <c r="G1195"/>
  <c r="M1195" s="1"/>
  <c r="D1195"/>
  <c r="C1195"/>
  <c r="B1195"/>
  <c r="D1194"/>
  <c r="C1194"/>
  <c r="B1194"/>
  <c r="D1193"/>
  <c r="C1193"/>
  <c r="B1193"/>
  <c r="D1192"/>
  <c r="C1192"/>
  <c r="B1192"/>
  <c r="D1191"/>
  <c r="C1191"/>
  <c r="B1191"/>
  <c r="D1190"/>
  <c r="C1190"/>
  <c r="B1190"/>
  <c r="D1189"/>
  <c r="C1189"/>
  <c r="B1189"/>
  <c r="D1188"/>
  <c r="C1188"/>
  <c r="B1188"/>
  <c r="D1187"/>
  <c r="C1187"/>
  <c r="B1187"/>
  <c r="D1186"/>
  <c r="C1186"/>
  <c r="B1186"/>
  <c r="D1185"/>
  <c r="C1185"/>
  <c r="B1185"/>
  <c r="D1184"/>
  <c r="C1184"/>
  <c r="B1184"/>
  <c r="D1183"/>
  <c r="C1183"/>
  <c r="B1183"/>
  <c r="D1182"/>
  <c r="C1182"/>
  <c r="B1182"/>
  <c r="D1181"/>
  <c r="C1181"/>
  <c r="B1181"/>
  <c r="D1180"/>
  <c r="C1180"/>
  <c r="B1180"/>
  <c r="D1179"/>
  <c r="C1179"/>
  <c r="B1179"/>
  <c r="D1178"/>
  <c r="C1178"/>
  <c r="B1178"/>
  <c r="D1177"/>
  <c r="C1177"/>
  <c r="B1177"/>
  <c r="D1176"/>
  <c r="C1176"/>
  <c r="B1176"/>
  <c r="D1175"/>
  <c r="C1175"/>
  <c r="B1175"/>
  <c r="D1174"/>
  <c r="C1174"/>
  <c r="B1174"/>
  <c r="D1173"/>
  <c r="C1173"/>
  <c r="B1173"/>
  <c r="D1172"/>
  <c r="C1172"/>
  <c r="B1172"/>
  <c r="D1171"/>
  <c r="C1171"/>
  <c r="B1171"/>
  <c r="D1170"/>
  <c r="C1170"/>
  <c r="B1170"/>
  <c r="D1169"/>
  <c r="C1169"/>
  <c r="B1169"/>
  <c r="D1168"/>
  <c r="C1168"/>
  <c r="B1168"/>
  <c r="D1167"/>
  <c r="C1167"/>
  <c r="B1167"/>
  <c r="D1166"/>
  <c r="C1166"/>
  <c r="B1166"/>
  <c r="D1165"/>
  <c r="C1165"/>
  <c r="B1165"/>
  <c r="D1164"/>
  <c r="C1164"/>
  <c r="B1164"/>
  <c r="D1163"/>
  <c r="C1163"/>
  <c r="B1163"/>
  <c r="D1162"/>
  <c r="C1162"/>
  <c r="B1162"/>
  <c r="D1161"/>
  <c r="C1161"/>
  <c r="B1161"/>
  <c r="D1160"/>
  <c r="C1160"/>
  <c r="B1160"/>
  <c r="D1159"/>
  <c r="C1159"/>
  <c r="B1159"/>
  <c r="D1158"/>
  <c r="C1158"/>
  <c r="B1158"/>
  <c r="D1157"/>
  <c r="C1157"/>
  <c r="B1157"/>
  <c r="D1156"/>
  <c r="C1156"/>
  <c r="B1156"/>
  <c r="D1155"/>
  <c r="C1155"/>
  <c r="B1155"/>
  <c r="D1154"/>
  <c r="C1154"/>
  <c r="B1154"/>
  <c r="D1153"/>
  <c r="C1153"/>
  <c r="B1153"/>
  <c r="D1152"/>
  <c r="C1152"/>
  <c r="B1152"/>
  <c r="D1151"/>
  <c r="C1151"/>
  <c r="B1151"/>
  <c r="D1150"/>
  <c r="C1150"/>
  <c r="B1150"/>
  <c r="D1149"/>
  <c r="C1149"/>
  <c r="B1149"/>
  <c r="D1148"/>
  <c r="C1148"/>
  <c r="B1148"/>
  <c r="D1147"/>
  <c r="C1147"/>
  <c r="B1147"/>
  <c r="D1146"/>
  <c r="C1146"/>
  <c r="B1146"/>
  <c r="D1145"/>
  <c r="C1145"/>
  <c r="B1145"/>
  <c r="D1144"/>
  <c r="C1144"/>
  <c r="B1144"/>
  <c r="D1143"/>
  <c r="C1143"/>
  <c r="B1143"/>
  <c r="D1142"/>
  <c r="C1142"/>
  <c r="B1142"/>
  <c r="D1141"/>
  <c r="C1141"/>
  <c r="B1141"/>
  <c r="D1140"/>
  <c r="C1140"/>
  <c r="B1140"/>
  <c r="D1139"/>
  <c r="C1139"/>
  <c r="B1139"/>
  <c r="D1138"/>
  <c r="C1138"/>
  <c r="B1138"/>
  <c r="D1137"/>
  <c r="C1137"/>
  <c r="B1137"/>
  <c r="D1136"/>
  <c r="C1136"/>
  <c r="B1136"/>
  <c r="D1135"/>
  <c r="C1135"/>
  <c r="B1135"/>
  <c r="D1134"/>
  <c r="C1134"/>
  <c r="B1134"/>
  <c r="D1133"/>
  <c r="C1133"/>
  <c r="B1133"/>
  <c r="D1132"/>
  <c r="C1132"/>
  <c r="B1132"/>
  <c r="D1131"/>
  <c r="C1131"/>
  <c r="B1131"/>
  <c r="D1130"/>
  <c r="C1130"/>
  <c r="B1130"/>
  <c r="D1129"/>
  <c r="C1129"/>
  <c r="B1129"/>
  <c r="D1128"/>
  <c r="C1128"/>
  <c r="B1128"/>
  <c r="D1127"/>
  <c r="C1127"/>
  <c r="B1127"/>
  <c r="D1126"/>
  <c r="C1126"/>
  <c r="B1126"/>
  <c r="D1125"/>
  <c r="C1125"/>
  <c r="B1125"/>
  <c r="D1124"/>
  <c r="C1124"/>
  <c r="B1124"/>
  <c r="D1123"/>
  <c r="C1123"/>
  <c r="B1123"/>
  <c r="D1122"/>
  <c r="C1122"/>
  <c r="B1122"/>
  <c r="D1121"/>
  <c r="C1121"/>
  <c r="B1121"/>
  <c r="D1120"/>
  <c r="C1120"/>
  <c r="B1120"/>
  <c r="G1119"/>
  <c r="M1119" s="1"/>
  <c r="D1119"/>
  <c r="C1119"/>
  <c r="B1119"/>
  <c r="G1118"/>
  <c r="M1118" s="1"/>
  <c r="D1118"/>
  <c r="C1118"/>
  <c r="B1118"/>
  <c r="D1117"/>
  <c r="C1117"/>
  <c r="B1117"/>
  <c r="D1116"/>
  <c r="C1116"/>
  <c r="B1116"/>
  <c r="D1115"/>
  <c r="C1115"/>
  <c r="B1115"/>
  <c r="D1114"/>
  <c r="C1114"/>
  <c r="B1114"/>
  <c r="D1113"/>
  <c r="C1113"/>
  <c r="B1113"/>
  <c r="D1112"/>
  <c r="C1112"/>
  <c r="B1112"/>
  <c r="D1111"/>
  <c r="C1111"/>
  <c r="B1111"/>
  <c r="D1110"/>
  <c r="C1110"/>
  <c r="B1110"/>
  <c r="D1109"/>
  <c r="C1109"/>
  <c r="B1109"/>
  <c r="D1108"/>
  <c r="C1108"/>
  <c r="B1108"/>
  <c r="D1107"/>
  <c r="C1107"/>
  <c r="B1107"/>
  <c r="D1106"/>
  <c r="C1106"/>
  <c r="B1106"/>
  <c r="D1105"/>
  <c r="C1105"/>
  <c r="B1105"/>
  <c r="D1104"/>
  <c r="C1104"/>
  <c r="B1104"/>
  <c r="D1103"/>
  <c r="C1103"/>
  <c r="B1103"/>
  <c r="D1102"/>
  <c r="C1102"/>
  <c r="B1102"/>
  <c r="D1101"/>
  <c r="C1101"/>
  <c r="B1101"/>
  <c r="D1100"/>
  <c r="C1100"/>
  <c r="B1100"/>
  <c r="D1099"/>
  <c r="C1099"/>
  <c r="B1099"/>
  <c r="D1098"/>
  <c r="C1098"/>
  <c r="B1098"/>
  <c r="D1097"/>
  <c r="C1097"/>
  <c r="B1097"/>
  <c r="D1096"/>
  <c r="C1096"/>
  <c r="B1096"/>
  <c r="D1095"/>
  <c r="C1095"/>
  <c r="B1095"/>
  <c r="D1094"/>
  <c r="C1094"/>
  <c r="B1094"/>
  <c r="D1093"/>
  <c r="C1093"/>
  <c r="B1093"/>
  <c r="G1092"/>
  <c r="M1092" s="1"/>
  <c r="D1092"/>
  <c r="C1092"/>
  <c r="B1092"/>
  <c r="G1091"/>
  <c r="M1091" s="1"/>
  <c r="D1091"/>
  <c r="C1091"/>
  <c r="B1091"/>
  <c r="D1090"/>
  <c r="C1090"/>
  <c r="B1090"/>
  <c r="G1089"/>
  <c r="M1089" s="1"/>
  <c r="D1089"/>
  <c r="C1089"/>
  <c r="B1089"/>
  <c r="G1088"/>
  <c r="M1088" s="1"/>
  <c r="D1088"/>
  <c r="C1088"/>
  <c r="B1088"/>
  <c r="D1087"/>
  <c r="C1087"/>
  <c r="B1087"/>
  <c r="D1086"/>
  <c r="C1086"/>
  <c r="B1086"/>
  <c r="D1085"/>
  <c r="C1085"/>
  <c r="B1085"/>
  <c r="D1084"/>
  <c r="C1084"/>
  <c r="B1084"/>
  <c r="D1083"/>
  <c r="C1083"/>
  <c r="B1083"/>
  <c r="D1082"/>
  <c r="C1082"/>
  <c r="B1082"/>
  <c r="D1081"/>
  <c r="C1081"/>
  <c r="B1081"/>
  <c r="D1080"/>
  <c r="C1080"/>
  <c r="B1080"/>
  <c r="D1079"/>
  <c r="C1079"/>
  <c r="B1079"/>
  <c r="D1078"/>
  <c r="C1078"/>
  <c r="B1078"/>
  <c r="D1077"/>
  <c r="C1077"/>
  <c r="B1077"/>
  <c r="D1076"/>
  <c r="C1076"/>
  <c r="B1076"/>
  <c r="G1075"/>
  <c r="M1075" s="1"/>
  <c r="D1075"/>
  <c r="C1075"/>
  <c r="B1075"/>
  <c r="D1074"/>
  <c r="C1074"/>
  <c r="B1074"/>
  <c r="D1073"/>
  <c r="C1073"/>
  <c r="B1073"/>
  <c r="D1072"/>
  <c r="C1072"/>
  <c r="B1072"/>
  <c r="D1071"/>
  <c r="C1071"/>
  <c r="B1071"/>
  <c r="D1070"/>
  <c r="C1070"/>
  <c r="B1070"/>
  <c r="D1069"/>
  <c r="C1069"/>
  <c r="B1069"/>
  <c r="D1068"/>
  <c r="C1068"/>
  <c r="B1068"/>
  <c r="G1067"/>
  <c r="M1067" s="1"/>
  <c r="D1067"/>
  <c r="C1067"/>
  <c r="B1067"/>
  <c r="G1066"/>
  <c r="M1066" s="1"/>
  <c r="D1066"/>
  <c r="C1066"/>
  <c r="B1066"/>
  <c r="D1065"/>
  <c r="C1065"/>
  <c r="B1065"/>
  <c r="D1064"/>
  <c r="C1064"/>
  <c r="B1064"/>
  <c r="D1063"/>
  <c r="C1063"/>
  <c r="B1063"/>
  <c r="D1062"/>
  <c r="C1062"/>
  <c r="B1062"/>
  <c r="D1061"/>
  <c r="C1061"/>
  <c r="B1061"/>
  <c r="D1060"/>
  <c r="C1060"/>
  <c r="B1060"/>
  <c r="D1059"/>
  <c r="C1059"/>
  <c r="B1059"/>
  <c r="D1058"/>
  <c r="C1058"/>
  <c r="B1058"/>
  <c r="D1057"/>
  <c r="C1057"/>
  <c r="B1057"/>
  <c r="D1056"/>
  <c r="C1056"/>
  <c r="B1056"/>
  <c r="D1055"/>
  <c r="C1055"/>
  <c r="B1055"/>
  <c r="D1054"/>
  <c r="C1054"/>
  <c r="B1054"/>
  <c r="D1053"/>
  <c r="C1053"/>
  <c r="B1053"/>
  <c r="D1052"/>
  <c r="C1052"/>
  <c r="B1052"/>
  <c r="D1051"/>
  <c r="C1051"/>
  <c r="B1051"/>
  <c r="D1050"/>
  <c r="C1050"/>
  <c r="B1050"/>
  <c r="D1049"/>
  <c r="C1049"/>
  <c r="B1049"/>
  <c r="D1048"/>
  <c r="C1048"/>
  <c r="B1048"/>
  <c r="D1047"/>
  <c r="C1047"/>
  <c r="B1047"/>
  <c r="D1046"/>
  <c r="C1046"/>
  <c r="B1046"/>
  <c r="D1045"/>
  <c r="C1045"/>
  <c r="B1045"/>
  <c r="D1044"/>
  <c r="C1044"/>
  <c r="B1044"/>
  <c r="D1043"/>
  <c r="C1043"/>
  <c r="B1043"/>
  <c r="D1042"/>
  <c r="C1042"/>
  <c r="B1042"/>
  <c r="D1041"/>
  <c r="C1041"/>
  <c r="B1041"/>
  <c r="D1040"/>
  <c r="C1040"/>
  <c r="B1040"/>
  <c r="D1039"/>
  <c r="C1039"/>
  <c r="B1039"/>
  <c r="D1038"/>
  <c r="C1038"/>
  <c r="B1038"/>
  <c r="D1037"/>
  <c r="C1037"/>
  <c r="B1037"/>
  <c r="D1036"/>
  <c r="C1036"/>
  <c r="B1036"/>
  <c r="D1035"/>
  <c r="C1035"/>
  <c r="B1035"/>
  <c r="D1034"/>
  <c r="C1034"/>
  <c r="B1034"/>
  <c r="D1033"/>
  <c r="C1033"/>
  <c r="B1033"/>
  <c r="D1032"/>
  <c r="C1032"/>
  <c r="B1032"/>
  <c r="D1031"/>
  <c r="C1031"/>
  <c r="B1031"/>
  <c r="D1030"/>
  <c r="C1030"/>
  <c r="B1030"/>
  <c r="D1029"/>
  <c r="C1029"/>
  <c r="B1029"/>
  <c r="D1028"/>
  <c r="C1028"/>
  <c r="B1028"/>
  <c r="G1027"/>
  <c r="M1027"/>
  <c r="D1027"/>
  <c r="C1027"/>
  <c r="B1027"/>
  <c r="D1026"/>
  <c r="C1026"/>
  <c r="B1026"/>
  <c r="D1025"/>
  <c r="C1025"/>
  <c r="B1025"/>
  <c r="D1024"/>
  <c r="C1024"/>
  <c r="B1024"/>
  <c r="D1023"/>
  <c r="C1023"/>
  <c r="B1023"/>
  <c r="G1022"/>
  <c r="M1022" s="1"/>
  <c r="D1022"/>
  <c r="C1022"/>
  <c r="B1022"/>
  <c r="G1021"/>
  <c r="M1021" s="1"/>
  <c r="D1021"/>
  <c r="C1021"/>
  <c r="B1021"/>
  <c r="G1020"/>
  <c r="M1020"/>
  <c r="D1020"/>
  <c r="C1020"/>
  <c r="B1020"/>
  <c r="G1019"/>
  <c r="M1019"/>
  <c r="D1019"/>
  <c r="C1019"/>
  <c r="B1019"/>
  <c r="G1018"/>
  <c r="M1018" s="1"/>
  <c r="D1018"/>
  <c r="C1018"/>
  <c r="B1018"/>
  <c r="G1017"/>
  <c r="M1017" s="1"/>
  <c r="D1017"/>
  <c r="C1017"/>
  <c r="B1017"/>
  <c r="D1016"/>
  <c r="C1016"/>
  <c r="B1016"/>
  <c r="D1015"/>
  <c r="C1015"/>
  <c r="B1015"/>
  <c r="G1014"/>
  <c r="M1014" s="1"/>
  <c r="D1014"/>
  <c r="C1014"/>
  <c r="B1014"/>
  <c r="D1013"/>
  <c r="C1013"/>
  <c r="B1013"/>
  <c r="D1012"/>
  <c r="C1012"/>
  <c r="B1012"/>
  <c r="D1011"/>
  <c r="C1011"/>
  <c r="B1011"/>
  <c r="D1010"/>
  <c r="C1010"/>
  <c r="B1010"/>
  <c r="G1009"/>
  <c r="M1009" s="1"/>
  <c r="D1009"/>
  <c r="C1009"/>
  <c r="B1009"/>
  <c r="G1008"/>
  <c r="M1008" s="1"/>
  <c r="D1008"/>
  <c r="C1008"/>
  <c r="B1008"/>
  <c r="G1007"/>
  <c r="M1007" s="1"/>
  <c r="D1007"/>
  <c r="C1007"/>
  <c r="B1007"/>
  <c r="D1006"/>
  <c r="C1006"/>
  <c r="B1006"/>
  <c r="G1005"/>
  <c r="M1005" s="1"/>
  <c r="D1005"/>
  <c r="C1005"/>
  <c r="B1005"/>
  <c r="D1004"/>
  <c r="C1004"/>
  <c r="B1004"/>
  <c r="D1003"/>
  <c r="C1003"/>
  <c r="B1003"/>
  <c r="D1002"/>
  <c r="C1002"/>
  <c r="B1002"/>
  <c r="D1001"/>
  <c r="C1001"/>
  <c r="B1001"/>
  <c r="D1000"/>
  <c r="C1000"/>
  <c r="B1000"/>
  <c r="D999"/>
  <c r="C999"/>
  <c r="B999"/>
  <c r="D998"/>
  <c r="C998"/>
  <c r="B998"/>
  <c r="D997"/>
  <c r="C997"/>
  <c r="B997"/>
  <c r="D996"/>
  <c r="C996"/>
  <c r="B996"/>
  <c r="D995"/>
  <c r="C995"/>
  <c r="B995"/>
  <c r="D994"/>
  <c r="C994"/>
  <c r="B994"/>
  <c r="D993"/>
  <c r="C993"/>
  <c r="B993"/>
  <c r="D992"/>
  <c r="C992"/>
  <c r="B992"/>
  <c r="G991"/>
  <c r="M991"/>
  <c r="D991"/>
  <c r="C991"/>
  <c r="B991"/>
  <c r="D990"/>
  <c r="C990"/>
  <c r="B990"/>
  <c r="G989"/>
  <c r="M989"/>
  <c r="D989"/>
  <c r="C989"/>
  <c r="B989"/>
  <c r="D988"/>
  <c r="C988"/>
  <c r="B988"/>
  <c r="D987"/>
  <c r="C987"/>
  <c r="B987"/>
  <c r="D986"/>
  <c r="C986"/>
  <c r="B986"/>
  <c r="D985"/>
  <c r="C985"/>
  <c r="B985"/>
  <c r="D984"/>
  <c r="C984"/>
  <c r="B984"/>
  <c r="D983"/>
  <c r="C983"/>
  <c r="B983"/>
  <c r="D982"/>
  <c r="C982"/>
  <c r="B982"/>
  <c r="D981"/>
  <c r="C981"/>
  <c r="B981"/>
  <c r="D980"/>
  <c r="C980"/>
  <c r="B980"/>
  <c r="D979"/>
  <c r="C979"/>
  <c r="B979"/>
  <c r="D978"/>
  <c r="C978"/>
  <c r="B978"/>
  <c r="D977"/>
  <c r="C977"/>
  <c r="B977"/>
  <c r="G976"/>
  <c r="M976" s="1"/>
  <c r="D976"/>
  <c r="C976"/>
  <c r="B976"/>
  <c r="D975"/>
  <c r="C975"/>
  <c r="B975"/>
  <c r="D974"/>
  <c r="C974"/>
  <c r="B974"/>
  <c r="D973"/>
  <c r="C973"/>
  <c r="B973"/>
  <c r="D972"/>
  <c r="C972"/>
  <c r="B972"/>
  <c r="D971"/>
  <c r="C971"/>
  <c r="B971"/>
  <c r="D970"/>
  <c r="C970"/>
  <c r="B970"/>
  <c r="D969"/>
  <c r="C969"/>
  <c r="B969"/>
  <c r="D968"/>
  <c r="C968"/>
  <c r="B968"/>
  <c r="D967"/>
  <c r="C967"/>
  <c r="B967"/>
  <c r="D966"/>
  <c r="C966"/>
  <c r="B966"/>
  <c r="D965"/>
  <c r="C965"/>
  <c r="B965"/>
  <c r="D964"/>
  <c r="C964"/>
  <c r="B964"/>
  <c r="D963"/>
  <c r="C963"/>
  <c r="B963"/>
  <c r="D962"/>
  <c r="C962"/>
  <c r="B962"/>
  <c r="D961"/>
  <c r="C961"/>
  <c r="B961"/>
  <c r="D960"/>
  <c r="C960"/>
  <c r="B960"/>
  <c r="D959"/>
  <c r="C959"/>
  <c r="B959"/>
  <c r="D958"/>
  <c r="C958"/>
  <c r="B958"/>
  <c r="D957"/>
  <c r="C957"/>
  <c r="B957"/>
  <c r="D956"/>
  <c r="C956"/>
  <c r="B956"/>
  <c r="D955"/>
  <c r="C955"/>
  <c r="B955"/>
  <c r="D954"/>
  <c r="C954"/>
  <c r="B954"/>
  <c r="D953"/>
  <c r="C953"/>
  <c r="B953"/>
  <c r="D952"/>
  <c r="C952"/>
  <c r="B952"/>
  <c r="D951"/>
  <c r="C951"/>
  <c r="B951"/>
  <c r="D950"/>
  <c r="C950"/>
  <c r="B950"/>
  <c r="D949"/>
  <c r="C949"/>
  <c r="B949"/>
  <c r="D948"/>
  <c r="C948"/>
  <c r="B948"/>
  <c r="D947"/>
  <c r="C947"/>
  <c r="B947"/>
  <c r="G946"/>
  <c r="M946" s="1"/>
  <c r="D946"/>
  <c r="C946"/>
  <c r="B946"/>
  <c r="G945"/>
  <c r="M945"/>
  <c r="D945"/>
  <c r="C945"/>
  <c r="B945"/>
  <c r="G944"/>
  <c r="M944" s="1"/>
  <c r="D944"/>
  <c r="C944"/>
  <c r="B944"/>
  <c r="D943"/>
  <c r="C943"/>
  <c r="B943"/>
  <c r="D942"/>
  <c r="C942"/>
  <c r="B942"/>
  <c r="D941"/>
  <c r="C941"/>
  <c r="B941"/>
  <c r="D940"/>
  <c r="C940"/>
  <c r="B940"/>
  <c r="D939"/>
  <c r="C939"/>
  <c r="B939"/>
  <c r="D938"/>
  <c r="C938"/>
  <c r="B938"/>
  <c r="D937"/>
  <c r="C937"/>
  <c r="B937"/>
  <c r="D936"/>
  <c r="C936"/>
  <c r="B936"/>
  <c r="D935"/>
  <c r="C935"/>
  <c r="B935"/>
  <c r="D934"/>
  <c r="C934"/>
  <c r="B934"/>
  <c r="D933"/>
  <c r="C933"/>
  <c r="B933"/>
  <c r="G932"/>
  <c r="M932" s="1"/>
  <c r="D932"/>
  <c r="C932"/>
  <c r="B932"/>
  <c r="D931"/>
  <c r="C931"/>
  <c r="B931"/>
  <c r="D930"/>
  <c r="C930"/>
  <c r="B930"/>
  <c r="D929"/>
  <c r="C929"/>
  <c r="B929"/>
  <c r="D928"/>
  <c r="C928"/>
  <c r="B928"/>
  <c r="D927"/>
  <c r="C927"/>
  <c r="B927"/>
  <c r="D926"/>
  <c r="C926"/>
  <c r="B926"/>
  <c r="D925"/>
  <c r="C925"/>
  <c r="B925"/>
  <c r="D924"/>
  <c r="C924"/>
  <c r="B924"/>
  <c r="D923"/>
  <c r="C923"/>
  <c r="B923"/>
  <c r="D922"/>
  <c r="C922"/>
  <c r="B922"/>
  <c r="D921"/>
  <c r="C921"/>
  <c r="B921"/>
  <c r="G920"/>
  <c r="M920" s="1"/>
  <c r="D920"/>
  <c r="C920"/>
  <c r="B920"/>
  <c r="G919"/>
  <c r="M919" s="1"/>
  <c r="D919"/>
  <c r="C919"/>
  <c r="B919"/>
  <c r="G918"/>
  <c r="M918" s="1"/>
  <c r="D918"/>
  <c r="C918"/>
  <c r="B918"/>
  <c r="G917"/>
  <c r="M917"/>
  <c r="D917"/>
  <c r="C917"/>
  <c r="B917"/>
  <c r="D916"/>
  <c r="C916"/>
  <c r="B916"/>
  <c r="G915"/>
  <c r="M915"/>
  <c r="D915"/>
  <c r="C915"/>
  <c r="B915"/>
  <c r="G914"/>
  <c r="M914" s="1"/>
  <c r="D914"/>
  <c r="C914"/>
  <c r="B914"/>
  <c r="G913"/>
  <c r="M913" s="1"/>
  <c r="D913"/>
  <c r="C913"/>
  <c r="B913"/>
  <c r="D912"/>
  <c r="C912"/>
  <c r="B912"/>
  <c r="D911"/>
  <c r="C911"/>
  <c r="B911"/>
  <c r="D910"/>
  <c r="C910"/>
  <c r="B910"/>
  <c r="D909"/>
  <c r="C909"/>
  <c r="B909"/>
  <c r="D908"/>
  <c r="C908"/>
  <c r="B908"/>
  <c r="D907"/>
  <c r="C907"/>
  <c r="B907"/>
  <c r="D906"/>
  <c r="C906"/>
  <c r="B906"/>
  <c r="D905"/>
  <c r="C905"/>
  <c r="B905"/>
  <c r="D904"/>
  <c r="C904"/>
  <c r="B904"/>
  <c r="D903"/>
  <c r="C903"/>
  <c r="B903"/>
  <c r="D902"/>
  <c r="C902"/>
  <c r="B902"/>
  <c r="D901"/>
  <c r="C901"/>
  <c r="B901"/>
  <c r="D900"/>
  <c r="C900"/>
  <c r="B900"/>
  <c r="D899"/>
  <c r="C899"/>
  <c r="B899"/>
  <c r="D898"/>
  <c r="C898"/>
  <c r="B898"/>
  <c r="D897"/>
  <c r="C897"/>
  <c r="B897"/>
  <c r="D896"/>
  <c r="C896"/>
  <c r="B896"/>
  <c r="D895"/>
  <c r="C895"/>
  <c r="B895"/>
  <c r="D894"/>
  <c r="C894"/>
  <c r="B894"/>
  <c r="D893"/>
  <c r="C893"/>
  <c r="B893"/>
  <c r="D892"/>
  <c r="C892"/>
  <c r="B892"/>
  <c r="D891"/>
  <c r="C891"/>
  <c r="B891"/>
  <c r="D890"/>
  <c r="C890"/>
  <c r="B890"/>
  <c r="D889"/>
  <c r="C889"/>
  <c r="B889"/>
  <c r="G888"/>
  <c r="M888" s="1"/>
  <c r="D888"/>
  <c r="C888"/>
  <c r="B888"/>
  <c r="D887"/>
  <c r="C887"/>
  <c r="B887"/>
  <c r="D886"/>
  <c r="C886"/>
  <c r="B886"/>
  <c r="G885"/>
  <c r="M885" s="1"/>
  <c r="D885"/>
  <c r="C885"/>
  <c r="B885"/>
  <c r="D884"/>
  <c r="C884"/>
  <c r="B884"/>
  <c r="D883"/>
  <c r="C883"/>
  <c r="B883"/>
  <c r="D882"/>
  <c r="C882"/>
  <c r="B882"/>
  <c r="D881"/>
  <c r="C881"/>
  <c r="B881"/>
  <c r="D880"/>
  <c r="C880"/>
  <c r="B880"/>
  <c r="D879"/>
  <c r="C879"/>
  <c r="B879"/>
  <c r="D878"/>
  <c r="C878"/>
  <c r="B878"/>
  <c r="D877"/>
  <c r="C877"/>
  <c r="B877"/>
  <c r="D876"/>
  <c r="C876"/>
  <c r="B876"/>
  <c r="D875"/>
  <c r="C875"/>
  <c r="B875"/>
  <c r="D874"/>
  <c r="C874"/>
  <c r="B874"/>
  <c r="D873"/>
  <c r="C873"/>
  <c r="B873"/>
  <c r="G872"/>
  <c r="M872" s="1"/>
  <c r="D872"/>
  <c r="C872"/>
  <c r="B872"/>
  <c r="D871"/>
  <c r="C871"/>
  <c r="B871"/>
  <c r="D870"/>
  <c r="C870"/>
  <c r="B870"/>
  <c r="D869"/>
  <c r="C869"/>
  <c r="B869"/>
  <c r="G868"/>
  <c r="M868" s="1"/>
  <c r="D868"/>
  <c r="C868"/>
  <c r="B868"/>
  <c r="D867"/>
  <c r="C867"/>
  <c r="B867"/>
  <c r="D866"/>
  <c r="C866"/>
  <c r="B866"/>
  <c r="D865"/>
  <c r="C865"/>
  <c r="B865"/>
  <c r="D864"/>
  <c r="C864"/>
  <c r="B864"/>
  <c r="D863"/>
  <c r="C863"/>
  <c r="B863"/>
  <c r="D862"/>
  <c r="C862"/>
  <c r="B862"/>
  <c r="D861"/>
  <c r="C861"/>
  <c r="B861"/>
  <c r="D860"/>
  <c r="C860"/>
  <c r="B860"/>
  <c r="D859"/>
  <c r="C859"/>
  <c r="B859"/>
  <c r="D858"/>
  <c r="C858"/>
  <c r="B858"/>
  <c r="G857"/>
  <c r="M857" s="1"/>
  <c r="D857"/>
  <c r="C857"/>
  <c r="B857"/>
  <c r="G856"/>
  <c r="M856" s="1"/>
  <c r="D856"/>
  <c r="C856"/>
  <c r="B856"/>
  <c r="G855"/>
  <c r="M855"/>
  <c r="D855"/>
  <c r="C855"/>
  <c r="B855"/>
  <c r="G854"/>
  <c r="M854" s="1"/>
  <c r="D854"/>
  <c r="C854"/>
  <c r="B854"/>
  <c r="D853"/>
  <c r="C853"/>
  <c r="B853"/>
  <c r="D852"/>
  <c r="C852"/>
  <c r="B852"/>
  <c r="D851"/>
  <c r="C851"/>
  <c r="B851"/>
  <c r="D850"/>
  <c r="C850"/>
  <c r="B850"/>
  <c r="D849"/>
  <c r="C849"/>
  <c r="B849"/>
  <c r="G848"/>
  <c r="M848" s="1"/>
  <c r="D848"/>
  <c r="C848"/>
  <c r="B848"/>
  <c r="D847"/>
  <c r="C847"/>
  <c r="B847"/>
  <c r="G846"/>
  <c r="M846" s="1"/>
  <c r="D846"/>
  <c r="C846"/>
  <c r="B846"/>
  <c r="D845"/>
  <c r="C845"/>
  <c r="B845"/>
  <c r="D844"/>
  <c r="C844"/>
  <c r="B844"/>
  <c r="D843"/>
  <c r="C843"/>
  <c r="B843"/>
  <c r="D842"/>
  <c r="C842"/>
  <c r="B842"/>
  <c r="D841"/>
  <c r="C841"/>
  <c r="B841"/>
  <c r="D840"/>
  <c r="C840"/>
  <c r="B840"/>
  <c r="D839"/>
  <c r="C839"/>
  <c r="B839"/>
  <c r="D838"/>
  <c r="C838"/>
  <c r="B838"/>
  <c r="D837"/>
  <c r="C837"/>
  <c r="B837"/>
  <c r="D836"/>
  <c r="C836"/>
  <c r="B836"/>
  <c r="D835"/>
  <c r="C835"/>
  <c r="B835"/>
  <c r="G834"/>
  <c r="M834" s="1"/>
  <c r="D834"/>
  <c r="C834"/>
  <c r="B834"/>
  <c r="D833"/>
  <c r="C833"/>
  <c r="B833"/>
  <c r="D832"/>
  <c r="C832"/>
  <c r="B832"/>
  <c r="G831"/>
  <c r="M831" s="1"/>
  <c r="D831"/>
  <c r="C831"/>
  <c r="B831"/>
  <c r="D830"/>
  <c r="C830"/>
  <c r="B830"/>
  <c r="D829"/>
  <c r="C829"/>
  <c r="B829"/>
  <c r="D828"/>
  <c r="C828"/>
  <c r="B828"/>
  <c r="D827"/>
  <c r="C827"/>
  <c r="B827"/>
  <c r="D826"/>
  <c r="C826"/>
  <c r="B826"/>
  <c r="D825"/>
  <c r="C825"/>
  <c r="B825"/>
  <c r="D824"/>
  <c r="C824"/>
  <c r="B824"/>
  <c r="D823"/>
  <c r="C823"/>
  <c r="B823"/>
  <c r="D822"/>
  <c r="C822"/>
  <c r="B822"/>
  <c r="G821"/>
  <c r="M821" s="1"/>
  <c r="D821"/>
  <c r="C821"/>
  <c r="B821"/>
  <c r="G820"/>
  <c r="M820" s="1"/>
  <c r="D820"/>
  <c r="C820"/>
  <c r="B820"/>
  <c r="D819"/>
  <c r="C819"/>
  <c r="B819"/>
  <c r="G818"/>
  <c r="M818" s="1"/>
  <c r="D818"/>
  <c r="C818"/>
  <c r="B818"/>
  <c r="D817"/>
  <c r="C817"/>
  <c r="B817"/>
  <c r="G816"/>
  <c r="M816"/>
  <c r="D816"/>
  <c r="C816"/>
  <c r="B816"/>
  <c r="D815"/>
  <c r="C815"/>
  <c r="B815"/>
  <c r="D814"/>
  <c r="C814"/>
  <c r="B814"/>
  <c r="D813"/>
  <c r="C813"/>
  <c r="B813"/>
  <c r="D812"/>
  <c r="C812"/>
  <c r="B812"/>
  <c r="D811"/>
  <c r="C811"/>
  <c r="B811"/>
  <c r="D810"/>
  <c r="C810"/>
  <c r="B810"/>
  <c r="D809"/>
  <c r="C809"/>
  <c r="B809"/>
  <c r="D808"/>
  <c r="C808"/>
  <c r="B808"/>
  <c r="D807"/>
  <c r="C807"/>
  <c r="B807"/>
  <c r="D806"/>
  <c r="C806"/>
  <c r="B806"/>
  <c r="D805"/>
  <c r="C805"/>
  <c r="B805"/>
  <c r="G804"/>
  <c r="M804" s="1"/>
  <c r="D804"/>
  <c r="C804"/>
  <c r="B804"/>
  <c r="G803"/>
  <c r="M803" s="1"/>
  <c r="D803"/>
  <c r="C803"/>
  <c r="B803"/>
  <c r="G802"/>
  <c r="M802" s="1"/>
  <c r="D802"/>
  <c r="C802"/>
  <c r="B802"/>
  <c r="G801"/>
  <c r="M801" s="1"/>
  <c r="D801"/>
  <c r="C801"/>
  <c r="B801"/>
  <c r="D800"/>
  <c r="C800"/>
  <c r="B800"/>
  <c r="D799"/>
  <c r="C799"/>
  <c r="B799"/>
  <c r="D798"/>
  <c r="C798"/>
  <c r="B798"/>
  <c r="D797"/>
  <c r="C797"/>
  <c r="B797"/>
  <c r="D796"/>
  <c r="C796"/>
  <c r="B796"/>
  <c r="D795"/>
  <c r="C795"/>
  <c r="B795"/>
  <c r="D794"/>
  <c r="C794"/>
  <c r="B794"/>
  <c r="D793"/>
  <c r="C793"/>
  <c r="B793"/>
  <c r="D792"/>
  <c r="C792"/>
  <c r="B792"/>
  <c r="G791"/>
  <c r="M791" s="1"/>
  <c r="D791"/>
  <c r="C791"/>
  <c r="B791"/>
  <c r="G790"/>
  <c r="M790" s="1"/>
  <c r="D790"/>
  <c r="C790"/>
  <c r="B790"/>
  <c r="D789"/>
  <c r="C789"/>
  <c r="B789"/>
  <c r="D788"/>
  <c r="C788"/>
  <c r="B788"/>
  <c r="D787"/>
  <c r="C787"/>
  <c r="B787"/>
  <c r="D786"/>
  <c r="C786"/>
  <c r="B786"/>
  <c r="G785"/>
  <c r="M785" s="1"/>
  <c r="D785"/>
  <c r="C785"/>
  <c r="B785"/>
  <c r="G784"/>
  <c r="M784" s="1"/>
  <c r="D784"/>
  <c r="C784"/>
  <c r="B784"/>
  <c r="D783"/>
  <c r="C783"/>
  <c r="B783"/>
  <c r="D782"/>
  <c r="C782"/>
  <c r="B782"/>
  <c r="G781"/>
  <c r="M781"/>
  <c r="D781"/>
  <c r="C781"/>
  <c r="B781"/>
  <c r="G780"/>
  <c r="M780" s="1"/>
  <c r="D780"/>
  <c r="C780"/>
  <c r="B780"/>
  <c r="G779"/>
  <c r="M779" s="1"/>
  <c r="D779"/>
  <c r="C779"/>
  <c r="B779"/>
  <c r="G778"/>
  <c r="M778"/>
  <c r="D778"/>
  <c r="C778"/>
  <c r="B778"/>
  <c r="G777"/>
  <c r="M777"/>
  <c r="D777"/>
  <c r="C777"/>
  <c r="B777"/>
  <c r="G776"/>
  <c r="M776" s="1"/>
  <c r="D776"/>
  <c r="C776"/>
  <c r="B776"/>
  <c r="G775"/>
  <c r="M775" s="1"/>
  <c r="D775"/>
  <c r="C775"/>
  <c r="B775"/>
  <c r="G774"/>
  <c r="M774"/>
  <c r="D774"/>
  <c r="C774"/>
  <c r="B774"/>
  <c r="G773"/>
  <c r="M773"/>
  <c r="D773"/>
  <c r="C773"/>
  <c r="B773"/>
  <c r="G772"/>
  <c r="M772" s="1"/>
  <c r="D772"/>
  <c r="C772"/>
  <c r="B772"/>
  <c r="G771"/>
  <c r="M771" s="1"/>
  <c r="D771"/>
  <c r="C771"/>
  <c r="B771"/>
  <c r="G770"/>
  <c r="M770"/>
  <c r="D770"/>
  <c r="C770"/>
  <c r="B770"/>
  <c r="D769"/>
  <c r="C769"/>
  <c r="B769"/>
  <c r="D768"/>
  <c r="C768"/>
  <c r="B768"/>
  <c r="D767"/>
  <c r="C767"/>
  <c r="B767"/>
  <c r="D766"/>
  <c r="C766"/>
  <c r="B766"/>
  <c r="D765"/>
  <c r="C765"/>
  <c r="B765"/>
  <c r="D764"/>
  <c r="C764"/>
  <c r="B764"/>
  <c r="D763"/>
  <c r="C763"/>
  <c r="B763"/>
  <c r="D762"/>
  <c r="C762"/>
  <c r="B762"/>
  <c r="G761"/>
  <c r="M761"/>
  <c r="D761"/>
  <c r="C761"/>
  <c r="B761"/>
  <c r="G760"/>
  <c r="M760" s="1"/>
  <c r="D760"/>
  <c r="C760"/>
  <c r="B760"/>
  <c r="G759"/>
  <c r="M759" s="1"/>
  <c r="D759"/>
  <c r="C759"/>
  <c r="B759"/>
  <c r="G758"/>
  <c r="M758" s="1"/>
  <c r="D758"/>
  <c r="C758"/>
  <c r="B758"/>
  <c r="G757"/>
  <c r="M757" s="1"/>
  <c r="D757"/>
  <c r="C757"/>
  <c r="B757"/>
  <c r="D756"/>
  <c r="C756"/>
  <c r="B756"/>
  <c r="D755"/>
  <c r="C755"/>
  <c r="B755"/>
  <c r="D754"/>
  <c r="C754"/>
  <c r="B754"/>
  <c r="D753"/>
  <c r="C753"/>
  <c r="B753"/>
  <c r="D752"/>
  <c r="C752"/>
  <c r="B752"/>
  <c r="D751"/>
  <c r="C751"/>
  <c r="B751"/>
  <c r="D750"/>
  <c r="C750"/>
  <c r="B750"/>
  <c r="D749"/>
  <c r="C749"/>
  <c r="B749"/>
  <c r="D748"/>
  <c r="C748"/>
  <c r="B748"/>
  <c r="D747"/>
  <c r="C747"/>
  <c r="B747"/>
  <c r="D746"/>
  <c r="C746"/>
  <c r="B746"/>
  <c r="D745"/>
  <c r="C745"/>
  <c r="B745"/>
  <c r="D744"/>
  <c r="C744"/>
  <c r="B744"/>
  <c r="D743"/>
  <c r="C743"/>
  <c r="B743"/>
  <c r="D742"/>
  <c r="C742"/>
  <c r="B742"/>
  <c r="D741"/>
  <c r="C741"/>
  <c r="B741"/>
  <c r="D740"/>
  <c r="C740"/>
  <c r="B740"/>
  <c r="D739"/>
  <c r="C739"/>
  <c r="B739"/>
  <c r="D738"/>
  <c r="C738"/>
  <c r="B738"/>
  <c r="D737"/>
  <c r="C737"/>
  <c r="B737"/>
  <c r="D736"/>
  <c r="C736"/>
  <c r="B736"/>
  <c r="D735"/>
  <c r="C735"/>
  <c r="B735"/>
  <c r="D734"/>
  <c r="C734"/>
  <c r="B734"/>
  <c r="D733"/>
  <c r="C733"/>
  <c r="B733"/>
  <c r="D732"/>
  <c r="C732"/>
  <c r="B732"/>
  <c r="D731"/>
  <c r="C731"/>
  <c r="B731"/>
  <c r="D730"/>
  <c r="C730"/>
  <c r="B730"/>
  <c r="D729"/>
  <c r="C729"/>
  <c r="B729"/>
  <c r="D728"/>
  <c r="C728"/>
  <c r="B728"/>
  <c r="D727"/>
  <c r="C727"/>
  <c r="B727"/>
  <c r="D726"/>
  <c r="C726"/>
  <c r="B726"/>
  <c r="D725"/>
  <c r="C725"/>
  <c r="B725"/>
  <c r="D724"/>
  <c r="C724"/>
  <c r="B724"/>
  <c r="G723"/>
  <c r="M723" s="1"/>
  <c r="D723"/>
  <c r="C723"/>
  <c r="B723"/>
  <c r="G722"/>
  <c r="M722" s="1"/>
  <c r="D722"/>
  <c r="C722"/>
  <c r="B722"/>
  <c r="G721"/>
  <c r="M721"/>
  <c r="D721"/>
  <c r="C721"/>
  <c r="B721"/>
  <c r="G720"/>
  <c r="M720"/>
  <c r="D720"/>
  <c r="C720"/>
  <c r="B720"/>
  <c r="G719"/>
  <c r="M719" s="1"/>
  <c r="D719"/>
  <c r="C719"/>
  <c r="B719"/>
  <c r="G718"/>
  <c r="M718" s="1"/>
  <c r="D718"/>
  <c r="C718"/>
  <c r="B718"/>
  <c r="G717"/>
  <c r="M717"/>
  <c r="D717"/>
  <c r="C717"/>
  <c r="B717"/>
  <c r="D716"/>
  <c r="C716"/>
  <c r="B716"/>
  <c r="G715"/>
  <c r="M715" s="1"/>
  <c r="D715"/>
  <c r="C715"/>
  <c r="B715"/>
  <c r="D714"/>
  <c r="C714"/>
  <c r="B714"/>
  <c r="D713"/>
  <c r="C713"/>
  <c r="B713"/>
  <c r="D712"/>
  <c r="C712"/>
  <c r="B712"/>
  <c r="D711"/>
  <c r="C711"/>
  <c r="B711"/>
  <c r="G710"/>
  <c r="M710" s="1"/>
  <c r="D710"/>
  <c r="C710"/>
  <c r="B710"/>
  <c r="G709"/>
  <c r="M709" s="1"/>
  <c r="D709"/>
  <c r="C709"/>
  <c r="B709"/>
  <c r="G708"/>
  <c r="M708" s="1"/>
  <c r="D708"/>
  <c r="C708"/>
  <c r="B708"/>
  <c r="D707"/>
  <c r="C707"/>
  <c r="B707"/>
  <c r="G706"/>
  <c r="M706"/>
  <c r="D706"/>
  <c r="C706"/>
  <c r="B706"/>
  <c r="G705"/>
  <c r="M705" s="1"/>
  <c r="D705"/>
  <c r="C705"/>
  <c r="B705"/>
  <c r="G704"/>
  <c r="M704" s="1"/>
  <c r="D704"/>
  <c r="C704"/>
  <c r="B704"/>
  <c r="G703"/>
  <c r="M703" s="1"/>
  <c r="D703"/>
  <c r="C703"/>
  <c r="B703"/>
  <c r="G702"/>
  <c r="M702"/>
  <c r="D702"/>
  <c r="C702"/>
  <c r="B702"/>
  <c r="G701"/>
  <c r="M701" s="1"/>
  <c r="D701"/>
  <c r="C701"/>
  <c r="B701"/>
  <c r="G700"/>
  <c r="M700" s="1"/>
  <c r="D700"/>
  <c r="C700"/>
  <c r="B700"/>
  <c r="G699"/>
  <c r="M699" s="1"/>
  <c r="D699"/>
  <c r="C699"/>
  <c r="B699"/>
  <c r="G698"/>
  <c r="M698"/>
  <c r="D698"/>
  <c r="C698"/>
  <c r="B698"/>
  <c r="G697"/>
  <c r="M697" s="1"/>
  <c r="D697"/>
  <c r="C697"/>
  <c r="B697"/>
  <c r="G696"/>
  <c r="M696" s="1"/>
  <c r="D696"/>
  <c r="C696"/>
  <c r="B696"/>
  <c r="G695"/>
  <c r="M695" s="1"/>
  <c r="D695"/>
  <c r="C695"/>
  <c r="B695"/>
  <c r="G694"/>
  <c r="M694"/>
  <c r="D694"/>
  <c r="C694"/>
  <c r="B694"/>
  <c r="G693"/>
  <c r="M693" s="1"/>
  <c r="D693"/>
  <c r="C693"/>
  <c r="B693"/>
  <c r="G692"/>
  <c r="M692" s="1"/>
  <c r="D692"/>
  <c r="C692"/>
  <c r="B692"/>
  <c r="G691"/>
  <c r="M691" s="1"/>
  <c r="D691"/>
  <c r="C691"/>
  <c r="B691"/>
  <c r="G690"/>
  <c r="M690"/>
  <c r="D690"/>
  <c r="C690"/>
  <c r="B690"/>
  <c r="G689"/>
  <c r="M689" s="1"/>
  <c r="D689"/>
  <c r="C689"/>
  <c r="B689"/>
  <c r="G688"/>
  <c r="M688"/>
  <c r="D688"/>
  <c r="C688"/>
  <c r="B688"/>
  <c r="G687"/>
  <c r="M687" s="1"/>
  <c r="D687"/>
  <c r="C687"/>
  <c r="B687"/>
  <c r="G686"/>
  <c r="M686"/>
  <c r="D686"/>
  <c r="C686"/>
  <c r="B686"/>
  <c r="G685"/>
  <c r="M685" s="1"/>
  <c r="D685"/>
  <c r="C685"/>
  <c r="B685"/>
  <c r="G684"/>
  <c r="M684" s="1"/>
  <c r="D684"/>
  <c r="C684"/>
  <c r="B684"/>
  <c r="G683"/>
  <c r="M683" s="1"/>
  <c r="D683"/>
  <c r="C683"/>
  <c r="B683"/>
  <c r="G682"/>
  <c r="M682"/>
  <c r="D682"/>
  <c r="C682"/>
  <c r="B682"/>
  <c r="G681"/>
  <c r="M681" s="1"/>
  <c r="D681"/>
  <c r="C681"/>
  <c r="B681"/>
  <c r="G680"/>
  <c r="M680"/>
  <c r="D680"/>
  <c r="C680"/>
  <c r="B680"/>
  <c r="G679"/>
  <c r="M679" s="1"/>
  <c r="D679"/>
  <c r="C679"/>
  <c r="B679"/>
  <c r="G678"/>
  <c r="M678"/>
  <c r="D678"/>
  <c r="C678"/>
  <c r="B678"/>
  <c r="G677"/>
  <c r="M677" s="1"/>
  <c r="D677"/>
  <c r="C677"/>
  <c r="B677"/>
  <c r="G676"/>
  <c r="M676"/>
  <c r="D676"/>
  <c r="C676"/>
  <c r="B676"/>
  <c r="G675"/>
  <c r="M675" s="1"/>
  <c r="D675"/>
  <c r="C675"/>
  <c r="B675"/>
  <c r="G674"/>
  <c r="M674"/>
  <c r="D674"/>
  <c r="C674"/>
  <c r="B674"/>
  <c r="G673"/>
  <c r="M673" s="1"/>
  <c r="D673"/>
  <c r="C673"/>
  <c r="B673"/>
  <c r="D672"/>
  <c r="C672"/>
  <c r="B672"/>
  <c r="G671"/>
  <c r="M671" s="1"/>
  <c r="D671"/>
  <c r="C671"/>
  <c r="B671"/>
  <c r="D670"/>
  <c r="C670"/>
  <c r="B670"/>
  <c r="D669"/>
  <c r="C669"/>
  <c r="B669"/>
  <c r="D668"/>
  <c r="C668"/>
  <c r="B668"/>
  <c r="D667"/>
  <c r="C667"/>
  <c r="B667"/>
  <c r="D666"/>
  <c r="C666"/>
  <c r="B666"/>
  <c r="G665"/>
  <c r="M665"/>
  <c r="D665"/>
  <c r="C665"/>
  <c r="B665"/>
  <c r="D664"/>
  <c r="C664"/>
  <c r="B664"/>
  <c r="D663"/>
  <c r="C663"/>
  <c r="B663"/>
  <c r="D662"/>
  <c r="C662"/>
  <c r="B662"/>
  <c r="D661"/>
  <c r="C661"/>
  <c r="B661"/>
  <c r="D660"/>
  <c r="C660"/>
  <c r="B660"/>
  <c r="D659"/>
  <c r="C659"/>
  <c r="B659"/>
  <c r="D658"/>
  <c r="C658"/>
  <c r="B658"/>
  <c r="D657"/>
  <c r="C657"/>
  <c r="B657"/>
  <c r="D656"/>
  <c r="C656"/>
  <c r="B656"/>
  <c r="G655"/>
  <c r="M655"/>
  <c r="D655"/>
  <c r="C655"/>
  <c r="B655"/>
  <c r="D654"/>
  <c r="C654"/>
  <c r="B654"/>
  <c r="D653"/>
  <c r="C653"/>
  <c r="B653"/>
  <c r="D652"/>
  <c r="C652"/>
  <c r="B652"/>
  <c r="D651"/>
  <c r="C651"/>
  <c r="B651"/>
  <c r="D650"/>
  <c r="C650"/>
  <c r="B650"/>
  <c r="D649"/>
  <c r="C649"/>
  <c r="B649"/>
  <c r="D648"/>
  <c r="C648"/>
  <c r="B648"/>
  <c r="D647"/>
  <c r="C647"/>
  <c r="B647"/>
  <c r="D646"/>
  <c r="C646"/>
  <c r="B646"/>
  <c r="G645"/>
  <c r="M645"/>
  <c r="D645"/>
  <c r="C645"/>
  <c r="B645"/>
  <c r="G644"/>
  <c r="M644" s="1"/>
  <c r="D644"/>
  <c r="C644"/>
  <c r="B644"/>
  <c r="D643"/>
  <c r="C643"/>
  <c r="B643"/>
  <c r="D642"/>
  <c r="C642"/>
  <c r="B642"/>
  <c r="D641"/>
  <c r="C641"/>
  <c r="B641"/>
  <c r="D640"/>
  <c r="C640"/>
  <c r="B640"/>
  <c r="D639"/>
  <c r="C639"/>
  <c r="B639"/>
  <c r="D638"/>
  <c r="C638"/>
  <c r="B638"/>
  <c r="D637"/>
  <c r="C637"/>
  <c r="B637"/>
  <c r="D636"/>
  <c r="C636"/>
  <c r="B636"/>
  <c r="D635"/>
  <c r="C635"/>
  <c r="B635"/>
  <c r="D634"/>
  <c r="C634"/>
  <c r="B634"/>
  <c r="D633"/>
  <c r="C633"/>
  <c r="B633"/>
  <c r="D632"/>
  <c r="C632"/>
  <c r="B632"/>
  <c r="D631"/>
  <c r="C631"/>
  <c r="B631"/>
  <c r="D630"/>
  <c r="C630"/>
  <c r="B630"/>
  <c r="G629"/>
  <c r="M629"/>
  <c r="D629"/>
  <c r="C629"/>
  <c r="B629"/>
  <c r="D628"/>
  <c r="C628"/>
  <c r="B628"/>
  <c r="G627"/>
  <c r="M627"/>
  <c r="D627"/>
  <c r="C627"/>
  <c r="B627"/>
  <c r="D626"/>
  <c r="C626"/>
  <c r="B626"/>
  <c r="D625"/>
  <c r="C625"/>
  <c r="B625"/>
  <c r="G624"/>
  <c r="M624" s="1"/>
  <c r="D624"/>
  <c r="C624"/>
  <c r="B624"/>
  <c r="D623"/>
  <c r="C623"/>
  <c r="B623"/>
  <c r="D622"/>
  <c r="C622"/>
  <c r="B622"/>
  <c r="D621"/>
  <c r="C621"/>
  <c r="B621"/>
  <c r="D620"/>
  <c r="C620"/>
  <c r="B620"/>
  <c r="D619"/>
  <c r="C619"/>
  <c r="B619"/>
  <c r="D618"/>
  <c r="C618"/>
  <c r="B618"/>
  <c r="D617"/>
  <c r="C617"/>
  <c r="B617"/>
  <c r="G616"/>
  <c r="M616" s="1"/>
  <c r="D616"/>
  <c r="C616"/>
  <c r="B616"/>
  <c r="G615"/>
  <c r="M615" s="1"/>
  <c r="D615"/>
  <c r="C615"/>
  <c r="B615"/>
  <c r="D614"/>
  <c r="C614"/>
  <c r="B614"/>
  <c r="D613"/>
  <c r="C613"/>
  <c r="B613"/>
  <c r="D612"/>
  <c r="C612"/>
  <c r="B612"/>
  <c r="D611"/>
  <c r="C611"/>
  <c r="B611"/>
  <c r="G610"/>
  <c r="M610" s="1"/>
  <c r="D610"/>
  <c r="C610"/>
  <c r="B610"/>
  <c r="G609"/>
  <c r="M609" s="1"/>
  <c r="D609"/>
  <c r="C609"/>
  <c r="B609"/>
  <c r="G608"/>
  <c r="M608" s="1"/>
  <c r="D608"/>
  <c r="C608"/>
  <c r="B608"/>
  <c r="G607"/>
  <c r="M607"/>
  <c r="D607"/>
  <c r="C607"/>
  <c r="B607"/>
  <c r="G606"/>
  <c r="M606" s="1"/>
  <c r="D606"/>
  <c r="C606"/>
  <c r="B606"/>
  <c r="G605"/>
  <c r="M605" s="1"/>
  <c r="D605"/>
  <c r="C605"/>
  <c r="B605"/>
  <c r="G604"/>
  <c r="M604" s="1"/>
  <c r="D604"/>
  <c r="C604"/>
  <c r="B604"/>
  <c r="G603"/>
  <c r="M603"/>
  <c r="D603"/>
  <c r="C603"/>
  <c r="B603"/>
  <c r="D602"/>
  <c r="C602"/>
  <c r="B602"/>
  <c r="G601"/>
  <c r="M601"/>
  <c r="D601"/>
  <c r="C601"/>
  <c r="B601"/>
  <c r="G600"/>
  <c r="M600" s="1"/>
  <c r="D600"/>
  <c r="C600"/>
  <c r="B600"/>
  <c r="G599"/>
  <c r="M599" s="1"/>
  <c r="D599"/>
  <c r="C599"/>
  <c r="B599"/>
  <c r="G598"/>
  <c r="M598" s="1"/>
  <c r="D598"/>
  <c r="C598"/>
  <c r="B598"/>
  <c r="G597"/>
  <c r="M597" s="1"/>
  <c r="D597"/>
  <c r="C597"/>
  <c r="B597"/>
  <c r="G596"/>
  <c r="M596" s="1"/>
  <c r="D596"/>
  <c r="C596"/>
  <c r="B596"/>
  <c r="D595"/>
  <c r="C595"/>
  <c r="B595"/>
  <c r="D594"/>
  <c r="C594"/>
  <c r="B594"/>
  <c r="D593"/>
  <c r="C593"/>
  <c r="B593"/>
  <c r="D592"/>
  <c r="C592"/>
  <c r="B592"/>
  <c r="D591"/>
  <c r="C591"/>
  <c r="B591"/>
  <c r="D590"/>
  <c r="C590"/>
  <c r="B590"/>
  <c r="D589"/>
  <c r="C589"/>
  <c r="B589"/>
  <c r="D588"/>
  <c r="C588"/>
  <c r="B588"/>
  <c r="D587"/>
  <c r="C587"/>
  <c r="B587"/>
  <c r="D586"/>
  <c r="C586"/>
  <c r="B586"/>
  <c r="D585"/>
  <c r="C585"/>
  <c r="B585"/>
  <c r="D584"/>
  <c r="C584"/>
  <c r="B584"/>
  <c r="D583"/>
  <c r="C583"/>
  <c r="B583"/>
  <c r="D582"/>
  <c r="C582"/>
  <c r="B582"/>
  <c r="D581"/>
  <c r="C581"/>
  <c r="B581"/>
  <c r="D580"/>
  <c r="C580"/>
  <c r="B580"/>
  <c r="D579"/>
  <c r="C579"/>
  <c r="B579"/>
  <c r="D578"/>
  <c r="C578"/>
  <c r="B578"/>
  <c r="D577"/>
  <c r="C577"/>
  <c r="B577"/>
  <c r="D576"/>
  <c r="C576"/>
  <c r="B576"/>
  <c r="D575"/>
  <c r="C575"/>
  <c r="B575"/>
  <c r="D574"/>
  <c r="C574"/>
  <c r="B574"/>
  <c r="D573"/>
  <c r="C573"/>
  <c r="B573"/>
  <c r="D572"/>
  <c r="C572"/>
  <c r="B572"/>
  <c r="D571"/>
  <c r="C571"/>
  <c r="B571"/>
  <c r="D570"/>
  <c r="C570"/>
  <c r="B570"/>
  <c r="D569"/>
  <c r="C569"/>
  <c r="B569"/>
  <c r="D568"/>
  <c r="C568"/>
  <c r="B568"/>
  <c r="D567"/>
  <c r="C567"/>
  <c r="B567"/>
  <c r="D566"/>
  <c r="C566"/>
  <c r="B566"/>
  <c r="D565"/>
  <c r="C565"/>
  <c r="B565"/>
  <c r="D564"/>
  <c r="C564"/>
  <c r="B564"/>
  <c r="D563"/>
  <c r="C563"/>
  <c r="B563"/>
  <c r="D562"/>
  <c r="C562"/>
  <c r="B562"/>
  <c r="D561"/>
  <c r="C561"/>
  <c r="B561"/>
  <c r="D560"/>
  <c r="C560"/>
  <c r="B560"/>
  <c r="D559"/>
  <c r="C559"/>
  <c r="B559"/>
  <c r="D558"/>
  <c r="C558"/>
  <c r="B558"/>
  <c r="D557"/>
  <c r="C557"/>
  <c r="B557"/>
  <c r="D556"/>
  <c r="C556"/>
  <c r="B556"/>
  <c r="D555"/>
  <c r="C555"/>
  <c r="B555"/>
  <c r="D554"/>
  <c r="C554"/>
  <c r="B554"/>
  <c r="D553"/>
  <c r="C553"/>
  <c r="B553"/>
  <c r="D552"/>
  <c r="C552"/>
  <c r="B552"/>
  <c r="D551"/>
  <c r="C551"/>
  <c r="B551"/>
  <c r="D550"/>
  <c r="C550"/>
  <c r="B550"/>
  <c r="D549"/>
  <c r="C549"/>
  <c r="B549"/>
  <c r="D548"/>
  <c r="C548"/>
  <c r="B548"/>
  <c r="D547"/>
  <c r="C547"/>
  <c r="B547"/>
  <c r="D546"/>
  <c r="C546"/>
  <c r="B546"/>
  <c r="D545"/>
  <c r="C545"/>
  <c r="B545"/>
  <c r="D544"/>
  <c r="C544"/>
  <c r="B544"/>
  <c r="D543"/>
  <c r="C543"/>
  <c r="B543"/>
  <c r="D542"/>
  <c r="C542"/>
  <c r="B542"/>
  <c r="D541"/>
  <c r="C541"/>
  <c r="B541"/>
  <c r="D540"/>
  <c r="C540"/>
  <c r="B540"/>
  <c r="D539"/>
  <c r="C539"/>
  <c r="B539"/>
  <c r="D538"/>
  <c r="C538"/>
  <c r="B538"/>
  <c r="D537"/>
  <c r="C537"/>
  <c r="B537"/>
  <c r="D536"/>
  <c r="C536"/>
  <c r="B536"/>
  <c r="D535"/>
  <c r="C535"/>
  <c r="B535"/>
  <c r="D534"/>
  <c r="C534"/>
  <c r="B534"/>
  <c r="D533"/>
  <c r="C533"/>
  <c r="B533"/>
  <c r="D532"/>
  <c r="C532"/>
  <c r="B532"/>
  <c r="D531"/>
  <c r="C531"/>
  <c r="B531"/>
  <c r="D530"/>
  <c r="C530"/>
  <c r="B530"/>
  <c r="D529"/>
  <c r="C529"/>
  <c r="B529"/>
  <c r="D528"/>
  <c r="C528"/>
  <c r="B528"/>
  <c r="D527"/>
  <c r="C527"/>
  <c r="B527"/>
  <c r="D526"/>
  <c r="C526"/>
  <c r="B526"/>
  <c r="D525"/>
  <c r="C525"/>
  <c r="B525"/>
  <c r="D524"/>
  <c r="C524"/>
  <c r="B524"/>
  <c r="D523"/>
  <c r="C523"/>
  <c r="B523"/>
  <c r="D522"/>
  <c r="C522"/>
  <c r="B522"/>
  <c r="D521"/>
  <c r="C521"/>
  <c r="B521"/>
  <c r="D520"/>
  <c r="C520"/>
  <c r="B520"/>
  <c r="D519"/>
  <c r="C519"/>
  <c r="B519"/>
  <c r="D518"/>
  <c r="C518"/>
  <c r="B518"/>
  <c r="D517"/>
  <c r="C517"/>
  <c r="B517"/>
  <c r="D516"/>
  <c r="C516"/>
  <c r="B516"/>
  <c r="D515"/>
  <c r="C515"/>
  <c r="B515"/>
  <c r="D514"/>
  <c r="C514"/>
  <c r="B514"/>
  <c r="D513"/>
  <c r="C513"/>
  <c r="B513"/>
  <c r="D512"/>
  <c r="C512"/>
  <c r="B512"/>
  <c r="D511"/>
  <c r="C511"/>
  <c r="B511"/>
  <c r="D510"/>
  <c r="C510"/>
  <c r="B510"/>
  <c r="D509"/>
  <c r="C509"/>
  <c r="B509"/>
  <c r="D508"/>
  <c r="C508"/>
  <c r="B508"/>
  <c r="D507"/>
  <c r="C507"/>
  <c r="B507"/>
  <c r="D506"/>
  <c r="C506"/>
  <c r="B506"/>
  <c r="D505"/>
  <c r="C505"/>
  <c r="B505"/>
  <c r="D504"/>
  <c r="C504"/>
  <c r="B504"/>
  <c r="D503"/>
  <c r="C503"/>
  <c r="B503"/>
  <c r="D502"/>
  <c r="C502"/>
  <c r="B502"/>
  <c r="D501"/>
  <c r="C501"/>
  <c r="B501"/>
  <c r="D500"/>
  <c r="C500"/>
  <c r="B500"/>
  <c r="D499"/>
  <c r="C499"/>
  <c r="B499"/>
  <c r="D498"/>
  <c r="C498"/>
  <c r="B498"/>
  <c r="D497"/>
  <c r="C497"/>
  <c r="B497"/>
  <c r="D496"/>
  <c r="C496"/>
  <c r="B496"/>
  <c r="D495"/>
  <c r="C495"/>
  <c r="B495"/>
  <c r="D494"/>
  <c r="C494"/>
  <c r="B494"/>
  <c r="D493"/>
  <c r="C493"/>
  <c r="B493"/>
  <c r="D492"/>
  <c r="C492"/>
  <c r="B492"/>
  <c r="D491"/>
  <c r="C491"/>
  <c r="B491"/>
  <c r="D490"/>
  <c r="C490"/>
  <c r="B490"/>
  <c r="D489"/>
  <c r="C489"/>
  <c r="B489"/>
  <c r="D488"/>
  <c r="C488"/>
  <c r="B488"/>
  <c r="D487"/>
  <c r="C487"/>
  <c r="B487"/>
  <c r="D486"/>
  <c r="C486"/>
  <c r="B486"/>
  <c r="D485"/>
  <c r="C485"/>
  <c r="B485"/>
  <c r="D484"/>
  <c r="C484"/>
  <c r="B484"/>
  <c r="D483"/>
  <c r="C483"/>
  <c r="B483"/>
  <c r="D482"/>
  <c r="C482"/>
  <c r="B482"/>
  <c r="D481"/>
  <c r="C481"/>
  <c r="B481"/>
  <c r="D480"/>
  <c r="C480"/>
  <c r="B480"/>
  <c r="D479"/>
  <c r="C479"/>
  <c r="B479"/>
  <c r="D478"/>
  <c r="C478"/>
  <c r="B478"/>
  <c r="D477"/>
  <c r="C477"/>
  <c r="B477"/>
  <c r="D476"/>
  <c r="C476"/>
  <c r="B476"/>
  <c r="D475"/>
  <c r="C475"/>
  <c r="B475"/>
  <c r="D474"/>
  <c r="C474"/>
  <c r="B474"/>
  <c r="D473"/>
  <c r="C473"/>
  <c r="B473"/>
  <c r="D472"/>
  <c r="C472"/>
  <c r="B472"/>
  <c r="D471"/>
  <c r="C471"/>
  <c r="B471"/>
  <c r="D470"/>
  <c r="C470"/>
  <c r="B470"/>
  <c r="D469"/>
  <c r="C469"/>
  <c r="B469"/>
  <c r="D468"/>
  <c r="C468"/>
  <c r="B468"/>
  <c r="D467"/>
  <c r="C467"/>
  <c r="B467"/>
  <c r="D466"/>
  <c r="C466"/>
  <c r="B466"/>
  <c r="D465"/>
  <c r="C465"/>
  <c r="B465"/>
  <c r="D464"/>
  <c r="C464"/>
  <c r="B464"/>
  <c r="D463"/>
  <c r="C463"/>
  <c r="B463"/>
  <c r="D462"/>
  <c r="C462"/>
  <c r="B462"/>
  <c r="D461"/>
  <c r="C461"/>
  <c r="B461"/>
  <c r="D460"/>
  <c r="C460"/>
  <c r="B460"/>
  <c r="D459"/>
  <c r="C459"/>
  <c r="B459"/>
  <c r="D458"/>
  <c r="C458"/>
  <c r="B458"/>
  <c r="D457"/>
  <c r="C457"/>
  <c r="B457"/>
  <c r="D456"/>
  <c r="C456"/>
  <c r="B456"/>
  <c r="D455"/>
  <c r="C455"/>
  <c r="B455"/>
  <c r="D454"/>
  <c r="C454"/>
  <c r="B454"/>
  <c r="D453"/>
  <c r="C453"/>
  <c r="B453"/>
  <c r="D452"/>
  <c r="C452"/>
  <c r="B452"/>
  <c r="D451"/>
  <c r="C451"/>
  <c r="B451"/>
  <c r="D450"/>
  <c r="C450"/>
  <c r="B450"/>
  <c r="D449"/>
  <c r="C449"/>
  <c r="B449"/>
  <c r="D448"/>
  <c r="C448"/>
  <c r="B448"/>
  <c r="D447"/>
  <c r="C447"/>
  <c r="B447"/>
  <c r="D446"/>
  <c r="C446"/>
  <c r="B446"/>
  <c r="D445"/>
  <c r="C445"/>
  <c r="B445"/>
  <c r="D444"/>
  <c r="C444"/>
  <c r="B444"/>
  <c r="D443"/>
  <c r="C443"/>
  <c r="B443"/>
  <c r="D442"/>
  <c r="C442"/>
  <c r="B442"/>
  <c r="D441"/>
  <c r="C441"/>
  <c r="B441"/>
  <c r="D440"/>
  <c r="C440"/>
  <c r="B440"/>
  <c r="D439"/>
  <c r="C439"/>
  <c r="B439"/>
  <c r="D438"/>
  <c r="C438"/>
  <c r="B438"/>
  <c r="D437"/>
  <c r="C437"/>
  <c r="B437"/>
  <c r="D436"/>
  <c r="C436"/>
  <c r="B436"/>
  <c r="D435"/>
  <c r="C435"/>
  <c r="B435"/>
  <c r="D434"/>
  <c r="C434"/>
  <c r="B434"/>
  <c r="G433"/>
  <c r="M433" s="1"/>
  <c r="D433"/>
  <c r="C433"/>
  <c r="B433"/>
  <c r="D432"/>
  <c r="C432"/>
  <c r="B432"/>
  <c r="D431"/>
  <c r="C431"/>
  <c r="B431"/>
  <c r="D430"/>
  <c r="C430"/>
  <c r="B430"/>
  <c r="D429"/>
  <c r="C429"/>
  <c r="B429"/>
  <c r="D428"/>
  <c r="C428"/>
  <c r="B428"/>
  <c r="D427"/>
  <c r="C427"/>
  <c r="B427"/>
  <c r="D426"/>
  <c r="C426"/>
  <c r="B426"/>
  <c r="D425"/>
  <c r="C425"/>
  <c r="B425"/>
  <c r="D424"/>
  <c r="C424"/>
  <c r="B424"/>
  <c r="D423"/>
  <c r="C423"/>
  <c r="B423"/>
  <c r="D422"/>
  <c r="C422"/>
  <c r="B422"/>
  <c r="D421"/>
  <c r="C421"/>
  <c r="B421"/>
  <c r="D420"/>
  <c r="C420"/>
  <c r="B420"/>
  <c r="D419"/>
  <c r="C419"/>
  <c r="B419"/>
  <c r="D418"/>
  <c r="C418"/>
  <c r="B418"/>
  <c r="D417"/>
  <c r="C417"/>
  <c r="B417"/>
  <c r="D416"/>
  <c r="C416"/>
  <c r="B416"/>
  <c r="D415"/>
  <c r="C415"/>
  <c r="B415"/>
  <c r="D414"/>
  <c r="C414"/>
  <c r="B414"/>
  <c r="D413"/>
  <c r="C413"/>
  <c r="B413"/>
  <c r="D412"/>
  <c r="C412"/>
  <c r="B412"/>
  <c r="D411"/>
  <c r="C411"/>
  <c r="B411"/>
  <c r="D410"/>
  <c r="C410"/>
  <c r="B410"/>
  <c r="D409"/>
  <c r="C409"/>
  <c r="B409"/>
  <c r="D408"/>
  <c r="C408"/>
  <c r="B408"/>
  <c r="D407"/>
  <c r="C407"/>
  <c r="B407"/>
  <c r="D406"/>
  <c r="C406"/>
  <c r="B406"/>
  <c r="D405"/>
  <c r="C405"/>
  <c r="B405"/>
  <c r="D404"/>
  <c r="C404"/>
  <c r="B404"/>
  <c r="D403"/>
  <c r="C403"/>
  <c r="B403"/>
  <c r="D402"/>
  <c r="C402"/>
  <c r="B402"/>
  <c r="D401"/>
  <c r="C401"/>
  <c r="B401"/>
  <c r="D400"/>
  <c r="C400"/>
  <c r="B400"/>
  <c r="D399"/>
  <c r="C399"/>
  <c r="B399"/>
  <c r="D398"/>
  <c r="C398"/>
  <c r="B398"/>
  <c r="D397"/>
  <c r="C397"/>
  <c r="B397"/>
  <c r="D396"/>
  <c r="C396"/>
  <c r="B396"/>
  <c r="G395"/>
  <c r="M395" s="1"/>
  <c r="D395"/>
  <c r="C395"/>
  <c r="B395"/>
  <c r="D394"/>
  <c r="C394"/>
  <c r="B394"/>
  <c r="D393"/>
  <c r="C393"/>
  <c r="B393"/>
  <c r="D392"/>
  <c r="C392"/>
  <c r="B392"/>
  <c r="D391"/>
  <c r="C391"/>
  <c r="B391"/>
  <c r="G390"/>
  <c r="M390" s="1"/>
  <c r="D390"/>
  <c r="C390"/>
  <c r="B390"/>
  <c r="D389"/>
  <c r="C389"/>
  <c r="B389"/>
  <c r="D388"/>
  <c r="C388"/>
  <c r="B388"/>
  <c r="D387"/>
  <c r="C387"/>
  <c r="B387"/>
  <c r="D386"/>
  <c r="C386"/>
  <c r="B386"/>
  <c r="G385"/>
  <c r="M385" s="1"/>
  <c r="D385"/>
  <c r="C385"/>
  <c r="B385"/>
  <c r="D384"/>
  <c r="C384"/>
  <c r="B384"/>
  <c r="D383"/>
  <c r="C383"/>
  <c r="B383"/>
  <c r="D382"/>
  <c r="C382"/>
  <c r="B382"/>
  <c r="D381"/>
  <c r="C381"/>
  <c r="B381"/>
  <c r="D380"/>
  <c r="C380"/>
  <c r="B380"/>
  <c r="D379"/>
  <c r="C379"/>
  <c r="B379"/>
  <c r="D378"/>
  <c r="C378"/>
  <c r="B378"/>
  <c r="G377"/>
  <c r="M377" s="1"/>
  <c r="D377"/>
  <c r="C377"/>
  <c r="B377"/>
  <c r="D376"/>
  <c r="C376"/>
  <c r="B376"/>
  <c r="D375"/>
  <c r="C375"/>
  <c r="B375"/>
  <c r="D374"/>
  <c r="C374"/>
  <c r="B374"/>
  <c r="D373"/>
  <c r="C373"/>
  <c r="B373"/>
  <c r="G372"/>
  <c r="M372" s="1"/>
  <c r="D372"/>
  <c r="C372"/>
  <c r="B372"/>
  <c r="G371"/>
  <c r="M371" s="1"/>
  <c r="D371"/>
  <c r="C371"/>
  <c r="B371"/>
  <c r="D370"/>
  <c r="C370"/>
  <c r="B370"/>
  <c r="G369"/>
  <c r="M369" s="1"/>
  <c r="D369"/>
  <c r="C369"/>
  <c r="B369"/>
  <c r="G368"/>
  <c r="M368" s="1"/>
  <c r="D368"/>
  <c r="C368"/>
  <c r="B368"/>
  <c r="G367"/>
  <c r="M367" s="1"/>
  <c r="D367"/>
  <c r="C367"/>
  <c r="B367"/>
  <c r="G366"/>
  <c r="M366" s="1"/>
  <c r="D366"/>
  <c r="C366"/>
  <c r="B366"/>
  <c r="D365"/>
  <c r="C365"/>
  <c r="B365"/>
  <c r="D364"/>
  <c r="C364"/>
  <c r="B364"/>
  <c r="D363"/>
  <c r="C363"/>
  <c r="B363"/>
  <c r="D362"/>
  <c r="C362"/>
  <c r="B362"/>
  <c r="D361"/>
  <c r="C361"/>
  <c r="B361"/>
  <c r="D360"/>
  <c r="C360"/>
  <c r="B360"/>
  <c r="D359"/>
  <c r="C359"/>
  <c r="B359"/>
  <c r="D358"/>
  <c r="C358"/>
  <c r="B358"/>
  <c r="D357"/>
  <c r="C357"/>
  <c r="B357"/>
  <c r="D356"/>
  <c r="C356"/>
  <c r="B356"/>
  <c r="D355"/>
  <c r="C355"/>
  <c r="B355"/>
  <c r="D354"/>
  <c r="C354"/>
  <c r="B354"/>
  <c r="D353"/>
  <c r="C353"/>
  <c r="B353"/>
  <c r="D352"/>
  <c r="C352"/>
  <c r="B352"/>
  <c r="D351"/>
  <c r="C351"/>
  <c r="B351"/>
  <c r="D350"/>
  <c r="C350"/>
  <c r="B350"/>
  <c r="D349"/>
  <c r="C349"/>
  <c r="B349"/>
  <c r="D348"/>
  <c r="C348"/>
  <c r="B348"/>
  <c r="D347"/>
  <c r="C347"/>
  <c r="B347"/>
  <c r="D346"/>
  <c r="C346"/>
  <c r="B346"/>
  <c r="D345"/>
  <c r="C345"/>
  <c r="B345"/>
  <c r="D344"/>
  <c r="C344"/>
  <c r="B344"/>
  <c r="D343"/>
  <c r="C343"/>
  <c r="B343"/>
  <c r="D342"/>
  <c r="C342"/>
  <c r="B342"/>
  <c r="D341"/>
  <c r="C341"/>
  <c r="B341"/>
  <c r="D340"/>
  <c r="C340"/>
  <c r="B340"/>
  <c r="D339"/>
  <c r="C339"/>
  <c r="B339"/>
  <c r="D338"/>
  <c r="C338"/>
  <c r="B338"/>
  <c r="D337"/>
  <c r="C337"/>
  <c r="B337"/>
  <c r="D336"/>
  <c r="C336"/>
  <c r="B336"/>
  <c r="D335"/>
  <c r="C335"/>
  <c r="B335"/>
  <c r="D334"/>
  <c r="C334"/>
  <c r="B334"/>
  <c r="D333"/>
  <c r="C333"/>
  <c r="B333"/>
  <c r="D332"/>
  <c r="C332"/>
  <c r="B332"/>
  <c r="D331"/>
  <c r="C331"/>
  <c r="B331"/>
  <c r="D330"/>
  <c r="C330"/>
  <c r="B330"/>
  <c r="D329"/>
  <c r="C329"/>
  <c r="B329"/>
  <c r="D328"/>
  <c r="C328"/>
  <c r="B328"/>
  <c r="D327"/>
  <c r="C327"/>
  <c r="B327"/>
  <c r="D326"/>
  <c r="C326"/>
  <c r="B326"/>
  <c r="D325"/>
  <c r="C325"/>
  <c r="B325"/>
  <c r="D324"/>
  <c r="C324"/>
  <c r="B324"/>
  <c r="D323"/>
  <c r="C323"/>
  <c r="B323"/>
  <c r="D322"/>
  <c r="C322"/>
  <c r="B322"/>
  <c r="D321"/>
  <c r="C321"/>
  <c r="B321"/>
  <c r="D320"/>
  <c r="C320"/>
  <c r="B320"/>
  <c r="D319"/>
  <c r="C319"/>
  <c r="B319"/>
  <c r="D318"/>
  <c r="C318"/>
  <c r="B318"/>
  <c r="D317"/>
  <c r="C317"/>
  <c r="B317"/>
  <c r="D316"/>
  <c r="C316"/>
  <c r="B316"/>
  <c r="D315"/>
  <c r="C315"/>
  <c r="B315"/>
  <c r="D314"/>
  <c r="C314"/>
  <c r="B314"/>
  <c r="D313"/>
  <c r="C313"/>
  <c r="B313"/>
  <c r="D312"/>
  <c r="C312"/>
  <c r="B312"/>
  <c r="D311"/>
  <c r="C311"/>
  <c r="B311"/>
  <c r="D310"/>
  <c r="C310"/>
  <c r="B310"/>
  <c r="D309"/>
  <c r="C309"/>
  <c r="B309"/>
  <c r="D308"/>
  <c r="C308"/>
  <c r="B308"/>
  <c r="D307"/>
  <c r="C307"/>
  <c r="B307"/>
  <c r="D306"/>
  <c r="C306"/>
  <c r="B306"/>
  <c r="D305"/>
  <c r="C305"/>
  <c r="B305"/>
  <c r="D304"/>
  <c r="C304"/>
  <c r="B304"/>
  <c r="D303"/>
  <c r="C303"/>
  <c r="B303"/>
  <c r="D302"/>
  <c r="C302"/>
  <c r="B302"/>
  <c r="D301"/>
  <c r="C301"/>
  <c r="B301"/>
  <c r="D300"/>
  <c r="C300"/>
  <c r="B300"/>
  <c r="D299"/>
  <c r="C299"/>
  <c r="B299"/>
  <c r="D298"/>
  <c r="C298"/>
  <c r="B298"/>
  <c r="D297"/>
  <c r="C297"/>
  <c r="B297"/>
  <c r="D296"/>
  <c r="C296"/>
  <c r="B296"/>
  <c r="D295"/>
  <c r="C295"/>
  <c r="B295"/>
  <c r="D294"/>
  <c r="C294"/>
  <c r="B294"/>
  <c r="D293"/>
  <c r="C293"/>
  <c r="B293"/>
  <c r="D292"/>
  <c r="C292"/>
  <c r="B292"/>
  <c r="D291"/>
  <c r="C291"/>
  <c r="B291"/>
  <c r="D290"/>
  <c r="C290"/>
  <c r="B290"/>
  <c r="D289"/>
  <c r="C289"/>
  <c r="B289"/>
  <c r="D288"/>
  <c r="C288"/>
  <c r="B288"/>
  <c r="D287"/>
  <c r="C287"/>
  <c r="B287"/>
  <c r="D286"/>
  <c r="C286"/>
  <c r="B286"/>
  <c r="D285"/>
  <c r="C285"/>
  <c r="B285"/>
  <c r="D284"/>
  <c r="C284"/>
  <c r="B284"/>
  <c r="D283"/>
  <c r="C283"/>
  <c r="B283"/>
  <c r="D282"/>
  <c r="C282"/>
  <c r="B282"/>
  <c r="D281"/>
  <c r="C281"/>
  <c r="B281"/>
  <c r="D280"/>
  <c r="C280"/>
  <c r="B280"/>
  <c r="D279"/>
  <c r="C279"/>
  <c r="B279"/>
  <c r="D278"/>
  <c r="C278"/>
  <c r="B278"/>
  <c r="D277"/>
  <c r="C277"/>
  <c r="B277"/>
  <c r="D276"/>
  <c r="C276"/>
  <c r="B276"/>
  <c r="D275"/>
  <c r="C275"/>
  <c r="B275"/>
  <c r="D274"/>
  <c r="C274"/>
  <c r="B274"/>
  <c r="G273"/>
  <c r="M273" s="1"/>
  <c r="D273"/>
  <c r="C273"/>
  <c r="B273"/>
  <c r="D272"/>
  <c r="C272"/>
  <c r="B272"/>
  <c r="D271"/>
  <c r="C271"/>
  <c r="B271"/>
  <c r="D270"/>
  <c r="C270"/>
  <c r="B270"/>
  <c r="D269"/>
  <c r="C269"/>
  <c r="B269"/>
  <c r="D268"/>
  <c r="C268"/>
  <c r="B268"/>
  <c r="D267"/>
  <c r="C267"/>
  <c r="B267"/>
  <c r="D266"/>
  <c r="C266"/>
  <c r="B266"/>
  <c r="D265"/>
  <c r="C265"/>
  <c r="B265"/>
  <c r="D264"/>
  <c r="C264"/>
  <c r="B264"/>
  <c r="D263"/>
  <c r="C263"/>
  <c r="B263"/>
  <c r="D262"/>
  <c r="C262"/>
  <c r="B262"/>
  <c r="D261"/>
  <c r="C261"/>
  <c r="B261"/>
  <c r="D260"/>
  <c r="C260"/>
  <c r="B260"/>
  <c r="D259"/>
  <c r="C259"/>
  <c r="B259"/>
  <c r="D258"/>
  <c r="C258"/>
  <c r="B258"/>
  <c r="D257"/>
  <c r="C257"/>
  <c r="B257"/>
  <c r="D256"/>
  <c r="C256"/>
  <c r="B256"/>
  <c r="D255"/>
  <c r="C255"/>
  <c r="B255"/>
  <c r="D254"/>
  <c r="C254"/>
  <c r="B254"/>
  <c r="D253"/>
  <c r="C253"/>
  <c r="B253"/>
  <c r="D252"/>
  <c r="C252"/>
  <c r="B252"/>
  <c r="D251"/>
  <c r="C251"/>
  <c r="B251"/>
  <c r="D250"/>
  <c r="C250"/>
  <c r="B250"/>
  <c r="D249"/>
  <c r="C249"/>
  <c r="B249"/>
  <c r="D248"/>
  <c r="C248"/>
  <c r="B248"/>
  <c r="D247"/>
  <c r="C247"/>
  <c r="B247"/>
  <c r="D246"/>
  <c r="C246"/>
  <c r="B246"/>
  <c r="D245"/>
  <c r="C245"/>
  <c r="B245"/>
  <c r="D244"/>
  <c r="C244"/>
  <c r="B244"/>
  <c r="D243"/>
  <c r="C243"/>
  <c r="B243"/>
  <c r="D242"/>
  <c r="C242"/>
  <c r="B242"/>
  <c r="D241"/>
  <c r="C241"/>
  <c r="B241"/>
  <c r="D240"/>
  <c r="C240"/>
  <c r="B240"/>
  <c r="D239"/>
  <c r="C239"/>
  <c r="B239"/>
  <c r="D238"/>
  <c r="C238"/>
  <c r="B238"/>
  <c r="D237"/>
  <c r="C237"/>
  <c r="B237"/>
  <c r="D236"/>
  <c r="C236"/>
  <c r="B236"/>
  <c r="D235"/>
  <c r="C235"/>
  <c r="B235"/>
  <c r="D234"/>
  <c r="C234"/>
  <c r="B234"/>
  <c r="D233"/>
  <c r="C233"/>
  <c r="B233"/>
  <c r="D232"/>
  <c r="C232"/>
  <c r="B232"/>
  <c r="D231"/>
  <c r="C231"/>
  <c r="B231"/>
  <c r="D230"/>
  <c r="C230"/>
  <c r="B230"/>
  <c r="D229"/>
  <c r="C229"/>
  <c r="B229"/>
  <c r="D228"/>
  <c r="C228"/>
  <c r="B228"/>
  <c r="D227"/>
  <c r="C227"/>
  <c r="B227"/>
  <c r="D226"/>
  <c r="C226"/>
  <c r="B226"/>
  <c r="D225"/>
  <c r="C225"/>
  <c r="B225"/>
  <c r="D224"/>
  <c r="C224"/>
  <c r="B224"/>
  <c r="D223"/>
  <c r="C223"/>
  <c r="B223"/>
  <c r="D222"/>
  <c r="C222"/>
  <c r="B222"/>
  <c r="D221"/>
  <c r="C221"/>
  <c r="B221"/>
  <c r="D220"/>
  <c r="C220"/>
  <c r="B220"/>
  <c r="D219"/>
  <c r="C219"/>
  <c r="B219"/>
  <c r="D218"/>
  <c r="C218"/>
  <c r="B218"/>
  <c r="D217"/>
  <c r="C217"/>
  <c r="B217"/>
  <c r="D216"/>
  <c r="C216"/>
  <c r="B216"/>
  <c r="D215"/>
  <c r="C215"/>
  <c r="B215"/>
  <c r="D214"/>
  <c r="C214"/>
  <c r="B214"/>
  <c r="D213"/>
  <c r="C213"/>
  <c r="B213"/>
  <c r="D212"/>
  <c r="C212"/>
  <c r="B212"/>
  <c r="D211"/>
  <c r="C211"/>
  <c r="B211"/>
  <c r="D210"/>
  <c r="C210"/>
  <c r="B210"/>
  <c r="D209"/>
  <c r="C209"/>
  <c r="B209"/>
  <c r="D208"/>
  <c r="C208"/>
  <c r="B208"/>
  <c r="D207"/>
  <c r="C207"/>
  <c r="B207"/>
  <c r="G206"/>
  <c r="M206" s="1"/>
  <c r="D206"/>
  <c r="C206"/>
  <c r="B206"/>
  <c r="D205"/>
  <c r="C205"/>
  <c r="B205"/>
  <c r="D204"/>
  <c r="C204"/>
  <c r="B204"/>
  <c r="G203"/>
  <c r="M203" s="1"/>
  <c r="D203"/>
  <c r="C203"/>
  <c r="B203"/>
  <c r="D202"/>
  <c r="C202"/>
  <c r="B202"/>
  <c r="D201"/>
  <c r="C201"/>
  <c r="B201"/>
  <c r="D200"/>
  <c r="C200"/>
  <c r="B200"/>
  <c r="D199"/>
  <c r="C199"/>
  <c r="B199"/>
  <c r="D198"/>
  <c r="C198"/>
  <c r="B198"/>
  <c r="D197"/>
  <c r="C197"/>
  <c r="B197"/>
  <c r="D196"/>
  <c r="C196"/>
  <c r="B196"/>
  <c r="D195"/>
  <c r="C195"/>
  <c r="B195"/>
  <c r="D194"/>
  <c r="C194"/>
  <c r="B194"/>
  <c r="D193"/>
  <c r="C193"/>
  <c r="B193"/>
  <c r="D192"/>
  <c r="C192"/>
  <c r="B192"/>
  <c r="D191"/>
  <c r="C191"/>
  <c r="B191"/>
  <c r="D190"/>
  <c r="C190"/>
  <c r="B190"/>
  <c r="D189"/>
  <c r="C189"/>
  <c r="B189"/>
  <c r="D188"/>
  <c r="C188"/>
  <c r="B188"/>
  <c r="D187"/>
  <c r="C187"/>
  <c r="B187"/>
  <c r="D186"/>
  <c r="C186"/>
  <c r="B186"/>
  <c r="D185"/>
  <c r="C185"/>
  <c r="B185"/>
  <c r="D184"/>
  <c r="C184"/>
  <c r="B184"/>
  <c r="D183"/>
  <c r="C183"/>
  <c r="B183"/>
  <c r="D182"/>
  <c r="C182"/>
  <c r="B182"/>
  <c r="D181"/>
  <c r="C181"/>
  <c r="B181"/>
  <c r="D180"/>
  <c r="C180"/>
  <c r="B180"/>
  <c r="D179"/>
  <c r="C179"/>
  <c r="B179"/>
  <c r="D178"/>
  <c r="C178"/>
  <c r="B178"/>
  <c r="D177"/>
  <c r="C177"/>
  <c r="B177"/>
  <c r="D176"/>
  <c r="C176"/>
  <c r="B176"/>
  <c r="D175"/>
  <c r="C175"/>
  <c r="B175"/>
  <c r="G174"/>
  <c r="M174" s="1"/>
  <c r="D174"/>
  <c r="C174"/>
  <c r="B174"/>
  <c r="D173"/>
  <c r="C173"/>
  <c r="B173"/>
  <c r="D172"/>
  <c r="C172"/>
  <c r="B172"/>
  <c r="D171"/>
  <c r="C171"/>
  <c r="B171"/>
  <c r="D170"/>
  <c r="C170"/>
  <c r="B170"/>
  <c r="D169"/>
  <c r="C169"/>
  <c r="B169"/>
  <c r="D168"/>
  <c r="C168"/>
  <c r="B168"/>
  <c r="D167"/>
  <c r="C167"/>
  <c r="B167"/>
  <c r="D166"/>
  <c r="C166"/>
  <c r="B166"/>
  <c r="D165"/>
  <c r="C165"/>
  <c r="B165"/>
  <c r="D164"/>
  <c r="C164"/>
  <c r="B164"/>
  <c r="D163"/>
  <c r="C163"/>
  <c r="B163"/>
  <c r="D162"/>
  <c r="C162"/>
  <c r="B162"/>
  <c r="D161"/>
  <c r="C161"/>
  <c r="B161"/>
  <c r="D160"/>
  <c r="C160"/>
  <c r="B160"/>
  <c r="D159"/>
  <c r="C159"/>
  <c r="B159"/>
  <c r="D158"/>
  <c r="C158"/>
  <c r="B158"/>
  <c r="D157"/>
  <c r="C157"/>
  <c r="B157"/>
  <c r="D156"/>
  <c r="C156"/>
  <c r="B156"/>
  <c r="D155"/>
  <c r="C155"/>
  <c r="B155"/>
  <c r="D154"/>
  <c r="C154"/>
  <c r="B154"/>
  <c r="D153"/>
  <c r="C153"/>
  <c r="B153"/>
  <c r="D152"/>
  <c r="C152"/>
  <c r="B152"/>
  <c r="D151"/>
  <c r="C151"/>
  <c r="B151"/>
  <c r="D150"/>
  <c r="C150"/>
  <c r="B150"/>
  <c r="D149"/>
  <c r="C149"/>
  <c r="B149"/>
  <c r="D148"/>
  <c r="C148"/>
  <c r="B148"/>
  <c r="D147"/>
  <c r="C147"/>
  <c r="B147"/>
  <c r="G146"/>
  <c r="M146" s="1"/>
  <c r="D146"/>
  <c r="C146"/>
  <c r="B146"/>
  <c r="D145"/>
  <c r="C145"/>
  <c r="B145"/>
  <c r="D144"/>
  <c r="C144"/>
  <c r="B144"/>
  <c r="D143"/>
  <c r="C143"/>
  <c r="B143"/>
  <c r="D142"/>
  <c r="C142"/>
  <c r="B142"/>
  <c r="G141"/>
  <c r="M141"/>
  <c r="D141"/>
  <c r="C141"/>
  <c r="B141"/>
  <c r="G140"/>
  <c r="M140" s="1"/>
  <c r="D140"/>
  <c r="C140"/>
  <c r="B140"/>
  <c r="D139"/>
  <c r="C139"/>
  <c r="B139"/>
  <c r="D138"/>
  <c r="C138"/>
  <c r="B138"/>
  <c r="D137"/>
  <c r="C137"/>
  <c r="B137"/>
  <c r="G136"/>
  <c r="M136" s="1"/>
  <c r="D136"/>
  <c r="C136"/>
  <c r="B136"/>
  <c r="D135"/>
  <c r="C135"/>
  <c r="B135"/>
  <c r="G134"/>
  <c r="M134" s="1"/>
  <c r="D134"/>
  <c r="C134"/>
  <c r="B134"/>
  <c r="D133"/>
  <c r="C133"/>
  <c r="B133"/>
  <c r="D132"/>
  <c r="C132"/>
  <c r="B132"/>
  <c r="D131"/>
  <c r="C131"/>
  <c r="B131"/>
  <c r="G130"/>
  <c r="M130" s="1"/>
  <c r="D130"/>
  <c r="C130"/>
  <c r="B130"/>
  <c r="D129"/>
  <c r="C129"/>
  <c r="B129"/>
  <c r="G128"/>
  <c r="M128" s="1"/>
  <c r="D128"/>
  <c r="C128"/>
  <c r="B128"/>
  <c r="D127"/>
  <c r="C127"/>
  <c r="B127"/>
  <c r="G126"/>
  <c r="M126" s="1"/>
  <c r="D126"/>
  <c r="C126"/>
  <c r="B126"/>
  <c r="G125"/>
  <c r="M125" s="1"/>
  <c r="D125"/>
  <c r="C125"/>
  <c r="B125"/>
  <c r="D124"/>
  <c r="C124"/>
  <c r="B124"/>
  <c r="D123"/>
  <c r="C123"/>
  <c r="B123"/>
  <c r="G122"/>
  <c r="M122" s="1"/>
  <c r="D122"/>
  <c r="C122"/>
  <c r="B122"/>
  <c r="D121"/>
  <c r="C121"/>
  <c r="B121"/>
  <c r="G120"/>
  <c r="M120" s="1"/>
  <c r="D120"/>
  <c r="C120"/>
  <c r="B120"/>
  <c r="G119"/>
  <c r="M119" s="1"/>
  <c r="D119"/>
  <c r="C119"/>
  <c r="B119"/>
  <c r="D118"/>
  <c r="C118"/>
  <c r="B118"/>
  <c r="D117"/>
  <c r="C117"/>
  <c r="B117"/>
  <c r="D116"/>
  <c r="C116"/>
  <c r="B116"/>
  <c r="D115"/>
  <c r="C115"/>
  <c r="B115"/>
  <c r="D114"/>
  <c r="C114"/>
  <c r="B114"/>
  <c r="D113"/>
  <c r="C113"/>
  <c r="B113"/>
  <c r="G112"/>
  <c r="M112" s="1"/>
  <c r="D112"/>
  <c r="C112"/>
  <c r="B112"/>
  <c r="G111"/>
  <c r="M111"/>
  <c r="D111"/>
  <c r="C111"/>
  <c r="B111"/>
  <c r="G110"/>
  <c r="M110" s="1"/>
  <c r="D110"/>
  <c r="C110"/>
  <c r="B110"/>
  <c r="G109"/>
  <c r="M109" s="1"/>
  <c r="D109"/>
  <c r="C109"/>
  <c r="B109"/>
  <c r="G108"/>
  <c r="M108" s="1"/>
  <c r="D108"/>
  <c r="C108"/>
  <c r="B108"/>
  <c r="G107"/>
  <c r="M107"/>
  <c r="D107"/>
  <c r="C107"/>
  <c r="B107"/>
  <c r="G106"/>
  <c r="M106" s="1"/>
  <c r="D106"/>
  <c r="C106"/>
  <c r="B106"/>
  <c r="G105"/>
  <c r="M105" s="1"/>
  <c r="D105"/>
  <c r="C105"/>
  <c r="B105"/>
  <c r="D104"/>
  <c r="C104"/>
  <c r="B104"/>
  <c r="D103"/>
  <c r="C103"/>
  <c r="B103"/>
  <c r="D102"/>
  <c r="C102"/>
  <c r="B102"/>
  <c r="D101"/>
  <c r="C101"/>
  <c r="B101"/>
  <c r="D100"/>
  <c r="C100"/>
  <c r="B100"/>
  <c r="D99"/>
  <c r="C99"/>
  <c r="B99"/>
  <c r="D98"/>
  <c r="C98"/>
  <c r="B98"/>
  <c r="D97"/>
  <c r="C97"/>
  <c r="B97"/>
  <c r="D96"/>
  <c r="C96"/>
  <c r="B96"/>
  <c r="D95"/>
  <c r="C95"/>
  <c r="B95"/>
  <c r="D94"/>
  <c r="C94"/>
  <c r="B94"/>
  <c r="D93"/>
  <c r="C93"/>
  <c r="B93"/>
  <c r="D92"/>
  <c r="C92"/>
  <c r="B92"/>
  <c r="D91"/>
  <c r="C91"/>
  <c r="B91"/>
  <c r="D90"/>
  <c r="C90"/>
  <c r="B90"/>
  <c r="D89"/>
  <c r="C89"/>
  <c r="B89"/>
  <c r="G88"/>
  <c r="M88" s="1"/>
  <c r="D88"/>
  <c r="C88"/>
  <c r="B88"/>
  <c r="G87"/>
  <c r="M87"/>
  <c r="D87"/>
  <c r="C87"/>
  <c r="B87"/>
  <c r="G86"/>
  <c r="M86" s="1"/>
  <c r="D86"/>
  <c r="C86"/>
  <c r="B86"/>
  <c r="G85"/>
  <c r="M85" s="1"/>
  <c r="D85"/>
  <c r="C85"/>
  <c r="B85"/>
  <c r="D84"/>
  <c r="C84"/>
  <c r="B84"/>
  <c r="D83"/>
  <c r="C83"/>
  <c r="B83"/>
  <c r="D82"/>
  <c r="C82"/>
  <c r="B82"/>
  <c r="G81"/>
  <c r="M81" s="1"/>
  <c r="D81"/>
  <c r="C81"/>
  <c r="B81"/>
  <c r="G80"/>
  <c r="M80" s="1"/>
  <c r="D80"/>
  <c r="C80"/>
  <c r="B80"/>
  <c r="G79"/>
  <c r="M79"/>
  <c r="D79"/>
  <c r="C79"/>
  <c r="B79"/>
  <c r="G78"/>
  <c r="M78" s="1"/>
  <c r="D78"/>
  <c r="C78"/>
  <c r="B78"/>
  <c r="D77"/>
  <c r="C77"/>
  <c r="B77"/>
  <c r="G76"/>
  <c r="M76" s="1"/>
  <c r="D76"/>
  <c r="C76"/>
  <c r="B76"/>
  <c r="G75"/>
  <c r="M75"/>
  <c r="D75"/>
  <c r="C75"/>
  <c r="B75"/>
  <c r="D74"/>
  <c r="C74"/>
  <c r="B74"/>
  <c r="D73"/>
  <c r="C73"/>
  <c r="B73"/>
  <c r="D72"/>
  <c r="C72"/>
  <c r="B72"/>
  <c r="D71"/>
  <c r="C71"/>
  <c r="B71"/>
  <c r="D70"/>
  <c r="C70"/>
  <c r="B70"/>
  <c r="D69"/>
  <c r="C69"/>
  <c r="B69"/>
  <c r="D68"/>
  <c r="C68"/>
  <c r="B68"/>
  <c r="D67"/>
  <c r="C67"/>
  <c r="B67"/>
  <c r="D66"/>
  <c r="C66"/>
  <c r="B66"/>
  <c r="D65"/>
  <c r="C65"/>
  <c r="B65"/>
  <c r="D64"/>
  <c r="C64"/>
  <c r="B64"/>
  <c r="D63"/>
  <c r="C63"/>
  <c r="B63"/>
  <c r="D62"/>
  <c r="C62"/>
  <c r="B62"/>
  <c r="D61"/>
  <c r="C61"/>
  <c r="B61"/>
  <c r="D60"/>
  <c r="C60"/>
  <c r="B60"/>
  <c r="D59"/>
  <c r="C59"/>
  <c r="B59"/>
  <c r="D58"/>
  <c r="C58"/>
  <c r="B58"/>
  <c r="D57"/>
  <c r="C57"/>
  <c r="B57"/>
  <c r="D56"/>
  <c r="C56"/>
  <c r="B56"/>
  <c r="D55"/>
  <c r="C55"/>
  <c r="B55"/>
  <c r="D54"/>
  <c r="C54"/>
  <c r="B54"/>
  <c r="D53"/>
  <c r="C53"/>
  <c r="B53"/>
  <c r="D52"/>
  <c r="C52"/>
  <c r="B52"/>
  <c r="D51"/>
  <c r="C51"/>
  <c r="B51"/>
  <c r="D50"/>
  <c r="C50"/>
  <c r="B50"/>
  <c r="D49"/>
  <c r="C49"/>
  <c r="B49"/>
  <c r="D48"/>
  <c r="C48"/>
  <c r="B48"/>
  <c r="D47"/>
  <c r="C47"/>
  <c r="B47"/>
  <c r="D46"/>
  <c r="C46"/>
  <c r="B46"/>
  <c r="D45"/>
  <c r="C45"/>
  <c r="B45"/>
  <c r="D44"/>
  <c r="C44"/>
  <c r="B44"/>
  <c r="D43"/>
  <c r="C43"/>
  <c r="B43"/>
  <c r="D42"/>
  <c r="C42"/>
  <c r="B42"/>
  <c r="D41"/>
  <c r="C41"/>
  <c r="B41"/>
  <c r="D40"/>
  <c r="C40"/>
  <c r="B40"/>
  <c r="D39"/>
  <c r="C39"/>
  <c r="B39"/>
  <c r="D38"/>
  <c r="C38"/>
  <c r="B38"/>
  <c r="D37"/>
  <c r="C37"/>
  <c r="B37"/>
  <c r="D36"/>
  <c r="C36"/>
  <c r="B36"/>
  <c r="D35"/>
  <c r="C35"/>
  <c r="B35"/>
  <c r="D34"/>
  <c r="C34"/>
  <c r="B34"/>
  <c r="D33"/>
  <c r="C33"/>
  <c r="B33"/>
  <c r="D32"/>
  <c r="C32"/>
  <c r="B32"/>
  <c r="D31"/>
  <c r="C31"/>
  <c r="B31"/>
  <c r="D30"/>
  <c r="C30"/>
  <c r="B30"/>
  <c r="D29"/>
  <c r="C29"/>
  <c r="B29"/>
  <c r="D28"/>
  <c r="C28"/>
  <c r="B28"/>
  <c r="D27"/>
  <c r="C27"/>
  <c r="B27"/>
  <c r="D26"/>
  <c r="C26"/>
  <c r="B26"/>
  <c r="D25"/>
  <c r="C25"/>
  <c r="B25"/>
  <c r="D24"/>
  <c r="C24"/>
  <c r="B24"/>
  <c r="D23"/>
  <c r="C23"/>
  <c r="B23"/>
  <c r="D22"/>
  <c r="C22"/>
  <c r="B22"/>
  <c r="D21"/>
  <c r="C21"/>
  <c r="B21"/>
  <c r="D20"/>
  <c r="C20"/>
  <c r="B20"/>
  <c r="D19"/>
  <c r="C19"/>
  <c r="B19"/>
  <c r="D18"/>
  <c r="C18"/>
  <c r="B18"/>
  <c r="D17"/>
  <c r="C17"/>
  <c r="B17"/>
  <c r="D16"/>
  <c r="C16"/>
  <c r="B16"/>
  <c r="D15"/>
  <c r="C15"/>
  <c r="B15"/>
  <c r="D14"/>
  <c r="C14"/>
  <c r="B14"/>
  <c r="D13"/>
  <c r="C13"/>
  <c r="B13"/>
  <c r="D12"/>
  <c r="C12"/>
  <c r="B12"/>
  <c r="D11"/>
  <c r="C11"/>
  <c r="B11"/>
  <c r="D10"/>
  <c r="C10"/>
  <c r="B10"/>
  <c r="D9"/>
  <c r="C9"/>
  <c r="B9"/>
  <c r="D8"/>
  <c r="C8"/>
  <c r="B8"/>
  <c r="D7"/>
  <c r="C7"/>
  <c r="B7"/>
  <c r="K6"/>
  <c r="J6"/>
  <c r="D6"/>
  <c r="C6"/>
  <c r="B6"/>
  <c r="AP1458" i="1"/>
  <c r="AP1457"/>
  <c r="AP1456"/>
  <c r="AP1455"/>
  <c r="AP1454"/>
  <c r="AP2372"/>
  <c r="AP2370"/>
  <c r="AP2368"/>
  <c r="AP2365"/>
  <c r="AP2363"/>
  <c r="AP2361"/>
  <c r="AP2359"/>
  <c r="AP2357"/>
  <c r="AP2355"/>
  <c r="AP2353"/>
  <c r="AP2351"/>
  <c r="AP2350"/>
  <c r="AP2349"/>
  <c r="AP2348"/>
  <c r="AP2347"/>
  <c r="AP2346"/>
  <c r="O302" i="10"/>
  <c r="O303"/>
  <c r="F1564" i="11"/>
  <c r="K1564" s="1"/>
  <c r="AQ1566" i="1" s="1"/>
  <c r="I3358" i="11"/>
  <c r="I3434"/>
  <c r="I3488"/>
  <c r="I3574"/>
  <c r="I3876"/>
  <c r="D2443" s="1"/>
  <c r="I3998"/>
  <c r="D2451"/>
  <c r="I4103"/>
  <c r="I4140"/>
  <c r="D2465"/>
  <c r="F1681"/>
  <c r="K1681" s="1"/>
  <c r="AQ1683" i="1" s="1"/>
  <c r="I4227" i="11"/>
  <c r="D2471"/>
  <c r="F2325"/>
  <c r="K2325"/>
  <c r="AQ2326" i="1"/>
  <c r="I4458" i="11"/>
  <c r="D2481"/>
  <c r="I4555"/>
  <c r="I4794"/>
  <c r="I4795" s="1"/>
  <c r="D2501" s="1"/>
  <c r="F1962" s="1"/>
  <c r="K1962" s="1"/>
  <c r="AQ1964" i="1" s="1"/>
  <c r="I4924" i="11"/>
  <c r="D2509"/>
  <c r="I4970"/>
  <c r="I4971"/>
  <c r="D2511" s="1"/>
  <c r="I5018"/>
  <c r="D2515"/>
  <c r="F2001"/>
  <c r="K2001" s="1"/>
  <c r="AQ2003" i="1" s="1"/>
  <c r="I3420" i="11"/>
  <c r="I3436" s="1"/>
  <c r="D2425" s="1"/>
  <c r="I3672"/>
  <c r="D2432" s="1"/>
  <c r="I3698"/>
  <c r="D2433" s="1"/>
  <c r="I3716"/>
  <c r="D2434" s="1"/>
  <c r="I3774"/>
  <c r="D2437" s="1"/>
  <c r="I3818"/>
  <c r="D2439" s="1"/>
  <c r="I3837"/>
  <c r="D2440" s="1"/>
  <c r="F56" s="1"/>
  <c r="I3854"/>
  <c r="D2441" s="1"/>
  <c r="I3865"/>
  <c r="D2442" s="1"/>
  <c r="I3922"/>
  <c r="D2446" s="1"/>
  <c r="I3956"/>
  <c r="D2448"/>
  <c r="F2205" s="1"/>
  <c r="K2205" s="1"/>
  <c r="I3982"/>
  <c r="D2450" s="1"/>
  <c r="F2259" s="1"/>
  <c r="K2259" s="1"/>
  <c r="I4336"/>
  <c r="D2476"/>
  <c r="I4355"/>
  <c r="D2477"/>
  <c r="I4425"/>
  <c r="D2480"/>
  <c r="I4445"/>
  <c r="D2468"/>
  <c r="I4556"/>
  <c r="D2487"/>
  <c r="F1863" s="1"/>
  <c r="K1863" s="1"/>
  <c r="AQ1865" i="1" s="1"/>
  <c r="F1864" i="93" s="1"/>
  <c r="I4954" i="11"/>
  <c r="D2512"/>
  <c r="I4990"/>
  <c r="D2513" s="1"/>
  <c r="F2125" s="1"/>
  <c r="K2125" s="1"/>
  <c r="AQ2127" i="1" s="1"/>
  <c r="I5449" i="11"/>
  <c r="D2539"/>
  <c r="I5483"/>
  <c r="D2541"/>
  <c r="F2097" s="1"/>
  <c r="K2097" s="1"/>
  <c r="AQ2099" i="1" s="1"/>
  <c r="I5517" i="11"/>
  <c r="D2545" s="1"/>
  <c r="I5551"/>
  <c r="D2547"/>
  <c r="F2098"/>
  <c r="K2098" s="1"/>
  <c r="AQ2100" i="1" s="1"/>
  <c r="I5588" i="11"/>
  <c r="D2549" s="1"/>
  <c r="F2164" s="1"/>
  <c r="K2164" s="1"/>
  <c r="AQ2166" i="1" s="1"/>
  <c r="I5622" i="11"/>
  <c r="D2551"/>
  <c r="I5657"/>
  <c r="D2553"/>
  <c r="I5708"/>
  <c r="D2556"/>
  <c r="F1906"/>
  <c r="K1906"/>
  <c r="AQ1908" i="1" s="1"/>
  <c r="M1907" i="93" s="1"/>
  <c r="I5887" i="11"/>
  <c r="D2564"/>
  <c r="I5917"/>
  <c r="D2565"/>
  <c r="D2459"/>
  <c r="I5947"/>
  <c r="D2566" s="1"/>
  <c r="F2120" s="1"/>
  <c r="K2120" s="1"/>
  <c r="AQ2122" i="1" s="1"/>
  <c r="I5977" i="11"/>
  <c r="D2567"/>
  <c r="I6007"/>
  <c r="D2568"/>
  <c r="I6023"/>
  <c r="D2570"/>
  <c r="F2161"/>
  <c r="K2161"/>
  <c r="AQ2163" i="1" s="1"/>
  <c r="I6069" i="11"/>
  <c r="D2572"/>
  <c r="I6106"/>
  <c r="D2573" s="1"/>
  <c r="I6143"/>
  <c r="D2574"/>
  <c r="I6159"/>
  <c r="D2575" s="1"/>
  <c r="F2131" s="1"/>
  <c r="K2131" s="1"/>
  <c r="AQ2133" i="1" s="1"/>
  <c r="I6215" i="11"/>
  <c r="D2578" s="1"/>
  <c r="F2129" s="1"/>
  <c r="K2129" s="1"/>
  <c r="AQ2131" i="1" s="1"/>
  <c r="I6818" i="11"/>
  <c r="D2569" s="1"/>
  <c r="I5071"/>
  <c r="I5072" s="1"/>
  <c r="D2518" s="1"/>
  <c r="F2027" s="1"/>
  <c r="K2027" s="1"/>
  <c r="AQ2029" i="1" s="1"/>
  <c r="F2028" i="93" s="1"/>
  <c r="I5121" i="11"/>
  <c r="D2521"/>
  <c r="F2028"/>
  <c r="K2028" s="1"/>
  <c r="AQ2030" i="1" s="1"/>
  <c r="I5210" i="11"/>
  <c r="I5211"/>
  <c r="D2526" s="1"/>
  <c r="F1921" s="1"/>
  <c r="K1921" s="1"/>
  <c r="AQ1923" i="1" s="1"/>
  <c r="I5280" i="11"/>
  <c r="D2531" s="1"/>
  <c r="F1969" s="1"/>
  <c r="K1969" s="1"/>
  <c r="AQ1971" i="1" s="1"/>
  <c r="I5298" i="11"/>
  <c r="D2532" s="1"/>
  <c r="F1861" s="1"/>
  <c r="K1861" s="1"/>
  <c r="AQ1863" i="1" s="1"/>
  <c r="I5315" i="11"/>
  <c r="I5316"/>
  <c r="D2530" s="1"/>
  <c r="F1954" s="1"/>
  <c r="K1954" s="1"/>
  <c r="AQ1956" i="1" s="1"/>
  <c r="F1955" i="93" s="1"/>
  <c r="I5394" i="11"/>
  <c r="I5395" s="1"/>
  <c r="D2542" s="1"/>
  <c r="F1830" s="1"/>
  <c r="K1830" s="1"/>
  <c r="AQ1832" i="1" s="1"/>
  <c r="I6174" i="11"/>
  <c r="D2576" s="1"/>
  <c r="I6232"/>
  <c r="D2579" s="1"/>
  <c r="F2136" s="1"/>
  <c r="K2136" s="1"/>
  <c r="AQ2138" i="1" s="1"/>
  <c r="M2137" i="93" s="1"/>
  <c r="I6344" i="11"/>
  <c r="D2586" s="1"/>
  <c r="I6361"/>
  <c r="D2587" s="1"/>
  <c r="F1959" s="1"/>
  <c r="K1959" s="1"/>
  <c r="AQ1961" i="1" s="1"/>
  <c r="I6394" i="11"/>
  <c r="I6395" s="1"/>
  <c r="D2589" s="1"/>
  <c r="I6466"/>
  <c r="I6467"/>
  <c r="D2593" s="1"/>
  <c r="F2033" s="1"/>
  <c r="K2033" s="1"/>
  <c r="AQ2035" i="1" s="1"/>
  <c r="I6547" i="11"/>
  <c r="I6548"/>
  <c r="D2598" s="1"/>
  <c r="F2072" s="1"/>
  <c r="K2072" s="1"/>
  <c r="AQ2074" i="1" s="1"/>
  <c r="I6666" i="11"/>
  <c r="I6667"/>
  <c r="D2605" s="1"/>
  <c r="I6751"/>
  <c r="I6752" s="1"/>
  <c r="D2610" s="1"/>
  <c r="F1997" s="1"/>
  <c r="K1997" s="1"/>
  <c r="AQ1999" i="1" s="1"/>
  <c r="I6785" i="11"/>
  <c r="I6786" s="1"/>
  <c r="D2612" s="1"/>
  <c r="F2061" s="1"/>
  <c r="K2061" s="1"/>
  <c r="AQ2063" i="1" s="1"/>
  <c r="I6802" i="11"/>
  <c r="I6803" s="1"/>
  <c r="D2613" s="1"/>
  <c r="F1787" s="1"/>
  <c r="K1787" s="1"/>
  <c r="AQ1789" i="1" s="1"/>
  <c r="I3505" i="11"/>
  <c r="I3507" s="1"/>
  <c r="D2427" s="1"/>
  <c r="I3541"/>
  <c r="F2198"/>
  <c r="K2198" s="1"/>
  <c r="AQ2200" i="1" s="1"/>
  <c r="I3753" i="11"/>
  <c r="D2436" s="1"/>
  <c r="I3939"/>
  <c r="D2447" s="1"/>
  <c r="I4256"/>
  <c r="D2472" s="1"/>
  <c r="F2326" s="1"/>
  <c r="K2326" s="1"/>
  <c r="AQ2327" i="1" s="1"/>
  <c r="I4309" i="11"/>
  <c r="D2474"/>
  <c r="I4395"/>
  <c r="D2479"/>
  <c r="I5140"/>
  <c r="D2522"/>
  <c r="I4035"/>
  <c r="D2453"/>
  <c r="I4486"/>
  <c r="I4487"/>
  <c r="D2482" s="1"/>
  <c r="F1828" s="1"/>
  <c r="K1828" s="1"/>
  <c r="AQ1830" i="1" s="1"/>
  <c r="I4521" i="11"/>
  <c r="I4522"/>
  <c r="D2484" s="1"/>
  <c r="F1851" s="1"/>
  <c r="K1851" s="1"/>
  <c r="AQ1853" i="1" s="1"/>
  <c r="I4589" i="11"/>
  <c r="I4590"/>
  <c r="D2489" s="1"/>
  <c r="F1869" s="1"/>
  <c r="K1869" s="1"/>
  <c r="AQ1871" i="1" s="1"/>
  <c r="I4692" i="11"/>
  <c r="I4693"/>
  <c r="D2495" s="1"/>
  <c r="F1925" s="1"/>
  <c r="K1925" s="1"/>
  <c r="AQ1927" i="1" s="1"/>
  <c r="I4760" i="11"/>
  <c r="I4761"/>
  <c r="D2499" s="1"/>
  <c r="F1949" s="1"/>
  <c r="K1949" s="1"/>
  <c r="AQ1951" i="1" s="1"/>
  <c r="I4828" i="11"/>
  <c r="I4829"/>
  <c r="D2503" s="1"/>
  <c r="F1980" s="1"/>
  <c r="K1980" s="1"/>
  <c r="AQ1982" i="1" s="1"/>
  <c r="I4896" i="11"/>
  <c r="I4897"/>
  <c r="D2507" s="1"/>
  <c r="F1989" s="1"/>
  <c r="K1989" s="1"/>
  <c r="AQ1991" i="1" s="1"/>
  <c r="I5054" i="11"/>
  <c r="I5088"/>
  <c r="I5089" s="1"/>
  <c r="D2519" s="1"/>
  <c r="F2029" s="1"/>
  <c r="K2029" s="1"/>
  <c r="AQ2031" i="1" s="1"/>
  <c r="I5227" i="11"/>
  <c r="I5228" s="1"/>
  <c r="D2527" s="1"/>
  <c r="I5261"/>
  <c r="I5262"/>
  <c r="D2529" s="1"/>
  <c r="I5370"/>
  <c r="I5372"/>
  <c r="I5466"/>
  <c r="D2540" s="1"/>
  <c r="I5500"/>
  <c r="D2544" s="1"/>
  <c r="F1979" s="1"/>
  <c r="K1979" s="1"/>
  <c r="AQ1981" i="1" s="1"/>
  <c r="I5534" i="11"/>
  <c r="D2546"/>
  <c r="I5570"/>
  <c r="D2548"/>
  <c r="I5605"/>
  <c r="D2550"/>
  <c r="I5640"/>
  <c r="D2552"/>
  <c r="D2457" s="1"/>
  <c r="I5674"/>
  <c r="D2554" s="1"/>
  <c r="F1975" s="1"/>
  <c r="K1975" s="1"/>
  <c r="AQ1977" i="1" s="1"/>
  <c r="I6039" i="11"/>
  <c r="D2571"/>
  <c r="F2130" s="1"/>
  <c r="K2130" s="1"/>
  <c r="AQ2132" i="1" s="1"/>
  <c r="I5374" i="11"/>
  <c r="I5376"/>
  <c r="I5725"/>
  <c r="I5726" s="1"/>
  <c r="D2557" s="1"/>
  <c r="F1985" s="1"/>
  <c r="K1985" s="1"/>
  <c r="AQ1987" i="1" s="1"/>
  <c r="I6834" i="11"/>
  <c r="D2614" s="1"/>
  <c r="F2026" s="1"/>
  <c r="K2026" s="1"/>
  <c r="AQ2028" i="1" s="1"/>
  <c r="I6282" i="11"/>
  <c r="I6283"/>
  <c r="D2582" s="1"/>
  <c r="F1961" s="1"/>
  <c r="K1961" s="1"/>
  <c r="AQ1963" i="1" s="1"/>
  <c r="I6299" i="11"/>
  <c r="I6300"/>
  <c r="D2583" s="1"/>
  <c r="F1840" s="1"/>
  <c r="K1840" s="1"/>
  <c r="AQ1842" i="1" s="1"/>
  <c r="I6377" i="11"/>
  <c r="I6378"/>
  <c r="D2588" s="1"/>
  <c r="F1956" s="1"/>
  <c r="K1956" s="1"/>
  <c r="AQ1958" i="1" s="1"/>
  <c r="I6412" i="11"/>
  <c r="I6413"/>
  <c r="D2590" s="1"/>
  <c r="F2036" s="1"/>
  <c r="K2036" s="1"/>
  <c r="AQ2038" i="1" s="1"/>
  <c r="I6448" i="11"/>
  <c r="I6449"/>
  <c r="D2592" s="1"/>
  <c r="I6484"/>
  <c r="I6485" s="1"/>
  <c r="D2594" s="1"/>
  <c r="F1903" s="1"/>
  <c r="K1903" s="1"/>
  <c r="AQ1905" i="1" s="1"/>
  <c r="I6564" i="11"/>
  <c r="I6565" s="1"/>
  <c r="D2599" s="1"/>
  <c r="I6632"/>
  <c r="I6633"/>
  <c r="D2603" s="1"/>
  <c r="F2087" s="1"/>
  <c r="K2087" s="1"/>
  <c r="AQ2089" i="1" s="1"/>
  <c r="I6700" i="11"/>
  <c r="I6701"/>
  <c r="D2607" s="1"/>
  <c r="F1835" s="1"/>
  <c r="K1835" s="1"/>
  <c r="AQ1837" i="1" s="1"/>
  <c r="F563" i="93"/>
  <c r="F2350" i="11"/>
  <c r="K2350"/>
  <c r="AQ2352" i="1" s="1"/>
  <c r="F1580" i="11"/>
  <c r="K1580" s="1"/>
  <c r="AQ1582" i="1" s="1"/>
  <c r="F1578" i="11"/>
  <c r="K1578"/>
  <c r="AQ1580" i="1" s="1"/>
  <c r="F1562" i="11"/>
  <c r="K1562" s="1"/>
  <c r="AQ1564" i="1" s="1"/>
  <c r="F1552" i="11"/>
  <c r="K1552"/>
  <c r="AQ1554" i="1" s="1"/>
  <c r="F1546" i="11"/>
  <c r="K1546" s="1"/>
  <c r="AQ1548" i="1" s="1"/>
  <c r="F1544" i="11"/>
  <c r="K1544"/>
  <c r="AQ1546" i="1" s="1"/>
  <c r="F1542" i="11"/>
  <c r="K1542" s="1"/>
  <c r="AQ1544" i="1" s="1"/>
  <c r="F1540" i="11"/>
  <c r="K1540"/>
  <c r="AQ1542" i="1" s="1"/>
  <c r="F1538" i="11"/>
  <c r="K1538" s="1"/>
  <c r="AQ1540" i="1" s="1"/>
  <c r="F1646" i="11"/>
  <c r="K1646"/>
  <c r="AQ1648" i="1" s="1"/>
  <c r="F1606" i="11"/>
  <c r="K1606" s="1"/>
  <c r="AQ1608" i="1" s="1"/>
  <c r="F1600" i="11"/>
  <c r="K1600"/>
  <c r="AQ1602" i="1" s="1"/>
  <c r="F1592" i="11"/>
  <c r="K1592" s="1"/>
  <c r="AQ1594" i="1" s="1"/>
  <c r="F1574" i="11"/>
  <c r="K1574"/>
  <c r="AQ1576" i="1" s="1"/>
  <c r="F1558" i="11"/>
  <c r="K1558" s="1"/>
  <c r="AQ1560" i="1" s="1"/>
  <c r="F1644" i="11"/>
  <c r="K1644"/>
  <c r="AQ1646" i="1" s="1"/>
  <c r="F1638" i="11"/>
  <c r="K1638" s="1"/>
  <c r="AQ1640" i="1" s="1"/>
  <c r="F1636" i="11"/>
  <c r="K1636"/>
  <c r="AQ1638" i="1" s="1"/>
  <c r="F1630" i="11"/>
  <c r="K1630" s="1"/>
  <c r="AQ1632" i="1" s="1"/>
  <c r="F1628" i="11"/>
  <c r="K1628"/>
  <c r="AQ1630" i="1" s="1"/>
  <c r="F1622" i="11"/>
  <c r="K1622" s="1"/>
  <c r="AQ1624" i="1" s="1"/>
  <c r="F1620" i="11"/>
  <c r="K1620"/>
  <c r="AQ1622" i="1" s="1"/>
  <c r="F1614" i="11"/>
  <c r="K1614" s="1"/>
  <c r="AQ1616" i="1" s="1"/>
  <c r="F1612" i="11"/>
  <c r="K1612"/>
  <c r="AQ1614" i="1" s="1"/>
  <c r="F1596" i="11"/>
  <c r="K1596" s="1"/>
  <c r="AQ1598" i="1" s="1"/>
  <c r="F1590" i="11"/>
  <c r="K1590"/>
  <c r="AQ1592" i="1" s="1"/>
  <c r="F1576" i="11"/>
  <c r="K1576" s="1"/>
  <c r="AQ1578" i="1" s="1"/>
  <c r="F1554" i="11"/>
  <c r="K1554"/>
  <c r="AQ1556" i="1" s="1"/>
  <c r="I3886" i="11"/>
  <c r="I3894"/>
  <c r="D2444" s="1"/>
  <c r="I4016"/>
  <c r="I4017" s="1"/>
  <c r="D2452" s="1"/>
  <c r="I4261"/>
  <c r="I4287"/>
  <c r="D2473" s="1"/>
  <c r="I4474"/>
  <c r="I4475" s="1"/>
  <c r="D2485" s="1"/>
  <c r="F1845" s="1"/>
  <c r="K1845" s="1"/>
  <c r="AQ1847" i="1" s="1"/>
  <c r="I4538" i="11"/>
  <c r="I4539" s="1"/>
  <c r="D2486" s="1"/>
  <c r="I4572"/>
  <c r="I4573"/>
  <c r="D2488" s="1"/>
  <c r="F1868" s="1"/>
  <c r="K1868" s="1"/>
  <c r="AQ1870" i="1" s="1"/>
  <c r="I4606" i="11"/>
  <c r="I4607"/>
  <c r="D2490" s="1"/>
  <c r="I4623"/>
  <c r="I4624" s="1"/>
  <c r="D2491" s="1"/>
  <c r="I4640"/>
  <c r="I4641"/>
  <c r="D2492" s="1"/>
  <c r="F1872" s="1"/>
  <c r="K1872" s="1"/>
  <c r="AQ1874" i="1" s="1"/>
  <c r="I4657" i="11"/>
  <c r="I4658"/>
  <c r="D2493" s="1"/>
  <c r="I4675"/>
  <c r="I4676" s="1"/>
  <c r="D2494" s="1"/>
  <c r="I4709"/>
  <c r="I4710"/>
  <c r="D2496" s="1"/>
  <c r="F1932" s="1"/>
  <c r="K1932" s="1"/>
  <c r="AQ1934" i="1" s="1"/>
  <c r="I4743" i="11"/>
  <c r="I4744"/>
  <c r="D2498" s="1"/>
  <c r="F1946" s="1"/>
  <c r="K1946" s="1"/>
  <c r="AQ1948" i="1"/>
  <c r="I4777" i="11"/>
  <c r="I4778"/>
  <c r="D2500" s="1"/>
  <c r="F1950"/>
  <c r="K1950" s="1"/>
  <c r="AQ1952" i="1" s="1"/>
  <c r="I4811" i="11"/>
  <c r="I4812"/>
  <c r="D2502" s="1"/>
  <c r="I4845"/>
  <c r="I4846" s="1"/>
  <c r="D2504"/>
  <c r="F1981" s="1"/>
  <c r="K1981" s="1"/>
  <c r="AQ1983" i="1" s="1"/>
  <c r="I4879" i="11"/>
  <c r="I4880" s="1"/>
  <c r="D2506" s="1"/>
  <c r="I4913"/>
  <c r="I4914"/>
  <c r="D2508" s="1"/>
  <c r="F1988" s="1"/>
  <c r="K1988" s="1"/>
  <c r="AQ1990" i="1"/>
  <c r="I4940" i="11"/>
  <c r="I4941"/>
  <c r="D2510" s="1"/>
  <c r="F1847" s="1"/>
  <c r="K1847" s="1"/>
  <c r="AQ1849" i="1" s="1"/>
  <c r="I5006" i="11"/>
  <c r="I5007"/>
  <c r="D2514" s="1"/>
  <c r="I5035"/>
  <c r="I5053"/>
  <c r="I5055"/>
  <c r="D2517" s="1"/>
  <c r="I5157"/>
  <c r="I5159"/>
  <c r="I5176"/>
  <c r="I5177" s="1"/>
  <c r="D2524"/>
  <c r="F2065" s="1"/>
  <c r="K2065" s="1"/>
  <c r="AQ2067" i="1" s="1"/>
  <c r="I5193" i="11"/>
  <c r="I5194" s="1"/>
  <c r="D2525" s="1"/>
  <c r="I5324"/>
  <c r="I5325"/>
  <c r="D2533" s="1"/>
  <c r="F1970" s="1"/>
  <c r="K1970" s="1"/>
  <c r="AQ1972" i="1" s="1"/>
  <c r="I5335" i="11"/>
  <c r="I5336"/>
  <c r="D2534" s="1"/>
  <c r="F1955" s="1"/>
  <c r="K1955" s="1"/>
  <c r="AQ1957" i="1" s="1"/>
  <c r="I5371" i="11"/>
  <c r="I5373"/>
  <c r="I5375"/>
  <c r="I5431"/>
  <c r="I5432" s="1"/>
  <c r="D2543"/>
  <c r="F1951" s="1"/>
  <c r="K1951" s="1"/>
  <c r="AQ1953" i="1" s="1"/>
  <c r="I5690" i="11"/>
  <c r="I5691" s="1"/>
  <c r="D2555" s="1"/>
  <c r="F1984" s="1"/>
  <c r="K1984" s="1"/>
  <c r="AQ1986" i="1" s="1"/>
  <c r="I5742" i="11"/>
  <c r="I5743" s="1"/>
  <c r="D2558" s="1"/>
  <c r="I6265"/>
  <c r="I6266"/>
  <c r="D2581" s="1"/>
  <c r="F1960" s="1"/>
  <c r="K1960" s="1"/>
  <c r="AQ1962" i="1" s="1"/>
  <c r="I6316" i="11"/>
  <c r="I6317"/>
  <c r="D2584" s="1"/>
  <c r="F1877" s="1"/>
  <c r="K1877" s="1"/>
  <c r="AQ1879" i="1" s="1"/>
  <c r="I6326" i="11"/>
  <c r="I6327"/>
  <c r="D2585" s="1"/>
  <c r="I6502"/>
  <c r="I6503" s="1"/>
  <c r="D2595" s="1"/>
  <c r="I6520"/>
  <c r="I6521"/>
  <c r="D2596" s="1"/>
  <c r="F2073" s="1"/>
  <c r="K2073" s="1"/>
  <c r="AQ2075" i="1" s="1"/>
  <c r="I6530" i="11"/>
  <c r="I6531"/>
  <c r="D2597" s="1"/>
  <c r="I6615"/>
  <c r="I6616" s="1"/>
  <c r="D2602" s="1"/>
  <c r="F1790" s="1"/>
  <c r="K1790" s="1"/>
  <c r="AQ1792" i="1" s="1"/>
  <c r="I6649" i="11"/>
  <c r="I6650" s="1"/>
  <c r="D2604" s="1"/>
  <c r="F1883" s="1"/>
  <c r="K1883" s="1"/>
  <c r="AQ1885" i="1" s="1"/>
  <c r="I6683" i="11"/>
  <c r="I6684" s="1"/>
  <c r="D2606"/>
  <c r="I6717"/>
  <c r="I6718"/>
  <c r="D2608" s="1"/>
  <c r="F1834" s="1"/>
  <c r="K1834" s="1"/>
  <c r="AQ1836" i="1" s="1"/>
  <c r="I6734" i="11"/>
  <c r="I6735"/>
  <c r="D2609" s="1"/>
  <c r="I6768"/>
  <c r="I6769" s="1"/>
  <c r="D2611"/>
  <c r="F2354"/>
  <c r="K2354" s="1"/>
  <c r="AQ2356" i="1" s="1"/>
  <c r="F2209" i="11"/>
  <c r="K2209" s="1"/>
  <c r="AQ2211" i="1" s="1"/>
  <c r="AQ2207"/>
  <c r="AQ2261"/>
  <c r="F2351" i="11"/>
  <c r="K2351"/>
  <c r="AQ2353" i="1" s="1"/>
  <c r="F2349" i="11"/>
  <c r="K2349" s="1"/>
  <c r="AQ2351" i="1" s="1"/>
  <c r="F2247" i="11"/>
  <c r="K2247" s="1"/>
  <c r="AQ2249" i="1"/>
  <c r="F2219" i="11"/>
  <c r="K2219"/>
  <c r="AQ2221" i="1" s="1"/>
  <c r="F2361" i="11"/>
  <c r="K2361" s="1"/>
  <c r="AQ2363" i="1"/>
  <c r="F2201" i="11"/>
  <c r="K2201"/>
  <c r="AQ2203" i="1" s="1"/>
  <c r="F2153" i="11"/>
  <c r="K2153" s="1"/>
  <c r="AQ2155" i="1"/>
  <c r="F2101" i="11"/>
  <c r="K2101" s="1"/>
  <c r="AQ2103" i="1"/>
  <c r="F2077" i="11"/>
  <c r="K2077" s="1"/>
  <c r="AQ2079" i="1" s="1"/>
  <c r="F2049" i="11"/>
  <c r="K2049" s="1"/>
  <c r="AQ2051" i="1" s="1"/>
  <c r="AR2051" s="1"/>
  <c r="F2032" i="11"/>
  <c r="K2032" s="1"/>
  <c r="AQ2034" i="1"/>
  <c r="G3265" i="11"/>
  <c r="D2421"/>
  <c r="I6581"/>
  <c r="I6582"/>
  <c r="D2600" s="1"/>
  <c r="F1849" s="1"/>
  <c r="K1849" s="1"/>
  <c r="AQ1851" i="1" s="1"/>
  <c r="M1955" i="93"/>
  <c r="M2028"/>
  <c r="F2137"/>
  <c r="F2159" i="11"/>
  <c r="K2159" s="1"/>
  <c r="AQ2161" i="1"/>
  <c r="F2127" i="11"/>
  <c r="K2127"/>
  <c r="AQ2129" i="1" s="1"/>
  <c r="F2140" i="11"/>
  <c r="K2140" s="1"/>
  <c r="AQ2142" i="1"/>
  <c r="F2126" i="11"/>
  <c r="K2126"/>
  <c r="AQ2128" i="1" s="1"/>
  <c r="F1907" i="93"/>
  <c r="M1864"/>
  <c r="F2206" i="11"/>
  <c r="K2206"/>
  <c r="AQ2208" i="1" s="1"/>
  <c r="F563" i="11"/>
  <c r="K563" s="1"/>
  <c r="AQ565" i="1"/>
  <c r="F560" i="11"/>
  <c r="K560" s="1"/>
  <c r="AQ562" i="1"/>
  <c r="F546" i="11"/>
  <c r="K546" s="1"/>
  <c r="AQ548" i="1" s="1"/>
  <c r="F379" i="11"/>
  <c r="K379" s="1"/>
  <c r="AQ381" i="1" s="1"/>
  <c r="F378" i="11"/>
  <c r="K378" s="1"/>
  <c r="AQ380" i="1"/>
  <c r="F1283" i="11"/>
  <c r="K1283" s="1"/>
  <c r="AQ1285" i="1"/>
  <c r="K56" i="11"/>
  <c r="AQ58" i="1" s="1"/>
  <c r="F51" i="11"/>
  <c r="K51" s="1"/>
  <c r="AQ53" i="1" s="1"/>
  <c r="H1470" i="11"/>
  <c r="H1479"/>
  <c r="H1473"/>
  <c r="H818"/>
  <c r="F32"/>
  <c r="K32" s="1"/>
  <c r="AQ34" i="1" s="1"/>
  <c r="F1461" i="11"/>
  <c r="F1356"/>
  <c r="F1300"/>
  <c r="F1278"/>
  <c r="F1260"/>
  <c r="F1252"/>
  <c r="F1222"/>
  <c r="F1193"/>
  <c r="F1464"/>
  <c r="F1411"/>
  <c r="F1357"/>
  <c r="F1313"/>
  <c r="F1284"/>
  <c r="F1259"/>
  <c r="F1255"/>
  <c r="F1251"/>
  <c r="F1225"/>
  <c r="F1208"/>
  <c r="F1185"/>
  <c r="F1153"/>
  <c r="F1134"/>
  <c r="F1122"/>
  <c r="F1068"/>
  <c r="F1052"/>
  <c r="F1044"/>
  <c r="F1027"/>
  <c r="F940"/>
  <c r="F897"/>
  <c r="F824"/>
  <c r="F797"/>
  <c r="F747"/>
  <c r="F661"/>
  <c r="F593"/>
  <c r="F544"/>
  <c r="F532"/>
  <c r="F516"/>
  <c r="F500"/>
  <c r="F490"/>
  <c r="F480"/>
  <c r="F470"/>
  <c r="F460"/>
  <c r="F446"/>
  <c r="F1156"/>
  <c r="F1135"/>
  <c r="F1121"/>
  <c r="F1101"/>
  <c r="F1051"/>
  <c r="F1047"/>
  <c r="F1041"/>
  <c r="F997"/>
  <c r="F984"/>
  <c r="F960"/>
  <c r="F935"/>
  <c r="F851"/>
  <c r="F841"/>
  <c r="F826"/>
  <c r="F808"/>
  <c r="F746"/>
  <c r="F738"/>
  <c r="K738" s="1"/>
  <c r="AQ740" i="1"/>
  <c r="F662" i="11"/>
  <c r="F628"/>
  <c r="F594"/>
  <c r="F585"/>
  <c r="F537"/>
  <c r="F531"/>
  <c r="F527"/>
  <c r="F521"/>
  <c r="F515"/>
  <c r="F507"/>
  <c r="F503"/>
  <c r="F497"/>
  <c r="F489"/>
  <c r="F486"/>
  <c r="F484"/>
  <c r="F477"/>
  <c r="F473"/>
  <c r="F463"/>
  <c r="F459"/>
  <c r="F455"/>
  <c r="F451"/>
  <c r="F443"/>
  <c r="F439"/>
  <c r="F426"/>
  <c r="F420"/>
  <c r="F416"/>
  <c r="F412"/>
  <c r="F406"/>
  <c r="F392"/>
  <c r="F382"/>
  <c r="F375"/>
  <c r="F351"/>
  <c r="F345"/>
  <c r="F341"/>
  <c r="F337"/>
  <c r="F333"/>
  <c r="F327"/>
  <c r="F323"/>
  <c r="F317"/>
  <c r="F303"/>
  <c r="F297"/>
  <c r="F293"/>
  <c r="F289"/>
  <c r="F285"/>
  <c r="F279"/>
  <c r="F269"/>
  <c r="F259"/>
  <c r="F249"/>
  <c r="F243"/>
  <c r="F237"/>
  <c r="F223"/>
  <c r="F219"/>
  <c r="F199"/>
  <c r="F187"/>
  <c r="F179"/>
  <c r="F175"/>
  <c r="F166"/>
  <c r="F142"/>
  <c r="F112"/>
  <c r="F100"/>
  <c r="F58"/>
  <c r="F52"/>
  <c r="F46"/>
  <c r="F44"/>
  <c r="F40"/>
  <c r="F14"/>
  <c r="F433"/>
  <c r="F431"/>
  <c r="F425"/>
  <c r="F423"/>
  <c r="F421"/>
  <c r="F417"/>
  <c r="F413"/>
  <c r="F409"/>
  <c r="F401"/>
  <c r="F399"/>
  <c r="F397"/>
  <c r="F387"/>
  <c r="F383"/>
  <c r="F381"/>
  <c r="F354"/>
  <c r="F352"/>
  <c r="F346"/>
  <c r="F338"/>
  <c r="F336"/>
  <c r="F328"/>
  <c r="F320"/>
  <c r="F314"/>
  <c r="F312"/>
  <c r="F308"/>
  <c r="F306"/>
  <c r="F304"/>
  <c r="F302"/>
  <c r="F300"/>
  <c r="F294"/>
  <c r="F292"/>
  <c r="F290"/>
  <c r="F288"/>
  <c r="F282"/>
  <c r="F280"/>
  <c r="F274"/>
  <c r="F270"/>
  <c r="F268"/>
  <c r="F260"/>
  <c r="F256"/>
  <c r="F254"/>
  <c r="F252"/>
  <c r="F250"/>
  <c r="F248"/>
  <c r="F246"/>
  <c r="F242"/>
  <c r="F240"/>
  <c r="F238"/>
  <c r="F236"/>
  <c r="F234"/>
  <c r="F228"/>
  <c r="F222"/>
  <c r="F220"/>
  <c r="F218"/>
  <c r="F210"/>
  <c r="F208"/>
  <c r="F200"/>
  <c r="F194"/>
  <c r="F192"/>
  <c r="F188"/>
  <c r="F184"/>
  <c r="F180"/>
  <c r="F176"/>
  <c r="F172"/>
  <c r="F169"/>
  <c r="F153"/>
  <c r="F147"/>
  <c r="F123"/>
  <c r="F101"/>
  <c r="F55"/>
  <c r="F53"/>
  <c r="F45"/>
  <c r="F43"/>
  <c r="F41"/>
  <c r="F39"/>
  <c r="F35"/>
  <c r="F15"/>
  <c r="M2325" i="93"/>
  <c r="F2325"/>
  <c r="F591" i="11"/>
  <c r="K591" s="1"/>
  <c r="AQ593" i="1" s="1"/>
  <c r="F557" i="11"/>
  <c r="K557" s="1"/>
  <c r="AQ559" i="1" s="1"/>
  <c r="F556" i="11"/>
  <c r="K556"/>
  <c r="AQ558" i="1" s="1"/>
  <c r="F195" i="11"/>
  <c r="K195"/>
  <c r="AQ197" i="1"/>
  <c r="F193" i="11"/>
  <c r="K193" s="1"/>
  <c r="AQ195" i="1" s="1"/>
  <c r="F158" i="11"/>
  <c r="K158" s="1"/>
  <c r="AQ160" i="1" s="1"/>
  <c r="F136" i="11"/>
  <c r="K136"/>
  <c r="AQ138" i="1" s="1"/>
  <c r="F134" i="11"/>
  <c r="K134"/>
  <c r="AQ136" i="1"/>
  <c r="F132" i="11"/>
  <c r="K132" s="1"/>
  <c r="AQ134" i="1" s="1"/>
  <c r="F130" i="11"/>
  <c r="K130" s="1"/>
  <c r="AQ132" i="1" s="1"/>
  <c r="F126" i="11"/>
  <c r="K126"/>
  <c r="AQ128" i="1" s="1"/>
  <c r="F122" i="11"/>
  <c r="K122"/>
  <c r="AQ124" i="1"/>
  <c r="F196" i="11"/>
  <c r="K196" s="1"/>
  <c r="AQ198" i="1" s="1"/>
  <c r="F159" i="11"/>
  <c r="K159" s="1"/>
  <c r="AQ161" i="1" s="1"/>
  <c r="F151" i="11"/>
  <c r="K151"/>
  <c r="AQ153" i="1" s="1"/>
  <c r="F149" i="11"/>
  <c r="K149"/>
  <c r="AQ151" i="1"/>
  <c r="M1565" i="93"/>
  <c r="F1565"/>
  <c r="AP2318" i="1"/>
  <c r="AP2317"/>
  <c r="AP2316"/>
  <c r="AP2315"/>
  <c r="AP2314"/>
  <c r="AP2313"/>
  <c r="AP2312"/>
  <c r="AP2311"/>
  <c r="AP2310"/>
  <c r="AP2307"/>
  <c r="AP2305"/>
  <c r="AP2303"/>
  <c r="AP2302"/>
  <c r="AP2296"/>
  <c r="AP2295"/>
  <c r="AP2292"/>
  <c r="AP2291"/>
  <c r="AP2288"/>
  <c r="AP2287"/>
  <c r="AP2286"/>
  <c r="AP2285"/>
  <c r="AP2284"/>
  <c r="AP2283"/>
  <c r="AP2282"/>
  <c r="AP2281"/>
  <c r="AP2278"/>
  <c r="AP2276"/>
  <c r="AP2275"/>
  <c r="AP2272"/>
  <c r="AP2271"/>
  <c r="AP2268"/>
  <c r="AP2267"/>
  <c r="AP2264"/>
  <c r="AP2263"/>
  <c r="AP2261"/>
  <c r="AP2258"/>
  <c r="AP2256"/>
  <c r="AP2254"/>
  <c r="AP2251"/>
  <c r="AP2243"/>
  <c r="AP2242"/>
  <c r="AP2241"/>
  <c r="AP2240"/>
  <c r="AP2239"/>
  <c r="AP2232"/>
  <c r="AP2231"/>
  <c r="AP2228"/>
  <c r="AP2227"/>
  <c r="AP2224"/>
  <c r="AP2223"/>
  <c r="AP2221"/>
  <c r="AP2220"/>
  <c r="AP2217"/>
  <c r="AP2216"/>
  <c r="AP2197"/>
  <c r="AP2196"/>
  <c r="AP2195"/>
  <c r="AP2194"/>
  <c r="AP2193"/>
  <c r="AP2192"/>
  <c r="AP2191"/>
  <c r="AP2188"/>
  <c r="AP2187"/>
  <c r="AP2184"/>
  <c r="AP2183"/>
  <c r="AP2180"/>
  <c r="AP2179"/>
  <c r="AP2176"/>
  <c r="AP2175"/>
  <c r="AP2172"/>
  <c r="AP2171"/>
  <c r="AP2168"/>
  <c r="AP2167"/>
  <c r="AP2159"/>
  <c r="AP2157"/>
  <c r="AP2155"/>
  <c r="AP2153"/>
  <c r="AP2150"/>
  <c r="AP2148"/>
  <c r="AP2146"/>
  <c r="AP2132"/>
  <c r="AP2131"/>
  <c r="AP2126"/>
  <c r="AP2125"/>
  <c r="AP2124"/>
  <c r="AP2123"/>
  <c r="AP2122"/>
  <c r="AP2121"/>
  <c r="AP2120"/>
  <c r="AP2119"/>
  <c r="AP2117"/>
  <c r="AP2115"/>
  <c r="AP2113"/>
  <c r="AP2111"/>
  <c r="AP2109"/>
  <c r="AP2107"/>
  <c r="AP2105"/>
  <c r="AP2103"/>
  <c r="AP2101"/>
  <c r="AP2100"/>
  <c r="AP2099"/>
  <c r="AP2097"/>
  <c r="AP2095"/>
  <c r="AP2093"/>
  <c r="AP2091"/>
  <c r="AP2089"/>
  <c r="AP2087"/>
  <c r="AP2085"/>
  <c r="AP2083"/>
  <c r="AP2081"/>
  <c r="AP2079"/>
  <c r="AP2077"/>
  <c r="AP2075"/>
  <c r="AP2074"/>
  <c r="AP2073"/>
  <c r="AP2071"/>
  <c r="AP2069"/>
  <c r="AP2067"/>
  <c r="AP2065"/>
  <c r="AP2062"/>
  <c r="AP2060"/>
  <c r="AP2058"/>
  <c r="AP2056"/>
  <c r="AP2054"/>
  <c r="AP2052"/>
  <c r="AP2050"/>
  <c r="AP2048"/>
  <c r="AP2046"/>
  <c r="AP2044"/>
  <c r="AP2041"/>
  <c r="AP2039"/>
  <c r="AP2036"/>
  <c r="AP2035"/>
  <c r="AP2031"/>
  <c r="AP2030"/>
  <c r="AP2029"/>
  <c r="AP2027"/>
  <c r="AP2025"/>
  <c r="AP2023"/>
  <c r="AP2021"/>
  <c r="AP2019"/>
  <c r="AP2017"/>
  <c r="AP2015"/>
  <c r="AP2013"/>
  <c r="AP2011"/>
  <c r="AP2009"/>
  <c r="AP2002"/>
  <c r="AP2000"/>
  <c r="AP1999"/>
  <c r="AP1997"/>
  <c r="AP1995"/>
  <c r="AP1993"/>
  <c r="AP1991"/>
  <c r="AP1989"/>
  <c r="AP1988"/>
  <c r="AP1986"/>
  <c r="AP1984"/>
  <c r="AP1982"/>
  <c r="AP1980"/>
  <c r="AP1977"/>
  <c r="AP1976"/>
  <c r="AP1974"/>
  <c r="AP1972"/>
  <c r="AP1971"/>
  <c r="AP1969"/>
  <c r="AP1967"/>
  <c r="AP1965"/>
  <c r="AP1964"/>
  <c r="AP1962"/>
  <c r="AP1961"/>
  <c r="AP1959"/>
  <c r="AP1957"/>
  <c r="AP1956"/>
  <c r="AP1954"/>
  <c r="AP1952"/>
  <c r="AP1950"/>
  <c r="AP1948"/>
  <c r="AP1946"/>
  <c r="AP1944"/>
  <c r="AP1941"/>
  <c r="AP1939"/>
  <c r="AP1938"/>
  <c r="AP1934"/>
  <c r="AP1932"/>
  <c r="AP1930"/>
  <c r="AP1928"/>
  <c r="AP1926"/>
  <c r="AP1924"/>
  <c r="AP1923"/>
  <c r="AP1921"/>
  <c r="AP1919"/>
  <c r="AP1917"/>
  <c r="AP1915"/>
  <c r="AP1913"/>
  <c r="AP1911"/>
  <c r="AP1909"/>
  <c r="AP1908"/>
  <c r="AP1906"/>
  <c r="AP1904"/>
  <c r="AP1902"/>
  <c r="AP1900"/>
  <c r="AP1897"/>
  <c r="AP1895"/>
  <c r="AP1893"/>
  <c r="AP1891"/>
  <c r="AP1889"/>
  <c r="AP1887"/>
  <c r="AP1885"/>
  <c r="AP1884"/>
  <c r="AP1883"/>
  <c r="AP1881"/>
  <c r="AP1879"/>
  <c r="AP1877"/>
  <c r="AP2341"/>
  <c r="AP2340"/>
  <c r="AP2339"/>
  <c r="AP2338"/>
  <c r="AP2337"/>
  <c r="AP2336"/>
  <c r="AP2335"/>
  <c r="AP2334"/>
  <c r="AP2333"/>
  <c r="AP2332"/>
  <c r="AP2299"/>
  <c r="AP2290"/>
  <c r="AP2280"/>
  <c r="AP2279"/>
  <c r="AP2277"/>
  <c r="AP2274"/>
  <c r="AP2273"/>
  <c r="AP2270"/>
  <c r="AP2269"/>
  <c r="AP2215"/>
  <c r="AP2199"/>
  <c r="AP2190"/>
  <c r="AP2189"/>
  <c r="AP2186"/>
  <c r="AP2185"/>
  <c r="AP2182"/>
  <c r="AP2181"/>
  <c r="AP2178"/>
  <c r="AP2177"/>
  <c r="AP2174"/>
  <c r="AP2173"/>
  <c r="AP2170"/>
  <c r="AP2169"/>
  <c r="AP1942"/>
  <c r="AP1899"/>
  <c r="AP1857"/>
  <c r="AP1828"/>
  <c r="AP1827"/>
  <c r="AP1825"/>
  <c r="AP1823"/>
  <c r="AP1873"/>
  <c r="AP1869"/>
  <c r="AP1862"/>
  <c r="AP1858"/>
  <c r="AP1855"/>
  <c r="AP1854"/>
  <c r="AP1853"/>
  <c r="AP1852"/>
  <c r="AP1848"/>
  <c r="AP1844"/>
  <c r="AP1840"/>
  <c r="AP1833"/>
  <c r="AP1830"/>
  <c r="AP1829"/>
  <c r="AP1820"/>
  <c r="AP1819"/>
  <c r="AP1816"/>
  <c r="AP1815"/>
  <c r="AP1812"/>
  <c r="AP1811"/>
  <c r="AP1808"/>
  <c r="AP1807"/>
  <c r="AP1804"/>
  <c r="AP1800"/>
  <c r="AP1795"/>
  <c r="AP1791"/>
  <c r="AP1788"/>
  <c r="AP1784"/>
  <c r="AP1779"/>
  <c r="AP1776"/>
  <c r="AP1771"/>
  <c r="AP1768"/>
  <c r="AP1763"/>
  <c r="AP1760"/>
  <c r="AP1755"/>
  <c r="AP1752"/>
  <c r="AP1747"/>
  <c r="AP1744"/>
  <c r="AP1739"/>
  <c r="AP1736"/>
  <c r="AP1731"/>
  <c r="AP1728"/>
  <c r="AP1723"/>
  <c r="AP1720"/>
  <c r="AP1715"/>
  <c r="AP1712"/>
  <c r="AP1707"/>
  <c r="AP1704"/>
  <c r="AP1699"/>
  <c r="AP1696"/>
  <c r="AP1691"/>
  <c r="AP1688"/>
  <c r="AP1685"/>
  <c r="AP1678"/>
  <c r="AP1673"/>
  <c r="AP1670"/>
  <c r="AP1665"/>
  <c r="AP1662"/>
  <c r="AP1657"/>
  <c r="AP1654"/>
  <c r="AP1610"/>
  <c r="AP1609"/>
  <c r="AP1606"/>
  <c r="AP1605"/>
  <c r="AP1596"/>
  <c r="AP1595"/>
  <c r="AP1592"/>
  <c r="AP1591"/>
  <c r="AP1574"/>
  <c r="AP1573"/>
  <c r="AP1572"/>
  <c r="AP1571"/>
  <c r="AP1568"/>
  <c r="AP1567"/>
  <c r="AP1558"/>
  <c r="AP1557"/>
  <c r="AP1556"/>
  <c r="AP1555"/>
  <c r="AP1548"/>
  <c r="AP1547"/>
  <c r="AP1544"/>
  <c r="AP1543"/>
  <c r="AP1540"/>
  <c r="AP1539"/>
  <c r="AP733"/>
  <c r="AP7"/>
  <c r="AP1875"/>
  <c r="AP1871"/>
  <c r="AP1867"/>
  <c r="AP1864"/>
  <c r="AP1860"/>
  <c r="AP1850"/>
  <c r="AP1846"/>
  <c r="AP1842"/>
  <c r="AP1837"/>
  <c r="AP1836"/>
  <c r="AP1835"/>
  <c r="AP1832"/>
  <c r="AP1826"/>
  <c r="AP1824"/>
  <c r="AP1802"/>
  <c r="AP1797"/>
  <c r="AP1793"/>
  <c r="AP1783"/>
  <c r="AP1780"/>
  <c r="AP1775"/>
  <c r="AP1772"/>
  <c r="AP1767"/>
  <c r="AP1764"/>
  <c r="AP1759"/>
  <c r="AP1756"/>
  <c r="AP1751"/>
  <c r="AP1748"/>
  <c r="AP1743"/>
  <c r="AP1740"/>
  <c r="AP1735"/>
  <c r="AP1732"/>
  <c r="AP1727"/>
  <c r="AP1724"/>
  <c r="AP1719"/>
  <c r="AP1716"/>
  <c r="AP1711"/>
  <c r="AP1708"/>
  <c r="AP1703"/>
  <c r="AP1700"/>
  <c r="AP1695"/>
  <c r="AP1692"/>
  <c r="AP1687"/>
  <c r="AP1677"/>
  <c r="AP1674"/>
  <c r="AP1669"/>
  <c r="AP1666"/>
  <c r="AP1661"/>
  <c r="AP1658"/>
  <c r="AP1653"/>
  <c r="AP1648"/>
  <c r="AP1647"/>
  <c r="AP1632"/>
  <c r="AP1631"/>
  <c r="AP1628"/>
  <c r="AP1627"/>
  <c r="AP1624"/>
  <c r="AP1623"/>
  <c r="AP1620"/>
  <c r="AP1619"/>
  <c r="AP1616"/>
  <c r="AP1615"/>
  <c r="AP1612"/>
  <c r="AP1611"/>
  <c r="AP1604"/>
  <c r="AP1603"/>
  <c r="AP1598"/>
  <c r="AP1597"/>
  <c r="AP1590"/>
  <c r="AP1589"/>
  <c r="AP1584"/>
  <c r="AP1583"/>
  <c r="AP1580"/>
  <c r="AP1579"/>
  <c r="AP1576"/>
  <c r="AP1575"/>
  <c r="AP1570"/>
  <c r="AP1569"/>
  <c r="AP1566"/>
  <c r="AP1565"/>
  <c r="AP1560"/>
  <c r="AP1559"/>
  <c r="AP734"/>
  <c r="AP732"/>
  <c r="AP2345"/>
  <c r="AP2343"/>
  <c r="AP2297"/>
  <c r="AP2289"/>
  <c r="AP2262"/>
  <c r="AP2244"/>
  <c r="AP2230"/>
  <c r="AP2222"/>
  <c r="AP2165"/>
  <c r="AP2163"/>
  <c r="AP2161"/>
  <c r="AP2116"/>
  <c r="AP2112"/>
  <c r="AP2108"/>
  <c r="AP2104"/>
  <c r="AP2098"/>
  <c r="AP2094"/>
  <c r="AP2090"/>
  <c r="AP2086"/>
  <c r="AP2082"/>
  <c r="AP2078"/>
  <c r="AP2072"/>
  <c r="AP2068"/>
  <c r="AP2064"/>
  <c r="AP2061"/>
  <c r="AP2057"/>
  <c r="AP2053"/>
  <c r="AP2049"/>
  <c r="AP2045"/>
  <c r="AP2037"/>
  <c r="AP2005"/>
  <c r="AP2003"/>
  <c r="AP1998"/>
  <c r="AP1994"/>
  <c r="AP1990"/>
  <c r="AP1985"/>
  <c r="AP1981"/>
  <c r="AP1978"/>
  <c r="AP1973"/>
  <c r="AP1968"/>
  <c r="AP1963"/>
  <c r="AP1958"/>
  <c r="AP1953"/>
  <c r="AP1949"/>
  <c r="AP1945"/>
  <c r="AP1937"/>
  <c r="AP1933"/>
  <c r="AP1929"/>
  <c r="AP1925"/>
  <c r="AP1920"/>
  <c r="AP1916"/>
  <c r="AP1912"/>
  <c r="AP1907"/>
  <c r="AP1903"/>
  <c r="AP1874"/>
  <c r="AP1866"/>
  <c r="AP1859"/>
  <c r="AP1849"/>
  <c r="AP1841"/>
  <c r="AP1831"/>
  <c r="AP1817"/>
  <c r="AP1809"/>
  <c r="AP1801"/>
  <c r="AP1792"/>
  <c r="AP1785"/>
  <c r="AP1777"/>
  <c r="AP1769"/>
  <c r="AP1761"/>
  <c r="AP1753"/>
  <c r="AP1745"/>
  <c r="AP1737"/>
  <c r="AP1729"/>
  <c r="AP1721"/>
  <c r="AP1713"/>
  <c r="AP1705"/>
  <c r="AP1697"/>
  <c r="AP1689"/>
  <c r="AP1683"/>
  <c r="AP1679"/>
  <c r="AP1671"/>
  <c r="AP1663"/>
  <c r="AP1655"/>
  <c r="AP1650"/>
  <c r="AP1626"/>
  <c r="AP1618"/>
  <c r="AP1607"/>
  <c r="AP1600"/>
  <c r="AP1588"/>
  <c r="AP1582"/>
  <c r="AP1564"/>
  <c r="AP1553"/>
  <c r="AP1549"/>
  <c r="AP1541"/>
  <c r="L2345" i="93"/>
  <c r="E2345"/>
  <c r="L2347"/>
  <c r="E2347"/>
  <c r="L2349"/>
  <c r="E2349"/>
  <c r="E2352"/>
  <c r="L2352"/>
  <c r="E2356"/>
  <c r="L2356"/>
  <c r="E2360"/>
  <c r="L2360"/>
  <c r="E2364"/>
  <c r="L2364"/>
  <c r="E2369"/>
  <c r="L2369"/>
  <c r="L1453"/>
  <c r="E1453"/>
  <c r="E1455"/>
  <c r="L1455"/>
  <c r="L1457"/>
  <c r="E1457"/>
  <c r="AP2329" i="1"/>
  <c r="AP2306"/>
  <c r="AP2298"/>
  <c r="AP2266"/>
  <c r="AP2257"/>
  <c r="AP2253"/>
  <c r="AP2250"/>
  <c r="AP2234"/>
  <c r="AP2226"/>
  <c r="AP2218"/>
  <c r="AP2158"/>
  <c r="AP2154"/>
  <c r="AP2151"/>
  <c r="AP2147"/>
  <c r="AP2144"/>
  <c r="AP2142"/>
  <c r="AP2140"/>
  <c r="AP2138"/>
  <c r="AP2136"/>
  <c r="AP2134"/>
  <c r="AP2130"/>
  <c r="AP2128"/>
  <c r="AP2042"/>
  <c r="AP2038"/>
  <c r="AP2028"/>
  <c r="AP2024"/>
  <c r="AP2020"/>
  <c r="AP2016"/>
  <c r="AP2012"/>
  <c r="AP2008"/>
  <c r="AP2006"/>
  <c r="AP1936"/>
  <c r="AP1896"/>
  <c r="AP1892"/>
  <c r="AP1888"/>
  <c r="AP1882"/>
  <c r="AP1878"/>
  <c r="AP1872"/>
  <c r="AP1865"/>
  <c r="AP1851"/>
  <c r="AP1843"/>
  <c r="AP1822"/>
  <c r="AP1814"/>
  <c r="AP1806"/>
  <c r="AP1799"/>
  <c r="AP1790"/>
  <c r="AP1781"/>
  <c r="AP1773"/>
  <c r="AP1765"/>
  <c r="AP1757"/>
  <c r="AP1749"/>
  <c r="AP1741"/>
  <c r="AP1733"/>
  <c r="AP1725"/>
  <c r="AP1717"/>
  <c r="AP1709"/>
  <c r="AP1701"/>
  <c r="AP1693"/>
  <c r="AP1684"/>
  <c r="AP1680"/>
  <c r="AP1672"/>
  <c r="AP1664"/>
  <c r="AP1656"/>
  <c r="AP1649"/>
  <c r="AP1625"/>
  <c r="AP1617"/>
  <c r="AP1608"/>
  <c r="AP1599"/>
  <c r="AP1587"/>
  <c r="AP1581"/>
  <c r="AP1563"/>
  <c r="AP1554"/>
  <c r="AP1550"/>
  <c r="AP1542"/>
  <c r="I5377" i="11"/>
  <c r="D2536" s="1"/>
  <c r="F1795" s="1"/>
  <c r="K1795" s="1"/>
  <c r="AQ1797" i="1" s="1"/>
  <c r="M1970" i="93"/>
  <c r="F1970"/>
  <c r="F2029"/>
  <c r="M2029"/>
  <c r="F1882" i="11"/>
  <c r="K1882" s="1"/>
  <c r="AQ1884" i="1" s="1"/>
  <c r="F1881" i="11"/>
  <c r="K1881" s="1"/>
  <c r="AQ1883" i="1" s="1"/>
  <c r="M2130" i="93"/>
  <c r="F2130"/>
  <c r="M2121"/>
  <c r="F2121"/>
  <c r="M2165"/>
  <c r="F2165"/>
  <c r="F2149" i="11"/>
  <c r="K2149" s="1"/>
  <c r="AQ2151" i="1" s="1"/>
  <c r="F2071" i="11"/>
  <c r="K2071" s="1"/>
  <c r="AQ2073" i="1" s="1"/>
  <c r="M2126" i="93"/>
  <c r="F2126"/>
  <c r="F1963"/>
  <c r="M1963"/>
  <c r="F1781" i="11"/>
  <c r="K1781"/>
  <c r="AQ1783" i="1" s="1"/>
  <c r="F1777" i="11"/>
  <c r="K1777"/>
  <c r="AQ1779" i="1"/>
  <c r="F1773" i="11"/>
  <c r="K1773" s="1"/>
  <c r="AQ1775" i="1" s="1"/>
  <c r="F1769" i="11"/>
  <c r="K1769" s="1"/>
  <c r="AQ1771" i="1" s="1"/>
  <c r="F1765" i="11"/>
  <c r="K1765"/>
  <c r="AQ1767" i="1" s="1"/>
  <c r="F1761" i="11"/>
  <c r="K1761"/>
  <c r="AQ1763" i="1"/>
  <c r="F1757" i="11"/>
  <c r="K1757" s="1"/>
  <c r="AQ1759" i="1" s="1"/>
  <c r="F1753" i="11"/>
  <c r="K1753" s="1"/>
  <c r="AQ1755" i="1" s="1"/>
  <c r="F1754" i="93" s="1"/>
  <c r="F1749" i="11"/>
  <c r="K1749"/>
  <c r="AQ1751" i="1" s="1"/>
  <c r="F1745" i="11"/>
  <c r="K1745"/>
  <c r="AQ1747" i="1"/>
  <c r="F1741" i="11"/>
  <c r="K1741" s="1"/>
  <c r="AQ1743" i="1" s="1"/>
  <c r="F1737" i="11"/>
  <c r="K1737" s="1"/>
  <c r="AQ1739" i="1" s="1"/>
  <c r="F1733" i="11"/>
  <c r="K1733"/>
  <c r="AQ1735" i="1" s="1"/>
  <c r="F1729" i="11"/>
  <c r="K1729"/>
  <c r="AQ1731" i="1"/>
  <c r="F1725" i="11"/>
  <c r="K1725" s="1"/>
  <c r="AQ1727" i="1" s="1"/>
  <c r="F1721" i="11"/>
  <c r="K1721" s="1"/>
  <c r="AQ1723" i="1" s="1"/>
  <c r="F1717" i="11"/>
  <c r="K1717"/>
  <c r="AQ1719" i="1" s="1"/>
  <c r="F1713" i="11"/>
  <c r="K1713"/>
  <c r="AQ1715" i="1"/>
  <c r="F1709" i="11"/>
  <c r="K1709" s="1"/>
  <c r="AQ1711" i="1" s="1"/>
  <c r="F1705" i="11"/>
  <c r="K1705" s="1"/>
  <c r="AQ1707" i="1" s="1"/>
  <c r="F1701" i="11"/>
  <c r="K1701"/>
  <c r="AQ1703" i="1" s="1"/>
  <c r="F1697" i="11"/>
  <c r="K1697"/>
  <c r="AQ1699" i="1"/>
  <c r="F1693" i="11"/>
  <c r="K1693" s="1"/>
  <c r="AQ1695" i="1" s="1"/>
  <c r="F1689" i="11"/>
  <c r="K1689" s="1"/>
  <c r="AQ1691" i="1" s="1"/>
  <c r="F1685" i="11"/>
  <c r="K1685"/>
  <c r="AQ1687" i="1" s="1"/>
  <c r="F1783" i="11"/>
  <c r="K1783"/>
  <c r="AQ1785" i="1"/>
  <c r="F1775" i="11"/>
  <c r="K1775" s="1"/>
  <c r="AQ1777" i="1" s="1"/>
  <c r="F1767" i="11"/>
  <c r="K1767" s="1"/>
  <c r="AQ1769" i="1" s="1"/>
  <c r="F1759" i="11"/>
  <c r="K1759"/>
  <c r="AQ1761" i="1" s="1"/>
  <c r="F1751" i="11"/>
  <c r="K1751"/>
  <c r="AQ1753" i="1"/>
  <c r="F1743" i="11"/>
  <c r="K1743" s="1"/>
  <c r="AQ1745" i="1" s="1"/>
  <c r="F1735" i="11"/>
  <c r="K1735" s="1"/>
  <c r="AQ1737" i="1" s="1"/>
  <c r="F1727" i="11"/>
  <c r="K1727"/>
  <c r="AQ1729" i="1" s="1"/>
  <c r="F1719" i="11"/>
  <c r="K1719"/>
  <c r="AQ1721" i="1"/>
  <c r="F1711" i="11"/>
  <c r="K1711" s="1"/>
  <c r="AQ1713" i="1" s="1"/>
  <c r="F1703" i="11"/>
  <c r="K1703" s="1"/>
  <c r="AQ1705" i="1" s="1"/>
  <c r="F1695" i="11"/>
  <c r="K1695"/>
  <c r="AQ1697" i="1" s="1"/>
  <c r="F1687" i="11"/>
  <c r="K1687"/>
  <c r="AQ1689" i="1"/>
  <c r="F1779" i="11"/>
  <c r="K1779" s="1"/>
  <c r="AQ1781" i="1" s="1"/>
  <c r="F1771" i="11"/>
  <c r="K1771" s="1"/>
  <c r="AQ1773" i="1" s="1"/>
  <c r="F1763" i="11"/>
  <c r="K1763"/>
  <c r="AQ1765" i="1" s="1"/>
  <c r="F1755" i="11"/>
  <c r="K1755"/>
  <c r="AQ1757" i="1"/>
  <c r="F1747" i="11"/>
  <c r="K1747" s="1"/>
  <c r="AQ1749" i="1" s="1"/>
  <c r="F1739" i="11"/>
  <c r="K1739" s="1"/>
  <c r="AQ1741" i="1" s="1"/>
  <c r="F1731" i="11"/>
  <c r="K1731"/>
  <c r="AQ1733" i="1" s="1"/>
  <c r="F1723" i="11"/>
  <c r="K1723"/>
  <c r="AQ1725" i="1"/>
  <c r="F1715" i="11"/>
  <c r="K1715" s="1"/>
  <c r="AQ1717" i="1" s="1"/>
  <c r="F1707" i="11"/>
  <c r="K1707" s="1"/>
  <c r="AQ1709" i="1" s="1"/>
  <c r="F1699" i="11"/>
  <c r="K1699"/>
  <c r="AQ1701" i="1" s="1"/>
  <c r="F1691" i="11"/>
  <c r="K1691"/>
  <c r="AQ1693" i="1"/>
  <c r="F2388" i="11"/>
  <c r="K2388" s="1"/>
  <c r="AQ2390" i="1" s="1"/>
  <c r="F2386" i="11"/>
  <c r="K2386" s="1"/>
  <c r="AQ2388" i="1" s="1"/>
  <c r="F2384" i="11"/>
  <c r="K2384"/>
  <c r="AQ2386" i="1" s="1"/>
  <c r="F2382" i="11"/>
  <c r="K2382"/>
  <c r="AQ2384" i="1"/>
  <c r="F2380" i="11"/>
  <c r="K2380" s="1"/>
  <c r="AQ2382" i="1" s="1"/>
  <c r="F2378" i="11"/>
  <c r="K2378" s="1"/>
  <c r="AQ2380" i="1" s="1"/>
  <c r="F2376" i="11"/>
  <c r="K2376"/>
  <c r="AQ2378" i="1" s="1"/>
  <c r="F2374" i="11"/>
  <c r="K2374"/>
  <c r="AQ2376" i="1"/>
  <c r="F2372" i="11"/>
  <c r="K2372" s="1"/>
  <c r="AQ2374" i="1" s="1"/>
  <c r="F2389" i="11"/>
  <c r="K2389" s="1"/>
  <c r="AQ2391" i="1" s="1"/>
  <c r="F2387" i="11"/>
  <c r="K2387"/>
  <c r="AQ2389" i="1" s="1"/>
  <c r="F2385" i="11"/>
  <c r="K2385"/>
  <c r="AQ2387" i="1"/>
  <c r="F2383" i="11"/>
  <c r="K2383" s="1"/>
  <c r="AQ2385" i="1" s="1"/>
  <c r="F2381" i="11"/>
  <c r="K2381" s="1"/>
  <c r="AQ2383" i="1" s="1"/>
  <c r="F2379" i="11"/>
  <c r="K2379"/>
  <c r="AQ2381" i="1" s="1"/>
  <c r="F2377" i="11"/>
  <c r="K2377"/>
  <c r="AQ2379" i="1"/>
  <c r="F2375" i="11"/>
  <c r="K2375" s="1"/>
  <c r="AQ2377" i="1" s="1"/>
  <c r="F2373" i="11"/>
  <c r="K2373" s="1"/>
  <c r="AQ2375" i="1" s="1"/>
  <c r="F2371" i="11"/>
  <c r="K2371"/>
  <c r="AQ2373" i="1" s="1"/>
  <c r="F2250" i="11"/>
  <c r="K2250"/>
  <c r="AQ2252" i="1"/>
  <c r="F2242" i="11"/>
  <c r="K2242" s="1"/>
  <c r="AQ2244" i="1" s="1"/>
  <c r="F1677" i="11"/>
  <c r="K1677" s="1"/>
  <c r="AQ1679" i="1" s="1"/>
  <c r="F1673" i="11"/>
  <c r="K1673"/>
  <c r="AQ1675" i="1" s="1"/>
  <c r="F1669" i="11"/>
  <c r="K1669"/>
  <c r="AQ1671" i="1"/>
  <c r="F1665" i="11"/>
  <c r="K1665" s="1"/>
  <c r="AQ1667" i="1" s="1"/>
  <c r="F1661" i="11"/>
  <c r="K1661" s="1"/>
  <c r="AQ1663" i="1" s="1"/>
  <c r="F1657" i="11"/>
  <c r="K1657"/>
  <c r="AQ1659" i="1" s="1"/>
  <c r="F1653" i="11"/>
  <c r="K1653"/>
  <c r="AQ1655" i="1"/>
  <c r="F1649" i="11"/>
  <c r="K1649" s="1"/>
  <c r="AQ1651" i="1" s="1"/>
  <c r="F2240" i="11"/>
  <c r="K2240" s="1"/>
  <c r="AQ2242" i="1" s="1"/>
  <c r="F1671" i="11"/>
  <c r="K1671"/>
  <c r="AQ1673" i="1" s="1"/>
  <c r="F1663" i="11"/>
  <c r="K1663"/>
  <c r="AQ1665" i="1"/>
  <c r="F1655" i="11"/>
  <c r="K1655" s="1"/>
  <c r="AQ1657" i="1" s="1"/>
  <c r="F1675" i="11"/>
  <c r="K1675" s="1"/>
  <c r="AQ1677" i="1" s="1"/>
  <c r="F1667" i="11"/>
  <c r="K1667"/>
  <c r="AQ1669" i="1" s="1"/>
  <c r="F1659" i="11"/>
  <c r="K1659"/>
  <c r="AQ1661" i="1"/>
  <c r="F1651" i="11"/>
  <c r="K1651" s="1"/>
  <c r="AQ1653" i="1" s="1"/>
  <c r="F657" i="11"/>
  <c r="F649"/>
  <c r="F641"/>
  <c r="F631"/>
  <c r="F1032"/>
  <c r="K1032" s="1"/>
  <c r="AQ1034" i="1" s="1"/>
  <c r="F658" i="11"/>
  <c r="F642"/>
  <c r="F632"/>
  <c r="F630"/>
  <c r="F96"/>
  <c r="F94"/>
  <c r="F95"/>
  <c r="F34"/>
  <c r="K34"/>
  <c r="AQ36" i="1"/>
  <c r="F31" i="11"/>
  <c r="K31" s="1"/>
  <c r="AQ33" i="1" s="1"/>
  <c r="F22" i="11"/>
  <c r="K22" s="1"/>
  <c r="AQ24" i="1" s="1"/>
  <c r="F1495" i="11"/>
  <c r="F1427"/>
  <c r="K1427" s="1"/>
  <c r="AQ1429" i="1" s="1"/>
  <c r="F1425" i="11"/>
  <c r="K1425"/>
  <c r="AQ1427" i="1" s="1"/>
  <c r="F1408" i="11"/>
  <c r="F1346"/>
  <c r="K1346"/>
  <c r="AQ1348" i="1" s="1"/>
  <c r="F1291" i="11"/>
  <c r="F1226"/>
  <c r="F1219"/>
  <c r="F1215"/>
  <c r="F1205"/>
  <c r="F1199"/>
  <c r="F1197"/>
  <c r="F1195"/>
  <c r="F1179"/>
  <c r="F1428"/>
  <c r="K1428"/>
  <c r="AQ1430" i="1" s="1"/>
  <c r="F1426" i="11"/>
  <c r="K1426"/>
  <c r="AQ1428" i="1"/>
  <c r="F1413" i="11"/>
  <c r="F1409"/>
  <c r="F1281"/>
  <c r="F1263"/>
  <c r="F1216"/>
  <c r="F1206"/>
  <c r="F1178"/>
  <c r="F1177"/>
  <c r="F1173"/>
  <c r="F1167"/>
  <c r="F1164"/>
  <c r="F1162"/>
  <c r="F1155"/>
  <c r="F1124"/>
  <c r="F1098"/>
  <c r="F1042"/>
  <c r="F1031"/>
  <c r="F1029"/>
  <c r="F982"/>
  <c r="F980"/>
  <c r="F974"/>
  <c r="F966"/>
  <c r="F913"/>
  <c r="F905"/>
  <c r="F883"/>
  <c r="F844"/>
  <c r="F842"/>
  <c r="F807"/>
  <c r="F793"/>
  <c r="F735"/>
  <c r="K735"/>
  <c r="AQ737" i="1"/>
  <c r="F733" i="11"/>
  <c r="K733" s="1"/>
  <c r="AQ735" i="1" s="1"/>
  <c r="F617" i="11"/>
  <c r="F545"/>
  <c r="F534"/>
  <c r="F528"/>
  <c r="F518"/>
  <c r="F512"/>
  <c r="F506"/>
  <c r="F458"/>
  <c r="F454"/>
  <c r="F442"/>
  <c r="F1176"/>
  <c r="F1174"/>
  <c r="F1168"/>
  <c r="F1163"/>
  <c r="F1161"/>
  <c r="F1152"/>
  <c r="F1148"/>
  <c r="F1144"/>
  <c r="F1137"/>
  <c r="K1137"/>
  <c r="AQ1139" i="1"/>
  <c r="F1123" i="11"/>
  <c r="F1099"/>
  <c r="F1043"/>
  <c r="F1037"/>
  <c r="F1030"/>
  <c r="F1028"/>
  <c r="F979"/>
  <c r="F972"/>
  <c r="F971"/>
  <c r="F970"/>
  <c r="F969"/>
  <c r="F968"/>
  <c r="F967"/>
  <c r="F965"/>
  <c r="F914"/>
  <c r="F878"/>
  <c r="F839"/>
  <c r="F806"/>
  <c r="F792"/>
  <c r="F744"/>
  <c r="F736"/>
  <c r="K736" s="1"/>
  <c r="AQ738" i="1" s="1"/>
  <c r="F734" i="11"/>
  <c r="K734" s="1"/>
  <c r="AQ736" i="1" s="1"/>
  <c r="F620" i="11"/>
  <c r="F611"/>
  <c r="K611" s="1"/>
  <c r="AQ613" i="1" s="1"/>
  <c r="F573" i="11"/>
  <c r="F571"/>
  <c r="F569"/>
  <c r="F543"/>
  <c r="F523"/>
  <c r="F517"/>
  <c r="F511"/>
  <c r="F509"/>
  <c r="F501"/>
  <c r="F495"/>
  <c r="F491"/>
  <c r="F481"/>
  <c r="F448"/>
  <c r="F402"/>
  <c r="F398"/>
  <c r="F390"/>
  <c r="F363"/>
  <c r="F353"/>
  <c r="F321"/>
  <c r="F315"/>
  <c r="F313"/>
  <c r="F311"/>
  <c r="F307"/>
  <c r="F261"/>
  <c r="F217"/>
  <c r="F215"/>
  <c r="F170"/>
  <c r="F168"/>
  <c r="F98"/>
  <c r="F82"/>
  <c r="F68"/>
  <c r="F38"/>
  <c r="F12"/>
  <c r="F411"/>
  <c r="F350"/>
  <c r="F348"/>
  <c r="F340"/>
  <c r="F332"/>
  <c r="F316"/>
  <c r="F310"/>
  <c r="F298"/>
  <c r="F262"/>
  <c r="F258"/>
  <c r="F230"/>
  <c r="F214"/>
  <c r="F206"/>
  <c r="F204"/>
  <c r="F186"/>
  <c r="F167"/>
  <c r="F113"/>
  <c r="F103"/>
  <c r="F83"/>
  <c r="F69"/>
  <c r="F67"/>
  <c r="F57"/>
  <c r="F49"/>
  <c r="F47"/>
  <c r="F13"/>
  <c r="F1505"/>
  <c r="F1532"/>
  <c r="F1524"/>
  <c r="F1516"/>
  <c r="F1506"/>
  <c r="F1500"/>
  <c r="F1439"/>
  <c r="F1437"/>
  <c r="F1435"/>
  <c r="F1433"/>
  <c r="F1431"/>
  <c r="F1423"/>
  <c r="F1418"/>
  <c r="F1416"/>
  <c r="F1401"/>
  <c r="F1399"/>
  <c r="F1393"/>
  <c r="F1389"/>
  <c r="F1387"/>
  <c r="F1377"/>
  <c r="F1375"/>
  <c r="F1373"/>
  <c r="F1371"/>
  <c r="F1358"/>
  <c r="F1310"/>
  <c r="F1298"/>
  <c r="F1276"/>
  <c r="F1268"/>
  <c r="F1247"/>
  <c r="F1245"/>
  <c r="F1241"/>
  <c r="F1239"/>
  <c r="F1235"/>
  <c r="F1233"/>
  <c r="F1224"/>
  <c r="F1188"/>
  <c r="F1184"/>
  <c r="F1496"/>
  <c r="F1460"/>
  <c r="F1440"/>
  <c r="F1438"/>
  <c r="F1436"/>
  <c r="F1434"/>
  <c r="F1432"/>
  <c r="F1424"/>
  <c r="F1422"/>
  <c r="F1417"/>
  <c r="F1406"/>
  <c r="F1402"/>
  <c r="F1400"/>
  <c r="F1394"/>
  <c r="F1392"/>
  <c r="F1376"/>
  <c r="F1374"/>
  <c r="F1372"/>
  <c r="F1369"/>
  <c r="F1311"/>
  <c r="F1299"/>
  <c r="F1290"/>
  <c r="F1246"/>
  <c r="F1244"/>
  <c r="F1240"/>
  <c r="F1230"/>
  <c r="F1223"/>
  <c r="F1214"/>
  <c r="F1202"/>
  <c r="F1187"/>
  <c r="F1175"/>
  <c r="F1143"/>
  <c r="F1136"/>
  <c r="F1132"/>
  <c r="F1116"/>
  <c r="F1112"/>
  <c r="F1106"/>
  <c r="F1104"/>
  <c r="F1102"/>
  <c r="F1095"/>
  <c r="F1093"/>
  <c r="F1089"/>
  <c r="F1085"/>
  <c r="F1083"/>
  <c r="F1081"/>
  <c r="F1079"/>
  <c r="F1072"/>
  <c r="F1070"/>
  <c r="F1064"/>
  <c r="F1058"/>
  <c r="F1034"/>
  <c r="F1025"/>
  <c r="F1023"/>
  <c r="F1014"/>
  <c r="F1012"/>
  <c r="F1010"/>
  <c r="F1002"/>
  <c r="F1000"/>
  <c r="F998"/>
  <c r="F996"/>
  <c r="F995"/>
  <c r="F993"/>
  <c r="F991"/>
  <c r="F989"/>
  <c r="F985"/>
  <c r="F983"/>
  <c r="F976"/>
  <c r="F959"/>
  <c r="F947"/>
  <c r="F938"/>
  <c r="F936"/>
  <c r="F934"/>
  <c r="F930"/>
  <c r="F928"/>
  <c r="F926"/>
  <c r="F923"/>
  <c r="F921"/>
  <c r="F915"/>
  <c r="F911"/>
  <c r="F909"/>
  <c r="F907"/>
  <c r="F901"/>
  <c r="F899"/>
  <c r="F895"/>
  <c r="F893"/>
  <c r="F891"/>
  <c r="F889"/>
  <c r="F885"/>
  <c r="F881"/>
  <c r="F877"/>
  <c r="F875"/>
  <c r="F873"/>
  <c r="F870"/>
  <c r="F868"/>
  <c r="F866"/>
  <c r="F864"/>
  <c r="F852"/>
  <c r="F848"/>
  <c r="F846"/>
  <c r="F831"/>
  <c r="F829"/>
  <c r="F816"/>
  <c r="F811"/>
  <c r="F785"/>
  <c r="F781"/>
  <c r="F765"/>
  <c r="F753"/>
  <c r="F749"/>
  <c r="F737"/>
  <c r="K737"/>
  <c r="AQ739" i="1"/>
  <c r="F729" i="11"/>
  <c r="F725"/>
  <c r="F723"/>
  <c r="F715"/>
  <c r="F713"/>
  <c r="F711"/>
  <c r="F671"/>
  <c r="F669"/>
  <c r="F667"/>
  <c r="F665"/>
  <c r="F663"/>
  <c r="F655"/>
  <c r="F653"/>
  <c r="F647"/>
  <c r="F645"/>
  <c r="F637"/>
  <c r="F635"/>
  <c r="F633"/>
  <c r="F629"/>
  <c r="F625"/>
  <c r="F616"/>
  <c r="F610"/>
  <c r="F582"/>
  <c r="F570"/>
  <c r="F565"/>
  <c r="F538"/>
  <c r="F524"/>
  <c r="F508"/>
  <c r="F504"/>
  <c r="F496"/>
  <c r="F468"/>
  <c r="F465"/>
  <c r="F456"/>
  <c r="F445"/>
  <c r="F438"/>
  <c r="F1165"/>
  <c r="F1133"/>
  <c r="F1131"/>
  <c r="F1113"/>
  <c r="F1111"/>
  <c r="F1105"/>
  <c r="F1103"/>
  <c r="F1094"/>
  <c r="F1092"/>
  <c r="F1086"/>
  <c r="F1084"/>
  <c r="F1082"/>
  <c r="F1080"/>
  <c r="F1078"/>
  <c r="F1075"/>
  <c r="F1073"/>
  <c r="F1071"/>
  <c r="F1069"/>
  <c r="F1067"/>
  <c r="F1061"/>
  <c r="F1059"/>
  <c r="F1057"/>
  <c r="F1035"/>
  <c r="F1024"/>
  <c r="F1022"/>
  <c r="F1011"/>
  <c r="F1009"/>
  <c r="F1005"/>
  <c r="F1003"/>
  <c r="F1001"/>
  <c r="F999"/>
  <c r="F994"/>
  <c r="F992"/>
  <c r="F977"/>
  <c r="F962"/>
  <c r="F961"/>
  <c r="F958"/>
  <c r="F957"/>
  <c r="F956"/>
  <c r="F955"/>
  <c r="F946"/>
  <c r="F939"/>
  <c r="F937"/>
  <c r="F933"/>
  <c r="F929"/>
  <c r="F927"/>
  <c r="F924"/>
  <c r="F922"/>
  <c r="F920"/>
  <c r="F910"/>
  <c r="F908"/>
  <c r="F906"/>
  <c r="F904"/>
  <c r="F902"/>
  <c r="F900"/>
  <c r="F898"/>
  <c r="F896"/>
  <c r="F894"/>
  <c r="F892"/>
  <c r="F890"/>
  <c r="F888"/>
  <c r="F886"/>
  <c r="F882"/>
  <c r="F876"/>
  <c r="F874"/>
  <c r="F869"/>
  <c r="F865"/>
  <c r="F863"/>
  <c r="F834"/>
  <c r="F832"/>
  <c r="F828"/>
  <c r="F810"/>
  <c r="F799"/>
  <c r="F796"/>
  <c r="F794"/>
  <c r="F788"/>
  <c r="F782"/>
  <c r="F752"/>
  <c r="F750"/>
  <c r="F748"/>
  <c r="F728"/>
  <c r="F726"/>
  <c r="F724"/>
  <c r="F712"/>
  <c r="F710"/>
  <c r="F668"/>
  <c r="F666"/>
  <c r="F656"/>
  <c r="F652"/>
  <c r="F648"/>
  <c r="F646"/>
  <c r="F638"/>
  <c r="F636"/>
  <c r="F634"/>
  <c r="F624"/>
  <c r="F583"/>
  <c r="F581"/>
  <c r="F575"/>
  <c r="F566"/>
  <c r="F541"/>
  <c r="F539"/>
  <c r="F469"/>
  <c r="F437"/>
  <c r="F430"/>
  <c r="F422"/>
  <c r="F408"/>
  <c r="F386"/>
  <c r="F373"/>
  <c r="F369"/>
  <c r="F361"/>
  <c r="F357"/>
  <c r="F355"/>
  <c r="F349"/>
  <c r="F329"/>
  <c r="F309"/>
  <c r="F299"/>
  <c r="F273"/>
  <c r="F271"/>
  <c r="F267"/>
  <c r="F265"/>
  <c r="F255"/>
  <c r="F253"/>
  <c r="F245"/>
  <c r="F231"/>
  <c r="F227"/>
  <c r="F225"/>
  <c r="F213"/>
  <c r="F211"/>
  <c r="F209"/>
  <c r="F203"/>
  <c r="F201"/>
  <c r="F191"/>
  <c r="F189"/>
  <c r="F183"/>
  <c r="F181"/>
  <c r="F164"/>
  <c r="F162"/>
  <c r="F160"/>
  <c r="F156"/>
  <c r="F154"/>
  <c r="F152"/>
  <c r="F150"/>
  <c r="F148"/>
  <c r="F146"/>
  <c r="F144"/>
  <c r="F138"/>
  <c r="F128"/>
  <c r="F120"/>
  <c r="F116"/>
  <c r="F114"/>
  <c r="F90"/>
  <c r="F88"/>
  <c r="F76"/>
  <c r="F72"/>
  <c r="F70"/>
  <c r="F42"/>
  <c r="F435"/>
  <c r="F429"/>
  <c r="F415"/>
  <c r="F407"/>
  <c r="F403"/>
  <c r="F396"/>
  <c r="F395"/>
  <c r="F393"/>
  <c r="F385"/>
  <c r="F380"/>
  <c r="F374"/>
  <c r="F372"/>
  <c r="F364"/>
  <c r="F362"/>
  <c r="F360"/>
  <c r="F356"/>
  <c r="F334"/>
  <c r="F330"/>
  <c r="F326"/>
  <c r="F324"/>
  <c r="F322"/>
  <c r="F318"/>
  <c r="F286"/>
  <c r="F284"/>
  <c r="F278"/>
  <c r="F266"/>
  <c r="F264"/>
  <c r="F232"/>
  <c r="F226"/>
  <c r="F224"/>
  <c r="F216"/>
  <c r="F212"/>
  <c r="F190"/>
  <c r="F182"/>
  <c r="F178"/>
  <c r="F174"/>
  <c r="F165"/>
  <c r="F163"/>
  <c r="F161"/>
  <c r="F157"/>
  <c r="F155"/>
  <c r="F143"/>
  <c r="F141"/>
  <c r="F137"/>
  <c r="F131"/>
  <c r="F117"/>
  <c r="F115"/>
  <c r="F89"/>
  <c r="F81"/>
  <c r="F73"/>
  <c r="F71"/>
  <c r="F37"/>
  <c r="F2002" i="93"/>
  <c r="M2002"/>
  <c r="F1824" i="11"/>
  <c r="K1824"/>
  <c r="AQ1826" i="1"/>
  <c r="F1822" i="11"/>
  <c r="K1822" s="1"/>
  <c r="AQ1824" i="1" s="1"/>
  <c r="F1826" i="11"/>
  <c r="K1826" s="1"/>
  <c r="AQ1828" i="1" s="1"/>
  <c r="F1821" i="11"/>
  <c r="K1821"/>
  <c r="AQ1823" i="1" s="1"/>
  <c r="F1823" i="11"/>
  <c r="K1823"/>
  <c r="AQ1825" i="1"/>
  <c r="M1682" i="93"/>
  <c r="F1682"/>
  <c r="F2286" i="11"/>
  <c r="K2286"/>
  <c r="AQ2287" i="1" s="1"/>
  <c r="F2307" i="11"/>
  <c r="K2307"/>
  <c r="AQ2308" i="1"/>
  <c r="F2186" i="11"/>
  <c r="K2186" s="1"/>
  <c r="AQ2188" i="1" s="1"/>
  <c r="F2285" i="11"/>
  <c r="K2285" s="1"/>
  <c r="AQ2286" i="1" s="1"/>
  <c r="F2196" i="11"/>
  <c r="K2196"/>
  <c r="AQ2198" i="1" s="1"/>
  <c r="F2246" i="11"/>
  <c r="F2235"/>
  <c r="F1535"/>
  <c r="F1533"/>
  <c r="F1531"/>
  <c r="F1529"/>
  <c r="F1527"/>
  <c r="F1525"/>
  <c r="F1523"/>
  <c r="F1521"/>
  <c r="F1519"/>
  <c r="F1517"/>
  <c r="F1514"/>
  <c r="F1511"/>
  <c r="F1509"/>
  <c r="F1507"/>
  <c r="F1502"/>
  <c r="F1497"/>
  <c r="F1490"/>
  <c r="F1488"/>
  <c r="F1536"/>
  <c r="F1528"/>
  <c r="F1520"/>
  <c r="F1510"/>
  <c r="F1465"/>
  <c r="F1459"/>
  <c r="F1457"/>
  <c r="F1455"/>
  <c r="F1453"/>
  <c r="F1451"/>
  <c r="F1449"/>
  <c r="F1447"/>
  <c r="F1445"/>
  <c r="F1443"/>
  <c r="F1441"/>
  <c r="F1429"/>
  <c r="F1414"/>
  <c r="F1405"/>
  <c r="F1403"/>
  <c r="F1391"/>
  <c r="F1385"/>
  <c r="F1383"/>
  <c r="F1381"/>
  <c r="F1379"/>
  <c r="F1364"/>
  <c r="F1360"/>
  <c r="F1354"/>
  <c r="F1352"/>
  <c r="F1350"/>
  <c r="F1348"/>
  <c r="F1344"/>
  <c r="F1342"/>
  <c r="F1340"/>
  <c r="F1338"/>
  <c r="F1336"/>
  <c r="F1334"/>
  <c r="F1332"/>
  <c r="F1330"/>
  <c r="F1328"/>
  <c r="F1326"/>
  <c r="F1324"/>
  <c r="F1322"/>
  <c r="F1320"/>
  <c r="F1312"/>
  <c r="F1308"/>
  <c r="F1306"/>
  <c r="F1304"/>
  <c r="F1302"/>
  <c r="F1237"/>
  <c r="F1213"/>
  <c r="F1203"/>
  <c r="F1534"/>
  <c r="F1530"/>
  <c r="F1526"/>
  <c r="F1522"/>
  <c r="F1518"/>
  <c r="F1512"/>
  <c r="F1508"/>
  <c r="F1489"/>
  <c r="F1478"/>
  <c r="F1466"/>
  <c r="F1458"/>
  <c r="F1454"/>
  <c r="F1452"/>
  <c r="F1448"/>
  <c r="F1446"/>
  <c r="F1444"/>
  <c r="F1442"/>
  <c r="F1430"/>
  <c r="F1404"/>
  <c r="F1386"/>
  <c r="F1384"/>
  <c r="F1382"/>
  <c r="F1380"/>
  <c r="F1378"/>
  <c r="F1363"/>
  <c r="F1361"/>
  <c r="F1359"/>
  <c r="F1355"/>
  <c r="F1353"/>
  <c r="F1351"/>
  <c r="F1349"/>
  <c r="F1347"/>
  <c r="F1345"/>
  <c r="F1343"/>
  <c r="F1341"/>
  <c r="F1339"/>
  <c r="F1337"/>
  <c r="F1335"/>
  <c r="F1333"/>
  <c r="F1331"/>
  <c r="F1329"/>
  <c r="F1327"/>
  <c r="F1325"/>
  <c r="F1323"/>
  <c r="F1321"/>
  <c r="F1309"/>
  <c r="F1307"/>
  <c r="F1305"/>
  <c r="F1279"/>
  <c r="F1238"/>
  <c r="F1236"/>
  <c r="F1194"/>
  <c r="F1118"/>
  <c r="F1091"/>
  <c r="F1087"/>
  <c r="F1074"/>
  <c r="F1066"/>
  <c r="F1021"/>
  <c r="F1019"/>
  <c r="F1017"/>
  <c r="F1008"/>
  <c r="F1006"/>
  <c r="F1004"/>
  <c r="F945"/>
  <c r="F944"/>
  <c r="F943"/>
  <c r="F919"/>
  <c r="F917"/>
  <c r="F887"/>
  <c r="F856"/>
  <c r="F854"/>
  <c r="F833"/>
  <c r="F819"/>
  <c r="F802"/>
  <c r="F800"/>
  <c r="F789"/>
  <c r="F783"/>
  <c r="F779"/>
  <c r="F777"/>
  <c r="F775"/>
  <c r="F773"/>
  <c r="F771"/>
  <c r="F769"/>
  <c r="F759"/>
  <c r="F757"/>
  <c r="F721"/>
  <c r="F719"/>
  <c r="F717"/>
  <c r="F709"/>
  <c r="F707"/>
  <c r="F705"/>
  <c r="F703"/>
  <c r="F701"/>
  <c r="F699"/>
  <c r="F697"/>
  <c r="F695"/>
  <c r="F693"/>
  <c r="F691"/>
  <c r="F689"/>
  <c r="F687"/>
  <c r="F685"/>
  <c r="F683"/>
  <c r="F681"/>
  <c r="F679"/>
  <c r="F677"/>
  <c r="F675"/>
  <c r="F673"/>
  <c r="F643"/>
  <c r="F623"/>
  <c r="F614"/>
  <c r="F608"/>
  <c r="F606"/>
  <c r="F604"/>
  <c r="F602"/>
  <c r="F599"/>
  <c r="F597"/>
  <c r="F595"/>
  <c r="F1117"/>
  <c r="F1090"/>
  <c r="F1088"/>
  <c r="F1065"/>
  <c r="F1026"/>
  <c r="F1020"/>
  <c r="F1018"/>
  <c r="F1016"/>
  <c r="F1013"/>
  <c r="F1007"/>
  <c r="F990"/>
  <c r="F988"/>
  <c r="F975"/>
  <c r="F931"/>
  <c r="F918"/>
  <c r="F916"/>
  <c r="F912"/>
  <c r="F884"/>
  <c r="F871"/>
  <c r="F867"/>
  <c r="F855"/>
  <c r="F853"/>
  <c r="F847"/>
  <c r="F845"/>
  <c r="F830"/>
  <c r="F820"/>
  <c r="F817"/>
  <c r="F815"/>
  <c r="F803"/>
  <c r="F801"/>
  <c r="F790"/>
  <c r="F784"/>
  <c r="F780"/>
  <c r="F778"/>
  <c r="F776"/>
  <c r="F774"/>
  <c r="F772"/>
  <c r="F770"/>
  <c r="F760"/>
  <c r="F758"/>
  <c r="F756"/>
  <c r="F722"/>
  <c r="F720"/>
  <c r="F718"/>
  <c r="F716"/>
  <c r="F714"/>
  <c r="F708"/>
  <c r="F704"/>
  <c r="F702"/>
  <c r="F700"/>
  <c r="F698"/>
  <c r="F696"/>
  <c r="F694"/>
  <c r="F692"/>
  <c r="F690"/>
  <c r="F688"/>
  <c r="F686"/>
  <c r="F684"/>
  <c r="F682"/>
  <c r="F680"/>
  <c r="F678"/>
  <c r="F676"/>
  <c r="F674"/>
  <c r="F672"/>
  <c r="F670"/>
  <c r="F664"/>
  <c r="F654"/>
  <c r="F644"/>
  <c r="F626"/>
  <c r="F615"/>
  <c r="F609"/>
  <c r="F607"/>
  <c r="F605"/>
  <c r="F603"/>
  <c r="F600"/>
  <c r="F598"/>
  <c r="F596"/>
  <c r="F432"/>
  <c r="F394"/>
  <c r="F384"/>
  <c r="F371"/>
  <c r="F367"/>
  <c r="F365"/>
  <c r="F205"/>
  <c r="F173"/>
  <c r="F140"/>
  <c r="F124"/>
  <c r="F118"/>
  <c r="F110"/>
  <c r="F108"/>
  <c r="F106"/>
  <c r="F104"/>
  <c r="F86"/>
  <c r="F84"/>
  <c r="F80"/>
  <c r="F78"/>
  <c r="F74"/>
  <c r="F389"/>
  <c r="F376"/>
  <c r="F370"/>
  <c r="F368"/>
  <c r="F366"/>
  <c r="F272"/>
  <c r="F202"/>
  <c r="F145"/>
  <c r="F139"/>
  <c r="F135"/>
  <c r="F133"/>
  <c r="F129"/>
  <c r="F127"/>
  <c r="F125"/>
  <c r="F121"/>
  <c r="F119"/>
  <c r="F111"/>
  <c r="F109"/>
  <c r="F107"/>
  <c r="F105"/>
  <c r="F87"/>
  <c r="F85"/>
  <c r="F79"/>
  <c r="F77"/>
  <c r="F75"/>
  <c r="I3471"/>
  <c r="D2426" s="1"/>
  <c r="AP2344" i="1"/>
  <c r="AP2330"/>
  <c r="AP2294"/>
  <c r="AP2265"/>
  <c r="AP2260"/>
  <c r="AP2233"/>
  <c r="AP2225"/>
  <c r="AP2166"/>
  <c r="AP2164"/>
  <c r="AP2162"/>
  <c r="AP2118"/>
  <c r="AP2114"/>
  <c r="AP2110"/>
  <c r="AP2106"/>
  <c r="AP2102"/>
  <c r="AP2096"/>
  <c r="AP2092"/>
  <c r="AP2088"/>
  <c r="AP2084"/>
  <c r="AP2080"/>
  <c r="AP2076"/>
  <c r="AP2070"/>
  <c r="AP2066"/>
  <c r="AP2063"/>
  <c r="AP2059"/>
  <c r="AP2055"/>
  <c r="AP2051"/>
  <c r="AP2047"/>
  <c r="AP2043"/>
  <c r="AP2034"/>
  <c r="AP2004"/>
  <c r="AP2001"/>
  <c r="AP1996"/>
  <c r="AP1992"/>
  <c r="AP1987"/>
  <c r="AP1983"/>
  <c r="AP1979"/>
  <c r="AP1975"/>
  <c r="AP1970"/>
  <c r="AP1966"/>
  <c r="AP1960"/>
  <c r="AP1955"/>
  <c r="AP1951"/>
  <c r="AP1947"/>
  <c r="AP1943"/>
  <c r="AP1935"/>
  <c r="AP1931"/>
  <c r="AP1927"/>
  <c r="AP1922"/>
  <c r="AP1918"/>
  <c r="AP1914"/>
  <c r="AP1910"/>
  <c r="AP1905"/>
  <c r="AP1901"/>
  <c r="AP1870"/>
  <c r="AP1863"/>
  <c r="AP1856"/>
  <c r="AP1845"/>
  <c r="AP1834"/>
  <c r="AP1821"/>
  <c r="AP1813"/>
  <c r="AP1805"/>
  <c r="AP1796"/>
  <c r="AP1789"/>
  <c r="AP1782"/>
  <c r="AP1774"/>
  <c r="AP1766"/>
  <c r="AP1758"/>
  <c r="AP1750"/>
  <c r="AP1742"/>
  <c r="AP1734"/>
  <c r="AP1726"/>
  <c r="AP1718"/>
  <c r="AP1710"/>
  <c r="AP1702"/>
  <c r="AP1694"/>
  <c r="AP1686"/>
  <c r="AP1681"/>
  <c r="AP1676"/>
  <c r="AP1668"/>
  <c r="AP1660"/>
  <c r="AP1652"/>
  <c r="AP1630"/>
  <c r="AP1622"/>
  <c r="AP1614"/>
  <c r="AP1602"/>
  <c r="AP1593"/>
  <c r="AP1586"/>
  <c r="AP1578"/>
  <c r="AP1562"/>
  <c r="AP1551"/>
  <c r="AP1545"/>
  <c r="L2346" i="93"/>
  <c r="E2346"/>
  <c r="L2348"/>
  <c r="E2348"/>
  <c r="E2350"/>
  <c r="L2350"/>
  <c r="E2354"/>
  <c r="L2354"/>
  <c r="E2358"/>
  <c r="L2358"/>
  <c r="E2362"/>
  <c r="L2362"/>
  <c r="E2367"/>
  <c r="L2367"/>
  <c r="E2371"/>
  <c r="L2371"/>
  <c r="E1454"/>
  <c r="L1454"/>
  <c r="E1456"/>
  <c r="L1456"/>
  <c r="AP2331" i="1"/>
  <c r="AP2304"/>
  <c r="AP2293"/>
  <c r="AP2259"/>
  <c r="AP2255"/>
  <c r="AP2252"/>
  <c r="AP2235"/>
  <c r="AP2229"/>
  <c r="AP2219"/>
  <c r="AP2160"/>
  <c r="AP2156"/>
  <c r="AP2152"/>
  <c r="AP2149"/>
  <c r="AP2145"/>
  <c r="AP2143"/>
  <c r="AP2141"/>
  <c r="AP2139"/>
  <c r="AP2137"/>
  <c r="AP2135"/>
  <c r="AP2133"/>
  <c r="AP2129"/>
  <c r="AP2127"/>
  <c r="AP2040"/>
  <c r="AP2033"/>
  <c r="AP2026"/>
  <c r="AP2022"/>
  <c r="AP2018"/>
  <c r="AP2014"/>
  <c r="AP2010"/>
  <c r="AP2007"/>
  <c r="AP1940"/>
  <c r="AP1898"/>
  <c r="AP1894"/>
  <c r="AP1890"/>
  <c r="AP1886"/>
  <c r="AP1880"/>
  <c r="AP1876"/>
  <c r="AP1868"/>
  <c r="AP1861"/>
  <c r="AP1847"/>
  <c r="AP1839"/>
  <c r="AP1818"/>
  <c r="AP1810"/>
  <c r="AP1803"/>
  <c r="AP1794"/>
  <c r="AP1786"/>
  <c r="AP1778"/>
  <c r="AP1770"/>
  <c r="AP1762"/>
  <c r="AP1754"/>
  <c r="AP1746"/>
  <c r="AP1738"/>
  <c r="AP1730"/>
  <c r="AP1722"/>
  <c r="AP1714"/>
  <c r="AP1706"/>
  <c r="AP1698"/>
  <c r="AP1690"/>
  <c r="AP1682"/>
  <c r="AP1675"/>
  <c r="AP1667"/>
  <c r="AP1659"/>
  <c r="AP1651"/>
  <c r="AP1629"/>
  <c r="AP1621"/>
  <c r="AP1613"/>
  <c r="AP1601"/>
  <c r="AP1594"/>
  <c r="AP1585"/>
  <c r="AP1577"/>
  <c r="AP1561"/>
  <c r="AP1552"/>
  <c r="AP1546"/>
  <c r="F1832" i="11"/>
  <c r="K1832" s="1"/>
  <c r="AQ1834" i="1" s="1"/>
  <c r="F1833" i="11"/>
  <c r="K1833"/>
  <c r="AQ1835" i="1" s="1"/>
  <c r="F1867" i="11"/>
  <c r="K1867"/>
  <c r="AQ1869" i="1"/>
  <c r="AR1869" s="1"/>
  <c r="F1870" i="11"/>
  <c r="K1870" s="1"/>
  <c r="AQ1872" i="1" s="1"/>
  <c r="F1220" i="11"/>
  <c r="K1220" s="1"/>
  <c r="AQ1222" i="1" s="1"/>
  <c r="F590" i="11"/>
  <c r="K590"/>
  <c r="AQ592" i="1" s="1"/>
  <c r="F588" i="11"/>
  <c r="K588"/>
  <c r="AQ590" i="1"/>
  <c r="F589" i="11"/>
  <c r="K589" s="1"/>
  <c r="AQ591" i="1" s="1"/>
  <c r="F2303" i="11"/>
  <c r="K2303" s="1"/>
  <c r="AQ2304" i="1" s="1"/>
  <c r="F2304" i="11"/>
  <c r="K2304"/>
  <c r="AQ2305" i="1" s="1"/>
  <c r="F1957" i="11"/>
  <c r="K1957"/>
  <c r="AQ1959" i="1"/>
  <c r="F1800" i="11"/>
  <c r="K1800" s="1"/>
  <c r="AQ1802" i="1" s="1"/>
  <c r="F2037" i="11"/>
  <c r="K2037" s="1"/>
  <c r="AQ2039" i="1" s="1"/>
  <c r="F2034" i="11"/>
  <c r="K2034"/>
  <c r="AQ2036" i="1" s="1"/>
  <c r="F1998" i="11"/>
  <c r="K1998"/>
  <c r="AQ2000" i="1"/>
  <c r="F1996" i="11"/>
  <c r="K1996" s="1"/>
  <c r="AQ1998" i="1" s="1"/>
  <c r="F1890" i="11"/>
  <c r="K1890" s="1"/>
  <c r="AQ1892" i="1" s="1"/>
  <c r="F1891" i="11"/>
  <c r="K1891"/>
  <c r="AQ1893" i="1" s="1"/>
  <c r="M1870" i="93"/>
  <c r="AR1871" i="1"/>
  <c r="F1963" i="11"/>
  <c r="K1963" s="1"/>
  <c r="AQ1965" i="1" s="1"/>
  <c r="H1250" i="11"/>
  <c r="H1226"/>
  <c r="K1226" s="1"/>
  <c r="AQ1228" i="1" s="1"/>
  <c r="H1225" i="11"/>
  <c r="H1206"/>
  <c r="K1206" s="1"/>
  <c r="AQ1208" i="1" s="1"/>
  <c r="H1205" i="11"/>
  <c r="H1204"/>
  <c r="H1188"/>
  <c r="H1183"/>
  <c r="H1163"/>
  <c r="K1163"/>
  <c r="AQ1165" i="1" s="1"/>
  <c r="H1131" i="11"/>
  <c r="K1131" s="1"/>
  <c r="AQ1133" i="1" s="1"/>
  <c r="H1130" i="11"/>
  <c r="H1129"/>
  <c r="H1128"/>
  <c r="H1127"/>
  <c r="H1124"/>
  <c r="H1123"/>
  <c r="K1123" s="1"/>
  <c r="AQ1125" i="1" s="1"/>
  <c r="H1117" i="11"/>
  <c r="H1080"/>
  <c r="K1080" s="1"/>
  <c r="AQ1082" i="1" s="1"/>
  <c r="H1048" i="11"/>
  <c r="H932"/>
  <c r="H1238"/>
  <c r="H1221"/>
  <c r="H1211"/>
  <c r="H1210"/>
  <c r="H1209"/>
  <c r="H1208"/>
  <c r="K1208" s="1"/>
  <c r="AQ1210" i="1" s="1"/>
  <c r="H1196" i="11"/>
  <c r="H1195"/>
  <c r="K1195" s="1"/>
  <c r="AQ1197" i="1" s="1"/>
  <c r="H1194" i="11"/>
  <c r="H1193"/>
  <c r="K1193" s="1"/>
  <c r="AQ1195" i="1" s="1"/>
  <c r="H1177" i="11"/>
  <c r="H1176"/>
  <c r="K1176" s="1"/>
  <c r="AQ1178" i="1" s="1"/>
  <c r="H1167" i="11"/>
  <c r="H1119"/>
  <c r="H1085"/>
  <c r="H1082"/>
  <c r="H1046"/>
  <c r="H1043"/>
  <c r="K1043" s="1"/>
  <c r="AQ1045" i="1" s="1"/>
  <c r="H1042" i="11"/>
  <c r="H702"/>
  <c r="K702" s="1"/>
  <c r="AQ704" i="1" s="1"/>
  <c r="H566" i="11"/>
  <c r="H565"/>
  <c r="K565" s="1"/>
  <c r="AQ567" i="1" s="1"/>
  <c r="H513" i="11"/>
  <c r="H512"/>
  <c r="K512" s="1"/>
  <c r="AQ514" i="1" s="1"/>
  <c r="H511" i="11"/>
  <c r="H480"/>
  <c r="K480" s="1"/>
  <c r="AQ482" i="1" s="1"/>
  <c r="H479" i="11"/>
  <c r="H476"/>
  <c r="H475"/>
  <c r="H467"/>
  <c r="H466"/>
  <c r="H453"/>
  <c r="H441"/>
  <c r="H416"/>
  <c r="K416"/>
  <c r="AQ418" i="1" s="1"/>
  <c r="H409" i="11"/>
  <c r="H349"/>
  <c r="K349"/>
  <c r="AQ351" i="1" s="1"/>
  <c r="H1289" i="11"/>
  <c r="H1276"/>
  <c r="H1135"/>
  <c r="K1135" s="1"/>
  <c r="AQ1137" i="1" s="1"/>
  <c r="H1134" i="11"/>
  <c r="H1133"/>
  <c r="K1133" s="1"/>
  <c r="AQ1135" i="1" s="1"/>
  <c r="H1115" i="11"/>
  <c r="H1112"/>
  <c r="K1112" s="1"/>
  <c r="AQ1114" i="1" s="1"/>
  <c r="H1099" i="11"/>
  <c r="K1099"/>
  <c r="AQ1101" i="1" s="1"/>
  <c r="H1098" i="11"/>
  <c r="H1078"/>
  <c r="H528"/>
  <c r="K528" s="1"/>
  <c r="AQ530" i="1" s="1"/>
  <c r="H515" i="11"/>
  <c r="K515"/>
  <c r="AQ517" i="1" s="1"/>
  <c r="H499" i="11"/>
  <c r="H492"/>
  <c r="H473"/>
  <c r="H460"/>
  <c r="K460"/>
  <c r="AQ462" i="1" s="1"/>
  <c r="H457" i="11"/>
  <c r="H443"/>
  <c r="K443"/>
  <c r="AQ445" i="1" s="1"/>
  <c r="H439" i="11"/>
  <c r="H438"/>
  <c r="H437"/>
  <c r="H428"/>
  <c r="H427"/>
  <c r="H424"/>
  <c r="H399"/>
  <c r="K399" s="1"/>
  <c r="AQ401" i="1" s="1"/>
  <c r="H363" i="11"/>
  <c r="H358"/>
  <c r="H355"/>
  <c r="K355"/>
  <c r="AQ357" i="1" s="1"/>
  <c r="H354" i="11"/>
  <c r="H353"/>
  <c r="H43"/>
  <c r="AS1977" i="1"/>
  <c r="M1976" i="93"/>
  <c r="F1976"/>
  <c r="D2455" i="11"/>
  <c r="F1977"/>
  <c r="K1977"/>
  <c r="AQ1979" i="1" s="1"/>
  <c r="F1902" i="11"/>
  <c r="K1902" s="1"/>
  <c r="AQ1904" i="1" s="1"/>
  <c r="F1911" i="11"/>
  <c r="K1911" s="1"/>
  <c r="AQ1913" i="1" s="1"/>
  <c r="AS1982"/>
  <c r="M1981" i="93"/>
  <c r="F1981"/>
  <c r="F1791" i="11"/>
  <c r="K1791"/>
  <c r="AQ1793" i="1" s="1"/>
  <c r="F1789" i="11"/>
  <c r="K1789" s="1"/>
  <c r="AQ1791" i="1" s="1"/>
  <c r="F1794" i="11"/>
  <c r="K1794" s="1"/>
  <c r="AQ1796" i="1" s="1"/>
  <c r="F1792" i="11"/>
  <c r="K1792" s="1"/>
  <c r="AQ1794" i="1" s="1"/>
  <c r="F1788" i="11"/>
  <c r="K1788"/>
  <c r="AQ1790" i="1" s="1"/>
  <c r="F1786" i="11"/>
  <c r="K1786" s="1"/>
  <c r="AQ1788" i="1" s="1"/>
  <c r="F1096" i="11"/>
  <c r="F1076"/>
  <c r="F953"/>
  <c r="F951"/>
  <c r="F949"/>
  <c r="F925"/>
  <c r="F1248"/>
  <c r="F973"/>
  <c r="F954"/>
  <c r="F950"/>
  <c r="F872"/>
  <c r="F862"/>
  <c r="F860"/>
  <c r="F858"/>
  <c r="F651"/>
  <c r="F612"/>
  <c r="F952"/>
  <c r="F948"/>
  <c r="F861"/>
  <c r="F859"/>
  <c r="F857"/>
  <c r="F650"/>
  <c r="F613"/>
  <c r="F601"/>
  <c r="M2326" i="93"/>
  <c r="F2326"/>
  <c r="M2199"/>
  <c r="F2199"/>
  <c r="F2327" i="11"/>
  <c r="K2327" s="1"/>
  <c r="AQ2328" i="1" s="1"/>
  <c r="F2320" i="11"/>
  <c r="K2320" s="1"/>
  <c r="AQ2321" i="1" s="1"/>
  <c r="F2318" i="11"/>
  <c r="K2318" s="1"/>
  <c r="AQ2319" i="1" s="1"/>
  <c r="F2287" i="11"/>
  <c r="K2287"/>
  <c r="AQ2288" i="1" s="1"/>
  <c r="F2319" i="11"/>
  <c r="K2319" s="1"/>
  <c r="AQ2320" i="1" s="1"/>
  <c r="F1282" i="11"/>
  <c r="K1282" s="1"/>
  <c r="AQ1284" i="1" s="1"/>
  <c r="AS2028"/>
  <c r="M2027" i="93"/>
  <c r="F2027"/>
  <c r="AS2132" i="1"/>
  <c r="M2131" i="93"/>
  <c r="F2131"/>
  <c r="F2156" i="11"/>
  <c r="K2156" s="1"/>
  <c r="AQ2158" i="1" s="1"/>
  <c r="F2154" i="11"/>
  <c r="K2154" s="1"/>
  <c r="AQ2156" i="1" s="1"/>
  <c r="F2144" i="11"/>
  <c r="K2144" s="1"/>
  <c r="AQ2146" i="1" s="1"/>
  <c r="F2116" i="11"/>
  <c r="K2116"/>
  <c r="AQ2118" i="1" s="1"/>
  <c r="F2106" i="11"/>
  <c r="K2106" s="1"/>
  <c r="AQ2108" i="1" s="1"/>
  <c r="F2096" i="11"/>
  <c r="K2096" s="1"/>
  <c r="AQ2098" i="1" s="1"/>
  <c r="F2088" i="11"/>
  <c r="K2088" s="1"/>
  <c r="AQ2090" i="1" s="1"/>
  <c r="F2064" i="11"/>
  <c r="K2064"/>
  <c r="AQ2066" i="1" s="1"/>
  <c r="F2058" i="11"/>
  <c r="K2058" s="1"/>
  <c r="AQ2060" i="1" s="1"/>
  <c r="F2050" i="11"/>
  <c r="K2050" s="1"/>
  <c r="AQ2052" i="1" s="1"/>
  <c r="F1919" i="11"/>
  <c r="K1919" s="1"/>
  <c r="AQ1921" i="1" s="1"/>
  <c r="F2150" i="11"/>
  <c r="K2150"/>
  <c r="AQ2152" i="1" s="1"/>
  <c r="F2148" i="11"/>
  <c r="K2148" s="1"/>
  <c r="AQ2150" i="1" s="1"/>
  <c r="F2102" i="11"/>
  <c r="K2102" s="1"/>
  <c r="AQ2104" i="1" s="1"/>
  <c r="F2092" i="11"/>
  <c r="K2092" s="1"/>
  <c r="AQ2094" i="1" s="1"/>
  <c r="F2076" i="11"/>
  <c r="K2076"/>
  <c r="AQ2078" i="1" s="1"/>
  <c r="F2068" i="11"/>
  <c r="K2068" s="1"/>
  <c r="AQ2070" i="1" s="1"/>
  <c r="F2054" i="11"/>
  <c r="K2054" s="1"/>
  <c r="AQ2056" i="1" s="1"/>
  <c r="F2046" i="11"/>
  <c r="K2046" s="1"/>
  <c r="AQ2048" i="1" s="1"/>
  <c r="F1937" i="11"/>
  <c r="K1937"/>
  <c r="AQ1939" i="1" s="1"/>
  <c r="AS1981"/>
  <c r="M1980" i="93"/>
  <c r="F1980"/>
  <c r="F2008" i="11"/>
  <c r="K2008" s="1"/>
  <c r="AQ2010" i="1" s="1"/>
  <c r="D2458" i="11"/>
  <c r="F1294"/>
  <c r="K1294" s="1"/>
  <c r="AQ1296" i="1" s="1"/>
  <c r="F1287" i="11"/>
  <c r="K1287" s="1"/>
  <c r="AQ1289" i="1" s="1"/>
  <c r="F1285" i="11"/>
  <c r="K1285"/>
  <c r="AQ1287" i="1" s="1"/>
  <c r="F1286" i="11"/>
  <c r="K1286" s="1"/>
  <c r="AQ1288" i="1" s="1"/>
  <c r="F1293" i="11"/>
  <c r="K1293" s="1"/>
  <c r="AQ1295" i="1" s="1"/>
  <c r="F1288" i="11"/>
  <c r="K1288" s="1"/>
  <c r="AQ1290" i="1" s="1"/>
  <c r="F1110" i="11"/>
  <c r="K1110"/>
  <c r="AQ1112" i="1" s="1"/>
  <c r="F1108" i="11"/>
  <c r="K1108" s="1"/>
  <c r="AQ1110" i="1" s="1"/>
  <c r="F1109" i="11"/>
  <c r="K1109" s="1"/>
  <c r="AQ1111" i="1" s="1"/>
  <c r="F1107" i="11"/>
  <c r="K1107" s="1"/>
  <c r="AQ1109" i="1" s="1"/>
  <c r="F1480" i="11"/>
  <c r="K1480"/>
  <c r="AQ1482" i="1" s="1"/>
  <c r="F1407" i="11"/>
  <c r="K1407" s="1"/>
  <c r="AQ1409" i="1" s="1"/>
  <c r="F1370" i="11"/>
  <c r="K1370" s="1"/>
  <c r="AQ1372" i="1" s="1"/>
  <c r="F1201" i="11"/>
  <c r="K1201" s="1"/>
  <c r="AQ1203" i="1" s="1"/>
  <c r="F1182" i="11"/>
  <c r="K1182"/>
  <c r="AQ1184" i="1" s="1"/>
  <c r="F1160" i="11"/>
  <c r="K1160" s="1"/>
  <c r="AQ1162" i="1" s="1"/>
  <c r="F1149" i="11"/>
  <c r="K1149" s="1"/>
  <c r="AQ1151" i="1" s="1"/>
  <c r="F1062" i="11"/>
  <c r="K1062" s="1"/>
  <c r="AQ1064" i="1" s="1"/>
  <c r="F1227" i="11"/>
  <c r="F1218"/>
  <c r="K1218" s="1"/>
  <c r="AQ1220" i="1" s="1"/>
  <c r="F1200" i="11"/>
  <c r="K1200" s="1"/>
  <c r="AQ1202" i="1" s="1"/>
  <c r="F1192" i="11"/>
  <c r="K1192" s="1"/>
  <c r="AQ1194" i="1" s="1"/>
  <c r="F1166" i="11"/>
  <c r="K1166"/>
  <c r="AQ1168" i="1" s="1"/>
  <c r="F1150" i="11"/>
  <c r="K1150" s="1"/>
  <c r="AQ1152" i="1" s="1"/>
  <c r="F1063" i="11"/>
  <c r="F1033"/>
  <c r="K1033" s="1"/>
  <c r="AQ1035" i="1" s="1"/>
  <c r="F1015" i="11"/>
  <c r="K1015" s="1"/>
  <c r="AQ1017" i="1" s="1"/>
  <c r="F838" i="11"/>
  <c r="K838" s="1"/>
  <c r="AQ840" i="1" s="1"/>
  <c r="F825" i="11"/>
  <c r="K825"/>
  <c r="AQ827" i="1" s="1"/>
  <c r="F805" i="11"/>
  <c r="K805" s="1"/>
  <c r="AQ807" i="1" s="1"/>
  <c r="F786" i="11"/>
  <c r="K786" s="1"/>
  <c r="AQ788" i="1" s="1"/>
  <c r="F766" i="11"/>
  <c r="K766" s="1"/>
  <c r="AQ768" i="1" s="1"/>
  <c r="F762" i="11"/>
  <c r="K762"/>
  <c r="AQ764" i="1" s="1"/>
  <c r="F639" i="11"/>
  <c r="K639" s="1"/>
  <c r="AQ641" i="1" s="1"/>
  <c r="F568" i="11"/>
  <c r="K568" s="1"/>
  <c r="AQ570" i="1" s="1"/>
  <c r="F1419" i="11"/>
  <c r="K1419" s="1"/>
  <c r="AQ1421" i="1" s="1"/>
  <c r="F1296" i="11"/>
  <c r="K1296"/>
  <c r="AQ1298" i="1" s="1"/>
  <c r="F1139" i="11"/>
  <c r="K1139" s="1"/>
  <c r="AQ1141" i="1" s="1"/>
  <c r="F942" i="11"/>
  <c r="K942" s="1"/>
  <c r="AQ944" i="1" s="1"/>
  <c r="F813" i="11"/>
  <c r="F798"/>
  <c r="K798" s="1"/>
  <c r="AQ800" i="1" s="1"/>
  <c r="F767" i="11"/>
  <c r="K767" s="1"/>
  <c r="AQ769" i="1" s="1"/>
  <c r="F761" i="11"/>
  <c r="K761"/>
  <c r="AQ763" i="1" s="1"/>
  <c r="F640" i="11"/>
  <c r="K640" s="1"/>
  <c r="AQ642" i="1" s="1"/>
  <c r="F92" i="11"/>
  <c r="K92" s="1"/>
  <c r="AQ94" i="1" s="1"/>
  <c r="F66" i="11"/>
  <c r="K66" s="1"/>
  <c r="AQ68" i="1" s="1"/>
  <c r="F17" i="11"/>
  <c r="K17"/>
  <c r="AQ19" i="1" s="1"/>
  <c r="F91" i="11"/>
  <c r="K91" s="1"/>
  <c r="AQ93" i="1" s="1"/>
  <c r="F65" i="11"/>
  <c r="K65" s="1"/>
  <c r="AQ67" i="1" s="1"/>
  <c r="H1505" i="11"/>
  <c r="K1505" s="1"/>
  <c r="AQ1507" i="1" s="1"/>
  <c r="H1495" i="11"/>
  <c r="K1495"/>
  <c r="AQ1497" i="1" s="1"/>
  <c r="H1489" i="11"/>
  <c r="K1489" s="1"/>
  <c r="AQ1491" i="1" s="1"/>
  <c r="H1488" i="11"/>
  <c r="H1478"/>
  <c r="K1478" s="1"/>
  <c r="AQ1480" i="1" s="1"/>
  <c r="H1459" i="11"/>
  <c r="H1458"/>
  <c r="K1458" s="1"/>
  <c r="AQ1460" i="1" s="1"/>
  <c r="H1457" i="11"/>
  <c r="K1457" s="1"/>
  <c r="AQ1459" i="1" s="1"/>
  <c r="H1449" i="11"/>
  <c r="K1449" s="1"/>
  <c r="AQ1451" i="1" s="1"/>
  <c r="H1447" i="11"/>
  <c r="K1447"/>
  <c r="AQ1449" i="1" s="1"/>
  <c r="H1446" i="11"/>
  <c r="K1446" s="1"/>
  <c r="AQ1448" i="1" s="1"/>
  <c r="H1445" i="11"/>
  <c r="K1445" s="1"/>
  <c r="AQ1447" i="1" s="1"/>
  <c r="H1444" i="11"/>
  <c r="H1443"/>
  <c r="K1443" s="1"/>
  <c r="AQ1445" i="1" s="1"/>
  <c r="H1442" i="11"/>
  <c r="K1442" s="1"/>
  <c r="AQ1444" i="1" s="1"/>
  <c r="H1402" i="11"/>
  <c r="K1402"/>
  <c r="AQ1404" i="1" s="1"/>
  <c r="H1281" i="11"/>
  <c r="K1281" s="1"/>
  <c r="AQ1283" i="1" s="1"/>
  <c r="H1244" i="11"/>
  <c r="K1244" s="1"/>
  <c r="AQ1246" i="1" s="1"/>
  <c r="H1229" i="11"/>
  <c r="H1219"/>
  <c r="K1219" s="1"/>
  <c r="AQ1221" i="1" s="1"/>
  <c r="H1218" i="11"/>
  <c r="F1217"/>
  <c r="K1217"/>
  <c r="AQ1219" i="1" s="1"/>
  <c r="H1138" i="11"/>
  <c r="H1076"/>
  <c r="H1068"/>
  <c r="K1068" s="1"/>
  <c r="AQ1070" i="1" s="1"/>
  <c r="H1063" i="11"/>
  <c r="H1023"/>
  <c r="H879"/>
  <c r="H878"/>
  <c r="H872"/>
  <c r="K872" s="1"/>
  <c r="AQ874" i="1" s="1"/>
  <c r="H862" i="11"/>
  <c r="H861"/>
  <c r="K861" s="1"/>
  <c r="AQ863" i="1" s="1"/>
  <c r="H860" i="11"/>
  <c r="K860"/>
  <c r="AQ862" i="1" s="1"/>
  <c r="H859" i="11"/>
  <c r="H858"/>
  <c r="K858"/>
  <c r="AQ860" i="1" s="1"/>
  <c r="H857" i="11"/>
  <c r="K857" s="1"/>
  <c r="AQ859" i="1" s="1"/>
  <c r="H1535" i="11"/>
  <c r="K1535" s="1"/>
  <c r="AQ1537" i="1" s="1"/>
  <c r="H1503" i="11"/>
  <c r="H1441"/>
  <c r="K1441" s="1"/>
  <c r="AQ1443" i="1" s="1"/>
  <c r="H1440" i="11"/>
  <c r="H1438"/>
  <c r="K1438" s="1"/>
  <c r="AQ1440" i="1" s="1"/>
  <c r="H1433" i="11"/>
  <c r="H1423"/>
  <c r="K1423" s="1"/>
  <c r="AQ1425" i="1" s="1"/>
  <c r="H1411" i="11"/>
  <c r="K1411" s="1"/>
  <c r="AQ1413" i="1" s="1"/>
  <c r="H1373" i="11"/>
  <c r="H1372"/>
  <c r="K1372" s="1"/>
  <c r="AQ1374" i="1" s="1"/>
  <c r="H1353" i="11"/>
  <c r="K1353"/>
  <c r="AQ1355" i="1" s="1"/>
  <c r="H1318" i="11"/>
  <c r="H1313"/>
  <c r="K1313"/>
  <c r="AQ1315" i="1" s="1"/>
  <c r="H1291" i="11"/>
  <c r="H1248"/>
  <c r="K1248"/>
  <c r="AQ1250" i="1" s="1"/>
  <c r="H1227" i="11"/>
  <c r="H1216"/>
  <c r="K1216"/>
  <c r="AQ1218" i="1" s="1"/>
  <c r="H1215" i="11"/>
  <c r="K1215"/>
  <c r="AQ1217" i="1"/>
  <c r="H1198" i="11"/>
  <c r="H1148"/>
  <c r="H1126"/>
  <c r="H1125"/>
  <c r="H1120"/>
  <c r="H1096"/>
  <c r="H1039"/>
  <c r="H979"/>
  <c r="K979"/>
  <c r="AQ981" i="1"/>
  <c r="H972" i="11"/>
  <c r="H966"/>
  <c r="K966"/>
  <c r="AQ968" i="1"/>
  <c r="H963" i="11"/>
  <c r="H954"/>
  <c r="H953"/>
  <c r="H952"/>
  <c r="K952" s="1"/>
  <c r="AQ954" i="1" s="1"/>
  <c r="H951" i="11"/>
  <c r="H950"/>
  <c r="K950" s="1"/>
  <c r="AQ952" i="1" s="1"/>
  <c r="H949" i="11"/>
  <c r="K949"/>
  <c r="AQ951" i="1" s="1"/>
  <c r="H948" i="11"/>
  <c r="K948"/>
  <c r="AQ950" i="1"/>
  <c r="H925" i="11"/>
  <c r="H893"/>
  <c r="K893"/>
  <c r="AQ895" i="1"/>
  <c r="H668" i="11"/>
  <c r="K668" s="1"/>
  <c r="AQ670" i="1" s="1"/>
  <c r="H667" i="11"/>
  <c r="K667" s="1"/>
  <c r="AQ669" i="1" s="1"/>
  <c r="H666" i="11"/>
  <c r="H629"/>
  <c r="K629" s="1"/>
  <c r="AQ631" i="1" s="1"/>
  <c r="H617" i="11"/>
  <c r="H601"/>
  <c r="K601" s="1"/>
  <c r="AQ603" i="1" s="1"/>
  <c r="H582" i="11"/>
  <c r="K582" s="1"/>
  <c r="AQ584" i="1" s="1"/>
  <c r="H581" i="11"/>
  <c r="K581"/>
  <c r="AQ583" i="1" s="1"/>
  <c r="H580" i="11"/>
  <c r="H579"/>
  <c r="H574"/>
  <c r="H293"/>
  <c r="K293"/>
  <c r="AQ295" i="1" s="1"/>
  <c r="H292" i="11"/>
  <c r="H291"/>
  <c r="H141"/>
  <c r="H123"/>
  <c r="K123" s="1"/>
  <c r="AQ125" i="1" s="1"/>
  <c r="H81" i="11"/>
  <c r="H69"/>
  <c r="K69" s="1"/>
  <c r="AQ71" i="1" s="1"/>
  <c r="H58" i="11"/>
  <c r="K58"/>
  <c r="AQ60" i="1" s="1"/>
  <c r="H57" i="11"/>
  <c r="K57" s="1"/>
  <c r="AQ59" i="1" s="1"/>
  <c r="H47" i="11"/>
  <c r="K47" s="1"/>
  <c r="AQ49" i="1" s="1"/>
  <c r="H46" i="11"/>
  <c r="K46" s="1"/>
  <c r="AQ48" i="1" s="1"/>
  <c r="H45" i="11"/>
  <c r="K45" s="1"/>
  <c r="AQ47" i="1" s="1"/>
  <c r="H44" i="11"/>
  <c r="K44"/>
  <c r="AQ46" i="1" s="1"/>
  <c r="H35" i="11"/>
  <c r="K35" s="1"/>
  <c r="AQ37" i="1" s="1"/>
  <c r="H813" i="11"/>
  <c r="H812"/>
  <c r="H807"/>
  <c r="H797"/>
  <c r="K797" s="1"/>
  <c r="AQ799" i="1" s="1"/>
  <c r="H793" i="11"/>
  <c r="K793" s="1"/>
  <c r="AQ795" i="1" s="1"/>
  <c r="H792" i="11"/>
  <c r="K792" s="1"/>
  <c r="AQ794" i="1" s="1"/>
  <c r="H790" i="11"/>
  <c r="K790"/>
  <c r="AQ792" i="1" s="1"/>
  <c r="H745" i="11"/>
  <c r="H651"/>
  <c r="K651"/>
  <c r="AQ653" i="1" s="1"/>
  <c r="H650" i="11"/>
  <c r="H613"/>
  <c r="K613"/>
  <c r="AQ615" i="1" s="1"/>
  <c r="H612" i="11"/>
  <c r="H587"/>
  <c r="H571"/>
  <c r="H570"/>
  <c r="K570"/>
  <c r="AQ572" i="1" s="1"/>
  <c r="H569" i="11"/>
  <c r="K569" s="1"/>
  <c r="AQ571" i="1" s="1"/>
  <c r="H83" i="11"/>
  <c r="H55"/>
  <c r="K55" s="1"/>
  <c r="AQ57" i="1" s="1"/>
  <c r="H49" i="11"/>
  <c r="H15"/>
  <c r="K15" s="1"/>
  <c r="AQ17" i="1" s="1"/>
  <c r="M1555" i="93"/>
  <c r="F1555"/>
  <c r="AR1592" i="1"/>
  <c r="M1591" i="93"/>
  <c r="F1591"/>
  <c r="AR1614" i="1"/>
  <c r="F1613" i="93"/>
  <c r="M1613"/>
  <c r="AR1622" i="1"/>
  <c r="F1621" i="93"/>
  <c r="M1621"/>
  <c r="AR1630" i="1"/>
  <c r="M1629" i="93"/>
  <c r="F1629"/>
  <c r="M1637"/>
  <c r="F1637"/>
  <c r="M1645"/>
  <c r="F1645"/>
  <c r="AR1602" i="1"/>
  <c r="M1601" i="93"/>
  <c r="F1601"/>
  <c r="AR1648" i="1"/>
  <c r="M1647" i="93"/>
  <c r="F1647"/>
  <c r="F1541"/>
  <c r="M1541"/>
  <c r="M1545"/>
  <c r="F1545"/>
  <c r="M1553"/>
  <c r="F1553"/>
  <c r="AR1580" i="1"/>
  <c r="M1579" i="93"/>
  <c r="F1579"/>
  <c r="M2351"/>
  <c r="F2351"/>
  <c r="AR1578" i="1"/>
  <c r="M1577" i="93"/>
  <c r="F1577"/>
  <c r="AR1598" i="1"/>
  <c r="F1597" i="93"/>
  <c r="M1597"/>
  <c r="AR1616" i="1"/>
  <c r="M1615" i="93"/>
  <c r="F1615"/>
  <c r="AR1624" i="1"/>
  <c r="M1623" i="93"/>
  <c r="F1623"/>
  <c r="AR1632" i="1"/>
  <c r="M1631" i="93"/>
  <c r="F1631"/>
  <c r="M1639"/>
  <c r="F1639"/>
  <c r="AR1560" i="1"/>
  <c r="M1559" i="93"/>
  <c r="F1559"/>
  <c r="AR1594" i="1"/>
  <c r="M1593" i="93"/>
  <c r="F1593"/>
  <c r="AR1608" i="1"/>
  <c r="M1607" i="93"/>
  <c r="F1607"/>
  <c r="M1539"/>
  <c r="F1539"/>
  <c r="M1543"/>
  <c r="F1543"/>
  <c r="M1547"/>
  <c r="F1547"/>
  <c r="AR1564" i="1"/>
  <c r="M1563" i="93"/>
  <c r="F1563"/>
  <c r="AR1582" i="1"/>
  <c r="F1581" i="93"/>
  <c r="M1581"/>
  <c r="AS2103" i="1"/>
  <c r="M2102" i="93"/>
  <c r="F2102"/>
  <c r="AS2155" i="1"/>
  <c r="AR2155"/>
  <c r="M2154" i="93"/>
  <c r="F2154"/>
  <c r="F2343" i="11"/>
  <c r="K2343" s="1"/>
  <c r="AQ2344" i="1" s="1"/>
  <c r="F2339" i="11"/>
  <c r="K2339" s="1"/>
  <c r="AQ2340" i="1" s="1"/>
  <c r="F2337" i="11"/>
  <c r="K2337" s="1"/>
  <c r="AQ2338" i="1" s="1"/>
  <c r="F2335" i="11"/>
  <c r="K2335"/>
  <c r="AQ2336" i="1" s="1"/>
  <c r="F2333" i="11"/>
  <c r="K2333" s="1"/>
  <c r="AQ2334" i="1" s="1"/>
  <c r="F2331" i="11"/>
  <c r="K2331" s="1"/>
  <c r="AQ2332" i="1" s="1"/>
  <c r="F2329" i="11"/>
  <c r="K2329" s="1"/>
  <c r="AQ2330" i="1" s="1"/>
  <c r="F2317" i="11"/>
  <c r="K2317"/>
  <c r="AQ2318" i="1" s="1"/>
  <c r="F2315" i="11"/>
  <c r="K2315" s="1"/>
  <c r="AQ2316" i="1" s="1"/>
  <c r="F2313" i="11"/>
  <c r="K2313" s="1"/>
  <c r="AQ2314" i="1" s="1"/>
  <c r="F2311" i="11"/>
  <c r="K2311" s="1"/>
  <c r="AQ2312" i="1" s="1"/>
  <c r="F2309" i="11"/>
  <c r="K2309"/>
  <c r="AQ2310" i="1" s="1"/>
  <c r="F2289" i="11"/>
  <c r="K2289" s="1"/>
  <c r="AQ2290" i="1" s="1"/>
  <c r="F2283" i="11"/>
  <c r="K2283" s="1"/>
  <c r="AQ2284" i="1" s="1"/>
  <c r="F2281" i="11"/>
  <c r="K2281" s="1"/>
  <c r="AQ2282" i="1" s="1"/>
  <c r="F2197" i="11"/>
  <c r="K2197"/>
  <c r="AQ2199" i="1" s="1"/>
  <c r="F2195" i="11"/>
  <c r="K2195" s="1"/>
  <c r="AQ2197" i="1" s="1"/>
  <c r="F2193" i="11"/>
  <c r="K2193" s="1"/>
  <c r="AQ2195" i="1" s="1"/>
  <c r="F2191" i="11"/>
  <c r="K2191" s="1"/>
  <c r="AQ2193" i="1" s="1"/>
  <c r="F2338" i="11"/>
  <c r="K2338"/>
  <c r="AQ2339" i="1" s="1"/>
  <c r="F2334" i="11"/>
  <c r="K2334" s="1"/>
  <c r="AQ2335" i="1" s="1"/>
  <c r="F2330" i="11"/>
  <c r="K2330" s="1"/>
  <c r="AQ2331" i="1" s="1"/>
  <c r="F2316" i="11"/>
  <c r="K2316" s="1"/>
  <c r="AQ2317" i="1" s="1"/>
  <c r="F2312" i="11"/>
  <c r="K2312"/>
  <c r="AQ2313" i="1" s="1"/>
  <c r="F2298" i="11"/>
  <c r="K2298" s="1"/>
  <c r="AQ2299" i="1" s="1"/>
  <c r="F2282" i="11"/>
  <c r="K2282" s="1"/>
  <c r="AQ2283" i="1" s="1"/>
  <c r="F2194" i="11"/>
  <c r="K2194" s="1"/>
  <c r="AQ2196" i="1" s="1"/>
  <c r="F2190" i="11"/>
  <c r="K2190"/>
  <c r="AQ2192" i="1" s="1"/>
  <c r="F1683" i="11"/>
  <c r="K1683" s="1"/>
  <c r="AQ1685" i="1" s="1"/>
  <c r="F2342" i="11"/>
  <c r="K2342" s="1"/>
  <c r="AQ2343" i="1" s="1"/>
  <c r="F2340" i="11"/>
  <c r="K2340" s="1"/>
  <c r="AQ2341" i="1" s="1"/>
  <c r="F2336" i="11"/>
  <c r="K2336"/>
  <c r="AQ2337" i="1" s="1"/>
  <c r="F2332" i="11"/>
  <c r="K2332" s="1"/>
  <c r="AQ2333" i="1" s="1"/>
  <c r="F2328" i="11"/>
  <c r="K2328" s="1"/>
  <c r="AQ2329" i="1" s="1"/>
  <c r="F2314" i="11"/>
  <c r="K2314" s="1"/>
  <c r="AQ2315" i="1" s="1"/>
  <c r="F2310" i="11"/>
  <c r="K2310"/>
  <c r="AQ2311" i="1" s="1"/>
  <c r="F2302" i="11"/>
  <c r="K2302" s="1"/>
  <c r="AQ2303" i="1" s="1"/>
  <c r="F2284" i="11"/>
  <c r="K2284" s="1"/>
  <c r="AQ2285" i="1" s="1"/>
  <c r="F2280" i="11"/>
  <c r="K2280" s="1"/>
  <c r="AQ2281" i="1" s="1"/>
  <c r="F2192" i="11"/>
  <c r="K2192"/>
  <c r="AQ2194" i="1" s="1"/>
  <c r="F1682" i="11"/>
  <c r="K1682" s="1"/>
  <c r="AQ1684" i="1" s="1"/>
  <c r="F5" i="11"/>
  <c r="K5" s="1"/>
  <c r="AQ7" i="1" s="1"/>
  <c r="AS2000"/>
  <c r="AR2000"/>
  <c r="M1999" i="93"/>
  <c r="F1999"/>
  <c r="AS1869" i="1"/>
  <c r="M1868" i="93"/>
  <c r="F1868"/>
  <c r="AR2221" i="1"/>
  <c r="M2220" i="93"/>
  <c r="F2220"/>
  <c r="AS2261" i="1"/>
  <c r="AR2261"/>
  <c r="M2260" i="93"/>
  <c r="F2260"/>
  <c r="M2206"/>
  <c r="F2206"/>
  <c r="M967"/>
  <c r="F967"/>
  <c r="M949"/>
  <c r="F949"/>
  <c r="L1551"/>
  <c r="E1551"/>
  <c r="L1576"/>
  <c r="E1576"/>
  <c r="E1593"/>
  <c r="L1593"/>
  <c r="N1593" s="1"/>
  <c r="H1593" i="94" s="1"/>
  <c r="N1593" s="1"/>
  <c r="AS1594" i="1"/>
  <c r="L1612" i="93"/>
  <c r="E1612"/>
  <c r="L1628"/>
  <c r="E1628"/>
  <c r="L1658"/>
  <c r="E1658"/>
  <c r="L1674"/>
  <c r="E1674"/>
  <c r="L1689"/>
  <c r="E1689"/>
  <c r="L1705"/>
  <c r="E1705"/>
  <c r="L1721"/>
  <c r="E1721"/>
  <c r="L1737"/>
  <c r="E1737"/>
  <c r="E1753"/>
  <c r="L1753"/>
  <c r="E1769"/>
  <c r="L1769"/>
  <c r="E1785"/>
  <c r="L1785"/>
  <c r="L1802"/>
  <c r="E1802"/>
  <c r="E1817"/>
  <c r="L1817"/>
  <c r="L1846"/>
  <c r="E1846"/>
  <c r="E1867"/>
  <c r="L1867"/>
  <c r="L1879"/>
  <c r="E1879"/>
  <c r="L1889"/>
  <c r="E1889"/>
  <c r="L1897"/>
  <c r="E1897"/>
  <c r="E2006"/>
  <c r="L2006"/>
  <c r="L2013"/>
  <c r="E2013"/>
  <c r="L2021"/>
  <c r="E2021"/>
  <c r="L2032"/>
  <c r="E2032"/>
  <c r="L2126"/>
  <c r="E2126"/>
  <c r="AS2127" i="1"/>
  <c r="AR2127"/>
  <c r="L2132" i="93"/>
  <c r="E2132"/>
  <c r="AS2133" i="1"/>
  <c r="AR2133"/>
  <c r="L2136" i="93"/>
  <c r="E2136"/>
  <c r="L2140"/>
  <c r="E2140"/>
  <c r="E2144"/>
  <c r="L2144"/>
  <c r="E2151"/>
  <c r="L2151"/>
  <c r="E2159"/>
  <c r="L2159"/>
  <c r="L2228"/>
  <c r="E2228"/>
  <c r="E2251"/>
  <c r="L2251"/>
  <c r="AS2252" i="1"/>
  <c r="AR2252"/>
  <c r="L2258" i="93"/>
  <c r="E2258"/>
  <c r="L2303"/>
  <c r="E2303"/>
  <c r="L1544"/>
  <c r="E1544"/>
  <c r="E1561"/>
  <c r="L1561"/>
  <c r="L1585"/>
  <c r="E1585"/>
  <c r="L1601"/>
  <c r="N1601" s="1"/>
  <c r="E1601"/>
  <c r="G1601" s="1"/>
  <c r="AS1602" i="1"/>
  <c r="L1621" i="93"/>
  <c r="N1621" s="1"/>
  <c r="E1621"/>
  <c r="AS1622" i="1"/>
  <c r="E1651" i="93"/>
  <c r="L1651"/>
  <c r="E1667"/>
  <c r="L1667"/>
  <c r="L1680"/>
  <c r="E1680"/>
  <c r="L1693"/>
  <c r="E1693"/>
  <c r="L1709"/>
  <c r="E1709"/>
  <c r="L1725"/>
  <c r="E1725"/>
  <c r="E1741"/>
  <c r="L1741"/>
  <c r="E1757"/>
  <c r="L1757"/>
  <c r="E1773"/>
  <c r="L1773"/>
  <c r="L1788"/>
  <c r="E1788"/>
  <c r="AS1789" i="1"/>
  <c r="AR1789"/>
  <c r="L1804" i="93"/>
  <c r="E1804"/>
  <c r="L1820"/>
  <c r="E1820"/>
  <c r="E1844"/>
  <c r="L1844"/>
  <c r="E1862"/>
  <c r="L1862"/>
  <c r="AS1863" i="1"/>
  <c r="AR1863"/>
  <c r="E1900" i="93"/>
  <c r="L1900"/>
  <c r="L1909"/>
  <c r="E1909"/>
  <c r="E1917"/>
  <c r="L1917"/>
  <c r="L1926"/>
  <c r="E1926"/>
  <c r="L1934"/>
  <c r="E1934"/>
  <c r="L1946"/>
  <c r="E1946"/>
  <c r="L1954"/>
  <c r="E1954"/>
  <c r="L1965"/>
  <c r="E1965"/>
  <c r="L1974"/>
  <c r="E1974"/>
  <c r="E1982"/>
  <c r="L1982"/>
  <c r="L1991"/>
  <c r="E1991"/>
  <c r="L2000"/>
  <c r="E2000"/>
  <c r="L2033"/>
  <c r="E2033"/>
  <c r="AR2034" i="1"/>
  <c r="L2046" i="93"/>
  <c r="E2046"/>
  <c r="L2054"/>
  <c r="E2054"/>
  <c r="L2062"/>
  <c r="E2062"/>
  <c r="AS2063" i="1"/>
  <c r="AR2063"/>
  <c r="L2069" i="93"/>
  <c r="E2069"/>
  <c r="L2079"/>
  <c r="E2079"/>
  <c r="L2087"/>
  <c r="E2087"/>
  <c r="L2095"/>
  <c r="E2095"/>
  <c r="L2105"/>
  <c r="E2105"/>
  <c r="L2113"/>
  <c r="E2113"/>
  <c r="L2161"/>
  <c r="E2161"/>
  <c r="L2165"/>
  <c r="N2165" s="1"/>
  <c r="F2165" i="94" s="1"/>
  <c r="E2165" i="93"/>
  <c r="G2165" s="1"/>
  <c r="G2165" i="94" s="1"/>
  <c r="AR2166" i="1"/>
  <c r="L2232" i="93"/>
  <c r="E2232"/>
  <c r="L2264"/>
  <c r="E2264"/>
  <c r="L2329"/>
  <c r="E2329"/>
  <c r="N2126"/>
  <c r="E1549"/>
  <c r="L1549"/>
  <c r="L1562"/>
  <c r="E1562"/>
  <c r="L1586"/>
  <c r="E1586"/>
  <c r="L1607"/>
  <c r="N1607" s="1"/>
  <c r="E1607"/>
  <c r="G1607" s="1"/>
  <c r="E1607" i="94" s="1"/>
  <c r="AS1608" i="1"/>
  <c r="L1624" i="93"/>
  <c r="E1624"/>
  <c r="L1655"/>
  <c r="E1655"/>
  <c r="L1671"/>
  <c r="E1671"/>
  <c r="E1683"/>
  <c r="L1683"/>
  <c r="L1700"/>
  <c r="E1700"/>
  <c r="L1716"/>
  <c r="E1716"/>
  <c r="L1732"/>
  <c r="E1732"/>
  <c r="L1748"/>
  <c r="E1748"/>
  <c r="E1764"/>
  <c r="L1764"/>
  <c r="L1780"/>
  <c r="E1780"/>
  <c r="L1798"/>
  <c r="E1798"/>
  <c r="L1813"/>
  <c r="E1813"/>
  <c r="E1842"/>
  <c r="L1842"/>
  <c r="L1864"/>
  <c r="N1864" s="1"/>
  <c r="H1864" i="94" s="1"/>
  <c r="N1864" s="1"/>
  <c r="E1864" i="93"/>
  <c r="G1864" s="1"/>
  <c r="AR1865" i="1"/>
  <c r="AS1865"/>
  <c r="L1877" i="93"/>
  <c r="E1877"/>
  <c r="L1887"/>
  <c r="E1887"/>
  <c r="L1895"/>
  <c r="E1895"/>
  <c r="E2005"/>
  <c r="L2005"/>
  <c r="E2011"/>
  <c r="L2011"/>
  <c r="E2019"/>
  <c r="L2019"/>
  <c r="E2027"/>
  <c r="G2027" s="1"/>
  <c r="L2027"/>
  <c r="N2027" s="1"/>
  <c r="L2041"/>
  <c r="E2041"/>
  <c r="L2129"/>
  <c r="E2129"/>
  <c r="L2135"/>
  <c r="E2135"/>
  <c r="L2139"/>
  <c r="E2139"/>
  <c r="L2143"/>
  <c r="E2143"/>
  <c r="L2150"/>
  <c r="E2150"/>
  <c r="L2157"/>
  <c r="E2157"/>
  <c r="L2225"/>
  <c r="E2225"/>
  <c r="L2249"/>
  <c r="E2249"/>
  <c r="L2256"/>
  <c r="E2256"/>
  <c r="L2297"/>
  <c r="E2297"/>
  <c r="L2328"/>
  <c r="E2328"/>
  <c r="L1548"/>
  <c r="E1548"/>
  <c r="L1563"/>
  <c r="N1563" s="1"/>
  <c r="F1563" i="94" s="1"/>
  <c r="E1563" i="93"/>
  <c r="AS1564" i="1"/>
  <c r="E1587" i="93"/>
  <c r="L1587"/>
  <c r="L1606"/>
  <c r="E1606"/>
  <c r="L1625"/>
  <c r="E1625"/>
  <c r="L1654"/>
  <c r="E1654"/>
  <c r="AR1655" i="1"/>
  <c r="AS1655"/>
  <c r="L1670" i="93"/>
  <c r="E1670"/>
  <c r="AS1671" i="1"/>
  <c r="L1682" i="93"/>
  <c r="N1682" s="1"/>
  <c r="E1682"/>
  <c r="G1682" s="1"/>
  <c r="E1682" i="94" s="1"/>
  <c r="AR1683" i="1"/>
  <c r="AS1683"/>
  <c r="L1696" i="93"/>
  <c r="E1696"/>
  <c r="L1712"/>
  <c r="E1712"/>
  <c r="L1728"/>
  <c r="E1728"/>
  <c r="L1744"/>
  <c r="E1744"/>
  <c r="E1760"/>
  <c r="L1760"/>
  <c r="L1776"/>
  <c r="E1776"/>
  <c r="L1791"/>
  <c r="E1791"/>
  <c r="L1808"/>
  <c r="E1808"/>
  <c r="L1830"/>
  <c r="E1830"/>
  <c r="L1848"/>
  <c r="E1848"/>
  <c r="E1865"/>
  <c r="L1865"/>
  <c r="E1902"/>
  <c r="L1902"/>
  <c r="E1911"/>
  <c r="L1911"/>
  <c r="E1919"/>
  <c r="L1919"/>
  <c r="E1928"/>
  <c r="L1928"/>
  <c r="L1936"/>
  <c r="E1936"/>
  <c r="L1948"/>
  <c r="E1948"/>
  <c r="L1957"/>
  <c r="E1957"/>
  <c r="L1967"/>
  <c r="E1967"/>
  <c r="L1977"/>
  <c r="E1977"/>
  <c r="E1984"/>
  <c r="L1984"/>
  <c r="E1993"/>
  <c r="L1993"/>
  <c r="L2002"/>
  <c r="N2002" s="1"/>
  <c r="E2002"/>
  <c r="G2002"/>
  <c r="AS2003" i="1"/>
  <c r="AR2003"/>
  <c r="L2036" i="93"/>
  <c r="E2036"/>
  <c r="L2048"/>
  <c r="E2048"/>
  <c r="L2056"/>
  <c r="E2056"/>
  <c r="L2063"/>
  <c r="E2063"/>
  <c r="E2071"/>
  <c r="L2071"/>
  <c r="L2081"/>
  <c r="E2081"/>
  <c r="L2089"/>
  <c r="E2089"/>
  <c r="L2097"/>
  <c r="E2097"/>
  <c r="L2107"/>
  <c r="E2107"/>
  <c r="L2115"/>
  <c r="E2115"/>
  <c r="L2162"/>
  <c r="E2162"/>
  <c r="AR2163" i="1"/>
  <c r="L2221" i="93"/>
  <c r="E2221"/>
  <c r="L2243"/>
  <c r="E2243"/>
  <c r="L2288"/>
  <c r="E2288"/>
  <c r="L2342"/>
  <c r="E2342"/>
  <c r="E731"/>
  <c r="L731"/>
  <c r="L1558"/>
  <c r="E1558"/>
  <c r="L1564"/>
  <c r="E1564"/>
  <c r="L1568"/>
  <c r="E1568"/>
  <c r="AS1569" i="1"/>
  <c r="AR1569"/>
  <c r="L1574" i="93"/>
  <c r="E1574"/>
  <c r="L1578"/>
  <c r="E1578"/>
  <c r="L1582"/>
  <c r="E1582"/>
  <c r="L1588"/>
  <c r="E1588"/>
  <c r="L1596"/>
  <c r="E1596"/>
  <c r="L1602"/>
  <c r="E1602"/>
  <c r="L1610"/>
  <c r="E1610"/>
  <c r="L1614"/>
  <c r="E1614"/>
  <c r="L1618"/>
  <c r="E1618"/>
  <c r="L1622"/>
  <c r="E1622"/>
  <c r="AR1623" i="1"/>
  <c r="AS1623"/>
  <c r="L1626" i="93"/>
  <c r="E1626"/>
  <c r="L1630"/>
  <c r="E1630"/>
  <c r="L1646"/>
  <c r="E1646"/>
  <c r="L1652"/>
  <c r="E1652"/>
  <c r="L1660"/>
  <c r="N1660" s="1"/>
  <c r="E1660"/>
  <c r="AS1661" i="1"/>
  <c r="AR1661"/>
  <c r="L1668" i="93"/>
  <c r="E1668"/>
  <c r="L1676"/>
  <c r="E1676"/>
  <c r="L1691"/>
  <c r="E1691"/>
  <c r="E1699"/>
  <c r="L1699"/>
  <c r="L1707"/>
  <c r="E1707"/>
  <c r="E1715"/>
  <c r="L1715"/>
  <c r="L1723"/>
  <c r="E1723"/>
  <c r="E1731"/>
  <c r="L1731"/>
  <c r="L1739"/>
  <c r="E1739"/>
  <c r="L1747"/>
  <c r="E1747"/>
  <c r="E1755"/>
  <c r="L1755"/>
  <c r="L1763"/>
  <c r="E1763"/>
  <c r="E1771"/>
  <c r="L1771"/>
  <c r="L1779"/>
  <c r="E1779"/>
  <c r="L1792"/>
  <c r="E1792"/>
  <c r="L1801"/>
  <c r="E1801"/>
  <c r="L1825"/>
  <c r="E1825"/>
  <c r="AS1826" i="1"/>
  <c r="AR1826"/>
  <c r="E1834" i="93"/>
  <c r="L1834"/>
  <c r="E1836"/>
  <c r="L1836"/>
  <c r="L1845"/>
  <c r="E1845"/>
  <c r="L1859"/>
  <c r="E1859"/>
  <c r="E1866"/>
  <c r="L1866"/>
  <c r="E1874"/>
  <c r="L1874"/>
  <c r="L732"/>
  <c r="E732"/>
  <c r="L1539"/>
  <c r="E1539"/>
  <c r="G1539"/>
  <c r="AR1540" i="1"/>
  <c r="AS1540"/>
  <c r="L1543" i="93"/>
  <c r="E1543"/>
  <c r="G1543" s="1"/>
  <c r="AR1544" i="1"/>
  <c r="AS1544"/>
  <c r="L1547" i="93"/>
  <c r="N1547" s="1"/>
  <c r="E1547"/>
  <c r="G1547" s="1"/>
  <c r="AR1548" i="1"/>
  <c r="AS1548"/>
  <c r="L1555" i="93"/>
  <c r="N1555" s="1"/>
  <c r="E1555"/>
  <c r="G1555" s="1"/>
  <c r="G1555" i="94" s="1"/>
  <c r="M1555" s="1"/>
  <c r="AR1556" i="1"/>
  <c r="AS1556"/>
  <c r="E1557" i="93"/>
  <c r="L1557"/>
  <c r="L1567"/>
  <c r="E1567"/>
  <c r="L1571"/>
  <c r="E1571"/>
  <c r="L1573"/>
  <c r="E1573"/>
  <c r="E1591"/>
  <c r="G1591" s="1"/>
  <c r="G1591" i="94" s="1"/>
  <c r="M1591" s="1"/>
  <c r="L1591" i="93"/>
  <c r="AS1592" i="1"/>
  <c r="L1595" i="93"/>
  <c r="E1595"/>
  <c r="L1605"/>
  <c r="E1605"/>
  <c r="L1609"/>
  <c r="E1609"/>
  <c r="L1656"/>
  <c r="E1656"/>
  <c r="L1664"/>
  <c r="E1664"/>
  <c r="AR1665" i="1"/>
  <c r="AS1665"/>
  <c r="L1672" i="93"/>
  <c r="E1672"/>
  <c r="E1684"/>
  <c r="L1684"/>
  <c r="L1690"/>
  <c r="E1690"/>
  <c r="L1698"/>
  <c r="E1698"/>
  <c r="AS1699" i="1"/>
  <c r="L1706" i="93"/>
  <c r="E1706"/>
  <c r="L1714"/>
  <c r="E1714"/>
  <c r="AS1715" i="1"/>
  <c r="L1722" i="93"/>
  <c r="E1722"/>
  <c r="L1730"/>
  <c r="E1730"/>
  <c r="AS1731" i="1"/>
  <c r="L1738" i="93"/>
  <c r="E1738"/>
  <c r="E1746"/>
  <c r="L1746"/>
  <c r="AS1747" i="1"/>
  <c r="L1754" i="93"/>
  <c r="E1754"/>
  <c r="L1762"/>
  <c r="E1762"/>
  <c r="AS1763" i="1"/>
  <c r="L1770" i="93"/>
  <c r="E1770"/>
  <c r="E1778"/>
  <c r="L1778"/>
  <c r="AS1779" i="1"/>
  <c r="E1787" i="93"/>
  <c r="L1787"/>
  <c r="L1794"/>
  <c r="E1794"/>
  <c r="E1803"/>
  <c r="L1803"/>
  <c r="E1807"/>
  <c r="L1807"/>
  <c r="L1811"/>
  <c r="E1811"/>
  <c r="L1815"/>
  <c r="E1815"/>
  <c r="E1819"/>
  <c r="L1819"/>
  <c r="L1829"/>
  <c r="E1829"/>
  <c r="L1839"/>
  <c r="E1839"/>
  <c r="L1847"/>
  <c r="E1847"/>
  <c r="E1852"/>
  <c r="L1852"/>
  <c r="E1854"/>
  <c r="L1854"/>
  <c r="L1861"/>
  <c r="E1861"/>
  <c r="L1872"/>
  <c r="E1872"/>
  <c r="L1824"/>
  <c r="E1824"/>
  <c r="AS1825" i="1"/>
  <c r="AR1825"/>
  <c r="L1827" i="93"/>
  <c r="E1827"/>
  <c r="L1898"/>
  <c r="E1898"/>
  <c r="L2168"/>
  <c r="E2168"/>
  <c r="L2172"/>
  <c r="E2172"/>
  <c r="L2176"/>
  <c r="E2176"/>
  <c r="L2180"/>
  <c r="E2180"/>
  <c r="L2184"/>
  <c r="E2184"/>
  <c r="L2188"/>
  <c r="E2188"/>
  <c r="E2198"/>
  <c r="L2198"/>
  <c r="E2268"/>
  <c r="L2268"/>
  <c r="E2272"/>
  <c r="L2272"/>
  <c r="L2276"/>
  <c r="E2276"/>
  <c r="L2279"/>
  <c r="E2279"/>
  <c r="L2298"/>
  <c r="E2298"/>
  <c r="L2332"/>
  <c r="E2332"/>
  <c r="E2334"/>
  <c r="L2334"/>
  <c r="L2336"/>
  <c r="E2336"/>
  <c r="L2338"/>
  <c r="E2338"/>
  <c r="L2340"/>
  <c r="E2340"/>
  <c r="L1878"/>
  <c r="E1878"/>
  <c r="L1882"/>
  <c r="E1882"/>
  <c r="E1884"/>
  <c r="L1884"/>
  <c r="L1888"/>
  <c r="E1888"/>
  <c r="E1892"/>
  <c r="L1892"/>
  <c r="L1896"/>
  <c r="E1896"/>
  <c r="E1901"/>
  <c r="L1901"/>
  <c r="L1905"/>
  <c r="E1905"/>
  <c r="L1908"/>
  <c r="E1908"/>
  <c r="E1912"/>
  <c r="L1912"/>
  <c r="L1916"/>
  <c r="E1916"/>
  <c r="E1920"/>
  <c r="L1920"/>
  <c r="L1923"/>
  <c r="E1923"/>
  <c r="E1927"/>
  <c r="L1927"/>
  <c r="L1931"/>
  <c r="E1931"/>
  <c r="L1937"/>
  <c r="E1937"/>
  <c r="L1940"/>
  <c r="E1940"/>
  <c r="AR1941" i="1"/>
  <c r="AS1941"/>
  <c r="L1945" i="93"/>
  <c r="E1945"/>
  <c r="E1949"/>
  <c r="L1949"/>
  <c r="L1953"/>
  <c r="E1953"/>
  <c r="L1956"/>
  <c r="E1956"/>
  <c r="L1960"/>
  <c r="E1960"/>
  <c r="AS1961" i="1"/>
  <c r="AR1961"/>
  <c r="L1963" i="93"/>
  <c r="N1963" s="1"/>
  <c r="E1963"/>
  <c r="G1963" s="1"/>
  <c r="AS1964" i="1"/>
  <c r="AR1964"/>
  <c r="L1966" i="93"/>
  <c r="E1966"/>
  <c r="L1970"/>
  <c r="N1970"/>
  <c r="E1970"/>
  <c r="G1970" s="1"/>
  <c r="AR1971" i="1"/>
  <c r="AS1971"/>
  <c r="E1973" i="93"/>
  <c r="L1973"/>
  <c r="L1976"/>
  <c r="N1976" s="1"/>
  <c r="H1976" i="94" s="1"/>
  <c r="N1976" s="1"/>
  <c r="E1976" i="93"/>
  <c r="G1976" s="1"/>
  <c r="AR1977" i="1"/>
  <c r="L1981" i="93"/>
  <c r="N1981" s="1"/>
  <c r="E1981"/>
  <c r="G1981" s="1"/>
  <c r="AR1982" i="1"/>
  <c r="E1985" i="93"/>
  <c r="L1985"/>
  <c r="L1988"/>
  <c r="E1988"/>
  <c r="L1992"/>
  <c r="E1992"/>
  <c r="L1996"/>
  <c r="E1996"/>
  <c r="L1999"/>
  <c r="N1999" s="1"/>
  <c r="H1999" i="94" s="1"/>
  <c r="N1999" s="1"/>
  <c r="E1999" i="93"/>
  <c r="G1999" s="1"/>
  <c r="L2008"/>
  <c r="E2008"/>
  <c r="L2012"/>
  <c r="E2012"/>
  <c r="E2016"/>
  <c r="L2016"/>
  <c r="L2020"/>
  <c r="E2020"/>
  <c r="L2024"/>
  <c r="E2024"/>
  <c r="L2028"/>
  <c r="N2028" s="1"/>
  <c r="E2028"/>
  <c r="AR2029" i="1"/>
  <c r="AS2029"/>
  <c r="E2030" i="93"/>
  <c r="L2030"/>
  <c r="L2035"/>
  <c r="E2035"/>
  <c r="E2040"/>
  <c r="L2040"/>
  <c r="L2045"/>
  <c r="E2045"/>
  <c r="E2049"/>
  <c r="L2049"/>
  <c r="L2053"/>
  <c r="E2053"/>
  <c r="L2057"/>
  <c r="E2057"/>
  <c r="L2061"/>
  <c r="E2061"/>
  <c r="E2066"/>
  <c r="L2066"/>
  <c r="L2070"/>
  <c r="E2070"/>
  <c r="L2073"/>
  <c r="E2073"/>
  <c r="AS2074" i="1"/>
  <c r="AR2074"/>
  <c r="E2076" i="93"/>
  <c r="L2076"/>
  <c r="L2080"/>
  <c r="E2080"/>
  <c r="E2084"/>
  <c r="L2084"/>
  <c r="L2088"/>
  <c r="E2088"/>
  <c r="E2092"/>
  <c r="L2092"/>
  <c r="L2096"/>
  <c r="E2096"/>
  <c r="E2099"/>
  <c r="L2099"/>
  <c r="AR2100" i="1"/>
  <c r="AS2100"/>
  <c r="E2102" i="93"/>
  <c r="G2102" s="1"/>
  <c r="L2102"/>
  <c r="N2102" s="1"/>
  <c r="AR2103" i="1"/>
  <c r="L2106" i="93"/>
  <c r="E2106"/>
  <c r="E2110"/>
  <c r="L2110"/>
  <c r="L2114"/>
  <c r="E2114"/>
  <c r="L2118"/>
  <c r="E2118"/>
  <c r="L2120"/>
  <c r="E2120"/>
  <c r="L2122"/>
  <c r="E2122"/>
  <c r="L2124"/>
  <c r="E2124"/>
  <c r="L2130"/>
  <c r="N2130" s="1"/>
  <c r="E2130"/>
  <c r="G2130" s="1"/>
  <c r="AS2131" i="1"/>
  <c r="AR2131"/>
  <c r="L2145" i="93"/>
  <c r="E2145"/>
  <c r="L2149"/>
  <c r="E2149"/>
  <c r="L2154"/>
  <c r="E2154"/>
  <c r="G2154" s="1"/>
  <c r="L2158"/>
  <c r="E2158"/>
  <c r="L2167"/>
  <c r="E2167"/>
  <c r="L2171"/>
  <c r="E2171"/>
  <c r="L2175"/>
  <c r="E2175"/>
  <c r="L2179"/>
  <c r="E2179"/>
  <c r="L2183"/>
  <c r="E2183"/>
  <c r="L2187"/>
  <c r="E2187"/>
  <c r="L2191"/>
  <c r="E2191"/>
  <c r="L2193"/>
  <c r="E2193"/>
  <c r="E2195"/>
  <c r="L2195"/>
  <c r="L2215"/>
  <c r="E2215"/>
  <c r="L2219"/>
  <c r="E2219"/>
  <c r="L2222"/>
  <c r="E2222"/>
  <c r="L2226"/>
  <c r="E2226"/>
  <c r="L2230"/>
  <c r="E2230"/>
  <c r="L2238"/>
  <c r="E2238"/>
  <c r="L2240"/>
  <c r="E2240"/>
  <c r="L2242"/>
  <c r="E2242"/>
  <c r="E2253"/>
  <c r="L2253"/>
  <c r="L2257"/>
  <c r="E2257"/>
  <c r="L2262"/>
  <c r="E2262"/>
  <c r="E2266"/>
  <c r="L2266"/>
  <c r="E2270"/>
  <c r="L2270"/>
  <c r="E2274"/>
  <c r="L2274"/>
  <c r="L2277"/>
  <c r="E2277"/>
  <c r="E2281"/>
  <c r="L2281"/>
  <c r="L2283"/>
  <c r="E2283"/>
  <c r="L2285"/>
  <c r="E2285"/>
  <c r="L2287"/>
  <c r="E2287"/>
  <c r="E2291"/>
  <c r="L2291"/>
  <c r="E2295"/>
  <c r="L2295"/>
  <c r="L2302"/>
  <c r="E2302"/>
  <c r="L2306"/>
  <c r="E2306"/>
  <c r="E2310"/>
  <c r="L2310"/>
  <c r="L2312"/>
  <c r="E2312"/>
  <c r="L2314"/>
  <c r="E2314"/>
  <c r="L2316"/>
  <c r="E2316"/>
  <c r="AR2028" i="1"/>
  <c r="G1563" i="93"/>
  <c r="N1543"/>
  <c r="F1543" i="94" s="1"/>
  <c r="N1539" i="93"/>
  <c r="G1593"/>
  <c r="G1621"/>
  <c r="E1621" i="94" s="1"/>
  <c r="N1591" i="93"/>
  <c r="L1545"/>
  <c r="N1545" s="1"/>
  <c r="F1545" i="94" s="1"/>
  <c r="E1545" i="93"/>
  <c r="G1545" s="1"/>
  <c r="AR1546" i="1"/>
  <c r="AS1546"/>
  <c r="L1560" i="93"/>
  <c r="E1560"/>
  <c r="L1584"/>
  <c r="E1584"/>
  <c r="L1600"/>
  <c r="E1600"/>
  <c r="L1620"/>
  <c r="E1620"/>
  <c r="L1650"/>
  <c r="E1650"/>
  <c r="L1666"/>
  <c r="E1666"/>
  <c r="L1681"/>
  <c r="E1681"/>
  <c r="E1697"/>
  <c r="L1697"/>
  <c r="E1713"/>
  <c r="L1713"/>
  <c r="E1729"/>
  <c r="L1729"/>
  <c r="L1745"/>
  <c r="E1745"/>
  <c r="L1761"/>
  <c r="E1761"/>
  <c r="L1777"/>
  <c r="E1777"/>
  <c r="L1793"/>
  <c r="E1793"/>
  <c r="L1809"/>
  <c r="E1809"/>
  <c r="L1838"/>
  <c r="E1838"/>
  <c r="L1860"/>
  <c r="E1860"/>
  <c r="E1875"/>
  <c r="L1875"/>
  <c r="E1885"/>
  <c r="L1885"/>
  <c r="E1893"/>
  <c r="L1893"/>
  <c r="E1939"/>
  <c r="L1939"/>
  <c r="E2009"/>
  <c r="L2009"/>
  <c r="E2017"/>
  <c r="L2017"/>
  <c r="E2025"/>
  <c r="L2025"/>
  <c r="E2039"/>
  <c r="L2039"/>
  <c r="L2128"/>
  <c r="E2128"/>
  <c r="AR2129" i="1"/>
  <c r="AS2129"/>
  <c r="L2134" i="93"/>
  <c r="E2134"/>
  <c r="L2138"/>
  <c r="E2138"/>
  <c r="L2142"/>
  <c r="E2142"/>
  <c r="L2148"/>
  <c r="E2148"/>
  <c r="L2155"/>
  <c r="E2155"/>
  <c r="E2218"/>
  <c r="L2218"/>
  <c r="L2234"/>
  <c r="E2234"/>
  <c r="E2254"/>
  <c r="L2254"/>
  <c r="L2292"/>
  <c r="E2292"/>
  <c r="L2330"/>
  <c r="E2330"/>
  <c r="L1550"/>
  <c r="E1550"/>
  <c r="L1577"/>
  <c r="N1577" s="1"/>
  <c r="E1577"/>
  <c r="G1577" s="1"/>
  <c r="E1577" i="94" s="1"/>
  <c r="AS1578" i="1"/>
  <c r="L1592" i="93"/>
  <c r="E1592"/>
  <c r="E1613"/>
  <c r="G1613" s="1"/>
  <c r="G1613" i="94" s="1"/>
  <c r="M1613" s="1"/>
  <c r="L1613" i="93"/>
  <c r="N1613"/>
  <c r="AS1614" i="1"/>
  <c r="E1629" i="93"/>
  <c r="G1629" s="1"/>
  <c r="L1629"/>
  <c r="N1629"/>
  <c r="AS1630" i="1"/>
  <c r="L1659" i="93"/>
  <c r="E1659"/>
  <c r="L1675"/>
  <c r="E1675"/>
  <c r="E1685"/>
  <c r="L1685"/>
  <c r="E1701"/>
  <c r="L1701"/>
  <c r="E1717"/>
  <c r="L1717"/>
  <c r="E1733"/>
  <c r="L1733"/>
  <c r="L1749"/>
  <c r="E1749"/>
  <c r="L1765"/>
  <c r="E1765"/>
  <c r="L1781"/>
  <c r="E1781"/>
  <c r="E1795"/>
  <c r="L1795"/>
  <c r="L1812"/>
  <c r="E1812"/>
  <c r="L1833"/>
  <c r="E1833"/>
  <c r="E1855"/>
  <c r="L1855"/>
  <c r="L1869"/>
  <c r="E1869"/>
  <c r="L1904"/>
  <c r="E1904"/>
  <c r="L1913"/>
  <c r="E1913"/>
  <c r="L1921"/>
  <c r="E1921"/>
  <c r="L1930"/>
  <c r="E1930"/>
  <c r="E1942"/>
  <c r="L1942"/>
  <c r="E1950"/>
  <c r="L1950"/>
  <c r="E1959"/>
  <c r="L1959"/>
  <c r="L1969"/>
  <c r="E1969"/>
  <c r="L1978"/>
  <c r="E1978"/>
  <c r="L1986"/>
  <c r="E1986"/>
  <c r="E1995"/>
  <c r="L1995"/>
  <c r="E2003"/>
  <c r="L2003"/>
  <c r="E2042"/>
  <c r="L2042"/>
  <c r="E2050"/>
  <c r="L2050"/>
  <c r="E2058"/>
  <c r="L2058"/>
  <c r="L2065"/>
  <c r="E2065"/>
  <c r="E2075"/>
  <c r="L2075"/>
  <c r="E2083"/>
  <c r="L2083"/>
  <c r="E2091"/>
  <c r="L2091"/>
  <c r="E2101"/>
  <c r="L2101"/>
  <c r="E2109"/>
  <c r="L2109"/>
  <c r="E2117"/>
  <c r="L2117"/>
  <c r="L2163"/>
  <c r="E2163"/>
  <c r="L2224"/>
  <c r="E2224"/>
  <c r="L2259"/>
  <c r="E2259"/>
  <c r="E2293"/>
  <c r="L2293"/>
  <c r="E2343"/>
  <c r="L2343"/>
  <c r="M2307"/>
  <c r="N2307" s="1"/>
  <c r="F2307"/>
  <c r="G2307" s="1"/>
  <c r="AR2308" i="1"/>
  <c r="AS2308"/>
  <c r="F1824" i="93"/>
  <c r="M1824"/>
  <c r="F1825"/>
  <c r="M1825"/>
  <c r="M738"/>
  <c r="F738"/>
  <c r="M1138"/>
  <c r="F1138"/>
  <c r="M736"/>
  <c r="F736"/>
  <c r="F1427"/>
  <c r="M1427"/>
  <c r="M35"/>
  <c r="F35"/>
  <c r="M1660"/>
  <c r="F1660"/>
  <c r="M1664"/>
  <c r="F1664"/>
  <c r="M1654"/>
  <c r="F1654"/>
  <c r="F1670"/>
  <c r="M2251"/>
  <c r="F2251"/>
  <c r="M2378"/>
  <c r="F2378"/>
  <c r="M2386"/>
  <c r="F2386"/>
  <c r="M2375"/>
  <c r="F2375"/>
  <c r="M2383"/>
  <c r="F2383"/>
  <c r="M1692"/>
  <c r="F1692"/>
  <c r="M1724"/>
  <c r="F1724"/>
  <c r="M1756"/>
  <c r="M1688"/>
  <c r="F1688"/>
  <c r="M1720"/>
  <c r="F1720"/>
  <c r="F1752"/>
  <c r="M1752"/>
  <c r="F1784"/>
  <c r="M1784"/>
  <c r="M1698"/>
  <c r="F1698"/>
  <c r="M1714"/>
  <c r="F1714"/>
  <c r="M1730"/>
  <c r="F1730"/>
  <c r="M1746"/>
  <c r="F1746"/>
  <c r="M1762"/>
  <c r="F1762"/>
  <c r="M1778"/>
  <c r="F1778"/>
  <c r="G2126"/>
  <c r="AS2166" i="1"/>
  <c r="L1541" i="93"/>
  <c r="N1541"/>
  <c r="E1541"/>
  <c r="G1541" s="1"/>
  <c r="AR1542" i="1"/>
  <c r="AS1542"/>
  <c r="L1553" i="93"/>
  <c r="N1553" s="1"/>
  <c r="H1553" i="94" s="1"/>
  <c r="N1553" s="1"/>
  <c r="E1553" i="93"/>
  <c r="G1553"/>
  <c r="AR1554" i="1"/>
  <c r="AS1554"/>
  <c r="L1580" i="93"/>
  <c r="E1580"/>
  <c r="L1598"/>
  <c r="E1598"/>
  <c r="AR1599" i="1"/>
  <c r="AS1599"/>
  <c r="L1616" i="93"/>
  <c r="E1616"/>
  <c r="L1648"/>
  <c r="E1648"/>
  <c r="E1663"/>
  <c r="L1663"/>
  <c r="L1679"/>
  <c r="E1679"/>
  <c r="L1692"/>
  <c r="E1692"/>
  <c r="G1692" s="1"/>
  <c r="AS1693" i="1"/>
  <c r="L1708" i="93"/>
  <c r="E1708"/>
  <c r="L1724"/>
  <c r="E1724"/>
  <c r="AS1725" i="1"/>
  <c r="L1740" i="93"/>
  <c r="E1740"/>
  <c r="L1756"/>
  <c r="E1756"/>
  <c r="L1772"/>
  <c r="E1772"/>
  <c r="E1789"/>
  <c r="L1789"/>
  <c r="E1805"/>
  <c r="L1805"/>
  <c r="E1821"/>
  <c r="L1821"/>
  <c r="E1850"/>
  <c r="L1850"/>
  <c r="L1871"/>
  <c r="E1871"/>
  <c r="E1881"/>
  <c r="L1881"/>
  <c r="E1891"/>
  <c r="L1891"/>
  <c r="L1935"/>
  <c r="E1935"/>
  <c r="L2007"/>
  <c r="E2007"/>
  <c r="L2015"/>
  <c r="E2015"/>
  <c r="L2023"/>
  <c r="E2023"/>
  <c r="L2037"/>
  <c r="E2037"/>
  <c r="L2127"/>
  <c r="E2127"/>
  <c r="G2127" s="1"/>
  <c r="AS2128" i="1"/>
  <c r="AR2128"/>
  <c r="E2133" i="93"/>
  <c r="L2133"/>
  <c r="L2137"/>
  <c r="N2137" s="1"/>
  <c r="F2137" i="94" s="1"/>
  <c r="E2137" i="93"/>
  <c r="G2137"/>
  <c r="AR2138" i="1"/>
  <c r="AS2138"/>
  <c r="L2141" i="93"/>
  <c r="E2141"/>
  <c r="AR2142" i="1"/>
  <c r="AS2142"/>
  <c r="L2146" i="93"/>
  <c r="E2146"/>
  <c r="E2153"/>
  <c r="L2153"/>
  <c r="L2217"/>
  <c r="E2217"/>
  <c r="L2233"/>
  <c r="E2233"/>
  <c r="L2252"/>
  <c r="E2252"/>
  <c r="E2265"/>
  <c r="L2265"/>
  <c r="E2305"/>
  <c r="L2305"/>
  <c r="L1540"/>
  <c r="E1540"/>
  <c r="L1552"/>
  <c r="E1552"/>
  <c r="L1581"/>
  <c r="N1581"/>
  <c r="E1581"/>
  <c r="G1581" s="1"/>
  <c r="G1581" i="94" s="1"/>
  <c r="M1581" s="1"/>
  <c r="AS1582" i="1"/>
  <c r="L1599" i="93"/>
  <c r="E1599"/>
  <c r="E1617"/>
  <c r="L1617"/>
  <c r="L1649"/>
  <c r="E1649"/>
  <c r="L1662"/>
  <c r="E1662"/>
  <c r="L1678"/>
  <c r="E1678"/>
  <c r="L1688"/>
  <c r="E1688"/>
  <c r="AS1689" i="1"/>
  <c r="L1704" i="93"/>
  <c r="E1704"/>
  <c r="L1720"/>
  <c r="E1720"/>
  <c r="AS1721" i="1"/>
  <c r="L1736" i="93"/>
  <c r="E1736"/>
  <c r="L1752"/>
  <c r="E1752"/>
  <c r="AS1753" i="1"/>
  <c r="L1768" i="93"/>
  <c r="E1768"/>
  <c r="L1784"/>
  <c r="E1784"/>
  <c r="AS1785" i="1"/>
  <c r="L1800" i="93"/>
  <c r="E1800"/>
  <c r="L1816"/>
  <c r="E1816"/>
  <c r="L1840"/>
  <c r="E1840"/>
  <c r="L1858"/>
  <c r="E1858"/>
  <c r="E1873"/>
  <c r="L1873"/>
  <c r="L1906"/>
  <c r="E1906"/>
  <c r="L1915"/>
  <c r="E1915"/>
  <c r="L1924"/>
  <c r="E1924"/>
  <c r="L1932"/>
  <c r="E1932"/>
  <c r="L1944"/>
  <c r="E1944"/>
  <c r="L1952"/>
  <c r="E1952"/>
  <c r="E1962"/>
  <c r="L1962"/>
  <c r="E1972"/>
  <c r="L1972"/>
  <c r="L1980"/>
  <c r="N1980" s="1"/>
  <c r="E1980"/>
  <c r="G1980"/>
  <c r="AR1981" i="1"/>
  <c r="L1989" i="93"/>
  <c r="E1989"/>
  <c r="L1997"/>
  <c r="E1997"/>
  <c r="L2004"/>
  <c r="E2004"/>
  <c r="L2044"/>
  <c r="E2044"/>
  <c r="L2052"/>
  <c r="E2052"/>
  <c r="E2060"/>
  <c r="L2060"/>
  <c r="L2067"/>
  <c r="E2067"/>
  <c r="L2077"/>
  <c r="E2077"/>
  <c r="L2085"/>
  <c r="E2085"/>
  <c r="L2093"/>
  <c r="E2093"/>
  <c r="E2103"/>
  <c r="L2103"/>
  <c r="E2111"/>
  <c r="L2111"/>
  <c r="L2160"/>
  <c r="E2160"/>
  <c r="G2160" s="1"/>
  <c r="AS2161" i="1"/>
  <c r="AR2161"/>
  <c r="L2164" i="93"/>
  <c r="E2164"/>
  <c r="L2229"/>
  <c r="E2229"/>
  <c r="L2261"/>
  <c r="E2261"/>
  <c r="L2296"/>
  <c r="E2296"/>
  <c r="E2344"/>
  <c r="L2344"/>
  <c r="E733"/>
  <c r="L733"/>
  <c r="L1559"/>
  <c r="N1559"/>
  <c r="F1559" i="94" s="1"/>
  <c r="E1559" i="93"/>
  <c r="G1559" s="1"/>
  <c r="G1559" i="94" s="1"/>
  <c r="M1559" s="1"/>
  <c r="AS1560" i="1"/>
  <c r="E1565" i="93"/>
  <c r="G1565" s="1"/>
  <c r="L1565"/>
  <c r="N1565" s="1"/>
  <c r="AR1566" i="1"/>
  <c r="AS1566"/>
  <c r="L1569" i="93"/>
  <c r="E1569"/>
  <c r="L1575"/>
  <c r="E1575"/>
  <c r="L1579"/>
  <c r="N1579" s="1"/>
  <c r="E1579"/>
  <c r="G1579" s="1"/>
  <c r="AS1580" i="1"/>
  <c r="L1583" i="93"/>
  <c r="E1583"/>
  <c r="L1589"/>
  <c r="E1589"/>
  <c r="L1597"/>
  <c r="N1597" s="1"/>
  <c r="E1597"/>
  <c r="G1597" s="1"/>
  <c r="AS1598" i="1"/>
  <c r="L1603" i="93"/>
  <c r="E1603"/>
  <c r="L1611"/>
  <c r="E1611"/>
  <c r="E1615"/>
  <c r="G1615"/>
  <c r="L1615"/>
  <c r="N1615" s="1"/>
  <c r="H1615" i="94" s="1"/>
  <c r="N1615" s="1"/>
  <c r="AS1616" i="1"/>
  <c r="L1619" i="93"/>
  <c r="E1619"/>
  <c r="L1623"/>
  <c r="N1623" s="1"/>
  <c r="E1623"/>
  <c r="G1623" s="1"/>
  <c r="AS1624" i="1"/>
  <c r="L1627" i="93"/>
  <c r="E1627"/>
  <c r="E1631"/>
  <c r="G1631"/>
  <c r="L1631"/>
  <c r="N1631" s="1"/>
  <c r="AS1632" i="1"/>
  <c r="E1647" i="93"/>
  <c r="G1647" s="1"/>
  <c r="L1647"/>
  <c r="N1647" s="1"/>
  <c r="AS1648" i="1"/>
  <c r="L1657" i="93"/>
  <c r="E1657"/>
  <c r="E1665"/>
  <c r="L1665"/>
  <c r="L1673"/>
  <c r="E1673"/>
  <c r="L1686"/>
  <c r="E1686"/>
  <c r="L1694"/>
  <c r="E1694"/>
  <c r="L1702"/>
  <c r="E1702"/>
  <c r="L1710"/>
  <c r="E1710"/>
  <c r="L1718"/>
  <c r="E1718"/>
  <c r="L1726"/>
  <c r="E1726"/>
  <c r="L1734"/>
  <c r="E1734"/>
  <c r="L1742"/>
  <c r="E1742"/>
  <c r="E1750"/>
  <c r="L1750"/>
  <c r="L1758"/>
  <c r="E1758"/>
  <c r="L1766"/>
  <c r="E1766"/>
  <c r="L1774"/>
  <c r="E1774"/>
  <c r="E1782"/>
  <c r="L1782"/>
  <c r="E1796"/>
  <c r="L1796"/>
  <c r="L1823"/>
  <c r="E1823"/>
  <c r="E1831"/>
  <c r="L1831"/>
  <c r="AS1832" i="1"/>
  <c r="AR1832"/>
  <c r="E1835" i="93"/>
  <c r="L1835"/>
  <c r="E1841"/>
  <c r="L1841"/>
  <c r="L1849"/>
  <c r="E1849"/>
  <c r="E1863"/>
  <c r="L1863"/>
  <c r="L1870"/>
  <c r="N1870" s="1"/>
  <c r="E1870"/>
  <c r="L6"/>
  <c r="E6"/>
  <c r="L1538"/>
  <c r="E1538"/>
  <c r="L1542"/>
  <c r="E1542"/>
  <c r="L1546"/>
  <c r="E1546"/>
  <c r="L1554"/>
  <c r="E1554"/>
  <c r="L1556"/>
  <c r="E1556"/>
  <c r="L1566"/>
  <c r="E1566"/>
  <c r="L1570"/>
  <c r="E1570"/>
  <c r="L1572"/>
  <c r="E1572"/>
  <c r="L1590"/>
  <c r="E1590"/>
  <c r="L1594"/>
  <c r="E1594"/>
  <c r="L1604"/>
  <c r="E1604"/>
  <c r="L1608"/>
  <c r="E1608"/>
  <c r="L1653"/>
  <c r="E1653"/>
  <c r="L1661"/>
  <c r="E1661"/>
  <c r="L1669"/>
  <c r="E1669"/>
  <c r="L1677"/>
  <c r="E1677"/>
  <c r="L1687"/>
  <c r="E1687"/>
  <c r="L1695"/>
  <c r="E1695"/>
  <c r="L1703"/>
  <c r="E1703"/>
  <c r="L1711"/>
  <c r="E1711"/>
  <c r="L1719"/>
  <c r="E1719"/>
  <c r="L1727"/>
  <c r="E1727"/>
  <c r="L1735"/>
  <c r="E1735"/>
  <c r="L1743"/>
  <c r="E1743"/>
  <c r="E1751"/>
  <c r="L1751"/>
  <c r="L1759"/>
  <c r="E1759"/>
  <c r="L1767"/>
  <c r="E1767"/>
  <c r="L1775"/>
  <c r="E1775"/>
  <c r="E1783"/>
  <c r="L1783"/>
  <c r="L1790"/>
  <c r="E1790"/>
  <c r="L1799"/>
  <c r="E1799"/>
  <c r="L1806"/>
  <c r="E1806"/>
  <c r="L1810"/>
  <c r="E1810"/>
  <c r="L1814"/>
  <c r="E1814"/>
  <c r="L1818"/>
  <c r="E1818"/>
  <c r="L1828"/>
  <c r="E1828"/>
  <c r="L1832"/>
  <c r="E1832"/>
  <c r="E1843"/>
  <c r="L1843"/>
  <c r="L1851"/>
  <c r="E1851"/>
  <c r="AR1852" i="1"/>
  <c r="AS1852"/>
  <c r="L1853" i="93"/>
  <c r="E1853"/>
  <c r="E1857"/>
  <c r="L1857"/>
  <c r="L1868"/>
  <c r="N1868" s="1"/>
  <c r="E1868"/>
  <c r="G1868" s="1"/>
  <c r="L1822"/>
  <c r="E1822"/>
  <c r="E1826"/>
  <c r="L1826"/>
  <c r="L1856"/>
  <c r="E1856"/>
  <c r="L1941"/>
  <c r="E1941"/>
  <c r="L2169"/>
  <c r="E2169"/>
  <c r="L2173"/>
  <c r="E2173"/>
  <c r="L2177"/>
  <c r="E2177"/>
  <c r="L2181"/>
  <c r="E2181"/>
  <c r="L2185"/>
  <c r="E2185"/>
  <c r="L2189"/>
  <c r="E2189"/>
  <c r="E2214"/>
  <c r="L2214"/>
  <c r="L2269"/>
  <c r="E2269"/>
  <c r="L2273"/>
  <c r="E2273"/>
  <c r="E2278"/>
  <c r="L2278"/>
  <c r="L2289"/>
  <c r="E2289"/>
  <c r="L2331"/>
  <c r="E2331"/>
  <c r="E2333"/>
  <c r="L2333"/>
  <c r="E2335"/>
  <c r="L2335"/>
  <c r="L2337"/>
  <c r="E2337"/>
  <c r="L2339"/>
  <c r="E2339"/>
  <c r="L1876"/>
  <c r="E1876"/>
  <c r="E1880"/>
  <c r="L1880"/>
  <c r="L1883"/>
  <c r="E1883"/>
  <c r="E1886"/>
  <c r="L1886"/>
  <c r="L1890"/>
  <c r="E1890"/>
  <c r="E1894"/>
  <c r="L1894"/>
  <c r="L1899"/>
  <c r="E1899"/>
  <c r="L1903"/>
  <c r="E1903"/>
  <c r="E1907"/>
  <c r="G1907"/>
  <c r="L1907"/>
  <c r="N1907" s="1"/>
  <c r="F1907" i="94" s="1"/>
  <c r="AR1908" i="1"/>
  <c r="AS1908"/>
  <c r="E1910" i="93"/>
  <c r="L1910"/>
  <c r="L1914"/>
  <c r="E1914"/>
  <c r="E1918"/>
  <c r="L1918"/>
  <c r="E1922"/>
  <c r="L1922"/>
  <c r="AS1923" i="1"/>
  <c r="AR1923"/>
  <c r="L1925" i="93"/>
  <c r="E1925"/>
  <c r="E1929"/>
  <c r="L1929"/>
  <c r="L1933"/>
  <c r="E1933"/>
  <c r="E1938"/>
  <c r="L1938"/>
  <c r="E1943"/>
  <c r="L1943"/>
  <c r="L1947"/>
  <c r="E1947"/>
  <c r="E1951"/>
  <c r="L1951"/>
  <c r="L1955"/>
  <c r="N1955" s="1"/>
  <c r="E1955"/>
  <c r="AS1956" i="1"/>
  <c r="AR1956"/>
  <c r="L1958" i="93"/>
  <c r="E1958"/>
  <c r="E1961"/>
  <c r="L1961"/>
  <c r="E1964"/>
  <c r="L1964"/>
  <c r="L1968"/>
  <c r="E1968"/>
  <c r="E1971"/>
  <c r="L1971"/>
  <c r="L1975"/>
  <c r="E1975"/>
  <c r="L1979"/>
  <c r="E1979"/>
  <c r="E1983"/>
  <c r="L1983"/>
  <c r="L1987"/>
  <c r="E1987"/>
  <c r="L1990"/>
  <c r="E1990"/>
  <c r="E1994"/>
  <c r="L1994"/>
  <c r="E1998"/>
  <c r="L1998"/>
  <c r="AS1999" i="1"/>
  <c r="AR1999"/>
  <c r="E2001" i="93"/>
  <c r="L2001"/>
  <c r="E2010"/>
  <c r="L2010"/>
  <c r="L2014"/>
  <c r="E2014"/>
  <c r="E2018"/>
  <c r="L2018"/>
  <c r="L2022"/>
  <c r="E2022"/>
  <c r="E2026"/>
  <c r="L2026"/>
  <c r="L2029"/>
  <c r="N2029" s="1"/>
  <c r="F2029" i="94" s="1"/>
  <c r="E2029" i="93"/>
  <c r="G2029" s="1"/>
  <c r="AS2030" i="1"/>
  <c r="AR2030"/>
  <c r="L2034" i="93"/>
  <c r="E2034"/>
  <c r="AS2035" i="1"/>
  <c r="AR2035"/>
  <c r="L2038" i="93"/>
  <c r="E2038"/>
  <c r="E2043"/>
  <c r="L2043"/>
  <c r="L2047"/>
  <c r="E2047"/>
  <c r="E2051"/>
  <c r="L2051"/>
  <c r="L2055"/>
  <c r="E2055"/>
  <c r="E2059"/>
  <c r="L2059"/>
  <c r="L2064"/>
  <c r="E2064"/>
  <c r="L2068"/>
  <c r="E2068"/>
  <c r="L2072"/>
  <c r="E2072"/>
  <c r="E2074"/>
  <c r="L2074"/>
  <c r="L2078"/>
  <c r="E2078"/>
  <c r="E2082"/>
  <c r="L2082"/>
  <c r="L2086"/>
  <c r="E2086"/>
  <c r="E2090"/>
  <c r="L2090"/>
  <c r="L2094"/>
  <c r="E2094"/>
  <c r="L2098"/>
  <c r="E2098"/>
  <c r="AS2099" i="1"/>
  <c r="AR2099"/>
  <c r="L2100" i="93"/>
  <c r="E2100"/>
  <c r="L2104"/>
  <c r="E2104"/>
  <c r="L2108"/>
  <c r="E2108"/>
  <c r="L2112"/>
  <c r="E2112"/>
  <c r="L2116"/>
  <c r="E2116"/>
  <c r="L2119"/>
  <c r="E2119"/>
  <c r="E2121"/>
  <c r="G2121" s="1"/>
  <c r="L2121"/>
  <c r="N2121" s="1"/>
  <c r="AS2122" i="1"/>
  <c r="AR2122"/>
  <c r="L2123" i="93"/>
  <c r="E2123"/>
  <c r="L2125"/>
  <c r="E2125"/>
  <c r="L2131"/>
  <c r="N2131" s="1"/>
  <c r="E2131"/>
  <c r="G2131" s="1"/>
  <c r="AR2132" i="1"/>
  <c r="L2147" i="93"/>
  <c r="E2147"/>
  <c r="E2152"/>
  <c r="L2152"/>
  <c r="L2156"/>
  <c r="E2156"/>
  <c r="L2166"/>
  <c r="E2166"/>
  <c r="L2170"/>
  <c r="E2170"/>
  <c r="L2174"/>
  <c r="E2174"/>
  <c r="L2178"/>
  <c r="E2178"/>
  <c r="L2182"/>
  <c r="E2182"/>
  <c r="L2186"/>
  <c r="E2186"/>
  <c r="L2190"/>
  <c r="E2190"/>
  <c r="L2192"/>
  <c r="E2192"/>
  <c r="E2194"/>
  <c r="L2194"/>
  <c r="E2196"/>
  <c r="L2196"/>
  <c r="E2216"/>
  <c r="L2216"/>
  <c r="E2220"/>
  <c r="G2220" s="1"/>
  <c r="L2220"/>
  <c r="AS2221" i="1"/>
  <c r="L2223" i="93"/>
  <c r="E2223"/>
  <c r="L2227"/>
  <c r="E2227"/>
  <c r="E2231"/>
  <c r="L2231"/>
  <c r="L2239"/>
  <c r="E2239"/>
  <c r="L2241"/>
  <c r="E2241"/>
  <c r="L2250"/>
  <c r="E2250"/>
  <c r="E2255"/>
  <c r="L2255"/>
  <c r="L2260"/>
  <c r="N2260" s="1"/>
  <c r="F2260" i="94" s="1"/>
  <c r="E2260" i="93"/>
  <c r="G2260" s="1"/>
  <c r="E2263"/>
  <c r="L2263"/>
  <c r="L2267"/>
  <c r="E2267"/>
  <c r="L2271"/>
  <c r="E2271"/>
  <c r="L2275"/>
  <c r="E2275"/>
  <c r="E2280"/>
  <c r="L2280"/>
  <c r="L2282"/>
  <c r="E2282"/>
  <c r="L2284"/>
  <c r="E2284"/>
  <c r="L2286"/>
  <c r="E2286"/>
  <c r="L2290"/>
  <c r="E2290"/>
  <c r="L2294"/>
  <c r="E2294"/>
  <c r="L2301"/>
  <c r="E2301"/>
  <c r="L2304"/>
  <c r="E2304"/>
  <c r="E2309"/>
  <c r="L2309"/>
  <c r="E2311"/>
  <c r="L2311"/>
  <c r="L2313"/>
  <c r="E2313"/>
  <c r="L2315"/>
  <c r="E2315"/>
  <c r="E2317"/>
  <c r="L2317"/>
  <c r="F150"/>
  <c r="M123"/>
  <c r="F123"/>
  <c r="M135"/>
  <c r="F135"/>
  <c r="F196"/>
  <c r="M196"/>
  <c r="F739"/>
  <c r="M739"/>
  <c r="M57"/>
  <c r="F57"/>
  <c r="M1284"/>
  <c r="F1284"/>
  <c r="M379"/>
  <c r="F379"/>
  <c r="F561"/>
  <c r="M561"/>
  <c r="M564"/>
  <c r="F564"/>
  <c r="M2207"/>
  <c r="F2207"/>
  <c r="M2127"/>
  <c r="F2127"/>
  <c r="F2141"/>
  <c r="M2141"/>
  <c r="M2128"/>
  <c r="F2128"/>
  <c r="M2160"/>
  <c r="N2160"/>
  <c r="F2160"/>
  <c r="AS2163" i="1"/>
  <c r="F2023" i="11"/>
  <c r="K2023" s="1"/>
  <c r="AQ2025" i="1" s="1"/>
  <c r="F2015" i="11"/>
  <c r="K2015" s="1"/>
  <c r="AQ2017" i="1" s="1"/>
  <c r="F2007" i="11"/>
  <c r="K2007"/>
  <c r="AQ2009" i="1" s="1"/>
  <c r="F2110" i="11"/>
  <c r="K2110" s="1"/>
  <c r="AQ2112" i="1" s="1"/>
  <c r="F2019" i="11"/>
  <c r="K2019" s="1"/>
  <c r="AQ2021" i="1" s="1"/>
  <c r="F2011" i="11"/>
  <c r="K2011" s="1"/>
  <c r="AQ2013" i="1" s="1"/>
  <c r="F2025" i="11"/>
  <c r="K2025"/>
  <c r="AQ2027" i="1" s="1"/>
  <c r="F2017" i="11"/>
  <c r="K2017" s="1"/>
  <c r="AQ2019" i="1" s="1"/>
  <c r="F2009" i="11"/>
  <c r="K2009" s="1"/>
  <c r="AQ2011" i="1" s="1"/>
  <c r="F2113" i="11"/>
  <c r="K2113" s="1"/>
  <c r="AQ2115" i="1" s="1"/>
  <c r="F2107" i="11"/>
  <c r="K2107"/>
  <c r="AQ2109" i="1" s="1"/>
  <c r="F2024" i="11"/>
  <c r="K2024" s="1"/>
  <c r="AQ2026" i="1" s="1"/>
  <c r="F2020" i="11"/>
  <c r="K2020" s="1"/>
  <c r="AQ2022" i="1" s="1"/>
  <c r="F2016" i="11"/>
  <c r="K2016" s="1"/>
  <c r="AQ2018" i="1" s="1"/>
  <c r="F2012" i="11"/>
  <c r="K2012"/>
  <c r="AQ2014" i="1" s="1"/>
  <c r="F2006" i="11"/>
  <c r="K2006" s="1"/>
  <c r="AQ2008" i="1" s="1"/>
  <c r="F2108" i="11"/>
  <c r="K2108" s="1"/>
  <c r="AQ2110" i="1" s="1"/>
  <c r="F2021" i="11"/>
  <c r="K2021" s="1"/>
  <c r="AQ2023" i="1" s="1"/>
  <c r="F2013" i="11"/>
  <c r="K2013"/>
  <c r="AQ2015" i="1" s="1"/>
  <c r="F2109" i="11"/>
  <c r="K2109" s="1"/>
  <c r="AQ2111" i="1" s="1"/>
  <c r="F2030" i="11"/>
  <c r="K2030" s="1"/>
  <c r="AQ2032" i="1" s="1"/>
  <c r="F2022" i="11"/>
  <c r="K2022" s="1"/>
  <c r="AQ2024" i="1" s="1"/>
  <c r="F2018" i="11"/>
  <c r="K2018"/>
  <c r="AQ2020" i="1" s="1"/>
  <c r="F2014" i="11"/>
  <c r="K2014" s="1"/>
  <c r="AQ2016" i="1" s="1"/>
  <c r="F2010" i="11"/>
  <c r="K2010" s="1"/>
  <c r="AQ2012" i="1" s="1"/>
  <c r="AS1959"/>
  <c r="M1958" i="93"/>
  <c r="N1958" s="1"/>
  <c r="F1958"/>
  <c r="G1958" s="1"/>
  <c r="G1958" i="94" s="1"/>
  <c r="AR1959" i="1"/>
  <c r="F589" i="93"/>
  <c r="M589"/>
  <c r="G1621" i="94"/>
  <c r="M1621" s="1"/>
  <c r="F1591"/>
  <c r="H1591"/>
  <c r="N1591"/>
  <c r="M1216" i="93"/>
  <c r="F1216"/>
  <c r="H1543" i="94"/>
  <c r="N1543" s="1"/>
  <c r="F1539"/>
  <c r="H1539"/>
  <c r="N1539" s="1"/>
  <c r="E1593"/>
  <c r="G1593"/>
  <c r="M1593"/>
  <c r="AR2338" i="1"/>
  <c r="G1631" i="94"/>
  <c r="M1631" s="1"/>
  <c r="E1631"/>
  <c r="E1615"/>
  <c r="G1615"/>
  <c r="M1615" s="1"/>
  <c r="H1559"/>
  <c r="N1559" s="1"/>
  <c r="E1581"/>
  <c r="E1553"/>
  <c r="G1553"/>
  <c r="M1553"/>
  <c r="F1613"/>
  <c r="H1613"/>
  <c r="N1613" s="1"/>
  <c r="H1545"/>
  <c r="N1545" s="1"/>
  <c r="F1976"/>
  <c r="E1555"/>
  <c r="E1539"/>
  <c r="G1539"/>
  <c r="M1539" s="1"/>
  <c r="H2260"/>
  <c r="N2260" s="1"/>
  <c r="F1615"/>
  <c r="E1559"/>
  <c r="E1980"/>
  <c r="G1980"/>
  <c r="M1980" s="1"/>
  <c r="F1581"/>
  <c r="H1581"/>
  <c r="N1581" s="1"/>
  <c r="F1553"/>
  <c r="F1541"/>
  <c r="H1541"/>
  <c r="N1541" s="1"/>
  <c r="H1629"/>
  <c r="N1629" s="1"/>
  <c r="F1629"/>
  <c r="E1613"/>
  <c r="G1577"/>
  <c r="M1577" s="1"/>
  <c r="E1591"/>
  <c r="H1563"/>
  <c r="N1563" s="1"/>
  <c r="G1607"/>
  <c r="M1607" s="1"/>
  <c r="F1593"/>
  <c r="H1907"/>
  <c r="N1907" s="1"/>
  <c r="G2141" i="93"/>
  <c r="E2137" i="94"/>
  <c r="G2137"/>
  <c r="M2137" s="1"/>
  <c r="E2126"/>
  <c r="G2126"/>
  <c r="M2126"/>
  <c r="N2128" i="93"/>
  <c r="H2128" i="94" s="1"/>
  <c r="N2128" s="1"/>
  <c r="G1824" i="93"/>
  <c r="G1824" i="94" s="1"/>
  <c r="M1824" s="1"/>
  <c r="N1778" i="93"/>
  <c r="G1762"/>
  <c r="N1746"/>
  <c r="G1730"/>
  <c r="G1714"/>
  <c r="G1698"/>
  <c r="N1664"/>
  <c r="N1825"/>
  <c r="H1825" i="94" s="1"/>
  <c r="N1825" s="1"/>
  <c r="E2002"/>
  <c r="G2002"/>
  <c r="M2002" s="1"/>
  <c r="G1682"/>
  <c r="M1682" s="1"/>
  <c r="G1670" i="93"/>
  <c r="E1670" i="94" s="1"/>
  <c r="G1654" i="93"/>
  <c r="F1864" i="94"/>
  <c r="F2126"/>
  <c r="H2126"/>
  <c r="N2126" s="1"/>
  <c r="H2165"/>
  <c r="N2165" s="1"/>
  <c r="G2251" i="93"/>
  <c r="H2029" i="94"/>
  <c r="N2029" s="1"/>
  <c r="E1907"/>
  <c r="G1907"/>
  <c r="M1907" s="1"/>
  <c r="N2141" i="93"/>
  <c r="F2141" i="94"/>
  <c r="H2137"/>
  <c r="N2137" s="1"/>
  <c r="N2127" i="93"/>
  <c r="H2127" i="94" s="1"/>
  <c r="N2127" s="1"/>
  <c r="N1724" i="93"/>
  <c r="F1724" i="94" s="1"/>
  <c r="N1692" i="93"/>
  <c r="H1692" i="94" s="1"/>
  <c r="N1692" s="1"/>
  <c r="G2128" i="93"/>
  <c r="G2128" i="94"/>
  <c r="M2128" s="1"/>
  <c r="F1970"/>
  <c r="H1970"/>
  <c r="N1970" s="1"/>
  <c r="F1963"/>
  <c r="H1963"/>
  <c r="N1963" s="1"/>
  <c r="N1824" i="93"/>
  <c r="G1778"/>
  <c r="N1762"/>
  <c r="F1762" i="94" s="1"/>
  <c r="G1754" i="93"/>
  <c r="G1746"/>
  <c r="N1730"/>
  <c r="F1730" i="94"/>
  <c r="N1714" i="93"/>
  <c r="F1714" i="94" s="1"/>
  <c r="N1698" i="93"/>
  <c r="F1698" i="94" s="1"/>
  <c r="G1664" i="93"/>
  <c r="E1664" i="94"/>
  <c r="G1825" i="93"/>
  <c r="N1654"/>
  <c r="F1654" i="94" s="1"/>
  <c r="E2165"/>
  <c r="M2165"/>
  <c r="AS2016" i="1"/>
  <c r="M2015" i="93"/>
  <c r="N2015" s="1"/>
  <c r="AR2016" i="1"/>
  <c r="F2015" i="93"/>
  <c r="G2015" s="1"/>
  <c r="AS2024" i="1"/>
  <c r="M2023" i="93"/>
  <c r="N2023"/>
  <c r="H2023" i="94" s="1"/>
  <c r="N2023" s="1"/>
  <c r="AR2024" i="1"/>
  <c r="F2023" i="93"/>
  <c r="G2023" s="1"/>
  <c r="AR2111" i="1"/>
  <c r="M2110" i="93"/>
  <c r="N2110" s="1"/>
  <c r="AS2111" i="1"/>
  <c r="F2110" i="93"/>
  <c r="G2110"/>
  <c r="AR2023" i="1"/>
  <c r="AS2023"/>
  <c r="F2022" i="93"/>
  <c r="G2022"/>
  <c r="M2022"/>
  <c r="N2022" s="1"/>
  <c r="AS2008" i="1"/>
  <c r="M2007" i="93"/>
  <c r="N2007"/>
  <c r="H2007" i="94" s="1"/>
  <c r="N2007" s="1"/>
  <c r="AR2008" i="1"/>
  <c r="F2007" i="93"/>
  <c r="G2007" s="1"/>
  <c r="AS2018" i="1"/>
  <c r="M2017" i="93"/>
  <c r="N2017" s="1"/>
  <c r="AR2018" i="1"/>
  <c r="F2017" i="93"/>
  <c r="G2017"/>
  <c r="AS2026" i="1"/>
  <c r="M2025" i="93"/>
  <c r="N2025" s="1"/>
  <c r="AR2026" i="1"/>
  <c r="F2025" i="93"/>
  <c r="G2025"/>
  <c r="AR2115" i="1"/>
  <c r="M2114" i="93"/>
  <c r="N2114" s="1"/>
  <c r="F2114"/>
  <c r="G2114" s="1"/>
  <c r="AS2115" i="1"/>
  <c r="AR2019"/>
  <c r="AS2019"/>
  <c r="F2018" i="93"/>
  <c r="G2018" s="1"/>
  <c r="M2018"/>
  <c r="N2018" s="1"/>
  <c r="AS2013" i="1"/>
  <c r="M2012" i="93"/>
  <c r="N2012" s="1"/>
  <c r="F2012"/>
  <c r="G2012"/>
  <c r="AR2013" i="1"/>
  <c r="AS2112"/>
  <c r="M2111" i="93"/>
  <c r="N2111"/>
  <c r="F2111"/>
  <c r="G2111" s="1"/>
  <c r="AR2112" i="1"/>
  <c r="AS2017"/>
  <c r="M2016" i="93"/>
  <c r="N2016" s="1"/>
  <c r="F2016"/>
  <c r="G2016"/>
  <c r="AR2017" i="1"/>
  <c r="H1958" i="94"/>
  <c r="N1958"/>
  <c r="F1958"/>
  <c r="AS2020" i="1"/>
  <c r="M2019" i="93"/>
  <c r="N2019" s="1"/>
  <c r="F2019" i="94" s="1"/>
  <c r="AR2020" i="1"/>
  <c r="F2019" i="93"/>
  <c r="G2019" s="1"/>
  <c r="AR2015" i="1"/>
  <c r="M2014" i="93"/>
  <c r="N2014" s="1"/>
  <c r="AS2015" i="1"/>
  <c r="F2014" i="93"/>
  <c r="G2014"/>
  <c r="AS2014" i="1"/>
  <c r="M2013" i="93"/>
  <c r="N2013" s="1"/>
  <c r="F2013" i="94" s="1"/>
  <c r="AR2014" i="1"/>
  <c r="F2013" i="93"/>
  <c r="G2013" s="1"/>
  <c r="AR2109" i="1"/>
  <c r="AS2109"/>
  <c r="F2108" i="93"/>
  <c r="G2108" s="1"/>
  <c r="M2108"/>
  <c r="N2108" s="1"/>
  <c r="AR2027" i="1"/>
  <c r="M2026" i="93"/>
  <c r="N2026" s="1"/>
  <c r="AS2027" i="1"/>
  <c r="F2026" i="93"/>
  <c r="G2026"/>
  <c r="AS2009" i="1"/>
  <c r="M2008" i="93"/>
  <c r="N2008" s="1"/>
  <c r="F2008"/>
  <c r="G2008" s="1"/>
  <c r="G2008" i="94" s="1"/>
  <c r="AR2009" i="1"/>
  <c r="H1698" i="94"/>
  <c r="N1698" s="1"/>
  <c r="H1730"/>
  <c r="N1730" s="1"/>
  <c r="H1724"/>
  <c r="N1724" s="1"/>
  <c r="H2141"/>
  <c r="N2141"/>
  <c r="E2251"/>
  <c r="G2251"/>
  <c r="M2251" s="1"/>
  <c r="F1825"/>
  <c r="E1824"/>
  <c r="F2128"/>
  <c r="E1825"/>
  <c r="G1825"/>
  <c r="M1825" s="1"/>
  <c r="F1824"/>
  <c r="H1824"/>
  <c r="N1824" s="1"/>
  <c r="E2128"/>
  <c r="F1692"/>
  <c r="F2127"/>
  <c r="E1654"/>
  <c r="G1654"/>
  <c r="M1654" s="1"/>
  <c r="F1664"/>
  <c r="H1664"/>
  <c r="N1664" s="1"/>
  <c r="F1746"/>
  <c r="H1746"/>
  <c r="N1746" s="1"/>
  <c r="F1778"/>
  <c r="H1778"/>
  <c r="N1778"/>
  <c r="E2141"/>
  <c r="G2141"/>
  <c r="M2141" s="1"/>
  <c r="F2007"/>
  <c r="F2023"/>
  <c r="E1563"/>
  <c r="G1563"/>
  <c r="M1563" s="1"/>
  <c r="M1920" i="93"/>
  <c r="N1920" s="1"/>
  <c r="AS1921" i="1"/>
  <c r="F1756" i="93"/>
  <c r="AS1757" i="1"/>
  <c r="M150" i="93"/>
  <c r="M1575"/>
  <c r="N1575" s="1"/>
  <c r="AS1576" i="1"/>
  <c r="AR1576"/>
  <c r="F1575" i="93"/>
  <c r="G1575" s="1"/>
  <c r="F46"/>
  <c r="M46"/>
  <c r="AS1788" i="1"/>
  <c r="F1787" i="93"/>
  <c r="G1787" s="1"/>
  <c r="AR1671" i="1"/>
  <c r="M1670" i="93"/>
  <c r="N1670"/>
  <c r="AS1755" i="1"/>
  <c r="M1754" i="93"/>
  <c r="N1754" s="1"/>
  <c r="G1670" i="94"/>
  <c r="M1670" s="1"/>
  <c r="H1762"/>
  <c r="N1762" s="1"/>
  <c r="H1714"/>
  <c r="N1714" s="1"/>
  <c r="G1664"/>
  <c r="M1664" s="1"/>
  <c r="K1076" i="11"/>
  <c r="AQ1078" i="1"/>
  <c r="K43" i="11"/>
  <c r="AQ45" i="1" s="1"/>
  <c r="N2154" i="93"/>
  <c r="K141" i="11"/>
  <c r="AQ143" i="1" s="1"/>
  <c r="K1023" i="11"/>
  <c r="AQ1025" i="1" s="1"/>
  <c r="K353" i="11"/>
  <c r="AQ355" i="1" s="1"/>
  <c r="K49" i="11"/>
  <c r="AQ51" i="1" s="1"/>
  <c r="K83" i="11"/>
  <c r="AQ85" i="1" s="1"/>
  <c r="K571" i="11"/>
  <c r="AQ573" i="1" s="1"/>
  <c r="K612" i="11"/>
  <c r="AQ614" i="1" s="1"/>
  <c r="K650" i="11"/>
  <c r="AQ652" i="1" s="1"/>
  <c r="K807" i="11"/>
  <c r="AQ809" i="1" s="1"/>
  <c r="K81" i="11"/>
  <c r="AQ83" i="1" s="1"/>
  <c r="K292" i="11"/>
  <c r="AQ294" i="1" s="1"/>
  <c r="K617" i="11"/>
  <c r="AQ619" i="1" s="1"/>
  <c r="K666" i="11"/>
  <c r="AQ668" i="1" s="1"/>
  <c r="K925" i="11"/>
  <c r="AQ927" i="1" s="1"/>
  <c r="K951" i="11"/>
  <c r="AQ953" i="1" s="1"/>
  <c r="K972" i="11"/>
  <c r="AQ974" i="1" s="1"/>
  <c r="K1148" i="11"/>
  <c r="AQ1150" i="1"/>
  <c r="M1149" i="93" s="1"/>
  <c r="K1227" i="11"/>
  <c r="AQ1229" i="1" s="1"/>
  <c r="K1291" i="11"/>
  <c r="AQ1293" i="1" s="1"/>
  <c r="K1373" i="11"/>
  <c r="AQ1375" i="1" s="1"/>
  <c r="K1433" i="11"/>
  <c r="AQ1435" i="1" s="1"/>
  <c r="K1440" i="11"/>
  <c r="AQ1442" i="1" s="1"/>
  <c r="K859" i="11"/>
  <c r="AQ861" i="1" s="1"/>
  <c r="K862" i="11"/>
  <c r="AQ864" i="1" s="1"/>
  <c r="K878" i="11"/>
  <c r="AQ880" i="1" s="1"/>
  <c r="K1063" i="11"/>
  <c r="AQ1065" i="1" s="1"/>
  <c r="K1444" i="11"/>
  <c r="AQ1446" i="1" s="1"/>
  <c r="K1459" i="11"/>
  <c r="AQ1461" i="1" s="1"/>
  <c r="K1488" i="11"/>
  <c r="AQ1490" i="1"/>
  <c r="F1489" i="93" s="1"/>
  <c r="K354" i="11"/>
  <c r="AQ356" i="1" s="1"/>
  <c r="K437" i="11"/>
  <c r="AQ439" i="1"/>
  <c r="K439" i="11"/>
  <c r="AQ441" i="1"/>
  <c r="K473" i="11"/>
  <c r="AQ475" i="1" s="1"/>
  <c r="K1134" i="11"/>
  <c r="AQ1136" i="1"/>
  <c r="K409" i="11"/>
  <c r="AQ411" i="1" s="1"/>
  <c r="K566" i="11"/>
  <c r="AQ568" i="1"/>
  <c r="K1042" i="11"/>
  <c r="AQ1044" i="1" s="1"/>
  <c r="K1085" i="11"/>
  <c r="AQ1087" i="1"/>
  <c r="K1167" i="11"/>
  <c r="AQ1169" i="1" s="1"/>
  <c r="K1177" i="11"/>
  <c r="AQ1179" i="1"/>
  <c r="K1194" i="11"/>
  <c r="AQ1196" i="1" s="1"/>
  <c r="K1238" i="11"/>
  <c r="AQ1240" i="1"/>
  <c r="K1117" i="11"/>
  <c r="AQ1119" i="1" s="1"/>
  <c r="K1124" i="11"/>
  <c r="AQ1126" i="1"/>
  <c r="K1188" i="11"/>
  <c r="AQ1190" i="1" s="1"/>
  <c r="K1205" i="11"/>
  <c r="AQ1207" i="1"/>
  <c r="K1225" i="11"/>
  <c r="AQ1227" i="1" s="1"/>
  <c r="H1654" i="94"/>
  <c r="N1654"/>
  <c r="F894" i="93"/>
  <c r="M894"/>
  <c r="K1082" i="11"/>
  <c r="AQ1084" i="1" s="1"/>
  <c r="G1784" i="93"/>
  <c r="G1752"/>
  <c r="M534"/>
  <c r="F534"/>
  <c r="M554"/>
  <c r="F554"/>
  <c r="M556"/>
  <c r="F556"/>
  <c r="M2324"/>
  <c r="F2324"/>
  <c r="M284"/>
  <c r="F284"/>
  <c r="M343"/>
  <c r="F343"/>
  <c r="M2008" i="94"/>
  <c r="E2008"/>
  <c r="F1999"/>
  <c r="G1756" i="93"/>
  <c r="H2013" i="94"/>
  <c r="N2013" s="1"/>
  <c r="N1752" i="93"/>
  <c r="G1720"/>
  <c r="N1784"/>
  <c r="G1688"/>
  <c r="N1756"/>
  <c r="G1724"/>
  <c r="H2019" i="94"/>
  <c r="N2019" s="1"/>
  <c r="F2026"/>
  <c r="H2026"/>
  <c r="N2026" s="1"/>
  <c r="M1958"/>
  <c r="E1958"/>
  <c r="N1720" i="93"/>
  <c r="N1688"/>
  <c r="H2018" i="94"/>
  <c r="N2018" s="1"/>
  <c r="F2018"/>
  <c r="G2154"/>
  <c r="M2154" s="1"/>
  <c r="E2154"/>
  <c r="G1999"/>
  <c r="M1999" s="1"/>
  <c r="E1999"/>
  <c r="M1683" i="93"/>
  <c r="N1683" s="1"/>
  <c r="H1683" i="94" s="1"/>
  <c r="N1683" s="1"/>
  <c r="F1683" i="93"/>
  <c r="G1683" s="1"/>
  <c r="AS1684" i="1"/>
  <c r="AS2194"/>
  <c r="M2193" i="93"/>
  <c r="N2193" s="1"/>
  <c r="F2193"/>
  <c r="G2193" s="1"/>
  <c r="AR2194" i="1"/>
  <c r="AS2303"/>
  <c r="M2302" i="93"/>
  <c r="N2302" s="1"/>
  <c r="F2302" i="94" s="1"/>
  <c r="F2302" i="93"/>
  <c r="G2302" s="1"/>
  <c r="AR2303" i="1"/>
  <c r="AS2311"/>
  <c r="M2310" i="93"/>
  <c r="N2310" s="1"/>
  <c r="F2310"/>
  <c r="G2310" s="1"/>
  <c r="AR2311" i="1"/>
  <c r="AS2333"/>
  <c r="M2332" i="93"/>
  <c r="N2332" s="1"/>
  <c r="H2332" i="94" s="1"/>
  <c r="N2332" s="1"/>
  <c r="F2332" i="93"/>
  <c r="G2332" s="1"/>
  <c r="AR2333" i="1"/>
  <c r="AS2337"/>
  <c r="M2336" i="93"/>
  <c r="N2336" s="1"/>
  <c r="F2336"/>
  <c r="G2336" s="1"/>
  <c r="AR2337" i="1"/>
  <c r="AS1685"/>
  <c r="M1684" i="93"/>
  <c r="N1684" s="1"/>
  <c r="F1684" i="94" s="1"/>
  <c r="F1684" i="93"/>
  <c r="G1684" s="1"/>
  <c r="AS2192" i="1"/>
  <c r="M2191" i="93"/>
  <c r="N2191" s="1"/>
  <c r="F2191"/>
  <c r="G2191"/>
  <c r="AR2192" i="1"/>
  <c r="M2298" i="93"/>
  <c r="N2298" s="1"/>
  <c r="F2298"/>
  <c r="G2298" s="1"/>
  <c r="AS2299" i="1"/>
  <c r="AR2299"/>
  <c r="AS2313"/>
  <c r="M2312" i="93"/>
  <c r="N2312" s="1"/>
  <c r="F2312"/>
  <c r="G2312" s="1"/>
  <c r="AR2313" i="1"/>
  <c r="AR2335"/>
  <c r="AS2335"/>
  <c r="M2334" i="93"/>
  <c r="N2334" s="1"/>
  <c r="H2334" i="94" s="1"/>
  <c r="N2334" s="1"/>
  <c r="F2334" i="93"/>
  <c r="G2334" s="1"/>
  <c r="AS2339" i="1"/>
  <c r="M2338" i="93"/>
  <c r="N2338" s="1"/>
  <c r="F2338"/>
  <c r="G2338" s="1"/>
  <c r="AR2339" i="1"/>
  <c r="M2196" i="93"/>
  <c r="N2196" s="1"/>
  <c r="F2196"/>
  <c r="G2196" s="1"/>
  <c r="AS2197" i="1"/>
  <c r="AR2197"/>
  <c r="AR2199"/>
  <c r="M2198" i="93"/>
  <c r="N2198" s="1"/>
  <c r="F2198"/>
  <c r="G2198" s="1"/>
  <c r="AS2199" i="1"/>
  <c r="AR2290"/>
  <c r="AS2290"/>
  <c r="M2289" i="93"/>
  <c r="N2289" s="1"/>
  <c r="F2289" i="94" s="1"/>
  <c r="F2289" i="93"/>
  <c r="G2289" s="1"/>
  <c r="AR2310" i="1"/>
  <c r="M2309" i="93"/>
  <c r="N2309" s="1"/>
  <c r="F2309"/>
  <c r="G2309"/>
  <c r="AS2310" i="1"/>
  <c r="M2315" i="93"/>
  <c r="N2315" s="1"/>
  <c r="F2315"/>
  <c r="G2315" s="1"/>
  <c r="AS2316" i="1"/>
  <c r="AR2316"/>
  <c r="AR2318"/>
  <c r="M2317" i="93"/>
  <c r="N2317" s="1"/>
  <c r="F2317"/>
  <c r="G2317" s="1"/>
  <c r="AS2318" i="1"/>
  <c r="M2333" i="93"/>
  <c r="N2333" s="1"/>
  <c r="H2333" i="94" s="1"/>
  <c r="N2333" s="1"/>
  <c r="F2333" i="93"/>
  <c r="G2333" s="1"/>
  <c r="AS2334" i="1"/>
  <c r="AR2334"/>
  <c r="AR2336"/>
  <c r="M2335" i="93"/>
  <c r="N2335" s="1"/>
  <c r="F2335"/>
  <c r="G2335" s="1"/>
  <c r="AS2336" i="1"/>
  <c r="F2131" i="94"/>
  <c r="H2131"/>
  <c r="N2131" s="1"/>
  <c r="H1981"/>
  <c r="N1981" s="1"/>
  <c r="F1981"/>
  <c r="H1555"/>
  <c r="N1555" s="1"/>
  <c r="F1555"/>
  <c r="AR7" i="1"/>
  <c r="M6" i="93"/>
  <c r="N6" s="1"/>
  <c r="F6"/>
  <c r="G6" s="1"/>
  <c r="E6" i="94" s="1"/>
  <c r="AS7" i="1"/>
  <c r="AS2281"/>
  <c r="M2280" i="93"/>
  <c r="N2280" s="1"/>
  <c r="F2280"/>
  <c r="G2280"/>
  <c r="AR2281" i="1"/>
  <c r="AS2285"/>
  <c r="M2284" i="93"/>
  <c r="N2284"/>
  <c r="F2284"/>
  <c r="G2284" s="1"/>
  <c r="G2284" i="94" s="1"/>
  <c r="M2284" s="1"/>
  <c r="AR2285" i="1"/>
  <c r="AS2315"/>
  <c r="M2314" i="93"/>
  <c r="N2314" s="1"/>
  <c r="F2314"/>
  <c r="G2314" s="1"/>
  <c r="AR2315" i="1"/>
  <c r="AS2329"/>
  <c r="M2328" i="93"/>
  <c r="N2328" s="1"/>
  <c r="F2328"/>
  <c r="G2328" s="1"/>
  <c r="E2328" i="94" s="1"/>
  <c r="AR2329" i="1"/>
  <c r="AS2341"/>
  <c r="M2340" i="93"/>
  <c r="N2340" s="1"/>
  <c r="F2340"/>
  <c r="G2340" s="1"/>
  <c r="AR2341" i="1"/>
  <c r="AS2343"/>
  <c r="M2342" i="93"/>
  <c r="N2342" s="1"/>
  <c r="F2342"/>
  <c r="G2342" s="1"/>
  <c r="G2342" i="94" s="1"/>
  <c r="M2342" s="1"/>
  <c r="AR2343" i="1"/>
  <c r="AR2196"/>
  <c r="AS2196"/>
  <c r="M2195" i="93"/>
  <c r="N2195"/>
  <c r="F2195"/>
  <c r="G2195" s="1"/>
  <c r="AS2283" i="1"/>
  <c r="M2282" i="93"/>
  <c r="N2282" s="1"/>
  <c r="F2282"/>
  <c r="G2282" s="1"/>
  <c r="E2282" i="94" s="1"/>
  <c r="AR2283" i="1"/>
  <c r="AR2317"/>
  <c r="AS2317"/>
  <c r="M2316" i="93"/>
  <c r="N2316" s="1"/>
  <c r="F2316"/>
  <c r="G2316" s="1"/>
  <c r="AS2331" i="1"/>
  <c r="M2330" i="93"/>
  <c r="N2330" s="1"/>
  <c r="F2330"/>
  <c r="G2330" s="1"/>
  <c r="G2330" i="94" s="1"/>
  <c r="M2330" s="1"/>
  <c r="AR2331" i="1"/>
  <c r="M2192" i="93"/>
  <c r="N2192" s="1"/>
  <c r="F2192"/>
  <c r="G2192" s="1"/>
  <c r="AS2193" i="1"/>
  <c r="AR2193"/>
  <c r="AR2195"/>
  <c r="M2194" i="93"/>
  <c r="N2194" s="1"/>
  <c r="F2194"/>
  <c r="G2194" s="1"/>
  <c r="E2194" i="94" s="1"/>
  <c r="AS2195" i="1"/>
  <c r="M2281" i="93"/>
  <c r="N2281" s="1"/>
  <c r="F2281"/>
  <c r="G2281"/>
  <c r="AS2282" i="1"/>
  <c r="AR2282"/>
  <c r="AR2284"/>
  <c r="M2283" i="93"/>
  <c r="N2283" s="1"/>
  <c r="F2283"/>
  <c r="G2283" s="1"/>
  <c r="G2283" i="94" s="1"/>
  <c r="M2283" s="1"/>
  <c r="AS2284" i="1"/>
  <c r="M2311" i="93"/>
  <c r="N2311"/>
  <c r="F2311"/>
  <c r="G2311" s="1"/>
  <c r="AS2312" i="1"/>
  <c r="AR2312"/>
  <c r="AR2314"/>
  <c r="M2313" i="93"/>
  <c r="N2313" s="1"/>
  <c r="F2313"/>
  <c r="G2313" s="1"/>
  <c r="E2313" i="94" s="1"/>
  <c r="AS2314" i="1"/>
  <c r="M2329" i="93"/>
  <c r="N2329" s="1"/>
  <c r="F2329"/>
  <c r="G2329" s="1"/>
  <c r="AS2330" i="1"/>
  <c r="AR2330"/>
  <c r="AR2332"/>
  <c r="M2331" i="93"/>
  <c r="N2331" s="1"/>
  <c r="F2331"/>
  <c r="G2331" s="1"/>
  <c r="AS2332" i="1"/>
  <c r="AR2340"/>
  <c r="M2339" i="93"/>
  <c r="N2339" s="1"/>
  <c r="F2339"/>
  <c r="G2339"/>
  <c r="G2339" i="94" s="1"/>
  <c r="M2339" s="1"/>
  <c r="AS2340" i="1"/>
  <c r="M16" i="93"/>
  <c r="F16"/>
  <c r="F794"/>
  <c r="M794"/>
  <c r="M583"/>
  <c r="F583"/>
  <c r="F1149"/>
  <c r="F1412"/>
  <c r="M1412"/>
  <c r="F1424"/>
  <c r="M1424"/>
  <c r="M858"/>
  <c r="F858"/>
  <c r="M859"/>
  <c r="F859"/>
  <c r="M862"/>
  <c r="F862"/>
  <c r="M1403"/>
  <c r="F1403"/>
  <c r="F1446"/>
  <c r="M1446"/>
  <c r="F1458"/>
  <c r="M1458"/>
  <c r="M1459"/>
  <c r="F1459"/>
  <c r="M1489"/>
  <c r="M1490"/>
  <c r="F1490"/>
  <c r="M356"/>
  <c r="F356"/>
  <c r="F1113"/>
  <c r="M1113"/>
  <c r="F1136"/>
  <c r="M1136"/>
  <c r="M350"/>
  <c r="F350"/>
  <c r="M417"/>
  <c r="F417"/>
  <c r="M481"/>
  <c r="F481"/>
  <c r="M513"/>
  <c r="F513"/>
  <c r="M566"/>
  <c r="F566"/>
  <c r="M567"/>
  <c r="F567"/>
  <c r="M703"/>
  <c r="F703"/>
  <c r="F1044"/>
  <c r="M1044"/>
  <c r="F1086"/>
  <c r="M1086"/>
  <c r="M1196"/>
  <c r="F1196"/>
  <c r="M1239"/>
  <c r="F1239"/>
  <c r="M1081"/>
  <c r="F1081"/>
  <c r="F1164"/>
  <c r="M1164"/>
  <c r="M1207"/>
  <c r="F1207"/>
  <c r="M2304"/>
  <c r="N2304" s="1"/>
  <c r="F2304"/>
  <c r="G2304" s="1"/>
  <c r="E2304" i="94" s="1"/>
  <c r="AR2304" i="1"/>
  <c r="F2303" i="93"/>
  <c r="G2303" s="1"/>
  <c r="AS2304" i="1"/>
  <c r="M2303" i="93"/>
  <c r="N2303" s="1"/>
  <c r="H2303" i="94" s="1"/>
  <c r="N2303" s="1"/>
  <c r="AS1872" i="1"/>
  <c r="F1871" i="93"/>
  <c r="G1871" s="1"/>
  <c r="AR1872" i="1"/>
  <c r="M1871" i="93"/>
  <c r="N1871" s="1"/>
  <c r="M1796"/>
  <c r="N1796" s="1"/>
  <c r="F1796" i="94" s="1"/>
  <c r="AR1797" i="1"/>
  <c r="AS1797"/>
  <c r="F1796" i="93"/>
  <c r="G1796" s="1"/>
  <c r="M2033"/>
  <c r="N2033" s="1"/>
  <c r="AS2034" i="1"/>
  <c r="F2033" i="93"/>
  <c r="G2033" s="1"/>
  <c r="M2050"/>
  <c r="N2050" s="1"/>
  <c r="H2050" i="94" s="1"/>
  <c r="AS2051" i="1"/>
  <c r="F2050" i="93"/>
  <c r="G2050" s="1"/>
  <c r="M2202"/>
  <c r="F2202"/>
  <c r="AR2363" i="1"/>
  <c r="AS2363"/>
  <c r="M2362" i="93"/>
  <c r="N2362" s="1"/>
  <c r="H2362" i="94" s="1"/>
  <c r="F2362" i="93"/>
  <c r="G2362" s="1"/>
  <c r="G2362" i="94" s="1"/>
  <c r="M2362" s="1"/>
  <c r="M2248" i="93"/>
  <c r="F2248"/>
  <c r="M1835"/>
  <c r="N1835" s="1"/>
  <c r="H1835" i="94" s="1"/>
  <c r="N1835" s="1"/>
  <c r="AR1836" i="1"/>
  <c r="AS1836"/>
  <c r="F1835" i="93"/>
  <c r="G1835" s="1"/>
  <c r="M1791"/>
  <c r="N1791" s="1"/>
  <c r="H1791" i="94" s="1"/>
  <c r="N1791" s="1"/>
  <c r="AR1792" i="1"/>
  <c r="AS1792"/>
  <c r="F1791" i="93"/>
  <c r="G1791" s="1"/>
  <c r="M2074"/>
  <c r="N2074" s="1"/>
  <c r="H2074" i="94" s="1"/>
  <c r="N2074" s="1"/>
  <c r="AR2075" i="1"/>
  <c r="AS2075"/>
  <c r="F2074" i="93"/>
  <c r="G2074" s="1"/>
  <c r="M1878"/>
  <c r="N1878" s="1"/>
  <c r="AR1879" i="1"/>
  <c r="AS1879"/>
  <c r="F1878" i="93"/>
  <c r="G1878" s="1"/>
  <c r="G1878" i="94" s="1"/>
  <c r="M1878" s="1"/>
  <c r="M1956" i="93"/>
  <c r="N1956" s="1"/>
  <c r="F1956" i="94" s="1"/>
  <c r="AR1957" i="1"/>
  <c r="AS1957"/>
  <c r="F1956" i="93"/>
  <c r="G1956" s="1"/>
  <c r="M1971"/>
  <c r="N1971" s="1"/>
  <c r="F1971" i="94" s="1"/>
  <c r="AR1972" i="1"/>
  <c r="AS1972"/>
  <c r="F1971" i="93"/>
  <c r="G1971" s="1"/>
  <c r="M1848"/>
  <c r="N1848" s="1"/>
  <c r="AR1849" i="1"/>
  <c r="AS1849"/>
  <c r="F1848" i="93"/>
  <c r="G1848" s="1"/>
  <c r="E1848" i="94" s="1"/>
  <c r="F1991" i="11"/>
  <c r="K1991" s="1"/>
  <c r="AQ1993" i="1" s="1"/>
  <c r="AS1993" s="1"/>
  <c r="F1990" i="11"/>
  <c r="K1990" s="1"/>
  <c r="AQ1992" i="1" s="1"/>
  <c r="F1983" i="11"/>
  <c r="K1983" s="1"/>
  <c r="AQ1985" i="1" s="1"/>
  <c r="F1945" i="11"/>
  <c r="K1945"/>
  <c r="AQ1947" i="1" s="1"/>
  <c r="F1893" i="11"/>
  <c r="K1893" s="1"/>
  <c r="AQ1895" i="1" s="1"/>
  <c r="F1848" i="11"/>
  <c r="K1848" s="1"/>
  <c r="AQ1850" i="1" s="1"/>
  <c r="F1827" i="11"/>
  <c r="K1827" s="1"/>
  <c r="AQ1829" i="1" s="1"/>
  <c r="F1999" i="11"/>
  <c r="K1999"/>
  <c r="AQ2001" i="1" s="1"/>
  <c r="F1971" i="11"/>
  <c r="K1971" s="1"/>
  <c r="AQ1973" i="1" s="1"/>
  <c r="F1941" i="11"/>
  <c r="K1941" s="1"/>
  <c r="AQ1943" i="1" s="1"/>
  <c r="F1923" i="11"/>
  <c r="K1923" s="1"/>
  <c r="AQ1925" i="1" s="1"/>
  <c r="F1907" i="11"/>
  <c r="K1907"/>
  <c r="AQ1909" i="1" s="1"/>
  <c r="F1838" i="11"/>
  <c r="K1838" s="1"/>
  <c r="AQ1840" i="1" s="1"/>
  <c r="F1839" i="93" s="1"/>
  <c r="F1917" i="11"/>
  <c r="K1917" s="1"/>
  <c r="AQ1919" i="1" s="1"/>
  <c r="F1909" i="11"/>
  <c r="K1909" s="1"/>
  <c r="AQ1911" i="1" s="1"/>
  <c r="M1910" i="93" s="1"/>
  <c r="N1910" s="1"/>
  <c r="F1901" i="11"/>
  <c r="K1901"/>
  <c r="AQ1903" i="1" s="1"/>
  <c r="F1889" i="11"/>
  <c r="K1889" s="1"/>
  <c r="AQ1891" i="1" s="1"/>
  <c r="AR1891" s="1"/>
  <c r="F1879" i="11"/>
  <c r="K1879" s="1"/>
  <c r="AQ1881" i="1" s="1"/>
  <c r="F1871" i="11"/>
  <c r="K1871" s="1"/>
  <c r="AQ1873" i="1" s="1"/>
  <c r="M1872" i="93" s="1"/>
  <c r="N1872" s="1"/>
  <c r="F1844" i="11"/>
  <c r="K1844"/>
  <c r="AQ1846" i="1" s="1"/>
  <c r="F2000" i="11"/>
  <c r="K2000" s="1"/>
  <c r="AQ2002" i="1" s="1"/>
  <c r="F1978" i="11"/>
  <c r="K1978" s="1"/>
  <c r="AQ1980" i="1" s="1"/>
  <c r="F1964" i="11"/>
  <c r="K1964" s="1"/>
  <c r="AQ1966" i="1" s="1"/>
  <c r="AS1966" s="1"/>
  <c r="F1944" i="11"/>
  <c r="K1944"/>
  <c r="AQ1946" i="1" s="1"/>
  <c r="F1926" i="11"/>
  <c r="K1926" s="1"/>
  <c r="AQ1928" i="1" s="1"/>
  <c r="F1927" i="93" s="1"/>
  <c r="F1918" i="11"/>
  <c r="K1918" s="1"/>
  <c r="AQ1920" i="1" s="1"/>
  <c r="F1914" i="11"/>
  <c r="K1914" s="1"/>
  <c r="AQ1916" i="1" s="1"/>
  <c r="AS1916" s="1"/>
  <c r="F1910" i="11"/>
  <c r="K1910"/>
  <c r="AQ1912" i="1" s="1"/>
  <c r="F1904" i="11"/>
  <c r="K1904" s="1"/>
  <c r="AQ1906" i="1" s="1"/>
  <c r="AS1906" s="1"/>
  <c r="F1894" i="11"/>
  <c r="K1894" s="1"/>
  <c r="AQ1896" i="1" s="1"/>
  <c r="F1884" i="11"/>
  <c r="K1884" s="1"/>
  <c r="AQ1886" i="1" s="1"/>
  <c r="F1874" i="11"/>
  <c r="K1874"/>
  <c r="AQ1876" i="1" s="1"/>
  <c r="F1857" i="11"/>
  <c r="K1857" s="1"/>
  <c r="AQ1859" i="1" s="1"/>
  <c r="AR1859" s="1"/>
  <c r="F1967" i="11"/>
  <c r="K1967" s="1"/>
  <c r="AQ1969" i="1" s="1"/>
  <c r="F1943" i="11"/>
  <c r="K1943" s="1"/>
  <c r="AQ1945" i="1" s="1"/>
  <c r="F1929" i="11"/>
  <c r="K1929"/>
  <c r="AQ1931" i="1" s="1"/>
  <c r="F1982" i="11"/>
  <c r="K1982" s="1"/>
  <c r="AQ1984" i="1" s="1"/>
  <c r="F1966" i="11"/>
  <c r="K1966" s="1"/>
  <c r="AQ1968" i="1" s="1"/>
  <c r="F1948" i="11"/>
  <c r="K1948" s="1"/>
  <c r="AQ1950" i="1" s="1"/>
  <c r="F1936" i="11"/>
  <c r="K1936"/>
  <c r="AQ1938" i="1" s="1"/>
  <c r="F1924" i="11"/>
  <c r="K1924" s="1"/>
  <c r="AQ1926" i="1" s="1"/>
  <c r="AS1926" s="1"/>
  <c r="F1886" i="11"/>
  <c r="K1886" s="1"/>
  <c r="AQ1888" i="1" s="1"/>
  <c r="F1876" i="11"/>
  <c r="K1876" s="1"/>
  <c r="AQ1878" i="1" s="1"/>
  <c r="F1858" i="11"/>
  <c r="K1858"/>
  <c r="AQ1860" i="1" s="1"/>
  <c r="F1841" i="11"/>
  <c r="K1841" s="1"/>
  <c r="AQ1843" i="1" s="1"/>
  <c r="AS1843" s="1"/>
  <c r="F1837" i="11"/>
  <c r="K1837" s="1"/>
  <c r="AQ1839" i="1" s="1"/>
  <c r="F1829" i="11"/>
  <c r="K1829" s="1"/>
  <c r="AQ1831" i="1" s="1"/>
  <c r="M1830" i="93" s="1"/>
  <c r="N1830" s="1"/>
  <c r="F1987" i="11"/>
  <c r="K1987"/>
  <c r="AQ1989" i="1" s="1"/>
  <c r="F1965" i="11"/>
  <c r="K1965" s="1"/>
  <c r="AQ1967" i="1" s="1"/>
  <c r="M1966" i="93" s="1"/>
  <c r="N1966" s="1"/>
  <c r="F1931" i="11"/>
  <c r="K1931" s="1"/>
  <c r="AQ1933" i="1" s="1"/>
  <c r="F1873" i="11"/>
  <c r="K1873" s="1"/>
  <c r="AQ1875" i="1" s="1"/>
  <c r="AS1875" s="1"/>
  <c r="F1842" i="11"/>
  <c r="K1842"/>
  <c r="AQ1844" i="1" s="1"/>
  <c r="F1825" i="11"/>
  <c r="K1825" s="1"/>
  <c r="AQ1827" i="1" s="1"/>
  <c r="F1826" i="93" s="1"/>
  <c r="G1826" s="1"/>
  <c r="F1995" i="11"/>
  <c r="K1995" s="1"/>
  <c r="AQ1997" i="1" s="1"/>
  <c r="F1953" i="11"/>
  <c r="K1953" s="1"/>
  <c r="AQ1955" i="1" s="1"/>
  <c r="F1927" i="11"/>
  <c r="K1927" s="1"/>
  <c r="AQ1929" i="1" s="1"/>
  <c r="F1915" i="11"/>
  <c r="K1915"/>
  <c r="AQ1917" i="1" s="1"/>
  <c r="M1916" i="93" s="1"/>
  <c r="F1887" i="11"/>
  <c r="K1887" s="1"/>
  <c r="AQ1889" i="1" s="1"/>
  <c r="F1993" i="11"/>
  <c r="K1993" s="1"/>
  <c r="AQ1995" i="1" s="1"/>
  <c r="F1947" i="11"/>
  <c r="K1947" s="1"/>
  <c r="AQ1949" i="1" s="1"/>
  <c r="F1935" i="11"/>
  <c r="K1935"/>
  <c r="AQ1937" i="1" s="1"/>
  <c r="F1992" i="11"/>
  <c r="K1992" s="1"/>
  <c r="AQ1994" i="1" s="1"/>
  <c r="F1968" i="11"/>
  <c r="K1968" s="1"/>
  <c r="AQ1970" i="1" s="1"/>
  <c r="F1952" i="11"/>
  <c r="K1952" s="1"/>
  <c r="AQ1954" i="1" s="1"/>
  <c r="F1938" i="11"/>
  <c r="K1938"/>
  <c r="AQ1940" i="1" s="1"/>
  <c r="F1939" i="93" s="1"/>
  <c r="G1939" s="1"/>
  <c r="F1930" i="11"/>
  <c r="K1930" s="1"/>
  <c r="AQ1932" i="1" s="1"/>
  <c r="F1922" i="11"/>
  <c r="K1922" s="1"/>
  <c r="AQ1924" i="1" s="1"/>
  <c r="AS1924" s="1"/>
  <c r="F1888" i="11"/>
  <c r="K1888" s="1"/>
  <c r="AQ1890" i="1" s="1"/>
  <c r="F1878" i="11"/>
  <c r="K1878"/>
  <c r="AQ1880" i="1" s="1"/>
  <c r="AS1880" s="1"/>
  <c r="F1865" i="11"/>
  <c r="K1865" s="1"/>
  <c r="AQ1867" i="1" s="1"/>
  <c r="F1862" i="11"/>
  <c r="K1862" s="1"/>
  <c r="AQ1864" i="1" s="1"/>
  <c r="M1863" i="93" s="1"/>
  <c r="N1863" s="1"/>
  <c r="F1859" i="11"/>
  <c r="K1859" s="1"/>
  <c r="AQ1861" i="1" s="1"/>
  <c r="F1843" i="11"/>
  <c r="K1843"/>
  <c r="AQ1845" i="1" s="1"/>
  <c r="AS1845" s="1"/>
  <c r="F1839" i="11"/>
  <c r="K1839" s="1"/>
  <c r="AQ1841" i="1" s="1"/>
  <c r="F1831" i="11"/>
  <c r="K1831" s="1"/>
  <c r="AQ1833" i="1" s="1"/>
  <c r="F1913" i="11"/>
  <c r="K1913" s="1"/>
  <c r="AQ1915" i="1" s="1"/>
  <c r="F1905" i="11"/>
  <c r="K1905"/>
  <c r="AQ1907" i="1" s="1"/>
  <c r="F1895" i="11"/>
  <c r="K1895" s="1"/>
  <c r="AQ1897" i="1" s="1"/>
  <c r="F1885" i="11"/>
  <c r="K1885" s="1"/>
  <c r="AQ1887" i="1" s="1"/>
  <c r="F1875" i="11"/>
  <c r="K1875" s="1"/>
  <c r="AQ1877" i="1" s="1"/>
  <c r="F1846" i="11"/>
  <c r="K1846"/>
  <c r="AQ1848" i="1" s="1"/>
  <c r="F1836" i="11"/>
  <c r="K1836" s="1"/>
  <c r="AQ1838" i="1" s="1"/>
  <c r="F1994" i="11"/>
  <c r="K1994" s="1"/>
  <c r="AQ1996" i="1" s="1"/>
  <c r="F1972" i="11"/>
  <c r="K1972" s="1"/>
  <c r="AQ1974" i="1" s="1"/>
  <c r="F1958" i="11"/>
  <c r="K1958"/>
  <c r="AQ1960" i="1" s="1"/>
  <c r="M1959" i="93" s="1"/>
  <c r="F1942" i="11"/>
  <c r="K1942" s="1"/>
  <c r="AQ1944" i="1" s="1"/>
  <c r="F1928" i="11"/>
  <c r="K1928" s="1"/>
  <c r="AQ1930" i="1" s="1"/>
  <c r="AS1930" s="1"/>
  <c r="F1920" i="11"/>
  <c r="K1920" s="1"/>
  <c r="AQ1922" i="1" s="1"/>
  <c r="F1916" i="11"/>
  <c r="K1916"/>
  <c r="AQ1918" i="1" s="1"/>
  <c r="AR1918" s="1"/>
  <c r="F1912" i="11"/>
  <c r="K1912" s="1"/>
  <c r="AQ1914" i="1" s="1"/>
  <c r="F1908" i="11"/>
  <c r="K1908" s="1"/>
  <c r="AQ1910" i="1" s="1"/>
  <c r="AR1910" s="1"/>
  <c r="F1900" i="11"/>
  <c r="K1900" s="1"/>
  <c r="AQ1902" i="1" s="1"/>
  <c r="F1892" i="11"/>
  <c r="K1892"/>
  <c r="AQ1894" i="1" s="1"/>
  <c r="AR1894" s="1"/>
  <c r="F1880" i="11"/>
  <c r="K1880" s="1"/>
  <c r="AQ1882" i="1" s="1"/>
  <c r="F1866" i="11"/>
  <c r="K1866" s="1"/>
  <c r="AQ1868" i="1" s="1"/>
  <c r="AS1868" s="1"/>
  <c r="F1864" i="11"/>
  <c r="K1864" s="1"/>
  <c r="AQ1866" i="1" s="1"/>
  <c r="F1860" i="11"/>
  <c r="K1860"/>
  <c r="AQ1862" i="1" s="1"/>
  <c r="AR1862" s="1"/>
  <c r="F1856" i="11"/>
  <c r="K1856" s="1"/>
  <c r="AQ1858" i="1" s="1"/>
  <c r="M56" i="93"/>
  <c r="F56"/>
  <c r="F798"/>
  <c r="M798"/>
  <c r="M582"/>
  <c r="F582"/>
  <c r="AR631" i="1"/>
  <c r="AS631"/>
  <c r="M630" i="93"/>
  <c r="N630" s="1"/>
  <c r="F630" i="94" s="1"/>
  <c r="F630" i="93"/>
  <c r="G630" s="1"/>
  <c r="F668"/>
  <c r="M668"/>
  <c r="M669"/>
  <c r="F669"/>
  <c r="F980"/>
  <c r="M980"/>
  <c r="F1442"/>
  <c r="M1442"/>
  <c r="F861"/>
  <c r="M861"/>
  <c r="F873"/>
  <c r="M873"/>
  <c r="M1219"/>
  <c r="F1219"/>
  <c r="M1245"/>
  <c r="F1245"/>
  <c r="F1444"/>
  <c r="M1444"/>
  <c r="F1448"/>
  <c r="M1448"/>
  <c r="F1450"/>
  <c r="M1450"/>
  <c r="M1496"/>
  <c r="F1496"/>
  <c r="M1506"/>
  <c r="F1506"/>
  <c r="M400"/>
  <c r="F400"/>
  <c r="M438"/>
  <c r="F438"/>
  <c r="M529"/>
  <c r="F529"/>
  <c r="M1100"/>
  <c r="F1100"/>
  <c r="M1134"/>
  <c r="F1134"/>
  <c r="M1135"/>
  <c r="F1135"/>
  <c r="F1178"/>
  <c r="M1178"/>
  <c r="M1194"/>
  <c r="F1194"/>
  <c r="M1209"/>
  <c r="F1209"/>
  <c r="M1124"/>
  <c r="F1124"/>
  <c r="M1125"/>
  <c r="F1125"/>
  <c r="M1132"/>
  <c r="F1132"/>
  <c r="M1206"/>
  <c r="F1206"/>
  <c r="M1227"/>
  <c r="F1227"/>
  <c r="AR1965" i="1"/>
  <c r="AS1965"/>
  <c r="F1964" i="93"/>
  <c r="G1964" s="1"/>
  <c r="M1964"/>
  <c r="N1964" s="1"/>
  <c r="AR1830" i="1"/>
  <c r="AS1830"/>
  <c r="F1829" i="93"/>
  <c r="G1829" s="1"/>
  <c r="M1829"/>
  <c r="N1829" s="1"/>
  <c r="AR1998" i="1"/>
  <c r="F1997" i="93"/>
  <c r="G1997" s="1"/>
  <c r="AS1998" i="1"/>
  <c r="M1997" i="93"/>
  <c r="N1997" s="1"/>
  <c r="AS1802" i="1"/>
  <c r="AR1802"/>
  <c r="F1801" i="93"/>
  <c r="G1801" s="1"/>
  <c r="M1801"/>
  <c r="N1801" s="1"/>
  <c r="AS1835" i="1"/>
  <c r="M1834" i="93"/>
  <c r="N1834" s="1"/>
  <c r="AR1835" i="1"/>
  <c r="F1834" i="93"/>
  <c r="G1834" s="1"/>
  <c r="AR1834" i="1"/>
  <c r="M1833" i="93"/>
  <c r="N1833" s="1"/>
  <c r="AS1834" i="1"/>
  <c r="F1833" i="93"/>
  <c r="G1833" s="1"/>
  <c r="M1850"/>
  <c r="N1850" s="1"/>
  <c r="AR1851" i="1"/>
  <c r="AS1851"/>
  <c r="F1850" i="93"/>
  <c r="G1850" s="1"/>
  <c r="AS2353" i="1"/>
  <c r="M2352" i="93"/>
  <c r="N2352" s="1"/>
  <c r="F2352"/>
  <c r="G2352" s="1"/>
  <c r="AR2353" i="1"/>
  <c r="M1884" i="93"/>
  <c r="N1884" s="1"/>
  <c r="AR1885" i="1"/>
  <c r="AS1885"/>
  <c r="F1884" i="93"/>
  <c r="G1884" s="1"/>
  <c r="M1961"/>
  <c r="N1961" s="1"/>
  <c r="AR1962" i="1"/>
  <c r="AS1962"/>
  <c r="F1961" i="93"/>
  <c r="G1961" s="1"/>
  <c r="M1985"/>
  <c r="N1985" s="1"/>
  <c r="AR1986" i="1"/>
  <c r="AS1986"/>
  <c r="F1985" i="93"/>
  <c r="G1985" s="1"/>
  <c r="M1952"/>
  <c r="N1952" s="1"/>
  <c r="AR1953" i="1"/>
  <c r="AS1953"/>
  <c r="F1952" i="93"/>
  <c r="G1952" s="1"/>
  <c r="M2066"/>
  <c r="N2066" s="1"/>
  <c r="AR2067" i="1"/>
  <c r="AS2067"/>
  <c r="F2066" i="93"/>
  <c r="G2066" s="1"/>
  <c r="M1989"/>
  <c r="N1989" s="1"/>
  <c r="AR1990" i="1"/>
  <c r="AS1990"/>
  <c r="F1989" i="93"/>
  <c r="G1989" s="1"/>
  <c r="M1982"/>
  <c r="N1982" s="1"/>
  <c r="AR1983" i="1"/>
  <c r="AS1983"/>
  <c r="F1982" i="93"/>
  <c r="G1982" s="1"/>
  <c r="M1951"/>
  <c r="N1951" s="1"/>
  <c r="AR1952" i="1"/>
  <c r="AS1952"/>
  <c r="F1951" i="93"/>
  <c r="G1951" s="1"/>
  <c r="AS1948" i="1"/>
  <c r="F1947" i="93"/>
  <c r="G1947" s="1"/>
  <c r="M1947"/>
  <c r="N1947" s="1"/>
  <c r="H1947" i="94" s="1"/>
  <c r="N1947" s="1"/>
  <c r="AR1948" i="1"/>
  <c r="M1933" i="93"/>
  <c r="N1933" s="1"/>
  <c r="AR1934" i="1"/>
  <c r="AS1934"/>
  <c r="F1933" i="93"/>
  <c r="G1933" s="1"/>
  <c r="AS1874" i="1"/>
  <c r="F1873" i="93"/>
  <c r="G1873" s="1"/>
  <c r="M1873"/>
  <c r="N1873" s="1"/>
  <c r="F1873" i="94" s="1"/>
  <c r="AR1874" i="1"/>
  <c r="M1869" i="93"/>
  <c r="N1869" s="1"/>
  <c r="AR1870" i="1"/>
  <c r="AS1870"/>
  <c r="F1869" i="93"/>
  <c r="G1869" s="1"/>
  <c r="M1846"/>
  <c r="N1846" s="1"/>
  <c r="AR1847" i="1"/>
  <c r="AS1847"/>
  <c r="F1846" i="93"/>
  <c r="G1846" s="1"/>
  <c r="F1796" i="11"/>
  <c r="K1796" s="1"/>
  <c r="AQ1798" i="1" s="1"/>
  <c r="F2048" i="11"/>
  <c r="K2048"/>
  <c r="AQ2050" i="1" s="1"/>
  <c r="F2056" i="11"/>
  <c r="K2056" s="1"/>
  <c r="AQ2058" i="1" s="1"/>
  <c r="F2062" i="11"/>
  <c r="K2062" s="1"/>
  <c r="AQ2064" i="1" s="1"/>
  <c r="F2063" i="93" s="1"/>
  <c r="G2063" s="1"/>
  <c r="F2070" i="11"/>
  <c r="K2070" s="1"/>
  <c r="AQ2072" i="1" s="1"/>
  <c r="F2078" i="11"/>
  <c r="K2078"/>
  <c r="AQ2080" i="1" s="1"/>
  <c r="F2086" i="11"/>
  <c r="K2086" s="1"/>
  <c r="AQ2088" i="1" s="1"/>
  <c r="F2094" i="11"/>
  <c r="K2094" s="1"/>
  <c r="AQ2096" i="1" s="1"/>
  <c r="F2095" i="93" s="1"/>
  <c r="G2095" s="1"/>
  <c r="F2104" i="11"/>
  <c r="K2104" s="1"/>
  <c r="AQ2106" i="1" s="1"/>
  <c r="F2146" i="11"/>
  <c r="K2146"/>
  <c r="AQ2148" i="1" s="1"/>
  <c r="F2155" i="11"/>
  <c r="K2155" s="1"/>
  <c r="AQ2157" i="1" s="1"/>
  <c r="F2151" i="11"/>
  <c r="K2151" s="1"/>
  <c r="AQ2153" i="1" s="1"/>
  <c r="F2145" i="11"/>
  <c r="K2145" s="1"/>
  <c r="AQ2147" i="1" s="1"/>
  <c r="F2115" i="11"/>
  <c r="K2115"/>
  <c r="AQ2117" i="1" s="1"/>
  <c r="F2103" i="11"/>
  <c r="K2103" s="1"/>
  <c r="AQ2105" i="1" s="1"/>
  <c r="F2099" i="11"/>
  <c r="K2099" s="1"/>
  <c r="AQ2101" i="1" s="1"/>
  <c r="F2093" i="11"/>
  <c r="K2093" s="1"/>
  <c r="AQ2095" i="1" s="1"/>
  <c r="F2089" i="11"/>
  <c r="K2089"/>
  <c r="AQ2091" i="1" s="1"/>
  <c r="F2081" i="11"/>
  <c r="K2081" s="1"/>
  <c r="AQ2083" i="1" s="1"/>
  <c r="F2075" i="11"/>
  <c r="K2075" s="1"/>
  <c r="AQ2077" i="1" s="1"/>
  <c r="F2067" i="11"/>
  <c r="K2067" s="1"/>
  <c r="AQ2069" i="1" s="1"/>
  <c r="F2059" i="11"/>
  <c r="K2059"/>
  <c r="AQ2061" i="1" s="1"/>
  <c r="F2055" i="11"/>
  <c r="K2055" s="1"/>
  <c r="AQ2057" i="1" s="1"/>
  <c r="F2051" i="11"/>
  <c r="K2051" s="1"/>
  <c r="AQ2053" i="1" s="1"/>
  <c r="F2047" i="11"/>
  <c r="K2047" s="1"/>
  <c r="AQ2049" i="1" s="1"/>
  <c r="F2043" i="11"/>
  <c r="K2043"/>
  <c r="AQ2045" i="1" s="1"/>
  <c r="F2041" i="11"/>
  <c r="K2041" s="1"/>
  <c r="AQ2043" i="1" s="1"/>
  <c r="F2038" i="11"/>
  <c r="K2038" s="1"/>
  <c r="AQ2040" i="1" s="1"/>
  <c r="F1494" i="11"/>
  <c r="K1494" s="1"/>
  <c r="AQ1496" i="1" s="1"/>
  <c r="F1485" i="11"/>
  <c r="K1485"/>
  <c r="AQ1487" i="1" s="1"/>
  <c r="F1486" i="93" s="1"/>
  <c r="F2134" i="11"/>
  <c r="K2134" s="1"/>
  <c r="AQ2136" i="1" s="1"/>
  <c r="F2128" i="11"/>
  <c r="K2128" s="1"/>
  <c r="AQ2130" i="1" s="1"/>
  <c r="F1782" i="11"/>
  <c r="K1782" s="1"/>
  <c r="AQ1784" i="1" s="1"/>
  <c r="F1778" i="11"/>
  <c r="K1778"/>
  <c r="AQ1780" i="1" s="1"/>
  <c r="F1774" i="11"/>
  <c r="K1774" s="1"/>
  <c r="AQ1776" i="1" s="1"/>
  <c r="F1770" i="11"/>
  <c r="K1770" s="1"/>
  <c r="AQ1772" i="1" s="1"/>
  <c r="F1766" i="11"/>
  <c r="K1766" s="1"/>
  <c r="AQ1768" i="1" s="1"/>
  <c r="F1767" i="93" s="1"/>
  <c r="F1762" i="11"/>
  <c r="K1762" s="1"/>
  <c r="AQ1764" i="1" s="1"/>
  <c r="F1758" i="11"/>
  <c r="K1758"/>
  <c r="AQ1760" i="1" s="1"/>
  <c r="F1754" i="11"/>
  <c r="K1754"/>
  <c r="AQ1756" i="1" s="1"/>
  <c r="F1750" i="11"/>
  <c r="K1750" s="1"/>
  <c r="AQ1752" i="1" s="1"/>
  <c r="F1746" i="11"/>
  <c r="K1746" s="1"/>
  <c r="AQ1748" i="1" s="1"/>
  <c r="F1742" i="11"/>
  <c r="K1742" s="1"/>
  <c r="AQ1744" i="1" s="1"/>
  <c r="F1743" i="93" s="1"/>
  <c r="G1743" s="1"/>
  <c r="F1738" i="11"/>
  <c r="K1738" s="1"/>
  <c r="AQ1740" i="1" s="1"/>
  <c r="F1734" i="11"/>
  <c r="K1734"/>
  <c r="AQ1736" i="1" s="1"/>
  <c r="F1735" i="93" s="1"/>
  <c r="G1735" s="1"/>
  <c r="F1730" i="11"/>
  <c r="K1730" s="1"/>
  <c r="AQ1732" i="1" s="1"/>
  <c r="F1726" i="11"/>
  <c r="K1726" s="1"/>
  <c r="AQ1728" i="1" s="1"/>
  <c r="F1722" i="11"/>
  <c r="K1722" s="1"/>
  <c r="AQ1724" i="1" s="1"/>
  <c r="F1718" i="11"/>
  <c r="K1718" s="1"/>
  <c r="AQ1720" i="1" s="1"/>
  <c r="F1714" i="11"/>
  <c r="K1714"/>
  <c r="AQ1716" i="1" s="1"/>
  <c r="F1710" i="11"/>
  <c r="K1710" s="1"/>
  <c r="AQ1712" i="1" s="1"/>
  <c r="F1706" i="11"/>
  <c r="K1706" s="1"/>
  <c r="AQ1708" i="1" s="1"/>
  <c r="F1702" i="11"/>
  <c r="K1702" s="1"/>
  <c r="AQ1704" i="1" s="1"/>
  <c r="F1698" i="11"/>
  <c r="K1698" s="1"/>
  <c r="AQ1700" i="1" s="1"/>
  <c r="F1694" i="11"/>
  <c r="K1694"/>
  <c r="AQ1696" i="1" s="1"/>
  <c r="F1690" i="11"/>
  <c r="K1690"/>
  <c r="AQ1692" i="1" s="1"/>
  <c r="F1686" i="11"/>
  <c r="K1686" s="1"/>
  <c r="AQ1688" i="1" s="1"/>
  <c r="F1784" i="11"/>
  <c r="K1784" s="1"/>
  <c r="AQ1786" i="1" s="1"/>
  <c r="F1780" i="11"/>
  <c r="K1780" s="1"/>
  <c r="AQ1782" i="1" s="1"/>
  <c r="F1776" i="11"/>
  <c r="K1776" s="1"/>
  <c r="AQ1778" i="1" s="1"/>
  <c r="F1772" i="11"/>
  <c r="K1772"/>
  <c r="AQ1774" i="1" s="1"/>
  <c r="F1773" i="93" s="1"/>
  <c r="F1768" i="11"/>
  <c r="K1768" s="1"/>
  <c r="AQ1770" i="1" s="1"/>
  <c r="F1764" i="11"/>
  <c r="K1764" s="1"/>
  <c r="AQ1766" i="1" s="1"/>
  <c r="F1760" i="11"/>
  <c r="K1760" s="1"/>
  <c r="AQ1762" i="1" s="1"/>
  <c r="F1756" i="11"/>
  <c r="K1756" s="1"/>
  <c r="AQ1758" i="1" s="1"/>
  <c r="F1752" i="11"/>
  <c r="K1752"/>
  <c r="AQ1754" i="1" s="1"/>
  <c r="F1748" i="11"/>
  <c r="K1748" s="1"/>
  <c r="AQ1750" i="1" s="1"/>
  <c r="F1744" i="11"/>
  <c r="K1744" s="1"/>
  <c r="AQ1746" i="1" s="1"/>
  <c r="F1740" i="11"/>
  <c r="K1740" s="1"/>
  <c r="AQ1742" i="1" s="1"/>
  <c r="AS1742" s="1"/>
  <c r="F1736" i="11"/>
  <c r="K1736" s="1"/>
  <c r="AQ1738" i="1" s="1"/>
  <c r="F1732" i="11"/>
  <c r="K1732"/>
  <c r="AQ1734" i="1" s="1"/>
  <c r="F1728" i="11"/>
  <c r="K1728"/>
  <c r="AQ1730" i="1" s="1"/>
  <c r="F1724" i="11"/>
  <c r="K1724" s="1"/>
  <c r="AQ1726" i="1" s="1"/>
  <c r="AS1726" s="1"/>
  <c r="F1720" i="11"/>
  <c r="K1720" s="1"/>
  <c r="AQ1722" i="1" s="1"/>
  <c r="F1716" i="11"/>
  <c r="K1716" s="1"/>
  <c r="AQ1718" i="1" s="1"/>
  <c r="F1712" i="11"/>
  <c r="K1712" s="1"/>
  <c r="AQ1714" i="1" s="1"/>
  <c r="F1708" i="11"/>
  <c r="K1708"/>
  <c r="AQ1710" i="1" s="1"/>
  <c r="AS1710" s="1"/>
  <c r="F1704" i="11"/>
  <c r="K1704" s="1"/>
  <c r="AQ1706" i="1" s="1"/>
  <c r="F1700" i="11"/>
  <c r="K1700" s="1"/>
  <c r="AQ1702" i="1" s="1"/>
  <c r="F1696" i="11"/>
  <c r="K1696" s="1"/>
  <c r="AQ1698" i="1" s="1"/>
  <c r="F1692" i="11"/>
  <c r="K1692" s="1"/>
  <c r="AQ1694" i="1" s="1"/>
  <c r="AS1694" s="1"/>
  <c r="F1688" i="11"/>
  <c r="K1688"/>
  <c r="AQ1690" i="1" s="1"/>
  <c r="F1684" i="11"/>
  <c r="K1684" s="1"/>
  <c r="AQ1686" i="1" s="1"/>
  <c r="F2258" i="11"/>
  <c r="K2258" s="1"/>
  <c r="AQ2260" i="1" s="1"/>
  <c r="F2265" i="11"/>
  <c r="K2265" s="1"/>
  <c r="AQ2267" i="1" s="1"/>
  <c r="F2255" i="11"/>
  <c r="K2255" s="1"/>
  <c r="AQ2257" i="1" s="1"/>
  <c r="F2256" i="11"/>
  <c r="K2256"/>
  <c r="AQ2258" i="1" s="1"/>
  <c r="F2252" i="11"/>
  <c r="K2252" s="1"/>
  <c r="AQ2254" i="1" s="1"/>
  <c r="F1676" i="11"/>
  <c r="K1676" s="1"/>
  <c r="AQ1678" i="1" s="1"/>
  <c r="AR1678" s="1"/>
  <c r="F1672" i="11"/>
  <c r="K1672" s="1"/>
  <c r="AQ1674" i="1" s="1"/>
  <c r="F1668" i="11"/>
  <c r="K1668"/>
  <c r="AQ1670" i="1" s="1"/>
  <c r="F1664" i="11"/>
  <c r="K1664" s="1"/>
  <c r="AQ1666" i="1" s="1"/>
  <c r="F1660" i="11"/>
  <c r="K1660" s="1"/>
  <c r="AQ1662" i="1" s="1"/>
  <c r="F1656" i="11"/>
  <c r="K1656" s="1"/>
  <c r="AQ1658" i="1" s="1"/>
  <c r="F1652" i="11"/>
  <c r="K1652"/>
  <c r="AQ1654" i="1" s="1"/>
  <c r="F1653" i="93" s="1"/>
  <c r="F2251" i="11"/>
  <c r="K2251" s="1"/>
  <c r="AQ2253" i="1" s="1"/>
  <c r="F2241" i="11"/>
  <c r="K2241" s="1"/>
  <c r="AQ2243" i="1" s="1"/>
  <c r="AS2243" s="1"/>
  <c r="F1674" i="11"/>
  <c r="K1674" s="1"/>
  <c r="AQ1676" i="1" s="1"/>
  <c r="F1670" i="11"/>
  <c r="K1670"/>
  <c r="AQ1672" i="1" s="1"/>
  <c r="F1666" i="11"/>
  <c r="K1666" s="1"/>
  <c r="AQ1668" i="1" s="1"/>
  <c r="F1662" i="11"/>
  <c r="K1662" s="1"/>
  <c r="AQ1664" i="1" s="1"/>
  <c r="F1658" i="11"/>
  <c r="K1658" s="1"/>
  <c r="AQ1660" i="1" s="1"/>
  <c r="F1654" i="11"/>
  <c r="K1654"/>
  <c r="AQ1656" i="1" s="1"/>
  <c r="F1655" i="93" s="1"/>
  <c r="F1650" i="11"/>
  <c r="K1650" s="1"/>
  <c r="AQ1652" i="1" s="1"/>
  <c r="F1515" i="11"/>
  <c r="F1504"/>
  <c r="F1487"/>
  <c r="F1513"/>
  <c r="F1501"/>
  <c r="F1483"/>
  <c r="F2162"/>
  <c r="K2162" s="1"/>
  <c r="AQ2164" i="1" s="1"/>
  <c r="F2141" i="11"/>
  <c r="K2141" s="1"/>
  <c r="AQ2143" i="1" s="1"/>
  <c r="AS2143" s="1"/>
  <c r="F2137" i="11"/>
  <c r="K2137"/>
  <c r="AQ2139" i="1" s="1"/>
  <c r="F2132" i="11"/>
  <c r="K2132" s="1"/>
  <c r="AQ2134" i="1" s="1"/>
  <c r="F2163" i="11"/>
  <c r="K2163" s="1"/>
  <c r="AQ2165" i="1" s="1"/>
  <c r="F2119" i="11"/>
  <c r="K2119" s="1"/>
  <c r="AQ2121" i="1" s="1"/>
  <c r="F2142" i="11"/>
  <c r="K2142"/>
  <c r="AQ2144" i="1" s="1"/>
  <c r="F2133" i="11"/>
  <c r="K2133" s="1"/>
  <c r="AQ2135" i="1" s="1"/>
  <c r="F2370" i="11"/>
  <c r="K2370" s="1"/>
  <c r="AQ2372" i="1" s="1"/>
  <c r="F2360" i="11"/>
  <c r="K2360" s="1"/>
  <c r="AQ2362" i="1" s="1"/>
  <c r="F2358" i="11"/>
  <c r="K2358"/>
  <c r="AQ2360" i="1" s="1"/>
  <c r="F2366" i="11"/>
  <c r="K2366" s="1"/>
  <c r="AQ2368" i="1" s="1"/>
  <c r="F2367" i="11"/>
  <c r="K2367" s="1"/>
  <c r="AQ2369" i="1" s="1"/>
  <c r="F2363" i="11"/>
  <c r="K2363" s="1"/>
  <c r="AQ2365" i="1" s="1"/>
  <c r="F2359" i="11"/>
  <c r="K2359"/>
  <c r="AQ2361" i="1" s="1"/>
  <c r="F2355" i="11"/>
  <c r="K2355" s="1"/>
  <c r="AQ2357" i="1" s="1"/>
  <c r="F2364" i="11"/>
  <c r="K2364" s="1"/>
  <c r="AQ2366" i="1" s="1"/>
  <c r="F2368" i="11"/>
  <c r="K2368" s="1"/>
  <c r="AQ2370" i="1" s="1"/>
  <c r="AS2370" s="1"/>
  <c r="F2352" i="11"/>
  <c r="K2352"/>
  <c r="AQ2354" i="1" s="1"/>
  <c r="F2356" i="11"/>
  <c r="K2356" s="1"/>
  <c r="AQ2358" i="1" s="1"/>
  <c r="F2357" i="93" s="1"/>
  <c r="F2208" i="11"/>
  <c r="K2208" s="1"/>
  <c r="AQ2210" i="1" s="1"/>
  <c r="F2211" i="11"/>
  <c r="K2211" s="1"/>
  <c r="AQ2213" i="1" s="1"/>
  <c r="F2207" i="11"/>
  <c r="K2207"/>
  <c r="AQ2209" i="1" s="1"/>
  <c r="F2210" i="11"/>
  <c r="K2210" s="1"/>
  <c r="AQ2212" i="1" s="1"/>
  <c r="M2211" i="93" s="1"/>
  <c r="F2204" i="11"/>
  <c r="K2204" s="1"/>
  <c r="AQ2206" i="1" s="1"/>
  <c r="F561" i="11"/>
  <c r="K561" s="1"/>
  <c r="AQ563" i="1" s="1"/>
  <c r="F551" i="11"/>
  <c r="K551"/>
  <c r="AQ553" i="1" s="1"/>
  <c r="F547" i="11"/>
  <c r="K547" s="1"/>
  <c r="AQ549" i="1" s="1"/>
  <c r="F548" i="93" s="1"/>
  <c r="F440" i="11"/>
  <c r="K440" s="1"/>
  <c r="AQ442" i="1" s="1"/>
  <c r="F558" i="11"/>
  <c r="K558" s="1"/>
  <c r="AQ560" i="1" s="1"/>
  <c r="F548" i="11"/>
  <c r="K548"/>
  <c r="AQ550" i="1" s="1"/>
  <c r="F471" i="11"/>
  <c r="K471" s="1"/>
  <c r="AQ473" i="1" s="1"/>
  <c r="F434" i="11"/>
  <c r="K434" s="1"/>
  <c r="AQ436" i="1" s="1"/>
  <c r="F275" i="11"/>
  <c r="K275" s="1"/>
  <c r="AQ277" i="1" s="1"/>
  <c r="M276" i="93" s="1"/>
  <c r="F233" i="11"/>
  <c r="K233"/>
  <c r="AQ235" i="1" s="1"/>
  <c r="F276" i="11"/>
  <c r="K276" s="1"/>
  <c r="AQ278" i="1" s="1"/>
  <c r="F2299" i="11"/>
  <c r="K2299" s="1"/>
  <c r="AQ2300" i="1" s="1"/>
  <c r="F1292" i="11"/>
  <c r="K1292" s="1"/>
  <c r="AQ1294" i="1" s="1"/>
  <c r="M1293" i="93" s="1"/>
  <c r="F54" i="11"/>
  <c r="K54"/>
  <c r="AQ56" i="1" s="1"/>
  <c r="H1484" i="11"/>
  <c r="H1476"/>
  <c r="H1475"/>
  <c r="H1472"/>
  <c r="H1468"/>
  <c r="H1467"/>
  <c r="H821"/>
  <c r="F21"/>
  <c r="K21" s="1"/>
  <c r="AQ23" i="1" s="1"/>
  <c r="F30" i="11"/>
  <c r="K30" s="1"/>
  <c r="AQ32" i="1" s="1"/>
  <c r="F1463" i="11"/>
  <c r="F1410"/>
  <c r="F1362"/>
  <c r="F1318"/>
  <c r="K1318" s="1"/>
  <c r="AQ1320" i="1" s="1"/>
  <c r="F1314" i="11"/>
  <c r="F1289"/>
  <c r="K1289" s="1"/>
  <c r="AQ1291" i="1" s="1"/>
  <c r="F1266" i="11"/>
  <c r="F1262"/>
  <c r="F1258"/>
  <c r="F1254"/>
  <c r="F1250"/>
  <c r="K1250" s="1"/>
  <c r="AQ1252" i="1" s="1"/>
  <c r="F1229" i="11"/>
  <c r="K1229" s="1"/>
  <c r="AQ1231" i="1" s="1"/>
  <c r="M1230" i="93" s="1"/>
  <c r="F1211" i="11"/>
  <c r="K1211"/>
  <c r="AQ1213" i="1" s="1"/>
  <c r="F1207" i="11"/>
  <c r="F1186"/>
  <c r="F1503"/>
  <c r="K1503" s="1"/>
  <c r="AQ1505" i="1" s="1"/>
  <c r="F1462" i="11"/>
  <c r="F1415"/>
  <c r="F1390"/>
  <c r="F1365"/>
  <c r="F1319"/>
  <c r="F1315"/>
  <c r="F1303"/>
  <c r="F1297"/>
  <c r="F1269"/>
  <c r="F1267"/>
  <c r="F1265"/>
  <c r="F1261"/>
  <c r="F1249"/>
  <c r="F1232"/>
  <c r="F1221"/>
  <c r="K1221" s="1"/>
  <c r="AQ1223" i="1" s="1"/>
  <c r="F1210" i="11"/>
  <c r="K1210" s="1"/>
  <c r="AQ1212" i="1" s="1"/>
  <c r="F1204" i="11"/>
  <c r="K1204"/>
  <c r="AQ1206" i="1" s="1"/>
  <c r="F1196" i="11"/>
  <c r="K1196" s="1"/>
  <c r="AQ1198" i="1" s="1"/>
  <c r="M1197" i="93" s="1"/>
  <c r="F1183" i="11"/>
  <c r="K1183" s="1"/>
  <c r="AQ1185" i="1" s="1"/>
  <c r="F1171" i="11"/>
  <c r="F1147"/>
  <c r="F1138"/>
  <c r="K1138"/>
  <c r="AQ1140" i="1" s="1"/>
  <c r="F1130" i="11"/>
  <c r="K1130" s="1"/>
  <c r="AQ1132" i="1" s="1"/>
  <c r="F1126" i="11"/>
  <c r="K1126" s="1"/>
  <c r="AQ1128" i="1" s="1"/>
  <c r="F1120" i="11"/>
  <c r="K1120" s="1"/>
  <c r="AQ1122" i="1" s="1"/>
  <c r="F1100" i="11"/>
  <c r="F1060"/>
  <c r="F1054"/>
  <c r="F1050"/>
  <c r="F1046"/>
  <c r="K1046"/>
  <c r="AQ1048" i="1" s="1"/>
  <c r="F1040" i="11"/>
  <c r="F1036"/>
  <c r="F987"/>
  <c r="F978"/>
  <c r="F903"/>
  <c r="F879"/>
  <c r="K879" s="1"/>
  <c r="AQ881" i="1" s="1"/>
  <c r="F827" i="11"/>
  <c r="F814"/>
  <c r="F804"/>
  <c r="F795"/>
  <c r="F751"/>
  <c r="F745"/>
  <c r="K745" s="1"/>
  <c r="AQ747" i="1" s="1"/>
  <c r="F727" i="11"/>
  <c r="F659"/>
  <c r="F621"/>
  <c r="F586"/>
  <c r="F574"/>
  <c r="K574" s="1"/>
  <c r="AQ576" i="1" s="1"/>
  <c r="F542" i="11"/>
  <c r="F536"/>
  <c r="F526"/>
  <c r="F520"/>
  <c r="F514"/>
  <c r="F502"/>
  <c r="F498"/>
  <c r="F492"/>
  <c r="K492" s="1"/>
  <c r="AQ494" i="1" s="1"/>
  <c r="F488" i="11"/>
  <c r="F482"/>
  <c r="F478"/>
  <c r="F474"/>
  <c r="F466"/>
  <c r="K466" s="1"/>
  <c r="AQ468" i="1" s="1"/>
  <c r="F462" i="11"/>
  <c r="F452"/>
  <c r="F449"/>
  <c r="F444"/>
  <c r="F1158"/>
  <c r="F1154"/>
  <c r="F1142"/>
  <c r="F1129"/>
  <c r="K1129"/>
  <c r="AQ1131" i="1" s="1"/>
  <c r="F1125" i="11"/>
  <c r="K1125" s="1"/>
  <c r="AQ1127" i="1" s="1"/>
  <c r="F1115" i="11"/>
  <c r="K1115" s="1"/>
  <c r="AQ1117" i="1" s="1"/>
  <c r="F1053" i="11"/>
  <c r="D2456"/>
  <c r="F2245"/>
  <c r="AP1053" i="1"/>
  <c r="AP1051"/>
  <c r="AP1049"/>
  <c r="AP1047"/>
  <c r="AP1292"/>
  <c r="AP1291"/>
  <c r="AP1282"/>
  <c r="AP1256"/>
  <c r="AP1254"/>
  <c r="AP1248"/>
  <c r="AP1181"/>
  <c r="AP1160"/>
  <c r="AP1311"/>
  <c r="AP1281"/>
  <c r="AP1271"/>
  <c r="AP1257"/>
  <c r="AP1255"/>
  <c r="AP1249"/>
  <c r="AP1234"/>
  <c r="AP1176"/>
  <c r="AP1077"/>
  <c r="AP1055"/>
  <c r="AP1043"/>
  <c r="AP1041"/>
  <c r="AP1491"/>
  <c r="AP1489"/>
  <c r="AP1467"/>
  <c r="AP1461"/>
  <c r="AP1459"/>
  <c r="AP1451"/>
  <c r="AP1449"/>
  <c r="AP1447"/>
  <c r="AP1445"/>
  <c r="AP1443"/>
  <c r="AP1441"/>
  <c r="AP1439"/>
  <c r="AP1437"/>
  <c r="AP1435"/>
  <c r="AP1433"/>
  <c r="AP1431"/>
  <c r="AP1425"/>
  <c r="AP1419"/>
  <c r="AP1415"/>
  <c r="AP1412"/>
  <c r="AP1410"/>
  <c r="AP1492"/>
  <c r="AP1490"/>
  <c r="AP1480"/>
  <c r="AP1468"/>
  <c r="AP1460"/>
  <c r="AP1453"/>
  <c r="AP1452"/>
  <c r="AP1450"/>
  <c r="AP1448"/>
  <c r="AP1446"/>
  <c r="AP1444"/>
  <c r="AP1442"/>
  <c r="AP1440"/>
  <c r="AP1438"/>
  <c r="AP1436"/>
  <c r="AP1434"/>
  <c r="AP1432"/>
  <c r="AP1426"/>
  <c r="AP1424"/>
  <c r="AP1420"/>
  <c r="AP1418"/>
  <c r="AP1416"/>
  <c r="AP1411"/>
  <c r="AP1396"/>
  <c r="AP1394"/>
  <c r="AP1389"/>
  <c r="AP1387"/>
  <c r="AP1385"/>
  <c r="AP1383"/>
  <c r="AP1381"/>
  <c r="AP1379"/>
  <c r="AP1377"/>
  <c r="AP1375"/>
  <c r="AP1371"/>
  <c r="AP1401"/>
  <c r="AP1395"/>
  <c r="AP1393"/>
  <c r="AP1391"/>
  <c r="AP1388"/>
  <c r="AP1386"/>
  <c r="AP1384"/>
  <c r="AP1382"/>
  <c r="AP1380"/>
  <c r="AP1378"/>
  <c r="AP1376"/>
  <c r="O73" i="10"/>
  <c r="O77"/>
  <c r="O81"/>
  <c r="O85"/>
  <c r="O89"/>
  <c r="O93"/>
  <c r="O97"/>
  <c r="O101"/>
  <c r="O105"/>
  <c r="O109"/>
  <c r="O113"/>
  <c r="O117"/>
  <c r="O121"/>
  <c r="AP2391" i="1"/>
  <c r="AP2390"/>
  <c r="AP2389"/>
  <c r="AP2388"/>
  <c r="AP2387"/>
  <c r="AP2386"/>
  <c r="AP2385"/>
  <c r="AP2384"/>
  <c r="AP2383"/>
  <c r="AP2382"/>
  <c r="AP2381"/>
  <c r="AP2380"/>
  <c r="AP2379"/>
  <c r="AP2378"/>
  <c r="AP2377"/>
  <c r="AP2376"/>
  <c r="AP2375"/>
  <c r="AP2374"/>
  <c r="AP2373"/>
  <c r="AP2369"/>
  <c r="AP2364"/>
  <c r="AP2360"/>
  <c r="AP2356"/>
  <c r="AP2352"/>
  <c r="AP1472"/>
  <c r="AP1476"/>
  <c r="AP1296"/>
  <c r="AP1221"/>
  <c r="AP1295"/>
  <c r="AP1293"/>
  <c r="O123" i="10"/>
  <c r="O125"/>
  <c r="O126"/>
  <c r="O129"/>
  <c r="O130"/>
  <c r="O133"/>
  <c r="O134"/>
  <c r="O137"/>
  <c r="O138"/>
  <c r="O141"/>
  <c r="O142"/>
  <c r="O145"/>
  <c r="O146"/>
  <c r="O149"/>
  <c r="O150"/>
  <c r="O153"/>
  <c r="O154"/>
  <c r="O157"/>
  <c r="O158"/>
  <c r="O161"/>
  <c r="O162"/>
  <c r="O164"/>
  <c r="O166"/>
  <c r="O168"/>
  <c r="O170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O226"/>
  <c r="O228"/>
  <c r="O230"/>
  <c r="O232"/>
  <c r="O234"/>
  <c r="O236"/>
  <c r="O238"/>
  <c r="O240"/>
  <c r="O242"/>
  <c r="O244"/>
  <c r="O246"/>
  <c r="O248"/>
  <c r="O250"/>
  <c r="O252"/>
  <c r="O254"/>
  <c r="O256"/>
  <c r="O258"/>
  <c r="O260"/>
  <c r="O262"/>
  <c r="O264"/>
  <c r="O266"/>
  <c r="O268"/>
  <c r="O270"/>
  <c r="O272"/>
  <c r="O274"/>
  <c r="O276"/>
  <c r="O278"/>
  <c r="O280"/>
  <c r="O282"/>
  <c r="O284"/>
  <c r="O286"/>
  <c r="O288"/>
  <c r="O290"/>
  <c r="O292"/>
  <c r="O294"/>
  <c r="O296"/>
  <c r="O298"/>
  <c r="O300"/>
  <c r="F1607" i="11"/>
  <c r="K1607" s="1"/>
  <c r="AQ1609" i="1" s="1"/>
  <c r="F1579" i="11"/>
  <c r="K1579" s="1"/>
  <c r="AQ1581" i="1" s="1"/>
  <c r="F1575" i="11"/>
  <c r="K1575"/>
  <c r="AQ1577" i="1" s="1"/>
  <c r="F1559" i="11"/>
  <c r="K1559" s="1"/>
  <c r="AQ1561" i="1" s="1"/>
  <c r="F1557" i="11"/>
  <c r="K1557" s="1"/>
  <c r="AQ1559" i="1" s="1"/>
  <c r="F1555" i="11"/>
  <c r="K1555" s="1"/>
  <c r="AQ1557" i="1" s="1"/>
  <c r="F1549" i="11"/>
  <c r="K1549"/>
  <c r="AQ1551" i="1" s="1"/>
  <c r="F1545" i="11"/>
  <c r="K1545" s="1"/>
  <c r="AQ1547" i="1" s="1"/>
  <c r="F1543" i="11"/>
  <c r="K1543" s="1"/>
  <c r="AQ1545" i="1" s="1"/>
  <c r="F1541" i="11"/>
  <c r="K1541" s="1"/>
  <c r="AQ1543" i="1" s="1"/>
  <c r="F1539" i="11"/>
  <c r="K1539"/>
  <c r="AQ1541" i="1" s="1"/>
  <c r="F1537" i="11"/>
  <c r="K1537" s="1"/>
  <c r="AQ1539" i="1" s="1"/>
  <c r="F2348" i="11"/>
  <c r="K2348" s="1"/>
  <c r="AQ2350" i="1" s="1"/>
  <c r="F1645" i="11"/>
  <c r="K1645" s="1"/>
  <c r="AQ1647" i="1" s="1"/>
  <c r="F1589" i="11"/>
  <c r="K1589"/>
  <c r="AQ1591" i="1" s="1"/>
  <c r="F1585" i="11"/>
  <c r="K1585" s="1"/>
  <c r="AQ1587" i="1" s="1"/>
  <c r="F1573" i="11"/>
  <c r="K1573" s="1"/>
  <c r="AQ1575" i="1" s="1"/>
  <c r="F1569" i="11"/>
  <c r="K1569" s="1"/>
  <c r="AQ1571" i="1" s="1"/>
  <c r="F1563" i="11"/>
  <c r="K1563"/>
  <c r="AQ1565" i="1" s="1"/>
  <c r="F1561" i="11"/>
  <c r="K1561" s="1"/>
  <c r="AQ1563" i="1" s="1"/>
  <c r="F1547" i="11"/>
  <c r="K1547" s="1"/>
  <c r="AQ1549" i="1" s="1"/>
  <c r="I3401" i="11"/>
  <c r="I3403" s="1"/>
  <c r="D2424" s="1"/>
  <c r="I3596"/>
  <c r="I3598"/>
  <c r="D2430" s="1"/>
  <c r="I3729"/>
  <c r="D2435" s="1"/>
  <c r="I3970"/>
  <c r="D2449" s="1"/>
  <c r="I4053"/>
  <c r="D2454" s="1"/>
  <c r="F1548"/>
  <c r="K1548" s="1"/>
  <c r="AQ1550" i="1" s="1"/>
  <c r="I4129" i="11"/>
  <c r="D2467" s="1"/>
  <c r="I4156"/>
  <c r="I4369"/>
  <c r="D2478" s="1"/>
  <c r="I4727"/>
  <c r="D2497" s="1"/>
  <c r="F1934" s="1"/>
  <c r="K1934" s="1"/>
  <c r="AQ1936" i="1" s="1"/>
  <c r="I5353" i="11"/>
  <c r="D2535"/>
  <c r="F1933" s="1"/>
  <c r="K1933" s="1"/>
  <c r="AQ1935" i="1" s="1"/>
  <c r="AR1935" s="1"/>
  <c r="I5245" i="11"/>
  <c r="D2528" s="1"/>
  <c r="F1855" s="1"/>
  <c r="K1855" s="1"/>
  <c r="AQ1857" i="1" s="1"/>
  <c r="I5773" i="11"/>
  <c r="D2559" s="1"/>
  <c r="F2121" s="1"/>
  <c r="K2121" s="1"/>
  <c r="AQ2123" i="1" s="1"/>
  <c r="I5803" i="11"/>
  <c r="D2560" s="1"/>
  <c r="F2117" s="1"/>
  <c r="K2117" s="1"/>
  <c r="AQ2119" i="1" s="1"/>
  <c r="I5833" i="11"/>
  <c r="D2561"/>
  <c r="F2118" s="1"/>
  <c r="K2118" s="1"/>
  <c r="AQ2120" i="1" s="1"/>
  <c r="AS2120" s="1"/>
  <c r="I5847" i="11"/>
  <c r="D2562" s="1"/>
  <c r="I6249"/>
  <c r="D2580" s="1"/>
  <c r="F1852" s="1"/>
  <c r="K1852" s="1"/>
  <c r="AQ1854" i="1" s="1"/>
  <c r="I6599" i="11"/>
  <c r="D2601"/>
  <c r="F2040" s="1"/>
  <c r="K2040" s="1"/>
  <c r="AQ2042" i="1" s="1"/>
  <c r="I6849" i="11"/>
  <c r="D2615" s="1"/>
  <c r="F2003" s="1"/>
  <c r="K2003" s="1"/>
  <c r="AQ2005" i="1" s="1"/>
  <c r="AR2005" s="1"/>
  <c r="H1754" i="94"/>
  <c r="N1754" s="1"/>
  <c r="F1754"/>
  <c r="F1670"/>
  <c r="H1670"/>
  <c r="N1670" s="1"/>
  <c r="F2154"/>
  <c r="H2154"/>
  <c r="N2154" s="1"/>
  <c r="F1077" i="93"/>
  <c r="M1077"/>
  <c r="M440"/>
  <c r="F440"/>
  <c r="F1752" i="94"/>
  <c r="H1752"/>
  <c r="N1752" s="1"/>
  <c r="F1756"/>
  <c r="H1756"/>
  <c r="N1756" s="1"/>
  <c r="F1784"/>
  <c r="H1784"/>
  <c r="N1784" s="1"/>
  <c r="F1688"/>
  <c r="H1688"/>
  <c r="N1688" s="1"/>
  <c r="H1720"/>
  <c r="N1720" s="1"/>
  <c r="F1720"/>
  <c r="H1956"/>
  <c r="N1956" s="1"/>
  <c r="F2074"/>
  <c r="F1791"/>
  <c r="L1294" i="93"/>
  <c r="E1294"/>
  <c r="AR1295" i="1"/>
  <c r="AS1295"/>
  <c r="L1295" i="93"/>
  <c r="E1295"/>
  <c r="AS1296" i="1"/>
  <c r="AR1296"/>
  <c r="E1475" i="93"/>
  <c r="L1475"/>
  <c r="E2351"/>
  <c r="G2351" s="1"/>
  <c r="L2351"/>
  <c r="N2351" s="1"/>
  <c r="AS2352" i="1"/>
  <c r="AR2352"/>
  <c r="E2359" i="93"/>
  <c r="L2359"/>
  <c r="E2368"/>
  <c r="L2368"/>
  <c r="E2373"/>
  <c r="L2373"/>
  <c r="AR2374" i="1"/>
  <c r="AS2374"/>
  <c r="E2375" i="93"/>
  <c r="G2375" s="1"/>
  <c r="L2375"/>
  <c r="N2375" s="1"/>
  <c r="AR2376" i="1"/>
  <c r="AS2376"/>
  <c r="E2377" i="93"/>
  <c r="L2377"/>
  <c r="AR2378" i="1"/>
  <c r="AS2378"/>
  <c r="E2379" i="93"/>
  <c r="L2379"/>
  <c r="AR2380" i="1"/>
  <c r="AS2380"/>
  <c r="E2381" i="93"/>
  <c r="L2381"/>
  <c r="AR2382" i="1"/>
  <c r="AS2382"/>
  <c r="E2383" i="93"/>
  <c r="G2383" s="1"/>
  <c r="L2383"/>
  <c r="N2383" s="1"/>
  <c r="AR2384" i="1"/>
  <c r="AS2384"/>
  <c r="E2385" i="93"/>
  <c r="L2385"/>
  <c r="AR2386" i="1"/>
  <c r="AS2386"/>
  <c r="E2387" i="93"/>
  <c r="L2387"/>
  <c r="AR2388" i="1"/>
  <c r="AS2388"/>
  <c r="E2389" i="93"/>
  <c r="L2389"/>
  <c r="AR2390" i="1"/>
  <c r="AS2390"/>
  <c r="L1377" i="93"/>
  <c r="E1377"/>
  <c r="L1381"/>
  <c r="E1381"/>
  <c r="L1385"/>
  <c r="E1385"/>
  <c r="E1390"/>
  <c r="L1390"/>
  <c r="E1394"/>
  <c r="L1394"/>
  <c r="L1370"/>
  <c r="E1370"/>
  <c r="L1376"/>
  <c r="E1376"/>
  <c r="L1380"/>
  <c r="E1380"/>
  <c r="L1384"/>
  <c r="E1384"/>
  <c r="L1388"/>
  <c r="E1388"/>
  <c r="E1395"/>
  <c r="L1395"/>
  <c r="E1415"/>
  <c r="L1415"/>
  <c r="E1419"/>
  <c r="L1419"/>
  <c r="E1425"/>
  <c r="L1425"/>
  <c r="E1433"/>
  <c r="L1433"/>
  <c r="E1437"/>
  <c r="L1437"/>
  <c r="E1441"/>
  <c r="L1441"/>
  <c r="E1445"/>
  <c r="L1445"/>
  <c r="AS1446" i="1"/>
  <c r="E1449" i="93"/>
  <c r="L1449"/>
  <c r="E1452"/>
  <c r="L1452"/>
  <c r="E1467"/>
  <c r="L1467"/>
  <c r="E1489"/>
  <c r="L1489"/>
  <c r="N1489" s="1"/>
  <c r="AS1490" i="1"/>
  <c r="E1409" i="93"/>
  <c r="L1409"/>
  <c r="E1414"/>
  <c r="L1414"/>
  <c r="E1424"/>
  <c r="G1424" s="1"/>
  <c r="L1424"/>
  <c r="N1424" s="1"/>
  <c r="AR1425" i="1"/>
  <c r="AS1425"/>
  <c r="E1432" i="93"/>
  <c r="L1432"/>
  <c r="E1436"/>
  <c r="L1436"/>
  <c r="E1440"/>
  <c r="L1440"/>
  <c r="E1444"/>
  <c r="G1444" s="1"/>
  <c r="L1444"/>
  <c r="N1444" s="1"/>
  <c r="AS1445" i="1"/>
  <c r="E1448" i="93"/>
  <c r="G1448" s="1"/>
  <c r="L1448"/>
  <c r="N1448" s="1"/>
  <c r="AS1449" i="1"/>
  <c r="E1458" i="93"/>
  <c r="G1458" s="1"/>
  <c r="L1458"/>
  <c r="N1458" s="1"/>
  <c r="AS1459" i="1"/>
  <c r="E1466" i="93"/>
  <c r="L1466"/>
  <c r="E1490"/>
  <c r="G1490" s="1"/>
  <c r="L1490"/>
  <c r="N1490" s="1"/>
  <c r="AS1491" i="1"/>
  <c r="L1042" i="93"/>
  <c r="E1042"/>
  <c r="L1076"/>
  <c r="E1076"/>
  <c r="L1233"/>
  <c r="E1233"/>
  <c r="E1254"/>
  <c r="L1254"/>
  <c r="E1270"/>
  <c r="L1270"/>
  <c r="L1310"/>
  <c r="E1310"/>
  <c r="L1180"/>
  <c r="E1180"/>
  <c r="E1253"/>
  <c r="L1253"/>
  <c r="L1281"/>
  <c r="E1281"/>
  <c r="L1291"/>
  <c r="E1291"/>
  <c r="L1048"/>
  <c r="E1048"/>
  <c r="L1052"/>
  <c r="E1052"/>
  <c r="G1848" i="94"/>
  <c r="M1848" s="1"/>
  <c r="E1878"/>
  <c r="E2362"/>
  <c r="G2304"/>
  <c r="M2304" s="1"/>
  <c r="F2333"/>
  <c r="H2289"/>
  <c r="N2289" s="1"/>
  <c r="F2334"/>
  <c r="H1684"/>
  <c r="N1684" s="1"/>
  <c r="F2332"/>
  <c r="H2302"/>
  <c r="N2302" s="1"/>
  <c r="F1683"/>
  <c r="F2122" i="11"/>
  <c r="K2122" s="1"/>
  <c r="AQ2124" i="1" s="1"/>
  <c r="F732" i="11"/>
  <c r="K732" s="1"/>
  <c r="AQ734" i="1" s="1"/>
  <c r="F2272" i="11"/>
  <c r="K2272" s="1"/>
  <c r="AQ2274" i="1" s="1"/>
  <c r="F2273" i="11"/>
  <c r="K2273" s="1"/>
  <c r="AQ2275" i="1" s="1"/>
  <c r="AR1575"/>
  <c r="AS2350"/>
  <c r="AS1545"/>
  <c r="AR1609"/>
  <c r="L1292" i="93"/>
  <c r="E1292"/>
  <c r="L1220"/>
  <c r="E1220"/>
  <c r="AS1221" i="1"/>
  <c r="AR1221"/>
  <c r="E1471" i="93"/>
  <c r="L1471"/>
  <c r="E2355"/>
  <c r="L2355"/>
  <c r="AS2356" i="1"/>
  <c r="AR2356"/>
  <c r="E2363" i="93"/>
  <c r="L2363"/>
  <c r="E2372"/>
  <c r="L2372"/>
  <c r="AS2373" i="1"/>
  <c r="AR2373"/>
  <c r="E2374" i="93"/>
  <c r="L2374"/>
  <c r="AS2375" i="1"/>
  <c r="AR2375"/>
  <c r="E2376" i="93"/>
  <c r="L2376"/>
  <c r="AS2377" i="1"/>
  <c r="AR2377"/>
  <c r="E2378" i="93"/>
  <c r="G2378"/>
  <c r="L2378"/>
  <c r="N2378"/>
  <c r="AS2379" i="1"/>
  <c r="AR2379"/>
  <c r="E2380" i="93"/>
  <c r="L2380"/>
  <c r="AS2381" i="1"/>
  <c r="AR2381"/>
  <c r="E2382" i="93"/>
  <c r="L2382"/>
  <c r="AS2383" i="1"/>
  <c r="AR2383"/>
  <c r="E2384" i="93"/>
  <c r="L2384"/>
  <c r="AS2385" i="1"/>
  <c r="AR2385"/>
  <c r="E2386" i="93"/>
  <c r="G2386"/>
  <c r="L2386"/>
  <c r="N2386"/>
  <c r="AS2387" i="1"/>
  <c r="AR2387"/>
  <c r="E2388" i="93"/>
  <c r="L2388"/>
  <c r="AS2389" i="1"/>
  <c r="AR2389"/>
  <c r="E2390" i="93"/>
  <c r="L2390"/>
  <c r="AS2391" i="1"/>
  <c r="AR2391"/>
  <c r="L1375" i="93"/>
  <c r="E1375"/>
  <c r="L1379"/>
  <c r="E1379"/>
  <c r="L1383"/>
  <c r="E1383"/>
  <c r="L1387"/>
  <c r="E1387"/>
  <c r="E1392"/>
  <c r="L1392"/>
  <c r="E1400"/>
  <c r="L1400"/>
  <c r="L1374"/>
  <c r="E1374"/>
  <c r="L1378"/>
  <c r="E1378"/>
  <c r="L1382"/>
  <c r="E1382"/>
  <c r="L1386"/>
  <c r="E1386"/>
  <c r="E1393"/>
  <c r="L1393"/>
  <c r="E1410"/>
  <c r="L1410"/>
  <c r="E1417"/>
  <c r="L1417"/>
  <c r="E1423"/>
  <c r="L1423"/>
  <c r="E1431"/>
  <c r="L1431"/>
  <c r="E1435"/>
  <c r="L1435"/>
  <c r="E1439"/>
  <c r="L1439"/>
  <c r="AS1440" i="1"/>
  <c r="AR1440"/>
  <c r="E1443" i="93"/>
  <c r="L1443"/>
  <c r="AS1444" i="1"/>
  <c r="E1447" i="93"/>
  <c r="L1447"/>
  <c r="AS1448" i="1"/>
  <c r="L1451" i="93"/>
  <c r="E1451"/>
  <c r="E1459"/>
  <c r="G1459" s="1"/>
  <c r="L1459"/>
  <c r="N1459" s="1"/>
  <c r="AS1460" i="1"/>
  <c r="E1479" i="93"/>
  <c r="L1479"/>
  <c r="AS1480" i="1"/>
  <c r="E1491" i="93"/>
  <c r="L1491"/>
  <c r="E1411"/>
  <c r="L1411"/>
  <c r="E1418"/>
  <c r="L1418"/>
  <c r="E1430"/>
  <c r="L1430"/>
  <c r="E1434"/>
  <c r="L1434"/>
  <c r="E1438"/>
  <c r="L1438"/>
  <c r="E1442"/>
  <c r="G1442" s="1"/>
  <c r="L1442"/>
  <c r="N1442" s="1"/>
  <c r="AS1443" i="1"/>
  <c r="E1446" i="93"/>
  <c r="G1446"/>
  <c r="L1446"/>
  <c r="N1446"/>
  <c r="AS1447" i="1"/>
  <c r="E1450" i="93"/>
  <c r="G1450" s="1"/>
  <c r="L1450"/>
  <c r="N1450" s="1"/>
  <c r="AS1451" i="1"/>
  <c r="E1460" i="93"/>
  <c r="L1460"/>
  <c r="E1488"/>
  <c r="L1488"/>
  <c r="L1040"/>
  <c r="E1040"/>
  <c r="L1054"/>
  <c r="E1054"/>
  <c r="L1175"/>
  <c r="E1175"/>
  <c r="E1248"/>
  <c r="L1248"/>
  <c r="E1256"/>
  <c r="L1256"/>
  <c r="L1280"/>
  <c r="E1280"/>
  <c r="L1159"/>
  <c r="E1159"/>
  <c r="E1247"/>
  <c r="L1247"/>
  <c r="E1255"/>
  <c r="L1255"/>
  <c r="L1290"/>
  <c r="E1290"/>
  <c r="AS1291" i="1"/>
  <c r="L1046" i="93"/>
  <c r="E1046"/>
  <c r="L1050"/>
  <c r="E1050"/>
  <c r="F1798" i="11"/>
  <c r="K1798" s="1"/>
  <c r="AQ1800" i="1"/>
  <c r="F1797" i="11"/>
  <c r="K1797"/>
  <c r="AQ1799" i="1" s="1"/>
  <c r="F1801" i="11"/>
  <c r="K1801" s="1"/>
  <c r="AQ1803" i="1" s="1"/>
  <c r="F1799" i="11"/>
  <c r="K1799"/>
  <c r="AQ1801" i="1" s="1"/>
  <c r="F1197" i="93"/>
  <c r="F1230"/>
  <c r="M548"/>
  <c r="F562"/>
  <c r="F2211"/>
  <c r="M2357"/>
  <c r="M2369"/>
  <c r="N2369" s="1"/>
  <c r="F2356"/>
  <c r="G2356" s="1"/>
  <c r="G2356" i="94" s="1"/>
  <c r="M2356" s="1"/>
  <c r="AS2365" i="1"/>
  <c r="M2367" i="93"/>
  <c r="N2367" s="1"/>
  <c r="AS2362" i="1"/>
  <c r="AS2135"/>
  <c r="AR2135"/>
  <c r="M2120" i="93"/>
  <c r="N2120" s="1"/>
  <c r="F2120"/>
  <c r="G2120" s="1"/>
  <c r="AS2134" i="1"/>
  <c r="F2142" i="93"/>
  <c r="G2142" s="1"/>
  <c r="G2142" i="94" s="1"/>
  <c r="M2142" s="1"/>
  <c r="M2142" i="93"/>
  <c r="N2142" s="1"/>
  <c r="AR2143" i="1"/>
  <c r="G1655" i="93"/>
  <c r="AR1664" i="1"/>
  <c r="F1671" i="93"/>
  <c r="G1671" s="1"/>
  <c r="M2242"/>
  <c r="N2242" s="1"/>
  <c r="F2242"/>
  <c r="G2242" s="1"/>
  <c r="AR2243" i="1"/>
  <c r="G1653" i="93"/>
  <c r="AR1662" i="1"/>
  <c r="F1669" i="93"/>
  <c r="G1669" s="1"/>
  <c r="M1677"/>
  <c r="N1677" s="1"/>
  <c r="F1677"/>
  <c r="G1677" s="1"/>
  <c r="AS1678" i="1"/>
  <c r="AR2267"/>
  <c r="M2266" i="93"/>
  <c r="N2266" s="1"/>
  <c r="M1693"/>
  <c r="N1693" s="1"/>
  <c r="F1693"/>
  <c r="G1693" s="1"/>
  <c r="M1701"/>
  <c r="N1701" s="1"/>
  <c r="M1709"/>
  <c r="N1709" s="1"/>
  <c r="F1709"/>
  <c r="G1709" s="1"/>
  <c r="M1717"/>
  <c r="N1717" s="1"/>
  <c r="M1725"/>
  <c r="N1725" s="1"/>
  <c r="F1725"/>
  <c r="G1725" s="1"/>
  <c r="M1741"/>
  <c r="N1741" s="1"/>
  <c r="F1741"/>
  <c r="G1741" s="1"/>
  <c r="AS1750" i="1"/>
  <c r="F1757" i="93"/>
  <c r="G1757" s="1"/>
  <c r="M1765"/>
  <c r="N1765" s="1"/>
  <c r="M1773"/>
  <c r="N1773" s="1"/>
  <c r="AS1774" i="1"/>
  <c r="G1773" i="93"/>
  <c r="AS1782" i="1"/>
  <c r="AS1688"/>
  <c r="AS1696"/>
  <c r="AS1704"/>
  <c r="AS1712"/>
  <c r="F1719" i="93"/>
  <c r="G1719" s="1"/>
  <c r="M1735"/>
  <c r="N1735" s="1"/>
  <c r="AS1736" i="1"/>
  <c r="M1743" i="93"/>
  <c r="N1743" s="1"/>
  <c r="F1743" i="94" s="1"/>
  <c r="AS1744" i="1"/>
  <c r="F1751" i="93"/>
  <c r="G1751" s="1"/>
  <c r="M1759"/>
  <c r="N1759" s="1"/>
  <c r="M1767"/>
  <c r="N1767" s="1"/>
  <c r="AS1768" i="1"/>
  <c r="G1767" i="93"/>
  <c r="AS1776" i="1"/>
  <c r="AS1784"/>
  <c r="M2135" i="93"/>
  <c r="N2135" s="1"/>
  <c r="F2135"/>
  <c r="G2135" s="1"/>
  <c r="M1486"/>
  <c r="AS2040" i="1"/>
  <c r="AR2040"/>
  <c r="M2044" i="93"/>
  <c r="N2044" s="1"/>
  <c r="F2044"/>
  <c r="G2044" s="1"/>
  <c r="M2052"/>
  <c r="N2052" s="1"/>
  <c r="F2052"/>
  <c r="G2052" s="1"/>
  <c r="AR2061" i="1"/>
  <c r="AS2061"/>
  <c r="AS2077"/>
  <c r="AR2091"/>
  <c r="F2090" i="93"/>
  <c r="G2090" s="1"/>
  <c r="M2100"/>
  <c r="N2100" s="1"/>
  <c r="F2100"/>
  <c r="G2100" s="1"/>
  <c r="M2116"/>
  <c r="N2116" s="1"/>
  <c r="AS2117" i="1"/>
  <c r="AS2153"/>
  <c r="AR2153"/>
  <c r="M2147" i="93"/>
  <c r="N2147" s="1"/>
  <c r="AR2148" i="1"/>
  <c r="M2095" i="93"/>
  <c r="N2095" s="1"/>
  <c r="H2095" i="94" s="1"/>
  <c r="N2095" s="1"/>
  <c r="AS2096" i="1"/>
  <c r="AR2096"/>
  <c r="F2079" i="93"/>
  <c r="G2079" s="1"/>
  <c r="M2063"/>
  <c r="N2063" s="1"/>
  <c r="H2063" i="94" s="1"/>
  <c r="N2063" s="1"/>
  <c r="AS2064" i="1"/>
  <c r="AR2064"/>
  <c r="AS2050"/>
  <c r="F2049" i="93"/>
  <c r="G2049" s="1"/>
  <c r="H1869" i="94"/>
  <c r="N1869" s="1"/>
  <c r="F1869"/>
  <c r="H1873"/>
  <c r="N1873"/>
  <c r="H1933"/>
  <c r="N1933" s="1"/>
  <c r="F1933"/>
  <c r="F1947"/>
  <c r="H1951"/>
  <c r="N1951" s="1"/>
  <c r="F1951"/>
  <c r="H1982"/>
  <c r="N1982" s="1"/>
  <c r="F1982"/>
  <c r="H2066"/>
  <c r="N2066" s="1"/>
  <c r="F2066"/>
  <c r="H1952"/>
  <c r="N1952" s="1"/>
  <c r="F1952"/>
  <c r="H1985"/>
  <c r="N1985" s="1"/>
  <c r="F1985"/>
  <c r="H1961"/>
  <c r="N1961"/>
  <c r="F1961"/>
  <c r="H1884"/>
  <c r="N1884"/>
  <c r="F1884"/>
  <c r="G1829"/>
  <c r="M1829" s="1"/>
  <c r="E1829"/>
  <c r="G1964"/>
  <c r="M1964" s="1"/>
  <c r="E1964"/>
  <c r="H630"/>
  <c r="N630" s="1"/>
  <c r="AS1862" i="1"/>
  <c r="M1861" i="93"/>
  <c r="N1861" s="1"/>
  <c r="F1861"/>
  <c r="G1861" s="1"/>
  <c r="M1867"/>
  <c r="N1867" s="1"/>
  <c r="AS1894" i="1"/>
  <c r="M1893" i="93"/>
  <c r="N1893"/>
  <c r="F1893"/>
  <c r="G1893" s="1"/>
  <c r="M1909"/>
  <c r="N1909"/>
  <c r="AS1918" i="1"/>
  <c r="M1917" i="93"/>
  <c r="N1917"/>
  <c r="F1917"/>
  <c r="G1917"/>
  <c r="F1929"/>
  <c r="G1929" s="1"/>
  <c r="AR1960" i="1"/>
  <c r="F1959" i="93"/>
  <c r="G1959" s="1"/>
  <c r="AS1960" i="1"/>
  <c r="N1959" i="93"/>
  <c r="F1995"/>
  <c r="G1995" s="1"/>
  <c r="AS1996" i="1"/>
  <c r="AS1848"/>
  <c r="F1847" i="93"/>
  <c r="G1847"/>
  <c r="AR1887" i="1"/>
  <c r="F1886" i="93"/>
  <c r="G1886" s="1"/>
  <c r="AR1907" i="1"/>
  <c r="F1906" i="93"/>
  <c r="G1906"/>
  <c r="AR1833" i="1"/>
  <c r="M1832" i="93"/>
  <c r="N1832" s="1"/>
  <c r="AR1845" i="1"/>
  <c r="F1844" i="93"/>
  <c r="G1844" s="1"/>
  <c r="M1844"/>
  <c r="N1844"/>
  <c r="AS1864" i="1"/>
  <c r="AR1880"/>
  <c r="F1879" i="93"/>
  <c r="G1879" s="1"/>
  <c r="M1879"/>
  <c r="N1879"/>
  <c r="F1923"/>
  <c r="G1923" s="1"/>
  <c r="AR1940" i="1"/>
  <c r="M1939" i="93"/>
  <c r="N1939" s="1"/>
  <c r="AS1940" i="1"/>
  <c r="M1969" i="93"/>
  <c r="N1969" s="1"/>
  <c r="AR1970" i="1"/>
  <c r="F1936" i="93"/>
  <c r="G1936"/>
  <c r="AS1937" i="1"/>
  <c r="AS1995"/>
  <c r="M1994" i="93"/>
  <c r="N1994" s="1"/>
  <c r="AR1917" i="1"/>
  <c r="N1916" i="93"/>
  <c r="F1916"/>
  <c r="G1916" s="1"/>
  <c r="AS1917" i="1"/>
  <c r="F1954" i="93"/>
  <c r="G1954" s="1"/>
  <c r="AS1827" i="1"/>
  <c r="M1826" i="93"/>
  <c r="N1826" s="1"/>
  <c r="AR1827" i="1"/>
  <c r="M1874" i="93"/>
  <c r="N1874" s="1"/>
  <c r="F1874"/>
  <c r="G1874" s="1"/>
  <c r="G1874" i="94" s="1"/>
  <c r="M1874" s="1"/>
  <c r="AR1875" i="1"/>
  <c r="AS1967"/>
  <c r="F1966" i="93"/>
  <c r="G1966" s="1"/>
  <c r="AR1967" i="1"/>
  <c r="AR1831"/>
  <c r="M1842" i="93"/>
  <c r="N1842" s="1"/>
  <c r="AR1843" i="1"/>
  <c r="F1842" i="93"/>
  <c r="G1842" s="1"/>
  <c r="AS1878" i="1"/>
  <c r="F1877" i="93"/>
  <c r="G1877" s="1"/>
  <c r="AR1926" i="1"/>
  <c r="F1925" i="93"/>
  <c r="G1925"/>
  <c r="M1925"/>
  <c r="N1925" s="1"/>
  <c r="AR1950" i="1"/>
  <c r="M1949" i="93"/>
  <c r="N1949" s="1"/>
  <c r="F1983"/>
  <c r="G1983"/>
  <c r="AS1984" i="1"/>
  <c r="AS1945"/>
  <c r="M1944" i="93"/>
  <c r="N1944" s="1"/>
  <c r="F1858"/>
  <c r="G1858" s="1"/>
  <c r="AS1859" i="1"/>
  <c r="M1858" i="93"/>
  <c r="N1858" s="1"/>
  <c r="AR1886" i="1"/>
  <c r="M1885" i="93"/>
  <c r="N1885"/>
  <c r="M1905"/>
  <c r="N1905" s="1"/>
  <c r="AR1906" i="1"/>
  <c r="F1905" i="93"/>
  <c r="G1905" s="1"/>
  <c r="F1915"/>
  <c r="G1915"/>
  <c r="AR1928" i="1"/>
  <c r="G1927" i="93"/>
  <c r="AS1928" i="1"/>
  <c r="M1927" i="93"/>
  <c r="N1927" s="1"/>
  <c r="F1965"/>
  <c r="G1965" s="1"/>
  <c r="AS2002" i="1"/>
  <c r="M2001" i="93"/>
  <c r="N2001" s="1"/>
  <c r="AR2002" i="1"/>
  <c r="F2001" i="93"/>
  <c r="G2001" s="1"/>
  <c r="AS1873" i="1"/>
  <c r="M1890" i="93"/>
  <c r="N1890"/>
  <c r="AS1891" i="1"/>
  <c r="F1890" i="93"/>
  <c r="G1890"/>
  <c r="AR1911" i="1"/>
  <c r="AS1840"/>
  <c r="M1839" i="93"/>
  <c r="N1839" s="1"/>
  <c r="G1839"/>
  <c r="E1839" i="94" s="1"/>
  <c r="AR1840" i="1"/>
  <c r="AS1925"/>
  <c r="M1972" i="93"/>
  <c r="N1972" s="1"/>
  <c r="F1972"/>
  <c r="G1972"/>
  <c r="G1972" i="94" s="1"/>
  <c r="M1972" s="1"/>
  <c r="AS1829" i="1"/>
  <c r="AS1895"/>
  <c r="M1894" i="93"/>
  <c r="N1894" s="1"/>
  <c r="F1894"/>
  <c r="G1894" s="1"/>
  <c r="AR1895" i="1"/>
  <c r="AS1985"/>
  <c r="H1971" i="94"/>
  <c r="N1971"/>
  <c r="H1878"/>
  <c r="N1878" s="1"/>
  <c r="F1878"/>
  <c r="F1835"/>
  <c r="N2362"/>
  <c r="F2362"/>
  <c r="G2050"/>
  <c r="M2050" s="1"/>
  <c r="E2050"/>
  <c r="F2050"/>
  <c r="N2050"/>
  <c r="H1796"/>
  <c r="N1796" s="1"/>
  <c r="H2304"/>
  <c r="N2304" s="1"/>
  <c r="F2304"/>
  <c r="E2339"/>
  <c r="H2329"/>
  <c r="N2329"/>
  <c r="F2329"/>
  <c r="G2313"/>
  <c r="M2313" s="1"/>
  <c r="H2311"/>
  <c r="N2311"/>
  <c r="F2311"/>
  <c r="E2283"/>
  <c r="H2281"/>
  <c r="N2281"/>
  <c r="F2281"/>
  <c r="G2194"/>
  <c r="M2194" s="1"/>
  <c r="H2192"/>
  <c r="N2192" s="1"/>
  <c r="F2192"/>
  <c r="E2330"/>
  <c r="H2316"/>
  <c r="N2316" s="1"/>
  <c r="F2316"/>
  <c r="G2282"/>
  <c r="M2282"/>
  <c r="H2195"/>
  <c r="N2195" s="1"/>
  <c r="F2195"/>
  <c r="E2342"/>
  <c r="G2328"/>
  <c r="M2328" s="1"/>
  <c r="G2314"/>
  <c r="M2314" s="1"/>
  <c r="E2314"/>
  <c r="E2284"/>
  <c r="G6"/>
  <c r="M6" s="1"/>
  <c r="H2335"/>
  <c r="N2335" s="1"/>
  <c r="F2335"/>
  <c r="G2333"/>
  <c r="M2333" s="1"/>
  <c r="E2333"/>
  <c r="G2315"/>
  <c r="M2315"/>
  <c r="E2315"/>
  <c r="H2309"/>
  <c r="N2309"/>
  <c r="F2309"/>
  <c r="G2289"/>
  <c r="M2289" s="1"/>
  <c r="E2289"/>
  <c r="G2196"/>
  <c r="M2196" s="1"/>
  <c r="E2196"/>
  <c r="H2338"/>
  <c r="N2338" s="1"/>
  <c r="F2338"/>
  <c r="G2334"/>
  <c r="M2334"/>
  <c r="E2334"/>
  <c r="G2298"/>
  <c r="M2298" s="1"/>
  <c r="E2298"/>
  <c r="H2191"/>
  <c r="N2191" s="1"/>
  <c r="F2191"/>
  <c r="G2336"/>
  <c r="M2336"/>
  <c r="E2336"/>
  <c r="G2332"/>
  <c r="M2332"/>
  <c r="E2332"/>
  <c r="G2310"/>
  <c r="M2310" s="1"/>
  <c r="E2310"/>
  <c r="G2302"/>
  <c r="M2302" s="1"/>
  <c r="E2302"/>
  <c r="G2193"/>
  <c r="M2193" s="1"/>
  <c r="E2193"/>
  <c r="E1972"/>
  <c r="G1839"/>
  <c r="M1839" s="1"/>
  <c r="E1874"/>
  <c r="F2063"/>
  <c r="F2095"/>
  <c r="H2135"/>
  <c r="N2135" s="1"/>
  <c r="F2135"/>
  <c r="E2142"/>
  <c r="E2356"/>
  <c r="H1446"/>
  <c r="N1446"/>
  <c r="F1446"/>
  <c r="H1459"/>
  <c r="N1459" s="1"/>
  <c r="F1459"/>
  <c r="E2386"/>
  <c r="G2386"/>
  <c r="M2386" s="1"/>
  <c r="E2378"/>
  <c r="G2378"/>
  <c r="M2378"/>
  <c r="AS2275" i="1"/>
  <c r="F2274" i="93"/>
  <c r="G2274"/>
  <c r="M2274"/>
  <c r="N2274" s="1"/>
  <c r="AR2275" i="1"/>
  <c r="F2273" i="93"/>
  <c r="G2273"/>
  <c r="M2273"/>
  <c r="N2273" s="1"/>
  <c r="AR2274" i="1"/>
  <c r="AS2274"/>
  <c r="H1490" i="94"/>
  <c r="N1490" s="1"/>
  <c r="F1490"/>
  <c r="H1458"/>
  <c r="N1458" s="1"/>
  <c r="F1458"/>
  <c r="H1444"/>
  <c r="N1444"/>
  <c r="F1444"/>
  <c r="H1424"/>
  <c r="N1424"/>
  <c r="F1424"/>
  <c r="H1489"/>
  <c r="N1489" s="1"/>
  <c r="F1489"/>
  <c r="F2383"/>
  <c r="H2383"/>
  <c r="N2383" s="1"/>
  <c r="F2375"/>
  <c r="H2375"/>
  <c r="N2375" s="1"/>
  <c r="H2351"/>
  <c r="N2351" s="1"/>
  <c r="F2351"/>
  <c r="H1894"/>
  <c r="N1894"/>
  <c r="F1894"/>
  <c r="H2001"/>
  <c r="N2001" s="1"/>
  <c r="F2001"/>
  <c r="G1927"/>
  <c r="M1927" s="1"/>
  <c r="E1927"/>
  <c r="G1983"/>
  <c r="M1983" s="1"/>
  <c r="E1983"/>
  <c r="G1925"/>
  <c r="M1925"/>
  <c r="E1925"/>
  <c r="H1916"/>
  <c r="N1916"/>
  <c r="F1916"/>
  <c r="G1936"/>
  <c r="M1936" s="1"/>
  <c r="E1936"/>
  <c r="F1917"/>
  <c r="H1917"/>
  <c r="N1917" s="1"/>
  <c r="F1909"/>
  <c r="H1909"/>
  <c r="N1909" s="1"/>
  <c r="H1893"/>
  <c r="N1893" s="1"/>
  <c r="F1893"/>
  <c r="G2100"/>
  <c r="M2100"/>
  <c r="E2100"/>
  <c r="H1450"/>
  <c r="N1450"/>
  <c r="F1450"/>
  <c r="H1442"/>
  <c r="N1442" s="1"/>
  <c r="F1442"/>
  <c r="F2386"/>
  <c r="H2386"/>
  <c r="N2386" s="1"/>
  <c r="F2378"/>
  <c r="H2378"/>
  <c r="N2378" s="1"/>
  <c r="M733" i="93"/>
  <c r="N733" s="1"/>
  <c r="F733"/>
  <c r="G733" s="1"/>
  <c r="AR734" i="1"/>
  <c r="AS734"/>
  <c r="F2122" i="93"/>
  <c r="G2122" s="1"/>
  <c r="M2122"/>
  <c r="N2122" s="1"/>
  <c r="AR2123" i="1"/>
  <c r="AS2123"/>
  <c r="H1448" i="94"/>
  <c r="N1448" s="1"/>
  <c r="F1448"/>
  <c r="G1424"/>
  <c r="M1424" s="1"/>
  <c r="E1424"/>
  <c r="E2383"/>
  <c r="G2383"/>
  <c r="M2383" s="1"/>
  <c r="E2375"/>
  <c r="G2375"/>
  <c r="M2375" s="1"/>
  <c r="G2351"/>
  <c r="M2351"/>
  <c r="E2351"/>
  <c r="G2273"/>
  <c r="M2273" s="1"/>
  <c r="E2273"/>
  <c r="G2274"/>
  <c r="M2274" s="1"/>
  <c r="E2274"/>
  <c r="H1452" i="11"/>
  <c r="K1452" s="1"/>
  <c r="AQ1454" i="1" s="1"/>
  <c r="H1432" i="11"/>
  <c r="K1432"/>
  <c r="AQ1434" i="1" s="1"/>
  <c r="H1431" i="11"/>
  <c r="K1431" s="1"/>
  <c r="AQ1433" i="1" s="1"/>
  <c r="H642" i="11"/>
  <c r="K642"/>
  <c r="AQ644" i="1" s="1"/>
  <c r="H806" i="11"/>
  <c r="K806" s="1"/>
  <c r="AQ808" i="1" s="1"/>
  <c r="H763" i="11"/>
  <c r="H257"/>
  <c r="H1455"/>
  <c r="K1455"/>
  <c r="AQ1457" i="1" s="1"/>
  <c r="H1451" i="11"/>
  <c r="K1451" s="1"/>
  <c r="AQ1453" i="1" s="1"/>
  <c r="H1462" i="11"/>
  <c r="K1462"/>
  <c r="AQ1464" i="1" s="1"/>
  <c r="H1436" i="11"/>
  <c r="K1436" s="1"/>
  <c r="AQ1438" i="1" s="1"/>
  <c r="H1422" i="11"/>
  <c r="K1422" s="1"/>
  <c r="AQ1424" i="1" s="1"/>
  <c r="H1312" i="11"/>
  <c r="K1312"/>
  <c r="AQ1314" i="1" s="1"/>
  <c r="H632" i="11"/>
  <c r="K632" s="1"/>
  <c r="AQ634" i="1" s="1"/>
  <c r="H244" i="11"/>
  <c r="H794"/>
  <c r="K794" s="1"/>
  <c r="AQ796" i="1" s="1"/>
  <c r="H658" i="11"/>
  <c r="K658"/>
  <c r="AQ660" i="1" s="1"/>
  <c r="H572" i="11"/>
  <c r="H94"/>
  <c r="K94"/>
  <c r="AQ96" i="1" s="1"/>
  <c r="H1417" i="11"/>
  <c r="K1417" s="1"/>
  <c r="AQ1419" i="1" s="1"/>
  <c r="H1483" i="11"/>
  <c r="K1483"/>
  <c r="AQ1485" i="1" s="1"/>
  <c r="H1461" i="11"/>
  <c r="K1461" s="1"/>
  <c r="AQ1463" i="1" s="1"/>
  <c r="H630" i="11"/>
  <c r="K630"/>
  <c r="AQ632" i="1" s="1"/>
  <c r="H153" i="11"/>
  <c r="K153" s="1"/>
  <c r="AQ155" i="1" s="1"/>
  <c r="H67" i="11"/>
  <c r="K67"/>
  <c r="AQ69" i="1" s="1"/>
  <c r="H584" i="11"/>
  <c r="H95"/>
  <c r="K95"/>
  <c r="AQ97" i="1" s="1"/>
  <c r="H1415" i="11"/>
  <c r="K1415" s="1"/>
  <c r="AQ1417" i="1" s="1"/>
  <c r="H1435" i="11"/>
  <c r="K1435"/>
  <c r="AQ1437" i="1" s="1"/>
  <c r="H811" i="11"/>
  <c r="K811" s="1"/>
  <c r="AQ813" i="1" s="1"/>
  <c r="H241" i="11"/>
  <c r="M1590" i="93"/>
  <c r="N1590" s="1"/>
  <c r="H1590" i="94" s="1"/>
  <c r="F1590" i="93"/>
  <c r="G1590"/>
  <c r="AS1591" i="1"/>
  <c r="AR1591"/>
  <c r="M1550" i="93"/>
  <c r="N1550"/>
  <c r="F1550"/>
  <c r="G1550" s="1"/>
  <c r="G1550" i="94" s="1"/>
  <c r="AR1551" i="1"/>
  <c r="AS1551"/>
  <c r="M1116" i="93"/>
  <c r="F1116"/>
  <c r="F746"/>
  <c r="M746"/>
  <c r="F276"/>
  <c r="M562"/>
  <c r="AR2370" i="1"/>
  <c r="F2369" i="93"/>
  <c r="G2369" s="1"/>
  <c r="M2361"/>
  <c r="N2361" s="1"/>
  <c r="F2361" i="94" s="1"/>
  <c r="F2361" i="93"/>
  <c r="G2361" s="1"/>
  <c r="AR2362" i="1"/>
  <c r="M1671" i="93"/>
  <c r="N1671"/>
  <c r="AR1672" i="1"/>
  <c r="AS1672"/>
  <c r="M1669" i="93"/>
  <c r="N1669"/>
  <c r="AR1670" i="1"/>
  <c r="AS1670"/>
  <c r="AS2043"/>
  <c r="AR2043"/>
  <c r="F2042" i="93"/>
  <c r="G2042" s="1"/>
  <c r="G2042" i="94" s="1"/>
  <c r="M2042" i="93"/>
  <c r="N2042" s="1"/>
  <c r="F2056"/>
  <c r="G2056" s="1"/>
  <c r="E2056" i="94" s="1"/>
  <c r="M2056" i="93"/>
  <c r="N2056"/>
  <c r="AS2057" i="1"/>
  <c r="AR2057"/>
  <c r="E1873" i="94"/>
  <c r="G1873"/>
  <c r="M1873" s="1"/>
  <c r="E1947"/>
  <c r="G1947"/>
  <c r="M1947" s="1"/>
  <c r="H2352"/>
  <c r="N2352" s="1"/>
  <c r="F2352"/>
  <c r="G1833"/>
  <c r="M1833" s="1"/>
  <c r="E1833"/>
  <c r="G1801"/>
  <c r="M1801" s="1"/>
  <c r="E1801"/>
  <c r="G630"/>
  <c r="M630" s="1"/>
  <c r="E630"/>
  <c r="AS1910" i="1"/>
  <c r="F1909" i="93"/>
  <c r="G1909" s="1"/>
  <c r="AR1996" i="1"/>
  <c r="M1995" i="93"/>
  <c r="N1995"/>
  <c r="F1832"/>
  <c r="G1832" s="1"/>
  <c r="AS1833" i="1"/>
  <c r="AR1924"/>
  <c r="M1923" i="93"/>
  <c r="N1923" s="1"/>
  <c r="AR1995" i="1"/>
  <c r="F1994" i="93"/>
  <c r="G1994" s="1"/>
  <c r="M1877"/>
  <c r="N1877" s="1"/>
  <c r="H1877" i="94" s="1"/>
  <c r="N1877" s="1"/>
  <c r="AR1878" i="1"/>
  <c r="F1944" i="93"/>
  <c r="G1944" s="1"/>
  <c r="AR1945" i="1"/>
  <c r="M1915" i="93"/>
  <c r="N1915" s="1"/>
  <c r="F1915" i="94" s="1"/>
  <c r="AR1916" i="1"/>
  <c r="AR1873"/>
  <c r="F1872" i="93"/>
  <c r="G1872" s="1"/>
  <c r="M1924"/>
  <c r="N1924" s="1"/>
  <c r="F1924"/>
  <c r="G1924" s="1"/>
  <c r="E1924" i="94" s="1"/>
  <c r="AR1925" i="1"/>
  <c r="M1984" i="93"/>
  <c r="N1984" s="1"/>
  <c r="F1984"/>
  <c r="G1984" s="1"/>
  <c r="G1984" i="94" s="1"/>
  <c r="M1984" s="1"/>
  <c r="AR1985" i="1"/>
  <c r="M1992" i="93"/>
  <c r="N1992" s="1"/>
  <c r="F1992" i="94" s="1"/>
  <c r="F1992" i="93"/>
  <c r="G1992" s="1"/>
  <c r="G1992" i="94" s="1"/>
  <c r="AR1993" i="1"/>
  <c r="G1796" i="94"/>
  <c r="M1796" s="1"/>
  <c r="E1796"/>
  <c r="E1871"/>
  <c r="G1871"/>
  <c r="M1871" s="1"/>
  <c r="H2339"/>
  <c r="N2339"/>
  <c r="F2339"/>
  <c r="H2331"/>
  <c r="N2331" s="1"/>
  <c r="F2331"/>
  <c r="H2313"/>
  <c r="N2313" s="1"/>
  <c r="F2313"/>
  <c r="H2283"/>
  <c r="N2283" s="1"/>
  <c r="F2283"/>
  <c r="H2194"/>
  <c r="N2194" s="1"/>
  <c r="F2194"/>
  <c r="H2330"/>
  <c r="N2330" s="1"/>
  <c r="F2330"/>
  <c r="H2282"/>
  <c r="N2282" s="1"/>
  <c r="F2282"/>
  <c r="H2342"/>
  <c r="N2342" s="1"/>
  <c r="F2342"/>
  <c r="H2340"/>
  <c r="N2340"/>
  <c r="F2340"/>
  <c r="F2328"/>
  <c r="H2328"/>
  <c r="N2328"/>
  <c r="H2314"/>
  <c r="N2314" s="1"/>
  <c r="F2314"/>
  <c r="H2284"/>
  <c r="N2284" s="1"/>
  <c r="F2284"/>
  <c r="H2280"/>
  <c r="N2280"/>
  <c r="F2280"/>
  <c r="F6"/>
  <c r="H6"/>
  <c r="N6"/>
  <c r="G2335"/>
  <c r="M2335" s="1"/>
  <c r="E2335"/>
  <c r="G2317"/>
  <c r="M2317" s="1"/>
  <c r="E2317"/>
  <c r="G2309"/>
  <c r="M2309"/>
  <c r="E2309"/>
  <c r="G2198"/>
  <c r="M2198" s="1"/>
  <c r="E2198"/>
  <c r="G2338"/>
  <c r="M2338" s="1"/>
  <c r="E2338"/>
  <c r="G2312"/>
  <c r="M2312" s="1"/>
  <c r="E2312"/>
  <c r="G2191"/>
  <c r="M2191" s="1"/>
  <c r="E2191"/>
  <c r="F1083" i="93"/>
  <c r="M1083"/>
  <c r="M863"/>
  <c r="F863"/>
  <c r="F1441"/>
  <c r="G1441" s="1"/>
  <c r="AR1442" i="1"/>
  <c r="M1441" i="93"/>
  <c r="N1441" s="1"/>
  <c r="H1441" i="94" s="1"/>
  <c r="AS1442" i="1"/>
  <c r="M1374" i="93"/>
  <c r="N1374" s="1"/>
  <c r="AR1375" i="1"/>
  <c r="F1374" i="93"/>
  <c r="G1374"/>
  <c r="AS1375" i="1"/>
  <c r="F1228" i="93"/>
  <c r="M1228"/>
  <c r="M1564"/>
  <c r="N1564" s="1"/>
  <c r="H1564" i="94" s="1"/>
  <c r="F1564" i="93"/>
  <c r="G1564"/>
  <c r="AR1565" i="1"/>
  <c r="AS1565"/>
  <c r="M1540" i="93"/>
  <c r="N1540"/>
  <c r="F1540"/>
  <c r="G1540" s="1"/>
  <c r="AR1541" i="1"/>
  <c r="AS1541"/>
  <c r="M1576" i="93"/>
  <c r="N1576" s="1"/>
  <c r="F1576"/>
  <c r="G1576"/>
  <c r="AS1577" i="1"/>
  <c r="AR1577"/>
  <c r="M467" i="93"/>
  <c r="F467"/>
  <c r="M1139"/>
  <c r="F1139"/>
  <c r="F1293"/>
  <c r="M2212"/>
  <c r="F2212"/>
  <c r="M2364"/>
  <c r="N2364" s="1"/>
  <c r="F2364"/>
  <c r="G2364"/>
  <c r="AR2365" i="1"/>
  <c r="M1655" i="93"/>
  <c r="N1655" s="1"/>
  <c r="H1655" i="94" s="1"/>
  <c r="AR1656" i="1"/>
  <c r="AS1656"/>
  <c r="M1653" i="93"/>
  <c r="N1653" s="1"/>
  <c r="H1653" i="94" s="1"/>
  <c r="N1653" s="1"/>
  <c r="AR1654" i="1"/>
  <c r="AS1654"/>
  <c r="AS2258"/>
  <c r="M2257" i="93"/>
  <c r="N2257"/>
  <c r="F2048"/>
  <c r="G2048" s="1"/>
  <c r="AR2049" i="1"/>
  <c r="AS2049"/>
  <c r="M2048" i="93"/>
  <c r="N2048" s="1"/>
  <c r="F2048" i="94" s="1"/>
  <c r="AS2069" i="1"/>
  <c r="M2068" i="93"/>
  <c r="N2068" s="1"/>
  <c r="F2068" i="94" s="1"/>
  <c r="F2068" i="93"/>
  <c r="G2068" s="1"/>
  <c r="AR2069" i="1"/>
  <c r="G2352" i="94"/>
  <c r="M2352" s="1"/>
  <c r="E2352"/>
  <c r="H1801"/>
  <c r="N1801" s="1"/>
  <c r="F1801"/>
  <c r="H1997"/>
  <c r="N1997"/>
  <c r="F1997"/>
  <c r="AR1868" i="1"/>
  <c r="F1867" i="93"/>
  <c r="G1867" s="1"/>
  <c r="AR1930" i="1"/>
  <c r="M1929" i="93"/>
  <c r="N1929" s="1"/>
  <c r="AS1887" i="1"/>
  <c r="M1886" i="93"/>
  <c r="N1886" s="1"/>
  <c r="AR1864" i="1"/>
  <c r="F1863" i="93"/>
  <c r="G1863" s="1"/>
  <c r="AS1970" i="1"/>
  <c r="F1969" i="93"/>
  <c r="G1969" s="1"/>
  <c r="AS1831" i="1"/>
  <c r="F1830" i="93"/>
  <c r="G1830"/>
  <c r="F1949"/>
  <c r="G1949" s="1"/>
  <c r="G1949" i="94" s="1"/>
  <c r="AS1950" i="1"/>
  <c r="F1885" i="93"/>
  <c r="G1885" s="1"/>
  <c r="E1885" i="94" s="1"/>
  <c r="AS1886" i="1"/>
  <c r="M1965" i="93"/>
  <c r="N1965"/>
  <c r="AR1966" i="1"/>
  <c r="AS1911"/>
  <c r="F1910" i="93"/>
  <c r="G1910"/>
  <c r="M1828"/>
  <c r="N1828" s="1"/>
  <c r="F1828" i="94" s="1"/>
  <c r="F1828" i="93"/>
  <c r="G1828" s="1"/>
  <c r="AR1829" i="1"/>
  <c r="E2033" i="94"/>
  <c r="G2033"/>
  <c r="M2033" s="1"/>
  <c r="G2303"/>
  <c r="M2303"/>
  <c r="E2303"/>
  <c r="G2331"/>
  <c r="M2331"/>
  <c r="E2331"/>
  <c r="G2340"/>
  <c r="M2340" s="1"/>
  <c r="E2340"/>
  <c r="G2280"/>
  <c r="M2280" s="1"/>
  <c r="E2280"/>
  <c r="H2317"/>
  <c r="N2317" s="1"/>
  <c r="F2317"/>
  <c r="H2198"/>
  <c r="N2198"/>
  <c r="F2198"/>
  <c r="H2312"/>
  <c r="N2312" s="1"/>
  <c r="F2312"/>
  <c r="M879" i="93"/>
  <c r="F879"/>
  <c r="M860"/>
  <c r="F860"/>
  <c r="M1434"/>
  <c r="N1434" s="1"/>
  <c r="H1434" i="94" s="1"/>
  <c r="N1434" s="1"/>
  <c r="AR1435" i="1"/>
  <c r="F1434" i="93"/>
  <c r="G1434"/>
  <c r="AS1435" i="1"/>
  <c r="M1292" i="93"/>
  <c r="N1292" s="1"/>
  <c r="AS1293" i="1"/>
  <c r="F1292" i="93"/>
  <c r="G1292" s="1"/>
  <c r="AR1293" i="1"/>
  <c r="AR1550"/>
  <c r="M1549" i="93"/>
  <c r="N1549" s="1"/>
  <c r="H1549" i="94" s="1"/>
  <c r="N1549" s="1"/>
  <c r="M2011" i="93"/>
  <c r="N2011" s="1"/>
  <c r="H2011" i="94" s="1"/>
  <c r="AR2012" i="1"/>
  <c r="AS2012"/>
  <c r="F2011" i="93"/>
  <c r="G2011" s="1"/>
  <c r="AR2110" i="1"/>
  <c r="F2109" i="93"/>
  <c r="G2109"/>
  <c r="M2109"/>
  <c r="N2109" s="1"/>
  <c r="AS2110" i="1"/>
  <c r="M2010" i="93"/>
  <c r="N2010" s="1"/>
  <c r="F2010" i="94" s="1"/>
  <c r="AS2011" i="1"/>
  <c r="AR2011"/>
  <c r="F2010" i="93"/>
  <c r="G2010" s="1"/>
  <c r="M2024"/>
  <c r="N2024"/>
  <c r="F2024"/>
  <c r="G2024" s="1"/>
  <c r="AR2025" i="1"/>
  <c r="AS2025"/>
  <c r="E2127" i="94"/>
  <c r="G2127"/>
  <c r="M2127" s="1"/>
  <c r="AS2032" i="1"/>
  <c r="M2031" i="93"/>
  <c r="N2031" s="1"/>
  <c r="AR2032" i="1"/>
  <c r="F2031" i="93"/>
  <c r="G2031" s="1"/>
  <c r="AS2022" i="1"/>
  <c r="F2021" i="93"/>
  <c r="G2021" s="1"/>
  <c r="M2021"/>
  <c r="N2021" s="1"/>
  <c r="H2021" i="94" s="1"/>
  <c r="AR2022" i="1"/>
  <c r="M2020" i="93"/>
  <c r="N2020" s="1"/>
  <c r="F2020"/>
  <c r="G2020"/>
  <c r="AR2021" i="1"/>
  <c r="AS2021"/>
  <c r="F2160" i="94"/>
  <c r="H2160"/>
  <c r="N2160"/>
  <c r="H1660"/>
  <c r="N1660" s="1"/>
  <c r="F1660"/>
  <c r="K813" i="11"/>
  <c r="AQ815" i="1"/>
  <c r="AS1871"/>
  <c r="F1870" i="93"/>
  <c r="G1870" s="1"/>
  <c r="M2062"/>
  <c r="N2062" s="1"/>
  <c r="F2062"/>
  <c r="G2062"/>
  <c r="F2005" i="11"/>
  <c r="K2005"/>
  <c r="AQ2007" i="1" s="1"/>
  <c r="F2004" i="11"/>
  <c r="K2004" s="1"/>
  <c r="AQ2006" i="1" s="1"/>
  <c r="F2002" i="11"/>
  <c r="K2002"/>
  <c r="AQ2004" i="1" s="1"/>
  <c r="K953" i="11"/>
  <c r="AQ955" i="1" s="1"/>
  <c r="K1078" i="11"/>
  <c r="AQ1080" i="1" s="1"/>
  <c r="K438" i="11"/>
  <c r="AQ440" i="1" s="1"/>
  <c r="K1276" i="11"/>
  <c r="AQ1278" i="1" s="1"/>
  <c r="F2083" i="11"/>
  <c r="K2083" s="1"/>
  <c r="AQ2085" i="1" s="1"/>
  <c r="F2082" i="11"/>
  <c r="K2082"/>
  <c r="AQ2084" i="1" s="1"/>
  <c r="F2079" i="11"/>
  <c r="K2079" s="1"/>
  <c r="AQ2081" i="1" s="1"/>
  <c r="F2084" i="11"/>
  <c r="K2084"/>
  <c r="AQ2086" i="1" s="1"/>
  <c r="M1986" i="93"/>
  <c r="N1986" s="1"/>
  <c r="AR1987" i="1"/>
  <c r="AS1987"/>
  <c r="F1986" i="93"/>
  <c r="G1986" s="1"/>
  <c r="M1926"/>
  <c r="N1926" s="1"/>
  <c r="AR1927" i="1"/>
  <c r="AS1927"/>
  <c r="F1926" i="93"/>
  <c r="G1926" s="1"/>
  <c r="F1973" i="11"/>
  <c r="K1973" s="1"/>
  <c r="AQ1975" i="1" s="1"/>
  <c r="F1974" i="11"/>
  <c r="K1974"/>
  <c r="AQ1976" i="1" s="1"/>
  <c r="K954" i="11"/>
  <c r="AQ956" i="1" s="1"/>
  <c r="K1096" i="11"/>
  <c r="AQ1098" i="1" s="1"/>
  <c r="K363" i="11"/>
  <c r="AQ365" i="1" s="1"/>
  <c r="K1098" i="11"/>
  <c r="AQ1100" i="1" s="1"/>
  <c r="K511" i="11"/>
  <c r="AQ513" i="1" s="1"/>
  <c r="F2044" i="11"/>
  <c r="K2044" s="1"/>
  <c r="AQ2046" i="1" s="1"/>
  <c r="F2052" i="11"/>
  <c r="K2052"/>
  <c r="AQ2054" i="1" s="1"/>
  <c r="F2074" i="11"/>
  <c r="K2074" s="1"/>
  <c r="AQ2076" i="1" s="1"/>
  <c r="F2080" i="11"/>
  <c r="K2080"/>
  <c r="AQ2082" i="1" s="1"/>
  <c r="F2114" i="11"/>
  <c r="K2114" s="1"/>
  <c r="AQ2116" i="1" s="1"/>
  <c r="F2152" i="11"/>
  <c r="K2152"/>
  <c r="AQ2154" i="1" s="1"/>
  <c r="F2157" i="11"/>
  <c r="K2157" s="1"/>
  <c r="AQ2159" i="1" s="1"/>
  <c r="F2143" i="11"/>
  <c r="K2143"/>
  <c r="AQ2145" i="1" s="1"/>
  <c r="F2105" i="11"/>
  <c r="K2105" s="1"/>
  <c r="AQ2107" i="1" s="1"/>
  <c r="F2091" i="11"/>
  <c r="K2091"/>
  <c r="AQ2093" i="1" s="1"/>
  <c r="F2085" i="11"/>
  <c r="K2085" s="1"/>
  <c r="AQ2087" i="1" s="1"/>
  <c r="F2063" i="11"/>
  <c r="K2063"/>
  <c r="AQ2065" i="1" s="1"/>
  <c r="F2057" i="11"/>
  <c r="K2057" s="1"/>
  <c r="AQ2059" i="1" s="1"/>
  <c r="F2053" i="11"/>
  <c r="K2053"/>
  <c r="AQ2055" i="1" s="1"/>
  <c r="F2042" i="11"/>
  <c r="K2042" s="1"/>
  <c r="AQ2044" i="1" s="1"/>
  <c r="F2039" i="11"/>
  <c r="K2039"/>
  <c r="AQ2041" i="1" s="1"/>
  <c r="M2162" i="93"/>
  <c r="N2162" s="1"/>
  <c r="F2162"/>
  <c r="G2162" s="1"/>
  <c r="F2200" i="11"/>
  <c r="K2200" s="1"/>
  <c r="AQ2202" i="1" s="1"/>
  <c r="F2202" i="11"/>
  <c r="K2202"/>
  <c r="AQ2204" i="1" s="1"/>
  <c r="F2203" i="11"/>
  <c r="K2203" s="1"/>
  <c r="AQ2205" i="1" s="1"/>
  <c r="F2199" i="11"/>
  <c r="K2199"/>
  <c r="AQ2201" i="1" s="1"/>
  <c r="F2362" i="11"/>
  <c r="K2362" s="1"/>
  <c r="AQ2364" i="1" s="1"/>
  <c r="F2369" i="11"/>
  <c r="K2369"/>
  <c r="AQ2371" i="1" s="1"/>
  <c r="F2365" i="11"/>
  <c r="K2365" s="1"/>
  <c r="AQ2367" i="1" s="1"/>
  <c r="F2357" i="11"/>
  <c r="K2357"/>
  <c r="AQ2359" i="1" s="1"/>
  <c r="F2353" i="11"/>
  <c r="K2353" s="1"/>
  <c r="AQ2355" i="1" s="1"/>
  <c r="F559" i="11"/>
  <c r="K559"/>
  <c r="AQ561" i="1" s="1"/>
  <c r="F549" i="11"/>
  <c r="K549" s="1"/>
  <c r="AQ551" i="1" s="1"/>
  <c r="M2034" i="93"/>
  <c r="N2034" s="1"/>
  <c r="F2034" i="94" s="1"/>
  <c r="F2034" i="93"/>
  <c r="G2034" s="1"/>
  <c r="M1862"/>
  <c r="N1862" s="1"/>
  <c r="F1862"/>
  <c r="G1862" s="1"/>
  <c r="M1922"/>
  <c r="N1922" s="1"/>
  <c r="F1922"/>
  <c r="G1922" s="1"/>
  <c r="F2139" i="11"/>
  <c r="K2139"/>
  <c r="AQ2141" i="1" s="1"/>
  <c r="F2135" i="11"/>
  <c r="K2135" s="1"/>
  <c r="AQ2137" i="1" s="1"/>
  <c r="F2160" i="11"/>
  <c r="K2160"/>
  <c r="AQ2162" i="1" s="1"/>
  <c r="F2138" i="11"/>
  <c r="K2138" s="1"/>
  <c r="AQ2140" i="1" s="1"/>
  <c r="F1986" i="11"/>
  <c r="K1986"/>
  <c r="AQ1988" i="1" s="1"/>
  <c r="F1976" i="11"/>
  <c r="K1976" s="1"/>
  <c r="AQ1978" i="1" s="1"/>
  <c r="M2098" i="93"/>
  <c r="N2098" s="1"/>
  <c r="F2098"/>
  <c r="G2098" s="1"/>
  <c r="I3310" i="11"/>
  <c r="I3524"/>
  <c r="I3543" s="1"/>
  <c r="D2428" s="1"/>
  <c r="F1582"/>
  <c r="K1582"/>
  <c r="AQ1584" i="1" s="1"/>
  <c r="F1586" i="11"/>
  <c r="K1586" s="1"/>
  <c r="AQ1588" i="1" s="1"/>
  <c r="F1604" i="11"/>
  <c r="K1604"/>
  <c r="AQ1606" i="1" s="1"/>
  <c r="F1610" i="11"/>
  <c r="K1610" s="1"/>
  <c r="AQ1612" i="1" s="1"/>
  <c r="F1616" i="11"/>
  <c r="K1616"/>
  <c r="AQ1618" i="1" s="1"/>
  <c r="F1618" i="11"/>
  <c r="K1618" s="1"/>
  <c r="AQ1620" i="1" s="1"/>
  <c r="F1624" i="11"/>
  <c r="K1624"/>
  <c r="AQ1626" i="1" s="1"/>
  <c r="F1626" i="11"/>
  <c r="K1626" s="1"/>
  <c r="AQ1628" i="1" s="1"/>
  <c r="F1632" i="11"/>
  <c r="K1632"/>
  <c r="AQ1634" i="1" s="1"/>
  <c r="F1634" i="11"/>
  <c r="K1634" s="1"/>
  <c r="AQ1636" i="1" s="1"/>
  <c r="F1640" i="11"/>
  <c r="K1640"/>
  <c r="AQ1642" i="1" s="1"/>
  <c r="F1642" i="11"/>
  <c r="K1642" s="1"/>
  <c r="AQ1644" i="1" s="1"/>
  <c r="F618" i="11"/>
  <c r="K618"/>
  <c r="AQ620" i="1" s="1"/>
  <c r="F619" i="11"/>
  <c r="K619" s="1"/>
  <c r="AQ621" i="1" s="1"/>
  <c r="F741" i="11"/>
  <c r="K741"/>
  <c r="AQ743" i="1" s="1"/>
  <c r="F1553" i="11"/>
  <c r="K1553" s="1"/>
  <c r="AQ1555" i="1" s="1"/>
  <c r="F1577" i="11"/>
  <c r="K1577"/>
  <c r="AQ1579" i="1" s="1"/>
  <c r="F1601" i="11"/>
  <c r="K1601" s="1"/>
  <c r="AQ1603" i="1" s="1"/>
  <c r="F1611" i="11"/>
  <c r="K1611"/>
  <c r="AQ1613" i="1" s="1"/>
  <c r="F1615" i="11"/>
  <c r="K1615" s="1"/>
  <c r="AQ1617" i="1" s="1"/>
  <c r="F1619" i="11"/>
  <c r="K1619"/>
  <c r="AQ1621" i="1" s="1"/>
  <c r="F1623" i="11"/>
  <c r="K1623" s="1"/>
  <c r="AQ1625" i="1" s="1"/>
  <c r="F1627" i="11"/>
  <c r="K1627"/>
  <c r="AQ1629" i="1" s="1"/>
  <c r="F1631" i="11"/>
  <c r="K1631" s="1"/>
  <c r="AQ1633" i="1" s="1"/>
  <c r="F1635" i="11"/>
  <c r="K1635"/>
  <c r="AQ1637" i="1" s="1"/>
  <c r="F1639" i="11"/>
  <c r="K1639" s="1"/>
  <c r="AQ1641" i="1" s="1"/>
  <c r="I3908" i="11"/>
  <c r="D2445"/>
  <c r="F2237" s="1"/>
  <c r="K2237" s="1"/>
  <c r="AQ2239" i="1" s="1"/>
  <c r="I4168" i="11"/>
  <c r="D2469" s="1"/>
  <c r="I4320"/>
  <c r="D2475" s="1"/>
  <c r="I5106"/>
  <c r="D2520" s="1"/>
  <c r="F2031" s="1"/>
  <c r="K2031" s="1"/>
  <c r="AQ2033" i="1" s="1"/>
  <c r="I5415" i="11"/>
  <c r="D2538"/>
  <c r="F1940" s="1"/>
  <c r="K1940" s="1"/>
  <c r="AQ1942" i="1" s="1"/>
  <c r="I5036" i="11"/>
  <c r="I5037" s="1"/>
  <c r="D2516" s="1"/>
  <c r="F1793" s="1"/>
  <c r="K1793" s="1"/>
  <c r="AQ1795" i="1" s="1"/>
  <c r="I5156" i="11"/>
  <c r="I5160" s="1"/>
  <c r="D2523" s="1"/>
  <c r="I6430"/>
  <c r="I6431"/>
  <c r="D2591" s="1"/>
  <c r="F2035" s="1"/>
  <c r="K2035" s="1"/>
  <c r="AQ2037" i="1" s="1"/>
  <c r="H1890" i="94"/>
  <c r="N1890" s="1"/>
  <c r="F1890"/>
  <c r="G1915"/>
  <c r="M1915"/>
  <c r="E1915"/>
  <c r="F1885"/>
  <c r="H1885"/>
  <c r="N1885"/>
  <c r="G1877"/>
  <c r="M1877"/>
  <c r="E1877"/>
  <c r="H1879"/>
  <c r="N1879" s="1"/>
  <c r="F1879"/>
  <c r="H1844"/>
  <c r="N1844" s="1"/>
  <c r="F1844"/>
  <c r="G1906"/>
  <c r="M1906" s="1"/>
  <c r="E1906"/>
  <c r="G1847"/>
  <c r="M1847"/>
  <c r="E1847"/>
  <c r="H1959"/>
  <c r="N1959" s="1"/>
  <c r="F1959"/>
  <c r="G1917"/>
  <c r="M1917" s="1"/>
  <c r="E1917"/>
  <c r="H2147"/>
  <c r="N2147" s="1"/>
  <c r="F2147"/>
  <c r="G2052"/>
  <c r="M2052" s="1"/>
  <c r="E2052"/>
  <c r="H1767"/>
  <c r="N1767" s="1"/>
  <c r="F1767"/>
  <c r="H1735"/>
  <c r="N1735"/>
  <c r="F1735"/>
  <c r="H1773"/>
  <c r="N1773" s="1"/>
  <c r="F1773"/>
  <c r="G1669"/>
  <c r="M1669" s="1"/>
  <c r="E1669"/>
  <c r="G1653"/>
  <c r="M1653" s="1"/>
  <c r="E1653"/>
  <c r="G1671"/>
  <c r="M1671" s="1"/>
  <c r="E1671"/>
  <c r="G1655"/>
  <c r="M1655"/>
  <c r="E1655"/>
  <c r="AR1801" i="1"/>
  <c r="M1800" i="93"/>
  <c r="N1800" s="1"/>
  <c r="F1800"/>
  <c r="G1800" s="1"/>
  <c r="AS1801" i="1"/>
  <c r="AR1800"/>
  <c r="M1799" i="93"/>
  <c r="N1799" s="1"/>
  <c r="F1799"/>
  <c r="G1799" s="1"/>
  <c r="AS1800" i="1"/>
  <c r="AS2124"/>
  <c r="F2123" i="93"/>
  <c r="G2123"/>
  <c r="M2123"/>
  <c r="N2123" s="1"/>
  <c r="AR2124" i="1"/>
  <c r="G1910" i="94"/>
  <c r="M1910" s="1"/>
  <c r="E1910"/>
  <c r="G1890"/>
  <c r="M1890"/>
  <c r="E1890"/>
  <c r="F1858"/>
  <c r="H1858"/>
  <c r="N1858" s="1"/>
  <c r="G1830"/>
  <c r="M1830" s="1"/>
  <c r="E1830"/>
  <c r="H1995"/>
  <c r="N1995"/>
  <c r="F1995"/>
  <c r="E2090"/>
  <c r="G2090"/>
  <c r="M2090" s="1"/>
  <c r="H2257"/>
  <c r="N2257"/>
  <c r="F2257"/>
  <c r="G1677"/>
  <c r="M1677" s="1"/>
  <c r="E1677"/>
  <c r="G2242"/>
  <c r="M2242" s="1"/>
  <c r="E2242"/>
  <c r="H2142"/>
  <c r="N2142" s="1"/>
  <c r="F2142"/>
  <c r="M1802" i="93"/>
  <c r="N1802" s="1"/>
  <c r="F1802"/>
  <c r="G1802"/>
  <c r="AS1803" i="1"/>
  <c r="AR1803"/>
  <c r="M1798" i="93"/>
  <c r="N1798"/>
  <c r="F1798"/>
  <c r="G1798" s="1"/>
  <c r="AS1799" i="1"/>
  <c r="AR1799"/>
  <c r="M2004" i="93"/>
  <c r="N2004"/>
  <c r="F2004"/>
  <c r="G2004" s="1"/>
  <c r="AS2005" i="1"/>
  <c r="F2124" i="11"/>
  <c r="K2124"/>
  <c r="AQ2126" i="1"/>
  <c r="F2123" i="11"/>
  <c r="K2123" s="1"/>
  <c r="AQ2125" i="1" s="1"/>
  <c r="AS1936"/>
  <c r="M1935" i="93"/>
  <c r="N1935" s="1"/>
  <c r="F1935"/>
  <c r="G1935" s="1"/>
  <c r="AR1936" i="1"/>
  <c r="F1817" i="11"/>
  <c r="K1817"/>
  <c r="AQ1819" i="1" s="1"/>
  <c r="F1813" i="11"/>
  <c r="K1813"/>
  <c r="AQ1815" i="1"/>
  <c r="F1809" i="11"/>
  <c r="K1809" s="1"/>
  <c r="AQ1811" i="1" s="1"/>
  <c r="F1805" i="11"/>
  <c r="K1805" s="1"/>
  <c r="AQ1807" i="1" s="1"/>
  <c r="F1820" i="11"/>
  <c r="K1820"/>
  <c r="AQ1822" i="1" s="1"/>
  <c r="F1812" i="11"/>
  <c r="K1812"/>
  <c r="AQ1814" i="1"/>
  <c r="F1804" i="11"/>
  <c r="K1804" s="1"/>
  <c r="AQ1806" i="1" s="1"/>
  <c r="F1814" i="11"/>
  <c r="K1814" s="1"/>
  <c r="AQ1816" i="1" s="1"/>
  <c r="F1806" i="11"/>
  <c r="K1806"/>
  <c r="AQ1808" i="1" s="1"/>
  <c r="F1819" i="11"/>
  <c r="K1819"/>
  <c r="AQ1821" i="1"/>
  <c r="F1815" i="11"/>
  <c r="K1815" s="1"/>
  <c r="AQ1817" i="1" s="1"/>
  <c r="F1811" i="11"/>
  <c r="K1811" s="1"/>
  <c r="AQ1813" i="1" s="1"/>
  <c r="F1807" i="11"/>
  <c r="K1807"/>
  <c r="AQ1809" i="1" s="1"/>
  <c r="F1803" i="11"/>
  <c r="K1803"/>
  <c r="AQ1805" i="1"/>
  <c r="F1816" i="11"/>
  <c r="K1816" s="1"/>
  <c r="AQ1818" i="1" s="1"/>
  <c r="F1808" i="11"/>
  <c r="K1808" s="1"/>
  <c r="AQ1810" i="1" s="1"/>
  <c r="F1818" i="11"/>
  <c r="K1818"/>
  <c r="AQ1820" i="1" s="1"/>
  <c r="F1810" i="11"/>
  <c r="K1810"/>
  <c r="AQ1812" i="1"/>
  <c r="F1802" i="11"/>
  <c r="K1802" s="1"/>
  <c r="AQ1804" i="1" s="1"/>
  <c r="F2341" i="11"/>
  <c r="K2341" s="1"/>
  <c r="AQ2342" i="1" s="1"/>
  <c r="F2263" i="11"/>
  <c r="K2263"/>
  <c r="AQ2265" i="1" s="1"/>
  <c r="F2233" i="11"/>
  <c r="K2233"/>
  <c r="AQ2235" i="1"/>
  <c r="F2227" i="11"/>
  <c r="K2227" s="1"/>
  <c r="AQ2229" i="1" s="1"/>
  <c r="F1499" i="11"/>
  <c r="K1499" s="1"/>
  <c r="AQ1501" i="1" s="1"/>
  <c r="F1491" i="11"/>
  <c r="K1491"/>
  <c r="AQ1493" i="1" s="1"/>
  <c r="F1479" i="11"/>
  <c r="K1479"/>
  <c r="AQ1481" i="1"/>
  <c r="F1469" i="11"/>
  <c r="K1469" s="1"/>
  <c r="AQ1471" i="1" s="1"/>
  <c r="F1397" i="11"/>
  <c r="K1397" s="1"/>
  <c r="AQ1399" i="1" s="1"/>
  <c r="F1295" i="11"/>
  <c r="F1272"/>
  <c r="K1272"/>
  <c r="AQ1274" i="1"/>
  <c r="F1242" i="11"/>
  <c r="K1242" s="1"/>
  <c r="AQ1244" i="1" s="1"/>
  <c r="F1169" i="11"/>
  <c r="F1145"/>
  <c r="F1097"/>
  <c r="K1097" s="1"/>
  <c r="AQ1099" i="1" s="1"/>
  <c r="F840" i="11"/>
  <c r="K840" s="1"/>
  <c r="AQ842" i="1" s="1"/>
  <c r="F823" i="11"/>
  <c r="K823"/>
  <c r="AQ825" i="1"/>
  <c r="F818" i="11"/>
  <c r="K818" s="1"/>
  <c r="AQ820" i="1" s="1"/>
  <c r="F764" i="11"/>
  <c r="F592"/>
  <c r="K592" s="1"/>
  <c r="AQ594" i="1" s="1"/>
  <c r="F577" i="11"/>
  <c r="K577" s="1"/>
  <c r="AQ579" i="1" s="1"/>
  <c r="F404" i="11"/>
  <c r="F2292"/>
  <c r="K2292" s="1"/>
  <c r="AQ2293" i="1" s="1"/>
  <c r="F2218" i="11"/>
  <c r="K2218" s="1"/>
  <c r="AQ2220" i="1" s="1"/>
  <c r="F2182" i="11"/>
  <c r="K2182"/>
  <c r="AQ2184" i="1"/>
  <c r="F2174" i="11"/>
  <c r="K2174" s="1"/>
  <c r="AQ2176" i="1" s="1"/>
  <c r="F2166" i="11"/>
  <c r="K2166" s="1"/>
  <c r="AQ2168" i="1" s="1"/>
  <c r="F1492" i="11"/>
  <c r="K1492" s="1"/>
  <c r="AQ1494" i="1" s="1"/>
  <c r="F1484" i="11"/>
  <c r="K1484"/>
  <c r="AQ1486" i="1"/>
  <c r="F1477" i="11"/>
  <c r="F1475"/>
  <c r="K1475" s="1"/>
  <c r="AQ1477" i="1" s="1"/>
  <c r="F1473" i="11"/>
  <c r="K1473" s="1"/>
  <c r="AQ1475" i="1" s="1"/>
  <c r="F1471" i="11"/>
  <c r="K1471"/>
  <c r="AQ1473" i="1"/>
  <c r="F1467" i="11"/>
  <c r="K1467" s="1"/>
  <c r="AQ1469" i="1" s="1"/>
  <c r="F1420" i="11"/>
  <c r="K1420" s="1"/>
  <c r="AQ1422" i="1" s="1"/>
  <c r="F1398" i="11"/>
  <c r="K1398" s="1"/>
  <c r="AQ1400" i="1" s="1"/>
  <c r="F1388" i="11"/>
  <c r="K1388"/>
  <c r="AQ1390" i="1"/>
  <c r="F1275" i="11"/>
  <c r="K1275" s="1"/>
  <c r="AQ1277" i="1" s="1"/>
  <c r="F1271" i="11"/>
  <c r="K1271" s="1"/>
  <c r="AQ1273" i="1" s="1"/>
  <c r="F1191" i="11"/>
  <c r="F1189"/>
  <c r="F1159"/>
  <c r="F964"/>
  <c r="F822"/>
  <c r="K822" s="1"/>
  <c r="AQ824" i="1" s="1"/>
  <c r="F768" i="11"/>
  <c r="F578"/>
  <c r="K578" s="1"/>
  <c r="AQ580" i="1" s="1"/>
  <c r="F572" i="11"/>
  <c r="K572"/>
  <c r="AQ574" i="1" s="1"/>
  <c r="F296" i="11"/>
  <c r="F244"/>
  <c r="K244"/>
  <c r="AQ246" i="1" s="1"/>
  <c r="F64" i="11"/>
  <c r="K64" s="1"/>
  <c r="AQ66" i="1" s="1"/>
  <c r="F60" i="11"/>
  <c r="K60" s="1"/>
  <c r="AQ62" i="1" s="1"/>
  <c r="F28" i="11"/>
  <c r="K28" s="1"/>
  <c r="AQ30" i="1" s="1"/>
  <c r="F24" i="11"/>
  <c r="K24"/>
  <c r="AQ26" i="1" s="1"/>
  <c r="F18" i="11"/>
  <c r="K18" s="1"/>
  <c r="AQ20" i="1" s="1"/>
  <c r="F10" i="11"/>
  <c r="K10" s="1"/>
  <c r="AQ12" i="1" s="1"/>
  <c r="F6" i="11"/>
  <c r="K6" s="1"/>
  <c r="AQ8" i="1" s="1"/>
  <c r="F93" i="11"/>
  <c r="K93"/>
  <c r="AQ95" i="1" s="1"/>
  <c r="F61" i="11"/>
  <c r="K61" s="1"/>
  <c r="AQ63" i="1" s="1"/>
  <c r="F11" i="11"/>
  <c r="K11" s="1"/>
  <c r="AQ13" i="1" s="1"/>
  <c r="F7" i="11"/>
  <c r="K7" s="1"/>
  <c r="AQ9" i="1" s="1"/>
  <c r="F27" i="11"/>
  <c r="K27"/>
  <c r="AQ29" i="1" s="1"/>
  <c r="F23" i="11"/>
  <c r="K23" s="1"/>
  <c r="AQ25" i="1" s="1"/>
  <c r="F2172" i="11"/>
  <c r="K2172" s="1"/>
  <c r="AQ2174" i="1" s="1"/>
  <c r="F2188" i="11"/>
  <c r="K2188" s="1"/>
  <c r="AQ2190" i="1" s="1"/>
  <c r="F2225" i="11"/>
  <c r="K2225"/>
  <c r="AQ2227" i="1"/>
  <c r="F2278" i="11"/>
  <c r="K2278" s="1"/>
  <c r="AQ2280" i="1" s="1"/>
  <c r="F2165" i="11"/>
  <c r="K2165" s="1"/>
  <c r="AQ2167" i="1" s="1"/>
  <c r="F2173" i="11"/>
  <c r="K2173" s="1"/>
  <c r="AQ2175" i="1" s="1"/>
  <c r="F2181" i="11"/>
  <c r="K2181"/>
  <c r="AQ2183" i="1"/>
  <c r="F2189" i="11"/>
  <c r="K2189" s="1"/>
  <c r="AQ2191" i="1" s="1"/>
  <c r="F2217" i="11"/>
  <c r="K2217" s="1"/>
  <c r="AQ2219" i="1" s="1"/>
  <c r="F2226" i="11"/>
  <c r="K2226" s="1"/>
  <c r="AQ2228" i="1" s="1"/>
  <c r="F2254" i="11"/>
  <c r="K2254"/>
  <c r="AQ2256" i="1"/>
  <c r="F2277" i="11"/>
  <c r="K2277" s="1"/>
  <c r="AQ2279" i="1" s="1"/>
  <c r="F2293" i="11"/>
  <c r="K2293" s="1"/>
  <c r="AQ2294" i="1" s="1"/>
  <c r="F2306" i="11"/>
  <c r="K2306" s="1"/>
  <c r="AQ2307" i="1" s="1"/>
  <c r="F2176" i="11"/>
  <c r="K2176"/>
  <c r="AQ2178" i="1"/>
  <c r="F2212" i="11"/>
  <c r="K2212" s="1"/>
  <c r="AQ2214" i="1" s="1"/>
  <c r="F2229" i="11"/>
  <c r="K2229" s="1"/>
  <c r="AQ2231" i="1" s="1"/>
  <c r="F2290" i="11"/>
  <c r="K2290" s="1"/>
  <c r="AQ2291" i="1" s="1"/>
  <c r="F2167" i="11"/>
  <c r="K2167"/>
  <c r="AQ2169" i="1"/>
  <c r="F2175" i="11"/>
  <c r="K2175" s="1"/>
  <c r="AQ2177" i="1" s="1"/>
  <c r="F2183" i="11"/>
  <c r="K2183" s="1"/>
  <c r="AQ2185" i="1" s="1"/>
  <c r="F2215" i="11"/>
  <c r="K2215" s="1"/>
  <c r="AQ2217" i="1" s="1"/>
  <c r="F2224" i="11"/>
  <c r="K2224"/>
  <c r="AQ2226" i="1"/>
  <c r="F2238" i="11"/>
  <c r="K2238" s="1"/>
  <c r="AQ2240" i="1" s="1"/>
  <c r="F2260" i="11"/>
  <c r="K2260" s="1"/>
  <c r="AQ2262" i="1" s="1"/>
  <c r="F2279" i="11"/>
  <c r="K2279" s="1"/>
  <c r="AQ2345" i="1" s="1"/>
  <c r="F2295" i="11"/>
  <c r="K2295"/>
  <c r="AQ2296" i="1"/>
  <c r="F2308" i="11"/>
  <c r="K2308" s="1"/>
  <c r="AQ2309" i="1" s="1"/>
  <c r="F2305" i="11"/>
  <c r="K2305" s="1"/>
  <c r="AQ2306" i="1" s="1"/>
  <c r="F2257" i="11"/>
  <c r="K2257" s="1"/>
  <c r="AQ2259" i="1" s="1"/>
  <c r="F2231" i="11"/>
  <c r="K2231"/>
  <c r="AQ2233" i="1"/>
  <c r="F2223" i="11"/>
  <c r="K2223" s="1"/>
  <c r="AQ2225" i="1" s="1"/>
  <c r="F1493" i="11"/>
  <c r="K1493" s="1"/>
  <c r="AQ1495" i="1" s="1"/>
  <c r="F1482" i="11"/>
  <c r="K1482" s="1"/>
  <c r="AQ1484" i="1" s="1"/>
  <c r="F1470" i="11"/>
  <c r="K1470"/>
  <c r="AQ1472" i="1"/>
  <c r="F1421" i="11"/>
  <c r="K1421" s="1"/>
  <c r="AQ1423" i="1" s="1"/>
  <c r="F1395" i="11"/>
  <c r="K1395" s="1"/>
  <c r="AQ1397" i="1" s="1"/>
  <c r="F1274" i="11"/>
  <c r="K1274" s="1"/>
  <c r="AQ1276" i="1" s="1"/>
  <c r="F1270" i="11"/>
  <c r="K1270"/>
  <c r="AQ1272" i="1" s="1"/>
  <c r="F1228" i="11"/>
  <c r="K1228" s="1"/>
  <c r="AQ1230" i="1" s="1"/>
  <c r="F1157" i="11"/>
  <c r="F1140"/>
  <c r="F1077"/>
  <c r="K1077"/>
  <c r="AQ1079" i="1" s="1"/>
  <c r="F835" i="11"/>
  <c r="K835" s="1"/>
  <c r="AQ837" i="1" s="1"/>
  <c r="F821" i="11"/>
  <c r="K821" s="1"/>
  <c r="AQ823" i="1" s="1"/>
  <c r="F791" i="11"/>
  <c r="F763"/>
  <c r="K763" s="1"/>
  <c r="AQ765" i="1" s="1"/>
  <c r="F584" i="11"/>
  <c r="K584" s="1"/>
  <c r="AQ586" i="1" s="1"/>
  <c r="F564" i="11"/>
  <c r="K564"/>
  <c r="AQ566" i="1" s="1"/>
  <c r="F2296" i="11"/>
  <c r="K2296" s="1"/>
  <c r="AQ2297" i="1" s="1"/>
  <c r="F2244" i="11"/>
  <c r="K2244" s="1"/>
  <c r="AQ2246" i="1" s="1"/>
  <c r="F2214" i="11"/>
  <c r="K2214" s="1"/>
  <c r="AQ2216" i="1" s="1"/>
  <c r="F2178" i="11"/>
  <c r="K2178"/>
  <c r="AQ2180" i="1" s="1"/>
  <c r="F2170" i="11"/>
  <c r="K2170" s="1"/>
  <c r="AQ2172" i="1" s="1"/>
  <c r="F1498" i="11"/>
  <c r="K1498" s="1"/>
  <c r="AQ1500" i="1" s="1"/>
  <c r="F1486" i="11"/>
  <c r="K1486" s="1"/>
  <c r="AQ1488" i="1" s="1"/>
  <c r="F1481" i="11"/>
  <c r="F1476"/>
  <c r="K1476" s="1"/>
  <c r="AQ1478" i="1" s="1"/>
  <c r="F1474" i="11"/>
  <c r="F1472"/>
  <c r="K1472" s="1"/>
  <c r="AQ1474" i="1" s="1"/>
  <c r="F1468" i="11"/>
  <c r="K1468"/>
  <c r="AQ1470" i="1" s="1"/>
  <c r="F1450" i="11"/>
  <c r="K1450" s="1"/>
  <c r="AQ1452" i="1" s="1"/>
  <c r="F1412" i="11"/>
  <c r="K1412" s="1"/>
  <c r="AQ1414" i="1" s="1"/>
  <c r="F1396" i="11"/>
  <c r="K1396" s="1"/>
  <c r="AQ1398" i="1" s="1"/>
  <c r="F1368" i="11"/>
  <c r="K1368"/>
  <c r="AQ1370" i="1" s="1"/>
  <c r="F1273" i="11"/>
  <c r="K1273" s="1"/>
  <c r="AQ1275" i="1" s="1"/>
  <c r="F1243" i="11"/>
  <c r="K1243" s="1"/>
  <c r="AQ1245" i="1" s="1"/>
  <c r="F1190" i="11"/>
  <c r="F1170"/>
  <c r="K1170"/>
  <c r="AQ1172" i="1" s="1"/>
  <c r="F1151" i="11"/>
  <c r="F837"/>
  <c r="F787"/>
  <c r="F739"/>
  <c r="K739"/>
  <c r="AQ741" i="1" s="1"/>
  <c r="F576" i="11"/>
  <c r="K576" s="1"/>
  <c r="AQ578" i="1" s="1"/>
  <c r="F567" i="11"/>
  <c r="K567" s="1"/>
  <c r="AQ569" i="1" s="1"/>
  <c r="F257" i="11"/>
  <c r="K257" s="1"/>
  <c r="AQ259" i="1" s="1"/>
  <c r="F241" i="11"/>
  <c r="K241"/>
  <c r="AQ243" i="1" s="1"/>
  <c r="F62" i="11"/>
  <c r="K62" s="1"/>
  <c r="AQ64" i="1" s="1"/>
  <c r="F48" i="11"/>
  <c r="K48" s="1"/>
  <c r="AQ50" i="1" s="1"/>
  <c r="F26" i="11"/>
  <c r="K26" s="1"/>
  <c r="AQ28" i="1" s="1"/>
  <c r="F20" i="11"/>
  <c r="K20"/>
  <c r="AQ22" i="1" s="1"/>
  <c r="F16" i="11"/>
  <c r="K16" s="1"/>
  <c r="AQ18" i="1" s="1"/>
  <c r="F8" i="11"/>
  <c r="K8" s="1"/>
  <c r="AQ10" i="1" s="1"/>
  <c r="F99" i="11"/>
  <c r="K99" s="1"/>
  <c r="AQ101" i="1" s="1"/>
  <c r="F63" i="11"/>
  <c r="K63"/>
  <c r="AQ65" i="1" s="1"/>
  <c r="F59" i="11"/>
  <c r="K59" s="1"/>
  <c r="AQ61" i="1" s="1"/>
  <c r="F9" i="11"/>
  <c r="K9" s="1"/>
  <c r="AQ11" i="1" s="1"/>
  <c r="F97" i="11"/>
  <c r="K97" s="1"/>
  <c r="AQ99" i="1" s="1"/>
  <c r="F25" i="11"/>
  <c r="K25"/>
  <c r="AQ27" i="1" s="1"/>
  <c r="F19" i="11"/>
  <c r="K19" s="1"/>
  <c r="AQ21" i="1" s="1"/>
  <c r="F2180" i="11"/>
  <c r="K2180" s="1"/>
  <c r="AQ2182" i="1" s="1"/>
  <c r="F2216" i="11"/>
  <c r="K2216" s="1"/>
  <c r="AQ2218" i="1" s="1"/>
  <c r="F2261" i="11"/>
  <c r="K2261"/>
  <c r="AQ2263" i="1" s="1"/>
  <c r="F2294" i="11"/>
  <c r="K2294" s="1"/>
  <c r="AQ2295" i="1" s="1"/>
  <c r="F2169" i="11"/>
  <c r="K2169" s="1"/>
  <c r="AQ2171" i="1" s="1"/>
  <c r="F2177" i="11"/>
  <c r="K2177" s="1"/>
  <c r="AQ2179" i="1" s="1"/>
  <c r="F2185" i="11"/>
  <c r="K2185"/>
  <c r="AQ2187" i="1" s="1"/>
  <c r="F2213" i="11"/>
  <c r="K2213" s="1"/>
  <c r="AQ2215" i="1" s="1"/>
  <c r="F2222" i="11"/>
  <c r="K2222" s="1"/>
  <c r="AQ2224" i="1" s="1"/>
  <c r="F2230" i="11"/>
  <c r="K2230" s="1"/>
  <c r="AQ2232" i="1" s="1"/>
  <c r="F2262" i="11"/>
  <c r="K2262"/>
  <c r="AQ2264" i="1" s="1"/>
  <c r="F2288" i="11"/>
  <c r="K2288" s="1"/>
  <c r="AQ2289" i="1" s="1"/>
  <c r="F2297" i="11"/>
  <c r="K2297" s="1"/>
  <c r="AQ2298" i="1" s="1"/>
  <c r="F2168" i="11"/>
  <c r="K2168" s="1"/>
  <c r="AQ2170" i="1" s="1"/>
  <c r="F2184" i="11"/>
  <c r="K2184"/>
  <c r="AQ2186" i="1" s="1"/>
  <c r="F2221" i="11"/>
  <c r="K2221" s="1"/>
  <c r="AQ2223" i="1" s="1"/>
  <c r="F2239" i="11"/>
  <c r="K2239" s="1"/>
  <c r="AQ2241" i="1" s="1"/>
  <c r="F2300" i="11"/>
  <c r="K2300" s="1"/>
  <c r="AQ2301" i="1" s="1"/>
  <c r="F2171" i="11"/>
  <c r="K2171"/>
  <c r="AQ2173" i="1" s="1"/>
  <c r="F2179" i="11"/>
  <c r="K2179" s="1"/>
  <c r="AQ2181" i="1" s="1"/>
  <c r="F2187" i="11"/>
  <c r="K2187" s="1"/>
  <c r="AQ2189" i="1" s="1"/>
  <c r="F2220" i="11"/>
  <c r="K2220" s="1"/>
  <c r="AQ2222" i="1" s="1"/>
  <c r="F2228" i="11"/>
  <c r="K2228"/>
  <c r="AQ2230" i="1" s="1"/>
  <c r="F2248" i="11"/>
  <c r="K2248" s="1"/>
  <c r="AQ2250" i="1" s="1"/>
  <c r="F2264" i="11"/>
  <c r="K2264" s="1"/>
  <c r="AQ2266" i="1" s="1"/>
  <c r="F2291" i="11"/>
  <c r="K2291" s="1"/>
  <c r="AQ2292" i="1" s="1"/>
  <c r="F2301" i="11"/>
  <c r="K2301"/>
  <c r="AQ2302" i="1" s="1"/>
  <c r="AR1563"/>
  <c r="M1562" i="93"/>
  <c r="N1562"/>
  <c r="F1562"/>
  <c r="G1562" s="1"/>
  <c r="AS1563" i="1"/>
  <c r="AS1587"/>
  <c r="M1586" i="93"/>
  <c r="N1586" s="1"/>
  <c r="F1586"/>
  <c r="G1586" s="1"/>
  <c r="AR1587" i="1"/>
  <c r="AR1539"/>
  <c r="M1538" i="93"/>
  <c r="N1538" s="1"/>
  <c r="F1538"/>
  <c r="G1538" s="1"/>
  <c r="AS1539" i="1"/>
  <c r="AR1547"/>
  <c r="M1546" i="93"/>
  <c r="N1546" s="1"/>
  <c r="F1546"/>
  <c r="G1546"/>
  <c r="AS1547" i="1"/>
  <c r="AS1561"/>
  <c r="M1560" i="93"/>
  <c r="N1560"/>
  <c r="F1560"/>
  <c r="G1560" s="1"/>
  <c r="AR1561" i="1"/>
  <c r="M575" i="93"/>
  <c r="F575"/>
  <c r="M1131"/>
  <c r="F1131"/>
  <c r="M1184"/>
  <c r="F1184"/>
  <c r="F1222"/>
  <c r="M1222"/>
  <c r="F1212"/>
  <c r="M1212"/>
  <c r="F22"/>
  <c r="M22"/>
  <c r="F55"/>
  <c r="M55"/>
  <c r="M234"/>
  <c r="F234"/>
  <c r="M549"/>
  <c r="F549"/>
  <c r="M552"/>
  <c r="F552"/>
  <c r="M2208"/>
  <c r="F2208"/>
  <c r="M2353"/>
  <c r="F2353"/>
  <c r="AR2361" i="1"/>
  <c r="AS2361"/>
  <c r="M2360" i="93"/>
  <c r="N2360" s="1"/>
  <c r="F2360"/>
  <c r="G2360" s="1"/>
  <c r="AR2360" i="1"/>
  <c r="F2359" i="93"/>
  <c r="G2359" s="1"/>
  <c r="AS2360" i="1"/>
  <c r="M2359" i="93"/>
  <c r="N2359" s="1"/>
  <c r="F2164"/>
  <c r="G2164" s="1"/>
  <c r="M2164"/>
  <c r="N2164" s="1"/>
  <c r="AR2165" i="1"/>
  <c r="AS2165"/>
  <c r="AS2164"/>
  <c r="M2163" i="93"/>
  <c r="N2163" s="1"/>
  <c r="AR2164" i="1"/>
  <c r="F2163" i="93"/>
  <c r="G2163" s="1"/>
  <c r="F1651"/>
  <c r="G1651" s="1"/>
  <c r="M1651"/>
  <c r="N1651" s="1"/>
  <c r="AS1652" i="1"/>
  <c r="AR1652"/>
  <c r="F1667" i="93"/>
  <c r="G1667" s="1"/>
  <c r="M1667"/>
  <c r="N1667" s="1"/>
  <c r="AS1668" i="1"/>
  <c r="AR1668"/>
  <c r="M2252" i="93"/>
  <c r="N2252" s="1"/>
  <c r="AR2253" i="1"/>
  <c r="AS2253"/>
  <c r="F2252" i="93"/>
  <c r="G2252" s="1"/>
  <c r="F1665"/>
  <c r="G1665" s="1"/>
  <c r="M1665"/>
  <c r="N1665"/>
  <c r="AS1666" i="1"/>
  <c r="AR1666"/>
  <c r="F2253" i="93"/>
  <c r="G2253"/>
  <c r="M2253"/>
  <c r="N2253" s="1"/>
  <c r="AR2254" i="1"/>
  <c r="AS2254"/>
  <c r="F2259" i="93"/>
  <c r="G2259" s="1"/>
  <c r="AR2260" i="1"/>
  <c r="M2259" i="93"/>
  <c r="N2259" s="1"/>
  <c r="AS2260" i="1"/>
  <c r="AS1698"/>
  <c r="F1697" i="93"/>
  <c r="G1697" s="1"/>
  <c r="M1697"/>
  <c r="N1697" s="1"/>
  <c r="AS1714" i="1"/>
  <c r="F1713" i="93"/>
  <c r="G1713" s="1"/>
  <c r="M1713"/>
  <c r="N1713" s="1"/>
  <c r="AS1730" i="1"/>
  <c r="F1729" i="93"/>
  <c r="G1729" s="1"/>
  <c r="M1729"/>
  <c r="N1729" s="1"/>
  <c r="AS1746" i="1"/>
  <c r="F1745" i="93"/>
  <c r="G1745" s="1"/>
  <c r="M1745"/>
  <c r="N1745" s="1"/>
  <c r="AS1762" i="1"/>
  <c r="F1761" i="93"/>
  <c r="G1761" s="1"/>
  <c r="M1761"/>
  <c r="N1761" s="1"/>
  <c r="AS1778" i="1"/>
  <c r="F1777" i="93"/>
  <c r="G1777" s="1"/>
  <c r="M1777"/>
  <c r="N1777" s="1"/>
  <c r="AS1692" i="1"/>
  <c r="F1691" i="93"/>
  <c r="G1691" s="1"/>
  <c r="M1691"/>
  <c r="N1691" s="1"/>
  <c r="AS1708" i="1"/>
  <c r="F1707" i="93"/>
  <c r="G1707" s="1"/>
  <c r="M1707"/>
  <c r="N1707" s="1"/>
  <c r="AS1724" i="1"/>
  <c r="F1723" i="93"/>
  <c r="G1723" s="1"/>
  <c r="M1723"/>
  <c r="N1723" s="1"/>
  <c r="AS1740" i="1"/>
  <c r="F1739" i="93"/>
  <c r="G1739" s="1"/>
  <c r="M1739"/>
  <c r="N1739" s="1"/>
  <c r="AS1756" i="1"/>
  <c r="F1755" i="93"/>
  <c r="G1755" s="1"/>
  <c r="M1755"/>
  <c r="N1755" s="1"/>
  <c r="AS1772" i="1"/>
  <c r="F1771" i="93"/>
  <c r="G1771" s="1"/>
  <c r="M1771"/>
  <c r="N1771" s="1"/>
  <c r="M2129"/>
  <c r="N2129" s="1"/>
  <c r="AS2130" i="1"/>
  <c r="F2129" i="93"/>
  <c r="G2129"/>
  <c r="AR2130" i="1"/>
  <c r="M1495" i="93"/>
  <c r="F1495"/>
  <c r="AS2095" i="1"/>
  <c r="M2094" i="93"/>
  <c r="N2094" s="1"/>
  <c r="F2094"/>
  <c r="G2094" s="1"/>
  <c r="AR2095" i="1"/>
  <c r="AS2147"/>
  <c r="F2146" i="93"/>
  <c r="G2146" s="1"/>
  <c r="M2146"/>
  <c r="N2146" s="1"/>
  <c r="AR2147" i="1"/>
  <c r="AS2106"/>
  <c r="F2105" i="93"/>
  <c r="G2105" s="1"/>
  <c r="M2105"/>
  <c r="N2105"/>
  <c r="AR2106" i="1"/>
  <c r="AS2072"/>
  <c r="F2071" i="93"/>
  <c r="G2071"/>
  <c r="M2071"/>
  <c r="N2071" s="1"/>
  <c r="AR2072" i="1"/>
  <c r="AS1798"/>
  <c r="M1797" i="93"/>
  <c r="N1797" s="1"/>
  <c r="F1797"/>
  <c r="G1797" s="1"/>
  <c r="AR1798" i="1"/>
  <c r="G1846" i="94"/>
  <c r="M1846" s="1"/>
  <c r="E1846"/>
  <c r="G1869"/>
  <c r="M1869" s="1"/>
  <c r="E1869"/>
  <c r="G1933"/>
  <c r="M1933" s="1"/>
  <c r="E1933"/>
  <c r="G1951"/>
  <c r="M1951"/>
  <c r="E1951"/>
  <c r="G1982"/>
  <c r="M1982" s="1"/>
  <c r="E1982"/>
  <c r="G1989"/>
  <c r="M1989" s="1"/>
  <c r="E1989"/>
  <c r="G2066"/>
  <c r="M2066" s="1"/>
  <c r="E2066"/>
  <c r="G1952"/>
  <c r="M1952"/>
  <c r="E1952"/>
  <c r="G1985"/>
  <c r="M1985" s="1"/>
  <c r="E1985"/>
  <c r="G1961"/>
  <c r="M1961" s="1"/>
  <c r="E1961"/>
  <c r="G1884"/>
  <c r="M1884" s="1"/>
  <c r="E1884"/>
  <c r="H1850"/>
  <c r="N1850"/>
  <c r="F1850"/>
  <c r="H1833"/>
  <c r="N1833" s="1"/>
  <c r="F1833"/>
  <c r="G1997"/>
  <c r="M1997" s="1"/>
  <c r="E1997"/>
  <c r="AR1866" i="1"/>
  <c r="F1865" i="93"/>
  <c r="G1865"/>
  <c r="M1865"/>
  <c r="N1865" s="1"/>
  <c r="AS1866" i="1"/>
  <c r="AS1902"/>
  <c r="F1901" i="93"/>
  <c r="G1901" s="1"/>
  <c r="M1901"/>
  <c r="N1901"/>
  <c r="AR1902" i="1"/>
  <c r="AS1922"/>
  <c r="F1921" i="93"/>
  <c r="G1921"/>
  <c r="M1921"/>
  <c r="N1921" s="1"/>
  <c r="AR1922" i="1"/>
  <c r="AR1974"/>
  <c r="M1973" i="93"/>
  <c r="N1973" s="1"/>
  <c r="F1973"/>
  <c r="G1973"/>
  <c r="AS1974" i="1"/>
  <c r="AR1877"/>
  <c r="F1876" i="93"/>
  <c r="G1876"/>
  <c r="M1876"/>
  <c r="N1876" s="1"/>
  <c r="AS1877" i="1"/>
  <c r="AS1915"/>
  <c r="F1914" i="93"/>
  <c r="G1914" s="1"/>
  <c r="M1914"/>
  <c r="N1914"/>
  <c r="AR1915" i="1"/>
  <c r="AR1861"/>
  <c r="M1860" i="93"/>
  <c r="N1860"/>
  <c r="F1860"/>
  <c r="G1860" s="1"/>
  <c r="AS1861" i="1"/>
  <c r="AR1890"/>
  <c r="M1889" i="93"/>
  <c r="N1889" s="1"/>
  <c r="F1889"/>
  <c r="G1889"/>
  <c r="AS1890" i="1"/>
  <c r="AS1954"/>
  <c r="F1953" i="93"/>
  <c r="G1953"/>
  <c r="M1953"/>
  <c r="N1953" s="1"/>
  <c r="AR1954" i="1"/>
  <c r="AR1949"/>
  <c r="F1948" i="93"/>
  <c r="G1948" s="1"/>
  <c r="M1948"/>
  <c r="N1948"/>
  <c r="AS1949" i="1"/>
  <c r="AS1929"/>
  <c r="M1928" i="93"/>
  <c r="N1928"/>
  <c r="F1928"/>
  <c r="G1928" s="1"/>
  <c r="AR1929" i="1"/>
  <c r="AS1844"/>
  <c r="M1843" i="93"/>
  <c r="N1843" s="1"/>
  <c r="F1843"/>
  <c r="G1843"/>
  <c r="AR1844" i="1"/>
  <c r="AS1989"/>
  <c r="M1988" i="93"/>
  <c r="N1988"/>
  <c r="F1988"/>
  <c r="G1988" s="1"/>
  <c r="AR1989" i="1"/>
  <c r="AS1860"/>
  <c r="F1859" i="93"/>
  <c r="G1859" s="1"/>
  <c r="M1859"/>
  <c r="N1859"/>
  <c r="AR1860" i="1"/>
  <c r="AR1938"/>
  <c r="M1937" i="93"/>
  <c r="N1937"/>
  <c r="F1937"/>
  <c r="G1937" s="1"/>
  <c r="AS1938" i="1"/>
  <c r="AS1931"/>
  <c r="F1930" i="93"/>
  <c r="G1930" s="1"/>
  <c r="M1930"/>
  <c r="N1930"/>
  <c r="AR1931" i="1"/>
  <c r="AR1876"/>
  <c r="M1875" i="93"/>
  <c r="N1875"/>
  <c r="F1875"/>
  <c r="G1875" s="1"/>
  <c r="AS1876" i="1"/>
  <c r="AS1912"/>
  <c r="F1911" i="93"/>
  <c r="G1911" s="1"/>
  <c r="M1911"/>
  <c r="N1911"/>
  <c r="AR1912" i="1"/>
  <c r="AS1946"/>
  <c r="F1945" i="93"/>
  <c r="G1945"/>
  <c r="M1945"/>
  <c r="N1945" s="1"/>
  <c r="AR1946" i="1"/>
  <c r="AS1846"/>
  <c r="M1845" i="93"/>
  <c r="N1845" s="1"/>
  <c r="F1845"/>
  <c r="G1845"/>
  <c r="AR1846" i="1"/>
  <c r="AR1903"/>
  <c r="M1902" i="93"/>
  <c r="N1902"/>
  <c r="F1902"/>
  <c r="G1902" s="1"/>
  <c r="AS1903" i="1"/>
  <c r="AR1909"/>
  <c r="M1908" i="93"/>
  <c r="N1908" s="1"/>
  <c r="F1908"/>
  <c r="G1908"/>
  <c r="AS1909" i="1"/>
  <c r="AS2001"/>
  <c r="M2000" i="93"/>
  <c r="N2000"/>
  <c r="F2000"/>
  <c r="G2000" s="1"/>
  <c r="AR2001" i="1"/>
  <c r="AS1947"/>
  <c r="M1946" i="93"/>
  <c r="N1946" s="1"/>
  <c r="F1946"/>
  <c r="G1946"/>
  <c r="AR1947" i="1"/>
  <c r="F1871" i="94"/>
  <c r="H1871"/>
  <c r="N1871" s="1"/>
  <c r="AR2042" i="1"/>
  <c r="F2041" i="93"/>
  <c r="G2041"/>
  <c r="M2041"/>
  <c r="N2041" s="1"/>
  <c r="AS2042" i="1"/>
  <c r="AS1854"/>
  <c r="M1853" i="93"/>
  <c r="N1853" s="1"/>
  <c r="F1853"/>
  <c r="G1853"/>
  <c r="AR1854" i="1"/>
  <c r="F2119" i="93"/>
  <c r="G2119" s="1"/>
  <c r="M2119"/>
  <c r="N2119"/>
  <c r="AR2120" i="1"/>
  <c r="AS2119"/>
  <c r="F2118" i="93"/>
  <c r="G2118"/>
  <c r="M2118"/>
  <c r="N2118" s="1"/>
  <c r="AR2119" i="1"/>
  <c r="AS1857"/>
  <c r="M1856" i="93"/>
  <c r="N1856" s="1"/>
  <c r="F1856"/>
  <c r="G1856"/>
  <c r="AR1857" i="1"/>
  <c r="M1934" i="93"/>
  <c r="N1934" s="1"/>
  <c r="F1934"/>
  <c r="G1934" s="1"/>
  <c r="AS1935" i="1"/>
  <c r="F2276" i="11"/>
  <c r="K2276"/>
  <c r="AQ2278" i="1" s="1"/>
  <c r="F2268" i="11"/>
  <c r="K2268" s="1"/>
  <c r="AQ2270" i="1" s="1"/>
  <c r="F2267" i="11"/>
  <c r="K2267"/>
  <c r="AQ2269" i="1" s="1"/>
  <c r="F2266" i="11"/>
  <c r="K2266" s="1"/>
  <c r="AQ2268" i="1" s="1"/>
  <c r="F2269" i="11"/>
  <c r="K2269"/>
  <c r="AQ2271" i="1" s="1"/>
  <c r="H1448" i="11"/>
  <c r="K1448" s="1"/>
  <c r="AQ1450" i="1" s="1"/>
  <c r="H1454" i="11"/>
  <c r="K1454"/>
  <c r="AQ1456" i="1" s="1"/>
  <c r="H1418" i="11"/>
  <c r="K1418" s="1"/>
  <c r="AQ1420" i="1" s="1"/>
  <c r="H1463" i="11"/>
  <c r="K1463"/>
  <c r="AQ1465" i="1" s="1"/>
  <c r="H1437" i="11"/>
  <c r="K1437" s="1"/>
  <c r="AQ1439" i="1" s="1"/>
  <c r="H1434" i="11"/>
  <c r="K1434"/>
  <c r="AQ1436" i="1" s="1"/>
  <c r="H1429" i="11"/>
  <c r="K1429" s="1"/>
  <c r="AQ1431" i="1" s="1"/>
  <c r="H804" i="11"/>
  <c r="K804"/>
  <c r="AQ806" i="1" s="1"/>
  <c r="H641" i="11"/>
  <c r="K641" s="1"/>
  <c r="AQ643" i="1" s="1"/>
  <c r="H296" i="11"/>
  <c r="H98"/>
  <c r="K98" s="1"/>
  <c r="AQ100" i="1" s="1"/>
  <c r="H810" i="11"/>
  <c r="K810"/>
  <c r="AQ812" i="1" s="1"/>
  <c r="H791" i="11"/>
  <c r="H657"/>
  <c r="K657"/>
  <c r="AQ659" i="1" s="1"/>
  <c r="H404" i="11"/>
  <c r="H113"/>
  <c r="K113"/>
  <c r="AQ115" i="1" s="1"/>
  <c r="H1490" i="11"/>
  <c r="K1490" s="1"/>
  <c r="AQ1492" i="1" s="1"/>
  <c r="H1453" i="11"/>
  <c r="K1453"/>
  <c r="AQ1455" i="1" s="1"/>
  <c r="H1416" i="11"/>
  <c r="K1416" s="1"/>
  <c r="AQ1418" i="1" s="1"/>
  <c r="H1464" i="11"/>
  <c r="K1464"/>
  <c r="AQ1466" i="1" s="1"/>
  <c r="H1439" i="11"/>
  <c r="K1439" s="1"/>
  <c r="AQ1441" i="1" s="1"/>
  <c r="H1430" i="11"/>
  <c r="K1430"/>
  <c r="AQ1432" i="1" s="1"/>
  <c r="H1424" i="11"/>
  <c r="K1424" s="1"/>
  <c r="AQ1426" i="1" s="1"/>
  <c r="H768" i="11"/>
  <c r="H631"/>
  <c r="K631" s="1"/>
  <c r="AQ633" i="1" s="1"/>
  <c r="H68" i="11"/>
  <c r="K68"/>
  <c r="AQ70" i="1" s="1"/>
  <c r="H809" i="11"/>
  <c r="H764"/>
  <c r="H649"/>
  <c r="K649" s="1"/>
  <c r="AQ651" i="1" s="1"/>
  <c r="H375" i="11"/>
  <c r="K375"/>
  <c r="AQ377" i="1" s="1"/>
  <c r="H96" i="11"/>
  <c r="K96" s="1"/>
  <c r="AQ98" i="1" s="1"/>
  <c r="H1344" i="11"/>
  <c r="K1344"/>
  <c r="AQ1346" i="1" s="1"/>
  <c r="H1336" i="11"/>
  <c r="K1336" s="1"/>
  <c r="AQ1338" i="1" s="1"/>
  <c r="H1332" i="11"/>
  <c r="K1332"/>
  <c r="AQ1334" i="1" s="1"/>
  <c r="H1328" i="11"/>
  <c r="K1328" s="1"/>
  <c r="AQ1330" i="1" s="1"/>
  <c r="H1324" i="11"/>
  <c r="K1324"/>
  <c r="AQ1326" i="1" s="1"/>
  <c r="H1067" i="11"/>
  <c r="K1067" s="1"/>
  <c r="AQ1069" i="1" s="1"/>
  <c r="H1026" i="11"/>
  <c r="K1026"/>
  <c r="AQ1028" i="1" s="1"/>
  <c r="H1017" i="11"/>
  <c r="K1017" s="1"/>
  <c r="AQ1019" i="1" s="1"/>
  <c r="H871" i="11"/>
  <c r="K871"/>
  <c r="AQ873" i="1" s="1"/>
  <c r="H864" i="11"/>
  <c r="K864" s="1"/>
  <c r="AQ866" i="1" s="1"/>
  <c r="H1377" i="11"/>
  <c r="K1377"/>
  <c r="AQ1379" i="1" s="1"/>
  <c r="H1358" i="11"/>
  <c r="K1358" s="1"/>
  <c r="AQ1360" i="1" s="1"/>
  <c r="H1349" i="11"/>
  <c r="K1349"/>
  <c r="AQ1351" i="1" s="1"/>
  <c r="H1341" i="11"/>
  <c r="K1341" s="1"/>
  <c r="AQ1343" i="1" s="1"/>
  <c r="H1014" i="11"/>
  <c r="K1014"/>
  <c r="AQ1016" i="1" s="1"/>
  <c r="H1008" i="11"/>
  <c r="K1008" s="1"/>
  <c r="AQ1010" i="1" s="1"/>
  <c r="H994" i="11"/>
  <c r="K994"/>
  <c r="AQ996" i="1" s="1"/>
  <c r="H989" i="11"/>
  <c r="K989" s="1"/>
  <c r="AQ991" i="1" s="1"/>
  <c r="H986" i="11"/>
  <c r="H983"/>
  <c r="K983" s="1"/>
  <c r="AQ985" i="1" s="1"/>
  <c r="H855" i="11"/>
  <c r="K855"/>
  <c r="AQ857" i="1" s="1"/>
  <c r="H846" i="11"/>
  <c r="K846" s="1"/>
  <c r="AQ848" i="1" s="1"/>
  <c r="H701" i="11"/>
  <c r="K701"/>
  <c r="AQ703" i="1" s="1"/>
  <c r="H669" i="11"/>
  <c r="K669" s="1"/>
  <c r="AQ671" i="1" s="1"/>
  <c r="H644" i="11"/>
  <c r="K644"/>
  <c r="AQ646" i="1" s="1"/>
  <c r="H635" i="11"/>
  <c r="K635" s="1"/>
  <c r="AQ637" i="1" s="1"/>
  <c r="H608" i="11"/>
  <c r="K608"/>
  <c r="AQ610" i="1" s="1"/>
  <c r="H604" i="11"/>
  <c r="K604" s="1"/>
  <c r="AQ606" i="1" s="1"/>
  <c r="H852" i="11"/>
  <c r="K852"/>
  <c r="AQ854" i="1" s="1"/>
  <c r="H748" i="11"/>
  <c r="K748" s="1"/>
  <c r="AQ750" i="1" s="1"/>
  <c r="H710" i="11"/>
  <c r="K710"/>
  <c r="AQ712" i="1" s="1"/>
  <c r="H694" i="11"/>
  <c r="K694" s="1"/>
  <c r="AQ696" i="1" s="1"/>
  <c r="H625" i="11"/>
  <c r="K625"/>
  <c r="AQ627" i="1" s="1"/>
  <c r="H77" i="11"/>
  <c r="K77" s="1"/>
  <c r="AQ79" i="1" s="1"/>
  <c r="H1339" i="11"/>
  <c r="K1339"/>
  <c r="AQ1341" i="1" s="1"/>
  <c r="H1335" i="11"/>
  <c r="K1335" s="1"/>
  <c r="AQ1337" i="1" s="1"/>
  <c r="H1331" i="11"/>
  <c r="K1331"/>
  <c r="AQ1333" i="1" s="1"/>
  <c r="H1327" i="11"/>
  <c r="K1327" s="1"/>
  <c r="AQ1329" i="1" s="1"/>
  <c r="H1323" i="11"/>
  <c r="K1323"/>
  <c r="AQ1325" i="1" s="1"/>
  <c r="H1066" i="11"/>
  <c r="K1066" s="1"/>
  <c r="AQ1068" i="1" s="1"/>
  <c r="H1030" i="11"/>
  <c r="K1030"/>
  <c r="AQ1032" i="1" s="1"/>
  <c r="H1025" i="11"/>
  <c r="K1025" s="1"/>
  <c r="AQ1027" i="1" s="1"/>
  <c r="H1018" i="11"/>
  <c r="K1018"/>
  <c r="AQ1020" i="1" s="1"/>
  <c r="H876" i="11"/>
  <c r="K876" s="1"/>
  <c r="AQ878" i="1" s="1"/>
  <c r="H870" i="11"/>
  <c r="K870"/>
  <c r="AQ872" i="1" s="1"/>
  <c r="H863" i="11"/>
  <c r="K863" s="1"/>
  <c r="AQ865" i="1" s="1"/>
  <c r="H1376" i="11"/>
  <c r="K1376"/>
  <c r="AQ1378" i="1" s="1"/>
  <c r="H1363" i="11"/>
  <c r="K1363" s="1"/>
  <c r="AQ1365" i="1" s="1"/>
  <c r="H1350" i="11"/>
  <c r="K1350"/>
  <c r="AQ1352" i="1" s="1"/>
  <c r="H1342" i="11"/>
  <c r="K1342" s="1"/>
  <c r="AQ1344" i="1" s="1"/>
  <c r="H1020" i="11"/>
  <c r="K1020"/>
  <c r="AQ1022" i="1" s="1"/>
  <c r="H1010" i="11"/>
  <c r="K1010" s="1"/>
  <c r="AQ1012" i="1" s="1"/>
  <c r="H1007" i="11"/>
  <c r="K1007"/>
  <c r="AQ1009" i="1" s="1"/>
  <c r="H993" i="11"/>
  <c r="K993" s="1"/>
  <c r="AQ995" i="1" s="1"/>
  <c r="H987" i="11"/>
  <c r="K987"/>
  <c r="AQ989" i="1" s="1"/>
  <c r="H867" i="11"/>
  <c r="K867" s="1"/>
  <c r="AQ869" i="1" s="1"/>
  <c r="H848" i="11"/>
  <c r="K848"/>
  <c r="AQ850" i="1" s="1"/>
  <c r="H750" i="11"/>
  <c r="K750" s="1"/>
  <c r="AQ752" i="1" s="1"/>
  <c r="H674" i="11"/>
  <c r="K674"/>
  <c r="AQ676" i="1" s="1"/>
  <c r="H645" i="11"/>
  <c r="K645" s="1"/>
  <c r="AQ647" i="1" s="1"/>
  <c r="H634" i="11"/>
  <c r="K634"/>
  <c r="AQ636" i="1" s="1"/>
  <c r="H607" i="11"/>
  <c r="K607" s="1"/>
  <c r="AQ609" i="1" s="1"/>
  <c r="H603" i="11"/>
  <c r="K603"/>
  <c r="AQ605" i="1" s="1"/>
  <c r="H756" i="11"/>
  <c r="K756" s="1"/>
  <c r="AQ758" i="1" s="1"/>
  <c r="H711" i="11"/>
  <c r="K711"/>
  <c r="AQ713" i="1" s="1"/>
  <c r="H707" i="11"/>
  <c r="K707" s="1"/>
  <c r="AQ709" i="1" s="1"/>
  <c r="H654" i="11"/>
  <c r="K654"/>
  <c r="AQ656" i="1" s="1"/>
  <c r="H129" i="11"/>
  <c r="K129" s="1"/>
  <c r="AQ131" i="1" s="1"/>
  <c r="H1369" i="11"/>
  <c r="K1369"/>
  <c r="AQ1371" i="1" s="1"/>
  <c r="H1338" i="11"/>
  <c r="K1338" s="1"/>
  <c r="AQ1340" i="1" s="1"/>
  <c r="H1334" i="11"/>
  <c r="K1334"/>
  <c r="AQ1336" i="1" s="1"/>
  <c r="H1330" i="11"/>
  <c r="K1330" s="1"/>
  <c r="AQ1332" i="1" s="1"/>
  <c r="H1326" i="11"/>
  <c r="K1326"/>
  <c r="AQ1328" i="1" s="1"/>
  <c r="H1322" i="11"/>
  <c r="K1322" s="1"/>
  <c r="AQ1324" i="1" s="1"/>
  <c r="H1065" i="11"/>
  <c r="K1065"/>
  <c r="AQ1067" i="1" s="1"/>
  <c r="H1022" i="11"/>
  <c r="K1022" s="1"/>
  <c r="AQ1024" i="1" s="1"/>
  <c r="H877" i="11"/>
  <c r="K877"/>
  <c r="AQ879" i="1" s="1"/>
  <c r="H869" i="11"/>
  <c r="K869" s="1"/>
  <c r="AQ871" i="1" s="1"/>
  <c r="H850" i="11"/>
  <c r="H1365"/>
  <c r="K1365" s="1"/>
  <c r="AQ1367" i="1" s="1"/>
  <c r="H1351" i="11"/>
  <c r="K1351"/>
  <c r="AQ1353" i="1" s="1"/>
  <c r="H1347" i="11"/>
  <c r="K1347" s="1"/>
  <c r="AQ1349" i="1" s="1"/>
  <c r="H1034" i="11"/>
  <c r="K1034"/>
  <c r="AQ1036" i="1" s="1"/>
  <c r="H1011" i="11"/>
  <c r="K1011" s="1"/>
  <c r="AQ1013" i="1" s="1"/>
  <c r="H1006" i="11"/>
  <c r="K1006"/>
  <c r="AQ1008" i="1" s="1"/>
  <c r="H991" i="11"/>
  <c r="K991" s="1"/>
  <c r="AQ993" i="1" s="1"/>
  <c r="H988" i="11"/>
  <c r="K988"/>
  <c r="AQ990" i="1" s="1"/>
  <c r="H984" i="11"/>
  <c r="K984" s="1"/>
  <c r="AQ986" i="1" s="1"/>
  <c r="H918" i="11"/>
  <c r="K918"/>
  <c r="AQ920" i="1" s="1"/>
  <c r="H853" i="11"/>
  <c r="K853" s="1"/>
  <c r="AQ855" i="1" s="1"/>
  <c r="H803" i="11"/>
  <c r="K803"/>
  <c r="AQ805" i="1" s="1"/>
  <c r="H686" i="11"/>
  <c r="K686" s="1"/>
  <c r="AQ688" i="1" s="1"/>
  <c r="H646" i="11"/>
  <c r="K646"/>
  <c r="AQ648" i="1" s="1"/>
  <c r="H636" i="11"/>
  <c r="K636" s="1"/>
  <c r="AQ638" i="1" s="1"/>
  <c r="H610" i="11"/>
  <c r="K610"/>
  <c r="AQ612" i="1" s="1"/>
  <c r="H606" i="11"/>
  <c r="K606" s="1"/>
  <c r="AQ608" i="1" s="1"/>
  <c r="H594" i="11"/>
  <c r="K594"/>
  <c r="AQ596" i="1" s="1"/>
  <c r="H829" i="11"/>
  <c r="K829" s="1"/>
  <c r="AQ831" i="1" s="1"/>
  <c r="H724" i="11"/>
  <c r="K724"/>
  <c r="AQ726" i="1" s="1"/>
  <c r="H708" i="11"/>
  <c r="K708" s="1"/>
  <c r="AQ710" i="1" s="1"/>
  <c r="H684" i="11"/>
  <c r="K684"/>
  <c r="AQ686" i="1" s="1"/>
  <c r="H614" i="11"/>
  <c r="K614" s="1"/>
  <c r="AQ616" i="1" s="1"/>
  <c r="H1345" i="11"/>
  <c r="K1345"/>
  <c r="AQ1347" i="1" s="1"/>
  <c r="H1337" i="11"/>
  <c r="K1337" s="1"/>
  <c r="AQ1339" i="1" s="1"/>
  <c r="H1333" i="11"/>
  <c r="K1333"/>
  <c r="AQ1335" i="1" s="1"/>
  <c r="H1329" i="11"/>
  <c r="K1329" s="1"/>
  <c r="AQ1331" i="1" s="1"/>
  <c r="H1325" i="11"/>
  <c r="K1325"/>
  <c r="AQ1327" i="1" s="1"/>
  <c r="H1306" i="11"/>
  <c r="K1306" s="1"/>
  <c r="AQ1308" i="1" s="1"/>
  <c r="H1064" i="11"/>
  <c r="K1064"/>
  <c r="AQ1066" i="1" s="1"/>
  <c r="H1029" i="11"/>
  <c r="K1029" s="1"/>
  <c r="AQ1031" i="1" s="1"/>
  <c r="H1024" i="11"/>
  <c r="K1024"/>
  <c r="AQ1026" i="1" s="1"/>
  <c r="H1016" i="11"/>
  <c r="K1016" s="1"/>
  <c r="AQ1018" i="1" s="1"/>
  <c r="H873" i="11"/>
  <c r="K873"/>
  <c r="AQ875" i="1" s="1"/>
  <c r="H865" i="11"/>
  <c r="K865" s="1"/>
  <c r="AQ867" i="1" s="1"/>
  <c r="H839" i="11"/>
  <c r="K839"/>
  <c r="AQ841" i="1" s="1"/>
  <c r="H1371" i="11"/>
  <c r="K1371" s="1"/>
  <c r="AQ1373" i="1" s="1"/>
  <c r="H1355" i="11"/>
  <c r="K1355"/>
  <c r="AQ1357" i="1" s="1"/>
  <c r="H1348" i="11"/>
  <c r="K1348" s="1"/>
  <c r="AQ1350" i="1" s="1"/>
  <c r="H1036" i="11"/>
  <c r="K1036"/>
  <c r="AQ1038" i="1" s="1"/>
  <c r="H1013" i="11"/>
  <c r="K1013" s="1"/>
  <c r="AQ1015" i="1" s="1"/>
  <c r="H1009" i="11"/>
  <c r="K1009"/>
  <c r="AQ1011" i="1" s="1"/>
  <c r="H996" i="11"/>
  <c r="K996" s="1"/>
  <c r="AQ998" i="1" s="1"/>
  <c r="H990" i="11"/>
  <c r="K990"/>
  <c r="AQ992" i="1" s="1"/>
  <c r="H945" i="11"/>
  <c r="K945" s="1"/>
  <c r="AQ947" i="1" s="1"/>
  <c r="H854" i="11"/>
  <c r="K854"/>
  <c r="AQ856" i="1" s="1"/>
  <c r="H845" i="11"/>
  <c r="K845" s="1"/>
  <c r="AQ847" i="1" s="1"/>
  <c r="H687" i="11"/>
  <c r="K687"/>
  <c r="AQ689" i="1" s="1"/>
  <c r="H647" i="11"/>
  <c r="K647" s="1"/>
  <c r="AQ649" i="1" s="1"/>
  <c r="H643" i="11"/>
  <c r="K643"/>
  <c r="AQ645" i="1" s="1"/>
  <c r="H633" i="11"/>
  <c r="K633" s="1"/>
  <c r="AQ635" i="1" s="1"/>
  <c r="H605" i="11"/>
  <c r="K605"/>
  <c r="AQ607" i="1" s="1"/>
  <c r="H830" i="11"/>
  <c r="K830" s="1"/>
  <c r="AQ832" i="1" s="1"/>
  <c r="H747" i="11"/>
  <c r="K747"/>
  <c r="AQ749" i="1" s="1"/>
  <c r="H709" i="11"/>
  <c r="K709" s="1"/>
  <c r="AQ711" i="1" s="1"/>
  <c r="H693" i="11"/>
  <c r="K693"/>
  <c r="AQ695" i="1" s="1"/>
  <c r="H624" i="11"/>
  <c r="K624" s="1"/>
  <c r="AQ626" i="1" s="1"/>
  <c r="AS1571"/>
  <c r="M1570" i="93"/>
  <c r="N1570" s="1"/>
  <c r="F1570"/>
  <c r="G1570"/>
  <c r="AR1571" i="1"/>
  <c r="AR1647"/>
  <c r="M1646" i="93"/>
  <c r="N1646"/>
  <c r="F1646"/>
  <c r="G1646" s="1"/>
  <c r="AS1647" i="1"/>
  <c r="AR1543"/>
  <c r="M1542" i="93"/>
  <c r="N1542" s="1"/>
  <c r="F1542"/>
  <c r="G1542"/>
  <c r="AS1543" i="1"/>
  <c r="AR1557"/>
  <c r="M1556" i="93"/>
  <c r="N1556"/>
  <c r="F1556"/>
  <c r="G1556" s="1"/>
  <c r="AS1557" i="1"/>
  <c r="AS1581"/>
  <c r="M1580" i="93"/>
  <c r="N1580" s="1"/>
  <c r="F1580"/>
  <c r="G1580"/>
  <c r="AR1581" i="1"/>
  <c r="F1126" i="93"/>
  <c r="M1126"/>
  <c r="M493"/>
  <c r="F493"/>
  <c r="M1121"/>
  <c r="F1121"/>
  <c r="F1205"/>
  <c r="M1205"/>
  <c r="F1251"/>
  <c r="M1251"/>
  <c r="M2299"/>
  <c r="F2299"/>
  <c r="M435"/>
  <c r="F435"/>
  <c r="M441"/>
  <c r="F441"/>
  <c r="F2205"/>
  <c r="M2205"/>
  <c r="M2209"/>
  <c r="F2209"/>
  <c r="F2365"/>
  <c r="M2365"/>
  <c r="AR2369" i="1"/>
  <c r="F2368" i="93"/>
  <c r="G2368" s="1"/>
  <c r="AS2369" i="1"/>
  <c r="M2368" i="93"/>
  <c r="N2368" s="1"/>
  <c r="AR2372" i="1"/>
  <c r="AS2372"/>
  <c r="M2371" i="93"/>
  <c r="N2371" s="1"/>
  <c r="F2371"/>
  <c r="G2371"/>
  <c r="M2143"/>
  <c r="N2143" s="1"/>
  <c r="AS2144" i="1"/>
  <c r="AR2144"/>
  <c r="F2143" i="93"/>
  <c r="G2143" s="1"/>
  <c r="M2138"/>
  <c r="N2138"/>
  <c r="AR2139" i="1"/>
  <c r="F2138" i="93"/>
  <c r="G2138" s="1"/>
  <c r="AS2139" i="1"/>
  <c r="F1659" i="93"/>
  <c r="G1659" s="1"/>
  <c r="M1659"/>
  <c r="N1659" s="1"/>
  <c r="AS1660" i="1"/>
  <c r="AR1660"/>
  <c r="F1675" i="93"/>
  <c r="G1675" s="1"/>
  <c r="M1675"/>
  <c r="N1675" s="1"/>
  <c r="AS1676" i="1"/>
  <c r="AR1676"/>
  <c r="F1657" i="93"/>
  <c r="G1657" s="1"/>
  <c r="M1657"/>
  <c r="N1657" s="1"/>
  <c r="AS1658" i="1"/>
  <c r="AR1658"/>
  <c r="F1673" i="93"/>
  <c r="G1673" s="1"/>
  <c r="M1673"/>
  <c r="N1673" s="1"/>
  <c r="AS1674" i="1"/>
  <c r="AR1674"/>
  <c r="F2256" i="93"/>
  <c r="G2256" s="1"/>
  <c r="AS2257" i="1"/>
  <c r="AR2257"/>
  <c r="M2256" i="93"/>
  <c r="N2256" s="1"/>
  <c r="F1689"/>
  <c r="G1689"/>
  <c r="M1689"/>
  <c r="N1689" s="1"/>
  <c r="AS1690" i="1"/>
  <c r="F1705" i="93"/>
  <c r="G1705" s="1"/>
  <c r="M1705"/>
  <c r="N1705" s="1"/>
  <c r="AS1706" i="1"/>
  <c r="F1721" i="93"/>
  <c r="G1721" s="1"/>
  <c r="M1721"/>
  <c r="N1721" s="1"/>
  <c r="AS1722" i="1"/>
  <c r="F1737" i="93"/>
  <c r="G1737"/>
  <c r="M1737"/>
  <c r="N1737" s="1"/>
  <c r="AS1738" i="1"/>
  <c r="F1753" i="93"/>
  <c r="G1753"/>
  <c r="M1753"/>
  <c r="N1753" s="1"/>
  <c r="AS1754" i="1"/>
  <c r="F1769" i="93"/>
  <c r="G1769" s="1"/>
  <c r="M1769"/>
  <c r="N1769" s="1"/>
  <c r="AS1770" i="1"/>
  <c r="F1785" i="93"/>
  <c r="G1785" s="1"/>
  <c r="M1785"/>
  <c r="N1785" s="1"/>
  <c r="AS1786" i="1"/>
  <c r="F1699" i="93"/>
  <c r="G1699"/>
  <c r="M1699"/>
  <c r="N1699" s="1"/>
  <c r="AS1700" i="1"/>
  <c r="F1715" i="93"/>
  <c r="G1715"/>
  <c r="M1715"/>
  <c r="N1715" s="1"/>
  <c r="AS1716" i="1"/>
  <c r="F1731" i="93"/>
  <c r="G1731" s="1"/>
  <c r="M1731"/>
  <c r="N1731" s="1"/>
  <c r="AS1732" i="1"/>
  <c r="F1747" i="93"/>
  <c r="G1747" s="1"/>
  <c r="M1747"/>
  <c r="N1747" s="1"/>
  <c r="AS1748" i="1"/>
  <c r="F1763" i="93"/>
  <c r="G1763"/>
  <c r="M1763"/>
  <c r="N1763" s="1"/>
  <c r="AS1764" i="1"/>
  <c r="F1779" i="93"/>
  <c r="G1779"/>
  <c r="M1779"/>
  <c r="N1779" s="1"/>
  <c r="AS1780" i="1"/>
  <c r="AS2083"/>
  <c r="F2082" i="93"/>
  <c r="G2082" s="1"/>
  <c r="M2082"/>
  <c r="N2082"/>
  <c r="AR2083" i="1"/>
  <c r="AS2105"/>
  <c r="F2104" i="93"/>
  <c r="G2104"/>
  <c r="M2104"/>
  <c r="N2104" s="1"/>
  <c r="AR2105" i="1"/>
  <c r="AS2157"/>
  <c r="F2156" i="93"/>
  <c r="G2156" s="1"/>
  <c r="M2156"/>
  <c r="N2156"/>
  <c r="AR2157" i="1"/>
  <c r="AS2088"/>
  <c r="F2087" i="93"/>
  <c r="G2087"/>
  <c r="M2087"/>
  <c r="N2087" s="1"/>
  <c r="AR2088" i="1"/>
  <c r="AS2058"/>
  <c r="F2057" i="93"/>
  <c r="G2057" s="1"/>
  <c r="M2057"/>
  <c r="N2057"/>
  <c r="AR2058" i="1"/>
  <c r="H1846" i="94"/>
  <c r="N1846" s="1"/>
  <c r="F1846"/>
  <c r="H1989"/>
  <c r="N1989" s="1"/>
  <c r="F1989"/>
  <c r="G1850"/>
  <c r="M1850" s="1"/>
  <c r="E1850"/>
  <c r="H1834"/>
  <c r="N1834"/>
  <c r="F1834"/>
  <c r="AS1858" i="1"/>
  <c r="F1857" i="93"/>
  <c r="G1857" s="1"/>
  <c r="M1857"/>
  <c r="N1857" s="1"/>
  <c r="AR1858" i="1"/>
  <c r="AS1882"/>
  <c r="F1881" i="93"/>
  <c r="G1881" s="1"/>
  <c r="M1881"/>
  <c r="N1881" s="1"/>
  <c r="AR1882" i="1"/>
  <c r="AS1914"/>
  <c r="F1913" i="93"/>
  <c r="G1913" s="1"/>
  <c r="M1913"/>
  <c r="N1913" s="1"/>
  <c r="AR1914" i="1"/>
  <c r="AR1944"/>
  <c r="M1943" i="93"/>
  <c r="N1943" s="1"/>
  <c r="F1943"/>
  <c r="G1943" s="1"/>
  <c r="AS1944" i="1"/>
  <c r="AR1838"/>
  <c r="M1837" i="93"/>
  <c r="N1837" s="1"/>
  <c r="F1837"/>
  <c r="G1837" s="1"/>
  <c r="AS1838" i="1"/>
  <c r="AR1897"/>
  <c r="F1896" i="93"/>
  <c r="G1896" s="1"/>
  <c r="M1896"/>
  <c r="N1896" s="1"/>
  <c r="AS1897" i="1"/>
  <c r="AR1841"/>
  <c r="F1840" i="93"/>
  <c r="G1840" s="1"/>
  <c r="M1840"/>
  <c r="N1840" s="1"/>
  <c r="AS1841" i="1"/>
  <c r="AR1867"/>
  <c r="F1866" i="93"/>
  <c r="G1866" s="1"/>
  <c r="M1866"/>
  <c r="N1866" s="1"/>
  <c r="AS1867" i="1"/>
  <c r="AR1932"/>
  <c r="M1931" i="93"/>
  <c r="N1931" s="1"/>
  <c r="F1931"/>
  <c r="G1931" s="1"/>
  <c r="AS1932" i="1"/>
  <c r="AS1994"/>
  <c r="F1993" i="93"/>
  <c r="G1993" s="1"/>
  <c r="M1993"/>
  <c r="N1993" s="1"/>
  <c r="AR1994" i="1"/>
  <c r="AS1889"/>
  <c r="M1888" i="93"/>
  <c r="N1888" s="1"/>
  <c r="F1888"/>
  <c r="G1888" s="1"/>
  <c r="AR1889" i="1"/>
  <c r="AS1997"/>
  <c r="M1996" i="93"/>
  <c r="N1996" s="1"/>
  <c r="F1996"/>
  <c r="G1996" s="1"/>
  <c r="AR1997" i="1"/>
  <c r="AS1933"/>
  <c r="M1932" i="93"/>
  <c r="N1932" s="1"/>
  <c r="F1932"/>
  <c r="G1932" s="1"/>
  <c r="AR1933" i="1"/>
  <c r="AS1839"/>
  <c r="M1838" i="93"/>
  <c r="N1838" s="1"/>
  <c r="F1838"/>
  <c r="G1838" s="1"/>
  <c r="AR1839" i="1"/>
  <c r="AS1888"/>
  <c r="F1887" i="93"/>
  <c r="G1887" s="1"/>
  <c r="M1887"/>
  <c r="N1887" s="1"/>
  <c r="AR1888" i="1"/>
  <c r="AR1968"/>
  <c r="M1967" i="93"/>
  <c r="N1967" s="1"/>
  <c r="F1967"/>
  <c r="G1967" s="1"/>
  <c r="AS1968" i="1"/>
  <c r="M1968" i="93"/>
  <c r="N1968"/>
  <c r="AR1969" i="1"/>
  <c r="F1968" i="93"/>
  <c r="G1968" s="1"/>
  <c r="AS1969" i="1"/>
  <c r="AR1896"/>
  <c r="M1895" i="93"/>
  <c r="N1895" s="1"/>
  <c r="F1895"/>
  <c r="G1895" s="1"/>
  <c r="AS1896" i="1"/>
  <c r="AS1920"/>
  <c r="F1919" i="93"/>
  <c r="G1919" s="1"/>
  <c r="M1919"/>
  <c r="N1919" s="1"/>
  <c r="AR1920" i="1"/>
  <c r="AS1980"/>
  <c r="F1979" i="93"/>
  <c r="G1979" s="1"/>
  <c r="M1979"/>
  <c r="N1979" s="1"/>
  <c r="AR1980" i="1"/>
  <c r="AS1881"/>
  <c r="M1880" i="93"/>
  <c r="N1880" s="1"/>
  <c r="F1880"/>
  <c r="G1880" s="1"/>
  <c r="AR1881" i="1"/>
  <c r="AR1919"/>
  <c r="M1918" i="93"/>
  <c r="N1918" s="1"/>
  <c r="F1918"/>
  <c r="G1918" s="1"/>
  <c r="AS1919" i="1"/>
  <c r="AS1943"/>
  <c r="M1942" i="93"/>
  <c r="N1942" s="1"/>
  <c r="F1942"/>
  <c r="G1942" s="1"/>
  <c r="AR1943" i="1"/>
  <c r="AS1850"/>
  <c r="M1849" i="93"/>
  <c r="N1849" s="1"/>
  <c r="F1849"/>
  <c r="G1849" s="1"/>
  <c r="AR1850" i="1"/>
  <c r="M1991" i="93"/>
  <c r="N1991"/>
  <c r="F1991"/>
  <c r="G1991" s="1"/>
  <c r="AR1992" i="1"/>
  <c r="AS1992"/>
  <c r="H2033" i="94"/>
  <c r="N2033" s="1"/>
  <c r="F2033"/>
  <c r="G2329"/>
  <c r="M2329"/>
  <c r="E2329"/>
  <c r="G2311"/>
  <c r="M2311" s="1"/>
  <c r="E2311"/>
  <c r="G2281"/>
  <c r="M2281" s="1"/>
  <c r="E2281"/>
  <c r="G2192"/>
  <c r="M2192" s="1"/>
  <c r="E2192"/>
  <c r="G2316"/>
  <c r="M2316"/>
  <c r="E2316"/>
  <c r="G2195"/>
  <c r="M2195" s="1"/>
  <c r="E2195"/>
  <c r="G2026"/>
  <c r="M2026" s="1"/>
  <c r="E2026"/>
  <c r="F2108"/>
  <c r="H2108"/>
  <c r="N2108" s="1"/>
  <c r="G2109"/>
  <c r="M2109" s="1"/>
  <c r="E2109"/>
  <c r="E2019"/>
  <c r="G2019"/>
  <c r="M2019" s="1"/>
  <c r="H2016"/>
  <c r="N2016"/>
  <c r="F2016"/>
  <c r="H2111"/>
  <c r="N2111" s="1"/>
  <c r="F2111"/>
  <c r="H2012"/>
  <c r="N2012" s="1"/>
  <c r="F2012"/>
  <c r="G2025"/>
  <c r="M2025" s="1"/>
  <c r="E2025"/>
  <c r="G2007"/>
  <c r="M2007"/>
  <c r="E2007"/>
  <c r="G2022"/>
  <c r="M2022" s="1"/>
  <c r="E2022"/>
  <c r="G2023"/>
  <c r="M2023" s="1"/>
  <c r="E2023"/>
  <c r="G2108"/>
  <c r="M2108" s="1"/>
  <c r="E2108"/>
  <c r="G2013"/>
  <c r="M2013" s="1"/>
  <c r="E2013"/>
  <c r="E2014"/>
  <c r="G2014"/>
  <c r="M2014" s="1"/>
  <c r="G2016"/>
  <c r="M2016" s="1"/>
  <c r="E2016"/>
  <c r="G2111"/>
  <c r="M2111"/>
  <c r="E2111"/>
  <c r="G2012"/>
  <c r="M2012" s="1"/>
  <c r="E2012"/>
  <c r="G2017"/>
  <c r="M2017" s="1"/>
  <c r="E2017"/>
  <c r="H2022"/>
  <c r="N2022" s="1"/>
  <c r="F2022"/>
  <c r="E2110"/>
  <c r="G2110"/>
  <c r="M2110" s="1"/>
  <c r="G2015"/>
  <c r="M2015" s="1"/>
  <c r="E2015"/>
  <c r="AR1905" i="1"/>
  <c r="F1904" i="93"/>
  <c r="G1904"/>
  <c r="M1904"/>
  <c r="N1904"/>
  <c r="AS1905" i="1"/>
  <c r="AS1958"/>
  <c r="F1957" i="93"/>
  <c r="G1957"/>
  <c r="M1957"/>
  <c r="N1957"/>
  <c r="AR1958" i="1"/>
  <c r="AS1963"/>
  <c r="F1962" i="93"/>
  <c r="G1962"/>
  <c r="M1962"/>
  <c r="N1962"/>
  <c r="AR1963" i="1"/>
  <c r="F1998" i="93"/>
  <c r="G1998" s="1"/>
  <c r="M1998"/>
  <c r="N1998" s="1"/>
  <c r="F1899" i="11"/>
  <c r="K1899"/>
  <c r="AQ1901" i="1" s="1"/>
  <c r="F1898" i="11"/>
  <c r="K1898" s="1"/>
  <c r="AQ1900" i="1" s="1"/>
  <c r="F1897" i="11"/>
  <c r="K1897"/>
  <c r="AQ1899" i="1" s="1"/>
  <c r="F1896" i="11"/>
  <c r="K1896" s="1"/>
  <c r="AQ1898" i="1" s="1"/>
  <c r="F1853" i="11"/>
  <c r="K1853"/>
  <c r="AQ1855" i="1" s="1"/>
  <c r="F1854" i="11"/>
  <c r="K1854" s="1"/>
  <c r="AQ1856" i="1" s="1"/>
  <c r="AS1837"/>
  <c r="F1836" i="93"/>
  <c r="G1836" s="1"/>
  <c r="M1836"/>
  <c r="N1836" s="1"/>
  <c r="AR1837" i="1"/>
  <c r="AS2089"/>
  <c r="F2088" i="93"/>
  <c r="G2088" s="1"/>
  <c r="M2088"/>
  <c r="N2088" s="1"/>
  <c r="AR2089" i="1"/>
  <c r="AS2038"/>
  <c r="F2037" i="93"/>
  <c r="G2037" s="1"/>
  <c r="M2037"/>
  <c r="N2037" s="1"/>
  <c r="AR2038" i="1"/>
  <c r="AS1842"/>
  <c r="F1841" i="93"/>
  <c r="G1841" s="1"/>
  <c r="M1841"/>
  <c r="N1841" s="1"/>
  <c r="AR1842" i="1"/>
  <c r="AS2031"/>
  <c r="F2030" i="93"/>
  <c r="G2030" s="1"/>
  <c r="M2030"/>
  <c r="N2030" s="1"/>
  <c r="AR2031" i="1"/>
  <c r="AS1991"/>
  <c r="F1990" i="93"/>
  <c r="G1990" s="1"/>
  <c r="M1990"/>
  <c r="N1990" s="1"/>
  <c r="AR1991" i="1"/>
  <c r="AS1951"/>
  <c r="F1950" i="93"/>
  <c r="G1950" s="1"/>
  <c r="M1950"/>
  <c r="N1950" s="1"/>
  <c r="AR1951" i="1"/>
  <c r="AS1853"/>
  <c r="F1852" i="93"/>
  <c r="G1852" s="1"/>
  <c r="M1852"/>
  <c r="N1852" s="1"/>
  <c r="AR1853" i="1"/>
  <c r="M1788" i="93"/>
  <c r="N1788"/>
  <c r="F1788"/>
  <c r="G1788" s="1"/>
  <c r="F2073"/>
  <c r="G2073" s="1"/>
  <c r="M2073"/>
  <c r="N2073" s="1"/>
  <c r="M531"/>
  <c r="F531"/>
  <c r="M553"/>
  <c r="F553"/>
  <c r="M555"/>
  <c r="F555"/>
  <c r="M563"/>
  <c r="F1598"/>
  <c r="G1598" s="1"/>
  <c r="M1598"/>
  <c r="N1598" s="1"/>
  <c r="F1622"/>
  <c r="G1622" s="1"/>
  <c r="M1622"/>
  <c r="N1622" s="1"/>
  <c r="M1634"/>
  <c r="F1634"/>
  <c r="M1638"/>
  <c r="F1638"/>
  <c r="F1851"/>
  <c r="G1851" s="1"/>
  <c r="M1851"/>
  <c r="N1851" s="1"/>
  <c r="F2236" i="11"/>
  <c r="F2234"/>
  <c r="F1568" i="93"/>
  <c r="G1568" s="1"/>
  <c r="M1568"/>
  <c r="N1568" s="1"/>
  <c r="F1940"/>
  <c r="G1940" s="1"/>
  <c r="M1940"/>
  <c r="N1940" s="1"/>
  <c r="AS2037" i="1"/>
  <c r="AR2037"/>
  <c r="M2036" i="93"/>
  <c r="N2036" s="1"/>
  <c r="F2036"/>
  <c r="G2036"/>
  <c r="H1264" i="11"/>
  <c r="H1258"/>
  <c r="K1258" s="1"/>
  <c r="AQ1260" i="1" s="1"/>
  <c r="H1180" i="11"/>
  <c r="H1173"/>
  <c r="K1173" s="1"/>
  <c r="AQ1175" i="1" s="1"/>
  <c r="H1172" i="11"/>
  <c r="H1165"/>
  <c r="K1165" s="1"/>
  <c r="AQ1167" i="1" s="1"/>
  <c r="H1111" i="11"/>
  <c r="K1111"/>
  <c r="AQ1113" i="1" s="1"/>
  <c r="H1054" i="11"/>
  <c r="K1054" s="1"/>
  <c r="AQ1056" i="1" s="1"/>
  <c r="H1256" i="11"/>
  <c r="H1249"/>
  <c r="K1249" s="1"/>
  <c r="AQ1251" i="1" s="1"/>
  <c r="H1239" i="11"/>
  <c r="K1239"/>
  <c r="AQ1241" i="1" s="1"/>
  <c r="H1224" i="11"/>
  <c r="K1224" s="1"/>
  <c r="AQ1226" i="1" s="1"/>
  <c r="H1222" i="11"/>
  <c r="K1222"/>
  <c r="AQ1224" i="1" s="1"/>
  <c r="H1213" i="11"/>
  <c r="K1213" s="1"/>
  <c r="AQ1215" i="1" s="1"/>
  <c r="H1199" i="11"/>
  <c r="K1199"/>
  <c r="AQ1201" i="1" s="1"/>
  <c r="H1197" i="11"/>
  <c r="K1197" s="1"/>
  <c r="AQ1199" i="1" s="1"/>
  <c r="H1168" i="11"/>
  <c r="K1168"/>
  <c r="AQ1170" i="1" s="1"/>
  <c r="H1147" i="11"/>
  <c r="K1147" s="1"/>
  <c r="AQ1149" i="1" s="1"/>
  <c r="H1143" i="11"/>
  <c r="K1143"/>
  <c r="AQ1145" i="1" s="1"/>
  <c r="H1141" i="11"/>
  <c r="H1103"/>
  <c r="K1103"/>
  <c r="AQ1105" i="1" s="1"/>
  <c r="H1095" i="11"/>
  <c r="K1095" s="1"/>
  <c r="AQ1097" i="1" s="1"/>
  <c r="H1083" i="11"/>
  <c r="K1083"/>
  <c r="AQ1085" i="1" s="1"/>
  <c r="H1050" i="11"/>
  <c r="K1050" s="1"/>
  <c r="AQ1052" i="1" s="1"/>
  <c r="H1035" i="11"/>
  <c r="K1035"/>
  <c r="AQ1037" i="1" s="1"/>
  <c r="H728" i="11"/>
  <c r="K728" s="1"/>
  <c r="AQ730" i="1" s="1"/>
  <c r="H721" i="11"/>
  <c r="K721"/>
  <c r="AQ723" i="1" s="1"/>
  <c r="H715" i="11"/>
  <c r="K715" s="1"/>
  <c r="AQ717" i="1" s="1"/>
  <c r="H540" i="11"/>
  <c r="H539"/>
  <c r="K539" s="1"/>
  <c r="AQ541" i="1" s="1"/>
  <c r="H498" i="11"/>
  <c r="K498"/>
  <c r="AQ500" i="1" s="1"/>
  <c r="H470" i="11"/>
  <c r="K470" s="1"/>
  <c r="AQ472" i="1" s="1"/>
  <c r="H462" i="11"/>
  <c r="K462"/>
  <c r="AQ464" i="1" s="1"/>
  <c r="H454" i="11"/>
  <c r="K454" s="1"/>
  <c r="AQ456" i="1" s="1"/>
  <c r="H451" i="11"/>
  <c r="K451"/>
  <c r="AQ453" i="1" s="1"/>
  <c r="H450" i="11"/>
  <c r="H389"/>
  <c r="K389"/>
  <c r="AQ391" i="1" s="1"/>
  <c r="H387" i="11"/>
  <c r="K387" s="1"/>
  <c r="AQ389" i="1" s="1"/>
  <c r="H386" i="11"/>
  <c r="K386"/>
  <c r="AQ388" i="1" s="1"/>
  <c r="H101" i="11"/>
  <c r="K101" s="1"/>
  <c r="AQ103" i="1" s="1"/>
  <c r="H776" i="11"/>
  <c r="K776"/>
  <c r="AQ778" i="1" s="1"/>
  <c r="H726" i="11"/>
  <c r="K726" s="1"/>
  <c r="AQ728" i="1" s="1"/>
  <c r="H725" i="11"/>
  <c r="K725"/>
  <c r="AQ727" i="1" s="1"/>
  <c r="H712" i="11"/>
  <c r="K712" s="1"/>
  <c r="AQ714" i="1" s="1"/>
  <c r="H706" i="11"/>
  <c r="H435"/>
  <c r="K435" s="1"/>
  <c r="AQ437" i="1" s="1"/>
  <c r="H432" i="11"/>
  <c r="K432"/>
  <c r="AQ434" i="1" s="1"/>
  <c r="H429" i="11"/>
  <c r="K429" s="1"/>
  <c r="AQ431" i="1" s="1"/>
  <c r="H426" i="11"/>
  <c r="K426"/>
  <c r="AQ428" i="1" s="1"/>
  <c r="H422" i="11"/>
  <c r="K422" s="1"/>
  <c r="AQ424" i="1" s="1"/>
  <c r="H421" i="11"/>
  <c r="K421"/>
  <c r="AQ423" i="1" s="1"/>
  <c r="H418" i="11"/>
  <c r="H417"/>
  <c r="K417"/>
  <c r="AQ419" i="1" s="1"/>
  <c r="H411" i="11"/>
  <c r="K411" s="1"/>
  <c r="AQ413" i="1" s="1"/>
  <c r="H410" i="11"/>
  <c r="H406"/>
  <c r="K406" s="1"/>
  <c r="AQ408" i="1" s="1"/>
  <c r="H405" i="11"/>
  <c r="H401"/>
  <c r="K401" s="1"/>
  <c r="AQ403" i="1" s="1"/>
  <c r="H400" i="11"/>
  <c r="H392"/>
  <c r="K392" s="1"/>
  <c r="AQ394" i="1" s="1"/>
  <c r="H391" i="11"/>
  <c r="H382"/>
  <c r="K382" s="1"/>
  <c r="AQ384" i="1" s="1"/>
  <c r="H381" i="11"/>
  <c r="K381"/>
  <c r="AQ383" i="1" s="1"/>
  <c r="H371" i="11"/>
  <c r="K371" s="1"/>
  <c r="AQ373" i="1" s="1"/>
  <c r="H370" i="11"/>
  <c r="K370"/>
  <c r="AQ372" i="1" s="1"/>
  <c r="H367" i="11"/>
  <c r="K367" s="1"/>
  <c r="AQ369" i="1" s="1"/>
  <c r="H366" i="11"/>
  <c r="K366"/>
  <c r="AQ368" i="1" s="1"/>
  <c r="H360" i="11"/>
  <c r="K360" s="1"/>
  <c r="AQ362" i="1" s="1"/>
  <c r="H359" i="11"/>
  <c r="H352"/>
  <c r="K352" s="1"/>
  <c r="AQ354" i="1" s="1"/>
  <c r="H351" i="11"/>
  <c r="K351"/>
  <c r="AQ353" i="1" s="1"/>
  <c r="H1261" i="11"/>
  <c r="K1261" s="1"/>
  <c r="AQ1263" i="1" s="1"/>
  <c r="H1185" i="11"/>
  <c r="K1185"/>
  <c r="AQ1187" i="1" s="1"/>
  <c r="H1181" i="11"/>
  <c r="H1175"/>
  <c r="K1175"/>
  <c r="AQ1177" i="1" s="1"/>
  <c r="H1174" i="11"/>
  <c r="K1174" s="1"/>
  <c r="AQ1176" i="1" s="1"/>
  <c r="H1171" i="11"/>
  <c r="K1171"/>
  <c r="AQ1173" i="1" s="1"/>
  <c r="H1164" i="11"/>
  <c r="K1164" s="1"/>
  <c r="AQ1166" i="1" s="1"/>
  <c r="H1116" i="11"/>
  <c r="K1116"/>
  <c r="AQ1118" i="1" s="1"/>
  <c r="H1114" i="11"/>
  <c r="H1113"/>
  <c r="K1113"/>
  <c r="AQ1115" i="1" s="1"/>
  <c r="H931" i="11"/>
  <c r="K931" s="1"/>
  <c r="AQ933" i="1" s="1"/>
  <c r="H1251" i="11"/>
  <c r="K1251"/>
  <c r="AQ1253" i="1" s="1"/>
  <c r="H1240" i="11"/>
  <c r="K1240" s="1"/>
  <c r="AQ1242" i="1" s="1"/>
  <c r="H1231" i="11"/>
  <c r="H1223"/>
  <c r="K1223" s="1"/>
  <c r="AQ1225" i="1" s="1"/>
  <c r="H1214" i="11"/>
  <c r="K1214"/>
  <c r="AQ1216" i="1" s="1"/>
  <c r="H1212" i="11"/>
  <c r="H1202"/>
  <c r="K1202"/>
  <c r="AQ1204" i="1" s="1"/>
  <c r="H1169" i="11"/>
  <c r="H1153"/>
  <c r="K1153"/>
  <c r="AQ1155" i="1" s="1"/>
  <c r="H1152" i="11"/>
  <c r="K1152" s="1"/>
  <c r="AQ1154" i="1" s="1"/>
  <c r="H1146" i="11"/>
  <c r="H1142"/>
  <c r="K1142" s="1"/>
  <c r="AQ1144" i="1" s="1"/>
  <c r="H1136" i="11"/>
  <c r="K1136"/>
  <c r="AQ1138" i="1" s="1"/>
  <c r="H1132" i="11"/>
  <c r="K1132" s="1"/>
  <c r="AQ1134" i="1" s="1"/>
  <c r="H1094" i="11"/>
  <c r="K1094"/>
  <c r="AQ1096" i="1" s="1"/>
  <c r="H1093" i="11"/>
  <c r="K1093" s="1"/>
  <c r="AQ1095" i="1" s="1"/>
  <c r="H1045" i="11"/>
  <c r="H1044"/>
  <c r="K1044" s="1"/>
  <c r="AQ1046" i="1" s="1"/>
  <c r="H722" i="11"/>
  <c r="K722"/>
  <c r="AQ724" i="1" s="1"/>
  <c r="H703" i="11"/>
  <c r="K703" s="1"/>
  <c r="AQ705" i="1" s="1"/>
  <c r="H700" i="11"/>
  <c r="K700"/>
  <c r="AQ702" i="1" s="1"/>
  <c r="H504" i="11"/>
  <c r="K504" s="1"/>
  <c r="AQ506" i="1" s="1"/>
  <c r="H494" i="11"/>
  <c r="H483"/>
  <c r="H474"/>
  <c r="K474"/>
  <c r="AQ476" i="1" s="1"/>
  <c r="H468" i="11"/>
  <c r="K468" s="1"/>
  <c r="AQ470" i="1" s="1"/>
  <c r="H463" i="11"/>
  <c r="K463"/>
  <c r="AQ465" i="1" s="1"/>
  <c r="H461" i="11"/>
  <c r="H459"/>
  <c r="K459"/>
  <c r="AQ461" i="1" s="1"/>
  <c r="H458" i="11"/>
  <c r="K458" s="1"/>
  <c r="AQ460" i="1" s="1"/>
  <c r="H456" i="11"/>
  <c r="K456"/>
  <c r="AQ458" i="1" s="1"/>
  <c r="H455" i="11"/>
  <c r="K455" s="1"/>
  <c r="AQ457" i="1" s="1"/>
  <c r="H452" i="11"/>
  <c r="K452"/>
  <c r="AQ454" i="1" s="1"/>
  <c r="H388" i="11"/>
  <c r="H178"/>
  <c r="K178"/>
  <c r="AQ180" i="1" s="1"/>
  <c r="H102" i="11"/>
  <c r="H755"/>
  <c r="H754"/>
  <c r="H717"/>
  <c r="K717"/>
  <c r="AQ719" i="1" s="1"/>
  <c r="H713" i="11"/>
  <c r="K713" s="1"/>
  <c r="AQ715" i="1" s="1"/>
  <c r="H705" i="11"/>
  <c r="K705"/>
  <c r="AQ707" i="1" s="1"/>
  <c r="H623" i="11"/>
  <c r="K623" s="1"/>
  <c r="AQ625" i="1" s="1"/>
  <c r="H431" i="11"/>
  <c r="K431"/>
  <c r="AQ433" i="1" s="1"/>
  <c r="H430" i="11"/>
  <c r="K430" s="1"/>
  <c r="AQ432" i="1" s="1"/>
  <c r="H425" i="11"/>
  <c r="K425"/>
  <c r="AQ427" i="1" s="1"/>
  <c r="H423" i="11"/>
  <c r="K423" s="1"/>
  <c r="AQ425" i="1" s="1"/>
  <c r="H420" i="11"/>
  <c r="K420"/>
  <c r="AQ422" i="1" s="1"/>
  <c r="H419" i="11"/>
  <c r="H415"/>
  <c r="K415"/>
  <c r="AQ417" i="1" s="1"/>
  <c r="H412" i="11"/>
  <c r="K412" s="1"/>
  <c r="AQ414" i="1" s="1"/>
  <c r="H408" i="11"/>
  <c r="K408"/>
  <c r="AQ410" i="1" s="1"/>
  <c r="H407" i="11"/>
  <c r="K407" s="1"/>
  <c r="AQ409" i="1" s="1"/>
  <c r="H403" i="11"/>
  <c r="K403"/>
  <c r="AQ405" i="1" s="1"/>
  <c r="H402" i="11"/>
  <c r="K402" s="1"/>
  <c r="AQ404" i="1" s="1"/>
  <c r="H398" i="11"/>
  <c r="K398"/>
  <c r="AQ400" i="1" s="1"/>
  <c r="H393" i="11"/>
  <c r="K393" s="1"/>
  <c r="AQ395" i="1" s="1"/>
  <c r="H384" i="11"/>
  <c r="K384"/>
  <c r="AQ386" i="1" s="1"/>
  <c r="H383" i="11"/>
  <c r="K383" s="1"/>
  <c r="AQ385" i="1" s="1"/>
  <c r="H373" i="11"/>
  <c r="K373"/>
  <c r="AQ375" i="1" s="1"/>
  <c r="H372" i="11"/>
  <c r="K372" s="1"/>
  <c r="AQ374" i="1" s="1"/>
  <c r="H369" i="11"/>
  <c r="K369"/>
  <c r="AQ371" i="1" s="1"/>
  <c r="H368" i="11"/>
  <c r="K368" s="1"/>
  <c r="AQ370" i="1" s="1"/>
  <c r="H365" i="11"/>
  <c r="K365"/>
  <c r="AQ367" i="1" s="1"/>
  <c r="H364" i="11"/>
  <c r="K364" s="1"/>
  <c r="AQ366" i="1" s="1"/>
  <c r="H357" i="11"/>
  <c r="K357"/>
  <c r="AQ359" i="1" s="1"/>
  <c r="H356" i="11"/>
  <c r="K356" s="1"/>
  <c r="AQ358" i="1" s="1"/>
  <c r="H350" i="11"/>
  <c r="K350"/>
  <c r="AQ352" i="1" s="1"/>
  <c r="H50" i="11"/>
  <c r="AR1795" i="1"/>
  <c r="F1794" i="93"/>
  <c r="G1794" s="1"/>
  <c r="M1794"/>
  <c r="N1794"/>
  <c r="AS1795" i="1"/>
  <c r="AR2033"/>
  <c r="AS2033"/>
  <c r="F2322" i="11"/>
  <c r="K2322" s="1"/>
  <c r="AQ2323" i="1" s="1"/>
  <c r="F849" i="11"/>
  <c r="K849"/>
  <c r="AQ851" i="1" s="1"/>
  <c r="F2232" i="11"/>
  <c r="K2232" s="1"/>
  <c r="AQ2234" i="1" s="1"/>
  <c r="AR1625"/>
  <c r="AS1625"/>
  <c r="AS1617"/>
  <c r="AR1617"/>
  <c r="AS1603"/>
  <c r="AR1603"/>
  <c r="AR1555"/>
  <c r="AS1555"/>
  <c r="M620" i="93"/>
  <c r="F620"/>
  <c r="F1643"/>
  <c r="M1643"/>
  <c r="F1635"/>
  <c r="M1635"/>
  <c r="M1627"/>
  <c r="N1627"/>
  <c r="AR1628" i="1"/>
  <c r="F1627" i="93"/>
  <c r="G1627" s="1"/>
  <c r="AS1628" i="1"/>
  <c r="M1619" i="93"/>
  <c r="N1619" s="1"/>
  <c r="AR1620" i="1"/>
  <c r="F1619" i="93"/>
  <c r="G1619" s="1"/>
  <c r="AS1620" i="1"/>
  <c r="M1611" i="93"/>
  <c r="N1611"/>
  <c r="AR1612" i="1"/>
  <c r="F1611" i="93"/>
  <c r="G1611" s="1"/>
  <c r="AS1612" i="1"/>
  <c r="M1587" i="93"/>
  <c r="N1587" s="1"/>
  <c r="AR1588" i="1"/>
  <c r="F1587" i="93"/>
  <c r="G1587" s="1"/>
  <c r="AS1588" i="1"/>
  <c r="AS1978"/>
  <c r="M1977" i="93"/>
  <c r="N1977" s="1"/>
  <c r="AR1978" i="1"/>
  <c r="F1977" i="93"/>
  <c r="G1977"/>
  <c r="AR2140" i="1"/>
  <c r="AS2140"/>
  <c r="M2139" i="93"/>
  <c r="N2139"/>
  <c r="F2139"/>
  <c r="G2139" s="1"/>
  <c r="AR2137" i="1"/>
  <c r="M2136" i="93"/>
  <c r="N2136"/>
  <c r="AS2137" i="1"/>
  <c r="F2136" i="93"/>
  <c r="G2136" s="1"/>
  <c r="M560"/>
  <c r="F560"/>
  <c r="AS2359" i="1"/>
  <c r="M2358" i="93"/>
  <c r="N2358" s="1"/>
  <c r="F2358"/>
  <c r="G2358"/>
  <c r="AR2359" i="1"/>
  <c r="AS2371"/>
  <c r="F2370" i="93"/>
  <c r="G2370"/>
  <c r="AR2371" i="1"/>
  <c r="M2370" i="93"/>
  <c r="N2370" s="1"/>
  <c r="F2200"/>
  <c r="M2200"/>
  <c r="F2203"/>
  <c r="M2203"/>
  <c r="G2162" i="94"/>
  <c r="M2162"/>
  <c r="E2162"/>
  <c r="AR2044" i="1"/>
  <c r="M2043" i="93"/>
  <c r="N2043"/>
  <c r="F2043"/>
  <c r="G2043" s="1"/>
  <c r="AS2044" i="1"/>
  <c r="AR2059"/>
  <c r="M2058" i="93"/>
  <c r="N2058" s="1"/>
  <c r="AS2059" i="1"/>
  <c r="F2058" i="93"/>
  <c r="G2058" s="1"/>
  <c r="AR2087" i="1"/>
  <c r="M2086" i="93"/>
  <c r="N2086" s="1"/>
  <c r="F2086"/>
  <c r="G2086" s="1"/>
  <c r="AS2087" i="1"/>
  <c r="AR2107"/>
  <c r="M2106" i="93"/>
  <c r="N2106" s="1"/>
  <c r="AS2107" i="1"/>
  <c r="F2106" i="93"/>
  <c r="G2106" s="1"/>
  <c r="AS2159" i="1"/>
  <c r="F2158" i="93"/>
  <c r="G2158"/>
  <c r="M2158"/>
  <c r="N2158" s="1"/>
  <c r="AR2159" i="1"/>
  <c r="AR2116"/>
  <c r="AS2116"/>
  <c r="M2115" i="93"/>
  <c r="N2115"/>
  <c r="F2115"/>
  <c r="G2115" s="1"/>
  <c r="AR2076" i="1"/>
  <c r="F2075" i="93"/>
  <c r="G2075"/>
  <c r="M2075"/>
  <c r="N2075" s="1"/>
  <c r="AS2076" i="1"/>
  <c r="AR2046"/>
  <c r="AS2046"/>
  <c r="M2045" i="93"/>
  <c r="N2045"/>
  <c r="F2045"/>
  <c r="G2045" s="1"/>
  <c r="M1099"/>
  <c r="F1099"/>
  <c r="F1097"/>
  <c r="M1097"/>
  <c r="AS1976" i="1"/>
  <c r="M1975" i="93"/>
  <c r="N1975"/>
  <c r="AR1976" i="1"/>
  <c r="F1975" i="93"/>
  <c r="G1975" s="1"/>
  <c r="G1926" i="94"/>
  <c r="M1926" s="1"/>
  <c r="E1926"/>
  <c r="AS2086" i="1"/>
  <c r="AR2086"/>
  <c r="M2085" i="93"/>
  <c r="N2085" s="1"/>
  <c r="F2085"/>
  <c r="G2085"/>
  <c r="AS2084" i="1"/>
  <c r="M2083" i="93"/>
  <c r="N2083" s="1"/>
  <c r="F2083"/>
  <c r="G2083"/>
  <c r="AR2084" i="1"/>
  <c r="F1277" i="93"/>
  <c r="M1277"/>
  <c r="M1079"/>
  <c r="F1079"/>
  <c r="AS2004" i="1"/>
  <c r="F2003" i="93"/>
  <c r="G2003"/>
  <c r="AR2004" i="1"/>
  <c r="M2003" i="93"/>
  <c r="N2003" s="1"/>
  <c r="AR2007" i="1"/>
  <c r="F2006" i="93"/>
  <c r="G2006" s="1"/>
  <c r="M2006"/>
  <c r="N2006" s="1"/>
  <c r="AS2007" i="1"/>
  <c r="G2020" i="94"/>
  <c r="M2020"/>
  <c r="E2020"/>
  <c r="H1292"/>
  <c r="N1292"/>
  <c r="F1292"/>
  <c r="E1434"/>
  <c r="G1434"/>
  <c r="M1434"/>
  <c r="F1434"/>
  <c r="G1828"/>
  <c r="M1828" s="1"/>
  <c r="E1828"/>
  <c r="H2068"/>
  <c r="N2068" s="1"/>
  <c r="H2048"/>
  <c r="N2048" s="1"/>
  <c r="F1653"/>
  <c r="E1576"/>
  <c r="G1576"/>
  <c r="M1576"/>
  <c r="E1564"/>
  <c r="G1564"/>
  <c r="M1564" s="1"/>
  <c r="H1992"/>
  <c r="N1992" s="1"/>
  <c r="E1984"/>
  <c r="H1915"/>
  <c r="N1915" s="1"/>
  <c r="F1877"/>
  <c r="G2056"/>
  <c r="M2056" s="1"/>
  <c r="M2042"/>
  <c r="E2042"/>
  <c r="F1671"/>
  <c r="H1671"/>
  <c r="N1671" s="1"/>
  <c r="G2361"/>
  <c r="M2361" s="1"/>
  <c r="E2361"/>
  <c r="M1550"/>
  <c r="E1550"/>
  <c r="G1590"/>
  <c r="M1590" s="1"/>
  <c r="E1590"/>
  <c r="F631" i="93"/>
  <c r="M631"/>
  <c r="M1484"/>
  <c r="F1484"/>
  <c r="M659"/>
  <c r="F659"/>
  <c r="M1313"/>
  <c r="F1313"/>
  <c r="F807"/>
  <c r="M807"/>
  <c r="F1432"/>
  <c r="G1432" s="1"/>
  <c r="AR1433" i="1"/>
  <c r="M1432" i="93"/>
  <c r="N1432" s="1"/>
  <c r="AS1433" i="1"/>
  <c r="K1169" i="11"/>
  <c r="AQ1171" i="1"/>
  <c r="F2111" i="11"/>
  <c r="K2111"/>
  <c r="AQ2113" i="1" s="1"/>
  <c r="F2112" i="11"/>
  <c r="K2112" s="1"/>
  <c r="AQ2114" i="1" s="1"/>
  <c r="AS1942"/>
  <c r="AR1942"/>
  <c r="F2346" i="11"/>
  <c r="K2346"/>
  <c r="AQ2348" i="1" s="1"/>
  <c r="F2347" i="11"/>
  <c r="K2347" s="1"/>
  <c r="AQ2349" i="1" s="1"/>
  <c r="F2345" i="11"/>
  <c r="K2345"/>
  <c r="AQ2347" i="1" s="1"/>
  <c r="F2344" i="11"/>
  <c r="K2344" s="1"/>
  <c r="AQ2346" i="1" s="1"/>
  <c r="M2238" i="93"/>
  <c r="N2238" s="1"/>
  <c r="F2238"/>
  <c r="G2238" s="1"/>
  <c r="AS2239" i="1"/>
  <c r="AR2239"/>
  <c r="AS1629"/>
  <c r="AR1629"/>
  <c r="AR1621"/>
  <c r="AS1621"/>
  <c r="AS1613"/>
  <c r="AR1613"/>
  <c r="AS1579"/>
  <c r="AR1579"/>
  <c r="M742" i="93"/>
  <c r="F742"/>
  <c r="F1641"/>
  <c r="M1641"/>
  <c r="F1633"/>
  <c r="M1633"/>
  <c r="M1625"/>
  <c r="N1625" s="1"/>
  <c r="AR1626" i="1"/>
  <c r="F1625" i="93"/>
  <c r="G1625"/>
  <c r="AS1626" i="1"/>
  <c r="M1617" i="93"/>
  <c r="N1617" s="1"/>
  <c r="AR1618" i="1"/>
  <c r="F1617" i="93"/>
  <c r="G1617" s="1"/>
  <c r="AS1618" i="1"/>
  <c r="F1605" i="93"/>
  <c r="G1605" s="1"/>
  <c r="AR1606" i="1"/>
  <c r="M1605" i="93"/>
  <c r="N1605" s="1"/>
  <c r="AS1606" i="1"/>
  <c r="M1583" i="93"/>
  <c r="N1583" s="1"/>
  <c r="AR1584" i="1"/>
  <c r="F1583" i="93"/>
  <c r="G1583" s="1"/>
  <c r="AS1584" i="1"/>
  <c r="F2098" i="94"/>
  <c r="H2098"/>
  <c r="N2098" s="1"/>
  <c r="F1987" i="93"/>
  <c r="G1987"/>
  <c r="M1987"/>
  <c r="N1987" s="1"/>
  <c r="AS1988" i="1"/>
  <c r="AR1988"/>
  <c r="AR2162"/>
  <c r="AS2162"/>
  <c r="M2161" i="93"/>
  <c r="N2161" s="1"/>
  <c r="F2161"/>
  <c r="G2161" s="1"/>
  <c r="AR2141" i="1"/>
  <c r="AS2141"/>
  <c r="M2140" i="93"/>
  <c r="N2140" s="1"/>
  <c r="F2140"/>
  <c r="G2140" s="1"/>
  <c r="F1922" i="94"/>
  <c r="H1922"/>
  <c r="N1922" s="1"/>
  <c r="H1862"/>
  <c r="N1862" s="1"/>
  <c r="F1862"/>
  <c r="H2034"/>
  <c r="N2034" s="1"/>
  <c r="M550" i="93"/>
  <c r="F550"/>
  <c r="AS2355" i="1"/>
  <c r="F2354" i="93"/>
  <c r="G2354" s="1"/>
  <c r="AR2355" i="1"/>
  <c r="M2354" i="93"/>
  <c r="N2354" s="1"/>
  <c r="F2366"/>
  <c r="M2366"/>
  <c r="M2363"/>
  <c r="N2363"/>
  <c r="F2363"/>
  <c r="G2363" s="1"/>
  <c r="AR2364" i="1"/>
  <c r="AS2364"/>
  <c r="M2204" i="93"/>
  <c r="F2204"/>
  <c r="M2201"/>
  <c r="F2201"/>
  <c r="H2162" i="94"/>
  <c r="N2162" s="1"/>
  <c r="F2162"/>
  <c r="AS2041" i="1"/>
  <c r="F2040" i="93"/>
  <c r="G2040" s="1"/>
  <c r="M2040"/>
  <c r="N2040" s="1"/>
  <c r="AR2041" i="1"/>
  <c r="AS2055"/>
  <c r="M2054" i="93"/>
  <c r="N2054" s="1"/>
  <c r="F2054"/>
  <c r="G2054" s="1"/>
  <c r="AR2055" i="1"/>
  <c r="AR2065"/>
  <c r="AS2065"/>
  <c r="F2064" i="93"/>
  <c r="G2064" s="1"/>
  <c r="M2064"/>
  <c r="N2064" s="1"/>
  <c r="AS2093" i="1"/>
  <c r="F2092" i="93"/>
  <c r="G2092" s="1"/>
  <c r="E2092" i="94" s="1"/>
  <c r="M2092" i="93"/>
  <c r="N2092" s="1"/>
  <c r="AR2093" i="1"/>
  <c r="AR2145"/>
  <c r="F2144" i="93"/>
  <c r="G2144" s="1"/>
  <c r="AS2145" i="1"/>
  <c r="M2144" i="93"/>
  <c r="N2144" s="1"/>
  <c r="F2144" i="94" s="1"/>
  <c r="AR2154" i="1"/>
  <c r="M2153" i="93"/>
  <c r="N2153" s="1"/>
  <c r="AS2154" i="1"/>
  <c r="F2153" i="93"/>
  <c r="G2153"/>
  <c r="M2081"/>
  <c r="N2081" s="1"/>
  <c r="AS2082" i="1"/>
  <c r="F2081" i="93"/>
  <c r="G2081" s="1"/>
  <c r="AR2082" i="1"/>
  <c r="M2053" i="93"/>
  <c r="N2053"/>
  <c r="AS2054" i="1"/>
  <c r="F2053" i="93"/>
  <c r="G2053" s="1"/>
  <c r="AR2054" i="1"/>
  <c r="M512" i="93"/>
  <c r="F512"/>
  <c r="M364"/>
  <c r="F364"/>
  <c r="M955"/>
  <c r="F955"/>
  <c r="M1974"/>
  <c r="N1974"/>
  <c r="AR1975" i="1"/>
  <c r="F1974" i="93"/>
  <c r="G1974" s="1"/>
  <c r="AS1975" i="1"/>
  <c r="F1926" i="94"/>
  <c r="H1926"/>
  <c r="N1926" s="1"/>
  <c r="H1986"/>
  <c r="N1986" s="1"/>
  <c r="F1986"/>
  <c r="AS2081" i="1"/>
  <c r="M2080" i="93"/>
  <c r="N2080" s="1"/>
  <c r="F2080"/>
  <c r="G2080" s="1"/>
  <c r="AR2081" i="1"/>
  <c r="M2084" i="93"/>
  <c r="N2084" s="1"/>
  <c r="AR2085" i="1"/>
  <c r="AS2085"/>
  <c r="F2084" i="93"/>
  <c r="G2084" s="1"/>
  <c r="F439"/>
  <c r="M439"/>
  <c r="F954"/>
  <c r="M954"/>
  <c r="AR2006" i="1"/>
  <c r="AS2006"/>
  <c r="F2005" i="93"/>
  <c r="G2005" s="1"/>
  <c r="M2005"/>
  <c r="N2005" s="1"/>
  <c r="E2062" i="94"/>
  <c r="G2062"/>
  <c r="M2062" s="1"/>
  <c r="E1870"/>
  <c r="G1870"/>
  <c r="M1870" s="1"/>
  <c r="M814" i="93"/>
  <c r="F814"/>
  <c r="H2020" i="94"/>
  <c r="N2020" s="1"/>
  <c r="F2020"/>
  <c r="N2021"/>
  <c r="F2021"/>
  <c r="H2024"/>
  <c r="N2024" s="1"/>
  <c r="F2024"/>
  <c r="H2010"/>
  <c r="N2010" s="1"/>
  <c r="H2109"/>
  <c r="N2109" s="1"/>
  <c r="F2109"/>
  <c r="N2011"/>
  <c r="F2011"/>
  <c r="F1549"/>
  <c r="H1828"/>
  <c r="N1828" s="1"/>
  <c r="H1965"/>
  <c r="N1965"/>
  <c r="F1965"/>
  <c r="G1885"/>
  <c r="M1885" s="1"/>
  <c r="E1949"/>
  <c r="M1949"/>
  <c r="E2068"/>
  <c r="G2068"/>
  <c r="M2068" s="1"/>
  <c r="E2048"/>
  <c r="G2048"/>
  <c r="M2048" s="1"/>
  <c r="N1655"/>
  <c r="F1655"/>
  <c r="E2364"/>
  <c r="G2364"/>
  <c r="M2364" s="1"/>
  <c r="H1576"/>
  <c r="N1576" s="1"/>
  <c r="F1576"/>
  <c r="F1540"/>
  <c r="H1540"/>
  <c r="N1540" s="1"/>
  <c r="F1564"/>
  <c r="N1564"/>
  <c r="E1374"/>
  <c r="G1374"/>
  <c r="M1374" s="1"/>
  <c r="H1374"/>
  <c r="N1374" s="1"/>
  <c r="F1374"/>
  <c r="N1441"/>
  <c r="F1441"/>
  <c r="G1441"/>
  <c r="M1441" s="1"/>
  <c r="E1441"/>
  <c r="M1992"/>
  <c r="E1992"/>
  <c r="H1984"/>
  <c r="N1984" s="1"/>
  <c r="F1984"/>
  <c r="G1924"/>
  <c r="M1924" s="1"/>
  <c r="H2056"/>
  <c r="N2056" s="1"/>
  <c r="F2056"/>
  <c r="H2042"/>
  <c r="N2042" s="1"/>
  <c r="F2042"/>
  <c r="F1669"/>
  <c r="H1669"/>
  <c r="N1669" s="1"/>
  <c r="H2361"/>
  <c r="N2361" s="1"/>
  <c r="H1550"/>
  <c r="N1550" s="1"/>
  <c r="F1550"/>
  <c r="N1590"/>
  <c r="F1590"/>
  <c r="M1416" i="93"/>
  <c r="F1416"/>
  <c r="F154"/>
  <c r="M154"/>
  <c r="AR1419" i="1"/>
  <c r="AS1419"/>
  <c r="F1418" i="93"/>
  <c r="G1418"/>
  <c r="M1418"/>
  <c r="N1418" s="1"/>
  <c r="M795"/>
  <c r="F795"/>
  <c r="F633"/>
  <c r="M633"/>
  <c r="AS1424" i="1"/>
  <c r="AR1424"/>
  <c r="F1423" i="93"/>
  <c r="G1423" s="1"/>
  <c r="M1423"/>
  <c r="N1423" s="1"/>
  <c r="M1463"/>
  <c r="F1463"/>
  <c r="M1456"/>
  <c r="N1456" s="1"/>
  <c r="F1456"/>
  <c r="G1456" s="1"/>
  <c r="AS1457" i="1"/>
  <c r="AR1434"/>
  <c r="M1433" i="93"/>
  <c r="N1433" s="1"/>
  <c r="F1433"/>
  <c r="G1433" s="1"/>
  <c r="AS1434" i="1"/>
  <c r="F1940" i="94"/>
  <c r="H1940"/>
  <c r="N1940" s="1"/>
  <c r="H1568"/>
  <c r="N1568" s="1"/>
  <c r="F1568"/>
  <c r="H1851"/>
  <c r="N1851" s="1"/>
  <c r="F1851"/>
  <c r="H1622"/>
  <c r="N1622" s="1"/>
  <c r="F1622"/>
  <c r="F1598"/>
  <c r="H1598"/>
  <c r="N1598" s="1"/>
  <c r="F2073"/>
  <c r="H2073"/>
  <c r="N2073" s="1"/>
  <c r="E1788"/>
  <c r="G1788"/>
  <c r="M1788" s="1"/>
  <c r="G1852"/>
  <c r="M1852" s="1"/>
  <c r="E1852"/>
  <c r="G1950"/>
  <c r="M1950" s="1"/>
  <c r="E1950"/>
  <c r="G1990"/>
  <c r="M1990"/>
  <c r="E1990"/>
  <c r="E2030"/>
  <c r="G2030"/>
  <c r="M2030" s="1"/>
  <c r="E1841"/>
  <c r="G1841"/>
  <c r="M1841" s="1"/>
  <c r="E2037"/>
  <c r="G2037"/>
  <c r="M2037" s="1"/>
  <c r="G2088"/>
  <c r="M2088" s="1"/>
  <c r="E2088"/>
  <c r="G1836"/>
  <c r="M1836" s="1"/>
  <c r="E1836"/>
  <c r="M1855" i="93"/>
  <c r="N1855" s="1"/>
  <c r="F1855"/>
  <c r="G1855" s="1"/>
  <c r="AR1856" i="1"/>
  <c r="AS1856"/>
  <c r="M1897" i="93"/>
  <c r="N1897" s="1"/>
  <c r="F1897"/>
  <c r="G1897" s="1"/>
  <c r="AR1898" i="1"/>
  <c r="AS1898"/>
  <c r="AR1900"/>
  <c r="M1899" i="93"/>
  <c r="N1899" s="1"/>
  <c r="F1899"/>
  <c r="G1899" s="1"/>
  <c r="AS1900" i="1"/>
  <c r="H1998" i="94"/>
  <c r="N1998" s="1"/>
  <c r="F1998"/>
  <c r="E1962"/>
  <c r="G1962"/>
  <c r="M1962" s="1"/>
  <c r="E1957"/>
  <c r="G1957"/>
  <c r="M1957" s="1"/>
  <c r="E1904"/>
  <c r="G1904"/>
  <c r="M1904" s="1"/>
  <c r="H1991"/>
  <c r="N1991" s="1"/>
  <c r="F1991"/>
  <c r="G1849"/>
  <c r="M1849" s="1"/>
  <c r="E1849"/>
  <c r="G1942"/>
  <c r="M1942"/>
  <c r="E1942"/>
  <c r="G1918"/>
  <c r="M1918" s="1"/>
  <c r="E1918"/>
  <c r="G1880"/>
  <c r="M1880" s="1"/>
  <c r="E1880"/>
  <c r="F1979"/>
  <c r="H1979"/>
  <c r="N1979" s="1"/>
  <c r="H1919"/>
  <c r="N1919" s="1"/>
  <c r="F1919"/>
  <c r="G1895"/>
  <c r="M1895" s="1"/>
  <c r="E1895"/>
  <c r="G1968"/>
  <c r="M1968" s="1"/>
  <c r="E1968"/>
  <c r="H1968"/>
  <c r="N1968"/>
  <c r="F1968"/>
  <c r="G1967"/>
  <c r="M1967" s="1"/>
  <c r="E1967"/>
  <c r="H1887"/>
  <c r="N1887" s="1"/>
  <c r="F1887"/>
  <c r="G1838"/>
  <c r="M1838" s="1"/>
  <c r="E1838"/>
  <c r="G1932"/>
  <c r="M1932"/>
  <c r="E1932"/>
  <c r="G1996"/>
  <c r="M1996" s="1"/>
  <c r="E1996"/>
  <c r="G1888"/>
  <c r="M1888" s="1"/>
  <c r="E1888"/>
  <c r="H1993"/>
  <c r="N1993" s="1"/>
  <c r="F1993"/>
  <c r="G1931"/>
  <c r="M1931" s="1"/>
  <c r="E1931"/>
  <c r="H1866"/>
  <c r="N1866"/>
  <c r="F1866"/>
  <c r="H1840"/>
  <c r="N1840" s="1"/>
  <c r="F1840"/>
  <c r="H1896"/>
  <c r="N1896" s="1"/>
  <c r="F1896"/>
  <c r="G1837"/>
  <c r="M1837" s="1"/>
  <c r="E1837"/>
  <c r="G1943"/>
  <c r="M1943" s="1"/>
  <c r="E1943"/>
  <c r="H1913"/>
  <c r="N1913" s="1"/>
  <c r="F1913"/>
  <c r="H1881"/>
  <c r="N1881" s="1"/>
  <c r="F1881"/>
  <c r="H1857"/>
  <c r="N1857" s="1"/>
  <c r="F1857"/>
  <c r="H2057"/>
  <c r="N2057"/>
  <c r="F2057"/>
  <c r="H2087"/>
  <c r="N2087" s="1"/>
  <c r="F2087"/>
  <c r="H2156"/>
  <c r="N2156" s="1"/>
  <c r="F2156"/>
  <c r="H2104"/>
  <c r="N2104" s="1"/>
  <c r="F2104"/>
  <c r="H2082"/>
  <c r="N2082" s="1"/>
  <c r="F2082"/>
  <c r="H1779"/>
  <c r="N1779" s="1"/>
  <c r="F1779"/>
  <c r="H1747"/>
  <c r="N1747" s="1"/>
  <c r="F1747"/>
  <c r="H1715"/>
  <c r="N1715" s="1"/>
  <c r="F1715"/>
  <c r="H1785"/>
  <c r="N1785"/>
  <c r="F1785"/>
  <c r="H1753"/>
  <c r="N1753" s="1"/>
  <c r="F1753"/>
  <c r="H1721"/>
  <c r="N1721" s="1"/>
  <c r="F1721"/>
  <c r="H1689"/>
  <c r="N1689" s="1"/>
  <c r="F1689"/>
  <c r="H2256"/>
  <c r="N2256" s="1"/>
  <c r="F2256"/>
  <c r="H1673"/>
  <c r="N1673" s="1"/>
  <c r="F1673"/>
  <c r="H1657"/>
  <c r="N1657" s="1"/>
  <c r="F1657"/>
  <c r="H1675"/>
  <c r="N1675" s="1"/>
  <c r="F1675"/>
  <c r="H1659"/>
  <c r="N1659"/>
  <c r="F1659"/>
  <c r="G2143"/>
  <c r="M2143" s="1"/>
  <c r="E2143"/>
  <c r="G2371"/>
  <c r="M2371" s="1"/>
  <c r="E2371"/>
  <c r="H2368"/>
  <c r="N2368" s="1"/>
  <c r="F2368"/>
  <c r="G2368"/>
  <c r="M2368" s="1"/>
  <c r="E2368"/>
  <c r="G1580"/>
  <c r="M1580" s="1"/>
  <c r="E1580"/>
  <c r="G1556"/>
  <c r="M1556"/>
  <c r="E1556"/>
  <c r="E1542"/>
  <c r="G1542"/>
  <c r="M1542" s="1"/>
  <c r="E1646"/>
  <c r="G1646"/>
  <c r="M1646"/>
  <c r="G1570"/>
  <c r="M1570" s="1"/>
  <c r="E1570"/>
  <c r="M694" i="93"/>
  <c r="F694"/>
  <c r="M748"/>
  <c r="F748"/>
  <c r="F606"/>
  <c r="M606"/>
  <c r="F644"/>
  <c r="M644"/>
  <c r="M688"/>
  <c r="F688"/>
  <c r="F855"/>
  <c r="M855"/>
  <c r="M991"/>
  <c r="F991"/>
  <c r="F1010"/>
  <c r="M1010"/>
  <c r="M1037"/>
  <c r="F1037"/>
  <c r="F1356"/>
  <c r="M1356"/>
  <c r="F840"/>
  <c r="M840"/>
  <c r="M874"/>
  <c r="F874"/>
  <c r="M1025"/>
  <c r="F1025"/>
  <c r="M1065"/>
  <c r="F1065"/>
  <c r="F1326"/>
  <c r="M1326"/>
  <c r="F1334"/>
  <c r="M1334"/>
  <c r="M1346"/>
  <c r="F1346"/>
  <c r="F685"/>
  <c r="M685"/>
  <c r="M725"/>
  <c r="F725"/>
  <c r="M595"/>
  <c r="F595"/>
  <c r="M611"/>
  <c r="F611"/>
  <c r="M647"/>
  <c r="F647"/>
  <c r="F804"/>
  <c r="M804"/>
  <c r="M919"/>
  <c r="F919"/>
  <c r="M989"/>
  <c r="F989"/>
  <c r="M1007"/>
  <c r="F1007"/>
  <c r="M1035"/>
  <c r="F1035"/>
  <c r="F1352"/>
  <c r="M1352"/>
  <c r="M878"/>
  <c r="F878"/>
  <c r="F1066"/>
  <c r="M1066"/>
  <c r="M1327"/>
  <c r="F1327"/>
  <c r="M1335"/>
  <c r="F1335"/>
  <c r="AS1371" i="1"/>
  <c r="AR1371"/>
  <c r="M1370" i="93"/>
  <c r="N1370" s="1"/>
  <c r="F1370"/>
  <c r="G1370" s="1"/>
  <c r="M655"/>
  <c r="F655"/>
  <c r="F712"/>
  <c r="M712"/>
  <c r="F604"/>
  <c r="M604"/>
  <c r="M635"/>
  <c r="F635"/>
  <c r="M675"/>
  <c r="F675"/>
  <c r="M849"/>
  <c r="F849"/>
  <c r="M988"/>
  <c r="F988"/>
  <c r="F1008"/>
  <c r="M1008"/>
  <c r="M1021"/>
  <c r="F1021"/>
  <c r="M1351"/>
  <c r="F1351"/>
  <c r="AS1378" i="1"/>
  <c r="M1377" i="93"/>
  <c r="N1377" s="1"/>
  <c r="F1377"/>
  <c r="G1377" s="1"/>
  <c r="AR1378" i="1"/>
  <c r="F871" i="93"/>
  <c r="M871"/>
  <c r="M1019"/>
  <c r="F1019"/>
  <c r="M1031"/>
  <c r="F1031"/>
  <c r="M1324"/>
  <c r="F1324"/>
  <c r="M1332"/>
  <c r="F1332"/>
  <c r="M1340"/>
  <c r="F1340"/>
  <c r="M626"/>
  <c r="F626"/>
  <c r="M711"/>
  <c r="F711"/>
  <c r="M853"/>
  <c r="F853"/>
  <c r="M609"/>
  <c r="F609"/>
  <c r="M645"/>
  <c r="F645"/>
  <c r="F702"/>
  <c r="M702"/>
  <c r="M856"/>
  <c r="F856"/>
  <c r="M995"/>
  <c r="F995"/>
  <c r="M1015"/>
  <c r="F1015"/>
  <c r="F1350"/>
  <c r="M1350"/>
  <c r="AS1379" i="1"/>
  <c r="M1378" i="93"/>
  <c r="N1378" s="1"/>
  <c r="AR1379" i="1"/>
  <c r="F1378" i="93"/>
  <c r="G1378"/>
  <c r="M872"/>
  <c r="F872"/>
  <c r="M1027"/>
  <c r="F1027"/>
  <c r="M1325"/>
  <c r="F1325"/>
  <c r="M1333"/>
  <c r="F1333"/>
  <c r="M1345"/>
  <c r="F1345"/>
  <c r="M376"/>
  <c r="F376"/>
  <c r="F69"/>
  <c r="M69"/>
  <c r="M1431"/>
  <c r="N1431" s="1"/>
  <c r="F1431"/>
  <c r="G1431"/>
  <c r="AS1432" i="1"/>
  <c r="M1465" i="93"/>
  <c r="F1465"/>
  <c r="AS1455" i="1"/>
  <c r="F1454" i="93"/>
  <c r="G1454" s="1"/>
  <c r="M1454"/>
  <c r="N1454" s="1"/>
  <c r="M114"/>
  <c r="F114"/>
  <c r="M658"/>
  <c r="F658"/>
  <c r="M811"/>
  <c r="F811"/>
  <c r="F805"/>
  <c r="M805"/>
  <c r="AS1436" i="1"/>
  <c r="M1435" i="93"/>
  <c r="N1435" s="1"/>
  <c r="F1435"/>
  <c r="G1435" s="1"/>
  <c r="AR1436" i="1"/>
  <c r="M1464" i="93"/>
  <c r="F1464"/>
  <c r="M1455"/>
  <c r="N1455" s="1"/>
  <c r="F1455"/>
  <c r="G1455" s="1"/>
  <c r="AS1456" i="1"/>
  <c r="M2270" i="93"/>
  <c r="N2270"/>
  <c r="AS2271" i="1"/>
  <c r="F2270" i="93"/>
  <c r="G2270" s="1"/>
  <c r="AR2271" i="1"/>
  <c r="M2268" i="93"/>
  <c r="N2268" s="1"/>
  <c r="AS2269" i="1"/>
  <c r="F2268" i="93"/>
  <c r="G2268"/>
  <c r="AR2269" i="1"/>
  <c r="F2277" i="93"/>
  <c r="G2277" s="1"/>
  <c r="M2277"/>
  <c r="N2277" s="1"/>
  <c r="AS2278" i="1"/>
  <c r="AR2278"/>
  <c r="G1934" i="94"/>
  <c r="M1934" s="1"/>
  <c r="E1934"/>
  <c r="H1856"/>
  <c r="N1856" s="1"/>
  <c r="F1856"/>
  <c r="E2118"/>
  <c r="G2118"/>
  <c r="M2118" s="1"/>
  <c r="G2119"/>
  <c r="M2119" s="1"/>
  <c r="E2119"/>
  <c r="E1853"/>
  <c r="G1853"/>
  <c r="M1853" s="1"/>
  <c r="H2041"/>
  <c r="N2041"/>
  <c r="F2041"/>
  <c r="G1946"/>
  <c r="M1946" s="1"/>
  <c r="E1946"/>
  <c r="G2000"/>
  <c r="M2000" s="1"/>
  <c r="E2000"/>
  <c r="G1908"/>
  <c r="M1908" s="1"/>
  <c r="E1908"/>
  <c r="G1902"/>
  <c r="M1902" s="1"/>
  <c r="E1902"/>
  <c r="G1845"/>
  <c r="M1845" s="1"/>
  <c r="E1845"/>
  <c r="H1945"/>
  <c r="N1945" s="1"/>
  <c r="F1945"/>
  <c r="H1911"/>
  <c r="N1911" s="1"/>
  <c r="F1911"/>
  <c r="G1875"/>
  <c r="M1875" s="1"/>
  <c r="E1875"/>
  <c r="H1930"/>
  <c r="N1930" s="1"/>
  <c r="F1930"/>
  <c r="G1937"/>
  <c r="M1937" s="1"/>
  <c r="E1937"/>
  <c r="H1859"/>
  <c r="N1859" s="1"/>
  <c r="F1859"/>
  <c r="G1988"/>
  <c r="M1988" s="1"/>
  <c r="E1988"/>
  <c r="G1843"/>
  <c r="M1843" s="1"/>
  <c r="E1843"/>
  <c r="G1928"/>
  <c r="M1928" s="1"/>
  <c r="E1928"/>
  <c r="H1948"/>
  <c r="N1948"/>
  <c r="F1948"/>
  <c r="H1953"/>
  <c r="N1953" s="1"/>
  <c r="F1953"/>
  <c r="G1889"/>
  <c r="M1889" s="1"/>
  <c r="E1889"/>
  <c r="E1860"/>
  <c r="G1860"/>
  <c r="M1860" s="1"/>
  <c r="H1914"/>
  <c r="N1914" s="1"/>
  <c r="F1914"/>
  <c r="H1876"/>
  <c r="N1876" s="1"/>
  <c r="F1876"/>
  <c r="G1973"/>
  <c r="M1973"/>
  <c r="E1973"/>
  <c r="H1921"/>
  <c r="N1921" s="1"/>
  <c r="F1921"/>
  <c r="H1901"/>
  <c r="N1901" s="1"/>
  <c r="F1901"/>
  <c r="H1865"/>
  <c r="N1865" s="1"/>
  <c r="F1865"/>
  <c r="G1797"/>
  <c r="M1797" s="1"/>
  <c r="E1797"/>
  <c r="H2071"/>
  <c r="N2071" s="1"/>
  <c r="F2071"/>
  <c r="H2105"/>
  <c r="N2105"/>
  <c r="F2105"/>
  <c r="H2146"/>
  <c r="N2146" s="1"/>
  <c r="F2146"/>
  <c r="G2094"/>
  <c r="M2094" s="1"/>
  <c r="E2094"/>
  <c r="G2129"/>
  <c r="M2129" s="1"/>
  <c r="E2129"/>
  <c r="H2129"/>
  <c r="N2129" s="1"/>
  <c r="F2129"/>
  <c r="H1755"/>
  <c r="N1755" s="1"/>
  <c r="F1755"/>
  <c r="H1723"/>
  <c r="N1723" s="1"/>
  <c r="F1723"/>
  <c r="H1691"/>
  <c r="N1691" s="1"/>
  <c r="F1691"/>
  <c r="H1761"/>
  <c r="N1761" s="1"/>
  <c r="F1761"/>
  <c r="H1729"/>
  <c r="N1729" s="1"/>
  <c r="F1729"/>
  <c r="H1697"/>
  <c r="N1697"/>
  <c r="F1697"/>
  <c r="H2259"/>
  <c r="N2259" s="1"/>
  <c r="F2259"/>
  <c r="G2259"/>
  <c r="M2259" s="1"/>
  <c r="E2259"/>
  <c r="G2253"/>
  <c r="M2253" s="1"/>
  <c r="E2253"/>
  <c r="G1665"/>
  <c r="M1665" s="1"/>
  <c r="E1665"/>
  <c r="H2252"/>
  <c r="N2252"/>
  <c r="F2252"/>
  <c r="G1667"/>
  <c r="M1667" s="1"/>
  <c r="E1667"/>
  <c r="G1651"/>
  <c r="M1651" s="1"/>
  <c r="E1651"/>
  <c r="G2163"/>
  <c r="M2163" s="1"/>
  <c r="E2163"/>
  <c r="H2163"/>
  <c r="N2163"/>
  <c r="F2163"/>
  <c r="H2164"/>
  <c r="N2164" s="1"/>
  <c r="F2164"/>
  <c r="H2359"/>
  <c r="N2359" s="1"/>
  <c r="F2359"/>
  <c r="G2359"/>
  <c r="M2359" s="1"/>
  <c r="E2359"/>
  <c r="G2360"/>
  <c r="M2360"/>
  <c r="E2360"/>
  <c r="F1560"/>
  <c r="H1560"/>
  <c r="N1560"/>
  <c r="H1546"/>
  <c r="N1546" s="1"/>
  <c r="F1546"/>
  <c r="H1538"/>
  <c r="N1538"/>
  <c r="F1538"/>
  <c r="F1586"/>
  <c r="H1586"/>
  <c r="N1586"/>
  <c r="H1562"/>
  <c r="N1562" s="1"/>
  <c r="F1562"/>
  <c r="M2301" i="93"/>
  <c r="N2301" s="1"/>
  <c r="AR2302" i="1"/>
  <c r="F2301" i="93"/>
  <c r="G2301"/>
  <c r="AS2302" i="1"/>
  <c r="AS2266"/>
  <c r="F2265" i="93"/>
  <c r="G2265"/>
  <c r="M2265"/>
  <c r="N2265" s="1"/>
  <c r="AR2266" i="1"/>
  <c r="AR2230"/>
  <c r="F2229" i="93"/>
  <c r="G2229" s="1"/>
  <c r="M2229"/>
  <c r="N2229"/>
  <c r="AS2230" i="1"/>
  <c r="M2188" i="93"/>
  <c r="N2188" s="1"/>
  <c r="AR2189" i="1"/>
  <c r="F2188" i="93"/>
  <c r="G2188" s="1"/>
  <c r="AS2189" i="1"/>
  <c r="M2172" i="93"/>
  <c r="N2172" s="1"/>
  <c r="AR2173" i="1"/>
  <c r="F2172" i="93"/>
  <c r="G2172"/>
  <c r="AS2173" i="1"/>
  <c r="M2240" i="93"/>
  <c r="N2240" s="1"/>
  <c r="F2240"/>
  <c r="G2240" s="1"/>
  <c r="AR2241" i="1"/>
  <c r="AS2241"/>
  <c r="M2185" i="93"/>
  <c r="N2185" s="1"/>
  <c r="AS2186" i="1"/>
  <c r="F2185" i="93"/>
  <c r="G2185"/>
  <c r="AR2186" i="1"/>
  <c r="AS2298"/>
  <c r="F2297" i="93"/>
  <c r="G2297"/>
  <c r="M2297"/>
  <c r="N2297" s="1"/>
  <c r="AR2298" i="1"/>
  <c r="AS2264"/>
  <c r="F2263" i="93"/>
  <c r="G2263" s="1"/>
  <c r="M2263"/>
  <c r="N2263"/>
  <c r="AR2264" i="1"/>
  <c r="AR2224"/>
  <c r="F2223" i="93"/>
  <c r="G2223"/>
  <c r="M2223"/>
  <c r="N2223" s="1"/>
  <c r="AS2224" i="1"/>
  <c r="AR2187"/>
  <c r="F2186" i="93"/>
  <c r="G2186" s="1"/>
  <c r="M2186"/>
  <c r="N2186"/>
  <c r="AS2187" i="1"/>
  <c r="AR2171"/>
  <c r="F2170" i="93"/>
  <c r="G2170"/>
  <c r="M2170"/>
  <c r="N2170" s="1"/>
  <c r="AS2171" i="1"/>
  <c r="F2262" i="93"/>
  <c r="G2262" s="1"/>
  <c r="M2262"/>
  <c r="N2262" s="1"/>
  <c r="AS2263" i="1"/>
  <c r="AR2263"/>
  <c r="AS2182"/>
  <c r="F2181" i="93"/>
  <c r="G2181"/>
  <c r="M2181"/>
  <c r="N2181" s="1"/>
  <c r="AR2182" i="1"/>
  <c r="M26" i="93"/>
  <c r="F26"/>
  <c r="F10"/>
  <c r="M10"/>
  <c r="M64"/>
  <c r="F64"/>
  <c r="M9"/>
  <c r="F9"/>
  <c r="M21"/>
  <c r="F21"/>
  <c r="M49"/>
  <c r="F49"/>
  <c r="F242"/>
  <c r="M242"/>
  <c r="M568"/>
  <c r="F568"/>
  <c r="M740"/>
  <c r="F740"/>
  <c r="M1171"/>
  <c r="F1171"/>
  <c r="M1244"/>
  <c r="F1244"/>
  <c r="F1369"/>
  <c r="M1369"/>
  <c r="M1413"/>
  <c r="F1413"/>
  <c r="M1469"/>
  <c r="F1469"/>
  <c r="F1499"/>
  <c r="M1499"/>
  <c r="F2179"/>
  <c r="G2179" s="1"/>
  <c r="M2179"/>
  <c r="N2179" s="1"/>
  <c r="AS2180" i="1"/>
  <c r="AR2180"/>
  <c r="F2245" i="93"/>
  <c r="M2245"/>
  <c r="M565"/>
  <c r="F565"/>
  <c r="M764"/>
  <c r="F764"/>
  <c r="F822"/>
  <c r="M822"/>
  <c r="M1078"/>
  <c r="F1078"/>
  <c r="M1271"/>
  <c r="F1271"/>
  <c r="M1396"/>
  <c r="F1396"/>
  <c r="AS1472" i="1"/>
  <c r="AR1472"/>
  <c r="M1471" i="93"/>
  <c r="N1471" s="1"/>
  <c r="F1471"/>
  <c r="G1471"/>
  <c r="F1494"/>
  <c r="M1494"/>
  <c r="F2232"/>
  <c r="G2232" s="1"/>
  <c r="M2232"/>
  <c r="N2232" s="1"/>
  <c r="AR2233" i="1"/>
  <c r="AS2233"/>
  <c r="M2305" i="93"/>
  <c r="N2305" s="1"/>
  <c r="F2305"/>
  <c r="G2305" s="1"/>
  <c r="AR2306" i="1"/>
  <c r="AS2306"/>
  <c r="F2295" i="93"/>
  <c r="G2295" s="1"/>
  <c r="M2295"/>
  <c r="N2295" s="1"/>
  <c r="AR2296" i="1"/>
  <c r="AS2296"/>
  <c r="F2261" i="93"/>
  <c r="G2261" s="1"/>
  <c r="AR2262" i="1"/>
  <c r="M2261" i="93"/>
  <c r="N2261"/>
  <c r="AS2262" i="1"/>
  <c r="F2225" i="93"/>
  <c r="G2225" s="1"/>
  <c r="AS2226" i="1"/>
  <c r="M2225" i="93"/>
  <c r="N2225" s="1"/>
  <c r="AR2226" i="1"/>
  <c r="F2184" i="93"/>
  <c r="G2184" s="1"/>
  <c r="M2184"/>
  <c r="N2184" s="1"/>
  <c r="AS2185" i="1"/>
  <c r="AR2185"/>
  <c r="F2168" i="93"/>
  <c r="G2168" s="1"/>
  <c r="M2168"/>
  <c r="N2168" s="1"/>
  <c r="AS2169" i="1"/>
  <c r="AR2169"/>
  <c r="AS2231"/>
  <c r="M2230" i="93"/>
  <c r="N2230" s="1"/>
  <c r="F2230"/>
  <c r="G2230"/>
  <c r="AR2231" i="1"/>
  <c r="AR2178"/>
  <c r="M2177" i="93"/>
  <c r="N2177"/>
  <c r="F2177"/>
  <c r="G2177" s="1"/>
  <c r="AS2178" i="1"/>
  <c r="F2293" i="93"/>
  <c r="G2293" s="1"/>
  <c r="AR2294" i="1"/>
  <c r="M2293" i="93"/>
  <c r="N2293"/>
  <c r="AS2294" i="1"/>
  <c r="F2255" i="93"/>
  <c r="G2255" s="1"/>
  <c r="AR2256" i="1"/>
  <c r="M2255" i="93"/>
  <c r="N2255" s="1"/>
  <c r="AS2256" i="1"/>
  <c r="F2218" i="93"/>
  <c r="G2218" s="1"/>
  <c r="AS2219" i="1"/>
  <c r="M2218" i="93"/>
  <c r="N2218"/>
  <c r="AR2219" i="1"/>
  <c r="F2182" i="93"/>
  <c r="G2182" s="1"/>
  <c r="AS2183" i="1"/>
  <c r="M2182" i="93"/>
  <c r="N2182" s="1"/>
  <c r="AR2183" i="1"/>
  <c r="F2166" i="93"/>
  <c r="G2166" s="1"/>
  <c r="AS2167" i="1"/>
  <c r="M2166" i="93"/>
  <c r="N2166"/>
  <c r="AR2167" i="1"/>
  <c r="AS2227"/>
  <c r="F2226" i="93"/>
  <c r="G2226"/>
  <c r="M2226"/>
  <c r="N2226" s="1"/>
  <c r="AR2227" i="1"/>
  <c r="F2173" i="93"/>
  <c r="G2173" s="1"/>
  <c r="AR2174" i="1"/>
  <c r="M2173" i="93"/>
  <c r="N2173"/>
  <c r="AS2174" i="1"/>
  <c r="M28" i="93"/>
  <c r="F28"/>
  <c r="M12"/>
  <c r="F12"/>
  <c r="F94"/>
  <c r="M94"/>
  <c r="M11"/>
  <c r="F11"/>
  <c r="M25"/>
  <c r="F25"/>
  <c r="M61"/>
  <c r="F61"/>
  <c r="M245"/>
  <c r="F245"/>
  <c r="M573"/>
  <c r="F573"/>
  <c r="K768" i="11"/>
  <c r="AQ770" i="1" s="1"/>
  <c r="M1272" i="93"/>
  <c r="F1272"/>
  <c r="F1389"/>
  <c r="M1389"/>
  <c r="M1421"/>
  <c r="F1421"/>
  <c r="F1472"/>
  <c r="M1472"/>
  <c r="F1476"/>
  <c r="M1476"/>
  <c r="F1485"/>
  <c r="M1485"/>
  <c r="F2167"/>
  <c r="G2167" s="1"/>
  <c r="M2167"/>
  <c r="N2167" s="1"/>
  <c r="AS2168" i="1"/>
  <c r="AR2168"/>
  <c r="F2183" i="93"/>
  <c r="G2183" s="1"/>
  <c r="M2183"/>
  <c r="N2183" s="1"/>
  <c r="AS2184" i="1"/>
  <c r="AR2184"/>
  <c r="F2292" i="93"/>
  <c r="G2292" s="1"/>
  <c r="M2292"/>
  <c r="N2292" s="1"/>
  <c r="AS2293" i="1"/>
  <c r="AR2293"/>
  <c r="M578" i="93"/>
  <c r="F578"/>
  <c r="K764" i="11"/>
  <c r="AQ766" i="1"/>
  <c r="M824" i="93"/>
  <c r="F824"/>
  <c r="M1098"/>
  <c r="F1098"/>
  <c r="M1170"/>
  <c r="F1170"/>
  <c r="M1273"/>
  <c r="F1273"/>
  <c r="F1398"/>
  <c r="M1398"/>
  <c r="F1480"/>
  <c r="M1480"/>
  <c r="M1500"/>
  <c r="F1500"/>
  <c r="F2234"/>
  <c r="G2234" s="1"/>
  <c r="M2234"/>
  <c r="N2234"/>
  <c r="AS2235" i="1"/>
  <c r="AR2235"/>
  <c r="M2341" i="93"/>
  <c r="F2341"/>
  <c r="AS1812" i="1"/>
  <c r="F1811" i="93"/>
  <c r="G1811" s="1"/>
  <c r="M1811"/>
  <c r="N1811" s="1"/>
  <c r="AR1812" i="1"/>
  <c r="AR1810"/>
  <c r="F1809" i="93"/>
  <c r="G1809" s="1"/>
  <c r="M1809"/>
  <c r="N1809" s="1"/>
  <c r="AS1810" i="1"/>
  <c r="M1804" i="93"/>
  <c r="N1804" s="1"/>
  <c r="F1804"/>
  <c r="G1804"/>
  <c r="AR1805" i="1"/>
  <c r="AS1805"/>
  <c r="M1812" i="93"/>
  <c r="N1812"/>
  <c r="F1812"/>
  <c r="G1812" s="1"/>
  <c r="AS1813" i="1"/>
  <c r="AR1813"/>
  <c r="M1820" i="93"/>
  <c r="N1820" s="1"/>
  <c r="F1820"/>
  <c r="G1820"/>
  <c r="AS1821" i="1"/>
  <c r="AR1821"/>
  <c r="M1815" i="93"/>
  <c r="N1815"/>
  <c r="AS1816" i="1"/>
  <c r="F1815" i="93"/>
  <c r="G1815" s="1"/>
  <c r="AR1816" i="1"/>
  <c r="M1813" i="93"/>
  <c r="N1813" s="1"/>
  <c r="AS1814" i="1"/>
  <c r="F1813" i="93"/>
  <c r="G1813" s="1"/>
  <c r="AR1814" i="1"/>
  <c r="M1806" i="93"/>
  <c r="N1806"/>
  <c r="F1806"/>
  <c r="G1806" s="1"/>
  <c r="AS1807" i="1"/>
  <c r="AR1807"/>
  <c r="M1814" i="93"/>
  <c r="N1814" s="1"/>
  <c r="F1814"/>
  <c r="G1814"/>
  <c r="AR1815" i="1"/>
  <c r="AS1815"/>
  <c r="H1935" i="94"/>
  <c r="N1935" s="1"/>
  <c r="F1935"/>
  <c r="AS2125" i="1"/>
  <c r="F2124" i="93"/>
  <c r="G2124" s="1"/>
  <c r="M2124"/>
  <c r="N2124" s="1"/>
  <c r="AR2125" i="1"/>
  <c r="F2004" i="94"/>
  <c r="H2004"/>
  <c r="N2004" s="1"/>
  <c r="H1798"/>
  <c r="N1798" s="1"/>
  <c r="F1798"/>
  <c r="H1802"/>
  <c r="N1802"/>
  <c r="F1802"/>
  <c r="H2123"/>
  <c r="N2123" s="1"/>
  <c r="F2123"/>
  <c r="H1799"/>
  <c r="N1799" s="1"/>
  <c r="F1799"/>
  <c r="H1800"/>
  <c r="N1800"/>
  <c r="F1800"/>
  <c r="G1940"/>
  <c r="M1940"/>
  <c r="E1940"/>
  <c r="G1568"/>
  <c r="M1568"/>
  <c r="E1568"/>
  <c r="G1851"/>
  <c r="M1851" s="1"/>
  <c r="E1851"/>
  <c r="G1622"/>
  <c r="M1622" s="1"/>
  <c r="E1622"/>
  <c r="G1598"/>
  <c r="M1598" s="1"/>
  <c r="E1598"/>
  <c r="E2073"/>
  <c r="G2073"/>
  <c r="M2073" s="1"/>
  <c r="H1788"/>
  <c r="N1788"/>
  <c r="F1788"/>
  <c r="H1852"/>
  <c r="N1852" s="1"/>
  <c r="F1852"/>
  <c r="H1950"/>
  <c r="N1950"/>
  <c r="F1950"/>
  <c r="H1990"/>
  <c r="N1990" s="1"/>
  <c r="F1990"/>
  <c r="H2030"/>
  <c r="N2030" s="1"/>
  <c r="F2030"/>
  <c r="H1841"/>
  <c r="N1841" s="1"/>
  <c r="F1841"/>
  <c r="H2037"/>
  <c r="N2037" s="1"/>
  <c r="F2037"/>
  <c r="H2088"/>
  <c r="N2088" s="1"/>
  <c r="F2088"/>
  <c r="H1836"/>
  <c r="N1836"/>
  <c r="F1836"/>
  <c r="AS1855" i="1"/>
  <c r="M1854" i="93"/>
  <c r="N1854"/>
  <c r="F1854"/>
  <c r="G1854" s="1"/>
  <c r="AR1855" i="1"/>
  <c r="AR1899"/>
  <c r="M1898" i="93"/>
  <c r="N1898" s="1"/>
  <c r="F1898"/>
  <c r="G1898"/>
  <c r="AS1899" i="1"/>
  <c r="M1900" i="93"/>
  <c r="N1900" s="1"/>
  <c r="F1900"/>
  <c r="G1900" s="1"/>
  <c r="AS1901" i="1"/>
  <c r="AR1901"/>
  <c r="G1998" i="94"/>
  <c r="M1998" s="1"/>
  <c r="E1998"/>
  <c r="H1962"/>
  <c r="N1962"/>
  <c r="F1962"/>
  <c r="H1957"/>
  <c r="N1957" s="1"/>
  <c r="F1957"/>
  <c r="H1904"/>
  <c r="N1904" s="1"/>
  <c r="F1904"/>
  <c r="G1991"/>
  <c r="M1991"/>
  <c r="E1991"/>
  <c r="H1849"/>
  <c r="N1849" s="1"/>
  <c r="F1849"/>
  <c r="H1942"/>
  <c r="N1942"/>
  <c r="F1942"/>
  <c r="H1918"/>
  <c r="N1918" s="1"/>
  <c r="F1918"/>
  <c r="H1880"/>
  <c r="N1880" s="1"/>
  <c r="F1880"/>
  <c r="G1979"/>
  <c r="M1979" s="1"/>
  <c r="E1979"/>
  <c r="G1919"/>
  <c r="M1919" s="1"/>
  <c r="E1919"/>
  <c r="H1895"/>
  <c r="N1895" s="1"/>
  <c r="F1895"/>
  <c r="H1967"/>
  <c r="N1967"/>
  <c r="F1967"/>
  <c r="G1887"/>
  <c r="M1887" s="1"/>
  <c r="E1887"/>
  <c r="H1838"/>
  <c r="N1838"/>
  <c r="F1838"/>
  <c r="H1932"/>
  <c r="N1932" s="1"/>
  <c r="F1932"/>
  <c r="H1996"/>
  <c r="N1996" s="1"/>
  <c r="F1996"/>
  <c r="H1888"/>
  <c r="N1888" s="1"/>
  <c r="F1888"/>
  <c r="G1993"/>
  <c r="M1993" s="1"/>
  <c r="E1993"/>
  <c r="H1931"/>
  <c r="N1931" s="1"/>
  <c r="F1931"/>
  <c r="E1866"/>
  <c r="G1866"/>
  <c r="M1866" s="1"/>
  <c r="G1840"/>
  <c r="M1840" s="1"/>
  <c r="E1840"/>
  <c r="G1896"/>
  <c r="M1896"/>
  <c r="E1896"/>
  <c r="H1837"/>
  <c r="N1837" s="1"/>
  <c r="F1837"/>
  <c r="F1943"/>
  <c r="H1943"/>
  <c r="N1943" s="1"/>
  <c r="G1913"/>
  <c r="M1913" s="1"/>
  <c r="E1913"/>
  <c r="G1881"/>
  <c r="M1881"/>
  <c r="E1881"/>
  <c r="G1857"/>
  <c r="M1857" s="1"/>
  <c r="E1857"/>
  <c r="G2057"/>
  <c r="M2057" s="1"/>
  <c r="E2057"/>
  <c r="G2087"/>
  <c r="M2087" s="1"/>
  <c r="E2087"/>
  <c r="G2156"/>
  <c r="M2156" s="1"/>
  <c r="E2156"/>
  <c r="G2104"/>
  <c r="M2104" s="1"/>
  <c r="E2104"/>
  <c r="E2082"/>
  <c r="G2082"/>
  <c r="M2082" s="1"/>
  <c r="H1763"/>
  <c r="N1763" s="1"/>
  <c r="F1763"/>
  <c r="H1731"/>
  <c r="N1731"/>
  <c r="F1731"/>
  <c r="H1699"/>
  <c r="N1699" s="1"/>
  <c r="F1699"/>
  <c r="H1769"/>
  <c r="N1769"/>
  <c r="F1769"/>
  <c r="H1737"/>
  <c r="N1737" s="1"/>
  <c r="F1737"/>
  <c r="H1705"/>
  <c r="N1705" s="1"/>
  <c r="F1705"/>
  <c r="E2256"/>
  <c r="G2256"/>
  <c r="M2256" s="1"/>
  <c r="G1673"/>
  <c r="M1673" s="1"/>
  <c r="E1673"/>
  <c r="G1657"/>
  <c r="M1657" s="1"/>
  <c r="E1657"/>
  <c r="G1675"/>
  <c r="M1675" s="1"/>
  <c r="E1675"/>
  <c r="G1659"/>
  <c r="M1659" s="1"/>
  <c r="E1659"/>
  <c r="E2138"/>
  <c r="G2138"/>
  <c r="M2138" s="1"/>
  <c r="H2138"/>
  <c r="N2138" s="1"/>
  <c r="F2138"/>
  <c r="H2143"/>
  <c r="N2143" s="1"/>
  <c r="F2143"/>
  <c r="H2371"/>
  <c r="N2371" s="1"/>
  <c r="F2371"/>
  <c r="F1580"/>
  <c r="H1580"/>
  <c r="N1580"/>
  <c r="H1556"/>
  <c r="N1556" s="1"/>
  <c r="F1556"/>
  <c r="H1542"/>
  <c r="N1542" s="1"/>
  <c r="F1542"/>
  <c r="H1646"/>
  <c r="N1646" s="1"/>
  <c r="F1646"/>
  <c r="F1570"/>
  <c r="H1570"/>
  <c r="N1570" s="1"/>
  <c r="F625" i="93"/>
  <c r="M625"/>
  <c r="M710"/>
  <c r="F710"/>
  <c r="F831"/>
  <c r="M831"/>
  <c r="F634"/>
  <c r="M634"/>
  <c r="M648"/>
  <c r="F648"/>
  <c r="M846"/>
  <c r="F846"/>
  <c r="F946"/>
  <c r="M946"/>
  <c r="M997"/>
  <c r="F997"/>
  <c r="F1014"/>
  <c r="M1014"/>
  <c r="M1349"/>
  <c r="F1349"/>
  <c r="F1372"/>
  <c r="M1372"/>
  <c r="F866"/>
  <c r="M866"/>
  <c r="F1017"/>
  <c r="M1017"/>
  <c r="F1030"/>
  <c r="M1030"/>
  <c r="F1307"/>
  <c r="M1307"/>
  <c r="F1330"/>
  <c r="M1330"/>
  <c r="F1338"/>
  <c r="M1338"/>
  <c r="F615"/>
  <c r="M615"/>
  <c r="M709"/>
  <c r="F709"/>
  <c r="M830"/>
  <c r="F830"/>
  <c r="M607"/>
  <c r="F607"/>
  <c r="M637"/>
  <c r="F637"/>
  <c r="M687"/>
  <c r="F687"/>
  <c r="M854"/>
  <c r="F854"/>
  <c r="M985"/>
  <c r="F985"/>
  <c r="F992"/>
  <c r="M992"/>
  <c r="M1012"/>
  <c r="F1012"/>
  <c r="F1348"/>
  <c r="M1348"/>
  <c r="F1366"/>
  <c r="M1366"/>
  <c r="M870"/>
  <c r="F870"/>
  <c r="M1023"/>
  <c r="F1023"/>
  <c r="M1323"/>
  <c r="F1323"/>
  <c r="M1331"/>
  <c r="F1331"/>
  <c r="M1339"/>
  <c r="F1339"/>
  <c r="M130"/>
  <c r="F130"/>
  <c r="M708"/>
  <c r="F708"/>
  <c r="M757"/>
  <c r="F757"/>
  <c r="M608"/>
  <c r="F608"/>
  <c r="F646"/>
  <c r="M646"/>
  <c r="F751"/>
  <c r="M751"/>
  <c r="M868"/>
  <c r="F868"/>
  <c r="F994"/>
  <c r="M994"/>
  <c r="M1011"/>
  <c r="F1011"/>
  <c r="M1343"/>
  <c r="F1343"/>
  <c r="F1364"/>
  <c r="M1364"/>
  <c r="M864"/>
  <c r="F864"/>
  <c r="M877"/>
  <c r="F877"/>
  <c r="M1026"/>
  <c r="F1026"/>
  <c r="M1067"/>
  <c r="F1067"/>
  <c r="F1328"/>
  <c r="M1328"/>
  <c r="F1336"/>
  <c r="M1336"/>
  <c r="M78"/>
  <c r="F78"/>
  <c r="M695"/>
  <c r="F695"/>
  <c r="M749"/>
  <c r="F749"/>
  <c r="M605"/>
  <c r="F605"/>
  <c r="F636"/>
  <c r="M636"/>
  <c r="M670"/>
  <c r="F670"/>
  <c r="M847"/>
  <c r="F847"/>
  <c r="F984"/>
  <c r="M984"/>
  <c r="F990"/>
  <c r="M990"/>
  <c r="M1009"/>
  <c r="F1009"/>
  <c r="M1342"/>
  <c r="F1342"/>
  <c r="M1359"/>
  <c r="F1359"/>
  <c r="F865"/>
  <c r="M865"/>
  <c r="F1018"/>
  <c r="M1018"/>
  <c r="M1068"/>
  <c r="F1068"/>
  <c r="F1329"/>
  <c r="M1329"/>
  <c r="F1337"/>
  <c r="M1337"/>
  <c r="M97"/>
  <c r="F97"/>
  <c r="F650"/>
  <c r="M650"/>
  <c r="M632"/>
  <c r="F632"/>
  <c r="M1425"/>
  <c r="N1425" s="1"/>
  <c r="AR1426" i="1"/>
  <c r="F1425" i="93"/>
  <c r="G1425"/>
  <c r="AS1426" i="1"/>
  <c r="F1440" i="93"/>
  <c r="G1440" s="1"/>
  <c r="AR1441" i="1"/>
  <c r="M1440" i="93"/>
  <c r="N1440" s="1"/>
  <c r="AS1441" i="1"/>
  <c r="AS1418"/>
  <c r="F1417" i="93"/>
  <c r="G1417" s="1"/>
  <c r="AR1418" i="1"/>
  <c r="M1417" i="93"/>
  <c r="N1417" s="1"/>
  <c r="AS1492" i="1"/>
  <c r="M1491" i="93"/>
  <c r="N1491"/>
  <c r="F1491"/>
  <c r="G1491" s="1"/>
  <c r="M99"/>
  <c r="F99"/>
  <c r="M642"/>
  <c r="F642"/>
  <c r="AS1431" i="1"/>
  <c r="F1430" i="93"/>
  <c r="G1430" s="1"/>
  <c r="M1430"/>
  <c r="N1430" s="1"/>
  <c r="AR1439" i="1"/>
  <c r="AS1439"/>
  <c r="F1438" i="93"/>
  <c r="G1438" s="1"/>
  <c r="M1438"/>
  <c r="N1438" s="1"/>
  <c r="F1419"/>
  <c r="G1419" s="1"/>
  <c r="AR1420" i="1"/>
  <c r="M1419" i="93"/>
  <c r="N1419" s="1"/>
  <c r="AS1420" i="1"/>
  <c r="AS1450"/>
  <c r="M1449" i="93"/>
  <c r="N1449" s="1"/>
  <c r="F1449"/>
  <c r="G1449" s="1"/>
  <c r="M2267"/>
  <c r="N2267" s="1"/>
  <c r="F2267"/>
  <c r="G2267"/>
  <c r="AS2268" i="1"/>
  <c r="AR2268"/>
  <c r="F2269" i="93"/>
  <c r="G2269"/>
  <c r="M2269"/>
  <c r="N2269" s="1"/>
  <c r="AR2270" i="1"/>
  <c r="AS2270"/>
  <c r="H1934" i="94"/>
  <c r="N1934" s="1"/>
  <c r="F1934"/>
  <c r="G1856"/>
  <c r="M1856" s="1"/>
  <c r="E1856"/>
  <c r="H2118"/>
  <c r="N2118" s="1"/>
  <c r="F2118"/>
  <c r="H2119"/>
  <c r="N2119" s="1"/>
  <c r="F2119"/>
  <c r="F1853"/>
  <c r="H1853"/>
  <c r="N1853" s="1"/>
  <c r="G2041"/>
  <c r="M2041" s="1"/>
  <c r="E2041"/>
  <c r="H1946"/>
  <c r="N1946" s="1"/>
  <c r="F1946"/>
  <c r="H2000"/>
  <c r="N2000"/>
  <c r="F2000"/>
  <c r="H1908"/>
  <c r="N1908" s="1"/>
  <c r="F1908"/>
  <c r="H1902"/>
  <c r="N1902" s="1"/>
  <c r="F1902"/>
  <c r="H1845"/>
  <c r="N1845" s="1"/>
  <c r="F1845"/>
  <c r="G1945"/>
  <c r="M1945"/>
  <c r="E1945"/>
  <c r="G1911"/>
  <c r="M1911" s="1"/>
  <c r="E1911"/>
  <c r="H1875"/>
  <c r="N1875" s="1"/>
  <c r="F1875"/>
  <c r="G1930"/>
  <c r="M1930" s="1"/>
  <c r="E1930"/>
  <c r="H1937"/>
  <c r="N1937" s="1"/>
  <c r="F1937"/>
  <c r="G1859"/>
  <c r="M1859" s="1"/>
  <c r="E1859"/>
  <c r="H1988"/>
  <c r="N1988" s="1"/>
  <c r="F1988"/>
  <c r="H1843"/>
  <c r="N1843" s="1"/>
  <c r="F1843"/>
  <c r="H1928"/>
  <c r="N1928" s="1"/>
  <c r="F1928"/>
  <c r="G1948"/>
  <c r="M1948" s="1"/>
  <c r="E1948"/>
  <c r="G1953"/>
  <c r="M1953" s="1"/>
  <c r="E1953"/>
  <c r="H1889"/>
  <c r="N1889" s="1"/>
  <c r="F1889"/>
  <c r="H1860"/>
  <c r="N1860"/>
  <c r="F1860"/>
  <c r="G1914"/>
  <c r="M1914" s="1"/>
  <c r="E1914"/>
  <c r="G1876"/>
  <c r="M1876" s="1"/>
  <c r="E1876"/>
  <c r="H1973"/>
  <c r="N1973" s="1"/>
  <c r="F1973"/>
  <c r="E1921"/>
  <c r="G1921"/>
  <c r="M1921" s="1"/>
  <c r="G1901"/>
  <c r="M1901" s="1"/>
  <c r="E1901"/>
  <c r="G1865"/>
  <c r="M1865" s="1"/>
  <c r="E1865"/>
  <c r="H1797"/>
  <c r="N1797"/>
  <c r="F1797"/>
  <c r="G2071"/>
  <c r="M2071" s="1"/>
  <c r="E2071"/>
  <c r="G2105"/>
  <c r="M2105" s="1"/>
  <c r="E2105"/>
  <c r="G2146"/>
  <c r="M2146" s="1"/>
  <c r="E2146"/>
  <c r="H2094"/>
  <c r="N2094" s="1"/>
  <c r="F2094"/>
  <c r="H1771"/>
  <c r="N1771" s="1"/>
  <c r="F1771"/>
  <c r="H1739"/>
  <c r="N1739" s="1"/>
  <c r="F1739"/>
  <c r="H1707"/>
  <c r="N1707"/>
  <c r="F1707"/>
  <c r="H1777"/>
  <c r="N1777" s="1"/>
  <c r="F1777"/>
  <c r="H1745"/>
  <c r="N1745" s="1"/>
  <c r="F1745"/>
  <c r="H1713"/>
  <c r="N1713" s="1"/>
  <c r="F1713"/>
  <c r="H2253"/>
  <c r="N2253" s="1"/>
  <c r="F2253"/>
  <c r="H1665"/>
  <c r="N1665"/>
  <c r="F1665"/>
  <c r="G2252"/>
  <c r="M2252" s="1"/>
  <c r="E2252"/>
  <c r="H1667"/>
  <c r="N1667" s="1"/>
  <c r="F1667"/>
  <c r="H1651"/>
  <c r="N1651"/>
  <c r="F1651"/>
  <c r="G2164"/>
  <c r="M2164"/>
  <c r="E2164"/>
  <c r="H2360"/>
  <c r="N2360" s="1"/>
  <c r="F2360"/>
  <c r="G1560"/>
  <c r="M1560"/>
  <c r="E1560"/>
  <c r="G1546"/>
  <c r="M1546" s="1"/>
  <c r="E1546"/>
  <c r="G1538"/>
  <c r="M1538"/>
  <c r="E1538"/>
  <c r="G1586"/>
  <c r="M1586"/>
  <c r="E1586"/>
  <c r="G1562"/>
  <c r="M1562" s="1"/>
  <c r="E1562"/>
  <c r="AR2292" i="1"/>
  <c r="M2291" i="93"/>
  <c r="N2291" s="1"/>
  <c r="F2291"/>
  <c r="G2291"/>
  <c r="AS2292" i="1"/>
  <c r="AS2250"/>
  <c r="F2249" i="93"/>
  <c r="G2249"/>
  <c r="M2249"/>
  <c r="N2249" s="1"/>
  <c r="AR2250" i="1"/>
  <c r="AR2222"/>
  <c r="F2221" i="93"/>
  <c r="G2221" s="1"/>
  <c r="M2221"/>
  <c r="N2221"/>
  <c r="AS2222" i="1"/>
  <c r="M2180" i="93"/>
  <c r="N2180"/>
  <c r="AR2181" i="1"/>
  <c r="F2180" i="93"/>
  <c r="G2180" s="1"/>
  <c r="AS2181" i="1"/>
  <c r="M2300" i="93"/>
  <c r="F2300"/>
  <c r="M2222"/>
  <c r="N2222"/>
  <c r="F2222"/>
  <c r="G2222" s="1"/>
  <c r="AR2223" i="1"/>
  <c r="AS2223"/>
  <c r="M2169" i="93"/>
  <c r="N2169" s="1"/>
  <c r="F2169"/>
  <c r="G2169" s="1"/>
  <c r="AR2170" i="1"/>
  <c r="AS2170"/>
  <c r="AR2289"/>
  <c r="F2288" i="93"/>
  <c r="G2288" s="1"/>
  <c r="M2288"/>
  <c r="N2288"/>
  <c r="AS2289" i="1"/>
  <c r="AR2232"/>
  <c r="F2231" i="93"/>
  <c r="G2231"/>
  <c r="M2231"/>
  <c r="N2231" s="1"/>
  <c r="AS2232" i="1"/>
  <c r="AR2215"/>
  <c r="F2214" i="93"/>
  <c r="G2214" s="1"/>
  <c r="M2214"/>
  <c r="N2214"/>
  <c r="AS2215" i="1"/>
  <c r="AR2179"/>
  <c r="F2178" i="93"/>
  <c r="G2178"/>
  <c r="M2178"/>
  <c r="N2178" s="1"/>
  <c r="AS2179" i="1"/>
  <c r="F2294" i="93"/>
  <c r="G2294" s="1"/>
  <c r="M2294"/>
  <c r="N2294" s="1"/>
  <c r="AR2295" i="1"/>
  <c r="AS2295"/>
  <c r="F2217" i="93"/>
  <c r="G2217" s="1"/>
  <c r="M2217"/>
  <c r="N2217"/>
  <c r="AR2218" i="1"/>
  <c r="AS2218"/>
  <c r="M20" i="93"/>
  <c r="F20"/>
  <c r="M98"/>
  <c r="F98"/>
  <c r="M60"/>
  <c r="F60"/>
  <c r="M100"/>
  <c r="F100"/>
  <c r="M17"/>
  <c r="F17"/>
  <c r="M27"/>
  <c r="F27"/>
  <c r="M63"/>
  <c r="F63"/>
  <c r="M258"/>
  <c r="F258"/>
  <c r="M577"/>
  <c r="F577"/>
  <c r="F1274"/>
  <c r="M1274"/>
  <c r="F1397"/>
  <c r="M1397"/>
  <c r="AR1452" i="1"/>
  <c r="AS1452"/>
  <c r="M1451" i="93"/>
  <c r="N1451" s="1"/>
  <c r="F1451"/>
  <c r="G1451"/>
  <c r="M1473"/>
  <c r="F1473"/>
  <c r="M1477"/>
  <c r="F1477"/>
  <c r="F1487"/>
  <c r="M1487"/>
  <c r="F2171"/>
  <c r="G2171" s="1"/>
  <c r="M2171"/>
  <c r="N2171" s="1"/>
  <c r="AS2172" i="1"/>
  <c r="AR2172"/>
  <c r="F2215" i="93"/>
  <c r="G2215" s="1"/>
  <c r="M2215"/>
  <c r="N2215"/>
  <c r="AS2216" i="1"/>
  <c r="AR2216"/>
  <c r="F2296" i="93"/>
  <c r="G2296"/>
  <c r="M2296"/>
  <c r="N2296" s="1"/>
  <c r="AR2297" i="1"/>
  <c r="AS2297"/>
  <c r="M585" i="93"/>
  <c r="F585"/>
  <c r="K791" i="11"/>
  <c r="AQ793" i="1" s="1"/>
  <c r="M836" i="93"/>
  <c r="F836"/>
  <c r="M1229"/>
  <c r="F1229"/>
  <c r="M1275"/>
  <c r="F1275"/>
  <c r="F1422"/>
  <c r="M1422"/>
  <c r="F1483"/>
  <c r="M1483"/>
  <c r="F2224"/>
  <c r="G2224" s="1"/>
  <c r="M2224"/>
  <c r="N2224"/>
  <c r="AS2225" i="1"/>
  <c r="AR2225"/>
  <c r="F2258" i="93"/>
  <c r="G2258"/>
  <c r="M2258"/>
  <c r="N2258" s="1"/>
  <c r="AR2259" i="1"/>
  <c r="AS2259"/>
  <c r="M2308" i="93"/>
  <c r="F2308"/>
  <c r="F2344"/>
  <c r="G2344" s="1"/>
  <c r="AS2345" i="1"/>
  <c r="M2344" i="93"/>
  <c r="N2344" s="1"/>
  <c r="AR2345" i="1"/>
  <c r="F2239" i="93"/>
  <c r="G2239" s="1"/>
  <c r="AS2240" i="1"/>
  <c r="M2239" i="93"/>
  <c r="N2239" s="1"/>
  <c r="AR2240" i="1"/>
  <c r="F2216" i="93"/>
  <c r="G2216" s="1"/>
  <c r="AS2217" i="1"/>
  <c r="M2216" i="93"/>
  <c r="N2216"/>
  <c r="AR2217" i="1"/>
  <c r="F2176" i="93"/>
  <c r="G2176" s="1"/>
  <c r="M2176"/>
  <c r="N2176"/>
  <c r="AS2177" i="1"/>
  <c r="AR2177"/>
  <c r="AS2291"/>
  <c r="M2290" i="93"/>
  <c r="N2290" s="1"/>
  <c r="F2290"/>
  <c r="G2290"/>
  <c r="AR2291" i="1"/>
  <c r="M2213" i="93"/>
  <c r="F2213"/>
  <c r="F2306"/>
  <c r="G2306" s="1"/>
  <c r="AS2307" i="1"/>
  <c r="M2306" i="93"/>
  <c r="N2306" s="1"/>
  <c r="AR2307" i="1"/>
  <c r="F2278" i="93"/>
  <c r="G2278" s="1"/>
  <c r="AR2279" i="1"/>
  <c r="M2278" i="93"/>
  <c r="N2278" s="1"/>
  <c r="AS2279" i="1"/>
  <c r="F2227" i="93"/>
  <c r="G2227" s="1"/>
  <c r="AS2228" i="1"/>
  <c r="M2227" i="93"/>
  <c r="N2227"/>
  <c r="AR2228" i="1"/>
  <c r="F2190" i="93"/>
  <c r="G2190" s="1"/>
  <c r="AS2191" i="1"/>
  <c r="M2190" i="93"/>
  <c r="N2190" s="1"/>
  <c r="AR2191" i="1"/>
  <c r="F2174" i="93"/>
  <c r="G2174"/>
  <c r="AS2175" i="1"/>
  <c r="M2174" i="93"/>
  <c r="N2174"/>
  <c r="AR2175" i="1"/>
  <c r="AR2280"/>
  <c r="F2279" i="93"/>
  <c r="G2279"/>
  <c r="M2279"/>
  <c r="N2279" s="1"/>
  <c r="AS2280" i="1"/>
  <c r="F2189" i="93"/>
  <c r="G2189"/>
  <c r="AR2190" i="1"/>
  <c r="M2189" i="93"/>
  <c r="N2189"/>
  <c r="AS2190" i="1"/>
  <c r="M24" i="93"/>
  <c r="F24"/>
  <c r="M8"/>
  <c r="F8"/>
  <c r="M62"/>
  <c r="F62"/>
  <c r="M7"/>
  <c r="F7"/>
  <c r="M19"/>
  <c r="F19"/>
  <c r="M29"/>
  <c r="F29"/>
  <c r="M65"/>
  <c r="F65"/>
  <c r="K296" i="11"/>
  <c r="AQ298" i="1"/>
  <c r="M579" i="93"/>
  <c r="F579"/>
  <c r="M823"/>
  <c r="F823"/>
  <c r="M1276"/>
  <c r="F1276"/>
  <c r="M1399"/>
  <c r="F1399"/>
  <c r="F1468"/>
  <c r="M1468"/>
  <c r="F1474"/>
  <c r="M1474"/>
  <c r="F1493"/>
  <c r="M1493"/>
  <c r="F2175"/>
  <c r="G2175" s="1"/>
  <c r="M2175"/>
  <c r="N2175"/>
  <c r="AS2176" i="1"/>
  <c r="AR2176"/>
  <c r="F2219" i="93"/>
  <c r="G2219"/>
  <c r="M2219"/>
  <c r="N2219" s="1"/>
  <c r="AR2220" i="1"/>
  <c r="AS2220"/>
  <c r="K404" i="11"/>
  <c r="AQ406" i="1"/>
  <c r="M593" i="93"/>
  <c r="F593"/>
  <c r="M819"/>
  <c r="F819"/>
  <c r="M841"/>
  <c r="F841"/>
  <c r="F1243"/>
  <c r="M1243"/>
  <c r="F1470"/>
  <c r="M1470"/>
  <c r="M1492"/>
  <c r="F1492"/>
  <c r="F2228"/>
  <c r="G2228"/>
  <c r="M2228"/>
  <c r="N2228" s="1"/>
  <c r="AR2229" i="1"/>
  <c r="AS2229"/>
  <c r="F2264" i="93"/>
  <c r="G2264" s="1"/>
  <c r="M2264"/>
  <c r="N2264" s="1"/>
  <c r="AS2265" i="1"/>
  <c r="AR2265"/>
  <c r="AR1804"/>
  <c r="F1803" i="93"/>
  <c r="G1803" s="1"/>
  <c r="M1803"/>
  <c r="N1803"/>
  <c r="AS1804" i="1"/>
  <c r="AS1820"/>
  <c r="F1819" i="93"/>
  <c r="G1819"/>
  <c r="M1819"/>
  <c r="N1819" s="1"/>
  <c r="AR1820" i="1"/>
  <c r="AS1818"/>
  <c r="F1817" i="93"/>
  <c r="G1817" s="1"/>
  <c r="M1817"/>
  <c r="N1817"/>
  <c r="AR1818" i="1"/>
  <c r="M1808" i="93"/>
  <c r="N1808" s="1"/>
  <c r="F1808"/>
  <c r="G1808"/>
  <c r="AR1809" i="1"/>
  <c r="AS1809"/>
  <c r="M1816" i="93"/>
  <c r="N1816"/>
  <c r="F1816"/>
  <c r="G1816" s="1"/>
  <c r="AR1817" i="1"/>
  <c r="AS1817"/>
  <c r="M1807" i="93"/>
  <c r="N1807" s="1"/>
  <c r="AR1808" i="1"/>
  <c r="F1807" i="93"/>
  <c r="G1807"/>
  <c r="AS1808" i="1"/>
  <c r="M1805" i="93"/>
  <c r="N1805" s="1"/>
  <c r="AR1806" i="1"/>
  <c r="F1805" i="93"/>
  <c r="G1805" s="1"/>
  <c r="AS1806" i="1"/>
  <c r="M1821" i="93"/>
  <c r="N1821" s="1"/>
  <c r="AS1822" i="1"/>
  <c r="F1821" i="93"/>
  <c r="G1821" s="1"/>
  <c r="AR1822" i="1"/>
  <c r="M1810" i="93"/>
  <c r="N1810" s="1"/>
  <c r="F1810"/>
  <c r="G1810" s="1"/>
  <c r="AS1811" i="1"/>
  <c r="AR1811"/>
  <c r="M1818" i="93"/>
  <c r="N1818" s="1"/>
  <c r="F1818"/>
  <c r="G1818"/>
  <c r="AR1819" i="1"/>
  <c r="AS1819"/>
  <c r="G1935" i="94"/>
  <c r="M1935" s="1"/>
  <c r="E1935"/>
  <c r="F2125" i="93"/>
  <c r="G2125"/>
  <c r="M2125"/>
  <c r="N2125" s="1"/>
  <c r="AR2126" i="1"/>
  <c r="AS2126"/>
  <c r="E2004" i="94"/>
  <c r="G2004"/>
  <c r="M2004" s="1"/>
  <c r="G1798"/>
  <c r="M1798" s="1"/>
  <c r="E1798"/>
  <c r="G1802"/>
  <c r="M1802"/>
  <c r="E1802"/>
  <c r="E2123"/>
  <c r="G2123"/>
  <c r="M2123"/>
  <c r="G1799"/>
  <c r="M1799" s="1"/>
  <c r="E1799"/>
  <c r="G1800"/>
  <c r="M1800"/>
  <c r="E1800"/>
  <c r="H1433"/>
  <c r="N1433" s="1"/>
  <c r="F1433"/>
  <c r="G1423"/>
  <c r="M1423"/>
  <c r="E1423"/>
  <c r="E1418"/>
  <c r="G1418"/>
  <c r="M1418"/>
  <c r="G2005"/>
  <c r="M2005" s="1"/>
  <c r="E2005"/>
  <c r="H2084"/>
  <c r="N2084"/>
  <c r="F2084"/>
  <c r="G2080"/>
  <c r="M2080" s="1"/>
  <c r="E2080"/>
  <c r="G1974"/>
  <c r="M1974"/>
  <c r="E1974"/>
  <c r="H1974"/>
  <c r="N1974" s="1"/>
  <c r="F1974"/>
  <c r="G2053"/>
  <c r="M2053" s="1"/>
  <c r="E2053"/>
  <c r="F2053"/>
  <c r="H2053"/>
  <c r="N2053" s="1"/>
  <c r="H2092"/>
  <c r="N2092" s="1"/>
  <c r="F2092"/>
  <c r="E2064"/>
  <c r="G2064"/>
  <c r="M2064" s="1"/>
  <c r="G2054"/>
  <c r="M2054" s="1"/>
  <c r="E2054"/>
  <c r="F2040"/>
  <c r="H2040"/>
  <c r="N2040" s="1"/>
  <c r="H2363"/>
  <c r="N2363" s="1"/>
  <c r="F2363"/>
  <c r="F2161"/>
  <c r="H2161"/>
  <c r="N2161" s="1"/>
  <c r="G1987"/>
  <c r="M1987"/>
  <c r="E1987"/>
  <c r="H1583"/>
  <c r="N1583"/>
  <c r="F1583"/>
  <c r="F1605"/>
  <c r="H1605"/>
  <c r="N1605"/>
  <c r="H1617"/>
  <c r="N1617"/>
  <c r="F1617"/>
  <c r="G1625"/>
  <c r="M1625" s="1"/>
  <c r="E1625"/>
  <c r="H2238"/>
  <c r="N2238" s="1"/>
  <c r="F2238"/>
  <c r="AR2347" i="1"/>
  <c r="AS2347"/>
  <c r="F2346" i="93"/>
  <c r="G2346"/>
  <c r="M2346"/>
  <c r="N2346"/>
  <c r="AS2348" i="1"/>
  <c r="M2347" i="93"/>
  <c r="N2347" s="1"/>
  <c r="F2347"/>
  <c r="G2347" s="1"/>
  <c r="AR2348" i="1"/>
  <c r="AS2113"/>
  <c r="F2112" i="93"/>
  <c r="G2112" s="1"/>
  <c r="M2112"/>
  <c r="N2112" s="1"/>
  <c r="AR2113" i="1"/>
  <c r="H2006" i="94"/>
  <c r="N2006"/>
  <c r="F2006"/>
  <c r="G2083"/>
  <c r="M2083" s="1"/>
  <c r="E2083"/>
  <c r="F2085"/>
  <c r="H2085"/>
  <c r="N2085" s="1"/>
  <c r="H2045"/>
  <c r="N2045"/>
  <c r="F2045"/>
  <c r="F2075"/>
  <c r="H2075"/>
  <c r="N2075"/>
  <c r="H2115"/>
  <c r="N2115"/>
  <c r="F2115"/>
  <c r="F2158"/>
  <c r="H2158"/>
  <c r="N2158"/>
  <c r="G2086"/>
  <c r="M2086"/>
  <c r="E2086"/>
  <c r="G2043"/>
  <c r="M2043" s="1"/>
  <c r="E2043"/>
  <c r="G2358"/>
  <c r="M2358" s="1"/>
  <c r="E2358"/>
  <c r="H2139"/>
  <c r="N2139" s="1"/>
  <c r="F2139"/>
  <c r="E1587"/>
  <c r="G1587"/>
  <c r="M1587" s="1"/>
  <c r="F1587"/>
  <c r="H1587"/>
  <c r="N1587" s="1"/>
  <c r="E1611"/>
  <c r="G1611"/>
  <c r="M1611" s="1"/>
  <c r="F1611"/>
  <c r="H1611"/>
  <c r="N1611" s="1"/>
  <c r="G1619"/>
  <c r="M1619" s="1"/>
  <c r="E1619"/>
  <c r="H1619"/>
  <c r="N1619" s="1"/>
  <c r="F1619"/>
  <c r="E1627"/>
  <c r="G1627"/>
  <c r="M1627" s="1"/>
  <c r="F1627"/>
  <c r="H1627"/>
  <c r="N1627" s="1"/>
  <c r="M850" i="93"/>
  <c r="F850"/>
  <c r="E1794" i="94"/>
  <c r="G1794"/>
  <c r="M1794" s="1"/>
  <c r="F357" i="93"/>
  <c r="M357"/>
  <c r="M365"/>
  <c r="F365"/>
  <c r="M369"/>
  <c r="F369"/>
  <c r="M373"/>
  <c r="F373"/>
  <c r="F384"/>
  <c r="M384"/>
  <c r="M394"/>
  <c r="F394"/>
  <c r="F403"/>
  <c r="M403"/>
  <c r="M408"/>
  <c r="F408"/>
  <c r="F413"/>
  <c r="M413"/>
  <c r="F424"/>
  <c r="M424"/>
  <c r="M431"/>
  <c r="F431"/>
  <c r="F624"/>
  <c r="M624"/>
  <c r="M714"/>
  <c r="F714"/>
  <c r="M456"/>
  <c r="F456"/>
  <c r="M459"/>
  <c r="F459"/>
  <c r="M469"/>
  <c r="F469"/>
  <c r="M505"/>
  <c r="F505"/>
  <c r="M704"/>
  <c r="F704"/>
  <c r="M1045"/>
  <c r="F1045"/>
  <c r="M1094"/>
  <c r="F1094"/>
  <c r="M1133"/>
  <c r="F1133"/>
  <c r="F1143"/>
  <c r="M1143"/>
  <c r="M1153"/>
  <c r="F1153"/>
  <c r="F1224"/>
  <c r="M1224"/>
  <c r="F1241"/>
  <c r="M1241"/>
  <c r="F932"/>
  <c r="M932"/>
  <c r="M1165"/>
  <c r="F1165"/>
  <c r="AS1176" i="1"/>
  <c r="AR1176"/>
  <c r="M1175" i="93"/>
  <c r="N1175" s="1"/>
  <c r="F1175"/>
  <c r="G1175" s="1"/>
  <c r="M1262"/>
  <c r="F1262"/>
  <c r="M353"/>
  <c r="F353"/>
  <c r="M361"/>
  <c r="F361"/>
  <c r="F368"/>
  <c r="M368"/>
  <c r="F372"/>
  <c r="M372"/>
  <c r="M383"/>
  <c r="F383"/>
  <c r="F393"/>
  <c r="M393"/>
  <c r="F402"/>
  <c r="M402"/>
  <c r="F407"/>
  <c r="M407"/>
  <c r="F412"/>
  <c r="M412"/>
  <c r="M423"/>
  <c r="F423"/>
  <c r="M430"/>
  <c r="F430"/>
  <c r="M436"/>
  <c r="F436"/>
  <c r="F713"/>
  <c r="M713"/>
  <c r="M727"/>
  <c r="F727"/>
  <c r="F102"/>
  <c r="M102"/>
  <c r="M388"/>
  <c r="F388"/>
  <c r="M455"/>
  <c r="F455"/>
  <c r="M471"/>
  <c r="F471"/>
  <c r="F540"/>
  <c r="M540"/>
  <c r="M716"/>
  <c r="F716"/>
  <c r="F729"/>
  <c r="M729"/>
  <c r="M1051"/>
  <c r="N1051" s="1"/>
  <c r="AR1052" i="1"/>
  <c r="F1051" i="93"/>
  <c r="G1051"/>
  <c r="AS1052" i="1"/>
  <c r="M1096" i="93"/>
  <c r="F1096"/>
  <c r="F1148"/>
  <c r="M1148"/>
  <c r="M1198"/>
  <c r="F1198"/>
  <c r="F1214"/>
  <c r="M1214"/>
  <c r="F1225"/>
  <c r="M1225"/>
  <c r="M1250"/>
  <c r="F1250"/>
  <c r="M1055"/>
  <c r="N1055" s="1"/>
  <c r="F1055"/>
  <c r="G1055" s="1"/>
  <c r="AS1056" i="1"/>
  <c r="AR1056"/>
  <c r="M1166" i="93"/>
  <c r="F1166"/>
  <c r="M1174"/>
  <c r="F1174"/>
  <c r="M1259"/>
  <c r="F1259"/>
  <c r="G2036" i="94"/>
  <c r="M2036" s="1"/>
  <c r="E2036"/>
  <c r="G1433"/>
  <c r="M1433"/>
  <c r="E1433"/>
  <c r="H1423"/>
  <c r="N1423" s="1"/>
  <c r="F1423"/>
  <c r="H1418"/>
  <c r="N1418"/>
  <c r="F1418"/>
  <c r="F2005"/>
  <c r="H2005"/>
  <c r="N2005" s="1"/>
  <c r="G2084"/>
  <c r="M2084" s="1"/>
  <c r="E2084"/>
  <c r="H2080"/>
  <c r="N2080"/>
  <c r="F2080"/>
  <c r="G2153"/>
  <c r="M2153" s="1"/>
  <c r="E2153"/>
  <c r="H2153"/>
  <c r="N2153"/>
  <c r="F2153"/>
  <c r="H2144"/>
  <c r="N2144" s="1"/>
  <c r="G2144"/>
  <c r="M2144" s="1"/>
  <c r="E2144"/>
  <c r="G2092"/>
  <c r="M2092" s="1"/>
  <c r="H2064"/>
  <c r="N2064" s="1"/>
  <c r="F2064"/>
  <c r="H2054"/>
  <c r="N2054"/>
  <c r="F2054"/>
  <c r="G2040"/>
  <c r="M2040" s="1"/>
  <c r="E2040"/>
  <c r="G2363"/>
  <c r="M2363"/>
  <c r="E2363"/>
  <c r="F2354"/>
  <c r="H2354"/>
  <c r="N2354" s="1"/>
  <c r="E2354"/>
  <c r="G2354"/>
  <c r="M2354" s="1"/>
  <c r="G2140"/>
  <c r="M2140" s="1"/>
  <c r="E2140"/>
  <c r="E2161"/>
  <c r="G2161"/>
  <c r="M2161" s="1"/>
  <c r="H1987"/>
  <c r="N1987" s="1"/>
  <c r="F1987"/>
  <c r="E2238"/>
  <c r="G2238"/>
  <c r="M2238" s="1"/>
  <c r="F2345" i="93"/>
  <c r="G2345" s="1"/>
  <c r="AS2346" i="1"/>
  <c r="AR2346"/>
  <c r="M2345" i="93"/>
  <c r="N2345" s="1"/>
  <c r="AR2349" i="1"/>
  <c r="AS2349"/>
  <c r="F2348" i="93"/>
  <c r="G2348" s="1"/>
  <c r="M2348"/>
  <c r="N2348" s="1"/>
  <c r="AS2114" i="1"/>
  <c r="M2113" i="93"/>
  <c r="N2113" s="1"/>
  <c r="F2113"/>
  <c r="G2113"/>
  <c r="AR2114" i="1"/>
  <c r="H1432" i="94"/>
  <c r="N1432" s="1"/>
  <c r="F1432"/>
  <c r="E1432"/>
  <c r="G1432"/>
  <c r="M1432" s="1"/>
  <c r="E2006"/>
  <c r="G2006"/>
  <c r="M2006" s="1"/>
  <c r="F2003"/>
  <c r="H2003"/>
  <c r="N2003"/>
  <c r="G2003"/>
  <c r="M2003" s="1"/>
  <c r="E2003"/>
  <c r="F2083"/>
  <c r="H2083"/>
  <c r="N2083"/>
  <c r="G2085"/>
  <c r="M2085" s="1"/>
  <c r="E2085"/>
  <c r="G1975"/>
  <c r="M1975"/>
  <c r="E1975"/>
  <c r="F1975"/>
  <c r="H1975"/>
  <c r="N1975"/>
  <c r="E2045"/>
  <c r="G2045"/>
  <c r="M2045" s="1"/>
  <c r="E2075"/>
  <c r="G2075"/>
  <c r="M2075"/>
  <c r="E2115"/>
  <c r="G2115"/>
  <c r="M2115" s="1"/>
  <c r="E2158"/>
  <c r="G2158"/>
  <c r="M2158"/>
  <c r="G2106"/>
  <c r="M2106" s="1"/>
  <c r="E2106"/>
  <c r="H2106"/>
  <c r="N2106" s="1"/>
  <c r="F2106"/>
  <c r="F2086"/>
  <c r="H2086"/>
  <c r="N2086" s="1"/>
  <c r="G2058"/>
  <c r="M2058" s="1"/>
  <c r="E2058"/>
  <c r="H2058"/>
  <c r="N2058" s="1"/>
  <c r="F2058"/>
  <c r="F2043"/>
  <c r="H2043"/>
  <c r="N2043" s="1"/>
  <c r="F2370"/>
  <c r="H2370"/>
  <c r="N2370" s="1"/>
  <c r="E2370"/>
  <c r="G2370"/>
  <c r="M2370" s="1"/>
  <c r="H2358"/>
  <c r="N2358"/>
  <c r="F2358"/>
  <c r="E2136"/>
  <c r="G2136"/>
  <c r="M2136" s="1"/>
  <c r="F2136"/>
  <c r="H2136"/>
  <c r="N2136" s="1"/>
  <c r="E2139"/>
  <c r="G2139"/>
  <c r="M2139" s="1"/>
  <c r="G1977"/>
  <c r="M1977" s="1"/>
  <c r="E1977"/>
  <c r="H1977"/>
  <c r="N1977" s="1"/>
  <c r="F1977"/>
  <c r="AS2234" i="1"/>
  <c r="AR2234"/>
  <c r="M2233" i="93"/>
  <c r="N2233"/>
  <c r="F2233"/>
  <c r="G2233" s="1"/>
  <c r="F2322"/>
  <c r="M2322"/>
  <c r="H1794" i="94"/>
  <c r="N1794"/>
  <c r="F1794"/>
  <c r="M351" i="93"/>
  <c r="F351"/>
  <c r="F358"/>
  <c r="M358"/>
  <c r="F366"/>
  <c r="M366"/>
  <c r="F370"/>
  <c r="M370"/>
  <c r="F374"/>
  <c r="M374"/>
  <c r="F385"/>
  <c r="M385"/>
  <c r="M399"/>
  <c r="F399"/>
  <c r="F404"/>
  <c r="M404"/>
  <c r="F409"/>
  <c r="M409"/>
  <c r="F416"/>
  <c r="M416"/>
  <c r="M421"/>
  <c r="F421"/>
  <c r="F426"/>
  <c r="M426"/>
  <c r="M432"/>
  <c r="F432"/>
  <c r="F706"/>
  <c r="M706"/>
  <c r="M718"/>
  <c r="F718"/>
  <c r="F179"/>
  <c r="M179"/>
  <c r="F453"/>
  <c r="M453"/>
  <c r="M457"/>
  <c r="F457"/>
  <c r="M460"/>
  <c r="F460"/>
  <c r="M464"/>
  <c r="F464"/>
  <c r="M475"/>
  <c r="F475"/>
  <c r="M701"/>
  <c r="F701"/>
  <c r="M723"/>
  <c r="F723"/>
  <c r="M1095"/>
  <c r="F1095"/>
  <c r="F1137"/>
  <c r="M1137"/>
  <c r="F1154"/>
  <c r="M1154"/>
  <c r="F1203"/>
  <c r="M1203"/>
  <c r="F1215"/>
  <c r="M1215"/>
  <c r="F1252"/>
  <c r="M1252"/>
  <c r="M1114"/>
  <c r="F1114"/>
  <c r="M1117"/>
  <c r="F1117"/>
  <c r="M1172"/>
  <c r="F1172"/>
  <c r="M1176"/>
  <c r="F1176"/>
  <c r="F1186"/>
  <c r="M1186"/>
  <c r="F352"/>
  <c r="M352"/>
  <c r="M367"/>
  <c r="F367"/>
  <c r="M371"/>
  <c r="F371"/>
  <c r="M382"/>
  <c r="F382"/>
  <c r="M418"/>
  <c r="F418"/>
  <c r="F422"/>
  <c r="M422"/>
  <c r="M427"/>
  <c r="F427"/>
  <c r="M433"/>
  <c r="F433"/>
  <c r="M726"/>
  <c r="F726"/>
  <c r="M777"/>
  <c r="F777"/>
  <c r="M387"/>
  <c r="F387"/>
  <c r="F390"/>
  <c r="M390"/>
  <c r="M452"/>
  <c r="F452"/>
  <c r="F463"/>
  <c r="M463"/>
  <c r="F499"/>
  <c r="M499"/>
  <c r="F722"/>
  <c r="M722"/>
  <c r="F1036"/>
  <c r="M1036"/>
  <c r="M1084"/>
  <c r="F1084"/>
  <c r="M1104"/>
  <c r="F1104"/>
  <c r="M1144"/>
  <c r="F1144"/>
  <c r="F1169"/>
  <c r="M1169"/>
  <c r="M1200"/>
  <c r="F1200"/>
  <c r="F1223"/>
  <c r="M1223"/>
  <c r="F1240"/>
  <c r="M1240"/>
  <c r="F1112"/>
  <c r="M1112"/>
  <c r="F2036" i="94"/>
  <c r="H2036"/>
  <c r="N2036" s="1"/>
  <c r="G1818"/>
  <c r="M1818" s="1"/>
  <c r="E1818"/>
  <c r="G1808"/>
  <c r="M1808" s="1"/>
  <c r="E1808"/>
  <c r="M405" i="93"/>
  <c r="F405"/>
  <c r="E2175" i="94"/>
  <c r="G2175"/>
  <c r="M2175" s="1"/>
  <c r="H2176"/>
  <c r="N2176"/>
  <c r="F2176"/>
  <c r="H2258"/>
  <c r="N2258" s="1"/>
  <c r="F2258"/>
  <c r="H2224"/>
  <c r="N2224" s="1"/>
  <c r="F2224"/>
  <c r="H2267"/>
  <c r="N2267" s="1"/>
  <c r="F2267"/>
  <c r="H1417"/>
  <c r="N1417" s="1"/>
  <c r="F1417"/>
  <c r="H1900"/>
  <c r="N1900"/>
  <c r="F1900"/>
  <c r="H2124"/>
  <c r="N2124"/>
  <c r="F2124"/>
  <c r="H1814"/>
  <c r="N1814" s="1"/>
  <c r="F1814"/>
  <c r="H1806"/>
  <c r="N1806"/>
  <c r="F1806"/>
  <c r="H1813"/>
  <c r="N1813"/>
  <c r="F1813"/>
  <c r="H1815"/>
  <c r="N1815" s="1"/>
  <c r="F1815"/>
  <c r="H1812"/>
  <c r="N1812" s="1"/>
  <c r="F1812"/>
  <c r="H1804"/>
  <c r="N1804"/>
  <c r="F1804"/>
  <c r="H1811"/>
  <c r="N1811" s="1"/>
  <c r="F1811"/>
  <c r="G2234"/>
  <c r="M2234" s="1"/>
  <c r="E2234"/>
  <c r="M769" i="93"/>
  <c r="F769"/>
  <c r="H2173" i="94"/>
  <c r="N2173" s="1"/>
  <c r="F2173"/>
  <c r="G2173"/>
  <c r="M2173"/>
  <c r="E2173"/>
  <c r="F2226"/>
  <c r="H2226"/>
  <c r="N2226"/>
  <c r="H2166"/>
  <c r="N2166" s="1"/>
  <c r="F2166"/>
  <c r="G2166"/>
  <c r="M2166" s="1"/>
  <c r="E2166"/>
  <c r="H2182"/>
  <c r="N2182"/>
  <c r="F2182"/>
  <c r="G2182"/>
  <c r="M2182" s="1"/>
  <c r="E2182"/>
  <c r="H2218"/>
  <c r="N2218"/>
  <c r="F2218"/>
  <c r="G2218"/>
  <c r="M2218" s="1"/>
  <c r="E2218"/>
  <c r="H2255"/>
  <c r="N2255" s="1"/>
  <c r="F2255"/>
  <c r="G2255"/>
  <c r="M2255"/>
  <c r="E2255"/>
  <c r="H2293"/>
  <c r="N2293"/>
  <c r="F2293"/>
  <c r="G2293"/>
  <c r="M2293" s="1"/>
  <c r="E2293"/>
  <c r="E2177"/>
  <c r="G2177"/>
  <c r="M2177" s="1"/>
  <c r="G2168"/>
  <c r="M2168" s="1"/>
  <c r="E2168"/>
  <c r="G2184"/>
  <c r="M2184"/>
  <c r="E2184"/>
  <c r="H2225"/>
  <c r="N2225" s="1"/>
  <c r="F2225"/>
  <c r="G2225"/>
  <c r="M2225" s="1"/>
  <c r="E2225"/>
  <c r="H2261"/>
  <c r="N2261"/>
  <c r="F2261"/>
  <c r="G2261"/>
  <c r="M2261"/>
  <c r="E2261"/>
  <c r="G2295"/>
  <c r="M2295" s="1"/>
  <c r="E2295"/>
  <c r="H2305"/>
  <c r="N2305"/>
  <c r="F2305"/>
  <c r="G2232"/>
  <c r="M2232" s="1"/>
  <c r="E2232"/>
  <c r="H1471"/>
  <c r="N1471" s="1"/>
  <c r="F1471"/>
  <c r="G2179"/>
  <c r="M2179" s="1"/>
  <c r="E2179"/>
  <c r="H2181"/>
  <c r="N2181"/>
  <c r="F2181"/>
  <c r="E2262"/>
  <c r="G2262"/>
  <c r="M2262"/>
  <c r="H2170"/>
  <c r="N2170"/>
  <c r="F2170"/>
  <c r="H2186"/>
  <c r="N2186" s="1"/>
  <c r="F2186"/>
  <c r="H2223"/>
  <c r="N2223" s="1"/>
  <c r="F2223"/>
  <c r="H2263"/>
  <c r="N2263" s="1"/>
  <c r="F2263"/>
  <c r="H2297"/>
  <c r="N2297"/>
  <c r="F2297"/>
  <c r="E2185"/>
  <c r="G2185"/>
  <c r="M2185"/>
  <c r="H2185"/>
  <c r="N2185"/>
  <c r="F2185"/>
  <c r="H2240"/>
  <c r="N2240" s="1"/>
  <c r="F2240"/>
  <c r="G2172"/>
  <c r="M2172" s="1"/>
  <c r="E2172"/>
  <c r="H2172"/>
  <c r="N2172"/>
  <c r="F2172"/>
  <c r="G2188"/>
  <c r="M2188"/>
  <c r="E2188"/>
  <c r="H2188"/>
  <c r="N2188" s="1"/>
  <c r="F2188"/>
  <c r="H2229"/>
  <c r="N2229"/>
  <c r="F2229"/>
  <c r="H2265"/>
  <c r="N2265"/>
  <c r="F2265"/>
  <c r="G2301"/>
  <c r="M2301"/>
  <c r="E2301"/>
  <c r="H2301"/>
  <c r="N2301" s="1"/>
  <c r="F2301"/>
  <c r="G2277"/>
  <c r="M2277" s="1"/>
  <c r="E2277"/>
  <c r="G2268"/>
  <c r="M2268"/>
  <c r="E2268"/>
  <c r="H2268"/>
  <c r="N2268" s="1"/>
  <c r="F2268"/>
  <c r="G2270"/>
  <c r="M2270" s="1"/>
  <c r="E2270"/>
  <c r="H2270"/>
  <c r="N2270"/>
  <c r="F2270"/>
  <c r="H1435"/>
  <c r="N1435" s="1"/>
  <c r="F1435"/>
  <c r="H1454"/>
  <c r="N1454"/>
  <c r="F1454"/>
  <c r="H1377"/>
  <c r="N1377"/>
  <c r="F1377"/>
  <c r="G1370"/>
  <c r="M1370" s="1"/>
  <c r="E1370"/>
  <c r="H1899"/>
  <c r="N1899" s="1"/>
  <c r="F1899"/>
  <c r="G1897"/>
  <c r="M1897" s="1"/>
  <c r="E1897"/>
  <c r="G1855"/>
  <c r="M1855"/>
  <c r="E1855"/>
  <c r="G1810"/>
  <c r="M1810" s="1"/>
  <c r="E1810"/>
  <c r="G1816"/>
  <c r="M1816" s="1"/>
  <c r="E1816"/>
  <c r="G1819"/>
  <c r="M1819" s="1"/>
  <c r="E1819"/>
  <c r="F2228"/>
  <c r="H2228"/>
  <c r="N2228"/>
  <c r="G2219"/>
  <c r="M2219"/>
  <c r="E2219"/>
  <c r="G2279"/>
  <c r="M2279" s="1"/>
  <c r="E2279"/>
  <c r="E2296"/>
  <c r="G2296"/>
  <c r="M2296"/>
  <c r="E2215"/>
  <c r="G2215"/>
  <c r="M2215" s="1"/>
  <c r="H1451"/>
  <c r="N1451" s="1"/>
  <c r="F1451"/>
  <c r="G2217"/>
  <c r="M2217" s="1"/>
  <c r="E2217"/>
  <c r="H2214"/>
  <c r="N2214" s="1"/>
  <c r="F2214"/>
  <c r="H2288"/>
  <c r="N2288" s="1"/>
  <c r="F2288"/>
  <c r="H2169"/>
  <c r="N2169" s="1"/>
  <c r="F2169"/>
  <c r="H2222"/>
  <c r="N2222"/>
  <c r="F2222"/>
  <c r="H2180"/>
  <c r="N2180"/>
  <c r="F2180"/>
  <c r="H2221"/>
  <c r="N2221" s="1"/>
  <c r="F2221"/>
  <c r="G2291"/>
  <c r="M2291" s="1"/>
  <c r="E2291"/>
  <c r="E2269"/>
  <c r="G2269"/>
  <c r="M2269" s="1"/>
  <c r="H1449"/>
  <c r="N1449" s="1"/>
  <c r="F1449"/>
  <c r="H1438"/>
  <c r="N1438"/>
  <c r="F1438"/>
  <c r="H1430"/>
  <c r="N1430" s="1"/>
  <c r="F1430"/>
  <c r="H1491"/>
  <c r="N1491" s="1"/>
  <c r="F1491"/>
  <c r="G1417"/>
  <c r="M1417"/>
  <c r="E1417"/>
  <c r="G1898"/>
  <c r="M1898"/>
  <c r="E1898"/>
  <c r="G1813"/>
  <c r="M1813" s="1"/>
  <c r="E1813"/>
  <c r="G1815"/>
  <c r="M1815" s="1"/>
  <c r="E1815"/>
  <c r="H1820"/>
  <c r="N1820"/>
  <c r="F1820"/>
  <c r="H1809"/>
  <c r="N1809"/>
  <c r="F1809"/>
  <c r="H2292"/>
  <c r="N2292" s="1"/>
  <c r="F2292"/>
  <c r="H2183"/>
  <c r="N2183"/>
  <c r="F2183"/>
  <c r="H2167"/>
  <c r="N2167"/>
  <c r="F2167"/>
  <c r="G2230"/>
  <c r="M2230"/>
  <c r="E2230"/>
  <c r="G2125"/>
  <c r="M2125" s="1"/>
  <c r="E2125"/>
  <c r="H1818"/>
  <c r="N1818"/>
  <c r="F1818"/>
  <c r="H1821"/>
  <c r="N1821" s="1"/>
  <c r="F1821"/>
  <c r="G1807"/>
  <c r="M1807" s="1"/>
  <c r="E1807"/>
  <c r="H1807"/>
  <c r="N1807" s="1"/>
  <c r="F1807"/>
  <c r="H1816"/>
  <c r="N1816" s="1"/>
  <c r="F1816"/>
  <c r="H1808"/>
  <c r="N1808"/>
  <c r="F1808"/>
  <c r="H1817"/>
  <c r="N1817" s="1"/>
  <c r="F1817"/>
  <c r="H1803"/>
  <c r="N1803" s="1"/>
  <c r="F1803"/>
  <c r="E2264"/>
  <c r="G2264"/>
  <c r="M2264" s="1"/>
  <c r="G2228"/>
  <c r="M2228" s="1"/>
  <c r="E2228"/>
  <c r="F2219"/>
  <c r="H2219"/>
  <c r="N2219" s="1"/>
  <c r="H2175"/>
  <c r="N2175" s="1"/>
  <c r="F2175"/>
  <c r="F297" i="93"/>
  <c r="M297"/>
  <c r="H2189" i="94"/>
  <c r="N2189" s="1"/>
  <c r="F2189"/>
  <c r="G2189"/>
  <c r="M2189" s="1"/>
  <c r="E2189"/>
  <c r="H2174"/>
  <c r="N2174" s="1"/>
  <c r="F2174"/>
  <c r="G2174"/>
  <c r="M2174" s="1"/>
  <c r="E2174"/>
  <c r="G2190"/>
  <c r="M2190"/>
  <c r="E2190"/>
  <c r="H2227"/>
  <c r="N2227" s="1"/>
  <c r="F2227"/>
  <c r="G2278"/>
  <c r="M2278"/>
  <c r="E2278"/>
  <c r="E2290"/>
  <c r="G2290"/>
  <c r="M2290" s="1"/>
  <c r="G2176"/>
  <c r="M2176"/>
  <c r="E2176"/>
  <c r="H2216"/>
  <c r="N2216" s="1"/>
  <c r="F2216"/>
  <c r="G2239"/>
  <c r="M2239" s="1"/>
  <c r="E2239"/>
  <c r="E2258"/>
  <c r="G2258"/>
  <c r="M2258"/>
  <c r="E2224"/>
  <c r="G2224"/>
  <c r="M2224" s="1"/>
  <c r="H2296"/>
  <c r="N2296" s="1"/>
  <c r="F2296"/>
  <c r="H2215"/>
  <c r="N2215" s="1"/>
  <c r="F2215"/>
  <c r="H2171"/>
  <c r="N2171"/>
  <c r="F2171"/>
  <c r="G1451"/>
  <c r="M1451" s="1"/>
  <c r="E1451"/>
  <c r="F2217"/>
  <c r="H2217"/>
  <c r="N2217" s="1"/>
  <c r="H2294"/>
  <c r="N2294" s="1"/>
  <c r="F2294"/>
  <c r="G2178"/>
  <c r="M2178" s="1"/>
  <c r="E2178"/>
  <c r="G2231"/>
  <c r="M2231" s="1"/>
  <c r="E2231"/>
  <c r="G2222"/>
  <c r="M2222" s="1"/>
  <c r="E2222"/>
  <c r="G2249"/>
  <c r="M2249" s="1"/>
  <c r="E2249"/>
  <c r="H2269"/>
  <c r="N2269" s="1"/>
  <c r="F2269"/>
  <c r="E2267"/>
  <c r="G2267"/>
  <c r="M2267" s="1"/>
  <c r="H1419"/>
  <c r="N1419" s="1"/>
  <c r="F1419"/>
  <c r="G1419"/>
  <c r="M1419" s="1"/>
  <c r="E1419"/>
  <c r="G1438"/>
  <c r="M1438" s="1"/>
  <c r="E1438"/>
  <c r="H1440"/>
  <c r="N1440" s="1"/>
  <c r="F1440"/>
  <c r="G1440"/>
  <c r="M1440" s="1"/>
  <c r="E1440"/>
  <c r="G1425"/>
  <c r="M1425"/>
  <c r="E1425"/>
  <c r="H1425"/>
  <c r="N1425" s="1"/>
  <c r="F1425"/>
  <c r="G1900"/>
  <c r="M1900" s="1"/>
  <c r="E1900"/>
  <c r="H1854"/>
  <c r="N1854" s="1"/>
  <c r="F1854"/>
  <c r="G2124"/>
  <c r="M2124" s="1"/>
  <c r="E2124"/>
  <c r="G1814"/>
  <c r="M1814"/>
  <c r="E1814"/>
  <c r="G1806"/>
  <c r="M1806" s="1"/>
  <c r="E1806"/>
  <c r="G1820"/>
  <c r="M1820" s="1"/>
  <c r="E1820"/>
  <c r="G1812"/>
  <c r="M1812" s="1"/>
  <c r="E1812"/>
  <c r="E1804"/>
  <c r="G1804"/>
  <c r="M1804" s="1"/>
  <c r="G1809"/>
  <c r="M1809" s="1"/>
  <c r="E1809"/>
  <c r="G1811"/>
  <c r="M1811" s="1"/>
  <c r="E1811"/>
  <c r="H2234"/>
  <c r="N2234"/>
  <c r="F2234"/>
  <c r="M765" i="93"/>
  <c r="F765"/>
  <c r="G2292" i="94"/>
  <c r="M2292" s="1"/>
  <c r="E2292"/>
  <c r="G2183"/>
  <c r="M2183"/>
  <c r="E2183"/>
  <c r="G2167"/>
  <c r="M2167" s="1"/>
  <c r="E2167"/>
  <c r="G2226"/>
  <c r="M2226" s="1"/>
  <c r="E2226"/>
  <c r="F2177"/>
  <c r="H2177"/>
  <c r="N2177" s="1"/>
  <c r="H2230"/>
  <c r="N2230"/>
  <c r="F2230"/>
  <c r="H2168"/>
  <c r="N2168" s="1"/>
  <c r="F2168"/>
  <c r="H2184"/>
  <c r="N2184" s="1"/>
  <c r="F2184"/>
  <c r="H2295"/>
  <c r="N2295" s="1"/>
  <c r="F2295"/>
  <c r="E2305"/>
  <c r="G2305"/>
  <c r="M2305" s="1"/>
  <c r="F2232"/>
  <c r="H2232"/>
  <c r="N2232" s="1"/>
  <c r="G1471"/>
  <c r="M1471" s="1"/>
  <c r="E1471"/>
  <c r="F2179"/>
  <c r="H2179"/>
  <c r="N2179" s="1"/>
  <c r="G2181"/>
  <c r="M2181"/>
  <c r="E2181"/>
  <c r="H2262"/>
  <c r="N2262" s="1"/>
  <c r="F2262"/>
  <c r="G2170"/>
  <c r="M2170" s="1"/>
  <c r="E2170"/>
  <c r="G2186"/>
  <c r="M2186" s="1"/>
  <c r="E2186"/>
  <c r="G2223"/>
  <c r="M2223"/>
  <c r="E2223"/>
  <c r="G2263"/>
  <c r="M2263" s="1"/>
  <c r="E2263"/>
  <c r="G2297"/>
  <c r="M2297" s="1"/>
  <c r="E2297"/>
  <c r="E2240"/>
  <c r="G2240"/>
  <c r="M2240" s="1"/>
  <c r="G2229"/>
  <c r="M2229"/>
  <c r="E2229"/>
  <c r="G2265"/>
  <c r="M2265" s="1"/>
  <c r="E2265"/>
  <c r="F2277"/>
  <c r="H2277"/>
  <c r="N2277" s="1"/>
  <c r="H1455"/>
  <c r="N1455" s="1"/>
  <c r="F1455"/>
  <c r="G1435"/>
  <c r="M1435" s="1"/>
  <c r="E1435"/>
  <c r="H1431"/>
  <c r="N1431" s="1"/>
  <c r="F1431"/>
  <c r="G1378"/>
  <c r="M1378" s="1"/>
  <c r="E1378"/>
  <c r="H1378"/>
  <c r="N1378"/>
  <c r="F1378"/>
  <c r="G1377"/>
  <c r="M1377" s="1"/>
  <c r="E1377"/>
  <c r="H1370"/>
  <c r="N1370"/>
  <c r="F1370"/>
  <c r="G1899"/>
  <c r="M1899"/>
  <c r="E1899"/>
  <c r="H1897"/>
  <c r="N1897" s="1"/>
  <c r="F1897"/>
  <c r="H1855"/>
  <c r="N1855" s="1"/>
  <c r="F1855"/>
  <c r="H2233"/>
  <c r="N2233" s="1"/>
  <c r="F2233"/>
  <c r="E2113"/>
  <c r="G2113"/>
  <c r="M2113" s="1"/>
  <c r="G2112"/>
  <c r="M2112"/>
  <c r="E2112"/>
  <c r="H2347"/>
  <c r="N2347" s="1"/>
  <c r="F2347"/>
  <c r="F2346"/>
  <c r="H2346"/>
  <c r="N2346" s="1"/>
  <c r="F2348"/>
  <c r="H2348"/>
  <c r="N2348"/>
  <c r="E1051"/>
  <c r="G1051"/>
  <c r="M1051" s="1"/>
  <c r="F1051"/>
  <c r="H1051"/>
  <c r="N1051" s="1"/>
  <c r="F1175"/>
  <c r="H1175"/>
  <c r="N1175"/>
  <c r="H2112"/>
  <c r="N2112" s="1"/>
  <c r="F2112"/>
  <c r="E2347"/>
  <c r="G2347"/>
  <c r="M2347" s="1"/>
  <c r="G2346"/>
  <c r="M2346" s="1"/>
  <c r="E2346"/>
  <c r="F2113" l="1"/>
  <c r="H2113"/>
  <c r="N2113" s="1"/>
  <c r="G2348"/>
  <c r="M2348" s="1"/>
  <c r="E2348"/>
  <c r="F1055"/>
  <c r="H1055"/>
  <c r="N1055" s="1"/>
  <c r="F1810"/>
  <c r="H1810"/>
  <c r="N1810" s="1"/>
  <c r="H1805"/>
  <c r="N1805" s="1"/>
  <c r="F1805"/>
  <c r="H2190"/>
  <c r="N2190" s="1"/>
  <c r="F2190"/>
  <c r="E2216"/>
  <c r="G2216"/>
  <c r="M2216" s="1"/>
  <c r="E2344"/>
  <c r="G2344"/>
  <c r="M2344" s="1"/>
  <c r="G2288"/>
  <c r="M2288" s="1"/>
  <c r="E2288"/>
  <c r="G2169"/>
  <c r="M2169" s="1"/>
  <c r="E2169"/>
  <c r="H2249"/>
  <c r="N2249" s="1"/>
  <c r="F2249"/>
  <c r="F1898"/>
  <c r="H1898"/>
  <c r="N1898" s="1"/>
  <c r="M792" i="93"/>
  <c r="F792"/>
  <c r="G2171" i="94"/>
  <c r="M2171" s="1"/>
  <c r="E2171"/>
  <c r="H2178"/>
  <c r="N2178" s="1"/>
  <c r="F2178"/>
  <c r="H2291"/>
  <c r="N2291" s="1"/>
  <c r="F2291"/>
  <c r="E1854"/>
  <c r="G1854"/>
  <c r="M1854" s="1"/>
  <c r="H2345"/>
  <c r="N2345" s="1"/>
  <c r="F2345"/>
  <c r="E1055"/>
  <c r="G1055"/>
  <c r="M1055" s="1"/>
  <c r="F2125"/>
  <c r="H2125"/>
  <c r="N2125" s="1"/>
  <c r="G1817"/>
  <c r="M1817" s="1"/>
  <c r="E1817"/>
  <c r="G2227"/>
  <c r="M2227" s="1"/>
  <c r="E2227"/>
  <c r="E2306"/>
  <c r="G2306"/>
  <c r="M2306" s="1"/>
  <c r="G2345"/>
  <c r="M2345" s="1"/>
  <c r="E2345"/>
  <c r="G1175"/>
  <c r="M1175" s="1"/>
  <c r="E1175"/>
  <c r="E1821"/>
  <c r="G1821"/>
  <c r="M1821" s="1"/>
  <c r="E1805"/>
  <c r="G1805"/>
  <c r="M1805" s="1"/>
  <c r="H1819"/>
  <c r="N1819" s="1"/>
  <c r="F1819"/>
  <c r="H2239"/>
  <c r="N2239" s="1"/>
  <c r="F2239"/>
  <c r="H2344"/>
  <c r="N2344" s="1"/>
  <c r="F2344"/>
  <c r="G2214"/>
  <c r="M2214" s="1"/>
  <c r="E2214"/>
  <c r="E2180"/>
  <c r="G2180"/>
  <c r="M2180" s="1"/>
  <c r="G1803"/>
  <c r="M1803" s="1"/>
  <c r="E1803"/>
  <c r="H2264"/>
  <c r="N2264" s="1"/>
  <c r="F2264"/>
  <c r="F2279"/>
  <c r="H2279"/>
  <c r="N2279" s="1"/>
  <c r="F2278"/>
  <c r="H2278"/>
  <c r="N2278" s="1"/>
  <c r="H2306"/>
  <c r="N2306" s="1"/>
  <c r="F2306"/>
  <c r="H2290"/>
  <c r="N2290" s="1"/>
  <c r="F2290"/>
  <c r="E2294"/>
  <c r="G2294"/>
  <c r="M2294" s="1"/>
  <c r="F2231"/>
  <c r="H2231"/>
  <c r="N2231" s="1"/>
  <c r="E2221"/>
  <c r="G2221"/>
  <c r="M2221" s="1"/>
  <c r="F1624" i="93"/>
  <c r="G1624" s="1"/>
  <c r="M1624"/>
  <c r="N1624" s="1"/>
  <c r="F1612"/>
  <c r="G1612" s="1"/>
  <c r="M1612"/>
  <c r="N1612" s="1"/>
  <c r="G2021" i="94"/>
  <c r="M2021" s="1"/>
  <c r="E2021"/>
  <c r="M1452" i="93"/>
  <c r="N1452" s="1"/>
  <c r="AS1453" i="1"/>
  <c r="F1452" i="93"/>
  <c r="G1452" s="1"/>
  <c r="F1969" i="94"/>
  <c r="H1969"/>
  <c r="N1969" s="1"/>
  <c r="F1941" i="93"/>
  <c r="G1941" s="1"/>
  <c r="M1941"/>
  <c r="N1941" s="1"/>
  <c r="F2321" i="11"/>
  <c r="K2321" s="1"/>
  <c r="AQ2322" i="1" s="1"/>
  <c r="F2323" i="11"/>
  <c r="K2323" s="1"/>
  <c r="AQ2324" i="1" s="1"/>
  <c r="M1636" i="93"/>
  <c r="F1636"/>
  <c r="F1616"/>
  <c r="G1616" s="1"/>
  <c r="M1616"/>
  <c r="N1616" s="1"/>
  <c r="F1578"/>
  <c r="G1578" s="1"/>
  <c r="M1578"/>
  <c r="N1578" s="1"/>
  <c r="M1436"/>
  <c r="N1436" s="1"/>
  <c r="AR1437" i="1"/>
  <c r="F1436" i="93"/>
  <c r="G1436" s="1"/>
  <c r="AS1437" i="1"/>
  <c r="AS1454"/>
  <c r="F1453" i="93"/>
  <c r="G1453" s="1"/>
  <c r="M1453"/>
  <c r="N1453" s="1"/>
  <c r="E2001" i="94"/>
  <c r="G2001"/>
  <c r="M2001" s="1"/>
  <c r="F1826"/>
  <c r="H1826"/>
  <c r="N1826" s="1"/>
  <c r="E1886"/>
  <c r="G1886"/>
  <c r="M1886" s="1"/>
  <c r="F1640" i="93"/>
  <c r="M1640"/>
  <c r="F1628"/>
  <c r="G1628" s="1"/>
  <c r="M1628"/>
  <c r="N1628" s="1"/>
  <c r="F1602"/>
  <c r="G1602" s="1"/>
  <c r="M1602"/>
  <c r="N1602" s="1"/>
  <c r="F1929" i="94"/>
  <c r="H1929"/>
  <c r="N1929" s="1"/>
  <c r="F812" i="93"/>
  <c r="M812"/>
  <c r="F96"/>
  <c r="M96"/>
  <c r="F1462"/>
  <c r="M1462"/>
  <c r="F95"/>
  <c r="M95"/>
  <c r="F643"/>
  <c r="M643"/>
  <c r="G2122" i="94"/>
  <c r="M2122" s="1"/>
  <c r="E2122"/>
  <c r="F733"/>
  <c r="H733"/>
  <c r="N733" s="1"/>
  <c r="F2274"/>
  <c r="H2274"/>
  <c r="N2274" s="1"/>
  <c r="F1867"/>
  <c r="H1867"/>
  <c r="N1867" s="1"/>
  <c r="M2032" i="93"/>
  <c r="N2032" s="1"/>
  <c r="F2032"/>
  <c r="G2032" s="1"/>
  <c r="M1632"/>
  <c r="F1632"/>
  <c r="F1620"/>
  <c r="G1620" s="1"/>
  <c r="M1620"/>
  <c r="N1620" s="1"/>
  <c r="F1554"/>
  <c r="G1554" s="1"/>
  <c r="M1554"/>
  <c r="N1554" s="1"/>
  <c r="M619"/>
  <c r="F619"/>
  <c r="M68"/>
  <c r="F68"/>
  <c r="AR1438" i="1"/>
  <c r="AS1438"/>
  <c r="F1437" i="93"/>
  <c r="G1437" s="1"/>
  <c r="M1437"/>
  <c r="N1437" s="1"/>
  <c r="H2122" i="94"/>
  <c r="N2122" s="1"/>
  <c r="F2122"/>
  <c r="G733"/>
  <c r="M733" s="1"/>
  <c r="E733"/>
  <c r="G1966"/>
  <c r="M1966" s="1"/>
  <c r="E1966"/>
  <c r="E1954"/>
  <c r="G1954"/>
  <c r="M1954" s="1"/>
  <c r="F1549" i="93"/>
  <c r="G1549" s="1"/>
  <c r="AS1550" i="1"/>
  <c r="M1574" i="93"/>
  <c r="N1574" s="1"/>
  <c r="AS1575" i="1"/>
  <c r="F1574" i="93"/>
  <c r="G1574" s="1"/>
  <c r="M1608"/>
  <c r="N1608" s="1"/>
  <c r="AS1609" i="1"/>
  <c r="F1608" i="93"/>
  <c r="G1608" s="1"/>
  <c r="M1047"/>
  <c r="N1047" s="1"/>
  <c r="AS1048" i="1"/>
  <c r="AR1048"/>
  <c r="F1047" i="93"/>
  <c r="G1047" s="1"/>
  <c r="M1290"/>
  <c r="N1290" s="1"/>
  <c r="AR1291" i="1"/>
  <c r="F1290" i="93"/>
  <c r="G1290" s="1"/>
  <c r="M472"/>
  <c r="F472"/>
  <c r="M2356"/>
  <c r="N2356" s="1"/>
  <c r="AS2357" i="1"/>
  <c r="AR2357"/>
  <c r="M1661" i="93"/>
  <c r="N1661" s="1"/>
  <c r="AS1662" i="1"/>
  <c r="F1661" i="93"/>
  <c r="G1661" s="1"/>
  <c r="F1685"/>
  <c r="G1685" s="1"/>
  <c r="M1685"/>
  <c r="N1685" s="1"/>
  <c r="AS1686" i="1"/>
  <c r="F1749" i="93"/>
  <c r="G1749" s="1"/>
  <c r="M1749"/>
  <c r="N1749" s="1"/>
  <c r="F1687"/>
  <c r="G1687" s="1"/>
  <c r="M1687"/>
  <c r="N1687" s="1"/>
  <c r="F1711"/>
  <c r="G1711" s="1"/>
  <c r="M1711"/>
  <c r="N1711" s="1"/>
  <c r="M1751"/>
  <c r="N1751" s="1"/>
  <c r="AS1752" i="1"/>
  <c r="F1775" i="93"/>
  <c r="G1775" s="1"/>
  <c r="M1775"/>
  <c r="N1775" s="1"/>
  <c r="M2060"/>
  <c r="N2060" s="1"/>
  <c r="F2060"/>
  <c r="G2060" s="1"/>
  <c r="AS2101" i="1"/>
  <c r="AR2101"/>
  <c r="M2079" i="93"/>
  <c r="N2079" s="1"/>
  <c r="AR2080" i="1"/>
  <c r="AS2080"/>
  <c r="AR1984"/>
  <c r="M1983" i="93"/>
  <c r="N1983" s="1"/>
  <c r="M1195"/>
  <c r="F1195"/>
  <c r="F474"/>
  <c r="M474"/>
  <c r="M1460"/>
  <c r="N1460" s="1"/>
  <c r="F1460"/>
  <c r="G1460" s="1"/>
  <c r="AS1461" i="1"/>
  <c r="M667" i="93"/>
  <c r="F667"/>
  <c r="M808"/>
  <c r="F808"/>
  <c r="M84"/>
  <c r="F84"/>
  <c r="F142"/>
  <c r="M142"/>
  <c r="E2018" i="94"/>
  <c r="G2018"/>
  <c r="M2018" s="1"/>
  <c r="F1679" i="11"/>
  <c r="K1679" s="1"/>
  <c r="AQ1681" i="1" s="1"/>
  <c r="F1680" i="11"/>
  <c r="K1680" s="1"/>
  <c r="AQ1682" i="1" s="1"/>
  <c r="M1548" i="93"/>
  <c r="N1548" s="1"/>
  <c r="AR1549" i="1"/>
  <c r="F1548" i="93"/>
  <c r="G1548" s="1"/>
  <c r="M1558"/>
  <c r="N1558" s="1"/>
  <c r="AR1559" i="1"/>
  <c r="F1558" i="93"/>
  <c r="G1558" s="1"/>
  <c r="F1127"/>
  <c r="M1127"/>
  <c r="M277"/>
  <c r="F277"/>
  <c r="M559"/>
  <c r="F559"/>
  <c r="AR2134" i="1"/>
  <c r="F2133" i="93"/>
  <c r="G2133" s="1"/>
  <c r="M2133"/>
  <c r="N2133" s="1"/>
  <c r="F2257"/>
  <c r="G2257" s="1"/>
  <c r="AR2258" i="1"/>
  <c r="F1733" i="93"/>
  <c r="G1733" s="1"/>
  <c r="AS1734" i="1"/>
  <c r="M1733" i="93"/>
  <c r="N1733" s="1"/>
  <c r="M1757"/>
  <c r="N1757" s="1"/>
  <c r="AS1758" i="1"/>
  <c r="F1695" i="93"/>
  <c r="G1695" s="1"/>
  <c r="M1695"/>
  <c r="N1695" s="1"/>
  <c r="AS1720" i="1"/>
  <c r="M1719" i="93"/>
  <c r="N1719" s="1"/>
  <c r="F1759"/>
  <c r="G1759" s="1"/>
  <c r="AS1760" i="1"/>
  <c r="F1783" i="93"/>
  <c r="G1783" s="1"/>
  <c r="M1783"/>
  <c r="N1783" s="1"/>
  <c r="AS2045" i="1"/>
  <c r="AR2045"/>
  <c r="F2076" i="93"/>
  <c r="G2076" s="1"/>
  <c r="M2076"/>
  <c r="N2076" s="1"/>
  <c r="AR2077" i="1"/>
  <c r="AS2148"/>
  <c r="F2147" i="93"/>
  <c r="G2147" s="1"/>
  <c r="AS1973" i="1"/>
  <c r="AR1973"/>
  <c r="F1226" i="93"/>
  <c r="M1226"/>
  <c r="F1168"/>
  <c r="M1168"/>
  <c r="M926"/>
  <c r="F926"/>
  <c r="M82"/>
  <c r="F82"/>
  <c r="F572"/>
  <c r="M572"/>
  <c r="M1024"/>
  <c r="F1024"/>
  <c r="F2014" i="94"/>
  <c r="H2014"/>
  <c r="N2014" s="1"/>
  <c r="F2017"/>
  <c r="H2017"/>
  <c r="N2017" s="1"/>
  <c r="H2015"/>
  <c r="N2015" s="1"/>
  <c r="F2015"/>
  <c r="F2271" i="11"/>
  <c r="K2271" s="1"/>
  <c r="AQ2273" i="1" s="1"/>
  <c r="F2275" i="11"/>
  <c r="K2275" s="1"/>
  <c r="AQ2277" i="1" s="1"/>
  <c r="F2274" i="11"/>
  <c r="K2274" s="1"/>
  <c r="AQ2276" i="1" s="1"/>
  <c r="F2270" i="11"/>
  <c r="K2270" s="1"/>
  <c r="AQ2272" i="1" s="1"/>
  <c r="M1544" i="93"/>
  <c r="N1544" s="1"/>
  <c r="AR1545" i="1"/>
  <c r="F1544" i="93"/>
  <c r="G1544" s="1"/>
  <c r="F880"/>
  <c r="M880"/>
  <c r="M1319"/>
  <c r="F1319"/>
  <c r="M31"/>
  <c r="F31"/>
  <c r="F2134"/>
  <c r="G2134" s="1"/>
  <c r="M2134"/>
  <c r="N2134" s="1"/>
  <c r="F1663"/>
  <c r="G1663" s="1"/>
  <c r="M1663"/>
  <c r="N1663" s="1"/>
  <c r="AS1664" i="1"/>
  <c r="F2266" i="93"/>
  <c r="G2266" s="1"/>
  <c r="AS2267" i="1"/>
  <c r="F1717" i="93"/>
  <c r="G1717" s="1"/>
  <c r="AS1718" i="1"/>
  <c r="M1781" i="93"/>
  <c r="N1781" s="1"/>
  <c r="F1781"/>
  <c r="G1781" s="1"/>
  <c r="M1703"/>
  <c r="N1703" s="1"/>
  <c r="F1703"/>
  <c r="G1703" s="1"/>
  <c r="AS2053" i="1"/>
  <c r="AR2053"/>
  <c r="F2116" i="93"/>
  <c r="G2116" s="1"/>
  <c r="AR2117" i="1"/>
  <c r="AS1907"/>
  <c r="M1906" i="93"/>
  <c r="N1906" s="1"/>
  <c r="AR1937" i="1"/>
  <c r="M1936" i="93"/>
  <c r="N1936" s="1"/>
  <c r="AS1955" i="1"/>
  <c r="M1954" i="93"/>
  <c r="N1954" s="1"/>
  <c r="AR1955" i="1"/>
  <c r="E1956" i="94"/>
  <c r="G1956"/>
  <c r="M1956" s="1"/>
  <c r="G2074"/>
  <c r="M2074" s="1"/>
  <c r="E2074"/>
  <c r="E1835"/>
  <c r="G1835"/>
  <c r="M1835" s="1"/>
  <c r="F1189" i="93"/>
  <c r="M1189"/>
  <c r="M1043"/>
  <c r="N1043" s="1"/>
  <c r="AS1044" i="1"/>
  <c r="AR1044"/>
  <c r="F1043" i="93"/>
  <c r="G1043" s="1"/>
  <c r="M1064"/>
  <c r="F1064"/>
  <c r="M952"/>
  <c r="F952"/>
  <c r="F293"/>
  <c r="M293"/>
  <c r="M613"/>
  <c r="F613"/>
  <c r="M354"/>
  <c r="F354"/>
  <c r="F44"/>
  <c r="M44"/>
  <c r="G1787" i="94"/>
  <c r="M1787" s="1"/>
  <c r="E1787"/>
  <c r="E1575"/>
  <c r="G1575"/>
  <c r="M1575" s="1"/>
  <c r="F1920"/>
  <c r="H1920"/>
  <c r="N1920" s="1"/>
  <c r="H2025"/>
  <c r="N2025" s="1"/>
  <c r="F2025"/>
  <c r="H2110"/>
  <c r="N2110" s="1"/>
  <c r="F2110"/>
  <c r="H1743"/>
  <c r="N1743" s="1"/>
  <c r="AS1559" i="1"/>
  <c r="AS1549"/>
  <c r="K444" i="11"/>
  <c r="AQ446" i="1" s="1"/>
  <c r="F731" i="11"/>
  <c r="K731" s="1"/>
  <c r="AQ733" i="1" s="1"/>
  <c r="F730" i="11"/>
  <c r="K730" s="1"/>
  <c r="AQ732" i="1" s="1"/>
  <c r="F2349" i="93"/>
  <c r="G2349" s="1"/>
  <c r="AR2350" i="1"/>
  <c r="M2349" i="93"/>
  <c r="N2349" s="1"/>
  <c r="M1130"/>
  <c r="F1130"/>
  <c r="F1211"/>
  <c r="M1211"/>
  <c r="F1504"/>
  <c r="M1504"/>
  <c r="AS2368" i="1"/>
  <c r="AR2368"/>
  <c r="F2367" i="93"/>
  <c r="G2367" s="1"/>
  <c r="AS2121" i="1"/>
  <c r="AR2121"/>
  <c r="AS1702"/>
  <c r="F1701" i="93"/>
  <c r="G1701" s="1"/>
  <c r="F1765"/>
  <c r="G1765" s="1"/>
  <c r="AS1766" i="1"/>
  <c r="AS1728"/>
  <c r="F1727" i="93"/>
  <c r="G1727" s="1"/>
  <c r="M1727"/>
  <c r="N1727" s="1"/>
  <c r="AS2136" i="1"/>
  <c r="AR2136"/>
  <c r="F2039" i="93"/>
  <c r="G2039" s="1"/>
  <c r="M2039"/>
  <c r="N2039" s="1"/>
  <c r="M2090"/>
  <c r="N2090" s="1"/>
  <c r="AS2091" i="1"/>
  <c r="F2152" i="93"/>
  <c r="G2152" s="1"/>
  <c r="M2152"/>
  <c r="N2152" s="1"/>
  <c r="M2049"/>
  <c r="N2049" s="1"/>
  <c r="AR2050" i="1"/>
  <c r="AR1848"/>
  <c r="M1847" i="93"/>
  <c r="N1847" s="1"/>
  <c r="F1118"/>
  <c r="M1118"/>
  <c r="M410"/>
  <c r="F410"/>
  <c r="F355"/>
  <c r="M355"/>
  <c r="M1445"/>
  <c r="N1445" s="1"/>
  <c r="F1445"/>
  <c r="G1445" s="1"/>
  <c r="M973"/>
  <c r="F973"/>
  <c r="F618"/>
  <c r="M618"/>
  <c r="M651"/>
  <c r="F651"/>
  <c r="M50"/>
  <c r="F50"/>
  <c r="H1575" i="94"/>
  <c r="N1575" s="1"/>
  <c r="F1575"/>
  <c r="H2008"/>
  <c r="N2008" s="1"/>
  <c r="F2008"/>
  <c r="F2114"/>
  <c r="H2114"/>
  <c r="N2114" s="1"/>
  <c r="H1955"/>
  <c r="N1955" s="1"/>
  <c r="F1955"/>
  <c r="F1631"/>
  <c r="H1631"/>
  <c r="N1631" s="1"/>
  <c r="F570" i="93"/>
  <c r="M570"/>
  <c r="F791"/>
  <c r="M791"/>
  <c r="F36"/>
  <c r="M36"/>
  <c r="F47"/>
  <c r="M47"/>
  <c r="M950"/>
  <c r="F950"/>
  <c r="M953"/>
  <c r="F953"/>
  <c r="F1249"/>
  <c r="M1249"/>
  <c r="F1373"/>
  <c r="M1373"/>
  <c r="F1282"/>
  <c r="G1282" s="1"/>
  <c r="AR1283" i="1"/>
  <c r="AS1283"/>
  <c r="M1282" i="93"/>
  <c r="N1282" s="1"/>
  <c r="M66"/>
  <c r="F66"/>
  <c r="F67"/>
  <c r="M67"/>
  <c r="F943"/>
  <c r="M943"/>
  <c r="F1420"/>
  <c r="M1420"/>
  <c r="F826"/>
  <c r="M826"/>
  <c r="M1034"/>
  <c r="F1034"/>
  <c r="F1183"/>
  <c r="M1183"/>
  <c r="M1408"/>
  <c r="F1408"/>
  <c r="M1110"/>
  <c r="F1110"/>
  <c r="F1289"/>
  <c r="M1289"/>
  <c r="F2009"/>
  <c r="G2009" s="1"/>
  <c r="M2009"/>
  <c r="N2009" s="1"/>
  <c r="AR2010" i="1"/>
  <c r="AS2010"/>
  <c r="M1938" i="93"/>
  <c r="N1938" s="1"/>
  <c r="AS1939" i="1"/>
  <c r="AR1939"/>
  <c r="F1938" i="93"/>
  <c r="G1938" s="1"/>
  <c r="M2069"/>
  <c r="N2069" s="1"/>
  <c r="AR2070" i="1"/>
  <c r="AS2070"/>
  <c r="F2069" i="93"/>
  <c r="G2069" s="1"/>
  <c r="F2103"/>
  <c r="G2103" s="1"/>
  <c r="M2103"/>
  <c r="N2103" s="1"/>
  <c r="AS2104" i="1"/>
  <c r="AR2104"/>
  <c r="AR1921"/>
  <c r="F1920" i="93"/>
  <c r="G1920" s="1"/>
  <c r="F2117"/>
  <c r="G2117" s="1"/>
  <c r="M2117"/>
  <c r="AS2118" i="1"/>
  <c r="AR2118"/>
  <c r="M2157" i="93"/>
  <c r="N2157" s="1"/>
  <c r="AS2158" i="1"/>
  <c r="AR2158"/>
  <c r="F2157" i="93"/>
  <c r="G2157" s="1"/>
  <c r="F2319"/>
  <c r="M2319"/>
  <c r="M2320"/>
  <c r="F2320"/>
  <c r="F1792"/>
  <c r="G1792" s="1"/>
  <c r="M1792"/>
  <c r="N1792" s="1"/>
  <c r="AS1793" i="1"/>
  <c r="AR1793"/>
  <c r="AR2039"/>
  <c r="M2038" i="93"/>
  <c r="N2038" s="1"/>
  <c r="AS2039" i="1"/>
  <c r="F2038" i="93"/>
  <c r="G2038" s="1"/>
  <c r="M590"/>
  <c r="F590"/>
  <c r="M591"/>
  <c r="F591"/>
  <c r="AS2286" i="1"/>
  <c r="F2285" i="93"/>
  <c r="G2285" s="1"/>
  <c r="AR2286" i="1"/>
  <c r="M2285" i="93"/>
  <c r="N2285" s="1"/>
  <c r="M1822"/>
  <c r="F1822"/>
  <c r="AR1823" i="1"/>
  <c r="AS1823"/>
  <c r="F735" i="93"/>
  <c r="M735"/>
  <c r="M1676"/>
  <c r="AR1677" i="1"/>
  <c r="AS1677"/>
  <c r="F1676" i="93"/>
  <c r="F1650"/>
  <c r="M1650"/>
  <c r="AR1651" i="1"/>
  <c r="AS1651"/>
  <c r="M1658" i="93"/>
  <c r="N1658" s="1"/>
  <c r="AR1659" i="1"/>
  <c r="AS1659"/>
  <c r="F1658" i="93"/>
  <c r="G1658" s="1"/>
  <c r="M2374"/>
  <c r="N2374" s="1"/>
  <c r="F2374"/>
  <c r="G2374" s="1"/>
  <c r="F2384"/>
  <c r="G2384" s="1"/>
  <c r="M2384"/>
  <c r="N2384" s="1"/>
  <c r="F2388"/>
  <c r="G2388" s="1"/>
  <c r="M2388"/>
  <c r="N2388" s="1"/>
  <c r="M2387"/>
  <c r="N2387" s="1"/>
  <c r="F2387"/>
  <c r="G2387" s="1"/>
  <c r="F1716"/>
  <c r="G1716" s="1"/>
  <c r="M1716"/>
  <c r="AS1717" i="1"/>
  <c r="F1732" i="93"/>
  <c r="M1732"/>
  <c r="AS1733" i="1"/>
  <c r="M1704" i="93"/>
  <c r="AS1705" i="1"/>
  <c r="F1704" i="93"/>
  <c r="F1744"/>
  <c r="AS1745" i="1"/>
  <c r="M1744" i="93"/>
  <c r="N1744" s="1"/>
  <c r="M1760"/>
  <c r="N1760" s="1"/>
  <c r="AS1761" i="1"/>
  <c r="F1760" i="93"/>
  <c r="G1760" s="1"/>
  <c r="M1706"/>
  <c r="N1706" s="1"/>
  <c r="AS1707" i="1"/>
  <c r="F1706" i="93"/>
  <c r="G1706" s="1"/>
  <c r="M1726"/>
  <c r="N1726" s="1"/>
  <c r="F1726"/>
  <c r="G1726" s="1"/>
  <c r="AS1727" i="1"/>
  <c r="AS1735"/>
  <c r="F1734" i="93"/>
  <c r="G1734" s="1"/>
  <c r="M1734"/>
  <c r="N1734" s="1"/>
  <c r="M1770"/>
  <c r="N1770" s="1"/>
  <c r="F1770"/>
  <c r="G1770" s="1"/>
  <c r="AS1771" i="1"/>
  <c r="AR2151"/>
  <c r="F2150" i="93"/>
  <c r="AS2151" i="1"/>
  <c r="M2150" i="93"/>
  <c r="F1883"/>
  <c r="AR1884" i="1"/>
  <c r="M1883" i="93"/>
  <c r="N1883" s="1"/>
  <c r="AS1884" i="1"/>
  <c r="F160" i="93"/>
  <c r="M160"/>
  <c r="F133"/>
  <c r="M133"/>
  <c r="M137"/>
  <c r="F137"/>
  <c r="M52"/>
  <c r="F52"/>
  <c r="M2210"/>
  <c r="F2210"/>
  <c r="G1489"/>
  <c r="N1676"/>
  <c r="N1732"/>
  <c r="H1579" i="94"/>
  <c r="N1579" s="1"/>
  <c r="F1579"/>
  <c r="F1980"/>
  <c r="H1980"/>
  <c r="N1980" s="1"/>
  <c r="H1547"/>
  <c r="N1547" s="1"/>
  <c r="F1547"/>
  <c r="H1621"/>
  <c r="N1621" s="1"/>
  <c r="F1621"/>
  <c r="M2343" i="93"/>
  <c r="N2343" s="1"/>
  <c r="AS2344" i="1"/>
  <c r="AR2344"/>
  <c r="F2343" i="93"/>
  <c r="G2343" s="1"/>
  <c r="F59"/>
  <c r="M59"/>
  <c r="F124"/>
  <c r="M124"/>
  <c r="M294"/>
  <c r="F294"/>
  <c r="F602"/>
  <c r="M602"/>
  <c r="F1314"/>
  <c r="M1314"/>
  <c r="M1069"/>
  <c r="F1069"/>
  <c r="F1443"/>
  <c r="M1443"/>
  <c r="N1443" s="1"/>
  <c r="F1447"/>
  <c r="G1447" s="1"/>
  <c r="M1447"/>
  <c r="N1447" s="1"/>
  <c r="M762"/>
  <c r="F762"/>
  <c r="F763"/>
  <c r="M763"/>
  <c r="M806"/>
  <c r="F806"/>
  <c r="M1016"/>
  <c r="F1016"/>
  <c r="M1167"/>
  <c r="F1167"/>
  <c r="M1161"/>
  <c r="F1161"/>
  <c r="F1371"/>
  <c r="M1371"/>
  <c r="F1108"/>
  <c r="M1108"/>
  <c r="F1286"/>
  <c r="M1286"/>
  <c r="AS2056" i="1"/>
  <c r="AR2056"/>
  <c r="F2055" i="93"/>
  <c r="G2055" s="1"/>
  <c r="M2055"/>
  <c r="N2055" s="1"/>
  <c r="AS2094" i="1"/>
  <c r="F2093" i="93"/>
  <c r="G2093" s="1"/>
  <c r="M2093"/>
  <c r="N2093" s="1"/>
  <c r="AR2094" i="1"/>
  <c r="M2065" i="93"/>
  <c r="N2065" s="1"/>
  <c r="AR2066" i="1"/>
  <c r="AS2066"/>
  <c r="F2065" i="93"/>
  <c r="G2065" s="1"/>
  <c r="F2107"/>
  <c r="G2107" s="1"/>
  <c r="M2107"/>
  <c r="N2107" s="1"/>
  <c r="AS2108" i="1"/>
  <c r="AR2108"/>
  <c r="M2155" i="93"/>
  <c r="N2155" s="1"/>
  <c r="AR2156" i="1"/>
  <c r="AS2156"/>
  <c r="F2155" i="93"/>
  <c r="G2155" s="1"/>
  <c r="F1283"/>
  <c r="M1283"/>
  <c r="F2318"/>
  <c r="M2318"/>
  <c r="M1789"/>
  <c r="AS1790" i="1"/>
  <c r="AR1790"/>
  <c r="F1789" i="93"/>
  <c r="G1789" s="1"/>
  <c r="F1790"/>
  <c r="G1790" s="1"/>
  <c r="M1790"/>
  <c r="N1790" s="1"/>
  <c r="AR1791" i="1"/>
  <c r="AS1791"/>
  <c r="M1978" i="93"/>
  <c r="N1978" s="1"/>
  <c r="AS1979" i="1"/>
  <c r="AR1979"/>
  <c r="F1978" i="93"/>
  <c r="G1978" s="1"/>
  <c r="M444"/>
  <c r="F444"/>
  <c r="M516"/>
  <c r="F516"/>
  <c r="M1177"/>
  <c r="F1177"/>
  <c r="F1892"/>
  <c r="G1892" s="1"/>
  <c r="M1892"/>
  <c r="AR1893" i="1"/>
  <c r="AS1893"/>
  <c r="H962" i="11"/>
  <c r="K962" s="1"/>
  <c r="AQ964" i="1" s="1"/>
  <c r="H486" i="11"/>
  <c r="K486" s="1"/>
  <c r="AQ488" i="1" s="1"/>
  <c r="H484" i="11"/>
  <c r="K484" s="1"/>
  <c r="AQ486" i="1" s="1"/>
  <c r="H981" i="11"/>
  <c r="H170"/>
  <c r="K170" s="1"/>
  <c r="AQ172" i="1" s="1"/>
  <c r="H947" i="11"/>
  <c r="K947" s="1"/>
  <c r="AQ949" i="1" s="1"/>
  <c r="H971" i="11"/>
  <c r="K971" s="1"/>
  <c r="AQ973" i="1" s="1"/>
  <c r="H969" i="11"/>
  <c r="K969" s="1"/>
  <c r="AQ971" i="1" s="1"/>
  <c r="H961" i="11"/>
  <c r="K961" s="1"/>
  <c r="AQ963" i="1" s="1"/>
  <c r="H957" i="11"/>
  <c r="K957" s="1"/>
  <c r="AQ959" i="1" s="1"/>
  <c r="H447" i="11"/>
  <c r="H980"/>
  <c r="K980" s="1"/>
  <c r="AQ982" i="1" s="1"/>
  <c r="H616" i="11"/>
  <c r="K616" s="1"/>
  <c r="AQ618" i="1" s="1"/>
  <c r="H464" i="11"/>
  <c r="H445"/>
  <c r="K445" s="1"/>
  <c r="AQ447" i="1" s="1"/>
  <c r="H396" i="11"/>
  <c r="K396" s="1"/>
  <c r="AQ398" i="1" s="1"/>
  <c r="H977" i="11"/>
  <c r="K977" s="1"/>
  <c r="AQ979" i="1" s="1"/>
  <c r="H935" i="11"/>
  <c r="K935" s="1"/>
  <c r="AQ937" i="1" s="1"/>
  <c r="H970" i="11"/>
  <c r="K970" s="1"/>
  <c r="AQ972" i="1" s="1"/>
  <c r="H968" i="11"/>
  <c r="K968" s="1"/>
  <c r="AQ970" i="1" s="1"/>
  <c r="H960" i="11"/>
  <c r="K960" s="1"/>
  <c r="AQ962" i="1" s="1"/>
  <c r="H956" i="11"/>
  <c r="K956" s="1"/>
  <c r="AQ958" i="1" s="1"/>
  <c r="H995" i="11"/>
  <c r="K995" s="1"/>
  <c r="AQ997" i="1" s="1"/>
  <c r="H944" i="11"/>
  <c r="K944" s="1"/>
  <c r="AQ946" i="1" s="1"/>
  <c r="H544" i="11"/>
  <c r="K544" s="1"/>
  <c r="AQ546" i="1" s="1"/>
  <c r="H465" i="11"/>
  <c r="K465" s="1"/>
  <c r="AQ467" i="1" s="1"/>
  <c r="H449" i="11"/>
  <c r="K449" s="1"/>
  <c r="AQ451" i="1" s="1"/>
  <c r="H444" i="11"/>
  <c r="H395"/>
  <c r="K395" s="1"/>
  <c r="AQ397" i="1" s="1"/>
  <c r="H974" i="11"/>
  <c r="K974" s="1"/>
  <c r="AQ976" i="1" s="1"/>
  <c r="H946" i="11"/>
  <c r="K946" s="1"/>
  <c r="AQ948" i="1" s="1"/>
  <c r="H976" i="11"/>
  <c r="K976" s="1"/>
  <c r="AQ978" i="1" s="1"/>
  <c r="H967" i="11"/>
  <c r="K967" s="1"/>
  <c r="AQ969" i="1" s="1"/>
  <c r="H955" i="11"/>
  <c r="K955" s="1"/>
  <c r="AQ957" i="1" s="1"/>
  <c r="H485" i="11"/>
  <c r="H982"/>
  <c r="K982" s="1"/>
  <c r="AQ984" i="1" s="1"/>
  <c r="H943" i="11"/>
  <c r="K943" s="1"/>
  <c r="AQ945" i="1" s="1"/>
  <c r="H482" i="11"/>
  <c r="K482" s="1"/>
  <c r="AQ484" i="1" s="1"/>
  <c r="H380" i="11"/>
  <c r="K380" s="1"/>
  <c r="AQ382" i="1" s="1"/>
  <c r="H965" i="11"/>
  <c r="K965" s="1"/>
  <c r="AQ967" i="1" s="1"/>
  <c r="H978" i="11"/>
  <c r="K978" s="1"/>
  <c r="AQ980" i="1" s="1"/>
  <c r="H973" i="11"/>
  <c r="K973" s="1"/>
  <c r="AQ975" i="1" s="1"/>
  <c r="F1823" i="93"/>
  <c r="AR1824" i="1"/>
  <c r="AS1824"/>
  <c r="M1823" i="93"/>
  <c r="M734"/>
  <c r="F734"/>
  <c r="F1429"/>
  <c r="M1429"/>
  <c r="F1428"/>
  <c r="M1428"/>
  <c r="M2241"/>
  <c r="N2241" s="1"/>
  <c r="AR2242" i="1"/>
  <c r="F2241" i="93"/>
  <c r="G2241" s="1"/>
  <c r="AS2242" i="1"/>
  <c r="F1666" i="93"/>
  <c r="G1666" s="1"/>
  <c r="M1666"/>
  <c r="AR1667" i="1"/>
  <c r="AS1667"/>
  <c r="AR1675"/>
  <c r="AS1675"/>
  <c r="F1674" i="93"/>
  <c r="G1674" s="1"/>
  <c r="M1674"/>
  <c r="N1674" s="1"/>
  <c r="M2382"/>
  <c r="N2382" s="1"/>
  <c r="F2382"/>
  <c r="G2382" s="1"/>
  <c r="F2373"/>
  <c r="G2373" s="1"/>
  <c r="M2373"/>
  <c r="N2373" s="1"/>
  <c r="F2377"/>
  <c r="G2377" s="1"/>
  <c r="M2377"/>
  <c r="N2377" s="1"/>
  <c r="M1708"/>
  <c r="N1708" s="1"/>
  <c r="AS1709" i="1"/>
  <c r="F1708" i="93"/>
  <c r="G1708" s="1"/>
  <c r="F1748"/>
  <c r="G1748" s="1"/>
  <c r="AS1749" i="1"/>
  <c r="M1748" i="93"/>
  <c r="N1748" s="1"/>
  <c r="AS1765" i="1"/>
  <c r="F1764" i="93"/>
  <c r="G1764" s="1"/>
  <c r="M1764"/>
  <c r="M1736"/>
  <c r="N1736" s="1"/>
  <c r="F1736"/>
  <c r="AS1737" i="1"/>
  <c r="F1776" i="93"/>
  <c r="M1776"/>
  <c r="N1776" s="1"/>
  <c r="AS1777" i="1"/>
  <c r="F1686" i="93"/>
  <c r="G1686" s="1"/>
  <c r="M1686"/>
  <c r="N1686" s="1"/>
  <c r="AS1687" i="1"/>
  <c r="AS1723"/>
  <c r="M1722" i="93"/>
  <c r="N1722" s="1"/>
  <c r="F1722"/>
  <c r="G1722" s="1"/>
  <c r="F1742"/>
  <c r="G1742" s="1"/>
  <c r="AS1743" i="1"/>
  <c r="M1742" i="93"/>
  <c r="N1742" s="1"/>
  <c r="F1750"/>
  <c r="G1750" s="1"/>
  <c r="M1750"/>
  <c r="N1750" s="1"/>
  <c r="AS1751" i="1"/>
  <c r="M2072" i="93"/>
  <c r="N2072" s="1"/>
  <c r="AS2073" i="1"/>
  <c r="F2072" i="93"/>
  <c r="G2072" s="1"/>
  <c r="AR2073" i="1"/>
  <c r="M1882" i="93"/>
  <c r="N1882" s="1"/>
  <c r="AR1883" i="1"/>
  <c r="F1882" i="93"/>
  <c r="G1882" s="1"/>
  <c r="AS1883" i="1"/>
  <c r="F131" i="93"/>
  <c r="M131"/>
  <c r="F194"/>
  <c r="M194"/>
  <c r="M557"/>
  <c r="F557"/>
  <c r="F33"/>
  <c r="M33"/>
  <c r="M547"/>
  <c r="F547"/>
  <c r="AS2351" i="1"/>
  <c r="M2350" i="93"/>
  <c r="N2350" s="1"/>
  <c r="AR2351" i="1"/>
  <c r="F2350" i="93"/>
  <c r="G2350" s="1"/>
  <c r="N1892"/>
  <c r="G1776"/>
  <c r="N1764"/>
  <c r="G1579" i="94"/>
  <c r="M1579" s="1"/>
  <c r="E1579"/>
  <c r="E2160"/>
  <c r="G2160"/>
  <c r="M2160" s="1"/>
  <c r="G1541"/>
  <c r="M1541" s="1"/>
  <c r="E1541"/>
  <c r="G1543"/>
  <c r="M1543" s="1"/>
  <c r="E1543"/>
  <c r="M614" i="93"/>
  <c r="F614"/>
  <c r="F793"/>
  <c r="M793"/>
  <c r="M58"/>
  <c r="F58"/>
  <c r="F951"/>
  <c r="M951"/>
  <c r="M1354"/>
  <c r="F1354"/>
  <c r="M1218"/>
  <c r="F1218"/>
  <c r="F1479"/>
  <c r="G1479" s="1"/>
  <c r="M1479"/>
  <c r="N1479" s="1"/>
  <c r="F18"/>
  <c r="M18"/>
  <c r="M641"/>
  <c r="F641"/>
  <c r="M799"/>
  <c r="F799"/>
  <c r="M1297"/>
  <c r="F1297"/>
  <c r="F640"/>
  <c r="M640"/>
  <c r="M787"/>
  <c r="F787"/>
  <c r="F839"/>
  <c r="M839"/>
  <c r="M1151"/>
  <c r="F1151"/>
  <c r="F1201"/>
  <c r="M1201"/>
  <c r="F1150"/>
  <c r="M1150"/>
  <c r="M1202"/>
  <c r="F1202"/>
  <c r="M1111"/>
  <c r="F1111"/>
  <c r="F1287"/>
  <c r="M1287"/>
  <c r="F1295"/>
  <c r="G1295" s="1"/>
  <c r="M1295"/>
  <c r="N1295" s="1"/>
  <c r="AS2048" i="1"/>
  <c r="F2047" i="93"/>
  <c r="G2047" s="1"/>
  <c r="M2047"/>
  <c r="N2047" s="1"/>
  <c r="AR2048" i="1"/>
  <c r="M2151" i="93"/>
  <c r="AR2152" i="1"/>
  <c r="AS2152"/>
  <c r="F2151" i="93"/>
  <c r="G2151" s="1"/>
  <c r="M2059"/>
  <c r="N2059" s="1"/>
  <c r="AS2060" i="1"/>
  <c r="AR2060"/>
  <c r="F2059" i="93"/>
  <c r="G2059" s="1"/>
  <c r="AS2098" i="1"/>
  <c r="F2097" i="93"/>
  <c r="G2097" s="1"/>
  <c r="M2097"/>
  <c r="N2097" s="1"/>
  <c r="AR2098" i="1"/>
  <c r="F2145" i="93"/>
  <c r="G2145" s="1"/>
  <c r="M2145"/>
  <c r="N2145" s="1"/>
  <c r="AS2146" i="1"/>
  <c r="AR2146"/>
  <c r="M1787" i="93"/>
  <c r="N1787" s="1"/>
  <c r="AR1788" i="1"/>
  <c r="AS1796"/>
  <c r="AR1796"/>
  <c r="F1795" i="93"/>
  <c r="G1795" s="1"/>
  <c r="M1795"/>
  <c r="N1795" s="1"/>
  <c r="M1903"/>
  <c r="N1903" s="1"/>
  <c r="AS1904" i="1"/>
  <c r="AR1904"/>
  <c r="F1903" i="93"/>
  <c r="G1903" s="1"/>
  <c r="F461"/>
  <c r="M461"/>
  <c r="M2035"/>
  <c r="N2035" s="1"/>
  <c r="AR2036" i="1"/>
  <c r="AS2036"/>
  <c r="F2035" i="93"/>
  <c r="G2035" s="1"/>
  <c r="M1221"/>
  <c r="F1221"/>
  <c r="F2197"/>
  <c r="M2197"/>
  <c r="AR1828" i="1"/>
  <c r="AS1828"/>
  <c r="F1827" i="93"/>
  <c r="G1827" s="1"/>
  <c r="M1827"/>
  <c r="N1827" s="1"/>
  <c r="M612"/>
  <c r="F612"/>
  <c r="M1347"/>
  <c r="F1347"/>
  <c r="F32"/>
  <c r="M32"/>
  <c r="M1652"/>
  <c r="AR1653" i="1"/>
  <c r="AS1653"/>
  <c r="F1652" i="93"/>
  <c r="F1668"/>
  <c r="G1668" s="1"/>
  <c r="AR1669" i="1"/>
  <c r="M1668" i="93"/>
  <c r="AS1669" i="1"/>
  <c r="AR1663"/>
  <c r="F1662" i="93"/>
  <c r="G1662" s="1"/>
  <c r="M1662"/>
  <c r="N1662" s="1"/>
  <c r="AS1663" i="1"/>
  <c r="M2243" i="93"/>
  <c r="N2243" s="1"/>
  <c r="F2243"/>
  <c r="G2243" s="1"/>
  <c r="AS2244" i="1"/>
  <c r="AR2244"/>
  <c r="F2372" i="93"/>
  <c r="G2372" s="1"/>
  <c r="M2372"/>
  <c r="N2372" s="1"/>
  <c r="M2390"/>
  <c r="N2390" s="1"/>
  <c r="F2390"/>
  <c r="G2390" s="1"/>
  <c r="F2381"/>
  <c r="G2381" s="1"/>
  <c r="M2381"/>
  <c r="N2381" s="1"/>
  <c r="F2385"/>
  <c r="G2385" s="1"/>
  <c r="M2385"/>
  <c r="N2385" s="1"/>
  <c r="M1740"/>
  <c r="F1740"/>
  <c r="AS1741" i="1"/>
  <c r="F1780" i="93"/>
  <c r="G1780" s="1"/>
  <c r="M1780"/>
  <c r="AS1781" i="1"/>
  <c r="F1696" i="93"/>
  <c r="G1696" s="1"/>
  <c r="AS1697" i="1"/>
  <c r="M1696" i="93"/>
  <c r="N1696" s="1"/>
  <c r="M1768"/>
  <c r="AS1769" i="1"/>
  <c r="F1768" i="93"/>
  <c r="M1694"/>
  <c r="N1694" s="1"/>
  <c r="F1694"/>
  <c r="G1694" s="1"/>
  <c r="AS1695" i="1"/>
  <c r="AS1703"/>
  <c r="F1702" i="93"/>
  <c r="G1702" s="1"/>
  <c r="M1702"/>
  <c r="N1702" s="1"/>
  <c r="M1738"/>
  <c r="N1738" s="1"/>
  <c r="AS1739" i="1"/>
  <c r="F1738" i="93"/>
  <c r="G1738" s="1"/>
  <c r="M1758"/>
  <c r="N1758" s="1"/>
  <c r="F1758"/>
  <c r="G1758" s="1"/>
  <c r="AS1759" i="1"/>
  <c r="AS1767"/>
  <c r="F1766" i="93"/>
  <c r="G1766" s="1"/>
  <c r="M1766"/>
  <c r="N1766" s="1"/>
  <c r="M152"/>
  <c r="F152"/>
  <c r="F159"/>
  <c r="M159"/>
  <c r="F592"/>
  <c r="M592"/>
  <c r="M380"/>
  <c r="F380"/>
  <c r="F2078"/>
  <c r="AR2079" i="1"/>
  <c r="M2078" i="93"/>
  <c r="AS2079" i="1"/>
  <c r="N2078" i="93"/>
  <c r="N1656"/>
  <c r="G2029" i="94"/>
  <c r="M2029" s="1"/>
  <c r="E2029"/>
  <c r="G2307"/>
  <c r="M2307" s="1"/>
  <c r="E2307"/>
  <c r="G2102"/>
  <c r="M2102" s="1"/>
  <c r="E2102"/>
  <c r="F2027"/>
  <c r="H2027"/>
  <c r="N2027" s="1"/>
  <c r="F2337" i="93"/>
  <c r="G2337" s="1"/>
  <c r="M2337"/>
  <c r="N2337" s="1"/>
  <c r="AS2338" i="1"/>
  <c r="F571" i="93"/>
  <c r="M571"/>
  <c r="F652"/>
  <c r="M652"/>
  <c r="F45"/>
  <c r="M45"/>
  <c r="F48"/>
  <c r="M48"/>
  <c r="F70"/>
  <c r="M70"/>
  <c r="F1217"/>
  <c r="M1217"/>
  <c r="F1439"/>
  <c r="G1439" s="1"/>
  <c r="M1439"/>
  <c r="N1439" s="1"/>
  <c r="M1536"/>
  <c r="F1536"/>
  <c r="M1220"/>
  <c r="N1220" s="1"/>
  <c r="F1220"/>
  <c r="G1220" s="1"/>
  <c r="M92"/>
  <c r="F92"/>
  <c r="F93"/>
  <c r="M93"/>
  <c r="M768"/>
  <c r="F768"/>
  <c r="F1140"/>
  <c r="M1140"/>
  <c r="F569"/>
  <c r="M569"/>
  <c r="M767"/>
  <c r="F767"/>
  <c r="F1193"/>
  <c r="M1193"/>
  <c r="F1063"/>
  <c r="M1063"/>
  <c r="F1481"/>
  <c r="M1481"/>
  <c r="F1109"/>
  <c r="M1109"/>
  <c r="F1294"/>
  <c r="G1294" s="1"/>
  <c r="M1294"/>
  <c r="N1294" s="1"/>
  <c r="F1288"/>
  <c r="M1288"/>
  <c r="F2077"/>
  <c r="G2077" s="1"/>
  <c r="M2077"/>
  <c r="AS2078" i="1"/>
  <c r="AR2078"/>
  <c r="M2149" i="93"/>
  <c r="N2149" s="1"/>
  <c r="AR2150" i="1"/>
  <c r="AS2150"/>
  <c r="F2149" i="93"/>
  <c r="G2149" s="1"/>
  <c r="F2051"/>
  <c r="G2051" s="1"/>
  <c r="M2051"/>
  <c r="N2051" s="1"/>
  <c r="AS2052" i="1"/>
  <c r="AR2052"/>
  <c r="AS2090"/>
  <c r="AR2090"/>
  <c r="F2089" i="93"/>
  <c r="G2089" s="1"/>
  <c r="M2089"/>
  <c r="N2089" s="1"/>
  <c r="M2287"/>
  <c r="N2287" s="1"/>
  <c r="AR2288" i="1"/>
  <c r="AS2288"/>
  <c r="F2287" i="93"/>
  <c r="F2327"/>
  <c r="M2327"/>
  <c r="M1793"/>
  <c r="N1793" s="1"/>
  <c r="AR1794" i="1"/>
  <c r="AS1794"/>
  <c r="F1793" i="93"/>
  <c r="G1793" s="1"/>
  <c r="F1912"/>
  <c r="G1912" s="1"/>
  <c r="M1912"/>
  <c r="N1912" s="1"/>
  <c r="AR1913" i="1"/>
  <c r="AS1913"/>
  <c r="AS1892"/>
  <c r="AR1892"/>
  <c r="F1891" i="93"/>
  <c r="G1891" s="1"/>
  <c r="M1891"/>
  <c r="N1891" s="1"/>
  <c r="AS2305" i="1"/>
  <c r="AR2305"/>
  <c r="F2187" i="93"/>
  <c r="G2187" s="1"/>
  <c r="M2187"/>
  <c r="N2187" s="1"/>
  <c r="AR2188" i="1"/>
  <c r="AS2188"/>
  <c r="M2286" i="93"/>
  <c r="N2286" s="1"/>
  <c r="AR2287" i="1"/>
  <c r="F2286" i="93"/>
  <c r="G2286" s="1"/>
  <c r="AS2287" i="1"/>
  <c r="F737" i="93"/>
  <c r="M737"/>
  <c r="F1426"/>
  <c r="M1426"/>
  <c r="F23"/>
  <c r="M23"/>
  <c r="M1033"/>
  <c r="F1033"/>
  <c r="M1656"/>
  <c r="AS1657" i="1"/>
  <c r="F1656" i="93"/>
  <c r="AR1657" i="1"/>
  <c r="M1672" i="93"/>
  <c r="N1672" s="1"/>
  <c r="AS1673" i="1"/>
  <c r="AR1673"/>
  <c r="F1672" i="93"/>
  <c r="G1672" s="1"/>
  <c r="M1678"/>
  <c r="N1678" s="1"/>
  <c r="AR1679" i="1"/>
  <c r="F1678" i="93"/>
  <c r="G1678" s="1"/>
  <c r="AS1679" i="1"/>
  <c r="F2376" i="93"/>
  <c r="G2376" s="1"/>
  <c r="M2376"/>
  <c r="N2376" s="1"/>
  <c r="F2380"/>
  <c r="G2380" s="1"/>
  <c r="M2380"/>
  <c r="N2380" s="1"/>
  <c r="M2379"/>
  <c r="N2379" s="1"/>
  <c r="F2379"/>
  <c r="G2379" s="1"/>
  <c r="F2389"/>
  <c r="G2389" s="1"/>
  <c r="M2389"/>
  <c r="N2389" s="1"/>
  <c r="F1700"/>
  <c r="G1700" s="1"/>
  <c r="AS1701" i="1"/>
  <c r="M1700" i="93"/>
  <c r="N1700" s="1"/>
  <c r="M1772"/>
  <c r="N1772" s="1"/>
  <c r="AS1773" i="1"/>
  <c r="F1772" i="93"/>
  <c r="M1712"/>
  <c r="N1712" s="1"/>
  <c r="F1712"/>
  <c r="G1712" s="1"/>
  <c r="AS1713" i="1"/>
  <c r="F1728" i="93"/>
  <c r="G1728" s="1"/>
  <c r="AS1729" i="1"/>
  <c r="M1728" i="93"/>
  <c r="N1728" s="1"/>
  <c r="AS1691" i="1"/>
  <c r="M1690" i="93"/>
  <c r="N1690" s="1"/>
  <c r="F1690"/>
  <c r="G1690" s="1"/>
  <c r="M1710"/>
  <c r="N1710" s="1"/>
  <c r="AS1711" i="1"/>
  <c r="F1710" i="93"/>
  <c r="G1710" s="1"/>
  <c r="F1718"/>
  <c r="G1718" s="1"/>
  <c r="M1718"/>
  <c r="N1718" s="1"/>
  <c r="AS1719" i="1"/>
  <c r="F1774" i="93"/>
  <c r="G1774" s="1"/>
  <c r="AS1775" i="1"/>
  <c r="M1774" i="93"/>
  <c r="N1774" s="1"/>
  <c r="F1782"/>
  <c r="G1782" s="1"/>
  <c r="M1782"/>
  <c r="N1782" s="1"/>
  <c r="AS1783" i="1"/>
  <c r="M197" i="93"/>
  <c r="F197"/>
  <c r="M127"/>
  <c r="F127"/>
  <c r="M558"/>
  <c r="F558"/>
  <c r="F2355"/>
  <c r="G2355" s="1"/>
  <c r="M2355"/>
  <c r="N2355" s="1"/>
  <c r="G1443"/>
  <c r="G2078"/>
  <c r="N2077"/>
  <c r="N1789"/>
  <c r="G2099"/>
  <c r="G2150"/>
  <c r="N2151"/>
  <c r="M2099"/>
  <c r="N2099" s="1"/>
  <c r="F2099"/>
  <c r="F2253" i="11"/>
  <c r="K2253" s="1"/>
  <c r="AQ2255" i="1" s="1"/>
  <c r="F2249" i="11"/>
  <c r="K2249" s="1"/>
  <c r="AQ2251" i="1" s="1"/>
  <c r="N2220" i="93"/>
  <c r="N1823"/>
  <c r="N1768"/>
  <c r="N1704"/>
  <c r="G1772"/>
  <c r="G1656"/>
  <c r="G1676"/>
  <c r="G1660"/>
  <c r="G1652"/>
  <c r="N1780"/>
  <c r="G2028"/>
  <c r="F2066" i="11"/>
  <c r="K2066" s="1"/>
  <c r="AQ2068" i="1" s="1"/>
  <c r="F2090" i="11"/>
  <c r="K2090" s="1"/>
  <c r="AQ2092" i="1" s="1"/>
  <c r="F2095" i="11"/>
  <c r="K2095" s="1"/>
  <c r="AQ2097" i="1" s="1"/>
  <c r="F2045" i="11"/>
  <c r="K2045" s="1"/>
  <c r="AQ2047" i="1" s="1"/>
  <c r="F2100" i="11"/>
  <c r="K2100" s="1"/>
  <c r="AQ2102" i="1" s="1"/>
  <c r="F2060" i="11"/>
  <c r="K2060" s="1"/>
  <c r="AQ2062" i="1" s="1"/>
  <c r="F2147" i="11"/>
  <c r="K2147" s="1"/>
  <c r="AQ2149" i="1" s="1"/>
  <c r="F2069" i="11"/>
  <c r="K2069" s="1"/>
  <c r="AQ2071" i="1" s="1"/>
  <c r="M2132" i="93"/>
  <c r="N2132" s="1"/>
  <c r="F2132"/>
  <c r="G2132" s="1"/>
  <c r="F1366" i="11"/>
  <c r="F1280"/>
  <c r="F1256"/>
  <c r="K1256" s="1"/>
  <c r="AQ1258" i="1" s="1"/>
  <c r="F1209" i="11"/>
  <c r="K1209" s="1"/>
  <c r="AQ1211" i="1" s="1"/>
  <c r="F1456" i="11"/>
  <c r="K1456" s="1"/>
  <c r="AQ1458" i="1" s="1"/>
  <c r="F1367" i="11"/>
  <c r="F1301"/>
  <c r="F1257"/>
  <c r="F1234"/>
  <c r="F1198"/>
  <c r="K1198" s="1"/>
  <c r="AQ1200" i="1" s="1"/>
  <c r="F1141" i="11"/>
  <c r="K1141" s="1"/>
  <c r="AQ1143" i="1" s="1"/>
  <c r="F1114" i="11"/>
  <c r="K1114" s="1"/>
  <c r="AQ1116" i="1" s="1"/>
  <c r="F1048" i="11"/>
  <c r="K1048" s="1"/>
  <c r="AQ1050" i="1" s="1"/>
  <c r="F981" i="11"/>
  <c r="K981" s="1"/>
  <c r="AQ983" i="1" s="1"/>
  <c r="F850" i="11"/>
  <c r="K850" s="1"/>
  <c r="AQ852" i="1" s="1"/>
  <c r="F755" i="11"/>
  <c r="K755" s="1"/>
  <c r="AQ757" i="1" s="1"/>
  <c r="F580" i="11"/>
  <c r="K580" s="1"/>
  <c r="AQ582" i="1" s="1"/>
  <c r="F522" i="11"/>
  <c r="F494"/>
  <c r="K494" s="1"/>
  <c r="AQ496" i="1" s="1"/>
  <c r="F476" i="11"/>
  <c r="K476" s="1"/>
  <c r="AQ478" i="1" s="1"/>
  <c r="F450" i="11"/>
  <c r="K450" s="1"/>
  <c r="AQ452" i="1" s="1"/>
  <c r="F1146" i="11"/>
  <c r="K1146" s="1"/>
  <c r="AQ1148" i="1" s="1"/>
  <c r="F1119" i="11"/>
  <c r="K1119" s="1"/>
  <c r="AQ1121" i="1" s="1"/>
  <c r="F1049" i="11"/>
  <c r="F1039"/>
  <c r="K1039" s="1"/>
  <c r="AQ1041" i="1" s="1"/>
  <c r="F963" i="11"/>
  <c r="K963" s="1"/>
  <c r="AQ965" i="1" s="1"/>
  <c r="F880" i="11"/>
  <c r="F836"/>
  <c r="F754"/>
  <c r="K754" s="1"/>
  <c r="AQ756" i="1" s="1"/>
  <c r="F706" i="11"/>
  <c r="K706" s="1"/>
  <c r="AQ708" i="1" s="1"/>
  <c r="F622" i="11"/>
  <c r="F579"/>
  <c r="K579" s="1"/>
  <c r="AQ581" i="1" s="1"/>
  <c r="F529" i="11"/>
  <c r="F519"/>
  <c r="F505"/>
  <c r="F493"/>
  <c r="F485"/>
  <c r="K485" s="1"/>
  <c r="AQ487" i="1" s="1"/>
  <c r="F475" i="11"/>
  <c r="K475" s="1"/>
  <c r="AQ477" i="1" s="1"/>
  <c r="F461" i="11"/>
  <c r="K461" s="1"/>
  <c r="AQ463" i="1" s="1"/>
  <c r="F453" i="11"/>
  <c r="K453" s="1"/>
  <c r="AQ455" i="1" s="1"/>
  <c r="F441" i="11"/>
  <c r="K441" s="1"/>
  <c r="AQ443" i="1" s="1"/>
  <c r="F424" i="11"/>
  <c r="K424" s="1"/>
  <c r="AQ426" i="1" s="1"/>
  <c r="F414" i="11"/>
  <c r="F400"/>
  <c r="K400" s="1"/>
  <c r="AQ402" i="1" s="1"/>
  <c r="F377" i="11"/>
  <c r="F347"/>
  <c r="F339"/>
  <c r="F331"/>
  <c r="F319"/>
  <c r="F301"/>
  <c r="F291"/>
  <c r="K291" s="1"/>
  <c r="AQ293" i="1" s="1"/>
  <c r="F281" i="11"/>
  <c r="F263"/>
  <c r="F247"/>
  <c r="F229"/>
  <c r="F207"/>
  <c r="F185"/>
  <c r="F171"/>
  <c r="F102"/>
  <c r="K102" s="1"/>
  <c r="AQ104" i="1" s="1"/>
  <c r="F50" i="11"/>
  <c r="K50" s="1"/>
  <c r="AQ52" i="1" s="1"/>
  <c r="F36" i="11"/>
  <c r="F427"/>
  <c r="K427" s="1"/>
  <c r="AQ429" i="1" s="1"/>
  <c r="F419" i="11"/>
  <c r="K419" s="1"/>
  <c r="AQ421" i="1" s="1"/>
  <c r="F405" i="11"/>
  <c r="K405" s="1"/>
  <c r="AQ407" i="1" s="1"/>
  <c r="F391" i="11"/>
  <c r="K391" s="1"/>
  <c r="AQ393" i="1" s="1"/>
  <c r="F358" i="11"/>
  <c r="K358" s="1"/>
  <c r="AQ360" i="1" s="1"/>
  <c r="F344" i="11"/>
  <c r="F2243"/>
  <c r="F1316"/>
  <c r="F1264"/>
  <c r="K1264" s="1"/>
  <c r="AQ1266" i="1" s="1"/>
  <c r="F1231" i="11"/>
  <c r="K1231" s="1"/>
  <c r="AQ1233" i="1" s="1"/>
  <c r="F1181" i="11"/>
  <c r="K1181" s="1"/>
  <c r="AQ1183" i="1" s="1"/>
  <c r="F1317" i="11"/>
  <c r="F1277"/>
  <c r="F1253"/>
  <c r="F1212"/>
  <c r="K1212" s="1"/>
  <c r="AQ1214" i="1" s="1"/>
  <c r="F1180" i="11"/>
  <c r="K1180" s="1"/>
  <c r="AQ1182" i="1" s="1"/>
  <c r="F1128" i="11"/>
  <c r="K1128" s="1"/>
  <c r="AQ1130" i="1" s="1"/>
  <c r="F1056" i="11"/>
  <c r="F1038"/>
  <c r="F932"/>
  <c r="K932" s="1"/>
  <c r="AQ934" i="1" s="1"/>
  <c r="F809" i="11"/>
  <c r="K809" s="1"/>
  <c r="AQ811" i="1" s="1"/>
  <c r="F743" i="11"/>
  <c r="K743" s="1"/>
  <c r="AQ745" i="1" s="1"/>
  <c r="F627" i="11"/>
  <c r="F540"/>
  <c r="K540" s="1"/>
  <c r="AQ542" i="1" s="1"/>
  <c r="F510" i="11"/>
  <c r="F483"/>
  <c r="K483" s="1"/>
  <c r="AQ485" i="1" s="1"/>
  <c r="F464" i="11"/>
  <c r="K464" s="1"/>
  <c r="AQ466" i="1" s="1"/>
  <c r="F1172" i="11"/>
  <c r="K1172" s="1"/>
  <c r="AQ1174" i="1" s="1"/>
  <c r="F1127" i="11"/>
  <c r="K1127" s="1"/>
  <c r="AQ1129" i="1" s="1"/>
  <c r="F1055" i="11"/>
  <c r="F1045"/>
  <c r="K1045" s="1"/>
  <c r="AQ1047" i="1" s="1"/>
  <c r="F986" i="11"/>
  <c r="K986" s="1"/>
  <c r="AQ988" i="1" s="1"/>
  <c r="F941" i="11"/>
  <c r="F843"/>
  <c r="F812"/>
  <c r="K812" s="1"/>
  <c r="AQ814" i="1" s="1"/>
  <c r="F740" i="11"/>
  <c r="K740" s="1"/>
  <c r="AQ742" i="1" s="1"/>
  <c r="F660" i="11"/>
  <c r="F587"/>
  <c r="K587" s="1"/>
  <c r="AQ589" i="1" s="1"/>
  <c r="F535" i="11"/>
  <c r="F525"/>
  <c r="F513"/>
  <c r="K513" s="1"/>
  <c r="AQ515" i="1" s="1"/>
  <c r="F499" i="11"/>
  <c r="K499" s="1"/>
  <c r="AQ501" i="1" s="1"/>
  <c r="F487" i="11"/>
  <c r="F479"/>
  <c r="K479" s="1"/>
  <c r="AQ481" i="1" s="1"/>
  <c r="F467" i="11"/>
  <c r="K467" s="1"/>
  <c r="AQ469" i="1" s="1"/>
  <c r="F457" i="11"/>
  <c r="K457" s="1"/>
  <c r="AQ459" i="1" s="1"/>
  <c r="F447" i="11"/>
  <c r="K447" s="1"/>
  <c r="AQ449" i="1" s="1"/>
  <c r="F428" i="11"/>
  <c r="K428" s="1"/>
  <c r="AQ430" i="1" s="1"/>
  <c r="F418" i="11"/>
  <c r="K418" s="1"/>
  <c r="AQ420" i="1" s="1"/>
  <c r="F410" i="11"/>
  <c r="K410" s="1"/>
  <c r="AQ412" i="1" s="1"/>
  <c r="F388" i="11"/>
  <c r="K388" s="1"/>
  <c r="AQ390" i="1" s="1"/>
  <c r="F359" i="11"/>
  <c r="K359" s="1"/>
  <c r="AQ361" i="1" s="1"/>
  <c r="F343" i="11"/>
  <c r="F335"/>
  <c r="F325"/>
  <c r="F305"/>
  <c r="F295"/>
  <c r="F287"/>
  <c r="F277"/>
  <c r="F251"/>
  <c r="F239"/>
  <c r="F221"/>
  <c r="F197"/>
  <c r="F177"/>
  <c r="G1883" i="93"/>
  <c r="N1831"/>
  <c r="G1823"/>
  <c r="G1768"/>
  <c r="G1704"/>
  <c r="N2251"/>
  <c r="G1744"/>
  <c r="G1955"/>
  <c r="F1960"/>
  <c r="G1960" s="1"/>
  <c r="M1960"/>
  <c r="N1960" s="1"/>
  <c r="M1831"/>
  <c r="F1831"/>
  <c r="G1831" s="1"/>
  <c r="N1822"/>
  <c r="N1740"/>
  <c r="N1666"/>
  <c r="N1650"/>
  <c r="N1716"/>
  <c r="F472" i="11"/>
  <c r="K472" s="1"/>
  <c r="AQ474" i="1" s="1"/>
  <c r="F436" i="11"/>
  <c r="K436" s="1"/>
  <c r="AQ438" i="1" s="1"/>
  <c r="F198" i="11"/>
  <c r="K198" s="1"/>
  <c r="AQ200" i="1" s="1"/>
  <c r="F550" i="11"/>
  <c r="K550" s="1"/>
  <c r="AQ552" i="1" s="1"/>
  <c r="F235" i="11"/>
  <c r="K235" s="1"/>
  <c r="AQ237" i="1" s="1"/>
  <c r="H1477" i="11"/>
  <c r="K1477" s="1"/>
  <c r="AQ1479" i="1" s="1"/>
  <c r="H1474" i="11"/>
  <c r="K1474" s="1"/>
  <c r="AQ1476" i="1" s="1"/>
  <c r="F29" i="11"/>
  <c r="K29" s="1"/>
  <c r="AQ31" i="1" s="1"/>
  <c r="H1481" i="11"/>
  <c r="K1481" s="1"/>
  <c r="AQ1483" i="1" s="1"/>
  <c r="H787" i="11"/>
  <c r="K787" s="1"/>
  <c r="AQ789" i="1" s="1"/>
  <c r="G1822" i="93"/>
  <c r="G1736"/>
  <c r="G1740"/>
  <c r="N2117"/>
  <c r="G1650"/>
  <c r="G2287"/>
  <c r="N1668"/>
  <c r="N1652"/>
  <c r="N2150"/>
  <c r="G1732"/>
  <c r="AP2367" i="1"/>
  <c r="AP2358"/>
  <c r="AP2366"/>
  <c r="AP1054"/>
  <c r="AP1001"/>
  <c r="AP913"/>
  <c r="AP893"/>
  <c r="AP885"/>
  <c r="AP865"/>
  <c r="AP761"/>
  <c r="AP1042"/>
  <c r="AP999"/>
  <c r="AP988"/>
  <c r="AP935"/>
  <c r="AP924"/>
  <c r="AP914"/>
  <c r="AP892"/>
  <c r="AP1000"/>
  <c r="AP942"/>
  <c r="AP894"/>
  <c r="AP1002"/>
  <c r="AP922"/>
  <c r="AP772"/>
  <c r="AP960"/>
  <c r="AP923"/>
  <c r="O36" i="10"/>
  <c r="O38"/>
  <c r="O40"/>
  <c r="AP1245" i="1" s="1"/>
  <c r="O45" i="10"/>
  <c r="O47"/>
  <c r="O51"/>
  <c r="O55"/>
  <c r="O57"/>
  <c r="O62"/>
  <c r="O66"/>
  <c r="O100"/>
  <c r="O115"/>
  <c r="O189"/>
  <c r="O221"/>
  <c r="O253"/>
  <c r="O285"/>
  <c r="I4070" i="11"/>
  <c r="D2461" s="1"/>
  <c r="AP2209" i="1"/>
  <c r="O18" i="10"/>
  <c r="O41"/>
  <c r="O63"/>
  <c r="O67"/>
  <c r="F1570" i="11"/>
  <c r="K1570" s="1"/>
  <c r="AQ1572" i="1" s="1"/>
  <c r="F1571" i="11"/>
  <c r="K1571" s="1"/>
  <c r="AQ1573" i="1" s="1"/>
  <c r="F1565" i="11"/>
  <c r="K1565" s="1"/>
  <c r="AQ1567" i="1" s="1"/>
  <c r="AP2238"/>
  <c r="O19" i="10"/>
  <c r="O21"/>
  <c r="AP880" i="1" s="1"/>
  <c r="O35" i="10"/>
  <c r="O37"/>
  <c r="O39"/>
  <c r="O42"/>
  <c r="O44"/>
  <c r="O46"/>
  <c r="O50"/>
  <c r="O52"/>
  <c r="AP1422" i="1" s="1"/>
  <c r="O54" i="10"/>
  <c r="O56"/>
  <c r="O58"/>
  <c r="O64"/>
  <c r="O68"/>
  <c r="O83"/>
  <c r="O98"/>
  <c r="O173"/>
  <c r="O205"/>
  <c r="O237"/>
  <c r="O269"/>
  <c r="O301"/>
  <c r="I3560" i="11"/>
  <c r="I3576" s="1"/>
  <c r="D2429" s="1"/>
  <c r="AP1046" i="1"/>
  <c r="AP941"/>
  <c r="AP937"/>
  <c r="AP1639"/>
  <c r="AP2354"/>
  <c r="O65" i="10"/>
  <c r="I3288" i="11"/>
  <c r="I3312" s="1"/>
  <c r="D2422" s="1"/>
  <c r="I3336"/>
  <c r="I3360" s="1"/>
  <c r="D2423" s="1"/>
  <c r="I3796"/>
  <c r="D2438" s="1"/>
  <c r="F1609"/>
  <c r="K1609" s="1"/>
  <c r="AQ1611" i="1" s="1"/>
  <c r="F1625" i="11"/>
  <c r="K1625" s="1"/>
  <c r="AQ1627" i="1" s="1"/>
  <c r="F1641" i="11"/>
  <c r="K1641" s="1"/>
  <c r="AQ1643" i="1" s="1"/>
  <c r="F1643" i="11"/>
  <c r="K1643" s="1"/>
  <c r="AQ1645" i="1" s="1"/>
  <c r="F742" i="11"/>
  <c r="K742" s="1"/>
  <c r="AQ744" i="1" s="1"/>
  <c r="I4116" i="11"/>
  <c r="D2466" s="1"/>
  <c r="F1678" s="1"/>
  <c r="K1678" s="1"/>
  <c r="AQ1680" i="1" s="1"/>
  <c r="F1551" i="11"/>
  <c r="K1551" s="1"/>
  <c r="AQ1553" i="1" s="1"/>
  <c r="F1613" i="11"/>
  <c r="K1613" s="1"/>
  <c r="AQ1615" i="1" s="1"/>
  <c r="F1629" i="11"/>
  <c r="K1629" s="1"/>
  <c r="AQ1631" i="1" s="1"/>
  <c r="F1785" i="11"/>
  <c r="K1785" s="1"/>
  <c r="AQ1787" i="1" s="1"/>
  <c r="F1617" i="11"/>
  <c r="K1617" s="1"/>
  <c r="AQ1619" i="1" s="1"/>
  <c r="I6198" i="11"/>
  <c r="D2577" s="1"/>
  <c r="I6862"/>
  <c r="D2616" s="1"/>
  <c r="F2158" s="1"/>
  <c r="K2158" s="1"/>
  <c r="AQ2160" i="1" s="1"/>
  <c r="G2233" i="94"/>
  <c r="M2233" s="1"/>
  <c r="E2233"/>
  <c r="G2081"/>
  <c r="M2081" s="1"/>
  <c r="E2081"/>
  <c r="H2140"/>
  <c r="N2140" s="1"/>
  <c r="F2140"/>
  <c r="G1583"/>
  <c r="M1583" s="1"/>
  <c r="E1583"/>
  <c r="F1625"/>
  <c r="H1625"/>
  <c r="N1625" s="1"/>
  <c r="G1605"/>
  <c r="M1605" s="1"/>
  <c r="E1605"/>
  <c r="H2081"/>
  <c r="N2081" s="1"/>
  <c r="F2081"/>
  <c r="F1456"/>
  <c r="H1456"/>
  <c r="N1456" s="1"/>
  <c r="E1617"/>
  <c r="G1617"/>
  <c r="M1617" s="1"/>
  <c r="E2024"/>
  <c r="G2024"/>
  <c r="M2024" s="1"/>
  <c r="G2011"/>
  <c r="M2011" s="1"/>
  <c r="E2011"/>
  <c r="E1863"/>
  <c r="G1863"/>
  <c r="M1863" s="1"/>
  <c r="E1944"/>
  <c r="G1944"/>
  <c r="M1944" s="1"/>
  <c r="G1832"/>
  <c r="M1832" s="1"/>
  <c r="E1832"/>
  <c r="E1909"/>
  <c r="G1909"/>
  <c r="M1909" s="1"/>
  <c r="E2369"/>
  <c r="G2369"/>
  <c r="M2369" s="1"/>
  <c r="H2273"/>
  <c r="N2273" s="1"/>
  <c r="F2273"/>
  <c r="G1894"/>
  <c r="M1894" s="1"/>
  <c r="E1894"/>
  <c r="F1972"/>
  <c r="H1972"/>
  <c r="N1972" s="1"/>
  <c r="G1965"/>
  <c r="M1965" s="1"/>
  <c r="E1965"/>
  <c r="H1905"/>
  <c r="N1905" s="1"/>
  <c r="F1905"/>
  <c r="E1858"/>
  <c r="G1858"/>
  <c r="M1858" s="1"/>
  <c r="H1925"/>
  <c r="N1925" s="1"/>
  <c r="F1925"/>
  <c r="E1842"/>
  <c r="G1842"/>
  <c r="M1842" s="1"/>
  <c r="G1844"/>
  <c r="M1844" s="1"/>
  <c r="E1844"/>
  <c r="E1893"/>
  <c r="G1893"/>
  <c r="M1893" s="1"/>
  <c r="E1861"/>
  <c r="G1861"/>
  <c r="M1861" s="1"/>
  <c r="G2079"/>
  <c r="M2079" s="1"/>
  <c r="E2079"/>
  <c r="H2052"/>
  <c r="N2052" s="1"/>
  <c r="F2052"/>
  <c r="F2044"/>
  <c r="H2044"/>
  <c r="N2044" s="1"/>
  <c r="G2135"/>
  <c r="M2135" s="1"/>
  <c r="E2135"/>
  <c r="F1725"/>
  <c r="H1725"/>
  <c r="N1725" s="1"/>
  <c r="F1701"/>
  <c r="H1701"/>
  <c r="N1701" s="1"/>
  <c r="H1693"/>
  <c r="N1693" s="1"/>
  <c r="F1693"/>
  <c r="F2266"/>
  <c r="H2266"/>
  <c r="N2266" s="1"/>
  <c r="H1677"/>
  <c r="N1677" s="1"/>
  <c r="F1677"/>
  <c r="H2120"/>
  <c r="N2120" s="1"/>
  <c r="F2120"/>
  <c r="H2369"/>
  <c r="N2369" s="1"/>
  <c r="F2369"/>
  <c r="G2098"/>
  <c r="M2098" s="1"/>
  <c r="E2098"/>
  <c r="E1922"/>
  <c r="G1922"/>
  <c r="M1922" s="1"/>
  <c r="G2034"/>
  <c r="M2034" s="1"/>
  <c r="E2034"/>
  <c r="G2031"/>
  <c r="M2031" s="1"/>
  <c r="E2031"/>
  <c r="G2010"/>
  <c r="M2010" s="1"/>
  <c r="E2010"/>
  <c r="E1867"/>
  <c r="G1867"/>
  <c r="M1867" s="1"/>
  <c r="E1872"/>
  <c r="G1872"/>
  <c r="M1872" s="1"/>
  <c r="E1994"/>
  <c r="G1994"/>
  <c r="M1994" s="1"/>
  <c r="H1842"/>
  <c r="N1842" s="1"/>
  <c r="F1842"/>
  <c r="H1874"/>
  <c r="N1874" s="1"/>
  <c r="F1874"/>
  <c r="G1916"/>
  <c r="M1916" s="1"/>
  <c r="E1916"/>
  <c r="F1994"/>
  <c r="H1994"/>
  <c r="N1994" s="1"/>
  <c r="H1939"/>
  <c r="N1939" s="1"/>
  <c r="F1939"/>
  <c r="F1832"/>
  <c r="H1832"/>
  <c r="N1832" s="1"/>
  <c r="E1995"/>
  <c r="G1995"/>
  <c r="M1995" s="1"/>
  <c r="E1959"/>
  <c r="G1959"/>
  <c r="M1959" s="1"/>
  <c r="G2063"/>
  <c r="M2063" s="1"/>
  <c r="E2063"/>
  <c r="G2116"/>
  <c r="M2116" s="1"/>
  <c r="E2116"/>
  <c r="G2039"/>
  <c r="M2039" s="1"/>
  <c r="E2039"/>
  <c r="F1775"/>
  <c r="H1775"/>
  <c r="N1775" s="1"/>
  <c r="H1711"/>
  <c r="N1711" s="1"/>
  <c r="F1711"/>
  <c r="H1703"/>
  <c r="N1703" s="1"/>
  <c r="F1703"/>
  <c r="F1781"/>
  <c r="H1781"/>
  <c r="N1781" s="1"/>
  <c r="F1661"/>
  <c r="H1661"/>
  <c r="N1661" s="1"/>
  <c r="G2134"/>
  <c r="M2134" s="1"/>
  <c r="E2134"/>
  <c r="E1986"/>
  <c r="G1986"/>
  <c r="M1986" s="1"/>
  <c r="E1292"/>
  <c r="G1292"/>
  <c r="M1292" s="1"/>
  <c r="G1969"/>
  <c r="M1969" s="1"/>
  <c r="E1969"/>
  <c r="F1886"/>
  <c r="H1886"/>
  <c r="N1886" s="1"/>
  <c r="G1540"/>
  <c r="M1540" s="1"/>
  <c r="E1540"/>
  <c r="H1924"/>
  <c r="N1924" s="1"/>
  <c r="F1924"/>
  <c r="H1839"/>
  <c r="N1839" s="1"/>
  <c r="F1839"/>
  <c r="H1927"/>
  <c r="N1927" s="1"/>
  <c r="F1927"/>
  <c r="E1905"/>
  <c r="G1905"/>
  <c r="M1905" s="1"/>
  <c r="F1944"/>
  <c r="H1944"/>
  <c r="N1944" s="1"/>
  <c r="H1949"/>
  <c r="N1949" s="1"/>
  <c r="F1949"/>
  <c r="E1923"/>
  <c r="G1923"/>
  <c r="M1923" s="1"/>
  <c r="G1879"/>
  <c r="M1879" s="1"/>
  <c r="E1879"/>
  <c r="G1929"/>
  <c r="M1929" s="1"/>
  <c r="E1929"/>
  <c r="F1861"/>
  <c r="H1861"/>
  <c r="N1861" s="1"/>
  <c r="G2049"/>
  <c r="M2049" s="1"/>
  <c r="E2049"/>
  <c r="F2116"/>
  <c r="H2116"/>
  <c r="N2116" s="1"/>
  <c r="F2100"/>
  <c r="H2100"/>
  <c r="N2100" s="1"/>
  <c r="G2044"/>
  <c r="M2044" s="1"/>
  <c r="E2044"/>
  <c r="F1759"/>
  <c r="H1759"/>
  <c r="N1759" s="1"/>
  <c r="H1765"/>
  <c r="N1765" s="1"/>
  <c r="F1765"/>
  <c r="H1741"/>
  <c r="N1741" s="1"/>
  <c r="F1741"/>
  <c r="H1717"/>
  <c r="N1717" s="1"/>
  <c r="F1717"/>
  <c r="F1709"/>
  <c r="H1709"/>
  <c r="N1709" s="1"/>
  <c r="F2242"/>
  <c r="H2242"/>
  <c r="N2242" s="1"/>
  <c r="G2120"/>
  <c r="M2120" s="1"/>
  <c r="E2120"/>
  <c r="H2367"/>
  <c r="N2367" s="1"/>
  <c r="F2367"/>
  <c r="H1047"/>
  <c r="N1047" s="1"/>
  <c r="F1047"/>
  <c r="E1862"/>
  <c r="G1862"/>
  <c r="M1862" s="1"/>
  <c r="F2062"/>
  <c r="H2062"/>
  <c r="N2062" s="1"/>
  <c r="F2031"/>
  <c r="H2031"/>
  <c r="N2031" s="1"/>
  <c r="H2364"/>
  <c r="N2364" s="1"/>
  <c r="F2364"/>
  <c r="F1923"/>
  <c r="H1923"/>
  <c r="N1923" s="1"/>
  <c r="H1910"/>
  <c r="N1910" s="1"/>
  <c r="F1910"/>
  <c r="F1872"/>
  <c r="H1872"/>
  <c r="N1872" s="1"/>
  <c r="F1830"/>
  <c r="H1830"/>
  <c r="N1830" s="1"/>
  <c r="H1966"/>
  <c r="N1966" s="1"/>
  <c r="F1966"/>
  <c r="E1826"/>
  <c r="G1826"/>
  <c r="M1826" s="1"/>
  <c r="F1954"/>
  <c r="H1954"/>
  <c r="N1954" s="1"/>
  <c r="H1936"/>
  <c r="N1936" s="1"/>
  <c r="F1936"/>
  <c r="G1939"/>
  <c r="M1939" s="1"/>
  <c r="E1939"/>
  <c r="F1863"/>
  <c r="H1863"/>
  <c r="N1863" s="1"/>
  <c r="H1906"/>
  <c r="N1906" s="1"/>
  <c r="F1906"/>
  <c r="F1847"/>
  <c r="H1847"/>
  <c r="N1847" s="1"/>
  <c r="G2095"/>
  <c r="M2095" s="1"/>
  <c r="E2095"/>
  <c r="E2147"/>
  <c r="G2147"/>
  <c r="M2147" s="1"/>
  <c r="H2152"/>
  <c r="N2152" s="1"/>
  <c r="F2152"/>
  <c r="H2076"/>
  <c r="N2076" s="1"/>
  <c r="F2076"/>
  <c r="F2039"/>
  <c r="H2039"/>
  <c r="N2039" s="1"/>
  <c r="H1783"/>
  <c r="N1783" s="1"/>
  <c r="F1783"/>
  <c r="H1695"/>
  <c r="N1695" s="1"/>
  <c r="F1695"/>
  <c r="F1687"/>
  <c r="H1687"/>
  <c r="N1687" s="1"/>
  <c r="H1663"/>
  <c r="N1663" s="1"/>
  <c r="F1663"/>
  <c r="F2134"/>
  <c r="H2134"/>
  <c r="N2134" s="1"/>
  <c r="E1834"/>
  <c r="G1834"/>
  <c r="M1834" s="1"/>
  <c r="F2196"/>
  <c r="H2196"/>
  <c r="N2196" s="1"/>
  <c r="F2303"/>
  <c r="E1971"/>
  <c r="G1971"/>
  <c r="M1971" s="1"/>
  <c r="G1791"/>
  <c r="M1791" s="1"/>
  <c r="E1791"/>
  <c r="F1829"/>
  <c r="H1829"/>
  <c r="N1829" s="1"/>
  <c r="H1964"/>
  <c r="N1964" s="1"/>
  <c r="F1964"/>
  <c r="H1848"/>
  <c r="N1848" s="1"/>
  <c r="F1848"/>
  <c r="H2315"/>
  <c r="N2315" s="1"/>
  <c r="F2315"/>
  <c r="H2298"/>
  <c r="N2298" s="1"/>
  <c r="F2298"/>
  <c r="E1043"/>
  <c r="G1043"/>
  <c r="M1043" s="1"/>
  <c r="F2336"/>
  <c r="H2336"/>
  <c r="N2336" s="1"/>
  <c r="H2310"/>
  <c r="N2310" s="1"/>
  <c r="F2310"/>
  <c r="F2193"/>
  <c r="H2193"/>
  <c r="N2193" s="1"/>
  <c r="H1912"/>
  <c r="N1912" s="1"/>
  <c r="F1912"/>
  <c r="H2145"/>
  <c r="N2145" s="1"/>
  <c r="F2145"/>
  <c r="H1822"/>
  <c r="N1822" s="1"/>
  <c r="F1822"/>
  <c r="E1647"/>
  <c r="G1647"/>
  <c r="M1647" s="1"/>
  <c r="F1597"/>
  <c r="H1597"/>
  <c r="N1597" s="1"/>
  <c r="H1740"/>
  <c r="N1740" s="1"/>
  <c r="F1740"/>
  <c r="H1883"/>
  <c r="N1883" s="1"/>
  <c r="F1883"/>
  <c r="H2307"/>
  <c r="N2307" s="1"/>
  <c r="F2307"/>
  <c r="H1577"/>
  <c r="N1577" s="1"/>
  <c r="F1577"/>
  <c r="H1666"/>
  <c r="N1666" s="1"/>
  <c r="F1666"/>
  <c r="H1650"/>
  <c r="N1650" s="1"/>
  <c r="F1650"/>
  <c r="F1682"/>
  <c r="H1682"/>
  <c r="N1682" s="1"/>
  <c r="G2027"/>
  <c r="M2027" s="1"/>
  <c r="E2027"/>
  <c r="F1716"/>
  <c r="H1716"/>
  <c r="N1716" s="1"/>
  <c r="E2114"/>
  <c r="G2114"/>
  <c r="M2114" s="1"/>
  <c r="G2107"/>
  <c r="M2107" s="1"/>
  <c r="E2107"/>
  <c r="G2220"/>
  <c r="M2220" s="1"/>
  <c r="E2220"/>
  <c r="G1822"/>
  <c r="M1822" s="1"/>
  <c r="E1822"/>
  <c r="H1647"/>
  <c r="N1647" s="1"/>
  <c r="F1647"/>
  <c r="G1597"/>
  <c r="M1597" s="1"/>
  <c r="E1597"/>
  <c r="E1565"/>
  <c r="G1565"/>
  <c r="M1565" s="1"/>
  <c r="H1736"/>
  <c r="N1736" s="1"/>
  <c r="F1736"/>
  <c r="F2117"/>
  <c r="H2117"/>
  <c r="N2117" s="1"/>
  <c r="E1650"/>
  <c r="G1650"/>
  <c r="M1650" s="1"/>
  <c r="G2287"/>
  <c r="M2287" s="1"/>
  <c r="E2287"/>
  <c r="H2130"/>
  <c r="N2130" s="1"/>
  <c r="F2130"/>
  <c r="H2102"/>
  <c r="N2102" s="1"/>
  <c r="F2102"/>
  <c r="G1981"/>
  <c r="M1981" s="1"/>
  <c r="E1981"/>
  <c r="G1976"/>
  <c r="M1976" s="1"/>
  <c r="E1976"/>
  <c r="F1668"/>
  <c r="H1668"/>
  <c r="N1668" s="1"/>
  <c r="H1652"/>
  <c r="N1652" s="1"/>
  <c r="F1652"/>
  <c r="H2150"/>
  <c r="N2150" s="1"/>
  <c r="F2150"/>
  <c r="G1864"/>
  <c r="M1864" s="1"/>
  <c r="E1864"/>
  <c r="H1607"/>
  <c r="N1607" s="1"/>
  <c r="F1607"/>
  <c r="G1955"/>
  <c r="M1955" s="1"/>
  <c r="E1955"/>
  <c r="H2132"/>
  <c r="N2132" s="1"/>
  <c r="F2132"/>
  <c r="F1891"/>
  <c r="H1891"/>
  <c r="N1891" s="1"/>
  <c r="F2089"/>
  <c r="H2089"/>
  <c r="N2089" s="1"/>
  <c r="F2220"/>
  <c r="H2220"/>
  <c r="N2220" s="1"/>
  <c r="G2121"/>
  <c r="M2121" s="1"/>
  <c r="E2121"/>
  <c r="H1868"/>
  <c r="N1868" s="1"/>
  <c r="F1868"/>
  <c r="F1870"/>
  <c r="H1870"/>
  <c r="N1870" s="1"/>
  <c r="H1623"/>
  <c r="N1623" s="1"/>
  <c r="F1623"/>
  <c r="F1565"/>
  <c r="H1565"/>
  <c r="N1565" s="1"/>
  <c r="H1768"/>
  <c r="N1768" s="1"/>
  <c r="F1768"/>
  <c r="F1704"/>
  <c r="H1704"/>
  <c r="N1704" s="1"/>
  <c r="G2130"/>
  <c r="M2130" s="1"/>
  <c r="E2130"/>
  <c r="G1970"/>
  <c r="M1970" s="1"/>
  <c r="E1970"/>
  <c r="E1656"/>
  <c r="G1656"/>
  <c r="M1656" s="1"/>
  <c r="E1547"/>
  <c r="G1547"/>
  <c r="M1547" s="1"/>
  <c r="G1652"/>
  <c r="M1652" s="1"/>
  <c r="E1652"/>
  <c r="H1780"/>
  <c r="N1780" s="1"/>
  <c r="F1780"/>
  <c r="H1601"/>
  <c r="N1601" s="1"/>
  <c r="F1601"/>
  <c r="G2028"/>
  <c r="M2028" s="1"/>
  <c r="E2028"/>
  <c r="E1978"/>
  <c r="G1978"/>
  <c r="M1978" s="1"/>
  <c r="E2157"/>
  <c r="G2157"/>
  <c r="M2157" s="1"/>
  <c r="E2059"/>
  <c r="G2059"/>
  <c r="M2059" s="1"/>
  <c r="G2260"/>
  <c r="M2260" s="1"/>
  <c r="E2260"/>
  <c r="E2131"/>
  <c r="G2131"/>
  <c r="M2131" s="1"/>
  <c r="H2121"/>
  <c r="N2121" s="1"/>
  <c r="F2121"/>
  <c r="G1883"/>
  <c r="M1883" s="1"/>
  <c r="E1883"/>
  <c r="G1868"/>
  <c r="M1868" s="1"/>
  <c r="E1868"/>
  <c r="H1831"/>
  <c r="N1831" s="1"/>
  <c r="F1831"/>
  <c r="E1823"/>
  <c r="G1823"/>
  <c r="M1823" s="1"/>
  <c r="E1623"/>
  <c r="G1623"/>
  <c r="M1623" s="1"/>
  <c r="H2251"/>
  <c r="N2251" s="1"/>
  <c r="F2251"/>
  <c r="H1827"/>
  <c r="N1827" s="1"/>
  <c r="F1827"/>
  <c r="E1629"/>
  <c r="G1629"/>
  <c r="M1629" s="1"/>
  <c r="G1545"/>
  <c r="M1545" s="1"/>
  <c r="E1545"/>
  <c r="H2028"/>
  <c r="N2028" s="1"/>
  <c r="F2028"/>
  <c r="G1963"/>
  <c r="M1963" s="1"/>
  <c r="E1963"/>
  <c r="H2002"/>
  <c r="N2002" s="1"/>
  <c r="F2002"/>
  <c r="G1601"/>
  <c r="M1601" s="1"/>
  <c r="E1601"/>
  <c r="G1960" l="1"/>
  <c r="M1960" s="1"/>
  <c r="E1960"/>
  <c r="F1960"/>
  <c r="H1960"/>
  <c r="N1960" s="1"/>
  <c r="G2379"/>
  <c r="M2379" s="1"/>
  <c r="E2379"/>
  <c r="F1294"/>
  <c r="H1294"/>
  <c r="N1294" s="1"/>
  <c r="H2385"/>
  <c r="N2385" s="1"/>
  <c r="F2385"/>
  <c r="H2377"/>
  <c r="N2377" s="1"/>
  <c r="F2377"/>
  <c r="F483" i="93"/>
  <c r="M483"/>
  <c r="F1443" i="94"/>
  <c r="H1443"/>
  <c r="N1443" s="1"/>
  <c r="M1478" i="93"/>
  <c r="F1478"/>
  <c r="G2132" i="94"/>
  <c r="M2132" s="1"/>
  <c r="E2132"/>
  <c r="F2099"/>
  <c r="H2099"/>
  <c r="N2099" s="1"/>
  <c r="G2389"/>
  <c r="M2389" s="1"/>
  <c r="E2389"/>
  <c r="G2286"/>
  <c r="M2286" s="1"/>
  <c r="E2286"/>
  <c r="F1220"/>
  <c r="H1220"/>
  <c r="N1220" s="1"/>
  <c r="E1439"/>
  <c r="G1439"/>
  <c r="M1439" s="1"/>
  <c r="E2381"/>
  <c r="G2381"/>
  <c r="M2381" s="1"/>
  <c r="E1668"/>
  <c r="G1668"/>
  <c r="M1668" s="1"/>
  <c r="G1295"/>
  <c r="M1295" s="1"/>
  <c r="E1295"/>
  <c r="G2373"/>
  <c r="M2373" s="1"/>
  <c r="E2373"/>
  <c r="M450" i="93"/>
  <c r="F450"/>
  <c r="G1790" i="94"/>
  <c r="M1790" s="1"/>
  <c r="E1790"/>
  <c r="F2387"/>
  <c r="H2387"/>
  <c r="N2387" s="1"/>
  <c r="F1475" i="93"/>
  <c r="G1475" s="1"/>
  <c r="AS1476" i="1"/>
  <c r="AR1476"/>
  <c r="M1475" i="93"/>
  <c r="N1475" s="1"/>
  <c r="E1831" i="94"/>
  <c r="G1831"/>
  <c r="M1831" s="1"/>
  <c r="H1772"/>
  <c r="N1772" s="1"/>
  <c r="F1772"/>
  <c r="F2389"/>
  <c r="H2389"/>
  <c r="N2389" s="1"/>
  <c r="E1672"/>
  <c r="G1672"/>
  <c r="M1672" s="1"/>
  <c r="G1220"/>
  <c r="M1220" s="1"/>
  <c r="E1220"/>
  <c r="H1439"/>
  <c r="N1439" s="1"/>
  <c r="F1439"/>
  <c r="H2381"/>
  <c r="N2381" s="1"/>
  <c r="F2381"/>
  <c r="H1295"/>
  <c r="N1295" s="1"/>
  <c r="F1295"/>
  <c r="H1776"/>
  <c r="N1776" s="1"/>
  <c r="F1776"/>
  <c r="F2373"/>
  <c r="H2373"/>
  <c r="N2373" s="1"/>
  <c r="H1744"/>
  <c r="N1744" s="1"/>
  <c r="F1744"/>
  <c r="E2387"/>
  <c r="G2387"/>
  <c r="M2387" s="1"/>
  <c r="E1938"/>
  <c r="G1938"/>
  <c r="M1938" s="1"/>
  <c r="M788" i="93"/>
  <c r="F788"/>
  <c r="F2379" i="94"/>
  <c r="H2379"/>
  <c r="N2379" s="1"/>
  <c r="H1672"/>
  <c r="N1672" s="1"/>
  <c r="F1672"/>
  <c r="E1294"/>
  <c r="G1294"/>
  <c r="M1294" s="1"/>
  <c r="G2385"/>
  <c r="M2385" s="1"/>
  <c r="E2385"/>
  <c r="F2035"/>
  <c r="H2035"/>
  <c r="N2035" s="1"/>
  <c r="E2377"/>
  <c r="G2377"/>
  <c r="M2377" s="1"/>
  <c r="E1666"/>
  <c r="G1666"/>
  <c r="M1666" s="1"/>
  <c r="F979" i="93"/>
  <c r="M979"/>
  <c r="F1445" i="94"/>
  <c r="H1445"/>
  <c r="N1445" s="1"/>
  <c r="AS1619" i="1"/>
  <c r="AR1619"/>
  <c r="M1618" i="93"/>
  <c r="N1618" s="1"/>
  <c r="F1618"/>
  <c r="G1618" s="1"/>
  <c r="AR1553" i="1"/>
  <c r="AS1553"/>
  <c r="M1552" i="93"/>
  <c r="N1552" s="1"/>
  <c r="F1552"/>
  <c r="G1552" s="1"/>
  <c r="F1642"/>
  <c r="M1642"/>
  <c r="H1356" i="11"/>
  <c r="K1356" s="1"/>
  <c r="AQ1358" i="1" s="1"/>
  <c r="H1301" i="11"/>
  <c r="H1514"/>
  <c r="K1514" s="1"/>
  <c r="AQ1516" i="1" s="1"/>
  <c r="H1405" i="11"/>
  <c r="K1405" s="1"/>
  <c r="AQ1407" i="1" s="1"/>
  <c r="H1379" i="11"/>
  <c r="K1379" s="1"/>
  <c r="AQ1381" i="1" s="1"/>
  <c r="H1362" i="11"/>
  <c r="K1362" s="1"/>
  <c r="AQ1364" i="1" s="1"/>
  <c r="H1246" i="11"/>
  <c r="K1246" s="1"/>
  <c r="AQ1248" i="1" s="1"/>
  <c r="H1235" i="11"/>
  <c r="K1235" s="1"/>
  <c r="AQ1237" i="1" s="1"/>
  <c r="H1184" i="11"/>
  <c r="K1184" s="1"/>
  <c r="AQ1186" i="1" s="1"/>
  <c r="H914" i="11"/>
  <c r="K914" s="1"/>
  <c r="AQ916" i="1" s="1"/>
  <c r="H901" i="11"/>
  <c r="K901" s="1"/>
  <c r="AQ903" i="1" s="1"/>
  <c r="H868" i="11"/>
  <c r="K868" s="1"/>
  <c r="AQ870" i="1" s="1"/>
  <c r="H831" i="11"/>
  <c r="K831" s="1"/>
  <c r="AQ833" i="1" s="1"/>
  <c r="H1186" i="11"/>
  <c r="K1186" s="1"/>
  <c r="AQ1188" i="1" s="1"/>
  <c r="H1056" i="11"/>
  <c r="H1003"/>
  <c r="K1003" s="1"/>
  <c r="AQ1005" i="1" s="1"/>
  <c r="H885" i="11"/>
  <c r="K885" s="1"/>
  <c r="AQ887" i="1" s="1"/>
  <c r="H874" i="11"/>
  <c r="K874" s="1"/>
  <c r="AQ876" i="1" s="1"/>
  <c r="H802" i="11"/>
  <c r="K802" s="1"/>
  <c r="AQ804" i="1" s="1"/>
  <c r="H784" i="11"/>
  <c r="K784" s="1"/>
  <c r="AQ786" i="1" s="1"/>
  <c r="H778" i="11"/>
  <c r="K778" s="1"/>
  <c r="AQ780" i="1" s="1"/>
  <c r="H759" i="11"/>
  <c r="K759" s="1"/>
  <c r="AQ761" i="1" s="1"/>
  <c r="H716" i="11"/>
  <c r="K716" s="1"/>
  <c r="AQ718" i="1" s="1"/>
  <c r="H695" i="11"/>
  <c r="K695" s="1"/>
  <c r="AQ697" i="1" s="1"/>
  <c r="H688" i="11"/>
  <c r="K688" s="1"/>
  <c r="AQ690" i="1" s="1"/>
  <c r="H671" i="11"/>
  <c r="K671" s="1"/>
  <c r="AQ673" i="1" s="1"/>
  <c r="H663" i="11"/>
  <c r="K663" s="1"/>
  <c r="AQ665" i="1" s="1"/>
  <c r="H648" i="11"/>
  <c r="K648" s="1"/>
  <c r="AQ650" i="1" s="1"/>
  <c r="H245" i="11"/>
  <c r="K245" s="1"/>
  <c r="AQ247" i="1" s="1"/>
  <c r="H127" i="11"/>
  <c r="K127" s="1"/>
  <c r="AQ129" i="1" s="1"/>
  <c r="H72" i="11"/>
  <c r="K72" s="1"/>
  <c r="AQ74" i="1" s="1"/>
  <c r="H729" i="11"/>
  <c r="K729" s="1"/>
  <c r="AQ731" i="1" s="1"/>
  <c r="H714" i="11"/>
  <c r="K714" s="1"/>
  <c r="AQ716" i="1" s="1"/>
  <c r="H1352" i="11"/>
  <c r="K1352" s="1"/>
  <c r="AQ1354" i="1" s="1"/>
  <c r="H1300" i="11"/>
  <c r="K1300" s="1"/>
  <c r="AQ1302" i="1" s="1"/>
  <c r="H1511" i="11"/>
  <c r="K1511" s="1"/>
  <c r="AQ1513" i="1" s="1"/>
  <c r="H1403" i="11"/>
  <c r="K1403" s="1"/>
  <c r="AQ1405" i="1" s="1"/>
  <c r="H1378" i="11"/>
  <c r="K1378" s="1"/>
  <c r="AQ1380" i="1" s="1"/>
  <c r="H1308" i="11"/>
  <c r="K1308" s="1"/>
  <c r="AQ1310" i="1" s="1"/>
  <c r="H1245" i="11"/>
  <c r="K1245" s="1"/>
  <c r="AQ1247" i="1" s="1"/>
  <c r="H1234" i="11"/>
  <c r="H1074"/>
  <c r="K1074" s="1"/>
  <c r="AQ1076" i="1" s="1"/>
  <c r="H913" i="11"/>
  <c r="K913" s="1"/>
  <c r="AQ915" i="1" s="1"/>
  <c r="H900" i="11"/>
  <c r="K900" s="1"/>
  <c r="AQ902" i="1" s="1"/>
  <c r="H856" i="11"/>
  <c r="K856" s="1"/>
  <c r="AQ858" i="1" s="1"/>
  <c r="H1241" i="11"/>
  <c r="K1241" s="1"/>
  <c r="AQ1243" i="1" s="1"/>
  <c r="H1106" i="11"/>
  <c r="K1106" s="1"/>
  <c r="AQ1108" i="1" s="1"/>
  <c r="H1055" i="11"/>
  <c r="H1002"/>
  <c r="K1002" s="1"/>
  <c r="AQ1004" i="1" s="1"/>
  <c r="H884" i="11"/>
  <c r="K884" s="1"/>
  <c r="AQ886" i="1" s="1"/>
  <c r="H847" i="11"/>
  <c r="K847" s="1"/>
  <c r="AQ849" i="1" s="1"/>
  <c r="H801" i="11"/>
  <c r="K801" s="1"/>
  <c r="AQ803" i="1" s="1"/>
  <c r="H782" i="11"/>
  <c r="K782" s="1"/>
  <c r="AQ784" i="1" s="1"/>
  <c r="H777" i="11"/>
  <c r="K777" s="1"/>
  <c r="AQ779" i="1" s="1"/>
  <c r="H758" i="11"/>
  <c r="K758" s="1"/>
  <c r="AQ760" i="1" s="1"/>
  <c r="H704" i="11"/>
  <c r="K704" s="1"/>
  <c r="AQ706" i="1" s="1"/>
  <c r="H692" i="11"/>
  <c r="K692" s="1"/>
  <c r="AQ694" i="1" s="1"/>
  <c r="H685" i="11"/>
  <c r="K685" s="1"/>
  <c r="AQ687" i="1" s="1"/>
  <c r="H670" i="11"/>
  <c r="K670" s="1"/>
  <c r="AQ672" i="1" s="1"/>
  <c r="H661" i="11"/>
  <c r="K661" s="1"/>
  <c r="AQ663" i="1" s="1"/>
  <c r="H615" i="11"/>
  <c r="K615" s="1"/>
  <c r="AQ617" i="1" s="1"/>
  <c r="H148" i="11"/>
  <c r="K148" s="1"/>
  <c r="AQ150" i="1" s="1"/>
  <c r="H76" i="11"/>
  <c r="K76" s="1"/>
  <c r="AQ78" i="1" s="1"/>
  <c r="H775" i="11"/>
  <c r="K775" s="1"/>
  <c r="AQ777" i="1" s="1"/>
  <c r="H723" i="11"/>
  <c r="K723" s="1"/>
  <c r="AQ725" i="1" s="1"/>
  <c r="H683" i="11"/>
  <c r="K683" s="1"/>
  <c r="AQ685" i="1" s="1"/>
  <c r="H679" i="11"/>
  <c r="K679" s="1"/>
  <c r="AQ681" i="1" s="1"/>
  <c r="H675" i="11"/>
  <c r="K675" s="1"/>
  <c r="AQ677" i="1" s="1"/>
  <c r="H628" i="11"/>
  <c r="K628" s="1"/>
  <c r="AQ630" i="1" s="1"/>
  <c r="H394" i="11"/>
  <c r="K394" s="1"/>
  <c r="AQ396" i="1" s="1"/>
  <c r="H294" i="11"/>
  <c r="K294" s="1"/>
  <c r="AQ296" i="1" s="1"/>
  <c r="H168" i="11"/>
  <c r="K168" s="1"/>
  <c r="AQ170" i="1" s="1"/>
  <c r="H164" i="11"/>
  <c r="K164" s="1"/>
  <c r="AQ166" i="1" s="1"/>
  <c r="H118" i="11"/>
  <c r="K118" s="1"/>
  <c r="AQ120" i="1" s="1"/>
  <c r="H1391" i="11"/>
  <c r="K1391" s="1"/>
  <c r="AQ1393" i="1" s="1"/>
  <c r="H1340" i="11"/>
  <c r="K1340" s="1"/>
  <c r="AQ1342" i="1" s="1"/>
  <c r="H1290" i="11"/>
  <c r="K1290" s="1"/>
  <c r="AQ1292" i="1" s="1"/>
  <c r="H1510" i="11"/>
  <c r="K1510" s="1"/>
  <c r="AQ1512" i="1" s="1"/>
  <c r="H1381" i="11"/>
  <c r="K1381" s="1"/>
  <c r="AQ1383" i="1" s="1"/>
  <c r="H1374" i="11"/>
  <c r="K1374" s="1"/>
  <c r="AQ1376" i="1" s="1"/>
  <c r="H1307" i="11"/>
  <c r="K1307" s="1"/>
  <c r="AQ1309" i="1" s="1"/>
  <c r="H1237" i="11"/>
  <c r="K1237" s="1"/>
  <c r="AQ1239" i="1" s="1"/>
  <c r="H1233" i="11"/>
  <c r="K1233" s="1"/>
  <c r="AQ1235" i="1" s="1"/>
  <c r="H917" i="11"/>
  <c r="K917" s="1"/>
  <c r="AQ919" i="1" s="1"/>
  <c r="H907" i="11"/>
  <c r="K907" s="1"/>
  <c r="AQ909" i="1" s="1"/>
  <c r="H899" i="11"/>
  <c r="K899" s="1"/>
  <c r="AQ901" i="1" s="1"/>
  <c r="H851" i="11"/>
  <c r="K851" s="1"/>
  <c r="AQ853" i="1" s="1"/>
  <c r="H1207" i="11"/>
  <c r="K1207" s="1"/>
  <c r="AQ1209" i="1" s="1"/>
  <c r="H1104" i="11"/>
  <c r="K1104" s="1"/>
  <c r="AQ1106" i="1" s="1"/>
  <c r="H1012" i="11"/>
  <c r="K1012" s="1"/>
  <c r="AQ1014" i="1" s="1"/>
  <c r="H992" i="11"/>
  <c r="K992" s="1"/>
  <c r="AQ994" i="1" s="1"/>
  <c r="H880" i="11"/>
  <c r="H815"/>
  <c r="K815" s="1"/>
  <c r="AQ817" i="1" s="1"/>
  <c r="H800" i="11"/>
  <c r="K800" s="1"/>
  <c r="AQ802" i="1" s="1"/>
  <c r="H780" i="11"/>
  <c r="K780" s="1"/>
  <c r="AQ782" i="1" s="1"/>
  <c r="H765" i="11"/>
  <c r="K765" s="1"/>
  <c r="AQ767" i="1" s="1"/>
  <c r="H757" i="11"/>
  <c r="K757" s="1"/>
  <c r="AQ759" i="1" s="1"/>
  <c r="H698" i="11"/>
  <c r="K698" s="1"/>
  <c r="AQ700" i="1" s="1"/>
  <c r="H690" i="11"/>
  <c r="K690" s="1"/>
  <c r="AQ692" i="1" s="1"/>
  <c r="H673" i="11"/>
  <c r="K673" s="1"/>
  <c r="AQ675" i="1" s="1"/>
  <c r="H665" i="11"/>
  <c r="K665" s="1"/>
  <c r="AQ667" i="1" s="1"/>
  <c r="H656" i="11"/>
  <c r="K656" s="1"/>
  <c r="AQ658" i="1" s="1"/>
  <c r="H290" i="11"/>
  <c r="K290" s="1"/>
  <c r="AQ292" i="1" s="1"/>
  <c r="H145" i="11"/>
  <c r="K145" s="1"/>
  <c r="AQ147" i="1" s="1"/>
  <c r="H75" i="11"/>
  <c r="K75" s="1"/>
  <c r="AQ77" i="1" s="1"/>
  <c r="H773" i="11"/>
  <c r="K773" s="1"/>
  <c r="AQ775" i="1" s="1"/>
  <c r="H720" i="11"/>
  <c r="K720" s="1"/>
  <c r="AQ722" i="1" s="1"/>
  <c r="H682" i="11"/>
  <c r="K682" s="1"/>
  <c r="AQ684" i="1" s="1"/>
  <c r="H678" i="11"/>
  <c r="K678" s="1"/>
  <c r="AQ680" i="1" s="1"/>
  <c r="H653" i="11"/>
  <c r="K653" s="1"/>
  <c r="AQ655" i="1" s="1"/>
  <c r="H593" i="11"/>
  <c r="K593" s="1"/>
  <c r="AQ595" i="1" s="1"/>
  <c r="H377" i="11"/>
  <c r="H203"/>
  <c r="K203" s="1"/>
  <c r="AQ205" i="1" s="1"/>
  <c r="H167" i="11"/>
  <c r="K167" s="1"/>
  <c r="AQ169" i="1" s="1"/>
  <c r="H163" i="11"/>
  <c r="K163" s="1"/>
  <c r="AQ165" i="1" s="1"/>
  <c r="H114" i="11"/>
  <c r="K114" s="1"/>
  <c r="AQ116" i="1" s="1"/>
  <c r="H1389" i="11"/>
  <c r="K1389" s="1"/>
  <c r="AQ1391" i="1" s="1"/>
  <c r="H1302" i="11"/>
  <c r="K1302" s="1"/>
  <c r="AQ1304" i="1" s="1"/>
  <c r="H2235" i="11"/>
  <c r="K2235" s="1"/>
  <c r="AQ2237" i="1" s="1"/>
  <c r="H1497" i="11"/>
  <c r="K1497" s="1"/>
  <c r="AQ1499" i="1" s="1"/>
  <c r="H1380" i="11"/>
  <c r="K1380" s="1"/>
  <c r="AQ1382" i="1" s="1"/>
  <c r="H1366" i="11"/>
  <c r="H1247"/>
  <c r="K1247" s="1"/>
  <c r="AQ1249" i="1" s="1"/>
  <c r="H1236" i="11"/>
  <c r="K1236" s="1"/>
  <c r="AQ1238" i="1" s="1"/>
  <c r="H1232" i="11"/>
  <c r="K1232" s="1"/>
  <c r="AQ1234" i="1" s="1"/>
  <c r="H916" i="11"/>
  <c r="K916" s="1"/>
  <c r="AQ918" i="1" s="1"/>
  <c r="H906" i="11"/>
  <c r="K906" s="1"/>
  <c r="AQ908" i="1" s="1"/>
  <c r="H895" i="11"/>
  <c r="K895" s="1"/>
  <c r="AQ897" i="1" s="1"/>
  <c r="H832" i="11"/>
  <c r="K832" s="1"/>
  <c r="AQ834" i="1" s="1"/>
  <c r="H1187" i="11"/>
  <c r="K1187" s="1"/>
  <c r="AQ1189" i="1" s="1"/>
  <c r="H1091" i="11"/>
  <c r="K1091" s="1"/>
  <c r="AQ1093" i="1" s="1"/>
  <c r="H1005" i="11"/>
  <c r="K1005" s="1"/>
  <c r="AQ1007" i="1" s="1"/>
  <c r="H985" i="11"/>
  <c r="K985" s="1"/>
  <c r="AQ987" i="1" s="1"/>
  <c r="H875" i="11"/>
  <c r="K875" s="1"/>
  <c r="AQ877" i="1" s="1"/>
  <c r="H814" i="11"/>
  <c r="K814" s="1"/>
  <c r="AQ816" i="1" s="1"/>
  <c r="H799" i="11"/>
  <c r="K799" s="1"/>
  <c r="AQ801" i="1" s="1"/>
  <c r="H779" i="11"/>
  <c r="K779" s="1"/>
  <c r="AQ781" i="1" s="1"/>
  <c r="H760" i="11"/>
  <c r="K760" s="1"/>
  <c r="AQ762" i="1" s="1"/>
  <c r="H749" i="11"/>
  <c r="K749" s="1"/>
  <c r="AQ751" i="1" s="1"/>
  <c r="H697" i="11"/>
  <c r="K697" s="1"/>
  <c r="AQ699" i="1" s="1"/>
  <c r="H689" i="11"/>
  <c r="K689" s="1"/>
  <c r="AQ691" i="1" s="1"/>
  <c r="H672" i="11"/>
  <c r="K672" s="1"/>
  <c r="AQ674" i="1" s="1"/>
  <c r="H664" i="11"/>
  <c r="K664" s="1"/>
  <c r="AQ666" i="1" s="1"/>
  <c r="H655" i="11"/>
  <c r="K655" s="1"/>
  <c r="AQ657" i="1" s="1"/>
  <c r="H264" i="11"/>
  <c r="K264" s="1"/>
  <c r="AQ266" i="1" s="1"/>
  <c r="H135" i="11"/>
  <c r="K135" s="1"/>
  <c r="AQ137" i="1" s="1"/>
  <c r="H74" i="11"/>
  <c r="K74" s="1"/>
  <c r="AQ76" i="1" s="1"/>
  <c r="H771" i="11"/>
  <c r="K771" s="1"/>
  <c r="AQ773" i="1" s="1"/>
  <c r="H719" i="11"/>
  <c r="K719" s="1"/>
  <c r="AQ721" i="1" s="1"/>
  <c r="H681" i="11"/>
  <c r="K681" s="1"/>
  <c r="AQ683" i="1" s="1"/>
  <c r="H677" i="11"/>
  <c r="K677" s="1"/>
  <c r="AQ679" i="1" s="1"/>
  <c r="H652" i="11"/>
  <c r="K652" s="1"/>
  <c r="AQ654" i="1" s="1"/>
  <c r="H586" i="11"/>
  <c r="K586" s="1"/>
  <c r="AQ588" i="1" s="1"/>
  <c r="H376" i="11"/>
  <c r="K376" s="1"/>
  <c r="AQ378" i="1" s="1"/>
  <c r="H202" i="11"/>
  <c r="K202" s="1"/>
  <c r="AQ204" i="1" s="1"/>
  <c r="H166" i="11"/>
  <c r="K166" s="1"/>
  <c r="AQ168" i="1" s="1"/>
  <c r="H162" i="11"/>
  <c r="K162" s="1"/>
  <c r="AQ164" i="1" s="1"/>
  <c r="H40" i="11"/>
  <c r="K40" s="1"/>
  <c r="AQ42" i="1" s="1"/>
  <c r="H638" i="11"/>
  <c r="K638" s="1"/>
  <c r="AQ640" i="1" s="1"/>
  <c r="H165" i="11"/>
  <c r="K165" s="1"/>
  <c r="AQ167" i="1" s="1"/>
  <c r="H585" i="11"/>
  <c r="K585" s="1"/>
  <c r="AQ587" i="1" s="1"/>
  <c r="H133" i="11"/>
  <c r="K133" s="1"/>
  <c r="AQ135" i="1" s="1"/>
  <c r="H680" i="11"/>
  <c r="K680" s="1"/>
  <c r="AQ682" i="1" s="1"/>
  <c r="H295" i="11"/>
  <c r="H676"/>
  <c r="K676" s="1"/>
  <c r="AQ678" i="1" s="1"/>
  <c r="H191" i="11"/>
  <c r="K191" s="1"/>
  <c r="AQ193" i="1" s="1"/>
  <c r="AS1639"/>
  <c r="L1638" i="93"/>
  <c r="N1638" s="1"/>
  <c r="E1638"/>
  <c r="G1638" s="1"/>
  <c r="AR1639" i="1"/>
  <c r="H543" i="11"/>
  <c r="K543" s="1"/>
  <c r="AQ545" i="1" s="1"/>
  <c r="H510" i="11"/>
  <c r="H501"/>
  <c r="K501" s="1"/>
  <c r="AQ503" i="1" s="1"/>
  <c r="H500" i="11"/>
  <c r="K500" s="1"/>
  <c r="AQ502" i="1" s="1"/>
  <c r="H495" i="11"/>
  <c r="K495" s="1"/>
  <c r="AQ497" i="1" s="1"/>
  <c r="H493" i="11"/>
  <c r="H491"/>
  <c r="K491" s="1"/>
  <c r="AQ493" i="1" s="1"/>
  <c r="H489" i="11"/>
  <c r="K489" s="1"/>
  <c r="AQ491" i="1" s="1"/>
  <c r="H340" i="11"/>
  <c r="K340" s="1"/>
  <c r="AQ342" i="1" s="1"/>
  <c r="H337" i="11"/>
  <c r="K337" s="1"/>
  <c r="AQ339" i="1" s="1"/>
  <c r="H316" i="11"/>
  <c r="K316" s="1"/>
  <c r="AQ318" i="1" s="1"/>
  <c r="H314" i="11"/>
  <c r="K314" s="1"/>
  <c r="AQ316" i="1" s="1"/>
  <c r="H311" i="11"/>
  <c r="K311" s="1"/>
  <c r="AQ313" i="1" s="1"/>
  <c r="H310" i="11"/>
  <c r="K310" s="1"/>
  <c r="AQ312" i="1" s="1"/>
  <c r="H305" i="11"/>
  <c r="H301"/>
  <c r="H288"/>
  <c r="K288" s="1"/>
  <c r="AQ290" i="1" s="1"/>
  <c r="H268" i="11"/>
  <c r="K268" s="1"/>
  <c r="AQ270" i="1" s="1"/>
  <c r="H253" i="11"/>
  <c r="K253" s="1"/>
  <c r="AQ255" i="1" s="1"/>
  <c r="H237" i="11"/>
  <c r="K237" s="1"/>
  <c r="AQ239" i="1" s="1"/>
  <c r="H236" i="11"/>
  <c r="K236" s="1"/>
  <c r="AQ238" i="1" s="1"/>
  <c r="H229" i="11"/>
  <c r="H220"/>
  <c r="K220" s="1"/>
  <c r="AQ222" i="1" s="1"/>
  <c r="H209" i="11"/>
  <c r="K209" s="1"/>
  <c r="AQ211" i="1" s="1"/>
  <c r="H187" i="11"/>
  <c r="K187" s="1"/>
  <c r="AQ189" i="1" s="1"/>
  <c r="H176" i="11"/>
  <c r="K176" s="1"/>
  <c r="AQ178" i="1" s="1"/>
  <c r="H531" i="11"/>
  <c r="K531" s="1"/>
  <c r="AQ533" i="1" s="1"/>
  <c r="H346" i="11"/>
  <c r="K346" s="1"/>
  <c r="AQ348" i="1" s="1"/>
  <c r="H282" i="11"/>
  <c r="K282" s="1"/>
  <c r="AQ284" i="1" s="1"/>
  <c r="H278" i="11"/>
  <c r="K278" s="1"/>
  <c r="AQ280" i="1" s="1"/>
  <c r="H263" i="11"/>
  <c r="H259"/>
  <c r="K259" s="1"/>
  <c r="AQ261" i="1" s="1"/>
  <c r="H251" i="11"/>
  <c r="H247"/>
  <c r="H535"/>
  <c r="H519"/>
  <c r="H518"/>
  <c r="K518" s="1"/>
  <c r="AQ520" i="1" s="1"/>
  <c r="H514" i="11"/>
  <c r="K514" s="1"/>
  <c r="AQ516" i="1" s="1"/>
  <c r="H502" i="11"/>
  <c r="K502" s="1"/>
  <c r="AQ504" i="1" s="1"/>
  <c r="H496" i="11"/>
  <c r="K496" s="1"/>
  <c r="AQ498" i="1" s="1"/>
  <c r="H339" i="11"/>
  <c r="H338"/>
  <c r="K338" s="1"/>
  <c r="AQ340" i="1" s="1"/>
  <c r="H336" i="11"/>
  <c r="K336" s="1"/>
  <c r="AQ338" i="1" s="1"/>
  <c r="H330" i="11"/>
  <c r="K330" s="1"/>
  <c r="AQ332" i="1" s="1"/>
  <c r="H322" i="11"/>
  <c r="K322" s="1"/>
  <c r="AQ324" i="1" s="1"/>
  <c r="H315" i="11"/>
  <c r="K315" s="1"/>
  <c r="AQ317" i="1" s="1"/>
  <c r="H309" i="11"/>
  <c r="K309" s="1"/>
  <c r="AQ311" i="1" s="1"/>
  <c r="H304" i="11"/>
  <c r="K304" s="1"/>
  <c r="AQ306" i="1" s="1"/>
  <c r="H299" i="11"/>
  <c r="K299" s="1"/>
  <c r="AQ301" i="1" s="1"/>
  <c r="H286" i="11"/>
  <c r="K286" s="1"/>
  <c r="AQ288" i="1" s="1"/>
  <c r="H267" i="11"/>
  <c r="K267" s="1"/>
  <c r="AQ269" i="1" s="1"/>
  <c r="H243" i="11"/>
  <c r="K243" s="1"/>
  <c r="AQ245" i="1" s="1"/>
  <c r="H232" i="11"/>
  <c r="K232" s="1"/>
  <c r="AQ234" i="1" s="1"/>
  <c r="H227" i="11"/>
  <c r="K227" s="1"/>
  <c r="AQ229" i="1" s="1"/>
  <c r="H217" i="11"/>
  <c r="K217" s="1"/>
  <c r="AQ219" i="1" s="1"/>
  <c r="H208" i="11"/>
  <c r="K208" s="1"/>
  <c r="AQ210" i="1" s="1"/>
  <c r="H746" i="11"/>
  <c r="K746" s="1"/>
  <c r="AQ748" i="1" s="1"/>
  <c r="H374" i="11"/>
  <c r="K374" s="1"/>
  <c r="AQ376" i="1" s="1"/>
  <c r="H345" i="11"/>
  <c r="K345" s="1"/>
  <c r="AQ347" i="1" s="1"/>
  <c r="H281" i="11"/>
  <c r="H277"/>
  <c r="H262"/>
  <c r="K262" s="1"/>
  <c r="AQ264" i="1" s="1"/>
  <c r="H258" i="11"/>
  <c r="K258" s="1"/>
  <c r="AQ260" i="1" s="1"/>
  <c r="H250" i="11"/>
  <c r="K250" s="1"/>
  <c r="AQ252" i="1" s="1"/>
  <c r="H246" i="11"/>
  <c r="K246" s="1"/>
  <c r="AQ248" i="1" s="1"/>
  <c r="H541" i="11"/>
  <c r="K541" s="1"/>
  <c r="AQ543" i="1" s="1"/>
  <c r="H538" i="11"/>
  <c r="K538" s="1"/>
  <c r="AQ540" i="1" s="1"/>
  <c r="H536" i="11"/>
  <c r="K536" s="1"/>
  <c r="AQ538" i="1" s="1"/>
  <c r="H534" i="11"/>
  <c r="K534" s="1"/>
  <c r="AQ536" i="1" s="1"/>
  <c r="H520" i="11"/>
  <c r="K520" s="1"/>
  <c r="AQ522" i="1" s="1"/>
  <c r="H517" i="11"/>
  <c r="K517" s="1"/>
  <c r="AQ519" i="1" s="1"/>
  <c r="H507" i="11"/>
  <c r="K507" s="1"/>
  <c r="AQ509" i="1" s="1"/>
  <c r="H505" i="11"/>
  <c r="H503"/>
  <c r="K503" s="1"/>
  <c r="AQ505" i="1" s="1"/>
  <c r="H335" i="11"/>
  <c r="H334"/>
  <c r="K334" s="1"/>
  <c r="AQ336" i="1" s="1"/>
  <c r="H329" i="11"/>
  <c r="K329" s="1"/>
  <c r="AQ331" i="1" s="1"/>
  <c r="H325" i="11"/>
  <c r="H323"/>
  <c r="K323" s="1"/>
  <c r="AQ325" i="1" s="1"/>
  <c r="H321" i="11"/>
  <c r="K321" s="1"/>
  <c r="AQ323" i="1" s="1"/>
  <c r="H320" i="11"/>
  <c r="K320" s="1"/>
  <c r="AQ322" i="1" s="1"/>
  <c r="H308" i="11"/>
  <c r="K308" s="1"/>
  <c r="AQ310" i="1" s="1"/>
  <c r="H303" i="11"/>
  <c r="K303" s="1"/>
  <c r="AQ305" i="1" s="1"/>
  <c r="H298" i="11"/>
  <c r="K298" s="1"/>
  <c r="AQ300" i="1" s="1"/>
  <c r="H285" i="11"/>
  <c r="K285" s="1"/>
  <c r="AQ287" i="1" s="1"/>
  <c r="H284" i="11"/>
  <c r="K284" s="1"/>
  <c r="AQ286" i="1" s="1"/>
  <c r="H266" i="11"/>
  <c r="K266" s="1"/>
  <c r="AQ268" i="1" s="1"/>
  <c r="H239" i="11"/>
  <c r="H231"/>
  <c r="K231" s="1"/>
  <c r="AQ233" i="1" s="1"/>
  <c r="H225" i="11"/>
  <c r="K225" s="1"/>
  <c r="AQ227" i="1" s="1"/>
  <c r="H215" i="11"/>
  <c r="K215" s="1"/>
  <c r="AQ217" i="1" s="1"/>
  <c r="H214" i="11"/>
  <c r="K214" s="1"/>
  <c r="AQ216" i="1" s="1"/>
  <c r="H207" i="11"/>
  <c r="H206"/>
  <c r="K206" s="1"/>
  <c r="AQ208" i="1" s="1"/>
  <c r="H744" i="11"/>
  <c r="K744" s="1"/>
  <c r="AQ746" i="1" s="1"/>
  <c r="H348" i="11"/>
  <c r="K348" s="1"/>
  <c r="AQ350" i="1" s="1"/>
  <c r="H344" i="11"/>
  <c r="H280"/>
  <c r="K280" s="1"/>
  <c r="AQ282" i="1" s="1"/>
  <c r="H274" i="11"/>
  <c r="K274" s="1"/>
  <c r="AQ276" i="1" s="1"/>
  <c r="H261" i="11"/>
  <c r="K261" s="1"/>
  <c r="AQ263" i="1" s="1"/>
  <c r="H256" i="11"/>
  <c r="K256" s="1"/>
  <c r="AQ258" i="1" s="1"/>
  <c r="H249" i="11"/>
  <c r="K249" s="1"/>
  <c r="AQ251" i="1" s="1"/>
  <c r="H234" i="11"/>
  <c r="K234" s="1"/>
  <c r="AQ236" i="1" s="1"/>
  <c r="H545" i="11"/>
  <c r="K545" s="1"/>
  <c r="AQ547" i="1" s="1"/>
  <c r="H542" i="11"/>
  <c r="K542" s="1"/>
  <c r="AQ544" i="1" s="1"/>
  <c r="H537" i="11"/>
  <c r="K537" s="1"/>
  <c r="AQ539" i="1" s="1"/>
  <c r="H529" i="11"/>
  <c r="H523"/>
  <c r="K523" s="1"/>
  <c r="AQ525" i="1" s="1"/>
  <c r="H521" i="11"/>
  <c r="K521" s="1"/>
  <c r="AQ523" i="1" s="1"/>
  <c r="H509" i="11"/>
  <c r="K509" s="1"/>
  <c r="AQ511" i="1" s="1"/>
  <c r="H508" i="11"/>
  <c r="K508" s="1"/>
  <c r="AQ510" i="1" s="1"/>
  <c r="H506" i="11"/>
  <c r="K506" s="1"/>
  <c r="AQ508" i="1" s="1"/>
  <c r="H341" i="11"/>
  <c r="K341" s="1"/>
  <c r="AQ343" i="1" s="1"/>
  <c r="H328" i="11"/>
  <c r="K328" s="1"/>
  <c r="AQ330" i="1" s="1"/>
  <c r="H326" i="11"/>
  <c r="K326" s="1"/>
  <c r="AQ328" i="1" s="1"/>
  <c r="H319" i="11"/>
  <c r="H318"/>
  <c r="K318" s="1"/>
  <c r="AQ320" i="1" s="1"/>
  <c r="H313" i="11"/>
  <c r="K313" s="1"/>
  <c r="AQ315" i="1" s="1"/>
  <c r="H312" i="11"/>
  <c r="K312" s="1"/>
  <c r="AQ314" i="1" s="1"/>
  <c r="H307" i="11"/>
  <c r="K307" s="1"/>
  <c r="AQ309" i="1" s="1"/>
  <c r="H302" i="11"/>
  <c r="K302" s="1"/>
  <c r="AQ304" i="1" s="1"/>
  <c r="H297" i="11"/>
  <c r="K297" s="1"/>
  <c r="AQ299" i="1" s="1"/>
  <c r="H269" i="11"/>
  <c r="K269" s="1"/>
  <c r="AQ271" i="1" s="1"/>
  <c r="H265" i="11"/>
  <c r="K265" s="1"/>
  <c r="AQ267" i="1" s="1"/>
  <c r="H238" i="11"/>
  <c r="K238" s="1"/>
  <c r="AQ240" i="1" s="1"/>
  <c r="H230" i="11"/>
  <c r="K230" s="1"/>
  <c r="AQ232" i="1" s="1"/>
  <c r="H224" i="11"/>
  <c r="K224" s="1"/>
  <c r="AQ226" i="1" s="1"/>
  <c r="H221" i="11"/>
  <c r="H210"/>
  <c r="K210" s="1"/>
  <c r="AQ212" i="1" s="1"/>
  <c r="H205" i="11"/>
  <c r="K205" s="1"/>
  <c r="AQ207" i="1" s="1"/>
  <c r="H204" i="11"/>
  <c r="K204" s="1"/>
  <c r="AQ206" i="1" s="1"/>
  <c r="H532" i="11"/>
  <c r="K532" s="1"/>
  <c r="AQ534" i="1" s="1"/>
  <c r="H347" i="11"/>
  <c r="H343"/>
  <c r="H279"/>
  <c r="K279" s="1"/>
  <c r="AQ281" i="1" s="1"/>
  <c r="H273" i="11"/>
  <c r="K273" s="1"/>
  <c r="AQ275" i="1" s="1"/>
  <c r="H260" i="11"/>
  <c r="K260" s="1"/>
  <c r="AQ262" i="1" s="1"/>
  <c r="H255" i="11"/>
  <c r="K255" s="1"/>
  <c r="AQ257" i="1" s="1"/>
  <c r="H248" i="11"/>
  <c r="K248" s="1"/>
  <c r="AQ250" i="1" s="1"/>
  <c r="AP724"/>
  <c r="AP720"/>
  <c r="AP716"/>
  <c r="AP700"/>
  <c r="AP696"/>
  <c r="AP692"/>
  <c r="AP688"/>
  <c r="AP684"/>
  <c r="AP680"/>
  <c r="AP676"/>
  <c r="AP672"/>
  <c r="AP721"/>
  <c r="AP709"/>
  <c r="AP705"/>
  <c r="AP701"/>
  <c r="AP697"/>
  <c r="AP693"/>
  <c r="AP689"/>
  <c r="AP685"/>
  <c r="AP681"/>
  <c r="AP677"/>
  <c r="AP722"/>
  <c r="AP718"/>
  <c r="AP710"/>
  <c r="AP706"/>
  <c r="AP698"/>
  <c r="AP694"/>
  <c r="AP690"/>
  <c r="AP686"/>
  <c r="AP678"/>
  <c r="AP674"/>
  <c r="AP666"/>
  <c r="AP723"/>
  <c r="AP719"/>
  <c r="AP711"/>
  <c r="AP707"/>
  <c r="AP699"/>
  <c r="AP695"/>
  <c r="AP691"/>
  <c r="AP687"/>
  <c r="AP683"/>
  <c r="AP679"/>
  <c r="AP675"/>
  <c r="AR1567"/>
  <c r="AS1567"/>
  <c r="M1566" i="93"/>
  <c r="N1566" s="1"/>
  <c r="F1566"/>
  <c r="G1566" s="1"/>
  <c r="F1550" i="11"/>
  <c r="K1550" s="1"/>
  <c r="AQ1552" i="1" s="1"/>
  <c r="F1568" i="11"/>
  <c r="K1568" s="1"/>
  <c r="AQ1570" i="1" s="1"/>
  <c r="F1591" i="11"/>
  <c r="K1591" s="1"/>
  <c r="AQ1593" i="1" s="1"/>
  <c r="F1608" i="11"/>
  <c r="K1608" s="1"/>
  <c r="AQ1610" i="1" s="1"/>
  <c r="F1556" i="11"/>
  <c r="K1556" s="1"/>
  <c r="AQ1558" i="1" s="1"/>
  <c r="F1572" i="11"/>
  <c r="K1572" s="1"/>
  <c r="AQ1574" i="1" s="1"/>
  <c r="F1594" i="11"/>
  <c r="K1594" s="1"/>
  <c r="AQ1596" i="1" s="1"/>
  <c r="F1599" i="11"/>
  <c r="K1599" s="1"/>
  <c r="AQ1601" i="1" s="1"/>
  <c r="F1583" i="11"/>
  <c r="K1583" s="1"/>
  <c r="AQ1585" i="1" s="1"/>
  <c r="F1602" i="11"/>
  <c r="K1602" s="1"/>
  <c r="AQ1604" i="1" s="1"/>
  <c r="F1566" i="11"/>
  <c r="K1566" s="1"/>
  <c r="AQ1568" i="1" s="1"/>
  <c r="F1588" i="11"/>
  <c r="K1588" s="1"/>
  <c r="AQ1590" i="1" s="1"/>
  <c r="F1605" i="11"/>
  <c r="K1605" s="1"/>
  <c r="AQ1607" i="1" s="1"/>
  <c r="F1593" i="11"/>
  <c r="K1593" s="1"/>
  <c r="AQ1595" i="1" s="1"/>
  <c r="F1587" i="11"/>
  <c r="K1587" s="1"/>
  <c r="AQ1589" i="1" s="1"/>
  <c r="F1584" i="11"/>
  <c r="K1584" s="1"/>
  <c r="AQ1586" i="1" s="1"/>
  <c r="F1581" i="11"/>
  <c r="K1581" s="1"/>
  <c r="AQ1583" i="1" s="1"/>
  <c r="F1560" i="11"/>
  <c r="K1560" s="1"/>
  <c r="AQ1562" i="1" s="1"/>
  <c r="F1603" i="11"/>
  <c r="K1603" s="1"/>
  <c r="AQ1605" i="1" s="1"/>
  <c r="F1647" i="11"/>
  <c r="K1647" s="1"/>
  <c r="AQ1649" i="1" s="1"/>
  <c r="F1595" i="11"/>
  <c r="K1595" s="1"/>
  <c r="AQ1597" i="1" s="1"/>
  <c r="F1648" i="11"/>
  <c r="K1648" s="1"/>
  <c r="AQ1650" i="1" s="1"/>
  <c r="F1598" i="11"/>
  <c r="K1598" s="1"/>
  <c r="AQ1600" i="1" s="1"/>
  <c r="AP1029"/>
  <c r="AP987"/>
  <c r="E959" i="93"/>
  <c r="L959"/>
  <c r="L893"/>
  <c r="E893"/>
  <c r="E913"/>
  <c r="L913"/>
  <c r="L998"/>
  <c r="E998"/>
  <c r="E884"/>
  <c r="L884"/>
  <c r="E1053"/>
  <c r="L1053"/>
  <c r="E2366"/>
  <c r="G2366" s="1"/>
  <c r="L2366"/>
  <c r="N2366" s="1"/>
  <c r="AR2367" i="1"/>
  <c r="AS2367"/>
  <c r="F199" i="93"/>
  <c r="M199"/>
  <c r="F419"/>
  <c r="M419"/>
  <c r="F468"/>
  <c r="M468"/>
  <c r="F514"/>
  <c r="M514"/>
  <c r="F1128"/>
  <c r="M1128"/>
  <c r="F810"/>
  <c r="M810"/>
  <c r="M1129"/>
  <c r="F1129"/>
  <c r="M1265"/>
  <c r="F1265"/>
  <c r="F359"/>
  <c r="M359"/>
  <c r="F428"/>
  <c r="M428"/>
  <c r="F425"/>
  <c r="M425"/>
  <c r="M476"/>
  <c r="F476"/>
  <c r="F707"/>
  <c r="M707"/>
  <c r="F964"/>
  <c r="M964"/>
  <c r="M1147"/>
  <c r="F1147"/>
  <c r="M982"/>
  <c r="F982"/>
  <c r="F1199"/>
  <c r="M1199"/>
  <c r="AR2071" i="1"/>
  <c r="AS2071"/>
  <c r="M2070" i="93"/>
  <c r="N2070" s="1"/>
  <c r="F2070"/>
  <c r="G2070" s="1"/>
  <c r="M2046"/>
  <c r="N2046" s="1"/>
  <c r="AS2047" i="1"/>
  <c r="F2046" i="93"/>
  <c r="G2046" s="1"/>
  <c r="AR2047" i="1"/>
  <c r="M2254" i="93"/>
  <c r="N2254" s="1"/>
  <c r="AR2255" i="1"/>
  <c r="AS2255"/>
  <c r="F2254" i="93"/>
  <c r="G2254" s="1"/>
  <c r="G2150" i="94"/>
  <c r="M2150" s="1"/>
  <c r="E2150"/>
  <c r="G2078"/>
  <c r="M2078" s="1"/>
  <c r="E2078"/>
  <c r="F2355"/>
  <c r="H2355"/>
  <c r="N2355" s="1"/>
  <c r="H1712"/>
  <c r="N1712" s="1"/>
  <c r="F1712"/>
  <c r="H1700"/>
  <c r="N1700" s="1"/>
  <c r="F1700"/>
  <c r="E2380"/>
  <c r="G2380"/>
  <c r="M2380" s="1"/>
  <c r="G1678"/>
  <c r="M1678" s="1"/>
  <c r="E1678"/>
  <c r="G1912"/>
  <c r="M1912" s="1"/>
  <c r="E1912"/>
  <c r="H1793"/>
  <c r="N1793" s="1"/>
  <c r="F1793"/>
  <c r="G2089"/>
  <c r="M2089" s="1"/>
  <c r="E2089"/>
  <c r="H1656"/>
  <c r="N1656" s="1"/>
  <c r="F1656"/>
  <c r="G2390"/>
  <c r="M2390" s="1"/>
  <c r="E2390"/>
  <c r="G1903"/>
  <c r="M1903" s="1"/>
  <c r="E1903"/>
  <c r="F1795"/>
  <c r="H1795"/>
  <c r="N1795" s="1"/>
  <c r="E2097"/>
  <c r="G2097"/>
  <c r="M2097" s="1"/>
  <c r="G2047"/>
  <c r="M2047" s="1"/>
  <c r="E2047"/>
  <c r="F2350"/>
  <c r="H2350"/>
  <c r="N2350" s="1"/>
  <c r="F2382"/>
  <c r="H2382"/>
  <c r="N2382" s="1"/>
  <c r="F2241"/>
  <c r="H2241"/>
  <c r="N2241" s="1"/>
  <c r="M944" i="93"/>
  <c r="F944"/>
  <c r="F968"/>
  <c r="M968"/>
  <c r="M396"/>
  <c r="F396"/>
  <c r="F545"/>
  <c r="M545"/>
  <c r="F961"/>
  <c r="M961"/>
  <c r="M978"/>
  <c r="F978"/>
  <c r="F617"/>
  <c r="M617"/>
  <c r="F962"/>
  <c r="M962"/>
  <c r="M171"/>
  <c r="F171"/>
  <c r="M963"/>
  <c r="F963"/>
  <c r="E1892" i="94"/>
  <c r="G1892"/>
  <c r="M1892" s="1"/>
  <c r="G1789"/>
  <c r="M1789" s="1"/>
  <c r="E1789"/>
  <c r="G2155"/>
  <c r="M2155" s="1"/>
  <c r="E2155"/>
  <c r="E2065"/>
  <c r="G2065"/>
  <c r="M2065" s="1"/>
  <c r="H2055"/>
  <c r="N2055" s="1"/>
  <c r="F2055"/>
  <c r="F1726"/>
  <c r="H1726"/>
  <c r="N1726" s="1"/>
  <c r="E2384"/>
  <c r="G2384"/>
  <c r="M2384" s="1"/>
  <c r="G1792"/>
  <c r="M1792" s="1"/>
  <c r="E1792"/>
  <c r="F2157"/>
  <c r="H2157"/>
  <c r="N2157" s="1"/>
  <c r="G2117"/>
  <c r="M2117" s="1"/>
  <c r="E2117"/>
  <c r="G2152"/>
  <c r="M2152" s="1"/>
  <c r="E2152"/>
  <c r="E2367"/>
  <c r="G2367"/>
  <c r="M2367" s="1"/>
  <c r="M731" i="93"/>
  <c r="N731" s="1"/>
  <c r="AR732" i="1"/>
  <c r="AS732"/>
  <c r="F731" i="93"/>
  <c r="G731" s="1"/>
  <c r="M445"/>
  <c r="F445"/>
  <c r="F1043" i="94"/>
  <c r="H1043"/>
  <c r="N1043" s="1"/>
  <c r="M2276" i="93"/>
  <c r="N2276" s="1"/>
  <c r="F2276"/>
  <c r="G2276" s="1"/>
  <c r="AS2277" i="1"/>
  <c r="AR2277"/>
  <c r="G2076" i="94"/>
  <c r="M2076" s="1"/>
  <c r="E2076"/>
  <c r="F1757"/>
  <c r="H1757"/>
  <c r="N1757" s="1"/>
  <c r="E1558"/>
  <c r="G1558"/>
  <c r="M1558" s="1"/>
  <c r="H1983"/>
  <c r="N1983" s="1"/>
  <c r="F1983"/>
  <c r="H2079"/>
  <c r="N2079" s="1"/>
  <c r="F2079"/>
  <c r="F2060"/>
  <c r="H2060"/>
  <c r="N2060" s="1"/>
  <c r="F1751"/>
  <c r="H1751"/>
  <c r="N1751" s="1"/>
  <c r="H1685"/>
  <c r="N1685" s="1"/>
  <c r="F1685"/>
  <c r="H1290"/>
  <c r="N1290" s="1"/>
  <c r="F1290"/>
  <c r="G1574"/>
  <c r="M1574" s="1"/>
  <c r="E1574"/>
  <c r="G1549"/>
  <c r="M1549" s="1"/>
  <c r="E1549"/>
  <c r="G1437"/>
  <c r="M1437" s="1"/>
  <c r="E1437"/>
  <c r="G1554"/>
  <c r="M1554" s="1"/>
  <c r="E1554"/>
  <c r="E1602"/>
  <c r="G1602"/>
  <c r="M1602" s="1"/>
  <c r="H1436"/>
  <c r="N1436" s="1"/>
  <c r="F1436"/>
  <c r="G1616"/>
  <c r="M1616" s="1"/>
  <c r="E1616"/>
  <c r="M2323" i="93"/>
  <c r="F2323"/>
  <c r="G1624" i="94"/>
  <c r="M1624" s="1"/>
  <c r="E1624"/>
  <c r="K239" i="11"/>
  <c r="AQ241" i="1" s="1"/>
  <c r="K295" i="11"/>
  <c r="AQ297" i="1" s="1"/>
  <c r="K343" i="11"/>
  <c r="AQ345" i="1" s="1"/>
  <c r="K510" i="11"/>
  <c r="AQ512" i="1" s="1"/>
  <c r="K247" i="11"/>
  <c r="AQ249" i="1" s="1"/>
  <c r="K301" i="11"/>
  <c r="AQ303" i="1" s="1"/>
  <c r="K347" i="11"/>
  <c r="AQ349" i="1" s="1"/>
  <c r="K519" i="11"/>
  <c r="AQ521" i="1" s="1"/>
  <c r="AR1615"/>
  <c r="AS1615"/>
  <c r="M1614" i="93"/>
  <c r="N1614" s="1"/>
  <c r="F1614"/>
  <c r="G1614" s="1"/>
  <c r="M1644"/>
  <c r="F1644"/>
  <c r="H1189" i="11"/>
  <c r="K1189" s="1"/>
  <c r="AQ1191" i="1" s="1"/>
  <c r="H1157" i="11"/>
  <c r="K1157" s="1"/>
  <c r="AQ1159" i="1" s="1"/>
  <c r="F33" i="11"/>
  <c r="K33" s="1"/>
  <c r="AQ35" i="1" s="1"/>
  <c r="H1190" i="11"/>
  <c r="K1190" s="1"/>
  <c r="AQ1192" i="1" s="1"/>
  <c r="H1159" i="11"/>
  <c r="K1159" s="1"/>
  <c r="AQ1161" i="1" s="1"/>
  <c r="H837" i="11"/>
  <c r="K837" s="1"/>
  <c r="AQ839" i="1" s="1"/>
  <c r="H1191" i="11"/>
  <c r="K1191" s="1"/>
  <c r="AQ1193" i="1" s="1"/>
  <c r="H964" i="11"/>
  <c r="K964" s="1"/>
  <c r="AQ966" i="1" s="1"/>
  <c r="H1140" i="11"/>
  <c r="K1140" s="1"/>
  <c r="AQ1142" i="1" s="1"/>
  <c r="H1295" i="11"/>
  <c r="K1295" s="1"/>
  <c r="AQ1297" i="1" s="1"/>
  <c r="H1145" i="11"/>
  <c r="K1145" s="1"/>
  <c r="AQ1147" i="1" s="1"/>
  <c r="H1151" i="11"/>
  <c r="K1151" s="1"/>
  <c r="AQ1153" i="1" s="1"/>
  <c r="E2353" i="93"/>
  <c r="G2353" s="1"/>
  <c r="L2353"/>
  <c r="N2353" s="1"/>
  <c r="AR2354" i="1"/>
  <c r="AS2354"/>
  <c r="E1045" i="93"/>
  <c r="G1045" s="1"/>
  <c r="L1045"/>
  <c r="N1045" s="1"/>
  <c r="AR1046" i="1"/>
  <c r="AS1046"/>
  <c r="AP368"/>
  <c r="AP373"/>
  <c r="AP369"/>
  <c r="AP357"/>
  <c r="AP386"/>
  <c r="AP358"/>
  <c r="AP367"/>
  <c r="AP107"/>
  <c r="AP106"/>
  <c r="AP108"/>
  <c r="AP1243"/>
  <c r="AP1235"/>
  <c r="AP1238"/>
  <c r="AP1246"/>
  <c r="AP1237"/>
  <c r="AP1240"/>
  <c r="AP1278"/>
  <c r="AP1239"/>
  <c r="AP1242"/>
  <c r="AP1300"/>
  <c r="AP1241"/>
  <c r="AP1247"/>
  <c r="AP1232"/>
  <c r="E2237" i="93"/>
  <c r="L2237"/>
  <c r="E2208"/>
  <c r="G2208" s="1"/>
  <c r="L2208"/>
  <c r="N2208" s="1"/>
  <c r="AR2209" i="1"/>
  <c r="AS2209"/>
  <c r="AP2325"/>
  <c r="AP2324"/>
  <c r="AP1005"/>
  <c r="AP1004"/>
  <c r="AP1007"/>
  <c r="AP1003"/>
  <c r="L922" i="93"/>
  <c r="E922"/>
  <c r="E1001"/>
  <c r="L1001"/>
  <c r="L891"/>
  <c r="E891"/>
  <c r="E987"/>
  <c r="L987"/>
  <c r="AS988" i="1"/>
  <c r="AR988"/>
  <c r="E864" i="93"/>
  <c r="G864" s="1"/>
  <c r="L864"/>
  <c r="N864" s="1"/>
  <c r="AS865" i="1"/>
  <c r="AR865"/>
  <c r="L1000" i="93"/>
  <c r="E1000"/>
  <c r="E2357"/>
  <c r="G2357" s="1"/>
  <c r="L2357"/>
  <c r="N2357" s="1"/>
  <c r="AR2358" i="1"/>
  <c r="AS2358"/>
  <c r="F30" i="93"/>
  <c r="M30"/>
  <c r="F551"/>
  <c r="M551"/>
  <c r="F411"/>
  <c r="M411"/>
  <c r="M458"/>
  <c r="F458"/>
  <c r="M500"/>
  <c r="F500"/>
  <c r="F588"/>
  <c r="M588"/>
  <c r="F484"/>
  <c r="M484"/>
  <c r="M744"/>
  <c r="F744"/>
  <c r="M1232"/>
  <c r="F1232"/>
  <c r="F420"/>
  <c r="M420"/>
  <c r="F103"/>
  <c r="M103"/>
  <c r="F292"/>
  <c r="M292"/>
  <c r="F462"/>
  <c r="M462"/>
  <c r="F1120"/>
  <c r="M1120"/>
  <c r="M495"/>
  <c r="F495"/>
  <c r="F851"/>
  <c r="M851"/>
  <c r="M1142"/>
  <c r="F1142"/>
  <c r="M1257"/>
  <c r="F1257"/>
  <c r="M2101"/>
  <c r="N2101" s="1"/>
  <c r="AR2102" i="1"/>
  <c r="AS2102"/>
  <c r="F2101" i="93"/>
  <c r="G2101" s="1"/>
  <c r="F2067"/>
  <c r="G2067" s="1"/>
  <c r="AR2068" i="1"/>
  <c r="M2067" i="93"/>
  <c r="N2067" s="1"/>
  <c r="AS2068" i="1"/>
  <c r="G1676" i="94"/>
  <c r="M1676" s="1"/>
  <c r="E1676"/>
  <c r="F1823"/>
  <c r="H1823"/>
  <c r="N1823" s="1"/>
  <c r="M2250" i="93"/>
  <c r="N2250" s="1"/>
  <c r="AR2251" i="1"/>
  <c r="AS2251"/>
  <c r="F2250" i="93"/>
  <c r="G2250" s="1"/>
  <c r="H2151" i="94"/>
  <c r="N2151" s="1"/>
  <c r="F2151"/>
  <c r="G2099"/>
  <c r="M2099" s="1"/>
  <c r="E2099"/>
  <c r="F2077"/>
  <c r="H2077"/>
  <c r="N2077" s="1"/>
  <c r="F1774"/>
  <c r="H1774"/>
  <c r="N1774" s="1"/>
  <c r="H1718"/>
  <c r="N1718" s="1"/>
  <c r="F1718"/>
  <c r="F1710"/>
  <c r="H1710"/>
  <c r="N1710" s="1"/>
  <c r="H1728"/>
  <c r="N1728" s="1"/>
  <c r="F1728"/>
  <c r="H2380"/>
  <c r="N2380" s="1"/>
  <c r="F2380"/>
  <c r="G2149"/>
  <c r="M2149" s="1"/>
  <c r="E2149"/>
  <c r="G2337"/>
  <c r="M2337" s="1"/>
  <c r="E2337"/>
  <c r="H2078"/>
  <c r="N2078" s="1"/>
  <c r="F2078"/>
  <c r="F1694"/>
  <c r="H1694"/>
  <c r="N1694" s="1"/>
  <c r="H1696"/>
  <c r="N1696" s="1"/>
  <c r="F1696"/>
  <c r="G2372"/>
  <c r="M2372" s="1"/>
  <c r="E2372"/>
  <c r="H2243"/>
  <c r="N2243" s="1"/>
  <c r="F2243"/>
  <c r="G1827"/>
  <c r="M1827" s="1"/>
  <c r="E1827"/>
  <c r="F1903"/>
  <c r="H1903"/>
  <c r="N1903" s="1"/>
  <c r="F2097"/>
  <c r="H2097"/>
  <c r="N2097" s="1"/>
  <c r="F2047"/>
  <c r="H2047"/>
  <c r="N2047" s="1"/>
  <c r="H1892"/>
  <c r="N1892" s="1"/>
  <c r="F1892"/>
  <c r="F1882"/>
  <c r="H1882"/>
  <c r="N1882" s="1"/>
  <c r="F2072"/>
  <c r="H2072"/>
  <c r="N2072" s="1"/>
  <c r="F1742"/>
  <c r="H1742"/>
  <c r="N1742" s="1"/>
  <c r="H1722"/>
  <c r="N1722" s="1"/>
  <c r="F1722"/>
  <c r="E2382"/>
  <c r="G2382"/>
  <c r="M2382" s="1"/>
  <c r="M974" i="93"/>
  <c r="F974"/>
  <c r="F956"/>
  <c r="M956"/>
  <c r="M975"/>
  <c r="F975"/>
  <c r="M466"/>
  <c r="F466"/>
  <c r="F957"/>
  <c r="M957"/>
  <c r="M936"/>
  <c r="F936"/>
  <c r="F958"/>
  <c r="M958"/>
  <c r="M948"/>
  <c r="F948"/>
  <c r="F487"/>
  <c r="M487"/>
  <c r="F1978" i="94"/>
  <c r="H1978"/>
  <c r="N1978" s="1"/>
  <c r="H2155"/>
  <c r="N2155" s="1"/>
  <c r="F2155"/>
  <c r="H2065"/>
  <c r="N2065" s="1"/>
  <c r="F2065"/>
  <c r="E2343"/>
  <c r="G2343"/>
  <c r="M2343" s="1"/>
  <c r="H1732"/>
  <c r="N1732" s="1"/>
  <c r="F1732"/>
  <c r="F1676"/>
  <c r="H1676"/>
  <c r="N1676" s="1"/>
  <c r="H1734"/>
  <c r="N1734" s="1"/>
  <c r="F1734"/>
  <c r="H1706"/>
  <c r="N1706" s="1"/>
  <c r="F1706"/>
  <c r="F2384"/>
  <c r="H2384"/>
  <c r="N2384" s="1"/>
  <c r="G1658"/>
  <c r="M1658" s="1"/>
  <c r="E1658"/>
  <c r="G2285"/>
  <c r="M2285" s="1"/>
  <c r="E2285"/>
  <c r="H2038"/>
  <c r="N2038" s="1"/>
  <c r="F2038"/>
  <c r="H1792"/>
  <c r="N1792" s="1"/>
  <c r="F1792"/>
  <c r="E2069"/>
  <c r="G2069"/>
  <c r="M2069" s="1"/>
  <c r="F1282"/>
  <c r="H1282"/>
  <c r="N1282" s="1"/>
  <c r="F1727"/>
  <c r="H1727"/>
  <c r="N1727" s="1"/>
  <c r="G2349"/>
  <c r="M2349" s="1"/>
  <c r="E2349"/>
  <c r="E2266"/>
  <c r="G2266"/>
  <c r="M2266" s="1"/>
  <c r="G1544"/>
  <c r="M1544" s="1"/>
  <c r="E1544"/>
  <c r="AS2276" i="1"/>
  <c r="F2275" i="93"/>
  <c r="G2275" s="1"/>
  <c r="M2275"/>
  <c r="N2275" s="1"/>
  <c r="AR2276" i="1"/>
  <c r="H1719" i="94"/>
  <c r="N1719" s="1"/>
  <c r="F1719"/>
  <c r="G2133"/>
  <c r="M2133" s="1"/>
  <c r="E2133"/>
  <c r="G1548"/>
  <c r="M1548" s="1"/>
  <c r="E1548"/>
  <c r="M1680" i="93"/>
  <c r="N1680" s="1"/>
  <c r="AS1681" i="1"/>
  <c r="F1680" i="93"/>
  <c r="G1680" s="1"/>
  <c r="AR1681" i="1"/>
  <c r="F1460" i="94"/>
  <c r="H1460"/>
  <c r="N1460" s="1"/>
  <c r="G2060"/>
  <c r="M2060" s="1"/>
  <c r="E2060"/>
  <c r="F2356"/>
  <c r="H2356"/>
  <c r="N2356" s="1"/>
  <c r="F1608"/>
  <c r="H1608"/>
  <c r="N1608" s="1"/>
  <c r="H1437"/>
  <c r="N1437" s="1"/>
  <c r="F1437"/>
  <c r="H1554"/>
  <c r="N1554" s="1"/>
  <c r="F1554"/>
  <c r="F1602"/>
  <c r="H1602"/>
  <c r="N1602" s="1"/>
  <c r="F1616"/>
  <c r="H1616"/>
  <c r="N1616" s="1"/>
  <c r="G1941"/>
  <c r="M1941" s="1"/>
  <c r="E1941"/>
  <c r="H1624"/>
  <c r="N1624" s="1"/>
  <c r="F1624"/>
  <c r="K221" i="11"/>
  <c r="AQ223" i="1" s="1"/>
  <c r="K335" i="11"/>
  <c r="AQ337" i="1" s="1"/>
  <c r="K1055" i="11"/>
  <c r="AQ1057" i="1" s="1"/>
  <c r="K1056" i="11"/>
  <c r="AQ1058" i="1" s="1"/>
  <c r="K344" i="11"/>
  <c r="AQ346" i="1" s="1"/>
  <c r="K229" i="11"/>
  <c r="AQ231" i="1" s="1"/>
  <c r="K339" i="11"/>
  <c r="AQ341" i="1" s="1"/>
  <c r="K505" i="11"/>
  <c r="AQ507" i="1" s="1"/>
  <c r="K880" i="11"/>
  <c r="AQ882" i="1" s="1"/>
  <c r="K1301" i="11"/>
  <c r="AQ1303" i="1" s="1"/>
  <c r="AR2160"/>
  <c r="AS2160"/>
  <c r="F2159" i="93"/>
  <c r="G2159" s="1"/>
  <c r="M2159"/>
  <c r="N2159" s="1"/>
  <c r="AR1631" i="1"/>
  <c r="AS1631"/>
  <c r="M1630" i="93"/>
  <c r="N1630" s="1"/>
  <c r="F1630"/>
  <c r="G1630" s="1"/>
  <c r="M743"/>
  <c r="F743"/>
  <c r="AS1611" i="1"/>
  <c r="AR1611"/>
  <c r="M1610" i="93"/>
  <c r="N1610" s="1"/>
  <c r="F1610"/>
  <c r="G1610" s="1"/>
  <c r="E940"/>
  <c r="L940"/>
  <c r="AP1126" i="1"/>
  <c r="AP981"/>
  <c r="AP973"/>
  <c r="AP969"/>
  <c r="AP841"/>
  <c r="AP809"/>
  <c r="AP745"/>
  <c r="AP1645"/>
  <c r="AP1128"/>
  <c r="AP972"/>
  <c r="AP967"/>
  <c r="AP844"/>
  <c r="AP743"/>
  <c r="AP739"/>
  <c r="AP735"/>
  <c r="AP620"/>
  <c r="AP536"/>
  <c r="AP520"/>
  <c r="AP508"/>
  <c r="AP460"/>
  <c r="AP456"/>
  <c r="AP444"/>
  <c r="AP404"/>
  <c r="AP400"/>
  <c r="AP392"/>
  <c r="AP352"/>
  <c r="AP312"/>
  <c r="AP300"/>
  <c r="AP264"/>
  <c r="AP260"/>
  <c r="AP232"/>
  <c r="AP216"/>
  <c r="AP208"/>
  <c r="AP1140"/>
  <c r="AP984"/>
  <c r="AP974"/>
  <c r="AP968"/>
  <c r="AP851"/>
  <c r="AP846"/>
  <c r="AP808"/>
  <c r="AP744"/>
  <c r="AP740"/>
  <c r="AP736"/>
  <c r="AP573"/>
  <c r="AP545"/>
  <c r="AP525"/>
  <c r="AP513"/>
  <c r="AP497"/>
  <c r="AP493"/>
  <c r="AP453"/>
  <c r="AP449"/>
  <c r="AP413"/>
  <c r="AP389"/>
  <c r="AP365"/>
  <c r="AP317"/>
  <c r="AP313"/>
  <c r="AP309"/>
  <c r="AP217"/>
  <c r="AP169"/>
  <c r="AP1641"/>
  <c r="AP1635"/>
  <c r="AP970"/>
  <c r="AP751"/>
  <c r="AP746"/>
  <c r="AP741"/>
  <c r="AP737"/>
  <c r="AP530"/>
  <c r="AP514"/>
  <c r="AP454"/>
  <c r="AP450"/>
  <c r="AP350"/>
  <c r="AP342"/>
  <c r="AP334"/>
  <c r="AP318"/>
  <c r="AP2245"/>
  <c r="AP1633"/>
  <c r="AP1146"/>
  <c r="AP982"/>
  <c r="AP971"/>
  <c r="AP752"/>
  <c r="AP742"/>
  <c r="AP738"/>
  <c r="AP619"/>
  <c r="AP575"/>
  <c r="AP571"/>
  <c r="AP547"/>
  <c r="AP519"/>
  <c r="AP511"/>
  <c r="AP503"/>
  <c r="AP483"/>
  <c r="AP355"/>
  <c r="AP323"/>
  <c r="AP315"/>
  <c r="AP263"/>
  <c r="AP219"/>
  <c r="AP115"/>
  <c r="AP71"/>
  <c r="AP51"/>
  <c r="AP206"/>
  <c r="AP170"/>
  <c r="AP105"/>
  <c r="AP100"/>
  <c r="AP84"/>
  <c r="AP188"/>
  <c r="AP172"/>
  <c r="AP85"/>
  <c r="AP69"/>
  <c r="AP49"/>
  <c r="AP70"/>
  <c r="AP2249"/>
  <c r="AP2323"/>
  <c r="AP1505"/>
  <c r="AP2327"/>
  <c r="AP2322"/>
  <c r="AP2203"/>
  <c r="AP2200"/>
  <c r="AP2326"/>
  <c r="AP2246"/>
  <c r="AP2201"/>
  <c r="AP2247"/>
  <c r="AP2202"/>
  <c r="AP1497"/>
  <c r="AP1646"/>
  <c r="AP1638"/>
  <c r="AP1229"/>
  <c r="AP1199"/>
  <c r="AP1173"/>
  <c r="AP1154"/>
  <c r="AP1220"/>
  <c r="AP1174"/>
  <c r="AP1039"/>
  <c r="AP2248"/>
  <c r="AP1640"/>
  <c r="AP1250"/>
  <c r="AP1201"/>
  <c r="AP1175"/>
  <c r="AP1164"/>
  <c r="AP1222"/>
  <c r="AP1178"/>
  <c r="AP1163"/>
  <c r="AP1642"/>
  <c r="AP1634"/>
  <c r="AP1207"/>
  <c r="AP1179"/>
  <c r="AP1166"/>
  <c r="AP1228"/>
  <c r="AP1180"/>
  <c r="AP1165"/>
  <c r="AP1644"/>
  <c r="AP1636"/>
  <c r="AP1217"/>
  <c r="AP1197"/>
  <c r="AP1170"/>
  <c r="AP1230"/>
  <c r="AP1218"/>
  <c r="AP1169"/>
  <c r="AP1287"/>
  <c r="AP1289"/>
  <c r="AP1288"/>
  <c r="AP1360"/>
  <c r="AP1350"/>
  <c r="AP1340"/>
  <c r="AP1332"/>
  <c r="AP1324"/>
  <c r="AP1316"/>
  <c r="AP1361"/>
  <c r="AP1351"/>
  <c r="AP1343"/>
  <c r="AP1335"/>
  <c r="AP1327"/>
  <c r="AP1319"/>
  <c r="AP1362"/>
  <c r="AP1352"/>
  <c r="AP1342"/>
  <c r="AP1334"/>
  <c r="AP1326"/>
  <c r="AP1318"/>
  <c r="AP1363"/>
  <c r="AP1353"/>
  <c r="AP1345"/>
  <c r="AP1337"/>
  <c r="AP1329"/>
  <c r="AP1321"/>
  <c r="AP1366"/>
  <c r="AP1354"/>
  <c r="AP1344"/>
  <c r="AP1336"/>
  <c r="AP1328"/>
  <c r="AP1320"/>
  <c r="AP1365"/>
  <c r="AP1355"/>
  <c r="AP1347"/>
  <c r="AP1339"/>
  <c r="AP1331"/>
  <c r="AP1323"/>
  <c r="AP1315"/>
  <c r="AP1356"/>
  <c r="AP1346"/>
  <c r="AP1338"/>
  <c r="AP1330"/>
  <c r="AP1322"/>
  <c r="AP1314"/>
  <c r="AP1357"/>
  <c r="AP1349"/>
  <c r="AP1341"/>
  <c r="AP1333"/>
  <c r="AP1325"/>
  <c r="AP1317"/>
  <c r="AS1572"/>
  <c r="AR1572"/>
  <c r="M1571" i="93"/>
  <c r="N1571" s="1"/>
  <c r="F1571"/>
  <c r="G1571" s="1"/>
  <c r="E1244"/>
  <c r="G1244" s="1"/>
  <c r="L1244"/>
  <c r="N1244" s="1"/>
  <c r="AR1245" i="1"/>
  <c r="AS1245"/>
  <c r="E921" i="93"/>
  <c r="L921"/>
  <c r="E999"/>
  <c r="L999"/>
  <c r="E934"/>
  <c r="L934"/>
  <c r="E760"/>
  <c r="L760"/>
  <c r="AS761" i="1"/>
  <c r="E912" i="93"/>
  <c r="L912"/>
  <c r="E2365"/>
  <c r="G2365" s="1"/>
  <c r="L2365"/>
  <c r="N2365" s="1"/>
  <c r="AS2366" i="1"/>
  <c r="AR2366"/>
  <c r="M1482" i="93"/>
  <c r="F1482"/>
  <c r="M236"/>
  <c r="F236"/>
  <c r="M473"/>
  <c r="F473"/>
  <c r="M389"/>
  <c r="F389"/>
  <c r="F448"/>
  <c r="M448"/>
  <c r="M813"/>
  <c r="F813"/>
  <c r="F1046"/>
  <c r="G1046" s="1"/>
  <c r="AS1047" i="1"/>
  <c r="AR1047"/>
  <c r="M1046" i="93"/>
  <c r="N1046" s="1"/>
  <c r="M465"/>
  <c r="F465"/>
  <c r="F1213"/>
  <c r="M1213"/>
  <c r="M1182"/>
  <c r="F1182"/>
  <c r="M406"/>
  <c r="F406"/>
  <c r="F51"/>
  <c r="M51"/>
  <c r="M401"/>
  <c r="F401"/>
  <c r="M454"/>
  <c r="F454"/>
  <c r="F580"/>
  <c r="M580"/>
  <c r="F477"/>
  <c r="M477"/>
  <c r="F756"/>
  <c r="M756"/>
  <c r="M1115"/>
  <c r="F1115"/>
  <c r="F1210"/>
  <c r="M1210"/>
  <c r="AR2062" i="1"/>
  <c r="AS2062"/>
  <c r="M2061" i="93"/>
  <c r="N2061" s="1"/>
  <c r="F2061"/>
  <c r="G2061" s="1"/>
  <c r="AR2092" i="1"/>
  <c r="AS2092"/>
  <c r="M2091" i="93"/>
  <c r="N2091" s="1"/>
  <c r="F2091"/>
  <c r="G2091" s="1"/>
  <c r="H1789" i="94"/>
  <c r="N1789" s="1"/>
  <c r="F1789"/>
  <c r="G2376"/>
  <c r="M2376" s="1"/>
  <c r="E2376"/>
  <c r="H1678"/>
  <c r="N1678" s="1"/>
  <c r="F1678"/>
  <c r="F2286"/>
  <c r="H2286"/>
  <c r="N2286" s="1"/>
  <c r="G2187"/>
  <c r="M2187" s="1"/>
  <c r="E2187"/>
  <c r="E1891"/>
  <c r="G1891"/>
  <c r="M1891" s="1"/>
  <c r="H2287"/>
  <c r="N2287" s="1"/>
  <c r="F2287"/>
  <c r="G2051"/>
  <c r="M2051" s="1"/>
  <c r="E2051"/>
  <c r="F2149"/>
  <c r="H2149"/>
  <c r="N2149" s="1"/>
  <c r="G2077"/>
  <c r="M2077" s="1"/>
  <c r="E2077"/>
  <c r="H2337"/>
  <c r="N2337" s="1"/>
  <c r="F2337"/>
  <c r="H1758"/>
  <c r="N1758" s="1"/>
  <c r="F1758"/>
  <c r="H1702"/>
  <c r="N1702" s="1"/>
  <c r="F1702"/>
  <c r="H2372"/>
  <c r="N2372" s="1"/>
  <c r="F2372"/>
  <c r="G2243"/>
  <c r="M2243" s="1"/>
  <c r="E2243"/>
  <c r="G1662"/>
  <c r="M1662" s="1"/>
  <c r="E1662"/>
  <c r="G2035"/>
  <c r="M2035" s="1"/>
  <c r="E2035"/>
  <c r="E2151"/>
  <c r="G2151"/>
  <c r="M2151" s="1"/>
  <c r="H1479"/>
  <c r="N1479" s="1"/>
  <c r="F1479"/>
  <c r="H1764"/>
  <c r="N1764" s="1"/>
  <c r="F1764"/>
  <c r="E2350"/>
  <c r="G2350"/>
  <c r="M2350" s="1"/>
  <c r="H1686"/>
  <c r="N1686" s="1"/>
  <c r="F1686"/>
  <c r="H1708"/>
  <c r="N1708" s="1"/>
  <c r="F1708"/>
  <c r="G1674"/>
  <c r="M1674" s="1"/>
  <c r="E1674"/>
  <c r="G2241"/>
  <c r="M2241" s="1"/>
  <c r="E2241"/>
  <c r="M381" i="93"/>
  <c r="F381"/>
  <c r="M947"/>
  <c r="F947"/>
  <c r="F996"/>
  <c r="M996"/>
  <c r="M971"/>
  <c r="F971"/>
  <c r="F446"/>
  <c r="M446"/>
  <c r="F972"/>
  <c r="M972"/>
  <c r="F485"/>
  <c r="M485"/>
  <c r="F1790" i="94"/>
  <c r="H1790"/>
  <c r="N1790" s="1"/>
  <c r="H2107"/>
  <c r="N2107" s="1"/>
  <c r="F2107"/>
  <c r="E2093"/>
  <c r="G2093"/>
  <c r="M2093" s="1"/>
  <c r="F1447"/>
  <c r="H1447"/>
  <c r="N1447" s="1"/>
  <c r="H2343"/>
  <c r="N2343" s="1"/>
  <c r="F2343"/>
  <c r="H1770"/>
  <c r="N1770" s="1"/>
  <c r="F1770"/>
  <c r="H1760"/>
  <c r="N1760" s="1"/>
  <c r="F1760"/>
  <c r="E2388"/>
  <c r="G2388"/>
  <c r="M2388" s="1"/>
  <c r="F2374"/>
  <c r="H2374"/>
  <c r="N2374" s="1"/>
  <c r="H1658"/>
  <c r="N1658" s="1"/>
  <c r="F1658"/>
  <c r="G2103"/>
  <c r="M2103" s="1"/>
  <c r="E2103"/>
  <c r="H2069"/>
  <c r="N2069" s="1"/>
  <c r="F2069"/>
  <c r="F1938"/>
  <c r="H1938"/>
  <c r="N1938" s="1"/>
  <c r="E2009"/>
  <c r="G2009"/>
  <c r="M2009" s="1"/>
  <c r="E1282"/>
  <c r="G1282"/>
  <c r="M1282" s="1"/>
  <c r="H2049"/>
  <c r="N2049" s="1"/>
  <c r="F2049"/>
  <c r="H2090"/>
  <c r="N2090" s="1"/>
  <c r="F2090"/>
  <c r="E1663"/>
  <c r="G1663"/>
  <c r="M1663" s="1"/>
  <c r="AR2272" i="1"/>
  <c r="M2271" i="93"/>
  <c r="N2271" s="1"/>
  <c r="F2271"/>
  <c r="G2271" s="1"/>
  <c r="AS2272" i="1"/>
  <c r="F2133" i="94"/>
  <c r="H2133"/>
  <c r="N2133" s="1"/>
  <c r="H1558"/>
  <c r="N1558" s="1"/>
  <c r="F1558"/>
  <c r="F1681" i="93"/>
  <c r="G1681" s="1"/>
  <c r="M1681"/>
  <c r="N1681" s="1"/>
  <c r="AR1682" i="1"/>
  <c r="AS1682"/>
  <c r="E1661" i="94"/>
  <c r="G1661"/>
  <c r="M1661" s="1"/>
  <c r="G1290"/>
  <c r="M1290" s="1"/>
  <c r="E1290"/>
  <c r="F1574"/>
  <c r="H1574"/>
  <c r="N1574" s="1"/>
  <c r="G1620"/>
  <c r="M1620" s="1"/>
  <c r="E1620"/>
  <c r="H2032"/>
  <c r="N2032" s="1"/>
  <c r="F2032"/>
  <c r="G1628"/>
  <c r="M1628" s="1"/>
  <c r="E1628"/>
  <c r="F1453"/>
  <c r="H1453"/>
  <c r="N1453" s="1"/>
  <c r="G1436"/>
  <c r="M1436" s="1"/>
  <c r="E1436"/>
  <c r="G1578"/>
  <c r="M1578" s="1"/>
  <c r="E1578"/>
  <c r="H1941"/>
  <c r="N1941" s="1"/>
  <c r="F1941"/>
  <c r="F1452"/>
  <c r="H1452"/>
  <c r="N1452" s="1"/>
  <c r="G1612"/>
  <c r="M1612" s="1"/>
  <c r="E1612"/>
  <c r="AP1643" i="1"/>
  <c r="K277" i="11"/>
  <c r="AQ279" i="1" s="1"/>
  <c r="K325" i="11"/>
  <c r="AQ327" i="1" s="1"/>
  <c r="K535" i="11"/>
  <c r="AQ537" i="1" s="1"/>
  <c r="K2243" i="11"/>
  <c r="AQ2245" i="1" s="1"/>
  <c r="K207" i="11"/>
  <c r="AQ209" i="1" s="1"/>
  <c r="K281" i="11"/>
  <c r="AQ283" i="1" s="1"/>
  <c r="K493" i="11"/>
  <c r="AQ495" i="1" s="1"/>
  <c r="F1786" i="93"/>
  <c r="M1786"/>
  <c r="AR1680" i="1"/>
  <c r="AS1680"/>
  <c r="F1679" i="93"/>
  <c r="G1679" s="1"/>
  <c r="M1679"/>
  <c r="N1679" s="1"/>
  <c r="AS1627" i="1"/>
  <c r="AR1627"/>
  <c r="M1626" i="93"/>
  <c r="N1626" s="1"/>
  <c r="F1626"/>
  <c r="G1626" s="1"/>
  <c r="H1392" i="11"/>
  <c r="K1392" s="1"/>
  <c r="AQ1394" i="1" s="1"/>
  <c r="H1263" i="11"/>
  <c r="K1263" s="1"/>
  <c r="AQ1265" i="1" s="1"/>
  <c r="H1532" i="11"/>
  <c r="K1532" s="1"/>
  <c r="AQ1534" i="1" s="1"/>
  <c r="H1516" i="11"/>
  <c r="K1516" s="1"/>
  <c r="AQ1518" i="1" s="1"/>
  <c r="H1406" i="11"/>
  <c r="K1406" s="1"/>
  <c r="AQ1408" i="1" s="1"/>
  <c r="H1317" i="11"/>
  <c r="H1254"/>
  <c r="K1254" s="1"/>
  <c r="AQ1256" i="1" s="1"/>
  <c r="H1081" i="11"/>
  <c r="K1081" s="1"/>
  <c r="AQ1083" i="1" s="1"/>
  <c r="H933" i="11"/>
  <c r="K933" s="1"/>
  <c r="AQ935" i="1" s="1"/>
  <c r="H898" i="11"/>
  <c r="K898" s="1"/>
  <c r="AQ900" i="1" s="1"/>
  <c r="H1158" i="11"/>
  <c r="K1158" s="1"/>
  <c r="AQ1160" i="1" s="1"/>
  <c r="H1041" i="11"/>
  <c r="K1041" s="1"/>
  <c r="AQ1043" i="1" s="1"/>
  <c r="H939" i="11"/>
  <c r="K939" s="1"/>
  <c r="AQ941" i="1" s="1"/>
  <c r="H886" i="11"/>
  <c r="K886" s="1"/>
  <c r="AQ888" i="1" s="1"/>
  <c r="H785" i="11"/>
  <c r="K785" s="1"/>
  <c r="AQ787" i="1" s="1"/>
  <c r="H597" i="11"/>
  <c r="K597" s="1"/>
  <c r="AQ599" i="1" s="1"/>
  <c r="H362" i="11"/>
  <c r="K362" s="1"/>
  <c r="AQ364" i="1" s="1"/>
  <c r="H186" i="11"/>
  <c r="K186" s="1"/>
  <c r="AQ188" i="1" s="1"/>
  <c r="H144" i="11"/>
  <c r="K144" s="1"/>
  <c r="AQ146" i="1" s="1"/>
  <c r="H82" i="11"/>
  <c r="K82" s="1"/>
  <c r="AQ84" i="1" s="1"/>
  <c r="H627" i="11"/>
  <c r="K627" s="1"/>
  <c r="AQ629" i="1" s="1"/>
  <c r="H477" i="11"/>
  <c r="K477" s="1"/>
  <c r="AQ479" i="1" s="1"/>
  <c r="H201" i="11"/>
  <c r="K201" s="1"/>
  <c r="AQ203" i="1" s="1"/>
  <c r="H140" i="11"/>
  <c r="K140" s="1"/>
  <c r="AQ142" i="1" s="1"/>
  <c r="H86" i="11"/>
  <c r="K86" s="1"/>
  <c r="AQ88" i="1" s="1"/>
  <c r="H1504" i="11"/>
  <c r="K1504" s="1"/>
  <c r="AQ1506" i="1" s="1"/>
  <c r="H1399" i="11"/>
  <c r="K1399" s="1"/>
  <c r="AQ1401" i="1" s="1"/>
  <c r="H1321" i="11"/>
  <c r="K1321" s="1"/>
  <c r="AQ1323" i="1" s="1"/>
  <c r="H1297" i="11"/>
  <c r="K1297" s="1"/>
  <c r="AQ1299" i="1" s="1"/>
  <c r="H2243" i="11"/>
  <c r="H1533"/>
  <c r="K1533" s="1"/>
  <c r="AQ1535" i="1" s="1"/>
  <c r="H1525" i="11"/>
  <c r="K1525" s="1"/>
  <c r="AQ1527" i="1" s="1"/>
  <c r="H1517" i="11"/>
  <c r="K1517" s="1"/>
  <c r="AQ1519" i="1" s="1"/>
  <c r="H1506" i="11"/>
  <c r="K1506" s="1"/>
  <c r="AQ1508" i="1" s="1"/>
  <c r="H1460" i="11"/>
  <c r="K1460" s="1"/>
  <c r="AQ1462" i="1" s="1"/>
  <c r="H1382" i="11"/>
  <c r="K1382" s="1"/>
  <c r="AQ1384" i="1" s="1"/>
  <c r="H1316" i="11"/>
  <c r="H1268"/>
  <c r="K1268" s="1"/>
  <c r="AQ1270" i="1" s="1"/>
  <c r="H1253" i="11"/>
  <c r="K1253" s="1"/>
  <c r="AQ1255" i="1" s="1"/>
  <c r="H1122" i="11"/>
  <c r="K1122" s="1"/>
  <c r="AQ1124" i="1" s="1"/>
  <c r="H1075" i="11"/>
  <c r="K1075" s="1"/>
  <c r="AQ1077" i="1" s="1"/>
  <c r="H1051" i="11"/>
  <c r="K1051" s="1"/>
  <c r="AQ1053" i="1" s="1"/>
  <c r="H930" i="11"/>
  <c r="K930" s="1"/>
  <c r="AQ932" i="1" s="1"/>
  <c r="H910" i="11"/>
  <c r="K910" s="1"/>
  <c r="AQ912" i="1" s="1"/>
  <c r="H897" i="11"/>
  <c r="K897" s="1"/>
  <c r="AQ899" i="1" s="1"/>
  <c r="H820" i="11"/>
  <c r="K820" s="1"/>
  <c r="AQ822" i="1" s="1"/>
  <c r="H1144" i="11"/>
  <c r="K1144" s="1"/>
  <c r="AQ1146" i="1" s="1"/>
  <c r="H1079" i="11"/>
  <c r="K1079" s="1"/>
  <c r="AQ1081" i="1" s="1"/>
  <c r="H1040" i="11"/>
  <c r="K1040" s="1"/>
  <c r="AQ1042" i="1" s="1"/>
  <c r="H999" i="11"/>
  <c r="K999" s="1"/>
  <c r="AQ1001" i="1" s="1"/>
  <c r="AR1001" s="1"/>
  <c r="H938" i="11"/>
  <c r="K938" s="1"/>
  <c r="AQ940" i="1" s="1"/>
  <c r="H919" i="11"/>
  <c r="K919" s="1"/>
  <c r="AQ921" i="1" s="1"/>
  <c r="H883" i="11"/>
  <c r="K883" s="1"/>
  <c r="AQ885" i="1" s="1"/>
  <c r="H836" i="11"/>
  <c r="K836" s="1"/>
  <c r="AQ838" i="1" s="1"/>
  <c r="H783" i="11"/>
  <c r="K783" s="1"/>
  <c r="AQ785" i="1" s="1"/>
  <c r="H659" i="11"/>
  <c r="K659" s="1"/>
  <c r="AQ661" i="1" s="1"/>
  <c r="H596" i="11"/>
  <c r="K596" s="1"/>
  <c r="AQ598" i="1" s="1"/>
  <c r="H448" i="11"/>
  <c r="K448" s="1"/>
  <c r="AQ450" i="1" s="1"/>
  <c r="H361" i="11"/>
  <c r="K361" s="1"/>
  <c r="AQ363" i="1" s="1"/>
  <c r="H228" i="11"/>
  <c r="K228" s="1"/>
  <c r="AQ230" i="1" s="1"/>
  <c r="H185" i="11"/>
  <c r="H174"/>
  <c r="K174" s="1"/>
  <c r="AQ176" i="1" s="1"/>
  <c r="H143" i="11"/>
  <c r="K143" s="1"/>
  <c r="AQ145" i="1" s="1"/>
  <c r="H108" i="11"/>
  <c r="K108" s="1"/>
  <c r="AQ110" i="1" s="1"/>
  <c r="H73" i="11"/>
  <c r="K73" s="1"/>
  <c r="AQ75" i="1" s="1"/>
  <c r="H774" i="11"/>
  <c r="K774" s="1"/>
  <c r="AQ776" i="1" s="1"/>
  <c r="H637" i="11"/>
  <c r="K637" s="1"/>
  <c r="AQ639" i="1" s="1"/>
  <c r="H525" i="11"/>
  <c r="H446"/>
  <c r="K446" s="1"/>
  <c r="AQ448" i="1" s="1"/>
  <c r="H271" i="11"/>
  <c r="K271" s="1"/>
  <c r="AQ273" i="1" s="1"/>
  <c r="H218" i="11"/>
  <c r="K218" s="1"/>
  <c r="AQ220" i="1" s="1"/>
  <c r="H177" i="11"/>
  <c r="H150"/>
  <c r="K150" s="1"/>
  <c r="AQ152" i="1" s="1"/>
  <c r="H120" i="11"/>
  <c r="K120" s="1"/>
  <c r="AQ122" i="1" s="1"/>
  <c r="H87" i="11"/>
  <c r="K87" s="1"/>
  <c r="AQ89" i="1" s="1"/>
  <c r="H41" i="11"/>
  <c r="K41" s="1"/>
  <c r="AQ43" i="1" s="1"/>
  <c r="H1536" i="11"/>
  <c r="K1536" s="1"/>
  <c r="AQ1538" i="1" s="1"/>
  <c r="H1394" i="11"/>
  <c r="K1394" s="1"/>
  <c r="AQ1396" i="1" s="1"/>
  <c r="H1280" i="11"/>
  <c r="K1280" s="1"/>
  <c r="AQ1282" i="1" s="1"/>
  <c r="H1530" i="11"/>
  <c r="K1530" s="1"/>
  <c r="AQ1532" i="1" s="1"/>
  <c r="H1513" i="11"/>
  <c r="K1513" s="1"/>
  <c r="AQ1515" i="1" s="1"/>
  <c r="H1385" i="11"/>
  <c r="K1385" s="1"/>
  <c r="AQ1387" i="1" s="1"/>
  <c r="H1309" i="11"/>
  <c r="K1309" s="1"/>
  <c r="AQ1311" i="1" s="1"/>
  <c r="H1156" i="11"/>
  <c r="K1156" s="1"/>
  <c r="AQ1158" i="1" s="1"/>
  <c r="H1069" i="11"/>
  <c r="K1069" s="1"/>
  <c r="AQ1071" i="1" s="1"/>
  <c r="H915" i="11"/>
  <c r="K915" s="1"/>
  <c r="AQ917" i="1" s="1"/>
  <c r="H828" i="11"/>
  <c r="K828" s="1"/>
  <c r="AQ830" i="1" s="1"/>
  <c r="H1088" i="11"/>
  <c r="K1088" s="1"/>
  <c r="AQ1090" i="1" s="1"/>
  <c r="H1004" i="11"/>
  <c r="K1004" s="1"/>
  <c r="AQ1006" i="1" s="1"/>
  <c r="H922" i="11"/>
  <c r="K922" s="1"/>
  <c r="AQ924" i="1" s="1"/>
  <c r="H843" i="11"/>
  <c r="K843" s="1"/>
  <c r="AQ845" i="1" s="1"/>
  <c r="H691" i="11"/>
  <c r="K691" s="1"/>
  <c r="AQ693" i="1" s="1"/>
  <c r="H488" i="11"/>
  <c r="K488" s="1"/>
  <c r="AQ490" i="1" s="1"/>
  <c r="H317" i="11"/>
  <c r="K317" s="1"/>
  <c r="AQ319" i="1" s="1"/>
  <c r="H180" i="11"/>
  <c r="K180" s="1"/>
  <c r="AQ182" i="1" s="1"/>
  <c r="H111" i="11"/>
  <c r="K111" s="1"/>
  <c r="AQ113" i="1" s="1"/>
  <c r="H14" i="11"/>
  <c r="K14" s="1"/>
  <c r="AQ16" i="1" s="1"/>
  <c r="H609" i="11"/>
  <c r="K609" s="1"/>
  <c r="AQ611" i="1" s="1"/>
  <c r="H1343" i="11"/>
  <c r="K1343" s="1"/>
  <c r="AQ1345" i="1" s="1"/>
  <c r="H2236" i="11"/>
  <c r="K2236" s="1"/>
  <c r="AQ2238" i="1" s="1"/>
  <c r="H1528" i="11"/>
  <c r="K1528" s="1"/>
  <c r="AQ1530" i="1" s="1"/>
  <c r="H1509" i="11"/>
  <c r="K1509" s="1"/>
  <c r="AQ1511" i="1" s="1"/>
  <c r="H1387" i="11"/>
  <c r="K1387" s="1"/>
  <c r="AQ1389" i="1" s="1"/>
  <c r="H1311" i="11"/>
  <c r="K1311" s="1"/>
  <c r="AQ1313" i="1" s="1"/>
  <c r="H1179" i="11"/>
  <c r="K1179" s="1"/>
  <c r="AQ1181" i="1" s="1"/>
  <c r="H1071" i="11"/>
  <c r="K1071" s="1"/>
  <c r="AQ1073" i="1" s="1"/>
  <c r="H927" i="11"/>
  <c r="K927" s="1"/>
  <c r="AQ929" i="1" s="1"/>
  <c r="H834" i="11"/>
  <c r="K834" s="1"/>
  <c r="AQ836" i="1" s="1"/>
  <c r="H1090" i="11"/>
  <c r="K1090" s="1"/>
  <c r="AQ1092" i="1" s="1"/>
  <c r="H1027" i="11"/>
  <c r="K1027" s="1"/>
  <c r="AQ1029" i="1" s="1"/>
  <c r="H924" i="11"/>
  <c r="K924" s="1"/>
  <c r="AQ926" i="1" s="1"/>
  <c r="H866" i="11"/>
  <c r="K866" s="1"/>
  <c r="AQ868" i="1" s="1"/>
  <c r="H699" i="11"/>
  <c r="K699" s="1"/>
  <c r="AQ701" i="1" s="1"/>
  <c r="H573" i="11"/>
  <c r="K573" s="1"/>
  <c r="AQ575" i="1" s="1"/>
  <c r="H289" i="11"/>
  <c r="K289" s="1"/>
  <c r="AQ291" i="1" s="1"/>
  <c r="H182" i="11"/>
  <c r="K182" s="1"/>
  <c r="AQ184" i="1" s="1"/>
  <c r="H128" i="11"/>
  <c r="K128" s="1"/>
  <c r="AQ130" i="1" s="1"/>
  <c r="H53" i="11"/>
  <c r="K53" s="1"/>
  <c r="AQ55" i="1" s="1"/>
  <c r="H575" i="11"/>
  <c r="K575" s="1"/>
  <c r="AQ577" i="1" s="1"/>
  <c r="H332" i="11"/>
  <c r="K332" s="1"/>
  <c r="AQ334" i="1" s="1"/>
  <c r="H199" i="11"/>
  <c r="K199" s="1"/>
  <c r="AQ201" i="1" s="1"/>
  <c r="H125" i="11"/>
  <c r="K125" s="1"/>
  <c r="AQ127" i="1" s="1"/>
  <c r="H79" i="11"/>
  <c r="K79" s="1"/>
  <c r="AQ81" i="1" s="1"/>
  <c r="H1413" i="11"/>
  <c r="K1413" s="1"/>
  <c r="AQ1415" i="1" s="1"/>
  <c r="H1393" i="11"/>
  <c r="K1393" s="1"/>
  <c r="AQ1395" i="1" s="1"/>
  <c r="H1319" i="11"/>
  <c r="K1319" s="1"/>
  <c r="AQ1321" i="1" s="1"/>
  <c r="H1279" i="11"/>
  <c r="K1279" s="1"/>
  <c r="AQ1281" i="1" s="1"/>
  <c r="H2234" i="11"/>
  <c r="K2234" s="1"/>
  <c r="AQ2236" i="1" s="1"/>
  <c r="H1531" i="11"/>
  <c r="K1531" s="1"/>
  <c r="AQ1533" i="1" s="1"/>
  <c r="H1523" i="11"/>
  <c r="K1523" s="1"/>
  <c r="AQ1525" i="1" s="1"/>
  <c r="H1515" i="11"/>
  <c r="K1515" s="1"/>
  <c r="AQ1517" i="1" s="1"/>
  <c r="H1501" i="11"/>
  <c r="K1501" s="1"/>
  <c r="AQ1503" i="1" s="1"/>
  <c r="H1404" i="11"/>
  <c r="K1404" s="1"/>
  <c r="AQ1406" i="1" s="1"/>
  <c r="H1367" i="11"/>
  <c r="K1367" s="1"/>
  <c r="AQ1369" i="1" s="1"/>
  <c r="H1314" i="11"/>
  <c r="K1314" s="1"/>
  <c r="AQ1316" i="1" s="1"/>
  <c r="H1266" i="11"/>
  <c r="K1266" s="1"/>
  <c r="AQ1268" i="1" s="1"/>
  <c r="H1203" i="11"/>
  <c r="K1203" s="1"/>
  <c r="AQ1205" i="1" s="1"/>
  <c r="H1118" i="11"/>
  <c r="K1118" s="1"/>
  <c r="AQ1120" i="1" s="1"/>
  <c r="H1072" i="11"/>
  <c r="K1072" s="1"/>
  <c r="AQ1074" i="1" s="1"/>
  <c r="H1038" i="11"/>
  <c r="K1038" s="1"/>
  <c r="AQ1040" i="1" s="1"/>
  <c r="H928" i="11"/>
  <c r="K928" s="1"/>
  <c r="AQ930" i="1" s="1"/>
  <c r="H908" i="11"/>
  <c r="K908" s="1"/>
  <c r="AQ910" i="1" s="1"/>
  <c r="H894" i="11"/>
  <c r="K894" s="1"/>
  <c r="AQ896" i="1" s="1"/>
  <c r="H808" i="11"/>
  <c r="K808" s="1"/>
  <c r="AQ810" i="1" s="1"/>
  <c r="H1092" i="11"/>
  <c r="K1092" s="1"/>
  <c r="AQ1094" i="1" s="1"/>
  <c r="H1060" i="11"/>
  <c r="K1060" s="1"/>
  <c r="AQ1062" i="1" s="1"/>
  <c r="H1305" i="11"/>
  <c r="K1305" s="1"/>
  <c r="AQ1307" i="1" s="1"/>
  <c r="H1524" i="11"/>
  <c r="K1524" s="1"/>
  <c r="AQ1526" i="1" s="1"/>
  <c r="H1502" i="11"/>
  <c r="K1502" s="1"/>
  <c r="AQ1504" i="1" s="1"/>
  <c r="H1383" i="11"/>
  <c r="K1383" s="1"/>
  <c r="AQ1385" i="1" s="1"/>
  <c r="H1269" i="11"/>
  <c r="K1269" s="1"/>
  <c r="AQ1271" i="1" s="1"/>
  <c r="H1154" i="11"/>
  <c r="K1154" s="1"/>
  <c r="AQ1156" i="1" s="1"/>
  <c r="H1052" i="11"/>
  <c r="K1052" s="1"/>
  <c r="AQ1054" i="1" s="1"/>
  <c r="H911" i="11"/>
  <c r="K911" s="1"/>
  <c r="AQ913" i="1" s="1"/>
  <c r="AS913" s="1"/>
  <c r="H826" i="11"/>
  <c r="K826" s="1"/>
  <c r="AQ828" i="1" s="1"/>
  <c r="H1086" i="11"/>
  <c r="K1086" s="1"/>
  <c r="AQ1088" i="1" s="1"/>
  <c r="H1000" i="11"/>
  <c r="K1000" s="1"/>
  <c r="AQ1002" i="1" s="1"/>
  <c r="AS1002" s="1"/>
  <c r="H920" i="11"/>
  <c r="K920" s="1"/>
  <c r="AQ922" i="1" s="1"/>
  <c r="H841" i="11"/>
  <c r="K841" s="1"/>
  <c r="AQ843" i="1" s="1"/>
  <c r="H660" i="11"/>
  <c r="K660" s="1"/>
  <c r="AQ662" i="1" s="1"/>
  <c r="H469" i="11"/>
  <c r="K469" s="1"/>
  <c r="AQ471" i="1" s="1"/>
  <c r="H242" i="11"/>
  <c r="K242" s="1"/>
  <c r="AQ244" i="1" s="1"/>
  <c r="H175" i="11"/>
  <c r="K175" s="1"/>
  <c r="AQ177" i="1" s="1"/>
  <c r="H109" i="11"/>
  <c r="K109" s="1"/>
  <c r="AQ111" i="1" s="1"/>
  <c r="H772" i="11"/>
  <c r="K772" s="1"/>
  <c r="AQ774" i="1" s="1"/>
  <c r="H524" i="11"/>
  <c r="K524" s="1"/>
  <c r="AQ526" i="1" s="1"/>
  <c r="H272" i="11"/>
  <c r="K272" s="1"/>
  <c r="AQ274" i="1" s="1"/>
  <c r="H169" i="11"/>
  <c r="K169" s="1"/>
  <c r="AQ171" i="1" s="1"/>
  <c r="H119" i="11"/>
  <c r="K119" s="1"/>
  <c r="AQ121" i="1" s="1"/>
  <c r="H39" i="11"/>
  <c r="K39" s="1"/>
  <c r="AQ41" i="1" s="1"/>
  <c r="H1409" i="11"/>
  <c r="K1409" s="1"/>
  <c r="AQ1411" i="1" s="1"/>
  <c r="H1390" i="11"/>
  <c r="K1390" s="1"/>
  <c r="AQ1392" i="1" s="1"/>
  <c r="H1304" i="11"/>
  <c r="K1304" s="1"/>
  <c r="AQ1306" i="1" s="1"/>
  <c r="H1277" i="11"/>
  <c r="K1277" s="1"/>
  <c r="AQ1279" i="1" s="1"/>
  <c r="H1529" i="11"/>
  <c r="K1529" s="1"/>
  <c r="AQ1531" i="1" s="1"/>
  <c r="H1521" i="11"/>
  <c r="K1521" s="1"/>
  <c r="AQ1523" i="1" s="1"/>
  <c r="H1512" i="11"/>
  <c r="K1512" s="1"/>
  <c r="AQ1514" i="1" s="1"/>
  <c r="H1496" i="11"/>
  <c r="K1496" s="1"/>
  <c r="AQ1498" i="1" s="1"/>
  <c r="H1386" i="11"/>
  <c r="K1386" s="1"/>
  <c r="AQ1388" i="1" s="1"/>
  <c r="H1360" i="11"/>
  <c r="K1360" s="1"/>
  <c r="AQ1362" i="1" s="1"/>
  <c r="H1310" i="11"/>
  <c r="K1310" s="1"/>
  <c r="AQ1312" i="1" s="1"/>
  <c r="H1260" i="11"/>
  <c r="K1260" s="1"/>
  <c r="AQ1262" i="1" s="1"/>
  <c r="H1178" i="11"/>
  <c r="K1178" s="1"/>
  <c r="AQ1180" i="1" s="1"/>
  <c r="H1101" i="11"/>
  <c r="K1101" s="1"/>
  <c r="AQ1103" i="1" s="1"/>
  <c r="H1070" i="11"/>
  <c r="K1070" s="1"/>
  <c r="AQ1072" i="1" s="1"/>
  <c r="H1021" i="11"/>
  <c r="K1021" s="1"/>
  <c r="AQ1023" i="1" s="1"/>
  <c r="H926" i="11"/>
  <c r="K926" s="1"/>
  <c r="AQ928" i="1" s="1"/>
  <c r="H904" i="11"/>
  <c r="K904" s="1"/>
  <c r="AQ906" i="1" s="1"/>
  <c r="H833" i="11"/>
  <c r="K833" s="1"/>
  <c r="AQ835" i="1" s="1"/>
  <c r="H1230" i="11"/>
  <c r="K1230" s="1"/>
  <c r="AQ1232" i="1" s="1"/>
  <c r="H1089" i="11"/>
  <c r="K1089" s="1"/>
  <c r="AQ1091" i="1" s="1"/>
  <c r="H1058" i="11"/>
  <c r="K1058" s="1"/>
  <c r="AQ1060" i="1" s="1"/>
  <c r="H1019" i="11"/>
  <c r="K1019" s="1"/>
  <c r="AQ1021" i="1" s="1"/>
  <c r="H958" i="11"/>
  <c r="K958" s="1"/>
  <c r="AQ960" i="1" s="1"/>
  <c r="AR960" s="1"/>
  <c r="H923" i="11"/>
  <c r="K923" s="1"/>
  <c r="AQ925" i="1" s="1"/>
  <c r="H889" i="11"/>
  <c r="K889" s="1"/>
  <c r="AQ891" i="1" s="1"/>
  <c r="H844" i="11"/>
  <c r="K844" s="1"/>
  <c r="AQ846" i="1" s="1"/>
  <c r="H796" i="11"/>
  <c r="K796" s="1"/>
  <c r="AQ798" i="1" s="1"/>
  <c r="H696" i="11"/>
  <c r="K696" s="1"/>
  <c r="AQ698" i="1" s="1"/>
  <c r="H600" i="11"/>
  <c r="K600" s="1"/>
  <c r="AQ602" i="1" s="1"/>
  <c r="H522" i="11"/>
  <c r="K522" s="1"/>
  <c r="AQ524" i="1" s="1"/>
  <c r="H413" i="11"/>
  <c r="K413" s="1"/>
  <c r="AQ415" i="1" s="1"/>
  <c r="H306" i="11"/>
  <c r="K306" s="1"/>
  <c r="AQ308" i="1" s="1"/>
  <c r="H211" i="11"/>
  <c r="K211" s="1"/>
  <c r="AQ213" i="1" s="1"/>
  <c r="H181" i="11"/>
  <c r="K181" s="1"/>
  <c r="AQ183" i="1" s="1"/>
  <c r="H152" i="11"/>
  <c r="K152" s="1"/>
  <c r="AQ154" i="1" s="1"/>
  <c r="H112" i="11"/>
  <c r="K112" s="1"/>
  <c r="AQ114" i="1" s="1"/>
  <c r="H104" i="11"/>
  <c r="K104" s="1"/>
  <c r="AQ106" i="1" s="1"/>
  <c r="H52" i="11"/>
  <c r="K52" s="1"/>
  <c r="AQ54" i="1" s="1"/>
  <c r="H753" i="11"/>
  <c r="K753" s="1"/>
  <c r="AQ755" i="1" s="1"/>
  <c r="H602" i="11"/>
  <c r="K602" s="1"/>
  <c r="AQ604" i="1" s="1"/>
  <c r="H490" i="11"/>
  <c r="K490" s="1"/>
  <c r="AQ492" i="1" s="1"/>
  <c r="H331" i="11"/>
  <c r="K331" s="1"/>
  <c r="AQ333" i="1" s="1"/>
  <c r="H226" i="11"/>
  <c r="K226" s="1"/>
  <c r="AQ228" i="1" s="1"/>
  <c r="H192" i="11"/>
  <c r="K192" s="1"/>
  <c r="AQ194" i="1" s="1"/>
  <c r="H157" i="11"/>
  <c r="K157" s="1"/>
  <c r="AQ159" i="1" s="1"/>
  <c r="H137" i="11"/>
  <c r="K137" s="1"/>
  <c r="AQ139" i="1" s="1"/>
  <c r="H115" i="11"/>
  <c r="K115" s="1"/>
  <c r="AQ117" i="1" s="1"/>
  <c r="H80" i="11"/>
  <c r="K80" s="1"/>
  <c r="AQ82" i="1" s="1"/>
  <c r="H36" i="11"/>
  <c r="H1410"/>
  <c r="K1410" s="1"/>
  <c r="AQ1412" i="1" s="1"/>
  <c r="H1320" i="11"/>
  <c r="K1320" s="1"/>
  <c r="AQ1322" i="1" s="1"/>
  <c r="H1257" i="11"/>
  <c r="K1257" s="1"/>
  <c r="AQ1259" i="1" s="1"/>
  <c r="H1522" i="11"/>
  <c r="K1522" s="1"/>
  <c r="AQ1524" i="1" s="1"/>
  <c r="H1500" i="11"/>
  <c r="K1500" s="1"/>
  <c r="AQ1502" i="1" s="1"/>
  <c r="H1359" i="11"/>
  <c r="K1359" s="1"/>
  <c r="AQ1361" i="1" s="1"/>
  <c r="H1259" i="11"/>
  <c r="K1259" s="1"/>
  <c r="AQ1261" i="1" s="1"/>
  <c r="H1100" i="11"/>
  <c r="K1100" s="1"/>
  <c r="AQ1102" i="1" s="1"/>
  <c r="H1487" i="11"/>
  <c r="K1487" s="1"/>
  <c r="AQ1489" i="1" s="1"/>
  <c r="H1037" i="11"/>
  <c r="K1037" s="1"/>
  <c r="AQ1039" i="1" s="1"/>
  <c r="H959" i="11"/>
  <c r="K959" s="1"/>
  <c r="AQ961" i="1" s="1"/>
  <c r="H414" i="11"/>
  <c r="K414" s="1"/>
  <c r="AQ416" i="1" s="1"/>
  <c r="H752" i="11"/>
  <c r="K752" s="1"/>
  <c r="AQ754" i="1" s="1"/>
  <c r="H90" i="11"/>
  <c r="K90" s="1"/>
  <c r="AQ92" i="1" s="1"/>
  <c r="H1299" i="11"/>
  <c r="K1299" s="1"/>
  <c r="AQ1301" i="1" s="1"/>
  <c r="H1466" i="11"/>
  <c r="K1466" s="1"/>
  <c r="AQ1468" i="1" s="1"/>
  <c r="H1255" i="11"/>
  <c r="K1255" s="1"/>
  <c r="AQ1257" i="1" s="1"/>
  <c r="H934" i="11"/>
  <c r="K934" s="1"/>
  <c r="AQ936" i="1" s="1"/>
  <c r="H1161" i="11"/>
  <c r="K1161" s="1"/>
  <c r="AQ1163" i="1" s="1"/>
  <c r="H997" i="11"/>
  <c r="K997" s="1"/>
  <c r="AQ999" i="1" s="1"/>
  <c r="H891" i="11"/>
  <c r="K891" s="1"/>
  <c r="AQ893" i="1" s="1"/>
  <c r="H817" i="11"/>
  <c r="K817" s="1"/>
  <c r="AQ819" i="1" s="1"/>
  <c r="H621" i="11"/>
  <c r="K621" s="1"/>
  <c r="AQ623" i="1" s="1"/>
  <c r="H433" i="11"/>
  <c r="K433" s="1"/>
  <c r="AQ435" i="1" s="1"/>
  <c r="H213" i="11"/>
  <c r="K213" s="1"/>
  <c r="AQ215" i="1" s="1"/>
  <c r="H172" i="11"/>
  <c r="K172" s="1"/>
  <c r="AQ174" i="1" s="1"/>
  <c r="H106" i="11"/>
  <c r="K106" s="1"/>
  <c r="AQ108" i="1" s="1"/>
  <c r="H770" i="11"/>
  <c r="K770" s="1"/>
  <c r="AQ772" i="1" s="1"/>
  <c r="H516" i="11"/>
  <c r="K516" s="1"/>
  <c r="AQ518" i="1" s="1"/>
  <c r="H254" i="11"/>
  <c r="K254" s="1"/>
  <c r="AQ256" i="1" s="1"/>
  <c r="H161" i="11"/>
  <c r="K161" s="1"/>
  <c r="AQ163" i="1" s="1"/>
  <c r="H117" i="11"/>
  <c r="K117" s="1"/>
  <c r="AQ119" i="1" s="1"/>
  <c r="H38" i="11"/>
  <c r="K38" s="1"/>
  <c r="AQ40" i="1" s="1"/>
  <c r="H1364" i="11"/>
  <c r="K1364" s="1"/>
  <c r="AQ1366" i="1" s="1"/>
  <c r="H1526" i="11"/>
  <c r="K1526" s="1"/>
  <c r="AQ1528" i="1" s="1"/>
  <c r="H1375" i="11"/>
  <c r="K1375" s="1"/>
  <c r="AQ1377" i="1" s="1"/>
  <c r="H1121" i="11"/>
  <c r="K1121" s="1"/>
  <c r="AQ1123" i="1" s="1"/>
  <c r="H1047" i="11"/>
  <c r="K1047" s="1"/>
  <c r="AQ1049" i="1" s="1"/>
  <c r="H929" i="11"/>
  <c r="K929" s="1"/>
  <c r="AQ931" i="1" s="1"/>
  <c r="H1162" i="11"/>
  <c r="K1162" s="1"/>
  <c r="AQ1164" i="1" s="1"/>
  <c r="H998" i="11"/>
  <c r="K998" s="1"/>
  <c r="AQ1000" i="1" s="1"/>
  <c r="H937" i="11"/>
  <c r="K937" s="1"/>
  <c r="AQ939" i="1" s="1"/>
  <c r="H795" i="11"/>
  <c r="K795" s="1"/>
  <c r="AQ797" i="1" s="1"/>
  <c r="H442" i="11"/>
  <c r="K442" s="1"/>
  <c r="AQ444" i="1" s="1"/>
  <c r="H327" i="11"/>
  <c r="K327" s="1"/>
  <c r="AQ329" i="1" s="1"/>
  <c r="H147" i="11"/>
  <c r="K147" s="1"/>
  <c r="AQ149" i="1" s="1"/>
  <c r="H12" i="11"/>
  <c r="K12" s="1"/>
  <c r="AQ14" i="1" s="1"/>
  <c r="H718" i="11"/>
  <c r="K718" s="1"/>
  <c r="AQ720" i="1" s="1"/>
  <c r="H300" i="11"/>
  <c r="K300" s="1"/>
  <c r="AQ302" i="1" s="1"/>
  <c r="H190" i="11"/>
  <c r="K190" s="1"/>
  <c r="AQ192" i="1" s="1"/>
  <c r="H138" i="11"/>
  <c r="K138" s="1"/>
  <c r="AQ140" i="1" s="1"/>
  <c r="H84" i="11"/>
  <c r="K84" s="1"/>
  <c r="AQ86" i="1" s="1"/>
  <c r="H1361" i="11"/>
  <c r="K1361" s="1"/>
  <c r="AQ1363" i="1" s="1"/>
  <c r="H905" i="11"/>
  <c r="K905" s="1"/>
  <c r="AQ907" i="1" s="1"/>
  <c r="H890" i="11"/>
  <c r="K890" s="1"/>
  <c r="AQ892" i="1" s="1"/>
  <c r="H212" i="11"/>
  <c r="K212" s="1"/>
  <c r="AQ214" i="1" s="1"/>
  <c r="H497" i="11"/>
  <c r="K497" s="1"/>
  <c r="AQ499" i="1" s="1"/>
  <c r="H2245" i="11"/>
  <c r="K2245" s="1"/>
  <c r="AQ2247" i="1" s="1"/>
  <c r="H1262" i="11"/>
  <c r="K1262" s="1"/>
  <c r="AQ1264" i="1" s="1"/>
  <c r="H1527" i="11"/>
  <c r="K1527" s="1"/>
  <c r="AQ1529" i="1" s="1"/>
  <c r="H1384" i="11"/>
  <c r="K1384" s="1"/>
  <c r="AQ1386" i="1" s="1"/>
  <c r="H1155" i="11"/>
  <c r="K1155" s="1"/>
  <c r="AQ1157" i="1" s="1"/>
  <c r="H912" i="11"/>
  <c r="K912" s="1"/>
  <c r="AQ914" i="1" s="1"/>
  <c r="H1087" i="11"/>
  <c r="K1087" s="1"/>
  <c r="AQ1089" i="1" s="1"/>
  <c r="H1049" i="11"/>
  <c r="K1049" s="1"/>
  <c r="AQ1051" i="1" s="1"/>
  <c r="H940" i="11"/>
  <c r="K940" s="1"/>
  <c r="AQ942" i="1" s="1"/>
  <c r="H887" i="11"/>
  <c r="K887" s="1"/>
  <c r="AQ889" i="1" s="1"/>
  <c r="H788" i="11"/>
  <c r="K788" s="1"/>
  <c r="AQ790" i="1" s="1"/>
  <c r="H598" i="11"/>
  <c r="K598" s="1"/>
  <c r="AQ600" i="1" s="1"/>
  <c r="H385" i="11"/>
  <c r="K385" s="1"/>
  <c r="AQ387" i="1" s="1"/>
  <c r="H194" i="11"/>
  <c r="K194" s="1"/>
  <c r="AQ196" i="1" s="1"/>
  <c r="H146" i="11"/>
  <c r="K146" s="1"/>
  <c r="AQ148" i="1" s="1"/>
  <c r="H100" i="11"/>
  <c r="K100" s="1"/>
  <c r="AQ102" i="1" s="1"/>
  <c r="H751" i="11"/>
  <c r="K751" s="1"/>
  <c r="AQ753" i="1" s="1"/>
  <c r="H478" i="11"/>
  <c r="K478" s="1"/>
  <c r="AQ480" i="1" s="1"/>
  <c r="H222" i="11"/>
  <c r="K222" s="1"/>
  <c r="AQ224" i="1" s="1"/>
  <c r="H155" i="11"/>
  <c r="K155" s="1"/>
  <c r="AQ157" i="1" s="1"/>
  <c r="H89" i="11"/>
  <c r="K89" s="1"/>
  <c r="AQ91" i="1" s="1"/>
  <c r="H2246" i="11"/>
  <c r="K2246" s="1"/>
  <c r="AQ2248" i="1" s="1"/>
  <c r="H1303" i="11"/>
  <c r="K1303" s="1"/>
  <c r="AQ1305" i="1" s="1"/>
  <c r="H1518" i="11"/>
  <c r="K1518" s="1"/>
  <c r="AQ1520" i="1" s="1"/>
  <c r="H1315" i="11"/>
  <c r="K1315" s="1"/>
  <c r="AQ1317" i="1" s="1"/>
  <c r="H1073" i="11"/>
  <c r="K1073" s="1"/>
  <c r="AQ1075" i="1" s="1"/>
  <c r="H903" i="11"/>
  <c r="K903" s="1"/>
  <c r="AQ905" i="1" s="1"/>
  <c r="H1061" i="11"/>
  <c r="K1061" s="1"/>
  <c r="AQ1063" i="1" s="1"/>
  <c r="H1031" i="11"/>
  <c r="K1031" s="1"/>
  <c r="AQ1033" i="1" s="1"/>
  <c r="H888" i="11"/>
  <c r="K888" s="1"/>
  <c r="AQ890" i="1" s="1"/>
  <c r="H622" i="11"/>
  <c r="K622" s="1"/>
  <c r="AQ624" i="1" s="1"/>
  <c r="H595" i="11"/>
  <c r="K595" s="1"/>
  <c r="AQ597" i="1" s="1"/>
  <c r="H197" i="11"/>
  <c r="K197" s="1"/>
  <c r="AQ199" i="1" s="1"/>
  <c r="H107" i="11"/>
  <c r="K107" s="1"/>
  <c r="AQ109" i="1" s="1"/>
  <c r="H71" i="11"/>
  <c r="K71" s="1"/>
  <c r="AQ73" i="1" s="1"/>
  <c r="H481" i="11"/>
  <c r="K481" s="1"/>
  <c r="AQ483" i="1" s="1"/>
  <c r="H270" i="11"/>
  <c r="K270" s="1"/>
  <c r="AQ272" i="1" s="1"/>
  <c r="H188" i="11"/>
  <c r="K188" s="1"/>
  <c r="AQ190" i="1" s="1"/>
  <c r="H121" i="11"/>
  <c r="K121" s="1"/>
  <c r="AQ123" i="1" s="1"/>
  <c r="H42" i="11"/>
  <c r="K42" s="1"/>
  <c r="AQ44" i="1" s="1"/>
  <c r="H1400" i="11"/>
  <c r="K1400" s="1"/>
  <c r="AQ1402" i="1" s="1"/>
  <c r="H1265" i="11"/>
  <c r="K1265" s="1"/>
  <c r="AQ1267" i="1" s="1"/>
  <c r="H789" i="11"/>
  <c r="K789" s="1"/>
  <c r="AQ791" i="1" s="1"/>
  <c r="H816" i="11"/>
  <c r="K816" s="1"/>
  <c r="AQ818" i="1" s="1"/>
  <c r="H171" i="11"/>
  <c r="K171" s="1"/>
  <c r="AQ173" i="1" s="1"/>
  <c r="H240" i="11"/>
  <c r="K240" s="1"/>
  <c r="AQ242" i="1" s="1"/>
  <c r="H1401" i="11"/>
  <c r="K1401" s="1"/>
  <c r="AQ1403" i="1" s="1"/>
  <c r="H1519" i="11"/>
  <c r="K1519" s="1"/>
  <c r="AQ1521" i="1" s="1"/>
  <c r="H1354" i="11"/>
  <c r="K1354" s="1"/>
  <c r="AQ1356" i="1" s="1"/>
  <c r="H1084" i="11"/>
  <c r="K1084" s="1"/>
  <c r="AQ1086" i="1" s="1"/>
  <c r="H902" i="11"/>
  <c r="K902" s="1"/>
  <c r="AQ904" i="1" s="1"/>
  <c r="H1028" i="11"/>
  <c r="K1028" s="1"/>
  <c r="AQ1030" i="1" s="1"/>
  <c r="H936" i="11"/>
  <c r="K936" s="1"/>
  <c r="AQ938" i="1" s="1"/>
  <c r="H881" i="11"/>
  <c r="K881" s="1"/>
  <c r="AQ883" i="1" s="1"/>
  <c r="H727" i="11"/>
  <c r="K727" s="1"/>
  <c r="AQ729" i="1" s="1"/>
  <c r="H583" i="11"/>
  <c r="K583" s="1"/>
  <c r="AQ585" i="1" s="1"/>
  <c r="H324" i="11"/>
  <c r="K324" s="1"/>
  <c r="AQ326" i="1" s="1"/>
  <c r="H183" i="11"/>
  <c r="K183" s="1"/>
  <c r="AQ185" i="1" s="1"/>
  <c r="H131" i="11"/>
  <c r="K131" s="1"/>
  <c r="AQ133" i="1" s="1"/>
  <c r="H70" i="11"/>
  <c r="K70" s="1"/>
  <c r="AQ72" i="1" s="1"/>
  <c r="H626" i="11"/>
  <c r="K626" s="1"/>
  <c r="AQ628" i="1" s="1"/>
  <c r="H333" i="11"/>
  <c r="K333" s="1"/>
  <c r="AQ335" i="1" s="1"/>
  <c r="H200" i="11"/>
  <c r="K200" s="1"/>
  <c r="AQ202" i="1" s="1"/>
  <c r="H139" i="11"/>
  <c r="K139" s="1"/>
  <c r="AQ141" i="1" s="1"/>
  <c r="H85" i="11"/>
  <c r="K85" s="1"/>
  <c r="AQ87" i="1" s="1"/>
  <c r="H1414" i="11"/>
  <c r="K1414" s="1"/>
  <c r="AQ1416" i="1" s="1"/>
  <c r="H1278" i="11"/>
  <c r="K1278" s="1"/>
  <c r="AQ1280" i="1" s="1"/>
  <c r="H1507" i="11"/>
  <c r="K1507" s="1"/>
  <c r="AQ1509" i="1" s="1"/>
  <c r="H1267" i="11"/>
  <c r="K1267" s="1"/>
  <c r="AQ1269" i="1" s="1"/>
  <c r="H975" i="11"/>
  <c r="K975" s="1"/>
  <c r="AQ977" i="1" s="1"/>
  <c r="H819" i="11"/>
  <c r="K819" s="1"/>
  <c r="AQ821" i="1" s="1"/>
  <c r="H1105" i="11"/>
  <c r="K1105" s="1"/>
  <c r="AQ1107" i="1" s="1"/>
  <c r="H941" i="11"/>
  <c r="K941" s="1"/>
  <c r="AQ943" i="1" s="1"/>
  <c r="H824" i="11"/>
  <c r="K824" s="1"/>
  <c r="AQ826" i="1" s="1"/>
  <c r="H781" i="11"/>
  <c r="K781" s="1"/>
  <c r="AQ783" i="1" s="1"/>
  <c r="H390" i="11"/>
  <c r="K390" s="1"/>
  <c r="AQ392" i="1" s="1"/>
  <c r="H173" i="11"/>
  <c r="K173" s="1"/>
  <c r="AQ175" i="1" s="1"/>
  <c r="H142" i="11"/>
  <c r="K142" s="1"/>
  <c r="AQ144" i="1" s="1"/>
  <c r="H769" i="11"/>
  <c r="K769" s="1"/>
  <c r="AQ771" i="1" s="1"/>
  <c r="H223" i="11"/>
  <c r="K223" s="1"/>
  <c r="AQ225" i="1" s="1"/>
  <c r="H160" i="11"/>
  <c r="K160" s="1"/>
  <c r="AQ162" i="1" s="1"/>
  <c r="H116" i="11"/>
  <c r="K116" s="1"/>
  <c r="AQ118" i="1" s="1"/>
  <c r="H37" i="11"/>
  <c r="K37" s="1"/>
  <c r="AQ39" i="1" s="1"/>
  <c r="H1298" i="11"/>
  <c r="K1298" s="1"/>
  <c r="AQ1300" i="1" s="1"/>
  <c r="H1520" i="11"/>
  <c r="K1520" s="1"/>
  <c r="AQ1522" i="1" s="1"/>
  <c r="H1102" i="11"/>
  <c r="K1102" s="1"/>
  <c r="AQ1104" i="1" s="1"/>
  <c r="H1059" i="11"/>
  <c r="K1059" s="1"/>
  <c r="AQ1061" i="1" s="1"/>
  <c r="H620" i="11"/>
  <c r="K620" s="1"/>
  <c r="AQ622" i="1" s="1"/>
  <c r="H105" i="11"/>
  <c r="K105" s="1"/>
  <c r="AQ107" i="1" s="1"/>
  <c r="H156" i="11"/>
  <c r="K156" s="1"/>
  <c r="AQ158" i="1" s="1"/>
  <c r="H1357" i="11"/>
  <c r="K1357" s="1"/>
  <c r="AQ1359" i="1" s="1"/>
  <c r="H1508" i="11"/>
  <c r="K1508" s="1"/>
  <c r="AQ1510" i="1" s="1"/>
  <c r="H1284" i="11"/>
  <c r="K1284" s="1"/>
  <c r="AQ1286" i="1" s="1"/>
  <c r="H1053" i="11"/>
  <c r="K1053" s="1"/>
  <c r="AQ1055" i="1" s="1"/>
  <c r="H827" i="11"/>
  <c r="K827" s="1"/>
  <c r="AQ829" i="1" s="1"/>
  <c r="H1001" i="11"/>
  <c r="K1001" s="1"/>
  <c r="AQ1003" i="1" s="1"/>
  <c r="H921" i="11"/>
  <c r="K921" s="1"/>
  <c r="AQ923" i="1" s="1"/>
  <c r="AS923" s="1"/>
  <c r="H842" i="11"/>
  <c r="K842" s="1"/>
  <c r="AQ844" i="1" s="1"/>
  <c r="H662" i="11"/>
  <c r="K662" s="1"/>
  <c r="AQ664" i="1" s="1"/>
  <c r="H487" i="11"/>
  <c r="K487" s="1"/>
  <c r="AQ489" i="1" s="1"/>
  <c r="H252" i="11"/>
  <c r="K252" s="1"/>
  <c r="AQ254" i="1" s="1"/>
  <c r="H179" i="11"/>
  <c r="K179" s="1"/>
  <c r="AQ181" i="1" s="1"/>
  <c r="H110" i="11"/>
  <c r="K110" s="1"/>
  <c r="AQ112" i="1" s="1"/>
  <c r="H13" i="11"/>
  <c r="K13" s="1"/>
  <c r="AQ15" i="1" s="1"/>
  <c r="H527" i="11"/>
  <c r="K527" s="1"/>
  <c r="AQ529" i="1" s="1"/>
  <c r="H287" i="11"/>
  <c r="K287" s="1"/>
  <c r="AQ289" i="1" s="1"/>
  <c r="H189" i="11"/>
  <c r="K189" s="1"/>
  <c r="AQ191" i="1" s="1"/>
  <c r="H124" i="11"/>
  <c r="K124" s="1"/>
  <c r="AQ126" i="1" s="1"/>
  <c r="H78" i="11"/>
  <c r="K78" s="1"/>
  <c r="AQ80" i="1" s="1"/>
  <c r="H1408" i="11"/>
  <c r="K1408" s="1"/>
  <c r="AQ1410" i="1" s="1"/>
  <c r="H1534" i="11"/>
  <c r="K1534" s="1"/>
  <c r="AQ1536" i="1" s="1"/>
  <c r="H1465" i="11"/>
  <c r="K1465" s="1"/>
  <c r="AQ1467" i="1" s="1"/>
  <c r="H1252" i="11"/>
  <c r="K1252" s="1"/>
  <c r="AQ1254" i="1" s="1"/>
  <c r="H909" i="11"/>
  <c r="K909" s="1"/>
  <c r="AQ911" i="1" s="1"/>
  <c r="H896" i="11"/>
  <c r="K896" s="1"/>
  <c r="AQ898" i="1" s="1"/>
  <c r="H1057" i="11"/>
  <c r="K1057" s="1"/>
  <c r="AQ1059" i="1" s="1"/>
  <c r="H892" i="11"/>
  <c r="K892" s="1"/>
  <c r="AQ894" i="1" s="1"/>
  <c r="H882" i="11"/>
  <c r="K882" s="1"/>
  <c r="AQ884" i="1" s="1"/>
  <c r="H599" i="11"/>
  <c r="K599" s="1"/>
  <c r="AQ601" i="1" s="1"/>
  <c r="H216" i="11"/>
  <c r="K216" s="1"/>
  <c r="AQ218" i="1" s="1"/>
  <c r="H184" i="11"/>
  <c r="K184" s="1"/>
  <c r="AQ186" i="1" s="1"/>
  <c r="H103" i="11"/>
  <c r="K103" s="1"/>
  <c r="AQ105" i="1" s="1"/>
  <c r="H526" i="11"/>
  <c r="K526" s="1"/>
  <c r="AQ528" i="1" s="1"/>
  <c r="H397" i="11"/>
  <c r="K397" s="1"/>
  <c r="AQ399" i="1" s="1"/>
  <c r="H219" i="11"/>
  <c r="K219" s="1"/>
  <c r="AQ221" i="1" s="1"/>
  <c r="H154" i="11"/>
  <c r="K154" s="1"/>
  <c r="AQ156" i="1" s="1"/>
  <c r="H88" i="11"/>
  <c r="K88" s="1"/>
  <c r="AQ90" i="1" s="1"/>
  <c r="E936" i="93"/>
  <c r="G936" s="1"/>
  <c r="L936"/>
  <c r="AS937" i="1"/>
  <c r="AR937"/>
  <c r="E1421" i="93"/>
  <c r="G1421" s="1"/>
  <c r="L1421"/>
  <c r="N1421" s="1"/>
  <c r="AR1422" i="1"/>
  <c r="AS1422"/>
  <c r="AP1142"/>
  <c r="AP1110"/>
  <c r="AP1078"/>
  <c r="AP1017"/>
  <c r="AP953"/>
  <c r="AP861"/>
  <c r="AP837"/>
  <c r="AP825"/>
  <c r="AP793"/>
  <c r="AP789"/>
  <c r="AP769"/>
  <c r="AP765"/>
  <c r="AP2208"/>
  <c r="AP1064"/>
  <c r="AP956"/>
  <c r="AP951"/>
  <c r="AP860"/>
  <c r="AP839"/>
  <c r="AP823"/>
  <c r="AP807"/>
  <c r="AP770"/>
  <c r="AP764"/>
  <c r="AP660"/>
  <c r="AP652"/>
  <c r="AP644"/>
  <c r="AP632"/>
  <c r="AP624"/>
  <c r="AP592"/>
  <c r="AP580"/>
  <c r="AP564"/>
  <c r="AP560"/>
  <c r="AP556"/>
  <c r="AP552"/>
  <c r="AP548"/>
  <c r="AP532"/>
  <c r="AP436"/>
  <c r="AP380"/>
  <c r="AP344"/>
  <c r="AP200"/>
  <c r="AP1152"/>
  <c r="AP1099"/>
  <c r="AP1034"/>
  <c r="AP952"/>
  <c r="AP862"/>
  <c r="AP840"/>
  <c r="AP824"/>
  <c r="AP814"/>
  <c r="AP766"/>
  <c r="AP653"/>
  <c r="AP641"/>
  <c r="AP633"/>
  <c r="AP621"/>
  <c r="AP593"/>
  <c r="AP569"/>
  <c r="AP565"/>
  <c r="AP561"/>
  <c r="AP557"/>
  <c r="AP553"/>
  <c r="AP549"/>
  <c r="AP473"/>
  <c r="AP381"/>
  <c r="AP285"/>
  <c r="AP277"/>
  <c r="AP237"/>
  <c r="AP197"/>
  <c r="AP161"/>
  <c r="AP153"/>
  <c r="AP1122"/>
  <c r="AP1112"/>
  <c r="AP975"/>
  <c r="AP954"/>
  <c r="AP927"/>
  <c r="AP874"/>
  <c r="AP863"/>
  <c r="AP842"/>
  <c r="AP820"/>
  <c r="AP815"/>
  <c r="AP810"/>
  <c r="AP788"/>
  <c r="AP642"/>
  <c r="AP634"/>
  <c r="AP622"/>
  <c r="AP614"/>
  <c r="AP594"/>
  <c r="AP590"/>
  <c r="AP586"/>
  <c r="AP578"/>
  <c r="AP574"/>
  <c r="AP570"/>
  <c r="AP566"/>
  <c r="AP562"/>
  <c r="AP558"/>
  <c r="AP554"/>
  <c r="AP550"/>
  <c r="AP474"/>
  <c r="AP442"/>
  <c r="AP438"/>
  <c r="AP406"/>
  <c r="AP298"/>
  <c r="AP278"/>
  <c r="AP976"/>
  <c r="AP966"/>
  <c r="AP955"/>
  <c r="AP950"/>
  <c r="AP864"/>
  <c r="AP859"/>
  <c r="AP827"/>
  <c r="AP816"/>
  <c r="AP811"/>
  <c r="AP806"/>
  <c r="AP800"/>
  <c r="AP768"/>
  <c r="AP763"/>
  <c r="AP659"/>
  <c r="AP651"/>
  <c r="AP643"/>
  <c r="AP623"/>
  <c r="AP615"/>
  <c r="AP603"/>
  <c r="AP591"/>
  <c r="AP579"/>
  <c r="AP563"/>
  <c r="AP559"/>
  <c r="AP555"/>
  <c r="AP551"/>
  <c r="AP535"/>
  <c r="AP259"/>
  <c r="AP243"/>
  <c r="AP235"/>
  <c r="AP195"/>
  <c r="AP151"/>
  <c r="AP99"/>
  <c r="AP95"/>
  <c r="AP160"/>
  <c r="AP136"/>
  <c r="AP98"/>
  <c r="AP93"/>
  <c r="AP67"/>
  <c r="AP63"/>
  <c r="AP35"/>
  <c r="AP31"/>
  <c r="AP27"/>
  <c r="AP23"/>
  <c r="AP19"/>
  <c r="AP11"/>
  <c r="AP138"/>
  <c r="AP132"/>
  <c r="AP94"/>
  <c r="AP68"/>
  <c r="AP64"/>
  <c r="AP56"/>
  <c r="AP36"/>
  <c r="AP32"/>
  <c r="AP28"/>
  <c r="AP24"/>
  <c r="AP20"/>
  <c r="AP12"/>
  <c r="AP8"/>
  <c r="AP128"/>
  <c r="AP101"/>
  <c r="AP96"/>
  <c r="AP65"/>
  <c r="AP61"/>
  <c r="AP53"/>
  <c r="AP33"/>
  <c r="AP29"/>
  <c r="AP25"/>
  <c r="AP21"/>
  <c r="AP13"/>
  <c r="AP9"/>
  <c r="AP246"/>
  <c r="AP198"/>
  <c r="AP134"/>
  <c r="AP124"/>
  <c r="AP97"/>
  <c r="AP66"/>
  <c r="AP62"/>
  <c r="AP58"/>
  <c r="AP50"/>
  <c r="AP34"/>
  <c r="AP30"/>
  <c r="AP26"/>
  <c r="AP22"/>
  <c r="AP18"/>
  <c r="AP10"/>
  <c r="AP2321"/>
  <c r="AP2300"/>
  <c r="AP2207"/>
  <c r="AP2342"/>
  <c r="AP1494"/>
  <c r="AP1473"/>
  <c r="AP2301"/>
  <c r="AP2210"/>
  <c r="AP2198"/>
  <c r="AP1496"/>
  <c r="AP1486"/>
  <c r="AP2320"/>
  <c r="AP2309"/>
  <c r="AP2212"/>
  <c r="AP2204"/>
  <c r="AP1500"/>
  <c r="AP1487"/>
  <c r="AP2319"/>
  <c r="AP2214"/>
  <c r="AP2205"/>
  <c r="AP2213"/>
  <c r="AP1488"/>
  <c r="AP2211"/>
  <c r="AP1483"/>
  <c r="AP1475"/>
  <c r="AP1429"/>
  <c r="AP1399"/>
  <c r="AP1298"/>
  <c r="AP1277"/>
  <c r="AP1273"/>
  <c r="AP1193"/>
  <c r="AP1162"/>
  <c r="AP1478"/>
  <c r="AP1464"/>
  <c r="AP1409"/>
  <c r="AP1372"/>
  <c r="AP1208"/>
  <c r="AP1184"/>
  <c r="AP1153"/>
  <c r="AP1111"/>
  <c r="AP1035"/>
  <c r="AP2328"/>
  <c r="AP1493"/>
  <c r="AP1477"/>
  <c r="AP1465"/>
  <c r="AP1414"/>
  <c r="AP1348"/>
  <c r="AP1284"/>
  <c r="AP1274"/>
  <c r="AP1203"/>
  <c r="AP1168"/>
  <c r="AP1482"/>
  <c r="AP1466"/>
  <c r="AP1423"/>
  <c r="AP1390"/>
  <c r="AP1244"/>
  <c r="AP1192"/>
  <c r="AP1159"/>
  <c r="AP1141"/>
  <c r="AP1079"/>
  <c r="AP1501"/>
  <c r="AP1479"/>
  <c r="AP1469"/>
  <c r="AP1421"/>
  <c r="AP1370"/>
  <c r="AP1290"/>
  <c r="AP1275"/>
  <c r="AP1219"/>
  <c r="AP1172"/>
  <c r="AP1484"/>
  <c r="AP1470"/>
  <c r="AP1428"/>
  <c r="AP1397"/>
  <c r="AP1285"/>
  <c r="AP1194"/>
  <c r="AP1161"/>
  <c r="AP1147"/>
  <c r="AP1098"/>
  <c r="AP2206"/>
  <c r="AP1481"/>
  <c r="AP1471"/>
  <c r="AP1427"/>
  <c r="AP1398"/>
  <c r="AP1294"/>
  <c r="AP1276"/>
  <c r="AP1272"/>
  <c r="AP1191"/>
  <c r="AP1495"/>
  <c r="AP1474"/>
  <c r="AP1430"/>
  <c r="AP1400"/>
  <c r="AP1297"/>
  <c r="AP1202"/>
  <c r="AP1171"/>
  <c r="AP1151"/>
  <c r="AP1109"/>
  <c r="E879" i="93"/>
  <c r="G879" s="1"/>
  <c r="L879"/>
  <c r="N879" s="1"/>
  <c r="AS880" i="1"/>
  <c r="AR880"/>
  <c r="AR1573"/>
  <c r="AS1573"/>
  <c r="M1572" i="93"/>
  <c r="N1572" s="1"/>
  <c r="F1572"/>
  <c r="G1572" s="1"/>
  <c r="AP1150" i="1"/>
  <c r="AP1134"/>
  <c r="AP1118"/>
  <c r="AP1102"/>
  <c r="AP1095"/>
  <c r="AP1087"/>
  <c r="AP1070"/>
  <c r="AP1062"/>
  <c r="AP1038"/>
  <c r="AP1030"/>
  <c r="AP1022"/>
  <c r="AP1013"/>
  <c r="AP1009"/>
  <c r="AP997"/>
  <c r="AP993"/>
  <c r="AP989"/>
  <c r="AP985"/>
  <c r="AP977"/>
  <c r="AP965"/>
  <c r="AP961"/>
  <c r="AP957"/>
  <c r="AP949"/>
  <c r="AP945"/>
  <c r="AP933"/>
  <c r="AP929"/>
  <c r="AP925"/>
  <c r="AP921"/>
  <c r="AP917"/>
  <c r="AP909"/>
  <c r="AP905"/>
  <c r="AP901"/>
  <c r="AP897"/>
  <c r="AP889"/>
  <c r="AP881"/>
  <c r="AP877"/>
  <c r="AP873"/>
  <c r="AP869"/>
  <c r="AP857"/>
  <c r="AP853"/>
  <c r="AP849"/>
  <c r="AP833"/>
  <c r="AP829"/>
  <c r="AP821"/>
  <c r="AP817"/>
  <c r="AP813"/>
  <c r="AP805"/>
  <c r="AP801"/>
  <c r="AP797"/>
  <c r="AP785"/>
  <c r="AP781"/>
  <c r="AP777"/>
  <c r="AP773"/>
  <c r="AP757"/>
  <c r="AP753"/>
  <c r="AP749"/>
  <c r="AP1148"/>
  <c r="AP1138"/>
  <c r="AP1116"/>
  <c r="AP1106"/>
  <c r="AP1097"/>
  <c r="AP1085"/>
  <c r="AP1074"/>
  <c r="AP1032"/>
  <c r="AP1020"/>
  <c r="AP1015"/>
  <c r="AP1010"/>
  <c r="AP994"/>
  <c r="AP983"/>
  <c r="AP978"/>
  <c r="AP962"/>
  <c r="AP946"/>
  <c r="AP930"/>
  <c r="AP919"/>
  <c r="AP908"/>
  <c r="AP903"/>
  <c r="AP898"/>
  <c r="AP887"/>
  <c r="AP882"/>
  <c r="AP876"/>
  <c r="AP871"/>
  <c r="AP866"/>
  <c r="AP855"/>
  <c r="AP850"/>
  <c r="AP834"/>
  <c r="AP828"/>
  <c r="AP818"/>
  <c r="AP812"/>
  <c r="AP802"/>
  <c r="AP796"/>
  <c r="AP791"/>
  <c r="AP786"/>
  <c r="AP780"/>
  <c r="AP775"/>
  <c r="AP759"/>
  <c r="AP754"/>
  <c r="AP748"/>
  <c r="AP728"/>
  <c r="AP712"/>
  <c r="AP708"/>
  <c r="AP704"/>
  <c r="AP668"/>
  <c r="AP664"/>
  <c r="AP656"/>
  <c r="AP648"/>
  <c r="AP640"/>
  <c r="AP636"/>
  <c r="AP628"/>
  <c r="AP616"/>
  <c r="AP612"/>
  <c r="AP608"/>
  <c r="AP604"/>
  <c r="AP600"/>
  <c r="AP596"/>
  <c r="AP588"/>
  <c r="AP584"/>
  <c r="AP576"/>
  <c r="AP572"/>
  <c r="AP568"/>
  <c r="AP544"/>
  <c r="AP540"/>
  <c r="AP528"/>
  <c r="AP524"/>
  <c r="AP516"/>
  <c r="AP512"/>
  <c r="AP504"/>
  <c r="AP500"/>
  <c r="AP496"/>
  <c r="AP492"/>
  <c r="AP488"/>
  <c r="AP484"/>
  <c r="AP480"/>
  <c r="AP476"/>
  <c r="AP472"/>
  <c r="AP468"/>
  <c r="AP464"/>
  <c r="AP452"/>
  <c r="AP448"/>
  <c r="AP440"/>
  <c r="AP432"/>
  <c r="AP428"/>
  <c r="AP424"/>
  <c r="AP420"/>
  <c r="AP416"/>
  <c r="AP412"/>
  <c r="AP408"/>
  <c r="AP396"/>
  <c r="AP388"/>
  <c r="AP384"/>
  <c r="AP376"/>
  <c r="AP372"/>
  <c r="AP364"/>
  <c r="AP360"/>
  <c r="AP356"/>
  <c r="AP348"/>
  <c r="AP340"/>
  <c r="AP336"/>
  <c r="AP332"/>
  <c r="AP328"/>
  <c r="AP324"/>
  <c r="AP320"/>
  <c r="AP316"/>
  <c r="AP308"/>
  <c r="AP304"/>
  <c r="AP296"/>
  <c r="AP292"/>
  <c r="AP288"/>
  <c r="AP284"/>
  <c r="AP280"/>
  <c r="AP276"/>
  <c r="AP272"/>
  <c r="AP268"/>
  <c r="AP256"/>
  <c r="AP252"/>
  <c r="AP248"/>
  <c r="AP244"/>
  <c r="AP240"/>
  <c r="AP236"/>
  <c r="AP228"/>
  <c r="AP224"/>
  <c r="AP220"/>
  <c r="AP212"/>
  <c r="AP204"/>
  <c r="AP1130"/>
  <c r="AP1120"/>
  <c r="AP1108"/>
  <c r="AP1089"/>
  <c r="AP1076"/>
  <c r="AP1066"/>
  <c r="AP1024"/>
  <c r="AP1016"/>
  <c r="AP1011"/>
  <c r="AP1006"/>
  <c r="AP995"/>
  <c r="AP990"/>
  <c r="AP979"/>
  <c r="AP963"/>
  <c r="AP958"/>
  <c r="AP947"/>
  <c r="AP936"/>
  <c r="AP931"/>
  <c r="AP926"/>
  <c r="AP920"/>
  <c r="AP915"/>
  <c r="AP910"/>
  <c r="AP904"/>
  <c r="AP899"/>
  <c r="AP888"/>
  <c r="AP883"/>
  <c r="AP878"/>
  <c r="AP872"/>
  <c r="AP867"/>
  <c r="AP856"/>
  <c r="AP835"/>
  <c r="AP830"/>
  <c r="AP819"/>
  <c r="AP803"/>
  <c r="AP798"/>
  <c r="AP792"/>
  <c r="AP787"/>
  <c r="AP782"/>
  <c r="AP776"/>
  <c r="AP771"/>
  <c r="AP760"/>
  <c r="AP755"/>
  <c r="AP750"/>
  <c r="AP729"/>
  <c r="AP725"/>
  <c r="AP717"/>
  <c r="AP713"/>
  <c r="AP673"/>
  <c r="AP669"/>
  <c r="AP665"/>
  <c r="AP661"/>
  <c r="AP657"/>
  <c r="AP649"/>
  <c r="AP645"/>
  <c r="AP637"/>
  <c r="AP625"/>
  <c r="AP617"/>
  <c r="AP613"/>
  <c r="AP609"/>
  <c r="AP605"/>
  <c r="AP601"/>
  <c r="AP597"/>
  <c r="AP589"/>
  <c r="AP585"/>
  <c r="AP581"/>
  <c r="AP577"/>
  <c r="AP541"/>
  <c r="AP537"/>
  <c r="AP533"/>
  <c r="AP529"/>
  <c r="AP521"/>
  <c r="AP517"/>
  <c r="AP509"/>
  <c r="AP505"/>
  <c r="AP501"/>
  <c r="AP489"/>
  <c r="AP485"/>
  <c r="AP481"/>
  <c r="AP477"/>
  <c r="AP469"/>
  <c r="AP465"/>
  <c r="AP461"/>
  <c r="AP457"/>
  <c r="AP445"/>
  <c r="AP441"/>
  <c r="AP437"/>
  <c r="AP433"/>
  <c r="AP429"/>
  <c r="AP425"/>
  <c r="AP421"/>
  <c r="AP417"/>
  <c r="AP409"/>
  <c r="AP405"/>
  <c r="AP401"/>
  <c r="AP397"/>
  <c r="AP393"/>
  <c r="AP385"/>
  <c r="AP377"/>
  <c r="AP361"/>
  <c r="AP353"/>
  <c r="AP349"/>
  <c r="AP345"/>
  <c r="AP341"/>
  <c r="AP337"/>
  <c r="AP333"/>
  <c r="AP329"/>
  <c r="AP325"/>
  <c r="AP321"/>
  <c r="AP305"/>
  <c r="AP301"/>
  <c r="AP297"/>
  <c r="AP293"/>
  <c r="AP289"/>
  <c r="AP281"/>
  <c r="AP273"/>
  <c r="AP269"/>
  <c r="AP265"/>
  <c r="AP261"/>
  <c r="AP257"/>
  <c r="AP253"/>
  <c r="AP249"/>
  <c r="AP245"/>
  <c r="AP241"/>
  <c r="AP233"/>
  <c r="AP229"/>
  <c r="AP225"/>
  <c r="AP221"/>
  <c r="AP213"/>
  <c r="AP209"/>
  <c r="AP205"/>
  <c r="AP201"/>
  <c r="AP193"/>
  <c r="AP189"/>
  <c r="AP185"/>
  <c r="AP181"/>
  <c r="AP177"/>
  <c r="AP173"/>
  <c r="AP165"/>
  <c r="AP157"/>
  <c r="AP149"/>
  <c r="AP145"/>
  <c r="AP141"/>
  <c r="AP137"/>
  <c r="AP1144"/>
  <c r="AP1132"/>
  <c r="AP1100"/>
  <c r="AP1091"/>
  <c r="AP1081"/>
  <c r="AP1068"/>
  <c r="AP1058"/>
  <c r="AP1036"/>
  <c r="AP1026"/>
  <c r="AP1018"/>
  <c r="AP1012"/>
  <c r="AP996"/>
  <c r="AP991"/>
  <c r="AP986"/>
  <c r="AP980"/>
  <c r="AP964"/>
  <c r="AP959"/>
  <c r="AP948"/>
  <c r="AP943"/>
  <c r="AP932"/>
  <c r="AP916"/>
  <c r="AP911"/>
  <c r="AP906"/>
  <c r="AP900"/>
  <c r="AP895"/>
  <c r="AP890"/>
  <c r="AP884"/>
  <c r="AP879"/>
  <c r="AP868"/>
  <c r="AP858"/>
  <c r="AP852"/>
  <c r="AP847"/>
  <c r="AP836"/>
  <c r="AP831"/>
  <c r="AP826"/>
  <c r="AP804"/>
  <c r="AP799"/>
  <c r="AP794"/>
  <c r="AP783"/>
  <c r="AP778"/>
  <c r="AP767"/>
  <c r="AP762"/>
  <c r="AP756"/>
  <c r="AP730"/>
  <c r="AP726"/>
  <c r="AP714"/>
  <c r="AP702"/>
  <c r="AP682"/>
  <c r="AP670"/>
  <c r="AP662"/>
  <c r="AP658"/>
  <c r="AP654"/>
  <c r="AP650"/>
  <c r="AP646"/>
  <c r="AP638"/>
  <c r="AP630"/>
  <c r="AP626"/>
  <c r="AP618"/>
  <c r="AP610"/>
  <c r="AP606"/>
  <c r="AP602"/>
  <c r="AP598"/>
  <c r="AP582"/>
  <c r="AP546"/>
  <c r="AP542"/>
  <c r="AP538"/>
  <c r="AP534"/>
  <c r="AP526"/>
  <c r="AP522"/>
  <c r="AP518"/>
  <c r="AP510"/>
  <c r="AP506"/>
  <c r="AP502"/>
  <c r="AP498"/>
  <c r="AP494"/>
  <c r="AP490"/>
  <c r="AP486"/>
  <c r="AP482"/>
  <c r="AP478"/>
  <c r="AP470"/>
  <c r="AP466"/>
  <c r="AP462"/>
  <c r="AP458"/>
  <c r="AP446"/>
  <c r="AP434"/>
  <c r="AP430"/>
  <c r="AP426"/>
  <c r="AP422"/>
  <c r="AP418"/>
  <c r="AP414"/>
  <c r="AP410"/>
  <c r="AP402"/>
  <c r="AP398"/>
  <c r="AP394"/>
  <c r="AP390"/>
  <c r="AP382"/>
  <c r="AP378"/>
  <c r="AP374"/>
  <c r="AP370"/>
  <c r="AP366"/>
  <c r="AP362"/>
  <c r="AP354"/>
  <c r="AP346"/>
  <c r="AP338"/>
  <c r="AP330"/>
  <c r="AP326"/>
  <c r="AP322"/>
  <c r="AP314"/>
  <c r="AP310"/>
  <c r="AP306"/>
  <c r="AP302"/>
  <c r="AP294"/>
  <c r="AP290"/>
  <c r="AP286"/>
  <c r="AP282"/>
  <c r="AP274"/>
  <c r="AP270"/>
  <c r="AP266"/>
  <c r="AP262"/>
  <c r="AP258"/>
  <c r="AP254"/>
  <c r="AP250"/>
  <c r="AP1136"/>
  <c r="AP1124"/>
  <c r="AP1114"/>
  <c r="AP1104"/>
  <c r="AP1093"/>
  <c r="AP1083"/>
  <c r="AP1072"/>
  <c r="AP1060"/>
  <c r="AP1040"/>
  <c r="AP1028"/>
  <c r="AP1019"/>
  <c r="AP1014"/>
  <c r="AP1008"/>
  <c r="AP998"/>
  <c r="AP992"/>
  <c r="AP944"/>
  <c r="AP934"/>
  <c r="AP928"/>
  <c r="AP918"/>
  <c r="AP912"/>
  <c r="AP907"/>
  <c r="AP902"/>
  <c r="AP896"/>
  <c r="AP891"/>
  <c r="AP886"/>
  <c r="AP875"/>
  <c r="AP870"/>
  <c r="AP854"/>
  <c r="AP848"/>
  <c r="AP843"/>
  <c r="AP838"/>
  <c r="AP832"/>
  <c r="AP822"/>
  <c r="AP795"/>
  <c r="AP790"/>
  <c r="AP784"/>
  <c r="AP779"/>
  <c r="AP774"/>
  <c r="AP758"/>
  <c r="AP747"/>
  <c r="AP731"/>
  <c r="AP727"/>
  <c r="AP715"/>
  <c r="AP703"/>
  <c r="AP671"/>
  <c r="AP667"/>
  <c r="AP663"/>
  <c r="AP655"/>
  <c r="AP647"/>
  <c r="AP639"/>
  <c r="AP635"/>
  <c r="AP627"/>
  <c r="AP611"/>
  <c r="AP607"/>
  <c r="AP599"/>
  <c r="AP595"/>
  <c r="AP587"/>
  <c r="AP583"/>
  <c r="AP567"/>
  <c r="AP543"/>
  <c r="AP539"/>
  <c r="AP531"/>
  <c r="AP527"/>
  <c r="AP523"/>
  <c r="AP515"/>
  <c r="AP507"/>
  <c r="AP499"/>
  <c r="AP495"/>
  <c r="AP491"/>
  <c r="AP487"/>
  <c r="AP479"/>
  <c r="AP475"/>
  <c r="AP471"/>
  <c r="AP467"/>
  <c r="AP463"/>
  <c r="AP459"/>
  <c r="AP455"/>
  <c r="AP451"/>
  <c r="AP447"/>
  <c r="AP443"/>
  <c r="AP439"/>
  <c r="AP435"/>
  <c r="AP431"/>
  <c r="AP427"/>
  <c r="AP423"/>
  <c r="AP419"/>
  <c r="AP415"/>
  <c r="AP411"/>
  <c r="AP407"/>
  <c r="AP403"/>
  <c r="AP399"/>
  <c r="AP395"/>
  <c r="AP391"/>
  <c r="AP387"/>
  <c r="AP383"/>
  <c r="AP379"/>
  <c r="AP375"/>
  <c r="AP371"/>
  <c r="AP363"/>
  <c r="AP359"/>
  <c r="AP351"/>
  <c r="AP347"/>
  <c r="AP343"/>
  <c r="AP339"/>
  <c r="AP335"/>
  <c r="AP331"/>
  <c r="AP327"/>
  <c r="AP319"/>
  <c r="AP311"/>
  <c r="AP307"/>
  <c r="AP303"/>
  <c r="AP299"/>
  <c r="AP295"/>
  <c r="AP291"/>
  <c r="AP287"/>
  <c r="AP283"/>
  <c r="AP279"/>
  <c r="AP275"/>
  <c r="AP271"/>
  <c r="AP267"/>
  <c r="AP255"/>
  <c r="AP251"/>
  <c r="AP247"/>
  <c r="AP239"/>
  <c r="AP231"/>
  <c r="AP227"/>
  <c r="AP223"/>
  <c r="AP215"/>
  <c r="AP211"/>
  <c r="AP207"/>
  <c r="AP203"/>
  <c r="AP199"/>
  <c r="AP191"/>
  <c r="AP187"/>
  <c r="AP183"/>
  <c r="AP179"/>
  <c r="AP175"/>
  <c r="AP171"/>
  <c r="AP167"/>
  <c r="AP163"/>
  <c r="AP159"/>
  <c r="AP155"/>
  <c r="AP147"/>
  <c r="AP143"/>
  <c r="AP139"/>
  <c r="AP135"/>
  <c r="AP131"/>
  <c r="AP127"/>
  <c r="AP123"/>
  <c r="AP119"/>
  <c r="AP111"/>
  <c r="AP103"/>
  <c r="AP91"/>
  <c r="AP87"/>
  <c r="AP234"/>
  <c r="AP218"/>
  <c r="AP202"/>
  <c r="AP192"/>
  <c r="AP184"/>
  <c r="AP176"/>
  <c r="AP168"/>
  <c r="AP152"/>
  <c r="AP144"/>
  <c r="AP130"/>
  <c r="AP125"/>
  <c r="AP120"/>
  <c r="AP114"/>
  <c r="AP109"/>
  <c r="AP104"/>
  <c r="AP88"/>
  <c r="AP83"/>
  <c r="AP79"/>
  <c r="AP75"/>
  <c r="AP59"/>
  <c r="AP55"/>
  <c r="AP47"/>
  <c r="AP43"/>
  <c r="AP39"/>
  <c r="AP15"/>
  <c r="AP238"/>
  <c r="AP222"/>
  <c r="AP194"/>
  <c r="AP186"/>
  <c r="AP178"/>
  <c r="AP162"/>
  <c r="AP154"/>
  <c r="AP146"/>
  <c r="AP126"/>
  <c r="AP121"/>
  <c r="AP116"/>
  <c r="AP110"/>
  <c r="AP89"/>
  <c r="AP80"/>
  <c r="AP76"/>
  <c r="AP72"/>
  <c r="AP60"/>
  <c r="AP52"/>
  <c r="AP48"/>
  <c r="AP44"/>
  <c r="AP40"/>
  <c r="AP16"/>
  <c r="AP242"/>
  <c r="AP226"/>
  <c r="AP210"/>
  <c r="AP196"/>
  <c r="AP180"/>
  <c r="AP164"/>
  <c r="AP156"/>
  <c r="AP148"/>
  <c r="AP140"/>
  <c r="AP133"/>
  <c r="AP122"/>
  <c r="AP117"/>
  <c r="AP112"/>
  <c r="AP90"/>
  <c r="AP81"/>
  <c r="AP77"/>
  <c r="AP73"/>
  <c r="AP57"/>
  <c r="AP45"/>
  <c r="AP41"/>
  <c r="AP37"/>
  <c r="AP17"/>
  <c r="AP230"/>
  <c r="AP214"/>
  <c r="AP190"/>
  <c r="AP182"/>
  <c r="AP174"/>
  <c r="AP166"/>
  <c r="AP158"/>
  <c r="AP150"/>
  <c r="AP142"/>
  <c r="AP129"/>
  <c r="AP118"/>
  <c r="AP113"/>
  <c r="AP102"/>
  <c r="AP92"/>
  <c r="AP86"/>
  <c r="AP82"/>
  <c r="AP78"/>
  <c r="AP74"/>
  <c r="AP54"/>
  <c r="AP46"/>
  <c r="AP42"/>
  <c r="AP38"/>
  <c r="AP14"/>
  <c r="AP1538"/>
  <c r="AP1534"/>
  <c r="AP1530"/>
  <c r="AP1526"/>
  <c r="AP1522"/>
  <c r="AP1518"/>
  <c r="AP1514"/>
  <c r="AP1510"/>
  <c r="AP1506"/>
  <c r="AP1499"/>
  <c r="AP2237"/>
  <c r="AP1535"/>
  <c r="AP1531"/>
  <c r="AP1527"/>
  <c r="AP1523"/>
  <c r="AP1519"/>
  <c r="AP1515"/>
  <c r="AP1511"/>
  <c r="AP1507"/>
  <c r="AP1502"/>
  <c r="AP1536"/>
  <c r="AP1532"/>
  <c r="AP1528"/>
  <c r="AP1524"/>
  <c r="AP1520"/>
  <c r="AP1516"/>
  <c r="AP1512"/>
  <c r="AP1508"/>
  <c r="AP1503"/>
  <c r="AP1485"/>
  <c r="AP1537"/>
  <c r="AP1533"/>
  <c r="AP1529"/>
  <c r="AP1525"/>
  <c r="AP1521"/>
  <c r="AP1517"/>
  <c r="AP1513"/>
  <c r="AP1509"/>
  <c r="AP1504"/>
  <c r="AP1498"/>
  <c r="AP1408"/>
  <c r="AP1392"/>
  <c r="AP1358"/>
  <c r="AP1306"/>
  <c r="AP1280"/>
  <c r="AP1264"/>
  <c r="AP1252"/>
  <c r="AP1225"/>
  <c r="AP1211"/>
  <c r="AP1189"/>
  <c r="AP1177"/>
  <c r="AP1413"/>
  <c r="AP1374"/>
  <c r="AP1313"/>
  <c r="AP1303"/>
  <c r="AP1269"/>
  <c r="AP1261"/>
  <c r="AP1236"/>
  <c r="AP1214"/>
  <c r="AP1204"/>
  <c r="AP1190"/>
  <c r="AP1167"/>
  <c r="AP1145"/>
  <c r="AP1135"/>
  <c r="AP1127"/>
  <c r="AP1119"/>
  <c r="AP1107"/>
  <c r="AP1096"/>
  <c r="AP1088"/>
  <c r="AP1080"/>
  <c r="AP1069"/>
  <c r="AP1061"/>
  <c r="AP1037"/>
  <c r="AP1025"/>
  <c r="AP1417"/>
  <c r="AP1402"/>
  <c r="AP1364"/>
  <c r="AP1308"/>
  <c r="AP1286"/>
  <c r="AP1266"/>
  <c r="AP1258"/>
  <c r="AP1227"/>
  <c r="AP1213"/>
  <c r="AP1195"/>
  <c r="AP1183"/>
  <c r="AP1462"/>
  <c r="AP1403"/>
  <c r="AP1359"/>
  <c r="AP1305"/>
  <c r="AP1279"/>
  <c r="AP1263"/>
  <c r="AP1251"/>
  <c r="AP1216"/>
  <c r="AP1206"/>
  <c r="AP1196"/>
  <c r="AP1182"/>
  <c r="AP1149"/>
  <c r="AP1137"/>
  <c r="AP1129"/>
  <c r="AP1121"/>
  <c r="AP1113"/>
  <c r="AP1101"/>
  <c r="AP1090"/>
  <c r="AP1082"/>
  <c r="AP1071"/>
  <c r="AP1063"/>
  <c r="AP1045"/>
  <c r="AP1027"/>
  <c r="AP1463"/>
  <c r="AP1404"/>
  <c r="AP1368"/>
  <c r="AP1310"/>
  <c r="AP1302"/>
  <c r="AP1268"/>
  <c r="AP1260"/>
  <c r="AP1231"/>
  <c r="AP1215"/>
  <c r="AP1205"/>
  <c r="AP1185"/>
  <c r="AP1156"/>
  <c r="AP1405"/>
  <c r="AP1367"/>
  <c r="AP1307"/>
  <c r="AP1299"/>
  <c r="AP1265"/>
  <c r="AP1253"/>
  <c r="AP1224"/>
  <c r="AP1210"/>
  <c r="AP1198"/>
  <c r="AP1186"/>
  <c r="AP1155"/>
  <c r="AP1139"/>
  <c r="AP1131"/>
  <c r="AP1123"/>
  <c r="AP1115"/>
  <c r="AP1103"/>
  <c r="AP1092"/>
  <c r="AP1084"/>
  <c r="AP1073"/>
  <c r="AP1065"/>
  <c r="AP1057"/>
  <c r="AP1031"/>
  <c r="AP1021"/>
  <c r="AP2236"/>
  <c r="AP1406"/>
  <c r="AP1373"/>
  <c r="AP1312"/>
  <c r="AP1304"/>
  <c r="AP1270"/>
  <c r="AP1262"/>
  <c r="AP1233"/>
  <c r="AP1223"/>
  <c r="AP1209"/>
  <c r="AP1187"/>
  <c r="AP1158"/>
  <c r="AP1407"/>
  <c r="AP1369"/>
  <c r="AP1309"/>
  <c r="AP1301"/>
  <c r="AP1267"/>
  <c r="AP1259"/>
  <c r="AP1226"/>
  <c r="AP1212"/>
  <c r="AP1200"/>
  <c r="AP1188"/>
  <c r="AP1157"/>
  <c r="AP1143"/>
  <c r="AP1133"/>
  <c r="AP1125"/>
  <c r="AP1117"/>
  <c r="AP1105"/>
  <c r="AP1094"/>
  <c r="AP1086"/>
  <c r="AP1075"/>
  <c r="AP1067"/>
  <c r="AP1059"/>
  <c r="AP1033"/>
  <c r="AP1023"/>
  <c r="E771" i="93"/>
  <c r="L771"/>
  <c r="AS772" i="1"/>
  <c r="E941" i="93"/>
  <c r="L941"/>
  <c r="AS942" i="1"/>
  <c r="AR942"/>
  <c r="E923" i="93"/>
  <c r="L923"/>
  <c r="AS924" i="1"/>
  <c r="AR924"/>
  <c r="E1041" i="93"/>
  <c r="L1041"/>
  <c r="AS1042" i="1"/>
  <c r="AR1042"/>
  <c r="E892" i="93"/>
  <c r="L892"/>
  <c r="AS893" i="1"/>
  <c r="AR893"/>
  <c r="M437" i="93"/>
  <c r="F437"/>
  <c r="M360"/>
  <c r="F360"/>
  <c r="M429"/>
  <c r="F429"/>
  <c r="M480"/>
  <c r="F480"/>
  <c r="M741"/>
  <c r="F741"/>
  <c r="F987"/>
  <c r="G987" s="1"/>
  <c r="M987"/>
  <c r="F1173"/>
  <c r="M1173"/>
  <c r="F541"/>
  <c r="M541"/>
  <c r="F933"/>
  <c r="M933"/>
  <c r="F1181"/>
  <c r="M1181"/>
  <c r="F392"/>
  <c r="M392"/>
  <c r="F442"/>
  <c r="M442"/>
  <c r="F486"/>
  <c r="M486"/>
  <c r="M755"/>
  <c r="F755"/>
  <c r="F1040"/>
  <c r="G1040" s="1"/>
  <c r="M1040"/>
  <c r="N1040" s="1"/>
  <c r="AS1041" i="1"/>
  <c r="AR1041"/>
  <c r="M451" i="93"/>
  <c r="F451"/>
  <c r="M581"/>
  <c r="F581"/>
  <c r="F1049"/>
  <c r="G1049" s="1"/>
  <c r="M1049"/>
  <c r="N1049" s="1"/>
  <c r="AR1050" i="1"/>
  <c r="AS1050"/>
  <c r="F1457" i="93"/>
  <c r="G1457" s="1"/>
  <c r="AS1458" i="1"/>
  <c r="M1457" i="93"/>
  <c r="N1457" s="1"/>
  <c r="AS2149" i="1"/>
  <c r="F2148" i="93"/>
  <c r="G2148" s="1"/>
  <c r="AR2149" i="1"/>
  <c r="M2148" i="93"/>
  <c r="N2148" s="1"/>
  <c r="AR2097" i="1"/>
  <c r="M2096" i="93"/>
  <c r="N2096" s="1"/>
  <c r="F2096"/>
  <c r="G2096" s="1"/>
  <c r="AS2097" i="1"/>
  <c r="G1660" i="94"/>
  <c r="M1660" s="1"/>
  <c r="E1660"/>
  <c r="E2355"/>
  <c r="G2355"/>
  <c r="M2355" s="1"/>
  <c r="F1782"/>
  <c r="H1782"/>
  <c r="N1782" s="1"/>
  <c r="H1690"/>
  <c r="N1690" s="1"/>
  <c r="F1690"/>
  <c r="H2376"/>
  <c r="N2376" s="1"/>
  <c r="F2376"/>
  <c r="H2187"/>
  <c r="N2187" s="1"/>
  <c r="F2187"/>
  <c r="E1793"/>
  <c r="G1793"/>
  <c r="M1793" s="1"/>
  <c r="F2051"/>
  <c r="H2051"/>
  <c r="N2051" s="1"/>
  <c r="F1766"/>
  <c r="H1766"/>
  <c r="N1766" s="1"/>
  <c r="H1738"/>
  <c r="N1738" s="1"/>
  <c r="F1738"/>
  <c r="F2390"/>
  <c r="H2390"/>
  <c r="N2390" s="1"/>
  <c r="F1662"/>
  <c r="H1662"/>
  <c r="N1662" s="1"/>
  <c r="G1795"/>
  <c r="M1795" s="1"/>
  <c r="E1795"/>
  <c r="H1787"/>
  <c r="N1787" s="1"/>
  <c r="F1787"/>
  <c r="G2145"/>
  <c r="M2145" s="1"/>
  <c r="E2145"/>
  <c r="F2059"/>
  <c r="H2059"/>
  <c r="N2059" s="1"/>
  <c r="E1882"/>
  <c r="G1882"/>
  <c r="M1882" s="1"/>
  <c r="G2072"/>
  <c r="M2072" s="1"/>
  <c r="E2072"/>
  <c r="H1750"/>
  <c r="N1750" s="1"/>
  <c r="F1750"/>
  <c r="H1748"/>
  <c r="N1748" s="1"/>
  <c r="F1748"/>
  <c r="H1674"/>
  <c r="N1674" s="1"/>
  <c r="F1674"/>
  <c r="M966" i="93"/>
  <c r="F966"/>
  <c r="M983"/>
  <c r="F983"/>
  <c r="F977"/>
  <c r="M977"/>
  <c r="M945"/>
  <c r="F945"/>
  <c r="M969"/>
  <c r="F969"/>
  <c r="M397"/>
  <c r="F397"/>
  <c r="M981"/>
  <c r="F981"/>
  <c r="M970"/>
  <c r="F970"/>
  <c r="H2093" i="94"/>
  <c r="N2093" s="1"/>
  <c r="F2093"/>
  <c r="E2055"/>
  <c r="G2055"/>
  <c r="M2055" s="1"/>
  <c r="H2388"/>
  <c r="N2388" s="1"/>
  <c r="F2388"/>
  <c r="E2374"/>
  <c r="G2374"/>
  <c r="M2374" s="1"/>
  <c r="H2285"/>
  <c r="N2285" s="1"/>
  <c r="F2285"/>
  <c r="E2038"/>
  <c r="G2038"/>
  <c r="M2038" s="1"/>
  <c r="E1920"/>
  <c r="G1920"/>
  <c r="M1920" s="1"/>
  <c r="H2103"/>
  <c r="N2103" s="1"/>
  <c r="F2103"/>
  <c r="H2009"/>
  <c r="N2009" s="1"/>
  <c r="F2009"/>
  <c r="H2349"/>
  <c r="N2349" s="1"/>
  <c r="F2349"/>
  <c r="F732" i="93"/>
  <c r="G732" s="1"/>
  <c r="AS733" i="1"/>
  <c r="M732" i="93"/>
  <c r="N732" s="1"/>
  <c r="AR733" i="1"/>
  <c r="F1544" i="94"/>
  <c r="H1544"/>
  <c r="N1544" s="1"/>
  <c r="M2272" i="93"/>
  <c r="N2272" s="1"/>
  <c r="F2272"/>
  <c r="G2272" s="1"/>
  <c r="AR2273" i="1"/>
  <c r="AS2273"/>
  <c r="H1733" i="94"/>
  <c r="N1733" s="1"/>
  <c r="F1733"/>
  <c r="E2257"/>
  <c r="G2257"/>
  <c r="M2257" s="1"/>
  <c r="H1548"/>
  <c r="N1548" s="1"/>
  <c r="F1548"/>
  <c r="H1749"/>
  <c r="N1749" s="1"/>
  <c r="F1749"/>
  <c r="E1047"/>
  <c r="G1047"/>
  <c r="M1047" s="1"/>
  <c r="G1608"/>
  <c r="M1608" s="1"/>
  <c r="E1608"/>
  <c r="H1620"/>
  <c r="N1620" s="1"/>
  <c r="F1620"/>
  <c r="E2032"/>
  <c r="G2032"/>
  <c r="M2032" s="1"/>
  <c r="H1628"/>
  <c r="N1628" s="1"/>
  <c r="F1628"/>
  <c r="F1578"/>
  <c r="H1578"/>
  <c r="N1578" s="1"/>
  <c r="F2321" i="93"/>
  <c r="M2321"/>
  <c r="F1612" i="94"/>
  <c r="H1612"/>
  <c r="N1612" s="1"/>
  <c r="AP1787" i="1"/>
  <c r="AP1637"/>
  <c r="K177" i="11"/>
  <c r="AQ179" i="1" s="1"/>
  <c r="K251" i="11"/>
  <c r="AQ253" i="1" s="1"/>
  <c r="K305" i="11"/>
  <c r="AQ307" i="1" s="1"/>
  <c r="K525" i="11"/>
  <c r="AQ527" i="1" s="1"/>
  <c r="K1317" i="11"/>
  <c r="AQ1319" i="1" s="1"/>
  <c r="K1316" i="11"/>
  <c r="AQ1318" i="1" s="1"/>
  <c r="K36" i="11"/>
  <c r="AQ38" i="1" s="1"/>
  <c r="K185" i="11"/>
  <c r="AQ187" i="1" s="1"/>
  <c r="K263" i="11"/>
  <c r="AQ265" i="1" s="1"/>
  <c r="K319" i="11"/>
  <c r="AQ321" i="1" s="1"/>
  <c r="K377" i="11"/>
  <c r="AQ379" i="1" s="1"/>
  <c r="K529" i="11"/>
  <c r="AQ531" i="1" s="1"/>
  <c r="K1234" i="11"/>
  <c r="AQ1236" i="1" s="1"/>
  <c r="K1366" i="11"/>
  <c r="AQ1368" i="1" s="1"/>
  <c r="L1085" i="93" l="1"/>
  <c r="E1085"/>
  <c r="AR1086" i="1"/>
  <c r="AS1086"/>
  <c r="L1187" i="93"/>
  <c r="E1187"/>
  <c r="AR1188" i="1"/>
  <c r="AS1188"/>
  <c r="E1368" i="93"/>
  <c r="L1368"/>
  <c r="AR1369" i="1"/>
  <c r="AS1369"/>
  <c r="L1269" i="93"/>
  <c r="E1269"/>
  <c r="AS1270" i="1"/>
  <c r="AR1270"/>
  <c r="L1056" i="93"/>
  <c r="E1056"/>
  <c r="AS1057" i="1"/>
  <c r="AR1057"/>
  <c r="L1130" i="93"/>
  <c r="N1130" s="1"/>
  <c r="E1130"/>
  <c r="G1130" s="1"/>
  <c r="AS1131" i="1"/>
  <c r="AR1131"/>
  <c r="E1264" i="93"/>
  <c r="L1264"/>
  <c r="AR1265" i="1"/>
  <c r="AS1265"/>
  <c r="L1214" i="93"/>
  <c r="N1214" s="1"/>
  <c r="E1214"/>
  <c r="G1214" s="1"/>
  <c r="AS1215" i="1"/>
  <c r="E1462" i="93"/>
  <c r="G1462" s="1"/>
  <c r="L1462"/>
  <c r="N1462" s="1"/>
  <c r="AR1463" i="1"/>
  <c r="AS1463"/>
  <c r="E1112" i="93"/>
  <c r="G1112" s="1"/>
  <c r="L1112"/>
  <c r="N1112" s="1"/>
  <c r="AR1113" i="1"/>
  <c r="AS1113"/>
  <c r="L1215" i="93"/>
  <c r="N1215" s="1"/>
  <c r="E1215"/>
  <c r="G1215" s="1"/>
  <c r="AR1216" i="1"/>
  <c r="AS1216"/>
  <c r="L1182" i="93"/>
  <c r="N1182" s="1"/>
  <c r="E1182"/>
  <c r="AS1183" i="1"/>
  <c r="AR1183"/>
  <c r="L1363" i="93"/>
  <c r="E1363"/>
  <c r="AS1364" i="1"/>
  <c r="AR1364"/>
  <c r="E1126" i="93"/>
  <c r="G1126" s="1"/>
  <c r="L1126"/>
  <c r="N1126" s="1"/>
  <c r="AS1127" i="1"/>
  <c r="AR1127"/>
  <c r="M530" i="93"/>
  <c r="F530"/>
  <c r="M186"/>
  <c r="F186"/>
  <c r="M526"/>
  <c r="F526"/>
  <c r="E1636"/>
  <c r="G1636" s="1"/>
  <c r="L1636"/>
  <c r="N1636" s="1"/>
  <c r="AR1637" i="1"/>
  <c r="AS1637"/>
  <c r="G2272" i="94"/>
  <c r="M2272" s="1"/>
  <c r="E2272"/>
  <c r="H2096"/>
  <c r="N2096" s="1"/>
  <c r="F2096"/>
  <c r="E2148"/>
  <c r="G2148"/>
  <c r="M2148" s="1"/>
  <c r="E1049"/>
  <c r="G1049"/>
  <c r="M1049" s="1"/>
  <c r="E1040"/>
  <c r="G1040"/>
  <c r="M1040" s="1"/>
  <c r="L1022" i="93"/>
  <c r="E1022"/>
  <c r="AS1023" i="1"/>
  <c r="L1074" i="93"/>
  <c r="E1074"/>
  <c r="AS1075" i="1"/>
  <c r="AR1075"/>
  <c r="L1116" i="93"/>
  <c r="N1116" s="1"/>
  <c r="AR1117" i="1"/>
  <c r="AS1117"/>
  <c r="E1116" i="93"/>
  <c r="G1116" s="1"/>
  <c r="L1156"/>
  <c r="E1156"/>
  <c r="AR1157" i="1"/>
  <c r="AS1157"/>
  <c r="E1225" i="93"/>
  <c r="G1225" s="1"/>
  <c r="L1225"/>
  <c r="N1225" s="1"/>
  <c r="AR1226" i="1"/>
  <c r="AS1226"/>
  <c r="E1308" i="93"/>
  <c r="L1308"/>
  <c r="AS1309" i="1"/>
  <c r="E1186" i="93"/>
  <c r="G1186" s="1"/>
  <c r="L1186"/>
  <c r="N1186" s="1"/>
  <c r="AS1187" i="1"/>
  <c r="AR1187"/>
  <c r="L1261" i="93"/>
  <c r="E1261"/>
  <c r="AR1262" i="1"/>
  <c r="AS1262"/>
  <c r="E1372" i="93"/>
  <c r="G1372" s="1"/>
  <c r="L1372"/>
  <c r="N1372" s="1"/>
  <c r="AS1373" i="1"/>
  <c r="AR1373"/>
  <c r="L1030" i="93"/>
  <c r="N1030" s="1"/>
  <c r="E1030"/>
  <c r="G1030" s="1"/>
  <c r="AS1031" i="1"/>
  <c r="AR1031"/>
  <c r="E1083" i="93"/>
  <c r="G1083" s="1"/>
  <c r="L1083"/>
  <c r="N1083" s="1"/>
  <c r="AR1084" i="1"/>
  <c r="AS1084"/>
  <c r="L1122" i="93"/>
  <c r="E1122"/>
  <c r="AS1123" i="1"/>
  <c r="AR1123"/>
  <c r="L1185" i="93"/>
  <c r="E1185"/>
  <c r="AS1186" i="1"/>
  <c r="AR1186"/>
  <c r="E1252" i="93"/>
  <c r="G1252" s="1"/>
  <c r="L1252"/>
  <c r="N1252" s="1"/>
  <c r="AS1253" i="1"/>
  <c r="AR1253"/>
  <c r="L1366" i="93"/>
  <c r="N1366" s="1"/>
  <c r="E1366"/>
  <c r="G1366" s="1"/>
  <c r="AR1367" i="1"/>
  <c r="AS1367"/>
  <c r="L1204" i="93"/>
  <c r="E1204"/>
  <c r="AS1205" i="1"/>
  <c r="AR1787"/>
  <c r="L1786" i="93"/>
  <c r="E1786"/>
  <c r="G1786" s="1"/>
  <c r="AS1787" i="1"/>
  <c r="F1318" i="93"/>
  <c r="M1318"/>
  <c r="E2096" i="94"/>
  <c r="G2096"/>
  <c r="M2096" s="1"/>
  <c r="F1049"/>
  <c r="H1049"/>
  <c r="N1049" s="1"/>
  <c r="F1040"/>
  <c r="H1040"/>
  <c r="N1040" s="1"/>
  <c r="L1104" i="93"/>
  <c r="N1104" s="1"/>
  <c r="E1104"/>
  <c r="G1104" s="1"/>
  <c r="AR1105" i="1"/>
  <c r="AS1105"/>
  <c r="L1211" i="93"/>
  <c r="N1211" s="1"/>
  <c r="AR1212" i="1"/>
  <c r="E1211" i="93"/>
  <c r="G1211" s="1"/>
  <c r="AS1212" i="1"/>
  <c r="E1157" i="93"/>
  <c r="L1157"/>
  <c r="AS1158" i="1"/>
  <c r="AR1158"/>
  <c r="E1311" i="93"/>
  <c r="L1311"/>
  <c r="AS1312" i="1"/>
  <c r="AR1312"/>
  <c r="E1072" i="93"/>
  <c r="L1072"/>
  <c r="AS1073" i="1"/>
  <c r="AR1073"/>
  <c r="L1154" i="93"/>
  <c r="N1154" s="1"/>
  <c r="E1154"/>
  <c r="G1154" s="1"/>
  <c r="AR1155" i="1"/>
  <c r="AS1155"/>
  <c r="L1306" i="93"/>
  <c r="E1306"/>
  <c r="AS1307" i="1"/>
  <c r="E1259" i="93"/>
  <c r="G1259" s="1"/>
  <c r="L1259"/>
  <c r="N1259" s="1"/>
  <c r="AR1260" i="1"/>
  <c r="AS1260"/>
  <c r="AS1045"/>
  <c r="L1044" i="93"/>
  <c r="N1044" s="1"/>
  <c r="AR1045" i="1"/>
  <c r="E1044" i="93"/>
  <c r="G1044" s="1"/>
  <c r="AR1129" i="1"/>
  <c r="L1128" i="93"/>
  <c r="N1128" s="1"/>
  <c r="AS1129" i="1"/>
  <c r="E1128" i="93"/>
  <c r="G1128" s="1"/>
  <c r="E1262"/>
  <c r="G1262" s="1"/>
  <c r="L1262"/>
  <c r="N1262" s="1"/>
  <c r="AR1263" i="1"/>
  <c r="AS1263"/>
  <c r="AS1213"/>
  <c r="E1212" i="93"/>
  <c r="G1212" s="1"/>
  <c r="AR1213" i="1"/>
  <c r="L1212" i="93"/>
  <c r="N1212" s="1"/>
  <c r="E1416"/>
  <c r="G1416" s="1"/>
  <c r="L1416"/>
  <c r="N1416" s="1"/>
  <c r="AS1417" i="1"/>
  <c r="AR1417"/>
  <c r="L1106" i="93"/>
  <c r="E1106"/>
  <c r="AR1107" i="1"/>
  <c r="AS1107"/>
  <c r="E1213" i="93"/>
  <c r="G1213" s="1"/>
  <c r="L1213"/>
  <c r="AR1214" i="1"/>
  <c r="AS1214"/>
  <c r="E1176" i="93"/>
  <c r="G1176" s="1"/>
  <c r="L1176"/>
  <c r="N1176" s="1"/>
  <c r="AR1177" i="1"/>
  <c r="AS1177"/>
  <c r="E1357" i="93"/>
  <c r="L1357"/>
  <c r="AR1358" i="1"/>
  <c r="AS1358"/>
  <c r="L1520" i="93"/>
  <c r="E1520"/>
  <c r="AS1521" i="1"/>
  <c r="L1511" i="93"/>
  <c r="E1511"/>
  <c r="AS1512" i="1"/>
  <c r="AR1507"/>
  <c r="E1506" i="93"/>
  <c r="G1506" s="1"/>
  <c r="AS1507" i="1"/>
  <c r="L1506" i="93"/>
  <c r="N1506" s="1"/>
  <c r="L2236"/>
  <c r="E2236"/>
  <c r="AR2237" i="1"/>
  <c r="AS2237"/>
  <c r="E1529" i="93"/>
  <c r="L1529"/>
  <c r="AS1530" i="1"/>
  <c r="E73" i="93"/>
  <c r="L73"/>
  <c r="AS74" i="1"/>
  <c r="AR74"/>
  <c r="E91" i="93"/>
  <c r="L91"/>
  <c r="AR92" i="1"/>
  <c r="AS92"/>
  <c r="L128" i="93"/>
  <c r="E128"/>
  <c r="AS129" i="1"/>
  <c r="E213" i="93"/>
  <c r="L213"/>
  <c r="AR214" i="1"/>
  <c r="AS214"/>
  <c r="L40" i="93"/>
  <c r="E40"/>
  <c r="AR41" i="1"/>
  <c r="AS41"/>
  <c r="L76" i="93"/>
  <c r="E76"/>
  <c r="AS77" i="1"/>
  <c r="L116" i="93"/>
  <c r="E116"/>
  <c r="AR117" i="1"/>
  <c r="AS117"/>
  <c r="E147" i="93"/>
  <c r="L147"/>
  <c r="AS148" i="1"/>
  <c r="AR148"/>
  <c r="E195" i="93"/>
  <c r="L195"/>
  <c r="AS196" i="1"/>
  <c r="AR196"/>
  <c r="E15" i="93"/>
  <c r="L15"/>
  <c r="AS16" i="1"/>
  <c r="AR16"/>
  <c r="E51" i="93"/>
  <c r="L51"/>
  <c r="N51" s="1"/>
  <c r="AS52" i="1"/>
  <c r="AR52"/>
  <c r="E79" i="93"/>
  <c r="L79"/>
  <c r="AS80" i="1"/>
  <c r="L120" i="93"/>
  <c r="E120"/>
  <c r="AS121" i="1"/>
  <c r="E161" i="93"/>
  <c r="L161"/>
  <c r="AR162" i="1"/>
  <c r="AS162"/>
  <c r="E221" i="93"/>
  <c r="L221"/>
  <c r="AS222" i="1"/>
  <c r="AR222"/>
  <c r="L42" i="93"/>
  <c r="E42"/>
  <c r="AS43" i="1"/>
  <c r="AR43"/>
  <c r="L74" i="93"/>
  <c r="E74"/>
  <c r="AR75" i="1"/>
  <c r="AS75"/>
  <c r="E103" i="93"/>
  <c r="L103"/>
  <c r="N103" s="1"/>
  <c r="AS104" i="1"/>
  <c r="AR104"/>
  <c r="L124" i="93"/>
  <c r="N124" s="1"/>
  <c r="E124"/>
  <c r="G124" s="1"/>
  <c r="AR125" i="1"/>
  <c r="AS125"/>
  <c r="E167" i="93"/>
  <c r="L167"/>
  <c r="AS168" i="1"/>
  <c r="AR168"/>
  <c r="E201" i="93"/>
  <c r="L201"/>
  <c r="AR202" i="1"/>
  <c r="AS202"/>
  <c r="L90" i="93"/>
  <c r="E90"/>
  <c r="AS91" i="1"/>
  <c r="AR91"/>
  <c r="L122" i="93"/>
  <c r="E122"/>
  <c r="AS123" i="1"/>
  <c r="L138" i="93"/>
  <c r="E138"/>
  <c r="AS139" i="1"/>
  <c r="AR139"/>
  <c r="E158" i="93"/>
  <c r="L158"/>
  <c r="AS159" i="1"/>
  <c r="AR159"/>
  <c r="E174" i="93"/>
  <c r="L174"/>
  <c r="AS175" i="1"/>
  <c r="E190" i="93"/>
  <c r="L190"/>
  <c r="AS191" i="1"/>
  <c r="AR191"/>
  <c r="E210" i="93"/>
  <c r="L210"/>
  <c r="AR211" i="1"/>
  <c r="AS211"/>
  <c r="E230" i="93"/>
  <c r="L230"/>
  <c r="AR231" i="1"/>
  <c r="AS231"/>
  <c r="E254" i="93"/>
  <c r="L254"/>
  <c r="AS255" i="1"/>
  <c r="E278" i="93"/>
  <c r="L278"/>
  <c r="AR279" i="1"/>
  <c r="AS279"/>
  <c r="E294" i="93"/>
  <c r="G294" s="1"/>
  <c r="L294"/>
  <c r="N294" s="1"/>
  <c r="AR295" i="1"/>
  <c r="AS295"/>
  <c r="E310" i="93"/>
  <c r="L310"/>
  <c r="AS311" i="1"/>
  <c r="E334" i="93"/>
  <c r="L334"/>
  <c r="AR335" i="1"/>
  <c r="AS335"/>
  <c r="E350" i="93"/>
  <c r="G350" s="1"/>
  <c r="L350"/>
  <c r="N350" s="1"/>
  <c r="AR351" i="1"/>
  <c r="AS351"/>
  <c r="E374" i="93"/>
  <c r="G374" s="1"/>
  <c r="L374"/>
  <c r="N374" s="1"/>
  <c r="AS375" i="1"/>
  <c r="AR375"/>
  <c r="AS307"/>
  <c r="M306" i="93"/>
  <c r="F306"/>
  <c r="H2272" i="94"/>
  <c r="N2272" s="1"/>
  <c r="F2272"/>
  <c r="F1235" i="93"/>
  <c r="G1235" s="1"/>
  <c r="M1235"/>
  <c r="M264"/>
  <c r="F264"/>
  <c r="F178"/>
  <c r="M178"/>
  <c r="G732" i="94"/>
  <c r="M732" s="1"/>
  <c r="E732"/>
  <c r="L1066" i="93"/>
  <c r="N1066" s="1"/>
  <c r="E1066"/>
  <c r="G1066" s="1"/>
  <c r="AS1067" i="1"/>
  <c r="L1142" i="93"/>
  <c r="E1142"/>
  <c r="G1142" s="1"/>
  <c r="AR1143" i="1"/>
  <c r="AS1143"/>
  <c r="E1300" i="93"/>
  <c r="L1300"/>
  <c r="AR1301" i="1"/>
  <c r="AS1301"/>
  <c r="E1232" i="93"/>
  <c r="L1232"/>
  <c r="AS1233" i="1"/>
  <c r="AR1233"/>
  <c r="E1020" i="93"/>
  <c r="L1020"/>
  <c r="AS1021" i="1"/>
  <c r="E1114" i="93"/>
  <c r="G1114" s="1"/>
  <c r="L1114"/>
  <c r="N1114" s="1"/>
  <c r="AS1115" i="1"/>
  <c r="AR1115"/>
  <c r="L1223" i="93"/>
  <c r="N1223" s="1"/>
  <c r="E1223"/>
  <c r="G1223" s="1"/>
  <c r="AS1224" i="1"/>
  <c r="AR1224"/>
  <c r="L1184" i="93"/>
  <c r="N1184" s="1"/>
  <c r="E1184"/>
  <c r="G1184" s="1"/>
  <c r="AS1185" i="1"/>
  <c r="AR1185"/>
  <c r="L1367" i="93"/>
  <c r="E1367"/>
  <c r="AS1368" i="1"/>
  <c r="AR1368"/>
  <c r="E1089" i="93"/>
  <c r="L1089"/>
  <c r="AS1090" i="1"/>
  <c r="L1195" i="93"/>
  <c r="N1195" s="1"/>
  <c r="AS1196" i="1"/>
  <c r="E1195" i="93"/>
  <c r="G1195" s="1"/>
  <c r="E1402"/>
  <c r="L1402"/>
  <c r="AR1403" i="1"/>
  <c r="AS1403"/>
  <c r="L1285" i="93"/>
  <c r="E1285"/>
  <c r="AS1286" i="1"/>
  <c r="AR1286"/>
  <c r="L1068" i="93"/>
  <c r="N1068" s="1"/>
  <c r="E1068"/>
  <c r="G1068" s="1"/>
  <c r="AR1069" i="1"/>
  <c r="AS1069"/>
  <c r="E1144" i="93"/>
  <c r="G1144" s="1"/>
  <c r="L1144"/>
  <c r="N1144" s="1"/>
  <c r="AR1145" i="1"/>
  <c r="AS1145"/>
  <c r="E1302" i="93"/>
  <c r="L1302"/>
  <c r="AS1303" i="1"/>
  <c r="L1251" i="93"/>
  <c r="N1251" s="1"/>
  <c r="E1251"/>
  <c r="G1251" s="1"/>
  <c r="AS1252" i="1"/>
  <c r="AR1252"/>
  <c r="E1503" i="93"/>
  <c r="L1503"/>
  <c r="AS1504" i="1"/>
  <c r="L1536" i="93"/>
  <c r="N1536" s="1"/>
  <c r="AS1537" i="1"/>
  <c r="E1536" i="93"/>
  <c r="G1536" s="1"/>
  <c r="L1527"/>
  <c r="E1527"/>
  <c r="AS1528" i="1"/>
  <c r="E1522" i="93"/>
  <c r="L1522"/>
  <c r="AS1523" i="1"/>
  <c r="E1513" i="93"/>
  <c r="L1513"/>
  <c r="AS1514" i="1"/>
  <c r="E37" i="93"/>
  <c r="L37"/>
  <c r="AR38" i="1"/>
  <c r="AS38"/>
  <c r="E165" i="93"/>
  <c r="L165"/>
  <c r="AS166" i="1"/>
  <c r="AR166"/>
  <c r="M1367" i="93"/>
  <c r="N1367" s="1"/>
  <c r="F1367"/>
  <c r="M320"/>
  <c r="F320"/>
  <c r="F1317"/>
  <c r="M1317"/>
  <c r="F252"/>
  <c r="M252"/>
  <c r="F2148" i="94"/>
  <c r="H2148"/>
  <c r="N2148" s="1"/>
  <c r="F1457"/>
  <c r="H1457"/>
  <c r="N1457" s="1"/>
  <c r="E987"/>
  <c r="G987"/>
  <c r="M987" s="1"/>
  <c r="L1058" i="93"/>
  <c r="E1058"/>
  <c r="AR1059" i="1"/>
  <c r="AS1059"/>
  <c r="L1093" i="93"/>
  <c r="E1093"/>
  <c r="AR1094" i="1"/>
  <c r="AS1094"/>
  <c r="G442" i="93"/>
  <c r="F378"/>
  <c r="G378" s="1"/>
  <c r="M378"/>
  <c r="M37"/>
  <c r="F37"/>
  <c r="F732" i="94"/>
  <c r="H732"/>
  <c r="N732" s="1"/>
  <c r="L1032" i="93"/>
  <c r="E1032"/>
  <c r="AS1033" i="1"/>
  <c r="AR1033"/>
  <c r="E1124" i="93"/>
  <c r="G1124" s="1"/>
  <c r="L1124"/>
  <c r="N1124" s="1"/>
  <c r="AS1125" i="1"/>
  <c r="AR1125"/>
  <c r="L1258" i="93"/>
  <c r="E1258"/>
  <c r="AS1259" i="1"/>
  <c r="AR1259"/>
  <c r="L1208" i="93"/>
  <c r="E1208"/>
  <c r="AR1209" i="1"/>
  <c r="AS1209"/>
  <c r="L1405" i="93"/>
  <c r="E1405"/>
  <c r="AS1406" i="1"/>
  <c r="E1091" i="93"/>
  <c r="L1091"/>
  <c r="AS1092" i="1"/>
  <c r="L1197" i="93"/>
  <c r="N1197" s="1"/>
  <c r="E1197"/>
  <c r="G1197" s="1"/>
  <c r="AS1198" i="1"/>
  <c r="AR1198"/>
  <c r="E1404" i="93"/>
  <c r="L1404"/>
  <c r="AS1405" i="1"/>
  <c r="L1301" i="93"/>
  <c r="E1301"/>
  <c r="AS1302" i="1"/>
  <c r="E1070" i="93"/>
  <c r="L1070"/>
  <c r="AS1071" i="1"/>
  <c r="AR1071"/>
  <c r="E1148" i="93"/>
  <c r="G1148" s="1"/>
  <c r="L1148"/>
  <c r="N1148" s="1"/>
  <c r="AS1149" i="1"/>
  <c r="AR1149"/>
  <c r="L1304" i="93"/>
  <c r="E1304"/>
  <c r="AS1305" i="1"/>
  <c r="AR1305"/>
  <c r="E1257" i="93"/>
  <c r="L1257"/>
  <c r="AS1258" i="1"/>
  <c r="AR1258"/>
  <c r="E1036" i="93"/>
  <c r="G1036" s="1"/>
  <c r="L1036"/>
  <c r="N1036" s="1"/>
  <c r="AS1037" i="1"/>
  <c r="AR1037"/>
  <c r="L1087" i="93"/>
  <c r="E1087"/>
  <c r="AS1088" i="1"/>
  <c r="AR1088"/>
  <c r="E1189" i="93"/>
  <c r="G1189" s="1"/>
  <c r="AR1190" i="1"/>
  <c r="AS1190"/>
  <c r="L1189" i="93"/>
  <c r="N1189" s="1"/>
  <c r="L1260"/>
  <c r="E1260"/>
  <c r="AS1261" i="1"/>
  <c r="AR1261"/>
  <c r="E1373" i="93"/>
  <c r="G1373" s="1"/>
  <c r="AR1374" i="1"/>
  <c r="AS1374"/>
  <c r="L1373" i="93"/>
  <c r="N1373" s="1"/>
  <c r="E1210"/>
  <c r="G1210" s="1"/>
  <c r="AS1211" i="1"/>
  <c r="AR1211"/>
  <c r="L1210" i="93"/>
  <c r="N1210" s="1"/>
  <c r="E1279"/>
  <c r="L1279"/>
  <c r="AS1280" i="1"/>
  <c r="AR1280"/>
  <c r="L1407" i="93"/>
  <c r="E1407"/>
  <c r="AS1408" i="1"/>
  <c r="AR1408"/>
  <c r="L1512" i="93"/>
  <c r="E1512"/>
  <c r="AS1513" i="1"/>
  <c r="L1528" i="93"/>
  <c r="E1528"/>
  <c r="AS1529" i="1"/>
  <c r="L1502" i="93"/>
  <c r="E1502"/>
  <c r="AR1503" i="1"/>
  <c r="AS1503"/>
  <c r="L1519" i="93"/>
  <c r="E1519"/>
  <c r="AS1520" i="1"/>
  <c r="L1535" i="93"/>
  <c r="E1535"/>
  <c r="AS1536" i="1"/>
  <c r="E1514" i="93"/>
  <c r="L1514"/>
  <c r="AS1515" i="1"/>
  <c r="AR1515"/>
  <c r="E1530" i="93"/>
  <c r="L1530"/>
  <c r="AS1531" i="1"/>
  <c r="E1505" i="93"/>
  <c r="L1505"/>
  <c r="AR1506" i="1"/>
  <c r="AS1506"/>
  <c r="E1521" i="93"/>
  <c r="L1521"/>
  <c r="AS1522" i="1"/>
  <c r="E1537" i="93"/>
  <c r="L1537"/>
  <c r="AS1538" i="1"/>
  <c r="E45" i="93"/>
  <c r="G45" s="1"/>
  <c r="L45"/>
  <c r="N45" s="1"/>
  <c r="AS46" i="1"/>
  <c r="AR46"/>
  <c r="E81" i="93"/>
  <c r="L81"/>
  <c r="AS82" i="1"/>
  <c r="L112" i="93"/>
  <c r="E112"/>
  <c r="AS113" i="1"/>
  <c r="E149" i="93"/>
  <c r="L149"/>
  <c r="AR150" i="1"/>
  <c r="AS150"/>
  <c r="E181" i="93"/>
  <c r="L181"/>
  <c r="AS182" i="1"/>
  <c r="AR182"/>
  <c r="L16" i="93"/>
  <c r="N16" s="1"/>
  <c r="E16"/>
  <c r="G16" s="1"/>
  <c r="AS17" i="1"/>
  <c r="AR17"/>
  <c r="L56" i="93"/>
  <c r="N56" s="1"/>
  <c r="E56"/>
  <c r="G56" s="1"/>
  <c r="AS57" i="1"/>
  <c r="AR57"/>
  <c r="E89" i="93"/>
  <c r="L89"/>
  <c r="AR90" i="1"/>
  <c r="AS90"/>
  <c r="L132" i="93"/>
  <c r="E132"/>
  <c r="AS133" i="1"/>
  <c r="AR133"/>
  <c r="E163" i="93"/>
  <c r="L163"/>
  <c r="AS164" i="1"/>
  <c r="AR164"/>
  <c r="E225" i="93"/>
  <c r="L225"/>
  <c r="AR226" i="1"/>
  <c r="AS226"/>
  <c r="E43" i="93"/>
  <c r="L43"/>
  <c r="AS44" i="1"/>
  <c r="AR44"/>
  <c r="E71" i="93"/>
  <c r="L71"/>
  <c r="AS72" i="1"/>
  <c r="AR72"/>
  <c r="E109" i="93"/>
  <c r="L109"/>
  <c r="AS110" i="1"/>
  <c r="E145" i="93"/>
  <c r="L145"/>
  <c r="AS146" i="1"/>
  <c r="AR146"/>
  <c r="E185" i="93"/>
  <c r="L185"/>
  <c r="AS186" i="1"/>
  <c r="AR186"/>
  <c r="L14" i="93"/>
  <c r="E14"/>
  <c r="AR15" i="1"/>
  <c r="AS15"/>
  <c r="L54" i="93"/>
  <c r="E54"/>
  <c r="AS55" i="1"/>
  <c r="AR55"/>
  <c r="L82" i="93"/>
  <c r="N82" s="1"/>
  <c r="E82"/>
  <c r="G82" s="1"/>
  <c r="AR83" i="1"/>
  <c r="AS83"/>
  <c r="E113" i="93"/>
  <c r="L113"/>
  <c r="AR114" i="1"/>
  <c r="AS114"/>
  <c r="E143" i="93"/>
  <c r="L143"/>
  <c r="AS144" i="1"/>
  <c r="AR144"/>
  <c r="E183" i="93"/>
  <c r="L183"/>
  <c r="AS184" i="1"/>
  <c r="AR184"/>
  <c r="E233" i="93"/>
  <c r="L233"/>
  <c r="AS234" i="1"/>
  <c r="AR234"/>
  <c r="L110" i="93"/>
  <c r="E110"/>
  <c r="AS111" i="1"/>
  <c r="L130" i="93"/>
  <c r="N130" s="1"/>
  <c r="E130"/>
  <c r="G130" s="1"/>
  <c r="AS131" i="1"/>
  <c r="E146" i="93"/>
  <c r="L146"/>
  <c r="AS147" i="1"/>
  <c r="E166" i="93"/>
  <c r="L166"/>
  <c r="AS167" i="1"/>
  <c r="AR167"/>
  <c r="E1267" i="93"/>
  <c r="L1267"/>
  <c r="AS1268" i="1"/>
  <c r="AR1268"/>
  <c r="E1403" i="93"/>
  <c r="G1403" s="1"/>
  <c r="AS1404" i="1"/>
  <c r="AR1404"/>
  <c r="L1403" i="93"/>
  <c r="N1403" s="1"/>
  <c r="E1062"/>
  <c r="L1062"/>
  <c r="AS1063" i="1"/>
  <c r="AR1063"/>
  <c r="AR1101"/>
  <c r="L1100" i="93"/>
  <c r="N1100" s="1"/>
  <c r="AS1101" i="1"/>
  <c r="E1100" i="93"/>
  <c r="G1100" s="1"/>
  <c r="AR1137" i="1"/>
  <c r="L1136" i="93"/>
  <c r="N1136" s="1"/>
  <c r="AS1137" i="1"/>
  <c r="E1136" i="93"/>
  <c r="G1136" s="1"/>
  <c r="L1205"/>
  <c r="N1205" s="1"/>
  <c r="AS1206" i="1"/>
  <c r="E1205" i="93"/>
  <c r="G1205" s="1"/>
  <c r="AR1206" i="1"/>
  <c r="L1278" i="93"/>
  <c r="E1278"/>
  <c r="AS1279" i="1"/>
  <c r="AR1279"/>
  <c r="E1461" i="93"/>
  <c r="L1461"/>
  <c r="AR1462" i="1"/>
  <c r="AS1462"/>
  <c r="AS1227"/>
  <c r="E1226" i="93"/>
  <c r="G1226" s="1"/>
  <c r="AR1227" i="1"/>
  <c r="L1226" i="93"/>
  <c r="N1226" s="1"/>
  <c r="L1307"/>
  <c r="N1307" s="1"/>
  <c r="E1307"/>
  <c r="G1307" s="1"/>
  <c r="AS1308" i="1"/>
  <c r="AR1025"/>
  <c r="AS1025"/>
  <c r="L1024" i="93"/>
  <c r="N1024" s="1"/>
  <c r="E1024"/>
  <c r="G1024" s="1"/>
  <c r="L1079"/>
  <c r="N1079" s="1"/>
  <c r="E1079"/>
  <c r="G1079" s="1"/>
  <c r="AS1080" i="1"/>
  <c r="AR1080"/>
  <c r="AS1119"/>
  <c r="L1118" i="93"/>
  <c r="N1118" s="1"/>
  <c r="E1118"/>
  <c r="G1118" s="1"/>
  <c r="E1166"/>
  <c r="G1166" s="1"/>
  <c r="L1166"/>
  <c r="N1166" s="1"/>
  <c r="AR1167" i="1"/>
  <c r="AS1167"/>
  <c r="E1235" i="93"/>
  <c r="L1235"/>
  <c r="N1235" s="1"/>
  <c r="AS1236" i="1"/>
  <c r="AR1236"/>
  <c r="E1312" i="93"/>
  <c r="L1312"/>
  <c r="AR1313" i="1"/>
  <c r="AS1313"/>
  <c r="E1188" i="93"/>
  <c r="L1188"/>
  <c r="AR1189" i="1"/>
  <c r="AS1189"/>
  <c r="E1263" i="93"/>
  <c r="L1263"/>
  <c r="AR1264" i="1"/>
  <c r="AS1264"/>
  <c r="L1391" i="93"/>
  <c r="E1391"/>
  <c r="AS1392" i="1"/>
  <c r="AR1392"/>
  <c r="L1508" i="93"/>
  <c r="E1508"/>
  <c r="AS1509" i="1"/>
  <c r="L1524" i="93"/>
  <c r="E1524"/>
  <c r="AS1525" i="1"/>
  <c r="L1484" i="93"/>
  <c r="N1484" s="1"/>
  <c r="E1484"/>
  <c r="G1484" s="1"/>
  <c r="AR1485" i="1"/>
  <c r="AS1485"/>
  <c r="E1515" i="93"/>
  <c r="L1515"/>
  <c r="AS1516" i="1"/>
  <c r="E1531" i="93"/>
  <c r="L1531"/>
  <c r="AS1532" i="1"/>
  <c r="L1510" i="93"/>
  <c r="E1510"/>
  <c r="AS1511" i="1"/>
  <c r="L1526" i="93"/>
  <c r="E1526"/>
  <c r="AS1527" i="1"/>
  <c r="L1498" i="93"/>
  <c r="E1498"/>
  <c r="AS1499" i="1"/>
  <c r="L1517" i="93"/>
  <c r="E1517"/>
  <c r="AS1518" i="1"/>
  <c r="AR1518"/>
  <c r="L1533" i="93"/>
  <c r="E1533"/>
  <c r="AS1534" i="1"/>
  <c r="AR1534"/>
  <c r="E41" i="93"/>
  <c r="L41"/>
  <c r="AR42" i="1"/>
  <c r="AS42"/>
  <c r="E77" i="93"/>
  <c r="L77"/>
  <c r="AR78" i="1"/>
  <c r="AS78"/>
  <c r="E101" i="93"/>
  <c r="L101"/>
  <c r="AS102" i="1"/>
  <c r="AR102"/>
  <c r="E141" i="93"/>
  <c r="L141"/>
  <c r="AS142" i="1"/>
  <c r="E173" i="93"/>
  <c r="L173"/>
  <c r="AS174" i="1"/>
  <c r="AR174"/>
  <c r="E229" i="93"/>
  <c r="L229"/>
  <c r="AR230" i="1"/>
  <c r="AS230"/>
  <c r="L44" i="93"/>
  <c r="N44" s="1"/>
  <c r="E44"/>
  <c r="G44" s="1"/>
  <c r="AR45" i="1"/>
  <c r="AS45"/>
  <c r="L80" i="93"/>
  <c r="E80"/>
  <c r="AS81" i="1"/>
  <c r="E121" i="93"/>
  <c r="L121"/>
  <c r="AS122" i="1"/>
  <c r="AR122"/>
  <c r="E155" i="93"/>
  <c r="L155"/>
  <c r="AR156" i="1"/>
  <c r="AS156"/>
  <c r="E209" i="93"/>
  <c r="L209"/>
  <c r="AR210" i="1"/>
  <c r="AS210"/>
  <c r="E39" i="93"/>
  <c r="L39"/>
  <c r="AS40" i="1"/>
  <c r="AR40"/>
  <c r="E59" i="93"/>
  <c r="G59" s="1"/>
  <c r="L59"/>
  <c r="N59" s="1"/>
  <c r="AR60" i="1"/>
  <c r="AS60"/>
  <c r="L88" i="93"/>
  <c r="E88"/>
  <c r="AS89" i="1"/>
  <c r="E125" i="93"/>
  <c r="L125"/>
  <c r="AS126" i="1"/>
  <c r="E177" i="93"/>
  <c r="L177"/>
  <c r="AS178" i="1"/>
  <c r="AR178"/>
  <c r="E237" i="93"/>
  <c r="L237"/>
  <c r="AS238" i="1"/>
  <c r="AR238"/>
  <c r="L46" i="93"/>
  <c r="N46" s="1"/>
  <c r="E46"/>
  <c r="G46" s="1"/>
  <c r="AS47" i="1"/>
  <c r="AR47"/>
  <c r="L78" i="93"/>
  <c r="N78" s="1"/>
  <c r="E78"/>
  <c r="G78" s="1"/>
  <c r="AS79" i="1"/>
  <c r="L108" i="93"/>
  <c r="E108"/>
  <c r="AS109" i="1"/>
  <c r="E129" i="93"/>
  <c r="L129"/>
  <c r="AS130" i="1"/>
  <c r="AR130"/>
  <c r="E175" i="93"/>
  <c r="L175"/>
  <c r="AR176" i="1"/>
  <c r="AS176"/>
  <c r="E217" i="93"/>
  <c r="L217"/>
  <c r="AR218" i="1"/>
  <c r="AS218"/>
  <c r="L102" i="93"/>
  <c r="N102" s="1"/>
  <c r="E102"/>
  <c r="G102" s="1"/>
  <c r="AS103" i="1"/>
  <c r="AR103"/>
  <c r="L126" i="93"/>
  <c r="E126"/>
  <c r="AS127" i="1"/>
  <c r="E142" i="93"/>
  <c r="G142" s="1"/>
  <c r="L142"/>
  <c r="N142" s="1"/>
  <c r="AS143" i="1"/>
  <c r="AR143"/>
  <c r="E162" i="93"/>
  <c r="L162"/>
  <c r="AS163" i="1"/>
  <c r="AR163"/>
  <c r="E178" i="93"/>
  <c r="L178"/>
  <c r="AS179" i="1"/>
  <c r="AR179"/>
  <c r="E198" i="93"/>
  <c r="L198"/>
  <c r="AR199" i="1"/>
  <c r="AS199"/>
  <c r="E214" i="93"/>
  <c r="L214"/>
  <c r="AS215" i="1"/>
  <c r="AR215"/>
  <c r="E238" i="93"/>
  <c r="L238"/>
  <c r="AR239" i="1"/>
  <c r="AS239"/>
  <c r="E266" i="93"/>
  <c r="L266"/>
  <c r="AR267" i="1"/>
  <c r="AS267"/>
  <c r="E282" i="93"/>
  <c r="L282"/>
  <c r="AR283" i="1"/>
  <c r="AS283"/>
  <c r="E298" i="93"/>
  <c r="L298"/>
  <c r="AR299" i="1"/>
  <c r="E318" i="93"/>
  <c r="L318"/>
  <c r="AS319" i="1"/>
  <c r="AR319"/>
  <c r="E338" i="93"/>
  <c r="L338"/>
  <c r="AS339" i="1"/>
  <c r="E358" i="93"/>
  <c r="G358" s="1"/>
  <c r="L358"/>
  <c r="N358" s="1"/>
  <c r="AS359" i="1"/>
  <c r="AR359"/>
  <c r="E378" i="93"/>
  <c r="L378"/>
  <c r="AS379" i="1"/>
  <c r="AR379"/>
  <c r="E394" i="93"/>
  <c r="G394" s="1"/>
  <c r="L394"/>
  <c r="N394" s="1"/>
  <c r="AR395" i="1"/>
  <c r="AS395"/>
  <c r="E410" i="93"/>
  <c r="G410" s="1"/>
  <c r="L410"/>
  <c r="N410" s="1"/>
  <c r="AR411" i="1"/>
  <c r="AS411"/>
  <c r="E426" i="93"/>
  <c r="G426" s="1"/>
  <c r="L426"/>
  <c r="N426" s="1"/>
  <c r="AR427" i="1"/>
  <c r="AS427"/>
  <c r="E442" i="93"/>
  <c r="L442"/>
  <c r="N442" s="1"/>
  <c r="AS443" i="1"/>
  <c r="AR443"/>
  <c r="E458" i="93"/>
  <c r="G458" s="1"/>
  <c r="L458"/>
  <c r="N458" s="1"/>
  <c r="AR459" i="1"/>
  <c r="AS459"/>
  <c r="E474" i="93"/>
  <c r="G474" s="1"/>
  <c r="L474"/>
  <c r="N474" s="1"/>
  <c r="AS475" i="1"/>
  <c r="AR475"/>
  <c r="E494" i="93"/>
  <c r="L494"/>
  <c r="AR495" i="1"/>
  <c r="AS495"/>
  <c r="E522" i="93"/>
  <c r="L522"/>
  <c r="AR523" i="1"/>
  <c r="AS523"/>
  <c r="E542" i="93"/>
  <c r="L542"/>
  <c r="AS543" i="1"/>
  <c r="AR543"/>
  <c r="E594" i="93"/>
  <c r="L594"/>
  <c r="AR595" i="1"/>
  <c r="AS595"/>
  <c r="E626" i="93"/>
  <c r="G626" s="1"/>
  <c r="L626"/>
  <c r="N626" s="1"/>
  <c r="AR627" i="1"/>
  <c r="AS627"/>
  <c r="E654" i="93"/>
  <c r="L654"/>
  <c r="AS655" i="1"/>
  <c r="AR655"/>
  <c r="E702" i="93"/>
  <c r="G702" s="1"/>
  <c r="L702"/>
  <c r="N702" s="1"/>
  <c r="AS703" i="1"/>
  <c r="E746" i="93"/>
  <c r="G746" s="1"/>
  <c r="L746"/>
  <c r="N746" s="1"/>
  <c r="AR747" i="1"/>
  <c r="AS747"/>
  <c r="E783" i="93"/>
  <c r="L783"/>
  <c r="AR784" i="1"/>
  <c r="AS784"/>
  <c r="E831" i="93"/>
  <c r="G831" s="1"/>
  <c r="L831"/>
  <c r="N831" s="1"/>
  <c r="AS832" i="1"/>
  <c r="L853" i="93"/>
  <c r="N853" s="1"/>
  <c r="E853"/>
  <c r="G853" s="1"/>
  <c r="AR854" i="1"/>
  <c r="AS854"/>
  <c r="E890" i="93"/>
  <c r="L890"/>
  <c r="AR891" i="1"/>
  <c r="AS891"/>
  <c r="E911" i="93"/>
  <c r="L911"/>
  <c r="AS912" i="1"/>
  <c r="AR912"/>
  <c r="E943" i="93"/>
  <c r="G943" s="1"/>
  <c r="L943"/>
  <c r="N943" s="1"/>
  <c r="AS944" i="1"/>
  <c r="AR944"/>
  <c r="E1013" i="93"/>
  <c r="L1013"/>
  <c r="AR1014" i="1"/>
  <c r="AS1014"/>
  <c r="E1059" i="93"/>
  <c r="L1059"/>
  <c r="AS1060" i="1"/>
  <c r="AR1060"/>
  <c r="E1103" i="93"/>
  <c r="L1103"/>
  <c r="AS1104" i="1"/>
  <c r="AR1104"/>
  <c r="E249" i="93"/>
  <c r="L249"/>
  <c r="AS250" i="1"/>
  <c r="AR250"/>
  <c r="E265" i="93"/>
  <c r="L265"/>
  <c r="AR266" i="1"/>
  <c r="AS266"/>
  <c r="E285" i="93"/>
  <c r="L285"/>
  <c r="AR286" i="1"/>
  <c r="AS286"/>
  <c r="E305" i="93"/>
  <c r="L305"/>
  <c r="AS306" i="1"/>
  <c r="AR306"/>
  <c r="E325" i="93"/>
  <c r="L325"/>
  <c r="AS326" i="1"/>
  <c r="AR326"/>
  <c r="E353" i="93"/>
  <c r="G353" s="1"/>
  <c r="L353"/>
  <c r="N353" s="1"/>
  <c r="AS354" i="1"/>
  <c r="AR354"/>
  <c r="E373" i="93"/>
  <c r="G373" s="1"/>
  <c r="L373"/>
  <c r="N373" s="1"/>
  <c r="AS374" i="1"/>
  <c r="AR374"/>
  <c r="E393" i="93"/>
  <c r="G393" s="1"/>
  <c r="L393"/>
  <c r="N393" s="1"/>
  <c r="AS394" i="1"/>
  <c r="AR394"/>
  <c r="E413" i="93"/>
  <c r="G413" s="1"/>
  <c r="L413"/>
  <c r="N413" s="1"/>
  <c r="AS414" i="1"/>
  <c r="AR414"/>
  <c r="E429" i="93"/>
  <c r="G429" s="1"/>
  <c r="L429"/>
  <c r="N429" s="1"/>
  <c r="AS430" i="1"/>
  <c r="AR430"/>
  <c r="E461" i="93"/>
  <c r="G461" s="1"/>
  <c r="L461"/>
  <c r="N461" s="1"/>
  <c r="AS462" i="1"/>
  <c r="AR462"/>
  <c r="E481" i="93"/>
  <c r="G481" s="1"/>
  <c r="L481"/>
  <c r="N481" s="1"/>
  <c r="AS482" i="1"/>
  <c r="AR482"/>
  <c r="E497" i="93"/>
  <c r="L497"/>
  <c r="AS498" i="1"/>
  <c r="AR498"/>
  <c r="E517" i="93"/>
  <c r="L517"/>
  <c r="AS518" i="1"/>
  <c r="AR518"/>
  <c r="E537" i="93"/>
  <c r="L537"/>
  <c r="AR538" i="1"/>
  <c r="AS538"/>
  <c r="E597" i="93"/>
  <c r="L597"/>
  <c r="AS598" i="1"/>
  <c r="E617" i="93"/>
  <c r="L617"/>
  <c r="N617" s="1"/>
  <c r="AR618" i="1"/>
  <c r="AS618"/>
  <c r="E645" i="93"/>
  <c r="G645" s="1"/>
  <c r="L645"/>
  <c r="N645" s="1"/>
  <c r="AS646" i="1"/>
  <c r="E661" i="93"/>
  <c r="L661"/>
  <c r="AR662" i="1"/>
  <c r="AS662"/>
  <c r="L713" i="93"/>
  <c r="N713" s="1"/>
  <c r="E713"/>
  <c r="G713" s="1"/>
  <c r="AR714" i="1"/>
  <c r="AS714"/>
  <c r="L761" i="93"/>
  <c r="E761"/>
  <c r="AS762" i="1"/>
  <c r="L793" i="93"/>
  <c r="N793" s="1"/>
  <c r="E793"/>
  <c r="G793" s="1"/>
  <c r="AS794" i="1"/>
  <c r="AR794"/>
  <c r="E830" i="93"/>
  <c r="G830" s="1"/>
  <c r="L830"/>
  <c r="N830" s="1"/>
  <c r="AS831" i="1"/>
  <c r="AR831"/>
  <c r="L857" i="93"/>
  <c r="E857"/>
  <c r="AS858" i="1"/>
  <c r="L889" i="93"/>
  <c r="E889"/>
  <c r="AR890" i="1"/>
  <c r="AS890"/>
  <c r="E910" i="93"/>
  <c r="L910"/>
  <c r="AR911" i="1"/>
  <c r="AS911"/>
  <c r="E947" i="93"/>
  <c r="G947" s="1"/>
  <c r="L947"/>
  <c r="N947" s="1"/>
  <c r="AR948" i="1"/>
  <c r="AS948"/>
  <c r="E985" i="93"/>
  <c r="G985" s="1"/>
  <c r="L985"/>
  <c r="N985" s="1"/>
  <c r="AS986" i="1"/>
  <c r="AR986"/>
  <c r="E1017" i="93"/>
  <c r="G1017" s="1"/>
  <c r="L1017"/>
  <c r="N1017" s="1"/>
  <c r="AS1018" i="1"/>
  <c r="E1067" i="93"/>
  <c r="G1067" s="1"/>
  <c r="L1067"/>
  <c r="N1067" s="1"/>
  <c r="AS1068" i="1"/>
  <c r="E1131" i="93"/>
  <c r="G1131" s="1"/>
  <c r="L1131"/>
  <c r="N1131" s="1"/>
  <c r="AS1132" i="1"/>
  <c r="AR1132"/>
  <c r="E144" i="93"/>
  <c r="L144"/>
  <c r="AS145" i="1"/>
  <c r="AR145"/>
  <c r="E172" i="93"/>
  <c r="L172"/>
  <c r="AS173" i="1"/>
  <c r="AR173"/>
  <c r="E188" i="93"/>
  <c r="L188"/>
  <c r="AS189" i="1"/>
  <c r="AR189"/>
  <c r="E208" i="93"/>
  <c r="L208"/>
  <c r="AR209" i="1"/>
  <c r="AS209"/>
  <c r="E228" i="93"/>
  <c r="L228"/>
  <c r="AS229" i="1"/>
  <c r="E248" i="93"/>
  <c r="L248"/>
  <c r="AR249" i="1"/>
  <c r="AS249"/>
  <c r="E264" i="93"/>
  <c r="G264" s="1"/>
  <c r="L264"/>
  <c r="AR265" i="1"/>
  <c r="AS265"/>
  <c r="E288" i="93"/>
  <c r="L288"/>
  <c r="AS289" i="1"/>
  <c r="AR289"/>
  <c r="E304" i="93"/>
  <c r="L304"/>
  <c r="AR305" i="1"/>
  <c r="E332" i="93"/>
  <c r="L332"/>
  <c r="AR333" i="1"/>
  <c r="AS333"/>
  <c r="E348" i="93"/>
  <c r="L348"/>
  <c r="AS349" i="1"/>
  <c r="AR349"/>
  <c r="E384" i="93"/>
  <c r="G384" s="1"/>
  <c r="L384"/>
  <c r="N384" s="1"/>
  <c r="AS385" i="1"/>
  <c r="AR385"/>
  <c r="E404" i="93"/>
  <c r="G404" s="1"/>
  <c r="L404"/>
  <c r="N404" s="1"/>
  <c r="AR405" i="1"/>
  <c r="AS405"/>
  <c r="E424" i="93"/>
  <c r="G424" s="1"/>
  <c r="L424"/>
  <c r="N424" s="1"/>
  <c r="AS425" i="1"/>
  <c r="AR425"/>
  <c r="E440" i="93"/>
  <c r="G440" s="1"/>
  <c r="L440"/>
  <c r="N440" s="1"/>
  <c r="AR441" i="1"/>
  <c r="AS441"/>
  <c r="E464" i="93"/>
  <c r="G464" s="1"/>
  <c r="L464"/>
  <c r="N464" s="1"/>
  <c r="AR465" i="1"/>
  <c r="AS465"/>
  <c r="E484" i="93"/>
  <c r="L484"/>
  <c r="AS485" i="1"/>
  <c r="AR485"/>
  <c r="E508" i="93"/>
  <c r="L508"/>
  <c r="AR509" i="1"/>
  <c r="E532" i="93"/>
  <c r="L532"/>
  <c r="AR533" i="1"/>
  <c r="AS533"/>
  <c r="E580" i="93"/>
  <c r="L580"/>
  <c r="AR581" i="1"/>
  <c r="AS581"/>
  <c r="E600" i="93"/>
  <c r="L600"/>
  <c r="AS601" i="1"/>
  <c r="E616" i="93"/>
  <c r="L616"/>
  <c r="AS617" i="1"/>
  <c r="E648" i="93"/>
  <c r="G648" s="1"/>
  <c r="L648"/>
  <c r="N648" s="1"/>
  <c r="AR649" i="1"/>
  <c r="AS649"/>
  <c r="E668" i="93"/>
  <c r="G668" s="1"/>
  <c r="L668"/>
  <c r="N668" s="1"/>
  <c r="AS669" i="1"/>
  <c r="AR669"/>
  <c r="E724" i="93"/>
  <c r="L724"/>
  <c r="AR725" i="1"/>
  <c r="AS725"/>
  <c r="E759" i="93"/>
  <c r="L759"/>
  <c r="AS760" i="1"/>
  <c r="E786" i="93"/>
  <c r="L786"/>
  <c r="AR787" i="1"/>
  <c r="AS787"/>
  <c r="E818" i="93"/>
  <c r="L818"/>
  <c r="AS819" i="1"/>
  <c r="E866" i="93"/>
  <c r="G866" s="1"/>
  <c r="L866"/>
  <c r="N866" s="1"/>
  <c r="AS867" i="1"/>
  <c r="AR867"/>
  <c r="E887" i="93"/>
  <c r="L887"/>
  <c r="AR888" i="1"/>
  <c r="AS888"/>
  <c r="L914" i="93"/>
  <c r="E914"/>
  <c r="AS915" i="1"/>
  <c r="E935" i="93"/>
  <c r="L935"/>
  <c r="AR936" i="1"/>
  <c r="AS936"/>
  <c r="E978" i="93"/>
  <c r="L978"/>
  <c r="N978" s="1"/>
  <c r="AS979" i="1"/>
  <c r="AR979"/>
  <c r="L1010" i="93"/>
  <c r="N1010" s="1"/>
  <c r="E1010"/>
  <c r="G1010" s="1"/>
  <c r="AS1011" i="1"/>
  <c r="AR1011"/>
  <c r="E1075" i="93"/>
  <c r="L1075"/>
  <c r="AS1076" i="1"/>
  <c r="E1129" i="93"/>
  <c r="L1129"/>
  <c r="AR1130" i="1"/>
  <c r="AS1130"/>
  <c r="E223" i="93"/>
  <c r="L223"/>
  <c r="AS224" i="1"/>
  <c r="AR224"/>
  <c r="E243" i="93"/>
  <c r="L243"/>
  <c r="AR244" i="1"/>
  <c r="AS244"/>
  <c r="E267" i="93"/>
  <c r="L267"/>
  <c r="AS268" i="1"/>
  <c r="AR268"/>
  <c r="E283" i="93"/>
  <c r="L283"/>
  <c r="AS284" i="1"/>
  <c r="AR284"/>
  <c r="E303" i="93"/>
  <c r="L303"/>
  <c r="AS304" i="1"/>
  <c r="AR304"/>
  <c r="E323" i="93"/>
  <c r="L323"/>
  <c r="AR324" i="1"/>
  <c r="AS324"/>
  <c r="E339" i="93"/>
  <c r="L339"/>
  <c r="AS340" i="1"/>
  <c r="AR340"/>
  <c r="E363" i="93"/>
  <c r="L363"/>
  <c r="AS364" i="1"/>
  <c r="AR364"/>
  <c r="E387" i="93"/>
  <c r="G387" s="1"/>
  <c r="L387"/>
  <c r="N387" s="1"/>
  <c r="AS388" i="1"/>
  <c r="AR388"/>
  <c r="E415" i="93"/>
  <c r="L415"/>
  <c r="AS416" i="1"/>
  <c r="AR416"/>
  <c r="E431" i="93"/>
  <c r="G431" s="1"/>
  <c r="L431"/>
  <c r="N431" s="1"/>
  <c r="AS432" i="1"/>
  <c r="AR432"/>
  <c r="L463" i="93"/>
  <c r="N463" s="1"/>
  <c r="E463"/>
  <c r="G463" s="1"/>
  <c r="AS464" i="1"/>
  <c r="AR464"/>
  <c r="L479" i="93"/>
  <c r="E479"/>
  <c r="AS480" i="1"/>
  <c r="AR480"/>
  <c r="L495" i="93"/>
  <c r="N495" s="1"/>
  <c r="E495"/>
  <c r="AR496" i="1"/>
  <c r="AS496"/>
  <c r="L515" i="93"/>
  <c r="E515"/>
  <c r="AS516" i="1"/>
  <c r="AR516"/>
  <c r="L543" i="93"/>
  <c r="E543"/>
  <c r="AS544" i="1"/>
  <c r="AR544"/>
  <c r="L583" i="93"/>
  <c r="N583" s="1"/>
  <c r="E583"/>
  <c r="G583" s="1"/>
  <c r="AS584" i="1"/>
  <c r="AR584"/>
  <c r="L603" i="93"/>
  <c r="E603"/>
  <c r="AS604" i="1"/>
  <c r="L627" i="93"/>
  <c r="E627"/>
  <c r="AS628" i="1"/>
  <c r="E655" i="93"/>
  <c r="G655" s="1"/>
  <c r="L655"/>
  <c r="N655" s="1"/>
  <c r="AS656" i="1"/>
  <c r="L707" i="93"/>
  <c r="E707"/>
  <c r="G707" s="1"/>
  <c r="AR708" i="1"/>
  <c r="AS708"/>
  <c r="L753" i="93"/>
  <c r="E753"/>
  <c r="AR754" i="1"/>
  <c r="AS754"/>
  <c r="L785" i="93"/>
  <c r="E785"/>
  <c r="AS786" i="1"/>
  <c r="E811" i="93"/>
  <c r="G811" s="1"/>
  <c r="L811"/>
  <c r="N811" s="1"/>
  <c r="AR812" i="1"/>
  <c r="AS812"/>
  <c r="L849" i="93"/>
  <c r="N849" s="1"/>
  <c r="E849"/>
  <c r="G849" s="1"/>
  <c r="AR850" i="1"/>
  <c r="AS850"/>
  <c r="L875" i="93"/>
  <c r="E875"/>
  <c r="AR876" i="1"/>
  <c r="AS876"/>
  <c r="E902" i="93"/>
  <c r="L902"/>
  <c r="AR903" i="1"/>
  <c r="AS903"/>
  <c r="E945" i="93"/>
  <c r="G945" s="1"/>
  <c r="L945"/>
  <c r="N945" s="1"/>
  <c r="AS946" i="1"/>
  <c r="E993" i="93"/>
  <c r="L993"/>
  <c r="AS994" i="1"/>
  <c r="AR994"/>
  <c r="E1031" i="93"/>
  <c r="G1031" s="1"/>
  <c r="L1031"/>
  <c r="N1031" s="1"/>
  <c r="AS1032" i="1"/>
  <c r="AR1032"/>
  <c r="E1105" i="93"/>
  <c r="L1105"/>
  <c r="AR1106" i="1"/>
  <c r="AS1106"/>
  <c r="E748" i="93"/>
  <c r="G748" s="1"/>
  <c r="L748"/>
  <c r="N748" s="1"/>
  <c r="AR749" i="1"/>
  <c r="AS749"/>
  <c r="E776" i="93"/>
  <c r="L776"/>
  <c r="AS777" i="1"/>
  <c r="E800" i="93"/>
  <c r="L800"/>
  <c r="AS801" i="1"/>
  <c r="AR801"/>
  <c r="E820" i="93"/>
  <c r="L820"/>
  <c r="AS821" i="1"/>
  <c r="E852" i="93"/>
  <c r="L852"/>
  <c r="AR853" i="1"/>
  <c r="AS853"/>
  <c r="E876" i="93"/>
  <c r="L876"/>
  <c r="AS877" i="1"/>
  <c r="AR877"/>
  <c r="E900" i="93"/>
  <c r="L900"/>
  <c r="AR901" i="1"/>
  <c r="AS901"/>
  <c r="E920" i="93"/>
  <c r="L920"/>
  <c r="AS921" i="1"/>
  <c r="E944" i="93"/>
  <c r="G944" s="1"/>
  <c r="L944"/>
  <c r="AS945" i="1"/>
  <c r="E964" i="93"/>
  <c r="L964"/>
  <c r="N964" s="1"/>
  <c r="AR965" i="1"/>
  <c r="AS965"/>
  <c r="L992" i="93"/>
  <c r="N992" s="1"/>
  <c r="E992"/>
  <c r="G992" s="1"/>
  <c r="AS993" i="1"/>
  <c r="AR993"/>
  <c r="E1021" i="93"/>
  <c r="G1021" s="1"/>
  <c r="L1021"/>
  <c r="N1021" s="1"/>
  <c r="AS1022" i="1"/>
  <c r="E1069" i="93"/>
  <c r="G1069" s="1"/>
  <c r="L1069"/>
  <c r="N1069" s="1"/>
  <c r="AS1070" i="1"/>
  <c r="AR1070"/>
  <c r="E1117" i="93"/>
  <c r="G1117" s="1"/>
  <c r="L1117"/>
  <c r="N1117" s="1"/>
  <c r="AS1118" i="1"/>
  <c r="AR1118"/>
  <c r="H1572" i="94"/>
  <c r="N1572" s="1"/>
  <c r="F1572"/>
  <c r="AS1151" i="1"/>
  <c r="E1150" i="93"/>
  <c r="G1150" s="1"/>
  <c r="AR1151" i="1"/>
  <c r="L1150" i="93"/>
  <c r="N1150" s="1"/>
  <c r="E1399"/>
  <c r="G1399" s="1"/>
  <c r="L1399"/>
  <c r="N1399" s="1"/>
  <c r="AR1400" i="1"/>
  <c r="AS1400"/>
  <c r="L1190" i="93"/>
  <c r="E1190"/>
  <c r="AS1191" i="1"/>
  <c r="AR1191"/>
  <c r="L1397" i="93"/>
  <c r="N1397" s="1"/>
  <c r="E1397"/>
  <c r="G1397" s="1"/>
  <c r="AS1398" i="1"/>
  <c r="AR1398"/>
  <c r="L2205" i="93"/>
  <c r="N2205" s="1"/>
  <c r="AR2206" i="1"/>
  <c r="E2205" i="93"/>
  <c r="G2205" s="1"/>
  <c r="AS2206" i="1"/>
  <c r="L1193" i="93"/>
  <c r="N1193" s="1"/>
  <c r="AR1194" i="1"/>
  <c r="AS1194"/>
  <c r="E1193" i="93"/>
  <c r="G1193" s="1"/>
  <c r="E1469"/>
  <c r="G1469" s="1"/>
  <c r="L1469"/>
  <c r="N1469" s="1"/>
  <c r="AR1470" i="1"/>
  <c r="AS1470"/>
  <c r="E1274" i="93"/>
  <c r="G1274" s="1"/>
  <c r="L1274"/>
  <c r="N1274" s="1"/>
  <c r="AR1275" i="1"/>
  <c r="AS1275"/>
  <c r="E1468" i="93"/>
  <c r="G1468" s="1"/>
  <c r="L1468"/>
  <c r="N1468" s="1"/>
  <c r="AS1469" i="1"/>
  <c r="AR1469"/>
  <c r="AS1141"/>
  <c r="E1140" i="93"/>
  <c r="G1140" s="1"/>
  <c r="AR1141" i="1"/>
  <c r="L1140" i="93"/>
  <c r="N1140" s="1"/>
  <c r="E1389"/>
  <c r="G1389" s="1"/>
  <c r="L1389"/>
  <c r="N1389" s="1"/>
  <c r="AS1390" i="1"/>
  <c r="AR1390"/>
  <c r="L1167" i="93"/>
  <c r="N1167" s="1"/>
  <c r="AR1168" i="1"/>
  <c r="E1167" i="93"/>
  <c r="G1167" s="1"/>
  <c r="AS1168" i="1"/>
  <c r="AS1348"/>
  <c r="E1347" i="93"/>
  <c r="G1347" s="1"/>
  <c r="AR1348" i="1"/>
  <c r="L1347" i="93"/>
  <c r="N1347" s="1"/>
  <c r="E1492"/>
  <c r="G1492" s="1"/>
  <c r="L1492"/>
  <c r="N1492" s="1"/>
  <c r="AS1493" i="1"/>
  <c r="AR1493"/>
  <c r="E1152" i="93"/>
  <c r="L1152"/>
  <c r="AR1153" i="1"/>
  <c r="AS1153"/>
  <c r="L1408" i="93"/>
  <c r="N1408" s="1"/>
  <c r="AR1409" i="1"/>
  <c r="AS1409"/>
  <c r="E1408" i="93"/>
  <c r="G1408" s="1"/>
  <c r="E1192"/>
  <c r="L1192"/>
  <c r="AS1193" i="1"/>
  <c r="AR1193"/>
  <c r="L1398" i="93"/>
  <c r="N1398" s="1"/>
  <c r="E1398"/>
  <c r="G1398" s="1"/>
  <c r="AS1399" i="1"/>
  <c r="AR1399"/>
  <c r="L2210" i="93"/>
  <c r="N2210" s="1"/>
  <c r="AR2211" i="1"/>
  <c r="AS2211"/>
  <c r="E2210" i="93"/>
  <c r="G2210" s="1"/>
  <c r="L2213"/>
  <c r="N2213" s="1"/>
  <c r="E2213"/>
  <c r="G2213" s="1"/>
  <c r="AS2214" i="1"/>
  <c r="AR2214"/>
  <c r="E2203" i="93"/>
  <c r="G2203" s="1"/>
  <c r="L2203"/>
  <c r="N2203" s="1"/>
  <c r="AS2204" i="1"/>
  <c r="AR2204"/>
  <c r="L1485" i="93"/>
  <c r="N1485" s="1"/>
  <c r="E1485"/>
  <c r="G1485" s="1"/>
  <c r="AS1486" i="1"/>
  <c r="AR1486"/>
  <c r="E2300" i="93"/>
  <c r="G2300" s="1"/>
  <c r="L2300"/>
  <c r="N2300" s="1"/>
  <c r="AR2301" i="1"/>
  <c r="AS2301"/>
  <c r="AR2207"/>
  <c r="L2206" i="93"/>
  <c r="N2206" s="1"/>
  <c r="E2206"/>
  <c r="G2206" s="1"/>
  <c r="AS2207" i="1"/>
  <c r="E17" i="93"/>
  <c r="G17" s="1"/>
  <c r="L17"/>
  <c r="N17" s="1"/>
  <c r="AR18" i="1"/>
  <c r="AS18"/>
  <c r="E33" i="93"/>
  <c r="G33" s="1"/>
  <c r="L33"/>
  <c r="N33" s="1"/>
  <c r="AR34" i="1"/>
  <c r="AS34"/>
  <c r="E65" i="93"/>
  <c r="G65" s="1"/>
  <c r="L65"/>
  <c r="N65" s="1"/>
  <c r="AS66" i="1"/>
  <c r="AR66"/>
  <c r="E197" i="93"/>
  <c r="G197" s="1"/>
  <c r="L197"/>
  <c r="N197" s="1"/>
  <c r="AR198" i="1"/>
  <c r="AS198"/>
  <c r="L20" i="93"/>
  <c r="N20" s="1"/>
  <c r="E20"/>
  <c r="G20" s="1"/>
  <c r="AS21" i="1"/>
  <c r="AR21"/>
  <c r="L52" i="93"/>
  <c r="N52" s="1"/>
  <c r="E52"/>
  <c r="G52" s="1"/>
  <c r="AR53" i="1"/>
  <c r="AS53"/>
  <c r="L100" i="93"/>
  <c r="N100" s="1"/>
  <c r="E100"/>
  <c r="G100" s="1"/>
  <c r="AS101" i="1"/>
  <c r="AR101"/>
  <c r="E19" i="93"/>
  <c r="G19" s="1"/>
  <c r="L19"/>
  <c r="N19" s="1"/>
  <c r="AS20" i="1"/>
  <c r="AR20"/>
  <c r="E35" i="93"/>
  <c r="G35" s="1"/>
  <c r="L35"/>
  <c r="N35" s="1"/>
  <c r="AS36" i="1"/>
  <c r="AR36"/>
  <c r="E93" i="93"/>
  <c r="G93" s="1"/>
  <c r="L93"/>
  <c r="N93" s="1"/>
  <c r="AS94" i="1"/>
  <c r="AR94"/>
  <c r="L18" i="93"/>
  <c r="N18" s="1"/>
  <c r="E18"/>
  <c r="G18" s="1"/>
  <c r="AS19" i="1"/>
  <c r="AR19"/>
  <c r="L34" i="93"/>
  <c r="E34"/>
  <c r="AS35" i="1"/>
  <c r="AR35"/>
  <c r="E97" i="93"/>
  <c r="G97" s="1"/>
  <c r="L97"/>
  <c r="N97" s="1"/>
  <c r="AS98" i="1"/>
  <c r="AR98"/>
  <c r="L98" i="93"/>
  <c r="N98" s="1"/>
  <c r="E98"/>
  <c r="G98" s="1"/>
  <c r="AR99" i="1"/>
  <c r="AS99"/>
  <c r="E242" i="93"/>
  <c r="G242" s="1"/>
  <c r="L242"/>
  <c r="N242" s="1"/>
  <c r="AR243" i="1"/>
  <c r="AS243"/>
  <c r="E554" i="93"/>
  <c r="G554" s="1"/>
  <c r="L554"/>
  <c r="N554" s="1"/>
  <c r="AS555" i="1"/>
  <c r="AR555"/>
  <c r="E590" i="93"/>
  <c r="G590" s="1"/>
  <c r="L590"/>
  <c r="N590" s="1"/>
  <c r="AR591" i="1"/>
  <c r="AS591"/>
  <c r="E642" i="93"/>
  <c r="G642" s="1"/>
  <c r="L642"/>
  <c r="N642" s="1"/>
  <c r="AR643" i="1"/>
  <c r="AS643"/>
  <c r="E767" i="93"/>
  <c r="G767" s="1"/>
  <c r="L767"/>
  <c r="N767" s="1"/>
  <c r="AS768" i="1"/>
  <c r="AR768"/>
  <c r="E815" i="93"/>
  <c r="L815"/>
  <c r="AR816" i="1"/>
  <c r="AS816"/>
  <c r="E949" i="93"/>
  <c r="G949" s="1"/>
  <c r="L949"/>
  <c r="N949" s="1"/>
  <c r="AR950" i="1"/>
  <c r="AS950"/>
  <c r="E277" i="93"/>
  <c r="G277" s="1"/>
  <c r="L277"/>
  <c r="N277" s="1"/>
  <c r="AR278" i="1"/>
  <c r="AS278"/>
  <c r="E441" i="93"/>
  <c r="G441" s="1"/>
  <c r="L441"/>
  <c r="N441" s="1"/>
  <c r="AS442" i="1"/>
  <c r="AR442"/>
  <c r="E557" i="93"/>
  <c r="G557" s="1"/>
  <c r="L557"/>
  <c r="N557" s="1"/>
  <c r="AS558" i="1"/>
  <c r="AR558"/>
  <c r="E573" i="93"/>
  <c r="G573" s="1"/>
  <c r="L573"/>
  <c r="N573" s="1"/>
  <c r="AS574" i="1"/>
  <c r="AR574"/>
  <c r="E593" i="93"/>
  <c r="G593" s="1"/>
  <c r="L593"/>
  <c r="N593" s="1"/>
  <c r="AS594" i="1"/>
  <c r="AR594"/>
  <c r="E641" i="93"/>
  <c r="G641" s="1"/>
  <c r="L641"/>
  <c r="N641" s="1"/>
  <c r="AS642" i="1"/>
  <c r="AR642"/>
  <c r="E819" i="93"/>
  <c r="G819" s="1"/>
  <c r="L819"/>
  <c r="N819" s="1"/>
  <c r="AR820" i="1"/>
  <c r="AS820"/>
  <c r="E926" i="93"/>
  <c r="G926" s="1"/>
  <c r="L926"/>
  <c r="N926" s="1"/>
  <c r="AR927" i="1"/>
  <c r="AS927"/>
  <c r="E1121" i="93"/>
  <c r="G1121" s="1"/>
  <c r="L1121"/>
  <c r="N1121" s="1"/>
  <c r="AS1122" i="1"/>
  <c r="AR1122"/>
  <c r="E236" i="93"/>
  <c r="L236"/>
  <c r="N236" s="1"/>
  <c r="AR237" i="1"/>
  <c r="AS237"/>
  <c r="E472" i="93"/>
  <c r="G472" s="1"/>
  <c r="L472"/>
  <c r="N472" s="1"/>
  <c r="AS473" i="1"/>
  <c r="AR473"/>
  <c r="E560" i="93"/>
  <c r="G560" s="1"/>
  <c r="L560"/>
  <c r="N560" s="1"/>
  <c r="AR561" i="1"/>
  <c r="AS561"/>
  <c r="E620" i="93"/>
  <c r="G620" s="1"/>
  <c r="L620"/>
  <c r="N620" s="1"/>
  <c r="AR621" i="1"/>
  <c r="AS621"/>
  <c r="L765" i="93"/>
  <c r="N765" s="1"/>
  <c r="E765"/>
  <c r="G765" s="1"/>
  <c r="AS766" i="1"/>
  <c r="AR766"/>
  <c r="L861" i="93"/>
  <c r="N861" s="1"/>
  <c r="E861"/>
  <c r="G861" s="1"/>
  <c r="AR862" i="1"/>
  <c r="AS862"/>
  <c r="E1151" i="93"/>
  <c r="G1151" s="1"/>
  <c r="L1151"/>
  <c r="N1151" s="1"/>
  <c r="AS1152" i="1"/>
  <c r="AR1152"/>
  <c r="L435" i="93"/>
  <c r="N435" s="1"/>
  <c r="E435"/>
  <c r="G435" s="1"/>
  <c r="AR436" i="1"/>
  <c r="AS436"/>
  <c r="L555" i="93"/>
  <c r="N555" s="1"/>
  <c r="E555"/>
  <c r="G555" s="1"/>
  <c r="AR556" i="1"/>
  <c r="AS556"/>
  <c r="L591" i="93"/>
  <c r="N591" s="1"/>
  <c r="E591"/>
  <c r="G591" s="1"/>
  <c r="AS592" i="1"/>
  <c r="AR592"/>
  <c r="L651" i="93"/>
  <c r="N651" s="1"/>
  <c r="E651"/>
  <c r="G651" s="1"/>
  <c r="AS652" i="1"/>
  <c r="AR652"/>
  <c r="E806" i="93"/>
  <c r="G806" s="1"/>
  <c r="L806"/>
  <c r="N806" s="1"/>
  <c r="AR807" i="1"/>
  <c r="AS807"/>
  <c r="L950" i="93"/>
  <c r="N950" s="1"/>
  <c r="E950"/>
  <c r="G950" s="1"/>
  <c r="AR951" i="1"/>
  <c r="AS951"/>
  <c r="E764" i="93"/>
  <c r="G764" s="1"/>
  <c r="L764"/>
  <c r="N764" s="1"/>
  <c r="AS765" i="1"/>
  <c r="AR765"/>
  <c r="E824" i="93"/>
  <c r="G824" s="1"/>
  <c r="L824"/>
  <c r="N824" s="1"/>
  <c r="AS825" i="1"/>
  <c r="AR825"/>
  <c r="L1016" i="93"/>
  <c r="N1016" s="1"/>
  <c r="E1016"/>
  <c r="G1016" s="1"/>
  <c r="AR1017" i="1"/>
  <c r="AS1017"/>
  <c r="M89" i="93"/>
  <c r="N89" s="1"/>
  <c r="F89"/>
  <c r="G89" s="1"/>
  <c r="F527"/>
  <c r="M527"/>
  <c r="F600"/>
  <c r="G600" s="1"/>
  <c r="M600"/>
  <c r="F897"/>
  <c r="G897" s="1"/>
  <c r="M897"/>
  <c r="F1535"/>
  <c r="M1535"/>
  <c r="N1535" s="1"/>
  <c r="F190"/>
  <c r="G190" s="1"/>
  <c r="M190"/>
  <c r="N190" s="1"/>
  <c r="M111"/>
  <c r="F111"/>
  <c r="M663"/>
  <c r="F663"/>
  <c r="F828"/>
  <c r="M828"/>
  <c r="F1358"/>
  <c r="M1358"/>
  <c r="F1060"/>
  <c r="M1060"/>
  <c r="M38"/>
  <c r="F38"/>
  <c r="F770"/>
  <c r="M770"/>
  <c r="F623"/>
  <c r="M623"/>
  <c r="F415"/>
  <c r="G415" s="1"/>
  <c r="M415"/>
  <c r="M661"/>
  <c r="N661" s="1"/>
  <c r="F661"/>
  <c r="M1039"/>
  <c r="F1039"/>
  <c r="E390"/>
  <c r="G390" s="1"/>
  <c r="L390"/>
  <c r="N390" s="1"/>
  <c r="AS391" i="1"/>
  <c r="E406" i="93"/>
  <c r="L406"/>
  <c r="N406" s="1"/>
  <c r="AS407" i="1"/>
  <c r="AR407"/>
  <c r="E422" i="93"/>
  <c r="G422" s="1"/>
  <c r="L422"/>
  <c r="N422" s="1"/>
  <c r="AS423" i="1"/>
  <c r="AR423"/>
  <c r="E438" i="93"/>
  <c r="G438" s="1"/>
  <c r="L438"/>
  <c r="N438" s="1"/>
  <c r="AR439" i="1"/>
  <c r="AS439"/>
  <c r="E454" i="93"/>
  <c r="L454"/>
  <c r="AR455" i="1"/>
  <c r="AS455"/>
  <c r="E470" i="93"/>
  <c r="L470"/>
  <c r="AR471" i="1"/>
  <c r="AS471"/>
  <c r="E490" i="93"/>
  <c r="L490"/>
  <c r="AR491" i="1"/>
  <c r="AS491"/>
  <c r="E514" i="93"/>
  <c r="G514" s="1"/>
  <c r="L514"/>
  <c r="N514" s="1"/>
  <c r="AR515" i="1"/>
  <c r="AS515"/>
  <c r="E538" i="93"/>
  <c r="L538"/>
  <c r="AR539" i="1"/>
  <c r="AS539"/>
  <c r="E586" i="93"/>
  <c r="L586"/>
  <c r="AR587" i="1"/>
  <c r="AS587"/>
  <c r="E610" i="93"/>
  <c r="L610"/>
  <c r="AS611" i="1"/>
  <c r="E646" i="93"/>
  <c r="G646" s="1"/>
  <c r="L646"/>
  <c r="N646" s="1"/>
  <c r="AR647" i="1"/>
  <c r="AS647"/>
  <c r="E670" i="93"/>
  <c r="G670" s="1"/>
  <c r="L670"/>
  <c r="N670" s="1"/>
  <c r="AS671" i="1"/>
  <c r="AR671"/>
  <c r="E730" i="93"/>
  <c r="L730"/>
  <c r="AR731" i="1"/>
  <c r="AS731"/>
  <c r="E778" i="93"/>
  <c r="L778"/>
  <c r="AS779" i="1"/>
  <c r="L821" i="93"/>
  <c r="E821"/>
  <c r="AS822" i="1"/>
  <c r="E847" i="93"/>
  <c r="G847" s="1"/>
  <c r="L847"/>
  <c r="N847" s="1"/>
  <c r="AS848" i="1"/>
  <c r="AR848"/>
  <c r="L885" i="93"/>
  <c r="E885"/>
  <c r="AS886" i="1"/>
  <c r="E906" i="93"/>
  <c r="L906"/>
  <c r="AS907" i="1"/>
  <c r="AR907"/>
  <c r="E933" i="93"/>
  <c r="G933" s="1"/>
  <c r="L933"/>
  <c r="N933" s="1"/>
  <c r="AS934" i="1"/>
  <c r="AR934"/>
  <c r="E1007" i="93"/>
  <c r="G1007" s="1"/>
  <c r="L1007"/>
  <c r="N1007" s="1"/>
  <c r="AS1008" i="1"/>
  <c r="E1039" i="93"/>
  <c r="L1039"/>
  <c r="AS1040" i="1"/>
  <c r="AR1040"/>
  <c r="E1092" i="93"/>
  <c r="L1092"/>
  <c r="AS1093" i="1"/>
  <c r="E1135" i="93"/>
  <c r="G1135" s="1"/>
  <c r="L1135"/>
  <c r="N1135" s="1"/>
  <c r="AS1136" i="1"/>
  <c r="AR1136"/>
  <c r="E261" i="93"/>
  <c r="L261"/>
  <c r="AS262" i="1"/>
  <c r="AR262"/>
  <c r="E281" i="93"/>
  <c r="L281"/>
  <c r="AS282" i="1"/>
  <c r="AR282"/>
  <c r="E301" i="93"/>
  <c r="L301"/>
  <c r="N301" s="1"/>
  <c r="AR302" i="1"/>
  <c r="AS302"/>
  <c r="E321" i="93"/>
  <c r="L321"/>
  <c r="AR322" i="1"/>
  <c r="AS322"/>
  <c r="E345" i="93"/>
  <c r="L345"/>
  <c r="AS346" i="1"/>
  <c r="AR346"/>
  <c r="E369" i="93"/>
  <c r="G369" s="1"/>
  <c r="L369"/>
  <c r="N369" s="1"/>
  <c r="AS370" i="1"/>
  <c r="E389" i="93"/>
  <c r="L389"/>
  <c r="N389" s="1"/>
  <c r="AS390" i="1"/>
  <c r="AR390"/>
  <c r="E409" i="93"/>
  <c r="G409" s="1"/>
  <c r="L409"/>
  <c r="N409" s="1"/>
  <c r="AR410" i="1"/>
  <c r="AS410"/>
  <c r="E425" i="93"/>
  <c r="L425"/>
  <c r="N425" s="1"/>
  <c r="AS426" i="1"/>
  <c r="AR426"/>
  <c r="E457" i="93"/>
  <c r="G457" s="1"/>
  <c r="L457"/>
  <c r="N457" s="1"/>
  <c r="AS458" i="1"/>
  <c r="AR458"/>
  <c r="E477" i="93"/>
  <c r="L477"/>
  <c r="AS478" i="1"/>
  <c r="AR478"/>
  <c r="E493" i="93"/>
  <c r="G493" s="1"/>
  <c r="L493"/>
  <c r="N493" s="1"/>
  <c r="AR494" i="1"/>
  <c r="AS494"/>
  <c r="E509" i="93"/>
  <c r="L509"/>
  <c r="AR510" i="1"/>
  <c r="AS510"/>
  <c r="E533" i="93"/>
  <c r="L533"/>
  <c r="AS534" i="1"/>
  <c r="AR534"/>
  <c r="E581" i="93"/>
  <c r="G581" s="1"/>
  <c r="L581"/>
  <c r="N581" s="1"/>
  <c r="AS582" i="1"/>
  <c r="AR582"/>
  <c r="E609" i="93"/>
  <c r="G609" s="1"/>
  <c r="L609"/>
  <c r="N609" s="1"/>
  <c r="AS610" i="1"/>
  <c r="E637" i="93"/>
  <c r="G637" s="1"/>
  <c r="L637"/>
  <c r="N637" s="1"/>
  <c r="AR638" i="1"/>
  <c r="AS638"/>
  <c r="L657" i="93"/>
  <c r="E657"/>
  <c r="AS658" i="1"/>
  <c r="AR658"/>
  <c r="E701" i="93"/>
  <c r="G701" s="1"/>
  <c r="L701"/>
  <c r="N701" s="1"/>
  <c r="AS702" i="1"/>
  <c r="E755" i="93"/>
  <c r="G755" s="1"/>
  <c r="L755"/>
  <c r="N755" s="1"/>
  <c r="AS756" i="1"/>
  <c r="AR756"/>
  <c r="E782" i="93"/>
  <c r="L782"/>
  <c r="AR783" i="1"/>
  <c r="AS783"/>
  <c r="L825" i="93"/>
  <c r="E825"/>
  <c r="AR826" i="1"/>
  <c r="AS826"/>
  <c r="L851" i="93"/>
  <c r="N851" s="1"/>
  <c r="E851"/>
  <c r="AS852" i="1"/>
  <c r="AR852"/>
  <c r="L883" i="93"/>
  <c r="E883"/>
  <c r="AS884" i="1"/>
  <c r="AR884"/>
  <c r="L905" i="93"/>
  <c r="E905"/>
  <c r="AS906" i="1"/>
  <c r="AR906"/>
  <c r="L942" i="93"/>
  <c r="E942"/>
  <c r="AR943" i="1"/>
  <c r="AS943"/>
  <c r="E979" i="93"/>
  <c r="G979" s="1"/>
  <c r="L979"/>
  <c r="AR980" i="1"/>
  <c r="AS980"/>
  <c r="E1011" i="93"/>
  <c r="G1011" s="1"/>
  <c r="L1011"/>
  <c r="N1011" s="1"/>
  <c r="AS1012" i="1"/>
  <c r="AR1012"/>
  <c r="E1057" i="93"/>
  <c r="L1057"/>
  <c r="AR1058" i="1"/>
  <c r="AS1058"/>
  <c r="E1099" i="93"/>
  <c r="G1099" s="1"/>
  <c r="L1099"/>
  <c r="N1099" s="1"/>
  <c r="AS1100" i="1"/>
  <c r="AR1100"/>
  <c r="L140" i="93"/>
  <c r="E140"/>
  <c r="AS141" i="1"/>
  <c r="E164" i="93"/>
  <c r="L164"/>
  <c r="AR165" i="1"/>
  <c r="AS165"/>
  <c r="E184" i="93"/>
  <c r="L184"/>
  <c r="AR185" i="1"/>
  <c r="AS185"/>
  <c r="E204" i="93"/>
  <c r="L204"/>
  <c r="AR205" i="1"/>
  <c r="AS205"/>
  <c r="E224" i="93"/>
  <c r="L224"/>
  <c r="AS225" i="1"/>
  <c r="AR225"/>
  <c r="E244" i="93"/>
  <c r="L244"/>
  <c r="AR245" i="1"/>
  <c r="AS245"/>
  <c r="E260" i="93"/>
  <c r="L260"/>
  <c r="AR261" i="1"/>
  <c r="AS261"/>
  <c r="E280" i="93"/>
  <c r="L280"/>
  <c r="AR281" i="1"/>
  <c r="AS281"/>
  <c r="E300" i="93"/>
  <c r="L300"/>
  <c r="AR301" i="1"/>
  <c r="E328" i="93"/>
  <c r="L328"/>
  <c r="AR329" i="1"/>
  <c r="AS329"/>
  <c r="E344" i="93"/>
  <c r="L344"/>
  <c r="AS345" i="1"/>
  <c r="AR345"/>
  <c r="E376" i="93"/>
  <c r="G376" s="1"/>
  <c r="L376"/>
  <c r="N376" s="1"/>
  <c r="AS377" i="1"/>
  <c r="AR377"/>
  <c r="E400" i="93"/>
  <c r="G400" s="1"/>
  <c r="L400"/>
  <c r="N400" s="1"/>
  <c r="AR401" i="1"/>
  <c r="AS401"/>
  <c r="E420" i="93"/>
  <c r="G420" s="1"/>
  <c r="L420"/>
  <c r="N420" s="1"/>
  <c r="AS421" i="1"/>
  <c r="AR421"/>
  <c r="E436" i="93"/>
  <c r="G436" s="1"/>
  <c r="L436"/>
  <c r="N436" s="1"/>
  <c r="AS437" i="1"/>
  <c r="AR437"/>
  <c r="E460" i="93"/>
  <c r="G460" s="1"/>
  <c r="L460"/>
  <c r="N460" s="1"/>
  <c r="AR461" i="1"/>
  <c r="AS461"/>
  <c r="E480" i="93"/>
  <c r="G480" s="1"/>
  <c r="L480"/>
  <c r="N480" s="1"/>
  <c r="AS481" i="1"/>
  <c r="AR481"/>
  <c r="E504" i="93"/>
  <c r="L504"/>
  <c r="AR505" i="1"/>
  <c r="AS505"/>
  <c r="E528" i="93"/>
  <c r="L528"/>
  <c r="AS529" i="1"/>
  <c r="AR529"/>
  <c r="E576" i="93"/>
  <c r="L576"/>
  <c r="AS577" i="1"/>
  <c r="AR577"/>
  <c r="E596" i="93"/>
  <c r="L596"/>
  <c r="AS597" i="1"/>
  <c r="E612" i="93"/>
  <c r="G612" s="1"/>
  <c r="L612"/>
  <c r="N612" s="1"/>
  <c r="AR613" i="1"/>
  <c r="AS613"/>
  <c r="E644" i="93"/>
  <c r="G644" s="1"/>
  <c r="L644"/>
  <c r="N644" s="1"/>
  <c r="AS645" i="1"/>
  <c r="E664" i="93"/>
  <c r="L664"/>
  <c r="AR665" i="1"/>
  <c r="AS665"/>
  <c r="E716" i="93"/>
  <c r="G716" s="1"/>
  <c r="L716"/>
  <c r="N716" s="1"/>
  <c r="AS717" i="1"/>
  <c r="AR717"/>
  <c r="E754" i="93"/>
  <c r="L754"/>
  <c r="AR755" i="1"/>
  <c r="AS755"/>
  <c r="L781" i="93"/>
  <c r="E781"/>
  <c r="AS782" i="1"/>
  <c r="E802" i="93"/>
  <c r="L802"/>
  <c r="AS803" i="1"/>
  <c r="E855" i="93"/>
  <c r="G855" s="1"/>
  <c r="L855"/>
  <c r="N855" s="1"/>
  <c r="AS856" i="1"/>
  <c r="E882" i="93"/>
  <c r="L882"/>
  <c r="AR883" i="1"/>
  <c r="AS883"/>
  <c r="E909" i="93"/>
  <c r="L909"/>
  <c r="AS910" i="1"/>
  <c r="AR910"/>
  <c r="L930" i="93"/>
  <c r="E930"/>
  <c r="AS931" i="1"/>
  <c r="AR931"/>
  <c r="E962" i="93"/>
  <c r="L962"/>
  <c r="AR963" i="1"/>
  <c r="AS963"/>
  <c r="E1005" i="93"/>
  <c r="L1005"/>
  <c r="AS1006" i="1"/>
  <c r="E1065" i="93"/>
  <c r="G1065" s="1"/>
  <c r="L1065"/>
  <c r="N1065" s="1"/>
  <c r="AS1066" i="1"/>
  <c r="AR1066"/>
  <c r="E1119" i="93"/>
  <c r="L1119"/>
  <c r="AS1120" i="1"/>
  <c r="E219" i="93"/>
  <c r="L219"/>
  <c r="AS220" i="1"/>
  <c r="AR220"/>
  <c r="E239" i="93"/>
  <c r="L239"/>
  <c r="AS240" i="1"/>
  <c r="AR240"/>
  <c r="E255" i="93"/>
  <c r="L255"/>
  <c r="AS256" i="1"/>
  <c r="AR256"/>
  <c r="E279" i="93"/>
  <c r="L279"/>
  <c r="AR280" i="1"/>
  <c r="AS280"/>
  <c r="E295" i="93"/>
  <c r="L295"/>
  <c r="AR296" i="1"/>
  <c r="AS296"/>
  <c r="E319" i="93"/>
  <c r="L319"/>
  <c r="AS320" i="1"/>
  <c r="E335" i="93"/>
  <c r="L335"/>
  <c r="AS336" i="1"/>
  <c r="E359" i="93"/>
  <c r="L359"/>
  <c r="AS360" i="1"/>
  <c r="AR360"/>
  <c r="E383" i="93"/>
  <c r="G383" s="1"/>
  <c r="L383"/>
  <c r="N383" s="1"/>
  <c r="AS384" i="1"/>
  <c r="AR384"/>
  <c r="E411" i="93"/>
  <c r="L411"/>
  <c r="N411" s="1"/>
  <c r="AR412" i="1"/>
  <c r="AS412"/>
  <c r="E427" i="93"/>
  <c r="G427" s="1"/>
  <c r="L427"/>
  <c r="N427" s="1"/>
  <c r="AS428" i="1"/>
  <c r="AR428"/>
  <c r="L451" i="93"/>
  <c r="N451" s="1"/>
  <c r="E451"/>
  <c r="G451" s="1"/>
  <c r="AR452" i="1"/>
  <c r="AS452"/>
  <c r="L475" i="93"/>
  <c r="N475" s="1"/>
  <c r="E475"/>
  <c r="G475" s="1"/>
  <c r="AR476" i="1"/>
  <c r="AS476"/>
  <c r="L491" i="93"/>
  <c r="E491"/>
  <c r="AS492" i="1"/>
  <c r="AR492"/>
  <c r="L511" i="93"/>
  <c r="E511"/>
  <c r="AS512" i="1"/>
  <c r="AR512"/>
  <c r="L539" i="93"/>
  <c r="E539"/>
  <c r="AS540" i="1"/>
  <c r="AR540"/>
  <c r="L575" i="93"/>
  <c r="N575" s="1"/>
  <c r="E575"/>
  <c r="G575" s="1"/>
  <c r="AS576" i="1"/>
  <c r="AR576"/>
  <c r="L599" i="93"/>
  <c r="E599"/>
  <c r="AS600" i="1"/>
  <c r="L615" i="93"/>
  <c r="N615" s="1"/>
  <c r="E615"/>
  <c r="G615" s="1"/>
  <c r="AS616" i="1"/>
  <c r="L647" i="93"/>
  <c r="N647" s="1"/>
  <c r="E647"/>
  <c r="G647" s="1"/>
  <c r="AS648" i="1"/>
  <c r="AR648"/>
  <c r="E703" i="93"/>
  <c r="G703" s="1"/>
  <c r="L703"/>
  <c r="N703" s="1"/>
  <c r="AS704" i="1"/>
  <c r="E747" i="93"/>
  <c r="L747"/>
  <c r="AR748" i="1"/>
  <c r="AS748"/>
  <c r="E779" i="93"/>
  <c r="L779"/>
  <c r="AS780" i="1"/>
  <c r="L801" i="93"/>
  <c r="E801"/>
  <c r="AS802" i="1"/>
  <c r="L833" i="93"/>
  <c r="E833"/>
  <c r="AR834" i="1"/>
  <c r="AS834"/>
  <c r="E870" i="93"/>
  <c r="G870" s="1"/>
  <c r="L870"/>
  <c r="N870" s="1"/>
  <c r="AS871" i="1"/>
  <c r="AR871"/>
  <c r="L897" i="93"/>
  <c r="E897"/>
  <c r="AR898" i="1"/>
  <c r="AS898"/>
  <c r="E929" i="93"/>
  <c r="L929"/>
  <c r="AS930" i="1"/>
  <c r="AR930"/>
  <c r="L982" i="93"/>
  <c r="E982"/>
  <c r="G982" s="1"/>
  <c r="AS983" i="1"/>
  <c r="AR983"/>
  <c r="E1019" i="93"/>
  <c r="G1019" s="1"/>
  <c r="L1019"/>
  <c r="N1019" s="1"/>
  <c r="AS1020" i="1"/>
  <c r="E1096" i="93"/>
  <c r="G1096" s="1"/>
  <c r="L1096"/>
  <c r="N1096" s="1"/>
  <c r="AS1097" i="1"/>
  <c r="AR1097"/>
  <c r="E1147" i="93"/>
  <c r="L1147"/>
  <c r="N1147" s="1"/>
  <c r="AR1148" i="1"/>
  <c r="AS1148"/>
  <c r="E772" i="93"/>
  <c r="L772"/>
  <c r="AS773" i="1"/>
  <c r="E796" i="93"/>
  <c r="L796"/>
  <c r="AR797" i="1"/>
  <c r="AS797"/>
  <c r="E816" i="93"/>
  <c r="L816"/>
  <c r="AS817" i="1"/>
  <c r="E848" i="93"/>
  <c r="L848"/>
  <c r="AS849" i="1"/>
  <c r="E872" i="93"/>
  <c r="G872" s="1"/>
  <c r="L872"/>
  <c r="N872" s="1"/>
  <c r="AS873" i="1"/>
  <c r="E896" i="93"/>
  <c r="L896"/>
  <c r="AR897" i="1"/>
  <c r="AS897"/>
  <c r="E916" i="93"/>
  <c r="L916"/>
  <c r="AS917" i="1"/>
  <c r="AR917"/>
  <c r="E932" i="93"/>
  <c r="G932" s="1"/>
  <c r="L932"/>
  <c r="N932" s="1"/>
  <c r="AS933" i="1"/>
  <c r="E960" i="93"/>
  <c r="L960"/>
  <c r="AR961" i="1"/>
  <c r="AS961"/>
  <c r="L988" i="93"/>
  <c r="N988" s="1"/>
  <c r="E988"/>
  <c r="G988" s="1"/>
  <c r="AR989" i="1"/>
  <c r="AS989"/>
  <c r="L1012" i="93"/>
  <c r="N1012" s="1"/>
  <c r="E1012"/>
  <c r="G1012" s="1"/>
  <c r="AR1013" i="1"/>
  <c r="AS1013"/>
  <c r="E1061" i="93"/>
  <c r="L1061"/>
  <c r="AS1062" i="1"/>
  <c r="AR1062"/>
  <c r="E1101" i="93"/>
  <c r="L1101"/>
  <c r="AS1102" i="1"/>
  <c r="AR1102"/>
  <c r="G1572" i="94"/>
  <c r="M1572" s="1"/>
  <c r="E1572"/>
  <c r="AS1109" i="1"/>
  <c r="E1108" i="93"/>
  <c r="G1108" s="1"/>
  <c r="AR1109" i="1"/>
  <c r="L1108" i="93"/>
  <c r="N1108" s="1"/>
  <c r="E1296"/>
  <c r="L1296"/>
  <c r="AR1297" i="1"/>
  <c r="AS1297"/>
  <c r="E1494" i="93"/>
  <c r="G1494" s="1"/>
  <c r="L1494"/>
  <c r="N1494" s="1"/>
  <c r="AR1495" i="1"/>
  <c r="AS1495"/>
  <c r="L1293" i="93"/>
  <c r="N1293" s="1"/>
  <c r="E1293"/>
  <c r="G1293" s="1"/>
  <c r="AR1294" i="1"/>
  <c r="AS1294"/>
  <c r="E1480" i="93"/>
  <c r="G1480" s="1"/>
  <c r="L1480"/>
  <c r="N1480" s="1"/>
  <c r="AR1481" i="1"/>
  <c r="AS1481"/>
  <c r="L1160" i="93"/>
  <c r="E1160"/>
  <c r="AR1161" i="1"/>
  <c r="AS1161"/>
  <c r="E1427" i="93"/>
  <c r="G1427" s="1"/>
  <c r="AS1428" i="1"/>
  <c r="AR1428"/>
  <c r="L1427" i="93"/>
  <c r="N1427" s="1"/>
  <c r="L1218"/>
  <c r="N1218" s="1"/>
  <c r="AR1219" i="1"/>
  <c r="AS1219"/>
  <c r="E1218" i="93"/>
  <c r="G1218" s="1"/>
  <c r="E1420"/>
  <c r="G1420" s="1"/>
  <c r="AS1421" i="1"/>
  <c r="AR1421"/>
  <c r="L1420" i="93"/>
  <c r="N1420" s="1"/>
  <c r="L1078"/>
  <c r="N1078" s="1"/>
  <c r="E1078"/>
  <c r="G1078" s="1"/>
  <c r="AS1079" i="1"/>
  <c r="AR1079"/>
  <c r="L1243" i="93"/>
  <c r="N1243" s="1"/>
  <c r="E1243"/>
  <c r="G1243" s="1"/>
  <c r="AS1244" i="1"/>
  <c r="AR1244"/>
  <c r="AR1482"/>
  <c r="L1481" i="93"/>
  <c r="N1481" s="1"/>
  <c r="AS1482" i="1"/>
  <c r="E1481" i="93"/>
  <c r="G1481" s="1"/>
  <c r="L1283"/>
  <c r="N1283" s="1"/>
  <c r="AR1284" i="1"/>
  <c r="E1283" i="93"/>
  <c r="G1283" s="1"/>
  <c r="AS1284" i="1"/>
  <c r="L1476" i="93"/>
  <c r="N1476" s="1"/>
  <c r="E1476"/>
  <c r="G1476" s="1"/>
  <c r="AS1477" i="1"/>
  <c r="AR1477"/>
  <c r="E1110" i="93"/>
  <c r="G1110" s="1"/>
  <c r="AR1111" i="1"/>
  <c r="AS1111"/>
  <c r="L1110" i="93"/>
  <c r="N1110" s="1"/>
  <c r="E1371"/>
  <c r="G1371" s="1"/>
  <c r="AR1372" i="1"/>
  <c r="AS1372"/>
  <c r="L1371" i="93"/>
  <c r="N1371" s="1"/>
  <c r="E1161"/>
  <c r="G1161" s="1"/>
  <c r="AR1162" i="1"/>
  <c r="AS1162"/>
  <c r="L1161" i="93"/>
  <c r="N1161" s="1"/>
  <c r="E1297"/>
  <c r="G1297" s="1"/>
  <c r="AR1298" i="1"/>
  <c r="AS1298"/>
  <c r="L1297" i="93"/>
  <c r="N1297" s="1"/>
  <c r="L1482"/>
  <c r="N1482" s="1"/>
  <c r="E1482"/>
  <c r="AR1483" i="1"/>
  <c r="AS1483"/>
  <c r="L2204" i="93"/>
  <c r="N2204" s="1"/>
  <c r="E2204"/>
  <c r="G2204" s="1"/>
  <c r="AS2205" i="1"/>
  <c r="AR2205"/>
  <c r="E1499" i="93"/>
  <c r="G1499" s="1"/>
  <c r="L1499"/>
  <c r="N1499" s="1"/>
  <c r="AR1500" i="1"/>
  <c r="AS1500"/>
  <c r="L2319" i="93"/>
  <c r="N2319" s="1"/>
  <c r="AR2320" i="1"/>
  <c r="AS2320"/>
  <c r="E2319" i="93"/>
  <c r="G2319" s="1"/>
  <c r="L2209"/>
  <c r="N2209" s="1"/>
  <c r="E2209"/>
  <c r="G2209" s="1"/>
  <c r="AS2210" i="1"/>
  <c r="AR2210"/>
  <c r="L2341" i="93"/>
  <c r="N2341" s="1"/>
  <c r="E2341"/>
  <c r="G2341" s="1"/>
  <c r="AS2342" i="1"/>
  <c r="AR2342"/>
  <c r="E9" i="93"/>
  <c r="G9" s="1"/>
  <c r="L9"/>
  <c r="N9" s="1"/>
  <c r="AR10" i="1"/>
  <c r="AS10"/>
  <c r="E29" i="93"/>
  <c r="G29" s="1"/>
  <c r="L29"/>
  <c r="N29" s="1"/>
  <c r="AR30" i="1"/>
  <c r="AS30"/>
  <c r="E61" i="93"/>
  <c r="G61" s="1"/>
  <c r="L61"/>
  <c r="N61" s="1"/>
  <c r="AS62" i="1"/>
  <c r="AR62"/>
  <c r="E133" i="93"/>
  <c r="G133" s="1"/>
  <c r="L133"/>
  <c r="N133" s="1"/>
  <c r="AR134" i="1"/>
  <c r="AS134"/>
  <c r="L12" i="93"/>
  <c r="N12" s="1"/>
  <c r="E12"/>
  <c r="G12" s="1"/>
  <c r="AR13" i="1"/>
  <c r="AS13"/>
  <c r="L32" i="93"/>
  <c r="N32" s="1"/>
  <c r="E32"/>
  <c r="G32" s="1"/>
  <c r="AR33" i="1"/>
  <c r="AS33"/>
  <c r="E95" i="93"/>
  <c r="G95" s="1"/>
  <c r="L95"/>
  <c r="N95" s="1"/>
  <c r="AS96" i="1"/>
  <c r="AR96"/>
  <c r="E11" i="93"/>
  <c r="G11" s="1"/>
  <c r="L11"/>
  <c r="N11" s="1"/>
  <c r="AR12" i="1"/>
  <c r="AS12"/>
  <c r="E31" i="93"/>
  <c r="G31" s="1"/>
  <c r="L31"/>
  <c r="N31" s="1"/>
  <c r="AR32" i="1"/>
  <c r="AS32"/>
  <c r="E67" i="93"/>
  <c r="G67" s="1"/>
  <c r="L67"/>
  <c r="N67" s="1"/>
  <c r="AR68" i="1"/>
  <c r="AS68"/>
  <c r="L10" i="93"/>
  <c r="N10" s="1"/>
  <c r="E10"/>
  <c r="G10" s="1"/>
  <c r="AR11" i="1"/>
  <c r="AS11"/>
  <c r="L30" i="93"/>
  <c r="E30"/>
  <c r="G30" s="1"/>
  <c r="AR31" i="1"/>
  <c r="AS31"/>
  <c r="L92" i="93"/>
  <c r="N92" s="1"/>
  <c r="E92"/>
  <c r="G92" s="1"/>
  <c r="AR93" i="1"/>
  <c r="AS93"/>
  <c r="L94" i="93"/>
  <c r="N94" s="1"/>
  <c r="E94"/>
  <c r="G94" s="1"/>
  <c r="AR95" i="1"/>
  <c r="AS95"/>
  <c r="E234" i="93"/>
  <c r="G234" s="1"/>
  <c r="L234"/>
  <c r="N234" s="1"/>
  <c r="AS235" i="1"/>
  <c r="AR235"/>
  <c r="E550" i="93"/>
  <c r="G550" s="1"/>
  <c r="L550"/>
  <c r="N550" s="1"/>
  <c r="AS551" i="1"/>
  <c r="AR551"/>
  <c r="E578" i="93"/>
  <c r="G578" s="1"/>
  <c r="L578"/>
  <c r="N578" s="1"/>
  <c r="AS579" i="1"/>
  <c r="AR579"/>
  <c r="E622" i="93"/>
  <c r="L622"/>
  <c r="AS623" i="1"/>
  <c r="AR623"/>
  <c r="E762" i="93"/>
  <c r="G762" s="1"/>
  <c r="L762"/>
  <c r="N762" s="1"/>
  <c r="AS763" i="1"/>
  <c r="AR763"/>
  <c r="E810" i="93"/>
  <c r="G810" s="1"/>
  <c r="L810"/>
  <c r="AR811" i="1"/>
  <c r="AS811"/>
  <c r="E863" i="93"/>
  <c r="G863" s="1"/>
  <c r="L863"/>
  <c r="N863" s="1"/>
  <c r="AS864" i="1"/>
  <c r="AR864"/>
  <c r="E975" i="93"/>
  <c r="L975"/>
  <c r="N975" s="1"/>
  <c r="AS976" i="1"/>
  <c r="AR976"/>
  <c r="E437" i="93"/>
  <c r="G437" s="1"/>
  <c r="L437"/>
  <c r="N437" s="1"/>
  <c r="AS438" i="1"/>
  <c r="AR438"/>
  <c r="AR554"/>
  <c r="E553" i="93"/>
  <c r="G553" s="1"/>
  <c r="L553"/>
  <c r="N553" s="1"/>
  <c r="AS554" i="1"/>
  <c r="E569" i="93"/>
  <c r="G569" s="1"/>
  <c r="L569"/>
  <c r="N569" s="1"/>
  <c r="AR570" i="1"/>
  <c r="AS570"/>
  <c r="E589" i="93"/>
  <c r="G589" s="1"/>
  <c r="L589"/>
  <c r="N589" s="1"/>
  <c r="AS590" i="1"/>
  <c r="AR590"/>
  <c r="E633" i="93"/>
  <c r="G633" s="1"/>
  <c r="L633"/>
  <c r="N633" s="1"/>
  <c r="AS634" i="1"/>
  <c r="AR634"/>
  <c r="E814" i="93"/>
  <c r="G814" s="1"/>
  <c r="L814"/>
  <c r="N814" s="1"/>
  <c r="AS815" i="1"/>
  <c r="AR815"/>
  <c r="L873" i="93"/>
  <c r="N873" s="1"/>
  <c r="E873"/>
  <c r="G873" s="1"/>
  <c r="AS874" i="1"/>
  <c r="AR874"/>
  <c r="E1111" i="93"/>
  <c r="G1111" s="1"/>
  <c r="L1111"/>
  <c r="N1111" s="1"/>
  <c r="AR1112" i="1"/>
  <c r="AS1112"/>
  <c r="E196" i="93"/>
  <c r="G196" s="1"/>
  <c r="L196"/>
  <c r="N196" s="1"/>
  <c r="AS197" i="1"/>
  <c r="AR197"/>
  <c r="E380" i="93"/>
  <c r="G380" s="1"/>
  <c r="L380"/>
  <c r="N380" s="1"/>
  <c r="AR381" i="1"/>
  <c r="AS381"/>
  <c r="E556" i="93"/>
  <c r="G556" s="1"/>
  <c r="L556"/>
  <c r="N556" s="1"/>
  <c r="AR557" i="1"/>
  <c r="AS557"/>
  <c r="E592" i="93"/>
  <c r="G592" s="1"/>
  <c r="L592"/>
  <c r="N592" s="1"/>
  <c r="AS593" i="1"/>
  <c r="AR593"/>
  <c r="E652" i="93"/>
  <c r="G652" s="1"/>
  <c r="L652"/>
  <c r="N652" s="1"/>
  <c r="AR653" i="1"/>
  <c r="AS653"/>
  <c r="E839" i="93"/>
  <c r="G839" s="1"/>
  <c r="L839"/>
  <c r="N839" s="1"/>
  <c r="AR840" i="1"/>
  <c r="AS840"/>
  <c r="E1098" i="93"/>
  <c r="G1098" s="1"/>
  <c r="L1098"/>
  <c r="N1098" s="1"/>
  <c r="AR1099" i="1"/>
  <c r="AS1099"/>
  <c r="E379" i="93"/>
  <c r="G379" s="1"/>
  <c r="L379"/>
  <c r="N379" s="1"/>
  <c r="AR380" i="1"/>
  <c r="AS380"/>
  <c r="L551" i="93"/>
  <c r="E551"/>
  <c r="G551" s="1"/>
  <c r="AS552" i="1"/>
  <c r="AR552"/>
  <c r="L579" i="93"/>
  <c r="N579" s="1"/>
  <c r="E579"/>
  <c r="G579" s="1"/>
  <c r="AR580" i="1"/>
  <c r="AS580"/>
  <c r="L643" i="93"/>
  <c r="N643" s="1"/>
  <c r="E643"/>
  <c r="G643" s="1"/>
  <c r="AR644" i="1"/>
  <c r="AS644"/>
  <c r="L769" i="93"/>
  <c r="N769" s="1"/>
  <c r="E769"/>
  <c r="G769" s="1"/>
  <c r="AS770" i="1"/>
  <c r="AR770"/>
  <c r="L859" i="93"/>
  <c r="N859" s="1"/>
  <c r="E859"/>
  <c r="G859" s="1"/>
  <c r="AS860" i="1"/>
  <c r="AR860"/>
  <c r="E2207" i="93"/>
  <c r="G2207" s="1"/>
  <c r="L2207"/>
  <c r="N2207" s="1"/>
  <c r="AS2208" i="1"/>
  <c r="AR2208"/>
  <c r="E792" i="93"/>
  <c r="G792" s="1"/>
  <c r="L792"/>
  <c r="N792" s="1"/>
  <c r="AS793" i="1"/>
  <c r="AR793"/>
  <c r="E952" i="93"/>
  <c r="G952" s="1"/>
  <c r="L952"/>
  <c r="N952" s="1"/>
  <c r="AR953" i="1"/>
  <c r="AS953"/>
  <c r="E1141" i="93"/>
  <c r="L1141"/>
  <c r="AS1142" i="1"/>
  <c r="AR1142"/>
  <c r="E1421" i="94"/>
  <c r="G1421"/>
  <c r="M1421" s="1"/>
  <c r="G936"/>
  <c r="M936" s="1"/>
  <c r="E936"/>
  <c r="F398" i="93"/>
  <c r="M398"/>
  <c r="F217"/>
  <c r="G217" s="1"/>
  <c r="M217"/>
  <c r="M1058"/>
  <c r="N1058" s="1"/>
  <c r="F1058"/>
  <c r="M1466"/>
  <c r="N1466" s="1"/>
  <c r="AS1467" i="1"/>
  <c r="F1466" i="93"/>
  <c r="G1466" s="1"/>
  <c r="F125"/>
  <c r="G125" s="1"/>
  <c r="M125"/>
  <c r="F14"/>
  <c r="G14" s="1"/>
  <c r="M14"/>
  <c r="N14" s="1"/>
  <c r="M488"/>
  <c r="F488"/>
  <c r="F1002"/>
  <c r="M1002"/>
  <c r="M1509"/>
  <c r="F1509"/>
  <c r="G1509" s="1"/>
  <c r="F621"/>
  <c r="M621"/>
  <c r="M1299"/>
  <c r="F1299"/>
  <c r="M224"/>
  <c r="F224"/>
  <c r="G224" s="1"/>
  <c r="M391"/>
  <c r="F391"/>
  <c r="F1106"/>
  <c r="G1106" s="1"/>
  <c r="M1106"/>
  <c r="N1106" s="1"/>
  <c r="M1508"/>
  <c r="N1508" s="1"/>
  <c r="F1508"/>
  <c r="G1508" s="1"/>
  <c r="M140"/>
  <c r="F140"/>
  <c r="G140" s="1"/>
  <c r="M71"/>
  <c r="N71" s="1"/>
  <c r="F71"/>
  <c r="G71" s="1"/>
  <c r="M584"/>
  <c r="F584"/>
  <c r="F1029"/>
  <c r="M1029"/>
  <c r="M1520"/>
  <c r="F1520"/>
  <c r="G1520" s="1"/>
  <c r="M817"/>
  <c r="F817"/>
  <c r="F43"/>
  <c r="G43" s="1"/>
  <c r="M43"/>
  <c r="N43" s="1"/>
  <c r="F482"/>
  <c r="M482"/>
  <c r="F596"/>
  <c r="G596" s="1"/>
  <c r="M596"/>
  <c r="N596" s="1"/>
  <c r="F1062"/>
  <c r="M1062"/>
  <c r="N1062" s="1"/>
  <c r="M1519"/>
  <c r="N1519" s="1"/>
  <c r="F1519"/>
  <c r="M156"/>
  <c r="F156"/>
  <c r="F101"/>
  <c r="M101"/>
  <c r="M599"/>
  <c r="N599" s="1"/>
  <c r="F599"/>
  <c r="G599" s="1"/>
  <c r="AR1051" i="1"/>
  <c r="AS1051"/>
  <c r="F1050" i="93"/>
  <c r="G1050" s="1"/>
  <c r="M1050"/>
  <c r="N1050" s="1"/>
  <c r="AS1386" i="1"/>
  <c r="M1385" i="93"/>
  <c r="N1385" s="1"/>
  <c r="F1385"/>
  <c r="G1385" s="1"/>
  <c r="F498"/>
  <c r="G498" s="1"/>
  <c r="M498"/>
  <c r="M1362"/>
  <c r="F1362"/>
  <c r="F301"/>
  <c r="G301" s="1"/>
  <c r="M301"/>
  <c r="M328"/>
  <c r="N328" s="1"/>
  <c r="F328"/>
  <c r="M999"/>
  <c r="F999"/>
  <c r="G999" s="1"/>
  <c r="AS1000" i="1"/>
  <c r="AR1000"/>
  <c r="M1122" i="93"/>
  <c r="F1122"/>
  <c r="G1122" s="1"/>
  <c r="F39"/>
  <c r="G39" s="1"/>
  <c r="M39"/>
  <c r="F517"/>
  <c r="G517" s="1"/>
  <c r="M517"/>
  <c r="N517" s="1"/>
  <c r="F214"/>
  <c r="G214" s="1"/>
  <c r="M214"/>
  <c r="N214" s="1"/>
  <c r="M892"/>
  <c r="N892" s="1"/>
  <c r="F892"/>
  <c r="G892" s="1"/>
  <c r="AR1257" i="1"/>
  <c r="F1256" i="93"/>
  <c r="G1256" s="1"/>
  <c r="AS1257" i="1"/>
  <c r="M1256" i="93"/>
  <c r="N1256" s="1"/>
  <c r="F753"/>
  <c r="G753" s="1"/>
  <c r="M753"/>
  <c r="AR1489" i="1"/>
  <c r="AS1489"/>
  <c r="F1488" i="93"/>
  <c r="G1488" s="1"/>
  <c r="M1488"/>
  <c r="N1488" s="1"/>
  <c r="F332"/>
  <c r="M332"/>
  <c r="N332" s="1"/>
  <c r="F523"/>
  <c r="M523"/>
  <c r="M628"/>
  <c r="N628" s="1"/>
  <c r="AS629" i="1"/>
  <c r="F628" i="93"/>
  <c r="G628" s="1"/>
  <c r="AR629" i="1"/>
  <c r="E1132" i="93"/>
  <c r="G1132" s="1"/>
  <c r="L1132"/>
  <c r="N1132" s="1"/>
  <c r="AS1133" i="1"/>
  <c r="AR1133"/>
  <c r="L1199" i="93"/>
  <c r="N1199" s="1"/>
  <c r="AR1200" i="1"/>
  <c r="E1199" i="93"/>
  <c r="G1199" s="1"/>
  <c r="AS1200" i="1"/>
  <c r="L1266" i="93"/>
  <c r="E1266"/>
  <c r="AS1267" i="1"/>
  <c r="AR1267"/>
  <c r="L1406" i="93"/>
  <c r="E1406"/>
  <c r="AS1407" i="1"/>
  <c r="AR1223"/>
  <c r="E1222" i="93"/>
  <c r="G1222" s="1"/>
  <c r="AS1223" i="1"/>
  <c r="L1222" i="93"/>
  <c r="N1222" s="1"/>
  <c r="E1303"/>
  <c r="L1303"/>
  <c r="AS1304" i="1"/>
  <c r="L2235" i="93"/>
  <c r="E2235"/>
  <c r="AS2236" i="1"/>
  <c r="AR2236"/>
  <c r="AR1065"/>
  <c r="AS1065"/>
  <c r="L1064" i="93"/>
  <c r="N1064" s="1"/>
  <c r="E1064"/>
  <c r="G1064" s="1"/>
  <c r="E1102"/>
  <c r="L1102"/>
  <c r="AR1103" i="1"/>
  <c r="AS1103"/>
  <c r="L1138" i="93"/>
  <c r="N1138" s="1"/>
  <c r="AS1139" i="1"/>
  <c r="AR1139"/>
  <c r="E1138" i="93"/>
  <c r="G1138" s="1"/>
  <c r="L1209"/>
  <c r="N1209" s="1"/>
  <c r="AR1210" i="1"/>
  <c r="AS1210"/>
  <c r="E1209" i="93"/>
  <c r="G1209" s="1"/>
  <c r="L1298"/>
  <c r="E1298"/>
  <c r="AR1299" i="1"/>
  <c r="AS1299"/>
  <c r="L1155" i="93"/>
  <c r="E1155"/>
  <c r="AR1156" i="1"/>
  <c r="AS1156"/>
  <c r="L1230" i="93"/>
  <c r="N1230" s="1"/>
  <c r="E1230"/>
  <c r="G1230" s="1"/>
  <c r="AR1231" i="1"/>
  <c r="AS1231"/>
  <c r="L1309" i="93"/>
  <c r="E1309"/>
  <c r="AS1310" i="1"/>
  <c r="E1026" i="93"/>
  <c r="G1026" s="1"/>
  <c r="L1026"/>
  <c r="N1026" s="1"/>
  <c r="AR1027" i="1"/>
  <c r="AS1027"/>
  <c r="AS1082"/>
  <c r="L1081" i="93"/>
  <c r="N1081" s="1"/>
  <c r="AR1082" i="1"/>
  <c r="E1081" i="93"/>
  <c r="G1081" s="1"/>
  <c r="AR1121" i="1"/>
  <c r="L1120" i="93"/>
  <c r="N1120" s="1"/>
  <c r="AS1121" i="1"/>
  <c r="E1120" i="93"/>
  <c r="G1120" s="1"/>
  <c r="E1181"/>
  <c r="G1181" s="1"/>
  <c r="L1181"/>
  <c r="N1181" s="1"/>
  <c r="AS1182" i="1"/>
  <c r="AR1182"/>
  <c r="E1250" i="93"/>
  <c r="G1250" s="1"/>
  <c r="L1250"/>
  <c r="N1250" s="1"/>
  <c r="AR1251" i="1"/>
  <c r="AS1251"/>
  <c r="L1358" i="93"/>
  <c r="E1358"/>
  <c r="AR1359" i="1"/>
  <c r="AS1359"/>
  <c r="L1194" i="93"/>
  <c r="N1194" s="1"/>
  <c r="AR1195" i="1"/>
  <c r="E1194" i="93"/>
  <c r="G1194" s="1"/>
  <c r="AS1195" i="1"/>
  <c r="E1265" i="93"/>
  <c r="G1265" s="1"/>
  <c r="L1265"/>
  <c r="AR1266" i="1"/>
  <c r="AS1266"/>
  <c r="E1401" i="93"/>
  <c r="L1401"/>
  <c r="AR1402" i="1"/>
  <c r="AS1402"/>
  <c r="E1060" i="93"/>
  <c r="L1060"/>
  <c r="AR1061" i="1"/>
  <c r="AS1061"/>
  <c r="L1095" i="93"/>
  <c r="N1095" s="1"/>
  <c r="E1095"/>
  <c r="G1095" s="1"/>
  <c r="AS1096" i="1"/>
  <c r="AR1096"/>
  <c r="E1134" i="93"/>
  <c r="G1134" s="1"/>
  <c r="AR1135" i="1"/>
  <c r="L1134" i="93"/>
  <c r="N1134" s="1"/>
  <c r="AS1135" i="1"/>
  <c r="E1203" i="93"/>
  <c r="G1203" s="1"/>
  <c r="L1203"/>
  <c r="N1203" s="1"/>
  <c r="AR1204" i="1"/>
  <c r="AS1204"/>
  <c r="L1268" i="93"/>
  <c r="E1268"/>
  <c r="AS1269" i="1"/>
  <c r="AR1269"/>
  <c r="L1412" i="93"/>
  <c r="N1412" s="1"/>
  <c r="AR1413" i="1"/>
  <c r="AS1413"/>
  <c r="E1412" i="93"/>
  <c r="G1412" s="1"/>
  <c r="E1224"/>
  <c r="G1224" s="1"/>
  <c r="L1224"/>
  <c r="N1224" s="1"/>
  <c r="AS1225" i="1"/>
  <c r="AR1225"/>
  <c r="E1305" i="93"/>
  <c r="L1305"/>
  <c r="AS1306" i="1"/>
  <c r="L1497" i="93"/>
  <c r="E1497"/>
  <c r="AS1498" i="1"/>
  <c r="AR1498"/>
  <c r="L1516" i="93"/>
  <c r="E1516"/>
  <c r="AR1517" i="1"/>
  <c r="AS1517"/>
  <c r="L1532" i="93"/>
  <c r="E1532"/>
  <c r="AS1533" i="1"/>
  <c r="E1507" i="93"/>
  <c r="L1507"/>
  <c r="AS1508" i="1"/>
  <c r="AR1508"/>
  <c r="E1523" i="93"/>
  <c r="L1523"/>
  <c r="AS1524" i="1"/>
  <c r="L1501" i="93"/>
  <c r="E1501"/>
  <c r="AS1502" i="1"/>
  <c r="AR1502"/>
  <c r="L1518" i="93"/>
  <c r="E1518"/>
  <c r="AS1519" i="1"/>
  <c r="L1534" i="93"/>
  <c r="E1534"/>
  <c r="AS1535" i="1"/>
  <c r="L1509" i="93"/>
  <c r="E1509"/>
  <c r="AS1510" i="1"/>
  <c r="L1525" i="93"/>
  <c r="E1525"/>
  <c r="AS1526" i="1"/>
  <c r="AR1526"/>
  <c r="E13" i="93"/>
  <c r="L13"/>
  <c r="AS14" i="1"/>
  <c r="AR14"/>
  <c r="E53" i="93"/>
  <c r="L53"/>
  <c r="AR54" i="1"/>
  <c r="AS54"/>
  <c r="E85" i="93"/>
  <c r="L85"/>
  <c r="AS86" i="1"/>
  <c r="E117" i="93"/>
  <c r="L117"/>
  <c r="AS118" i="1"/>
  <c r="AR118"/>
  <c r="E157" i="93"/>
  <c r="L157"/>
  <c r="AS158" i="1"/>
  <c r="AR158"/>
  <c r="E189" i="93"/>
  <c r="L189"/>
  <c r="AS190" i="1"/>
  <c r="AR190"/>
  <c r="L36" i="93"/>
  <c r="N36" s="1"/>
  <c r="E36"/>
  <c r="G36" s="1"/>
  <c r="AR37" i="1"/>
  <c r="AS37"/>
  <c r="L72" i="93"/>
  <c r="E72"/>
  <c r="AS73" i="1"/>
  <c r="AR73"/>
  <c r="E111" i="93"/>
  <c r="G111" s="1"/>
  <c r="L111"/>
  <c r="N111" s="1"/>
  <c r="AS112" i="1"/>
  <c r="E139" i="93"/>
  <c r="L139"/>
  <c r="AR140" i="1"/>
  <c r="AS140"/>
  <c r="E179" i="93"/>
  <c r="G179" s="1"/>
  <c r="L179"/>
  <c r="N179" s="1"/>
  <c r="AR180" i="1"/>
  <c r="AS180"/>
  <c r="E241" i="93"/>
  <c r="L241"/>
  <c r="AS242" i="1"/>
  <c r="AR242"/>
  <c r="E47" i="93"/>
  <c r="G47" s="1"/>
  <c r="L47"/>
  <c r="N47" s="1"/>
  <c r="AR48" i="1"/>
  <c r="AS48"/>
  <c r="E75" i="93"/>
  <c r="L75"/>
  <c r="AS76" i="1"/>
  <c r="E115" i="93"/>
  <c r="L115"/>
  <c r="AR116" i="1"/>
  <c r="AS116"/>
  <c r="E153" i="93"/>
  <c r="L153"/>
  <c r="AS154" i="1"/>
  <c r="AR154"/>
  <c r="E193" i="93"/>
  <c r="L193"/>
  <c r="AR194" i="1"/>
  <c r="AS194"/>
  <c r="L38" i="93"/>
  <c r="E38"/>
  <c r="AS39" i="1"/>
  <c r="AR39"/>
  <c r="L58" i="93"/>
  <c r="N58" s="1"/>
  <c r="E58"/>
  <c r="G58" s="1"/>
  <c r="AS59" i="1"/>
  <c r="AR59"/>
  <c r="E87" i="93"/>
  <c r="L87"/>
  <c r="AS88" i="1"/>
  <c r="E119" i="93"/>
  <c r="L119"/>
  <c r="AS120" i="1"/>
  <c r="E151" i="93"/>
  <c r="L151"/>
  <c r="AS152" i="1"/>
  <c r="AR152"/>
  <c r="E191" i="93"/>
  <c r="L191"/>
  <c r="AR192" i="1"/>
  <c r="AS192"/>
  <c r="L86" i="93"/>
  <c r="E86"/>
  <c r="AS87" i="1"/>
  <c r="L118" i="93"/>
  <c r="E118"/>
  <c r="AS119" i="1"/>
  <c r="AR119"/>
  <c r="L134" i="93"/>
  <c r="E134"/>
  <c r="AS135" i="1"/>
  <c r="E154" i="93"/>
  <c r="G154" s="1"/>
  <c r="L154"/>
  <c r="N154" s="1"/>
  <c r="AS155" i="1"/>
  <c r="AR155"/>
  <c r="E170" i="93"/>
  <c r="L170"/>
  <c r="AR171" i="1"/>
  <c r="AS171"/>
  <c r="E186" i="93"/>
  <c r="L186"/>
  <c r="N186" s="1"/>
  <c r="AS187" i="1"/>
  <c r="AR187"/>
  <c r="E206" i="93"/>
  <c r="L206"/>
  <c r="AS207" i="1"/>
  <c r="E226" i="93"/>
  <c r="L226"/>
  <c r="AS227" i="1"/>
  <c r="E250" i="93"/>
  <c r="L250"/>
  <c r="AS251" i="1"/>
  <c r="AR251"/>
  <c r="E274" i="93"/>
  <c r="L274"/>
  <c r="AR275" i="1"/>
  <c r="AS275"/>
  <c r="E290" i="93"/>
  <c r="L290"/>
  <c r="AS291" i="1"/>
  <c r="AR291"/>
  <c r="E306" i="93"/>
  <c r="L306"/>
  <c r="N306" s="1"/>
  <c r="AR307" i="1"/>
  <c r="E330" i="93"/>
  <c r="L330"/>
  <c r="AR331" i="1"/>
  <c r="AS331"/>
  <c r="E346" i="93"/>
  <c r="L346"/>
  <c r="AS347" i="1"/>
  <c r="AR347"/>
  <c r="E370" i="93"/>
  <c r="G370" s="1"/>
  <c r="L370"/>
  <c r="N370" s="1"/>
  <c r="AR371" i="1"/>
  <c r="AS371"/>
  <c r="E386" i="93"/>
  <c r="L386"/>
  <c r="AS387" i="1"/>
  <c r="AR387"/>
  <c r="E402" i="93"/>
  <c r="G402" s="1"/>
  <c r="L402"/>
  <c r="N402" s="1"/>
  <c r="AS403" i="1"/>
  <c r="AR403"/>
  <c r="E418" i="93"/>
  <c r="G418" s="1"/>
  <c r="L418"/>
  <c r="N418" s="1"/>
  <c r="AR419" i="1"/>
  <c r="AS419"/>
  <c r="E434" i="93"/>
  <c r="L434"/>
  <c r="AS435" i="1"/>
  <c r="AR435"/>
  <c r="E450" i="93"/>
  <c r="L450"/>
  <c r="N450" s="1"/>
  <c r="AR451" i="1"/>
  <c r="AS451"/>
  <c r="E466" i="93"/>
  <c r="L466"/>
  <c r="AR467" i="1"/>
  <c r="AS467"/>
  <c r="E486" i="93"/>
  <c r="G486" s="1"/>
  <c r="L486"/>
  <c r="N486" s="1"/>
  <c r="AR487" i="1"/>
  <c r="AS487"/>
  <c r="E506" i="93"/>
  <c r="L506"/>
  <c r="AR507" i="1"/>
  <c r="AS507"/>
  <c r="E530" i="93"/>
  <c r="G530" s="1"/>
  <c r="L530"/>
  <c r="N530" s="1"/>
  <c r="AS531" i="1"/>
  <c r="AR531"/>
  <c r="E582" i="93"/>
  <c r="G582" s="1"/>
  <c r="L582"/>
  <c r="N582" s="1"/>
  <c r="AS583" i="1"/>
  <c r="AR583"/>
  <c r="E606" i="93"/>
  <c r="G606" s="1"/>
  <c r="L606"/>
  <c r="N606" s="1"/>
  <c r="AS607" i="1"/>
  <c r="E638" i="93"/>
  <c r="L638"/>
  <c r="AR639" i="1"/>
  <c r="AS639"/>
  <c r="L666" i="93"/>
  <c r="E666"/>
  <c r="AR667" i="1"/>
  <c r="AS667"/>
  <c r="E726" i="93"/>
  <c r="G726" s="1"/>
  <c r="L726"/>
  <c r="N726" s="1"/>
  <c r="AS727" i="1"/>
  <c r="AR727"/>
  <c r="L773" i="93"/>
  <c r="E773"/>
  <c r="AS774" i="1"/>
  <c r="E794" i="93"/>
  <c r="G794" s="1"/>
  <c r="L794"/>
  <c r="N794" s="1"/>
  <c r="AR795" i="1"/>
  <c r="AS795"/>
  <c r="E842" i="93"/>
  <c r="L842"/>
  <c r="AR843" i="1"/>
  <c r="AS843"/>
  <c r="E874" i="93"/>
  <c r="G874" s="1"/>
  <c r="L874"/>
  <c r="N874" s="1"/>
  <c r="AR875" i="1"/>
  <c r="AS875"/>
  <c r="L901" i="93"/>
  <c r="E901"/>
  <c r="AR902" i="1"/>
  <c r="AS902"/>
  <c r="E927" i="93"/>
  <c r="L927"/>
  <c r="AR928" i="1"/>
  <c r="AS928"/>
  <c r="E997" i="93"/>
  <c r="G997" s="1"/>
  <c r="L997"/>
  <c r="N997" s="1"/>
  <c r="AS998" i="1"/>
  <c r="AR998"/>
  <c r="E1027" i="93"/>
  <c r="G1027" s="1"/>
  <c r="L1027"/>
  <c r="N1027" s="1"/>
  <c r="AS1028" i="1"/>
  <c r="E1082" i="93"/>
  <c r="L1082"/>
  <c r="AS1083" i="1"/>
  <c r="AR1083"/>
  <c r="E1123" i="93"/>
  <c r="L1123"/>
  <c r="AS1124" i="1"/>
  <c r="AR1124"/>
  <c r="E257" i="93"/>
  <c r="L257"/>
  <c r="AR258" i="1"/>
  <c r="AS258"/>
  <c r="E273" i="93"/>
  <c r="L273"/>
  <c r="AS274" i="1"/>
  <c r="E293" i="93"/>
  <c r="G293" s="1"/>
  <c r="L293"/>
  <c r="N293" s="1"/>
  <c r="AS294" i="1"/>
  <c r="AR294"/>
  <c r="E313" i="93"/>
  <c r="L313"/>
  <c r="AR314" i="1"/>
  <c r="AS314"/>
  <c r="E337" i="93"/>
  <c r="L337"/>
  <c r="AS338" i="1"/>
  <c r="E365" i="93"/>
  <c r="G365" s="1"/>
  <c r="L365"/>
  <c r="N365" s="1"/>
  <c r="AR366" i="1"/>
  <c r="AS366"/>
  <c r="E381" i="93"/>
  <c r="L381"/>
  <c r="N381" s="1"/>
  <c r="AR382" i="1"/>
  <c r="AS382"/>
  <c r="E401" i="93"/>
  <c r="G401" s="1"/>
  <c r="L401"/>
  <c r="AR402" i="1"/>
  <c r="AS402"/>
  <c r="E421" i="93"/>
  <c r="G421" s="1"/>
  <c r="L421"/>
  <c r="N421" s="1"/>
  <c r="AS422" i="1"/>
  <c r="AR422"/>
  <c r="E445" i="93"/>
  <c r="L445"/>
  <c r="N445" s="1"/>
  <c r="AS446" i="1"/>
  <c r="AR446"/>
  <c r="E469" i="93"/>
  <c r="G469" s="1"/>
  <c r="L469"/>
  <c r="N469" s="1"/>
  <c r="AR470" i="1"/>
  <c r="AS470"/>
  <c r="E489" i="93"/>
  <c r="L489"/>
  <c r="AS490" i="1"/>
  <c r="AR490"/>
  <c r="E505" i="93"/>
  <c r="G505" s="1"/>
  <c r="L505"/>
  <c r="N505" s="1"/>
  <c r="AS506" i="1"/>
  <c r="AR506"/>
  <c r="E525" i="93"/>
  <c r="L525"/>
  <c r="AS526" i="1"/>
  <c r="AR526"/>
  <c r="E545" i="93"/>
  <c r="L545"/>
  <c r="N545" s="1"/>
  <c r="AR546" i="1"/>
  <c r="AS546"/>
  <c r="E605" i="93"/>
  <c r="G605" s="1"/>
  <c r="L605"/>
  <c r="N605" s="1"/>
  <c r="AS606" i="1"/>
  <c r="E629" i="93"/>
  <c r="L629"/>
  <c r="AS630" i="1"/>
  <c r="E653" i="93"/>
  <c r="L653"/>
  <c r="AS654" i="1"/>
  <c r="AR654"/>
  <c r="L681" i="93"/>
  <c r="E681"/>
  <c r="AS682" i="1"/>
  <c r="AR682"/>
  <c r="E729" i="93"/>
  <c r="G729" s="1"/>
  <c r="L729"/>
  <c r="N729" s="1"/>
  <c r="AS730" i="1"/>
  <c r="AR730"/>
  <c r="L777" i="93"/>
  <c r="N777" s="1"/>
  <c r="E777"/>
  <c r="G777" s="1"/>
  <c r="AS778" i="1"/>
  <c r="E803" i="93"/>
  <c r="L803"/>
  <c r="AS804" i="1"/>
  <c r="E846" i="93"/>
  <c r="G846" s="1"/>
  <c r="L846"/>
  <c r="N846" s="1"/>
  <c r="AS847" i="1"/>
  <c r="E878" i="93"/>
  <c r="G878" s="1"/>
  <c r="L878"/>
  <c r="N878" s="1"/>
  <c r="AS879" i="1"/>
  <c r="AR879"/>
  <c r="L899" i="93"/>
  <c r="E899"/>
  <c r="AR900" i="1"/>
  <c r="AS900"/>
  <c r="E931" i="93"/>
  <c r="L931"/>
  <c r="AR932" i="1"/>
  <c r="AS932"/>
  <c r="E963" i="93"/>
  <c r="L963"/>
  <c r="N963" s="1"/>
  <c r="AR964" i="1"/>
  <c r="AS964"/>
  <c r="E995" i="93"/>
  <c r="G995" s="1"/>
  <c r="L995"/>
  <c r="N995" s="1"/>
  <c r="AS996" i="1"/>
  <c r="AR996"/>
  <c r="E1035" i="93"/>
  <c r="G1035" s="1"/>
  <c r="L1035"/>
  <c r="N1035" s="1"/>
  <c r="AS1036" i="1"/>
  <c r="AR1036"/>
  <c r="E1090" i="93"/>
  <c r="L1090"/>
  <c r="AR1091" i="1"/>
  <c r="AS1091"/>
  <c r="L136" i="93"/>
  <c r="E136"/>
  <c r="AS137" i="1"/>
  <c r="E156" i="93"/>
  <c r="L156"/>
  <c r="AS157" i="1"/>
  <c r="AR157"/>
  <c r="E180" i="93"/>
  <c r="L180"/>
  <c r="AR181" i="1"/>
  <c r="AS181"/>
  <c r="E200" i="93"/>
  <c r="L200"/>
  <c r="AR201" i="1"/>
  <c r="AS201"/>
  <c r="E220" i="93"/>
  <c r="L220"/>
  <c r="AS221" i="1"/>
  <c r="AR221"/>
  <c r="E240" i="93"/>
  <c r="L240"/>
  <c r="AS241" i="1"/>
  <c r="AR241"/>
  <c r="E256" i="93"/>
  <c r="L256"/>
  <c r="AR257" i="1"/>
  <c r="AS257"/>
  <c r="E272" i="93"/>
  <c r="L272"/>
  <c r="AS273" i="1"/>
  <c r="AR273"/>
  <c r="E296" i="93"/>
  <c r="L296"/>
  <c r="AR297" i="1"/>
  <c r="AS297"/>
  <c r="E324" i="93"/>
  <c r="L324"/>
  <c r="AS325" i="1"/>
  <c r="AR325"/>
  <c r="E340" i="93"/>
  <c r="L340"/>
  <c r="AR341" i="1"/>
  <c r="AS341"/>
  <c r="E360" i="93"/>
  <c r="G360" s="1"/>
  <c r="L360"/>
  <c r="N360" s="1"/>
  <c r="AR361" i="1"/>
  <c r="AS361"/>
  <c r="E396" i="93"/>
  <c r="G396" s="1"/>
  <c r="L396"/>
  <c r="AR397" i="1"/>
  <c r="AS397"/>
  <c r="E416" i="93"/>
  <c r="G416" s="1"/>
  <c r="L416"/>
  <c r="N416" s="1"/>
  <c r="AR417" i="1"/>
  <c r="AS417"/>
  <c r="E432" i="93"/>
  <c r="G432" s="1"/>
  <c r="L432"/>
  <c r="N432" s="1"/>
  <c r="AR433" i="1"/>
  <c r="AS433"/>
  <c r="E456" i="93"/>
  <c r="G456" s="1"/>
  <c r="L456"/>
  <c r="N456" s="1"/>
  <c r="AR457" i="1"/>
  <c r="AS457"/>
  <c r="E476" i="93"/>
  <c r="G476" s="1"/>
  <c r="L476"/>
  <c r="N476" s="1"/>
  <c r="AR477" i="1"/>
  <c r="AS477"/>
  <c r="E500" i="93"/>
  <c r="G500" s="1"/>
  <c r="L500"/>
  <c r="N500" s="1"/>
  <c r="AR501" i="1"/>
  <c r="AS501"/>
  <c r="E520" i="93"/>
  <c r="L520"/>
  <c r="AR521" i="1"/>
  <c r="AS521"/>
  <c r="E540" i="93"/>
  <c r="G540" s="1"/>
  <c r="L540"/>
  <c r="N540" s="1"/>
  <c r="AR541" i="1"/>
  <c r="AS541"/>
  <c r="E588" i="93"/>
  <c r="G588" s="1"/>
  <c r="L588"/>
  <c r="N588" s="1"/>
  <c r="AR589" i="1"/>
  <c r="AS589"/>
  <c r="E608" i="93"/>
  <c r="G608" s="1"/>
  <c r="L608"/>
  <c r="N608" s="1"/>
  <c r="AS609" i="1"/>
  <c r="E636" i="93"/>
  <c r="G636" s="1"/>
  <c r="L636"/>
  <c r="N636" s="1"/>
  <c r="AS637" i="1"/>
  <c r="AR637"/>
  <c r="E660" i="93"/>
  <c r="L660"/>
  <c r="AR661" i="1"/>
  <c r="AS661"/>
  <c r="E712" i="93"/>
  <c r="G712" s="1"/>
  <c r="L712"/>
  <c r="N712" s="1"/>
  <c r="AS713" i="1"/>
  <c r="AR713"/>
  <c r="L749" i="93"/>
  <c r="N749" s="1"/>
  <c r="E749"/>
  <c r="G749" s="1"/>
  <c r="AR750" i="1"/>
  <c r="AS750"/>
  <c r="E775" i="93"/>
  <c r="L775"/>
  <c r="AS776" i="1"/>
  <c r="L797" i="93"/>
  <c r="E797"/>
  <c r="AR798" i="1"/>
  <c r="AS798"/>
  <c r="E834" i="93"/>
  <c r="L834"/>
  <c r="AS835" i="1"/>
  <c r="L877" i="93"/>
  <c r="N877" s="1"/>
  <c r="E877"/>
  <c r="G877" s="1"/>
  <c r="AS878" i="1"/>
  <c r="AR878"/>
  <c r="E903" i="93"/>
  <c r="L903"/>
  <c r="AR904" i="1"/>
  <c r="AS904"/>
  <c r="E925" i="93"/>
  <c r="L925"/>
  <c r="AS926" i="1"/>
  <c r="AR926"/>
  <c r="E957" i="93"/>
  <c r="G957" s="1"/>
  <c r="L957"/>
  <c r="N957" s="1"/>
  <c r="AS958" i="1"/>
  <c r="AR958"/>
  <c r="L994" i="93"/>
  <c r="N994" s="1"/>
  <c r="E994"/>
  <c r="G994" s="1"/>
  <c r="AS995" i="1"/>
  <c r="AR995"/>
  <c r="E1023" i="93"/>
  <c r="G1023" s="1"/>
  <c r="L1023"/>
  <c r="N1023" s="1"/>
  <c r="AS1024" i="1"/>
  <c r="AR1024"/>
  <c r="E1107" i="93"/>
  <c r="L1107"/>
  <c r="AR1108" i="1"/>
  <c r="AS1108"/>
  <c r="E211" i="93"/>
  <c r="L211"/>
  <c r="AS212" i="1"/>
  <c r="AR212"/>
  <c r="E235" i="93"/>
  <c r="L235"/>
  <c r="AR236" i="1"/>
  <c r="AS236"/>
  <c r="E251" i="93"/>
  <c r="L251"/>
  <c r="AS252" i="1"/>
  <c r="AR252"/>
  <c r="E275" i="93"/>
  <c r="L275"/>
  <c r="AR276" i="1"/>
  <c r="AS276"/>
  <c r="E291" i="93"/>
  <c r="L291"/>
  <c r="AR292" i="1"/>
  <c r="AS292"/>
  <c r="E315" i="93"/>
  <c r="L315"/>
  <c r="AR316" i="1"/>
  <c r="AS316"/>
  <c r="E331" i="93"/>
  <c r="L331"/>
  <c r="AS332" i="1"/>
  <c r="E355" i="93"/>
  <c r="G355" s="1"/>
  <c r="L355"/>
  <c r="N355" s="1"/>
  <c r="AS356" i="1"/>
  <c r="AR356"/>
  <c r="E375" i="93"/>
  <c r="L375"/>
  <c r="AS376" i="1"/>
  <c r="AR376"/>
  <c r="E407" i="93"/>
  <c r="G407" s="1"/>
  <c r="L407"/>
  <c r="N407" s="1"/>
  <c r="AR408" i="1"/>
  <c r="AS408"/>
  <c r="E423" i="93"/>
  <c r="G423" s="1"/>
  <c r="L423"/>
  <c r="N423" s="1"/>
  <c r="AS424" i="1"/>
  <c r="AR424"/>
  <c r="L447" i="93"/>
  <c r="E447"/>
  <c r="AR448" i="1"/>
  <c r="AS448"/>
  <c r="L471" i="93"/>
  <c r="N471" s="1"/>
  <c r="E471"/>
  <c r="G471" s="1"/>
  <c r="AS472" i="1"/>
  <c r="AR472"/>
  <c r="L487" i="93"/>
  <c r="N487" s="1"/>
  <c r="E487"/>
  <c r="G487" s="1"/>
  <c r="AR488" i="1"/>
  <c r="AS488"/>
  <c r="L503" i="93"/>
  <c r="E503"/>
  <c r="AS504" i="1"/>
  <c r="AR504"/>
  <c r="L527" i="93"/>
  <c r="N527" s="1"/>
  <c r="E527"/>
  <c r="AS528" i="1"/>
  <c r="AR528"/>
  <c r="L571" i="93"/>
  <c r="N571" s="1"/>
  <c r="E571"/>
  <c r="G571" s="1"/>
  <c r="AS572" i="1"/>
  <c r="AR572"/>
  <c r="L595" i="93"/>
  <c r="N595" s="1"/>
  <c r="E595"/>
  <c r="G595" s="1"/>
  <c r="AR596" i="1"/>
  <c r="AS596"/>
  <c r="L611" i="93"/>
  <c r="N611" s="1"/>
  <c r="E611"/>
  <c r="G611" s="1"/>
  <c r="AS612" i="1"/>
  <c r="AR612"/>
  <c r="L639" i="93"/>
  <c r="E639"/>
  <c r="AS640" i="1"/>
  <c r="AR640"/>
  <c r="L667" i="93"/>
  <c r="N667" s="1"/>
  <c r="E667"/>
  <c r="G667" s="1"/>
  <c r="AR668" i="1"/>
  <c r="AS668"/>
  <c r="L727" i="93"/>
  <c r="N727" s="1"/>
  <c r="E727"/>
  <c r="G727" s="1"/>
  <c r="AS728" i="1"/>
  <c r="AR728"/>
  <c r="E774" i="93"/>
  <c r="L774"/>
  <c r="AS775" i="1"/>
  <c r="E795" i="93"/>
  <c r="G795" s="1"/>
  <c r="L795"/>
  <c r="N795" s="1"/>
  <c r="AR796" i="1"/>
  <c r="AS796"/>
  <c r="E827" i="93"/>
  <c r="L827"/>
  <c r="AR828" i="1"/>
  <c r="AS828"/>
  <c r="L865" i="93"/>
  <c r="N865" s="1"/>
  <c r="E865"/>
  <c r="G865" s="1"/>
  <c r="AS866" i="1"/>
  <c r="AR866"/>
  <c r="E886" i="93"/>
  <c r="L886"/>
  <c r="AR887" i="1"/>
  <c r="AS887"/>
  <c r="E918" i="93"/>
  <c r="L918"/>
  <c r="AS919" i="1"/>
  <c r="E977" i="93"/>
  <c r="G977" s="1"/>
  <c r="L977"/>
  <c r="N977" s="1"/>
  <c r="AS978" i="1"/>
  <c r="AR978"/>
  <c r="L1014" i="93"/>
  <c r="N1014" s="1"/>
  <c r="E1014"/>
  <c r="G1014" s="1"/>
  <c r="AS1015" i="1"/>
  <c r="E1084" i="93"/>
  <c r="G1084" s="1"/>
  <c r="L1084"/>
  <c r="N1084" s="1"/>
  <c r="AR1085" i="1"/>
  <c r="AS1085"/>
  <c r="E1137" i="93"/>
  <c r="G1137" s="1"/>
  <c r="L1137"/>
  <c r="N1137" s="1"/>
  <c r="AS1138" i="1"/>
  <c r="AR1138"/>
  <c r="E756" i="93"/>
  <c r="L756"/>
  <c r="AR757" i="1"/>
  <c r="AS757"/>
  <c r="E784" i="93"/>
  <c r="L784"/>
  <c r="AS785" i="1"/>
  <c r="E812" i="93"/>
  <c r="G812" s="1"/>
  <c r="L812"/>
  <c r="N812" s="1"/>
  <c r="AS813" i="1"/>
  <c r="AR813"/>
  <c r="E832" i="93"/>
  <c r="L832"/>
  <c r="AS833" i="1"/>
  <c r="AR833"/>
  <c r="E868" i="93"/>
  <c r="G868" s="1"/>
  <c r="L868"/>
  <c r="N868" s="1"/>
  <c r="AS869" i="1"/>
  <c r="E888" i="93"/>
  <c r="L888"/>
  <c r="AS889" i="1"/>
  <c r="E908" i="93"/>
  <c r="L908"/>
  <c r="AR909" i="1"/>
  <c r="AS909"/>
  <c r="E928" i="93"/>
  <c r="L928"/>
  <c r="AS929" i="1"/>
  <c r="AR929"/>
  <c r="E956" i="93"/>
  <c r="G956" s="1"/>
  <c r="L956"/>
  <c r="AS957" i="1"/>
  <c r="AR957"/>
  <c r="L984" i="93"/>
  <c r="N984" s="1"/>
  <c r="E984"/>
  <c r="G984" s="1"/>
  <c r="AR985" i="1"/>
  <c r="AS985"/>
  <c r="L1008" i="93"/>
  <c r="N1008" s="1"/>
  <c r="E1008"/>
  <c r="G1008" s="1"/>
  <c r="AS1009" i="1"/>
  <c r="E1037" i="93"/>
  <c r="G1037" s="1"/>
  <c r="L1037"/>
  <c r="N1037" s="1"/>
  <c r="AS1038" i="1"/>
  <c r="AR1038"/>
  <c r="E1094" i="93"/>
  <c r="G1094" s="1"/>
  <c r="L1094"/>
  <c r="N1094" s="1"/>
  <c r="AR1095" i="1"/>
  <c r="AS1095"/>
  <c r="E1149" i="93"/>
  <c r="G1149" s="1"/>
  <c r="L1149"/>
  <c r="N1149" s="1"/>
  <c r="AS1150" i="1"/>
  <c r="AR1150"/>
  <c r="E879" i="94"/>
  <c r="G879"/>
  <c r="M879" s="1"/>
  <c r="L1201" i="93"/>
  <c r="N1201" s="1"/>
  <c r="AR1202" i="1"/>
  <c r="E1201" i="93"/>
  <c r="G1201" s="1"/>
  <c r="AS1202" i="1"/>
  <c r="E1473" i="93"/>
  <c r="G1473" s="1"/>
  <c r="L1473"/>
  <c r="N1473" s="1"/>
  <c r="AR1474" i="1"/>
  <c r="AS1474"/>
  <c r="L1275" i="93"/>
  <c r="N1275" s="1"/>
  <c r="E1275"/>
  <c r="G1275" s="1"/>
  <c r="AS1276" i="1"/>
  <c r="AR1276"/>
  <c r="L1470" i="93"/>
  <c r="N1470" s="1"/>
  <c r="E1470"/>
  <c r="G1470" s="1"/>
  <c r="AR1471" i="1"/>
  <c r="AS1471"/>
  <c r="L1146" i="93"/>
  <c r="E1146"/>
  <c r="AS1147" i="1"/>
  <c r="AR1147"/>
  <c r="E1396" i="93"/>
  <c r="G1396" s="1"/>
  <c r="L1396"/>
  <c r="N1396" s="1"/>
  <c r="AS1397" i="1"/>
  <c r="AR1397"/>
  <c r="L1171" i="93"/>
  <c r="N1171" s="1"/>
  <c r="E1171"/>
  <c r="G1171" s="1"/>
  <c r="AS1172" i="1"/>
  <c r="AR1172"/>
  <c r="L1369" i="93"/>
  <c r="N1369" s="1"/>
  <c r="E1369"/>
  <c r="G1369" s="1"/>
  <c r="AS1370" i="1"/>
  <c r="AR1370"/>
  <c r="L1500" i="93"/>
  <c r="N1500" s="1"/>
  <c r="E1500"/>
  <c r="G1500" s="1"/>
  <c r="AS1501" i="1"/>
  <c r="AR1501"/>
  <c r="E1191" i="93"/>
  <c r="L1191"/>
  <c r="AR1192" i="1"/>
  <c r="AS1192"/>
  <c r="L1465" i="93"/>
  <c r="N1465" s="1"/>
  <c r="E1465"/>
  <c r="G1465" s="1"/>
  <c r="AR1466" i="1"/>
  <c r="AS1466"/>
  <c r="L1273" i="93"/>
  <c r="N1273" s="1"/>
  <c r="E1273"/>
  <c r="G1273" s="1"/>
  <c r="AS1274" i="1"/>
  <c r="AR1274"/>
  <c r="L1464" i="93"/>
  <c r="N1464" s="1"/>
  <c r="E1464"/>
  <c r="G1464" s="1"/>
  <c r="AR1465" i="1"/>
  <c r="AS1465"/>
  <c r="E1034" i="93"/>
  <c r="G1034" s="1"/>
  <c r="AS1035" i="1"/>
  <c r="L1034" i="93"/>
  <c r="N1034" s="1"/>
  <c r="AR1035" i="1"/>
  <c r="E1207" i="93"/>
  <c r="G1207" s="1"/>
  <c r="AS1208" i="1"/>
  <c r="L1207" i="93"/>
  <c r="N1207" s="1"/>
  <c r="AR1208" i="1"/>
  <c r="L1477" i="93"/>
  <c r="N1477" s="1"/>
  <c r="E1477"/>
  <c r="G1477" s="1"/>
  <c r="AS1478" i="1"/>
  <c r="AR1478"/>
  <c r="E1276" i="93"/>
  <c r="G1276" s="1"/>
  <c r="L1276"/>
  <c r="N1276" s="1"/>
  <c r="AR1277" i="1"/>
  <c r="AS1277"/>
  <c r="L1474" i="93"/>
  <c r="N1474" s="1"/>
  <c r="E1474"/>
  <c r="G1474" s="1"/>
  <c r="AS1475" i="1"/>
  <c r="AR1475"/>
  <c r="E2212" i="93"/>
  <c r="G2212" s="1"/>
  <c r="L2212"/>
  <c r="N2212" s="1"/>
  <c r="AS2213" i="1"/>
  <c r="AR2213"/>
  <c r="L1486" i="93"/>
  <c r="N1486" s="1"/>
  <c r="E1486"/>
  <c r="G1486" s="1"/>
  <c r="AS1487" i="1"/>
  <c r="AR1487"/>
  <c r="E2308" i="93"/>
  <c r="G2308" s="1"/>
  <c r="L2308"/>
  <c r="N2308" s="1"/>
  <c r="AS2309" i="1"/>
  <c r="AR2309"/>
  <c r="AS2198"/>
  <c r="E2197" i="93"/>
  <c r="G2197" s="1"/>
  <c r="L2197"/>
  <c r="N2197" s="1"/>
  <c r="AR2198" i="1"/>
  <c r="E1493" i="93"/>
  <c r="G1493" s="1"/>
  <c r="L1493"/>
  <c r="N1493" s="1"/>
  <c r="AS1494" i="1"/>
  <c r="AR1494"/>
  <c r="AS2321"/>
  <c r="E2320" i="93"/>
  <c r="G2320" s="1"/>
  <c r="AR2321" i="1"/>
  <c r="L2320" i="93"/>
  <c r="N2320" s="1"/>
  <c r="E25"/>
  <c r="G25" s="1"/>
  <c r="L25"/>
  <c r="N25" s="1"/>
  <c r="AS26" i="1"/>
  <c r="AR26"/>
  <c r="E57" i="93"/>
  <c r="G57" s="1"/>
  <c r="L57"/>
  <c r="N57" s="1"/>
  <c r="AS58" i="1"/>
  <c r="AR58"/>
  <c r="E123" i="93"/>
  <c r="G123" s="1"/>
  <c r="L123"/>
  <c r="N123" s="1"/>
  <c r="AS124" i="1"/>
  <c r="AR124"/>
  <c r="L8" i="93"/>
  <c r="N8" s="1"/>
  <c r="E8"/>
  <c r="G8" s="1"/>
  <c r="AS9" i="1"/>
  <c r="AR9"/>
  <c r="L28" i="93"/>
  <c r="N28" s="1"/>
  <c r="E28"/>
  <c r="G28" s="1"/>
  <c r="AR29" i="1"/>
  <c r="AS29"/>
  <c r="L64" i="93"/>
  <c r="N64" s="1"/>
  <c r="E64"/>
  <c r="G64" s="1"/>
  <c r="AR65" i="1"/>
  <c r="AS65"/>
  <c r="E7" i="93"/>
  <c r="G7" s="1"/>
  <c r="L7"/>
  <c r="N7" s="1"/>
  <c r="AR8" i="1"/>
  <c r="AS8"/>
  <c r="E27" i="93"/>
  <c r="G27" s="1"/>
  <c r="L27"/>
  <c r="N27" s="1"/>
  <c r="AR28" i="1"/>
  <c r="AS28"/>
  <c r="E63" i="93"/>
  <c r="G63" s="1"/>
  <c r="L63"/>
  <c r="N63" s="1"/>
  <c r="AS64" i="1"/>
  <c r="AR64"/>
  <c r="E137" i="93"/>
  <c r="G137" s="1"/>
  <c r="L137"/>
  <c r="N137" s="1"/>
  <c r="AS138" i="1"/>
  <c r="AR138"/>
  <c r="L26" i="93"/>
  <c r="N26" s="1"/>
  <c r="E26"/>
  <c r="G26" s="1"/>
  <c r="AS27" i="1"/>
  <c r="AR27"/>
  <c r="L66" i="93"/>
  <c r="N66" s="1"/>
  <c r="E66"/>
  <c r="G66" s="1"/>
  <c r="AR67" i="1"/>
  <c r="AS67"/>
  <c r="E159" i="93"/>
  <c r="G159" s="1"/>
  <c r="L159"/>
  <c r="N159" s="1"/>
  <c r="AS160" i="1"/>
  <c r="AR160"/>
  <c r="E194" i="93"/>
  <c r="G194" s="1"/>
  <c r="L194"/>
  <c r="N194" s="1"/>
  <c r="AS195" i="1"/>
  <c r="AR195"/>
  <c r="E534" i="93"/>
  <c r="G534" s="1"/>
  <c r="L534"/>
  <c r="N534" s="1"/>
  <c r="AS535" i="1"/>
  <c r="AR535"/>
  <c r="E562" i="93"/>
  <c r="G562" s="1"/>
  <c r="L562"/>
  <c r="N562" s="1"/>
  <c r="AS563" i="1"/>
  <c r="AR563"/>
  <c r="E614" i="93"/>
  <c r="G614" s="1"/>
  <c r="L614"/>
  <c r="N614" s="1"/>
  <c r="AR615" i="1"/>
  <c r="AS615"/>
  <c r="L658" i="93"/>
  <c r="N658" s="1"/>
  <c r="E658"/>
  <c r="G658" s="1"/>
  <c r="AS659" i="1"/>
  <c r="AR659"/>
  <c r="L805" i="93"/>
  <c r="N805" s="1"/>
  <c r="E805"/>
  <c r="G805" s="1"/>
  <c r="AS806" i="1"/>
  <c r="AR806"/>
  <c r="E858" i="93"/>
  <c r="G858" s="1"/>
  <c r="L858"/>
  <c r="N858" s="1"/>
  <c r="AS859" i="1"/>
  <c r="AR859"/>
  <c r="E965" i="93"/>
  <c r="L965"/>
  <c r="AR966" i="1"/>
  <c r="AS966"/>
  <c r="E405" i="93"/>
  <c r="G405" s="1"/>
  <c r="L405"/>
  <c r="N405" s="1"/>
  <c r="AR406" i="1"/>
  <c r="AS406"/>
  <c r="E549" i="93"/>
  <c r="G549" s="1"/>
  <c r="L549"/>
  <c r="N549" s="1"/>
  <c r="AR550" i="1"/>
  <c r="AS550"/>
  <c r="E565" i="93"/>
  <c r="G565" s="1"/>
  <c r="L565"/>
  <c r="N565" s="1"/>
  <c r="AS566" i="1"/>
  <c r="AR566"/>
  <c r="E585" i="93"/>
  <c r="G585" s="1"/>
  <c r="L585"/>
  <c r="N585" s="1"/>
  <c r="AR586" i="1"/>
  <c r="AS586"/>
  <c r="E621" i="93"/>
  <c r="L621"/>
  <c r="N621" s="1"/>
  <c r="AR622" i="1"/>
  <c r="AS622"/>
  <c r="L809" i="93"/>
  <c r="E809"/>
  <c r="AS810" i="1"/>
  <c r="AR810"/>
  <c r="E862" i="93"/>
  <c r="G862" s="1"/>
  <c r="L862"/>
  <c r="N862" s="1"/>
  <c r="AR863" i="1"/>
  <c r="AS863"/>
  <c r="L974" i="93"/>
  <c r="E974"/>
  <c r="G974" s="1"/>
  <c r="AR975" i="1"/>
  <c r="AS975"/>
  <c r="E160" i="93"/>
  <c r="G160" s="1"/>
  <c r="L160"/>
  <c r="N160" s="1"/>
  <c r="AS161" i="1"/>
  <c r="AR161"/>
  <c r="E284" i="93"/>
  <c r="G284" s="1"/>
  <c r="L284"/>
  <c r="N284" s="1"/>
  <c r="AR285" i="1"/>
  <c r="AS285"/>
  <c r="E552" i="93"/>
  <c r="G552" s="1"/>
  <c r="L552"/>
  <c r="N552" s="1"/>
  <c r="AS553" i="1"/>
  <c r="AR553"/>
  <c r="E568" i="93"/>
  <c r="G568" s="1"/>
  <c r="L568"/>
  <c r="N568" s="1"/>
  <c r="AR569" i="1"/>
  <c r="AS569"/>
  <c r="E640" i="93"/>
  <c r="G640" s="1"/>
  <c r="L640"/>
  <c r="N640" s="1"/>
  <c r="AR641" i="1"/>
  <c r="AS641"/>
  <c r="E823" i="93"/>
  <c r="G823" s="1"/>
  <c r="L823"/>
  <c r="N823" s="1"/>
  <c r="AS824" i="1"/>
  <c r="AR824"/>
  <c r="E1033" i="93"/>
  <c r="G1033" s="1"/>
  <c r="L1033"/>
  <c r="N1033" s="1"/>
  <c r="AS1034" i="1"/>
  <c r="AR1034"/>
  <c r="E343" i="93"/>
  <c r="G343" s="1"/>
  <c r="L343"/>
  <c r="N343" s="1"/>
  <c r="AR344" i="1"/>
  <c r="AS344"/>
  <c r="L547" i="93"/>
  <c r="N547" s="1"/>
  <c r="E547"/>
  <c r="G547" s="1"/>
  <c r="AS548" i="1"/>
  <c r="AR548"/>
  <c r="AR564"/>
  <c r="L563" i="93"/>
  <c r="N563" s="1"/>
  <c r="E563"/>
  <c r="G563" s="1"/>
  <c r="AS564" i="1"/>
  <c r="L631" i="93"/>
  <c r="N631" s="1"/>
  <c r="E631"/>
  <c r="G631" s="1"/>
  <c r="AR632" i="1"/>
  <c r="AS632"/>
  <c r="E763" i="93"/>
  <c r="G763" s="1"/>
  <c r="L763"/>
  <c r="N763" s="1"/>
  <c r="AR764" i="1"/>
  <c r="AS764"/>
  <c r="E838" i="93"/>
  <c r="L838"/>
  <c r="AS839" i="1"/>
  <c r="AR839"/>
  <c r="E1063" i="93"/>
  <c r="G1063" s="1"/>
  <c r="L1063"/>
  <c r="N1063" s="1"/>
  <c r="AS1064" i="1"/>
  <c r="AR1064"/>
  <c r="E788" i="93"/>
  <c r="G788" s="1"/>
  <c r="L788"/>
  <c r="N788" s="1"/>
  <c r="AS789" i="1"/>
  <c r="AR789"/>
  <c r="E860" i="93"/>
  <c r="G860" s="1"/>
  <c r="L860"/>
  <c r="N860" s="1"/>
  <c r="AS861" i="1"/>
  <c r="AR861"/>
  <c r="E1109" i="93"/>
  <c r="G1109" s="1"/>
  <c r="L1109"/>
  <c r="N1109" s="1"/>
  <c r="AR1110" i="1"/>
  <c r="AS1110"/>
  <c r="F1421" i="94"/>
  <c r="H1421"/>
  <c r="N1421" s="1"/>
  <c r="M220" i="93"/>
  <c r="F220"/>
  <c r="G220" s="1"/>
  <c r="M185"/>
  <c r="F185"/>
  <c r="F893"/>
  <c r="M893"/>
  <c r="N893" s="1"/>
  <c r="AR894" i="1"/>
  <c r="AS894"/>
  <c r="F942" i="93"/>
  <c r="M942"/>
  <c r="N942" s="1"/>
  <c r="F172"/>
  <c r="G172" s="1"/>
  <c r="M172"/>
  <c r="N172" s="1"/>
  <c r="M198"/>
  <c r="N198" s="1"/>
  <c r="F198"/>
  <c r="G198" s="1"/>
  <c r="F1278"/>
  <c r="M1278"/>
  <c r="N1278" s="1"/>
  <c r="M1368"/>
  <c r="F1368"/>
  <c r="G1368" s="1"/>
  <c r="M837"/>
  <c r="F837"/>
  <c r="E182"/>
  <c r="L182"/>
  <c r="AR183" i="1"/>
  <c r="AS183"/>
  <c r="E202" i="93"/>
  <c r="L202"/>
  <c r="AR203" i="1"/>
  <c r="AS203"/>
  <c r="E222" i="93"/>
  <c r="L222"/>
  <c r="AR223" i="1"/>
  <c r="AS223"/>
  <c r="E246" i="93"/>
  <c r="L246"/>
  <c r="AR247" i="1"/>
  <c r="AS247"/>
  <c r="E270" i="93"/>
  <c r="L270"/>
  <c r="AR271" i="1"/>
  <c r="AS271"/>
  <c r="E286" i="93"/>
  <c r="L286"/>
  <c r="AR287" i="1"/>
  <c r="AS287"/>
  <c r="E302" i="93"/>
  <c r="L302"/>
  <c r="AR303" i="1"/>
  <c r="E326" i="93"/>
  <c r="L326"/>
  <c r="AR327" i="1"/>
  <c r="AS327"/>
  <c r="E342" i="93"/>
  <c r="L342"/>
  <c r="AS343" i="1"/>
  <c r="E362" i="93"/>
  <c r="L362"/>
  <c r="AR363" i="1"/>
  <c r="AS363"/>
  <c r="E382" i="93"/>
  <c r="G382" s="1"/>
  <c r="L382"/>
  <c r="N382" s="1"/>
  <c r="AS383" i="1"/>
  <c r="AR383"/>
  <c r="E398" i="93"/>
  <c r="L398"/>
  <c r="AR399" i="1"/>
  <c r="AS399"/>
  <c r="E414" i="93"/>
  <c r="L414"/>
  <c r="AS415" i="1"/>
  <c r="AR415"/>
  <c r="E430" i="93"/>
  <c r="G430" s="1"/>
  <c r="L430"/>
  <c r="N430" s="1"/>
  <c r="AR431" i="1"/>
  <c r="AS431"/>
  <c r="E446" i="93"/>
  <c r="G446" s="1"/>
  <c r="L446"/>
  <c r="AR447" i="1"/>
  <c r="AS447"/>
  <c r="E462" i="93"/>
  <c r="L462"/>
  <c r="AS463" i="1"/>
  <c r="AR463"/>
  <c r="E478" i="93"/>
  <c r="L478"/>
  <c r="AR479" i="1"/>
  <c r="AS479"/>
  <c r="E498" i="93"/>
  <c r="L498"/>
  <c r="N498" s="1"/>
  <c r="AR499" i="1"/>
  <c r="AS499"/>
  <c r="E526" i="93"/>
  <c r="G526" s="1"/>
  <c r="L526"/>
  <c r="AS527" i="1"/>
  <c r="AR527"/>
  <c r="E566" i="93"/>
  <c r="G566" s="1"/>
  <c r="L566"/>
  <c r="N566" s="1"/>
  <c r="AS567" i="1"/>
  <c r="AR567"/>
  <c r="E598" i="93"/>
  <c r="L598"/>
  <c r="AS599" i="1"/>
  <c r="E634" i="93"/>
  <c r="G634" s="1"/>
  <c r="L634"/>
  <c r="N634" s="1"/>
  <c r="AS635" i="1"/>
  <c r="AR635"/>
  <c r="E662" i="93"/>
  <c r="L662"/>
  <c r="AR663" i="1"/>
  <c r="AS663"/>
  <c r="L714" i="93"/>
  <c r="N714" s="1"/>
  <c r="E714"/>
  <c r="G714" s="1"/>
  <c r="AR715" i="1"/>
  <c r="AS715"/>
  <c r="L757" i="93"/>
  <c r="N757" s="1"/>
  <c r="E757"/>
  <c r="G757" s="1"/>
  <c r="AS758" i="1"/>
  <c r="L789" i="93"/>
  <c r="E789"/>
  <c r="AR790" i="1"/>
  <c r="AS790"/>
  <c r="L837" i="93"/>
  <c r="N837" s="1"/>
  <c r="E837"/>
  <c r="AS838" i="1"/>
  <c r="AR838"/>
  <c r="L869" i="93"/>
  <c r="E869"/>
  <c r="AS870" i="1"/>
  <c r="AR870"/>
  <c r="E895" i="93"/>
  <c r="L895"/>
  <c r="AS896" i="1"/>
  <c r="AR896"/>
  <c r="E917" i="93"/>
  <c r="L917"/>
  <c r="AS918" i="1"/>
  <c r="E991" i="93"/>
  <c r="G991" s="1"/>
  <c r="L991"/>
  <c r="N991" s="1"/>
  <c r="AS992" i="1"/>
  <c r="L1018" i="93"/>
  <c r="N1018" s="1"/>
  <c r="E1018"/>
  <c r="G1018" s="1"/>
  <c r="AS1019" i="1"/>
  <c r="E1071" i="93"/>
  <c r="L1071"/>
  <c r="AR1072" i="1"/>
  <c r="AS1072"/>
  <c r="E1113" i="93"/>
  <c r="G1113" s="1"/>
  <c r="L1113"/>
  <c r="N1113" s="1"/>
  <c r="AR1114" i="1"/>
  <c r="AS1114"/>
  <c r="E253" i="93"/>
  <c r="L253"/>
  <c r="AS254" i="1"/>
  <c r="AR254"/>
  <c r="E269" i="93"/>
  <c r="L269"/>
  <c r="AS270" i="1"/>
  <c r="AR270"/>
  <c r="E289" i="93"/>
  <c r="L289"/>
  <c r="AR290" i="1"/>
  <c r="AS290"/>
  <c r="E309" i="93"/>
  <c r="L309"/>
  <c r="AS310" i="1"/>
  <c r="E329" i="93"/>
  <c r="L329"/>
  <c r="AR330" i="1"/>
  <c r="AS330"/>
  <c r="E361" i="93"/>
  <c r="G361" s="1"/>
  <c r="L361"/>
  <c r="N361" s="1"/>
  <c r="AR362" i="1"/>
  <c r="AS362"/>
  <c r="E377" i="93"/>
  <c r="L377"/>
  <c r="AS378" i="1"/>
  <c r="E397" i="93"/>
  <c r="G397" s="1"/>
  <c r="L397"/>
  <c r="N397" s="1"/>
  <c r="AS398" i="1"/>
  <c r="AR398"/>
  <c r="E417" i="93"/>
  <c r="G417" s="1"/>
  <c r="L417"/>
  <c r="N417" s="1"/>
  <c r="AS418" i="1"/>
  <c r="AR418"/>
  <c r="E433" i="93"/>
  <c r="G433" s="1"/>
  <c r="L433"/>
  <c r="N433" s="1"/>
  <c r="AS434" i="1"/>
  <c r="E465" i="93"/>
  <c r="L465"/>
  <c r="N465" s="1"/>
  <c r="AS466" i="1"/>
  <c r="AR466"/>
  <c r="E485" i="93"/>
  <c r="G485" s="1"/>
  <c r="L485"/>
  <c r="N485" s="1"/>
  <c r="AS486" i="1"/>
  <c r="AR486"/>
  <c r="E501" i="93"/>
  <c r="L501"/>
  <c r="AS502" i="1"/>
  <c r="AR502"/>
  <c r="E521" i="93"/>
  <c r="L521"/>
  <c r="AR522" i="1"/>
  <c r="AS522"/>
  <c r="E541" i="93"/>
  <c r="G541" s="1"/>
  <c r="L541"/>
  <c r="N541" s="1"/>
  <c r="AR542" i="1"/>
  <c r="AS542"/>
  <c r="E601" i="93"/>
  <c r="L601"/>
  <c r="AS602" i="1"/>
  <c r="E625" i="93"/>
  <c r="G625" s="1"/>
  <c r="L625"/>
  <c r="N625" s="1"/>
  <c r="AS626" i="1"/>
  <c r="AR626"/>
  <c r="E649" i="93"/>
  <c r="L649"/>
  <c r="AS650" i="1"/>
  <c r="AR650"/>
  <c r="E669" i="93"/>
  <c r="G669" s="1"/>
  <c r="L669"/>
  <c r="N669" s="1"/>
  <c r="AR670" i="1"/>
  <c r="AS670"/>
  <c r="E725" i="93"/>
  <c r="G725" s="1"/>
  <c r="L725"/>
  <c r="N725" s="1"/>
  <c r="AS726" i="1"/>
  <c r="AR726"/>
  <c r="E766" i="93"/>
  <c r="L766"/>
  <c r="AR767" i="1"/>
  <c r="AS767"/>
  <c r="E798" i="93"/>
  <c r="G798" s="1"/>
  <c r="L798"/>
  <c r="N798" s="1"/>
  <c r="AR799" i="1"/>
  <c r="AS799"/>
  <c r="E835" i="93"/>
  <c r="L835"/>
  <c r="AS836" i="1"/>
  <c r="AR836"/>
  <c r="L867" i="93"/>
  <c r="E867"/>
  <c r="AR868" i="1"/>
  <c r="AS868"/>
  <c r="E894" i="93"/>
  <c r="G894" s="1"/>
  <c r="L894"/>
  <c r="N894" s="1"/>
  <c r="AR895" i="1"/>
  <c r="AS895"/>
  <c r="E915" i="93"/>
  <c r="L915"/>
  <c r="AS916" i="1"/>
  <c r="L958" i="93"/>
  <c r="E958"/>
  <c r="AR959" i="1"/>
  <c r="AS959"/>
  <c r="L990" i="93"/>
  <c r="N990" s="1"/>
  <c r="E990"/>
  <c r="G990" s="1"/>
  <c r="AS991" i="1"/>
  <c r="AR991"/>
  <c r="E1025" i="93"/>
  <c r="G1025" s="1"/>
  <c r="L1025"/>
  <c r="N1025" s="1"/>
  <c r="AR1026" i="1"/>
  <c r="AS1026"/>
  <c r="L1080" i="93"/>
  <c r="E1080"/>
  <c r="AS1081" i="1"/>
  <c r="AR1081"/>
  <c r="E1143" i="93"/>
  <c r="G1143" s="1"/>
  <c r="L1143"/>
  <c r="N1143" s="1"/>
  <c r="AS1144" i="1"/>
  <c r="AR1144"/>
  <c r="E148" i="93"/>
  <c r="L148"/>
  <c r="AR149" i="1"/>
  <c r="AS149"/>
  <c r="E176" i="93"/>
  <c r="L176"/>
  <c r="AS177" i="1"/>
  <c r="AR177"/>
  <c r="E192" i="93"/>
  <c r="L192"/>
  <c r="AS193" i="1"/>
  <c r="AR193"/>
  <c r="E212" i="93"/>
  <c r="L212"/>
  <c r="AR213" i="1"/>
  <c r="AS213"/>
  <c r="E232" i="93"/>
  <c r="L232"/>
  <c r="AR233" i="1"/>
  <c r="AS233"/>
  <c r="E252" i="93"/>
  <c r="G252" s="1"/>
  <c r="L252"/>
  <c r="N252" s="1"/>
  <c r="AR253" i="1"/>
  <c r="AS253"/>
  <c r="E268" i="93"/>
  <c r="L268"/>
  <c r="AR269" i="1"/>
  <c r="AS269"/>
  <c r="E292" i="93"/>
  <c r="L292"/>
  <c r="N292" s="1"/>
  <c r="AR293" i="1"/>
  <c r="AS293"/>
  <c r="E320" i="93"/>
  <c r="G320" s="1"/>
  <c r="L320"/>
  <c r="N320" s="1"/>
  <c r="AR321" i="1"/>
  <c r="AS321"/>
  <c r="E336" i="93"/>
  <c r="L336"/>
  <c r="AS337" i="1"/>
  <c r="AR337"/>
  <c r="E352" i="93"/>
  <c r="G352" s="1"/>
  <c r="L352"/>
  <c r="N352" s="1"/>
  <c r="AS353" i="1"/>
  <c r="AR353"/>
  <c r="E392" i="93"/>
  <c r="G392" s="1"/>
  <c r="L392"/>
  <c r="N392" s="1"/>
  <c r="AS393" i="1"/>
  <c r="AR393"/>
  <c r="E408" i="93"/>
  <c r="G408" s="1"/>
  <c r="L408"/>
  <c r="N408" s="1"/>
  <c r="AR409" i="1"/>
  <c r="AS409"/>
  <c r="E428" i="93"/>
  <c r="L428"/>
  <c r="AS429" i="1"/>
  <c r="AR429"/>
  <c r="E444" i="93"/>
  <c r="G444" s="1"/>
  <c r="L444"/>
  <c r="N444" s="1"/>
  <c r="AR445" i="1"/>
  <c r="AS445"/>
  <c r="E468" i="93"/>
  <c r="L468"/>
  <c r="N468" s="1"/>
  <c r="AR469" i="1"/>
  <c r="AS469"/>
  <c r="E488" i="93"/>
  <c r="G488" s="1"/>
  <c r="L488"/>
  <c r="AS489" i="1"/>
  <c r="AR489"/>
  <c r="E516" i="93"/>
  <c r="G516" s="1"/>
  <c r="L516"/>
  <c r="N516" s="1"/>
  <c r="AR517" i="1"/>
  <c r="AS517"/>
  <c r="E536" i="93"/>
  <c r="L536"/>
  <c r="N536" s="1"/>
  <c r="AR537" i="1"/>
  <c r="E584" i="93"/>
  <c r="L584"/>
  <c r="AS585" i="1"/>
  <c r="AR585"/>
  <c r="E604" i="93"/>
  <c r="G604" s="1"/>
  <c r="L604"/>
  <c r="N604" s="1"/>
  <c r="AS605" i="1"/>
  <c r="E624" i="93"/>
  <c r="G624" s="1"/>
  <c r="L624"/>
  <c r="N624" s="1"/>
  <c r="AS625" i="1"/>
  <c r="E656" i="93"/>
  <c r="L656"/>
  <c r="AR657" i="1"/>
  <c r="AS657"/>
  <c r="E672" i="93"/>
  <c r="L672"/>
  <c r="AR673" i="1"/>
  <c r="AS673"/>
  <c r="E728" i="93"/>
  <c r="L728"/>
  <c r="AR729" i="1"/>
  <c r="AS729"/>
  <c r="E770" i="93"/>
  <c r="L770"/>
  <c r="AS771" i="1"/>
  <c r="E791" i="93"/>
  <c r="G791" s="1"/>
  <c r="L791"/>
  <c r="N791" s="1"/>
  <c r="AS792" i="1"/>
  <c r="L829" i="93"/>
  <c r="E829"/>
  <c r="AR830" i="1"/>
  <c r="AS830"/>
  <c r="E871" i="93"/>
  <c r="G871" s="1"/>
  <c r="L871"/>
  <c r="N871" s="1"/>
  <c r="AS872" i="1"/>
  <c r="AR872"/>
  <c r="E898" i="93"/>
  <c r="L898"/>
  <c r="AR899" i="1"/>
  <c r="AS899"/>
  <c r="E919" i="93"/>
  <c r="G919" s="1"/>
  <c r="L919"/>
  <c r="N919" s="1"/>
  <c r="AS920" i="1"/>
  <c r="E946" i="93"/>
  <c r="G946" s="1"/>
  <c r="L946"/>
  <c r="N946" s="1"/>
  <c r="AS947" i="1"/>
  <c r="E989" i="93"/>
  <c r="G989" s="1"/>
  <c r="L989"/>
  <c r="N989" s="1"/>
  <c r="AS990" i="1"/>
  <c r="E1015" i="93"/>
  <c r="G1015" s="1"/>
  <c r="L1015"/>
  <c r="N1015" s="1"/>
  <c r="AS1016" i="1"/>
  <c r="AR1016"/>
  <c r="E1088" i="93"/>
  <c r="L1088"/>
  <c r="N1088" s="1"/>
  <c r="AS1089" i="1"/>
  <c r="E203" i="93"/>
  <c r="L203"/>
  <c r="AS204" i="1"/>
  <c r="E227" i="93"/>
  <c r="L227"/>
  <c r="AR228" i="1"/>
  <c r="AS228"/>
  <c r="E247" i="93"/>
  <c r="L247"/>
  <c r="AS248" i="1"/>
  <c r="AR248"/>
  <c r="E271" i="93"/>
  <c r="L271"/>
  <c r="AS272" i="1"/>
  <c r="AR272"/>
  <c r="E287" i="93"/>
  <c r="L287"/>
  <c r="AS288" i="1"/>
  <c r="E307" i="93"/>
  <c r="L307"/>
  <c r="AR308" i="1"/>
  <c r="AS308"/>
  <c r="E327" i="93"/>
  <c r="L327"/>
  <c r="AR328" i="1"/>
  <c r="AS328"/>
  <c r="E347" i="93"/>
  <c r="L347"/>
  <c r="AR348" i="1"/>
  <c r="AS348"/>
  <c r="E371" i="93"/>
  <c r="G371" s="1"/>
  <c r="L371"/>
  <c r="N371" s="1"/>
  <c r="AS372" i="1"/>
  <c r="E395" i="93"/>
  <c r="L395"/>
  <c r="AS396" i="1"/>
  <c r="E419" i="93"/>
  <c r="L419"/>
  <c r="N419" s="1"/>
  <c r="AR420" i="1"/>
  <c r="AS420"/>
  <c r="L439" i="93"/>
  <c r="N439" s="1"/>
  <c r="E439"/>
  <c r="G439" s="1"/>
  <c r="AS440" i="1"/>
  <c r="AR440"/>
  <c r="L467" i="93"/>
  <c r="N467" s="1"/>
  <c r="E467"/>
  <c r="G467" s="1"/>
  <c r="AR468" i="1"/>
  <c r="AS468"/>
  <c r="L483" i="93"/>
  <c r="N483" s="1"/>
  <c r="E483"/>
  <c r="AR484" i="1"/>
  <c r="AS484"/>
  <c r="L499" i="93"/>
  <c r="N499" s="1"/>
  <c r="E499"/>
  <c r="G499" s="1"/>
  <c r="AR500" i="1"/>
  <c r="AS500"/>
  <c r="L523" i="93"/>
  <c r="E523"/>
  <c r="G523" s="1"/>
  <c r="AS524" i="1"/>
  <c r="AR524"/>
  <c r="L567" i="93"/>
  <c r="N567" s="1"/>
  <c r="E567"/>
  <c r="G567" s="1"/>
  <c r="AR568" i="1"/>
  <c r="AS568"/>
  <c r="L587" i="93"/>
  <c r="E587"/>
  <c r="AS588" i="1"/>
  <c r="AR588"/>
  <c r="L607" i="93"/>
  <c r="N607" s="1"/>
  <c r="E607"/>
  <c r="G607" s="1"/>
  <c r="AS608" i="1"/>
  <c r="L635" i="93"/>
  <c r="N635" s="1"/>
  <c r="E635"/>
  <c r="G635" s="1"/>
  <c r="AR636" i="1"/>
  <c r="AS636"/>
  <c r="E663" i="93"/>
  <c r="L663"/>
  <c r="AS664" i="1"/>
  <c r="AR664"/>
  <c r="E711" i="93"/>
  <c r="G711" s="1"/>
  <c r="L711"/>
  <c r="N711" s="1"/>
  <c r="AR712" i="1"/>
  <c r="AS712"/>
  <c r="E758" i="93"/>
  <c r="L758"/>
  <c r="AS759" i="1"/>
  <c r="E790" i="93"/>
  <c r="G790" s="1"/>
  <c r="L790"/>
  <c r="AS791" i="1"/>
  <c r="L817" i="93"/>
  <c r="N817" s="1"/>
  <c r="E817"/>
  <c r="AS818" i="1"/>
  <c r="AR818"/>
  <c r="E854" i="93"/>
  <c r="G854" s="1"/>
  <c r="L854"/>
  <c r="N854" s="1"/>
  <c r="AS855" i="1"/>
  <c r="L881" i="93"/>
  <c r="E881"/>
  <c r="AS882" i="1"/>
  <c r="AR882"/>
  <c r="L907" i="93"/>
  <c r="E907"/>
  <c r="AS908" i="1"/>
  <c r="AR908"/>
  <c r="E961" i="93"/>
  <c r="G961" s="1"/>
  <c r="L961"/>
  <c r="AS962" i="1"/>
  <c r="AR962"/>
  <c r="E1009" i="93"/>
  <c r="G1009" s="1"/>
  <c r="L1009"/>
  <c r="N1009" s="1"/>
  <c r="AS1010" i="1"/>
  <c r="E1073" i="93"/>
  <c r="L1073"/>
  <c r="AR1074" i="1"/>
  <c r="AS1074"/>
  <c r="E1115" i="93"/>
  <c r="G1115" s="1"/>
  <c r="L1115"/>
  <c r="AR1116" i="1"/>
  <c r="AS1116"/>
  <c r="E752" i="93"/>
  <c r="L752"/>
  <c r="AS753" i="1"/>
  <c r="AR753"/>
  <c r="E780" i="93"/>
  <c r="L780"/>
  <c r="AS781" i="1"/>
  <c r="E804" i="93"/>
  <c r="G804" s="1"/>
  <c r="L804"/>
  <c r="N804" s="1"/>
  <c r="AS805" i="1"/>
  <c r="E828" i="93"/>
  <c r="G828" s="1"/>
  <c r="L828"/>
  <c r="AS829" i="1"/>
  <c r="AR829"/>
  <c r="E856" i="93"/>
  <c r="G856" s="1"/>
  <c r="L856"/>
  <c r="N856" s="1"/>
  <c r="AS857" i="1"/>
  <c r="E880" i="93"/>
  <c r="G880" s="1"/>
  <c r="L880"/>
  <c r="N880" s="1"/>
  <c r="AS881" i="1"/>
  <c r="AR881"/>
  <c r="E904" i="93"/>
  <c r="G904" s="1"/>
  <c r="L904"/>
  <c r="AR905" i="1"/>
  <c r="AS905"/>
  <c r="E924" i="93"/>
  <c r="L924"/>
  <c r="AR925" i="1"/>
  <c r="AS925"/>
  <c r="E948" i="93"/>
  <c r="L948"/>
  <c r="N948" s="1"/>
  <c r="AR949" i="1"/>
  <c r="AS949"/>
  <c r="E976" i="93"/>
  <c r="L976"/>
  <c r="AS977" i="1"/>
  <c r="L996" i="93"/>
  <c r="N996" s="1"/>
  <c r="E996"/>
  <c r="G996" s="1"/>
  <c r="AR997" i="1"/>
  <c r="AS997"/>
  <c r="E1029" i="93"/>
  <c r="G1029" s="1"/>
  <c r="L1029"/>
  <c r="AS1030" i="1"/>
  <c r="AR1030"/>
  <c r="E1086" i="93"/>
  <c r="G1086" s="1"/>
  <c r="L1086"/>
  <c r="N1086" s="1"/>
  <c r="AR1087" i="1"/>
  <c r="AS1087"/>
  <c r="E1133" i="93"/>
  <c r="G1133" s="1"/>
  <c r="L1133"/>
  <c r="N1133" s="1"/>
  <c r="AR1134" i="1"/>
  <c r="AS1134"/>
  <c r="H879" i="94"/>
  <c r="N879" s="1"/>
  <c r="F879"/>
  <c r="L1170" i="93"/>
  <c r="N1170" s="1"/>
  <c r="E1170"/>
  <c r="G1170" s="1"/>
  <c r="AR1171" i="1"/>
  <c r="AS1171"/>
  <c r="AS1430"/>
  <c r="L1429" i="93"/>
  <c r="N1429" s="1"/>
  <c r="AR1430" i="1"/>
  <c r="E1429" i="93"/>
  <c r="G1429" s="1"/>
  <c r="L1271"/>
  <c r="N1271" s="1"/>
  <c r="E1271"/>
  <c r="G1271" s="1"/>
  <c r="AS1272" i="1"/>
  <c r="AR1272"/>
  <c r="AS1427"/>
  <c r="L1426" i="93"/>
  <c r="N1426" s="1"/>
  <c r="AR1427" i="1"/>
  <c r="E1426" i="93"/>
  <c r="G1426" s="1"/>
  <c r="L1097"/>
  <c r="N1097" s="1"/>
  <c r="E1097"/>
  <c r="G1097" s="1"/>
  <c r="AS1098" i="1"/>
  <c r="AR1098"/>
  <c r="L1284" i="93"/>
  <c r="N1284" s="1"/>
  <c r="AS1285" i="1"/>
  <c r="AR1285"/>
  <c r="E1284" i="93"/>
  <c r="G1284" s="1"/>
  <c r="L1483"/>
  <c r="N1483" s="1"/>
  <c r="E1483"/>
  <c r="G1483" s="1"/>
  <c r="AR1484" i="1"/>
  <c r="AS1484"/>
  <c r="L1289" i="93"/>
  <c r="N1289" s="1"/>
  <c r="AS1290" i="1"/>
  <c r="AR1290"/>
  <c r="E1289" i="93"/>
  <c r="G1289" s="1"/>
  <c r="E1478"/>
  <c r="G1478" s="1"/>
  <c r="L1478"/>
  <c r="AS1479" i="1"/>
  <c r="AR1479"/>
  <c r="E1158" i="93"/>
  <c r="L1158"/>
  <c r="AS1159" i="1"/>
  <c r="AR1159"/>
  <c r="L1422" i="93"/>
  <c r="N1422" s="1"/>
  <c r="E1422"/>
  <c r="G1422" s="1"/>
  <c r="AS1423" i="1"/>
  <c r="AR1423"/>
  <c r="AR1203"/>
  <c r="E1202" i="93"/>
  <c r="G1202" s="1"/>
  <c r="AS1203" i="1"/>
  <c r="L1202" i="93"/>
  <c r="N1202" s="1"/>
  <c r="L1413"/>
  <c r="N1413" s="1"/>
  <c r="E1413"/>
  <c r="G1413" s="1"/>
  <c r="AS1414" i="1"/>
  <c r="AR1414"/>
  <c r="E2327" i="93"/>
  <c r="G2327" s="1"/>
  <c r="AR2328" i="1"/>
  <c r="L2327" i="93"/>
  <c r="N2327" s="1"/>
  <c r="AS2328" i="1"/>
  <c r="E1183" i="93"/>
  <c r="G1183" s="1"/>
  <c r="AR1184" i="1"/>
  <c r="AS1184"/>
  <c r="L1183" i="93"/>
  <c r="N1183" s="1"/>
  <c r="L1463"/>
  <c r="N1463" s="1"/>
  <c r="E1463"/>
  <c r="G1463" s="1"/>
  <c r="AS1464" i="1"/>
  <c r="AR1464"/>
  <c r="E1272" i="93"/>
  <c r="G1272" s="1"/>
  <c r="L1272"/>
  <c r="N1272" s="1"/>
  <c r="AS1273" i="1"/>
  <c r="AR1273"/>
  <c r="L1428" i="93"/>
  <c r="N1428" s="1"/>
  <c r="AS1429" i="1"/>
  <c r="AR1429"/>
  <c r="E1428" i="93"/>
  <c r="G1428" s="1"/>
  <c r="L1487"/>
  <c r="N1487" s="1"/>
  <c r="E1487"/>
  <c r="G1487" s="1"/>
  <c r="AS1488" i="1"/>
  <c r="AR1488"/>
  <c r="L2318" i="93"/>
  <c r="N2318" s="1"/>
  <c r="E2318"/>
  <c r="G2318" s="1"/>
  <c r="AR2319" i="1"/>
  <c r="AS2319"/>
  <c r="E2211" i="93"/>
  <c r="G2211" s="1"/>
  <c r="L2211"/>
  <c r="N2211" s="1"/>
  <c r="AS2212" i="1"/>
  <c r="AR2212"/>
  <c r="E1495" i="93"/>
  <c r="G1495" s="1"/>
  <c r="L1495"/>
  <c r="N1495" s="1"/>
  <c r="AS1496" i="1"/>
  <c r="AR1496"/>
  <c r="E1472" i="93"/>
  <c r="G1472" s="1"/>
  <c r="L1472"/>
  <c r="N1472" s="1"/>
  <c r="AS1473" i="1"/>
  <c r="AR1473"/>
  <c r="E2299" i="93"/>
  <c r="G2299" s="1"/>
  <c r="L2299"/>
  <c r="N2299" s="1"/>
  <c r="AR2300" i="1"/>
  <c r="AS2300"/>
  <c r="E21" i="93"/>
  <c r="G21" s="1"/>
  <c r="L21"/>
  <c r="N21" s="1"/>
  <c r="AS22" i="1"/>
  <c r="AR22"/>
  <c r="E49" i="93"/>
  <c r="G49" s="1"/>
  <c r="L49"/>
  <c r="N49" s="1"/>
  <c r="AR50" i="1"/>
  <c r="AS50"/>
  <c r="L96" i="93"/>
  <c r="N96" s="1"/>
  <c r="E96"/>
  <c r="G96" s="1"/>
  <c r="AR97" i="1"/>
  <c r="AS97"/>
  <c r="E245" i="93"/>
  <c r="G245" s="1"/>
  <c r="L245"/>
  <c r="N245" s="1"/>
  <c r="AR246" i="1"/>
  <c r="AS246"/>
  <c r="L24" i="93"/>
  <c r="N24" s="1"/>
  <c r="E24"/>
  <c r="G24" s="1"/>
  <c r="AR25" i="1"/>
  <c r="AS25"/>
  <c r="L60" i="93"/>
  <c r="N60" s="1"/>
  <c r="E60"/>
  <c r="G60" s="1"/>
  <c r="AS61" i="1"/>
  <c r="AR61"/>
  <c r="E127" i="93"/>
  <c r="G127" s="1"/>
  <c r="L127"/>
  <c r="N127" s="1"/>
  <c r="AR128" i="1"/>
  <c r="AS128"/>
  <c r="E23" i="93"/>
  <c r="G23" s="1"/>
  <c r="L23"/>
  <c r="N23" s="1"/>
  <c r="AS24" i="1"/>
  <c r="AR24"/>
  <c r="E55" i="93"/>
  <c r="G55" s="1"/>
  <c r="L55"/>
  <c r="N55" s="1"/>
  <c r="AS56" i="1"/>
  <c r="AR56"/>
  <c r="E131" i="93"/>
  <c r="G131" s="1"/>
  <c r="L131"/>
  <c r="N131" s="1"/>
  <c r="AR132" i="1"/>
  <c r="AS132"/>
  <c r="L22" i="93"/>
  <c r="N22" s="1"/>
  <c r="E22"/>
  <c r="G22" s="1"/>
  <c r="AS23" i="1"/>
  <c r="AR23"/>
  <c r="L62" i="93"/>
  <c r="N62" s="1"/>
  <c r="E62"/>
  <c r="G62" s="1"/>
  <c r="AR63" i="1"/>
  <c r="AS63"/>
  <c r="E135" i="93"/>
  <c r="G135" s="1"/>
  <c r="L135"/>
  <c r="N135" s="1"/>
  <c r="AS136" i="1"/>
  <c r="AR136"/>
  <c r="E150" i="93"/>
  <c r="G150" s="1"/>
  <c r="L150"/>
  <c r="N150" s="1"/>
  <c r="AR151" i="1"/>
  <c r="AS151"/>
  <c r="E258" i="93"/>
  <c r="G258" s="1"/>
  <c r="L258"/>
  <c r="N258" s="1"/>
  <c r="AR259" i="1"/>
  <c r="AS259"/>
  <c r="E558" i="93"/>
  <c r="G558" s="1"/>
  <c r="L558"/>
  <c r="N558" s="1"/>
  <c r="AS559" i="1"/>
  <c r="AR559"/>
  <c r="E602" i="93"/>
  <c r="G602" s="1"/>
  <c r="L602"/>
  <c r="N602" s="1"/>
  <c r="AR603" i="1"/>
  <c r="AS603"/>
  <c r="E650" i="93"/>
  <c r="G650" s="1"/>
  <c r="L650"/>
  <c r="N650" s="1"/>
  <c r="AR651" i="1"/>
  <c r="AS651"/>
  <c r="E799" i="93"/>
  <c r="G799" s="1"/>
  <c r="L799"/>
  <c r="N799" s="1"/>
  <c r="AR800" i="1"/>
  <c r="AS800"/>
  <c r="E826" i="93"/>
  <c r="G826" s="1"/>
  <c r="L826"/>
  <c r="N826" s="1"/>
  <c r="AR827" i="1"/>
  <c r="AS827"/>
  <c r="E954" i="93"/>
  <c r="G954" s="1"/>
  <c r="L954"/>
  <c r="N954" s="1"/>
  <c r="AR955" i="1"/>
  <c r="AS955"/>
  <c r="E297" i="93"/>
  <c r="G297" s="1"/>
  <c r="L297"/>
  <c r="N297" s="1"/>
  <c r="AR298" i="1"/>
  <c r="AS298"/>
  <c r="E473" i="93"/>
  <c r="G473" s="1"/>
  <c r="L473"/>
  <c r="AR474" i="1"/>
  <c r="AS474"/>
  <c r="E561" i="93"/>
  <c r="G561" s="1"/>
  <c r="L561"/>
  <c r="N561" s="1"/>
  <c r="AS562" i="1"/>
  <c r="AR562"/>
  <c r="E577" i="93"/>
  <c r="G577" s="1"/>
  <c r="L577"/>
  <c r="N577" s="1"/>
  <c r="AS578" i="1"/>
  <c r="AR578"/>
  <c r="E613" i="93"/>
  <c r="G613" s="1"/>
  <c r="L613"/>
  <c r="N613" s="1"/>
  <c r="AR614" i="1"/>
  <c r="AS614"/>
  <c r="E787" i="93"/>
  <c r="G787" s="1"/>
  <c r="L787"/>
  <c r="N787" s="1"/>
  <c r="AR788" i="1"/>
  <c r="AS788"/>
  <c r="L841" i="93"/>
  <c r="N841" s="1"/>
  <c r="E841"/>
  <c r="G841" s="1"/>
  <c r="AR842" i="1"/>
  <c r="AS842"/>
  <c r="E953" i="93"/>
  <c r="G953" s="1"/>
  <c r="L953"/>
  <c r="N953" s="1"/>
  <c r="AR954" i="1"/>
  <c r="AS954"/>
  <c r="E152" i="93"/>
  <c r="G152" s="1"/>
  <c r="L152"/>
  <c r="N152" s="1"/>
  <c r="AR153" i="1"/>
  <c r="AS153"/>
  <c r="E276" i="93"/>
  <c r="G276" s="1"/>
  <c r="L276"/>
  <c r="N276" s="1"/>
  <c r="AR277" i="1"/>
  <c r="AS277"/>
  <c r="E548" i="93"/>
  <c r="G548" s="1"/>
  <c r="L548"/>
  <c r="N548" s="1"/>
  <c r="AR549" i="1"/>
  <c r="AS549"/>
  <c r="E564" i="93"/>
  <c r="G564" s="1"/>
  <c r="L564"/>
  <c r="N564" s="1"/>
  <c r="AR565" i="1"/>
  <c r="AS565"/>
  <c r="E632" i="93"/>
  <c r="G632" s="1"/>
  <c r="L632"/>
  <c r="N632" s="1"/>
  <c r="AS633" i="1"/>
  <c r="AR633"/>
  <c r="L813" i="93"/>
  <c r="N813" s="1"/>
  <c r="E813"/>
  <c r="G813" s="1"/>
  <c r="AR814" i="1"/>
  <c r="AS814"/>
  <c r="E951" i="93"/>
  <c r="G951" s="1"/>
  <c r="L951"/>
  <c r="N951" s="1"/>
  <c r="AR952" i="1"/>
  <c r="AS952"/>
  <c r="E199" i="93"/>
  <c r="G199" s="1"/>
  <c r="L199"/>
  <c r="AR200" i="1"/>
  <c r="AS200"/>
  <c r="L531" i="93"/>
  <c r="N531" s="1"/>
  <c r="E531"/>
  <c r="G531" s="1"/>
  <c r="AR532" i="1"/>
  <c r="AS532"/>
  <c r="L559" i="93"/>
  <c r="N559" s="1"/>
  <c r="E559"/>
  <c r="G559" s="1"/>
  <c r="AR560" i="1"/>
  <c r="AS560"/>
  <c r="L623" i="93"/>
  <c r="E623"/>
  <c r="AS624" i="1"/>
  <c r="AR624"/>
  <c r="L659" i="93"/>
  <c r="N659" s="1"/>
  <c r="E659"/>
  <c r="G659" s="1"/>
  <c r="AR660" i="1"/>
  <c r="AS660"/>
  <c r="E822" i="93"/>
  <c r="G822" s="1"/>
  <c r="L822"/>
  <c r="N822" s="1"/>
  <c r="AS823" i="1"/>
  <c r="AR823"/>
  <c r="E955" i="93"/>
  <c r="G955" s="1"/>
  <c r="L955"/>
  <c r="N955" s="1"/>
  <c r="AR956" i="1"/>
  <c r="AS956"/>
  <c r="E768" i="93"/>
  <c r="G768" s="1"/>
  <c r="L768"/>
  <c r="N768" s="1"/>
  <c r="AS769" i="1"/>
  <c r="AR769"/>
  <c r="E836" i="93"/>
  <c r="G836" s="1"/>
  <c r="L836"/>
  <c r="N836" s="1"/>
  <c r="AR837" i="1"/>
  <c r="AS837"/>
  <c r="E1077" i="93"/>
  <c r="G1077" s="1"/>
  <c r="L1077"/>
  <c r="N1077" s="1"/>
  <c r="AR1078" i="1"/>
  <c r="AS1078"/>
  <c r="F155" i="93"/>
  <c r="G155" s="1"/>
  <c r="M155"/>
  <c r="N155" s="1"/>
  <c r="M104"/>
  <c r="F104"/>
  <c r="F883"/>
  <c r="G883" s="1"/>
  <c r="M883"/>
  <c r="N883" s="1"/>
  <c r="M910"/>
  <c r="F910"/>
  <c r="G910" s="1"/>
  <c r="F1409"/>
  <c r="G1409" s="1"/>
  <c r="AR1410" i="1"/>
  <c r="M1409" i="93"/>
  <c r="N1409" s="1"/>
  <c r="AS1410" i="1"/>
  <c r="M288" i="93"/>
  <c r="N288" s="1"/>
  <c r="F288"/>
  <c r="G288" s="1"/>
  <c r="F180"/>
  <c r="G180" s="1"/>
  <c r="M180"/>
  <c r="N180" s="1"/>
  <c r="F843"/>
  <c r="M843"/>
  <c r="AR1055" i="1"/>
  <c r="F1054" i="93"/>
  <c r="G1054" s="1"/>
  <c r="M1054"/>
  <c r="N1054" s="1"/>
  <c r="AS1055" i="1"/>
  <c r="M157" i="93"/>
  <c r="N157" s="1"/>
  <c r="F157"/>
  <c r="F1103"/>
  <c r="G1103" s="1"/>
  <c r="M1103"/>
  <c r="F117"/>
  <c r="M117"/>
  <c r="N117" s="1"/>
  <c r="M143"/>
  <c r="N143" s="1"/>
  <c r="F143"/>
  <c r="M825"/>
  <c r="F825"/>
  <c r="G825" s="1"/>
  <c r="M976"/>
  <c r="N976" s="1"/>
  <c r="F976"/>
  <c r="M1415"/>
  <c r="N1415" s="1"/>
  <c r="F1415"/>
  <c r="G1415" s="1"/>
  <c r="AS1416" i="1"/>
  <c r="F334" i="93"/>
  <c r="G334" s="1"/>
  <c r="M334"/>
  <c r="N334" s="1"/>
  <c r="M184"/>
  <c r="N184" s="1"/>
  <c r="F184"/>
  <c r="G184" s="1"/>
  <c r="M882"/>
  <c r="N882" s="1"/>
  <c r="F882"/>
  <c r="G882" s="1"/>
  <c r="M1085"/>
  <c r="F1085"/>
  <c r="G1085" s="1"/>
  <c r="M241"/>
  <c r="N241" s="1"/>
  <c r="F241"/>
  <c r="G241" s="1"/>
  <c r="M1266"/>
  <c r="N1266" s="1"/>
  <c r="F1266"/>
  <c r="M189"/>
  <c r="N189" s="1"/>
  <c r="F189"/>
  <c r="M108"/>
  <c r="N108" s="1"/>
  <c r="F108"/>
  <c r="G108" s="1"/>
  <c r="M889"/>
  <c r="N889" s="1"/>
  <c r="F889"/>
  <c r="G889" s="1"/>
  <c r="M1074"/>
  <c r="N1074" s="1"/>
  <c r="F1074"/>
  <c r="M2247"/>
  <c r="F2247"/>
  <c r="F479"/>
  <c r="G479" s="1"/>
  <c r="M479"/>
  <c r="N479" s="1"/>
  <c r="M195"/>
  <c r="F195"/>
  <c r="G195" s="1"/>
  <c r="M888"/>
  <c r="N888" s="1"/>
  <c r="F888"/>
  <c r="F913"/>
  <c r="G913" s="1"/>
  <c r="M913"/>
  <c r="N913" s="1"/>
  <c r="AS914" i="1"/>
  <c r="F1263" i="93"/>
  <c r="M1263"/>
  <c r="N1263" s="1"/>
  <c r="M891"/>
  <c r="N891" s="1"/>
  <c r="F891"/>
  <c r="G891" s="1"/>
  <c r="AS892" i="1"/>
  <c r="AR892"/>
  <c r="M1258" i="93"/>
  <c r="N1258" s="1"/>
  <c r="F1258"/>
  <c r="G1258" s="1"/>
  <c r="AR845" i="1"/>
  <c r="AS845"/>
  <c r="M844" i="93"/>
  <c r="N844" s="1"/>
  <c r="F844"/>
  <c r="G844" s="1"/>
  <c r="AR1282" i="1"/>
  <c r="AS1282"/>
  <c r="M1281" i="93"/>
  <c r="N1281" s="1"/>
  <c r="F1281"/>
  <c r="G1281" s="1"/>
  <c r="M1254"/>
  <c r="N1254" s="1"/>
  <c r="F1254"/>
  <c r="G1254" s="1"/>
  <c r="AR1255" i="1"/>
  <c r="AS1255"/>
  <c r="M782" i="93"/>
  <c r="N782" s="1"/>
  <c r="F782"/>
  <c r="F820"/>
  <c r="G820" s="1"/>
  <c r="M820"/>
  <c r="N820" s="1"/>
  <c r="F1279"/>
  <c r="G1279" s="1"/>
  <c r="M1279"/>
  <c r="M201"/>
  <c r="F201"/>
  <c r="G201" s="1"/>
  <c r="F132"/>
  <c r="M132"/>
  <c r="N132" s="1"/>
  <c r="M728"/>
  <c r="F728"/>
  <c r="M903"/>
  <c r="N903" s="1"/>
  <c r="F903"/>
  <c r="F1402"/>
  <c r="G1402" s="1"/>
  <c r="M1402"/>
  <c r="N1402" s="1"/>
  <c r="F790"/>
  <c r="M790"/>
  <c r="N790" s="1"/>
  <c r="F122"/>
  <c r="G122" s="1"/>
  <c r="M122"/>
  <c r="N122" s="1"/>
  <c r="F72"/>
  <c r="G72" s="1"/>
  <c r="M72"/>
  <c r="N72" s="1"/>
  <c r="F904"/>
  <c r="M904"/>
  <c r="F1304"/>
  <c r="M1304"/>
  <c r="N1304" s="1"/>
  <c r="M223"/>
  <c r="N223" s="1"/>
  <c r="F223"/>
  <c r="G223" s="1"/>
  <c r="F147"/>
  <c r="G147" s="1"/>
  <c r="M147"/>
  <c r="N147" s="1"/>
  <c r="F789"/>
  <c r="M789"/>
  <c r="N789" s="1"/>
  <c r="M1088"/>
  <c r="F1088"/>
  <c r="G1088" s="1"/>
  <c r="F1528"/>
  <c r="G1528" s="1"/>
  <c r="M1528"/>
  <c r="N1528" s="1"/>
  <c r="F213"/>
  <c r="G213" s="1"/>
  <c r="M213"/>
  <c r="M85"/>
  <c r="N85" s="1"/>
  <c r="F85"/>
  <c r="M719"/>
  <c r="F719"/>
  <c r="M443"/>
  <c r="F443"/>
  <c r="F1163"/>
  <c r="M1163"/>
  <c r="AS1377" i="1"/>
  <c r="M1376" i="93"/>
  <c r="N1376" s="1"/>
  <c r="F1376"/>
  <c r="G1376" s="1"/>
  <c r="AR1377" i="1"/>
  <c r="M118" i="93"/>
  <c r="N118" s="1"/>
  <c r="F118"/>
  <c r="G118" s="1"/>
  <c r="F771"/>
  <c r="G771" s="1"/>
  <c r="M771"/>
  <c r="N771" s="1"/>
  <c r="F434"/>
  <c r="G434" s="1"/>
  <c r="M434"/>
  <c r="N434" s="1"/>
  <c r="M998"/>
  <c r="N998" s="1"/>
  <c r="F998"/>
  <c r="G998" s="1"/>
  <c r="M1467"/>
  <c r="N1467" s="1"/>
  <c r="F1467"/>
  <c r="G1467" s="1"/>
  <c r="AS1468" i="1"/>
  <c r="F1101" i="93"/>
  <c r="G1101" s="1"/>
  <c r="M1101"/>
  <c r="F1523"/>
  <c r="M1523"/>
  <c r="N1523" s="1"/>
  <c r="F158"/>
  <c r="G158" s="1"/>
  <c r="M158"/>
  <c r="N158" s="1"/>
  <c r="M491"/>
  <c r="N491" s="1"/>
  <c r="F491"/>
  <c r="G491" s="1"/>
  <c r="F105"/>
  <c r="M105"/>
  <c r="F212"/>
  <c r="G212" s="1"/>
  <c r="M212"/>
  <c r="F601"/>
  <c r="G601" s="1"/>
  <c r="M601"/>
  <c r="N601" s="1"/>
  <c r="M890"/>
  <c r="N890" s="1"/>
  <c r="F890"/>
  <c r="G890" s="1"/>
  <c r="F1059"/>
  <c r="G1059" s="1"/>
  <c r="M1059"/>
  <c r="F905"/>
  <c r="G905" s="1"/>
  <c r="M905"/>
  <c r="F1102"/>
  <c r="M1102"/>
  <c r="N1102" s="1"/>
  <c r="F1361"/>
  <c r="M1361"/>
  <c r="F1522"/>
  <c r="G1522" s="1"/>
  <c r="M1522"/>
  <c r="N1522" s="1"/>
  <c r="F1391"/>
  <c r="M1391"/>
  <c r="N1391" s="1"/>
  <c r="F170"/>
  <c r="M170"/>
  <c r="N170" s="1"/>
  <c r="M110"/>
  <c r="F110"/>
  <c r="G110" s="1"/>
  <c r="F1087"/>
  <c r="G1087" s="1"/>
  <c r="M1087"/>
  <c r="N1087" s="1"/>
  <c r="F1155"/>
  <c r="M1155"/>
  <c r="N1155" s="1"/>
  <c r="F1525"/>
  <c r="G1525" s="1"/>
  <c r="M1525"/>
  <c r="F809"/>
  <c r="G809" s="1"/>
  <c r="M809"/>
  <c r="F1267"/>
  <c r="G1267" s="1"/>
  <c r="M1267"/>
  <c r="M1502"/>
  <c r="F1502"/>
  <c r="G1502" s="1"/>
  <c r="M2235"/>
  <c r="F2235"/>
  <c r="AS1415" i="1"/>
  <c r="F1414" i="93"/>
  <c r="G1414" s="1"/>
  <c r="M1414"/>
  <c r="N1414" s="1"/>
  <c r="M333"/>
  <c r="F333"/>
  <c r="M183"/>
  <c r="N183" s="1"/>
  <c r="F183"/>
  <c r="G183" s="1"/>
  <c r="M867"/>
  <c r="F867"/>
  <c r="F835"/>
  <c r="M835"/>
  <c r="N835" s="1"/>
  <c r="F1312"/>
  <c r="G1312" s="1"/>
  <c r="M1312"/>
  <c r="N1312" s="1"/>
  <c r="M2237"/>
  <c r="N2237" s="1"/>
  <c r="F2237"/>
  <c r="F112"/>
  <c r="G112" s="1"/>
  <c r="M112"/>
  <c r="N112" s="1"/>
  <c r="M692"/>
  <c r="F692"/>
  <c r="F1089"/>
  <c r="G1089" s="1"/>
  <c r="M1089"/>
  <c r="M1157"/>
  <c r="N1157" s="1"/>
  <c r="F1157"/>
  <c r="F1531"/>
  <c r="M1531"/>
  <c r="N1531" s="1"/>
  <c r="F42"/>
  <c r="M42"/>
  <c r="N42" s="1"/>
  <c r="F109"/>
  <c r="G109" s="1"/>
  <c r="M109"/>
  <c r="N109" s="1"/>
  <c r="F229"/>
  <c r="G229" s="1"/>
  <c r="M229"/>
  <c r="N229" s="1"/>
  <c r="F660"/>
  <c r="G660" s="1"/>
  <c r="M660"/>
  <c r="N660" s="1"/>
  <c r="F920"/>
  <c r="G920" s="1"/>
  <c r="M920"/>
  <c r="N920" s="1"/>
  <c r="M1080"/>
  <c r="N1080" s="1"/>
  <c r="F1080"/>
  <c r="F911"/>
  <c r="M911"/>
  <c r="N911" s="1"/>
  <c r="M1123"/>
  <c r="N1123" s="1"/>
  <c r="F1123"/>
  <c r="AS1384" i="1"/>
  <c r="M1383" i="93"/>
  <c r="N1383" s="1"/>
  <c r="F1383"/>
  <c r="G1383" s="1"/>
  <c r="F1526"/>
  <c r="G1526" s="1"/>
  <c r="M1526"/>
  <c r="N1526" s="1"/>
  <c r="F1322"/>
  <c r="M1322"/>
  <c r="M141"/>
  <c r="N141" s="1"/>
  <c r="F141"/>
  <c r="G141" s="1"/>
  <c r="F83"/>
  <c r="M83"/>
  <c r="F598"/>
  <c r="G598" s="1"/>
  <c r="M598"/>
  <c r="M1042"/>
  <c r="N1042" s="1"/>
  <c r="AS1043" i="1"/>
  <c r="F1042" i="93"/>
  <c r="G1042" s="1"/>
  <c r="AR1043" i="1"/>
  <c r="F1082" i="93"/>
  <c r="G1082" s="1"/>
  <c r="M1082"/>
  <c r="N1082" s="1"/>
  <c r="F1517"/>
  <c r="G1517" s="1"/>
  <c r="M1517"/>
  <c r="G1626" i="94"/>
  <c r="M1626" s="1"/>
  <c r="E1626"/>
  <c r="H1679"/>
  <c r="N1679" s="1"/>
  <c r="F1679"/>
  <c r="F208" i="93"/>
  <c r="M208"/>
  <c r="N208" s="1"/>
  <c r="AS537" i="1"/>
  <c r="M536" i="93"/>
  <c r="F536"/>
  <c r="G536" s="1"/>
  <c r="H1681" i="94"/>
  <c r="N1681" s="1"/>
  <c r="F1681"/>
  <c r="F2271"/>
  <c r="H2271"/>
  <c r="N2271" s="1"/>
  <c r="H2365"/>
  <c r="N2365" s="1"/>
  <c r="F2365"/>
  <c r="G1244"/>
  <c r="M1244" s="1"/>
  <c r="E1244"/>
  <c r="E1340" i="93"/>
  <c r="G1340" s="1"/>
  <c r="L1340"/>
  <c r="N1340" s="1"/>
  <c r="AS1341" i="1"/>
  <c r="E1321" i="93"/>
  <c r="L1321"/>
  <c r="AS1322" i="1"/>
  <c r="E1355" i="93"/>
  <c r="L1355"/>
  <c r="AS1356" i="1"/>
  <c r="E1338" i="93"/>
  <c r="G1338" s="1"/>
  <c r="L1338"/>
  <c r="N1338" s="1"/>
  <c r="AS1339" i="1"/>
  <c r="L1319" i="93"/>
  <c r="N1319" s="1"/>
  <c r="E1319"/>
  <c r="G1319" s="1"/>
  <c r="AS1320" i="1"/>
  <c r="AR1320"/>
  <c r="L1353" i="93"/>
  <c r="E1353"/>
  <c r="AS1354" i="1"/>
  <c r="L1336" i="93"/>
  <c r="N1336" s="1"/>
  <c r="E1336"/>
  <c r="G1336" s="1"/>
  <c r="AS1337" i="1"/>
  <c r="L1317" i="93"/>
  <c r="E1317"/>
  <c r="G1317" s="1"/>
  <c r="AR1318" i="1"/>
  <c r="AS1318"/>
  <c r="L1351" i="93"/>
  <c r="N1351" s="1"/>
  <c r="E1351"/>
  <c r="G1351" s="1"/>
  <c r="AS1352" i="1"/>
  <c r="L1334" i="93"/>
  <c r="N1334" s="1"/>
  <c r="E1334"/>
  <c r="G1334" s="1"/>
  <c r="AS1335" i="1"/>
  <c r="E1315" i="93"/>
  <c r="L1315"/>
  <c r="AS1316" i="1"/>
  <c r="E1349" i="93"/>
  <c r="G1349" s="1"/>
  <c r="L1349"/>
  <c r="N1349" s="1"/>
  <c r="AS1350" i="1"/>
  <c r="L1286" i="93"/>
  <c r="N1286" s="1"/>
  <c r="AR1287" i="1"/>
  <c r="AS1287"/>
  <c r="E1286" i="93"/>
  <c r="G1286" s="1"/>
  <c r="L1169"/>
  <c r="N1169" s="1"/>
  <c r="E1169"/>
  <c r="G1169" s="1"/>
  <c r="AS1170" i="1"/>
  <c r="AR1170"/>
  <c r="L1643" i="93"/>
  <c r="N1643" s="1"/>
  <c r="E1643"/>
  <c r="G1643" s="1"/>
  <c r="AR1644" i="1"/>
  <c r="AS1644"/>
  <c r="E1165" i="93"/>
  <c r="G1165" s="1"/>
  <c r="L1165"/>
  <c r="N1165" s="1"/>
  <c r="AS1166" i="1"/>
  <c r="AR1166"/>
  <c r="L1641" i="93"/>
  <c r="N1641" s="1"/>
  <c r="E1641"/>
  <c r="G1641" s="1"/>
  <c r="AR1642" i="1"/>
  <c r="AS1642"/>
  <c r="E1163" i="93"/>
  <c r="G1163" s="1"/>
  <c r="L1163"/>
  <c r="AS1164" i="1"/>
  <c r="AR1164"/>
  <c r="AR1640"/>
  <c r="L1639" i="93"/>
  <c r="N1639" s="1"/>
  <c r="AS1640" i="1"/>
  <c r="E1639" i="93"/>
  <c r="G1639" s="1"/>
  <c r="AR1220" i="1"/>
  <c r="AS1220"/>
  <c r="L1219" i="93"/>
  <c r="N1219" s="1"/>
  <c r="E1219"/>
  <c r="G1219" s="1"/>
  <c r="L1228"/>
  <c r="N1228" s="1"/>
  <c r="AR1229" i="1"/>
  <c r="E1228" i="93"/>
  <c r="G1228" s="1"/>
  <c r="AS1229" i="1"/>
  <c r="L2201" i="93"/>
  <c r="N2201" s="1"/>
  <c r="E2201"/>
  <c r="G2201" s="1"/>
  <c r="AS2202" i="1"/>
  <c r="AR2202"/>
  <c r="E2325" i="93"/>
  <c r="G2325" s="1"/>
  <c r="L2325"/>
  <c r="N2325" s="1"/>
  <c r="AS2326" i="1"/>
  <c r="AR2326"/>
  <c r="L2326" i="93"/>
  <c r="N2326" s="1"/>
  <c r="E2326"/>
  <c r="G2326" s="1"/>
  <c r="AS2327" i="1"/>
  <c r="AR2327"/>
  <c r="E69" i="93"/>
  <c r="G69" s="1"/>
  <c r="L69"/>
  <c r="N69" s="1"/>
  <c r="AS70" i="1"/>
  <c r="AR70"/>
  <c r="E171" i="93"/>
  <c r="L171"/>
  <c r="N171" s="1"/>
  <c r="AS172" i="1"/>
  <c r="AR172"/>
  <c r="L104" i="93"/>
  <c r="E104"/>
  <c r="G104" s="1"/>
  <c r="AS105" i="1"/>
  <c r="AR105"/>
  <c r="L70" i="93"/>
  <c r="N70" s="1"/>
  <c r="E70"/>
  <c r="G70" s="1"/>
  <c r="AS71" i="1"/>
  <c r="AR71"/>
  <c r="E314" i="93"/>
  <c r="L314"/>
  <c r="AR315" i="1"/>
  <c r="AS315"/>
  <c r="E502" i="93"/>
  <c r="L502"/>
  <c r="AS503" i="1"/>
  <c r="AR503"/>
  <c r="E570" i="93"/>
  <c r="G570" s="1"/>
  <c r="L570"/>
  <c r="N570" s="1"/>
  <c r="AS571" i="1"/>
  <c r="AR571"/>
  <c r="L741" i="93"/>
  <c r="N741" s="1"/>
  <c r="E741"/>
  <c r="G741" s="1"/>
  <c r="AS742" i="1"/>
  <c r="AR742"/>
  <c r="E1145" i="93"/>
  <c r="L1145"/>
  <c r="AS1146" i="1"/>
  <c r="AR1146"/>
  <c r="E333" i="93"/>
  <c r="L333"/>
  <c r="AS334" i="1"/>
  <c r="AR334"/>
  <c r="E453" i="93"/>
  <c r="G453" s="1"/>
  <c r="L453"/>
  <c r="N453" s="1"/>
  <c r="AR454" i="1"/>
  <c r="AS454"/>
  <c r="E740" i="93"/>
  <c r="G740" s="1"/>
  <c r="L740"/>
  <c r="N740" s="1"/>
  <c r="AR741" i="1"/>
  <c r="AS741"/>
  <c r="AS1635"/>
  <c r="L1634" i="93"/>
  <c r="N1634" s="1"/>
  <c r="E1634"/>
  <c r="G1634" s="1"/>
  <c r="AR1635" i="1"/>
  <c r="E308" i="93"/>
  <c r="L308"/>
  <c r="AR309" i="1"/>
  <c r="E388" i="93"/>
  <c r="G388" s="1"/>
  <c r="L388"/>
  <c r="N388" s="1"/>
  <c r="AS389" i="1"/>
  <c r="AR389"/>
  <c r="E492" i="93"/>
  <c r="L492"/>
  <c r="AR493" i="1"/>
  <c r="AS493"/>
  <c r="E544" i="93"/>
  <c r="L544"/>
  <c r="AS545" i="1"/>
  <c r="AR545"/>
  <c r="AS744"/>
  <c r="E743" i="93"/>
  <c r="G743" s="1"/>
  <c r="L743"/>
  <c r="N743" s="1"/>
  <c r="AR744" i="1"/>
  <c r="E967" i="93"/>
  <c r="G967" s="1"/>
  <c r="L967"/>
  <c r="N967" s="1"/>
  <c r="AR968" i="1"/>
  <c r="AS968"/>
  <c r="E207" i="93"/>
  <c r="L207"/>
  <c r="AS208" i="1"/>
  <c r="AR208"/>
  <c r="E263" i="93"/>
  <c r="L263"/>
  <c r="AS264" i="1"/>
  <c r="AR264"/>
  <c r="E391" i="93"/>
  <c r="L391"/>
  <c r="AR392" i="1"/>
  <c r="AS392"/>
  <c r="L455" i="93"/>
  <c r="N455" s="1"/>
  <c r="E455"/>
  <c r="G455" s="1"/>
  <c r="AS456" i="1"/>
  <c r="AR456"/>
  <c r="L535" i="93"/>
  <c r="E535"/>
  <c r="AS536" i="1"/>
  <c r="AR536"/>
  <c r="E742" i="93"/>
  <c r="G742" s="1"/>
  <c r="L742"/>
  <c r="N742" s="1"/>
  <c r="AR743" i="1"/>
  <c r="AS743"/>
  <c r="E1127" i="93"/>
  <c r="G1127" s="1"/>
  <c r="L1127"/>
  <c r="N1127" s="1"/>
  <c r="AR1128" i="1"/>
  <c r="AS1128"/>
  <c r="E840" i="93"/>
  <c r="G840" s="1"/>
  <c r="L840"/>
  <c r="N840" s="1"/>
  <c r="AS841" i="1"/>
  <c r="AR841"/>
  <c r="E1125" i="93"/>
  <c r="G1125" s="1"/>
  <c r="L1125"/>
  <c r="N1125" s="1"/>
  <c r="AS1126" i="1"/>
  <c r="AR1126"/>
  <c r="H1630" i="94"/>
  <c r="N1630" s="1"/>
  <c r="F1630"/>
  <c r="E2159"/>
  <c r="G2159"/>
  <c r="M2159" s="1"/>
  <c r="M881" i="93"/>
  <c r="F881"/>
  <c r="G881" s="1"/>
  <c r="F340"/>
  <c r="M340"/>
  <c r="N340" s="1"/>
  <c r="F1057"/>
  <c r="M1057"/>
  <c r="N1057" s="1"/>
  <c r="L1006"/>
  <c r="E1006"/>
  <c r="AS1007" i="1"/>
  <c r="AR1007"/>
  <c r="E2324" i="93"/>
  <c r="G2324" s="1"/>
  <c r="L2324"/>
  <c r="N2324" s="1"/>
  <c r="AR2325" i="1"/>
  <c r="AS2325"/>
  <c r="E2208" i="94"/>
  <c r="G2208"/>
  <c r="M2208" s="1"/>
  <c r="E1299" i="93"/>
  <c r="L1299"/>
  <c r="AR1300" i="1"/>
  <c r="AS1300"/>
  <c r="L1239" i="93"/>
  <c r="N1239" s="1"/>
  <c r="E1239"/>
  <c r="G1239" s="1"/>
  <c r="AS1240" i="1"/>
  <c r="L1234" i="93"/>
  <c r="E1234"/>
  <c r="AS1235" i="1"/>
  <c r="AR1235"/>
  <c r="L106" i="93"/>
  <c r="E106"/>
  <c r="AS107" i="1"/>
  <c r="E356" i="93"/>
  <c r="G356" s="1"/>
  <c r="L356"/>
  <c r="N356" s="1"/>
  <c r="AR357" i="1"/>
  <c r="AS357"/>
  <c r="M1152" i="93"/>
  <c r="F1152"/>
  <c r="G1152" s="1"/>
  <c r="M965"/>
  <c r="F965"/>
  <c r="G965" s="1"/>
  <c r="M1191"/>
  <c r="F1191"/>
  <c r="G1191" s="1"/>
  <c r="AS303" i="1"/>
  <c r="F302" i="93"/>
  <c r="M302"/>
  <c r="N302" s="1"/>
  <c r="M511"/>
  <c r="N511" s="1"/>
  <c r="F511"/>
  <c r="G511" s="1"/>
  <c r="F296"/>
  <c r="G296" s="1"/>
  <c r="M296"/>
  <c r="E2276" i="94"/>
  <c r="G2276"/>
  <c r="M2276" s="1"/>
  <c r="G2254"/>
  <c r="M2254" s="1"/>
  <c r="E2254"/>
  <c r="G2070"/>
  <c r="M2070" s="1"/>
  <c r="E2070"/>
  <c r="G2366"/>
  <c r="M2366" s="1"/>
  <c r="E2366"/>
  <c r="L986" i="93"/>
  <c r="E986"/>
  <c r="AR987" i="1"/>
  <c r="AS987"/>
  <c r="F1596" i="93"/>
  <c r="G1596" s="1"/>
  <c r="M1596"/>
  <c r="N1596" s="1"/>
  <c r="AS1597" i="1"/>
  <c r="AR1597"/>
  <c r="AS1583"/>
  <c r="M1582" i="93"/>
  <c r="N1582" s="1"/>
  <c r="F1582"/>
  <c r="G1582" s="1"/>
  <c r="AR1583" i="1"/>
  <c r="AS1607"/>
  <c r="F1606" i="93"/>
  <c r="G1606" s="1"/>
  <c r="M1606"/>
  <c r="N1606" s="1"/>
  <c r="AR1607" i="1"/>
  <c r="F1584" i="93"/>
  <c r="G1584" s="1"/>
  <c r="M1584"/>
  <c r="N1584" s="1"/>
  <c r="AS1585" i="1"/>
  <c r="AR1585"/>
  <c r="AS1558"/>
  <c r="F1557" i="93"/>
  <c r="G1557" s="1"/>
  <c r="M1557"/>
  <c r="N1557" s="1"/>
  <c r="AR1558" i="1"/>
  <c r="AR1552"/>
  <c r="F1551" i="93"/>
  <c r="G1551" s="1"/>
  <c r="M1551"/>
  <c r="N1551" s="1"/>
  <c r="AS1552" i="1"/>
  <c r="E686" i="93"/>
  <c r="L686"/>
  <c r="AS687" i="1"/>
  <c r="L706" i="93"/>
  <c r="N706" s="1"/>
  <c r="E706"/>
  <c r="G706" s="1"/>
  <c r="AS707" i="1"/>
  <c r="L665" i="93"/>
  <c r="E665"/>
  <c r="AS666" i="1"/>
  <c r="L689" i="93"/>
  <c r="E689"/>
  <c r="G689" s="1"/>
  <c r="AS690" i="1"/>
  <c r="E709" i="93"/>
  <c r="G709" s="1"/>
  <c r="L709"/>
  <c r="N709" s="1"/>
  <c r="AS710" i="1"/>
  <c r="E680" i="93"/>
  <c r="L680"/>
  <c r="AS681" i="1"/>
  <c r="E696" i="93"/>
  <c r="L696"/>
  <c r="AS697" i="1"/>
  <c r="E720" i="93"/>
  <c r="L720"/>
  <c r="AS721" i="1"/>
  <c r="L683" i="93"/>
  <c r="E683"/>
  <c r="AS684" i="1"/>
  <c r="L699" i="93"/>
  <c r="E699"/>
  <c r="AS700" i="1"/>
  <c r="M249" i="93"/>
  <c r="F249"/>
  <c r="F280"/>
  <c r="M280"/>
  <c r="N280" s="1"/>
  <c r="M205"/>
  <c r="F205"/>
  <c r="F225"/>
  <c r="M225"/>
  <c r="N225" s="1"/>
  <c r="F270"/>
  <c r="G270" s="1"/>
  <c r="M270"/>
  <c r="N270" s="1"/>
  <c r="F313"/>
  <c r="G313" s="1"/>
  <c r="M313"/>
  <c r="M327"/>
  <c r="F327"/>
  <c r="G327" s="1"/>
  <c r="F509"/>
  <c r="M509"/>
  <c r="N509" s="1"/>
  <c r="F235"/>
  <c r="M235"/>
  <c r="N235" s="1"/>
  <c r="F275"/>
  <c r="M275"/>
  <c r="N275" s="1"/>
  <c r="F745"/>
  <c r="M745"/>
  <c r="F216"/>
  <c r="M216"/>
  <c r="M267"/>
  <c r="N267" s="1"/>
  <c r="F267"/>
  <c r="G267" s="1"/>
  <c r="AS305" i="1"/>
  <c r="F304" i="93"/>
  <c r="M304"/>
  <c r="M324"/>
  <c r="F324"/>
  <c r="F518"/>
  <c r="M518"/>
  <c r="F539"/>
  <c r="M539"/>
  <c r="N539" s="1"/>
  <c r="F259"/>
  <c r="M259"/>
  <c r="M346"/>
  <c r="F346"/>
  <c r="M218"/>
  <c r="F218"/>
  <c r="M268"/>
  <c r="N268" s="1"/>
  <c r="F268"/>
  <c r="G268" s="1"/>
  <c r="AR311" i="1"/>
  <c r="F310" i="93"/>
  <c r="M310"/>
  <c r="N310" s="1"/>
  <c r="AR338" i="1"/>
  <c r="M337" i="93"/>
  <c r="N337" s="1"/>
  <c r="F337"/>
  <c r="G337" s="1"/>
  <c r="F503"/>
  <c r="M503"/>
  <c r="N503" s="1"/>
  <c r="F532"/>
  <c r="M532"/>
  <c r="N532" s="1"/>
  <c r="M221"/>
  <c r="F221"/>
  <c r="AR255" i="1"/>
  <c r="M254" i="93"/>
  <c r="N254" s="1"/>
  <c r="F254"/>
  <c r="F317"/>
  <c r="M317"/>
  <c r="M492"/>
  <c r="F492"/>
  <c r="M502"/>
  <c r="F502"/>
  <c r="G1638" i="94"/>
  <c r="M1638" s="1"/>
  <c r="E1638"/>
  <c r="F677" i="93"/>
  <c r="M677"/>
  <c r="F586"/>
  <c r="G586" s="1"/>
  <c r="M586"/>
  <c r="N586" s="1"/>
  <c r="F163"/>
  <c r="M163"/>
  <c r="N163" s="1"/>
  <c r="M587"/>
  <c r="N587" s="1"/>
  <c r="F587"/>
  <c r="M720"/>
  <c r="N720" s="1"/>
  <c r="F720"/>
  <c r="G720" s="1"/>
  <c r="F265"/>
  <c r="G265" s="1"/>
  <c r="M265"/>
  <c r="M690"/>
  <c r="F690"/>
  <c r="M780"/>
  <c r="F780"/>
  <c r="G780" s="1"/>
  <c r="F986"/>
  <c r="M986"/>
  <c r="F833"/>
  <c r="M833"/>
  <c r="N833" s="1"/>
  <c r="F1233"/>
  <c r="G1233" s="1"/>
  <c r="AR1234" i="1"/>
  <c r="AS1234"/>
  <c r="M1233" i="93"/>
  <c r="N1233" s="1"/>
  <c r="M1381"/>
  <c r="N1381" s="1"/>
  <c r="F1381"/>
  <c r="G1381" s="1"/>
  <c r="AS1382" i="1"/>
  <c r="F1390" i="93"/>
  <c r="G1390" s="1"/>
  <c r="AR1391" i="1"/>
  <c r="AS1391"/>
  <c r="M1390" i="93"/>
  <c r="N1390" s="1"/>
  <c r="F204"/>
  <c r="G204" s="1"/>
  <c r="M204"/>
  <c r="N204" s="1"/>
  <c r="F679"/>
  <c r="M679"/>
  <c r="F76"/>
  <c r="M76"/>
  <c r="N76" s="1"/>
  <c r="M666"/>
  <c r="F666"/>
  <c r="F758"/>
  <c r="M758"/>
  <c r="N758" s="1"/>
  <c r="M816"/>
  <c r="F816"/>
  <c r="G816" s="1"/>
  <c r="F1105"/>
  <c r="G1105" s="1"/>
  <c r="M1105"/>
  <c r="M908"/>
  <c r="N908" s="1"/>
  <c r="F908"/>
  <c r="G908" s="1"/>
  <c r="F1308"/>
  <c r="G1308" s="1"/>
  <c r="M1308"/>
  <c r="M1291"/>
  <c r="N1291" s="1"/>
  <c r="AS1292" i="1"/>
  <c r="AR1292"/>
  <c r="F1291" i="93"/>
  <c r="G1291" s="1"/>
  <c r="M165"/>
  <c r="F165"/>
  <c r="G165" s="1"/>
  <c r="F629"/>
  <c r="G629" s="1"/>
  <c r="M629"/>
  <c r="F724"/>
  <c r="G724" s="1"/>
  <c r="M724"/>
  <c r="N724" s="1"/>
  <c r="M616"/>
  <c r="F616"/>
  <c r="G616" s="1"/>
  <c r="F693"/>
  <c r="M693"/>
  <c r="M783"/>
  <c r="N783" s="1"/>
  <c r="F783"/>
  <c r="F1003"/>
  <c r="M1003"/>
  <c r="F857"/>
  <c r="G857" s="1"/>
  <c r="M857"/>
  <c r="N857" s="1"/>
  <c r="F1404"/>
  <c r="G1404" s="1"/>
  <c r="M1404"/>
  <c r="M715"/>
  <c r="F715"/>
  <c r="F246"/>
  <c r="G246" s="1"/>
  <c r="M246"/>
  <c r="F689"/>
  <c r="M689"/>
  <c r="N689" s="1"/>
  <c r="M779"/>
  <c r="N779" s="1"/>
  <c r="F779"/>
  <c r="M886"/>
  <c r="F886"/>
  <c r="G886" s="1"/>
  <c r="F832"/>
  <c r="M832"/>
  <c r="N832" s="1"/>
  <c r="F1185"/>
  <c r="M1185"/>
  <c r="F1380"/>
  <c r="G1380" s="1"/>
  <c r="AS1381" i="1"/>
  <c r="M1380" i="93"/>
  <c r="N1380" s="1"/>
  <c r="F1357"/>
  <c r="G1357" s="1"/>
  <c r="M1357"/>
  <c r="H1552" i="94"/>
  <c r="N1552" s="1"/>
  <c r="F1552"/>
  <c r="H1618"/>
  <c r="N1618" s="1"/>
  <c r="F1618"/>
  <c r="G1475"/>
  <c r="M1475" s="1"/>
  <c r="E1475"/>
  <c r="N1786" i="93"/>
  <c r="N477"/>
  <c r="G454"/>
  <c r="G1182"/>
  <c r="G465"/>
  <c r="G1482"/>
  <c r="G948"/>
  <c r="G466"/>
  <c r="N956"/>
  <c r="G495"/>
  <c r="N462"/>
  <c r="G1232"/>
  <c r="N484"/>
  <c r="AS1001" i="1"/>
  <c r="AR923"/>
  <c r="G2237" i="93"/>
  <c r="G2323"/>
  <c r="G445"/>
  <c r="G171"/>
  <c r="N961"/>
  <c r="G1147"/>
  <c r="N707"/>
  <c r="G428"/>
  <c r="N1265"/>
  <c r="N1478"/>
  <c r="G483"/>
  <c r="M1501"/>
  <c r="F1501"/>
  <c r="G1501" s="1"/>
  <c r="AS1412" i="1"/>
  <c r="F1411" i="93"/>
  <c r="G1411" s="1"/>
  <c r="M1411"/>
  <c r="N1411" s="1"/>
  <c r="M138"/>
  <c r="N138" s="1"/>
  <c r="F138"/>
  <c r="G138" s="1"/>
  <c r="M53"/>
  <c r="F53"/>
  <c r="F182"/>
  <c r="G182" s="1"/>
  <c r="M182"/>
  <c r="M845"/>
  <c r="F845"/>
  <c r="F1020"/>
  <c r="G1020" s="1"/>
  <c r="M1020"/>
  <c r="N1020" s="1"/>
  <c r="M834"/>
  <c r="N834" s="1"/>
  <c r="F834"/>
  <c r="G834" s="1"/>
  <c r="M1071"/>
  <c r="N1071" s="1"/>
  <c r="F1071"/>
  <c r="G1071" s="1"/>
  <c r="F1311"/>
  <c r="G1311" s="1"/>
  <c r="M1311"/>
  <c r="N1311" s="1"/>
  <c r="F1513"/>
  <c r="G1513" s="1"/>
  <c r="M1513"/>
  <c r="N1513" s="1"/>
  <c r="M1305"/>
  <c r="N1305" s="1"/>
  <c r="F1305"/>
  <c r="F120"/>
  <c r="G120" s="1"/>
  <c r="M120"/>
  <c r="F773"/>
  <c r="M773"/>
  <c r="N773" s="1"/>
  <c r="M470"/>
  <c r="N470" s="1"/>
  <c r="F470"/>
  <c r="M1001"/>
  <c r="N1001" s="1"/>
  <c r="F1001"/>
  <c r="G1001" s="1"/>
  <c r="M1053"/>
  <c r="F1053"/>
  <c r="G1053" s="1"/>
  <c r="F1503"/>
  <c r="G1503" s="1"/>
  <c r="M1503"/>
  <c r="N1503" s="1"/>
  <c r="F1093"/>
  <c r="M1093"/>
  <c r="N1093" s="1"/>
  <c r="F929"/>
  <c r="G929" s="1"/>
  <c r="M929"/>
  <c r="F1204"/>
  <c r="G1204" s="1"/>
  <c r="M1204"/>
  <c r="M1405"/>
  <c r="N1405" s="1"/>
  <c r="F1405"/>
  <c r="G1405" s="1"/>
  <c r="M1532"/>
  <c r="N1532" s="1"/>
  <c r="F1532"/>
  <c r="AR1395" i="1"/>
  <c r="M1394" i="93"/>
  <c r="N1394" s="1"/>
  <c r="AS1395" i="1"/>
  <c r="F1394" i="93"/>
  <c r="G1394" s="1"/>
  <c r="F200"/>
  <c r="M200"/>
  <c r="N200" s="1"/>
  <c r="F129"/>
  <c r="G129" s="1"/>
  <c r="M129"/>
  <c r="N129" s="1"/>
  <c r="M700"/>
  <c r="F700"/>
  <c r="F1091"/>
  <c r="G1091" s="1"/>
  <c r="M1091"/>
  <c r="N1091" s="1"/>
  <c r="AS1181" i="1"/>
  <c r="AR1181"/>
  <c r="F1180" i="93"/>
  <c r="G1180" s="1"/>
  <c r="M1180"/>
  <c r="N1180" s="1"/>
  <c r="F1529"/>
  <c r="M1529"/>
  <c r="N1529" s="1"/>
  <c r="F15"/>
  <c r="G15" s="1"/>
  <c r="M15"/>
  <c r="N15" s="1"/>
  <c r="F489"/>
  <c r="G489" s="1"/>
  <c r="M489"/>
  <c r="F1005"/>
  <c r="M1005"/>
  <c r="N1005" s="1"/>
  <c r="F1070"/>
  <c r="G1070" s="1"/>
  <c r="M1070"/>
  <c r="M1514"/>
  <c r="N1514" s="1"/>
  <c r="F1514"/>
  <c r="G1514" s="1"/>
  <c r="M1537"/>
  <c r="F1537"/>
  <c r="G1537" s="1"/>
  <c r="M151"/>
  <c r="N151" s="1"/>
  <c r="F151"/>
  <c r="G151" s="1"/>
  <c r="M447"/>
  <c r="N447" s="1"/>
  <c r="F447"/>
  <c r="G447" s="1"/>
  <c r="F74"/>
  <c r="G74" s="1"/>
  <c r="M74"/>
  <c r="N74" s="1"/>
  <c r="M597"/>
  <c r="F597"/>
  <c r="G597" s="1"/>
  <c r="F884"/>
  <c r="G884" s="1"/>
  <c r="M884"/>
  <c r="N884" s="1"/>
  <c r="F1041"/>
  <c r="G1041" s="1"/>
  <c r="M1041"/>
  <c r="N1041" s="1"/>
  <c r="M898"/>
  <c r="N898" s="1"/>
  <c r="F898"/>
  <c r="G898" s="1"/>
  <c r="AS1077" i="1"/>
  <c r="AR1077"/>
  <c r="M1076" i="93"/>
  <c r="N1076" s="1"/>
  <c r="F1076"/>
  <c r="G1076" s="1"/>
  <c r="M1518"/>
  <c r="F1518"/>
  <c r="G1518" s="1"/>
  <c r="M1298"/>
  <c r="N1298" s="1"/>
  <c r="F1298"/>
  <c r="G1298" s="1"/>
  <c r="M87"/>
  <c r="N87" s="1"/>
  <c r="F87"/>
  <c r="G87" s="1"/>
  <c r="M363"/>
  <c r="N363" s="1"/>
  <c r="F363"/>
  <c r="G363" s="1"/>
  <c r="M940"/>
  <c r="F940"/>
  <c r="G940" s="1"/>
  <c r="M934"/>
  <c r="N934" s="1"/>
  <c r="F934"/>
  <c r="G934" s="1"/>
  <c r="F1407"/>
  <c r="G1407" s="1"/>
  <c r="M1407"/>
  <c r="N1407" s="1"/>
  <c r="AS1394" i="1"/>
  <c r="F1393" i="93"/>
  <c r="G1393" s="1"/>
  <c r="M1393"/>
  <c r="N1393" s="1"/>
  <c r="AR1394" i="1"/>
  <c r="M282" i="93"/>
  <c r="F282"/>
  <c r="F278"/>
  <c r="M278"/>
  <c r="N278" s="1"/>
  <c r="E2271" i="94"/>
  <c r="G2271"/>
  <c r="M2271" s="1"/>
  <c r="H2091"/>
  <c r="N2091" s="1"/>
  <c r="F2091"/>
  <c r="H2061"/>
  <c r="N2061" s="1"/>
  <c r="F2061"/>
  <c r="H1244"/>
  <c r="N1244" s="1"/>
  <c r="F1244"/>
  <c r="E1332" i="93"/>
  <c r="G1332" s="1"/>
  <c r="L1332"/>
  <c r="N1332" s="1"/>
  <c r="AS1333" i="1"/>
  <c r="E1313" i="93"/>
  <c r="G1313" s="1"/>
  <c r="L1313"/>
  <c r="N1313" s="1"/>
  <c r="AS1314" i="1"/>
  <c r="E1345" i="93"/>
  <c r="G1345" s="1"/>
  <c r="L1345"/>
  <c r="N1345" s="1"/>
  <c r="AS1346" i="1"/>
  <c r="E1330" i="93"/>
  <c r="G1330" s="1"/>
  <c r="L1330"/>
  <c r="N1330" s="1"/>
  <c r="AS1331" i="1"/>
  <c r="L1364" i="93"/>
  <c r="N1364" s="1"/>
  <c r="E1364"/>
  <c r="G1364" s="1"/>
  <c r="AS1365" i="1"/>
  <c r="L1343" i="93"/>
  <c r="N1343" s="1"/>
  <c r="E1343"/>
  <c r="G1343" s="1"/>
  <c r="AS1344" i="1"/>
  <c r="L1328" i="93"/>
  <c r="N1328" s="1"/>
  <c r="E1328"/>
  <c r="G1328" s="1"/>
  <c r="AS1329" i="1"/>
  <c r="L1362" i="93"/>
  <c r="N1362" s="1"/>
  <c r="E1362"/>
  <c r="AS1363" i="1"/>
  <c r="L1341" i="93"/>
  <c r="E1341"/>
  <c r="AS1342" i="1"/>
  <c r="L1326" i="93"/>
  <c r="N1326" s="1"/>
  <c r="E1326"/>
  <c r="G1326" s="1"/>
  <c r="AS1327" i="1"/>
  <c r="E1360" i="93"/>
  <c r="L1360"/>
  <c r="AS1361" i="1"/>
  <c r="E1339" i="93"/>
  <c r="G1339" s="1"/>
  <c r="L1339"/>
  <c r="N1339" s="1"/>
  <c r="AS1340" i="1"/>
  <c r="L1288" i="93"/>
  <c r="N1288" s="1"/>
  <c r="AR1289" i="1"/>
  <c r="E1288" i="93"/>
  <c r="G1288" s="1"/>
  <c r="AS1289" i="1"/>
  <c r="L1229" i="93"/>
  <c r="N1229" s="1"/>
  <c r="E1229"/>
  <c r="G1229" s="1"/>
  <c r="AR1230" i="1"/>
  <c r="AS1230"/>
  <c r="L1635" i="93"/>
  <c r="N1635" s="1"/>
  <c r="E1635"/>
  <c r="G1635" s="1"/>
  <c r="AR1636" i="1"/>
  <c r="AS1636"/>
  <c r="AR1228"/>
  <c r="AS1228"/>
  <c r="L1227" i="93"/>
  <c r="N1227" s="1"/>
  <c r="E1227"/>
  <c r="G1227" s="1"/>
  <c r="E1633"/>
  <c r="G1633" s="1"/>
  <c r="L1633"/>
  <c r="N1633" s="1"/>
  <c r="AR1634" i="1"/>
  <c r="AS1634"/>
  <c r="AR1222"/>
  <c r="L1221" i="93"/>
  <c r="N1221" s="1"/>
  <c r="AS1222" i="1"/>
  <c r="E1221" i="93"/>
  <c r="G1221" s="1"/>
  <c r="AS1250" i="1"/>
  <c r="E1249" i="93"/>
  <c r="G1249" s="1"/>
  <c r="AR1250" i="1"/>
  <c r="L1249" i="93"/>
  <c r="N1249" s="1"/>
  <c r="L1173"/>
  <c r="N1173" s="1"/>
  <c r="E1173"/>
  <c r="G1173" s="1"/>
  <c r="AR1174" i="1"/>
  <c r="AS1174"/>
  <c r="E1198" i="93"/>
  <c r="G1198" s="1"/>
  <c r="L1198"/>
  <c r="N1198" s="1"/>
  <c r="AS1199" i="1"/>
  <c r="AR1199"/>
  <c r="L1496" i="93"/>
  <c r="N1496" s="1"/>
  <c r="E1496"/>
  <c r="G1496" s="1"/>
  <c r="AS1497" i="1"/>
  <c r="AR1497"/>
  <c r="E2245" i="93"/>
  <c r="G2245" s="1"/>
  <c r="L2245"/>
  <c r="N2245" s="1"/>
  <c r="AR2246" i="1"/>
  <c r="AS2246"/>
  <c r="E2321" i="93"/>
  <c r="G2321" s="1"/>
  <c r="L2321"/>
  <c r="N2321" s="1"/>
  <c r="AR2322" i="1"/>
  <c r="AS2322"/>
  <c r="E2248" i="93"/>
  <c r="G2248" s="1"/>
  <c r="L2248"/>
  <c r="N2248" s="1"/>
  <c r="AS2249" i="1"/>
  <c r="AR2249"/>
  <c r="L84" i="93"/>
  <c r="N84" s="1"/>
  <c r="E84"/>
  <c r="G84" s="1"/>
  <c r="AS85" i="1"/>
  <c r="AR85"/>
  <c r="E99" i="93"/>
  <c r="G99" s="1"/>
  <c r="L99"/>
  <c r="N99" s="1"/>
  <c r="AS100" i="1"/>
  <c r="AR100"/>
  <c r="L50" i="93"/>
  <c r="N50" s="1"/>
  <c r="E50"/>
  <c r="G50" s="1"/>
  <c r="AS51" i="1"/>
  <c r="AR51"/>
  <c r="E262" i="93"/>
  <c r="L262"/>
  <c r="AS263" i="1"/>
  <c r="AR263"/>
  <c r="E482" i="93"/>
  <c r="L482"/>
  <c r="N482" s="1"/>
  <c r="AS483" i="1"/>
  <c r="AR483"/>
  <c r="E546" i="93"/>
  <c r="L546"/>
  <c r="AR547" i="1"/>
  <c r="AS547"/>
  <c r="L737" i="93"/>
  <c r="N737" s="1"/>
  <c r="E737"/>
  <c r="G737" s="1"/>
  <c r="AR738" i="1"/>
  <c r="AS738"/>
  <c r="E981" i="93"/>
  <c r="G981" s="1"/>
  <c r="L981"/>
  <c r="N981" s="1"/>
  <c r="AS982" i="1"/>
  <c r="AR982"/>
  <c r="E317" i="93"/>
  <c r="L317"/>
  <c r="N317" s="1"/>
  <c r="AR318" i="1"/>
  <c r="AS318"/>
  <c r="E449" i="93"/>
  <c r="L449"/>
  <c r="AS450" i="1"/>
  <c r="AR450"/>
  <c r="E736" i="93"/>
  <c r="G736" s="1"/>
  <c r="L736"/>
  <c r="N736" s="1"/>
  <c r="AR737" i="1"/>
  <c r="AS737"/>
  <c r="E969" i="93"/>
  <c r="G969" s="1"/>
  <c r="L969"/>
  <c r="N969" s="1"/>
  <c r="AR970" i="1"/>
  <c r="AS970"/>
  <c r="E216" i="93"/>
  <c r="L216"/>
  <c r="AR217" i="1"/>
  <c r="AS217"/>
  <c r="E364" i="93"/>
  <c r="G364" s="1"/>
  <c r="L364"/>
  <c r="N364" s="1"/>
  <c r="AS365" i="1"/>
  <c r="AR365"/>
  <c r="E452" i="93"/>
  <c r="G452" s="1"/>
  <c r="L452"/>
  <c r="N452" s="1"/>
  <c r="AS453" i="1"/>
  <c r="AR453"/>
  <c r="E524" i="93"/>
  <c r="L524"/>
  <c r="AS525" i="1"/>
  <c r="AR525"/>
  <c r="E739" i="93"/>
  <c r="G739" s="1"/>
  <c r="L739"/>
  <c r="N739" s="1"/>
  <c r="AS740" i="1"/>
  <c r="AR740"/>
  <c r="E850" i="93"/>
  <c r="G850" s="1"/>
  <c r="L850"/>
  <c r="N850" s="1"/>
  <c r="AS851" i="1"/>
  <c r="AR851"/>
  <c r="E1139" i="93"/>
  <c r="G1139" s="1"/>
  <c r="L1139"/>
  <c r="N1139" s="1"/>
  <c r="AR1140" i="1"/>
  <c r="AS1140"/>
  <c r="E259" i="93"/>
  <c r="G259" s="1"/>
  <c r="L259"/>
  <c r="N259" s="1"/>
  <c r="AS260" i="1"/>
  <c r="AR260"/>
  <c r="E351" i="93"/>
  <c r="G351" s="1"/>
  <c r="L351"/>
  <c r="N351" s="1"/>
  <c r="AS352" i="1"/>
  <c r="AR352"/>
  <c r="L443" i="93"/>
  <c r="E443"/>
  <c r="G443" s="1"/>
  <c r="AS444" i="1"/>
  <c r="AR444"/>
  <c r="L519" i="93"/>
  <c r="E519"/>
  <c r="AS520" i="1"/>
  <c r="AR520"/>
  <c r="E738" i="93"/>
  <c r="G738" s="1"/>
  <c r="L738"/>
  <c r="N738" s="1"/>
  <c r="AS739" i="1"/>
  <c r="AR739"/>
  <c r="E971" i="93"/>
  <c r="G971" s="1"/>
  <c r="L971"/>
  <c r="N971" s="1"/>
  <c r="AS972" i="1"/>
  <c r="AR972"/>
  <c r="E808" i="93"/>
  <c r="G808" s="1"/>
  <c r="L808"/>
  <c r="N808" s="1"/>
  <c r="AR809" i="1"/>
  <c r="AS809"/>
  <c r="E980" i="93"/>
  <c r="G980" s="1"/>
  <c r="L980"/>
  <c r="N980" s="1"/>
  <c r="AR981" i="1"/>
  <c r="AS981"/>
  <c r="E1630" i="94"/>
  <c r="G1630"/>
  <c r="M1630" s="1"/>
  <c r="H2159"/>
  <c r="N2159" s="1"/>
  <c r="F2159"/>
  <c r="M1302" i="93"/>
  <c r="N1302" s="1"/>
  <c r="F1302"/>
  <c r="G1302" s="1"/>
  <c r="F336"/>
  <c r="M336"/>
  <c r="N336" s="1"/>
  <c r="G1680" i="94"/>
  <c r="M1680" s="1"/>
  <c r="E1680"/>
  <c r="F2067"/>
  <c r="H2067"/>
  <c r="N2067" s="1"/>
  <c r="L1002" i="93"/>
  <c r="E1002"/>
  <c r="G1002" s="1"/>
  <c r="AR1003" i="1"/>
  <c r="AS1003"/>
  <c r="L2323" i="93"/>
  <c r="N2323" s="1"/>
  <c r="E2323"/>
  <c r="AR2324" i="1"/>
  <c r="AS2324"/>
  <c r="F2208" i="94"/>
  <c r="H2208"/>
  <c r="N2208" s="1"/>
  <c r="E1240" i="93"/>
  <c r="G1240" s="1"/>
  <c r="L1240"/>
  <c r="N1240" s="1"/>
  <c r="AR1241" i="1"/>
  <c r="AS1241"/>
  <c r="E1277" i="93"/>
  <c r="G1277" s="1"/>
  <c r="L1277"/>
  <c r="N1277" s="1"/>
  <c r="AS1278" i="1"/>
  <c r="AR1278"/>
  <c r="L1237" i="93"/>
  <c r="E1237"/>
  <c r="AS1238" i="1"/>
  <c r="E105" i="93"/>
  <c r="G105" s="1"/>
  <c r="L105"/>
  <c r="AS106" i="1"/>
  <c r="E385" i="93"/>
  <c r="G385" s="1"/>
  <c r="L385"/>
  <c r="N385" s="1"/>
  <c r="AS386" i="1"/>
  <c r="E367" i="93"/>
  <c r="G367" s="1"/>
  <c r="L367"/>
  <c r="N367" s="1"/>
  <c r="AS368" i="1"/>
  <c r="G1045" i="94"/>
  <c r="M1045" s="1"/>
  <c r="E1045"/>
  <c r="E2353"/>
  <c r="G2353"/>
  <c r="M2353" s="1"/>
  <c r="F1141" i="93"/>
  <c r="M1141"/>
  <c r="F1160"/>
  <c r="G1160" s="1"/>
  <c r="M1160"/>
  <c r="M1190"/>
  <c r="F1190"/>
  <c r="H1614" i="94"/>
  <c r="N1614" s="1"/>
  <c r="F1614"/>
  <c r="M348" i="93"/>
  <c r="F348"/>
  <c r="G348" s="1"/>
  <c r="F344"/>
  <c r="M344"/>
  <c r="N344" s="1"/>
  <c r="H2254" i="94"/>
  <c r="N2254" s="1"/>
  <c r="F2254"/>
  <c r="H2046"/>
  <c r="N2046" s="1"/>
  <c r="F2046"/>
  <c r="F2366"/>
  <c r="H2366"/>
  <c r="N2366" s="1"/>
  <c r="AS1650" i="1"/>
  <c r="F1649" i="93"/>
  <c r="G1649" s="1"/>
  <c r="AR1650" i="1"/>
  <c r="M1649" i="93"/>
  <c r="N1649" s="1"/>
  <c r="AR1562" i="1"/>
  <c r="AS1562"/>
  <c r="F1561" i="93"/>
  <c r="G1561" s="1"/>
  <c r="M1561"/>
  <c r="N1561" s="1"/>
  <c r="AS1595" i="1"/>
  <c r="M1594" i="93"/>
  <c r="N1594" s="1"/>
  <c r="AR1595" i="1"/>
  <c r="F1594" i="93"/>
  <c r="G1594" s="1"/>
  <c r="F1603"/>
  <c r="G1603" s="1"/>
  <c r="AS1604" i="1"/>
  <c r="M1603" i="93"/>
  <c r="N1603" s="1"/>
  <c r="AR1604" i="1"/>
  <c r="AS1574"/>
  <c r="AR1574"/>
  <c r="M1573" i="93"/>
  <c r="N1573" s="1"/>
  <c r="F1573"/>
  <c r="G1573" s="1"/>
  <c r="AR1570" i="1"/>
  <c r="F1569" i="93"/>
  <c r="G1569" s="1"/>
  <c r="M1569"/>
  <c r="N1569" s="1"/>
  <c r="AS1570" i="1"/>
  <c r="L682" i="93"/>
  <c r="E682"/>
  <c r="AS683" i="1"/>
  <c r="L698" i="93"/>
  <c r="E698"/>
  <c r="AS699" i="1"/>
  <c r="L722" i="93"/>
  <c r="N722" s="1"/>
  <c r="E722"/>
  <c r="G722" s="1"/>
  <c r="AS723" i="1"/>
  <c r="E685" i="93"/>
  <c r="G685" s="1"/>
  <c r="L685"/>
  <c r="N685" s="1"/>
  <c r="AS686" i="1"/>
  <c r="L705" i="93"/>
  <c r="E705"/>
  <c r="AS706" i="1"/>
  <c r="E676" i="93"/>
  <c r="L676"/>
  <c r="AS677" i="1"/>
  <c r="E692" i="93"/>
  <c r="L692"/>
  <c r="N692" s="1"/>
  <c r="AS693" i="1"/>
  <c r="E708" i="93"/>
  <c r="G708" s="1"/>
  <c r="L708"/>
  <c r="N708" s="1"/>
  <c r="AS709" i="1"/>
  <c r="E679" i="93"/>
  <c r="L679"/>
  <c r="AS680" i="1"/>
  <c r="E695" i="93"/>
  <c r="G695" s="1"/>
  <c r="L695"/>
  <c r="N695" s="1"/>
  <c r="AS696" i="1"/>
  <c r="L723" i="93"/>
  <c r="N723" s="1"/>
  <c r="E723"/>
  <c r="G723" s="1"/>
  <c r="AS724" i="1"/>
  <c r="M274" i="93"/>
  <c r="F274"/>
  <c r="G274" s="1"/>
  <c r="M533"/>
  <c r="F533"/>
  <c r="G533" s="1"/>
  <c r="F266"/>
  <c r="M266"/>
  <c r="N266" s="1"/>
  <c r="AS309" i="1"/>
  <c r="F308" i="93"/>
  <c r="M308"/>
  <c r="M507"/>
  <c r="F507"/>
  <c r="F524"/>
  <c r="M524"/>
  <c r="N524" s="1"/>
  <c r="M546"/>
  <c r="F546"/>
  <c r="M262"/>
  <c r="F262"/>
  <c r="G262" s="1"/>
  <c r="F349"/>
  <c r="M349"/>
  <c r="F215"/>
  <c r="M215"/>
  <c r="AS300" i="1"/>
  <c r="M299" i="93"/>
  <c r="F299"/>
  <c r="M322"/>
  <c r="F322"/>
  <c r="AR336" i="1"/>
  <c r="M335" i="93"/>
  <c r="N335" s="1"/>
  <c r="F335"/>
  <c r="AS509" i="1"/>
  <c r="M508" i="93"/>
  <c r="F508"/>
  <c r="M537"/>
  <c r="F537"/>
  <c r="G537" s="1"/>
  <c r="F251"/>
  <c r="M251"/>
  <c r="M209"/>
  <c r="F209"/>
  <c r="F244"/>
  <c r="G244" s="1"/>
  <c r="M244"/>
  <c r="M305"/>
  <c r="N305" s="1"/>
  <c r="F305"/>
  <c r="G305" s="1"/>
  <c r="AR332" i="1"/>
  <c r="M331" i="93"/>
  <c r="N331" s="1"/>
  <c r="F331"/>
  <c r="M497"/>
  <c r="N497" s="1"/>
  <c r="F497"/>
  <c r="G497" s="1"/>
  <c r="F260"/>
  <c r="M260"/>
  <c r="N260" s="1"/>
  <c r="F347"/>
  <c r="M347"/>
  <c r="N347" s="1"/>
  <c r="F210"/>
  <c r="M210"/>
  <c r="N210" s="1"/>
  <c r="F238"/>
  <c r="M238"/>
  <c r="N238" s="1"/>
  <c r="F315"/>
  <c r="G315" s="1"/>
  <c r="M315"/>
  <c r="N315" s="1"/>
  <c r="F490"/>
  <c r="M490"/>
  <c r="F501"/>
  <c r="G501" s="1"/>
  <c r="M501"/>
  <c r="M192"/>
  <c r="N192" s="1"/>
  <c r="F192"/>
  <c r="M134"/>
  <c r="N134" s="1"/>
  <c r="F134"/>
  <c r="G134" s="1"/>
  <c r="F41"/>
  <c r="G41" s="1"/>
  <c r="M41"/>
  <c r="N41" s="1"/>
  <c r="M377"/>
  <c r="F377"/>
  <c r="G377" s="1"/>
  <c r="M682"/>
  <c r="F682"/>
  <c r="M136"/>
  <c r="F136"/>
  <c r="G136" s="1"/>
  <c r="M673"/>
  <c r="F673"/>
  <c r="M761"/>
  <c r="N761" s="1"/>
  <c r="F761"/>
  <c r="M876"/>
  <c r="N876" s="1"/>
  <c r="F876"/>
  <c r="G876" s="1"/>
  <c r="F1188"/>
  <c r="M1188"/>
  <c r="N1188" s="1"/>
  <c r="F917"/>
  <c r="G917" s="1"/>
  <c r="M917"/>
  <c r="N917" s="1"/>
  <c r="F1303"/>
  <c r="M1303"/>
  <c r="N1303" s="1"/>
  <c r="M168"/>
  <c r="F168"/>
  <c r="F654"/>
  <c r="G654" s="1"/>
  <c r="M654"/>
  <c r="N654" s="1"/>
  <c r="M774"/>
  <c r="N774" s="1"/>
  <c r="F774"/>
  <c r="F657"/>
  <c r="M657"/>
  <c r="N657" s="1"/>
  <c r="F699"/>
  <c r="M699"/>
  <c r="N699" s="1"/>
  <c r="F801"/>
  <c r="M801"/>
  <c r="N801" s="1"/>
  <c r="F1013"/>
  <c r="G1013" s="1"/>
  <c r="M1013"/>
  <c r="F900"/>
  <c r="M900"/>
  <c r="N900" s="1"/>
  <c r="F1238"/>
  <c r="M1238"/>
  <c r="F1511"/>
  <c r="G1511" s="1"/>
  <c r="M1511"/>
  <c r="N1511" s="1"/>
  <c r="F119"/>
  <c r="G119" s="1"/>
  <c r="M119"/>
  <c r="M395"/>
  <c r="N395" s="1"/>
  <c r="F395"/>
  <c r="M684"/>
  <c r="F684"/>
  <c r="F149"/>
  <c r="G149" s="1"/>
  <c r="M149"/>
  <c r="M686"/>
  <c r="N686" s="1"/>
  <c r="F686"/>
  <c r="F778"/>
  <c r="G778" s="1"/>
  <c r="M778"/>
  <c r="N778" s="1"/>
  <c r="F885"/>
  <c r="G885" s="1"/>
  <c r="M885"/>
  <c r="N885" s="1"/>
  <c r="M1242"/>
  <c r="F1242"/>
  <c r="F1075"/>
  <c r="G1075" s="1"/>
  <c r="M1075"/>
  <c r="N1075" s="1"/>
  <c r="M1379"/>
  <c r="N1379" s="1"/>
  <c r="F1379"/>
  <c r="G1379" s="1"/>
  <c r="AS1380" i="1"/>
  <c r="M1353" i="93"/>
  <c r="N1353" s="1"/>
  <c r="F1353"/>
  <c r="G1353" s="1"/>
  <c r="F128"/>
  <c r="M128"/>
  <c r="N128" s="1"/>
  <c r="F672"/>
  <c r="M672"/>
  <c r="N672" s="1"/>
  <c r="M760"/>
  <c r="N760" s="1"/>
  <c r="F760"/>
  <c r="G760" s="1"/>
  <c r="F875"/>
  <c r="M875"/>
  <c r="N875" s="1"/>
  <c r="M1187"/>
  <c r="N1187" s="1"/>
  <c r="F1187"/>
  <c r="G1187" s="1"/>
  <c r="M915"/>
  <c r="N915" s="1"/>
  <c r="F915"/>
  <c r="M1363"/>
  <c r="F1363"/>
  <c r="G1363" s="1"/>
  <c r="G1552" i="94"/>
  <c r="M1552" s="1"/>
  <c r="E1552"/>
  <c r="G1618"/>
  <c r="M1618" s="1"/>
  <c r="E1618"/>
  <c r="G756" i="93"/>
  <c r="G580"/>
  <c r="N401"/>
  <c r="N999"/>
  <c r="N940"/>
  <c r="G958"/>
  <c r="N974"/>
  <c r="N1257"/>
  <c r="G851"/>
  <c r="G292"/>
  <c r="N551"/>
  <c r="AR1002" i="1"/>
  <c r="G962" i="93"/>
  <c r="G545"/>
  <c r="N982"/>
  <c r="G964"/>
  <c r="N428"/>
  <c r="N810"/>
  <c r="G468"/>
  <c r="N199"/>
  <c r="N1053"/>
  <c r="M1253"/>
  <c r="N1253" s="1"/>
  <c r="AS1254" i="1"/>
  <c r="AR1254"/>
  <c r="F1253" i="93"/>
  <c r="G1253" s="1"/>
  <c r="F79"/>
  <c r="M79"/>
  <c r="N79" s="1"/>
  <c r="F528"/>
  <c r="G528" s="1"/>
  <c r="M528"/>
  <c r="N528" s="1"/>
  <c r="M253"/>
  <c r="N253" s="1"/>
  <c r="F253"/>
  <c r="G253" s="1"/>
  <c r="M922"/>
  <c r="N922" s="1"/>
  <c r="F922"/>
  <c r="G922" s="1"/>
  <c r="F1285"/>
  <c r="G1285" s="1"/>
  <c r="M1285"/>
  <c r="N1285" s="1"/>
  <c r="F106"/>
  <c r="G106" s="1"/>
  <c r="M106"/>
  <c r="N106" s="1"/>
  <c r="F1521"/>
  <c r="M1521"/>
  <c r="N1521" s="1"/>
  <c r="F161"/>
  <c r="G161" s="1"/>
  <c r="M161"/>
  <c r="M174"/>
  <c r="N174" s="1"/>
  <c r="F174"/>
  <c r="F1268"/>
  <c r="M1268"/>
  <c r="N1268" s="1"/>
  <c r="F86"/>
  <c r="G86" s="1"/>
  <c r="M86"/>
  <c r="M627"/>
  <c r="N627" s="1"/>
  <c r="F627"/>
  <c r="M325"/>
  <c r="N325" s="1"/>
  <c r="F325"/>
  <c r="G325" s="1"/>
  <c r="M937"/>
  <c r="N937" s="1"/>
  <c r="AR938" i="1"/>
  <c r="F937" i="93"/>
  <c r="G937" s="1"/>
  <c r="AS938" i="1"/>
  <c r="M1355" i="93"/>
  <c r="N1355" s="1"/>
  <c r="F1355"/>
  <c r="G1355" s="1"/>
  <c r="F1401"/>
  <c r="M1401"/>
  <c r="N1401" s="1"/>
  <c r="F271"/>
  <c r="G271" s="1"/>
  <c r="M271"/>
  <c r="N271" s="1"/>
  <c r="M1032"/>
  <c r="N1032" s="1"/>
  <c r="F1032"/>
  <c r="F1316"/>
  <c r="M1316"/>
  <c r="M90"/>
  <c r="N90" s="1"/>
  <c r="F90"/>
  <c r="G90" s="1"/>
  <c r="M752"/>
  <c r="F752"/>
  <c r="G752" s="1"/>
  <c r="F386"/>
  <c r="G386" s="1"/>
  <c r="M386"/>
  <c r="M941"/>
  <c r="N941" s="1"/>
  <c r="F941"/>
  <c r="G941" s="1"/>
  <c r="M1156"/>
  <c r="N1156" s="1"/>
  <c r="F1156"/>
  <c r="F2246"/>
  <c r="M2246"/>
  <c r="F906"/>
  <c r="M906"/>
  <c r="N906" s="1"/>
  <c r="F191"/>
  <c r="G191" s="1"/>
  <c r="M191"/>
  <c r="F148"/>
  <c r="M148"/>
  <c r="N148" s="1"/>
  <c r="M938"/>
  <c r="N938" s="1"/>
  <c r="F938"/>
  <c r="G938" s="1"/>
  <c r="AR939" i="1"/>
  <c r="AS939"/>
  <c r="M1048" i="93"/>
  <c r="N1048" s="1"/>
  <c r="AR1049" i="1"/>
  <c r="F1048" i="93"/>
  <c r="G1048" s="1"/>
  <c r="AS1049" i="1"/>
  <c r="F1365" i="93"/>
  <c r="M1365"/>
  <c r="M255"/>
  <c r="N255" s="1"/>
  <c r="F255"/>
  <c r="G255" s="1"/>
  <c r="F173"/>
  <c r="G173" s="1"/>
  <c r="M173"/>
  <c r="N173" s="1"/>
  <c r="M818"/>
  <c r="N818" s="1"/>
  <c r="F818"/>
  <c r="G818" s="1"/>
  <c r="F935"/>
  <c r="M935"/>
  <c r="N935" s="1"/>
  <c r="M91"/>
  <c r="N91" s="1"/>
  <c r="F91"/>
  <c r="G91" s="1"/>
  <c r="M1038"/>
  <c r="F1038"/>
  <c r="F1360"/>
  <c r="M1360"/>
  <c r="F1321"/>
  <c r="G1321" s="1"/>
  <c r="M1321"/>
  <c r="F116"/>
  <c r="G116" s="1"/>
  <c r="M116"/>
  <c r="N116" s="1"/>
  <c r="F227"/>
  <c r="G227" s="1"/>
  <c r="M227"/>
  <c r="F754"/>
  <c r="G754" s="1"/>
  <c r="M754"/>
  <c r="N754" s="1"/>
  <c r="M153"/>
  <c r="N153" s="1"/>
  <c r="F153"/>
  <c r="G153" s="1"/>
  <c r="M414"/>
  <c r="N414" s="1"/>
  <c r="F414"/>
  <c r="G414" s="1"/>
  <c r="M797"/>
  <c r="N797" s="1"/>
  <c r="F797"/>
  <c r="G797" s="1"/>
  <c r="M959"/>
  <c r="F959"/>
  <c r="G959" s="1"/>
  <c r="F1231"/>
  <c r="M1231"/>
  <c r="M1022"/>
  <c r="N1022" s="1"/>
  <c r="F1022"/>
  <c r="G1022" s="1"/>
  <c r="F1261"/>
  <c r="G1261" s="1"/>
  <c r="M1261"/>
  <c r="N1261" s="1"/>
  <c r="F1497"/>
  <c r="G1497" s="1"/>
  <c r="M1497"/>
  <c r="M40"/>
  <c r="F40"/>
  <c r="G40" s="1"/>
  <c r="F525"/>
  <c r="G525" s="1"/>
  <c r="M525"/>
  <c r="N525" s="1"/>
  <c r="M243"/>
  <c r="N243" s="1"/>
  <c r="F243"/>
  <c r="G243" s="1"/>
  <c r="F921"/>
  <c r="G921" s="1"/>
  <c r="M921"/>
  <c r="N921" s="1"/>
  <c r="M912"/>
  <c r="N912" s="1"/>
  <c r="F912"/>
  <c r="G912" s="1"/>
  <c r="AS1385" i="1"/>
  <c r="M1384" i="93"/>
  <c r="N1384" s="1"/>
  <c r="F1384"/>
  <c r="G1384" s="1"/>
  <c r="F1061"/>
  <c r="G1061" s="1"/>
  <c r="M1061"/>
  <c r="F909"/>
  <c r="G909" s="1"/>
  <c r="M909"/>
  <c r="F1119"/>
  <c r="M1119"/>
  <c r="N1119" s="1"/>
  <c r="F1524"/>
  <c r="G1524" s="1"/>
  <c r="M1524"/>
  <c r="N1524" s="1"/>
  <c r="M1320"/>
  <c r="F1320"/>
  <c r="F126"/>
  <c r="M126"/>
  <c r="N126" s="1"/>
  <c r="F54"/>
  <c r="G54" s="1"/>
  <c r="M54"/>
  <c r="N54" s="1"/>
  <c r="M574"/>
  <c r="F574"/>
  <c r="F1028"/>
  <c r="M1028"/>
  <c r="F1072"/>
  <c r="G1072" s="1"/>
  <c r="M1072"/>
  <c r="F1510"/>
  <c r="G1510" s="1"/>
  <c r="M1510"/>
  <c r="M610"/>
  <c r="N610" s="1"/>
  <c r="F610"/>
  <c r="G610" s="1"/>
  <c r="F318"/>
  <c r="G318" s="1"/>
  <c r="M318"/>
  <c r="M923"/>
  <c r="N923" s="1"/>
  <c r="F923"/>
  <c r="G923" s="1"/>
  <c r="F916"/>
  <c r="G916" s="1"/>
  <c r="M916"/>
  <c r="AS1387" i="1"/>
  <c r="F1386" i="93"/>
  <c r="G1386" s="1"/>
  <c r="M1386"/>
  <c r="N1386" s="1"/>
  <c r="AS1396" i="1"/>
  <c r="M1395" i="93"/>
  <c r="N1395" s="1"/>
  <c r="AR1396" i="1"/>
  <c r="F1395" i="93"/>
  <c r="G1395" s="1"/>
  <c r="F121"/>
  <c r="G121" s="1"/>
  <c r="M121"/>
  <c r="N121" s="1"/>
  <c r="F272"/>
  <c r="M272"/>
  <c r="N272" s="1"/>
  <c r="M775"/>
  <c r="N775" s="1"/>
  <c r="F775"/>
  <c r="G775" s="1"/>
  <c r="M175"/>
  <c r="N175" s="1"/>
  <c r="F175"/>
  <c r="G175" s="1"/>
  <c r="F449"/>
  <c r="M449"/>
  <c r="N449" s="1"/>
  <c r="F1000"/>
  <c r="G1000" s="1"/>
  <c r="M1000"/>
  <c r="M821"/>
  <c r="N821" s="1"/>
  <c r="F821"/>
  <c r="G821" s="1"/>
  <c r="AR1053" i="1"/>
  <c r="F1052" i="93"/>
  <c r="G1052" s="1"/>
  <c r="AS1053" i="1"/>
  <c r="M1052" i="93"/>
  <c r="N1052" s="1"/>
  <c r="F1269"/>
  <c r="G1269" s="1"/>
  <c r="M1269"/>
  <c r="N1269" s="1"/>
  <c r="F1507"/>
  <c r="G1507" s="1"/>
  <c r="M1507"/>
  <c r="F1505"/>
  <c r="M1505"/>
  <c r="N1505" s="1"/>
  <c r="M478"/>
  <c r="N478" s="1"/>
  <c r="F478"/>
  <c r="M187"/>
  <c r="F187"/>
  <c r="M887"/>
  <c r="N887" s="1"/>
  <c r="F887"/>
  <c r="G887" s="1"/>
  <c r="F899"/>
  <c r="G899" s="1"/>
  <c r="M899"/>
  <c r="M1264"/>
  <c r="F1264"/>
  <c r="G1264" s="1"/>
  <c r="F326"/>
  <c r="M326"/>
  <c r="E2091" i="94"/>
  <c r="G2091"/>
  <c r="M2091" s="1"/>
  <c r="E2061"/>
  <c r="G2061"/>
  <c r="M2061" s="1"/>
  <c r="F1046"/>
  <c r="H1046"/>
  <c r="N1046" s="1"/>
  <c r="F1571"/>
  <c r="H1571"/>
  <c r="N1571" s="1"/>
  <c r="E1324" i="93"/>
  <c r="G1324" s="1"/>
  <c r="L1324"/>
  <c r="N1324" s="1"/>
  <c r="AS1325" i="1"/>
  <c r="E1356" i="93"/>
  <c r="G1356" s="1"/>
  <c r="L1356"/>
  <c r="N1356" s="1"/>
  <c r="AS1357" i="1"/>
  <c r="E1337" i="93"/>
  <c r="G1337" s="1"/>
  <c r="L1337"/>
  <c r="N1337" s="1"/>
  <c r="AS1338" i="1"/>
  <c r="E1322" i="93"/>
  <c r="G1322" s="1"/>
  <c r="L1322"/>
  <c r="AS1323" i="1"/>
  <c r="E1354" i="93"/>
  <c r="G1354" s="1"/>
  <c r="L1354"/>
  <c r="N1354" s="1"/>
  <c r="AS1355" i="1"/>
  <c r="L1335" i="93"/>
  <c r="N1335" s="1"/>
  <c r="E1335"/>
  <c r="G1335" s="1"/>
  <c r="AS1336" i="1"/>
  <c r="L1320" i="93"/>
  <c r="N1320" s="1"/>
  <c r="E1320"/>
  <c r="AS1321" i="1"/>
  <c r="AR1321"/>
  <c r="L1352" i="93"/>
  <c r="N1352" s="1"/>
  <c r="E1352"/>
  <c r="G1352" s="1"/>
  <c r="AS1353" i="1"/>
  <c r="L1333" i="93"/>
  <c r="N1333" s="1"/>
  <c r="E1333"/>
  <c r="G1333" s="1"/>
  <c r="AS1334" i="1"/>
  <c r="L1318" i="93"/>
  <c r="E1318"/>
  <c r="AS1319" i="1"/>
  <c r="L1350" i="93"/>
  <c r="N1350" s="1"/>
  <c r="E1350"/>
  <c r="G1350" s="1"/>
  <c r="AS1351" i="1"/>
  <c r="E1331" i="93"/>
  <c r="G1331" s="1"/>
  <c r="L1331"/>
  <c r="N1331" s="1"/>
  <c r="AS1332" i="1"/>
  <c r="E1287" i="93"/>
  <c r="G1287" s="1"/>
  <c r="AR1288" i="1"/>
  <c r="AS1288"/>
  <c r="L1287" i="93"/>
  <c r="N1287" s="1"/>
  <c r="E1217"/>
  <c r="G1217" s="1"/>
  <c r="L1217"/>
  <c r="N1217" s="1"/>
  <c r="AS1218" i="1"/>
  <c r="AR1218"/>
  <c r="E1216" i="93"/>
  <c r="G1216" s="1"/>
  <c r="L1216"/>
  <c r="N1216" s="1"/>
  <c r="AS1217" i="1"/>
  <c r="AR1217"/>
  <c r="E1179" i="93"/>
  <c r="L1179"/>
  <c r="AR1180" i="1"/>
  <c r="AS1180"/>
  <c r="AS1207"/>
  <c r="AR1207"/>
  <c r="L1206" i="93"/>
  <c r="N1206" s="1"/>
  <c r="E1206"/>
  <c r="G1206" s="1"/>
  <c r="AS1178" i="1"/>
  <c r="L1177" i="93"/>
  <c r="N1177" s="1"/>
  <c r="AR1178" i="1"/>
  <c r="E1177" i="93"/>
  <c r="G1177" s="1"/>
  <c r="E1200"/>
  <c r="G1200" s="1"/>
  <c r="L1200"/>
  <c r="N1200" s="1"/>
  <c r="AS1201" i="1"/>
  <c r="AR1201"/>
  <c r="E1038" i="93"/>
  <c r="G1038" s="1"/>
  <c r="L1038"/>
  <c r="AS1039" i="1"/>
  <c r="AR1039"/>
  <c r="L1172" i="93"/>
  <c r="N1172" s="1"/>
  <c r="E1172"/>
  <c r="G1172" s="1"/>
  <c r="AR1173" i="1"/>
  <c r="AS1173"/>
  <c r="E1645" i="93"/>
  <c r="G1645" s="1"/>
  <c r="L1645"/>
  <c r="N1645" s="1"/>
  <c r="AS1646" i="1"/>
  <c r="AR1646"/>
  <c r="E2200" i="93"/>
  <c r="G2200" s="1"/>
  <c r="L2200"/>
  <c r="N2200" s="1"/>
  <c r="AR2201" i="1"/>
  <c r="AS2201"/>
  <c r="E2202" i="93"/>
  <c r="G2202" s="1"/>
  <c r="L2202"/>
  <c r="N2202" s="1"/>
  <c r="AR2203" i="1"/>
  <c r="AS2203"/>
  <c r="E2322" i="93"/>
  <c r="G2322" s="1"/>
  <c r="L2322"/>
  <c r="N2322" s="1"/>
  <c r="AR2323" i="1"/>
  <c r="AS2323"/>
  <c r="L68" i="93"/>
  <c r="N68" s="1"/>
  <c r="E68"/>
  <c r="G68" s="1"/>
  <c r="AS69" i="1"/>
  <c r="AR69"/>
  <c r="E83" i="93"/>
  <c r="L83"/>
  <c r="AS84" i="1"/>
  <c r="AR84"/>
  <c r="E205" i="93"/>
  <c r="L205"/>
  <c r="N205" s="1"/>
  <c r="AR206" i="1"/>
  <c r="AS206"/>
  <c r="E218" i="93"/>
  <c r="L218"/>
  <c r="N218" s="1"/>
  <c r="AR219" i="1"/>
  <c r="AS219"/>
  <c r="E354" i="93"/>
  <c r="G354" s="1"/>
  <c r="L354"/>
  <c r="N354" s="1"/>
  <c r="AR355" i="1"/>
  <c r="AS355"/>
  <c r="E518" i="93"/>
  <c r="G518" s="1"/>
  <c r="L518"/>
  <c r="N518" s="1"/>
  <c r="AR519" i="1"/>
  <c r="AS519"/>
  <c r="E618" i="93"/>
  <c r="G618" s="1"/>
  <c r="L618"/>
  <c r="N618" s="1"/>
  <c r="AR619" i="1"/>
  <c r="AS619"/>
  <c r="E970" i="93"/>
  <c r="G970" s="1"/>
  <c r="L970"/>
  <c r="N970" s="1"/>
  <c r="AR971" i="1"/>
  <c r="AS971"/>
  <c r="E2244" i="93"/>
  <c r="L2244"/>
  <c r="AS2245" i="1"/>
  <c r="AR2245"/>
  <c r="E349" i="93"/>
  <c r="L349"/>
  <c r="N349" s="1"/>
  <c r="AS350" i="1"/>
  <c r="AR350"/>
  <c r="E529" i="93"/>
  <c r="G529" s="1"/>
  <c r="L529"/>
  <c r="N529" s="1"/>
  <c r="AS530" i="1"/>
  <c r="AR530"/>
  <c r="E750" i="93"/>
  <c r="L750"/>
  <c r="AR751" i="1"/>
  <c r="AS751"/>
  <c r="E168" i="93"/>
  <c r="G168" s="1"/>
  <c r="L168"/>
  <c r="AR169" i="1"/>
  <c r="AS169"/>
  <c r="E316" i="93"/>
  <c r="L316"/>
  <c r="AS317" i="1"/>
  <c r="AR317"/>
  <c r="E448" i="93"/>
  <c r="G448" s="1"/>
  <c r="L448"/>
  <c r="N448" s="1"/>
  <c r="AS449" i="1"/>
  <c r="AR449"/>
  <c r="E512" i="93"/>
  <c r="G512" s="1"/>
  <c r="L512"/>
  <c r="N512" s="1"/>
  <c r="AR513" i="1"/>
  <c r="AS513"/>
  <c r="E735" i="93"/>
  <c r="G735" s="1"/>
  <c r="L735"/>
  <c r="N735" s="1"/>
  <c r="AS736" i="1"/>
  <c r="AR736"/>
  <c r="L845" i="93"/>
  <c r="E845"/>
  <c r="G845" s="1"/>
  <c r="AS846" i="1"/>
  <c r="AR846"/>
  <c r="E983" i="93"/>
  <c r="G983" s="1"/>
  <c r="L983"/>
  <c r="N983" s="1"/>
  <c r="AS984" i="1"/>
  <c r="AR984"/>
  <c r="E231" i="93"/>
  <c r="G231" s="1"/>
  <c r="L231"/>
  <c r="AR232" i="1"/>
  <c r="AS232"/>
  <c r="E311" i="93"/>
  <c r="L311"/>
  <c r="AR312" i="1"/>
  <c r="AS312"/>
  <c r="E403" i="93"/>
  <c r="G403" s="1"/>
  <c r="L403"/>
  <c r="N403" s="1"/>
  <c r="AS404" i="1"/>
  <c r="AR404"/>
  <c r="L507" i="93"/>
  <c r="E507"/>
  <c r="AS508" i="1"/>
  <c r="AR508"/>
  <c r="E734" i="93"/>
  <c r="G734" s="1"/>
  <c r="L734"/>
  <c r="N734" s="1"/>
  <c r="AR735" i="1"/>
  <c r="AS735"/>
  <c r="L966" i="93"/>
  <c r="N966" s="1"/>
  <c r="E966"/>
  <c r="G966" s="1"/>
  <c r="AS967" i="1"/>
  <c r="AR967"/>
  <c r="E744" i="93"/>
  <c r="G744" s="1"/>
  <c r="L744"/>
  <c r="N744" s="1"/>
  <c r="AR745" i="1"/>
  <c r="AS745"/>
  <c r="E972" i="93"/>
  <c r="G972" s="1"/>
  <c r="L972"/>
  <c r="N972" s="1"/>
  <c r="AS973" i="1"/>
  <c r="AR973"/>
  <c r="H1610" i="94"/>
  <c r="N1610" s="1"/>
  <c r="F1610"/>
  <c r="M506" i="93"/>
  <c r="F506"/>
  <c r="G506" s="1"/>
  <c r="M345"/>
  <c r="F345"/>
  <c r="G2275" i="94"/>
  <c r="M2275" s="1"/>
  <c r="E2275"/>
  <c r="G2250"/>
  <c r="M2250" s="1"/>
  <c r="E2250"/>
  <c r="G2101"/>
  <c r="M2101" s="1"/>
  <c r="E2101"/>
  <c r="E2357"/>
  <c r="G2357"/>
  <c r="M2357" s="1"/>
  <c r="E864"/>
  <c r="G864"/>
  <c r="M864" s="1"/>
  <c r="L1004" i="93"/>
  <c r="E1004"/>
  <c r="AS1005" i="1"/>
  <c r="AR1005"/>
  <c r="L1246" i="93"/>
  <c r="E1246"/>
  <c r="AR1247" i="1"/>
  <c r="AS1247"/>
  <c r="E1238" i="93"/>
  <c r="G1238" s="1"/>
  <c r="L1238"/>
  <c r="AS1239" i="1"/>
  <c r="L1245" i="93"/>
  <c r="N1245" s="1"/>
  <c r="E1245"/>
  <c r="G1245" s="1"/>
  <c r="AS1246" i="1"/>
  <c r="AR1246"/>
  <c r="E107" i="93"/>
  <c r="L107"/>
  <c r="N107" s="1"/>
  <c r="AS108" i="1"/>
  <c r="E357" i="93"/>
  <c r="G357" s="1"/>
  <c r="L357"/>
  <c r="N357" s="1"/>
  <c r="AR358" i="1"/>
  <c r="AS358"/>
  <c r="E372" i="93"/>
  <c r="G372" s="1"/>
  <c r="L372"/>
  <c r="N372" s="1"/>
  <c r="AS373" i="1"/>
  <c r="H1045" i="94"/>
  <c r="N1045" s="1"/>
  <c r="F1045"/>
  <c r="H2353"/>
  <c r="N2353" s="1"/>
  <c r="F2353"/>
  <c r="F1296" i="93"/>
  <c r="M1296"/>
  <c r="N1296" s="1"/>
  <c r="F838"/>
  <c r="G838" s="1"/>
  <c r="M838"/>
  <c r="F1158"/>
  <c r="M1158"/>
  <c r="N1158" s="1"/>
  <c r="G1614" i="94"/>
  <c r="M1614" s="1"/>
  <c r="E1614"/>
  <c r="M520" i="93"/>
  <c r="F520"/>
  <c r="E731" i="94"/>
  <c r="G731"/>
  <c r="M731" s="1"/>
  <c r="F1599" i="93"/>
  <c r="G1599" s="1"/>
  <c r="M1599"/>
  <c r="N1599" s="1"/>
  <c r="AR1600" i="1"/>
  <c r="AS1600"/>
  <c r="AR1605"/>
  <c r="M1604" i="93"/>
  <c r="N1604" s="1"/>
  <c r="F1604"/>
  <c r="G1604" s="1"/>
  <c r="AS1605" i="1"/>
  <c r="M1588" i="93"/>
  <c r="N1588" s="1"/>
  <c r="AR1589" i="1"/>
  <c r="AS1589"/>
  <c r="F1588" i="93"/>
  <c r="G1588" s="1"/>
  <c r="F1567"/>
  <c r="G1567" s="1"/>
  <c r="M1567"/>
  <c r="N1567" s="1"/>
  <c r="AS1568" i="1"/>
  <c r="AR1568"/>
  <c r="F1595" i="93"/>
  <c r="G1595" s="1"/>
  <c r="M1595"/>
  <c r="N1595" s="1"/>
  <c r="AR1596" i="1"/>
  <c r="AS1596"/>
  <c r="AR1593"/>
  <c r="AS1593"/>
  <c r="F1592" i="93"/>
  <c r="G1592" s="1"/>
  <c r="M1592"/>
  <c r="N1592" s="1"/>
  <c r="F1566" i="94"/>
  <c r="H1566"/>
  <c r="N1566" s="1"/>
  <c r="E678" i="93"/>
  <c r="L678"/>
  <c r="AS679" i="1"/>
  <c r="E694" i="93"/>
  <c r="G694" s="1"/>
  <c r="L694"/>
  <c r="N694" s="1"/>
  <c r="AS695" i="1"/>
  <c r="E718" i="93"/>
  <c r="G718" s="1"/>
  <c r="L718"/>
  <c r="N718" s="1"/>
  <c r="AS719" i="1"/>
  <c r="E677" i="93"/>
  <c r="G677" s="1"/>
  <c r="L677"/>
  <c r="AS678" i="1"/>
  <c r="L697" i="93"/>
  <c r="E697"/>
  <c r="G697" s="1"/>
  <c r="AS698" i="1"/>
  <c r="L721" i="93"/>
  <c r="E721"/>
  <c r="AS722" i="1"/>
  <c r="E688" i="93"/>
  <c r="G688" s="1"/>
  <c r="L688"/>
  <c r="N688" s="1"/>
  <c r="AS689" i="1"/>
  <c r="E704" i="93"/>
  <c r="G704" s="1"/>
  <c r="L704"/>
  <c r="N704" s="1"/>
  <c r="AS705" i="1"/>
  <c r="L675" i="93"/>
  <c r="N675" s="1"/>
  <c r="E675"/>
  <c r="G675" s="1"/>
  <c r="AS676" i="1"/>
  <c r="L691" i="93"/>
  <c r="E691"/>
  <c r="AS692" i="1"/>
  <c r="E719" i="93"/>
  <c r="L719"/>
  <c r="AS720" i="1"/>
  <c r="F261" i="93"/>
  <c r="M261"/>
  <c r="F211"/>
  <c r="M211"/>
  <c r="N211" s="1"/>
  <c r="F239"/>
  <c r="M239"/>
  <c r="N239" s="1"/>
  <c r="F303"/>
  <c r="G303" s="1"/>
  <c r="M303"/>
  <c r="N303" s="1"/>
  <c r="AR320" i="1"/>
  <c r="F319" i="93"/>
  <c r="G319" s="1"/>
  <c r="M319"/>
  <c r="N319" s="1"/>
  <c r="AR343" i="1"/>
  <c r="F342" i="93"/>
  <c r="M342"/>
  <c r="M522"/>
  <c r="N522" s="1"/>
  <c r="F522"/>
  <c r="G522" s="1"/>
  <c r="M543"/>
  <c r="F543"/>
  <c r="G543" s="1"/>
  <c r="M257"/>
  <c r="F257"/>
  <c r="F232"/>
  <c r="M232"/>
  <c r="N232" s="1"/>
  <c r="F286"/>
  <c r="M286"/>
  <c r="M321"/>
  <c r="F321"/>
  <c r="F330"/>
  <c r="M330"/>
  <c r="F535"/>
  <c r="G535" s="1"/>
  <c r="M535"/>
  <c r="N535" s="1"/>
  <c r="F247"/>
  <c r="M247"/>
  <c r="M747"/>
  <c r="F747"/>
  <c r="F233"/>
  <c r="M233"/>
  <c r="AS301" i="1"/>
  <c r="M300" i="93"/>
  <c r="F300"/>
  <c r="F323"/>
  <c r="G323" s="1"/>
  <c r="M323"/>
  <c r="N323" s="1"/>
  <c r="M519"/>
  <c r="F519"/>
  <c r="M283"/>
  <c r="F283"/>
  <c r="M188"/>
  <c r="F188"/>
  <c r="M237"/>
  <c r="N237" s="1"/>
  <c r="F237"/>
  <c r="M289"/>
  <c r="F289"/>
  <c r="G289" s="1"/>
  <c r="M312"/>
  <c r="F312"/>
  <c r="M341"/>
  <c r="F341"/>
  <c r="G341" s="1"/>
  <c r="M496"/>
  <c r="F496"/>
  <c r="F544"/>
  <c r="G544" s="1"/>
  <c r="M544"/>
  <c r="M681"/>
  <c r="N681" s="1"/>
  <c r="F681"/>
  <c r="G681" s="1"/>
  <c r="M639"/>
  <c r="N639" s="1"/>
  <c r="F639"/>
  <c r="F203"/>
  <c r="G203" s="1"/>
  <c r="M203"/>
  <c r="N203" s="1"/>
  <c r="F678"/>
  <c r="M678"/>
  <c r="F75"/>
  <c r="G75" s="1"/>
  <c r="M75"/>
  <c r="F665"/>
  <c r="G665" s="1"/>
  <c r="M665"/>
  <c r="N665" s="1"/>
  <c r="M750"/>
  <c r="F750"/>
  <c r="M815"/>
  <c r="N815" s="1"/>
  <c r="F815"/>
  <c r="G815" s="1"/>
  <c r="F1092"/>
  <c r="G1092" s="1"/>
  <c r="M1092"/>
  <c r="N1092" s="1"/>
  <c r="F907"/>
  <c r="M907"/>
  <c r="N907" s="1"/>
  <c r="M1248"/>
  <c r="N1248" s="1"/>
  <c r="F1248"/>
  <c r="G1248" s="1"/>
  <c r="AR1249" i="1"/>
  <c r="AS1249"/>
  <c r="M2236" i="93"/>
  <c r="N2236" s="1"/>
  <c r="F2236"/>
  <c r="F164"/>
  <c r="G164" s="1"/>
  <c r="M164"/>
  <c r="N164" s="1"/>
  <c r="M594"/>
  <c r="F594"/>
  <c r="G594" s="1"/>
  <c r="F721"/>
  <c r="M721"/>
  <c r="N721" s="1"/>
  <c r="M291"/>
  <c r="N291" s="1"/>
  <c r="F291"/>
  <c r="F691"/>
  <c r="G691" s="1"/>
  <c r="M691"/>
  <c r="N691" s="1"/>
  <c r="M781"/>
  <c r="N781" s="1"/>
  <c r="F781"/>
  <c r="F993"/>
  <c r="G993" s="1"/>
  <c r="M993"/>
  <c r="F852"/>
  <c r="G852" s="1"/>
  <c r="M852"/>
  <c r="N852" s="1"/>
  <c r="F1234"/>
  <c r="M1234"/>
  <c r="N1234" s="1"/>
  <c r="AS1383" i="1"/>
  <c r="F1382" i="93"/>
  <c r="G1382" s="1"/>
  <c r="M1382"/>
  <c r="N1382" s="1"/>
  <c r="M1392"/>
  <c r="N1392" s="1"/>
  <c r="AS1393" i="1"/>
  <c r="F1392" i="93"/>
  <c r="G1392" s="1"/>
  <c r="F295"/>
  <c r="G295" s="1"/>
  <c r="M295"/>
  <c r="N295" s="1"/>
  <c r="M680"/>
  <c r="F680"/>
  <c r="G680" s="1"/>
  <c r="F77"/>
  <c r="G77" s="1"/>
  <c r="M77"/>
  <c r="N77" s="1"/>
  <c r="M671"/>
  <c r="F671"/>
  <c r="G671" s="1"/>
  <c r="F759"/>
  <c r="G759" s="1"/>
  <c r="M759"/>
  <c r="N759" s="1"/>
  <c r="M848"/>
  <c r="N848" s="1"/>
  <c r="F848"/>
  <c r="M1107"/>
  <c r="N1107" s="1"/>
  <c r="F1107"/>
  <c r="G1107" s="1"/>
  <c r="F914"/>
  <c r="M914"/>
  <c r="N914" s="1"/>
  <c r="F1309"/>
  <c r="G1309" s="1"/>
  <c r="M1309"/>
  <c r="N1309" s="1"/>
  <c r="F1301"/>
  <c r="G1301" s="1"/>
  <c r="M1301"/>
  <c r="N1301" s="1"/>
  <c r="M73"/>
  <c r="F73"/>
  <c r="G73" s="1"/>
  <c r="M664"/>
  <c r="N664" s="1"/>
  <c r="F664"/>
  <c r="M717"/>
  <c r="F717"/>
  <c r="M803"/>
  <c r="N803" s="1"/>
  <c r="F803"/>
  <c r="M902"/>
  <c r="N902" s="1"/>
  <c r="F902"/>
  <c r="G902" s="1"/>
  <c r="M1247"/>
  <c r="N1247" s="1"/>
  <c r="AS1248" i="1"/>
  <c r="AR1248"/>
  <c r="F1247" i="93"/>
  <c r="G1247" s="1"/>
  <c r="F1515"/>
  <c r="M1515"/>
  <c r="N1515" s="1"/>
  <c r="N446"/>
  <c r="G381"/>
  <c r="N756"/>
  <c r="N580"/>
  <c r="G406"/>
  <c r="N1213"/>
  <c r="G389"/>
  <c r="G236"/>
  <c r="AR913" i="1"/>
  <c r="AS935"/>
  <c r="AS922"/>
  <c r="AS941"/>
  <c r="N958" i="93"/>
  <c r="G975"/>
  <c r="G1257"/>
  <c r="G411"/>
  <c r="N1000"/>
  <c r="AR2238" i="1"/>
  <c r="G963" i="93"/>
  <c r="N962"/>
  <c r="G978"/>
  <c r="N968"/>
  <c r="G425"/>
  <c r="G359"/>
  <c r="N1129"/>
  <c r="G419"/>
  <c r="AS1054" i="1"/>
  <c r="AR885"/>
  <c r="AS999"/>
  <c r="G893" i="93"/>
  <c r="N959"/>
  <c r="M139"/>
  <c r="N139" s="1"/>
  <c r="F139"/>
  <c r="F13"/>
  <c r="G13" s="1"/>
  <c r="M13"/>
  <c r="N13" s="1"/>
  <c r="F796"/>
  <c r="G796" s="1"/>
  <c r="M796"/>
  <c r="N796" s="1"/>
  <c r="M930"/>
  <c r="N930" s="1"/>
  <c r="F930"/>
  <c r="G930" s="1"/>
  <c r="F1527"/>
  <c r="G1527" s="1"/>
  <c r="M1527"/>
  <c r="N1527" s="1"/>
  <c r="F162"/>
  <c r="G162" s="1"/>
  <c r="M162"/>
  <c r="N162" s="1"/>
  <c r="F107"/>
  <c r="G107" s="1"/>
  <c r="M107"/>
  <c r="M622"/>
  <c r="F622"/>
  <c r="G622" s="1"/>
  <c r="F1162"/>
  <c r="G1162" s="1"/>
  <c r="M1162"/>
  <c r="F1300"/>
  <c r="G1300" s="1"/>
  <c r="M1300"/>
  <c r="N1300" s="1"/>
  <c r="F960"/>
  <c r="G960" s="1"/>
  <c r="M960"/>
  <c r="N960" s="1"/>
  <c r="F1260"/>
  <c r="G1260" s="1"/>
  <c r="M1260"/>
  <c r="N1260" s="1"/>
  <c r="M81"/>
  <c r="F81"/>
  <c r="G81" s="1"/>
  <c r="M193"/>
  <c r="N193" s="1"/>
  <c r="F193"/>
  <c r="M603"/>
  <c r="N603" s="1"/>
  <c r="F603"/>
  <c r="M113"/>
  <c r="N113" s="1"/>
  <c r="F113"/>
  <c r="F307"/>
  <c r="G307" s="1"/>
  <c r="M307"/>
  <c r="N307" s="1"/>
  <c r="F697"/>
  <c r="M697"/>
  <c r="N697" s="1"/>
  <c r="M924"/>
  <c r="N924" s="1"/>
  <c r="F924"/>
  <c r="G924" s="1"/>
  <c r="F1090"/>
  <c r="G1090" s="1"/>
  <c r="M1090"/>
  <c r="N1090" s="1"/>
  <c r="M927"/>
  <c r="N927" s="1"/>
  <c r="F927"/>
  <c r="G927" s="1"/>
  <c r="F1179"/>
  <c r="G1179" s="1"/>
  <c r="M1179"/>
  <c r="AS1388" i="1"/>
  <c r="M1387" i="93"/>
  <c r="N1387" s="1"/>
  <c r="F1387"/>
  <c r="G1387" s="1"/>
  <c r="F1530"/>
  <c r="G1530" s="1"/>
  <c r="M1530"/>
  <c r="N1530" s="1"/>
  <c r="AS1411" i="1"/>
  <c r="AR1411"/>
  <c r="M1410" i="93"/>
  <c r="N1410" s="1"/>
  <c r="F1410"/>
  <c r="G1410" s="1"/>
  <c r="M273"/>
  <c r="N273" s="1"/>
  <c r="F273"/>
  <c r="G273" s="1"/>
  <c r="M176"/>
  <c r="N176" s="1"/>
  <c r="F176"/>
  <c r="G176" s="1"/>
  <c r="F842"/>
  <c r="G842" s="1"/>
  <c r="M842"/>
  <c r="N842" s="1"/>
  <c r="M827"/>
  <c r="N827" s="1"/>
  <c r="F827"/>
  <c r="G827" s="1"/>
  <c r="F1270"/>
  <c r="G1270" s="1"/>
  <c r="AR1271" i="1"/>
  <c r="M1270" i="93"/>
  <c r="N1270" s="1"/>
  <c r="AS1271" i="1"/>
  <c r="F1306" i="93"/>
  <c r="G1306" s="1"/>
  <c r="M1306"/>
  <c r="N1306" s="1"/>
  <c r="M895"/>
  <c r="F895"/>
  <c r="G895" s="1"/>
  <c r="F1073"/>
  <c r="G1073" s="1"/>
  <c r="M1073"/>
  <c r="F1315"/>
  <c r="M1315"/>
  <c r="N1315" s="1"/>
  <c r="F1516"/>
  <c r="G1516" s="1"/>
  <c r="M1516"/>
  <c r="N1516" s="1"/>
  <c r="M1280"/>
  <c r="N1280" s="1"/>
  <c r="AS1281" i="1"/>
  <c r="F1280" i="93"/>
  <c r="G1280" s="1"/>
  <c r="F80"/>
  <c r="G80" s="1"/>
  <c r="M80"/>
  <c r="N80" s="1"/>
  <c r="F576"/>
  <c r="M576"/>
  <c r="N576" s="1"/>
  <c r="M290"/>
  <c r="N290" s="1"/>
  <c r="F290"/>
  <c r="G290" s="1"/>
  <c r="F925"/>
  <c r="M925"/>
  <c r="N925" s="1"/>
  <c r="F928"/>
  <c r="G928" s="1"/>
  <c r="M928"/>
  <c r="N928" s="1"/>
  <c r="AS1389" i="1"/>
  <c r="AR1389"/>
  <c r="F1388" i="93"/>
  <c r="G1388" s="1"/>
  <c r="M1388"/>
  <c r="N1388" s="1"/>
  <c r="M1344"/>
  <c r="F1344"/>
  <c r="M181"/>
  <c r="N181" s="1"/>
  <c r="F181"/>
  <c r="G181" s="1"/>
  <c r="F829"/>
  <c r="M829"/>
  <c r="N829" s="1"/>
  <c r="F1310"/>
  <c r="G1310" s="1"/>
  <c r="AS1311" i="1"/>
  <c r="M1310" i="93"/>
  <c r="N1310" s="1"/>
  <c r="M88"/>
  <c r="F88"/>
  <c r="G88" s="1"/>
  <c r="F219"/>
  <c r="M219"/>
  <c r="N219" s="1"/>
  <c r="M638"/>
  <c r="N638" s="1"/>
  <c r="F638"/>
  <c r="F144"/>
  <c r="G144" s="1"/>
  <c r="M144"/>
  <c r="M362"/>
  <c r="N362" s="1"/>
  <c r="F362"/>
  <c r="G362" s="1"/>
  <c r="M784"/>
  <c r="N784" s="1"/>
  <c r="F784"/>
  <c r="AS940" i="1"/>
  <c r="AR940"/>
  <c r="M939" i="93"/>
  <c r="N939" s="1"/>
  <c r="F939"/>
  <c r="G939" s="1"/>
  <c r="F1145"/>
  <c r="G1145" s="1"/>
  <c r="M1145"/>
  <c r="F931"/>
  <c r="M931"/>
  <c r="N931" s="1"/>
  <c r="M1461"/>
  <c r="F1461"/>
  <c r="G1461" s="1"/>
  <c r="M1534"/>
  <c r="N1534" s="1"/>
  <c r="F1534"/>
  <c r="G1534" s="1"/>
  <c r="M1400"/>
  <c r="N1400" s="1"/>
  <c r="AR1401" i="1"/>
  <c r="AS1401"/>
  <c r="F1400" i="93"/>
  <c r="G1400" s="1"/>
  <c r="F202"/>
  <c r="M202"/>
  <c r="M145"/>
  <c r="N145" s="1"/>
  <c r="F145"/>
  <c r="G145" s="1"/>
  <c r="F786"/>
  <c r="G786" s="1"/>
  <c r="M786"/>
  <c r="N786" s="1"/>
  <c r="M1159"/>
  <c r="N1159" s="1"/>
  <c r="F1159"/>
  <c r="G1159" s="1"/>
  <c r="AS1160" i="1"/>
  <c r="AR1160"/>
  <c r="AR1256"/>
  <c r="AS1256"/>
  <c r="F1255" i="93"/>
  <c r="G1255" s="1"/>
  <c r="M1255"/>
  <c r="N1255" s="1"/>
  <c r="F1533"/>
  <c r="G1533" s="1"/>
  <c r="M1533"/>
  <c r="H1626" i="94"/>
  <c r="N1626" s="1"/>
  <c r="F1626"/>
  <c r="G1679"/>
  <c r="M1679" s="1"/>
  <c r="E1679"/>
  <c r="F494" i="93"/>
  <c r="M494"/>
  <c r="N494" s="1"/>
  <c r="M2244"/>
  <c r="F2244"/>
  <c r="L1642"/>
  <c r="E1642"/>
  <c r="G1642" s="1"/>
  <c r="AS1643" i="1"/>
  <c r="AR1643"/>
  <c r="G1681" i="94"/>
  <c r="M1681" s="1"/>
  <c r="E1681"/>
  <c r="G1046"/>
  <c r="M1046" s="1"/>
  <c r="E1046"/>
  <c r="G2365"/>
  <c r="M2365" s="1"/>
  <c r="E2365"/>
  <c r="E1571"/>
  <c r="G1571"/>
  <c r="M1571" s="1"/>
  <c r="E1316" i="93"/>
  <c r="L1316"/>
  <c r="AR1317" i="1"/>
  <c r="AS1317"/>
  <c r="E1348" i="93"/>
  <c r="G1348" s="1"/>
  <c r="L1348"/>
  <c r="N1348" s="1"/>
  <c r="AS1349" i="1"/>
  <c r="E1329" i="93"/>
  <c r="G1329" s="1"/>
  <c r="L1329"/>
  <c r="N1329" s="1"/>
  <c r="AS1330" i="1"/>
  <c r="E1314" i="93"/>
  <c r="G1314" s="1"/>
  <c r="AS1315" i="1"/>
  <c r="AR1315"/>
  <c r="L1314" i="93"/>
  <c r="N1314" s="1"/>
  <c r="E1346"/>
  <c r="G1346" s="1"/>
  <c r="L1346"/>
  <c r="N1346" s="1"/>
  <c r="AS1347" i="1"/>
  <c r="L1327" i="93"/>
  <c r="N1327" s="1"/>
  <c r="E1327"/>
  <c r="G1327" s="1"/>
  <c r="AS1328" i="1"/>
  <c r="L1365" i="93"/>
  <c r="E1365"/>
  <c r="G1365" s="1"/>
  <c r="AS1366" i="1"/>
  <c r="L1344" i="93"/>
  <c r="E1344"/>
  <c r="AS1345" i="1"/>
  <c r="L1325" i="93"/>
  <c r="N1325" s="1"/>
  <c r="E1325"/>
  <c r="G1325" s="1"/>
  <c r="AS1326" i="1"/>
  <c r="L1361" i="93"/>
  <c r="E1361"/>
  <c r="AS1362" i="1"/>
  <c r="L1342" i="93"/>
  <c r="N1342" s="1"/>
  <c r="E1342"/>
  <c r="G1342" s="1"/>
  <c r="AS1343" i="1"/>
  <c r="E1323" i="93"/>
  <c r="G1323" s="1"/>
  <c r="L1323"/>
  <c r="N1323" s="1"/>
  <c r="AS1324" i="1"/>
  <c r="E1359" i="93"/>
  <c r="G1359" s="1"/>
  <c r="L1359"/>
  <c r="N1359" s="1"/>
  <c r="AS1360" i="1"/>
  <c r="AR1360"/>
  <c r="E1168" i="93"/>
  <c r="G1168" s="1"/>
  <c r="L1168"/>
  <c r="N1168" s="1"/>
  <c r="AR1169" i="1"/>
  <c r="AS1169"/>
  <c r="E1196" i="93"/>
  <c r="G1196" s="1"/>
  <c r="L1196"/>
  <c r="N1196" s="1"/>
  <c r="AR1197" i="1"/>
  <c r="AS1197"/>
  <c r="AS1165"/>
  <c r="AR1165"/>
  <c r="L1164" i="93"/>
  <c r="N1164" s="1"/>
  <c r="E1164"/>
  <c r="G1164" s="1"/>
  <c r="E1178"/>
  <c r="G1178" s="1"/>
  <c r="L1178"/>
  <c r="N1178" s="1"/>
  <c r="AS1179" i="1"/>
  <c r="AR1179"/>
  <c r="E1162" i="93"/>
  <c r="L1162"/>
  <c r="N1162" s="1"/>
  <c r="AR1163" i="1"/>
  <c r="AS1163"/>
  <c r="E1174" i="93"/>
  <c r="G1174" s="1"/>
  <c r="L1174"/>
  <c r="N1174" s="1"/>
  <c r="AS1175" i="1"/>
  <c r="AR1175"/>
  <c r="L2247" i="93"/>
  <c r="E2247"/>
  <c r="AS2248" i="1"/>
  <c r="AR2248"/>
  <c r="L1153" i="93"/>
  <c r="N1153" s="1"/>
  <c r="E1153"/>
  <c r="G1153" s="1"/>
  <c r="AR1154" i="1"/>
  <c r="AS1154"/>
  <c r="AR1638"/>
  <c r="AS1638"/>
  <c r="L1637" i="93"/>
  <c r="N1637" s="1"/>
  <c r="E1637"/>
  <c r="G1637" s="1"/>
  <c r="L2246"/>
  <c r="E2246"/>
  <c r="AR2247" i="1"/>
  <c r="AS2247"/>
  <c r="AR2200"/>
  <c r="E2199" i="93"/>
  <c r="G2199" s="1"/>
  <c r="AS2200" i="1"/>
  <c r="L2199" i="93"/>
  <c r="N2199" s="1"/>
  <c r="E1504"/>
  <c r="G1504" s="1"/>
  <c r="L1504"/>
  <c r="N1504" s="1"/>
  <c r="AS1505" i="1"/>
  <c r="AR1505"/>
  <c r="L48" i="93"/>
  <c r="N48" s="1"/>
  <c r="E48"/>
  <c r="G48" s="1"/>
  <c r="AS49" i="1"/>
  <c r="AR49"/>
  <c r="E187" i="93"/>
  <c r="L187"/>
  <c r="AS188" i="1"/>
  <c r="AR188"/>
  <c r="E169" i="93"/>
  <c r="L169"/>
  <c r="AS170" i="1"/>
  <c r="AR170"/>
  <c r="L114" i="93"/>
  <c r="N114" s="1"/>
  <c r="E114"/>
  <c r="G114" s="1"/>
  <c r="AR115" i="1"/>
  <c r="AS115"/>
  <c r="E322" i="93"/>
  <c r="L322"/>
  <c r="N322" s="1"/>
  <c r="AS323" i="1"/>
  <c r="AR323"/>
  <c r="E510" i="93"/>
  <c r="L510"/>
  <c r="N510" s="1"/>
  <c r="AS511" i="1"/>
  <c r="AR511"/>
  <c r="E574" i="93"/>
  <c r="L574"/>
  <c r="N574" s="1"/>
  <c r="AS575" i="1"/>
  <c r="AR575"/>
  <c r="E751" i="93"/>
  <c r="G751" s="1"/>
  <c r="L751"/>
  <c r="N751" s="1"/>
  <c r="AS752" i="1"/>
  <c r="AR752"/>
  <c r="E1632" i="93"/>
  <c r="G1632" s="1"/>
  <c r="L1632"/>
  <c r="N1632" s="1"/>
  <c r="AR1633" i="1"/>
  <c r="AS1633"/>
  <c r="E341" i="93"/>
  <c r="L341"/>
  <c r="AR342" i="1"/>
  <c r="AS342"/>
  <c r="E513" i="93"/>
  <c r="G513" s="1"/>
  <c r="L513"/>
  <c r="N513" s="1"/>
  <c r="AS514" i="1"/>
  <c r="AR514"/>
  <c r="L745" i="93"/>
  <c r="N745" s="1"/>
  <c r="E745"/>
  <c r="G745" s="1"/>
  <c r="AR746" i="1"/>
  <c r="AS746"/>
  <c r="E1640" i="93"/>
  <c r="G1640" s="1"/>
  <c r="L1640"/>
  <c r="N1640" s="1"/>
  <c r="AS1641" i="1"/>
  <c r="AR1641"/>
  <c r="E312" i="93"/>
  <c r="L312"/>
  <c r="N312" s="1"/>
  <c r="AR313" i="1"/>
  <c r="AS313"/>
  <c r="E412" i="93"/>
  <c r="G412" s="1"/>
  <c r="L412"/>
  <c r="N412" s="1"/>
  <c r="AS413" i="1"/>
  <c r="AR413"/>
  <c r="E496" i="93"/>
  <c r="L496"/>
  <c r="N496" s="1"/>
  <c r="AS497" i="1"/>
  <c r="AR497"/>
  <c r="E572" i="93"/>
  <c r="G572" s="1"/>
  <c r="L572"/>
  <c r="N572" s="1"/>
  <c r="AS573" i="1"/>
  <c r="AR573"/>
  <c r="E807" i="93"/>
  <c r="G807" s="1"/>
  <c r="L807"/>
  <c r="N807" s="1"/>
  <c r="AR808" i="1"/>
  <c r="AS808"/>
  <c r="E973" i="93"/>
  <c r="G973" s="1"/>
  <c r="L973"/>
  <c r="N973" s="1"/>
  <c r="AS974" i="1"/>
  <c r="AR974"/>
  <c r="E215" i="93"/>
  <c r="L215"/>
  <c r="AS216" i="1"/>
  <c r="AR216"/>
  <c r="E299" i="93"/>
  <c r="L299"/>
  <c r="AR300" i="1"/>
  <c r="E399" i="93"/>
  <c r="G399" s="1"/>
  <c r="L399"/>
  <c r="N399" s="1"/>
  <c r="AR400" i="1"/>
  <c r="AS400"/>
  <c r="L459" i="93"/>
  <c r="N459" s="1"/>
  <c r="E459"/>
  <c r="G459" s="1"/>
  <c r="AR460" i="1"/>
  <c r="AS460"/>
  <c r="L619" i="93"/>
  <c r="N619" s="1"/>
  <c r="E619"/>
  <c r="G619" s="1"/>
  <c r="AR620" i="1"/>
  <c r="AS620"/>
  <c r="E843" i="93"/>
  <c r="L843"/>
  <c r="AR844" i="1"/>
  <c r="AS844"/>
  <c r="E1644" i="93"/>
  <c r="G1644" s="1"/>
  <c r="L1644"/>
  <c r="AS1645" i="1"/>
  <c r="AR1645"/>
  <c r="E968" i="93"/>
  <c r="G968" s="1"/>
  <c r="L968"/>
  <c r="AR969" i="1"/>
  <c r="AS969"/>
  <c r="G1610" i="94"/>
  <c r="M1610" s="1"/>
  <c r="E1610"/>
  <c r="F230" i="93"/>
  <c r="G230" s="1"/>
  <c r="M230"/>
  <c r="N230" s="1"/>
  <c r="F1056"/>
  <c r="G1056" s="1"/>
  <c r="M1056"/>
  <c r="N1056" s="1"/>
  <c r="F222"/>
  <c r="G222" s="1"/>
  <c r="M222"/>
  <c r="N222" s="1"/>
  <c r="F1680" i="94"/>
  <c r="H1680"/>
  <c r="N1680" s="1"/>
  <c r="F2275"/>
  <c r="H2275"/>
  <c r="N2275" s="1"/>
  <c r="F2250"/>
  <c r="H2250"/>
  <c r="N2250" s="1"/>
  <c r="E2067"/>
  <c r="G2067"/>
  <c r="M2067" s="1"/>
  <c r="F2101"/>
  <c r="H2101"/>
  <c r="N2101" s="1"/>
  <c r="F2357"/>
  <c r="H2357"/>
  <c r="N2357" s="1"/>
  <c r="F864"/>
  <c r="H864"/>
  <c r="N864" s="1"/>
  <c r="E1003" i="93"/>
  <c r="L1003"/>
  <c r="AS1004" i="1"/>
  <c r="AR1004"/>
  <c r="E1231" i="93"/>
  <c r="L1231"/>
  <c r="N1231" s="1"/>
  <c r="AS1232" i="1"/>
  <c r="AR1232"/>
  <c r="E1241" i="93"/>
  <c r="G1241" s="1"/>
  <c r="L1241"/>
  <c r="N1241" s="1"/>
  <c r="AS1242" i="1"/>
  <c r="AR1242"/>
  <c r="L1236" i="93"/>
  <c r="N1236" s="1"/>
  <c r="E1236"/>
  <c r="AS1237" i="1"/>
  <c r="AR1237"/>
  <c r="L1242" i="93"/>
  <c r="N1242" s="1"/>
  <c r="E1242"/>
  <c r="AS1243" i="1"/>
  <c r="AR1243"/>
  <c r="E366" i="93"/>
  <c r="G366" s="1"/>
  <c r="L366"/>
  <c r="N366" s="1"/>
  <c r="AS367" i="1"/>
  <c r="E368" i="93"/>
  <c r="G368" s="1"/>
  <c r="L368"/>
  <c r="N368" s="1"/>
  <c r="AS369" i="1"/>
  <c r="F1146" i="93"/>
  <c r="M1146"/>
  <c r="N1146" s="1"/>
  <c r="F1192"/>
  <c r="M1192"/>
  <c r="N1192" s="1"/>
  <c r="M34"/>
  <c r="N34" s="1"/>
  <c r="F34"/>
  <c r="F248"/>
  <c r="G248" s="1"/>
  <c r="M248"/>
  <c r="F240"/>
  <c r="G240" s="1"/>
  <c r="M240"/>
  <c r="N240" s="1"/>
  <c r="F2276" i="94"/>
  <c r="H2276"/>
  <c r="N2276" s="1"/>
  <c r="H731"/>
  <c r="N731" s="1"/>
  <c r="F731"/>
  <c r="G2046"/>
  <c r="M2046" s="1"/>
  <c r="E2046"/>
  <c r="H2070"/>
  <c r="N2070" s="1"/>
  <c r="F2070"/>
  <c r="L1028" i="93"/>
  <c r="N1028" s="1"/>
  <c r="E1028"/>
  <c r="AS1029" i="1"/>
  <c r="AR1029"/>
  <c r="F1648" i="93"/>
  <c r="G1648" s="1"/>
  <c r="M1648"/>
  <c r="N1648" s="1"/>
  <c r="AS1649" i="1"/>
  <c r="AR1649"/>
  <c r="AR1586"/>
  <c r="F1585" i="93"/>
  <c r="G1585" s="1"/>
  <c r="AS1586" i="1"/>
  <c r="M1585" i="93"/>
  <c r="N1585" s="1"/>
  <c r="F1589"/>
  <c r="G1589" s="1"/>
  <c r="AS1590" i="1"/>
  <c r="M1589" i="93"/>
  <c r="N1589" s="1"/>
  <c r="AR1590" i="1"/>
  <c r="F1600" i="93"/>
  <c r="G1600" s="1"/>
  <c r="AS1601" i="1"/>
  <c r="M1600" i="93"/>
  <c r="N1600" s="1"/>
  <c r="AR1601" i="1"/>
  <c r="AS1610"/>
  <c r="AR1610"/>
  <c r="M1609" i="93"/>
  <c r="N1609" s="1"/>
  <c r="F1609"/>
  <c r="G1609" s="1"/>
  <c r="E1566" i="94"/>
  <c r="G1566"/>
  <c r="M1566" s="1"/>
  <c r="L674" i="93"/>
  <c r="E674"/>
  <c r="AS675" i="1"/>
  <c r="L690" i="93"/>
  <c r="E690"/>
  <c r="AS691" i="1"/>
  <c r="E710" i="93"/>
  <c r="G710" s="1"/>
  <c r="L710"/>
  <c r="N710" s="1"/>
  <c r="AS711" i="1"/>
  <c r="L673" i="93"/>
  <c r="E673"/>
  <c r="AS674" i="1"/>
  <c r="E693" i="93"/>
  <c r="L693"/>
  <c r="N693" s="1"/>
  <c r="AS694" i="1"/>
  <c r="E717" i="93"/>
  <c r="G717" s="1"/>
  <c r="L717"/>
  <c r="AS718" i="1"/>
  <c r="E684" i="93"/>
  <c r="G684" s="1"/>
  <c r="L684"/>
  <c r="AS685" i="1"/>
  <c r="E700" i="93"/>
  <c r="L700"/>
  <c r="AS701" i="1"/>
  <c r="E671" i="93"/>
  <c r="L671"/>
  <c r="AS672" i="1"/>
  <c r="E687" i="93"/>
  <c r="G687" s="1"/>
  <c r="L687"/>
  <c r="N687" s="1"/>
  <c r="AS688" i="1"/>
  <c r="L715" i="93"/>
  <c r="E715"/>
  <c r="AS716" i="1"/>
  <c r="M256" i="93"/>
  <c r="F256"/>
  <c r="F206"/>
  <c r="G206" s="1"/>
  <c r="M206"/>
  <c r="F231"/>
  <c r="M231"/>
  <c r="AS299" i="1"/>
  <c r="F298" i="93"/>
  <c r="G298" s="1"/>
  <c r="M298"/>
  <c r="F314"/>
  <c r="G314" s="1"/>
  <c r="M314"/>
  <c r="F329"/>
  <c r="G329" s="1"/>
  <c r="M329"/>
  <c r="N329" s="1"/>
  <c r="F510"/>
  <c r="G510" s="1"/>
  <c r="M510"/>
  <c r="M538"/>
  <c r="F538"/>
  <c r="F250"/>
  <c r="G250" s="1"/>
  <c r="M250"/>
  <c r="M281"/>
  <c r="F281"/>
  <c r="M207"/>
  <c r="F207"/>
  <c r="G207" s="1"/>
  <c r="AR227" i="1"/>
  <c r="M226" i="93"/>
  <c r="N226" s="1"/>
  <c r="F226"/>
  <c r="G226" s="1"/>
  <c r="M285"/>
  <c r="N285" s="1"/>
  <c r="F285"/>
  <c r="AR310" i="1"/>
  <c r="F309" i="93"/>
  <c r="M309"/>
  <c r="N309" s="1"/>
  <c r="M504"/>
  <c r="F504"/>
  <c r="F521"/>
  <c r="M521"/>
  <c r="N521" s="1"/>
  <c r="F542"/>
  <c r="M542"/>
  <c r="F263"/>
  <c r="M263"/>
  <c r="F375"/>
  <c r="M375"/>
  <c r="AR229" i="1"/>
  <c r="F228" i="93"/>
  <c r="G228" s="1"/>
  <c r="M228"/>
  <c r="AR288" i="1"/>
  <c r="M287" i="93"/>
  <c r="F287"/>
  <c r="G287" s="1"/>
  <c r="F316"/>
  <c r="M316"/>
  <c r="F339"/>
  <c r="M339"/>
  <c r="N339" s="1"/>
  <c r="M515"/>
  <c r="F515"/>
  <c r="G515" s="1"/>
  <c r="M279"/>
  <c r="N279" s="1"/>
  <c r="F279"/>
  <c r="M177"/>
  <c r="N177" s="1"/>
  <c r="F177"/>
  <c r="G177" s="1"/>
  <c r="F269"/>
  <c r="M269"/>
  <c r="N269" s="1"/>
  <c r="F311"/>
  <c r="M311"/>
  <c r="N311" s="1"/>
  <c r="AR339" i="1"/>
  <c r="M338" i="93"/>
  <c r="F338"/>
  <c r="H1638" i="94"/>
  <c r="N1638" s="1"/>
  <c r="F1638"/>
  <c r="M166" i="93"/>
  <c r="N166" s="1"/>
  <c r="F166"/>
  <c r="G166" s="1"/>
  <c r="M167"/>
  <c r="N167" s="1"/>
  <c r="F167"/>
  <c r="F653"/>
  <c r="M653"/>
  <c r="N653" s="1"/>
  <c r="M772"/>
  <c r="N772" s="1"/>
  <c r="F772"/>
  <c r="M656"/>
  <c r="N656" s="1"/>
  <c r="F656"/>
  <c r="G656" s="1"/>
  <c r="F698"/>
  <c r="G698" s="1"/>
  <c r="M698"/>
  <c r="N698" s="1"/>
  <c r="M800"/>
  <c r="N800" s="1"/>
  <c r="F800"/>
  <c r="M1006"/>
  <c r="N1006" s="1"/>
  <c r="F1006"/>
  <c r="G1006" s="1"/>
  <c r="M896"/>
  <c r="F896"/>
  <c r="G896" s="1"/>
  <c r="M1237"/>
  <c r="F1237"/>
  <c r="G1237" s="1"/>
  <c r="F1498"/>
  <c r="M1498"/>
  <c r="N1498" s="1"/>
  <c r="M115"/>
  <c r="N115" s="1"/>
  <c r="F115"/>
  <c r="G115" s="1"/>
  <c r="M683"/>
  <c r="F683"/>
  <c r="G683" s="1"/>
  <c r="F146"/>
  <c r="M146"/>
  <c r="N146" s="1"/>
  <c r="F674"/>
  <c r="M674"/>
  <c r="M766"/>
  <c r="F766"/>
  <c r="G766" s="1"/>
  <c r="M1208"/>
  <c r="F1208"/>
  <c r="G1208" s="1"/>
  <c r="F918"/>
  <c r="G918" s="1"/>
  <c r="M918"/>
  <c r="N918" s="1"/>
  <c r="F1375"/>
  <c r="G1375" s="1"/>
  <c r="AR1376" i="1"/>
  <c r="AS1376"/>
  <c r="M1375" i="93"/>
  <c r="N1375" s="1"/>
  <c r="M1341"/>
  <c r="F1341"/>
  <c r="G1341" s="1"/>
  <c r="F169"/>
  <c r="G169" s="1"/>
  <c r="M169"/>
  <c r="F676"/>
  <c r="M676"/>
  <c r="N676" s="1"/>
  <c r="M776"/>
  <c r="N776" s="1"/>
  <c r="F776"/>
  <c r="G776" s="1"/>
  <c r="F662"/>
  <c r="G662" s="1"/>
  <c r="M662"/>
  <c r="N662" s="1"/>
  <c r="M705"/>
  <c r="N705" s="1"/>
  <c r="F705"/>
  <c r="M802"/>
  <c r="F802"/>
  <c r="G802" s="1"/>
  <c r="M901"/>
  <c r="N901" s="1"/>
  <c r="F901"/>
  <c r="G901" s="1"/>
  <c r="M1246"/>
  <c r="N1246" s="1"/>
  <c r="F1246"/>
  <c r="G1246" s="1"/>
  <c r="M1512"/>
  <c r="N1512" s="1"/>
  <c r="F1512"/>
  <c r="G1512" s="1"/>
  <c r="M730"/>
  <c r="N730" s="1"/>
  <c r="F730"/>
  <c r="G730" s="1"/>
  <c r="F649"/>
  <c r="G649" s="1"/>
  <c r="M649"/>
  <c r="F696"/>
  <c r="M696"/>
  <c r="N696" s="1"/>
  <c r="F785"/>
  <c r="M785"/>
  <c r="N785" s="1"/>
  <c r="M1004"/>
  <c r="F1004"/>
  <c r="G1004" s="1"/>
  <c r="F869"/>
  <c r="M869"/>
  <c r="N869" s="1"/>
  <c r="F1236"/>
  <c r="G1236" s="1"/>
  <c r="M1236"/>
  <c r="F1406"/>
  <c r="M1406"/>
  <c r="N1406" s="1"/>
  <c r="F1475" i="94"/>
  <c r="H1475"/>
  <c r="N1475" s="1"/>
  <c r="N1115" i="93"/>
  <c r="G477"/>
  <c r="N454"/>
  <c r="G51"/>
  <c r="N473"/>
  <c r="AR935" i="1"/>
  <c r="AR922"/>
  <c r="AR941"/>
  <c r="N936" i="93"/>
  <c r="N466"/>
  <c r="N1142"/>
  <c r="G462"/>
  <c r="G103"/>
  <c r="N1232"/>
  <c r="G484"/>
  <c r="N30"/>
  <c r="N987"/>
  <c r="AS2238" i="1"/>
  <c r="N1644" i="93"/>
  <c r="G617"/>
  <c r="N396"/>
  <c r="N944"/>
  <c r="N359"/>
  <c r="G1129"/>
  <c r="AR1054" i="1"/>
  <c r="AS885"/>
  <c r="AR999"/>
  <c r="AS960"/>
  <c r="N1642" i="93"/>
  <c r="N979"/>
  <c r="G450"/>
  <c r="F972" i="94" l="1"/>
  <c r="H972"/>
  <c r="N972" s="1"/>
  <c r="H744"/>
  <c r="N744" s="1"/>
  <c r="F744"/>
  <c r="E921"/>
  <c r="G921"/>
  <c r="M921" s="1"/>
  <c r="H934"/>
  <c r="N934" s="1"/>
  <c r="F934"/>
  <c r="G884"/>
  <c r="M884" s="1"/>
  <c r="E884"/>
  <c r="E448"/>
  <c r="G448"/>
  <c r="M448" s="1"/>
  <c r="F760"/>
  <c r="H760"/>
  <c r="N760" s="1"/>
  <c r="H1642"/>
  <c r="N1642" s="1"/>
  <c r="F1642"/>
  <c r="G103"/>
  <c r="M103" s="1"/>
  <c r="E103"/>
  <c r="H1406"/>
  <c r="N1406" s="1"/>
  <c r="F1406"/>
  <c r="F918"/>
  <c r="H918"/>
  <c r="N918" s="1"/>
  <c r="E115"/>
  <c r="G115"/>
  <c r="M115" s="1"/>
  <c r="F698"/>
  <c r="H698"/>
  <c r="N698" s="1"/>
  <c r="F279"/>
  <c r="H279"/>
  <c r="N279" s="1"/>
  <c r="E510"/>
  <c r="G510"/>
  <c r="M510" s="1"/>
  <c r="E1589"/>
  <c r="G1589"/>
  <c r="M1589" s="1"/>
  <c r="F1028"/>
  <c r="H1028"/>
  <c r="N1028" s="1"/>
  <c r="H368"/>
  <c r="N368" s="1"/>
  <c r="F368"/>
  <c r="F1236"/>
  <c r="H1236"/>
  <c r="N1236" s="1"/>
  <c r="E222"/>
  <c r="G222"/>
  <c r="M222" s="1"/>
  <c r="F807"/>
  <c r="H807"/>
  <c r="N807" s="1"/>
  <c r="H412"/>
  <c r="N412" s="1"/>
  <c r="F412"/>
  <c r="G745"/>
  <c r="M745" s="1"/>
  <c r="E745"/>
  <c r="H1632"/>
  <c r="N1632" s="1"/>
  <c r="F1632"/>
  <c r="F322"/>
  <c r="H322"/>
  <c r="N322" s="1"/>
  <c r="E114"/>
  <c r="G114"/>
  <c r="M114" s="1"/>
  <c r="E48"/>
  <c r="G48"/>
  <c r="M48" s="1"/>
  <c r="E2199"/>
  <c r="G2199"/>
  <c r="M2199" s="1"/>
  <c r="F1162"/>
  <c r="H1162"/>
  <c r="N1162" s="1"/>
  <c r="F979"/>
  <c r="H979"/>
  <c r="N979" s="1"/>
  <c r="H466"/>
  <c r="N466" s="1"/>
  <c r="F466"/>
  <c r="E1236"/>
  <c r="G1236"/>
  <c r="M1236" s="1"/>
  <c r="F730"/>
  <c r="H730"/>
  <c r="N730" s="1"/>
  <c r="G662"/>
  <c r="M662" s="1"/>
  <c r="E662"/>
  <c r="E1375"/>
  <c r="G1375"/>
  <c r="M1375" s="1"/>
  <c r="F656"/>
  <c r="H656"/>
  <c r="N656" s="1"/>
  <c r="F166"/>
  <c r="H166"/>
  <c r="N166" s="1"/>
  <c r="H269"/>
  <c r="N269" s="1"/>
  <c r="F269"/>
  <c r="F339"/>
  <c r="H339"/>
  <c r="N339" s="1"/>
  <c r="E287"/>
  <c r="G287"/>
  <c r="M287" s="1"/>
  <c r="G228"/>
  <c r="M228" s="1"/>
  <c r="E228"/>
  <c r="H521"/>
  <c r="N521" s="1"/>
  <c r="F521"/>
  <c r="F309"/>
  <c r="H309"/>
  <c r="N309" s="1"/>
  <c r="F285"/>
  <c r="H285"/>
  <c r="N285" s="1"/>
  <c r="G207"/>
  <c r="M207" s="1"/>
  <c r="E207"/>
  <c r="H710"/>
  <c r="N710" s="1"/>
  <c r="F710"/>
  <c r="G450"/>
  <c r="M450" s="1"/>
  <c r="E450"/>
  <c r="F359"/>
  <c r="H359"/>
  <c r="N359" s="1"/>
  <c r="F1644"/>
  <c r="H1644"/>
  <c r="N1644" s="1"/>
  <c r="G484"/>
  <c r="M484" s="1"/>
  <c r="E484"/>
  <c r="H1142"/>
  <c r="N1142" s="1"/>
  <c r="F1142"/>
  <c r="G51"/>
  <c r="M51" s="1"/>
  <c r="E51"/>
  <c r="G1004"/>
  <c r="M1004" s="1"/>
  <c r="E1004"/>
  <c r="G730"/>
  <c r="M730" s="1"/>
  <c r="E730"/>
  <c r="G1246"/>
  <c r="M1246" s="1"/>
  <c r="E1246"/>
  <c r="F662"/>
  <c r="H662"/>
  <c r="N662" s="1"/>
  <c r="F676"/>
  <c r="H676"/>
  <c r="N676" s="1"/>
  <c r="E1208"/>
  <c r="G1208"/>
  <c r="M1208" s="1"/>
  <c r="F1498"/>
  <c r="H1498"/>
  <c r="N1498" s="1"/>
  <c r="E896"/>
  <c r="G896"/>
  <c r="M896" s="1"/>
  <c r="E656"/>
  <c r="G656"/>
  <c r="M656" s="1"/>
  <c r="F653"/>
  <c r="H653"/>
  <c r="N653" s="1"/>
  <c r="E166"/>
  <c r="G166"/>
  <c r="M166" s="1"/>
  <c r="H177"/>
  <c r="N177" s="1"/>
  <c r="F177"/>
  <c r="E329"/>
  <c r="G329"/>
  <c r="M329" s="1"/>
  <c r="E298"/>
  <c r="G298"/>
  <c r="M298" s="1"/>
  <c r="F687"/>
  <c r="H687"/>
  <c r="N687" s="1"/>
  <c r="H1609"/>
  <c r="N1609" s="1"/>
  <c r="F1609"/>
  <c r="H1600"/>
  <c r="N1600" s="1"/>
  <c r="F1600"/>
  <c r="H1589"/>
  <c r="N1589" s="1"/>
  <c r="F1589"/>
  <c r="E240"/>
  <c r="G240"/>
  <c r="M240" s="1"/>
  <c r="F34"/>
  <c r="H34"/>
  <c r="N34" s="1"/>
  <c r="E1056"/>
  <c r="G1056"/>
  <c r="M1056" s="1"/>
  <c r="E1129"/>
  <c r="G1129"/>
  <c r="M1129" s="1"/>
  <c r="E617"/>
  <c r="G617"/>
  <c r="M617" s="1"/>
  <c r="F30"/>
  <c r="H30"/>
  <c r="N30" s="1"/>
  <c r="E462"/>
  <c r="G462"/>
  <c r="M462" s="1"/>
  <c r="H1115"/>
  <c r="N1115" s="1"/>
  <c r="F1115"/>
  <c r="E649"/>
  <c r="G649"/>
  <c r="M649" s="1"/>
  <c r="H1512"/>
  <c r="N1512" s="1"/>
  <c r="F1512"/>
  <c r="F901"/>
  <c r="H901"/>
  <c r="N901" s="1"/>
  <c r="F705"/>
  <c r="H705"/>
  <c r="N705" s="1"/>
  <c r="H776"/>
  <c r="N776" s="1"/>
  <c r="F776"/>
  <c r="G169"/>
  <c r="M169" s="1"/>
  <c r="E169"/>
  <c r="H115"/>
  <c r="N115" s="1"/>
  <c r="F115"/>
  <c r="F1006"/>
  <c r="H1006"/>
  <c r="N1006" s="1"/>
  <c r="H772"/>
  <c r="N772" s="1"/>
  <c r="F772"/>
  <c r="F167"/>
  <c r="H167"/>
  <c r="N167" s="1"/>
  <c r="F311"/>
  <c r="H311"/>
  <c r="N311" s="1"/>
  <c r="G177"/>
  <c r="M177" s="1"/>
  <c r="E177"/>
  <c r="E515"/>
  <c r="G515"/>
  <c r="M515" s="1"/>
  <c r="H226"/>
  <c r="N226" s="1"/>
  <c r="F226"/>
  <c r="F329"/>
  <c r="H329"/>
  <c r="N329" s="1"/>
  <c r="F693"/>
  <c r="H693"/>
  <c r="N693" s="1"/>
  <c r="E1609"/>
  <c r="G1609"/>
  <c r="M1609" s="1"/>
  <c r="H1585"/>
  <c r="N1585" s="1"/>
  <c r="F1585"/>
  <c r="H240"/>
  <c r="N240" s="1"/>
  <c r="F240"/>
  <c r="H1146"/>
  <c r="N1146" s="1"/>
  <c r="F1146"/>
  <c r="H1056"/>
  <c r="N1056" s="1"/>
  <c r="F1056"/>
  <c r="E619"/>
  <c r="G619"/>
  <c r="M619" s="1"/>
  <c r="G459"/>
  <c r="M459" s="1"/>
  <c r="E459"/>
  <c r="F399"/>
  <c r="H399"/>
  <c r="N399" s="1"/>
  <c r="G973"/>
  <c r="M973" s="1"/>
  <c r="E973"/>
  <c r="G807"/>
  <c r="M807" s="1"/>
  <c r="E807"/>
  <c r="E572"/>
  <c r="G572"/>
  <c r="M572" s="1"/>
  <c r="G412"/>
  <c r="M412" s="1"/>
  <c r="E412"/>
  <c r="G1640"/>
  <c r="M1640" s="1"/>
  <c r="E1640"/>
  <c r="F745"/>
  <c r="H745"/>
  <c r="N745" s="1"/>
  <c r="E513"/>
  <c r="G513"/>
  <c r="M513" s="1"/>
  <c r="G1632"/>
  <c r="M1632" s="1"/>
  <c r="E1632"/>
  <c r="G751"/>
  <c r="M751" s="1"/>
  <c r="E751"/>
  <c r="H114"/>
  <c r="N114" s="1"/>
  <c r="F114"/>
  <c r="H48"/>
  <c r="N48" s="1"/>
  <c r="F48"/>
  <c r="E1504"/>
  <c r="G1504"/>
  <c r="M1504" s="1"/>
  <c r="F1153"/>
  <c r="H1153"/>
  <c r="N1153" s="1"/>
  <c r="E1174"/>
  <c r="G1174"/>
  <c r="M1174" s="1"/>
  <c r="E1178"/>
  <c r="G1178"/>
  <c r="M1178" s="1"/>
  <c r="E1196"/>
  <c r="G1196"/>
  <c r="M1196" s="1"/>
  <c r="G1168"/>
  <c r="M1168" s="1"/>
  <c r="E1168"/>
  <c r="E1359"/>
  <c r="G1359"/>
  <c r="M1359" s="1"/>
  <c r="H1325"/>
  <c r="N1325" s="1"/>
  <c r="F1325"/>
  <c r="G1314"/>
  <c r="M1314" s="1"/>
  <c r="E1314"/>
  <c r="E1533"/>
  <c r="G1533"/>
  <c r="M1533" s="1"/>
  <c r="F1159"/>
  <c r="H1159"/>
  <c r="N1159" s="1"/>
  <c r="H145"/>
  <c r="N145" s="1"/>
  <c r="F145"/>
  <c r="H1534"/>
  <c r="N1534" s="1"/>
  <c r="F1534"/>
  <c r="F939"/>
  <c r="H939"/>
  <c r="N939" s="1"/>
  <c r="F784"/>
  <c r="H784"/>
  <c r="N784" s="1"/>
  <c r="G144"/>
  <c r="M144" s="1"/>
  <c r="E144"/>
  <c r="E181"/>
  <c r="G181"/>
  <c r="M181" s="1"/>
  <c r="F1388"/>
  <c r="H1388"/>
  <c r="N1388" s="1"/>
  <c r="F928"/>
  <c r="H928"/>
  <c r="N928" s="1"/>
  <c r="E290"/>
  <c r="G290"/>
  <c r="M290" s="1"/>
  <c r="H80"/>
  <c r="N80" s="1"/>
  <c r="F80"/>
  <c r="F1280"/>
  <c r="H1280"/>
  <c r="N1280" s="1"/>
  <c r="H1270"/>
  <c r="N1270" s="1"/>
  <c r="F1270"/>
  <c r="F827"/>
  <c r="H827"/>
  <c r="N827" s="1"/>
  <c r="F176"/>
  <c r="H176"/>
  <c r="N176" s="1"/>
  <c r="F1410"/>
  <c r="H1410"/>
  <c r="N1410" s="1"/>
  <c r="F1090"/>
  <c r="H1090"/>
  <c r="N1090" s="1"/>
  <c r="F697"/>
  <c r="H697"/>
  <c r="N697" s="1"/>
  <c r="H1260"/>
  <c r="N1260" s="1"/>
  <c r="F1260"/>
  <c r="F1300"/>
  <c r="H1300"/>
  <c r="N1300" s="1"/>
  <c r="E622"/>
  <c r="G622"/>
  <c r="M622" s="1"/>
  <c r="H162"/>
  <c r="N162" s="1"/>
  <c r="F162"/>
  <c r="E930"/>
  <c r="G930"/>
  <c r="M930" s="1"/>
  <c r="F13"/>
  <c r="H13"/>
  <c r="N13" s="1"/>
  <c r="H959"/>
  <c r="N959" s="1"/>
  <c r="F959"/>
  <c r="E425"/>
  <c r="G425"/>
  <c r="M425" s="1"/>
  <c r="E963"/>
  <c r="G963"/>
  <c r="M963" s="1"/>
  <c r="E1257"/>
  <c r="G1257"/>
  <c r="M1257" s="1"/>
  <c r="G389"/>
  <c r="M389" s="1"/>
  <c r="E389"/>
  <c r="F756"/>
  <c r="H756"/>
  <c r="N756" s="1"/>
  <c r="H1247"/>
  <c r="N1247" s="1"/>
  <c r="F1247"/>
  <c r="F803"/>
  <c r="H803"/>
  <c r="N803" s="1"/>
  <c r="H664"/>
  <c r="N664" s="1"/>
  <c r="F664"/>
  <c r="H848"/>
  <c r="N848" s="1"/>
  <c r="F848"/>
  <c r="E852"/>
  <c r="G852"/>
  <c r="M852" s="1"/>
  <c r="F781"/>
  <c r="H781"/>
  <c r="N781" s="1"/>
  <c r="H291"/>
  <c r="N291" s="1"/>
  <c r="F291"/>
  <c r="H2236"/>
  <c r="N2236" s="1"/>
  <c r="F2236"/>
  <c r="F1248"/>
  <c r="H1248"/>
  <c r="N1248" s="1"/>
  <c r="F681"/>
  <c r="H681"/>
  <c r="N681" s="1"/>
  <c r="F237"/>
  <c r="H237"/>
  <c r="N237" s="1"/>
  <c r="G323"/>
  <c r="M323" s="1"/>
  <c r="E323"/>
  <c r="G522"/>
  <c r="M522" s="1"/>
  <c r="E522"/>
  <c r="F303"/>
  <c r="H303"/>
  <c r="N303" s="1"/>
  <c r="F211"/>
  <c r="H211"/>
  <c r="N211" s="1"/>
  <c r="H675"/>
  <c r="N675" s="1"/>
  <c r="F675"/>
  <c r="H694"/>
  <c r="N694" s="1"/>
  <c r="F694"/>
  <c r="G1592"/>
  <c r="M1592" s="1"/>
  <c r="E1592"/>
  <c r="G1604"/>
  <c r="M1604" s="1"/>
  <c r="E1604"/>
  <c r="G838"/>
  <c r="M838" s="1"/>
  <c r="E838"/>
  <c r="H372"/>
  <c r="N372" s="1"/>
  <c r="F372"/>
  <c r="H357"/>
  <c r="N357" s="1"/>
  <c r="F357"/>
  <c r="F1245"/>
  <c r="H1245"/>
  <c r="N1245" s="1"/>
  <c r="E506"/>
  <c r="G506"/>
  <c r="M506" s="1"/>
  <c r="E1177"/>
  <c r="G1177"/>
  <c r="M1177" s="1"/>
  <c r="G1206"/>
  <c r="M1206" s="1"/>
  <c r="E1206"/>
  <c r="F1287"/>
  <c r="H1287"/>
  <c r="N1287" s="1"/>
  <c r="F1356"/>
  <c r="H1356"/>
  <c r="N1356" s="1"/>
  <c r="F887"/>
  <c r="H887"/>
  <c r="N887" s="1"/>
  <c r="F478"/>
  <c r="H478"/>
  <c r="N478" s="1"/>
  <c r="E1507"/>
  <c r="G1507"/>
  <c r="M1507" s="1"/>
  <c r="F821"/>
  <c r="H821"/>
  <c r="N821" s="1"/>
  <c r="F775"/>
  <c r="H775"/>
  <c r="N775" s="1"/>
  <c r="G121"/>
  <c r="M121" s="1"/>
  <c r="E121"/>
  <c r="F54"/>
  <c r="H54"/>
  <c r="N54" s="1"/>
  <c r="F1119"/>
  <c r="H1119"/>
  <c r="N1119" s="1"/>
  <c r="E525"/>
  <c r="G525"/>
  <c r="M525" s="1"/>
  <c r="E1497"/>
  <c r="G1497"/>
  <c r="M1497" s="1"/>
  <c r="H1022"/>
  <c r="N1022" s="1"/>
  <c r="F1022"/>
  <c r="F414"/>
  <c r="H414"/>
  <c r="N414" s="1"/>
  <c r="E754"/>
  <c r="G754"/>
  <c r="M754" s="1"/>
  <c r="E116"/>
  <c r="G116"/>
  <c r="M116" s="1"/>
  <c r="F91"/>
  <c r="H91"/>
  <c r="N91" s="1"/>
  <c r="F818"/>
  <c r="H818"/>
  <c r="N818" s="1"/>
  <c r="F255"/>
  <c r="H255"/>
  <c r="N255" s="1"/>
  <c r="E1048"/>
  <c r="G1048"/>
  <c r="M1048" s="1"/>
  <c r="F1156"/>
  <c r="H1156"/>
  <c r="N1156" s="1"/>
  <c r="E386"/>
  <c r="G386"/>
  <c r="M386" s="1"/>
  <c r="F90"/>
  <c r="H90"/>
  <c r="N90" s="1"/>
  <c r="F1032"/>
  <c r="H1032"/>
  <c r="N1032" s="1"/>
  <c r="G937"/>
  <c r="M937" s="1"/>
  <c r="E937"/>
  <c r="H325"/>
  <c r="N325" s="1"/>
  <c r="F325"/>
  <c r="H174"/>
  <c r="N174" s="1"/>
  <c r="F174"/>
  <c r="E1285"/>
  <c r="G1285"/>
  <c r="M1285" s="1"/>
  <c r="H253"/>
  <c r="N253" s="1"/>
  <c r="F253"/>
  <c r="F1253"/>
  <c r="H1253"/>
  <c r="N1253" s="1"/>
  <c r="H810"/>
  <c r="N810" s="1"/>
  <c r="F810"/>
  <c r="E545"/>
  <c r="G545"/>
  <c r="M545" s="1"/>
  <c r="F974"/>
  <c r="H974"/>
  <c r="N974" s="1"/>
  <c r="G756"/>
  <c r="M756" s="1"/>
  <c r="E756"/>
  <c r="F915"/>
  <c r="H915"/>
  <c r="N915" s="1"/>
  <c r="H1353"/>
  <c r="N1353" s="1"/>
  <c r="F1353"/>
  <c r="F1075"/>
  <c r="H1075"/>
  <c r="N1075" s="1"/>
  <c r="F885"/>
  <c r="H885"/>
  <c r="N885" s="1"/>
  <c r="H699"/>
  <c r="N699" s="1"/>
  <c r="F699"/>
  <c r="F917"/>
  <c r="H917"/>
  <c r="N917" s="1"/>
  <c r="E876"/>
  <c r="G876"/>
  <c r="M876" s="1"/>
  <c r="F41"/>
  <c r="H41"/>
  <c r="N41" s="1"/>
  <c r="F238"/>
  <c r="H238"/>
  <c r="N238" s="1"/>
  <c r="H347"/>
  <c r="N347" s="1"/>
  <c r="F347"/>
  <c r="E497"/>
  <c r="G497"/>
  <c r="M497" s="1"/>
  <c r="E244"/>
  <c r="G244"/>
  <c r="M244" s="1"/>
  <c r="H692"/>
  <c r="N692" s="1"/>
  <c r="F692"/>
  <c r="E1573"/>
  <c r="G1573"/>
  <c r="M1573" s="1"/>
  <c r="G1594"/>
  <c r="M1594" s="1"/>
  <c r="E1594"/>
  <c r="F1561"/>
  <c r="H1561"/>
  <c r="N1561" s="1"/>
  <c r="H1649"/>
  <c r="N1649" s="1"/>
  <c r="F1649"/>
  <c r="E348"/>
  <c r="G348"/>
  <c r="M348" s="1"/>
  <c r="H1277"/>
  <c r="N1277" s="1"/>
  <c r="F1277"/>
  <c r="H1240"/>
  <c r="N1240" s="1"/>
  <c r="F1240"/>
  <c r="H336"/>
  <c r="N336" s="1"/>
  <c r="F336"/>
  <c r="H1249"/>
  <c r="N1249" s="1"/>
  <c r="F1249"/>
  <c r="E1221"/>
  <c r="G1221"/>
  <c r="M1221" s="1"/>
  <c r="G1227"/>
  <c r="M1227" s="1"/>
  <c r="E1227"/>
  <c r="H1326"/>
  <c r="N1326" s="1"/>
  <c r="F1326"/>
  <c r="F1343"/>
  <c r="H1343"/>
  <c r="N1343" s="1"/>
  <c r="H1345"/>
  <c r="N1345" s="1"/>
  <c r="F1345"/>
  <c r="H278"/>
  <c r="N278" s="1"/>
  <c r="F278"/>
  <c r="H1407"/>
  <c r="N1407" s="1"/>
  <c r="F1407"/>
  <c r="E940"/>
  <c r="G940"/>
  <c r="M940" s="1"/>
  <c r="F1041"/>
  <c r="H1041"/>
  <c r="N1041" s="1"/>
  <c r="E447"/>
  <c r="G447"/>
  <c r="M447" s="1"/>
  <c r="F1529"/>
  <c r="H1529"/>
  <c r="N1529" s="1"/>
  <c r="F200"/>
  <c r="H200"/>
  <c r="N200" s="1"/>
  <c r="H1394"/>
  <c r="N1394" s="1"/>
  <c r="F1394"/>
  <c r="H1503"/>
  <c r="N1503" s="1"/>
  <c r="F1503"/>
  <c r="E1001"/>
  <c r="G1001"/>
  <c r="M1001" s="1"/>
  <c r="F773"/>
  <c r="H773"/>
  <c r="N773" s="1"/>
  <c r="H1311"/>
  <c r="N1311" s="1"/>
  <c r="F1311"/>
  <c r="H1411"/>
  <c r="N1411" s="1"/>
  <c r="F1411"/>
  <c r="H1265"/>
  <c r="N1265" s="1"/>
  <c r="F1265"/>
  <c r="F961"/>
  <c r="H961"/>
  <c r="N961" s="1"/>
  <c r="E1232"/>
  <c r="G1232"/>
  <c r="M1232" s="1"/>
  <c r="G466"/>
  <c r="M466" s="1"/>
  <c r="E466"/>
  <c r="E465"/>
  <c r="G465"/>
  <c r="M465" s="1"/>
  <c r="F779"/>
  <c r="H779"/>
  <c r="N779" s="1"/>
  <c r="E246"/>
  <c r="G246"/>
  <c r="M246" s="1"/>
  <c r="E724"/>
  <c r="G724"/>
  <c r="M724" s="1"/>
  <c r="F1291"/>
  <c r="H1291"/>
  <c r="N1291" s="1"/>
  <c r="F908"/>
  <c r="H908"/>
  <c r="N908" s="1"/>
  <c r="F163"/>
  <c r="H163"/>
  <c r="N163" s="1"/>
  <c r="H337"/>
  <c r="N337" s="1"/>
  <c r="F337"/>
  <c r="H275"/>
  <c r="N275" s="1"/>
  <c r="F275"/>
  <c r="H509"/>
  <c r="N509" s="1"/>
  <c r="F509"/>
  <c r="H225"/>
  <c r="N225" s="1"/>
  <c r="F225"/>
  <c r="F280"/>
  <c r="H280"/>
  <c r="N280" s="1"/>
  <c r="F709"/>
  <c r="H709"/>
  <c r="N709" s="1"/>
  <c r="E1551"/>
  <c r="G1551"/>
  <c r="M1551" s="1"/>
  <c r="G1557"/>
  <c r="M1557" s="1"/>
  <c r="E1557"/>
  <c r="F1584"/>
  <c r="H1584"/>
  <c r="N1584" s="1"/>
  <c r="G1606"/>
  <c r="M1606" s="1"/>
  <c r="E1606"/>
  <c r="H1582"/>
  <c r="N1582" s="1"/>
  <c r="F1582"/>
  <c r="H1596"/>
  <c r="N1596" s="1"/>
  <c r="F1596"/>
  <c r="E511"/>
  <c r="G511"/>
  <c r="M511" s="1"/>
  <c r="H1239"/>
  <c r="N1239" s="1"/>
  <c r="F1239"/>
  <c r="E1125"/>
  <c r="G1125"/>
  <c r="M1125" s="1"/>
  <c r="E840"/>
  <c r="G840"/>
  <c r="M840" s="1"/>
  <c r="E1127"/>
  <c r="G1127"/>
  <c r="M1127" s="1"/>
  <c r="E742"/>
  <c r="G742"/>
  <c r="M742" s="1"/>
  <c r="F455"/>
  <c r="H455"/>
  <c r="N455" s="1"/>
  <c r="E967"/>
  <c r="G967"/>
  <c r="M967" s="1"/>
  <c r="G388"/>
  <c r="M388" s="1"/>
  <c r="E388"/>
  <c r="E1219"/>
  <c r="G1219"/>
  <c r="M1219" s="1"/>
  <c r="E1639"/>
  <c r="G1639"/>
  <c r="M1639" s="1"/>
  <c r="E1286"/>
  <c r="G1286"/>
  <c r="M1286" s="1"/>
  <c r="F1334"/>
  <c r="H1334"/>
  <c r="N1334" s="1"/>
  <c r="G1319"/>
  <c r="M1319" s="1"/>
  <c r="E1319"/>
  <c r="H1340"/>
  <c r="N1340" s="1"/>
  <c r="F1340"/>
  <c r="E1517"/>
  <c r="G1517"/>
  <c r="M1517" s="1"/>
  <c r="G1042"/>
  <c r="M1042" s="1"/>
  <c r="E1042"/>
  <c r="F141"/>
  <c r="H141"/>
  <c r="N141" s="1"/>
  <c r="H660"/>
  <c r="N660" s="1"/>
  <c r="F660"/>
  <c r="F109"/>
  <c r="H109"/>
  <c r="N109" s="1"/>
  <c r="F1531"/>
  <c r="H1531"/>
  <c r="N1531" s="1"/>
  <c r="H112"/>
  <c r="N112" s="1"/>
  <c r="F112"/>
  <c r="H1312"/>
  <c r="N1312" s="1"/>
  <c r="F1312"/>
  <c r="E809"/>
  <c r="G809"/>
  <c r="M809" s="1"/>
  <c r="E905"/>
  <c r="G905"/>
  <c r="M905" s="1"/>
  <c r="F890"/>
  <c r="H890"/>
  <c r="N890" s="1"/>
  <c r="E212"/>
  <c r="G212"/>
  <c r="M212" s="1"/>
  <c r="F491"/>
  <c r="H491"/>
  <c r="N491" s="1"/>
  <c r="F434"/>
  <c r="H434"/>
  <c r="N434" s="1"/>
  <c r="E118"/>
  <c r="G118"/>
  <c r="M118" s="1"/>
  <c r="F1376"/>
  <c r="H1376"/>
  <c r="N1376" s="1"/>
  <c r="F1528"/>
  <c r="H1528"/>
  <c r="N1528" s="1"/>
  <c r="F789"/>
  <c r="H789"/>
  <c r="N789" s="1"/>
  <c r="E223"/>
  <c r="G223"/>
  <c r="M223" s="1"/>
  <c r="F122"/>
  <c r="H122"/>
  <c r="N122" s="1"/>
  <c r="H1402"/>
  <c r="N1402" s="1"/>
  <c r="F1402"/>
  <c r="G201"/>
  <c r="M201" s="1"/>
  <c r="E201"/>
  <c r="F820"/>
  <c r="H820"/>
  <c r="N820" s="1"/>
  <c r="E1281"/>
  <c r="G1281"/>
  <c r="M1281" s="1"/>
  <c r="E844"/>
  <c r="G844"/>
  <c r="M844" s="1"/>
  <c r="G1258"/>
  <c r="M1258" s="1"/>
  <c r="E1258"/>
  <c r="E891"/>
  <c r="G891"/>
  <c r="M891" s="1"/>
  <c r="H888"/>
  <c r="N888" s="1"/>
  <c r="F888"/>
  <c r="E479"/>
  <c r="G479"/>
  <c r="M479" s="1"/>
  <c r="F1074"/>
  <c r="H1074"/>
  <c r="N1074" s="1"/>
  <c r="F108"/>
  <c r="H108"/>
  <c r="N108" s="1"/>
  <c r="H1266"/>
  <c r="N1266" s="1"/>
  <c r="F1266"/>
  <c r="F184"/>
  <c r="H184"/>
  <c r="N184" s="1"/>
  <c r="E825"/>
  <c r="G825"/>
  <c r="M825" s="1"/>
  <c r="F117"/>
  <c r="H117"/>
  <c r="N117" s="1"/>
  <c r="G1054"/>
  <c r="M1054" s="1"/>
  <c r="E1054"/>
  <c r="F180"/>
  <c r="H180"/>
  <c r="N180" s="1"/>
  <c r="E910"/>
  <c r="G910"/>
  <c r="M910" s="1"/>
  <c r="G1428"/>
  <c r="M1428" s="1"/>
  <c r="E1428"/>
  <c r="F1183"/>
  <c r="H1183"/>
  <c r="N1183" s="1"/>
  <c r="F1202"/>
  <c r="H1202"/>
  <c r="N1202" s="1"/>
  <c r="G1289"/>
  <c r="M1289" s="1"/>
  <c r="E1289"/>
  <c r="E1284"/>
  <c r="G1284"/>
  <c r="M1284" s="1"/>
  <c r="E1426"/>
  <c r="G1426"/>
  <c r="M1426" s="1"/>
  <c r="E1429"/>
  <c r="G1429"/>
  <c r="M1429" s="1"/>
  <c r="F1133"/>
  <c r="H1133"/>
  <c r="N1133" s="1"/>
  <c r="H1086"/>
  <c r="N1086" s="1"/>
  <c r="F1086"/>
  <c r="E996"/>
  <c r="G996"/>
  <c r="M996" s="1"/>
  <c r="E904"/>
  <c r="G904"/>
  <c r="M904" s="1"/>
  <c r="G880"/>
  <c r="M880" s="1"/>
  <c r="E880"/>
  <c r="G961"/>
  <c r="M961" s="1"/>
  <c r="E961"/>
  <c r="F711"/>
  <c r="H711"/>
  <c r="N711" s="1"/>
  <c r="G635"/>
  <c r="M635" s="1"/>
  <c r="E635"/>
  <c r="H607"/>
  <c r="N607" s="1"/>
  <c r="F607"/>
  <c r="H567"/>
  <c r="N567" s="1"/>
  <c r="F567"/>
  <c r="H499"/>
  <c r="N499" s="1"/>
  <c r="F499"/>
  <c r="H483"/>
  <c r="N483" s="1"/>
  <c r="F483"/>
  <c r="H467"/>
  <c r="N467" s="1"/>
  <c r="F467"/>
  <c r="F439"/>
  <c r="H439"/>
  <c r="N439" s="1"/>
  <c r="F946"/>
  <c r="H946"/>
  <c r="N946" s="1"/>
  <c r="G871"/>
  <c r="M871" s="1"/>
  <c r="E871"/>
  <c r="H624"/>
  <c r="N624" s="1"/>
  <c r="F624"/>
  <c r="H541"/>
  <c r="N541" s="1"/>
  <c r="F541"/>
  <c r="F485"/>
  <c r="H485"/>
  <c r="N485" s="1"/>
  <c r="H465"/>
  <c r="N465" s="1"/>
  <c r="F465"/>
  <c r="G417"/>
  <c r="M417" s="1"/>
  <c r="E417"/>
  <c r="E397"/>
  <c r="G397"/>
  <c r="M397" s="1"/>
  <c r="F566"/>
  <c r="H566"/>
  <c r="N566" s="1"/>
  <c r="F498"/>
  <c r="H498"/>
  <c r="N498" s="1"/>
  <c r="F430"/>
  <c r="H430"/>
  <c r="N430" s="1"/>
  <c r="F382"/>
  <c r="H382"/>
  <c r="N382" s="1"/>
  <c r="H1278"/>
  <c r="N1278" s="1"/>
  <c r="F1278"/>
  <c r="F172"/>
  <c r="H172"/>
  <c r="N172" s="1"/>
  <c r="H1109"/>
  <c r="N1109" s="1"/>
  <c r="F1109"/>
  <c r="H860"/>
  <c r="N860" s="1"/>
  <c r="F860"/>
  <c r="F788"/>
  <c r="H788"/>
  <c r="N788" s="1"/>
  <c r="F1063"/>
  <c r="H1063"/>
  <c r="N1063" s="1"/>
  <c r="H763"/>
  <c r="N763" s="1"/>
  <c r="F763"/>
  <c r="E631"/>
  <c r="G631"/>
  <c r="M631" s="1"/>
  <c r="H563"/>
  <c r="N563" s="1"/>
  <c r="F563"/>
  <c r="E547"/>
  <c r="G547"/>
  <c r="M547" s="1"/>
  <c r="F343"/>
  <c r="H343"/>
  <c r="N343" s="1"/>
  <c r="H1033"/>
  <c r="N1033" s="1"/>
  <c r="F1033"/>
  <c r="F823"/>
  <c r="H823"/>
  <c r="N823" s="1"/>
  <c r="F640"/>
  <c r="H640"/>
  <c r="N640" s="1"/>
  <c r="F568"/>
  <c r="H568"/>
  <c r="N568" s="1"/>
  <c r="H552"/>
  <c r="N552" s="1"/>
  <c r="F552"/>
  <c r="H284"/>
  <c r="N284" s="1"/>
  <c r="F284"/>
  <c r="H160"/>
  <c r="N160" s="1"/>
  <c r="F160"/>
  <c r="E974"/>
  <c r="G974"/>
  <c r="M974" s="1"/>
  <c r="F862"/>
  <c r="H862"/>
  <c r="N862" s="1"/>
  <c r="H621"/>
  <c r="N621" s="1"/>
  <c r="F621"/>
  <c r="F585"/>
  <c r="H585"/>
  <c r="N585" s="1"/>
  <c r="H565"/>
  <c r="N565" s="1"/>
  <c r="F565"/>
  <c r="H549"/>
  <c r="N549" s="1"/>
  <c r="F549"/>
  <c r="H405"/>
  <c r="N405" s="1"/>
  <c r="F405"/>
  <c r="H858"/>
  <c r="N858" s="1"/>
  <c r="F858"/>
  <c r="G805"/>
  <c r="M805" s="1"/>
  <c r="E805"/>
  <c r="E658"/>
  <c r="G658"/>
  <c r="M658" s="1"/>
  <c r="H614"/>
  <c r="N614" s="1"/>
  <c r="F614"/>
  <c r="H562"/>
  <c r="N562" s="1"/>
  <c r="F562"/>
  <c r="H534"/>
  <c r="N534" s="1"/>
  <c r="F534"/>
  <c r="F194"/>
  <c r="H194"/>
  <c r="N194" s="1"/>
  <c r="H159"/>
  <c r="N159" s="1"/>
  <c r="F159"/>
  <c r="G66"/>
  <c r="M66" s="1"/>
  <c r="E66"/>
  <c r="G26"/>
  <c r="M26" s="1"/>
  <c r="E26"/>
  <c r="H137"/>
  <c r="N137" s="1"/>
  <c r="F137"/>
  <c r="F63"/>
  <c r="H63"/>
  <c r="N63" s="1"/>
  <c r="H27"/>
  <c r="N27" s="1"/>
  <c r="F27"/>
  <c r="F7"/>
  <c r="H7"/>
  <c r="N7" s="1"/>
  <c r="G64"/>
  <c r="M64" s="1"/>
  <c r="E64"/>
  <c r="G28"/>
  <c r="M28" s="1"/>
  <c r="E28"/>
  <c r="E8"/>
  <c r="G8"/>
  <c r="M8" s="1"/>
  <c r="H123"/>
  <c r="N123" s="1"/>
  <c r="F123"/>
  <c r="H57"/>
  <c r="N57" s="1"/>
  <c r="F57"/>
  <c r="H25"/>
  <c r="N25" s="1"/>
  <c r="F25"/>
  <c r="E2320"/>
  <c r="G2320"/>
  <c r="M2320" s="1"/>
  <c r="F1493"/>
  <c r="H1493"/>
  <c r="N1493" s="1"/>
  <c r="G2197"/>
  <c r="M2197" s="1"/>
  <c r="E2197"/>
  <c r="H2308"/>
  <c r="N2308" s="1"/>
  <c r="F2308"/>
  <c r="E1486"/>
  <c r="G1486"/>
  <c r="M1486" s="1"/>
  <c r="F2212"/>
  <c r="H2212"/>
  <c r="N2212" s="1"/>
  <c r="G1474"/>
  <c r="M1474" s="1"/>
  <c r="E1474"/>
  <c r="H1276"/>
  <c r="N1276" s="1"/>
  <c r="F1276"/>
  <c r="E1477"/>
  <c r="G1477"/>
  <c r="M1477" s="1"/>
  <c r="G1464"/>
  <c r="M1464" s="1"/>
  <c r="E1464"/>
  <c r="G1273"/>
  <c r="M1273" s="1"/>
  <c r="E1273"/>
  <c r="G1465"/>
  <c r="M1465" s="1"/>
  <c r="E1465"/>
  <c r="E1500"/>
  <c r="G1500"/>
  <c r="M1500" s="1"/>
  <c r="E1369"/>
  <c r="G1369"/>
  <c r="M1369" s="1"/>
  <c r="E1171"/>
  <c r="G1171"/>
  <c r="M1171" s="1"/>
  <c r="H1396"/>
  <c r="N1396" s="1"/>
  <c r="F1396"/>
  <c r="G1470"/>
  <c r="M1470" s="1"/>
  <c r="E1470"/>
  <c r="E1275"/>
  <c r="G1275"/>
  <c r="M1275" s="1"/>
  <c r="H1473"/>
  <c r="N1473" s="1"/>
  <c r="F1473"/>
  <c r="E812"/>
  <c r="G812"/>
  <c r="M812" s="1"/>
  <c r="E865"/>
  <c r="G865"/>
  <c r="M865" s="1"/>
  <c r="E360"/>
  <c r="G360"/>
  <c r="M360" s="1"/>
  <c r="H486"/>
  <c r="N486" s="1"/>
  <c r="F486"/>
  <c r="F1181"/>
  <c r="H1181"/>
  <c r="N1181" s="1"/>
  <c r="E437"/>
  <c r="G437"/>
  <c r="M437" s="1"/>
  <c r="E755"/>
  <c r="G755"/>
  <c r="M755" s="1"/>
  <c r="H429"/>
  <c r="N429" s="1"/>
  <c r="F429"/>
  <c r="N674" i="93"/>
  <c r="G674"/>
  <c r="G496"/>
  <c r="G312"/>
  <c r="N2244"/>
  <c r="N1179"/>
  <c r="N671"/>
  <c r="N750"/>
  <c r="G721"/>
  <c r="G678"/>
  <c r="G449"/>
  <c r="G1320"/>
  <c r="G1360"/>
  <c r="G686"/>
  <c r="N1238"/>
  <c r="G673"/>
  <c r="G682"/>
  <c r="N299"/>
  <c r="G546"/>
  <c r="G507"/>
  <c r="G676"/>
  <c r="N1360"/>
  <c r="G700"/>
  <c r="G1003"/>
  <c r="G693"/>
  <c r="G679"/>
  <c r="N986"/>
  <c r="G690"/>
  <c r="N677"/>
  <c r="N216"/>
  <c r="G986"/>
  <c r="G1234"/>
  <c r="G263"/>
  <c r="G492"/>
  <c r="G333"/>
  <c r="G1361"/>
  <c r="G728"/>
  <c r="G976"/>
  <c r="N780"/>
  <c r="N752"/>
  <c r="N1073"/>
  <c r="N881"/>
  <c r="N287"/>
  <c r="N247"/>
  <c r="N227"/>
  <c r="N501"/>
  <c r="N598"/>
  <c r="G342"/>
  <c r="G326"/>
  <c r="G837"/>
  <c r="N838"/>
  <c r="N965"/>
  <c r="N1191"/>
  <c r="G1146"/>
  <c r="G832"/>
  <c r="N886"/>
  <c r="G1241" i="94"/>
  <c r="M1241" s="1"/>
  <c r="E1241"/>
  <c r="E230"/>
  <c r="G230"/>
  <c r="M230" s="1"/>
  <c r="F572"/>
  <c r="H572"/>
  <c r="N572" s="1"/>
  <c r="H1640"/>
  <c r="N1640" s="1"/>
  <c r="F1640"/>
  <c r="F574"/>
  <c r="H574"/>
  <c r="N574" s="1"/>
  <c r="F1504"/>
  <c r="H1504"/>
  <c r="N1504" s="1"/>
  <c r="E1153"/>
  <c r="G1153"/>
  <c r="M1153" s="1"/>
  <c r="H1174"/>
  <c r="N1174" s="1"/>
  <c r="F1174"/>
  <c r="H1178"/>
  <c r="N1178" s="1"/>
  <c r="F1178"/>
  <c r="F1196"/>
  <c r="H1196"/>
  <c r="N1196" s="1"/>
  <c r="H1168"/>
  <c r="N1168" s="1"/>
  <c r="F1168"/>
  <c r="F1359"/>
  <c r="H1359"/>
  <c r="N1359" s="1"/>
  <c r="H1346"/>
  <c r="N1346" s="1"/>
  <c r="F1346"/>
  <c r="G1159"/>
  <c r="M1159" s="1"/>
  <c r="E1159"/>
  <c r="E145"/>
  <c r="G145"/>
  <c r="M145" s="1"/>
  <c r="G1400"/>
  <c r="M1400" s="1"/>
  <c r="E1400"/>
  <c r="F931"/>
  <c r="H931"/>
  <c r="N931" s="1"/>
  <c r="E939"/>
  <c r="G939"/>
  <c r="M939" s="1"/>
  <c r="H219"/>
  <c r="N219" s="1"/>
  <c r="F219"/>
  <c r="F1310"/>
  <c r="H1310"/>
  <c r="N1310" s="1"/>
  <c r="F1315"/>
  <c r="H1315"/>
  <c r="N1315" s="1"/>
  <c r="E895"/>
  <c r="G895"/>
  <c r="M895" s="1"/>
  <c r="E827"/>
  <c r="G827"/>
  <c r="M827" s="1"/>
  <c r="E176"/>
  <c r="G176"/>
  <c r="M176" s="1"/>
  <c r="E1410"/>
  <c r="G1410"/>
  <c r="M1410" s="1"/>
  <c r="F1530"/>
  <c r="H1530"/>
  <c r="N1530" s="1"/>
  <c r="H927"/>
  <c r="N927" s="1"/>
  <c r="F927"/>
  <c r="F924"/>
  <c r="H924"/>
  <c r="N924" s="1"/>
  <c r="G307"/>
  <c r="M307" s="1"/>
  <c r="E307"/>
  <c r="F603"/>
  <c r="H603"/>
  <c r="N603" s="1"/>
  <c r="G960"/>
  <c r="M960" s="1"/>
  <c r="E960"/>
  <c r="G1162"/>
  <c r="M1162" s="1"/>
  <c r="E1162"/>
  <c r="E796"/>
  <c r="G796"/>
  <c r="M796" s="1"/>
  <c r="H139"/>
  <c r="N139" s="1"/>
  <c r="F139"/>
  <c r="G359"/>
  <c r="M359" s="1"/>
  <c r="E359"/>
  <c r="F962"/>
  <c r="H962"/>
  <c r="N962" s="1"/>
  <c r="E411"/>
  <c r="G411"/>
  <c r="M411" s="1"/>
  <c r="G236"/>
  <c r="M236" s="1"/>
  <c r="E236"/>
  <c r="F580"/>
  <c r="H580"/>
  <c r="N580" s="1"/>
  <c r="F1515"/>
  <c r="H1515"/>
  <c r="N1515" s="1"/>
  <c r="H1301"/>
  <c r="N1301" s="1"/>
  <c r="F1301"/>
  <c r="F914"/>
  <c r="H914"/>
  <c r="N914" s="1"/>
  <c r="H852"/>
  <c r="N852" s="1"/>
  <c r="F852"/>
  <c r="E594"/>
  <c r="G594"/>
  <c r="M594" s="1"/>
  <c r="E1248"/>
  <c r="G1248"/>
  <c r="M1248" s="1"/>
  <c r="F1092"/>
  <c r="H1092"/>
  <c r="N1092" s="1"/>
  <c r="H203"/>
  <c r="N203" s="1"/>
  <c r="F203"/>
  <c r="F323"/>
  <c r="H323"/>
  <c r="N323" s="1"/>
  <c r="G535"/>
  <c r="M535" s="1"/>
  <c r="E535"/>
  <c r="H1592"/>
  <c r="N1592" s="1"/>
  <c r="F1592"/>
  <c r="E1588"/>
  <c r="G1588"/>
  <c r="M1588" s="1"/>
  <c r="F107"/>
  <c r="H107"/>
  <c r="N107" s="1"/>
  <c r="E1245"/>
  <c r="G1245"/>
  <c r="M1245" s="1"/>
  <c r="G972"/>
  <c r="M972" s="1"/>
  <c r="E972"/>
  <c r="G744"/>
  <c r="M744" s="1"/>
  <c r="E744"/>
  <c r="H966"/>
  <c r="N966" s="1"/>
  <c r="F966"/>
  <c r="G734"/>
  <c r="M734" s="1"/>
  <c r="E734"/>
  <c r="E403"/>
  <c r="G403"/>
  <c r="M403" s="1"/>
  <c r="E231"/>
  <c r="G231"/>
  <c r="M231" s="1"/>
  <c r="E983"/>
  <c r="G983"/>
  <c r="M983" s="1"/>
  <c r="G735"/>
  <c r="M735" s="1"/>
  <c r="E735"/>
  <c r="G512"/>
  <c r="M512" s="1"/>
  <c r="E512"/>
  <c r="E168"/>
  <c r="G168"/>
  <c r="M168" s="1"/>
  <c r="E529"/>
  <c r="G529"/>
  <c r="M529" s="1"/>
  <c r="G970"/>
  <c r="M970" s="1"/>
  <c r="E970"/>
  <c r="E618"/>
  <c r="G618"/>
  <c r="M618" s="1"/>
  <c r="E518"/>
  <c r="G518"/>
  <c r="M518" s="1"/>
  <c r="G354"/>
  <c r="M354" s="1"/>
  <c r="E354"/>
  <c r="F68"/>
  <c r="H68"/>
  <c r="N68" s="1"/>
  <c r="G2322"/>
  <c r="M2322" s="1"/>
  <c r="E2322"/>
  <c r="E2202"/>
  <c r="G2202"/>
  <c r="M2202" s="1"/>
  <c r="E2200"/>
  <c r="G2200"/>
  <c r="M2200" s="1"/>
  <c r="E1645"/>
  <c r="G1645"/>
  <c r="M1645" s="1"/>
  <c r="H1172"/>
  <c r="N1172" s="1"/>
  <c r="F1172"/>
  <c r="E1038"/>
  <c r="G1038"/>
  <c r="M1038" s="1"/>
  <c r="G1200"/>
  <c r="M1200" s="1"/>
  <c r="E1200"/>
  <c r="E1216"/>
  <c r="G1216"/>
  <c r="M1216" s="1"/>
  <c r="G1217"/>
  <c r="M1217" s="1"/>
  <c r="E1217"/>
  <c r="G1287"/>
  <c r="M1287" s="1"/>
  <c r="E1287"/>
  <c r="F1333"/>
  <c r="H1333"/>
  <c r="N1333" s="1"/>
  <c r="F1354"/>
  <c r="H1354"/>
  <c r="N1354" s="1"/>
  <c r="F1324"/>
  <c r="H1324"/>
  <c r="N1324" s="1"/>
  <c r="G1264"/>
  <c r="M1264" s="1"/>
  <c r="E1264"/>
  <c r="E887"/>
  <c r="G887"/>
  <c r="M887" s="1"/>
  <c r="F1052"/>
  <c r="H1052"/>
  <c r="N1052" s="1"/>
  <c r="F449"/>
  <c r="H449"/>
  <c r="N449" s="1"/>
  <c r="F121"/>
  <c r="H121"/>
  <c r="N121" s="1"/>
  <c r="F1395"/>
  <c r="H1395"/>
  <c r="N1395" s="1"/>
  <c r="H923"/>
  <c r="N923" s="1"/>
  <c r="F923"/>
  <c r="H610"/>
  <c r="N610" s="1"/>
  <c r="F610"/>
  <c r="E1072"/>
  <c r="G1072"/>
  <c r="M1072" s="1"/>
  <c r="G909"/>
  <c r="M909" s="1"/>
  <c r="E909"/>
  <c r="H1384"/>
  <c r="N1384" s="1"/>
  <c r="F1384"/>
  <c r="F921"/>
  <c r="H921"/>
  <c r="N921" s="1"/>
  <c r="H525"/>
  <c r="N525" s="1"/>
  <c r="F525"/>
  <c r="G959"/>
  <c r="M959" s="1"/>
  <c r="E959"/>
  <c r="G414"/>
  <c r="M414" s="1"/>
  <c r="E414"/>
  <c r="F754"/>
  <c r="H754"/>
  <c r="N754" s="1"/>
  <c r="F116"/>
  <c r="H116"/>
  <c r="N116" s="1"/>
  <c r="E91"/>
  <c r="G91"/>
  <c r="M91" s="1"/>
  <c r="G255"/>
  <c r="M255" s="1"/>
  <c r="E255"/>
  <c r="F148"/>
  <c r="H148"/>
  <c r="N148" s="1"/>
  <c r="H906"/>
  <c r="N906" s="1"/>
  <c r="F906"/>
  <c r="G90"/>
  <c r="M90" s="1"/>
  <c r="E90"/>
  <c r="F1401"/>
  <c r="H1401"/>
  <c r="N1401" s="1"/>
  <c r="E325"/>
  <c r="G325"/>
  <c r="M325" s="1"/>
  <c r="F1521"/>
  <c r="H1521"/>
  <c r="N1521" s="1"/>
  <c r="H1285"/>
  <c r="N1285" s="1"/>
  <c r="F1285"/>
  <c r="E253"/>
  <c r="G253"/>
  <c r="M253" s="1"/>
  <c r="F79"/>
  <c r="H79"/>
  <c r="N79" s="1"/>
  <c r="G468"/>
  <c r="M468" s="1"/>
  <c r="E468"/>
  <c r="H982"/>
  <c r="N982" s="1"/>
  <c r="F982"/>
  <c r="H551"/>
  <c r="N551" s="1"/>
  <c r="F551"/>
  <c r="H1257"/>
  <c r="N1257" s="1"/>
  <c r="F1257"/>
  <c r="H999"/>
  <c r="N999" s="1"/>
  <c r="F999"/>
  <c r="G580"/>
  <c r="M580" s="1"/>
  <c r="E580"/>
  <c r="F875"/>
  <c r="H875"/>
  <c r="N875" s="1"/>
  <c r="F672"/>
  <c r="H672"/>
  <c r="N672" s="1"/>
  <c r="F1379"/>
  <c r="H1379"/>
  <c r="N1379" s="1"/>
  <c r="G149"/>
  <c r="M149" s="1"/>
  <c r="E149"/>
  <c r="H395"/>
  <c r="N395" s="1"/>
  <c r="F395"/>
  <c r="E654"/>
  <c r="G654"/>
  <c r="M654" s="1"/>
  <c r="H761"/>
  <c r="N761" s="1"/>
  <c r="F761"/>
  <c r="F134"/>
  <c r="H134"/>
  <c r="N134" s="1"/>
  <c r="G501"/>
  <c r="M501" s="1"/>
  <c r="E501"/>
  <c r="G315"/>
  <c r="M315" s="1"/>
  <c r="E315"/>
  <c r="H331"/>
  <c r="N331" s="1"/>
  <c r="F331"/>
  <c r="H335"/>
  <c r="N335" s="1"/>
  <c r="F335"/>
  <c r="E533"/>
  <c r="G533"/>
  <c r="M533" s="1"/>
  <c r="F695"/>
  <c r="H695"/>
  <c r="N695" s="1"/>
  <c r="G1603"/>
  <c r="M1603" s="1"/>
  <c r="E1603"/>
  <c r="G1160"/>
  <c r="M1160" s="1"/>
  <c r="E1160"/>
  <c r="F367"/>
  <c r="H367"/>
  <c r="N367" s="1"/>
  <c r="H2323"/>
  <c r="N2323" s="1"/>
  <c r="F2323"/>
  <c r="H1302"/>
  <c r="N1302" s="1"/>
  <c r="F1302"/>
  <c r="G980"/>
  <c r="M980" s="1"/>
  <c r="E980"/>
  <c r="G808"/>
  <c r="M808" s="1"/>
  <c r="E808"/>
  <c r="G971"/>
  <c r="M971" s="1"/>
  <c r="E971"/>
  <c r="G738"/>
  <c r="M738" s="1"/>
  <c r="E738"/>
  <c r="G351"/>
  <c r="M351" s="1"/>
  <c r="E351"/>
  <c r="E259"/>
  <c r="G259"/>
  <c r="M259" s="1"/>
  <c r="G1139"/>
  <c r="M1139" s="1"/>
  <c r="E1139"/>
  <c r="E850"/>
  <c r="G850"/>
  <c r="M850" s="1"/>
  <c r="E739"/>
  <c r="G739"/>
  <c r="M739" s="1"/>
  <c r="G452"/>
  <c r="M452" s="1"/>
  <c r="E452"/>
  <c r="G364"/>
  <c r="M364" s="1"/>
  <c r="E364"/>
  <c r="E969"/>
  <c r="G969"/>
  <c r="M969" s="1"/>
  <c r="G736"/>
  <c r="M736" s="1"/>
  <c r="E736"/>
  <c r="E981"/>
  <c r="G981"/>
  <c r="M981" s="1"/>
  <c r="H737"/>
  <c r="N737" s="1"/>
  <c r="F737"/>
  <c r="H50"/>
  <c r="N50" s="1"/>
  <c r="F50"/>
  <c r="G99"/>
  <c r="M99" s="1"/>
  <c r="E99"/>
  <c r="F84"/>
  <c r="H84"/>
  <c r="N84" s="1"/>
  <c r="E2248"/>
  <c r="G2248"/>
  <c r="M2248" s="1"/>
  <c r="E2321"/>
  <c r="G2321"/>
  <c r="M2321" s="1"/>
  <c r="E2245"/>
  <c r="G2245"/>
  <c r="M2245" s="1"/>
  <c r="H1496"/>
  <c r="N1496" s="1"/>
  <c r="F1496"/>
  <c r="G1198"/>
  <c r="M1198" s="1"/>
  <c r="E1198"/>
  <c r="F1173"/>
  <c r="H1173"/>
  <c r="N1173" s="1"/>
  <c r="E1633"/>
  <c r="G1633"/>
  <c r="M1633" s="1"/>
  <c r="F1635"/>
  <c r="H1635"/>
  <c r="N1635" s="1"/>
  <c r="F1229"/>
  <c r="H1229"/>
  <c r="N1229" s="1"/>
  <c r="H1288"/>
  <c r="N1288" s="1"/>
  <c r="F1288"/>
  <c r="F1364"/>
  <c r="H1364"/>
  <c r="N1364" s="1"/>
  <c r="H1313"/>
  <c r="N1313" s="1"/>
  <c r="F1313"/>
  <c r="F363"/>
  <c r="H363"/>
  <c r="N363" s="1"/>
  <c r="F1298"/>
  <c r="H1298"/>
  <c r="N1298" s="1"/>
  <c r="F1076"/>
  <c r="H1076"/>
  <c r="N1076" s="1"/>
  <c r="H898"/>
  <c r="N898" s="1"/>
  <c r="F898"/>
  <c r="E74"/>
  <c r="G74"/>
  <c r="M74" s="1"/>
  <c r="F151"/>
  <c r="H151"/>
  <c r="N151" s="1"/>
  <c r="F1514"/>
  <c r="H1514"/>
  <c r="N1514" s="1"/>
  <c r="E15"/>
  <c r="G15"/>
  <c r="M15" s="1"/>
  <c r="E1180"/>
  <c r="G1180"/>
  <c r="M1180" s="1"/>
  <c r="G129"/>
  <c r="M129" s="1"/>
  <c r="E129"/>
  <c r="H1532"/>
  <c r="N1532" s="1"/>
  <c r="F1532"/>
  <c r="F470"/>
  <c r="H470"/>
  <c r="N470" s="1"/>
  <c r="F1071"/>
  <c r="H1071"/>
  <c r="N1071" s="1"/>
  <c r="G182"/>
  <c r="M182" s="1"/>
  <c r="E182"/>
  <c r="F138"/>
  <c r="H138"/>
  <c r="N138" s="1"/>
  <c r="G1501"/>
  <c r="M1501" s="1"/>
  <c r="E1501"/>
  <c r="G1147"/>
  <c r="M1147" s="1"/>
  <c r="E1147"/>
  <c r="G2323"/>
  <c r="M2323" s="1"/>
  <c r="E2323"/>
  <c r="H484"/>
  <c r="N484" s="1"/>
  <c r="F484"/>
  <c r="F956"/>
  <c r="H956"/>
  <c r="N956" s="1"/>
  <c r="G1482"/>
  <c r="M1482" s="1"/>
  <c r="E1482"/>
  <c r="F477"/>
  <c r="H477"/>
  <c r="N477" s="1"/>
  <c r="F832"/>
  <c r="H832"/>
  <c r="N832" s="1"/>
  <c r="H724"/>
  <c r="N724" s="1"/>
  <c r="F724"/>
  <c r="E165"/>
  <c r="G165"/>
  <c r="M165" s="1"/>
  <c r="G908"/>
  <c r="M908" s="1"/>
  <c r="E908"/>
  <c r="H1390"/>
  <c r="N1390" s="1"/>
  <c r="F1390"/>
  <c r="E265"/>
  <c r="G265"/>
  <c r="M265" s="1"/>
  <c r="F587"/>
  <c r="H587"/>
  <c r="N587" s="1"/>
  <c r="G586"/>
  <c r="M586" s="1"/>
  <c r="E586"/>
  <c r="F254"/>
  <c r="H254"/>
  <c r="N254" s="1"/>
  <c r="H532"/>
  <c r="N532" s="1"/>
  <c r="F532"/>
  <c r="E337"/>
  <c r="G337"/>
  <c r="M337" s="1"/>
  <c r="F267"/>
  <c r="H267"/>
  <c r="N267" s="1"/>
  <c r="E270"/>
  <c r="G270"/>
  <c r="M270" s="1"/>
  <c r="F1551"/>
  <c r="H1551"/>
  <c r="N1551" s="1"/>
  <c r="H1557"/>
  <c r="N1557" s="1"/>
  <c r="F1557"/>
  <c r="F1606"/>
  <c r="H1606"/>
  <c r="N1606" s="1"/>
  <c r="G1582"/>
  <c r="M1582" s="1"/>
  <c r="E1582"/>
  <c r="E296"/>
  <c r="G296"/>
  <c r="M296" s="1"/>
  <c r="G965"/>
  <c r="M965" s="1"/>
  <c r="E965"/>
  <c r="F1057"/>
  <c r="H1057"/>
  <c r="N1057" s="1"/>
  <c r="G881"/>
  <c r="M881" s="1"/>
  <c r="E881"/>
  <c r="F1125"/>
  <c r="H1125"/>
  <c r="N1125" s="1"/>
  <c r="H840"/>
  <c r="N840" s="1"/>
  <c r="F840"/>
  <c r="F1127"/>
  <c r="H1127"/>
  <c r="N1127" s="1"/>
  <c r="H742"/>
  <c r="N742" s="1"/>
  <c r="F742"/>
  <c r="G455"/>
  <c r="M455" s="1"/>
  <c r="E455"/>
  <c r="F967"/>
  <c r="H967"/>
  <c r="N967" s="1"/>
  <c r="G743"/>
  <c r="M743" s="1"/>
  <c r="E743"/>
  <c r="H388"/>
  <c r="N388" s="1"/>
  <c r="F388"/>
  <c r="G740"/>
  <c r="M740" s="1"/>
  <c r="E740"/>
  <c r="G453"/>
  <c r="M453" s="1"/>
  <c r="E453"/>
  <c r="F741"/>
  <c r="H741"/>
  <c r="N741" s="1"/>
  <c r="E570"/>
  <c r="G570"/>
  <c r="M570" s="1"/>
  <c r="H70"/>
  <c r="N70" s="1"/>
  <c r="F70"/>
  <c r="E69"/>
  <c r="G69"/>
  <c r="M69" s="1"/>
  <c r="H2326"/>
  <c r="N2326" s="1"/>
  <c r="F2326"/>
  <c r="H2201"/>
  <c r="N2201" s="1"/>
  <c r="F2201"/>
  <c r="F1228"/>
  <c r="H1228"/>
  <c r="N1228" s="1"/>
  <c r="E1163"/>
  <c r="G1163"/>
  <c r="M1163" s="1"/>
  <c r="H1641"/>
  <c r="N1641" s="1"/>
  <c r="F1641"/>
  <c r="G1165"/>
  <c r="M1165" s="1"/>
  <c r="E1165"/>
  <c r="H1643"/>
  <c r="N1643" s="1"/>
  <c r="F1643"/>
  <c r="H1169"/>
  <c r="N1169" s="1"/>
  <c r="F1169"/>
  <c r="H1286"/>
  <c r="N1286" s="1"/>
  <c r="F1286"/>
  <c r="F1351"/>
  <c r="H1351"/>
  <c r="N1351" s="1"/>
  <c r="F1338"/>
  <c r="H1338"/>
  <c r="N1338" s="1"/>
  <c r="F1526"/>
  <c r="H1526"/>
  <c r="N1526" s="1"/>
  <c r="E229"/>
  <c r="G229"/>
  <c r="M229" s="1"/>
  <c r="F1157"/>
  <c r="H1157"/>
  <c r="N1157" s="1"/>
  <c r="H2237"/>
  <c r="N2237" s="1"/>
  <c r="F2237"/>
  <c r="H183"/>
  <c r="N183" s="1"/>
  <c r="F183"/>
  <c r="G1502"/>
  <c r="M1502" s="1"/>
  <c r="E1502"/>
  <c r="F1155"/>
  <c r="H1155"/>
  <c r="N1155" s="1"/>
  <c r="H1391"/>
  <c r="N1391" s="1"/>
  <c r="F1391"/>
  <c r="E890"/>
  <c r="G890"/>
  <c r="M890" s="1"/>
  <c r="E491"/>
  <c r="G491"/>
  <c r="M491" s="1"/>
  <c r="F1523"/>
  <c r="H1523"/>
  <c r="N1523" s="1"/>
  <c r="H998"/>
  <c r="N998" s="1"/>
  <c r="F998"/>
  <c r="G1376"/>
  <c r="M1376" s="1"/>
  <c r="E1376"/>
  <c r="G213"/>
  <c r="M213" s="1"/>
  <c r="E213"/>
  <c r="E147"/>
  <c r="G147"/>
  <c r="M147" s="1"/>
  <c r="G72"/>
  <c r="M72" s="1"/>
  <c r="E72"/>
  <c r="F903"/>
  <c r="H903"/>
  <c r="N903" s="1"/>
  <c r="G1279"/>
  <c r="M1279" s="1"/>
  <c r="E1279"/>
  <c r="F782"/>
  <c r="H782"/>
  <c r="N782" s="1"/>
  <c r="H1254"/>
  <c r="N1254" s="1"/>
  <c r="F1254"/>
  <c r="F479"/>
  <c r="H479"/>
  <c r="N479" s="1"/>
  <c r="E1085"/>
  <c r="G1085"/>
  <c r="M1085" s="1"/>
  <c r="G184"/>
  <c r="M184" s="1"/>
  <c r="E184"/>
  <c r="F976"/>
  <c r="H976"/>
  <c r="N976" s="1"/>
  <c r="F143"/>
  <c r="H143"/>
  <c r="N143" s="1"/>
  <c r="G1103"/>
  <c r="M1103" s="1"/>
  <c r="E1103"/>
  <c r="F1054"/>
  <c r="H1054"/>
  <c r="N1054" s="1"/>
  <c r="F288"/>
  <c r="H288"/>
  <c r="N288" s="1"/>
  <c r="E1409"/>
  <c r="G1409"/>
  <c r="M1409" s="1"/>
  <c r="E883"/>
  <c r="G883"/>
  <c r="M883" s="1"/>
  <c r="G155"/>
  <c r="M155" s="1"/>
  <c r="E155"/>
  <c r="E1077"/>
  <c r="G1077"/>
  <c r="M1077" s="1"/>
  <c r="E836"/>
  <c r="G836"/>
  <c r="M836" s="1"/>
  <c r="E768"/>
  <c r="G768"/>
  <c r="M768" s="1"/>
  <c r="E955"/>
  <c r="G955"/>
  <c r="M955" s="1"/>
  <c r="E822"/>
  <c r="G822"/>
  <c r="M822" s="1"/>
  <c r="F659"/>
  <c r="H659"/>
  <c r="N659" s="1"/>
  <c r="H559"/>
  <c r="N559" s="1"/>
  <c r="F559"/>
  <c r="H531"/>
  <c r="N531" s="1"/>
  <c r="F531"/>
  <c r="E199"/>
  <c r="G199"/>
  <c r="M199" s="1"/>
  <c r="G951"/>
  <c r="M951" s="1"/>
  <c r="E951"/>
  <c r="H813"/>
  <c r="N813" s="1"/>
  <c r="F813"/>
  <c r="G632"/>
  <c r="M632" s="1"/>
  <c r="E632"/>
  <c r="E564"/>
  <c r="G564"/>
  <c r="M564" s="1"/>
  <c r="G548"/>
  <c r="M548" s="1"/>
  <c r="E548"/>
  <c r="E276"/>
  <c r="G276"/>
  <c r="M276" s="1"/>
  <c r="E152"/>
  <c r="G152"/>
  <c r="M152" s="1"/>
  <c r="G953"/>
  <c r="M953" s="1"/>
  <c r="E953"/>
  <c r="F841"/>
  <c r="H841"/>
  <c r="N841" s="1"/>
  <c r="E787"/>
  <c r="G787"/>
  <c r="M787" s="1"/>
  <c r="G613"/>
  <c r="M613" s="1"/>
  <c r="E613"/>
  <c r="E577"/>
  <c r="G577"/>
  <c r="M577" s="1"/>
  <c r="G561"/>
  <c r="M561" s="1"/>
  <c r="E561"/>
  <c r="G473"/>
  <c r="M473" s="1"/>
  <c r="E473"/>
  <c r="G297"/>
  <c r="M297" s="1"/>
  <c r="E297"/>
  <c r="G954"/>
  <c r="M954" s="1"/>
  <c r="E954"/>
  <c r="E826"/>
  <c r="G826"/>
  <c r="M826" s="1"/>
  <c r="E799"/>
  <c r="G799"/>
  <c r="M799" s="1"/>
  <c r="E650"/>
  <c r="G650"/>
  <c r="M650" s="1"/>
  <c r="E602"/>
  <c r="G602"/>
  <c r="M602" s="1"/>
  <c r="E558"/>
  <c r="G558"/>
  <c r="M558" s="1"/>
  <c r="E258"/>
  <c r="G258"/>
  <c r="M258" s="1"/>
  <c r="E150"/>
  <c r="G150"/>
  <c r="M150" s="1"/>
  <c r="G135"/>
  <c r="M135" s="1"/>
  <c r="E135"/>
  <c r="H62"/>
  <c r="N62" s="1"/>
  <c r="F62"/>
  <c r="F22"/>
  <c r="H22"/>
  <c r="N22" s="1"/>
  <c r="E131"/>
  <c r="G131"/>
  <c r="M131" s="1"/>
  <c r="G55"/>
  <c r="M55" s="1"/>
  <c r="E55"/>
  <c r="E23"/>
  <c r="G23"/>
  <c r="M23" s="1"/>
  <c r="E127"/>
  <c r="G127"/>
  <c r="M127" s="1"/>
  <c r="H60"/>
  <c r="N60" s="1"/>
  <c r="F60"/>
  <c r="F24"/>
  <c r="H24"/>
  <c r="N24" s="1"/>
  <c r="E245"/>
  <c r="G245"/>
  <c r="M245" s="1"/>
  <c r="F96"/>
  <c r="H96"/>
  <c r="N96" s="1"/>
  <c r="E49"/>
  <c r="G49"/>
  <c r="M49" s="1"/>
  <c r="G21"/>
  <c r="M21" s="1"/>
  <c r="E21"/>
  <c r="E2299"/>
  <c r="G2299"/>
  <c r="M2299" s="1"/>
  <c r="E1472"/>
  <c r="G1472"/>
  <c r="M1472" s="1"/>
  <c r="G1495"/>
  <c r="M1495" s="1"/>
  <c r="E1495"/>
  <c r="G2211"/>
  <c r="M2211" s="1"/>
  <c r="E2211"/>
  <c r="F2318"/>
  <c r="H2318"/>
  <c r="N2318" s="1"/>
  <c r="F1487"/>
  <c r="H1487"/>
  <c r="N1487" s="1"/>
  <c r="F1428"/>
  <c r="H1428"/>
  <c r="N1428" s="1"/>
  <c r="G1272"/>
  <c r="M1272" s="1"/>
  <c r="E1272"/>
  <c r="F1463"/>
  <c r="H1463"/>
  <c r="N1463" s="1"/>
  <c r="E1183"/>
  <c r="G1183"/>
  <c r="M1183" s="1"/>
  <c r="H1413"/>
  <c r="N1413" s="1"/>
  <c r="F1413"/>
  <c r="H1422"/>
  <c r="N1422" s="1"/>
  <c r="F1422"/>
  <c r="E1478"/>
  <c r="G1478"/>
  <c r="M1478" s="1"/>
  <c r="H1289"/>
  <c r="N1289" s="1"/>
  <c r="F1289"/>
  <c r="F1483"/>
  <c r="H1483"/>
  <c r="N1483" s="1"/>
  <c r="F1284"/>
  <c r="H1284"/>
  <c r="N1284" s="1"/>
  <c r="F1097"/>
  <c r="H1097"/>
  <c r="N1097" s="1"/>
  <c r="H1271"/>
  <c r="N1271" s="1"/>
  <c r="F1271"/>
  <c r="H1170"/>
  <c r="N1170" s="1"/>
  <c r="F1170"/>
  <c r="H948"/>
  <c r="N948" s="1"/>
  <c r="F948"/>
  <c r="H880"/>
  <c r="N880" s="1"/>
  <c r="F880"/>
  <c r="E828"/>
  <c r="G828"/>
  <c r="M828" s="1"/>
  <c r="F1009"/>
  <c r="H1009"/>
  <c r="N1009" s="1"/>
  <c r="H817"/>
  <c r="N817" s="1"/>
  <c r="F817"/>
  <c r="E567"/>
  <c r="G567"/>
  <c r="M567" s="1"/>
  <c r="G523"/>
  <c r="M523" s="1"/>
  <c r="E523"/>
  <c r="E499"/>
  <c r="G499"/>
  <c r="M499" s="1"/>
  <c r="E467"/>
  <c r="G467"/>
  <c r="M467" s="1"/>
  <c r="G439"/>
  <c r="M439" s="1"/>
  <c r="E439"/>
  <c r="H419"/>
  <c r="N419" s="1"/>
  <c r="F419"/>
  <c r="G1015"/>
  <c r="M1015" s="1"/>
  <c r="E1015"/>
  <c r="H919"/>
  <c r="N919" s="1"/>
  <c r="F919"/>
  <c r="F871"/>
  <c r="H871"/>
  <c r="N871" s="1"/>
  <c r="F604"/>
  <c r="H604"/>
  <c r="N604" s="1"/>
  <c r="G516"/>
  <c r="M516" s="1"/>
  <c r="E516"/>
  <c r="E488"/>
  <c r="G488"/>
  <c r="M488" s="1"/>
  <c r="G444"/>
  <c r="M444" s="1"/>
  <c r="E444"/>
  <c r="E408"/>
  <c r="G408"/>
  <c r="M408" s="1"/>
  <c r="E392"/>
  <c r="G392"/>
  <c r="M392" s="1"/>
  <c r="F437"/>
  <c r="H437"/>
  <c r="N437" s="1"/>
  <c r="H451"/>
  <c r="N451" s="1"/>
  <c r="F451"/>
  <c r="E933"/>
  <c r="G933"/>
  <c r="M933" s="1"/>
  <c r="N169" i="93"/>
  <c r="N1344"/>
  <c r="N1004"/>
  <c r="G311"/>
  <c r="G316"/>
  <c r="G750"/>
  <c r="G2244"/>
  <c r="G299"/>
  <c r="G215"/>
  <c r="N519"/>
  <c r="G524"/>
  <c r="N1341"/>
  <c r="N1003"/>
  <c r="N679"/>
  <c r="G218"/>
  <c r="G696"/>
  <c r="N263"/>
  <c r="N207"/>
  <c r="N544"/>
  <c r="N492"/>
  <c r="G308"/>
  <c r="G502"/>
  <c r="G835"/>
  <c r="N1361"/>
  <c r="N212"/>
  <c r="N719"/>
  <c r="G843"/>
  <c r="G1158"/>
  <c r="N904"/>
  <c r="G907"/>
  <c r="G587"/>
  <c r="G395"/>
  <c r="G829"/>
  <c r="F936" i="94"/>
  <c r="H936"/>
  <c r="N936" s="1"/>
  <c r="F869"/>
  <c r="H869"/>
  <c r="N869" s="1"/>
  <c r="E901"/>
  <c r="G901"/>
  <c r="M901" s="1"/>
  <c r="G766"/>
  <c r="M766" s="1"/>
  <c r="E766"/>
  <c r="E250"/>
  <c r="G250"/>
  <c r="M250" s="1"/>
  <c r="G1600"/>
  <c r="M1600" s="1"/>
  <c r="E1600"/>
  <c r="H751"/>
  <c r="N751" s="1"/>
  <c r="F751"/>
  <c r="H222"/>
  <c r="N222" s="1"/>
  <c r="F222"/>
  <c r="F1637"/>
  <c r="H1637"/>
  <c r="N1637" s="1"/>
  <c r="H1164"/>
  <c r="N1164" s="1"/>
  <c r="F1164"/>
  <c r="F1323"/>
  <c r="H1323"/>
  <c r="N1323" s="1"/>
  <c r="F1329"/>
  <c r="H1329"/>
  <c r="N1329" s="1"/>
  <c r="G1255"/>
  <c r="M1255" s="1"/>
  <c r="E1255"/>
  <c r="E786"/>
  <c r="G786"/>
  <c r="M786" s="1"/>
  <c r="F1400"/>
  <c r="H1400"/>
  <c r="N1400" s="1"/>
  <c r="E1145"/>
  <c r="G1145"/>
  <c r="M1145" s="1"/>
  <c r="F362"/>
  <c r="H362"/>
  <c r="N362" s="1"/>
  <c r="F638"/>
  <c r="H638"/>
  <c r="N638" s="1"/>
  <c r="H829"/>
  <c r="N829" s="1"/>
  <c r="F829"/>
  <c r="F925"/>
  <c r="H925"/>
  <c r="N925" s="1"/>
  <c r="F576"/>
  <c r="H576"/>
  <c r="N576" s="1"/>
  <c r="G1516"/>
  <c r="M1516" s="1"/>
  <c r="E1516"/>
  <c r="G1073"/>
  <c r="M1073" s="1"/>
  <c r="E1073"/>
  <c r="G1270"/>
  <c r="M1270" s="1"/>
  <c r="E1270"/>
  <c r="G842"/>
  <c r="M842" s="1"/>
  <c r="E842"/>
  <c r="F273"/>
  <c r="H273"/>
  <c r="N273" s="1"/>
  <c r="F1387"/>
  <c r="H1387"/>
  <c r="N1387" s="1"/>
  <c r="G927"/>
  <c r="M927" s="1"/>
  <c r="E927"/>
  <c r="G924"/>
  <c r="M924" s="1"/>
  <c r="E924"/>
  <c r="F307"/>
  <c r="H307"/>
  <c r="N307" s="1"/>
  <c r="H960"/>
  <c r="N960" s="1"/>
  <c r="F960"/>
  <c r="H1527"/>
  <c r="N1527" s="1"/>
  <c r="F1527"/>
  <c r="F796"/>
  <c r="H796"/>
  <c r="N796" s="1"/>
  <c r="F1129"/>
  <c r="H1129"/>
  <c r="N1129" s="1"/>
  <c r="G978"/>
  <c r="M978" s="1"/>
  <c r="E978"/>
  <c r="F1000"/>
  <c r="H1000"/>
  <c r="N1000" s="1"/>
  <c r="F958"/>
  <c r="H958"/>
  <c r="N958" s="1"/>
  <c r="E406"/>
  <c r="G406"/>
  <c r="M406" s="1"/>
  <c r="F446"/>
  <c r="H446"/>
  <c r="N446" s="1"/>
  <c r="H902"/>
  <c r="N902" s="1"/>
  <c r="F902"/>
  <c r="F1107"/>
  <c r="H1107"/>
  <c r="N1107" s="1"/>
  <c r="G77"/>
  <c r="M77" s="1"/>
  <c r="E77"/>
  <c r="E295"/>
  <c r="G295"/>
  <c r="M295" s="1"/>
  <c r="H1382"/>
  <c r="N1382" s="1"/>
  <c r="F1382"/>
  <c r="E993"/>
  <c r="G993"/>
  <c r="M993" s="1"/>
  <c r="E164"/>
  <c r="G164"/>
  <c r="M164" s="1"/>
  <c r="F815"/>
  <c r="H815"/>
  <c r="N815" s="1"/>
  <c r="F639"/>
  <c r="H639"/>
  <c r="N639" s="1"/>
  <c r="E544"/>
  <c r="G544"/>
  <c r="M544" s="1"/>
  <c r="F535"/>
  <c r="H535"/>
  <c r="N535" s="1"/>
  <c r="F232"/>
  <c r="H232"/>
  <c r="N232" s="1"/>
  <c r="E543"/>
  <c r="G543"/>
  <c r="M543" s="1"/>
  <c r="E319"/>
  <c r="G319"/>
  <c r="M319" s="1"/>
  <c r="H239"/>
  <c r="N239" s="1"/>
  <c r="F239"/>
  <c r="F704"/>
  <c r="H704"/>
  <c r="N704" s="1"/>
  <c r="E1595"/>
  <c r="G1595"/>
  <c r="M1595" s="1"/>
  <c r="G1567"/>
  <c r="M1567" s="1"/>
  <c r="E1567"/>
  <c r="F1588"/>
  <c r="H1588"/>
  <c r="N1588" s="1"/>
  <c r="E1599"/>
  <c r="G1599"/>
  <c r="M1599" s="1"/>
  <c r="G966"/>
  <c r="M966" s="1"/>
  <c r="E966"/>
  <c r="F734"/>
  <c r="H734"/>
  <c r="N734" s="1"/>
  <c r="F403"/>
  <c r="H403"/>
  <c r="N403" s="1"/>
  <c r="H983"/>
  <c r="N983" s="1"/>
  <c r="F983"/>
  <c r="G845"/>
  <c r="M845" s="1"/>
  <c r="E845"/>
  <c r="H735"/>
  <c r="N735" s="1"/>
  <c r="F735"/>
  <c r="F512"/>
  <c r="H512"/>
  <c r="N512" s="1"/>
  <c r="H448"/>
  <c r="N448" s="1"/>
  <c r="F448"/>
  <c r="H529"/>
  <c r="N529" s="1"/>
  <c r="F529"/>
  <c r="F349"/>
  <c r="H349"/>
  <c r="N349" s="1"/>
  <c r="F970"/>
  <c r="H970"/>
  <c r="N970" s="1"/>
  <c r="H618"/>
  <c r="N618" s="1"/>
  <c r="F618"/>
  <c r="H518"/>
  <c r="N518" s="1"/>
  <c r="F518"/>
  <c r="F354"/>
  <c r="H354"/>
  <c r="N354" s="1"/>
  <c r="H218"/>
  <c r="N218" s="1"/>
  <c r="F218"/>
  <c r="F205"/>
  <c r="H205"/>
  <c r="N205" s="1"/>
  <c r="E68"/>
  <c r="G68"/>
  <c r="M68" s="1"/>
  <c r="F2322"/>
  <c r="H2322"/>
  <c r="N2322" s="1"/>
  <c r="F2202"/>
  <c r="H2202"/>
  <c r="N2202" s="1"/>
  <c r="F2200"/>
  <c r="H2200"/>
  <c r="N2200" s="1"/>
  <c r="H1645"/>
  <c r="N1645" s="1"/>
  <c r="F1645"/>
  <c r="G1172"/>
  <c r="M1172" s="1"/>
  <c r="E1172"/>
  <c r="H1200"/>
  <c r="N1200" s="1"/>
  <c r="F1200"/>
  <c r="F1177"/>
  <c r="H1177"/>
  <c r="N1177" s="1"/>
  <c r="H1216"/>
  <c r="N1216" s="1"/>
  <c r="F1216"/>
  <c r="H1217"/>
  <c r="N1217" s="1"/>
  <c r="F1217"/>
  <c r="H1352"/>
  <c r="N1352" s="1"/>
  <c r="F1352"/>
  <c r="F1320"/>
  <c r="H1320"/>
  <c r="N1320" s="1"/>
  <c r="E899"/>
  <c r="G899"/>
  <c r="M899" s="1"/>
  <c r="E1269"/>
  <c r="G1269"/>
  <c r="M1269" s="1"/>
  <c r="E1000"/>
  <c r="G1000"/>
  <c r="M1000" s="1"/>
  <c r="F175"/>
  <c r="H175"/>
  <c r="N175" s="1"/>
  <c r="G923"/>
  <c r="M923" s="1"/>
  <c r="E923"/>
  <c r="F126"/>
  <c r="H126"/>
  <c r="N126" s="1"/>
  <c r="H1524"/>
  <c r="N1524" s="1"/>
  <c r="F1524"/>
  <c r="F912"/>
  <c r="H912"/>
  <c r="N912" s="1"/>
  <c r="H243"/>
  <c r="N243" s="1"/>
  <c r="F243"/>
  <c r="E1261"/>
  <c r="G1261"/>
  <c r="M1261" s="1"/>
  <c r="H797"/>
  <c r="N797" s="1"/>
  <c r="F797"/>
  <c r="F153"/>
  <c r="H153"/>
  <c r="N153" s="1"/>
  <c r="E227"/>
  <c r="G227"/>
  <c r="M227" s="1"/>
  <c r="G173"/>
  <c r="M173" s="1"/>
  <c r="E173"/>
  <c r="H1048"/>
  <c r="N1048" s="1"/>
  <c r="F1048"/>
  <c r="F938"/>
  <c r="H938"/>
  <c r="N938" s="1"/>
  <c r="E191"/>
  <c r="G191"/>
  <c r="M191" s="1"/>
  <c r="F941"/>
  <c r="H941"/>
  <c r="N941" s="1"/>
  <c r="G271"/>
  <c r="M271" s="1"/>
  <c r="E271"/>
  <c r="H1355"/>
  <c r="N1355" s="1"/>
  <c r="F1355"/>
  <c r="H937"/>
  <c r="N937" s="1"/>
  <c r="F937"/>
  <c r="F627"/>
  <c r="H627"/>
  <c r="N627" s="1"/>
  <c r="G161"/>
  <c r="M161" s="1"/>
  <c r="E161"/>
  <c r="F922"/>
  <c r="H922"/>
  <c r="N922" s="1"/>
  <c r="E528"/>
  <c r="G528"/>
  <c r="M528" s="1"/>
  <c r="F199"/>
  <c r="H199"/>
  <c r="N199" s="1"/>
  <c r="G964"/>
  <c r="M964" s="1"/>
  <c r="E964"/>
  <c r="E851"/>
  <c r="G851"/>
  <c r="M851" s="1"/>
  <c r="H940"/>
  <c r="N940" s="1"/>
  <c r="F940"/>
  <c r="F401"/>
  <c r="H401"/>
  <c r="N401" s="1"/>
  <c r="F1187"/>
  <c r="H1187"/>
  <c r="N1187" s="1"/>
  <c r="F778"/>
  <c r="H778"/>
  <c r="N778" s="1"/>
  <c r="F1511"/>
  <c r="H1511"/>
  <c r="N1511" s="1"/>
  <c r="F900"/>
  <c r="H900"/>
  <c r="N900" s="1"/>
  <c r="F801"/>
  <c r="H801"/>
  <c r="N801" s="1"/>
  <c r="F657"/>
  <c r="H657"/>
  <c r="N657" s="1"/>
  <c r="F654"/>
  <c r="H654"/>
  <c r="N654" s="1"/>
  <c r="F1303"/>
  <c r="H1303"/>
  <c r="N1303" s="1"/>
  <c r="H1188"/>
  <c r="N1188" s="1"/>
  <c r="F1188"/>
  <c r="H315"/>
  <c r="N315" s="1"/>
  <c r="F315"/>
  <c r="H210"/>
  <c r="N210" s="1"/>
  <c r="F210"/>
  <c r="H260"/>
  <c r="N260" s="1"/>
  <c r="F260"/>
  <c r="H305"/>
  <c r="N305" s="1"/>
  <c r="F305"/>
  <c r="G262"/>
  <c r="M262" s="1"/>
  <c r="E262"/>
  <c r="H524"/>
  <c r="N524" s="1"/>
  <c r="F524"/>
  <c r="E1569"/>
  <c r="G1569"/>
  <c r="M1569" s="1"/>
  <c r="H1594"/>
  <c r="N1594" s="1"/>
  <c r="F1594"/>
  <c r="G1649"/>
  <c r="M1649" s="1"/>
  <c r="E1649"/>
  <c r="H344"/>
  <c r="N344" s="1"/>
  <c r="F344"/>
  <c r="F385"/>
  <c r="H385"/>
  <c r="N385" s="1"/>
  <c r="E1002"/>
  <c r="G1002"/>
  <c r="M1002" s="1"/>
  <c r="F980"/>
  <c r="H980"/>
  <c r="N980" s="1"/>
  <c r="F808"/>
  <c r="H808"/>
  <c r="N808" s="1"/>
  <c r="F971"/>
  <c r="H971"/>
  <c r="N971" s="1"/>
  <c r="F738"/>
  <c r="H738"/>
  <c r="N738" s="1"/>
  <c r="E443"/>
  <c r="G443"/>
  <c r="M443" s="1"/>
  <c r="H351"/>
  <c r="N351" s="1"/>
  <c r="F351"/>
  <c r="H259"/>
  <c r="N259" s="1"/>
  <c r="F259"/>
  <c r="F1139"/>
  <c r="H1139"/>
  <c r="N1139" s="1"/>
  <c r="H850"/>
  <c r="N850" s="1"/>
  <c r="F850"/>
  <c r="F739"/>
  <c r="H739"/>
  <c r="N739" s="1"/>
  <c r="F452"/>
  <c r="H452"/>
  <c r="N452" s="1"/>
  <c r="F364"/>
  <c r="H364"/>
  <c r="N364" s="1"/>
  <c r="H969"/>
  <c r="N969" s="1"/>
  <c r="F969"/>
  <c r="F736"/>
  <c r="H736"/>
  <c r="N736" s="1"/>
  <c r="H317"/>
  <c r="N317" s="1"/>
  <c r="F317"/>
  <c r="H981"/>
  <c r="N981" s="1"/>
  <c r="F981"/>
  <c r="G737"/>
  <c r="M737" s="1"/>
  <c r="E737"/>
  <c r="F482"/>
  <c r="H482"/>
  <c r="N482" s="1"/>
  <c r="E50"/>
  <c r="G50"/>
  <c r="M50" s="1"/>
  <c r="H99"/>
  <c r="N99" s="1"/>
  <c r="F99"/>
  <c r="E84"/>
  <c r="G84"/>
  <c r="M84" s="1"/>
  <c r="F2248"/>
  <c r="H2248"/>
  <c r="N2248" s="1"/>
  <c r="F2321"/>
  <c r="H2321"/>
  <c r="N2321" s="1"/>
  <c r="F2245"/>
  <c r="H2245"/>
  <c r="N2245" s="1"/>
  <c r="G1496"/>
  <c r="M1496" s="1"/>
  <c r="E1496"/>
  <c r="H1198"/>
  <c r="N1198" s="1"/>
  <c r="F1198"/>
  <c r="G1173"/>
  <c r="M1173" s="1"/>
  <c r="E1173"/>
  <c r="E1249"/>
  <c r="G1249"/>
  <c r="M1249" s="1"/>
  <c r="F1221"/>
  <c r="H1221"/>
  <c r="N1221" s="1"/>
  <c r="H1633"/>
  <c r="N1633" s="1"/>
  <c r="F1633"/>
  <c r="E1635"/>
  <c r="G1635"/>
  <c r="M1635" s="1"/>
  <c r="G1229"/>
  <c r="M1229" s="1"/>
  <c r="E1229"/>
  <c r="F1362"/>
  <c r="H1362"/>
  <c r="N1362" s="1"/>
  <c r="F1332"/>
  <c r="H1332"/>
  <c r="N1332" s="1"/>
  <c r="G1393"/>
  <c r="M1393" s="1"/>
  <c r="E1393"/>
  <c r="G934"/>
  <c r="M934" s="1"/>
  <c r="E934"/>
  <c r="G363"/>
  <c r="M363" s="1"/>
  <c r="E363"/>
  <c r="E1298"/>
  <c r="G1298"/>
  <c r="M1298" s="1"/>
  <c r="G1076"/>
  <c r="M1076" s="1"/>
  <c r="E1076"/>
  <c r="G898"/>
  <c r="M898" s="1"/>
  <c r="E898"/>
  <c r="H884"/>
  <c r="N884" s="1"/>
  <c r="F884"/>
  <c r="F74"/>
  <c r="H74"/>
  <c r="N74" s="1"/>
  <c r="G151"/>
  <c r="M151" s="1"/>
  <c r="E151"/>
  <c r="G1514"/>
  <c r="M1514" s="1"/>
  <c r="E1514"/>
  <c r="F1005"/>
  <c r="H1005"/>
  <c r="N1005" s="1"/>
  <c r="F15"/>
  <c r="H15"/>
  <c r="N15" s="1"/>
  <c r="F1180"/>
  <c r="H1180"/>
  <c r="N1180" s="1"/>
  <c r="F1091"/>
  <c r="H1091"/>
  <c r="N1091" s="1"/>
  <c r="H129"/>
  <c r="N129" s="1"/>
  <c r="F129"/>
  <c r="G1394"/>
  <c r="M1394" s="1"/>
  <c r="E1394"/>
  <c r="F1093"/>
  <c r="H1093"/>
  <c r="N1093" s="1"/>
  <c r="E1053"/>
  <c r="G1053"/>
  <c r="M1053" s="1"/>
  <c r="F1513"/>
  <c r="H1513"/>
  <c r="N1513" s="1"/>
  <c r="E1071"/>
  <c r="G1071"/>
  <c r="M1071" s="1"/>
  <c r="F1020"/>
  <c r="H1020"/>
  <c r="N1020" s="1"/>
  <c r="G138"/>
  <c r="M138" s="1"/>
  <c r="E138"/>
  <c r="F1478"/>
  <c r="H1478"/>
  <c r="N1478" s="1"/>
  <c r="H707"/>
  <c r="N707" s="1"/>
  <c r="F707"/>
  <c r="G445"/>
  <c r="M445" s="1"/>
  <c r="E445"/>
  <c r="G495"/>
  <c r="M495" s="1"/>
  <c r="E495"/>
  <c r="E454"/>
  <c r="G454"/>
  <c r="M454" s="1"/>
  <c r="F1380"/>
  <c r="H1380"/>
  <c r="N1380" s="1"/>
  <c r="H783"/>
  <c r="N783" s="1"/>
  <c r="F783"/>
  <c r="E1105"/>
  <c r="G1105"/>
  <c r="M1105" s="1"/>
  <c r="E204"/>
  <c r="G204"/>
  <c r="M204" s="1"/>
  <c r="E1390"/>
  <c r="G1390"/>
  <c r="M1390" s="1"/>
  <c r="H1233"/>
  <c r="N1233" s="1"/>
  <c r="F1233"/>
  <c r="F833"/>
  <c r="H833"/>
  <c r="N833" s="1"/>
  <c r="H586"/>
  <c r="N586" s="1"/>
  <c r="F586"/>
  <c r="H310"/>
  <c r="N310" s="1"/>
  <c r="F310"/>
  <c r="H268"/>
  <c r="N268" s="1"/>
  <c r="F268"/>
  <c r="E267"/>
  <c r="G267"/>
  <c r="M267" s="1"/>
  <c r="H235"/>
  <c r="N235" s="1"/>
  <c r="F235"/>
  <c r="E327"/>
  <c r="G327"/>
  <c r="M327" s="1"/>
  <c r="H270"/>
  <c r="N270" s="1"/>
  <c r="F270"/>
  <c r="F706"/>
  <c r="H706"/>
  <c r="N706" s="1"/>
  <c r="F302"/>
  <c r="H302"/>
  <c r="N302" s="1"/>
  <c r="G356"/>
  <c r="M356" s="1"/>
  <c r="E356"/>
  <c r="G2324"/>
  <c r="M2324" s="1"/>
  <c r="E2324"/>
  <c r="H743"/>
  <c r="N743" s="1"/>
  <c r="F743"/>
  <c r="F1634"/>
  <c r="H1634"/>
  <c r="N1634" s="1"/>
  <c r="H740"/>
  <c r="N740" s="1"/>
  <c r="F740"/>
  <c r="F453"/>
  <c r="H453"/>
  <c r="N453" s="1"/>
  <c r="G741"/>
  <c r="M741" s="1"/>
  <c r="E741"/>
  <c r="H570"/>
  <c r="N570" s="1"/>
  <c r="F570"/>
  <c r="E70"/>
  <c r="G70"/>
  <c r="M70" s="1"/>
  <c r="E104"/>
  <c r="G104"/>
  <c r="M104" s="1"/>
  <c r="H171"/>
  <c r="N171" s="1"/>
  <c r="F171"/>
  <c r="H69"/>
  <c r="N69" s="1"/>
  <c r="F69"/>
  <c r="E2326"/>
  <c r="G2326"/>
  <c r="M2326" s="1"/>
  <c r="H2325"/>
  <c r="N2325" s="1"/>
  <c r="F2325"/>
  <c r="E2201"/>
  <c r="G2201"/>
  <c r="M2201" s="1"/>
  <c r="F1639"/>
  <c r="H1639"/>
  <c r="N1639" s="1"/>
  <c r="G1641"/>
  <c r="M1641" s="1"/>
  <c r="E1641"/>
  <c r="F1165"/>
  <c r="H1165"/>
  <c r="N1165" s="1"/>
  <c r="E1643"/>
  <c r="G1643"/>
  <c r="M1643" s="1"/>
  <c r="E1169"/>
  <c r="G1169"/>
  <c r="M1169" s="1"/>
  <c r="G1317"/>
  <c r="M1317" s="1"/>
  <c r="E1317"/>
  <c r="F1336"/>
  <c r="H1336"/>
  <c r="N1336" s="1"/>
  <c r="E536"/>
  <c r="G536"/>
  <c r="M536" s="1"/>
  <c r="E1082"/>
  <c r="G1082"/>
  <c r="M1082" s="1"/>
  <c r="F1042"/>
  <c r="H1042"/>
  <c r="N1042" s="1"/>
  <c r="F1383"/>
  <c r="H1383"/>
  <c r="N1383" s="1"/>
  <c r="H911"/>
  <c r="N911" s="1"/>
  <c r="F911"/>
  <c r="F920"/>
  <c r="H920"/>
  <c r="N920" s="1"/>
  <c r="H229"/>
  <c r="N229" s="1"/>
  <c r="F229"/>
  <c r="H42"/>
  <c r="N42" s="1"/>
  <c r="F42"/>
  <c r="H835"/>
  <c r="N835" s="1"/>
  <c r="F835"/>
  <c r="G183"/>
  <c r="M183" s="1"/>
  <c r="E183"/>
  <c r="F1414"/>
  <c r="H1414"/>
  <c r="N1414" s="1"/>
  <c r="E1267"/>
  <c r="G1267"/>
  <c r="M1267" s="1"/>
  <c r="E1525"/>
  <c r="G1525"/>
  <c r="M1525" s="1"/>
  <c r="E1087"/>
  <c r="G1087"/>
  <c r="M1087" s="1"/>
  <c r="G1059"/>
  <c r="M1059" s="1"/>
  <c r="E1059"/>
  <c r="E158"/>
  <c r="G158"/>
  <c r="M158" s="1"/>
  <c r="E1101"/>
  <c r="G1101"/>
  <c r="M1101" s="1"/>
  <c r="E998"/>
  <c r="G998"/>
  <c r="M998" s="1"/>
  <c r="F771"/>
  <c r="H771"/>
  <c r="N771" s="1"/>
  <c r="H147"/>
  <c r="N147" s="1"/>
  <c r="F147"/>
  <c r="F1304"/>
  <c r="H1304"/>
  <c r="N1304" s="1"/>
  <c r="F72"/>
  <c r="H72"/>
  <c r="N72" s="1"/>
  <c r="F790"/>
  <c r="H790"/>
  <c r="N790" s="1"/>
  <c r="F132"/>
  <c r="H132"/>
  <c r="N132" s="1"/>
  <c r="G1254"/>
  <c r="M1254" s="1"/>
  <c r="E1254"/>
  <c r="F1263"/>
  <c r="H1263"/>
  <c r="N1263" s="1"/>
  <c r="H889"/>
  <c r="N889" s="1"/>
  <c r="F889"/>
  <c r="F189"/>
  <c r="H189"/>
  <c r="N189" s="1"/>
  <c r="F241"/>
  <c r="H241"/>
  <c r="N241" s="1"/>
  <c r="F882"/>
  <c r="H882"/>
  <c r="N882" s="1"/>
  <c r="G334"/>
  <c r="M334" s="1"/>
  <c r="E334"/>
  <c r="E288"/>
  <c r="G288"/>
  <c r="M288" s="1"/>
  <c r="F883"/>
  <c r="H883"/>
  <c r="N883" s="1"/>
  <c r="F155"/>
  <c r="H155"/>
  <c r="N155" s="1"/>
  <c r="F1077"/>
  <c r="H1077"/>
  <c r="N1077" s="1"/>
  <c r="H836"/>
  <c r="N836" s="1"/>
  <c r="F836"/>
  <c r="F768"/>
  <c r="H768"/>
  <c r="N768" s="1"/>
  <c r="F955"/>
  <c r="H955"/>
  <c r="N955" s="1"/>
  <c r="H822"/>
  <c r="N822" s="1"/>
  <c r="F822"/>
  <c r="G659"/>
  <c r="M659" s="1"/>
  <c r="E659"/>
  <c r="E559"/>
  <c r="G559"/>
  <c r="M559" s="1"/>
  <c r="G531"/>
  <c r="M531" s="1"/>
  <c r="E531"/>
  <c r="H951"/>
  <c r="N951" s="1"/>
  <c r="F951"/>
  <c r="G813"/>
  <c r="M813" s="1"/>
  <c r="E813"/>
  <c r="F632"/>
  <c r="H632"/>
  <c r="N632" s="1"/>
  <c r="H564"/>
  <c r="N564" s="1"/>
  <c r="F564"/>
  <c r="H548"/>
  <c r="N548" s="1"/>
  <c r="F548"/>
  <c r="H276"/>
  <c r="N276" s="1"/>
  <c r="F276"/>
  <c r="F152"/>
  <c r="H152"/>
  <c r="N152" s="1"/>
  <c r="F953"/>
  <c r="H953"/>
  <c r="N953" s="1"/>
  <c r="G841"/>
  <c r="M841" s="1"/>
  <c r="E841"/>
  <c r="F787"/>
  <c r="H787"/>
  <c r="N787" s="1"/>
  <c r="H613"/>
  <c r="N613" s="1"/>
  <c r="F613"/>
  <c r="H577"/>
  <c r="N577" s="1"/>
  <c r="F577"/>
  <c r="H561"/>
  <c r="N561" s="1"/>
  <c r="F561"/>
  <c r="H297"/>
  <c r="N297" s="1"/>
  <c r="F297"/>
  <c r="H954"/>
  <c r="N954" s="1"/>
  <c r="F954"/>
  <c r="F826"/>
  <c r="H826"/>
  <c r="N826" s="1"/>
  <c r="F799"/>
  <c r="H799"/>
  <c r="N799" s="1"/>
  <c r="F650"/>
  <c r="H650"/>
  <c r="N650" s="1"/>
  <c r="H602"/>
  <c r="N602" s="1"/>
  <c r="F602"/>
  <c r="F558"/>
  <c r="H558"/>
  <c r="N558" s="1"/>
  <c r="F258"/>
  <c r="H258"/>
  <c r="N258" s="1"/>
  <c r="H150"/>
  <c r="N150" s="1"/>
  <c r="F150"/>
  <c r="H135"/>
  <c r="N135" s="1"/>
  <c r="F135"/>
  <c r="G62"/>
  <c r="M62" s="1"/>
  <c r="E62"/>
  <c r="E22"/>
  <c r="G22"/>
  <c r="M22" s="1"/>
  <c r="F131"/>
  <c r="H131"/>
  <c r="N131" s="1"/>
  <c r="F55"/>
  <c r="H55"/>
  <c r="N55" s="1"/>
  <c r="F23"/>
  <c r="H23"/>
  <c r="N23" s="1"/>
  <c r="H127"/>
  <c r="N127" s="1"/>
  <c r="F127"/>
  <c r="G60"/>
  <c r="M60" s="1"/>
  <c r="E60"/>
  <c r="E24"/>
  <c r="G24"/>
  <c r="M24" s="1"/>
  <c r="H245"/>
  <c r="N245" s="1"/>
  <c r="F245"/>
  <c r="E96"/>
  <c r="G96"/>
  <c r="M96" s="1"/>
  <c r="F49"/>
  <c r="H49"/>
  <c r="N49" s="1"/>
  <c r="H21"/>
  <c r="N21" s="1"/>
  <c r="F21"/>
  <c r="H2299"/>
  <c r="N2299" s="1"/>
  <c r="F2299"/>
  <c r="F1472"/>
  <c r="H1472"/>
  <c r="N1472" s="1"/>
  <c r="H1495"/>
  <c r="N1495" s="1"/>
  <c r="F1495"/>
  <c r="H2211"/>
  <c r="N2211" s="1"/>
  <c r="F2211"/>
  <c r="E2318"/>
  <c r="G2318"/>
  <c r="M2318" s="1"/>
  <c r="E1487"/>
  <c r="G1487"/>
  <c r="M1487" s="1"/>
  <c r="H1272"/>
  <c r="N1272" s="1"/>
  <c r="F1272"/>
  <c r="E1463"/>
  <c r="G1463"/>
  <c r="M1463" s="1"/>
  <c r="G1413"/>
  <c r="M1413" s="1"/>
  <c r="E1413"/>
  <c r="E1202"/>
  <c r="G1202"/>
  <c r="M1202" s="1"/>
  <c r="E1422"/>
  <c r="G1422"/>
  <c r="M1422" s="1"/>
  <c r="G1483"/>
  <c r="M1483" s="1"/>
  <c r="E1483"/>
  <c r="G1097"/>
  <c r="M1097" s="1"/>
  <c r="E1097"/>
  <c r="H1426"/>
  <c r="N1426" s="1"/>
  <c r="F1426"/>
  <c r="G1271"/>
  <c r="M1271" s="1"/>
  <c r="E1271"/>
  <c r="H1429"/>
  <c r="N1429" s="1"/>
  <c r="F1429"/>
  <c r="E1170"/>
  <c r="G1170"/>
  <c r="M1170" s="1"/>
  <c r="H856"/>
  <c r="N856" s="1"/>
  <c r="F856"/>
  <c r="F854"/>
  <c r="H854"/>
  <c r="N854" s="1"/>
  <c r="H1088"/>
  <c r="N1088" s="1"/>
  <c r="F1088"/>
  <c r="H1015"/>
  <c r="N1015" s="1"/>
  <c r="F1015"/>
  <c r="F791"/>
  <c r="H791"/>
  <c r="N791" s="1"/>
  <c r="F536"/>
  <c r="H536"/>
  <c r="N536" s="1"/>
  <c r="F516"/>
  <c r="H516"/>
  <c r="N516" s="1"/>
  <c r="H468"/>
  <c r="N468" s="1"/>
  <c r="F468"/>
  <c r="F444"/>
  <c r="H444"/>
  <c r="N444" s="1"/>
  <c r="H408"/>
  <c r="N408" s="1"/>
  <c r="F408"/>
  <c r="H392"/>
  <c r="N392" s="1"/>
  <c r="F392"/>
  <c r="F352"/>
  <c r="H352"/>
  <c r="N352" s="1"/>
  <c r="H320"/>
  <c r="N320" s="1"/>
  <c r="F320"/>
  <c r="F292"/>
  <c r="H292"/>
  <c r="N292" s="1"/>
  <c r="F252"/>
  <c r="H252"/>
  <c r="N252" s="1"/>
  <c r="F1143"/>
  <c r="H1143"/>
  <c r="N1143" s="1"/>
  <c r="H1025"/>
  <c r="N1025" s="1"/>
  <c r="F1025"/>
  <c r="G990"/>
  <c r="M990" s="1"/>
  <c r="E990"/>
  <c r="G894"/>
  <c r="M894" s="1"/>
  <c r="E894"/>
  <c r="G798"/>
  <c r="M798" s="1"/>
  <c r="E798"/>
  <c r="E725"/>
  <c r="G725"/>
  <c r="M725" s="1"/>
  <c r="E669"/>
  <c r="G669"/>
  <c r="M669" s="1"/>
  <c r="E625"/>
  <c r="G625"/>
  <c r="M625" s="1"/>
  <c r="F361"/>
  <c r="H361"/>
  <c r="N361" s="1"/>
  <c r="G1113"/>
  <c r="M1113" s="1"/>
  <c r="E1113"/>
  <c r="H757"/>
  <c r="N757" s="1"/>
  <c r="F757"/>
  <c r="H714"/>
  <c r="N714" s="1"/>
  <c r="F714"/>
  <c r="E634"/>
  <c r="G634"/>
  <c r="M634" s="1"/>
  <c r="E1368"/>
  <c r="G1368"/>
  <c r="M1368" s="1"/>
  <c r="E198"/>
  <c r="G198"/>
  <c r="M198" s="1"/>
  <c r="F942"/>
  <c r="H942"/>
  <c r="N942" s="1"/>
  <c r="H893"/>
  <c r="N893" s="1"/>
  <c r="F893"/>
  <c r="E220"/>
  <c r="G220"/>
  <c r="M220" s="1"/>
  <c r="H2320"/>
  <c r="N2320" s="1"/>
  <c r="F2320"/>
  <c r="F1149"/>
  <c r="H1149"/>
  <c r="N1149" s="1"/>
  <c r="F1094"/>
  <c r="H1094"/>
  <c r="N1094" s="1"/>
  <c r="H1037"/>
  <c r="N1037" s="1"/>
  <c r="F1037"/>
  <c r="H1008"/>
  <c r="N1008" s="1"/>
  <c r="F1008"/>
  <c r="H984"/>
  <c r="N984" s="1"/>
  <c r="F984"/>
  <c r="E956"/>
  <c r="G956"/>
  <c r="M956" s="1"/>
  <c r="F1137"/>
  <c r="H1137"/>
  <c r="N1137" s="1"/>
  <c r="F1084"/>
  <c r="H1084"/>
  <c r="N1084" s="1"/>
  <c r="F1014"/>
  <c r="H1014"/>
  <c r="N1014" s="1"/>
  <c r="E977"/>
  <c r="G977"/>
  <c r="M977" s="1"/>
  <c r="F1023"/>
  <c r="H1023"/>
  <c r="N1023" s="1"/>
  <c r="E994"/>
  <c r="G994"/>
  <c r="M994" s="1"/>
  <c r="H957"/>
  <c r="N957" s="1"/>
  <c r="F957"/>
  <c r="G877"/>
  <c r="M877" s="1"/>
  <c r="E877"/>
  <c r="H1035"/>
  <c r="N1035" s="1"/>
  <c r="F1035"/>
  <c r="H995"/>
  <c r="N995" s="1"/>
  <c r="F995"/>
  <c r="H963"/>
  <c r="N963" s="1"/>
  <c r="F963"/>
  <c r="H878"/>
  <c r="N878" s="1"/>
  <c r="F878"/>
  <c r="G505"/>
  <c r="M505" s="1"/>
  <c r="E505"/>
  <c r="E469"/>
  <c r="G469"/>
  <c r="M469" s="1"/>
  <c r="G421"/>
  <c r="M421" s="1"/>
  <c r="E421"/>
  <c r="E401"/>
  <c r="G401"/>
  <c r="M401" s="1"/>
  <c r="G365"/>
  <c r="M365" s="1"/>
  <c r="E365"/>
  <c r="H1027"/>
  <c r="N1027" s="1"/>
  <c r="F1027"/>
  <c r="F997"/>
  <c r="H997"/>
  <c r="N997" s="1"/>
  <c r="F874"/>
  <c r="H874"/>
  <c r="N874" s="1"/>
  <c r="F794"/>
  <c r="H794"/>
  <c r="N794" s="1"/>
  <c r="G726"/>
  <c r="M726" s="1"/>
  <c r="E726"/>
  <c r="E154"/>
  <c r="G154"/>
  <c r="M154" s="1"/>
  <c r="F58"/>
  <c r="H58"/>
  <c r="N58" s="1"/>
  <c r="F892"/>
  <c r="H892"/>
  <c r="N892" s="1"/>
  <c r="G581"/>
  <c r="M581" s="1"/>
  <c r="E581"/>
  <c r="G1344" i="93"/>
  <c r="N717"/>
  <c r="N341"/>
  <c r="N231"/>
  <c r="N316"/>
  <c r="N187"/>
  <c r="G574"/>
  <c r="G1231"/>
  <c r="N1038"/>
  <c r="G2246"/>
  <c r="G1316"/>
  <c r="G1242"/>
  <c r="N215"/>
  <c r="G705"/>
  <c r="G519"/>
  <c r="N546"/>
  <c r="N262"/>
  <c r="N715"/>
  <c r="G205"/>
  <c r="N308"/>
  <c r="N1145"/>
  <c r="N502"/>
  <c r="N314"/>
  <c r="G83"/>
  <c r="G692"/>
  <c r="N1163"/>
  <c r="G719"/>
  <c r="N2247"/>
  <c r="N843"/>
  <c r="G347"/>
  <c r="G672"/>
  <c r="G1080"/>
  <c r="G915"/>
  <c r="N377"/>
  <c r="G309"/>
  <c r="G269"/>
  <c r="N895"/>
  <c r="G869"/>
  <c r="N286"/>
  <c r="N246"/>
  <c r="N202"/>
  <c r="N182"/>
  <c r="N251"/>
  <c r="N629"/>
  <c r="N666"/>
  <c r="G638"/>
  <c r="G170"/>
  <c r="N119"/>
  <c r="F396" i="94"/>
  <c r="H396"/>
  <c r="N396" s="1"/>
  <c r="F987"/>
  <c r="H987"/>
  <c r="N987" s="1"/>
  <c r="H473"/>
  <c r="N473" s="1"/>
  <c r="F473"/>
  <c r="E477"/>
  <c r="G477"/>
  <c r="M477" s="1"/>
  <c r="F785"/>
  <c r="H785"/>
  <c r="N785" s="1"/>
  <c r="F1375"/>
  <c r="H1375"/>
  <c r="N1375" s="1"/>
  <c r="F146"/>
  <c r="H146"/>
  <c r="N146" s="1"/>
  <c r="G1006"/>
  <c r="M1006" s="1"/>
  <c r="E1006"/>
  <c r="E226"/>
  <c r="G226"/>
  <c r="M226" s="1"/>
  <c r="E314"/>
  <c r="G314"/>
  <c r="M314" s="1"/>
  <c r="G1648"/>
  <c r="M1648" s="1"/>
  <c r="E1648"/>
  <c r="E248"/>
  <c r="G248"/>
  <c r="M248" s="1"/>
  <c r="H1242"/>
  <c r="N1242" s="1"/>
  <c r="F1242"/>
  <c r="H973"/>
  <c r="N973" s="1"/>
  <c r="F973"/>
  <c r="H496"/>
  <c r="N496" s="1"/>
  <c r="F496"/>
  <c r="F312"/>
  <c r="H312"/>
  <c r="N312" s="1"/>
  <c r="H513"/>
  <c r="N513" s="1"/>
  <c r="F513"/>
  <c r="F510"/>
  <c r="H510"/>
  <c r="N510" s="1"/>
  <c r="H944"/>
  <c r="N944" s="1"/>
  <c r="F944"/>
  <c r="H1232"/>
  <c r="N1232" s="1"/>
  <c r="F1232"/>
  <c r="F454"/>
  <c r="H454"/>
  <c r="N454" s="1"/>
  <c r="H1246"/>
  <c r="N1246" s="1"/>
  <c r="F1246"/>
  <c r="F800"/>
  <c r="H800"/>
  <c r="N800" s="1"/>
  <c r="E1585"/>
  <c r="G1585"/>
  <c r="M1585" s="1"/>
  <c r="H1648"/>
  <c r="N1648" s="1"/>
  <c r="F1648"/>
  <c r="H1192"/>
  <c r="N1192" s="1"/>
  <c r="F1192"/>
  <c r="H366"/>
  <c r="N366" s="1"/>
  <c r="F366"/>
  <c r="H1241"/>
  <c r="N1241" s="1"/>
  <c r="F1241"/>
  <c r="H1231"/>
  <c r="N1231" s="1"/>
  <c r="F1231"/>
  <c r="F230"/>
  <c r="H230"/>
  <c r="N230" s="1"/>
  <c r="F1342"/>
  <c r="H1342"/>
  <c r="N1342" s="1"/>
  <c r="H696"/>
  <c r="N696" s="1"/>
  <c r="F696"/>
  <c r="E968"/>
  <c r="G968"/>
  <c r="M968" s="1"/>
  <c r="G1644"/>
  <c r="M1644" s="1"/>
  <c r="E1644"/>
  <c r="H619"/>
  <c r="N619" s="1"/>
  <c r="F619"/>
  <c r="F459"/>
  <c r="H459"/>
  <c r="N459" s="1"/>
  <c r="E399"/>
  <c r="G399"/>
  <c r="M399" s="1"/>
  <c r="H2199"/>
  <c r="N2199" s="1"/>
  <c r="F2199"/>
  <c r="E1637"/>
  <c r="G1637"/>
  <c r="M1637" s="1"/>
  <c r="E1164"/>
  <c r="G1164"/>
  <c r="M1164" s="1"/>
  <c r="F1327"/>
  <c r="H1327"/>
  <c r="N1327" s="1"/>
  <c r="H1314"/>
  <c r="N1314" s="1"/>
  <c r="F1314"/>
  <c r="F1348"/>
  <c r="H1348"/>
  <c r="N1348" s="1"/>
  <c r="G1642"/>
  <c r="M1642" s="1"/>
  <c r="E1642"/>
  <c r="F494"/>
  <c r="H494"/>
  <c r="N494" s="1"/>
  <c r="F1255"/>
  <c r="H1255"/>
  <c r="N1255" s="1"/>
  <c r="H786"/>
  <c r="N786" s="1"/>
  <c r="F786"/>
  <c r="G1461"/>
  <c r="M1461" s="1"/>
  <c r="E1461"/>
  <c r="G362"/>
  <c r="M362" s="1"/>
  <c r="E362"/>
  <c r="F181"/>
  <c r="H181"/>
  <c r="N181" s="1"/>
  <c r="G1388"/>
  <c r="M1388" s="1"/>
  <c r="E1388"/>
  <c r="G928"/>
  <c r="M928" s="1"/>
  <c r="E928"/>
  <c r="F290"/>
  <c r="H290"/>
  <c r="N290" s="1"/>
  <c r="F1516"/>
  <c r="H1516"/>
  <c r="N1516" s="1"/>
  <c r="F1306"/>
  <c r="H1306"/>
  <c r="N1306" s="1"/>
  <c r="F842"/>
  <c r="H842"/>
  <c r="N842" s="1"/>
  <c r="E1179"/>
  <c r="G1179"/>
  <c r="M1179" s="1"/>
  <c r="G1090"/>
  <c r="M1090" s="1"/>
  <c r="E1090"/>
  <c r="F113"/>
  <c r="H113"/>
  <c r="N113" s="1"/>
  <c r="F193"/>
  <c r="H193"/>
  <c r="N193" s="1"/>
  <c r="E1260"/>
  <c r="G1260"/>
  <c r="M1260" s="1"/>
  <c r="G1300"/>
  <c r="M1300" s="1"/>
  <c r="E1300"/>
  <c r="E162"/>
  <c r="G162"/>
  <c r="M162" s="1"/>
  <c r="H930"/>
  <c r="N930" s="1"/>
  <c r="F930"/>
  <c r="E13"/>
  <c r="G13"/>
  <c r="M13" s="1"/>
  <c r="E893"/>
  <c r="G893"/>
  <c r="M893" s="1"/>
  <c r="G419"/>
  <c r="M419" s="1"/>
  <c r="E419"/>
  <c r="H968"/>
  <c r="N968" s="1"/>
  <c r="F968"/>
  <c r="G975"/>
  <c r="M975" s="1"/>
  <c r="E975"/>
  <c r="F1213"/>
  <c r="H1213"/>
  <c r="N1213" s="1"/>
  <c r="E381"/>
  <c r="G381"/>
  <c r="M381" s="1"/>
  <c r="E1247"/>
  <c r="G1247"/>
  <c r="M1247" s="1"/>
  <c r="G902"/>
  <c r="M902" s="1"/>
  <c r="E902"/>
  <c r="E73"/>
  <c r="G73"/>
  <c r="M73" s="1"/>
  <c r="H1309"/>
  <c r="N1309" s="1"/>
  <c r="F1309"/>
  <c r="G1107"/>
  <c r="M1107" s="1"/>
  <c r="E1107"/>
  <c r="F759"/>
  <c r="H759"/>
  <c r="N759" s="1"/>
  <c r="F77"/>
  <c r="H77"/>
  <c r="N77" s="1"/>
  <c r="H295"/>
  <c r="N295" s="1"/>
  <c r="F295"/>
  <c r="F1392"/>
  <c r="H1392"/>
  <c r="N1392" s="1"/>
  <c r="F1234"/>
  <c r="H1234"/>
  <c r="N1234" s="1"/>
  <c r="F691"/>
  <c r="H691"/>
  <c r="N691" s="1"/>
  <c r="F721"/>
  <c r="H721"/>
  <c r="N721" s="1"/>
  <c r="H164"/>
  <c r="N164" s="1"/>
  <c r="F164"/>
  <c r="H907"/>
  <c r="N907" s="1"/>
  <c r="F907"/>
  <c r="E815"/>
  <c r="G815"/>
  <c r="M815" s="1"/>
  <c r="F665"/>
  <c r="H665"/>
  <c r="N665" s="1"/>
  <c r="E341"/>
  <c r="G341"/>
  <c r="M341" s="1"/>
  <c r="E289"/>
  <c r="G289"/>
  <c r="M289" s="1"/>
  <c r="H522"/>
  <c r="N522" s="1"/>
  <c r="F522"/>
  <c r="H319"/>
  <c r="N319" s="1"/>
  <c r="F319"/>
  <c r="G303"/>
  <c r="M303" s="1"/>
  <c r="E303"/>
  <c r="F688"/>
  <c r="H688"/>
  <c r="N688" s="1"/>
  <c r="H718"/>
  <c r="N718" s="1"/>
  <c r="F718"/>
  <c r="F1595"/>
  <c r="H1595"/>
  <c r="N1595" s="1"/>
  <c r="H1567"/>
  <c r="N1567" s="1"/>
  <c r="F1567"/>
  <c r="H1604"/>
  <c r="N1604" s="1"/>
  <c r="F1604"/>
  <c r="F1599"/>
  <c r="H1599"/>
  <c r="N1599" s="1"/>
  <c r="F1158"/>
  <c r="H1158"/>
  <c r="N1158" s="1"/>
  <c r="F1296"/>
  <c r="H1296"/>
  <c r="N1296" s="1"/>
  <c r="E357"/>
  <c r="G357"/>
  <c r="M357" s="1"/>
  <c r="F1206"/>
  <c r="H1206"/>
  <c r="N1206" s="1"/>
  <c r="H1331"/>
  <c r="N1331" s="1"/>
  <c r="F1331"/>
  <c r="F1350"/>
  <c r="H1350"/>
  <c r="N1350" s="1"/>
  <c r="F1335"/>
  <c r="H1335"/>
  <c r="N1335" s="1"/>
  <c r="F1337"/>
  <c r="H1337"/>
  <c r="N1337" s="1"/>
  <c r="F1505"/>
  <c r="H1505"/>
  <c r="N1505" s="1"/>
  <c r="F1269"/>
  <c r="H1269"/>
  <c r="N1269" s="1"/>
  <c r="E1052"/>
  <c r="G1052"/>
  <c r="M1052" s="1"/>
  <c r="E175"/>
  <c r="G175"/>
  <c r="M175" s="1"/>
  <c r="H272"/>
  <c r="N272" s="1"/>
  <c r="F272"/>
  <c r="E1395"/>
  <c r="G1395"/>
  <c r="M1395" s="1"/>
  <c r="F1386"/>
  <c r="H1386"/>
  <c r="N1386" s="1"/>
  <c r="E916"/>
  <c r="G916"/>
  <c r="M916" s="1"/>
  <c r="E318"/>
  <c r="G318"/>
  <c r="M318" s="1"/>
  <c r="E54"/>
  <c r="G54"/>
  <c r="M54" s="1"/>
  <c r="E1061"/>
  <c r="G1061"/>
  <c r="M1061" s="1"/>
  <c r="E912"/>
  <c r="G912"/>
  <c r="M912" s="1"/>
  <c r="G243"/>
  <c r="M243" s="1"/>
  <c r="E243"/>
  <c r="G40"/>
  <c r="M40" s="1"/>
  <c r="E40"/>
  <c r="F1261"/>
  <c r="H1261"/>
  <c r="N1261" s="1"/>
  <c r="E797"/>
  <c r="G797"/>
  <c r="M797" s="1"/>
  <c r="E153"/>
  <c r="G153"/>
  <c r="M153" s="1"/>
  <c r="H935"/>
  <c r="N935" s="1"/>
  <c r="F935"/>
  <c r="F173"/>
  <c r="H173"/>
  <c r="N173" s="1"/>
  <c r="E938"/>
  <c r="G938"/>
  <c r="M938" s="1"/>
  <c r="G941"/>
  <c r="M941" s="1"/>
  <c r="E941"/>
  <c r="G752"/>
  <c r="M752" s="1"/>
  <c r="E752"/>
  <c r="H271"/>
  <c r="N271" s="1"/>
  <c r="F271"/>
  <c r="F1268"/>
  <c r="H1268"/>
  <c r="N1268" s="1"/>
  <c r="F106"/>
  <c r="H106"/>
  <c r="N106" s="1"/>
  <c r="E922"/>
  <c r="G922"/>
  <c r="M922" s="1"/>
  <c r="F528"/>
  <c r="H528"/>
  <c r="N528" s="1"/>
  <c r="G1253"/>
  <c r="M1253" s="1"/>
  <c r="E1253"/>
  <c r="F1053"/>
  <c r="H1053"/>
  <c r="N1053" s="1"/>
  <c r="H428"/>
  <c r="N428" s="1"/>
  <c r="F428"/>
  <c r="G962"/>
  <c r="M962" s="1"/>
  <c r="E962"/>
  <c r="G292"/>
  <c r="M292" s="1"/>
  <c r="E292"/>
  <c r="E958"/>
  <c r="G958"/>
  <c r="M958" s="1"/>
  <c r="E1363"/>
  <c r="G1363"/>
  <c r="M1363" s="1"/>
  <c r="G1187"/>
  <c r="M1187" s="1"/>
  <c r="E1187"/>
  <c r="H128"/>
  <c r="N128" s="1"/>
  <c r="F128"/>
  <c r="F686"/>
  <c r="H686"/>
  <c r="N686" s="1"/>
  <c r="E1013"/>
  <c r="G1013"/>
  <c r="M1013" s="1"/>
  <c r="H774"/>
  <c r="N774" s="1"/>
  <c r="F774"/>
  <c r="F876"/>
  <c r="H876"/>
  <c r="N876" s="1"/>
  <c r="G41"/>
  <c r="M41" s="1"/>
  <c r="E41"/>
  <c r="F192"/>
  <c r="H192"/>
  <c r="N192" s="1"/>
  <c r="F497"/>
  <c r="H497"/>
  <c r="N497" s="1"/>
  <c r="E305"/>
  <c r="G305"/>
  <c r="M305" s="1"/>
  <c r="G537"/>
  <c r="M537" s="1"/>
  <c r="E537"/>
  <c r="H266"/>
  <c r="N266" s="1"/>
  <c r="F266"/>
  <c r="E274"/>
  <c r="G274"/>
  <c r="M274" s="1"/>
  <c r="H723"/>
  <c r="N723" s="1"/>
  <c r="F723"/>
  <c r="F708"/>
  <c r="H708"/>
  <c r="N708" s="1"/>
  <c r="F685"/>
  <c r="H685"/>
  <c r="N685" s="1"/>
  <c r="F722"/>
  <c r="H722"/>
  <c r="N722" s="1"/>
  <c r="H1569"/>
  <c r="N1569" s="1"/>
  <c r="F1569"/>
  <c r="F1573"/>
  <c r="H1573"/>
  <c r="N1573" s="1"/>
  <c r="H1603"/>
  <c r="N1603" s="1"/>
  <c r="F1603"/>
  <c r="G1561"/>
  <c r="M1561" s="1"/>
  <c r="E1561"/>
  <c r="E1277"/>
  <c r="G1277"/>
  <c r="M1277" s="1"/>
  <c r="E1240"/>
  <c r="G1240"/>
  <c r="M1240" s="1"/>
  <c r="F1227"/>
  <c r="H1227"/>
  <c r="N1227" s="1"/>
  <c r="G1288"/>
  <c r="M1288" s="1"/>
  <c r="E1288"/>
  <c r="F1339"/>
  <c r="H1339"/>
  <c r="N1339" s="1"/>
  <c r="F1328"/>
  <c r="H1328"/>
  <c r="N1328" s="1"/>
  <c r="H1330"/>
  <c r="N1330" s="1"/>
  <c r="F1330"/>
  <c r="H1393"/>
  <c r="N1393" s="1"/>
  <c r="F1393"/>
  <c r="G1407"/>
  <c r="M1407" s="1"/>
  <c r="E1407"/>
  <c r="F87"/>
  <c r="H87"/>
  <c r="N87" s="1"/>
  <c r="G1041"/>
  <c r="M1041" s="1"/>
  <c r="E1041"/>
  <c r="H447"/>
  <c r="N447" s="1"/>
  <c r="F447"/>
  <c r="G1070"/>
  <c r="M1070" s="1"/>
  <c r="E1070"/>
  <c r="G489"/>
  <c r="M489" s="1"/>
  <c r="E489"/>
  <c r="F1405"/>
  <c r="H1405"/>
  <c r="N1405" s="1"/>
  <c r="E929"/>
  <c r="G929"/>
  <c r="M929" s="1"/>
  <c r="F1001"/>
  <c r="H1001"/>
  <c r="N1001" s="1"/>
  <c r="H1305"/>
  <c r="N1305" s="1"/>
  <c r="F1305"/>
  <c r="E1311"/>
  <c r="G1311"/>
  <c r="M1311" s="1"/>
  <c r="H834"/>
  <c r="N834" s="1"/>
  <c r="F834"/>
  <c r="E483"/>
  <c r="G483"/>
  <c r="M483" s="1"/>
  <c r="G428"/>
  <c r="M428" s="1"/>
  <c r="E428"/>
  <c r="G171"/>
  <c r="M171" s="1"/>
  <c r="E171"/>
  <c r="H462"/>
  <c r="N462" s="1"/>
  <c r="F462"/>
  <c r="E948"/>
  <c r="G948"/>
  <c r="M948" s="1"/>
  <c r="E1182"/>
  <c r="G1182"/>
  <c r="M1182" s="1"/>
  <c r="H1786"/>
  <c r="N1786" s="1"/>
  <c r="F1786"/>
  <c r="G1357"/>
  <c r="M1357" s="1"/>
  <c r="E1357"/>
  <c r="E886"/>
  <c r="G886"/>
  <c r="M886" s="1"/>
  <c r="F689"/>
  <c r="H689"/>
  <c r="N689" s="1"/>
  <c r="F857"/>
  <c r="H857"/>
  <c r="N857" s="1"/>
  <c r="E1291"/>
  <c r="G1291"/>
  <c r="M1291" s="1"/>
  <c r="F758"/>
  <c r="H758"/>
  <c r="N758" s="1"/>
  <c r="F76"/>
  <c r="H76"/>
  <c r="N76" s="1"/>
  <c r="F204"/>
  <c r="H204"/>
  <c r="N204" s="1"/>
  <c r="H1381"/>
  <c r="N1381" s="1"/>
  <c r="F1381"/>
  <c r="E1233"/>
  <c r="G1233"/>
  <c r="M1233" s="1"/>
  <c r="F720"/>
  <c r="H720"/>
  <c r="N720" s="1"/>
  <c r="H503"/>
  <c r="N503" s="1"/>
  <c r="F503"/>
  <c r="G268"/>
  <c r="M268" s="1"/>
  <c r="E268"/>
  <c r="H539"/>
  <c r="N539" s="1"/>
  <c r="F539"/>
  <c r="E313"/>
  <c r="G313"/>
  <c r="M313" s="1"/>
  <c r="E1584"/>
  <c r="G1584"/>
  <c r="M1584" s="1"/>
  <c r="G1596"/>
  <c r="M1596" s="1"/>
  <c r="E1596"/>
  <c r="F511"/>
  <c r="H511"/>
  <c r="N511" s="1"/>
  <c r="E1191"/>
  <c r="G1191"/>
  <c r="M1191" s="1"/>
  <c r="E1152"/>
  <c r="G1152"/>
  <c r="M1152" s="1"/>
  <c r="F356"/>
  <c r="H356"/>
  <c r="N356" s="1"/>
  <c r="H2324"/>
  <c r="N2324" s="1"/>
  <c r="F2324"/>
  <c r="H340"/>
  <c r="N340" s="1"/>
  <c r="F340"/>
  <c r="G1634"/>
  <c r="M1634" s="1"/>
  <c r="E1634"/>
  <c r="E1228"/>
  <c r="G1228"/>
  <c r="M1228" s="1"/>
  <c r="F1219"/>
  <c r="H1219"/>
  <c r="N1219" s="1"/>
  <c r="F1349"/>
  <c r="H1349"/>
  <c r="N1349" s="1"/>
  <c r="H1319"/>
  <c r="N1319" s="1"/>
  <c r="F1319"/>
  <c r="H208"/>
  <c r="N208" s="1"/>
  <c r="F208"/>
  <c r="H1082"/>
  <c r="N1082" s="1"/>
  <c r="F1082"/>
  <c r="H1123"/>
  <c r="N1123" s="1"/>
  <c r="F1123"/>
  <c r="H1080"/>
  <c r="N1080" s="1"/>
  <c r="F1080"/>
  <c r="G660"/>
  <c r="M660" s="1"/>
  <c r="E660"/>
  <c r="G1312"/>
  <c r="M1312" s="1"/>
  <c r="E1312"/>
  <c r="H1087"/>
  <c r="N1087" s="1"/>
  <c r="F1087"/>
  <c r="H170"/>
  <c r="N170" s="1"/>
  <c r="F170"/>
  <c r="F1522"/>
  <c r="H1522"/>
  <c r="N1522" s="1"/>
  <c r="F1102"/>
  <c r="H1102"/>
  <c r="N1102" s="1"/>
  <c r="F601"/>
  <c r="H601"/>
  <c r="N601" s="1"/>
  <c r="F158"/>
  <c r="H158"/>
  <c r="N158" s="1"/>
  <c r="H1467"/>
  <c r="N1467" s="1"/>
  <c r="F1467"/>
  <c r="G434"/>
  <c r="M434" s="1"/>
  <c r="E434"/>
  <c r="H118"/>
  <c r="N118" s="1"/>
  <c r="F118"/>
  <c r="F85"/>
  <c r="H85"/>
  <c r="N85" s="1"/>
  <c r="H223"/>
  <c r="N223" s="1"/>
  <c r="F223"/>
  <c r="G1402"/>
  <c r="M1402" s="1"/>
  <c r="E1402"/>
  <c r="F1281"/>
  <c r="H1281"/>
  <c r="N1281" s="1"/>
  <c r="F844"/>
  <c r="H844"/>
  <c r="N844" s="1"/>
  <c r="F1258"/>
  <c r="H1258"/>
  <c r="N1258" s="1"/>
  <c r="F891"/>
  <c r="H891"/>
  <c r="N891" s="1"/>
  <c r="F913"/>
  <c r="H913"/>
  <c r="N913" s="1"/>
  <c r="G195"/>
  <c r="M195" s="1"/>
  <c r="E195"/>
  <c r="G889"/>
  <c r="M889" s="1"/>
  <c r="E889"/>
  <c r="E241"/>
  <c r="G241"/>
  <c r="M241" s="1"/>
  <c r="G882"/>
  <c r="M882" s="1"/>
  <c r="E882"/>
  <c r="F334"/>
  <c r="H334"/>
  <c r="N334" s="1"/>
  <c r="F1415"/>
  <c r="H1415"/>
  <c r="N1415" s="1"/>
  <c r="H157"/>
  <c r="N157" s="1"/>
  <c r="F157"/>
  <c r="E180"/>
  <c r="G180"/>
  <c r="M180" s="1"/>
  <c r="H1409"/>
  <c r="N1409" s="1"/>
  <c r="F1409"/>
  <c r="E541"/>
  <c r="G541"/>
  <c r="M541" s="1"/>
  <c r="G1181"/>
  <c r="M1181" s="1"/>
  <c r="E1181"/>
  <c r="H480"/>
  <c r="N480" s="1"/>
  <c r="F480"/>
  <c r="F581"/>
  <c r="H581"/>
  <c r="N581" s="1"/>
  <c r="N678" i="93"/>
  <c r="G187"/>
  <c r="G1028"/>
  <c r="N1365"/>
  <c r="N2246"/>
  <c r="N1316"/>
  <c r="N684"/>
  <c r="N168"/>
  <c r="N673"/>
  <c r="N682"/>
  <c r="G322"/>
  <c r="G349"/>
  <c r="N507"/>
  <c r="N1237"/>
  <c r="N700"/>
  <c r="N845"/>
  <c r="G715"/>
  <c r="N690"/>
  <c r="G317"/>
  <c r="G216"/>
  <c r="G699"/>
  <c r="N683"/>
  <c r="N680"/>
  <c r="G1315"/>
  <c r="N1321"/>
  <c r="N83"/>
  <c r="N1322"/>
  <c r="N867"/>
  <c r="N333"/>
  <c r="N105"/>
  <c r="N443"/>
  <c r="G789"/>
  <c r="G2247"/>
  <c r="N104"/>
  <c r="E1412" i="94"/>
  <c r="G1412"/>
  <c r="M1412" s="1"/>
  <c r="E1120"/>
  <c r="G1120"/>
  <c r="M1120" s="1"/>
  <c r="G1081"/>
  <c r="M1081" s="1"/>
  <c r="E1081"/>
  <c r="F1064"/>
  <c r="H1064"/>
  <c r="N1064" s="1"/>
  <c r="G1222"/>
  <c r="M1222" s="1"/>
  <c r="E1222"/>
  <c r="H1199"/>
  <c r="N1199" s="1"/>
  <c r="F1199"/>
  <c r="E1132"/>
  <c r="G1132"/>
  <c r="M1132" s="1"/>
  <c r="F628"/>
  <c r="H628"/>
  <c r="N628" s="1"/>
  <c r="G517"/>
  <c r="M517" s="1"/>
  <c r="E517"/>
  <c r="G301"/>
  <c r="M301" s="1"/>
  <c r="E301"/>
  <c r="E498"/>
  <c r="G498"/>
  <c r="M498" s="1"/>
  <c r="F1050"/>
  <c r="H1050"/>
  <c r="N1050" s="1"/>
  <c r="F1062"/>
  <c r="H1062"/>
  <c r="N1062" s="1"/>
  <c r="G71"/>
  <c r="M71" s="1"/>
  <c r="E71"/>
  <c r="F1466"/>
  <c r="H1466"/>
  <c r="N1466" s="1"/>
  <c r="G217"/>
  <c r="M217" s="1"/>
  <c r="E217"/>
  <c r="H553"/>
  <c r="N553" s="1"/>
  <c r="F553"/>
  <c r="E1283"/>
  <c r="G1283"/>
  <c r="M1283" s="1"/>
  <c r="F1012"/>
  <c r="H1012"/>
  <c r="N1012" s="1"/>
  <c r="F988"/>
  <c r="H988"/>
  <c r="N988" s="1"/>
  <c r="G575"/>
  <c r="M575" s="1"/>
  <c r="E575"/>
  <c r="G475"/>
  <c r="M475" s="1"/>
  <c r="E475"/>
  <c r="G451"/>
  <c r="M451" s="1"/>
  <c r="E451"/>
  <c r="F427"/>
  <c r="H427"/>
  <c r="N427" s="1"/>
  <c r="H411"/>
  <c r="N411" s="1"/>
  <c r="F411"/>
  <c r="F383"/>
  <c r="H383"/>
  <c r="N383" s="1"/>
  <c r="H644"/>
  <c r="N644" s="1"/>
  <c r="F644"/>
  <c r="F612"/>
  <c r="H612"/>
  <c r="N612" s="1"/>
  <c r="E480"/>
  <c r="G480"/>
  <c r="M480" s="1"/>
  <c r="G460"/>
  <c r="M460" s="1"/>
  <c r="E460"/>
  <c r="G436"/>
  <c r="M436" s="1"/>
  <c r="E436"/>
  <c r="E420"/>
  <c r="G420"/>
  <c r="M420" s="1"/>
  <c r="E400"/>
  <c r="G400"/>
  <c r="M400" s="1"/>
  <c r="G376"/>
  <c r="M376" s="1"/>
  <c r="E376"/>
  <c r="F701"/>
  <c r="H701"/>
  <c r="N701" s="1"/>
  <c r="F637"/>
  <c r="H637"/>
  <c r="N637" s="1"/>
  <c r="E493"/>
  <c r="G493"/>
  <c r="M493" s="1"/>
  <c r="E457"/>
  <c r="G457"/>
  <c r="M457" s="1"/>
  <c r="E409"/>
  <c r="G409"/>
  <c r="M409" s="1"/>
  <c r="F1007"/>
  <c r="H1007"/>
  <c r="N1007" s="1"/>
  <c r="F933"/>
  <c r="H933"/>
  <c r="N933" s="1"/>
  <c r="G847"/>
  <c r="M847" s="1"/>
  <c r="E847"/>
  <c r="F514"/>
  <c r="H514"/>
  <c r="N514" s="1"/>
  <c r="F438"/>
  <c r="H438"/>
  <c r="N438" s="1"/>
  <c r="H422"/>
  <c r="N422" s="1"/>
  <c r="F422"/>
  <c r="F406"/>
  <c r="H406"/>
  <c r="N406" s="1"/>
  <c r="H661"/>
  <c r="N661" s="1"/>
  <c r="F661"/>
  <c r="G190"/>
  <c r="M190" s="1"/>
  <c r="E190"/>
  <c r="E897"/>
  <c r="G897"/>
  <c r="M897" s="1"/>
  <c r="G2206"/>
  <c r="M2206" s="1"/>
  <c r="E2206"/>
  <c r="G1167"/>
  <c r="M1167" s="1"/>
  <c r="E1167"/>
  <c r="E2205"/>
  <c r="G2205"/>
  <c r="M2205" s="1"/>
  <c r="G1117"/>
  <c r="M1117" s="1"/>
  <c r="E1117"/>
  <c r="E1069"/>
  <c r="G1069"/>
  <c r="M1069" s="1"/>
  <c r="G707"/>
  <c r="M707" s="1"/>
  <c r="E707"/>
  <c r="G1010"/>
  <c r="M1010" s="1"/>
  <c r="E1010"/>
  <c r="H978"/>
  <c r="N978" s="1"/>
  <c r="F978"/>
  <c r="G866"/>
  <c r="M866" s="1"/>
  <c r="E866"/>
  <c r="F1131"/>
  <c r="H1131"/>
  <c r="N1131" s="1"/>
  <c r="E713"/>
  <c r="G713"/>
  <c r="M713" s="1"/>
  <c r="H702"/>
  <c r="N702" s="1"/>
  <c r="F702"/>
  <c r="H626"/>
  <c r="N626" s="1"/>
  <c r="F626"/>
  <c r="F474"/>
  <c r="H474"/>
  <c r="N474" s="1"/>
  <c r="H458"/>
  <c r="N458" s="1"/>
  <c r="F458"/>
  <c r="H442"/>
  <c r="N442" s="1"/>
  <c r="F442"/>
  <c r="H426"/>
  <c r="N426" s="1"/>
  <c r="F426"/>
  <c r="F410"/>
  <c r="H410"/>
  <c r="N410" s="1"/>
  <c r="F394"/>
  <c r="H394"/>
  <c r="N394" s="1"/>
  <c r="H358"/>
  <c r="N358" s="1"/>
  <c r="F358"/>
  <c r="F78"/>
  <c r="H78"/>
  <c r="N78" s="1"/>
  <c r="F46"/>
  <c r="H46"/>
  <c r="N46" s="1"/>
  <c r="E44"/>
  <c r="G44"/>
  <c r="M44" s="1"/>
  <c r="H1235"/>
  <c r="N1235" s="1"/>
  <c r="F1235"/>
  <c r="F1166"/>
  <c r="H1166"/>
  <c r="N1166" s="1"/>
  <c r="H1079"/>
  <c r="N1079" s="1"/>
  <c r="F1079"/>
  <c r="H1226"/>
  <c r="N1226" s="1"/>
  <c r="F1226"/>
  <c r="E1136"/>
  <c r="G1136"/>
  <c r="M1136" s="1"/>
  <c r="G1100"/>
  <c r="M1100" s="1"/>
  <c r="E1100"/>
  <c r="F1403"/>
  <c r="H1403"/>
  <c r="N1403" s="1"/>
  <c r="F82"/>
  <c r="H82"/>
  <c r="N82" s="1"/>
  <c r="F45"/>
  <c r="H45"/>
  <c r="N45" s="1"/>
  <c r="F1197"/>
  <c r="H1197"/>
  <c r="N1197" s="1"/>
  <c r="G378"/>
  <c r="M378" s="1"/>
  <c r="E378"/>
  <c r="E442"/>
  <c r="G442"/>
  <c r="M442" s="1"/>
  <c r="G1251"/>
  <c r="M1251" s="1"/>
  <c r="E1251"/>
  <c r="E1144"/>
  <c r="G1144"/>
  <c r="M1144" s="1"/>
  <c r="F1068"/>
  <c r="H1068"/>
  <c r="N1068" s="1"/>
  <c r="G1142"/>
  <c r="M1142" s="1"/>
  <c r="E1142"/>
  <c r="H1066"/>
  <c r="N1066" s="1"/>
  <c r="F1066"/>
  <c r="E1235"/>
  <c r="G1235"/>
  <c r="M1235" s="1"/>
  <c r="H51"/>
  <c r="N51" s="1"/>
  <c r="F51"/>
  <c r="G1176"/>
  <c r="M1176" s="1"/>
  <c r="E1176"/>
  <c r="E1213"/>
  <c r="G1213"/>
  <c r="M1213" s="1"/>
  <c r="E1416"/>
  <c r="G1416"/>
  <c r="M1416" s="1"/>
  <c r="G1262"/>
  <c r="M1262" s="1"/>
  <c r="E1262"/>
  <c r="G1259"/>
  <c r="M1259" s="1"/>
  <c r="E1259"/>
  <c r="H1126"/>
  <c r="N1126" s="1"/>
  <c r="F1126"/>
  <c r="E1215"/>
  <c r="G1215"/>
  <c r="M1215" s="1"/>
  <c r="H1112"/>
  <c r="N1112" s="1"/>
  <c r="F1112"/>
  <c r="H1462"/>
  <c r="N1462" s="1"/>
  <c r="F1462"/>
  <c r="F1214"/>
  <c r="H1214"/>
  <c r="N1214" s="1"/>
  <c r="F1130"/>
  <c r="H1130"/>
  <c r="N1130" s="1"/>
  <c r="G193" i="93"/>
  <c r="N53"/>
  <c r="N1507"/>
  <c r="N1497"/>
  <c r="G156"/>
  <c r="G817"/>
  <c r="N1029"/>
  <c r="G391"/>
  <c r="G1299"/>
  <c r="G801"/>
  <c r="G779"/>
  <c r="G747"/>
  <c r="G539"/>
  <c r="G335"/>
  <c r="N909"/>
  <c r="G576"/>
  <c r="G504"/>
  <c r="G344"/>
  <c r="G328"/>
  <c r="G657"/>
  <c r="G509"/>
  <c r="N538"/>
  <c r="N490"/>
  <c r="G623"/>
  <c r="N38"/>
  <c r="G1358"/>
  <c r="N663"/>
  <c r="G527"/>
  <c r="G800"/>
  <c r="G785"/>
  <c r="N616"/>
  <c r="G532"/>
  <c r="N228"/>
  <c r="N188"/>
  <c r="N144"/>
  <c r="G761"/>
  <c r="N594"/>
  <c r="N542"/>
  <c r="G338"/>
  <c r="G237"/>
  <c r="G101"/>
  <c r="N1533"/>
  <c r="N1517"/>
  <c r="G1531"/>
  <c r="G1391"/>
  <c r="N110"/>
  <c r="G233"/>
  <c r="G143"/>
  <c r="G113"/>
  <c r="G185"/>
  <c r="N81"/>
  <c r="G1535"/>
  <c r="N1502"/>
  <c r="G178"/>
  <c r="G174"/>
  <c r="N195"/>
  <c r="N40"/>
  <c r="N1520"/>
  <c r="N1085"/>
  <c r="H2327" i="94"/>
  <c r="N2327" s="1"/>
  <c r="F2327"/>
  <c r="E1133"/>
  <c r="G1133"/>
  <c r="M1133" s="1"/>
  <c r="G1086"/>
  <c r="M1086" s="1"/>
  <c r="E1086"/>
  <c r="E1029"/>
  <c r="G1029"/>
  <c r="M1029" s="1"/>
  <c r="F996"/>
  <c r="H996"/>
  <c r="N996" s="1"/>
  <c r="H804"/>
  <c r="N804" s="1"/>
  <c r="F804"/>
  <c r="G1115"/>
  <c r="M1115" s="1"/>
  <c r="E1115"/>
  <c r="E711"/>
  <c r="G711"/>
  <c r="M711" s="1"/>
  <c r="F635"/>
  <c r="H635"/>
  <c r="N635" s="1"/>
  <c r="H371"/>
  <c r="N371" s="1"/>
  <c r="F371"/>
  <c r="F989"/>
  <c r="H989"/>
  <c r="N989" s="1"/>
  <c r="H894"/>
  <c r="N894" s="1"/>
  <c r="F894"/>
  <c r="H798"/>
  <c r="N798" s="1"/>
  <c r="F798"/>
  <c r="F725"/>
  <c r="H725"/>
  <c r="N725" s="1"/>
  <c r="H669"/>
  <c r="N669" s="1"/>
  <c r="F669"/>
  <c r="F625"/>
  <c r="H625"/>
  <c r="N625" s="1"/>
  <c r="G485"/>
  <c r="M485" s="1"/>
  <c r="E485"/>
  <c r="F1113"/>
  <c r="H1113"/>
  <c r="N1113" s="1"/>
  <c r="H1018"/>
  <c r="N1018" s="1"/>
  <c r="F1018"/>
  <c r="G714"/>
  <c r="M714" s="1"/>
  <c r="E714"/>
  <c r="F634"/>
  <c r="H634"/>
  <c r="N634" s="1"/>
  <c r="E566"/>
  <c r="G566"/>
  <c r="M566" s="1"/>
  <c r="G526"/>
  <c r="M526" s="1"/>
  <c r="E526"/>
  <c r="G446"/>
  <c r="M446" s="1"/>
  <c r="E446"/>
  <c r="E430"/>
  <c r="G430"/>
  <c r="M430" s="1"/>
  <c r="G382"/>
  <c r="M382" s="1"/>
  <c r="E382"/>
  <c r="E172"/>
  <c r="G172"/>
  <c r="M172" s="1"/>
  <c r="E1109"/>
  <c r="G1109"/>
  <c r="M1109" s="1"/>
  <c r="G860"/>
  <c r="M860" s="1"/>
  <c r="E860"/>
  <c r="G788"/>
  <c r="M788" s="1"/>
  <c r="E788"/>
  <c r="E1063"/>
  <c r="G1063"/>
  <c r="M1063" s="1"/>
  <c r="G763"/>
  <c r="M763" s="1"/>
  <c r="E763"/>
  <c r="H631"/>
  <c r="N631" s="1"/>
  <c r="F631"/>
  <c r="H547"/>
  <c r="N547" s="1"/>
  <c r="F547"/>
  <c r="G343"/>
  <c r="M343" s="1"/>
  <c r="E343"/>
  <c r="E1033"/>
  <c r="G1033"/>
  <c r="M1033" s="1"/>
  <c r="E823"/>
  <c r="G823"/>
  <c r="M823" s="1"/>
  <c r="G640"/>
  <c r="M640" s="1"/>
  <c r="E640"/>
  <c r="G568"/>
  <c r="M568" s="1"/>
  <c r="E568"/>
  <c r="E552"/>
  <c r="G552"/>
  <c r="M552" s="1"/>
  <c r="E284"/>
  <c r="G284"/>
  <c r="M284" s="1"/>
  <c r="G160"/>
  <c r="M160" s="1"/>
  <c r="E160"/>
  <c r="G862"/>
  <c r="M862" s="1"/>
  <c r="E862"/>
  <c r="G585"/>
  <c r="M585" s="1"/>
  <c r="E585"/>
  <c r="G565"/>
  <c r="M565" s="1"/>
  <c r="E565"/>
  <c r="E549"/>
  <c r="G549"/>
  <c r="M549" s="1"/>
  <c r="E405"/>
  <c r="G405"/>
  <c r="M405" s="1"/>
  <c r="G858"/>
  <c r="M858" s="1"/>
  <c r="E858"/>
  <c r="F805"/>
  <c r="H805"/>
  <c r="N805" s="1"/>
  <c r="H658"/>
  <c r="N658" s="1"/>
  <c r="F658"/>
  <c r="E614"/>
  <c r="G614"/>
  <c r="M614" s="1"/>
  <c r="G562"/>
  <c r="M562" s="1"/>
  <c r="E562"/>
  <c r="G534"/>
  <c r="M534" s="1"/>
  <c r="E534"/>
  <c r="E194"/>
  <c r="G194"/>
  <c r="M194" s="1"/>
  <c r="E159"/>
  <c r="G159"/>
  <c r="M159" s="1"/>
  <c r="F66"/>
  <c r="H66"/>
  <c r="N66" s="1"/>
  <c r="F26"/>
  <c r="H26"/>
  <c r="N26" s="1"/>
  <c r="G137"/>
  <c r="M137" s="1"/>
  <c r="E137"/>
  <c r="G63"/>
  <c r="M63" s="1"/>
  <c r="E63"/>
  <c r="G27"/>
  <c r="M27" s="1"/>
  <c r="E27"/>
  <c r="G7"/>
  <c r="M7" s="1"/>
  <c r="E7"/>
  <c r="H64"/>
  <c r="N64" s="1"/>
  <c r="F64"/>
  <c r="H28"/>
  <c r="N28" s="1"/>
  <c r="F28"/>
  <c r="H8"/>
  <c r="N8" s="1"/>
  <c r="F8"/>
  <c r="E123"/>
  <c r="G123"/>
  <c r="M123" s="1"/>
  <c r="G57"/>
  <c r="M57" s="1"/>
  <c r="E57"/>
  <c r="G25"/>
  <c r="M25" s="1"/>
  <c r="E25"/>
  <c r="G1493"/>
  <c r="M1493" s="1"/>
  <c r="E1493"/>
  <c r="E2308"/>
  <c r="G2308"/>
  <c r="M2308" s="1"/>
  <c r="H1486"/>
  <c r="N1486" s="1"/>
  <c r="F1486"/>
  <c r="E2212"/>
  <c r="G2212"/>
  <c r="M2212" s="1"/>
  <c r="F1474"/>
  <c r="H1474"/>
  <c r="N1474" s="1"/>
  <c r="E1276"/>
  <c r="G1276"/>
  <c r="M1276" s="1"/>
  <c r="F1477"/>
  <c r="H1477"/>
  <c r="N1477" s="1"/>
  <c r="E1207"/>
  <c r="G1207"/>
  <c r="M1207" s="1"/>
  <c r="G1034"/>
  <c r="M1034" s="1"/>
  <c r="E1034"/>
  <c r="F1464"/>
  <c r="H1464"/>
  <c r="N1464" s="1"/>
  <c r="F1273"/>
  <c r="H1273"/>
  <c r="N1273" s="1"/>
  <c r="F1465"/>
  <c r="H1465"/>
  <c r="N1465" s="1"/>
  <c r="F1500"/>
  <c r="H1500"/>
  <c r="N1500" s="1"/>
  <c r="H1369"/>
  <c r="N1369" s="1"/>
  <c r="F1369"/>
  <c r="H1171"/>
  <c r="N1171" s="1"/>
  <c r="F1171"/>
  <c r="G1396"/>
  <c r="M1396" s="1"/>
  <c r="E1396"/>
  <c r="H1470"/>
  <c r="N1470" s="1"/>
  <c r="F1470"/>
  <c r="F1275"/>
  <c r="H1275"/>
  <c r="N1275" s="1"/>
  <c r="E1473"/>
  <c r="G1473"/>
  <c r="M1473" s="1"/>
  <c r="F1201"/>
  <c r="H1201"/>
  <c r="N1201" s="1"/>
  <c r="E984"/>
  <c r="G984"/>
  <c r="M984" s="1"/>
  <c r="F977"/>
  <c r="H977"/>
  <c r="N977" s="1"/>
  <c r="F865"/>
  <c r="H865"/>
  <c r="N865" s="1"/>
  <c r="G795"/>
  <c r="M795" s="1"/>
  <c r="E795"/>
  <c r="H749"/>
  <c r="N749" s="1"/>
  <c r="F749"/>
  <c r="G712"/>
  <c r="M712" s="1"/>
  <c r="E712"/>
  <c r="G636"/>
  <c r="M636" s="1"/>
  <c r="E636"/>
  <c r="H846"/>
  <c r="N846" s="1"/>
  <c r="F846"/>
  <c r="F605"/>
  <c r="H605"/>
  <c r="N605" s="1"/>
  <c r="H545"/>
  <c r="N545" s="1"/>
  <c r="F545"/>
  <c r="F505"/>
  <c r="H505"/>
  <c r="N505" s="1"/>
  <c r="H469"/>
  <c r="N469" s="1"/>
  <c r="F469"/>
  <c r="H445"/>
  <c r="N445" s="1"/>
  <c r="F445"/>
  <c r="H421"/>
  <c r="N421" s="1"/>
  <c r="F421"/>
  <c r="F381"/>
  <c r="H381"/>
  <c r="N381" s="1"/>
  <c r="F365"/>
  <c r="H365"/>
  <c r="N365" s="1"/>
  <c r="G293"/>
  <c r="M293" s="1"/>
  <c r="E293"/>
  <c r="F726"/>
  <c r="H726"/>
  <c r="N726" s="1"/>
  <c r="E582"/>
  <c r="G582"/>
  <c r="M582" s="1"/>
  <c r="G530"/>
  <c r="M530" s="1"/>
  <c r="E530"/>
  <c r="G486"/>
  <c r="M486" s="1"/>
  <c r="E486"/>
  <c r="G418"/>
  <c r="M418" s="1"/>
  <c r="E418"/>
  <c r="G402"/>
  <c r="M402" s="1"/>
  <c r="E402"/>
  <c r="G370"/>
  <c r="M370" s="1"/>
  <c r="E370"/>
  <c r="F186"/>
  <c r="H186"/>
  <c r="N186" s="1"/>
  <c r="F154"/>
  <c r="H154"/>
  <c r="N154" s="1"/>
  <c r="G58"/>
  <c r="M58" s="1"/>
  <c r="E58"/>
  <c r="E47"/>
  <c r="G47"/>
  <c r="M47" s="1"/>
  <c r="G179"/>
  <c r="M179" s="1"/>
  <c r="E179"/>
  <c r="E1224"/>
  <c r="G1224"/>
  <c r="M1224" s="1"/>
  <c r="F1412"/>
  <c r="H1412"/>
  <c r="N1412" s="1"/>
  <c r="G1203"/>
  <c r="M1203" s="1"/>
  <c r="E1203"/>
  <c r="E1134"/>
  <c r="G1134"/>
  <c r="M1134" s="1"/>
  <c r="F1095"/>
  <c r="H1095"/>
  <c r="N1095" s="1"/>
  <c r="E1265"/>
  <c r="G1265"/>
  <c r="M1265" s="1"/>
  <c r="H1194"/>
  <c r="N1194" s="1"/>
  <c r="F1194"/>
  <c r="E1250"/>
  <c r="G1250"/>
  <c r="M1250" s="1"/>
  <c r="E1026"/>
  <c r="G1026"/>
  <c r="M1026" s="1"/>
  <c r="E1209"/>
  <c r="G1209"/>
  <c r="M1209" s="1"/>
  <c r="G1138"/>
  <c r="M1138" s="1"/>
  <c r="E1138"/>
  <c r="G1064"/>
  <c r="M1064" s="1"/>
  <c r="E1064"/>
  <c r="F1132"/>
  <c r="H1132"/>
  <c r="N1132" s="1"/>
  <c r="F332"/>
  <c r="H332"/>
  <c r="N332" s="1"/>
  <c r="F1256"/>
  <c r="H1256"/>
  <c r="N1256" s="1"/>
  <c r="E892"/>
  <c r="G892"/>
  <c r="M892" s="1"/>
  <c r="H517"/>
  <c r="N517" s="1"/>
  <c r="F517"/>
  <c r="G1122"/>
  <c r="M1122" s="1"/>
  <c r="E1122"/>
  <c r="E999"/>
  <c r="G999"/>
  <c r="M999" s="1"/>
  <c r="H1519"/>
  <c r="N1519" s="1"/>
  <c r="F1519"/>
  <c r="G43"/>
  <c r="M43" s="1"/>
  <c r="E43"/>
  <c r="G1106"/>
  <c r="M1106" s="1"/>
  <c r="E1106"/>
  <c r="G14"/>
  <c r="M14" s="1"/>
  <c r="E14"/>
  <c r="E2319"/>
  <c r="G2319"/>
  <c r="M2319" s="1"/>
  <c r="F1297"/>
  <c r="H1297"/>
  <c r="N1297" s="1"/>
  <c r="F1161"/>
  <c r="H1161"/>
  <c r="N1161" s="1"/>
  <c r="F1371"/>
  <c r="H1371"/>
  <c r="N1371" s="1"/>
  <c r="H1110"/>
  <c r="N1110" s="1"/>
  <c r="F1110"/>
  <c r="E1481"/>
  <c r="G1481"/>
  <c r="M1481" s="1"/>
  <c r="H1420"/>
  <c r="N1420" s="1"/>
  <c r="F1420"/>
  <c r="E1218"/>
  <c r="G1218"/>
  <c r="M1218" s="1"/>
  <c r="F1427"/>
  <c r="H1427"/>
  <c r="N1427" s="1"/>
  <c r="F1108"/>
  <c r="H1108"/>
  <c r="N1108" s="1"/>
  <c r="E1012"/>
  <c r="G1012"/>
  <c r="M1012" s="1"/>
  <c r="E988"/>
  <c r="G988"/>
  <c r="M988" s="1"/>
  <c r="E1096"/>
  <c r="G1096"/>
  <c r="M1096" s="1"/>
  <c r="F647"/>
  <c r="H647"/>
  <c r="N647" s="1"/>
  <c r="F855"/>
  <c r="H855"/>
  <c r="N855" s="1"/>
  <c r="F460"/>
  <c r="H460"/>
  <c r="N460" s="1"/>
  <c r="H436"/>
  <c r="N436" s="1"/>
  <c r="F436"/>
  <c r="F420"/>
  <c r="H420"/>
  <c r="N420" s="1"/>
  <c r="F400"/>
  <c r="H400"/>
  <c r="N400" s="1"/>
  <c r="F376"/>
  <c r="H376"/>
  <c r="N376" s="1"/>
  <c r="F609"/>
  <c r="H609"/>
  <c r="N609" s="1"/>
  <c r="F493"/>
  <c r="H493"/>
  <c r="N493" s="1"/>
  <c r="F457"/>
  <c r="H457"/>
  <c r="N457" s="1"/>
  <c r="H425"/>
  <c r="N425" s="1"/>
  <c r="F425"/>
  <c r="F409"/>
  <c r="H409"/>
  <c r="N409" s="1"/>
  <c r="F389"/>
  <c r="H389"/>
  <c r="N389" s="1"/>
  <c r="E1135"/>
  <c r="G1135"/>
  <c r="M1135" s="1"/>
  <c r="F847"/>
  <c r="H847"/>
  <c r="N847" s="1"/>
  <c r="F390"/>
  <c r="H390"/>
  <c r="N390" s="1"/>
  <c r="F190"/>
  <c r="H190"/>
  <c r="N190" s="1"/>
  <c r="G2210"/>
  <c r="M2210" s="1"/>
  <c r="E2210"/>
  <c r="G1408"/>
  <c r="M1408" s="1"/>
  <c r="E1408"/>
  <c r="H1347"/>
  <c r="N1347" s="1"/>
  <c r="F1347"/>
  <c r="F1140"/>
  <c r="H1140"/>
  <c r="N1140" s="1"/>
  <c r="G1193"/>
  <c r="M1193" s="1"/>
  <c r="E1193"/>
  <c r="F1150"/>
  <c r="H1150"/>
  <c r="N1150" s="1"/>
  <c r="H1117"/>
  <c r="N1117" s="1"/>
  <c r="F1117"/>
  <c r="F1069"/>
  <c r="H1069"/>
  <c r="N1069" s="1"/>
  <c r="H992"/>
  <c r="N992" s="1"/>
  <c r="F992"/>
  <c r="G748"/>
  <c r="M748" s="1"/>
  <c r="E748"/>
  <c r="E1031"/>
  <c r="G1031"/>
  <c r="M1031" s="1"/>
  <c r="H655"/>
  <c r="N655" s="1"/>
  <c r="F655"/>
  <c r="H866"/>
  <c r="N866" s="1"/>
  <c r="F866"/>
  <c r="E464"/>
  <c r="G464"/>
  <c r="M464" s="1"/>
  <c r="E440"/>
  <c r="G440"/>
  <c r="M440" s="1"/>
  <c r="E424"/>
  <c r="G424"/>
  <c r="M424" s="1"/>
  <c r="G404"/>
  <c r="M404" s="1"/>
  <c r="E404"/>
  <c r="E384"/>
  <c r="G384"/>
  <c r="M384" s="1"/>
  <c r="F1067"/>
  <c r="H1067"/>
  <c r="N1067" s="1"/>
  <c r="G985"/>
  <c r="M985" s="1"/>
  <c r="E985"/>
  <c r="E947"/>
  <c r="G947"/>
  <c r="M947" s="1"/>
  <c r="H645"/>
  <c r="N645" s="1"/>
  <c r="F645"/>
  <c r="F617"/>
  <c r="H617"/>
  <c r="N617" s="1"/>
  <c r="G481"/>
  <c r="M481" s="1"/>
  <c r="E481"/>
  <c r="G461"/>
  <c r="M461" s="1"/>
  <c r="E461"/>
  <c r="G429"/>
  <c r="M429" s="1"/>
  <c r="E429"/>
  <c r="G413"/>
  <c r="M413" s="1"/>
  <c r="E413"/>
  <c r="G393"/>
  <c r="M393" s="1"/>
  <c r="E393"/>
  <c r="E373"/>
  <c r="G373"/>
  <c r="M373" s="1"/>
  <c r="G353"/>
  <c r="M353" s="1"/>
  <c r="E353"/>
  <c r="E943"/>
  <c r="G943"/>
  <c r="M943" s="1"/>
  <c r="F853"/>
  <c r="H853"/>
  <c r="N853" s="1"/>
  <c r="E142"/>
  <c r="G142"/>
  <c r="M142" s="1"/>
  <c r="G46"/>
  <c r="M46" s="1"/>
  <c r="E46"/>
  <c r="H1484"/>
  <c r="N1484" s="1"/>
  <c r="F1484"/>
  <c r="F1118"/>
  <c r="H1118"/>
  <c r="N1118" s="1"/>
  <c r="E1079"/>
  <c r="G1079"/>
  <c r="M1079" s="1"/>
  <c r="F1307"/>
  <c r="H1307"/>
  <c r="N1307" s="1"/>
  <c r="F1205"/>
  <c r="H1205"/>
  <c r="N1205" s="1"/>
  <c r="E1403"/>
  <c r="G1403"/>
  <c r="M1403" s="1"/>
  <c r="E82"/>
  <c r="G82"/>
  <c r="M82" s="1"/>
  <c r="F56"/>
  <c r="H56"/>
  <c r="N56" s="1"/>
  <c r="F16"/>
  <c r="H16"/>
  <c r="N16" s="1"/>
  <c r="H1210"/>
  <c r="N1210" s="1"/>
  <c r="F1210"/>
  <c r="F1373"/>
  <c r="H1373"/>
  <c r="N1373" s="1"/>
  <c r="H1189"/>
  <c r="N1189" s="1"/>
  <c r="F1189"/>
  <c r="E1197"/>
  <c r="G1197"/>
  <c r="M1197" s="1"/>
  <c r="H1144"/>
  <c r="N1144" s="1"/>
  <c r="F1144"/>
  <c r="E1068"/>
  <c r="G1068"/>
  <c r="M1068" s="1"/>
  <c r="H1195"/>
  <c r="N1195" s="1"/>
  <c r="F1195"/>
  <c r="G374"/>
  <c r="M374" s="1"/>
  <c r="E374"/>
  <c r="G350"/>
  <c r="M350" s="1"/>
  <c r="E350"/>
  <c r="H124"/>
  <c r="N124" s="1"/>
  <c r="F124"/>
  <c r="H1506"/>
  <c r="N1506" s="1"/>
  <c r="F1506"/>
  <c r="H1176"/>
  <c r="N1176" s="1"/>
  <c r="F1176"/>
  <c r="F1416"/>
  <c r="H1416"/>
  <c r="N1416" s="1"/>
  <c r="E1212"/>
  <c r="G1212"/>
  <c r="M1212" s="1"/>
  <c r="F1262"/>
  <c r="H1262"/>
  <c r="N1262" s="1"/>
  <c r="F1128"/>
  <c r="H1128"/>
  <c r="N1128" s="1"/>
  <c r="F1044"/>
  <c r="H1044"/>
  <c r="N1044" s="1"/>
  <c r="F1259"/>
  <c r="H1259"/>
  <c r="N1259" s="1"/>
  <c r="H1154"/>
  <c r="N1154" s="1"/>
  <c r="F1154"/>
  <c r="F1211"/>
  <c r="H1211"/>
  <c r="N1211" s="1"/>
  <c r="F1104"/>
  <c r="H1104"/>
  <c r="N1104" s="1"/>
  <c r="H1366"/>
  <c r="N1366" s="1"/>
  <c r="F1366"/>
  <c r="E1252"/>
  <c r="G1252"/>
  <c r="M1252" s="1"/>
  <c r="G1083"/>
  <c r="M1083" s="1"/>
  <c r="E1083"/>
  <c r="F1030"/>
  <c r="H1030"/>
  <c r="N1030" s="1"/>
  <c r="E1372"/>
  <c r="G1372"/>
  <c r="M1372" s="1"/>
  <c r="E1186"/>
  <c r="G1186"/>
  <c r="M1186" s="1"/>
  <c r="G1116"/>
  <c r="M1116" s="1"/>
  <c r="E1116"/>
  <c r="E1636"/>
  <c r="G1636"/>
  <c r="M1636" s="1"/>
  <c r="E1130"/>
  <c r="G1130"/>
  <c r="M1130" s="1"/>
  <c r="G758" i="93"/>
  <c r="N327"/>
  <c r="G247"/>
  <c r="N728"/>
  <c r="G867"/>
  <c r="N766"/>
  <c r="N649"/>
  <c r="G521"/>
  <c r="N289"/>
  <c r="G478"/>
  <c r="N809"/>
  <c r="G888"/>
  <c r="G803"/>
  <c r="N489"/>
  <c r="G773"/>
  <c r="G666"/>
  <c r="G346"/>
  <c r="G330"/>
  <c r="N206"/>
  <c r="G139"/>
  <c r="G1532"/>
  <c r="G1305"/>
  <c r="G1401"/>
  <c r="G1406"/>
  <c r="G1266"/>
  <c r="N584"/>
  <c r="N140"/>
  <c r="N224"/>
  <c r="G621"/>
  <c r="N1101"/>
  <c r="N1061"/>
  <c r="N816"/>
  <c r="G772"/>
  <c r="N747"/>
  <c r="G279"/>
  <c r="G239"/>
  <c r="G219"/>
  <c r="N504"/>
  <c r="G300"/>
  <c r="G280"/>
  <c r="G260"/>
  <c r="N533"/>
  <c r="G345"/>
  <c r="G321"/>
  <c r="G281"/>
  <c r="G261"/>
  <c r="N623"/>
  <c r="G38"/>
  <c r="N1358"/>
  <c r="G663"/>
  <c r="N897"/>
  <c r="G914"/>
  <c r="G508"/>
  <c r="G332"/>
  <c r="G285"/>
  <c r="G249"/>
  <c r="G911"/>
  <c r="N338"/>
  <c r="N318"/>
  <c r="G282"/>
  <c r="G266"/>
  <c r="G238"/>
  <c r="N101"/>
  <c r="G1515"/>
  <c r="G1062"/>
  <c r="N233"/>
  <c r="N185"/>
  <c r="G225"/>
  <c r="G163"/>
  <c r="N1537"/>
  <c r="G1521"/>
  <c r="G1505"/>
  <c r="G1519"/>
  <c r="N1404"/>
  <c r="N378"/>
  <c r="G1093"/>
  <c r="G1058"/>
  <c r="N178"/>
  <c r="G306"/>
  <c r="G167"/>
  <c r="G221"/>
  <c r="G76"/>
  <c r="N213"/>
  <c r="N1357"/>
  <c r="G1157"/>
  <c r="G1318"/>
  <c r="N1204"/>
  <c r="N1185"/>
  <c r="N1122"/>
  <c r="N1264"/>
  <c r="N1368"/>
  <c r="H795" i="94"/>
  <c r="N795" s="1"/>
  <c r="F795"/>
  <c r="H727"/>
  <c r="N727" s="1"/>
  <c r="F727"/>
  <c r="F667"/>
  <c r="H667"/>
  <c r="N667" s="1"/>
  <c r="H611"/>
  <c r="N611" s="1"/>
  <c r="F611"/>
  <c r="F595"/>
  <c r="H595"/>
  <c r="N595" s="1"/>
  <c r="H571"/>
  <c r="N571" s="1"/>
  <c r="F571"/>
  <c r="F527"/>
  <c r="H527"/>
  <c r="N527" s="1"/>
  <c r="H487"/>
  <c r="N487" s="1"/>
  <c r="F487"/>
  <c r="H471"/>
  <c r="N471" s="1"/>
  <c r="F471"/>
  <c r="G423"/>
  <c r="M423" s="1"/>
  <c r="E423"/>
  <c r="G407"/>
  <c r="M407" s="1"/>
  <c r="E407"/>
  <c r="G355"/>
  <c r="M355" s="1"/>
  <c r="E355"/>
  <c r="E749"/>
  <c r="G749"/>
  <c r="M749" s="1"/>
  <c r="F712"/>
  <c r="H712"/>
  <c r="N712" s="1"/>
  <c r="H636"/>
  <c r="N636" s="1"/>
  <c r="F636"/>
  <c r="G588"/>
  <c r="M588" s="1"/>
  <c r="E588"/>
  <c r="G540"/>
  <c r="M540" s="1"/>
  <c r="E540"/>
  <c r="G500"/>
  <c r="M500" s="1"/>
  <c r="E500"/>
  <c r="G476"/>
  <c r="M476" s="1"/>
  <c r="E476"/>
  <c r="G456"/>
  <c r="M456" s="1"/>
  <c r="E456"/>
  <c r="G432"/>
  <c r="M432" s="1"/>
  <c r="E432"/>
  <c r="E416"/>
  <c r="G416"/>
  <c r="M416" s="1"/>
  <c r="G396"/>
  <c r="M396" s="1"/>
  <c r="E396"/>
  <c r="H777"/>
  <c r="N777" s="1"/>
  <c r="F777"/>
  <c r="G729"/>
  <c r="M729" s="1"/>
  <c r="E729"/>
  <c r="H293"/>
  <c r="N293" s="1"/>
  <c r="F293"/>
  <c r="F606"/>
  <c r="H606"/>
  <c r="N606" s="1"/>
  <c r="F582"/>
  <c r="H582"/>
  <c r="N582" s="1"/>
  <c r="F530"/>
  <c r="H530"/>
  <c r="N530" s="1"/>
  <c r="F450"/>
  <c r="H450"/>
  <c r="N450" s="1"/>
  <c r="H418"/>
  <c r="N418" s="1"/>
  <c r="F418"/>
  <c r="H402"/>
  <c r="N402" s="1"/>
  <c r="F402"/>
  <c r="F370"/>
  <c r="H370"/>
  <c r="N370" s="1"/>
  <c r="F47"/>
  <c r="H47"/>
  <c r="N47" s="1"/>
  <c r="F179"/>
  <c r="H179"/>
  <c r="N179" s="1"/>
  <c r="F36"/>
  <c r="H36"/>
  <c r="N36" s="1"/>
  <c r="F1224"/>
  <c r="H1224"/>
  <c r="N1224" s="1"/>
  <c r="F1203"/>
  <c r="H1203"/>
  <c r="N1203" s="1"/>
  <c r="E1095"/>
  <c r="G1095"/>
  <c r="M1095" s="1"/>
  <c r="F1250"/>
  <c r="H1250"/>
  <c r="N1250" s="1"/>
  <c r="F1120"/>
  <c r="H1120"/>
  <c r="N1120" s="1"/>
  <c r="F1081"/>
  <c r="H1081"/>
  <c r="N1081" s="1"/>
  <c r="F1026"/>
  <c r="H1026"/>
  <c r="N1026" s="1"/>
  <c r="H1230"/>
  <c r="N1230" s="1"/>
  <c r="F1230"/>
  <c r="H1209"/>
  <c r="N1209" s="1"/>
  <c r="F1209"/>
  <c r="H1138"/>
  <c r="N1138" s="1"/>
  <c r="F1138"/>
  <c r="F1222"/>
  <c r="H1222"/>
  <c r="N1222" s="1"/>
  <c r="E1199"/>
  <c r="G1199"/>
  <c r="M1199" s="1"/>
  <c r="E628"/>
  <c r="G628"/>
  <c r="M628" s="1"/>
  <c r="E1488"/>
  <c r="G1488"/>
  <c r="M1488" s="1"/>
  <c r="G753"/>
  <c r="M753" s="1"/>
  <c r="E753"/>
  <c r="E214"/>
  <c r="G214"/>
  <c r="M214" s="1"/>
  <c r="G39"/>
  <c r="M39" s="1"/>
  <c r="E39"/>
  <c r="F328"/>
  <c r="H328"/>
  <c r="N328" s="1"/>
  <c r="H1385"/>
  <c r="N1385" s="1"/>
  <c r="F1385"/>
  <c r="H596"/>
  <c r="N596" s="1"/>
  <c r="F596"/>
  <c r="H43"/>
  <c r="N43" s="1"/>
  <c r="F43"/>
  <c r="F1106"/>
  <c r="H1106"/>
  <c r="N1106" s="1"/>
  <c r="G224"/>
  <c r="M224" s="1"/>
  <c r="E224"/>
  <c r="H14"/>
  <c r="N14" s="1"/>
  <c r="F14"/>
  <c r="H1058"/>
  <c r="N1058" s="1"/>
  <c r="F1058"/>
  <c r="G952"/>
  <c r="M952" s="1"/>
  <c r="E952"/>
  <c r="E792"/>
  <c r="G792"/>
  <c r="M792" s="1"/>
  <c r="E2207"/>
  <c r="G2207"/>
  <c r="M2207" s="1"/>
  <c r="F859"/>
  <c r="H859"/>
  <c r="N859" s="1"/>
  <c r="F769"/>
  <c r="H769"/>
  <c r="N769" s="1"/>
  <c r="F643"/>
  <c r="H643"/>
  <c r="N643" s="1"/>
  <c r="F579"/>
  <c r="H579"/>
  <c r="N579" s="1"/>
  <c r="G379"/>
  <c r="M379" s="1"/>
  <c r="E379"/>
  <c r="G1098"/>
  <c r="M1098" s="1"/>
  <c r="E1098"/>
  <c r="E839"/>
  <c r="G839"/>
  <c r="M839" s="1"/>
  <c r="E652"/>
  <c r="G652"/>
  <c r="M652" s="1"/>
  <c r="E592"/>
  <c r="G592"/>
  <c r="M592" s="1"/>
  <c r="G556"/>
  <c r="M556" s="1"/>
  <c r="E556"/>
  <c r="G380"/>
  <c r="M380" s="1"/>
  <c r="E380"/>
  <c r="E196"/>
  <c r="G196"/>
  <c r="M196" s="1"/>
  <c r="E1111"/>
  <c r="G1111"/>
  <c r="M1111" s="1"/>
  <c r="H873"/>
  <c r="N873" s="1"/>
  <c r="F873"/>
  <c r="E814"/>
  <c r="G814"/>
  <c r="M814" s="1"/>
  <c r="G633"/>
  <c r="M633" s="1"/>
  <c r="E633"/>
  <c r="E589"/>
  <c r="G589"/>
  <c r="M589" s="1"/>
  <c r="E569"/>
  <c r="G569"/>
  <c r="M569" s="1"/>
  <c r="G863"/>
  <c r="M863" s="1"/>
  <c r="E863"/>
  <c r="E810"/>
  <c r="G810"/>
  <c r="M810" s="1"/>
  <c r="G762"/>
  <c r="M762" s="1"/>
  <c r="E762"/>
  <c r="G578"/>
  <c r="M578" s="1"/>
  <c r="E578"/>
  <c r="G550"/>
  <c r="M550" s="1"/>
  <c r="E550"/>
  <c r="G234"/>
  <c r="M234" s="1"/>
  <c r="E234"/>
  <c r="F94"/>
  <c r="H94"/>
  <c r="N94" s="1"/>
  <c r="F92"/>
  <c r="H92"/>
  <c r="N92" s="1"/>
  <c r="H10"/>
  <c r="N10" s="1"/>
  <c r="F10"/>
  <c r="E67"/>
  <c r="G67"/>
  <c r="M67" s="1"/>
  <c r="G31"/>
  <c r="M31" s="1"/>
  <c r="E31"/>
  <c r="E11"/>
  <c r="G11"/>
  <c r="M11" s="1"/>
  <c r="G95"/>
  <c r="M95" s="1"/>
  <c r="E95"/>
  <c r="F32"/>
  <c r="H32"/>
  <c r="N32" s="1"/>
  <c r="F12"/>
  <c r="H12"/>
  <c r="N12" s="1"/>
  <c r="E133"/>
  <c r="G133"/>
  <c r="M133" s="1"/>
  <c r="G61"/>
  <c r="M61" s="1"/>
  <c r="E61"/>
  <c r="E29"/>
  <c r="G29"/>
  <c r="M29" s="1"/>
  <c r="E9"/>
  <c r="G9"/>
  <c r="M9" s="1"/>
  <c r="H2341"/>
  <c r="N2341" s="1"/>
  <c r="F2341"/>
  <c r="H2209"/>
  <c r="N2209" s="1"/>
  <c r="F2209"/>
  <c r="H2319"/>
  <c r="N2319" s="1"/>
  <c r="F2319"/>
  <c r="G1499"/>
  <c r="M1499" s="1"/>
  <c r="E1499"/>
  <c r="F2204"/>
  <c r="H2204"/>
  <c r="N2204" s="1"/>
  <c r="F1482"/>
  <c r="H1482"/>
  <c r="N1482" s="1"/>
  <c r="G1297"/>
  <c r="M1297" s="1"/>
  <c r="E1297"/>
  <c r="E1161"/>
  <c r="G1161"/>
  <c r="M1161" s="1"/>
  <c r="G1371"/>
  <c r="M1371" s="1"/>
  <c r="E1371"/>
  <c r="E1110"/>
  <c r="G1110"/>
  <c r="M1110" s="1"/>
  <c r="F1476"/>
  <c r="H1476"/>
  <c r="N1476" s="1"/>
  <c r="F1283"/>
  <c r="H1283"/>
  <c r="N1283" s="1"/>
  <c r="F1243"/>
  <c r="H1243"/>
  <c r="N1243" s="1"/>
  <c r="F1078"/>
  <c r="H1078"/>
  <c r="N1078" s="1"/>
  <c r="G1420"/>
  <c r="M1420" s="1"/>
  <c r="E1420"/>
  <c r="H1218"/>
  <c r="N1218" s="1"/>
  <c r="F1218"/>
  <c r="G1427"/>
  <c r="M1427" s="1"/>
  <c r="E1427"/>
  <c r="G1480"/>
  <c r="M1480" s="1"/>
  <c r="E1480"/>
  <c r="H1293"/>
  <c r="N1293" s="1"/>
  <c r="F1293"/>
  <c r="G1494"/>
  <c r="M1494" s="1"/>
  <c r="E1494"/>
  <c r="F932"/>
  <c r="H932"/>
  <c r="N932" s="1"/>
  <c r="F1147"/>
  <c r="H1147"/>
  <c r="N1147" s="1"/>
  <c r="F1096"/>
  <c r="H1096"/>
  <c r="N1096" s="1"/>
  <c r="G870"/>
  <c r="M870" s="1"/>
  <c r="E870"/>
  <c r="F703"/>
  <c r="H703"/>
  <c r="N703" s="1"/>
  <c r="E647"/>
  <c r="G647"/>
  <c r="M647" s="1"/>
  <c r="F615"/>
  <c r="H615"/>
  <c r="N615" s="1"/>
  <c r="E1065"/>
  <c r="G1065"/>
  <c r="M1065" s="1"/>
  <c r="G716"/>
  <c r="M716" s="1"/>
  <c r="E716"/>
  <c r="E1099"/>
  <c r="G1099"/>
  <c r="M1099" s="1"/>
  <c r="G1011"/>
  <c r="M1011" s="1"/>
  <c r="E1011"/>
  <c r="G979"/>
  <c r="M979" s="1"/>
  <c r="E979"/>
  <c r="F851"/>
  <c r="H851"/>
  <c r="N851" s="1"/>
  <c r="H369"/>
  <c r="N369" s="1"/>
  <c r="F369"/>
  <c r="H301"/>
  <c r="N301" s="1"/>
  <c r="F301"/>
  <c r="F1135"/>
  <c r="H1135"/>
  <c r="N1135" s="1"/>
  <c r="E670"/>
  <c r="G670"/>
  <c r="M670" s="1"/>
  <c r="E646"/>
  <c r="G646"/>
  <c r="M646" s="1"/>
  <c r="E415"/>
  <c r="G415"/>
  <c r="M415" s="1"/>
  <c r="H89"/>
  <c r="N89" s="1"/>
  <c r="F89"/>
  <c r="H1016"/>
  <c r="N1016" s="1"/>
  <c r="F1016"/>
  <c r="G824"/>
  <c r="M824" s="1"/>
  <c r="E824"/>
  <c r="E764"/>
  <c r="G764"/>
  <c r="M764" s="1"/>
  <c r="F950"/>
  <c r="H950"/>
  <c r="N950" s="1"/>
  <c r="G806"/>
  <c r="M806" s="1"/>
  <c r="E806"/>
  <c r="F651"/>
  <c r="H651"/>
  <c r="N651" s="1"/>
  <c r="F591"/>
  <c r="H591"/>
  <c r="N591" s="1"/>
  <c r="H555"/>
  <c r="N555" s="1"/>
  <c r="F555"/>
  <c r="F435"/>
  <c r="H435"/>
  <c r="N435" s="1"/>
  <c r="G1151"/>
  <c r="M1151" s="1"/>
  <c r="E1151"/>
  <c r="F861"/>
  <c r="H861"/>
  <c r="N861" s="1"/>
  <c r="H765"/>
  <c r="N765" s="1"/>
  <c r="F765"/>
  <c r="E620"/>
  <c r="G620"/>
  <c r="M620" s="1"/>
  <c r="E560"/>
  <c r="G560"/>
  <c r="M560" s="1"/>
  <c r="G472"/>
  <c r="M472" s="1"/>
  <c r="E472"/>
  <c r="G1121"/>
  <c r="M1121" s="1"/>
  <c r="E1121"/>
  <c r="E926"/>
  <c r="G926"/>
  <c r="M926" s="1"/>
  <c r="E819"/>
  <c r="G819"/>
  <c r="M819" s="1"/>
  <c r="G641"/>
  <c r="M641" s="1"/>
  <c r="E641"/>
  <c r="G593"/>
  <c r="M593" s="1"/>
  <c r="E593"/>
  <c r="G573"/>
  <c r="M573" s="1"/>
  <c r="E573"/>
  <c r="E557"/>
  <c r="G557"/>
  <c r="M557" s="1"/>
  <c r="G441"/>
  <c r="M441" s="1"/>
  <c r="E441"/>
  <c r="G277"/>
  <c r="M277" s="1"/>
  <c r="E277"/>
  <c r="E949"/>
  <c r="G949"/>
  <c r="M949" s="1"/>
  <c r="E767"/>
  <c r="G767"/>
  <c r="M767" s="1"/>
  <c r="E642"/>
  <c r="G642"/>
  <c r="M642" s="1"/>
  <c r="E590"/>
  <c r="G590"/>
  <c r="M590" s="1"/>
  <c r="G554"/>
  <c r="M554" s="1"/>
  <c r="E554"/>
  <c r="E242"/>
  <c r="G242"/>
  <c r="M242" s="1"/>
  <c r="H98"/>
  <c r="N98" s="1"/>
  <c r="F98"/>
  <c r="G97"/>
  <c r="M97" s="1"/>
  <c r="E97"/>
  <c r="F18"/>
  <c r="H18"/>
  <c r="N18" s="1"/>
  <c r="G93"/>
  <c r="M93" s="1"/>
  <c r="E93"/>
  <c r="E35"/>
  <c r="G35"/>
  <c r="M35" s="1"/>
  <c r="E19"/>
  <c r="G19"/>
  <c r="M19" s="1"/>
  <c r="H100"/>
  <c r="N100" s="1"/>
  <c r="F100"/>
  <c r="H52"/>
  <c r="N52" s="1"/>
  <c r="F52"/>
  <c r="H20"/>
  <c r="N20" s="1"/>
  <c r="F20"/>
  <c r="E197"/>
  <c r="G197"/>
  <c r="M197" s="1"/>
  <c r="E65"/>
  <c r="G65"/>
  <c r="M65" s="1"/>
  <c r="G33"/>
  <c r="M33" s="1"/>
  <c r="E33"/>
  <c r="E17"/>
  <c r="G17"/>
  <c r="M17" s="1"/>
  <c r="G2300"/>
  <c r="M2300" s="1"/>
  <c r="E2300"/>
  <c r="F1485"/>
  <c r="H1485"/>
  <c r="N1485" s="1"/>
  <c r="G2203"/>
  <c r="M2203" s="1"/>
  <c r="E2203"/>
  <c r="H2213"/>
  <c r="N2213" s="1"/>
  <c r="F2213"/>
  <c r="F2210"/>
  <c r="H2210"/>
  <c r="N2210" s="1"/>
  <c r="F1398"/>
  <c r="H1398"/>
  <c r="N1398" s="1"/>
  <c r="H1408"/>
  <c r="N1408" s="1"/>
  <c r="F1408"/>
  <c r="E1492"/>
  <c r="G1492"/>
  <c r="M1492" s="1"/>
  <c r="F1167"/>
  <c r="H1167"/>
  <c r="N1167" s="1"/>
  <c r="E1389"/>
  <c r="G1389"/>
  <c r="M1389" s="1"/>
  <c r="E1468"/>
  <c r="G1468"/>
  <c r="M1468" s="1"/>
  <c r="G1274"/>
  <c r="M1274" s="1"/>
  <c r="E1274"/>
  <c r="E1469"/>
  <c r="G1469"/>
  <c r="M1469" s="1"/>
  <c r="F1193"/>
  <c r="H1193"/>
  <c r="N1193" s="1"/>
  <c r="F2205"/>
  <c r="H2205"/>
  <c r="N2205" s="1"/>
  <c r="H1397"/>
  <c r="N1397" s="1"/>
  <c r="F1397"/>
  <c r="G1399"/>
  <c r="M1399" s="1"/>
  <c r="E1399"/>
  <c r="F1021"/>
  <c r="H1021"/>
  <c r="N1021" s="1"/>
  <c r="E992"/>
  <c r="G992"/>
  <c r="M992" s="1"/>
  <c r="H964"/>
  <c r="N964" s="1"/>
  <c r="F964"/>
  <c r="F748"/>
  <c r="H748"/>
  <c r="N748" s="1"/>
  <c r="H1031"/>
  <c r="N1031" s="1"/>
  <c r="F1031"/>
  <c r="H849"/>
  <c r="N849" s="1"/>
  <c r="F849"/>
  <c r="G811"/>
  <c r="M811" s="1"/>
  <c r="E811"/>
  <c r="F583"/>
  <c r="H583"/>
  <c r="N583" s="1"/>
  <c r="H495"/>
  <c r="N495" s="1"/>
  <c r="F495"/>
  <c r="F463"/>
  <c r="H463"/>
  <c r="N463" s="1"/>
  <c r="G431"/>
  <c r="M431" s="1"/>
  <c r="E431"/>
  <c r="E387"/>
  <c r="G387"/>
  <c r="M387" s="1"/>
  <c r="E668"/>
  <c r="G668"/>
  <c r="M668" s="1"/>
  <c r="E648"/>
  <c r="G648"/>
  <c r="M648" s="1"/>
  <c r="H464"/>
  <c r="N464" s="1"/>
  <c r="F464"/>
  <c r="F440"/>
  <c r="H440"/>
  <c r="N440" s="1"/>
  <c r="F424"/>
  <c r="H424"/>
  <c r="N424" s="1"/>
  <c r="H404"/>
  <c r="N404" s="1"/>
  <c r="F404"/>
  <c r="F384"/>
  <c r="H384"/>
  <c r="N384" s="1"/>
  <c r="E264"/>
  <c r="G264"/>
  <c r="M264" s="1"/>
  <c r="F1017"/>
  <c r="H1017"/>
  <c r="N1017" s="1"/>
  <c r="H985"/>
  <c r="N985" s="1"/>
  <c r="F985"/>
  <c r="F947"/>
  <c r="H947"/>
  <c r="N947" s="1"/>
  <c r="G830"/>
  <c r="M830" s="1"/>
  <c r="E830"/>
  <c r="F793"/>
  <c r="H793"/>
  <c r="N793" s="1"/>
  <c r="H481"/>
  <c r="N481" s="1"/>
  <c r="F481"/>
  <c r="H461"/>
  <c r="N461" s="1"/>
  <c r="F461"/>
  <c r="H413"/>
  <c r="N413" s="1"/>
  <c r="F413"/>
  <c r="H393"/>
  <c r="N393" s="1"/>
  <c r="F393"/>
  <c r="H373"/>
  <c r="N373" s="1"/>
  <c r="F373"/>
  <c r="H353"/>
  <c r="N353" s="1"/>
  <c r="F353"/>
  <c r="H943"/>
  <c r="N943" s="1"/>
  <c r="F943"/>
  <c r="G853"/>
  <c r="M853" s="1"/>
  <c r="E853"/>
  <c r="G746"/>
  <c r="M746" s="1"/>
  <c r="E746"/>
  <c r="H142"/>
  <c r="N142" s="1"/>
  <c r="F142"/>
  <c r="H102"/>
  <c r="N102" s="1"/>
  <c r="F102"/>
  <c r="E59"/>
  <c r="G59"/>
  <c r="M59" s="1"/>
  <c r="E1484"/>
  <c r="G1484"/>
  <c r="M1484" s="1"/>
  <c r="H1024"/>
  <c r="N1024" s="1"/>
  <c r="F1024"/>
  <c r="G1226"/>
  <c r="M1226" s="1"/>
  <c r="E1226"/>
  <c r="H1136"/>
  <c r="N1136" s="1"/>
  <c r="F1136"/>
  <c r="F1100"/>
  <c r="H1100"/>
  <c r="N1100" s="1"/>
  <c r="G56"/>
  <c r="M56" s="1"/>
  <c r="E56"/>
  <c r="E16"/>
  <c r="G16"/>
  <c r="M16" s="1"/>
  <c r="E1210"/>
  <c r="G1210"/>
  <c r="M1210" s="1"/>
  <c r="G1373"/>
  <c r="M1373" s="1"/>
  <c r="E1373"/>
  <c r="E1189"/>
  <c r="G1189"/>
  <c r="M1189" s="1"/>
  <c r="E1036"/>
  <c r="G1036"/>
  <c r="M1036" s="1"/>
  <c r="G1148"/>
  <c r="M1148" s="1"/>
  <c r="E1148"/>
  <c r="E1124"/>
  <c r="G1124"/>
  <c r="M1124" s="1"/>
  <c r="F1367"/>
  <c r="H1367"/>
  <c r="N1367" s="1"/>
  <c r="F1536"/>
  <c r="H1536"/>
  <c r="N1536" s="1"/>
  <c r="F1184"/>
  <c r="H1184"/>
  <c r="N1184" s="1"/>
  <c r="F1223"/>
  <c r="H1223"/>
  <c r="N1223" s="1"/>
  <c r="E1114"/>
  <c r="G1114"/>
  <c r="M1114" s="1"/>
  <c r="H374"/>
  <c r="N374" s="1"/>
  <c r="F374"/>
  <c r="F350"/>
  <c r="H350"/>
  <c r="N350" s="1"/>
  <c r="E294"/>
  <c r="G294"/>
  <c r="M294" s="1"/>
  <c r="G124"/>
  <c r="M124" s="1"/>
  <c r="E124"/>
  <c r="F103"/>
  <c r="H103"/>
  <c r="N103" s="1"/>
  <c r="G1154"/>
  <c r="M1154" s="1"/>
  <c r="E1154"/>
  <c r="G1104"/>
  <c r="M1104" s="1"/>
  <c r="E1104"/>
  <c r="E1366"/>
  <c r="G1366"/>
  <c r="M1366" s="1"/>
  <c r="F1252"/>
  <c r="H1252"/>
  <c r="N1252" s="1"/>
  <c r="F1083"/>
  <c r="H1083"/>
  <c r="N1083" s="1"/>
  <c r="E1030"/>
  <c r="G1030"/>
  <c r="M1030" s="1"/>
  <c r="F1372"/>
  <c r="H1372"/>
  <c r="N1372" s="1"/>
  <c r="H1186"/>
  <c r="N1186" s="1"/>
  <c r="F1186"/>
  <c r="G1225"/>
  <c r="M1225" s="1"/>
  <c r="E1225"/>
  <c r="H1116"/>
  <c r="N1116" s="1"/>
  <c r="F1116"/>
  <c r="H1636"/>
  <c r="N1636" s="1"/>
  <c r="F1636"/>
  <c r="G774" i="93"/>
  <c r="G375"/>
  <c r="G520"/>
  <c r="G340"/>
  <c r="G324"/>
  <c r="G272"/>
  <c r="G256"/>
  <c r="G200"/>
  <c r="G653"/>
  <c r="N313"/>
  <c r="G257"/>
  <c r="G1123"/>
  <c r="N506"/>
  <c r="N386"/>
  <c r="N346"/>
  <c r="N330"/>
  <c r="N86"/>
  <c r="N75"/>
  <c r="G189"/>
  <c r="G157"/>
  <c r="G117"/>
  <c r="N1518"/>
  <c r="N1501"/>
  <c r="G1268"/>
  <c r="G1102"/>
  <c r="N2235"/>
  <c r="G584"/>
  <c r="N1002"/>
  <c r="G398"/>
  <c r="G1141"/>
  <c r="N1160"/>
  <c r="G1296"/>
  <c r="N916"/>
  <c r="N896"/>
  <c r="G1119"/>
  <c r="N802"/>
  <c r="G664"/>
  <c r="N300"/>
  <c r="N244"/>
  <c r="G1057"/>
  <c r="N905"/>
  <c r="N825"/>
  <c r="G782"/>
  <c r="N345"/>
  <c r="N321"/>
  <c r="N281"/>
  <c r="N261"/>
  <c r="G770"/>
  <c r="G1060"/>
  <c r="G1192"/>
  <c r="N1190"/>
  <c r="N1105"/>
  <c r="N993"/>
  <c r="G627"/>
  <c r="N543"/>
  <c r="N515"/>
  <c r="G339"/>
  <c r="G283"/>
  <c r="N508"/>
  <c r="N348"/>
  <c r="G304"/>
  <c r="N910"/>
  <c r="N597"/>
  <c r="N537"/>
  <c r="N265"/>
  <c r="N249"/>
  <c r="N1103"/>
  <c r="N1059"/>
  <c r="N1013"/>
  <c r="G783"/>
  <c r="N298"/>
  <c r="N282"/>
  <c r="N125"/>
  <c r="N88"/>
  <c r="G209"/>
  <c r="G1498"/>
  <c r="N1461"/>
  <c r="G1278"/>
  <c r="N1267"/>
  <c r="G146"/>
  <c r="G132"/>
  <c r="N149"/>
  <c r="N1208"/>
  <c r="G310"/>
  <c r="G278"/>
  <c r="N201"/>
  <c r="G42"/>
  <c r="N221"/>
  <c r="N161"/>
  <c r="N120"/>
  <c r="G128"/>
  <c r="N73"/>
  <c r="G1529"/>
  <c r="N1072"/>
  <c r="N1318"/>
  <c r="G1185"/>
  <c r="G186"/>
  <c r="G352" i="94"/>
  <c r="M352" s="1"/>
  <c r="E352"/>
  <c r="G320"/>
  <c r="M320" s="1"/>
  <c r="E320"/>
  <c r="E252"/>
  <c r="G252"/>
  <c r="M252" s="1"/>
  <c r="G1143"/>
  <c r="M1143" s="1"/>
  <c r="E1143"/>
  <c r="G1025"/>
  <c r="M1025" s="1"/>
  <c r="E1025"/>
  <c r="F990"/>
  <c r="H990"/>
  <c r="N990" s="1"/>
  <c r="H433"/>
  <c r="N433" s="1"/>
  <c r="F433"/>
  <c r="H417"/>
  <c r="N417" s="1"/>
  <c r="F417"/>
  <c r="F397"/>
  <c r="H397"/>
  <c r="N397" s="1"/>
  <c r="E361"/>
  <c r="G361"/>
  <c r="M361" s="1"/>
  <c r="H991"/>
  <c r="N991" s="1"/>
  <c r="F991"/>
  <c r="F837"/>
  <c r="H837"/>
  <c r="N837" s="1"/>
  <c r="F198"/>
  <c r="H198"/>
  <c r="N198" s="1"/>
  <c r="G563"/>
  <c r="M563" s="1"/>
  <c r="E563"/>
  <c r="H2197"/>
  <c r="N2197" s="1"/>
  <c r="F2197"/>
  <c r="H1207"/>
  <c r="N1207" s="1"/>
  <c r="F1207"/>
  <c r="F1034"/>
  <c r="H1034"/>
  <c r="N1034" s="1"/>
  <c r="E1201"/>
  <c r="G1201"/>
  <c r="M1201" s="1"/>
  <c r="G1149"/>
  <c r="M1149" s="1"/>
  <c r="E1149"/>
  <c r="G1094"/>
  <c r="M1094" s="1"/>
  <c r="E1094"/>
  <c r="G1037"/>
  <c r="M1037" s="1"/>
  <c r="E1037"/>
  <c r="F868"/>
  <c r="H868"/>
  <c r="N868" s="1"/>
  <c r="H812"/>
  <c r="N812" s="1"/>
  <c r="F812"/>
  <c r="E1137"/>
  <c r="G1137"/>
  <c r="M1137" s="1"/>
  <c r="E1084"/>
  <c r="G1084"/>
  <c r="M1084" s="1"/>
  <c r="G727"/>
  <c r="M727" s="1"/>
  <c r="E727"/>
  <c r="E667"/>
  <c r="G667"/>
  <c r="M667" s="1"/>
  <c r="G611"/>
  <c r="M611" s="1"/>
  <c r="E611"/>
  <c r="G595"/>
  <c r="M595" s="1"/>
  <c r="E595"/>
  <c r="G571"/>
  <c r="M571" s="1"/>
  <c r="E571"/>
  <c r="E487"/>
  <c r="G487"/>
  <c r="M487" s="1"/>
  <c r="G471"/>
  <c r="M471" s="1"/>
  <c r="E471"/>
  <c r="F423"/>
  <c r="H423"/>
  <c r="N423" s="1"/>
  <c r="F407"/>
  <c r="H407"/>
  <c r="N407" s="1"/>
  <c r="F355"/>
  <c r="H355"/>
  <c r="N355" s="1"/>
  <c r="G1023"/>
  <c r="M1023" s="1"/>
  <c r="E1023"/>
  <c r="F994"/>
  <c r="H994"/>
  <c r="N994" s="1"/>
  <c r="E957"/>
  <c r="G957"/>
  <c r="M957" s="1"/>
  <c r="H877"/>
  <c r="N877" s="1"/>
  <c r="F877"/>
  <c r="H608"/>
  <c r="N608" s="1"/>
  <c r="F608"/>
  <c r="F588"/>
  <c r="H588"/>
  <c r="N588" s="1"/>
  <c r="H540"/>
  <c r="N540" s="1"/>
  <c r="F540"/>
  <c r="H500"/>
  <c r="N500" s="1"/>
  <c r="F500"/>
  <c r="F476"/>
  <c r="H476"/>
  <c r="N476" s="1"/>
  <c r="F456"/>
  <c r="H456"/>
  <c r="N456" s="1"/>
  <c r="H432"/>
  <c r="N432" s="1"/>
  <c r="F432"/>
  <c r="H416"/>
  <c r="N416" s="1"/>
  <c r="F416"/>
  <c r="F360"/>
  <c r="H360"/>
  <c r="N360" s="1"/>
  <c r="G1035"/>
  <c r="M1035" s="1"/>
  <c r="E1035"/>
  <c r="E995"/>
  <c r="G995"/>
  <c r="M995" s="1"/>
  <c r="E878"/>
  <c r="G878"/>
  <c r="M878" s="1"/>
  <c r="F729"/>
  <c r="H729"/>
  <c r="N729" s="1"/>
  <c r="G997"/>
  <c r="M997" s="1"/>
  <c r="E997"/>
  <c r="E874"/>
  <c r="G874"/>
  <c r="M874" s="1"/>
  <c r="E794"/>
  <c r="G794"/>
  <c r="M794" s="1"/>
  <c r="F306"/>
  <c r="H306"/>
  <c r="N306" s="1"/>
  <c r="F111"/>
  <c r="H111"/>
  <c r="N111" s="1"/>
  <c r="E36"/>
  <c r="G36"/>
  <c r="M36" s="1"/>
  <c r="F1134"/>
  <c r="H1134"/>
  <c r="N1134" s="1"/>
  <c r="E1194"/>
  <c r="G1194"/>
  <c r="M1194" s="1"/>
  <c r="G1230"/>
  <c r="M1230" s="1"/>
  <c r="E1230"/>
  <c r="H1488"/>
  <c r="N1488" s="1"/>
  <c r="F1488"/>
  <c r="G1256"/>
  <c r="M1256" s="1"/>
  <c r="E1256"/>
  <c r="F214"/>
  <c r="H214"/>
  <c r="N214" s="1"/>
  <c r="G1050"/>
  <c r="M1050" s="1"/>
  <c r="E1050"/>
  <c r="F599"/>
  <c r="H599"/>
  <c r="N599" s="1"/>
  <c r="H71"/>
  <c r="N71" s="1"/>
  <c r="F71"/>
  <c r="F1508"/>
  <c r="H1508"/>
  <c r="N1508" s="1"/>
  <c r="H952"/>
  <c r="N952" s="1"/>
  <c r="F952"/>
  <c r="F792"/>
  <c r="H792"/>
  <c r="N792" s="1"/>
  <c r="F2207"/>
  <c r="H2207"/>
  <c r="N2207" s="1"/>
  <c r="G859"/>
  <c r="M859" s="1"/>
  <c r="E859"/>
  <c r="E769"/>
  <c r="G769"/>
  <c r="M769" s="1"/>
  <c r="E643"/>
  <c r="G643"/>
  <c r="M643" s="1"/>
  <c r="G579"/>
  <c r="M579" s="1"/>
  <c r="E579"/>
  <c r="E551"/>
  <c r="G551"/>
  <c r="M551" s="1"/>
  <c r="F379"/>
  <c r="H379"/>
  <c r="N379" s="1"/>
  <c r="F1098"/>
  <c r="H1098"/>
  <c r="N1098" s="1"/>
  <c r="F839"/>
  <c r="H839"/>
  <c r="N839" s="1"/>
  <c r="H652"/>
  <c r="N652" s="1"/>
  <c r="F652"/>
  <c r="F592"/>
  <c r="H592"/>
  <c r="N592" s="1"/>
  <c r="H556"/>
  <c r="N556" s="1"/>
  <c r="F556"/>
  <c r="H380"/>
  <c r="N380" s="1"/>
  <c r="F380"/>
  <c r="F196"/>
  <c r="H196"/>
  <c r="N196" s="1"/>
  <c r="H1111"/>
  <c r="N1111" s="1"/>
  <c r="F1111"/>
  <c r="E873"/>
  <c r="G873"/>
  <c r="M873" s="1"/>
  <c r="H814"/>
  <c r="N814" s="1"/>
  <c r="F814"/>
  <c r="F633"/>
  <c r="H633"/>
  <c r="N633" s="1"/>
  <c r="F589"/>
  <c r="H589"/>
  <c r="N589" s="1"/>
  <c r="H569"/>
  <c r="N569" s="1"/>
  <c r="F569"/>
  <c r="G553"/>
  <c r="M553" s="1"/>
  <c r="E553"/>
  <c r="H975"/>
  <c r="N975" s="1"/>
  <c r="F975"/>
  <c r="F863"/>
  <c r="H863"/>
  <c r="N863" s="1"/>
  <c r="H762"/>
  <c r="N762" s="1"/>
  <c r="F762"/>
  <c r="H578"/>
  <c r="N578" s="1"/>
  <c r="F578"/>
  <c r="F550"/>
  <c r="H550"/>
  <c r="N550" s="1"/>
  <c r="F234"/>
  <c r="H234"/>
  <c r="N234" s="1"/>
  <c r="G94"/>
  <c r="M94" s="1"/>
  <c r="E94"/>
  <c r="G92"/>
  <c r="M92" s="1"/>
  <c r="E92"/>
  <c r="E30"/>
  <c r="G30"/>
  <c r="M30" s="1"/>
  <c r="E10"/>
  <c r="G10"/>
  <c r="M10" s="1"/>
  <c r="H67"/>
  <c r="N67" s="1"/>
  <c r="F67"/>
  <c r="H31"/>
  <c r="N31" s="1"/>
  <c r="F31"/>
  <c r="F11"/>
  <c r="H11"/>
  <c r="N11" s="1"/>
  <c r="F95"/>
  <c r="H95"/>
  <c r="N95" s="1"/>
  <c r="G32"/>
  <c r="M32" s="1"/>
  <c r="E32"/>
  <c r="G12"/>
  <c r="M12" s="1"/>
  <c r="E12"/>
  <c r="H133"/>
  <c r="N133" s="1"/>
  <c r="F133"/>
  <c r="H61"/>
  <c r="N61" s="1"/>
  <c r="F61"/>
  <c r="H29"/>
  <c r="N29" s="1"/>
  <c r="F29"/>
  <c r="F9"/>
  <c r="H9"/>
  <c r="N9" s="1"/>
  <c r="G2341"/>
  <c r="M2341" s="1"/>
  <c r="E2341"/>
  <c r="G2209"/>
  <c r="M2209" s="1"/>
  <c r="E2209"/>
  <c r="F1499"/>
  <c r="H1499"/>
  <c r="N1499" s="1"/>
  <c r="E2204"/>
  <c r="G2204"/>
  <c r="M2204" s="1"/>
  <c r="E1476"/>
  <c r="G1476"/>
  <c r="M1476" s="1"/>
  <c r="F1481"/>
  <c r="H1481"/>
  <c r="N1481" s="1"/>
  <c r="E1243"/>
  <c r="G1243"/>
  <c r="M1243" s="1"/>
  <c r="E1078"/>
  <c r="G1078"/>
  <c r="M1078" s="1"/>
  <c r="F1480"/>
  <c r="H1480"/>
  <c r="N1480" s="1"/>
  <c r="E1293"/>
  <c r="G1293"/>
  <c r="M1293" s="1"/>
  <c r="F1494"/>
  <c r="H1494"/>
  <c r="N1494" s="1"/>
  <c r="E1108"/>
  <c r="G1108"/>
  <c r="M1108" s="1"/>
  <c r="F872"/>
  <c r="H872"/>
  <c r="N872" s="1"/>
  <c r="H1019"/>
  <c r="N1019" s="1"/>
  <c r="F1019"/>
  <c r="E982"/>
  <c r="G982"/>
  <c r="M982" s="1"/>
  <c r="F870"/>
  <c r="H870"/>
  <c r="N870" s="1"/>
  <c r="H575"/>
  <c r="N575" s="1"/>
  <c r="F575"/>
  <c r="H475"/>
  <c r="N475" s="1"/>
  <c r="F475"/>
  <c r="G427"/>
  <c r="M427" s="1"/>
  <c r="E427"/>
  <c r="E383"/>
  <c r="G383"/>
  <c r="M383" s="1"/>
  <c r="F1065"/>
  <c r="H1065"/>
  <c r="N1065" s="1"/>
  <c r="F716"/>
  <c r="H716"/>
  <c r="N716" s="1"/>
  <c r="E612"/>
  <c r="G612"/>
  <c r="M612" s="1"/>
  <c r="F1099"/>
  <c r="H1099"/>
  <c r="N1099" s="1"/>
  <c r="H1011"/>
  <c r="N1011" s="1"/>
  <c r="F1011"/>
  <c r="F755"/>
  <c r="H755"/>
  <c r="N755" s="1"/>
  <c r="E637"/>
  <c r="G637"/>
  <c r="M637" s="1"/>
  <c r="H670"/>
  <c r="N670" s="1"/>
  <c r="F670"/>
  <c r="F646"/>
  <c r="H646"/>
  <c r="N646" s="1"/>
  <c r="E514"/>
  <c r="G514"/>
  <c r="M514" s="1"/>
  <c r="E438"/>
  <c r="G438"/>
  <c r="M438" s="1"/>
  <c r="E422"/>
  <c r="G422"/>
  <c r="M422" s="1"/>
  <c r="F1535"/>
  <c r="H1535"/>
  <c r="N1535" s="1"/>
  <c r="G89"/>
  <c r="M89" s="1"/>
  <c r="E89"/>
  <c r="G1016"/>
  <c r="M1016" s="1"/>
  <c r="E1016"/>
  <c r="F824"/>
  <c r="H824"/>
  <c r="N824" s="1"/>
  <c r="F764"/>
  <c r="H764"/>
  <c r="N764" s="1"/>
  <c r="E950"/>
  <c r="G950"/>
  <c r="M950" s="1"/>
  <c r="F806"/>
  <c r="H806"/>
  <c r="N806" s="1"/>
  <c r="E651"/>
  <c r="G651"/>
  <c r="M651" s="1"/>
  <c r="G591"/>
  <c r="M591" s="1"/>
  <c r="E591"/>
  <c r="E555"/>
  <c r="G555"/>
  <c r="M555" s="1"/>
  <c r="E435"/>
  <c r="G435"/>
  <c r="M435" s="1"/>
  <c r="H1151"/>
  <c r="N1151" s="1"/>
  <c r="F1151"/>
  <c r="E861"/>
  <c r="G861"/>
  <c r="M861" s="1"/>
  <c r="G765"/>
  <c r="M765" s="1"/>
  <c r="E765"/>
  <c r="F620"/>
  <c r="H620"/>
  <c r="N620" s="1"/>
  <c r="F560"/>
  <c r="H560"/>
  <c r="N560" s="1"/>
  <c r="H472"/>
  <c r="N472" s="1"/>
  <c r="F472"/>
  <c r="F236"/>
  <c r="H236"/>
  <c r="N236" s="1"/>
  <c r="F1121"/>
  <c r="H1121"/>
  <c r="N1121" s="1"/>
  <c r="F926"/>
  <c r="H926"/>
  <c r="N926" s="1"/>
  <c r="F819"/>
  <c r="H819"/>
  <c r="N819" s="1"/>
  <c r="H641"/>
  <c r="N641" s="1"/>
  <c r="F641"/>
  <c r="F593"/>
  <c r="H593"/>
  <c r="N593" s="1"/>
  <c r="F573"/>
  <c r="H573"/>
  <c r="N573" s="1"/>
  <c r="F557"/>
  <c r="H557"/>
  <c r="N557" s="1"/>
  <c r="H441"/>
  <c r="N441" s="1"/>
  <c r="F441"/>
  <c r="H277"/>
  <c r="N277" s="1"/>
  <c r="F277"/>
  <c r="F949"/>
  <c r="H949"/>
  <c r="N949" s="1"/>
  <c r="H767"/>
  <c r="N767" s="1"/>
  <c r="F767"/>
  <c r="F642"/>
  <c r="H642"/>
  <c r="N642" s="1"/>
  <c r="H590"/>
  <c r="N590" s="1"/>
  <c r="F590"/>
  <c r="F554"/>
  <c r="H554"/>
  <c r="N554" s="1"/>
  <c r="H242"/>
  <c r="N242" s="1"/>
  <c r="F242"/>
  <c r="G98"/>
  <c r="M98" s="1"/>
  <c r="E98"/>
  <c r="H97"/>
  <c r="N97" s="1"/>
  <c r="F97"/>
  <c r="E18"/>
  <c r="G18"/>
  <c r="M18" s="1"/>
  <c r="H93"/>
  <c r="N93" s="1"/>
  <c r="F93"/>
  <c r="H35"/>
  <c r="N35" s="1"/>
  <c r="F35"/>
  <c r="H19"/>
  <c r="N19" s="1"/>
  <c r="F19"/>
  <c r="G100"/>
  <c r="M100" s="1"/>
  <c r="E100"/>
  <c r="G52"/>
  <c r="M52" s="1"/>
  <c r="E52"/>
  <c r="G20"/>
  <c r="M20" s="1"/>
  <c r="E20"/>
  <c r="H197"/>
  <c r="N197" s="1"/>
  <c r="F197"/>
  <c r="F65"/>
  <c r="H65"/>
  <c r="N65" s="1"/>
  <c r="H33"/>
  <c r="N33" s="1"/>
  <c r="F33"/>
  <c r="H17"/>
  <c r="N17" s="1"/>
  <c r="F17"/>
  <c r="H2206"/>
  <c r="N2206" s="1"/>
  <c r="F2206"/>
  <c r="F2300"/>
  <c r="H2300"/>
  <c r="N2300" s="1"/>
  <c r="G1485"/>
  <c r="M1485" s="1"/>
  <c r="E1485"/>
  <c r="F2203"/>
  <c r="H2203"/>
  <c r="N2203" s="1"/>
  <c r="G2213"/>
  <c r="M2213" s="1"/>
  <c r="E2213"/>
  <c r="E1398"/>
  <c r="G1398"/>
  <c r="M1398" s="1"/>
  <c r="F1492"/>
  <c r="H1492"/>
  <c r="N1492" s="1"/>
  <c r="G1347"/>
  <c r="M1347" s="1"/>
  <c r="E1347"/>
  <c r="F1389"/>
  <c r="H1389"/>
  <c r="N1389" s="1"/>
  <c r="G1140"/>
  <c r="M1140" s="1"/>
  <c r="E1140"/>
  <c r="H1468"/>
  <c r="N1468" s="1"/>
  <c r="F1468"/>
  <c r="F1274"/>
  <c r="H1274"/>
  <c r="N1274" s="1"/>
  <c r="H1469"/>
  <c r="N1469" s="1"/>
  <c r="F1469"/>
  <c r="E1397"/>
  <c r="G1397"/>
  <c r="M1397" s="1"/>
  <c r="F1399"/>
  <c r="H1399"/>
  <c r="N1399" s="1"/>
  <c r="E1150"/>
  <c r="G1150"/>
  <c r="M1150" s="1"/>
  <c r="H945"/>
  <c r="N945" s="1"/>
  <c r="F945"/>
  <c r="G849"/>
  <c r="M849" s="1"/>
  <c r="E849"/>
  <c r="F811"/>
  <c r="H811"/>
  <c r="N811" s="1"/>
  <c r="E583"/>
  <c r="G583"/>
  <c r="M583" s="1"/>
  <c r="E463"/>
  <c r="G463"/>
  <c r="M463" s="1"/>
  <c r="F431"/>
  <c r="H431"/>
  <c r="N431" s="1"/>
  <c r="H387"/>
  <c r="N387" s="1"/>
  <c r="F387"/>
  <c r="F1010"/>
  <c r="H1010"/>
  <c r="N1010" s="1"/>
  <c r="H668"/>
  <c r="N668" s="1"/>
  <c r="F668"/>
  <c r="H648"/>
  <c r="N648" s="1"/>
  <c r="F648"/>
  <c r="E1131"/>
  <c r="G1131"/>
  <c r="M1131" s="1"/>
  <c r="F830"/>
  <c r="H830"/>
  <c r="N830" s="1"/>
  <c r="E793"/>
  <c r="G793"/>
  <c r="M793" s="1"/>
  <c r="H713"/>
  <c r="N713" s="1"/>
  <c r="F713"/>
  <c r="H831"/>
  <c r="N831" s="1"/>
  <c r="F831"/>
  <c r="H746"/>
  <c r="N746" s="1"/>
  <c r="F746"/>
  <c r="E626"/>
  <c r="G626"/>
  <c r="M626" s="1"/>
  <c r="G474"/>
  <c r="M474" s="1"/>
  <c r="E474"/>
  <c r="G458"/>
  <c r="M458" s="1"/>
  <c r="E458"/>
  <c r="G426"/>
  <c r="M426" s="1"/>
  <c r="E426"/>
  <c r="G410"/>
  <c r="M410" s="1"/>
  <c r="E410"/>
  <c r="G394"/>
  <c r="M394" s="1"/>
  <c r="E394"/>
  <c r="E358"/>
  <c r="G358"/>
  <c r="M358" s="1"/>
  <c r="G102"/>
  <c r="M102" s="1"/>
  <c r="E102"/>
  <c r="F59"/>
  <c r="H59"/>
  <c r="N59" s="1"/>
  <c r="F44"/>
  <c r="H44"/>
  <c r="N44" s="1"/>
  <c r="E1166"/>
  <c r="G1166"/>
  <c r="M1166" s="1"/>
  <c r="E1024"/>
  <c r="G1024"/>
  <c r="M1024" s="1"/>
  <c r="G1205"/>
  <c r="M1205" s="1"/>
  <c r="E1205"/>
  <c r="F130"/>
  <c r="H130"/>
  <c r="N130" s="1"/>
  <c r="E45"/>
  <c r="G45"/>
  <c r="M45" s="1"/>
  <c r="F1036"/>
  <c r="H1036"/>
  <c r="N1036" s="1"/>
  <c r="F1148"/>
  <c r="H1148"/>
  <c r="N1148" s="1"/>
  <c r="H1124"/>
  <c r="N1124" s="1"/>
  <c r="F1124"/>
  <c r="F1251"/>
  <c r="H1251"/>
  <c r="N1251" s="1"/>
  <c r="E1184"/>
  <c r="G1184"/>
  <c r="M1184" s="1"/>
  <c r="G1223"/>
  <c r="M1223" s="1"/>
  <c r="E1223"/>
  <c r="F1114"/>
  <c r="H1114"/>
  <c r="N1114" s="1"/>
  <c r="F294"/>
  <c r="H294"/>
  <c r="N294" s="1"/>
  <c r="G1506"/>
  <c r="M1506" s="1"/>
  <c r="E1506"/>
  <c r="F1212"/>
  <c r="H1212"/>
  <c r="N1212" s="1"/>
  <c r="G1128"/>
  <c r="M1128" s="1"/>
  <c r="E1128"/>
  <c r="G1044"/>
  <c r="M1044" s="1"/>
  <c r="E1044"/>
  <c r="E1211"/>
  <c r="G1211"/>
  <c r="M1211" s="1"/>
  <c r="E1786"/>
  <c r="G1786"/>
  <c r="M1786" s="1"/>
  <c r="F1225"/>
  <c r="H1225"/>
  <c r="N1225" s="1"/>
  <c r="E1126"/>
  <c r="G1126"/>
  <c r="M1126" s="1"/>
  <c r="H1182"/>
  <c r="N1182" s="1"/>
  <c r="F1182"/>
  <c r="H1215"/>
  <c r="N1215" s="1"/>
  <c r="F1215"/>
  <c r="E1112"/>
  <c r="G1112"/>
  <c r="M1112" s="1"/>
  <c r="E1462"/>
  <c r="G1462"/>
  <c r="M1462" s="1"/>
  <c r="G336" i="93"/>
  <c r="G232"/>
  <c r="G192"/>
  <c r="G148"/>
  <c r="N342"/>
  <c r="N326"/>
  <c r="G302"/>
  <c r="G286"/>
  <c r="G202"/>
  <c r="G784"/>
  <c r="G639"/>
  <c r="G503"/>
  <c r="N375"/>
  <c r="G331"/>
  <c r="G291"/>
  <c r="G275"/>
  <c r="G251"/>
  <c r="G235"/>
  <c r="G211"/>
  <c r="G925"/>
  <c r="G903"/>
  <c r="N520"/>
  <c r="N324"/>
  <c r="N296"/>
  <c r="N256"/>
  <c r="N220"/>
  <c r="N136"/>
  <c r="G931"/>
  <c r="N899"/>
  <c r="N257"/>
  <c r="N274"/>
  <c r="N250"/>
  <c r="N191"/>
  <c r="G85"/>
  <c r="G53"/>
  <c r="N1525"/>
  <c r="G1523"/>
  <c r="G1155"/>
  <c r="G2235"/>
  <c r="G1303"/>
  <c r="N523"/>
  <c r="G1362"/>
  <c r="N156"/>
  <c r="G482"/>
  <c r="N391"/>
  <c r="N1299"/>
  <c r="N1509"/>
  <c r="N488"/>
  <c r="N398"/>
  <c r="N1141"/>
  <c r="N622"/>
  <c r="G848"/>
  <c r="N929"/>
  <c r="G833"/>
  <c r="G1005"/>
  <c r="G781"/>
  <c r="G942"/>
  <c r="N1039"/>
  <c r="G906"/>
  <c r="G538"/>
  <c r="G490"/>
  <c r="G470"/>
  <c r="G1039"/>
  <c r="N770"/>
  <c r="N1060"/>
  <c r="N828"/>
  <c r="N600"/>
  <c r="G34"/>
  <c r="N1152"/>
  <c r="G1190"/>
  <c r="G900"/>
  <c r="G875"/>
  <c r="N753"/>
  <c r="G603"/>
  <c r="N415"/>
  <c r="N283"/>
  <c r="G935"/>
  <c r="N304"/>
  <c r="N264"/>
  <c r="N248"/>
  <c r="G208"/>
  <c r="G188"/>
  <c r="G661"/>
  <c r="G542"/>
  <c r="G494"/>
  <c r="G126"/>
  <c r="N217"/>
  <c r="N39"/>
  <c r="N209"/>
  <c r="N1510"/>
  <c r="G1263"/>
  <c r="G1188"/>
  <c r="N1279"/>
  <c r="G1304"/>
  <c r="N1070"/>
  <c r="G1032"/>
  <c r="G37"/>
  <c r="N1317"/>
  <c r="N165"/>
  <c r="N37"/>
  <c r="N1089"/>
  <c r="G1367"/>
  <c r="G254"/>
  <c r="G210"/>
  <c r="G79"/>
  <c r="G2236"/>
  <c r="N1308"/>
  <c r="G1156"/>
  <c r="G1074"/>
  <c r="N526"/>
  <c r="N1363"/>
  <c r="G1156" i="94" l="1"/>
  <c r="M1156" s="1"/>
  <c r="E1156"/>
  <c r="G210"/>
  <c r="M210" s="1"/>
  <c r="E210"/>
  <c r="E1032"/>
  <c r="G1032"/>
  <c r="M1032" s="1"/>
  <c r="E1188"/>
  <c r="G1188"/>
  <c r="M1188" s="1"/>
  <c r="F39"/>
  <c r="H39"/>
  <c r="N39" s="1"/>
  <c r="E542"/>
  <c r="G542"/>
  <c r="M542" s="1"/>
  <c r="H283"/>
  <c r="N283" s="1"/>
  <c r="F283"/>
  <c r="E875"/>
  <c r="G875"/>
  <c r="M875" s="1"/>
  <c r="G34"/>
  <c r="M34" s="1"/>
  <c r="E34"/>
  <c r="F770"/>
  <c r="H770"/>
  <c r="N770" s="1"/>
  <c r="E538"/>
  <c r="G538"/>
  <c r="M538" s="1"/>
  <c r="G482"/>
  <c r="M482" s="1"/>
  <c r="E482"/>
  <c r="F1525"/>
  <c r="H1525"/>
  <c r="N1525" s="1"/>
  <c r="F250"/>
  <c r="H250"/>
  <c r="N250" s="1"/>
  <c r="E931"/>
  <c r="G931"/>
  <c r="M931" s="1"/>
  <c r="H296"/>
  <c r="N296" s="1"/>
  <c r="F296"/>
  <c r="E925"/>
  <c r="G925"/>
  <c r="M925" s="1"/>
  <c r="G275"/>
  <c r="M275" s="1"/>
  <c r="E275"/>
  <c r="G503"/>
  <c r="M503" s="1"/>
  <c r="E503"/>
  <c r="E286"/>
  <c r="G286"/>
  <c r="M286" s="1"/>
  <c r="G148"/>
  <c r="M148" s="1"/>
  <c r="E148"/>
  <c r="F526"/>
  <c r="H526"/>
  <c r="N526" s="1"/>
  <c r="G1367"/>
  <c r="M1367" s="1"/>
  <c r="E1367"/>
  <c r="F1317"/>
  <c r="H1317"/>
  <c r="N1317" s="1"/>
  <c r="G1304"/>
  <c r="M1304" s="1"/>
  <c r="E1304"/>
  <c r="H1510"/>
  <c r="N1510" s="1"/>
  <c r="F1510"/>
  <c r="G188"/>
  <c r="M188" s="1"/>
  <c r="E188"/>
  <c r="H304"/>
  <c r="N304" s="1"/>
  <c r="F304"/>
  <c r="E1190"/>
  <c r="G1190"/>
  <c r="M1190" s="1"/>
  <c r="F828"/>
  <c r="H828"/>
  <c r="N828" s="1"/>
  <c r="G470"/>
  <c r="M470" s="1"/>
  <c r="E470"/>
  <c r="F1039"/>
  <c r="H1039"/>
  <c r="N1039" s="1"/>
  <c r="G833"/>
  <c r="M833" s="1"/>
  <c r="E833"/>
  <c r="F1141"/>
  <c r="H1141"/>
  <c r="N1141" s="1"/>
  <c r="F1299"/>
  <c r="H1299"/>
  <c r="N1299" s="1"/>
  <c r="E1155"/>
  <c r="G1155"/>
  <c r="M1155" s="1"/>
  <c r="H257"/>
  <c r="N257" s="1"/>
  <c r="F257"/>
  <c r="F220"/>
  <c r="H220"/>
  <c r="N220" s="1"/>
  <c r="F520"/>
  <c r="H520"/>
  <c r="N520" s="1"/>
  <c r="G235"/>
  <c r="M235" s="1"/>
  <c r="E235"/>
  <c r="E331"/>
  <c r="G331"/>
  <c r="M331" s="1"/>
  <c r="F326"/>
  <c r="H326"/>
  <c r="N326" s="1"/>
  <c r="E232"/>
  <c r="G232"/>
  <c r="M232" s="1"/>
  <c r="H1318"/>
  <c r="N1318" s="1"/>
  <c r="F1318"/>
  <c r="G42"/>
  <c r="M42" s="1"/>
  <c r="E42"/>
  <c r="H1208"/>
  <c r="N1208" s="1"/>
  <c r="F1208"/>
  <c r="H1267"/>
  <c r="N1267" s="1"/>
  <c r="F1267"/>
  <c r="G209"/>
  <c r="M209" s="1"/>
  <c r="E209"/>
  <c r="F298"/>
  <c r="H298"/>
  <c r="N298" s="1"/>
  <c r="F1103"/>
  <c r="H1103"/>
  <c r="N1103" s="1"/>
  <c r="F597"/>
  <c r="H597"/>
  <c r="N597" s="1"/>
  <c r="F508"/>
  <c r="H508"/>
  <c r="N508" s="1"/>
  <c r="F543"/>
  <c r="H543"/>
  <c r="N543" s="1"/>
  <c r="F1190"/>
  <c r="H1190"/>
  <c r="N1190" s="1"/>
  <c r="F261"/>
  <c r="H261"/>
  <c r="N261" s="1"/>
  <c r="E782"/>
  <c r="G782"/>
  <c r="M782" s="1"/>
  <c r="F244"/>
  <c r="H244"/>
  <c r="N244" s="1"/>
  <c r="F1160"/>
  <c r="H1160"/>
  <c r="N1160" s="1"/>
  <c r="E584"/>
  <c r="G584"/>
  <c r="M584" s="1"/>
  <c r="F1501"/>
  <c r="H1501"/>
  <c r="N1501" s="1"/>
  <c r="E189"/>
  <c r="G189"/>
  <c r="M189" s="1"/>
  <c r="F346"/>
  <c r="H346"/>
  <c r="N346" s="1"/>
  <c r="E257"/>
  <c r="G257"/>
  <c r="M257" s="1"/>
  <c r="G256"/>
  <c r="M256" s="1"/>
  <c r="E256"/>
  <c r="G520"/>
  <c r="M520" s="1"/>
  <c r="E520"/>
  <c r="H1363"/>
  <c r="N1363" s="1"/>
  <c r="F1363"/>
  <c r="F1308"/>
  <c r="H1308"/>
  <c r="N1308" s="1"/>
  <c r="E254"/>
  <c r="G254"/>
  <c r="M254" s="1"/>
  <c r="H165"/>
  <c r="N165" s="1"/>
  <c r="F165"/>
  <c r="F1070"/>
  <c r="H1070"/>
  <c r="N1070" s="1"/>
  <c r="E1263"/>
  <c r="G1263"/>
  <c r="M1263" s="1"/>
  <c r="F217"/>
  <c r="H217"/>
  <c r="N217" s="1"/>
  <c r="E661"/>
  <c r="G661"/>
  <c r="M661" s="1"/>
  <c r="F264"/>
  <c r="H264"/>
  <c r="N264" s="1"/>
  <c r="F415"/>
  <c r="H415"/>
  <c r="N415" s="1"/>
  <c r="G900"/>
  <c r="M900" s="1"/>
  <c r="E900"/>
  <c r="F600"/>
  <c r="H600"/>
  <c r="N600" s="1"/>
  <c r="G1039"/>
  <c r="M1039" s="1"/>
  <c r="E1039"/>
  <c r="E906"/>
  <c r="G906"/>
  <c r="M906" s="1"/>
  <c r="F622"/>
  <c r="H622"/>
  <c r="N622" s="1"/>
  <c r="H1509"/>
  <c r="N1509" s="1"/>
  <c r="F1509"/>
  <c r="H156"/>
  <c r="N156" s="1"/>
  <c r="F156"/>
  <c r="E53"/>
  <c r="G53"/>
  <c r="M53" s="1"/>
  <c r="F274"/>
  <c r="H274"/>
  <c r="N274" s="1"/>
  <c r="H136"/>
  <c r="N136" s="1"/>
  <c r="F136"/>
  <c r="F324"/>
  <c r="H324"/>
  <c r="N324" s="1"/>
  <c r="E211"/>
  <c r="G211"/>
  <c r="M211" s="1"/>
  <c r="G291"/>
  <c r="M291" s="1"/>
  <c r="E291"/>
  <c r="G639"/>
  <c r="M639" s="1"/>
  <c r="E639"/>
  <c r="G302"/>
  <c r="M302" s="1"/>
  <c r="E302"/>
  <c r="G192"/>
  <c r="M192" s="1"/>
  <c r="E192"/>
  <c r="E1185"/>
  <c r="G1185"/>
  <c r="M1185" s="1"/>
  <c r="F73"/>
  <c r="H73"/>
  <c r="N73" s="1"/>
  <c r="H221"/>
  <c r="N221" s="1"/>
  <c r="F221"/>
  <c r="G310"/>
  <c r="M310" s="1"/>
  <c r="E310"/>
  <c r="H282"/>
  <c r="N282" s="1"/>
  <c r="F282"/>
  <c r="H1059"/>
  <c r="N1059" s="1"/>
  <c r="F1059"/>
  <c r="H537"/>
  <c r="N537" s="1"/>
  <c r="F537"/>
  <c r="F348"/>
  <c r="H348"/>
  <c r="N348" s="1"/>
  <c r="F515"/>
  <c r="H515"/>
  <c r="N515" s="1"/>
  <c r="F1105"/>
  <c r="H1105"/>
  <c r="N1105" s="1"/>
  <c r="F345"/>
  <c r="H345"/>
  <c r="N345" s="1"/>
  <c r="G1057"/>
  <c r="M1057" s="1"/>
  <c r="E1057"/>
  <c r="H802"/>
  <c r="N802" s="1"/>
  <c r="F802"/>
  <c r="G1296"/>
  <c r="M1296" s="1"/>
  <c r="E1296"/>
  <c r="H1002"/>
  <c r="N1002" s="1"/>
  <c r="F1002"/>
  <c r="G1268"/>
  <c r="M1268" s="1"/>
  <c r="E1268"/>
  <c r="E157"/>
  <c r="G157"/>
  <c r="M157" s="1"/>
  <c r="F330"/>
  <c r="H330"/>
  <c r="N330" s="1"/>
  <c r="E1123"/>
  <c r="G1123"/>
  <c r="M1123" s="1"/>
  <c r="G200"/>
  <c r="M200" s="1"/>
  <c r="E200"/>
  <c r="E340"/>
  <c r="G340"/>
  <c r="M340" s="1"/>
  <c r="F1368"/>
  <c r="H1368"/>
  <c r="N1368" s="1"/>
  <c r="F1204"/>
  <c r="H1204"/>
  <c r="N1204" s="1"/>
  <c r="F213"/>
  <c r="H213"/>
  <c r="N213" s="1"/>
  <c r="E306"/>
  <c r="G306"/>
  <c r="M306" s="1"/>
  <c r="F378"/>
  <c r="H378"/>
  <c r="N378" s="1"/>
  <c r="F185"/>
  <c r="H185"/>
  <c r="N185" s="1"/>
  <c r="F101"/>
  <c r="H101"/>
  <c r="N101" s="1"/>
  <c r="H318"/>
  <c r="N318" s="1"/>
  <c r="F318"/>
  <c r="G285"/>
  <c r="M285" s="1"/>
  <c r="E285"/>
  <c r="H897"/>
  <c r="N897" s="1"/>
  <c r="F897"/>
  <c r="H623"/>
  <c r="N623" s="1"/>
  <c r="F623"/>
  <c r="E345"/>
  <c r="G345"/>
  <c r="M345" s="1"/>
  <c r="G300"/>
  <c r="M300" s="1"/>
  <c r="E300"/>
  <c r="E279"/>
  <c r="G279"/>
  <c r="M279" s="1"/>
  <c r="F1061"/>
  <c r="H1061"/>
  <c r="N1061" s="1"/>
  <c r="F140"/>
  <c r="H140"/>
  <c r="N140" s="1"/>
  <c r="E1401"/>
  <c r="G1401"/>
  <c r="M1401" s="1"/>
  <c r="F206"/>
  <c r="H206"/>
  <c r="N206" s="1"/>
  <c r="F809"/>
  <c r="H809"/>
  <c r="N809" s="1"/>
  <c r="H649"/>
  <c r="N649" s="1"/>
  <c r="F649"/>
  <c r="G247"/>
  <c r="M247" s="1"/>
  <c r="E247"/>
  <c r="F1520"/>
  <c r="H1520"/>
  <c r="N1520" s="1"/>
  <c r="E178"/>
  <c r="G178"/>
  <c r="M178" s="1"/>
  <c r="E185"/>
  <c r="G185"/>
  <c r="M185" s="1"/>
  <c r="F110"/>
  <c r="H110"/>
  <c r="N110" s="1"/>
  <c r="F1533"/>
  <c r="H1533"/>
  <c r="N1533" s="1"/>
  <c r="H542"/>
  <c r="N542" s="1"/>
  <c r="F542"/>
  <c r="H188"/>
  <c r="N188" s="1"/>
  <c r="F188"/>
  <c r="E1358"/>
  <c r="G1358"/>
  <c r="M1358" s="1"/>
  <c r="F538"/>
  <c r="H538"/>
  <c r="N538" s="1"/>
  <c r="E344"/>
  <c r="G344"/>
  <c r="M344" s="1"/>
  <c r="G335"/>
  <c r="M335" s="1"/>
  <c r="E335"/>
  <c r="E817"/>
  <c r="G817"/>
  <c r="M817" s="1"/>
  <c r="H53"/>
  <c r="N53" s="1"/>
  <c r="F53"/>
  <c r="E789"/>
  <c r="G789"/>
  <c r="M789" s="1"/>
  <c r="F867"/>
  <c r="H867"/>
  <c r="N867" s="1"/>
  <c r="E216"/>
  <c r="G216"/>
  <c r="M216" s="1"/>
  <c r="H845"/>
  <c r="N845" s="1"/>
  <c r="F845"/>
  <c r="G349"/>
  <c r="M349" s="1"/>
  <c r="E349"/>
  <c r="F168"/>
  <c r="H168"/>
  <c r="N168" s="1"/>
  <c r="H1365"/>
  <c r="N1365" s="1"/>
  <c r="F1365"/>
  <c r="F119"/>
  <c r="H119"/>
  <c r="N119" s="1"/>
  <c r="F629"/>
  <c r="H629"/>
  <c r="N629" s="1"/>
  <c r="F246"/>
  <c r="H246"/>
  <c r="N246" s="1"/>
  <c r="G269"/>
  <c r="M269" s="1"/>
  <c r="E269"/>
  <c r="G1080"/>
  <c r="M1080" s="1"/>
  <c r="E1080"/>
  <c r="F2247"/>
  <c r="H2247"/>
  <c r="N2247" s="1"/>
  <c r="E83"/>
  <c r="G83"/>
  <c r="M83" s="1"/>
  <c r="F308"/>
  <c r="H308"/>
  <c r="N308" s="1"/>
  <c r="F546"/>
  <c r="H546"/>
  <c r="N546" s="1"/>
  <c r="G1242"/>
  <c r="M1242" s="1"/>
  <c r="E1242"/>
  <c r="E1231"/>
  <c r="G1231"/>
  <c r="M1231" s="1"/>
  <c r="F231"/>
  <c r="H231"/>
  <c r="N231" s="1"/>
  <c r="E587"/>
  <c r="G587"/>
  <c r="M587" s="1"/>
  <c r="E843"/>
  <c r="G843"/>
  <c r="M843" s="1"/>
  <c r="E835"/>
  <c r="G835"/>
  <c r="M835" s="1"/>
  <c r="H544"/>
  <c r="N544" s="1"/>
  <c r="F544"/>
  <c r="E218"/>
  <c r="G218"/>
  <c r="M218" s="1"/>
  <c r="G524"/>
  <c r="M524" s="1"/>
  <c r="E524"/>
  <c r="G2244"/>
  <c r="M2244" s="1"/>
  <c r="E2244"/>
  <c r="H1004"/>
  <c r="N1004" s="1"/>
  <c r="F1004"/>
  <c r="H1191"/>
  <c r="N1191" s="1"/>
  <c r="F1191"/>
  <c r="E326"/>
  <c r="G326"/>
  <c r="M326" s="1"/>
  <c r="H227"/>
  <c r="N227" s="1"/>
  <c r="F227"/>
  <c r="F1073"/>
  <c r="H1073"/>
  <c r="N1073" s="1"/>
  <c r="G728"/>
  <c r="M728" s="1"/>
  <c r="E728"/>
  <c r="G263"/>
  <c r="M263" s="1"/>
  <c r="E263"/>
  <c r="H677"/>
  <c r="N677" s="1"/>
  <c r="F677"/>
  <c r="F2244"/>
  <c r="H2244"/>
  <c r="N2244" s="1"/>
  <c r="F674"/>
  <c r="H674"/>
  <c r="N674" s="1"/>
  <c r="G186"/>
  <c r="M186" s="1"/>
  <c r="E186"/>
  <c r="F161"/>
  <c r="H161"/>
  <c r="N161" s="1"/>
  <c r="E278"/>
  <c r="G278"/>
  <c r="M278" s="1"/>
  <c r="E132"/>
  <c r="G132"/>
  <c r="M132" s="1"/>
  <c r="H1461"/>
  <c r="N1461" s="1"/>
  <c r="F1461"/>
  <c r="F125"/>
  <c r="H125"/>
  <c r="N125" s="1"/>
  <c r="F1013"/>
  <c r="H1013"/>
  <c r="N1013" s="1"/>
  <c r="F265"/>
  <c r="H265"/>
  <c r="N265" s="1"/>
  <c r="G304"/>
  <c r="M304" s="1"/>
  <c r="E304"/>
  <c r="E339"/>
  <c r="G339"/>
  <c r="M339" s="1"/>
  <c r="H993"/>
  <c r="N993" s="1"/>
  <c r="F993"/>
  <c r="E1060"/>
  <c r="G1060"/>
  <c r="M1060" s="1"/>
  <c r="H321"/>
  <c r="N321" s="1"/>
  <c r="F321"/>
  <c r="F905"/>
  <c r="H905"/>
  <c r="N905" s="1"/>
  <c r="E664"/>
  <c r="G664"/>
  <c r="M664" s="1"/>
  <c r="F916"/>
  <c r="H916"/>
  <c r="N916" s="1"/>
  <c r="E398"/>
  <c r="G398"/>
  <c r="M398" s="1"/>
  <c r="E1102"/>
  <c r="G1102"/>
  <c r="M1102" s="1"/>
  <c r="E117"/>
  <c r="G117"/>
  <c r="M117" s="1"/>
  <c r="H86"/>
  <c r="N86" s="1"/>
  <c r="F86"/>
  <c r="F506"/>
  <c r="H506"/>
  <c r="N506" s="1"/>
  <c r="G653"/>
  <c r="M653" s="1"/>
  <c r="E653"/>
  <c r="G324"/>
  <c r="M324" s="1"/>
  <c r="E324"/>
  <c r="H1185"/>
  <c r="N1185" s="1"/>
  <c r="F1185"/>
  <c r="F1357"/>
  <c r="H1357"/>
  <c r="N1357" s="1"/>
  <c r="G167"/>
  <c r="M167" s="1"/>
  <c r="E167"/>
  <c r="E1093"/>
  <c r="G1093"/>
  <c r="M1093" s="1"/>
  <c r="E1505"/>
  <c r="G1505"/>
  <c r="M1505" s="1"/>
  <c r="E225"/>
  <c r="G225"/>
  <c r="M225" s="1"/>
  <c r="G282"/>
  <c r="M282" s="1"/>
  <c r="E282"/>
  <c r="G249"/>
  <c r="M249" s="1"/>
  <c r="E249"/>
  <c r="E38"/>
  <c r="G38"/>
  <c r="M38" s="1"/>
  <c r="E321"/>
  <c r="G321"/>
  <c r="M321" s="1"/>
  <c r="E280"/>
  <c r="G280"/>
  <c r="M280" s="1"/>
  <c r="E239"/>
  <c r="G239"/>
  <c r="M239" s="1"/>
  <c r="F816"/>
  <c r="H816"/>
  <c r="N816" s="1"/>
  <c r="F224"/>
  <c r="H224"/>
  <c r="N224" s="1"/>
  <c r="G139"/>
  <c r="M139" s="1"/>
  <c r="E139"/>
  <c r="E666"/>
  <c r="G666"/>
  <c r="M666" s="1"/>
  <c r="E521"/>
  <c r="G521"/>
  <c r="M521" s="1"/>
  <c r="H728"/>
  <c r="N728" s="1"/>
  <c r="F728"/>
  <c r="H1085"/>
  <c r="N1085" s="1"/>
  <c r="F1085"/>
  <c r="F81"/>
  <c r="H81"/>
  <c r="N81" s="1"/>
  <c r="E233"/>
  <c r="G233"/>
  <c r="M233" s="1"/>
  <c r="F1517"/>
  <c r="H1517"/>
  <c r="N1517" s="1"/>
  <c r="E338"/>
  <c r="G338"/>
  <c r="M338" s="1"/>
  <c r="H144"/>
  <c r="N144" s="1"/>
  <c r="F144"/>
  <c r="F616"/>
  <c r="H616"/>
  <c r="N616" s="1"/>
  <c r="H663"/>
  <c r="N663" s="1"/>
  <c r="F663"/>
  <c r="F490"/>
  <c r="H490"/>
  <c r="N490" s="1"/>
  <c r="E328"/>
  <c r="G328"/>
  <c r="M328" s="1"/>
  <c r="F909"/>
  <c r="H909"/>
  <c r="N909" s="1"/>
  <c r="F1029"/>
  <c r="H1029"/>
  <c r="N1029" s="1"/>
  <c r="H1507"/>
  <c r="N1507" s="1"/>
  <c r="F1507"/>
  <c r="E2247"/>
  <c r="G2247"/>
  <c r="M2247" s="1"/>
  <c r="F333"/>
  <c r="H333"/>
  <c r="N333" s="1"/>
  <c r="F1321"/>
  <c r="H1321"/>
  <c r="N1321" s="1"/>
  <c r="F507"/>
  <c r="H507"/>
  <c r="N507" s="1"/>
  <c r="F673"/>
  <c r="H673"/>
  <c r="N673" s="1"/>
  <c r="F2246"/>
  <c r="H2246"/>
  <c r="N2246" s="1"/>
  <c r="H678"/>
  <c r="N678" s="1"/>
  <c r="F678"/>
  <c r="H666"/>
  <c r="N666" s="1"/>
  <c r="F666"/>
  <c r="F202"/>
  <c r="H202"/>
  <c r="N202" s="1"/>
  <c r="F895"/>
  <c r="H895"/>
  <c r="N895" s="1"/>
  <c r="F843"/>
  <c r="H843"/>
  <c r="N843" s="1"/>
  <c r="F1145"/>
  <c r="H1145"/>
  <c r="N1145" s="1"/>
  <c r="F262"/>
  <c r="H262"/>
  <c r="N262" s="1"/>
  <c r="H215"/>
  <c r="N215" s="1"/>
  <c r="F215"/>
  <c r="F1038"/>
  <c r="H1038"/>
  <c r="N1038" s="1"/>
  <c r="H316"/>
  <c r="N316" s="1"/>
  <c r="F316"/>
  <c r="E1158"/>
  <c r="G1158"/>
  <c r="M1158" s="1"/>
  <c r="F1361"/>
  <c r="H1361"/>
  <c r="N1361" s="1"/>
  <c r="H492"/>
  <c r="N492" s="1"/>
  <c r="F492"/>
  <c r="F1341"/>
  <c r="H1341"/>
  <c r="N1341" s="1"/>
  <c r="E299"/>
  <c r="G299"/>
  <c r="M299" s="1"/>
  <c r="G311"/>
  <c r="M311" s="1"/>
  <c r="E311"/>
  <c r="E1146"/>
  <c r="G1146"/>
  <c r="M1146" s="1"/>
  <c r="E837"/>
  <c r="G837"/>
  <c r="M837" s="1"/>
  <c r="F501"/>
  <c r="H501"/>
  <c r="N501" s="1"/>
  <c r="F881"/>
  <c r="H881"/>
  <c r="N881" s="1"/>
  <c r="E492"/>
  <c r="G492"/>
  <c r="M492" s="1"/>
  <c r="H216"/>
  <c r="N216" s="1"/>
  <c r="F216"/>
  <c r="F1360"/>
  <c r="H1360"/>
  <c r="N1360" s="1"/>
  <c r="F299"/>
  <c r="H299"/>
  <c r="N299" s="1"/>
  <c r="H1179"/>
  <c r="N1179" s="1"/>
  <c r="F1179"/>
  <c r="F37"/>
  <c r="H37"/>
  <c r="N37" s="1"/>
  <c r="F248"/>
  <c r="H248"/>
  <c r="N248" s="1"/>
  <c r="H488"/>
  <c r="N488" s="1"/>
  <c r="F488"/>
  <c r="E1074"/>
  <c r="G1074"/>
  <c r="M1074" s="1"/>
  <c r="F1089"/>
  <c r="H1089"/>
  <c r="N1089" s="1"/>
  <c r="G37"/>
  <c r="M37" s="1"/>
  <c r="E37"/>
  <c r="F1279"/>
  <c r="H1279"/>
  <c r="N1279" s="1"/>
  <c r="H209"/>
  <c r="N209" s="1"/>
  <c r="F209"/>
  <c r="G494"/>
  <c r="M494" s="1"/>
  <c r="E494"/>
  <c r="G208"/>
  <c r="M208" s="1"/>
  <c r="E208"/>
  <c r="E935"/>
  <c r="G935"/>
  <c r="M935" s="1"/>
  <c r="H753"/>
  <c r="N753" s="1"/>
  <c r="F753"/>
  <c r="H1152"/>
  <c r="N1152" s="1"/>
  <c r="F1152"/>
  <c r="H1060"/>
  <c r="N1060" s="1"/>
  <c r="F1060"/>
  <c r="E490"/>
  <c r="G490"/>
  <c r="M490" s="1"/>
  <c r="E942"/>
  <c r="G942"/>
  <c r="M942" s="1"/>
  <c r="F929"/>
  <c r="H929"/>
  <c r="N929" s="1"/>
  <c r="F398"/>
  <c r="H398"/>
  <c r="N398" s="1"/>
  <c r="H391"/>
  <c r="N391" s="1"/>
  <c r="F391"/>
  <c r="H523"/>
  <c r="N523" s="1"/>
  <c r="F523"/>
  <c r="F191"/>
  <c r="H191"/>
  <c r="N191" s="1"/>
  <c r="H899"/>
  <c r="N899" s="1"/>
  <c r="F899"/>
  <c r="H256"/>
  <c r="N256" s="1"/>
  <c r="F256"/>
  <c r="G903"/>
  <c r="M903" s="1"/>
  <c r="E903"/>
  <c r="E251"/>
  <c r="G251"/>
  <c r="M251" s="1"/>
  <c r="H375"/>
  <c r="N375" s="1"/>
  <c r="F375"/>
  <c r="G202"/>
  <c r="M202" s="1"/>
  <c r="E202"/>
  <c r="F342"/>
  <c r="H342"/>
  <c r="N342" s="1"/>
  <c r="G336"/>
  <c r="M336" s="1"/>
  <c r="E336"/>
  <c r="F1072"/>
  <c r="H1072"/>
  <c r="N1072" s="1"/>
  <c r="F120"/>
  <c r="H120"/>
  <c r="N120" s="1"/>
  <c r="H201"/>
  <c r="N201" s="1"/>
  <c r="F201"/>
  <c r="H149"/>
  <c r="N149" s="1"/>
  <c r="F149"/>
  <c r="G1278"/>
  <c r="M1278" s="1"/>
  <c r="E1278"/>
  <c r="F88"/>
  <c r="H88"/>
  <c r="N88" s="1"/>
  <c r="E783"/>
  <c r="G783"/>
  <c r="M783" s="1"/>
  <c r="F249"/>
  <c r="H249"/>
  <c r="N249" s="1"/>
  <c r="F910"/>
  <c r="H910"/>
  <c r="N910" s="1"/>
  <c r="G283"/>
  <c r="M283" s="1"/>
  <c r="E283"/>
  <c r="E1192"/>
  <c r="G1192"/>
  <c r="M1192" s="1"/>
  <c r="H281"/>
  <c r="N281" s="1"/>
  <c r="F281"/>
  <c r="H825"/>
  <c r="N825" s="1"/>
  <c r="F825"/>
  <c r="H300"/>
  <c r="N300" s="1"/>
  <c r="F300"/>
  <c r="H896"/>
  <c r="N896" s="1"/>
  <c r="F896"/>
  <c r="E1141"/>
  <c r="G1141"/>
  <c r="M1141" s="1"/>
  <c r="H2235"/>
  <c r="N2235" s="1"/>
  <c r="F2235"/>
  <c r="H1518"/>
  <c r="N1518" s="1"/>
  <c r="F1518"/>
  <c r="F75"/>
  <c r="H75"/>
  <c r="N75" s="1"/>
  <c r="F386"/>
  <c r="H386"/>
  <c r="N386" s="1"/>
  <c r="F313"/>
  <c r="H313"/>
  <c r="N313" s="1"/>
  <c r="G272"/>
  <c r="M272" s="1"/>
  <c r="E272"/>
  <c r="E375"/>
  <c r="G375"/>
  <c r="M375" s="1"/>
  <c r="F1122"/>
  <c r="H1122"/>
  <c r="N1122" s="1"/>
  <c r="E1157"/>
  <c r="G1157"/>
  <c r="M1157" s="1"/>
  <c r="E221"/>
  <c r="G221"/>
  <c r="M221" s="1"/>
  <c r="E1058"/>
  <c r="G1058"/>
  <c r="M1058" s="1"/>
  <c r="G163"/>
  <c r="M163" s="1"/>
  <c r="E163"/>
  <c r="E1062"/>
  <c r="G1062"/>
  <c r="M1062" s="1"/>
  <c r="G266"/>
  <c r="M266" s="1"/>
  <c r="E266"/>
  <c r="G911"/>
  <c r="M911" s="1"/>
  <c r="E911"/>
  <c r="E508"/>
  <c r="G508"/>
  <c r="M508" s="1"/>
  <c r="F1358"/>
  <c r="H1358"/>
  <c r="N1358" s="1"/>
  <c r="E281"/>
  <c r="G281"/>
  <c r="M281" s="1"/>
  <c r="E260"/>
  <c r="G260"/>
  <c r="M260" s="1"/>
  <c r="E219"/>
  <c r="G219"/>
  <c r="M219" s="1"/>
  <c r="E621"/>
  <c r="G621"/>
  <c r="M621" s="1"/>
  <c r="E1266"/>
  <c r="G1266"/>
  <c r="M1266" s="1"/>
  <c r="E346"/>
  <c r="G346"/>
  <c r="M346" s="1"/>
  <c r="F289"/>
  <c r="H289"/>
  <c r="N289" s="1"/>
  <c r="E867"/>
  <c r="G867"/>
  <c r="M867" s="1"/>
  <c r="H195"/>
  <c r="N195" s="1"/>
  <c r="F195"/>
  <c r="E143"/>
  <c r="G143"/>
  <c r="M143" s="1"/>
  <c r="G237"/>
  <c r="M237" s="1"/>
  <c r="E237"/>
  <c r="G532"/>
  <c r="M532" s="1"/>
  <c r="E532"/>
  <c r="E527"/>
  <c r="G527"/>
  <c r="M527" s="1"/>
  <c r="E623"/>
  <c r="G623"/>
  <c r="M623" s="1"/>
  <c r="E657"/>
  <c r="G657"/>
  <c r="M657" s="1"/>
  <c r="G576"/>
  <c r="M576" s="1"/>
  <c r="E576"/>
  <c r="G747"/>
  <c r="M747" s="1"/>
  <c r="E747"/>
  <c r="E391"/>
  <c r="G391"/>
  <c r="M391" s="1"/>
  <c r="F1497"/>
  <c r="H1497"/>
  <c r="N1497" s="1"/>
  <c r="H104"/>
  <c r="N104" s="1"/>
  <c r="F104"/>
  <c r="H105"/>
  <c r="N105" s="1"/>
  <c r="F105"/>
  <c r="H83"/>
  <c r="N83" s="1"/>
  <c r="F83"/>
  <c r="H683"/>
  <c r="N683" s="1"/>
  <c r="F683"/>
  <c r="H690"/>
  <c r="N690" s="1"/>
  <c r="F690"/>
  <c r="F1237"/>
  <c r="H1237"/>
  <c r="N1237" s="1"/>
  <c r="H682"/>
  <c r="N682" s="1"/>
  <c r="F682"/>
  <c r="F1316"/>
  <c r="H1316"/>
  <c r="N1316" s="1"/>
  <c r="E187"/>
  <c r="G187"/>
  <c r="M187" s="1"/>
  <c r="E638"/>
  <c r="G638"/>
  <c r="M638" s="1"/>
  <c r="F182"/>
  <c r="H182"/>
  <c r="N182" s="1"/>
  <c r="E869"/>
  <c r="G869"/>
  <c r="M869" s="1"/>
  <c r="H377"/>
  <c r="N377" s="1"/>
  <c r="F377"/>
  <c r="G347"/>
  <c r="M347" s="1"/>
  <c r="E347"/>
  <c r="H1163"/>
  <c r="N1163" s="1"/>
  <c r="F1163"/>
  <c r="H502"/>
  <c r="N502" s="1"/>
  <c r="F502"/>
  <c r="F715"/>
  <c r="H715"/>
  <c r="N715" s="1"/>
  <c r="E2246"/>
  <c r="G2246"/>
  <c r="M2246" s="1"/>
  <c r="F187"/>
  <c r="H187"/>
  <c r="N187" s="1"/>
  <c r="F717"/>
  <c r="H717"/>
  <c r="N717" s="1"/>
  <c r="G829"/>
  <c r="M829" s="1"/>
  <c r="E829"/>
  <c r="F904"/>
  <c r="H904"/>
  <c r="N904" s="1"/>
  <c r="F212"/>
  <c r="H212"/>
  <c r="N212" s="1"/>
  <c r="G308"/>
  <c r="M308" s="1"/>
  <c r="E308"/>
  <c r="H263"/>
  <c r="N263" s="1"/>
  <c r="F263"/>
  <c r="H1003"/>
  <c r="N1003" s="1"/>
  <c r="F1003"/>
  <c r="G215"/>
  <c r="M215" s="1"/>
  <c r="E215"/>
  <c r="G316"/>
  <c r="M316" s="1"/>
  <c r="E316"/>
  <c r="F169"/>
  <c r="H169"/>
  <c r="N169" s="1"/>
  <c r="E832"/>
  <c r="G832"/>
  <c r="M832" s="1"/>
  <c r="F838"/>
  <c r="H838"/>
  <c r="N838" s="1"/>
  <c r="F598"/>
  <c r="H598"/>
  <c r="N598" s="1"/>
  <c r="F287"/>
  <c r="H287"/>
  <c r="N287" s="1"/>
  <c r="H780"/>
  <c r="N780" s="1"/>
  <c r="F780"/>
  <c r="E333"/>
  <c r="G333"/>
  <c r="M333" s="1"/>
  <c r="G986"/>
  <c r="M986" s="1"/>
  <c r="E986"/>
  <c r="F986"/>
  <c r="H986"/>
  <c r="N986" s="1"/>
  <c r="G546"/>
  <c r="M546" s="1"/>
  <c r="E546"/>
  <c r="H1238"/>
  <c r="N1238" s="1"/>
  <c r="F1238"/>
  <c r="G449"/>
  <c r="M449" s="1"/>
  <c r="E449"/>
  <c r="H671"/>
  <c r="N671" s="1"/>
  <c r="F671"/>
  <c r="G496"/>
  <c r="M496" s="1"/>
  <c r="E496"/>
  <c r="F1264"/>
  <c r="H1264"/>
  <c r="N1264" s="1"/>
  <c r="F178"/>
  <c r="H178"/>
  <c r="N178" s="1"/>
  <c r="F1404"/>
  <c r="H1404"/>
  <c r="N1404" s="1"/>
  <c r="F1537"/>
  <c r="H1537"/>
  <c r="N1537" s="1"/>
  <c r="F233"/>
  <c r="H233"/>
  <c r="N233" s="1"/>
  <c r="E238"/>
  <c r="G238"/>
  <c r="M238" s="1"/>
  <c r="F338"/>
  <c r="H338"/>
  <c r="N338" s="1"/>
  <c r="G332"/>
  <c r="M332" s="1"/>
  <c r="E332"/>
  <c r="G663"/>
  <c r="M663" s="1"/>
  <c r="E663"/>
  <c r="E261"/>
  <c r="G261"/>
  <c r="M261" s="1"/>
  <c r="F533"/>
  <c r="H533"/>
  <c r="N533" s="1"/>
  <c r="H504"/>
  <c r="N504" s="1"/>
  <c r="F504"/>
  <c r="F747"/>
  <c r="H747"/>
  <c r="N747" s="1"/>
  <c r="H1101"/>
  <c r="N1101" s="1"/>
  <c r="F1101"/>
  <c r="F584"/>
  <c r="H584"/>
  <c r="N584" s="1"/>
  <c r="E330"/>
  <c r="G330"/>
  <c r="M330" s="1"/>
  <c r="H489"/>
  <c r="N489" s="1"/>
  <c r="F489"/>
  <c r="E478"/>
  <c r="G478"/>
  <c r="M478" s="1"/>
  <c r="H766"/>
  <c r="N766" s="1"/>
  <c r="F766"/>
  <c r="F327"/>
  <c r="H327"/>
  <c r="N327" s="1"/>
  <c r="H40"/>
  <c r="N40" s="1"/>
  <c r="F40"/>
  <c r="F1502"/>
  <c r="H1502"/>
  <c r="N1502" s="1"/>
  <c r="G113"/>
  <c r="M113" s="1"/>
  <c r="E113"/>
  <c r="E1391"/>
  <c r="G1391"/>
  <c r="M1391" s="1"/>
  <c r="G101"/>
  <c r="M101" s="1"/>
  <c r="E101"/>
  <c r="F594"/>
  <c r="H594"/>
  <c r="N594" s="1"/>
  <c r="F228"/>
  <c r="H228"/>
  <c r="N228" s="1"/>
  <c r="E800"/>
  <c r="G800"/>
  <c r="M800" s="1"/>
  <c r="H38"/>
  <c r="N38" s="1"/>
  <c r="F38"/>
  <c r="G509"/>
  <c r="M509" s="1"/>
  <c r="E509"/>
  <c r="E504"/>
  <c r="G504"/>
  <c r="M504" s="1"/>
  <c r="G539"/>
  <c r="M539" s="1"/>
  <c r="E539"/>
  <c r="E1299"/>
  <c r="G1299"/>
  <c r="M1299" s="1"/>
  <c r="G156"/>
  <c r="M156" s="1"/>
  <c r="E156"/>
  <c r="E193"/>
  <c r="G193"/>
  <c r="M193" s="1"/>
  <c r="F443"/>
  <c r="H443"/>
  <c r="N443" s="1"/>
  <c r="H1322"/>
  <c r="N1322" s="1"/>
  <c r="F1322"/>
  <c r="F680"/>
  <c r="H680"/>
  <c r="N680" s="1"/>
  <c r="E317"/>
  <c r="G317"/>
  <c r="M317" s="1"/>
  <c r="F700"/>
  <c r="H700"/>
  <c r="N700" s="1"/>
  <c r="G322"/>
  <c r="M322" s="1"/>
  <c r="E322"/>
  <c r="F684"/>
  <c r="H684"/>
  <c r="N684" s="1"/>
  <c r="G1028"/>
  <c r="M1028" s="1"/>
  <c r="E1028"/>
  <c r="E170"/>
  <c r="G170"/>
  <c r="M170" s="1"/>
  <c r="H251"/>
  <c r="N251" s="1"/>
  <c r="F251"/>
  <c r="H286"/>
  <c r="N286" s="1"/>
  <c r="F286"/>
  <c r="E309"/>
  <c r="G309"/>
  <c r="M309" s="1"/>
  <c r="E672"/>
  <c r="G672"/>
  <c r="M672" s="1"/>
  <c r="F314"/>
  <c r="H314"/>
  <c r="N314" s="1"/>
  <c r="G205"/>
  <c r="M205" s="1"/>
  <c r="E205"/>
  <c r="G519"/>
  <c r="M519" s="1"/>
  <c r="E519"/>
  <c r="E1316"/>
  <c r="G1316"/>
  <c r="M1316" s="1"/>
  <c r="G574"/>
  <c r="M574" s="1"/>
  <c r="E574"/>
  <c r="H341"/>
  <c r="N341" s="1"/>
  <c r="F341"/>
  <c r="E907"/>
  <c r="G907"/>
  <c r="M907" s="1"/>
  <c r="F719"/>
  <c r="H719"/>
  <c r="N719" s="1"/>
  <c r="E502"/>
  <c r="G502"/>
  <c r="M502" s="1"/>
  <c r="F207"/>
  <c r="H207"/>
  <c r="N207" s="1"/>
  <c r="H679"/>
  <c r="N679" s="1"/>
  <c r="F679"/>
  <c r="F519"/>
  <c r="H519"/>
  <c r="N519" s="1"/>
  <c r="G750"/>
  <c r="M750" s="1"/>
  <c r="E750"/>
  <c r="F1344"/>
  <c r="H1344"/>
  <c r="N1344" s="1"/>
  <c r="F886"/>
  <c r="H886"/>
  <c r="N886" s="1"/>
  <c r="F965"/>
  <c r="H965"/>
  <c r="N965" s="1"/>
  <c r="G342"/>
  <c r="M342" s="1"/>
  <c r="E342"/>
  <c r="H247"/>
  <c r="N247" s="1"/>
  <c r="F247"/>
  <c r="H752"/>
  <c r="N752" s="1"/>
  <c r="F752"/>
  <c r="E1234"/>
  <c r="G1234"/>
  <c r="M1234" s="1"/>
  <c r="E1003"/>
  <c r="G1003"/>
  <c r="M1003" s="1"/>
  <c r="G507"/>
  <c r="M507" s="1"/>
  <c r="E507"/>
  <c r="G1320"/>
  <c r="M1320" s="1"/>
  <c r="E1320"/>
  <c r="H750"/>
  <c r="N750" s="1"/>
  <c r="F750"/>
  <c r="G312"/>
  <c r="M312" s="1"/>
  <c r="E312"/>
</calcChain>
</file>

<file path=xl/sharedStrings.xml><?xml version="1.0" encoding="utf-8"?>
<sst xmlns="http://schemas.openxmlformats.org/spreadsheetml/2006/main" count="46105" uniqueCount="6266">
  <si>
    <t>Sulfametoxazol + trimetoprima 800 mg + 160 mg</t>
  </si>
  <si>
    <t>Sulfato de magnesio 10 % - 20 % (equivalente a 0.8 mEq/ml Mg - 1.6 mEq/ml de Mg) x 10 ml mínimo IV</t>
  </si>
  <si>
    <t>SURTIDOR DE PLÁSTICO PARA AGUA DE MESA</t>
  </si>
  <si>
    <t>Sutura acido poliglicolico N.0   c/a  1/2 cr  40 mm (±2)</t>
  </si>
  <si>
    <t>Artrotomía acromioclavicular, esternoclavicular incluyendo exploración, drenaje, extirpación de cuerpo extraño, biopsia</t>
  </si>
  <si>
    <t>Resección radical de tumor (Neoplasia maligna), tejido blando de región del hombro</t>
  </si>
  <si>
    <t>Claviculectomía; parcial</t>
  </si>
  <si>
    <t>Acromioplastía o acromionectomía, parcial, con o sin liberación del ligamento coracoacromial</t>
  </si>
  <si>
    <t>Excisión o legrado de quiste óseo o tumor benigno de clavícula o escápula</t>
  </si>
  <si>
    <t>Secuestrectomía (p. ejm. para Osteomielitis o Absceso óseo), clavícula</t>
  </si>
  <si>
    <t>Secuestrectomía (p. ejm. para Osteomielitis o Absceso óseo), cabeza o cuello quirúrgico del húmero</t>
  </si>
  <si>
    <t>Excisión parcial (craterización, saucerización, o diafisectomía) de hueso (p. ejm. Osteomielitis), clavícula</t>
  </si>
  <si>
    <t>Osteotomía de escápula, parcial (p. ejm. ángulo medial superior)</t>
  </si>
  <si>
    <t>Resección radical de tumor; clavícula</t>
  </si>
  <si>
    <t>Resección radical de tumor óseo, húmero proximal</t>
  </si>
  <si>
    <t>Transferencia de músculo de hombro o brazo</t>
  </si>
  <si>
    <t>Tenotomía región del hombro</t>
  </si>
  <si>
    <t>Corrección de ruptura de manguito músculotendinoso</t>
  </si>
  <si>
    <t>Liberación de ligamento coracoacromial, con o sin acromioplastía</t>
  </si>
  <si>
    <t>Tenodesis de tendón largo del bíceps</t>
  </si>
  <si>
    <t>Resección o transplante del tendón largo del bíceps</t>
  </si>
  <si>
    <t>Capsulorrafía anterior</t>
  </si>
  <si>
    <t>Capsulorrafía, articulación glenohumeral, posterior, con o sin inserción de bloque óseo</t>
  </si>
  <si>
    <t>Artroplastía, articulación glenohumeral; hemiartroplastía</t>
  </si>
  <si>
    <t>Osteotomía de clavícula, con o sin fijación interna</t>
  </si>
  <si>
    <t>Tratamiento abierto de fractura clavicular, luxación esternoclavicular, acromioclavicular</t>
  </si>
  <si>
    <t>Tratamiento cerrado de dislocación acromioclavicular; con manipulación</t>
  </si>
  <si>
    <t>Tratamiento abierto de fractura escapular</t>
  </si>
  <si>
    <t>Tratamiento cerrado de fractura de húmero proximal</t>
  </si>
  <si>
    <t>Catéter n.i.h. F7-100 adulto</t>
  </si>
  <si>
    <t>Catéter para crioablación de las arritmias cardiacas de 7 a 10 cm</t>
  </si>
  <si>
    <t>Catéter percutáneo para extracción de cuerpo extraño vascular y no vascular</t>
  </si>
  <si>
    <t>Catéter pigtail 4.0 fr x  50 cm de longitud</t>
  </si>
  <si>
    <t>Catéter pigtail 5.0 fr x  65 cm de longitud</t>
  </si>
  <si>
    <t>Catéter pigtail 5.0 fr x  80 cm de longitud</t>
  </si>
  <si>
    <t>Catéter pigtail 5.0 fr x 100 cm de longitud</t>
  </si>
  <si>
    <t>Catéter pigtail 6.0 fr x 110 cm de longitud</t>
  </si>
  <si>
    <t>Catéter renal curva 5.0 fr x 65 cm</t>
  </si>
  <si>
    <t>Catéter renal doble curva 4.5 fr x 65 cm</t>
  </si>
  <si>
    <t>Catéter renal doble curva 5.0 fr x 65 cm</t>
  </si>
  <si>
    <t>Catéter renal doble curva 5.5 fr x 65 cm</t>
  </si>
  <si>
    <t>Catéter simmons/sidewinder 2 5.0 fr de 100 cm recto</t>
  </si>
  <si>
    <t>Catéter simmons/sidewinder 2 5.5 fr de 100 cm recto</t>
  </si>
  <si>
    <t>Catéter snare con lazo 4Fr</t>
  </si>
  <si>
    <t>Catéter snare con lazo 5Fr</t>
  </si>
  <si>
    <t>Catéter snare con lazo 6Fr</t>
  </si>
  <si>
    <t>Catéter sones F7-100 "a"</t>
  </si>
  <si>
    <t>Catéter sones F8-100 "a"</t>
  </si>
  <si>
    <t>Catéter sones F8-100 "asa larga"</t>
  </si>
  <si>
    <t>Catéter sones F8-125 "a"</t>
  </si>
  <si>
    <t>Catéter toráxico recto N.20 Fr</t>
  </si>
  <si>
    <t>Catéter toráxico recto N.24 Fr</t>
  </si>
  <si>
    <t>Catéter toráxico recto N.28 Fr</t>
  </si>
  <si>
    <t>Catéter toráxico recto N.32 Fr</t>
  </si>
  <si>
    <t>Catéter toráxico recto N.36 Fr</t>
  </si>
  <si>
    <t>Cateter ven.ctral 4frx13cmdob.lum.pediat</t>
  </si>
  <si>
    <t>Cateter ven.ctral 4frx5cm dob.lum.pediat</t>
  </si>
  <si>
    <t>Cateter ven.ctral 4frx8cm dob.lum.pediat</t>
  </si>
  <si>
    <t>Cateter venoso central 7 fr x 20 cm. triple lumen</t>
  </si>
  <si>
    <t>Catéter venoso central  7 fr x 20 cm doble lúmen</t>
  </si>
  <si>
    <t>Catéter venoso central 5.5 fr x 13 cm doble lúmen pediátrico</t>
  </si>
  <si>
    <t>Tratamiento abierto de fractura periarticular y/o luxación de codo (fractura del húmero distal y cúbito proximal y/o radio proximal)</t>
  </si>
  <si>
    <t>Tratamiento cerrado de luxación de codo, muñeca</t>
  </si>
  <si>
    <t>Tratamiento abierto de luxación aguda o crónica de codo</t>
  </si>
  <si>
    <t>Tratamiento cerrado de la fractura de Monteggia a nivel del codo</t>
  </si>
  <si>
    <t>Tratamiento abierto de la fractura de Monteggia a nivel del codo</t>
  </si>
  <si>
    <t>Tratamiento abierto de fractura de cabeza o cuello del radio</t>
  </si>
  <si>
    <t>Artrodesis, articulación de codo</t>
  </si>
  <si>
    <t>Amputación a nivel de brazo a través del húmero</t>
  </si>
  <si>
    <t>Incisión de vaina tendinosa del extensor, muñeca (p. ejm. enfermedad de Quervain)</t>
  </si>
  <si>
    <t>Fasciotomía descompresiva, antebrazo y/o muñeca</t>
  </si>
  <si>
    <t>Artrotomía de articulación radiocarpal o mediocarpal, con exploración, drenaje o extirpación de cuerpo extraño</t>
  </si>
  <si>
    <t>Excisión, tumor, antebrazo y/o región de la muñeca; subcutáneo</t>
  </si>
  <si>
    <t>Resección radical de tumor (p. ejm. Neoplasia Maligna), tejido blando de antebrazo y/o región de la muñeca</t>
  </si>
  <si>
    <t>Capsulotomía de muñeca</t>
  </si>
  <si>
    <t>Artrotomía de muñeca con sinovectomía</t>
  </si>
  <si>
    <t>Excisión de ganglión de muñeca (dorsal o palmar)</t>
  </si>
  <si>
    <t>Excisión radical de bolsa tendinosa, líquido sinovial de muñeca o vaina tendinosa de antebrazo</t>
  </si>
  <si>
    <t>Sinovectomía, vaina de tendón extensor en muñeca</t>
  </si>
  <si>
    <t>Excisión o legrado de quiste óseo o tumor benigno de radio o cubito</t>
  </si>
  <si>
    <t>Excisión parcial de cúbito o radio</t>
  </si>
  <si>
    <t>Resección radical de tumor, radio o cúbito</t>
  </si>
  <si>
    <t>Carpectomía, un solo hueso</t>
  </si>
  <si>
    <t>Carpectomía de todos los huesos de la fila proximal</t>
  </si>
  <si>
    <t>Estiloidectomía radial</t>
  </si>
  <si>
    <t>Exploración con extirpación de cuerpo extraño de antebrazo o muñeca</t>
  </si>
  <si>
    <t>Corrección de tendón o músculo de antebrazo y/o muñeca</t>
  </si>
  <si>
    <t>Alargamiento o acortamiento de tendón flexor o extensor de antebrazo o muñeca</t>
  </si>
  <si>
    <t>Tenotomía abierta de tendón flexor o extensor de antebrazo y/o muñeca</t>
  </si>
  <si>
    <t>Tenólisis de tendón flexor o extensor de antebrazo y/o muñeca</t>
  </si>
  <si>
    <t>Tenodesis a nivel de la muñeca</t>
  </si>
  <si>
    <t>Trasplante o transferencia de tendón de antebrazo y/o muñeca</t>
  </si>
  <si>
    <t>Deslizamiento del origen de los flexores de antebrazo y/o muñeca</t>
  </si>
  <si>
    <t>Cápsulorrafia o reconstrucción de muñeca</t>
  </si>
  <si>
    <t>Artroplastía de muñeca</t>
  </si>
  <si>
    <t>Centralización de muñeca sobre el cúbito (p. ej. mano péndula radial)</t>
  </si>
  <si>
    <t>Osteotomía de radio y/o cúbito</t>
  </si>
  <si>
    <t>Osteoplastía de radio y/o cúbito</t>
  </si>
  <si>
    <t>CARTUCHO DE TONER PARA IMPRESORA BROTHER, MODELO HL-5240</t>
  </si>
  <si>
    <t>CARTUCHO DE TONER PARA IMPRESORA HP 2055</t>
  </si>
  <si>
    <t>CARTUCHO DE TONER PARA IMPRESORA HP LÁSER JET 1000 (C7115A)</t>
  </si>
  <si>
    <t>CARTUCHO DE TONER PARA IMPRESORA HP LÁSER JET 92015dn</t>
  </si>
  <si>
    <t>Cartucho de toner para impresora hp láser jet p2015dn Q7553X</t>
  </si>
  <si>
    <t>CARTUCHO DE TONER PARA IMPRESORA HP LÁSER JET P3005dn</t>
  </si>
  <si>
    <t>CARTUCHO DE TONER PARA IMPRESORA HP MODELO Q2612A</t>
  </si>
  <si>
    <t>Cartucho de toner para impresora hp modelo Q7553A</t>
  </si>
  <si>
    <t>CARTUCHO DE TONER PARA IMPRESORA LEXMARK MOD.34018HL NEGRO</t>
  </si>
  <si>
    <t>CARTUCHO DE TONER PARA IMPRESORA LEXMARK MOD.34018HL NEGRO E342N</t>
  </si>
  <si>
    <t>CARTUCHO DE TONER PARA IMPRESORA LEXMARK MOD.64018HL NEGRO</t>
  </si>
  <si>
    <t>Cartucho de toner para impresora LexmarkT 644 mod 64018 HL</t>
  </si>
  <si>
    <t>CARTUCHO PARA IMPRESORA LASER HP JET P2015DN</t>
  </si>
  <si>
    <t>CARTULINA VARIOS COLORES TAMAÑO RESMA X PLIEGO</t>
  </si>
  <si>
    <t>Carvedilol 12,5 mg</t>
  </si>
  <si>
    <t>Carvedilol 6.25 mg</t>
  </si>
  <si>
    <t>Catét.bal.alta pres.p/valvulop.balón14mm</t>
  </si>
  <si>
    <t>Catét.guía p/angiopl.coron.pta.bla.ag.F6.long. 100 cm diám.int.0.081 config.punta fr hockey stick</t>
  </si>
  <si>
    <t>Catéter amplatz femoral derecho F5-100 -r-  I</t>
  </si>
  <si>
    <t>Catéter amplatz femoral derecho F5-100 -r- II</t>
  </si>
  <si>
    <t>Catéter amplatz femoral derecho F6-100 -r-  I</t>
  </si>
  <si>
    <t>Catéter amplatz femoral derecho F6-100 -r- II</t>
  </si>
  <si>
    <t>Catéter amplatz femoral derecho F8-100 -r-  I</t>
  </si>
  <si>
    <t>Catéter amplatz femoral derecho F8-100 -r- II</t>
  </si>
  <si>
    <t>Catéter amplatz femoral izquierdo F5-100 -l-  I</t>
  </si>
  <si>
    <t>Catéter amplatz femoral izquierdo F5-100 -l- II</t>
  </si>
  <si>
    <t>Catéter amplatz femoral izquierdo F5-100 -l-III</t>
  </si>
  <si>
    <t>Catéter amplatz femoral izquierdo F6-100 -l-  I</t>
  </si>
  <si>
    <t>Catéter amplatz femoral izquierdo F6-100 -l- II</t>
  </si>
  <si>
    <t>Catéter amplatz femoral izquierdo F6-100 -l-III</t>
  </si>
  <si>
    <t>Catéter amplatz femoral izquierdo F8-100 -l-  I</t>
  </si>
  <si>
    <t>Catéter amplatz femoral izquierdo F8-100 -l- II</t>
  </si>
  <si>
    <t>Catéter amplatz femoral izquierdo F8-100 -l-III</t>
  </si>
  <si>
    <t>Catéter arterial capilar pulmonar 7 fr doble lúmen x 110 cm</t>
  </si>
  <si>
    <t>Catéter arterial capilar pulmonar con termodilución 6 fr 4 lúmen x 110 cm</t>
  </si>
  <si>
    <t>Catéter arterial capilar pulmonar con termodilución 7 fr 4 lúmen x 110 cm</t>
  </si>
  <si>
    <t>Catéter arterial capilar pulmonar con termodilución 7.5 fr 5 lúmen x 110 cm con manga protectora con dilatador 8.5 fr y guía</t>
  </si>
  <si>
    <t>Catéter arterial capilar pulmonar con termodilución 7.5 fr 7 lúmen x 110 cm</t>
  </si>
  <si>
    <t>Catéter arterial radial 20 G</t>
  </si>
  <si>
    <t>Catéter arterial radial 22 G</t>
  </si>
  <si>
    <t>Catéter balón con kit de introducción y conector de 34 cc</t>
  </si>
  <si>
    <t>Catéter balón con kit de introducción y conector de 40 cc</t>
  </si>
  <si>
    <t>Catéter balón de bajo perfil para valvuloplastia trasluminal longitud de catéter 100 cm introductor 6 fr diámetro 13.0 mm longitud 3</t>
  </si>
  <si>
    <t>Catéter balón de bajo perfil para valvuloplastia trasluminal longitud de catéter 90 cm introductor 5 fr diámetro 10.0 mm longitud 2</t>
  </si>
  <si>
    <t>Catéter balón de bajo perfil para valvuloplastia trasluminal longitud de catéter 90 cm introductor 5 fr diámetro 10.0 mm longitud 3</t>
  </si>
  <si>
    <t>Catéter balón de bajo perfil para valvuloplastia trasluminal longitud de catéter 90 cm introductor 5 fr diámetro 12.0 mm longitud 3</t>
  </si>
  <si>
    <t>Catéter balón para angioplastía coronaria con guía móvil adulto longitud 10-12 mm 2.25 diámetro para guía 0.014</t>
  </si>
  <si>
    <t>Catéter balón para angioplastía coronaria con guía móvil adulto longitud 10-12 mm 2.5 diámetro desinflado 0.030</t>
  </si>
  <si>
    <t>Catéter balón para angioplastía coronaria con guía móvil adulto longitud 10-12 mm 2.75 diámetro para guía 0.014</t>
  </si>
  <si>
    <t>Catéter balón para angioplastía coronaria con guía móvil adulto longitud 10-12 mm 3.0 diámetro para diametro desinflado 0.30</t>
  </si>
  <si>
    <t>Catéter balón para angioplastía coronaria con guía móvil adulto longitud 10-12 mm 4 diámetro desinflado 0.036</t>
  </si>
  <si>
    <t>Jeringa descartable 3 cc. sin aguja</t>
  </si>
  <si>
    <t>Jeringa descartable 5 cc. sin aguja</t>
  </si>
  <si>
    <t>Jeringa descartable 50 cc. sin aguja</t>
  </si>
  <si>
    <t>Jeringa descartable 60 cc. sin aguja</t>
  </si>
  <si>
    <t xml:space="preserve">Jeringa descartable para insulina 1 cc. </t>
  </si>
  <si>
    <t>Jeringa descartable para tuberculina 1 cc.</t>
  </si>
  <si>
    <t>Jeringa para bomba inyectora para cineangiocardiografo  (ANGIOMAT)</t>
  </si>
  <si>
    <t>Jeringa para bomba inyectora para cineangiocardiografo (ACIST)</t>
  </si>
  <si>
    <t>Jeringa para toma de muestra de sangre arterial</t>
  </si>
  <si>
    <t>Jeringa perfusora de  50 cc.</t>
  </si>
  <si>
    <t>Jeringa perfusora de 200 cc.</t>
  </si>
  <si>
    <t>JUEGO DE ESCUADRA PLÁSTICA DE 45° Y 60° X 30 CMS</t>
  </si>
  <si>
    <t>Ketamina (como clorhidrato) 50  mg  / ml</t>
  </si>
  <si>
    <t>Kit  Completo para Aféresis</t>
  </si>
  <si>
    <t>Kit completo  para la prueba cruzada plaquetaria</t>
  </si>
  <si>
    <t>Kit Completo de Células para identificación de anticuerpos eritrocitarios</t>
  </si>
  <si>
    <t>Kit Completo de Células para identificación enzimatica de anticuerpos eritrocitarios</t>
  </si>
  <si>
    <t xml:space="preserve">Kit Completo de Células para rastreo de anticuerpos eritrocitarios </t>
  </si>
  <si>
    <t xml:space="preserve">Kit Completo para la determinacion de anticuerpos anti plaquetarios </t>
  </si>
  <si>
    <t>Kit Completo para la determinacion de anticuerpos irregulares en  pacientes</t>
  </si>
  <si>
    <t xml:space="preserve">Kit completo para la determinacion de Fenotipo ampliado </t>
  </si>
  <si>
    <t xml:space="preserve">Kit Completo para la determinacion de Fenotipo RH/Kell </t>
  </si>
  <si>
    <t>Kit Completo para la determinacion de grupo ABO y Factor RH Globular</t>
  </si>
  <si>
    <t>Kit completo para la identificacion de anticuerpos irregulares</t>
  </si>
  <si>
    <t>Kit de dilatación de válvula mitral multitrack</t>
  </si>
  <si>
    <t>Kit de isonitrilo X 5 frascos</t>
  </si>
  <si>
    <t>Kit de pyp X 5 frascos</t>
  </si>
  <si>
    <t>Lactulosa 3,3 g/5  ml  Jarabe  x  240  a  300  ml</t>
  </si>
  <si>
    <t>LÁMINA PARA TRANSPARENCIAS PARA MÁQUINA FOTOCOPIADORA</t>
  </si>
  <si>
    <t>Lámina porta objeto</t>
  </si>
  <si>
    <t>Lámina portaobjeto 25 x 75 mm.</t>
  </si>
  <si>
    <t>Cj</t>
  </si>
  <si>
    <t>Laminilla cubreobjeto 18 x 18 mm</t>
  </si>
  <si>
    <t>Lanatósido C 0.2 mg/ml</t>
  </si>
  <si>
    <t>Lanceta descartable</t>
  </si>
  <si>
    <t>Lanceta Descartable para Tiempo de Sangría IVY modificado</t>
  </si>
  <si>
    <t>LAPICERO COLOR AZUL DESECHABLE PUNTA MEDIA</t>
  </si>
  <si>
    <t>LAPICERO COLOR NEGRO DESECHABLE PUNTA MEDIA</t>
  </si>
  <si>
    <t>LAPICERO COLOR ROJO DESECHABLE PUNTA MEDIA</t>
  </si>
  <si>
    <t>LAPICERO COLOR VERDE DESECHABLE PUNTA MEDIA</t>
  </si>
  <si>
    <t>LAPIZ DE CARBONCILLO N.2 CON BORRADOR</t>
  </si>
  <si>
    <t>Lápiz de Cera para marcar vidrio</t>
  </si>
  <si>
    <t>LÁPIZ PARA DIBUJO</t>
  </si>
  <si>
    <t xml:space="preserve">Lápiz para electrocauterio monopolar </t>
  </si>
  <si>
    <t>Leche maternizada Polvo</t>
  </si>
  <si>
    <t>Lectina anti-A1</t>
  </si>
  <si>
    <t xml:space="preserve">Lectina anti-H </t>
  </si>
  <si>
    <t>Lectinas para Poliaglutinación de Globulos Rojos kit</t>
  </si>
  <si>
    <t>Lente protector Para cirujano</t>
  </si>
  <si>
    <t>Levosimendan 12.5 mg</t>
  </si>
  <si>
    <t>Levotiroxina sódica 0,1 mg</t>
  </si>
  <si>
    <t>LIBRO DE ACTAS CUADRICULADO DE 400 FOLIOS</t>
  </si>
  <si>
    <t>LIBRO DE ACTAS RAYADO DE 200 FOLIOS</t>
  </si>
  <si>
    <t>LIBRO DE ACTAS RAYADO DE 400 FOLIOS</t>
  </si>
  <si>
    <t>Lidocaina (clorhidrato) 2 %  x  20 ml</t>
  </si>
  <si>
    <t>Lidocaina 10 % spray</t>
  </si>
  <si>
    <t>Sonda de aspiración endotraqueal N.06 (descartable)</t>
  </si>
  <si>
    <t>Sonda de aspiración endotraqueal N.08 (descartable)</t>
  </si>
  <si>
    <t>Sonda de aspiración endotraqueal N.10 (descartable)</t>
  </si>
  <si>
    <t xml:space="preserve">Sonda de aspiración endotraqueal N.12 (descartable) </t>
  </si>
  <si>
    <t>Sonda de aspiración endotraqueal N.14 (descartable)</t>
  </si>
  <si>
    <t xml:space="preserve">Sonda de aspiración endotraqueal N.16 (descartable) </t>
  </si>
  <si>
    <t>Sonda de nutrición enteral c/peso distal radiopaco 06 fr x 60 a 91 cm de longitud</t>
  </si>
  <si>
    <t>Sonda de nutrición enteral c/peso distal radiopaco 08 fr x (110 ± 10)cm de longitud</t>
  </si>
  <si>
    <t>Sonda de nutrición enteral c/peso distal radiopaco 12 fr x (110 ± 10)cm de longitud</t>
  </si>
  <si>
    <t>Sonda de nutrición enteral N.10 x  80 cm</t>
  </si>
  <si>
    <t>Sonda de nutrición enteral N.10 x 120 cm</t>
  </si>
  <si>
    <t>Corrección de lesión cardíaca con derivación cardiopulmonar</t>
  </si>
  <si>
    <t>Cardiotomía, exploradora (incluye extirpación de cuerpo extraño)</t>
  </si>
  <si>
    <t>Reparación de los grandes vasos intratorácicos sin derivación cardio-pulmonar</t>
  </si>
  <si>
    <t>Reparación de los grandes vasos intratorácicos con derivación cardio-pulmonar</t>
  </si>
  <si>
    <t>Inserción de injerto, aorta o grandes vasos</t>
  </si>
  <si>
    <t>Introductor catéter set con válvula check flow N.5</t>
  </si>
  <si>
    <t>Introductor largo 10 fr. de 75 cm. de long.</t>
  </si>
  <si>
    <t>Introductor largo 11 fr. de 75 cm. de long.</t>
  </si>
  <si>
    <t>Introductor largo 12 fr. de 70 cm. de long.</t>
  </si>
  <si>
    <t>Introductor largo 13 fr. de 70 cm. de long.</t>
  </si>
  <si>
    <t>Introductor largo 13 fr. de 75 cm. de long.</t>
  </si>
  <si>
    <t>Introductor largo 14 fr. de 75 cm. de long.</t>
  </si>
  <si>
    <t>Introductor largo 9 fr. de 75 cm. de long.</t>
  </si>
  <si>
    <t>Introductor percutáneo con válvula de hemostasia F-4 de 5.5 cm.</t>
  </si>
  <si>
    <t>Introductor percutáneo con válvula de hemostasia F-4 de 8.5 cm.</t>
  </si>
  <si>
    <t>Introductor percutáneo con válvula de hemostasia F-6 de 10  - 12 cm.</t>
  </si>
  <si>
    <t>Introductor percutáneo con válvula de hemostasia F-6 de 12 cm.</t>
  </si>
  <si>
    <t>Introductor percutáneo con válvula de hemostasia F-6 de 20 - 23 cm.</t>
  </si>
  <si>
    <t>Introductor percutáneo con válvula de hemostasia F-6 de 6.5 cm.</t>
  </si>
  <si>
    <t>Introductor percutáneo con válvula de hemostasia F-6 de 8.5 cm.</t>
  </si>
  <si>
    <t>Introductor percutáneo con válvula de hemostasia F-7 de 10 - 12 cm.</t>
  </si>
  <si>
    <t>Introductor percutáneo con válvula de hemostasia F-7 de 12 cm.</t>
  </si>
  <si>
    <t>Introductor percutáneo con válvula de hemostasia F-7 de 20 - 23 cm.</t>
  </si>
  <si>
    <t>Introductor percutáneo con válvula de hemostasia F-7 de 8.5 cm.</t>
  </si>
  <si>
    <t>Introductor percutáneo con válvula de hemostasia F-8 de 10 - 12 cm.</t>
  </si>
  <si>
    <t>Introductor percutáneo con válvula de hemostasia F-8 de 23 cm.</t>
  </si>
  <si>
    <t>Introductor percutáneo radial longitud de 5 fr de 10 - 12 cm</t>
  </si>
  <si>
    <t>Introductor percutáneo radial longitud de 6 fr de 10 - 12 cm</t>
  </si>
  <si>
    <t>Introductor percutáneo radial longitud de 6 fr x 11 cm</t>
  </si>
  <si>
    <t>Introductor percutáneo radial longitud de 7 fr de 10 - 12 cm</t>
  </si>
  <si>
    <t>Anticuerpo anti VIH 1-2 Prueba Confirmatoria Inmunoblot</t>
  </si>
  <si>
    <t>Aplicador de madera con punta de algodon   3"</t>
  </si>
  <si>
    <t>Aplicador de madera con punta de algodon   6"</t>
  </si>
  <si>
    <t>Apósito autoadhesivo  10 cm x 12 cm.</t>
  </si>
  <si>
    <t>Apósito autoadhesivo  15 cm x 20 cm.</t>
  </si>
  <si>
    <t>Apósito autoadhesivo  6 cm x 7 cm.</t>
  </si>
  <si>
    <t>Apósito de alginato de calcio 7.5 x 12cm</t>
  </si>
  <si>
    <t>Apósito de alginato de calcio mecha ó rope de 2 g</t>
  </si>
  <si>
    <t>Apósito de gasa y algodón  10 cm x 20 cm</t>
  </si>
  <si>
    <t>Apósito hidrocoloide grueso 10 x 10 cm.</t>
  </si>
  <si>
    <t xml:space="preserve">Apósito hidrocoloide grueso 15 x 15 cm. </t>
  </si>
  <si>
    <t>Apósito interactivo en forma de gel</t>
  </si>
  <si>
    <t>Apósito ocular de gasa y algodón ovalado, anatómico estéril adulto</t>
  </si>
  <si>
    <t>ARCHIVADOR DE PALANCA TAMAÑO CARTA LOMO ANCHO</t>
  </si>
  <si>
    <t>ARCHIVADOR DE PALANCA TAMAÑO MEMORANDUM LOMO</t>
  </si>
  <si>
    <t>Archivador de palanca tamaño oficio lomo ancho</t>
  </si>
  <si>
    <t>ARCHIVADOR TIPO ACORDEÓN DE SEGUIMIENTO ALFABÉTICO TAMAÑO OFICIO</t>
  </si>
  <si>
    <t>Atenolol 100 mg</t>
  </si>
  <si>
    <t>Atorvastatina (como sal calcica) 40 mg</t>
  </si>
  <si>
    <t>Atorvastatina 10 mg</t>
  </si>
  <si>
    <t>Atropina 0,25 mg/ml</t>
  </si>
  <si>
    <t xml:space="preserve">Azitromicina 500 mg   </t>
  </si>
  <si>
    <t xml:space="preserve">AZUL (CYAN) </t>
  </si>
  <si>
    <t>Bajalengua de madera para adulto</t>
  </si>
  <si>
    <t>Bajalengua de madera pediátrico</t>
  </si>
  <si>
    <t>Balón de valvuloplastia pediátrica introductor 4 fr diámetro 10.0 mm</t>
  </si>
  <si>
    <t>Balón de valvuloplastia pediátrica introductor 4 fr diámetro 10.0 mm x 2cm</t>
  </si>
  <si>
    <t>Balón de valvuloplastia pediátrica introductor 4 fr diámetro 10.0 mm x 3cm</t>
  </si>
  <si>
    <t>Balón de valvuloplastia pediátrica introductor 4 fr diámetro 10.0 mm x 4cm</t>
  </si>
  <si>
    <t>Balón de valvuloplastia pediátrica introductor 4 fr diámetro 5.0 mm</t>
  </si>
  <si>
    <t>Gingivectomía, excisión de encía, cada cuadrante</t>
  </si>
  <si>
    <t>Operculectomía, excisión de tejidos pericoronales</t>
  </si>
  <si>
    <t>Excisión de tuberosidades, lesiones o tumor de estructuras dentoalveolares</t>
  </si>
  <si>
    <t>Excisión de mucosa alveolar hiperplásica</t>
  </si>
  <si>
    <t>Alveolectomía, incluyendo legrado de osteítis o secuestrectomía</t>
  </si>
  <si>
    <t>Alveoloplastía</t>
  </si>
  <si>
    <t>Drenaje de absceso de paladar, úvula</t>
  </si>
  <si>
    <t>Biopsia de paladar, úvula</t>
  </si>
  <si>
    <t>Excisión de lesión de úvula</t>
  </si>
  <si>
    <t>Resección de paladar o resección amplia de lesión</t>
  </si>
  <si>
    <t>Uvulectomía, excisión de la úvula</t>
  </si>
  <si>
    <t>Palatofaringoplastía (ejm. úvulopalatofaringoplastia, úvulofaringoplastia)</t>
  </si>
  <si>
    <t>Corrección de laceración de paladar</t>
  </si>
  <si>
    <t>Alargamiento de paladar y colgajo faríngeo</t>
  </si>
  <si>
    <t>Corrección de fístula nasolabial - Cirugía Plástica</t>
  </si>
  <si>
    <t>Drenaje de absceso de glándula salival</t>
  </si>
  <si>
    <t>Fistulización de quiste salival sublingual</t>
  </si>
  <si>
    <t>Sialitotomía submaxilar, sublingual, parotídea</t>
  </si>
  <si>
    <t>Biopsia de glándula salival; aguja</t>
  </si>
  <si>
    <t>Excisión de quiste salival sublingual (ránula)</t>
  </si>
  <si>
    <t>Marsupialización de quiste salival sublingual (ránula)</t>
  </si>
  <si>
    <t>Excisión de tumor o de glándula parótida; lóbulo lateral</t>
  </si>
  <si>
    <t>Excisión total de glándula parótida</t>
  </si>
  <si>
    <t>Excisión total de parótida con disección radical unilateral del cuello</t>
  </si>
  <si>
    <t>Excisión de glándula submandibular (submaxilar)</t>
  </si>
  <si>
    <t>Excisión de glándula sublingual</t>
  </si>
  <si>
    <t>Corrección plástica de conducto salival, sialodocoplastía</t>
  </si>
  <si>
    <t>Cierre de fístula salival</t>
  </si>
  <si>
    <t>Dilatación y/o cateterismo de conducto salival</t>
  </si>
  <si>
    <t>Ligadura de conducto salival</t>
  </si>
  <si>
    <t>Incisión y drenaje de absceso periamigdalino, retrofaríngeo o parafaríngeo</t>
  </si>
  <si>
    <t>Biopsia; orofaringe, hipofaringe, nasofaringe</t>
  </si>
  <si>
    <t>Excisión o destrucción de lesión de faringe, cualquier método</t>
  </si>
  <si>
    <t>Extirpación de cuerpo extraño de faringe</t>
  </si>
  <si>
    <t>Excisión de quiste o vestigio de hendidura braquial</t>
  </si>
  <si>
    <t>Amigdalectomía y adenoidectomía</t>
  </si>
  <si>
    <t>Adenoidectomía</t>
  </si>
  <si>
    <t>Excisión de formaciones poliposas amigdalianas</t>
  </si>
  <si>
    <t>Faringuectomía conservadora</t>
  </si>
  <si>
    <t xml:space="preserve">Faringoplastía </t>
  </si>
  <si>
    <t>Corrección faringoesofágica</t>
  </si>
  <si>
    <t>Faringostomía</t>
  </si>
  <si>
    <t xml:space="preserve">Control de hemorragia orofaríngea, primaria o secundaria </t>
  </si>
  <si>
    <t>Esofagotomía, abordaje cervical, con extirpación de cuerpo extraño</t>
  </si>
  <si>
    <t>Miotomía cricofaríngea</t>
  </si>
  <si>
    <t>Esofagotomía, abordaje torácico, con extirpación de cuerpo extraño</t>
  </si>
  <si>
    <t>Mascarilla aseptica con visor protector Descartable</t>
  </si>
  <si>
    <t>Mascarilla aséptica descartable</t>
  </si>
  <si>
    <t>Mascarilla para protección respiratoria N°100 o P3</t>
  </si>
  <si>
    <t xml:space="preserve">Equipo de extensión para catéter venoso 30 cm </t>
  </si>
  <si>
    <t>Equipo de hemofiltración para circulación extracorporea adulto</t>
  </si>
  <si>
    <t>Equipo de hemofiltración para circulación extracorpórea pediátrico</t>
  </si>
  <si>
    <t xml:space="preserve">Equipo de microgotero con camara graduada </t>
  </si>
  <si>
    <t>Equipo de succion de presión negativa 4.8 mm x 400 ml</t>
  </si>
  <si>
    <t xml:space="preserve">Equipo de transfusion sanguinea </t>
  </si>
  <si>
    <t xml:space="preserve">Equipo de venoclisis </t>
  </si>
  <si>
    <t>Equipo de venoclisis opaco para bomba de infusión</t>
  </si>
  <si>
    <t>Equipo de venoclisis para bomba de infusión</t>
  </si>
  <si>
    <t>Eritropoyetina humana 2,000 UI</t>
  </si>
  <si>
    <t>ESCALIMETRO</t>
  </si>
  <si>
    <t>Escobilla de nylon Para lavar botellas</t>
  </si>
  <si>
    <t>Escobilla de plástico para lavar instrumental</t>
  </si>
  <si>
    <t>Escobilla para lavar tubo kit</t>
  </si>
  <si>
    <t>Escobilla para uñas</t>
  </si>
  <si>
    <t>Escopolamina butilbromuro 20 mg/ml</t>
  </si>
  <si>
    <t>Gastrotomía con corrección por sutura de úlcera sangrante</t>
  </si>
  <si>
    <t>Piloromiotomía, corte de músculo pilórico (procedimiento de Fredet-Ramstedt)</t>
  </si>
  <si>
    <t>Biopsia de estómago por laparotomía</t>
  </si>
  <si>
    <t>Gastrectomía total</t>
  </si>
  <si>
    <t>Gastrectomía parcial distal</t>
  </si>
  <si>
    <t>Vagotomía realizada junto con gastrectomía distal parcial</t>
  </si>
  <si>
    <t>Gastrectomía, parcial, proximal, abordajes torácico o abdominal, incluyendo esofagogastrostomía, con vagotomía</t>
  </si>
  <si>
    <t>Vagotomía incluyendo piloroplastía, con o sin gastrostomía</t>
  </si>
  <si>
    <t>Vagotomía incluyendo piloroplastía, con o sin gastrostomía; de células parietales (altamente selectiva)</t>
  </si>
  <si>
    <t xml:space="preserve">Bata quirúrgica estéril descartable </t>
  </si>
  <si>
    <t>Bata quirúrgica estéril descartable Talla L</t>
  </si>
  <si>
    <t>Bata quirúrgica estéril descartable Talla M</t>
  </si>
  <si>
    <t>Bata quirúrgica estéril descartable Talla XL</t>
  </si>
  <si>
    <t>Bateria de alcalino</t>
  </si>
  <si>
    <t>Mascarilla para protección respiratoria N°95 o P2</t>
  </si>
  <si>
    <t>Esparadrapo hipoalergénico (plastificado) X 1" x 10 yardas</t>
  </si>
  <si>
    <t>Esparadrapo hipoalergénico (plastificado) X 2" x 10 yardas</t>
  </si>
  <si>
    <t>Esparadrapo hipoalergénico (plastificado) X 3" x 10 yardas</t>
  </si>
  <si>
    <t>Esparadrapo hipoalergénico (tela) 1" x 10 yardas</t>
  </si>
  <si>
    <t>Esparadrapo hipoalergénico (tela) 2" x 10 yardas</t>
  </si>
  <si>
    <t>Esparadrapo hipoalergénico (tela) 3" x 10 yardas</t>
  </si>
  <si>
    <t>Esparadrapo hipoalergénico (tela) 4 cortes x 10 yardas</t>
  </si>
  <si>
    <t>Esparadrapo hipoalergénico de papel microporoso  2" x 10 yardas</t>
  </si>
  <si>
    <t>Esparadrapo hipoalergénico de papel microporoso 1" x 10 yardas</t>
  </si>
  <si>
    <t xml:space="preserve">Espátula de ayre </t>
  </si>
  <si>
    <t xml:space="preserve">Espéculo vaginal mediano </t>
  </si>
  <si>
    <t xml:space="preserve">Espéculo vaginal pequeño </t>
  </si>
  <si>
    <t>Espirómetro de incentivo descartable adulto</t>
  </si>
  <si>
    <t>Espironolactona 25 mg</t>
  </si>
  <si>
    <t>Esponja de gasa quirúrgica de 10 cm x 10 cm.</t>
  </si>
  <si>
    <t>Esponja hemostática de colágeno 10 cm x 12 cm</t>
  </si>
  <si>
    <t>ESPONJERO CON BASE DE JEBE CIRCULAR</t>
  </si>
  <si>
    <t>Estabilizador automático de voltaje de 1, kva</t>
  </si>
  <si>
    <t>Estabilizador regulable de tejidos para cirugía cardiovascular con abrazadera de 2 x 30 cm y tubuladura de 1/4" x 4 metros de extens</t>
  </si>
  <si>
    <t>ESTILOGRAFO DE 0.2</t>
  </si>
  <si>
    <t>ESTILOGRAFO DE 0.5</t>
  </si>
  <si>
    <t>Etilefrina 10 mg/ml</t>
  </si>
  <si>
    <t>ETIQUETA AUTOADHESIVA BLANCO 1 X 3</t>
  </si>
  <si>
    <t>ETIQUETA AUTOADHESIVA COLOR 10.5 X 3.5 X 100 UNIDADES</t>
  </si>
  <si>
    <t>BOL</t>
  </si>
  <si>
    <t>Etiqueta chica para la Identificacion de tubos y unidades con codigo de barras</t>
  </si>
  <si>
    <t>Etiqueta grande para la Identificacion de Componentes Sanguineos con codigo de barras</t>
  </si>
  <si>
    <t>Fenitoina (sal sódica) 100 mg</t>
  </si>
  <si>
    <t>Fenitoína 100 mg</t>
  </si>
  <si>
    <t>Fenobarbital 100 mg</t>
  </si>
  <si>
    <t>Fenoterol 0.5 % x 20 ml solución para nebulización en frasco gotero</t>
  </si>
  <si>
    <t>Fentanilo 50 µg/ml x 10 ml</t>
  </si>
  <si>
    <t>Mandilon de drill  sanforizado color verde para cirugia (puño jersey)</t>
  </si>
  <si>
    <t>Manga de papel plastificado para esterilización 08 cm</t>
  </si>
  <si>
    <t>Manga de papel plastificado para esterilización 12 cm</t>
  </si>
  <si>
    <t>Manga de papel plastificado para esterilización 20 cm</t>
  </si>
  <si>
    <t>Manga de papel plastificado para esterilización 30 cm x 200 mt.</t>
  </si>
  <si>
    <t>Manga de papel plastificado para esterilización 50 cm x 8 cm de fuelle x 100 mt</t>
  </si>
  <si>
    <t>Manga de polietileno 15 cm</t>
  </si>
  <si>
    <t>Manga de polietileno 20 cm</t>
  </si>
  <si>
    <t>Manga de polietileno 30 cm</t>
  </si>
  <si>
    <t>Manga de polietileno para esterilización 08 cm</t>
  </si>
  <si>
    <t>MANGA PROTECTORA DE PLÁSTICO</t>
  </si>
  <si>
    <t>Manifold de dos teflones con rotador</t>
  </si>
  <si>
    <t>Manitol 20 % x 500 ml p/inf IV</t>
  </si>
  <si>
    <t>MÁQUINA DE AFEITAR DESECHABLE</t>
  </si>
  <si>
    <t>Marcador de escritura para criopreservación</t>
  </si>
  <si>
    <t>Marcapaso definitivo Bicameral Adulto</t>
  </si>
  <si>
    <t>Marcapaso definitivo bicameral con funciones avanzadas</t>
  </si>
  <si>
    <t>Marcapaso definitivo bicameral con sensor de impedancia intracardiaca</t>
  </si>
  <si>
    <t>Marcapaso definitivo bicameral para estimulación biventricular</t>
  </si>
  <si>
    <t>Marcapaso definitivo Bicameral Pediátrico</t>
  </si>
  <si>
    <t>Marcapaso definitivo con resincronización cardíaca</t>
  </si>
  <si>
    <t>Marcapaso definitivo Unicameral Adulto</t>
  </si>
  <si>
    <t>Marcapaso definitivo Unicameral Pediatrico</t>
  </si>
  <si>
    <t>MARQUESINA DE MADERA</t>
  </si>
  <si>
    <t>Máscara de anestesia descartable N.0</t>
  </si>
  <si>
    <t>Máscara de anestesia descartable N.00</t>
  </si>
  <si>
    <t>Máscara de anestesia descartable N.1</t>
  </si>
  <si>
    <t>Máscara de anestesia descartable N.2</t>
  </si>
  <si>
    <t>Máscara de anestesia descartable N.3</t>
  </si>
  <si>
    <t>Máscara de anestesia descartable N.4</t>
  </si>
  <si>
    <t>Máscara de anestesia descartable N.5</t>
  </si>
  <si>
    <t>Máscara de jebe para resucitador manual</t>
  </si>
  <si>
    <t xml:space="preserve">Mascara de oxigeno con reservorio adulto </t>
  </si>
  <si>
    <t xml:space="preserve">Mascara de oxigeno con reservorio pediatrico </t>
  </si>
  <si>
    <t xml:space="preserve">Mascara de oxigeno de venturi </t>
  </si>
  <si>
    <t>Máscara laringea reusab.autoclavab.adult</t>
  </si>
  <si>
    <t>Máscara laringea reusable autoclavable neonatal</t>
  </si>
  <si>
    <t>Máscara laringea reusable autoclavable pediátrico de 20 a 30 kg</t>
  </si>
  <si>
    <t>Máscara laringea reusable autoclavable pediátrico hasta 20 kg</t>
  </si>
  <si>
    <t>Máscara laringea reusable autoclavable pediátrico mas de 30 kg</t>
  </si>
  <si>
    <t xml:space="preserve">Mascara nebulizadora para adulto </t>
  </si>
  <si>
    <t xml:space="preserve">Mascara nebulizadora pediatrico </t>
  </si>
  <si>
    <t>Máscara para ventilación no invasiva nasal tamaño grande</t>
  </si>
  <si>
    <t>Máscara para ventilación no invasiva nasal tamaño mediano</t>
  </si>
  <si>
    <t>Sutura acido poliglicolico N.1   c/a  1/2 cr  40 mm (±2)</t>
  </si>
  <si>
    <t>Catéter judking coronario derecho alto flujo punta blanda f6-110 asa 5</t>
  </si>
  <si>
    <t>Gammagrafía cerebral</t>
  </si>
  <si>
    <t>Gammagrafia de glándulas salivales</t>
  </si>
  <si>
    <t>Gammagrafia de vías biliares</t>
  </si>
  <si>
    <t>Gammagrafia higado y bazo</t>
  </si>
  <si>
    <t>Kit de consulta</t>
  </si>
  <si>
    <t>Precio mercado total</t>
  </si>
  <si>
    <t>kit de consulta</t>
  </si>
  <si>
    <t>Anestesia local</t>
  </si>
  <si>
    <t>Kit de Consulta</t>
  </si>
  <si>
    <t>KitCirugía mayor</t>
  </si>
  <si>
    <t>Kit quirúrgico IQ A</t>
  </si>
  <si>
    <t>Kit quirúrgico IQ C</t>
  </si>
  <si>
    <t>Kit atención tópico</t>
  </si>
  <si>
    <t>Kit</t>
  </si>
  <si>
    <t>Insumos 1</t>
  </si>
  <si>
    <t>Insumos 3</t>
  </si>
  <si>
    <t>Tramadol (clorhidrato) 50 mg/ml</t>
  </si>
  <si>
    <t>Tubo de jebe anodex 1/4" x 3/32"</t>
  </si>
  <si>
    <t>Tubo de jebe anodex 1/8" x 3/64"</t>
  </si>
  <si>
    <t>Tubo de mayo N.0</t>
  </si>
  <si>
    <t>Tubo de mayo N.00</t>
  </si>
  <si>
    <t>Tubo de mayo N.000</t>
  </si>
  <si>
    <t>Tubo de mayo N.1</t>
  </si>
  <si>
    <t>Tubo de mayo N.2</t>
  </si>
  <si>
    <t>Tubo de mayo N.3</t>
  </si>
  <si>
    <t>Tubo de mayo N.4</t>
  </si>
  <si>
    <t>Tubo de mayo N.5</t>
  </si>
  <si>
    <t>Tubo de Vidrio Borosilicato 12 x 75 mm ASTM - E438</t>
  </si>
  <si>
    <t xml:space="preserve">Hoja de bisturi N. 11 </t>
  </si>
  <si>
    <t xml:space="preserve">Hoja de bisturi N. 15 </t>
  </si>
  <si>
    <t xml:space="preserve">Hoja de bisturi N. 20 </t>
  </si>
  <si>
    <t xml:space="preserve">Hoja de bisturi N. 21 </t>
  </si>
  <si>
    <t xml:space="preserve">Hoja de bisturi N. 22 </t>
  </si>
  <si>
    <t>HOJA DE PRORROGA</t>
  </si>
  <si>
    <t>HOJA DE REFERENCIA</t>
  </si>
  <si>
    <t>HOJA DE REFERENCIA Y CONTRAREFERENCIA</t>
  </si>
  <si>
    <t>Hoja para recortador de vello 3.5 mm.</t>
  </si>
  <si>
    <t>Holter implantable subcutaneo</t>
  </si>
  <si>
    <t>Hule de doble faz color naranja con drill crudo para solera</t>
  </si>
  <si>
    <t>Ibuprofeno 100 mg/5 ml suspensión oral x 60 ml</t>
  </si>
  <si>
    <t>Ibuprofeno 400 mg</t>
  </si>
  <si>
    <t>Imipenem/cilastatina 500 mg/500 mg</t>
  </si>
  <si>
    <t>Indicador biológico para esterilización a vapor</t>
  </si>
  <si>
    <t>Indicador biológico para esterilización a vapor de lectura rápida</t>
  </si>
  <si>
    <t>Indicador de proceso - cinta adhesiva - clase I de esterilización a gas</t>
  </si>
  <si>
    <t>Indicador de proceso - cinta adhesiva - clase I de esterilización a vapor</t>
  </si>
  <si>
    <t>Indicador de proceso - cinta adhesiva de esterilización a vapor</t>
  </si>
  <si>
    <t>Indicador específico Test de bowie &amp; dick</t>
  </si>
  <si>
    <t>Indicador especifico test de bowie &amp; dick - clase II</t>
  </si>
  <si>
    <t xml:space="preserve">Indicador multiparámetro clase IV de esterilización  de óxido de etileno </t>
  </si>
  <si>
    <t xml:space="preserve">Indicador multiparámetro clase IV de esterilización a vapor </t>
  </si>
  <si>
    <t>Indicador multiparámetro clase V de esterilización a vapor</t>
  </si>
  <si>
    <t>Indicador multiparámetro de esterilización a vapor</t>
  </si>
  <si>
    <t>INFORME DE ECOCARDIOGRAMA</t>
  </si>
  <si>
    <t>Injerto ptfe recto De 5 mm.</t>
  </si>
  <si>
    <t>Injerto valvado de 23/26</t>
  </si>
  <si>
    <t>Injerto valvado de 25/28</t>
  </si>
  <si>
    <t>Injerto valvado de 27/30</t>
  </si>
  <si>
    <t>Injerto valvado de 29/30</t>
  </si>
  <si>
    <t>Injerto valvado heterólogo pulmonar 10 mm</t>
  </si>
  <si>
    <t>Injerto valvado heterólogo pulmonar 12 mm</t>
  </si>
  <si>
    <t>Injerto valvado heterólogo pulmonar 14 mm</t>
  </si>
  <si>
    <t>Injerto valvado heterólogo pulmonar 16 mm</t>
  </si>
  <si>
    <t>Injerto valvado heterólogo pulmonar 18 mm</t>
  </si>
  <si>
    <t>Injerto vascular recto corrugado 18 mm. X 60 cm</t>
  </si>
  <si>
    <t>Injerto vascular recto corrugado 20 mm. X 60 cm</t>
  </si>
  <si>
    <t>Injerto vascular recto corrugado 22 mm. X60 cm</t>
  </si>
  <si>
    <t>Injerto vascular recto corrugado 24 mm. X 60 cm</t>
  </si>
  <si>
    <t>Injerto vascular recto corrugado 26 mm x 45 cm</t>
  </si>
  <si>
    <t>Injerto vascular recto corrugado 28 mm x 45cm</t>
  </si>
  <si>
    <t>Injerto vascular recto liso 18 mm.</t>
  </si>
  <si>
    <t>Injerto vascular recto liso 20 mm.</t>
  </si>
  <si>
    <t>Injerto vascular recto liso 22 mm.</t>
  </si>
  <si>
    <t>Injerto vascular recto liso de ptfe reforzado extensible de 3.5 mm</t>
  </si>
  <si>
    <t>Injerto vascular recto liso de ptfe reforzado extensible de 4.0 mm</t>
  </si>
  <si>
    <t>Insulina cristalina humana 100 UI/ml</t>
  </si>
  <si>
    <t>Insulina nph humana 100 UI/ml</t>
  </si>
  <si>
    <t>Intercamb.d/calor y humed.higrosc.c/f.Pediatrico</t>
  </si>
  <si>
    <t>Introduct.percutáneo c/válv.d/hemost.F-8</t>
  </si>
  <si>
    <t>Introductor 5 fr. de 10 cm.</t>
  </si>
  <si>
    <t>Introductor 6 fr. de 10 cm.</t>
  </si>
  <si>
    <t>Introductor 7 fr. de 10 cm.</t>
  </si>
  <si>
    <t>Introductor catéter con válvula de hemostasia F-5 por 5,5 cm</t>
  </si>
  <si>
    <t>Aguja de sutura cortante 1/2 circulo 45 mm.</t>
  </si>
  <si>
    <t>Aguja de sutura redonda 1/2 circulo 25 mm.</t>
  </si>
  <si>
    <t xml:space="preserve">Aguja de sutura redonda 1/2 circulo 30 mm. </t>
  </si>
  <si>
    <t>Aguja hipodérmica descartable 18 x 1 1/2"</t>
  </si>
  <si>
    <t>Aguja hipodérmica descartable 20 x 1 1/2"</t>
  </si>
  <si>
    <t>Aguja hipodérmica descartable 21 x 1 1/2"</t>
  </si>
  <si>
    <t>Aguja hipodérmica descartable 22 x 1 1/2"</t>
  </si>
  <si>
    <t>Aguja hipodérmica descartable 23 x 1"</t>
  </si>
  <si>
    <t>Aguja hipodérmica descartable 25 x 1"</t>
  </si>
  <si>
    <t>Aguja hipodérmica descartable 25 x 5/8"</t>
  </si>
  <si>
    <t>Aguja hipodérmica descartable 26 x 1/2"</t>
  </si>
  <si>
    <t>Aguja modificada 18 g. x  7 cm.</t>
  </si>
  <si>
    <t>Aguja para electromiografia descartable 25 mm</t>
  </si>
  <si>
    <t>Aguja para extraccion al vacio multiple 20g x 1"</t>
  </si>
  <si>
    <t>Aguja transeptal boockembrough 71 mm.</t>
  </si>
  <si>
    <t>Alambre quirúrgico  N.5</t>
  </si>
  <si>
    <t>Alambre quirúrgico N.1</t>
  </si>
  <si>
    <t>Alambre quirúrgico N.3</t>
  </si>
  <si>
    <t>Alambre quirúrgico N.4</t>
  </si>
  <si>
    <t>Albumina Bovina  22 %</t>
  </si>
  <si>
    <t>CM3</t>
  </si>
  <si>
    <t>Albumina humana 20 a 25 % x 50 ml</t>
  </si>
  <si>
    <t>Alcohol con emoliente</t>
  </si>
  <si>
    <t>Alcohol etílico (alcohol etílico rectificado) de 70°</t>
  </si>
  <si>
    <t>L</t>
  </si>
  <si>
    <t>Alcohol Etílico Absoluto(Etanol) p.a. Grado ACS</t>
  </si>
  <si>
    <t>ALCOHOL ETILICO DE 96° (ABSOLUTO)</t>
  </si>
  <si>
    <t>Alcohol isopropilico X 1000 ml.</t>
  </si>
  <si>
    <t>Alcohol yodado</t>
  </si>
  <si>
    <t>Algodón hidrófilo 500 g</t>
  </si>
  <si>
    <t>PQ</t>
  </si>
  <si>
    <t>ALMOHADILLA PARA SELLO AUTOMÁTICO</t>
  </si>
  <si>
    <t>Alopurinol 100 mg</t>
  </si>
  <si>
    <t>Alprazolam 0,5 mg</t>
  </si>
  <si>
    <t xml:space="preserve">AMARILLO (YELLOW) </t>
  </si>
  <si>
    <t>AMBIENTADOR EN SPRAY</t>
  </si>
  <si>
    <t>Amikacina 100 mg/2 ml</t>
  </si>
  <si>
    <t>Amikacina 500 mg/2 ml</t>
  </si>
  <si>
    <t>Aminofilina 25 mg/ml</t>
  </si>
  <si>
    <t>Amiodarona 150 mg/3 ml</t>
  </si>
  <si>
    <t>Amiodarona 200 mg</t>
  </si>
  <si>
    <t>Amlodipino 10 mg</t>
  </si>
  <si>
    <t>Amoxicilina 250 mg/ 5 ml   suspensión oral o polvo para suspensión oral  x  60 a 100 ml</t>
  </si>
  <si>
    <t>Amoxicilina 500 mg</t>
  </si>
  <si>
    <t>Amplificador de señal de video</t>
  </si>
  <si>
    <t>Anfotericina B 50 mg p/inf.IV</t>
  </si>
  <si>
    <t>Anillo flexible para anuloplastía 25 mm</t>
  </si>
  <si>
    <t>Anillo flexible para anuloplastía 27 mm</t>
  </si>
  <si>
    <t>Anillo flexible para anuloplastía 28 mm</t>
  </si>
  <si>
    <t>Anillo flexible para anuloplastía 31 mm</t>
  </si>
  <si>
    <t>Anillo flexible para anuloplastía 33 mm</t>
  </si>
  <si>
    <t>Anticuerpo anti HTLV I-II Prueba Confirmatoria Inmunoblot</t>
  </si>
  <si>
    <t>PBA</t>
  </si>
  <si>
    <t>Ciclosporina 50 mg (modificada-microemulsión)</t>
  </si>
  <si>
    <t>CINTA ADHESIVA SCOTCH DE 1/2 X 36 YDS. CHICO</t>
  </si>
  <si>
    <t>ROL</t>
  </si>
  <si>
    <t>CINTA ADHESIVA SCOTCH DE 1/2 X 72 YDS. GRANDE</t>
  </si>
  <si>
    <t>CINTA ADHESIVA SCOTCH DE 2"  X 55 YDS.</t>
  </si>
  <si>
    <t>CINTA CASSETTE PARA VIDEO  VHS</t>
  </si>
  <si>
    <t>Cinta de algodón 3 mm. no menor de 24 mt.</t>
  </si>
  <si>
    <t>Cinta de algodón 6 mm. no menor de 24 mt.</t>
  </si>
  <si>
    <t>CINTA MASKING TAPE DE   3/4"</t>
  </si>
  <si>
    <t>Cinta p/impresora epson: fx 2190,lq 2090</t>
  </si>
  <si>
    <t>CINTA PARA IMPRESORA  EPSON : FX 2190</t>
  </si>
  <si>
    <t>Cinta para impresora  epson : fx 890</t>
  </si>
  <si>
    <t>CINTA PARA IMPRESORA EPSON: FX 2190,LQ 2090</t>
  </si>
  <si>
    <t>Ciprofloxacino 200 mg</t>
  </si>
  <si>
    <t>Ciprofloxacino 500 mg (tableta ranurada)</t>
  </si>
  <si>
    <t>Circuito de anestesia coaxial</t>
  </si>
  <si>
    <t>Válvula mitral de disco bivalva N.29</t>
  </si>
  <si>
    <t>Peritoneograma</t>
  </si>
  <si>
    <t>Estudios de edad ósea</t>
  </si>
  <si>
    <t>CLIPS ANIQUELADOS CHICO CAJA X 100 UNIDADES</t>
  </si>
  <si>
    <t>Porta papeles acrílico de 1 piso</t>
  </si>
  <si>
    <t>Porta papeles acrílico de 2 piso</t>
  </si>
  <si>
    <t>PORTA PAPELES ACRÍLICO DE 3 PISOS</t>
  </si>
  <si>
    <t>PORTA POST IT TAMAÑO GRANDE</t>
  </si>
  <si>
    <t>PORTA POST IT TAMAÑO MEDIANO</t>
  </si>
  <si>
    <t>PORTA SELLO ACRÍLICO 1 PISO 12 DIVISIONES</t>
  </si>
  <si>
    <t>PORTA SELLO METÁLICO 2 PISO 20 DIVISIONES</t>
  </si>
  <si>
    <t>POST IT CHICO</t>
  </si>
  <si>
    <t>POST IT CUBO CHICO</t>
  </si>
  <si>
    <t>POST IT CUBO GRANDE</t>
  </si>
  <si>
    <t>POST IT CUBO MEDIANO</t>
  </si>
  <si>
    <t>POST IT GRANDE</t>
  </si>
  <si>
    <t>POST IT MEDIANO</t>
  </si>
  <si>
    <t>Prednisona 5 mg</t>
  </si>
  <si>
    <t xml:space="preserve">Preservativo de látex lubricado  </t>
  </si>
  <si>
    <t>Balón de valvuloplastia pediátrica introductor 4 fr diámetro 5.0 mm x 2cm</t>
  </si>
  <si>
    <t>Balón de valvuloplastia pediátrica introductor 4 fr diámetro 6.0 mm</t>
  </si>
  <si>
    <t>Balón de valvuloplastia pediátrica introductor 4 fr diámetro 6.0 mm x 2cm</t>
  </si>
  <si>
    <t>Balón de valvuloplastia pediátrica introductor 4 fr diámetro 8.0 mm</t>
  </si>
  <si>
    <t>Balón de valvuloplastia pediátrica introductor 4 fr diámetro 8.0 mm x 2cm</t>
  </si>
  <si>
    <t>Balón de valvuloplastia pediátrica introductor 4 fr diámetro 8.0 mm x 3cm</t>
  </si>
  <si>
    <t>Balón para dilatación de coartación de aorta, diámetro del balón externo 12 mm</t>
  </si>
  <si>
    <t>Balón para dilatación de coartación de aorta, diámetro del balón externo 12 mm x 40 mm</t>
  </si>
  <si>
    <t>Balón para dilatación de coartación de aorta, diámetro del balón externo 14 mm</t>
  </si>
  <si>
    <t>Balón para dilatación de coartación de aorta, diámetro del balón externo 14 mm x 40 mm</t>
  </si>
  <si>
    <t>Balón para dilatación de coartación de aorta, diámetro del balón externo 16 mm</t>
  </si>
  <si>
    <t>Balón para dilatación de coartación de aorta, diámetro del balón externo 16 mm x 40 mm</t>
  </si>
  <si>
    <t>Balón para dilatación de coartación de aorta, diámetro del balón externo 18 mm</t>
  </si>
  <si>
    <t>Balón para dilatación de coartación de aorta, diámetro del balón externo 18 mm x 40 mm</t>
  </si>
  <si>
    <t>Balón para dilatación de coartación de aorta, diámetro del balón externo 20 mm</t>
  </si>
  <si>
    <t>Balón para dilatación de coartación de aorta, diámetro del balón externo 24 mm</t>
  </si>
  <si>
    <t xml:space="preserve">Balón referencial de medición del diámetro de defecto congénito </t>
  </si>
  <si>
    <t>(en blanco)</t>
  </si>
  <si>
    <t>Balón referencial de medición del diámetro de defecto congénito  Nº 24</t>
  </si>
  <si>
    <t>Balón referencial de medición del diámetro de defecto congénito  Nº 34</t>
  </si>
  <si>
    <t>Banda para anuloplastia tricuspidea N 25</t>
  </si>
  <si>
    <t>Banda para anuloplastia tricuspidea N 27</t>
  </si>
  <si>
    <t>Banda para anuloplastia tricuspidea N 29</t>
  </si>
  <si>
    <t>Banda para anuloplastia tricuspidea N 31</t>
  </si>
  <si>
    <t>BANDAS DE JEBE DELGADA  (LIGA)</t>
  </si>
  <si>
    <t>Bandas de jebe delgada (liga)</t>
  </si>
  <si>
    <t>Bandeja de pared</t>
  </si>
  <si>
    <t xml:space="preserve">Basiliximab 20 mg  </t>
  </si>
  <si>
    <t>Bata de drill para paciente talla "L"</t>
  </si>
  <si>
    <t>Bata de drill para paciente talla "XL"</t>
  </si>
  <si>
    <t>Bata polar para paciente talla "L"</t>
  </si>
  <si>
    <t>Bata polar para paciente talla "M"</t>
  </si>
  <si>
    <t>Bata polar para paciente talla "XL"</t>
  </si>
  <si>
    <t>Máscara para ventilación no invasiva oronasal tamaño mediano</t>
  </si>
  <si>
    <t>Máscara para ventilación no invasiva oronasal tamaño pequeño</t>
  </si>
  <si>
    <t>Laringectomía total, con disección radical del cuello</t>
  </si>
  <si>
    <t>Laringectomía subtotal supraglótica, sin disección radical del cuello</t>
  </si>
  <si>
    <t>Laringectomía subtotal supraglótica, con disección radical del cuello</t>
  </si>
  <si>
    <t>Laringectomía parcial (hemilaringectomía); horizontal</t>
  </si>
  <si>
    <t>Faringolaringectomía, con disección radical del cuello; sin reconstrucción</t>
  </si>
  <si>
    <t>Aritenoidectomía o Aritenoidopexia, abordaje externo</t>
  </si>
  <si>
    <t>Epiglotidectomía</t>
  </si>
  <si>
    <t>Tópico de Emergencia</t>
  </si>
  <si>
    <t>Laringoscopía indirecta, diagnóstica o terapéutica</t>
  </si>
  <si>
    <t>Laringoplastía</t>
  </si>
  <si>
    <t>Reinervación laríngea por pedículo neuromuscular</t>
  </si>
  <si>
    <t>Sección del nervio laríngeo recurrente, terapéutica (procedimiento separado), unilateral</t>
  </si>
  <si>
    <t>Punción traqueal percutánea con aspiración y / o revisión</t>
  </si>
  <si>
    <t>Revisión de Traqueostomía, sin rotación de Flap</t>
  </si>
  <si>
    <t>Broncoscopía</t>
  </si>
  <si>
    <t>Endoscopía Terapéutica</t>
  </si>
  <si>
    <t>Broncoscopía con lavado bronquioalveolar</t>
  </si>
  <si>
    <t>Broncoscopía con aspiracion terapeutica del arbol bronquial (ej drenaje de absceso pulmonar). Procedimiento inicial.</t>
  </si>
  <si>
    <t>Traqueoplastía</t>
  </si>
  <si>
    <t>Reconstrucción de carina traqueal</t>
  </si>
  <si>
    <t>Broncoplastía</t>
  </si>
  <si>
    <t>Excisión de tumor traqueal o carcinoma cervical</t>
  </si>
  <si>
    <t>Sutura de herida o lesión traqueal</t>
  </si>
  <si>
    <t>Cierre quirúrgico de Traqueostomía o fístula</t>
  </si>
  <si>
    <t>Revisión de cicatriz de Traqueostomía (en sala de operaciones)</t>
  </si>
  <si>
    <t>Toracocentesis</t>
  </si>
  <si>
    <t>Pleurodesis</t>
  </si>
  <si>
    <t>Toracostomía, para drenaje de empiema</t>
  </si>
  <si>
    <t>Toracotomía, limitada, para biopsia pulmonar o pleural</t>
  </si>
  <si>
    <t>Decorticación pulmonar total</t>
  </si>
  <si>
    <t>Decorticación pulmonar parcial</t>
  </si>
  <si>
    <t>Pleurectomía parietal</t>
  </si>
  <si>
    <t>Decorticación y Pleurectomía parietal</t>
  </si>
  <si>
    <t>Biopsia, pulmón o mediastino, aguja percutánea</t>
  </si>
  <si>
    <t>Neumocentesis</t>
  </si>
  <si>
    <t>Neumonectomía total con resección de segmento de tráquea</t>
  </si>
  <si>
    <t>Bilobectomía pulmonar</t>
  </si>
  <si>
    <t>Segmentectomía pulmonar</t>
  </si>
  <si>
    <t>Enucleación extrapleural de empiema (empiemectomía)</t>
  </si>
  <si>
    <t>Toracoscopía diagnóstica</t>
  </si>
  <si>
    <t>Pleurodesis por toracoscopía, cualquier método o toracoscopía quirúrgica</t>
  </si>
  <si>
    <t>Cura quirúrgica de hernia pulmonar a través de la pared torácica</t>
  </si>
  <si>
    <t>Reconstrucción de pared torácica</t>
  </si>
  <si>
    <t>Cierre de fístula bronquial</t>
  </si>
  <si>
    <t>Resección de costillas, extrapleural, todos los estadíos</t>
  </si>
  <si>
    <t>Toracoplastía, tipo Schede o extrapleural (todos los estadíos)</t>
  </si>
  <si>
    <t>Neumotórax, terapéutico, inyección intrapleural de aire</t>
  </si>
  <si>
    <t>Pericardiocentesis</t>
  </si>
  <si>
    <t>Pericardiostomía</t>
  </si>
  <si>
    <t>Pericardiotomía para extirpación de coágulo o cuerpo extraño</t>
  </si>
  <si>
    <t>Pericardiectomía parcial o completa</t>
  </si>
  <si>
    <t>Excisión de quiste o tumor pericárdico</t>
  </si>
  <si>
    <t>Sutura acido poliglicolico N.2/0 c/a  1/2 cr  25 mm (±2)</t>
  </si>
  <si>
    <t>Sutura acido poliglicolico N.2/0 c/a  1/2 cr  30 mm (±2)</t>
  </si>
  <si>
    <t>Sutura acido poliglicolico N.3/0 c/a  1/2 cc  20 mm (±2)</t>
  </si>
  <si>
    <t>Sutura acido poliglicolico N.3/0 c/a  1/2 cr  25 mm (±2)</t>
  </si>
  <si>
    <t>Sutura acido poliglicolico N.5/0 c/a  3/8 cc  20 mm</t>
  </si>
  <si>
    <t>Sutura catgut cromico con aguja N.0   c/a  1/2 cr  35 mm</t>
  </si>
  <si>
    <t>Sutura catgut cromico con aguja N.1   c/a  1/2 cr  35 mm</t>
  </si>
  <si>
    <t>Sutura catgut cromico con aguja N.1   c/a  1/2 cr  40 mm</t>
  </si>
  <si>
    <t>Sutura catgut cromico con aguja N.2/0 c/a  1/2 cr  35 mm</t>
  </si>
  <si>
    <t>Lidocaina 2  %  Jalea</t>
  </si>
  <si>
    <t>Lidocaina 2 % x 20 ml (sin preservante)</t>
  </si>
  <si>
    <t>Llave de doble via descartable</t>
  </si>
  <si>
    <t>Llave de triple via descartable</t>
  </si>
  <si>
    <t>Llave manifold de tres nucleos c/r Descartable</t>
  </si>
  <si>
    <t>Losartan 50 mg</t>
  </si>
  <si>
    <t>Malla de polipropileno 10" x 14"</t>
  </si>
  <si>
    <t>Mandil de drill sanforizado color blanco de protección talla "L"</t>
  </si>
  <si>
    <t>Mandil de drill sanforizado color blanco de proteccion talla "M"</t>
  </si>
  <si>
    <t>Mandil de drill sanforizado color blanco de proteccion talla "XL"</t>
  </si>
  <si>
    <t>Mandil de impermiable de proteccion talla "L"</t>
  </si>
  <si>
    <t>Mandil de impermiable de proteccion talla "M"</t>
  </si>
  <si>
    <t>Mandil de impermiable de proteccion talla "XL"</t>
  </si>
  <si>
    <t>Mandil emplomado con collarín protector de tiroides</t>
  </si>
  <si>
    <t>Mandil estéril descartable</t>
  </si>
  <si>
    <t>Catéter balón para valvuloplastía pulmonar diámetro insuf.  8 mm longitud x 3cm</t>
  </si>
  <si>
    <t>Catéter balón para valvuloplastía pulmonar diámetro insuf. 12 mm longitud</t>
  </si>
  <si>
    <t>Catéter balón para valvuloplastía pulmonar diámetro insuf. 12 mm longitud x 3cm</t>
  </si>
  <si>
    <t>Catéter balón para valvuloplastía pulmonar diámetro insuf. 15 mm longitud</t>
  </si>
  <si>
    <t>Catéter balón para valvuloplastía pulmonar diámetro insuf. 15 mm longitud x 3cm</t>
  </si>
  <si>
    <t>Catéter balón para valvuloplastía pulmonar diámetro insuf. 16 mm longitud x 3cm</t>
  </si>
  <si>
    <t>Catéter balón para valvuloplastía pulmonar diámetro insuf. 18 mm longitud</t>
  </si>
  <si>
    <t>Catéter balón para valvuloplastía pulmonar diámetro insuf. 18 mm longitud x 3cm</t>
  </si>
  <si>
    <t>Catéter balón para valvuloplastía pulmonar diámetro insuf. 20 mm longitud</t>
  </si>
  <si>
    <t>Catéter balón para valvuloplastía pulmonar diámetro insuf. 25 mm longitud</t>
  </si>
  <si>
    <t>Catéter balón para valvulotomía mitral percutánea 12 fr N.24 x 70</t>
  </si>
  <si>
    <t>Catéter balón para valvulotomía mitral percutánea 12 fr N.26 x 70</t>
  </si>
  <si>
    <t>Catéter balón para valvulotomía mitral percutánea 12 fr N.28 x 70</t>
  </si>
  <si>
    <t>catèter begrman angiogràfico 4fr. x 60 cm</t>
  </si>
  <si>
    <t>catèter bergman angiogràfico 5fr. x 60 cm</t>
  </si>
  <si>
    <t>catèter bergman reverse 5fr. x 60 cm</t>
  </si>
  <si>
    <t>Catéter bermon 5.0 fr x 80 cm de longitud</t>
  </si>
  <si>
    <t>Catéter bermon 6.0 fr x 80 cm de longitud</t>
  </si>
  <si>
    <t>Catéter bermon 7.0 fr x 80 cm de longitud</t>
  </si>
  <si>
    <t>Catéter cobra 5.0 fr x 65 cm</t>
  </si>
  <si>
    <t>Catéter cobra 5.0 fr-35-100-c1</t>
  </si>
  <si>
    <t>Catéter cobra 5.0 fr-35-100-c3</t>
  </si>
  <si>
    <t>Catéter cobra 5.0 fr-38-65-c2</t>
  </si>
  <si>
    <t>Catéter conector de alta presión con luer look de 60 cm</t>
  </si>
  <si>
    <t>Catéter conector de vinil con luer look de 1.20 mt</t>
  </si>
  <si>
    <t>Catéter de ablación bidireccional de 7 fr, electrodo 4 mm, curva o similar 50-55 cm</t>
  </si>
  <si>
    <t>Catéter de ablación con irrigación externa de 7 fr, electrodo 3 a 4 mm, curva o similar 40-45 cm</t>
  </si>
  <si>
    <t>Catéter de ablación con irrigación externa de 7 fr, electrodo 3 a 4 mm, curva o similar 50-55 cm</t>
  </si>
  <si>
    <t>Catéter de ablación con irrigación externa de 7 fr, electrodo 3 a 4 mm, curva o similar 60-65 cm</t>
  </si>
  <si>
    <t>Catéter de ablación unidireccional de 5 fr, electrodo 4 mm, curva o similar 30-35 cm</t>
  </si>
  <si>
    <t>Catéter de ablación unidireccional de 5 fr, electrodo 4 mm, curva o similar 40-45 cm</t>
  </si>
  <si>
    <t>Catéter de ablación unidireccional de 6 fr, electrodo 4 mm, curva o similar 30-35 cm</t>
  </si>
  <si>
    <t>Catéter de ablación unidireccional de 6 fr, electrodo 4 mm, curva o similar 40-45 cm</t>
  </si>
  <si>
    <t>Catéter de ablación unidireccional de 7 fr, electrodo 4 mm, curva o similar 30-35 cm</t>
  </si>
  <si>
    <t>Catéter de ablación unidireccional de 7 fr, electrodo 4 mm, curva o similar 40-45 cm</t>
  </si>
  <si>
    <t>Catéter de ablación unidireccional de 7 fr, electrodo 4 mm, curva o similar 50-55 cm</t>
  </si>
  <si>
    <t>Catéter de ablación unidireccional de 7 fr, electrodo 5 mm, curva o similar 60-65 cm</t>
  </si>
  <si>
    <t>Catéter de ablación unidireccional de 7 fr, electrodo 8 mm, curva o similar 50-55 cm</t>
  </si>
  <si>
    <t>Catéter de ablación unidireccional de 7 fr, electrodo 8 mm, curva o similar 60-65 cm</t>
  </si>
  <si>
    <t>Catéter de ablación unidireccional de 8 fr, electrodo 4 mm, curva o similar 40-45 cm</t>
  </si>
  <si>
    <t>Suero anti Jk^b (Kidd b)</t>
  </si>
  <si>
    <t>Suero anti k (Cellano)</t>
  </si>
  <si>
    <t>Suero anti K (kell)</t>
  </si>
  <si>
    <t>Suero anti Kp^a</t>
  </si>
  <si>
    <t>Suero anti Kp^b</t>
  </si>
  <si>
    <t>Suero anti Le^a (Lewis a)</t>
  </si>
  <si>
    <t>Suero anti Le^b (Lewis b)</t>
  </si>
  <si>
    <t>Suero anti M monoclonal</t>
  </si>
  <si>
    <t>Suero anti N monoclonal</t>
  </si>
  <si>
    <t>Suero anti P1 monoclonal</t>
  </si>
  <si>
    <t>Suero anti S (Mayúscula)</t>
  </si>
  <si>
    <t>Suero anti s (Minúscula)</t>
  </si>
  <si>
    <t>Sujetador de drill sanforizado color verde de 1.20 x 0.50 mt</t>
  </si>
  <si>
    <t>Minutos por hora</t>
  </si>
  <si>
    <t>Minutos utilizados</t>
  </si>
  <si>
    <t>Fuente</t>
  </si>
  <si>
    <t>L - V</t>
  </si>
  <si>
    <t>S / D</t>
  </si>
  <si>
    <t>Consultorio de Enfermería</t>
  </si>
  <si>
    <t>Consultorio de Psicología</t>
  </si>
  <si>
    <t>Consultorio de Nutriición</t>
  </si>
  <si>
    <t>Sala de Observación</t>
  </si>
  <si>
    <t>Catéter de ablación unidireccional de 8 fr, electrodo 4 mm, curva o similar 50-55 cm</t>
  </si>
  <si>
    <t>Catéter de ablación unidireccional de 8 fr, electrodo 8 mm, curva o similar 50-55 cm</t>
  </si>
  <si>
    <t>Catéter Diagnóstico 4 fr, Curva Fija, espacio 2,5,2, Cuadripolar</t>
  </si>
  <si>
    <t>Catéter Diagnóstico 4 fr, Curva Fija, espacio 2,8,2, Decapolar</t>
  </si>
  <si>
    <t>Catéter Diagnóstico 4 fr, Direccionable, espacio 2,5,2, Cuadripolar</t>
  </si>
  <si>
    <t>Catéter Diagnóstico 5 fr, Curva Fija, espacio 2,5,2, Cuadripolar</t>
  </si>
  <si>
    <t>Catéter Diagnóstico 5 fr, Curva Fija, espacio 2,8,2, Decapolar</t>
  </si>
  <si>
    <t>Catéter Diagnóstico 5 fr, Direccionable, espacio 2,5,2, Cuadripolar</t>
  </si>
  <si>
    <t>Catéter Diagnóstico 5 fr, Direccionable, espacio 2,8,2, Decapolar</t>
  </si>
  <si>
    <t>Catéter Diagnóstico 6 fr, Curva Fija, espacio 2,5,2, Cuadripolar</t>
  </si>
  <si>
    <t>Catéter Diagnóstico 6 fr, Curva Fija, espacio 2,8,2, Decapolar</t>
  </si>
  <si>
    <t>Catéter Diagnóstico 6 fr, Direccionable, espacio 2,5,2, Cuadripolar</t>
  </si>
  <si>
    <t>Catéter Diagnóstico 6 fr, Direccionable, espacio 2,8,2, Decapolar</t>
  </si>
  <si>
    <t>Catéter Diagnóstico 6 fr, Direccionable, espacio 2,8,2, Duo-Decapolar</t>
  </si>
  <si>
    <t>Catéter Diagnóstico 7 fr, Direccionable, espacio 2,8,2, Duo-Decapolar</t>
  </si>
  <si>
    <t>Catéter diagnóstico para angiografía mamaria interna 6 fr 100-110 cm</t>
  </si>
  <si>
    <t>Catéter electrodo desfibrilante</t>
  </si>
  <si>
    <t>Catéter electrodo para estimulación cardíaca vía seno coronario</t>
  </si>
  <si>
    <t>Tratamiento abierto de fractura del húmero proximal</t>
  </si>
  <si>
    <t>Tratamiento abierto de luxación aguda del hombro, con o sin fractura humeral, con o sin fijación interna o externa</t>
  </si>
  <si>
    <t>Artrodesis de hombro</t>
  </si>
  <si>
    <t>Amputación intertóracoescapular (cuarto delantero)</t>
  </si>
  <si>
    <t>Desarticulación de hombro</t>
  </si>
  <si>
    <t>Excisión de tumor en brazo o región del codo; subcutáneo</t>
  </si>
  <si>
    <t>Resección radical de tumor (p. ej. neoplasia maligna), tejido blando de brazo o región del codo</t>
  </si>
  <si>
    <t>Excisión, bolsa del olécranon</t>
  </si>
  <si>
    <t>Excisión y legrado de quiste óseo o tumor benigno, húmero</t>
  </si>
  <si>
    <t>Excisión, cabeza del radio</t>
  </si>
  <si>
    <t>Secuestrectomía de húmero distal, cabeza o cuello de radio, apófisis olecraneana</t>
  </si>
  <si>
    <t>Excisión parcial de húmero, cabeza o cuello de radio, apófisis olecraneana</t>
  </si>
  <si>
    <t>Resección radical de cápsula, tejido blando y hueso heterotópico de codo</t>
  </si>
  <si>
    <t>Resección radical de tumor, diáfisis o húmero distal</t>
  </si>
  <si>
    <t>Resección de articulación del codo (artrectomía)</t>
  </si>
  <si>
    <t>Extirpación de cuerpo extraño en brazo o región del codo</t>
  </si>
  <si>
    <t>Remoción de cuerpo extraño subfacial o intramuscular en brazo o codo</t>
  </si>
  <si>
    <t>Transferencia de músculo o tendón en brazo o región del codo</t>
  </si>
  <si>
    <t>Alargamiento de tendón en brazo o codo</t>
  </si>
  <si>
    <t>Tenotomía abierta, desde el codo al hombro</t>
  </si>
  <si>
    <t>Tenoplastía con transferencia de músculo, desde el codo al hombro</t>
  </si>
  <si>
    <t>Flexoplastía de codo</t>
  </si>
  <si>
    <t>Tenodesis del tendón de bíceps a nivel de codo</t>
  </si>
  <si>
    <t>Reinserción de tendón roto del bíceps o tríceps, distal</t>
  </si>
  <si>
    <t>Fasciotomía lateral o medial (p. ej. "codo de tenista" o epicondilitis)</t>
  </si>
  <si>
    <t>Artroplastía de codo, cabeza de radio</t>
  </si>
  <si>
    <t>Osteotomía de húmero</t>
  </si>
  <si>
    <t>Osteoplastía de húmero (p. ej. acortamiento o alargamiento)</t>
  </si>
  <si>
    <t>Paro hemiepifisario (p. ej. cúbito varo o valgo, húmero distal)</t>
  </si>
  <si>
    <t>Fasciotomía de descompresión de antebrazo</t>
  </si>
  <si>
    <t>Tratamiento abierto de fractura humeral diafisaria</t>
  </si>
  <si>
    <t>Fijación esquelética percutánea de fractura humeral</t>
  </si>
  <si>
    <t>Tratamiento abierto de fractura humeral supracondilar o transcondilar, sin extensión intercondilar</t>
  </si>
  <si>
    <t>Catéter judking coronario derecho alto flujo punta blanda f6-110 asa 4</t>
  </si>
  <si>
    <t>Catéter judking coronario derecho alto flujo punta blanda f6-110 asa 4.5</t>
  </si>
  <si>
    <t>Oclusión de trompas de Falopio mediante dispositivo (ejm. banda, grapa, anillo falopiano), abordaje vaginal o suprapúbico</t>
  </si>
  <si>
    <t>Ooforectomía y/o salpingectomía, completa o parcial por laparoscopía</t>
  </si>
  <si>
    <t>Oclusión de trompas de Falopio mediante dispositivo (ej. banda, grapa, anillo falopiano) por laparoscopía</t>
  </si>
  <si>
    <t>Fimbrioplastía por laparoscopía</t>
  </si>
  <si>
    <t>Salpingostomía (salpingoneostomía) por laparoscopía</t>
  </si>
  <si>
    <t>Salpingectomía, completa o parcial, unilateral o bilateral</t>
  </si>
  <si>
    <t>Salpingo-ooforectomía, completa o parcial, unilateral o bilateral</t>
  </si>
  <si>
    <t>Lisis de adherencias (salpingolisis, ovariolisis)</t>
  </si>
  <si>
    <t>Anastomosis tubotubaria</t>
  </si>
  <si>
    <t>Fimbrioplastía</t>
  </si>
  <si>
    <t>Salpingostomía (salpingoneostomía)</t>
  </si>
  <si>
    <t>Drenaje de quistes o abscesos de ovario, unilateral o bilateral; abordaje vaginal</t>
  </si>
  <si>
    <t>Biopsia de ovario, unilateral o bilateral</t>
  </si>
  <si>
    <t>Resección en cuña o bisección de ovario, unilateral o bilateral</t>
  </si>
  <si>
    <t>Cistectomía ovárica, unilateral o bilateral</t>
  </si>
  <si>
    <t>Ooforectomía, parcial o total, unilateral o bilateral</t>
  </si>
  <si>
    <t>Tratamiento quirúrgico de la endometriosis I - II</t>
  </si>
  <si>
    <t>Tratamiento quirúrgico de la endometriosis III - IV</t>
  </si>
  <si>
    <t>Excisión de lesiones de ovario, visceras pélvicas, o superficie peritoneal por vía laparoscópica</t>
  </si>
  <si>
    <t>Punción folicular para obtención de óvulo, cualquier método</t>
  </si>
  <si>
    <t xml:space="preserve">Cordocentesis </t>
  </si>
  <si>
    <t>Histerotomía, abdominal</t>
  </si>
  <si>
    <t>Inserción de dilatador cervical (ejm. laminaria, prostaglandina)</t>
  </si>
  <si>
    <t>Episiotomía</t>
  </si>
  <si>
    <t>Sala de Partos</t>
  </si>
  <si>
    <t>Atención obstétrica de rutina incluyendo atención preparto, parto vaginal y atención postparto</t>
  </si>
  <si>
    <t>Consultorio de Obstetricia</t>
  </si>
  <si>
    <t>Control de Obstetricia</t>
  </si>
  <si>
    <t>Parto Vaginal</t>
  </si>
  <si>
    <t>Cesárea más Histerectomía subtotal o total</t>
  </si>
  <si>
    <t xml:space="preserve">Inducción, dilatación y evacuación, puede ser por legrado, en caso de óbito fetal </t>
  </si>
  <si>
    <t>Incisión y drenaje de quiste tirogloso, infectado</t>
  </si>
  <si>
    <t xml:space="preserve">Istmectomía tiroidea (excisión de quiste o adenoma de tiroides, o transección del istmo) </t>
  </si>
  <si>
    <t>Corrección de falta de unión de hueso escafoide (navicular), con o sin estiloidectomía radial</t>
  </si>
  <si>
    <t>Artroplastía de muñeca con reemplazo prostético</t>
  </si>
  <si>
    <t>Revisión de artroplastía de muñeca incluyendo remoción de implantes</t>
  </si>
  <si>
    <t>Paro epifisario radio distal y/o cúbito</t>
  </si>
  <si>
    <t>Tratamiento abierto de fracturas de las diáfisis del radio y cúbito, con fijación interna o externa; de radio o cúbito</t>
  </si>
  <si>
    <t>Fijación esquelética percutánea de fractura distal de radio o separación epifisaria</t>
  </si>
  <si>
    <t>Tratamiento abierto de fractura distal de radio (p. ej. fractura de Colles o Smith) o separación epifisaria</t>
  </si>
  <si>
    <t>Tratamiento abierto de fractura de hueso carpeano</t>
  </si>
  <si>
    <t>Tratamiento abierto de luxación radiocubital distal</t>
  </si>
  <si>
    <t>Artrodesis de muñeca</t>
  </si>
  <si>
    <t>Amputación de antebrazo a través de radio y cúbito</t>
  </si>
  <si>
    <t>Desarticulación a través de la muñeca</t>
  </si>
  <si>
    <t>Cierre secundario o revisión de cicatriz de desarticulación a través de muñeca</t>
  </si>
  <si>
    <t>Amputación transmetacarpal</t>
  </si>
  <si>
    <t>Drenaje de vaina tendinosa</t>
  </si>
  <si>
    <t>Drenaje de bolsa sinovial</t>
  </si>
  <si>
    <t>Incisión de hueso cortical de mano o dedo</t>
  </si>
  <si>
    <t>Fasciotomía descompresiva de mano</t>
  </si>
  <si>
    <t>Fasciotomía palmar</t>
  </si>
  <si>
    <t>Incisión de vaina tendinosa (p. ejm. para dedo "en gatillo")</t>
  </si>
  <si>
    <t>Circuito de presión positiva continua (CPAP)- nasal</t>
  </si>
  <si>
    <t>Clamp umbilical esteril</t>
  </si>
  <si>
    <t>Clindamicina 300 mg</t>
  </si>
  <si>
    <t>Clindamicina 600 mg</t>
  </si>
  <si>
    <t>Clip mamaria 9.0 mm</t>
  </si>
  <si>
    <t>Clip para cirugía 11.5</t>
  </si>
  <si>
    <t>Craniectomía o craneotomía exploratoria supra o infratentorial</t>
  </si>
  <si>
    <t>Craniectomía o craneotomía infratentorial (fosa posterior)</t>
  </si>
  <si>
    <t>Craniectomía o craneotomía para evacuación de hematoma infratentorial, extradural, subdural o intracerebelar</t>
  </si>
  <si>
    <t>Craniectomía o craneotomía para drenaje de absceso intracranial supratentorial</t>
  </si>
  <si>
    <t>Craniectomía o craneotomía para drenaje de absceso intracranial infratentorial</t>
  </si>
  <si>
    <t>Craniectomía, suboccipital con laminectomía cervical para descompresión del bulbo y médula espinal, con o sin injerto dural</t>
  </si>
  <si>
    <t>Craneotomía para sección de la tienda del cerebelo</t>
  </si>
  <si>
    <t>Craniectomía subtemporal para sección, compresión o descompresión de la raíz sensorial del ganglio de Gasser</t>
  </si>
  <si>
    <t>Probeta para control del tiempo de coagulación activada</t>
  </si>
  <si>
    <t>PROGRAMACIÓN GUARDIA NOCTURNA</t>
  </si>
  <si>
    <t>Propafenona 150 mg</t>
  </si>
  <si>
    <t>Propofol 10 mg/ml</t>
  </si>
  <si>
    <t>Propranolol 40 mg</t>
  </si>
  <si>
    <t>Prostaglandina E1 500 ug/ml inyectable</t>
  </si>
  <si>
    <t>Protamina sulfato ó clorhidrato 10 mg/ml</t>
  </si>
  <si>
    <t>PROTECTOR DE DOCUMENTO PLÁSTICO</t>
  </si>
  <si>
    <t>Prótesis intracoronaria revestidos con drogas 2.5 mm de 12 a 15 mm de longitud</t>
  </si>
  <si>
    <t>Prótesis intracoronaria revestidos con drogas 2.5 mm de 16 a 18 mm de longitud</t>
  </si>
  <si>
    <t>Prótesis intracoronaria revestidos con drogas 2.5 mm de 19 a 21 mm de longitud</t>
  </si>
  <si>
    <t>Prótesis intracoronaria revestidos con drogas 2.5 mm de 22 a 33 mm de longitud</t>
  </si>
  <si>
    <t>Prótesis intracoronaria revestidos con drogas 2.5 mm de 8 a 33 mm de longitud</t>
  </si>
  <si>
    <t>Prótesis intracoronaria revestidos con drogas 3.0 mm de 11 a 13 mm de longitud</t>
  </si>
  <si>
    <t>Prótesis intracoronaria revestidos con drogas 3.0 mm de 14 a 16 mm de longitud</t>
  </si>
  <si>
    <t>Prótesis intracoronaria revestidos con drogas 3.0 mm de 17 a 19 mm de longitud</t>
  </si>
  <si>
    <t>Prótesis intracoronaria revestidos con drogas 3.0 mm de 20 a 22 mm de longitud</t>
  </si>
  <si>
    <t>Prótesis intracoronaria revestidos con drogas 3.0 mm de 23 a 25 mm de longitud</t>
  </si>
  <si>
    <t>Prótesis intracoronaria revestidos con drogas 3.0 mm de 26 a 28 mm de longitud</t>
  </si>
  <si>
    <t>Prótesis intracoronaria revestidos con drogas 3.0 mm de 29 a 31 mm de longitud</t>
  </si>
  <si>
    <t>Prótesis intracoronaria revestidos con drogas 3.0 mm de 8 a 10 mm de longitud</t>
  </si>
  <si>
    <t>Prótesis intracoronaria revestidos con drogas 3.0 mm de 8 a 33 mm de longitud</t>
  </si>
  <si>
    <t>Prótesis intracoronaria revestidos con drogas 3.5 mm de 11 a 13 mm de longitud</t>
  </si>
  <si>
    <t>Prótesis intracoronaria revestidos con drogas 3.5 mm de 14 a 16 mm de longitud</t>
  </si>
  <si>
    <t>Prótesis intracoronaria revestidos con drogas 3.5 mm de 17 a 19 mm de longitud</t>
  </si>
  <si>
    <t>Prótesis intracoronaria revestidos con drogas 3.5 mm de 20 a 22 mm de longitud</t>
  </si>
  <si>
    <t>Catéter balón para angioplastía coronaria con guía móvil adulto longitud 14-16 mm 2.25 diámetro para guía 0.014</t>
  </si>
  <si>
    <t>Catéter balón para angioplastía coronaria con guía móvil adulto longitud 14-16 mm 2.5 diámetro desinflado 0.030</t>
  </si>
  <si>
    <t>Catéter balón para angioplastía coronaria con guía móvil adulto longitud 14-16 mm 2.75 diámetro para guía 0.014</t>
  </si>
  <si>
    <t>Catéter balón para angioplastía coronaria con guía móvil adulto longitud 14-16 mm 3.0 diámetro para diametro desinflado 0.30</t>
  </si>
  <si>
    <t>Catéter balón para angioplastía coronaria con guía móvil adulto longitud 14-16 mm 4 diámetro desinflado 0.036</t>
  </si>
  <si>
    <t>Catéter balón para angioplastía coronaria con guía móvil adulto longitud 14-16 mm diámetro 1.5 mm diámetro guía 0.014</t>
  </si>
  <si>
    <t>Catéter balón para angioplastía coronaria con guía móvil adulto longitud 14-16 mm diámetro 2.0 mm para guía 0.014</t>
  </si>
  <si>
    <t>Catéter balón para angioplastía coronaria con guía móvil adulto longitud 20 mm 2.25 diámetro para guía 0.014</t>
  </si>
  <si>
    <t>Catéter balón para angioplastía coronaria con guía móvil adulto longitud 20 mm 2.5 diámetro desinflado 0.030</t>
  </si>
  <si>
    <t>Catéter balón para angioplastía coronaria con guía móvil adulto longitud 20 mm 2.75 diámetro para guía 0.014</t>
  </si>
  <si>
    <t>Catéter balón para angioplastía coronaria con guía móvil adulto longitud 20 mm 3.0 diámetro desinflado 0.35</t>
  </si>
  <si>
    <t>Catéter balón para angioplastía coronaria con guía móvil adulto longitud 20 mm 3.0 diámetro para diametro desinflado 0.30</t>
  </si>
  <si>
    <t>Catéter balón para angioplastía coronaria con guía móvil adulto longitud 20 mm 4 diámetro desinflado 0.036</t>
  </si>
  <si>
    <t>Catéter balón para angioplastía coronaria con guía móvil adulto longitud 20 mm diámetro 1.5 mm diámetro guía 0.014</t>
  </si>
  <si>
    <t>Catéter balón para angioplastía coronaria con guía móvil adulto longitud 20 mm diámetro 2.0 mm para guía 0.014</t>
  </si>
  <si>
    <t>Catéter balón para angioplastía coronaria con guía móvil adulto longitud 8 -12 mm diámetro 2.0 mm para guía 0.014</t>
  </si>
  <si>
    <t>Catéter balón para angioplastía coronaria con guía móvil adulto longitud 8-12 mm diámetro 1.5 mm diámetro guía 0.014</t>
  </si>
  <si>
    <t>Catéter balón para atriosptostomía percutanea 4 Fr</t>
  </si>
  <si>
    <t>Catéter balón para atriosptostomía percutanea 5 Fr</t>
  </si>
  <si>
    <t>Catéter balón para ultrasonido intravascular</t>
  </si>
  <si>
    <t>Catéter balón para valvuloplastía pulmonar diámetro insuf.  8 mm longitud</t>
  </si>
  <si>
    <t>Prueba Grupo Sanguíneo Fenotipo Rh: C,c,E,e,Cw,K en Tarjeta</t>
  </si>
  <si>
    <t>Puntera Universal para Pipeta Automatica rango mínimo 200-1000 ul</t>
  </si>
  <si>
    <t>Puntera Universal para Pipeta Automatica rango mínimo 5 - 200 ul</t>
  </si>
  <si>
    <t>Rack de pared Para tv</t>
  </si>
  <si>
    <t>Ranitidina 300 mg</t>
  </si>
  <si>
    <t>Ranitidina 50 mg</t>
  </si>
  <si>
    <t>Recipiente de cartón para residuos punzo cortante capacidad de 7 litros</t>
  </si>
  <si>
    <t>RecIpiente de plastico para residuo punzo cortante capacidad de 7lt</t>
  </si>
  <si>
    <t xml:space="preserve">Recolector urinario pediatrico </t>
  </si>
  <si>
    <t>REGLA "T", DE 1 METRO</t>
  </si>
  <si>
    <t>REGLA DE METAL 30 CM</t>
  </si>
  <si>
    <t>REGLA DE METAL 60 CM.</t>
  </si>
  <si>
    <t>REGLA DE PLÁSTICO 30 CM</t>
  </si>
  <si>
    <t>REGLA DE PLÁSTICO 30 CM BISELADAS</t>
  </si>
  <si>
    <t>REGLA DE PLÁSTICO 60 CM BISELADAS</t>
  </si>
  <si>
    <t>Resucitador manual adulto con válvula peep</t>
  </si>
  <si>
    <t>Rifampicina 300 mg</t>
  </si>
  <si>
    <t xml:space="preserve">ROSADO (MAGENTA) </t>
  </si>
  <si>
    <t>Rotador de guía de angioplastía coronaria</t>
  </si>
  <si>
    <t xml:space="preserve">Sabana bramante sanforizado para cuna de recien nacido </t>
  </si>
  <si>
    <t>Sabana bramente sanforizado color blanco 2.60 x 1.50 mt.</t>
  </si>
  <si>
    <t>Sabana bramente sanforizado color blanco 2.80 x 1.80 mt.</t>
  </si>
  <si>
    <t>Sabana de dril sanforizado color verde de 2.50 x 1.50 mt</t>
  </si>
  <si>
    <t>Sabana de dril sanforizado color verde de 2.80 x 1.80 mt</t>
  </si>
  <si>
    <t>Sabana quirúrgica descartable de 1 1/2 plaza</t>
  </si>
  <si>
    <t>SACAGRAMPA PARA GRAPA 26/6</t>
  </si>
  <si>
    <t>Sal ferrosa 60 mg Fe elemental</t>
  </si>
  <si>
    <t>Sal Industrial</t>
  </si>
  <si>
    <t>Sonda de nutrición enteral N.12 x 120 cm</t>
  </si>
  <si>
    <t>Sonda foley 2 vias N.06  (descartable)</t>
  </si>
  <si>
    <t>Sonda foley 2 vias N.08  (descartable)</t>
  </si>
  <si>
    <t>Sonda foley 2 vias N.10  (descartable)</t>
  </si>
  <si>
    <t>Sonda foley 2 vias N.12  (descartable)</t>
  </si>
  <si>
    <t>Sonda foley 2 vias N.14  (descartable)</t>
  </si>
  <si>
    <t>Sonda foley 2 vias N.16  (descartable)</t>
  </si>
  <si>
    <t>Sonda foley 2 vias N.18  (descartable)</t>
  </si>
  <si>
    <t>Sonda foley 2 vias N.20  (descartable)</t>
  </si>
  <si>
    <t>Sonda foley 3 vias N.22 x 30-50 cc.</t>
  </si>
  <si>
    <t>Sonda foley 3 vias N.24 x 30-50 cc.</t>
  </si>
  <si>
    <t>Sonda nasogástrica N.04 (descartable)</t>
  </si>
  <si>
    <t>Sonda nasogástrica N.06 (descartable)</t>
  </si>
  <si>
    <t>Sonda nasogástrica N.08 (descartable)</t>
  </si>
  <si>
    <t>Sonda nasogástrica N.10 (descartable)</t>
  </si>
  <si>
    <t>Sonda nasogástrica N.12 (descartable)</t>
  </si>
  <si>
    <t>Sonda nasogástrica N.14 (descartable)</t>
  </si>
  <si>
    <t>Sonda nasogástrica N.16 (descartable)</t>
  </si>
  <si>
    <t>Sonda nasogástrica N.18 (descartable)</t>
  </si>
  <si>
    <t>Sonda nelaton N.12 (descartable)</t>
  </si>
  <si>
    <t>Sonda nelaton N.14 (descartable)</t>
  </si>
  <si>
    <t>Sonda nelaton N.16 (descartable)</t>
  </si>
  <si>
    <t>Sonda rectal N.22 (descartable)</t>
  </si>
  <si>
    <t>Sonda rectal N.24 (descartable)</t>
  </si>
  <si>
    <t>Sonda rectal N.26 (descartable)</t>
  </si>
  <si>
    <t>Sonda rectal N.28 (descartable)</t>
  </si>
  <si>
    <t>Sonda rectal N.30 (descartable)</t>
  </si>
  <si>
    <t>Soporte de Acrílico para Bolsa de Sangre</t>
  </si>
  <si>
    <t>Stent cubierto para coartación de aorta de 2.8 mm</t>
  </si>
  <si>
    <t>Stent cubierto para coartación de aorta de 3.4 mm</t>
  </si>
  <si>
    <t>Stent cubierto para coartación de aorta de 3.9 mm</t>
  </si>
  <si>
    <t>Stent cubierto para coartación de aorta de 4.5 mm</t>
  </si>
  <si>
    <t>Stent libre para coartación de aorta de 1.6 mm</t>
  </si>
  <si>
    <t>Stent libre para coartación de aorta de 2.2 mm</t>
  </si>
  <si>
    <t>Stent libre para coartación de aorta de 2.8 mm</t>
  </si>
  <si>
    <t>Stent libre para coartación de aorta de 3.4 mm</t>
  </si>
  <si>
    <t>Stent libre para coartación de aorta de 3.9 mm</t>
  </si>
  <si>
    <t>Stent libre para coartación de aorta de 4.5 mm</t>
  </si>
  <si>
    <t>Sucralfato 1 g/5 ml  suspension oral x 180 ml  a  200 ml</t>
  </si>
  <si>
    <t>Suero anti A</t>
  </si>
  <si>
    <t>Suero anti AB</t>
  </si>
  <si>
    <t>Suero anti B</t>
  </si>
  <si>
    <t>Suero anti C (Mayúscula)</t>
  </si>
  <si>
    <t>Suero anti c (Minúscula)</t>
  </si>
  <si>
    <t>Suero anti C^w</t>
  </si>
  <si>
    <t xml:space="preserve">Suero anti C3d-C3b (anticomplemento) </t>
  </si>
  <si>
    <t>Suero anti D monoclonal</t>
  </si>
  <si>
    <t>Suero anti D policlonal</t>
  </si>
  <si>
    <t>Suero anti Di^a  (Diego a )</t>
  </si>
  <si>
    <t>Suero anti E (Mayúscula)</t>
  </si>
  <si>
    <t>Suero anti e (Minúscula)</t>
  </si>
  <si>
    <t>Suero anti Fy^a (Duffy a)</t>
  </si>
  <si>
    <t>Suero anti Fy^b (Duffy b)</t>
  </si>
  <si>
    <t xml:space="preserve">Suero anti IgG anti C3d Poliespecifico (Coombs) </t>
  </si>
  <si>
    <t>Suero anti IgG monoespecifico (Coombs Monoespecifico)</t>
  </si>
  <si>
    <t>Suero anti Jk^a (Kidd a)</t>
  </si>
  <si>
    <t>Catéter judking coronario derecho alto flujo punta blanda f7-110 asa 3.5</t>
  </si>
  <si>
    <t>Catéter judking coronario derecho alto flujo punta blanda f7-110 asa 4</t>
  </si>
  <si>
    <t>Catéter judking coronario izquierdo alto flujo punta blanda f4-110 asa 4</t>
  </si>
  <si>
    <t>Catéter judking coronario izquierdo alto flujo punta blanda f5-</t>
  </si>
  <si>
    <t>Catéter judking coronario izquierdo alto flujo punta blanda f5-110 asa 3.5</t>
  </si>
  <si>
    <t>Catéter judking coronario izquierdo alto flujo punta blanda f5-110 asa 4</t>
  </si>
  <si>
    <t>Catéter judking coronario izquierdo alto flujo punta blanda f5-110 asa 5</t>
  </si>
  <si>
    <t>Catéter judking coronario izquierdo alto flujo punta blanda f6-</t>
  </si>
  <si>
    <t>Catéter judking coronario izquierdo alto flujo punta blanda f6-110 asa 3.5</t>
  </si>
  <si>
    <t>Catéter judking coronario izquierdo alto flujo punta blanda f6-110 asa 4</t>
  </si>
  <si>
    <t>Catéter judking coronario izquierdo alto flujo punta blanda f6-110 asa 4.5</t>
  </si>
  <si>
    <t>Catéter judking coronario izquierdo alto flujo punta blanda f6-110 asa 5</t>
  </si>
  <si>
    <t>Catéter judking coronario izquierdo alto flujo punta blanda f6-110 asa 6</t>
  </si>
  <si>
    <t>Catéter judking coronario izquierdo alto flujo punta blanda f7-</t>
  </si>
  <si>
    <t>Catéter judking coronario izquierdo alto flujo punta blanda f7-110 asa 3.5</t>
  </si>
  <si>
    <t>Catéter judking coronario izquierdo alto flujo punta blanda f7-110 asa 4</t>
  </si>
  <si>
    <t>Catéter judking coronario izquierdo alto flujo punta blanda f7-110 asa 5</t>
  </si>
  <si>
    <t>Catéter lehman dacron F6-100 adulto</t>
  </si>
  <si>
    <t>Catéter lehman dacron F7-100 adulto</t>
  </si>
  <si>
    <t>Catéter lehman dacron F7-125 adulto</t>
  </si>
  <si>
    <t>Catéter lehman F5-80 pediátrico</t>
  </si>
  <si>
    <t>Catéter multipropos.6-100 s/hueco lateral</t>
  </si>
  <si>
    <t>Catéter multipropos.6-80 s/hueco lateral</t>
  </si>
  <si>
    <t>Catéter multiproposito 4-65 sin hueco lateral</t>
  </si>
  <si>
    <t>Catéter multiproposito 4-80 sin hueco lateral</t>
  </si>
  <si>
    <t>Catéter multiproposito 5-100 con hueco lateral</t>
  </si>
  <si>
    <t>Catéter multiproposito 5-100 sin hueco lateral</t>
  </si>
  <si>
    <t>Catéter multiproposito 5-65 con hueco lateral</t>
  </si>
  <si>
    <t>Catéter multiproposito 5-80 con hueco lateral</t>
  </si>
  <si>
    <t>Catéter multiproposito 5-80 sin hueco lateral</t>
  </si>
  <si>
    <t>Catéter multiproposito 6-100 con hueco lateral</t>
  </si>
  <si>
    <t>Catéter multiproposito 6-80 con hueco lateral</t>
  </si>
  <si>
    <t>Catéter multiproposito 7-80 con hueco lateral</t>
  </si>
  <si>
    <t>Catéter n.b.i.h. F5-110 con balon e introdutor</t>
  </si>
  <si>
    <t>Catéter n.b.i.h. F5-80 con balon e introductor</t>
  </si>
  <si>
    <t>Catéter n.b.i.h. F6-110</t>
  </si>
  <si>
    <t>Catéter n.b.i.h. F6-110 con balon e introdutor</t>
  </si>
  <si>
    <t>Catéter n.i.h. F4-80 pediátrico</t>
  </si>
  <si>
    <t>Catéter n.i.h. F5-80 pediátrico</t>
  </si>
  <si>
    <t>Funda de drill sanforizado color verde para mesa de mayo</t>
  </si>
  <si>
    <t>Funda para mesa de mayo Descartable</t>
  </si>
  <si>
    <t>Furosemida 20 mg</t>
  </si>
  <si>
    <t>Furosemida 40 mg</t>
  </si>
  <si>
    <t>Gas GLP</t>
  </si>
  <si>
    <t>Gasa de 10 cm x 10 cm</t>
  </si>
  <si>
    <t>Gasa de 5 cm x 5 cm</t>
  </si>
  <si>
    <t>Gasa de 7.5 cm x 7.5 cm</t>
  </si>
  <si>
    <t>Gasa parafinada 10 cm x 10 cm</t>
  </si>
  <si>
    <t>Gases (O2, Nitrógeno, Acetileno, Aire comprim, Aire sintét, Oxido Nitroso, etc)</t>
  </si>
  <si>
    <t>Gasolina 90</t>
  </si>
  <si>
    <t>Gel conductor para electrocardiograma</t>
  </si>
  <si>
    <t>Gel para ecografía</t>
  </si>
  <si>
    <t>Gelatina enlazada a urea (poligelino) 3.5 % x 500 ml</t>
  </si>
  <si>
    <t>Gemfibrozilo 600 mg</t>
  </si>
  <si>
    <t>Generador portátil de tecnesio (99mTc</t>
  </si>
  <si>
    <t>Gentamicina 80 mg</t>
  </si>
  <si>
    <t>Glibenclamida 5 mg</t>
  </si>
  <si>
    <t>Gluconato de calcio 10 %</t>
  </si>
  <si>
    <t>GOMA LÍQUIDA DE 60 ML FRASCO CHUPÓN</t>
  </si>
  <si>
    <t>GOMA SINTETICA</t>
  </si>
  <si>
    <t>Gorro de bramante sanforizado color blanco para paciente</t>
  </si>
  <si>
    <t xml:space="preserve">Gorro de drill sanforizado color verde </t>
  </si>
  <si>
    <t>Gorro para cirujano descartable</t>
  </si>
  <si>
    <t>Gorro para enfermera descartable</t>
  </si>
  <si>
    <t>Gradilla de Polipropileno para tubo de 13 mm de diàmetro</t>
  </si>
  <si>
    <t>GRAMPA DE 23/15 X 1000</t>
  </si>
  <si>
    <t>Grampa de 26/6 x 5000</t>
  </si>
  <si>
    <t>Grapa Selladora para bolsa de sangre</t>
  </si>
  <si>
    <t>Guante blindado quirúrgico talla L  (par)</t>
  </si>
  <si>
    <t>Guante blindado quirúrgico talla M  (par)</t>
  </si>
  <si>
    <t>Guante blindado quirúrgico talla S  (par)</t>
  </si>
  <si>
    <t>Guante médico para simple uso N. 6 1/2  (par)</t>
  </si>
  <si>
    <t>Guante médico para simple uso N. 7  (par)</t>
  </si>
  <si>
    <t>Guante médico para simple uso N. 7.1/2  (par)</t>
  </si>
  <si>
    <t>Guante médico para simple uso N. 8  (par)</t>
  </si>
  <si>
    <t>Guante quirurgico esteril N. 6.1/2 (par)</t>
  </si>
  <si>
    <t>Guante quirurgico esteril N. 7  (par)</t>
  </si>
  <si>
    <t>Guante quirurgico esteril N. 7.1/2  (par)</t>
  </si>
  <si>
    <t>Guante quirurgico esteril N. 8  (par)</t>
  </si>
  <si>
    <t>Guía  0.025 x 150 cm punta recta</t>
  </si>
  <si>
    <t>Guía 0.025 x 150 cm punta J</t>
  </si>
  <si>
    <t>Guía de protección distal de 0.014" de 180 mm a 300 mm</t>
  </si>
  <si>
    <t>Guía metálica de torsión mágica 0.035 x 2.60 cm</t>
  </si>
  <si>
    <t>Guía metálica hidrofílica curva 0.035 x 145 cm de long.</t>
  </si>
  <si>
    <t>Guía metálica hidrofílica curva 0.035 x 145 cm de long. con rotador de guía</t>
  </si>
  <si>
    <t>Guía metálica hidrofílica curva 0.035 x 4 mt</t>
  </si>
  <si>
    <t>Guía metálica hidrofílica recta 0.035 x 2.60 cm de long.</t>
  </si>
  <si>
    <t>Guía metálica para angioplastía  0.021 x 150 cm punta J</t>
  </si>
  <si>
    <t>Guía metálica para angioplastía  0.021 x 150 cm punta recta</t>
  </si>
  <si>
    <t>Cánula venosa o de cava con alma de metal N.32</t>
  </si>
  <si>
    <t>Cánula venosa o de cava con alma de metal N.34</t>
  </si>
  <si>
    <t>Cánula venosa o de cava con alma de metal N.36</t>
  </si>
  <si>
    <t>Cánula venosa pediátrica con punta de metal Angulada n.22 fr</t>
  </si>
  <si>
    <t>Cánula venosa pediátrica con punta de metal Angulada n.24 fr</t>
  </si>
  <si>
    <t>Cánula venosa pediátrica con punta de metal Angulada n.28 fr</t>
  </si>
  <si>
    <t>Capilares con Heparina</t>
  </si>
  <si>
    <t>Captopril 25 mg</t>
  </si>
  <si>
    <t>Carbamazepina 200 mg (tableta ranurada)</t>
  </si>
  <si>
    <t>Cardio desfibrilador automático implantable bicameral Adulto</t>
  </si>
  <si>
    <t>Cardio desfibrilador automático implantable bicameral pediátrico</t>
  </si>
  <si>
    <t>Cardio desfibrilador automático implantable unicameral Adulto</t>
  </si>
  <si>
    <t>Cardio desfibrilador automático implantable unicameral pediátrico</t>
  </si>
  <si>
    <t>Cardiodesfibrilador con terapia de resincronización cardíaca</t>
  </si>
  <si>
    <t>Cartuc.d/toner/impr.hp láser jet 2015dn ( Modelo real P2055dn-CE 505A )</t>
  </si>
  <si>
    <t>Cartucho de tinta para impresora</t>
  </si>
  <si>
    <t>CARTUCHO DE TINTA PARA IMPRESORA  HP LASER JET P2055 dn</t>
  </si>
  <si>
    <t>CARTUCHO DE TINTA PARA IMPRESORA (C505A)</t>
  </si>
  <si>
    <t>CARTUCHO DE TINTA PARA IMPRESORA (Q7553A)</t>
  </si>
  <si>
    <t>CARTUCHO DE TINTA PARA IMPRESORA CANON IP4200</t>
  </si>
  <si>
    <t>CARTUCHO DE TINTA PARA IMPRESORA HP LASER JET P2055DN</t>
  </si>
  <si>
    <t>CARTUCHO DE TINTA PARA IMPRESORA HP MODELO CP1515n</t>
  </si>
  <si>
    <t>CARTUCHO DE TINTA PARA IMPRESORA HP MODELO P2035/ P2055dn</t>
  </si>
  <si>
    <t>CARTUCHO DE TINTA PARA IMPRESORA LASER JET P-2055dn</t>
  </si>
  <si>
    <t>CARTUCHO DE TINTA PARA IMPRESORA: HP DESKJET D2460 - 21  NEGRO</t>
  </si>
  <si>
    <t>CARTUCHO DE TONER BROTHER PARA IMPRESORA LÁSER</t>
  </si>
  <si>
    <t>Sutura poliester multifilamento con almohadilla teflón N.2/0 c/2a redonda 15 mm</t>
  </si>
  <si>
    <t>Sutura poliester multifilamento con almohadilla teflón N.2/0 c/2a redonda 20 mm</t>
  </si>
  <si>
    <t>Sutura poliester multifilamento con almohadilla teflón N.2/0 c/2a redonda 25 mm</t>
  </si>
  <si>
    <t>Sutura poliester N.2/0 c/2a 1/2 cr 15 mm</t>
  </si>
  <si>
    <t>Sutura poliester N.2/0 c/2a 1/2 cr 20mm</t>
  </si>
  <si>
    <t>Sutura poliester N.2/0 c/2a 1/2 cr 25mm</t>
  </si>
  <si>
    <t>Sutura poliester trenzado N.3/0 c/a  1/2 cr  15 mm</t>
  </si>
  <si>
    <t>Sutura poliester trenzado N.4/0 c/a  1/2 cr  15 mm</t>
  </si>
  <si>
    <t>Sutura poliglactin N.3/0 c/a redon      da 26 mm (±2)</t>
  </si>
  <si>
    <t>Sutura polipr.N.4/0c/2a cardiov.mej.16mm</t>
  </si>
  <si>
    <t>Sutura polipropileno N.3/0 c/2a cardiovascular mejorada 25 mm.</t>
  </si>
  <si>
    <t>Sutura polipropileno N.3/0 c/2a redonda 20 mm.</t>
  </si>
  <si>
    <t>Sutura polipropileno N.4/0 c/2a cardiovascular mejorada 20 mm.</t>
  </si>
  <si>
    <t>Sutura polipropileno N.4/0 c/2a redonda 25 mm.</t>
  </si>
  <si>
    <t>Sutura polipropileno N.5/0 c/2a cardiovascular mejorada 13 mm.</t>
  </si>
  <si>
    <t>Sutura polipropileno N.5/0 c/2a cardiovascular mejorada 15 mm.</t>
  </si>
  <si>
    <t>Sutura polipropileno N.6/0 c/2a redonda 10 mm.</t>
  </si>
  <si>
    <t>Sutura polipropileno N.6/0 c/2a redonda 13 mm.</t>
  </si>
  <si>
    <t>Sutura polipropileno N.7/0 c/2a cardiovascular mejorada 10 mm.</t>
  </si>
  <si>
    <t>Sutura polipropileno N.8/0 c/2a cardiovascular mejorada  7 mm.</t>
  </si>
  <si>
    <t>T de cobre</t>
  </si>
  <si>
    <t>Tabla para Lectura de Microhematocrito plastificada</t>
  </si>
  <si>
    <t>TABLILLA ACRÍLICA CON MANIJA DE PRESIÓN</t>
  </si>
  <si>
    <t>TACHO DE PLÁSTICO PARA OFICINA</t>
  </si>
  <si>
    <t>Tacrolimus 1 mg</t>
  </si>
  <si>
    <t>TAJADOR DE LAPIZ DE MESA</t>
  </si>
  <si>
    <t xml:space="preserve">Tamizaje BS Anticuerpo anti HTLV I-II </t>
  </si>
  <si>
    <t>Tamizaje BS Anticuerpo anti Treponema pallidum Total</t>
  </si>
  <si>
    <t xml:space="preserve">Tamizaje BS Anticuerpo anti Trypanosoma cruzi (Chagas) Total </t>
  </si>
  <si>
    <t>Tamizaje BS Anticuerpo anti VIH 1-2</t>
  </si>
  <si>
    <t>Tamizaje BS Antigeno  P 24   VIH-1</t>
  </si>
  <si>
    <t>Tamizaje BS Hepatitis B Anticuerpo Anticore Total</t>
  </si>
  <si>
    <t xml:space="preserve">Tamizaje BS Hepatitis B Antigeno de Superficie </t>
  </si>
  <si>
    <t xml:space="preserve">Tamizaje BS Hepatitis C Anticuerpo </t>
  </si>
  <si>
    <t>TAMPÓN GRANDE COLOR AZUL</t>
  </si>
  <si>
    <t>TAMPÓN GRANDE COLOR ROJO</t>
  </si>
  <si>
    <t>TAMPON MEDIANO COLOR AZUL</t>
  </si>
  <si>
    <t>TAMPÓN MEDIANO COLOR NEGRO</t>
  </si>
  <si>
    <t>TAMPON MEDIANO COLOR ROJO</t>
  </si>
  <si>
    <t>Tapa y contratapa de cartón plastificado tamaño A-4</t>
  </si>
  <si>
    <t>Tecnesio 99 (vial) (mci)</t>
  </si>
  <si>
    <t>TENEDOR DE PLÁSTICO DESCARTABLE</t>
  </si>
  <si>
    <t>Termómetro clínico oral</t>
  </si>
  <si>
    <t>Termómetro clínico rectal</t>
  </si>
  <si>
    <t>Termómetro con Protección para Caja Térmica</t>
  </si>
  <si>
    <t>Termómetro con protección para nevera</t>
  </si>
  <si>
    <t>Test de aliento - helicobacter pylori</t>
  </si>
  <si>
    <t>TIJERA GRANDE</t>
  </si>
  <si>
    <t>TIJERA MEDIANA</t>
  </si>
  <si>
    <t>TINTA DE INYECCIÓN PARA IMPRESORA</t>
  </si>
  <si>
    <t>TINTA PARA TAMPON COLOR AZUL</t>
  </si>
  <si>
    <t>TINTA PARA TAMPÓN COLOR NEGRO</t>
  </si>
  <si>
    <t>TINTA PARA TAMPON COLOR ROJO</t>
  </si>
  <si>
    <t>Tintura de benjui f.p.</t>
  </si>
  <si>
    <t>Tira reactiva para detectar glucosa en sangre</t>
  </si>
  <si>
    <t>Tirofiban 0.25 mg/ml inyectable</t>
  </si>
  <si>
    <t>Toalla de felpa color blanco para cara  0.45 x 0.90 mts</t>
  </si>
  <si>
    <t>Torniquete vascular Adulto</t>
  </si>
  <si>
    <t>Torniquete vascular Pediatricos</t>
  </si>
  <si>
    <t xml:space="preserve">Torunda de gasa  </t>
  </si>
  <si>
    <t>Hidrocortisona (succinato) 250 mg/2 ml</t>
  </si>
  <si>
    <t>Hidróxido de aluminio + hidróxido de magnesio (c/s dimeticona) 400 mg + 400 mg suspensión oral x 120 a 150 ml</t>
  </si>
  <si>
    <t>Hidroxocobalamina 1 mg/ml</t>
  </si>
  <si>
    <t>Hielo Seco</t>
  </si>
  <si>
    <t>Hierro (sacarato) 100 mg IV</t>
  </si>
  <si>
    <t xml:space="preserve">Hierro(como sulfato)25 mg/ml Fex20ml gtas </t>
  </si>
  <si>
    <t>Hilo de marcapaso</t>
  </si>
  <si>
    <t>HISTORIA CLÍNICA</t>
  </si>
  <si>
    <t>HOJA DE AFEITAR</t>
  </si>
  <si>
    <t>HOJA DE ANESTESIA</t>
  </si>
  <si>
    <t xml:space="preserve">Hoja de bisturi N. 10 </t>
  </si>
  <si>
    <t>Guía teflón recta 0.25 x 1.00 mt.</t>
  </si>
  <si>
    <t>Guía teflón recta 0.28 x 1.50 mt.</t>
  </si>
  <si>
    <t>Guía tscf 0.18 x 100 en J</t>
  </si>
  <si>
    <t>Guiador de tubo endotraqueal N.04</t>
  </si>
  <si>
    <t>Guiador de tubo endotraqueal N.05</t>
  </si>
  <si>
    <t>Haloperidol 2 mg/ml gotas orales x 20 ml</t>
  </si>
  <si>
    <t>Haloperidol 5 mg/ml</t>
  </si>
  <si>
    <t>Heparina sódica 5,000 UI/ml</t>
  </si>
  <si>
    <t>Hidroclorotiazida 25 mg</t>
  </si>
  <si>
    <t>SISTEMA HOLTER DIGITAL</t>
  </si>
  <si>
    <t>Excisión de tumor intracardíaco, resección con derivación cardiopulmonar</t>
  </si>
  <si>
    <t>Resección de tumor cardíaco externo</t>
  </si>
  <si>
    <t>Inserción de marcapaso permanente con electrodos epicárdicos</t>
  </si>
  <si>
    <t>Inserción o reemplazo de electrodo cardíaco o catéter marcapasos provisional</t>
  </si>
  <si>
    <t>Ablación quirúrgica de foco o vía arritmogénica supraventricular</t>
  </si>
  <si>
    <t>Corrección de lesión cardíaca</t>
  </si>
  <si>
    <t>Artrotomía de pie incluyendo exploración, drenaje, extirpación de cuerpo suelto o de cuerpo extraño o biopsia</t>
  </si>
  <si>
    <t>Neurectomía, musculatura intrínseca del pie</t>
  </si>
  <si>
    <t>Liberación de túnel del tarso (descompresión del nervio tibial posterior)</t>
  </si>
  <si>
    <t>Excisión de tumor de pie; tejido subcutáneo</t>
  </si>
  <si>
    <t>Resección radical de tumor (p. ejm. Neoplasia Maligna), tejido blando del pie</t>
  </si>
  <si>
    <t>Fasciectomía, fascia plantar</t>
  </si>
  <si>
    <t>Sinovectomía de articulación intertarsiana, tarsometatarsiana o metatarsofalángica</t>
  </si>
  <si>
    <t>Sinovectomía de vaina tendinosa de pie</t>
  </si>
  <si>
    <t>Excisión o legrado de quiste óseo o tumor benigno, astrágalo o calcáneo; huesos del tarso, metatarso o falanges</t>
  </si>
  <si>
    <t>Ostectomía, excisión parcial, cabeza del quinto metatarsiano (Bunionete) (procedimiento separado)</t>
  </si>
  <si>
    <t>Construcción de un conducto apical aórtico</t>
  </si>
  <si>
    <t xml:space="preserve">Corrección de obstrucción de la vía de flujo de salida de ventrículo izquierdo </t>
  </si>
  <si>
    <t>Resección o incisión de tejido subvalvular por estenosis aórtica subvalvular discreta</t>
  </si>
  <si>
    <t xml:space="preserve">Ventriculomiotomía/miectomía por estenosis subaórtica hipertrófica </t>
  </si>
  <si>
    <t>Aortoplastía (placa) por estenosis supravalvular</t>
  </si>
  <si>
    <t>Valvotomía, válvula mitral; a corazón cerrado</t>
  </si>
  <si>
    <t>Valvotomía mitral a corazón abierto, con derivación cardiopulmonar</t>
  </si>
  <si>
    <t>Introductor percutáneo radial longitud de 7 fr x 11 cm</t>
  </si>
  <si>
    <t>Introductor transeptal (mullins) 8 fr. de 67 cm. de long.</t>
  </si>
  <si>
    <t>Iobitridol 350 mg Iodo/ml x 100 ml</t>
  </si>
  <si>
    <t>Linfadenectomía pélvica bilateral total por laparoscopía</t>
  </si>
  <si>
    <t>Linfadenectomía suprahioidea</t>
  </si>
  <si>
    <t>Linfadenectomía cervical (completa)</t>
  </si>
  <si>
    <t>Linfadenectomía axilar</t>
  </si>
  <si>
    <t>Linfadenectomía torácica, regional, incluyendo ganglios mediastínicos y peritraqueales</t>
  </si>
  <si>
    <t>Linfadenectomía abdominal, regional, incluyendo ganglios celíacos, gástricos, portales, peripancreáticos</t>
  </si>
  <si>
    <t>Linfadenectomía inguinofemoral, superficial, incluyendo ganglio de Cloquet</t>
  </si>
  <si>
    <t>Linfadenectomía pélvica, incluyendo ganglios ilíacos externos, hipogástricos y obturadores</t>
  </si>
  <si>
    <t>Linfadenectomía retroperitoneal transabdominal, amplia, incluyendo ganglios pélvicos, aórticos y renales</t>
  </si>
  <si>
    <t>Excisión de quiste, tumor mediastínico</t>
  </si>
  <si>
    <t>Mediastinoscopía, con o sin biopsia</t>
  </si>
  <si>
    <t>Corrección de laceración diafragmática</t>
  </si>
  <si>
    <t xml:space="preserve">Corrección de hernia hiatal paraesofágica sin procedimiento antireflujo </t>
  </si>
  <si>
    <t>Corrección de hernia diafragmática neonatal, con o sin inserción de sonda torácica, con o sin creación de hernia ventral</t>
  </si>
  <si>
    <t>Corrección de hernia diafragmática (hiatal esofágica) sin procedimiento antireflujo</t>
  </si>
  <si>
    <t>Imbricación de diafragma por eventración</t>
  </si>
  <si>
    <t>Biopsia de labio</t>
  </si>
  <si>
    <t>Bermellonectomía (afeitado labial), con avance de mucosa; plastía / reconstrucción de labio</t>
  </si>
  <si>
    <t>Resección de labio, más de un cuarto, sin reconstrucción</t>
  </si>
  <si>
    <t>Corrección plástica primaria bilateral, de labio hendido o deformidad nasal, uno de dos pasos - Cirugía Plástica</t>
  </si>
  <si>
    <t>Drenaje de absceso, quiste, hematoma, extirpación de cuerpo extraño de vestíbulo de la boca, sin complicaciones</t>
  </si>
  <si>
    <t>Incisión del frenillo labial (Frenotomía)</t>
  </si>
  <si>
    <t>Excisión de lesión de mucosa y submucosa de vestíbulo de la boca</t>
  </si>
  <si>
    <t>Destrucción de lesión o cicatriz del vestíbulo de la boca mediante métodos físicos (ejm. Láser, térmicos, criométodos, químicos)</t>
  </si>
  <si>
    <t>Rafía de lesiones intraorales, piso de la boca y lengua</t>
  </si>
  <si>
    <t>Vestibuloplastía [anterior, posterior (uni o bilateral), de todo el arco]</t>
  </si>
  <si>
    <t>Incisión extraoral para drenaje de absceso, quiste o hematoma; espacio sublingual, submentoniano, submandibular</t>
  </si>
  <si>
    <t>Biopsia de lengua, piso de la boca</t>
  </si>
  <si>
    <t>Glosectomía; menos de la mitad de la lengua</t>
  </si>
  <si>
    <t>Glosectomía parcial, con disección radical unilateral del cuello</t>
  </si>
  <si>
    <t>Glosectomía compuesta con resección del piso de la boca y resección mandibular, sin disección radical del cuello</t>
  </si>
  <si>
    <t>Glosectomía compuesta con resección del piso de la boca, con disección del cuello suprahioidea</t>
  </si>
  <si>
    <t>Glosectomía compuesta con resección del piso de la boca, resección mandibular, y disección radical del cuello (tipo Comando)</t>
  </si>
  <si>
    <t>Drenaje de absceso, quiste, hematoma de las estructuras dentoalveolares</t>
  </si>
  <si>
    <t>Biopsia y exámenes de tejidos orales duros</t>
  </si>
  <si>
    <t>Aterectomía periférica transluminal, percutánea</t>
  </si>
  <si>
    <t>By-pass Aorto-visceral (renal, mesentérico o similares)</t>
  </si>
  <si>
    <t>By-pass Aorto - iliaco o bi-iliaco</t>
  </si>
  <si>
    <t>By-pass Aorto-femoral o bifemoral</t>
  </si>
  <si>
    <t>Otras derivaciones (fémoro-femoral, axilo-humeral, carótido-subclavio, axilo-axilar, femoral - poplíteo o similares)</t>
  </si>
  <si>
    <t>Transposición y/o reimplante de arteria a arteria</t>
  </si>
  <si>
    <t xml:space="preserve">Exploración vascular, reoperación, corrección o retiro de injerto vascular, arteria femoral-poplítea o femoral (poplítea)-tibial anterior, tibial posterior, peronea, u otros vasos distales </t>
  </si>
  <si>
    <t>Transfusión de sangre o componentes sanguíneos</t>
  </si>
  <si>
    <t>Unidad de Cuidados Intensivos</t>
  </si>
  <si>
    <t>Atención en UCI</t>
  </si>
  <si>
    <t>Inyección de solución esclerosante; una sola vena</t>
  </si>
  <si>
    <t>Cateterización percutánea de vena porta mediante cualquier método</t>
  </si>
  <si>
    <t>Colocación percutánea de catéter venoso central (subclavia, yugular, u otra vena) en menor de 2 años de edad</t>
  </si>
  <si>
    <t>Colocación percutánea de catéter venoso central (subclavia, yugular u otra vena), mayor de 2 años de edad</t>
  </si>
  <si>
    <t>Cateterismo venoso para toma selectiva de muestras de sangre de distintos órganos</t>
  </si>
  <si>
    <t>Aféresis terapéutica (intercambio de plasma y/o de células)</t>
  </si>
  <si>
    <t>Punción arterial, extracción de sangre para diagnóstico</t>
  </si>
  <si>
    <t>Hospitalización General</t>
  </si>
  <si>
    <t>Atención en Hospitalización General</t>
  </si>
  <si>
    <t>Esofagectomía total o casi total, con faringogastrostomía o esofagogastrostomía cervical</t>
  </si>
  <si>
    <t>Esofagectomía total o casi total, con interposición del cólon o reconstrucción del intestino delgado</t>
  </si>
  <si>
    <t>Esofagectomía parcial, cervical, con injerto intestinal libre</t>
  </si>
  <si>
    <t>Diverticulectomía de hipofaringe o esófago, con o sin miotomía</t>
  </si>
  <si>
    <t>Esofagogastroduodenofibroscopía diagnóstica con biopsia y/o cepillado, con o sin videocámara</t>
  </si>
  <si>
    <t>Colangiopancreatografía endoscópica retrógrada (CPRE); diagnóstica o terapéutica</t>
  </si>
  <si>
    <t>Fundoplastía esofagogástrica (ej. procedimientos de Nissen, Toupet) por laparoscopía</t>
  </si>
  <si>
    <t>Esofagoplastía, abordaje cervical</t>
  </si>
  <si>
    <t>Esofagoplastía, abordaje torácico</t>
  </si>
  <si>
    <t>Esofagogastrostomía</t>
  </si>
  <si>
    <t>Fundoplastía esofagogástrica (ej. procedimientos de Nissen, Belsey IV, Hill)</t>
  </si>
  <si>
    <t>Esofagomiotomía (tipo HelIer); abordaje abdominal</t>
  </si>
  <si>
    <t>Esofagoyeyunostomía</t>
  </si>
  <si>
    <t>Esofagostomía, fistulización de esófago</t>
  </si>
  <si>
    <t>Reconstrucción gastrointestinal con interposición del cólon o reconstrucción del intestino delgado</t>
  </si>
  <si>
    <t>Ligadura de várices esofágicas con fibroscopio con o sin videocámara</t>
  </si>
  <si>
    <t>Transección de esófago con corrección, por várices esofágicas</t>
  </si>
  <si>
    <t>Ligadura o engrapado de la unión gastroesofágica por perforación esofágica preexistente</t>
  </si>
  <si>
    <t>Sutura de herida o lesión esofágica por abordaje cervical</t>
  </si>
  <si>
    <t>Sutura de herida o lesión esofágica, por abordaje transtorácico o abdominal</t>
  </si>
  <si>
    <t>Cierre de esofagostomía o fístula</t>
  </si>
  <si>
    <t>Dilatación de esófago</t>
  </si>
  <si>
    <t>Taponamiento esofagogástrico con balón (tipo Sengstaken)</t>
  </si>
  <si>
    <t>Gastrotomía; con exploración o extirpación de cuerpo extraño</t>
  </si>
  <si>
    <t>Angiografía espinal selectiva</t>
  </si>
  <si>
    <t>Angiografía de extremidad, unilateral</t>
  </si>
  <si>
    <t>Angiografía visceral selectiva o supraselectiva</t>
  </si>
  <si>
    <t>Linfangiografía unilateral de extremidad</t>
  </si>
  <si>
    <t>Esplenoportografía</t>
  </si>
  <si>
    <t>Venografía unilateral de extremidad</t>
  </si>
  <si>
    <t>Venografía seriada de la cava inferior</t>
  </si>
  <si>
    <t>Venografía seriada de la cava superior</t>
  </si>
  <si>
    <t>Venografía renal unilateral selectiva</t>
  </si>
  <si>
    <t>Portografía transhepática percutánea con evaluación hemodinámica</t>
  </si>
  <si>
    <t>Ultrasonido intravascular</t>
  </si>
  <si>
    <t>Estudios de longitud de huesos (ortoroentgenograma, estudio de barrido " scanogram")</t>
  </si>
  <si>
    <t>Survey óseo</t>
  </si>
  <si>
    <t>Examen radiológico de absceso, fístula o estudio de tracto</t>
  </si>
  <si>
    <t>Mamografía unilateral</t>
  </si>
  <si>
    <t>Sala de Mamografía</t>
  </si>
  <si>
    <t>Mamografía bilateral</t>
  </si>
  <si>
    <t>Sala de Ecografía</t>
  </si>
  <si>
    <t>Ecografía</t>
  </si>
  <si>
    <t>Ultrasonido oftálmico diagnóstico con rastreo B de contacto</t>
  </si>
  <si>
    <t>Máscara para ventilación no invasiva nasal tamaño pequeño</t>
  </si>
  <si>
    <t>2% + 1:200 000</t>
  </si>
  <si>
    <t>04390</t>
  </si>
  <si>
    <t>Lidocaína clorhidrato sin preservante sin epinefrina</t>
  </si>
  <si>
    <t>04682</t>
  </si>
  <si>
    <t>Metamizol sódico</t>
  </si>
  <si>
    <t>500mg/ml</t>
  </si>
  <si>
    <t>04743</t>
  </si>
  <si>
    <t>Metoclopramida clorhidrato</t>
  </si>
  <si>
    <t>5mg/ml</t>
  </si>
  <si>
    <t>04831</t>
  </si>
  <si>
    <t>Midazolam (como clorhidrato)</t>
  </si>
  <si>
    <t>5ml</t>
  </si>
  <si>
    <t>04901</t>
  </si>
  <si>
    <t>Morfina clorhidrato</t>
  </si>
  <si>
    <t>20mg/ml</t>
  </si>
  <si>
    <t>05009</t>
  </si>
  <si>
    <t xml:space="preserve">Neostigmina metilsulfato </t>
  </si>
  <si>
    <t>08140</t>
  </si>
  <si>
    <t>Oxígeno medicinal</t>
  </si>
  <si>
    <t>99-100%</t>
  </si>
  <si>
    <t>GAS</t>
  </si>
  <si>
    <t>05626</t>
  </si>
  <si>
    <t>Propofol</t>
  </si>
  <si>
    <t>Propofol 500 Jeringa prellenada1%) x 50 ml</t>
  </si>
  <si>
    <t>05658</t>
  </si>
  <si>
    <t>Ranitidina (como clorhidrato)</t>
  </si>
  <si>
    <t>25mg/ml</t>
  </si>
  <si>
    <t>01344</t>
  </si>
  <si>
    <t>Rocuronio bromuro</t>
  </si>
  <si>
    <t xml:space="preserve">Remifentanilo  2mg </t>
  </si>
  <si>
    <t>05809</t>
  </si>
  <si>
    <t>Sevoflurano</t>
  </si>
  <si>
    <t>99,97-100%</t>
  </si>
  <si>
    <t>LIQ INH</t>
  </si>
  <si>
    <t>250ml</t>
  </si>
  <si>
    <t>Tramadol clorhidrato</t>
  </si>
  <si>
    <t>50mg/ml</t>
  </si>
  <si>
    <t>01346</t>
  </si>
  <si>
    <t>Vecuronio bromuro</t>
  </si>
  <si>
    <t>4mg</t>
  </si>
  <si>
    <t>Anestesia general balanceada - Alternativa 2</t>
  </si>
  <si>
    <t>Anestesia total intravenosa (TIVA)</t>
  </si>
  <si>
    <t>Sedación + anestesia local</t>
  </si>
  <si>
    <t>Anestesia raquídea</t>
  </si>
  <si>
    <t>Anestesia epidural - Alternativa 1</t>
  </si>
  <si>
    <t>Anestesia epidural - Alternativa 2</t>
  </si>
  <si>
    <t>Bloqueo periférico</t>
  </si>
  <si>
    <t>Set quirúrgico IQ B</t>
  </si>
  <si>
    <t>Set quirúrgico IQ C</t>
  </si>
  <si>
    <t>Set quirúrgico IQ D</t>
  </si>
  <si>
    <t>Set atención tópico</t>
  </si>
  <si>
    <t xml:space="preserve">Anestesia general balanceada - Alternativa 1 </t>
  </si>
  <si>
    <t>Medicamentos</t>
  </si>
  <si>
    <t>Precio total S/.</t>
  </si>
  <si>
    <t>Subtotal</t>
  </si>
  <si>
    <t>Material e insumos</t>
  </si>
  <si>
    <t>Descripción</t>
  </si>
  <si>
    <t>Unidad de medida</t>
  </si>
  <si>
    <t>Mastectomía Radical - HAL</t>
  </si>
  <si>
    <t>Ketoprofeno 100 mg</t>
  </si>
  <si>
    <t>HAL</t>
  </si>
  <si>
    <t>Picosulfato tab x 5mg</t>
  </si>
  <si>
    <t>Glicerina x 60 cc</t>
  </si>
  <si>
    <t>Vicryl</t>
  </si>
  <si>
    <t>Filtro arterial Atrapa burbuja</t>
  </si>
  <si>
    <t>Filtro arterial para cec adulto descartable</t>
  </si>
  <si>
    <t>Filtro arterial para cec pediátrico</t>
  </si>
  <si>
    <t xml:space="preserve">Filtro bacterial y viral - adulto </t>
  </si>
  <si>
    <t>Filtro de sangre para la preparacion de Plaquetas pobres en leucocitos</t>
  </si>
  <si>
    <t>Filtro de sangre para la preparacion de sangre pobre en leucocitos</t>
  </si>
  <si>
    <t>Filtro de sangre para la preparacion de sangre pobre en leucocitos de flujo rapido</t>
  </si>
  <si>
    <t>Filtro respiratorio neonatal</t>
  </si>
  <si>
    <t>Filtro respiratorio pediátrico</t>
  </si>
  <si>
    <t>Fitomenadiona 10 mg/ml</t>
  </si>
  <si>
    <t>Fluconazol 100 mg p/inf.IV</t>
  </si>
  <si>
    <t xml:space="preserve">Flumazenil 0.1 mg/ml x 5 ml </t>
  </si>
  <si>
    <t>Fluoxetina 20 mg</t>
  </si>
  <si>
    <t xml:space="preserve">Fluticasona prop+Salmeterol (com.xinaf) 250mcg+ 25  </t>
  </si>
  <si>
    <t>FOLDER DE MANILA TAMAÑO A-4 SIN ACOFASTER</t>
  </si>
  <si>
    <t>FOLDER DE MANILA TAMAÑO CARTA  SIN ACOFASTER</t>
  </si>
  <si>
    <t>FOLDER DE MANILA TAMAÑO OFICIO SIN ACOFASTER</t>
  </si>
  <si>
    <t>Folder de plástico tamaño oficio con acofaster</t>
  </si>
  <si>
    <t>FOLDER DE PLÁSTICO TAMAÑO OFICIO CON TORNILLO CHICAGO</t>
  </si>
  <si>
    <t>FOLDER PARA HISTORIA CLÍNICA</t>
  </si>
  <si>
    <t>FORMA CONTINUA 14 7/8 X 11 X 1     PAPEL BOND DE 60 GR.S/MEMBRETE</t>
  </si>
  <si>
    <t>MIL</t>
  </si>
  <si>
    <t>FORMA CONTINUA 14 7/8 X 11 X 2     PAPEL BOND DE 60 GR.C/MEMBRETE</t>
  </si>
  <si>
    <t>FORMA CONTINUA 9 7/8 X 11 X 1     PAPEL BOND DE 60 GR.S/MEMBRETE</t>
  </si>
  <si>
    <t>FORMA CONTINUA 9 7/8 X 11 X 2     PAPEL BOND DE 60 GR.C/MEMBRETE</t>
  </si>
  <si>
    <t>Forma continua 9 7/8 x 11 x 2     papel bond de 60 gr.s/membrete</t>
  </si>
  <si>
    <t>FORMA CONTINUA TRAQUELADO 9 7/8 X 11 X 1     PAPEL BOND DE 60 GR.S/MEMBRETE</t>
  </si>
  <si>
    <t xml:space="preserve">Forro de ddrill crudo para colchon </t>
  </si>
  <si>
    <t>Frasco de drenaje con tapa 2 huecos 1000 ml</t>
  </si>
  <si>
    <t>Frasco de soluciones tópicas para coche de curaciones</t>
  </si>
  <si>
    <t>Frazada de lana  antialergica de 1 1/2 plaza</t>
  </si>
  <si>
    <t>Frazada de lana antialergica para bebe</t>
  </si>
  <si>
    <t>Frazada de polar antialergica de 1 1/2 plaza</t>
  </si>
  <si>
    <t>Funda de bramante sanforizado color blanco para almohada</t>
  </si>
  <si>
    <t>Funda de dril sanforizado color blanco para colchon de cuna ( RN)</t>
  </si>
  <si>
    <t>Funda de drill color blanco para frazada (cuna)</t>
  </si>
  <si>
    <t xml:space="preserve">Funda de drill color verde para balon de oxigeno </t>
  </si>
  <si>
    <t>Papel crepado 90 cm x  90 cm</t>
  </si>
  <si>
    <t>Papel de Parafina</t>
  </si>
  <si>
    <t>CM</t>
  </si>
  <si>
    <t>PAPEL HIGIÉNICO DE DOBLE HOJA TAMAÑO JUMBO</t>
  </si>
  <si>
    <t>PAPEL HIGIENICO HOJA SIMPLE TAMAÑO JUMBO</t>
  </si>
  <si>
    <t>Papel higiénico rollo</t>
  </si>
  <si>
    <t>Papel lente para microscopio</t>
  </si>
  <si>
    <t>PAPEL LUSTRE 50 X 65 CM</t>
  </si>
  <si>
    <t>PAPEL PARA FAX DE 30 METROS *</t>
  </si>
  <si>
    <t>Papel termosensible para ecocardiografia</t>
  </si>
  <si>
    <t>Papel termosensible para electrocardiograma</t>
  </si>
  <si>
    <t>Papel toalla</t>
  </si>
  <si>
    <t>Papel toalla X 20 cm de ancho</t>
  </si>
  <si>
    <t>PAPELOGRAFO (PAPEL PARA EXPOSICIÓN)</t>
  </si>
  <si>
    <t>Paracetamol 100 mg/ml gotas orales x15ml</t>
  </si>
  <si>
    <t>Paracetamol 120 mg / 5 ml  Jarabe  x  60 ml</t>
  </si>
  <si>
    <t>Paracetamol 500 mg</t>
  </si>
  <si>
    <t>Parche cardiovascular de ptfe De 10 x 15 cm x 0.6 mm.</t>
  </si>
  <si>
    <t>parche d/carótida diám.6-10 mm x60-75cm</t>
  </si>
  <si>
    <t>Parche de pericardio bovino 90 x 110 mm.</t>
  </si>
  <si>
    <t>Parche de teflón 120 x 150 mm.</t>
  </si>
  <si>
    <t>Pegamento de tejidos</t>
  </si>
  <si>
    <t>Película de impresión seca 14" x 17"</t>
  </si>
  <si>
    <t>Película radiográfica de doble emulsión 14" x 17"</t>
  </si>
  <si>
    <t>Perforador de aorta 3.0 mm.</t>
  </si>
  <si>
    <t>Perforador de aorta 3.5 mm.</t>
  </si>
  <si>
    <t>Perforador de aorta 4.5 mm.</t>
  </si>
  <si>
    <t>Perforador de aorta 4.8 mm.</t>
  </si>
  <si>
    <t>PERFORADOR GRANDE CON BASE DE MADERA</t>
  </si>
  <si>
    <t>PERFORADOR STANDARD</t>
  </si>
  <si>
    <t>PERFORADOR TAMAÑO GRANDE x 2 ESPIGAS</t>
  </si>
  <si>
    <t>PERFORADOR TAMAÑO GRANDE X 3 ESPIGAS</t>
  </si>
  <si>
    <t>PERFORADOR TAMAÑO GRANDE X 4 ESPIGAS</t>
  </si>
  <si>
    <t>PERFORADOR TAMAÑO MEDIANO X 2 ESPIGAS</t>
  </si>
  <si>
    <t>Tubo de Vidrio Borosilicato 13x100mm ASTM-E982</t>
  </si>
  <si>
    <t>Tubo en "T" o adaptador de brigs descartable</t>
  </si>
  <si>
    <t>Tubo en "t" o adaptador de brigss con válvula unidireccional descartable empaque individual estéril</t>
  </si>
  <si>
    <t>Tubo en "T" o adaptador de brigss descartable</t>
  </si>
  <si>
    <t>Tubo endobronquial d/dob.lúmen izq.N.35</t>
  </si>
  <si>
    <t>Tubo endobronquial d/dob.lúmen izq.N.37</t>
  </si>
  <si>
    <t>Tubo endotraqueal descar.N.02.5 sin glob</t>
  </si>
  <si>
    <t>Tubo endotraqueal descar.N.03.5 sin glob</t>
  </si>
  <si>
    <t>Tubo endotraqueal descar.N.05.5 con glob</t>
  </si>
  <si>
    <t>Tubo endotraqueal descar.N.06.5 con glob</t>
  </si>
  <si>
    <t>Tubo endotraqueal descar.N.07.5 con glob</t>
  </si>
  <si>
    <t>Tubo endotraqueal descar.N.08.5 con glob</t>
  </si>
  <si>
    <t>Tubo endotraqueal descart. N.05 con glob</t>
  </si>
  <si>
    <t>Tubo endotraqueal descart. N.06 con glob</t>
  </si>
  <si>
    <t>Tubo endotraqueal descart. N.07 con glob</t>
  </si>
  <si>
    <t>Tubo endotraqueal descart. N.08 con glob</t>
  </si>
  <si>
    <t>Tubo endotraqueal descart. N.09 con glob</t>
  </si>
  <si>
    <t>Tubo endotraqueal descart.N.02 s/globo</t>
  </si>
  <si>
    <t>Tubo endotraqueal descart.N.03  sin glob</t>
  </si>
  <si>
    <t>Tubo endotraqueal descart.N.04 c/globo</t>
  </si>
  <si>
    <t>Tubo endotraqueal descart.N.04.5 c/globo</t>
  </si>
  <si>
    <t>Tubo endotraqueal descart.N.04.5 s/globo</t>
  </si>
  <si>
    <t>Tubo endotraqueal descart.N.05 s/globo</t>
  </si>
  <si>
    <t>Tubo endotraqueal descart.N.05.5 s/globo</t>
  </si>
  <si>
    <t>Tubo endotraqueal descart.N.4 sin globo</t>
  </si>
  <si>
    <t>Tubo Plastico para Extraccion al vacío con EDTA-K3 por 3 ml</t>
  </si>
  <si>
    <t>Tubo Plástico para Extracción al vacío sin aditivo por 5 ml</t>
  </si>
  <si>
    <t>Tubuladura 1/4 x 3/32 para cec</t>
  </si>
  <si>
    <t>Valsartan 80 mg</t>
  </si>
  <si>
    <t>Válvula aórtica biológica N.19</t>
  </si>
  <si>
    <t>Válvula aórtica biológica N.21</t>
  </si>
  <si>
    <t>Válvula aórtica biológica N.23</t>
  </si>
  <si>
    <t>Válvula aórtica biológica N.25</t>
  </si>
  <si>
    <t>Válvula aórtica de disco bivalva N.19</t>
  </si>
  <si>
    <t>Válvula aórtica de disco bivalva N.21</t>
  </si>
  <si>
    <t>Válvula aórtica de disco bivalva N.23</t>
  </si>
  <si>
    <t>Válvula aórtica de disco bivalva N.25</t>
  </si>
  <si>
    <t>Válvula mitral biológica N.27</t>
  </si>
  <si>
    <t>Válvula mitral biológica N.29</t>
  </si>
  <si>
    <t>Válvula mitral biológica N.31</t>
  </si>
  <si>
    <t>Válvula mitral de disco bivalva N.27</t>
  </si>
  <si>
    <t>Total II Nivel</t>
  </si>
  <si>
    <t>Ioxaglico ácido (sal de sodio y meglumina) 320 50 ml</t>
  </si>
  <si>
    <t>Aerocámara - Espaciador adulto</t>
  </si>
  <si>
    <t>Aerocámara - Espaciador pediátrico</t>
  </si>
  <si>
    <t>Agente hemostático biológico</t>
  </si>
  <si>
    <t>Agua destilada 1 L</t>
  </si>
  <si>
    <t>FR</t>
  </si>
  <si>
    <t>Aguja arterial de fístula con fenestra 16 x 1 1/4"</t>
  </si>
  <si>
    <t>Aguja de anestesia epidural 18 x 3 1/4 - 3 1/2 descartable</t>
  </si>
  <si>
    <t xml:space="preserve">Aguja de anestesia epidural descartable 17 x 3 1/4 - 3 1/2 </t>
  </si>
  <si>
    <t xml:space="preserve">Aguja de anestesia epidural descartable 18 x 3 1/4 - 3 1/2 </t>
  </si>
  <si>
    <t xml:space="preserve">Aguja de anestesia espinal descartable 26 x 3 1/2 </t>
  </si>
  <si>
    <t xml:space="preserve">Aguja de punción lumbar  descartable 20 x 3 1/2" </t>
  </si>
  <si>
    <t xml:space="preserve">Aguja de punción lumbar  descartable 22 x 3 1/2" </t>
  </si>
  <si>
    <t xml:space="preserve">Aguja de punción lumbar  descartable 25 x 3 1/2" </t>
  </si>
  <si>
    <t>Aguja de sutura cortante 1/2 circulo 35 mm.</t>
  </si>
  <si>
    <t>Catéter venoso central de triple lúmen pediátrico de 5.5 fr x 13 cm</t>
  </si>
  <si>
    <t xml:space="preserve">Catéter venoso central doble lúmen 12 fr x 15 cm </t>
  </si>
  <si>
    <t>Catéter venoso central-acceso periférico 1.9 fr x 20 a 50 cm</t>
  </si>
  <si>
    <t>Catéter venoso central-acceso periférico 3 fr x 20 a 50 cm</t>
  </si>
  <si>
    <t>cateter wedge de fr 4 x 50-60</t>
  </si>
  <si>
    <t>cateter wedge de fr 5 x 50-80</t>
  </si>
  <si>
    <t>cateter wedge de fr 6 x 80-110</t>
  </si>
  <si>
    <t>cateter wedge de fr 7 x 90-110</t>
  </si>
  <si>
    <t>CD-ROM (DISCO COMPACT) PARA GRABAR</t>
  </si>
  <si>
    <t>CD-ROM (DISCO COMPACT) REGRABABLE</t>
  </si>
  <si>
    <t>Cefaclor 250 mg/ 5 ml  suspensión oral o polvo para suspensión oral x  75 a 100 ml</t>
  </si>
  <si>
    <t>Cefalexina 250 mg/5mlx60ml+dosif.susp.oral</t>
  </si>
  <si>
    <t>Cefalexina 500 mg</t>
  </si>
  <si>
    <t>Cefazolina 1 g</t>
  </si>
  <si>
    <t>Cefepima 1 g</t>
  </si>
  <si>
    <t>Ceftazidima 1 g</t>
  </si>
  <si>
    <t>Ceftriaxona 1 g</t>
  </si>
  <si>
    <t>Cefuroxima 250 mg / 5 ml suspensión oral o polvo para suspension oral  x 100 a 120 ml con dosificador</t>
  </si>
  <si>
    <t>Cefuroxima 750 mg</t>
  </si>
  <si>
    <t>Celulosa oxidada</t>
  </si>
  <si>
    <t>Cepillo de citologia</t>
  </si>
  <si>
    <t>Cera quirúrgica para hueso</t>
  </si>
  <si>
    <t>Chaqueta de drill sanforizado color verde para cirugia talla "L"</t>
  </si>
  <si>
    <t>Chaqueta de drill sanforizado color verde para cirugia talla "M"</t>
  </si>
  <si>
    <t>Chaqueta de drill sanforizado color verde para cirugia talla "XL"</t>
  </si>
  <si>
    <t xml:space="preserve">Chaqueta de franela color celeste para paciente talla "L" </t>
  </si>
  <si>
    <t xml:space="preserve">Chaqueta de franela color celeste para paciente talla "M" </t>
  </si>
  <si>
    <t xml:space="preserve">Chaqueta de franela color celeste para paciente talla "XL" </t>
  </si>
  <si>
    <t>Chaqueta de lanilla polyviscosa color verde clinico para enfermera talla "L"</t>
  </si>
  <si>
    <t>Chaqueta de lanilla polyviscosa color verde clinico para enfermera talla "M"</t>
  </si>
  <si>
    <t>Chaqueta de lanilla polyviscosa color verde clinico para enfermera talla "S"</t>
  </si>
  <si>
    <t>Chaqueta de lanilla polyviscosa color verde clinico para enfermera talla "XL"</t>
  </si>
  <si>
    <t>Chaqueta descartable Talla L</t>
  </si>
  <si>
    <t>Chaqueta descartable Talla M</t>
  </si>
  <si>
    <t>Chaqueta descartable Talla XL</t>
  </si>
  <si>
    <t>Chaquetita de pique color blanco para bebe talla 1</t>
  </si>
  <si>
    <t>CHARLA EDUCATIVA PARA PACIENTES CARDIACOS</t>
  </si>
  <si>
    <t>HJ</t>
  </si>
  <si>
    <t>CHINCHE DE COLORES X 100 PIEZAS</t>
  </si>
  <si>
    <t>CA</t>
  </si>
  <si>
    <t>CHINCHE DORADO x 50 PIEZAS</t>
  </si>
  <si>
    <t>CAJA</t>
  </si>
  <si>
    <t>CHINCHE DORADOS X 100 PIEZAS</t>
  </si>
  <si>
    <t>Ciclosporina 25 mg (modificada-microemulsión)</t>
  </si>
  <si>
    <t>CP</t>
  </si>
  <si>
    <t>Biopsia de masa abdominal o retroperitoneal, aguja percutánea</t>
  </si>
  <si>
    <t>Excisión o destrucción de tumores, quistes o endometriomas intraabdominales o retroperitoneales</t>
  </si>
  <si>
    <t>Excisión de tumor presacro o sacrococcígeo</t>
  </si>
  <si>
    <t>Celiotomía (laparotomía) para clasificación del estadío de la Enfermedad de Hodgkin o de linfoma</t>
  </si>
  <si>
    <t>Umbilectomía, onfalectomía, excisión de ombligo</t>
  </si>
  <si>
    <t>Omentectomía, epiploectomía, resección de epiplón</t>
  </si>
  <si>
    <t>Lisis de bridas y adherencias peritoneales e intestinales por vía laparoscópica</t>
  </si>
  <si>
    <t>Laparoscopía con drenaje de linfocele a cavidad peritoneal</t>
  </si>
  <si>
    <t>Hernioplastía con o sin hidrocelectomía; reducible</t>
  </si>
  <si>
    <t>Hernioplastía inguinal incarcerada o estrangulada</t>
  </si>
  <si>
    <t>Cura quirúrgica de hernia lumbar</t>
  </si>
  <si>
    <t>Cura quirúrgica de eventración de pared abdominal reducible</t>
  </si>
  <si>
    <t>Cura quirúrgica de hernia epigástrica (ejm. grasa preperitoneal); reducible</t>
  </si>
  <si>
    <t>Cura quirúrgica de hernia epigástrica incarcerada o estrangulada</t>
  </si>
  <si>
    <t>Cura quirúrgica de hernia umbilical, reducible</t>
  </si>
  <si>
    <t>Cura quirúrgica de hernia umbilical incarcerada o estrangulada</t>
  </si>
  <si>
    <t>Cura quirúrgica de hernia de Spiegel</t>
  </si>
  <si>
    <t>Corrección de onfalocele pequeño, con cierre primario</t>
  </si>
  <si>
    <t>Hernioplastía inguinal por laparoscopía</t>
  </si>
  <si>
    <t>Eventroplastía por vía laparoscópica</t>
  </si>
  <si>
    <t>Sutura secundaria de pared abdominal por evisceración o dehiscencia</t>
  </si>
  <si>
    <t>Drenaje de absceso perirenal o renal; a cielo abierto</t>
  </si>
  <si>
    <t>Drenaje percutáneo de absceso perirenal o renal</t>
  </si>
  <si>
    <t>Nefrostomía ó nefrotomía con drenaje</t>
  </si>
  <si>
    <t>Nefrotomía, con exploración</t>
  </si>
  <si>
    <t>Nefrolitotomía; extirpación de cálculo</t>
  </si>
  <si>
    <t>Nefrostolitotomía percutánea o pielostolitotomía</t>
  </si>
  <si>
    <t>Pielotomía; con exploración</t>
  </si>
  <si>
    <t>Biopsia renal: percutánea, con trócar o aguja</t>
  </si>
  <si>
    <t>Biopsia renal mediante exposición quirúrgica del riñón</t>
  </si>
  <si>
    <t>Nefrectomía, incluyendo ureterectomía</t>
  </si>
  <si>
    <t>Nefrectomía radical, con linfadenectomía regional y/o trombectomía de la vena cava</t>
  </si>
  <si>
    <t>Nefrectomía parcial</t>
  </si>
  <si>
    <t>Excisión o destrucción de quiste(s) de riñón</t>
  </si>
  <si>
    <t>Aspiración y/o inyección con aguja, de quiste o pelvis renal</t>
  </si>
  <si>
    <t>Pieloplastía</t>
  </si>
  <si>
    <t>Pieloplastía complicada (anormalidad renal congenita, pieloplastia secundaria, riñón solitario, calicoplastía), con o sin plastía del uréter, nefropexia, nefrostomía, pielostomía o ferulización ureteral</t>
  </si>
  <si>
    <t>Nefrorrafia, sutura de herida o lesión de riñón</t>
  </si>
  <si>
    <t>Cierre de fístula nefrocutánea o pielocutánea</t>
  </si>
  <si>
    <t>Cierre de fístula nefrovesical</t>
  </si>
  <si>
    <t>Sinfisiotomía por "riñón en herradura"</t>
  </si>
  <si>
    <t>Ablación de quiste renal por laparoscopía</t>
  </si>
  <si>
    <t>Endoscopía renal a través de una nefrostomía o pielostomía establecidas</t>
  </si>
  <si>
    <t>Litotripsia, onda de choque extracorpórea</t>
  </si>
  <si>
    <t>Ureterotomía con exploración o drenaje</t>
  </si>
  <si>
    <t>Ureterolitotomía cualquier tercio del uréter</t>
  </si>
  <si>
    <t>Ureterectomía total, uréter ectópico, combinación de abordajes abdominal, vaginal y/o perineal</t>
  </si>
  <si>
    <t>Ureteroplastía, operación plástica en uréter (ejm. por estrechez)</t>
  </si>
  <si>
    <t>Ureterolisis, con o sin reposicionamiento del uréter debido a fibrosis retroperitoneal</t>
  </si>
  <si>
    <t>Listado de Procedimientos médicos - II Nivel</t>
  </si>
  <si>
    <t>Total III Nivel</t>
  </si>
  <si>
    <t>Listado de Procedimientos médicos - III Nivel</t>
  </si>
  <si>
    <t>Ipratropio bromuro 20 µg p/inhal aerosol</t>
  </si>
  <si>
    <t>Isoflurano 100 ml   P / INH</t>
  </si>
  <si>
    <t>Isosorbida dinitrato 0,1 % x 100 ml</t>
  </si>
  <si>
    <t>Isosorbida dinitrato 10 mg</t>
  </si>
  <si>
    <t>Isosorbida dinitrato 5 mg sublingual</t>
  </si>
  <si>
    <t>Isosorbida mononitrato 40 mg</t>
  </si>
  <si>
    <t>Jabón antiséptico clorhexidina 2 % espuma en dispensador circuito cerrado</t>
  </si>
  <si>
    <t>Jabón antiséptico clorhexidina 4 % espuma en dispensador circuito cerrado</t>
  </si>
  <si>
    <t>Jabón antiséptico clorhexidina 4 % líquido</t>
  </si>
  <si>
    <t>Jabón antiséptico yodopovidona 7 % a 10 % líquido</t>
  </si>
  <si>
    <t>JABON LIQUIDO PARA MANOS</t>
  </si>
  <si>
    <t>JABÓN PARA TOCADOR</t>
  </si>
  <si>
    <t>Jeringa de alta presión con manómetro de 20 cc</t>
  </si>
  <si>
    <t>Jeringa descartable 10 cc. sin aguja</t>
  </si>
  <si>
    <t>Jeringa descartable 100 cc. sin aguja</t>
  </si>
  <si>
    <t>Jeringa descartable 20 cc. sin aguja</t>
  </si>
  <si>
    <t>Cierre de fístula ureterovisceral</t>
  </si>
  <si>
    <t>Ligadura de uréter</t>
  </si>
  <si>
    <t>Endoscopía ureteral a través de ureterostomía establecida, con o sin irrigación, instilación o ureteropielografía</t>
  </si>
  <si>
    <t>Aspiración vesical con aguja o trócar</t>
  </si>
  <si>
    <t>Cistotomía o cistostomía</t>
  </si>
  <si>
    <t>Cistolitotomía</t>
  </si>
  <si>
    <t>Drenaje de absceso de espacio perivesical o prevesical</t>
  </si>
  <si>
    <t>Set de oclusión percutáneo para defecto septal interauricular Nº 26</t>
  </si>
  <si>
    <t>Set de oclusión percutáneo para defecto septal interauricular Nº 28</t>
  </si>
  <si>
    <t>Set de oclusión percutáneo para defecto septal interauricular Nº 30</t>
  </si>
  <si>
    <t>Set de oclusión percutáneo para defecto septal interauricular Nº 32</t>
  </si>
  <si>
    <t>Set de oclusión percutáneo para defecto septal interauricular Nº 34</t>
  </si>
  <si>
    <t>Set de oclusión percutáneo para defecto septal interauricular Nº 36</t>
  </si>
  <si>
    <t>Set de oclusión percutáneo para defecto septal interauricular Nº 8</t>
  </si>
  <si>
    <t>Set de oclusión percutáneo para defecto septal interventricular</t>
  </si>
  <si>
    <t>Set de tubuladura para oxigenador de membrana adulto</t>
  </si>
  <si>
    <t>Set de tubuladura para oxigenador de membrana infantil</t>
  </si>
  <si>
    <t>Set de tubuladura para oxigenador de membrana neonatal</t>
  </si>
  <si>
    <t>Set de tubuladura para oxigenador de membrana pediátrico</t>
  </si>
  <si>
    <t>Set para autotransfusión descartable</t>
  </si>
  <si>
    <t>Simvastatina 20 mg</t>
  </si>
  <si>
    <t>Simvastatina 40 mg</t>
  </si>
  <si>
    <t>Sist.d/drenaje cerrad.d/silic.redon.15fr</t>
  </si>
  <si>
    <t>Sist.d/drenaje cerrad.d/silic.redon.19fr</t>
  </si>
  <si>
    <t>Sist.d/drenaje cerrad.d/silic.redon.24fr</t>
  </si>
  <si>
    <t>Sistema de introductores y accesorios para extracción percutáneo de catéteres</t>
  </si>
  <si>
    <t>Sistema mecánico rotacional para extracción percutánea de catéteres</t>
  </si>
  <si>
    <t>Sistema para extracción percutánea de catéteres con radiofrecuencia</t>
  </si>
  <si>
    <t>Sistema percuténeo para extracción de fragmentos de catéteres o cuerpos extraños</t>
  </si>
  <si>
    <t>SOBRE BLANCO TAMAÑO CARTA SIN MEMBRETE</t>
  </si>
  <si>
    <t>SOBRE DE CARTÓN TAMAÑO OFICIO</t>
  </si>
  <si>
    <t>SOBRE DE MANILA TAMAÑO 1/2 OFICIO SIN MEMBRETE</t>
  </si>
  <si>
    <t xml:space="preserve"> SOB</t>
  </si>
  <si>
    <t>SOBRE DE MANILA TAMAÑO A-4 CON MEMBRETE</t>
  </si>
  <si>
    <t>SOBRE DE MANILA TAMAÑO A-4 SIN MEMBRETE</t>
  </si>
  <si>
    <t>SOBRE DE MANILA TAMAÑO DOBLE CARTA SIN MEMBRETE</t>
  </si>
  <si>
    <t>SOBRE DE MANILA TAMAÑO OFICIO SIN MEMBRETE</t>
  </si>
  <si>
    <t>Solera de bramante sanforizado color blanco de 2.00 x1.50 mt</t>
  </si>
  <si>
    <t>Solera de driil sanforizado color verde de 2.00 x1.50 mt</t>
  </si>
  <si>
    <t>SOLICITUD DE ECG-HOLTER</t>
  </si>
  <si>
    <t>SOLICITUD DE ECOCARDIOGRAMA</t>
  </si>
  <si>
    <t>SOLICITUD DE ECODOPLERCARDIOGRAFIA</t>
  </si>
  <si>
    <t>SOLICITUD DE PRUEBA ERGOMETRIA GRADUADA</t>
  </si>
  <si>
    <t>SOLICITUD DE SALA DE OPERACIONES</t>
  </si>
  <si>
    <t>SOLICITUD DE TRANSFUSIÓN</t>
  </si>
  <si>
    <t>Solución de glutaraldheido 2 %</t>
  </si>
  <si>
    <t>Solución de iodóforo (yodo povidona) 9-12 %</t>
  </si>
  <si>
    <t>Solución Difosfato de Cloroquina para Inmunohematología</t>
  </si>
  <si>
    <t>Solución LISS (Baja Fuerza Iónica) para Inmunohematología</t>
  </si>
  <si>
    <t>Solución lubricante Para instrumental</t>
  </si>
  <si>
    <t>Sonda de alimentacion N.06 (descartable)</t>
  </si>
  <si>
    <t>Sonda de alimentacion N.08 (descartable)</t>
  </si>
  <si>
    <t>Sonda de alimentación N.10 (descartable)</t>
  </si>
  <si>
    <t>Sonda de aspiración endotraqueal en circuito cerrado N.06</t>
  </si>
  <si>
    <t>Sonda de aspiración endotraqueal en circuito cerrado N.08</t>
  </si>
  <si>
    <t>Sonda de aspiración endotraqueal en circuito cerrado N.10</t>
  </si>
  <si>
    <t>Sonda de aspiración endotraqueal en circuito cerrado N.12</t>
  </si>
  <si>
    <t>Sonda de aspiración endotraqueal en circuito cerrado N.14</t>
  </si>
  <si>
    <t>Aplicación de injerto heterólogo de piel</t>
  </si>
  <si>
    <t>Dermoabrasión; toda la cara</t>
  </si>
  <si>
    <t>Cervicoplastía</t>
  </si>
  <si>
    <t>Blefaroplastía</t>
  </si>
  <si>
    <t>Blefaroplastía, párpado superior</t>
  </si>
  <si>
    <t>Ritidectomía</t>
  </si>
  <si>
    <t>Retiro de puntos bajo anestesia (que no sea anestesia local)</t>
  </si>
  <si>
    <t>Retiro de puntos</t>
  </si>
  <si>
    <t>Lipectomía por aspiración</t>
  </si>
  <si>
    <t>Curación de heridas pequeñas, menor de 5 cms</t>
  </si>
  <si>
    <t>Excisión de úlcera de decúbito</t>
  </si>
  <si>
    <t>Excisión de úlcera de decúbito, con ostectomía</t>
  </si>
  <si>
    <t>Debridamiento de úlcera de decúbito sin excisión</t>
  </si>
  <si>
    <t>Tratamiento local de quemadura de primer grado</t>
  </si>
  <si>
    <t>Debridamiento y/o limpieza quirúrgica de quemaduras bajo anestesia</t>
  </si>
  <si>
    <t>Escarotomía</t>
  </si>
  <si>
    <t>Escarectomía</t>
  </si>
  <si>
    <t>Destrucción de lesiones benignas o premalignas, cualquier método</t>
  </si>
  <si>
    <t>Cauterización química de tejido de granulación</t>
  </si>
  <si>
    <t>Destrucción de lesión maligna, cualquier método</t>
  </si>
  <si>
    <t>Quimiocirugía (técnica microquirúrgica de Moh)</t>
  </si>
  <si>
    <t>Crioterapia para Acné</t>
  </si>
  <si>
    <t>Exfoliación Química de Acné</t>
  </si>
  <si>
    <t>Biopsia de mama a cielo abierto</t>
  </si>
  <si>
    <t>Mastectomía por Ginecomastia</t>
  </si>
  <si>
    <t>Mastectomía, parcial</t>
  </si>
  <si>
    <t>Mastectomía parcial con Linfadenectomía axilar</t>
  </si>
  <si>
    <t>Mastectomía, simple, completa</t>
  </si>
  <si>
    <t>Mastectomía, radical, incluyendo músculos pectorales, ganglios linfáticos axilares</t>
  </si>
  <si>
    <t>IQ A</t>
  </si>
  <si>
    <t>Mastectomía, radical incluyendo músculos pectorales, ganglios linfáticos axilares y mamarios internos</t>
  </si>
  <si>
    <t>Excisión de tumor de la pared torácica, incluyendo costillas, sin Linfadenectomía Mediastínica</t>
  </si>
  <si>
    <t>Excisión de tumor de la pared torácica, incluyendo costillas, con Linfadenectomía Mediastínica</t>
  </si>
  <si>
    <t>Mastopexia</t>
  </si>
  <si>
    <t>Mamoplastía de reducción</t>
  </si>
  <si>
    <t>Mamoplastía de aumento; sin implante de prótesis</t>
  </si>
  <si>
    <t>Remoción de implante mamario intacto</t>
  </si>
  <si>
    <t>Reconstrucción de pezón/aréola</t>
  </si>
  <si>
    <t>Corrección de pezón invertido</t>
  </si>
  <si>
    <t>Reconstrucción de mama con expansores tisulares</t>
  </si>
  <si>
    <t>Reconstrución de mama con colgajo miocutáneo, con o sin implante de prótesis</t>
  </si>
  <si>
    <t>Reconstrucción de mama con colgajo libre</t>
  </si>
  <si>
    <t>Reconstrucción de mama con otra técnica</t>
  </si>
  <si>
    <t>Capsulotomía periprótesis de mama</t>
  </si>
  <si>
    <t>Revisión de reconstrucción de mama</t>
  </si>
  <si>
    <t>Exploración de herida penetrante</t>
  </si>
  <si>
    <t>Biopsia de músculo</t>
  </si>
  <si>
    <t>Biopsia de hueso</t>
  </si>
  <si>
    <t>Extirpación de cuerpo extraño en músculo o vaina tendinosa</t>
  </si>
  <si>
    <t>Artrocentesis en articulaciones medianas, bolsa sinovial o ganglio (temporomandibular, acromioclavicular, muñeca, codo o tobillo, bolsa del olécranon)</t>
  </si>
  <si>
    <t>Artrocentesis en articulación grande o bolsa (hombro, cadera, articulación de la rodilla, bolsa subacromial)</t>
  </si>
  <si>
    <t>Tiempo</t>
  </si>
  <si>
    <t>S/.</t>
  </si>
  <si>
    <t>Años</t>
  </si>
  <si>
    <t>Meses por año</t>
  </si>
  <si>
    <t>Dìas por mes</t>
  </si>
  <si>
    <t>Horas por día</t>
  </si>
  <si>
    <t>Vacuna para Virus Papiloma (HPV)</t>
  </si>
  <si>
    <t>Vacuna de influenza, para uso IM</t>
  </si>
  <si>
    <t>Vacuna para neumococo, heptavalente</t>
  </si>
  <si>
    <t>Vacuna antirrábica, uso IM (CRL)</t>
  </si>
  <si>
    <t>Vacuna antirrábica, uso intradérmico</t>
  </si>
  <si>
    <t>Vacuna para rotavirus, atenuada dos dosis</t>
  </si>
  <si>
    <t>Vacuna DPT, uso IM</t>
  </si>
  <si>
    <t>Toxoides absorbidos del tétanos y de la difteria, (DT)</t>
  </si>
  <si>
    <t>Vacuna SPR, uso subcutáneo</t>
  </si>
  <si>
    <t>Vacuna SR, uso subcutáneo</t>
  </si>
  <si>
    <t>Vacuna antipolio, uso oral</t>
  </si>
  <si>
    <t>Vacuna contra la fiebre amarilla, uso IM</t>
  </si>
  <si>
    <t>Vacuna Pentavalente (DPT+ Hib + HvB)</t>
  </si>
  <si>
    <t>Vacuna para hepatitis B</t>
  </si>
  <si>
    <t>Psicoterapia individual</t>
  </si>
  <si>
    <t>Psicoterapia familiar</t>
  </si>
  <si>
    <t>Intubación gástrica, lavado o aspiración terapéutica</t>
  </si>
  <si>
    <t>Refracción</t>
  </si>
  <si>
    <t>Tonometría</t>
  </si>
  <si>
    <t>Angiografía con fluoresceína</t>
  </si>
  <si>
    <t>Fondo de ojo</t>
  </si>
  <si>
    <t>Electroretinograma</t>
  </si>
  <si>
    <t>Microscopía especular</t>
  </si>
  <si>
    <t>Terapia del lenguaje</t>
  </si>
  <si>
    <t>Potenciales evocados auditivos</t>
  </si>
  <si>
    <t>Monitoreo Holter</t>
  </si>
  <si>
    <t>Ecocardiografía transesofágica (TEE)</t>
  </si>
  <si>
    <t>Colocación de catéter Swan Ganz</t>
  </si>
  <si>
    <t>Monitoreo ambulatorio de la presión arterial (MAPA)</t>
  </si>
  <si>
    <t>Estudio no invasivo de arterias extracraneales (Ecografía Doppler)</t>
  </si>
  <si>
    <t>Doppler transcraneal</t>
  </si>
  <si>
    <t>Sala de Trauma shock</t>
  </si>
  <si>
    <t>BOMBA DE INFUSION DE TRES CANALES</t>
  </si>
  <si>
    <t>Atención al recién nacido</t>
  </si>
  <si>
    <t>Unidad de Cuidados Intermedios</t>
  </si>
  <si>
    <t>Pantoscopio</t>
  </si>
  <si>
    <t>Medicina Física y Rehabilitación - Cubículo para agentes físicos</t>
  </si>
  <si>
    <t>Medicina Física y Rehabilitación - Ambiente para hidroterapia</t>
  </si>
  <si>
    <t>Anatomía Patológica</t>
  </si>
  <si>
    <t>Catéter endovenoso periférico N.14 x 1 1/2" - 2"</t>
  </si>
  <si>
    <t>Catéter endovenoso periférico N.16 x 1 1/2" - 2"</t>
  </si>
  <si>
    <t>Catéter endovenoso periférico N.18 x 1 1/2" - 2"</t>
  </si>
  <si>
    <t>Catéter endovenoso periférico N.20 x 1 1/2"</t>
  </si>
  <si>
    <t>Catéter endovenoso periférico N.20 x 1 1/4"</t>
  </si>
  <si>
    <t>Catéter endovenoso periférico N.22 x 1"</t>
  </si>
  <si>
    <t>Catéter endovenoso periférico N.24 x 3/4"</t>
  </si>
  <si>
    <t>Catéter epidural N.18</t>
  </si>
  <si>
    <t>Catéter guía para angioplastía coronaria punta blanda aguja F6 long. 100 cm diám.int.0.071 config.punta fl4</t>
  </si>
  <si>
    <t>Catéter guía para angioplastía coronaria punta blanda aguja F6 long. 100 cm diám.int.0.071 config.punta fr4</t>
  </si>
  <si>
    <t>Catéter guía para angioplastía coronaria punta blanda aguja F6 long. 100 cm diám.int.0.081 config.punta AR 1</t>
  </si>
  <si>
    <t>Catéter guía para angioplastía coronaria punta blanda aguja F6 long. 100 cm diám.int.0.081 config.punta AR 2</t>
  </si>
  <si>
    <t>Catéter guía para angioplastía coronaria punta blanda aguja f6 long. 100 cm diám.int.0.081 config.punta fl3.5</t>
  </si>
  <si>
    <t>Catéter guía para angioplastía coronaria punta blanda aguja F6 long. 100 cm diám.int.0.081 config.punta fl4.5</t>
  </si>
  <si>
    <t>Catéter guía para angioplastía coronaria punta blanda aguja F6 long. 100 cm diám.int.0.081 config.punta fl5</t>
  </si>
  <si>
    <t>Catéter guía para angioplastía coronaria punta blanda aguja F7 long. 100 cm diám.int.0.080 config.punta fl4</t>
  </si>
  <si>
    <t>Catéter guía para angioplastía coronaria punta blanda aguja f7 long. 100 cm diám.int.0.081 config.punta fr4</t>
  </si>
  <si>
    <t>Catéter guía para angioplastía coronaria punta blanda aguja F8 long. 100 cm diám.int.0.080 config.punta fl4</t>
  </si>
  <si>
    <t>Catéter guía para angioplastía coronaria punta blanda aguja F8 long. 100 cm diám.int.0.080 config.punta fr4</t>
  </si>
  <si>
    <t>Catéter guía para angioplastía coronaria punta blanda aguja F8 long. 100 cm diám.int.0.081 config.punta fl4.5</t>
  </si>
  <si>
    <t>Catéter guía para angioplastía coronaria punta blanda aguja F8 long. 100 cm diám.int.0.081 config.punta fl5</t>
  </si>
  <si>
    <t>Catéter guía para angioplastía coronaria punta blanda sin aguja F6 long. 100 cm diám.int.0.086 config.punta al1</t>
  </si>
  <si>
    <t>Catéter guía para angioplastía coronaria punta blanda sin aguja F6 long. 100 cm diám.int.0.086 config.punta al2</t>
  </si>
  <si>
    <t>Catéter guía para angioplastía coronaria punta blanda sin aguja F8 long. 100 cm diám.int.0.086 config.punta al1</t>
  </si>
  <si>
    <t>Catéter guía para angioplastía coronaria punta blanda sin aguja F8 long. 100 cm diám.int.0.086 config.punta al2</t>
  </si>
  <si>
    <t>Catéter guía para stens F8 diám. int.0.086 config. punta fl 3.5</t>
  </si>
  <si>
    <t>Catéter guía para stens F8 diám. int.0.086 config. punta fr 4</t>
  </si>
  <si>
    <t>Catéter head hunter de alto flujo con control N.5</t>
  </si>
  <si>
    <t>Catéter judking coronario derecho alto flujo punta blanda f4-110 asa 4</t>
  </si>
  <si>
    <t>Catéter judking coronario derecho alto flujo punta blanda f5-110 asa 4</t>
  </si>
  <si>
    <t>Catéter judking coronario derecho alto flujo punta blanda f5-110 asa 5</t>
  </si>
  <si>
    <t>Catéter judking coronario derecho alto flujo punta blanda f6-110 asa 3.5</t>
  </si>
  <si>
    <t>AUDIOMETRO DE DOS CANALES</t>
  </si>
  <si>
    <t>BRONCOFIBROSCOPIO</t>
  </si>
  <si>
    <t>Hemitiroidectomía (lobectomía tiroidea parcial, unilateral; con o sin istmosectomía)</t>
  </si>
  <si>
    <t>Tiroidectomía subtotal (lobectomía tiroidea total, unilateral; con istmosectomía y parte del lóbulo contralateral)</t>
  </si>
  <si>
    <t>Tiroidectomía, total o completa</t>
  </si>
  <si>
    <t>Tiroidectomía, total o subtotal por malignidad; con disección conservadora del cuello</t>
  </si>
  <si>
    <t>Tiroidectomía con disección radical del cuello</t>
  </si>
  <si>
    <t>Excisión de quiste o seno del conducto tirogloso</t>
  </si>
  <si>
    <t>Paratiroidectomía o exploración de paratiroides</t>
  </si>
  <si>
    <t>Timectomía, parcial o total; abordaje transcervical</t>
  </si>
  <si>
    <t>Adrenalectomía, parcial o completa, o exploración de glándula adrenal con o sin biopsia</t>
  </si>
  <si>
    <t>Excisión de tumor del cuerpo carotídeo; sin excisión de arteria carótida</t>
  </si>
  <si>
    <t>Excisión de tumor de cuerpo carotídeo con excisión de arteria carótida</t>
  </si>
  <si>
    <t>Adrenalectomía, parcial o completa, por laparoscopía</t>
  </si>
  <si>
    <t>Punción evacuadora subdural a través de la fontanela o sutura, lactante, unilateral o bilateral</t>
  </si>
  <si>
    <t>Punción cisternal o cervical lateral (C1-C2); con o sin inyección</t>
  </si>
  <si>
    <t>Agujeros de trépano para punción ventricular, no seguido de otra cirugía</t>
  </si>
  <si>
    <t>Agujero(s) de trépano o trefina; con biopsia de cerebro o de lesión intracraneana</t>
  </si>
  <si>
    <t>Trepanación; con drenaje/ aspiración/ evacuación de absceso, quiste, hematoma subdural/ extradural/ intracerebral</t>
  </si>
  <si>
    <t>Agujero(s) de trépano con evacuación y/o drenaje de hematoma, extradural o subdural</t>
  </si>
  <si>
    <t>Agujero(s) de trépano para implantación de catéter ventricular, reservorio</t>
  </si>
  <si>
    <t>Inserción de reservorio subcutáneo, bomba o sistema de infusión continua para conectar con un catéter ventricular</t>
  </si>
  <si>
    <t>Agujero(s) de trépano para exploración, supratentorial o infratentorial, no seguido de otra cirugía</t>
  </si>
  <si>
    <t>Agujero(s) de trépano o trefina, infratentorial, unilateral o bilateral</t>
  </si>
  <si>
    <t>Destrucción de lesiones (condiloma, papiloma, molusco contagioso, vesícula herpética) en pene</t>
  </si>
  <si>
    <t>Biopsia de pene</t>
  </si>
  <si>
    <t>Excisión de placas fibrosas del pene (enfermedad de Peyrone)</t>
  </si>
  <si>
    <t>Amputación de pene: parcial</t>
  </si>
  <si>
    <t>Amputación de pene: completa</t>
  </si>
  <si>
    <t>Amputación de pene, radical; con linfadenectomía inguinofemoral bilateral</t>
  </si>
  <si>
    <t>Circuncisión, usando clamp u otro dispositivo; recién nacido</t>
  </si>
  <si>
    <t>Circuncisión en persona que no sea recién nacida</t>
  </si>
  <si>
    <t>Operación plástica del pene para enderezamiento de encordamiento (ejm. hipospadias), con o sin movilización de la uretra</t>
  </si>
  <si>
    <t>Cortocircuito de cuerpos cavernosos con vena safena (operación para priapismo)</t>
  </si>
  <si>
    <t>Manipulación de prepucio incluyendo lisis de adherencias prepuciales y estiramiento</t>
  </si>
  <si>
    <t>Biopsia de testículos, con aguja</t>
  </si>
  <si>
    <t>Biopsia de testículos, incisional</t>
  </si>
  <si>
    <t>Craneotomía para lobotomía, incluyendo cingulotomía</t>
  </si>
  <si>
    <t>Craniectomía, para excisión de lesión osea, osteomielitis</t>
  </si>
  <si>
    <t>Craniectomía, trepanación, craneotomía con colgajo óseo; para excisión de tumor  supratentorial</t>
  </si>
  <si>
    <t>Craniectomía o craneotomía para excisión de quiste supratentorial</t>
  </si>
  <si>
    <t>Craniectomía para excisión de tumor infratentorial, de fosa posterior, ángulo pontocerebeloso, o línea media de base de cráneo</t>
  </si>
  <si>
    <t>Craneotomía con elevación de colgajo óseo; para lobectomía temporal con electrocorticografía durante la operación quirúrgica</t>
  </si>
  <si>
    <t>Craneotomía con elevación de colgajo óseo para hemiferectomía total</t>
  </si>
  <si>
    <t>Craneotomía con elevación de colgajo óseo para hemiferectomía parcial o subtotal</t>
  </si>
  <si>
    <t>Craneotomía para hipofisectomía o excisión de tumor hipofisario, abordaje intracraneal</t>
  </si>
  <si>
    <t>Hipofisectomía o excisión de tumor hipofisario, abordaje transnasal o transeptal, no estereotáxico</t>
  </si>
  <si>
    <t>Craniectomía por craniosinostosis; una sola sutura craneal</t>
  </si>
  <si>
    <t>Craniectomía amplia por craniosinostosis de varias suturas craneales; que no requiera injertos óseos</t>
  </si>
  <si>
    <t>Craniectomía o craneotomía para excisión de cuerpo extraño, o tratamiento de herida penetrante de cerebro</t>
  </si>
  <si>
    <t>Craniectomía o craneotomía con tratamiento de herida penetrante del cerebro</t>
  </si>
  <si>
    <t>Abordaje transoral de base de cráneo, tallo encefálico o médula espinal alta</t>
  </si>
  <si>
    <t>Oclusión transcatéter o embolización percutánea</t>
  </si>
  <si>
    <t>Cirugía de malformación arteriovenosa intracraneal; supratentorial, simple</t>
  </si>
  <si>
    <t>Prótesis intracoronaria revestidos con drogas 3.5 mm de 23 a 25 mm de longitud</t>
  </si>
  <si>
    <t>Prótesis intracoronaria revestidos con drogas 3.5 mm de 26 a 28 mm de longitud</t>
  </si>
  <si>
    <t>Prótesis intracoronaria revestidos con drogas 3.5 mm de 29 a 31 mm de longitud</t>
  </si>
  <si>
    <t>Prótesis intracoronaria revestidos con drogas 3.5 mm de 8 a 10 mm de longitud</t>
  </si>
  <si>
    <t>Prótesis intracoronaria revestidos con drogas 3.5 mm de 8 a 33 mm de longitud</t>
  </si>
  <si>
    <t>Prótesis intracoronaria revestidos con drogas 4.0 mm de 15 a 18 mm de longitud</t>
  </si>
  <si>
    <t>Prótesis intracoronaria revestidos con drogas 4.0 mm de 19 a 22 mm de longitud</t>
  </si>
  <si>
    <t>Prótesis intracoronaria revestidos con drogas 4.0 mm de 23 a 26 mm de longitud</t>
  </si>
  <si>
    <t>Prótesis intracoronaria tubular 2.5</t>
  </si>
  <si>
    <t>Prótesis intracoronaria tubular 2.5 Longitud 16-18</t>
  </si>
  <si>
    <t>Prótesis intracoronaria tubular 2.5 Longitud 18-20</t>
  </si>
  <si>
    <t>Prótesis intracoronaria tubular 3.0</t>
  </si>
  <si>
    <t>Prótesis intracoronaria tubular 3.0 Longitud 10-12</t>
  </si>
  <si>
    <t>Prótesis intracoronaria tubular 3.0 Longitud 13-15</t>
  </si>
  <si>
    <t>Prótesis intracoronaria tubular 3.0 Longitud 16-18</t>
  </si>
  <si>
    <t>Prótesis intracoronaria tubular 3.0 Longitud 19-20</t>
  </si>
  <si>
    <t>Prótesis intracoronaria tubular 3.5</t>
  </si>
  <si>
    <t>Prótesis intracoronaria tubular 3.5 Longitud 10-12</t>
  </si>
  <si>
    <t>Prótesis intracoronaria tubular 3.5 Longitud 13-16</t>
  </si>
  <si>
    <t>Prótesis intracoronaria tubular 3.5 Longitud 17-18</t>
  </si>
  <si>
    <t>Prótesis intracoronaria tubular 3.5 Longitud 19-20</t>
  </si>
  <si>
    <t>Prótesis intracoronaria tubular 4.0</t>
  </si>
  <si>
    <t>Prótesis intracoronaria tubular 4.0  10 a 12 mm</t>
  </si>
  <si>
    <t>Prótesis intracoronaria tubular 4.0  13 a 15 mm</t>
  </si>
  <si>
    <t>Prótesis intracoronaria tubular 4.0  16 a 18 mm</t>
  </si>
  <si>
    <t>Prótesis intracoronaria tubular 4.0  19 a 20 mm</t>
  </si>
  <si>
    <t>Prótesis intravascular recubierta expandible con balón</t>
  </si>
  <si>
    <t>Prótesis intravascular strecker  6 mm,  4 cm de longitud</t>
  </si>
  <si>
    <t>Prótesis metálica vascular 8 x 8</t>
  </si>
  <si>
    <t>Prótesis metálica wallstent 7 mm de diám.  4 cm de longitud</t>
  </si>
  <si>
    <t>Prótesis para arteria de carótida 7.0 mm de 20 a 120 mm</t>
  </si>
  <si>
    <t>Prótesis para arteria de carótida 8.0 mm de 20 a 120 mm</t>
  </si>
  <si>
    <t>Prueba de Confirmación Anti D en Tarjeta</t>
  </si>
  <si>
    <t>Prueba de Coombs Monoespecifico IgG, IgA, IgM, C3c, C3d en Tarjeta</t>
  </si>
  <si>
    <t>Prueba de Coombs Poliespecífico en Tarjeta</t>
  </si>
  <si>
    <t>Prueba Grupo Sanguineo Celular A,B,D/A,B,D en Tarjeta</t>
  </si>
  <si>
    <t>Concentración</t>
  </si>
  <si>
    <t>Forma farmacéutica</t>
  </si>
  <si>
    <t>00909</t>
  </si>
  <si>
    <t>Atropina sulfato</t>
  </si>
  <si>
    <t>500mcg/ml (0,5mg/ml)</t>
  </si>
  <si>
    <t>INY</t>
  </si>
  <si>
    <t>Bupivacaína clorhidrato sin preservante</t>
  </si>
  <si>
    <t>0,5%</t>
  </si>
  <si>
    <t>20ml</t>
  </si>
  <si>
    <t>02642</t>
  </si>
  <si>
    <t>Dexametasona fosfato (como sal sódica)</t>
  </si>
  <si>
    <t>2mg/ml</t>
  </si>
  <si>
    <t>2ml</t>
  </si>
  <si>
    <t>03097</t>
  </si>
  <si>
    <t>Epinefrina (como clorhidrato o ácido tartrato)</t>
  </si>
  <si>
    <t>1mg/ml</t>
  </si>
  <si>
    <t>1ml</t>
  </si>
  <si>
    <t>03317</t>
  </si>
  <si>
    <t>Etilefrina</t>
  </si>
  <si>
    <t>10mg/ml</t>
  </si>
  <si>
    <t>03501</t>
  </si>
  <si>
    <t>Fentanilo (como citrato)</t>
  </si>
  <si>
    <t>50mcg/ml (0,05mg/ml)</t>
  </si>
  <si>
    <t>10ml</t>
  </si>
  <si>
    <t>Levobupivacaina 0.5% x 20 ml</t>
  </si>
  <si>
    <t>Lidocaína clorhidrato sin preservante + epinefrina</t>
  </si>
  <si>
    <t>Conector en "Y" para circulación extracorporea 3/16" x 3/16" x 3/16"</t>
  </si>
  <si>
    <t>Conector en "Y" para circulación extracorporea 3/8" x 3/8" x 1/2"</t>
  </si>
  <si>
    <t>Conector en "Y" para circulación extracorporea 3/8" x 3/8" x 3/8"</t>
  </si>
  <si>
    <t>Conector macho con luer 1/4" x 5 cm.</t>
  </si>
  <si>
    <t>Conector recto con luer para circulación extracorporea 1/2" x 1/2"</t>
  </si>
  <si>
    <t>Conector recto con luer para circulación extracorporea 1/4" x 1/4"</t>
  </si>
  <si>
    <t>Conector recto con luer para circulación extracorporea 3/8" x 3/8"</t>
  </si>
  <si>
    <t>Conector recto para circulación extracorporea 1/2" x 3/8"</t>
  </si>
  <si>
    <t>Conector recto para circulación extracorporea 1/4" x 3/16"</t>
  </si>
  <si>
    <t>Conector recto para circulación extracorporea 3/16" x 3/16"</t>
  </si>
  <si>
    <t>Conector recto para circulación extracorporea 3/8" x 1/4"</t>
  </si>
  <si>
    <t>Conector Rj-45</t>
  </si>
  <si>
    <t>Cono para cec</t>
  </si>
  <si>
    <t>Cono para cec (Pediatrico)</t>
  </si>
  <si>
    <t>CONSENTIMIENTO INFORMADO</t>
  </si>
  <si>
    <t>CONSULTA A RADIOLOGIA</t>
  </si>
  <si>
    <t>BLK</t>
  </si>
  <si>
    <t>CONSULTA AL SERVICIO DE MEDICINA NUCLEAR</t>
  </si>
  <si>
    <t>Salbutamol 100 µg p/inhal aerosol x 200 a 250 dósis</t>
  </si>
  <si>
    <t>Scalp vein N.21</t>
  </si>
  <si>
    <t>SELLO FECHADOR DE METAL</t>
  </si>
  <si>
    <t>Sensor de flujo para ventilador volumétrico</t>
  </si>
  <si>
    <t>Set de cardioplejía anterograda-retrograda</t>
  </si>
  <si>
    <t>Set de línea arterial para presión arterial media (pam)</t>
  </si>
  <si>
    <t>Set de monitoreo hemodinámico con domo</t>
  </si>
  <si>
    <t>Set de oclusión percutáneo para defecto de ductus arteriovenoso</t>
  </si>
  <si>
    <t>Set de oclusión percutáneo para defecto de ductus arteriovenoso 10/8</t>
  </si>
  <si>
    <t>Set de oclusión percutáneo para defecto de ductus arteriovenoso 12/10</t>
  </si>
  <si>
    <t>Set de oclusión percutáneo para defecto de ductus arteriovenoso 14/12</t>
  </si>
  <si>
    <t>Set de oclusión percutáneo para defecto de ductus arteriovenoso 6/4</t>
  </si>
  <si>
    <t>Set de oclusión percutáneo para defecto de ductus arteriovenoso 8/6</t>
  </si>
  <si>
    <t>Set de oclusión percutáneo para defecto septal interauricular</t>
  </si>
  <si>
    <t>Set de oclusión percutáneo para defecto septal interauricular Nº 10</t>
  </si>
  <si>
    <t>Set de oclusión percutáneo para defecto septal interauricular Nº 12</t>
  </si>
  <si>
    <t>Set de oclusión percutáneo para defecto septal interauricular Nº 14</t>
  </si>
  <si>
    <t>Set de oclusión percutáneo para defecto septal interauricular Nº 16</t>
  </si>
  <si>
    <t>Set de oclusión percutáneo para defecto septal interauricular Nº 18</t>
  </si>
  <si>
    <t>Set de oclusión percutáneo para defecto septal interauricular Nº 20</t>
  </si>
  <si>
    <t>Set de oclusión percutáneo para defecto septal interauricular Nº 22</t>
  </si>
  <si>
    <t>Set de oclusión percutáneo para defecto septal interauricular Nº 24</t>
  </si>
  <si>
    <t>Capsulotomía de rodilla, liberación de la cápsula posterior</t>
  </si>
  <si>
    <t>Artroplastía de rodilla</t>
  </si>
  <si>
    <t>Osteotomía de fémur</t>
  </si>
  <si>
    <t>Osteotomía tibia proximal, incluyendo excisión u osteotomía de peroné</t>
  </si>
  <si>
    <t>Osteoplastía de fémur, acortamiento</t>
  </si>
  <si>
    <t>Osteoplastía de fémur, alargamiento</t>
  </si>
  <si>
    <t>Osteoplastía de fémur; combinado, alargamiento y acortamiento con transferencia de segmento femoral</t>
  </si>
  <si>
    <t>Paro epifisario de fémur distal, tibia y/o peroné proximal</t>
  </si>
  <si>
    <t>Revisión de artroplastía total de rodilla</t>
  </si>
  <si>
    <t>Fasciotomía descompresiva de muslo y/o rodilla, con debridamiento de músculo y/o nervio desvitalizados</t>
  </si>
  <si>
    <t>Tratamiento abierto de fractura de la diáfisis femoral con placa/tornillos, con o sin cerclaje</t>
  </si>
  <si>
    <t>Tratamiento cerrado de fractura femoral, extremo distal, cóndilo medial o lateral, sin manipulación</t>
  </si>
  <si>
    <t>Fijación esquelética percutánea de fractura femoral distal</t>
  </si>
  <si>
    <t>Tratamiento abierto de fractura femoral, extremo distal, cóndilo medial o lateral, con o sin fijación interna o externa</t>
  </si>
  <si>
    <t>Tratamiento abierto de separación epifisaria femoral distal</t>
  </si>
  <si>
    <t>Manipulación de articulación de la rodilla bajo anestesia general</t>
  </si>
  <si>
    <t>Artrodesis, rodilla, cualquier técnica</t>
  </si>
  <si>
    <t>Amputación a nivel de muslo</t>
  </si>
  <si>
    <t>Desarticulación a nivel de la rodilla</t>
  </si>
  <si>
    <t>Fasciotomía descompresiva de pierna</t>
  </si>
  <si>
    <t>Incisión y drenaje de absceso profundo, hematoma, bolsa sinovial infectada de pierna o tobillo</t>
  </si>
  <si>
    <t>Tenotomía percutánea de tendón de Aquiles</t>
  </si>
  <si>
    <t>Artrotomía de tobillo, incluyendo exploración, drenaje o extirpación de cuerpo extraño</t>
  </si>
  <si>
    <t>Resección radical de tumor (p. ejm. Neoplasia Maligna), tejido blando de pierna o región del tobillo</t>
  </si>
  <si>
    <t>Excisión de tumor de pierna o región del tobillo; tejido subcutáneo</t>
  </si>
  <si>
    <t>Artrotomía de tobillo, diagnóstica o terapéutica</t>
  </si>
  <si>
    <t>Excisión de lesión de vaina tendinosa o cápsula (p. ejm. quiste o ganglio), pierna y/o tobillo</t>
  </si>
  <si>
    <t>Excisión o legrado de quiste óseo o tumor benigno; tibia o peroné</t>
  </si>
  <si>
    <t>Excisión parcial ósea de tibia o peroné</t>
  </si>
  <si>
    <t>Resección radical de tumor, hueso; tibia, peroné</t>
  </si>
  <si>
    <t>Corrección de ruptura del tendón de Aquiles</t>
  </si>
  <si>
    <t>Corrección de defecto fascial de la pierna</t>
  </si>
  <si>
    <t>Corrección de tendón flexor o extensor de pierna</t>
  </si>
  <si>
    <t>Tenólisis, tendón flexor o extensor, pierna y/o tobillo</t>
  </si>
  <si>
    <t>Alargamiento o acortamiento de tendón de pierna o tobillo</t>
  </si>
  <si>
    <t>Recesión de músculos gemelos (p. ejm. procedimiento de Strayer)</t>
  </si>
  <si>
    <t>Transferencia o trasplante de tendón (con cambio de dirección o de ruta del músculo) de pierna</t>
  </si>
  <si>
    <t>Corrección de ligamento lesionado de tobillo</t>
  </si>
  <si>
    <t>Artroplastía de tobillo</t>
  </si>
  <si>
    <t>Remoción de implante de tobillo</t>
  </si>
  <si>
    <t>Osteotomía de tibia y/o peroné</t>
  </si>
  <si>
    <t>Osteoplastía de tibia y peroné, alargamiento o acortamiento</t>
  </si>
  <si>
    <t>Corrección de pseudoartrosis congénita, tibia</t>
  </si>
  <si>
    <t>Paro epifisario de tibia distal y/o peroné distal</t>
  </si>
  <si>
    <t>Fijación esquelética percutánea de fractura de diáfisis tibial (con o sin fractura del peroné)</t>
  </si>
  <si>
    <t>Tratamiento abierto de fractura de la diáfisis tibial, (con o sin fractura del peroné)</t>
  </si>
  <si>
    <t>Tratamiento abierto de fractura de peroné proximal o diáfisis del peroné</t>
  </si>
  <si>
    <t>Tratamiento abierto de fractura del peroné distal</t>
  </si>
  <si>
    <t>Tratamiento abierto de fractura bimaleolar o trimaleolar del tobillo</t>
  </si>
  <si>
    <t>Fractura terapéutica de cornetes nasales</t>
  </si>
  <si>
    <t>Lavado por canulación; seno maxilar (punción del antro u ostium natural)</t>
  </si>
  <si>
    <t>Sinusotomía maxilar (antrotomía); intranasal</t>
  </si>
  <si>
    <t>Sinusotomía maxilar radical (Caldwell-Luc) c/s extirpación de pólipos antrocoanales</t>
  </si>
  <si>
    <t>Cirugía de la fosa pterigomaxilar, cualquier abordaje</t>
  </si>
  <si>
    <t>Sinusotomía esfenoideal, con o sin biopsia</t>
  </si>
  <si>
    <t>Sinusotomía frontal; externa, simple (con trepanación)</t>
  </si>
  <si>
    <t>Etmoidectomía; intranasal, anterior</t>
  </si>
  <si>
    <t>Maxilectomía sin exenteración orbitaria  - Maxilectomía parcial</t>
  </si>
  <si>
    <t>Maxilectomía con exenteración orbitaria -Maxilectomía radical</t>
  </si>
  <si>
    <t>Endoscopía nasal diagnóstica</t>
  </si>
  <si>
    <t>Laringotomía; con extirpación de tumor o laringocele, Cordectomía</t>
  </si>
  <si>
    <t>Laringectomía total, sin disección radical del cuello</t>
  </si>
  <si>
    <t>Aplicación de yeso largo para la pierna (muslo a tobillo o dedos)</t>
  </si>
  <si>
    <t>Aplicación de yeso rotuliano con soporte para el tendón</t>
  </si>
  <si>
    <t>Aplicación de yeso para pie zambo, moldeado o manipulación, largo o corto para la pierna</t>
  </si>
  <si>
    <t>Remoción de yeso</t>
  </si>
  <si>
    <t>Artroscopía diagnóstica de articulación témporomandibular con o sin biopsia</t>
  </si>
  <si>
    <t>Artroscopía quirúrgica de articulación temporomandibular con sinovectomía, lisis de adherencias o debridamiento</t>
  </si>
  <si>
    <t>Drenaje de absceso o hematoma nasal</t>
  </si>
  <si>
    <t>Biopsia, intranasal</t>
  </si>
  <si>
    <t>Excisión de pólipos nasales, simple</t>
  </si>
  <si>
    <t>Excisión o destrucción, cualquier método (incluyendo Láser), lesión intranasal; abordaje interno</t>
  </si>
  <si>
    <t>Excisión o Dermabrasión de piel de la nariz para Rinofima - Cirugía Plástica</t>
  </si>
  <si>
    <t>Excisión de Quiste Dermoide, nariz; simple, piel, subcutánea</t>
  </si>
  <si>
    <t>Excisión de comete nasal, parcial o completa, cualquier método</t>
  </si>
  <si>
    <t>Rinectomía parcial</t>
  </si>
  <si>
    <t>Rinectomía total</t>
  </si>
  <si>
    <t>Inyección dentro del cornete nasal, terapéutica</t>
  </si>
  <si>
    <t>Extirpación de cuerpo extraño intranasal</t>
  </si>
  <si>
    <t>Extirpación de cuerpo extraño intranasal con necesidad de Anestesia General</t>
  </si>
  <si>
    <t>Rinoplastía Primaria; cartílagos laterales y alares, y/o elevación de la punta nasal</t>
  </si>
  <si>
    <t>Rinoplastía secundaria</t>
  </si>
  <si>
    <t>Rinoplastia por deformación nasal secundaria a labio y/o paladar hendidos congénitos, solamente la punta</t>
  </si>
  <si>
    <t>Septoplastía o Resección Submucosa, incluyendo calificación, contorneo o reemplazo con injerto del cartílago</t>
  </si>
  <si>
    <t>Corrección de atresia de coana; intranasal</t>
  </si>
  <si>
    <t>Lisis de sinequia intranasal</t>
  </si>
  <si>
    <t>Corrección de fístula oromaxilar u oronasal</t>
  </si>
  <si>
    <t>Reparación de fístula oronasal</t>
  </si>
  <si>
    <t>Reparación de perforaciones nasales septales</t>
  </si>
  <si>
    <t>Cauterización y/o ablación, mucosa de cornete nasal, unilateral o bilateral, cualquier método</t>
  </si>
  <si>
    <t>Cauterización y / o taponamiento nasal anterior</t>
  </si>
  <si>
    <t>Cauterización y / o taponamiento nasal posterior</t>
  </si>
  <si>
    <t>Destrucción de quiste o de lesiones del iris o cuerpo ciliar (procedimiento no escisional)</t>
  </si>
  <si>
    <t>Extirpación de catarata membranosa secundaria (opacidad capsular posterior y /o hialoide anterior)</t>
  </si>
  <si>
    <t>Extracción extracapsular con implante de lente intraocular</t>
  </si>
  <si>
    <t>Inserción de lente intraocular (implante secundario), no asociada con extirpación concurrente de catarata</t>
  </si>
  <si>
    <t>Intercambio de lente intraocular</t>
  </si>
  <si>
    <t>Aspiración de vítreo fluido subretinal o coroidal, vía pars plana (esclerotomía posterior)</t>
  </si>
  <si>
    <t>Inyección intravítrea de agente farmacológico (procedimiento separado)</t>
  </si>
  <si>
    <t>Eliminación de filamentos, membranas, opacidades, láminas o adhesiones vitreas mediante cirugía laser (en uno o más sesiones)</t>
  </si>
  <si>
    <t>Vitrectomía, mecánica, vía pars plana</t>
  </si>
  <si>
    <t>Vitrectomía mecánica con fotocoagulación endolaser focálizada, vía pars plana</t>
  </si>
  <si>
    <t xml:space="preserve">Corrección de desprendimiento de retina, con crioterapia </t>
  </si>
  <si>
    <t>Correción de desprendimiento de retina con vitrectomía pars plana, sutura de explante de silicona y crioterapia o endolaser</t>
  </si>
  <si>
    <t>Profilaxis de desprendimiento de retina (P. ej. ruptura retiniana, degeneración lattice) usando crioterapia o diatermia, sin drenaje, en una o más sesiones</t>
  </si>
  <si>
    <t>Sutura de polidioxanona absorbible monofilamento N.6/0 c/2a 3/8 cr 10 mm</t>
  </si>
  <si>
    <t>Sutura de seda multiempaque N.2   s/a</t>
  </si>
  <si>
    <t>Sutura de seda multiempaque N.4/0 s/a</t>
  </si>
  <si>
    <t>Sutura de seda negra trenzada N.0   c/a  1/2 cc  25 mm.</t>
  </si>
  <si>
    <t>Sutura de seda negra trenzada N.1   c/a  1/2 cr  40 mm</t>
  </si>
  <si>
    <t>Sutura de seda negra trenzada N.2/0 c/a  1/2 cc  25 mm</t>
  </si>
  <si>
    <t>Sutura de seda negra trenzada N.3/0 c/a  1/2 cc  20 mm</t>
  </si>
  <si>
    <t>Sutura de seda negra trenzada N.3/0 c/a  1/2 cc  25 mm</t>
  </si>
  <si>
    <t>Sutura lino multiempaque N.1   s/a</t>
  </si>
  <si>
    <t>Sutura lino multiempaque N.2/0 s/a</t>
  </si>
  <si>
    <t>Sutura nylon monofilamento N.0   c/a  1/2 cr  30 mm</t>
  </si>
  <si>
    <t>Sutura nylon monofilamento N.1   c/a  1/2 cr  40 mm</t>
  </si>
  <si>
    <t xml:space="preserve">Sutura nylon monofilamento N.3/0 c/a  1/2 cc  25 mm  </t>
  </si>
  <si>
    <t>Sutura nylon monofilamento N.4/0 c/a  1/2 cc  20 mm</t>
  </si>
  <si>
    <t>Destrucción de lesión localizada de la retina (p. Ej.  tumores), una o más sesiones; crioterapia o láser</t>
  </si>
  <si>
    <t>Destrucción de lesión localizada de coroides (p. ej. Neovascularización coroidal), una o más sesiones, fotocoagulación láser</t>
  </si>
  <si>
    <t>Destrucción de retinopatía extensa o progresiva (p. Ej. Retinopatía diabética), uno o más sesiones; crioterapia, diatermia o láser</t>
  </si>
  <si>
    <t>Cirugía para estrabismo, procedimiento de recesión o resección; un músculo horizontal</t>
  </si>
  <si>
    <t>Quimiodenervación de músculo extraocular</t>
  </si>
  <si>
    <t>Biopsia de músculo extraocular</t>
  </si>
  <si>
    <t>Aspiración de contenidos orbitales con aguja fina</t>
  </si>
  <si>
    <t>Inyección retrobulbar; medicación (procedimiento separado, no incluye suministro de medicación)</t>
  </si>
  <si>
    <t>Implante orbitario (implante fuera del cono muscular); inserción</t>
  </si>
  <si>
    <t>Descompresión del nervio óptico (p. Ej. Incisión o fenestración de la vaina del nervio óptico)</t>
  </si>
  <si>
    <t>Blefarotomía, drenaje de abceso, párpado</t>
  </si>
  <si>
    <t>Sección de tarsorrafia</t>
  </si>
  <si>
    <t>Cantotomía (procedimiento separado)</t>
  </si>
  <si>
    <t>Excisión de chalazión; uno solo</t>
  </si>
  <si>
    <t>Epilación con pinzas (P. ej. Mediante electrocirugía, crioterapia, cirugía láser)</t>
  </si>
  <si>
    <t>Excisión de lesión del párpado (excepto chalazión) sin cierre o con cierre directo simple</t>
  </si>
  <si>
    <t>Cierre provisorio de párpado mediante sutura (p.Ej.  Sutura de Frost)</t>
  </si>
  <si>
    <t>Excisión de chalazión;  tarsorrafia mediana o cantorrafia</t>
  </si>
  <si>
    <t>Corrección de blefaroptosis no congénita; método del músculo frontal con sutura u otro material</t>
  </si>
  <si>
    <t>Sutura de herida reciente, párpado, que involucre borde del párpado, tarso y/o conjuntiva palpebral, cierre directo; espesor parcial</t>
  </si>
  <si>
    <t>Extirpación de cuerpo extraño internalizado, párpado</t>
  </si>
  <si>
    <t>Reconstrucción de párpado, espesor  total mediante transferencia de colgajo tarsoconjuntival del párpado opuesto; hasta dos tercios de párpado, un estadio o primer estadio</t>
  </si>
  <si>
    <t>Incisión de conjuntiva, drenaje de quiste</t>
  </si>
  <si>
    <t>Biopsia de conjuntiva</t>
  </si>
  <si>
    <t>Excisión de lesión, conjuntiva, hasta 1 cm</t>
  </si>
  <si>
    <t>Inyección subconjuntival</t>
  </si>
  <si>
    <t>Conjuntivoplastía; con injerto conjuntival o rearreglo amplio</t>
  </si>
  <si>
    <t>Excisión de glándula lagrimal (dacrioadenectomía) excepto por tumor; total</t>
  </si>
  <si>
    <t>Guía metálica para angioplastía punta angulada TJ 0.014 x 300 cm</t>
  </si>
  <si>
    <t>Guía metálica para angioplastía punta recta 0.014 x 300 cm</t>
  </si>
  <si>
    <t>Guía metálica punta de platino 0.018 x 1.45 cm</t>
  </si>
  <si>
    <t>Guía metálica punta de platino 0.018 x 1.45 cm con rotador de guía</t>
  </si>
  <si>
    <t>Guía metálica punta de platino 0.018 x 2.60 cm</t>
  </si>
  <si>
    <t>Guía metálica super rígida amplatz 0.035 x 1.80 cm</t>
  </si>
  <si>
    <t>Guía metálica super rígida amplatz 0.035 x 2.60 cm</t>
  </si>
  <si>
    <t>Guía metálica super rígida amplatz 0.038 x 2.60 cm</t>
  </si>
  <si>
    <t>Guía metálica super rígida tipo J amplatz 0.035 x 1.45 cm</t>
  </si>
  <si>
    <t>Guía metálica super rígida tipo J amplatz 0.035 x 1.80 cm</t>
  </si>
  <si>
    <t>Guía metálica super rígida tipo J amplatz 0.035 x 2.60 cm</t>
  </si>
  <si>
    <t>Guía metálica teflonada 1.5 mm. 0.035 - 175</t>
  </si>
  <si>
    <t>Guía metálica teflonada 3.0 mm. 0.028 - 150</t>
  </si>
  <si>
    <t>Guía metálica teflonada 3.0 mm. 0.032 - 150</t>
  </si>
  <si>
    <t>Guía metálica teflonada 3.0 mm. 0.032 - 175</t>
  </si>
  <si>
    <t>Guía metálica teflonada 3.0 mm. 0.035 - 145</t>
  </si>
  <si>
    <t>Guía metálica teflonada 3.0 mm. 0.035 - 175</t>
  </si>
  <si>
    <t>Guía metálica teflonada 3.0 mm. 0.035 - 260</t>
  </si>
  <si>
    <t>Guía metálica teflonada 3.0 mm. 0.038 - 260</t>
  </si>
  <si>
    <t>Guía metálica teflonada N.35 x 2.60 mt</t>
  </si>
  <si>
    <t>Guía para angioplastía simple diám.0.014 punta jota long.180 cm alta flexibilidad  (flopy)</t>
  </si>
  <si>
    <t>Guía para angioplastía simple diam.0.014 punta jota long.180 cm.alta maniobrabil  (estándar/ Medium)</t>
  </si>
  <si>
    <t>Guía para angioplastía simple diam.0.014 punta jota long.180 cm.alta maniobrabil - Support / Extra Support)</t>
  </si>
  <si>
    <t>Guía para valvuloplastía int. amplatz diám.0.038 x 280 cm</t>
  </si>
  <si>
    <t>Guía para valvulp 2.60 - 0.32 mm</t>
  </si>
  <si>
    <t>Guía para valvulp 2.60 - 0.35 mm</t>
  </si>
  <si>
    <t>Guía teflón recta 0.18 x 1.00 cm.</t>
  </si>
  <si>
    <t>Guía teflón recta 0.18 x 1.45 cm.</t>
  </si>
  <si>
    <t>PROCTOSIGMOIDOSCOPIO ADULTO PEDIATRICO</t>
  </si>
  <si>
    <t>Corpectomía vertebral parcial o completa, con descompresión de médula y/o raíces neurales; cervical, torácico, lumbar, sacra</t>
  </si>
  <si>
    <t>Corpectomía torácica, con descompresión de médula y/o de raíces neurales; un segmento</t>
  </si>
  <si>
    <t>Corpectomía torácica baja o lumbar, con descompresión medular, de cola de caballo o raíces neurales; un segmento</t>
  </si>
  <si>
    <t>Corpectomía torácica baja, lumbar o sacra, con descompresión medular, de cola de caballo o de raíces neurales; un segmento</t>
  </si>
  <si>
    <t>Laminectomía con mielotomía (ejm. tipo Bischof o DREZ) a nivel cervical, torácico o toracolumbar</t>
  </si>
  <si>
    <t>Laminectomía con drenaje de quiste o cavidad siringomiélica intramedular; hacia el espacio subaracnoideo</t>
  </si>
  <si>
    <t>Laminectomía con rizotomía</t>
  </si>
  <si>
    <t>Laminectomía con cordotomía, con sección de un haz espinotalámico, un estadío</t>
  </si>
  <si>
    <t>Laminectomía para excisión u oclusión de malformación arteriovenosa de la médula espinal; cervical</t>
  </si>
  <si>
    <t>Laminectomía para excisión o evacuación de lesión intraespinal que no sea neoplasia, extradural</t>
  </si>
  <si>
    <t>Implantación, revisión o remoción percutánea de electrodo neuroestimulador; arreglo, epidural</t>
  </si>
  <si>
    <t>Laminectomía para implantación de electrodo neuroestimulador; placa/ paleta, epidural</t>
  </si>
  <si>
    <t>Revisión o remoción de electrodos neuroestimuladores, arreglo(s) percutáneo(s) o placa(s) / paleta(s)</t>
  </si>
  <si>
    <t>Corrección de meningocele</t>
  </si>
  <si>
    <t>Injerto dural, espinal</t>
  </si>
  <si>
    <t>Creación de derivación, lumbar, subaracnoidea-peritoneal, -pleural, u otra, que pueda requerir laminectomía</t>
  </si>
  <si>
    <t>Creación de derivación lumbar, subaracnoidea-peritoneal, -pleural u otra por vía percutánea, que no requiera laminectomía</t>
  </si>
  <si>
    <t>Inyección de agente anestésico en nervio periférico</t>
  </si>
  <si>
    <t>Inyección, agente anestésico en ganglio esfenopalatino, seno carotídeo o ganglio estrellado</t>
  </si>
  <si>
    <t>Aplicación de neuroestimulador de superficie (transcutáneo)</t>
  </si>
  <si>
    <t>Destrucción con agente neurolítico, nervio trigémino; ramas supraorbital, infraorbital, mentoniana, o alveolar inferior</t>
  </si>
  <si>
    <t>Descompresión; nervios no especificados</t>
  </si>
  <si>
    <t>Excisión de neuroma; nervio cutáneo, identificable quirúrgicamente</t>
  </si>
  <si>
    <t>Simpatectomía cervical</t>
  </si>
  <si>
    <t>Sutura de nervio digital, mano o pie; por cada nervio suturado</t>
  </si>
  <si>
    <t>Sutura de plexo braquial o plexo lumbar</t>
  </si>
  <si>
    <t>Sutura del nervio facial; extracraneal o infratemporal</t>
  </si>
  <si>
    <t>Anastomosis; facial-accesorio espinal, facial-hipogloso, facial-frénico</t>
  </si>
  <si>
    <t>Injerto de nervio, cabeza o cuello</t>
  </si>
  <si>
    <t>Biopsia de nervio periférico</t>
  </si>
  <si>
    <t>Evisceración de contenidos oculares; sin implante</t>
  </si>
  <si>
    <t>Enucleación del ojo; sin implante</t>
  </si>
  <si>
    <t>Exenteración de la órbita (no incluye injerto cutáneo), extirpación de contenidos oculares; solamente</t>
  </si>
  <si>
    <t>Remoción de implante ocular</t>
  </si>
  <si>
    <t>Extirpación de cuerpo extraño, ojo externo, conjuntival superficial</t>
  </si>
  <si>
    <t>Tratamiento abierto de rotura de la articulación tibioperonea distal (Sindesmosis)</t>
  </si>
  <si>
    <t>Tratamiento abierto de luxación de articulación tibioperonea proximal o tobillo</t>
  </si>
  <si>
    <t>Manipulación de tobillo bajo anestesia general</t>
  </si>
  <si>
    <t>Artrodesis, tobillo, cualquier método</t>
  </si>
  <si>
    <t>Artrodesis, articulación tibioperonea, proximal o distal</t>
  </si>
  <si>
    <t>Amputación a nivel de tibia y peroné</t>
  </si>
  <si>
    <t>Amputación a nivel de los maleolos de la tibia y peroné</t>
  </si>
  <si>
    <t>Desarticulación de tobillo</t>
  </si>
  <si>
    <t>Tratamiento quirúrgico de la fasceítis necrotizante</t>
  </si>
  <si>
    <t>Incisión de hueso cortical de pie</t>
  </si>
  <si>
    <t>Fasciotomía de pie y/o dedo del pie</t>
  </si>
  <si>
    <t>Tenotomía percutánea de dedo del pie</t>
  </si>
  <si>
    <t>COLPOSCOPIO</t>
  </si>
  <si>
    <t>Visita domiciliaria para la ayuda con actividades de la vida diaria y del cuidado personal</t>
  </si>
  <si>
    <t>Visita domiciliaria para el individuo, la familia, o consejo matrimonial</t>
  </si>
  <si>
    <t>Tratamiento estimulacion magnetica transcraneana</t>
  </si>
  <si>
    <t>Aumento de la vía de flujo de salida (placa), con o sin comisurotomía o resección infundibular</t>
  </si>
  <si>
    <t>Corrección de fístula arteriovenosa coronaria o de fístula de arteria con cámara cardíaca; con derivación cardiopulmonar</t>
  </si>
  <si>
    <t>Corrección de anormalidades de la arteria coronaria; mediante ligadura</t>
  </si>
  <si>
    <t>Corrección de anormalidades de la arteria coronaria; mediante injerto, con derivación cardiopulmonar</t>
  </si>
  <si>
    <t>Derivación de arteria coronaria, vena solamente, de 1 a 3 injertos</t>
  </si>
  <si>
    <t>Derivación de arteria coronaria, vena solamente, de 4 a más injertos</t>
  </si>
  <si>
    <t>Resección miocárdica</t>
  </si>
  <si>
    <t>Corrección de defecto del tabique ventricular post-infarto</t>
  </si>
  <si>
    <t>Endarterectomía coronaria, abierta de arterias coronarias izquierda anterior descendente, circunfleja o derecha</t>
  </si>
  <si>
    <t>Cierre de válvula auriculoventricular (mitral o tricúspide) mediante sutura o parche</t>
  </si>
  <si>
    <t>Corrección de defecto del tabique auricular, tipo secundum, con derivación cardiopulmonar, con o sin cierre con parche</t>
  </si>
  <si>
    <t>Septectomía o Septostomía Auricular; corazón cerrado (procedimiento de Blalock-Hanlon)</t>
  </si>
  <si>
    <t>Septectomía o Septostomía Auricular; corazón abierto con derivación cardiopulmonar</t>
  </si>
  <si>
    <t>Cortocircuito; shunt de arteria subclavia a arteria pulmonar (operación de Blalock-Taussig)</t>
  </si>
  <si>
    <t>Corrección total, tronco arterioso (operación de Rastelli)</t>
  </si>
  <si>
    <t>Reimplantación de arteria pulmonar anómala</t>
  </si>
  <si>
    <t>Ligadura y desmontado de cortocircuito sistémico hacia la arteria pulmonar</t>
  </si>
  <si>
    <t>Remoción de dispositivo de asistencia ventricular</t>
  </si>
  <si>
    <t>Embolectomía o trombectomía, en arteria periférica</t>
  </si>
  <si>
    <t>Embolectomía o trombectomía, con o sin catéter, de la arteria renal, celíaca, mesentérica, aortoilíaca, mediante incisión abdominal</t>
  </si>
  <si>
    <t>Trombectomía, directa o con catéter, de las venas cava o iliaca mediante incisión abdominal</t>
  </si>
  <si>
    <t>Valvuloplastía, vena femoral</t>
  </si>
  <si>
    <t>Reconstrucción de vena cava, cualquier método</t>
  </si>
  <si>
    <t>Transposición de válvula venosa, cualquier vena donante</t>
  </si>
  <si>
    <t>Anastomosis venosa safenopoplítea</t>
  </si>
  <si>
    <t>Cura quirúrgica de aneurismas, falso aneurisma o excisión e inserción de injerto en cuello, brazo o pierna</t>
  </si>
  <si>
    <t>Cura quirúrgica de aneurismas, falso aneurisma o excisión e inserción de injerto mediante incisión torácica</t>
  </si>
  <si>
    <t>Cura quirúrgica de aneurismas, falso aneurisma de aorta abdominal y/o vasos viscerales e ilíacos</t>
  </si>
  <si>
    <t>Corrección, fístula arteriovenosa congénita; cabeza y cuello</t>
  </si>
  <si>
    <t>Reparación de fístula arteriovenosa congénita en tórax y abdomen</t>
  </si>
  <si>
    <t>Reparación de fístula arteriovenosa congénita en extremidades</t>
  </si>
  <si>
    <t>Sutura o anastomosis directa de vaso sanguíneo periférico</t>
  </si>
  <si>
    <t>Sutura o anastomosis directa de vaso sanguíneo intratorácico o intraabdominal</t>
  </si>
  <si>
    <t>Corrección de vaso sanguíneo periférco con injerto</t>
  </si>
  <si>
    <t>Corrección de vaso sanguíneo intratorácico o intraabdominal con injerto</t>
  </si>
  <si>
    <t>Tromboendarterectomía, con o sin injerto, de arterias periféricas</t>
  </si>
  <si>
    <t>Tromboendarterectomía, con o sin injerto, de arteria aorta abdominal y sus ramas</t>
  </si>
  <si>
    <t>Angioplastía con balón transluminal abierta</t>
  </si>
  <si>
    <t>Angioplastía con balón transluminal percutánea</t>
  </si>
  <si>
    <t>Aterectomía periférica transluminal, abierta</t>
  </si>
  <si>
    <t>CUNA DE CALOR RADIANTE - SALA DE PARTO</t>
  </si>
  <si>
    <t>DENSITOMETRO  OSEO</t>
  </si>
  <si>
    <t>DUODENOSCOPIO</t>
  </si>
  <si>
    <t>ECOCARDIOGRAFO + TEE</t>
  </si>
  <si>
    <t>ECOGRAFO DE USO GENERAL</t>
  </si>
  <si>
    <t>Cateterismo o canulación arterial (toma de muestra, monitorización o transfusión)</t>
  </si>
  <si>
    <t>Cateterismo de arteria umbilical, recién nacido</t>
  </si>
  <si>
    <t>Anastomosis arteriovenosa abierta directa, cualquier sitio (ejm. procedimiento de Cimino)</t>
  </si>
  <si>
    <t>Creación de fístula arteriovenosa que no sea por anastomosis arteriovenosa directa</t>
  </si>
  <si>
    <t>Trombectomía, fístula arteriovenosa sin revisión, injerto autólogo o no autólogo para diálisis</t>
  </si>
  <si>
    <t xml:space="preserve">Corrección plástica de aneurisma arteriovenoso </t>
  </si>
  <si>
    <t>Anastomosis porto-cava u otras porto-sistémicas</t>
  </si>
  <si>
    <t>Anastomosis venosas intraabdominales</t>
  </si>
  <si>
    <t>Ligadura de arteria carótida</t>
  </si>
  <si>
    <t>Instrumental</t>
  </si>
  <si>
    <t>Presentación</t>
  </si>
  <si>
    <t>Precio de Compra</t>
  </si>
  <si>
    <t>Unidad de Medida</t>
  </si>
  <si>
    <t>Precio Unitario S/.</t>
  </si>
  <si>
    <t>Unidad</t>
  </si>
  <si>
    <t>PRECIO</t>
  </si>
  <si>
    <t>Acetilcisteina 200 mg</t>
  </si>
  <si>
    <t>SOB</t>
  </si>
  <si>
    <t>INCOR 2010</t>
  </si>
  <si>
    <t>Acetilcisteina 200 mg/mL x 10 mL</t>
  </si>
  <si>
    <t>AM</t>
  </si>
  <si>
    <t>Acido acetilsalicilico 100 mg</t>
  </si>
  <si>
    <t>TB</t>
  </si>
  <si>
    <t>Acido acetilsalicilico 500 mg</t>
  </si>
  <si>
    <t>Acido folico 0,5 mg</t>
  </si>
  <si>
    <t>Acido micofenóli.(micofenol.mofet.)250mg</t>
  </si>
  <si>
    <t>Acido tranexamico 1 g</t>
  </si>
  <si>
    <t>ACOFASTER DE PLÁSTICO</t>
  </si>
  <si>
    <t>UN</t>
  </si>
  <si>
    <t>ACOFASTER SUJETADOR D/METAL CAJA X 50 UN</t>
  </si>
  <si>
    <t>CAJ</t>
  </si>
  <si>
    <t>Adaptador plástico para manómetro de oxigeno (niple)</t>
  </si>
  <si>
    <t>Adenosina 6 mg</t>
  </si>
  <si>
    <t>Examen radiológico de esófago</t>
  </si>
  <si>
    <t>Examen radiológico de tracto gastrointestinal superior a doble contraste sin KUB</t>
  </si>
  <si>
    <t>Examen radiológico de tracto gastrointestinal superior a doble contraste con KUB, y control de intestino delgado</t>
  </si>
  <si>
    <t>Examen radiológico de intestino delgado, con múltiples placas seriadas</t>
  </si>
  <si>
    <t>Examen radiológico de colon con contraste de aire y bario específico de alta densidad, con o sin glucagón</t>
  </si>
  <si>
    <t>Colecistografía oral</t>
  </si>
  <si>
    <t>Colangiografía y/o pancreatografía intraquirúrgica</t>
  </si>
  <si>
    <t>Colangiografía y/o pancreatografía intraquirúrgica adicional</t>
  </si>
  <si>
    <t>Colangiografía y pancreatografía a través de catéter existente</t>
  </si>
  <si>
    <t>Colangiografía percutánea transhepática</t>
  </si>
  <si>
    <t>Urografía, infusión por goteo y/o en bolo</t>
  </si>
  <si>
    <t>Urografía anterógrada</t>
  </si>
  <si>
    <t>Cistografía, mínimo tres incidencias</t>
  </si>
  <si>
    <t>Uretrocistografía retrógrada</t>
  </si>
  <si>
    <t>Dilatación de nefrostomía, uréteres o uretra</t>
  </si>
  <si>
    <t>Pelvimetría, con o sin ubicación placentaria</t>
  </si>
  <si>
    <t>Histerosalpingografía</t>
  </si>
  <si>
    <t>Aortografía torácica sin estudio seriado</t>
  </si>
  <si>
    <t>Aortografía abdominal por estudio seriado</t>
  </si>
  <si>
    <t>Angiografía braquial retrógrada</t>
  </si>
  <si>
    <t>Urobilinógeno en heces, cuantitativo</t>
  </si>
  <si>
    <t>Urobilinógeno en orina; cualitativo</t>
  </si>
  <si>
    <t>Vanililmandélico, ácido (VMA), en orina</t>
  </si>
  <si>
    <t>Xilosa, prueba de absorción, en sangre y/o en orina</t>
  </si>
  <si>
    <t>Gonadotropina coriónica (HCG); cuantitativa</t>
  </si>
  <si>
    <t>Ovulación, pruebas de, por métodos de comparación visual de color, para la hormona luteinizante humana</t>
  </si>
  <si>
    <t>Tiempo de coagulación y sangría</t>
  </si>
  <si>
    <t>Laboratorio de Hematología</t>
  </si>
  <si>
    <t>Análisis Hematológicos</t>
  </si>
  <si>
    <t>Hematocrito</t>
  </si>
  <si>
    <t>Recuento manual de constantes corpusculares por separado</t>
  </si>
  <si>
    <t>Test de ADDIS</t>
  </si>
  <si>
    <t>Recuento de reticulocitos</t>
  </si>
  <si>
    <t>Recuento automatizado de leucocitos</t>
  </si>
  <si>
    <t>Interpretación del extendido de médula ósea solamente</t>
  </si>
  <si>
    <t>Retracción de coágulo</t>
  </si>
  <si>
    <t>Medición del antígeno asociado al factor VIII</t>
  </si>
  <si>
    <t>Inhibidores de la coagulación o anticoagulantes; proteína C, actividad</t>
  </si>
  <si>
    <t>Biometría ocular por ultrasonido</t>
  </si>
  <si>
    <t>Ecografía cavidad pericárdica</t>
  </si>
  <si>
    <t>Ecografía de canal espinal y contenido</t>
  </si>
  <si>
    <t>Ultrasonido de útero grávido, posterior al 1er trimestre</t>
  </si>
  <si>
    <t>Ecocardiografía fetal</t>
  </si>
  <si>
    <t>Ecocardiografía doppler</t>
  </si>
  <si>
    <t>Histerosonografía, con o sin flujo, doppler codificado con color</t>
  </si>
  <si>
    <t>Ecografía, escroto y contenido</t>
  </si>
  <si>
    <t>Ecografía no vascular de extremidades por rastreo B y/o en tiempo real</t>
  </si>
  <si>
    <t>ACELERADOR LINEAL (1 SESION)</t>
  </si>
  <si>
    <t>BRAQUITERAPIA DE CONTACTO</t>
  </si>
  <si>
    <t>Captación tiroidea en determinación única con Iodo 131</t>
  </si>
  <si>
    <t>Yodopovidona espuma</t>
  </si>
  <si>
    <t>Yodopovidona solución</t>
  </si>
  <si>
    <t>Gasa cosida</t>
  </si>
  <si>
    <t>Gasa estampilla</t>
  </si>
  <si>
    <t>Vicryl 0 aguja MR39</t>
  </si>
  <si>
    <t xml:space="preserve">HNCH - MRodriguez </t>
  </si>
  <si>
    <t>Vicryl 1 aguja MR40</t>
  </si>
  <si>
    <t>Vicryl 4/0 aguja MC 20</t>
  </si>
  <si>
    <t>Apendicectomía</t>
  </si>
  <si>
    <t>Legrado (HAL)</t>
  </si>
  <si>
    <t>Atención de tópico</t>
  </si>
  <si>
    <t>jeringa 20</t>
  </si>
  <si>
    <t>Omeprazol 20 mg</t>
  </si>
  <si>
    <t>Omeprazol 40 mg</t>
  </si>
  <si>
    <t>Orciprenalina 0.5mg/ml</t>
  </si>
  <si>
    <t>Orciprenalina 20 mg</t>
  </si>
  <si>
    <t>ORDEN DE HOSPITALIZACIÓN</t>
  </si>
  <si>
    <t>Oxacilina 500 mg P / INF IV</t>
  </si>
  <si>
    <t>Oxigenador de membrana con reservorio con cardiotomia adulto</t>
  </si>
  <si>
    <t>Oxigenador de membrana con reservorio con cardiotomia infantil</t>
  </si>
  <si>
    <t>Oxigenador de membrana con reservorio con cardiotomia pediátrico</t>
  </si>
  <si>
    <t>Oxigenador para recién nacidos</t>
  </si>
  <si>
    <t>Oxígeno líquido</t>
  </si>
  <si>
    <t>Pantalón descartable talla L</t>
  </si>
  <si>
    <t>Pantalón descartable talla M</t>
  </si>
  <si>
    <t>Pantalón descartable talla XL</t>
  </si>
  <si>
    <t>Pantalon drill color celeste para paciente talla "L"</t>
  </si>
  <si>
    <t>Pantalon drill color celeste para paciente talla "M"</t>
  </si>
  <si>
    <t>Pantalon drill color celeste para paciente talla "XL"</t>
  </si>
  <si>
    <t>Pantalon femenino de lanilla polyviscosa color verde clinico para enfermera talla "L"</t>
  </si>
  <si>
    <t>Pantalon femenino de lanilla polyviscosa color verde clinico para enfermera talla "M"</t>
  </si>
  <si>
    <t>Pantalon femenino de lanilla polyviscosa color verde clinico para enfermera talla "S"</t>
  </si>
  <si>
    <t>Pantalon femenino de lanilla polyviscosa color verde clinico para enfermera talla "XL"</t>
  </si>
  <si>
    <t>Pantalon masculino de drill sanforizado color verde para cirugia talla "L"</t>
  </si>
  <si>
    <t>Pantalon masculino de drill sanforizado color verde para cirugia talla "M"</t>
  </si>
  <si>
    <t>Pantalon masculino de drill sanforizado color verde para cirugia talla "XL"</t>
  </si>
  <si>
    <t>Pañal de bombasi</t>
  </si>
  <si>
    <t>Pañal desechable X 10 ADULTO</t>
  </si>
  <si>
    <t>Pañal desechable X 20 (DE 8 A 10 KLS.)</t>
  </si>
  <si>
    <t>Papel autoadhesivo block rayado</t>
  </si>
  <si>
    <t>PAPEL BOND 80 G.TAMAÑO A-4 SIN MEMBRETE</t>
  </si>
  <si>
    <t>PAPEL BOND 80 GR. TAMAÑO A-4 CON MEMBRETE</t>
  </si>
  <si>
    <t>PAPEL BULKY 80 GR. TAMAÑO A-4</t>
  </si>
  <si>
    <t>PAPEL CARBÓN TAMAÑO A-4 X 100 HOJAS</t>
  </si>
  <si>
    <t>Papel crepado 120 cm x 120 cm</t>
  </si>
  <si>
    <t>Papel crepado 40 cm x  40 cm</t>
  </si>
  <si>
    <t>Papel crepado 75 cm x  75 cm</t>
  </si>
  <si>
    <t>Gastroduodenostomía</t>
  </si>
  <si>
    <t>Gastroyeyunostomía con o sin vagotomía</t>
  </si>
  <si>
    <t>Gastrostomía, abierta; sin construcción de tubo gástrico</t>
  </si>
  <si>
    <t>Gastrostomía neonatal abierta para alimentación</t>
  </si>
  <si>
    <t>Gastrorrafia y parche de epiplon (Graham) por úlcera perforada</t>
  </si>
  <si>
    <t>Material De Ferreteria, Electricidad, Construccion y otros</t>
  </si>
  <si>
    <t>MEMORIA DE USB DE 4 GB</t>
  </si>
  <si>
    <t>Memoria USB de 8 GB</t>
  </si>
  <si>
    <t>Meropenem 500 mg</t>
  </si>
  <si>
    <t>Metamizol sódico 1 g/2 ml</t>
  </si>
  <si>
    <t>Metformina 850 mg</t>
  </si>
  <si>
    <t>Metildopa 250 mg</t>
  </si>
  <si>
    <t>Metilprednisolona (sodio succinato, acetato) 500 mg</t>
  </si>
  <si>
    <t>Metoclopramida 10 mg</t>
  </si>
  <si>
    <t>Metronidazol 500 mg/100 mL p/inf.IV</t>
  </si>
  <si>
    <t>MICA DE PLÁSTICO PARA SOLAPÍN (FOTOCHECK) CON GANCHITO</t>
  </si>
  <si>
    <t>MICA PLÁSTICA TAMAÑO CARTA</t>
  </si>
  <si>
    <t>Micrófono alámbrico</t>
  </si>
  <si>
    <t>Midazolam 1 mg/ml x 5 ml</t>
  </si>
  <si>
    <t>Midazolam 50 mg</t>
  </si>
  <si>
    <t>Morfina (clorhidrato) 10 mg/ml</t>
  </si>
  <si>
    <t>MOTA PARA PIZARRA ACRÍLICA</t>
  </si>
  <si>
    <t>Mouse (raton) 3 controles</t>
  </si>
  <si>
    <t>Mupirocina 2 % ungüento tópico x 15 g</t>
  </si>
  <si>
    <t>Naloxona 400 UG/ ml</t>
  </si>
  <si>
    <t xml:space="preserve">NEGRO (K) </t>
  </si>
  <si>
    <t>Neostigmina metilsulfato 0.5 mg/ml</t>
  </si>
  <si>
    <t>Nifedipino 10 mg</t>
  </si>
  <si>
    <t>Nifedipino 30 mg de liberación prolongada</t>
  </si>
  <si>
    <t>Nifedipino 60 mg de liberación prolongada</t>
  </si>
  <si>
    <t>Nitroglicerina 5 mg parches</t>
  </si>
  <si>
    <t>Nitroglicerina 5 mg/ml</t>
  </si>
  <si>
    <t>Peróxido de hidrógeno (agua oxigenada) 10 vol.</t>
  </si>
  <si>
    <t>Petidina (clorhidrato) 100 mg/2 ml</t>
  </si>
  <si>
    <t>Petroleo</t>
  </si>
  <si>
    <t>Piceta de Plástico x 250 ml</t>
  </si>
  <si>
    <t>Piceta de Plástico x 500 ml</t>
  </si>
  <si>
    <t>PILA 1,5 VOLTIOS CHICA</t>
  </si>
  <si>
    <t>Pila 1.5 voltios grande</t>
  </si>
  <si>
    <t>Pila 1.5 voltios mediana</t>
  </si>
  <si>
    <t>Piperacilina/tazobactan 4 g/500 mg IV</t>
  </si>
  <si>
    <t>Pipeta automática graduable rango mínimo entre 10ul y 40 ul</t>
  </si>
  <si>
    <t>Pipeta Automática Graduable rango mínimo entre 1ul  y 10 ul</t>
  </si>
  <si>
    <t>Pipeta Automática Graduable rango mínimo entre 200ul y 1000ul</t>
  </si>
  <si>
    <t>Pipeta Automática Graduable rango mínimo entre 40 ul  y 200 ul</t>
  </si>
  <si>
    <t>Pipeta Pasteur de vidrio x 150 mm.</t>
  </si>
  <si>
    <t>PIZARRA ACRÍLICA DE 1.00 X 1.20 MT</t>
  </si>
  <si>
    <t>PIZARRA ACRÍLICA DE 1.20 X 1.60 MT</t>
  </si>
  <si>
    <t>PIZARRA ACRÍLICA TAMAÑO MEDIANA</t>
  </si>
  <si>
    <t>PIZARRA DE CORCHO</t>
  </si>
  <si>
    <t>Placa de Porcelana excavada</t>
  </si>
  <si>
    <t>Placa de retorno (indiferente) descartable para electrocauterio pediátrico</t>
  </si>
  <si>
    <t>Placa de retorno indiferente adulto</t>
  </si>
  <si>
    <t>Placa Porta Plastilina para Microhematocrito</t>
  </si>
  <si>
    <t>PLATO DESCARTABLE DE PLÁSTICO</t>
  </si>
  <si>
    <t>Plumón para pizarra acrílica punta gruesa varios colore</t>
  </si>
  <si>
    <t>PLUMON PUNTA GRUESA VARIOS COLORES</t>
  </si>
  <si>
    <t>PLUMON RESALTADOR DE TEXTOS COLOR AMARILLO FLUORESCENTE</t>
  </si>
  <si>
    <t>PLUMÓN RESALTADOR DE TEXTOS COLOR VERDE FLUORESCENTE</t>
  </si>
  <si>
    <t>PLUMÓN RESALTADOR DE TEXTOS VARIOS COLORES</t>
  </si>
  <si>
    <t>PLUMÓN TINTA INDELEBLE PUNTA FINA VARIOS COLORES</t>
  </si>
  <si>
    <t>PLUMÓN TINTA INDELEBLE PUNTA GRUESA VARIOS COLORES</t>
  </si>
  <si>
    <t>Polietilenglicol (PEG) solución aditiva</t>
  </si>
  <si>
    <t>Poncho drill verde</t>
  </si>
  <si>
    <t>PORTA CINTA ADHESIVA DE 1/2 X 72 YDS. (GRANDE)</t>
  </si>
  <si>
    <t>PORTA CLIPS</t>
  </si>
  <si>
    <t>PORTA CLIPS DE PLÁSTICO CON BORDE IMANTADO</t>
  </si>
  <si>
    <t>PORTA LAPICERO PLÁSTICO PARA 3 LAPICEROS</t>
  </si>
  <si>
    <t>PORTA PAPEL DE METAL DE 2 PISOS</t>
  </si>
  <si>
    <t>Aspiración e inyección para tratamiento de quiste óseo</t>
  </si>
  <si>
    <t>Remoción de implante superficial</t>
  </si>
  <si>
    <t>Remoción de implante profundo (p. ejm. alambre intraóseo, clavija, tornillo, banda metálica, clavo, varilla o placa)</t>
  </si>
  <si>
    <t>Aplicación de sistema de fijación en un sólo plano (clavijas o alambres)</t>
  </si>
  <si>
    <t>Aplicación de sistema de fijación en varios planos</t>
  </si>
  <si>
    <t>Remoción, bajo anestesia, del sistema de fijación externa</t>
  </si>
  <si>
    <t>Reimplante de brazo</t>
  </si>
  <si>
    <t>Reimplante de antebrazo</t>
  </si>
  <si>
    <t>Reimplante de mano</t>
  </si>
  <si>
    <t>Reimplante de dedo, excluyendo dedo pulgar</t>
  </si>
  <si>
    <t>Reimplante de dedo pulgar</t>
  </si>
  <si>
    <t>Reimplante de pie, amputación completa</t>
  </si>
  <si>
    <t>Injerto óseo cualquier zona donante</t>
  </si>
  <si>
    <t>Injerto cartilaginoso, fascia lata, tendón</t>
  </si>
  <si>
    <t>Injertos de otros tejidos (paratendón, grasa, dermis)</t>
  </si>
  <si>
    <t>Control de la presión de líquido intersticial en la detección de Síndrome Compartimental Muscular</t>
  </si>
  <si>
    <t>Artrotomía de articulación témporomandibular</t>
  </si>
  <si>
    <t>Resección radical de tumor de tejido blando de cara o cuero cabelludo</t>
  </si>
  <si>
    <t>Excisión de huesos, mandíbula (osteomielitis o absceso óseo)</t>
  </si>
  <si>
    <t>Excisión de abultamiento mandibular o palatino maxilar</t>
  </si>
  <si>
    <t>Excisión de tumor maligno de huesos faciales distinto de la mandíbula</t>
  </si>
  <si>
    <t>Resección radical de tumor maligno de mandíbula</t>
  </si>
  <si>
    <t>Condilectomía, articulación témporomandibular</t>
  </si>
  <si>
    <t>Meniscectomía, parcial o completa, articulación témporomandibular</t>
  </si>
  <si>
    <t>Tratamiento cerrado de fractura de huesos nasales, tabique nasal sin manipulación</t>
  </si>
  <si>
    <t>Tratamiento abierto de fractura nasal; sin complicaciones</t>
  </si>
  <si>
    <t>Tratamiento abierto de fractura nasoetmoidal</t>
  </si>
  <si>
    <t>Tratamiento abierto de fractura de seno frontal</t>
  </si>
  <si>
    <t>Tratamiento cerrado de fractura de complejo nasomaxilar (LeFort tipo II); empleando fijación con alambre interdentario o fijación de dentadura o férula</t>
  </si>
  <si>
    <t>Tratamiento abierto de fractura de complejo nasomaxilar (LeFort tipo II)</t>
  </si>
  <si>
    <t>Tratamiento abierto de fractura malar deprimida, incluyendo el arco cigomático y trípode malar</t>
  </si>
  <si>
    <t>Tratamiento abierto de fractura "por estallido" de piso orbitario</t>
  </si>
  <si>
    <t>Tratamiento cerrado de fractura de órbita</t>
  </si>
  <si>
    <t>Tratamiento abierto de fractura de órbita</t>
  </si>
  <si>
    <t>Tratamiento cerrado de fractura maxilar (LeFort I)</t>
  </si>
  <si>
    <t>Tratamiento abierto de fractura maxilar (LeFort I)</t>
  </si>
  <si>
    <t>Tratamiento cerrado de disyunción craneofacial (LeFort III)</t>
  </si>
  <si>
    <t>Tratamiento abierto de disyunción craneofacial (LeFort III)</t>
  </si>
  <si>
    <t>Tratamiento cerrado de fractura del arco dentario de la mandíbula o del maxilar</t>
  </si>
  <si>
    <t>Tratamiento abierto de fractura del arco dentario de la mandíbula o del maxilar</t>
  </si>
  <si>
    <t>Tratamiento abierto de fractura mandibular con fijación externa</t>
  </si>
  <si>
    <t>Tratamiento abierto de luxación de articulación témporomandibular</t>
  </si>
  <si>
    <t>Tratamiento abierto de fractura del hueso hioides</t>
  </si>
  <si>
    <t>Excisión de tumor, tejido blando de cuello o tórax; subcutáneo</t>
  </si>
  <si>
    <t>Excisión de costilla, parcial</t>
  </si>
  <si>
    <t>Costotransversectomía</t>
  </si>
  <si>
    <t>Ostectomía parcial del esternón</t>
  </si>
  <si>
    <t>Resección radical del esternón</t>
  </si>
  <si>
    <t>División del escaleno anterior</t>
  </si>
  <si>
    <t>División del esternocleidomastoideo por tortícolis</t>
  </si>
  <si>
    <t>Corrección reconstructiva de pecho excavado o de pecho hundido</t>
  </si>
  <si>
    <t>Tratamiento cerrado de fractura de costilla, cada una</t>
  </si>
  <si>
    <t>Tratamiento abierto de fractura de costilla sin fijación, cada una</t>
  </si>
  <si>
    <t>Tratamiento cerrado de fractura del esternón</t>
  </si>
  <si>
    <t>Tratamiento abierto de fractura del esternón con o sin fijación esquelética</t>
  </si>
  <si>
    <t>Excisión de tumor de tejido blando de espalda o flanco</t>
  </si>
  <si>
    <t>Resección radical de tumor de tejido blando de espalda o flanco</t>
  </si>
  <si>
    <t>Excisión parcial de elemento vertebral posterior debido a lesión ósea intrínseca, un solo segmento vertebral; cervical</t>
  </si>
  <si>
    <t>Osteotomía de columna vertebral, abordaje posterior o posterolateral</t>
  </si>
  <si>
    <t>Osteotomía de columna vertebral, incluyendo disquectomía, abordaje anterior</t>
  </si>
  <si>
    <t>Tratamiento cerrado de fracturas de procesos vertebrales</t>
  </si>
  <si>
    <t>Tratamiento cerrado de fracturas y/o luxaciones de cuerpos vertebrales</t>
  </si>
  <si>
    <t>Cánula venosa atrio cava con alma de metal N.32/38</t>
  </si>
  <si>
    <t>Cánula venosa de cava recta 10 fr</t>
  </si>
  <si>
    <t>Cánula venosa de cava recta 12 fr</t>
  </si>
  <si>
    <t>Cánula venosa de cava recta 14 fr</t>
  </si>
  <si>
    <t>Cánula venosa de cava recta 16 fr</t>
  </si>
  <si>
    <t>Cánula venosa de cava recta 18 fr</t>
  </si>
  <si>
    <t>Cánula venosa de cava recta 20 fr</t>
  </si>
  <si>
    <t>Cánula venosa de cava recta 24 fr</t>
  </si>
  <si>
    <t>Cánula venosa de cava recta 26 fr</t>
  </si>
  <si>
    <t>Cánula venosa o de cava con alma de metal N.22</t>
  </si>
  <si>
    <t>Cánula venosa o de cava con alma de metal N.28</t>
  </si>
  <si>
    <t>Cánula venosa o de cava con alma de metal N.30</t>
  </si>
  <si>
    <t>Hepatotomía; para drenaje a cielo abierto de absceso o quiste</t>
  </si>
  <si>
    <t>Hepatotomía; para drenaje percutáneo de absceso o quiste</t>
  </si>
  <si>
    <t>Laparotomía, con aspiración y/o inyección de quiste(s) o absceso(s) hepáticos parasitarios (ejm. amebiano o equinocósico)</t>
  </si>
  <si>
    <t>Tratamiento quirúrgico de quistes no parasitarios hepáticos por vía laparoscópica</t>
  </si>
  <si>
    <t>Biopsia hepática, en cuña</t>
  </si>
  <si>
    <t>Hepatectomía, resección de hígado; lobectomía parcial</t>
  </si>
  <si>
    <t>Marsupialización de quiste o absceso hepático</t>
  </si>
  <si>
    <t>Tratamiento quirúrgico de trauma hepático grados I-II</t>
  </si>
  <si>
    <t>Tratamiento quirúrgico de trauma hepático grados III-IV</t>
  </si>
  <si>
    <t>Reexploración de lesión hepática para remoción de empaque</t>
  </si>
  <si>
    <t>Hepaticotomía o hepaticostomía con exploración, drenaje ó extirpación de cálculo</t>
  </si>
  <si>
    <t>Coledocotomía o coledocostomía con exploración, drenaje ó extirpación de cálculo</t>
  </si>
  <si>
    <t>Esfinterotomía o esfinteroplastía transduodenal, con o sin extracción transduodenal de cálculo</t>
  </si>
  <si>
    <t>Colecistotomía o colecistostomía con exploración, drenaje o extirpación de cálculo</t>
  </si>
  <si>
    <t>Colecistectomía con exploración de vías biliares por laparoscopía</t>
  </si>
  <si>
    <t>Colecistoenterostomía  por laparoscopía</t>
  </si>
  <si>
    <t>Colecistectomía</t>
  </si>
  <si>
    <t>Colecistectomía con colangiografía</t>
  </si>
  <si>
    <t>Colecistectomía con exploración de conducto biliar común (colédoco)</t>
  </si>
  <si>
    <t>Excisión de quiste del colédoco</t>
  </si>
  <si>
    <t>Colecistoenterostomía; directa; derivación</t>
  </si>
  <si>
    <t>Anastomosis de conductos biliares extrahepáticos y tracto gastrointestinal</t>
  </si>
  <si>
    <t>Anastomosis de conductos biliares intrahepáticos y tracto gastrointestinal</t>
  </si>
  <si>
    <t>Reconstrucción plástica, de conductos biliares extrahepáticos con anastomosis término-terminal</t>
  </si>
  <si>
    <t>Colocación de dilatador del colédoco</t>
  </si>
  <si>
    <t>Drenaje vía biliar transparénquima hepático (Praderi)</t>
  </si>
  <si>
    <t>Colocación de drenes, peri pancreáticos, por pancreatitis aguda</t>
  </si>
  <si>
    <t>Resección o debridamiento de páncreas y tejidos peripancreáticos</t>
  </si>
  <si>
    <t>Extirpación de cálculos pancreáticos</t>
  </si>
  <si>
    <t>Biopsia de páncreas, abierta, cualquier método</t>
  </si>
  <si>
    <t>Biopsia de páncreas, aguja percutánea</t>
  </si>
  <si>
    <t>Excisión de lesión de páncreas (ejm. quiste, adenoma)</t>
  </si>
  <si>
    <t>Pancreatectomía, distal subtotal, con o sin esplenectomía</t>
  </si>
  <si>
    <t>Excisión de la ampolla de Vater</t>
  </si>
  <si>
    <t>Pancreatectomía, proximal subtotal con duodenectomía y gastrectomía parcial, coledocoenterostomía y gastroyeyunostomía</t>
  </si>
  <si>
    <t>Pancreatectomía total</t>
  </si>
  <si>
    <t>Pancreatoyeyunostomía, anastomosis lado a lado (operación de Puestow); Anastomosis pancreático digestivas</t>
  </si>
  <si>
    <t>Marsupialización de quiste de páncreas</t>
  </si>
  <si>
    <t>Drenaje externo, pseudoquiste de páncreas; a cielo abierto</t>
  </si>
  <si>
    <t>Anastomosis interna de pseudoquiste de páncreas a tracto gastrointestinal; directa</t>
  </si>
  <si>
    <t>Pancreatorrafia por trauma</t>
  </si>
  <si>
    <t>Exclusión duodenal con gastroyeyunostomía por trauma pancreático</t>
  </si>
  <si>
    <t>Laparostomía</t>
  </si>
  <si>
    <t>Revisión de anastomosis urinaria-cutánea (cualquier tipo de urostomía)</t>
  </si>
  <si>
    <t>Ureteropielostomía, anastomosis de uréter y pelvis renal</t>
  </si>
  <si>
    <t>Ureteroureterostomía</t>
  </si>
  <si>
    <t>Ureteroneocistostomía; anastomosis de un solo uréter a la vejiga</t>
  </si>
  <si>
    <t>Ureteroenterostomía, anastomosis directa del uréter al intestino</t>
  </si>
  <si>
    <t>Ureterosigmoidostomía, con creación de vejiga sigmoidea y establecimiento de colostomía abdominal ó perineal</t>
  </si>
  <si>
    <t>Desmontado de desviación urinaria</t>
  </si>
  <si>
    <t>Reemplazo de la totalidad o parte del uréter con segmento del intestino, incluyendo anastomosis de intestino</t>
  </si>
  <si>
    <t>Apéndico-vesicostomía cutánea</t>
  </si>
  <si>
    <t>Ureterorrafia, sutura de uréter</t>
  </si>
  <si>
    <t>Cierre de fístula ureterocutánea</t>
  </si>
  <si>
    <t>Gammagrafía con HIG (inmunoglobulinas-TEC99M)</t>
  </si>
  <si>
    <t>Drenaje abierto de absceso (peritoneal, subdiafragmático), linfocele extraperitoneal ó peritonitis localizada, con excepción de absceso apendicular</t>
  </si>
  <si>
    <t>Drenaje de linfocele extraperitoneal hacia la cavidad peritoneal, a cielo abierto</t>
  </si>
  <si>
    <t>FAJA ERGOMETRICA CON MONITOR</t>
  </si>
  <si>
    <t>HISTERORESECTOSCOPIO</t>
  </si>
  <si>
    <t>LARINGOSCOPIO DE FIBRA OPTICA ADULTO-PEDIATRICO</t>
  </si>
  <si>
    <t>LITOTRIPTOR EXTRACORPOREO</t>
  </si>
  <si>
    <t>Plastía de cicatrices simples</t>
  </si>
  <si>
    <t>Plastía de cicatrices complicadas</t>
  </si>
  <si>
    <t>Evacuación de hematoma subungueal</t>
  </si>
  <si>
    <t>Excisión de uña y matriz ungueal, parcial o completa (ejm. uña deformada)</t>
  </si>
  <si>
    <t>Excisión de quiste o seno pilonidal</t>
  </si>
  <si>
    <t xml:space="preserve">Inserción de medicamentos o dispositivos de liberación </t>
  </si>
  <si>
    <t>Remoción de medicamentos o dispositivo de liberación</t>
  </si>
  <si>
    <t>Remoción y reinserción de medicamentos o dispositivos de liberación</t>
  </si>
  <si>
    <t>Sutura simple de heridas superficiales; 2.5 cm o menos</t>
  </si>
  <si>
    <t>Sutura simple de heridas superficiales, mayor de 10 cm</t>
  </si>
  <si>
    <t>Cierre en capas de heridas; 2.5 cm o menos</t>
  </si>
  <si>
    <t>Cierre en capas de heridas, menor o igual a 10 cm</t>
  </si>
  <si>
    <t>Cierre en capas de heridas, mayor de 10 cm</t>
  </si>
  <si>
    <t>Cierre secundario de herida quirúrgica o dehiscencia, amplia o complicada</t>
  </si>
  <si>
    <t>Injerto de piel pediculado</t>
  </si>
  <si>
    <t>Preparación quirúrgica o creación de sitio receptor</t>
  </si>
  <si>
    <t>Injerto de piel libre</t>
  </si>
  <si>
    <t>Aplicación de aloinjerto de piel</t>
  </si>
  <si>
    <t>Detección de anticuerpos anti-core IgM para núcleo de virus de Hepatitis B</t>
  </si>
  <si>
    <t>Detección de anticuerpos para HBs-Ag</t>
  </si>
  <si>
    <t>Detección de anticuerpos e de Hepatitis B (HBeAb)</t>
  </si>
  <si>
    <t>Determinación de anticuerpos para Hepatitis A</t>
  </si>
  <si>
    <t>Anticuerpos para Parvovirus</t>
  </si>
  <si>
    <t>Anticuerpos para Rubéola (sarampión)</t>
  </si>
  <si>
    <t>Detección para anticuerpos contra Salmonella</t>
  </si>
  <si>
    <t>Anticuerpos para Toxoplasma</t>
  </si>
  <si>
    <t>Anticuerpos para Toxoplasma IgM</t>
  </si>
  <si>
    <t>Prueba específica de Treponema pallidum (Ej FTA)</t>
  </si>
  <si>
    <t>Prueba de anticuerpo para virus no especificado (Ej. ELISA Fiebre Amarilla, TORCH)</t>
  </si>
  <si>
    <t>Anticuerpos antitiroideos</t>
  </si>
  <si>
    <t>HLA B27</t>
  </si>
  <si>
    <t>Grupo Sanguíneo</t>
  </si>
  <si>
    <t>Factor Rh</t>
  </si>
  <si>
    <t>Pruebas Cruzadas</t>
  </si>
  <si>
    <t>Detección de agentes infecciosos por concentración</t>
  </si>
  <si>
    <t>Cultivo bacteriano (no sangre, orina ni heces, p. ej. mielocultivo)</t>
  </si>
  <si>
    <t>Cultivo de hongos</t>
  </si>
  <si>
    <t>Cultivo para micobacteria</t>
  </si>
  <si>
    <t>Examen de parásitos y huevos por frotis directo (3 muestras)</t>
  </si>
  <si>
    <t>Prueba de sensibilidad</t>
  </si>
  <si>
    <t>Prueba se susceptibilidad de M. tuberculosis</t>
  </si>
  <si>
    <t>Gram o Giemsa de fuente primaria</t>
  </si>
  <si>
    <t>Tinción fluorescente o acido resistente (p. ej. BK)</t>
  </si>
  <si>
    <t>Tinción especial compleja para huevos y parásitos</t>
  </si>
  <si>
    <t>Extendido de fuente primaria (examen en fresco)</t>
  </si>
  <si>
    <t>Examen de piel, cabello o uñas para examinar huevos o larvas de ectoparásitos (KOH)</t>
  </si>
  <si>
    <t>Cultivo de tejidos para análisis de toxinas (Ensayo de toxinas o antitoxinas mediante cultivo de tejidos)</t>
  </si>
  <si>
    <t>Aislamiento viral por inoculación en huevos o animales pequeños, incluye observación y disección</t>
  </si>
  <si>
    <t>Aislamiento con técnica de Shell Vial</t>
  </si>
  <si>
    <t>Inmunofluorescencia VSR</t>
  </si>
  <si>
    <t>Detección de agente infeccioso por inmunofluorescencia directa</t>
  </si>
  <si>
    <t>Detección de Chlamydia trachomatis</t>
  </si>
  <si>
    <t xml:space="preserve">Detección de antígeno de superficie de virus de Hepatitis B (HBsAg) por ELISA </t>
  </si>
  <si>
    <t>Determinación de HbeAg Antígeno epsilon</t>
  </si>
  <si>
    <t>Detección de agente infeccioso por ELISA</t>
  </si>
  <si>
    <t>Cuantificación de ADN o ARN; HIV (Carga viral)</t>
  </si>
  <si>
    <t>Detección de agente infeccioso por medio de ácidos nucleicos</t>
  </si>
  <si>
    <t>Cuantificación de ADN o ARN, por cada organismo</t>
  </si>
  <si>
    <t>Citopatología cervical o vaginal y tamizaje manual (Papanicolaou)</t>
  </si>
  <si>
    <t>Recuento celular en líquidos corporales varios (excepto sangre)</t>
  </si>
  <si>
    <t>Recuento celular en líquidos corporales, con recuento diferencial (Ej  secreción cervical)</t>
  </si>
  <si>
    <t>Examen de leucocitos en heces</t>
  </si>
  <si>
    <t>Test de Fern (hoja de helecho)</t>
  </si>
  <si>
    <t>Test de Laneta</t>
  </si>
  <si>
    <t>Inmunoglobulina humana para rabia</t>
  </si>
  <si>
    <t>Inmunoglobulina humana Anti Rh</t>
  </si>
  <si>
    <t>Vacuna viva del bacilo de Calmette-Guerin (BCG) para la tuberculosis, uso percutáneo</t>
  </si>
  <si>
    <t>grs</t>
  </si>
  <si>
    <t>ml</t>
  </si>
  <si>
    <t xml:space="preserve">4-DIMETHYLAMINO BENZALDEHYDE 99%x500gr. </t>
  </si>
  <si>
    <t>Acido Clorhidrico P.A. 37% X 1 L</t>
  </si>
  <si>
    <t>Alcohol Isoamilico P.A. X 1 L</t>
  </si>
  <si>
    <t>Tubo De Vidrio 15 Mm X 100 Mm Con Tapa Rosca</t>
  </si>
  <si>
    <t>Agar Sabouraud Glucosa 4% X 500 G</t>
  </si>
  <si>
    <t>Chromagar Candida Para Reconstruir X 1 L</t>
  </si>
  <si>
    <t>Ml</t>
  </si>
  <si>
    <t>Fenolftaleina P.A. X 25 G</t>
  </si>
  <si>
    <t>Colorante Giemsa X 25 G</t>
  </si>
  <si>
    <t>Colorante Sudan Iii X 50 Ml</t>
  </si>
  <si>
    <t>Colorante Safranina X 100 G</t>
  </si>
  <si>
    <t>Alcohol Absoluto x 20Lt.(ETANOL)</t>
  </si>
  <si>
    <t>Sulfato De Zinc Heptahidratado P.A. X 1 Kg</t>
  </si>
  <si>
    <t>Colorante Wright X 25 G</t>
  </si>
  <si>
    <t>Alcohol Metilico (Metanol) P.A. X 2.5 L</t>
  </si>
  <si>
    <t>Grs</t>
  </si>
  <si>
    <t>Piramidon 5% X 1 L</t>
  </si>
  <si>
    <t>Peroxido De Hidrogeno P.A. 30% X 1 L</t>
  </si>
  <si>
    <t>Acido Acetico Glacial Q. P. X 2.5 L</t>
  </si>
  <si>
    <t>Antigeno Prostatico Especifico (Psa) Total Metodo Automatizado</t>
  </si>
  <si>
    <t>Alfa Fetoproteina (Afp) X 100 Determinaciones</t>
  </si>
  <si>
    <t>Hormona Estradiol automatizada</t>
  </si>
  <si>
    <t>Hormona Estriol Total</t>
  </si>
  <si>
    <t>Kit Estradiol Libre</t>
  </si>
  <si>
    <t>Hormona Prolactina (Prl) Automatizada</t>
  </si>
  <si>
    <t>Hormona Testosterona Total Automatizada</t>
  </si>
  <si>
    <t>Antigeno Brucellas Abortus Para Prueba En Placa X 5 Ml (40 Dosis)</t>
  </si>
  <si>
    <t>Antigeno Brucellas Abortus Para Prueba De Rosa De Bengala X 5 Ml (160 Dosis)</t>
  </si>
  <si>
    <t>Hormona Foliculo Estimulante (FSH) Automatizada</t>
  </si>
  <si>
    <t>Deshidrogenasa Lactica Automatizada</t>
  </si>
  <si>
    <t>Citomegalovirus ig M</t>
  </si>
  <si>
    <t>Citomegalovirus</t>
  </si>
  <si>
    <t>Citomegalovirus ig G</t>
  </si>
  <si>
    <t>Hormona Progesterona</t>
  </si>
  <si>
    <t>Beta 2 Microglobulina</t>
  </si>
  <si>
    <t>Proteina C Reactiva ultrasensible</t>
  </si>
  <si>
    <t>Proteina C Reactiva Latex Directo X 100 Determinaciones</t>
  </si>
  <si>
    <t>Hepatitis B Antigeno De Superficie Metodo Quimioluminiscencia</t>
  </si>
  <si>
    <t>Hepatitis B Anticuerpo Contra Antigeno De Superficie</t>
  </si>
  <si>
    <t>Ferritina Automatizada</t>
  </si>
  <si>
    <t>Reactivo Para Sifilis Microhemaglutinacion (Prueba Confirmatoria) X 100 Determinaciones</t>
  </si>
  <si>
    <t>Sifilis Elisa X 96 Determinaciones</t>
  </si>
  <si>
    <t>Microalbuminuria</t>
  </si>
  <si>
    <t>Electroforesis De Proteinas X Determinaciones</t>
  </si>
  <si>
    <t>Hormona Gonadotrofina Corionica (Hcg) Sub Unidad Beta Elisa X 96 Determinaciones</t>
  </si>
  <si>
    <t>Hormona Gonadotrofina Corionica (Hcg) Sub Unidad Beta Libre Elisa X 96 Determinaciones</t>
  </si>
  <si>
    <t>Factor Reumatoideo Latex X 100 Determinaciones</t>
  </si>
  <si>
    <t>Kit Recuento de plaquetas</t>
  </si>
  <si>
    <t>Kit Hematocrito</t>
  </si>
  <si>
    <t>Kit Recuento de Plaquetas</t>
  </si>
  <si>
    <t>OXALATO DE AMONIO AL 1%</t>
  </si>
  <si>
    <t>CAPILAR SIN HEPARINA</t>
  </si>
  <si>
    <t>Kit Cultivo vaginal</t>
  </si>
  <si>
    <t>Kit gota gruesa</t>
  </si>
  <si>
    <t>Sala de Hemodinámica</t>
  </si>
  <si>
    <t>MICROSCOPIO BINOCULAR</t>
  </si>
  <si>
    <t>ELECTROCARDIOGRAFO DE 03 CANALES</t>
  </si>
  <si>
    <t>Precio unitario US $</t>
  </si>
  <si>
    <t>Precio unitario S/.</t>
  </si>
  <si>
    <t>Tiempo de vida ùtil en minutos</t>
  </si>
  <si>
    <t>Tasa de utilizaciòn</t>
  </si>
  <si>
    <t>Costo por minuto</t>
  </si>
  <si>
    <t>ACELERADOR LINEAL</t>
  </si>
  <si>
    <t>ARTROSCOPIO</t>
  </si>
  <si>
    <t>Técnica de restauración atraumática</t>
  </si>
  <si>
    <t>D9952</t>
  </si>
  <si>
    <t>Ajuste oclusal completo</t>
  </si>
  <si>
    <t>Revisión de anastomosis gastroduodenal (gastroduodenostomía) con reconstrucción</t>
  </si>
  <si>
    <t>Cierre quirúrgico de gastrostomía</t>
  </si>
  <si>
    <t>Cierre de fístula gastrocólica</t>
  </si>
  <si>
    <t>Duodenotomía</t>
  </si>
  <si>
    <t>CABINA AUDIOMETRICA</t>
  </si>
  <si>
    <t>Excisión de quiste del uraco o de seno uracal, con o sin corrección de hernia umbilical</t>
  </si>
  <si>
    <t>Cistectomía parcial simple</t>
  </si>
  <si>
    <t>Cistectomía completa</t>
  </si>
  <si>
    <t>Cistectomía completa con linfadenectomía pélvica bilateral</t>
  </si>
  <si>
    <t>Cistectomía completa, con ureterosigmoidostomía o transplantes ureterocutáneos</t>
  </si>
  <si>
    <t>Cistectomía completa con ureterosigmoidostomía o trasplantes ureterocutáneos y linfadenectomía pélvica bilateral</t>
  </si>
  <si>
    <t>Irrigación de la vejiga, simple, lavaje y/o instilación</t>
  </si>
  <si>
    <t>Cistometrograma (CMG) simple (ejm. manómetro espinal)</t>
  </si>
  <si>
    <t>Uroflujometría (UFM) simple</t>
  </si>
  <si>
    <t>Cistoplastía o cistouretroplastía, operación plástica de la vejiga y/o cuello vesical</t>
  </si>
  <si>
    <t>Vesicouretropexia anterior o uretropexia (procedimientos de Marshall-Marchetti-Krantz, Burch)</t>
  </si>
  <si>
    <t>Suspensión del cuello vesical abdomino vaginal, con o sin control endoscópico</t>
  </si>
  <si>
    <t>Cistorrafia, sutura de herida, lesión o ruptura de vejiga</t>
  </si>
  <si>
    <t>Cierre de cistostomía</t>
  </si>
  <si>
    <t>Cierre de fístula vesicovaginal, abordaje abdominal</t>
  </si>
  <si>
    <t>Cierre de extrofia de vejiga</t>
  </si>
  <si>
    <t>Enterocistoplastía, incluyendo anastomosis de intestino</t>
  </si>
  <si>
    <t>Vesicostomía cutánea</t>
  </si>
  <si>
    <t>Cistouretroscopía</t>
  </si>
  <si>
    <t>Drenaje transuretral de absceso prostático</t>
  </si>
  <si>
    <t>Uretrotomía o uretrostomía, externa; uretra péndula</t>
  </si>
  <si>
    <t>Meatotomía, corte de meato; excepto lactante</t>
  </si>
  <si>
    <t>Drenaje de absceso periuretral profundo</t>
  </si>
  <si>
    <t>Biopsia de uretra</t>
  </si>
  <si>
    <t>Uretrectomía total, incluyendo cistostomía; mujer</t>
  </si>
  <si>
    <t>Excisión de divertículo de uretra (procedimiento separado); mujer</t>
  </si>
  <si>
    <t>Marsupialización de divertículo uretral, hombre o mujer</t>
  </si>
  <si>
    <t>Excisión o fulguración; pólipo(s) uretral(es), uretra distal</t>
  </si>
  <si>
    <t>Uretroplastía</t>
  </si>
  <si>
    <t>Operación para corrección de incontinencia urinaria masculina</t>
  </si>
  <si>
    <t>Uretromeatoplastía con avance de la mucosa</t>
  </si>
  <si>
    <t>Uretrorrafia en mujeres</t>
  </si>
  <si>
    <t>Uretrorrafia en hombres</t>
  </si>
  <si>
    <t>Cierre de uretrostomía o de fístula uretrocutánea en hombres</t>
  </si>
  <si>
    <t>Dilatación de estrechez uretral</t>
  </si>
  <si>
    <t>Perfil preoperatorio: hemograma de tercera generación, grupo sanguíneo, factor Rh, tiempo de coagulación y sangría, tiempo de protrombina, glucosa, HIV, VDRL, examen completo de orina</t>
  </si>
  <si>
    <t>Batería de hepatitis:Antígeno de superficie de la hepatitis B (HBsAg), Anticuerpo contra el antígeno de superficie de la hepatitis B (HBsAb),Anticuerpo contra el antígeno de la nucleocápside de la hepatitis B (HBcAb), IgG e IgM ,Anticuerpo contra la hepat</t>
  </si>
  <si>
    <t>Perfil cardíaco: CPK, CPK-MB, DHL, TGO</t>
  </si>
  <si>
    <t>Perfil reumatoideo</t>
  </si>
  <si>
    <t>PERFIL DE INGRESO INMUNOLOGIA</t>
  </si>
  <si>
    <t>Laboratorio de Inmunología</t>
  </si>
  <si>
    <t>Análisis de Inmunología</t>
  </si>
  <si>
    <t>Perfil de donante de sangre (grupo sanguíneo, hematocrito, VIH I-II, HBsAg, VHC, Sífilis,  Chagas, HTLV I-II y anticore HB)</t>
  </si>
  <si>
    <t>Perfil de Neonato (hematocrito, glucosa, grupo sanguíneo y RH, TSH)</t>
  </si>
  <si>
    <t>Excisión de lesión local de testículos</t>
  </si>
  <si>
    <t>Orquiectomía simple (incluyendo subcapsular), con o sin prótesis testicular, abordaje escrotal o inguinal</t>
  </si>
  <si>
    <t>Orquiectomía bilateral</t>
  </si>
  <si>
    <t>Orquiectomía radical, por tumor; abordaje inguinal</t>
  </si>
  <si>
    <t>Exploración de testículos no descendidos (región inguinal o escrotal)</t>
  </si>
  <si>
    <t>Reducción de torsión de testículos, quirúrgica, con o sin fijación del testículo contralateral</t>
  </si>
  <si>
    <t>Sutura o corrección de lesión testicular</t>
  </si>
  <si>
    <t>Orquiectomía por laparoscopía</t>
  </si>
  <si>
    <t>Incisión y drenaje del epidídimo, testículos y/o espacio escrotal (ejm. absceso o hematoma)</t>
  </si>
  <si>
    <t>Biopsia de epidídimo, aguja</t>
  </si>
  <si>
    <t>Exploración de epidídimo, con o sin biopsia</t>
  </si>
  <si>
    <t>Cirugía para aneurisma intracraneal, abordaje intracraneal; circulación carotídea</t>
  </si>
  <si>
    <t>Cirugía de aneurisma intracraneal, abordaje cervical mediante aplicación de un clip oclusivo a la arteria carótida cervical</t>
  </si>
  <si>
    <t>Oclusión de aneurisma, malformación vascular o fístula carótida-cavernosa; a nivel de carótida intracraneal y cervical</t>
  </si>
  <si>
    <t>Anastomosis, arterial, arterias extracraneal intracraneal (ejm. cerebral media/cortical)</t>
  </si>
  <si>
    <t>Producción de lesión mediante método estereotáxico, un sólo o varios estadíos; globo pálido o tálamo</t>
  </si>
  <si>
    <t>Biopsia, aspiración o excisión por estereotaxia para lesiones intracraneales</t>
  </si>
  <si>
    <t>Agujero(s) de trepanación o con trépano helicoidal para implantación de electrodos neuroestimuladores; cortical</t>
  </si>
  <si>
    <t>Craniectomía o craneotomía para implantación de electrodos neuroestimuladores, cerebral; cortical</t>
  </si>
  <si>
    <t>Artrotomía con exploración, drenaje, extirpación de cuerpo suelto o cuerpo extraño o biopsia en articulación carpometacarpiana, metacarpofalángica o interfalángica</t>
  </si>
  <si>
    <t>Excisión, tumor o malformación vascular, mano o dedo; subcutáneo</t>
  </si>
  <si>
    <t>Válvula mitral de disco bivalva N.31</t>
  </si>
  <si>
    <t>Vancomicina 500 mg  P / INF IV</t>
  </si>
  <si>
    <t>VASO DESCARTABLE CARTON</t>
  </si>
  <si>
    <t>Vaso descartable plástico</t>
  </si>
  <si>
    <t xml:space="preserve">Vaso para esputo con tapa </t>
  </si>
  <si>
    <t>Vasopresina 20 U.I./ml</t>
  </si>
  <si>
    <t>Vecuronio (bromuro) 4 mg/ml</t>
  </si>
  <si>
    <t>Venda de gasa 50 cm x 50 cm</t>
  </si>
  <si>
    <t xml:space="preserve">Venda de yeso 4" x 5 yardas </t>
  </si>
  <si>
    <t xml:space="preserve">Venda de yeso 6" x 5 yardas </t>
  </si>
  <si>
    <t xml:space="preserve">Venda de yeso 8" x 5 yardas </t>
  </si>
  <si>
    <t>Venda elástica 2" x 5 yardas</t>
  </si>
  <si>
    <t>Venda elástica 3" x 5 yardas</t>
  </si>
  <si>
    <t>Venda elástica 4" x 5 yardas</t>
  </si>
  <si>
    <t>Venda elástica 6" x 5 yardas</t>
  </si>
  <si>
    <t>Venda elástica 8" x 5 yardas</t>
  </si>
  <si>
    <t>Venda elástica adhesiva 10.0 cm x 7.5 m</t>
  </si>
  <si>
    <t>Verapamilo 5 mg</t>
  </si>
  <si>
    <t>Verapamilo 80 mg</t>
  </si>
  <si>
    <t>VINIFAN TRANSPARENTE TAMAÑO OFICIO</t>
  </si>
  <si>
    <t>Warfarina 5 mg</t>
  </si>
  <si>
    <t xml:space="preserve">Zinc sulfato equiv.10 mg zn+dosif.x120ml
</t>
  </si>
  <si>
    <t xml:space="preserve">Set de corrugados p/máq. anestesia </t>
  </si>
  <si>
    <t>CONSUMO</t>
  </si>
  <si>
    <t>METODOLOGIA</t>
  </si>
  <si>
    <t>ADQUISION</t>
  </si>
  <si>
    <t>CODIGO DEL INSUMO</t>
  </si>
  <si>
    <t>DESCRIPCION</t>
  </si>
  <si>
    <t>CANT. USADA</t>
  </si>
  <si>
    <t>UNID. MEDID</t>
  </si>
  <si>
    <t>UNID.  MEDIDA COMPRA</t>
  </si>
  <si>
    <t>FORMA DE USO EN PROMEDIO</t>
  </si>
  <si>
    <t>FORMA  PRESENTACION</t>
  </si>
  <si>
    <t>COSTO UNITARIO (S/.)</t>
  </si>
  <si>
    <t>GALON</t>
  </si>
  <si>
    <t>Caja</t>
  </si>
  <si>
    <t>Caja x 20 Gl</t>
  </si>
  <si>
    <t>Taller MINSA</t>
  </si>
  <si>
    <t>UNID</t>
  </si>
  <si>
    <t>Caja x 100 Unid</t>
  </si>
  <si>
    <t>Caja x 100 Und</t>
  </si>
  <si>
    <t>Principio activo</t>
  </si>
  <si>
    <t>Colporrafia posterior, corrección de rectocele con o sin perineorrafia</t>
  </si>
  <si>
    <t>Corrección de enterocele, abordaje vaginal</t>
  </si>
  <si>
    <t>Corrección de defecto paravaginal</t>
  </si>
  <si>
    <t>Construcción de una vagina artificial; sin injerto</t>
  </si>
  <si>
    <t>Cierre de fístula rectovaginal; abordaje vaginal o transanal</t>
  </si>
  <si>
    <t>Dilatación de vagina bajo anestesia</t>
  </si>
  <si>
    <t>Inspección pélvica bajo anestesia</t>
  </si>
  <si>
    <t>Biopsia, una sola o varias, ó excisión local de lesión, con o sin fulguración</t>
  </si>
  <si>
    <t>Legrado endocervical</t>
  </si>
  <si>
    <t>Cauterización del cérvix; electro o térmica</t>
  </si>
  <si>
    <t>Traquelectomía (cervicectomía), amputación del cervix</t>
  </si>
  <si>
    <t>Traquelectomía radical, con linfadenectomía pélvica total bilateral y toma de muestra biópsica de ganglio linfático paraaórtico</t>
  </si>
  <si>
    <t>Excisión de muñón cervical, abordaje abdominal</t>
  </si>
  <si>
    <t>Histerometría</t>
  </si>
  <si>
    <t>Dilatación y legrado, diagnósticos y/o terapéuticos (no obstétricos)</t>
  </si>
  <si>
    <t>Tratamiento abierto y/o reducción de fracturas o dislocaduras de odontoides, abordaje anterior</t>
  </si>
  <si>
    <t>Tratamiento abierto y/o reducción de fracturas o luxaciones vertebrales</t>
  </si>
  <si>
    <t>Manipulación de columna vertebral con necesidad de anestesia</t>
  </si>
  <si>
    <t>Artrodesis vertebral, técnica anterior</t>
  </si>
  <si>
    <t>Artrodesis vertebral posterior</t>
  </si>
  <si>
    <t>Instrumentación espinal posterior no segmentaria</t>
  </si>
  <si>
    <t>Instrumentación espinal segmentaria posterior</t>
  </si>
  <si>
    <t>Remoción de instrumentación no segmentaria posterior</t>
  </si>
  <si>
    <t>Remoción de instrumentación segmentaria posterior</t>
  </si>
  <si>
    <t>Extirpación de depósitos calcáreos subdeltoideos (o intratendinosos), cualquier método</t>
  </si>
  <si>
    <t>Incisión y drenaje de absceso profundo, hematoma, o de bolsa sinovial infectada</t>
  </si>
  <si>
    <t>CONSULTA DE TOMOGRAFÍA COMPUTARIZADA</t>
  </si>
  <si>
    <t>CORRECTOR LÍQUIDO BLANCO</t>
  </si>
  <si>
    <t>CORRECTOR LIQUIDO BLANCO TIPO LAPICERO</t>
  </si>
  <si>
    <t>Cortina de bramante sanforizado color blanco para biombo</t>
  </si>
  <si>
    <t>Criovial de Polipropileno 2.0 ml</t>
  </si>
  <si>
    <t>Criovial de Polipropileno 5.0 ml.</t>
  </si>
  <si>
    <t>CUADERNO CUADRICULADO 100 HOJAS CON ESPIRAL TAMAÑO CARTA</t>
  </si>
  <si>
    <t>CUADERNO CUADRICULADO DE 100 HOJAS TAMAÑO STÁNDARD</t>
  </si>
  <si>
    <t>Cuaderno cuadriculado de 200 hojas tamaño stándard</t>
  </si>
  <si>
    <t>CUADERNO CUADRICULADO EMPASTADO CON ÍNDICE DE 200 HOJAS T/OFICIO</t>
  </si>
  <si>
    <t>Cuaderno cuadriculado empastado x 200 hojas tamaño stán</t>
  </si>
  <si>
    <t>CUADERNO DE DIBUJO</t>
  </si>
  <si>
    <t>CUADERNO PARA APUNTES CON ESPIRAL TAMAÑO MEMO</t>
  </si>
  <si>
    <t>CUADERNO PARA CARGO EMPASTADO X 100 HOJAS TAMAÑO STÁNDARD</t>
  </si>
  <si>
    <t>CUADERNO PARA CARGO EMPASTADO X 200 HOJAS TAMAÑO STÁNDARD</t>
  </si>
  <si>
    <t>CUADERNO RAYADO DE 100 HOJAS TAMAÑO STÁNDARD</t>
  </si>
  <si>
    <t>CUADERNO RAYADO EMPASTADO CON INDICE DE 100 HOJAS</t>
  </si>
  <si>
    <t>CUADERNO RAYADO EMPASTADO CON INDICE DE 200 HOJAS</t>
  </si>
  <si>
    <t>CUADERNO RAYADO EMPASTADO CON INDICE DE 200 HOJAS T/OFICIO</t>
  </si>
  <si>
    <t>Cubre calzado descartable  (par)</t>
  </si>
  <si>
    <t>Cubre calzado para cirujano de dril color verde</t>
  </si>
  <si>
    <t>Cubre mesa acolchado estéril descartable 1.00 x 1.50 m</t>
  </si>
  <si>
    <t>Cubre mesa estéril descartable (tipo media luna) 1.80 m (±5) x 2.20 m (±5)</t>
  </si>
  <si>
    <t>CUCHARA DE PLÁSTICO DESCARTABLE</t>
  </si>
  <si>
    <t>CUCHILLO DE PLÁSTICO DESCARTABLE</t>
  </si>
  <si>
    <t>Derivados de metilcelulosa Gotas oftálmicas</t>
  </si>
  <si>
    <t>Detergente anionico y No ionico pH 7.5 para lavar material de vidrio</t>
  </si>
  <si>
    <t>Detergente desinfectante de superficies mobiliario equipos biomedicos</t>
  </si>
  <si>
    <t>DETERGENTE EN POLVO PARA VAJILLA</t>
  </si>
  <si>
    <t>KG</t>
  </si>
  <si>
    <t>Detergente polienzimatico</t>
  </si>
  <si>
    <t>Detergente proteolítico enzimático</t>
  </si>
  <si>
    <t>Dexametasona (base ó equivalente) 4 mg</t>
  </si>
  <si>
    <t>Dextrometorfano 15 mg / 5 ml Jarabe x 100 a 120 ml</t>
  </si>
  <si>
    <t>Dextrosa 10 % x 1 L</t>
  </si>
  <si>
    <t>Dextrosa 33 % x 20 ml</t>
  </si>
  <si>
    <t>Dextrosa 5 % x 1 L</t>
  </si>
  <si>
    <t>Dextrosa 5 % x 500 ml</t>
  </si>
  <si>
    <t>Diazepám 10 mg</t>
  </si>
  <si>
    <t>Diclofenaco 75 mg/3 ml</t>
  </si>
  <si>
    <t>Dicloxacilina 500 mg</t>
  </si>
  <si>
    <t>Digoxina 0,25 mg</t>
  </si>
  <si>
    <t>Digoxina 0.25 mg</t>
  </si>
  <si>
    <t>Digoxina 50 mcg/ml (0.05 mg/ml) x 30 ml gotas</t>
  </si>
  <si>
    <t>Dilatador de catéter arterial pulmonar 8.0 fr doble lúmen con válvula de hemostasia</t>
  </si>
  <si>
    <t>Dilatador de catéter arterial pulmonar 8.5 fr doble lúmen con válvula de hemostasia</t>
  </si>
  <si>
    <t>Diltiazem 60 mg</t>
  </si>
  <si>
    <t>Dimenhidrinato 50 mg</t>
  </si>
  <si>
    <t>Dimeticona activada (simeticona) 80 mg ó más / ml  gotas orales x 10 ml a 15 ml</t>
  </si>
  <si>
    <t>Disco duro 1 TB</t>
  </si>
  <si>
    <t>Disco duro 400 gb</t>
  </si>
  <si>
    <t>Dispositivo para desprendimiento de coils</t>
  </si>
  <si>
    <t>Divalproato sódico 500 mg</t>
  </si>
  <si>
    <t>Dobutamina 250 mg/20 ml p/inf.IV</t>
  </si>
  <si>
    <t>Domos para transductor Descartable  (SIEMENS)</t>
  </si>
  <si>
    <t>Dopamina 200 mg/5 ml p/inf.IV</t>
  </si>
  <si>
    <t>DVD PARA GRABAR</t>
  </si>
  <si>
    <t>Electrodo adulto Para paleta de desfibrilacion nk tec-7100k</t>
  </si>
  <si>
    <t>Electrodo con gel conductor con botón central adulto</t>
  </si>
  <si>
    <t>Electrodo con gel conductor con botón central neonatal</t>
  </si>
  <si>
    <t>Electrodo con gel conductor con botón central pediátrico</t>
  </si>
  <si>
    <t>Electrodo epicardico Para marcapaso Adulto  Bipolar</t>
  </si>
  <si>
    <t>Electrodo epicardico Para marcapaso Pediatrico Bipolar</t>
  </si>
  <si>
    <t>Electrodo epicardico Para marcapaso Pediatrico Unipolar</t>
  </si>
  <si>
    <t xml:space="preserve">Elución Rápida Prueba Inmunohematológica </t>
  </si>
  <si>
    <t>Embolo endovascular coils de 3 mm x 3 loops</t>
  </si>
  <si>
    <t>Embolo endovascular coils de 3 mm x 4 loops</t>
  </si>
  <si>
    <t>Embolo endovascular coils de 3 mm x 5 loops</t>
  </si>
  <si>
    <t>Embolo endovascular coils de 5 mm x 5 loops</t>
  </si>
  <si>
    <t>Embolo endovascular coils de 6 mm x 5 loops</t>
  </si>
  <si>
    <t>Embolo endovascular coils de 6.5 mm x 3 loops</t>
  </si>
  <si>
    <t>Embolo endovascular coils de 8 mm x 3 loops</t>
  </si>
  <si>
    <t>Embolo endovascular coils de 8 mm x 4 loops</t>
  </si>
  <si>
    <t>Enalapril 10 mg</t>
  </si>
  <si>
    <t>Endoprótesis de aorta</t>
  </si>
  <si>
    <t>Endoprótesis de aorta Abdominal</t>
  </si>
  <si>
    <t>Endoprótesis de aorta torácica</t>
  </si>
  <si>
    <t>ENGRAMPADOR DE MESA GRANDE</t>
  </si>
  <si>
    <t>ENGRAMPADOR GRANDE TIPO INDUSTRIAL</t>
  </si>
  <si>
    <t>ENGRAMPADOR TIPO ALICATE</t>
  </si>
  <si>
    <t>Enoxaparina sódica 40 mg</t>
  </si>
  <si>
    <t>Enoxaparina sódica 80 mg</t>
  </si>
  <si>
    <t>Epinefrina 1 mg/ml</t>
  </si>
  <si>
    <t>Equipo de aspiración descartable</t>
  </si>
  <si>
    <t>Equipo de drenaje toráxico y transfusión autóloga</t>
  </si>
  <si>
    <t>Equipo de extensión para catéter venoso  60 cm</t>
  </si>
  <si>
    <t>Equipo de extensión para catéter venoso 120 cm</t>
  </si>
  <si>
    <t>Fijación esquelética percutánea de fractura de calcáneo o astrágalo</t>
  </si>
  <si>
    <t>Tratamiento abierto de fractura de astrágalo y calcáneo</t>
  </si>
  <si>
    <t>Tratamiento cerrado de fractura de dedo gordo, falange o falanges; sin manipulación</t>
  </si>
  <si>
    <t>Tratamiento abierto de fractura sesamoidea</t>
  </si>
  <si>
    <t>Fijación esquelética percutánea de luxación de huesos del pie</t>
  </si>
  <si>
    <t>Tratamiento abierto de luxación de huesos tarsianos, articulación tarsometatarsiana</t>
  </si>
  <si>
    <t>Artrodesis panastragalina</t>
  </si>
  <si>
    <t>Artrodesis triple</t>
  </si>
  <si>
    <t>Artrodesis subastragalina</t>
  </si>
  <si>
    <t>Artrodesis mediotarsal o tarsometatarsiana</t>
  </si>
  <si>
    <t>Artrodesis metatarsofalángica</t>
  </si>
  <si>
    <t>Artrodesis interfalángica</t>
  </si>
  <si>
    <t>Amputación de pie</t>
  </si>
  <si>
    <t>Amputación de dedo</t>
  </si>
  <si>
    <t>Enyesado</t>
  </si>
  <si>
    <t>Aplicación de yeso corporal, hombro hasta caderas</t>
  </si>
  <si>
    <t>Enyesado "en figura de ocho"</t>
  </si>
  <si>
    <t>Aplicación de yeso de mano a antebrazo bajo (guante)</t>
  </si>
  <si>
    <t>Aplicación de férula larga para el brazo o pierna</t>
  </si>
  <si>
    <t>Aplicación de férula digital</t>
  </si>
  <si>
    <t>Aplicación de vendaje hemicuerpo superior (incluye tórax, espalda baja, hombro, codo, muñeca, mano)</t>
  </si>
  <si>
    <t>Aplicación de yeso "en espiga" de la cadera</t>
  </si>
  <si>
    <t>Fijación esquelética percutánea de luxación carpometacarpiana, interfalángica</t>
  </si>
  <si>
    <t>Tratamiento abierto de luxación carpometacarpiana,  metacarpofalángica</t>
  </si>
  <si>
    <t>Tratamiento cerrado de luxación carpometacarpiana, tarsometarsiana, metacarpofalángica, metatarsofalángica, interfalángica</t>
  </si>
  <si>
    <t>Fijación esquelética percutánea de fractura inestable de falange</t>
  </si>
  <si>
    <t>Tratamiento abierto de fractura articular, con compromiso de articulación metacarpofalángica o interfalángica</t>
  </si>
  <si>
    <t>Fusión en oposición de pulgar</t>
  </si>
  <si>
    <t>Artrodesis de articulación carpometacarpiana, metacarpofalángica, o interfalángica</t>
  </si>
  <si>
    <t>Amputación a nivel de mano</t>
  </si>
  <si>
    <t>Amputación a nivel de dedos de mano</t>
  </si>
  <si>
    <t>Incisión de hueso cortical de pelvis y/o articulación de la cadera</t>
  </si>
  <si>
    <t>Tenotomía de abductores y/o extensores de la cadera</t>
  </si>
  <si>
    <t>Fasciotomía de cadera o muslo</t>
  </si>
  <si>
    <t>Artrotomía de cadera, incluyendo exploración o extirpación de cuerpo suelto o de cuerpo extraño o drenaje o biopsia</t>
  </si>
  <si>
    <t>Denervación de articulación de la cadera</t>
  </si>
  <si>
    <t>Capsulectomía o capsulotomía de cadera</t>
  </si>
  <si>
    <t>Resección radical de tumor, tejido blando de pelvis y región de la cadera (p. ejm. Neoplasia Maligna)</t>
  </si>
  <si>
    <t>Excisión de bolsa sinovial isquiática, trocantérica o calcificación</t>
  </si>
  <si>
    <t>Excisión de quiste óseo o tumor benigno; superficial con o sin injerto autólogo</t>
  </si>
  <si>
    <t>Excisión parcial de huesos de cadera o pelvis</t>
  </si>
  <si>
    <t>Resección radical de tumor o infección; ala del ílion, una rama del isquión o del pubis, o sínfisis del pubis</t>
  </si>
  <si>
    <t>Coccigectomía primaria</t>
  </si>
  <si>
    <t>Extirpación de cuerpo extraño en pelvis o cadera</t>
  </si>
  <si>
    <t>Liberación o resección de tendones de la corva</t>
  </si>
  <si>
    <t>Acetabuloplastía</t>
  </si>
  <si>
    <t>Hemiartroplastía de cadera</t>
  </si>
  <si>
    <t>Artroplastía, reemplazo protésico acetabular y femoral proximal, con o sin injerto autólogo o aloinjerto</t>
  </si>
  <si>
    <t>Revisión de artroplastía total de cadera, con o sin injerto autólogo o aloinjerto</t>
  </si>
  <si>
    <t>Osteotomía y transferencia de trocánter mayor</t>
  </si>
  <si>
    <t>Osteotomía ilíaca, acetabular o hueso innominado coxal</t>
  </si>
  <si>
    <t>Osteotomía intratrocantérica o subtrocantérica</t>
  </si>
  <si>
    <t>Injerto óseo, cabeza y cuello del fémur, área intertrocantérica o subtrocantérica</t>
  </si>
  <si>
    <t>Tratamiento del deslizamiento de la epífisis femoral por tracción</t>
  </si>
  <si>
    <t>Tratamiento abierto del deslizamiento de la epífisis femoral</t>
  </si>
  <si>
    <t>Paro epifisario mediante epifisiodesis o engrapado, trocánter mayor</t>
  </si>
  <si>
    <t>Tratamiento cerrado de luxación de cadera, rodilla, tobillo</t>
  </si>
  <si>
    <t>Tratamiento cerrado de fractura coccígea</t>
  </si>
  <si>
    <t>Tratamiento abierto de fractura coccígea</t>
  </si>
  <si>
    <t>Tratamiento abierto de fracturas de espinas ilíacas o de cresta ilíaca</t>
  </si>
  <si>
    <t>Tratamiento abierto de fractura de extremo femoral proximal, excepto trocánter mayor</t>
  </si>
  <si>
    <t>Manipulación, articulación de la cadera, con anestesia general</t>
  </si>
  <si>
    <t>Artrodesis sacroilíaca</t>
  </si>
  <si>
    <t>Artrodesis de sínfisis del pubis</t>
  </si>
  <si>
    <t>Artrodesis de cadera</t>
  </si>
  <si>
    <t>Amputación interpelviabdominal (amputación de cuarto trasero)</t>
  </si>
  <si>
    <t>Desarticulación de la cadera</t>
  </si>
  <si>
    <t>Fasciotomía iliotibial</t>
  </si>
  <si>
    <t>Tenotomía percutánea de aductor o tendones de la corva, uno o varios tendones</t>
  </si>
  <si>
    <t>Artrotomía de rodilla con exploración, drenaje, extirpación de cuerpo extraño o biopsia sinovial</t>
  </si>
  <si>
    <t>Neurectomía, músculo de la corva</t>
  </si>
  <si>
    <t>Neurectomía, poplítea (músculos gemelos)</t>
  </si>
  <si>
    <t>Excisión de tumor de región del muslo o la rodilla; subcutánea</t>
  </si>
  <si>
    <t>Resección radical de tumor (p. ejm. Neoplasia Maligna), tejido blando o región del muslo o la rodilla</t>
  </si>
  <si>
    <t>Excisión de bolsa sinovial prerrotuliana</t>
  </si>
  <si>
    <t>Rotulectomía o Hemirotulectomía</t>
  </si>
  <si>
    <t>Excisión o legrado de quiste óseo o tumor benigno de fémur</t>
  </si>
  <si>
    <t>Excisión parcial (craterización, saucerización, o diafisectomía) de hueso, fémur, tibia proximal y/o peroné</t>
  </si>
  <si>
    <t>Resección radical de tumor, hueso, fémur o rodilla</t>
  </si>
  <si>
    <t>Extirpación de cuerpo extraño, profundo, región del muslo o de la rodilla</t>
  </si>
  <si>
    <t>Sutura de tendón infrarrotuliano</t>
  </si>
  <si>
    <t>Sutura de ruptura del músculo cuádriceps o de unidad músculotendinosa de la corva</t>
  </si>
  <si>
    <t>Tenotomía abierta de tendones de la corva, rodilla hasta cadera, uno o más tendones</t>
  </si>
  <si>
    <t>Alargamiento de tendón de la corva</t>
  </si>
  <si>
    <t>Consulta ambulatoria para la evaluación y manejo de un paciente continuador de psiquiatría y rehabilitación</t>
  </si>
  <si>
    <t xml:space="preserve">Cuidados hospitalarios iniciales </t>
  </si>
  <si>
    <t>Trasplante de tendón de la corva a la rótula</t>
  </si>
  <si>
    <t>Traslado de tendón o músculo de la corva al fémur</t>
  </si>
  <si>
    <t>Artrotomía de rodilla con reparación de menisco</t>
  </si>
  <si>
    <t>Corrección de cápsula y/o ligamentos de rodilla</t>
  </si>
  <si>
    <t>Plastía de tuberosidad anterior de la tibia</t>
  </si>
  <si>
    <t>Reconstrucción de luxación de rótula</t>
  </si>
  <si>
    <t>Liberación del retináculo lateral</t>
  </si>
  <si>
    <t>Reconstrucción extraarticular de ligamentos de rodilla</t>
  </si>
  <si>
    <t>Reconstrucción intraarticular de ligamentos de rodilla</t>
  </si>
  <si>
    <t>Cuadriceplastía</t>
  </si>
  <si>
    <t>Barrido dúplex de la aorta, vena cava inferior, vasculatura iliaca o injertos de revascularización</t>
  </si>
  <si>
    <t>Espirometría</t>
  </si>
  <si>
    <t>Medición del bucle de flujo-volumen respiratorio</t>
  </si>
  <si>
    <t>Prueba de esfuerzo pulmonar</t>
  </si>
  <si>
    <t>Inhalaciones de aerosoles o vapores para la movilización del esputo, broncodilatación o inducción del esputo con fines diagnósticos</t>
  </si>
  <si>
    <t>Prueba cutánea de lectura inmediata - tipo puntura (por cada aplicación de extracto)</t>
  </si>
  <si>
    <t>Pruebas cutáneas con parche (por extracto)</t>
  </si>
  <si>
    <t>Prueba de sensibilidad (conjuntival, mucosa) (por hora)</t>
  </si>
  <si>
    <t>Prueba directa de mucosa nasal de sensibilidad para alergias</t>
  </si>
  <si>
    <t>Extirpación de cuerpo extraño, intraocular; de la cámara anterior o cristalino</t>
  </si>
  <si>
    <t>Del segmento posterior, extracción magnética, ruta anterior o posterior</t>
  </si>
  <si>
    <t>Corrección de laceración; conjuntiva, con o sin laceración no perforante de esclerótica, cierre directo</t>
  </si>
  <si>
    <t>Córnea, no perforante, con o sin extirpación de cuerpo extraño</t>
  </si>
  <si>
    <t>Corrección de herida, músculo extraocular, tendón y/o cápsula de Tenon</t>
  </si>
  <si>
    <t>Excisión de lesión, córnea (queratectomía, lamelar, parcial), excepto pterigion</t>
  </si>
  <si>
    <t>Biopsia de córnea</t>
  </si>
  <si>
    <t>Excisión o transposición de pterigion; sin injerto</t>
  </si>
  <si>
    <t>Raspado de córnea, diagnóstico, para frotis y/o cultivo</t>
  </si>
  <si>
    <t>Extirpación de epitelio de córnea; con o sin quimiocauterización (abrasión, legrado)</t>
  </si>
  <si>
    <t>Destrucción de lesión de córnea mediante crioterapia, fotocoagulación o termocauterización</t>
  </si>
  <si>
    <t>Queratotomía radial</t>
  </si>
  <si>
    <t>Paracentesis de cámara anterior del ojo (procedimiento separado); con aspiración diagnóstica de humor acuoso</t>
  </si>
  <si>
    <t>Goniotomía</t>
  </si>
  <si>
    <t>Trabeculotomía ab externo</t>
  </si>
  <si>
    <t>Sección de adherencias del segmento anterior, técnica de láser (procedimiento separado)</t>
  </si>
  <si>
    <t>Sección de adherencias del segmento anterior del ojo, técnica incisional (con o sin inyección  de aire o líquido) (procedimiento separado); goniosinequias</t>
  </si>
  <si>
    <t>Excisión  de lesión, esclerótica</t>
  </si>
  <si>
    <t>Derivación de humor acuoso a un reservorio extraocular (p. Ej. Molteno, Schocket, DenverKrupin)</t>
  </si>
  <si>
    <t>Corrección de estafiloma escleral; sin injerto</t>
  </si>
  <si>
    <t>Iridotomía mediante incisión con instrumento cortante (procedimiento separado); excepto transfixión</t>
  </si>
  <si>
    <t>Iridectomía</t>
  </si>
  <si>
    <t>Corrección del iris, cuerpo ciliar (como para iridodiálisis)</t>
  </si>
  <si>
    <t>Destrucción del cuerpo ciliar; diatermia</t>
  </si>
  <si>
    <t>OFTALMOSCOPIO DIRECTO</t>
  </si>
  <si>
    <t>OFTALMOSCOPIO INDIRECTO</t>
  </si>
  <si>
    <t>Volumen plasmático, por técnica de determinación de volumen mediante dilución de radiofármaco (procedimiento separado); muestra única</t>
  </si>
  <si>
    <t>Ostectomía, excisión total, cabezas metatarsianas, con falangectomía proximal parcial, excluyendo primer metatarsiano</t>
  </si>
  <si>
    <t>Excisión parcial ósea en huesos tarsianos, metatarsianos y falanges de dedos del pie</t>
  </si>
  <si>
    <t>Talectomía (Astragalectomía)</t>
  </si>
  <si>
    <t>Metatarsectomía</t>
  </si>
  <si>
    <t>Falangectomía, dedo del pie</t>
  </si>
  <si>
    <t>Hemifalangectomía o excisión de articulación interfalángica de dedo del pie</t>
  </si>
  <si>
    <t>Resección radical de tumor, hueso; tarsiano, metatarsianos y falanges del pie</t>
  </si>
  <si>
    <t>Extirpación de cuerpo extraño en pie, con o sin complicaciones</t>
  </si>
  <si>
    <t>Corrección de tendón de pie</t>
  </si>
  <si>
    <t>Tenólisis, de tendón flexor o extensor de pie</t>
  </si>
  <si>
    <t>Tenotomía abierta de tendón flexor o extensor de pie</t>
  </si>
  <si>
    <t>Reconstrucción (avance) de tendón tibial posterior con excisión de hueso escafoides (navicular)</t>
  </si>
  <si>
    <t>Tenotomía, alargamiento, o liberación de músculo abductor del dedo gordo</t>
  </si>
  <si>
    <t>Capsulotomía en pie medio</t>
  </si>
  <si>
    <t>Sindactilización, dedo del pie (p. ejm. operación de membrana o procedimiento tipo Kelikian)</t>
  </si>
  <si>
    <t>Corrección, "dedo en martillo" (p. ejm. fusión interfalángica, falangectomía parcial o total)</t>
  </si>
  <si>
    <t>Ostectomía parcial, Exostectomía o Condilectomía</t>
  </si>
  <si>
    <t>Corrección de Hallux Rigidus por Queilectomía, debridamiento y liberación capsular de primera articulación metatarsofalángica</t>
  </si>
  <si>
    <t>Corrección, Hallux Valgus (Bunio), con o sin Sesamoidectomía; Exostectomía simple (p. ejm.procedimiento tipo Silver)</t>
  </si>
  <si>
    <t>Osteotomía de huesos tarsianos, metatarsianos y falanges</t>
  </si>
  <si>
    <t>Reconstrucción, deformidad angular de dedo del pie, procedimientos para tejido blando solamente</t>
  </si>
  <si>
    <t>Sesamoidectomía, primer dedo del pie (procedimiento separado)</t>
  </si>
  <si>
    <t>Corrección de huesos tarsianos, metatarsianos por falta de unión o unión defectuosa</t>
  </si>
  <si>
    <t>Reconstrucción, dedo del pie, Macrodactilia; resección de tejido blando</t>
  </si>
  <si>
    <t>Reconstrucción, dedos del pie; Polidactilia</t>
  </si>
  <si>
    <t>Reconstrucción de dedos de pie; Sindactilia, con o sin injertos de piel, cada membrana interdigital</t>
  </si>
  <si>
    <t>CISTOSCOPIO</t>
  </si>
  <si>
    <t>COLONOSCOPIO LARGO</t>
  </si>
  <si>
    <t>Creatina fosfoquinasa total (CPK-Total)</t>
  </si>
  <si>
    <t>Creatina fosfoquinasa MB (CPK-MB)</t>
  </si>
  <si>
    <t>Creatinina en sangre</t>
  </si>
  <si>
    <t>Depuración de creatinina</t>
  </si>
  <si>
    <t>Dosaje de Cianocobalamina (Vitamina B12)</t>
  </si>
  <si>
    <t>Grasas o lípidos fecales</t>
  </si>
  <si>
    <t>Ácido fólico sérico</t>
  </si>
  <si>
    <t>Gases arteriales</t>
  </si>
  <si>
    <t>Glucosa cuantitativa en sangre</t>
  </si>
  <si>
    <t>Glucosa (tira reactiva)</t>
  </si>
  <si>
    <t>Prueba de sobrecarga de glucosa</t>
  </si>
  <si>
    <t>Glucosa, prueba de tolerancia, tres muestras</t>
  </si>
  <si>
    <t xml:space="preserve">Dosaje G6PDH </t>
  </si>
  <si>
    <t>FSH</t>
  </si>
  <si>
    <t>LH</t>
  </si>
  <si>
    <t>Haptoglobina cuantitativa</t>
  </si>
  <si>
    <t>Dosaje de hemoglobina glicosilada</t>
  </si>
  <si>
    <t>Otro inmunoensayo (Dosaje de enolasa específica)</t>
  </si>
  <si>
    <t>Insulina</t>
  </si>
  <si>
    <t>Hierro sérico</t>
  </si>
  <si>
    <t>Lactato (Ácido Láctico)</t>
  </si>
  <si>
    <t>Lactato Deshidrogenasa (LDH)</t>
  </si>
  <si>
    <t>Fosfatidilglicerol ó ratio lecitina/esfingomielina</t>
  </si>
  <si>
    <t>Test de Clements lecitina-esfingomielina,</t>
  </si>
  <si>
    <t>HDL colesterol</t>
  </si>
  <si>
    <t>VLDL Colesterol</t>
  </si>
  <si>
    <t>LDL colesterol</t>
  </si>
  <si>
    <t>Reacción en cadena de la polimerasa (PCR)</t>
  </si>
  <si>
    <t>Paratohormona (PTH)</t>
  </si>
  <si>
    <t>pH en líquido corporal, excepto sangre (Ph vaginal, test de nitrazina)</t>
  </si>
  <si>
    <t>Fósforo en sangre</t>
  </si>
  <si>
    <t>Potasio sérico</t>
  </si>
  <si>
    <t>Antígeno Prostático Específico (PSA)</t>
  </si>
  <si>
    <t>Antígeno prostático específico (PSA) libre</t>
  </si>
  <si>
    <t>Proteínas totales</t>
  </si>
  <si>
    <t>Proteínas en otros fluidos corporales</t>
  </si>
  <si>
    <t>Dosaje de piridoxina (Vitamina B6)</t>
  </si>
  <si>
    <t>Sodio sérico</t>
  </si>
  <si>
    <t>Testosterona</t>
  </si>
  <si>
    <t>Globulina, transportadora de tiroxina (TBG)</t>
  </si>
  <si>
    <t>Dosaje de hormona tiroestimulante (TSH)</t>
  </si>
  <si>
    <t>TGO transaminasa glutámico oxalacética</t>
  </si>
  <si>
    <t>TGP transaminasa glutámico pirúvica</t>
  </si>
  <si>
    <t>Saturación de transferrina</t>
  </si>
  <si>
    <t>Triyodotironina (T3)</t>
  </si>
  <si>
    <t>Tirosina (T4)</t>
  </si>
  <si>
    <t>Troponina</t>
  </si>
  <si>
    <t>Urea</t>
  </si>
  <si>
    <t>Acido úrico</t>
  </si>
  <si>
    <t>Gonadotrofina coriónica cualitativa</t>
  </si>
  <si>
    <t>Citoquímico de fluidos (excepto sangre, orina, heces)</t>
  </si>
  <si>
    <t xml:space="preserve">Hemograma </t>
  </si>
  <si>
    <t>Dosaje de hemoglobina</t>
  </si>
  <si>
    <t>Hemograma completo</t>
  </si>
  <si>
    <t>Recuento de plaquetas</t>
  </si>
  <si>
    <t>Extendido de sangre periférica</t>
  </si>
  <si>
    <t>Antitrombina</t>
  </si>
  <si>
    <t>Proteína C</t>
  </si>
  <si>
    <t>Proteína S</t>
  </si>
  <si>
    <t>Dímero D</t>
  </si>
  <si>
    <t>Fibrinógeno</t>
  </si>
  <si>
    <t>Test de Kleihauer-Betke</t>
  </si>
  <si>
    <t>Velocidad de Sedimentación Globular</t>
  </si>
  <si>
    <t>Anticoagulante lúpico</t>
  </si>
  <si>
    <t>Tiempo parcial de tromboplastina</t>
  </si>
  <si>
    <t>Aglutinaciones</t>
  </si>
  <si>
    <t>Anticuerpos antinucleares (ANA)</t>
  </si>
  <si>
    <t>Antiestreptolisina O ASO</t>
  </si>
  <si>
    <t>Proteína C reactiva</t>
  </si>
  <si>
    <t>Anticuerpo anticardiolipina</t>
  </si>
  <si>
    <t xml:space="preserve">Anticuerpos antifosfolípidos </t>
  </si>
  <si>
    <t>Complemento: C3, C4</t>
  </si>
  <si>
    <t>Anticuerpo péptido citrulinado cíclico (CCP)</t>
  </si>
  <si>
    <t>ANCA</t>
  </si>
  <si>
    <t>Inmunoensayo para anticuerpos de agentes infecciosos</t>
  </si>
  <si>
    <t>Inmunoelectroforesis de suero</t>
  </si>
  <si>
    <t>Inmunoelectroforesis y concentración de otros líquidos (orina, LCR)</t>
  </si>
  <si>
    <t>Prueba cutánea para antígeno específico</t>
  </si>
  <si>
    <t>Prueba intradérmica  para TBC (PPD)</t>
  </si>
  <si>
    <t>Prueba de sífilis cualitativa (VDRL, RPR)</t>
  </si>
  <si>
    <t>Detección de anticuerpos a Bartonella</t>
  </si>
  <si>
    <t>Determinación de anticuerpos para Brucella</t>
  </si>
  <si>
    <t>Serología para Chlamydia</t>
  </si>
  <si>
    <t>Anticuerpos para Citomegalovirus</t>
  </si>
  <si>
    <t>Anticuerpos para Citomegalovirus IgM</t>
  </si>
  <si>
    <t>ELISA Helicobacter Pylori</t>
  </si>
  <si>
    <t>Identificación de anticuerpo anti VIH 1-2 prueba confirmatoria (Western blot)</t>
  </si>
  <si>
    <t>Anticuerpos para Herpes simple, tipo 1</t>
  </si>
  <si>
    <t>ELISA o prueba rápida para HIV-1 y HIV-2</t>
  </si>
  <si>
    <t>Detección de anticuerpos totales para núcleo de virus de Hepatitis B (Total Anti-Hbcore)</t>
  </si>
  <si>
    <t>Kit de Biopsia</t>
  </si>
  <si>
    <t>Kit de biopsia</t>
  </si>
  <si>
    <t>Kit de Sutura Pequena</t>
  </si>
  <si>
    <t>Kit de Sutura Mediana</t>
  </si>
  <si>
    <t>Kit de Sutura Grande</t>
  </si>
  <si>
    <t>Kit de Curacion</t>
  </si>
  <si>
    <t>Kit de Reduccion Incruenta</t>
  </si>
  <si>
    <t>Kit de Cauterizacion</t>
  </si>
  <si>
    <t>Kit de Artrocentesis, Toracocentesis, Pericardiocentesis, Paracentesis</t>
  </si>
  <si>
    <t>Kit de curacion</t>
  </si>
  <si>
    <t>Kit de cauterizacion</t>
  </si>
  <si>
    <t>Kit de EKG</t>
  </si>
  <si>
    <t>Kit de Ecografia</t>
  </si>
  <si>
    <t>Kit de Cateterismo Vesical</t>
  </si>
  <si>
    <t>Kit de Cateterismo Nasograstrico</t>
  </si>
  <si>
    <t>Kit de EEG</t>
  </si>
  <si>
    <t>Kit de Espirometria</t>
  </si>
  <si>
    <t>Kit de Infusion EV</t>
  </si>
  <si>
    <t>Kit Bioquimico</t>
  </si>
  <si>
    <t>Kit Perfil Bioquimico</t>
  </si>
  <si>
    <t>Kit Farmacologico</t>
  </si>
  <si>
    <t>Kit Hormonal</t>
  </si>
  <si>
    <t>Reactivo para Kit Farmacologico</t>
  </si>
  <si>
    <t>Reactivo para Kit Perfil Bioquimico</t>
  </si>
  <si>
    <t>Kit Perfil Inmunologico</t>
  </si>
  <si>
    <t>Kit Inmunologico</t>
  </si>
  <si>
    <t>Kit Hematologico</t>
  </si>
  <si>
    <t>Kit Microbiologico</t>
  </si>
  <si>
    <t>Kit de Rx 1 Placa</t>
  </si>
  <si>
    <t>Kit de Rx 3 Placas</t>
  </si>
  <si>
    <t>Kit de Rx 2 Placas</t>
  </si>
  <si>
    <t>Kit de Rx 4 o mas Placas</t>
  </si>
  <si>
    <t>Kit de Rx con Contraste</t>
  </si>
  <si>
    <t>Kit de Mamografia Unilateral</t>
  </si>
  <si>
    <t>Kit de Mamografia Bilateral</t>
  </si>
  <si>
    <t>Kit de Densitometria</t>
  </si>
  <si>
    <t>Kit de Atencion en UCI</t>
  </si>
  <si>
    <t>Kit de Atencion de UCI</t>
  </si>
  <si>
    <t>Kit de Atencion en Hospitalizacion</t>
  </si>
  <si>
    <t>Kit Atencion de Parto</t>
  </si>
  <si>
    <t>Oxitocina 10 UI AMP</t>
  </si>
  <si>
    <t>Kit Odontologico I</t>
  </si>
  <si>
    <t>Kit Odontologico II</t>
  </si>
  <si>
    <t>Kit Odontologico III</t>
  </si>
  <si>
    <t>Amalgama</t>
  </si>
  <si>
    <t>Kit Tranfusion</t>
  </si>
  <si>
    <t>kit tranfusion</t>
  </si>
  <si>
    <t>Kit Endoscopia</t>
  </si>
  <si>
    <t>Kit Hemodialisis</t>
  </si>
  <si>
    <t>Mamografía convencional</t>
  </si>
  <si>
    <t>Mamografía digital</t>
  </si>
  <si>
    <t>Kit de Atencion de Emergencia II, III y IV</t>
  </si>
  <si>
    <t>Kit de Atencion de Emergencia I</t>
  </si>
  <si>
    <t xml:space="preserve">Dializador con fibra hueca </t>
  </si>
  <si>
    <t>Pelicula Radiografica Laser Seco 18" X 24" X 100 (Mamografia)</t>
  </si>
  <si>
    <t xml:space="preserve">Extensión de linea </t>
  </si>
  <si>
    <t>NC</t>
  </si>
  <si>
    <t>Kit Amilasa</t>
  </si>
  <si>
    <t>Kit Progesterona</t>
  </si>
  <si>
    <t>Kit quirúrgico IQ D</t>
  </si>
  <si>
    <t>Kit de Gammagrafía</t>
  </si>
  <si>
    <t>Kit de gammagrafia</t>
  </si>
  <si>
    <t>Kit de Atencion en UCIN</t>
  </si>
  <si>
    <t>Control de puerperio</t>
  </si>
  <si>
    <t>Control de crecimiento y desarrollo para niños menores de 12 años</t>
  </si>
  <si>
    <t>ELECTROENCEFALOGRAFO</t>
  </si>
  <si>
    <t>ELECTROMIOGRAFO Y POTENCIALES EVOCADOS</t>
  </si>
  <si>
    <t>EQUIPO AUTOMATIZADO PARA DIALISIS PERITONEAL CONTINUA</t>
  </si>
  <si>
    <t>EQUIPO DE CIRUGIA LAPAROSCOPICA DE USO GENERAL</t>
  </si>
  <si>
    <t>EQUIPO DE VIDEOENDOSCOPIA DE ALTA RESOLUCION HD</t>
  </si>
  <si>
    <t>EQUIPO DE VIDEOENDOSCOPIA DE ALTA RESOLUCION HD CON INTESTINOSCOPIO</t>
  </si>
  <si>
    <t>ESPIROMETRO PORTATIL</t>
  </si>
  <si>
    <t>Tiroxina; total</t>
  </si>
  <si>
    <t>Tiroxina; libre</t>
  </si>
  <si>
    <t>Triglicéridos</t>
  </si>
  <si>
    <t>Triyodotironina T3; libre</t>
  </si>
  <si>
    <t>Nitrógeno uréico, en orina</t>
  </si>
  <si>
    <t>Acido úrico; otra fuente</t>
  </si>
  <si>
    <t>Set instrumental para Suturas</t>
  </si>
  <si>
    <t>Set instrumental para Curaciones</t>
  </si>
  <si>
    <t>Set instrumental para Partos</t>
  </si>
  <si>
    <t>Set instrumental para examen Gineco Obstétrico</t>
  </si>
  <si>
    <t>Set instrumental para Cirugía Oral menor</t>
  </si>
  <si>
    <t>Set instrumental para colocación de DIU</t>
  </si>
  <si>
    <t>Set instrumental de Flebotomía</t>
  </si>
  <si>
    <t>Set instrumental de Cesárea</t>
  </si>
  <si>
    <t>Set instrumental para Cirugía de Várices</t>
  </si>
  <si>
    <t>Set instrumental para colocación de Clavos de Kuntcher</t>
  </si>
  <si>
    <t>Set instrumental de Exodoncia</t>
  </si>
  <si>
    <t>Set instrumental de Operatoria Dental</t>
  </si>
  <si>
    <t>Set instrumental de Dilatadores Esofágicos</t>
  </si>
  <si>
    <t>Set instrumental para pequeñas Intervenciones de Emergencia</t>
  </si>
  <si>
    <t>Set instrumental para Chalazion</t>
  </si>
  <si>
    <t>Set instrumental quirúrgico Básico Menor</t>
  </si>
  <si>
    <t>Set instrumental de Autopsias (con sierra y manual)</t>
  </si>
  <si>
    <t>Set instrumental para Amigdalectomía</t>
  </si>
  <si>
    <t>Set instrumental para Laparotomía</t>
  </si>
  <si>
    <t>Set instrumental para Pterigion</t>
  </si>
  <si>
    <t>Set instrumental de Apéndice, Hernia</t>
  </si>
  <si>
    <t>Set instrumental de Cirugía Pediátrica</t>
  </si>
  <si>
    <t>Set instrumental general Standard ao</t>
  </si>
  <si>
    <t>Set instrumental quirúrgico Básico Mayor</t>
  </si>
  <si>
    <t>Set instrumental para Hemorroidectomía</t>
  </si>
  <si>
    <t>Set de sistema ao de reducción (pequeños y grandes fragmentos)</t>
  </si>
  <si>
    <t>Set instrumental de Enucleación, Cataratas, Glaucoma</t>
  </si>
  <si>
    <t>Set instrumental para Septoplastía</t>
  </si>
  <si>
    <t>Set instrumental para Cirugía de Próstata</t>
  </si>
  <si>
    <t>Set instrumental para Histerectomía</t>
  </si>
  <si>
    <t>Set instrumental de Laminectomía</t>
  </si>
  <si>
    <t>Medición de Producto de degradación de fibrinógeno (PDF) por aglutinación en placa</t>
  </si>
  <si>
    <t>Biopsia de glándula lagrimal</t>
  </si>
  <si>
    <t>Extirpación de cuerpo extraño o dacriolito, conductos lagrimales</t>
  </si>
  <si>
    <t>Excisión de tumor de glándula lagrimal; abordaje frontal</t>
  </si>
  <si>
    <t>Prueba de estímulo con TSH - gammagráfica</t>
  </si>
  <si>
    <t>Prueba de supresión con T3 gammagráfica</t>
  </si>
  <si>
    <t>Prueba de estímulo con TSH captación</t>
  </si>
  <si>
    <t>Prueba de descarga con perclorato</t>
  </si>
  <si>
    <t>Prueba de inhibición con T3 captación</t>
  </si>
  <si>
    <t>Obtención de imágenes de metástasis de carcinoma de tiroides en todo el cuerpo - rastreo de tejido tiroideo a cuerpo entero con Talio 201</t>
  </si>
  <si>
    <t>Rastreo de tejido tiroideo</t>
  </si>
  <si>
    <t>Terapia de hiperfunción con I-131</t>
  </si>
  <si>
    <t>Terapia de atipias diferenciadas con I-131</t>
  </si>
  <si>
    <t>Radioablación Funcional Tiroidea con I-131</t>
  </si>
  <si>
    <t>Gammagrafía de Tiroides y captación con TEC99M</t>
  </si>
  <si>
    <t>Imágenes del paratiroides- gammagrafía de paratiroides con sestamibi-TEC99M</t>
  </si>
  <si>
    <t>Detección de Adenomas paratiroideos con sestamibi-TEC99M</t>
  </si>
  <si>
    <t>Imágenes de adrenales, corteza y/o médula- gammagrafía de glándulas suprarrenales</t>
  </si>
  <si>
    <t>Detección de feocromocitoma con metil-iodo- guanetidina -123</t>
  </si>
  <si>
    <t>Gammagrafía de tiroides planar y tomográfica con TEC99M</t>
  </si>
  <si>
    <t>Gammagrafía de tiroides planar y tomográfica con I-131</t>
  </si>
  <si>
    <t>Imágenes del bazo solamente</t>
  </si>
  <si>
    <t>Imágenes de linfáticos y ganglios linfáticos</t>
  </si>
  <si>
    <t>Imágenes de médula ósea</t>
  </si>
  <si>
    <t>Determinación del volumen de sangre entera, incluyendo la determinación separada del volumen plasmático y del volumen de eritrocitos (técnica de determinación de volumen por dilución de radiofármacos)</t>
  </si>
  <si>
    <t>Obtención de imágenes hepáticas estáticas</t>
  </si>
  <si>
    <t>Obtención de imágenes del hígado por SPECT</t>
  </si>
  <si>
    <t>Obtención de imágenes hepáticas y de bazo estáticas</t>
  </si>
  <si>
    <t>Estudio de función hepática con agentes hepatobiliares</t>
  </si>
  <si>
    <t>Imágenes del sistema de conductos hepatobiliares incluyendo la vesícula biliar</t>
  </si>
  <si>
    <t>Imágenes de glándulas salivales</t>
  </si>
  <si>
    <t>Motilidad esofágica</t>
  </si>
  <si>
    <t>Obtención de imágenes de mucosa gástrica</t>
  </si>
  <si>
    <t>Estudio de reflujo gastroesofágico</t>
  </si>
  <si>
    <t>Estudio de vaciamiento gástrico</t>
  </si>
  <si>
    <t>Obtención de imágenes de pérdida gastrointestinal aguda de sangre</t>
  </si>
  <si>
    <t>Detección del divertículo de Meckel</t>
  </si>
  <si>
    <t>Imágenes de intestino (p. ej., mucosa gástrica ectópica, ubicación Meckel, vólvulo)</t>
  </si>
  <si>
    <t>Vagotomía troncular por laparoscopía</t>
  </si>
  <si>
    <t>Vagotomía selectiva o ultraselectiva por laparoscopía</t>
  </si>
  <si>
    <t>Gastrostomía por laparoscopía</t>
  </si>
  <si>
    <t>Colocación percutánea de tubo de gastrostomía</t>
  </si>
  <si>
    <t>Piloroplastía</t>
  </si>
  <si>
    <t>Timpanoplastía con antrotomía o mastoidotomía</t>
  </si>
  <si>
    <t>Timpanoplastía con mastoidectomía</t>
  </si>
  <si>
    <t>Movilización del estribo</t>
  </si>
  <si>
    <t>Estapedectomía o estapedotomía con reestablecimiento de continuidad osicular, con o sin uso de material extraño</t>
  </si>
  <si>
    <t>Corrección de fístula de la ventana oval</t>
  </si>
  <si>
    <t>Corrección de fístula de la ventana rRedonda</t>
  </si>
  <si>
    <t>Neurectomía timpánica</t>
  </si>
  <si>
    <t>Implantación o reemplazo de dispositivo de audición de conducción ósea electromagnética en el hueso temporal</t>
  </si>
  <si>
    <t>Descompresión del nervio facial, intratemporal; lateral o incluyendo parte medial al ganglio geniculado</t>
  </si>
  <si>
    <t>Sutura del nervio facial, intratemporal; lateral o incluyendo parte medial al ganglio geniculado</t>
  </si>
  <si>
    <t>Laberintotomía transconducto, con o sin criocirugía o perfusión con compuestos vestíbulo activos</t>
  </si>
  <si>
    <t>Operación del saco endolinfático; sin derivación</t>
  </si>
  <si>
    <t>Laberintectomía; transconducto</t>
  </si>
  <si>
    <t>Laberintectomía con astoidectomía</t>
  </si>
  <si>
    <t>Sección del nervio vestibular, abordaje translaberíntico</t>
  </si>
  <si>
    <t>Implantación de dispositivo coclear, con o sin mastoidectomía</t>
  </si>
  <si>
    <t>Sección del nervio vestibular, abordaje transcraneal</t>
  </si>
  <si>
    <t>Descompresión total del nervio facial y/o corrección (puede incluir injerto)</t>
  </si>
  <si>
    <t>Descompresión del conducto auditivo interno</t>
  </si>
  <si>
    <t>Extirpación de tumor, hueso temporal</t>
  </si>
  <si>
    <t>Examen radiológico parcial de mandíbula</t>
  </si>
  <si>
    <t>Sala de Rayos X</t>
  </si>
  <si>
    <t>Radiografía simple</t>
  </si>
  <si>
    <t>Examen radiológico parcial de mastoides</t>
  </si>
  <si>
    <t>Examen radiológico completo de meatos auditivos internos</t>
  </si>
  <si>
    <t>Examen radiológico parcial de huesos faciales</t>
  </si>
  <si>
    <t>Examen radiológico completo de huesos nasales</t>
  </si>
  <si>
    <t>Dacriocistografía de conducto nasolagrimal</t>
  </si>
  <si>
    <t>Examen radiológico de forámenes ópticos</t>
  </si>
  <si>
    <t>Examen completo de órbitas</t>
  </si>
  <si>
    <t>Examen radiológico completo de senos paranasales</t>
  </si>
  <si>
    <t>Examen radiológico de silla turca</t>
  </si>
  <si>
    <t>Examen radiológico de articulación témporomandibular, boca abierta y cerrada; unilateral</t>
  </si>
  <si>
    <t>Nitroprusiato de sodio 50 mg/5 ml p/inf.iv</t>
  </si>
  <si>
    <t>Norepinefrina (como ácido tartrato) 1 mg/mL x 4 mL</t>
  </si>
  <si>
    <t>Nutriente enteral polimérico isotónico pediátrico</t>
  </si>
  <si>
    <t>Oclusor percutáneo para defecto septal interauricular (Foramen Oval)</t>
  </si>
  <si>
    <t>OJALILLO DE PAPEL PARA REFUERZOS</t>
  </si>
  <si>
    <t>Bolsa para colostomia pediátrico</t>
  </si>
  <si>
    <t>Bolsa perfusora a presión de 1000 cc</t>
  </si>
  <si>
    <t>Bolsa ventilatoria para máquina de anestesia de jebe x 1 litro</t>
  </si>
  <si>
    <t>Bolsa ventilatoria para máquina de anestesia de jebe x 1/2 litro</t>
  </si>
  <si>
    <t>Bolsa ventilatoria para máquina de anestesia de jebe x 3 litros</t>
  </si>
  <si>
    <t>Bolsa ventilatoria para máquina de anestesia de jebe x 5 litros</t>
  </si>
  <si>
    <t>BOLSAS DE RONEO (FOLDER PARA ARCHIVADOR COLGANTE) OFICIO CON VARILLA</t>
  </si>
  <si>
    <t>BORRADOR DE PAPA (PARA DIBUJO)</t>
  </si>
  <si>
    <t>BORRADOR MIXTO BR-40 GRANDE</t>
  </si>
  <si>
    <t>Brazalete de identificación de recién nacido celeste</t>
  </si>
  <si>
    <t>Brazalete de identificación de recién nacido rosado</t>
  </si>
  <si>
    <t>Bupivacaina 0.5 % x 20 ml(sin preservantes)</t>
  </si>
  <si>
    <t>Cable utp categoria 6</t>
  </si>
  <si>
    <t>M</t>
  </si>
  <si>
    <t>Caja criogénica para crioviales</t>
  </si>
  <si>
    <t>Caja de clip hemostático de titanio medium</t>
  </si>
  <si>
    <t>CAJA METÁLICA DE SEGURIDAD (CON LLAVE)</t>
  </si>
  <si>
    <t>Cal sodada</t>
  </si>
  <si>
    <t>G</t>
  </si>
  <si>
    <t>Cámara graduada</t>
  </si>
  <si>
    <t>Camisa  de nanzú color blanco para bebé talla 1</t>
  </si>
  <si>
    <t>Camisa de bramante sanforizado color blanco para paciente talla 10</t>
  </si>
  <si>
    <t>Camisa de bramante sanforizado color blanco para paciente talla 14</t>
  </si>
  <si>
    <t>Camisa de bramante sanforizado color blanco para paciente talla 4</t>
  </si>
  <si>
    <t>Camisa de bramante sanforizado color blanco para paciente talla 6</t>
  </si>
  <si>
    <t>Camisón de bramante color blanco para paciente talla "L"</t>
  </si>
  <si>
    <t>Camisón de bramante color blanco para paciente talla "M"</t>
  </si>
  <si>
    <t>Camisón de bramante color blanco para paciente talla "XL"</t>
  </si>
  <si>
    <t>Campo doble de drill sanforizado color blanco 0.60 x 0.60 m.</t>
  </si>
  <si>
    <t>Campo doble de drill sanforizado color blanco 0.90 x 0.90 m.</t>
  </si>
  <si>
    <t>Campo doble de drill sanforizado color verde 0.70 x 0.70 m.</t>
  </si>
  <si>
    <t>Campo doble de drill sanforizado color verde 0.90 x 0.90 m.</t>
  </si>
  <si>
    <t>Campo doble de drill sanforizado color verde 1.20 x 1.20 m.</t>
  </si>
  <si>
    <t>Campo doble de drill sanforizado color verde 1.80 x 1.80 m.</t>
  </si>
  <si>
    <t>Campo doble de drill sanforizado color verde 2.50 x 1.50 m.</t>
  </si>
  <si>
    <t>Campo estéril quirúrgico autoadhesivo grande</t>
  </si>
  <si>
    <t>Campo fenestrado  de drill sanforizado color verde 0.60 x 0.60 m.</t>
  </si>
  <si>
    <t>Campo fenestrado  de drill sanforizado color verde 0.90 x 0.90 m.</t>
  </si>
  <si>
    <t>Campo fenestrado de drill sanforizado color blanco 0.70 x 0.70 m.</t>
  </si>
  <si>
    <t>Campo fenestrado de drill sanforizado color verde 0.45 x 0.45 m.</t>
  </si>
  <si>
    <t>Campo fenestrado oftalmológico de drill sanforizado color verde 0.90 x 0.90 m.</t>
  </si>
  <si>
    <t>Campo quirúrgico autoadhesivo 14" x (24" ± 1)</t>
  </si>
  <si>
    <t xml:space="preserve">Campo quirúrgico descartable 90 x 75 cm. </t>
  </si>
  <si>
    <t xml:space="preserve">Campo quirúrgico descartable 90 x 90 cm. </t>
  </si>
  <si>
    <t xml:space="preserve">Campo quirúrgico fenestrado descartable 45 x 45 cm. </t>
  </si>
  <si>
    <t>Campo simple de drill sanforizado color blanco 0.60 x0.60</t>
  </si>
  <si>
    <t>Campo simple de drill sanforizado color blanco 0.90 x 0.90</t>
  </si>
  <si>
    <t>Campo simple de drill sanforizado color verde  0.60 x 0.60 m.</t>
  </si>
  <si>
    <t>Campo simple de drill sanforizado color verde  090 x 0.90 m.</t>
  </si>
  <si>
    <t>Canastilla organizadora para toma de muestra</t>
  </si>
  <si>
    <t>Cánula arterial aórtica angulada con clorato de polivinil de 10 fr</t>
  </si>
  <si>
    <t>Cánula arterial aórtica angulada con clorato de polivinil de 12 fr</t>
  </si>
  <si>
    <t>Cánula arterial aórtica angulada con clorato de polivinil de 14 fr</t>
  </si>
  <si>
    <t>Cánula arterial aórtica angulada con clorato de polivinil de 16 fr</t>
  </si>
  <si>
    <t>Cánula arterial aórtica angulada con clorato de polivinil de 18 fr</t>
  </si>
  <si>
    <t>Cánula arterial aórtica angulada con clorato de polivinil de 8 fr</t>
  </si>
  <si>
    <t>Cánula arterial aórtica N.20</t>
  </si>
  <si>
    <t>Cánula arterial aórtica N.22</t>
  </si>
  <si>
    <t>Cánula arterial aórtica N.24</t>
  </si>
  <si>
    <t>Cánula arterial femoral 12 fr</t>
  </si>
  <si>
    <t>Cánula arterial femoral 14 fr</t>
  </si>
  <si>
    <t>Cánula arterial femoral 16 fr</t>
  </si>
  <si>
    <t>Cánula arterial femoral 18 fr</t>
  </si>
  <si>
    <t>Cánula arterial femoral 20 fr</t>
  </si>
  <si>
    <t>Cánula arterial femoral 21 fr</t>
  </si>
  <si>
    <t>Cánula binasal para oxigeno para adulto (bigote de gato)</t>
  </si>
  <si>
    <t>Cánula binasal para oxigeno pediátrico (bigote de gato)</t>
  </si>
  <si>
    <t>Cánula de aspiración pericárdica pediátrica</t>
  </si>
  <si>
    <t>Cánula de aspiración punta de silicona Angulada</t>
  </si>
  <si>
    <t>Cánula de aspiración punta de silicona Recta</t>
  </si>
  <si>
    <t>Cánula de aspiración yankauer</t>
  </si>
  <si>
    <t>Cánula de irrigación coronaria N.10</t>
  </si>
  <si>
    <t>Cánula de irrigación coronaria N.12</t>
  </si>
  <si>
    <t>Cánula de irrigación coronaria N.2</t>
  </si>
  <si>
    <t>Cánula de irrigación coronaria N.3</t>
  </si>
  <si>
    <t>Cánula de irrigación coronaria N.4</t>
  </si>
  <si>
    <t>Cánula de irrigación coronaria N.5</t>
  </si>
  <si>
    <t>Cánula de retroplejía para cec</t>
  </si>
  <si>
    <t>Cánula de traqueostomia con camiseta N.06</t>
  </si>
  <si>
    <t>Cánula de traqueostomia con camiseta N.08</t>
  </si>
  <si>
    <t>Cánula de traqueostomia con camiseta N.8.5</t>
  </si>
  <si>
    <t>Cánula de traqueostomia con fenestra N.6</t>
  </si>
  <si>
    <t>Cánula de traqueostomia con fenestra N.8</t>
  </si>
  <si>
    <t>Cánula venosa angulada de 10 fr</t>
  </si>
  <si>
    <t>Cánula venosa angulada de 12 fr</t>
  </si>
  <si>
    <t>Cánula venosa angulada de 14 fr</t>
  </si>
  <si>
    <t>Cánula venosa angulada de 16 fr</t>
  </si>
  <si>
    <t>Cánula venosa angulada de 18 fr</t>
  </si>
  <si>
    <t>Cánula venosa angulada de 20 fr</t>
  </si>
  <si>
    <t>Cánula venosa angulada de 8 fr</t>
  </si>
  <si>
    <t>Rehabilitación</t>
  </si>
  <si>
    <t>Braquiterapia</t>
  </si>
  <si>
    <t>Visita Domiciliaria</t>
  </si>
  <si>
    <t>Diagnósticos Citológicos</t>
  </si>
  <si>
    <t>Tranfusión Sanguínea</t>
  </si>
  <si>
    <t>Densitometría Osea</t>
  </si>
  <si>
    <t>Prueba de esfuerzo</t>
  </si>
  <si>
    <t>Obtención de imágenes de huesos y/o articulaciones limitadas a una zona</t>
  </si>
  <si>
    <t>Gammagrafía ósea y/o articular, múltiples áreas</t>
  </si>
  <si>
    <t>Medicina Nuclear</t>
  </si>
  <si>
    <t>Gammagrafía</t>
  </si>
  <si>
    <t>Gammagrafía con nanocoloides-TEC99M</t>
  </si>
  <si>
    <t>Ecografía vías biliares</t>
  </si>
  <si>
    <t>Ecografía renal</t>
  </si>
  <si>
    <t>Ecografía de vías urinarias</t>
  </si>
  <si>
    <t>Ultrasonido de útero grávido y evaluación fetal detallada</t>
  </si>
  <si>
    <t>Procedimiento gástrico restrictivo por obesidad mórbida, sin derivación (by pass) gástrica; Gastroplastía vertical</t>
  </si>
  <si>
    <t>Beclometasona 250 ug p/inhal aerosol x 200 a 250 dósis</t>
  </si>
  <si>
    <t>Beclometasona 50 ug p/inhal aerosol x 200 a 250 dósis</t>
  </si>
  <si>
    <t>Bencilpenicilina benzatínica 1,200 000 U.I. (con diluyente)</t>
  </si>
  <si>
    <t>Bencina</t>
  </si>
  <si>
    <t>Betametasona (dipropionato) 0.05 % crema x 20 a 30 g</t>
  </si>
  <si>
    <t>TU</t>
  </si>
  <si>
    <t>Bicarbonato de sodio 8.4 % x 20 ml</t>
  </si>
  <si>
    <t>BIDÓN DE AGUA DE MESA SÓLO LÍQUIDO</t>
  </si>
  <si>
    <t>Bisoprolol 5 mg</t>
  </si>
  <si>
    <t>BLOCK BORRADOR</t>
  </si>
  <si>
    <t>BLOCK DE APUNTES DURANTE LA AUSENCIA DEL JEFE</t>
  </si>
  <si>
    <t>BLOCK DE APUNTES NO LO DIGA, ESCRIBALO</t>
  </si>
  <si>
    <t>BLOCK DE PAPEL BOND CON MEMBRETE</t>
  </si>
  <si>
    <t>BLOCK DE PAPEL CUADRICULADO TAMAÑO CARTA  X 100 HOJAS</t>
  </si>
  <si>
    <t>BLOCK DE PAPEL CUADRICULADO TAMAÑO OFICIO X 100 HOJAS</t>
  </si>
  <si>
    <t>BLOCK DE PAPEL PERIÓDICO TAMAÑO A-4</t>
  </si>
  <si>
    <t>BLOCK DE PAPEL RAYADO TAMAÑO A-4 X 100 HOJAS</t>
  </si>
  <si>
    <t>BLOCK DE TAQUIGRAFIA TAMAÑO A- 5</t>
  </si>
  <si>
    <t>BLOCK DE TAQUIGRAFIA TAMAÑO CARTA X 100 HOJAS</t>
  </si>
  <si>
    <t>Bolsa colectora de líquido cefalo raquídeo</t>
  </si>
  <si>
    <t>Bolsa colectora para control de diuresis</t>
  </si>
  <si>
    <t>Bolsa colectora para orina adulto</t>
  </si>
  <si>
    <t>Bolsa colectora para orina pediatrica</t>
  </si>
  <si>
    <t>Bolsa Cuádruple de Extracción de Sangre (Plaquetas 5 dias) x 500 ml</t>
  </si>
  <si>
    <t>Bolsa Cuadruple de Extracción de Sangre para Sistema Buffy Coat</t>
  </si>
  <si>
    <t>Bolsa de colostomia de uso ambulatorio para pacientes con colostomia definitiva adulto</t>
  </si>
  <si>
    <t>Bolsa de transferencia de plasma x 300 ml</t>
  </si>
  <si>
    <t>Bolsa Doble de Extraccion de Sangre CPD-Adenina x 500 ml</t>
  </si>
  <si>
    <t xml:space="preserve">Bolsa muslera colectora de orina </t>
  </si>
  <si>
    <t>Bolsa para colostomia adulto</t>
  </si>
  <si>
    <t>Sutura de intestino delgado (enterorrafia) por úlcera perforada, divertículo, herida, lesión ó ruptura</t>
  </si>
  <si>
    <t>Sutura del intestino grueso (colorrafía) por úlcera perforada, divertículo, herida, lesión ó ruptura</t>
  </si>
  <si>
    <t>Corrección plástica de estrechez intestinal (enterotomía y enterorrafía) con o sin dilatación, por obstrucción intestinal</t>
  </si>
  <si>
    <t>Cierre de enterostomía, intestino grueso o delgado</t>
  </si>
  <si>
    <t>Cierre de fístula enteroentérica o enterocólica</t>
  </si>
  <si>
    <t>Cierre de fístula enterovesical</t>
  </si>
  <si>
    <t>Plicatura intestinal</t>
  </si>
  <si>
    <t>Cierre de colostomía por vía laparoscópica</t>
  </si>
  <si>
    <t>Excisión de divertículo de Meckel (Diverticulectomía) o conducto onfalomesentérico</t>
  </si>
  <si>
    <t>Apendicectomía con drenaje</t>
  </si>
  <si>
    <t>Drenaje de absceso apendicular sin apendicectomía</t>
  </si>
  <si>
    <t>Apendicectomía con lavado de cavidad peritoneal con o sin drenaje</t>
  </si>
  <si>
    <t>Listado de Procedimientos médicos</t>
  </si>
  <si>
    <t>N°</t>
  </si>
  <si>
    <t>Código</t>
  </si>
  <si>
    <t>Denominación</t>
  </si>
  <si>
    <t>UPS</t>
  </si>
  <si>
    <t>Producto</t>
  </si>
  <si>
    <t>Evaluación preanestésica</t>
  </si>
  <si>
    <t>Consultorio de Medicina</t>
  </si>
  <si>
    <t>Consulta médica</t>
  </si>
  <si>
    <t>Tópico de Procedimientos</t>
  </si>
  <si>
    <t>IQ D</t>
  </si>
  <si>
    <t>Incisión y drenaje de Quiste pilonidal simple</t>
  </si>
  <si>
    <t>Atención de Tópico</t>
  </si>
  <si>
    <t>Incisión y retiro de cuerpo extraño de tejido subcutáneo</t>
  </si>
  <si>
    <t>Incisión y drenaje de hematoma, seroma o colecciones de fluídos</t>
  </si>
  <si>
    <t>Debridamiento de piel y tejido subcutáneo, incluyendo remoción de cuerpos extraños asociados con fractura(s) y/o dislocadura(s) abierta(s)</t>
  </si>
  <si>
    <t>Sala de Operaciones</t>
  </si>
  <si>
    <t>IQ C</t>
  </si>
  <si>
    <t>Debridamiento de piel, tejido subcutáneo, fascia muscular y músculo, incluyendo remoción de cuerpos extraños asociados con fractura(s) y/o dislocadura(s) abierta(s)</t>
  </si>
  <si>
    <t>Debridamiento de piel, tejido subcutáneo, fascia muscular, músculo y hueso, incluyendo remoción de cuerpos extraños asociados con fractura(s) y/o dislocadura(s) abierta(s)</t>
  </si>
  <si>
    <t>IQ B</t>
  </si>
  <si>
    <t>Descamado o corte de lesión(es) hiperqueratósica(s) benigna(s)</t>
  </si>
  <si>
    <t>Extirpación de verrugas blandas, pólipos fibrocutáneos múltiples, cualquier zona; hasta 15 lesiones</t>
  </si>
  <si>
    <t>Afeitado de lesión epidérmica o dérmica</t>
  </si>
  <si>
    <t>Excisión de lesión benigna, excepto de verrugas blandas</t>
  </si>
  <si>
    <t>Kit Microalbuminuria</t>
  </si>
  <si>
    <t>Kit Microalbuminuria Cuantitativo</t>
  </si>
  <si>
    <t>Kit Proteinograma</t>
  </si>
  <si>
    <t>Kit Beta HCG</t>
  </si>
  <si>
    <t>Kit Beta HCG Libre</t>
  </si>
  <si>
    <t>Kit Factor Reumatoideo</t>
  </si>
  <si>
    <t xml:space="preserve">REACTIVOS DOSAJE DE BILIRRUBINA TOTAL </t>
  </si>
  <si>
    <t>REACTIVOS DOSAJE DE BILIRRUBINA DIRECTA - AUTO</t>
  </si>
  <si>
    <t>MERMA</t>
  </si>
  <si>
    <t>CONTROL DE CALIDAD</t>
  </si>
  <si>
    <t>RENDIMIENTO</t>
  </si>
  <si>
    <t>CANT. CONSUMIDA</t>
  </si>
  <si>
    <t>ADQUISICION</t>
  </si>
  <si>
    <t>REACTIVOS DOSAJE DE ELECTROLITOS</t>
  </si>
  <si>
    <t>PBAS</t>
  </si>
  <si>
    <t>Caja x 840 DET</t>
  </si>
  <si>
    <t>Caja x 408 DET</t>
  </si>
  <si>
    <t>Caja x 1968 det</t>
  </si>
  <si>
    <t>Cajax5435 det</t>
  </si>
  <si>
    <t>PACK</t>
  </si>
  <si>
    <t>Caja x 300 PRUEBAS</t>
  </si>
  <si>
    <t>REACTIVOS DOSAJE DE CALCIO - AUTOMATIZADO</t>
  </si>
  <si>
    <t>cajax2076 det</t>
  </si>
  <si>
    <t>REACTIVOS DOSAJE DE COLESTEROL TOTAL - AUTOMATIZADO</t>
  </si>
  <si>
    <t>cajax3114 det</t>
  </si>
  <si>
    <t>REACTIVOS DOSAJE DE CREATINKINASA TOTAL - AUTOMATIZADO</t>
  </si>
  <si>
    <t>cajax840 det</t>
  </si>
  <si>
    <t>REACTIVOS DOSAJE DE CREATINKINASA MB - AUTOMATIZADO</t>
  </si>
  <si>
    <t>caja x 840 det</t>
  </si>
  <si>
    <t>REACTIVOS DOSAJE DE CREATININA - AUTOMATIZADO</t>
  </si>
  <si>
    <t>caja x1968 det</t>
  </si>
  <si>
    <t>REACTIVOS DOSAJE DE GLUCOSA - AUTOMATIZADO</t>
  </si>
  <si>
    <t>caja x1000 DET</t>
  </si>
  <si>
    <t>REACTIVOS DOSAJE DE AGA Y ELECTROLITOS</t>
  </si>
  <si>
    <t>GLUCOSA ANHIDRA 75 G</t>
  </si>
  <si>
    <t>PAQ</t>
  </si>
  <si>
    <t>REACTIVOS DOSAJE DE DESHIDROGENASA LACTICA - AUTOMATIZADO</t>
  </si>
  <si>
    <t>REACTIVOS DOSAJE DE COLESTEROL HDL - AUTOMATIZADO</t>
  </si>
  <si>
    <t>caja x423 DET</t>
  </si>
  <si>
    <t>REACTIVOS DOSAJE DE COLESTEROL LDL - AUTOMATIZADO</t>
  </si>
  <si>
    <t>REACTIVOS DOSAJE DE FOSFATASA ALCALINA - AUTOMATIZADO</t>
  </si>
  <si>
    <t>caja x1968 DET</t>
  </si>
  <si>
    <t>REACTIVOS DOSAJE DE FOSFORO SERICO - AUTOMATIZADO</t>
  </si>
  <si>
    <t>det</t>
  </si>
  <si>
    <t>REACTIVOS DOSAJE DE FOSFORO EN ORINA - AUTOMATIZADO</t>
  </si>
  <si>
    <t>Caja x 1000 cc</t>
  </si>
  <si>
    <t>REACTIVOS DOSAJE DE PROTEINAS TOTALES - AUTOMATIZADO</t>
  </si>
  <si>
    <t>caja x2385 DET</t>
  </si>
  <si>
    <t>REACTIVOS DOSAJE DE ALBUMINA SERICA - AUTOMATIZADO</t>
  </si>
  <si>
    <t>REACTIVOS DOSAJE DE TGO - AUTOMATIZADO</t>
  </si>
  <si>
    <t>REACTIVOS DOSAJE DE TGP - AUTOMATIZADO</t>
  </si>
  <si>
    <t>REACTIVOS DOSAJE DE TRIGLICERIDOS - AUTOMATIZADO</t>
  </si>
  <si>
    <t>caja x3114 DET</t>
  </si>
  <si>
    <t>REACTIVOS DOSAJE DE ACIDO URICO - AUTOMATIZADO</t>
  </si>
  <si>
    <t>REACTIVOS DOSAJE DE ACIDO URICO EN ORINA - AUTOMATIZADO</t>
  </si>
  <si>
    <t>Cajax1968det</t>
  </si>
  <si>
    <t>REACTIVOS TEST DE ADA - SEMIAUTOMATIZADO</t>
  </si>
  <si>
    <t>KIT X 200 DET</t>
  </si>
  <si>
    <t>REACTIVOS DOSAJE DE UREA - AUTOMATIZADO</t>
  </si>
  <si>
    <t>caja x1644 DET</t>
  </si>
  <si>
    <t>Kit Electrolitos</t>
  </si>
  <si>
    <t>Hormona Estradiol Libre automatizada</t>
  </si>
  <si>
    <t>Hemograma Automatizado 25 Parametros</t>
  </si>
  <si>
    <t>Kit GRAM</t>
  </si>
  <si>
    <t>Violeta De Genciana X 100 G</t>
  </si>
  <si>
    <t>GR</t>
  </si>
  <si>
    <t>Colorante Fucsina Basica X 100 G</t>
  </si>
  <si>
    <t>Alcohol Etilico (Etanol) 96º X 1 L</t>
  </si>
  <si>
    <t>Fenol En Cristales P.A. X 1 Kg</t>
  </si>
  <si>
    <t>ML</t>
  </si>
  <si>
    <t>Fibrinogeno</t>
  </si>
  <si>
    <t>Dosaje De Tiempo De Protrombina X 100 Determinaciones</t>
  </si>
  <si>
    <t>Dosaje De Tiempo De Trombina</t>
  </si>
  <si>
    <t>Dosaje De Tiempo De Tromboplastina Parcial X 120 Determinaciones</t>
  </si>
  <si>
    <t>Aceite De Inmersion Para Microscopia X 500 Ml</t>
  </si>
  <si>
    <t>Colorante Azul De Metileno X 100 G</t>
  </si>
  <si>
    <t>Suero Anti A X 10 Ml</t>
  </si>
  <si>
    <t>Suero Anti B X 10 Ml</t>
  </si>
  <si>
    <t>Suero Anti D X 10 Ml</t>
  </si>
  <si>
    <t>Suero Anti "A1" x 5 ml. Lectina</t>
  </si>
  <si>
    <t>MCL</t>
  </si>
  <si>
    <t>Prueba Rapida Para Diagnostico De Sifilis (Rpr)</t>
  </si>
  <si>
    <t>Hiv 1+2 Ag/Ac Elisa</t>
  </si>
  <si>
    <t>Hierro Serico</t>
  </si>
  <si>
    <t>Glucosa Automatizada</t>
  </si>
  <si>
    <t>Calcio Automatizado</t>
  </si>
  <si>
    <t>Creatinina Cinetica Automatizada (orina)</t>
  </si>
  <si>
    <t>Dosaje de Sodio</t>
  </si>
  <si>
    <t>Dosaje De Cloro</t>
  </si>
  <si>
    <t>Dosaje de Potasio</t>
  </si>
  <si>
    <t>Triglicerido Enzimatico</t>
  </si>
  <si>
    <t>Adenosina Q.P. 10 grs</t>
  </si>
  <si>
    <t>Fosfato de sodio dibasico x 500gr</t>
  </si>
  <si>
    <t>Kit Porfobilinogeno</t>
  </si>
  <si>
    <t>Proteina C Reactiva (Pcr) X 50 Determinaciones</t>
  </si>
  <si>
    <t>Hemoglobina Glicosilada</t>
  </si>
  <si>
    <t>Toxoplasma ig M</t>
  </si>
  <si>
    <t>Yodo Metalico Usp X 1 Kg</t>
  </si>
  <si>
    <t>Yoduro De Potasio P. A. X 250 G</t>
  </si>
  <si>
    <t>Toxoplasma ig G</t>
  </si>
  <si>
    <t>Hormona Tiroide Estimulante (Tsh) Automatizado</t>
  </si>
  <si>
    <t>Clamidia</t>
  </si>
  <si>
    <t>Hormona Tiroxina (T4) Libre Automatizada</t>
  </si>
  <si>
    <t>Hormona Tiroxina (T4) Total Metodo Automatizado</t>
  </si>
  <si>
    <t>Hormona Calcitonina</t>
  </si>
  <si>
    <t>Test De Tiroglobulina X 100 Determinaciones</t>
  </si>
  <si>
    <t>Hormona Triyodotironina (T3) Total Automatizado</t>
  </si>
  <si>
    <t>Haptoglobina</t>
  </si>
  <si>
    <t>Hormona Triyodotironina (T3) Libre</t>
  </si>
  <si>
    <t>Tubo De Ensayo De Vidrio 13 Mm X 100 Mm</t>
  </si>
  <si>
    <t>Placa Petri Descartable 16 Mm X 100 Mm</t>
  </si>
  <si>
    <t>Caldo Casoy (Trypticsoy Broth) X 500 G</t>
  </si>
  <si>
    <t>Disco De Sensibilidad X 50 Discos</t>
  </si>
  <si>
    <t>Agar Base X 500 G</t>
  </si>
  <si>
    <t>Agar Mac Conkey X 500 G</t>
  </si>
  <si>
    <t>Agar Manitol Salado X 500 G</t>
  </si>
  <si>
    <t>Agar Urea De Christensen Sin Aditivo X 500 G</t>
  </si>
  <si>
    <t>Agar Tsi (Triple Azucar Hierro) X 500 G</t>
  </si>
  <si>
    <t>Agar Muller Hinton X 500 G</t>
  </si>
  <si>
    <t>Agar Citrato Simmons X 500 G</t>
  </si>
  <si>
    <t>Agar Lia (Lisina Hierro Agar) X 500 G</t>
  </si>
  <si>
    <t>Agua Para Inyeccion Iny 1 L</t>
  </si>
  <si>
    <t>Hisopo De Algodon Con Mango De Madera 6" X 100</t>
  </si>
  <si>
    <t>Asa de Koll Calibrada*</t>
  </si>
  <si>
    <t>Lapiz Demografico Color Rojo</t>
  </si>
  <si>
    <t>Und</t>
  </si>
  <si>
    <t xml:space="preserve">Incisión y drenaje </t>
  </si>
  <si>
    <t>Punción aspirativa de absceso, hematoma, quiste</t>
  </si>
  <si>
    <t>Desbridamiento de eccema o infección de la piel</t>
  </si>
  <si>
    <t>Limpieza quirúrgica</t>
  </si>
  <si>
    <t>Biopsia de piel, tejido subcutáneo y/o mucosa, lesión única</t>
  </si>
  <si>
    <t xml:space="preserve">Corrección simple de heridas superficiales </t>
  </si>
  <si>
    <t>Corrección compleja de heridas</t>
  </si>
  <si>
    <t xml:space="preserve">Cambio de apósitos y curaciones bajo anestesia </t>
  </si>
  <si>
    <t>Punción con aguja fina de quiste de mama</t>
  </si>
  <si>
    <t xml:space="preserve">Biopsia de mama, aguja trócar </t>
  </si>
  <si>
    <t>Biopsia percutánea de mama con imágenes</t>
  </si>
  <si>
    <t>Resección quirúrgica nódulo palpable</t>
  </si>
  <si>
    <t>Artrocentesis y/o infiltración</t>
  </si>
  <si>
    <t>Tracción esquelética</t>
  </si>
  <si>
    <t>Tratamiento cerrado de fractura de clavícula sin manipulación</t>
  </si>
  <si>
    <r>
      <t xml:space="preserve">Tratamiento cerrado de luxación de hombro </t>
    </r>
    <r>
      <rPr>
        <sz val="10"/>
        <color indexed="10"/>
        <rFont val="Arial Narrow"/>
        <family val="2"/>
      </rPr>
      <t>sin manipulación</t>
    </r>
  </si>
  <si>
    <t>Tratamiento abierto de fractura de olécranon</t>
  </si>
  <si>
    <t>Remoción de implante</t>
  </si>
  <si>
    <t>Tratamiento cerrado de fractura radial o ulnar</t>
  </si>
  <si>
    <t>Tratamiento cerrado de fractura radial o ulnar, con manipulación</t>
  </si>
  <si>
    <t>Tratamiento abierto de fractura radial, incluye fijación interna</t>
  </si>
  <si>
    <t>Tratamiento de fractura radial y radial ulnar</t>
  </si>
  <si>
    <t>Fijación percutánea de fractura radial</t>
  </si>
  <si>
    <t>Tratamiento cerrado de fractura de hueso carpiano; excepto escafoides</t>
  </si>
  <si>
    <t>Fijación percutánea de fractura carpo-metacarpiana</t>
  </si>
  <si>
    <t>Tenotomía del aductor</t>
  </si>
  <si>
    <t>Tenotomía del psoas</t>
  </si>
  <si>
    <t>Osteotomía pélvica</t>
  </si>
  <si>
    <t>Osteotomía femoral</t>
  </si>
  <si>
    <t>Fijación percutánea de fractura de pelvis</t>
  </si>
  <si>
    <t>Tratamiento abierto de de fractura pélvica y/o luxación, incluye fijación interna</t>
  </si>
  <si>
    <t>Tratamiento abierto de fractura acetabular</t>
  </si>
  <si>
    <t>Fijación percutánea de fractura femoral proximal</t>
  </si>
  <si>
    <t>Tratamiento de la luxación de cadera (congénita o patológica) por abducción, férula o tracción, sin manipulación</t>
  </si>
  <si>
    <t>Tratamiento de la luxación de cadera (congénita o patológica) por abducción, férula o tracción, con manipulación y que requiere anestesia</t>
  </si>
  <si>
    <t>Tratamiento abierto de luxación de cadera (congénita o patológica), por reemplazo de cabeza femoral (incluye tenotomía)</t>
  </si>
  <si>
    <t>Tracción cutánea</t>
  </si>
  <si>
    <t>Tratamiento cerrado de fractura femoral, sin manipulación</t>
  </si>
  <si>
    <t>Tratamiento cerrado de luxación de rodilla, sin anestesia</t>
  </si>
  <si>
    <t>Tratamiento cerrado de luxación de rodilla, con anestesia</t>
  </si>
  <si>
    <r>
      <t xml:space="preserve">Tratamiento cerrado de fractura tibial, </t>
    </r>
    <r>
      <rPr>
        <sz val="10"/>
        <color indexed="10"/>
        <rFont val="Arial Narrow"/>
        <family val="2"/>
      </rPr>
      <t>sin manipulación</t>
    </r>
  </si>
  <si>
    <t>Tratamiento cerrado de fractura tibial, con manipulación</t>
  </si>
  <si>
    <t>Tratamiento abierto de fractura de tobillo</t>
  </si>
  <si>
    <t>Tratamiento cerrado de fractura de hueso tarsiano (excepto astrágalo y calcáneo) o metatarsiano</t>
  </si>
  <si>
    <t>Fijación percutánea de fractura de huesos del tarso</t>
  </si>
  <si>
    <t>Fijación percutánea de fractura de los huesos del metatarso</t>
  </si>
  <si>
    <t>Fijación percutánea de fractura del dedo gordo del pie, falange o falanges, con manipulación</t>
  </si>
  <si>
    <t>Aplicación de corsé de yeso</t>
  </si>
  <si>
    <t>Aplicación de yeso tóraco-braquial (tipo Velpeau)</t>
  </si>
  <si>
    <t>Aplicación de yeso de hombro a mano</t>
  </si>
  <si>
    <t>Aplicación de yeso corto de brazo o pierna (codo a dedo)</t>
  </si>
  <si>
    <t>Aplicación de férula en el antebrazo</t>
  </si>
  <si>
    <t>Vendaje de hombro (Velpeau)</t>
  </si>
  <si>
    <t>Aplicación de yeso pelvi-pedio</t>
  </si>
  <si>
    <t>Aplicación de yeso de rodilla a dedos del pie</t>
  </si>
  <si>
    <t>Intubación endotraqueal</t>
  </si>
  <si>
    <t>Laringoscopía directa</t>
  </si>
  <si>
    <t>Traqueostomía</t>
  </si>
  <si>
    <t>Neumonostomía; para drenaje a cielo abierto de absceso o quiste</t>
  </si>
  <si>
    <t>Neumonostomía; con drenaje percutáneo de absceso o quiste</t>
  </si>
  <si>
    <t>Biopsia de pleura percutánea</t>
  </si>
  <si>
    <t>Neumonectomía</t>
  </si>
  <si>
    <t>Lobectomía</t>
  </si>
  <si>
    <t>Tubo de toracostomía cerrada, incluye sello de agua</t>
  </si>
  <si>
    <t>Creación de ventana pericárdica</t>
  </si>
  <si>
    <t>By pass (aorto-coronario) aorto-subclavia o carótida</t>
  </si>
  <si>
    <t>Exsanguinotranfusión, neonato</t>
  </si>
  <si>
    <t xml:space="preserve">Transfusión intrauterina </t>
  </si>
  <si>
    <t>Cateterización de vena umbilical en RN</t>
  </si>
  <si>
    <t>Colocación de Catéter venoso central CVC</t>
  </si>
  <si>
    <t xml:space="preserve">Embolización de arteria uterina: Oclusión o embolización transcatéter </t>
  </si>
  <si>
    <t xml:space="preserve">Ligadura arteria grande - abdomen </t>
  </si>
  <si>
    <t>Aspirado de médula ósea</t>
  </si>
  <si>
    <t>Biopsia de médula ósea</t>
  </si>
  <si>
    <t>Biopsia o excisión de nódulo linfático</t>
  </si>
  <si>
    <t>Biopsia de nódulo linfático por aspiración</t>
  </si>
  <si>
    <t>Cirugía correctiva de fisura labial</t>
  </si>
  <si>
    <t>Cirugía correctiva de paladar hendido</t>
  </si>
  <si>
    <t>Escleroterapia de várices esofágicas con esofagoscopía</t>
  </si>
  <si>
    <t>Esofagoscopía con ligadura de varices esofágicas</t>
  </si>
  <si>
    <t>Endoscopía gastrointestinal alta</t>
  </si>
  <si>
    <t>Biopsia de lesión de estómago</t>
  </si>
  <si>
    <t>Gastrorrafia, sutura de úlcera, herida o lesión duodenal o gástrica perforada</t>
  </si>
  <si>
    <t>Enterolisis (liberación de adherencias intestinales)</t>
  </si>
  <si>
    <t>Corrección de malrotación mediante lisis de bandas duodenales y/o reducción de vólvulo de intestino medio por vía laparoscópica</t>
  </si>
  <si>
    <t>Biopsia de lesión de intestino delgado</t>
  </si>
  <si>
    <t xml:space="preserve">Apendicectomía </t>
  </si>
  <si>
    <t>Apendicectomía por apéndice con ruptura de absceso o peritonitis generalizada</t>
  </si>
  <si>
    <t>Apendicectomía laparoscópica</t>
  </si>
  <si>
    <t>Proctosigmoidoscopía</t>
  </si>
  <si>
    <t>Colonoscopía diagnóstica, flexible</t>
  </si>
  <si>
    <t>Colonoscopía con biopsia</t>
  </si>
  <si>
    <t>Colecistectomía laparoscópica</t>
  </si>
  <si>
    <t>Colecistectomía laparoscópica con colangiografía</t>
  </si>
  <si>
    <t>Laparotomía Exploratoria</t>
  </si>
  <si>
    <t>IMPEDANCIOMETRO</t>
  </si>
  <si>
    <t>Set instrumental de Craneotomía</t>
  </si>
  <si>
    <t>Set instrumental de Cirugía Laparoscópica</t>
  </si>
  <si>
    <t>Set instrumental para Traumatología</t>
  </si>
  <si>
    <t>Set instrumental para Colpografía</t>
  </si>
  <si>
    <t>Set instrumental de Cirugia Dental</t>
  </si>
  <si>
    <t>Set instrumental de diagnóstico odontológico</t>
  </si>
  <si>
    <t>Set instrumental de endodoncia</t>
  </si>
  <si>
    <t>Set Instrumental de DIU</t>
  </si>
  <si>
    <t>Set instrumental de punción lumbar</t>
  </si>
  <si>
    <t>Set instrumental Toracocentesis</t>
  </si>
  <si>
    <t>Set Instrumental de artroscopia de hombro</t>
  </si>
  <si>
    <t>Set Instrumental de artroscopia de rodilla</t>
  </si>
  <si>
    <t>Set Instrumental de Cirugia de Estómago</t>
  </si>
  <si>
    <t>Set instrumental de Cirugia Laparoscopica de Ginecología</t>
  </si>
  <si>
    <t>Set instrumental para legrado uterino</t>
  </si>
  <si>
    <t>Set para Intubación difícil con coche</t>
  </si>
  <si>
    <t>Set instrumental para episiotomía</t>
  </si>
  <si>
    <t>Set instrumental para legrado puerperal</t>
  </si>
  <si>
    <t>Excisión de lesión local de epidídimo</t>
  </si>
  <si>
    <t>Epididimectomía; unilateral</t>
  </si>
  <si>
    <t>Epididimectomía bilateral</t>
  </si>
  <si>
    <t>Epididimovasostomía, anastomosis del epidídimo a vasos deferentes; unilateral</t>
  </si>
  <si>
    <t>Punción aspirativa de hidrocele, túnica vaginal del testículo, con o sin inyección de medicamentos</t>
  </si>
  <si>
    <t>Excisión de hidrocele unilateral</t>
  </si>
  <si>
    <t>Corrección de hidrocele, túnica vaginal del testículo (procedimiento de Bottle)</t>
  </si>
  <si>
    <t>Drenaje de absceso de la pared escrotal</t>
  </si>
  <si>
    <t>Extirpación de cuerpo extraño del escroto</t>
  </si>
  <si>
    <t>Resección de escroto</t>
  </si>
  <si>
    <t>Escrotoplastía</t>
  </si>
  <si>
    <t>Vasectomía por vía laparoscópica</t>
  </si>
  <si>
    <t>Vasovasostomía, vasovasorrafia</t>
  </si>
  <si>
    <t>Ligadura (percutánea) de vasos deferentes, unilateral o bilateral</t>
  </si>
  <si>
    <t>Excisión de hidrocele o lesión de cordón espermático</t>
  </si>
  <si>
    <t>Excisión de varicocele o ligadura de venas espermáticas debido a varicocele</t>
  </si>
  <si>
    <t>Tratamiento de varicocele por laparoscopía</t>
  </si>
  <si>
    <t>Vesiculotomía</t>
  </si>
  <si>
    <t>Vesiculectomía, cualquier abordaje</t>
  </si>
  <si>
    <t>Biopsia de próstata; con aguja o en sacabocado; una sola o varias</t>
  </si>
  <si>
    <t>Prostatotomía, drenaje externo de absceso prostático</t>
  </si>
  <si>
    <t>Prostatectomía suprapúbica subtotal, uno o dos estadíos</t>
  </si>
  <si>
    <t>Prostatectomía retropúbica, subtotal</t>
  </si>
  <si>
    <t>Prostatectomía retropúbica, radical, con o sin conservación de nervio</t>
  </si>
  <si>
    <t>Colocación transperineal de agujas o catéteres en la próstata para aplicación de radioelementos intersticiales</t>
  </si>
  <si>
    <t>Incisión y drenaje de absceso vulvar o perineal</t>
  </si>
  <si>
    <t>Destrucción de lesión(es) de vulva; cualquier método</t>
  </si>
  <si>
    <t>Biopsia de vulva o perineo; una lesión</t>
  </si>
  <si>
    <t>Vulvectomía simple</t>
  </si>
  <si>
    <t>Vulvectomía radical</t>
  </si>
  <si>
    <t>Himenectomía parcial, o revisión del anillo himeneal</t>
  </si>
  <si>
    <t>Excisión de quiste o glándula de Bartholino</t>
  </si>
  <si>
    <t>Corrección plástica del introito</t>
  </si>
  <si>
    <t>Colpotomía; con exploración y/o drenaje de absceso pélvico</t>
  </si>
  <si>
    <t>Biopsia de mucosa vaginal</t>
  </si>
  <si>
    <t>Vaginectomía, extirpación parcial de la pared vaginal</t>
  </si>
  <si>
    <t>Vaginectomía, extirpación completa de la pared vaginal</t>
  </si>
  <si>
    <t>Colpocleisis (tipo Le Fort)</t>
  </si>
  <si>
    <t>Excisión de tabique vaginal</t>
  </si>
  <si>
    <t>Corrección plástica de uretrocele</t>
  </si>
  <si>
    <t>Colporrafia anterior, corrección de cistocele con o sin corrección de uretrocele</t>
  </si>
  <si>
    <t>Película radiográfica 30 x 40</t>
  </si>
  <si>
    <t>VIDEO NASOLARINGOFIBROSCOPIO</t>
  </si>
  <si>
    <t>Artrotomía de articulación glenohumeral, incluyendo exploración, drenaje, extirpación de cuerpo extraño, biopsia</t>
  </si>
  <si>
    <t>Medición de fosfatasa alcalina leucocitaria</t>
  </si>
  <si>
    <t>Prueba de muramidasa</t>
  </si>
  <si>
    <t>Medición de fragilidad osmótica de eritrocitos sin incubación</t>
  </si>
  <si>
    <t xml:space="preserve">Recuento de plaquetas </t>
  </si>
  <si>
    <t>Tiempo de protrombina</t>
  </si>
  <si>
    <t>Tiempo de trombina plasmática</t>
  </si>
  <si>
    <t>Células LE</t>
  </si>
  <si>
    <t>Brucella estudio serológico completo</t>
  </si>
  <si>
    <t>Brucella estudio con rosa de bengala</t>
  </si>
  <si>
    <t>Brucella: aglutinaciones bloqueadores</t>
  </si>
  <si>
    <t>Brucella:fenómeno de zona</t>
  </si>
  <si>
    <t>Crioaglutinina; evaluación</t>
  </si>
  <si>
    <t>Complemento total hemolítico (CH 50)</t>
  </si>
  <si>
    <t>Determinación de anticuerpos anti DNA nativo o de doble cadena</t>
  </si>
  <si>
    <t>Determinación de anticuerpos anti DNA de cadena simple</t>
  </si>
  <si>
    <t>Determinación de anticuerpos contra antígeno nuclear extraíble</t>
  </si>
  <si>
    <t>Inmunoensayo cuantitativo para otros antígenos</t>
  </si>
  <si>
    <t>Inmunofijación</t>
  </si>
  <si>
    <t>Análisis de complejos inmunes</t>
  </si>
  <si>
    <t>Determinación de anticuerpos contra la insulina</t>
  </si>
  <si>
    <t>Linfocitos T, recuento total</t>
  </si>
  <si>
    <t>Linfocitos T, recuento absoluto de CD4 y CD8</t>
  </si>
  <si>
    <t>Linfocitos T, recuento absoluto de CD4</t>
  </si>
  <si>
    <t>Factor reumatoideo cualitativo</t>
  </si>
  <si>
    <t>Estreptococo beta hemolítico (prueba rápida)</t>
  </si>
  <si>
    <t>Detección de ancituerpos para Adenovirus</t>
  </si>
  <si>
    <t>Detección de anticuerpos para Aspergilus</t>
  </si>
  <si>
    <t>Detección de anticuerpos para Candida</t>
  </si>
  <si>
    <t>Detección de anticuerpos para Echovirus</t>
  </si>
  <si>
    <t>Detección de anticuerpos para antígeno nuclear del virus Epstein Barr</t>
  </si>
  <si>
    <t>Detección de anticuerpos para antígeno de cápside del virus Epstein Barr</t>
  </si>
  <si>
    <t>Detección de anticuerpos para HTLV-I</t>
  </si>
  <si>
    <t>Detección de anticuerpos para Histoplasma</t>
  </si>
  <si>
    <t>Detección de anticuerpos para HIV-1 / HIV -2</t>
  </si>
  <si>
    <t>Detección semicuantitativa de anticuerpos para HIV-2</t>
  </si>
  <si>
    <t>Detección de anticuerpos IgM para virus de Hepatitis A</t>
  </si>
  <si>
    <t>Detección de anticuerpos para virus Influenza</t>
  </si>
  <si>
    <t>Determinación de anticuerpos para Mycoplasma</t>
  </si>
  <si>
    <t>Determinación de anticuerpos para Rubéola</t>
  </si>
  <si>
    <t>Prueba de confirmación de anticuerpos para Treponema Pallidum</t>
  </si>
  <si>
    <t>Determinación de anticuerpos para virus varicela zoster</t>
  </si>
  <si>
    <t>Determinación de anticuerpos para Yersinia</t>
  </si>
  <si>
    <t>Determinación de anticuerpos para Hepatitis C</t>
  </si>
  <si>
    <t>Test de Coombs directo</t>
  </si>
  <si>
    <t>Test de Coombs indirecto</t>
  </si>
  <si>
    <t>Obtención, procesado y almacenamiento de sangre o componente autólogo</t>
  </si>
  <si>
    <t>Tipificación completa fenotipo Rh</t>
  </si>
  <si>
    <t>Prueba de compatibilidad para cada unidad; técnica de antiglobulina</t>
  </si>
  <si>
    <t>Dosaje de subunidad beta</t>
  </si>
  <si>
    <t>Hemocultivo</t>
  </si>
  <si>
    <t>Laboratorio de Microbiología</t>
  </si>
  <si>
    <t>Análisis Microbiológicos</t>
  </si>
  <si>
    <t>Coprocultivo</t>
  </si>
  <si>
    <t>Mielocultivo</t>
  </si>
  <si>
    <t>Urocultivo con recuento de colonias</t>
  </si>
  <si>
    <t xml:space="preserve">Urocultivo y antibiograma </t>
  </si>
  <si>
    <t>Cultivo para hongos a partir de piel, cabello o uñas</t>
  </si>
  <si>
    <t>Baciloscopía: BK</t>
  </si>
  <si>
    <t>Cutivo para anaeróbicos</t>
  </si>
  <si>
    <t>Test de Graham</t>
  </si>
  <si>
    <t>Examen coprológico funcional</t>
  </si>
  <si>
    <t xml:space="preserve">Parasitológico - sedimentación en copa </t>
  </si>
  <si>
    <t>Frotis con tinción especial para cuerpos de inclusión o parásitos (gota gruesa)</t>
  </si>
  <si>
    <t>Detección de antígeno de Cryptosporidium por inmunofluorescencia</t>
  </si>
  <si>
    <t>Detección de antígeno de Herpes simple tipo 1 por inmunofluorescencia</t>
  </si>
  <si>
    <t>Detección de antígeno de virus Influenza A por inmunofluorescencia</t>
  </si>
  <si>
    <t>Detección de antígeno de Treponema Pallidum por inmunofluorescencia</t>
  </si>
  <si>
    <t>Hepatitis B: Ag Epsilon</t>
  </si>
  <si>
    <t>Chagas ELISA</t>
  </si>
  <si>
    <t>Elevación de fractura de cráneo deprimida simple, extradural</t>
  </si>
  <si>
    <t>Elevación de fractura de cráneo deprimida con corrección de duramadre y/o debridamiento de cerebro</t>
  </si>
  <si>
    <t>Craneotomía para corrección de escape dural de LCR, incluyendo cirugía para rinorrea/ otorrea</t>
  </si>
  <si>
    <t>Reducción de craneomegalia (ejm. hidrocefalia tratada); que no requiera injertos óseos o craneoplastía</t>
  </si>
  <si>
    <t>Resección radical de tumor (p. ejm. neoplasia maligna), tejido blando de mano o dedo</t>
  </si>
  <si>
    <t>Fasciectomía de la palma</t>
  </si>
  <si>
    <t>CLIPS ANIQUELADOS TAMANO GRANDE TIPO MARIPOSA</t>
  </si>
  <si>
    <t>CLIPS ANIQUELADOS TAMANO MEDIANO TIPO MARIPOSA</t>
  </si>
  <si>
    <t>CLIPS ANIQUELADOS TAMAÑO CHICO    TIPO MARIPOSA</t>
  </si>
  <si>
    <t>CLIPS FORRADO DE PLÁSTICO N.3 CHICO  CAJA X 100 C/U</t>
  </si>
  <si>
    <t>Clonazepan 2 mg</t>
  </si>
  <si>
    <t>Clopidogrel 75 mg</t>
  </si>
  <si>
    <t>Clorfenamina 10 mg/ml</t>
  </si>
  <si>
    <t>Clorfenamina 2 mg / 5ml Jarabe x 100 ml o más</t>
  </si>
  <si>
    <t>Clorfenamina 4 mg</t>
  </si>
  <si>
    <t>Cloruro de potasio 20 % x 10 ml</t>
  </si>
  <si>
    <t>Cloruro de sodio 0.9 % x 1 L</t>
  </si>
  <si>
    <t>Cloruro de sodio 0.9 % x 100 ml</t>
  </si>
  <si>
    <t>Cloruro de sodio 0.9 % x 250 ml</t>
  </si>
  <si>
    <t>Cloruro de sodio 20 % x 20 ml</t>
  </si>
  <si>
    <t>Clotrimazol 1 % crema x 20 a 30 g</t>
  </si>
  <si>
    <t>Cobertor para equipo de calentamiento corporal  23 cm x 274 cm</t>
  </si>
  <si>
    <t>Cobertor para equipo de calentamiento corporal  91 cm x 84 cm</t>
  </si>
  <si>
    <t>Codeina fosfato 60 mg</t>
  </si>
  <si>
    <t>Colcha nido de abeja color blanco de 1 1/2 plaza</t>
  </si>
  <si>
    <t>Colchicina 0.5 mg</t>
  </si>
  <si>
    <t>Colector de secreción bronquial</t>
  </si>
  <si>
    <t>Colector urinario masculino Adulto talla large</t>
  </si>
  <si>
    <t>Colector urinario masculino Adulto talla medium</t>
  </si>
  <si>
    <t>COMPAS 30 X 30 CM.</t>
  </si>
  <si>
    <t>Compresa de gasa quirúrgica grande 48 cm x 48</t>
  </si>
  <si>
    <t xml:space="preserve">Compresa de gasa quirúrgica mediana </t>
  </si>
  <si>
    <t>Condensador higroscópico de humedad</t>
  </si>
  <si>
    <t>Conector en "Y" para circulación extracorporea 1/4" x 1/4" x 1/4"</t>
  </si>
  <si>
    <t>Conector en "Y" para circulación extracorporea 1/4" x 1/4" x 3/8"</t>
  </si>
  <si>
    <t>Corrección de Sindactilia (dedos en membrana), cada espacio interdigital; con colgajos cutáneos</t>
  </si>
  <si>
    <t>Osteotomía metacarpiana, falange de dedo</t>
  </si>
  <si>
    <t>Osteoplastía, alargamiento, metacarpo o falange</t>
  </si>
  <si>
    <t>Corrrección de mano hendida</t>
  </si>
  <si>
    <t>Corrección de dígito bífido</t>
  </si>
  <si>
    <t>Reconstrucción de dígito supernumerario, tejido blando y hueso</t>
  </si>
  <si>
    <t>Corrección de Macrodactilia</t>
  </si>
  <si>
    <t>Corrección/liberación de músculos intrínsecos de la mano, cada músculo</t>
  </si>
  <si>
    <t>Excisión de surcos anulares constrictivos, con varias Z-plastías</t>
  </si>
  <si>
    <t>Liberación de contractura cicatrizal, flexor o extensor de mano y/o dedo</t>
  </si>
  <si>
    <t>Fijación esquelética percutánea de fractura metacarpiana</t>
  </si>
  <si>
    <t>Tratamiento abierto de fractura metacarpiana, falanges</t>
  </si>
  <si>
    <t>Acido hidroxiindolacético, 5-(HIAA)</t>
  </si>
  <si>
    <t>Hidroxiprogesterona, 17-D</t>
  </si>
  <si>
    <t>Hidroxiprolina; total</t>
  </si>
  <si>
    <t>Inmunohistoquímica por marcador</t>
  </si>
  <si>
    <t>Capacidad de ligar el hierro</t>
  </si>
  <si>
    <t>Cetosteroides, 17- (17-KS); totales</t>
  </si>
  <si>
    <t>Lactato deshidrogenasa (LD), (LDH); isoenzimas, separación y determinación cuantitativa</t>
  </si>
  <si>
    <t>Lactosa en orina; cuantitativa</t>
  </si>
  <si>
    <t>Lipasa</t>
  </si>
  <si>
    <t>Lipoproteínas en sangre; separación y determinación cuantitativa por electroforesis</t>
  </si>
  <si>
    <t>Magnesio</t>
  </si>
  <si>
    <t>Mioglobina</t>
  </si>
  <si>
    <t>Opiáceos (p. ej., morfina, meperidina)</t>
  </si>
  <si>
    <t>Osmolalidad; sangre</t>
  </si>
  <si>
    <t>Osmolalidad; orina</t>
  </si>
  <si>
    <t>Fenilalanina (PKU), en sangre</t>
  </si>
  <si>
    <t>Fosfatasa ácida; total</t>
  </si>
  <si>
    <t>Fosfatasa ácida prostática</t>
  </si>
  <si>
    <t>Fosfatasa alcalina</t>
  </si>
  <si>
    <t>Fosfatasa alcalina; isoenzimas</t>
  </si>
  <si>
    <t xml:space="preserve">Fosfolípidos </t>
  </si>
  <si>
    <t>Fósforo inorgánico (fosfato); en orina</t>
  </si>
  <si>
    <t>Porfobilinógeno en orina; cualitativo</t>
  </si>
  <si>
    <t>Porfirinas en orina; cualitativas</t>
  </si>
  <si>
    <t>Porfirinas fecales; cuantitativas</t>
  </si>
  <si>
    <t>Potasio; en orina</t>
  </si>
  <si>
    <t>Pregnandiol</t>
  </si>
  <si>
    <t>Progesterona</t>
  </si>
  <si>
    <t>Procalcitonina</t>
  </si>
  <si>
    <t>Prolactina</t>
  </si>
  <si>
    <t>Proteínas; fraccionamiento y determinación cuantitativa por electroforesis</t>
  </si>
  <si>
    <t>Proteinuria de 24 horas</t>
  </si>
  <si>
    <t>Piruvato quinasa (PK)</t>
  </si>
  <si>
    <t>Renina</t>
  </si>
  <si>
    <t>Sodio; orina</t>
  </si>
  <si>
    <t>Somatomedina</t>
  </si>
  <si>
    <t>Sustancias reductoras</t>
  </si>
  <si>
    <t>Testosterona; total</t>
  </si>
  <si>
    <t>Tiroglobulina</t>
  </si>
  <si>
    <t>Miomectomía por abordaje vaginal</t>
  </si>
  <si>
    <t>Miomectomía histeroscópica</t>
  </si>
  <si>
    <t>Histerectomía abdominal supracervical</t>
  </si>
  <si>
    <t>Histerectomía abdominal total, incluyendo vaginectomía parcial, y muestreo de ganglios linfáticos paraaórticos y pélvicos</t>
  </si>
  <si>
    <t>Histerectomía abdominal radical, con linfadenectomía pélvica total bilateral y muestreo de ganglios paraaórticos</t>
  </si>
  <si>
    <t>Exenteración pélvica por malignidad ginecológica, con histerectomía abdominal total o cervicectomía</t>
  </si>
  <si>
    <t>Histerectomía vaginal</t>
  </si>
  <si>
    <t>Histerectomía vaginal con extirpación de tubo(s) y/u ovario(s)</t>
  </si>
  <si>
    <t>Histerectomía vaginal, con colpectomía total o parcial</t>
  </si>
  <si>
    <t>Histerectomía vaginal, radical (operación de Schauta)</t>
  </si>
  <si>
    <t>Inserción de dispositivo intrauterino (DIU)</t>
  </si>
  <si>
    <t>Remoción de dispositivo intrauterino (DIU)</t>
  </si>
  <si>
    <t>Suspensión uterina, con o sin acortamiento de ligamentos redondos, con o sin acortamiento de ligamentos sacrouterinos</t>
  </si>
  <si>
    <t>Histeroplastía, corrección de anomalía uterina (tipo Strassman)</t>
  </si>
  <si>
    <t>Histerectomía vaginal asistida laparoscópicamente</t>
  </si>
  <si>
    <t>Histeroscopía diagnóstica</t>
  </si>
  <si>
    <t>Histeroscopía terapéutica: liberación de adherencias intrauterinas y/o resección de pólipos, leiomiomas, cuerpo extraño, tejido endometrial, toma de muestra</t>
  </si>
  <si>
    <t>Estudio de densidad ósea de una o más zonas por absorciometría única de fotones</t>
  </si>
  <si>
    <t>Gammagrafía de médula ósea</t>
  </si>
  <si>
    <t>Gammagrafía ósea planar y tomográfica</t>
  </si>
  <si>
    <t>Gammagrafía ósea trifásica</t>
  </si>
  <si>
    <t>Gammagrafía ósea Segmentaria-segmento</t>
  </si>
  <si>
    <t>Gammagrafía ósteomuscular</t>
  </si>
  <si>
    <t>Gammagrafía ósteoarticular-otros</t>
  </si>
  <si>
    <t>Gammagrafía ósteoarticular-coxofemorales</t>
  </si>
  <si>
    <t>Gammagrafía ósteoarticular-sacroiliacas</t>
  </si>
  <si>
    <t>Gammagrafía ósteoarticular-hombros</t>
  </si>
  <si>
    <t>Estudio de trombosis venosa-flebografía isotópica regional</t>
  </si>
  <si>
    <t>Trombovenografía profunda</t>
  </si>
  <si>
    <t>Obtención de imágenes de trombosis venosa mediante venograma bilateral - flebografía isotópica de miembros inferiores</t>
  </si>
  <si>
    <t>Estudio con pirifosfato planar</t>
  </si>
  <si>
    <t>Estudio con pirifosfato planar y tomográfico</t>
  </si>
  <si>
    <t>Estudio con mibi-tec99m reposo-esfuerzo y tomografía (SPECT)</t>
  </si>
  <si>
    <t>Perfusión miocárdiaca con Mibi-tec99m reposo y tomografía (SPECT)</t>
  </si>
  <si>
    <t>Estudio con Talio - 201 en reposo planar y tomográfico</t>
  </si>
  <si>
    <t>Estudio con Talio - 201 en reposo y esfuerzo planar y tomográfico</t>
  </si>
  <si>
    <t>Estudio con Talio - 201 en reposo planar y postdipiridamol con SPECT</t>
  </si>
  <si>
    <t>Ventriculografía en reposo y con aplicación farmacológica</t>
  </si>
  <si>
    <t>Ventriculografía isotópica en reposo y esfuerzo</t>
  </si>
  <si>
    <t>Ventriculografía isotópica en reposo</t>
  </si>
  <si>
    <t>Estudio de primer pasaje en reposo</t>
  </si>
  <si>
    <t>Estudio de primer pasaje reposo y esfuerzo</t>
  </si>
  <si>
    <t>Estudio de shunts y cálculo del QP/QS</t>
  </si>
  <si>
    <t>Gammagrafía miocárdica con pirofosfato</t>
  </si>
  <si>
    <t>Gammagrafía de espacio vascular cardiaco y/o grandes vasos</t>
  </si>
  <si>
    <t>Terapia con radionucleidos</t>
  </si>
  <si>
    <t>Atención en planificación familiar</t>
  </si>
  <si>
    <t>Control de Nutrición</t>
  </si>
  <si>
    <t>Atención de servicio social</t>
  </si>
  <si>
    <t>Consulta ambulatoria para la evaluación y manejo de un paciente continuador especializada</t>
  </si>
  <si>
    <t>Estudio fisiológico no invasivo arterial de las extremidades superiores o inferiores (Doppler arterial de extremidades)</t>
  </si>
  <si>
    <t>Estudio fisiológico no invasivo venoso de extremidades (Doppler venoso  de extremidades)</t>
  </si>
  <si>
    <t>Apoyo ventilatorio (p. ej. no invasivo)</t>
  </si>
  <si>
    <t>Tratamiento por inhalación con o sin presión</t>
  </si>
  <si>
    <t>Oximetría no invasiva</t>
  </si>
  <si>
    <t>Electromiografía, una extremidad</t>
  </si>
  <si>
    <t>Estudio de velocidad, amplitud y latencia de conducción nerviosa, nervio motor</t>
  </si>
  <si>
    <t>Potenciales evocados visuales</t>
  </si>
  <si>
    <t>Pruebas psicológicas</t>
  </si>
  <si>
    <t>Pruebas de desarrollo limitadas</t>
  </si>
  <si>
    <t>Pruebas de desarrollo prolongado</t>
  </si>
  <si>
    <t>Examen de estado neuroconductual</t>
  </si>
  <si>
    <t xml:space="preserve">Infusión IV </t>
  </si>
  <si>
    <t>Fototerapia – actinoterapia (luz ultravioleta)</t>
  </si>
  <si>
    <t>Terapia física a una o más áreas; frío o calor local</t>
  </si>
  <si>
    <t>Procedimiento terapéutico para reeducación neuromuscular del movimiento, equilibrio, coordinación, sentido quinestésico, postura y propiocepción.</t>
  </si>
  <si>
    <t>Sesión: Hidroterapia: tanque de Whirlpool +  procedimiento terapéutico (Quinesioterapia)</t>
  </si>
  <si>
    <t>Sesión: Procedimiento terapéutico (Quinesioterapia) + agentes físicos</t>
  </si>
  <si>
    <t>Desarrollo de habilidades cognitivas</t>
  </si>
  <si>
    <t>Curación de heridas</t>
  </si>
  <si>
    <t>Procedimiento de medicina física / rehabilitación</t>
  </si>
  <si>
    <t>Terapia de nutrición médica (p. ej. Consulta para nutrición parenteral)</t>
  </si>
  <si>
    <t>Determinación de agudeza visual bilateral</t>
  </si>
  <si>
    <t>Infiltraciones intraarticulares</t>
  </si>
  <si>
    <t>Consulta ambulatoria II y III nivel de atención</t>
  </si>
  <si>
    <t>Consulta ambulatoria prolongada, II, III nivel de atención</t>
  </si>
  <si>
    <t>Atención de enfermería en II, III nivel de atención</t>
  </si>
  <si>
    <t>Atención en salud mental</t>
  </si>
  <si>
    <t>Atención en nutrición</t>
  </si>
  <si>
    <t>Atención paciente-día hospitalización</t>
  </si>
  <si>
    <t>Atención de Emergencia, Prioridad I (Urgencia)</t>
  </si>
  <si>
    <t>Atención de Emergencia, Prioridad II</t>
  </si>
  <si>
    <t>Atención de Emergencia, Prioridad III</t>
  </si>
  <si>
    <t>Atención de Emergencia, Prioridad IV</t>
  </si>
  <si>
    <t>Atención paciente-día UCI</t>
  </si>
  <si>
    <t>Atención paciente-día cuidados intermedios</t>
  </si>
  <si>
    <t>Visita médica domiciliaria</t>
  </si>
  <si>
    <t>Visita familiar integral</t>
  </si>
  <si>
    <t>Consejería especial (VIH/Salud mental)</t>
  </si>
  <si>
    <t>Atención inmediata del recién nacido</t>
  </si>
  <si>
    <t>Consulta estomatológica no especializada</t>
  </si>
  <si>
    <t>Fisioterapia estomatológica</t>
  </si>
  <si>
    <t>Examen estomatológico</t>
  </si>
  <si>
    <t>Consulta estomatológica especializada</t>
  </si>
  <si>
    <t>Radiografía intraoral periapical</t>
  </si>
  <si>
    <t>Radiografía intraoral oclusal</t>
  </si>
  <si>
    <t>Radiografía extraoral panorámica</t>
  </si>
  <si>
    <t>Radiografía intraoral de mordida</t>
  </si>
  <si>
    <t>D1120</t>
  </si>
  <si>
    <t>Profilaxis</t>
  </si>
  <si>
    <t>Fluorización tópica (gel acidulado, neutro, barniz) y profilaxis</t>
  </si>
  <si>
    <t>Fluorización tópica (gel acidulado, neutro, barniz), sin profilaxis</t>
  </si>
  <si>
    <t>Aplicación de barniz de flúor</t>
  </si>
  <si>
    <t>Inactivación de caries (p. ej. ionómero de vidrio)</t>
  </si>
  <si>
    <t>Restauración de diente decidual, una superficie, amalgama</t>
  </si>
  <si>
    <t>Restauración de diente decidual, dos superficies, amalgama</t>
  </si>
  <si>
    <t>Restauración de diente con resina, dos superficies anteriores</t>
  </si>
  <si>
    <t>Restauración de diente con resina, una superficie, posterior, permanente</t>
  </si>
  <si>
    <t>Restauración de diente con resina, dos superficies, posterior, permanente</t>
  </si>
  <si>
    <t>Recubrimiento pulpar directo</t>
  </si>
  <si>
    <t>Recubrimiento pulpar Indirecto</t>
  </si>
  <si>
    <t xml:space="preserve">Pulpectomía </t>
  </si>
  <si>
    <t>Pulpectomía anterior; diente deciduo</t>
  </si>
  <si>
    <t>Pulpectomía posterior; diente deciduo</t>
  </si>
  <si>
    <t>Tratamiento de conducto en pieza uniradicular vital</t>
  </si>
  <si>
    <t>Tratamiento de conducto en pieza uniradicular no vital</t>
  </si>
  <si>
    <t>Tratamiento de conducto en pieza bicúspide vital</t>
  </si>
  <si>
    <t>Tratamiento de conducto en pieza bicúspide no vital</t>
  </si>
  <si>
    <t>Tratamiento de conducto de pieza multiradicular</t>
  </si>
  <si>
    <t>Tratamiento de obstrucción de canal radicular, acceso no quirúrgico</t>
  </si>
  <si>
    <t>D3346</t>
  </si>
  <si>
    <t>Retratamiento de terapia de canal radicular; pieza anterior</t>
  </si>
  <si>
    <t>D3347</t>
  </si>
  <si>
    <t>Retratamiento de terapia de canal radicular; pieza bicúspide</t>
  </si>
  <si>
    <t>D3348</t>
  </si>
  <si>
    <t>Retratamiento de terapia de canal radicular; pieza multiradicular</t>
  </si>
  <si>
    <t>D3353</t>
  </si>
  <si>
    <t>Apexogénesis</t>
  </si>
  <si>
    <t>D4210</t>
  </si>
  <si>
    <t>Gingivectomía</t>
  </si>
  <si>
    <t>D4341</t>
  </si>
  <si>
    <t>D9110</t>
  </si>
  <si>
    <t>Dosaje de gentamicina</t>
  </si>
  <si>
    <t>Dosaje de litio</t>
  </si>
  <si>
    <t>Dosaje de fenobarbital</t>
  </si>
  <si>
    <t>Dosaje de fenitoína total</t>
  </si>
  <si>
    <t>Dosaje de primidona</t>
  </si>
  <si>
    <t>Dosaje de procainamida</t>
  </si>
  <si>
    <t>Dosaje de quinidina</t>
  </si>
  <si>
    <t>Dosaje de salicilato</t>
  </si>
  <si>
    <t>Dosaje de teofilina</t>
  </si>
  <si>
    <t>Dosaje de tobramicina</t>
  </si>
  <si>
    <t>Dosaje de vancomicina</t>
  </si>
  <si>
    <t>Dosaje de metotrexate</t>
  </si>
  <si>
    <t>Drenaje transrrectal de absceso pélvico</t>
  </si>
  <si>
    <t>Biopsia de la pared anorrectal, abordaje anal (ejm. megacolon congénito)</t>
  </si>
  <si>
    <t>Proctectomía: completa, combinada abdóminoperineal, con colostomía</t>
  </si>
  <si>
    <t>Proctectomía parcial, con anastomosis; abordajes abdominal y transacral</t>
  </si>
  <si>
    <t>Proctectomía, completa (por megacolon congénito), abordajes abdominal y perineal</t>
  </si>
  <si>
    <t>Excisión de prolapso rectal, con anastomosis; abordaje perineal</t>
  </si>
  <si>
    <t>Excisión de tumor rectal mediante proctotomía, abordajes transacral ó transcoccígeo</t>
  </si>
  <si>
    <t>Fibrocolonoscopía derecha</t>
  </si>
  <si>
    <t>Fibrocolonoscopía izquierda</t>
  </si>
  <si>
    <t>Videocolonoscopía derecha</t>
  </si>
  <si>
    <t>Videocolonoscopía izquierda</t>
  </si>
  <si>
    <t>Proctoplastía</t>
  </si>
  <si>
    <t>Proctopexia por prolapso; abordaje abdominal</t>
  </si>
  <si>
    <t>Proctopexia por prolapso; abordaje perineal</t>
  </si>
  <si>
    <t>Proctopexia por prolapso; abordaje laparoscópico</t>
  </si>
  <si>
    <t>Proctopexia combinada con resección sigmoidea, abordaje abdominal</t>
  </si>
  <si>
    <t>Corrección de rectocele; vía abdominal</t>
  </si>
  <si>
    <t>Cierre de fístula rectovesical</t>
  </si>
  <si>
    <t>Cierre de fístula rectouretral</t>
  </si>
  <si>
    <t>Extirpación de impactación fecal o cuerpo extraño bajo anestesia</t>
  </si>
  <si>
    <t>Incisión y drenaje, absceso perianal, superficial</t>
  </si>
  <si>
    <t>Esfinterectomía anal, división de esfínter</t>
  </si>
  <si>
    <t>Incisión de hemorroide trombosada, externa</t>
  </si>
  <si>
    <t>Fisurectomía, con o sin esfinterectomía</t>
  </si>
  <si>
    <t>Criptectomía</t>
  </si>
  <si>
    <t>Papilectomía o excisión de pólipo fibrocutáneo en ano</t>
  </si>
  <si>
    <t>Hemorroidectomía, mediante ligadura simple (ejm. banda de caucho)</t>
  </si>
  <si>
    <t>Tratamiento quirúrgico de fístula anal (fistulectomía/ fistulotomía)</t>
  </si>
  <si>
    <t>Enucleación o excisión de hemorroide externa trombótica</t>
  </si>
  <si>
    <t>Anoscopía diagnóstica, con o sin recolección de muestras</t>
  </si>
  <si>
    <t>Anoplastía, operación plástica para estrechez; adulto</t>
  </si>
  <si>
    <t>Corrección de anomalía cloacal mediante anorectovaginoplastía y uretroplastía, abordaje sacroperineal</t>
  </si>
  <si>
    <t>Esfinteroplastía anal, por incontinencia o prolapso</t>
  </si>
  <si>
    <t>Injerto (operación de Thiersch) por incontinencia rectal y/o prolapso</t>
  </si>
  <si>
    <t>Remoción de alambre de Thiersch o sutura, canal anal</t>
  </si>
  <si>
    <t>Destrucción de lesión(es) ano</t>
  </si>
  <si>
    <t>Destrucción de hemorroides internas</t>
  </si>
  <si>
    <t>Criocirugía de tumor rectal</t>
  </si>
  <si>
    <t>Biopsia hepática, aguja percutánea</t>
  </si>
  <si>
    <t>Película radiográfica 14 x 17</t>
  </si>
  <si>
    <t>Película radiográfica 24 x 30</t>
  </si>
  <si>
    <t>Ecografía obstétrica selectiva evaluación morfológica del feto para descarte de malformaciones</t>
  </si>
  <si>
    <t>Ecografía transvaginal obstétrica</t>
  </si>
  <si>
    <t>Perfil biofísico fetal</t>
  </si>
  <si>
    <t xml:space="preserve">Perfil biofísico fetal sin test no estresante </t>
  </si>
  <si>
    <t>Ecografía fetal Doppler</t>
  </si>
  <si>
    <t>Ecografía transvaginal (no obstétrica)</t>
  </si>
  <si>
    <t>Ultrasonido pélvico (no obstétrico)</t>
  </si>
  <si>
    <t>Ultrasonido prostático transrectal</t>
  </si>
  <si>
    <t xml:space="preserve">Ultrasonido de caderas de lactante </t>
  </si>
  <si>
    <t>Biopsia guiada por ecografía</t>
  </si>
  <si>
    <t>Mamografía de tamizaje</t>
  </si>
  <si>
    <t>Densitometría ósea</t>
  </si>
  <si>
    <t>Gammagrafía tiroidea</t>
  </si>
  <si>
    <t>Gammagrafía de perfusión pulmonar, partículas, con ventilación, inhalación única</t>
  </si>
  <si>
    <t xml:space="preserve">Batería metabólica básica </t>
  </si>
  <si>
    <t>Electrolitos séricos</t>
  </si>
  <si>
    <t>Perfil lipídico</t>
  </si>
  <si>
    <t xml:space="preserve">Perfil de coagulación básico </t>
  </si>
  <si>
    <t>Perfil hepático</t>
  </si>
  <si>
    <t>Estudio histoquímico de líquido pleural</t>
  </si>
  <si>
    <t xml:space="preserve">Examen de TORCH </t>
  </si>
  <si>
    <t>Screening para drogas</t>
  </si>
  <si>
    <t>Dosaje de benzodiacepinas</t>
  </si>
  <si>
    <t>Dosaje de carbamacepina total</t>
  </si>
  <si>
    <t>Dosaje de ácido valproico</t>
  </si>
  <si>
    <t>Examen de orina con tira reactiva</t>
  </si>
  <si>
    <t>Examen de orina automatizado con microscopía</t>
  </si>
  <si>
    <t>Examen de orina  no automatizado con microscopía</t>
  </si>
  <si>
    <t>Tira reactiva para bacteriuria</t>
  </si>
  <si>
    <t>Test de embarazo en orina</t>
  </si>
  <si>
    <t>Estudio de orina 24 horas</t>
  </si>
  <si>
    <t>Adenosinadeaminasa (ADA)</t>
  </si>
  <si>
    <t>Medición de albúmina sérica</t>
  </si>
  <si>
    <t>Microalbuminuria cuantitativa en orina</t>
  </si>
  <si>
    <t>Proteinuria cualitativa en orina (tira reactiva)</t>
  </si>
  <si>
    <t xml:space="preserve">Alcohol en sangre </t>
  </si>
  <si>
    <t>Alfa fetoproteína (AFP) sérica</t>
  </si>
  <si>
    <t xml:space="preserve">Espectrofotometría del líquido amniótico </t>
  </si>
  <si>
    <t xml:space="preserve">Dosaje de amilasa </t>
  </si>
  <si>
    <t>Bilirrubina total</t>
  </si>
  <si>
    <t>Bilirrubina directa</t>
  </si>
  <si>
    <t>Sangre oculta en heces, 1-3 determinaciones</t>
  </si>
  <si>
    <t>Calcio sérico</t>
  </si>
  <si>
    <t>Calcio urinario cuantitativo</t>
  </si>
  <si>
    <t>Colesterol total, en suero o sangre total</t>
  </si>
  <si>
    <t>Dosaje de colinesterasa en suero</t>
  </si>
  <si>
    <t>Cortisol total</t>
  </si>
  <si>
    <t>1ro.</t>
  </si>
  <si>
    <t>2do.</t>
  </si>
  <si>
    <t>Prueba de broncoprovocación</t>
  </si>
  <si>
    <t>Electromiografía de aguja con electrodo de fibra única, con determinación cuantitativa de fibrilaciones, bloqueo y/o densidad de fibras</t>
  </si>
  <si>
    <t>Electrografia: evaluacion integral del sistema autónomo</t>
  </si>
  <si>
    <t>Electrografia: monitorizacion con PEA</t>
  </si>
  <si>
    <t>Electrografia: monitorizacion con PESS</t>
  </si>
  <si>
    <t>Electrografia: monitorizacion con PEV</t>
  </si>
  <si>
    <t>Electrografia: reflejo palpebral</t>
  </si>
  <si>
    <t>Electrografia: vc metodo de colision</t>
  </si>
  <si>
    <t>Estudio de velocidad, amplitud y latencia de conducción nerviosa, nervio sensitivo</t>
  </si>
  <si>
    <t>Potenciales evocados somatosensoriales de latencia corta</t>
  </si>
  <si>
    <t>Quimioterapia EV o IM (bolo)</t>
  </si>
  <si>
    <t>Administración de quimioterapia intravenosa en infusión</t>
  </si>
  <si>
    <t>Evaluación de fisioterapia</t>
  </si>
  <si>
    <t>Aplicación de rayos infrarrojos</t>
  </si>
  <si>
    <t>Aplicación de luz ultravioleta</t>
  </si>
  <si>
    <t>Procedimiento terapéutico para desarrollar fuerza y resistencia al ejercicio, arco de movimiento y flexibilidad</t>
  </si>
  <si>
    <t>Técnicas de terapia manual</t>
  </si>
  <si>
    <t>Sesión:  Acupuntura</t>
  </si>
  <si>
    <t>Electrofulguración</t>
  </si>
  <si>
    <t>Electrocauterización</t>
  </si>
  <si>
    <t>Sedación con o sin analgesia (sedación consciente); intravenosa, intramuscular o por inhalación</t>
  </si>
  <si>
    <t>Flebotomía terapéutica</t>
  </si>
  <si>
    <t>Examen radiológico de escápula, completo</t>
  </si>
  <si>
    <t>artrografía de hombro</t>
  </si>
  <si>
    <t>Examen radiológico de codo; dos incidencias</t>
  </si>
  <si>
    <t>artrografía de codo</t>
  </si>
  <si>
    <t>Examen radiológico de antebrazo, dos incidencias</t>
  </si>
  <si>
    <t>Examen radiológico de muñeca; dos incidencias</t>
  </si>
  <si>
    <t>artrografía de muñeca</t>
  </si>
  <si>
    <t>Examen radiológico de mano, mínimo tres incidencias</t>
  </si>
  <si>
    <t>Examen radiológico de dedos de manos, mínimo dos incidencias</t>
  </si>
  <si>
    <t>Examen radiológico bilateral de cadera, mínimo dos incidencias de cada cadera</t>
  </si>
  <si>
    <t>Artrografía de cadera</t>
  </si>
  <si>
    <t>Artrografía de articulación sacroilíaca</t>
  </si>
  <si>
    <t>Examen radiológico de rodilla,  tres incidencias</t>
  </si>
  <si>
    <t>Artrografía de rodilla</t>
  </si>
  <si>
    <t>Artrografía de tobillo</t>
  </si>
  <si>
    <t>Examen radiológico de pie completo, mínimo tres incidencias</t>
  </si>
  <si>
    <t>Análisis de orina cualitativo o semicuantitativo, excepto inmunoensayos</t>
  </si>
  <si>
    <t>Examen microscópico de sedimento urinario</t>
  </si>
  <si>
    <t>Acetaminofeno</t>
  </si>
  <si>
    <t>Hormona Adrenocorticotrópica (ACTH)</t>
  </si>
  <si>
    <t>Albúmina urinaria, cuantitativa</t>
  </si>
  <si>
    <t>Aldolasa</t>
  </si>
  <si>
    <t>Aldosterona</t>
  </si>
  <si>
    <t>Alfa-1-antitripsina; total</t>
  </si>
  <si>
    <t>Acido delta-aminolevulínico (ALA)</t>
  </si>
  <si>
    <t>Amoníaco</t>
  </si>
  <si>
    <t>Anfetamina o metanfetamina</t>
  </si>
  <si>
    <t>Androstenediona</t>
  </si>
  <si>
    <t>Angiotensina II</t>
  </si>
  <si>
    <t>Apolipoproteina</t>
  </si>
  <si>
    <t>Beta-2-microglobulina</t>
  </si>
  <si>
    <t>Calcio ionizado</t>
  </si>
  <si>
    <t>Cálculo; análisis cualitativo</t>
  </si>
  <si>
    <t>Antígeno carcinoembrionario (CEA)</t>
  </si>
  <si>
    <t>Carnitina (total y libre), cuantitativo, cada muestra</t>
  </si>
  <si>
    <t>Catecolaminas; totales, orina</t>
  </si>
  <si>
    <t>Ceruloplasmina</t>
  </si>
  <si>
    <t>Cloruro; en sangre</t>
  </si>
  <si>
    <t>Cloruro; en orina</t>
  </si>
  <si>
    <t>Cortisol; libre</t>
  </si>
  <si>
    <t>Creatina</t>
  </si>
  <si>
    <t>Creatinina (24 hrs.)</t>
  </si>
  <si>
    <t>Crioglobulina</t>
  </si>
  <si>
    <t>Dehidroepinandrosterona sulfato DHEA - SO4</t>
  </si>
  <si>
    <t>Eritropoyetina</t>
  </si>
  <si>
    <t>Estradiol</t>
  </si>
  <si>
    <t>Estrógenos; fraccionados</t>
  </si>
  <si>
    <t>Estriol</t>
  </si>
  <si>
    <t>Estrona</t>
  </si>
  <si>
    <t>Grasas o lípidos fecales; cuantitativos</t>
  </si>
  <si>
    <t>Ferritina</t>
  </si>
  <si>
    <t>Fibronectina</t>
  </si>
  <si>
    <t>Fructosa en semen</t>
  </si>
  <si>
    <t>Galactosa</t>
  </si>
  <si>
    <t>Gammaglobulina; IgA, IgD, IgG, IgM cada una</t>
  </si>
  <si>
    <t>Gammaglobulina; IgE</t>
  </si>
  <si>
    <t>Gases en sangre, pH solamente</t>
  </si>
  <si>
    <t>Reserva alcalina</t>
  </si>
  <si>
    <t>Gastrina</t>
  </si>
  <si>
    <t>Glucagón</t>
  </si>
  <si>
    <t>Glucosa en otros fluidos corporales (no sangre)</t>
  </si>
  <si>
    <t>Glutamil transferasa, gamma (GGT)</t>
  </si>
  <si>
    <t>Proteína glucosilada</t>
  </si>
  <si>
    <t>Hormona de crecimiento humana (somatotropina)</t>
  </si>
  <si>
    <t xml:space="preserve">Metales pesados (arsénico, bario, berilio, bismuto, antimonio, mercurio) </t>
  </si>
  <si>
    <t>Hemoglobina, fraccionamiento y análisis cuantitativo; electroforesis (p. ej., A2, S, C y/o F)</t>
  </si>
  <si>
    <t>Hemoglobina, fraccionamiento y análisis cuantitativo; cromatografía (p. ej., A2, S, C y/o F)</t>
  </si>
  <si>
    <t>Hemoglobina;  F(fetal), análisis químico</t>
  </si>
  <si>
    <t>Hemosiderina; cualitativa</t>
  </si>
  <si>
    <t>Homocisteína</t>
  </si>
  <si>
    <t>Hidroxicorticosteroides, 17- (17-OHCS)</t>
  </si>
  <si>
    <t>Control de crecimiento y desarrollo del adolescente</t>
  </si>
  <si>
    <t>Consejería integral</t>
  </si>
  <si>
    <t xml:space="preserve">Consejería Planificación Familiar </t>
  </si>
  <si>
    <t>Consejería nutricional</t>
  </si>
  <si>
    <t>Sesión de estimulación temprana</t>
  </si>
  <si>
    <t>Psicoprofilaxis</t>
  </si>
  <si>
    <t>D0120</t>
  </si>
  <si>
    <t>D0140</t>
  </si>
  <si>
    <t>D0150</t>
  </si>
  <si>
    <t>D0160</t>
  </si>
  <si>
    <t>D0220</t>
  </si>
  <si>
    <t>D0240</t>
  </si>
  <si>
    <t>D0250</t>
  </si>
  <si>
    <t>D0270</t>
  </si>
  <si>
    <t>Destartraje</t>
  </si>
  <si>
    <t>Consultorio de Odontología</t>
  </si>
  <si>
    <t>Atención de Odontología</t>
  </si>
  <si>
    <t>D1201</t>
  </si>
  <si>
    <t>D1203</t>
  </si>
  <si>
    <t>D1225</t>
  </si>
  <si>
    <t>D1351</t>
  </si>
  <si>
    <t>Aplicación de sellante por pieza dentaria</t>
  </si>
  <si>
    <t>D1352</t>
  </si>
  <si>
    <t>D2110</t>
  </si>
  <si>
    <t>D2120</t>
  </si>
  <si>
    <t>D2140</t>
  </si>
  <si>
    <t>Restauración de una superficie, con amalgama de plata, en piezas dentarias permanentes (simple)</t>
  </si>
  <si>
    <t>D2150</t>
  </si>
  <si>
    <t>Restauración de dos superficies, con amalgama de plata, en piezas dentarias permanentes (compuesta)</t>
  </si>
  <si>
    <t>D2331</t>
  </si>
  <si>
    <t>D2385</t>
  </si>
  <si>
    <t>D2386</t>
  </si>
  <si>
    <t>D2390</t>
  </si>
  <si>
    <t>Restauración de una superficie con ionómero de vidrio en piezas dentarias deciduas</t>
  </si>
  <si>
    <t>D2391</t>
  </si>
  <si>
    <t>Restauración compuesta con ionómero de vidrio en piezas dentarias deciduas (2 ó más superficies)</t>
  </si>
  <si>
    <t>D2392</t>
  </si>
  <si>
    <t>Restauración de una superficie con ionómero de vidrio en piezas dentarias permanentes</t>
  </si>
  <si>
    <t>D2395</t>
  </si>
  <si>
    <t>Restauración compuesta con ionómero de vidrio en piezas dentarias permanentes (2 ó más superficies)</t>
  </si>
  <si>
    <t>D3110</t>
  </si>
  <si>
    <t>D3120</t>
  </si>
  <si>
    <t>D3220</t>
  </si>
  <si>
    <t>D3230</t>
  </si>
  <si>
    <t>D3240</t>
  </si>
  <si>
    <t>D3310</t>
  </si>
  <si>
    <t>D3311</t>
  </si>
  <si>
    <t>D3320</t>
  </si>
  <si>
    <t>D3321</t>
  </si>
  <si>
    <t>D3330</t>
  </si>
  <si>
    <t>D3331</t>
  </si>
  <si>
    <t>D3351</t>
  </si>
  <si>
    <t>Apexificación</t>
  </si>
  <si>
    <t>D7176</t>
  </si>
  <si>
    <t>Extracción dental simple</t>
  </si>
  <si>
    <t>Médico Cirujano</t>
  </si>
  <si>
    <t>Médico Cirujano - Anestesiólogo</t>
  </si>
  <si>
    <t>Cirujano Dentista</t>
  </si>
  <si>
    <t>Enfermera</t>
  </si>
  <si>
    <t>Enfermera instrumentista</t>
  </si>
  <si>
    <t>Psicólogo</t>
  </si>
  <si>
    <t>Obstetriz</t>
  </si>
  <si>
    <t>Tecnólogo Médico - Area Radiología</t>
  </si>
  <si>
    <t>Tecnólogo Médico - Area Laboratorio</t>
  </si>
  <si>
    <t>Tecnólogo Médico - Area Rehabilitación</t>
  </si>
  <si>
    <t>Nutricionista</t>
  </si>
  <si>
    <t>Trabajador Social</t>
  </si>
  <si>
    <t>Técnico Asistencial de Salud - Servicio Radiología</t>
  </si>
  <si>
    <t>Técnico Asistencial de Salud - Servicio Laboratorio</t>
  </si>
  <si>
    <t>Técnico Asistencial de Salud - Servicio Rehabilitación</t>
  </si>
  <si>
    <t>Técnico Asistencial de Salud</t>
  </si>
  <si>
    <t>Cantidad</t>
  </si>
  <si>
    <t>II Nivel</t>
  </si>
  <si>
    <t>III Nivel</t>
  </si>
  <si>
    <t>Recursos humanos</t>
  </si>
  <si>
    <t>Equipamiento adicional</t>
  </si>
  <si>
    <t>Insumos</t>
  </si>
  <si>
    <t>Total</t>
  </si>
  <si>
    <t>No</t>
  </si>
  <si>
    <t>Acido fijador p/procesador automático</t>
  </si>
  <si>
    <t>Acido revelador p/procesador automático</t>
  </si>
  <si>
    <t>Bario sulfato oral x 30ml.</t>
  </si>
  <si>
    <t>Película radiográfica 11 x 14</t>
  </si>
  <si>
    <t>Set</t>
  </si>
  <si>
    <t>Ventriculocisternostomía (operación de Torkildsen)</t>
  </si>
  <si>
    <t>Creación de derivación subaracnoideo/subdural - auricular -yugular</t>
  </si>
  <si>
    <t>Creación de derivación subaracnoideo/subdural-peritoneal, -pleural, otras vías</t>
  </si>
  <si>
    <t>Ventriculocisternostomía, tercer ventrículo</t>
  </si>
  <si>
    <t>Reemplazo o revisión de derivación de LCR</t>
  </si>
  <si>
    <t>Aspiración percutánea, quiste de médula espinal o cavidad siringomiélica</t>
  </si>
  <si>
    <t>Biopsia de médula espinal, aguja percutánea</t>
  </si>
  <si>
    <t>Sinovectomía de articulación carpometacarpiana, metacarpofalángica o interfalángica</t>
  </si>
  <si>
    <t>Sinovectomía radical de vaina tendinosa (tenosinovectomía) de tendón flexor, palma y/o dedo</t>
  </si>
  <si>
    <t>Sesamoidectomía dedo pulgar u otro dedo</t>
  </si>
  <si>
    <t>Excisión o legrado de quiste óseo o tumor benigno del metacarpo; más injerto óseo</t>
  </si>
  <si>
    <t>Excisión parcial de metacarpo o falanges</t>
  </si>
  <si>
    <t>Resección radical, metacarpo; (p. ejm. tumor)</t>
  </si>
  <si>
    <t>Extirpación de implante del dedo o mano</t>
  </si>
  <si>
    <t>Corrección o avance de tendón flexor de mano</t>
  </si>
  <si>
    <t>Corrección o avance de tendón del músculo flexor profundo de los dedos</t>
  </si>
  <si>
    <t>Corrección de tendón extensor de mano o dedo</t>
  </si>
  <si>
    <t>Realineación de tendón extensor de mano</t>
  </si>
  <si>
    <t>Tenólisis de tendón flexor o extensor de mano y/o dedo</t>
  </si>
  <si>
    <t>Tenotomía abierta de tendón flexor o extensor de mano o dedo</t>
  </si>
  <si>
    <t>Tenodesis de articulación interfalángica</t>
  </si>
  <si>
    <t>Alargamiento de tendón extensor o flexor de mano o dedo</t>
  </si>
  <si>
    <t>Acortamiento de tendón extensor o flexor de mano o dedo</t>
  </si>
  <si>
    <t>Restauración de la oposición del pulgar ("Oponenplastía")</t>
  </si>
  <si>
    <t>Corrección de dedo "en garra"</t>
  </si>
  <si>
    <t>Liberación de músculos tenares (p. ejm. contractura del pulgar)</t>
  </si>
  <si>
    <t>Cápsulodesis en articulación metacarpofalángica</t>
  </si>
  <si>
    <t>Capsulectomía o capsulotomía de articulación metacarpofalángica</t>
  </si>
  <si>
    <t>Artroplastía de articulación metacarpofalángica, interfalángica</t>
  </si>
  <si>
    <t>Corrección de ligamento colateral de articulación metacarpofalángica o interfalángica</t>
  </si>
  <si>
    <t>Reconstrucción de ligamento colateral de articulación metacarpofalángica, interfalángica</t>
  </si>
  <si>
    <t>Corrección y reconstrucción de dedo, placa palmar o articulación interfalángica</t>
  </si>
  <si>
    <t>Pulgarización de un dedo</t>
  </si>
  <si>
    <t>Abordaje costovertebral con descompresión de médula espinal o raíces neurales, (ejm. discointervertebral herniado), torácico</t>
  </si>
  <si>
    <t>Diverticulización duodenal</t>
  </si>
  <si>
    <t>Enterostomías</t>
  </si>
  <si>
    <t>Enterotomía, intestino diferente a duodeno</t>
  </si>
  <si>
    <t>Colotomía</t>
  </si>
  <si>
    <t>Reducción de vólvulo, intususcepción, hernia interna, mediante laparotomía</t>
  </si>
  <si>
    <t>Enterectomía, resección del intestino delgado</t>
  </si>
  <si>
    <t>Enteroenterostomía, anastomosis de intestino, con o sin enterostomía cutánea</t>
  </si>
  <si>
    <t>Cirugía de duplicación intestinal</t>
  </si>
  <si>
    <t>Movilización (desmontado) de ángulo esplénico realizado en conjunción con colectomía parcial</t>
  </si>
  <si>
    <t>Colectomía parcial</t>
  </si>
  <si>
    <t>Colectomía, total, abdominal, sin proctectomía</t>
  </si>
  <si>
    <t>Colectomía, total, abdominal, con proctectomía</t>
  </si>
  <si>
    <t>Enterolisis (liberación de adherencias intestinales) por laparoscopía</t>
  </si>
  <si>
    <t>Yeyunostomía por laparoscopía</t>
  </si>
  <si>
    <t>Resección instestinal con anastomosis por laparoscopía</t>
  </si>
  <si>
    <t>Colostomía o cecostomía con exteriorización a la piel</t>
  </si>
  <si>
    <t>Revisión de colostomía simple (liberación de cicatriz superficial)</t>
  </si>
  <si>
    <t>Gammagrafía pulmonar de perfusión</t>
  </si>
  <si>
    <t>Obtención de imágenes múltiples sobre ventilación pulmonar con aerosol-gammagrafía pulmonar de ventilación</t>
  </si>
  <si>
    <t>Obtención de imágenes de perfusión pulmonar con partículas y de ventilación con aerosol- gammagrafía pulmonar de perfusión/ventilación y flebografía</t>
  </si>
  <si>
    <t>Radioangiografía con gammagrafía planar y tomográfica</t>
  </si>
  <si>
    <t>Radioangiografía con gammagrafía cerebral estática planar</t>
  </si>
  <si>
    <t>Tomografía nuclear de cerebro con DTPA/GHCA</t>
  </si>
  <si>
    <t>Cisternografía isotópica</t>
  </si>
  <si>
    <t>Cisternografía tomográfica</t>
  </si>
  <si>
    <t>Flujo sanguíneo cerebral regional con HMPAO y SPECT</t>
  </si>
  <si>
    <t>Flujo sanguíneo cerebral con ECD y SPECT</t>
  </si>
  <si>
    <t>Radioangiografía cerebral</t>
  </si>
  <si>
    <t>Tomografía cerebral con Talio - 201</t>
  </si>
  <si>
    <t>Gammagrafía renal con GHCA-TEC99M</t>
  </si>
  <si>
    <t>Gammagrafía renal con DMSA-TEC99M</t>
  </si>
  <si>
    <t>Gammagrafía renal con GHCA-TEC99M y tomografía</t>
  </si>
  <si>
    <t>Radiorrenograma isotópico con MAG3-TEC99M</t>
  </si>
  <si>
    <t>Radiorrenograma isotópico con DTPA-TEC99M</t>
  </si>
  <si>
    <t>Test de Furosemida (Lasix) *Dos Radiorrenogramas</t>
  </si>
  <si>
    <t>Test de Captopril *Dos Radiorrenogramas</t>
  </si>
  <si>
    <t>Estudio residual de vejiga urinaria</t>
  </si>
  <si>
    <t>Estudio de reflujo vésico ureteral -métodos directo</t>
  </si>
  <si>
    <t xml:space="preserve">Estudio de reflujo vésico ureteral -métodos indirecto </t>
  </si>
  <si>
    <t>Obtención de imágenes y flujo vascular de testículos- perfusión testicular</t>
  </si>
  <si>
    <t>Determinación de filtración de Glomerular (GFR) y Radiorrenograma</t>
  </si>
  <si>
    <t>Evaluaciónde Shunts</t>
  </si>
  <si>
    <t>Gammagrafía de perfusión regional</t>
  </si>
  <si>
    <t>Biopsia dirigida x fluoroscopía</t>
  </si>
  <si>
    <t>Laboratorio de Bioquímica</t>
  </si>
  <si>
    <t>Análisis Bioquímicos</t>
  </si>
  <si>
    <t>Perfil prenatal: hemograma de tercera generación, grupo sanguíneo, glucosa, VDRL, HIV, examen de orina, rubéola</t>
  </si>
  <si>
    <t>Psicoterapia individual, de soporte, psicodinámica o psicoeducativa o de afronte cognitivo conductual de 20-30 minutos de duración, cara a cara. Incluye evaluación y manejo médico de paciente</t>
  </si>
  <si>
    <r>
      <t xml:space="preserve">Psicoterapia de grupo multifamiliar </t>
    </r>
    <r>
      <rPr>
        <sz val="10"/>
        <color indexed="10"/>
        <rFont val="Arial Narrow"/>
        <family val="2"/>
      </rPr>
      <t>(10 familias)</t>
    </r>
  </si>
  <si>
    <t>Evaluación psiquiátrica de la historia clínica, otros reportes psiquiátricos, psicométricos, pruebas proyectivas y otros datos acumulados con propósitos de diagnóstico médico</t>
  </si>
  <si>
    <t>Pruebas neuropsicológicas (P. ej. Batería neurosicológica Halstead-Reitan, Escalas de Memoria de Weschler y Prueba de cartas de Wisconsin)</t>
  </si>
  <si>
    <t>Entrevista Psiquiatrica de diagnóstico</t>
  </si>
  <si>
    <t>Evaluación y manejo iniciales, por día, de un paciente que está dentro de una institución de cuidados de enfermeria, en psiquiatria</t>
  </si>
  <si>
    <t>Evaluación y manejo de un paciente nuevo en asilos, casas de reposo, hogares de pacientes de adulto mayor, hogares infantiles. orfanatos, guaderías o similares</t>
  </si>
  <si>
    <t>Reunión del o los médicos tratantes con el equipo interdisciplinario de profesionales de la salud (participación de profesional no médicos de la salud) , frente a frente con el paciente y/o familia. La reunión tendrá una duración de 30 minutos o más.</t>
  </si>
  <si>
    <t>Junta médica del o los médicos tratantes con el equipo interdisciplinario de profesionales de la salud, (participación de médicos) sin la presencia del paciente y/o familia. La reunión tendrá una duración de 30 minutos o más</t>
  </si>
  <si>
    <t>Tamizaje neonatal: (Hipotiroidismo congénito, Hiperplasia suprarrenal, Fenilcetonuria, Fibrosis quística)</t>
  </si>
  <si>
    <t>Dosaje de amikacina</t>
  </si>
  <si>
    <t>Dosaje de ciclosporina</t>
  </si>
  <si>
    <t>Dosaje de  digoxina</t>
  </si>
  <si>
    <t>Artrografía de articulación témporomandibular</t>
  </si>
  <si>
    <t>Radiografía con contraste</t>
  </si>
  <si>
    <t>Laringografía contrastada</t>
  </si>
  <si>
    <t>Sialografía</t>
  </si>
  <si>
    <t>Bronquiografía unilateral</t>
  </si>
  <si>
    <t>Examen radiológico de esternón, mínimo de dos incidencias</t>
  </si>
  <si>
    <t>Examen radiológico de columna vertebral, vista única</t>
  </si>
  <si>
    <t>Examen radiológico de columna cervical; mínimo de cuatro incidencias</t>
  </si>
  <si>
    <t>Examen radiológico de columna cervical completo; incluyendo estudios oblícuos, de flexión y/o de extensión</t>
  </si>
  <si>
    <t>Examen radiológico de columna vertebral torácica, dos incidencias</t>
  </si>
  <si>
    <t>Examen radiológico de columna torácica, mínimo de cuatro incidencias</t>
  </si>
  <si>
    <t>Examen radiológico de columna lumbosacra, mínimo de cuatro incidencias</t>
  </si>
  <si>
    <t>Examen radiológico de pelvis; una o dos incidencias</t>
  </si>
  <si>
    <t>Examen radiológico de pelvis completo, mínimo de tres incidencias</t>
  </si>
  <si>
    <t>Examen radiológico, articulaciones sacroilíacas; menos de tres incidencias</t>
  </si>
  <si>
    <t>Mielografia columna toracica sin contraste</t>
  </si>
  <si>
    <t>Mielografía de canal espinal completo, supervisión e interpretación radiológicas</t>
  </si>
  <si>
    <t>Discografía cervical, supervisión e interpretación radiológicas</t>
  </si>
  <si>
    <t>Interrupción, parcial o completa, de vena cava inferior por sutura, ligadura, pliegue, grapa, extravascular, intravascular</t>
  </si>
  <si>
    <t>Ligadura, división y denudación completa de vena safena larga o corta</t>
  </si>
  <si>
    <t>Ligadura, división y excisión de venas varicosas recurrentes o secundarias en piernas</t>
  </si>
  <si>
    <t>Esplenectomía total</t>
  </si>
  <si>
    <t>Esplenectomía parcial</t>
  </si>
  <si>
    <t>Reparación de rotura de bazo (Esplenorrafía) con o sin Esplenectomía parcial</t>
  </si>
  <si>
    <t>Esplenectomía por vía laparoscópica</t>
  </si>
  <si>
    <t>Injerto autólogo de tejido  esplénico</t>
  </si>
  <si>
    <t>Drenaje de absceso de ganglio linfático o de linfadenitis; simple</t>
  </si>
  <si>
    <t>Drenaje de absceso de ganglio linfático o de linfadenitis; extensa</t>
  </si>
  <si>
    <t>Sutura y/o ligadura de conducto torácico por abordaje cervical</t>
  </si>
  <si>
    <t>Excisión de higroma quístico, axilar o cervical</t>
  </si>
  <si>
    <t>Linfadenectomía conservadora para clasificación de la etapa del cáncer; pélvica y paraaórtica</t>
  </si>
  <si>
    <t>Control de Enfermería</t>
  </si>
  <si>
    <t>Atencion de Psicología</t>
  </si>
  <si>
    <t>Control de Trabajo Social</t>
  </si>
  <si>
    <t>Atención en UCIN</t>
  </si>
  <si>
    <t>Hemodiálisis</t>
  </si>
  <si>
    <t>Diálisis Peritoneal</t>
  </si>
  <si>
    <t>Atencion de Emergencia Prioridad I (Shock Trauma)</t>
  </si>
  <si>
    <t>Atención de Emergencia Prioridad II</t>
  </si>
  <si>
    <t>Atencion de Emergencia Prioridad III</t>
  </si>
  <si>
    <t>Atencion de Emergencia Prioridad IV</t>
  </si>
  <si>
    <t>Atención en sala de observación</t>
  </si>
  <si>
    <t>Cesárea</t>
  </si>
  <si>
    <t>Cateterismo Cardíaco</t>
  </si>
  <si>
    <t>Doppler Vascular</t>
  </si>
  <si>
    <t>Endoscopía Digestiva Diagnóstica</t>
  </si>
  <si>
    <t>Endoscopía No Digestiva Diagnóstica</t>
  </si>
  <si>
    <t>Electroencefalograma</t>
  </si>
  <si>
    <t>Angiografía Cerebral</t>
  </si>
  <si>
    <t>Audiometría</t>
  </si>
  <si>
    <t>Drenaje percutáneo de absceso peritoneal</t>
  </si>
  <si>
    <t>Paracentesis</t>
  </si>
  <si>
    <t>Laparoscopia diagnóstica</t>
  </si>
  <si>
    <t>Colocación de sonda Foley</t>
  </si>
  <si>
    <t>Resección transuretral de próstata (RTU)</t>
  </si>
  <si>
    <t>Vasectomía, incluye exámenes de semen posteriores</t>
  </si>
  <si>
    <t>Prostatectomía perineal radical</t>
  </si>
  <si>
    <t>Marsupialización de glándula de Bartholino</t>
  </si>
  <si>
    <t>Culdocentesis</t>
  </si>
  <si>
    <t>Criocirugía</t>
  </si>
  <si>
    <t>Reparación quirúrgica de desgarro</t>
  </si>
  <si>
    <t>Cirugía reparadora de prolapso genital (colporrafia anteroposterior)</t>
  </si>
  <si>
    <t>Colposcopía</t>
  </si>
  <si>
    <t>Conización del cérvix</t>
  </si>
  <si>
    <t>Cerclaje</t>
  </si>
  <si>
    <t>Reparación de cuello uterino, abordaje vaginal</t>
  </si>
  <si>
    <t>Biopsia de endometrio</t>
  </si>
  <si>
    <t>Miomectomía abordaje abdominal</t>
  </si>
  <si>
    <t>Histerectomía abdominal total c/s salpingooforectomía</t>
  </si>
  <si>
    <t>Miomectomía laparoscópica</t>
  </si>
  <si>
    <t>Ligadura o sección de trompas de Falopio</t>
  </si>
  <si>
    <t xml:space="preserve">Amniocentesis </t>
  </si>
  <si>
    <t>Test de estrés fetal</t>
  </si>
  <si>
    <t>Test no estresante</t>
  </si>
  <si>
    <t>Amnioinfusión transabdominal</t>
  </si>
  <si>
    <t>Salpingectomía, abordaje abdominal</t>
  </si>
  <si>
    <t>Salpingostomía, abordaje abdominal</t>
  </si>
  <si>
    <t>Salpingostomía laparoscópica</t>
  </si>
  <si>
    <t xml:space="preserve">Salpingectomía laparoscópica </t>
  </si>
  <si>
    <t>Legrado post parto</t>
  </si>
  <si>
    <t>Histerorrafia de ruptura uterina</t>
  </si>
  <si>
    <t>Parto vaginal</t>
  </si>
  <si>
    <t>Extracción manual de placenta</t>
  </si>
  <si>
    <t xml:space="preserve">Legrado Uterino </t>
  </si>
  <si>
    <t>Aspiración manual endouterina (AMEU)</t>
  </si>
  <si>
    <t>Reversión uterina manual</t>
  </si>
  <si>
    <t>Biopsia de tiroides percutánea</t>
  </si>
  <si>
    <t>Punción ventricular</t>
  </si>
  <si>
    <t>Trepanación para implantar catéter</t>
  </si>
  <si>
    <t>Craniectomía o craneotomía para evacuación de hematoma supratentorial, extradural o subdural</t>
  </si>
  <si>
    <t>Neuroendoscopía intracraneal</t>
  </si>
  <si>
    <t>Derivación ventrículo-atrial</t>
  </si>
  <si>
    <t>Derivación ventrículo-peritoneal</t>
  </si>
  <si>
    <t>Punción lumbar</t>
  </si>
  <si>
    <t>Procedimiento de aspiración o descompresión del núcleo pulposo</t>
  </si>
  <si>
    <t>Laminectomía con discectomía (Laminectomía, facetectomía y foraminotomía)</t>
  </si>
  <si>
    <t>Trabeculoplastía por láser</t>
  </si>
  <si>
    <t>Trabeculectomía</t>
  </si>
  <si>
    <t>Iridotomía/Iridectomía por cirugía láser</t>
  </si>
  <si>
    <t>Cirugía láser para escisión de catarata</t>
  </si>
  <si>
    <t>Facofragmentación (mecánica o ultrasonido), con aspiración</t>
  </si>
  <si>
    <t>Extracción de catarata extracapsular con implante de lente intraocular</t>
  </si>
  <si>
    <t>Vitrectomía anterior</t>
  </si>
  <si>
    <t>Radiografía de cráneo; menos de cuatro placas</t>
  </si>
  <si>
    <t>Radiografía de cráneo; cuatro placas</t>
  </si>
  <si>
    <t>Radiografía dental panorámica</t>
  </si>
  <si>
    <t>Examen radiológico, cuello, tejidos blandos</t>
  </si>
  <si>
    <t>Examen radiológico, tórax; vista única, frontal.</t>
  </si>
  <si>
    <t>Examen radiológico, tórax, frontal y lateral</t>
  </si>
  <si>
    <t xml:space="preserve">Radiografía de decúbito lateral con rayo horizontal </t>
  </si>
  <si>
    <t>Examen radiológico de parrilla costal</t>
  </si>
  <si>
    <t>Examen radiológico de columna vertebral completa, anteroposterior y lateral</t>
  </si>
  <si>
    <t>Examen radiológico de columna cervical, 2 o 3 incidencias</t>
  </si>
  <si>
    <t>Examen radiológico de columna dorsolumbar (2 vistas)</t>
  </si>
  <si>
    <t>Examen radiológico de columna lumbosacra (2 a 3 vistas)</t>
  </si>
  <si>
    <t>Radiológico de pelvis, mínimo 4 incidencias</t>
  </si>
  <si>
    <t>Examen radiológico de clavícula, completa</t>
  </si>
  <si>
    <t>Examen radiológico de hombro,  una vista</t>
  </si>
  <si>
    <t>Examen radiológico de hombro,  2 incidencias</t>
  </si>
  <si>
    <t>Examen radiológico de húmero, dos incidencias</t>
  </si>
  <si>
    <t>Examen radiológico de codo; tres incidencias</t>
  </si>
  <si>
    <t>Examen radiológico de muñeca,  3 vistas</t>
  </si>
  <si>
    <t>Examen radiológico de mano, mínimo dos incidencias</t>
  </si>
  <si>
    <t>Examen radiológico, cadera, de dos vistas</t>
  </si>
  <si>
    <t>Radiografía de fémur, dos incidencias</t>
  </si>
  <si>
    <t>Examen radiológico de rodilla,  dos incidencias</t>
  </si>
  <si>
    <t>Radiografía de tibia y peroné, dos incidencias</t>
  </si>
  <si>
    <t>Examen radiológico de tobillo, 2 incidencias</t>
  </si>
  <si>
    <t>Examen radiológico de pie completo, mínimo dos incidencias</t>
  </si>
  <si>
    <t>Examen radiológico de abdomen AP</t>
  </si>
  <si>
    <t>Examen radiológico de abdomen completa, incluye incidencia de pie y/o decúbito</t>
  </si>
  <si>
    <t>Urografía excretoria</t>
  </si>
  <si>
    <t>Urografía retrógrada</t>
  </si>
  <si>
    <t>Angiografía cérvico-cerebral</t>
  </si>
  <si>
    <t xml:space="preserve">Embolización arteria uterina </t>
  </si>
  <si>
    <t>Ecografía Cerebral</t>
  </si>
  <si>
    <t>Ultrasonido oftálmico, ecografía, diagnóstico.</t>
  </si>
  <si>
    <t>Ultrasonido de tejidos blandos de cabeza y cuello</t>
  </si>
  <si>
    <t>Ultrasonido de tórax</t>
  </si>
  <si>
    <t>Ecografía mamaria</t>
  </si>
  <si>
    <t>Ecografía Abdominal completa</t>
  </si>
  <si>
    <t>Set instrumental para revisión de cuello uterino</t>
  </si>
  <si>
    <t>Sierra para cortar yeso</t>
  </si>
  <si>
    <t>Pinza para extracción de cuerpo extraño naso otica</t>
  </si>
  <si>
    <t>Pinza para extracción de cuerpo extraño orolaringeo</t>
  </si>
  <si>
    <t>Set Instrumental de peq. Interv. Quirúrgicas</t>
  </si>
  <si>
    <t>1/ Proyecto 2000</t>
  </si>
  <si>
    <t>2/ Costeo PEAS</t>
  </si>
  <si>
    <t>Set instrumental de traqueostomía</t>
  </si>
  <si>
    <t>Set instrumental para Colecistectomía</t>
  </si>
  <si>
    <t>Implantación, revisión o reposicionamiento de catéter intratecal o epidural, para manejo a largo plazo del dolor</t>
  </si>
  <si>
    <t>Implantación o reemplazo de dispositivo para infusión intratecal o epidural de fármacos</t>
  </si>
  <si>
    <t>Laminotomía, con descompresión de raíces neurales</t>
  </si>
  <si>
    <t>Abordaje transpedicular con descompresión de la médula espinal, cola de caballo y/o raíces neurales, un segmento</t>
  </si>
  <si>
    <t>Semen - Espermatograma</t>
  </si>
  <si>
    <t>Administración de inmunización (incluye inyecciones percutáneas, intradérmicas, subcutáneas, intramusculares y a chorro); una vacuna (aislada o en combinación de vacuna/toxoide)</t>
  </si>
  <si>
    <t>Kit Sedimento Urinario</t>
  </si>
  <si>
    <t>Reactivo Amilasa Automatizado</t>
  </si>
  <si>
    <t>DET</t>
  </si>
  <si>
    <t>Kit Proteinurina 24Hrs</t>
  </si>
  <si>
    <t>Reactivo Proteinuria 24 Hrs</t>
  </si>
  <si>
    <t>Kit Proteinuria 24 Hrs</t>
  </si>
  <si>
    <t>Kit Bilirrubina Total</t>
  </si>
  <si>
    <t>Kit Bilirrubina Directa</t>
  </si>
  <si>
    <t>Kit Calcio Serico</t>
  </si>
  <si>
    <t>Kit Colesterol</t>
  </si>
  <si>
    <t>Kit CPK Total</t>
  </si>
  <si>
    <t>Kit CPK MB</t>
  </si>
  <si>
    <t>Kit Creatinina</t>
  </si>
  <si>
    <t>Kit Glucosa</t>
  </si>
  <si>
    <t>Kit Depuracion Creatinina</t>
  </si>
  <si>
    <t>Kit AGA</t>
  </si>
  <si>
    <t>Kit Tolerancia a la Glucosa</t>
  </si>
  <si>
    <t>Kit DHL</t>
  </si>
  <si>
    <t>Kit Colesterol HDL</t>
  </si>
  <si>
    <t>Kit Colesterol LDL</t>
  </si>
  <si>
    <t>Kit Fosfatasa Alcanica</t>
  </si>
  <si>
    <t>Kit Fosforo Serico</t>
  </si>
  <si>
    <t>Kit Fosforo en Orina</t>
  </si>
  <si>
    <t>Kit Proteinas Totales</t>
  </si>
  <si>
    <t>Kit Albumina</t>
  </si>
  <si>
    <t>Kit TGO</t>
  </si>
  <si>
    <t>Kit TGP</t>
  </si>
  <si>
    <t>Kit Trigliceridos</t>
  </si>
  <si>
    <t>Kit Acido Urico</t>
  </si>
  <si>
    <t>Kit Acido Urico en orina</t>
  </si>
  <si>
    <t>Kit Urea</t>
  </si>
  <si>
    <t>Kit ADA</t>
  </si>
  <si>
    <t>Kit Orina Completa</t>
  </si>
  <si>
    <t>Kit Angiotensina</t>
  </si>
  <si>
    <t>Kit Hemograma</t>
  </si>
  <si>
    <t>Kit Gram</t>
  </si>
  <si>
    <t>Kit BK</t>
  </si>
  <si>
    <t>Kit Fibrinogeno</t>
  </si>
  <si>
    <t>Kit Sangria</t>
  </si>
  <si>
    <t>Kit Perfil Coagulacion</t>
  </si>
  <si>
    <t>Kit Perfil Hemostatico</t>
  </si>
  <si>
    <t>Kit Tiempo Protrombina</t>
  </si>
  <si>
    <t>Kit Trombina</t>
  </si>
  <si>
    <t>Kit Tiempo Parcial de Tromboplastina</t>
  </si>
  <si>
    <t>Kit Velocidad de Sedimentacion</t>
  </si>
  <si>
    <t>Kit Reticulocitos</t>
  </si>
  <si>
    <t>Kit Grupo Sanguineo y Factor</t>
  </si>
  <si>
    <t>Kit VDRL</t>
  </si>
  <si>
    <t>Kit VIH</t>
  </si>
  <si>
    <t>Kit Hierro</t>
  </si>
  <si>
    <t>Kit Tolerancia a la Lactosa</t>
  </si>
  <si>
    <t>Kit Calcio en Orina</t>
  </si>
  <si>
    <t>Kit Potasio Serico</t>
  </si>
  <si>
    <t>Kit Sodio Serico</t>
  </si>
  <si>
    <t>Kit Cloro Serico</t>
  </si>
  <si>
    <t>Kit Sodio en Orina</t>
  </si>
  <si>
    <t>Kit Potasio en Orina</t>
  </si>
  <si>
    <t>Kit de Creatinina en Orina</t>
  </si>
  <si>
    <t>Kit Colesterol VLDL</t>
  </si>
  <si>
    <t>Kit Perfil Hepatico</t>
  </si>
  <si>
    <t>Kit Osmolaridad Serica</t>
  </si>
  <si>
    <t>Kit Osmolaridad Urinaria</t>
  </si>
  <si>
    <t>Kit Proteina C Reactiva</t>
  </si>
  <si>
    <t>Kit Hemoglobina Glicosilada</t>
  </si>
  <si>
    <t>Kit TSH</t>
  </si>
  <si>
    <t>Kit Chlamydia</t>
  </si>
  <si>
    <t>Kit TSH Ultrasensible</t>
  </si>
  <si>
    <t>Kit Toxoplasma IgG</t>
  </si>
  <si>
    <t>Kit Toxoplasma IgM</t>
  </si>
  <si>
    <t>Kit Perfil Tiroideo</t>
  </si>
  <si>
    <t>Kit Espermatograma</t>
  </si>
  <si>
    <t>Kit T4 Libre</t>
  </si>
  <si>
    <t>Kit T4</t>
  </si>
  <si>
    <t>Kit T4 Anticuerpos</t>
  </si>
  <si>
    <t>Kit Calcitonina</t>
  </si>
  <si>
    <t>Kit Tiroglobulina</t>
  </si>
  <si>
    <t>Kit T3</t>
  </si>
  <si>
    <t>Kit Haptoglonina</t>
  </si>
  <si>
    <t>Kit T3 Libre</t>
  </si>
  <si>
    <t>Kit T3 Up Take</t>
  </si>
  <si>
    <t>Kit Urocultivo</t>
  </si>
  <si>
    <t>Kit Hemocultivo</t>
  </si>
  <si>
    <t>Kit Cultivo Hongos</t>
  </si>
  <si>
    <t>Kit Acaros</t>
  </si>
  <si>
    <t>Kit Cultivo Otico</t>
  </si>
  <si>
    <t>Kit Cultivo Paranasal</t>
  </si>
  <si>
    <t>Kit Cultivo Vaginal</t>
  </si>
  <si>
    <t>Kit Cultivo Faringeo</t>
  </si>
  <si>
    <t>Kit Cultivo Uretral</t>
  </si>
  <si>
    <t>Kit Grasas en Heces</t>
  </si>
  <si>
    <t>Kit Reaccion Inflamatoria</t>
  </si>
  <si>
    <t>Kit Coprologico</t>
  </si>
  <si>
    <t>Kit Cultivo de Esperma</t>
  </si>
  <si>
    <t>Kit Liquido Sinovial</t>
  </si>
  <si>
    <t>Kit Liquido Sinovial Cristales</t>
  </si>
  <si>
    <t>Kit Parasitologico</t>
  </si>
  <si>
    <t>Kit Parasitologico Concentrado</t>
  </si>
  <si>
    <t>Kit Campylobacter</t>
  </si>
  <si>
    <t>Kit Parasitologico 3 Muestras</t>
  </si>
  <si>
    <t>Kit Gota Gruesa</t>
  </si>
  <si>
    <t>Kit Thevenon</t>
  </si>
  <si>
    <t>Kit PSA Total</t>
  </si>
  <si>
    <t>Kit PSA</t>
  </si>
  <si>
    <t>Kit Alfa Feto Proteina</t>
  </si>
  <si>
    <t>Kit Estradiol Orina</t>
  </si>
  <si>
    <t>Kit Estradiol en Suero</t>
  </si>
  <si>
    <t>Kit Prolactina</t>
  </si>
  <si>
    <t>Kit Pregnandiol</t>
  </si>
  <si>
    <t>Kit Testosterona</t>
  </si>
  <si>
    <t>Kit Aglutinaciones en Tubo</t>
  </si>
  <si>
    <t>Kit Rosa de Bengala</t>
  </si>
  <si>
    <t>Kit Zona Brucella</t>
  </si>
  <si>
    <t>Kit Aglutinaciones en Lamina</t>
  </si>
  <si>
    <t>Kit FSH</t>
  </si>
  <si>
    <t>Kit DHL Isoencimas</t>
  </si>
  <si>
    <t>Kit Citomegalovirus IgM</t>
  </si>
  <si>
    <t>Kit Citomegalovirus en Orina</t>
  </si>
  <si>
    <t>Kit Citomegalovirus IgG</t>
  </si>
  <si>
    <t>Kit Beta 2 Microglobulina</t>
  </si>
  <si>
    <t>Kit Proteina C Ultrasensible</t>
  </si>
  <si>
    <t>Kit Antg Australiano Hep B</t>
  </si>
  <si>
    <t>Kit AntiAntg Australiano Hep B</t>
  </si>
  <si>
    <t>Kit Ferritina</t>
  </si>
  <si>
    <t>Kit Sifilis confirmatorio</t>
  </si>
  <si>
    <t>Kit Sifilis ELISA</t>
  </si>
  <si>
    <t>Corrección plástica de canalículos</t>
  </si>
  <si>
    <t>Dacriocistorrinostomía (fistulización de saco lagrimal a la cavidad nasal)</t>
  </si>
  <si>
    <t>Conjuntivorrinostomía (fistulización de la conjuntiva a la cavidad nasal); sin tubo</t>
  </si>
  <si>
    <t>Sondeo de conducto nasolagrimal, con o sin irrigación;</t>
  </si>
  <si>
    <t>Drenaje abceso o hematoma de oído externo</t>
  </si>
  <si>
    <t>Perforación de lóbulos de las orejas</t>
  </si>
  <si>
    <t>Biopsia de pabellón auricular o conducto auditivo externo</t>
  </si>
  <si>
    <t>Excisión de oído externo; parcial, corrección simple</t>
  </si>
  <si>
    <t>Excisión de exostosis, conducto auditivo externo</t>
  </si>
  <si>
    <t>Excisión radical de lesión en canal auditivo externo con disección del cuello</t>
  </si>
  <si>
    <t>Extirpación de cuerpo extraño del conducto auditivo externo; sin anestesia general</t>
  </si>
  <si>
    <t>Remoción de cerumen impactado (procedimiento separado), uno o ambos oídos</t>
  </si>
  <si>
    <t>Otoplastía, orejas en protrusión (sobresalientes), con o sin reducción de tamaño</t>
  </si>
  <si>
    <t>Reconstrucción de conducto auditivo externo (meatoplastía) (p. ej. estenosis debida a trauma, infección)</t>
  </si>
  <si>
    <t>Reconstrucción de conducto auditivo externo debido a atresia congénita, un solo estadio</t>
  </si>
  <si>
    <t>Insuflación de conducto de eustaquio, transnasal; con cateterización</t>
  </si>
  <si>
    <t>Cateterización de conducto de eustaquio, transtimpánica</t>
  </si>
  <si>
    <t>Miringotomía incluyendo aspiración y/o insuflación de conducto de eustaquio</t>
  </si>
  <si>
    <t>Timpanostomía (que requiera inserción de tubo de ventilación), anestesia local o tópica</t>
  </si>
  <si>
    <t>Timpanolisis transconducto</t>
  </si>
  <si>
    <t>Antrotomía transmastoidea (mastoidectomía "simple")</t>
  </si>
  <si>
    <t>Mastoidectomía completa</t>
  </si>
  <si>
    <t>Mastoidectomía radical modificada</t>
  </si>
  <si>
    <t>Apicectomía petrosa incluyendo mastoidectomía radical</t>
  </si>
  <si>
    <t>Resección del hueso temporal, abordaje externo</t>
  </si>
  <si>
    <t>Excisión de pólipo auditivo</t>
  </si>
  <si>
    <t>Excisión de tumor glómico; transconducto</t>
  </si>
  <si>
    <t>Miringoplastía (cirugía confinada a la membrana timpánica y región donante)</t>
  </si>
  <si>
    <t>Timpanoplastía sin mastoidectomía, inicial o revisión</t>
  </si>
  <si>
    <t>Administración de inmunización por vía intranasal u oral; una vacuna (aislada o en combinación de vacuna/toxoide)</t>
  </si>
  <si>
    <t>Administración de vacuna contra sarampión</t>
  </si>
  <si>
    <t>Vacuna antipolio, IPV, uso IM</t>
  </si>
  <si>
    <t>Infusión intravenosa para diagnóstico o terapia, administrada por el médico o bajo su supervisión directa</t>
  </si>
  <si>
    <t>Inyección profiláctica, diagnóstica o  terapéutica; subcutánea o intramuscular</t>
  </si>
  <si>
    <t>Inyección profiláctica, diagnóstica o terapéutica; intraarterial</t>
  </si>
  <si>
    <t>Inyección profiláctica, diagnóstica o terapéutica, intravenosa</t>
  </si>
  <si>
    <t>Consulta Médica</t>
  </si>
  <si>
    <r>
      <t xml:space="preserve">Psicoterapia de grupo (diferente grupo multifamiliar) </t>
    </r>
    <r>
      <rPr>
        <sz val="10"/>
        <color indexed="10"/>
        <rFont val="Arial Narrow"/>
        <family val="2"/>
      </rPr>
      <t>(10 pacientes)</t>
    </r>
    <r>
      <rPr>
        <sz val="10"/>
        <rFont val="Arial Narrow"/>
        <family val="2"/>
      </rPr>
      <t xml:space="preserve"> - Médico</t>
    </r>
  </si>
  <si>
    <t>Tratamiento electroplexia</t>
  </si>
  <si>
    <t>Primera sesión de hemodiálisis</t>
  </si>
  <si>
    <t>Hemodiálisis (2da. sesión)</t>
  </si>
  <si>
    <t>Hemofiltración</t>
  </si>
  <si>
    <t>Hemodiafiltración</t>
  </si>
  <si>
    <t>Diálisis peritoneal intermitente</t>
  </si>
  <si>
    <t>Diálisis peritoneal crónica ambulatoria</t>
  </si>
  <si>
    <t>Intubación esofágica y obtención de material</t>
  </si>
  <si>
    <t>Colocación de Sonda Nasogástrica</t>
  </si>
  <si>
    <t>Colocación Sonda Duodenal</t>
  </si>
  <si>
    <t>Estudio de motilidad esofágica (manometría del esófago y/o de la unión gastroesofágica)</t>
  </si>
  <si>
    <t>Test de perfusión ácida (prueba de Bernstein) para esofagitis</t>
  </si>
  <si>
    <t>Monitoreo de pH esofágico</t>
  </si>
  <si>
    <t>Test de secreción gástrica con inyección de estimulante (histamina, insulina, calcio y secretina)</t>
  </si>
  <si>
    <t>Manometría anorectal</t>
  </si>
  <si>
    <t>Gonioscopía</t>
  </si>
  <si>
    <t>Ejercicios ortópticos c/sesión</t>
  </si>
  <si>
    <t>Campimetría y/o perimetría, uni o bilateral</t>
  </si>
  <si>
    <t>Oftalmoscopía directa e Indirecta</t>
  </si>
  <si>
    <t>Oftalmodinamometría</t>
  </si>
  <si>
    <t>Oculoelectromiografía de aguja, uno o varios músculos extraoculares</t>
  </si>
  <si>
    <t>Microscopía binocular</t>
  </si>
  <si>
    <t>Nasofaringoscopía con endoscopio (procedimiento separado)</t>
  </si>
  <si>
    <t>Timpanometría (prueba de impedancia)</t>
  </si>
  <si>
    <t>Electrococleografía</t>
  </si>
  <si>
    <t>Reanimación cardiopulmonar (p. ej. en paro cardiaco)</t>
  </si>
  <si>
    <t>Cardioversión electiva, conversión eléctrica de la arritmia; externa</t>
  </si>
  <si>
    <t>Colocación transcatéter de catéteres dilatadores intracoronarios</t>
  </si>
  <si>
    <t>Angioplastía coronaria transluminal percutánea</t>
  </si>
  <si>
    <t>Valvuloplastía percutánea de balón</t>
  </si>
  <si>
    <t>Electrocardiograma</t>
  </si>
  <si>
    <t>Ecocardiografía transtorácica</t>
  </si>
  <si>
    <t>Cateterismo cardíaco derecho</t>
  </si>
  <si>
    <t>Cateterismo combinado de corazón derecho y retrógrado de corazón izquierdo</t>
  </si>
  <si>
    <t>Cateterismo venoso central</t>
  </si>
  <si>
    <t>Angiografía coronaria selectiva</t>
  </si>
  <si>
    <t>10325</t>
  </si>
  <si>
    <t>23254</t>
  </si>
  <si>
    <t>10237</t>
  </si>
  <si>
    <t>02187</t>
  </si>
  <si>
    <t>10249</t>
  </si>
  <si>
    <t>06232</t>
  </si>
  <si>
    <t>22256</t>
  </si>
  <si>
    <t>10145</t>
  </si>
  <si>
    <t>10154</t>
  </si>
  <si>
    <t>15159</t>
  </si>
  <si>
    <t>05873</t>
  </si>
  <si>
    <t>24136</t>
  </si>
  <si>
    <t>10929</t>
  </si>
  <si>
    <t>20361</t>
  </si>
  <si>
    <t>22626</t>
  </si>
  <si>
    <t>16570</t>
  </si>
  <si>
    <t>11379</t>
  </si>
  <si>
    <t>11376</t>
  </si>
  <si>
    <t>11381</t>
  </si>
  <si>
    <t>11850</t>
  </si>
  <si>
    <t>10302</t>
  </si>
  <si>
    <t>21104</t>
  </si>
  <si>
    <t>12702</t>
  </si>
  <si>
    <t>22339</t>
  </si>
  <si>
    <t>22998</t>
  </si>
  <si>
    <t>10970</t>
  </si>
  <si>
    <t>05666</t>
  </si>
  <si>
    <t>19685</t>
  </si>
  <si>
    <t>22851</t>
  </si>
  <si>
    <t>01378</t>
  </si>
  <si>
    <t>10096</t>
  </si>
  <si>
    <t>10151</t>
  </si>
  <si>
    <t>15334</t>
  </si>
  <si>
    <t>15577</t>
  </si>
  <si>
    <t>11156</t>
  </si>
  <si>
    <t>18059</t>
  </si>
  <si>
    <t>11159</t>
  </si>
  <si>
    <t>05551</t>
  </si>
  <si>
    <t>03789</t>
  </si>
  <si>
    <t>02891</t>
  </si>
  <si>
    <t>04677</t>
  </si>
  <si>
    <t>04752</t>
  </si>
  <si>
    <t>16599</t>
  </si>
  <si>
    <t>18381</t>
  </si>
  <si>
    <t>22291</t>
  </si>
  <si>
    <t>16569</t>
  </si>
  <si>
    <t>25963</t>
  </si>
  <si>
    <t>11288</t>
  </si>
  <si>
    <t>16737</t>
  </si>
  <si>
    <t>22105</t>
  </si>
  <si>
    <t>11906</t>
  </si>
  <si>
    <t>10363</t>
  </si>
  <si>
    <t>26609</t>
  </si>
  <si>
    <t>10477</t>
  </si>
  <si>
    <t>11851</t>
  </si>
  <si>
    <t>17030</t>
  </si>
  <si>
    <t>12808</t>
  </si>
  <si>
    <t>19125</t>
  </si>
  <si>
    <t>18725</t>
  </si>
  <si>
    <t>06517</t>
  </si>
  <si>
    <t>18993</t>
  </si>
  <si>
    <t>16571</t>
  </si>
  <si>
    <t>16602</t>
  </si>
  <si>
    <t>17074</t>
  </si>
  <si>
    <t>19094</t>
  </si>
  <si>
    <t>22286</t>
  </si>
  <si>
    <t>17083</t>
  </si>
  <si>
    <t>16566</t>
  </si>
  <si>
    <t>04111</t>
  </si>
  <si>
    <t>24176</t>
  </si>
  <si>
    <t>23975</t>
  </si>
  <si>
    <t>11439</t>
  </si>
  <si>
    <t>02128</t>
  </si>
  <si>
    <t>16572</t>
  </si>
  <si>
    <t>No es  PF ni DM</t>
  </si>
  <si>
    <t>06508</t>
  </si>
  <si>
    <t>15034</t>
  </si>
  <si>
    <t>10301</t>
  </si>
  <si>
    <t>12798</t>
  </si>
  <si>
    <t>24998</t>
  </si>
  <si>
    <t>10230</t>
  </si>
  <si>
    <t>OTROS PRODUCTOS</t>
  </si>
  <si>
    <t>26202</t>
  </si>
  <si>
    <t>11174</t>
  </si>
  <si>
    <t>11175</t>
  </si>
  <si>
    <t>11515</t>
  </si>
  <si>
    <t>17029</t>
  </si>
  <si>
    <t>04415</t>
  </si>
  <si>
    <t>05731</t>
  </si>
  <si>
    <t>15030</t>
  </si>
  <si>
    <t>24185</t>
  </si>
  <si>
    <t>10021</t>
  </si>
  <si>
    <t>19205</t>
  </si>
  <si>
    <t>21398</t>
  </si>
  <si>
    <t>12490</t>
  </si>
  <si>
    <t>10930</t>
  </si>
  <si>
    <t>17013</t>
  </si>
  <si>
    <t>21395</t>
  </si>
  <si>
    <t>10937</t>
  </si>
  <si>
    <t>21392</t>
  </si>
  <si>
    <t>21607</t>
  </si>
  <si>
    <t>10299</t>
  </si>
  <si>
    <t>11464</t>
  </si>
  <si>
    <t>16774</t>
  </si>
  <si>
    <t>10976</t>
  </si>
  <si>
    <t>19876</t>
  </si>
  <si>
    <t>INESPECIFICO</t>
  </si>
  <si>
    <t>10149</t>
  </si>
  <si>
    <t>17075</t>
  </si>
  <si>
    <t>10933</t>
  </si>
  <si>
    <t>22406</t>
  </si>
  <si>
    <t>11853</t>
  </si>
  <si>
    <t>10972</t>
  </si>
  <si>
    <t>10873</t>
  </si>
  <si>
    <t>11380</t>
  </si>
  <si>
    <t>Inespecifico</t>
  </si>
  <si>
    <t>23622</t>
  </si>
  <si>
    <t>12018</t>
  </si>
  <si>
    <t>20564</t>
  </si>
  <si>
    <t>10927</t>
  </si>
  <si>
    <t>22597</t>
  </si>
  <si>
    <t>20260</t>
  </si>
  <si>
    <t>20147</t>
  </si>
  <si>
    <t>05408</t>
  </si>
  <si>
    <t>10087</t>
  </si>
  <si>
    <t>11345</t>
  </si>
  <si>
    <t>22993</t>
  </si>
  <si>
    <t>20888</t>
  </si>
  <si>
    <t>12804</t>
  </si>
  <si>
    <t>12806</t>
  </si>
  <si>
    <t>00234</t>
  </si>
  <si>
    <t>02979</t>
  </si>
  <si>
    <t>00662</t>
  </si>
  <si>
    <t>10221</t>
  </si>
  <si>
    <t>25834</t>
  </si>
  <si>
    <t>24849</t>
  </si>
  <si>
    <t>22766</t>
  </si>
  <si>
    <t>25760</t>
  </si>
  <si>
    <t>10055</t>
  </si>
  <si>
    <t>10063</t>
  </si>
  <si>
    <t>23214</t>
  </si>
  <si>
    <t>26501</t>
  </si>
  <si>
    <t>23715</t>
  </si>
  <si>
    <t>21286</t>
  </si>
  <si>
    <t>11330</t>
  </si>
  <si>
    <t>11947</t>
  </si>
  <si>
    <t>10752</t>
  </si>
  <si>
    <t>17707</t>
  </si>
  <si>
    <t>11597</t>
  </si>
  <si>
    <t>11567</t>
  </si>
  <si>
    <t>00071</t>
  </si>
  <si>
    <t>19518</t>
  </si>
  <si>
    <t>00091</t>
  </si>
  <si>
    <t>00095</t>
  </si>
  <si>
    <t>00200</t>
  </si>
  <si>
    <t>04808</t>
  </si>
  <si>
    <t>26357</t>
  </si>
  <si>
    <t>MATERIAL DE OFICINA</t>
  </si>
  <si>
    <t>26335</t>
  </si>
  <si>
    <t>10051</t>
  </si>
  <si>
    <t>24527</t>
  </si>
  <si>
    <t>17776</t>
  </si>
  <si>
    <t>18136</t>
  </si>
  <si>
    <t>10106</t>
  </si>
  <si>
    <t>15097</t>
  </si>
  <si>
    <t>10108</t>
  </si>
  <si>
    <t>15110</t>
  </si>
  <si>
    <t>15104</t>
  </si>
  <si>
    <t>15146</t>
  </si>
  <si>
    <t>10155</t>
  </si>
  <si>
    <t>10158</t>
  </si>
  <si>
    <t>10161</t>
  </si>
  <si>
    <t>10217</t>
  </si>
  <si>
    <t>00274</t>
  </si>
  <si>
    <t>26592</t>
  </si>
  <si>
    <t>22901</t>
  </si>
  <si>
    <t>UTILES DE ESCRITORIO</t>
  </si>
  <si>
    <t>00389</t>
  </si>
  <si>
    <t>00393</t>
  </si>
  <si>
    <t>00625</t>
  </si>
  <si>
    <t>00627</t>
  </si>
  <si>
    <t>00663</t>
  </si>
  <si>
    <t>00664</t>
  </si>
  <si>
    <t>00671</t>
  </si>
  <si>
    <t>00794</t>
  </si>
  <si>
    <t>00808</t>
  </si>
  <si>
    <t>26358</t>
  </si>
  <si>
    <t>25654</t>
  </si>
  <si>
    <t>25096</t>
  </si>
  <si>
    <t>10289</t>
  </si>
  <si>
    <t>10290</t>
  </si>
  <si>
    <t>15225</t>
  </si>
  <si>
    <t>15231</t>
  </si>
  <si>
    <t>15232</t>
  </si>
  <si>
    <t>15236</t>
  </si>
  <si>
    <t>00900</t>
  </si>
  <si>
    <t>00904</t>
  </si>
  <si>
    <t>00902</t>
  </si>
  <si>
    <t>00908</t>
  </si>
  <si>
    <t>00947</t>
  </si>
  <si>
    <t>10326</t>
  </si>
  <si>
    <t>25081</t>
  </si>
  <si>
    <t>26585</t>
  </si>
  <si>
    <t>01001</t>
  </si>
  <si>
    <t>01009</t>
  </si>
  <si>
    <t>01012</t>
  </si>
  <si>
    <t>18153</t>
  </si>
  <si>
    <t>01205</t>
  </si>
  <si>
    <t>05856</t>
  </si>
  <si>
    <t>01274</t>
  </si>
  <si>
    <t>10355</t>
  </si>
  <si>
    <t>10367</t>
  </si>
  <si>
    <t>19840</t>
  </si>
  <si>
    <t>21526</t>
  </si>
  <si>
    <t>15263</t>
  </si>
  <si>
    <t>15287</t>
  </si>
  <si>
    <t>15288</t>
  </si>
  <si>
    <t>25581</t>
  </si>
  <si>
    <t>22268</t>
  </si>
  <si>
    <t>24816</t>
  </si>
  <si>
    <t>26571</t>
  </si>
  <si>
    <t>15300</t>
  </si>
  <si>
    <t>15327</t>
  </si>
  <si>
    <t>15329</t>
  </si>
  <si>
    <t>15330</t>
  </si>
  <si>
    <t>15331</t>
  </si>
  <si>
    <t>15332</t>
  </si>
  <si>
    <t>15333</t>
  </si>
  <si>
    <t>10419</t>
  </si>
  <si>
    <t>MEDIDAS</t>
  </si>
  <si>
    <t>15353</t>
  </si>
  <si>
    <t>15355</t>
  </si>
  <si>
    <t>15359</t>
  </si>
  <si>
    <t>24033</t>
  </si>
  <si>
    <t>22448</t>
  </si>
  <si>
    <t>25082</t>
  </si>
  <si>
    <t>19900</t>
  </si>
  <si>
    <t>19901</t>
  </si>
  <si>
    <t>19902</t>
  </si>
  <si>
    <t>15370</t>
  </si>
  <si>
    <t>22449</t>
  </si>
  <si>
    <t>25057</t>
  </si>
  <si>
    <t>19903</t>
  </si>
  <si>
    <t>19904</t>
  </si>
  <si>
    <t>15380</t>
  </si>
  <si>
    <t>15383</t>
  </si>
  <si>
    <t>15384</t>
  </si>
  <si>
    <t>15385</t>
  </si>
  <si>
    <t>15386</t>
  </si>
  <si>
    <t>15387</t>
  </si>
  <si>
    <t>15402</t>
  </si>
  <si>
    <t>15403</t>
  </si>
  <si>
    <t>15404</t>
  </si>
  <si>
    <t>10436</t>
  </si>
  <si>
    <t>01522</t>
  </si>
  <si>
    <t>01532</t>
  </si>
  <si>
    <t>01577</t>
  </si>
  <si>
    <t>01580</t>
  </si>
  <si>
    <t>15421</t>
  </si>
  <si>
    <t>15423</t>
  </si>
  <si>
    <t>15424</t>
  </si>
  <si>
    <t>15430</t>
  </si>
  <si>
    <t>18029</t>
  </si>
  <si>
    <t>COMPLETAR MEDIDAS</t>
  </si>
  <si>
    <t>15508</t>
  </si>
  <si>
    <t>15509</t>
  </si>
  <si>
    <t>15510</t>
  </si>
  <si>
    <t>24672</t>
  </si>
  <si>
    <t>15519</t>
  </si>
  <si>
    <t>24822</t>
  </si>
  <si>
    <t>10464</t>
  </si>
  <si>
    <t>10482</t>
  </si>
  <si>
    <t>23385</t>
  </si>
  <si>
    <t>15624</t>
  </si>
  <si>
    <t>15623</t>
  </si>
  <si>
    <t>15636</t>
  </si>
  <si>
    <t>15637</t>
  </si>
  <si>
    <t>15651</t>
  </si>
  <si>
    <t>15653</t>
  </si>
  <si>
    <t>15654</t>
  </si>
  <si>
    <t>15667</t>
  </si>
  <si>
    <t>15663</t>
  </si>
  <si>
    <t>15664</t>
  </si>
  <si>
    <t>15665</t>
  </si>
  <si>
    <t>15666</t>
  </si>
  <si>
    <t>15668</t>
  </si>
  <si>
    <t>15684</t>
  </si>
  <si>
    <t>15686</t>
  </si>
  <si>
    <t>24287</t>
  </si>
  <si>
    <t>15688</t>
  </si>
  <si>
    <t>15696</t>
  </si>
  <si>
    <t>15697</t>
  </si>
  <si>
    <t>15698</t>
  </si>
  <si>
    <t>15707</t>
  </si>
  <si>
    <t>15708</t>
  </si>
  <si>
    <t>15709</t>
  </si>
  <si>
    <t>15711</t>
  </si>
  <si>
    <t>15712</t>
  </si>
  <si>
    <t>23051</t>
  </si>
  <si>
    <t>23785</t>
  </si>
  <si>
    <t>23784</t>
  </si>
  <si>
    <t>10503</t>
  </si>
  <si>
    <t>10502</t>
  </si>
  <si>
    <t>15740</t>
  </si>
  <si>
    <t>19456</t>
  </si>
  <si>
    <t>15734</t>
  </si>
  <si>
    <t>15745</t>
  </si>
  <si>
    <t>ESTA EN RANGOS</t>
  </si>
  <si>
    <t>01598</t>
  </si>
  <si>
    <t>01628</t>
  </si>
  <si>
    <t>01636</t>
  </si>
  <si>
    <t>18156</t>
  </si>
  <si>
    <t>01642</t>
  </si>
  <si>
    <t>18157</t>
  </si>
  <si>
    <t>18158</t>
  </si>
  <si>
    <t>01695</t>
  </si>
  <si>
    <t>01692</t>
  </si>
  <si>
    <t>10551</t>
  </si>
  <si>
    <t>19868</t>
  </si>
  <si>
    <t>01797</t>
  </si>
  <si>
    <t>01798</t>
  </si>
  <si>
    <t>01837</t>
  </si>
  <si>
    <t>01846</t>
  </si>
  <si>
    <t>10554</t>
  </si>
  <si>
    <t>01964</t>
  </si>
  <si>
    <t>01958</t>
  </si>
  <si>
    <t>02004</t>
  </si>
  <si>
    <t>18874</t>
  </si>
  <si>
    <t>02130</t>
  </si>
  <si>
    <t>02149</t>
  </si>
  <si>
    <t>05872</t>
  </si>
  <si>
    <t>05880</t>
  </si>
  <si>
    <t>05889</t>
  </si>
  <si>
    <t>02319</t>
  </si>
  <si>
    <t>02381</t>
  </si>
  <si>
    <t>02391</t>
  </si>
  <si>
    <t>16031</t>
  </si>
  <si>
    <t>16034</t>
  </si>
  <si>
    <t>16035</t>
  </si>
  <si>
    <t>18940</t>
  </si>
  <si>
    <t>16080</t>
  </si>
  <si>
    <t>16093</t>
  </si>
  <si>
    <t>16095</t>
  </si>
  <si>
    <t>16096</t>
  </si>
  <si>
    <t>16105</t>
  </si>
  <si>
    <t>16108</t>
  </si>
  <si>
    <t>16110</t>
  </si>
  <si>
    <t>08092</t>
  </si>
  <si>
    <t>02724</t>
  </si>
  <si>
    <t>03783</t>
  </si>
  <si>
    <t>03787</t>
  </si>
  <si>
    <t>03794</t>
  </si>
  <si>
    <t>02752</t>
  </si>
  <si>
    <t>02788</t>
  </si>
  <si>
    <t>02836</t>
  </si>
  <si>
    <t>02862</t>
  </si>
  <si>
    <t>02881</t>
  </si>
  <si>
    <t>02935</t>
  </si>
  <si>
    <t>21566</t>
  </si>
  <si>
    <t>03010</t>
  </si>
  <si>
    <t>25417</t>
  </si>
  <si>
    <t>24641</t>
  </si>
  <si>
    <t>03078</t>
  </si>
  <si>
    <t>03086</t>
  </si>
  <si>
    <t>03089</t>
  </si>
  <si>
    <t>21084</t>
  </si>
  <si>
    <t>19813</t>
  </si>
  <si>
    <t>03107</t>
  </si>
  <si>
    <t>03213</t>
  </si>
  <si>
    <t>16350</t>
  </si>
  <si>
    <t>22713</t>
  </si>
  <si>
    <t>10968</t>
  </si>
  <si>
    <t>10974</t>
  </si>
  <si>
    <t>10980</t>
  </si>
  <si>
    <t>16363</t>
  </si>
  <si>
    <t>10991</t>
  </si>
  <si>
    <t>25122</t>
  </si>
  <si>
    <t>26075</t>
  </si>
  <si>
    <t>03224</t>
  </si>
  <si>
    <t>18384</t>
  </si>
  <si>
    <t>11235</t>
  </si>
  <si>
    <t>03451</t>
  </si>
  <si>
    <t>03443</t>
  </si>
  <si>
    <t>03454</t>
  </si>
  <si>
    <t>18142</t>
  </si>
  <si>
    <t>16425</t>
  </si>
  <si>
    <t>03576</t>
  </si>
  <si>
    <t>03591</t>
  </si>
  <si>
    <t>03602</t>
  </si>
  <si>
    <t>03624</t>
  </si>
  <si>
    <t>03635</t>
  </si>
  <si>
    <t>03710</t>
  </si>
  <si>
    <t>03713</t>
  </si>
  <si>
    <t>05520</t>
  </si>
  <si>
    <t>03735</t>
  </si>
  <si>
    <t>26277</t>
  </si>
  <si>
    <t>03751</t>
  </si>
  <si>
    <t>03758</t>
  </si>
  <si>
    <t>01467</t>
  </si>
  <si>
    <t>24929</t>
  </si>
  <si>
    <t>16559</t>
  </si>
  <si>
    <t>16560</t>
  </si>
  <si>
    <t>16561</t>
  </si>
  <si>
    <t>16565</t>
  </si>
  <si>
    <t>16567</t>
  </si>
  <si>
    <t>16568</t>
  </si>
  <si>
    <t>23895</t>
  </si>
  <si>
    <t>24264</t>
  </si>
  <si>
    <t>23741</t>
  </si>
  <si>
    <t>24952</t>
  </si>
  <si>
    <t>03878</t>
  </si>
  <si>
    <t>03873</t>
  </si>
  <si>
    <t>03894</t>
  </si>
  <si>
    <t>03921</t>
  </si>
  <si>
    <t>03953</t>
  </si>
  <si>
    <t>18091</t>
  </si>
  <si>
    <t>03979</t>
  </si>
  <si>
    <t>19238</t>
  </si>
  <si>
    <t>19223</t>
  </si>
  <si>
    <t>20421</t>
  </si>
  <si>
    <t>16596</t>
  </si>
  <si>
    <t>16597</t>
  </si>
  <si>
    <t>16601</t>
  </si>
  <si>
    <t>16603</t>
  </si>
  <si>
    <t>04024</t>
  </si>
  <si>
    <t>04034</t>
  </si>
  <si>
    <t>01800</t>
  </si>
  <si>
    <t>11312</t>
  </si>
  <si>
    <t>16139</t>
  </si>
  <si>
    <t>25164</t>
  </si>
  <si>
    <t>22046</t>
  </si>
  <si>
    <t>26515</t>
  </si>
  <si>
    <t>04085</t>
  </si>
  <si>
    <t>22187</t>
  </si>
  <si>
    <t>25071</t>
  </si>
  <si>
    <t>20622</t>
  </si>
  <si>
    <t>04162</t>
  </si>
  <si>
    <t>02951</t>
  </si>
  <si>
    <t>02953</t>
  </si>
  <si>
    <t>02954</t>
  </si>
  <si>
    <t>21654</t>
  </si>
  <si>
    <t>25675</t>
  </si>
  <si>
    <t>11359</t>
  </si>
  <si>
    <t>11366</t>
  </si>
  <si>
    <t>20135</t>
  </si>
  <si>
    <t>04187</t>
  </si>
  <si>
    <t>19473</t>
  </si>
  <si>
    <t>23113</t>
  </si>
  <si>
    <t>04293</t>
  </si>
  <si>
    <t>04333</t>
  </si>
  <si>
    <t>11393</t>
  </si>
  <si>
    <t>23404</t>
  </si>
  <si>
    <t>21303</t>
  </si>
  <si>
    <t>18354</t>
  </si>
  <si>
    <t>16702</t>
  </si>
  <si>
    <t>04373</t>
  </si>
  <si>
    <t>04381</t>
  </si>
  <si>
    <t>18711</t>
  </si>
  <si>
    <t>18217</t>
  </si>
  <si>
    <t>04523</t>
  </si>
  <si>
    <t>16754</t>
  </si>
  <si>
    <t>25221</t>
  </si>
  <si>
    <t>20259</t>
  </si>
  <si>
    <t>21119</t>
  </si>
  <si>
    <t>23239</t>
  </si>
  <si>
    <t>21114</t>
  </si>
  <si>
    <t>21115</t>
  </si>
  <si>
    <t>04567</t>
  </si>
  <si>
    <t>16764</t>
  </si>
  <si>
    <t>23836</t>
  </si>
  <si>
    <t>22282</t>
  </si>
  <si>
    <t>25015</t>
  </si>
  <si>
    <t>25018</t>
  </si>
  <si>
    <t>25016</t>
  </si>
  <si>
    <t>25014</t>
  </si>
  <si>
    <t>25017</t>
  </si>
  <si>
    <t>16791</t>
  </si>
  <si>
    <t>23006</t>
  </si>
  <si>
    <t>16776</t>
  </si>
  <si>
    <t>20362</t>
  </si>
  <si>
    <t>20363</t>
  </si>
  <si>
    <t>20364</t>
  </si>
  <si>
    <t>20500</t>
  </si>
  <si>
    <t>16783</t>
  </si>
  <si>
    <t>19802</t>
  </si>
  <si>
    <t>04666</t>
  </si>
  <si>
    <t>04696</t>
  </si>
  <si>
    <t>04701</t>
  </si>
  <si>
    <t>04717</t>
  </si>
  <si>
    <t>04776</t>
  </si>
  <si>
    <t>18511</t>
  </si>
  <si>
    <t>04900</t>
  </si>
  <si>
    <t>04922</t>
  </si>
  <si>
    <t>04955</t>
  </si>
  <si>
    <t>05018</t>
  </si>
  <si>
    <t>05021</t>
  </si>
  <si>
    <t>05022</t>
  </si>
  <si>
    <t>05109</t>
  </si>
  <si>
    <t>05106</t>
  </si>
  <si>
    <t>05916</t>
  </si>
  <si>
    <t>05118</t>
  </si>
  <si>
    <t>23795</t>
  </si>
  <si>
    <t>25460</t>
  </si>
  <si>
    <t>03218</t>
  </si>
  <si>
    <t>03219</t>
  </si>
  <si>
    <t>05163</t>
  </si>
  <si>
    <t>05164</t>
  </si>
  <si>
    <t>05212</t>
  </si>
  <si>
    <t>24589</t>
  </si>
  <si>
    <t>20146</t>
  </si>
  <si>
    <t>20145</t>
  </si>
  <si>
    <t>16825</t>
  </si>
  <si>
    <t>20143</t>
  </si>
  <si>
    <t>18512</t>
  </si>
  <si>
    <t>18513</t>
  </si>
  <si>
    <t>25904</t>
  </si>
  <si>
    <t>11521</t>
  </si>
  <si>
    <t>05285</t>
  </si>
  <si>
    <t>05309</t>
  </si>
  <si>
    <t>05335</t>
  </si>
  <si>
    <t>05443</t>
  </si>
  <si>
    <t>24512</t>
  </si>
  <si>
    <t>23428</t>
  </si>
  <si>
    <t>11388</t>
  </si>
  <si>
    <t>23068</t>
  </si>
  <si>
    <t>11727</t>
  </si>
  <si>
    <t>05589</t>
  </si>
  <si>
    <t>08054</t>
  </si>
  <si>
    <t>05616</t>
  </si>
  <si>
    <t>05634</t>
  </si>
  <si>
    <t>05636</t>
  </si>
  <si>
    <t>26257</t>
  </si>
  <si>
    <t>24688</t>
  </si>
  <si>
    <t>05661</t>
  </si>
  <si>
    <t>26144</t>
  </si>
  <si>
    <t>05688</t>
  </si>
  <si>
    <t>03552</t>
  </si>
  <si>
    <t>10255</t>
  </si>
  <si>
    <t>12750</t>
  </si>
  <si>
    <t>25121</t>
  </si>
  <si>
    <t>20717</t>
  </si>
  <si>
    <t>20148</t>
  </si>
  <si>
    <t>11799</t>
  </si>
  <si>
    <t>05831</t>
  </si>
  <si>
    <t>05832</t>
  </si>
  <si>
    <t>22631</t>
  </si>
  <si>
    <t>22372</t>
  </si>
  <si>
    <t>26141</t>
  </si>
  <si>
    <t>11844</t>
  </si>
  <si>
    <t>11845</t>
  </si>
  <si>
    <t>11836</t>
  </si>
  <si>
    <t>17009</t>
  </si>
  <si>
    <t>17010</t>
  </si>
  <si>
    <t>17011</t>
  </si>
  <si>
    <t>20501</t>
  </si>
  <si>
    <t>11854</t>
  </si>
  <si>
    <t>11848</t>
  </si>
  <si>
    <t>11849</t>
  </si>
  <si>
    <t>11857</t>
  </si>
  <si>
    <t>11858</t>
  </si>
  <si>
    <t>20288</t>
  </si>
  <si>
    <t>11856</t>
  </si>
  <si>
    <t>17025</t>
  </si>
  <si>
    <t>11928</t>
  </si>
  <si>
    <t>11920</t>
  </si>
  <si>
    <t>11921</t>
  </si>
  <si>
    <t>11925</t>
  </si>
  <si>
    <t>11926</t>
  </si>
  <si>
    <t>17053</t>
  </si>
  <si>
    <t>11919</t>
  </si>
  <si>
    <t>11875</t>
  </si>
  <si>
    <t>17070</t>
  </si>
  <si>
    <t>17071</t>
  </si>
  <si>
    <t>17072</t>
  </si>
  <si>
    <t>17073</t>
  </si>
  <si>
    <t>17076</t>
  </si>
  <si>
    <t>17090</t>
  </si>
  <si>
    <t>17084</t>
  </si>
  <si>
    <t>11905</t>
  </si>
  <si>
    <t>11907</t>
  </si>
  <si>
    <t>11908</t>
  </si>
  <si>
    <t>11909</t>
  </si>
  <si>
    <t>05933</t>
  </si>
  <si>
    <t>15214</t>
  </si>
  <si>
    <t>15215</t>
  </si>
  <si>
    <t>10270</t>
  </si>
  <si>
    <t>10762</t>
  </si>
  <si>
    <t>10272</t>
  </si>
  <si>
    <t>16074</t>
  </si>
  <si>
    <t>03515</t>
  </si>
  <si>
    <t>04556</t>
  </si>
  <si>
    <t>19031</t>
  </si>
  <si>
    <t>19096</t>
  </si>
  <si>
    <t>19097</t>
  </si>
  <si>
    <t>19126</t>
  </si>
  <si>
    <t>12007</t>
  </si>
  <si>
    <t>12010</t>
  </si>
  <si>
    <t>12011</t>
  </si>
  <si>
    <t>24518</t>
  </si>
  <si>
    <t>23525</t>
  </si>
  <si>
    <t>12396</t>
  </si>
  <si>
    <t>24103</t>
  </si>
  <si>
    <t>12405</t>
  </si>
  <si>
    <t>24122</t>
  </si>
  <si>
    <t>24121</t>
  </si>
  <si>
    <t>19175</t>
  </si>
  <si>
    <t>25591</t>
  </si>
  <si>
    <t>21342</t>
  </si>
  <si>
    <t>24405</t>
  </si>
  <si>
    <t>12281</t>
  </si>
  <si>
    <t>12282</t>
  </si>
  <si>
    <t>20844</t>
  </si>
  <si>
    <t>21977</t>
  </si>
  <si>
    <t>26483</t>
  </si>
  <si>
    <t>22987</t>
  </si>
  <si>
    <t>21410</t>
  </si>
  <si>
    <t>25261</t>
  </si>
  <si>
    <t>25235</t>
  </si>
  <si>
    <t>21411</t>
  </si>
  <si>
    <t>08068</t>
  </si>
  <si>
    <t>17768</t>
  </si>
  <si>
    <t>23736</t>
  </si>
  <si>
    <t>25101</t>
  </si>
  <si>
    <t>11284</t>
  </si>
  <si>
    <t>21949</t>
  </si>
  <si>
    <t>25102</t>
  </si>
  <si>
    <t>10886</t>
  </si>
  <si>
    <t>12483</t>
  </si>
  <si>
    <t>12491</t>
  </si>
  <si>
    <t>25898</t>
  </si>
  <si>
    <t>18517</t>
  </si>
  <si>
    <t>12520</t>
  </si>
  <si>
    <t>06198</t>
  </si>
  <si>
    <t>12699</t>
  </si>
  <si>
    <t>17467</t>
  </si>
  <si>
    <t>17468</t>
  </si>
  <si>
    <t>12700</t>
  </si>
  <si>
    <t>12701</t>
  </si>
  <si>
    <t>12703</t>
  </si>
  <si>
    <t>17473</t>
  </si>
  <si>
    <t>12706</t>
  </si>
  <si>
    <t>12746</t>
  </si>
  <si>
    <t>20149</t>
  </si>
  <si>
    <t>17449</t>
  </si>
  <si>
    <t>17450</t>
  </si>
  <si>
    <t>25556</t>
  </si>
  <si>
    <t>25558</t>
  </si>
  <si>
    <t>22363</t>
  </si>
  <si>
    <t>22362</t>
  </si>
  <si>
    <t>22774</t>
  </si>
  <si>
    <t>25228</t>
  </si>
  <si>
    <t>22364</t>
  </si>
  <si>
    <t>22773</t>
  </si>
  <si>
    <t>22775</t>
  </si>
  <si>
    <t>23612</t>
  </si>
  <si>
    <t>25968</t>
  </si>
  <si>
    <t>25557</t>
  </si>
  <si>
    <t>25832</t>
  </si>
  <si>
    <t>25209</t>
  </si>
  <si>
    <t>25559</t>
  </si>
  <si>
    <t>25210</t>
  </si>
  <si>
    <t>23361</t>
  </si>
  <si>
    <t>25860</t>
  </si>
  <si>
    <t>12705</t>
  </si>
  <si>
    <t>11807</t>
  </si>
  <si>
    <t>06469</t>
  </si>
  <si>
    <t>26478</t>
  </si>
  <si>
    <t>24526</t>
  </si>
  <si>
    <t>26479</t>
  </si>
  <si>
    <t>26162</t>
  </si>
  <si>
    <t>23274</t>
  </si>
  <si>
    <t>25075</t>
  </si>
  <si>
    <t>06471</t>
  </si>
  <si>
    <t>23298</t>
  </si>
  <si>
    <t>17697</t>
  </si>
  <si>
    <t>20154</t>
  </si>
  <si>
    <t>12795</t>
  </si>
  <si>
    <t>12801</t>
  </si>
  <si>
    <t>12805</t>
  </si>
  <si>
    <t>12809</t>
  </si>
  <si>
    <t>06480</t>
  </si>
  <si>
    <t>06485</t>
  </si>
  <si>
    <t>06502</t>
  </si>
  <si>
    <t>22234</t>
  </si>
  <si>
    <t>S/C</t>
  </si>
  <si>
    <t>Código
SISMED</t>
  </si>
  <si>
    <t>21088</t>
  </si>
  <si>
    <t>21619</t>
  </si>
  <si>
    <t>24729</t>
  </si>
  <si>
    <t>24341</t>
  </si>
  <si>
    <t>11729</t>
  </si>
  <si>
    <t>21621</t>
  </si>
  <si>
    <t>24728</t>
  </si>
  <si>
    <t>21626</t>
  </si>
  <si>
    <t>24337</t>
  </si>
  <si>
    <t>21631</t>
  </si>
  <si>
    <t>24727</t>
  </si>
  <si>
    <t>24336</t>
  </si>
  <si>
    <t>24342</t>
  </si>
  <si>
    <t>24344</t>
  </si>
  <si>
    <t>21630</t>
  </si>
  <si>
    <t>24346</t>
  </si>
  <si>
    <t>24339</t>
  </si>
  <si>
    <t>21635</t>
  </si>
  <si>
    <t>21617</t>
  </si>
  <si>
    <t>17382</t>
  </si>
  <si>
    <t>24340</t>
  </si>
  <si>
    <t>26215</t>
  </si>
  <si>
    <t>23574</t>
  </si>
  <si>
    <t>22531</t>
  </si>
  <si>
    <t>12684</t>
  </si>
  <si>
    <t>10269</t>
  </si>
  <si>
    <t>23653</t>
  </si>
  <si>
    <t>25104</t>
  </si>
  <si>
    <t>19389</t>
  </si>
  <si>
    <t>25806</t>
  </si>
  <si>
    <t>21632</t>
  </si>
  <si>
    <t>26319</t>
  </si>
  <si>
    <t>26045</t>
  </si>
  <si>
    <t>21628</t>
  </si>
  <si>
    <t>10891</t>
  </si>
  <si>
    <t>10890</t>
  </si>
  <si>
    <t>24840</t>
  </si>
  <si>
    <t>11019</t>
  </si>
  <si>
    <t>18263</t>
  </si>
  <si>
    <t>26084</t>
  </si>
  <si>
    <t>19674</t>
  </si>
  <si>
    <t>24721</t>
  </si>
  <si>
    <t>DIGEMID-Mediana Ago-13</t>
  </si>
  <si>
    <t>18636</t>
  </si>
  <si>
    <t>22855</t>
  </si>
  <si>
    <t>10005</t>
  </si>
  <si>
    <t>24201</t>
  </si>
  <si>
    <t>11057</t>
  </si>
  <si>
    <t>10064</t>
  </si>
  <si>
    <t>19276</t>
  </si>
  <si>
    <t>10074</t>
  </si>
  <si>
    <t>26078</t>
  </si>
  <si>
    <t>10070</t>
  </si>
  <si>
    <t>10062</t>
  </si>
  <si>
    <t>08013</t>
  </si>
  <si>
    <t>26413</t>
  </si>
  <si>
    <t>23136</t>
  </si>
  <si>
    <t>16693</t>
  </si>
  <si>
    <t>20438</t>
  </si>
  <si>
    <t>15203</t>
  </si>
  <si>
    <t>10437</t>
  </si>
  <si>
    <t>20402</t>
  </si>
  <si>
    <t>22079</t>
  </si>
  <si>
    <t>22580</t>
  </si>
  <si>
    <t>23475</t>
  </si>
  <si>
    <t>25492</t>
  </si>
  <si>
    <t>23747</t>
  </si>
  <si>
    <t>21950</t>
  </si>
  <si>
    <t>VERIFICAR UNIDAD DE MEDIDA</t>
  </si>
  <si>
    <t>DIFERENTES CODIGOS</t>
  </si>
  <si>
    <t>23688</t>
  </si>
  <si>
    <t>24549</t>
  </si>
  <si>
    <t>25379</t>
  </si>
  <si>
    <t>20144</t>
  </si>
  <si>
    <t>19469</t>
  </si>
  <si>
    <t>23972</t>
  </si>
  <si>
    <t>25461</t>
  </si>
  <si>
    <t>Indicador biológico para esterilización a óxido de etileno x 100</t>
  </si>
  <si>
    <t>M3</t>
  </si>
  <si>
    <t>AMC-560-2012-ESSALUD</t>
  </si>
  <si>
    <t xml:space="preserve"> </t>
  </si>
  <si>
    <t>x 340 g</t>
  </si>
  <si>
    <t>FCO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</si>
  <si>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</si>
  <si>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</si>
  <si>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</si>
  <si>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</si>
  <si>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</si>
  <si>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</si>
  <si>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</si>
  <si>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</si>
  <si>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</si>
  <si>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</si>
  <si>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</si>
  <si>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</si>
  <si>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</si>
  <si>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</si>
  <si>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</si>
  <si>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</si>
  <si>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</si>
  <si>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</si>
  <si>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</si>
  <si>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</si>
  <si>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</si>
  <si>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</si>
  <si>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</si>
  <si>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</si>
  <si>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</si>
  <si>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</si>
  <si>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</si>
  <si>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</si>
  <si>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</si>
  <si>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</si>
  <si>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</si>
  <si>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</si>
  <si>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</si>
  <si>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</si>
  <si>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</si>
  <si>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</si>
  <si>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</si>
  <si>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</si>
  <si>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</si>
  <si>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</si>
  <si>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</si>
  <si>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</si>
  <si>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</si>
  <si>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</si>
  <si>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</si>
  <si>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</si>
  <si>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</si>
  <si>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</si>
  <si>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</si>
  <si>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</si>
  <si>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</si>
  <si>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</si>
  <si>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</si>
  <si>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</si>
  <si>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</si>
  <si>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</si>
  <si>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</si>
  <si>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</si>
  <si>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</si>
  <si>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</si>
  <si>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</si>
  <si>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</si>
  <si>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</si>
  <si>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</si>
  <si>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</si>
  <si>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</si>
  <si>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</si>
  <si>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</si>
  <si>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</si>
  <si>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</si>
  <si>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</si>
  <si>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</si>
  <si>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</si>
  <si>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</si>
  <si>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</si>
  <si>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</si>
  <si>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</si>
  <si>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</si>
  <si>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</si>
  <si>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</si>
  <si>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</si>
  <si>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</si>
  <si>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</si>
  <si>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</si>
  <si>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</si>
  <si>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</si>
  <si>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</si>
  <si>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</si>
  <si>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</si>
  <si>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</si>
  <si>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</si>
  <si>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</si>
  <si>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</si>
  <si>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</si>
  <si>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</si>
  <si>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</si>
  <si>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</si>
  <si>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</si>
  <si>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</si>
  <si>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</si>
  <si>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</si>
  <si>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</si>
  <si>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</si>
  <si>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</si>
  <si>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</si>
  <si>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</si>
  <si>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</si>
  <si>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</si>
  <si>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</si>
  <si>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</si>
  <si>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</si>
  <si>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</si>
  <si>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</si>
  <si>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</si>
  <si>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</si>
  <si>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</si>
  <si>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</si>
  <si>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</si>
  <si>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</si>
  <si>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</si>
  <si>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</si>
  <si>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</si>
  <si>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</si>
  <si>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</si>
  <si>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</si>
  <si>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</si>
  <si>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</si>
  <si>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</si>
  <si>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</si>
  <si>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</si>
  <si>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</si>
  <si>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</si>
  <si>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</si>
  <si>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</si>
  <si>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</si>
  <si>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</si>
  <si>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</si>
  <si>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</si>
  <si>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</si>
  <si>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</si>
  <si>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</si>
  <si>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</si>
  <si>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</si>
  <si>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</si>
  <si>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</si>
  <si>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</si>
  <si>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</si>
  <si>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</si>
  <si>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</si>
  <si>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</si>
  <si>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</si>
  <si>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</si>
  <si>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</si>
  <si>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</si>
  <si>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</si>
  <si>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</si>
  <si>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</si>
  <si>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</si>
  <si>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</si>
  <si>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</si>
  <si>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</si>
  <si>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</si>
  <si>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</si>
  <si>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</si>
  <si>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</si>
  <si>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</si>
  <si>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</si>
  <si>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</si>
  <si>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</si>
  <si>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</si>
  <si>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</si>
  <si>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</si>
  <si>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</si>
  <si>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</si>
  <si>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</si>
  <si>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</si>
  <si>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</si>
  <si>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</si>
  <si>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</si>
  <si>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</si>
  <si>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</si>
  <si>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</si>
  <si>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</si>
  <si>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</si>
  <si>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</si>
  <si>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</si>
  <si>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</si>
  <si>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</si>
  <si>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</si>
  <si>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</si>
  <si>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</si>
  <si>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</si>
  <si>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</si>
  <si>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20606</t>
  </si>
  <si>
    <t>16262</t>
  </si>
  <si>
    <t>24149</t>
  </si>
  <si>
    <t>20839</t>
  </si>
  <si>
    <t>16541</t>
  </si>
  <si>
    <t>11369</t>
  </si>
  <si>
    <t>04235</t>
  </si>
  <si>
    <t>05253</t>
  </si>
  <si>
    <t>05427</t>
  </si>
  <si>
    <t>20843</t>
  </si>
  <si>
    <t>23555</t>
  </si>
  <si>
    <t>19228</t>
  </si>
  <si>
    <t>18077</t>
  </si>
  <si>
    <t>00998</t>
  </si>
  <si>
    <t>19483</t>
  </si>
  <si>
    <t>19444</t>
  </si>
  <si>
    <t>19446</t>
  </si>
  <si>
    <t>CPT</t>
  </si>
  <si>
    <t>03884</t>
  </si>
  <si>
    <t>Halotano  250 mL p/ SOL</t>
  </si>
  <si>
    <t>Tratamiento cerrado de luxación de hombro sin manipulación</t>
  </si>
  <si>
    <t>Tratamiento cerrado de fractura tibial, sin manipulación</t>
  </si>
  <si>
    <t>Psicoterapia de grupo multifamiliar (10 familias)</t>
  </si>
  <si>
    <t>Psicoterapia de grupo (diferente grupo multifamiliar) (10 pacientes) - Médico</t>
  </si>
  <si>
    <t>Unidad Consumo</t>
  </si>
  <si>
    <t>LITRO</t>
  </si>
  <si>
    <t>Precio unidad consumo S/.</t>
  </si>
  <si>
    <t>Precio unitario/consumo S/.</t>
  </si>
  <si>
    <t>Kit Coprocultivo</t>
  </si>
  <si>
    <t>Consultoria PARSALUD</t>
  </si>
  <si>
    <t>_</t>
  </si>
  <si>
    <t>Anexo 1</t>
  </si>
  <si>
    <t>Tarifa unitaria S/.</t>
  </si>
  <si>
    <t>Referencial: PIPETA AUTOMATICA GRADUADA 2 - 20 mL   UNI</t>
  </si>
  <si>
    <t>Referencial: MICROPIPETA AUTOMATICA DE RANGO VARIABLE 20 - 200 uL</t>
  </si>
  <si>
    <t>23448</t>
  </si>
  <si>
    <t>Hisopo vaginal de algodón 6" X 10 con mango de madera X 100   KIT</t>
  </si>
  <si>
    <t>10993</t>
  </si>
  <si>
    <t>Especulo vaginal de plastico descartable talla M</t>
  </si>
  <si>
    <t>Kit Papaniolau</t>
  </si>
  <si>
    <t>Costos_consensuados DS N°005-2012 REVISADOS 20130606</t>
  </si>
  <si>
    <t>22095</t>
  </si>
  <si>
    <t>Espatula - citocepillo con envoltura individual   uni</t>
  </si>
  <si>
    <t>22748</t>
  </si>
  <si>
    <t>Fijador para muestra de papanicolau   412 ml uni</t>
  </si>
  <si>
    <t>Tubo x 10 g</t>
  </si>
  <si>
    <t>Insumos 2</t>
  </si>
  <si>
    <t>LISTADO DE KITS</t>
  </si>
  <si>
    <t>K0061</t>
  </si>
  <si>
    <t>K0062</t>
  </si>
  <si>
    <t>K0063</t>
  </si>
  <si>
    <t>LISTADO DE INSUMOS</t>
  </si>
  <si>
    <t>COSTO DE INSUMOS</t>
  </si>
  <si>
    <t>é</t>
  </si>
  <si>
    <t>05627</t>
  </si>
  <si>
    <t>24993</t>
  </si>
  <si>
    <t>PAPEL PARA ECOGRAFIA 110 mm X 20 m   UNI</t>
  </si>
  <si>
    <t>Plumón Tinta Indeleble punta fina varios colores</t>
  </si>
  <si>
    <t>Kit quirúrgico IQ B</t>
  </si>
  <si>
    <t>Kit de Inmovilizacion con Yeso 1</t>
  </si>
  <si>
    <t>Kit de Inmovilizacion con Yeso 2</t>
  </si>
  <si>
    <t>K0197</t>
  </si>
  <si>
    <t>Eosinófilo, recuento de</t>
  </si>
  <si>
    <t>23898</t>
  </si>
  <si>
    <t>x 1 Litro</t>
  </si>
  <si>
    <t>x30gr</t>
  </si>
  <si>
    <t>Test de Coombs indirecto, cada glóbulo rojo reactivo</t>
  </si>
  <si>
    <t>Test de Coombs indirecto, cada título de anticuerpos</t>
  </si>
  <si>
    <t>Test de Coombs directo, cada antisuero</t>
  </si>
  <si>
    <t>Equipamiento básico</t>
  </si>
  <si>
    <t>Infraestructura</t>
  </si>
  <si>
    <t>Servicios intermedios</t>
  </si>
  <si>
    <t>Servicios generales y Gastos administrativos</t>
  </si>
  <si>
    <t>Propuesta Cargo operativo (S/.) SEGUNDO NIVEL</t>
  </si>
  <si>
    <t>Propuesta de cargo operativo (S/.) TERCER NIVEL</t>
  </si>
  <si>
    <t>27158</t>
  </si>
  <si>
    <t>27159</t>
  </si>
  <si>
    <t>27270</t>
  </si>
  <si>
    <t>27271</t>
  </si>
  <si>
    <t>27272</t>
  </si>
  <si>
    <t>27273</t>
  </si>
  <si>
    <t>27274</t>
  </si>
  <si>
    <t>27275</t>
  </si>
  <si>
    <t>27277</t>
  </si>
  <si>
    <t>27015</t>
  </si>
  <si>
    <t>27013</t>
  </si>
  <si>
    <t>27014</t>
  </si>
  <si>
    <t>27017</t>
  </si>
  <si>
    <t>27016</t>
  </si>
  <si>
    <t>27019</t>
  </si>
  <si>
    <t>27018</t>
  </si>
  <si>
    <t>27022</t>
  </si>
  <si>
    <t>27020</t>
  </si>
  <si>
    <t>27021</t>
  </si>
  <si>
    <t>27023</t>
  </si>
  <si>
    <t>27024</t>
  </si>
  <si>
    <t>27025</t>
  </si>
  <si>
    <t>27026</t>
  </si>
  <si>
    <t>27278</t>
  </si>
  <si>
    <t>27279</t>
  </si>
  <si>
    <t>27027</t>
  </si>
  <si>
    <t>27028</t>
  </si>
  <si>
    <t>27029</t>
  </si>
  <si>
    <t>27161</t>
  </si>
  <si>
    <t>27162</t>
  </si>
  <si>
    <t>27163</t>
  </si>
  <si>
    <t>27164</t>
  </si>
  <si>
    <t>27165</t>
  </si>
  <si>
    <t>27166</t>
  </si>
  <si>
    <t>27167</t>
  </si>
  <si>
    <t>27169</t>
  </si>
  <si>
    <t>27170</t>
  </si>
  <si>
    <t>27171</t>
  </si>
  <si>
    <t>27172</t>
  </si>
  <si>
    <t>27173</t>
  </si>
  <si>
    <t>27174</t>
  </si>
  <si>
    <t>27175</t>
  </si>
  <si>
    <t>27284</t>
  </si>
  <si>
    <t>27285</t>
  </si>
  <si>
    <t>27286</t>
  </si>
  <si>
    <t>27287</t>
  </si>
  <si>
    <t>27288</t>
  </si>
  <si>
    <t>27030</t>
  </si>
  <si>
    <t>27031</t>
  </si>
  <si>
    <t>27032</t>
  </si>
  <si>
    <t>27033</t>
  </si>
  <si>
    <t>27034</t>
  </si>
  <si>
    <t>27035</t>
  </si>
  <si>
    <t>27176</t>
  </si>
  <si>
    <t>27177</t>
  </si>
  <si>
    <t>27178</t>
  </si>
  <si>
    <t>27183</t>
  </si>
  <si>
    <t>27179</t>
  </si>
  <si>
    <t>27180</t>
  </si>
  <si>
    <t>27181</t>
  </si>
  <si>
    <t>27182</t>
  </si>
  <si>
    <t>27184</t>
  </si>
  <si>
    <t>27185</t>
  </si>
  <si>
    <t>27186</t>
  </si>
  <si>
    <t>27187</t>
  </si>
  <si>
    <t>27188</t>
  </si>
  <si>
    <t>27189</t>
  </si>
  <si>
    <t>27190</t>
  </si>
  <si>
    <t>27037</t>
  </si>
  <si>
    <t>27039</t>
  </si>
  <si>
    <t>27036</t>
  </si>
  <si>
    <t>27038</t>
  </si>
  <si>
    <t>27040</t>
  </si>
  <si>
    <t>27041</t>
  </si>
  <si>
    <t>27043</t>
  </si>
  <si>
    <t>27044</t>
  </si>
  <si>
    <t>27046</t>
  </si>
  <si>
    <t>27047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</si>
  <si>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</si>
  <si>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</si>
  <si>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</si>
  <si>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</si>
  <si>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</si>
  <si>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</si>
  <si>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</si>
  <si>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</si>
  <si>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</si>
  <si>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</si>
  <si>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27191</t>
  </si>
  <si>
    <t>27291</t>
  </si>
  <si>
    <t>27292</t>
  </si>
  <si>
    <t>27192</t>
  </si>
  <si>
    <t>27193</t>
  </si>
  <si>
    <t>27194</t>
  </si>
  <si>
    <t>27195</t>
  </si>
  <si>
    <t>27060</t>
  </si>
  <si>
    <t>27062</t>
  </si>
  <si>
    <t>27064</t>
  </si>
  <si>
    <t>27066</t>
  </si>
  <si>
    <t>27068</t>
  </si>
  <si>
    <t>27070</t>
  </si>
  <si>
    <t>27072</t>
  </si>
  <si>
    <t>27074</t>
  </si>
  <si>
    <t>27076</t>
  </si>
  <si>
    <t>27078</t>
  </si>
  <si>
    <t>27082</t>
  </si>
  <si>
    <t>27080</t>
  </si>
  <si>
    <t>27084</t>
  </si>
  <si>
    <t>27085</t>
  </si>
  <si>
    <t>27086</t>
  </si>
  <si>
    <t>27087</t>
  </si>
  <si>
    <t>27088</t>
  </si>
  <si>
    <t>27090</t>
  </si>
  <si>
    <t>27089</t>
  </si>
  <si>
    <t>27091</t>
  </si>
  <si>
    <t>27093</t>
  </si>
  <si>
    <t>27196</t>
  </si>
  <si>
    <t>27197</t>
  </si>
  <si>
    <t>27198</t>
  </si>
  <si>
    <t>27199</t>
  </si>
  <si>
    <t>27200</t>
  </si>
  <si>
    <t>27201</t>
  </si>
  <si>
    <t>27229</t>
  </si>
  <si>
    <t>27095</t>
  </si>
  <si>
    <t>27097</t>
  </si>
  <si>
    <t>27099</t>
  </si>
  <si>
    <t>27101</t>
  </si>
  <si>
    <t>27108</t>
  </si>
  <si>
    <t>27110</t>
  </si>
  <si>
    <t>27105</t>
  </si>
  <si>
    <t>27202</t>
  </si>
  <si>
    <t>27203</t>
  </si>
  <si>
    <t>27204</t>
  </si>
  <si>
    <t>27205</t>
  </si>
  <si>
    <t>27206</t>
  </si>
  <si>
    <t>27207</t>
  </si>
  <si>
    <t>27209</t>
  </si>
  <si>
    <t>27211</t>
  </si>
  <si>
    <t>27212</t>
  </si>
  <si>
    <t>27210</t>
  </si>
  <si>
    <t>27213</t>
  </si>
  <si>
    <t>27214</t>
  </si>
  <si>
    <t>27215</t>
  </si>
  <si>
    <t>27216</t>
  </si>
  <si>
    <t>27113</t>
  </si>
  <si>
    <t>27116</t>
  </si>
  <si>
    <t>27118</t>
  </si>
  <si>
    <t>27119</t>
  </si>
  <si>
    <t>27120</t>
  </si>
  <si>
    <t>27122</t>
  </si>
  <si>
    <t>27125</t>
  </si>
  <si>
    <t>27128</t>
  </si>
  <si>
    <t>27129</t>
  </si>
  <si>
    <t>27219</t>
  </si>
  <si>
    <t>27220</t>
  </si>
  <si>
    <t>27223</t>
  </si>
  <si>
    <t>27132</t>
  </si>
  <si>
    <t>27133</t>
  </si>
  <si>
    <t>27134</t>
  </si>
  <si>
    <t>27135</t>
  </si>
  <si>
    <t>27221</t>
  </si>
  <si>
    <t>27222</t>
  </si>
  <si>
    <t>27225</t>
  </si>
  <si>
    <t>27226</t>
  </si>
  <si>
    <t>27227</t>
  </si>
  <si>
    <t>27263</t>
  </si>
  <si>
    <t>27262</t>
  </si>
  <si>
    <t>27141</t>
  </si>
  <si>
    <t>27264</t>
  </si>
  <si>
    <t>27136</t>
  </si>
  <si>
    <t>27137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</si>
  <si>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</si>
  <si>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</si>
  <si>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</si>
  <si>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</si>
  <si>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</si>
  <si>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</si>
  <si>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</si>
  <si>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</si>
  <si>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</si>
  <si>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</si>
  <si>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</si>
  <si>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</si>
  <si>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</si>
  <si>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</si>
  <si>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27265</t>
  </si>
  <si>
    <t>27266</t>
  </si>
  <si>
    <t>27267</t>
  </si>
  <si>
    <t>27268</t>
  </si>
  <si>
    <t>27236</t>
  </si>
  <si>
    <t>27168</t>
  </si>
  <si>
    <t>27269</t>
  </si>
  <si>
    <t>27249</t>
  </si>
  <si>
    <t>27228</t>
  </si>
  <si>
    <t>27218</t>
  </si>
  <si>
    <t>27217</t>
  </si>
  <si>
    <t>27156</t>
  </si>
  <si>
    <t>27231</t>
  </si>
  <si>
    <t>27232</t>
  </si>
  <si>
    <t>27233</t>
  </si>
  <si>
    <t>27230</t>
  </si>
  <si>
    <t>27234</t>
  </si>
  <si>
    <t>27235</t>
  </si>
  <si>
    <t>27224</t>
  </si>
  <si>
    <t>27237</t>
  </si>
  <si>
    <t>27238</t>
  </si>
  <si>
    <t>27157</t>
  </si>
  <si>
    <t>27241</t>
  </si>
  <si>
    <t>27239</t>
  </si>
  <si>
    <t>27240</t>
  </si>
  <si>
    <t>27242</t>
  </si>
  <si>
    <t>27244</t>
  </si>
  <si>
    <t>27245</t>
  </si>
  <si>
    <t>27246</t>
  </si>
  <si>
    <t>27243</t>
  </si>
  <si>
    <t>27247</t>
  </si>
  <si>
    <t>27248</t>
  </si>
  <si>
    <t>27160</t>
  </si>
  <si>
    <t>27250</t>
  </si>
  <si>
    <t>27251</t>
  </si>
  <si>
    <t>27252</t>
  </si>
  <si>
    <t>27253</t>
  </si>
  <si>
    <t>27254</t>
  </si>
  <si>
    <t>27276</t>
  </si>
  <si>
    <t>27255</t>
  </si>
  <si>
    <t>27256</t>
  </si>
  <si>
    <t>27257</t>
  </si>
  <si>
    <t>27258</t>
  </si>
  <si>
    <t>27259</t>
  </si>
  <si>
    <t>27260</t>
  </si>
  <si>
    <t>27261</t>
  </si>
  <si>
    <t>CARGO OPERATIVO ESTIMADO (*)</t>
  </si>
  <si>
    <t>(*) No representa el valor total de cada factor de producción</t>
  </si>
  <si>
    <t>Tarifa base S/. (a)</t>
  </si>
  <si>
    <t>Cargo Operativo (b)</t>
  </si>
  <si>
    <t>Tarifa Final S/. (a + b)</t>
  </si>
  <si>
    <t>Tarifario de Procedimientos Médicos y Estomatologicos</t>
  </si>
  <si>
    <t>PARA CALCULO DE ANESTESICO Y DE OXIGENO</t>
  </si>
  <si>
    <t>Medico</t>
  </si>
  <si>
    <t>Tiempo max (min)</t>
  </si>
  <si>
    <t>Tiempo max (hr)</t>
  </si>
  <si>
    <t>13100</t>
  </si>
  <si>
    <t>27299</t>
  </si>
  <si>
    <t>31645</t>
  </si>
  <si>
    <t>34001</t>
  </si>
  <si>
    <t>34151</t>
  </si>
  <si>
    <t>36557</t>
  </si>
  <si>
    <t>37210</t>
  </si>
  <si>
    <t>38221</t>
  </si>
  <si>
    <t>45378</t>
  </si>
  <si>
    <t>45380</t>
  </si>
  <si>
    <t>50405</t>
  </si>
  <si>
    <t>51702</t>
  </si>
  <si>
    <t>58101</t>
  </si>
  <si>
    <t>59151</t>
  </si>
  <si>
    <t>61320</t>
  </si>
  <si>
    <t>61321</t>
  </si>
  <si>
    <t>62274</t>
  </si>
  <si>
    <t>62275</t>
  </si>
  <si>
    <t>66600</t>
  </si>
  <si>
    <t>67005</t>
  </si>
  <si>
    <t>67031</t>
  </si>
  <si>
    <t>67039</t>
  </si>
  <si>
    <t>67141</t>
  </si>
  <si>
    <t>67820</t>
  </si>
  <si>
    <t>72270</t>
  </si>
  <si>
    <t>72285</t>
  </si>
  <si>
    <t>74710</t>
  </si>
  <si>
    <t>76506</t>
  </si>
  <si>
    <t>77055</t>
  </si>
  <si>
    <t>77056</t>
  </si>
  <si>
    <t>77057</t>
  </si>
  <si>
    <t>77080</t>
  </si>
  <si>
    <t>77500</t>
  </si>
  <si>
    <t>77501</t>
  </si>
  <si>
    <t>78025</t>
  </si>
  <si>
    <t>78026</t>
  </si>
  <si>
    <t>78027</t>
  </si>
  <si>
    <t>78028</t>
  </si>
  <si>
    <t>78031</t>
  </si>
  <si>
    <t>78072</t>
  </si>
  <si>
    <t>78079</t>
  </si>
  <si>
    <t>78521</t>
  </si>
  <si>
    <t>78522</t>
  </si>
  <si>
    <t>78524</t>
  </si>
  <si>
    <t>78525</t>
  </si>
  <si>
    <t>78654</t>
  </si>
  <si>
    <t>78660</t>
  </si>
  <si>
    <t>78700</t>
  </si>
  <si>
    <t>78701</t>
  </si>
  <si>
    <t>78716</t>
  </si>
  <si>
    <t>80077</t>
  </si>
  <si>
    <t>80089</t>
  </si>
  <si>
    <t>82055</t>
  </si>
  <si>
    <t>82172</t>
  </si>
  <si>
    <t>82570</t>
  </si>
  <si>
    <t>82575</t>
  </si>
  <si>
    <t>82595</t>
  </si>
  <si>
    <t>82985</t>
  </si>
  <si>
    <t>83898</t>
  </si>
  <si>
    <t>84156</t>
  </si>
  <si>
    <t>84704</t>
  </si>
  <si>
    <t>84999</t>
  </si>
  <si>
    <t>85705</t>
  </si>
  <si>
    <t>86006</t>
  </si>
  <si>
    <t>86007</t>
  </si>
  <si>
    <t>86008</t>
  </si>
  <si>
    <t>86010</t>
  </si>
  <si>
    <t>87172</t>
  </si>
  <si>
    <t>89240</t>
  </si>
  <si>
    <t>90723</t>
  </si>
  <si>
    <t>92507</t>
  </si>
  <si>
    <t>93556</t>
  </si>
  <si>
    <t>93886</t>
  </si>
  <si>
    <t>93923</t>
  </si>
  <si>
    <t>94002</t>
  </si>
  <si>
    <t>94010</t>
  </si>
  <si>
    <t>94375</t>
  </si>
  <si>
    <t>94640</t>
  </si>
  <si>
    <t>95879</t>
  </si>
  <si>
    <t>95880</t>
  </si>
  <si>
    <t>95881</t>
  </si>
  <si>
    <t>95882</t>
  </si>
  <si>
    <t>95883</t>
  </si>
  <si>
    <t>95884</t>
  </si>
  <si>
    <t>96116</t>
  </si>
  <si>
    <t>96407</t>
  </si>
  <si>
    <t>96900</t>
  </si>
  <si>
    <t>97597</t>
  </si>
  <si>
    <t>97802</t>
  </si>
  <si>
    <t>99199</t>
  </si>
  <si>
    <t>99204</t>
  </si>
  <si>
    <t>99207</t>
  </si>
  <si>
    <t>99208</t>
  </si>
  <si>
    <t>99209</t>
  </si>
  <si>
    <t>99210</t>
  </si>
  <si>
    <t>99283</t>
  </si>
  <si>
    <t>99284</t>
  </si>
  <si>
    <t>99285</t>
  </si>
  <si>
    <t>99291</t>
  </si>
  <si>
    <t>99305</t>
  </si>
  <si>
    <t>99344</t>
  </si>
  <si>
    <t>99382</t>
  </si>
  <si>
    <t>99384</t>
  </si>
  <si>
    <t>99401</t>
  </si>
  <si>
    <t>99402</t>
  </si>
  <si>
    <t>99403</t>
  </si>
  <si>
    <t>99404</t>
  </si>
  <si>
    <t>99411</t>
  </si>
  <si>
    <t>99412</t>
  </si>
  <si>
    <t>99460</t>
  </si>
  <si>
    <t>PROCED</t>
  </si>
</sst>
</file>

<file path=xl/styles.xml><?xml version="1.0" encoding="utf-8"?>
<styleSheet xmlns="http://schemas.openxmlformats.org/spreadsheetml/2006/main">
  <numFmts count="15">
    <numFmt numFmtId="44" formatCode="_ &quot;S/.&quot;\ * #,##0.00_ ;_ &quot;S/.&quot;\ * \-#,##0.00_ ;_ &quot;S/.&quot;\ * &quot;-&quot;??_ ;_ @_ "/>
    <numFmt numFmtId="43" formatCode="_ * #,##0.00_ ;_ * \-#,##0.00_ ;_ * &quot;-&quot;??_ ;_ @_ "/>
    <numFmt numFmtId="164" formatCode="_-* #,##0.00\ _€_-;\-* #,##0.00\ _€_-;_-* &quot;-&quot;??\ _€_-;_-@_-"/>
    <numFmt numFmtId="165" formatCode="00000"/>
    <numFmt numFmtId="166" formatCode="_(* #,##0_);_(* \(#,##0\);_(* &quot;-&quot;??_);_(@_)"/>
    <numFmt numFmtId="167" formatCode="_ * #,##0.0000_ ;_ * \-#,##0.0000_ ;_ * &quot;-&quot;??_ ;_ @_ "/>
    <numFmt numFmtId="168" formatCode="0.00000"/>
    <numFmt numFmtId="169" formatCode="0.000"/>
    <numFmt numFmtId="170" formatCode="#,##0.000"/>
    <numFmt numFmtId="171" formatCode="0.0"/>
    <numFmt numFmtId="172" formatCode="_ [$€-2]* #,##0.00_ ;_ [$€-2]* \-#,##0.00_ ;_ [$€-2]* &quot;-&quot;??_ "/>
    <numFmt numFmtId="173" formatCode="_ * #,##0.00_ ;_ * \-#,##0.00_ ;_ * &quot;-&quot;_ ;_ @_ "/>
    <numFmt numFmtId="174" formatCode="_ * #,##0.000_ ;_ * \-#,##0.000_ ;_ * &quot;-&quot;??_ ;_ @_ "/>
    <numFmt numFmtId="175" formatCode="_ * #,##0.00000_ ;_ * \-#,##0.00000_ ;_ * &quot;-&quot;??_ ;_ @_ "/>
    <numFmt numFmtId="176" formatCode="_-* #,##0.0000\ _€_-;\-* #,##0.0000\ _€_-;_-* &quot;-&quot;??\ _€_-;_-@_-"/>
  </numFmts>
  <fonts count="49">
    <font>
      <sz val="10"/>
      <name val="Arial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indexed="8"/>
      <name val="Arial Narrow"/>
      <family val="2"/>
    </font>
    <font>
      <sz val="10"/>
      <color indexed="8"/>
      <name val="Arial"/>
      <family val="2"/>
    </font>
    <font>
      <sz val="10"/>
      <color indexed="10"/>
      <name val="Arial Narrow"/>
      <family val="2"/>
    </font>
    <font>
      <b/>
      <sz val="9"/>
      <name val="Arial Narrow"/>
      <family val="2"/>
    </font>
    <font>
      <sz val="10"/>
      <name val="Arial"/>
      <family val="2"/>
    </font>
    <font>
      <sz val="8"/>
      <name val="Arial"/>
      <family val="2"/>
    </font>
    <font>
      <sz val="10"/>
      <name val="Times New Roman"/>
      <family val="1"/>
    </font>
    <font>
      <sz val="10"/>
      <color indexed="8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i/>
      <sz val="10"/>
      <name val="Arial Narrow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color indexed="63"/>
      <name val="Arial Narrow"/>
      <family val="2"/>
    </font>
    <font>
      <sz val="9"/>
      <color indexed="8"/>
      <name val="Calibri"/>
      <family val="2"/>
    </font>
    <font>
      <b/>
      <sz val="11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11"/>
      <name val="Calibri"/>
      <family val="2"/>
    </font>
    <font>
      <b/>
      <sz val="11"/>
      <name val="Arial Narrow"/>
      <family val="2"/>
    </font>
    <font>
      <b/>
      <sz val="14"/>
      <name val="Arial Narrow"/>
      <family val="2"/>
    </font>
    <font>
      <b/>
      <sz val="12"/>
      <name val="Arial Narrow"/>
      <family val="2"/>
    </font>
    <font>
      <sz val="6"/>
      <name val="Arial"/>
      <family val="2"/>
    </font>
    <font>
      <b/>
      <sz val="16"/>
      <name val="Arial Narrow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Wingdings"/>
      <charset val="2"/>
    </font>
    <font>
      <sz val="7"/>
      <color theme="0"/>
      <name val="Arial"/>
      <family val="2"/>
    </font>
    <font>
      <sz val="10"/>
      <color theme="8" tint="-0.499984740745262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9" fillId="4" borderId="0" applyNumberFormat="0" applyBorder="0" applyAlignment="0" applyProtection="0"/>
    <xf numFmtId="0" fontId="20" fillId="16" borderId="1" applyNumberFormat="0" applyAlignment="0" applyProtection="0"/>
    <xf numFmtId="0" fontId="21" fillId="17" borderId="2" applyNumberFormat="0" applyAlignment="0" applyProtection="0"/>
    <xf numFmtId="0" fontId="22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21" borderId="0" applyNumberFormat="0" applyBorder="0" applyAlignment="0" applyProtection="0"/>
    <xf numFmtId="0" fontId="24" fillId="7" borderId="1" applyNumberFormat="0" applyAlignment="0" applyProtection="0"/>
    <xf numFmtId="172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25" fillId="3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6" fillId="22" borderId="0" applyNumberFormat="0" applyBorder="0" applyAlignment="0" applyProtection="0"/>
    <xf numFmtId="0" fontId="10" fillId="0" borderId="0"/>
    <xf numFmtId="0" fontId="2" fillId="0" borderId="0"/>
    <xf numFmtId="0" fontId="7" fillId="0" borderId="0"/>
    <xf numFmtId="0" fontId="10" fillId="23" borderId="4" applyNumberFormat="0" applyFont="0" applyAlignment="0" applyProtection="0"/>
    <xf numFmtId="9" fontId="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7" fillId="16" borderId="5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6" applyNumberFormat="0" applyFill="0" applyAlignment="0" applyProtection="0"/>
    <xf numFmtId="0" fontId="23" fillId="0" borderId="7" applyNumberFormat="0" applyFill="0" applyAlignment="0" applyProtection="0"/>
    <xf numFmtId="0" fontId="32" fillId="0" borderId="8" applyNumberFormat="0" applyFill="0" applyAlignment="0" applyProtection="0"/>
  </cellStyleXfs>
  <cellXfs count="554">
    <xf numFmtId="0" fontId="0" fillId="0" borderId="0" xfId="0"/>
    <xf numFmtId="1" fontId="4" fillId="24" borderId="9" xfId="0" applyNumberFormat="1" applyFont="1" applyFill="1" applyBorder="1" applyAlignment="1" applyProtection="1">
      <alignment horizontal="center" vertical="top" wrapText="1"/>
      <protection locked="0"/>
    </xf>
    <xf numFmtId="0" fontId="4" fillId="24" borderId="9" xfId="0" applyFont="1" applyFill="1" applyBorder="1" applyAlignment="1">
      <alignment horizontal="center" vertical="top" wrapText="1"/>
    </xf>
    <xf numFmtId="0" fontId="4" fillId="24" borderId="9" xfId="0" applyFont="1" applyFill="1" applyBorder="1" applyAlignment="1">
      <alignment horizontal="center" vertical="top"/>
    </xf>
    <xf numFmtId="0" fontId="4" fillId="24" borderId="0" xfId="0" applyFont="1" applyFill="1" applyAlignment="1">
      <alignment horizontal="center" vertical="top"/>
    </xf>
    <xf numFmtId="0" fontId="4" fillId="24" borderId="0" xfId="0" applyFont="1" applyFill="1" applyAlignment="1">
      <alignment horizontal="center" vertical="center"/>
    </xf>
    <xf numFmtId="0" fontId="4" fillId="24" borderId="0" xfId="0" applyFont="1" applyFill="1" applyAlignment="1">
      <alignment vertical="center"/>
    </xf>
    <xf numFmtId="0" fontId="3" fillId="24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24" borderId="0" xfId="0" applyFont="1" applyFill="1" applyBorder="1" applyAlignment="1">
      <alignment horizontal="centerContinuous" vertical="center" wrapText="1"/>
    </xf>
    <xf numFmtId="43" fontId="3" fillId="24" borderId="0" xfId="34" applyFont="1" applyFill="1" applyBorder="1" applyAlignment="1">
      <alignment horizontal="center" vertical="center" wrapText="1"/>
    </xf>
    <xf numFmtId="0" fontId="3" fillId="24" borderId="10" xfId="0" applyFont="1" applyFill="1" applyBorder="1" applyAlignment="1">
      <alignment horizontal="center" vertical="center" wrapText="1"/>
    </xf>
    <xf numFmtId="0" fontId="3" fillId="24" borderId="11" xfId="0" applyFont="1" applyFill="1" applyBorder="1" applyAlignment="1">
      <alignment horizontal="center" vertical="center" wrapText="1"/>
    </xf>
    <xf numFmtId="0" fontId="3" fillId="24" borderId="12" xfId="0" applyFont="1" applyFill="1" applyBorder="1" applyAlignment="1">
      <alignment horizontal="center" vertical="center" wrapText="1"/>
    </xf>
    <xf numFmtId="0" fontId="3" fillId="24" borderId="13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24" borderId="9" xfId="0" applyFont="1" applyFill="1" applyBorder="1" applyAlignment="1">
      <alignment horizontal="centerContinuous" vertical="center" wrapText="1"/>
    </xf>
    <xf numFmtId="0" fontId="3" fillId="24" borderId="14" xfId="0" applyFont="1" applyFill="1" applyBorder="1" applyAlignment="1">
      <alignment horizontal="centerContinuous" vertical="center" wrapText="1"/>
    </xf>
    <xf numFmtId="43" fontId="3" fillId="24" borderId="11" xfId="34" applyFont="1" applyFill="1" applyBorder="1" applyAlignment="1">
      <alignment horizontal="center" vertical="center" wrapText="1"/>
    </xf>
    <xf numFmtId="0" fontId="3" fillId="24" borderId="15" xfId="0" applyFont="1" applyFill="1" applyBorder="1" applyAlignment="1">
      <alignment horizontal="center" vertical="center" wrapText="1"/>
    </xf>
    <xf numFmtId="0" fontId="3" fillId="24" borderId="16" xfId="0" applyFont="1" applyFill="1" applyBorder="1" applyAlignment="1">
      <alignment horizontal="center" vertical="center" wrapText="1"/>
    </xf>
    <xf numFmtId="0" fontId="3" fillId="24" borderId="17" xfId="0" applyFont="1" applyFill="1" applyBorder="1" applyAlignment="1">
      <alignment horizontal="center" vertical="center" wrapText="1"/>
    </xf>
    <xf numFmtId="0" fontId="3" fillId="24" borderId="18" xfId="0" applyFont="1" applyFill="1" applyBorder="1" applyAlignment="1">
      <alignment horizontal="center" vertical="center" wrapText="1"/>
    </xf>
    <xf numFmtId="0" fontId="3" fillId="24" borderId="19" xfId="0" applyFont="1" applyFill="1" applyBorder="1" applyAlignment="1">
      <alignment horizontal="center" vertical="center" wrapText="1"/>
    </xf>
    <xf numFmtId="0" fontId="3" fillId="24" borderId="9" xfId="0" applyFont="1" applyFill="1" applyBorder="1" applyAlignment="1">
      <alignment horizontal="center" vertical="center" wrapText="1"/>
    </xf>
    <xf numFmtId="43" fontId="3" fillId="24" borderId="16" xfId="34" applyFont="1" applyFill="1" applyBorder="1" applyAlignment="1">
      <alignment horizontal="center" vertical="center" wrapText="1"/>
    </xf>
    <xf numFmtId="0" fontId="4" fillId="24" borderId="20" xfId="0" applyFont="1" applyFill="1" applyBorder="1" applyAlignment="1">
      <alignment vertical="center"/>
    </xf>
    <xf numFmtId="4" fontId="4" fillId="24" borderId="20" xfId="0" applyNumberFormat="1" applyFont="1" applyFill="1" applyBorder="1" applyAlignment="1">
      <alignment vertical="center"/>
    </xf>
    <xf numFmtId="0" fontId="6" fillId="24" borderId="21" xfId="40" applyFont="1" applyFill="1" applyBorder="1" applyAlignment="1">
      <alignment vertical="center" wrapText="1"/>
    </xf>
    <xf numFmtId="4" fontId="4" fillId="24" borderId="21" xfId="0" applyNumberFormat="1" applyFont="1" applyFill="1" applyBorder="1" applyAlignment="1">
      <alignment vertical="center"/>
    </xf>
    <xf numFmtId="0" fontId="4" fillId="24" borderId="21" xfId="0" applyFont="1" applyFill="1" applyBorder="1" applyAlignment="1">
      <alignment vertical="center"/>
    </xf>
    <xf numFmtId="0" fontId="6" fillId="24" borderId="22" xfId="40" applyFont="1" applyFill="1" applyBorder="1" applyAlignment="1">
      <alignment vertical="center" wrapText="1"/>
    </xf>
    <xf numFmtId="4" fontId="4" fillId="24" borderId="22" xfId="0" applyNumberFormat="1" applyFont="1" applyFill="1" applyBorder="1" applyAlignment="1">
      <alignment vertical="center"/>
    </xf>
    <xf numFmtId="4" fontId="4" fillId="24" borderId="0" xfId="0" applyNumberFormat="1" applyFont="1" applyFill="1" applyAlignment="1">
      <alignment vertical="center"/>
    </xf>
    <xf numFmtId="0" fontId="4" fillId="24" borderId="9" xfId="0" applyFont="1" applyFill="1" applyBorder="1" applyAlignment="1">
      <alignment horizontal="center" vertical="center"/>
    </xf>
    <xf numFmtId="0" fontId="4" fillId="25" borderId="9" xfId="40" applyFont="1" applyFill="1" applyBorder="1" applyAlignment="1">
      <alignment horizontal="center" vertical="center"/>
    </xf>
    <xf numFmtId="0" fontId="4" fillId="24" borderId="9" xfId="40" applyFont="1" applyFill="1" applyBorder="1" applyAlignment="1">
      <alignment horizontal="center" vertical="center"/>
    </xf>
    <xf numFmtId="0" fontId="6" fillId="24" borderId="23" xfId="40" applyFont="1" applyFill="1" applyBorder="1" applyAlignment="1">
      <alignment vertical="center" wrapText="1"/>
    </xf>
    <xf numFmtId="0" fontId="6" fillId="24" borderId="9" xfId="0" applyFont="1" applyFill="1" applyBorder="1" applyAlignment="1">
      <alignment horizontal="center" vertical="top" wrapText="1"/>
    </xf>
    <xf numFmtId="0" fontId="4" fillId="24" borderId="11" xfId="0" applyFont="1" applyFill="1" applyBorder="1" applyAlignment="1">
      <alignment horizontal="center" vertical="top" wrapText="1"/>
    </xf>
    <xf numFmtId="0" fontId="4" fillId="24" borderId="9" xfId="0" applyFont="1" applyFill="1" applyBorder="1" applyAlignment="1">
      <alignment vertical="center"/>
    </xf>
    <xf numFmtId="0" fontId="6" fillId="24" borderId="9" xfId="40" applyFont="1" applyFill="1" applyBorder="1" applyAlignment="1">
      <alignment vertical="center"/>
    </xf>
    <xf numFmtId="0" fontId="6" fillId="24" borderId="21" xfId="40" applyFont="1" applyFill="1" applyBorder="1" applyAlignment="1">
      <alignment vertical="center"/>
    </xf>
    <xf numFmtId="0" fontId="0" fillId="24" borderId="0" xfId="0" applyFill="1" applyAlignment="1">
      <alignment vertical="center"/>
    </xf>
    <xf numFmtId="0" fontId="3" fillId="24" borderId="0" xfId="0" applyFont="1" applyFill="1" applyAlignment="1">
      <alignment vertical="center"/>
    </xf>
    <xf numFmtId="0" fontId="4" fillId="24" borderId="0" xfId="0" applyFont="1" applyFill="1" applyAlignment="1">
      <alignment vertical="center" wrapText="1"/>
    </xf>
    <xf numFmtId="0" fontId="4" fillId="24" borderId="0" xfId="0" applyFont="1" applyFill="1" applyAlignment="1">
      <alignment horizontal="center" vertical="center" wrapText="1"/>
    </xf>
    <xf numFmtId="43" fontId="4" fillId="24" borderId="0" xfId="34" applyFont="1" applyFill="1" applyAlignment="1">
      <alignment horizontal="center" vertical="center" wrapText="1"/>
    </xf>
    <xf numFmtId="0" fontId="5" fillId="24" borderId="10" xfId="0" applyFont="1" applyFill="1" applyBorder="1" applyAlignment="1">
      <alignment horizontal="center" vertical="center"/>
    </xf>
    <xf numFmtId="0" fontId="5" fillId="24" borderId="10" xfId="0" applyFont="1" applyFill="1" applyBorder="1" applyAlignment="1">
      <alignment horizontal="center" vertical="center" wrapText="1"/>
    </xf>
    <xf numFmtId="0" fontId="3" fillId="24" borderId="9" xfId="0" applyFont="1" applyFill="1" applyBorder="1" applyAlignment="1">
      <alignment horizontal="center" vertical="center"/>
    </xf>
    <xf numFmtId="43" fontId="3" fillId="24" borderId="9" xfId="34" applyFont="1" applyFill="1" applyBorder="1" applyAlignment="1">
      <alignment horizontal="center" vertical="center" wrapText="1"/>
    </xf>
    <xf numFmtId="1" fontId="4" fillId="24" borderId="9" xfId="0" applyNumberFormat="1" applyFont="1" applyFill="1" applyBorder="1" applyAlignment="1">
      <alignment horizontal="center" vertical="center"/>
    </xf>
    <xf numFmtId="1" fontId="4" fillId="24" borderId="9" xfId="0" applyNumberFormat="1" applyFont="1" applyFill="1" applyBorder="1" applyAlignment="1">
      <alignment horizontal="left" vertical="center"/>
    </xf>
    <xf numFmtId="165" fontId="4" fillId="24" borderId="19" xfId="0" applyNumberFormat="1" applyFont="1" applyFill="1" applyBorder="1" applyAlignment="1">
      <alignment horizontal="center" vertical="center" wrapText="1"/>
    </xf>
    <xf numFmtId="0" fontId="6" fillId="25" borderId="19" xfId="40" applyFont="1" applyFill="1" applyBorder="1" applyAlignment="1">
      <alignment horizontal="center" vertical="center" wrapText="1"/>
    </xf>
    <xf numFmtId="4" fontId="4" fillId="24" borderId="9" xfId="0" applyNumberFormat="1" applyFont="1" applyFill="1" applyBorder="1" applyAlignment="1">
      <alignment vertical="center"/>
    </xf>
    <xf numFmtId="43" fontId="6" fillId="25" borderId="19" xfId="34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vertical="center"/>
    </xf>
    <xf numFmtId="0" fontId="6" fillId="0" borderId="19" xfId="40" applyFont="1" applyFill="1" applyBorder="1" applyAlignment="1">
      <alignment horizontal="center" vertical="center" wrapText="1"/>
    </xf>
    <xf numFmtId="4" fontId="4" fillId="0" borderId="9" xfId="0" applyNumberFormat="1" applyFont="1" applyFill="1" applyBorder="1" applyAlignment="1">
      <alignment vertical="center"/>
    </xf>
    <xf numFmtId="43" fontId="6" fillId="0" borderId="19" xfId="34" applyFont="1" applyFill="1" applyBorder="1" applyAlignment="1">
      <alignment horizontal="center" vertical="center" wrapText="1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43" fontId="6" fillId="24" borderId="9" xfId="34" applyFont="1" applyFill="1" applyBorder="1" applyAlignment="1">
      <alignment horizontal="center" vertical="center" wrapText="1"/>
    </xf>
    <xf numFmtId="0" fontId="4" fillId="24" borderId="9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165" fontId="4" fillId="24" borderId="19" xfId="0" applyNumberFormat="1" applyFont="1" applyFill="1" applyBorder="1" applyAlignment="1">
      <alignment vertical="center" wrapText="1"/>
    </xf>
    <xf numFmtId="0" fontId="6" fillId="25" borderId="19" xfId="40" applyFont="1" applyFill="1" applyBorder="1" applyAlignment="1">
      <alignment horizontal="left" vertical="center" wrapText="1"/>
    </xf>
    <xf numFmtId="165" fontId="4" fillId="24" borderId="19" xfId="0" applyNumberFormat="1" applyFont="1" applyFill="1" applyBorder="1" applyAlignment="1">
      <alignment horizontal="left" vertical="center" wrapText="1"/>
    </xf>
    <xf numFmtId="0" fontId="4" fillId="24" borderId="9" xfId="0" applyFont="1" applyFill="1" applyBorder="1" applyAlignment="1">
      <alignment horizontal="justify" vertical="center" wrapText="1"/>
    </xf>
    <xf numFmtId="0" fontId="16" fillId="24" borderId="9" xfId="0" applyFont="1" applyFill="1" applyBorder="1" applyAlignment="1">
      <alignment horizontal="justify" vertical="center" wrapText="1"/>
    </xf>
    <xf numFmtId="0" fontId="4" fillId="26" borderId="0" xfId="0" applyFont="1" applyFill="1" applyAlignment="1">
      <alignment vertical="center"/>
    </xf>
    <xf numFmtId="0" fontId="4" fillId="26" borderId="0" xfId="0" applyFont="1" applyFill="1" applyAlignment="1">
      <alignment horizontal="center" vertical="center"/>
    </xf>
    <xf numFmtId="0" fontId="4" fillId="26" borderId="0" xfId="0" applyFont="1" applyFill="1" applyAlignment="1">
      <alignment vertical="center" wrapText="1"/>
    </xf>
    <xf numFmtId="0" fontId="4" fillId="26" borderId="0" xfId="0" applyFont="1" applyFill="1" applyAlignment="1">
      <alignment horizontal="center" vertical="center" wrapText="1"/>
    </xf>
    <xf numFmtId="43" fontId="4" fillId="26" borderId="0" xfId="34" applyFont="1" applyFill="1" applyAlignment="1">
      <alignment horizontal="center" vertical="center" wrapText="1"/>
    </xf>
    <xf numFmtId="43" fontId="4" fillId="24" borderId="9" xfId="34" applyFont="1" applyFill="1" applyBorder="1" applyAlignment="1">
      <alignment vertical="center" wrapText="1"/>
    </xf>
    <xf numFmtId="0" fontId="4" fillId="24" borderId="0" xfId="0" applyFont="1" applyFill="1" applyBorder="1" applyAlignment="1">
      <alignment vertical="center"/>
    </xf>
    <xf numFmtId="0" fontId="34" fillId="24" borderId="0" xfId="0" applyFont="1" applyFill="1" applyBorder="1" applyAlignment="1">
      <alignment vertical="center"/>
    </xf>
    <xf numFmtId="0" fontId="4" fillId="24" borderId="9" xfId="0" applyFont="1" applyFill="1" applyBorder="1" applyAlignment="1">
      <alignment vertical="center" wrapText="1"/>
    </xf>
    <xf numFmtId="0" fontId="3" fillId="24" borderId="0" xfId="0" applyFont="1" applyFill="1" applyAlignment="1">
      <alignment horizontal="center" vertical="center"/>
    </xf>
    <xf numFmtId="0" fontId="3" fillId="27" borderId="19" xfId="0" applyFont="1" applyFill="1" applyBorder="1" applyAlignment="1">
      <alignment horizontal="centerContinuous" vertical="center"/>
    </xf>
    <xf numFmtId="0" fontId="3" fillId="27" borderId="24" xfId="0" applyFont="1" applyFill="1" applyBorder="1" applyAlignment="1">
      <alignment horizontal="centerContinuous" vertical="center"/>
    </xf>
    <xf numFmtId="1" fontId="3" fillId="27" borderId="13" xfId="0" applyNumberFormat="1" applyFont="1" applyFill="1" applyBorder="1" applyAlignment="1">
      <alignment horizontal="center" vertical="center" wrapText="1"/>
    </xf>
    <xf numFmtId="0" fontId="3" fillId="27" borderId="25" xfId="0" applyFont="1" applyFill="1" applyBorder="1" applyAlignment="1">
      <alignment horizontal="center" vertical="center" wrapText="1"/>
    </xf>
    <xf numFmtId="4" fontId="3" fillId="27" borderId="26" xfId="0" applyNumberFormat="1" applyFont="1" applyFill="1" applyBorder="1" applyAlignment="1">
      <alignment horizontal="centerContinuous" vertical="center"/>
    </xf>
    <xf numFmtId="43" fontId="3" fillId="27" borderId="27" xfId="34" applyFont="1" applyFill="1" applyBorder="1" applyAlignment="1">
      <alignment horizontal="center" vertical="center" wrapText="1"/>
    </xf>
    <xf numFmtId="2" fontId="3" fillId="27" borderId="0" xfId="0" applyNumberFormat="1" applyFont="1" applyFill="1" applyBorder="1" applyAlignment="1">
      <alignment vertical="center" wrapText="1"/>
    </xf>
    <xf numFmtId="0" fontId="3" fillId="27" borderId="11" xfId="0" applyFont="1" applyFill="1" applyBorder="1" applyAlignment="1">
      <alignment horizontal="center" vertical="center" wrapText="1"/>
    </xf>
    <xf numFmtId="0" fontId="3" fillId="27" borderId="10" xfId="0" applyFont="1" applyFill="1" applyBorder="1" applyAlignment="1">
      <alignment horizontal="center" vertical="center"/>
    </xf>
    <xf numFmtId="1" fontId="3" fillId="27" borderId="11" xfId="0" applyNumberFormat="1" applyFont="1" applyFill="1" applyBorder="1" applyAlignment="1">
      <alignment horizontal="center" vertical="center" wrapText="1"/>
    </xf>
    <xf numFmtId="0" fontId="3" fillId="27" borderId="28" xfId="0" applyFont="1" applyFill="1" applyBorder="1" applyAlignment="1">
      <alignment horizontal="center" vertical="center" wrapText="1"/>
    </xf>
    <xf numFmtId="4" fontId="3" fillId="27" borderId="29" xfId="0" applyNumberFormat="1" applyFont="1" applyFill="1" applyBorder="1" applyAlignment="1">
      <alignment horizontal="center" vertical="center" wrapText="1"/>
    </xf>
    <xf numFmtId="43" fontId="3" fillId="27" borderId="30" xfId="34" applyFont="1" applyFill="1" applyBorder="1" applyAlignment="1">
      <alignment horizontal="center" vertical="center" wrapText="1"/>
    </xf>
    <xf numFmtId="0" fontId="4" fillId="27" borderId="0" xfId="0" applyFont="1" applyFill="1" applyBorder="1" applyAlignment="1">
      <alignment horizontal="center" vertical="center"/>
    </xf>
    <xf numFmtId="0" fontId="4" fillId="24" borderId="9" xfId="38" applyFont="1" applyFill="1" applyBorder="1" applyAlignment="1">
      <alignment horizontal="center" vertical="center"/>
    </xf>
    <xf numFmtId="0" fontId="4" fillId="24" borderId="9" xfId="38" applyFont="1" applyFill="1" applyBorder="1" applyAlignment="1">
      <alignment vertical="center"/>
    </xf>
    <xf numFmtId="1" fontId="4" fillId="24" borderId="9" xfId="0" applyNumberFormat="1" applyFont="1" applyFill="1" applyBorder="1" applyAlignment="1">
      <alignment horizontal="center" vertical="center" wrapText="1"/>
    </xf>
    <xf numFmtId="43" fontId="4" fillId="0" borderId="9" xfId="34" applyFont="1" applyFill="1" applyBorder="1" applyAlignment="1">
      <alignment horizontal="center" vertical="center" wrapText="1"/>
    </xf>
    <xf numFmtId="43" fontId="4" fillId="27" borderId="9" xfId="34" applyFont="1" applyFill="1" applyBorder="1" applyAlignment="1">
      <alignment horizontal="center" vertical="center" wrapText="1"/>
    </xf>
    <xf numFmtId="2" fontId="4" fillId="24" borderId="9" xfId="0" applyNumberFormat="1" applyFont="1" applyFill="1" applyBorder="1" applyAlignment="1">
      <alignment horizontal="center" vertical="center" wrapText="1"/>
    </xf>
    <xf numFmtId="0" fontId="4" fillId="27" borderId="14" xfId="0" applyFont="1" applyFill="1" applyBorder="1" applyAlignment="1">
      <alignment horizontal="centerContinuous" vertical="center"/>
    </xf>
    <xf numFmtId="1" fontId="4" fillId="27" borderId="14" xfId="0" applyNumberFormat="1" applyFont="1" applyFill="1" applyBorder="1" applyAlignment="1">
      <alignment horizontal="center" vertical="center" wrapText="1"/>
    </xf>
    <xf numFmtId="0" fontId="4" fillId="27" borderId="14" xfId="0" applyFont="1" applyFill="1" applyBorder="1" applyAlignment="1">
      <alignment horizontal="center" vertical="center" wrapText="1"/>
    </xf>
    <xf numFmtId="4" fontId="4" fillId="27" borderId="31" xfId="0" applyNumberFormat="1" applyFont="1" applyFill="1" applyBorder="1" applyAlignment="1">
      <alignment horizontal="centerContinuous" vertical="center"/>
    </xf>
    <xf numFmtId="43" fontId="3" fillId="27" borderId="31" xfId="34" applyFont="1" applyFill="1" applyBorder="1" applyAlignment="1">
      <alignment horizontal="center" vertical="center" wrapText="1"/>
    </xf>
    <xf numFmtId="0" fontId="5" fillId="24" borderId="0" xfId="0" applyFont="1" applyFill="1" applyAlignment="1">
      <alignment horizontal="left" vertical="center"/>
    </xf>
    <xf numFmtId="0" fontId="3" fillId="24" borderId="19" xfId="0" applyFont="1" applyFill="1" applyBorder="1" applyAlignment="1">
      <alignment horizontal="center" vertical="center"/>
    </xf>
    <xf numFmtId="0" fontId="4" fillId="24" borderId="14" xfId="0" applyFont="1" applyFill="1" applyBorder="1" applyAlignment="1">
      <alignment vertical="center"/>
    </xf>
    <xf numFmtId="0" fontId="4" fillId="24" borderId="14" xfId="0" applyFont="1" applyFill="1" applyBorder="1" applyAlignment="1">
      <alignment vertical="center" wrapText="1"/>
    </xf>
    <xf numFmtId="0" fontId="4" fillId="24" borderId="14" xfId="0" applyFont="1" applyFill="1" applyBorder="1" applyAlignment="1">
      <alignment horizontal="center" vertical="center" wrapText="1"/>
    </xf>
    <xf numFmtId="43" fontId="4" fillId="24" borderId="14" xfId="34" applyFont="1" applyFill="1" applyBorder="1" applyAlignment="1">
      <alignment horizontal="center" vertical="center" wrapText="1"/>
    </xf>
    <xf numFmtId="0" fontId="4" fillId="24" borderId="31" xfId="0" applyFont="1" applyFill="1" applyBorder="1" applyAlignment="1">
      <alignment vertical="center"/>
    </xf>
    <xf numFmtId="43" fontId="6" fillId="24" borderId="9" xfId="34" applyNumberFormat="1" applyFont="1" applyFill="1" applyBorder="1" applyAlignment="1">
      <alignment vertical="center"/>
    </xf>
    <xf numFmtId="0" fontId="5" fillId="24" borderId="19" xfId="0" applyFont="1" applyFill="1" applyBorder="1" applyAlignment="1">
      <alignment horizontal="center" vertical="center"/>
    </xf>
    <xf numFmtId="0" fontId="4" fillId="24" borderId="14" xfId="0" applyFont="1" applyFill="1" applyBorder="1" applyAlignment="1">
      <alignment horizontal="centerContinuous" vertical="center"/>
    </xf>
    <xf numFmtId="0" fontId="6" fillId="24" borderId="14" xfId="0" applyFont="1" applyFill="1" applyBorder="1" applyAlignment="1">
      <alignment horizontal="center" vertical="center" wrapText="1"/>
    </xf>
    <xf numFmtId="1" fontId="6" fillId="24" borderId="14" xfId="0" applyNumberFormat="1" applyFont="1" applyFill="1" applyBorder="1" applyAlignment="1">
      <alignment horizontal="centerContinuous" vertical="center"/>
    </xf>
    <xf numFmtId="43" fontId="6" fillId="24" borderId="14" xfId="34" applyFont="1" applyFill="1" applyBorder="1" applyAlignment="1">
      <alignment horizontal="center" vertical="center" wrapText="1"/>
    </xf>
    <xf numFmtId="1" fontId="6" fillId="24" borderId="31" xfId="0" applyNumberFormat="1" applyFont="1" applyFill="1" applyBorder="1" applyAlignment="1">
      <alignment horizontal="centerContinuous" vertical="center"/>
    </xf>
    <xf numFmtId="43" fontId="5" fillId="24" borderId="9" xfId="34" applyFont="1" applyFill="1" applyBorder="1" applyAlignment="1">
      <alignment vertical="center"/>
    </xf>
    <xf numFmtId="0" fontId="3" fillId="24" borderId="19" xfId="0" applyFont="1" applyFill="1" applyBorder="1" applyAlignment="1">
      <alignment horizontal="left" vertical="center"/>
    </xf>
    <xf numFmtId="0" fontId="6" fillId="24" borderId="14" xfId="0" applyFont="1" applyFill="1" applyBorder="1" applyAlignment="1">
      <alignment vertical="center" wrapText="1"/>
    </xf>
    <xf numFmtId="0" fontId="6" fillId="24" borderId="31" xfId="0" applyFont="1" applyFill="1" applyBorder="1" applyAlignment="1">
      <alignment horizontal="center" vertical="center" wrapText="1"/>
    </xf>
    <xf numFmtId="0" fontId="4" fillId="24" borderId="19" xfId="38" applyFont="1" applyFill="1" applyBorder="1" applyAlignment="1">
      <alignment vertical="center"/>
    </xf>
    <xf numFmtId="0" fontId="4" fillId="24" borderId="23" xfId="38" applyFont="1" applyFill="1" applyBorder="1" applyAlignment="1">
      <alignment vertical="center"/>
    </xf>
    <xf numFmtId="0" fontId="6" fillId="24" borderId="0" xfId="0" applyFont="1" applyFill="1" applyBorder="1" applyAlignment="1">
      <alignment vertical="center" wrapText="1"/>
    </xf>
    <xf numFmtId="0" fontId="6" fillId="24" borderId="0" xfId="0" applyFont="1" applyFill="1" applyBorder="1" applyAlignment="1">
      <alignment horizontal="center" vertical="center" wrapText="1"/>
    </xf>
    <xf numFmtId="0" fontId="6" fillId="24" borderId="19" xfId="0" applyFont="1" applyFill="1" applyBorder="1" applyAlignment="1">
      <alignment vertical="center"/>
    </xf>
    <xf numFmtId="0" fontId="4" fillId="24" borderId="15" xfId="38" applyFont="1" applyFill="1" applyBorder="1" applyAlignment="1">
      <alignment vertical="center"/>
    </xf>
    <xf numFmtId="0" fontId="6" fillId="24" borderId="18" xfId="0" applyFont="1" applyFill="1" applyBorder="1" applyAlignment="1">
      <alignment vertical="center" wrapText="1"/>
    </xf>
    <xf numFmtId="0" fontId="6" fillId="24" borderId="17" xfId="0" applyFont="1" applyFill="1" applyBorder="1" applyAlignment="1">
      <alignment horizontal="center" vertical="center" wrapText="1"/>
    </xf>
    <xf numFmtId="43" fontId="5" fillId="24" borderId="9" xfId="0" applyNumberFormat="1" applyFont="1" applyFill="1" applyBorder="1" applyAlignment="1">
      <alignment vertical="center"/>
    </xf>
    <xf numFmtId="0" fontId="6" fillId="24" borderId="23" xfId="0" applyFont="1" applyFill="1" applyBorder="1" applyAlignment="1">
      <alignment horizontal="center" vertical="center"/>
    </xf>
    <xf numFmtId="0" fontId="6" fillId="24" borderId="0" xfId="0" applyFont="1" applyFill="1" applyBorder="1" applyAlignment="1">
      <alignment vertical="center"/>
    </xf>
    <xf numFmtId="43" fontId="6" fillId="24" borderId="0" xfId="34" applyFont="1" applyFill="1" applyBorder="1" applyAlignment="1">
      <alignment horizontal="center" vertical="center" wrapText="1"/>
    </xf>
    <xf numFmtId="0" fontId="6" fillId="24" borderId="32" xfId="0" applyFont="1" applyFill="1" applyBorder="1" applyAlignment="1">
      <alignment vertical="center"/>
    </xf>
    <xf numFmtId="0" fontId="5" fillId="24" borderId="14" xfId="0" applyFont="1" applyFill="1" applyBorder="1" applyAlignment="1">
      <alignment horizontal="centerContinuous" vertical="center"/>
    </xf>
    <xf numFmtId="0" fontId="5" fillId="24" borderId="14" xfId="0" applyFont="1" applyFill="1" applyBorder="1" applyAlignment="1">
      <alignment horizontal="center" vertical="center" wrapText="1"/>
    </xf>
    <xf numFmtId="43" fontId="5" fillId="24" borderId="14" xfId="34" applyFont="1" applyFill="1" applyBorder="1" applyAlignment="1">
      <alignment horizontal="center" vertical="center" wrapText="1"/>
    </xf>
    <xf numFmtId="0" fontId="5" fillId="24" borderId="31" xfId="0" applyFont="1" applyFill="1" applyBorder="1" applyAlignment="1">
      <alignment horizontal="centerContinuous" vertical="center"/>
    </xf>
    <xf numFmtId="43" fontId="5" fillId="24" borderId="31" xfId="0" applyNumberFormat="1" applyFont="1" applyFill="1" applyBorder="1" applyAlignment="1">
      <alignment vertical="center"/>
    </xf>
    <xf numFmtId="0" fontId="6" fillId="24" borderId="0" xfId="0" applyFont="1" applyFill="1" applyAlignment="1">
      <alignment horizontal="center" vertical="center"/>
    </xf>
    <xf numFmtId="0" fontId="6" fillId="24" borderId="0" xfId="0" applyFont="1" applyFill="1" applyAlignment="1">
      <alignment vertical="center"/>
    </xf>
    <xf numFmtId="0" fontId="6" fillId="24" borderId="0" xfId="0" applyFont="1" applyFill="1" applyAlignment="1">
      <alignment vertical="center" wrapText="1"/>
    </xf>
    <xf numFmtId="0" fontId="6" fillId="24" borderId="0" xfId="0" applyFont="1" applyFill="1" applyAlignment="1">
      <alignment horizontal="center" vertical="center" wrapText="1"/>
    </xf>
    <xf numFmtId="43" fontId="6" fillId="24" borderId="0" xfId="34" applyFont="1" applyFill="1" applyAlignment="1">
      <alignment horizontal="center" vertical="center" wrapText="1"/>
    </xf>
    <xf numFmtId="1" fontId="6" fillId="24" borderId="0" xfId="0" applyNumberFormat="1" applyFont="1" applyFill="1" applyAlignment="1">
      <alignment vertical="center"/>
    </xf>
    <xf numFmtId="0" fontId="5" fillId="24" borderId="0" xfId="0" applyFont="1" applyFill="1" applyAlignment="1">
      <alignment horizontal="center" vertical="center"/>
    </xf>
    <xf numFmtId="0" fontId="6" fillId="24" borderId="10" xfId="0" applyFont="1" applyFill="1" applyBorder="1" applyAlignment="1">
      <alignment horizontal="center" vertical="center"/>
    </xf>
    <xf numFmtId="0" fontId="6" fillId="24" borderId="13" xfId="0" applyFont="1" applyFill="1" applyBorder="1" applyAlignment="1">
      <alignment vertical="center"/>
    </xf>
    <xf numFmtId="0" fontId="6" fillId="24" borderId="13" xfId="0" applyFont="1" applyFill="1" applyBorder="1" applyAlignment="1">
      <alignment vertical="center" wrapText="1"/>
    </xf>
    <xf numFmtId="0" fontId="6" fillId="24" borderId="13" xfId="0" applyFont="1" applyFill="1" applyBorder="1" applyAlignment="1">
      <alignment horizontal="center" vertical="center" wrapText="1"/>
    </xf>
    <xf numFmtId="43" fontId="6" fillId="24" borderId="13" xfId="34" applyFont="1" applyFill="1" applyBorder="1" applyAlignment="1">
      <alignment horizontal="center" vertical="center" wrapText="1"/>
    </xf>
    <xf numFmtId="0" fontId="6" fillId="24" borderId="12" xfId="0" applyFont="1" applyFill="1" applyBorder="1" applyAlignment="1">
      <alignment vertical="center"/>
    </xf>
    <xf numFmtId="0" fontId="5" fillId="24" borderId="0" xfId="0" applyFont="1" applyFill="1" applyBorder="1" applyAlignment="1">
      <alignment horizontal="center" vertical="center"/>
    </xf>
    <xf numFmtId="0" fontId="5" fillId="24" borderId="0" xfId="0" applyFont="1" applyFill="1" applyBorder="1" applyAlignment="1">
      <alignment horizontal="centerContinuous" vertical="center"/>
    </xf>
    <xf numFmtId="0" fontId="5" fillId="24" borderId="0" xfId="0" applyFont="1" applyFill="1" applyBorder="1" applyAlignment="1">
      <alignment horizontal="center" vertical="center" wrapText="1"/>
    </xf>
    <xf numFmtId="43" fontId="5" fillId="24" borderId="0" xfId="34" applyFont="1" applyFill="1" applyBorder="1" applyAlignment="1">
      <alignment horizontal="center" vertical="center" wrapText="1"/>
    </xf>
    <xf numFmtId="43" fontId="5" fillId="24" borderId="0" xfId="0" applyNumberFormat="1" applyFont="1" applyFill="1" applyBorder="1" applyAlignment="1">
      <alignment vertical="center"/>
    </xf>
    <xf numFmtId="9" fontId="6" fillId="24" borderId="9" xfId="42" applyFont="1" applyFill="1" applyBorder="1" applyAlignment="1">
      <alignment vertical="center" wrapText="1"/>
    </xf>
    <xf numFmtId="0" fontId="6" fillId="24" borderId="9" xfId="0" applyFont="1" applyFill="1" applyBorder="1" applyAlignment="1">
      <alignment vertical="center" wrapText="1"/>
    </xf>
    <xf numFmtId="0" fontId="4" fillId="24" borderId="10" xfId="38" applyFont="1" applyFill="1" applyBorder="1" applyAlignment="1">
      <alignment vertical="center"/>
    </xf>
    <xf numFmtId="49" fontId="5" fillId="24" borderId="0" xfId="0" applyNumberFormat="1" applyFont="1" applyFill="1" applyAlignment="1">
      <alignment horizontal="center" vertical="center" wrapText="1"/>
    </xf>
    <xf numFmtId="0" fontId="6" fillId="24" borderId="0" xfId="0" applyFont="1" applyFill="1" applyBorder="1" applyAlignment="1">
      <alignment horizontal="center" vertical="center"/>
    </xf>
    <xf numFmtId="1" fontId="6" fillId="24" borderId="0" xfId="0" applyNumberFormat="1" applyFont="1" applyFill="1" applyBorder="1" applyAlignment="1">
      <alignment vertical="center"/>
    </xf>
    <xf numFmtId="1" fontId="6" fillId="24" borderId="9" xfId="0" applyNumberFormat="1" applyFont="1" applyFill="1" applyBorder="1" applyAlignment="1">
      <alignment horizontal="center" vertical="center"/>
    </xf>
    <xf numFmtId="43" fontId="4" fillId="24" borderId="9" xfId="34" applyFont="1" applyFill="1" applyBorder="1" applyAlignment="1">
      <alignment horizontal="center" vertical="center" wrapText="1"/>
    </xf>
    <xf numFmtId="0" fontId="4" fillId="24" borderId="16" xfId="38" applyFont="1" applyFill="1" applyBorder="1" applyAlignment="1">
      <alignment vertical="center"/>
    </xf>
    <xf numFmtId="0" fontId="4" fillId="24" borderId="0" xfId="38" applyFont="1" applyFill="1" applyBorder="1" applyAlignment="1">
      <alignment vertical="center"/>
    </xf>
    <xf numFmtId="0" fontId="3" fillId="24" borderId="0" xfId="0" applyFont="1" applyFill="1" applyAlignment="1">
      <alignment vertical="center" wrapText="1"/>
    </xf>
    <xf numFmtId="0" fontId="4" fillId="24" borderId="31" xfId="0" applyFont="1" applyFill="1" applyBorder="1" applyAlignment="1">
      <alignment horizontal="center" vertical="center" wrapText="1"/>
    </xf>
    <xf numFmtId="0" fontId="12" fillId="24" borderId="0" xfId="0" applyFont="1" applyFill="1" applyBorder="1" applyAlignment="1">
      <alignment vertical="center"/>
    </xf>
    <xf numFmtId="0" fontId="12" fillId="24" borderId="0" xfId="0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left" vertical="center"/>
    </xf>
    <xf numFmtId="0" fontId="10" fillId="24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171" fontId="4" fillId="24" borderId="9" xfId="0" applyNumberFormat="1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4" fillId="24" borderId="14" xfId="38" applyFont="1" applyFill="1" applyBorder="1" applyAlignment="1">
      <alignment vertical="center"/>
    </xf>
    <xf numFmtId="171" fontId="4" fillId="24" borderId="9" xfId="0" applyNumberFormat="1" applyFont="1" applyFill="1" applyBorder="1" applyAlignment="1">
      <alignment horizontal="center" vertical="center"/>
    </xf>
    <xf numFmtId="0" fontId="4" fillId="24" borderId="19" xfId="38" applyFont="1" applyFill="1" applyBorder="1" applyAlignment="1">
      <alignment horizontal="center" vertical="center"/>
    </xf>
    <xf numFmtId="2" fontId="4" fillId="24" borderId="9" xfId="34" applyNumberFormat="1" applyFont="1" applyFill="1" applyBorder="1" applyAlignment="1">
      <alignment horizontal="center" vertical="center" wrapText="1"/>
    </xf>
    <xf numFmtId="1" fontId="4" fillId="24" borderId="9" xfId="34" applyNumberFormat="1" applyFont="1" applyFill="1" applyBorder="1" applyAlignment="1">
      <alignment horizontal="center" vertical="center" wrapText="1"/>
    </xf>
    <xf numFmtId="169" fontId="4" fillId="24" borderId="9" xfId="0" applyNumberFormat="1" applyFont="1" applyFill="1" applyBorder="1" applyAlignment="1">
      <alignment horizontal="center" vertical="center" wrapText="1"/>
    </xf>
    <xf numFmtId="0" fontId="4" fillId="24" borderId="0" xfId="0" applyFont="1" applyFill="1" applyBorder="1" applyAlignment="1">
      <alignment horizontal="centerContinuous" vertical="center"/>
    </xf>
    <xf numFmtId="1" fontId="6" fillId="24" borderId="0" xfId="0" applyNumberFormat="1" applyFont="1" applyFill="1" applyBorder="1" applyAlignment="1">
      <alignment horizontal="centerContinuous" vertical="center"/>
    </xf>
    <xf numFmtId="0" fontId="34" fillId="0" borderId="9" xfId="0" applyFont="1" applyBorder="1" applyAlignment="1" applyProtection="1">
      <alignment vertical="center"/>
      <protection locked="0"/>
    </xf>
    <xf numFmtId="1" fontId="4" fillId="24" borderId="31" xfId="0" applyNumberFormat="1" applyFont="1" applyFill="1" applyBorder="1" applyAlignment="1">
      <alignment horizontal="center" vertical="center" wrapText="1"/>
    </xf>
    <xf numFmtId="0" fontId="5" fillId="24" borderId="9" xfId="0" applyFont="1" applyFill="1" applyBorder="1" applyAlignment="1">
      <alignment horizontal="center" vertical="center"/>
    </xf>
    <xf numFmtId="1" fontId="6" fillId="24" borderId="9" xfId="0" applyNumberFormat="1" applyFont="1" applyFill="1" applyBorder="1" applyAlignment="1">
      <alignment horizontal="centerContinuous" vertical="center"/>
    </xf>
    <xf numFmtId="168" fontId="4" fillId="24" borderId="0" xfId="0" applyNumberFormat="1" applyFont="1" applyFill="1" applyAlignment="1">
      <alignment vertical="center"/>
    </xf>
    <xf numFmtId="0" fontId="37" fillId="0" borderId="9" xfId="0" applyNumberFormat="1" applyFont="1" applyFill="1" applyBorder="1" applyAlignment="1">
      <alignment horizontal="center" vertical="center"/>
    </xf>
    <xf numFmtId="2" fontId="37" fillId="0" borderId="9" xfId="0" applyNumberFormat="1" applyFont="1" applyFill="1" applyBorder="1" applyAlignment="1">
      <alignment vertical="center"/>
    </xf>
    <xf numFmtId="2" fontId="4" fillId="24" borderId="9" xfId="0" applyNumberFormat="1" applyFont="1" applyFill="1" applyBorder="1" applyAlignment="1">
      <alignment vertical="center"/>
    </xf>
    <xf numFmtId="0" fontId="37" fillId="0" borderId="9" xfId="0" applyFont="1" applyFill="1" applyBorder="1" applyAlignment="1">
      <alignment horizontal="center" vertical="center"/>
    </xf>
    <xf numFmtId="0" fontId="38" fillId="0" borderId="9" xfId="0" applyFont="1" applyFill="1" applyBorder="1" applyAlignment="1">
      <alignment horizontal="center" vertical="center"/>
    </xf>
    <xf numFmtId="168" fontId="38" fillId="0" borderId="9" xfId="0" applyNumberFormat="1" applyFont="1" applyFill="1" applyBorder="1" applyAlignment="1">
      <alignment horizontal="center" vertical="center"/>
    </xf>
    <xf numFmtId="0" fontId="4" fillId="24" borderId="0" xfId="0" applyFont="1" applyFill="1" applyBorder="1" applyAlignment="1">
      <alignment horizontal="center" vertical="center"/>
    </xf>
    <xf numFmtId="0" fontId="6" fillId="26" borderId="0" xfId="0" applyFont="1" applyFill="1" applyBorder="1" applyAlignment="1">
      <alignment vertical="center"/>
    </xf>
    <xf numFmtId="0" fontId="5" fillId="24" borderId="0" xfId="0" applyFont="1" applyFill="1" applyAlignment="1">
      <alignment vertical="center"/>
    </xf>
    <xf numFmtId="0" fontId="4" fillId="24" borderId="14" xfId="0" applyFont="1" applyFill="1" applyBorder="1" applyAlignment="1">
      <alignment horizontal="center" vertical="center"/>
    </xf>
    <xf numFmtId="0" fontId="4" fillId="24" borderId="31" xfId="0" applyFont="1" applyFill="1" applyBorder="1" applyAlignment="1">
      <alignment horizontal="center" vertical="center"/>
    </xf>
    <xf numFmtId="0" fontId="4" fillId="30" borderId="0" xfId="0" applyFont="1" applyFill="1" applyAlignment="1">
      <alignment vertical="center"/>
    </xf>
    <xf numFmtId="0" fontId="40" fillId="24" borderId="0" xfId="0" applyFont="1" applyFill="1" applyAlignment="1">
      <alignment vertical="center"/>
    </xf>
    <xf numFmtId="0" fontId="4" fillId="31" borderId="0" xfId="0" applyFont="1" applyFill="1" applyBorder="1" applyAlignment="1">
      <alignment horizontal="center" vertical="center"/>
    </xf>
    <xf numFmtId="0" fontId="4" fillId="30" borderId="0" xfId="0" applyFont="1" applyFill="1" applyAlignment="1">
      <alignment horizontal="center" vertical="center"/>
    </xf>
    <xf numFmtId="0" fontId="4" fillId="30" borderId="0" xfId="0" applyFont="1" applyFill="1" applyAlignment="1">
      <alignment vertical="center" wrapText="1"/>
    </xf>
    <xf numFmtId="0" fontId="4" fillId="30" borderId="0" xfId="0" applyFont="1" applyFill="1" applyAlignment="1">
      <alignment horizontal="center" vertical="center" wrapText="1"/>
    </xf>
    <xf numFmtId="43" fontId="4" fillId="30" borderId="0" xfId="34" applyFont="1" applyFill="1" applyAlignment="1">
      <alignment horizontal="center" vertical="center" wrapText="1"/>
    </xf>
    <xf numFmtId="0" fontId="4" fillId="30" borderId="0" xfId="0" applyFont="1" applyFill="1" applyBorder="1" applyAlignment="1">
      <alignment horizontal="center" vertical="center"/>
    </xf>
    <xf numFmtId="0" fontId="6" fillId="30" borderId="0" xfId="0" applyFont="1" applyFill="1" applyBorder="1" applyAlignment="1">
      <alignment vertical="center"/>
    </xf>
    <xf numFmtId="0" fontId="3" fillId="0" borderId="11" xfId="0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4" fontId="9" fillId="0" borderId="9" xfId="0" applyNumberFormat="1" applyFont="1" applyFill="1" applyBorder="1" applyAlignment="1">
      <alignment horizontal="center" vertical="center" wrapText="1"/>
    </xf>
    <xf numFmtId="43" fontId="9" fillId="0" borderId="9" xfId="34" applyFont="1" applyFill="1" applyBorder="1" applyAlignment="1">
      <alignment horizontal="center" vertical="center" wrapText="1"/>
    </xf>
    <xf numFmtId="170" fontId="9" fillId="0" borderId="9" xfId="0" applyNumberFormat="1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vertical="center"/>
    </xf>
    <xf numFmtId="0" fontId="4" fillId="0" borderId="9" xfId="38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9" xfId="38" applyFont="1" applyFill="1" applyBorder="1" applyAlignment="1">
      <alignment vertical="center"/>
    </xf>
    <xf numFmtId="0" fontId="4" fillId="0" borderId="9" xfId="0" applyFont="1" applyFill="1" applyBorder="1" applyAlignment="1">
      <alignment vertical="center" wrapText="1"/>
    </xf>
    <xf numFmtId="4" fontId="4" fillId="0" borderId="9" xfId="38" applyNumberFormat="1" applyFont="1" applyFill="1" applyBorder="1" applyAlignment="1">
      <alignment vertical="center"/>
    </xf>
    <xf numFmtId="170" fontId="4" fillId="0" borderId="9" xfId="38" applyNumberFormat="1" applyFont="1" applyFill="1" applyBorder="1" applyAlignment="1">
      <alignment vertical="center"/>
    </xf>
    <xf numFmtId="0" fontId="4" fillId="0" borderId="19" xfId="38" applyFont="1" applyFill="1" applyBorder="1" applyAlignment="1">
      <alignment horizontal="center" vertical="center"/>
    </xf>
    <xf numFmtId="0" fontId="4" fillId="0" borderId="19" xfId="38" applyFont="1" applyFill="1" applyBorder="1" applyAlignment="1">
      <alignment vertical="center"/>
    </xf>
    <xf numFmtId="0" fontId="4" fillId="0" borderId="10" xfId="38" applyFont="1" applyFill="1" applyBorder="1" applyAlignment="1">
      <alignment vertical="center"/>
    </xf>
    <xf numFmtId="0" fontId="6" fillId="0" borderId="19" xfId="0" applyFont="1" applyFill="1" applyBorder="1" applyAlignment="1">
      <alignment vertical="center"/>
    </xf>
    <xf numFmtId="0" fontId="34" fillId="0" borderId="9" xfId="0" applyFont="1" applyFill="1" applyBorder="1" applyAlignment="1" applyProtection="1">
      <alignment vertical="center"/>
      <protection locked="0"/>
    </xf>
    <xf numFmtId="49" fontId="37" fillId="0" borderId="9" xfId="0" applyNumberFormat="1" applyFont="1" applyFill="1" applyBorder="1" applyAlignment="1">
      <alignment vertical="center"/>
    </xf>
    <xf numFmtId="2" fontId="37" fillId="0" borderId="9" xfId="0" applyNumberFormat="1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vertical="center"/>
    </xf>
    <xf numFmtId="0" fontId="15" fillId="0" borderId="9" xfId="0" applyFont="1" applyFill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vertical="center"/>
    </xf>
    <xf numFmtId="0" fontId="14" fillId="0" borderId="33" xfId="0" applyFont="1" applyFill="1" applyBorder="1" applyAlignment="1">
      <alignment horizontal="center" vertical="center" wrapText="1"/>
    </xf>
    <xf numFmtId="0" fontId="14" fillId="0" borderId="34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vertical="center"/>
    </xf>
    <xf numFmtId="0" fontId="14" fillId="0" borderId="35" xfId="0" applyFont="1" applyFill="1" applyBorder="1" applyAlignment="1">
      <alignment horizontal="center" vertical="center" wrapText="1"/>
    </xf>
    <xf numFmtId="0" fontId="14" fillId="0" borderId="36" xfId="0" applyFont="1" applyFill="1" applyBorder="1" applyAlignment="1">
      <alignment horizontal="center" vertical="center" wrapText="1"/>
    </xf>
    <xf numFmtId="0" fontId="14" fillId="0" borderId="37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39" xfId="0" applyFont="1" applyFill="1" applyBorder="1" applyAlignment="1">
      <alignment horizontal="center" vertical="center" wrapText="1"/>
    </xf>
    <xf numFmtId="0" fontId="14" fillId="0" borderId="40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vertical="center"/>
    </xf>
    <xf numFmtId="169" fontId="15" fillId="0" borderId="9" xfId="0" applyNumberFormat="1" applyFont="1" applyFill="1" applyBorder="1" applyAlignment="1">
      <alignment vertical="center" wrapText="1"/>
    </xf>
    <xf numFmtId="0" fontId="15" fillId="0" borderId="9" xfId="0" applyFont="1" applyFill="1" applyBorder="1" applyAlignment="1">
      <alignment horizontal="center" vertical="center" wrapText="1"/>
    </xf>
    <xf numFmtId="43" fontId="15" fillId="0" borderId="9" xfId="34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vertical="center"/>
    </xf>
    <xf numFmtId="2" fontId="15" fillId="0" borderId="9" xfId="0" applyNumberFormat="1" applyFont="1" applyFill="1" applyBorder="1" applyAlignment="1">
      <alignment vertical="center"/>
    </xf>
    <xf numFmtId="2" fontId="4" fillId="0" borderId="9" xfId="0" applyNumberFormat="1" applyFont="1" applyFill="1" applyBorder="1" applyAlignment="1">
      <alignment vertical="center"/>
    </xf>
    <xf numFmtId="0" fontId="15" fillId="0" borderId="16" xfId="0" applyFont="1" applyFill="1" applyBorder="1" applyAlignment="1">
      <alignment vertical="center" wrapText="1"/>
    </xf>
    <xf numFmtId="0" fontId="15" fillId="0" borderId="16" xfId="0" applyFont="1" applyFill="1" applyBorder="1" applyAlignment="1">
      <alignment horizontal="center" vertical="center" wrapText="1"/>
    </xf>
    <xf numFmtId="43" fontId="15" fillId="0" borderId="16" xfId="34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43" fontId="3" fillId="0" borderId="9" xfId="34" applyFont="1" applyFill="1" applyBorder="1" applyAlignment="1">
      <alignment horizontal="center" vertical="center" wrapText="1"/>
    </xf>
    <xf numFmtId="43" fontId="6" fillId="0" borderId="9" xfId="34" applyFont="1" applyFill="1" applyBorder="1" applyAlignment="1">
      <alignment horizontal="center" vertical="center"/>
    </xf>
    <xf numFmtId="43" fontId="6" fillId="0" borderId="9" xfId="34" applyFont="1" applyFill="1" applyBorder="1" applyAlignment="1">
      <alignment horizontal="center" vertical="center" wrapText="1"/>
    </xf>
    <xf numFmtId="43" fontId="4" fillId="0" borderId="9" xfId="0" applyNumberFormat="1" applyFont="1" applyFill="1" applyBorder="1" applyAlignment="1">
      <alignment vertical="center"/>
    </xf>
    <xf numFmtId="1" fontId="6" fillId="0" borderId="9" xfId="0" applyNumberFormat="1" applyFont="1" applyFill="1" applyBorder="1" applyAlignment="1">
      <alignment vertical="center"/>
    </xf>
    <xf numFmtId="0" fontId="6" fillId="0" borderId="9" xfId="0" applyFont="1" applyFill="1" applyBorder="1" applyAlignment="1">
      <alignment vertical="center" wrapText="1"/>
    </xf>
    <xf numFmtId="0" fontId="6" fillId="0" borderId="9" xfId="0" applyFont="1" applyFill="1" applyBorder="1" applyAlignment="1">
      <alignment horizontal="center" vertical="center" wrapText="1"/>
    </xf>
    <xf numFmtId="9" fontId="4" fillId="0" borderId="9" xfId="42" applyFont="1" applyFill="1" applyBorder="1" applyAlignment="1">
      <alignment vertical="center" wrapText="1"/>
    </xf>
    <xf numFmtId="43" fontId="6" fillId="0" borderId="9" xfId="34" applyFont="1" applyFill="1" applyBorder="1" applyAlignment="1">
      <alignment horizontal="left" vertical="center"/>
    </xf>
    <xf numFmtId="0" fontId="4" fillId="0" borderId="11" xfId="0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/>
    </xf>
    <xf numFmtId="43" fontId="4" fillId="0" borderId="11" xfId="34" applyFont="1" applyFill="1" applyBorder="1" applyAlignment="1">
      <alignment horizontal="center" vertical="center" wrapText="1"/>
    </xf>
    <xf numFmtId="0" fontId="35" fillId="0" borderId="33" xfId="0" applyFont="1" applyFill="1" applyBorder="1" applyAlignment="1">
      <alignment horizontal="left" vertical="center"/>
    </xf>
    <xf numFmtId="0" fontId="35" fillId="0" borderId="33" xfId="0" applyFont="1" applyFill="1" applyBorder="1" applyAlignment="1">
      <alignment horizontal="center" vertical="center"/>
    </xf>
    <xf numFmtId="9" fontId="4" fillId="0" borderId="9" xfId="0" applyNumberFormat="1" applyFont="1" applyFill="1" applyBorder="1" applyAlignment="1">
      <alignment horizontal="center" vertical="center" wrapText="1"/>
    </xf>
    <xf numFmtId="0" fontId="34" fillId="0" borderId="9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4" fillId="0" borderId="14" xfId="38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4" fillId="32" borderId="11" xfId="0" applyFont="1" applyFill="1" applyBorder="1" applyAlignment="1">
      <alignment vertical="center"/>
    </xf>
    <xf numFmtId="0" fontId="4" fillId="32" borderId="9" xfId="0" applyFont="1" applyFill="1" applyBorder="1" applyAlignment="1">
      <alignment vertical="center"/>
    </xf>
    <xf numFmtId="0" fontId="4" fillId="24" borderId="16" xfId="0" applyFont="1" applyFill="1" applyBorder="1" applyAlignment="1">
      <alignment horizontal="center" vertical="top" wrapText="1"/>
    </xf>
    <xf numFmtId="0" fontId="4" fillId="24" borderId="9" xfId="0" quotePrefix="1" applyNumberFormat="1" applyFont="1" applyFill="1" applyBorder="1" applyAlignment="1">
      <alignment horizontal="center" vertical="top" wrapText="1"/>
    </xf>
    <xf numFmtId="3" fontId="4" fillId="24" borderId="9" xfId="0" applyNumberFormat="1" applyFont="1" applyFill="1" applyBorder="1" applyAlignment="1" applyProtection="1">
      <alignment horizontal="center" vertical="top" wrapText="1"/>
      <protection locked="0"/>
    </xf>
    <xf numFmtId="0" fontId="4" fillId="24" borderId="9" xfId="0" applyNumberFormat="1" applyFont="1" applyFill="1" applyBorder="1" applyAlignment="1" applyProtection="1">
      <alignment horizontal="center" vertical="top" wrapText="1"/>
      <protection locked="0"/>
    </xf>
    <xf numFmtId="49" fontId="4" fillId="24" borderId="9" xfId="0" applyNumberFormat="1" applyFont="1" applyFill="1" applyBorder="1" applyAlignment="1">
      <alignment horizontal="center" vertical="top" wrapText="1"/>
    </xf>
    <xf numFmtId="0" fontId="4" fillId="24" borderId="9" xfId="0" applyFont="1" applyFill="1" applyBorder="1" applyAlignment="1" applyProtection="1">
      <alignment horizontal="center" vertical="top" wrapText="1"/>
      <protection locked="0"/>
    </xf>
    <xf numFmtId="0" fontId="6" fillId="27" borderId="9" xfId="0" applyFont="1" applyFill="1" applyBorder="1" applyAlignment="1">
      <alignment horizontal="center" wrapText="1"/>
    </xf>
    <xf numFmtId="49" fontId="4" fillId="24" borderId="11" xfId="0" applyNumberFormat="1" applyFont="1" applyFill="1" applyBorder="1" applyAlignment="1">
      <alignment horizontal="center" vertical="top" wrapText="1"/>
    </xf>
    <xf numFmtId="0" fontId="4" fillId="24" borderId="9" xfId="0" applyFont="1" applyFill="1" applyBorder="1" applyAlignment="1">
      <alignment horizontal="center" wrapText="1"/>
    </xf>
    <xf numFmtId="0" fontId="4" fillId="24" borderId="19" xfId="0" applyFont="1" applyFill="1" applyBorder="1" applyAlignment="1">
      <alignment horizontal="center" vertical="top" wrapText="1"/>
    </xf>
    <xf numFmtId="2" fontId="4" fillId="24" borderId="9" xfId="0" applyNumberFormat="1" applyFont="1" applyFill="1" applyBorder="1" applyAlignment="1">
      <alignment horizontal="center" vertical="center"/>
    </xf>
    <xf numFmtId="169" fontId="4" fillId="24" borderId="0" xfId="0" applyNumberFormat="1" applyFont="1" applyFill="1" applyAlignment="1">
      <alignment vertical="center"/>
    </xf>
    <xf numFmtId="2" fontId="4" fillId="24" borderId="0" xfId="0" applyNumberFormat="1" applyFont="1" applyFill="1" applyAlignment="1">
      <alignment vertical="center"/>
    </xf>
    <xf numFmtId="2" fontId="4" fillId="24" borderId="0" xfId="0" applyNumberFormat="1" applyFont="1" applyFill="1" applyAlignment="1">
      <alignment horizontal="center" vertical="center"/>
    </xf>
    <xf numFmtId="43" fontId="6" fillId="32" borderId="9" xfId="34" applyNumberFormat="1" applyFont="1" applyFill="1" applyBorder="1" applyAlignment="1">
      <alignment vertical="center"/>
    </xf>
    <xf numFmtId="167" fontId="6" fillId="32" borderId="9" xfId="34" applyNumberFormat="1" applyFont="1" applyFill="1" applyBorder="1" applyAlignment="1">
      <alignment vertical="center"/>
    </xf>
    <xf numFmtId="174" fontId="4" fillId="0" borderId="9" xfId="0" applyNumberFormat="1" applyFont="1" applyFill="1" applyBorder="1" applyAlignment="1">
      <alignment vertical="center"/>
    </xf>
    <xf numFmtId="176" fontId="4" fillId="0" borderId="9" xfId="0" applyNumberFormat="1" applyFont="1" applyFill="1" applyBorder="1" applyAlignment="1">
      <alignment vertical="center"/>
    </xf>
    <xf numFmtId="164" fontId="4" fillId="24" borderId="0" xfId="0" applyNumberFormat="1" applyFont="1" applyFill="1" applyAlignment="1">
      <alignment vertical="center"/>
    </xf>
    <xf numFmtId="9" fontId="4" fillId="24" borderId="9" xfId="42" applyFont="1" applyFill="1" applyBorder="1" applyAlignment="1">
      <alignment horizontal="center" vertical="center" wrapText="1"/>
    </xf>
    <xf numFmtId="174" fontId="4" fillId="24" borderId="9" xfId="34" applyNumberFormat="1" applyFont="1" applyFill="1" applyBorder="1" applyAlignment="1">
      <alignment horizontal="center" vertical="center" wrapText="1"/>
    </xf>
    <xf numFmtId="43" fontId="4" fillId="24" borderId="9" xfId="34" applyNumberFormat="1" applyFont="1" applyFill="1" applyBorder="1" applyAlignment="1">
      <alignment horizontal="center" vertical="center" wrapText="1"/>
    </xf>
    <xf numFmtId="169" fontId="6" fillId="24" borderId="9" xfId="0" applyNumberFormat="1" applyFont="1" applyFill="1" applyBorder="1" applyAlignment="1">
      <alignment horizontal="center" vertical="center"/>
    </xf>
    <xf numFmtId="2" fontId="6" fillId="24" borderId="9" xfId="0" applyNumberFormat="1" applyFont="1" applyFill="1" applyBorder="1" applyAlignment="1">
      <alignment horizontal="center" vertical="center"/>
    </xf>
    <xf numFmtId="2" fontId="4" fillId="24" borderId="31" xfId="0" applyNumberFormat="1" applyFont="1" applyFill="1" applyBorder="1" applyAlignment="1">
      <alignment horizontal="center" vertical="center" wrapText="1"/>
    </xf>
    <xf numFmtId="0" fontId="4" fillId="24" borderId="9" xfId="34" applyNumberFormat="1" applyFont="1" applyFill="1" applyBorder="1" applyAlignment="1">
      <alignment horizontal="center" vertical="center" wrapText="1"/>
    </xf>
    <xf numFmtId="2" fontId="6" fillId="24" borderId="31" xfId="0" applyNumberFormat="1" applyFont="1" applyFill="1" applyBorder="1" applyAlignment="1">
      <alignment horizontal="centerContinuous" vertical="center"/>
    </xf>
    <xf numFmtId="2" fontId="6" fillId="24" borderId="0" xfId="0" applyNumberFormat="1" applyFont="1" applyFill="1" applyBorder="1" applyAlignment="1">
      <alignment horizontal="centerContinuous" vertical="center"/>
    </xf>
    <xf numFmtId="2" fontId="3" fillId="24" borderId="9" xfId="0" applyNumberFormat="1" applyFont="1" applyFill="1" applyBorder="1" applyAlignment="1">
      <alignment horizontal="center" vertical="center" wrapText="1"/>
    </xf>
    <xf numFmtId="169" fontId="4" fillId="24" borderId="9" xfId="34" applyNumberFormat="1" applyFont="1" applyFill="1" applyBorder="1" applyAlignment="1">
      <alignment horizontal="center" vertical="center" wrapText="1"/>
    </xf>
    <xf numFmtId="169" fontId="6" fillId="24" borderId="31" xfId="0" applyNumberFormat="1" applyFont="1" applyFill="1" applyBorder="1" applyAlignment="1">
      <alignment horizontal="centerContinuous" vertical="center"/>
    </xf>
    <xf numFmtId="169" fontId="3" fillId="24" borderId="9" xfId="0" applyNumberFormat="1" applyFont="1" applyFill="1" applyBorder="1" applyAlignment="1">
      <alignment horizontal="center" vertical="center" wrapText="1"/>
    </xf>
    <xf numFmtId="1" fontId="6" fillId="24" borderId="31" xfId="0" applyNumberFormat="1" applyFont="1" applyFill="1" applyBorder="1" applyAlignment="1">
      <alignment horizontal="center" vertical="center"/>
    </xf>
    <xf numFmtId="0" fontId="5" fillId="24" borderId="31" xfId="0" applyFont="1" applyFill="1" applyBorder="1" applyAlignment="1">
      <alignment horizontal="center" vertical="center"/>
    </xf>
    <xf numFmtId="1" fontId="6" fillId="24" borderId="0" xfId="0" applyNumberFormat="1" applyFont="1" applyFill="1" applyAlignment="1">
      <alignment horizontal="center" vertical="center"/>
    </xf>
    <xf numFmtId="0" fontId="6" fillId="24" borderId="13" xfId="0" applyFont="1" applyFill="1" applyBorder="1" applyAlignment="1">
      <alignment horizontal="center" vertical="center"/>
    </xf>
    <xf numFmtId="1" fontId="6" fillId="24" borderId="0" xfId="0" applyNumberFormat="1" applyFont="1" applyFill="1" applyBorder="1" applyAlignment="1">
      <alignment horizontal="center" vertical="center"/>
    </xf>
    <xf numFmtId="171" fontId="4" fillId="0" borderId="9" xfId="0" applyNumberFormat="1" applyFont="1" applyFill="1" applyBorder="1" applyAlignment="1">
      <alignment vertical="center"/>
    </xf>
    <xf numFmtId="0" fontId="3" fillId="33" borderId="9" xfId="0" applyFont="1" applyFill="1" applyBorder="1" applyAlignment="1">
      <alignment horizontal="center" vertical="center"/>
    </xf>
    <xf numFmtId="0" fontId="3" fillId="33" borderId="9" xfId="0" applyFont="1" applyFill="1" applyBorder="1" applyAlignment="1">
      <alignment horizontal="center" vertical="center" wrapText="1"/>
    </xf>
    <xf numFmtId="4" fontId="4" fillId="33" borderId="9" xfId="0" applyNumberFormat="1" applyFont="1" applyFill="1" applyBorder="1" applyAlignment="1">
      <alignment vertical="center"/>
    </xf>
    <xf numFmtId="0" fontId="40" fillId="33" borderId="0" xfId="0" applyFont="1" applyFill="1" applyAlignment="1">
      <alignment vertical="center"/>
    </xf>
    <xf numFmtId="0" fontId="4" fillId="33" borderId="0" xfId="0" applyFont="1" applyFill="1" applyAlignment="1">
      <alignment horizontal="center" vertical="center"/>
    </xf>
    <xf numFmtId="0" fontId="4" fillId="33" borderId="0" xfId="0" applyFont="1" applyFill="1" applyAlignment="1">
      <alignment vertical="center"/>
    </xf>
    <xf numFmtId="0" fontId="5" fillId="24" borderId="11" xfId="0" applyFont="1" applyFill="1" applyBorder="1" applyAlignment="1">
      <alignment horizontal="center" vertical="center" wrapText="1"/>
    </xf>
    <xf numFmtId="0" fontId="33" fillId="24" borderId="14" xfId="40" applyFont="1" applyFill="1" applyBorder="1" applyAlignment="1">
      <alignment horizontal="centerContinuous" vertical="center"/>
    </xf>
    <xf numFmtId="2" fontId="4" fillId="24" borderId="31" xfId="0" applyNumberFormat="1" applyFont="1" applyFill="1" applyBorder="1" applyAlignment="1">
      <alignment horizontal="centerContinuous" vertical="center"/>
    </xf>
    <xf numFmtId="0" fontId="3" fillId="24" borderId="23" xfId="0" applyFont="1" applyFill="1" applyBorder="1" applyAlignment="1">
      <alignment vertical="center"/>
    </xf>
    <xf numFmtId="0" fontId="3" fillId="24" borderId="41" xfId="0" applyFont="1" applyFill="1" applyBorder="1" applyAlignment="1">
      <alignment vertical="center"/>
    </xf>
    <xf numFmtId="2" fontId="3" fillId="28" borderId="9" xfId="0" applyNumberFormat="1" applyFont="1" applyFill="1" applyBorder="1" applyAlignment="1">
      <alignment horizontal="center" vertical="center" wrapText="1"/>
    </xf>
    <xf numFmtId="2" fontId="3" fillId="29" borderId="9" xfId="0" applyNumberFormat="1" applyFont="1" applyFill="1" applyBorder="1" applyAlignment="1">
      <alignment horizontal="center" vertical="center" wrapText="1"/>
    </xf>
    <xf numFmtId="165" fontId="4" fillId="24" borderId="9" xfId="0" applyNumberFormat="1" applyFont="1" applyFill="1" applyBorder="1" applyAlignment="1">
      <alignment horizontal="center" vertical="center"/>
    </xf>
    <xf numFmtId="173" fontId="4" fillId="24" borderId="9" xfId="0" applyNumberFormat="1" applyFont="1" applyFill="1" applyBorder="1" applyAlignment="1">
      <alignment horizontal="center" vertical="center"/>
    </xf>
    <xf numFmtId="0" fontId="5" fillId="24" borderId="12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Continuous" vertical="center" wrapText="1"/>
    </xf>
    <xf numFmtId="0" fontId="3" fillId="24" borderId="13" xfId="0" applyFont="1" applyFill="1" applyBorder="1" applyAlignment="1">
      <alignment horizontal="centerContinuous" vertical="center"/>
    </xf>
    <xf numFmtId="0" fontId="5" fillId="24" borderId="11" xfId="0" applyFont="1" applyFill="1" applyBorder="1" applyAlignment="1">
      <alignment horizontal="center" vertical="center"/>
    </xf>
    <xf numFmtId="0" fontId="3" fillId="24" borderId="19" xfId="0" applyFont="1" applyFill="1" applyBorder="1" applyAlignment="1">
      <alignment horizontal="centerContinuous" vertical="center"/>
    </xf>
    <xf numFmtId="0" fontId="3" fillId="24" borderId="11" xfId="0" applyFont="1" applyFill="1" applyBorder="1" applyAlignment="1">
      <alignment horizontal="center" vertical="center"/>
    </xf>
    <xf numFmtId="0" fontId="3" fillId="24" borderId="12" xfId="0" applyFont="1" applyFill="1" applyBorder="1" applyAlignment="1">
      <alignment horizontal="centerContinuous" vertical="center"/>
    </xf>
    <xf numFmtId="0" fontId="3" fillId="24" borderId="23" xfId="0" applyFont="1" applyFill="1" applyBorder="1" applyAlignment="1">
      <alignment horizontal="center" vertical="center"/>
    </xf>
    <xf numFmtId="0" fontId="3" fillId="24" borderId="32" xfId="0" applyFont="1" applyFill="1" applyBorder="1" applyAlignment="1">
      <alignment horizontal="center" vertical="center"/>
    </xf>
    <xf numFmtId="0" fontId="3" fillId="24" borderId="0" xfId="0" applyFont="1" applyFill="1" applyBorder="1" applyAlignment="1">
      <alignment horizontal="center" vertical="center"/>
    </xf>
    <xf numFmtId="0" fontId="3" fillId="24" borderId="41" xfId="0" applyFont="1" applyFill="1" applyBorder="1" applyAlignment="1">
      <alignment horizontal="center" vertical="center"/>
    </xf>
    <xf numFmtId="0" fontId="3" fillId="24" borderId="10" xfId="0" applyFont="1" applyFill="1" applyBorder="1" applyAlignment="1">
      <alignment horizontal="centerContinuous" vertical="center"/>
    </xf>
    <xf numFmtId="0" fontId="3" fillId="24" borderId="31" xfId="0" applyFont="1" applyFill="1" applyBorder="1" applyAlignment="1">
      <alignment horizontal="centerContinuous" vertical="center"/>
    </xf>
    <xf numFmtId="0" fontId="3" fillId="24" borderId="14" xfId="0" applyFont="1" applyFill="1" applyBorder="1" applyAlignment="1">
      <alignment horizontal="centerContinuous" vertical="center"/>
    </xf>
    <xf numFmtId="0" fontId="4" fillId="24" borderId="15" xfId="0" applyFont="1" applyFill="1" applyBorder="1" applyAlignment="1">
      <alignment vertical="center"/>
    </xf>
    <xf numFmtId="0" fontId="4" fillId="24" borderId="15" xfId="0" applyFont="1" applyFill="1" applyBorder="1" applyAlignment="1">
      <alignment horizontal="center" vertical="center"/>
    </xf>
    <xf numFmtId="0" fontId="4" fillId="24" borderId="16" xfId="0" applyFont="1" applyFill="1" applyBorder="1" applyAlignment="1">
      <alignment vertical="center"/>
    </xf>
    <xf numFmtId="0" fontId="4" fillId="24" borderId="17" xfId="0" applyFont="1" applyFill="1" applyBorder="1" applyAlignment="1">
      <alignment vertical="center"/>
    </xf>
    <xf numFmtId="0" fontId="4" fillId="24" borderId="19" xfId="0" applyFont="1" applyFill="1" applyBorder="1" applyAlignment="1">
      <alignment horizontal="center" vertical="center"/>
    </xf>
    <xf numFmtId="165" fontId="4" fillId="24" borderId="19" xfId="0" applyNumberFormat="1" applyFont="1" applyFill="1" applyBorder="1" applyAlignment="1">
      <alignment horizontal="center" vertical="center"/>
    </xf>
    <xf numFmtId="43" fontId="4" fillId="24" borderId="16" xfId="34" applyFont="1" applyFill="1" applyBorder="1" applyAlignment="1">
      <alignment vertical="center"/>
    </xf>
    <xf numFmtId="165" fontId="4" fillId="24" borderId="0" xfId="0" applyNumberFormat="1" applyFont="1" applyFill="1" applyAlignment="1">
      <alignment vertical="center"/>
    </xf>
    <xf numFmtId="0" fontId="4" fillId="24" borderId="16" xfId="0" applyFont="1" applyFill="1" applyBorder="1" applyAlignment="1">
      <alignment horizontal="left" vertical="center" wrapText="1"/>
    </xf>
    <xf numFmtId="0" fontId="4" fillId="24" borderId="11" xfId="0" applyFont="1" applyFill="1" applyBorder="1" applyAlignment="1">
      <alignment horizontal="left" vertical="center" wrapText="1"/>
    </xf>
    <xf numFmtId="165" fontId="4" fillId="24" borderId="9" xfId="0" applyNumberFormat="1" applyFont="1" applyFill="1" applyBorder="1" applyAlignment="1">
      <alignment horizontal="center" vertical="center" wrapText="1"/>
    </xf>
    <xf numFmtId="0" fontId="4" fillId="24" borderId="9" xfId="0" applyFont="1" applyFill="1" applyBorder="1" applyAlignment="1">
      <alignment horizontal="left" vertical="center" wrapText="1"/>
    </xf>
    <xf numFmtId="0" fontId="4" fillId="24" borderId="9" xfId="0" quotePrefix="1" applyNumberFormat="1" applyFont="1" applyFill="1" applyBorder="1" applyAlignment="1">
      <alignment vertical="center" wrapText="1"/>
    </xf>
    <xf numFmtId="3" fontId="4" fillId="24" borderId="9" xfId="0" applyNumberFormat="1" applyFont="1" applyFill="1" applyBorder="1" applyAlignment="1" applyProtection="1">
      <alignment vertical="center" wrapText="1"/>
      <protection locked="0"/>
    </xf>
    <xf numFmtId="0" fontId="6" fillId="24" borderId="9" xfId="0" applyFont="1" applyFill="1" applyBorder="1" applyAlignment="1">
      <alignment horizontal="left" vertical="center" wrapText="1"/>
    </xf>
    <xf numFmtId="0" fontId="6" fillId="0" borderId="9" xfId="40" applyFont="1" applyFill="1" applyBorder="1" applyAlignment="1">
      <alignment horizontal="center" vertical="center" wrapText="1"/>
    </xf>
    <xf numFmtId="0" fontId="4" fillId="24" borderId="9" xfId="0" applyNumberFormat="1" applyFont="1" applyFill="1" applyBorder="1" applyAlignment="1" applyProtection="1">
      <alignment vertical="center" wrapText="1"/>
      <protection locked="0"/>
    </xf>
    <xf numFmtId="1" fontId="4" fillId="24" borderId="9" xfId="0" applyNumberFormat="1" applyFont="1" applyFill="1" applyBorder="1" applyAlignment="1" applyProtection="1">
      <alignment vertical="center" wrapText="1"/>
      <protection locked="0"/>
    </xf>
    <xf numFmtId="49" fontId="4" fillId="24" borderId="9" xfId="0" applyNumberFormat="1" applyFont="1" applyFill="1" applyBorder="1" applyAlignment="1">
      <alignment vertical="center" wrapText="1"/>
    </xf>
    <xf numFmtId="0" fontId="6" fillId="25" borderId="9" xfId="40" applyFont="1" applyFill="1" applyBorder="1" applyAlignment="1">
      <alignment horizontal="center" vertical="center" wrapText="1"/>
    </xf>
    <xf numFmtId="0" fontId="4" fillId="24" borderId="9" xfId="0" applyFont="1" applyFill="1" applyBorder="1" applyAlignment="1" applyProtection="1">
      <alignment vertical="center" wrapText="1"/>
      <protection locked="0"/>
    </xf>
    <xf numFmtId="0" fontId="6" fillId="25" borderId="15" xfId="40" applyFont="1" applyFill="1" applyBorder="1" applyAlignment="1">
      <alignment horizontal="center" vertical="center" wrapText="1"/>
    </xf>
    <xf numFmtId="0" fontId="4" fillId="24" borderId="23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vertical="center" wrapText="1"/>
    </xf>
    <xf numFmtId="0" fontId="4" fillId="24" borderId="9" xfId="0" applyFont="1" applyFill="1" applyBorder="1" applyAlignment="1">
      <alignment horizontal="right" vertical="center"/>
    </xf>
    <xf numFmtId="49" fontId="4" fillId="24" borderId="11" xfId="0" applyNumberFormat="1" applyFont="1" applyFill="1" applyBorder="1" applyAlignment="1">
      <alignment vertical="center" wrapText="1"/>
    </xf>
    <xf numFmtId="0" fontId="6" fillId="25" borderId="14" xfId="40" applyFont="1" applyFill="1" applyBorder="1" applyAlignment="1">
      <alignment horizontal="center" vertical="center" wrapText="1"/>
    </xf>
    <xf numFmtId="0" fontId="4" fillId="24" borderId="23" xfId="0" applyFont="1" applyFill="1" applyBorder="1" applyAlignment="1">
      <alignment horizontal="left" vertical="center"/>
    </xf>
    <xf numFmtId="0" fontId="6" fillId="0" borderId="9" xfId="40" applyFont="1" applyFill="1" applyBorder="1" applyAlignment="1">
      <alignment vertical="center" wrapText="1"/>
    </xf>
    <xf numFmtId="0" fontId="4" fillId="24" borderId="19" xfId="0" applyFont="1" applyFill="1" applyBorder="1" applyAlignment="1">
      <alignment horizontal="left" vertical="center" wrapText="1"/>
    </xf>
    <xf numFmtId="0" fontId="4" fillId="24" borderId="41" xfId="0" applyFont="1" applyFill="1" applyBorder="1" applyAlignment="1">
      <alignment horizontal="center" vertical="center" wrapText="1"/>
    </xf>
    <xf numFmtId="43" fontId="4" fillId="24" borderId="0" xfId="34" applyFont="1" applyFill="1" applyBorder="1" applyAlignment="1">
      <alignment horizontal="center" vertical="center"/>
    </xf>
    <xf numFmtId="0" fontId="4" fillId="24" borderId="13" xfId="0" applyFont="1" applyFill="1" applyBorder="1" applyAlignment="1">
      <alignment horizontal="center" vertical="center"/>
    </xf>
    <xf numFmtId="166" fontId="4" fillId="24" borderId="13" xfId="34" applyNumberFormat="1" applyFont="1" applyFill="1" applyBorder="1" applyAlignment="1">
      <alignment horizontal="center" vertical="center"/>
    </xf>
    <xf numFmtId="9" fontId="4" fillId="24" borderId="13" xfId="0" applyNumberFormat="1" applyFont="1" applyFill="1" applyBorder="1" applyAlignment="1">
      <alignment vertical="center"/>
    </xf>
    <xf numFmtId="166" fontId="4" fillId="24" borderId="13" xfId="34" applyNumberFormat="1" applyFont="1" applyFill="1" applyBorder="1" applyAlignment="1">
      <alignment vertical="center"/>
    </xf>
    <xf numFmtId="175" fontId="4" fillId="24" borderId="41" xfId="34" applyNumberFormat="1" applyFont="1" applyFill="1" applyBorder="1" applyAlignment="1">
      <alignment horizontal="center" vertical="center"/>
    </xf>
    <xf numFmtId="1" fontId="4" fillId="24" borderId="41" xfId="34" applyNumberFormat="1" applyFont="1" applyFill="1" applyBorder="1" applyAlignment="1">
      <alignment horizontal="center" vertical="center"/>
    </xf>
    <xf numFmtId="166" fontId="4" fillId="24" borderId="0" xfId="34" applyNumberFormat="1" applyFont="1" applyFill="1" applyBorder="1" applyAlignment="1">
      <alignment horizontal="center" vertical="center"/>
    </xf>
    <xf numFmtId="9" fontId="4" fillId="24" borderId="0" xfId="0" applyNumberFormat="1" applyFont="1" applyFill="1" applyBorder="1" applyAlignment="1">
      <alignment vertical="center"/>
    </xf>
    <xf numFmtId="166" fontId="4" fillId="24" borderId="0" xfId="34" applyNumberFormat="1" applyFont="1" applyFill="1" applyBorder="1" applyAlignment="1">
      <alignment vertical="center"/>
    </xf>
    <xf numFmtId="0" fontId="4" fillId="24" borderId="18" xfId="0" applyFont="1" applyFill="1" applyBorder="1" applyAlignment="1">
      <alignment horizontal="center" vertical="center"/>
    </xf>
    <xf numFmtId="166" fontId="4" fillId="24" borderId="18" xfId="34" applyNumberFormat="1" applyFont="1" applyFill="1" applyBorder="1" applyAlignment="1">
      <alignment horizontal="center" vertical="center"/>
    </xf>
    <xf numFmtId="9" fontId="4" fillId="24" borderId="18" xfId="0" applyNumberFormat="1" applyFont="1" applyFill="1" applyBorder="1" applyAlignment="1">
      <alignment vertical="center"/>
    </xf>
    <xf numFmtId="166" fontId="4" fillId="24" borderId="18" xfId="34" applyNumberFormat="1" applyFont="1" applyFill="1" applyBorder="1" applyAlignment="1">
      <alignment vertical="center"/>
    </xf>
    <xf numFmtId="175" fontId="4" fillId="24" borderId="16" xfId="34" applyNumberFormat="1" applyFont="1" applyFill="1" applyBorder="1" applyAlignment="1">
      <alignment horizontal="center" vertical="center"/>
    </xf>
    <xf numFmtId="1" fontId="4" fillId="24" borderId="16" xfId="34" applyNumberFormat="1" applyFont="1" applyFill="1" applyBorder="1" applyAlignment="1">
      <alignment horizontal="center" vertical="center"/>
    </xf>
    <xf numFmtId="43" fontId="4" fillId="24" borderId="16" xfId="34" applyFont="1" applyFill="1" applyBorder="1" applyAlignment="1">
      <alignment horizontal="center" vertical="center"/>
    </xf>
    <xf numFmtId="43" fontId="4" fillId="24" borderId="0" xfId="34" applyFont="1" applyFill="1" applyAlignment="1">
      <alignment horizontal="center" vertical="center"/>
    </xf>
    <xf numFmtId="0" fontId="3" fillId="34" borderId="9" xfId="0" applyFont="1" applyFill="1" applyBorder="1" applyAlignment="1">
      <alignment horizontal="center" vertical="center"/>
    </xf>
    <xf numFmtId="0" fontId="39" fillId="33" borderId="0" xfId="0" applyFont="1" applyFill="1" applyAlignment="1">
      <alignment vertical="center"/>
    </xf>
    <xf numFmtId="0" fontId="39" fillId="30" borderId="0" xfId="0" applyFont="1" applyFill="1" applyAlignment="1">
      <alignment vertical="center"/>
    </xf>
    <xf numFmtId="0" fontId="5" fillId="34" borderId="10" xfId="0" applyFont="1" applyFill="1" applyBorder="1" applyAlignment="1">
      <alignment horizontal="center" vertical="center"/>
    </xf>
    <xf numFmtId="0" fontId="5" fillId="34" borderId="10" xfId="0" applyFont="1" applyFill="1" applyBorder="1" applyAlignment="1">
      <alignment horizontal="center" vertical="center" wrapText="1"/>
    </xf>
    <xf numFmtId="0" fontId="5" fillId="34" borderId="11" xfId="0" applyFont="1" applyFill="1" applyBorder="1" applyAlignment="1">
      <alignment horizontal="center" vertical="center" wrapText="1"/>
    </xf>
    <xf numFmtId="0" fontId="3" fillId="34" borderId="23" xfId="0" applyFont="1" applyFill="1" applyBorder="1" applyAlignment="1">
      <alignment vertical="center"/>
    </xf>
    <xf numFmtId="0" fontId="3" fillId="34" borderId="23" xfId="0" applyFont="1" applyFill="1" applyBorder="1" applyAlignment="1">
      <alignment horizontal="center" vertical="center"/>
    </xf>
    <xf numFmtId="0" fontId="3" fillId="34" borderId="41" xfId="0" applyFont="1" applyFill="1" applyBorder="1" applyAlignment="1">
      <alignment vertical="center"/>
    </xf>
    <xf numFmtId="0" fontId="3" fillId="35" borderId="11" xfId="0" applyFont="1" applyFill="1" applyBorder="1" applyAlignment="1">
      <alignment horizontal="center" vertical="center"/>
    </xf>
    <xf numFmtId="0" fontId="3" fillId="35" borderId="41" xfId="0" applyFont="1" applyFill="1" applyBorder="1" applyAlignment="1">
      <alignment vertical="center"/>
    </xf>
    <xf numFmtId="0" fontId="4" fillId="35" borderId="41" xfId="0" applyFont="1" applyFill="1" applyBorder="1" applyAlignment="1">
      <alignment vertical="center"/>
    </xf>
    <xf numFmtId="0" fontId="3" fillId="34" borderId="11" xfId="0" applyFont="1" applyFill="1" applyBorder="1" applyAlignment="1">
      <alignment horizontal="center" vertical="center"/>
    </xf>
    <xf numFmtId="0" fontId="4" fillId="34" borderId="16" xfId="0" applyFont="1" applyFill="1" applyBorder="1" applyAlignment="1">
      <alignment vertical="center"/>
    </xf>
    <xf numFmtId="0" fontId="0" fillId="24" borderId="0" xfId="0" applyFill="1" applyAlignment="1">
      <alignment horizontal="center" vertical="center"/>
    </xf>
    <xf numFmtId="0" fontId="6" fillId="24" borderId="19" xfId="0" applyFont="1" applyFill="1" applyBorder="1" applyAlignment="1">
      <alignment vertical="center" wrapText="1"/>
    </xf>
    <xf numFmtId="0" fontId="6" fillId="0" borderId="14" xfId="0" applyFont="1" applyFill="1" applyBorder="1" applyAlignment="1">
      <alignment vertical="center" wrapText="1"/>
    </xf>
    <xf numFmtId="0" fontId="6" fillId="0" borderId="31" xfId="0" applyFont="1" applyFill="1" applyBorder="1" applyAlignment="1">
      <alignment horizontal="center" vertical="center" wrapText="1"/>
    </xf>
    <xf numFmtId="0" fontId="4" fillId="0" borderId="14" xfId="0" applyFont="1" applyFill="1" applyBorder="1" applyAlignment="1">
      <alignment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71" fontId="6" fillId="0" borderId="9" xfId="0" applyNumberFormat="1" applyFont="1" applyFill="1" applyBorder="1" applyAlignment="1">
      <alignment horizontal="center" vertical="center"/>
    </xf>
    <xf numFmtId="169" fontId="6" fillId="0" borderId="9" xfId="0" applyNumberFormat="1" applyFont="1" applyFill="1" applyBorder="1" applyAlignment="1">
      <alignment horizontal="center" vertical="center"/>
    </xf>
    <xf numFmtId="171" fontId="4" fillId="0" borderId="9" xfId="0" applyNumberFormat="1" applyFont="1" applyFill="1" applyBorder="1" applyAlignment="1">
      <alignment horizontal="center" vertical="center"/>
    </xf>
    <xf numFmtId="0" fontId="4" fillId="0" borderId="15" xfId="38" applyFont="1" applyFill="1" applyBorder="1" applyAlignment="1">
      <alignment vertical="center"/>
    </xf>
    <xf numFmtId="0" fontId="4" fillId="0" borderId="19" xfId="0" applyFont="1" applyFill="1" applyBorder="1" applyAlignment="1">
      <alignment vertical="center" wrapText="1"/>
    </xf>
    <xf numFmtId="169" fontId="4" fillId="0" borderId="9" xfId="0" applyNumberFormat="1" applyFont="1" applyFill="1" applyBorder="1" applyAlignment="1">
      <alignment horizontal="center" vertical="center" wrapText="1"/>
    </xf>
    <xf numFmtId="171" fontId="4" fillId="0" borderId="9" xfId="0" applyNumberFormat="1" applyFont="1" applyFill="1" applyBorder="1" applyAlignment="1">
      <alignment horizontal="center" vertical="center" wrapText="1"/>
    </xf>
    <xf numFmtId="0" fontId="44" fillId="24" borderId="9" xfId="32" applyFill="1" applyBorder="1" applyAlignment="1">
      <alignment vertical="center"/>
    </xf>
    <xf numFmtId="170" fontId="4" fillId="0" borderId="9" xfId="0" applyNumberFormat="1" applyFont="1" applyFill="1" applyBorder="1" applyAlignment="1">
      <alignment vertical="center"/>
    </xf>
    <xf numFmtId="0" fontId="44" fillId="25" borderId="19" xfId="32" applyFill="1" applyBorder="1" applyAlignment="1">
      <alignment horizontal="center" vertical="center" wrapText="1"/>
    </xf>
    <xf numFmtId="0" fontId="44" fillId="24" borderId="9" xfId="32" applyFill="1" applyBorder="1" applyAlignment="1">
      <alignment horizontal="center" vertical="center" wrapText="1"/>
    </xf>
    <xf numFmtId="0" fontId="44" fillId="0" borderId="19" xfId="32" applyFill="1" applyBorder="1" applyAlignment="1">
      <alignment horizontal="center" vertical="center" wrapText="1"/>
    </xf>
    <xf numFmtId="0" fontId="44" fillId="0" borderId="9" xfId="32" applyFill="1" applyBorder="1" applyAlignment="1">
      <alignment horizontal="center" vertical="center" wrapText="1"/>
    </xf>
    <xf numFmtId="0" fontId="44" fillId="24" borderId="9" xfId="32" applyFill="1" applyBorder="1" applyAlignment="1">
      <alignment horizontal="center" vertical="center"/>
    </xf>
    <xf numFmtId="9" fontId="6" fillId="24" borderId="9" xfId="42" applyFont="1" applyFill="1" applyBorder="1" applyAlignment="1">
      <alignment horizontal="center" vertical="center" wrapText="1"/>
    </xf>
    <xf numFmtId="9" fontId="4" fillId="0" borderId="9" xfId="42" applyFont="1" applyFill="1" applyBorder="1" applyAlignment="1">
      <alignment horizontal="center" vertical="center" wrapText="1"/>
    </xf>
    <xf numFmtId="0" fontId="40" fillId="26" borderId="0" xfId="0" applyFont="1" applyFill="1" applyAlignment="1">
      <alignment vertical="center"/>
    </xf>
    <xf numFmtId="0" fontId="46" fillId="36" borderId="0" xfId="32" applyFont="1" applyFill="1" applyBorder="1" applyAlignment="1">
      <alignment horizontal="center" vertical="center"/>
    </xf>
    <xf numFmtId="173" fontId="0" fillId="24" borderId="0" xfId="0" applyNumberFormat="1" applyFill="1" applyAlignment="1">
      <alignment horizontal="center" vertical="center"/>
    </xf>
    <xf numFmtId="0" fontId="3" fillId="35" borderId="9" xfId="0" applyFont="1" applyFill="1" applyBorder="1" applyAlignment="1">
      <alignment horizontal="center" vertical="center"/>
    </xf>
    <xf numFmtId="0" fontId="3" fillId="30" borderId="9" xfId="0" applyFont="1" applyFill="1" applyBorder="1" applyAlignment="1">
      <alignment horizontal="center" vertical="center"/>
    </xf>
    <xf numFmtId="0" fontId="47" fillId="24" borderId="0" xfId="0" applyFont="1" applyFill="1" applyAlignment="1">
      <alignment vertical="center"/>
    </xf>
    <xf numFmtId="0" fontId="44" fillId="25" borderId="9" xfId="32" applyFill="1" applyBorder="1" applyAlignment="1">
      <alignment horizontal="center" vertical="center" wrapText="1"/>
    </xf>
    <xf numFmtId="0" fontId="44" fillId="24" borderId="19" xfId="32" applyFill="1" applyBorder="1" applyAlignment="1">
      <alignment horizontal="center" vertical="center" wrapText="1"/>
    </xf>
    <xf numFmtId="0" fontId="4" fillId="37" borderId="9" xfId="0" applyFont="1" applyFill="1" applyBorder="1" applyAlignment="1">
      <alignment horizontal="center" vertical="center" wrapText="1"/>
    </xf>
    <xf numFmtId="169" fontId="4" fillId="27" borderId="9" xfId="34" applyNumberFormat="1" applyFont="1" applyFill="1" applyBorder="1" applyAlignment="1">
      <alignment horizontal="center" vertical="center" wrapText="1"/>
    </xf>
    <xf numFmtId="174" fontId="4" fillId="0" borderId="9" xfId="34" applyNumberFormat="1" applyFont="1" applyFill="1" applyBorder="1" applyAlignment="1">
      <alignment horizontal="center" vertical="center" wrapText="1"/>
    </xf>
    <xf numFmtId="167" fontId="4" fillId="24" borderId="0" xfId="0" applyNumberFormat="1" applyFont="1" applyFill="1" applyAlignment="1">
      <alignment vertical="center"/>
    </xf>
    <xf numFmtId="173" fontId="48" fillId="24" borderId="9" xfId="0" applyNumberFormat="1" applyFont="1" applyFill="1" applyBorder="1" applyAlignment="1">
      <alignment horizontal="center" vertical="center"/>
    </xf>
    <xf numFmtId="0" fontId="42" fillId="24" borderId="0" xfId="0" applyFont="1" applyFill="1" applyAlignment="1">
      <alignment vertical="center"/>
    </xf>
    <xf numFmtId="0" fontId="44" fillId="0" borderId="0" xfId="32"/>
    <xf numFmtId="0" fontId="44" fillId="24" borderId="0" xfId="32" applyFill="1" applyAlignment="1">
      <alignment horizontal="left" vertical="center"/>
    </xf>
    <xf numFmtId="167" fontId="4" fillId="24" borderId="9" xfId="34" applyNumberFormat="1" applyFont="1" applyFill="1" applyBorder="1" applyAlignment="1">
      <alignment horizontal="center" vertical="center" wrapText="1"/>
    </xf>
    <xf numFmtId="0" fontId="16" fillId="24" borderId="9" xfId="0" applyFont="1" applyFill="1" applyBorder="1" applyAlignment="1">
      <alignment horizontal="center" vertical="center" wrapText="1"/>
    </xf>
    <xf numFmtId="4" fontId="4" fillId="24" borderId="9" xfId="0" applyNumberFormat="1" applyFont="1" applyFill="1" applyBorder="1" applyAlignment="1">
      <alignment horizontal="center" vertical="center"/>
    </xf>
    <xf numFmtId="0" fontId="6" fillId="35" borderId="9" xfId="0" applyFont="1" applyFill="1" applyBorder="1" applyAlignment="1">
      <alignment horizontal="center" vertical="center"/>
    </xf>
    <xf numFmtId="0" fontId="4" fillId="24" borderId="0" xfId="39" applyFont="1" applyFill="1" applyAlignment="1">
      <alignment vertical="center"/>
    </xf>
    <xf numFmtId="0" fontId="5" fillId="24" borderId="10" xfId="39" applyFont="1" applyFill="1" applyBorder="1" applyAlignment="1">
      <alignment horizontal="center" vertical="center" textRotation="90"/>
    </xf>
    <xf numFmtId="0" fontId="3" fillId="24" borderId="0" xfId="39" applyFont="1" applyFill="1" applyAlignment="1">
      <alignment vertical="center"/>
    </xf>
    <xf numFmtId="0" fontId="3" fillId="24" borderId="23" xfId="39" applyFont="1" applyFill="1" applyBorder="1" applyAlignment="1">
      <alignment vertical="center"/>
    </xf>
    <xf numFmtId="1" fontId="4" fillId="24" borderId="9" xfId="39" applyNumberFormat="1" applyFont="1" applyFill="1" applyBorder="1" applyAlignment="1">
      <alignment horizontal="center" vertical="center"/>
    </xf>
    <xf numFmtId="0" fontId="4" fillId="24" borderId="9" xfId="39" applyNumberFormat="1" applyFont="1" applyFill="1" applyBorder="1" applyAlignment="1">
      <alignment horizontal="center" vertical="center"/>
    </xf>
    <xf numFmtId="0" fontId="4" fillId="24" borderId="9" xfId="39" applyFont="1" applyFill="1" applyBorder="1" applyAlignment="1">
      <alignment vertical="center" wrapText="1"/>
    </xf>
    <xf numFmtId="173" fontId="4" fillId="0" borderId="9" xfId="39" applyNumberFormat="1" applyFont="1" applyFill="1" applyBorder="1" applyAlignment="1">
      <alignment horizontal="center" vertical="center"/>
    </xf>
    <xf numFmtId="1" fontId="4" fillId="0" borderId="9" xfId="39" applyNumberFormat="1" applyFont="1" applyFill="1" applyBorder="1" applyAlignment="1">
      <alignment horizontal="center" vertical="center"/>
    </xf>
    <xf numFmtId="0" fontId="4" fillId="0" borderId="9" xfId="39" applyNumberFormat="1" applyFont="1" applyFill="1" applyBorder="1" applyAlignment="1">
      <alignment horizontal="center" vertical="center"/>
    </xf>
    <xf numFmtId="0" fontId="4" fillId="0" borderId="9" xfId="39" applyFont="1" applyFill="1" applyBorder="1" applyAlignment="1">
      <alignment vertical="center" wrapText="1"/>
    </xf>
    <xf numFmtId="0" fontId="4" fillId="0" borderId="0" xfId="39" applyFont="1" applyFill="1" applyAlignment="1">
      <alignment vertical="center"/>
    </xf>
    <xf numFmtId="2" fontId="4" fillId="0" borderId="9" xfId="39" applyNumberFormat="1" applyFont="1" applyFill="1" applyBorder="1" applyAlignment="1">
      <alignment horizontal="center" vertical="center"/>
    </xf>
    <xf numFmtId="0" fontId="33" fillId="34" borderId="19" xfId="40" applyFont="1" applyFill="1" applyBorder="1" applyAlignment="1">
      <alignment horizontal="centerContinuous" vertical="center"/>
    </xf>
    <xf numFmtId="0" fontId="33" fillId="34" borderId="14" xfId="40" applyFont="1" applyFill="1" applyBorder="1" applyAlignment="1">
      <alignment horizontal="centerContinuous" vertical="center"/>
    </xf>
    <xf numFmtId="2" fontId="4" fillId="34" borderId="31" xfId="39" applyNumberFormat="1" applyFont="1" applyFill="1" applyBorder="1" applyAlignment="1">
      <alignment horizontal="centerContinuous" vertical="center"/>
    </xf>
    <xf numFmtId="0" fontId="3" fillId="34" borderId="9" xfId="39" applyFont="1" applyFill="1" applyBorder="1" applyAlignment="1">
      <alignment horizontal="center" vertical="center" wrapText="1"/>
    </xf>
    <xf numFmtId="2" fontId="3" fillId="34" borderId="9" xfId="39" applyNumberFormat="1" applyFont="1" applyFill="1" applyBorder="1" applyAlignment="1">
      <alignment horizontal="center" vertical="center" wrapText="1"/>
    </xf>
    <xf numFmtId="0" fontId="33" fillId="38" borderId="19" xfId="40" applyFont="1" applyFill="1" applyBorder="1" applyAlignment="1">
      <alignment horizontal="centerContinuous" vertical="center"/>
    </xf>
    <xf numFmtId="0" fontId="33" fillId="38" borderId="14" xfId="40" applyFont="1" applyFill="1" applyBorder="1" applyAlignment="1">
      <alignment horizontal="centerContinuous" vertical="center"/>
    </xf>
    <xf numFmtId="2" fontId="4" fillId="38" borderId="31" xfId="39" applyNumberFormat="1" applyFont="1" applyFill="1" applyBorder="1" applyAlignment="1">
      <alignment horizontal="centerContinuous" vertical="center"/>
    </xf>
    <xf numFmtId="0" fontId="3" fillId="38" borderId="9" xfId="39" applyFont="1" applyFill="1" applyBorder="1" applyAlignment="1">
      <alignment horizontal="center" vertical="center" wrapText="1"/>
    </xf>
    <xf numFmtId="2" fontId="3" fillId="38" borderId="9" xfId="39" applyNumberFormat="1" applyFont="1" applyFill="1" applyBorder="1" applyAlignment="1">
      <alignment horizontal="center" vertical="center" wrapText="1"/>
    </xf>
    <xf numFmtId="0" fontId="3" fillId="33" borderId="10" xfId="39" applyFont="1" applyFill="1" applyBorder="1" applyAlignment="1">
      <alignment horizontal="center" vertical="center"/>
    </xf>
    <xf numFmtId="0" fontId="3" fillId="33" borderId="11" xfId="39" applyFont="1" applyFill="1" applyBorder="1" applyAlignment="1">
      <alignment horizontal="center" vertical="center" wrapText="1"/>
    </xf>
    <xf numFmtId="0" fontId="43" fillId="24" borderId="0" xfId="39" applyFont="1" applyFill="1" applyAlignment="1">
      <alignment vertical="center"/>
    </xf>
    <xf numFmtId="0" fontId="3" fillId="34" borderId="41" xfId="0" applyFont="1" applyFill="1" applyBorder="1" applyAlignment="1">
      <alignment vertical="center" wrapText="1"/>
    </xf>
    <xf numFmtId="173" fontId="4" fillId="24" borderId="9" xfId="0" applyNumberFormat="1" applyFont="1" applyFill="1" applyBorder="1" applyAlignment="1">
      <alignment vertical="center"/>
    </xf>
    <xf numFmtId="0" fontId="3" fillId="24" borderId="0" xfId="0" applyFont="1" applyFill="1" applyAlignment="1">
      <alignment horizontal="left" vertical="center"/>
    </xf>
    <xf numFmtId="0" fontId="44" fillId="37" borderId="9" xfId="32" applyFill="1" applyBorder="1" applyAlignment="1">
      <alignment vertical="center"/>
    </xf>
    <xf numFmtId="43" fontId="4" fillId="37" borderId="9" xfId="34" applyFont="1" applyFill="1" applyBorder="1" applyAlignment="1">
      <alignment vertical="center" wrapText="1"/>
    </xf>
    <xf numFmtId="165" fontId="4" fillId="0" borderId="19" xfId="0" applyNumberFormat="1" applyFont="1" applyFill="1" applyBorder="1" applyAlignment="1">
      <alignment horizontal="center" vertical="center" wrapText="1"/>
    </xf>
    <xf numFmtId="0" fontId="3" fillId="30" borderId="19" xfId="0" applyFont="1" applyFill="1" applyBorder="1" applyAlignment="1">
      <alignment horizontal="center" vertical="center"/>
    </xf>
    <xf numFmtId="0" fontId="3" fillId="30" borderId="31" xfId="0" applyFont="1" applyFill="1" applyBorder="1" applyAlignment="1">
      <alignment horizontal="center" vertical="center"/>
    </xf>
    <xf numFmtId="0" fontId="40" fillId="24" borderId="0" xfId="0" applyFont="1" applyFill="1" applyBorder="1" applyAlignment="1">
      <alignment horizontal="center" vertical="center"/>
    </xf>
    <xf numFmtId="0" fontId="41" fillId="24" borderId="0" xfId="0" applyFont="1" applyFill="1" applyAlignment="1">
      <alignment horizontal="center" vertical="center"/>
    </xf>
    <xf numFmtId="0" fontId="3" fillId="34" borderId="19" xfId="0" applyFont="1" applyFill="1" applyBorder="1" applyAlignment="1">
      <alignment horizontal="center" vertical="center"/>
    </xf>
    <xf numFmtId="0" fontId="3" fillId="34" borderId="31" xfId="0" applyFont="1" applyFill="1" applyBorder="1" applyAlignment="1">
      <alignment horizontal="center" vertical="center"/>
    </xf>
    <xf numFmtId="0" fontId="3" fillId="35" borderId="19" xfId="0" applyFont="1" applyFill="1" applyBorder="1" applyAlignment="1">
      <alignment horizontal="center" vertical="center"/>
    </xf>
    <xf numFmtId="0" fontId="3" fillId="35" borderId="31" xfId="0" applyFont="1" applyFill="1" applyBorder="1" applyAlignment="1">
      <alignment horizontal="center" vertical="center"/>
    </xf>
    <xf numFmtId="0" fontId="3" fillId="24" borderId="19" xfId="0" applyFont="1" applyFill="1" applyBorder="1" applyAlignment="1">
      <alignment horizontal="center" vertical="center" wrapText="1"/>
    </xf>
    <xf numFmtId="0" fontId="3" fillId="24" borderId="31" xfId="0" applyFont="1" applyFill="1" applyBorder="1" applyAlignment="1">
      <alignment horizontal="center" vertical="center" wrapText="1"/>
    </xf>
    <xf numFmtId="0" fontId="4" fillId="24" borderId="19" xfId="0" applyFont="1" applyFill="1" applyBorder="1" applyAlignment="1">
      <alignment horizontal="center" vertical="center"/>
    </xf>
    <xf numFmtId="0" fontId="4" fillId="24" borderId="14" xfId="0" applyFont="1" applyFill="1" applyBorder="1" applyAlignment="1">
      <alignment horizontal="center" vertical="center"/>
    </xf>
    <xf numFmtId="0" fontId="4" fillId="24" borderId="31" xfId="0" applyFont="1" applyFill="1" applyBorder="1" applyAlignment="1">
      <alignment horizontal="center" vertical="center"/>
    </xf>
    <xf numFmtId="0" fontId="4" fillId="24" borderId="13" xfId="0" applyFont="1" applyFill="1" applyBorder="1" applyAlignment="1">
      <alignment horizontal="center" vertical="center"/>
    </xf>
    <xf numFmtId="0" fontId="36" fillId="0" borderId="10" xfId="0" applyFont="1" applyFill="1" applyBorder="1" applyAlignment="1">
      <alignment horizontal="center" vertical="center" wrapText="1"/>
    </xf>
    <xf numFmtId="0" fontId="36" fillId="0" borderId="12" xfId="0" applyFont="1" applyFill="1" applyBorder="1" applyAlignment="1">
      <alignment horizontal="center" vertical="center" wrapText="1"/>
    </xf>
    <xf numFmtId="0" fontId="36" fillId="0" borderId="23" xfId="0" applyFont="1" applyFill="1" applyBorder="1" applyAlignment="1">
      <alignment horizontal="center" vertical="center" wrapText="1"/>
    </xf>
    <xf numFmtId="0" fontId="36" fillId="0" borderId="32" xfId="0" applyFont="1" applyFill="1" applyBorder="1" applyAlignment="1">
      <alignment horizontal="center" vertical="center" wrapText="1"/>
    </xf>
    <xf numFmtId="0" fontId="14" fillId="0" borderId="10" xfId="0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4" fillId="0" borderId="23" xfId="0" applyFont="1" applyFill="1" applyBorder="1" applyAlignment="1">
      <alignment horizontal="center" vertical="center" wrapText="1"/>
    </xf>
    <xf numFmtId="0" fontId="14" fillId="0" borderId="32" xfId="0" applyFont="1" applyFill="1" applyBorder="1" applyAlignment="1">
      <alignment horizontal="center" vertical="center" wrapText="1"/>
    </xf>
    <xf numFmtId="0" fontId="14" fillId="0" borderId="42" xfId="0" applyFont="1" applyFill="1" applyBorder="1" applyAlignment="1">
      <alignment horizontal="center" vertical="center" wrapText="1"/>
    </xf>
    <xf numFmtId="0" fontId="14" fillId="0" borderId="43" xfId="0" applyFont="1" applyFill="1" applyBorder="1" applyAlignment="1">
      <alignment horizontal="center" vertical="center" wrapText="1"/>
    </xf>
    <xf numFmtId="0" fontId="14" fillId="0" borderId="35" xfId="0" applyFont="1" applyFill="1" applyBorder="1" applyAlignment="1">
      <alignment horizontal="center" vertical="center" wrapText="1"/>
    </xf>
    <xf numFmtId="0" fontId="14" fillId="0" borderId="37" xfId="0" applyFont="1" applyFill="1" applyBorder="1" applyAlignment="1">
      <alignment horizontal="center" vertical="center" wrapText="1"/>
    </xf>
    <xf numFmtId="0" fontId="14" fillId="0" borderId="39" xfId="0" applyFont="1" applyFill="1" applyBorder="1" applyAlignment="1">
      <alignment horizontal="center" vertical="center" wrapText="1"/>
    </xf>
    <xf numFmtId="43" fontId="14" fillId="0" borderId="10" xfId="34" applyFont="1" applyFill="1" applyBorder="1" applyAlignment="1">
      <alignment horizontal="center" vertical="center" wrapText="1"/>
    </xf>
    <xf numFmtId="0" fontId="14" fillId="0" borderId="13" xfId="0" applyFont="1" applyFill="1" applyBorder="1" applyAlignment="1">
      <alignment horizontal="center" vertical="center" wrapText="1"/>
    </xf>
    <xf numFmtId="0" fontId="14" fillId="0" borderId="44" xfId="0" applyFont="1" applyFill="1" applyBorder="1" applyAlignment="1">
      <alignment horizontal="center" vertical="center" wrapText="1"/>
    </xf>
    <xf numFmtId="43" fontId="14" fillId="0" borderId="23" xfId="34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43" fontId="14" fillId="0" borderId="42" xfId="34" applyFont="1" applyFill="1" applyBorder="1" applyAlignment="1">
      <alignment horizontal="center" vertical="center" wrapText="1"/>
    </xf>
    <xf numFmtId="0" fontId="14" fillId="0" borderId="46" xfId="0" applyFont="1" applyFill="1" applyBorder="1" applyAlignment="1">
      <alignment horizontal="center" vertical="center" wrapText="1"/>
    </xf>
    <xf numFmtId="0" fontId="14" fillId="0" borderId="47" xfId="0" applyFont="1" applyFill="1" applyBorder="1" applyAlignment="1">
      <alignment horizontal="center" vertical="center" wrapText="1"/>
    </xf>
    <xf numFmtId="0" fontId="14" fillId="0" borderId="48" xfId="0" applyFont="1" applyFill="1" applyBorder="1" applyAlignment="1">
      <alignment horizontal="center" vertical="center"/>
    </xf>
    <xf numFmtId="43" fontId="14" fillId="0" borderId="33" xfId="34" applyFont="1" applyFill="1" applyBorder="1" applyAlignment="1">
      <alignment horizontal="center" vertical="center" wrapText="1"/>
    </xf>
    <xf numFmtId="0" fontId="14" fillId="0" borderId="33" xfId="0" applyFont="1" applyFill="1" applyBorder="1" applyAlignment="1">
      <alignment horizontal="center" vertical="center"/>
    </xf>
    <xf numFmtId="0" fontId="14" fillId="0" borderId="34" xfId="0" applyFont="1" applyFill="1" applyBorder="1" applyAlignment="1">
      <alignment horizontal="center" vertical="center"/>
    </xf>
    <xf numFmtId="0" fontId="40" fillId="0" borderId="19" xfId="0" applyFont="1" applyFill="1" applyBorder="1" applyAlignment="1">
      <alignment vertical="center"/>
    </xf>
    <xf numFmtId="0" fontId="40" fillId="0" borderId="14" xfId="0" applyFont="1" applyFill="1" applyBorder="1" applyAlignment="1">
      <alignment vertical="center"/>
    </xf>
    <xf numFmtId="0" fontId="40" fillId="0" borderId="31" xfId="0" applyFont="1" applyFill="1" applyBorder="1" applyAlignment="1">
      <alignment vertical="center"/>
    </xf>
    <xf numFmtId="0" fontId="14" fillId="0" borderId="11" xfId="0" applyFont="1" applyFill="1" applyBorder="1" applyAlignment="1">
      <alignment horizontal="center" vertical="center" wrapText="1"/>
    </xf>
    <xf numFmtId="0" fontId="14" fillId="0" borderId="41" xfId="0" applyFont="1" applyFill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 wrapText="1"/>
    </xf>
    <xf numFmtId="0" fontId="14" fillId="0" borderId="36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49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14" fillId="0" borderId="51" xfId="0" applyFont="1" applyFill="1" applyBorder="1" applyAlignment="1">
      <alignment horizontal="center" vertical="center" wrapText="1"/>
    </xf>
    <xf numFmtId="0" fontId="14" fillId="0" borderId="52" xfId="0" applyFont="1" applyFill="1" applyBorder="1" applyAlignment="1">
      <alignment horizontal="center" vertical="center" wrapText="1"/>
    </xf>
    <xf numFmtId="0" fontId="14" fillId="0" borderId="40" xfId="0" applyFont="1" applyFill="1" applyBorder="1" applyAlignment="1">
      <alignment horizontal="center" vertical="center" wrapText="1"/>
    </xf>
    <xf numFmtId="0" fontId="35" fillId="0" borderId="48" xfId="0" applyFont="1" applyFill="1" applyBorder="1" applyAlignment="1">
      <alignment horizontal="center" vertical="center"/>
    </xf>
    <xf numFmtId="0" fontId="35" fillId="0" borderId="34" xfId="0" applyFont="1" applyFill="1" applyBorder="1" applyAlignment="1">
      <alignment horizontal="center" vertical="center"/>
    </xf>
    <xf numFmtId="0" fontId="36" fillId="0" borderId="36" xfId="0" applyFont="1" applyFill="1" applyBorder="1" applyAlignment="1">
      <alignment horizontal="center" vertical="center" wrapText="1"/>
    </xf>
    <xf numFmtId="0" fontId="36" fillId="0" borderId="38" xfId="0" applyFont="1" applyFill="1" applyBorder="1" applyAlignment="1">
      <alignment horizontal="center" vertical="center" wrapText="1"/>
    </xf>
    <xf numFmtId="0" fontId="36" fillId="0" borderId="53" xfId="0" applyFont="1" applyFill="1" applyBorder="1" applyAlignment="1">
      <alignment horizontal="center" vertical="center" wrapText="1"/>
    </xf>
    <xf numFmtId="0" fontId="35" fillId="0" borderId="33" xfId="0" applyFont="1" applyFill="1" applyBorder="1" applyAlignment="1">
      <alignment horizontal="center" vertical="center"/>
    </xf>
    <xf numFmtId="0" fontId="36" fillId="0" borderId="35" xfId="0" applyFont="1" applyFill="1" applyBorder="1" applyAlignment="1">
      <alignment horizontal="center" vertical="center" wrapText="1"/>
    </xf>
    <xf numFmtId="0" fontId="36" fillId="0" borderId="37" xfId="0" applyFont="1" applyFill="1" applyBorder="1" applyAlignment="1">
      <alignment horizontal="center" vertical="center" wrapText="1"/>
    </xf>
    <xf numFmtId="0" fontId="36" fillId="0" borderId="9" xfId="0" applyFont="1" applyFill="1" applyBorder="1" applyAlignment="1">
      <alignment horizontal="center" vertical="center" wrapText="1"/>
    </xf>
    <xf numFmtId="0" fontId="36" fillId="0" borderId="11" xfId="0" applyFont="1" applyFill="1" applyBorder="1" applyAlignment="1">
      <alignment horizontal="center" vertical="center" wrapText="1"/>
    </xf>
  </cellXfs>
  <cellStyles count="5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uro" xfId="31"/>
    <cellStyle name="Hipervínculo" xfId="32" builtinId="8"/>
    <cellStyle name="Incorrecto" xfId="33" builtinId="27" customBuiltin="1"/>
    <cellStyle name="Millares" xfId="34" builtinId="3"/>
    <cellStyle name="Millares 2" xfId="35"/>
    <cellStyle name="Moneda 2" xfId="36"/>
    <cellStyle name="Neutral" xfId="37" builtinId="28" customBuiltin="1"/>
    <cellStyle name="Normal" xfId="0" builtinId="0"/>
    <cellStyle name="Normal 2" xfId="38"/>
    <cellStyle name="Normal 3" xfId="39"/>
    <cellStyle name="Normal_Hoja1" xfId="40"/>
    <cellStyle name="Notas" xfId="41" builtinId="10" customBuiltin="1"/>
    <cellStyle name="Porcentaje 2" xfId="43"/>
    <cellStyle name="Porcentaje 2 2" xfId="44"/>
    <cellStyle name="Porcentual" xfId="42" builtinId="5"/>
    <cellStyle name="Porcentual 2" xfId="45"/>
    <cellStyle name="Salida" xfId="46" builtinId="21" customBuiltin="1"/>
    <cellStyle name="Texto de advertencia" xfId="47" builtinId="11" customBuiltin="1"/>
    <cellStyle name="Texto explicativo" xfId="48" builtinId="53" customBuiltin="1"/>
    <cellStyle name="Título" xfId="49" builtinId="15" customBuiltin="1"/>
    <cellStyle name="Título 2" xfId="50" builtinId="17" customBuiltin="1"/>
    <cellStyle name="Título 3" xfId="51" builtinId="18" customBuiltin="1"/>
    <cellStyle name="Total" xfId="52" builtinId="25" customBuiltin="1"/>
  </cellStyles>
  <dxfs count="5">
    <dxf>
      <font>
        <b/>
        <i val="0"/>
        <condense val="0"/>
        <extend val="0"/>
        <color indexed="10"/>
      </font>
    </dxf>
    <dxf>
      <fill>
        <patternFill>
          <bgColor indexed="11"/>
        </patternFill>
      </fill>
    </dxf>
    <dxf>
      <fill>
        <patternFill>
          <bgColor indexed="43"/>
        </patternFill>
      </fill>
    </dxf>
    <dxf>
      <fill>
        <patternFill>
          <bgColor indexed="41"/>
        </patternFill>
      </fill>
    </dxf>
    <dxf>
      <fill>
        <patternFill>
          <bgColor indexed="15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pageSetUpPr fitToPage="1"/>
  </sheetPr>
  <dimension ref="A1:O2390"/>
  <sheetViews>
    <sheetView tabSelected="1" workbookViewId="0">
      <selection activeCell="D6" sqref="D6"/>
    </sheetView>
  </sheetViews>
  <sheetFormatPr baseColWidth="10" defaultRowHeight="12.75"/>
  <cols>
    <col min="1" max="1" width="4.85546875" style="444" bestFit="1" customWidth="1"/>
    <col min="2" max="2" width="4.42578125" style="6" bestFit="1" customWidth="1"/>
    <col min="3" max="3" width="9.42578125" style="6" customWidth="1"/>
    <col min="4" max="4" width="52.28515625" style="45" customWidth="1"/>
    <col min="5" max="5" width="11" style="6" hidden="1" customWidth="1"/>
    <col min="6" max="6" width="11.5703125" style="6" hidden="1" customWidth="1"/>
    <col min="7" max="8" width="11.42578125" style="413"/>
    <col min="9" max="9" width="3.7109375" style="413" customWidth="1"/>
    <col min="10" max="11" width="11.42578125" style="413"/>
    <col min="12" max="12" width="2.85546875" style="413" customWidth="1"/>
    <col min="13" max="14" width="11.42578125" style="413"/>
    <col min="15" max="15" width="4.42578125" style="452" customWidth="1"/>
    <col min="16" max="16384" width="11.42578125" style="43"/>
  </cols>
  <sheetData>
    <row r="1" spans="1:14" ht="15.75">
      <c r="B1" s="494" t="s">
        <v>5870</v>
      </c>
      <c r="C1" s="494"/>
      <c r="D1" s="494"/>
      <c r="E1" s="494"/>
      <c r="F1" s="494"/>
      <c r="G1" s="494"/>
      <c r="H1" s="494"/>
    </row>
    <row r="2" spans="1:14" ht="18">
      <c r="B2" s="493" t="s">
        <v>6150</v>
      </c>
      <c r="C2" s="493"/>
      <c r="D2" s="493"/>
      <c r="E2" s="493"/>
      <c r="F2" s="493"/>
      <c r="G2" s="493"/>
      <c r="H2" s="493"/>
    </row>
    <row r="3" spans="1:14">
      <c r="G3" s="441"/>
      <c r="J3" s="441"/>
      <c r="M3" s="441"/>
    </row>
    <row r="4" spans="1:14" ht="13.5" customHeight="1">
      <c r="B4" s="402" t="s">
        <v>3554</v>
      </c>
      <c r="C4" s="403" t="s">
        <v>3555</v>
      </c>
      <c r="D4" s="404" t="s">
        <v>3556</v>
      </c>
      <c r="E4" s="495" t="s">
        <v>5871</v>
      </c>
      <c r="F4" s="496"/>
      <c r="G4" s="495" t="s">
        <v>6147</v>
      </c>
      <c r="H4" s="496"/>
      <c r="J4" s="497" t="s">
        <v>6148</v>
      </c>
      <c r="K4" s="498"/>
      <c r="M4" s="491" t="s">
        <v>6149</v>
      </c>
      <c r="N4" s="492"/>
    </row>
    <row r="5" spans="1:14" ht="17.25" customHeight="1">
      <c r="B5" s="405"/>
      <c r="C5" s="406" t="s">
        <v>5856</v>
      </c>
      <c r="D5" s="485"/>
      <c r="E5" s="399" t="s">
        <v>4416</v>
      </c>
      <c r="F5" s="399" t="s">
        <v>4417</v>
      </c>
      <c r="G5" s="399" t="s">
        <v>4416</v>
      </c>
      <c r="H5" s="399" t="s">
        <v>4417</v>
      </c>
      <c r="J5" s="442" t="s">
        <v>4416</v>
      </c>
      <c r="K5" s="442" t="s">
        <v>4417</v>
      </c>
      <c r="M5" s="443" t="s">
        <v>4416</v>
      </c>
      <c r="N5" s="443" t="s">
        <v>4417</v>
      </c>
    </row>
    <row r="6" spans="1:14">
      <c r="A6" s="444">
        <v>1987</v>
      </c>
      <c r="B6" s="52">
        <f>+'2.- Base'!B6</f>
        <v>1</v>
      </c>
      <c r="C6" s="334">
        <f>+'2.- Base'!C6</f>
        <v>1987</v>
      </c>
      <c r="D6" s="81" t="str">
        <f>+'2.- Base'!D6</f>
        <v>Evaluación preanestésica</v>
      </c>
      <c r="E6" s="335">
        <f>+'2.- Base'!G6</f>
        <v>1.4520000000000002</v>
      </c>
      <c r="F6" s="335">
        <f>+'2.- Base'!N6</f>
        <v>1.4520000000000002</v>
      </c>
      <c r="G6" s="335">
        <f>VLOOKUP(C6,'2.- Base'!$C$6:$G$2390,5,0)</f>
        <v>1.4520000000000002</v>
      </c>
      <c r="H6" s="335">
        <f>VLOOKUP(C6,'2.- Base'!J6:N2390,5,0)</f>
        <v>1.4520000000000002</v>
      </c>
      <c r="J6" s="335">
        <f>VLOOKUP(A6,'4.- Cargo Operativo'!$C$4:$S$2388,9,0)</f>
        <v>1.9279999999999997</v>
      </c>
      <c r="K6" s="335">
        <f>VLOOKUP(A6,'4.- Cargo Operativo'!$C$4:$S$2388,17,0)</f>
        <v>1.9279999999999997</v>
      </c>
      <c r="L6" s="441"/>
      <c r="M6" s="451">
        <f>G6+J6</f>
        <v>3.38</v>
      </c>
      <c r="N6" s="451">
        <f>H6+K6</f>
        <v>3.38</v>
      </c>
    </row>
    <row r="7" spans="1:14">
      <c r="A7" s="444">
        <v>10060</v>
      </c>
      <c r="B7" s="52">
        <f>+'2.- Base'!B7</f>
        <v>2</v>
      </c>
      <c r="C7" s="334">
        <f>+'2.- Base'!C7</f>
        <v>10060</v>
      </c>
      <c r="D7" s="81" t="str">
        <f>+'2.- Base'!D7</f>
        <v xml:space="preserve">Incisión y drenaje </v>
      </c>
      <c r="E7" s="335">
        <f>+'2.- Base'!G7</f>
        <v>2.9615692760942758</v>
      </c>
      <c r="F7" s="335">
        <f>+'2.- Base'!N7</f>
        <v>2.9615692760942758</v>
      </c>
      <c r="G7" s="335">
        <f>VLOOKUP(C7,'2.- Base'!$C$6:$G$2390,5,0)</f>
        <v>2.9615692760942758</v>
      </c>
      <c r="H7" s="335">
        <f>VLOOKUP(C7,'2.- Base'!J7:N2391,5,0)</f>
        <v>2.9615692760942758</v>
      </c>
      <c r="J7" s="335">
        <v>1.1384307239057239</v>
      </c>
      <c r="K7" s="335">
        <v>1.1384307239057239</v>
      </c>
      <c r="L7" s="441"/>
      <c r="M7" s="451">
        <f t="shared" ref="M7:M70" si="0">G7+J7</f>
        <v>4.0999999999999996</v>
      </c>
      <c r="N7" s="451">
        <f t="shared" ref="N7:N70" si="1">H7+K7</f>
        <v>4.0999999999999996</v>
      </c>
    </row>
    <row r="8" spans="1:14">
      <c r="A8" s="444">
        <v>10080</v>
      </c>
      <c r="B8" s="52">
        <f>+'2.- Base'!B8</f>
        <v>3</v>
      </c>
      <c r="C8" s="334">
        <f>+'2.- Base'!C8</f>
        <v>10080</v>
      </c>
      <c r="D8" s="81" t="str">
        <f>+'2.- Base'!D8</f>
        <v>Incisión y drenaje de Quiste pilonidal simple</v>
      </c>
      <c r="E8" s="335">
        <f>+'2.- Base'!G8</f>
        <v>2.9824289141414138</v>
      </c>
      <c r="F8" s="335">
        <f>+'2.- Base'!N8</f>
        <v>2.9824289141414138</v>
      </c>
      <c r="G8" s="335">
        <f>VLOOKUP(C8,'2.- Base'!$C$6:$G$2390,5,0)</f>
        <v>2.9824289141414138</v>
      </c>
      <c r="H8" s="335">
        <f>VLOOKUP(C8,'2.- Base'!J8:N2392,5,0)</f>
        <v>2.9824289141414138</v>
      </c>
      <c r="J8" s="335">
        <v>1.777571085858586</v>
      </c>
      <c r="K8" s="335">
        <v>1.777571085858586</v>
      </c>
      <c r="L8" s="441"/>
      <c r="M8" s="451">
        <f t="shared" si="0"/>
        <v>4.76</v>
      </c>
      <c r="N8" s="451">
        <f t="shared" si="1"/>
        <v>4.76</v>
      </c>
    </row>
    <row r="9" spans="1:14">
      <c r="A9" s="444">
        <v>10120</v>
      </c>
      <c r="B9" s="52">
        <f>+'2.- Base'!B9</f>
        <v>4</v>
      </c>
      <c r="C9" s="334">
        <f>+'2.- Base'!C9</f>
        <v>10120</v>
      </c>
      <c r="D9" s="81" t="str">
        <f>+'2.- Base'!D9</f>
        <v>Incisión y retiro de cuerpo extraño de tejido subcutáneo</v>
      </c>
      <c r="E9" s="335">
        <f>+'2.- Base'!G9</f>
        <v>2.9824289141414138</v>
      </c>
      <c r="F9" s="335">
        <f>+'2.- Base'!N9</f>
        <v>2.9824289141414138</v>
      </c>
      <c r="G9" s="335">
        <f>VLOOKUP(C9,'2.- Base'!$C$6:$G$2390,5,0)</f>
        <v>2.9824289141414138</v>
      </c>
      <c r="H9" s="335">
        <f>VLOOKUP(C9,'2.- Base'!J9:N2393,5,0)</f>
        <v>2.9824289141414138</v>
      </c>
      <c r="J9" s="335">
        <v>1.9975710858585867</v>
      </c>
      <c r="K9" s="335">
        <v>1.9975710858585867</v>
      </c>
      <c r="L9" s="441"/>
      <c r="M9" s="451">
        <f t="shared" si="0"/>
        <v>4.9800000000000004</v>
      </c>
      <c r="N9" s="451">
        <f t="shared" si="1"/>
        <v>4.9800000000000004</v>
      </c>
    </row>
    <row r="10" spans="1:14">
      <c r="A10" s="444">
        <v>10140</v>
      </c>
      <c r="B10" s="52">
        <f>+'2.- Base'!B10</f>
        <v>5</v>
      </c>
      <c r="C10" s="334">
        <f>+'2.- Base'!C10</f>
        <v>10140</v>
      </c>
      <c r="D10" s="81" t="str">
        <f>+'2.- Base'!D10</f>
        <v>Incisión y drenaje de hematoma, seroma o colecciones de fluídos</v>
      </c>
      <c r="E10" s="335">
        <f>+'2.- Base'!G10</f>
        <v>2.9615692760942758</v>
      </c>
      <c r="F10" s="335">
        <f>+'2.- Base'!N10</f>
        <v>2.9615692760942758</v>
      </c>
      <c r="G10" s="335">
        <f>VLOOKUP(C10,'2.- Base'!$C$6:$G$2390,5,0)</f>
        <v>2.9615692760942758</v>
      </c>
      <c r="H10" s="335">
        <f>VLOOKUP(C10,'2.- Base'!J10:N2394,5,0)</f>
        <v>2.9615692760942758</v>
      </c>
      <c r="J10" s="335">
        <v>1.2684307239057246</v>
      </c>
      <c r="K10" s="335">
        <v>1.2684307239057246</v>
      </c>
      <c r="L10" s="441"/>
      <c r="M10" s="451">
        <f t="shared" si="0"/>
        <v>4.2300000000000004</v>
      </c>
      <c r="N10" s="451">
        <f t="shared" si="1"/>
        <v>4.2300000000000004</v>
      </c>
    </row>
    <row r="11" spans="1:14">
      <c r="A11" s="444">
        <v>10160</v>
      </c>
      <c r="B11" s="52">
        <f>+'2.- Base'!B11</f>
        <v>6</v>
      </c>
      <c r="C11" s="334">
        <f>+'2.- Base'!C11</f>
        <v>10160</v>
      </c>
      <c r="D11" s="81" t="str">
        <f>+'2.- Base'!D11</f>
        <v>Punción aspirativa de absceso, hematoma, quiste</v>
      </c>
      <c r="E11" s="335">
        <f>+'2.- Base'!G11</f>
        <v>2.9615692760942758</v>
      </c>
      <c r="F11" s="335">
        <f>+'2.- Base'!N11</f>
        <v>2.9615692760942758</v>
      </c>
      <c r="G11" s="335">
        <f>VLOOKUP(C11,'2.- Base'!$C$6:$G$2390,5,0)</f>
        <v>2.9615692760942758</v>
      </c>
      <c r="H11" s="335">
        <f>VLOOKUP(C11,'2.- Base'!J11:N2395,5,0)</f>
        <v>2.9615692760942758</v>
      </c>
      <c r="J11" s="335">
        <v>5.5418366804973651</v>
      </c>
      <c r="K11" s="335">
        <v>5.740205394201892</v>
      </c>
      <c r="L11" s="441"/>
      <c r="M11" s="451">
        <f t="shared" si="0"/>
        <v>8.5034059565916404</v>
      </c>
      <c r="N11" s="451">
        <f t="shared" si="1"/>
        <v>8.7017746702961674</v>
      </c>
    </row>
    <row r="12" spans="1:14">
      <c r="A12" s="444">
        <v>11000</v>
      </c>
      <c r="B12" s="52">
        <f>+'2.- Base'!B12</f>
        <v>7</v>
      </c>
      <c r="C12" s="334">
        <f>+'2.- Base'!C12</f>
        <v>11000</v>
      </c>
      <c r="D12" s="81" t="str">
        <f>+'2.- Base'!D12</f>
        <v>Desbridamiento de eccema o infección de la piel</v>
      </c>
      <c r="E12" s="335">
        <f>+'2.- Base'!G12</f>
        <v>3.0345780092592589</v>
      </c>
      <c r="F12" s="335">
        <f>+'2.- Base'!N12</f>
        <v>3.0345780092592589</v>
      </c>
      <c r="G12" s="335">
        <f>VLOOKUP(C12,'2.- Base'!$C$6:$G$2390,5,0)</f>
        <v>3.0345780092592589</v>
      </c>
      <c r="H12" s="335">
        <f>VLOOKUP(C12,'2.- Base'!J12:N2396,5,0)</f>
        <v>3.0345780092592589</v>
      </c>
      <c r="J12" s="335">
        <v>42.855421990740744</v>
      </c>
      <c r="K12" s="335">
        <v>42.855421990740744</v>
      </c>
      <c r="L12" s="441"/>
      <c r="M12" s="451">
        <f t="shared" si="0"/>
        <v>45.89</v>
      </c>
      <c r="N12" s="451">
        <f t="shared" si="1"/>
        <v>45.89</v>
      </c>
    </row>
    <row r="13" spans="1:14" ht="25.5">
      <c r="A13" s="444">
        <v>11010</v>
      </c>
      <c r="B13" s="52">
        <f>+'2.- Base'!B13</f>
        <v>8</v>
      </c>
      <c r="C13" s="334">
        <f>+'2.- Base'!C13</f>
        <v>11010</v>
      </c>
      <c r="D13" s="81" t="str">
        <f>+'2.- Base'!D13</f>
        <v>Debridamiento de piel y tejido subcutáneo, incluyendo remoción de cuerpos extraños asociados con fractura(s) y/o dislocadura(s) abierta(s)</v>
      </c>
      <c r="E13" s="335">
        <f>+'2.- Base'!G13</f>
        <v>221.53347570145905</v>
      </c>
      <c r="F13" s="335">
        <f>+'2.- Base'!N13</f>
        <v>221.53347570145905</v>
      </c>
      <c r="G13" s="335">
        <f>VLOOKUP(C13,'2.- Base'!$C$6:$G$2390,5,0)</f>
        <v>221.53347570145905</v>
      </c>
      <c r="H13" s="335">
        <f>VLOOKUP(C13,'2.- Base'!J13:N2397,5,0)</f>
        <v>221.53347570145905</v>
      </c>
      <c r="J13" s="335">
        <v>1.2214060849357509</v>
      </c>
      <c r="K13" s="335">
        <v>1.2434590842866555</v>
      </c>
      <c r="L13" s="441"/>
      <c r="M13" s="451">
        <f t="shared" si="0"/>
        <v>222.7548817863948</v>
      </c>
      <c r="N13" s="451">
        <f t="shared" si="1"/>
        <v>222.77693478574571</v>
      </c>
    </row>
    <row r="14" spans="1:14" ht="38.25">
      <c r="A14" s="444">
        <v>11011</v>
      </c>
      <c r="B14" s="52">
        <f>+'2.- Base'!B14</f>
        <v>9</v>
      </c>
      <c r="C14" s="334">
        <f>+'2.- Base'!C14</f>
        <v>11011</v>
      </c>
      <c r="D14" s="81" t="str">
        <f>+'2.- Base'!D14</f>
        <v>Debridamiento de piel, tejido subcutáneo, fascia muscular y músculo, incluyendo remoción de cuerpos extraños asociados con fractura(s) y/o dislocadura(s) abierta(s)</v>
      </c>
      <c r="E14" s="335">
        <f>+'2.- Base'!G14</f>
        <v>221.53347570145905</v>
      </c>
      <c r="F14" s="335">
        <f>+'2.- Base'!N14</f>
        <v>221.53347570145905</v>
      </c>
      <c r="G14" s="335">
        <f>VLOOKUP(C14,'2.- Base'!$C$6:$G$2390,5,0)</f>
        <v>221.53347570145905</v>
      </c>
      <c r="H14" s="335">
        <f>VLOOKUP(C14,'2.- Base'!J14:N2398,5,0)</f>
        <v>221.53347570145905</v>
      </c>
      <c r="J14" s="335">
        <v>13.850382254215219</v>
      </c>
      <c r="K14" s="335">
        <v>14.439825037705617</v>
      </c>
      <c r="L14" s="441"/>
      <c r="M14" s="451">
        <f t="shared" si="0"/>
        <v>235.38385795567427</v>
      </c>
      <c r="N14" s="451">
        <f t="shared" si="1"/>
        <v>235.97330073916467</v>
      </c>
    </row>
    <row r="15" spans="1:14" ht="38.25">
      <c r="A15" s="444">
        <v>11012</v>
      </c>
      <c r="B15" s="52">
        <f>+'2.- Base'!B15</f>
        <v>10</v>
      </c>
      <c r="C15" s="334">
        <f>+'2.- Base'!C15</f>
        <v>11012</v>
      </c>
      <c r="D15" s="81" t="str">
        <f>+'2.- Base'!D15</f>
        <v>Debridamiento de piel, tejido subcutáneo, fascia muscular, músculo y hueso, incluyendo remoción de cuerpos extraños asociados con fractura(s) y/o dislocadura(s) abierta(s)</v>
      </c>
      <c r="E15" s="335">
        <f>+'2.- Base'!G15</f>
        <v>278.40737427048259</v>
      </c>
      <c r="F15" s="335">
        <f>+'2.- Base'!N15</f>
        <v>278.40737427048259</v>
      </c>
      <c r="G15" s="335">
        <f>VLOOKUP(C15,'2.- Base'!$C$6:$G$2390,5,0)</f>
        <v>278.40737427048259</v>
      </c>
      <c r="H15" s="335">
        <f>VLOOKUP(C15,'2.- Base'!J15:N2399,5,0)</f>
        <v>278.40737427048259</v>
      </c>
      <c r="J15" s="335">
        <v>15.905695035314409</v>
      </c>
      <c r="K15" s="335">
        <v>16.571511990031695</v>
      </c>
      <c r="L15" s="441"/>
      <c r="M15" s="451">
        <f t="shared" si="0"/>
        <v>294.313069305797</v>
      </c>
      <c r="N15" s="451">
        <f t="shared" si="1"/>
        <v>294.97888626051429</v>
      </c>
    </row>
    <row r="16" spans="1:14">
      <c r="A16" s="444">
        <v>11042</v>
      </c>
      <c r="B16" s="52">
        <f>+'2.- Base'!B16</f>
        <v>11</v>
      </c>
      <c r="C16" s="334">
        <f>+'2.- Base'!C16</f>
        <v>11042</v>
      </c>
      <c r="D16" s="81" t="str">
        <f>+'2.- Base'!D16</f>
        <v>Limpieza quirúrgica</v>
      </c>
      <c r="E16" s="335">
        <f>+'2.- Base'!G16</f>
        <v>119.35545903479235</v>
      </c>
      <c r="F16" s="335">
        <f>+'2.- Base'!N16</f>
        <v>119.35545903479235</v>
      </c>
      <c r="G16" s="335">
        <f>VLOOKUP(C16,'2.- Base'!$C$6:$G$2390,5,0)</f>
        <v>119.35545903479235</v>
      </c>
      <c r="H16" s="335">
        <f>VLOOKUP(C16,'2.- Base'!J16:N2400,5,0)</f>
        <v>119.35545903479235</v>
      </c>
      <c r="J16" s="335">
        <v>10.984417214307143</v>
      </c>
      <c r="K16" s="335">
        <v>11.3648840455742</v>
      </c>
      <c r="L16" s="441"/>
      <c r="M16" s="451">
        <f t="shared" si="0"/>
        <v>130.33987624909949</v>
      </c>
      <c r="N16" s="451">
        <f t="shared" si="1"/>
        <v>130.72034308036655</v>
      </c>
    </row>
    <row r="17" spans="1:14">
      <c r="A17" s="444">
        <v>11055</v>
      </c>
      <c r="B17" s="52">
        <f>+'2.- Base'!B17</f>
        <v>12</v>
      </c>
      <c r="C17" s="334">
        <f>+'2.- Base'!C17</f>
        <v>11055</v>
      </c>
      <c r="D17" s="81" t="str">
        <f>+'2.- Base'!D17</f>
        <v>Descamado o corte de lesión(es) hiperqueratósica(s) benigna(s)</v>
      </c>
      <c r="E17" s="335">
        <f>+'2.- Base'!G17</f>
        <v>3.0241481902356901</v>
      </c>
      <c r="F17" s="335">
        <f>+'2.- Base'!N17</f>
        <v>3.0241481902356901</v>
      </c>
      <c r="G17" s="335">
        <f>VLOOKUP(C17,'2.- Base'!$C$6:$G$2390,5,0)</f>
        <v>3.0241481902356901</v>
      </c>
      <c r="H17" s="335">
        <f>VLOOKUP(C17,'2.- Base'!J17:N2401,5,0)</f>
        <v>3.0241481902356901</v>
      </c>
      <c r="J17" s="335">
        <v>2.4484084159255688</v>
      </c>
      <c r="K17" s="335">
        <v>2.5639419876661518</v>
      </c>
      <c r="L17" s="441"/>
      <c r="M17" s="451">
        <f t="shared" si="0"/>
        <v>5.4725566061612589</v>
      </c>
      <c r="N17" s="451">
        <f t="shared" si="1"/>
        <v>5.5880901779018419</v>
      </c>
    </row>
    <row r="18" spans="1:14">
      <c r="A18" s="444">
        <v>11100</v>
      </c>
      <c r="B18" s="52">
        <f>+'2.- Base'!B18</f>
        <v>13</v>
      </c>
      <c r="C18" s="334">
        <f>+'2.- Base'!C18</f>
        <v>11100</v>
      </c>
      <c r="D18" s="81" t="str">
        <f>+'2.- Base'!D18</f>
        <v>Biopsia de piel, tejido subcutáneo y/o mucosa, lesión única</v>
      </c>
      <c r="E18" s="335">
        <f>+'2.- Base'!G18</f>
        <v>18.276288552188554</v>
      </c>
      <c r="F18" s="335">
        <f>+'2.- Base'!N18</f>
        <v>18.276288552188554</v>
      </c>
      <c r="G18" s="335">
        <f>VLOOKUP(C18,'2.- Base'!$C$6:$G$2390,5,0)</f>
        <v>18.276288552188554</v>
      </c>
      <c r="H18" s="335">
        <f>VLOOKUP(C18,'2.- Base'!J18:N2402,5,0)</f>
        <v>18.276288552188554</v>
      </c>
      <c r="J18" s="335">
        <v>1.8836299111090717</v>
      </c>
      <c r="K18" s="335">
        <v>1.9702800899145103</v>
      </c>
      <c r="L18" s="441"/>
      <c r="M18" s="451">
        <f t="shared" si="0"/>
        <v>20.159918463297625</v>
      </c>
      <c r="N18" s="451">
        <f t="shared" si="1"/>
        <v>20.246568642103064</v>
      </c>
    </row>
    <row r="19" spans="1:14" ht="25.5">
      <c r="A19" s="444">
        <v>11200</v>
      </c>
      <c r="B19" s="52">
        <f>+'2.- Base'!B19</f>
        <v>14</v>
      </c>
      <c r="C19" s="334">
        <f>+'2.- Base'!C19</f>
        <v>11200</v>
      </c>
      <c r="D19" s="81" t="str">
        <f>+'2.- Base'!D19</f>
        <v>Extirpación de verrugas blandas, pólipos fibrocutáneos múltiples, cualquier zona; hasta 15 lesiones</v>
      </c>
      <c r="E19" s="335">
        <f>+'2.- Base'!G19</f>
        <v>3.0345780092592589</v>
      </c>
      <c r="F19" s="335">
        <f>+'2.- Base'!N19</f>
        <v>3.0345780092592589</v>
      </c>
      <c r="G19" s="335">
        <f>VLOOKUP(C19,'2.- Base'!$C$6:$G$2390,5,0)</f>
        <v>3.0345780092592589</v>
      </c>
      <c r="H19" s="335">
        <f>VLOOKUP(C19,'2.- Base'!J19:N2403,5,0)</f>
        <v>3.0345780092592589</v>
      </c>
      <c r="J19" s="335">
        <v>2.7307976683338158</v>
      </c>
      <c r="K19" s="335">
        <v>2.8607729365419727</v>
      </c>
      <c r="L19" s="441"/>
      <c r="M19" s="451">
        <f t="shared" si="0"/>
        <v>5.7653756775930747</v>
      </c>
      <c r="N19" s="451">
        <f t="shared" si="1"/>
        <v>5.8953509458012316</v>
      </c>
    </row>
    <row r="20" spans="1:14">
      <c r="A20" s="444">
        <v>11300</v>
      </c>
      <c r="B20" s="52">
        <f>+'2.- Base'!B20</f>
        <v>15</v>
      </c>
      <c r="C20" s="334">
        <f>+'2.- Base'!C20</f>
        <v>11300</v>
      </c>
      <c r="D20" s="81" t="str">
        <f>+'2.- Base'!D20</f>
        <v>Afeitado de lesión epidérmica o dérmica</v>
      </c>
      <c r="E20" s="335">
        <f>+'2.- Base'!G20</f>
        <v>3.0137183712121209</v>
      </c>
      <c r="F20" s="335">
        <f>+'2.- Base'!N20</f>
        <v>3.0137183712121209</v>
      </c>
      <c r="G20" s="335">
        <f>VLOOKUP(C20,'2.- Base'!$C$6:$G$2390,5,0)</f>
        <v>3.0137183712121209</v>
      </c>
      <c r="H20" s="335">
        <f>VLOOKUP(C20,'2.- Base'!J20:N2404,5,0)</f>
        <v>3.0137183712121209</v>
      </c>
      <c r="J20" s="335">
        <v>1.9782771094388729</v>
      </c>
      <c r="K20" s="335">
        <v>2.0649272882443115</v>
      </c>
      <c r="L20" s="441"/>
      <c r="M20" s="451">
        <f t="shared" si="0"/>
        <v>4.9919954806509939</v>
      </c>
      <c r="N20" s="451">
        <f t="shared" si="1"/>
        <v>5.0786456594564324</v>
      </c>
    </row>
    <row r="21" spans="1:14">
      <c r="A21" s="444">
        <v>11400</v>
      </c>
      <c r="B21" s="52">
        <f>+'2.- Base'!B21</f>
        <v>16</v>
      </c>
      <c r="C21" s="334">
        <f>+'2.- Base'!C21</f>
        <v>11400</v>
      </c>
      <c r="D21" s="81" t="str">
        <f>+'2.- Base'!D21</f>
        <v>Excisión de lesión benigna, excepto de verrugas blandas</v>
      </c>
      <c r="E21" s="335">
        <f>+'2.- Base'!G21</f>
        <v>3.0345780092592589</v>
      </c>
      <c r="F21" s="335">
        <f>+'2.- Base'!N21</f>
        <v>3.0345780092592589</v>
      </c>
      <c r="G21" s="335">
        <f>VLOOKUP(C21,'2.- Base'!$C$6:$G$2390,5,0)</f>
        <v>3.0345780092592589</v>
      </c>
      <c r="H21" s="335">
        <f>VLOOKUP(C21,'2.- Base'!J21:N2405,5,0)</f>
        <v>3.0345780092592589</v>
      </c>
      <c r="J21" s="335">
        <v>2.7307976683338158</v>
      </c>
      <c r="K21" s="335">
        <v>2.8607729365419727</v>
      </c>
      <c r="L21" s="441"/>
      <c r="M21" s="451">
        <f t="shared" si="0"/>
        <v>5.7653756775930747</v>
      </c>
      <c r="N21" s="451">
        <f t="shared" si="1"/>
        <v>5.8953509458012316</v>
      </c>
    </row>
    <row r="22" spans="1:14">
      <c r="A22" s="444">
        <v>11650</v>
      </c>
      <c r="B22" s="52">
        <f>+'2.- Base'!B22</f>
        <v>17</v>
      </c>
      <c r="C22" s="334">
        <f>+'2.- Base'!C22</f>
        <v>11650</v>
      </c>
      <c r="D22" s="81" t="str">
        <f>+'2.- Base'!D22</f>
        <v>Plastía de cicatrices simples</v>
      </c>
      <c r="E22" s="335">
        <f>+'2.- Base'!G22</f>
        <v>11.31993855218855</v>
      </c>
      <c r="F22" s="335">
        <f>+'2.- Base'!N22</f>
        <v>11.31993855218855</v>
      </c>
      <c r="G22" s="335">
        <f>VLOOKUP(C22,'2.- Base'!$C$6:$G$2390,5,0)</f>
        <v>11.31993855218855</v>
      </c>
      <c r="H22" s="335">
        <f>VLOOKUP(C22,'2.- Base'!J22:N2406,5,0)</f>
        <v>11.31993855218855</v>
      </c>
      <c r="J22" s="335">
        <v>1.8836299111090753</v>
      </c>
      <c r="K22" s="335">
        <v>1.9702800899145139</v>
      </c>
      <c r="L22" s="441"/>
      <c r="M22" s="451">
        <f t="shared" si="0"/>
        <v>13.203568463297625</v>
      </c>
      <c r="N22" s="451">
        <f t="shared" si="1"/>
        <v>13.290218642103063</v>
      </c>
    </row>
    <row r="23" spans="1:14">
      <c r="A23" s="444">
        <v>11655</v>
      </c>
      <c r="B23" s="52">
        <f>+'2.- Base'!B23</f>
        <v>18</v>
      </c>
      <c r="C23" s="334">
        <f>+'2.- Base'!C23</f>
        <v>11655</v>
      </c>
      <c r="D23" s="81" t="str">
        <f>+'2.- Base'!D23</f>
        <v>Plastía de cicatrices complicadas</v>
      </c>
      <c r="E23" s="335">
        <f>+'2.- Base'!G23</f>
        <v>18.111657828282823</v>
      </c>
      <c r="F23" s="335">
        <f>+'2.- Base'!N23</f>
        <v>18.111657828282823</v>
      </c>
      <c r="G23" s="335">
        <f>VLOOKUP(C23,'2.- Base'!$C$6:$G$2390,5,0)</f>
        <v>18.111657828282823</v>
      </c>
      <c r="H23" s="335">
        <f>VLOOKUP(C23,'2.- Base'!J23:N2407,5,0)</f>
        <v>18.111657828282823</v>
      </c>
      <c r="J23" s="335">
        <v>48.478428754154429</v>
      </c>
      <c r="K23" s="335">
        <v>51.255590746017795</v>
      </c>
      <c r="L23" s="441"/>
      <c r="M23" s="451">
        <f t="shared" si="0"/>
        <v>66.590086582437252</v>
      </c>
      <c r="N23" s="451">
        <f t="shared" si="1"/>
        <v>69.367248574300618</v>
      </c>
    </row>
    <row r="24" spans="1:14">
      <c r="A24" s="444">
        <v>11740</v>
      </c>
      <c r="B24" s="52">
        <f>+'2.- Base'!B24</f>
        <v>19</v>
      </c>
      <c r="C24" s="334">
        <f>+'2.- Base'!C24</f>
        <v>11740</v>
      </c>
      <c r="D24" s="81" t="str">
        <f>+'2.- Base'!D24</f>
        <v>Evacuación de hematoma subungueal</v>
      </c>
      <c r="E24" s="335">
        <f>+'2.- Base'!G24</f>
        <v>3.0032885521885522</v>
      </c>
      <c r="F24" s="335">
        <f>+'2.- Base'!N24</f>
        <v>3.0032885521885522</v>
      </c>
      <c r="G24" s="335">
        <f>VLOOKUP(C24,'2.- Base'!$C$6:$G$2390,5,0)</f>
        <v>3.0032885521885522</v>
      </c>
      <c r="H24" s="335">
        <f>VLOOKUP(C24,'2.- Base'!J24:N2408,5,0)</f>
        <v>3.0032885521885522</v>
      </c>
      <c r="J24" s="335">
        <v>1.8836299111090753</v>
      </c>
      <c r="K24" s="335">
        <v>1.970280089914513</v>
      </c>
      <c r="L24" s="441"/>
      <c r="M24" s="451">
        <f t="shared" si="0"/>
        <v>4.8869184632976275</v>
      </c>
      <c r="N24" s="451">
        <f t="shared" si="1"/>
        <v>4.9735686421030652</v>
      </c>
    </row>
    <row r="25" spans="1:14">
      <c r="A25" s="444">
        <v>11750</v>
      </c>
      <c r="B25" s="52">
        <f>+'2.- Base'!B25</f>
        <v>20</v>
      </c>
      <c r="C25" s="334">
        <f>+'2.- Base'!C25</f>
        <v>11750</v>
      </c>
      <c r="D25" s="81" t="str">
        <f>+'2.- Base'!D25</f>
        <v>Excisión de uña y matriz ungueal, parcial o completa (ejm. uña deformada)</v>
      </c>
      <c r="E25" s="335">
        <f>+'2.- Base'!G25</f>
        <v>3.0032885521885522</v>
      </c>
      <c r="F25" s="335">
        <f>+'2.- Base'!N25</f>
        <v>3.0032885521885522</v>
      </c>
      <c r="G25" s="335">
        <f>VLOOKUP(C25,'2.- Base'!$C$6:$G$2390,5,0)</f>
        <v>3.0032885521885522</v>
      </c>
      <c r="H25" s="335">
        <f>VLOOKUP(C25,'2.- Base'!J25:N2409,5,0)</f>
        <v>3.0032885521885522</v>
      </c>
      <c r="J25" s="335">
        <v>1.8836299111090753</v>
      </c>
      <c r="K25" s="335">
        <v>1.970280089914513</v>
      </c>
      <c r="L25" s="441"/>
      <c r="M25" s="451">
        <f t="shared" si="0"/>
        <v>4.8869184632976275</v>
      </c>
      <c r="N25" s="451">
        <f t="shared" si="1"/>
        <v>4.9735686421030652</v>
      </c>
    </row>
    <row r="26" spans="1:14">
      <c r="A26" s="444">
        <v>11770</v>
      </c>
      <c r="B26" s="52">
        <f>+'2.- Base'!B26</f>
        <v>21</v>
      </c>
      <c r="C26" s="334">
        <f>+'2.- Base'!C26</f>
        <v>11770</v>
      </c>
      <c r="D26" s="81" t="str">
        <f>+'2.- Base'!D26</f>
        <v>Excisión de quiste o seno pilonidal</v>
      </c>
      <c r="E26" s="335">
        <f>+'2.- Base'!G26</f>
        <v>3.0032885521885522</v>
      </c>
      <c r="F26" s="335">
        <f>+'2.- Base'!N26</f>
        <v>3.0032885521885522</v>
      </c>
      <c r="G26" s="335">
        <f>VLOOKUP(C26,'2.- Base'!$C$6:$G$2390,5,0)</f>
        <v>3.0032885521885522</v>
      </c>
      <c r="H26" s="335">
        <f>VLOOKUP(C26,'2.- Base'!J26:N2410,5,0)</f>
        <v>3.0032885521885522</v>
      </c>
      <c r="J26" s="335">
        <v>1.8836299111090753</v>
      </c>
      <c r="K26" s="335">
        <v>1.970280089914513</v>
      </c>
      <c r="L26" s="441"/>
      <c r="M26" s="451">
        <f t="shared" si="0"/>
        <v>4.8869184632976275</v>
      </c>
      <c r="N26" s="451">
        <f t="shared" si="1"/>
        <v>4.9735686421030652</v>
      </c>
    </row>
    <row r="27" spans="1:14">
      <c r="A27" s="444">
        <v>11975</v>
      </c>
      <c r="B27" s="52">
        <f>+'2.- Base'!B27</f>
        <v>22</v>
      </c>
      <c r="C27" s="334">
        <f>+'2.- Base'!C27</f>
        <v>11975</v>
      </c>
      <c r="D27" s="81" t="str">
        <f>+'2.- Base'!D27</f>
        <v xml:space="preserve">Inserción de medicamentos o dispositivos de liberación </v>
      </c>
      <c r="E27" s="335">
        <f>+'2.- Base'!G27</f>
        <v>3.0032885521885522</v>
      </c>
      <c r="F27" s="335">
        <f>+'2.- Base'!N27</f>
        <v>3.0032885521885522</v>
      </c>
      <c r="G27" s="335">
        <f>VLOOKUP(C27,'2.- Base'!$C$6:$G$2390,5,0)</f>
        <v>3.0032885521885522</v>
      </c>
      <c r="H27" s="335">
        <f>VLOOKUP(C27,'2.- Base'!J27:N2411,5,0)</f>
        <v>3.0032885521885522</v>
      </c>
      <c r="J27" s="335">
        <v>3.0867114478114477</v>
      </c>
      <c r="K27" s="335">
        <v>3.0867114478114477</v>
      </c>
      <c r="L27" s="441"/>
      <c r="M27" s="451">
        <f t="shared" si="0"/>
        <v>6.09</v>
      </c>
      <c r="N27" s="451">
        <f t="shared" si="1"/>
        <v>6.09</v>
      </c>
    </row>
    <row r="28" spans="1:14">
      <c r="A28" s="444">
        <v>11976</v>
      </c>
      <c r="B28" s="52">
        <f>+'2.- Base'!B28</f>
        <v>23</v>
      </c>
      <c r="C28" s="334">
        <f>+'2.- Base'!C28</f>
        <v>11976</v>
      </c>
      <c r="D28" s="81" t="str">
        <f>+'2.- Base'!D28</f>
        <v>Remoción de medicamentos o dispositivo de liberación</v>
      </c>
      <c r="E28" s="335">
        <f>+'2.- Base'!G28</f>
        <v>2.9824289141414138</v>
      </c>
      <c r="F28" s="335">
        <f>+'2.- Base'!N28</f>
        <v>2.9824289141414138</v>
      </c>
      <c r="G28" s="335">
        <f>VLOOKUP(C28,'2.- Base'!$C$6:$G$2390,5,0)</f>
        <v>2.9824289141414138</v>
      </c>
      <c r="H28" s="335">
        <f>VLOOKUP(C28,'2.- Base'!J28:N2412,5,0)</f>
        <v>2.9824289141414138</v>
      </c>
      <c r="J28" s="335">
        <v>1.3188514062925822</v>
      </c>
      <c r="K28" s="335">
        <v>1.3766181921628737</v>
      </c>
      <c r="L28" s="441"/>
      <c r="M28" s="451">
        <f t="shared" si="0"/>
        <v>4.301280320433996</v>
      </c>
      <c r="N28" s="451">
        <f t="shared" si="1"/>
        <v>4.3590471063042875</v>
      </c>
    </row>
    <row r="29" spans="1:14">
      <c r="A29" s="444">
        <v>11977</v>
      </c>
      <c r="B29" s="52">
        <f>+'2.- Base'!B29</f>
        <v>24</v>
      </c>
      <c r="C29" s="334">
        <f>+'2.- Base'!C29</f>
        <v>11977</v>
      </c>
      <c r="D29" s="81" t="str">
        <f>+'2.- Base'!D29</f>
        <v>Remoción y reinserción de medicamentos o dispositivos de liberación</v>
      </c>
      <c r="E29" s="335">
        <f>+'2.- Base'!G29</f>
        <v>3.0241481902356901</v>
      </c>
      <c r="F29" s="335">
        <f>+'2.- Base'!N29</f>
        <v>3.0241481902356901</v>
      </c>
      <c r="G29" s="335">
        <f>VLOOKUP(C29,'2.- Base'!$C$6:$G$2390,5,0)</f>
        <v>3.0241481902356901</v>
      </c>
      <c r="H29" s="335">
        <f>VLOOKUP(C29,'2.- Base'!J29:N2413,5,0)</f>
        <v>3.0241481902356901</v>
      </c>
      <c r="J29" s="335">
        <v>3.0658518097643097</v>
      </c>
      <c r="K29" s="335">
        <v>3.0658518097643097</v>
      </c>
      <c r="L29" s="441"/>
      <c r="M29" s="451">
        <f t="shared" si="0"/>
        <v>6.09</v>
      </c>
      <c r="N29" s="451">
        <f t="shared" si="1"/>
        <v>6.09</v>
      </c>
    </row>
    <row r="30" spans="1:14">
      <c r="A30" s="444">
        <v>12001</v>
      </c>
      <c r="B30" s="52">
        <f>+'2.- Base'!B30</f>
        <v>25</v>
      </c>
      <c r="C30" s="334">
        <f>+'2.- Base'!C30</f>
        <v>12001</v>
      </c>
      <c r="D30" s="81" t="str">
        <f>+'2.- Base'!D30</f>
        <v>Sutura simple de heridas superficiales; 2.5 cm o menos</v>
      </c>
      <c r="E30" s="335">
        <f>+'2.- Base'!G30</f>
        <v>11.288649095117842</v>
      </c>
      <c r="F30" s="335">
        <f>+'2.- Base'!N30</f>
        <v>11.288649095117842</v>
      </c>
      <c r="G30" s="335">
        <f>VLOOKUP(C30,'2.- Base'!$C$6:$G$2390,5,0)</f>
        <v>11.288649095117842</v>
      </c>
      <c r="H30" s="335">
        <f>VLOOKUP(C30,'2.- Base'!J30:N2414,5,0)</f>
        <v>11.288649095117842</v>
      </c>
      <c r="J30" s="335">
        <v>1.0364621538843366</v>
      </c>
      <c r="K30" s="335">
        <v>1.0797872432870541</v>
      </c>
      <c r="L30" s="441"/>
      <c r="M30" s="451">
        <f t="shared" si="0"/>
        <v>12.325111249002179</v>
      </c>
      <c r="N30" s="451">
        <f t="shared" si="1"/>
        <v>12.368436338404896</v>
      </c>
    </row>
    <row r="31" spans="1:14">
      <c r="A31" s="444">
        <v>12002</v>
      </c>
      <c r="B31" s="52">
        <f>+'2.- Base'!B31</f>
        <v>26</v>
      </c>
      <c r="C31" s="334">
        <f>+'2.- Base'!C31</f>
        <v>12002</v>
      </c>
      <c r="D31" s="81" t="str">
        <f>+'2.- Base'!D31</f>
        <v xml:space="preserve">Corrección simple de heridas superficiales </v>
      </c>
      <c r="E31" s="335">
        <f>+'2.- Base'!G31</f>
        <v>11.30950873316498</v>
      </c>
      <c r="F31" s="335">
        <f>+'2.- Base'!N31</f>
        <v>11.30950873316498</v>
      </c>
      <c r="G31" s="335">
        <f>VLOOKUP(C31,'2.- Base'!$C$6:$G$2390,5,0)</f>
        <v>11.30950873316498</v>
      </c>
      <c r="H31" s="335">
        <f>VLOOKUP(C31,'2.- Base'!J31:N2415,5,0)</f>
        <v>11.30950873316498</v>
      </c>
      <c r="J31" s="335">
        <v>1.6012406587008297</v>
      </c>
      <c r="K31" s="335">
        <v>1.6734491410386951</v>
      </c>
      <c r="L31" s="441"/>
      <c r="M31" s="451">
        <f t="shared" si="0"/>
        <v>12.91074939186581</v>
      </c>
      <c r="N31" s="451">
        <f t="shared" si="1"/>
        <v>12.982957874203676</v>
      </c>
    </row>
    <row r="32" spans="1:14">
      <c r="A32" s="444">
        <v>12005</v>
      </c>
      <c r="B32" s="52">
        <f>+'2.- Base'!B32</f>
        <v>27</v>
      </c>
      <c r="C32" s="334">
        <f>+'2.- Base'!C32</f>
        <v>12005</v>
      </c>
      <c r="D32" s="81" t="str">
        <f>+'2.- Base'!D32</f>
        <v>Sutura simple de heridas superficiales, mayor de 10 cm</v>
      </c>
      <c r="E32" s="335">
        <f>+'2.- Base'!G32</f>
        <v>18.080368371212117</v>
      </c>
      <c r="F32" s="335">
        <f>+'2.- Base'!N32</f>
        <v>18.080368371212117</v>
      </c>
      <c r="G32" s="335">
        <f>VLOOKUP(C32,'2.- Base'!$C$6:$G$2390,5,0)</f>
        <v>18.080368371212117</v>
      </c>
      <c r="H32" s="335">
        <f>VLOOKUP(C32,'2.- Base'!J32:N2416,5,0)</f>
        <v>18.080368371212117</v>
      </c>
      <c r="J32" s="335">
        <v>0.12303248828377988</v>
      </c>
      <c r="K32" s="335">
        <v>0.12713111795600796</v>
      </c>
      <c r="L32" s="441"/>
      <c r="M32" s="451">
        <f t="shared" si="0"/>
        <v>18.203400859495897</v>
      </c>
      <c r="N32" s="451">
        <f t="shared" si="1"/>
        <v>18.207499489168125</v>
      </c>
    </row>
    <row r="33" spans="1:14">
      <c r="A33" s="444">
        <v>12031</v>
      </c>
      <c r="B33" s="52">
        <f>+'2.- Base'!B33</f>
        <v>28</v>
      </c>
      <c r="C33" s="334">
        <f>+'2.- Base'!C33</f>
        <v>12031</v>
      </c>
      <c r="D33" s="81" t="str">
        <f>+'2.- Base'!D33</f>
        <v>Cierre en capas de heridas; 2.5 cm o menos</v>
      </c>
      <c r="E33" s="335">
        <f>+'2.- Base'!G33</f>
        <v>11.299078914141411</v>
      </c>
      <c r="F33" s="335">
        <f>+'2.- Base'!N33</f>
        <v>11.299078914141411</v>
      </c>
      <c r="G33" s="335">
        <f>VLOOKUP(C33,'2.- Base'!$C$6:$G$2390,5,0)</f>
        <v>11.299078914141411</v>
      </c>
      <c r="H33" s="335">
        <f>VLOOKUP(C33,'2.- Base'!J33:N2417,5,0)</f>
        <v>11.299078914141411</v>
      </c>
      <c r="J33" s="335">
        <v>1.3188514062925822</v>
      </c>
      <c r="K33" s="335">
        <v>1.3766181921628728</v>
      </c>
      <c r="L33" s="441"/>
      <c r="M33" s="451">
        <f t="shared" si="0"/>
        <v>12.617930320433993</v>
      </c>
      <c r="N33" s="451">
        <f t="shared" si="1"/>
        <v>12.675697106304284</v>
      </c>
    </row>
    <row r="34" spans="1:14">
      <c r="A34" s="444">
        <v>12032</v>
      </c>
      <c r="B34" s="52">
        <f>+'2.- Base'!B34</f>
        <v>29</v>
      </c>
      <c r="C34" s="334">
        <f>+'2.- Base'!C34</f>
        <v>12032</v>
      </c>
      <c r="D34" s="81" t="str">
        <f>+'2.- Base'!D34</f>
        <v>Cierre en capas de heridas, menor o igual a 10 cm</v>
      </c>
      <c r="E34" s="335">
        <f>+'2.- Base'!G34</f>
        <v>16.614938552188555</v>
      </c>
      <c r="F34" s="335">
        <f>+'2.- Base'!N34</f>
        <v>16.614938552188555</v>
      </c>
      <c r="G34" s="335">
        <f>VLOOKUP(C34,'2.- Base'!$C$6:$G$2390,5,0)</f>
        <v>16.614938552188555</v>
      </c>
      <c r="H34" s="335">
        <f>VLOOKUP(C34,'2.- Base'!J34:N2418,5,0)</f>
        <v>16.614938552188555</v>
      </c>
      <c r="J34" s="335">
        <v>1.8836299111090717</v>
      </c>
      <c r="K34" s="335">
        <v>1.9702800899145103</v>
      </c>
      <c r="L34" s="441"/>
      <c r="M34" s="451">
        <f t="shared" si="0"/>
        <v>18.498568463297627</v>
      </c>
      <c r="N34" s="451">
        <f t="shared" si="1"/>
        <v>18.585218642103065</v>
      </c>
    </row>
    <row r="35" spans="1:14">
      <c r="A35" s="444">
        <v>12035</v>
      </c>
      <c r="B35" s="52">
        <f>+'2.- Base'!B35</f>
        <v>30</v>
      </c>
      <c r="C35" s="334">
        <f>+'2.- Base'!C35</f>
        <v>12035</v>
      </c>
      <c r="D35" s="81" t="str">
        <f>+'2.- Base'!D35</f>
        <v>Cierre en capas de heridas, mayor de 10 cm</v>
      </c>
      <c r="E35" s="335">
        <f>+'2.- Base'!G35</f>
        <v>18.090798190235684</v>
      </c>
      <c r="F35" s="335">
        <f>+'2.- Base'!N35</f>
        <v>18.090798190235684</v>
      </c>
      <c r="G35" s="335">
        <f>VLOOKUP(C35,'2.- Base'!$C$6:$G$2390,5,0)</f>
        <v>18.090798190235684</v>
      </c>
      <c r="H35" s="335">
        <f>VLOOKUP(C35,'2.- Base'!J35:N2419,5,0)</f>
        <v>18.090798190235684</v>
      </c>
      <c r="J35" s="335">
        <v>2.4484084159255737</v>
      </c>
      <c r="K35" s="335">
        <v>2.5639419876661549</v>
      </c>
      <c r="L35" s="441"/>
      <c r="M35" s="451">
        <f t="shared" si="0"/>
        <v>20.539206606161258</v>
      </c>
      <c r="N35" s="451">
        <f t="shared" si="1"/>
        <v>20.654740177901839</v>
      </c>
    </row>
    <row r="36" spans="1:14">
      <c r="A36" s="444">
        <v>13100</v>
      </c>
      <c r="B36" s="52">
        <f>+'2.- Base'!B36</f>
        <v>31</v>
      </c>
      <c r="C36" s="334">
        <f>+'2.- Base'!C36</f>
        <v>13100</v>
      </c>
      <c r="D36" s="81" t="str">
        <f>+'2.- Base'!D36</f>
        <v>Corrección compleja de heridas</v>
      </c>
      <c r="E36" s="335">
        <f>+'2.- Base'!G36</f>
        <v>119.35545903479235</v>
      </c>
      <c r="F36" s="335">
        <f>+'2.- Base'!N36</f>
        <v>119.35545903479235</v>
      </c>
      <c r="G36" s="335">
        <f>VLOOKUP(C36,'2.- Base'!$C$6:$G$2390,5,0)</f>
        <v>119.35545903479235</v>
      </c>
      <c r="H36" s="335">
        <f>VLOOKUP(C36,'2.- Base'!J36:N2420,5,0)</f>
        <v>119.35545903479235</v>
      </c>
      <c r="J36" s="335">
        <v>13.850382254215248</v>
      </c>
      <c r="K36" s="335">
        <v>14.439825037705646</v>
      </c>
      <c r="L36" s="441"/>
      <c r="M36" s="451">
        <f t="shared" si="0"/>
        <v>133.20584128900759</v>
      </c>
      <c r="N36" s="451">
        <f t="shared" si="1"/>
        <v>133.79528407249799</v>
      </c>
    </row>
    <row r="37" spans="1:14">
      <c r="A37" s="444">
        <v>13160</v>
      </c>
      <c r="B37" s="52">
        <f>+'2.- Base'!B37</f>
        <v>32</v>
      </c>
      <c r="C37" s="334">
        <f>+'2.- Base'!C37</f>
        <v>13160</v>
      </c>
      <c r="D37" s="81" t="str">
        <f>+'2.- Base'!D37</f>
        <v>Cierre secundario de herida quirúrgica o dehiscencia, amplia o complicada</v>
      </c>
      <c r="E37" s="335">
        <f>+'2.- Base'!G37</f>
        <v>260.82420998877666</v>
      </c>
      <c r="F37" s="335">
        <f>+'2.- Base'!N37</f>
        <v>260.82420998877666</v>
      </c>
      <c r="G37" s="335">
        <f>VLOOKUP(C37,'2.- Base'!$C$6:$G$2390,5,0)</f>
        <v>260.82420998877666</v>
      </c>
      <c r="H37" s="335">
        <f>VLOOKUP(C37,'2.- Base'!J37:N2421,5,0)</f>
        <v>260.82420998877666</v>
      </c>
      <c r="J37" s="335">
        <v>11.870012001754446</v>
      </c>
      <c r="K37" s="335">
        <v>12.371038367721269</v>
      </c>
      <c r="L37" s="441"/>
      <c r="M37" s="451">
        <f t="shared" si="0"/>
        <v>272.6942219905311</v>
      </c>
      <c r="N37" s="451">
        <f t="shared" si="1"/>
        <v>273.19524835649793</v>
      </c>
    </row>
    <row r="38" spans="1:14">
      <c r="A38" s="444">
        <v>14000</v>
      </c>
      <c r="B38" s="52">
        <f>+'2.- Base'!B38</f>
        <v>33</v>
      </c>
      <c r="C38" s="334">
        <f>+'2.- Base'!C38</f>
        <v>14000</v>
      </c>
      <c r="D38" s="81" t="str">
        <f>+'2.- Base'!D38</f>
        <v>Injerto de piel pediculado</v>
      </c>
      <c r="E38" s="335">
        <f>+'2.- Base'!G38</f>
        <v>343.83269998877665</v>
      </c>
      <c r="F38" s="335">
        <f>+'2.- Base'!N38</f>
        <v>343.83269998877665</v>
      </c>
      <c r="G38" s="335">
        <f>VLOOKUP(C38,'2.- Base'!$C$6:$G$2390,5,0)</f>
        <v>343.83269998877665</v>
      </c>
      <c r="H38" s="335">
        <f>VLOOKUP(C38,'2.- Base'!J38:N2422,5,0)</f>
        <v>343.83269998877665</v>
      </c>
      <c r="J38" s="335">
        <v>11.236471623972307</v>
      </c>
      <c r="K38" s="335">
        <v>11.698467061939482</v>
      </c>
      <c r="L38" s="441"/>
      <c r="M38" s="451">
        <f t="shared" si="0"/>
        <v>355.06917161274896</v>
      </c>
      <c r="N38" s="451">
        <f t="shared" si="1"/>
        <v>355.53116705071614</v>
      </c>
    </row>
    <row r="39" spans="1:14">
      <c r="A39" s="444">
        <v>15000</v>
      </c>
      <c r="B39" s="52">
        <f>+'2.- Base'!B39</f>
        <v>34</v>
      </c>
      <c r="C39" s="334">
        <f>+'2.- Base'!C39</f>
        <v>15000</v>
      </c>
      <c r="D39" s="81" t="str">
        <f>+'2.- Base'!D39</f>
        <v>Preparación quirúrgica o creación de sitio receptor</v>
      </c>
      <c r="E39" s="335">
        <f>+'2.- Base'!G39</f>
        <v>196.91704570707074</v>
      </c>
      <c r="F39" s="335">
        <f>+'2.- Base'!N39</f>
        <v>196.91704570707074</v>
      </c>
      <c r="G39" s="335">
        <f>VLOOKUP(C39,'2.- Base'!$C$6:$G$2390,5,0)</f>
        <v>196.91704570707074</v>
      </c>
      <c r="H39" s="335">
        <f>VLOOKUP(C39,'2.- Base'!J39:N2423,5,0)</f>
        <v>196.91704570707074</v>
      </c>
      <c r="J39" s="335">
        <v>0.70956033291042786</v>
      </c>
      <c r="K39" s="335">
        <v>0.72452486818428952</v>
      </c>
      <c r="L39" s="441"/>
      <c r="M39" s="451">
        <f t="shared" si="0"/>
        <v>197.62660603998117</v>
      </c>
      <c r="N39" s="451">
        <f t="shared" si="1"/>
        <v>197.64157057525503</v>
      </c>
    </row>
    <row r="40" spans="1:14">
      <c r="A40" s="444">
        <v>15050</v>
      </c>
      <c r="B40" s="52">
        <f>+'2.- Base'!B40</f>
        <v>35</v>
      </c>
      <c r="C40" s="334">
        <f>+'2.- Base'!C40</f>
        <v>15050</v>
      </c>
      <c r="D40" s="81" t="str">
        <f>+'2.- Base'!D40</f>
        <v>Injerto de piel libre</v>
      </c>
      <c r="E40" s="335">
        <f>+'2.- Base'!G40</f>
        <v>257.30757713243548</v>
      </c>
      <c r="F40" s="335">
        <f>+'2.- Base'!N40</f>
        <v>257.30757713243548</v>
      </c>
      <c r="G40" s="335">
        <f>VLOOKUP(C40,'2.- Base'!$C$6:$G$2390,5,0)</f>
        <v>257.30757713243548</v>
      </c>
      <c r="H40" s="335">
        <f>VLOOKUP(C40,'2.- Base'!J40:N2424,5,0)</f>
        <v>257.30757713243548</v>
      </c>
      <c r="J40" s="335">
        <v>9.155706733814668</v>
      </c>
      <c r="K40" s="335">
        <v>9.47990026473434</v>
      </c>
      <c r="L40" s="441"/>
      <c r="M40" s="451">
        <f t="shared" si="0"/>
        <v>266.46328386625015</v>
      </c>
      <c r="N40" s="451">
        <f t="shared" si="1"/>
        <v>266.78747739716982</v>
      </c>
    </row>
    <row r="41" spans="1:14">
      <c r="A41" s="444">
        <v>15350</v>
      </c>
      <c r="B41" s="52">
        <f>+'2.- Base'!B41</f>
        <v>36</v>
      </c>
      <c r="C41" s="334">
        <f>+'2.- Base'!C41</f>
        <v>15350</v>
      </c>
      <c r="D41" s="81" t="str">
        <f>+'2.- Base'!D41</f>
        <v>Aplicación de aloinjerto de piel</v>
      </c>
      <c r="E41" s="335">
        <f>+'2.- Base'!G41</f>
        <v>239.01767856341186</v>
      </c>
      <c r="F41" s="335">
        <f>+'2.- Base'!N41</f>
        <v>239.01767856341186</v>
      </c>
      <c r="G41" s="335">
        <f>VLOOKUP(C41,'2.- Base'!$C$6:$G$2390,5,0)</f>
        <v>239.01767856341186</v>
      </c>
      <c r="H41" s="335">
        <f>VLOOKUP(C41,'2.- Base'!J41:N2425,5,0)</f>
        <v>239.01767856341186</v>
      </c>
      <c r="J41" s="335">
        <v>7.9092714968328437</v>
      </c>
      <c r="K41" s="335">
        <v>8.2334650277525441</v>
      </c>
      <c r="L41" s="441"/>
      <c r="M41" s="451">
        <f t="shared" si="0"/>
        <v>246.92695006024471</v>
      </c>
      <c r="N41" s="451">
        <f t="shared" si="1"/>
        <v>247.25114359116441</v>
      </c>
    </row>
    <row r="42" spans="1:14">
      <c r="A42" s="444">
        <v>15400</v>
      </c>
      <c r="B42" s="52">
        <f>+'2.- Base'!B42</f>
        <v>37</v>
      </c>
      <c r="C42" s="334">
        <f>+'2.- Base'!C42</f>
        <v>15400</v>
      </c>
      <c r="D42" s="81" t="str">
        <f>+'2.- Base'!D42</f>
        <v>Aplicación de injerto heterólogo de piel</v>
      </c>
      <c r="E42" s="335">
        <f>+'2.- Base'!G42</f>
        <v>246.75767856341187</v>
      </c>
      <c r="F42" s="335">
        <f>+'2.- Base'!N42</f>
        <v>246.75767856341187</v>
      </c>
      <c r="G42" s="335">
        <f>VLOOKUP(C42,'2.- Base'!$C$6:$G$2390,5,0)</f>
        <v>246.75767856341187</v>
      </c>
      <c r="H42" s="335">
        <f>VLOOKUP(C42,'2.- Base'!J42:N2426,5,0)</f>
        <v>246.75767856341187</v>
      </c>
      <c r="J42" s="335">
        <v>7.9092714968328437</v>
      </c>
      <c r="K42" s="335">
        <v>8.2334650277525441</v>
      </c>
      <c r="L42" s="441"/>
      <c r="M42" s="451">
        <f t="shared" si="0"/>
        <v>254.66695006024472</v>
      </c>
      <c r="N42" s="451">
        <f t="shared" si="1"/>
        <v>254.99114359116442</v>
      </c>
    </row>
    <row r="43" spans="1:14">
      <c r="A43" s="444">
        <v>15780</v>
      </c>
      <c r="B43" s="52">
        <f>+'2.- Base'!B43</f>
        <v>38</v>
      </c>
      <c r="C43" s="334">
        <f>+'2.- Base'!C43</f>
        <v>15780</v>
      </c>
      <c r="D43" s="81" t="str">
        <f>+'2.- Base'!D43</f>
        <v>Dermoabrasión; toda la cara</v>
      </c>
      <c r="E43" s="335">
        <f>+'2.- Base'!G43</f>
        <v>340.31606713243548</v>
      </c>
      <c r="F43" s="335">
        <f>+'2.- Base'!N43</f>
        <v>340.31606713243548</v>
      </c>
      <c r="G43" s="335">
        <f>VLOOKUP(C43,'2.- Base'!$C$6:$G$2390,5,0)</f>
        <v>340.31606713243548</v>
      </c>
      <c r="H43" s="335">
        <f>VLOOKUP(C43,'2.- Base'!J43:N2427,5,0)</f>
        <v>340.31606713243548</v>
      </c>
      <c r="J43" s="335">
        <v>8.712819111052454</v>
      </c>
      <c r="K43" s="335">
        <v>9.0117573356193361</v>
      </c>
      <c r="L43" s="441"/>
      <c r="M43" s="451">
        <f t="shared" si="0"/>
        <v>349.02888624348793</v>
      </c>
      <c r="N43" s="451">
        <f t="shared" si="1"/>
        <v>349.32782446805481</v>
      </c>
    </row>
    <row r="44" spans="1:14">
      <c r="A44" s="444">
        <v>15819</v>
      </c>
      <c r="B44" s="52">
        <f>+'2.- Base'!B44</f>
        <v>39</v>
      </c>
      <c r="C44" s="334">
        <f>+'2.- Base'!C44</f>
        <v>15819</v>
      </c>
      <c r="D44" s="81" t="str">
        <f>+'2.- Base'!D44</f>
        <v>Cervicoplastía</v>
      </c>
      <c r="E44" s="335">
        <f>+'2.- Base'!G44</f>
        <v>168.37905331088663</v>
      </c>
      <c r="F44" s="335">
        <f>+'2.- Base'!N44</f>
        <v>168.37905331088663</v>
      </c>
      <c r="G44" s="335">
        <f>VLOOKUP(C44,'2.- Base'!$C$6:$G$2390,5,0)</f>
        <v>168.37905331088663</v>
      </c>
      <c r="H44" s="335">
        <f>VLOOKUP(C44,'2.- Base'!J44:N2428,5,0)</f>
        <v>168.37905331088663</v>
      </c>
      <c r="J44" s="335">
        <v>25.732603768980056</v>
      </c>
      <c r="K44" s="335">
        <v>26.852545057611792</v>
      </c>
      <c r="L44" s="441"/>
      <c r="M44" s="451">
        <f t="shared" si="0"/>
        <v>194.11165707986669</v>
      </c>
      <c r="N44" s="451">
        <f t="shared" si="1"/>
        <v>195.23159836849842</v>
      </c>
    </row>
    <row r="45" spans="1:14">
      <c r="A45" s="444">
        <v>15820</v>
      </c>
      <c r="B45" s="52">
        <f>+'2.- Base'!B45</f>
        <v>40</v>
      </c>
      <c r="C45" s="334">
        <f>+'2.- Base'!C45</f>
        <v>15820</v>
      </c>
      <c r="D45" s="81" t="str">
        <f>+'2.- Base'!D45</f>
        <v>Blefaroplastía</v>
      </c>
      <c r="E45" s="335">
        <f>+'2.- Base'!G45</f>
        <v>119.35545903479235</v>
      </c>
      <c r="F45" s="335">
        <f>+'2.- Base'!N45</f>
        <v>119.35545903479235</v>
      </c>
      <c r="G45" s="335">
        <f>VLOOKUP(C45,'2.- Base'!$C$6:$G$2390,5,0)</f>
        <v>119.35545903479235</v>
      </c>
      <c r="H45" s="335">
        <f>VLOOKUP(C45,'2.- Base'!J45:N2429,5,0)</f>
        <v>119.35545903479235</v>
      </c>
      <c r="J45" s="335">
        <v>13.850382254215248</v>
      </c>
      <c r="K45" s="335">
        <v>14.439825037705646</v>
      </c>
      <c r="L45" s="441"/>
      <c r="M45" s="451">
        <f t="shared" si="0"/>
        <v>133.20584128900759</v>
      </c>
      <c r="N45" s="451">
        <f t="shared" si="1"/>
        <v>133.79528407249799</v>
      </c>
    </row>
    <row r="46" spans="1:14">
      <c r="A46" s="444">
        <v>15822</v>
      </c>
      <c r="B46" s="52">
        <f>+'2.- Base'!B46</f>
        <v>41</v>
      </c>
      <c r="C46" s="334">
        <f>+'2.- Base'!C46</f>
        <v>15822</v>
      </c>
      <c r="D46" s="81" t="str">
        <f>+'2.- Base'!D46</f>
        <v>Blefaroplastía, párpado superior</v>
      </c>
      <c r="E46" s="335">
        <f>+'2.- Base'!G46</f>
        <v>119.84332379349044</v>
      </c>
      <c r="F46" s="335">
        <f>+'2.- Base'!N46</f>
        <v>119.84332379349044</v>
      </c>
      <c r="G46" s="335">
        <f>VLOOKUP(C46,'2.- Base'!$C$6:$G$2390,5,0)</f>
        <v>119.84332379349044</v>
      </c>
      <c r="H46" s="335">
        <f>VLOOKUP(C46,'2.- Base'!J46:N2430,5,0)</f>
        <v>119.84332379349044</v>
      </c>
      <c r="J46" s="335">
        <v>17.811122759136822</v>
      </c>
      <c r="K46" s="335">
        <v>18.577398377674342</v>
      </c>
      <c r="L46" s="441"/>
      <c r="M46" s="451">
        <f t="shared" si="0"/>
        <v>137.65444655262726</v>
      </c>
      <c r="N46" s="451">
        <f t="shared" si="1"/>
        <v>138.42072217116478</v>
      </c>
    </row>
    <row r="47" spans="1:14">
      <c r="A47" s="444">
        <v>15824</v>
      </c>
      <c r="B47" s="52">
        <f>+'2.- Base'!B47</f>
        <v>42</v>
      </c>
      <c r="C47" s="334">
        <f>+'2.- Base'!C47</f>
        <v>15824</v>
      </c>
      <c r="D47" s="81" t="str">
        <f>+'2.- Base'!D47</f>
        <v>Ritidectomía</v>
      </c>
      <c r="E47" s="335">
        <f>+'2.- Base'!G47</f>
        <v>120.81905331088663</v>
      </c>
      <c r="F47" s="335">
        <f>+'2.- Base'!N47</f>
        <v>120.81905331088663</v>
      </c>
      <c r="G47" s="335">
        <f>VLOOKUP(C47,'2.- Base'!$C$6:$G$2390,5,0)</f>
        <v>120.81905331088663</v>
      </c>
      <c r="H47" s="335">
        <f>VLOOKUP(C47,'2.- Base'!J47:N2431,5,0)</f>
        <v>120.81905331088663</v>
      </c>
      <c r="J47" s="335">
        <v>25.732603768980056</v>
      </c>
      <c r="K47" s="335">
        <v>26.852545057611763</v>
      </c>
      <c r="L47" s="441"/>
      <c r="M47" s="451">
        <f t="shared" si="0"/>
        <v>146.55165707986669</v>
      </c>
      <c r="N47" s="451">
        <f t="shared" si="1"/>
        <v>147.67159836849839</v>
      </c>
    </row>
    <row r="48" spans="1:14">
      <c r="A48" s="444">
        <v>15850</v>
      </c>
      <c r="B48" s="52">
        <f>+'2.- Base'!B48</f>
        <v>43</v>
      </c>
      <c r="C48" s="334">
        <f>+'2.- Base'!C48</f>
        <v>15850</v>
      </c>
      <c r="D48" s="81" t="str">
        <f>+'2.- Base'!D48</f>
        <v>Retiro de puntos bajo anestesia (que no sea anestesia local)</v>
      </c>
      <c r="E48" s="335">
        <f>+'2.- Base'!G48</f>
        <v>71.881329264870928</v>
      </c>
      <c r="F48" s="335">
        <f>+'2.- Base'!N48</f>
        <v>71.881329264870928</v>
      </c>
      <c r="G48" s="335">
        <f>VLOOKUP(C48,'2.- Base'!$C$6:$G$2390,5,0)</f>
        <v>71.881329264870928</v>
      </c>
      <c r="H48" s="335">
        <f>VLOOKUP(C48,'2.- Base'!J48:N2432,5,0)</f>
        <v>71.881329264870928</v>
      </c>
      <c r="J48" s="335">
        <v>6.958514283773809</v>
      </c>
      <c r="K48" s="335">
        <v>7.2057427240249154</v>
      </c>
      <c r="L48" s="441"/>
      <c r="M48" s="451">
        <f t="shared" si="0"/>
        <v>78.839843548644737</v>
      </c>
      <c r="N48" s="451">
        <f t="shared" si="1"/>
        <v>79.087071988895843</v>
      </c>
    </row>
    <row r="49" spans="1:14">
      <c r="A49" s="444">
        <v>15851</v>
      </c>
      <c r="B49" s="52">
        <f>+'2.- Base'!B49</f>
        <v>44</v>
      </c>
      <c r="C49" s="334">
        <f>+'2.- Base'!C49</f>
        <v>15851</v>
      </c>
      <c r="D49" s="81" t="str">
        <f>+'2.- Base'!D49</f>
        <v>Retiro de puntos</v>
      </c>
      <c r="E49" s="335">
        <f>+'2.- Base'!G49</f>
        <v>2.971999095117845</v>
      </c>
      <c r="F49" s="335">
        <f>+'2.- Base'!N49</f>
        <v>2.971999095117845</v>
      </c>
      <c r="G49" s="335">
        <f>VLOOKUP(C49,'2.- Base'!$C$6:$G$2390,5,0)</f>
        <v>2.971999095117845</v>
      </c>
      <c r="H49" s="335">
        <f>VLOOKUP(C49,'2.- Base'!J49:N2433,5,0)</f>
        <v>2.971999095117845</v>
      </c>
      <c r="J49" s="335">
        <v>2.068000904882155</v>
      </c>
      <c r="K49" s="335">
        <v>2.068000904882155</v>
      </c>
      <c r="L49" s="441"/>
      <c r="M49" s="451">
        <f t="shared" si="0"/>
        <v>5.04</v>
      </c>
      <c r="N49" s="451">
        <f t="shared" si="1"/>
        <v>5.04</v>
      </c>
    </row>
    <row r="50" spans="1:14">
      <c r="A50" s="444">
        <v>15852</v>
      </c>
      <c r="B50" s="52">
        <f>+'2.- Base'!B50</f>
        <v>45</v>
      </c>
      <c r="C50" s="334">
        <f>+'2.- Base'!C50</f>
        <v>15852</v>
      </c>
      <c r="D50" s="81" t="str">
        <f>+'2.- Base'!D50</f>
        <v xml:space="preserve">Cambio de apósitos y curaciones bajo anestesia </v>
      </c>
      <c r="E50" s="335">
        <f>+'2.- Base'!G50</f>
        <v>72.041595117845119</v>
      </c>
      <c r="F50" s="335">
        <f>+'2.- Base'!N50</f>
        <v>72.041595117845119</v>
      </c>
      <c r="G50" s="335">
        <f>VLOOKUP(C50,'2.- Base'!$C$6:$G$2390,5,0)</f>
        <v>72.041595117845119</v>
      </c>
      <c r="H50" s="335">
        <f>VLOOKUP(C50,'2.- Base'!J50:N2434,5,0)</f>
        <v>72.041595117845119</v>
      </c>
      <c r="J50" s="335">
        <v>8.6073899060721573</v>
      </c>
      <c r="K50" s="335">
        <v>8.9164254563860226</v>
      </c>
      <c r="L50" s="441"/>
      <c r="M50" s="451">
        <f t="shared" si="0"/>
        <v>80.648985023917277</v>
      </c>
      <c r="N50" s="451">
        <f t="shared" si="1"/>
        <v>80.958020574231142</v>
      </c>
    </row>
    <row r="51" spans="1:14">
      <c r="A51" s="444">
        <v>15876</v>
      </c>
      <c r="B51" s="52">
        <f>+'2.- Base'!B51</f>
        <v>46</v>
      </c>
      <c r="C51" s="334">
        <f>+'2.- Base'!C51</f>
        <v>15876</v>
      </c>
      <c r="D51" s="81" t="str">
        <f>+'2.- Base'!D51</f>
        <v>Lipectomía por aspiración</v>
      </c>
      <c r="E51" s="335">
        <f>+'2.- Base'!G51</f>
        <v>184.50956046576877</v>
      </c>
      <c r="F51" s="335">
        <f>+'2.- Base'!N51</f>
        <v>184.50956046576877</v>
      </c>
      <c r="G51" s="335">
        <f>VLOOKUP(C51,'2.- Base'!$C$6:$G$2390,5,0)</f>
        <v>184.50956046576877</v>
      </c>
      <c r="H51" s="335">
        <f>VLOOKUP(C51,'2.- Base'!J51:N2435,5,0)</f>
        <v>184.50956046576877</v>
      </c>
      <c r="J51" s="335">
        <v>10.87982687552406</v>
      </c>
      <c r="K51" s="335">
        <v>11.336645032729109</v>
      </c>
      <c r="L51" s="441"/>
      <c r="M51" s="451">
        <f t="shared" si="0"/>
        <v>195.38938734129283</v>
      </c>
      <c r="N51" s="451">
        <f t="shared" si="1"/>
        <v>195.84620549849788</v>
      </c>
    </row>
    <row r="52" spans="1:14">
      <c r="A52" s="444">
        <v>15878</v>
      </c>
      <c r="B52" s="52">
        <f>+'2.- Base'!B52</f>
        <v>47</v>
      </c>
      <c r="C52" s="334">
        <f>+'2.- Base'!C52</f>
        <v>15878</v>
      </c>
      <c r="D52" s="81" t="str">
        <f>+'2.- Base'!D52</f>
        <v>Curación de heridas pequeñas, menor de 5 cms</v>
      </c>
      <c r="E52" s="335">
        <f>+'2.- Base'!G52</f>
        <v>22.890578914141411</v>
      </c>
      <c r="F52" s="335">
        <f>+'2.- Base'!N52</f>
        <v>22.890578914141411</v>
      </c>
      <c r="G52" s="335">
        <f>VLOOKUP(C52,'2.- Base'!$C$6:$G$2390,5,0)</f>
        <v>22.890578914141411</v>
      </c>
      <c r="H52" s="335">
        <f>VLOOKUP(C52,'2.- Base'!J52:N2436,5,0)</f>
        <v>22.890578914141411</v>
      </c>
      <c r="J52" s="335">
        <v>1.3188514062925805</v>
      </c>
      <c r="K52" s="335">
        <v>1.3766181921628728</v>
      </c>
      <c r="L52" s="441"/>
      <c r="M52" s="451">
        <f t="shared" si="0"/>
        <v>24.209430320433992</v>
      </c>
      <c r="N52" s="451">
        <f t="shared" si="1"/>
        <v>24.267197106304284</v>
      </c>
    </row>
    <row r="53" spans="1:14">
      <c r="A53" s="444">
        <v>15920</v>
      </c>
      <c r="B53" s="52">
        <f>+'2.- Base'!B53</f>
        <v>48</v>
      </c>
      <c r="C53" s="334">
        <f>+'2.- Base'!C53</f>
        <v>15920</v>
      </c>
      <c r="D53" s="81" t="str">
        <f>+'2.- Base'!D53</f>
        <v>Excisión de úlcera de decúbito</v>
      </c>
      <c r="E53" s="335">
        <f>+'2.- Base'!G53</f>
        <v>257.30757713243548</v>
      </c>
      <c r="F53" s="335">
        <f>+'2.- Base'!N53</f>
        <v>257.30757713243548</v>
      </c>
      <c r="G53" s="335">
        <f>VLOOKUP(C53,'2.- Base'!$C$6:$G$2390,5,0)</f>
        <v>257.30757713243548</v>
      </c>
      <c r="H53" s="335">
        <f>VLOOKUP(C53,'2.- Base'!J53:N2437,5,0)</f>
        <v>257.30757713243548</v>
      </c>
      <c r="J53" s="335">
        <v>9.155706733814668</v>
      </c>
      <c r="K53" s="335">
        <v>9.47990026473434</v>
      </c>
      <c r="L53" s="441"/>
      <c r="M53" s="451">
        <f t="shared" si="0"/>
        <v>266.46328386625015</v>
      </c>
      <c r="N53" s="451">
        <f t="shared" si="1"/>
        <v>266.78747739716982</v>
      </c>
    </row>
    <row r="54" spans="1:14">
      <c r="A54" s="444">
        <v>15933</v>
      </c>
      <c r="B54" s="52">
        <f>+'2.- Base'!B54</f>
        <v>49</v>
      </c>
      <c r="C54" s="334">
        <f>+'2.- Base'!C54</f>
        <v>15933</v>
      </c>
      <c r="D54" s="81" t="str">
        <f>+'2.- Base'!D54</f>
        <v>Excisión de úlcera de decúbito, con ostectomía</v>
      </c>
      <c r="E54" s="335">
        <f>+'2.- Base'!G54</f>
        <v>267.85747570145901</v>
      </c>
      <c r="F54" s="335">
        <f>+'2.- Base'!N54</f>
        <v>267.85747570145901</v>
      </c>
      <c r="G54" s="335">
        <f>VLOOKUP(C54,'2.- Base'!$C$6:$G$2390,5,0)</f>
        <v>267.85747570145901</v>
      </c>
      <c r="H54" s="335">
        <f>VLOOKUP(C54,'2.- Base'!J54:N2438,5,0)</f>
        <v>267.85747570145901</v>
      </c>
      <c r="J54" s="335">
        <v>13.850382254215219</v>
      </c>
      <c r="K54" s="335">
        <v>14.439825037705646</v>
      </c>
      <c r="L54" s="441"/>
      <c r="M54" s="451">
        <f t="shared" si="0"/>
        <v>281.70785795567423</v>
      </c>
      <c r="N54" s="451">
        <f t="shared" si="1"/>
        <v>282.29730073916465</v>
      </c>
    </row>
    <row r="55" spans="1:14">
      <c r="A55" s="444">
        <v>15990</v>
      </c>
      <c r="B55" s="52">
        <f>+'2.- Base'!B55</f>
        <v>50</v>
      </c>
      <c r="C55" s="334">
        <f>+'2.- Base'!C55</f>
        <v>15990</v>
      </c>
      <c r="D55" s="81" t="str">
        <f>+'2.- Base'!D55</f>
        <v>Debridamiento de úlcera de decúbito sin excisión</v>
      </c>
      <c r="E55" s="335">
        <f>+'2.- Base'!G55</f>
        <v>22.932298190235684</v>
      </c>
      <c r="F55" s="335">
        <f>+'2.- Base'!N55</f>
        <v>22.932298190235684</v>
      </c>
      <c r="G55" s="335">
        <f>VLOOKUP(C55,'2.- Base'!$C$6:$G$2390,5,0)</f>
        <v>22.932298190235684</v>
      </c>
      <c r="H55" s="335">
        <f>VLOOKUP(C55,'2.- Base'!J55:N2439,5,0)</f>
        <v>22.932298190235684</v>
      </c>
      <c r="J55" s="335">
        <v>2.4484084159255701</v>
      </c>
      <c r="K55" s="335">
        <v>2.5639419876661549</v>
      </c>
      <c r="L55" s="441"/>
      <c r="M55" s="451">
        <f t="shared" si="0"/>
        <v>25.380706606161255</v>
      </c>
      <c r="N55" s="451">
        <f t="shared" si="1"/>
        <v>25.496240177901839</v>
      </c>
    </row>
    <row r="56" spans="1:14">
      <c r="A56" s="444">
        <v>15999</v>
      </c>
      <c r="B56" s="52">
        <f>+'2.- Base'!B56</f>
        <v>51</v>
      </c>
      <c r="C56" s="334">
        <f>+'2.- Base'!C56</f>
        <v>15999</v>
      </c>
      <c r="D56" s="81" t="str">
        <f>+'2.- Base'!D56</f>
        <v>Escarectomía</v>
      </c>
      <c r="E56" s="335">
        <f>+'2.- Base'!G56</f>
        <v>118.86759427609425</v>
      </c>
      <c r="F56" s="335">
        <f>+'2.- Base'!N56</f>
        <v>118.86759427609425</v>
      </c>
      <c r="G56" s="335">
        <f>VLOOKUP(C56,'2.- Base'!$C$6:$G$2390,5,0)</f>
        <v>118.86759427609425</v>
      </c>
      <c r="H56" s="335">
        <f>VLOOKUP(C56,'2.- Base'!J56:N2440,5,0)</f>
        <v>118.86759427609425</v>
      </c>
      <c r="J56" s="335">
        <v>9.889641749293645</v>
      </c>
      <c r="K56" s="335">
        <v>10.302251697736949</v>
      </c>
      <c r="L56" s="441"/>
      <c r="M56" s="451">
        <f t="shared" si="0"/>
        <v>128.7572360253879</v>
      </c>
      <c r="N56" s="451">
        <f t="shared" si="1"/>
        <v>129.1698459738312</v>
      </c>
    </row>
    <row r="57" spans="1:14">
      <c r="A57" s="444">
        <v>16000</v>
      </c>
      <c r="B57" s="52">
        <f>+'2.- Base'!B57</f>
        <v>52</v>
      </c>
      <c r="C57" s="334">
        <f>+'2.- Base'!C57</f>
        <v>16000</v>
      </c>
      <c r="D57" s="81" t="str">
        <f>+'2.- Base'!D57</f>
        <v>Tratamiento local de quemadura de primer grado</v>
      </c>
      <c r="E57" s="335">
        <f>+'2.- Base'!G57</f>
        <v>22.91143855218855</v>
      </c>
      <c r="F57" s="335">
        <f>+'2.- Base'!N57</f>
        <v>22.91143855218855</v>
      </c>
      <c r="G57" s="335">
        <f>VLOOKUP(C57,'2.- Base'!$C$6:$G$2390,5,0)</f>
        <v>22.91143855218855</v>
      </c>
      <c r="H57" s="335">
        <f>VLOOKUP(C57,'2.- Base'!J57:N2441,5,0)</f>
        <v>22.91143855218855</v>
      </c>
      <c r="J57" s="335">
        <v>1.8836299111090717</v>
      </c>
      <c r="K57" s="335">
        <v>1.9702800899145103</v>
      </c>
      <c r="L57" s="441"/>
      <c r="M57" s="451">
        <f t="shared" si="0"/>
        <v>24.795068463297621</v>
      </c>
      <c r="N57" s="451">
        <f t="shared" si="1"/>
        <v>24.88171864210306</v>
      </c>
    </row>
    <row r="58" spans="1:14">
      <c r="A58" s="444">
        <v>16010</v>
      </c>
      <c r="B58" s="52">
        <f>+'2.- Base'!B58</f>
        <v>53</v>
      </c>
      <c r="C58" s="334">
        <f>+'2.- Base'!C58</f>
        <v>16010</v>
      </c>
      <c r="D58" s="81" t="str">
        <f>+'2.- Base'!D58</f>
        <v>Debridamiento y/o limpieza quirúrgica de quemaduras bajo anestesia</v>
      </c>
      <c r="E58" s="335">
        <f>+'2.- Base'!G58</f>
        <v>72.177695707070711</v>
      </c>
      <c r="F58" s="335">
        <f>+'2.- Base'!N58</f>
        <v>72.177695707070711</v>
      </c>
      <c r="G58" s="335">
        <f>VLOOKUP(C58,'2.- Base'!$C$6:$G$2390,5,0)</f>
        <v>72.177695707070711</v>
      </c>
      <c r="H58" s="335">
        <f>VLOOKUP(C58,'2.- Base'!J58:N2442,5,0)</f>
        <v>72.177695707070711</v>
      </c>
      <c r="J58" s="335">
        <v>0.63581017279064156</v>
      </c>
      <c r="K58" s="335">
        <v>0.64620273576588261</v>
      </c>
      <c r="L58" s="441"/>
      <c r="M58" s="451">
        <f t="shared" si="0"/>
        <v>72.813505879861353</v>
      </c>
      <c r="N58" s="451">
        <f t="shared" si="1"/>
        <v>72.823898442836594</v>
      </c>
    </row>
    <row r="59" spans="1:14">
      <c r="A59" s="444">
        <v>16035</v>
      </c>
      <c r="B59" s="52">
        <f>+'2.- Base'!B59</f>
        <v>54</v>
      </c>
      <c r="C59" s="334">
        <f>+'2.- Base'!C59</f>
        <v>16035</v>
      </c>
      <c r="D59" s="81" t="str">
        <f>+'2.- Base'!D59</f>
        <v>Escarotomía</v>
      </c>
      <c r="E59" s="335">
        <f>+'2.- Base'!G59</f>
        <v>118.86759427609425</v>
      </c>
      <c r="F59" s="335">
        <f>+'2.- Base'!N59</f>
        <v>118.86759427609425</v>
      </c>
      <c r="G59" s="335">
        <f>VLOOKUP(C59,'2.- Base'!$C$6:$G$2390,5,0)</f>
        <v>118.86759427609425</v>
      </c>
      <c r="H59" s="335">
        <f>VLOOKUP(C59,'2.- Base'!J59:N2443,5,0)</f>
        <v>118.86759427609425</v>
      </c>
      <c r="J59" s="335">
        <v>9.889641749293645</v>
      </c>
      <c r="K59" s="335">
        <v>10.302251697736949</v>
      </c>
      <c r="L59" s="441"/>
      <c r="M59" s="451">
        <f t="shared" si="0"/>
        <v>128.7572360253879</v>
      </c>
      <c r="N59" s="451">
        <f t="shared" si="1"/>
        <v>129.1698459738312</v>
      </c>
    </row>
    <row r="60" spans="1:14">
      <c r="A60" s="444">
        <v>17000</v>
      </c>
      <c r="B60" s="52">
        <f>+'2.- Base'!B60</f>
        <v>55</v>
      </c>
      <c r="C60" s="334">
        <f>+'2.- Base'!C60</f>
        <v>17000</v>
      </c>
      <c r="D60" s="81" t="str">
        <f>+'2.- Base'!D60</f>
        <v>Destrucción de lesiones benignas o premalignas, cualquier método</v>
      </c>
      <c r="E60" s="335">
        <f>+'2.- Base'!G60</f>
        <v>3.0032885521885522</v>
      </c>
      <c r="F60" s="335">
        <f>+'2.- Base'!N60</f>
        <v>3.0032885521885522</v>
      </c>
      <c r="G60" s="335">
        <f>VLOOKUP(C60,'2.- Base'!$C$6:$G$2390,5,0)</f>
        <v>3.0032885521885522</v>
      </c>
      <c r="H60" s="335">
        <f>VLOOKUP(C60,'2.- Base'!J60:N2444,5,0)</f>
        <v>3.0032885521885522</v>
      </c>
      <c r="J60" s="335">
        <v>3.0867114478114477</v>
      </c>
      <c r="K60" s="335">
        <v>3.0867114478114477</v>
      </c>
      <c r="L60" s="441"/>
      <c r="M60" s="451">
        <f t="shared" si="0"/>
        <v>6.09</v>
      </c>
      <c r="N60" s="451">
        <f t="shared" si="1"/>
        <v>6.09</v>
      </c>
    </row>
    <row r="61" spans="1:14">
      <c r="A61" s="444">
        <v>17250</v>
      </c>
      <c r="B61" s="52">
        <f>+'2.- Base'!B61</f>
        <v>56</v>
      </c>
      <c r="C61" s="334">
        <f>+'2.- Base'!C61</f>
        <v>17250</v>
      </c>
      <c r="D61" s="81" t="str">
        <f>+'2.- Base'!D61</f>
        <v>Cauterización química de tejido de granulación</v>
      </c>
      <c r="E61" s="335">
        <f>+'2.- Base'!G61</f>
        <v>3.0032885521885522</v>
      </c>
      <c r="F61" s="335">
        <f>+'2.- Base'!N61</f>
        <v>3.0032885521885522</v>
      </c>
      <c r="G61" s="335">
        <f>VLOOKUP(C61,'2.- Base'!$C$6:$G$2390,5,0)</f>
        <v>3.0032885521885522</v>
      </c>
      <c r="H61" s="335">
        <f>VLOOKUP(C61,'2.- Base'!J61:N2445,5,0)</f>
        <v>3.0032885521885522</v>
      </c>
      <c r="J61" s="335">
        <v>1.8836299111090753</v>
      </c>
      <c r="K61" s="335">
        <v>1.970280089914513</v>
      </c>
      <c r="L61" s="441"/>
      <c r="M61" s="451">
        <f t="shared" si="0"/>
        <v>4.8869184632976275</v>
      </c>
      <c r="N61" s="451">
        <f t="shared" si="1"/>
        <v>4.9735686421030652</v>
      </c>
    </row>
    <row r="62" spans="1:14">
      <c r="A62" s="444">
        <v>17260</v>
      </c>
      <c r="B62" s="52">
        <f>+'2.- Base'!B62</f>
        <v>57</v>
      </c>
      <c r="C62" s="334">
        <f>+'2.- Base'!C62</f>
        <v>17260</v>
      </c>
      <c r="D62" s="81" t="str">
        <f>+'2.- Base'!D62</f>
        <v>Destrucción de lesión maligna, cualquier método</v>
      </c>
      <c r="E62" s="335">
        <f>+'2.- Base'!G62</f>
        <v>3.0345780092592589</v>
      </c>
      <c r="F62" s="335">
        <f>+'2.- Base'!N62</f>
        <v>3.0345780092592589</v>
      </c>
      <c r="G62" s="335">
        <f>VLOOKUP(C62,'2.- Base'!$C$6:$G$2390,5,0)</f>
        <v>3.0345780092592589</v>
      </c>
      <c r="H62" s="335">
        <f>VLOOKUP(C62,'2.- Base'!J62:N2446,5,0)</f>
        <v>3.0345780092592589</v>
      </c>
      <c r="J62" s="335">
        <v>3.0554219907407409</v>
      </c>
      <c r="K62" s="335">
        <v>3.0554219907407409</v>
      </c>
      <c r="L62" s="441"/>
      <c r="M62" s="451">
        <f t="shared" si="0"/>
        <v>6.09</v>
      </c>
      <c r="N62" s="451">
        <f t="shared" si="1"/>
        <v>6.09</v>
      </c>
    </row>
    <row r="63" spans="1:14">
      <c r="A63" s="444">
        <v>17304</v>
      </c>
      <c r="B63" s="52">
        <f>+'2.- Base'!B63</f>
        <v>58</v>
      </c>
      <c r="C63" s="334">
        <f>+'2.- Base'!C63</f>
        <v>17304</v>
      </c>
      <c r="D63" s="81" t="str">
        <f>+'2.- Base'!D63</f>
        <v>Quimiocirugía (técnica microquirúrgica de Moh)</v>
      </c>
      <c r="E63" s="335">
        <f>+'2.- Base'!G63</f>
        <v>3.0554376473063973</v>
      </c>
      <c r="F63" s="335">
        <f>+'2.- Base'!N63</f>
        <v>3.0554376473063973</v>
      </c>
      <c r="G63" s="335">
        <f>VLOOKUP(C63,'2.- Base'!$C$6:$G$2390,5,0)</f>
        <v>3.0554376473063973</v>
      </c>
      <c r="H63" s="335">
        <f>VLOOKUP(C63,'2.- Base'!J63:N2447,5,0)</f>
        <v>3.0554376473063973</v>
      </c>
      <c r="J63" s="335">
        <v>51.514562352693602</v>
      </c>
      <c r="K63" s="335">
        <v>51.514562352693602</v>
      </c>
      <c r="L63" s="441"/>
      <c r="M63" s="451">
        <f t="shared" si="0"/>
        <v>54.57</v>
      </c>
      <c r="N63" s="451">
        <f t="shared" si="1"/>
        <v>54.57</v>
      </c>
    </row>
    <row r="64" spans="1:14">
      <c r="A64" s="444">
        <v>17340</v>
      </c>
      <c r="B64" s="52">
        <f>+'2.- Base'!B64</f>
        <v>59</v>
      </c>
      <c r="C64" s="334">
        <f>+'2.- Base'!C64</f>
        <v>17340</v>
      </c>
      <c r="D64" s="81" t="str">
        <f>+'2.- Base'!D64</f>
        <v>Crioterapia para Acné</v>
      </c>
      <c r="E64" s="335">
        <f>+'2.- Base'!G64</f>
        <v>2.9824289141414138</v>
      </c>
      <c r="F64" s="335">
        <f>+'2.- Base'!N64</f>
        <v>2.9824289141414138</v>
      </c>
      <c r="G64" s="335">
        <f>VLOOKUP(C64,'2.- Base'!$C$6:$G$2390,5,0)</f>
        <v>2.9824289141414138</v>
      </c>
      <c r="H64" s="335">
        <f>VLOOKUP(C64,'2.- Base'!J64:N2448,5,0)</f>
        <v>2.9824289141414138</v>
      </c>
      <c r="J64" s="335">
        <v>1.9075710858585859</v>
      </c>
      <c r="K64" s="335">
        <v>1.9075710858585859</v>
      </c>
      <c r="L64" s="441"/>
      <c r="M64" s="451">
        <f t="shared" si="0"/>
        <v>4.8899999999999997</v>
      </c>
      <c r="N64" s="451">
        <f t="shared" si="1"/>
        <v>4.8899999999999997</v>
      </c>
    </row>
    <row r="65" spans="1:14">
      <c r="A65" s="444">
        <v>17360</v>
      </c>
      <c r="B65" s="52">
        <f>+'2.- Base'!B65</f>
        <v>60</v>
      </c>
      <c r="C65" s="334">
        <f>+'2.- Base'!C65</f>
        <v>17360</v>
      </c>
      <c r="D65" s="81" t="str">
        <f>+'2.- Base'!D65</f>
        <v>Exfoliación Química de Acné</v>
      </c>
      <c r="E65" s="335">
        <f>+'2.- Base'!G65</f>
        <v>2.992858733164983</v>
      </c>
      <c r="F65" s="335">
        <f>+'2.- Base'!N65</f>
        <v>2.992858733164983</v>
      </c>
      <c r="G65" s="335">
        <f>VLOOKUP(C65,'2.- Base'!$C$6:$G$2390,5,0)</f>
        <v>2.992858733164983</v>
      </c>
      <c r="H65" s="335">
        <f>VLOOKUP(C65,'2.- Base'!J65:N2449,5,0)</f>
        <v>2.992858733164983</v>
      </c>
      <c r="J65" s="335">
        <v>3.0971412668350169</v>
      </c>
      <c r="K65" s="335">
        <v>3.0971412668350169</v>
      </c>
      <c r="L65" s="441"/>
      <c r="M65" s="451">
        <f t="shared" si="0"/>
        <v>6.09</v>
      </c>
      <c r="N65" s="451">
        <f t="shared" si="1"/>
        <v>6.09</v>
      </c>
    </row>
    <row r="66" spans="1:14">
      <c r="A66" s="444">
        <v>19000</v>
      </c>
      <c r="B66" s="52">
        <f>+'2.- Base'!B66</f>
        <v>61</v>
      </c>
      <c r="C66" s="334">
        <f>+'2.- Base'!C66</f>
        <v>19000</v>
      </c>
      <c r="D66" s="81" t="str">
        <f>+'2.- Base'!D66</f>
        <v>Punción con aguja fina de quiste de mama</v>
      </c>
      <c r="E66" s="335">
        <f>+'2.- Base'!G66</f>
        <v>18.276288552188554</v>
      </c>
      <c r="F66" s="335">
        <f>+'2.- Base'!N66</f>
        <v>18.276288552188554</v>
      </c>
      <c r="G66" s="335">
        <f>VLOOKUP(C66,'2.- Base'!$C$6:$G$2390,5,0)</f>
        <v>18.276288552188554</v>
      </c>
      <c r="H66" s="335">
        <f>VLOOKUP(C66,'2.- Base'!J66:N2450,5,0)</f>
        <v>18.276288552188554</v>
      </c>
      <c r="J66" s="335">
        <v>1.8836299111090717</v>
      </c>
      <c r="K66" s="335">
        <v>1.9702800899145103</v>
      </c>
      <c r="L66" s="441"/>
      <c r="M66" s="451">
        <f t="shared" si="0"/>
        <v>20.159918463297625</v>
      </c>
      <c r="N66" s="451">
        <f t="shared" si="1"/>
        <v>20.246568642103064</v>
      </c>
    </row>
    <row r="67" spans="1:14">
      <c r="A67" s="444">
        <v>19100</v>
      </c>
      <c r="B67" s="52">
        <f>+'2.- Base'!B67</f>
        <v>62</v>
      </c>
      <c r="C67" s="334">
        <f>+'2.- Base'!C67</f>
        <v>19100</v>
      </c>
      <c r="D67" s="81" t="str">
        <f>+'2.- Base'!D67</f>
        <v xml:space="preserve">Biopsia de mama, aguja trócar </v>
      </c>
      <c r="E67" s="335">
        <f>+'2.- Base'!G67</f>
        <v>18.276288552188554</v>
      </c>
      <c r="F67" s="335">
        <f>+'2.- Base'!N67</f>
        <v>18.276288552188554</v>
      </c>
      <c r="G67" s="335">
        <f>VLOOKUP(C67,'2.- Base'!$C$6:$G$2390,5,0)</f>
        <v>18.276288552188554</v>
      </c>
      <c r="H67" s="335">
        <f>VLOOKUP(C67,'2.- Base'!J67:N2451,5,0)</f>
        <v>18.276288552188554</v>
      </c>
      <c r="J67" s="335">
        <v>1.8836299111090717</v>
      </c>
      <c r="K67" s="335">
        <v>1.9702800899145103</v>
      </c>
      <c r="L67" s="441"/>
      <c r="M67" s="451">
        <f t="shared" si="0"/>
        <v>20.159918463297625</v>
      </c>
      <c r="N67" s="451">
        <f t="shared" si="1"/>
        <v>20.246568642103064</v>
      </c>
    </row>
    <row r="68" spans="1:14">
      <c r="A68" s="444">
        <v>19101</v>
      </c>
      <c r="B68" s="52">
        <f>+'2.- Base'!B68</f>
        <v>63</v>
      </c>
      <c r="C68" s="334">
        <f>+'2.- Base'!C68</f>
        <v>19101</v>
      </c>
      <c r="D68" s="81" t="str">
        <f>+'2.- Base'!D68</f>
        <v>Biopsia de mama a cielo abierto</v>
      </c>
      <c r="E68" s="335">
        <f>+'2.- Base'!G68</f>
        <v>68.708945117845118</v>
      </c>
      <c r="F68" s="335">
        <f>+'2.- Base'!N68</f>
        <v>68.708945117845118</v>
      </c>
      <c r="G68" s="335">
        <f>VLOOKUP(C68,'2.- Base'!$C$6:$G$2390,5,0)</f>
        <v>68.708945117845118</v>
      </c>
      <c r="H68" s="335">
        <f>VLOOKUP(C68,'2.- Base'!J68:N2452,5,0)</f>
        <v>68.708945117845118</v>
      </c>
      <c r="J68" s="335">
        <v>10.214374767704342</v>
      </c>
      <c r="K68" s="335">
        <v>10.647024538143782</v>
      </c>
      <c r="L68" s="441"/>
      <c r="M68" s="451">
        <f t="shared" si="0"/>
        <v>78.923319885549461</v>
      </c>
      <c r="N68" s="451">
        <f t="shared" si="1"/>
        <v>79.355969655988901</v>
      </c>
    </row>
    <row r="69" spans="1:14">
      <c r="A69" s="444">
        <v>19102</v>
      </c>
      <c r="B69" s="52">
        <f>+'2.- Base'!B69</f>
        <v>64</v>
      </c>
      <c r="C69" s="334">
        <f>+'2.- Base'!C69</f>
        <v>19102</v>
      </c>
      <c r="D69" s="81" t="str">
        <f>+'2.- Base'!D69</f>
        <v>Biopsia percutánea de mama con imágenes</v>
      </c>
      <c r="E69" s="335">
        <f>+'2.- Base'!G69</f>
        <v>68.388413411896749</v>
      </c>
      <c r="F69" s="335">
        <f>+'2.- Base'!N69</f>
        <v>68.388413411896749</v>
      </c>
      <c r="G69" s="486">
        <f>VLOOKUP(C69,'2.- Base'!$C$6:$G$2390,5,0)</f>
        <v>68.388413411896749</v>
      </c>
      <c r="H69" s="335">
        <f>VLOOKUP(C69,'2.- Base'!J69:N2453,5,0)</f>
        <v>68.388413411896749</v>
      </c>
      <c r="J69" s="335">
        <v>4.388218957140765</v>
      </c>
      <c r="K69" s="335">
        <v>4.4809296222349388</v>
      </c>
      <c r="L69" s="441"/>
      <c r="M69" s="451">
        <f t="shared" si="0"/>
        <v>72.776632369037515</v>
      </c>
      <c r="N69" s="451">
        <f t="shared" si="1"/>
        <v>72.869343034131688</v>
      </c>
    </row>
    <row r="70" spans="1:14">
      <c r="A70" s="444">
        <v>19120</v>
      </c>
      <c r="B70" s="52">
        <f>+'2.- Base'!B70</f>
        <v>65</v>
      </c>
      <c r="C70" s="334">
        <f>+'2.- Base'!C70</f>
        <v>19120</v>
      </c>
      <c r="D70" s="81" t="str">
        <f>+'2.- Base'!D70</f>
        <v>Resección quirúrgica nódulo palpable</v>
      </c>
      <c r="E70" s="335">
        <f>+'2.- Base'!G70</f>
        <v>72.362126823793488</v>
      </c>
      <c r="F70" s="335">
        <f>+'2.- Base'!N70</f>
        <v>72.362126823793488</v>
      </c>
      <c r="G70" s="486">
        <f>VLOOKUP(C70,'2.- Base'!$C$6:$G$2390,5,0)</f>
        <v>72.362126823793488</v>
      </c>
      <c r="H70" s="335">
        <f>VLOOKUP(C70,'2.- Base'!J70:N2454,5,0)</f>
        <v>72.362126823793488</v>
      </c>
      <c r="J70" s="335">
        <v>14.315618443117145</v>
      </c>
      <c r="K70" s="335">
        <v>14.933689543744919</v>
      </c>
      <c r="L70" s="441"/>
      <c r="M70" s="451">
        <f t="shared" si="0"/>
        <v>86.677745266910634</v>
      </c>
      <c r="N70" s="451">
        <f t="shared" si="1"/>
        <v>87.295816367538407</v>
      </c>
    </row>
    <row r="71" spans="1:14">
      <c r="A71" s="444">
        <v>19140</v>
      </c>
      <c r="B71" s="52">
        <f>+'2.- Base'!B71</f>
        <v>66</v>
      </c>
      <c r="C71" s="334">
        <f>+'2.- Base'!C71</f>
        <v>19140</v>
      </c>
      <c r="D71" s="81" t="str">
        <f>+'2.- Base'!D71</f>
        <v>Mastectomía por Ginecomastia</v>
      </c>
      <c r="E71" s="335">
        <f>+'2.- Base'!G71</f>
        <v>340.31606713243548</v>
      </c>
      <c r="F71" s="335">
        <f>+'2.- Base'!N71</f>
        <v>340.31606713243548</v>
      </c>
      <c r="G71" s="486">
        <f>VLOOKUP(C71,'2.- Base'!$C$6:$G$2390,5,0)</f>
        <v>340.31606713243548</v>
      </c>
      <c r="H71" s="335">
        <f>VLOOKUP(C71,'2.- Base'!J71:N2455,5,0)</f>
        <v>340.31606713243548</v>
      </c>
      <c r="J71" s="335">
        <v>10.30262694170392</v>
      </c>
      <c r="K71" s="335">
        <v>10.723858076320937</v>
      </c>
      <c r="L71" s="441"/>
      <c r="M71" s="451">
        <f>G71+J71</f>
        <v>350.6186940741394</v>
      </c>
      <c r="N71" s="451">
        <f t="shared" ref="N71:N134" si="2">H71+K71</f>
        <v>351.03992520875642</v>
      </c>
    </row>
    <row r="72" spans="1:14">
      <c r="A72" s="444">
        <v>19160</v>
      </c>
      <c r="B72" s="52">
        <f>+'2.- Base'!B72</f>
        <v>67</v>
      </c>
      <c r="C72" s="334">
        <f>+'2.- Base'!C72</f>
        <v>19160</v>
      </c>
      <c r="D72" s="81" t="str">
        <f>+'2.- Base'!D72</f>
        <v>Mastectomía, parcial</v>
      </c>
      <c r="E72" s="335">
        <f>+'2.- Base'!G72</f>
        <v>340.31606713243548</v>
      </c>
      <c r="F72" s="335">
        <f>+'2.- Base'!N72</f>
        <v>340.31606713243548</v>
      </c>
      <c r="G72" s="486">
        <f>VLOOKUP(C72,'2.- Base'!$C$6:$G$2390,5,0)</f>
        <v>340.31606713243548</v>
      </c>
      <c r="H72" s="335">
        <f>VLOOKUP(C72,'2.- Base'!J72:N2456,5,0)</f>
        <v>340.31606713243548</v>
      </c>
      <c r="J72" s="335">
        <v>10.30262694170392</v>
      </c>
      <c r="K72" s="335">
        <v>10.723858076320937</v>
      </c>
      <c r="L72" s="441"/>
      <c r="M72" s="451">
        <f>G72+J72</f>
        <v>350.6186940741394</v>
      </c>
      <c r="N72" s="451">
        <f t="shared" si="2"/>
        <v>351.03992520875642</v>
      </c>
    </row>
    <row r="73" spans="1:14">
      <c r="A73" s="444">
        <v>19162</v>
      </c>
      <c r="B73" s="52">
        <f>+'2.- Base'!B73</f>
        <v>68</v>
      </c>
      <c r="C73" s="334">
        <f>+'2.- Base'!C73</f>
        <v>19162</v>
      </c>
      <c r="D73" s="81" t="str">
        <f>+'2.- Base'!D73</f>
        <v>Mastectomía parcial con Linfadenectomía axilar</v>
      </c>
      <c r="E73" s="335">
        <f>+'2.- Base'!G73</f>
        <v>343.12596570145911</v>
      </c>
      <c r="F73" s="335">
        <f>+'2.- Base'!N73</f>
        <v>343.12596570145911</v>
      </c>
      <c r="G73" s="486">
        <f>VLOOKUP(C73,'2.- Base'!$C$6:$G$2390,5,0)</f>
        <v>343.12596570145911</v>
      </c>
      <c r="H73" s="335">
        <f>VLOOKUP(C73,'2.- Base'!J73:N2457,5,0)</f>
        <v>343.12596570145911</v>
      </c>
      <c r="J73" s="335">
        <v>13.104160988509193</v>
      </c>
      <c r="K73" s="335">
        <v>13.647685033176344</v>
      </c>
      <c r="L73" s="441"/>
      <c r="M73" s="451">
        <f>G73+J73</f>
        <v>356.2301266899683</v>
      </c>
      <c r="N73" s="451">
        <f t="shared" si="2"/>
        <v>356.77365073463545</v>
      </c>
    </row>
    <row r="74" spans="1:14">
      <c r="A74" s="444">
        <v>19180</v>
      </c>
      <c r="B74" s="52">
        <f>+'2.- Base'!B74</f>
        <v>69</v>
      </c>
      <c r="C74" s="334">
        <f>+'2.- Base'!C74</f>
        <v>19180</v>
      </c>
      <c r="D74" s="81" t="str">
        <f>+'2.- Base'!D74</f>
        <v>Mastectomía, simple, completa</v>
      </c>
      <c r="E74" s="335">
        <f>+'2.- Base'!G74</f>
        <v>371.96576283950617</v>
      </c>
      <c r="F74" s="335">
        <f>+'2.- Base'!N74</f>
        <v>371.96576283950617</v>
      </c>
      <c r="G74" s="486">
        <f>VLOOKUP(C74,'2.- Base'!$C$6:$G$2390,5,0)</f>
        <v>371.96576283950617</v>
      </c>
      <c r="H74" s="335">
        <f>VLOOKUP(C74,'2.- Base'!J74:N2458,5,0)</f>
        <v>371.96576283950617</v>
      </c>
      <c r="J74" s="335">
        <v>18.707229082119682</v>
      </c>
      <c r="K74" s="335">
        <v>19.495338946887102</v>
      </c>
      <c r="L74" s="441"/>
      <c r="M74" s="451">
        <f>G74+J74</f>
        <v>390.67299192162585</v>
      </c>
      <c r="N74" s="451">
        <f t="shared" si="2"/>
        <v>391.46110178639327</v>
      </c>
    </row>
    <row r="75" spans="1:14" ht="25.5">
      <c r="A75" s="444">
        <v>19200</v>
      </c>
      <c r="B75" s="52">
        <f>+'2.- Base'!B75</f>
        <v>70</v>
      </c>
      <c r="C75" s="334">
        <f>+'2.- Base'!C75</f>
        <v>19200</v>
      </c>
      <c r="D75" s="81" t="str">
        <f>+'2.- Base'!D75</f>
        <v>Mastectomía, radical, incluyendo músculos pectorales, ganglios linfáticos axilares</v>
      </c>
      <c r="E75" s="335" t="s">
        <v>3270</v>
      </c>
      <c r="F75" s="335">
        <f>+'2.- Base'!N75</f>
        <v>376.97505997755331</v>
      </c>
      <c r="G75" s="335" t="str">
        <f>E75</f>
        <v>NC</v>
      </c>
      <c r="H75" s="335">
        <f>VLOOKUP(C75,'2.- Base'!J75:N2459,5,0)</f>
        <v>376.97505997755331</v>
      </c>
      <c r="J75" s="335" t="s">
        <v>3270</v>
      </c>
      <c r="K75" s="335">
        <v>34.870721818936431</v>
      </c>
      <c r="L75" s="441"/>
      <c r="M75" s="335" t="str">
        <f>G75</f>
        <v>NC</v>
      </c>
      <c r="N75" s="451">
        <f t="shared" si="2"/>
        <v>411.84578179648975</v>
      </c>
    </row>
    <row r="76" spans="1:14" ht="25.5">
      <c r="A76" s="444">
        <v>19220</v>
      </c>
      <c r="B76" s="52">
        <f>+'2.- Base'!B76</f>
        <v>71</v>
      </c>
      <c r="C76" s="334">
        <f>+'2.- Base'!C76</f>
        <v>19220</v>
      </c>
      <c r="D76" s="81" t="str">
        <f>+'2.- Base'!D76</f>
        <v>Mastectomía, radical incluyendo músculos pectorales, ganglios linfáticos axilares y mamarios internos</v>
      </c>
      <c r="E76" s="335" t="s">
        <v>3270</v>
      </c>
      <c r="F76" s="335">
        <f>+'2.- Base'!N76</f>
        <v>398.07485711560042</v>
      </c>
      <c r="G76" s="335" t="str">
        <f>E76</f>
        <v>NC</v>
      </c>
      <c r="H76" s="335">
        <f>VLOOKUP(C76,'2.- Base'!J76:N2460,5,0)</f>
        <v>398.07485711560042</v>
      </c>
      <c r="J76" s="335" t="s">
        <v>3270</v>
      </c>
      <c r="K76" s="335">
        <v>43.051395552077338</v>
      </c>
      <c r="L76" s="441"/>
      <c r="M76" s="335" t="str">
        <f>G76</f>
        <v>NC</v>
      </c>
      <c r="N76" s="451">
        <f t="shared" si="2"/>
        <v>441.12625266767776</v>
      </c>
    </row>
    <row r="77" spans="1:14" ht="25.5">
      <c r="A77" s="444">
        <v>19260</v>
      </c>
      <c r="B77" s="52">
        <f>+'2.- Base'!B77</f>
        <v>72</v>
      </c>
      <c r="C77" s="334">
        <f>+'2.- Base'!C77</f>
        <v>19260</v>
      </c>
      <c r="D77" s="81" t="str">
        <f>+'2.- Base'!D77</f>
        <v>Excisión de tumor de la pared torácica, incluyendo costillas, sin Linfadenectomía Mediastínica</v>
      </c>
      <c r="E77" s="335">
        <f>+'2.- Base'!G77</f>
        <v>364.22576283950616</v>
      </c>
      <c r="F77" s="335">
        <f>+'2.- Base'!N77</f>
        <v>364.22576283950616</v>
      </c>
      <c r="G77" s="335">
        <f>VLOOKUP(C77,'2.- Base'!$C$6:$G$2390,5,0)</f>
        <v>364.22576283950616</v>
      </c>
      <c r="H77" s="335">
        <f>VLOOKUP(C77,'2.- Base'!J77:N2461,5,0)</f>
        <v>364.22576283950616</v>
      </c>
      <c r="J77" s="335">
        <v>18.707229082119682</v>
      </c>
      <c r="K77" s="335">
        <v>19.495338946887102</v>
      </c>
      <c r="L77" s="441"/>
      <c r="M77" s="451">
        <f>G77+J77</f>
        <v>382.93299192162584</v>
      </c>
      <c r="N77" s="451">
        <f t="shared" si="2"/>
        <v>383.72110178639326</v>
      </c>
    </row>
    <row r="78" spans="1:14" ht="25.5">
      <c r="A78" s="444">
        <v>19272</v>
      </c>
      <c r="B78" s="52">
        <f>+'2.- Base'!B78</f>
        <v>73</v>
      </c>
      <c r="C78" s="334">
        <f>+'2.- Base'!C78</f>
        <v>19272</v>
      </c>
      <c r="D78" s="81" t="str">
        <f>+'2.- Base'!D78</f>
        <v>Excisión de tumor de la pared torácica, incluyendo costillas, con Linfadenectomía Mediastínica</v>
      </c>
      <c r="E78" s="335" t="s">
        <v>3270</v>
      </c>
      <c r="F78" s="335">
        <f>+'2.- Base'!N78</f>
        <v>358.10554331088662</v>
      </c>
      <c r="G78" s="335" t="str">
        <f>E78</f>
        <v>NC</v>
      </c>
      <c r="H78" s="335">
        <f>VLOOKUP(C78,'2.- Base'!J78:N2462,5,0)</f>
        <v>358.10554331088662</v>
      </c>
      <c r="J78" s="335" t="s">
        <v>3270</v>
      </c>
      <c r="K78" s="335">
        <v>29.295248348094901</v>
      </c>
      <c r="L78" s="441"/>
      <c r="M78" s="335" t="str">
        <f>G78</f>
        <v>NC</v>
      </c>
      <c r="N78" s="451">
        <f t="shared" si="2"/>
        <v>387.40079165898152</v>
      </c>
    </row>
    <row r="79" spans="1:14">
      <c r="A79" s="444">
        <v>19316</v>
      </c>
      <c r="B79" s="52">
        <f>+'2.- Base'!B79</f>
        <v>74</v>
      </c>
      <c r="C79" s="334">
        <f>+'2.- Base'!C79</f>
        <v>19316</v>
      </c>
      <c r="D79" s="81" t="str">
        <f>+'2.- Base'!D79</f>
        <v>Mastopexia</v>
      </c>
      <c r="E79" s="335" t="s">
        <v>3270</v>
      </c>
      <c r="F79" s="335">
        <f>+'2.- Base'!N79</f>
        <v>342.51546570145899</v>
      </c>
      <c r="G79" s="335" t="str">
        <f>E79</f>
        <v>NC</v>
      </c>
      <c r="H79" s="335">
        <f>VLOOKUP(C79,'2.- Base'!J79:N2463,5,0)</f>
        <v>342.51546570145899</v>
      </c>
      <c r="J79" s="335" t="s">
        <v>3270</v>
      </c>
      <c r="K79" s="335">
        <v>15.721637617233853</v>
      </c>
      <c r="L79" s="441"/>
      <c r="M79" s="335" t="str">
        <f>G79</f>
        <v>NC</v>
      </c>
      <c r="N79" s="451">
        <f t="shared" si="2"/>
        <v>358.23710331869285</v>
      </c>
    </row>
    <row r="80" spans="1:14">
      <c r="A80" s="444">
        <v>19318</v>
      </c>
      <c r="B80" s="52">
        <f>+'2.- Base'!B80</f>
        <v>75</v>
      </c>
      <c r="C80" s="334">
        <f>+'2.- Base'!C80</f>
        <v>19318</v>
      </c>
      <c r="D80" s="81" t="str">
        <f>+'2.- Base'!D80</f>
        <v>Mamoplastía de reducción</v>
      </c>
      <c r="E80" s="335" t="s">
        <v>3270</v>
      </c>
      <c r="F80" s="335">
        <f>+'2.- Base'!N80</f>
        <v>426.91465425364754</v>
      </c>
      <c r="G80" s="335" t="str">
        <f>E80</f>
        <v>NC</v>
      </c>
      <c r="H80" s="335">
        <f>VLOOKUP(C80,'2.- Base'!J80:N2464,5,0)</f>
        <v>426.91465425364754</v>
      </c>
      <c r="J80" s="335" t="s">
        <v>3270</v>
      </c>
      <c r="K80" s="335">
        <v>42.86885907895595</v>
      </c>
      <c r="L80" s="441"/>
      <c r="M80" s="335" t="str">
        <f>G80</f>
        <v>NC</v>
      </c>
      <c r="N80" s="451">
        <f t="shared" si="2"/>
        <v>469.78351333260349</v>
      </c>
    </row>
    <row r="81" spans="1:14">
      <c r="A81" s="444">
        <v>19324</v>
      </c>
      <c r="B81" s="52">
        <f>+'2.- Base'!B81</f>
        <v>76</v>
      </c>
      <c r="C81" s="334">
        <f>+'2.- Base'!C81</f>
        <v>19324</v>
      </c>
      <c r="D81" s="81" t="str">
        <f>+'2.- Base'!D81</f>
        <v>Mamoplastía de aumento; sin implante de prótesis</v>
      </c>
      <c r="E81" s="335" t="s">
        <v>3270</v>
      </c>
      <c r="F81" s="335">
        <f>+'2.- Base'!N81</f>
        <v>405.81485711560043</v>
      </c>
      <c r="G81" s="335" t="str">
        <f>E81</f>
        <v>NC</v>
      </c>
      <c r="H81" s="335">
        <f>VLOOKUP(C81,'2.- Base'!J81:N2465,5,0)</f>
        <v>405.81485711560043</v>
      </c>
      <c r="J81" s="335" t="s">
        <v>3270</v>
      </c>
      <c r="K81" s="335">
        <v>36.082053713525511</v>
      </c>
      <c r="L81" s="441"/>
      <c r="M81" s="335" t="str">
        <f>G81</f>
        <v>NC</v>
      </c>
      <c r="N81" s="451">
        <f t="shared" si="2"/>
        <v>441.89691082912594</v>
      </c>
    </row>
    <row r="82" spans="1:14">
      <c r="A82" s="444">
        <v>19328</v>
      </c>
      <c r="B82" s="52">
        <f>+'2.- Base'!B82</f>
        <v>77</v>
      </c>
      <c r="C82" s="334">
        <f>+'2.- Base'!C82</f>
        <v>19328</v>
      </c>
      <c r="D82" s="81" t="str">
        <f>+'2.- Base'!D82</f>
        <v>Remoción de implante mamario intacto</v>
      </c>
      <c r="E82" s="335">
        <f>+'2.- Base'!G82</f>
        <v>201.99805046576881</v>
      </c>
      <c r="F82" s="335">
        <f>+'2.- Base'!N82</f>
        <v>201.99805046576881</v>
      </c>
      <c r="G82" s="335">
        <f>VLOOKUP(C82,'2.- Base'!$C$6:$G$2390,5,0)</f>
        <v>201.99805046576881</v>
      </c>
      <c r="H82" s="335">
        <f>VLOOKUP(C82,'2.- Base'!J82:N2466,5,0)</f>
        <v>201.99805046576881</v>
      </c>
      <c r="J82" s="335">
        <v>10.302626941703949</v>
      </c>
      <c r="K82" s="335">
        <v>10.723858076320994</v>
      </c>
      <c r="L82" s="441"/>
      <c r="M82" s="451">
        <f>G82+J82</f>
        <v>212.30067740747276</v>
      </c>
      <c r="N82" s="451">
        <f t="shared" si="2"/>
        <v>212.72190854208981</v>
      </c>
    </row>
    <row r="83" spans="1:14">
      <c r="A83" s="444">
        <v>19350</v>
      </c>
      <c r="B83" s="52">
        <f>+'2.- Base'!B83</f>
        <v>78</v>
      </c>
      <c r="C83" s="334">
        <f>+'2.- Base'!C83</f>
        <v>19350</v>
      </c>
      <c r="D83" s="81" t="str">
        <f>+'2.- Base'!D83</f>
        <v>Reconstrucción de pezón/aréola</v>
      </c>
      <c r="E83" s="335">
        <f>+'2.- Base'!G83</f>
        <v>210.43974471099887</v>
      </c>
      <c r="F83" s="335">
        <f>+'2.- Base'!N83</f>
        <v>210.43974471099887</v>
      </c>
      <c r="G83" s="335">
        <f>VLOOKUP(C83,'2.- Base'!$C$6:$G$2390,5,0)</f>
        <v>210.43974471099887</v>
      </c>
      <c r="H83" s="335">
        <f>VLOOKUP(C83,'2.- Base'!J83:N2467,5,0)</f>
        <v>210.43974471099887</v>
      </c>
      <c r="J83" s="335">
        <v>9.4318277172213243</v>
      </c>
      <c r="K83" s="335">
        <v>9.7717668225665761</v>
      </c>
      <c r="L83" s="441"/>
      <c r="M83" s="451">
        <f>G83+J83</f>
        <v>219.87157242822019</v>
      </c>
      <c r="N83" s="451">
        <f t="shared" si="2"/>
        <v>220.21151153356544</v>
      </c>
    </row>
    <row r="84" spans="1:14">
      <c r="A84" s="444">
        <v>19355</v>
      </c>
      <c r="B84" s="52">
        <f>+'2.- Base'!B84</f>
        <v>79</v>
      </c>
      <c r="C84" s="334">
        <f>+'2.- Base'!C84</f>
        <v>19355</v>
      </c>
      <c r="D84" s="81" t="str">
        <f>+'2.- Base'!D84</f>
        <v>Corrección de pezón invertido</v>
      </c>
      <c r="E84" s="335">
        <f>+'2.- Base'!G84</f>
        <v>72.121728044332215</v>
      </c>
      <c r="F84" s="335">
        <f>+'2.- Base'!N84</f>
        <v>72.121728044332215</v>
      </c>
      <c r="G84" s="335">
        <f>VLOOKUP(C84,'2.- Base'!$C$6:$G$2390,5,0)</f>
        <v>72.121728044332215</v>
      </c>
      <c r="H84" s="335">
        <f>VLOOKUP(C84,'2.- Base'!J84:N2468,5,0)</f>
        <v>72.121728044332215</v>
      </c>
      <c r="J84" s="335">
        <v>9.4318277172213243</v>
      </c>
      <c r="K84" s="335">
        <v>9.7717668225666046</v>
      </c>
      <c r="L84" s="441"/>
      <c r="M84" s="451">
        <f>G84+J84</f>
        <v>81.55355576155354</v>
      </c>
      <c r="N84" s="451">
        <f t="shared" si="2"/>
        <v>81.89349486689882</v>
      </c>
    </row>
    <row r="85" spans="1:14">
      <c r="A85" s="444">
        <v>19357</v>
      </c>
      <c r="B85" s="52">
        <f>+'2.- Base'!B85</f>
        <v>80</v>
      </c>
      <c r="C85" s="334">
        <f>+'2.- Base'!C85</f>
        <v>19357</v>
      </c>
      <c r="D85" s="81" t="str">
        <f>+'2.- Base'!D85</f>
        <v>Reconstrucción de mama con expansores tisulares</v>
      </c>
      <c r="E85" s="335" t="s">
        <v>3270</v>
      </c>
      <c r="F85" s="335">
        <f>+'2.- Base'!N85</f>
        <v>377.68179426487086</v>
      </c>
      <c r="G85" s="335" t="str">
        <f>E85</f>
        <v>NC</v>
      </c>
      <c r="H85" s="335">
        <f>VLOOKUP(C85,'2.- Base'!J85:N2469,5,0)</f>
        <v>377.68179426487086</v>
      </c>
      <c r="J85" s="335" t="s">
        <v>3270</v>
      </c>
      <c r="K85" s="335">
        <v>27.03297989295146</v>
      </c>
      <c r="L85" s="441"/>
      <c r="M85" s="335" t="str">
        <f>G85</f>
        <v>NC</v>
      </c>
      <c r="N85" s="451">
        <f t="shared" si="2"/>
        <v>404.71477415782232</v>
      </c>
    </row>
    <row r="86" spans="1:14" ht="25.5">
      <c r="A86" s="444">
        <v>19361</v>
      </c>
      <c r="B86" s="52">
        <f>+'2.- Base'!B86</f>
        <v>81</v>
      </c>
      <c r="C86" s="334">
        <f>+'2.- Base'!C86</f>
        <v>19361</v>
      </c>
      <c r="D86" s="81" t="str">
        <f>+'2.- Base'!D86</f>
        <v>Reconstrución de mama con colgajo miocutáneo, con o sin implante de prótesis</v>
      </c>
      <c r="E86" s="335" t="s">
        <v>3270</v>
      </c>
      <c r="F86" s="335">
        <f>+'2.- Base'!N86</f>
        <v>426.91465425364754</v>
      </c>
      <c r="G86" s="335" t="str">
        <f>E86</f>
        <v>NC</v>
      </c>
      <c r="H86" s="335">
        <f>VLOOKUP(C86,'2.- Base'!J86:N2470,5,0)</f>
        <v>426.91465425364754</v>
      </c>
      <c r="J86" s="335" t="s">
        <v>3270</v>
      </c>
      <c r="K86" s="335">
        <v>42.86885907895595</v>
      </c>
      <c r="L86" s="441"/>
      <c r="M86" s="335" t="str">
        <f>G86</f>
        <v>NC</v>
      </c>
      <c r="N86" s="451">
        <f t="shared" si="2"/>
        <v>469.78351333260349</v>
      </c>
    </row>
    <row r="87" spans="1:14">
      <c r="A87" s="444">
        <v>19364</v>
      </c>
      <c r="B87" s="52">
        <f>+'2.- Base'!B87</f>
        <v>82</v>
      </c>
      <c r="C87" s="334">
        <f>+'2.- Base'!C87</f>
        <v>19364</v>
      </c>
      <c r="D87" s="81" t="str">
        <f>+'2.- Base'!D87</f>
        <v>Reconstrucción de mama con colgajo libre</v>
      </c>
      <c r="E87" s="335" t="s">
        <v>3270</v>
      </c>
      <c r="F87" s="335">
        <f>+'2.- Base'!N87</f>
        <v>412.84812282828278</v>
      </c>
      <c r="G87" s="335" t="str">
        <f>E87</f>
        <v>NC</v>
      </c>
      <c r="H87" s="335">
        <f>VLOOKUP(C87,'2.- Base'!J87:N2471,5,0)</f>
        <v>412.84812282828278</v>
      </c>
      <c r="J87" s="335" t="s">
        <v>3270</v>
      </c>
      <c r="K87" s="335">
        <v>45.778286796457621</v>
      </c>
      <c r="L87" s="441"/>
      <c r="M87" s="335" t="str">
        <f>G87</f>
        <v>NC</v>
      </c>
      <c r="N87" s="451">
        <f t="shared" si="2"/>
        <v>458.6264096247404</v>
      </c>
    </row>
    <row r="88" spans="1:14">
      <c r="A88" s="444">
        <v>19366</v>
      </c>
      <c r="B88" s="52">
        <f>+'2.- Base'!B88</f>
        <v>83</v>
      </c>
      <c r="C88" s="334">
        <f>+'2.- Base'!C88</f>
        <v>19366</v>
      </c>
      <c r="D88" s="81" t="str">
        <f>+'2.- Base'!D88</f>
        <v>Reconstrucción de mama con otra técnica</v>
      </c>
      <c r="E88" s="335" t="s">
        <v>3270</v>
      </c>
      <c r="F88" s="335">
        <f>+'2.- Base'!N88</f>
        <v>384.71505997755332</v>
      </c>
      <c r="G88" s="335" t="str">
        <f>E88</f>
        <v>NC</v>
      </c>
      <c r="H88" s="335">
        <f>VLOOKUP(C88,'2.- Base'!J88:N2472,5,0)</f>
        <v>384.71505997755332</v>
      </c>
      <c r="J88" s="335" t="s">
        <v>3270</v>
      </c>
      <c r="K88" s="335">
        <v>29.295248348094901</v>
      </c>
      <c r="L88" s="441"/>
      <c r="M88" s="335" t="str">
        <f>G88</f>
        <v>NC</v>
      </c>
      <c r="N88" s="451">
        <f t="shared" si="2"/>
        <v>414.01030832564823</v>
      </c>
    </row>
    <row r="89" spans="1:14">
      <c r="A89" s="444">
        <v>19370</v>
      </c>
      <c r="B89" s="52">
        <f>+'2.- Base'!B89</f>
        <v>84</v>
      </c>
      <c r="C89" s="334">
        <f>+'2.- Base'!C89</f>
        <v>19370</v>
      </c>
      <c r="D89" s="81" t="str">
        <f>+'2.- Base'!D89</f>
        <v>Capsulotomía periprótesis de mama</v>
      </c>
      <c r="E89" s="335">
        <f>+'2.- Base'!G89</f>
        <v>350.86596570145906</v>
      </c>
      <c r="F89" s="335">
        <f>+'2.- Base'!N89</f>
        <v>350.86596570145906</v>
      </c>
      <c r="G89" s="335">
        <f>VLOOKUP(C89,'2.- Base'!$C$6:$G$2390,5,0)</f>
        <v>350.86596570145906</v>
      </c>
      <c r="H89" s="335">
        <f>VLOOKUP(C89,'2.- Base'!J89:N2473,5,0)</f>
        <v>350.86596570145906</v>
      </c>
      <c r="J89" s="335">
        <v>13.104160988509193</v>
      </c>
      <c r="K89" s="335">
        <v>13.647685033176344</v>
      </c>
      <c r="L89" s="441"/>
      <c r="M89" s="451">
        <f t="shared" ref="M89:M104" si="3">G89+J89</f>
        <v>363.97012668996825</v>
      </c>
      <c r="N89" s="451">
        <f t="shared" si="2"/>
        <v>364.51365073463541</v>
      </c>
    </row>
    <row r="90" spans="1:14">
      <c r="A90" s="444">
        <v>19380</v>
      </c>
      <c r="B90" s="52">
        <f>+'2.- Base'!B90</f>
        <v>85</v>
      </c>
      <c r="C90" s="334">
        <f>+'2.- Base'!C90</f>
        <v>19380</v>
      </c>
      <c r="D90" s="81" t="str">
        <f>+'2.- Base'!D90</f>
        <v>Revisión de reconstrucción de mama</v>
      </c>
      <c r="E90" s="335">
        <f>+'2.- Base'!G90</f>
        <v>340.31606713243548</v>
      </c>
      <c r="F90" s="335">
        <f>+'2.- Base'!N90</f>
        <v>340.31606713243548</v>
      </c>
      <c r="G90" s="335">
        <f>VLOOKUP(C90,'2.- Base'!$C$6:$G$2390,5,0)</f>
        <v>340.31606713243548</v>
      </c>
      <c r="H90" s="335">
        <f>VLOOKUP(C90,'2.- Base'!J90:N2474,5,0)</f>
        <v>340.31606713243548</v>
      </c>
      <c r="J90" s="335">
        <v>10.30262694170392</v>
      </c>
      <c r="K90" s="335">
        <v>10.723858076320937</v>
      </c>
      <c r="L90" s="441"/>
      <c r="M90" s="451">
        <f t="shared" si="3"/>
        <v>350.6186940741394</v>
      </c>
      <c r="N90" s="451">
        <f t="shared" si="2"/>
        <v>351.03992520875642</v>
      </c>
    </row>
    <row r="91" spans="1:14">
      <c r="A91" s="444">
        <v>20100</v>
      </c>
      <c r="B91" s="52">
        <f>+'2.- Base'!B91</f>
        <v>86</v>
      </c>
      <c r="C91" s="334">
        <f>+'2.- Base'!C91</f>
        <v>20100</v>
      </c>
      <c r="D91" s="81" t="str">
        <f>+'2.- Base'!D91</f>
        <v>Exploración de herida penetrante</v>
      </c>
      <c r="E91" s="335">
        <f>+'2.- Base'!G91</f>
        <v>340.31606713243548</v>
      </c>
      <c r="F91" s="335">
        <f>+'2.- Base'!N91</f>
        <v>340.31606713243548</v>
      </c>
      <c r="G91" s="335">
        <f>VLOOKUP(C91,'2.- Base'!$C$6:$G$2390,5,0)</f>
        <v>340.31606713243548</v>
      </c>
      <c r="H91" s="335">
        <f>VLOOKUP(C91,'2.- Base'!J91:N2475,5,0)</f>
        <v>340.31606713243548</v>
      </c>
      <c r="J91" s="335">
        <v>8.712819111052454</v>
      </c>
      <c r="K91" s="335">
        <v>9.0117573356193361</v>
      </c>
      <c r="L91" s="441"/>
      <c r="M91" s="451">
        <f t="shared" si="3"/>
        <v>349.02888624348793</v>
      </c>
      <c r="N91" s="451">
        <f t="shared" si="2"/>
        <v>349.32782446805481</v>
      </c>
    </row>
    <row r="92" spans="1:14">
      <c r="A92" s="444">
        <v>20200</v>
      </c>
      <c r="B92" s="52">
        <f>+'2.- Base'!B92</f>
        <v>87</v>
      </c>
      <c r="C92" s="334">
        <f>+'2.- Base'!C92</f>
        <v>20200</v>
      </c>
      <c r="D92" s="81" t="str">
        <f>+'2.- Base'!D92</f>
        <v>Biopsia de músculo</v>
      </c>
      <c r="E92" s="335">
        <f>+'2.- Base'!G92</f>
        <v>18.234569276094277</v>
      </c>
      <c r="F92" s="335">
        <f>+'2.- Base'!N92</f>
        <v>18.234569276094277</v>
      </c>
      <c r="G92" s="335">
        <f>VLOOKUP(C92,'2.- Base'!$C$6:$G$2390,5,0)</f>
        <v>18.234569276094277</v>
      </c>
      <c r="H92" s="335">
        <f>VLOOKUP(C92,'2.- Base'!J92:N2476,5,0)</f>
        <v>18.234569276094277</v>
      </c>
      <c r="J92" s="335">
        <v>0.94181495555453409</v>
      </c>
      <c r="K92" s="335">
        <v>0.98514004495725516</v>
      </c>
      <c r="L92" s="441"/>
      <c r="M92" s="451">
        <f t="shared" si="3"/>
        <v>19.176384231648811</v>
      </c>
      <c r="N92" s="451">
        <f t="shared" si="2"/>
        <v>19.219709321051532</v>
      </c>
    </row>
    <row r="93" spans="1:14">
      <c r="A93" s="444">
        <v>20220</v>
      </c>
      <c r="B93" s="52">
        <f>+'2.- Base'!B93</f>
        <v>88</v>
      </c>
      <c r="C93" s="334">
        <f>+'2.- Base'!C93</f>
        <v>20220</v>
      </c>
      <c r="D93" s="81" t="str">
        <f>+'2.- Base'!D93</f>
        <v>Biopsia de hueso</v>
      </c>
      <c r="E93" s="335">
        <f>+'2.- Base'!G93</f>
        <v>18.234569276094277</v>
      </c>
      <c r="F93" s="335">
        <f>+'2.- Base'!N93</f>
        <v>18.234569276094277</v>
      </c>
      <c r="G93" s="335">
        <f>VLOOKUP(C93,'2.- Base'!$C$6:$G$2390,5,0)</f>
        <v>18.234569276094277</v>
      </c>
      <c r="H93" s="335">
        <f>VLOOKUP(C93,'2.- Base'!J93:N2477,5,0)</f>
        <v>18.234569276094277</v>
      </c>
      <c r="J93" s="335">
        <v>0.94181495555453409</v>
      </c>
      <c r="K93" s="335">
        <v>0.98514004495725516</v>
      </c>
      <c r="L93" s="441"/>
      <c r="M93" s="451">
        <f t="shared" si="3"/>
        <v>19.176384231648811</v>
      </c>
      <c r="N93" s="451">
        <f t="shared" si="2"/>
        <v>19.219709321051532</v>
      </c>
    </row>
    <row r="94" spans="1:14">
      <c r="A94" s="444">
        <v>20520</v>
      </c>
      <c r="B94" s="52">
        <f>+'2.- Base'!B94</f>
        <v>89</v>
      </c>
      <c r="C94" s="334">
        <f>+'2.- Base'!C94</f>
        <v>20520</v>
      </c>
      <c r="D94" s="81" t="str">
        <f>+'2.- Base'!D94</f>
        <v>Extirpación de cuerpo extraño en músculo o vaina tendinosa</v>
      </c>
      <c r="E94" s="335">
        <f>+'2.- Base'!G94</f>
        <v>2.971999095117845</v>
      </c>
      <c r="F94" s="335">
        <f>+'2.- Base'!N94</f>
        <v>2.971999095117845</v>
      </c>
      <c r="G94" s="335">
        <f>VLOOKUP(C94,'2.- Base'!$C$6:$G$2390,5,0)</f>
        <v>2.971999095117845</v>
      </c>
      <c r="H94" s="335">
        <f>VLOOKUP(C94,'2.- Base'!J94:N2478,5,0)</f>
        <v>2.971999095117845</v>
      </c>
      <c r="J94" s="335">
        <v>8.8613908092408433</v>
      </c>
      <c r="K94" s="335">
        <v>9.2581282366498971</v>
      </c>
      <c r="L94" s="441"/>
      <c r="M94" s="451">
        <f t="shared" si="3"/>
        <v>11.833389904358688</v>
      </c>
      <c r="N94" s="451">
        <f t="shared" si="2"/>
        <v>12.230127331767742</v>
      </c>
    </row>
    <row r="95" spans="1:14">
      <c r="A95" s="444">
        <v>20600</v>
      </c>
      <c r="B95" s="52">
        <f>+'2.- Base'!B95</f>
        <v>90</v>
      </c>
      <c r="C95" s="334">
        <f>+'2.- Base'!C95</f>
        <v>20600</v>
      </c>
      <c r="D95" s="81" t="str">
        <f>+'2.- Base'!D95</f>
        <v>Artrocentesis y/o infiltración</v>
      </c>
      <c r="E95" s="335">
        <f>+'2.- Base'!G95</f>
        <v>29.579569276094276</v>
      </c>
      <c r="F95" s="335">
        <f>+'2.- Base'!N95</f>
        <v>29.579569276094276</v>
      </c>
      <c r="G95" s="335">
        <f>VLOOKUP(C95,'2.- Base'!$C$6:$G$2390,5,0)</f>
        <v>29.579569276094276</v>
      </c>
      <c r="H95" s="335">
        <f>VLOOKUP(C95,'2.- Base'!J95:N2479,5,0)</f>
        <v>29.579569276094276</v>
      </c>
      <c r="J95" s="335">
        <v>0.94181495555453409</v>
      </c>
      <c r="K95" s="335">
        <v>0.98514004495725516</v>
      </c>
      <c r="L95" s="441"/>
      <c r="M95" s="451">
        <f t="shared" si="3"/>
        <v>30.52138423164881</v>
      </c>
      <c r="N95" s="451">
        <f t="shared" si="2"/>
        <v>30.564709321051531</v>
      </c>
    </row>
    <row r="96" spans="1:14" ht="38.25">
      <c r="A96" s="444">
        <v>20605</v>
      </c>
      <c r="B96" s="52">
        <f>+'2.- Base'!B96</f>
        <v>91</v>
      </c>
      <c r="C96" s="334">
        <f>+'2.- Base'!C96</f>
        <v>20605</v>
      </c>
      <c r="D96" s="81" t="str">
        <f>+'2.- Base'!D96</f>
        <v>Artrocentesis en articulaciones medianas, bolsa sinovial o ganglio (temporomandibular, acromioclavicular, muñeca, codo o tobillo, bolsa del olécranon)</v>
      </c>
      <c r="E96" s="335">
        <f>+'2.- Base'!G96</f>
        <v>29.589999095117843</v>
      </c>
      <c r="F96" s="335">
        <f>+'2.- Base'!N96</f>
        <v>29.589999095117843</v>
      </c>
      <c r="G96" s="335">
        <f>VLOOKUP(C96,'2.- Base'!$C$6:$G$2390,5,0)</f>
        <v>29.589999095117843</v>
      </c>
      <c r="H96" s="335">
        <f>VLOOKUP(C96,'2.- Base'!J96:N2480,5,0)</f>
        <v>29.589999095117843</v>
      </c>
      <c r="J96" s="335">
        <v>1.2242042079627851</v>
      </c>
      <c r="K96" s="335">
        <v>1.2819709938330739</v>
      </c>
      <c r="L96" s="441"/>
      <c r="M96" s="451">
        <f t="shared" si="3"/>
        <v>30.814203303080628</v>
      </c>
      <c r="N96" s="451">
        <f t="shared" si="2"/>
        <v>30.871970088950917</v>
      </c>
    </row>
    <row r="97" spans="1:14" ht="25.5">
      <c r="A97" s="444">
        <v>20610</v>
      </c>
      <c r="B97" s="52">
        <f>+'2.- Base'!B97</f>
        <v>92</v>
      </c>
      <c r="C97" s="334">
        <f>+'2.- Base'!C97</f>
        <v>20610</v>
      </c>
      <c r="D97" s="81" t="str">
        <f>+'2.- Base'!D97</f>
        <v>Artrocentesis en articulación grande o bolsa (hombro, cadera, articulación de la rodilla, bolsa subacromial)</v>
      </c>
      <c r="E97" s="335">
        <f>+'2.- Base'!G97</f>
        <v>29.610858733164982</v>
      </c>
      <c r="F97" s="335">
        <f>+'2.- Base'!N97</f>
        <v>29.610858733164982</v>
      </c>
      <c r="G97" s="335">
        <f>VLOOKUP(C97,'2.- Base'!$C$6:$G$2390,5,0)</f>
        <v>29.610858733164982</v>
      </c>
      <c r="H97" s="335">
        <f>VLOOKUP(C97,'2.- Base'!J97:N2481,5,0)</f>
        <v>29.610858733164982</v>
      </c>
      <c r="J97" s="335">
        <v>1.6012406587008279</v>
      </c>
      <c r="K97" s="335">
        <v>1.6734491410386951</v>
      </c>
      <c r="L97" s="441"/>
      <c r="M97" s="451">
        <f t="shared" si="3"/>
        <v>31.212099391865809</v>
      </c>
      <c r="N97" s="451">
        <f t="shared" si="2"/>
        <v>31.284307874203677</v>
      </c>
    </row>
    <row r="98" spans="1:14">
      <c r="A98" s="444">
        <v>20615</v>
      </c>
      <c r="B98" s="52">
        <f>+'2.- Base'!B98</f>
        <v>93</v>
      </c>
      <c r="C98" s="334">
        <f>+'2.- Base'!C98</f>
        <v>20615</v>
      </c>
      <c r="D98" s="81" t="str">
        <f>+'2.- Base'!D98</f>
        <v>Aspiración e inyección para tratamiento de quiste óseo</v>
      </c>
      <c r="E98" s="335">
        <f>+'2.- Base'!G98</f>
        <v>2.9615692760942758</v>
      </c>
      <c r="F98" s="335">
        <f>+'2.- Base'!N98</f>
        <v>2.9615692760942758</v>
      </c>
      <c r="G98" s="335">
        <f>VLOOKUP(C98,'2.- Base'!$C$6:$G$2390,5,0)</f>
        <v>2.9615692760942758</v>
      </c>
      <c r="H98" s="335">
        <f>VLOOKUP(C98,'2.- Base'!J98:N2482,5,0)</f>
        <v>2.9615692760942758</v>
      </c>
      <c r="J98" s="335">
        <v>2.0184307239057246</v>
      </c>
      <c r="K98" s="335">
        <v>2.0184307239057246</v>
      </c>
      <c r="L98" s="441"/>
      <c r="M98" s="451">
        <f t="shared" si="3"/>
        <v>4.9800000000000004</v>
      </c>
      <c r="N98" s="451">
        <f t="shared" si="2"/>
        <v>4.9800000000000004</v>
      </c>
    </row>
    <row r="99" spans="1:14">
      <c r="A99" s="444">
        <v>20650</v>
      </c>
      <c r="B99" s="52">
        <f>+'2.- Base'!B99</f>
        <v>94</v>
      </c>
      <c r="C99" s="334">
        <f>+'2.- Base'!C99</f>
        <v>20650</v>
      </c>
      <c r="D99" s="81" t="str">
        <f>+'2.- Base'!D99</f>
        <v>Tracción esquelética</v>
      </c>
      <c r="E99" s="335">
        <f>+'2.- Base'!G99</f>
        <v>68.628812191358023</v>
      </c>
      <c r="F99" s="335">
        <f>+'2.- Base'!N99</f>
        <v>68.628812191358023</v>
      </c>
      <c r="G99" s="335">
        <f>VLOOKUP(C99,'2.- Base'!$C$6:$G$2390,5,0)</f>
        <v>68.628812191358023</v>
      </c>
      <c r="H99" s="335">
        <f>VLOOKUP(C99,'2.- Base'!J99:N2483,5,0)</f>
        <v>68.628812191358023</v>
      </c>
      <c r="J99" s="335">
        <v>9.1890638488511485</v>
      </c>
      <c r="K99" s="335">
        <v>9.5753582867435085</v>
      </c>
      <c r="L99" s="441"/>
      <c r="M99" s="451">
        <f t="shared" si="3"/>
        <v>77.817876040209171</v>
      </c>
      <c r="N99" s="451">
        <f t="shared" si="2"/>
        <v>78.204170478101531</v>
      </c>
    </row>
    <row r="100" spans="1:14">
      <c r="A100" s="444">
        <v>20670</v>
      </c>
      <c r="B100" s="52">
        <f>+'2.- Base'!B100</f>
        <v>95</v>
      </c>
      <c r="C100" s="334">
        <f>+'2.- Base'!C100</f>
        <v>20670</v>
      </c>
      <c r="D100" s="81" t="str">
        <f>+'2.- Base'!D100</f>
        <v>Remoción de implante superficial</v>
      </c>
      <c r="E100" s="335">
        <f>+'2.- Base'!G100</f>
        <v>2.9824289141414138</v>
      </c>
      <c r="F100" s="335">
        <f>+'2.- Base'!N100</f>
        <v>2.9824289141414138</v>
      </c>
      <c r="G100" s="335">
        <f>VLOOKUP(C100,'2.- Base'!$C$6:$G$2390,5,0)</f>
        <v>2.9824289141414138</v>
      </c>
      <c r="H100" s="335">
        <f>VLOOKUP(C100,'2.- Base'!J100:N2484,5,0)</f>
        <v>2.9824289141414138</v>
      </c>
      <c r="J100" s="335">
        <v>30.297571085858586</v>
      </c>
      <c r="K100" s="335">
        <v>30.297571085858586</v>
      </c>
      <c r="L100" s="441"/>
      <c r="M100" s="451">
        <f t="shared" si="3"/>
        <v>33.28</v>
      </c>
      <c r="N100" s="451">
        <f t="shared" si="2"/>
        <v>33.28</v>
      </c>
    </row>
    <row r="101" spans="1:14" ht="25.5">
      <c r="A101" s="444">
        <v>20680</v>
      </c>
      <c r="B101" s="52">
        <f>+'2.- Base'!B101</f>
        <v>96</v>
      </c>
      <c r="C101" s="334">
        <f>+'2.- Base'!C101</f>
        <v>20680</v>
      </c>
      <c r="D101" s="81" t="str">
        <f>+'2.- Base'!D101</f>
        <v>Remoción de implante profundo (p. ejm. alambre intraóseo, clavija, tornillo, banda metálica, clavo, varilla o placa)</v>
      </c>
      <c r="E101" s="335">
        <f>+'2.- Base'!G101</f>
        <v>257.30757713243548</v>
      </c>
      <c r="F101" s="335">
        <f>+'2.- Base'!N101</f>
        <v>257.30757713243548</v>
      </c>
      <c r="G101" s="335">
        <f>VLOOKUP(C101,'2.- Base'!$C$6:$G$2390,5,0)</f>
        <v>257.30757713243548</v>
      </c>
      <c r="H101" s="335">
        <f>VLOOKUP(C101,'2.- Base'!J101:N2485,5,0)</f>
        <v>257.30757713243548</v>
      </c>
      <c r="J101" s="335">
        <v>9.155706733814668</v>
      </c>
      <c r="K101" s="335">
        <v>9.47990026473434</v>
      </c>
      <c r="L101" s="441"/>
      <c r="M101" s="451">
        <f t="shared" si="3"/>
        <v>266.46328386625015</v>
      </c>
      <c r="N101" s="451">
        <f t="shared" si="2"/>
        <v>266.78747739716982</v>
      </c>
    </row>
    <row r="102" spans="1:14">
      <c r="A102" s="444">
        <v>20690</v>
      </c>
      <c r="B102" s="52">
        <f>+'2.- Base'!B102</f>
        <v>97</v>
      </c>
      <c r="C102" s="334">
        <f>+'2.- Base'!C102</f>
        <v>20690</v>
      </c>
      <c r="D102" s="81" t="str">
        <f>+'2.- Base'!D102</f>
        <v>Aplicación de sistema de fijación en un sólo plano (clavijas o alambres)</v>
      </c>
      <c r="E102" s="335">
        <f>+'2.- Base'!G102</f>
        <v>183.89972951739617</v>
      </c>
      <c r="F102" s="335">
        <f>+'2.- Base'!N102</f>
        <v>183.89972951739617</v>
      </c>
      <c r="G102" s="335">
        <f>VLOOKUP(C102,'2.- Base'!$C$6:$G$2390,5,0)</f>
        <v>183.89972951739617</v>
      </c>
      <c r="H102" s="335">
        <f>VLOOKUP(C102,'2.- Base'!J102:N2486,5,0)</f>
        <v>183.89972951739617</v>
      </c>
      <c r="J102" s="335">
        <v>5.9289012443720424</v>
      </c>
      <c r="K102" s="335">
        <v>6.1646783577681958</v>
      </c>
      <c r="L102" s="441"/>
      <c r="M102" s="451">
        <f t="shared" si="3"/>
        <v>189.82863076176821</v>
      </c>
      <c r="N102" s="451">
        <f t="shared" si="2"/>
        <v>190.06440787516436</v>
      </c>
    </row>
    <row r="103" spans="1:14">
      <c r="A103" s="444">
        <v>20692</v>
      </c>
      <c r="B103" s="52">
        <f>+'2.- Base'!B103</f>
        <v>98</v>
      </c>
      <c r="C103" s="334">
        <f>+'2.- Base'!C103</f>
        <v>20692</v>
      </c>
      <c r="D103" s="81" t="str">
        <f>+'2.- Base'!D103</f>
        <v>Aplicación de sistema de fijación en varios planos</v>
      </c>
      <c r="E103" s="335">
        <f>+'2.- Base'!G103</f>
        <v>184.14366189674521</v>
      </c>
      <c r="F103" s="335">
        <f>+'2.- Base'!N103</f>
        <v>184.14366189674521</v>
      </c>
      <c r="G103" s="335">
        <f>VLOOKUP(C103,'2.- Base'!$C$6:$G$2390,5,0)</f>
        <v>184.14366189674521</v>
      </c>
      <c r="H103" s="335">
        <f>VLOOKUP(C103,'2.- Base'!J103:N2487,5,0)</f>
        <v>184.14366189674521</v>
      </c>
      <c r="J103" s="335">
        <v>7.9092714968328437</v>
      </c>
      <c r="K103" s="335">
        <v>8.2334650277525441</v>
      </c>
      <c r="L103" s="441"/>
      <c r="M103" s="451">
        <f t="shared" si="3"/>
        <v>192.05293339357806</v>
      </c>
      <c r="N103" s="451">
        <f t="shared" si="2"/>
        <v>192.37712692449776</v>
      </c>
    </row>
    <row r="104" spans="1:14">
      <c r="A104" s="444">
        <v>20694</v>
      </c>
      <c r="B104" s="52">
        <f>+'2.- Base'!B104</f>
        <v>99</v>
      </c>
      <c r="C104" s="334">
        <f>+'2.- Base'!C104</f>
        <v>20694</v>
      </c>
      <c r="D104" s="81" t="str">
        <f>+'2.- Base'!D104</f>
        <v>Remoción, bajo anestesia, del sistema de fijación externa</v>
      </c>
      <c r="E104" s="335">
        <f>+'2.- Base'!G104</f>
        <v>200.01534593153761</v>
      </c>
      <c r="F104" s="335">
        <f>+'2.- Base'!N104</f>
        <v>200.01534593153761</v>
      </c>
      <c r="G104" s="335">
        <f>VLOOKUP(C104,'2.- Base'!$C$6:$G$2390,5,0)</f>
        <v>200.01534593153761</v>
      </c>
      <c r="H104" s="335">
        <f>VLOOKUP(C104,'2.- Base'!J104:N2488,5,0)</f>
        <v>200.01534593153761</v>
      </c>
      <c r="J104" s="335">
        <v>8.1637529299979406</v>
      </c>
      <c r="K104" s="335">
        <v>8.5036920353432492</v>
      </c>
      <c r="L104" s="441"/>
      <c r="M104" s="451">
        <f t="shared" si="3"/>
        <v>208.17909886153555</v>
      </c>
      <c r="N104" s="451">
        <f t="shared" si="2"/>
        <v>208.51903796688086</v>
      </c>
    </row>
    <row r="105" spans="1:14">
      <c r="A105" s="444">
        <v>20802</v>
      </c>
      <c r="B105" s="52">
        <f>+'2.- Base'!B105</f>
        <v>100</v>
      </c>
      <c r="C105" s="334">
        <f>+'2.- Base'!C105</f>
        <v>20802</v>
      </c>
      <c r="D105" s="81" t="str">
        <f>+'2.- Base'!D105</f>
        <v>Reimplante de brazo</v>
      </c>
      <c r="E105" s="335" t="s">
        <v>3270</v>
      </c>
      <c r="F105" s="335">
        <f>+'2.- Base'!N105</f>
        <v>519.12332653198644</v>
      </c>
      <c r="G105" s="335" t="str">
        <f t="shared" ref="G105:G112" si="4">E105</f>
        <v>NC</v>
      </c>
      <c r="H105" s="335">
        <f>VLOOKUP(C105,'2.- Base'!J105:N2489,5,0)</f>
        <v>519.12332653198644</v>
      </c>
      <c r="J105" s="335" t="s">
        <v>3270</v>
      </c>
      <c r="K105" s="335">
        <v>70.016080540678104</v>
      </c>
      <c r="L105" s="441"/>
      <c r="M105" s="335" t="str">
        <f t="shared" ref="M105:M112" si="5">G105</f>
        <v>NC</v>
      </c>
      <c r="N105" s="451">
        <f t="shared" si="2"/>
        <v>589.13940707266454</v>
      </c>
    </row>
    <row r="106" spans="1:14">
      <c r="A106" s="444">
        <v>20805</v>
      </c>
      <c r="B106" s="52">
        <f>+'2.- Base'!B106</f>
        <v>101</v>
      </c>
      <c r="C106" s="334">
        <f>+'2.- Base'!C106</f>
        <v>20805</v>
      </c>
      <c r="D106" s="81" t="str">
        <f>+'2.- Base'!D106</f>
        <v>Reimplante de antebrazo</v>
      </c>
      <c r="E106" s="335" t="s">
        <v>3270</v>
      </c>
      <c r="F106" s="335">
        <f>+'2.- Base'!N106</f>
        <v>519.12332653198644</v>
      </c>
      <c r="G106" s="335" t="str">
        <f t="shared" si="4"/>
        <v>NC</v>
      </c>
      <c r="H106" s="335">
        <f>VLOOKUP(C106,'2.- Base'!J106:N2490,5,0)</f>
        <v>519.12332653198644</v>
      </c>
      <c r="J106" s="335" t="s">
        <v>3270</v>
      </c>
      <c r="K106" s="335">
        <v>70.016080540678104</v>
      </c>
      <c r="L106" s="441"/>
      <c r="M106" s="335" t="str">
        <f t="shared" si="5"/>
        <v>NC</v>
      </c>
      <c r="N106" s="451">
        <f t="shared" si="2"/>
        <v>589.13940707266454</v>
      </c>
    </row>
    <row r="107" spans="1:14">
      <c r="A107" s="444">
        <v>20808</v>
      </c>
      <c r="B107" s="52">
        <f>+'2.- Base'!B107</f>
        <v>102</v>
      </c>
      <c r="C107" s="334">
        <f>+'2.- Base'!C107</f>
        <v>20808</v>
      </c>
      <c r="D107" s="81" t="str">
        <f>+'2.- Base'!D107</f>
        <v>Reimplante de mano</v>
      </c>
      <c r="E107" s="335" t="s">
        <v>3270</v>
      </c>
      <c r="F107" s="335">
        <f>+'2.- Base'!N107</f>
        <v>519.12332653198644</v>
      </c>
      <c r="G107" s="335" t="str">
        <f t="shared" si="4"/>
        <v>NC</v>
      </c>
      <c r="H107" s="335">
        <f>VLOOKUP(C107,'2.- Base'!J107:N2491,5,0)</f>
        <v>519.12332653198644</v>
      </c>
      <c r="J107" s="335" t="s">
        <v>3270</v>
      </c>
      <c r="K107" s="335">
        <v>70.016080540678104</v>
      </c>
      <c r="L107" s="441"/>
      <c r="M107" s="335" t="str">
        <f t="shared" si="5"/>
        <v>NC</v>
      </c>
      <c r="N107" s="451">
        <f t="shared" si="2"/>
        <v>589.13940707266454</v>
      </c>
    </row>
    <row r="108" spans="1:14">
      <c r="A108" s="444">
        <v>20816</v>
      </c>
      <c r="B108" s="52">
        <f>+'2.- Base'!B108</f>
        <v>103</v>
      </c>
      <c r="C108" s="334">
        <f>+'2.- Base'!C108</f>
        <v>20816</v>
      </c>
      <c r="D108" s="81" t="str">
        <f>+'2.- Base'!D108</f>
        <v>Reimplante de dedo, excluyendo dedo pulgar</v>
      </c>
      <c r="E108" s="335" t="s">
        <v>3270</v>
      </c>
      <c r="F108" s="335">
        <f>+'2.- Base'!N108</f>
        <v>363.6152628395061</v>
      </c>
      <c r="G108" s="335" t="str">
        <f t="shared" si="4"/>
        <v>NC</v>
      </c>
      <c r="H108" s="335">
        <f>VLOOKUP(C108,'2.- Base'!J108:N2492,5,0)</f>
        <v>363.6152628395061</v>
      </c>
      <c r="J108" s="335" t="s">
        <v>3270</v>
      </c>
      <c r="K108" s="335">
        <v>22.508442982664405</v>
      </c>
      <c r="L108" s="441"/>
      <c r="M108" s="335" t="str">
        <f t="shared" si="5"/>
        <v>NC</v>
      </c>
      <c r="N108" s="451">
        <f t="shared" si="2"/>
        <v>386.12370582217051</v>
      </c>
    </row>
    <row r="109" spans="1:14">
      <c r="A109" s="444">
        <v>20824</v>
      </c>
      <c r="B109" s="52">
        <f>+'2.- Base'!B109</f>
        <v>104</v>
      </c>
      <c r="C109" s="334">
        <f>+'2.- Base'!C109</f>
        <v>20824</v>
      </c>
      <c r="D109" s="81" t="str">
        <f>+'2.- Base'!D109</f>
        <v>Reimplante de dedo pulgar</v>
      </c>
      <c r="E109" s="335" t="s">
        <v>3270</v>
      </c>
      <c r="F109" s="335">
        <f>+'2.- Base'!N109</f>
        <v>384.71505997755332</v>
      </c>
      <c r="G109" s="335" t="str">
        <f t="shared" si="4"/>
        <v>NC</v>
      </c>
      <c r="H109" s="335">
        <f>VLOOKUP(C109,'2.- Base'!J109:N2493,5,0)</f>
        <v>384.71505997755332</v>
      </c>
      <c r="J109" s="335" t="s">
        <v>3270</v>
      </c>
      <c r="K109" s="335">
        <v>29.295248348094901</v>
      </c>
      <c r="L109" s="441"/>
      <c r="M109" s="335" t="str">
        <f t="shared" si="5"/>
        <v>NC</v>
      </c>
      <c r="N109" s="451">
        <f t="shared" si="2"/>
        <v>414.01030832564823</v>
      </c>
    </row>
    <row r="110" spans="1:14">
      <c r="A110" s="444">
        <v>20838</v>
      </c>
      <c r="B110" s="52">
        <f>+'2.- Base'!B110</f>
        <v>105</v>
      </c>
      <c r="C110" s="334">
        <f>+'2.- Base'!C110</f>
        <v>20838</v>
      </c>
      <c r="D110" s="81" t="str">
        <f>+'2.- Base'!D110</f>
        <v>Reimplante de pie, amputación completa</v>
      </c>
      <c r="E110" s="335" t="s">
        <v>3270</v>
      </c>
      <c r="F110" s="335">
        <f>+'2.- Base'!N110</f>
        <v>363.6152628395061</v>
      </c>
      <c r="G110" s="335" t="str">
        <f t="shared" si="4"/>
        <v>NC</v>
      </c>
      <c r="H110" s="335">
        <f>VLOOKUP(C110,'2.- Base'!J110:N2494,5,0)</f>
        <v>363.6152628395061</v>
      </c>
      <c r="J110" s="335" t="s">
        <v>3270</v>
      </c>
      <c r="K110" s="335">
        <v>22.508442982664405</v>
      </c>
      <c r="L110" s="441"/>
      <c r="M110" s="335" t="str">
        <f t="shared" si="5"/>
        <v>NC</v>
      </c>
      <c r="N110" s="451">
        <f t="shared" si="2"/>
        <v>386.12370582217051</v>
      </c>
    </row>
    <row r="111" spans="1:14">
      <c r="A111" s="444">
        <v>20900</v>
      </c>
      <c r="B111" s="52">
        <f>+'2.- Base'!B111</f>
        <v>106</v>
      </c>
      <c r="C111" s="334">
        <f>+'2.- Base'!C111</f>
        <v>20900</v>
      </c>
      <c r="D111" s="81" t="str">
        <f>+'2.- Base'!D111</f>
        <v>Injerto óseo cualquier zona donante</v>
      </c>
      <c r="E111" s="335" t="s">
        <v>3270</v>
      </c>
      <c r="F111" s="335">
        <f>+'2.- Base'!N111</f>
        <v>353.06536427048258</v>
      </c>
      <c r="G111" s="335" t="str">
        <f t="shared" si="4"/>
        <v>NC</v>
      </c>
      <c r="H111" s="335">
        <f>VLOOKUP(C111,'2.- Base'!J111:N2495,5,0)</f>
        <v>353.06536427048258</v>
      </c>
      <c r="J111" s="335" t="s">
        <v>3270</v>
      </c>
      <c r="K111" s="335">
        <v>19.115040299949101</v>
      </c>
      <c r="L111" s="441"/>
      <c r="M111" s="335" t="str">
        <f t="shared" si="5"/>
        <v>NC</v>
      </c>
      <c r="N111" s="451">
        <f t="shared" si="2"/>
        <v>372.18040457043168</v>
      </c>
    </row>
    <row r="112" spans="1:14">
      <c r="A112" s="444">
        <v>20910</v>
      </c>
      <c r="B112" s="52">
        <f>+'2.- Base'!B112</f>
        <v>107</v>
      </c>
      <c r="C112" s="334">
        <f>+'2.- Base'!C112</f>
        <v>20910</v>
      </c>
      <c r="D112" s="81" t="str">
        <f>+'2.- Base'!D112</f>
        <v>Injerto cartilaginoso, fascia lata, tendón</v>
      </c>
      <c r="E112" s="335" t="s">
        <v>3270</v>
      </c>
      <c r="F112" s="335">
        <f>+'2.- Base'!N112</f>
        <v>353.06536427048258</v>
      </c>
      <c r="G112" s="335" t="str">
        <f t="shared" si="4"/>
        <v>NC</v>
      </c>
      <c r="H112" s="335">
        <f>VLOOKUP(C112,'2.- Base'!J112:N2496,5,0)</f>
        <v>353.06536427048258</v>
      </c>
      <c r="J112" s="335" t="s">
        <v>3270</v>
      </c>
      <c r="K112" s="335">
        <v>19.115040299949101</v>
      </c>
      <c r="L112" s="441"/>
      <c r="M112" s="335" t="str">
        <f t="shared" si="5"/>
        <v>NC</v>
      </c>
      <c r="N112" s="451">
        <f t="shared" si="2"/>
        <v>372.18040457043168</v>
      </c>
    </row>
    <row r="113" spans="1:14">
      <c r="A113" s="444">
        <v>20926</v>
      </c>
      <c r="B113" s="52">
        <f>+'2.- Base'!B113</f>
        <v>108</v>
      </c>
      <c r="C113" s="334">
        <f>+'2.- Base'!C113</f>
        <v>20926</v>
      </c>
      <c r="D113" s="81" t="str">
        <f>+'2.- Base'!D113</f>
        <v>Injertos de otros tejidos (paratendón, grasa, dermis)</v>
      </c>
      <c r="E113" s="335">
        <f>+'2.- Base'!G113</f>
        <v>299.5071714085297</v>
      </c>
      <c r="F113" s="335">
        <f>+'2.- Base'!N113</f>
        <v>299.5071714085297</v>
      </c>
      <c r="G113" s="335">
        <f>VLOOKUP(C113,'2.- Base'!$C$6:$G$2390,5,0)</f>
        <v>299.5071714085297</v>
      </c>
      <c r="H113" s="335">
        <f>VLOOKUP(C113,'2.- Base'!J113:N2497,5,0)</f>
        <v>299.5071714085297</v>
      </c>
      <c r="J113" s="335">
        <v>22.762048390288896</v>
      </c>
      <c r="K113" s="335">
        <v>23.749365052635255</v>
      </c>
      <c r="L113" s="441"/>
      <c r="M113" s="451">
        <f t="shared" ref="M113:M118" si="6">G113+J113</f>
        <v>322.2692197988186</v>
      </c>
      <c r="N113" s="451">
        <f t="shared" si="2"/>
        <v>323.25653646116496</v>
      </c>
    </row>
    <row r="114" spans="1:14" ht="25.5">
      <c r="A114" s="444">
        <v>20950</v>
      </c>
      <c r="B114" s="52">
        <f>+'2.- Base'!B114</f>
        <v>109</v>
      </c>
      <c r="C114" s="334">
        <f>+'2.- Base'!C114</f>
        <v>20950</v>
      </c>
      <c r="D114" s="81" t="str">
        <f>+'2.- Base'!D114</f>
        <v>Control de la presión de líquido intersticial en la detección de Síndrome Compartimental Muscular</v>
      </c>
      <c r="E114" s="335">
        <f>+'2.- Base'!G114</f>
        <v>68.388413411896749</v>
      </c>
      <c r="F114" s="335">
        <f>+'2.- Base'!N114</f>
        <v>68.388413411896749</v>
      </c>
      <c r="G114" s="335">
        <f>VLOOKUP(C114,'2.- Base'!$C$6:$G$2390,5,0)</f>
        <v>68.388413411896749</v>
      </c>
      <c r="H114" s="335">
        <f>VLOOKUP(C114,'2.- Base'!J114:N2498,5,0)</f>
        <v>68.388413411896749</v>
      </c>
      <c r="J114" s="335">
        <v>6.1131310922915674</v>
      </c>
      <c r="K114" s="335">
        <v>6.3603595325426454</v>
      </c>
      <c r="L114" s="441"/>
      <c r="M114" s="451">
        <f t="shared" si="6"/>
        <v>74.501544504188317</v>
      </c>
      <c r="N114" s="451">
        <f t="shared" si="2"/>
        <v>74.748772944439395</v>
      </c>
    </row>
    <row r="115" spans="1:14">
      <c r="A115" s="444">
        <v>21010</v>
      </c>
      <c r="B115" s="52">
        <f>+'2.- Base'!B115</f>
        <v>110</v>
      </c>
      <c r="C115" s="334">
        <f>+'2.- Base'!C115</f>
        <v>21010</v>
      </c>
      <c r="D115" s="81" t="str">
        <f>+'2.- Base'!D115</f>
        <v>Artrotomía de articulación témporomandibular</v>
      </c>
      <c r="E115" s="335">
        <f>+'2.- Base'!G115</f>
        <v>371.25902855218862</v>
      </c>
      <c r="F115" s="335">
        <f>+'2.- Base'!N115</f>
        <v>371.25902855218862</v>
      </c>
      <c r="G115" s="335">
        <f>VLOOKUP(C115,'2.- Base'!$C$6:$G$2390,5,0)</f>
        <v>371.25902855218862</v>
      </c>
      <c r="H115" s="335">
        <f>VLOOKUP(C115,'2.- Base'!J115:N2499,5,0)</f>
        <v>371.25902855218862</v>
      </c>
      <c r="J115" s="335">
        <v>20.574918446656511</v>
      </c>
      <c r="K115" s="335">
        <v>21.444556918123908</v>
      </c>
      <c r="L115" s="441"/>
      <c r="M115" s="451">
        <f t="shared" si="6"/>
        <v>391.83394699884514</v>
      </c>
      <c r="N115" s="451">
        <f t="shared" si="2"/>
        <v>392.70358547031253</v>
      </c>
    </row>
    <row r="116" spans="1:14">
      <c r="A116" s="444">
        <v>21015</v>
      </c>
      <c r="B116" s="52">
        <f>+'2.- Base'!B116</f>
        <v>111</v>
      </c>
      <c r="C116" s="334">
        <f>+'2.- Base'!C116</f>
        <v>21015</v>
      </c>
      <c r="D116" s="81" t="str">
        <f>+'2.- Base'!D116</f>
        <v>Resección radical de tumor de tejido blando de cara o cuero cabelludo</v>
      </c>
      <c r="E116" s="335">
        <f>+'2.- Base'!G116</f>
        <v>371.96576283950617</v>
      </c>
      <c r="F116" s="335">
        <f>+'2.- Base'!N116</f>
        <v>371.96576283950617</v>
      </c>
      <c r="G116" s="335">
        <f>VLOOKUP(C116,'2.- Base'!$C$6:$G$2390,5,0)</f>
        <v>371.96576283950617</v>
      </c>
      <c r="H116" s="335">
        <f>VLOOKUP(C116,'2.- Base'!J116:N2500,5,0)</f>
        <v>371.96576283950617</v>
      </c>
      <c r="J116" s="335">
        <v>18.707229082119682</v>
      </c>
      <c r="K116" s="335">
        <v>19.495338946887102</v>
      </c>
      <c r="L116" s="441"/>
      <c r="M116" s="451">
        <f t="shared" si="6"/>
        <v>390.67299192162585</v>
      </c>
      <c r="N116" s="451">
        <f t="shared" si="2"/>
        <v>391.46110178639327</v>
      </c>
    </row>
    <row r="117" spans="1:14">
      <c r="A117" s="444">
        <v>21025</v>
      </c>
      <c r="B117" s="52">
        <f>+'2.- Base'!B117</f>
        <v>112</v>
      </c>
      <c r="C117" s="334">
        <f>+'2.- Base'!C117</f>
        <v>21025</v>
      </c>
      <c r="D117" s="81" t="str">
        <f>+'2.- Base'!D117</f>
        <v>Excisión de huesos, mandíbula (osteomielitis o absceso óseo)</v>
      </c>
      <c r="E117" s="335">
        <f>+'2.- Base'!G117</f>
        <v>371.96576283950617</v>
      </c>
      <c r="F117" s="335">
        <f>+'2.- Base'!N117</f>
        <v>371.96576283950617</v>
      </c>
      <c r="G117" s="335">
        <f>VLOOKUP(C117,'2.- Base'!$C$6:$G$2390,5,0)</f>
        <v>371.96576283950617</v>
      </c>
      <c r="H117" s="335">
        <f>VLOOKUP(C117,'2.- Base'!J117:N2501,5,0)</f>
        <v>371.96576283950617</v>
      </c>
      <c r="J117" s="335">
        <v>18.707229082119682</v>
      </c>
      <c r="K117" s="335">
        <v>19.495338946887102</v>
      </c>
      <c r="L117" s="441"/>
      <c r="M117" s="451">
        <f t="shared" si="6"/>
        <v>390.67299192162585</v>
      </c>
      <c r="N117" s="451">
        <f t="shared" si="2"/>
        <v>391.46110178639327</v>
      </c>
    </row>
    <row r="118" spans="1:14">
      <c r="A118" s="444">
        <v>21031</v>
      </c>
      <c r="B118" s="52">
        <f>+'2.- Base'!B118</f>
        <v>113</v>
      </c>
      <c r="C118" s="334">
        <f>+'2.- Base'!C118</f>
        <v>21031</v>
      </c>
      <c r="D118" s="81" t="str">
        <f>+'2.- Base'!D118</f>
        <v>Excisión de abultamiento mandibular o palatino maxilar</v>
      </c>
      <c r="E118" s="335">
        <f>+'2.- Base'!G118</f>
        <v>364.93249712682388</v>
      </c>
      <c r="F118" s="335">
        <f>+'2.- Base'!N118</f>
        <v>364.93249712682388</v>
      </c>
      <c r="G118" s="335">
        <f>VLOOKUP(C118,'2.- Base'!$C$6:$G$2390,5,0)</f>
        <v>364.93249712682388</v>
      </c>
      <c r="H118" s="335">
        <f>VLOOKUP(C118,'2.- Base'!J118:N2502,5,0)</f>
        <v>364.93249712682388</v>
      </c>
      <c r="J118" s="335">
        <v>16.839539717582795</v>
      </c>
      <c r="K118" s="335">
        <v>17.546120975650126</v>
      </c>
      <c r="L118" s="441"/>
      <c r="M118" s="451">
        <f t="shared" si="6"/>
        <v>381.77203684440667</v>
      </c>
      <c r="N118" s="451">
        <f t="shared" si="2"/>
        <v>382.478618102474</v>
      </c>
    </row>
    <row r="119" spans="1:14">
      <c r="A119" s="444">
        <v>21034</v>
      </c>
      <c r="B119" s="52">
        <f>+'2.- Base'!B119</f>
        <v>114</v>
      </c>
      <c r="C119" s="334">
        <f>+'2.- Base'!C119</f>
        <v>21034</v>
      </c>
      <c r="D119" s="81" t="str">
        <f>+'2.- Base'!D119</f>
        <v>Excisión de tumor maligno de huesos faciales distinto de la mandíbula</v>
      </c>
      <c r="E119" s="335" t="s">
        <v>3270</v>
      </c>
      <c r="F119" s="335">
        <f>+'2.- Base'!N119</f>
        <v>355.87526283950615</v>
      </c>
      <c r="G119" s="335" t="str">
        <f>E119</f>
        <v>NC</v>
      </c>
      <c r="H119" s="335">
        <f>VLOOKUP(C119,'2.- Base'!J119:N2503,5,0)</f>
        <v>355.87526283950615</v>
      </c>
      <c r="J119" s="335" t="s">
        <v>3270</v>
      </c>
      <c r="K119" s="335">
        <v>22.508442982664405</v>
      </c>
      <c r="L119" s="441"/>
      <c r="M119" s="335" t="str">
        <f>G119</f>
        <v>NC</v>
      </c>
      <c r="N119" s="451">
        <f t="shared" si="2"/>
        <v>378.38370582217055</v>
      </c>
    </row>
    <row r="120" spans="1:14">
      <c r="A120" s="444">
        <v>21045</v>
      </c>
      <c r="B120" s="52">
        <f>+'2.- Base'!B120</f>
        <v>115</v>
      </c>
      <c r="C120" s="334">
        <f>+'2.- Base'!C120</f>
        <v>21045</v>
      </c>
      <c r="D120" s="81" t="str">
        <f>+'2.- Base'!D120</f>
        <v>Resección radical de tumor maligno de mandíbula</v>
      </c>
      <c r="E120" s="335" t="s">
        <v>3270</v>
      </c>
      <c r="F120" s="335">
        <f>+'2.- Base'!N120</f>
        <v>370.64852855218851</v>
      </c>
      <c r="G120" s="335" t="str">
        <f>E120</f>
        <v>NC</v>
      </c>
      <c r="H120" s="335">
        <f>VLOOKUP(C120,'2.- Base'!J120:N2504,5,0)</f>
        <v>370.64852855218851</v>
      </c>
      <c r="J120" s="335" t="s">
        <v>3270</v>
      </c>
      <c r="K120" s="335">
        <v>24.770711437807904</v>
      </c>
      <c r="L120" s="441"/>
      <c r="M120" s="335" t="str">
        <f>G120</f>
        <v>NC</v>
      </c>
      <c r="N120" s="451">
        <f t="shared" si="2"/>
        <v>395.41923998999641</v>
      </c>
    </row>
    <row r="121" spans="1:14">
      <c r="A121" s="444">
        <v>21050</v>
      </c>
      <c r="B121" s="52">
        <f>+'2.- Base'!B121</f>
        <v>116</v>
      </c>
      <c r="C121" s="334">
        <f>+'2.- Base'!C121</f>
        <v>21050</v>
      </c>
      <c r="D121" s="81" t="str">
        <f>+'2.- Base'!D121</f>
        <v>Condilectomía, articulación témporomandibular</v>
      </c>
      <c r="E121" s="335">
        <f>+'2.- Base'!G121</f>
        <v>371.96576283950617</v>
      </c>
      <c r="F121" s="335">
        <f>+'2.- Base'!N121</f>
        <v>371.96576283950617</v>
      </c>
      <c r="G121" s="335">
        <f>VLOOKUP(C121,'2.- Base'!$C$6:$G$2390,5,0)</f>
        <v>371.96576283950617</v>
      </c>
      <c r="H121" s="335">
        <f>VLOOKUP(C121,'2.- Base'!J121:N2505,5,0)</f>
        <v>371.96576283950617</v>
      </c>
      <c r="J121" s="335">
        <v>18.707229082119682</v>
      </c>
      <c r="K121" s="335">
        <v>19.495338946887102</v>
      </c>
      <c r="L121" s="441"/>
      <c r="M121" s="451">
        <f>G121+J121</f>
        <v>390.67299192162585</v>
      </c>
      <c r="N121" s="451">
        <f t="shared" si="2"/>
        <v>391.46110178639327</v>
      </c>
    </row>
    <row r="122" spans="1:14">
      <c r="A122" s="444">
        <v>21060</v>
      </c>
      <c r="B122" s="52">
        <f>+'2.- Base'!B122</f>
        <v>117</v>
      </c>
      <c r="C122" s="334">
        <f>+'2.- Base'!C122</f>
        <v>21060</v>
      </c>
      <c r="D122" s="81" t="str">
        <f>+'2.- Base'!D122</f>
        <v>Meniscectomía, parcial o completa, articulación témporomandibular</v>
      </c>
      <c r="E122" s="335" t="s">
        <v>3270</v>
      </c>
      <c r="F122" s="335">
        <f>+'2.- Base'!N122</f>
        <v>370.64852855218851</v>
      </c>
      <c r="G122" s="335" t="str">
        <f>E122</f>
        <v>NC</v>
      </c>
      <c r="H122" s="335">
        <f>VLOOKUP(C122,'2.- Base'!J122:N2506,5,0)</f>
        <v>370.64852855218851</v>
      </c>
      <c r="J122" s="335" t="s">
        <v>3270</v>
      </c>
      <c r="K122" s="335">
        <v>24.770711437807904</v>
      </c>
      <c r="L122" s="441"/>
      <c r="M122" s="335" t="str">
        <f>G122</f>
        <v>NC</v>
      </c>
      <c r="N122" s="451">
        <f t="shared" si="2"/>
        <v>395.41923998999641</v>
      </c>
    </row>
    <row r="123" spans="1:14" ht="25.5">
      <c r="A123" s="444">
        <v>21310</v>
      </c>
      <c r="B123" s="52">
        <f>+'2.- Base'!B123</f>
        <v>118</v>
      </c>
      <c r="C123" s="334">
        <f>+'2.- Base'!C123</f>
        <v>21310</v>
      </c>
      <c r="D123" s="81" t="str">
        <f>+'2.- Base'!D123</f>
        <v>Tratamiento cerrado de fractura de huesos nasales, tabique nasal sin manipulación</v>
      </c>
      <c r="E123" s="335">
        <f>+'2.- Base'!G123</f>
        <v>22.970588552188556</v>
      </c>
      <c r="F123" s="335">
        <f>+'2.- Base'!N123</f>
        <v>22.970588552188556</v>
      </c>
      <c r="G123" s="335">
        <f>VLOOKUP(C123,'2.- Base'!$C$6:$G$2390,5,0)</f>
        <v>22.970588552188556</v>
      </c>
      <c r="H123" s="335">
        <f>VLOOKUP(C123,'2.- Base'!J123:N2507,5,0)</f>
        <v>22.970588552188556</v>
      </c>
      <c r="J123" s="335">
        <v>13.662466639153582</v>
      </c>
      <c r="K123" s="335">
        <v>14.257572780267157</v>
      </c>
      <c r="L123" s="441"/>
      <c r="M123" s="451">
        <f>G123+J123</f>
        <v>36.633055191342137</v>
      </c>
      <c r="N123" s="451">
        <f t="shared" si="2"/>
        <v>37.228161332455713</v>
      </c>
    </row>
    <row r="124" spans="1:14">
      <c r="A124" s="444">
        <v>21325</v>
      </c>
      <c r="B124" s="52">
        <f>+'2.- Base'!B124</f>
        <v>119</v>
      </c>
      <c r="C124" s="334">
        <f>+'2.- Base'!C124</f>
        <v>21325</v>
      </c>
      <c r="D124" s="81" t="str">
        <f>+'2.- Base'!D124</f>
        <v>Tratamiento abierto de fractura nasal; sin complicaciones</v>
      </c>
      <c r="E124" s="335">
        <f>+'2.- Base'!G124</f>
        <v>119.35545903479235</v>
      </c>
      <c r="F124" s="335">
        <f>+'2.- Base'!N124</f>
        <v>119.35545903479235</v>
      </c>
      <c r="G124" s="335">
        <f>VLOOKUP(C124,'2.- Base'!$C$6:$G$2390,5,0)</f>
        <v>119.35545903479235</v>
      </c>
      <c r="H124" s="335">
        <f>VLOOKUP(C124,'2.- Base'!J124:N2508,5,0)</f>
        <v>119.35545903479235</v>
      </c>
      <c r="J124" s="335">
        <v>13.850382254215248</v>
      </c>
      <c r="K124" s="335">
        <v>14.439825037705646</v>
      </c>
      <c r="L124" s="441"/>
      <c r="M124" s="451">
        <f>G124+J124</f>
        <v>133.20584128900759</v>
      </c>
      <c r="N124" s="451">
        <f t="shared" si="2"/>
        <v>133.79528407249799</v>
      </c>
    </row>
    <row r="125" spans="1:14">
      <c r="A125" s="444">
        <v>21338</v>
      </c>
      <c r="B125" s="52">
        <f>+'2.- Base'!B125</f>
        <v>120</v>
      </c>
      <c r="C125" s="334">
        <f>+'2.- Base'!C125</f>
        <v>21338</v>
      </c>
      <c r="D125" s="81" t="str">
        <f>+'2.- Base'!D125</f>
        <v>Tratamiento abierto de fractura nasoetmoidal</v>
      </c>
      <c r="E125" s="335" t="s">
        <v>3270</v>
      </c>
      <c r="F125" s="335">
        <f>+'2.- Base'!N125</f>
        <v>353.06536427048258</v>
      </c>
      <c r="G125" s="335" t="str">
        <f>E125</f>
        <v>NC</v>
      </c>
      <c r="H125" s="335">
        <f>VLOOKUP(C125,'2.- Base'!J125:N2509,5,0)</f>
        <v>353.06536427048258</v>
      </c>
      <c r="J125" s="335" t="s">
        <v>3270</v>
      </c>
      <c r="K125" s="335">
        <v>19.115040299949101</v>
      </c>
      <c r="L125" s="441"/>
      <c r="M125" s="335" t="str">
        <f>G125</f>
        <v>NC</v>
      </c>
      <c r="N125" s="451">
        <f t="shared" si="2"/>
        <v>372.18040457043168</v>
      </c>
    </row>
    <row r="126" spans="1:14">
      <c r="A126" s="444">
        <v>21343</v>
      </c>
      <c r="B126" s="52">
        <f>+'2.- Base'!B126</f>
        <v>121</v>
      </c>
      <c r="C126" s="334">
        <f>+'2.- Base'!C126</f>
        <v>21343</v>
      </c>
      <c r="D126" s="81" t="str">
        <f>+'2.- Base'!D126</f>
        <v>Tratamiento abierto de fractura de seno frontal</v>
      </c>
      <c r="E126" s="335" t="s">
        <v>3270</v>
      </c>
      <c r="F126" s="335">
        <f>+'2.- Base'!N126</f>
        <v>353.06536427048258</v>
      </c>
      <c r="G126" s="335" t="str">
        <f>E126</f>
        <v>NC</v>
      </c>
      <c r="H126" s="335">
        <f>VLOOKUP(C126,'2.- Base'!J126:N2510,5,0)</f>
        <v>353.06536427048258</v>
      </c>
      <c r="J126" s="335" t="s">
        <v>3270</v>
      </c>
      <c r="K126" s="335">
        <v>19.115040299949101</v>
      </c>
      <c r="L126" s="441"/>
      <c r="M126" s="335" t="str">
        <f>G126</f>
        <v>NC</v>
      </c>
      <c r="N126" s="451">
        <f t="shared" si="2"/>
        <v>372.18040457043168</v>
      </c>
    </row>
    <row r="127" spans="1:14" ht="38.25">
      <c r="A127" s="444">
        <v>21345</v>
      </c>
      <c r="B127" s="52">
        <f>+'2.- Base'!B127</f>
        <v>122</v>
      </c>
      <c r="C127" s="334">
        <f>+'2.- Base'!C127</f>
        <v>21345</v>
      </c>
      <c r="D127" s="81" t="str">
        <f>+'2.- Base'!D127</f>
        <v>Tratamiento cerrado de fractura de complejo nasomaxilar (LeFort tipo II); empleando fijación con alambre interdentario o fijación de dentadura o férula</v>
      </c>
      <c r="E127" s="335">
        <f>+'2.- Base'!G127</f>
        <v>23.001878009259261</v>
      </c>
      <c r="F127" s="335">
        <f>+'2.- Base'!N127</f>
        <v>23.001878009259261</v>
      </c>
      <c r="G127" s="335">
        <f>VLOOKUP(C127,'2.- Base'!$C$6:$G$2390,5,0)</f>
        <v>23.001878009259261</v>
      </c>
      <c r="H127" s="335">
        <f>VLOOKUP(C127,'2.- Base'!J127:N2511,5,0)</f>
        <v>23.001878009259261</v>
      </c>
      <c r="J127" s="335">
        <v>31.878121990740741</v>
      </c>
      <c r="K127" s="335">
        <v>31.878121990740741</v>
      </c>
      <c r="L127" s="441"/>
      <c r="M127" s="451">
        <f>G127+J127</f>
        <v>54.88</v>
      </c>
      <c r="N127" s="451">
        <f t="shared" si="2"/>
        <v>54.88</v>
      </c>
    </row>
    <row r="128" spans="1:14">
      <c r="A128" s="444">
        <v>21346</v>
      </c>
      <c r="B128" s="52">
        <f>+'2.- Base'!B128</f>
        <v>123</v>
      </c>
      <c r="C128" s="334">
        <f>+'2.- Base'!C128</f>
        <v>21346</v>
      </c>
      <c r="D128" s="81" t="str">
        <f>+'2.- Base'!D128</f>
        <v>Tratamiento abierto de fractura de complejo nasomaxilar (LeFort tipo II)</v>
      </c>
      <c r="E128" s="335" t="s">
        <v>3270</v>
      </c>
      <c r="F128" s="335">
        <f>+'2.- Base'!N128</f>
        <v>355.87526283950615</v>
      </c>
      <c r="G128" s="335" t="str">
        <f>E128</f>
        <v>NC</v>
      </c>
      <c r="H128" s="335">
        <f>VLOOKUP(C128,'2.- Base'!J128:N2512,5,0)</f>
        <v>355.87526283950615</v>
      </c>
      <c r="J128" s="335" t="s">
        <v>3270</v>
      </c>
      <c r="K128" s="335">
        <v>22.508442982664405</v>
      </c>
      <c r="L128" s="441"/>
      <c r="M128" s="335" t="str">
        <f>G128</f>
        <v>NC</v>
      </c>
      <c r="N128" s="451">
        <f t="shared" si="2"/>
        <v>378.38370582217055</v>
      </c>
    </row>
    <row r="129" spans="1:14" ht="25.5">
      <c r="A129" s="444">
        <v>21360</v>
      </c>
      <c r="B129" s="52">
        <f>+'2.- Base'!B129</f>
        <v>124</v>
      </c>
      <c r="C129" s="334">
        <f>+'2.- Base'!C129</f>
        <v>21360</v>
      </c>
      <c r="D129" s="81" t="str">
        <f>+'2.- Base'!D129</f>
        <v>Tratamiento abierto de fractura malar deprimida, incluyendo el arco cigomático y trípode malar</v>
      </c>
      <c r="E129" s="335">
        <f>+'2.- Base'!G129</f>
        <v>371.96576283950617</v>
      </c>
      <c r="F129" s="335">
        <f>+'2.- Base'!N129</f>
        <v>371.96576283950617</v>
      </c>
      <c r="G129" s="335">
        <f>VLOOKUP(C129,'2.- Base'!$C$6:$G$2390,5,0)</f>
        <v>371.96576283950617</v>
      </c>
      <c r="H129" s="335">
        <f>VLOOKUP(C129,'2.- Base'!J129:N2513,5,0)</f>
        <v>371.96576283950617</v>
      </c>
      <c r="J129" s="335">
        <v>18.707229082119682</v>
      </c>
      <c r="K129" s="335">
        <v>19.495338946887102</v>
      </c>
      <c r="L129" s="441"/>
      <c r="M129" s="451">
        <f>G129+J129</f>
        <v>390.67299192162585</v>
      </c>
      <c r="N129" s="451">
        <f t="shared" si="2"/>
        <v>391.46110178639327</v>
      </c>
    </row>
    <row r="130" spans="1:14">
      <c r="A130" s="444">
        <v>21385</v>
      </c>
      <c r="B130" s="52">
        <f>+'2.- Base'!B130</f>
        <v>125</v>
      </c>
      <c r="C130" s="334">
        <f>+'2.- Base'!C130</f>
        <v>21385</v>
      </c>
      <c r="D130" s="81" t="str">
        <f>+'2.- Base'!D130</f>
        <v>Tratamiento abierto de fractura "por estallido" de piso orbitario</v>
      </c>
      <c r="E130" s="335" t="s">
        <v>3270</v>
      </c>
      <c r="F130" s="335">
        <f>+'2.- Base'!N130</f>
        <v>357.37374617283945</v>
      </c>
      <c r="G130" s="335" t="str">
        <f>E130</f>
        <v>NC</v>
      </c>
      <c r="H130" s="335">
        <f>VLOOKUP(C130,'2.- Base'!J130:N2514,5,0)</f>
        <v>357.37374617283945</v>
      </c>
      <c r="J130" s="335" t="s">
        <v>3270</v>
      </c>
      <c r="K130" s="335">
        <v>22.508442982664405</v>
      </c>
      <c r="L130" s="441"/>
      <c r="M130" s="335" t="str">
        <f>G130</f>
        <v>NC</v>
      </c>
      <c r="N130" s="451">
        <f t="shared" si="2"/>
        <v>379.88218915550385</v>
      </c>
    </row>
    <row r="131" spans="1:14">
      <c r="A131" s="444">
        <v>21400</v>
      </c>
      <c r="B131" s="52">
        <f>+'2.- Base'!B131</f>
        <v>126</v>
      </c>
      <c r="C131" s="334">
        <f>+'2.- Base'!C131</f>
        <v>21400</v>
      </c>
      <c r="D131" s="81" t="str">
        <f>+'2.- Base'!D131</f>
        <v>Tratamiento cerrado de fractura de órbita</v>
      </c>
      <c r="E131" s="335">
        <f>+'2.- Base'!G131</f>
        <v>23.074886742424244</v>
      </c>
      <c r="F131" s="335">
        <f>+'2.- Base'!N131</f>
        <v>23.074886742424244</v>
      </c>
      <c r="G131" s="335">
        <f>VLOOKUP(C131,'2.- Base'!$C$6:$G$2390,5,0)</f>
        <v>23.074886742424244</v>
      </c>
      <c r="H131" s="335">
        <f>VLOOKUP(C131,'2.- Base'!J131:N2515,5,0)</f>
        <v>23.074886742424244</v>
      </c>
      <c r="J131" s="335">
        <v>63.575113257575765</v>
      </c>
      <c r="K131" s="335">
        <v>63.575113257575765</v>
      </c>
      <c r="L131" s="441"/>
      <c r="M131" s="451">
        <f>G131+J131</f>
        <v>86.65</v>
      </c>
      <c r="N131" s="451">
        <f t="shared" si="2"/>
        <v>86.65</v>
      </c>
    </row>
    <row r="132" spans="1:14">
      <c r="A132" s="444">
        <v>21406</v>
      </c>
      <c r="B132" s="52">
        <f>+'2.- Base'!B132</f>
        <v>127</v>
      </c>
      <c r="C132" s="334">
        <f>+'2.- Base'!C132</f>
        <v>21406</v>
      </c>
      <c r="D132" s="81" t="str">
        <f>+'2.- Base'!D132</f>
        <v>Tratamiento abierto de fractura de órbita</v>
      </c>
      <c r="E132" s="335">
        <f>+'2.- Base'!G132</f>
        <v>340.31606713243548</v>
      </c>
      <c r="F132" s="335">
        <f>+'2.- Base'!N132</f>
        <v>340.31606713243548</v>
      </c>
      <c r="G132" s="335">
        <f>VLOOKUP(C132,'2.- Base'!$C$6:$G$2390,5,0)</f>
        <v>340.31606713243548</v>
      </c>
      <c r="H132" s="335">
        <f>VLOOKUP(C132,'2.- Base'!J132:N2516,5,0)</f>
        <v>340.31606713243548</v>
      </c>
      <c r="J132" s="335">
        <v>10.30262694170392</v>
      </c>
      <c r="K132" s="335">
        <v>10.723858076320937</v>
      </c>
      <c r="L132" s="441"/>
      <c r="M132" s="451">
        <f>G132+J132</f>
        <v>350.6186940741394</v>
      </c>
      <c r="N132" s="451">
        <f t="shared" si="2"/>
        <v>351.03992520875642</v>
      </c>
    </row>
    <row r="133" spans="1:14">
      <c r="A133" s="444">
        <v>21421</v>
      </c>
      <c r="B133" s="52">
        <f>+'2.- Base'!B133</f>
        <v>128</v>
      </c>
      <c r="C133" s="334">
        <f>+'2.- Base'!C133</f>
        <v>21421</v>
      </c>
      <c r="D133" s="81" t="str">
        <f>+'2.- Base'!D133</f>
        <v>Tratamiento cerrado de fractura maxilar (LeFort I)</v>
      </c>
      <c r="E133" s="335">
        <f>+'2.- Base'!G133</f>
        <v>22.949728914141417</v>
      </c>
      <c r="F133" s="335">
        <f>+'2.- Base'!N133</f>
        <v>22.949728914141417</v>
      </c>
      <c r="G133" s="335">
        <f>VLOOKUP(C133,'2.- Base'!$C$6:$G$2390,5,0)</f>
        <v>22.949728914141417</v>
      </c>
      <c r="H133" s="335">
        <f>VLOOKUP(C133,'2.- Base'!J133:N2517,5,0)</f>
        <v>22.949728914141417</v>
      </c>
      <c r="J133" s="335">
        <v>1.3188514062925805</v>
      </c>
      <c r="K133" s="335">
        <v>1.3766181921628728</v>
      </c>
      <c r="L133" s="441"/>
      <c r="M133" s="451">
        <f>G133+J133</f>
        <v>24.268580320433998</v>
      </c>
      <c r="N133" s="451">
        <f t="shared" si="2"/>
        <v>24.32634710630429</v>
      </c>
    </row>
    <row r="134" spans="1:14">
      <c r="A134" s="444">
        <v>21422</v>
      </c>
      <c r="B134" s="52">
        <f>+'2.- Base'!B134</f>
        <v>129</v>
      </c>
      <c r="C134" s="334">
        <f>+'2.- Base'!C134</f>
        <v>21422</v>
      </c>
      <c r="D134" s="81" t="str">
        <f>+'2.- Base'!D134</f>
        <v>Tratamiento abierto de fractura maxilar (LeFort I)</v>
      </c>
      <c r="E134" s="335" t="s">
        <v>3270</v>
      </c>
      <c r="F134" s="335">
        <f>+'2.- Base'!N134</f>
        <v>355.87526283950615</v>
      </c>
      <c r="G134" s="335" t="str">
        <f>E134</f>
        <v>NC</v>
      </c>
      <c r="H134" s="335">
        <f>VLOOKUP(C134,'2.- Base'!J134:N2518,5,0)</f>
        <v>355.87526283950615</v>
      </c>
      <c r="J134" s="335" t="s">
        <v>3270</v>
      </c>
      <c r="K134" s="335">
        <v>22.508442982664405</v>
      </c>
      <c r="L134" s="441"/>
      <c r="M134" s="335" t="str">
        <f>G134</f>
        <v>NC</v>
      </c>
      <c r="N134" s="451">
        <f t="shared" si="2"/>
        <v>378.38370582217055</v>
      </c>
    </row>
    <row r="135" spans="1:14">
      <c r="A135" s="444">
        <v>21431</v>
      </c>
      <c r="B135" s="52">
        <f>+'2.- Base'!B135</f>
        <v>130</v>
      </c>
      <c r="C135" s="334">
        <f>+'2.- Base'!C135</f>
        <v>21431</v>
      </c>
      <c r="D135" s="81" t="str">
        <f>+'2.- Base'!D135</f>
        <v>Tratamiento cerrado de disyunción craneofacial (LeFort III)</v>
      </c>
      <c r="E135" s="335">
        <f>+'2.- Base'!G135</f>
        <v>23.095746380471383</v>
      </c>
      <c r="F135" s="335">
        <f>+'2.- Base'!N135</f>
        <v>23.095746380471383</v>
      </c>
      <c r="G135" s="335">
        <f>VLOOKUP(C135,'2.- Base'!$C$6:$G$2390,5,0)</f>
        <v>23.095746380471383</v>
      </c>
      <c r="H135" s="335">
        <f>VLOOKUP(C135,'2.- Base'!J135:N2519,5,0)</f>
        <v>23.095746380471383</v>
      </c>
      <c r="J135" s="335">
        <v>90.654253619528617</v>
      </c>
      <c r="K135" s="335">
        <v>90.654253619528617</v>
      </c>
      <c r="L135" s="441"/>
      <c r="M135" s="451">
        <f>G135+J135</f>
        <v>113.75</v>
      </c>
      <c r="N135" s="451">
        <f t="shared" ref="N135:N198" si="7">H135+K135</f>
        <v>113.75</v>
      </c>
    </row>
    <row r="136" spans="1:14">
      <c r="A136" s="444">
        <v>21432</v>
      </c>
      <c r="B136" s="52">
        <f>+'2.- Base'!B136</f>
        <v>131</v>
      </c>
      <c r="C136" s="334">
        <f>+'2.- Base'!C136</f>
        <v>21432</v>
      </c>
      <c r="D136" s="81" t="str">
        <f>+'2.- Base'!D136</f>
        <v>Tratamiento abierto de disyunción craneofacial (LeFort III)</v>
      </c>
      <c r="E136" s="335" t="s">
        <v>3270</v>
      </c>
      <c r="F136" s="335">
        <f>+'2.- Base'!N136</f>
        <v>362.9085285521885</v>
      </c>
      <c r="G136" s="335" t="str">
        <f>E136</f>
        <v>NC</v>
      </c>
      <c r="H136" s="335">
        <f>VLOOKUP(C136,'2.- Base'!J136:N2520,5,0)</f>
        <v>362.9085285521885</v>
      </c>
      <c r="J136" s="335" t="s">
        <v>3270</v>
      </c>
      <c r="K136" s="335">
        <v>24.770711437807904</v>
      </c>
      <c r="L136" s="441"/>
      <c r="M136" s="335" t="str">
        <f>G136</f>
        <v>NC</v>
      </c>
      <c r="N136" s="451">
        <f t="shared" si="7"/>
        <v>387.6792399899964</v>
      </c>
    </row>
    <row r="137" spans="1:14" ht="25.5">
      <c r="A137" s="444">
        <v>21440</v>
      </c>
      <c r="B137" s="52">
        <f>+'2.- Base'!B137</f>
        <v>132</v>
      </c>
      <c r="C137" s="334">
        <f>+'2.- Base'!C137</f>
        <v>21440</v>
      </c>
      <c r="D137" s="81" t="str">
        <f>+'2.- Base'!D137</f>
        <v>Tratamiento cerrado de fractura del arco dentario de la mandíbula o del maxilar</v>
      </c>
      <c r="E137" s="335">
        <f>+'2.- Base'!G137</f>
        <v>23.064456923400677</v>
      </c>
      <c r="F137" s="335">
        <f>+'2.- Base'!N137</f>
        <v>23.064456923400677</v>
      </c>
      <c r="G137" s="335">
        <f>VLOOKUP(C137,'2.- Base'!$C$6:$G$2390,5,0)</f>
        <v>23.064456923400677</v>
      </c>
      <c r="H137" s="335">
        <f>VLOOKUP(C137,'2.- Base'!J137:N2521,5,0)</f>
        <v>23.064456923400677</v>
      </c>
      <c r="J137" s="335">
        <v>53.335543076599329</v>
      </c>
      <c r="K137" s="335">
        <v>53.335543076599329</v>
      </c>
      <c r="L137" s="441"/>
      <c r="M137" s="451">
        <f>G137+J137</f>
        <v>76.400000000000006</v>
      </c>
      <c r="N137" s="451">
        <f t="shared" si="7"/>
        <v>76.400000000000006</v>
      </c>
    </row>
    <row r="138" spans="1:14" ht="25.5">
      <c r="A138" s="444">
        <v>21445</v>
      </c>
      <c r="B138" s="52">
        <f>+'2.- Base'!B138</f>
        <v>133</v>
      </c>
      <c r="C138" s="334">
        <f>+'2.- Base'!C138</f>
        <v>21445</v>
      </c>
      <c r="D138" s="81" t="str">
        <f>+'2.- Base'!D138</f>
        <v>Tratamiento abierto de fractura del arco dentario de la mandíbula o del maxilar</v>
      </c>
      <c r="E138" s="335">
        <f>+'2.- Base'!G138</f>
        <v>371.96576283950617</v>
      </c>
      <c r="F138" s="335">
        <f>+'2.- Base'!N138</f>
        <v>371.96576283950617</v>
      </c>
      <c r="G138" s="335">
        <f>VLOOKUP(C138,'2.- Base'!$C$6:$G$2390,5,0)</f>
        <v>371.96576283950617</v>
      </c>
      <c r="H138" s="335">
        <f>VLOOKUP(C138,'2.- Base'!J138:N2522,5,0)</f>
        <v>371.96576283950617</v>
      </c>
      <c r="J138" s="335">
        <v>18.707229082119682</v>
      </c>
      <c r="K138" s="335">
        <v>19.495338946887102</v>
      </c>
      <c r="L138" s="441"/>
      <c r="M138" s="451">
        <f>G138+J138</f>
        <v>390.67299192162585</v>
      </c>
      <c r="N138" s="451">
        <f t="shared" si="7"/>
        <v>391.46110178639327</v>
      </c>
    </row>
    <row r="139" spans="1:14">
      <c r="A139" s="444">
        <v>21454</v>
      </c>
      <c r="B139" s="52">
        <f>+'2.- Base'!B139</f>
        <v>134</v>
      </c>
      <c r="C139" s="334">
        <f>+'2.- Base'!C139</f>
        <v>21454</v>
      </c>
      <c r="D139" s="81" t="str">
        <f>+'2.- Base'!D139</f>
        <v>Tratamiento abierto de fractura mandibular con fijación externa</v>
      </c>
      <c r="E139" s="335">
        <f>+'2.- Base'!G139</f>
        <v>371.96576283950617</v>
      </c>
      <c r="F139" s="335">
        <f>+'2.- Base'!N139</f>
        <v>371.96576283950617</v>
      </c>
      <c r="G139" s="335">
        <f>VLOOKUP(C139,'2.- Base'!$C$6:$G$2390,5,0)</f>
        <v>371.96576283950617</v>
      </c>
      <c r="H139" s="335">
        <f>VLOOKUP(C139,'2.- Base'!J139:N2523,5,0)</f>
        <v>371.96576283950617</v>
      </c>
      <c r="J139" s="335">
        <v>18.707229082119682</v>
      </c>
      <c r="K139" s="335">
        <v>19.495338946887102</v>
      </c>
      <c r="L139" s="441"/>
      <c r="M139" s="451">
        <f>G139+J139</f>
        <v>390.67299192162585</v>
      </c>
      <c r="N139" s="451">
        <f t="shared" si="7"/>
        <v>391.46110178639327</v>
      </c>
    </row>
    <row r="140" spans="1:14">
      <c r="A140" s="444">
        <v>21490</v>
      </c>
      <c r="B140" s="52">
        <f>+'2.- Base'!B140</f>
        <v>135</v>
      </c>
      <c r="C140" s="334">
        <f>+'2.- Base'!C140</f>
        <v>21490</v>
      </c>
      <c r="D140" s="81" t="str">
        <f>+'2.- Base'!D140</f>
        <v>Tratamiento abierto de luxación de articulación témporomandibular</v>
      </c>
      <c r="E140" s="335" t="s">
        <v>3270</v>
      </c>
      <c r="F140" s="335">
        <f>+'2.- Base'!N140</f>
        <v>353.06536427048258</v>
      </c>
      <c r="G140" s="335" t="str">
        <f>E140</f>
        <v>NC</v>
      </c>
      <c r="H140" s="335">
        <f>VLOOKUP(C140,'2.- Base'!J140:N2524,5,0)</f>
        <v>353.06536427048258</v>
      </c>
      <c r="J140" s="335" t="s">
        <v>3270</v>
      </c>
      <c r="K140" s="335">
        <v>19.115040299949101</v>
      </c>
      <c r="L140" s="441"/>
      <c r="M140" s="335" t="str">
        <f>G140</f>
        <v>NC</v>
      </c>
      <c r="N140" s="451">
        <f t="shared" si="7"/>
        <v>372.18040457043168</v>
      </c>
    </row>
    <row r="141" spans="1:14">
      <c r="A141" s="444">
        <v>21495</v>
      </c>
      <c r="B141" s="52">
        <f>+'2.- Base'!B141</f>
        <v>136</v>
      </c>
      <c r="C141" s="334">
        <f>+'2.- Base'!C141</f>
        <v>21495</v>
      </c>
      <c r="D141" s="81" t="str">
        <f>+'2.- Base'!D141</f>
        <v>Tratamiento abierto de fractura del hueso hioides</v>
      </c>
      <c r="E141" s="335" t="s">
        <v>3270</v>
      </c>
      <c r="F141" s="335">
        <f>+'2.- Base'!N141</f>
        <v>342.51546570145899</v>
      </c>
      <c r="G141" s="335" t="str">
        <f>E141</f>
        <v>NC</v>
      </c>
      <c r="H141" s="335">
        <f>VLOOKUP(C141,'2.- Base'!J141:N2525,5,0)</f>
        <v>342.51546570145899</v>
      </c>
      <c r="J141" s="335" t="s">
        <v>3270</v>
      </c>
      <c r="K141" s="335">
        <v>15.721637617233853</v>
      </c>
      <c r="L141" s="441"/>
      <c r="M141" s="335" t="str">
        <f>G141</f>
        <v>NC</v>
      </c>
      <c r="N141" s="451">
        <f t="shared" si="7"/>
        <v>358.23710331869285</v>
      </c>
    </row>
    <row r="142" spans="1:14">
      <c r="A142" s="444">
        <v>21555</v>
      </c>
      <c r="B142" s="52">
        <f>+'2.- Base'!B142</f>
        <v>137</v>
      </c>
      <c r="C142" s="334">
        <f>+'2.- Base'!C142</f>
        <v>21555</v>
      </c>
      <c r="D142" s="81" t="str">
        <f>+'2.- Base'!D142</f>
        <v>Excisión de tumor, tejido blando de cuello o tórax; subcutáneo</v>
      </c>
      <c r="E142" s="335">
        <f>+'2.- Base'!G142</f>
        <v>201.63215189674526</v>
      </c>
      <c r="F142" s="335">
        <f>+'2.- Base'!N142</f>
        <v>201.63215189674526</v>
      </c>
      <c r="G142" s="335">
        <f>VLOOKUP(C142,'2.- Base'!$C$6:$G$2390,5,0)</f>
        <v>201.63215189674526</v>
      </c>
      <c r="H142" s="335">
        <f>VLOOKUP(C142,'2.- Base'!J142:N2526,5,0)</f>
        <v>201.63215189674526</v>
      </c>
      <c r="J142" s="335">
        <v>6.4412210077976795</v>
      </c>
      <c r="K142" s="335">
        <v>6.6586306256645287</v>
      </c>
      <c r="L142" s="441"/>
      <c r="M142" s="451">
        <f>G142+J142</f>
        <v>208.07337290454294</v>
      </c>
      <c r="N142" s="451">
        <f t="shared" si="7"/>
        <v>208.29078252240978</v>
      </c>
    </row>
    <row r="143" spans="1:14">
      <c r="A143" s="444">
        <v>21600</v>
      </c>
      <c r="B143" s="52">
        <f>+'2.- Base'!B143</f>
        <v>138</v>
      </c>
      <c r="C143" s="334">
        <f>+'2.- Base'!C143</f>
        <v>21600</v>
      </c>
      <c r="D143" s="81" t="str">
        <f>+'2.- Base'!D143</f>
        <v>Excisión de costilla, parcial</v>
      </c>
      <c r="E143" s="335">
        <f>+'2.- Base'!G143</f>
        <v>257.30757713243548</v>
      </c>
      <c r="F143" s="335">
        <f>+'2.- Base'!N143</f>
        <v>257.30757713243548</v>
      </c>
      <c r="G143" s="335">
        <f>VLOOKUP(C143,'2.- Base'!$C$6:$G$2390,5,0)</f>
        <v>257.30757713243548</v>
      </c>
      <c r="H143" s="335">
        <f>VLOOKUP(C143,'2.- Base'!J143:N2527,5,0)</f>
        <v>257.30757713243548</v>
      </c>
      <c r="J143" s="335">
        <v>10.879826875523975</v>
      </c>
      <c r="K143" s="335">
        <v>11.336645032729109</v>
      </c>
      <c r="L143" s="441"/>
      <c r="M143" s="451">
        <f>G143+J143</f>
        <v>268.18740400795946</v>
      </c>
      <c r="N143" s="451">
        <f t="shared" si="7"/>
        <v>268.64422216516459</v>
      </c>
    </row>
    <row r="144" spans="1:14">
      <c r="A144" s="444">
        <v>21610</v>
      </c>
      <c r="B144" s="52">
        <f>+'2.- Base'!B144</f>
        <v>139</v>
      </c>
      <c r="C144" s="334">
        <f>+'2.- Base'!C144</f>
        <v>21610</v>
      </c>
      <c r="D144" s="81" t="str">
        <f>+'2.- Base'!D144</f>
        <v>Costotransversectomía</v>
      </c>
      <c r="E144" s="335">
        <f>+'2.- Base'!G144</f>
        <v>340.31606713243548</v>
      </c>
      <c r="F144" s="335">
        <f>+'2.- Base'!N144</f>
        <v>340.31606713243548</v>
      </c>
      <c r="G144" s="335">
        <f>VLOOKUP(C144,'2.- Base'!$C$6:$G$2390,5,0)</f>
        <v>340.31606713243548</v>
      </c>
      <c r="H144" s="335">
        <f>VLOOKUP(C144,'2.- Base'!J144:N2528,5,0)</f>
        <v>340.31606713243548</v>
      </c>
      <c r="J144" s="335">
        <v>10.30262694170392</v>
      </c>
      <c r="K144" s="335">
        <v>10.723858076320937</v>
      </c>
      <c r="L144" s="441"/>
      <c r="M144" s="451">
        <f>G144+J144</f>
        <v>350.6186940741394</v>
      </c>
      <c r="N144" s="451">
        <f t="shared" si="7"/>
        <v>351.03992520875642</v>
      </c>
    </row>
    <row r="145" spans="1:14">
      <c r="A145" s="444">
        <v>21620</v>
      </c>
      <c r="B145" s="52">
        <f>+'2.- Base'!B145</f>
        <v>140</v>
      </c>
      <c r="C145" s="334">
        <f>+'2.- Base'!C145</f>
        <v>21620</v>
      </c>
      <c r="D145" s="81" t="str">
        <f>+'2.- Base'!D145</f>
        <v>Ostectomía parcial del esternón</v>
      </c>
      <c r="E145" s="335">
        <f>+'2.- Base'!G145</f>
        <v>371.96576283950617</v>
      </c>
      <c r="F145" s="335">
        <f>+'2.- Base'!N145</f>
        <v>371.96576283950617</v>
      </c>
      <c r="G145" s="335">
        <f>VLOOKUP(C145,'2.- Base'!$C$6:$G$2390,5,0)</f>
        <v>371.96576283950617</v>
      </c>
      <c r="H145" s="335">
        <f>VLOOKUP(C145,'2.- Base'!J145:N2529,5,0)</f>
        <v>371.96576283950617</v>
      </c>
      <c r="J145" s="335">
        <v>18.707229082119682</v>
      </c>
      <c r="K145" s="335">
        <v>19.495338946887102</v>
      </c>
      <c r="L145" s="441"/>
      <c r="M145" s="451">
        <f>G145+J145</f>
        <v>390.67299192162585</v>
      </c>
      <c r="N145" s="451">
        <f t="shared" si="7"/>
        <v>391.46110178639327</v>
      </c>
    </row>
    <row r="146" spans="1:14">
      <c r="A146" s="444">
        <v>21630</v>
      </c>
      <c r="B146" s="52">
        <f>+'2.- Base'!B146</f>
        <v>141</v>
      </c>
      <c r="C146" s="334">
        <f>+'2.- Base'!C146</f>
        <v>21630</v>
      </c>
      <c r="D146" s="81" t="str">
        <f>+'2.- Base'!D146</f>
        <v>Resección radical del esternón</v>
      </c>
      <c r="E146" s="335" t="s">
        <v>3270</v>
      </c>
      <c r="F146" s="335">
        <f>+'2.- Base'!N146</f>
        <v>362.9085285521885</v>
      </c>
      <c r="G146" s="335" t="str">
        <f>E146</f>
        <v>NC</v>
      </c>
      <c r="H146" s="335">
        <f>VLOOKUP(C146,'2.- Base'!J146:N2530,5,0)</f>
        <v>362.9085285521885</v>
      </c>
      <c r="J146" s="335" t="s">
        <v>3270</v>
      </c>
      <c r="K146" s="335">
        <v>24.770711437807904</v>
      </c>
      <c r="L146" s="441"/>
      <c r="M146" s="335" t="str">
        <f>G146</f>
        <v>NC</v>
      </c>
      <c r="N146" s="451">
        <f t="shared" si="7"/>
        <v>387.6792399899964</v>
      </c>
    </row>
    <row r="147" spans="1:14">
      <c r="A147" s="444">
        <v>21700</v>
      </c>
      <c r="B147" s="52">
        <f>+'2.- Base'!B147</f>
        <v>142</v>
      </c>
      <c r="C147" s="334">
        <f>+'2.- Base'!C147</f>
        <v>21700</v>
      </c>
      <c r="D147" s="81" t="str">
        <f>+'2.- Base'!D147</f>
        <v>División del escaleno anterior</v>
      </c>
      <c r="E147" s="335">
        <f>+'2.- Base'!G147</f>
        <v>329.7661685634119</v>
      </c>
      <c r="F147" s="335">
        <f>+'2.- Base'!N147</f>
        <v>329.7661685634119</v>
      </c>
      <c r="G147" s="335">
        <f>VLOOKUP(C147,'2.- Base'!$C$6:$G$2390,5,0)</f>
        <v>329.7661685634119</v>
      </c>
      <c r="H147" s="335">
        <f>VLOOKUP(C147,'2.- Base'!J147:N2531,5,0)</f>
        <v>329.7661685634119</v>
      </c>
      <c r="J147" s="335">
        <v>7.5010928948987043</v>
      </c>
      <c r="K147" s="335">
        <v>7.8000311194657002</v>
      </c>
      <c r="L147" s="441"/>
      <c r="M147" s="451">
        <f t="shared" ref="M147:M173" si="8">G147+J147</f>
        <v>337.2672614583106</v>
      </c>
      <c r="N147" s="451">
        <f t="shared" si="7"/>
        <v>337.5661996828776</v>
      </c>
    </row>
    <row r="148" spans="1:14">
      <c r="A148" s="444">
        <v>21720</v>
      </c>
      <c r="B148" s="52">
        <f>+'2.- Base'!B148</f>
        <v>143</v>
      </c>
      <c r="C148" s="334">
        <f>+'2.- Base'!C148</f>
        <v>21720</v>
      </c>
      <c r="D148" s="81" t="str">
        <f>+'2.- Base'!D148</f>
        <v>División del esternocleidomastoideo por tortícolis</v>
      </c>
      <c r="E148" s="335">
        <f>+'2.- Base'!G148</f>
        <v>246.75767856341187</v>
      </c>
      <c r="F148" s="335">
        <f>+'2.- Base'!N148</f>
        <v>246.75767856341187</v>
      </c>
      <c r="G148" s="335">
        <f>VLOOKUP(C148,'2.- Base'!$C$6:$G$2390,5,0)</f>
        <v>246.75767856341187</v>
      </c>
      <c r="H148" s="335">
        <f>VLOOKUP(C148,'2.- Base'!J148:N2532,5,0)</f>
        <v>246.75767856341187</v>
      </c>
      <c r="J148" s="335">
        <v>7.9092714968328437</v>
      </c>
      <c r="K148" s="335">
        <v>8.2334650277525441</v>
      </c>
      <c r="L148" s="441"/>
      <c r="M148" s="451">
        <f t="shared" si="8"/>
        <v>254.66695006024472</v>
      </c>
      <c r="N148" s="451">
        <f t="shared" si="7"/>
        <v>254.99114359116442</v>
      </c>
    </row>
    <row r="149" spans="1:14">
      <c r="A149" s="444">
        <v>21740</v>
      </c>
      <c r="B149" s="52">
        <f>+'2.- Base'!B149</f>
        <v>144</v>
      </c>
      <c r="C149" s="334">
        <f>+'2.- Base'!C149</f>
        <v>21740</v>
      </c>
      <c r="D149" s="81" t="str">
        <f>+'2.- Base'!D149</f>
        <v>Corrección reconstructiva de pecho excavado o de pecho hundido</v>
      </c>
      <c r="E149" s="335">
        <f>+'2.- Base'!G149</f>
        <v>385.32555997755338</v>
      </c>
      <c r="F149" s="335">
        <f>+'2.- Base'!N149</f>
        <v>385.32555997755338</v>
      </c>
      <c r="G149" s="335">
        <f>VLOOKUP(C149,'2.- Base'!$C$6:$G$2390,5,0)</f>
        <v>385.32555997755338</v>
      </c>
      <c r="H149" s="335">
        <f>VLOOKUP(C149,'2.- Base'!J149:N2533,5,0)</f>
        <v>385.32555997755338</v>
      </c>
      <c r="J149" s="335">
        <v>24.310297175730113</v>
      </c>
      <c r="K149" s="335">
        <v>25.342992860597747</v>
      </c>
      <c r="L149" s="441"/>
      <c r="M149" s="451">
        <f t="shared" si="8"/>
        <v>409.6358571532835</v>
      </c>
      <c r="N149" s="451">
        <f t="shared" si="7"/>
        <v>410.66855283815113</v>
      </c>
    </row>
    <row r="150" spans="1:14">
      <c r="A150" s="444">
        <v>21800</v>
      </c>
      <c r="B150" s="52">
        <f>+'2.- Base'!B150</f>
        <v>145</v>
      </c>
      <c r="C150" s="334">
        <f>+'2.- Base'!C150</f>
        <v>21800</v>
      </c>
      <c r="D150" s="81" t="str">
        <f>+'2.- Base'!D150</f>
        <v>Tratamiento cerrado de fractura de costilla, cada una</v>
      </c>
      <c r="E150" s="335">
        <f>+'2.- Base'!G150</f>
        <v>22.928869276094279</v>
      </c>
      <c r="F150" s="335">
        <f>+'2.- Base'!N150</f>
        <v>22.928869276094279</v>
      </c>
      <c r="G150" s="335">
        <f>VLOOKUP(C150,'2.- Base'!$C$6:$G$2390,5,0)</f>
        <v>22.928869276094279</v>
      </c>
      <c r="H150" s="335">
        <f>VLOOKUP(C150,'2.- Base'!J150:N2534,5,0)</f>
        <v>22.928869276094279</v>
      </c>
      <c r="J150" s="335">
        <v>6.8312333195767891</v>
      </c>
      <c r="K150" s="335">
        <v>7.1287863901335804</v>
      </c>
      <c r="L150" s="441"/>
      <c r="M150" s="451">
        <f t="shared" si="8"/>
        <v>29.760102595671068</v>
      </c>
      <c r="N150" s="451">
        <f t="shared" si="7"/>
        <v>30.057655666227859</v>
      </c>
    </row>
    <row r="151" spans="1:14">
      <c r="A151" s="444">
        <v>21805</v>
      </c>
      <c r="B151" s="52">
        <f>+'2.- Base'!B151</f>
        <v>146</v>
      </c>
      <c r="C151" s="334">
        <f>+'2.- Base'!C151</f>
        <v>21805</v>
      </c>
      <c r="D151" s="81" t="str">
        <f>+'2.- Base'!D151</f>
        <v>Tratamiento abierto de fractura de costilla sin fijación, cada una</v>
      </c>
      <c r="E151" s="335">
        <f>+'2.- Base'!G151</f>
        <v>329.7661685634119</v>
      </c>
      <c r="F151" s="335">
        <f>+'2.- Base'!N151</f>
        <v>329.7661685634119</v>
      </c>
      <c r="G151" s="335">
        <f>VLOOKUP(C151,'2.- Base'!$C$6:$G$2390,5,0)</f>
        <v>329.7661685634119</v>
      </c>
      <c r="H151" s="335">
        <f>VLOOKUP(C151,'2.- Base'!J151:N2535,5,0)</f>
        <v>329.7661685634119</v>
      </c>
      <c r="J151" s="335">
        <v>6.4412210077977079</v>
      </c>
      <c r="K151" s="335">
        <v>6.6586306256645571</v>
      </c>
      <c r="L151" s="441"/>
      <c r="M151" s="451">
        <f t="shared" si="8"/>
        <v>336.2073895712096</v>
      </c>
      <c r="N151" s="451">
        <f t="shared" si="7"/>
        <v>336.42479918907645</v>
      </c>
    </row>
    <row r="152" spans="1:14">
      <c r="A152" s="444">
        <v>21820</v>
      </c>
      <c r="B152" s="52">
        <f>+'2.- Base'!B152</f>
        <v>147</v>
      </c>
      <c r="C152" s="334">
        <f>+'2.- Base'!C152</f>
        <v>21820</v>
      </c>
      <c r="D152" s="81" t="str">
        <f>+'2.- Base'!D152</f>
        <v>Tratamiento cerrado de fractura del esternón</v>
      </c>
      <c r="E152" s="335">
        <f>+'2.- Base'!G152</f>
        <v>22.970588552188556</v>
      </c>
      <c r="F152" s="335">
        <f>+'2.- Base'!N152</f>
        <v>22.970588552188556</v>
      </c>
      <c r="G152" s="335">
        <f>VLOOKUP(C152,'2.- Base'!$C$6:$G$2390,5,0)</f>
        <v>22.970588552188556</v>
      </c>
      <c r="H152" s="335">
        <f>VLOOKUP(C152,'2.- Base'!J152:N2536,5,0)</f>
        <v>22.970588552188556</v>
      </c>
      <c r="J152" s="335">
        <v>13.662466639153582</v>
      </c>
      <c r="K152" s="335">
        <v>14.257572780267157</v>
      </c>
      <c r="L152" s="441"/>
      <c r="M152" s="451">
        <f t="shared" si="8"/>
        <v>36.633055191342137</v>
      </c>
      <c r="N152" s="451">
        <f t="shared" si="7"/>
        <v>37.228161332455713</v>
      </c>
    </row>
    <row r="153" spans="1:14">
      <c r="A153" s="444">
        <v>21825</v>
      </c>
      <c r="B153" s="52">
        <f>+'2.- Base'!B153</f>
        <v>148</v>
      </c>
      <c r="C153" s="334">
        <f>+'2.- Base'!C153</f>
        <v>21825</v>
      </c>
      <c r="D153" s="81" t="str">
        <f>+'2.- Base'!D153</f>
        <v>Tratamiento abierto de fractura del esternón con o sin fijación esquelética</v>
      </c>
      <c r="E153" s="335">
        <f>+'2.- Base'!G153</f>
        <v>336.79943427609436</v>
      </c>
      <c r="F153" s="335">
        <f>+'2.- Base'!N153</f>
        <v>336.79943427609436</v>
      </c>
      <c r="G153" s="335">
        <f>VLOOKUP(C153,'2.- Base'!$C$6:$G$2390,5,0)</f>
        <v>336.79943427609436</v>
      </c>
      <c r="H153" s="335">
        <f>VLOOKUP(C153,'2.- Base'!J153:N2537,5,0)</f>
        <v>336.79943427609436</v>
      </c>
      <c r="J153" s="335">
        <v>9.368782259435477</v>
      </c>
      <c r="K153" s="335">
        <v>9.7492490907025058</v>
      </c>
      <c r="L153" s="441"/>
      <c r="M153" s="451">
        <f t="shared" si="8"/>
        <v>346.16821653552984</v>
      </c>
      <c r="N153" s="451">
        <f t="shared" si="7"/>
        <v>346.54868336679687</v>
      </c>
    </row>
    <row r="154" spans="1:14">
      <c r="A154" s="444">
        <v>21930</v>
      </c>
      <c r="B154" s="52">
        <f>+'2.- Base'!B154</f>
        <v>149</v>
      </c>
      <c r="C154" s="334">
        <f>+'2.- Base'!C154</f>
        <v>21930</v>
      </c>
      <c r="D154" s="81" t="str">
        <f>+'2.- Base'!D154</f>
        <v>Excisión de tumor de tejido blando de espalda o flanco</v>
      </c>
      <c r="E154" s="335">
        <f>+'2.- Base'!G154</f>
        <v>115.29101189674522</v>
      </c>
      <c r="F154" s="335">
        <f>+'2.- Base'!N154</f>
        <v>115.29101189674522</v>
      </c>
      <c r="G154" s="335">
        <f>VLOOKUP(C154,'2.- Base'!$C$6:$G$2390,5,0)</f>
        <v>115.29101189674522</v>
      </c>
      <c r="H154" s="335">
        <f>VLOOKUP(C154,'2.- Base'!J154:N2538,5,0)</f>
        <v>115.29101189674522</v>
      </c>
      <c r="J154" s="335">
        <v>54.482615596386054</v>
      </c>
      <c r="K154" s="335">
        <v>56.084330829960678</v>
      </c>
      <c r="L154" s="441"/>
      <c r="M154" s="451">
        <f t="shared" si="8"/>
        <v>169.77362749313127</v>
      </c>
      <c r="N154" s="451">
        <f t="shared" si="7"/>
        <v>171.3753427267059</v>
      </c>
    </row>
    <row r="155" spans="1:14">
      <c r="A155" s="444">
        <v>21935</v>
      </c>
      <c r="B155" s="52">
        <f>+'2.- Base'!B155</f>
        <v>150</v>
      </c>
      <c r="C155" s="334">
        <f>+'2.- Base'!C155</f>
        <v>21935</v>
      </c>
      <c r="D155" s="81" t="str">
        <f>+'2.- Base'!D155</f>
        <v>Resección radical de tumor de tejido blando de espalda o flanco</v>
      </c>
      <c r="E155" s="335">
        <f>+'2.- Base'!G155</f>
        <v>350.86596570145906</v>
      </c>
      <c r="F155" s="335">
        <f>+'2.- Base'!N155</f>
        <v>350.86596570145906</v>
      </c>
      <c r="G155" s="335">
        <f>VLOOKUP(C155,'2.- Base'!$C$6:$G$2390,5,0)</f>
        <v>350.86596570145906</v>
      </c>
      <c r="H155" s="335">
        <f>VLOOKUP(C155,'2.- Base'!J155:N2539,5,0)</f>
        <v>350.86596570145906</v>
      </c>
      <c r="J155" s="335">
        <v>13.104160988509193</v>
      </c>
      <c r="K155" s="335">
        <v>13.647685033176344</v>
      </c>
      <c r="L155" s="441"/>
      <c r="M155" s="451">
        <f t="shared" si="8"/>
        <v>363.97012668996825</v>
      </c>
      <c r="N155" s="451">
        <f t="shared" si="7"/>
        <v>364.51365073463541</v>
      </c>
    </row>
    <row r="156" spans="1:14" ht="25.5">
      <c r="A156" s="444">
        <v>22100</v>
      </c>
      <c r="B156" s="52">
        <f>+'2.- Base'!B156</f>
        <v>151</v>
      </c>
      <c r="C156" s="334">
        <f>+'2.- Base'!C156</f>
        <v>22100</v>
      </c>
      <c r="D156" s="81" t="str">
        <f>+'2.- Base'!D156</f>
        <v>Excisión parcial de elemento vertebral posterior debido a lesión ósea intrínseca, un solo segmento vertebral; cervical</v>
      </c>
      <c r="E156" s="335">
        <f>+'2.- Base'!G156</f>
        <v>343.83269998877665</v>
      </c>
      <c r="F156" s="335">
        <f>+'2.- Base'!N156</f>
        <v>343.83269998877665</v>
      </c>
      <c r="G156" s="335">
        <f>VLOOKUP(C156,'2.- Base'!$C$6:$G$2390,5,0)</f>
        <v>343.83269998877665</v>
      </c>
      <c r="H156" s="335">
        <f>VLOOKUP(C156,'2.- Base'!J156:N2540,5,0)</f>
        <v>343.83269998877665</v>
      </c>
      <c r="J156" s="335">
        <v>11.236471623972307</v>
      </c>
      <c r="K156" s="335">
        <v>11.698467061939482</v>
      </c>
      <c r="L156" s="441"/>
      <c r="M156" s="451">
        <f t="shared" si="8"/>
        <v>355.06917161274896</v>
      </c>
      <c r="N156" s="451">
        <f t="shared" si="7"/>
        <v>355.53116705071614</v>
      </c>
    </row>
    <row r="157" spans="1:14">
      <c r="A157" s="444">
        <v>22210</v>
      </c>
      <c r="B157" s="52">
        <f>+'2.- Base'!B157</f>
        <v>152</v>
      </c>
      <c r="C157" s="334">
        <f>+'2.- Base'!C157</f>
        <v>22210</v>
      </c>
      <c r="D157" s="81" t="str">
        <f>+'2.- Base'!D157</f>
        <v>Osteotomía de columna vertebral, abordaje posterior o posterolateral</v>
      </c>
      <c r="E157" s="335">
        <f>+'2.- Base'!G157</f>
        <v>357.89923141414141</v>
      </c>
      <c r="F157" s="335">
        <f>+'2.- Base'!N157</f>
        <v>357.89923141414141</v>
      </c>
      <c r="G157" s="335">
        <f>VLOOKUP(C157,'2.- Base'!$C$6:$G$2390,5,0)</f>
        <v>357.89923141414141</v>
      </c>
      <c r="H157" s="335">
        <f>VLOOKUP(C157,'2.- Base'!J157:N2541,5,0)</f>
        <v>357.89923141414141</v>
      </c>
      <c r="J157" s="335">
        <v>14.971850353046079</v>
      </c>
      <c r="K157" s="335">
        <v>15.596903004413264</v>
      </c>
      <c r="L157" s="441"/>
      <c r="M157" s="451">
        <f t="shared" si="8"/>
        <v>372.87108176718749</v>
      </c>
      <c r="N157" s="451">
        <f t="shared" si="7"/>
        <v>373.49613441855467</v>
      </c>
    </row>
    <row r="158" spans="1:14" ht="25.5">
      <c r="A158" s="444">
        <v>22220</v>
      </c>
      <c r="B158" s="52">
        <f>+'2.- Base'!B158</f>
        <v>153</v>
      </c>
      <c r="C158" s="334">
        <f>+'2.- Base'!C158</f>
        <v>22220</v>
      </c>
      <c r="D158" s="81" t="str">
        <f>+'2.- Base'!D158</f>
        <v>Osteotomía de columna vertebral, incluyendo disquectomía, abordaje anterior</v>
      </c>
      <c r="E158" s="335">
        <f>+'2.- Base'!G158</f>
        <v>350.86596570145906</v>
      </c>
      <c r="F158" s="335">
        <f>+'2.- Base'!N158</f>
        <v>350.86596570145906</v>
      </c>
      <c r="G158" s="335">
        <f>VLOOKUP(C158,'2.- Base'!$C$6:$G$2390,5,0)</f>
        <v>350.86596570145906</v>
      </c>
      <c r="H158" s="335">
        <f>VLOOKUP(C158,'2.- Base'!J158:N2542,5,0)</f>
        <v>350.86596570145906</v>
      </c>
      <c r="J158" s="335">
        <v>13.104160988509193</v>
      </c>
      <c r="K158" s="335">
        <v>13.647685033176344</v>
      </c>
      <c r="L158" s="441"/>
      <c r="M158" s="451">
        <f t="shared" si="8"/>
        <v>363.97012668996825</v>
      </c>
      <c r="N158" s="451">
        <f t="shared" si="7"/>
        <v>364.51365073463541</v>
      </c>
    </row>
    <row r="159" spans="1:14">
      <c r="A159" s="444">
        <v>22305</v>
      </c>
      <c r="B159" s="52">
        <f>+'2.- Base'!B159</f>
        <v>154</v>
      </c>
      <c r="C159" s="334">
        <f>+'2.- Base'!C159</f>
        <v>22305</v>
      </c>
      <c r="D159" s="81" t="str">
        <f>+'2.- Base'!D159</f>
        <v>Tratamiento cerrado de fracturas de procesos vertebrales</v>
      </c>
      <c r="E159" s="335">
        <f>+'2.- Base'!G159</f>
        <v>22.949728914141417</v>
      </c>
      <c r="F159" s="335">
        <f>+'2.- Base'!N159</f>
        <v>22.949728914141417</v>
      </c>
      <c r="G159" s="335">
        <f>VLOOKUP(C159,'2.- Base'!$C$6:$G$2390,5,0)</f>
        <v>22.949728914141417</v>
      </c>
      <c r="H159" s="335">
        <f>VLOOKUP(C159,'2.- Base'!J159:N2543,5,0)</f>
        <v>22.949728914141417</v>
      </c>
      <c r="J159" s="335">
        <v>1.3188514062925805</v>
      </c>
      <c r="K159" s="335">
        <v>1.3766181921628728</v>
      </c>
      <c r="L159" s="441"/>
      <c r="M159" s="451">
        <f t="shared" si="8"/>
        <v>24.268580320433998</v>
      </c>
      <c r="N159" s="451">
        <f t="shared" si="7"/>
        <v>24.32634710630429</v>
      </c>
    </row>
    <row r="160" spans="1:14">
      <c r="A160" s="444">
        <v>22310</v>
      </c>
      <c r="B160" s="52">
        <f>+'2.- Base'!B160</f>
        <v>155</v>
      </c>
      <c r="C160" s="334">
        <f>+'2.- Base'!C160</f>
        <v>22310</v>
      </c>
      <c r="D160" s="81" t="str">
        <f>+'2.- Base'!D160</f>
        <v>Tratamiento cerrado de fracturas y/o luxaciones de cuerpos vertebrales</v>
      </c>
      <c r="E160" s="335">
        <f>+'2.- Base'!G160</f>
        <v>22.949728914141417</v>
      </c>
      <c r="F160" s="335">
        <f>+'2.- Base'!N160</f>
        <v>22.949728914141417</v>
      </c>
      <c r="G160" s="335">
        <f>VLOOKUP(C160,'2.- Base'!$C$6:$G$2390,5,0)</f>
        <v>22.949728914141417</v>
      </c>
      <c r="H160" s="335">
        <f>VLOOKUP(C160,'2.- Base'!J160:N2544,5,0)</f>
        <v>22.949728914141417</v>
      </c>
      <c r="J160" s="335">
        <v>81.580271085858584</v>
      </c>
      <c r="K160" s="335">
        <v>81.580271085858584</v>
      </c>
      <c r="L160" s="441"/>
      <c r="M160" s="451">
        <f t="shared" si="8"/>
        <v>104.53</v>
      </c>
      <c r="N160" s="451">
        <f t="shared" si="7"/>
        <v>104.53</v>
      </c>
    </row>
    <row r="161" spans="1:14" ht="25.5">
      <c r="A161" s="444">
        <v>22318</v>
      </c>
      <c r="B161" s="52">
        <f>+'2.- Base'!B161</f>
        <v>156</v>
      </c>
      <c r="C161" s="334">
        <f>+'2.- Base'!C161</f>
        <v>22318</v>
      </c>
      <c r="D161" s="81" t="str">
        <f>+'2.- Base'!D161</f>
        <v>Tratamiento abierto y/o reducción de fracturas o dislocaduras de odontoides, abordaje anterior</v>
      </c>
      <c r="E161" s="335">
        <f>+'2.- Base'!G161</f>
        <v>336.79943427609436</v>
      </c>
      <c r="F161" s="335">
        <f>+'2.- Base'!N161</f>
        <v>336.79943427609436</v>
      </c>
      <c r="G161" s="335">
        <f>VLOOKUP(C161,'2.- Base'!$C$6:$G$2390,5,0)</f>
        <v>336.79943427609436</v>
      </c>
      <c r="H161" s="335">
        <f>VLOOKUP(C161,'2.- Base'!J161:N2545,5,0)</f>
        <v>336.79943427609436</v>
      </c>
      <c r="J161" s="335">
        <v>9.368782259435477</v>
      </c>
      <c r="K161" s="335">
        <v>9.7492490907025058</v>
      </c>
      <c r="L161" s="441"/>
      <c r="M161" s="451">
        <f t="shared" si="8"/>
        <v>346.16821653552984</v>
      </c>
      <c r="N161" s="451">
        <f t="shared" si="7"/>
        <v>346.54868336679687</v>
      </c>
    </row>
    <row r="162" spans="1:14">
      <c r="A162" s="444">
        <v>22325</v>
      </c>
      <c r="B162" s="52">
        <f>+'2.- Base'!B162</f>
        <v>157</v>
      </c>
      <c r="C162" s="334">
        <f>+'2.- Base'!C162</f>
        <v>22325</v>
      </c>
      <c r="D162" s="81" t="str">
        <f>+'2.- Base'!D162</f>
        <v>Tratamiento abierto y/o reducción de fracturas o luxaciones vertebrales</v>
      </c>
      <c r="E162" s="335">
        <f>+'2.- Base'!G162</f>
        <v>350.86596570145906</v>
      </c>
      <c r="F162" s="335">
        <f>+'2.- Base'!N162</f>
        <v>350.86596570145906</v>
      </c>
      <c r="G162" s="335">
        <f>VLOOKUP(C162,'2.- Base'!$C$6:$G$2390,5,0)</f>
        <v>350.86596570145906</v>
      </c>
      <c r="H162" s="335">
        <f>VLOOKUP(C162,'2.- Base'!J162:N2546,5,0)</f>
        <v>350.86596570145906</v>
      </c>
      <c r="J162" s="335">
        <v>13.104160988509193</v>
      </c>
      <c r="K162" s="335">
        <v>13.647685033176344</v>
      </c>
      <c r="L162" s="441"/>
      <c r="M162" s="451">
        <f t="shared" si="8"/>
        <v>363.97012668996825</v>
      </c>
      <c r="N162" s="451">
        <f t="shared" si="7"/>
        <v>364.51365073463541</v>
      </c>
    </row>
    <row r="163" spans="1:14">
      <c r="A163" s="444">
        <v>22505</v>
      </c>
      <c r="B163" s="52">
        <f>+'2.- Base'!B163</f>
        <v>158</v>
      </c>
      <c r="C163" s="334">
        <f>+'2.- Base'!C163</f>
        <v>22505</v>
      </c>
      <c r="D163" s="81" t="str">
        <f>+'2.- Base'!D163</f>
        <v>Manipulación de columna vertebral con necesidad de anestesia</v>
      </c>
      <c r="E163" s="335">
        <f>+'2.- Base'!G163</f>
        <v>322.02616856341189</v>
      </c>
      <c r="F163" s="335">
        <f>+'2.- Base'!N163</f>
        <v>322.02616856341189</v>
      </c>
      <c r="G163" s="335">
        <f>VLOOKUP(C163,'2.- Base'!$C$6:$G$2390,5,0)</f>
        <v>322.02616856341189</v>
      </c>
      <c r="H163" s="335">
        <f>VLOOKUP(C163,'2.- Base'!J163:N2547,5,0)</f>
        <v>322.02616856341189</v>
      </c>
      <c r="J163" s="335">
        <v>7.5010928948987043</v>
      </c>
      <c r="K163" s="335">
        <v>7.8000311194657002</v>
      </c>
      <c r="L163" s="441"/>
      <c r="M163" s="451">
        <f t="shared" si="8"/>
        <v>329.52726145831059</v>
      </c>
      <c r="N163" s="451">
        <f t="shared" si="7"/>
        <v>329.82619968287759</v>
      </c>
    </row>
    <row r="164" spans="1:14">
      <c r="A164" s="444">
        <v>22548</v>
      </c>
      <c r="B164" s="52">
        <f>+'2.- Base'!B164</f>
        <v>159</v>
      </c>
      <c r="C164" s="334">
        <f>+'2.- Base'!C164</f>
        <v>22548</v>
      </c>
      <c r="D164" s="81" t="str">
        <f>+'2.- Base'!D164</f>
        <v>Artrodesis vertebral, técnica anterior</v>
      </c>
      <c r="E164" s="335">
        <f>+'2.- Base'!G164</f>
        <v>332.57606713243553</v>
      </c>
      <c r="F164" s="335">
        <f>+'2.- Base'!N164</f>
        <v>332.57606713243553</v>
      </c>
      <c r="G164" s="335">
        <f>VLOOKUP(C164,'2.- Base'!$C$6:$G$2390,5,0)</f>
        <v>332.57606713243553</v>
      </c>
      <c r="H164" s="335">
        <f>VLOOKUP(C164,'2.- Base'!J164:N2548,5,0)</f>
        <v>332.57606713243553</v>
      </c>
      <c r="J164" s="335">
        <v>80.477046817654639</v>
      </c>
      <c r="K164" s="335">
        <v>83.299095194329084</v>
      </c>
      <c r="L164" s="441"/>
      <c r="M164" s="451">
        <f t="shared" si="8"/>
        <v>413.05311395009016</v>
      </c>
      <c r="N164" s="451">
        <f t="shared" si="7"/>
        <v>415.87516232676461</v>
      </c>
    </row>
    <row r="165" spans="1:14">
      <c r="A165" s="444">
        <v>22590</v>
      </c>
      <c r="B165" s="52">
        <f>+'2.- Base'!B165</f>
        <v>160</v>
      </c>
      <c r="C165" s="334">
        <f>+'2.- Base'!C165</f>
        <v>22590</v>
      </c>
      <c r="D165" s="81" t="str">
        <f>+'2.- Base'!D165</f>
        <v>Artrodesis vertebral posterior</v>
      </c>
      <c r="E165" s="335">
        <f>+'2.- Base'!G165</f>
        <v>332.57606713243553</v>
      </c>
      <c r="F165" s="335">
        <f>+'2.- Base'!N165</f>
        <v>332.57606713243553</v>
      </c>
      <c r="G165" s="335">
        <f>VLOOKUP(C165,'2.- Base'!$C$6:$G$2390,5,0)</f>
        <v>332.57606713243553</v>
      </c>
      <c r="H165" s="335">
        <f>VLOOKUP(C165,'2.- Base'!J165:N2549,5,0)</f>
        <v>332.57606713243553</v>
      </c>
      <c r="J165" s="335">
        <v>80.477046817654639</v>
      </c>
      <c r="K165" s="335">
        <v>83.299095194329084</v>
      </c>
      <c r="L165" s="441"/>
      <c r="M165" s="451">
        <f t="shared" si="8"/>
        <v>413.05311395009016</v>
      </c>
      <c r="N165" s="451">
        <f t="shared" si="7"/>
        <v>415.87516232676461</v>
      </c>
    </row>
    <row r="166" spans="1:14">
      <c r="A166" s="444">
        <v>22840</v>
      </c>
      <c r="B166" s="52">
        <f>+'2.- Base'!B166</f>
        <v>161</v>
      </c>
      <c r="C166" s="334">
        <f>+'2.- Base'!C166</f>
        <v>22840</v>
      </c>
      <c r="D166" s="81" t="str">
        <f>+'2.- Base'!D166</f>
        <v>Instrumentación espinal posterior no segmentaria</v>
      </c>
      <c r="E166" s="335">
        <f>+'2.- Base'!G166</f>
        <v>329.05943427609435</v>
      </c>
      <c r="F166" s="335">
        <f>+'2.- Base'!N166</f>
        <v>329.05943427609435</v>
      </c>
      <c r="G166" s="335">
        <f>VLOOKUP(C166,'2.- Base'!$C$6:$G$2390,5,0)</f>
        <v>329.05943427609435</v>
      </c>
      <c r="H166" s="335">
        <f>VLOOKUP(C166,'2.- Base'!J166:N2550,5,0)</f>
        <v>329.05943427609435</v>
      </c>
      <c r="J166" s="335">
        <v>9.368782259435477</v>
      </c>
      <c r="K166" s="335">
        <v>9.7492490907025058</v>
      </c>
      <c r="L166" s="441"/>
      <c r="M166" s="451">
        <f t="shared" si="8"/>
        <v>338.42821653552983</v>
      </c>
      <c r="N166" s="451">
        <f t="shared" si="7"/>
        <v>338.80868336679686</v>
      </c>
    </row>
    <row r="167" spans="1:14">
      <c r="A167" s="444">
        <v>22842</v>
      </c>
      <c r="B167" s="52">
        <f>+'2.- Base'!B167</f>
        <v>162</v>
      </c>
      <c r="C167" s="334">
        <f>+'2.- Base'!C167</f>
        <v>22842</v>
      </c>
      <c r="D167" s="81" t="str">
        <f>+'2.- Base'!D167</f>
        <v>Instrumentación espinal segmentaria posterior</v>
      </c>
      <c r="E167" s="335">
        <f>+'2.- Base'!G167</f>
        <v>246.0509442760943</v>
      </c>
      <c r="F167" s="335">
        <f>+'2.- Base'!N167</f>
        <v>246.0509442760943</v>
      </c>
      <c r="G167" s="335">
        <f>VLOOKUP(C167,'2.- Base'!$C$6:$G$2390,5,0)</f>
        <v>246.0509442760943</v>
      </c>
      <c r="H167" s="335">
        <f>VLOOKUP(C167,'2.- Base'!J167:N2551,5,0)</f>
        <v>246.0509442760943</v>
      </c>
      <c r="J167" s="335">
        <v>77.456429120436781</v>
      </c>
      <c r="K167" s="335">
        <v>80.259430779192314</v>
      </c>
      <c r="L167" s="441"/>
      <c r="M167" s="451">
        <f t="shared" si="8"/>
        <v>323.50737339653108</v>
      </c>
      <c r="N167" s="451">
        <f t="shared" si="7"/>
        <v>326.31037505528661</v>
      </c>
    </row>
    <row r="168" spans="1:14">
      <c r="A168" s="444">
        <v>22850</v>
      </c>
      <c r="B168" s="52">
        <f>+'2.- Base'!B168</f>
        <v>163</v>
      </c>
      <c r="C168" s="334">
        <f>+'2.- Base'!C168</f>
        <v>22850</v>
      </c>
      <c r="D168" s="81" t="str">
        <f>+'2.- Base'!D168</f>
        <v>Remoción de instrumentación no segmentaria posterior</v>
      </c>
      <c r="E168" s="335">
        <f>+'2.- Base'!G168</f>
        <v>192.2753459315376</v>
      </c>
      <c r="F168" s="335">
        <f>+'2.- Base'!N168</f>
        <v>192.2753459315376</v>
      </c>
      <c r="G168" s="335">
        <f>VLOOKUP(C168,'2.- Base'!$C$6:$G$2390,5,0)</f>
        <v>192.2753459315376</v>
      </c>
      <c r="H168" s="335">
        <f>VLOOKUP(C168,'2.- Base'!J168:N2552,5,0)</f>
        <v>192.2753459315376</v>
      </c>
      <c r="J168" s="335">
        <v>6.958514283773809</v>
      </c>
      <c r="K168" s="335">
        <v>7.2057427240249012</v>
      </c>
      <c r="L168" s="441"/>
      <c r="M168" s="451">
        <f t="shared" si="8"/>
        <v>199.23386021531141</v>
      </c>
      <c r="N168" s="451">
        <f t="shared" si="7"/>
        <v>199.4810886555625</v>
      </c>
    </row>
    <row r="169" spans="1:14">
      <c r="A169" s="444">
        <v>22852</v>
      </c>
      <c r="B169" s="52">
        <f>+'2.- Base'!B169</f>
        <v>164</v>
      </c>
      <c r="C169" s="334">
        <f>+'2.- Base'!C169</f>
        <v>22852</v>
      </c>
      <c r="D169" s="81" t="str">
        <f>+'2.- Base'!D169</f>
        <v>Remoción de instrumentación segmentaria posterior</v>
      </c>
      <c r="E169" s="335">
        <f>+'2.- Base'!G169</f>
        <v>192.2753459315376</v>
      </c>
      <c r="F169" s="335">
        <f>+'2.- Base'!N169</f>
        <v>192.2753459315376</v>
      </c>
      <c r="G169" s="335">
        <f>VLOOKUP(C169,'2.- Base'!$C$6:$G$2390,5,0)</f>
        <v>192.2753459315376</v>
      </c>
      <c r="H169" s="335">
        <f>VLOOKUP(C169,'2.- Base'!J169:N2553,5,0)</f>
        <v>192.2753459315376</v>
      </c>
      <c r="J169" s="335">
        <v>6.958514283773809</v>
      </c>
      <c r="K169" s="335">
        <v>7.2057427240249012</v>
      </c>
      <c r="L169" s="441"/>
      <c r="M169" s="451">
        <f t="shared" si="8"/>
        <v>199.23386021531141</v>
      </c>
      <c r="N169" s="451">
        <f t="shared" si="7"/>
        <v>199.4810886555625</v>
      </c>
    </row>
    <row r="170" spans="1:14" ht="25.5">
      <c r="A170" s="444">
        <v>23000</v>
      </c>
      <c r="B170" s="52">
        <f>+'2.- Base'!B170</f>
        <v>165</v>
      </c>
      <c r="C170" s="334">
        <f>+'2.- Base'!C170</f>
        <v>23000</v>
      </c>
      <c r="D170" s="81" t="str">
        <f>+'2.- Base'!D170</f>
        <v>Extirpación de depósitos calcáreos subdeltoideos (o intratendinosos), cualquier método</v>
      </c>
      <c r="E170" s="335">
        <f>+'2.- Base'!G170</f>
        <v>246.75767856341187</v>
      </c>
      <c r="F170" s="335">
        <f>+'2.- Base'!N170</f>
        <v>246.75767856341187</v>
      </c>
      <c r="G170" s="335">
        <f>VLOOKUP(C170,'2.- Base'!$C$6:$G$2390,5,0)</f>
        <v>246.75767856341187</v>
      </c>
      <c r="H170" s="335">
        <f>VLOOKUP(C170,'2.- Base'!J170:N2554,5,0)</f>
        <v>246.75767856341187</v>
      </c>
      <c r="J170" s="335">
        <v>7.9092714968328437</v>
      </c>
      <c r="K170" s="335">
        <v>8.2334650277525441</v>
      </c>
      <c r="L170" s="441"/>
      <c r="M170" s="451">
        <f t="shared" si="8"/>
        <v>254.66695006024472</v>
      </c>
      <c r="N170" s="451">
        <f t="shared" si="7"/>
        <v>254.99114359116442</v>
      </c>
    </row>
    <row r="171" spans="1:14" ht="25.5">
      <c r="A171" s="444">
        <v>23030</v>
      </c>
      <c r="B171" s="52">
        <f>+'2.- Base'!B171</f>
        <v>166</v>
      </c>
      <c r="C171" s="334">
        <f>+'2.- Base'!C171</f>
        <v>23030</v>
      </c>
      <c r="D171" s="81" t="str">
        <f>+'2.- Base'!D171</f>
        <v>Incisión y drenaje de absceso profundo, hematoma, o de bolsa sinovial infectada</v>
      </c>
      <c r="E171" s="335">
        <f>+'2.- Base'!G171</f>
        <v>89.711063411896745</v>
      </c>
      <c r="F171" s="335">
        <f>+'2.- Base'!N171</f>
        <v>89.711063411896745</v>
      </c>
      <c r="G171" s="335">
        <f>VLOOKUP(C171,'2.- Base'!$C$6:$G$2390,5,0)</f>
        <v>89.711063411896745</v>
      </c>
      <c r="H171" s="335">
        <f>VLOOKUP(C171,'2.- Base'!J171:N2555,5,0)</f>
        <v>89.711063411896745</v>
      </c>
      <c r="J171" s="335">
        <v>6.1131310922915674</v>
      </c>
      <c r="K171" s="335">
        <v>6.3603595325426454</v>
      </c>
      <c r="L171" s="441"/>
      <c r="M171" s="451">
        <f t="shared" si="8"/>
        <v>95.824194504188313</v>
      </c>
      <c r="N171" s="451">
        <f t="shared" si="7"/>
        <v>96.071422944439391</v>
      </c>
    </row>
    <row r="172" spans="1:14" ht="25.5">
      <c r="A172" s="444">
        <v>23040</v>
      </c>
      <c r="B172" s="52">
        <f>+'2.- Base'!B172</f>
        <v>167</v>
      </c>
      <c r="C172" s="334">
        <f>+'2.- Base'!C172</f>
        <v>23040</v>
      </c>
      <c r="D172" s="81" t="str">
        <f>+'2.- Base'!D172</f>
        <v>Artrotomía de articulación glenohumeral, incluyendo exploración, drenaje, extirpación de cuerpo extraño, biopsia</v>
      </c>
      <c r="E172" s="335">
        <f>+'2.- Base'!G172</f>
        <v>257.30757713243548</v>
      </c>
      <c r="F172" s="335">
        <f>+'2.- Base'!N172</f>
        <v>257.30757713243548</v>
      </c>
      <c r="G172" s="335">
        <f>VLOOKUP(C172,'2.- Base'!$C$6:$G$2390,5,0)</f>
        <v>257.30757713243548</v>
      </c>
      <c r="H172" s="335">
        <f>VLOOKUP(C172,'2.- Base'!J172:N2556,5,0)</f>
        <v>257.30757713243548</v>
      </c>
      <c r="J172" s="335">
        <v>10.879826875523975</v>
      </c>
      <c r="K172" s="335">
        <v>11.336645032729109</v>
      </c>
      <c r="L172" s="441"/>
      <c r="M172" s="451">
        <f t="shared" si="8"/>
        <v>268.18740400795946</v>
      </c>
      <c r="N172" s="451">
        <f t="shared" si="7"/>
        <v>268.64422216516459</v>
      </c>
    </row>
    <row r="173" spans="1:14" ht="25.5">
      <c r="A173" s="444">
        <v>23044</v>
      </c>
      <c r="B173" s="52">
        <f>+'2.- Base'!B173</f>
        <v>168</v>
      </c>
      <c r="C173" s="334">
        <f>+'2.- Base'!C173</f>
        <v>23044</v>
      </c>
      <c r="D173" s="81" t="str">
        <f>+'2.- Base'!D173</f>
        <v>Artrotomía acromioclavicular, esternoclavicular incluyendo exploración, drenaje, extirpación de cuerpo extraño, biopsia</v>
      </c>
      <c r="E173" s="335">
        <f>+'2.- Base'!G173</f>
        <v>257.30757713243548</v>
      </c>
      <c r="F173" s="335">
        <f>+'2.- Base'!N173</f>
        <v>257.30757713243548</v>
      </c>
      <c r="G173" s="335">
        <f>VLOOKUP(C173,'2.- Base'!$C$6:$G$2390,5,0)</f>
        <v>257.30757713243548</v>
      </c>
      <c r="H173" s="335">
        <f>VLOOKUP(C173,'2.- Base'!J173:N2557,5,0)</f>
        <v>257.30757713243548</v>
      </c>
      <c r="J173" s="335">
        <v>10.879826875523975</v>
      </c>
      <c r="K173" s="335">
        <v>11.336645032729109</v>
      </c>
      <c r="L173" s="441"/>
      <c r="M173" s="451">
        <f t="shared" si="8"/>
        <v>268.18740400795946</v>
      </c>
      <c r="N173" s="451">
        <f t="shared" si="7"/>
        <v>268.64422216516459</v>
      </c>
    </row>
    <row r="174" spans="1:14" ht="25.5">
      <c r="A174" s="444">
        <v>23077</v>
      </c>
      <c r="B174" s="52">
        <f>+'2.- Base'!B174</f>
        <v>169</v>
      </c>
      <c r="C174" s="334">
        <f>+'2.- Base'!C174</f>
        <v>23077</v>
      </c>
      <c r="D174" s="81" t="str">
        <f>+'2.- Base'!D174</f>
        <v>Resección radical de tumor (Neoplasia maligna), tejido blando de región del hombro</v>
      </c>
      <c r="E174" s="335" t="s">
        <v>3270</v>
      </c>
      <c r="F174" s="335">
        <f>+'2.- Base'!N174</f>
        <v>349.54873141414134</v>
      </c>
      <c r="G174" s="335" t="str">
        <f>E174</f>
        <v>NC</v>
      </c>
      <c r="H174" s="335">
        <f>VLOOKUP(C174,'2.- Base'!J174:N2558,5,0)</f>
        <v>349.54873141414134</v>
      </c>
      <c r="J174" s="335" t="s">
        <v>3270</v>
      </c>
      <c r="K174" s="335">
        <v>17.983906072377408</v>
      </c>
      <c r="L174" s="441"/>
      <c r="M174" s="335" t="str">
        <f>G174</f>
        <v>NC</v>
      </c>
      <c r="N174" s="451">
        <f t="shared" si="7"/>
        <v>367.53263748651875</v>
      </c>
    </row>
    <row r="175" spans="1:14">
      <c r="A175" s="444">
        <v>23120</v>
      </c>
      <c r="B175" s="52">
        <f>+'2.- Base'!B175</f>
        <v>170</v>
      </c>
      <c r="C175" s="334">
        <f>+'2.- Base'!C175</f>
        <v>23120</v>
      </c>
      <c r="D175" s="81" t="str">
        <f>+'2.- Base'!D175</f>
        <v>Claviculectomía; parcial</v>
      </c>
      <c r="E175" s="335">
        <f>+'2.- Base'!G175</f>
        <v>340.31606713243548</v>
      </c>
      <c r="F175" s="335">
        <f>+'2.- Base'!N175</f>
        <v>340.31606713243548</v>
      </c>
      <c r="G175" s="335">
        <f>VLOOKUP(C175,'2.- Base'!$C$6:$G$2390,5,0)</f>
        <v>340.31606713243548</v>
      </c>
      <c r="H175" s="335">
        <f>VLOOKUP(C175,'2.- Base'!J175:N2559,5,0)</f>
        <v>340.31606713243548</v>
      </c>
      <c r="J175" s="335">
        <v>10.30262694170392</v>
      </c>
      <c r="K175" s="335">
        <v>10.723858076320937</v>
      </c>
      <c r="L175" s="441"/>
      <c r="M175" s="451">
        <f t="shared" ref="M175:M202" si="9">G175+J175</f>
        <v>350.6186940741394</v>
      </c>
      <c r="N175" s="451">
        <f t="shared" si="7"/>
        <v>351.03992520875642</v>
      </c>
    </row>
    <row r="176" spans="1:14" ht="25.5">
      <c r="A176" s="444">
        <v>23130</v>
      </c>
      <c r="B176" s="52">
        <f>+'2.- Base'!B176</f>
        <v>171</v>
      </c>
      <c r="C176" s="334">
        <f>+'2.- Base'!C176</f>
        <v>23130</v>
      </c>
      <c r="D176" s="81" t="str">
        <f>+'2.- Base'!D176</f>
        <v>Acromioplastía o acromionectomía, parcial, con o sin liberación del ligamento coracoacromial</v>
      </c>
      <c r="E176" s="335">
        <f>+'2.- Base'!G176</f>
        <v>257.30757713243548</v>
      </c>
      <c r="F176" s="335">
        <f>+'2.- Base'!N176</f>
        <v>257.30757713243548</v>
      </c>
      <c r="G176" s="335">
        <f>VLOOKUP(C176,'2.- Base'!$C$6:$G$2390,5,0)</f>
        <v>257.30757713243548</v>
      </c>
      <c r="H176" s="335">
        <f>VLOOKUP(C176,'2.- Base'!J176:N2560,5,0)</f>
        <v>257.30757713243548</v>
      </c>
      <c r="J176" s="335">
        <v>10.879826875523975</v>
      </c>
      <c r="K176" s="335">
        <v>11.336645032729109</v>
      </c>
      <c r="L176" s="441"/>
      <c r="M176" s="451">
        <f t="shared" si="9"/>
        <v>268.18740400795946</v>
      </c>
      <c r="N176" s="451">
        <f t="shared" si="7"/>
        <v>268.64422216516459</v>
      </c>
    </row>
    <row r="177" spans="1:14">
      <c r="A177" s="444">
        <v>23140</v>
      </c>
      <c r="B177" s="52">
        <f>+'2.- Base'!B177</f>
        <v>172</v>
      </c>
      <c r="C177" s="334">
        <f>+'2.- Base'!C177</f>
        <v>23140</v>
      </c>
      <c r="D177" s="81" t="str">
        <f>+'2.- Base'!D177</f>
        <v>Excisión o legrado de quiste óseo o tumor benigno de clavícula o escápula</v>
      </c>
      <c r="E177" s="335">
        <f>+'2.- Base'!G177</f>
        <v>142.37866189674523</v>
      </c>
      <c r="F177" s="335">
        <f>+'2.- Base'!N177</f>
        <v>142.37866189674523</v>
      </c>
      <c r="G177" s="335">
        <f>VLOOKUP(C177,'2.- Base'!$C$6:$G$2390,5,0)</f>
        <v>142.37866189674523</v>
      </c>
      <c r="H177" s="335">
        <f>VLOOKUP(C177,'2.- Base'!J177:N2561,5,0)</f>
        <v>142.37866189674523</v>
      </c>
      <c r="J177" s="335">
        <v>62.290977360062442</v>
      </c>
      <c r="K177" s="335">
        <v>64.493335806227549</v>
      </c>
      <c r="L177" s="441"/>
      <c r="M177" s="451">
        <f t="shared" si="9"/>
        <v>204.66963925680767</v>
      </c>
      <c r="N177" s="451">
        <f t="shared" si="7"/>
        <v>206.87199770297278</v>
      </c>
    </row>
    <row r="178" spans="1:14">
      <c r="A178" s="444">
        <v>23170</v>
      </c>
      <c r="B178" s="52">
        <f>+'2.- Base'!B178</f>
        <v>173</v>
      </c>
      <c r="C178" s="334">
        <f>+'2.- Base'!C178</f>
        <v>23170</v>
      </c>
      <c r="D178" s="81" t="str">
        <f>+'2.- Base'!D178</f>
        <v>Secuestrectomía (p. ejm. para Osteomielitis o Absceso óseo), clavícula</v>
      </c>
      <c r="E178" s="335">
        <f>+'2.- Base'!G178</f>
        <v>253.79094427609431</v>
      </c>
      <c r="F178" s="335">
        <f>+'2.- Base'!N178</f>
        <v>253.79094427609431</v>
      </c>
      <c r="G178" s="335">
        <f>VLOOKUP(C178,'2.- Base'!$C$6:$G$2390,5,0)</f>
        <v>253.79094427609431</v>
      </c>
      <c r="H178" s="335">
        <f>VLOOKUP(C178,'2.- Base'!J178:N2562,5,0)</f>
        <v>253.79094427609431</v>
      </c>
      <c r="J178" s="335">
        <v>9.8896417492936166</v>
      </c>
      <c r="K178" s="335">
        <v>10.302251697736949</v>
      </c>
      <c r="L178" s="441"/>
      <c r="M178" s="451">
        <f t="shared" si="9"/>
        <v>263.68058602538792</v>
      </c>
      <c r="N178" s="451">
        <f t="shared" si="7"/>
        <v>264.09319597383126</v>
      </c>
    </row>
    <row r="179" spans="1:14" ht="25.5">
      <c r="A179" s="444">
        <v>23174</v>
      </c>
      <c r="B179" s="52">
        <f>+'2.- Base'!B179</f>
        <v>174</v>
      </c>
      <c r="C179" s="334">
        <f>+'2.- Base'!C179</f>
        <v>23174</v>
      </c>
      <c r="D179" s="81" t="str">
        <f>+'2.- Base'!D179</f>
        <v>Secuestrectomía (p. ejm. para Osteomielitis o Absceso óseo), cabeza o cuello quirúrgico del húmero</v>
      </c>
      <c r="E179" s="335">
        <f>+'2.- Base'!G179</f>
        <v>267.88394903479241</v>
      </c>
      <c r="F179" s="335">
        <f>+'2.- Base'!N179</f>
        <v>267.88394903479241</v>
      </c>
      <c r="G179" s="335">
        <f>VLOOKUP(C179,'2.- Base'!$C$6:$G$2390,5,0)</f>
        <v>267.88394903479241</v>
      </c>
      <c r="H179" s="335">
        <f>VLOOKUP(C179,'2.- Base'!J179:N2563,5,0)</f>
        <v>267.88394903479241</v>
      </c>
      <c r="J179" s="335">
        <v>101.88930330488216</v>
      </c>
      <c r="K179" s="335">
        <v>105.53065604897819</v>
      </c>
      <c r="L179" s="441"/>
      <c r="M179" s="451">
        <f t="shared" si="9"/>
        <v>369.77325233967457</v>
      </c>
      <c r="N179" s="451">
        <f t="shared" si="7"/>
        <v>373.4146050837706</v>
      </c>
    </row>
    <row r="180" spans="1:14" ht="25.5">
      <c r="A180" s="444">
        <v>23180</v>
      </c>
      <c r="B180" s="52">
        <f>+'2.- Base'!B180</f>
        <v>175</v>
      </c>
      <c r="C180" s="334">
        <f>+'2.- Base'!C180</f>
        <v>23180</v>
      </c>
      <c r="D180" s="81" t="str">
        <f>+'2.- Base'!D180</f>
        <v>Excisión parcial (craterización, saucerización, o diafisectomía) de hueso (p. ejm. Osteomielitis), clavícula</v>
      </c>
      <c r="E180" s="335">
        <f>+'2.- Base'!G180</f>
        <v>253.79094427609431</v>
      </c>
      <c r="F180" s="335">
        <f>+'2.- Base'!N180</f>
        <v>253.79094427609431</v>
      </c>
      <c r="G180" s="335">
        <f>VLOOKUP(C180,'2.- Base'!$C$6:$G$2390,5,0)</f>
        <v>253.79094427609431</v>
      </c>
      <c r="H180" s="335">
        <f>VLOOKUP(C180,'2.- Base'!J180:N2564,5,0)</f>
        <v>253.79094427609431</v>
      </c>
      <c r="J180" s="335">
        <v>9.8896417492936166</v>
      </c>
      <c r="K180" s="335">
        <v>10.302251697736949</v>
      </c>
      <c r="L180" s="441"/>
      <c r="M180" s="451">
        <f t="shared" si="9"/>
        <v>263.68058602538792</v>
      </c>
      <c r="N180" s="451">
        <f t="shared" si="7"/>
        <v>264.09319597383126</v>
      </c>
    </row>
    <row r="181" spans="1:14">
      <c r="A181" s="444">
        <v>23190</v>
      </c>
      <c r="B181" s="52">
        <f>+'2.- Base'!B181</f>
        <v>176</v>
      </c>
      <c r="C181" s="334">
        <f>+'2.- Base'!C181</f>
        <v>23190</v>
      </c>
      <c r="D181" s="81" t="str">
        <f>+'2.- Base'!D181</f>
        <v>Osteotomía de escápula, parcial (p. ejm. ángulo medial superior)</v>
      </c>
      <c r="E181" s="335">
        <f>+'2.- Base'!G181</f>
        <v>253.79094427609431</v>
      </c>
      <c r="F181" s="335">
        <f>+'2.- Base'!N181</f>
        <v>253.79094427609431</v>
      </c>
      <c r="G181" s="335">
        <f>VLOOKUP(C181,'2.- Base'!$C$6:$G$2390,5,0)</f>
        <v>253.79094427609431</v>
      </c>
      <c r="H181" s="335">
        <f>VLOOKUP(C181,'2.- Base'!J181:N2565,5,0)</f>
        <v>253.79094427609431</v>
      </c>
      <c r="J181" s="335">
        <v>77.456429120436781</v>
      </c>
      <c r="K181" s="335">
        <v>80.259430779192314</v>
      </c>
      <c r="L181" s="441"/>
      <c r="M181" s="451">
        <f t="shared" si="9"/>
        <v>331.24737339653109</v>
      </c>
      <c r="N181" s="451">
        <f t="shared" si="7"/>
        <v>334.05037505528662</v>
      </c>
    </row>
    <row r="182" spans="1:14">
      <c r="A182" s="444">
        <v>23200</v>
      </c>
      <c r="B182" s="52">
        <f>+'2.- Base'!B182</f>
        <v>177</v>
      </c>
      <c r="C182" s="334">
        <f>+'2.- Base'!C182</f>
        <v>23200</v>
      </c>
      <c r="D182" s="81" t="str">
        <f>+'2.- Base'!D182</f>
        <v>Resección radical de tumor; clavícula</v>
      </c>
      <c r="E182" s="335">
        <f>+'2.- Base'!G182</f>
        <v>336.79943427609436</v>
      </c>
      <c r="F182" s="335">
        <f>+'2.- Base'!N182</f>
        <v>336.79943427609436</v>
      </c>
      <c r="G182" s="335">
        <f>VLOOKUP(C182,'2.- Base'!$C$6:$G$2390,5,0)</f>
        <v>336.79943427609436</v>
      </c>
      <c r="H182" s="335">
        <f>VLOOKUP(C182,'2.- Base'!J182:N2566,5,0)</f>
        <v>336.79943427609436</v>
      </c>
      <c r="J182" s="335">
        <v>73.339627988578854</v>
      </c>
      <c r="K182" s="335">
        <v>75.888574909445992</v>
      </c>
      <c r="L182" s="441"/>
      <c r="M182" s="451">
        <f t="shared" si="9"/>
        <v>410.13906226467321</v>
      </c>
      <c r="N182" s="451">
        <f t="shared" si="7"/>
        <v>412.68800918554035</v>
      </c>
    </row>
    <row r="183" spans="1:14">
      <c r="A183" s="444">
        <v>23220</v>
      </c>
      <c r="B183" s="52">
        <f>+'2.- Base'!B183</f>
        <v>178</v>
      </c>
      <c r="C183" s="334">
        <f>+'2.- Base'!C183</f>
        <v>23220</v>
      </c>
      <c r="D183" s="81" t="str">
        <f>+'2.- Base'!D183</f>
        <v>Resección radical de tumor óseo, húmero proximal</v>
      </c>
      <c r="E183" s="335">
        <f>+'2.- Base'!G183</f>
        <v>350.86596570145906</v>
      </c>
      <c r="F183" s="335">
        <f>+'2.- Base'!N183</f>
        <v>350.86596570145906</v>
      </c>
      <c r="G183" s="335">
        <f>VLOOKUP(C183,'2.- Base'!$C$6:$G$2390,5,0)</f>
        <v>350.86596570145906</v>
      </c>
      <c r="H183" s="335">
        <f>VLOOKUP(C183,'2.- Base'!J183:N2567,5,0)</f>
        <v>350.86596570145906</v>
      </c>
      <c r="J183" s="335">
        <v>13.104160988509193</v>
      </c>
      <c r="K183" s="335">
        <v>13.647685033176344</v>
      </c>
      <c r="L183" s="441"/>
      <c r="M183" s="451">
        <f t="shared" si="9"/>
        <v>363.97012668996825</v>
      </c>
      <c r="N183" s="451">
        <f t="shared" si="7"/>
        <v>364.51365073463541</v>
      </c>
    </row>
    <row r="184" spans="1:14">
      <c r="A184" s="444">
        <v>23395</v>
      </c>
      <c r="B184" s="52">
        <f>+'2.- Base'!B184</f>
        <v>179</v>
      </c>
      <c r="C184" s="334">
        <f>+'2.- Base'!C184</f>
        <v>23395</v>
      </c>
      <c r="D184" s="81" t="str">
        <f>+'2.- Base'!D184</f>
        <v>Transferencia de músculo de hombro o brazo</v>
      </c>
      <c r="E184" s="335">
        <f>+'2.- Base'!G184</f>
        <v>350.86596570145906</v>
      </c>
      <c r="F184" s="335">
        <f>+'2.- Base'!N184</f>
        <v>350.86596570145906</v>
      </c>
      <c r="G184" s="335">
        <f>VLOOKUP(C184,'2.- Base'!$C$6:$G$2390,5,0)</f>
        <v>350.86596570145906</v>
      </c>
      <c r="H184" s="335">
        <f>VLOOKUP(C184,'2.- Base'!J184:N2568,5,0)</f>
        <v>350.86596570145906</v>
      </c>
      <c r="J184" s="335">
        <v>13.104160988509193</v>
      </c>
      <c r="K184" s="335">
        <v>13.647685033176344</v>
      </c>
      <c r="L184" s="441"/>
      <c r="M184" s="451">
        <f t="shared" si="9"/>
        <v>363.97012668996825</v>
      </c>
      <c r="N184" s="451">
        <f t="shared" si="7"/>
        <v>364.51365073463541</v>
      </c>
    </row>
    <row r="185" spans="1:14">
      <c r="A185" s="444">
        <v>23405</v>
      </c>
      <c r="B185" s="52">
        <f>+'2.- Base'!B185</f>
        <v>180</v>
      </c>
      <c r="C185" s="334">
        <f>+'2.- Base'!C185</f>
        <v>23405</v>
      </c>
      <c r="D185" s="81" t="str">
        <f>+'2.- Base'!D185</f>
        <v>Tenotomía región del hombro</v>
      </c>
      <c r="E185" s="335">
        <f>+'2.- Base'!G185</f>
        <v>246.75767856341187</v>
      </c>
      <c r="F185" s="335">
        <f>+'2.- Base'!N185</f>
        <v>246.75767856341187</v>
      </c>
      <c r="G185" s="335">
        <f>VLOOKUP(C185,'2.- Base'!$C$6:$G$2390,5,0)</f>
        <v>246.75767856341187</v>
      </c>
      <c r="H185" s="335">
        <f>VLOOKUP(C185,'2.- Base'!J185:N2569,5,0)</f>
        <v>246.75767856341187</v>
      </c>
      <c r="J185" s="335">
        <v>7.9092714968328437</v>
      </c>
      <c r="K185" s="335">
        <v>8.2334650277525441</v>
      </c>
      <c r="L185" s="441"/>
      <c r="M185" s="451">
        <f t="shared" si="9"/>
        <v>254.66695006024472</v>
      </c>
      <c r="N185" s="451">
        <f t="shared" si="7"/>
        <v>254.99114359116442</v>
      </c>
    </row>
    <row r="186" spans="1:14">
      <c r="A186" s="444">
        <v>23410</v>
      </c>
      <c r="B186" s="52">
        <f>+'2.- Base'!B186</f>
        <v>181</v>
      </c>
      <c r="C186" s="334">
        <f>+'2.- Base'!C186</f>
        <v>23410</v>
      </c>
      <c r="D186" s="81" t="str">
        <f>+'2.- Base'!D186</f>
        <v>Corrección de ruptura de manguito músculotendinoso</v>
      </c>
      <c r="E186" s="335">
        <f>+'2.- Base'!G186</f>
        <v>257.30757713243548</v>
      </c>
      <c r="F186" s="335">
        <f>+'2.- Base'!N186</f>
        <v>257.30757713243548</v>
      </c>
      <c r="G186" s="335">
        <f>VLOOKUP(C186,'2.- Base'!$C$6:$G$2390,5,0)</f>
        <v>257.30757713243548</v>
      </c>
      <c r="H186" s="335">
        <f>VLOOKUP(C186,'2.- Base'!J186:N2570,5,0)</f>
        <v>257.30757713243548</v>
      </c>
      <c r="J186" s="335">
        <v>10.879826875523975</v>
      </c>
      <c r="K186" s="335">
        <v>11.336645032729109</v>
      </c>
      <c r="L186" s="441"/>
      <c r="M186" s="451">
        <f t="shared" si="9"/>
        <v>268.18740400795946</v>
      </c>
      <c r="N186" s="451">
        <f t="shared" si="7"/>
        <v>268.64422216516459</v>
      </c>
    </row>
    <row r="187" spans="1:14">
      <c r="A187" s="444">
        <v>23415</v>
      </c>
      <c r="B187" s="52">
        <f>+'2.- Base'!B187</f>
        <v>182</v>
      </c>
      <c r="C187" s="334">
        <f>+'2.- Base'!C187</f>
        <v>23415</v>
      </c>
      <c r="D187" s="81" t="str">
        <f>+'2.- Base'!D187</f>
        <v>Liberación de ligamento coracoacromial, con o sin acromioplastía</v>
      </c>
      <c r="E187" s="335">
        <f>+'2.- Base'!G187</f>
        <v>200.01534593153761</v>
      </c>
      <c r="F187" s="335">
        <f>+'2.- Base'!N187</f>
        <v>200.01534593153761</v>
      </c>
      <c r="G187" s="335">
        <f>VLOOKUP(C187,'2.- Base'!$C$6:$G$2390,5,0)</f>
        <v>200.01534593153761</v>
      </c>
      <c r="H187" s="335">
        <f>VLOOKUP(C187,'2.- Base'!J187:N2571,5,0)</f>
        <v>200.01534593153761</v>
      </c>
      <c r="J187" s="335">
        <v>8.1637529299979406</v>
      </c>
      <c r="K187" s="335">
        <v>8.5036920353432492</v>
      </c>
      <c r="L187" s="441"/>
      <c r="M187" s="451">
        <f t="shared" si="9"/>
        <v>208.17909886153555</v>
      </c>
      <c r="N187" s="451">
        <f t="shared" si="7"/>
        <v>208.51903796688086</v>
      </c>
    </row>
    <row r="188" spans="1:14">
      <c r="A188" s="444">
        <v>23430</v>
      </c>
      <c r="B188" s="52">
        <f>+'2.- Base'!B188</f>
        <v>183</v>
      </c>
      <c r="C188" s="334">
        <f>+'2.- Base'!C188</f>
        <v>23430</v>
      </c>
      <c r="D188" s="81" t="str">
        <f>+'2.- Base'!D188</f>
        <v>Tenodesis de tendón largo del bíceps</v>
      </c>
      <c r="E188" s="335">
        <f>+'2.- Base'!G188</f>
        <v>142.62259427609428</v>
      </c>
      <c r="F188" s="335">
        <f>+'2.- Base'!N188</f>
        <v>142.62259427609428</v>
      </c>
      <c r="G188" s="335">
        <f>VLOOKUP(C188,'2.- Base'!$C$6:$G$2390,5,0)</f>
        <v>142.62259427609428</v>
      </c>
      <c r="H188" s="335">
        <f>VLOOKUP(C188,'2.- Base'!J188:N2572,5,0)</f>
        <v>142.62259427609428</v>
      </c>
      <c r="J188" s="335">
        <v>9.889641749293645</v>
      </c>
      <c r="K188" s="335">
        <v>10.302251697736921</v>
      </c>
      <c r="L188" s="441"/>
      <c r="M188" s="451">
        <f t="shared" si="9"/>
        <v>152.51223602538792</v>
      </c>
      <c r="N188" s="451">
        <f t="shared" si="7"/>
        <v>152.9248459738312</v>
      </c>
    </row>
    <row r="189" spans="1:14">
      <c r="A189" s="444">
        <v>23440</v>
      </c>
      <c r="B189" s="52">
        <f>+'2.- Base'!B189</f>
        <v>184</v>
      </c>
      <c r="C189" s="334">
        <f>+'2.- Base'!C189</f>
        <v>23440</v>
      </c>
      <c r="D189" s="81" t="str">
        <f>+'2.- Base'!D189</f>
        <v>Resección o transplante del tendón largo del bíceps</v>
      </c>
      <c r="E189" s="335">
        <f>+'2.- Base'!G189</f>
        <v>260.82420998877666</v>
      </c>
      <c r="F189" s="335">
        <f>+'2.- Base'!N189</f>
        <v>260.82420998877666</v>
      </c>
      <c r="G189" s="335">
        <f>VLOOKUP(C189,'2.- Base'!$C$6:$G$2390,5,0)</f>
        <v>260.82420998877666</v>
      </c>
      <c r="H189" s="335">
        <f>VLOOKUP(C189,'2.- Base'!J189:N2573,5,0)</f>
        <v>260.82420998877666</v>
      </c>
      <c r="J189" s="335">
        <v>11.870012001754446</v>
      </c>
      <c r="K189" s="335">
        <v>12.371038367721269</v>
      </c>
      <c r="L189" s="441"/>
      <c r="M189" s="451">
        <f t="shared" si="9"/>
        <v>272.6942219905311</v>
      </c>
      <c r="N189" s="451">
        <f t="shared" si="7"/>
        <v>273.19524835649793</v>
      </c>
    </row>
    <row r="190" spans="1:14">
      <c r="A190" s="444">
        <v>23450</v>
      </c>
      <c r="B190" s="52">
        <f>+'2.- Base'!B190</f>
        <v>185</v>
      </c>
      <c r="C190" s="334">
        <f>+'2.- Base'!C190</f>
        <v>23450</v>
      </c>
      <c r="D190" s="81" t="str">
        <f>+'2.- Base'!D190</f>
        <v>Capsulorrafía anterior</v>
      </c>
      <c r="E190" s="335">
        <f>+'2.- Base'!G190</f>
        <v>343.83269998877665</v>
      </c>
      <c r="F190" s="335">
        <f>+'2.- Base'!N190</f>
        <v>343.83269998877665</v>
      </c>
      <c r="G190" s="335">
        <f>VLOOKUP(C190,'2.- Base'!$C$6:$G$2390,5,0)</f>
        <v>343.83269998877665</v>
      </c>
      <c r="H190" s="335">
        <f>VLOOKUP(C190,'2.- Base'!J190:N2574,5,0)</f>
        <v>343.83269998877665</v>
      </c>
      <c r="J190" s="335">
        <v>11.236471623972307</v>
      </c>
      <c r="K190" s="335">
        <v>11.698467061939482</v>
      </c>
      <c r="L190" s="441"/>
      <c r="M190" s="451">
        <f t="shared" si="9"/>
        <v>355.06917161274896</v>
      </c>
      <c r="N190" s="451">
        <f t="shared" si="7"/>
        <v>355.53116705071614</v>
      </c>
    </row>
    <row r="191" spans="1:14" ht="25.5">
      <c r="A191" s="444">
        <v>23465</v>
      </c>
      <c r="B191" s="52">
        <f>+'2.- Base'!B191</f>
        <v>186</v>
      </c>
      <c r="C191" s="334">
        <f>+'2.- Base'!C191</f>
        <v>23465</v>
      </c>
      <c r="D191" s="81" t="str">
        <f>+'2.- Base'!D191</f>
        <v>Capsulorrafía, articulación glenohumeral, posterior, con o sin inserción de bloque óseo</v>
      </c>
      <c r="E191" s="335">
        <f>+'2.- Base'!G191</f>
        <v>343.83269998877665</v>
      </c>
      <c r="F191" s="335">
        <f>+'2.- Base'!N191</f>
        <v>343.83269998877665</v>
      </c>
      <c r="G191" s="335">
        <f>VLOOKUP(C191,'2.- Base'!$C$6:$G$2390,5,0)</f>
        <v>343.83269998877665</v>
      </c>
      <c r="H191" s="335">
        <f>VLOOKUP(C191,'2.- Base'!J191:N2575,5,0)</f>
        <v>343.83269998877665</v>
      </c>
      <c r="J191" s="335">
        <v>11.236471623972307</v>
      </c>
      <c r="K191" s="335">
        <v>11.698467061939482</v>
      </c>
      <c r="L191" s="441"/>
      <c r="M191" s="451">
        <f t="shared" si="9"/>
        <v>355.06917161274896</v>
      </c>
      <c r="N191" s="451">
        <f t="shared" si="7"/>
        <v>355.53116705071614</v>
      </c>
    </row>
    <row r="192" spans="1:14">
      <c r="A192" s="444">
        <v>23470</v>
      </c>
      <c r="B192" s="52">
        <f>+'2.- Base'!B192</f>
        <v>187</v>
      </c>
      <c r="C192" s="334">
        <f>+'2.- Base'!C192</f>
        <v>23470</v>
      </c>
      <c r="D192" s="81" t="str">
        <f>+'2.- Base'!D192</f>
        <v>Artroplastía, articulación glenohumeral; hemiartroplastía</v>
      </c>
      <c r="E192" s="335">
        <f>+'2.- Base'!G192</f>
        <v>343.12596570145911</v>
      </c>
      <c r="F192" s="335">
        <f>+'2.- Base'!N192</f>
        <v>343.12596570145911</v>
      </c>
      <c r="G192" s="335">
        <f>VLOOKUP(C192,'2.- Base'!$C$6:$G$2390,5,0)</f>
        <v>343.12596570145911</v>
      </c>
      <c r="H192" s="335">
        <f>VLOOKUP(C192,'2.- Base'!J192:N2576,5,0)</f>
        <v>343.12596570145911</v>
      </c>
      <c r="J192" s="335">
        <v>13.104160988509193</v>
      </c>
      <c r="K192" s="335">
        <v>13.647685033176344</v>
      </c>
      <c r="L192" s="441"/>
      <c r="M192" s="451">
        <f t="shared" si="9"/>
        <v>356.2301266899683</v>
      </c>
      <c r="N192" s="451">
        <f t="shared" si="7"/>
        <v>356.77365073463545</v>
      </c>
    </row>
    <row r="193" spans="1:14">
      <c r="A193" s="444">
        <v>23480</v>
      </c>
      <c r="B193" s="52">
        <f>+'2.- Base'!B193</f>
        <v>188</v>
      </c>
      <c r="C193" s="334">
        <f>+'2.- Base'!C193</f>
        <v>23480</v>
      </c>
      <c r="D193" s="81" t="str">
        <f>+'2.- Base'!D193</f>
        <v>Osteotomía de clavícula, con o sin fijación interna</v>
      </c>
      <c r="E193" s="335">
        <f>+'2.- Base'!G193</f>
        <v>246.75767856341187</v>
      </c>
      <c r="F193" s="335">
        <f>+'2.- Base'!N193</f>
        <v>246.75767856341187</v>
      </c>
      <c r="G193" s="335">
        <f>VLOOKUP(C193,'2.- Base'!$C$6:$G$2390,5,0)</f>
        <v>246.75767856341187</v>
      </c>
      <c r="H193" s="335">
        <f>VLOOKUP(C193,'2.- Base'!J193:N2577,5,0)</f>
        <v>246.75767856341187</v>
      </c>
      <c r="J193" s="335">
        <v>62.290977360062442</v>
      </c>
      <c r="K193" s="335">
        <v>64.493335806227634</v>
      </c>
      <c r="L193" s="441"/>
      <c r="M193" s="451">
        <f t="shared" si="9"/>
        <v>309.04865592347431</v>
      </c>
      <c r="N193" s="451">
        <f t="shared" si="7"/>
        <v>311.25101436963951</v>
      </c>
    </row>
    <row r="194" spans="1:14">
      <c r="A194" s="444">
        <v>23500</v>
      </c>
      <c r="B194" s="52">
        <f>+'2.- Base'!B194</f>
        <v>189</v>
      </c>
      <c r="C194" s="334">
        <f>+'2.- Base'!C194</f>
        <v>23500</v>
      </c>
      <c r="D194" s="81" t="str">
        <f>+'2.- Base'!D194</f>
        <v>Tratamiento cerrado de fractura de clavícula sin manipulación</v>
      </c>
      <c r="E194" s="335">
        <f>+'2.- Base'!G194</f>
        <v>22.928869276094279</v>
      </c>
      <c r="F194" s="335">
        <f>+'2.- Base'!N194</f>
        <v>22.928869276094279</v>
      </c>
      <c r="G194" s="335">
        <f>VLOOKUP(C194,'2.- Base'!$C$6:$G$2390,5,0)</f>
        <v>22.928869276094279</v>
      </c>
      <c r="H194" s="335">
        <f>VLOOKUP(C194,'2.- Base'!J194:N2578,5,0)</f>
        <v>22.928869276094279</v>
      </c>
      <c r="J194" s="335">
        <v>0.94181495555453409</v>
      </c>
      <c r="K194" s="335">
        <v>0.98514004495725516</v>
      </c>
      <c r="L194" s="441"/>
      <c r="M194" s="451">
        <f t="shared" si="9"/>
        <v>23.870684231648813</v>
      </c>
      <c r="N194" s="451">
        <f t="shared" si="7"/>
        <v>23.914009321051534</v>
      </c>
    </row>
    <row r="195" spans="1:14" ht="25.5">
      <c r="A195" s="444">
        <v>23515</v>
      </c>
      <c r="B195" s="52">
        <f>+'2.- Base'!B195</f>
        <v>190</v>
      </c>
      <c r="C195" s="334">
        <f>+'2.- Base'!C195</f>
        <v>23515</v>
      </c>
      <c r="D195" s="81" t="str">
        <f>+'2.- Base'!D195</f>
        <v>Tratamiento abierto de fractura clavicular, luxación esternoclavicular, acromioclavicular</v>
      </c>
      <c r="E195" s="335">
        <f>+'2.- Base'!G195</f>
        <v>246.75767856341187</v>
      </c>
      <c r="F195" s="335">
        <f>+'2.- Base'!N195</f>
        <v>246.75767856341187</v>
      </c>
      <c r="G195" s="335">
        <f>VLOOKUP(C195,'2.- Base'!$C$6:$G$2390,5,0)</f>
        <v>246.75767856341187</v>
      </c>
      <c r="H195" s="335">
        <f>VLOOKUP(C195,'2.- Base'!J195:N2579,5,0)</f>
        <v>246.75767856341187</v>
      </c>
      <c r="J195" s="335">
        <v>7.9092714968328437</v>
      </c>
      <c r="K195" s="335">
        <v>8.2334650277525441</v>
      </c>
      <c r="L195" s="441"/>
      <c r="M195" s="451">
        <f t="shared" si="9"/>
        <v>254.66695006024472</v>
      </c>
      <c r="N195" s="451">
        <f t="shared" si="7"/>
        <v>254.99114359116442</v>
      </c>
    </row>
    <row r="196" spans="1:14">
      <c r="A196" s="444">
        <v>23540</v>
      </c>
      <c r="B196" s="52">
        <f>+'2.- Base'!B196</f>
        <v>191</v>
      </c>
      <c r="C196" s="334">
        <f>+'2.- Base'!C196</f>
        <v>23540</v>
      </c>
      <c r="D196" s="81" t="str">
        <f>+'2.- Base'!D196</f>
        <v>Tratamiento cerrado de luxación de hombro sin manipulación</v>
      </c>
      <c r="E196" s="335">
        <f>+'2.- Base'!G196</f>
        <v>22.928869276094279</v>
      </c>
      <c r="F196" s="335">
        <f>+'2.- Base'!N196</f>
        <v>22.928869276094279</v>
      </c>
      <c r="G196" s="335">
        <f>VLOOKUP(C196,'2.- Base'!$C$6:$G$2390,5,0)</f>
        <v>22.928869276094279</v>
      </c>
      <c r="H196" s="335">
        <f>VLOOKUP(C196,'2.- Base'!J196:N2580,5,0)</f>
        <v>22.928869276094279</v>
      </c>
      <c r="J196" s="335">
        <v>0.94181495555453409</v>
      </c>
      <c r="K196" s="335">
        <v>0.98514004495725516</v>
      </c>
      <c r="L196" s="441"/>
      <c r="M196" s="451">
        <f t="shared" si="9"/>
        <v>23.870684231648813</v>
      </c>
      <c r="N196" s="451">
        <f t="shared" si="7"/>
        <v>23.914009321051534</v>
      </c>
    </row>
    <row r="197" spans="1:14">
      <c r="A197" s="444">
        <v>23545</v>
      </c>
      <c r="B197" s="52">
        <f>+'2.- Base'!B197</f>
        <v>192</v>
      </c>
      <c r="C197" s="334">
        <f>+'2.- Base'!C197</f>
        <v>23545</v>
      </c>
      <c r="D197" s="81" t="str">
        <f>+'2.- Base'!D197</f>
        <v>Tratamiento cerrado de dislocación acromioclavicular; con manipulación</v>
      </c>
      <c r="E197" s="335">
        <f>+'2.- Base'!G197</f>
        <v>22.949728914141417</v>
      </c>
      <c r="F197" s="335">
        <f>+'2.- Base'!N197</f>
        <v>22.949728914141417</v>
      </c>
      <c r="G197" s="335">
        <f>VLOOKUP(C197,'2.- Base'!$C$6:$G$2390,5,0)</f>
        <v>22.949728914141417</v>
      </c>
      <c r="H197" s="335">
        <f>VLOOKUP(C197,'2.- Base'!J197:N2581,5,0)</f>
        <v>22.949728914141417</v>
      </c>
      <c r="J197" s="335">
        <v>1.3188514062925805</v>
      </c>
      <c r="K197" s="335">
        <v>1.3766181921628728</v>
      </c>
      <c r="L197" s="441"/>
      <c r="M197" s="451">
        <f t="shared" si="9"/>
        <v>24.268580320433998</v>
      </c>
      <c r="N197" s="451">
        <f t="shared" si="7"/>
        <v>24.32634710630429</v>
      </c>
    </row>
    <row r="198" spans="1:14">
      <c r="A198" s="444">
        <v>23585</v>
      </c>
      <c r="B198" s="52">
        <f>+'2.- Base'!B198</f>
        <v>193</v>
      </c>
      <c r="C198" s="334">
        <f>+'2.- Base'!C198</f>
        <v>23585</v>
      </c>
      <c r="D198" s="81" t="str">
        <f>+'2.- Base'!D198</f>
        <v>Tratamiento abierto de fractura escapular</v>
      </c>
      <c r="E198" s="335">
        <f>+'2.- Base'!G198</f>
        <v>253.79094427609431</v>
      </c>
      <c r="F198" s="335">
        <f>+'2.- Base'!N198</f>
        <v>253.79094427609431</v>
      </c>
      <c r="G198" s="335">
        <f>VLOOKUP(C198,'2.- Base'!$C$6:$G$2390,5,0)</f>
        <v>253.79094427609431</v>
      </c>
      <c r="H198" s="335">
        <f>VLOOKUP(C198,'2.- Base'!J198:N2582,5,0)</f>
        <v>253.79094427609431</v>
      </c>
      <c r="J198" s="335">
        <v>9.8896417492936166</v>
      </c>
      <c r="K198" s="335">
        <v>10.302251697736949</v>
      </c>
      <c r="L198" s="441"/>
      <c r="M198" s="451">
        <f t="shared" si="9"/>
        <v>263.68058602538792</v>
      </c>
      <c r="N198" s="451">
        <f t="shared" si="7"/>
        <v>264.09319597383126</v>
      </c>
    </row>
    <row r="199" spans="1:14">
      <c r="A199" s="444">
        <v>23600</v>
      </c>
      <c r="B199" s="52">
        <f>+'2.- Base'!B199</f>
        <v>194</v>
      </c>
      <c r="C199" s="334">
        <f>+'2.- Base'!C199</f>
        <v>23600</v>
      </c>
      <c r="D199" s="81" t="str">
        <f>+'2.- Base'!D199</f>
        <v>Tratamiento cerrado de fractura de húmero proximal</v>
      </c>
      <c r="E199" s="335">
        <f>+'2.- Base'!G199</f>
        <v>46.898869276094281</v>
      </c>
      <c r="F199" s="335">
        <f>+'2.- Base'!N199</f>
        <v>46.898869276094281</v>
      </c>
      <c r="G199" s="335">
        <f>VLOOKUP(C199,'2.- Base'!$C$6:$G$2390,5,0)</f>
        <v>46.898869276094281</v>
      </c>
      <c r="H199" s="335">
        <f>VLOOKUP(C199,'2.- Base'!J199:N2583,5,0)</f>
        <v>46.898869276094281</v>
      </c>
      <c r="J199" s="335">
        <v>0.9418149555545412</v>
      </c>
      <c r="K199" s="335">
        <v>0.98514004495725516</v>
      </c>
      <c r="L199" s="441"/>
      <c r="M199" s="451">
        <f t="shared" si="9"/>
        <v>47.840684231648822</v>
      </c>
      <c r="N199" s="451">
        <f t="shared" ref="N199:N262" si="10">H199+K199</f>
        <v>47.884009321051536</v>
      </c>
    </row>
    <row r="200" spans="1:14">
      <c r="A200" s="444">
        <v>23615</v>
      </c>
      <c r="B200" s="52">
        <f>+'2.- Base'!B200</f>
        <v>195</v>
      </c>
      <c r="C200" s="334">
        <f>+'2.- Base'!C200</f>
        <v>23615</v>
      </c>
      <c r="D200" s="81" t="str">
        <f>+'2.- Base'!D200</f>
        <v>Tratamiento abierto de fractura del húmero proximal</v>
      </c>
      <c r="E200" s="335">
        <f>+'2.- Base'!G200</f>
        <v>253.79094427609431</v>
      </c>
      <c r="F200" s="335">
        <f>+'2.- Base'!N200</f>
        <v>253.79094427609431</v>
      </c>
      <c r="G200" s="335">
        <f>VLOOKUP(C200,'2.- Base'!$C$6:$G$2390,5,0)</f>
        <v>253.79094427609431</v>
      </c>
      <c r="H200" s="335">
        <f>VLOOKUP(C200,'2.- Base'!J200:N2584,5,0)</f>
        <v>253.79094427609431</v>
      </c>
      <c r="J200" s="335">
        <v>9.8896417492936166</v>
      </c>
      <c r="K200" s="335">
        <v>10.302251697736949</v>
      </c>
      <c r="L200" s="441"/>
      <c r="M200" s="451">
        <f t="shared" si="9"/>
        <v>263.68058602538792</v>
      </c>
      <c r="N200" s="451">
        <f t="shared" si="10"/>
        <v>264.09319597383126</v>
      </c>
    </row>
    <row r="201" spans="1:14" ht="25.5">
      <c r="A201" s="444">
        <v>23660</v>
      </c>
      <c r="B201" s="52">
        <f>+'2.- Base'!B201</f>
        <v>196</v>
      </c>
      <c r="C201" s="334">
        <f>+'2.- Base'!C201</f>
        <v>23660</v>
      </c>
      <c r="D201" s="81" t="str">
        <f>+'2.- Base'!D201</f>
        <v>Tratamiento abierto de luxación aguda del hombro, con o sin fractura humeral, con o sin fijación interna o externa</v>
      </c>
      <c r="E201" s="335">
        <f>+'2.- Base'!G201</f>
        <v>253.79094427609431</v>
      </c>
      <c r="F201" s="335">
        <f>+'2.- Base'!N201</f>
        <v>253.79094427609431</v>
      </c>
      <c r="G201" s="335">
        <f>VLOOKUP(C201,'2.- Base'!$C$6:$G$2390,5,0)</f>
        <v>253.79094427609431</v>
      </c>
      <c r="H201" s="335">
        <f>VLOOKUP(C201,'2.- Base'!J201:N2585,5,0)</f>
        <v>253.79094427609431</v>
      </c>
      <c r="J201" s="335">
        <v>9.8896417492936166</v>
      </c>
      <c r="K201" s="335">
        <v>10.302251697736949</v>
      </c>
      <c r="L201" s="441"/>
      <c r="M201" s="451">
        <f t="shared" si="9"/>
        <v>263.68058602538792</v>
      </c>
      <c r="N201" s="451">
        <f t="shared" si="10"/>
        <v>264.09319597383126</v>
      </c>
    </row>
    <row r="202" spans="1:14">
      <c r="A202" s="444">
        <v>23800</v>
      </c>
      <c r="B202" s="52">
        <f>+'2.- Base'!B202</f>
        <v>197</v>
      </c>
      <c r="C202" s="334">
        <f>+'2.- Base'!C202</f>
        <v>23800</v>
      </c>
      <c r="D202" s="81" t="str">
        <f>+'2.- Base'!D202</f>
        <v>Artrodesis de hombro</v>
      </c>
      <c r="E202" s="335">
        <f>+'2.- Base'!G202</f>
        <v>343.83269998877665</v>
      </c>
      <c r="F202" s="335">
        <f>+'2.- Base'!N202</f>
        <v>343.83269998877665</v>
      </c>
      <c r="G202" s="335">
        <f>VLOOKUP(C202,'2.- Base'!$C$6:$G$2390,5,0)</f>
        <v>343.83269998877665</v>
      </c>
      <c r="H202" s="335">
        <f>VLOOKUP(C202,'2.- Base'!J202:N2586,5,0)</f>
        <v>343.83269998877665</v>
      </c>
      <c r="J202" s="335">
        <v>11.236471623972307</v>
      </c>
      <c r="K202" s="335">
        <v>11.698467061939482</v>
      </c>
      <c r="L202" s="441"/>
      <c r="M202" s="451">
        <f t="shared" si="9"/>
        <v>355.06917161274896</v>
      </c>
      <c r="N202" s="451">
        <f t="shared" si="10"/>
        <v>355.53116705071614</v>
      </c>
    </row>
    <row r="203" spans="1:14">
      <c r="A203" s="444">
        <v>23900</v>
      </c>
      <c r="B203" s="52">
        <f>+'2.- Base'!B203</f>
        <v>198</v>
      </c>
      <c r="C203" s="334">
        <f>+'2.- Base'!C203</f>
        <v>23900</v>
      </c>
      <c r="D203" s="81" t="str">
        <f>+'2.- Base'!D203</f>
        <v>Amputación intertóracoescapular (cuarto delantero)</v>
      </c>
      <c r="E203" s="335" t="s">
        <v>3270</v>
      </c>
      <c r="F203" s="335">
        <f>+'2.- Base'!N203</f>
        <v>341.80873141414139</v>
      </c>
      <c r="G203" s="335" t="str">
        <f>E203</f>
        <v>NC</v>
      </c>
      <c r="H203" s="335">
        <f>VLOOKUP(C203,'2.- Base'!J203:N2587,5,0)</f>
        <v>341.80873141414139</v>
      </c>
      <c r="J203" s="335" t="s">
        <v>3270</v>
      </c>
      <c r="K203" s="335">
        <v>17.983906072377408</v>
      </c>
      <c r="L203" s="441"/>
      <c r="M203" s="335" t="str">
        <f>G203</f>
        <v>NC</v>
      </c>
      <c r="N203" s="451">
        <f t="shared" si="10"/>
        <v>359.7926374865188</v>
      </c>
    </row>
    <row r="204" spans="1:14">
      <c r="A204" s="444">
        <v>23920</v>
      </c>
      <c r="B204" s="52">
        <f>+'2.- Base'!B204</f>
        <v>199</v>
      </c>
      <c r="C204" s="334">
        <f>+'2.- Base'!C204</f>
        <v>23920</v>
      </c>
      <c r="D204" s="81" t="str">
        <f>+'2.- Base'!D204</f>
        <v>Desarticulación de hombro</v>
      </c>
      <c r="E204" s="335">
        <f>+'2.- Base'!G204</f>
        <v>343.12596570145911</v>
      </c>
      <c r="F204" s="335">
        <f>+'2.- Base'!N204</f>
        <v>343.12596570145911</v>
      </c>
      <c r="G204" s="335">
        <f>VLOOKUP(C204,'2.- Base'!$C$6:$G$2390,5,0)</f>
        <v>343.12596570145911</v>
      </c>
      <c r="H204" s="335">
        <f>VLOOKUP(C204,'2.- Base'!J204:N2588,5,0)</f>
        <v>343.12596570145911</v>
      </c>
      <c r="J204" s="335">
        <v>13.104160988509193</v>
      </c>
      <c r="K204" s="335">
        <v>13.647685033176344</v>
      </c>
      <c r="L204" s="441"/>
      <c r="M204" s="451">
        <f>G204+J204</f>
        <v>356.2301266899683</v>
      </c>
      <c r="N204" s="451">
        <f t="shared" si="10"/>
        <v>356.77365073463545</v>
      </c>
    </row>
    <row r="205" spans="1:14">
      <c r="A205" s="444">
        <v>24075</v>
      </c>
      <c r="B205" s="52">
        <f>+'2.- Base'!B205</f>
        <v>200</v>
      </c>
      <c r="C205" s="334">
        <f>+'2.- Base'!C205</f>
        <v>24075</v>
      </c>
      <c r="D205" s="81" t="str">
        <f>+'2.- Base'!D205</f>
        <v>Excisión de tumor en brazo o región del codo; subcutáneo</v>
      </c>
      <c r="E205" s="335">
        <f>+'2.- Base'!G205</f>
        <v>95.636329264870923</v>
      </c>
      <c r="F205" s="335">
        <f>+'2.- Base'!N205</f>
        <v>95.636329264870923</v>
      </c>
      <c r="G205" s="335">
        <f>VLOOKUP(C205,'2.- Base'!$C$6:$G$2390,5,0)</f>
        <v>95.636329264870923</v>
      </c>
      <c r="H205" s="335">
        <f>VLOOKUP(C205,'2.- Base'!J205:N2589,5,0)</f>
        <v>95.636329264870923</v>
      </c>
      <c r="J205" s="335">
        <v>64.545195839538266</v>
      </c>
      <c r="K205" s="335">
        <v>66.887029941740863</v>
      </c>
      <c r="L205" s="441"/>
      <c r="M205" s="451">
        <f>G205+J205</f>
        <v>160.18152510440919</v>
      </c>
      <c r="N205" s="451">
        <f t="shared" si="10"/>
        <v>162.52335920661179</v>
      </c>
    </row>
    <row r="206" spans="1:14" ht="25.5">
      <c r="A206" s="444">
        <v>24077</v>
      </c>
      <c r="B206" s="52">
        <f>+'2.- Base'!B206</f>
        <v>201</v>
      </c>
      <c r="C206" s="334">
        <f>+'2.- Base'!C206</f>
        <v>24077</v>
      </c>
      <c r="D206" s="81" t="str">
        <f>+'2.- Base'!D206</f>
        <v>Resección radical de tumor (p. ej. neoplasia maligna), tejido blando de brazo o región del codo</v>
      </c>
      <c r="E206" s="335" t="s">
        <v>3270</v>
      </c>
      <c r="F206" s="335">
        <f>+'2.- Base'!N206</f>
        <v>217.76844903479233</v>
      </c>
      <c r="G206" s="335" t="str">
        <f>E206</f>
        <v>NC</v>
      </c>
      <c r="H206" s="335">
        <f>VLOOKUP(C206,'2.- Base'!J206:N2590,5,0)</f>
        <v>217.76844903479233</v>
      </c>
      <c r="J206" s="335" t="s">
        <v>3270</v>
      </c>
      <c r="K206" s="335">
        <v>15.721637617233853</v>
      </c>
      <c r="L206" s="441"/>
      <c r="M206" s="335" t="str">
        <f>G206</f>
        <v>NC</v>
      </c>
      <c r="N206" s="451">
        <f t="shared" si="10"/>
        <v>233.49008665202618</v>
      </c>
    </row>
    <row r="207" spans="1:14">
      <c r="A207" s="444">
        <v>24105</v>
      </c>
      <c r="B207" s="52">
        <f>+'2.- Base'!B207</f>
        <v>202</v>
      </c>
      <c r="C207" s="334">
        <f>+'2.- Base'!C207</f>
        <v>24105</v>
      </c>
      <c r="D207" s="81" t="str">
        <f>+'2.- Base'!D207</f>
        <v>Excisión, bolsa del olécranon</v>
      </c>
      <c r="E207" s="335">
        <f>+'2.- Base'!G207</f>
        <v>95.476063411896746</v>
      </c>
      <c r="F207" s="335">
        <f>+'2.- Base'!N207</f>
        <v>95.476063411896746</v>
      </c>
      <c r="G207" s="335">
        <f>VLOOKUP(C207,'2.- Base'!$C$6:$G$2390,5,0)</f>
        <v>95.476063411896746</v>
      </c>
      <c r="H207" s="335">
        <f>VLOOKUP(C207,'2.- Base'!J207:N2591,5,0)</f>
        <v>95.476063411896746</v>
      </c>
      <c r="J207" s="335">
        <v>43.222205237538361</v>
      </c>
      <c r="K207" s="335">
        <v>44.499569293285219</v>
      </c>
      <c r="L207" s="441"/>
      <c r="M207" s="451">
        <f t="shared" ref="M207:M270" si="11">G207+J207</f>
        <v>138.69826864943511</v>
      </c>
      <c r="N207" s="451">
        <f t="shared" si="10"/>
        <v>139.97563270518197</v>
      </c>
    </row>
    <row r="208" spans="1:14">
      <c r="A208" s="444">
        <v>24110</v>
      </c>
      <c r="B208" s="52">
        <f>+'2.- Base'!B208</f>
        <v>203</v>
      </c>
      <c r="C208" s="334">
        <f>+'2.- Base'!C208</f>
        <v>24110</v>
      </c>
      <c r="D208" s="81" t="str">
        <f>+'2.- Base'!D208</f>
        <v>Excisión y legrado de quiste óseo o tumor benigno, húmero</v>
      </c>
      <c r="E208" s="335">
        <f>+'2.- Base'!G208</f>
        <v>142.62259427609428</v>
      </c>
      <c r="F208" s="335">
        <f>+'2.- Base'!N208</f>
        <v>142.62259427609428</v>
      </c>
      <c r="G208" s="335">
        <f>VLOOKUP(C208,'2.- Base'!$C$6:$G$2390,5,0)</f>
        <v>142.62259427609428</v>
      </c>
      <c r="H208" s="335">
        <f>VLOOKUP(C208,'2.- Base'!J208:N2592,5,0)</f>
        <v>142.62259427609428</v>
      </c>
      <c r="J208" s="335">
        <v>77.456429120436752</v>
      </c>
      <c r="K208" s="335">
        <v>80.259430779192371</v>
      </c>
      <c r="L208" s="441"/>
      <c r="M208" s="451">
        <f t="shared" si="11"/>
        <v>220.07902339653103</v>
      </c>
      <c r="N208" s="451">
        <f t="shared" si="10"/>
        <v>222.88202505528665</v>
      </c>
    </row>
    <row r="209" spans="1:14">
      <c r="A209" s="444">
        <v>24130</v>
      </c>
      <c r="B209" s="52">
        <f>+'2.- Base'!B209</f>
        <v>204</v>
      </c>
      <c r="C209" s="334">
        <f>+'2.- Base'!C209</f>
        <v>24130</v>
      </c>
      <c r="D209" s="81" t="str">
        <f>+'2.- Base'!D209</f>
        <v>Excisión, cabeza del radio</v>
      </c>
      <c r="E209" s="335">
        <f>+'2.- Base'!G209</f>
        <v>142.86652665544332</v>
      </c>
      <c r="F209" s="335">
        <f>+'2.- Base'!N209</f>
        <v>142.86652665544332</v>
      </c>
      <c r="G209" s="335">
        <f>VLOOKUP(C209,'2.- Base'!$C$6:$G$2390,5,0)</f>
        <v>142.86652665544332</v>
      </c>
      <c r="H209" s="335">
        <f>VLOOKUP(C209,'2.- Base'!J209:N2593,5,0)</f>
        <v>142.86652665544332</v>
      </c>
      <c r="J209" s="335">
        <v>92.621880880811062</v>
      </c>
      <c r="K209" s="335">
        <v>96.025525752157165</v>
      </c>
      <c r="L209" s="441"/>
      <c r="M209" s="451">
        <f t="shared" si="11"/>
        <v>235.48840753625439</v>
      </c>
      <c r="N209" s="451">
        <f t="shared" si="10"/>
        <v>238.89205240760049</v>
      </c>
    </row>
    <row r="210" spans="1:14" ht="25.5">
      <c r="A210" s="444">
        <v>24134</v>
      </c>
      <c r="B210" s="52">
        <f>+'2.- Base'!B210</f>
        <v>205</v>
      </c>
      <c r="C210" s="334">
        <f>+'2.- Base'!C210</f>
        <v>24134</v>
      </c>
      <c r="D210" s="81" t="str">
        <f>+'2.- Base'!D210</f>
        <v>Secuestrectomía de húmero distal, cabeza o cuello de radio, apófisis olecraneana</v>
      </c>
      <c r="E210" s="335">
        <f>+'2.- Base'!G210</f>
        <v>226.11894903479239</v>
      </c>
      <c r="F210" s="335">
        <f>+'2.- Base'!N210</f>
        <v>226.11894903479239</v>
      </c>
      <c r="G210" s="335">
        <f>VLOOKUP(C210,'2.- Base'!$C$6:$G$2390,5,0)</f>
        <v>226.11894903479239</v>
      </c>
      <c r="H210" s="335">
        <f>VLOOKUP(C210,'2.- Base'!J210:N2594,5,0)</f>
        <v>226.11894903479239</v>
      </c>
      <c r="J210" s="335">
        <v>13.104160988509165</v>
      </c>
      <c r="K210" s="335">
        <v>13.647685033176344</v>
      </c>
      <c r="L210" s="441"/>
      <c r="M210" s="451">
        <f t="shared" si="11"/>
        <v>239.22311002330156</v>
      </c>
      <c r="N210" s="451">
        <f t="shared" si="10"/>
        <v>239.76663406796874</v>
      </c>
    </row>
    <row r="211" spans="1:14">
      <c r="A211" s="444">
        <v>24140</v>
      </c>
      <c r="B211" s="52">
        <f>+'2.- Base'!B211</f>
        <v>206</v>
      </c>
      <c r="C211" s="334">
        <f>+'2.- Base'!C211</f>
        <v>24140</v>
      </c>
      <c r="D211" s="81" t="str">
        <f>+'2.- Base'!D211</f>
        <v>Excisión parcial de húmero, cabeza o cuello de radio, apófisis olecraneana</v>
      </c>
      <c r="E211" s="335">
        <f>+'2.- Base'!G211</f>
        <v>142.62259427609428</v>
      </c>
      <c r="F211" s="335">
        <f>+'2.- Base'!N211</f>
        <v>142.62259427609428</v>
      </c>
      <c r="G211" s="335">
        <f>VLOOKUP(C211,'2.- Base'!$C$6:$G$2390,5,0)</f>
        <v>142.62259427609428</v>
      </c>
      <c r="H211" s="335">
        <f>VLOOKUP(C211,'2.- Base'!J211:N2595,5,0)</f>
        <v>142.62259427609428</v>
      </c>
      <c r="J211" s="335">
        <v>77.456429120436752</v>
      </c>
      <c r="K211" s="335">
        <v>80.259430779192371</v>
      </c>
      <c r="L211" s="441"/>
      <c r="M211" s="451">
        <f t="shared" si="11"/>
        <v>220.07902339653103</v>
      </c>
      <c r="N211" s="451">
        <f t="shared" si="10"/>
        <v>222.88202505528665</v>
      </c>
    </row>
    <row r="212" spans="1:14">
      <c r="A212" s="444">
        <v>24149</v>
      </c>
      <c r="B212" s="52">
        <f>+'2.- Base'!B212</f>
        <v>207</v>
      </c>
      <c r="C212" s="334">
        <f>+'2.- Base'!C212</f>
        <v>24149</v>
      </c>
      <c r="D212" s="81" t="str">
        <f>+'2.- Base'!D212</f>
        <v>Resección radical de cápsula, tejido blando y hueso heterotópico de codo</v>
      </c>
      <c r="E212" s="335">
        <f>+'2.- Base'!G212</f>
        <v>350.86596570145906</v>
      </c>
      <c r="F212" s="335">
        <f>+'2.- Base'!N212</f>
        <v>350.86596570145906</v>
      </c>
      <c r="G212" s="335">
        <f>VLOOKUP(C212,'2.- Base'!$C$6:$G$2390,5,0)</f>
        <v>350.86596570145906</v>
      </c>
      <c r="H212" s="335">
        <f>VLOOKUP(C212,'2.- Base'!J212:N2596,5,0)</f>
        <v>350.86596570145906</v>
      </c>
      <c r="J212" s="335">
        <v>13.104160988509193</v>
      </c>
      <c r="K212" s="335">
        <v>13.647685033176344</v>
      </c>
      <c r="L212" s="441"/>
      <c r="M212" s="451">
        <f t="shared" si="11"/>
        <v>363.97012668996825</v>
      </c>
      <c r="N212" s="451">
        <f t="shared" si="10"/>
        <v>364.51365073463541</v>
      </c>
    </row>
    <row r="213" spans="1:14">
      <c r="A213" s="444">
        <v>24150</v>
      </c>
      <c r="B213" s="52">
        <f>+'2.- Base'!B213</f>
        <v>208</v>
      </c>
      <c r="C213" s="334">
        <f>+'2.- Base'!C213</f>
        <v>24150</v>
      </c>
      <c r="D213" s="81" t="str">
        <f>+'2.- Base'!D213</f>
        <v>Resección radical de tumor, diáfisis o húmero distal</v>
      </c>
      <c r="E213" s="335">
        <f>+'2.- Base'!G213</f>
        <v>350.86596570145906</v>
      </c>
      <c r="F213" s="335">
        <f>+'2.- Base'!N213</f>
        <v>350.86596570145906</v>
      </c>
      <c r="G213" s="335">
        <f>VLOOKUP(C213,'2.- Base'!$C$6:$G$2390,5,0)</f>
        <v>350.86596570145906</v>
      </c>
      <c r="H213" s="335">
        <f>VLOOKUP(C213,'2.- Base'!J213:N2597,5,0)</f>
        <v>350.86596570145906</v>
      </c>
      <c r="J213" s="335">
        <v>13.104160988509193</v>
      </c>
      <c r="K213" s="335">
        <v>13.647685033176344</v>
      </c>
      <c r="L213" s="441"/>
      <c r="M213" s="451">
        <f t="shared" si="11"/>
        <v>363.97012668996825</v>
      </c>
      <c r="N213" s="451">
        <f t="shared" si="10"/>
        <v>364.51365073463541</v>
      </c>
    </row>
    <row r="214" spans="1:14">
      <c r="A214" s="444">
        <v>24155</v>
      </c>
      <c r="B214" s="52">
        <f>+'2.- Base'!B214</f>
        <v>209</v>
      </c>
      <c r="C214" s="334">
        <f>+'2.- Base'!C214</f>
        <v>24155</v>
      </c>
      <c r="D214" s="81" t="str">
        <f>+'2.- Base'!D214</f>
        <v>Resección de articulación del codo (artrectomía)</v>
      </c>
      <c r="E214" s="335">
        <f>+'2.- Base'!G214</f>
        <v>340.31606713243548</v>
      </c>
      <c r="F214" s="335">
        <f>+'2.- Base'!N214</f>
        <v>340.31606713243548</v>
      </c>
      <c r="G214" s="335">
        <f>VLOOKUP(C214,'2.- Base'!$C$6:$G$2390,5,0)</f>
        <v>340.31606713243548</v>
      </c>
      <c r="H214" s="335">
        <f>VLOOKUP(C214,'2.- Base'!J214:N2598,5,0)</f>
        <v>340.31606713243548</v>
      </c>
      <c r="J214" s="335">
        <v>10.30262694170392</v>
      </c>
      <c r="K214" s="335">
        <v>10.723858076320937</v>
      </c>
      <c r="L214" s="441"/>
      <c r="M214" s="451">
        <f t="shared" si="11"/>
        <v>350.6186940741394</v>
      </c>
      <c r="N214" s="451">
        <f t="shared" si="10"/>
        <v>351.03992520875642</v>
      </c>
    </row>
    <row r="215" spans="1:14">
      <c r="A215" s="444">
        <v>24200</v>
      </c>
      <c r="B215" s="52">
        <f>+'2.- Base'!B215</f>
        <v>210</v>
      </c>
      <c r="C215" s="334">
        <f>+'2.- Base'!C215</f>
        <v>24200</v>
      </c>
      <c r="D215" s="81" t="str">
        <f>+'2.- Base'!D215</f>
        <v>Extirpación de cuerpo extraño en brazo o región del codo</v>
      </c>
      <c r="E215" s="335">
        <f>+'2.- Base'!G215</f>
        <v>95.636329264870923</v>
      </c>
      <c r="F215" s="335">
        <f>+'2.- Base'!N215</f>
        <v>95.636329264870923</v>
      </c>
      <c r="G215" s="335">
        <f>VLOOKUP(C215,'2.- Base'!$C$6:$G$2390,5,0)</f>
        <v>95.636329264870923</v>
      </c>
      <c r="H215" s="335">
        <f>VLOOKUP(C215,'2.- Base'!J215:N2599,5,0)</f>
        <v>95.636329264870923</v>
      </c>
      <c r="J215" s="335">
        <v>8.1637529299979548</v>
      </c>
      <c r="K215" s="335">
        <v>8.5036920353432208</v>
      </c>
      <c r="L215" s="441"/>
      <c r="M215" s="451">
        <f t="shared" si="11"/>
        <v>103.80008219486888</v>
      </c>
      <c r="N215" s="451">
        <f t="shared" si="10"/>
        <v>104.14002130021414</v>
      </c>
    </row>
    <row r="216" spans="1:14">
      <c r="A216" s="444">
        <v>24201</v>
      </c>
      <c r="B216" s="52">
        <f>+'2.- Base'!B216</f>
        <v>211</v>
      </c>
      <c r="C216" s="334">
        <f>+'2.- Base'!C216</f>
        <v>24201</v>
      </c>
      <c r="D216" s="81" t="str">
        <f>+'2.- Base'!D216</f>
        <v>Remoción de cuerpo extraño subfacial o intramuscular en brazo o codo</v>
      </c>
      <c r="E216" s="335">
        <f>+'2.- Base'!G216</f>
        <v>95.796595117845115</v>
      </c>
      <c r="F216" s="335">
        <f>+'2.- Base'!N216</f>
        <v>95.796595117845115</v>
      </c>
      <c r="G216" s="335">
        <f>VLOOKUP(C216,'2.- Base'!$C$6:$G$2390,5,0)</f>
        <v>95.796595117845115</v>
      </c>
      <c r="H216" s="335">
        <f>VLOOKUP(C216,'2.- Base'!J216:N2600,5,0)</f>
        <v>95.796595117845115</v>
      </c>
      <c r="J216" s="335">
        <v>80.3329421999684</v>
      </c>
      <c r="K216" s="335">
        <v>83.313458330044412</v>
      </c>
      <c r="L216" s="441"/>
      <c r="M216" s="451">
        <f t="shared" si="11"/>
        <v>176.12953731781352</v>
      </c>
      <c r="N216" s="451">
        <f t="shared" si="10"/>
        <v>179.11005344788953</v>
      </c>
    </row>
    <row r="217" spans="1:14">
      <c r="A217" s="444">
        <v>24301</v>
      </c>
      <c r="B217" s="52">
        <f>+'2.- Base'!B217</f>
        <v>212</v>
      </c>
      <c r="C217" s="334">
        <f>+'2.- Base'!C217</f>
        <v>24301</v>
      </c>
      <c r="D217" s="81" t="str">
        <f>+'2.- Base'!D217</f>
        <v>Transferencia de músculo o tendón en brazo o región del codo</v>
      </c>
      <c r="E217" s="335">
        <f>+'2.- Base'!G217</f>
        <v>350.86596570145906</v>
      </c>
      <c r="F217" s="335">
        <f>+'2.- Base'!N217</f>
        <v>350.86596570145906</v>
      </c>
      <c r="G217" s="335">
        <f>VLOOKUP(C217,'2.- Base'!$C$6:$G$2390,5,0)</f>
        <v>350.86596570145906</v>
      </c>
      <c r="H217" s="335">
        <f>VLOOKUP(C217,'2.- Base'!J217:N2601,5,0)</f>
        <v>350.86596570145906</v>
      </c>
      <c r="J217" s="335">
        <v>13.104160988509193</v>
      </c>
      <c r="K217" s="335">
        <v>13.647685033176344</v>
      </c>
      <c r="L217" s="441"/>
      <c r="M217" s="451">
        <f t="shared" si="11"/>
        <v>363.97012668996825</v>
      </c>
      <c r="N217" s="451">
        <f t="shared" si="10"/>
        <v>364.51365073463541</v>
      </c>
    </row>
    <row r="218" spans="1:14">
      <c r="A218" s="444">
        <v>24305</v>
      </c>
      <c r="B218" s="52">
        <f>+'2.- Base'!B218</f>
        <v>213</v>
      </c>
      <c r="C218" s="334">
        <f>+'2.- Base'!C218</f>
        <v>24305</v>
      </c>
      <c r="D218" s="81" t="str">
        <f>+'2.- Base'!D218</f>
        <v>Alargamiento de tendón en brazo o codo</v>
      </c>
      <c r="E218" s="335">
        <f>+'2.- Base'!G218</f>
        <v>95.796595117845115</v>
      </c>
      <c r="F218" s="335">
        <f>+'2.- Base'!N218</f>
        <v>95.796595117845115</v>
      </c>
      <c r="G218" s="335">
        <f>VLOOKUP(C218,'2.- Base'!$C$6:$G$2390,5,0)</f>
        <v>95.796595117845115</v>
      </c>
      <c r="H218" s="335">
        <f>VLOOKUP(C218,'2.- Base'!J218:N2602,5,0)</f>
        <v>95.796595117845115</v>
      </c>
      <c r="J218" s="335">
        <v>80.3329421999684</v>
      </c>
      <c r="K218" s="335">
        <v>83.313458330044412</v>
      </c>
      <c r="L218" s="441"/>
      <c r="M218" s="451">
        <f t="shared" si="11"/>
        <v>176.12953731781352</v>
      </c>
      <c r="N218" s="451">
        <f t="shared" si="10"/>
        <v>179.11005344788953</v>
      </c>
    </row>
    <row r="219" spans="1:14">
      <c r="A219" s="444">
        <v>24310</v>
      </c>
      <c r="B219" s="52">
        <f>+'2.- Base'!B219</f>
        <v>214</v>
      </c>
      <c r="C219" s="334">
        <f>+'2.- Base'!C219</f>
        <v>24310</v>
      </c>
      <c r="D219" s="81" t="str">
        <f>+'2.- Base'!D219</f>
        <v>Tenotomía abierta, desde el codo al hombro</v>
      </c>
      <c r="E219" s="335">
        <f>+'2.- Base'!G219</f>
        <v>267.85747570145901</v>
      </c>
      <c r="F219" s="335">
        <f>+'2.- Base'!N219</f>
        <v>267.85747570145901</v>
      </c>
      <c r="G219" s="335">
        <f>VLOOKUP(C219,'2.- Base'!$C$6:$G$2390,5,0)</f>
        <v>267.85747570145901</v>
      </c>
      <c r="H219" s="335">
        <f>VLOOKUP(C219,'2.- Base'!J219:N2603,5,0)</f>
        <v>267.85747570145901</v>
      </c>
      <c r="J219" s="335">
        <v>13.850382254215219</v>
      </c>
      <c r="K219" s="335">
        <v>14.439825037705646</v>
      </c>
      <c r="L219" s="441"/>
      <c r="M219" s="451">
        <f t="shared" si="11"/>
        <v>281.70785795567423</v>
      </c>
      <c r="N219" s="451">
        <f t="shared" si="10"/>
        <v>282.29730073916465</v>
      </c>
    </row>
    <row r="220" spans="1:14">
      <c r="A220" s="444">
        <v>24320</v>
      </c>
      <c r="B220" s="52">
        <f>+'2.- Base'!B220</f>
        <v>215</v>
      </c>
      <c r="C220" s="334">
        <f>+'2.- Base'!C220</f>
        <v>24320</v>
      </c>
      <c r="D220" s="81" t="str">
        <f>+'2.- Base'!D220</f>
        <v>Tenoplastía con transferencia de músculo, desde el codo al hombro</v>
      </c>
      <c r="E220" s="335">
        <f>+'2.- Base'!G220</f>
        <v>274.89074141414136</v>
      </c>
      <c r="F220" s="335">
        <f>+'2.- Base'!N220</f>
        <v>274.89074141414136</v>
      </c>
      <c r="G220" s="335">
        <f>VLOOKUP(C220,'2.- Base'!$C$6:$G$2390,5,0)</f>
        <v>274.89074141414136</v>
      </c>
      <c r="H220" s="335">
        <f>VLOOKUP(C220,'2.- Base'!J220:N2604,5,0)</f>
        <v>274.89074141414136</v>
      </c>
      <c r="J220" s="335">
        <v>15.830752506676106</v>
      </c>
      <c r="K220" s="335">
        <v>16.508611707689965</v>
      </c>
      <c r="L220" s="441"/>
      <c r="M220" s="451">
        <f t="shared" si="11"/>
        <v>290.72149392081747</v>
      </c>
      <c r="N220" s="451">
        <f t="shared" si="10"/>
        <v>291.39935312183133</v>
      </c>
    </row>
    <row r="221" spans="1:14">
      <c r="A221" s="444">
        <v>24330</v>
      </c>
      <c r="B221" s="52">
        <f>+'2.- Base'!B221</f>
        <v>216</v>
      </c>
      <c r="C221" s="334">
        <f>+'2.- Base'!C221</f>
        <v>24330</v>
      </c>
      <c r="D221" s="81" t="str">
        <f>+'2.- Base'!D221</f>
        <v>Flexoplastía de codo</v>
      </c>
      <c r="E221" s="335">
        <f>+'2.- Base'!G221</f>
        <v>142.62259427609428</v>
      </c>
      <c r="F221" s="335">
        <f>+'2.- Base'!N221</f>
        <v>142.62259427609428</v>
      </c>
      <c r="G221" s="335">
        <f>VLOOKUP(C221,'2.- Base'!$C$6:$G$2390,5,0)</f>
        <v>142.62259427609428</v>
      </c>
      <c r="H221" s="335">
        <f>VLOOKUP(C221,'2.- Base'!J221:N2605,5,0)</f>
        <v>142.62259427609428</v>
      </c>
      <c r="J221" s="335">
        <v>77.456429120436752</v>
      </c>
      <c r="K221" s="335">
        <v>80.259430779192371</v>
      </c>
      <c r="L221" s="441"/>
      <c r="M221" s="451">
        <f t="shared" si="11"/>
        <v>220.07902339653103</v>
      </c>
      <c r="N221" s="451">
        <f t="shared" si="10"/>
        <v>222.88202505528665</v>
      </c>
    </row>
    <row r="222" spans="1:14">
      <c r="A222" s="444">
        <v>24340</v>
      </c>
      <c r="B222" s="52">
        <f>+'2.- Base'!B222</f>
        <v>217</v>
      </c>
      <c r="C222" s="334">
        <f>+'2.- Base'!C222</f>
        <v>24340</v>
      </c>
      <c r="D222" s="81" t="str">
        <f>+'2.- Base'!D222</f>
        <v>Tenodesis del tendón de bíceps a nivel de codo</v>
      </c>
      <c r="E222" s="335">
        <f>+'2.- Base'!G222</f>
        <v>142.62259427609428</v>
      </c>
      <c r="F222" s="335">
        <f>+'2.- Base'!N222</f>
        <v>142.62259427609428</v>
      </c>
      <c r="G222" s="335">
        <f>VLOOKUP(C222,'2.- Base'!$C$6:$G$2390,5,0)</f>
        <v>142.62259427609428</v>
      </c>
      <c r="H222" s="335">
        <f>VLOOKUP(C222,'2.- Base'!J222:N2606,5,0)</f>
        <v>142.62259427609428</v>
      </c>
      <c r="J222" s="335">
        <v>77.456429120436752</v>
      </c>
      <c r="K222" s="335">
        <v>80.259430779192371</v>
      </c>
      <c r="L222" s="441"/>
      <c r="M222" s="451">
        <f t="shared" si="11"/>
        <v>220.07902339653103</v>
      </c>
      <c r="N222" s="451">
        <f t="shared" si="10"/>
        <v>222.88202505528665</v>
      </c>
    </row>
    <row r="223" spans="1:14">
      <c r="A223" s="444">
        <v>24342</v>
      </c>
      <c r="B223" s="52">
        <f>+'2.- Base'!B223</f>
        <v>218</v>
      </c>
      <c r="C223" s="334">
        <f>+'2.- Base'!C223</f>
        <v>24342</v>
      </c>
      <c r="D223" s="81" t="str">
        <f>+'2.- Base'!D223</f>
        <v>Reinserción de tendón roto del bíceps o tríceps, distal</v>
      </c>
      <c r="E223" s="335">
        <f>+'2.- Base'!G223</f>
        <v>253.79094427609431</v>
      </c>
      <c r="F223" s="335">
        <f>+'2.- Base'!N223</f>
        <v>253.79094427609431</v>
      </c>
      <c r="G223" s="335">
        <f>VLOOKUP(C223,'2.- Base'!$C$6:$G$2390,5,0)</f>
        <v>253.79094427609431</v>
      </c>
      <c r="H223" s="335">
        <f>VLOOKUP(C223,'2.- Base'!J223:N2607,5,0)</f>
        <v>253.79094427609431</v>
      </c>
      <c r="J223" s="335">
        <v>9.8896417492936166</v>
      </c>
      <c r="K223" s="335">
        <v>10.302251697736949</v>
      </c>
      <c r="L223" s="441"/>
      <c r="M223" s="451">
        <f t="shared" si="11"/>
        <v>263.68058602538792</v>
      </c>
      <c r="N223" s="451">
        <f t="shared" si="10"/>
        <v>264.09319597383126</v>
      </c>
    </row>
    <row r="224" spans="1:14">
      <c r="A224" s="444">
        <v>24350</v>
      </c>
      <c r="B224" s="52">
        <f>+'2.- Base'!B224</f>
        <v>219</v>
      </c>
      <c r="C224" s="334">
        <f>+'2.- Base'!C224</f>
        <v>24350</v>
      </c>
      <c r="D224" s="81" t="str">
        <f>+'2.- Base'!D224</f>
        <v>Fasciotomía lateral o medial (p. ej. "codo de tenista" o epicondilitis)</v>
      </c>
      <c r="E224" s="335">
        <f>+'2.- Base'!G224</f>
        <v>253.79094427609431</v>
      </c>
      <c r="F224" s="335">
        <f>+'2.- Base'!N224</f>
        <v>253.79094427609431</v>
      </c>
      <c r="G224" s="335">
        <f>VLOOKUP(C224,'2.- Base'!$C$6:$G$2390,5,0)</f>
        <v>253.79094427609431</v>
      </c>
      <c r="H224" s="335">
        <f>VLOOKUP(C224,'2.- Base'!J224:N2608,5,0)</f>
        <v>253.79094427609431</v>
      </c>
      <c r="J224" s="335">
        <v>9.8896417492936166</v>
      </c>
      <c r="K224" s="335">
        <v>10.302251697736949</v>
      </c>
      <c r="L224" s="441"/>
      <c r="M224" s="451">
        <f t="shared" si="11"/>
        <v>263.68058602538792</v>
      </c>
      <c r="N224" s="451">
        <f t="shared" si="10"/>
        <v>264.09319597383126</v>
      </c>
    </row>
    <row r="225" spans="1:14">
      <c r="A225" s="444">
        <v>24360</v>
      </c>
      <c r="B225" s="52">
        <f>+'2.- Base'!B225</f>
        <v>220</v>
      </c>
      <c r="C225" s="334">
        <f>+'2.- Base'!C225</f>
        <v>24360</v>
      </c>
      <c r="D225" s="81" t="str">
        <f>+'2.- Base'!D225</f>
        <v>Artroplastía de codo, cabeza de radio</v>
      </c>
      <c r="E225" s="335">
        <f>+'2.- Base'!G225</f>
        <v>226.11894903479239</v>
      </c>
      <c r="F225" s="335">
        <f>+'2.- Base'!N225</f>
        <v>226.11894903479239</v>
      </c>
      <c r="G225" s="335">
        <f>VLOOKUP(C225,'2.- Base'!$C$6:$G$2390,5,0)</f>
        <v>226.11894903479239</v>
      </c>
      <c r="H225" s="335">
        <f>VLOOKUP(C225,'2.- Base'!J225:N2609,5,0)</f>
        <v>226.11894903479239</v>
      </c>
      <c r="J225" s="335">
        <v>101.88930330488213</v>
      </c>
      <c r="K225" s="335">
        <v>105.53065604897822</v>
      </c>
      <c r="L225" s="441"/>
      <c r="M225" s="451">
        <f t="shared" si="11"/>
        <v>328.00825233967453</v>
      </c>
      <c r="N225" s="451">
        <f t="shared" si="10"/>
        <v>331.64960508377061</v>
      </c>
    </row>
    <row r="226" spans="1:14">
      <c r="A226" s="444">
        <v>24400</v>
      </c>
      <c r="B226" s="52">
        <f>+'2.- Base'!B226</f>
        <v>221</v>
      </c>
      <c r="C226" s="334">
        <f>+'2.- Base'!C226</f>
        <v>24400</v>
      </c>
      <c r="D226" s="81" t="str">
        <f>+'2.- Base'!D226</f>
        <v>Osteotomía de húmero</v>
      </c>
      <c r="E226" s="335">
        <f>+'2.- Base'!G226</f>
        <v>225.87501665544335</v>
      </c>
      <c r="F226" s="335">
        <f>+'2.- Base'!N226</f>
        <v>225.87501665544335</v>
      </c>
      <c r="G226" s="335">
        <f>VLOOKUP(C226,'2.- Base'!$C$6:$G$2390,5,0)</f>
        <v>225.87501665544335</v>
      </c>
      <c r="H226" s="335">
        <f>VLOOKUP(C226,'2.- Base'!J226:N2610,5,0)</f>
        <v>225.87501665544335</v>
      </c>
      <c r="J226" s="335">
        <v>87.614465646730537</v>
      </c>
      <c r="K226" s="335">
        <v>90.709615479212005</v>
      </c>
      <c r="L226" s="441"/>
      <c r="M226" s="451">
        <f t="shared" si="11"/>
        <v>313.48948230217388</v>
      </c>
      <c r="N226" s="451">
        <f t="shared" si="10"/>
        <v>316.58463213465535</v>
      </c>
    </row>
    <row r="227" spans="1:14">
      <c r="A227" s="444">
        <v>24420</v>
      </c>
      <c r="B227" s="52">
        <f>+'2.- Base'!B227</f>
        <v>222</v>
      </c>
      <c r="C227" s="334">
        <f>+'2.- Base'!C227</f>
        <v>24420</v>
      </c>
      <c r="D227" s="81" t="str">
        <f>+'2.- Base'!D227</f>
        <v>Osteoplastía de húmero (p. ej. acortamiento o alargamiento)</v>
      </c>
      <c r="E227" s="335">
        <f>+'2.- Base'!G227</f>
        <v>350.86596570145906</v>
      </c>
      <c r="F227" s="335">
        <f>+'2.- Base'!N227</f>
        <v>350.86596570145906</v>
      </c>
      <c r="G227" s="335">
        <f>VLOOKUP(C227,'2.- Base'!$C$6:$G$2390,5,0)</f>
        <v>350.86596570145906</v>
      </c>
      <c r="H227" s="335">
        <f>VLOOKUP(C227,'2.- Base'!J227:N2611,5,0)</f>
        <v>350.86596570145906</v>
      </c>
      <c r="J227" s="335">
        <v>13.104160988509193</v>
      </c>
      <c r="K227" s="335">
        <v>13.647685033176344</v>
      </c>
      <c r="L227" s="441"/>
      <c r="M227" s="451">
        <f t="shared" si="11"/>
        <v>363.97012668996825</v>
      </c>
      <c r="N227" s="451">
        <f t="shared" si="10"/>
        <v>364.51365073463541</v>
      </c>
    </row>
    <row r="228" spans="1:14">
      <c r="A228" s="444">
        <v>24470</v>
      </c>
      <c r="B228" s="52">
        <f>+'2.- Base'!B228</f>
        <v>223</v>
      </c>
      <c r="C228" s="334">
        <f>+'2.- Base'!C228</f>
        <v>24470</v>
      </c>
      <c r="D228" s="81" t="str">
        <f>+'2.- Base'!D228</f>
        <v>Paro hemiepifisario (p. ej. cúbito varo o valgo, húmero distal)</v>
      </c>
      <c r="E228" s="335">
        <f>+'2.- Base'!G228</f>
        <v>226.11894903479239</v>
      </c>
      <c r="F228" s="335">
        <f>+'2.- Base'!N228</f>
        <v>226.11894903479239</v>
      </c>
      <c r="G228" s="335">
        <f>VLOOKUP(C228,'2.- Base'!$C$6:$G$2390,5,0)</f>
        <v>226.11894903479239</v>
      </c>
      <c r="H228" s="335">
        <f>VLOOKUP(C228,'2.- Base'!J228:N2612,5,0)</f>
        <v>226.11894903479239</v>
      </c>
      <c r="J228" s="335">
        <v>13.104160988509165</v>
      </c>
      <c r="K228" s="335">
        <v>13.647685033176344</v>
      </c>
      <c r="L228" s="441"/>
      <c r="M228" s="451">
        <f t="shared" si="11"/>
        <v>239.22311002330156</v>
      </c>
      <c r="N228" s="451">
        <f t="shared" si="10"/>
        <v>239.76663406796874</v>
      </c>
    </row>
    <row r="229" spans="1:14">
      <c r="A229" s="444">
        <v>24495</v>
      </c>
      <c r="B229" s="52">
        <f>+'2.- Base'!B229</f>
        <v>224</v>
      </c>
      <c r="C229" s="334">
        <f>+'2.- Base'!C229</f>
        <v>24495</v>
      </c>
      <c r="D229" s="81" t="str">
        <f>+'2.- Base'!D229</f>
        <v>Fasciotomía de descompresión de antebrazo</v>
      </c>
      <c r="E229" s="335">
        <f>+'2.- Base'!G229</f>
        <v>253.79094427609431</v>
      </c>
      <c r="F229" s="335">
        <f>+'2.- Base'!N229</f>
        <v>253.79094427609431</v>
      </c>
      <c r="G229" s="335">
        <f>VLOOKUP(C229,'2.- Base'!$C$6:$G$2390,5,0)</f>
        <v>253.79094427609431</v>
      </c>
      <c r="H229" s="335">
        <f>VLOOKUP(C229,'2.- Base'!J229:N2613,5,0)</f>
        <v>253.79094427609431</v>
      </c>
      <c r="J229" s="335">
        <v>9.8896417492936166</v>
      </c>
      <c r="K229" s="335">
        <v>10.302251697736949</v>
      </c>
      <c r="L229" s="441"/>
      <c r="M229" s="451">
        <f t="shared" si="11"/>
        <v>263.68058602538792</v>
      </c>
      <c r="N229" s="451">
        <f t="shared" si="10"/>
        <v>264.09319597383126</v>
      </c>
    </row>
    <row r="230" spans="1:14">
      <c r="A230" s="444">
        <v>24515</v>
      </c>
      <c r="B230" s="52">
        <f>+'2.- Base'!B230</f>
        <v>225</v>
      </c>
      <c r="C230" s="334">
        <f>+'2.- Base'!C230</f>
        <v>24515</v>
      </c>
      <c r="D230" s="81" t="str">
        <f>+'2.- Base'!D230</f>
        <v>Tratamiento abierto de fractura humeral diafisaria</v>
      </c>
      <c r="E230" s="335">
        <f>+'2.- Base'!G230</f>
        <v>142.86652665544332</v>
      </c>
      <c r="F230" s="335">
        <f>+'2.- Base'!N230</f>
        <v>142.86652665544332</v>
      </c>
      <c r="G230" s="335">
        <f>VLOOKUP(C230,'2.- Base'!$C$6:$G$2390,5,0)</f>
        <v>142.86652665544332</v>
      </c>
      <c r="H230" s="335">
        <f>VLOOKUP(C230,'2.- Base'!J230:N2614,5,0)</f>
        <v>142.86652665544332</v>
      </c>
      <c r="J230" s="335">
        <v>92.621880880811062</v>
      </c>
      <c r="K230" s="335">
        <v>96.025525752157165</v>
      </c>
      <c r="L230" s="441"/>
      <c r="M230" s="451">
        <f t="shared" si="11"/>
        <v>235.48840753625439</v>
      </c>
      <c r="N230" s="451">
        <f t="shared" si="10"/>
        <v>238.89205240760049</v>
      </c>
    </row>
    <row r="231" spans="1:14">
      <c r="A231" s="444">
        <v>24538</v>
      </c>
      <c r="B231" s="52">
        <f>+'2.- Base'!B231</f>
        <v>226</v>
      </c>
      <c r="C231" s="334">
        <f>+'2.- Base'!C231</f>
        <v>24538</v>
      </c>
      <c r="D231" s="81" t="str">
        <f>+'2.- Base'!D231</f>
        <v>Fijación esquelética percutánea de fractura humeral</v>
      </c>
      <c r="E231" s="335">
        <f>+'2.- Base'!G231</f>
        <v>95.636329264870923</v>
      </c>
      <c r="F231" s="335">
        <f>+'2.- Base'!N231</f>
        <v>95.636329264870923</v>
      </c>
      <c r="G231" s="335">
        <f>VLOOKUP(C231,'2.- Base'!$C$6:$G$2390,5,0)</f>
        <v>95.636329264870923</v>
      </c>
      <c r="H231" s="335">
        <f>VLOOKUP(C231,'2.- Base'!J231:N2615,5,0)</f>
        <v>95.636329264870923</v>
      </c>
      <c r="J231" s="335">
        <v>64.545195839538266</v>
      </c>
      <c r="K231" s="335">
        <v>66.887029941740863</v>
      </c>
      <c r="L231" s="441"/>
      <c r="M231" s="451">
        <f t="shared" si="11"/>
        <v>160.18152510440919</v>
      </c>
      <c r="N231" s="451">
        <f t="shared" si="10"/>
        <v>162.52335920661179</v>
      </c>
    </row>
    <row r="232" spans="1:14" ht="25.5">
      <c r="A232" s="444">
        <v>24545</v>
      </c>
      <c r="B232" s="52">
        <f>+'2.- Base'!B232</f>
        <v>227</v>
      </c>
      <c r="C232" s="334">
        <f>+'2.- Base'!C232</f>
        <v>24545</v>
      </c>
      <c r="D232" s="81" t="str">
        <f>+'2.- Base'!D232</f>
        <v>Tratamiento abierto de fractura humeral supracondilar o transcondilar, sin extensión intercondilar</v>
      </c>
      <c r="E232" s="335">
        <f>+'2.- Base'!G232</f>
        <v>226.11894903479239</v>
      </c>
      <c r="F232" s="335">
        <f>+'2.- Base'!N232</f>
        <v>226.11894903479239</v>
      </c>
      <c r="G232" s="335">
        <f>VLOOKUP(C232,'2.- Base'!$C$6:$G$2390,5,0)</f>
        <v>226.11894903479239</v>
      </c>
      <c r="H232" s="335">
        <f>VLOOKUP(C232,'2.- Base'!J232:N2616,5,0)</f>
        <v>226.11894903479239</v>
      </c>
      <c r="J232" s="335">
        <v>13.104160988509165</v>
      </c>
      <c r="K232" s="335">
        <v>13.647685033176344</v>
      </c>
      <c r="L232" s="441"/>
      <c r="M232" s="451">
        <f t="shared" si="11"/>
        <v>239.22311002330156</v>
      </c>
      <c r="N232" s="451">
        <f t="shared" si="10"/>
        <v>239.76663406796874</v>
      </c>
    </row>
    <row r="233" spans="1:14" ht="25.5">
      <c r="A233" s="444">
        <v>24586</v>
      </c>
      <c r="B233" s="52">
        <f>+'2.- Base'!B233</f>
        <v>228</v>
      </c>
      <c r="C233" s="334">
        <f>+'2.- Base'!C233</f>
        <v>24586</v>
      </c>
      <c r="D233" s="81" t="str">
        <f>+'2.- Base'!D233</f>
        <v>Tratamiento abierto de fractura periarticular y/o luxación de codo (fractura del húmero distal y cúbito proximal y/o radio proximal)</v>
      </c>
      <c r="E233" s="335">
        <f>+'2.- Base'!G233</f>
        <v>226.60681379349049</v>
      </c>
      <c r="F233" s="335">
        <f>+'2.- Base'!N233</f>
        <v>226.60681379349049</v>
      </c>
      <c r="G233" s="335">
        <f>VLOOKUP(C233,'2.- Base'!$C$6:$G$2390,5,0)</f>
        <v>226.60681379349049</v>
      </c>
      <c r="H233" s="335">
        <f>VLOOKUP(C233,'2.- Base'!J233:N2617,5,0)</f>
        <v>226.60681379349049</v>
      </c>
      <c r="J233" s="335">
        <v>16.839539717582852</v>
      </c>
      <c r="K233" s="335">
        <v>17.546120975650155</v>
      </c>
      <c r="L233" s="441"/>
      <c r="M233" s="451">
        <f t="shared" si="11"/>
        <v>243.44635351107334</v>
      </c>
      <c r="N233" s="451">
        <f t="shared" si="10"/>
        <v>244.15293476914064</v>
      </c>
    </row>
    <row r="234" spans="1:14">
      <c r="A234" s="444">
        <v>24600</v>
      </c>
      <c r="B234" s="52">
        <f>+'2.- Base'!B234</f>
        <v>229</v>
      </c>
      <c r="C234" s="334">
        <f>+'2.- Base'!C234</f>
        <v>24600</v>
      </c>
      <c r="D234" s="81" t="str">
        <f>+'2.- Base'!D234</f>
        <v>Tratamiento cerrado de luxación de codo, muñeca</v>
      </c>
      <c r="E234" s="335">
        <f>+'2.- Base'!G234</f>
        <v>46.919728914141416</v>
      </c>
      <c r="F234" s="335">
        <f>+'2.- Base'!N234</f>
        <v>46.919728914141416</v>
      </c>
      <c r="G234" s="335">
        <f>VLOOKUP(C234,'2.- Base'!$C$6:$G$2390,5,0)</f>
        <v>46.919728914141416</v>
      </c>
      <c r="H234" s="335">
        <f>VLOOKUP(C234,'2.- Base'!J234:N2618,5,0)</f>
        <v>46.919728914141416</v>
      </c>
      <c r="J234" s="335">
        <v>9.6021516598254735</v>
      </c>
      <c r="K234" s="335">
        <v>9.9988890872345237</v>
      </c>
      <c r="L234" s="441"/>
      <c r="M234" s="451">
        <f t="shared" si="11"/>
        <v>56.521880573966889</v>
      </c>
      <c r="N234" s="451">
        <f t="shared" si="10"/>
        <v>56.91861800137594</v>
      </c>
    </row>
    <row r="235" spans="1:14">
      <c r="A235" s="444">
        <v>24615</v>
      </c>
      <c r="B235" s="52">
        <f>+'2.- Base'!B235</f>
        <v>230</v>
      </c>
      <c r="C235" s="334">
        <f>+'2.- Base'!C235</f>
        <v>24615</v>
      </c>
      <c r="D235" s="81" t="str">
        <f>+'2.- Base'!D235</f>
        <v>Tratamiento abierto de luxación aguda o crónica de codo</v>
      </c>
      <c r="E235" s="335">
        <f>+'2.- Base'!G235</f>
        <v>143.11045903479237</v>
      </c>
      <c r="F235" s="335">
        <f>+'2.- Base'!N235</f>
        <v>143.11045903479237</v>
      </c>
      <c r="G235" s="335">
        <f>VLOOKUP(C235,'2.- Base'!$C$6:$G$2390,5,0)</f>
        <v>143.11045903479237</v>
      </c>
      <c r="H235" s="335">
        <f>VLOOKUP(C235,'2.- Base'!J235:N2619,5,0)</f>
        <v>143.11045903479237</v>
      </c>
      <c r="J235" s="335">
        <v>13.850382254215219</v>
      </c>
      <c r="K235" s="335">
        <v>14.439825037705617</v>
      </c>
      <c r="L235" s="441"/>
      <c r="M235" s="451">
        <f t="shared" si="11"/>
        <v>156.96084128900759</v>
      </c>
      <c r="N235" s="451">
        <f t="shared" si="10"/>
        <v>157.55028407249799</v>
      </c>
    </row>
    <row r="236" spans="1:14">
      <c r="A236" s="444">
        <v>24620</v>
      </c>
      <c r="B236" s="52">
        <f>+'2.- Base'!B236</f>
        <v>231</v>
      </c>
      <c r="C236" s="334">
        <f>+'2.- Base'!C236</f>
        <v>24620</v>
      </c>
      <c r="D236" s="81" t="str">
        <f>+'2.- Base'!D236</f>
        <v>Tratamiento cerrado de la fractura de Monteggia a nivel del codo</v>
      </c>
      <c r="E236" s="335">
        <f>+'2.- Base'!G236</f>
        <v>46.919728914141416</v>
      </c>
      <c r="F236" s="335">
        <f>+'2.- Base'!N236</f>
        <v>46.919728914141416</v>
      </c>
      <c r="G236" s="335">
        <f>VLOOKUP(C236,'2.- Base'!$C$6:$G$2390,5,0)</f>
        <v>46.919728914141416</v>
      </c>
      <c r="H236" s="335">
        <f>VLOOKUP(C236,'2.- Base'!J236:N2620,5,0)</f>
        <v>46.919728914141416</v>
      </c>
      <c r="J236" s="335">
        <v>1.3188514062925805</v>
      </c>
      <c r="K236" s="335">
        <v>1.37661819216288</v>
      </c>
      <c r="L236" s="441"/>
      <c r="M236" s="451">
        <f t="shared" si="11"/>
        <v>48.238580320433996</v>
      </c>
      <c r="N236" s="451">
        <f t="shared" si="10"/>
        <v>48.296347106304296</v>
      </c>
    </row>
    <row r="237" spans="1:14">
      <c r="A237" s="444">
        <v>24635</v>
      </c>
      <c r="B237" s="52">
        <f>+'2.- Base'!B237</f>
        <v>232</v>
      </c>
      <c r="C237" s="334">
        <f>+'2.- Base'!C237</f>
        <v>24635</v>
      </c>
      <c r="D237" s="81" t="str">
        <f>+'2.- Base'!D237</f>
        <v>Tratamiento abierto de la fractura de Monteggia a nivel del codo</v>
      </c>
      <c r="E237" s="335">
        <f>+'2.- Base'!G237</f>
        <v>143.11045903479237</v>
      </c>
      <c r="F237" s="335">
        <f>+'2.- Base'!N237</f>
        <v>143.11045903479237</v>
      </c>
      <c r="G237" s="335">
        <f>VLOOKUP(C237,'2.- Base'!$C$6:$G$2390,5,0)</f>
        <v>143.11045903479237</v>
      </c>
      <c r="H237" s="335">
        <f>VLOOKUP(C237,'2.- Base'!J237:N2621,5,0)</f>
        <v>143.11045903479237</v>
      </c>
      <c r="J237" s="335">
        <v>13.850382254215219</v>
      </c>
      <c r="K237" s="335">
        <v>14.439825037705617</v>
      </c>
      <c r="L237" s="441"/>
      <c r="M237" s="451">
        <f t="shared" si="11"/>
        <v>156.96084128900759</v>
      </c>
      <c r="N237" s="451">
        <f t="shared" si="10"/>
        <v>157.55028407249799</v>
      </c>
    </row>
    <row r="238" spans="1:14">
      <c r="A238" s="444">
        <v>24665</v>
      </c>
      <c r="B238" s="52">
        <f>+'2.- Base'!B238</f>
        <v>233</v>
      </c>
      <c r="C238" s="334">
        <f>+'2.- Base'!C238</f>
        <v>24665</v>
      </c>
      <c r="D238" s="81" t="str">
        <f>+'2.- Base'!D238</f>
        <v>Tratamiento abierto de fractura de cabeza o cuello del radio</v>
      </c>
      <c r="E238" s="335">
        <f>+'2.- Base'!G238</f>
        <v>143.35439141414142</v>
      </c>
      <c r="F238" s="335">
        <f>+'2.- Base'!N238</f>
        <v>143.35439141414142</v>
      </c>
      <c r="G238" s="335">
        <f>VLOOKUP(C238,'2.- Base'!$C$6:$G$2390,5,0)</f>
        <v>143.35439141414142</v>
      </c>
      <c r="H238" s="335">
        <f>VLOOKUP(C238,'2.- Base'!J238:N2622,5,0)</f>
        <v>143.35439141414142</v>
      </c>
      <c r="J238" s="335">
        <v>15.830752506676021</v>
      </c>
      <c r="K238" s="335">
        <v>16.508611707689965</v>
      </c>
      <c r="L238" s="441"/>
      <c r="M238" s="451">
        <f t="shared" si="11"/>
        <v>159.18514392081744</v>
      </c>
      <c r="N238" s="451">
        <f t="shared" si="10"/>
        <v>159.86300312183138</v>
      </c>
    </row>
    <row r="239" spans="1:14">
      <c r="A239" s="444">
        <v>24685</v>
      </c>
      <c r="B239" s="52">
        <f>+'2.- Base'!B239</f>
        <v>234</v>
      </c>
      <c r="C239" s="334">
        <f>+'2.- Base'!C239</f>
        <v>24685</v>
      </c>
      <c r="D239" s="81" t="str">
        <f>+'2.- Base'!D239</f>
        <v>Tratamiento abierto de fractura de olécranon</v>
      </c>
      <c r="E239" s="335">
        <f>+'2.- Base'!G239</f>
        <v>143.11045903479237</v>
      </c>
      <c r="F239" s="335">
        <f>+'2.- Base'!N239</f>
        <v>143.11045903479237</v>
      </c>
      <c r="G239" s="335">
        <f>VLOOKUP(C239,'2.- Base'!$C$6:$G$2390,5,0)</f>
        <v>143.11045903479237</v>
      </c>
      <c r="H239" s="335">
        <f>VLOOKUP(C239,'2.- Base'!J239:N2623,5,0)</f>
        <v>143.11045903479237</v>
      </c>
      <c r="J239" s="335">
        <v>13.850382254215219</v>
      </c>
      <c r="K239" s="335">
        <v>14.439825037705617</v>
      </c>
      <c r="L239" s="441"/>
      <c r="M239" s="451">
        <f t="shared" si="11"/>
        <v>156.96084128900759</v>
      </c>
      <c r="N239" s="451">
        <f t="shared" si="10"/>
        <v>157.55028407249799</v>
      </c>
    </row>
    <row r="240" spans="1:14">
      <c r="A240" s="444">
        <v>24800</v>
      </c>
      <c r="B240" s="52">
        <f>+'2.- Base'!B240</f>
        <v>235</v>
      </c>
      <c r="C240" s="334">
        <f>+'2.- Base'!C240</f>
        <v>24800</v>
      </c>
      <c r="D240" s="81" t="str">
        <f>+'2.- Base'!D240</f>
        <v>Artrodesis, articulación de codo</v>
      </c>
      <c r="E240" s="335">
        <f>+'2.- Base'!G240</f>
        <v>143.11045903479237</v>
      </c>
      <c r="F240" s="335">
        <f>+'2.- Base'!N240</f>
        <v>143.11045903479237</v>
      </c>
      <c r="G240" s="335">
        <f>VLOOKUP(C240,'2.- Base'!$C$6:$G$2390,5,0)</f>
        <v>143.11045903479237</v>
      </c>
      <c r="H240" s="335">
        <f>VLOOKUP(C240,'2.- Base'!J240:N2624,5,0)</f>
        <v>143.11045903479237</v>
      </c>
      <c r="J240" s="335">
        <v>107.7873326411854</v>
      </c>
      <c r="K240" s="335">
        <v>111.79162072512199</v>
      </c>
      <c r="L240" s="441"/>
      <c r="M240" s="451">
        <f t="shared" si="11"/>
        <v>250.89779167597777</v>
      </c>
      <c r="N240" s="451">
        <f t="shared" si="10"/>
        <v>254.90207975991436</v>
      </c>
    </row>
    <row r="241" spans="1:14">
      <c r="A241" s="444">
        <v>24900</v>
      </c>
      <c r="B241" s="52">
        <f>+'2.- Base'!B241</f>
        <v>236</v>
      </c>
      <c r="C241" s="334">
        <f>+'2.- Base'!C241</f>
        <v>24900</v>
      </c>
      <c r="D241" s="81" t="str">
        <f>+'2.- Base'!D241</f>
        <v>Amputación a nivel de brazo a través del húmero</v>
      </c>
      <c r="E241" s="335">
        <f>+'2.- Base'!G241</f>
        <v>274.89074141414136</v>
      </c>
      <c r="F241" s="335">
        <f>+'2.- Base'!N241</f>
        <v>274.89074141414136</v>
      </c>
      <c r="G241" s="335">
        <f>VLOOKUP(C241,'2.- Base'!$C$6:$G$2390,5,0)</f>
        <v>274.89074141414136</v>
      </c>
      <c r="H241" s="335">
        <f>VLOOKUP(C241,'2.- Base'!J241:N2625,5,0)</f>
        <v>274.89074141414136</v>
      </c>
      <c r="J241" s="335">
        <v>15.830752506676106</v>
      </c>
      <c r="K241" s="335">
        <v>16.508611707689965</v>
      </c>
      <c r="L241" s="441"/>
      <c r="M241" s="451">
        <f t="shared" si="11"/>
        <v>290.72149392081747</v>
      </c>
      <c r="N241" s="451">
        <f t="shared" si="10"/>
        <v>291.39935312183133</v>
      </c>
    </row>
    <row r="242" spans="1:14" ht="25.5">
      <c r="A242" s="444">
        <v>25000</v>
      </c>
      <c r="B242" s="52">
        <f>+'2.- Base'!B242</f>
        <v>237</v>
      </c>
      <c r="C242" s="334">
        <f>+'2.- Base'!C242</f>
        <v>25000</v>
      </c>
      <c r="D242" s="81" t="str">
        <f>+'2.- Base'!D242</f>
        <v>Incisión de vaina tendinosa del extensor, muñeca (p. ejm. enfermedad de Quervain)</v>
      </c>
      <c r="E242" s="335">
        <f>+'2.- Base'!G242</f>
        <v>20.950638552188554</v>
      </c>
      <c r="F242" s="335">
        <f>+'2.- Base'!N242</f>
        <v>20.950638552188554</v>
      </c>
      <c r="G242" s="335">
        <f>VLOOKUP(C242,'2.- Base'!$C$6:$G$2390,5,0)</f>
        <v>20.950638552188554</v>
      </c>
      <c r="H242" s="335">
        <f>VLOOKUP(C242,'2.- Base'!J242:N2626,5,0)</f>
        <v>20.950638552188554</v>
      </c>
      <c r="J242" s="335">
        <v>47.729361447811456</v>
      </c>
      <c r="K242" s="335">
        <v>47.729361447811456</v>
      </c>
      <c r="L242" s="441"/>
      <c r="M242" s="451">
        <f t="shared" si="11"/>
        <v>68.680000000000007</v>
      </c>
      <c r="N242" s="451">
        <f t="shared" si="10"/>
        <v>68.680000000000007</v>
      </c>
    </row>
    <row r="243" spans="1:14">
      <c r="A243" s="444">
        <v>25020</v>
      </c>
      <c r="B243" s="52">
        <f>+'2.- Base'!B243</f>
        <v>238</v>
      </c>
      <c r="C243" s="334">
        <f>+'2.- Base'!C243</f>
        <v>25020</v>
      </c>
      <c r="D243" s="81" t="str">
        <f>+'2.- Base'!D243</f>
        <v>Fasciotomía descompresiva, antebrazo y/o muñeca</v>
      </c>
      <c r="E243" s="335">
        <f>+'2.- Base'!G243</f>
        <v>239.72441285072949</v>
      </c>
      <c r="F243" s="335">
        <f>+'2.- Base'!N243</f>
        <v>239.72441285072949</v>
      </c>
      <c r="G243" s="335">
        <f>VLOOKUP(C243,'2.- Base'!$C$6:$G$2390,5,0)</f>
        <v>239.72441285072949</v>
      </c>
      <c r="H243" s="335">
        <f>VLOOKUP(C243,'2.- Base'!J243:N2627,5,0)</f>
        <v>239.72441285072949</v>
      </c>
      <c r="J243" s="335">
        <v>5.9289012443720424</v>
      </c>
      <c r="K243" s="335">
        <v>6.1646783577681958</v>
      </c>
      <c r="L243" s="441"/>
      <c r="M243" s="451">
        <f t="shared" si="11"/>
        <v>245.65331409510154</v>
      </c>
      <c r="N243" s="451">
        <f t="shared" si="10"/>
        <v>245.88909120849769</v>
      </c>
    </row>
    <row r="244" spans="1:14" ht="25.5">
      <c r="A244" s="444">
        <v>25040</v>
      </c>
      <c r="B244" s="52">
        <f>+'2.- Base'!B244</f>
        <v>239</v>
      </c>
      <c r="C244" s="334">
        <f>+'2.- Base'!C244</f>
        <v>25040</v>
      </c>
      <c r="D244" s="81" t="str">
        <f>+'2.- Base'!D244</f>
        <v>Artrotomía de articulación radiocarpal o mediocarpal, con exploración, drenaje o extirpación de cuerpo extraño</v>
      </c>
      <c r="E244" s="335">
        <f>+'2.- Base'!G244</f>
        <v>142.62259427609428</v>
      </c>
      <c r="F244" s="335">
        <f>+'2.- Base'!N244</f>
        <v>142.62259427609428</v>
      </c>
      <c r="G244" s="335">
        <f>VLOOKUP(C244,'2.- Base'!$C$6:$G$2390,5,0)</f>
        <v>142.62259427609428</v>
      </c>
      <c r="H244" s="335">
        <f>VLOOKUP(C244,'2.- Base'!J244:N2628,5,0)</f>
        <v>142.62259427609428</v>
      </c>
      <c r="J244" s="335">
        <v>9.889641749293645</v>
      </c>
      <c r="K244" s="335">
        <v>10.302251697736921</v>
      </c>
      <c r="L244" s="441"/>
      <c r="M244" s="451">
        <f t="shared" si="11"/>
        <v>152.51223602538792</v>
      </c>
      <c r="N244" s="451">
        <f t="shared" si="10"/>
        <v>152.9248459738312</v>
      </c>
    </row>
    <row r="245" spans="1:14">
      <c r="A245" s="444">
        <v>25075</v>
      </c>
      <c r="B245" s="52">
        <f>+'2.- Base'!B245</f>
        <v>240</v>
      </c>
      <c r="C245" s="334">
        <f>+'2.- Base'!C245</f>
        <v>25075</v>
      </c>
      <c r="D245" s="81" t="str">
        <f>+'2.- Base'!D245</f>
        <v>Excisión, tumor, antebrazo y/o región de la muñeca; subcutáneo</v>
      </c>
      <c r="E245" s="335">
        <f>+'2.- Base'!G245</f>
        <v>20.950638552188554</v>
      </c>
      <c r="F245" s="335">
        <f>+'2.- Base'!N245</f>
        <v>20.950638552188554</v>
      </c>
      <c r="G245" s="335">
        <f>VLOOKUP(C245,'2.- Base'!$C$6:$G$2390,5,0)</f>
        <v>20.950638552188554</v>
      </c>
      <c r="H245" s="335">
        <f>VLOOKUP(C245,'2.- Base'!J245:N2629,5,0)</f>
        <v>20.950638552188554</v>
      </c>
      <c r="J245" s="335">
        <v>58.149361447811444</v>
      </c>
      <c r="K245" s="335">
        <v>58.149361447811444</v>
      </c>
      <c r="L245" s="441"/>
      <c r="M245" s="451">
        <f t="shared" si="11"/>
        <v>79.099999999999994</v>
      </c>
      <c r="N245" s="451">
        <f t="shared" si="10"/>
        <v>79.099999999999994</v>
      </c>
    </row>
    <row r="246" spans="1:14" ht="25.5">
      <c r="A246" s="444">
        <v>25077</v>
      </c>
      <c r="B246" s="52">
        <f>+'2.- Base'!B246</f>
        <v>241</v>
      </c>
      <c r="C246" s="334">
        <f>+'2.- Base'!C246</f>
        <v>25077</v>
      </c>
      <c r="D246" s="81" t="str">
        <f>+'2.- Base'!D246</f>
        <v>Resección radical de tumor (p. ejm. Neoplasia Maligna), tejido blando de antebrazo y/o región de la muñeca</v>
      </c>
      <c r="E246" s="335">
        <f>+'2.- Base'!G246</f>
        <v>343.12596570145911</v>
      </c>
      <c r="F246" s="335">
        <f>+'2.- Base'!N246</f>
        <v>343.12596570145911</v>
      </c>
      <c r="G246" s="335">
        <f>VLOOKUP(C246,'2.- Base'!$C$6:$G$2390,5,0)</f>
        <v>343.12596570145911</v>
      </c>
      <c r="H246" s="335">
        <f>VLOOKUP(C246,'2.- Base'!J246:N2630,5,0)</f>
        <v>343.12596570145911</v>
      </c>
      <c r="J246" s="335">
        <v>13.104160988509193</v>
      </c>
      <c r="K246" s="335">
        <v>13.647685033176344</v>
      </c>
      <c r="L246" s="441"/>
      <c r="M246" s="451">
        <f t="shared" si="11"/>
        <v>356.2301266899683</v>
      </c>
      <c r="N246" s="451">
        <f t="shared" si="10"/>
        <v>356.77365073463545</v>
      </c>
    </row>
    <row r="247" spans="1:14">
      <c r="A247" s="444">
        <v>25085</v>
      </c>
      <c r="B247" s="52">
        <f>+'2.- Base'!B247</f>
        <v>242</v>
      </c>
      <c r="C247" s="334">
        <f>+'2.- Base'!C247</f>
        <v>25085</v>
      </c>
      <c r="D247" s="81" t="str">
        <f>+'2.- Base'!D247</f>
        <v>Capsulotomía de muñeca</v>
      </c>
      <c r="E247" s="335">
        <f>+'2.- Base'!G247</f>
        <v>142.62259427609428</v>
      </c>
      <c r="F247" s="335">
        <f>+'2.- Base'!N247</f>
        <v>142.62259427609428</v>
      </c>
      <c r="G247" s="335">
        <f>VLOOKUP(C247,'2.- Base'!$C$6:$G$2390,5,0)</f>
        <v>142.62259427609428</v>
      </c>
      <c r="H247" s="335">
        <f>VLOOKUP(C247,'2.- Base'!J247:N2631,5,0)</f>
        <v>142.62259427609428</v>
      </c>
      <c r="J247" s="335">
        <v>9.889641749293645</v>
      </c>
      <c r="K247" s="335">
        <v>10.302251697736921</v>
      </c>
      <c r="L247" s="441"/>
      <c r="M247" s="451">
        <f t="shared" si="11"/>
        <v>152.51223602538792</v>
      </c>
      <c r="N247" s="451">
        <f t="shared" si="10"/>
        <v>152.9248459738312</v>
      </c>
    </row>
    <row r="248" spans="1:14">
      <c r="A248" s="444">
        <v>25105</v>
      </c>
      <c r="B248" s="52">
        <f>+'2.- Base'!B248</f>
        <v>243</v>
      </c>
      <c r="C248" s="334">
        <f>+'2.- Base'!C248</f>
        <v>25105</v>
      </c>
      <c r="D248" s="81" t="str">
        <f>+'2.- Base'!D248</f>
        <v>Artrotomía de muñeca con sinovectomía</v>
      </c>
      <c r="E248" s="335">
        <f>+'2.- Base'!G248</f>
        <v>142.86652665544332</v>
      </c>
      <c r="F248" s="335">
        <f>+'2.- Base'!N248</f>
        <v>142.86652665544332</v>
      </c>
      <c r="G248" s="335">
        <f>VLOOKUP(C248,'2.- Base'!$C$6:$G$2390,5,0)</f>
        <v>142.86652665544332</v>
      </c>
      <c r="H248" s="335">
        <f>VLOOKUP(C248,'2.- Base'!J248:N2632,5,0)</f>
        <v>142.86652665544332</v>
      </c>
      <c r="J248" s="335">
        <v>11.870012001754446</v>
      </c>
      <c r="K248" s="335">
        <v>12.371038367721269</v>
      </c>
      <c r="L248" s="441"/>
      <c r="M248" s="451">
        <f t="shared" si="11"/>
        <v>154.73653865719777</v>
      </c>
      <c r="N248" s="451">
        <f t="shared" si="10"/>
        <v>155.23756502316459</v>
      </c>
    </row>
    <row r="249" spans="1:14">
      <c r="A249" s="444">
        <v>25111</v>
      </c>
      <c r="B249" s="52">
        <f>+'2.- Base'!B249</f>
        <v>244</v>
      </c>
      <c r="C249" s="334">
        <f>+'2.- Base'!C249</f>
        <v>25111</v>
      </c>
      <c r="D249" s="81" t="str">
        <f>+'2.- Base'!D249</f>
        <v>Excisión de ganglión de muñeca (dorsal o palmar)</v>
      </c>
      <c r="E249" s="335">
        <f>+'2.- Base'!G249</f>
        <v>142.37866189674523</v>
      </c>
      <c r="F249" s="335">
        <f>+'2.- Base'!N249</f>
        <v>142.37866189674523</v>
      </c>
      <c r="G249" s="335">
        <f>VLOOKUP(C249,'2.- Base'!$C$6:$G$2390,5,0)</f>
        <v>142.37866189674523</v>
      </c>
      <c r="H249" s="335">
        <f>VLOOKUP(C249,'2.- Base'!J249:N2633,5,0)</f>
        <v>142.37866189674523</v>
      </c>
      <c r="J249" s="335">
        <v>7.9092714968328437</v>
      </c>
      <c r="K249" s="335">
        <v>8.2334650277525441</v>
      </c>
      <c r="L249" s="441"/>
      <c r="M249" s="451">
        <f t="shared" si="11"/>
        <v>150.28793339357807</v>
      </c>
      <c r="N249" s="451">
        <f t="shared" si="10"/>
        <v>150.61212692449777</v>
      </c>
    </row>
    <row r="250" spans="1:14" ht="25.5">
      <c r="A250" s="444">
        <v>25115</v>
      </c>
      <c r="B250" s="52">
        <f>+'2.- Base'!B250</f>
        <v>245</v>
      </c>
      <c r="C250" s="334">
        <f>+'2.- Base'!C250</f>
        <v>25115</v>
      </c>
      <c r="D250" s="81" t="str">
        <f>+'2.- Base'!D250</f>
        <v>Excisión radical de bolsa tendinosa, líquido sinovial de muñeca o vaina tendinosa de antebrazo</v>
      </c>
      <c r="E250" s="335">
        <f>+'2.- Base'!G250</f>
        <v>142.86652665544332</v>
      </c>
      <c r="F250" s="335">
        <f>+'2.- Base'!N250</f>
        <v>142.86652665544332</v>
      </c>
      <c r="G250" s="335">
        <f>VLOOKUP(C250,'2.- Base'!$C$6:$G$2390,5,0)</f>
        <v>142.86652665544332</v>
      </c>
      <c r="H250" s="335">
        <f>VLOOKUP(C250,'2.- Base'!J250:N2634,5,0)</f>
        <v>142.86652665544332</v>
      </c>
      <c r="J250" s="335">
        <v>92.621880880811062</v>
      </c>
      <c r="K250" s="335">
        <v>96.025525752157165</v>
      </c>
      <c r="L250" s="441"/>
      <c r="M250" s="451">
        <f t="shared" si="11"/>
        <v>235.48840753625439</v>
      </c>
      <c r="N250" s="451">
        <f t="shared" si="10"/>
        <v>238.89205240760049</v>
      </c>
    </row>
    <row r="251" spans="1:14">
      <c r="A251" s="444">
        <v>25118</v>
      </c>
      <c r="B251" s="52">
        <f>+'2.- Base'!B251</f>
        <v>246</v>
      </c>
      <c r="C251" s="334">
        <f>+'2.- Base'!C251</f>
        <v>25118</v>
      </c>
      <c r="D251" s="81" t="str">
        <f>+'2.- Base'!D251</f>
        <v>Sinovectomía, vaina de tendón extensor en muñeca</v>
      </c>
      <c r="E251" s="335">
        <f>+'2.- Base'!G251</f>
        <v>142.62259427609428</v>
      </c>
      <c r="F251" s="335">
        <f>+'2.- Base'!N251</f>
        <v>142.62259427609428</v>
      </c>
      <c r="G251" s="335">
        <f>VLOOKUP(C251,'2.- Base'!$C$6:$G$2390,5,0)</f>
        <v>142.62259427609428</v>
      </c>
      <c r="H251" s="335">
        <f>VLOOKUP(C251,'2.- Base'!J251:N2635,5,0)</f>
        <v>142.62259427609428</v>
      </c>
      <c r="J251" s="335">
        <v>9.889641749293645</v>
      </c>
      <c r="K251" s="335">
        <v>10.302251697736921</v>
      </c>
      <c r="L251" s="441"/>
      <c r="M251" s="451">
        <f t="shared" si="11"/>
        <v>152.51223602538792</v>
      </c>
      <c r="N251" s="451">
        <f t="shared" si="10"/>
        <v>152.9248459738312</v>
      </c>
    </row>
    <row r="252" spans="1:14">
      <c r="A252" s="444">
        <v>25120</v>
      </c>
      <c r="B252" s="52">
        <f>+'2.- Base'!B252</f>
        <v>247</v>
      </c>
      <c r="C252" s="334">
        <f>+'2.- Base'!C252</f>
        <v>25120</v>
      </c>
      <c r="D252" s="81" t="str">
        <f>+'2.- Base'!D252</f>
        <v>Excisión o legrado de quiste óseo o tumor benigno de radio o cubito</v>
      </c>
      <c r="E252" s="335">
        <f>+'2.- Base'!G252</f>
        <v>142.62259427609428</v>
      </c>
      <c r="F252" s="335">
        <f>+'2.- Base'!N252</f>
        <v>142.62259427609428</v>
      </c>
      <c r="G252" s="335">
        <f>VLOOKUP(C252,'2.- Base'!$C$6:$G$2390,5,0)</f>
        <v>142.62259427609428</v>
      </c>
      <c r="H252" s="335">
        <f>VLOOKUP(C252,'2.- Base'!J252:N2636,5,0)</f>
        <v>142.62259427609428</v>
      </c>
      <c r="J252" s="335">
        <v>77.456429120436752</v>
      </c>
      <c r="K252" s="335">
        <v>80.259430779192371</v>
      </c>
      <c r="L252" s="441"/>
      <c r="M252" s="451">
        <f t="shared" si="11"/>
        <v>220.07902339653103</v>
      </c>
      <c r="N252" s="451">
        <f t="shared" si="10"/>
        <v>222.88202505528665</v>
      </c>
    </row>
    <row r="253" spans="1:14">
      <c r="A253" s="444">
        <v>25150</v>
      </c>
      <c r="B253" s="52">
        <f>+'2.- Base'!B253</f>
        <v>248</v>
      </c>
      <c r="C253" s="334">
        <f>+'2.- Base'!C253</f>
        <v>25150</v>
      </c>
      <c r="D253" s="81" t="str">
        <f>+'2.- Base'!D253</f>
        <v>Excisión parcial de cúbito o radio</v>
      </c>
      <c r="E253" s="335">
        <f>+'2.- Base'!G253</f>
        <v>267.85747570145901</v>
      </c>
      <c r="F253" s="335">
        <f>+'2.- Base'!N253</f>
        <v>267.85747570145901</v>
      </c>
      <c r="G253" s="335">
        <f>VLOOKUP(C253,'2.- Base'!$C$6:$G$2390,5,0)</f>
        <v>267.85747570145901</v>
      </c>
      <c r="H253" s="335">
        <f>VLOOKUP(C253,'2.- Base'!J253:N2637,5,0)</f>
        <v>267.85747570145901</v>
      </c>
      <c r="J253" s="335">
        <v>13.850382254215219</v>
      </c>
      <c r="K253" s="335">
        <v>14.439825037705646</v>
      </c>
      <c r="L253" s="441"/>
      <c r="M253" s="451">
        <f t="shared" si="11"/>
        <v>281.70785795567423</v>
      </c>
      <c r="N253" s="451">
        <f t="shared" si="10"/>
        <v>282.29730073916465</v>
      </c>
    </row>
    <row r="254" spans="1:14">
      <c r="A254" s="444">
        <v>25170</v>
      </c>
      <c r="B254" s="52">
        <f>+'2.- Base'!B254</f>
        <v>249</v>
      </c>
      <c r="C254" s="334">
        <f>+'2.- Base'!C254</f>
        <v>25170</v>
      </c>
      <c r="D254" s="81" t="str">
        <f>+'2.- Base'!D254</f>
        <v>Resección radical de tumor, radio o cúbito</v>
      </c>
      <c r="E254" s="335">
        <f>+'2.- Base'!G254</f>
        <v>226.60681379349049</v>
      </c>
      <c r="F254" s="335">
        <f>+'2.- Base'!N254</f>
        <v>226.60681379349049</v>
      </c>
      <c r="G254" s="335">
        <f>VLOOKUP(C254,'2.- Base'!$C$6:$G$2390,5,0)</f>
        <v>226.60681379349049</v>
      </c>
      <c r="H254" s="335">
        <f>VLOOKUP(C254,'2.- Base'!J254:N2638,5,0)</f>
        <v>226.60681379349049</v>
      </c>
      <c r="J254" s="335">
        <v>130.43897862118544</v>
      </c>
      <c r="K254" s="335">
        <v>135.17273718851024</v>
      </c>
      <c r="L254" s="441"/>
      <c r="M254" s="451">
        <f t="shared" si="11"/>
        <v>357.04579241467593</v>
      </c>
      <c r="N254" s="451">
        <f t="shared" si="10"/>
        <v>361.77955098200073</v>
      </c>
    </row>
    <row r="255" spans="1:14">
      <c r="A255" s="444">
        <v>25210</v>
      </c>
      <c r="B255" s="52">
        <f>+'2.- Base'!B255</f>
        <v>250</v>
      </c>
      <c r="C255" s="334">
        <f>+'2.- Base'!C255</f>
        <v>25210</v>
      </c>
      <c r="D255" s="81" t="str">
        <f>+'2.- Base'!D255</f>
        <v>Carpectomía, un solo hueso</v>
      </c>
      <c r="E255" s="335">
        <f>+'2.- Base'!G255</f>
        <v>253.79094427609431</v>
      </c>
      <c r="F255" s="335">
        <f>+'2.- Base'!N255</f>
        <v>253.79094427609431</v>
      </c>
      <c r="G255" s="335">
        <f>VLOOKUP(C255,'2.- Base'!$C$6:$G$2390,5,0)</f>
        <v>253.79094427609431</v>
      </c>
      <c r="H255" s="335">
        <f>VLOOKUP(C255,'2.- Base'!J255:N2639,5,0)</f>
        <v>253.79094427609431</v>
      </c>
      <c r="J255" s="335">
        <v>9.8896417492936166</v>
      </c>
      <c r="K255" s="335">
        <v>10.302251697736949</v>
      </c>
      <c r="L255" s="441"/>
      <c r="M255" s="451">
        <f t="shared" si="11"/>
        <v>263.68058602538792</v>
      </c>
      <c r="N255" s="451">
        <f t="shared" si="10"/>
        <v>264.09319597383126</v>
      </c>
    </row>
    <row r="256" spans="1:14">
      <c r="A256" s="444">
        <v>25215</v>
      </c>
      <c r="B256" s="52">
        <f>+'2.- Base'!B256</f>
        <v>251</v>
      </c>
      <c r="C256" s="334">
        <f>+'2.- Base'!C256</f>
        <v>25215</v>
      </c>
      <c r="D256" s="81" t="str">
        <f>+'2.- Base'!D256</f>
        <v>Carpectomía de todos los huesos de la fila proximal</v>
      </c>
      <c r="E256" s="335">
        <f>+'2.- Base'!G256</f>
        <v>226.36288141414144</v>
      </c>
      <c r="F256" s="335">
        <f>+'2.- Base'!N256</f>
        <v>226.36288141414144</v>
      </c>
      <c r="G256" s="335">
        <f>VLOOKUP(C256,'2.- Base'!$C$6:$G$2390,5,0)</f>
        <v>226.36288141414144</v>
      </c>
      <c r="H256" s="335">
        <f>VLOOKUP(C256,'2.- Base'!J256:N2640,5,0)</f>
        <v>226.36288141414144</v>
      </c>
      <c r="J256" s="335">
        <v>14.971850353045966</v>
      </c>
      <c r="K256" s="335">
        <v>15.596903004413264</v>
      </c>
      <c r="L256" s="441"/>
      <c r="M256" s="451">
        <f t="shared" si="11"/>
        <v>241.33473176718741</v>
      </c>
      <c r="N256" s="451">
        <f t="shared" si="10"/>
        <v>241.9597844185547</v>
      </c>
    </row>
    <row r="257" spans="1:14">
      <c r="A257" s="444">
        <v>25230</v>
      </c>
      <c r="B257" s="52">
        <f>+'2.- Base'!B257</f>
        <v>252</v>
      </c>
      <c r="C257" s="334">
        <f>+'2.- Base'!C257</f>
        <v>25230</v>
      </c>
      <c r="D257" s="81" t="str">
        <f>+'2.- Base'!D257</f>
        <v>Estiloidectomía radial</v>
      </c>
      <c r="E257" s="335">
        <f>+'2.- Base'!G257</f>
        <v>142.62259427609428</v>
      </c>
      <c r="F257" s="335">
        <f>+'2.- Base'!N257</f>
        <v>142.62259427609428</v>
      </c>
      <c r="G257" s="335">
        <f>VLOOKUP(C257,'2.- Base'!$C$6:$G$2390,5,0)</f>
        <v>142.62259427609428</v>
      </c>
      <c r="H257" s="335">
        <f>VLOOKUP(C257,'2.- Base'!J257:N2641,5,0)</f>
        <v>142.62259427609428</v>
      </c>
      <c r="J257" s="335">
        <v>77.456429120436752</v>
      </c>
      <c r="K257" s="335">
        <v>80.259430779192371</v>
      </c>
      <c r="L257" s="441"/>
      <c r="M257" s="451">
        <f t="shared" si="11"/>
        <v>220.07902339653103</v>
      </c>
      <c r="N257" s="451">
        <f t="shared" si="10"/>
        <v>222.88202505528665</v>
      </c>
    </row>
    <row r="258" spans="1:14">
      <c r="A258" s="444">
        <v>25248</v>
      </c>
      <c r="B258" s="52">
        <f>+'2.- Base'!B258</f>
        <v>253</v>
      </c>
      <c r="C258" s="334">
        <f>+'2.- Base'!C258</f>
        <v>25248</v>
      </c>
      <c r="D258" s="81" t="str">
        <f>+'2.- Base'!D258</f>
        <v>Exploración con extirpación de cuerpo extraño de antebrazo o muñeca</v>
      </c>
      <c r="E258" s="335">
        <f>+'2.- Base'!G258</f>
        <v>20.992357828282827</v>
      </c>
      <c r="F258" s="335">
        <f>+'2.- Base'!N258</f>
        <v>20.992357828282827</v>
      </c>
      <c r="G258" s="335">
        <f>VLOOKUP(C258,'2.- Base'!$C$6:$G$2390,5,0)</f>
        <v>20.992357828282827</v>
      </c>
      <c r="H258" s="335">
        <f>VLOOKUP(C258,'2.- Base'!J258:N2642,5,0)</f>
        <v>20.992357828282827</v>
      </c>
      <c r="J258" s="335">
        <v>48.478428754154429</v>
      </c>
      <c r="K258" s="335">
        <v>51.255590746017795</v>
      </c>
      <c r="L258" s="441"/>
      <c r="M258" s="451">
        <f t="shared" si="11"/>
        <v>69.470786582437256</v>
      </c>
      <c r="N258" s="451">
        <f t="shared" si="10"/>
        <v>72.247948574300622</v>
      </c>
    </row>
    <row r="259" spans="1:14">
      <c r="A259" s="444">
        <v>25250</v>
      </c>
      <c r="B259" s="52">
        <f>+'2.- Base'!B259</f>
        <v>254</v>
      </c>
      <c r="C259" s="334">
        <f>+'2.- Base'!C259</f>
        <v>25250</v>
      </c>
      <c r="D259" s="81" t="str">
        <f>+'2.- Base'!D259</f>
        <v>Remoción de implante</v>
      </c>
      <c r="E259" s="335">
        <f>+'2.- Base'!G259</f>
        <v>95.796595117845115</v>
      </c>
      <c r="F259" s="335">
        <f>+'2.- Base'!N259</f>
        <v>95.796595117845115</v>
      </c>
      <c r="G259" s="335">
        <f>VLOOKUP(C259,'2.- Base'!$C$6:$G$2390,5,0)</f>
        <v>95.796595117845115</v>
      </c>
      <c r="H259" s="335">
        <f>VLOOKUP(C259,'2.- Base'!J259:N2643,5,0)</f>
        <v>95.796595117845115</v>
      </c>
      <c r="J259" s="335">
        <v>10.214374767704342</v>
      </c>
      <c r="K259" s="335">
        <v>10.647024538143782</v>
      </c>
      <c r="L259" s="441"/>
      <c r="M259" s="451">
        <f t="shared" si="11"/>
        <v>106.01096988554946</v>
      </c>
      <c r="N259" s="451">
        <f t="shared" si="10"/>
        <v>106.4436196559889</v>
      </c>
    </row>
    <row r="260" spans="1:14">
      <c r="A260" s="444">
        <v>25260</v>
      </c>
      <c r="B260" s="52">
        <f>+'2.- Base'!B260</f>
        <v>255</v>
      </c>
      <c r="C260" s="334">
        <f>+'2.- Base'!C260</f>
        <v>25260</v>
      </c>
      <c r="D260" s="81" t="str">
        <f>+'2.- Base'!D260</f>
        <v>Corrección de tendón o músculo de antebrazo y/o muñeca</v>
      </c>
      <c r="E260" s="335">
        <f>+'2.- Base'!G260</f>
        <v>142.62259427609428</v>
      </c>
      <c r="F260" s="335">
        <f>+'2.- Base'!N260</f>
        <v>142.62259427609428</v>
      </c>
      <c r="G260" s="335">
        <f>VLOOKUP(C260,'2.- Base'!$C$6:$G$2390,5,0)</f>
        <v>142.62259427609428</v>
      </c>
      <c r="H260" s="335">
        <f>VLOOKUP(C260,'2.- Base'!J260:N2644,5,0)</f>
        <v>142.62259427609428</v>
      </c>
      <c r="J260" s="335">
        <v>9.889641749293645</v>
      </c>
      <c r="K260" s="335">
        <v>10.302251697736921</v>
      </c>
      <c r="L260" s="441"/>
      <c r="M260" s="451">
        <f t="shared" si="11"/>
        <v>152.51223602538792</v>
      </c>
      <c r="N260" s="451">
        <f t="shared" si="10"/>
        <v>152.9248459738312</v>
      </c>
    </row>
    <row r="261" spans="1:14" ht="25.5">
      <c r="A261" s="444">
        <v>25280</v>
      </c>
      <c r="B261" s="52">
        <f>+'2.- Base'!B261</f>
        <v>256</v>
      </c>
      <c r="C261" s="334">
        <f>+'2.- Base'!C261</f>
        <v>25280</v>
      </c>
      <c r="D261" s="81" t="str">
        <f>+'2.- Base'!D261</f>
        <v>Alargamiento o acortamiento de tendón flexor o extensor de antebrazo o muñeca</v>
      </c>
      <c r="E261" s="335">
        <f>+'2.- Base'!G261</f>
        <v>142.86652665544332</v>
      </c>
      <c r="F261" s="335">
        <f>+'2.- Base'!N261</f>
        <v>142.86652665544332</v>
      </c>
      <c r="G261" s="335">
        <f>VLOOKUP(C261,'2.- Base'!$C$6:$G$2390,5,0)</f>
        <v>142.86652665544332</v>
      </c>
      <c r="H261" s="335">
        <f>VLOOKUP(C261,'2.- Base'!J261:N2645,5,0)</f>
        <v>142.86652665544332</v>
      </c>
      <c r="J261" s="335">
        <v>92.621880880811062</v>
      </c>
      <c r="K261" s="335">
        <v>96.025525752157165</v>
      </c>
      <c r="L261" s="441"/>
      <c r="M261" s="451">
        <f t="shared" si="11"/>
        <v>235.48840753625439</v>
      </c>
      <c r="N261" s="451">
        <f t="shared" si="10"/>
        <v>238.89205240760049</v>
      </c>
    </row>
    <row r="262" spans="1:14">
      <c r="A262" s="444">
        <v>25290</v>
      </c>
      <c r="B262" s="52">
        <f>+'2.- Base'!B262</f>
        <v>257</v>
      </c>
      <c r="C262" s="334">
        <f>+'2.- Base'!C262</f>
        <v>25290</v>
      </c>
      <c r="D262" s="81" t="str">
        <f>+'2.- Base'!D262</f>
        <v>Tenotomía abierta de tendón flexor o extensor de antebrazo y/o muñeca</v>
      </c>
      <c r="E262" s="335">
        <f>+'2.- Base'!G262</f>
        <v>95.796595117845115</v>
      </c>
      <c r="F262" s="335">
        <f>+'2.- Base'!N262</f>
        <v>95.796595117845115</v>
      </c>
      <c r="G262" s="335">
        <f>VLOOKUP(C262,'2.- Base'!$C$6:$G$2390,5,0)</f>
        <v>95.796595117845115</v>
      </c>
      <c r="H262" s="335">
        <f>VLOOKUP(C262,'2.- Base'!J262:N2646,5,0)</f>
        <v>95.796595117845115</v>
      </c>
      <c r="J262" s="335">
        <v>10.214374767704342</v>
      </c>
      <c r="K262" s="335">
        <v>10.647024538143782</v>
      </c>
      <c r="L262" s="441"/>
      <c r="M262" s="451">
        <f t="shared" si="11"/>
        <v>106.01096988554946</v>
      </c>
      <c r="N262" s="451">
        <f t="shared" si="10"/>
        <v>106.4436196559889</v>
      </c>
    </row>
    <row r="263" spans="1:14">
      <c r="A263" s="444">
        <v>25295</v>
      </c>
      <c r="B263" s="52">
        <f>+'2.- Base'!B263</f>
        <v>258</v>
      </c>
      <c r="C263" s="334">
        <f>+'2.- Base'!C263</f>
        <v>25295</v>
      </c>
      <c r="D263" s="81" t="str">
        <f>+'2.- Base'!D263</f>
        <v>Tenólisis de tendón flexor o extensor de antebrazo y/o muñeca</v>
      </c>
      <c r="E263" s="335">
        <f>+'2.- Base'!G263</f>
        <v>95.636329264870923</v>
      </c>
      <c r="F263" s="335">
        <f>+'2.- Base'!N263</f>
        <v>95.636329264870923</v>
      </c>
      <c r="G263" s="335">
        <f>VLOOKUP(C263,'2.- Base'!$C$6:$G$2390,5,0)</f>
        <v>95.636329264870923</v>
      </c>
      <c r="H263" s="335">
        <f>VLOOKUP(C263,'2.- Base'!J263:N2647,5,0)</f>
        <v>95.636329264870923</v>
      </c>
      <c r="J263" s="335">
        <v>64.545195839538266</v>
      </c>
      <c r="K263" s="335">
        <v>66.887029941740863</v>
      </c>
      <c r="L263" s="441"/>
      <c r="M263" s="451">
        <f t="shared" si="11"/>
        <v>160.18152510440919</v>
      </c>
      <c r="N263" s="451">
        <f t="shared" ref="N263:N326" si="12">H263+K263</f>
        <v>162.52335920661179</v>
      </c>
    </row>
    <row r="264" spans="1:14">
      <c r="A264" s="444">
        <v>25300</v>
      </c>
      <c r="B264" s="52">
        <f>+'2.- Base'!B264</f>
        <v>259</v>
      </c>
      <c r="C264" s="334">
        <f>+'2.- Base'!C264</f>
        <v>25300</v>
      </c>
      <c r="D264" s="81" t="str">
        <f>+'2.- Base'!D264</f>
        <v>Tenodesis a nivel de la muñeca</v>
      </c>
      <c r="E264" s="335">
        <f>+'2.- Base'!G264</f>
        <v>142.62259427609428</v>
      </c>
      <c r="F264" s="335">
        <f>+'2.- Base'!N264</f>
        <v>142.62259427609428</v>
      </c>
      <c r="G264" s="335">
        <f>VLOOKUP(C264,'2.- Base'!$C$6:$G$2390,5,0)</f>
        <v>142.62259427609428</v>
      </c>
      <c r="H264" s="335">
        <f>VLOOKUP(C264,'2.- Base'!J264:N2648,5,0)</f>
        <v>142.62259427609428</v>
      </c>
      <c r="J264" s="335">
        <v>77.456429120436752</v>
      </c>
      <c r="K264" s="335">
        <v>80.259430779192371</v>
      </c>
      <c r="L264" s="441"/>
      <c r="M264" s="451">
        <f t="shared" si="11"/>
        <v>220.07902339653103</v>
      </c>
      <c r="N264" s="451">
        <f t="shared" si="12"/>
        <v>222.88202505528665</v>
      </c>
    </row>
    <row r="265" spans="1:14">
      <c r="A265" s="444">
        <v>25310</v>
      </c>
      <c r="B265" s="52">
        <f>+'2.- Base'!B265</f>
        <v>260</v>
      </c>
      <c r="C265" s="334">
        <f>+'2.- Base'!C265</f>
        <v>25310</v>
      </c>
      <c r="D265" s="81" t="str">
        <f>+'2.- Base'!D265</f>
        <v>Trasplante o transferencia de tendón de antebrazo y/o muñeca</v>
      </c>
      <c r="E265" s="335">
        <f>+'2.- Base'!G265</f>
        <v>343.12596570145911</v>
      </c>
      <c r="F265" s="335">
        <f>+'2.- Base'!N265</f>
        <v>343.12596570145911</v>
      </c>
      <c r="G265" s="335">
        <f>VLOOKUP(C265,'2.- Base'!$C$6:$G$2390,5,0)</f>
        <v>343.12596570145911</v>
      </c>
      <c r="H265" s="335">
        <f>VLOOKUP(C265,'2.- Base'!J265:N2649,5,0)</f>
        <v>343.12596570145911</v>
      </c>
      <c r="J265" s="335">
        <v>13.104160988509193</v>
      </c>
      <c r="K265" s="335">
        <v>13.647685033176344</v>
      </c>
      <c r="L265" s="441"/>
      <c r="M265" s="451">
        <f t="shared" si="11"/>
        <v>356.2301266899683</v>
      </c>
      <c r="N265" s="451">
        <f t="shared" si="12"/>
        <v>356.77365073463545</v>
      </c>
    </row>
    <row r="266" spans="1:14">
      <c r="A266" s="444">
        <v>25315</v>
      </c>
      <c r="B266" s="52">
        <f>+'2.- Base'!B266</f>
        <v>261</v>
      </c>
      <c r="C266" s="334">
        <f>+'2.- Base'!C266</f>
        <v>25315</v>
      </c>
      <c r="D266" s="81" t="str">
        <f>+'2.- Base'!D266</f>
        <v>Deslizamiento del origen de los flexores de antebrazo y/o muñeca</v>
      </c>
      <c r="E266" s="335">
        <f>+'2.- Base'!G266</f>
        <v>225.6310842760943</v>
      </c>
      <c r="F266" s="335">
        <f>+'2.- Base'!N266</f>
        <v>225.6310842760943</v>
      </c>
      <c r="G266" s="335">
        <f>VLOOKUP(C266,'2.- Base'!$C$6:$G$2390,5,0)</f>
        <v>225.6310842760943</v>
      </c>
      <c r="H266" s="335">
        <f>VLOOKUP(C266,'2.- Base'!J266:N2650,5,0)</f>
        <v>225.6310842760943</v>
      </c>
      <c r="J266" s="335">
        <v>9.3687822594355055</v>
      </c>
      <c r="K266" s="335">
        <v>9.7492490907025342</v>
      </c>
      <c r="L266" s="441"/>
      <c r="M266" s="451">
        <f t="shared" si="11"/>
        <v>234.9998665355298</v>
      </c>
      <c r="N266" s="451">
        <f t="shared" si="12"/>
        <v>235.38033336679683</v>
      </c>
    </row>
    <row r="267" spans="1:14">
      <c r="A267" s="444">
        <v>25320</v>
      </c>
      <c r="B267" s="52">
        <f>+'2.- Base'!B267</f>
        <v>262</v>
      </c>
      <c r="C267" s="334">
        <f>+'2.- Base'!C267</f>
        <v>25320</v>
      </c>
      <c r="D267" s="81" t="str">
        <f>+'2.- Base'!D267</f>
        <v>Cápsulorrafia o reconstrucción de muñeca</v>
      </c>
      <c r="E267" s="335">
        <f>+'2.- Base'!G267</f>
        <v>226.11894903479239</v>
      </c>
      <c r="F267" s="335">
        <f>+'2.- Base'!N267</f>
        <v>226.11894903479239</v>
      </c>
      <c r="G267" s="335">
        <f>VLOOKUP(C267,'2.- Base'!$C$6:$G$2390,5,0)</f>
        <v>226.11894903479239</v>
      </c>
      <c r="H267" s="335">
        <f>VLOOKUP(C267,'2.- Base'!J267:N2651,5,0)</f>
        <v>226.11894903479239</v>
      </c>
      <c r="J267" s="335">
        <v>13.104160988509165</v>
      </c>
      <c r="K267" s="335">
        <v>13.647685033176344</v>
      </c>
      <c r="L267" s="441"/>
      <c r="M267" s="451">
        <f t="shared" si="11"/>
        <v>239.22311002330156</v>
      </c>
      <c r="N267" s="451">
        <f t="shared" si="12"/>
        <v>239.76663406796874</v>
      </c>
    </row>
    <row r="268" spans="1:14">
      <c r="A268" s="444">
        <v>25332</v>
      </c>
      <c r="B268" s="52">
        <f>+'2.- Base'!B268</f>
        <v>263</v>
      </c>
      <c r="C268" s="334">
        <f>+'2.- Base'!C268</f>
        <v>25332</v>
      </c>
      <c r="D268" s="81" t="str">
        <f>+'2.- Base'!D268</f>
        <v>Artroplastía de muñeca</v>
      </c>
      <c r="E268" s="335">
        <f>+'2.- Base'!G268</f>
        <v>226.11894903479239</v>
      </c>
      <c r="F268" s="335">
        <f>+'2.- Base'!N268</f>
        <v>226.11894903479239</v>
      </c>
      <c r="G268" s="335">
        <f>VLOOKUP(C268,'2.- Base'!$C$6:$G$2390,5,0)</f>
        <v>226.11894903479239</v>
      </c>
      <c r="H268" s="335">
        <f>VLOOKUP(C268,'2.- Base'!J268:N2652,5,0)</f>
        <v>226.11894903479239</v>
      </c>
      <c r="J268" s="335">
        <v>101.88930330488213</v>
      </c>
      <c r="K268" s="335">
        <v>105.53065604897822</v>
      </c>
      <c r="L268" s="441"/>
      <c r="M268" s="451">
        <f t="shared" si="11"/>
        <v>328.00825233967453</v>
      </c>
      <c r="N268" s="451">
        <f t="shared" si="12"/>
        <v>331.64960508377061</v>
      </c>
    </row>
    <row r="269" spans="1:14">
      <c r="A269" s="444">
        <v>25335</v>
      </c>
      <c r="B269" s="52">
        <f>+'2.- Base'!B269</f>
        <v>264</v>
      </c>
      <c r="C269" s="334">
        <f>+'2.- Base'!C269</f>
        <v>25335</v>
      </c>
      <c r="D269" s="81" t="str">
        <f>+'2.- Base'!D269</f>
        <v>Centralización de muñeca sobre el cúbito (p. ej. mano péndula radial)</v>
      </c>
      <c r="E269" s="335">
        <f>+'2.- Base'!G269</f>
        <v>142.62259427609428</v>
      </c>
      <c r="F269" s="335">
        <f>+'2.- Base'!N269</f>
        <v>142.62259427609428</v>
      </c>
      <c r="G269" s="335">
        <f>VLOOKUP(C269,'2.- Base'!$C$6:$G$2390,5,0)</f>
        <v>142.62259427609428</v>
      </c>
      <c r="H269" s="335">
        <f>VLOOKUP(C269,'2.- Base'!J269:N2653,5,0)</f>
        <v>142.62259427609428</v>
      </c>
      <c r="J269" s="335">
        <v>77.456429120436752</v>
      </c>
      <c r="K269" s="335">
        <v>80.259430779192371</v>
      </c>
      <c r="L269" s="441"/>
      <c r="M269" s="451">
        <f t="shared" si="11"/>
        <v>220.07902339653103</v>
      </c>
      <c r="N269" s="451">
        <f t="shared" si="12"/>
        <v>222.88202505528665</v>
      </c>
    </row>
    <row r="270" spans="1:14">
      <c r="A270" s="444">
        <v>25350</v>
      </c>
      <c r="B270" s="52">
        <f>+'2.- Base'!B270</f>
        <v>265</v>
      </c>
      <c r="C270" s="334">
        <f>+'2.- Base'!C270</f>
        <v>25350</v>
      </c>
      <c r="D270" s="81" t="str">
        <f>+'2.- Base'!D270</f>
        <v>Osteotomía de radio y/o cúbito</v>
      </c>
      <c r="E270" s="335">
        <f>+'2.- Base'!G270</f>
        <v>142.62259427609428</v>
      </c>
      <c r="F270" s="335">
        <f>+'2.- Base'!N270</f>
        <v>142.62259427609428</v>
      </c>
      <c r="G270" s="335">
        <f>VLOOKUP(C270,'2.- Base'!$C$6:$G$2390,5,0)</f>
        <v>142.62259427609428</v>
      </c>
      <c r="H270" s="335">
        <f>VLOOKUP(C270,'2.- Base'!J270:N2654,5,0)</f>
        <v>142.62259427609428</v>
      </c>
      <c r="J270" s="335">
        <v>77.456429120436752</v>
      </c>
      <c r="K270" s="335">
        <v>80.259430779192371</v>
      </c>
      <c r="L270" s="441"/>
      <c r="M270" s="451">
        <f t="shared" si="11"/>
        <v>220.07902339653103</v>
      </c>
      <c r="N270" s="451">
        <f t="shared" si="12"/>
        <v>222.88202505528665</v>
      </c>
    </row>
    <row r="271" spans="1:14">
      <c r="A271" s="444">
        <v>25390</v>
      </c>
      <c r="B271" s="52">
        <f>+'2.- Base'!B271</f>
        <v>266</v>
      </c>
      <c r="C271" s="334">
        <f>+'2.- Base'!C271</f>
        <v>25390</v>
      </c>
      <c r="D271" s="81" t="str">
        <f>+'2.- Base'!D271</f>
        <v>Osteoplastía de radio y/o cúbito</v>
      </c>
      <c r="E271" s="335">
        <f>+'2.- Base'!G271</f>
        <v>267.85747570145901</v>
      </c>
      <c r="F271" s="335">
        <f>+'2.- Base'!N271</f>
        <v>267.85747570145901</v>
      </c>
      <c r="G271" s="335">
        <f>VLOOKUP(C271,'2.- Base'!$C$6:$G$2390,5,0)</f>
        <v>267.85747570145901</v>
      </c>
      <c r="H271" s="335">
        <f>VLOOKUP(C271,'2.- Base'!J271:N2655,5,0)</f>
        <v>267.85747570145901</v>
      </c>
      <c r="J271" s="335">
        <v>13.850382254215219</v>
      </c>
      <c r="K271" s="335">
        <v>14.439825037705646</v>
      </c>
      <c r="L271" s="441"/>
      <c r="M271" s="451">
        <f>G271+J271</f>
        <v>281.70785795567423</v>
      </c>
      <c r="N271" s="451">
        <f t="shared" si="12"/>
        <v>282.29730073916465</v>
      </c>
    </row>
    <row r="272" spans="1:14" ht="25.5">
      <c r="A272" s="444">
        <v>25440</v>
      </c>
      <c r="B272" s="52">
        <f>+'2.- Base'!B272</f>
        <v>267</v>
      </c>
      <c r="C272" s="334">
        <f>+'2.- Base'!C272</f>
        <v>25440</v>
      </c>
      <c r="D272" s="81" t="str">
        <f>+'2.- Base'!D272</f>
        <v>Corrección de falta de unión de hueso escafoide (navicular), con o sin estiloidectomía radial</v>
      </c>
      <c r="E272" s="335">
        <f>+'2.- Base'!G272</f>
        <v>350.86596570145906</v>
      </c>
      <c r="F272" s="335">
        <f>+'2.- Base'!N272</f>
        <v>350.86596570145906</v>
      </c>
      <c r="G272" s="335">
        <f>VLOOKUP(C272,'2.- Base'!$C$6:$G$2390,5,0)</f>
        <v>350.86596570145906</v>
      </c>
      <c r="H272" s="335">
        <f>VLOOKUP(C272,'2.- Base'!J272:N2656,5,0)</f>
        <v>350.86596570145906</v>
      </c>
      <c r="J272" s="335">
        <v>13.104160988509193</v>
      </c>
      <c r="K272" s="335">
        <v>13.647685033176344</v>
      </c>
      <c r="L272" s="441"/>
      <c r="M272" s="451">
        <f>G272+J272</f>
        <v>363.97012668996825</v>
      </c>
      <c r="N272" s="451">
        <f t="shared" si="12"/>
        <v>364.51365073463541</v>
      </c>
    </row>
    <row r="273" spans="1:14">
      <c r="A273" s="444">
        <v>25441</v>
      </c>
      <c r="B273" s="52">
        <f>+'2.- Base'!B273</f>
        <v>268</v>
      </c>
      <c r="C273" s="334">
        <f>+'2.- Base'!C273</f>
        <v>25441</v>
      </c>
      <c r="D273" s="81" t="str">
        <f>+'2.- Base'!D273</f>
        <v>Artroplastía de muñeca con reemplazo prostético</v>
      </c>
      <c r="E273" s="335" t="s">
        <v>3270</v>
      </c>
      <c r="F273" s="335">
        <f>+'2.- Base'!N273</f>
        <v>363.6152628395061</v>
      </c>
      <c r="G273" s="335" t="str">
        <f>E273</f>
        <v>NC</v>
      </c>
      <c r="H273" s="335">
        <f>VLOOKUP(C273,'2.- Base'!J273:N2657,5,0)</f>
        <v>363.6152628395061</v>
      </c>
      <c r="J273" s="335" t="s">
        <v>3270</v>
      </c>
      <c r="K273" s="335">
        <v>22.508442982664405</v>
      </c>
      <c r="L273" s="441"/>
      <c r="M273" s="335" t="str">
        <f>G273</f>
        <v>NC</v>
      </c>
      <c r="N273" s="451">
        <f t="shared" si="12"/>
        <v>386.12370582217051</v>
      </c>
    </row>
    <row r="274" spans="1:14">
      <c r="A274" s="444">
        <v>25449</v>
      </c>
      <c r="B274" s="52">
        <f>+'2.- Base'!B274</f>
        <v>269</v>
      </c>
      <c r="C274" s="334">
        <f>+'2.- Base'!C274</f>
        <v>25449</v>
      </c>
      <c r="D274" s="81" t="str">
        <f>+'2.- Base'!D274</f>
        <v>Revisión de artroplastía de muñeca incluyendo remoción de implantes</v>
      </c>
      <c r="E274" s="335">
        <f>+'2.- Base'!G274</f>
        <v>226.11894903479239</v>
      </c>
      <c r="F274" s="335">
        <f>+'2.- Base'!N274</f>
        <v>226.11894903479239</v>
      </c>
      <c r="G274" s="335">
        <f>VLOOKUP(C274,'2.- Base'!$C$6:$G$2390,5,0)</f>
        <v>226.11894903479239</v>
      </c>
      <c r="H274" s="335">
        <f>VLOOKUP(C274,'2.- Base'!J274:N2658,5,0)</f>
        <v>226.11894903479239</v>
      </c>
      <c r="J274" s="335">
        <v>13.104160988509165</v>
      </c>
      <c r="K274" s="335">
        <v>13.647685033176344</v>
      </c>
      <c r="L274" s="441"/>
      <c r="M274" s="451">
        <f t="shared" ref="M274:M337" si="13">G274+J274</f>
        <v>239.22311002330156</v>
      </c>
      <c r="N274" s="451">
        <f t="shared" si="12"/>
        <v>239.76663406796874</v>
      </c>
    </row>
    <row r="275" spans="1:14">
      <c r="A275" s="444">
        <v>25450</v>
      </c>
      <c r="B275" s="52">
        <f>+'2.- Base'!B275</f>
        <v>270</v>
      </c>
      <c r="C275" s="334">
        <f>+'2.- Base'!C275</f>
        <v>25450</v>
      </c>
      <c r="D275" s="81" t="str">
        <f>+'2.- Base'!D275</f>
        <v>Paro epifisario radio distal y/o cúbito</v>
      </c>
      <c r="E275" s="335">
        <f>+'2.- Base'!G275</f>
        <v>142.62259427609428</v>
      </c>
      <c r="F275" s="335">
        <f>+'2.- Base'!N275</f>
        <v>142.62259427609428</v>
      </c>
      <c r="G275" s="335">
        <f>VLOOKUP(C275,'2.- Base'!$C$6:$G$2390,5,0)</f>
        <v>142.62259427609428</v>
      </c>
      <c r="H275" s="335">
        <f>VLOOKUP(C275,'2.- Base'!J275:N2659,5,0)</f>
        <v>142.62259427609428</v>
      </c>
      <c r="J275" s="335">
        <v>9.889641749293645</v>
      </c>
      <c r="K275" s="335">
        <v>10.302251697736921</v>
      </c>
      <c r="L275" s="441"/>
      <c r="M275" s="451">
        <f t="shared" si="13"/>
        <v>152.51223602538792</v>
      </c>
      <c r="N275" s="451">
        <f t="shared" si="12"/>
        <v>152.9248459738312</v>
      </c>
    </row>
    <row r="276" spans="1:14">
      <c r="A276" s="444">
        <v>25500</v>
      </c>
      <c r="B276" s="52">
        <f>+'2.- Base'!B276</f>
        <v>271</v>
      </c>
      <c r="C276" s="334">
        <f>+'2.- Base'!C276</f>
        <v>25500</v>
      </c>
      <c r="D276" s="81" t="str">
        <f>+'2.- Base'!D276</f>
        <v>Tratamiento cerrado de fractura radial o ulnar</v>
      </c>
      <c r="E276" s="335">
        <f>+'2.- Base'!G276</f>
        <v>46.919728914141416</v>
      </c>
      <c r="F276" s="335">
        <f>+'2.- Base'!N276</f>
        <v>46.919728914141416</v>
      </c>
      <c r="G276" s="335">
        <f>VLOOKUP(C276,'2.- Base'!$C$6:$G$2390,5,0)</f>
        <v>46.919728914141416</v>
      </c>
      <c r="H276" s="335">
        <f>VLOOKUP(C276,'2.- Base'!J276:N2660,5,0)</f>
        <v>46.919728914141416</v>
      </c>
      <c r="J276" s="335">
        <v>1.3188514062925805</v>
      </c>
      <c r="K276" s="335">
        <v>1.37661819216288</v>
      </c>
      <c r="L276" s="441"/>
      <c r="M276" s="451">
        <f t="shared" si="13"/>
        <v>48.238580320433996</v>
      </c>
      <c r="N276" s="451">
        <f t="shared" si="12"/>
        <v>48.296347106304296</v>
      </c>
    </row>
    <row r="277" spans="1:14">
      <c r="A277" s="444">
        <v>25505</v>
      </c>
      <c r="B277" s="52">
        <f>+'2.- Base'!B277</f>
        <v>272</v>
      </c>
      <c r="C277" s="334">
        <f>+'2.- Base'!C277</f>
        <v>25505</v>
      </c>
      <c r="D277" s="81" t="str">
        <f>+'2.- Base'!D277</f>
        <v>Tratamiento cerrado de fractura radial o ulnar, con manipulación</v>
      </c>
      <c r="E277" s="335">
        <f>+'2.- Base'!G277</f>
        <v>46.940588552188558</v>
      </c>
      <c r="F277" s="335">
        <f>+'2.- Base'!N277</f>
        <v>46.940588552188558</v>
      </c>
      <c r="G277" s="335">
        <f>VLOOKUP(C277,'2.- Base'!$C$6:$G$2390,5,0)</f>
        <v>46.940588552188558</v>
      </c>
      <c r="H277" s="335">
        <f>VLOOKUP(C277,'2.- Base'!J277:N2661,5,0)</f>
        <v>46.940588552188558</v>
      </c>
      <c r="J277" s="335">
        <v>1.8836299111090682</v>
      </c>
      <c r="K277" s="335">
        <v>1.9702800899145103</v>
      </c>
      <c r="L277" s="441"/>
      <c r="M277" s="451">
        <f t="shared" si="13"/>
        <v>48.824218463297626</v>
      </c>
      <c r="N277" s="451">
        <f t="shared" si="12"/>
        <v>48.910868642103068</v>
      </c>
    </row>
    <row r="278" spans="1:14">
      <c r="A278" s="444">
        <v>25515</v>
      </c>
      <c r="B278" s="52">
        <f>+'2.- Base'!B278</f>
        <v>273</v>
      </c>
      <c r="C278" s="334">
        <f>+'2.- Base'!C278</f>
        <v>25515</v>
      </c>
      <c r="D278" s="81" t="str">
        <f>+'2.- Base'!D278</f>
        <v>Tratamiento abierto de fractura radial, incluye fijación interna</v>
      </c>
      <c r="E278" s="335">
        <f>+'2.- Base'!G278</f>
        <v>143.11045903479237</v>
      </c>
      <c r="F278" s="335">
        <f>+'2.- Base'!N278</f>
        <v>143.11045903479237</v>
      </c>
      <c r="G278" s="335">
        <f>VLOOKUP(C278,'2.- Base'!$C$6:$G$2390,5,0)</f>
        <v>143.11045903479237</v>
      </c>
      <c r="H278" s="335">
        <f>VLOOKUP(C278,'2.- Base'!J278:N2662,5,0)</f>
        <v>143.11045903479237</v>
      </c>
      <c r="J278" s="335">
        <v>13.850382254215219</v>
      </c>
      <c r="K278" s="335">
        <v>14.439825037705617</v>
      </c>
      <c r="L278" s="441"/>
      <c r="M278" s="451">
        <f t="shared" si="13"/>
        <v>156.96084128900759</v>
      </c>
      <c r="N278" s="451">
        <f t="shared" si="12"/>
        <v>157.55028407249799</v>
      </c>
    </row>
    <row r="279" spans="1:14">
      <c r="A279" s="444">
        <v>25526</v>
      </c>
      <c r="B279" s="52">
        <f>+'2.- Base'!B279</f>
        <v>274</v>
      </c>
      <c r="C279" s="334">
        <f>+'2.- Base'!C279</f>
        <v>25526</v>
      </c>
      <c r="D279" s="81" t="str">
        <f>+'2.- Base'!D279</f>
        <v>Tratamiento de fractura radial y radial ulnar</v>
      </c>
      <c r="E279" s="335">
        <f>+'2.- Base'!G279</f>
        <v>226.60681379349049</v>
      </c>
      <c r="F279" s="335">
        <f>+'2.- Base'!N279</f>
        <v>226.60681379349049</v>
      </c>
      <c r="G279" s="335">
        <f>VLOOKUP(C279,'2.- Base'!$C$6:$G$2390,5,0)</f>
        <v>226.60681379349049</v>
      </c>
      <c r="H279" s="335">
        <f>VLOOKUP(C279,'2.- Base'!J279:N2663,5,0)</f>
        <v>226.60681379349049</v>
      </c>
      <c r="J279" s="335">
        <v>16.839539717582852</v>
      </c>
      <c r="K279" s="335">
        <v>17.546120975650155</v>
      </c>
      <c r="L279" s="441"/>
      <c r="M279" s="451">
        <f t="shared" si="13"/>
        <v>243.44635351107334</v>
      </c>
      <c r="N279" s="451">
        <f t="shared" si="12"/>
        <v>244.15293476914064</v>
      </c>
    </row>
    <row r="280" spans="1:14" ht="25.5">
      <c r="A280" s="444">
        <v>25574</v>
      </c>
      <c r="B280" s="52">
        <f>+'2.- Base'!B280</f>
        <v>275</v>
      </c>
      <c r="C280" s="334">
        <f>+'2.- Base'!C280</f>
        <v>25574</v>
      </c>
      <c r="D280" s="81" t="str">
        <f>+'2.- Base'!D280</f>
        <v>Tratamiento abierto de fracturas de las diáfisis del radio y cúbito, con fijación interna o externa; de radio o cúbito</v>
      </c>
      <c r="E280" s="335">
        <f>+'2.- Base'!G280</f>
        <v>143.59832379349047</v>
      </c>
      <c r="F280" s="335">
        <f>+'2.- Base'!N280</f>
        <v>143.59832379349047</v>
      </c>
      <c r="G280" s="335">
        <f>VLOOKUP(C280,'2.- Base'!$C$6:$G$2390,5,0)</f>
        <v>143.59832379349047</v>
      </c>
      <c r="H280" s="335">
        <f>VLOOKUP(C280,'2.- Base'!J280:N2664,5,0)</f>
        <v>143.59832379349047</v>
      </c>
      <c r="J280" s="335">
        <v>17.811122759136822</v>
      </c>
      <c r="K280" s="335">
        <v>18.577398377674314</v>
      </c>
      <c r="L280" s="441"/>
      <c r="M280" s="451">
        <f t="shared" si="13"/>
        <v>161.40944655262729</v>
      </c>
      <c r="N280" s="451">
        <f t="shared" si="12"/>
        <v>162.17572217116478</v>
      </c>
    </row>
    <row r="281" spans="1:14">
      <c r="A281" s="444">
        <v>25606</v>
      </c>
      <c r="B281" s="52">
        <f>+'2.- Base'!B281</f>
        <v>276</v>
      </c>
      <c r="C281" s="334">
        <f>+'2.- Base'!C281</f>
        <v>25606</v>
      </c>
      <c r="D281" s="81" t="str">
        <f>+'2.- Base'!D281</f>
        <v>Fijación percutánea de fractura radial</v>
      </c>
      <c r="E281" s="335">
        <f>+'2.- Base'!G281</f>
        <v>142.62259427609428</v>
      </c>
      <c r="F281" s="335">
        <f>+'2.- Base'!N281</f>
        <v>142.62259427609428</v>
      </c>
      <c r="G281" s="335">
        <f>VLOOKUP(C281,'2.- Base'!$C$6:$G$2390,5,0)</f>
        <v>142.62259427609428</v>
      </c>
      <c r="H281" s="335">
        <f>VLOOKUP(C281,'2.- Base'!J281:N2665,5,0)</f>
        <v>142.62259427609428</v>
      </c>
      <c r="J281" s="335">
        <v>9.889641749293645</v>
      </c>
      <c r="K281" s="335">
        <v>10.302251697736921</v>
      </c>
      <c r="L281" s="441"/>
      <c r="M281" s="451">
        <f t="shared" si="13"/>
        <v>152.51223602538792</v>
      </c>
      <c r="N281" s="451">
        <f t="shared" si="12"/>
        <v>152.9248459738312</v>
      </c>
    </row>
    <row r="282" spans="1:14" ht="25.5">
      <c r="A282" s="444">
        <v>25611</v>
      </c>
      <c r="B282" s="52">
        <f>+'2.- Base'!B282</f>
        <v>277</v>
      </c>
      <c r="C282" s="334">
        <f>+'2.- Base'!C282</f>
        <v>25611</v>
      </c>
      <c r="D282" s="81" t="str">
        <f>+'2.- Base'!D282</f>
        <v>Fijación esquelética percutánea de fractura distal de radio o separación epifisaria</v>
      </c>
      <c r="E282" s="335">
        <f>+'2.- Base'!G282</f>
        <v>142.62259427609428</v>
      </c>
      <c r="F282" s="335">
        <f>+'2.- Base'!N282</f>
        <v>142.62259427609428</v>
      </c>
      <c r="G282" s="335">
        <f>VLOOKUP(C282,'2.- Base'!$C$6:$G$2390,5,0)</f>
        <v>142.62259427609428</v>
      </c>
      <c r="H282" s="335">
        <f>VLOOKUP(C282,'2.- Base'!J282:N2666,5,0)</f>
        <v>142.62259427609428</v>
      </c>
      <c r="J282" s="335">
        <v>9.889641749293645</v>
      </c>
      <c r="K282" s="335">
        <v>10.302251697736921</v>
      </c>
      <c r="L282" s="441"/>
      <c r="M282" s="451">
        <f t="shared" si="13"/>
        <v>152.51223602538792</v>
      </c>
      <c r="N282" s="451">
        <f t="shared" si="12"/>
        <v>152.9248459738312</v>
      </c>
    </row>
    <row r="283" spans="1:14" ht="25.5">
      <c r="A283" s="444">
        <v>25620</v>
      </c>
      <c r="B283" s="52">
        <f>+'2.- Base'!B283</f>
        <v>278</v>
      </c>
      <c r="C283" s="334">
        <f>+'2.- Base'!C283</f>
        <v>25620</v>
      </c>
      <c r="D283" s="81" t="str">
        <f>+'2.- Base'!D283</f>
        <v>Tratamiento abierto de fractura distal de radio (p. ej. fractura de Colles o Smith) o separación epifisaria</v>
      </c>
      <c r="E283" s="335">
        <f>+'2.- Base'!G283</f>
        <v>143.11045903479237</v>
      </c>
      <c r="F283" s="335">
        <f>+'2.- Base'!N283</f>
        <v>143.11045903479237</v>
      </c>
      <c r="G283" s="335">
        <f>VLOOKUP(C283,'2.- Base'!$C$6:$G$2390,5,0)</f>
        <v>143.11045903479237</v>
      </c>
      <c r="H283" s="335">
        <f>VLOOKUP(C283,'2.- Base'!J283:N2667,5,0)</f>
        <v>143.11045903479237</v>
      </c>
      <c r="J283" s="335">
        <v>13.850382254215219</v>
      </c>
      <c r="K283" s="335">
        <v>14.439825037705617</v>
      </c>
      <c r="L283" s="441"/>
      <c r="M283" s="451">
        <f t="shared" si="13"/>
        <v>156.96084128900759</v>
      </c>
      <c r="N283" s="451">
        <f t="shared" si="12"/>
        <v>157.55028407249799</v>
      </c>
    </row>
    <row r="284" spans="1:14">
      <c r="A284" s="444">
        <v>25630</v>
      </c>
      <c r="B284" s="52">
        <f>+'2.- Base'!B284</f>
        <v>279</v>
      </c>
      <c r="C284" s="334">
        <f>+'2.- Base'!C284</f>
        <v>25630</v>
      </c>
      <c r="D284" s="81" t="str">
        <f>+'2.- Base'!D284</f>
        <v>Tratamiento cerrado de fractura de hueso carpiano; excepto escafoides</v>
      </c>
      <c r="E284" s="335">
        <f>+'2.- Base'!G284</f>
        <v>23.579728914141416</v>
      </c>
      <c r="F284" s="335">
        <f>+'2.- Base'!N284</f>
        <v>23.579728914141416</v>
      </c>
      <c r="G284" s="335">
        <f>VLOOKUP(C284,'2.- Base'!$C$6:$G$2390,5,0)</f>
        <v>23.579728914141416</v>
      </c>
      <c r="H284" s="335">
        <f>VLOOKUP(C284,'2.- Base'!J284:N2668,5,0)</f>
        <v>23.579728914141416</v>
      </c>
      <c r="J284" s="335">
        <v>1.3188514062925805</v>
      </c>
      <c r="K284" s="335">
        <v>1.3766181921628728</v>
      </c>
      <c r="L284" s="441"/>
      <c r="M284" s="451">
        <f t="shared" si="13"/>
        <v>24.898580320433997</v>
      </c>
      <c r="N284" s="451">
        <f t="shared" si="12"/>
        <v>24.956347106304289</v>
      </c>
    </row>
    <row r="285" spans="1:14">
      <c r="A285" s="444">
        <v>25645</v>
      </c>
      <c r="B285" s="52">
        <f>+'2.- Base'!B285</f>
        <v>280</v>
      </c>
      <c r="C285" s="334">
        <f>+'2.- Base'!C285</f>
        <v>25645</v>
      </c>
      <c r="D285" s="81" t="str">
        <f>+'2.- Base'!D285</f>
        <v>Tratamiento abierto de fractura de hueso carpeano</v>
      </c>
      <c r="E285" s="335">
        <f>+'2.- Base'!G285</f>
        <v>226.11894903479239</v>
      </c>
      <c r="F285" s="335">
        <f>+'2.- Base'!N285</f>
        <v>226.11894903479239</v>
      </c>
      <c r="G285" s="335">
        <f>VLOOKUP(C285,'2.- Base'!$C$6:$G$2390,5,0)</f>
        <v>226.11894903479239</v>
      </c>
      <c r="H285" s="335">
        <f>VLOOKUP(C285,'2.- Base'!J285:N2669,5,0)</f>
        <v>226.11894903479239</v>
      </c>
      <c r="J285" s="335">
        <v>13.104160988509165</v>
      </c>
      <c r="K285" s="335">
        <v>13.647685033176344</v>
      </c>
      <c r="L285" s="441"/>
      <c r="M285" s="451">
        <f t="shared" si="13"/>
        <v>239.22311002330156</v>
      </c>
      <c r="N285" s="451">
        <f t="shared" si="12"/>
        <v>239.76663406796874</v>
      </c>
    </row>
    <row r="286" spans="1:14">
      <c r="A286" s="444">
        <v>25676</v>
      </c>
      <c r="B286" s="52">
        <f>+'2.- Base'!B286</f>
        <v>281</v>
      </c>
      <c r="C286" s="334">
        <f>+'2.- Base'!C286</f>
        <v>25676</v>
      </c>
      <c r="D286" s="81" t="str">
        <f>+'2.- Base'!D286</f>
        <v>Tratamiento abierto de luxación radiocubital distal</v>
      </c>
      <c r="E286" s="335">
        <f>+'2.- Base'!G286</f>
        <v>142.62259427609428</v>
      </c>
      <c r="F286" s="335">
        <f>+'2.- Base'!N286</f>
        <v>142.62259427609428</v>
      </c>
      <c r="G286" s="335">
        <f>VLOOKUP(C286,'2.- Base'!$C$6:$G$2390,5,0)</f>
        <v>142.62259427609428</v>
      </c>
      <c r="H286" s="335">
        <f>VLOOKUP(C286,'2.- Base'!J286:N2670,5,0)</f>
        <v>142.62259427609428</v>
      </c>
      <c r="J286" s="335">
        <v>77.456429120436752</v>
      </c>
      <c r="K286" s="335">
        <v>80.259430779192371</v>
      </c>
      <c r="L286" s="441"/>
      <c r="M286" s="451">
        <f t="shared" si="13"/>
        <v>220.07902339653103</v>
      </c>
      <c r="N286" s="451">
        <f t="shared" si="12"/>
        <v>222.88202505528665</v>
      </c>
    </row>
    <row r="287" spans="1:14">
      <c r="A287" s="444">
        <v>25800</v>
      </c>
      <c r="B287" s="52">
        <f>+'2.- Base'!B287</f>
        <v>282</v>
      </c>
      <c r="C287" s="334">
        <f>+'2.- Base'!C287</f>
        <v>25800</v>
      </c>
      <c r="D287" s="81" t="str">
        <f>+'2.- Base'!D287</f>
        <v>Artrodesis de muñeca</v>
      </c>
      <c r="E287" s="335">
        <f>+'2.- Base'!G287</f>
        <v>225.87501665544335</v>
      </c>
      <c r="F287" s="335">
        <f>+'2.- Base'!N287</f>
        <v>225.87501665544335</v>
      </c>
      <c r="G287" s="335">
        <f>VLOOKUP(C287,'2.- Base'!$C$6:$G$2390,5,0)</f>
        <v>225.87501665544335</v>
      </c>
      <c r="H287" s="335">
        <f>VLOOKUP(C287,'2.- Base'!J287:N2671,5,0)</f>
        <v>225.87501665544335</v>
      </c>
      <c r="J287" s="335">
        <v>11.236471623972335</v>
      </c>
      <c r="K287" s="335">
        <v>11.698467061939425</v>
      </c>
      <c r="L287" s="441"/>
      <c r="M287" s="451">
        <f t="shared" si="13"/>
        <v>237.11148827941568</v>
      </c>
      <c r="N287" s="451">
        <f t="shared" si="12"/>
        <v>237.57348371738277</v>
      </c>
    </row>
    <row r="288" spans="1:14">
      <c r="A288" s="444">
        <v>25900</v>
      </c>
      <c r="B288" s="52">
        <f>+'2.- Base'!B288</f>
        <v>283</v>
      </c>
      <c r="C288" s="334">
        <f>+'2.- Base'!C288</f>
        <v>25900</v>
      </c>
      <c r="D288" s="81" t="str">
        <f>+'2.- Base'!D288</f>
        <v>Amputación de antebrazo a través de radio y cúbito</v>
      </c>
      <c r="E288" s="335">
        <f>+'2.- Base'!G288</f>
        <v>267.85747570145901</v>
      </c>
      <c r="F288" s="335">
        <f>+'2.- Base'!N288</f>
        <v>267.85747570145901</v>
      </c>
      <c r="G288" s="335">
        <f>VLOOKUP(C288,'2.- Base'!$C$6:$G$2390,5,0)</f>
        <v>267.85747570145901</v>
      </c>
      <c r="H288" s="335">
        <f>VLOOKUP(C288,'2.- Base'!J288:N2672,5,0)</f>
        <v>267.85747570145901</v>
      </c>
      <c r="J288" s="335">
        <v>13.850382254215219</v>
      </c>
      <c r="K288" s="335">
        <v>14.439825037705646</v>
      </c>
      <c r="L288" s="441"/>
      <c r="M288" s="451">
        <f t="shared" si="13"/>
        <v>281.70785795567423</v>
      </c>
      <c r="N288" s="451">
        <f t="shared" si="12"/>
        <v>282.29730073916465</v>
      </c>
    </row>
    <row r="289" spans="1:14">
      <c r="A289" s="444">
        <v>25920</v>
      </c>
      <c r="B289" s="52">
        <f>+'2.- Base'!B289</f>
        <v>284</v>
      </c>
      <c r="C289" s="334">
        <f>+'2.- Base'!C289</f>
        <v>25920</v>
      </c>
      <c r="D289" s="81" t="str">
        <f>+'2.- Base'!D289</f>
        <v>Desarticulación a través de la muñeca</v>
      </c>
      <c r="E289" s="335">
        <f>+'2.- Base'!G289</f>
        <v>142.86652665544332</v>
      </c>
      <c r="F289" s="335">
        <f>+'2.- Base'!N289</f>
        <v>142.86652665544332</v>
      </c>
      <c r="G289" s="335">
        <f>VLOOKUP(C289,'2.- Base'!$C$6:$G$2390,5,0)</f>
        <v>142.86652665544332</v>
      </c>
      <c r="H289" s="335">
        <f>VLOOKUP(C289,'2.- Base'!J289:N2673,5,0)</f>
        <v>142.86652665544332</v>
      </c>
      <c r="J289" s="335">
        <v>92.621880880811062</v>
      </c>
      <c r="K289" s="335">
        <v>96.025525752157165</v>
      </c>
      <c r="L289" s="441"/>
      <c r="M289" s="451">
        <f t="shared" si="13"/>
        <v>235.48840753625439</v>
      </c>
      <c r="N289" s="451">
        <f t="shared" si="12"/>
        <v>238.89205240760049</v>
      </c>
    </row>
    <row r="290" spans="1:14" ht="25.5">
      <c r="A290" s="444">
        <v>25922</v>
      </c>
      <c r="B290" s="52">
        <f>+'2.- Base'!B290</f>
        <v>285</v>
      </c>
      <c r="C290" s="334">
        <f>+'2.- Base'!C290</f>
        <v>25922</v>
      </c>
      <c r="D290" s="81" t="str">
        <f>+'2.- Base'!D290</f>
        <v>Cierre secundario o revisión de cicatriz de desarticulación a través de muñeca</v>
      </c>
      <c r="E290" s="335">
        <f>+'2.- Base'!G290</f>
        <v>246.75767856341187</v>
      </c>
      <c r="F290" s="335">
        <f>+'2.- Base'!N290</f>
        <v>246.75767856341187</v>
      </c>
      <c r="G290" s="335">
        <f>VLOOKUP(C290,'2.- Base'!$C$6:$G$2390,5,0)</f>
        <v>246.75767856341187</v>
      </c>
      <c r="H290" s="335">
        <f>VLOOKUP(C290,'2.- Base'!J290:N2674,5,0)</f>
        <v>246.75767856341187</v>
      </c>
      <c r="J290" s="335">
        <v>62.290977360062442</v>
      </c>
      <c r="K290" s="335">
        <v>64.493335806227634</v>
      </c>
      <c r="L290" s="441"/>
      <c r="M290" s="451">
        <f t="shared" si="13"/>
        <v>309.04865592347431</v>
      </c>
      <c r="N290" s="451">
        <f t="shared" si="12"/>
        <v>311.25101436963951</v>
      </c>
    </row>
    <row r="291" spans="1:14">
      <c r="A291" s="444">
        <v>25927</v>
      </c>
      <c r="B291" s="52">
        <f>+'2.- Base'!B291</f>
        <v>286</v>
      </c>
      <c r="C291" s="334">
        <f>+'2.- Base'!C291</f>
        <v>25927</v>
      </c>
      <c r="D291" s="81" t="str">
        <f>+'2.- Base'!D291</f>
        <v>Amputación transmetacarpal</v>
      </c>
      <c r="E291" s="335">
        <f>+'2.- Base'!G291</f>
        <v>270.66737427048258</v>
      </c>
      <c r="F291" s="335">
        <f>+'2.- Base'!N291</f>
        <v>270.66737427048258</v>
      </c>
      <c r="G291" s="335">
        <f>VLOOKUP(C291,'2.- Base'!$C$6:$G$2390,5,0)</f>
        <v>270.66737427048258</v>
      </c>
      <c r="H291" s="335">
        <f>VLOOKUP(C291,'2.- Base'!J291:N2675,5,0)</f>
        <v>270.66737427048258</v>
      </c>
      <c r="J291" s="335">
        <v>16.820937632906464</v>
      </c>
      <c r="K291" s="335">
        <v>17.543005042682125</v>
      </c>
      <c r="L291" s="441"/>
      <c r="M291" s="451">
        <f t="shared" si="13"/>
        <v>287.48831190338905</v>
      </c>
      <c r="N291" s="451">
        <f t="shared" si="12"/>
        <v>288.21037931316471</v>
      </c>
    </row>
    <row r="292" spans="1:14">
      <c r="A292" s="444">
        <v>26020</v>
      </c>
      <c r="B292" s="52">
        <f>+'2.- Base'!B292</f>
        <v>287</v>
      </c>
      <c r="C292" s="334">
        <f>+'2.- Base'!C292</f>
        <v>26020</v>
      </c>
      <c r="D292" s="81" t="str">
        <f>+'2.- Base'!D292</f>
        <v>Drenaje de vaina tendinosa</v>
      </c>
      <c r="E292" s="335">
        <f>+'2.- Base'!G292</f>
        <v>118.98956046576878</v>
      </c>
      <c r="F292" s="335">
        <f>+'2.- Base'!N292</f>
        <v>118.98956046576878</v>
      </c>
      <c r="G292" s="335">
        <f>VLOOKUP(C292,'2.- Base'!$C$6:$G$2390,5,0)</f>
        <v>118.98956046576878</v>
      </c>
      <c r="H292" s="335">
        <f>VLOOKUP(C292,'2.- Base'!J292:N2676,5,0)</f>
        <v>118.98956046576878</v>
      </c>
      <c r="J292" s="335">
        <v>10.879826875524046</v>
      </c>
      <c r="K292" s="335">
        <v>11.336645032729095</v>
      </c>
      <c r="L292" s="441"/>
      <c r="M292" s="451">
        <f t="shared" si="13"/>
        <v>129.86938734129282</v>
      </c>
      <c r="N292" s="451">
        <f t="shared" si="12"/>
        <v>130.32620549849787</v>
      </c>
    </row>
    <row r="293" spans="1:14">
      <c r="A293" s="444">
        <v>26025</v>
      </c>
      <c r="B293" s="52">
        <f>+'2.- Base'!B293</f>
        <v>288</v>
      </c>
      <c r="C293" s="334">
        <f>+'2.- Base'!C293</f>
        <v>26025</v>
      </c>
      <c r="D293" s="81" t="str">
        <f>+'2.- Base'!D293</f>
        <v>Drenaje de bolsa sinovial</v>
      </c>
      <c r="E293" s="335">
        <f>+'2.- Base'!G293</f>
        <v>118.98956046576878</v>
      </c>
      <c r="F293" s="335">
        <f>+'2.- Base'!N293</f>
        <v>118.98956046576878</v>
      </c>
      <c r="G293" s="335">
        <f>VLOOKUP(C293,'2.- Base'!$C$6:$G$2390,5,0)</f>
        <v>118.98956046576878</v>
      </c>
      <c r="H293" s="335">
        <f>VLOOKUP(C293,'2.- Base'!J293:N2677,5,0)</f>
        <v>118.98956046576878</v>
      </c>
      <c r="J293" s="335">
        <v>10.879826875524046</v>
      </c>
      <c r="K293" s="335">
        <v>11.336645032729095</v>
      </c>
      <c r="L293" s="441"/>
      <c r="M293" s="451">
        <f t="shared" si="13"/>
        <v>129.86938734129282</v>
      </c>
      <c r="N293" s="451">
        <f t="shared" si="12"/>
        <v>130.32620549849787</v>
      </c>
    </row>
    <row r="294" spans="1:14">
      <c r="A294" s="444">
        <v>26034</v>
      </c>
      <c r="B294" s="52">
        <f>+'2.- Base'!B294</f>
        <v>289</v>
      </c>
      <c r="C294" s="334">
        <f>+'2.- Base'!C294</f>
        <v>26034</v>
      </c>
      <c r="D294" s="81" t="str">
        <f>+'2.- Base'!D294</f>
        <v>Incisión de hueso cortical de mano o dedo</v>
      </c>
      <c r="E294" s="335">
        <f>+'2.- Base'!G294</f>
        <v>119.35545903479235</v>
      </c>
      <c r="F294" s="335">
        <f>+'2.- Base'!N294</f>
        <v>119.35545903479235</v>
      </c>
      <c r="G294" s="335">
        <f>VLOOKUP(C294,'2.- Base'!$C$6:$G$2390,5,0)</f>
        <v>119.35545903479235</v>
      </c>
      <c r="H294" s="335">
        <f>VLOOKUP(C294,'2.- Base'!J294:N2678,5,0)</f>
        <v>119.35545903479235</v>
      </c>
      <c r="J294" s="335">
        <v>13.850382254215248</v>
      </c>
      <c r="K294" s="335">
        <v>14.439825037705646</v>
      </c>
      <c r="L294" s="441"/>
      <c r="M294" s="451">
        <f t="shared" si="13"/>
        <v>133.20584128900759</v>
      </c>
      <c r="N294" s="451">
        <f t="shared" si="12"/>
        <v>133.79528407249799</v>
      </c>
    </row>
    <row r="295" spans="1:14">
      <c r="A295" s="444">
        <v>26037</v>
      </c>
      <c r="B295" s="52">
        <f>+'2.- Base'!B295</f>
        <v>290</v>
      </c>
      <c r="C295" s="334">
        <f>+'2.- Base'!C295</f>
        <v>26037</v>
      </c>
      <c r="D295" s="81" t="str">
        <f>+'2.- Base'!D295</f>
        <v>Fasciotomía descompresiva de mano</v>
      </c>
      <c r="E295" s="335">
        <f>+'2.- Base'!G295</f>
        <v>260.11747570145906</v>
      </c>
      <c r="F295" s="335">
        <f>+'2.- Base'!N295</f>
        <v>260.11747570145906</v>
      </c>
      <c r="G295" s="335">
        <f>VLOOKUP(C295,'2.- Base'!$C$6:$G$2390,5,0)</f>
        <v>260.11747570145906</v>
      </c>
      <c r="H295" s="335">
        <f>VLOOKUP(C295,'2.- Base'!J295:N2679,5,0)</f>
        <v>260.11747570145906</v>
      </c>
      <c r="J295" s="335">
        <v>13.850382254215219</v>
      </c>
      <c r="K295" s="335">
        <v>14.439825037705646</v>
      </c>
      <c r="L295" s="441"/>
      <c r="M295" s="451">
        <f t="shared" si="13"/>
        <v>273.96785795567428</v>
      </c>
      <c r="N295" s="451">
        <f t="shared" si="12"/>
        <v>274.5573007391647</v>
      </c>
    </row>
    <row r="296" spans="1:14">
      <c r="A296" s="444">
        <v>26040</v>
      </c>
      <c r="B296" s="52">
        <f>+'2.- Base'!B296</f>
        <v>291</v>
      </c>
      <c r="C296" s="334">
        <f>+'2.- Base'!C296</f>
        <v>26040</v>
      </c>
      <c r="D296" s="81" t="str">
        <f>+'2.- Base'!D296</f>
        <v>Fasciotomía palmar</v>
      </c>
      <c r="E296" s="335">
        <f>+'2.- Base'!G296</f>
        <v>260.11747570145906</v>
      </c>
      <c r="F296" s="335">
        <f>+'2.- Base'!N296</f>
        <v>260.11747570145906</v>
      </c>
      <c r="G296" s="335">
        <f>VLOOKUP(C296,'2.- Base'!$C$6:$G$2390,5,0)</f>
        <v>260.11747570145906</v>
      </c>
      <c r="H296" s="335">
        <f>VLOOKUP(C296,'2.- Base'!J296:N2680,5,0)</f>
        <v>260.11747570145906</v>
      </c>
      <c r="J296" s="335">
        <v>13.850382254215219</v>
      </c>
      <c r="K296" s="335">
        <v>14.439825037705646</v>
      </c>
      <c r="L296" s="441"/>
      <c r="M296" s="451">
        <f t="shared" si="13"/>
        <v>273.96785795567428</v>
      </c>
      <c r="N296" s="451">
        <f t="shared" si="12"/>
        <v>274.5573007391647</v>
      </c>
    </row>
    <row r="297" spans="1:14">
      <c r="A297" s="444">
        <v>26055</v>
      </c>
      <c r="B297" s="52">
        <f>+'2.- Base'!B297</f>
        <v>292</v>
      </c>
      <c r="C297" s="334">
        <f>+'2.- Base'!C297</f>
        <v>26055</v>
      </c>
      <c r="D297" s="81" t="str">
        <f>+'2.- Base'!D297</f>
        <v>Incisión de vaina tendinosa (p. ejm. para dedo "en gatillo")</v>
      </c>
      <c r="E297" s="335">
        <f>+'2.- Base'!G297</f>
        <v>21.013217466329966</v>
      </c>
      <c r="F297" s="335">
        <f>+'2.- Base'!N297</f>
        <v>21.013217466329966</v>
      </c>
      <c r="G297" s="335">
        <f>VLOOKUP(C297,'2.- Base'!$C$6:$G$2390,5,0)</f>
        <v>21.013217466329966</v>
      </c>
      <c r="H297" s="335">
        <f>VLOOKUP(C297,'2.- Base'!J297:N2681,5,0)</f>
        <v>21.013217466329966</v>
      </c>
      <c r="J297" s="335">
        <v>58.793416260567653</v>
      </c>
      <c r="K297" s="335">
        <v>62.165684393544623</v>
      </c>
      <c r="L297" s="441"/>
      <c r="M297" s="451">
        <f t="shared" si="13"/>
        <v>79.806633726897616</v>
      </c>
      <c r="N297" s="451">
        <f t="shared" si="12"/>
        <v>83.178901859874586</v>
      </c>
    </row>
    <row r="298" spans="1:14" ht="38.25">
      <c r="A298" s="444">
        <v>26070</v>
      </c>
      <c r="B298" s="52">
        <f>+'2.- Base'!B298</f>
        <v>293</v>
      </c>
      <c r="C298" s="334">
        <f>+'2.- Base'!C298</f>
        <v>26070</v>
      </c>
      <c r="D298" s="81" t="str">
        <f>+'2.- Base'!D298</f>
        <v>Artrotomía con exploración, drenaje, extirpación de cuerpo suelto o cuerpo extraño o biopsia en articulación carpometacarpiana, metacarpofalángica o interfalángica</v>
      </c>
      <c r="E298" s="335">
        <f>+'2.- Base'!G298</f>
        <v>143.84225617283948</v>
      </c>
      <c r="F298" s="335">
        <f>+'2.- Base'!N298</f>
        <v>143.84225617283948</v>
      </c>
      <c r="G298" s="335">
        <f>VLOOKUP(C298,'2.- Base'!$C$6:$G$2390,5,0)</f>
        <v>143.84225617283948</v>
      </c>
      <c r="H298" s="335">
        <f>VLOOKUP(C298,'2.- Base'!J298:N2682,5,0)</f>
        <v>143.84225617283948</v>
      </c>
      <c r="J298" s="335">
        <v>19.791493011597652</v>
      </c>
      <c r="K298" s="335">
        <v>20.64618504765869</v>
      </c>
      <c r="L298" s="441"/>
      <c r="M298" s="451">
        <f t="shared" si="13"/>
        <v>163.63374918443714</v>
      </c>
      <c r="N298" s="451">
        <f t="shared" si="12"/>
        <v>164.48844122049817</v>
      </c>
    </row>
    <row r="299" spans="1:14">
      <c r="A299" s="444">
        <v>26115</v>
      </c>
      <c r="B299" s="52">
        <f>+'2.- Base'!B299</f>
        <v>294</v>
      </c>
      <c r="C299" s="334">
        <f>+'2.- Base'!C299</f>
        <v>26115</v>
      </c>
      <c r="D299" s="81" t="str">
        <f>+'2.- Base'!D299</f>
        <v>Excisión, tumor o malformación vascular, mano o dedo; subcutáneo</v>
      </c>
      <c r="E299" s="335">
        <f>+'2.- Base'!G299</f>
        <v>96.597924382716045</v>
      </c>
      <c r="F299" s="335">
        <f>+'2.- Base'!N299</f>
        <v>96.597924382716045</v>
      </c>
      <c r="G299" s="335">
        <f>VLOOKUP(C299,'2.- Base'!$C$6:$G$2390,5,0)</f>
        <v>96.597924382716045</v>
      </c>
      <c r="H299" s="335">
        <f>VLOOKUP(C299,'2.- Base'!J299:N2683,5,0)</f>
        <v>96.597924382716045</v>
      </c>
      <c r="J299" s="335">
        <v>20.46748395623635</v>
      </c>
      <c r="K299" s="335">
        <v>21.363687052146602</v>
      </c>
      <c r="L299" s="441"/>
      <c r="M299" s="451">
        <f t="shared" si="13"/>
        <v>117.06540833895239</v>
      </c>
      <c r="N299" s="451">
        <f t="shared" si="12"/>
        <v>117.96161143486265</v>
      </c>
    </row>
    <row r="300" spans="1:14" ht="25.5">
      <c r="A300" s="444">
        <v>26117</v>
      </c>
      <c r="B300" s="52">
        <f>+'2.- Base'!B300</f>
        <v>295</v>
      </c>
      <c r="C300" s="334">
        <f>+'2.- Base'!C300</f>
        <v>26117</v>
      </c>
      <c r="D300" s="81" t="str">
        <f>+'2.- Base'!D300</f>
        <v>Resección radical de tumor (p. ejm. neoplasia maligna), tejido blando de mano o dedo</v>
      </c>
      <c r="E300" s="335">
        <f>+'2.- Base'!G300</f>
        <v>227.58254331088665</v>
      </c>
      <c r="F300" s="335">
        <f>+'2.- Base'!N300</f>
        <v>227.58254331088665</v>
      </c>
      <c r="G300" s="335">
        <f>VLOOKUP(C300,'2.- Base'!$C$6:$G$2390,5,0)</f>
        <v>227.58254331088665</v>
      </c>
      <c r="H300" s="335">
        <f>VLOOKUP(C300,'2.- Base'!J300:N2684,5,0)</f>
        <v>227.58254331088665</v>
      </c>
      <c r="J300" s="335">
        <v>24.31029717573017</v>
      </c>
      <c r="K300" s="335">
        <v>25.342992860597803</v>
      </c>
      <c r="L300" s="441"/>
      <c r="M300" s="451">
        <f t="shared" si="13"/>
        <v>251.89284048661682</v>
      </c>
      <c r="N300" s="451">
        <f t="shared" si="12"/>
        <v>252.92553617148445</v>
      </c>
    </row>
    <row r="301" spans="1:14">
      <c r="A301" s="444">
        <v>26121</v>
      </c>
      <c r="B301" s="52">
        <f>+'2.- Base'!B301</f>
        <v>296</v>
      </c>
      <c r="C301" s="334">
        <f>+'2.- Base'!C301</f>
        <v>26121</v>
      </c>
      <c r="D301" s="81" t="str">
        <f>+'2.- Base'!D301</f>
        <v>Fasciectomía de la palma</v>
      </c>
      <c r="E301" s="335">
        <f>+'2.- Base'!G301</f>
        <v>260.82420998877666</v>
      </c>
      <c r="F301" s="335">
        <f>+'2.- Base'!N301</f>
        <v>260.82420998877666</v>
      </c>
      <c r="G301" s="335">
        <f>VLOOKUP(C301,'2.- Base'!$C$6:$G$2390,5,0)</f>
        <v>260.82420998877666</v>
      </c>
      <c r="H301" s="335">
        <f>VLOOKUP(C301,'2.- Base'!J301:N2685,5,0)</f>
        <v>260.82420998877666</v>
      </c>
      <c r="J301" s="335">
        <v>11.870012001754446</v>
      </c>
      <c r="K301" s="335">
        <v>12.371038367721269</v>
      </c>
      <c r="L301" s="441"/>
      <c r="M301" s="451">
        <f t="shared" si="13"/>
        <v>272.6942219905311</v>
      </c>
      <c r="N301" s="451">
        <f t="shared" si="12"/>
        <v>273.19524835649793</v>
      </c>
    </row>
    <row r="302" spans="1:14" ht="25.5">
      <c r="A302" s="444">
        <v>26130</v>
      </c>
      <c r="B302" s="52">
        <f>+'2.- Base'!B302</f>
        <v>297</v>
      </c>
      <c r="C302" s="334">
        <f>+'2.- Base'!C302</f>
        <v>26130</v>
      </c>
      <c r="D302" s="81" t="str">
        <f>+'2.- Base'!D302</f>
        <v>Sinovectomía de articulación carpometacarpiana, metacarpofalángica o interfalángica</v>
      </c>
      <c r="E302" s="335">
        <f>+'2.- Base'!G302</f>
        <v>143.11045903479237</v>
      </c>
      <c r="F302" s="335">
        <f>+'2.- Base'!N302</f>
        <v>143.11045903479237</v>
      </c>
      <c r="G302" s="335">
        <f>VLOOKUP(C302,'2.- Base'!$C$6:$G$2390,5,0)</f>
        <v>143.11045903479237</v>
      </c>
      <c r="H302" s="335">
        <f>VLOOKUP(C302,'2.- Base'!J302:N2686,5,0)</f>
        <v>143.11045903479237</v>
      </c>
      <c r="J302" s="335">
        <v>13.850382254215219</v>
      </c>
      <c r="K302" s="335">
        <v>14.439825037705617</v>
      </c>
      <c r="L302" s="441"/>
      <c r="M302" s="451">
        <f t="shared" si="13"/>
        <v>156.96084128900759</v>
      </c>
      <c r="N302" s="451">
        <f t="shared" si="12"/>
        <v>157.55028407249799</v>
      </c>
    </row>
    <row r="303" spans="1:14" ht="25.5">
      <c r="A303" s="444">
        <v>26145</v>
      </c>
      <c r="B303" s="52">
        <f>+'2.- Base'!B303</f>
        <v>298</v>
      </c>
      <c r="C303" s="334">
        <f>+'2.- Base'!C303</f>
        <v>26145</v>
      </c>
      <c r="D303" s="81" t="str">
        <f>+'2.- Base'!D303</f>
        <v>Sinovectomía radical de vaina tendinosa (tenosinovectomía) de tendón flexor, palma y/o dedo</v>
      </c>
      <c r="E303" s="335">
        <f>+'2.- Base'!G303</f>
        <v>143.84225617283948</v>
      </c>
      <c r="F303" s="335">
        <f>+'2.- Base'!N303</f>
        <v>143.84225617283948</v>
      </c>
      <c r="G303" s="335">
        <f>VLOOKUP(C303,'2.- Base'!$C$6:$G$2390,5,0)</f>
        <v>143.84225617283948</v>
      </c>
      <c r="H303" s="335">
        <f>VLOOKUP(C303,'2.- Base'!J303:N2687,5,0)</f>
        <v>143.84225617283948</v>
      </c>
      <c r="J303" s="335">
        <v>19.791493011597652</v>
      </c>
      <c r="K303" s="335">
        <v>20.64618504765869</v>
      </c>
      <c r="L303" s="441"/>
      <c r="M303" s="451">
        <f t="shared" si="13"/>
        <v>163.63374918443714</v>
      </c>
      <c r="N303" s="451">
        <f t="shared" si="12"/>
        <v>164.48844122049817</v>
      </c>
    </row>
    <row r="304" spans="1:14">
      <c r="A304" s="444">
        <v>26185</v>
      </c>
      <c r="B304" s="52">
        <f>+'2.- Base'!B304</f>
        <v>299</v>
      </c>
      <c r="C304" s="334">
        <f>+'2.- Base'!C304</f>
        <v>26185</v>
      </c>
      <c r="D304" s="81" t="str">
        <f>+'2.- Base'!D304</f>
        <v>Sesamoidectomía dedo pulgar u otro dedo</v>
      </c>
      <c r="E304" s="335">
        <f>+'2.- Base'!G304</f>
        <v>143.84225617283948</v>
      </c>
      <c r="F304" s="335">
        <f>+'2.- Base'!N304</f>
        <v>143.84225617283948</v>
      </c>
      <c r="G304" s="335">
        <f>VLOOKUP(C304,'2.- Base'!$C$6:$G$2390,5,0)</f>
        <v>143.84225617283948</v>
      </c>
      <c r="H304" s="335">
        <f>VLOOKUP(C304,'2.- Base'!J304:N2688,5,0)</f>
        <v>143.84225617283948</v>
      </c>
      <c r="J304" s="335">
        <v>19.791493011597652</v>
      </c>
      <c r="K304" s="335">
        <v>20.64618504765869</v>
      </c>
      <c r="L304" s="441"/>
      <c r="M304" s="451">
        <f t="shared" si="13"/>
        <v>163.63374918443714</v>
      </c>
      <c r="N304" s="451">
        <f t="shared" si="12"/>
        <v>164.48844122049817</v>
      </c>
    </row>
    <row r="305" spans="1:14" ht="25.5">
      <c r="A305" s="444">
        <v>26200</v>
      </c>
      <c r="B305" s="52">
        <f>+'2.- Base'!B305</f>
        <v>300</v>
      </c>
      <c r="C305" s="334">
        <f>+'2.- Base'!C305</f>
        <v>26200</v>
      </c>
      <c r="D305" s="81" t="str">
        <f>+'2.- Base'!D305</f>
        <v>Excisión o legrado de quiste óseo o tumor benigno del metacarpo; más injerto óseo</v>
      </c>
      <c r="E305" s="335">
        <f>+'2.- Base'!G305</f>
        <v>143.47635760381593</v>
      </c>
      <c r="F305" s="335">
        <f>+'2.- Base'!N305</f>
        <v>143.47635760381593</v>
      </c>
      <c r="G305" s="335">
        <f>VLOOKUP(C305,'2.- Base'!$C$6:$G$2390,5,0)</f>
        <v>143.47635760381593</v>
      </c>
      <c r="H305" s="335">
        <f>VLOOKUP(C305,'2.- Base'!J305:N2689,5,0)</f>
        <v>143.47635760381593</v>
      </c>
      <c r="J305" s="335">
        <v>16.820937632906436</v>
      </c>
      <c r="K305" s="335">
        <v>17.543005042682182</v>
      </c>
      <c r="L305" s="441"/>
      <c r="M305" s="451">
        <f t="shared" si="13"/>
        <v>160.29729523672236</v>
      </c>
      <c r="N305" s="451">
        <f t="shared" si="12"/>
        <v>161.01936264649811</v>
      </c>
    </row>
    <row r="306" spans="1:14">
      <c r="A306" s="444">
        <v>26230</v>
      </c>
      <c r="B306" s="52">
        <f>+'2.- Base'!B306</f>
        <v>301</v>
      </c>
      <c r="C306" s="334">
        <f>+'2.- Base'!C306</f>
        <v>26230</v>
      </c>
      <c r="D306" s="81" t="str">
        <f>+'2.- Base'!D306</f>
        <v>Excisión parcial de metacarpo o falanges</v>
      </c>
      <c r="E306" s="335">
        <f>+'2.- Base'!G306</f>
        <v>143.47635760381593</v>
      </c>
      <c r="F306" s="335">
        <f>+'2.- Base'!N306</f>
        <v>143.47635760381593</v>
      </c>
      <c r="G306" s="335">
        <f>VLOOKUP(C306,'2.- Base'!$C$6:$G$2390,5,0)</f>
        <v>143.47635760381593</v>
      </c>
      <c r="H306" s="335">
        <f>VLOOKUP(C306,'2.- Base'!J306:N2690,5,0)</f>
        <v>143.47635760381593</v>
      </c>
      <c r="J306" s="335">
        <v>16.820937632906436</v>
      </c>
      <c r="K306" s="335">
        <v>17.543005042682182</v>
      </c>
      <c r="L306" s="441"/>
      <c r="M306" s="451">
        <f t="shared" si="13"/>
        <v>160.29729523672236</v>
      </c>
      <c r="N306" s="451">
        <f t="shared" si="12"/>
        <v>161.01936264649811</v>
      </c>
    </row>
    <row r="307" spans="1:14">
      <c r="A307" s="444">
        <v>26250</v>
      </c>
      <c r="B307" s="52">
        <f>+'2.- Base'!B307</f>
        <v>302</v>
      </c>
      <c r="C307" s="334">
        <f>+'2.- Base'!C307</f>
        <v>26250</v>
      </c>
      <c r="D307" s="81" t="str">
        <f>+'2.- Base'!D307</f>
        <v>Resección radical, metacarpo; (p. ejm. tumor)</v>
      </c>
      <c r="E307" s="335">
        <f>+'2.- Base'!G307</f>
        <v>288.95727283950612</v>
      </c>
      <c r="F307" s="335">
        <f>+'2.- Base'!N307</f>
        <v>288.95727283950612</v>
      </c>
      <c r="G307" s="335">
        <f>VLOOKUP(C307,'2.- Base'!$C$6:$G$2390,5,0)</f>
        <v>288.95727283950612</v>
      </c>
      <c r="H307" s="335">
        <f>VLOOKUP(C307,'2.- Base'!J307:N2691,5,0)</f>
        <v>288.95727283950612</v>
      </c>
      <c r="J307" s="335">
        <v>19.791493011597652</v>
      </c>
      <c r="K307" s="335">
        <v>20.646185047658719</v>
      </c>
      <c r="L307" s="441"/>
      <c r="M307" s="451">
        <f t="shared" si="13"/>
        <v>308.74876585110377</v>
      </c>
      <c r="N307" s="451">
        <f t="shared" si="12"/>
        <v>309.60345788716484</v>
      </c>
    </row>
    <row r="308" spans="1:14">
      <c r="A308" s="444">
        <v>26320</v>
      </c>
      <c r="B308" s="52">
        <f>+'2.- Base'!B308</f>
        <v>303</v>
      </c>
      <c r="C308" s="334">
        <f>+'2.- Base'!C308</f>
        <v>26320</v>
      </c>
      <c r="D308" s="81" t="str">
        <f>+'2.- Base'!D308</f>
        <v>Extirpación de implante del dedo o mano</v>
      </c>
      <c r="E308" s="335">
        <f>+'2.- Base'!G308</f>
        <v>96.117126823793484</v>
      </c>
      <c r="F308" s="335">
        <f>+'2.- Base'!N308</f>
        <v>96.117126823793484</v>
      </c>
      <c r="G308" s="335">
        <f>VLOOKUP(C308,'2.- Base'!$C$6:$G$2390,5,0)</f>
        <v>96.117126823793484</v>
      </c>
      <c r="H308" s="335">
        <f>VLOOKUP(C308,'2.- Base'!J308:N2692,5,0)</f>
        <v>96.117126823793484</v>
      </c>
      <c r="J308" s="335">
        <v>14.315618443117145</v>
      </c>
      <c r="K308" s="335">
        <v>14.933689543744919</v>
      </c>
      <c r="L308" s="441"/>
      <c r="M308" s="451">
        <f t="shared" si="13"/>
        <v>110.43274526691063</v>
      </c>
      <c r="N308" s="451">
        <f t="shared" si="12"/>
        <v>111.0508163675384</v>
      </c>
    </row>
    <row r="309" spans="1:14">
      <c r="A309" s="444">
        <v>26350</v>
      </c>
      <c r="B309" s="52">
        <f>+'2.- Base'!B309</f>
        <v>304</v>
      </c>
      <c r="C309" s="334">
        <f>+'2.- Base'!C309</f>
        <v>26350</v>
      </c>
      <c r="D309" s="81" t="str">
        <f>+'2.- Base'!D309</f>
        <v>Corrección o avance de tendón flexor de mano</v>
      </c>
      <c r="E309" s="335">
        <f>+'2.- Base'!G309</f>
        <v>143.11045903479237</v>
      </c>
      <c r="F309" s="335">
        <f>+'2.- Base'!N309</f>
        <v>143.11045903479237</v>
      </c>
      <c r="G309" s="335">
        <f>VLOOKUP(C309,'2.- Base'!$C$6:$G$2390,5,0)</f>
        <v>143.11045903479237</v>
      </c>
      <c r="H309" s="335">
        <f>VLOOKUP(C309,'2.- Base'!J309:N2693,5,0)</f>
        <v>143.11045903479237</v>
      </c>
      <c r="J309" s="335">
        <v>13.850382254215219</v>
      </c>
      <c r="K309" s="335">
        <v>14.439825037705617</v>
      </c>
      <c r="L309" s="441"/>
      <c r="M309" s="451">
        <f t="shared" si="13"/>
        <v>156.96084128900759</v>
      </c>
      <c r="N309" s="451">
        <f t="shared" si="12"/>
        <v>157.55028407249799</v>
      </c>
    </row>
    <row r="310" spans="1:14">
      <c r="A310" s="444">
        <v>26370</v>
      </c>
      <c r="B310" s="52">
        <f>+'2.- Base'!B310</f>
        <v>305</v>
      </c>
      <c r="C310" s="334">
        <f>+'2.- Base'!C310</f>
        <v>26370</v>
      </c>
      <c r="D310" s="81" t="str">
        <f>+'2.- Base'!D310</f>
        <v>Corrección o avance de tendón del músculo flexor profundo de los dedos</v>
      </c>
      <c r="E310" s="335">
        <f>+'2.- Base'!G310</f>
        <v>226.11894903479239</v>
      </c>
      <c r="F310" s="335">
        <f>+'2.- Base'!N310</f>
        <v>226.11894903479239</v>
      </c>
      <c r="G310" s="335">
        <f>VLOOKUP(C310,'2.- Base'!$C$6:$G$2390,5,0)</f>
        <v>226.11894903479239</v>
      </c>
      <c r="H310" s="335">
        <f>VLOOKUP(C310,'2.- Base'!J310:N2694,5,0)</f>
        <v>226.11894903479239</v>
      </c>
      <c r="J310" s="335">
        <v>13.104160988509165</v>
      </c>
      <c r="K310" s="335">
        <v>13.647685033176344</v>
      </c>
      <c r="L310" s="441"/>
      <c r="M310" s="451">
        <f t="shared" si="13"/>
        <v>239.22311002330156</v>
      </c>
      <c r="N310" s="451">
        <f t="shared" si="12"/>
        <v>239.76663406796874</v>
      </c>
    </row>
    <row r="311" spans="1:14">
      <c r="A311" s="444">
        <v>26410</v>
      </c>
      <c r="B311" s="52">
        <f>+'2.- Base'!B311</f>
        <v>306</v>
      </c>
      <c r="C311" s="334">
        <f>+'2.- Base'!C311</f>
        <v>26410</v>
      </c>
      <c r="D311" s="81" t="str">
        <f>+'2.- Base'!D311</f>
        <v>Corrección de tendón extensor de mano o dedo</v>
      </c>
      <c r="E311" s="335">
        <f>+'2.- Base'!G311</f>
        <v>96.117126823793484</v>
      </c>
      <c r="F311" s="335">
        <f>+'2.- Base'!N311</f>
        <v>96.117126823793484</v>
      </c>
      <c r="G311" s="335">
        <f>VLOOKUP(C311,'2.- Base'!$C$6:$G$2390,5,0)</f>
        <v>96.117126823793484</v>
      </c>
      <c r="H311" s="335">
        <f>VLOOKUP(C311,'2.- Base'!J311:N2695,5,0)</f>
        <v>96.117126823793484</v>
      </c>
      <c r="J311" s="335">
        <v>14.315618443117145</v>
      </c>
      <c r="K311" s="335">
        <v>14.933689543744919</v>
      </c>
      <c r="L311" s="441"/>
      <c r="M311" s="451">
        <f t="shared" si="13"/>
        <v>110.43274526691063</v>
      </c>
      <c r="N311" s="451">
        <f t="shared" si="12"/>
        <v>111.0508163675384</v>
      </c>
    </row>
    <row r="312" spans="1:14">
      <c r="A312" s="444">
        <v>26437</v>
      </c>
      <c r="B312" s="52">
        <f>+'2.- Base'!B312</f>
        <v>307</v>
      </c>
      <c r="C312" s="334">
        <f>+'2.- Base'!C312</f>
        <v>26437</v>
      </c>
      <c r="D312" s="81" t="str">
        <f>+'2.- Base'!D312</f>
        <v>Realineación de tendón extensor de mano</v>
      </c>
      <c r="E312" s="335">
        <f>+'2.- Base'!G312</f>
        <v>96.117126823793484</v>
      </c>
      <c r="F312" s="335">
        <f>+'2.- Base'!N312</f>
        <v>96.117126823793484</v>
      </c>
      <c r="G312" s="335">
        <f>VLOOKUP(C312,'2.- Base'!$C$6:$G$2390,5,0)</f>
        <v>96.117126823793484</v>
      </c>
      <c r="H312" s="335">
        <f>VLOOKUP(C312,'2.- Base'!J312:N2696,5,0)</f>
        <v>96.117126823793484</v>
      </c>
      <c r="J312" s="335">
        <v>14.315618443117145</v>
      </c>
      <c r="K312" s="335">
        <v>14.933689543744919</v>
      </c>
      <c r="L312" s="441"/>
      <c r="M312" s="451">
        <f t="shared" si="13"/>
        <v>110.43274526691063</v>
      </c>
      <c r="N312" s="451">
        <f t="shared" si="12"/>
        <v>111.0508163675384</v>
      </c>
    </row>
    <row r="313" spans="1:14">
      <c r="A313" s="444">
        <v>26440</v>
      </c>
      <c r="B313" s="52">
        <f>+'2.- Base'!B313</f>
        <v>308</v>
      </c>
      <c r="C313" s="334">
        <f>+'2.- Base'!C313</f>
        <v>26440</v>
      </c>
      <c r="D313" s="81" t="str">
        <f>+'2.- Base'!D313</f>
        <v>Tenólisis de tendón flexor o extensor de mano y/o dedo</v>
      </c>
      <c r="E313" s="335">
        <f>+'2.- Base'!G313</f>
        <v>143.47635760381593</v>
      </c>
      <c r="F313" s="335">
        <f>+'2.- Base'!N313</f>
        <v>143.47635760381593</v>
      </c>
      <c r="G313" s="335">
        <f>VLOOKUP(C313,'2.- Base'!$C$6:$G$2390,5,0)</f>
        <v>143.47635760381593</v>
      </c>
      <c r="H313" s="335">
        <f>VLOOKUP(C313,'2.- Base'!J313:N2697,5,0)</f>
        <v>143.47635760381593</v>
      </c>
      <c r="J313" s="335">
        <v>16.820937632906436</v>
      </c>
      <c r="K313" s="335">
        <v>17.543005042682182</v>
      </c>
      <c r="L313" s="441"/>
      <c r="M313" s="451">
        <f t="shared" si="13"/>
        <v>160.29729523672236</v>
      </c>
      <c r="N313" s="451">
        <f t="shared" si="12"/>
        <v>161.01936264649811</v>
      </c>
    </row>
    <row r="314" spans="1:14">
      <c r="A314" s="444">
        <v>26450</v>
      </c>
      <c r="B314" s="52">
        <f>+'2.- Base'!B314</f>
        <v>309</v>
      </c>
      <c r="C314" s="334">
        <f>+'2.- Base'!C314</f>
        <v>26450</v>
      </c>
      <c r="D314" s="81" t="str">
        <f>+'2.- Base'!D314</f>
        <v>Tenotomía abierta de tendón flexor o extensor de mano o dedo</v>
      </c>
      <c r="E314" s="335">
        <f>+'2.- Base'!G314</f>
        <v>96.117126823793484</v>
      </c>
      <c r="F314" s="335">
        <f>+'2.- Base'!N314</f>
        <v>96.117126823793484</v>
      </c>
      <c r="G314" s="335">
        <f>VLOOKUP(C314,'2.- Base'!$C$6:$G$2390,5,0)</f>
        <v>96.117126823793484</v>
      </c>
      <c r="H314" s="335">
        <f>VLOOKUP(C314,'2.- Base'!J314:N2698,5,0)</f>
        <v>96.117126823793484</v>
      </c>
      <c r="J314" s="335">
        <v>14.315618443117145</v>
      </c>
      <c r="K314" s="335">
        <v>14.933689543744919</v>
      </c>
      <c r="L314" s="441"/>
      <c r="M314" s="451">
        <f t="shared" si="13"/>
        <v>110.43274526691063</v>
      </c>
      <c r="N314" s="451">
        <f t="shared" si="12"/>
        <v>111.0508163675384</v>
      </c>
    </row>
    <row r="315" spans="1:14">
      <c r="A315" s="444">
        <v>26471</v>
      </c>
      <c r="B315" s="52">
        <f>+'2.- Base'!B315</f>
        <v>310</v>
      </c>
      <c r="C315" s="334">
        <f>+'2.- Base'!C315</f>
        <v>26471</v>
      </c>
      <c r="D315" s="81" t="str">
        <f>+'2.- Base'!D315</f>
        <v>Tenodesis de articulación interfalángica</v>
      </c>
      <c r="E315" s="335">
        <f>+'2.- Base'!G315</f>
        <v>143.47635760381593</v>
      </c>
      <c r="F315" s="335">
        <f>+'2.- Base'!N315</f>
        <v>143.47635760381593</v>
      </c>
      <c r="G315" s="335">
        <f>VLOOKUP(C315,'2.- Base'!$C$6:$G$2390,5,0)</f>
        <v>143.47635760381593</v>
      </c>
      <c r="H315" s="335">
        <f>VLOOKUP(C315,'2.- Base'!J315:N2699,5,0)</f>
        <v>143.47635760381593</v>
      </c>
      <c r="J315" s="335">
        <v>16.820937632906436</v>
      </c>
      <c r="K315" s="335">
        <v>17.543005042682182</v>
      </c>
      <c r="L315" s="441"/>
      <c r="M315" s="451">
        <f t="shared" si="13"/>
        <v>160.29729523672236</v>
      </c>
      <c r="N315" s="451">
        <f t="shared" si="12"/>
        <v>161.01936264649811</v>
      </c>
    </row>
    <row r="316" spans="1:14">
      <c r="A316" s="444">
        <v>26476</v>
      </c>
      <c r="B316" s="52">
        <f>+'2.- Base'!B316</f>
        <v>311</v>
      </c>
      <c r="C316" s="334">
        <f>+'2.- Base'!C316</f>
        <v>26476</v>
      </c>
      <c r="D316" s="81" t="str">
        <f>+'2.- Base'!D316</f>
        <v>Alargamiento de tendón extensor o flexor de mano o dedo</v>
      </c>
      <c r="E316" s="335">
        <f>+'2.- Base'!G316</f>
        <v>97.078721941638605</v>
      </c>
      <c r="F316" s="335">
        <f>+'2.- Base'!N316</f>
        <v>97.078721941638605</v>
      </c>
      <c r="G316" s="335">
        <f>VLOOKUP(C316,'2.- Base'!$C$6:$G$2390,5,0)</f>
        <v>97.078721941638605</v>
      </c>
      <c r="H316" s="335">
        <f>VLOOKUP(C316,'2.- Base'!J316:N2700,5,0)</f>
        <v>97.078721941638605</v>
      </c>
      <c r="J316" s="335">
        <v>24.811278058361395</v>
      </c>
      <c r="K316" s="335">
        <v>24.811278058361395</v>
      </c>
      <c r="L316" s="441"/>
      <c r="M316" s="451">
        <f t="shared" si="13"/>
        <v>121.89</v>
      </c>
      <c r="N316" s="451">
        <f t="shared" si="12"/>
        <v>121.89</v>
      </c>
    </row>
    <row r="317" spans="1:14">
      <c r="A317" s="444">
        <v>26477</v>
      </c>
      <c r="B317" s="52">
        <f>+'2.- Base'!B317</f>
        <v>312</v>
      </c>
      <c r="C317" s="334">
        <f>+'2.- Base'!C317</f>
        <v>26477</v>
      </c>
      <c r="D317" s="81" t="str">
        <f>+'2.- Base'!D317</f>
        <v>Acortamiento de tendón extensor o flexor de mano o dedo</v>
      </c>
      <c r="E317" s="335">
        <f>+'2.- Base'!G317</f>
        <v>97.078721941638605</v>
      </c>
      <c r="F317" s="335">
        <f>+'2.- Base'!N317</f>
        <v>97.078721941638605</v>
      </c>
      <c r="G317" s="335">
        <f>VLOOKUP(C317,'2.- Base'!$C$6:$G$2390,5,0)</f>
        <v>97.078721941638605</v>
      </c>
      <c r="H317" s="335">
        <f>VLOOKUP(C317,'2.- Base'!J317:N2701,5,0)</f>
        <v>97.078721941638605</v>
      </c>
      <c r="J317" s="335">
        <v>22.448278058361396</v>
      </c>
      <c r="K317" s="335">
        <v>22.448278058361396</v>
      </c>
      <c r="L317" s="441"/>
      <c r="M317" s="451">
        <f t="shared" si="13"/>
        <v>119.527</v>
      </c>
      <c r="N317" s="451">
        <f t="shared" si="12"/>
        <v>119.527</v>
      </c>
    </row>
    <row r="318" spans="1:14">
      <c r="A318" s="444">
        <v>26490</v>
      </c>
      <c r="B318" s="52">
        <f>+'2.- Base'!B318</f>
        <v>313</v>
      </c>
      <c r="C318" s="334">
        <f>+'2.- Base'!C318</f>
        <v>26490</v>
      </c>
      <c r="D318" s="81" t="str">
        <f>+'2.- Base'!D318</f>
        <v>Restauración de la oposición del pulgar ("Oponenplastía")</v>
      </c>
      <c r="E318" s="335">
        <f>+'2.- Base'!G318</f>
        <v>310.05706997755334</v>
      </c>
      <c r="F318" s="335">
        <f>+'2.- Base'!N318</f>
        <v>310.05706997755334</v>
      </c>
      <c r="G318" s="335">
        <f>VLOOKUP(C318,'2.- Base'!$C$6:$G$2390,5,0)</f>
        <v>310.05706997755334</v>
      </c>
      <c r="H318" s="335">
        <f>VLOOKUP(C318,'2.- Base'!J318:N2702,5,0)</f>
        <v>310.05706997755334</v>
      </c>
      <c r="J318" s="335">
        <v>25.732603768980027</v>
      </c>
      <c r="K318" s="335">
        <v>26.852545057611735</v>
      </c>
      <c r="L318" s="441"/>
      <c r="M318" s="451">
        <f t="shared" si="13"/>
        <v>335.78967374653337</v>
      </c>
      <c r="N318" s="451">
        <f t="shared" si="12"/>
        <v>336.90961503516507</v>
      </c>
    </row>
    <row r="319" spans="1:14">
      <c r="A319" s="444">
        <v>26499</v>
      </c>
      <c r="B319" s="52">
        <f>+'2.- Base'!B319</f>
        <v>314</v>
      </c>
      <c r="C319" s="334">
        <f>+'2.- Base'!C319</f>
        <v>26499</v>
      </c>
      <c r="D319" s="81" t="str">
        <f>+'2.- Base'!D319</f>
        <v>Corrección de dedo "en garra"</v>
      </c>
      <c r="E319" s="335">
        <f>+'2.- Base'!G319</f>
        <v>225.87501665544335</v>
      </c>
      <c r="F319" s="335">
        <f>+'2.- Base'!N319</f>
        <v>225.87501665544335</v>
      </c>
      <c r="G319" s="335">
        <f>VLOOKUP(C319,'2.- Base'!$C$6:$G$2390,5,0)</f>
        <v>225.87501665544335</v>
      </c>
      <c r="H319" s="335">
        <f>VLOOKUP(C319,'2.- Base'!J319:N2703,5,0)</f>
        <v>225.87501665544335</v>
      </c>
      <c r="J319" s="335">
        <v>11.236471623972335</v>
      </c>
      <c r="K319" s="335">
        <v>11.698467061939425</v>
      </c>
      <c r="L319" s="441"/>
      <c r="M319" s="451">
        <f t="shared" si="13"/>
        <v>237.11148827941568</v>
      </c>
      <c r="N319" s="451">
        <f t="shared" si="12"/>
        <v>237.57348371738277</v>
      </c>
    </row>
    <row r="320" spans="1:14">
      <c r="A320" s="444">
        <v>26508</v>
      </c>
      <c r="B320" s="52">
        <f>+'2.- Base'!B320</f>
        <v>315</v>
      </c>
      <c r="C320" s="334">
        <f>+'2.- Base'!C320</f>
        <v>26508</v>
      </c>
      <c r="D320" s="81" t="str">
        <f>+'2.- Base'!D320</f>
        <v>Liberación de músculos tenares (p. ejm. contractura del pulgar)</v>
      </c>
      <c r="E320" s="335">
        <f>+'2.- Base'!G320</f>
        <v>143.11045903479237</v>
      </c>
      <c r="F320" s="335">
        <f>+'2.- Base'!N320</f>
        <v>143.11045903479237</v>
      </c>
      <c r="G320" s="335">
        <f>VLOOKUP(C320,'2.- Base'!$C$6:$G$2390,5,0)</f>
        <v>143.11045903479237</v>
      </c>
      <c r="H320" s="335">
        <f>VLOOKUP(C320,'2.- Base'!J320:N2704,5,0)</f>
        <v>143.11045903479237</v>
      </c>
      <c r="J320" s="335">
        <v>13.850382254215219</v>
      </c>
      <c r="K320" s="335">
        <v>14.439825037705617</v>
      </c>
      <c r="L320" s="441"/>
      <c r="M320" s="451">
        <f t="shared" si="13"/>
        <v>156.96084128900759</v>
      </c>
      <c r="N320" s="451">
        <f t="shared" si="12"/>
        <v>157.55028407249799</v>
      </c>
    </row>
    <row r="321" spans="1:14">
      <c r="A321" s="444">
        <v>26516</v>
      </c>
      <c r="B321" s="52">
        <f>+'2.- Base'!B321</f>
        <v>316</v>
      </c>
      <c r="C321" s="334">
        <f>+'2.- Base'!C321</f>
        <v>26516</v>
      </c>
      <c r="D321" s="81" t="str">
        <f>+'2.- Base'!D321</f>
        <v>Cápsulodesis en articulación metacarpofalángica</v>
      </c>
      <c r="E321" s="335">
        <f>+'2.- Base'!G321</f>
        <v>143.11045903479237</v>
      </c>
      <c r="F321" s="335">
        <f>+'2.- Base'!N321</f>
        <v>143.11045903479237</v>
      </c>
      <c r="G321" s="335">
        <f>VLOOKUP(C321,'2.- Base'!$C$6:$G$2390,5,0)</f>
        <v>143.11045903479237</v>
      </c>
      <c r="H321" s="335">
        <f>VLOOKUP(C321,'2.- Base'!J321:N2705,5,0)</f>
        <v>143.11045903479237</v>
      </c>
      <c r="J321" s="335">
        <v>13.850382254215219</v>
      </c>
      <c r="K321" s="335">
        <v>14.439825037705617</v>
      </c>
      <c r="L321" s="441"/>
      <c r="M321" s="451">
        <f t="shared" si="13"/>
        <v>156.96084128900759</v>
      </c>
      <c r="N321" s="451">
        <f t="shared" si="12"/>
        <v>157.55028407249799</v>
      </c>
    </row>
    <row r="322" spans="1:14">
      <c r="A322" s="444">
        <v>26520</v>
      </c>
      <c r="B322" s="52">
        <f>+'2.- Base'!B322</f>
        <v>317</v>
      </c>
      <c r="C322" s="334">
        <f>+'2.- Base'!C322</f>
        <v>26520</v>
      </c>
      <c r="D322" s="81" t="str">
        <f>+'2.- Base'!D322</f>
        <v>Capsulectomía o capsulotomía de articulación metacarpofalángica</v>
      </c>
      <c r="E322" s="335">
        <f>+'2.- Base'!G322</f>
        <v>96.117126823793484</v>
      </c>
      <c r="F322" s="335">
        <f>+'2.- Base'!N322</f>
        <v>96.117126823793484</v>
      </c>
      <c r="G322" s="335">
        <f>VLOOKUP(C322,'2.- Base'!$C$6:$G$2390,5,0)</f>
        <v>96.117126823793484</v>
      </c>
      <c r="H322" s="335">
        <f>VLOOKUP(C322,'2.- Base'!J322:N2706,5,0)</f>
        <v>96.117126823793484</v>
      </c>
      <c r="J322" s="335">
        <v>14.315618443117145</v>
      </c>
      <c r="K322" s="335">
        <v>14.933689543744919</v>
      </c>
      <c r="L322" s="441"/>
      <c r="M322" s="451">
        <f t="shared" si="13"/>
        <v>110.43274526691063</v>
      </c>
      <c r="N322" s="451">
        <f t="shared" si="12"/>
        <v>111.0508163675384</v>
      </c>
    </row>
    <row r="323" spans="1:14">
      <c r="A323" s="444">
        <v>26530</v>
      </c>
      <c r="B323" s="52">
        <f>+'2.- Base'!B323</f>
        <v>318</v>
      </c>
      <c r="C323" s="334">
        <f>+'2.- Base'!C323</f>
        <v>26530</v>
      </c>
      <c r="D323" s="81" t="str">
        <f>+'2.- Base'!D323</f>
        <v>Artroplastía de articulación metacarpofalángica, interfalángica</v>
      </c>
      <c r="E323" s="335">
        <f>+'2.- Base'!G323</f>
        <v>226.85074617283954</v>
      </c>
      <c r="F323" s="335">
        <f>+'2.- Base'!N323</f>
        <v>226.85074617283954</v>
      </c>
      <c r="G323" s="335">
        <f>VLOOKUP(C323,'2.- Base'!$C$6:$G$2390,5,0)</f>
        <v>226.85074617283954</v>
      </c>
      <c r="H323" s="335">
        <f>VLOOKUP(C323,'2.- Base'!J323:N2707,5,0)</f>
        <v>226.85074617283954</v>
      </c>
      <c r="J323" s="335">
        <v>18.707229082119653</v>
      </c>
      <c r="K323" s="335">
        <v>19.495338946887074</v>
      </c>
      <c r="L323" s="441"/>
      <c r="M323" s="451">
        <f t="shared" si="13"/>
        <v>245.55797525495919</v>
      </c>
      <c r="N323" s="451">
        <f t="shared" si="12"/>
        <v>246.34608511972661</v>
      </c>
    </row>
    <row r="324" spans="1:14" ht="25.5">
      <c r="A324" s="444">
        <v>26540</v>
      </c>
      <c r="B324" s="52">
        <f>+'2.- Base'!B324</f>
        <v>319</v>
      </c>
      <c r="C324" s="334">
        <f>+'2.- Base'!C324</f>
        <v>26540</v>
      </c>
      <c r="D324" s="81" t="str">
        <f>+'2.- Base'!D324</f>
        <v>Corrección de ligamento colateral de articulación metacarpofalángica o interfalángica</v>
      </c>
      <c r="E324" s="335">
        <f>+'2.- Base'!G324</f>
        <v>142.86652665544332</v>
      </c>
      <c r="F324" s="335">
        <f>+'2.- Base'!N324</f>
        <v>142.86652665544332</v>
      </c>
      <c r="G324" s="335">
        <f>VLOOKUP(C324,'2.- Base'!$C$6:$G$2390,5,0)</f>
        <v>142.86652665544332</v>
      </c>
      <c r="H324" s="335">
        <f>VLOOKUP(C324,'2.- Base'!J324:N2708,5,0)</f>
        <v>142.86652665544332</v>
      </c>
      <c r="J324" s="335">
        <v>11.870012001754446</v>
      </c>
      <c r="K324" s="335">
        <v>12.371038367721269</v>
      </c>
      <c r="L324" s="441"/>
      <c r="M324" s="451">
        <f t="shared" si="13"/>
        <v>154.73653865719777</v>
      </c>
      <c r="N324" s="451">
        <f t="shared" si="12"/>
        <v>155.23756502316459</v>
      </c>
    </row>
    <row r="325" spans="1:14" ht="25.5">
      <c r="A325" s="444">
        <v>26541</v>
      </c>
      <c r="B325" s="52">
        <f>+'2.- Base'!B325</f>
        <v>320</v>
      </c>
      <c r="C325" s="334">
        <f>+'2.- Base'!C325</f>
        <v>26541</v>
      </c>
      <c r="D325" s="81" t="str">
        <f>+'2.- Base'!D325</f>
        <v>Reconstrucción de ligamento colateral de articulación metacarpofalángica, interfalángica</v>
      </c>
      <c r="E325" s="335">
        <f>+'2.- Base'!G325</f>
        <v>350.86596570145906</v>
      </c>
      <c r="F325" s="335">
        <f>+'2.- Base'!N325</f>
        <v>350.86596570145906</v>
      </c>
      <c r="G325" s="335">
        <f>VLOOKUP(C325,'2.- Base'!$C$6:$G$2390,5,0)</f>
        <v>350.86596570145906</v>
      </c>
      <c r="H325" s="335">
        <f>VLOOKUP(C325,'2.- Base'!J325:N2709,5,0)</f>
        <v>350.86596570145906</v>
      </c>
      <c r="J325" s="335">
        <v>13.104160988509193</v>
      </c>
      <c r="K325" s="335">
        <v>13.647685033176344</v>
      </c>
      <c r="L325" s="441"/>
      <c r="M325" s="451">
        <f t="shared" si="13"/>
        <v>363.97012668996825</v>
      </c>
      <c r="N325" s="451">
        <f t="shared" si="12"/>
        <v>364.51365073463541</v>
      </c>
    </row>
    <row r="326" spans="1:14" ht="25.5">
      <c r="A326" s="444">
        <v>26548</v>
      </c>
      <c r="B326" s="52">
        <f>+'2.- Base'!B326</f>
        <v>321</v>
      </c>
      <c r="C326" s="334">
        <f>+'2.- Base'!C326</f>
        <v>26548</v>
      </c>
      <c r="D326" s="81" t="str">
        <f>+'2.- Base'!D326</f>
        <v>Corrección y reconstrucción de dedo, placa palmar o articulación interfalángica</v>
      </c>
      <c r="E326" s="335">
        <f>+'2.- Base'!G326</f>
        <v>143.11045903479237</v>
      </c>
      <c r="F326" s="335">
        <f>+'2.- Base'!N326</f>
        <v>143.11045903479237</v>
      </c>
      <c r="G326" s="335">
        <f>VLOOKUP(C326,'2.- Base'!$C$6:$G$2390,5,0)</f>
        <v>143.11045903479237</v>
      </c>
      <c r="H326" s="335">
        <f>VLOOKUP(C326,'2.- Base'!J326:N2710,5,0)</f>
        <v>143.11045903479237</v>
      </c>
      <c r="J326" s="335">
        <v>13.850382254215219</v>
      </c>
      <c r="K326" s="335">
        <v>14.439825037705617</v>
      </c>
      <c r="L326" s="441"/>
      <c r="M326" s="451">
        <f t="shared" si="13"/>
        <v>156.96084128900759</v>
      </c>
      <c r="N326" s="451">
        <f t="shared" si="12"/>
        <v>157.55028407249799</v>
      </c>
    </row>
    <row r="327" spans="1:14">
      <c r="A327" s="444">
        <v>26550</v>
      </c>
      <c r="B327" s="52">
        <f>+'2.- Base'!B327</f>
        <v>322</v>
      </c>
      <c r="C327" s="334">
        <f>+'2.- Base'!C327</f>
        <v>26550</v>
      </c>
      <c r="D327" s="81" t="str">
        <f>+'2.- Base'!D327</f>
        <v>Pulgarización de un dedo</v>
      </c>
      <c r="E327" s="335">
        <f>+'2.- Base'!G327</f>
        <v>226.11894903479239</v>
      </c>
      <c r="F327" s="335">
        <f>+'2.- Base'!N327</f>
        <v>226.11894903479239</v>
      </c>
      <c r="G327" s="335">
        <f>VLOOKUP(C327,'2.- Base'!$C$6:$G$2390,5,0)</f>
        <v>226.11894903479239</v>
      </c>
      <c r="H327" s="335">
        <f>VLOOKUP(C327,'2.- Base'!J327:N2711,5,0)</f>
        <v>226.11894903479239</v>
      </c>
      <c r="J327" s="335">
        <v>13.104160988509165</v>
      </c>
      <c r="K327" s="335">
        <v>13.647685033176344</v>
      </c>
      <c r="L327" s="441"/>
      <c r="M327" s="451">
        <f t="shared" si="13"/>
        <v>239.22311002330156</v>
      </c>
      <c r="N327" s="451">
        <f t="shared" ref="N327:N390" si="14">H327+K327</f>
        <v>239.76663406796874</v>
      </c>
    </row>
    <row r="328" spans="1:14" ht="25.5">
      <c r="A328" s="444">
        <v>26560</v>
      </c>
      <c r="B328" s="52">
        <f>+'2.- Base'!B328</f>
        <v>323</v>
      </c>
      <c r="C328" s="334">
        <f>+'2.- Base'!C328</f>
        <v>26560</v>
      </c>
      <c r="D328" s="81" t="str">
        <f>+'2.- Base'!D328</f>
        <v>Corrección de Sindactilia (dedos en membrana), cada espacio interdigital; con colgajos cutáneos</v>
      </c>
      <c r="E328" s="335">
        <f>+'2.- Base'!G328</f>
        <v>260.82420998877666</v>
      </c>
      <c r="F328" s="335">
        <f>+'2.- Base'!N328</f>
        <v>260.82420998877666</v>
      </c>
      <c r="G328" s="335">
        <f>VLOOKUP(C328,'2.- Base'!$C$6:$G$2390,5,0)</f>
        <v>260.82420998877666</v>
      </c>
      <c r="H328" s="335">
        <f>VLOOKUP(C328,'2.- Base'!J328:N2712,5,0)</f>
        <v>260.82420998877666</v>
      </c>
      <c r="J328" s="335">
        <v>11.870012001754446</v>
      </c>
      <c r="K328" s="335">
        <v>12.371038367721269</v>
      </c>
      <c r="L328" s="441"/>
      <c r="M328" s="451">
        <f t="shared" si="13"/>
        <v>272.6942219905311</v>
      </c>
      <c r="N328" s="451">
        <f t="shared" si="14"/>
        <v>273.19524835649793</v>
      </c>
    </row>
    <row r="329" spans="1:14">
      <c r="A329" s="444">
        <v>26565</v>
      </c>
      <c r="B329" s="52">
        <f>+'2.- Base'!B329</f>
        <v>324</v>
      </c>
      <c r="C329" s="334">
        <f>+'2.- Base'!C329</f>
        <v>26565</v>
      </c>
      <c r="D329" s="81" t="str">
        <f>+'2.- Base'!D329</f>
        <v>Osteotomía metacarpiana, falange de dedo</v>
      </c>
      <c r="E329" s="335">
        <f>+'2.- Base'!G329</f>
        <v>144.57405331088663</v>
      </c>
      <c r="F329" s="335">
        <f>+'2.- Base'!N329</f>
        <v>144.57405331088663</v>
      </c>
      <c r="G329" s="335">
        <f>VLOOKUP(C329,'2.- Base'!$C$6:$G$2390,5,0)</f>
        <v>144.57405331088663</v>
      </c>
      <c r="H329" s="335">
        <f>VLOOKUP(C329,'2.- Base'!J329:N2713,5,0)</f>
        <v>144.57405331088663</v>
      </c>
      <c r="J329" s="335">
        <v>25.732603768980056</v>
      </c>
      <c r="K329" s="335">
        <v>26.852545057611792</v>
      </c>
      <c r="L329" s="441"/>
      <c r="M329" s="451">
        <f t="shared" si="13"/>
        <v>170.30665707986668</v>
      </c>
      <c r="N329" s="451">
        <f t="shared" si="14"/>
        <v>171.42659836849842</v>
      </c>
    </row>
    <row r="330" spans="1:14">
      <c r="A330" s="444">
        <v>26568</v>
      </c>
      <c r="B330" s="52">
        <f>+'2.- Base'!B330</f>
        <v>325</v>
      </c>
      <c r="C330" s="334">
        <f>+'2.- Base'!C330</f>
        <v>26568</v>
      </c>
      <c r="D330" s="81" t="str">
        <f>+'2.- Base'!D330</f>
        <v>Osteoplastía, alargamiento, metacarpo o falange</v>
      </c>
      <c r="E330" s="335">
        <f>+'2.- Base'!G330</f>
        <v>226.85074617283954</v>
      </c>
      <c r="F330" s="335">
        <f>+'2.- Base'!N330</f>
        <v>226.85074617283954</v>
      </c>
      <c r="G330" s="335">
        <f>VLOOKUP(C330,'2.- Base'!$C$6:$G$2390,5,0)</f>
        <v>226.85074617283954</v>
      </c>
      <c r="H330" s="335">
        <f>VLOOKUP(C330,'2.- Base'!J330:N2714,5,0)</f>
        <v>226.85074617283954</v>
      </c>
      <c r="J330" s="335">
        <v>18.707229082119653</v>
      </c>
      <c r="K330" s="335">
        <v>19.495338946887074</v>
      </c>
      <c r="L330" s="441"/>
      <c r="M330" s="451">
        <f t="shared" si="13"/>
        <v>245.55797525495919</v>
      </c>
      <c r="N330" s="451">
        <f t="shared" si="14"/>
        <v>246.34608511972661</v>
      </c>
    </row>
    <row r="331" spans="1:14">
      <c r="A331" s="444">
        <v>26580</v>
      </c>
      <c r="B331" s="52">
        <f>+'2.- Base'!B331</f>
        <v>326</v>
      </c>
      <c r="C331" s="334">
        <f>+'2.- Base'!C331</f>
        <v>26580</v>
      </c>
      <c r="D331" s="81" t="str">
        <f>+'2.- Base'!D331</f>
        <v>Corrrección de mano hendida</v>
      </c>
      <c r="E331" s="335">
        <f>+'2.- Base'!G331</f>
        <v>226.11894903479239</v>
      </c>
      <c r="F331" s="335">
        <f>+'2.- Base'!N331</f>
        <v>226.11894903479239</v>
      </c>
      <c r="G331" s="335">
        <f>VLOOKUP(C331,'2.- Base'!$C$6:$G$2390,5,0)</f>
        <v>226.11894903479239</v>
      </c>
      <c r="H331" s="335">
        <f>VLOOKUP(C331,'2.- Base'!J331:N2715,5,0)</f>
        <v>226.11894903479239</v>
      </c>
      <c r="J331" s="335">
        <v>13.104160988509165</v>
      </c>
      <c r="K331" s="335">
        <v>13.647685033176344</v>
      </c>
      <c r="L331" s="441"/>
      <c r="M331" s="451">
        <f t="shared" si="13"/>
        <v>239.22311002330156</v>
      </c>
      <c r="N331" s="451">
        <f t="shared" si="14"/>
        <v>239.76663406796874</v>
      </c>
    </row>
    <row r="332" spans="1:14">
      <c r="A332" s="444">
        <v>26585</v>
      </c>
      <c r="B332" s="52">
        <f>+'2.- Base'!B332</f>
        <v>327</v>
      </c>
      <c r="C332" s="334">
        <f>+'2.- Base'!C332</f>
        <v>26585</v>
      </c>
      <c r="D332" s="81" t="str">
        <f>+'2.- Base'!D332</f>
        <v>Corrección de dígito bífido</v>
      </c>
      <c r="E332" s="335">
        <f>+'2.- Base'!G332</f>
        <v>260.82420998877666</v>
      </c>
      <c r="F332" s="335">
        <f>+'2.- Base'!N332</f>
        <v>260.82420998877666</v>
      </c>
      <c r="G332" s="335">
        <f>VLOOKUP(C332,'2.- Base'!$C$6:$G$2390,5,0)</f>
        <v>260.82420998877666</v>
      </c>
      <c r="H332" s="335">
        <f>VLOOKUP(C332,'2.- Base'!J332:N2716,5,0)</f>
        <v>260.82420998877666</v>
      </c>
      <c r="J332" s="335">
        <v>11.870012001754446</v>
      </c>
      <c r="K332" s="335">
        <v>12.371038367721269</v>
      </c>
      <c r="L332" s="441"/>
      <c r="M332" s="451">
        <f t="shared" si="13"/>
        <v>272.6942219905311</v>
      </c>
      <c r="N332" s="451">
        <f t="shared" si="14"/>
        <v>273.19524835649793</v>
      </c>
    </row>
    <row r="333" spans="1:14">
      <c r="A333" s="444">
        <v>26587</v>
      </c>
      <c r="B333" s="52">
        <f>+'2.- Base'!B333</f>
        <v>328</v>
      </c>
      <c r="C333" s="334">
        <f>+'2.- Base'!C333</f>
        <v>26587</v>
      </c>
      <c r="D333" s="81" t="str">
        <f>+'2.- Base'!D333</f>
        <v>Reconstrucción de dígito supernumerario, tejido blando y hueso</v>
      </c>
      <c r="E333" s="335">
        <f>+'2.- Base'!G333</f>
        <v>220.86414349046018</v>
      </c>
      <c r="F333" s="335">
        <f>+'2.- Base'!N333</f>
        <v>220.86414349046018</v>
      </c>
      <c r="G333" s="335">
        <f>VLOOKUP(C333,'2.- Base'!$C$6:$G$2390,5,0)</f>
        <v>220.86414349046018</v>
      </c>
      <c r="H333" s="335">
        <f>VLOOKUP(C333,'2.- Base'!J333:N2717,5,0)</f>
        <v>220.86414349046018</v>
      </c>
      <c r="J333" s="335">
        <v>14.315618443117131</v>
      </c>
      <c r="K333" s="335">
        <v>14.93368954374489</v>
      </c>
      <c r="L333" s="441"/>
      <c r="M333" s="451">
        <f t="shared" si="13"/>
        <v>235.17976193357731</v>
      </c>
      <c r="N333" s="451">
        <f t="shared" si="14"/>
        <v>235.79783303420507</v>
      </c>
    </row>
    <row r="334" spans="1:14">
      <c r="A334" s="444">
        <v>26590</v>
      </c>
      <c r="B334" s="52">
        <f>+'2.- Base'!B334</f>
        <v>329</v>
      </c>
      <c r="C334" s="334">
        <f>+'2.- Base'!C334</f>
        <v>26590</v>
      </c>
      <c r="D334" s="81" t="str">
        <f>+'2.- Base'!D334</f>
        <v>Corrección de Macrodactilia</v>
      </c>
      <c r="E334" s="335">
        <f>+'2.- Base'!G334</f>
        <v>260.82420998877666</v>
      </c>
      <c r="F334" s="335">
        <f>+'2.- Base'!N334</f>
        <v>260.82420998877666</v>
      </c>
      <c r="G334" s="335">
        <f>VLOOKUP(C334,'2.- Base'!$C$6:$G$2390,5,0)</f>
        <v>260.82420998877666</v>
      </c>
      <c r="H334" s="335">
        <f>VLOOKUP(C334,'2.- Base'!J334:N2718,5,0)</f>
        <v>260.82420998877666</v>
      </c>
      <c r="J334" s="335">
        <v>11.870012001754446</v>
      </c>
      <c r="K334" s="335">
        <v>12.371038367721269</v>
      </c>
      <c r="L334" s="441"/>
      <c r="M334" s="451">
        <f t="shared" si="13"/>
        <v>272.6942219905311</v>
      </c>
      <c r="N334" s="451">
        <f t="shared" si="14"/>
        <v>273.19524835649793</v>
      </c>
    </row>
    <row r="335" spans="1:14">
      <c r="A335" s="444">
        <v>26591</v>
      </c>
      <c r="B335" s="52">
        <f>+'2.- Base'!B335</f>
        <v>330</v>
      </c>
      <c r="C335" s="334">
        <f>+'2.- Base'!C335</f>
        <v>26591</v>
      </c>
      <c r="D335" s="81" t="str">
        <f>+'2.- Base'!D335</f>
        <v>Corrección/liberación de músculos intrínsecos de la mano, cada músculo</v>
      </c>
      <c r="E335" s="335">
        <f>+'2.- Base'!G335</f>
        <v>225.87501665544335</v>
      </c>
      <c r="F335" s="335">
        <f>+'2.- Base'!N335</f>
        <v>225.87501665544335</v>
      </c>
      <c r="G335" s="335">
        <f>VLOOKUP(C335,'2.- Base'!$C$6:$G$2390,5,0)</f>
        <v>225.87501665544335</v>
      </c>
      <c r="H335" s="335">
        <f>VLOOKUP(C335,'2.- Base'!J335:N2719,5,0)</f>
        <v>225.87501665544335</v>
      </c>
      <c r="J335" s="335">
        <v>11.236471623972335</v>
      </c>
      <c r="K335" s="335">
        <v>11.698467061939425</v>
      </c>
      <c r="L335" s="441"/>
      <c r="M335" s="451">
        <f t="shared" si="13"/>
        <v>237.11148827941568</v>
      </c>
      <c r="N335" s="451">
        <f t="shared" si="14"/>
        <v>237.57348371738277</v>
      </c>
    </row>
    <row r="336" spans="1:14">
      <c r="A336" s="444">
        <v>26596</v>
      </c>
      <c r="B336" s="52">
        <f>+'2.- Base'!B336</f>
        <v>331</v>
      </c>
      <c r="C336" s="334">
        <f>+'2.- Base'!C336</f>
        <v>26596</v>
      </c>
      <c r="D336" s="81" t="str">
        <f>+'2.- Base'!D336</f>
        <v>Excisión de surcos anulares constrictivos, con varias Z-plastías</v>
      </c>
      <c r="E336" s="335">
        <f>+'2.- Base'!G336</f>
        <v>143.47635760381593</v>
      </c>
      <c r="F336" s="335">
        <f>+'2.- Base'!N336</f>
        <v>143.47635760381593</v>
      </c>
      <c r="G336" s="335">
        <f>VLOOKUP(C336,'2.- Base'!$C$6:$G$2390,5,0)</f>
        <v>143.47635760381593</v>
      </c>
      <c r="H336" s="335">
        <f>VLOOKUP(C336,'2.- Base'!J336:N2720,5,0)</f>
        <v>143.47635760381593</v>
      </c>
      <c r="J336" s="335">
        <v>111.01460587255593</v>
      </c>
      <c r="K336" s="335">
        <v>114.41825074390204</v>
      </c>
      <c r="L336" s="441"/>
      <c r="M336" s="451">
        <f t="shared" si="13"/>
        <v>254.49096347637186</v>
      </c>
      <c r="N336" s="451">
        <f t="shared" si="14"/>
        <v>257.89460834771796</v>
      </c>
    </row>
    <row r="337" spans="1:14">
      <c r="A337" s="444">
        <v>26597</v>
      </c>
      <c r="B337" s="52">
        <f>+'2.- Base'!B337</f>
        <v>332</v>
      </c>
      <c r="C337" s="334">
        <f>+'2.- Base'!C337</f>
        <v>26597</v>
      </c>
      <c r="D337" s="81" t="str">
        <f>+'2.- Base'!D337</f>
        <v>Liberación de contractura cicatrizal, flexor o extensor de mano y/o dedo</v>
      </c>
      <c r="E337" s="335">
        <f>+'2.- Base'!G337</f>
        <v>143.47635760381593</v>
      </c>
      <c r="F337" s="335">
        <f>+'2.- Base'!N337</f>
        <v>143.47635760381593</v>
      </c>
      <c r="G337" s="335">
        <f>VLOOKUP(C337,'2.- Base'!$C$6:$G$2390,5,0)</f>
        <v>143.47635760381593</v>
      </c>
      <c r="H337" s="335">
        <f>VLOOKUP(C337,'2.- Base'!J337:N2721,5,0)</f>
        <v>143.47635760381593</v>
      </c>
      <c r="J337" s="335">
        <v>16.820937632906436</v>
      </c>
      <c r="K337" s="335">
        <v>17.543005042682182</v>
      </c>
      <c r="L337" s="441"/>
      <c r="M337" s="451">
        <f t="shared" si="13"/>
        <v>160.29729523672236</v>
      </c>
      <c r="N337" s="451">
        <f t="shared" si="14"/>
        <v>161.01936264649811</v>
      </c>
    </row>
    <row r="338" spans="1:14">
      <c r="A338" s="444">
        <v>26608</v>
      </c>
      <c r="B338" s="52">
        <f>+'2.- Base'!B338</f>
        <v>333</v>
      </c>
      <c r="C338" s="334">
        <f>+'2.- Base'!C338</f>
        <v>26608</v>
      </c>
      <c r="D338" s="81" t="str">
        <f>+'2.- Base'!D338</f>
        <v>Fijación esquelética percutánea de fractura metacarpiana</v>
      </c>
      <c r="E338" s="335">
        <f>+'2.- Base'!G338</f>
        <v>142.86652665544332</v>
      </c>
      <c r="F338" s="335">
        <f>+'2.- Base'!N338</f>
        <v>142.86652665544332</v>
      </c>
      <c r="G338" s="335">
        <f>VLOOKUP(C338,'2.- Base'!$C$6:$G$2390,5,0)</f>
        <v>142.86652665544332</v>
      </c>
      <c r="H338" s="335">
        <f>VLOOKUP(C338,'2.- Base'!J338:N2722,5,0)</f>
        <v>142.86652665544332</v>
      </c>
      <c r="J338" s="335">
        <v>11.870012001754446</v>
      </c>
      <c r="K338" s="335">
        <v>12.371038367721269</v>
      </c>
      <c r="L338" s="441"/>
      <c r="M338" s="451">
        <f t="shared" ref="M338:M365" si="15">G338+J338</f>
        <v>154.73653865719777</v>
      </c>
      <c r="N338" s="451">
        <f t="shared" si="14"/>
        <v>155.23756502316459</v>
      </c>
    </row>
    <row r="339" spans="1:14">
      <c r="A339" s="444">
        <v>26615</v>
      </c>
      <c r="B339" s="52">
        <f>+'2.- Base'!B339</f>
        <v>334</v>
      </c>
      <c r="C339" s="334">
        <f>+'2.- Base'!C339</f>
        <v>26615</v>
      </c>
      <c r="D339" s="81" t="str">
        <f>+'2.- Base'!D339</f>
        <v>Tratamiento abierto de fractura metacarpiana, falanges</v>
      </c>
      <c r="E339" s="335">
        <f>+'2.- Base'!G339</f>
        <v>142.74456046576879</v>
      </c>
      <c r="F339" s="335">
        <f>+'2.- Base'!N339</f>
        <v>142.74456046576879</v>
      </c>
      <c r="G339" s="335">
        <f>VLOOKUP(C339,'2.- Base'!$C$6:$G$2390,5,0)</f>
        <v>142.74456046576879</v>
      </c>
      <c r="H339" s="335">
        <f>VLOOKUP(C339,'2.- Base'!J339:N2723,5,0)</f>
        <v>142.74456046576879</v>
      </c>
      <c r="J339" s="335">
        <v>10.87982687552406</v>
      </c>
      <c r="K339" s="335">
        <v>11.336645032729109</v>
      </c>
      <c r="L339" s="441"/>
      <c r="M339" s="451">
        <f t="shared" si="15"/>
        <v>153.62438734129285</v>
      </c>
      <c r="N339" s="451">
        <f t="shared" si="14"/>
        <v>154.08120549849789</v>
      </c>
    </row>
    <row r="340" spans="1:14">
      <c r="A340" s="444">
        <v>26650</v>
      </c>
      <c r="B340" s="52">
        <f>+'2.- Base'!B340</f>
        <v>335</v>
      </c>
      <c r="C340" s="334">
        <f>+'2.- Base'!C340</f>
        <v>26650</v>
      </c>
      <c r="D340" s="81" t="str">
        <f>+'2.- Base'!D340</f>
        <v>Fijación percutánea de fractura carpo-metacarpiana</v>
      </c>
      <c r="E340" s="335">
        <f>+'2.- Base'!G340</f>
        <v>142.86652665544332</v>
      </c>
      <c r="F340" s="335">
        <f>+'2.- Base'!N340</f>
        <v>142.86652665544332</v>
      </c>
      <c r="G340" s="335">
        <f>VLOOKUP(C340,'2.- Base'!$C$6:$G$2390,5,0)</f>
        <v>142.86652665544332</v>
      </c>
      <c r="H340" s="335">
        <f>VLOOKUP(C340,'2.- Base'!J340:N2724,5,0)</f>
        <v>142.86652665544332</v>
      </c>
      <c r="J340" s="335">
        <v>11.870012001754446</v>
      </c>
      <c r="K340" s="335">
        <v>12.371038367721269</v>
      </c>
      <c r="L340" s="441"/>
      <c r="M340" s="451">
        <f t="shared" si="15"/>
        <v>154.73653865719777</v>
      </c>
      <c r="N340" s="451">
        <f t="shared" si="14"/>
        <v>155.23756502316459</v>
      </c>
    </row>
    <row r="341" spans="1:14" ht="25.5">
      <c r="A341" s="444">
        <v>26676</v>
      </c>
      <c r="B341" s="52">
        <f>+'2.- Base'!B341</f>
        <v>336</v>
      </c>
      <c r="C341" s="334">
        <f>+'2.- Base'!C341</f>
        <v>26676</v>
      </c>
      <c r="D341" s="81" t="str">
        <f>+'2.- Base'!D341</f>
        <v>Fijación esquelética percutánea de luxación carpometacarpiana, interfalángica</v>
      </c>
      <c r="E341" s="335">
        <f>+'2.- Base'!G341</f>
        <v>95.956860970819292</v>
      </c>
      <c r="F341" s="335">
        <f>+'2.- Base'!N341</f>
        <v>95.956860970819292</v>
      </c>
      <c r="G341" s="335">
        <f>VLOOKUP(C341,'2.- Base'!$C$6:$G$2390,5,0)</f>
        <v>95.956860970819292</v>
      </c>
      <c r="H341" s="335">
        <f>VLOOKUP(C341,'2.- Base'!J341:N2725,5,0)</f>
        <v>95.956860970819292</v>
      </c>
      <c r="J341" s="335">
        <v>12.264996605410758</v>
      </c>
      <c r="K341" s="335">
        <v>12.790357040944357</v>
      </c>
      <c r="L341" s="441"/>
      <c r="M341" s="451">
        <f t="shared" si="15"/>
        <v>108.22185757623005</v>
      </c>
      <c r="N341" s="451">
        <f t="shared" si="14"/>
        <v>108.74721801176365</v>
      </c>
    </row>
    <row r="342" spans="1:14">
      <c r="A342" s="444">
        <v>26685</v>
      </c>
      <c r="B342" s="52">
        <f>+'2.- Base'!B342</f>
        <v>337</v>
      </c>
      <c r="C342" s="334">
        <f>+'2.- Base'!C342</f>
        <v>26685</v>
      </c>
      <c r="D342" s="81" t="str">
        <f>+'2.- Base'!D342</f>
        <v>Tratamiento abierto de luxación carpometacarpiana,  metacarpofalángica</v>
      </c>
      <c r="E342" s="335">
        <f>+'2.- Base'!G342</f>
        <v>142.74456046576879</v>
      </c>
      <c r="F342" s="335">
        <f>+'2.- Base'!N342</f>
        <v>142.74456046576879</v>
      </c>
      <c r="G342" s="335">
        <f>VLOOKUP(C342,'2.- Base'!$C$6:$G$2390,5,0)</f>
        <v>142.74456046576879</v>
      </c>
      <c r="H342" s="335">
        <f>VLOOKUP(C342,'2.- Base'!J342:N2726,5,0)</f>
        <v>142.74456046576879</v>
      </c>
      <c r="J342" s="335">
        <v>10.87982687552406</v>
      </c>
      <c r="K342" s="335">
        <v>11.336645032729109</v>
      </c>
      <c r="L342" s="441"/>
      <c r="M342" s="451">
        <f t="shared" si="15"/>
        <v>153.62438734129285</v>
      </c>
      <c r="N342" s="451">
        <f t="shared" si="14"/>
        <v>154.08120549849789</v>
      </c>
    </row>
    <row r="343" spans="1:14" ht="25.5">
      <c r="A343" s="444">
        <v>26700</v>
      </c>
      <c r="B343" s="52">
        <f>+'2.- Base'!B343</f>
        <v>338</v>
      </c>
      <c r="C343" s="334">
        <f>+'2.- Base'!C343</f>
        <v>26700</v>
      </c>
      <c r="D343" s="81" t="str">
        <f>+'2.- Base'!D343</f>
        <v>Tratamiento cerrado de luxación carpometacarpiana, tarsometarsiana, metacarpofalángica, metatarsofalángica, interfalángica</v>
      </c>
      <c r="E343" s="335">
        <f>+'2.- Base'!G343</f>
        <v>23.600588552188555</v>
      </c>
      <c r="F343" s="335">
        <f>+'2.- Base'!N343</f>
        <v>23.600588552188555</v>
      </c>
      <c r="G343" s="335">
        <f>VLOOKUP(C343,'2.- Base'!$C$6:$G$2390,5,0)</f>
        <v>23.600588552188555</v>
      </c>
      <c r="H343" s="335">
        <f>VLOOKUP(C343,'2.- Base'!J343:N2727,5,0)</f>
        <v>23.600588552188555</v>
      </c>
      <c r="J343" s="335">
        <v>1.8836299111090717</v>
      </c>
      <c r="K343" s="335">
        <v>1.9702800899145103</v>
      </c>
      <c r="L343" s="441"/>
      <c r="M343" s="451">
        <f t="shared" si="15"/>
        <v>25.484218463297626</v>
      </c>
      <c r="N343" s="451">
        <f t="shared" si="14"/>
        <v>25.570868642103065</v>
      </c>
    </row>
    <row r="344" spans="1:14">
      <c r="A344" s="444">
        <v>26727</v>
      </c>
      <c r="B344" s="52">
        <f>+'2.- Base'!B344</f>
        <v>339</v>
      </c>
      <c r="C344" s="334">
        <f>+'2.- Base'!C344</f>
        <v>26727</v>
      </c>
      <c r="D344" s="81" t="str">
        <f>+'2.- Base'!D344</f>
        <v>Fijación esquelética percutánea de fractura inestable de falange</v>
      </c>
      <c r="E344" s="335">
        <f>+'2.- Base'!G344</f>
        <v>142.86652665544332</v>
      </c>
      <c r="F344" s="335">
        <f>+'2.- Base'!N344</f>
        <v>142.86652665544332</v>
      </c>
      <c r="G344" s="335">
        <f>VLOOKUP(C344,'2.- Base'!$C$6:$G$2390,5,0)</f>
        <v>142.86652665544332</v>
      </c>
      <c r="H344" s="335">
        <f>VLOOKUP(C344,'2.- Base'!J344:N2728,5,0)</f>
        <v>142.86652665544332</v>
      </c>
      <c r="J344" s="335">
        <v>11.870012001754446</v>
      </c>
      <c r="K344" s="335">
        <v>12.371038367721269</v>
      </c>
      <c r="L344" s="441"/>
      <c r="M344" s="451">
        <f t="shared" si="15"/>
        <v>154.73653865719777</v>
      </c>
      <c r="N344" s="451">
        <f t="shared" si="14"/>
        <v>155.23756502316459</v>
      </c>
    </row>
    <row r="345" spans="1:14" ht="25.5">
      <c r="A345" s="444">
        <v>26746</v>
      </c>
      <c r="B345" s="52">
        <f>+'2.- Base'!B345</f>
        <v>340</v>
      </c>
      <c r="C345" s="334">
        <f>+'2.- Base'!C345</f>
        <v>26746</v>
      </c>
      <c r="D345" s="81" t="str">
        <f>+'2.- Base'!D345</f>
        <v>Tratamiento abierto de fractura articular, con compromiso de articulación metacarpofalángica o interfalángica</v>
      </c>
      <c r="E345" s="335">
        <f>+'2.- Base'!G345</f>
        <v>143.84225617283948</v>
      </c>
      <c r="F345" s="335">
        <f>+'2.- Base'!N345</f>
        <v>143.84225617283948</v>
      </c>
      <c r="G345" s="335">
        <f>VLOOKUP(C345,'2.- Base'!$C$6:$G$2390,5,0)</f>
        <v>143.84225617283948</v>
      </c>
      <c r="H345" s="335">
        <f>VLOOKUP(C345,'2.- Base'!J345:N2729,5,0)</f>
        <v>143.84225617283948</v>
      </c>
      <c r="J345" s="335">
        <v>19.791493011597652</v>
      </c>
      <c r="K345" s="335">
        <v>20.64618504765869</v>
      </c>
      <c r="L345" s="441"/>
      <c r="M345" s="451">
        <f t="shared" si="15"/>
        <v>163.63374918443714</v>
      </c>
      <c r="N345" s="451">
        <f t="shared" si="14"/>
        <v>164.48844122049817</v>
      </c>
    </row>
    <row r="346" spans="1:14">
      <c r="A346" s="444">
        <v>26820</v>
      </c>
      <c r="B346" s="52">
        <f>+'2.- Base'!B346</f>
        <v>341</v>
      </c>
      <c r="C346" s="334">
        <f>+'2.- Base'!C346</f>
        <v>26820</v>
      </c>
      <c r="D346" s="81" t="str">
        <f>+'2.- Base'!D346</f>
        <v>Fusión en oposición de pulgar</v>
      </c>
      <c r="E346" s="335">
        <f>+'2.- Base'!G346</f>
        <v>143.84225617283948</v>
      </c>
      <c r="F346" s="335">
        <f>+'2.- Base'!N346</f>
        <v>143.84225617283948</v>
      </c>
      <c r="G346" s="335">
        <f>VLOOKUP(C346,'2.- Base'!$C$6:$G$2390,5,0)</f>
        <v>143.84225617283948</v>
      </c>
      <c r="H346" s="335">
        <f>VLOOKUP(C346,'2.- Base'!J346:N2730,5,0)</f>
        <v>143.84225617283948</v>
      </c>
      <c r="J346" s="335">
        <v>19.791493011597652</v>
      </c>
      <c r="K346" s="335">
        <v>20.64618504765869</v>
      </c>
      <c r="L346" s="441"/>
      <c r="M346" s="451">
        <f t="shared" si="15"/>
        <v>163.63374918443714</v>
      </c>
      <c r="N346" s="451">
        <f t="shared" si="14"/>
        <v>164.48844122049817</v>
      </c>
    </row>
    <row r="347" spans="1:14" ht="25.5">
      <c r="A347" s="444">
        <v>26841</v>
      </c>
      <c r="B347" s="52">
        <f>+'2.- Base'!B347</f>
        <v>342</v>
      </c>
      <c r="C347" s="334">
        <f>+'2.- Base'!C347</f>
        <v>26841</v>
      </c>
      <c r="D347" s="81" t="str">
        <f>+'2.- Base'!D347</f>
        <v>Artrodesis de articulación carpometacarpiana, metacarpofalángica, o interfalángica</v>
      </c>
      <c r="E347" s="335">
        <f>+'2.- Base'!G347</f>
        <v>143.84225617283948</v>
      </c>
      <c r="F347" s="335">
        <f>+'2.- Base'!N347</f>
        <v>143.84225617283948</v>
      </c>
      <c r="G347" s="335">
        <f>VLOOKUP(C347,'2.- Base'!$C$6:$G$2390,5,0)</f>
        <v>143.84225617283948</v>
      </c>
      <c r="H347" s="335">
        <f>VLOOKUP(C347,'2.- Base'!J347:N2731,5,0)</f>
        <v>143.84225617283948</v>
      </c>
      <c r="J347" s="335">
        <v>19.791493011597652</v>
      </c>
      <c r="K347" s="335">
        <v>20.64618504765869</v>
      </c>
      <c r="L347" s="441"/>
      <c r="M347" s="451">
        <f t="shared" si="15"/>
        <v>163.63374918443714</v>
      </c>
      <c r="N347" s="451">
        <f t="shared" si="14"/>
        <v>164.48844122049817</v>
      </c>
    </row>
    <row r="348" spans="1:14">
      <c r="A348" s="444">
        <v>26910</v>
      </c>
      <c r="B348" s="52">
        <f>+'2.- Base'!B348</f>
        <v>343</v>
      </c>
      <c r="C348" s="334">
        <f>+'2.- Base'!C348</f>
        <v>26910</v>
      </c>
      <c r="D348" s="81" t="str">
        <f>+'2.- Base'!D348</f>
        <v>Amputación a nivel de mano</v>
      </c>
      <c r="E348" s="335">
        <f>+'2.- Base'!G348</f>
        <v>143.11045903479237</v>
      </c>
      <c r="F348" s="335">
        <f>+'2.- Base'!N348</f>
        <v>143.11045903479237</v>
      </c>
      <c r="G348" s="335">
        <f>VLOOKUP(C348,'2.- Base'!$C$6:$G$2390,5,0)</f>
        <v>143.11045903479237</v>
      </c>
      <c r="H348" s="335">
        <f>VLOOKUP(C348,'2.- Base'!J348:N2732,5,0)</f>
        <v>143.11045903479237</v>
      </c>
      <c r="J348" s="335">
        <v>13.850382254215219</v>
      </c>
      <c r="K348" s="335">
        <v>14.439825037705617</v>
      </c>
      <c r="L348" s="441"/>
      <c r="M348" s="451">
        <f t="shared" si="15"/>
        <v>156.96084128900759</v>
      </c>
      <c r="N348" s="451">
        <f t="shared" si="14"/>
        <v>157.55028407249799</v>
      </c>
    </row>
    <row r="349" spans="1:14">
      <c r="A349" s="444">
        <v>26951</v>
      </c>
      <c r="B349" s="52">
        <f>+'2.- Base'!B349</f>
        <v>344</v>
      </c>
      <c r="C349" s="334">
        <f>+'2.- Base'!C349</f>
        <v>26951</v>
      </c>
      <c r="D349" s="81" t="str">
        <f>+'2.- Base'!D349</f>
        <v>Amputación a nivel de dedos de mano</v>
      </c>
      <c r="E349" s="335">
        <f>+'2.- Base'!G349</f>
        <v>96.117126823793484</v>
      </c>
      <c r="F349" s="335">
        <f>+'2.- Base'!N349</f>
        <v>96.117126823793484</v>
      </c>
      <c r="G349" s="335">
        <f>VLOOKUP(C349,'2.- Base'!$C$6:$G$2390,5,0)</f>
        <v>96.117126823793484</v>
      </c>
      <c r="H349" s="335">
        <f>VLOOKUP(C349,'2.- Base'!J349:N2733,5,0)</f>
        <v>96.117126823793484</v>
      </c>
      <c r="J349" s="335">
        <v>14.315618443117145</v>
      </c>
      <c r="K349" s="335">
        <v>14.933689543744919</v>
      </c>
      <c r="L349" s="441"/>
      <c r="M349" s="451">
        <f t="shared" si="15"/>
        <v>110.43274526691063</v>
      </c>
      <c r="N349" s="451">
        <f t="shared" si="14"/>
        <v>111.0508163675384</v>
      </c>
    </row>
    <row r="350" spans="1:14">
      <c r="A350" s="444">
        <v>26992</v>
      </c>
      <c r="B350" s="52">
        <f>+'2.- Base'!B350</f>
        <v>345</v>
      </c>
      <c r="C350" s="334">
        <f>+'2.- Base'!C350</f>
        <v>26992</v>
      </c>
      <c r="D350" s="81" t="str">
        <f>+'2.- Base'!D350</f>
        <v>Incisión de hueso cortical de pelvis y/o articulación de la cadera</v>
      </c>
      <c r="E350" s="335">
        <f>+'2.- Base'!G350</f>
        <v>249.9239490347924</v>
      </c>
      <c r="F350" s="335">
        <f>+'2.- Base'!N350</f>
        <v>249.9239490347924</v>
      </c>
      <c r="G350" s="335">
        <f>VLOOKUP(C350,'2.- Base'!$C$6:$G$2390,5,0)</f>
        <v>249.9239490347924</v>
      </c>
      <c r="H350" s="335">
        <f>VLOOKUP(C350,'2.- Base'!J350:N2734,5,0)</f>
        <v>249.9239490347924</v>
      </c>
      <c r="J350" s="335">
        <v>13.104160988509221</v>
      </c>
      <c r="K350" s="335">
        <v>13.647685033176373</v>
      </c>
      <c r="L350" s="441"/>
      <c r="M350" s="451">
        <f t="shared" si="15"/>
        <v>263.02811002330162</v>
      </c>
      <c r="N350" s="451">
        <f t="shared" si="14"/>
        <v>263.57163406796877</v>
      </c>
    </row>
    <row r="351" spans="1:14">
      <c r="A351" s="444">
        <v>27000</v>
      </c>
      <c r="B351" s="52">
        <f>+'2.- Base'!B351</f>
        <v>346</v>
      </c>
      <c r="C351" s="334">
        <f>+'2.- Base'!C351</f>
        <v>27000</v>
      </c>
      <c r="D351" s="81" t="str">
        <f>+'2.- Base'!D351</f>
        <v>Tenotomía del aductor</v>
      </c>
      <c r="E351" s="335">
        <f>+'2.- Base'!G351</f>
        <v>138.12252560325476</v>
      </c>
      <c r="F351" s="335">
        <f>+'2.- Base'!N351</f>
        <v>138.12252560325476</v>
      </c>
      <c r="G351" s="335">
        <f>VLOOKUP(C351,'2.- Base'!$C$6:$G$2390,5,0)</f>
        <v>138.12252560325476</v>
      </c>
      <c r="H351" s="335">
        <f>VLOOKUP(C351,'2.- Base'!J351:N2735,5,0)</f>
        <v>138.12252560325476</v>
      </c>
      <c r="J351" s="335">
        <v>17.391551199676741</v>
      </c>
      <c r="K351" s="335">
        <v>18.148688297945739</v>
      </c>
      <c r="L351" s="441"/>
      <c r="M351" s="451">
        <f t="shared" si="15"/>
        <v>155.5140768029315</v>
      </c>
      <c r="N351" s="451">
        <f t="shared" si="14"/>
        <v>156.2712139012005</v>
      </c>
    </row>
    <row r="352" spans="1:14">
      <c r="A352" s="444">
        <v>27005</v>
      </c>
      <c r="B352" s="52">
        <f>+'2.- Base'!B352</f>
        <v>347</v>
      </c>
      <c r="C352" s="334">
        <f>+'2.- Base'!C352</f>
        <v>27005</v>
      </c>
      <c r="D352" s="81" t="str">
        <f>+'2.- Base'!D352</f>
        <v>Tenotomía del psoas</v>
      </c>
      <c r="E352" s="335">
        <f>+'2.- Base'!G352</f>
        <v>185.24135760381591</v>
      </c>
      <c r="F352" s="335">
        <f>+'2.- Base'!N352</f>
        <v>185.24135760381591</v>
      </c>
      <c r="G352" s="335">
        <f>VLOOKUP(C352,'2.- Base'!$C$6:$G$2390,5,0)</f>
        <v>185.24135760381591</v>
      </c>
      <c r="H352" s="335">
        <f>VLOOKUP(C352,'2.- Base'!J352:N2736,5,0)</f>
        <v>185.24135760381591</v>
      </c>
      <c r="J352" s="335">
        <v>16.820937632906436</v>
      </c>
      <c r="K352" s="335">
        <v>17.543005042682182</v>
      </c>
      <c r="L352" s="441"/>
      <c r="M352" s="451">
        <f t="shared" si="15"/>
        <v>202.06229523672235</v>
      </c>
      <c r="N352" s="451">
        <f t="shared" si="14"/>
        <v>202.7843626464981</v>
      </c>
    </row>
    <row r="353" spans="1:14">
      <c r="A353" s="444">
        <v>27006</v>
      </c>
      <c r="B353" s="52">
        <f>+'2.- Base'!B353</f>
        <v>348</v>
      </c>
      <c r="C353" s="334">
        <f>+'2.- Base'!C353</f>
        <v>27006</v>
      </c>
      <c r="D353" s="81" t="str">
        <f>+'2.- Base'!D353</f>
        <v>Tenotomía de abductores y/o extensores de la cadera</v>
      </c>
      <c r="E353" s="335">
        <f>+'2.- Base'!G353</f>
        <v>185.24135760381591</v>
      </c>
      <c r="F353" s="335">
        <f>+'2.- Base'!N353</f>
        <v>185.24135760381591</v>
      </c>
      <c r="G353" s="335">
        <f>VLOOKUP(C353,'2.- Base'!$C$6:$G$2390,5,0)</f>
        <v>185.24135760381591</v>
      </c>
      <c r="H353" s="335">
        <f>VLOOKUP(C353,'2.- Base'!J353:N2737,5,0)</f>
        <v>185.24135760381591</v>
      </c>
      <c r="J353" s="335">
        <v>16.820937632906436</v>
      </c>
      <c r="K353" s="335">
        <v>17.543005042682182</v>
      </c>
      <c r="L353" s="441"/>
      <c r="M353" s="451">
        <f t="shared" si="15"/>
        <v>202.06229523672235</v>
      </c>
      <c r="N353" s="451">
        <f t="shared" si="14"/>
        <v>202.7843626464981</v>
      </c>
    </row>
    <row r="354" spans="1:14">
      <c r="A354" s="444">
        <v>27025</v>
      </c>
      <c r="B354" s="52">
        <f>+'2.- Base'!B354</f>
        <v>349</v>
      </c>
      <c r="C354" s="334">
        <f>+'2.- Base'!C354</f>
        <v>27025</v>
      </c>
      <c r="D354" s="81" t="str">
        <f>+'2.- Base'!D354</f>
        <v>Fasciotomía de cadera o muslo</v>
      </c>
      <c r="E354" s="335">
        <f>+'2.- Base'!G354</f>
        <v>119.92212682379349</v>
      </c>
      <c r="F354" s="335">
        <f>+'2.- Base'!N354</f>
        <v>119.92212682379349</v>
      </c>
      <c r="G354" s="335">
        <f>VLOOKUP(C354,'2.- Base'!$C$6:$G$2390,5,0)</f>
        <v>119.92212682379349</v>
      </c>
      <c r="H354" s="335">
        <f>VLOOKUP(C354,'2.- Base'!J354:N2738,5,0)</f>
        <v>119.92212682379349</v>
      </c>
      <c r="J354" s="335">
        <v>14.315618443117131</v>
      </c>
      <c r="K354" s="335">
        <v>14.933689543744919</v>
      </c>
      <c r="L354" s="441"/>
      <c r="M354" s="451">
        <f t="shared" si="15"/>
        <v>134.23774526691062</v>
      </c>
      <c r="N354" s="451">
        <f t="shared" si="14"/>
        <v>134.85581636753841</v>
      </c>
    </row>
    <row r="355" spans="1:14" ht="25.5">
      <c r="A355" s="444">
        <v>27030</v>
      </c>
      <c r="B355" s="52">
        <f>+'2.- Base'!B355</f>
        <v>350</v>
      </c>
      <c r="C355" s="334">
        <f>+'2.- Base'!C355</f>
        <v>27030</v>
      </c>
      <c r="D355" s="81" t="str">
        <f>+'2.- Base'!D355</f>
        <v>Artrotomía de cadera, incluyendo exploración o extirpación de cuerpo suelto o de cuerpo extraño o drenaje o biopsia</v>
      </c>
      <c r="E355" s="335">
        <f>+'2.- Base'!G355</f>
        <v>167.64725617283949</v>
      </c>
      <c r="F355" s="335">
        <f>+'2.- Base'!N355</f>
        <v>167.64725617283949</v>
      </c>
      <c r="G355" s="335">
        <f>VLOOKUP(C355,'2.- Base'!$C$6:$G$2390,5,0)</f>
        <v>167.64725617283949</v>
      </c>
      <c r="H355" s="335">
        <f>VLOOKUP(C355,'2.- Base'!J355:N2739,5,0)</f>
        <v>167.64725617283949</v>
      </c>
      <c r="J355" s="335">
        <v>19.791493011597652</v>
      </c>
      <c r="K355" s="335">
        <v>20.64618504765869</v>
      </c>
      <c r="L355" s="441"/>
      <c r="M355" s="451">
        <f t="shared" si="15"/>
        <v>187.43874918443714</v>
      </c>
      <c r="N355" s="451">
        <f t="shared" si="14"/>
        <v>188.29344122049818</v>
      </c>
    </row>
    <row r="356" spans="1:14">
      <c r="A356" s="444">
        <v>27035</v>
      </c>
      <c r="B356" s="52">
        <f>+'2.- Base'!B356</f>
        <v>351</v>
      </c>
      <c r="C356" s="334">
        <f>+'2.- Base'!C356</f>
        <v>27035</v>
      </c>
      <c r="D356" s="81" t="str">
        <f>+'2.- Base'!D356</f>
        <v>Denervación de articulación de la cadera</v>
      </c>
      <c r="E356" s="335">
        <f>+'2.- Base'!G356</f>
        <v>257.73206491582494</v>
      </c>
      <c r="F356" s="335">
        <f>+'2.- Base'!N356</f>
        <v>257.73206491582494</v>
      </c>
      <c r="G356" s="335">
        <f>VLOOKUP(C356,'2.- Base'!$C$6:$G$2390,5,0)</f>
        <v>257.73206491582494</v>
      </c>
      <c r="H356" s="335">
        <f>VLOOKUP(C356,'2.- Base'!J356:N2740,5,0)</f>
        <v>257.73206491582494</v>
      </c>
      <c r="J356" s="335">
        <v>35.516433362951091</v>
      </c>
      <c r="K356" s="335">
        <v>37.038300688019206</v>
      </c>
      <c r="L356" s="441"/>
      <c r="M356" s="451">
        <f t="shared" si="15"/>
        <v>293.24849827877603</v>
      </c>
      <c r="N356" s="451">
        <f t="shared" si="14"/>
        <v>294.77036560384414</v>
      </c>
    </row>
    <row r="357" spans="1:14">
      <c r="A357" s="444">
        <v>27036</v>
      </c>
      <c r="B357" s="52">
        <f>+'2.- Base'!B357</f>
        <v>352</v>
      </c>
      <c r="C357" s="334">
        <f>+'2.- Base'!C357</f>
        <v>27036</v>
      </c>
      <c r="D357" s="81" t="str">
        <f>+'2.- Base'!D357</f>
        <v>Capsulectomía o capsulotomía de cadera</v>
      </c>
      <c r="E357" s="335">
        <f>+'2.- Base'!G357</f>
        <v>271.30025620370373</v>
      </c>
      <c r="F357" s="335">
        <f>+'2.- Base'!N357</f>
        <v>271.30025620370373</v>
      </c>
      <c r="G357" s="335">
        <f>VLOOKUP(C357,'2.- Base'!$C$6:$G$2390,5,0)</f>
        <v>271.30025620370373</v>
      </c>
      <c r="H357" s="335">
        <f>VLOOKUP(C357,'2.- Base'!J357:N2741,5,0)</f>
        <v>271.30025620370373</v>
      </c>
      <c r="J357" s="335">
        <v>18.707229082119682</v>
      </c>
      <c r="K357" s="335">
        <v>19.495338946887102</v>
      </c>
      <c r="L357" s="441"/>
      <c r="M357" s="451">
        <f t="shared" si="15"/>
        <v>290.00748528582341</v>
      </c>
      <c r="N357" s="451">
        <f t="shared" si="14"/>
        <v>290.79559515059083</v>
      </c>
    </row>
    <row r="358" spans="1:14" ht="25.5">
      <c r="A358" s="444">
        <v>27049</v>
      </c>
      <c r="B358" s="52">
        <f>+'2.- Base'!B358</f>
        <v>353</v>
      </c>
      <c r="C358" s="334">
        <f>+'2.- Base'!C358</f>
        <v>27049</v>
      </c>
      <c r="D358" s="81" t="str">
        <f>+'2.- Base'!D358</f>
        <v>Resección radical de tumor, tejido blando de pelvis y región de la cadera (p. ejm. Neoplasia Maligna)</v>
      </c>
      <c r="E358" s="335">
        <f>+'2.- Base'!G358</f>
        <v>269.34754331088669</v>
      </c>
      <c r="F358" s="335">
        <f>+'2.- Base'!N358</f>
        <v>269.34754331088669</v>
      </c>
      <c r="G358" s="335">
        <f>VLOOKUP(C358,'2.- Base'!$C$6:$G$2390,5,0)</f>
        <v>269.34754331088669</v>
      </c>
      <c r="H358" s="335">
        <f>VLOOKUP(C358,'2.- Base'!J358:N2742,5,0)</f>
        <v>269.34754331088669</v>
      </c>
      <c r="J358" s="335">
        <v>24.310297175730113</v>
      </c>
      <c r="K358" s="335">
        <v>25.342992860597747</v>
      </c>
      <c r="L358" s="441"/>
      <c r="M358" s="451">
        <f t="shared" si="15"/>
        <v>293.65784048661681</v>
      </c>
      <c r="N358" s="451">
        <f t="shared" si="14"/>
        <v>294.69053617148444</v>
      </c>
    </row>
    <row r="359" spans="1:14">
      <c r="A359" s="444">
        <v>27060</v>
      </c>
      <c r="B359" s="52">
        <f>+'2.- Base'!B359</f>
        <v>354</v>
      </c>
      <c r="C359" s="334">
        <f>+'2.- Base'!C359</f>
        <v>27060</v>
      </c>
      <c r="D359" s="81" t="str">
        <f>+'2.- Base'!D359</f>
        <v>Excisión de bolsa sinovial isquiática, trocantérica o calcificación</v>
      </c>
      <c r="E359" s="335">
        <f>+'2.- Base'!G359</f>
        <v>167.28135760381593</v>
      </c>
      <c r="F359" s="335">
        <f>+'2.- Base'!N359</f>
        <v>167.28135760381593</v>
      </c>
      <c r="G359" s="335">
        <f>VLOOKUP(C359,'2.- Base'!$C$6:$G$2390,5,0)</f>
        <v>167.28135760381593</v>
      </c>
      <c r="H359" s="335">
        <f>VLOOKUP(C359,'2.- Base'!J359:N2743,5,0)</f>
        <v>167.28135760381593</v>
      </c>
      <c r="J359" s="335">
        <v>16.820937632906436</v>
      </c>
      <c r="K359" s="335">
        <v>17.543005042682182</v>
      </c>
      <c r="L359" s="441"/>
      <c r="M359" s="451">
        <f t="shared" si="15"/>
        <v>184.10229523672237</v>
      </c>
      <c r="N359" s="451">
        <f t="shared" si="14"/>
        <v>184.82436264649812</v>
      </c>
    </row>
    <row r="360" spans="1:14" ht="25.5">
      <c r="A360" s="444">
        <v>27065</v>
      </c>
      <c r="B360" s="52">
        <f>+'2.- Base'!B360</f>
        <v>355</v>
      </c>
      <c r="C360" s="334">
        <f>+'2.- Base'!C360</f>
        <v>27065</v>
      </c>
      <c r="D360" s="81" t="str">
        <f>+'2.- Base'!D360</f>
        <v>Excisión de quiste óseo o tumor benigno; superficial con o sin injerto autólogo</v>
      </c>
      <c r="E360" s="335">
        <f>+'2.- Base'!G360</f>
        <v>185.60725617283947</v>
      </c>
      <c r="F360" s="335">
        <f>+'2.- Base'!N360</f>
        <v>185.60725617283947</v>
      </c>
      <c r="G360" s="335">
        <f>VLOOKUP(C360,'2.- Base'!$C$6:$G$2390,5,0)</f>
        <v>185.60725617283947</v>
      </c>
      <c r="H360" s="335">
        <f>VLOOKUP(C360,'2.- Base'!J360:N2744,5,0)</f>
        <v>185.60725617283947</v>
      </c>
      <c r="J360" s="335">
        <v>19.791493011597652</v>
      </c>
      <c r="K360" s="335">
        <v>20.64618504765869</v>
      </c>
      <c r="L360" s="441"/>
      <c r="M360" s="451">
        <f t="shared" si="15"/>
        <v>205.39874918443712</v>
      </c>
      <c r="N360" s="451">
        <f t="shared" si="14"/>
        <v>206.25344122049816</v>
      </c>
    </row>
    <row r="361" spans="1:14">
      <c r="A361" s="444">
        <v>27070</v>
      </c>
      <c r="B361" s="52">
        <f>+'2.- Base'!B361</f>
        <v>356</v>
      </c>
      <c r="C361" s="334">
        <f>+'2.- Base'!C361</f>
        <v>27070</v>
      </c>
      <c r="D361" s="81" t="str">
        <f>+'2.- Base'!D361</f>
        <v>Excisión parcial de huesos de cadera o pelvis</v>
      </c>
      <c r="E361" s="335">
        <f>+'2.- Base'!G361</f>
        <v>269.34754331088669</v>
      </c>
      <c r="F361" s="335">
        <f>+'2.- Base'!N361</f>
        <v>269.34754331088669</v>
      </c>
      <c r="G361" s="335">
        <f>VLOOKUP(C361,'2.- Base'!$C$6:$G$2390,5,0)</f>
        <v>269.34754331088669</v>
      </c>
      <c r="H361" s="335">
        <f>VLOOKUP(C361,'2.- Base'!J361:N2745,5,0)</f>
        <v>269.34754331088669</v>
      </c>
      <c r="J361" s="335">
        <v>24.310297175730113</v>
      </c>
      <c r="K361" s="335">
        <v>25.342992860597747</v>
      </c>
      <c r="L361" s="441"/>
      <c r="M361" s="451">
        <f t="shared" si="15"/>
        <v>293.65784048661681</v>
      </c>
      <c r="N361" s="451">
        <f t="shared" si="14"/>
        <v>294.69053617148444</v>
      </c>
    </row>
    <row r="362" spans="1:14" ht="25.5">
      <c r="A362" s="444">
        <v>27075</v>
      </c>
      <c r="B362" s="52">
        <f>+'2.- Base'!B362</f>
        <v>357</v>
      </c>
      <c r="C362" s="334">
        <f>+'2.- Base'!C362</f>
        <v>27075</v>
      </c>
      <c r="D362" s="81" t="str">
        <f>+'2.- Base'!D362</f>
        <v>Resección radical de tumor o infección; ala del ílion, una rama del isquión o del pubis, o sínfisis del pubis</v>
      </c>
      <c r="E362" s="335">
        <f>+'2.- Base'!G362</f>
        <v>393.06555997755339</v>
      </c>
      <c r="F362" s="335">
        <f>+'2.- Base'!N362</f>
        <v>393.06555997755339</v>
      </c>
      <c r="G362" s="335">
        <f>VLOOKUP(C362,'2.- Base'!$C$6:$G$2390,5,0)</f>
        <v>393.06555997755339</v>
      </c>
      <c r="H362" s="335">
        <f>VLOOKUP(C362,'2.- Base'!J362:N2746,5,0)</f>
        <v>393.06555997755339</v>
      </c>
      <c r="J362" s="335">
        <v>24.310297175730113</v>
      </c>
      <c r="K362" s="335">
        <v>25.342992860597747</v>
      </c>
      <c r="L362" s="441"/>
      <c r="M362" s="451">
        <f t="shared" si="15"/>
        <v>417.3758571532835</v>
      </c>
      <c r="N362" s="451">
        <f t="shared" si="14"/>
        <v>418.40855283815114</v>
      </c>
    </row>
    <row r="363" spans="1:14">
      <c r="A363" s="444">
        <v>27080</v>
      </c>
      <c r="B363" s="52">
        <f>+'2.- Base'!B363</f>
        <v>358</v>
      </c>
      <c r="C363" s="334">
        <f>+'2.- Base'!C363</f>
        <v>27080</v>
      </c>
      <c r="D363" s="81" t="str">
        <f>+'2.- Base'!D363</f>
        <v>Coccigectomía primaria</v>
      </c>
      <c r="E363" s="335">
        <f>+'2.- Base'!G363</f>
        <v>350.86596570145906</v>
      </c>
      <c r="F363" s="335">
        <f>+'2.- Base'!N363</f>
        <v>350.86596570145906</v>
      </c>
      <c r="G363" s="335">
        <f>VLOOKUP(C363,'2.- Base'!$C$6:$G$2390,5,0)</f>
        <v>350.86596570145906</v>
      </c>
      <c r="H363" s="335">
        <f>VLOOKUP(C363,'2.- Base'!J363:N2747,5,0)</f>
        <v>350.86596570145906</v>
      </c>
      <c r="J363" s="335">
        <v>13.104160988509193</v>
      </c>
      <c r="K363" s="335">
        <v>13.647685033176344</v>
      </c>
      <c r="L363" s="441"/>
      <c r="M363" s="451">
        <f t="shared" si="15"/>
        <v>363.97012668996825</v>
      </c>
      <c r="N363" s="451">
        <f t="shared" si="14"/>
        <v>364.51365073463541</v>
      </c>
    </row>
    <row r="364" spans="1:14">
      <c r="A364" s="444">
        <v>27086</v>
      </c>
      <c r="B364" s="52">
        <f>+'2.- Base'!B364</f>
        <v>359</v>
      </c>
      <c r="C364" s="334">
        <f>+'2.- Base'!C364</f>
        <v>27086</v>
      </c>
      <c r="D364" s="81" t="str">
        <f>+'2.- Base'!D364</f>
        <v>Extirpación de cuerpo extraño en pelvis o cadera</v>
      </c>
      <c r="E364" s="335">
        <f>+'2.- Base'!G364</f>
        <v>119.92212682379349</v>
      </c>
      <c r="F364" s="335">
        <f>+'2.- Base'!N364</f>
        <v>119.92212682379349</v>
      </c>
      <c r="G364" s="335">
        <f>VLOOKUP(C364,'2.- Base'!$C$6:$G$2390,5,0)</f>
        <v>119.92212682379349</v>
      </c>
      <c r="H364" s="335">
        <f>VLOOKUP(C364,'2.- Base'!J364:N2748,5,0)</f>
        <v>119.92212682379349</v>
      </c>
      <c r="J364" s="335">
        <v>14.315618443117131</v>
      </c>
      <c r="K364" s="335">
        <v>14.933689543744919</v>
      </c>
      <c r="L364" s="441"/>
      <c r="M364" s="451">
        <f t="shared" si="15"/>
        <v>134.23774526691062</v>
      </c>
      <c r="N364" s="451">
        <f t="shared" si="14"/>
        <v>134.85581636753841</v>
      </c>
    </row>
    <row r="365" spans="1:14">
      <c r="A365" s="444">
        <v>27097</v>
      </c>
      <c r="B365" s="52">
        <f>+'2.- Base'!B365</f>
        <v>360</v>
      </c>
      <c r="C365" s="334">
        <f>+'2.- Base'!C365</f>
        <v>27097</v>
      </c>
      <c r="D365" s="81" t="str">
        <f>+'2.- Base'!D365</f>
        <v>Liberación o resección de tendones de la corva</v>
      </c>
      <c r="E365" s="335">
        <f>+'2.- Base'!G365</f>
        <v>267.88394903479241</v>
      </c>
      <c r="F365" s="335">
        <f>+'2.- Base'!N365</f>
        <v>267.88394903479241</v>
      </c>
      <c r="G365" s="335">
        <f>VLOOKUP(C365,'2.- Base'!$C$6:$G$2390,5,0)</f>
        <v>267.88394903479241</v>
      </c>
      <c r="H365" s="335">
        <f>VLOOKUP(C365,'2.- Base'!J365:N2749,5,0)</f>
        <v>267.88394903479241</v>
      </c>
      <c r="J365" s="335">
        <v>13.104160988509193</v>
      </c>
      <c r="K365" s="335">
        <v>13.647685033176344</v>
      </c>
      <c r="L365" s="441"/>
      <c r="M365" s="451">
        <f t="shared" si="15"/>
        <v>280.9881100233016</v>
      </c>
      <c r="N365" s="451">
        <f t="shared" si="14"/>
        <v>281.53163406796875</v>
      </c>
    </row>
    <row r="366" spans="1:14">
      <c r="A366" s="444">
        <v>27120</v>
      </c>
      <c r="B366" s="52">
        <f>+'2.- Base'!B366</f>
        <v>361</v>
      </c>
      <c r="C366" s="334">
        <f>+'2.- Base'!C366</f>
        <v>27120</v>
      </c>
      <c r="D366" s="81" t="str">
        <f>+'2.- Base'!D366</f>
        <v>Acetabuloplastía</v>
      </c>
      <c r="E366" s="335" t="s">
        <v>3270</v>
      </c>
      <c r="F366" s="335">
        <f>+'2.- Base'!N366</f>
        <v>265.87762867845112</v>
      </c>
      <c r="G366" s="335" t="str">
        <f>E366</f>
        <v>NC</v>
      </c>
      <c r="H366" s="335">
        <f>VLOOKUP(C366,'2.- Base'!J366:N2750,5,0)</f>
        <v>265.87762867845112</v>
      </c>
      <c r="J366" s="335" t="s">
        <v>3270</v>
      </c>
      <c r="K366" s="335">
        <v>36.082053713525511</v>
      </c>
      <c r="L366" s="441"/>
      <c r="M366" s="335" t="str">
        <f>G366</f>
        <v>NC</v>
      </c>
      <c r="N366" s="451">
        <f t="shared" si="14"/>
        <v>301.95968239197663</v>
      </c>
    </row>
    <row r="367" spans="1:14">
      <c r="A367" s="444">
        <v>27125</v>
      </c>
      <c r="B367" s="52">
        <f>+'2.- Base'!B367</f>
        <v>362</v>
      </c>
      <c r="C367" s="334">
        <f>+'2.- Base'!C367</f>
        <v>27125</v>
      </c>
      <c r="D367" s="81" t="str">
        <f>+'2.- Base'!D367</f>
        <v>Hemiartroplastía de cadera</v>
      </c>
      <c r="E367" s="335" t="s">
        <v>3270</v>
      </c>
      <c r="F367" s="335">
        <f>+'2.- Base'!N367</f>
        <v>265.87762867845112</v>
      </c>
      <c r="G367" s="335" t="str">
        <f>E367</f>
        <v>NC</v>
      </c>
      <c r="H367" s="335">
        <f>VLOOKUP(C367,'2.- Base'!J367:N2751,5,0)</f>
        <v>265.87762867845112</v>
      </c>
      <c r="J367" s="335" t="s">
        <v>3270</v>
      </c>
      <c r="K367" s="335">
        <v>36.082053713525511</v>
      </c>
      <c r="L367" s="441"/>
      <c r="M367" s="335" t="str">
        <f>G367</f>
        <v>NC</v>
      </c>
      <c r="N367" s="451">
        <f t="shared" si="14"/>
        <v>301.95968239197663</v>
      </c>
    </row>
    <row r="368" spans="1:14" ht="25.5">
      <c r="A368" s="444">
        <v>27130</v>
      </c>
      <c r="B368" s="52">
        <f>+'2.- Base'!B368</f>
        <v>363</v>
      </c>
      <c r="C368" s="334">
        <f>+'2.- Base'!C368</f>
        <v>27130</v>
      </c>
      <c r="D368" s="81" t="str">
        <f>+'2.- Base'!D368</f>
        <v>Artroplastía, reemplazo protésico acetabular y femoral proximal, con o sin injerto autólogo o aloinjerto</v>
      </c>
      <c r="E368" s="335" t="s">
        <v>3270</v>
      </c>
      <c r="F368" s="335">
        <f>+'2.- Base'!N368</f>
        <v>265.87762867845112</v>
      </c>
      <c r="G368" s="335" t="str">
        <f>E368</f>
        <v>NC</v>
      </c>
      <c r="H368" s="335">
        <f>VLOOKUP(C368,'2.- Base'!J368:N2752,5,0)</f>
        <v>265.87762867845112</v>
      </c>
      <c r="J368" s="335" t="s">
        <v>3270</v>
      </c>
      <c r="K368" s="335">
        <v>36.082053713525511</v>
      </c>
      <c r="L368" s="441"/>
      <c r="M368" s="335" t="str">
        <f>G368</f>
        <v>NC</v>
      </c>
      <c r="N368" s="451">
        <f t="shared" si="14"/>
        <v>301.95968239197663</v>
      </c>
    </row>
    <row r="369" spans="1:14" ht="25.5">
      <c r="A369" s="444">
        <v>27134</v>
      </c>
      <c r="B369" s="52">
        <f>+'2.- Base'!B369</f>
        <v>364</v>
      </c>
      <c r="C369" s="334">
        <f>+'2.- Base'!C369</f>
        <v>27134</v>
      </c>
      <c r="D369" s="81" t="str">
        <f>+'2.- Base'!D369</f>
        <v>Revisión de artroplastía total de cadera, con o sin injerto autólogo o aloinjerto</v>
      </c>
      <c r="E369" s="335" t="s">
        <v>3270</v>
      </c>
      <c r="F369" s="335">
        <f>+'2.- Base'!N369</f>
        <v>259.53344903479234</v>
      </c>
      <c r="G369" s="335" t="str">
        <f>E369</f>
        <v>NC</v>
      </c>
      <c r="H369" s="335">
        <f>VLOOKUP(C369,'2.- Base'!J369:N2753,5,0)</f>
        <v>259.53344903479234</v>
      </c>
      <c r="J369" s="335" t="s">
        <v>3270</v>
      </c>
      <c r="K369" s="335">
        <v>15.721637617233853</v>
      </c>
      <c r="L369" s="441"/>
      <c r="M369" s="335" t="str">
        <f>G369</f>
        <v>NC</v>
      </c>
      <c r="N369" s="451">
        <f t="shared" si="14"/>
        <v>275.25508665202619</v>
      </c>
    </row>
    <row r="370" spans="1:14">
      <c r="A370" s="444">
        <v>27140</v>
      </c>
      <c r="B370" s="52">
        <f>+'2.- Base'!B370</f>
        <v>365</v>
      </c>
      <c r="C370" s="334">
        <f>+'2.- Base'!C370</f>
        <v>27140</v>
      </c>
      <c r="D370" s="81" t="str">
        <f>+'2.- Base'!D370</f>
        <v>Osteotomía y transferencia de trocánter mayor</v>
      </c>
      <c r="E370" s="335">
        <f>+'2.- Base'!G370</f>
        <v>269.34754331088669</v>
      </c>
      <c r="F370" s="335">
        <f>+'2.- Base'!N370</f>
        <v>269.34754331088669</v>
      </c>
      <c r="G370" s="335">
        <f>VLOOKUP(C370,'2.- Base'!$C$6:$G$2390,5,0)</f>
        <v>269.34754331088669</v>
      </c>
      <c r="H370" s="335">
        <f>VLOOKUP(C370,'2.- Base'!J370:N2754,5,0)</f>
        <v>269.34754331088669</v>
      </c>
      <c r="J370" s="335">
        <v>24.310297175730113</v>
      </c>
      <c r="K370" s="335">
        <v>25.342992860597747</v>
      </c>
      <c r="L370" s="441"/>
      <c r="M370" s="451">
        <f>G370+J370</f>
        <v>293.65784048661681</v>
      </c>
      <c r="N370" s="451">
        <f t="shared" si="14"/>
        <v>294.69053617148444</v>
      </c>
    </row>
    <row r="371" spans="1:14">
      <c r="A371" s="444">
        <v>27146</v>
      </c>
      <c r="B371" s="52">
        <f>+'2.- Base'!B371</f>
        <v>366</v>
      </c>
      <c r="C371" s="334">
        <f>+'2.- Base'!C371</f>
        <v>27146</v>
      </c>
      <c r="D371" s="81" t="str">
        <f>+'2.- Base'!D371</f>
        <v>Osteotomía ilíaca, acetabular o hueso innominado coxal</v>
      </c>
      <c r="E371" s="335" t="s">
        <v>3270</v>
      </c>
      <c r="F371" s="335">
        <f>+'2.- Base'!N371</f>
        <v>261.72884044893374</v>
      </c>
      <c r="G371" s="335" t="str">
        <f>E371</f>
        <v>NC</v>
      </c>
      <c r="H371" s="335">
        <f>VLOOKUP(C371,'2.- Base'!J371:N2755,5,0)</f>
        <v>261.72884044893374</v>
      </c>
      <c r="J371" s="335" t="s">
        <v>3270</v>
      </c>
      <c r="K371" s="335">
        <v>36.082053713525511</v>
      </c>
      <c r="L371" s="441"/>
      <c r="M371" s="335" t="str">
        <f>G371</f>
        <v>NC</v>
      </c>
      <c r="N371" s="451">
        <f t="shared" si="14"/>
        <v>297.81089416245925</v>
      </c>
    </row>
    <row r="372" spans="1:14">
      <c r="A372" s="444">
        <v>27158</v>
      </c>
      <c r="B372" s="52">
        <f>+'2.- Base'!B372</f>
        <v>367</v>
      </c>
      <c r="C372" s="334">
        <f>+'2.- Base'!C372</f>
        <v>27158</v>
      </c>
      <c r="D372" s="81" t="str">
        <f>+'2.- Base'!D372</f>
        <v>Osteotomía pélvica</v>
      </c>
      <c r="E372" s="335" t="s">
        <v>3270</v>
      </c>
      <c r="F372" s="335">
        <f>+'2.- Base'!N372</f>
        <v>265.87762867845112</v>
      </c>
      <c r="G372" s="335" t="str">
        <f>E372</f>
        <v>NC</v>
      </c>
      <c r="H372" s="335">
        <f>VLOOKUP(C372,'2.- Base'!J372:N2756,5,0)</f>
        <v>265.87762867845112</v>
      </c>
      <c r="J372" s="335" t="s">
        <v>3270</v>
      </c>
      <c r="K372" s="335">
        <v>36.082053713525511</v>
      </c>
      <c r="L372" s="441"/>
      <c r="M372" s="335" t="str">
        <f>G372</f>
        <v>NC</v>
      </c>
      <c r="N372" s="451">
        <f t="shared" si="14"/>
        <v>301.95968239197663</v>
      </c>
    </row>
    <row r="373" spans="1:14">
      <c r="A373" s="444">
        <v>27161</v>
      </c>
      <c r="B373" s="52">
        <f>+'2.- Base'!B373</f>
        <v>368</v>
      </c>
      <c r="C373" s="334">
        <f>+'2.- Base'!C373</f>
        <v>27161</v>
      </c>
      <c r="D373" s="81" t="str">
        <f>+'2.- Base'!D373</f>
        <v>Osteotomía femoral</v>
      </c>
      <c r="E373" s="335">
        <f>+'2.- Base'!G373</f>
        <v>269.34754331088669</v>
      </c>
      <c r="F373" s="335">
        <f>+'2.- Base'!N373</f>
        <v>269.34754331088669</v>
      </c>
      <c r="G373" s="335">
        <f>VLOOKUP(C373,'2.- Base'!$C$6:$G$2390,5,0)</f>
        <v>269.34754331088669</v>
      </c>
      <c r="H373" s="335">
        <f>VLOOKUP(C373,'2.- Base'!J373:N2757,5,0)</f>
        <v>269.34754331088669</v>
      </c>
      <c r="J373" s="335">
        <v>24.310297175730113</v>
      </c>
      <c r="K373" s="335">
        <v>25.342992860597747</v>
      </c>
      <c r="L373" s="441"/>
      <c r="M373" s="451">
        <f>G373+J373</f>
        <v>293.65784048661681</v>
      </c>
      <c r="N373" s="451">
        <f t="shared" si="14"/>
        <v>294.69053617148444</v>
      </c>
    </row>
    <row r="374" spans="1:14">
      <c r="A374" s="444">
        <v>27165</v>
      </c>
      <c r="B374" s="52">
        <f>+'2.- Base'!B374</f>
        <v>369</v>
      </c>
      <c r="C374" s="334">
        <f>+'2.- Base'!C374</f>
        <v>27165</v>
      </c>
      <c r="D374" s="81" t="str">
        <f>+'2.- Base'!D374</f>
        <v>Osteotomía intratrocantérica o subtrocantérica</v>
      </c>
      <c r="E374" s="335">
        <f>+'2.- Base'!G374</f>
        <v>269.34754331088669</v>
      </c>
      <c r="F374" s="335">
        <f>+'2.- Base'!N374</f>
        <v>269.34754331088669</v>
      </c>
      <c r="G374" s="335">
        <f>VLOOKUP(C374,'2.- Base'!$C$6:$G$2390,5,0)</f>
        <v>269.34754331088669</v>
      </c>
      <c r="H374" s="335">
        <f>VLOOKUP(C374,'2.- Base'!J374:N2758,5,0)</f>
        <v>269.34754331088669</v>
      </c>
      <c r="J374" s="335">
        <v>24.310297175730113</v>
      </c>
      <c r="K374" s="335">
        <v>25.342992860597747</v>
      </c>
      <c r="L374" s="441"/>
      <c r="M374" s="451">
        <f>G374+J374</f>
        <v>293.65784048661681</v>
      </c>
      <c r="N374" s="451">
        <f t="shared" si="14"/>
        <v>294.69053617148444</v>
      </c>
    </row>
    <row r="375" spans="1:14" ht="25.5">
      <c r="A375" s="444">
        <v>27170</v>
      </c>
      <c r="B375" s="52">
        <f>+'2.- Base'!B375</f>
        <v>370</v>
      </c>
      <c r="C375" s="334">
        <f>+'2.- Base'!C375</f>
        <v>27170</v>
      </c>
      <c r="D375" s="81" t="str">
        <f>+'2.- Base'!D375</f>
        <v>Injerto óseo, cabeza y cuello del fémur, área intertrocantérica o subtrocantérica</v>
      </c>
      <c r="E375" s="335">
        <f>+'2.- Base'!G375</f>
        <v>226.85074617283954</v>
      </c>
      <c r="F375" s="335">
        <f>+'2.- Base'!N375</f>
        <v>226.85074617283954</v>
      </c>
      <c r="G375" s="335">
        <f>VLOOKUP(C375,'2.- Base'!$C$6:$G$2390,5,0)</f>
        <v>226.85074617283954</v>
      </c>
      <c r="H375" s="335">
        <f>VLOOKUP(C375,'2.- Base'!J375:N2759,5,0)</f>
        <v>226.85074617283954</v>
      </c>
      <c r="J375" s="335">
        <v>18.707229082119653</v>
      </c>
      <c r="K375" s="335">
        <v>19.495338946887074</v>
      </c>
      <c r="L375" s="441"/>
      <c r="M375" s="451">
        <f>G375+J375</f>
        <v>245.55797525495919</v>
      </c>
      <c r="N375" s="451">
        <f t="shared" si="14"/>
        <v>246.34608511972661</v>
      </c>
    </row>
    <row r="376" spans="1:14">
      <c r="A376" s="444">
        <v>27175</v>
      </c>
      <c r="B376" s="52">
        <f>+'2.- Base'!B376</f>
        <v>371</v>
      </c>
      <c r="C376" s="334">
        <f>+'2.- Base'!C376</f>
        <v>27175</v>
      </c>
      <c r="D376" s="81" t="str">
        <f>+'2.- Base'!D376</f>
        <v>Tratamiento del deslizamiento de la epífisis femoral por tracción</v>
      </c>
      <c r="E376" s="335">
        <f>+'2.- Base'!G376</f>
        <v>116.75460617283949</v>
      </c>
      <c r="F376" s="335">
        <f>+'2.- Base'!N376</f>
        <v>116.75460617283949</v>
      </c>
      <c r="G376" s="335">
        <f>VLOOKUP(C376,'2.- Base'!$C$6:$G$2390,5,0)</f>
        <v>116.75460617283949</v>
      </c>
      <c r="H376" s="335">
        <f>VLOOKUP(C376,'2.- Base'!J376:N2760,5,0)</f>
        <v>116.75460617283949</v>
      </c>
      <c r="J376" s="335">
        <v>19.791493011597652</v>
      </c>
      <c r="K376" s="335">
        <v>20.64618504765869</v>
      </c>
      <c r="L376" s="441"/>
      <c r="M376" s="451">
        <f>G376+J376</f>
        <v>136.54609918443714</v>
      </c>
      <c r="N376" s="451">
        <f t="shared" si="14"/>
        <v>137.40079122049818</v>
      </c>
    </row>
    <row r="377" spans="1:14">
      <c r="A377" s="444">
        <v>27177</v>
      </c>
      <c r="B377" s="52">
        <f>+'2.- Base'!B377</f>
        <v>372</v>
      </c>
      <c r="C377" s="334">
        <f>+'2.- Base'!C377</f>
        <v>27177</v>
      </c>
      <c r="D377" s="81" t="str">
        <f>+'2.- Base'!D377</f>
        <v>Tratamiento abierto del deslizamiento de la epífisis femoral</v>
      </c>
      <c r="E377" s="335" t="s">
        <v>3270</v>
      </c>
      <c r="F377" s="335">
        <f>+'2.- Base'!N377</f>
        <v>334.77546570145898</v>
      </c>
      <c r="G377" s="335" t="str">
        <f>E377</f>
        <v>NC</v>
      </c>
      <c r="H377" s="335">
        <f>VLOOKUP(C377,'2.- Base'!J377:N2761,5,0)</f>
        <v>334.77546570145898</v>
      </c>
      <c r="J377" s="335" t="s">
        <v>3270</v>
      </c>
      <c r="K377" s="335">
        <v>15.721637617233853</v>
      </c>
      <c r="L377" s="441"/>
      <c r="M377" s="335" t="str">
        <f>G377</f>
        <v>NC</v>
      </c>
      <c r="N377" s="451">
        <f t="shared" si="14"/>
        <v>350.49710331869284</v>
      </c>
    </row>
    <row r="378" spans="1:14">
      <c r="A378" s="444">
        <v>27185</v>
      </c>
      <c r="B378" s="52">
        <f>+'2.- Base'!B378</f>
        <v>373</v>
      </c>
      <c r="C378" s="334">
        <f>+'2.- Base'!C378</f>
        <v>27185</v>
      </c>
      <c r="D378" s="81" t="str">
        <f>+'2.- Base'!D378</f>
        <v>Paro epifisario mediante epifisiodesis o engrapado, trocánter mayor</v>
      </c>
      <c r="E378" s="335">
        <f>+'2.- Base'!G378</f>
        <v>260.11747570145906</v>
      </c>
      <c r="F378" s="335">
        <f>+'2.- Base'!N378</f>
        <v>260.11747570145906</v>
      </c>
      <c r="G378" s="335">
        <f>VLOOKUP(C378,'2.- Base'!$C$6:$G$2390,5,0)</f>
        <v>260.11747570145906</v>
      </c>
      <c r="H378" s="335">
        <f>VLOOKUP(C378,'2.- Base'!J378:N2762,5,0)</f>
        <v>260.11747570145906</v>
      </c>
      <c r="J378" s="335">
        <v>13.850382254215219</v>
      </c>
      <c r="K378" s="335">
        <v>14.439825037705646</v>
      </c>
      <c r="L378" s="441"/>
      <c r="M378" s="451">
        <f t="shared" ref="M378:M384" si="16">G378+J378</f>
        <v>273.96785795567428</v>
      </c>
      <c r="N378" s="451">
        <f t="shared" si="14"/>
        <v>274.5573007391647</v>
      </c>
    </row>
    <row r="379" spans="1:14">
      <c r="A379" s="444">
        <v>27193</v>
      </c>
      <c r="B379" s="52">
        <f>+'2.- Base'!B379</f>
        <v>374</v>
      </c>
      <c r="C379" s="334">
        <f>+'2.- Base'!C379</f>
        <v>27193</v>
      </c>
      <c r="D379" s="81" t="str">
        <f>+'2.- Base'!D379</f>
        <v>Tratamiento cerrado de luxación de cadera, rodilla, tobillo</v>
      </c>
      <c r="E379" s="335">
        <f>+'2.- Base'!G379</f>
        <v>46.961448190235693</v>
      </c>
      <c r="F379" s="335">
        <f>+'2.- Base'!N379</f>
        <v>46.961448190235693</v>
      </c>
      <c r="G379" s="335">
        <f>VLOOKUP(C379,'2.- Base'!$C$6:$G$2390,5,0)</f>
        <v>46.961448190235693</v>
      </c>
      <c r="H379" s="335">
        <f>VLOOKUP(C379,'2.- Base'!J379:N2763,5,0)</f>
        <v>46.961448190235693</v>
      </c>
      <c r="J379" s="335">
        <v>26.558551809764303</v>
      </c>
      <c r="K379" s="335">
        <v>26.558551809764303</v>
      </c>
      <c r="L379" s="441"/>
      <c r="M379" s="451">
        <f t="shared" si="16"/>
        <v>73.52</v>
      </c>
      <c r="N379" s="451">
        <f t="shared" si="14"/>
        <v>73.52</v>
      </c>
    </row>
    <row r="380" spans="1:14">
      <c r="A380" s="444">
        <v>27200</v>
      </c>
      <c r="B380" s="52">
        <f>+'2.- Base'!B380</f>
        <v>375</v>
      </c>
      <c r="C380" s="334">
        <f>+'2.- Base'!C380</f>
        <v>27200</v>
      </c>
      <c r="D380" s="81" t="str">
        <f>+'2.- Base'!D380</f>
        <v>Tratamiento cerrado de fractura coccígea</v>
      </c>
      <c r="E380" s="335">
        <f>+'2.- Base'!G380</f>
        <v>46.961448190235693</v>
      </c>
      <c r="F380" s="335">
        <f>+'2.- Base'!N380</f>
        <v>46.961448190235693</v>
      </c>
      <c r="G380" s="335">
        <f>VLOOKUP(C380,'2.- Base'!$C$6:$G$2390,5,0)</f>
        <v>46.961448190235693</v>
      </c>
      <c r="H380" s="335">
        <f>VLOOKUP(C380,'2.- Base'!J380:N2764,5,0)</f>
        <v>46.961448190235693</v>
      </c>
      <c r="J380" s="335">
        <v>2.4484084159255701</v>
      </c>
      <c r="K380" s="335">
        <v>2.5639419876661478</v>
      </c>
      <c r="L380" s="441"/>
      <c r="M380" s="451">
        <f t="shared" si="16"/>
        <v>49.409856606161263</v>
      </c>
      <c r="N380" s="451">
        <f t="shared" si="14"/>
        <v>49.525390177901841</v>
      </c>
    </row>
    <row r="381" spans="1:14">
      <c r="A381" s="444">
        <v>27202</v>
      </c>
      <c r="B381" s="52">
        <f>+'2.- Base'!B381</f>
        <v>376</v>
      </c>
      <c r="C381" s="334">
        <f>+'2.- Base'!C381</f>
        <v>27202</v>
      </c>
      <c r="D381" s="81" t="str">
        <f>+'2.- Base'!D381</f>
        <v>Tratamiento abierto de fractura coccígea</v>
      </c>
      <c r="E381" s="335">
        <f>+'2.- Base'!G381</f>
        <v>221.81754331088663</v>
      </c>
      <c r="F381" s="335">
        <f>+'2.- Base'!N381</f>
        <v>221.81754331088663</v>
      </c>
      <c r="G381" s="335">
        <f>VLOOKUP(C381,'2.- Base'!$C$6:$G$2390,5,0)</f>
        <v>221.81754331088663</v>
      </c>
      <c r="H381" s="335">
        <f>VLOOKUP(C381,'2.- Base'!J381:N2765,5,0)</f>
        <v>221.81754331088663</v>
      </c>
      <c r="J381" s="335">
        <v>24.310297175730142</v>
      </c>
      <c r="K381" s="335">
        <v>25.342992860597803</v>
      </c>
      <c r="L381" s="441"/>
      <c r="M381" s="451">
        <f t="shared" si="16"/>
        <v>246.12784048661678</v>
      </c>
      <c r="N381" s="451">
        <f t="shared" si="14"/>
        <v>247.16053617148444</v>
      </c>
    </row>
    <row r="382" spans="1:14">
      <c r="A382" s="444">
        <v>27215</v>
      </c>
      <c r="B382" s="52">
        <f>+'2.- Base'!B382</f>
        <v>377</v>
      </c>
      <c r="C382" s="334">
        <f>+'2.- Base'!C382</f>
        <v>27215</v>
      </c>
      <c r="D382" s="81" t="str">
        <f>+'2.- Base'!D382</f>
        <v>Tratamiento abierto de fracturas de espinas ilíacas o de cresta ilíaca</v>
      </c>
      <c r="E382" s="335">
        <f>+'2.- Base'!G382</f>
        <v>186.33905331088661</v>
      </c>
      <c r="F382" s="335">
        <f>+'2.- Base'!N382</f>
        <v>186.33905331088661</v>
      </c>
      <c r="G382" s="335">
        <f>VLOOKUP(C382,'2.- Base'!$C$6:$G$2390,5,0)</f>
        <v>186.33905331088661</v>
      </c>
      <c r="H382" s="335">
        <f>VLOOKUP(C382,'2.- Base'!J382:N2766,5,0)</f>
        <v>186.33905331088661</v>
      </c>
      <c r="J382" s="335">
        <v>25.732603768980056</v>
      </c>
      <c r="K382" s="335">
        <v>26.852545057611792</v>
      </c>
      <c r="L382" s="441"/>
      <c r="M382" s="451">
        <f t="shared" si="16"/>
        <v>212.07165707986667</v>
      </c>
      <c r="N382" s="451">
        <f t="shared" si="14"/>
        <v>213.1915983684984</v>
      </c>
    </row>
    <row r="383" spans="1:14">
      <c r="A383" s="444">
        <v>27216</v>
      </c>
      <c r="B383" s="52">
        <f>+'2.- Base'!B383</f>
        <v>378</v>
      </c>
      <c r="C383" s="334">
        <f>+'2.- Base'!C383</f>
        <v>27216</v>
      </c>
      <c r="D383" s="81" t="str">
        <f>+'2.- Base'!D383</f>
        <v>Fijación percutánea de fractura de pelvis</v>
      </c>
      <c r="E383" s="335">
        <f>+'2.- Base'!G383</f>
        <v>184.87545903479236</v>
      </c>
      <c r="F383" s="335">
        <f>+'2.- Base'!N383</f>
        <v>184.87545903479236</v>
      </c>
      <c r="G383" s="335">
        <f>VLOOKUP(C383,'2.- Base'!$C$6:$G$2390,5,0)</f>
        <v>184.87545903479236</v>
      </c>
      <c r="H383" s="335">
        <f>VLOOKUP(C383,'2.- Base'!J383:N2767,5,0)</f>
        <v>184.87545903479236</v>
      </c>
      <c r="J383" s="335">
        <v>13.850382254215219</v>
      </c>
      <c r="K383" s="335">
        <v>14.439825037705617</v>
      </c>
      <c r="L383" s="441"/>
      <c r="M383" s="451">
        <f t="shared" si="16"/>
        <v>198.72584128900758</v>
      </c>
      <c r="N383" s="451">
        <f t="shared" si="14"/>
        <v>199.31528407249797</v>
      </c>
    </row>
    <row r="384" spans="1:14" ht="25.5">
      <c r="A384" s="444">
        <v>27217</v>
      </c>
      <c r="B384" s="52">
        <f>+'2.- Base'!B384</f>
        <v>379</v>
      </c>
      <c r="C384" s="334">
        <f>+'2.- Base'!C384</f>
        <v>27217</v>
      </c>
      <c r="D384" s="81" t="str">
        <f>+'2.- Base'!D384</f>
        <v>Tratamiento abierto de de fractura pélvica y/o luxación, incluye fijación interna</v>
      </c>
      <c r="E384" s="335">
        <f>+'2.- Base'!G384</f>
        <v>187.8026475869809</v>
      </c>
      <c r="F384" s="335">
        <f>+'2.- Base'!N384</f>
        <v>187.8026475869809</v>
      </c>
      <c r="G384" s="335">
        <f>VLOOKUP(C384,'2.- Base'!$C$6:$G$2390,5,0)</f>
        <v>187.8026475869809</v>
      </c>
      <c r="H384" s="335">
        <f>VLOOKUP(C384,'2.- Base'!J384:N2768,5,0)</f>
        <v>187.8026475869809</v>
      </c>
      <c r="J384" s="335">
        <v>37.614825283744835</v>
      </c>
      <c r="K384" s="335">
        <v>39.265265077517938</v>
      </c>
      <c r="L384" s="441"/>
      <c r="M384" s="451">
        <f t="shared" si="16"/>
        <v>225.41747287072573</v>
      </c>
      <c r="N384" s="451">
        <f t="shared" si="14"/>
        <v>227.06791266449883</v>
      </c>
    </row>
    <row r="385" spans="1:14">
      <c r="A385" s="444">
        <v>27226</v>
      </c>
      <c r="B385" s="52">
        <f>+'2.- Base'!B385</f>
        <v>380</v>
      </c>
      <c r="C385" s="334">
        <f>+'2.- Base'!C385</f>
        <v>27226</v>
      </c>
      <c r="D385" s="81" t="str">
        <f>+'2.- Base'!D385</f>
        <v>Tratamiento abierto de fractura acetabular</v>
      </c>
      <c r="E385" s="335" t="s">
        <v>3270</v>
      </c>
      <c r="F385" s="335">
        <f>+'2.- Base'!N385</f>
        <v>267.3415649158249</v>
      </c>
      <c r="G385" s="335" t="str">
        <f>E385</f>
        <v>NC</v>
      </c>
      <c r="H385" s="335">
        <f>VLOOKUP(C385,'2.- Base'!J385:N2769,5,0)</f>
        <v>267.3415649158249</v>
      </c>
      <c r="J385" s="335" t="s">
        <v>3270</v>
      </c>
      <c r="K385" s="335">
        <v>42.86885907895595</v>
      </c>
      <c r="L385" s="441"/>
      <c r="M385" s="335" t="str">
        <f>G385</f>
        <v>NC</v>
      </c>
      <c r="N385" s="451">
        <f t="shared" si="14"/>
        <v>310.21042399478085</v>
      </c>
    </row>
    <row r="386" spans="1:14">
      <c r="A386" s="444">
        <v>27235</v>
      </c>
      <c r="B386" s="52">
        <f>+'2.- Base'!B386</f>
        <v>381</v>
      </c>
      <c r="C386" s="334">
        <f>+'2.- Base'!C386</f>
        <v>27235</v>
      </c>
      <c r="D386" s="81" t="str">
        <f>+'2.- Base'!D386</f>
        <v>Fijación percutánea de fractura femoral proximal</v>
      </c>
      <c r="E386" s="335">
        <f>+'2.- Base'!G386</f>
        <v>343.83269998877665</v>
      </c>
      <c r="F386" s="335">
        <f>+'2.- Base'!N386</f>
        <v>343.83269998877665</v>
      </c>
      <c r="G386" s="335">
        <f>VLOOKUP(C386,'2.- Base'!$C$6:$G$2390,5,0)</f>
        <v>343.83269998877665</v>
      </c>
      <c r="H386" s="335">
        <f>VLOOKUP(C386,'2.- Base'!J386:N2770,5,0)</f>
        <v>343.83269998877665</v>
      </c>
      <c r="J386" s="335">
        <v>11.236471623972307</v>
      </c>
      <c r="K386" s="335">
        <v>11.698467061939482</v>
      </c>
      <c r="L386" s="441"/>
      <c r="M386" s="451">
        <f>G386+J386</f>
        <v>355.06917161274896</v>
      </c>
      <c r="N386" s="451">
        <f t="shared" si="14"/>
        <v>355.53116705071614</v>
      </c>
    </row>
    <row r="387" spans="1:14" ht="25.5">
      <c r="A387" s="444">
        <v>27236</v>
      </c>
      <c r="B387" s="52">
        <f>+'2.- Base'!B387</f>
        <v>382</v>
      </c>
      <c r="C387" s="334">
        <f>+'2.- Base'!C387</f>
        <v>27236</v>
      </c>
      <c r="D387" s="81" t="str">
        <f>+'2.- Base'!D387</f>
        <v>Tratamiento abierto de fractura de extremo femoral proximal, excepto trocánter mayor</v>
      </c>
      <c r="E387" s="335">
        <f>+'2.- Base'!G387</f>
        <v>268.61574617283952</v>
      </c>
      <c r="F387" s="335">
        <f>+'2.- Base'!N387</f>
        <v>268.61574617283952</v>
      </c>
      <c r="G387" s="335">
        <f>VLOOKUP(C387,'2.- Base'!$C$6:$G$2390,5,0)</f>
        <v>268.61574617283952</v>
      </c>
      <c r="H387" s="335">
        <f>VLOOKUP(C387,'2.- Base'!J387:N2771,5,0)</f>
        <v>268.61574617283952</v>
      </c>
      <c r="J387" s="335">
        <v>18.707229082119682</v>
      </c>
      <c r="K387" s="335">
        <v>19.495338946887102</v>
      </c>
      <c r="L387" s="441"/>
      <c r="M387" s="451">
        <f>G387+J387</f>
        <v>287.3229752549592</v>
      </c>
      <c r="N387" s="451">
        <f t="shared" si="14"/>
        <v>288.11108511972662</v>
      </c>
    </row>
    <row r="388" spans="1:14" ht="25.5">
      <c r="A388" s="444">
        <v>27256</v>
      </c>
      <c r="B388" s="52">
        <f>+'2.- Base'!B388</f>
        <v>383</v>
      </c>
      <c r="C388" s="334">
        <f>+'2.- Base'!C388</f>
        <v>27256</v>
      </c>
      <c r="D388" s="81" t="str">
        <f>+'2.- Base'!D388</f>
        <v>Tratamiento de la luxación de cadera (congénita o patológica) por abducción, férula o tracción, sin manipulación</v>
      </c>
      <c r="E388" s="335">
        <f>+'2.- Base'!G388</f>
        <v>183.72532926487091</v>
      </c>
      <c r="F388" s="335">
        <f>+'2.- Base'!N388</f>
        <v>183.72532926487091</v>
      </c>
      <c r="G388" s="335">
        <f>VLOOKUP(C388,'2.- Base'!$C$6:$G$2390,5,0)</f>
        <v>183.72532926487091</v>
      </c>
      <c r="H388" s="335">
        <f>VLOOKUP(C388,'2.- Base'!J388:N2772,5,0)</f>
        <v>183.72532926487091</v>
      </c>
      <c r="J388" s="335">
        <v>4.9793341880807702</v>
      </c>
      <c r="K388" s="335">
        <v>5.1029484082063163</v>
      </c>
      <c r="L388" s="441"/>
      <c r="M388" s="451">
        <f>G388+J388</f>
        <v>188.70466345295168</v>
      </c>
      <c r="N388" s="451">
        <f t="shared" si="14"/>
        <v>188.82827767307722</v>
      </c>
    </row>
    <row r="389" spans="1:14" ht="25.5">
      <c r="A389" s="444">
        <v>27257</v>
      </c>
      <c r="B389" s="52">
        <f>+'2.- Base'!B389</f>
        <v>384</v>
      </c>
      <c r="C389" s="334">
        <f>+'2.- Base'!C389</f>
        <v>27257</v>
      </c>
      <c r="D389" s="81" t="str">
        <f>+'2.- Base'!D389</f>
        <v>Tratamiento de la luxación de cadera (congénita o patológica) por abducción, férula o tracción, con manipulación y que requiere anestesia</v>
      </c>
      <c r="E389" s="335">
        <f>+'2.- Base'!G389</f>
        <v>185.60725617283947</v>
      </c>
      <c r="F389" s="335">
        <f>+'2.- Base'!N389</f>
        <v>185.60725617283947</v>
      </c>
      <c r="G389" s="335">
        <f>VLOOKUP(C389,'2.- Base'!$C$6:$G$2390,5,0)</f>
        <v>185.60725617283947</v>
      </c>
      <c r="H389" s="335">
        <f>VLOOKUP(C389,'2.- Base'!J389:N2773,5,0)</f>
        <v>185.60725617283947</v>
      </c>
      <c r="J389" s="335">
        <v>19.791493011597652</v>
      </c>
      <c r="K389" s="335">
        <v>20.64618504765869</v>
      </c>
      <c r="L389" s="441"/>
      <c r="M389" s="451">
        <f>G389+J389</f>
        <v>205.39874918443712</v>
      </c>
      <c r="N389" s="451">
        <f t="shared" si="14"/>
        <v>206.25344122049816</v>
      </c>
    </row>
    <row r="390" spans="1:14" ht="25.5">
      <c r="A390" s="444">
        <v>27258</v>
      </c>
      <c r="B390" s="52">
        <f>+'2.- Base'!B390</f>
        <v>385</v>
      </c>
      <c r="C390" s="334">
        <f>+'2.- Base'!C390</f>
        <v>27258</v>
      </c>
      <c r="D390" s="81" t="str">
        <f>+'2.- Base'!D390</f>
        <v>Tratamiento abierto de luxación de cadera (congénita o patológica), por reemplazo de cabeza femoral (incluye tenotomía)</v>
      </c>
      <c r="E390" s="335" t="s">
        <v>3270</v>
      </c>
      <c r="F390" s="335">
        <f>+'2.- Base'!N390</f>
        <v>260.99704331088662</v>
      </c>
      <c r="G390" s="335" t="str">
        <f>E390</f>
        <v>NC</v>
      </c>
      <c r="H390" s="335">
        <f>VLOOKUP(C390,'2.- Base'!J390:N2774,5,0)</f>
        <v>260.99704331088662</v>
      </c>
      <c r="J390" s="335" t="s">
        <v>3270</v>
      </c>
      <c r="K390" s="335">
        <v>29.295248348094901</v>
      </c>
      <c r="L390" s="441"/>
      <c r="M390" s="335" t="str">
        <f>G390</f>
        <v>NC</v>
      </c>
      <c r="N390" s="451">
        <f t="shared" si="14"/>
        <v>290.29229165898153</v>
      </c>
    </row>
    <row r="391" spans="1:14">
      <c r="A391" s="444">
        <v>27275</v>
      </c>
      <c r="B391" s="52">
        <f>+'2.- Base'!B391</f>
        <v>386</v>
      </c>
      <c r="C391" s="334">
        <f>+'2.- Base'!C391</f>
        <v>27275</v>
      </c>
      <c r="D391" s="81" t="str">
        <f>+'2.- Base'!D391</f>
        <v>Manipulación, articulación de la cadera, con anestesia general</v>
      </c>
      <c r="E391" s="335">
        <f>+'2.- Base'!G391</f>
        <v>220.86414349046018</v>
      </c>
      <c r="F391" s="335">
        <f>+'2.- Base'!N391</f>
        <v>220.86414349046018</v>
      </c>
      <c r="G391" s="335">
        <f>VLOOKUP(C391,'2.- Base'!$C$6:$G$2390,5,0)</f>
        <v>220.86414349046018</v>
      </c>
      <c r="H391" s="335">
        <f>VLOOKUP(C391,'2.- Base'!J391:N2775,5,0)</f>
        <v>220.86414349046018</v>
      </c>
      <c r="J391" s="335">
        <v>14.315618443117131</v>
      </c>
      <c r="K391" s="335">
        <v>14.93368954374489</v>
      </c>
      <c r="L391" s="441"/>
      <c r="M391" s="451">
        <f>G391+J391</f>
        <v>235.17976193357731</v>
      </c>
      <c r="N391" s="451">
        <f t="shared" ref="N391:N454" si="17">H391+K391</f>
        <v>235.79783303420507</v>
      </c>
    </row>
    <row r="392" spans="1:14">
      <c r="A392" s="444">
        <v>27280</v>
      </c>
      <c r="B392" s="52">
        <f>+'2.- Base'!B392</f>
        <v>387</v>
      </c>
      <c r="C392" s="334">
        <f>+'2.- Base'!C392</f>
        <v>27280</v>
      </c>
      <c r="D392" s="81" t="str">
        <f>+'2.- Base'!D392</f>
        <v>Artrodesis sacroilíaca</v>
      </c>
      <c r="E392" s="335">
        <f>+'2.- Base'!G392</f>
        <v>185.60725617283947</v>
      </c>
      <c r="F392" s="335">
        <f>+'2.- Base'!N392</f>
        <v>185.60725617283947</v>
      </c>
      <c r="G392" s="335">
        <f>VLOOKUP(C392,'2.- Base'!$C$6:$G$2390,5,0)</f>
        <v>185.60725617283947</v>
      </c>
      <c r="H392" s="335">
        <f>VLOOKUP(C392,'2.- Base'!J392:N2776,5,0)</f>
        <v>185.60725617283947</v>
      </c>
      <c r="J392" s="335">
        <v>19.791493011597652</v>
      </c>
      <c r="K392" s="335">
        <v>20.64618504765869</v>
      </c>
      <c r="L392" s="441"/>
      <c r="M392" s="451">
        <f>G392+J392</f>
        <v>205.39874918443712</v>
      </c>
      <c r="N392" s="451">
        <f t="shared" si="17"/>
        <v>206.25344122049816</v>
      </c>
    </row>
    <row r="393" spans="1:14">
      <c r="A393" s="444">
        <v>27282</v>
      </c>
      <c r="B393" s="52">
        <f>+'2.- Base'!B393</f>
        <v>388</v>
      </c>
      <c r="C393" s="334">
        <f>+'2.- Base'!C393</f>
        <v>27282</v>
      </c>
      <c r="D393" s="81" t="str">
        <f>+'2.- Base'!D393</f>
        <v>Artrodesis de sínfisis del pubis</v>
      </c>
      <c r="E393" s="335">
        <f>+'2.- Base'!G393</f>
        <v>186.33905331088661</v>
      </c>
      <c r="F393" s="335">
        <f>+'2.- Base'!N393</f>
        <v>186.33905331088661</v>
      </c>
      <c r="G393" s="335">
        <f>VLOOKUP(C393,'2.- Base'!$C$6:$G$2390,5,0)</f>
        <v>186.33905331088661</v>
      </c>
      <c r="H393" s="335">
        <f>VLOOKUP(C393,'2.- Base'!J393:N2777,5,0)</f>
        <v>186.33905331088661</v>
      </c>
      <c r="J393" s="335">
        <v>25.732603768980056</v>
      </c>
      <c r="K393" s="335">
        <v>26.852545057611792</v>
      </c>
      <c r="L393" s="441"/>
      <c r="M393" s="451">
        <f>G393+J393</f>
        <v>212.07165707986667</v>
      </c>
      <c r="N393" s="451">
        <f t="shared" si="17"/>
        <v>213.1915983684984</v>
      </c>
    </row>
    <row r="394" spans="1:14">
      <c r="A394" s="444">
        <v>27284</v>
      </c>
      <c r="B394" s="52">
        <f>+'2.- Base'!B394</f>
        <v>389</v>
      </c>
      <c r="C394" s="334">
        <f>+'2.- Base'!C394</f>
        <v>27284</v>
      </c>
      <c r="D394" s="81" t="str">
        <f>+'2.- Base'!D394</f>
        <v>Artrodesis de cadera</v>
      </c>
      <c r="E394" s="335">
        <f>+'2.- Base'!G394</f>
        <v>270.81113758698098</v>
      </c>
      <c r="F394" s="335">
        <f>+'2.- Base'!N394</f>
        <v>270.81113758698098</v>
      </c>
      <c r="G394" s="335">
        <f>VLOOKUP(C394,'2.- Base'!$C$6:$G$2390,5,0)</f>
        <v>270.81113758698098</v>
      </c>
      <c r="H394" s="335">
        <f>VLOOKUP(C394,'2.- Base'!J394:N2778,5,0)</f>
        <v>270.81113758698098</v>
      </c>
      <c r="J394" s="335">
        <v>273.18735520270207</v>
      </c>
      <c r="K394" s="335">
        <v>283.38314288617084</v>
      </c>
      <c r="L394" s="441"/>
      <c r="M394" s="451">
        <f>G394+J394</f>
        <v>543.99849278968304</v>
      </c>
      <c r="N394" s="451">
        <f t="shared" si="17"/>
        <v>554.19428047315182</v>
      </c>
    </row>
    <row r="395" spans="1:14">
      <c r="A395" s="444">
        <v>27290</v>
      </c>
      <c r="B395" s="52">
        <f>+'2.- Base'!B395</f>
        <v>390</v>
      </c>
      <c r="C395" s="334">
        <f>+'2.- Base'!C395</f>
        <v>27290</v>
      </c>
      <c r="D395" s="81" t="str">
        <f>+'2.- Base'!D395</f>
        <v>Amputación interpelviabdominal (amputación de cuarto trasero)</v>
      </c>
      <c r="E395" s="335" t="s">
        <v>3270</v>
      </c>
      <c r="F395" s="335">
        <f>+'2.- Base'!N395</f>
        <v>376.97505997755331</v>
      </c>
      <c r="G395" s="335" t="str">
        <f>E395</f>
        <v>NC</v>
      </c>
      <c r="H395" s="335">
        <f>VLOOKUP(C395,'2.- Base'!J395:N2779,5,0)</f>
        <v>376.97505997755331</v>
      </c>
      <c r="J395" s="335" t="s">
        <v>3270</v>
      </c>
      <c r="K395" s="335">
        <v>29.295248348094901</v>
      </c>
      <c r="L395" s="441"/>
      <c r="M395" s="335" t="str">
        <f>G395</f>
        <v>NC</v>
      </c>
      <c r="N395" s="451">
        <f t="shared" si="17"/>
        <v>406.27030832564822</v>
      </c>
    </row>
    <row r="396" spans="1:14">
      <c r="A396" s="444">
        <v>27295</v>
      </c>
      <c r="B396" s="52">
        <f>+'2.- Base'!B396</f>
        <v>391</v>
      </c>
      <c r="C396" s="334">
        <f>+'2.- Base'!C396</f>
        <v>27295</v>
      </c>
      <c r="D396" s="81" t="str">
        <f>+'2.- Base'!D396</f>
        <v>Desarticulación de la cadera</v>
      </c>
      <c r="E396" s="335">
        <f>+'2.- Base'!G396</f>
        <v>221.08574617283949</v>
      </c>
      <c r="F396" s="335">
        <f>+'2.- Base'!N396</f>
        <v>221.08574617283949</v>
      </c>
      <c r="G396" s="335">
        <f>VLOOKUP(C396,'2.- Base'!$C$6:$G$2390,5,0)</f>
        <v>221.08574617283949</v>
      </c>
      <c r="H396" s="335">
        <f>VLOOKUP(C396,'2.- Base'!J396:N2780,5,0)</f>
        <v>221.08574617283949</v>
      </c>
      <c r="J396" s="335">
        <v>18.707229082119682</v>
      </c>
      <c r="K396" s="335">
        <v>19.495338946887074</v>
      </c>
      <c r="L396" s="441"/>
      <c r="M396" s="451">
        <f t="shared" ref="M396:M432" si="18">G396+J396</f>
        <v>239.79297525495917</v>
      </c>
      <c r="N396" s="451">
        <f t="shared" si="17"/>
        <v>240.58108511972657</v>
      </c>
    </row>
    <row r="397" spans="1:14">
      <c r="A397" s="444">
        <v>27299</v>
      </c>
      <c r="B397" s="52">
        <f>+'2.- Base'!B397</f>
        <v>392</v>
      </c>
      <c r="C397" s="334">
        <f>+'2.- Base'!C397</f>
        <v>27299</v>
      </c>
      <c r="D397" s="81" t="str">
        <f>+'2.- Base'!D397</f>
        <v>Tracción cutánea</v>
      </c>
      <c r="E397" s="335">
        <f>+'2.- Base'!G397</f>
        <v>221.08574617283949</v>
      </c>
      <c r="F397" s="335">
        <f>+'2.- Base'!N397</f>
        <v>221.08574617283949</v>
      </c>
      <c r="G397" s="335">
        <f>VLOOKUP(C397,'2.- Base'!$C$6:$G$2390,5,0)</f>
        <v>221.08574617283949</v>
      </c>
      <c r="H397" s="335">
        <f>VLOOKUP(C397,'2.- Base'!J397:N2781,5,0)</f>
        <v>221.08574617283949</v>
      </c>
      <c r="J397" s="335">
        <v>18.707229082119682</v>
      </c>
      <c r="K397" s="335">
        <v>19.495338946887074</v>
      </c>
      <c r="L397" s="441"/>
      <c r="M397" s="451">
        <f t="shared" si="18"/>
        <v>239.79297525495917</v>
      </c>
      <c r="N397" s="451">
        <f t="shared" si="17"/>
        <v>240.58108511972657</v>
      </c>
    </row>
    <row r="398" spans="1:14">
      <c r="A398" s="444">
        <v>27305</v>
      </c>
      <c r="B398" s="52">
        <f>+'2.- Base'!B398</f>
        <v>393</v>
      </c>
      <c r="C398" s="334">
        <f>+'2.- Base'!C398</f>
        <v>27305</v>
      </c>
      <c r="D398" s="81" t="str">
        <f>+'2.- Base'!D398</f>
        <v>Fasciotomía iliotibial</v>
      </c>
      <c r="E398" s="335">
        <f>+'2.- Base'!G398</f>
        <v>267.85747570145901</v>
      </c>
      <c r="F398" s="335">
        <f>+'2.- Base'!N398</f>
        <v>267.85747570145901</v>
      </c>
      <c r="G398" s="335">
        <f>VLOOKUP(C398,'2.- Base'!$C$6:$G$2390,5,0)</f>
        <v>267.85747570145901</v>
      </c>
      <c r="H398" s="335">
        <f>VLOOKUP(C398,'2.- Base'!J398:N2782,5,0)</f>
        <v>267.85747570145901</v>
      </c>
      <c r="J398" s="335">
        <v>13.850382254215219</v>
      </c>
      <c r="K398" s="335">
        <v>14.439825037705646</v>
      </c>
      <c r="L398" s="441"/>
      <c r="M398" s="451">
        <f t="shared" si="18"/>
        <v>281.70785795567423</v>
      </c>
      <c r="N398" s="451">
        <f t="shared" si="17"/>
        <v>282.29730073916465</v>
      </c>
    </row>
    <row r="399" spans="1:14" ht="25.5">
      <c r="A399" s="444">
        <v>27306</v>
      </c>
      <c r="B399" s="52">
        <f>+'2.- Base'!B399</f>
        <v>394</v>
      </c>
      <c r="C399" s="334">
        <f>+'2.- Base'!C399</f>
        <v>27306</v>
      </c>
      <c r="D399" s="81" t="str">
        <f>+'2.- Base'!D399</f>
        <v>Tenotomía percutánea de aductor o tendones de la corva, uno o varios tendones</v>
      </c>
      <c r="E399" s="335">
        <f>+'2.- Base'!G399</f>
        <v>137.8821268237935</v>
      </c>
      <c r="F399" s="335">
        <f>+'2.- Base'!N399</f>
        <v>137.8821268237935</v>
      </c>
      <c r="G399" s="335">
        <f>VLOOKUP(C399,'2.- Base'!$C$6:$G$2390,5,0)</f>
        <v>137.8821268237935</v>
      </c>
      <c r="H399" s="335">
        <f>VLOOKUP(C399,'2.- Base'!J399:N2783,5,0)</f>
        <v>137.8821268237935</v>
      </c>
      <c r="J399" s="335">
        <v>14.315618443117131</v>
      </c>
      <c r="K399" s="335">
        <v>14.93368954374489</v>
      </c>
      <c r="L399" s="441"/>
      <c r="M399" s="451">
        <f t="shared" si="18"/>
        <v>152.19774526691063</v>
      </c>
      <c r="N399" s="451">
        <f t="shared" si="17"/>
        <v>152.81581636753839</v>
      </c>
    </row>
    <row r="400" spans="1:14" ht="25.5">
      <c r="A400" s="444">
        <v>27310</v>
      </c>
      <c r="B400" s="52">
        <f>+'2.- Base'!B400</f>
        <v>395</v>
      </c>
      <c r="C400" s="334">
        <f>+'2.- Base'!C400</f>
        <v>27310</v>
      </c>
      <c r="D400" s="81" t="str">
        <f>+'2.- Base'!D400</f>
        <v>Artrotomía de rodilla con exploración, drenaje, extirpación de cuerpo extraño o biopsia sinovial</v>
      </c>
      <c r="E400" s="335">
        <f>+'2.- Base'!G400</f>
        <v>167.64725617283949</v>
      </c>
      <c r="F400" s="335">
        <f>+'2.- Base'!N400</f>
        <v>167.64725617283949</v>
      </c>
      <c r="G400" s="335">
        <f>VLOOKUP(C400,'2.- Base'!$C$6:$G$2390,5,0)</f>
        <v>167.64725617283949</v>
      </c>
      <c r="H400" s="335">
        <f>VLOOKUP(C400,'2.- Base'!J400:N2784,5,0)</f>
        <v>167.64725617283949</v>
      </c>
      <c r="J400" s="335">
        <v>19.791493011597652</v>
      </c>
      <c r="K400" s="335">
        <v>20.64618504765869</v>
      </c>
      <c r="L400" s="441"/>
      <c r="M400" s="451">
        <f t="shared" si="18"/>
        <v>187.43874918443714</v>
      </c>
      <c r="N400" s="451">
        <f t="shared" si="17"/>
        <v>188.29344122049818</v>
      </c>
    </row>
    <row r="401" spans="1:14">
      <c r="A401" s="444">
        <v>27315</v>
      </c>
      <c r="B401" s="52">
        <f>+'2.- Base'!B401</f>
        <v>396</v>
      </c>
      <c r="C401" s="334">
        <f>+'2.- Base'!C401</f>
        <v>27315</v>
      </c>
      <c r="D401" s="81" t="str">
        <f>+'2.- Base'!D401</f>
        <v>Neurectomía, músculo de la corva</v>
      </c>
      <c r="E401" s="335">
        <f>+'2.- Base'!G401</f>
        <v>185.36332379349045</v>
      </c>
      <c r="F401" s="335">
        <f>+'2.- Base'!N401</f>
        <v>185.36332379349045</v>
      </c>
      <c r="G401" s="335">
        <f>VLOOKUP(C401,'2.- Base'!$C$6:$G$2390,5,0)</f>
        <v>185.36332379349045</v>
      </c>
      <c r="H401" s="335">
        <f>VLOOKUP(C401,'2.- Base'!J401:N2785,5,0)</f>
        <v>185.36332379349045</v>
      </c>
      <c r="J401" s="335">
        <v>17.811122759136822</v>
      </c>
      <c r="K401" s="335">
        <v>18.577398377674314</v>
      </c>
      <c r="L401" s="441"/>
      <c r="M401" s="451">
        <f t="shared" si="18"/>
        <v>203.17444655262727</v>
      </c>
      <c r="N401" s="451">
        <f t="shared" si="17"/>
        <v>203.94072217116477</v>
      </c>
    </row>
    <row r="402" spans="1:14">
      <c r="A402" s="444">
        <v>27320</v>
      </c>
      <c r="B402" s="52">
        <f>+'2.- Base'!B402</f>
        <v>397</v>
      </c>
      <c r="C402" s="334">
        <f>+'2.- Base'!C402</f>
        <v>27320</v>
      </c>
      <c r="D402" s="81" t="str">
        <f>+'2.- Base'!D402</f>
        <v>Neurectomía, poplítea (músculos gemelos)</v>
      </c>
      <c r="E402" s="335">
        <f>+'2.- Base'!G402</f>
        <v>185.36332379349045</v>
      </c>
      <c r="F402" s="335">
        <f>+'2.- Base'!N402</f>
        <v>185.36332379349045</v>
      </c>
      <c r="G402" s="335">
        <f>VLOOKUP(C402,'2.- Base'!$C$6:$G$2390,5,0)</f>
        <v>185.36332379349045</v>
      </c>
      <c r="H402" s="335">
        <f>VLOOKUP(C402,'2.- Base'!J402:N2786,5,0)</f>
        <v>185.36332379349045</v>
      </c>
      <c r="J402" s="335">
        <v>17.811122759136822</v>
      </c>
      <c r="K402" s="335">
        <v>18.577398377674314</v>
      </c>
      <c r="L402" s="441"/>
      <c r="M402" s="451">
        <f t="shared" si="18"/>
        <v>203.17444655262727</v>
      </c>
      <c r="N402" s="451">
        <f t="shared" si="17"/>
        <v>203.94072217116477</v>
      </c>
    </row>
    <row r="403" spans="1:14">
      <c r="A403" s="444">
        <v>27327</v>
      </c>
      <c r="B403" s="52">
        <f>+'2.- Base'!B403</f>
        <v>398</v>
      </c>
      <c r="C403" s="334">
        <f>+'2.- Base'!C403</f>
        <v>27327</v>
      </c>
      <c r="D403" s="81" t="str">
        <f>+'2.- Base'!D403</f>
        <v>Excisión de tumor de región del muslo o la rodilla; subcutánea</v>
      </c>
      <c r="E403" s="335">
        <f>+'2.- Base'!G403</f>
        <v>138.36292438271605</v>
      </c>
      <c r="F403" s="335">
        <f>+'2.- Base'!N403</f>
        <v>138.36292438271605</v>
      </c>
      <c r="G403" s="335">
        <f>VLOOKUP(C403,'2.- Base'!$C$6:$G$2390,5,0)</f>
        <v>138.36292438271605</v>
      </c>
      <c r="H403" s="335">
        <f>VLOOKUP(C403,'2.- Base'!J403:N2787,5,0)</f>
        <v>138.36292438271605</v>
      </c>
      <c r="J403" s="335">
        <v>20.467483956236322</v>
      </c>
      <c r="K403" s="335">
        <v>21.363687052146588</v>
      </c>
      <c r="L403" s="441"/>
      <c r="M403" s="451">
        <f t="shared" si="18"/>
        <v>158.83040833895237</v>
      </c>
      <c r="N403" s="451">
        <f t="shared" si="17"/>
        <v>159.72661143486263</v>
      </c>
    </row>
    <row r="404" spans="1:14" ht="25.5">
      <c r="A404" s="444">
        <v>27329</v>
      </c>
      <c r="B404" s="52">
        <f>+'2.- Base'!B404</f>
        <v>399</v>
      </c>
      <c r="C404" s="334">
        <f>+'2.- Base'!C404</f>
        <v>27329</v>
      </c>
      <c r="D404" s="81" t="str">
        <f>+'2.- Base'!D404</f>
        <v>Resección radical de tumor (p. ejm. Neoplasia Maligna), tejido blando o región del muslo o la rodilla</v>
      </c>
      <c r="E404" s="335">
        <f>+'2.- Base'!G404</f>
        <v>269.34754331088669</v>
      </c>
      <c r="F404" s="335">
        <f>+'2.- Base'!N404</f>
        <v>269.34754331088669</v>
      </c>
      <c r="G404" s="335">
        <f>VLOOKUP(C404,'2.- Base'!$C$6:$G$2390,5,0)</f>
        <v>269.34754331088669</v>
      </c>
      <c r="H404" s="335">
        <f>VLOOKUP(C404,'2.- Base'!J404:N2788,5,0)</f>
        <v>269.34754331088669</v>
      </c>
      <c r="J404" s="335">
        <v>24.310297175730113</v>
      </c>
      <c r="K404" s="335">
        <v>25.342992860597747</v>
      </c>
      <c r="L404" s="441"/>
      <c r="M404" s="451">
        <f t="shared" si="18"/>
        <v>293.65784048661681</v>
      </c>
      <c r="N404" s="451">
        <f t="shared" si="17"/>
        <v>294.69053617148444</v>
      </c>
    </row>
    <row r="405" spans="1:14">
      <c r="A405" s="444">
        <v>27340</v>
      </c>
      <c r="B405" s="52">
        <f>+'2.- Base'!B405</f>
        <v>400</v>
      </c>
      <c r="C405" s="334">
        <f>+'2.- Base'!C405</f>
        <v>27340</v>
      </c>
      <c r="D405" s="81" t="str">
        <f>+'2.- Base'!D405</f>
        <v>Excisión de bolsa sinovial prerrotuliana</v>
      </c>
      <c r="E405" s="335">
        <f>+'2.- Base'!G405</f>
        <v>21.065366561447814</v>
      </c>
      <c r="F405" s="335">
        <f>+'2.- Base'!N405</f>
        <v>21.065366561447814</v>
      </c>
      <c r="G405" s="335">
        <f>VLOOKUP(C405,'2.- Base'!$C$6:$G$2390,5,0)</f>
        <v>21.065366561447814</v>
      </c>
      <c r="H405" s="335">
        <f>VLOOKUP(C405,'2.- Base'!J405:N2789,5,0)</f>
        <v>21.065366561447814</v>
      </c>
      <c r="J405" s="335">
        <v>84.580885026600768</v>
      </c>
      <c r="K405" s="335">
        <v>89.440918512361677</v>
      </c>
      <c r="L405" s="441"/>
      <c r="M405" s="451">
        <f t="shared" si="18"/>
        <v>105.64625158804859</v>
      </c>
      <c r="N405" s="451">
        <f t="shared" si="17"/>
        <v>110.50628507380949</v>
      </c>
    </row>
    <row r="406" spans="1:14">
      <c r="A406" s="444">
        <v>27350</v>
      </c>
      <c r="B406" s="52">
        <f>+'2.- Base'!B406</f>
        <v>401</v>
      </c>
      <c r="C406" s="334">
        <f>+'2.- Base'!C406</f>
        <v>27350</v>
      </c>
      <c r="D406" s="81" t="str">
        <f>+'2.- Base'!D406</f>
        <v>Rotulectomía o Hemirotulectomía</v>
      </c>
      <c r="E406" s="335">
        <f>+'2.- Base'!G406</f>
        <v>185.85118855218852</v>
      </c>
      <c r="F406" s="335">
        <f>+'2.- Base'!N406</f>
        <v>185.85118855218852</v>
      </c>
      <c r="G406" s="335">
        <f>VLOOKUP(C406,'2.- Base'!$C$6:$G$2390,5,0)</f>
        <v>185.85118855218852</v>
      </c>
      <c r="H406" s="335">
        <f>VLOOKUP(C406,'2.- Base'!J406:N2790,5,0)</f>
        <v>185.85118855218852</v>
      </c>
      <c r="J406" s="335">
        <v>21.771863264058453</v>
      </c>
      <c r="K406" s="335">
        <v>22.714971717643067</v>
      </c>
      <c r="L406" s="441"/>
      <c r="M406" s="451">
        <f t="shared" si="18"/>
        <v>207.62305181624697</v>
      </c>
      <c r="N406" s="451">
        <f t="shared" si="17"/>
        <v>208.56616026983158</v>
      </c>
    </row>
    <row r="407" spans="1:14">
      <c r="A407" s="444">
        <v>27355</v>
      </c>
      <c r="B407" s="52">
        <f>+'2.- Base'!B407</f>
        <v>402</v>
      </c>
      <c r="C407" s="334">
        <f>+'2.- Base'!C407</f>
        <v>27355</v>
      </c>
      <c r="D407" s="81" t="str">
        <f>+'2.- Base'!D407</f>
        <v>Excisión o legrado de quiste óseo o tumor benigno de fémur</v>
      </c>
      <c r="E407" s="335">
        <f>+'2.- Base'!G407</f>
        <v>185.60725617283947</v>
      </c>
      <c r="F407" s="335">
        <f>+'2.- Base'!N407</f>
        <v>185.60725617283947</v>
      </c>
      <c r="G407" s="335">
        <f>VLOOKUP(C407,'2.- Base'!$C$6:$G$2390,5,0)</f>
        <v>185.60725617283947</v>
      </c>
      <c r="H407" s="335">
        <f>VLOOKUP(C407,'2.- Base'!J407:N2791,5,0)</f>
        <v>185.60725617283947</v>
      </c>
      <c r="J407" s="335">
        <v>19.791493011597652</v>
      </c>
      <c r="K407" s="335">
        <v>20.64618504765869</v>
      </c>
      <c r="L407" s="441"/>
      <c r="M407" s="451">
        <f t="shared" si="18"/>
        <v>205.39874918443712</v>
      </c>
      <c r="N407" s="451">
        <f t="shared" si="17"/>
        <v>206.25344122049816</v>
      </c>
    </row>
    <row r="408" spans="1:14" ht="25.5">
      <c r="A408" s="444">
        <v>27360</v>
      </c>
      <c r="B408" s="52">
        <f>+'2.- Base'!B408</f>
        <v>403</v>
      </c>
      <c r="C408" s="334">
        <f>+'2.- Base'!C408</f>
        <v>27360</v>
      </c>
      <c r="D408" s="81" t="str">
        <f>+'2.- Base'!D408</f>
        <v>Excisión parcial (craterización, saucerización, o diafisectomía) de hueso, fémur, tibia proximal y/o peroné</v>
      </c>
      <c r="E408" s="335">
        <f>+'2.- Base'!G408</f>
        <v>269.34754331088669</v>
      </c>
      <c r="F408" s="335">
        <f>+'2.- Base'!N408</f>
        <v>269.34754331088669</v>
      </c>
      <c r="G408" s="335">
        <f>VLOOKUP(C408,'2.- Base'!$C$6:$G$2390,5,0)</f>
        <v>269.34754331088669</v>
      </c>
      <c r="H408" s="335">
        <f>VLOOKUP(C408,'2.- Base'!J408:N2792,5,0)</f>
        <v>269.34754331088669</v>
      </c>
      <c r="J408" s="335">
        <v>24.310297175730113</v>
      </c>
      <c r="K408" s="335">
        <v>25.342992860597747</v>
      </c>
      <c r="L408" s="441"/>
      <c r="M408" s="451">
        <f t="shared" si="18"/>
        <v>293.65784048661681</v>
      </c>
      <c r="N408" s="451">
        <f t="shared" si="17"/>
        <v>294.69053617148444</v>
      </c>
    </row>
    <row r="409" spans="1:14">
      <c r="A409" s="444">
        <v>27365</v>
      </c>
      <c r="B409" s="52">
        <f>+'2.- Base'!B409</f>
        <v>404</v>
      </c>
      <c r="C409" s="334">
        <f>+'2.- Base'!C409</f>
        <v>27365</v>
      </c>
      <c r="D409" s="81" t="str">
        <f>+'2.- Base'!D409</f>
        <v>Resección radical de tumor, hueso, fémur o rodilla</v>
      </c>
      <c r="E409" s="335">
        <f>+'2.- Base'!G409</f>
        <v>269.34754331088669</v>
      </c>
      <c r="F409" s="335">
        <f>+'2.- Base'!N409</f>
        <v>269.34754331088669</v>
      </c>
      <c r="G409" s="335">
        <f>VLOOKUP(C409,'2.- Base'!$C$6:$G$2390,5,0)</f>
        <v>269.34754331088669</v>
      </c>
      <c r="H409" s="335">
        <f>VLOOKUP(C409,'2.- Base'!J409:N2793,5,0)</f>
        <v>269.34754331088669</v>
      </c>
      <c r="J409" s="335">
        <v>24.310297175730113</v>
      </c>
      <c r="K409" s="335">
        <v>25.342992860597747</v>
      </c>
      <c r="L409" s="441"/>
      <c r="M409" s="451">
        <f t="shared" si="18"/>
        <v>293.65784048661681</v>
      </c>
      <c r="N409" s="451">
        <f t="shared" si="17"/>
        <v>294.69053617148444</v>
      </c>
    </row>
    <row r="410" spans="1:14">
      <c r="A410" s="444">
        <v>27372</v>
      </c>
      <c r="B410" s="52">
        <f>+'2.- Base'!B410</f>
        <v>405</v>
      </c>
      <c r="C410" s="334">
        <f>+'2.- Base'!C410</f>
        <v>27372</v>
      </c>
      <c r="D410" s="81" t="str">
        <f>+'2.- Base'!D410</f>
        <v>Extirpación de cuerpo extraño, profundo, región del muslo o de la rodilla</v>
      </c>
      <c r="E410" s="335">
        <f>+'2.- Base'!G410</f>
        <v>167.28135760381593</v>
      </c>
      <c r="F410" s="335">
        <f>+'2.- Base'!N410</f>
        <v>167.28135760381593</v>
      </c>
      <c r="G410" s="335">
        <f>VLOOKUP(C410,'2.- Base'!$C$6:$G$2390,5,0)</f>
        <v>167.28135760381593</v>
      </c>
      <c r="H410" s="335">
        <f>VLOOKUP(C410,'2.- Base'!J410:N2794,5,0)</f>
        <v>167.28135760381593</v>
      </c>
      <c r="J410" s="335">
        <v>16.820937632906436</v>
      </c>
      <c r="K410" s="335">
        <v>17.543005042682182</v>
      </c>
      <c r="L410" s="441"/>
      <c r="M410" s="451">
        <f t="shared" si="18"/>
        <v>184.10229523672237</v>
      </c>
      <c r="N410" s="451">
        <f t="shared" si="17"/>
        <v>184.82436264649812</v>
      </c>
    </row>
    <row r="411" spans="1:14">
      <c r="A411" s="444">
        <v>27380</v>
      </c>
      <c r="B411" s="52">
        <f>+'2.- Base'!B411</f>
        <v>406</v>
      </c>
      <c r="C411" s="334">
        <f>+'2.- Base'!C411</f>
        <v>27380</v>
      </c>
      <c r="D411" s="81" t="str">
        <f>+'2.- Base'!D411</f>
        <v>Sutura de tendón infrarrotuliano</v>
      </c>
      <c r="E411" s="335">
        <f>+'2.- Base'!G411</f>
        <v>185.24135760381591</v>
      </c>
      <c r="F411" s="335">
        <f>+'2.- Base'!N411</f>
        <v>185.24135760381591</v>
      </c>
      <c r="G411" s="335">
        <f>VLOOKUP(C411,'2.- Base'!$C$6:$G$2390,5,0)</f>
        <v>185.24135760381591</v>
      </c>
      <c r="H411" s="335">
        <f>VLOOKUP(C411,'2.- Base'!J411:N2795,5,0)</f>
        <v>185.24135760381591</v>
      </c>
      <c r="J411" s="335">
        <v>16.820937632906436</v>
      </c>
      <c r="K411" s="335">
        <v>17.543005042682182</v>
      </c>
      <c r="L411" s="441"/>
      <c r="M411" s="451">
        <f t="shared" si="18"/>
        <v>202.06229523672235</v>
      </c>
      <c r="N411" s="451">
        <f t="shared" si="17"/>
        <v>202.7843626464981</v>
      </c>
    </row>
    <row r="412" spans="1:14" ht="25.5">
      <c r="A412" s="444">
        <v>27385</v>
      </c>
      <c r="B412" s="52">
        <f>+'2.- Base'!B412</f>
        <v>407</v>
      </c>
      <c r="C412" s="334">
        <f>+'2.- Base'!C412</f>
        <v>27385</v>
      </c>
      <c r="D412" s="81" t="str">
        <f>+'2.- Base'!D412</f>
        <v>Sutura de ruptura del músculo cuádriceps o de unidad músculotendinosa de la corva</v>
      </c>
      <c r="E412" s="335">
        <f>+'2.- Base'!G412</f>
        <v>138.12252560325476</v>
      </c>
      <c r="F412" s="335">
        <f>+'2.- Base'!N412</f>
        <v>138.12252560325476</v>
      </c>
      <c r="G412" s="335">
        <f>VLOOKUP(C412,'2.- Base'!$C$6:$G$2390,5,0)</f>
        <v>138.12252560325476</v>
      </c>
      <c r="H412" s="335">
        <f>VLOOKUP(C412,'2.- Base'!J412:N2796,5,0)</f>
        <v>138.12252560325476</v>
      </c>
      <c r="J412" s="335">
        <v>17.391551199676741</v>
      </c>
      <c r="K412" s="335">
        <v>18.148688297945739</v>
      </c>
      <c r="L412" s="441"/>
      <c r="M412" s="451">
        <f t="shared" si="18"/>
        <v>155.5140768029315</v>
      </c>
      <c r="N412" s="451">
        <f t="shared" si="17"/>
        <v>156.2712139012005</v>
      </c>
    </row>
    <row r="413" spans="1:14" ht="25.5">
      <c r="A413" s="444">
        <v>27390</v>
      </c>
      <c r="B413" s="52">
        <f>+'2.- Base'!B413</f>
        <v>408</v>
      </c>
      <c r="C413" s="334">
        <f>+'2.- Base'!C413</f>
        <v>27390</v>
      </c>
      <c r="D413" s="81" t="str">
        <f>+'2.- Base'!D413</f>
        <v>Tenotomía abierta de tendones de la corva, rodilla hasta cadera, uno o más tendones</v>
      </c>
      <c r="E413" s="335">
        <f>+'2.- Base'!G413</f>
        <v>185.24135760381591</v>
      </c>
      <c r="F413" s="335">
        <f>+'2.- Base'!N413</f>
        <v>185.24135760381591</v>
      </c>
      <c r="G413" s="335">
        <f>VLOOKUP(C413,'2.- Base'!$C$6:$G$2390,5,0)</f>
        <v>185.24135760381591</v>
      </c>
      <c r="H413" s="335">
        <f>VLOOKUP(C413,'2.- Base'!J413:N2797,5,0)</f>
        <v>185.24135760381591</v>
      </c>
      <c r="J413" s="335">
        <v>16.820937632906436</v>
      </c>
      <c r="K413" s="335">
        <v>17.543005042682182</v>
      </c>
      <c r="L413" s="441"/>
      <c r="M413" s="451">
        <f t="shared" si="18"/>
        <v>202.06229523672235</v>
      </c>
      <c r="N413" s="451">
        <f t="shared" si="17"/>
        <v>202.7843626464981</v>
      </c>
    </row>
    <row r="414" spans="1:14">
      <c r="A414" s="444">
        <v>27393</v>
      </c>
      <c r="B414" s="52">
        <f>+'2.- Base'!B414</f>
        <v>409</v>
      </c>
      <c r="C414" s="334">
        <f>+'2.- Base'!C414</f>
        <v>27393</v>
      </c>
      <c r="D414" s="81" t="str">
        <f>+'2.- Base'!D414</f>
        <v>Alargamiento de tendón de la corva</v>
      </c>
      <c r="E414" s="335">
        <f>+'2.- Base'!G414</f>
        <v>288.95727283950612</v>
      </c>
      <c r="F414" s="335">
        <f>+'2.- Base'!N414</f>
        <v>288.95727283950612</v>
      </c>
      <c r="G414" s="335">
        <f>VLOOKUP(C414,'2.- Base'!$C$6:$G$2390,5,0)</f>
        <v>288.95727283950612</v>
      </c>
      <c r="H414" s="335">
        <f>VLOOKUP(C414,'2.- Base'!J414:N2798,5,0)</f>
        <v>288.95727283950612</v>
      </c>
      <c r="J414" s="335">
        <v>19.791493011597652</v>
      </c>
      <c r="K414" s="335">
        <v>20.646185047658719</v>
      </c>
      <c r="L414" s="441"/>
      <c r="M414" s="451">
        <f t="shared" si="18"/>
        <v>308.74876585110377</v>
      </c>
      <c r="N414" s="451">
        <f t="shared" si="17"/>
        <v>309.60345788716484</v>
      </c>
    </row>
    <row r="415" spans="1:14">
      <c r="A415" s="444">
        <v>27396</v>
      </c>
      <c r="B415" s="52">
        <f>+'2.- Base'!B415</f>
        <v>410</v>
      </c>
      <c r="C415" s="334">
        <f>+'2.- Base'!C415</f>
        <v>27396</v>
      </c>
      <c r="D415" s="81" t="str">
        <f>+'2.- Base'!D415</f>
        <v>Trasplante de tendón de la corva a la rótula</v>
      </c>
      <c r="E415" s="335">
        <f>+'2.- Base'!G415</f>
        <v>288.95727283950612</v>
      </c>
      <c r="F415" s="335">
        <f>+'2.- Base'!N415</f>
        <v>288.95727283950612</v>
      </c>
      <c r="G415" s="335">
        <f>VLOOKUP(C415,'2.- Base'!$C$6:$G$2390,5,0)</f>
        <v>288.95727283950612</v>
      </c>
      <c r="H415" s="335">
        <f>VLOOKUP(C415,'2.- Base'!J415:N2799,5,0)</f>
        <v>288.95727283950612</v>
      </c>
      <c r="J415" s="335">
        <v>19.791493011597652</v>
      </c>
      <c r="K415" s="335">
        <v>20.646185047658719</v>
      </c>
      <c r="L415" s="441"/>
      <c r="M415" s="451">
        <f t="shared" si="18"/>
        <v>308.74876585110377</v>
      </c>
      <c r="N415" s="451">
        <f t="shared" si="17"/>
        <v>309.60345788716484</v>
      </c>
    </row>
    <row r="416" spans="1:14">
      <c r="A416" s="444">
        <v>27400</v>
      </c>
      <c r="B416" s="52">
        <f>+'2.- Base'!B416</f>
        <v>411</v>
      </c>
      <c r="C416" s="334">
        <f>+'2.- Base'!C416</f>
        <v>27400</v>
      </c>
      <c r="D416" s="81" t="str">
        <f>+'2.- Base'!D416</f>
        <v>Traslado de tendón o músculo de la corva al fémur</v>
      </c>
      <c r="E416" s="335">
        <f>+'2.- Base'!G416</f>
        <v>268.8596785521886</v>
      </c>
      <c r="F416" s="335">
        <f>+'2.- Base'!N416</f>
        <v>268.8596785521886</v>
      </c>
      <c r="G416" s="335">
        <f>VLOOKUP(C416,'2.- Base'!$C$6:$G$2390,5,0)</f>
        <v>268.8596785521886</v>
      </c>
      <c r="H416" s="335">
        <f>VLOOKUP(C416,'2.- Base'!J416:N2800,5,0)</f>
        <v>268.8596785521886</v>
      </c>
      <c r="J416" s="335">
        <v>20.574918446656511</v>
      </c>
      <c r="K416" s="335">
        <v>21.444556918123908</v>
      </c>
      <c r="L416" s="441"/>
      <c r="M416" s="451">
        <f t="shared" si="18"/>
        <v>289.43459699884511</v>
      </c>
      <c r="N416" s="451">
        <f t="shared" si="17"/>
        <v>290.30423547031251</v>
      </c>
    </row>
    <row r="417" spans="1:14">
      <c r="A417" s="444">
        <v>27403</v>
      </c>
      <c r="B417" s="52">
        <f>+'2.- Base'!B417</f>
        <v>412</v>
      </c>
      <c r="C417" s="334">
        <f>+'2.- Base'!C417</f>
        <v>27403</v>
      </c>
      <c r="D417" s="81" t="str">
        <f>+'2.- Base'!D417</f>
        <v>Artrotomía de rodilla con reparación de menisco</v>
      </c>
      <c r="E417" s="335">
        <f>+'2.- Base'!G417</f>
        <v>167.89118855218854</v>
      </c>
      <c r="F417" s="335">
        <f>+'2.- Base'!N417</f>
        <v>167.89118855218854</v>
      </c>
      <c r="G417" s="335">
        <f>VLOOKUP(C417,'2.- Base'!$C$6:$G$2390,5,0)</f>
        <v>167.89118855218854</v>
      </c>
      <c r="H417" s="335">
        <f>VLOOKUP(C417,'2.- Base'!J417:N2801,5,0)</f>
        <v>167.89118855218854</v>
      </c>
      <c r="J417" s="335">
        <v>21.771863264058453</v>
      </c>
      <c r="K417" s="335">
        <v>22.714971717643067</v>
      </c>
      <c r="L417" s="441"/>
      <c r="M417" s="451">
        <f t="shared" si="18"/>
        <v>189.66305181624699</v>
      </c>
      <c r="N417" s="451">
        <f t="shared" si="17"/>
        <v>190.60616026983161</v>
      </c>
    </row>
    <row r="418" spans="1:14">
      <c r="A418" s="444">
        <v>27405</v>
      </c>
      <c r="B418" s="52">
        <f>+'2.- Base'!B418</f>
        <v>413</v>
      </c>
      <c r="C418" s="334">
        <f>+'2.- Base'!C418</f>
        <v>27405</v>
      </c>
      <c r="D418" s="81" t="str">
        <f>+'2.- Base'!D418</f>
        <v>Corrección de cápsula y/o ligamentos de rodilla</v>
      </c>
      <c r="E418" s="335">
        <f>+'2.- Base'!G418</f>
        <v>185.60725617283947</v>
      </c>
      <c r="F418" s="335">
        <f>+'2.- Base'!N418</f>
        <v>185.60725617283947</v>
      </c>
      <c r="G418" s="335">
        <f>VLOOKUP(C418,'2.- Base'!$C$6:$G$2390,5,0)</f>
        <v>185.60725617283947</v>
      </c>
      <c r="H418" s="335">
        <f>VLOOKUP(C418,'2.- Base'!J418:N2802,5,0)</f>
        <v>185.60725617283947</v>
      </c>
      <c r="J418" s="335">
        <v>19.791493011597652</v>
      </c>
      <c r="K418" s="335">
        <v>20.64618504765869</v>
      </c>
      <c r="L418" s="441"/>
      <c r="M418" s="451">
        <f t="shared" si="18"/>
        <v>205.39874918443712</v>
      </c>
      <c r="N418" s="451">
        <f t="shared" si="17"/>
        <v>206.25344122049816</v>
      </c>
    </row>
    <row r="419" spans="1:14">
      <c r="A419" s="444">
        <v>27418</v>
      </c>
      <c r="B419" s="52">
        <f>+'2.- Base'!B419</f>
        <v>414</v>
      </c>
      <c r="C419" s="334">
        <f>+'2.- Base'!C419</f>
        <v>27418</v>
      </c>
      <c r="D419" s="81" t="str">
        <f>+'2.- Base'!D419</f>
        <v>Plastía de tuberosidad anterior de la tibia</v>
      </c>
      <c r="E419" s="335">
        <f>+'2.- Base'!G419</f>
        <v>184.87545903479236</v>
      </c>
      <c r="F419" s="335">
        <f>+'2.- Base'!N419</f>
        <v>184.87545903479236</v>
      </c>
      <c r="G419" s="335">
        <f>VLOOKUP(C419,'2.- Base'!$C$6:$G$2390,5,0)</f>
        <v>184.87545903479236</v>
      </c>
      <c r="H419" s="335">
        <f>VLOOKUP(C419,'2.- Base'!J419:N2803,5,0)</f>
        <v>184.87545903479236</v>
      </c>
      <c r="J419" s="335">
        <v>13.850382254215219</v>
      </c>
      <c r="K419" s="335">
        <v>14.439825037705617</v>
      </c>
      <c r="L419" s="441"/>
      <c r="M419" s="451">
        <f t="shared" si="18"/>
        <v>198.72584128900758</v>
      </c>
      <c r="N419" s="451">
        <f t="shared" si="17"/>
        <v>199.31528407249797</v>
      </c>
    </row>
    <row r="420" spans="1:14">
      <c r="A420" s="444">
        <v>27420</v>
      </c>
      <c r="B420" s="52">
        <f>+'2.- Base'!B420</f>
        <v>415</v>
      </c>
      <c r="C420" s="334">
        <f>+'2.- Base'!C420</f>
        <v>27420</v>
      </c>
      <c r="D420" s="81" t="str">
        <f>+'2.- Base'!D420</f>
        <v>Reconstrucción de luxación de rótula</v>
      </c>
      <c r="E420" s="335">
        <f>+'2.- Base'!G420</f>
        <v>184.87545903479236</v>
      </c>
      <c r="F420" s="335">
        <f>+'2.- Base'!N420</f>
        <v>184.87545903479236</v>
      </c>
      <c r="G420" s="335">
        <f>VLOOKUP(C420,'2.- Base'!$C$6:$G$2390,5,0)</f>
        <v>184.87545903479236</v>
      </c>
      <c r="H420" s="335">
        <f>VLOOKUP(C420,'2.- Base'!J420:N2804,5,0)</f>
        <v>184.87545903479236</v>
      </c>
      <c r="J420" s="335">
        <v>13.850382254215219</v>
      </c>
      <c r="K420" s="335">
        <v>14.439825037705617</v>
      </c>
      <c r="L420" s="441"/>
      <c r="M420" s="451">
        <f t="shared" si="18"/>
        <v>198.72584128900758</v>
      </c>
      <c r="N420" s="451">
        <f t="shared" si="17"/>
        <v>199.31528407249797</v>
      </c>
    </row>
    <row r="421" spans="1:14">
      <c r="A421" s="444">
        <v>27425</v>
      </c>
      <c r="B421" s="52">
        <f>+'2.- Base'!B421</f>
        <v>416</v>
      </c>
      <c r="C421" s="334">
        <f>+'2.- Base'!C421</f>
        <v>27425</v>
      </c>
      <c r="D421" s="81" t="str">
        <f>+'2.- Base'!D421</f>
        <v>Liberación del retináculo lateral</v>
      </c>
      <c r="E421" s="335">
        <f>+'2.- Base'!G421</f>
        <v>184.87545903479236</v>
      </c>
      <c r="F421" s="335">
        <f>+'2.- Base'!N421</f>
        <v>184.87545903479236</v>
      </c>
      <c r="G421" s="335">
        <f>VLOOKUP(C421,'2.- Base'!$C$6:$G$2390,5,0)</f>
        <v>184.87545903479236</v>
      </c>
      <c r="H421" s="335">
        <f>VLOOKUP(C421,'2.- Base'!J421:N2805,5,0)</f>
        <v>184.87545903479236</v>
      </c>
      <c r="J421" s="335">
        <v>13.850382254215219</v>
      </c>
      <c r="K421" s="335">
        <v>14.439825037705617</v>
      </c>
      <c r="L421" s="441"/>
      <c r="M421" s="451">
        <f t="shared" si="18"/>
        <v>198.72584128900758</v>
      </c>
      <c r="N421" s="451">
        <f t="shared" si="17"/>
        <v>199.31528407249797</v>
      </c>
    </row>
    <row r="422" spans="1:14">
      <c r="A422" s="444">
        <v>27427</v>
      </c>
      <c r="B422" s="52">
        <f>+'2.- Base'!B422</f>
        <v>417</v>
      </c>
      <c r="C422" s="334">
        <f>+'2.- Base'!C422</f>
        <v>27427</v>
      </c>
      <c r="D422" s="81" t="str">
        <f>+'2.- Base'!D422</f>
        <v>Reconstrucción extraarticular de ligamentos de rodilla</v>
      </c>
      <c r="E422" s="335">
        <f>+'2.- Base'!G422</f>
        <v>184.87545903479236</v>
      </c>
      <c r="F422" s="335">
        <f>+'2.- Base'!N422</f>
        <v>184.87545903479236</v>
      </c>
      <c r="G422" s="335">
        <f>VLOOKUP(C422,'2.- Base'!$C$6:$G$2390,5,0)</f>
        <v>184.87545903479236</v>
      </c>
      <c r="H422" s="335">
        <f>VLOOKUP(C422,'2.- Base'!J422:N2806,5,0)</f>
        <v>184.87545903479236</v>
      </c>
      <c r="J422" s="335">
        <v>13.850382254215219</v>
      </c>
      <c r="K422" s="335">
        <v>14.439825037705617</v>
      </c>
      <c r="L422" s="441"/>
      <c r="M422" s="451">
        <f t="shared" si="18"/>
        <v>198.72584128900758</v>
      </c>
      <c r="N422" s="451">
        <f t="shared" si="17"/>
        <v>199.31528407249797</v>
      </c>
    </row>
    <row r="423" spans="1:14">
      <c r="A423" s="444">
        <v>27428</v>
      </c>
      <c r="B423" s="52">
        <f>+'2.- Base'!B423</f>
        <v>418</v>
      </c>
      <c r="C423" s="334">
        <f>+'2.- Base'!C423</f>
        <v>27428</v>
      </c>
      <c r="D423" s="81" t="str">
        <f>+'2.- Base'!D423</f>
        <v>Reconstrucción intraarticular de ligamentos de rodilla</v>
      </c>
      <c r="E423" s="335">
        <f>+'2.- Base'!G423</f>
        <v>268.24984760381597</v>
      </c>
      <c r="F423" s="335">
        <f>+'2.- Base'!N423</f>
        <v>268.24984760381597</v>
      </c>
      <c r="G423" s="335">
        <f>VLOOKUP(C423,'2.- Base'!$C$6:$G$2390,5,0)</f>
        <v>268.24984760381597</v>
      </c>
      <c r="H423" s="335">
        <f>VLOOKUP(C423,'2.- Base'!J423:N2807,5,0)</f>
        <v>268.24984760381597</v>
      </c>
      <c r="J423" s="335">
        <v>15.905695035314409</v>
      </c>
      <c r="K423" s="335">
        <v>16.571511990031695</v>
      </c>
      <c r="L423" s="441"/>
      <c r="M423" s="451">
        <f t="shared" si="18"/>
        <v>284.15554263913037</v>
      </c>
      <c r="N423" s="451">
        <f t="shared" si="17"/>
        <v>284.82135959384766</v>
      </c>
    </row>
    <row r="424" spans="1:14">
      <c r="A424" s="444">
        <v>27430</v>
      </c>
      <c r="B424" s="52">
        <f>+'2.- Base'!B424</f>
        <v>419</v>
      </c>
      <c r="C424" s="334">
        <f>+'2.- Base'!C424</f>
        <v>27430</v>
      </c>
      <c r="D424" s="81" t="str">
        <f>+'2.- Base'!D424</f>
        <v>Cuadriceplastía</v>
      </c>
      <c r="E424" s="335">
        <f>+'2.- Base'!G424</f>
        <v>185.24135760381591</v>
      </c>
      <c r="F424" s="335">
        <f>+'2.- Base'!N424</f>
        <v>185.24135760381591</v>
      </c>
      <c r="G424" s="335">
        <f>VLOOKUP(C424,'2.- Base'!$C$6:$G$2390,5,0)</f>
        <v>185.24135760381591</v>
      </c>
      <c r="H424" s="335">
        <f>VLOOKUP(C424,'2.- Base'!J424:N2808,5,0)</f>
        <v>185.24135760381591</v>
      </c>
      <c r="J424" s="335">
        <v>16.820937632906436</v>
      </c>
      <c r="K424" s="335">
        <v>17.543005042682182</v>
      </c>
      <c r="L424" s="441"/>
      <c r="M424" s="451">
        <f t="shared" si="18"/>
        <v>202.06229523672235</v>
      </c>
      <c r="N424" s="451">
        <f t="shared" si="17"/>
        <v>202.7843626464981</v>
      </c>
    </row>
    <row r="425" spans="1:14">
      <c r="A425" s="444">
        <v>27435</v>
      </c>
      <c r="B425" s="52">
        <f>+'2.- Base'!B425</f>
        <v>420</v>
      </c>
      <c r="C425" s="334">
        <f>+'2.- Base'!C425</f>
        <v>27435</v>
      </c>
      <c r="D425" s="81" t="str">
        <f>+'2.- Base'!D425</f>
        <v>Capsulotomía de rodilla, liberación de la cápsula posterior</v>
      </c>
      <c r="E425" s="335">
        <f>+'2.- Base'!G425</f>
        <v>166.91545903479238</v>
      </c>
      <c r="F425" s="335">
        <f>+'2.- Base'!N425</f>
        <v>166.91545903479238</v>
      </c>
      <c r="G425" s="335">
        <f>VLOOKUP(C425,'2.- Base'!$C$6:$G$2390,5,0)</f>
        <v>166.91545903479238</v>
      </c>
      <c r="H425" s="335">
        <f>VLOOKUP(C425,'2.- Base'!J425:N2809,5,0)</f>
        <v>166.91545903479238</v>
      </c>
      <c r="J425" s="335">
        <v>13.850382254215219</v>
      </c>
      <c r="K425" s="335">
        <v>14.439825037705617</v>
      </c>
      <c r="L425" s="441"/>
      <c r="M425" s="451">
        <f t="shared" si="18"/>
        <v>180.7658412890076</v>
      </c>
      <c r="N425" s="451">
        <f t="shared" si="17"/>
        <v>181.35528407249799</v>
      </c>
    </row>
    <row r="426" spans="1:14">
      <c r="A426" s="444">
        <v>27437</v>
      </c>
      <c r="B426" s="52">
        <f>+'2.- Base'!B426</f>
        <v>421</v>
      </c>
      <c r="C426" s="334">
        <f>+'2.- Base'!C426</f>
        <v>27437</v>
      </c>
      <c r="D426" s="81" t="str">
        <f>+'2.- Base'!D426</f>
        <v>Artroplastía de rodilla</v>
      </c>
      <c r="E426" s="335">
        <f>+'2.- Base'!G426</f>
        <v>187.07085044893375</v>
      </c>
      <c r="F426" s="335">
        <f>+'2.- Base'!N426</f>
        <v>187.07085044893375</v>
      </c>
      <c r="G426" s="335">
        <f>VLOOKUP(C426,'2.- Base'!$C$6:$G$2390,5,0)</f>
        <v>187.07085044893375</v>
      </c>
      <c r="H426" s="335">
        <f>VLOOKUP(C426,'2.- Base'!J426:N2810,5,0)</f>
        <v>187.07085044893375</v>
      </c>
      <c r="J426" s="335">
        <v>31.673714526362431</v>
      </c>
      <c r="K426" s="335">
        <v>33.058905067564837</v>
      </c>
      <c r="L426" s="441"/>
      <c r="M426" s="451">
        <f t="shared" si="18"/>
        <v>218.74456497529619</v>
      </c>
      <c r="N426" s="451">
        <f t="shared" si="17"/>
        <v>220.12975551649859</v>
      </c>
    </row>
    <row r="427" spans="1:14">
      <c r="A427" s="444">
        <v>27448</v>
      </c>
      <c r="B427" s="52">
        <f>+'2.- Base'!B427</f>
        <v>422</v>
      </c>
      <c r="C427" s="334">
        <f>+'2.- Base'!C427</f>
        <v>27448</v>
      </c>
      <c r="D427" s="81" t="str">
        <f>+'2.- Base'!D427</f>
        <v>Osteotomía de fémur</v>
      </c>
      <c r="E427" s="335">
        <f>+'2.- Base'!G427</f>
        <v>186.33905331088661</v>
      </c>
      <c r="F427" s="335">
        <f>+'2.- Base'!N427</f>
        <v>186.33905331088661</v>
      </c>
      <c r="G427" s="335">
        <f>VLOOKUP(C427,'2.- Base'!$C$6:$G$2390,5,0)</f>
        <v>186.33905331088661</v>
      </c>
      <c r="H427" s="335">
        <f>VLOOKUP(C427,'2.- Base'!J427:N2811,5,0)</f>
        <v>186.33905331088661</v>
      </c>
      <c r="J427" s="335">
        <v>25.732603768980056</v>
      </c>
      <c r="K427" s="335">
        <v>26.852545057611792</v>
      </c>
      <c r="L427" s="441"/>
      <c r="M427" s="451">
        <f t="shared" si="18"/>
        <v>212.07165707986667</v>
      </c>
      <c r="N427" s="451">
        <f t="shared" si="17"/>
        <v>213.1915983684984</v>
      </c>
    </row>
    <row r="428" spans="1:14">
      <c r="A428" s="444">
        <v>27455</v>
      </c>
      <c r="B428" s="52">
        <f>+'2.- Base'!B428</f>
        <v>423</v>
      </c>
      <c r="C428" s="334">
        <f>+'2.- Base'!C428</f>
        <v>27455</v>
      </c>
      <c r="D428" s="81" t="str">
        <f>+'2.- Base'!D428</f>
        <v>Osteotomía tibia proximal, incluyendo excisión u osteotomía de peroné</v>
      </c>
      <c r="E428" s="335">
        <f>+'2.- Base'!G428</f>
        <v>168.37905331088663</v>
      </c>
      <c r="F428" s="335">
        <f>+'2.- Base'!N428</f>
        <v>168.37905331088663</v>
      </c>
      <c r="G428" s="335">
        <f>VLOOKUP(C428,'2.- Base'!$C$6:$G$2390,5,0)</f>
        <v>168.37905331088663</v>
      </c>
      <c r="H428" s="335">
        <f>VLOOKUP(C428,'2.- Base'!J428:N2812,5,0)</f>
        <v>168.37905331088663</v>
      </c>
      <c r="J428" s="335">
        <v>25.732603768980056</v>
      </c>
      <c r="K428" s="335">
        <v>26.852545057611792</v>
      </c>
      <c r="L428" s="441"/>
      <c r="M428" s="451">
        <f t="shared" si="18"/>
        <v>194.11165707986669</v>
      </c>
      <c r="N428" s="451">
        <f t="shared" si="17"/>
        <v>195.23159836849842</v>
      </c>
    </row>
    <row r="429" spans="1:14">
      <c r="A429" s="444">
        <v>27465</v>
      </c>
      <c r="B429" s="52">
        <f>+'2.- Base'!B429</f>
        <v>424</v>
      </c>
      <c r="C429" s="334">
        <f>+'2.- Base'!C429</f>
        <v>27465</v>
      </c>
      <c r="D429" s="81" t="str">
        <f>+'2.- Base'!D429</f>
        <v>Osteoplastía de fémur, acortamiento</v>
      </c>
      <c r="E429" s="335">
        <f>+'2.- Base'!G429</f>
        <v>168.01315474186308</v>
      </c>
      <c r="F429" s="335">
        <f>+'2.- Base'!N429</f>
        <v>168.01315474186308</v>
      </c>
      <c r="G429" s="335">
        <f>VLOOKUP(C429,'2.- Base'!$C$6:$G$2390,5,0)</f>
        <v>168.01315474186308</v>
      </c>
      <c r="H429" s="335">
        <f>VLOOKUP(C429,'2.- Base'!J429:N2813,5,0)</f>
        <v>168.01315474186308</v>
      </c>
      <c r="J429" s="335">
        <v>22.76204839028884</v>
      </c>
      <c r="K429" s="335">
        <v>23.749365052635255</v>
      </c>
      <c r="L429" s="441"/>
      <c r="M429" s="451">
        <f t="shared" si="18"/>
        <v>190.77520313215192</v>
      </c>
      <c r="N429" s="451">
        <f t="shared" si="17"/>
        <v>191.76251979449833</v>
      </c>
    </row>
    <row r="430" spans="1:14">
      <c r="A430" s="444">
        <v>27466</v>
      </c>
      <c r="B430" s="52">
        <f>+'2.- Base'!B430</f>
        <v>425</v>
      </c>
      <c r="C430" s="334">
        <f>+'2.- Base'!C430</f>
        <v>27466</v>
      </c>
      <c r="D430" s="81" t="str">
        <f>+'2.- Base'!D430</f>
        <v>Osteoplastía de fémur, alargamiento</v>
      </c>
      <c r="E430" s="335">
        <f>+'2.- Base'!G430</f>
        <v>268.98164474186308</v>
      </c>
      <c r="F430" s="335">
        <f>+'2.- Base'!N430</f>
        <v>268.98164474186308</v>
      </c>
      <c r="G430" s="335">
        <f>VLOOKUP(C430,'2.- Base'!$C$6:$G$2390,5,0)</f>
        <v>268.98164474186308</v>
      </c>
      <c r="H430" s="335">
        <f>VLOOKUP(C430,'2.- Base'!J430:N2814,5,0)</f>
        <v>268.98164474186308</v>
      </c>
      <c r="J430" s="335">
        <v>21.508763128924954</v>
      </c>
      <c r="K430" s="335">
        <v>22.419165903742453</v>
      </c>
      <c r="L430" s="441"/>
      <c r="M430" s="451">
        <f t="shared" si="18"/>
        <v>290.49040787078803</v>
      </c>
      <c r="N430" s="451">
        <f t="shared" si="17"/>
        <v>291.40081064560553</v>
      </c>
    </row>
    <row r="431" spans="1:14" ht="25.5">
      <c r="A431" s="444">
        <v>27468</v>
      </c>
      <c r="B431" s="52">
        <f>+'2.- Base'!B431</f>
        <v>426</v>
      </c>
      <c r="C431" s="334">
        <f>+'2.- Base'!C431</f>
        <v>27468</v>
      </c>
      <c r="D431" s="81" t="str">
        <f>+'2.- Base'!D431</f>
        <v>Osteoplastía de fémur; combinado, alargamiento y acortamiento con transferencia de segmento femoral</v>
      </c>
      <c r="E431" s="335">
        <f>+'2.- Base'!G431</f>
        <v>269.34754331088669</v>
      </c>
      <c r="F431" s="335">
        <f>+'2.- Base'!N431</f>
        <v>269.34754331088669</v>
      </c>
      <c r="G431" s="335">
        <f>VLOOKUP(C431,'2.- Base'!$C$6:$G$2390,5,0)</f>
        <v>269.34754331088669</v>
      </c>
      <c r="H431" s="335">
        <f>VLOOKUP(C431,'2.- Base'!J431:N2815,5,0)</f>
        <v>269.34754331088669</v>
      </c>
      <c r="J431" s="335">
        <v>24.310297175730113</v>
      </c>
      <c r="K431" s="335">
        <v>25.342992860597747</v>
      </c>
      <c r="L431" s="441"/>
      <c r="M431" s="451">
        <f t="shared" si="18"/>
        <v>293.65784048661681</v>
      </c>
      <c r="N431" s="451">
        <f t="shared" si="17"/>
        <v>294.69053617148444</v>
      </c>
    </row>
    <row r="432" spans="1:14">
      <c r="A432" s="444">
        <v>27475</v>
      </c>
      <c r="B432" s="52">
        <f>+'2.- Base'!B432</f>
        <v>427</v>
      </c>
      <c r="C432" s="334">
        <f>+'2.- Base'!C432</f>
        <v>27475</v>
      </c>
      <c r="D432" s="81" t="str">
        <f>+'2.- Base'!D432</f>
        <v>Paro epifisario de fémur distal, tibia y/o peroné proximal</v>
      </c>
      <c r="E432" s="335">
        <f>+'2.- Base'!G432</f>
        <v>184.87545903479236</v>
      </c>
      <c r="F432" s="335">
        <f>+'2.- Base'!N432</f>
        <v>184.87545903479236</v>
      </c>
      <c r="G432" s="335">
        <f>VLOOKUP(C432,'2.- Base'!$C$6:$G$2390,5,0)</f>
        <v>184.87545903479236</v>
      </c>
      <c r="H432" s="335">
        <f>VLOOKUP(C432,'2.- Base'!J432:N2816,5,0)</f>
        <v>184.87545903479236</v>
      </c>
      <c r="J432" s="335">
        <v>13.850382254215219</v>
      </c>
      <c r="K432" s="335">
        <v>14.439825037705617</v>
      </c>
      <c r="L432" s="441"/>
      <c r="M432" s="451">
        <f t="shared" si="18"/>
        <v>198.72584128900758</v>
      </c>
      <c r="N432" s="451">
        <f t="shared" si="17"/>
        <v>199.31528407249797</v>
      </c>
    </row>
    <row r="433" spans="1:14">
      <c r="A433" s="444">
        <v>27486</v>
      </c>
      <c r="B433" s="52">
        <f>+'2.- Base'!B433</f>
        <v>428</v>
      </c>
      <c r="C433" s="334">
        <f>+'2.- Base'!C433</f>
        <v>27486</v>
      </c>
      <c r="D433" s="81" t="str">
        <f>+'2.- Base'!D433</f>
        <v>Revisión de artroplastía total de rodilla</v>
      </c>
      <c r="E433" s="335" t="s">
        <v>3270</v>
      </c>
      <c r="F433" s="335">
        <f>+'2.- Base'!N433</f>
        <v>259.53344903479234</v>
      </c>
      <c r="G433" s="335" t="str">
        <f>E433</f>
        <v>NC</v>
      </c>
      <c r="H433" s="335">
        <f>VLOOKUP(C433,'2.- Base'!J433:N2817,5,0)</f>
        <v>259.53344903479234</v>
      </c>
      <c r="J433" s="335" t="s">
        <v>3270</v>
      </c>
      <c r="K433" s="335">
        <v>15.721637617233853</v>
      </c>
      <c r="L433" s="441"/>
      <c r="M433" s="335" t="str">
        <f>G433</f>
        <v>NC</v>
      </c>
      <c r="N433" s="451">
        <f t="shared" si="17"/>
        <v>275.25508665202619</v>
      </c>
    </row>
    <row r="434" spans="1:14" ht="25.5">
      <c r="A434" s="444">
        <v>27497</v>
      </c>
      <c r="B434" s="52">
        <f>+'2.- Base'!B434</f>
        <v>429</v>
      </c>
      <c r="C434" s="334">
        <f>+'2.- Base'!C434</f>
        <v>27497</v>
      </c>
      <c r="D434" s="81" t="str">
        <f>+'2.- Base'!D434</f>
        <v>Fasciotomía descompresiva de muslo y/o rodilla, con debridamiento de músculo y/o nervio desvitalizados</v>
      </c>
      <c r="E434" s="335">
        <f>+'2.- Base'!G434</f>
        <v>267.85747570145901</v>
      </c>
      <c r="F434" s="335">
        <f>+'2.- Base'!N434</f>
        <v>267.85747570145901</v>
      </c>
      <c r="G434" s="335">
        <f>VLOOKUP(C434,'2.- Base'!$C$6:$G$2390,5,0)</f>
        <v>267.85747570145901</v>
      </c>
      <c r="H434" s="335">
        <f>VLOOKUP(C434,'2.- Base'!J434:N2818,5,0)</f>
        <v>267.85747570145901</v>
      </c>
      <c r="J434" s="335">
        <v>13.850382254215219</v>
      </c>
      <c r="K434" s="335">
        <v>14.439825037705646</v>
      </c>
      <c r="L434" s="441"/>
      <c r="M434" s="451">
        <f t="shared" ref="M434:M497" si="19">G434+J434</f>
        <v>281.70785795567423</v>
      </c>
      <c r="N434" s="451">
        <f t="shared" si="17"/>
        <v>282.29730073916465</v>
      </c>
    </row>
    <row r="435" spans="1:14">
      <c r="A435" s="444">
        <v>27500</v>
      </c>
      <c r="B435" s="52">
        <f>+'2.- Base'!B435</f>
        <v>430</v>
      </c>
      <c r="C435" s="334">
        <f>+'2.- Base'!C435</f>
        <v>27500</v>
      </c>
      <c r="D435" s="81" t="str">
        <f>+'2.- Base'!D435</f>
        <v>Tratamiento cerrado de fractura femoral, sin manipulación</v>
      </c>
      <c r="E435" s="335">
        <f>+'2.- Base'!G435</f>
        <v>46.961448190235693</v>
      </c>
      <c r="F435" s="335">
        <f>+'2.- Base'!N435</f>
        <v>46.961448190235693</v>
      </c>
      <c r="G435" s="335">
        <f>VLOOKUP(C435,'2.- Base'!$C$6:$G$2390,5,0)</f>
        <v>46.961448190235693</v>
      </c>
      <c r="H435" s="335">
        <f>VLOOKUP(C435,'2.- Base'!J435:N2819,5,0)</f>
        <v>46.961448190235693</v>
      </c>
      <c r="J435" s="335">
        <v>2.4484084159255701</v>
      </c>
      <c r="K435" s="335">
        <v>2.5639419876661478</v>
      </c>
      <c r="L435" s="441"/>
      <c r="M435" s="451">
        <f t="shared" si="19"/>
        <v>49.409856606161263</v>
      </c>
      <c r="N435" s="451">
        <f t="shared" si="17"/>
        <v>49.525390177901841</v>
      </c>
    </row>
    <row r="436" spans="1:14" ht="25.5">
      <c r="A436" s="444">
        <v>27507</v>
      </c>
      <c r="B436" s="52">
        <f>+'2.- Base'!B436</f>
        <v>431</v>
      </c>
      <c r="C436" s="334">
        <f>+'2.- Base'!C436</f>
        <v>27507</v>
      </c>
      <c r="D436" s="81" t="str">
        <f>+'2.- Base'!D436</f>
        <v>Tratamiento abierto de fractura de la diáfisis femoral con placa/tornillos, con o sin cerclaje</v>
      </c>
      <c r="E436" s="335">
        <f>+'2.- Base'!G436</f>
        <v>268.61574617283952</v>
      </c>
      <c r="F436" s="335">
        <f>+'2.- Base'!N436</f>
        <v>268.61574617283952</v>
      </c>
      <c r="G436" s="335">
        <f>VLOOKUP(C436,'2.- Base'!$C$6:$G$2390,5,0)</f>
        <v>268.61574617283952</v>
      </c>
      <c r="H436" s="335">
        <f>VLOOKUP(C436,'2.- Base'!J436:N2820,5,0)</f>
        <v>268.61574617283952</v>
      </c>
      <c r="J436" s="335">
        <v>18.707229082119682</v>
      </c>
      <c r="K436" s="335">
        <v>19.495338946887102</v>
      </c>
      <c r="L436" s="441"/>
      <c r="M436" s="451">
        <f t="shared" si="19"/>
        <v>287.3229752549592</v>
      </c>
      <c r="N436" s="451">
        <f t="shared" si="17"/>
        <v>288.11108511972662</v>
      </c>
    </row>
    <row r="437" spans="1:14" ht="25.5">
      <c r="A437" s="444">
        <v>27508</v>
      </c>
      <c r="B437" s="52">
        <f>+'2.- Base'!B437</f>
        <v>432</v>
      </c>
      <c r="C437" s="334">
        <f>+'2.- Base'!C437</f>
        <v>27508</v>
      </c>
      <c r="D437" s="81" t="str">
        <f>+'2.- Base'!D437</f>
        <v>Tratamiento cerrado de fractura femoral, extremo distal, cóndilo medial o lateral, sin manipulación</v>
      </c>
      <c r="E437" s="335">
        <f>+'2.- Base'!G437</f>
        <v>46.961448190235693</v>
      </c>
      <c r="F437" s="335">
        <f>+'2.- Base'!N437</f>
        <v>46.961448190235693</v>
      </c>
      <c r="G437" s="335">
        <f>VLOOKUP(C437,'2.- Base'!$C$6:$G$2390,5,0)</f>
        <v>46.961448190235693</v>
      </c>
      <c r="H437" s="335">
        <f>VLOOKUP(C437,'2.- Base'!J437:N2821,5,0)</f>
        <v>46.961448190235693</v>
      </c>
      <c r="J437" s="335">
        <v>26.558551809764303</v>
      </c>
      <c r="K437" s="335">
        <v>26.558551809764303</v>
      </c>
      <c r="L437" s="441"/>
      <c r="M437" s="451">
        <f t="shared" si="19"/>
        <v>73.52</v>
      </c>
      <c r="N437" s="451">
        <f t="shared" si="17"/>
        <v>73.52</v>
      </c>
    </row>
    <row r="438" spans="1:14">
      <c r="A438" s="444">
        <v>27509</v>
      </c>
      <c r="B438" s="52">
        <f>+'2.- Base'!B438</f>
        <v>433</v>
      </c>
      <c r="C438" s="334">
        <f>+'2.- Base'!C438</f>
        <v>27509</v>
      </c>
      <c r="D438" s="81" t="str">
        <f>+'2.- Base'!D438</f>
        <v>Fijación esquelética percutánea de fractura femoral distal</v>
      </c>
      <c r="E438" s="335">
        <f>+'2.- Base'!G438</f>
        <v>249.68001665544335</v>
      </c>
      <c r="F438" s="335">
        <f>+'2.- Base'!N438</f>
        <v>249.68001665544335</v>
      </c>
      <c r="G438" s="335">
        <f>VLOOKUP(C438,'2.- Base'!$C$6:$G$2390,5,0)</f>
        <v>249.68001665544335</v>
      </c>
      <c r="H438" s="335">
        <f>VLOOKUP(C438,'2.- Base'!J438:N2822,5,0)</f>
        <v>249.68001665544335</v>
      </c>
      <c r="J438" s="335">
        <v>11.236471623972307</v>
      </c>
      <c r="K438" s="335">
        <v>11.698467061939482</v>
      </c>
      <c r="L438" s="441"/>
      <c r="M438" s="451">
        <f t="shared" si="19"/>
        <v>260.91648827941566</v>
      </c>
      <c r="N438" s="451">
        <f t="shared" si="17"/>
        <v>261.37848371738284</v>
      </c>
    </row>
    <row r="439" spans="1:14" ht="25.5">
      <c r="A439" s="444">
        <v>27514</v>
      </c>
      <c r="B439" s="52">
        <f>+'2.- Base'!B439</f>
        <v>434</v>
      </c>
      <c r="C439" s="334">
        <f>+'2.- Base'!C439</f>
        <v>27514</v>
      </c>
      <c r="D439" s="81" t="str">
        <f>+'2.- Base'!D439</f>
        <v>Tratamiento abierto de fractura femoral, extremo distal, cóndilo medial o lateral, con o sin fijación interna o externa</v>
      </c>
      <c r="E439" s="335">
        <f>+'2.- Base'!G439</f>
        <v>250.65574617283954</v>
      </c>
      <c r="F439" s="335">
        <f>+'2.- Base'!N439</f>
        <v>250.65574617283954</v>
      </c>
      <c r="G439" s="335">
        <f>VLOOKUP(C439,'2.- Base'!$C$6:$G$2390,5,0)</f>
        <v>250.65574617283954</v>
      </c>
      <c r="H439" s="335">
        <f>VLOOKUP(C439,'2.- Base'!J439:N2823,5,0)</f>
        <v>250.65574617283954</v>
      </c>
      <c r="J439" s="335">
        <v>18.707229082119682</v>
      </c>
      <c r="K439" s="335">
        <v>19.495338946887102</v>
      </c>
      <c r="L439" s="441"/>
      <c r="M439" s="451">
        <f t="shared" si="19"/>
        <v>269.36297525495922</v>
      </c>
      <c r="N439" s="451">
        <f t="shared" si="17"/>
        <v>270.15108511972664</v>
      </c>
    </row>
    <row r="440" spans="1:14">
      <c r="A440" s="444">
        <v>27519</v>
      </c>
      <c r="B440" s="52">
        <f>+'2.- Base'!B440</f>
        <v>435</v>
      </c>
      <c r="C440" s="334">
        <f>+'2.- Base'!C440</f>
        <v>27519</v>
      </c>
      <c r="D440" s="81" t="str">
        <f>+'2.- Base'!D440</f>
        <v>Tratamiento abierto de separación epifisaria femoral distal</v>
      </c>
      <c r="E440" s="335">
        <f>+'2.- Base'!G440</f>
        <v>166.91545903479238</v>
      </c>
      <c r="F440" s="335">
        <f>+'2.- Base'!N440</f>
        <v>166.91545903479238</v>
      </c>
      <c r="G440" s="335">
        <f>VLOOKUP(C440,'2.- Base'!$C$6:$G$2390,5,0)</f>
        <v>166.91545903479238</v>
      </c>
      <c r="H440" s="335">
        <f>VLOOKUP(C440,'2.- Base'!J440:N2824,5,0)</f>
        <v>166.91545903479238</v>
      </c>
      <c r="J440" s="335">
        <v>13.850382254215219</v>
      </c>
      <c r="K440" s="335">
        <v>14.439825037705617</v>
      </c>
      <c r="L440" s="441"/>
      <c r="M440" s="451">
        <f t="shared" si="19"/>
        <v>180.7658412890076</v>
      </c>
      <c r="N440" s="451">
        <f t="shared" si="17"/>
        <v>181.35528407249799</v>
      </c>
    </row>
    <row r="441" spans="1:14">
      <c r="A441" s="444">
        <v>27550</v>
      </c>
      <c r="B441" s="52">
        <f>+'2.- Base'!B441</f>
        <v>436</v>
      </c>
      <c r="C441" s="334">
        <f>+'2.- Base'!C441</f>
        <v>27550</v>
      </c>
      <c r="D441" s="81" t="str">
        <f>+'2.- Base'!D441</f>
        <v>Tratamiento cerrado de luxación de rodilla, sin anestesia</v>
      </c>
      <c r="E441" s="335">
        <f>+'2.- Base'!G441</f>
        <v>46.982307828282835</v>
      </c>
      <c r="F441" s="335">
        <f>+'2.- Base'!N441</f>
        <v>46.982307828282835</v>
      </c>
      <c r="G441" s="335">
        <f>VLOOKUP(C441,'2.- Base'!$C$6:$G$2390,5,0)</f>
        <v>46.982307828282835</v>
      </c>
      <c r="H441" s="335">
        <f>VLOOKUP(C441,'2.- Base'!J441:N2825,5,0)</f>
        <v>46.982307828282835</v>
      </c>
      <c r="J441" s="335">
        <v>3.0131869207420579</v>
      </c>
      <c r="K441" s="335">
        <v>3.1576038854177924</v>
      </c>
      <c r="L441" s="441"/>
      <c r="M441" s="451">
        <f t="shared" si="19"/>
        <v>49.995494749024893</v>
      </c>
      <c r="N441" s="451">
        <f t="shared" si="17"/>
        <v>50.139911713700627</v>
      </c>
    </row>
    <row r="442" spans="1:14">
      <c r="A442" s="444">
        <v>27552</v>
      </c>
      <c r="B442" s="52">
        <f>+'2.- Base'!B442</f>
        <v>437</v>
      </c>
      <c r="C442" s="334">
        <f>+'2.- Base'!C442</f>
        <v>27552</v>
      </c>
      <c r="D442" s="81" t="str">
        <f>+'2.- Base'!D442</f>
        <v>Tratamiento cerrado de luxación de rodilla, con anestesia</v>
      </c>
      <c r="E442" s="335">
        <f>+'2.- Base'!G442</f>
        <v>166.91545903479238</v>
      </c>
      <c r="F442" s="335">
        <f>+'2.- Base'!N442</f>
        <v>166.91545903479238</v>
      </c>
      <c r="G442" s="335">
        <f>VLOOKUP(C442,'2.- Base'!$C$6:$G$2390,5,0)</f>
        <v>166.91545903479238</v>
      </c>
      <c r="H442" s="335">
        <f>VLOOKUP(C442,'2.- Base'!J442:N2826,5,0)</f>
        <v>166.91545903479238</v>
      </c>
      <c r="J442" s="335">
        <v>13.850382254215219</v>
      </c>
      <c r="K442" s="335">
        <v>14.439825037705617</v>
      </c>
      <c r="L442" s="441"/>
      <c r="M442" s="451">
        <f t="shared" si="19"/>
        <v>180.7658412890076</v>
      </c>
      <c r="N442" s="451">
        <f t="shared" si="17"/>
        <v>181.35528407249799</v>
      </c>
    </row>
    <row r="443" spans="1:14">
      <c r="A443" s="444">
        <v>27570</v>
      </c>
      <c r="B443" s="52">
        <f>+'2.- Base'!B443</f>
        <v>438</v>
      </c>
      <c r="C443" s="334">
        <f>+'2.- Base'!C443</f>
        <v>27570</v>
      </c>
      <c r="D443" s="81" t="str">
        <f>+'2.- Base'!D443</f>
        <v>Manipulación de articulación de la rodilla bajo anestesia general</v>
      </c>
      <c r="E443" s="335">
        <f>+'2.- Base'!G443</f>
        <v>220.86414349046018</v>
      </c>
      <c r="F443" s="335">
        <f>+'2.- Base'!N443</f>
        <v>220.86414349046018</v>
      </c>
      <c r="G443" s="335">
        <f>VLOOKUP(C443,'2.- Base'!$C$6:$G$2390,5,0)</f>
        <v>220.86414349046018</v>
      </c>
      <c r="H443" s="335">
        <f>VLOOKUP(C443,'2.- Base'!J443:N2827,5,0)</f>
        <v>220.86414349046018</v>
      </c>
      <c r="J443" s="335">
        <v>14.315618443117131</v>
      </c>
      <c r="K443" s="335">
        <v>14.93368954374489</v>
      </c>
      <c r="L443" s="441"/>
      <c r="M443" s="451">
        <f t="shared" si="19"/>
        <v>235.17976193357731</v>
      </c>
      <c r="N443" s="451">
        <f t="shared" si="17"/>
        <v>235.79783303420507</v>
      </c>
    </row>
    <row r="444" spans="1:14">
      <c r="A444" s="444">
        <v>27580</v>
      </c>
      <c r="B444" s="52">
        <f>+'2.- Base'!B444</f>
        <v>439</v>
      </c>
      <c r="C444" s="334">
        <f>+'2.- Base'!C444</f>
        <v>27580</v>
      </c>
      <c r="D444" s="81" t="str">
        <f>+'2.- Base'!D444</f>
        <v>Artrodesis, rodilla, cualquier técnica</v>
      </c>
      <c r="E444" s="335">
        <f>+'2.- Base'!G444</f>
        <v>168.37905331088663</v>
      </c>
      <c r="F444" s="335">
        <f>+'2.- Base'!N444</f>
        <v>168.37905331088663</v>
      </c>
      <c r="G444" s="335">
        <f>VLOOKUP(C444,'2.- Base'!$C$6:$G$2390,5,0)</f>
        <v>168.37905331088663</v>
      </c>
      <c r="H444" s="335">
        <f>VLOOKUP(C444,'2.- Base'!J444:N2828,5,0)</f>
        <v>168.37905331088663</v>
      </c>
      <c r="J444" s="335">
        <v>25.732603768980056</v>
      </c>
      <c r="K444" s="335">
        <v>26.852545057611792</v>
      </c>
      <c r="L444" s="441"/>
      <c r="M444" s="451">
        <f t="shared" si="19"/>
        <v>194.11165707986669</v>
      </c>
      <c r="N444" s="451">
        <f t="shared" si="17"/>
        <v>195.23159836849842</v>
      </c>
    </row>
    <row r="445" spans="1:14">
      <c r="A445" s="444">
        <v>27590</v>
      </c>
      <c r="B445" s="52">
        <f>+'2.- Base'!B445</f>
        <v>440</v>
      </c>
      <c r="C445" s="334">
        <f>+'2.- Base'!C445</f>
        <v>27590</v>
      </c>
      <c r="D445" s="81" t="str">
        <f>+'2.- Base'!D445</f>
        <v>Amputación a nivel de muslo</v>
      </c>
      <c r="E445" s="335">
        <f>+'2.- Base'!G445</f>
        <v>138.0772561728395</v>
      </c>
      <c r="F445" s="335">
        <f>+'2.- Base'!N445</f>
        <v>138.0772561728395</v>
      </c>
      <c r="G445" s="335">
        <f>VLOOKUP(C445,'2.- Base'!$C$6:$G$2390,5,0)</f>
        <v>138.0772561728395</v>
      </c>
      <c r="H445" s="335">
        <f>VLOOKUP(C445,'2.- Base'!J445:N2829,5,0)</f>
        <v>138.0772561728395</v>
      </c>
      <c r="J445" s="335">
        <v>19.791493011597623</v>
      </c>
      <c r="K445" s="335">
        <v>20.64618504765869</v>
      </c>
      <c r="L445" s="441"/>
      <c r="M445" s="451">
        <f t="shared" si="19"/>
        <v>157.86874918443712</v>
      </c>
      <c r="N445" s="451">
        <f t="shared" si="17"/>
        <v>158.72344122049819</v>
      </c>
    </row>
    <row r="446" spans="1:14">
      <c r="A446" s="444">
        <v>27598</v>
      </c>
      <c r="B446" s="52">
        <f>+'2.- Base'!B446</f>
        <v>441</v>
      </c>
      <c r="C446" s="334">
        <f>+'2.- Base'!C446</f>
        <v>27598</v>
      </c>
      <c r="D446" s="81" t="str">
        <f>+'2.- Base'!D446</f>
        <v>Desarticulación a nivel de la rodilla</v>
      </c>
      <c r="E446" s="335">
        <f>+'2.- Base'!G446</f>
        <v>221.08574617283949</v>
      </c>
      <c r="F446" s="335">
        <f>+'2.- Base'!N446</f>
        <v>221.08574617283949</v>
      </c>
      <c r="G446" s="335">
        <f>VLOOKUP(C446,'2.- Base'!$C$6:$G$2390,5,0)</f>
        <v>221.08574617283949</v>
      </c>
      <c r="H446" s="335">
        <f>VLOOKUP(C446,'2.- Base'!J446:N2830,5,0)</f>
        <v>221.08574617283949</v>
      </c>
      <c r="J446" s="335">
        <v>18.707229082119682</v>
      </c>
      <c r="K446" s="335">
        <v>19.495338946887074</v>
      </c>
      <c r="L446" s="441"/>
      <c r="M446" s="451">
        <f t="shared" si="19"/>
        <v>239.79297525495917</v>
      </c>
      <c r="N446" s="451">
        <f t="shared" si="17"/>
        <v>240.58108511972657</v>
      </c>
    </row>
    <row r="447" spans="1:14">
      <c r="A447" s="444">
        <v>27600</v>
      </c>
      <c r="B447" s="52">
        <f>+'2.- Base'!B447</f>
        <v>442</v>
      </c>
      <c r="C447" s="334">
        <f>+'2.- Base'!C447</f>
        <v>27600</v>
      </c>
      <c r="D447" s="81" t="str">
        <f>+'2.- Base'!D447</f>
        <v>Fasciotomía descompresiva de pierna</v>
      </c>
      <c r="E447" s="335">
        <f>+'2.- Base'!G447</f>
        <v>267.85747570145901</v>
      </c>
      <c r="F447" s="335">
        <f>+'2.- Base'!N447</f>
        <v>267.85747570145901</v>
      </c>
      <c r="G447" s="335">
        <f>VLOOKUP(C447,'2.- Base'!$C$6:$G$2390,5,0)</f>
        <v>267.85747570145901</v>
      </c>
      <c r="H447" s="335">
        <f>VLOOKUP(C447,'2.- Base'!J447:N2831,5,0)</f>
        <v>267.85747570145901</v>
      </c>
      <c r="J447" s="335">
        <v>13.850382254215219</v>
      </c>
      <c r="K447" s="335">
        <v>14.439825037705646</v>
      </c>
      <c r="L447" s="441"/>
      <c r="M447" s="451">
        <f t="shared" si="19"/>
        <v>281.70785795567423</v>
      </c>
      <c r="N447" s="451">
        <f t="shared" si="17"/>
        <v>282.29730073916465</v>
      </c>
    </row>
    <row r="448" spans="1:14" ht="25.5">
      <c r="A448" s="444">
        <v>27603</v>
      </c>
      <c r="B448" s="52">
        <f>+'2.- Base'!B448</f>
        <v>443</v>
      </c>
      <c r="C448" s="334">
        <f>+'2.- Base'!C448</f>
        <v>27603</v>
      </c>
      <c r="D448" s="81" t="str">
        <f>+'2.- Base'!D448</f>
        <v>Incisión y drenaje de absceso profundo, hematoma, bolsa sinovial infectada de pierna o tobillo</v>
      </c>
      <c r="E448" s="335">
        <f>+'2.- Base'!G448</f>
        <v>136.3555951178451</v>
      </c>
      <c r="F448" s="335">
        <f>+'2.- Base'!N448</f>
        <v>136.3555951178451</v>
      </c>
      <c r="G448" s="335">
        <f>VLOOKUP(C448,'2.- Base'!$C$6:$G$2390,5,0)</f>
        <v>136.3555951178451</v>
      </c>
      <c r="H448" s="335">
        <f>VLOOKUP(C448,'2.- Base'!J448:N2832,5,0)</f>
        <v>136.3555951178451</v>
      </c>
      <c r="J448" s="335">
        <v>51.682878457616567</v>
      </c>
      <c r="K448" s="335">
        <v>52.747348504072278</v>
      </c>
      <c r="L448" s="441"/>
      <c r="M448" s="451">
        <f t="shared" si="19"/>
        <v>188.03847357546167</v>
      </c>
      <c r="N448" s="451">
        <f t="shared" si="17"/>
        <v>189.10294362191738</v>
      </c>
    </row>
    <row r="449" spans="1:14">
      <c r="A449" s="444">
        <v>27605</v>
      </c>
      <c r="B449" s="52">
        <f>+'2.- Base'!B449</f>
        <v>444</v>
      </c>
      <c r="C449" s="334">
        <f>+'2.- Base'!C449</f>
        <v>27605</v>
      </c>
      <c r="D449" s="81" t="str">
        <f>+'2.- Base'!D449</f>
        <v>Tenotomía percutánea de tendón de Aquiles</v>
      </c>
      <c r="E449" s="335">
        <f>+'2.- Base'!G449</f>
        <v>220.86414349046018</v>
      </c>
      <c r="F449" s="335">
        <f>+'2.- Base'!N449</f>
        <v>220.86414349046018</v>
      </c>
      <c r="G449" s="335">
        <f>VLOOKUP(C449,'2.- Base'!$C$6:$G$2390,5,0)</f>
        <v>220.86414349046018</v>
      </c>
      <c r="H449" s="335">
        <f>VLOOKUP(C449,'2.- Base'!J449:N2833,5,0)</f>
        <v>220.86414349046018</v>
      </c>
      <c r="J449" s="335">
        <v>14.315618443117131</v>
      </c>
      <c r="K449" s="335">
        <v>14.93368954374489</v>
      </c>
      <c r="L449" s="441"/>
      <c r="M449" s="451">
        <f t="shared" si="19"/>
        <v>235.17976193357731</v>
      </c>
      <c r="N449" s="451">
        <f t="shared" si="17"/>
        <v>235.79783303420507</v>
      </c>
    </row>
    <row r="450" spans="1:14" ht="25.5">
      <c r="A450" s="444">
        <v>27610</v>
      </c>
      <c r="B450" s="52">
        <f>+'2.- Base'!B450</f>
        <v>445</v>
      </c>
      <c r="C450" s="334">
        <f>+'2.- Base'!C450</f>
        <v>27610</v>
      </c>
      <c r="D450" s="81" t="str">
        <f>+'2.- Base'!D450</f>
        <v>Artrotomía de tobillo, incluyendo exploración, drenaje o extirpación de cuerpo extraño</v>
      </c>
      <c r="E450" s="335">
        <f>+'2.- Base'!G450</f>
        <v>137.34545903479236</v>
      </c>
      <c r="F450" s="335">
        <f>+'2.- Base'!N450</f>
        <v>137.34545903479236</v>
      </c>
      <c r="G450" s="335">
        <f>VLOOKUP(C450,'2.- Base'!$C$6:$G$2390,5,0)</f>
        <v>137.34545903479236</v>
      </c>
      <c r="H450" s="335">
        <f>VLOOKUP(C450,'2.- Base'!J450:N2834,5,0)</f>
        <v>137.34545903479236</v>
      </c>
      <c r="J450" s="335">
        <v>13.850382254215248</v>
      </c>
      <c r="K450" s="335">
        <v>14.439825037705617</v>
      </c>
      <c r="L450" s="441"/>
      <c r="M450" s="451">
        <f t="shared" si="19"/>
        <v>151.1958412890076</v>
      </c>
      <c r="N450" s="451">
        <f t="shared" si="17"/>
        <v>151.78528407249797</v>
      </c>
    </row>
    <row r="451" spans="1:14" ht="25.5">
      <c r="A451" s="444">
        <v>27615</v>
      </c>
      <c r="B451" s="52">
        <f>+'2.- Base'!B451</f>
        <v>446</v>
      </c>
      <c r="C451" s="334">
        <f>+'2.- Base'!C451</f>
        <v>27615</v>
      </c>
      <c r="D451" s="81" t="str">
        <f>+'2.- Base'!D451</f>
        <v>Resección radical de tumor (p. ejm. Neoplasia Maligna), tejido blando de pierna o región del tobillo</v>
      </c>
      <c r="E451" s="335">
        <f>+'2.- Base'!G451</f>
        <v>186.33905331088661</v>
      </c>
      <c r="F451" s="335">
        <f>+'2.- Base'!N451</f>
        <v>186.33905331088661</v>
      </c>
      <c r="G451" s="335">
        <f>VLOOKUP(C451,'2.- Base'!$C$6:$G$2390,5,0)</f>
        <v>186.33905331088661</v>
      </c>
      <c r="H451" s="335">
        <f>VLOOKUP(C451,'2.- Base'!J451:N2835,5,0)</f>
        <v>186.33905331088661</v>
      </c>
      <c r="J451" s="335">
        <v>25.732603768980056</v>
      </c>
      <c r="K451" s="335">
        <v>26.852545057611792</v>
      </c>
      <c r="L451" s="441"/>
      <c r="M451" s="451">
        <f t="shared" si="19"/>
        <v>212.07165707986667</v>
      </c>
      <c r="N451" s="451">
        <f t="shared" si="17"/>
        <v>213.1915983684984</v>
      </c>
    </row>
    <row r="452" spans="1:14">
      <c r="A452" s="444">
        <v>27618</v>
      </c>
      <c r="B452" s="52">
        <f>+'2.- Base'!B452</f>
        <v>447</v>
      </c>
      <c r="C452" s="334">
        <f>+'2.- Base'!C452</f>
        <v>27618</v>
      </c>
      <c r="D452" s="81" t="str">
        <f>+'2.- Base'!D452</f>
        <v>Excisión de tumor de pierna o región del tobillo; tejido subcutáneo</v>
      </c>
      <c r="E452" s="335">
        <f>+'2.- Base'!G452</f>
        <v>184.68692438271603</v>
      </c>
      <c r="F452" s="335">
        <f>+'2.- Base'!N452</f>
        <v>184.68692438271603</v>
      </c>
      <c r="G452" s="335">
        <f>VLOOKUP(C452,'2.- Base'!$C$6:$G$2390,5,0)</f>
        <v>184.68692438271603</v>
      </c>
      <c r="H452" s="335">
        <f>VLOOKUP(C452,'2.- Base'!J452:N2836,5,0)</f>
        <v>184.68692438271603</v>
      </c>
      <c r="J452" s="335">
        <v>20.46748395623635</v>
      </c>
      <c r="K452" s="335">
        <v>21.363687052146588</v>
      </c>
      <c r="L452" s="441"/>
      <c r="M452" s="451">
        <f t="shared" si="19"/>
        <v>205.15440833895238</v>
      </c>
      <c r="N452" s="451">
        <f t="shared" si="17"/>
        <v>206.05061143486262</v>
      </c>
    </row>
    <row r="453" spans="1:14">
      <c r="A453" s="444">
        <v>27620</v>
      </c>
      <c r="B453" s="52">
        <f>+'2.- Base'!B453</f>
        <v>448</v>
      </c>
      <c r="C453" s="334">
        <f>+'2.- Base'!C453</f>
        <v>27620</v>
      </c>
      <c r="D453" s="81" t="str">
        <f>+'2.- Base'!D453</f>
        <v>Artrotomía de tobillo, diagnóstica o terapéutica</v>
      </c>
      <c r="E453" s="335">
        <f>+'2.- Base'!G453</f>
        <v>184.68692438271603</v>
      </c>
      <c r="F453" s="335">
        <f>+'2.- Base'!N453</f>
        <v>184.68692438271603</v>
      </c>
      <c r="G453" s="335">
        <f>VLOOKUP(C453,'2.- Base'!$C$6:$G$2390,5,0)</f>
        <v>184.68692438271603</v>
      </c>
      <c r="H453" s="335">
        <f>VLOOKUP(C453,'2.- Base'!J453:N2837,5,0)</f>
        <v>184.68692438271603</v>
      </c>
      <c r="J453" s="335">
        <v>19.791493011597652</v>
      </c>
      <c r="K453" s="335">
        <v>20.64618504765869</v>
      </c>
      <c r="L453" s="441"/>
      <c r="M453" s="451">
        <f t="shared" si="19"/>
        <v>204.47841739431368</v>
      </c>
      <c r="N453" s="451">
        <f t="shared" si="17"/>
        <v>205.33310943037472</v>
      </c>
    </row>
    <row r="454" spans="1:14" ht="25.5">
      <c r="A454" s="444">
        <v>27630</v>
      </c>
      <c r="B454" s="52">
        <f>+'2.- Base'!B454</f>
        <v>449</v>
      </c>
      <c r="C454" s="334">
        <f>+'2.- Base'!C454</f>
        <v>27630</v>
      </c>
      <c r="D454" s="81" t="str">
        <f>+'2.- Base'!D454</f>
        <v>Excisión de lesión de vaina tendinosa o cápsula (p. ejm. quiste o ganglio), pierna y/o tobillo</v>
      </c>
      <c r="E454" s="335">
        <f>+'2.- Base'!G454</f>
        <v>167.28135760381593</v>
      </c>
      <c r="F454" s="335">
        <f>+'2.- Base'!N454</f>
        <v>167.28135760381593</v>
      </c>
      <c r="G454" s="335">
        <f>VLOOKUP(C454,'2.- Base'!$C$6:$G$2390,5,0)</f>
        <v>167.28135760381593</v>
      </c>
      <c r="H454" s="335">
        <f>VLOOKUP(C454,'2.- Base'!J454:N2838,5,0)</f>
        <v>167.28135760381593</v>
      </c>
      <c r="J454" s="335">
        <v>16.820937632906436</v>
      </c>
      <c r="K454" s="335">
        <v>17.543005042682182</v>
      </c>
      <c r="L454" s="441"/>
      <c r="M454" s="451">
        <f t="shared" si="19"/>
        <v>184.10229523672237</v>
      </c>
      <c r="N454" s="451">
        <f t="shared" si="17"/>
        <v>184.82436264649812</v>
      </c>
    </row>
    <row r="455" spans="1:14">
      <c r="A455" s="444">
        <v>27635</v>
      </c>
      <c r="B455" s="52">
        <f>+'2.- Base'!B455</f>
        <v>450</v>
      </c>
      <c r="C455" s="334">
        <f>+'2.- Base'!C455</f>
        <v>27635</v>
      </c>
      <c r="D455" s="81" t="str">
        <f>+'2.- Base'!D455</f>
        <v>Excisión o legrado de quiste óseo o tumor benigno; tibia o peroné</v>
      </c>
      <c r="E455" s="335">
        <f>+'2.- Base'!G455</f>
        <v>138.12252560325476</v>
      </c>
      <c r="F455" s="335">
        <f>+'2.- Base'!N455</f>
        <v>138.12252560325476</v>
      </c>
      <c r="G455" s="335">
        <f>VLOOKUP(C455,'2.- Base'!$C$6:$G$2390,5,0)</f>
        <v>138.12252560325476</v>
      </c>
      <c r="H455" s="335">
        <f>VLOOKUP(C455,'2.- Base'!J455:N2839,5,0)</f>
        <v>138.12252560325476</v>
      </c>
      <c r="J455" s="335">
        <v>17.391551199676741</v>
      </c>
      <c r="K455" s="335">
        <v>18.148688297945739</v>
      </c>
      <c r="L455" s="441"/>
      <c r="M455" s="451">
        <f t="shared" si="19"/>
        <v>155.5140768029315</v>
      </c>
      <c r="N455" s="451">
        <f t="shared" ref="N455:N518" si="20">H455+K455</f>
        <v>156.2712139012005</v>
      </c>
    </row>
    <row r="456" spans="1:14">
      <c r="A456" s="444">
        <v>27640</v>
      </c>
      <c r="B456" s="52">
        <f>+'2.- Base'!B456</f>
        <v>451</v>
      </c>
      <c r="C456" s="334">
        <f>+'2.- Base'!C456</f>
        <v>27640</v>
      </c>
      <c r="D456" s="81" t="str">
        <f>+'2.- Base'!D456</f>
        <v>Excisión parcial ósea de tibia o peroné</v>
      </c>
      <c r="E456" s="335">
        <f>+'2.- Base'!G456</f>
        <v>185.60725617283947</v>
      </c>
      <c r="F456" s="335">
        <f>+'2.- Base'!N456</f>
        <v>185.60725617283947</v>
      </c>
      <c r="G456" s="335">
        <f>VLOOKUP(C456,'2.- Base'!$C$6:$G$2390,5,0)</f>
        <v>185.60725617283947</v>
      </c>
      <c r="H456" s="335">
        <f>VLOOKUP(C456,'2.- Base'!J456:N2840,5,0)</f>
        <v>185.60725617283947</v>
      </c>
      <c r="J456" s="335">
        <v>19.791493011597652</v>
      </c>
      <c r="K456" s="335">
        <v>20.64618504765869</v>
      </c>
      <c r="L456" s="441"/>
      <c r="M456" s="451">
        <f t="shared" si="19"/>
        <v>205.39874918443712</v>
      </c>
      <c r="N456" s="451">
        <f t="shared" si="20"/>
        <v>206.25344122049816</v>
      </c>
    </row>
    <row r="457" spans="1:14">
      <c r="A457" s="444">
        <v>27645</v>
      </c>
      <c r="B457" s="52">
        <f>+'2.- Base'!B457</f>
        <v>452</v>
      </c>
      <c r="C457" s="334">
        <f>+'2.- Base'!C457</f>
        <v>27645</v>
      </c>
      <c r="D457" s="81" t="str">
        <f>+'2.- Base'!D457</f>
        <v>Resección radical de tumor, hueso; tibia, peroné</v>
      </c>
      <c r="E457" s="335">
        <f>+'2.- Base'!G457</f>
        <v>269.34754331088669</v>
      </c>
      <c r="F457" s="335">
        <f>+'2.- Base'!N457</f>
        <v>269.34754331088669</v>
      </c>
      <c r="G457" s="335">
        <f>VLOOKUP(C457,'2.- Base'!$C$6:$G$2390,5,0)</f>
        <v>269.34754331088669</v>
      </c>
      <c r="H457" s="335">
        <f>VLOOKUP(C457,'2.- Base'!J457:N2841,5,0)</f>
        <v>269.34754331088669</v>
      </c>
      <c r="J457" s="335">
        <v>24.310297175730113</v>
      </c>
      <c r="K457" s="335">
        <v>25.342992860597747</v>
      </c>
      <c r="L457" s="441"/>
      <c r="M457" s="451">
        <f t="shared" si="19"/>
        <v>293.65784048661681</v>
      </c>
      <c r="N457" s="451">
        <f t="shared" si="20"/>
        <v>294.69053617148444</v>
      </c>
    </row>
    <row r="458" spans="1:14">
      <c r="A458" s="444">
        <v>27650</v>
      </c>
      <c r="B458" s="52">
        <f>+'2.- Base'!B458</f>
        <v>453</v>
      </c>
      <c r="C458" s="334">
        <f>+'2.- Base'!C458</f>
        <v>27650</v>
      </c>
      <c r="D458" s="81" t="str">
        <f>+'2.- Base'!D458</f>
        <v>Corrección de ruptura del tendón de Aquiles</v>
      </c>
      <c r="E458" s="335">
        <f>+'2.- Base'!G458</f>
        <v>166.67152665544333</v>
      </c>
      <c r="F458" s="335">
        <f>+'2.- Base'!N458</f>
        <v>166.67152665544333</v>
      </c>
      <c r="G458" s="335">
        <f>VLOOKUP(C458,'2.- Base'!$C$6:$G$2390,5,0)</f>
        <v>166.67152665544333</v>
      </c>
      <c r="H458" s="335">
        <f>VLOOKUP(C458,'2.- Base'!J458:N2842,5,0)</f>
        <v>166.67152665544333</v>
      </c>
      <c r="J458" s="335">
        <v>11.870012001754446</v>
      </c>
      <c r="K458" s="335">
        <v>12.371038367721269</v>
      </c>
      <c r="L458" s="441"/>
      <c r="M458" s="451">
        <f t="shared" si="19"/>
        <v>178.54153865719778</v>
      </c>
      <c r="N458" s="451">
        <f t="shared" si="20"/>
        <v>179.0425650231646</v>
      </c>
    </row>
    <row r="459" spans="1:14">
      <c r="A459" s="444">
        <v>27656</v>
      </c>
      <c r="B459" s="52">
        <f>+'2.- Base'!B459</f>
        <v>454</v>
      </c>
      <c r="C459" s="334">
        <f>+'2.- Base'!C459</f>
        <v>27656</v>
      </c>
      <c r="D459" s="81" t="str">
        <f>+'2.- Base'!D459</f>
        <v>Corrección de defecto fascial de la pierna</v>
      </c>
      <c r="E459" s="335">
        <f>+'2.- Base'!G459</f>
        <v>137.72186097081931</v>
      </c>
      <c r="F459" s="335">
        <f>+'2.- Base'!N459</f>
        <v>137.72186097081931</v>
      </c>
      <c r="G459" s="335">
        <f>VLOOKUP(C459,'2.- Base'!$C$6:$G$2390,5,0)</f>
        <v>137.72186097081931</v>
      </c>
      <c r="H459" s="335">
        <f>VLOOKUP(C459,'2.- Base'!J459:N2843,5,0)</f>
        <v>137.72186097081931</v>
      </c>
      <c r="J459" s="335">
        <v>12.264996605410744</v>
      </c>
      <c r="K459" s="335">
        <v>12.790357040944343</v>
      </c>
      <c r="L459" s="441"/>
      <c r="M459" s="451">
        <f t="shared" si="19"/>
        <v>149.98685757623005</v>
      </c>
      <c r="N459" s="451">
        <f t="shared" si="20"/>
        <v>150.51221801176365</v>
      </c>
    </row>
    <row r="460" spans="1:14">
      <c r="A460" s="444">
        <v>27658</v>
      </c>
      <c r="B460" s="52">
        <f>+'2.- Base'!B460</f>
        <v>455</v>
      </c>
      <c r="C460" s="334">
        <f>+'2.- Base'!C460</f>
        <v>27658</v>
      </c>
      <c r="D460" s="81" t="str">
        <f>+'2.- Base'!D460</f>
        <v>Corrección de tendón flexor o extensor de pierna</v>
      </c>
      <c r="E460" s="335">
        <f>+'2.- Base'!G460</f>
        <v>184.87545903479236</v>
      </c>
      <c r="F460" s="335">
        <f>+'2.- Base'!N460</f>
        <v>184.87545903479236</v>
      </c>
      <c r="G460" s="335">
        <f>VLOOKUP(C460,'2.- Base'!$C$6:$G$2390,5,0)</f>
        <v>184.87545903479236</v>
      </c>
      <c r="H460" s="335">
        <f>VLOOKUP(C460,'2.- Base'!J460:N2844,5,0)</f>
        <v>184.87545903479236</v>
      </c>
      <c r="J460" s="335">
        <v>13.850382254215219</v>
      </c>
      <c r="K460" s="335">
        <v>14.439825037705617</v>
      </c>
      <c r="L460" s="441"/>
      <c r="M460" s="451">
        <f t="shared" si="19"/>
        <v>198.72584128900758</v>
      </c>
      <c r="N460" s="451">
        <f t="shared" si="20"/>
        <v>199.31528407249797</v>
      </c>
    </row>
    <row r="461" spans="1:14">
      <c r="A461" s="444">
        <v>27680</v>
      </c>
      <c r="B461" s="52">
        <f>+'2.- Base'!B461</f>
        <v>456</v>
      </c>
      <c r="C461" s="334">
        <f>+'2.- Base'!C461</f>
        <v>27680</v>
      </c>
      <c r="D461" s="81" t="str">
        <f>+'2.- Base'!D461</f>
        <v>Tenólisis, tendón flexor o extensor, pierna y/o tobillo</v>
      </c>
      <c r="E461" s="335">
        <f>+'2.- Base'!G461</f>
        <v>167.64725617283949</v>
      </c>
      <c r="F461" s="335">
        <f>+'2.- Base'!N461</f>
        <v>167.64725617283949</v>
      </c>
      <c r="G461" s="335">
        <f>VLOOKUP(C461,'2.- Base'!$C$6:$G$2390,5,0)</f>
        <v>167.64725617283949</v>
      </c>
      <c r="H461" s="335">
        <f>VLOOKUP(C461,'2.- Base'!J461:N2845,5,0)</f>
        <v>167.64725617283949</v>
      </c>
      <c r="J461" s="335">
        <v>19.791493011597652</v>
      </c>
      <c r="K461" s="335">
        <v>20.64618504765869</v>
      </c>
      <c r="L461" s="441"/>
      <c r="M461" s="451">
        <f t="shared" si="19"/>
        <v>187.43874918443714</v>
      </c>
      <c r="N461" s="451">
        <f t="shared" si="20"/>
        <v>188.29344122049818</v>
      </c>
    </row>
    <row r="462" spans="1:14">
      <c r="A462" s="444">
        <v>27685</v>
      </c>
      <c r="B462" s="52">
        <f>+'2.- Base'!B462</f>
        <v>457</v>
      </c>
      <c r="C462" s="334">
        <f>+'2.- Base'!C462</f>
        <v>27685</v>
      </c>
      <c r="D462" s="81" t="str">
        <f>+'2.- Base'!D462</f>
        <v>Alargamiento o acortamiento de tendón de pierna o tobillo</v>
      </c>
      <c r="E462" s="335">
        <f>+'2.- Base'!G462</f>
        <v>185.60725617283947</v>
      </c>
      <c r="F462" s="335">
        <f>+'2.- Base'!N462</f>
        <v>185.60725617283947</v>
      </c>
      <c r="G462" s="335">
        <f>VLOOKUP(C462,'2.- Base'!$C$6:$G$2390,5,0)</f>
        <v>185.60725617283947</v>
      </c>
      <c r="H462" s="335">
        <f>VLOOKUP(C462,'2.- Base'!J462:N2846,5,0)</f>
        <v>185.60725617283947</v>
      </c>
      <c r="J462" s="335">
        <v>19.791493011597652</v>
      </c>
      <c r="K462" s="335">
        <v>20.64618504765869</v>
      </c>
      <c r="L462" s="441"/>
      <c r="M462" s="451">
        <f t="shared" si="19"/>
        <v>205.39874918443712</v>
      </c>
      <c r="N462" s="451">
        <f t="shared" si="20"/>
        <v>206.25344122049816</v>
      </c>
    </row>
    <row r="463" spans="1:14">
      <c r="A463" s="444">
        <v>27687</v>
      </c>
      <c r="B463" s="52">
        <f>+'2.- Base'!B463</f>
        <v>458</v>
      </c>
      <c r="C463" s="334">
        <f>+'2.- Base'!C463</f>
        <v>27687</v>
      </c>
      <c r="D463" s="81" t="str">
        <f>+'2.- Base'!D463</f>
        <v>Recesión de músculos gemelos (p. ejm. procedimiento de Strayer)</v>
      </c>
      <c r="E463" s="335">
        <f>+'2.- Base'!G463</f>
        <v>184.87545903479236</v>
      </c>
      <c r="F463" s="335">
        <f>+'2.- Base'!N463</f>
        <v>184.87545903479236</v>
      </c>
      <c r="G463" s="335">
        <f>VLOOKUP(C463,'2.- Base'!$C$6:$G$2390,5,0)</f>
        <v>184.87545903479236</v>
      </c>
      <c r="H463" s="335">
        <f>VLOOKUP(C463,'2.- Base'!J463:N2847,5,0)</f>
        <v>184.87545903479236</v>
      </c>
      <c r="J463" s="335">
        <v>13.850382254215219</v>
      </c>
      <c r="K463" s="335">
        <v>14.439825037705617</v>
      </c>
      <c r="L463" s="441"/>
      <c r="M463" s="451">
        <f t="shared" si="19"/>
        <v>198.72584128900758</v>
      </c>
      <c r="N463" s="451">
        <f t="shared" si="20"/>
        <v>199.31528407249797</v>
      </c>
    </row>
    <row r="464" spans="1:14" ht="25.5">
      <c r="A464" s="444">
        <v>27690</v>
      </c>
      <c r="B464" s="52">
        <f>+'2.- Base'!B464</f>
        <v>459</v>
      </c>
      <c r="C464" s="334">
        <f>+'2.- Base'!C464</f>
        <v>27690</v>
      </c>
      <c r="D464" s="81" t="str">
        <f>+'2.- Base'!D464</f>
        <v>Transferencia o trasplante de tendón (con cambio de dirección o de ruta del músculo) de pierna</v>
      </c>
      <c r="E464" s="335">
        <f>+'2.- Base'!G464</f>
        <v>185.60725617283947</v>
      </c>
      <c r="F464" s="335">
        <f>+'2.- Base'!N464</f>
        <v>185.60725617283947</v>
      </c>
      <c r="G464" s="335">
        <f>VLOOKUP(C464,'2.- Base'!$C$6:$G$2390,5,0)</f>
        <v>185.60725617283947</v>
      </c>
      <c r="H464" s="335">
        <f>VLOOKUP(C464,'2.- Base'!J464:N2848,5,0)</f>
        <v>185.60725617283947</v>
      </c>
      <c r="J464" s="335">
        <v>19.791493011597652</v>
      </c>
      <c r="K464" s="335">
        <v>20.64618504765869</v>
      </c>
      <c r="L464" s="441"/>
      <c r="M464" s="451">
        <f t="shared" si="19"/>
        <v>205.39874918443712</v>
      </c>
      <c r="N464" s="451">
        <f t="shared" si="20"/>
        <v>206.25344122049816</v>
      </c>
    </row>
    <row r="465" spans="1:14">
      <c r="A465" s="444">
        <v>27695</v>
      </c>
      <c r="B465" s="52">
        <f>+'2.- Base'!B465</f>
        <v>460</v>
      </c>
      <c r="C465" s="334">
        <f>+'2.- Base'!C465</f>
        <v>27695</v>
      </c>
      <c r="D465" s="81" t="str">
        <f>+'2.- Base'!D465</f>
        <v>Corrección de ligamento lesionado de tobillo</v>
      </c>
      <c r="E465" s="335">
        <f>+'2.- Base'!G465</f>
        <v>137.10152665544331</v>
      </c>
      <c r="F465" s="335">
        <f>+'2.- Base'!N465</f>
        <v>137.10152665544331</v>
      </c>
      <c r="G465" s="335">
        <f>VLOOKUP(C465,'2.- Base'!$C$6:$G$2390,5,0)</f>
        <v>137.10152665544331</v>
      </c>
      <c r="H465" s="335">
        <f>VLOOKUP(C465,'2.- Base'!J465:N2849,5,0)</f>
        <v>137.10152665544331</v>
      </c>
      <c r="J465" s="335">
        <v>11.870012001754446</v>
      </c>
      <c r="K465" s="335">
        <v>12.371038367721269</v>
      </c>
      <c r="L465" s="441"/>
      <c r="M465" s="451">
        <f t="shared" si="19"/>
        <v>148.97153865719775</v>
      </c>
      <c r="N465" s="451">
        <f t="shared" si="20"/>
        <v>149.47256502316458</v>
      </c>
    </row>
    <row r="466" spans="1:14">
      <c r="A466" s="444">
        <v>27700</v>
      </c>
      <c r="B466" s="52">
        <f>+'2.- Base'!B466</f>
        <v>461</v>
      </c>
      <c r="C466" s="334">
        <f>+'2.- Base'!C466</f>
        <v>27700</v>
      </c>
      <c r="D466" s="81" t="str">
        <f>+'2.- Base'!D466</f>
        <v>Artroplastía de tobillo</v>
      </c>
      <c r="E466" s="335">
        <f>+'2.- Base'!G466</f>
        <v>221.81754331088663</v>
      </c>
      <c r="F466" s="335">
        <f>+'2.- Base'!N466</f>
        <v>221.81754331088663</v>
      </c>
      <c r="G466" s="335">
        <f>VLOOKUP(C466,'2.- Base'!$C$6:$G$2390,5,0)</f>
        <v>221.81754331088663</v>
      </c>
      <c r="H466" s="335">
        <f>VLOOKUP(C466,'2.- Base'!J466:N2850,5,0)</f>
        <v>221.81754331088663</v>
      </c>
      <c r="J466" s="335">
        <v>24.310297175730142</v>
      </c>
      <c r="K466" s="335">
        <v>25.342992860597803</v>
      </c>
      <c r="L466" s="441"/>
      <c r="M466" s="451">
        <f t="shared" si="19"/>
        <v>246.12784048661678</v>
      </c>
      <c r="N466" s="451">
        <f t="shared" si="20"/>
        <v>247.16053617148444</v>
      </c>
    </row>
    <row r="467" spans="1:14">
      <c r="A467" s="444">
        <v>27704</v>
      </c>
      <c r="B467" s="52">
        <f>+'2.- Base'!B467</f>
        <v>462</v>
      </c>
      <c r="C467" s="334">
        <f>+'2.- Base'!C467</f>
        <v>27704</v>
      </c>
      <c r="D467" s="81" t="str">
        <f>+'2.- Base'!D467</f>
        <v>Remoción de implante de tobillo</v>
      </c>
      <c r="E467" s="335">
        <f>+'2.- Base'!G467</f>
        <v>166.67152665544333</v>
      </c>
      <c r="F467" s="335">
        <f>+'2.- Base'!N467</f>
        <v>166.67152665544333</v>
      </c>
      <c r="G467" s="335">
        <f>VLOOKUP(C467,'2.- Base'!$C$6:$G$2390,5,0)</f>
        <v>166.67152665544333</v>
      </c>
      <c r="H467" s="335">
        <f>VLOOKUP(C467,'2.- Base'!J467:N2851,5,0)</f>
        <v>166.67152665544333</v>
      </c>
      <c r="J467" s="335">
        <v>11.870012001754446</v>
      </c>
      <c r="K467" s="335">
        <v>12.371038367721269</v>
      </c>
      <c r="L467" s="441"/>
      <c r="M467" s="451">
        <f t="shared" si="19"/>
        <v>178.54153865719778</v>
      </c>
      <c r="N467" s="451">
        <f t="shared" si="20"/>
        <v>179.0425650231646</v>
      </c>
    </row>
    <row r="468" spans="1:14">
      <c r="A468" s="444">
        <v>27705</v>
      </c>
      <c r="B468" s="52">
        <f>+'2.- Base'!B468</f>
        <v>463</v>
      </c>
      <c r="C468" s="334">
        <f>+'2.- Base'!C468</f>
        <v>27705</v>
      </c>
      <c r="D468" s="81" t="str">
        <f>+'2.- Base'!D468</f>
        <v>Osteotomía de tibia y/o peroné</v>
      </c>
      <c r="E468" s="335">
        <f>+'2.- Base'!G468</f>
        <v>168.37905331088663</v>
      </c>
      <c r="F468" s="335">
        <f>+'2.- Base'!N468</f>
        <v>168.37905331088663</v>
      </c>
      <c r="G468" s="335">
        <f>VLOOKUP(C468,'2.- Base'!$C$6:$G$2390,5,0)</f>
        <v>168.37905331088663</v>
      </c>
      <c r="H468" s="335">
        <f>VLOOKUP(C468,'2.- Base'!J468:N2852,5,0)</f>
        <v>168.37905331088663</v>
      </c>
      <c r="J468" s="335">
        <v>25.732603768980056</v>
      </c>
      <c r="K468" s="335">
        <v>26.852545057611792</v>
      </c>
      <c r="L468" s="441"/>
      <c r="M468" s="451">
        <f t="shared" si="19"/>
        <v>194.11165707986669</v>
      </c>
      <c r="N468" s="451">
        <f t="shared" si="20"/>
        <v>195.23159836849842</v>
      </c>
    </row>
    <row r="469" spans="1:14">
      <c r="A469" s="444">
        <v>27715</v>
      </c>
      <c r="B469" s="52">
        <f>+'2.- Base'!B469</f>
        <v>464</v>
      </c>
      <c r="C469" s="334">
        <f>+'2.- Base'!C469</f>
        <v>27715</v>
      </c>
      <c r="D469" s="81" t="str">
        <f>+'2.- Base'!D469</f>
        <v>Osteoplastía de tibia y peroné, alargamiento o acortamiento</v>
      </c>
      <c r="E469" s="335">
        <f>+'2.- Base'!G469</f>
        <v>268.61574617283952</v>
      </c>
      <c r="F469" s="335">
        <f>+'2.- Base'!N469</f>
        <v>268.61574617283952</v>
      </c>
      <c r="G469" s="335">
        <f>VLOOKUP(C469,'2.- Base'!$C$6:$G$2390,5,0)</f>
        <v>268.61574617283952</v>
      </c>
      <c r="H469" s="335">
        <f>VLOOKUP(C469,'2.- Base'!J469:N2853,5,0)</f>
        <v>268.61574617283952</v>
      </c>
      <c r="J469" s="335">
        <v>18.707229082119682</v>
      </c>
      <c r="K469" s="335">
        <v>19.495338946887102</v>
      </c>
      <c r="L469" s="441"/>
      <c r="M469" s="451">
        <f t="shared" si="19"/>
        <v>287.3229752549592</v>
      </c>
      <c r="N469" s="451">
        <f t="shared" si="20"/>
        <v>288.11108511972662</v>
      </c>
    </row>
    <row r="470" spans="1:14">
      <c r="A470" s="444">
        <v>27727</v>
      </c>
      <c r="B470" s="52">
        <f>+'2.- Base'!B470</f>
        <v>465</v>
      </c>
      <c r="C470" s="334">
        <f>+'2.- Base'!C470</f>
        <v>27727</v>
      </c>
      <c r="D470" s="81" t="str">
        <f>+'2.- Base'!D470</f>
        <v>Corrección de pseudoartrosis congénita, tibia</v>
      </c>
      <c r="E470" s="335">
        <f>+'2.- Base'!G470</f>
        <v>350.86596570145906</v>
      </c>
      <c r="F470" s="335">
        <f>+'2.- Base'!N470</f>
        <v>350.86596570145906</v>
      </c>
      <c r="G470" s="335">
        <f>VLOOKUP(C470,'2.- Base'!$C$6:$G$2390,5,0)</f>
        <v>350.86596570145906</v>
      </c>
      <c r="H470" s="335">
        <f>VLOOKUP(C470,'2.- Base'!J470:N2854,5,0)</f>
        <v>350.86596570145906</v>
      </c>
      <c r="J470" s="335">
        <v>13.104160988509193</v>
      </c>
      <c r="K470" s="335">
        <v>13.647685033176344</v>
      </c>
      <c r="L470" s="441"/>
      <c r="M470" s="451">
        <f t="shared" si="19"/>
        <v>363.97012668996825</v>
      </c>
      <c r="N470" s="451">
        <f t="shared" si="20"/>
        <v>364.51365073463541</v>
      </c>
    </row>
    <row r="471" spans="1:14">
      <c r="A471" s="444">
        <v>27730</v>
      </c>
      <c r="B471" s="52">
        <f>+'2.- Base'!B471</f>
        <v>466</v>
      </c>
      <c r="C471" s="334">
        <f>+'2.- Base'!C471</f>
        <v>27730</v>
      </c>
      <c r="D471" s="81" t="str">
        <f>+'2.- Base'!D471</f>
        <v>Paro epifisario de tibia distal y/o peroné distal</v>
      </c>
      <c r="E471" s="335">
        <f>+'2.- Base'!G471</f>
        <v>184.87545903479236</v>
      </c>
      <c r="F471" s="335">
        <f>+'2.- Base'!N471</f>
        <v>184.87545903479236</v>
      </c>
      <c r="G471" s="335">
        <f>VLOOKUP(C471,'2.- Base'!$C$6:$G$2390,5,0)</f>
        <v>184.87545903479236</v>
      </c>
      <c r="H471" s="335">
        <f>VLOOKUP(C471,'2.- Base'!J471:N2855,5,0)</f>
        <v>184.87545903479236</v>
      </c>
      <c r="J471" s="335">
        <v>13.850382254215219</v>
      </c>
      <c r="K471" s="335">
        <v>14.439825037705617</v>
      </c>
      <c r="L471" s="441"/>
      <c r="M471" s="451">
        <f t="shared" si="19"/>
        <v>198.72584128900758</v>
      </c>
      <c r="N471" s="451">
        <f t="shared" si="20"/>
        <v>199.31528407249797</v>
      </c>
    </row>
    <row r="472" spans="1:14">
      <c r="A472" s="444">
        <v>27750</v>
      </c>
      <c r="B472" s="52">
        <f>+'2.- Base'!B472</f>
        <v>467</v>
      </c>
      <c r="C472" s="334">
        <f>+'2.- Base'!C472</f>
        <v>27750</v>
      </c>
      <c r="D472" s="81" t="str">
        <f>+'2.- Base'!D472</f>
        <v>Tratamiento cerrado de fractura tibial, sin manipulación</v>
      </c>
      <c r="E472" s="335">
        <f>+'2.- Base'!G472</f>
        <v>46.940588552188558</v>
      </c>
      <c r="F472" s="335">
        <f>+'2.- Base'!N472</f>
        <v>46.940588552188558</v>
      </c>
      <c r="G472" s="335">
        <f>VLOOKUP(C472,'2.- Base'!$C$6:$G$2390,5,0)</f>
        <v>46.940588552188558</v>
      </c>
      <c r="H472" s="335">
        <f>VLOOKUP(C472,'2.- Base'!J472:N2856,5,0)</f>
        <v>46.940588552188558</v>
      </c>
      <c r="J472" s="335">
        <v>1.8836299111090682</v>
      </c>
      <c r="K472" s="335">
        <v>1.9702800899145103</v>
      </c>
      <c r="L472" s="441"/>
      <c r="M472" s="451">
        <f t="shared" si="19"/>
        <v>48.824218463297626</v>
      </c>
      <c r="N472" s="451">
        <f t="shared" si="20"/>
        <v>48.910868642103068</v>
      </c>
    </row>
    <row r="473" spans="1:14">
      <c r="A473" s="444">
        <v>27752</v>
      </c>
      <c r="B473" s="52">
        <f>+'2.- Base'!B473</f>
        <v>468</v>
      </c>
      <c r="C473" s="334">
        <f>+'2.- Base'!C473</f>
        <v>27752</v>
      </c>
      <c r="D473" s="81" t="str">
        <f>+'2.- Base'!D473</f>
        <v>Tratamiento cerrado de fractura tibial, con manipulación</v>
      </c>
      <c r="E473" s="335">
        <f>+'2.- Base'!G473</f>
        <v>46.961448190235693</v>
      </c>
      <c r="F473" s="335">
        <f>+'2.- Base'!N473</f>
        <v>46.961448190235693</v>
      </c>
      <c r="G473" s="335">
        <f>VLOOKUP(C473,'2.- Base'!$C$6:$G$2390,5,0)</f>
        <v>46.961448190235693</v>
      </c>
      <c r="H473" s="335">
        <f>VLOOKUP(C473,'2.- Base'!J473:N2857,5,0)</f>
        <v>46.961448190235693</v>
      </c>
      <c r="J473" s="335">
        <v>2.4484084159255701</v>
      </c>
      <c r="K473" s="335">
        <v>2.5639419876661478</v>
      </c>
      <c r="L473" s="441"/>
      <c r="M473" s="451">
        <f t="shared" si="19"/>
        <v>49.409856606161263</v>
      </c>
      <c r="N473" s="451">
        <f t="shared" si="20"/>
        <v>49.525390177901841</v>
      </c>
    </row>
    <row r="474" spans="1:14" ht="25.5">
      <c r="A474" s="444">
        <v>27756</v>
      </c>
      <c r="B474" s="52">
        <f>+'2.- Base'!B474</f>
        <v>469</v>
      </c>
      <c r="C474" s="334">
        <f>+'2.- Base'!C474</f>
        <v>27756</v>
      </c>
      <c r="D474" s="81" t="str">
        <f>+'2.- Base'!D474</f>
        <v>Fijación esquelética percutánea de fractura de diáfisis tibial (con o sin fractura del peroné)</v>
      </c>
      <c r="E474" s="335">
        <f>+'2.- Base'!G474</f>
        <v>166.67152665544333</v>
      </c>
      <c r="F474" s="335">
        <f>+'2.- Base'!N474</f>
        <v>166.67152665544333</v>
      </c>
      <c r="G474" s="335">
        <f>VLOOKUP(C474,'2.- Base'!$C$6:$G$2390,5,0)</f>
        <v>166.67152665544333</v>
      </c>
      <c r="H474" s="335">
        <f>VLOOKUP(C474,'2.- Base'!J474:N2858,5,0)</f>
        <v>166.67152665544333</v>
      </c>
      <c r="J474" s="335">
        <v>11.870012001754446</v>
      </c>
      <c r="K474" s="335">
        <v>12.371038367721269</v>
      </c>
      <c r="L474" s="441"/>
      <c r="M474" s="451">
        <f t="shared" si="19"/>
        <v>178.54153865719778</v>
      </c>
      <c r="N474" s="451">
        <f t="shared" si="20"/>
        <v>179.0425650231646</v>
      </c>
    </row>
    <row r="475" spans="1:14" ht="25.5">
      <c r="A475" s="444">
        <v>27758</v>
      </c>
      <c r="B475" s="52">
        <f>+'2.- Base'!B475</f>
        <v>470</v>
      </c>
      <c r="C475" s="334">
        <f>+'2.- Base'!C475</f>
        <v>27758</v>
      </c>
      <c r="D475" s="81" t="str">
        <f>+'2.- Base'!D475</f>
        <v>Tratamiento abierto de fractura de la diáfisis tibial, (con o sin fractura del peroné)</v>
      </c>
      <c r="E475" s="335">
        <f>+'2.- Base'!G475</f>
        <v>185.60725617283947</v>
      </c>
      <c r="F475" s="335">
        <f>+'2.- Base'!N475</f>
        <v>185.60725617283947</v>
      </c>
      <c r="G475" s="335">
        <f>VLOOKUP(C475,'2.- Base'!$C$6:$G$2390,5,0)</f>
        <v>185.60725617283947</v>
      </c>
      <c r="H475" s="335">
        <f>VLOOKUP(C475,'2.- Base'!J475:N2859,5,0)</f>
        <v>185.60725617283947</v>
      </c>
      <c r="J475" s="335">
        <v>19.791493011597652</v>
      </c>
      <c r="K475" s="335">
        <v>20.64618504765869</v>
      </c>
      <c r="L475" s="441"/>
      <c r="M475" s="451">
        <f t="shared" si="19"/>
        <v>205.39874918443712</v>
      </c>
      <c r="N475" s="451">
        <f t="shared" si="20"/>
        <v>206.25344122049816</v>
      </c>
    </row>
    <row r="476" spans="1:14">
      <c r="A476" s="444">
        <v>27784</v>
      </c>
      <c r="B476" s="52">
        <f>+'2.- Base'!B476</f>
        <v>471</v>
      </c>
      <c r="C476" s="334">
        <f>+'2.- Base'!C476</f>
        <v>27784</v>
      </c>
      <c r="D476" s="81" t="str">
        <f>+'2.- Base'!D476</f>
        <v>Tratamiento abierto de fractura de peroné proximal o diáfisis del peroné</v>
      </c>
      <c r="E476" s="335">
        <f>+'2.- Base'!G476</f>
        <v>167.64725617283949</v>
      </c>
      <c r="F476" s="335">
        <f>+'2.- Base'!N476</f>
        <v>167.64725617283949</v>
      </c>
      <c r="G476" s="335">
        <f>VLOOKUP(C476,'2.- Base'!$C$6:$G$2390,5,0)</f>
        <v>167.64725617283949</v>
      </c>
      <c r="H476" s="335">
        <f>VLOOKUP(C476,'2.- Base'!J476:N2860,5,0)</f>
        <v>167.64725617283949</v>
      </c>
      <c r="J476" s="335">
        <v>19.791493011597652</v>
      </c>
      <c r="K476" s="335">
        <v>20.64618504765869</v>
      </c>
      <c r="L476" s="441"/>
      <c r="M476" s="451">
        <f t="shared" si="19"/>
        <v>187.43874918443714</v>
      </c>
      <c r="N476" s="451">
        <f t="shared" si="20"/>
        <v>188.29344122049818</v>
      </c>
    </row>
    <row r="477" spans="1:14">
      <c r="A477" s="444">
        <v>27792</v>
      </c>
      <c r="B477" s="52">
        <f>+'2.- Base'!B477</f>
        <v>472</v>
      </c>
      <c r="C477" s="334">
        <f>+'2.- Base'!C477</f>
        <v>27792</v>
      </c>
      <c r="D477" s="81" t="str">
        <f>+'2.- Base'!D477</f>
        <v>Tratamiento abierto de fractura del peroné distal</v>
      </c>
      <c r="E477" s="335">
        <f>+'2.- Base'!G477</f>
        <v>167.64725617283949</v>
      </c>
      <c r="F477" s="335">
        <f>+'2.- Base'!N477</f>
        <v>167.64725617283949</v>
      </c>
      <c r="G477" s="335">
        <f>VLOOKUP(C477,'2.- Base'!$C$6:$G$2390,5,0)</f>
        <v>167.64725617283949</v>
      </c>
      <c r="H477" s="335">
        <f>VLOOKUP(C477,'2.- Base'!J477:N2861,5,0)</f>
        <v>167.64725617283949</v>
      </c>
      <c r="J477" s="335">
        <v>19.791493011597652</v>
      </c>
      <c r="K477" s="335">
        <v>20.64618504765869</v>
      </c>
      <c r="L477" s="441"/>
      <c r="M477" s="451">
        <f t="shared" si="19"/>
        <v>187.43874918443714</v>
      </c>
      <c r="N477" s="451">
        <f t="shared" si="20"/>
        <v>188.29344122049818</v>
      </c>
    </row>
    <row r="478" spans="1:14">
      <c r="A478" s="444">
        <v>27814</v>
      </c>
      <c r="B478" s="52">
        <f>+'2.- Base'!B478</f>
        <v>473</v>
      </c>
      <c r="C478" s="334">
        <f>+'2.- Base'!C478</f>
        <v>27814</v>
      </c>
      <c r="D478" s="81" t="str">
        <f>+'2.- Base'!D478</f>
        <v>Tratamiento abierto de fractura bimaleolar o trimaleolar del tobillo</v>
      </c>
      <c r="E478" s="335">
        <f>+'2.- Base'!G478</f>
        <v>288.95727283950612</v>
      </c>
      <c r="F478" s="335">
        <f>+'2.- Base'!N478</f>
        <v>288.95727283950612</v>
      </c>
      <c r="G478" s="335">
        <f>VLOOKUP(C478,'2.- Base'!$C$6:$G$2390,5,0)</f>
        <v>288.95727283950612</v>
      </c>
      <c r="H478" s="335">
        <f>VLOOKUP(C478,'2.- Base'!J478:N2862,5,0)</f>
        <v>288.95727283950612</v>
      </c>
      <c r="J478" s="335">
        <v>19.791493011597652</v>
      </c>
      <c r="K478" s="335">
        <v>20.646185047658719</v>
      </c>
      <c r="L478" s="441"/>
      <c r="M478" s="451">
        <f t="shared" si="19"/>
        <v>308.74876585110377</v>
      </c>
      <c r="N478" s="451">
        <f t="shared" si="20"/>
        <v>309.60345788716484</v>
      </c>
    </row>
    <row r="479" spans="1:14">
      <c r="A479" s="444">
        <v>27822</v>
      </c>
      <c r="B479" s="52">
        <f>+'2.- Base'!B479</f>
        <v>474</v>
      </c>
      <c r="C479" s="334">
        <f>+'2.- Base'!C479</f>
        <v>27822</v>
      </c>
      <c r="D479" s="81" t="str">
        <f>+'2.- Base'!D479</f>
        <v>Tratamiento abierto de fractura de tobillo</v>
      </c>
      <c r="E479" s="335">
        <f>+'2.- Base'!G479</f>
        <v>310.05706997755334</v>
      </c>
      <c r="F479" s="335">
        <f>+'2.- Base'!N479</f>
        <v>310.05706997755334</v>
      </c>
      <c r="G479" s="335">
        <f>VLOOKUP(C479,'2.- Base'!$C$6:$G$2390,5,0)</f>
        <v>310.05706997755334</v>
      </c>
      <c r="H479" s="335">
        <f>VLOOKUP(C479,'2.- Base'!J479:N2863,5,0)</f>
        <v>310.05706997755334</v>
      </c>
      <c r="J479" s="335">
        <v>25.732603768980027</v>
      </c>
      <c r="K479" s="335">
        <v>26.852545057611735</v>
      </c>
      <c r="L479" s="441"/>
      <c r="M479" s="451">
        <f t="shared" si="19"/>
        <v>335.78967374653337</v>
      </c>
      <c r="N479" s="451">
        <f t="shared" si="20"/>
        <v>336.90961503516507</v>
      </c>
    </row>
    <row r="480" spans="1:14" ht="25.5">
      <c r="A480" s="444">
        <v>27829</v>
      </c>
      <c r="B480" s="52">
        <f>+'2.- Base'!B480</f>
        <v>475</v>
      </c>
      <c r="C480" s="334">
        <f>+'2.- Base'!C480</f>
        <v>27829</v>
      </c>
      <c r="D480" s="81" t="str">
        <f>+'2.- Base'!D480</f>
        <v>Tratamiento abierto de rotura de la articulación tibioperonea distal (Sindesmosis)</v>
      </c>
      <c r="E480" s="335">
        <f>+'2.- Base'!G480</f>
        <v>167.64725617283949</v>
      </c>
      <c r="F480" s="335">
        <f>+'2.- Base'!N480</f>
        <v>167.64725617283949</v>
      </c>
      <c r="G480" s="335">
        <f>VLOOKUP(C480,'2.- Base'!$C$6:$G$2390,5,0)</f>
        <v>167.64725617283949</v>
      </c>
      <c r="H480" s="335">
        <f>VLOOKUP(C480,'2.- Base'!J480:N2864,5,0)</f>
        <v>167.64725617283949</v>
      </c>
      <c r="J480" s="335">
        <v>19.791493011597652</v>
      </c>
      <c r="K480" s="335">
        <v>20.64618504765869</v>
      </c>
      <c r="L480" s="441"/>
      <c r="M480" s="451">
        <f t="shared" si="19"/>
        <v>187.43874918443714</v>
      </c>
      <c r="N480" s="451">
        <f t="shared" si="20"/>
        <v>188.29344122049818</v>
      </c>
    </row>
    <row r="481" spans="1:14" ht="25.5">
      <c r="A481" s="444">
        <v>27832</v>
      </c>
      <c r="B481" s="52">
        <f>+'2.- Base'!B481</f>
        <v>476</v>
      </c>
      <c r="C481" s="334">
        <f>+'2.- Base'!C481</f>
        <v>27832</v>
      </c>
      <c r="D481" s="81" t="str">
        <f>+'2.- Base'!D481</f>
        <v>Tratamiento abierto de luxación de articulación tibioperonea proximal o tobillo</v>
      </c>
      <c r="E481" s="335">
        <f>+'2.- Base'!G481</f>
        <v>167.64725617283949</v>
      </c>
      <c r="F481" s="335">
        <f>+'2.- Base'!N481</f>
        <v>167.64725617283949</v>
      </c>
      <c r="G481" s="335">
        <f>VLOOKUP(C481,'2.- Base'!$C$6:$G$2390,5,0)</f>
        <v>167.64725617283949</v>
      </c>
      <c r="H481" s="335">
        <f>VLOOKUP(C481,'2.- Base'!J481:N2865,5,0)</f>
        <v>167.64725617283949</v>
      </c>
      <c r="J481" s="335">
        <v>19.791493011597652</v>
      </c>
      <c r="K481" s="335">
        <v>20.64618504765869</v>
      </c>
      <c r="L481" s="441"/>
      <c r="M481" s="451">
        <f t="shared" si="19"/>
        <v>187.43874918443714</v>
      </c>
      <c r="N481" s="451">
        <f t="shared" si="20"/>
        <v>188.29344122049818</v>
      </c>
    </row>
    <row r="482" spans="1:14">
      <c r="A482" s="444">
        <v>27860</v>
      </c>
      <c r="B482" s="52">
        <f>+'2.- Base'!B482</f>
        <v>477</v>
      </c>
      <c r="C482" s="334">
        <f>+'2.- Base'!C482</f>
        <v>27860</v>
      </c>
      <c r="D482" s="81" t="str">
        <f>+'2.- Base'!D482</f>
        <v>Manipulación de tobillo bajo anestesia general</v>
      </c>
      <c r="E482" s="335">
        <f>+'2.- Base'!G482</f>
        <v>220.86414349046018</v>
      </c>
      <c r="F482" s="335">
        <f>+'2.- Base'!N482</f>
        <v>220.86414349046018</v>
      </c>
      <c r="G482" s="335">
        <f>VLOOKUP(C482,'2.- Base'!$C$6:$G$2390,5,0)</f>
        <v>220.86414349046018</v>
      </c>
      <c r="H482" s="335">
        <f>VLOOKUP(C482,'2.- Base'!J482:N2866,5,0)</f>
        <v>220.86414349046018</v>
      </c>
      <c r="J482" s="335">
        <v>14.315618443117131</v>
      </c>
      <c r="K482" s="335">
        <v>14.93368954374489</v>
      </c>
      <c r="L482" s="441"/>
      <c r="M482" s="451">
        <f t="shared" si="19"/>
        <v>235.17976193357731</v>
      </c>
      <c r="N482" s="451">
        <f t="shared" si="20"/>
        <v>235.79783303420507</v>
      </c>
    </row>
    <row r="483" spans="1:14">
      <c r="A483" s="444">
        <v>27870</v>
      </c>
      <c r="B483" s="52">
        <f>+'2.- Base'!B483</f>
        <v>478</v>
      </c>
      <c r="C483" s="334">
        <f>+'2.- Base'!C483</f>
        <v>27870</v>
      </c>
      <c r="D483" s="81" t="str">
        <f>+'2.- Base'!D483</f>
        <v>Artrodesis, tobillo, cualquier método</v>
      </c>
      <c r="E483" s="335">
        <f>+'2.- Base'!G483</f>
        <v>138.80905331088661</v>
      </c>
      <c r="F483" s="335">
        <f>+'2.- Base'!N483</f>
        <v>138.80905331088661</v>
      </c>
      <c r="G483" s="335">
        <f>VLOOKUP(C483,'2.- Base'!$C$6:$G$2390,5,0)</f>
        <v>138.80905331088661</v>
      </c>
      <c r="H483" s="335">
        <f>VLOOKUP(C483,'2.- Base'!J483:N2867,5,0)</f>
        <v>138.80905331088661</v>
      </c>
      <c r="J483" s="335">
        <v>25.732603768980056</v>
      </c>
      <c r="K483" s="335">
        <v>26.852545057611792</v>
      </c>
      <c r="L483" s="441"/>
      <c r="M483" s="451">
        <f t="shared" si="19"/>
        <v>164.54165707986667</v>
      </c>
      <c r="N483" s="451">
        <f t="shared" si="20"/>
        <v>165.6615983684984</v>
      </c>
    </row>
    <row r="484" spans="1:14">
      <c r="A484" s="444">
        <v>27871</v>
      </c>
      <c r="B484" s="52">
        <f>+'2.- Base'!B484</f>
        <v>479</v>
      </c>
      <c r="C484" s="334">
        <f>+'2.- Base'!C484</f>
        <v>27871</v>
      </c>
      <c r="D484" s="81" t="str">
        <f>+'2.- Base'!D484</f>
        <v>Artrodesis, articulación tibioperonea, proximal o distal</v>
      </c>
      <c r="E484" s="335">
        <f>+'2.- Base'!G484</f>
        <v>185.60725617283947</v>
      </c>
      <c r="F484" s="335">
        <f>+'2.- Base'!N484</f>
        <v>185.60725617283947</v>
      </c>
      <c r="G484" s="335">
        <f>VLOOKUP(C484,'2.- Base'!$C$6:$G$2390,5,0)</f>
        <v>185.60725617283947</v>
      </c>
      <c r="H484" s="335">
        <f>VLOOKUP(C484,'2.- Base'!J484:N2868,5,0)</f>
        <v>185.60725617283947</v>
      </c>
      <c r="J484" s="335">
        <v>19.791493011597652</v>
      </c>
      <c r="K484" s="335">
        <v>20.64618504765869</v>
      </c>
      <c r="L484" s="441"/>
      <c r="M484" s="451">
        <f t="shared" si="19"/>
        <v>205.39874918443712</v>
      </c>
      <c r="N484" s="451">
        <f t="shared" si="20"/>
        <v>206.25344122049816</v>
      </c>
    </row>
    <row r="485" spans="1:14">
      <c r="A485" s="444">
        <v>27880</v>
      </c>
      <c r="B485" s="52">
        <f>+'2.- Base'!B485</f>
        <v>480</v>
      </c>
      <c r="C485" s="334">
        <f>+'2.- Base'!C485</f>
        <v>27880</v>
      </c>
      <c r="D485" s="81" t="str">
        <f>+'2.- Base'!D485</f>
        <v>Amputación a nivel de tibia y peroné</v>
      </c>
      <c r="E485" s="335">
        <f>+'2.- Base'!G485</f>
        <v>138.0772561728395</v>
      </c>
      <c r="F485" s="335">
        <f>+'2.- Base'!N485</f>
        <v>138.0772561728395</v>
      </c>
      <c r="G485" s="335">
        <f>VLOOKUP(C485,'2.- Base'!$C$6:$G$2390,5,0)</f>
        <v>138.0772561728395</v>
      </c>
      <c r="H485" s="335">
        <f>VLOOKUP(C485,'2.- Base'!J485:N2869,5,0)</f>
        <v>138.0772561728395</v>
      </c>
      <c r="J485" s="335">
        <v>19.791493011597623</v>
      </c>
      <c r="K485" s="335">
        <v>20.64618504765869</v>
      </c>
      <c r="L485" s="441"/>
      <c r="M485" s="451">
        <f t="shared" si="19"/>
        <v>157.86874918443712</v>
      </c>
      <c r="N485" s="451">
        <f t="shared" si="20"/>
        <v>158.72344122049819</v>
      </c>
    </row>
    <row r="486" spans="1:14">
      <c r="A486" s="444">
        <v>27888</v>
      </c>
      <c r="B486" s="52">
        <f>+'2.- Base'!B486</f>
        <v>481</v>
      </c>
      <c r="C486" s="334">
        <f>+'2.- Base'!C486</f>
        <v>27888</v>
      </c>
      <c r="D486" s="81" t="str">
        <f>+'2.- Base'!D486</f>
        <v>Amputación a nivel de los maleolos de la tibia y peroné</v>
      </c>
      <c r="E486" s="335">
        <f>+'2.- Base'!G486</f>
        <v>138.32118855218852</v>
      </c>
      <c r="F486" s="335">
        <f>+'2.- Base'!N486</f>
        <v>138.32118855218852</v>
      </c>
      <c r="G486" s="335">
        <f>VLOOKUP(C486,'2.- Base'!$C$6:$G$2390,5,0)</f>
        <v>138.32118855218852</v>
      </c>
      <c r="H486" s="335">
        <f>VLOOKUP(C486,'2.- Base'!J486:N2870,5,0)</f>
        <v>138.32118855218852</v>
      </c>
      <c r="J486" s="335">
        <v>21.771863264058453</v>
      </c>
      <c r="K486" s="335">
        <v>22.714971717643067</v>
      </c>
      <c r="L486" s="441"/>
      <c r="M486" s="451">
        <f t="shared" si="19"/>
        <v>160.09305181624697</v>
      </c>
      <c r="N486" s="451">
        <f t="shared" si="20"/>
        <v>161.03616026983158</v>
      </c>
    </row>
    <row r="487" spans="1:14">
      <c r="A487" s="444">
        <v>27889</v>
      </c>
      <c r="B487" s="52">
        <f>+'2.- Base'!B487</f>
        <v>482</v>
      </c>
      <c r="C487" s="334">
        <f>+'2.- Base'!C487</f>
        <v>27889</v>
      </c>
      <c r="D487" s="81" t="str">
        <f>+'2.- Base'!D487</f>
        <v>Desarticulación de tobillo</v>
      </c>
      <c r="E487" s="335">
        <f>+'2.- Base'!G487</f>
        <v>138.0772561728395</v>
      </c>
      <c r="F487" s="335">
        <f>+'2.- Base'!N487</f>
        <v>138.0772561728395</v>
      </c>
      <c r="G487" s="335">
        <f>VLOOKUP(C487,'2.- Base'!$C$6:$G$2390,5,0)</f>
        <v>138.0772561728395</v>
      </c>
      <c r="H487" s="335">
        <f>VLOOKUP(C487,'2.- Base'!J487:N2871,5,0)</f>
        <v>138.0772561728395</v>
      </c>
      <c r="J487" s="335">
        <v>19.791493011597623</v>
      </c>
      <c r="K487" s="335">
        <v>20.64618504765869</v>
      </c>
      <c r="L487" s="441"/>
      <c r="M487" s="451">
        <f t="shared" si="19"/>
        <v>157.86874918443712</v>
      </c>
      <c r="N487" s="451">
        <f t="shared" si="20"/>
        <v>158.72344122049819</v>
      </c>
    </row>
    <row r="488" spans="1:14">
      <c r="A488" s="444">
        <v>27892</v>
      </c>
      <c r="B488" s="52">
        <f>+'2.- Base'!B488</f>
        <v>483</v>
      </c>
      <c r="C488" s="334">
        <f>+'2.- Base'!C488</f>
        <v>27892</v>
      </c>
      <c r="D488" s="81" t="str">
        <f>+'2.- Base'!D488</f>
        <v>Fasciotomía descompresiva de pierna</v>
      </c>
      <c r="E488" s="335">
        <f>+'2.- Base'!G488</f>
        <v>267.85747570145901</v>
      </c>
      <c r="F488" s="335">
        <f>+'2.- Base'!N488</f>
        <v>267.85747570145901</v>
      </c>
      <c r="G488" s="335">
        <f>VLOOKUP(C488,'2.- Base'!$C$6:$G$2390,5,0)</f>
        <v>267.85747570145901</v>
      </c>
      <c r="H488" s="335">
        <f>VLOOKUP(C488,'2.- Base'!J488:N2872,5,0)</f>
        <v>267.85747570145901</v>
      </c>
      <c r="J488" s="335">
        <v>13.850382254215219</v>
      </c>
      <c r="K488" s="335">
        <v>14.439825037705646</v>
      </c>
      <c r="L488" s="441"/>
      <c r="M488" s="451">
        <f t="shared" si="19"/>
        <v>281.70785795567423</v>
      </c>
      <c r="N488" s="451">
        <f t="shared" si="20"/>
        <v>282.29730073916465</v>
      </c>
    </row>
    <row r="489" spans="1:14">
      <c r="A489" s="444">
        <v>27893</v>
      </c>
      <c r="B489" s="52">
        <f>+'2.- Base'!B489</f>
        <v>484</v>
      </c>
      <c r="C489" s="334">
        <f>+'2.- Base'!C489</f>
        <v>27893</v>
      </c>
      <c r="D489" s="81" t="str">
        <f>+'2.- Base'!D489</f>
        <v>Tratamiento quirúrgico de la fasceítis necrotizante</v>
      </c>
      <c r="E489" s="335">
        <f>+'2.- Base'!G489</f>
        <v>288.95727283950612</v>
      </c>
      <c r="F489" s="335">
        <f>+'2.- Base'!N489</f>
        <v>288.95727283950612</v>
      </c>
      <c r="G489" s="335">
        <f>VLOOKUP(C489,'2.- Base'!$C$6:$G$2390,5,0)</f>
        <v>288.95727283950612</v>
      </c>
      <c r="H489" s="335">
        <f>VLOOKUP(C489,'2.- Base'!J489:N2873,5,0)</f>
        <v>288.95727283950612</v>
      </c>
      <c r="J489" s="335">
        <v>19.791493011597652</v>
      </c>
      <c r="K489" s="335">
        <v>20.646185047658719</v>
      </c>
      <c r="L489" s="441"/>
      <c r="M489" s="451">
        <f t="shared" si="19"/>
        <v>308.74876585110377</v>
      </c>
      <c r="N489" s="451">
        <f t="shared" si="20"/>
        <v>309.60345788716484</v>
      </c>
    </row>
    <row r="490" spans="1:14">
      <c r="A490" s="444">
        <v>28005</v>
      </c>
      <c r="B490" s="52">
        <f>+'2.- Base'!B490</f>
        <v>485</v>
      </c>
      <c r="C490" s="334">
        <f>+'2.- Base'!C490</f>
        <v>28005</v>
      </c>
      <c r="D490" s="81" t="str">
        <f>+'2.- Base'!D490</f>
        <v>Incisión de hueso cortical de pie</v>
      </c>
      <c r="E490" s="335">
        <f>+'2.- Base'!G490</f>
        <v>143.11045903479237</v>
      </c>
      <c r="F490" s="335">
        <f>+'2.- Base'!N490</f>
        <v>143.11045903479237</v>
      </c>
      <c r="G490" s="335">
        <f>VLOOKUP(C490,'2.- Base'!$C$6:$G$2390,5,0)</f>
        <v>143.11045903479237</v>
      </c>
      <c r="H490" s="335">
        <f>VLOOKUP(C490,'2.- Base'!J490:N2874,5,0)</f>
        <v>143.11045903479237</v>
      </c>
      <c r="J490" s="335">
        <v>13.850382254215219</v>
      </c>
      <c r="K490" s="335">
        <v>14.439825037705617</v>
      </c>
      <c r="L490" s="441"/>
      <c r="M490" s="451">
        <f t="shared" si="19"/>
        <v>156.96084128900759</v>
      </c>
      <c r="N490" s="451">
        <f t="shared" si="20"/>
        <v>157.55028407249799</v>
      </c>
    </row>
    <row r="491" spans="1:14">
      <c r="A491" s="444">
        <v>28008</v>
      </c>
      <c r="B491" s="52">
        <f>+'2.- Base'!B491</f>
        <v>486</v>
      </c>
      <c r="C491" s="334">
        <f>+'2.- Base'!C491</f>
        <v>28008</v>
      </c>
      <c r="D491" s="81" t="str">
        <f>+'2.- Base'!D491</f>
        <v>Fasciotomía de pie y/o dedo del pie</v>
      </c>
      <c r="E491" s="335">
        <f>+'2.- Base'!G491</f>
        <v>260.82420998877666</v>
      </c>
      <c r="F491" s="335">
        <f>+'2.- Base'!N491</f>
        <v>260.82420998877666</v>
      </c>
      <c r="G491" s="335">
        <f>VLOOKUP(C491,'2.- Base'!$C$6:$G$2390,5,0)</f>
        <v>260.82420998877666</v>
      </c>
      <c r="H491" s="335">
        <f>VLOOKUP(C491,'2.- Base'!J491:N2875,5,0)</f>
        <v>260.82420998877666</v>
      </c>
      <c r="J491" s="335">
        <v>11.870012001754446</v>
      </c>
      <c r="K491" s="335">
        <v>12.371038367721269</v>
      </c>
      <c r="L491" s="441"/>
      <c r="M491" s="451">
        <f t="shared" si="19"/>
        <v>272.6942219905311</v>
      </c>
      <c r="N491" s="451">
        <f t="shared" si="20"/>
        <v>273.19524835649793</v>
      </c>
    </row>
    <row r="492" spans="1:14">
      <c r="A492" s="444">
        <v>28010</v>
      </c>
      <c r="B492" s="52">
        <f>+'2.- Base'!B492</f>
        <v>487</v>
      </c>
      <c r="C492" s="334">
        <f>+'2.- Base'!C492</f>
        <v>28010</v>
      </c>
      <c r="D492" s="81" t="str">
        <f>+'2.- Base'!D492</f>
        <v>Tenotomía percutánea de dedo del pie</v>
      </c>
      <c r="E492" s="335">
        <f>+'2.- Base'!G492</f>
        <v>96.117126823793484</v>
      </c>
      <c r="F492" s="335">
        <f>+'2.- Base'!N492</f>
        <v>96.117126823793484</v>
      </c>
      <c r="G492" s="335">
        <f>VLOOKUP(C492,'2.- Base'!$C$6:$G$2390,5,0)</f>
        <v>96.117126823793484</v>
      </c>
      <c r="H492" s="335">
        <f>VLOOKUP(C492,'2.- Base'!J492:N2876,5,0)</f>
        <v>96.117126823793484</v>
      </c>
      <c r="J492" s="335">
        <v>14.315618443117145</v>
      </c>
      <c r="K492" s="335">
        <v>14.933689543744919</v>
      </c>
      <c r="L492" s="441"/>
      <c r="M492" s="451">
        <f t="shared" si="19"/>
        <v>110.43274526691063</v>
      </c>
      <c r="N492" s="451">
        <f t="shared" si="20"/>
        <v>111.0508163675384</v>
      </c>
    </row>
    <row r="493" spans="1:14" ht="25.5">
      <c r="A493" s="444">
        <v>28020</v>
      </c>
      <c r="B493" s="52">
        <f>+'2.- Base'!B493</f>
        <v>488</v>
      </c>
      <c r="C493" s="334">
        <f>+'2.- Base'!C493</f>
        <v>28020</v>
      </c>
      <c r="D493" s="81" t="str">
        <f>+'2.- Base'!D493</f>
        <v>Artrotomía de pie incluyendo exploración, drenaje, extirpación de cuerpo suelto o de cuerpo extraño o biopsia</v>
      </c>
      <c r="E493" s="335">
        <f>+'2.- Base'!G493</f>
        <v>166.91545903479238</v>
      </c>
      <c r="F493" s="335">
        <f>+'2.- Base'!N493</f>
        <v>166.91545903479238</v>
      </c>
      <c r="G493" s="335">
        <f>VLOOKUP(C493,'2.- Base'!$C$6:$G$2390,5,0)</f>
        <v>166.91545903479238</v>
      </c>
      <c r="H493" s="335">
        <f>VLOOKUP(C493,'2.- Base'!J493:N2877,5,0)</f>
        <v>166.91545903479238</v>
      </c>
      <c r="J493" s="335">
        <v>13.850382254215219</v>
      </c>
      <c r="K493" s="335">
        <v>14.439825037705617</v>
      </c>
      <c r="L493" s="441"/>
      <c r="M493" s="451">
        <f t="shared" si="19"/>
        <v>180.7658412890076</v>
      </c>
      <c r="N493" s="451">
        <f t="shared" si="20"/>
        <v>181.35528407249799</v>
      </c>
    </row>
    <row r="494" spans="1:14">
      <c r="A494" s="444">
        <v>28030</v>
      </c>
      <c r="B494" s="52">
        <f>+'2.- Base'!B494</f>
        <v>489</v>
      </c>
      <c r="C494" s="334">
        <f>+'2.- Base'!C494</f>
        <v>28030</v>
      </c>
      <c r="D494" s="81" t="str">
        <f>+'2.- Base'!D494</f>
        <v>Neurectomía, musculatura intrínseca del pie</v>
      </c>
      <c r="E494" s="335">
        <f>+'2.- Base'!G494</f>
        <v>143.59832379349047</v>
      </c>
      <c r="F494" s="335">
        <f>+'2.- Base'!N494</f>
        <v>143.59832379349047</v>
      </c>
      <c r="G494" s="335">
        <f>VLOOKUP(C494,'2.- Base'!$C$6:$G$2390,5,0)</f>
        <v>143.59832379349047</v>
      </c>
      <c r="H494" s="335">
        <f>VLOOKUP(C494,'2.- Base'!J494:N2878,5,0)</f>
        <v>143.59832379349047</v>
      </c>
      <c r="J494" s="335">
        <v>17.811122759136822</v>
      </c>
      <c r="K494" s="335">
        <v>18.577398377674314</v>
      </c>
      <c r="L494" s="441"/>
      <c r="M494" s="451">
        <f t="shared" si="19"/>
        <v>161.40944655262729</v>
      </c>
      <c r="N494" s="451">
        <f t="shared" si="20"/>
        <v>162.17572217116478</v>
      </c>
    </row>
    <row r="495" spans="1:14">
      <c r="A495" s="444">
        <v>28035</v>
      </c>
      <c r="B495" s="52">
        <f>+'2.- Base'!B495</f>
        <v>490</v>
      </c>
      <c r="C495" s="334">
        <f>+'2.- Base'!C495</f>
        <v>28035</v>
      </c>
      <c r="D495" s="81" t="str">
        <f>+'2.- Base'!D495</f>
        <v>Liberación de túnel del tarso (descompresión del nervio tibial posterior)</v>
      </c>
      <c r="E495" s="335">
        <f>+'2.- Base'!G495</f>
        <v>184.87545903479236</v>
      </c>
      <c r="F495" s="335">
        <f>+'2.- Base'!N495</f>
        <v>184.87545903479236</v>
      </c>
      <c r="G495" s="335">
        <f>VLOOKUP(C495,'2.- Base'!$C$6:$G$2390,5,0)</f>
        <v>184.87545903479236</v>
      </c>
      <c r="H495" s="335">
        <f>VLOOKUP(C495,'2.- Base'!J495:N2879,5,0)</f>
        <v>184.87545903479236</v>
      </c>
      <c r="J495" s="335">
        <v>13.850382254215219</v>
      </c>
      <c r="K495" s="335">
        <v>14.439825037705617</v>
      </c>
      <c r="L495" s="441"/>
      <c r="M495" s="451">
        <f t="shared" si="19"/>
        <v>198.72584128900758</v>
      </c>
      <c r="N495" s="451">
        <f t="shared" si="20"/>
        <v>199.31528407249797</v>
      </c>
    </row>
    <row r="496" spans="1:14">
      <c r="A496" s="444">
        <v>28043</v>
      </c>
      <c r="B496" s="52">
        <f>+'2.- Base'!B496</f>
        <v>491</v>
      </c>
      <c r="C496" s="334">
        <f>+'2.- Base'!C496</f>
        <v>28043</v>
      </c>
      <c r="D496" s="81" t="str">
        <f>+'2.- Base'!D496</f>
        <v>Excisión de tumor de pie; tejido subcutáneo</v>
      </c>
      <c r="E496" s="335">
        <f>+'2.- Base'!G496</f>
        <v>96.117126823793484</v>
      </c>
      <c r="F496" s="335">
        <f>+'2.- Base'!N496</f>
        <v>96.117126823793484</v>
      </c>
      <c r="G496" s="335">
        <f>VLOOKUP(C496,'2.- Base'!$C$6:$G$2390,5,0)</f>
        <v>96.117126823793484</v>
      </c>
      <c r="H496" s="335">
        <f>VLOOKUP(C496,'2.- Base'!J496:N2880,5,0)</f>
        <v>96.117126823793484</v>
      </c>
      <c r="J496" s="335">
        <v>14.315618443117145</v>
      </c>
      <c r="K496" s="335">
        <v>14.933689543744919</v>
      </c>
      <c r="L496" s="441"/>
      <c r="M496" s="451">
        <f t="shared" si="19"/>
        <v>110.43274526691063</v>
      </c>
      <c r="N496" s="451">
        <f t="shared" si="20"/>
        <v>111.0508163675384</v>
      </c>
    </row>
    <row r="497" spans="1:14" ht="25.5">
      <c r="A497" s="444">
        <v>28046</v>
      </c>
      <c r="B497" s="52">
        <f>+'2.- Base'!B497</f>
        <v>492</v>
      </c>
      <c r="C497" s="334">
        <f>+'2.- Base'!C497</f>
        <v>28046</v>
      </c>
      <c r="D497" s="81" t="str">
        <f>+'2.- Base'!D497</f>
        <v>Resección radical de tumor (p. ejm. Neoplasia Maligna), tejido blando del pie</v>
      </c>
      <c r="E497" s="335">
        <f>+'2.- Base'!G497</f>
        <v>227.58254331088665</v>
      </c>
      <c r="F497" s="335">
        <f>+'2.- Base'!N497</f>
        <v>227.58254331088665</v>
      </c>
      <c r="G497" s="335">
        <f>VLOOKUP(C497,'2.- Base'!$C$6:$G$2390,5,0)</f>
        <v>227.58254331088665</v>
      </c>
      <c r="H497" s="335">
        <f>VLOOKUP(C497,'2.- Base'!J497:N2881,5,0)</f>
        <v>227.58254331088665</v>
      </c>
      <c r="J497" s="335">
        <v>24.31029717573017</v>
      </c>
      <c r="K497" s="335">
        <v>25.342992860597803</v>
      </c>
      <c r="L497" s="441"/>
      <c r="M497" s="451">
        <f t="shared" si="19"/>
        <v>251.89284048661682</v>
      </c>
      <c r="N497" s="451">
        <f t="shared" si="20"/>
        <v>252.92553617148445</v>
      </c>
    </row>
    <row r="498" spans="1:14">
      <c r="A498" s="444">
        <v>28060</v>
      </c>
      <c r="B498" s="52">
        <f>+'2.- Base'!B498</f>
        <v>493</v>
      </c>
      <c r="C498" s="334">
        <f>+'2.- Base'!C498</f>
        <v>28060</v>
      </c>
      <c r="D498" s="81" t="str">
        <f>+'2.- Base'!D498</f>
        <v>Fasciectomía, fascia plantar</v>
      </c>
      <c r="E498" s="335">
        <f>+'2.- Base'!G498</f>
        <v>260.82420998877666</v>
      </c>
      <c r="F498" s="335">
        <f>+'2.- Base'!N498</f>
        <v>260.82420998877666</v>
      </c>
      <c r="G498" s="335">
        <f>VLOOKUP(C498,'2.- Base'!$C$6:$G$2390,5,0)</f>
        <v>260.82420998877666</v>
      </c>
      <c r="H498" s="335">
        <f>VLOOKUP(C498,'2.- Base'!J498:N2882,5,0)</f>
        <v>260.82420998877666</v>
      </c>
      <c r="J498" s="335">
        <v>11.870012001754446</v>
      </c>
      <c r="K498" s="335">
        <v>12.371038367721269</v>
      </c>
      <c r="L498" s="441"/>
      <c r="M498" s="451">
        <f t="shared" ref="M498:M561" si="21">G498+J498</f>
        <v>272.6942219905311</v>
      </c>
      <c r="N498" s="451">
        <f t="shared" si="20"/>
        <v>273.19524835649793</v>
      </c>
    </row>
    <row r="499" spans="1:14" ht="25.5">
      <c r="A499" s="444">
        <v>28070</v>
      </c>
      <c r="B499" s="52">
        <f>+'2.- Base'!B499</f>
        <v>494</v>
      </c>
      <c r="C499" s="334">
        <f>+'2.- Base'!C499</f>
        <v>28070</v>
      </c>
      <c r="D499" s="81" t="str">
        <f>+'2.- Base'!D499</f>
        <v>Sinovectomía de articulación intertarsiana, tarsometatarsiana o metatarsofalángica</v>
      </c>
      <c r="E499" s="335">
        <f>+'2.- Base'!G499</f>
        <v>184.87545903479236</v>
      </c>
      <c r="F499" s="335">
        <f>+'2.- Base'!N499</f>
        <v>184.87545903479236</v>
      </c>
      <c r="G499" s="335">
        <f>VLOOKUP(C499,'2.- Base'!$C$6:$G$2390,5,0)</f>
        <v>184.87545903479236</v>
      </c>
      <c r="H499" s="335">
        <f>VLOOKUP(C499,'2.- Base'!J499:N2883,5,0)</f>
        <v>184.87545903479236</v>
      </c>
      <c r="J499" s="335">
        <v>13.850382254215219</v>
      </c>
      <c r="K499" s="335">
        <v>14.439825037705617</v>
      </c>
      <c r="L499" s="441"/>
      <c r="M499" s="451">
        <f t="shared" si="21"/>
        <v>198.72584128900758</v>
      </c>
      <c r="N499" s="451">
        <f t="shared" si="20"/>
        <v>199.31528407249797</v>
      </c>
    </row>
    <row r="500" spans="1:14">
      <c r="A500" s="444">
        <v>28086</v>
      </c>
      <c r="B500" s="52">
        <f>+'2.- Base'!B500</f>
        <v>495</v>
      </c>
      <c r="C500" s="334">
        <f>+'2.- Base'!C500</f>
        <v>28086</v>
      </c>
      <c r="D500" s="81" t="str">
        <f>+'2.- Base'!D500</f>
        <v>Sinovectomía de vaina tendinosa de pie</v>
      </c>
      <c r="E500" s="335">
        <f>+'2.- Base'!G500</f>
        <v>166.91545903479238</v>
      </c>
      <c r="F500" s="335">
        <f>+'2.- Base'!N500</f>
        <v>166.91545903479238</v>
      </c>
      <c r="G500" s="335">
        <f>VLOOKUP(C500,'2.- Base'!$C$6:$G$2390,5,0)</f>
        <v>166.91545903479238</v>
      </c>
      <c r="H500" s="335">
        <f>VLOOKUP(C500,'2.- Base'!J500:N2884,5,0)</f>
        <v>166.91545903479238</v>
      </c>
      <c r="J500" s="335">
        <v>13.850382254215219</v>
      </c>
      <c r="K500" s="335">
        <v>14.439825037705617</v>
      </c>
      <c r="L500" s="441"/>
      <c r="M500" s="451">
        <f t="shared" si="21"/>
        <v>180.7658412890076</v>
      </c>
      <c r="N500" s="451">
        <f t="shared" si="20"/>
        <v>181.35528407249799</v>
      </c>
    </row>
    <row r="501" spans="1:14" ht="25.5">
      <c r="A501" s="444">
        <v>28100</v>
      </c>
      <c r="B501" s="52">
        <f>+'2.- Base'!B501</f>
        <v>496</v>
      </c>
      <c r="C501" s="334">
        <f>+'2.- Base'!C501</f>
        <v>28100</v>
      </c>
      <c r="D501" s="81" t="str">
        <f>+'2.- Base'!D501</f>
        <v>Excisión o legrado de quiste óseo o tumor benigno, astrágalo o calcáneo; huesos del tarso, metatarso o falanges</v>
      </c>
      <c r="E501" s="335">
        <f>+'2.- Base'!G501</f>
        <v>143.47635760381593</v>
      </c>
      <c r="F501" s="335">
        <f>+'2.- Base'!N501</f>
        <v>143.47635760381593</v>
      </c>
      <c r="G501" s="335">
        <f>VLOOKUP(C501,'2.- Base'!$C$6:$G$2390,5,0)</f>
        <v>143.47635760381593</v>
      </c>
      <c r="H501" s="335">
        <f>VLOOKUP(C501,'2.- Base'!J501:N2885,5,0)</f>
        <v>143.47635760381593</v>
      </c>
      <c r="J501" s="335">
        <v>16.820937632906436</v>
      </c>
      <c r="K501" s="335">
        <v>17.543005042682182</v>
      </c>
      <c r="L501" s="441"/>
      <c r="M501" s="451">
        <f t="shared" si="21"/>
        <v>160.29729523672236</v>
      </c>
      <c r="N501" s="451">
        <f t="shared" si="20"/>
        <v>161.01936264649811</v>
      </c>
    </row>
    <row r="502" spans="1:14" ht="25.5">
      <c r="A502" s="444">
        <v>28110</v>
      </c>
      <c r="B502" s="52">
        <f>+'2.- Base'!B502</f>
        <v>497</v>
      </c>
      <c r="C502" s="334">
        <f>+'2.- Base'!C502</f>
        <v>28110</v>
      </c>
      <c r="D502" s="81" t="str">
        <f>+'2.- Base'!D502</f>
        <v>Ostectomía, excisión parcial, cabeza del quinto metatarsiano (Bunionete) (procedimiento separado)</v>
      </c>
      <c r="E502" s="335">
        <f>+'2.- Base'!G502</f>
        <v>96.437658529741853</v>
      </c>
      <c r="F502" s="335">
        <f>+'2.- Base'!N502</f>
        <v>96.437658529741853</v>
      </c>
      <c r="G502" s="335">
        <f>VLOOKUP(C502,'2.- Base'!$C$6:$G$2390,5,0)</f>
        <v>96.437658529741853</v>
      </c>
      <c r="H502" s="335">
        <f>VLOOKUP(C502,'2.- Base'!J502:N2886,5,0)</f>
        <v>96.437658529741853</v>
      </c>
      <c r="J502" s="335">
        <v>18.416862118529963</v>
      </c>
      <c r="K502" s="335">
        <v>19.220354549346055</v>
      </c>
      <c r="L502" s="441"/>
      <c r="M502" s="451">
        <f t="shared" si="21"/>
        <v>114.85452064827182</v>
      </c>
      <c r="N502" s="451">
        <f t="shared" si="20"/>
        <v>115.65801307908791</v>
      </c>
    </row>
    <row r="503" spans="1:14" ht="25.5">
      <c r="A503" s="444">
        <v>28114</v>
      </c>
      <c r="B503" s="52">
        <f>+'2.- Base'!B503</f>
        <v>498</v>
      </c>
      <c r="C503" s="334">
        <f>+'2.- Base'!C503</f>
        <v>28114</v>
      </c>
      <c r="D503" s="81" t="str">
        <f>+'2.- Base'!D503</f>
        <v>Ostectomía, excisión total, cabezas metatarsianas, con falangectomía proximal parcial, excluyendo primer metatarsiano</v>
      </c>
      <c r="E503" s="335">
        <f>+'2.- Base'!G503</f>
        <v>144.33012093153758</v>
      </c>
      <c r="F503" s="335">
        <f>+'2.- Base'!N503</f>
        <v>144.33012093153758</v>
      </c>
      <c r="G503" s="335">
        <f>VLOOKUP(C503,'2.- Base'!$C$6:$G$2390,5,0)</f>
        <v>144.33012093153758</v>
      </c>
      <c r="H503" s="335">
        <f>VLOOKUP(C503,'2.- Base'!J503:N2887,5,0)</f>
        <v>144.33012093153758</v>
      </c>
      <c r="J503" s="335">
        <v>23.752233516519254</v>
      </c>
      <c r="K503" s="335">
        <v>24.783758387627444</v>
      </c>
      <c r="L503" s="441"/>
      <c r="M503" s="451">
        <f t="shared" si="21"/>
        <v>168.08235444805683</v>
      </c>
      <c r="N503" s="451">
        <f t="shared" si="20"/>
        <v>169.11387931916502</v>
      </c>
    </row>
    <row r="504" spans="1:14" ht="25.5">
      <c r="A504" s="444">
        <v>28120</v>
      </c>
      <c r="B504" s="52">
        <f>+'2.- Base'!B504</f>
        <v>499</v>
      </c>
      <c r="C504" s="334">
        <f>+'2.- Base'!C504</f>
        <v>28120</v>
      </c>
      <c r="D504" s="81" t="str">
        <f>+'2.- Base'!D504</f>
        <v>Excisión parcial ósea en huesos tarsianos, metatarsianos y falanges de dedos del pie</v>
      </c>
      <c r="E504" s="335">
        <f>+'2.- Base'!G504</f>
        <v>143.47635760381593</v>
      </c>
      <c r="F504" s="335">
        <f>+'2.- Base'!N504</f>
        <v>143.47635760381593</v>
      </c>
      <c r="G504" s="335">
        <f>VLOOKUP(C504,'2.- Base'!$C$6:$G$2390,5,0)</f>
        <v>143.47635760381593</v>
      </c>
      <c r="H504" s="335">
        <f>VLOOKUP(C504,'2.- Base'!J504:N2888,5,0)</f>
        <v>143.47635760381593</v>
      </c>
      <c r="J504" s="335">
        <v>16.820937632906436</v>
      </c>
      <c r="K504" s="335">
        <v>17.543005042682182</v>
      </c>
      <c r="L504" s="441"/>
      <c r="M504" s="451">
        <f t="shared" si="21"/>
        <v>160.29729523672236</v>
      </c>
      <c r="N504" s="451">
        <f t="shared" si="20"/>
        <v>161.01936264649811</v>
      </c>
    </row>
    <row r="505" spans="1:14">
      <c r="A505" s="444">
        <v>28130</v>
      </c>
      <c r="B505" s="52">
        <f>+'2.- Base'!B505</f>
        <v>500</v>
      </c>
      <c r="C505" s="334">
        <f>+'2.- Base'!C505</f>
        <v>28130</v>
      </c>
      <c r="D505" s="81" t="str">
        <f>+'2.- Base'!D505</f>
        <v>Talectomía (Astragalectomía)</v>
      </c>
      <c r="E505" s="335">
        <f>+'2.- Base'!G505</f>
        <v>267.88394903479241</v>
      </c>
      <c r="F505" s="335">
        <f>+'2.- Base'!N505</f>
        <v>267.88394903479241</v>
      </c>
      <c r="G505" s="335">
        <f>VLOOKUP(C505,'2.- Base'!$C$6:$G$2390,5,0)</f>
        <v>267.88394903479241</v>
      </c>
      <c r="H505" s="335">
        <f>VLOOKUP(C505,'2.- Base'!J505:N2889,5,0)</f>
        <v>267.88394903479241</v>
      </c>
      <c r="J505" s="335">
        <v>13.104160988509193</v>
      </c>
      <c r="K505" s="335">
        <v>13.647685033176344</v>
      </c>
      <c r="L505" s="441"/>
      <c r="M505" s="451">
        <f t="shared" si="21"/>
        <v>280.9881100233016</v>
      </c>
      <c r="N505" s="451">
        <f t="shared" si="20"/>
        <v>281.53163406796875</v>
      </c>
    </row>
    <row r="506" spans="1:14">
      <c r="A506" s="444">
        <v>28140</v>
      </c>
      <c r="B506" s="52">
        <f>+'2.- Base'!B506</f>
        <v>501</v>
      </c>
      <c r="C506" s="334">
        <f>+'2.- Base'!C506</f>
        <v>28140</v>
      </c>
      <c r="D506" s="81" t="str">
        <f>+'2.- Base'!D506</f>
        <v>Metatarsectomía</v>
      </c>
      <c r="E506" s="335">
        <f>+'2.- Base'!G506</f>
        <v>143.59832379349047</v>
      </c>
      <c r="F506" s="335">
        <f>+'2.- Base'!N506</f>
        <v>143.59832379349047</v>
      </c>
      <c r="G506" s="335">
        <f>VLOOKUP(C506,'2.- Base'!$C$6:$G$2390,5,0)</f>
        <v>143.59832379349047</v>
      </c>
      <c r="H506" s="335">
        <f>VLOOKUP(C506,'2.- Base'!J506:N2890,5,0)</f>
        <v>143.59832379349047</v>
      </c>
      <c r="J506" s="335">
        <v>17.811122759136822</v>
      </c>
      <c r="K506" s="335">
        <v>18.577398377674314</v>
      </c>
      <c r="L506" s="441"/>
      <c r="M506" s="451">
        <f t="shared" si="21"/>
        <v>161.40944655262729</v>
      </c>
      <c r="N506" s="451">
        <f t="shared" si="20"/>
        <v>162.17572217116478</v>
      </c>
    </row>
    <row r="507" spans="1:14">
      <c r="A507" s="444">
        <v>28150</v>
      </c>
      <c r="B507" s="52">
        <f>+'2.- Base'!B507</f>
        <v>502</v>
      </c>
      <c r="C507" s="334">
        <f>+'2.- Base'!C507</f>
        <v>28150</v>
      </c>
      <c r="D507" s="81" t="str">
        <f>+'2.- Base'!D507</f>
        <v>Falangectomía, dedo del pie</v>
      </c>
      <c r="E507" s="335">
        <f>+'2.- Base'!G507</f>
        <v>95.956860970819292</v>
      </c>
      <c r="F507" s="335">
        <f>+'2.- Base'!N507</f>
        <v>95.956860970819292</v>
      </c>
      <c r="G507" s="335">
        <f>VLOOKUP(C507,'2.- Base'!$C$6:$G$2390,5,0)</f>
        <v>95.956860970819292</v>
      </c>
      <c r="H507" s="335">
        <f>VLOOKUP(C507,'2.- Base'!J507:N2891,5,0)</f>
        <v>95.956860970819292</v>
      </c>
      <c r="J507" s="335">
        <v>12.264996605410758</v>
      </c>
      <c r="K507" s="335">
        <v>12.790357040944357</v>
      </c>
      <c r="L507" s="441"/>
      <c r="M507" s="451">
        <f t="shared" si="21"/>
        <v>108.22185757623005</v>
      </c>
      <c r="N507" s="451">
        <f t="shared" si="20"/>
        <v>108.74721801176365</v>
      </c>
    </row>
    <row r="508" spans="1:14">
      <c r="A508" s="444">
        <v>28160</v>
      </c>
      <c r="B508" s="52">
        <f>+'2.- Base'!B508</f>
        <v>503</v>
      </c>
      <c r="C508" s="334">
        <f>+'2.- Base'!C508</f>
        <v>28160</v>
      </c>
      <c r="D508" s="81" t="str">
        <f>+'2.- Base'!D508</f>
        <v>Hemifalangectomía o excisión de articulación interfalángica de dedo del pie</v>
      </c>
      <c r="E508" s="335">
        <f>+'2.- Base'!G508</f>
        <v>143.11045903479237</v>
      </c>
      <c r="F508" s="335">
        <f>+'2.- Base'!N508</f>
        <v>143.11045903479237</v>
      </c>
      <c r="G508" s="335">
        <f>VLOOKUP(C508,'2.- Base'!$C$6:$G$2390,5,0)</f>
        <v>143.11045903479237</v>
      </c>
      <c r="H508" s="335">
        <f>VLOOKUP(C508,'2.- Base'!J508:N2892,5,0)</f>
        <v>143.11045903479237</v>
      </c>
      <c r="J508" s="335">
        <v>13.850382254215219</v>
      </c>
      <c r="K508" s="335">
        <v>14.439825037705617</v>
      </c>
      <c r="L508" s="441"/>
      <c r="M508" s="451">
        <f t="shared" si="21"/>
        <v>156.96084128900759</v>
      </c>
      <c r="N508" s="451">
        <f t="shared" si="20"/>
        <v>157.55028407249799</v>
      </c>
    </row>
    <row r="509" spans="1:14" ht="25.5">
      <c r="A509" s="444">
        <v>28171</v>
      </c>
      <c r="B509" s="52">
        <f>+'2.- Base'!B509</f>
        <v>504</v>
      </c>
      <c r="C509" s="334">
        <f>+'2.- Base'!C509</f>
        <v>28171</v>
      </c>
      <c r="D509" s="81" t="str">
        <f>+'2.- Base'!D509</f>
        <v>Resección radical de tumor, hueso; tarsiano, metatarsianos y falanges del pie</v>
      </c>
      <c r="E509" s="335">
        <f>+'2.- Base'!G509</f>
        <v>227.58254331088665</v>
      </c>
      <c r="F509" s="335">
        <f>+'2.- Base'!N509</f>
        <v>227.58254331088665</v>
      </c>
      <c r="G509" s="335">
        <f>VLOOKUP(C509,'2.- Base'!$C$6:$G$2390,5,0)</f>
        <v>227.58254331088665</v>
      </c>
      <c r="H509" s="335">
        <f>VLOOKUP(C509,'2.- Base'!J509:N2893,5,0)</f>
        <v>227.58254331088665</v>
      </c>
      <c r="J509" s="335">
        <v>24.31029717573017</v>
      </c>
      <c r="K509" s="335">
        <v>25.342992860597803</v>
      </c>
      <c r="L509" s="441"/>
      <c r="M509" s="451">
        <f t="shared" si="21"/>
        <v>251.89284048661682</v>
      </c>
      <c r="N509" s="451">
        <f t="shared" si="20"/>
        <v>252.92553617148445</v>
      </c>
    </row>
    <row r="510" spans="1:14">
      <c r="A510" s="444">
        <v>28190</v>
      </c>
      <c r="B510" s="52">
        <f>+'2.- Base'!B510</f>
        <v>505</v>
      </c>
      <c r="C510" s="334">
        <f>+'2.- Base'!C510</f>
        <v>28190</v>
      </c>
      <c r="D510" s="81" t="str">
        <f>+'2.- Base'!D510</f>
        <v>Extirpación de cuerpo extraño en pie, con o sin complicaciones</v>
      </c>
      <c r="E510" s="335">
        <f>+'2.- Base'!G510</f>
        <v>95.876728044332211</v>
      </c>
      <c r="F510" s="335">
        <f>+'2.- Base'!N510</f>
        <v>95.876728044332211</v>
      </c>
      <c r="G510" s="335">
        <f>VLOOKUP(C510,'2.- Base'!$C$6:$G$2390,5,0)</f>
        <v>95.876728044332211</v>
      </c>
      <c r="H510" s="335">
        <f>VLOOKUP(C510,'2.- Base'!J510:N2894,5,0)</f>
        <v>95.876728044332211</v>
      </c>
      <c r="J510" s="335">
        <v>11.239685686557536</v>
      </c>
      <c r="K510" s="335">
        <v>11.71869078954407</v>
      </c>
      <c r="L510" s="441"/>
      <c r="M510" s="451">
        <f t="shared" si="21"/>
        <v>107.11641373088975</v>
      </c>
      <c r="N510" s="451">
        <f t="shared" si="20"/>
        <v>107.59541883387628</v>
      </c>
    </row>
    <row r="511" spans="1:14">
      <c r="A511" s="444">
        <v>28200</v>
      </c>
      <c r="B511" s="52">
        <f>+'2.- Base'!B511</f>
        <v>506</v>
      </c>
      <c r="C511" s="334">
        <f>+'2.- Base'!C511</f>
        <v>28200</v>
      </c>
      <c r="D511" s="81" t="str">
        <f>+'2.- Base'!D511</f>
        <v>Corrección de tendón de pie</v>
      </c>
      <c r="E511" s="335">
        <f>+'2.- Base'!G511</f>
        <v>143.11045903479237</v>
      </c>
      <c r="F511" s="335">
        <f>+'2.- Base'!N511</f>
        <v>143.11045903479237</v>
      </c>
      <c r="G511" s="335">
        <f>VLOOKUP(C511,'2.- Base'!$C$6:$G$2390,5,0)</f>
        <v>143.11045903479237</v>
      </c>
      <c r="H511" s="335">
        <f>VLOOKUP(C511,'2.- Base'!J511:N2895,5,0)</f>
        <v>143.11045903479237</v>
      </c>
      <c r="J511" s="335">
        <v>13.850382254215219</v>
      </c>
      <c r="K511" s="335">
        <v>14.439825037705617</v>
      </c>
      <c r="L511" s="441"/>
      <c r="M511" s="451">
        <f t="shared" si="21"/>
        <v>156.96084128900759</v>
      </c>
      <c r="N511" s="451">
        <f t="shared" si="20"/>
        <v>157.55028407249799</v>
      </c>
    </row>
    <row r="512" spans="1:14">
      <c r="A512" s="444">
        <v>28220</v>
      </c>
      <c r="B512" s="52">
        <f>+'2.- Base'!B512</f>
        <v>507</v>
      </c>
      <c r="C512" s="334">
        <f>+'2.- Base'!C512</f>
        <v>28220</v>
      </c>
      <c r="D512" s="81" t="str">
        <f>+'2.- Base'!D512</f>
        <v>Tenólisis, de tendón flexor o extensor de pie</v>
      </c>
      <c r="E512" s="335">
        <f>+'2.- Base'!G512</f>
        <v>120.16252560325476</v>
      </c>
      <c r="F512" s="335">
        <f>+'2.- Base'!N512</f>
        <v>120.16252560325476</v>
      </c>
      <c r="G512" s="335">
        <f>VLOOKUP(C512,'2.- Base'!$C$6:$G$2390,5,0)</f>
        <v>120.16252560325476</v>
      </c>
      <c r="H512" s="335">
        <f>VLOOKUP(C512,'2.- Base'!J512:N2896,5,0)</f>
        <v>120.16252560325476</v>
      </c>
      <c r="J512" s="335">
        <v>17.391551199676755</v>
      </c>
      <c r="K512" s="335">
        <v>18.148688297945753</v>
      </c>
      <c r="L512" s="441"/>
      <c r="M512" s="451">
        <f t="shared" si="21"/>
        <v>137.55407680293152</v>
      </c>
      <c r="N512" s="451">
        <f t="shared" si="20"/>
        <v>138.31121390120052</v>
      </c>
    </row>
    <row r="513" spans="1:14">
      <c r="A513" s="444">
        <v>28230</v>
      </c>
      <c r="B513" s="52">
        <f>+'2.- Base'!B513</f>
        <v>508</v>
      </c>
      <c r="C513" s="334">
        <f>+'2.- Base'!C513</f>
        <v>28230</v>
      </c>
      <c r="D513" s="81" t="str">
        <f>+'2.- Base'!D513</f>
        <v>Tenotomía abierta de tendón flexor o extensor de pie</v>
      </c>
      <c r="E513" s="335">
        <f>+'2.- Base'!G513</f>
        <v>119.92212682379349</v>
      </c>
      <c r="F513" s="335">
        <f>+'2.- Base'!N513</f>
        <v>119.92212682379349</v>
      </c>
      <c r="G513" s="335">
        <f>VLOOKUP(C513,'2.- Base'!$C$6:$G$2390,5,0)</f>
        <v>119.92212682379349</v>
      </c>
      <c r="H513" s="335">
        <f>VLOOKUP(C513,'2.- Base'!J513:N2897,5,0)</f>
        <v>119.92212682379349</v>
      </c>
      <c r="J513" s="335">
        <v>14.315618443117131</v>
      </c>
      <c r="K513" s="335">
        <v>14.933689543744919</v>
      </c>
      <c r="L513" s="441"/>
      <c r="M513" s="451">
        <f t="shared" si="21"/>
        <v>134.23774526691062</v>
      </c>
      <c r="N513" s="451">
        <f t="shared" si="20"/>
        <v>134.85581636753841</v>
      </c>
    </row>
    <row r="514" spans="1:14" ht="25.5">
      <c r="A514" s="444">
        <v>28238</v>
      </c>
      <c r="B514" s="52">
        <f>+'2.- Base'!B514</f>
        <v>509</v>
      </c>
      <c r="C514" s="334">
        <f>+'2.- Base'!C514</f>
        <v>28238</v>
      </c>
      <c r="D514" s="81" t="str">
        <f>+'2.- Base'!D514</f>
        <v>Reconstrucción (avance) de tendón tibial posterior con excisión de hueso escafoides (navicular)</v>
      </c>
      <c r="E514" s="335">
        <f>+'2.- Base'!G514</f>
        <v>168.37905331088663</v>
      </c>
      <c r="F514" s="335">
        <f>+'2.- Base'!N514</f>
        <v>168.37905331088663</v>
      </c>
      <c r="G514" s="335">
        <f>VLOOKUP(C514,'2.- Base'!$C$6:$G$2390,5,0)</f>
        <v>168.37905331088663</v>
      </c>
      <c r="H514" s="335">
        <f>VLOOKUP(C514,'2.- Base'!J514:N2898,5,0)</f>
        <v>168.37905331088663</v>
      </c>
      <c r="J514" s="335">
        <v>25.732603768980056</v>
      </c>
      <c r="K514" s="335">
        <v>26.852545057611792</v>
      </c>
      <c r="L514" s="441"/>
      <c r="M514" s="451">
        <f t="shared" si="21"/>
        <v>194.11165707986669</v>
      </c>
      <c r="N514" s="451">
        <f t="shared" si="20"/>
        <v>195.23159836849842</v>
      </c>
    </row>
    <row r="515" spans="1:14">
      <c r="A515" s="444">
        <v>28240</v>
      </c>
      <c r="B515" s="52">
        <f>+'2.- Base'!B515</f>
        <v>510</v>
      </c>
      <c r="C515" s="334">
        <f>+'2.- Base'!C515</f>
        <v>28240</v>
      </c>
      <c r="D515" s="81" t="str">
        <f>+'2.- Base'!D515</f>
        <v>Tenotomía, alargamiento, o liberación de músculo abductor del dedo gordo</v>
      </c>
      <c r="E515" s="335">
        <f>+'2.- Base'!G515</f>
        <v>143.11045903479237</v>
      </c>
      <c r="F515" s="335">
        <f>+'2.- Base'!N515</f>
        <v>143.11045903479237</v>
      </c>
      <c r="G515" s="335">
        <f>VLOOKUP(C515,'2.- Base'!$C$6:$G$2390,5,0)</f>
        <v>143.11045903479237</v>
      </c>
      <c r="H515" s="335">
        <f>VLOOKUP(C515,'2.- Base'!J515:N2899,5,0)</f>
        <v>143.11045903479237</v>
      </c>
      <c r="J515" s="335">
        <v>13.850382254215219</v>
      </c>
      <c r="K515" s="335">
        <v>14.439825037705617</v>
      </c>
      <c r="L515" s="441"/>
      <c r="M515" s="451">
        <f t="shared" si="21"/>
        <v>156.96084128900759</v>
      </c>
      <c r="N515" s="451">
        <f t="shared" si="20"/>
        <v>157.55028407249799</v>
      </c>
    </row>
    <row r="516" spans="1:14">
      <c r="A516" s="444">
        <v>28260</v>
      </c>
      <c r="B516" s="52">
        <f>+'2.- Base'!B516</f>
        <v>511</v>
      </c>
      <c r="C516" s="334">
        <f>+'2.- Base'!C516</f>
        <v>28260</v>
      </c>
      <c r="D516" s="81" t="str">
        <f>+'2.- Base'!D516</f>
        <v>Capsulotomía en pie medio</v>
      </c>
      <c r="E516" s="335">
        <f>+'2.- Base'!G516</f>
        <v>166.91545903479238</v>
      </c>
      <c r="F516" s="335">
        <f>+'2.- Base'!N516</f>
        <v>166.91545903479238</v>
      </c>
      <c r="G516" s="335">
        <f>VLOOKUP(C516,'2.- Base'!$C$6:$G$2390,5,0)</f>
        <v>166.91545903479238</v>
      </c>
      <c r="H516" s="335">
        <f>VLOOKUP(C516,'2.- Base'!J516:N2900,5,0)</f>
        <v>166.91545903479238</v>
      </c>
      <c r="J516" s="335">
        <v>13.850382254215219</v>
      </c>
      <c r="K516" s="335">
        <v>14.439825037705617</v>
      </c>
      <c r="L516" s="441"/>
      <c r="M516" s="451">
        <f t="shared" si="21"/>
        <v>180.7658412890076</v>
      </c>
      <c r="N516" s="451">
        <f t="shared" si="20"/>
        <v>181.35528407249799</v>
      </c>
    </row>
    <row r="517" spans="1:14" ht="25.5">
      <c r="A517" s="444">
        <v>28280</v>
      </c>
      <c r="B517" s="52">
        <f>+'2.- Base'!B517</f>
        <v>512</v>
      </c>
      <c r="C517" s="334">
        <f>+'2.- Base'!C517</f>
        <v>28280</v>
      </c>
      <c r="D517" s="81" t="str">
        <f>+'2.- Base'!D517</f>
        <v>Sindactilización, dedo del pie (p. ejm. operación de membrana o procedimiento tipo Kelikian)</v>
      </c>
      <c r="E517" s="335">
        <f>+'2.- Base'!G517</f>
        <v>267.85747570145901</v>
      </c>
      <c r="F517" s="335">
        <f>+'2.- Base'!N517</f>
        <v>267.85747570145901</v>
      </c>
      <c r="G517" s="335">
        <f>VLOOKUP(C517,'2.- Base'!$C$6:$G$2390,5,0)</f>
        <v>267.85747570145901</v>
      </c>
      <c r="H517" s="335">
        <f>VLOOKUP(C517,'2.- Base'!J517:N2901,5,0)</f>
        <v>267.85747570145901</v>
      </c>
      <c r="J517" s="335">
        <v>13.850382254215219</v>
      </c>
      <c r="K517" s="335">
        <v>14.439825037705646</v>
      </c>
      <c r="L517" s="441"/>
      <c r="M517" s="451">
        <f t="shared" si="21"/>
        <v>281.70785795567423</v>
      </c>
      <c r="N517" s="451">
        <f t="shared" si="20"/>
        <v>282.29730073916465</v>
      </c>
    </row>
    <row r="518" spans="1:14" ht="25.5">
      <c r="A518" s="444">
        <v>28285</v>
      </c>
      <c r="B518" s="52">
        <f>+'2.- Base'!B518</f>
        <v>513</v>
      </c>
      <c r="C518" s="334">
        <f>+'2.- Base'!C518</f>
        <v>28285</v>
      </c>
      <c r="D518" s="81" t="str">
        <f>+'2.- Base'!D518</f>
        <v>Corrección, "dedo en martillo" (p. ejm. fusión interfalángica, falangectomía parcial o total)</v>
      </c>
      <c r="E518" s="335">
        <f>+'2.- Base'!G518</f>
        <v>95.956860970819292</v>
      </c>
      <c r="F518" s="335">
        <f>+'2.- Base'!N518</f>
        <v>95.956860970819292</v>
      </c>
      <c r="G518" s="335">
        <f>VLOOKUP(C518,'2.- Base'!$C$6:$G$2390,5,0)</f>
        <v>95.956860970819292</v>
      </c>
      <c r="H518" s="335">
        <f>VLOOKUP(C518,'2.- Base'!J518:N2902,5,0)</f>
        <v>95.956860970819292</v>
      </c>
      <c r="J518" s="335">
        <v>12.264996605410758</v>
      </c>
      <c r="K518" s="335">
        <v>12.790357040944357</v>
      </c>
      <c r="L518" s="441"/>
      <c r="M518" s="451">
        <f t="shared" si="21"/>
        <v>108.22185757623005</v>
      </c>
      <c r="N518" s="451">
        <f t="shared" si="20"/>
        <v>108.74721801176365</v>
      </c>
    </row>
    <row r="519" spans="1:14">
      <c r="A519" s="444">
        <v>28288</v>
      </c>
      <c r="B519" s="52">
        <f>+'2.- Base'!B519</f>
        <v>514</v>
      </c>
      <c r="C519" s="334">
        <f>+'2.- Base'!C519</f>
        <v>28288</v>
      </c>
      <c r="D519" s="81" t="str">
        <f>+'2.- Base'!D519</f>
        <v>Ostectomía parcial, Exostectomía o Condilectomía</v>
      </c>
      <c r="E519" s="335">
        <f>+'2.- Base'!G519</f>
        <v>96.437658529741853</v>
      </c>
      <c r="F519" s="335">
        <f>+'2.- Base'!N519</f>
        <v>96.437658529741853</v>
      </c>
      <c r="G519" s="335">
        <f>VLOOKUP(C519,'2.- Base'!$C$6:$G$2390,5,0)</f>
        <v>96.437658529741853</v>
      </c>
      <c r="H519" s="335">
        <f>VLOOKUP(C519,'2.- Base'!J519:N2903,5,0)</f>
        <v>96.437658529741853</v>
      </c>
      <c r="J519" s="335">
        <v>18.416862118529963</v>
      </c>
      <c r="K519" s="335">
        <v>19.220354549346055</v>
      </c>
      <c r="L519" s="441"/>
      <c r="M519" s="451">
        <f t="shared" si="21"/>
        <v>114.85452064827182</v>
      </c>
      <c r="N519" s="451">
        <f t="shared" ref="N519:N582" si="22">H519+K519</f>
        <v>115.65801307908791</v>
      </c>
    </row>
    <row r="520" spans="1:14" ht="25.5">
      <c r="A520" s="444">
        <v>28289</v>
      </c>
      <c r="B520" s="52">
        <f>+'2.- Base'!B520</f>
        <v>515</v>
      </c>
      <c r="C520" s="334">
        <f>+'2.- Base'!C520</f>
        <v>28289</v>
      </c>
      <c r="D520" s="81" t="str">
        <f>+'2.- Base'!D520</f>
        <v>Corrección de Hallux Rigidus por Queilectomía, debridamiento y liberación capsular de primera articulación metatarsofalángica</v>
      </c>
      <c r="E520" s="335">
        <f>+'2.- Base'!G520</f>
        <v>143.84225617283948</v>
      </c>
      <c r="F520" s="335">
        <f>+'2.- Base'!N520</f>
        <v>143.84225617283948</v>
      </c>
      <c r="G520" s="335">
        <f>VLOOKUP(C520,'2.- Base'!$C$6:$G$2390,5,0)</f>
        <v>143.84225617283948</v>
      </c>
      <c r="H520" s="335">
        <f>VLOOKUP(C520,'2.- Base'!J520:N2904,5,0)</f>
        <v>143.84225617283948</v>
      </c>
      <c r="J520" s="335">
        <v>19.791493011597652</v>
      </c>
      <c r="K520" s="335">
        <v>20.64618504765869</v>
      </c>
      <c r="L520" s="441"/>
      <c r="M520" s="451">
        <f t="shared" si="21"/>
        <v>163.63374918443714</v>
      </c>
      <c r="N520" s="451">
        <f t="shared" si="22"/>
        <v>164.48844122049817</v>
      </c>
    </row>
    <row r="521" spans="1:14" ht="25.5">
      <c r="A521" s="444">
        <v>28290</v>
      </c>
      <c r="B521" s="52">
        <f>+'2.- Base'!B521</f>
        <v>516</v>
      </c>
      <c r="C521" s="334">
        <f>+'2.- Base'!C521</f>
        <v>28290</v>
      </c>
      <c r="D521" s="81" t="str">
        <f>+'2.- Base'!D521</f>
        <v>Corrección, Hallux Valgus (Bunio), con o sin Sesamoidectomía; Exostectomía simple (p. ejm.procedimiento tipo Silver)</v>
      </c>
      <c r="E521" s="335">
        <f>+'2.- Base'!G521</f>
        <v>143.84225617283948</v>
      </c>
      <c r="F521" s="335">
        <f>+'2.- Base'!N521</f>
        <v>143.84225617283948</v>
      </c>
      <c r="G521" s="335">
        <f>VLOOKUP(C521,'2.- Base'!$C$6:$G$2390,5,0)</f>
        <v>143.84225617283948</v>
      </c>
      <c r="H521" s="335">
        <f>VLOOKUP(C521,'2.- Base'!J521:N2905,5,0)</f>
        <v>143.84225617283948</v>
      </c>
      <c r="J521" s="335">
        <v>19.791493011597652</v>
      </c>
      <c r="K521" s="335">
        <v>20.64618504765869</v>
      </c>
      <c r="L521" s="441"/>
      <c r="M521" s="451">
        <f t="shared" si="21"/>
        <v>163.63374918443714</v>
      </c>
      <c r="N521" s="451">
        <f t="shared" si="22"/>
        <v>164.48844122049817</v>
      </c>
    </row>
    <row r="522" spans="1:14">
      <c r="A522" s="444">
        <v>28300</v>
      </c>
      <c r="B522" s="52">
        <f>+'2.- Base'!B522</f>
        <v>517</v>
      </c>
      <c r="C522" s="334">
        <f>+'2.- Base'!C522</f>
        <v>28300</v>
      </c>
      <c r="D522" s="81" t="str">
        <f>+'2.- Base'!D522</f>
        <v>Osteotomía de huesos tarsianos, metatarsianos y falanges</v>
      </c>
      <c r="E522" s="335">
        <f>+'2.- Base'!G522</f>
        <v>144.57405331088663</v>
      </c>
      <c r="F522" s="335">
        <f>+'2.- Base'!N522</f>
        <v>144.57405331088663</v>
      </c>
      <c r="G522" s="335">
        <f>VLOOKUP(C522,'2.- Base'!$C$6:$G$2390,5,0)</f>
        <v>144.57405331088663</v>
      </c>
      <c r="H522" s="335">
        <f>VLOOKUP(C522,'2.- Base'!J522:N2906,5,0)</f>
        <v>144.57405331088663</v>
      </c>
      <c r="J522" s="335">
        <v>25.732603768980056</v>
      </c>
      <c r="K522" s="335">
        <v>26.852545057611792</v>
      </c>
      <c r="L522" s="441"/>
      <c r="M522" s="451">
        <f t="shared" si="21"/>
        <v>170.30665707986668</v>
      </c>
      <c r="N522" s="451">
        <f t="shared" si="22"/>
        <v>171.42659836849842</v>
      </c>
    </row>
    <row r="523" spans="1:14" ht="25.5">
      <c r="A523" s="444">
        <v>28313</v>
      </c>
      <c r="B523" s="52">
        <f>+'2.- Base'!B523</f>
        <v>518</v>
      </c>
      <c r="C523" s="334">
        <f>+'2.- Base'!C523</f>
        <v>28313</v>
      </c>
      <c r="D523" s="81" t="str">
        <f>+'2.- Base'!D523</f>
        <v>Reconstrucción, deformidad angular de dedo del pie, procedimientos para tejido blando solamente</v>
      </c>
      <c r="E523" s="335">
        <f>+'2.- Base'!G523</f>
        <v>267.85747570145901</v>
      </c>
      <c r="F523" s="335">
        <f>+'2.- Base'!N523</f>
        <v>267.85747570145901</v>
      </c>
      <c r="G523" s="335">
        <f>VLOOKUP(C523,'2.- Base'!$C$6:$G$2390,5,0)</f>
        <v>267.85747570145901</v>
      </c>
      <c r="H523" s="335">
        <f>VLOOKUP(C523,'2.- Base'!J523:N2907,5,0)</f>
        <v>267.85747570145901</v>
      </c>
      <c r="J523" s="335">
        <v>13.850382254215219</v>
      </c>
      <c r="K523" s="335">
        <v>14.439825037705646</v>
      </c>
      <c r="L523" s="441"/>
      <c r="M523" s="451">
        <f t="shared" si="21"/>
        <v>281.70785795567423</v>
      </c>
      <c r="N523" s="451">
        <f t="shared" si="22"/>
        <v>282.29730073916465</v>
      </c>
    </row>
    <row r="524" spans="1:14">
      <c r="A524" s="444">
        <v>28315</v>
      </c>
      <c r="B524" s="52">
        <f>+'2.- Base'!B524</f>
        <v>519</v>
      </c>
      <c r="C524" s="334">
        <f>+'2.- Base'!C524</f>
        <v>28315</v>
      </c>
      <c r="D524" s="81" t="str">
        <f>+'2.- Base'!D524</f>
        <v>Sesamoidectomía, primer dedo del pie (procedimiento separado)</v>
      </c>
      <c r="E524" s="335">
        <f>+'2.- Base'!G524</f>
        <v>96.597924382716045</v>
      </c>
      <c r="F524" s="335">
        <f>+'2.- Base'!N524</f>
        <v>96.597924382716045</v>
      </c>
      <c r="G524" s="335">
        <f>VLOOKUP(C524,'2.- Base'!$C$6:$G$2390,5,0)</f>
        <v>96.597924382716045</v>
      </c>
      <c r="H524" s="335">
        <f>VLOOKUP(C524,'2.- Base'!J524:N2908,5,0)</f>
        <v>96.597924382716045</v>
      </c>
      <c r="J524" s="335">
        <v>20.46748395623635</v>
      </c>
      <c r="K524" s="335">
        <v>21.363687052146602</v>
      </c>
      <c r="L524" s="441"/>
      <c r="M524" s="451">
        <f t="shared" si="21"/>
        <v>117.06540833895239</v>
      </c>
      <c r="N524" s="451">
        <f t="shared" si="22"/>
        <v>117.96161143486265</v>
      </c>
    </row>
    <row r="525" spans="1:14" ht="25.5">
      <c r="A525" s="444">
        <v>28320</v>
      </c>
      <c r="B525" s="52">
        <f>+'2.- Base'!B525</f>
        <v>520</v>
      </c>
      <c r="C525" s="334">
        <f>+'2.- Base'!C525</f>
        <v>28320</v>
      </c>
      <c r="D525" s="81" t="str">
        <f>+'2.- Base'!D525</f>
        <v>Corrección de huesos tarsianos, metatarsianos por falta de unión o unión defectuosa</v>
      </c>
      <c r="E525" s="335">
        <f>+'2.- Base'!G525</f>
        <v>343.83269998877665</v>
      </c>
      <c r="F525" s="335">
        <f>+'2.- Base'!N525</f>
        <v>343.83269998877665</v>
      </c>
      <c r="G525" s="335">
        <f>VLOOKUP(C525,'2.- Base'!$C$6:$G$2390,5,0)</f>
        <v>343.83269998877665</v>
      </c>
      <c r="H525" s="335">
        <f>VLOOKUP(C525,'2.- Base'!J525:N2909,5,0)</f>
        <v>343.83269998877665</v>
      </c>
      <c r="J525" s="335">
        <v>11.236471623972307</v>
      </c>
      <c r="K525" s="335">
        <v>11.698467061939482</v>
      </c>
      <c r="L525" s="441"/>
      <c r="M525" s="451">
        <f t="shared" si="21"/>
        <v>355.06917161274896</v>
      </c>
      <c r="N525" s="451">
        <f t="shared" si="22"/>
        <v>355.53116705071614</v>
      </c>
    </row>
    <row r="526" spans="1:14">
      <c r="A526" s="444">
        <v>28340</v>
      </c>
      <c r="B526" s="52">
        <f>+'2.- Base'!B526</f>
        <v>521</v>
      </c>
      <c r="C526" s="334">
        <f>+'2.- Base'!C526</f>
        <v>28340</v>
      </c>
      <c r="D526" s="81" t="str">
        <f>+'2.- Base'!D526</f>
        <v>Reconstrucción, dedo del pie, Macrodactilia; resección de tejido blando</v>
      </c>
      <c r="E526" s="335">
        <f>+'2.- Base'!G526</f>
        <v>267.85747570145901</v>
      </c>
      <c r="F526" s="335">
        <f>+'2.- Base'!N526</f>
        <v>267.85747570145901</v>
      </c>
      <c r="G526" s="335">
        <f>VLOOKUP(C526,'2.- Base'!$C$6:$G$2390,5,0)</f>
        <v>267.85747570145901</v>
      </c>
      <c r="H526" s="335">
        <f>VLOOKUP(C526,'2.- Base'!J526:N2910,5,0)</f>
        <v>267.85747570145901</v>
      </c>
      <c r="J526" s="335">
        <v>13.850382254215219</v>
      </c>
      <c r="K526" s="335">
        <v>14.439825037705646</v>
      </c>
      <c r="L526" s="441"/>
      <c r="M526" s="451">
        <f t="shared" si="21"/>
        <v>281.70785795567423</v>
      </c>
      <c r="N526" s="451">
        <f t="shared" si="22"/>
        <v>282.29730073916465</v>
      </c>
    </row>
    <row r="527" spans="1:14">
      <c r="A527" s="444">
        <v>28344</v>
      </c>
      <c r="B527" s="52">
        <f>+'2.- Base'!B527</f>
        <v>522</v>
      </c>
      <c r="C527" s="334">
        <f>+'2.- Base'!C527</f>
        <v>28344</v>
      </c>
      <c r="D527" s="81" t="str">
        <f>+'2.- Base'!D527</f>
        <v>Reconstrucción, dedos del pie; Polidactilia</v>
      </c>
      <c r="E527" s="335">
        <f>+'2.- Base'!G527</f>
        <v>267.85747570145901</v>
      </c>
      <c r="F527" s="335">
        <f>+'2.- Base'!N527</f>
        <v>267.85747570145901</v>
      </c>
      <c r="G527" s="335">
        <f>VLOOKUP(C527,'2.- Base'!$C$6:$G$2390,5,0)</f>
        <v>267.85747570145901</v>
      </c>
      <c r="H527" s="335">
        <f>VLOOKUP(C527,'2.- Base'!J527:N2911,5,0)</f>
        <v>267.85747570145901</v>
      </c>
      <c r="J527" s="335">
        <v>13.850382254215219</v>
      </c>
      <c r="K527" s="335">
        <v>14.439825037705646</v>
      </c>
      <c r="L527" s="441"/>
      <c r="M527" s="451">
        <f t="shared" si="21"/>
        <v>281.70785795567423</v>
      </c>
      <c r="N527" s="451">
        <f t="shared" si="22"/>
        <v>282.29730073916465</v>
      </c>
    </row>
    <row r="528" spans="1:14" ht="25.5">
      <c r="A528" s="444">
        <v>28345</v>
      </c>
      <c r="B528" s="52">
        <f>+'2.- Base'!B528</f>
        <v>523</v>
      </c>
      <c r="C528" s="334">
        <f>+'2.- Base'!C528</f>
        <v>28345</v>
      </c>
      <c r="D528" s="81" t="str">
        <f>+'2.- Base'!D528</f>
        <v>Reconstrucción de dedos de pie; Sindactilia, con o sin injertos de piel, cada membrana interdigital</v>
      </c>
      <c r="E528" s="335">
        <f>+'2.- Base'!G528</f>
        <v>267.85747570145901</v>
      </c>
      <c r="F528" s="335">
        <f>+'2.- Base'!N528</f>
        <v>267.85747570145901</v>
      </c>
      <c r="G528" s="335">
        <f>VLOOKUP(C528,'2.- Base'!$C$6:$G$2390,5,0)</f>
        <v>267.85747570145901</v>
      </c>
      <c r="H528" s="335">
        <f>VLOOKUP(C528,'2.- Base'!J528:N2912,5,0)</f>
        <v>267.85747570145901</v>
      </c>
      <c r="J528" s="335">
        <v>13.850382254215219</v>
      </c>
      <c r="K528" s="335">
        <v>14.439825037705646</v>
      </c>
      <c r="L528" s="441"/>
      <c r="M528" s="451">
        <f t="shared" si="21"/>
        <v>281.70785795567423</v>
      </c>
      <c r="N528" s="451">
        <f t="shared" si="22"/>
        <v>282.29730073916465</v>
      </c>
    </row>
    <row r="529" spans="1:14">
      <c r="A529" s="444">
        <v>28406</v>
      </c>
      <c r="B529" s="52">
        <f>+'2.- Base'!B529</f>
        <v>524</v>
      </c>
      <c r="C529" s="334">
        <f>+'2.- Base'!C529</f>
        <v>28406</v>
      </c>
      <c r="D529" s="81" t="str">
        <f>+'2.- Base'!D529</f>
        <v>Fijación esquelética percutánea de fractura de calcáneo o astrágalo</v>
      </c>
      <c r="E529" s="335">
        <f>+'2.- Base'!G529</f>
        <v>119.7618609708193</v>
      </c>
      <c r="F529" s="335">
        <f>+'2.- Base'!N529</f>
        <v>119.7618609708193</v>
      </c>
      <c r="G529" s="335">
        <f>VLOOKUP(C529,'2.- Base'!$C$6:$G$2390,5,0)</f>
        <v>119.7618609708193</v>
      </c>
      <c r="H529" s="335">
        <f>VLOOKUP(C529,'2.- Base'!J529:N2913,5,0)</f>
        <v>119.7618609708193</v>
      </c>
      <c r="J529" s="335">
        <v>12.264996605410744</v>
      </c>
      <c r="K529" s="335">
        <v>12.790357040944372</v>
      </c>
      <c r="L529" s="441"/>
      <c r="M529" s="451">
        <f t="shared" si="21"/>
        <v>132.02685757623004</v>
      </c>
      <c r="N529" s="451">
        <f t="shared" si="22"/>
        <v>132.55221801176367</v>
      </c>
    </row>
    <row r="530" spans="1:14">
      <c r="A530" s="444">
        <v>28415</v>
      </c>
      <c r="B530" s="52">
        <f>+'2.- Base'!B530</f>
        <v>525</v>
      </c>
      <c r="C530" s="334">
        <f>+'2.- Base'!C530</f>
        <v>28415</v>
      </c>
      <c r="D530" s="81" t="str">
        <f>+'2.- Base'!D530</f>
        <v>Tratamiento abierto de fractura de astrágalo y calcáneo</v>
      </c>
      <c r="E530" s="335">
        <f>+'2.- Base'!G530</f>
        <v>142.74456046576879</v>
      </c>
      <c r="F530" s="335">
        <f>+'2.- Base'!N530</f>
        <v>142.74456046576879</v>
      </c>
      <c r="G530" s="335">
        <f>VLOOKUP(C530,'2.- Base'!$C$6:$G$2390,5,0)</f>
        <v>142.74456046576879</v>
      </c>
      <c r="H530" s="335">
        <f>VLOOKUP(C530,'2.- Base'!J530:N2914,5,0)</f>
        <v>142.74456046576879</v>
      </c>
      <c r="J530" s="335">
        <v>10.87982687552406</v>
      </c>
      <c r="K530" s="335">
        <v>11.336645032729109</v>
      </c>
      <c r="L530" s="441"/>
      <c r="M530" s="451">
        <f t="shared" si="21"/>
        <v>153.62438734129285</v>
      </c>
      <c r="N530" s="451">
        <f t="shared" si="22"/>
        <v>154.08120549849789</v>
      </c>
    </row>
    <row r="531" spans="1:14" ht="25.5">
      <c r="A531" s="444">
        <v>28450</v>
      </c>
      <c r="B531" s="52">
        <f>+'2.- Base'!B531</f>
        <v>526</v>
      </c>
      <c r="C531" s="334">
        <f>+'2.- Base'!C531</f>
        <v>28450</v>
      </c>
      <c r="D531" s="81" t="str">
        <f>+'2.- Base'!D531</f>
        <v>Tratamiento cerrado de fractura de hueso tarsiano (excepto astrágalo y calcáneo) o metatarsiano</v>
      </c>
      <c r="E531" s="335">
        <f>+'2.- Base'!G531</f>
        <v>23.621448190235689</v>
      </c>
      <c r="F531" s="335">
        <f>+'2.- Base'!N531</f>
        <v>23.621448190235689</v>
      </c>
      <c r="G531" s="335">
        <f>VLOOKUP(C531,'2.- Base'!$C$6:$G$2390,5,0)</f>
        <v>23.621448190235689</v>
      </c>
      <c r="H531" s="335">
        <f>VLOOKUP(C531,'2.- Base'!J531:N2915,5,0)</f>
        <v>23.621448190235689</v>
      </c>
      <c r="J531" s="335">
        <v>2.4484084159255701</v>
      </c>
      <c r="K531" s="335">
        <v>2.5639419876661549</v>
      </c>
      <c r="L531" s="441"/>
      <c r="M531" s="451">
        <f t="shared" si="21"/>
        <v>26.06985660616126</v>
      </c>
      <c r="N531" s="451">
        <f t="shared" si="22"/>
        <v>26.185390177901844</v>
      </c>
    </row>
    <row r="532" spans="1:14">
      <c r="A532" s="444">
        <v>28456</v>
      </c>
      <c r="B532" s="52">
        <f>+'2.- Base'!B532</f>
        <v>527</v>
      </c>
      <c r="C532" s="334">
        <f>+'2.- Base'!C532</f>
        <v>28456</v>
      </c>
      <c r="D532" s="81" t="str">
        <f>+'2.- Base'!D532</f>
        <v>Fijación percutánea de fractura de huesos del tarso</v>
      </c>
      <c r="E532" s="335">
        <f>+'2.- Base'!G532</f>
        <v>142.74456046576879</v>
      </c>
      <c r="F532" s="335">
        <f>+'2.- Base'!N532</f>
        <v>142.74456046576879</v>
      </c>
      <c r="G532" s="335">
        <f>VLOOKUP(C532,'2.- Base'!$C$6:$G$2390,5,0)</f>
        <v>142.74456046576879</v>
      </c>
      <c r="H532" s="335">
        <f>VLOOKUP(C532,'2.- Base'!J532:N2916,5,0)</f>
        <v>142.74456046576879</v>
      </c>
      <c r="J532" s="335">
        <v>10.87982687552406</v>
      </c>
      <c r="K532" s="335">
        <v>11.336645032729109</v>
      </c>
      <c r="L532" s="441"/>
      <c r="M532" s="451">
        <f t="shared" si="21"/>
        <v>153.62438734129285</v>
      </c>
      <c r="N532" s="451">
        <f t="shared" si="22"/>
        <v>154.08120549849789</v>
      </c>
    </row>
    <row r="533" spans="1:14">
      <c r="A533" s="444">
        <v>28476</v>
      </c>
      <c r="B533" s="52">
        <f>+'2.- Base'!B533</f>
        <v>528</v>
      </c>
      <c r="C533" s="334">
        <f>+'2.- Base'!C533</f>
        <v>28476</v>
      </c>
      <c r="D533" s="81" t="str">
        <f>+'2.- Base'!D533</f>
        <v>Fijación percutánea de fractura de los huesos del metatarso</v>
      </c>
      <c r="E533" s="335">
        <f>+'2.- Base'!G533</f>
        <v>142.86652665544332</v>
      </c>
      <c r="F533" s="335">
        <f>+'2.- Base'!N533</f>
        <v>142.86652665544332</v>
      </c>
      <c r="G533" s="335">
        <f>VLOOKUP(C533,'2.- Base'!$C$6:$G$2390,5,0)</f>
        <v>142.86652665544332</v>
      </c>
      <c r="H533" s="335">
        <f>VLOOKUP(C533,'2.- Base'!J533:N2917,5,0)</f>
        <v>142.86652665544332</v>
      </c>
      <c r="J533" s="335">
        <v>11.870012001754446</v>
      </c>
      <c r="K533" s="335">
        <v>12.371038367721269</v>
      </c>
      <c r="L533" s="441"/>
      <c r="M533" s="451">
        <f t="shared" si="21"/>
        <v>154.73653865719777</v>
      </c>
      <c r="N533" s="451">
        <f t="shared" si="22"/>
        <v>155.23756502316459</v>
      </c>
    </row>
    <row r="534" spans="1:14" ht="25.5">
      <c r="A534" s="444">
        <v>28490</v>
      </c>
      <c r="B534" s="52">
        <f>+'2.- Base'!B534</f>
        <v>529</v>
      </c>
      <c r="C534" s="334">
        <f>+'2.- Base'!C534</f>
        <v>28490</v>
      </c>
      <c r="D534" s="81" t="str">
        <f>+'2.- Base'!D534</f>
        <v>Tratamiento cerrado de fractura de dedo gordo, falange o falanges; sin manipulación</v>
      </c>
      <c r="E534" s="335">
        <f>+'2.- Base'!G534</f>
        <v>23.600588552188555</v>
      </c>
      <c r="F534" s="335">
        <f>+'2.- Base'!N534</f>
        <v>23.600588552188555</v>
      </c>
      <c r="G534" s="335">
        <f>VLOOKUP(C534,'2.- Base'!$C$6:$G$2390,5,0)</f>
        <v>23.600588552188555</v>
      </c>
      <c r="H534" s="335">
        <f>VLOOKUP(C534,'2.- Base'!J534:N2918,5,0)</f>
        <v>23.600588552188555</v>
      </c>
      <c r="J534" s="335">
        <v>1.8836299111090717</v>
      </c>
      <c r="K534" s="335">
        <v>1.9702800899145103</v>
      </c>
      <c r="L534" s="441"/>
      <c r="M534" s="451">
        <f t="shared" si="21"/>
        <v>25.484218463297626</v>
      </c>
      <c r="N534" s="451">
        <f t="shared" si="22"/>
        <v>25.570868642103065</v>
      </c>
    </row>
    <row r="535" spans="1:14" ht="25.5">
      <c r="A535" s="444">
        <v>28496</v>
      </c>
      <c r="B535" s="52">
        <f>+'2.- Base'!B535</f>
        <v>530</v>
      </c>
      <c r="C535" s="334">
        <f>+'2.- Base'!C535</f>
        <v>28496</v>
      </c>
      <c r="D535" s="81" t="str">
        <f>+'2.- Base'!D535</f>
        <v>Fijación percutánea de fractura del dedo gordo del pie, falange o falanges, con manipulación</v>
      </c>
      <c r="E535" s="335">
        <f>+'2.- Base'!G535</f>
        <v>95.956860970819292</v>
      </c>
      <c r="F535" s="335">
        <f>+'2.- Base'!N535</f>
        <v>95.956860970819292</v>
      </c>
      <c r="G535" s="335">
        <f>VLOOKUP(C535,'2.- Base'!$C$6:$G$2390,5,0)</f>
        <v>95.956860970819292</v>
      </c>
      <c r="H535" s="335">
        <f>VLOOKUP(C535,'2.- Base'!J535:N2919,5,0)</f>
        <v>95.956860970819292</v>
      </c>
      <c r="J535" s="335">
        <v>12.264996605410758</v>
      </c>
      <c r="K535" s="335">
        <v>12.790357040944357</v>
      </c>
      <c r="L535" s="441"/>
      <c r="M535" s="451">
        <f t="shared" si="21"/>
        <v>108.22185757623005</v>
      </c>
      <c r="N535" s="451">
        <f t="shared" si="22"/>
        <v>108.74721801176365</v>
      </c>
    </row>
    <row r="536" spans="1:14">
      <c r="A536" s="444">
        <v>28531</v>
      </c>
      <c r="B536" s="52">
        <f>+'2.- Base'!B536</f>
        <v>531</v>
      </c>
      <c r="C536" s="334">
        <f>+'2.- Base'!C536</f>
        <v>28531</v>
      </c>
      <c r="D536" s="81" t="str">
        <f>+'2.- Base'!D536</f>
        <v>Tratamiento abierto de fractura sesamoidea</v>
      </c>
      <c r="E536" s="335">
        <f>+'2.- Base'!G536</f>
        <v>143.84225617283948</v>
      </c>
      <c r="F536" s="335">
        <f>+'2.- Base'!N536</f>
        <v>143.84225617283948</v>
      </c>
      <c r="G536" s="335">
        <f>VLOOKUP(C536,'2.- Base'!$C$6:$G$2390,5,0)</f>
        <v>143.84225617283948</v>
      </c>
      <c r="H536" s="335">
        <f>VLOOKUP(C536,'2.- Base'!J536:N2920,5,0)</f>
        <v>143.84225617283948</v>
      </c>
      <c r="J536" s="335">
        <v>19.791493011597652</v>
      </c>
      <c r="K536" s="335">
        <v>20.64618504765869</v>
      </c>
      <c r="L536" s="441"/>
      <c r="M536" s="451">
        <f t="shared" si="21"/>
        <v>163.63374918443714</v>
      </c>
      <c r="N536" s="451">
        <f t="shared" si="22"/>
        <v>164.48844122049817</v>
      </c>
    </row>
    <row r="537" spans="1:14">
      <c r="A537" s="444">
        <v>28546</v>
      </c>
      <c r="B537" s="52">
        <f>+'2.- Base'!B537</f>
        <v>532</v>
      </c>
      <c r="C537" s="334">
        <f>+'2.- Base'!C537</f>
        <v>28546</v>
      </c>
      <c r="D537" s="81" t="str">
        <f>+'2.- Base'!D537</f>
        <v>Fijación esquelética percutánea de luxación de huesos del pie</v>
      </c>
      <c r="E537" s="335">
        <f>+'2.- Base'!G537</f>
        <v>142.86652665544332</v>
      </c>
      <c r="F537" s="335">
        <f>+'2.- Base'!N537</f>
        <v>142.86652665544332</v>
      </c>
      <c r="G537" s="335">
        <f>VLOOKUP(C537,'2.- Base'!$C$6:$G$2390,5,0)</f>
        <v>142.86652665544332</v>
      </c>
      <c r="H537" s="335">
        <f>VLOOKUP(C537,'2.- Base'!J537:N2921,5,0)</f>
        <v>142.86652665544332</v>
      </c>
      <c r="J537" s="335">
        <v>11.870012001754446</v>
      </c>
      <c r="K537" s="335">
        <v>12.371038367721269</v>
      </c>
      <c r="L537" s="441"/>
      <c r="M537" s="451">
        <f t="shared" si="21"/>
        <v>154.73653865719777</v>
      </c>
      <c r="N537" s="451">
        <f t="shared" si="22"/>
        <v>155.23756502316459</v>
      </c>
    </row>
    <row r="538" spans="1:14" ht="25.5">
      <c r="A538" s="444">
        <v>28555</v>
      </c>
      <c r="B538" s="52">
        <f>+'2.- Base'!B538</f>
        <v>533</v>
      </c>
      <c r="C538" s="334">
        <f>+'2.- Base'!C538</f>
        <v>28555</v>
      </c>
      <c r="D538" s="81" t="str">
        <f>+'2.- Base'!D538</f>
        <v>Tratamiento abierto de luxación de huesos tarsianos, articulación tarsometatarsiana</v>
      </c>
      <c r="E538" s="335">
        <f>+'2.- Base'!G538</f>
        <v>142.74456046576879</v>
      </c>
      <c r="F538" s="335">
        <f>+'2.- Base'!N538</f>
        <v>142.74456046576879</v>
      </c>
      <c r="G538" s="335">
        <f>VLOOKUP(C538,'2.- Base'!$C$6:$G$2390,5,0)</f>
        <v>142.74456046576879</v>
      </c>
      <c r="H538" s="335">
        <f>VLOOKUP(C538,'2.- Base'!J538:N2922,5,0)</f>
        <v>142.74456046576879</v>
      </c>
      <c r="J538" s="335">
        <v>10.87982687552406</v>
      </c>
      <c r="K538" s="335">
        <v>11.336645032729109</v>
      </c>
      <c r="L538" s="441"/>
      <c r="M538" s="451">
        <f t="shared" si="21"/>
        <v>153.62438734129285</v>
      </c>
      <c r="N538" s="451">
        <f t="shared" si="22"/>
        <v>154.08120549849789</v>
      </c>
    </row>
    <row r="539" spans="1:14">
      <c r="A539" s="444">
        <v>28705</v>
      </c>
      <c r="B539" s="52">
        <f>+'2.- Base'!B539</f>
        <v>534</v>
      </c>
      <c r="C539" s="334">
        <f>+'2.- Base'!C539</f>
        <v>28705</v>
      </c>
      <c r="D539" s="81" t="str">
        <f>+'2.- Base'!D539</f>
        <v>Artrodesis panastragalina</v>
      </c>
      <c r="E539" s="335">
        <f>+'2.- Base'!G539</f>
        <v>226.85074617283954</v>
      </c>
      <c r="F539" s="335">
        <f>+'2.- Base'!N539</f>
        <v>226.85074617283954</v>
      </c>
      <c r="G539" s="335">
        <f>VLOOKUP(C539,'2.- Base'!$C$6:$G$2390,5,0)</f>
        <v>226.85074617283954</v>
      </c>
      <c r="H539" s="335">
        <f>VLOOKUP(C539,'2.- Base'!J539:N2923,5,0)</f>
        <v>226.85074617283954</v>
      </c>
      <c r="J539" s="335">
        <v>18.707229082119653</v>
      </c>
      <c r="K539" s="335">
        <v>19.495338946887074</v>
      </c>
      <c r="L539" s="441"/>
      <c r="M539" s="451">
        <f t="shared" si="21"/>
        <v>245.55797525495919</v>
      </c>
      <c r="N539" s="451">
        <f t="shared" si="22"/>
        <v>246.34608511972661</v>
      </c>
    </row>
    <row r="540" spans="1:14">
      <c r="A540" s="444">
        <v>28715</v>
      </c>
      <c r="B540" s="52">
        <f>+'2.- Base'!B540</f>
        <v>535</v>
      </c>
      <c r="C540" s="334">
        <f>+'2.- Base'!C540</f>
        <v>28715</v>
      </c>
      <c r="D540" s="81" t="str">
        <f>+'2.- Base'!D540</f>
        <v>Artrodesis triple</v>
      </c>
      <c r="E540" s="335">
        <f>+'2.- Base'!G540</f>
        <v>270.07934044893381</v>
      </c>
      <c r="F540" s="335">
        <f>+'2.- Base'!N540</f>
        <v>270.07934044893381</v>
      </c>
      <c r="G540" s="335">
        <f>VLOOKUP(C540,'2.- Base'!$C$6:$G$2390,5,0)</f>
        <v>270.07934044893381</v>
      </c>
      <c r="H540" s="335">
        <f>VLOOKUP(C540,'2.- Base'!J540:N2924,5,0)</f>
        <v>270.07934044893381</v>
      </c>
      <c r="J540" s="335">
        <v>29.913365269340659</v>
      </c>
      <c r="K540" s="335">
        <v>31.190646774308561</v>
      </c>
      <c r="L540" s="441"/>
      <c r="M540" s="451">
        <f t="shared" si="21"/>
        <v>299.99270571827446</v>
      </c>
      <c r="N540" s="451">
        <f t="shared" si="22"/>
        <v>301.26998722324237</v>
      </c>
    </row>
    <row r="541" spans="1:14">
      <c r="A541" s="444">
        <v>28725</v>
      </c>
      <c r="B541" s="52">
        <f>+'2.- Base'!B541</f>
        <v>536</v>
      </c>
      <c r="C541" s="334">
        <f>+'2.- Base'!C541</f>
        <v>28725</v>
      </c>
      <c r="D541" s="81" t="str">
        <f>+'2.- Base'!D541</f>
        <v>Artrodesis subastragalina</v>
      </c>
      <c r="E541" s="335">
        <f>+'2.- Base'!G541</f>
        <v>185.60725617283947</v>
      </c>
      <c r="F541" s="335">
        <f>+'2.- Base'!N541</f>
        <v>185.60725617283947</v>
      </c>
      <c r="G541" s="335">
        <f>VLOOKUP(C541,'2.- Base'!$C$6:$G$2390,5,0)</f>
        <v>185.60725617283947</v>
      </c>
      <c r="H541" s="335">
        <f>VLOOKUP(C541,'2.- Base'!J541:N2925,5,0)</f>
        <v>185.60725617283947</v>
      </c>
      <c r="J541" s="335">
        <v>19.791493011597652</v>
      </c>
      <c r="K541" s="335">
        <v>20.64618504765869</v>
      </c>
      <c r="L541" s="441"/>
      <c r="M541" s="451">
        <f t="shared" si="21"/>
        <v>205.39874918443712</v>
      </c>
      <c r="N541" s="451">
        <f t="shared" si="22"/>
        <v>206.25344122049816</v>
      </c>
    </row>
    <row r="542" spans="1:14">
      <c r="A542" s="444">
        <v>28730</v>
      </c>
      <c r="B542" s="52">
        <f>+'2.- Base'!B542</f>
        <v>537</v>
      </c>
      <c r="C542" s="334">
        <f>+'2.- Base'!C542</f>
        <v>28730</v>
      </c>
      <c r="D542" s="81" t="str">
        <f>+'2.- Base'!D542</f>
        <v>Artrodesis mediotarsal o tarsometatarsiana</v>
      </c>
      <c r="E542" s="335">
        <f>+'2.- Base'!G542</f>
        <v>226.85074617283954</v>
      </c>
      <c r="F542" s="335">
        <f>+'2.- Base'!N542</f>
        <v>226.85074617283954</v>
      </c>
      <c r="G542" s="335">
        <f>VLOOKUP(C542,'2.- Base'!$C$6:$G$2390,5,0)</f>
        <v>226.85074617283954</v>
      </c>
      <c r="H542" s="335">
        <f>VLOOKUP(C542,'2.- Base'!J542:N2926,5,0)</f>
        <v>226.85074617283954</v>
      </c>
      <c r="J542" s="335">
        <v>18.707229082119653</v>
      </c>
      <c r="K542" s="335">
        <v>19.495338946887074</v>
      </c>
      <c r="L542" s="441"/>
      <c r="M542" s="451">
        <f t="shared" si="21"/>
        <v>245.55797525495919</v>
      </c>
      <c r="N542" s="451">
        <f t="shared" si="22"/>
        <v>246.34608511972661</v>
      </c>
    </row>
    <row r="543" spans="1:14">
      <c r="A543" s="444">
        <v>28750</v>
      </c>
      <c r="B543" s="52">
        <f>+'2.- Base'!B543</f>
        <v>538</v>
      </c>
      <c r="C543" s="334">
        <f>+'2.- Base'!C543</f>
        <v>28750</v>
      </c>
      <c r="D543" s="81" t="str">
        <f>+'2.- Base'!D543</f>
        <v>Artrodesis metatarsofalángica</v>
      </c>
      <c r="E543" s="335">
        <f>+'2.- Base'!G543</f>
        <v>143.84225617283948</v>
      </c>
      <c r="F543" s="335">
        <f>+'2.- Base'!N543</f>
        <v>143.84225617283948</v>
      </c>
      <c r="G543" s="335">
        <f>VLOOKUP(C543,'2.- Base'!$C$6:$G$2390,5,0)</f>
        <v>143.84225617283948</v>
      </c>
      <c r="H543" s="335">
        <f>VLOOKUP(C543,'2.- Base'!J543:N2927,5,0)</f>
        <v>143.84225617283948</v>
      </c>
      <c r="J543" s="335">
        <v>19.791493011597652</v>
      </c>
      <c r="K543" s="335">
        <v>20.64618504765869</v>
      </c>
      <c r="L543" s="441"/>
      <c r="M543" s="451">
        <f t="shared" si="21"/>
        <v>163.63374918443714</v>
      </c>
      <c r="N543" s="451">
        <f t="shared" si="22"/>
        <v>164.48844122049817</v>
      </c>
    </row>
    <row r="544" spans="1:14">
      <c r="A544" s="444">
        <v>28755</v>
      </c>
      <c r="B544" s="52">
        <f>+'2.- Base'!B544</f>
        <v>539</v>
      </c>
      <c r="C544" s="334">
        <f>+'2.- Base'!C544</f>
        <v>28755</v>
      </c>
      <c r="D544" s="81" t="str">
        <f>+'2.- Base'!D544</f>
        <v>Artrodesis interfalángica</v>
      </c>
      <c r="E544" s="335">
        <f>+'2.- Base'!G544</f>
        <v>96.597924382716045</v>
      </c>
      <c r="F544" s="335">
        <f>+'2.- Base'!N544</f>
        <v>96.597924382716045</v>
      </c>
      <c r="G544" s="335">
        <f>VLOOKUP(C544,'2.- Base'!$C$6:$G$2390,5,0)</f>
        <v>96.597924382716045</v>
      </c>
      <c r="H544" s="335">
        <f>VLOOKUP(C544,'2.- Base'!J544:N2928,5,0)</f>
        <v>96.597924382716045</v>
      </c>
      <c r="J544" s="335">
        <v>20.46748395623635</v>
      </c>
      <c r="K544" s="335">
        <v>21.363687052146602</v>
      </c>
      <c r="L544" s="441"/>
      <c r="M544" s="451">
        <f t="shared" si="21"/>
        <v>117.06540833895239</v>
      </c>
      <c r="N544" s="451">
        <f t="shared" si="22"/>
        <v>117.96161143486265</v>
      </c>
    </row>
    <row r="545" spans="1:14">
      <c r="A545" s="444">
        <v>28800</v>
      </c>
      <c r="B545" s="52">
        <f>+'2.- Base'!B545</f>
        <v>540</v>
      </c>
      <c r="C545" s="334">
        <f>+'2.- Base'!C545</f>
        <v>28800</v>
      </c>
      <c r="D545" s="81" t="str">
        <f>+'2.- Base'!D545</f>
        <v>Amputación de pie</v>
      </c>
      <c r="E545" s="335">
        <f>+'2.- Base'!G545</f>
        <v>137.71135760381591</v>
      </c>
      <c r="F545" s="335">
        <f>+'2.- Base'!N545</f>
        <v>137.71135760381591</v>
      </c>
      <c r="G545" s="335">
        <f>VLOOKUP(C545,'2.- Base'!$C$6:$G$2390,5,0)</f>
        <v>137.71135760381591</v>
      </c>
      <c r="H545" s="335">
        <f>VLOOKUP(C545,'2.- Base'!J545:N2929,5,0)</f>
        <v>137.71135760381591</v>
      </c>
      <c r="J545" s="335">
        <v>16.820937632906436</v>
      </c>
      <c r="K545" s="335">
        <v>17.543005042682182</v>
      </c>
      <c r="L545" s="441"/>
      <c r="M545" s="451">
        <f t="shared" si="21"/>
        <v>154.53229523672235</v>
      </c>
      <c r="N545" s="451">
        <f t="shared" si="22"/>
        <v>155.25436264649809</v>
      </c>
    </row>
    <row r="546" spans="1:14">
      <c r="A546" s="444">
        <v>28820</v>
      </c>
      <c r="B546" s="52">
        <f>+'2.- Base'!B546</f>
        <v>541</v>
      </c>
      <c r="C546" s="334">
        <f>+'2.- Base'!C546</f>
        <v>28820</v>
      </c>
      <c r="D546" s="81" t="str">
        <f>+'2.- Base'!D546</f>
        <v>Amputación de dedo</v>
      </c>
      <c r="E546" s="335">
        <f>+'2.- Base'!G546</f>
        <v>96.117126823793484</v>
      </c>
      <c r="F546" s="335">
        <f>+'2.- Base'!N546</f>
        <v>96.117126823793484</v>
      </c>
      <c r="G546" s="335">
        <f>VLOOKUP(C546,'2.- Base'!$C$6:$G$2390,5,0)</f>
        <v>96.117126823793484</v>
      </c>
      <c r="H546" s="335">
        <f>VLOOKUP(C546,'2.- Base'!J546:N2930,5,0)</f>
        <v>96.117126823793484</v>
      </c>
      <c r="J546" s="335">
        <v>14.315618443117145</v>
      </c>
      <c r="K546" s="335">
        <v>14.933689543744919</v>
      </c>
      <c r="L546" s="441"/>
      <c r="M546" s="451">
        <f t="shared" si="21"/>
        <v>110.43274526691063</v>
      </c>
      <c r="N546" s="451">
        <f t="shared" si="22"/>
        <v>111.0508163675384</v>
      </c>
    </row>
    <row r="547" spans="1:14">
      <c r="A547" s="444">
        <v>29010</v>
      </c>
      <c r="B547" s="52">
        <f>+'2.- Base'!B547</f>
        <v>542</v>
      </c>
      <c r="C547" s="334">
        <f>+'2.- Base'!C547</f>
        <v>29010</v>
      </c>
      <c r="D547" s="81" t="str">
        <f>+'2.- Base'!D547</f>
        <v>Aplicación de corsé de yeso</v>
      </c>
      <c r="E547" s="335">
        <f>+'2.- Base'!G547</f>
        <v>46.940588552188558</v>
      </c>
      <c r="F547" s="335">
        <f>+'2.- Base'!N547</f>
        <v>46.940588552188558</v>
      </c>
      <c r="G547" s="335">
        <f>VLOOKUP(C547,'2.- Base'!$C$6:$G$2390,5,0)</f>
        <v>46.940588552188558</v>
      </c>
      <c r="H547" s="335">
        <f>VLOOKUP(C547,'2.- Base'!J547:N2931,5,0)</f>
        <v>46.940588552188558</v>
      </c>
      <c r="J547" s="335">
        <v>2.0907998817054363</v>
      </c>
      <c r="K547" s="335">
        <v>2.188317251998356</v>
      </c>
      <c r="L547" s="441"/>
      <c r="M547" s="451">
        <f t="shared" si="21"/>
        <v>49.031388433893994</v>
      </c>
      <c r="N547" s="451">
        <f t="shared" si="22"/>
        <v>49.128905804186914</v>
      </c>
    </row>
    <row r="548" spans="1:14">
      <c r="A548" s="444">
        <v>29035</v>
      </c>
      <c r="B548" s="52">
        <f>+'2.- Base'!B548</f>
        <v>543</v>
      </c>
      <c r="C548" s="334">
        <f>+'2.- Base'!C548</f>
        <v>29035</v>
      </c>
      <c r="D548" s="81" t="str">
        <f>+'2.- Base'!D548</f>
        <v>Aplicación de yeso corporal, hombro hasta caderas</v>
      </c>
      <c r="E548" s="335">
        <f>+'2.- Base'!G548</f>
        <v>46.982307828282835</v>
      </c>
      <c r="F548" s="335">
        <f>+'2.- Base'!N548</f>
        <v>46.982307828282835</v>
      </c>
      <c r="G548" s="335">
        <f>VLOOKUP(C548,'2.- Base'!$C$6:$G$2390,5,0)</f>
        <v>46.982307828282835</v>
      </c>
      <c r="H548" s="335">
        <f>VLOOKUP(C548,'2.- Base'!J548:N2932,5,0)</f>
        <v>46.982307828282835</v>
      </c>
      <c r="J548" s="335">
        <v>3.1361998225581615</v>
      </c>
      <c r="K548" s="335">
        <v>3.2824758779975411</v>
      </c>
      <c r="L548" s="441"/>
      <c r="M548" s="451">
        <f t="shared" si="21"/>
        <v>50.118507650840996</v>
      </c>
      <c r="N548" s="451">
        <f t="shared" si="22"/>
        <v>50.264783706280376</v>
      </c>
    </row>
    <row r="549" spans="1:14">
      <c r="A549" s="444">
        <v>29049</v>
      </c>
      <c r="B549" s="52">
        <f>+'2.- Base'!B549</f>
        <v>544</v>
      </c>
      <c r="C549" s="334">
        <f>+'2.- Base'!C549</f>
        <v>29049</v>
      </c>
      <c r="D549" s="81" t="str">
        <f>+'2.- Base'!D549</f>
        <v>Enyesado "en figura de ocho"</v>
      </c>
      <c r="E549" s="335">
        <f>+'2.- Base'!G549</f>
        <v>46.961448190235693</v>
      </c>
      <c r="F549" s="335">
        <f>+'2.- Base'!N549</f>
        <v>46.961448190235693</v>
      </c>
      <c r="G549" s="335">
        <f>VLOOKUP(C549,'2.- Base'!$C$6:$G$2390,5,0)</f>
        <v>46.961448190235693</v>
      </c>
      <c r="H549" s="335">
        <f>VLOOKUP(C549,'2.- Base'!J549:N2933,5,0)</f>
        <v>46.961448190235693</v>
      </c>
      <c r="J549" s="335">
        <v>2.7191436699491334</v>
      </c>
      <c r="K549" s="335">
        <v>2.8491668303396978</v>
      </c>
      <c r="L549" s="441"/>
      <c r="M549" s="451">
        <f t="shared" si="21"/>
        <v>49.680591860184826</v>
      </c>
      <c r="N549" s="451">
        <f t="shared" si="22"/>
        <v>49.810615020575391</v>
      </c>
    </row>
    <row r="550" spans="1:14">
      <c r="A550" s="444">
        <v>29058</v>
      </c>
      <c r="B550" s="52">
        <f>+'2.- Base'!B550</f>
        <v>545</v>
      </c>
      <c r="C550" s="334">
        <f>+'2.- Base'!C550</f>
        <v>29058</v>
      </c>
      <c r="D550" s="81" t="str">
        <f>+'2.- Base'!D550</f>
        <v>Aplicación de yeso tóraco-braquial (tipo Velpeau)</v>
      </c>
      <c r="E550" s="335">
        <f>+'2.- Base'!G550</f>
        <v>46.940588552188558</v>
      </c>
      <c r="F550" s="335">
        <f>+'2.- Base'!N550</f>
        <v>46.940588552188558</v>
      </c>
      <c r="G550" s="335">
        <f>VLOOKUP(C550,'2.- Base'!$C$6:$G$2390,5,0)</f>
        <v>46.940588552188558</v>
      </c>
      <c r="H550" s="335">
        <f>VLOOKUP(C550,'2.- Base'!J550:N2934,5,0)</f>
        <v>46.940588552188558</v>
      </c>
      <c r="J550" s="335">
        <v>2.0907998817054363</v>
      </c>
      <c r="K550" s="335">
        <v>2.188317251998356</v>
      </c>
      <c r="L550" s="441"/>
      <c r="M550" s="451">
        <f t="shared" si="21"/>
        <v>49.031388433893994</v>
      </c>
      <c r="N550" s="451">
        <f t="shared" si="22"/>
        <v>49.128905804186914</v>
      </c>
    </row>
    <row r="551" spans="1:14">
      <c r="A551" s="444">
        <v>29065</v>
      </c>
      <c r="B551" s="52">
        <f>+'2.- Base'!B551</f>
        <v>546</v>
      </c>
      <c r="C551" s="334">
        <f>+'2.- Base'!C551</f>
        <v>29065</v>
      </c>
      <c r="D551" s="81" t="str">
        <f>+'2.- Base'!D551</f>
        <v>Aplicación de yeso de hombro a mano</v>
      </c>
      <c r="E551" s="335">
        <f>+'2.- Base'!G551</f>
        <v>46.940588552188558</v>
      </c>
      <c r="F551" s="335">
        <f>+'2.- Base'!N551</f>
        <v>46.940588552188558</v>
      </c>
      <c r="G551" s="335">
        <f>VLOOKUP(C551,'2.- Base'!$C$6:$G$2390,5,0)</f>
        <v>46.940588552188558</v>
      </c>
      <c r="H551" s="335">
        <f>VLOOKUP(C551,'2.- Base'!J551:N2935,5,0)</f>
        <v>46.940588552188558</v>
      </c>
      <c r="J551" s="335">
        <v>2.0907998817054363</v>
      </c>
      <c r="K551" s="335">
        <v>2.188317251998356</v>
      </c>
      <c r="L551" s="441"/>
      <c r="M551" s="451">
        <f t="shared" si="21"/>
        <v>49.031388433893994</v>
      </c>
      <c r="N551" s="451">
        <f t="shared" si="22"/>
        <v>49.128905804186914</v>
      </c>
    </row>
    <row r="552" spans="1:14">
      <c r="A552" s="444">
        <v>29075</v>
      </c>
      <c r="B552" s="52">
        <f>+'2.- Base'!B552</f>
        <v>547</v>
      </c>
      <c r="C552" s="334">
        <f>+'2.- Base'!C552</f>
        <v>29075</v>
      </c>
      <c r="D552" s="81" t="str">
        <f>+'2.- Base'!D552</f>
        <v>Aplicación de yeso corto de brazo o pierna (codo a dedo)</v>
      </c>
      <c r="E552" s="335">
        <f>+'2.- Base'!G552</f>
        <v>46.919728914141416</v>
      </c>
      <c r="F552" s="335">
        <f>+'2.- Base'!N552</f>
        <v>46.919728914141416</v>
      </c>
      <c r="G552" s="335">
        <f>VLOOKUP(C552,'2.- Base'!$C$6:$G$2390,5,0)</f>
        <v>46.919728914141416</v>
      </c>
      <c r="H552" s="335">
        <f>VLOOKUP(C552,'2.- Base'!J552:N2936,5,0)</f>
        <v>46.919728914141416</v>
      </c>
      <c r="J552" s="335">
        <v>1.4624560934617463</v>
      </c>
      <c r="K552" s="335">
        <v>1.5274676736570285</v>
      </c>
      <c r="L552" s="441"/>
      <c r="M552" s="451">
        <f t="shared" si="21"/>
        <v>48.382185007603162</v>
      </c>
      <c r="N552" s="451">
        <f t="shared" si="22"/>
        <v>48.447196587798445</v>
      </c>
    </row>
    <row r="553" spans="1:14">
      <c r="A553" s="444">
        <v>29085</v>
      </c>
      <c r="B553" s="52">
        <f>+'2.- Base'!B553</f>
        <v>548</v>
      </c>
      <c r="C553" s="334">
        <f>+'2.- Base'!C553</f>
        <v>29085</v>
      </c>
      <c r="D553" s="81" t="str">
        <f>+'2.- Base'!D553</f>
        <v>Aplicación de yeso de mano a antebrazo bajo (guante)</v>
      </c>
      <c r="E553" s="335">
        <f>+'2.- Base'!G553</f>
        <v>23.579728914141416</v>
      </c>
      <c r="F553" s="335">
        <f>+'2.- Base'!N553</f>
        <v>23.579728914141416</v>
      </c>
      <c r="G553" s="335">
        <f>VLOOKUP(C553,'2.- Base'!$C$6:$G$2390,5,0)</f>
        <v>23.579728914141416</v>
      </c>
      <c r="H553" s="335">
        <f>VLOOKUP(C553,'2.- Base'!J553:N2937,5,0)</f>
        <v>23.579728914141416</v>
      </c>
      <c r="J553" s="335">
        <v>1.4624560934617463</v>
      </c>
      <c r="K553" s="335">
        <v>1.5274676736570321</v>
      </c>
      <c r="L553" s="441"/>
      <c r="M553" s="451">
        <f t="shared" si="21"/>
        <v>25.042185007603162</v>
      </c>
      <c r="N553" s="451">
        <f t="shared" si="22"/>
        <v>25.107196587798448</v>
      </c>
    </row>
    <row r="554" spans="1:14">
      <c r="A554" s="444">
        <v>29105</v>
      </c>
      <c r="B554" s="52">
        <f>+'2.- Base'!B554</f>
        <v>549</v>
      </c>
      <c r="C554" s="334">
        <f>+'2.- Base'!C554</f>
        <v>29105</v>
      </c>
      <c r="D554" s="81" t="str">
        <f>+'2.- Base'!D554</f>
        <v>Aplicación de férula larga para el brazo o pierna</v>
      </c>
      <c r="E554" s="335">
        <f>+'2.- Base'!G554</f>
        <v>23.600588552188555</v>
      </c>
      <c r="F554" s="335">
        <f>+'2.- Base'!N554</f>
        <v>23.600588552188555</v>
      </c>
      <c r="G554" s="335">
        <f>VLOOKUP(C554,'2.- Base'!$C$6:$G$2390,5,0)</f>
        <v>23.600588552188555</v>
      </c>
      <c r="H554" s="335">
        <f>VLOOKUP(C554,'2.- Base'!J554:N2938,5,0)</f>
        <v>23.600588552188555</v>
      </c>
      <c r="J554" s="335">
        <v>2.0907998817054398</v>
      </c>
      <c r="K554" s="335">
        <v>2.1883172519983631</v>
      </c>
      <c r="L554" s="441"/>
      <c r="M554" s="451">
        <f t="shared" si="21"/>
        <v>25.691388433893994</v>
      </c>
      <c r="N554" s="451">
        <f t="shared" si="22"/>
        <v>25.788905804186918</v>
      </c>
    </row>
    <row r="555" spans="1:14">
      <c r="A555" s="444">
        <v>29125</v>
      </c>
      <c r="B555" s="52">
        <f>+'2.- Base'!B555</f>
        <v>550</v>
      </c>
      <c r="C555" s="334">
        <f>+'2.- Base'!C555</f>
        <v>29125</v>
      </c>
      <c r="D555" s="81" t="str">
        <f>+'2.- Base'!D555</f>
        <v>Aplicación de férula en el antebrazo</v>
      </c>
      <c r="E555" s="335">
        <f>+'2.- Base'!G555</f>
        <v>23.579728914141416</v>
      </c>
      <c r="F555" s="335">
        <f>+'2.- Base'!N555</f>
        <v>23.579728914141416</v>
      </c>
      <c r="G555" s="335">
        <f>VLOOKUP(C555,'2.- Base'!$C$6:$G$2390,5,0)</f>
        <v>23.579728914141416</v>
      </c>
      <c r="H555" s="335">
        <f>VLOOKUP(C555,'2.- Base'!J555:N2939,5,0)</f>
        <v>23.579728914141416</v>
      </c>
      <c r="J555" s="335">
        <v>1.4624560934617463</v>
      </c>
      <c r="K555" s="335">
        <v>1.5274676736570321</v>
      </c>
      <c r="L555" s="441"/>
      <c r="M555" s="451">
        <f t="shared" si="21"/>
        <v>25.042185007603162</v>
      </c>
      <c r="N555" s="451">
        <f t="shared" si="22"/>
        <v>25.107196587798448</v>
      </c>
    </row>
    <row r="556" spans="1:14">
      <c r="A556" s="444">
        <v>29130</v>
      </c>
      <c r="B556" s="52">
        <f>+'2.- Base'!B556</f>
        <v>551</v>
      </c>
      <c r="C556" s="334">
        <f>+'2.- Base'!C556</f>
        <v>29130</v>
      </c>
      <c r="D556" s="81" t="str">
        <f>+'2.- Base'!D556</f>
        <v>Aplicación de férula digital</v>
      </c>
      <c r="E556" s="335">
        <f>+'2.- Base'!G556</f>
        <v>23.579728914141416</v>
      </c>
      <c r="F556" s="335">
        <f>+'2.- Base'!N556</f>
        <v>23.579728914141416</v>
      </c>
      <c r="G556" s="335">
        <f>VLOOKUP(C556,'2.- Base'!$C$6:$G$2390,5,0)</f>
        <v>23.579728914141416</v>
      </c>
      <c r="H556" s="335">
        <f>VLOOKUP(C556,'2.- Base'!J556:N2940,5,0)</f>
        <v>23.579728914141416</v>
      </c>
      <c r="J556" s="335">
        <v>1.4624560934617463</v>
      </c>
      <c r="K556" s="335">
        <v>1.5274676736570321</v>
      </c>
      <c r="L556" s="441"/>
      <c r="M556" s="451">
        <f t="shared" si="21"/>
        <v>25.042185007603162</v>
      </c>
      <c r="N556" s="451">
        <f t="shared" si="22"/>
        <v>25.107196587798448</v>
      </c>
    </row>
    <row r="557" spans="1:14" ht="25.5">
      <c r="A557" s="444">
        <v>29200</v>
      </c>
      <c r="B557" s="52">
        <f>+'2.- Base'!B557</f>
        <v>552</v>
      </c>
      <c r="C557" s="334">
        <f>+'2.- Base'!C557</f>
        <v>29200</v>
      </c>
      <c r="D557" s="81" t="str">
        <f>+'2.- Base'!D557</f>
        <v>Aplicación de vendaje hemicuerpo superior (incluye tórax, espalda baja, hombro, codo, muñeca, mano)</v>
      </c>
      <c r="E557" s="335">
        <f>+'2.- Base'!G557</f>
        <v>23.012307828282829</v>
      </c>
      <c r="F557" s="335">
        <f>+'2.- Base'!N557</f>
        <v>23.012307828282829</v>
      </c>
      <c r="G557" s="335">
        <f>VLOOKUP(C557,'2.- Base'!$C$6:$G$2390,5,0)</f>
        <v>23.012307828282829</v>
      </c>
      <c r="H557" s="335">
        <f>VLOOKUP(C557,'2.- Base'!J557:N2941,5,0)</f>
        <v>23.012307828282829</v>
      </c>
      <c r="J557" s="335">
        <v>2.8254448666636129</v>
      </c>
      <c r="K557" s="335">
        <v>2.955420134871769</v>
      </c>
      <c r="L557" s="441"/>
      <c r="M557" s="451">
        <f t="shared" si="21"/>
        <v>25.837752694946442</v>
      </c>
      <c r="N557" s="451">
        <f t="shared" si="22"/>
        <v>25.967727963154598</v>
      </c>
    </row>
    <row r="558" spans="1:14">
      <c r="A558" s="444">
        <v>29240</v>
      </c>
      <c r="B558" s="52">
        <f>+'2.- Base'!B558</f>
        <v>553</v>
      </c>
      <c r="C558" s="334">
        <f>+'2.- Base'!C558</f>
        <v>29240</v>
      </c>
      <c r="D558" s="81" t="str">
        <f>+'2.- Base'!D558</f>
        <v>Vendaje de hombro (Velpeau)</v>
      </c>
      <c r="E558" s="335">
        <f>+'2.- Base'!G558</f>
        <v>22.970588552188556</v>
      </c>
      <c r="F558" s="335">
        <f>+'2.- Base'!N558</f>
        <v>22.970588552188556</v>
      </c>
      <c r="G558" s="335">
        <f>VLOOKUP(C558,'2.- Base'!$C$6:$G$2390,5,0)</f>
        <v>22.970588552188556</v>
      </c>
      <c r="H558" s="335">
        <f>VLOOKUP(C558,'2.- Base'!J558:N2942,5,0)</f>
        <v>22.970588552188556</v>
      </c>
      <c r="J558" s="335">
        <v>1.8836299111090717</v>
      </c>
      <c r="K558" s="335">
        <v>1.9702800899145103</v>
      </c>
      <c r="L558" s="441"/>
      <c r="M558" s="451">
        <f t="shared" si="21"/>
        <v>24.854218463297627</v>
      </c>
      <c r="N558" s="451">
        <f t="shared" si="22"/>
        <v>24.940868642103066</v>
      </c>
    </row>
    <row r="559" spans="1:14">
      <c r="A559" s="444">
        <v>29305</v>
      </c>
      <c r="B559" s="52">
        <f>+'2.- Base'!B559</f>
        <v>554</v>
      </c>
      <c r="C559" s="334">
        <f>+'2.- Base'!C559</f>
        <v>29305</v>
      </c>
      <c r="D559" s="81" t="str">
        <f>+'2.- Base'!D559</f>
        <v>Aplicación de yeso "en espiga" de la cadera</v>
      </c>
      <c r="E559" s="335">
        <f>+'2.- Base'!G559</f>
        <v>46.961448190235693</v>
      </c>
      <c r="F559" s="335">
        <f>+'2.- Base'!N559</f>
        <v>46.961448190235693</v>
      </c>
      <c r="G559" s="335">
        <f>VLOOKUP(C559,'2.- Base'!$C$6:$G$2390,5,0)</f>
        <v>46.961448190235693</v>
      </c>
      <c r="H559" s="335">
        <f>VLOOKUP(C559,'2.- Base'!J559:N2943,5,0)</f>
        <v>46.961448190235693</v>
      </c>
      <c r="J559" s="335">
        <v>2.7191436699491334</v>
      </c>
      <c r="K559" s="335">
        <v>2.8491668303396978</v>
      </c>
      <c r="L559" s="441"/>
      <c r="M559" s="451">
        <f t="shared" si="21"/>
        <v>49.680591860184826</v>
      </c>
      <c r="N559" s="451">
        <f t="shared" si="22"/>
        <v>49.810615020575391</v>
      </c>
    </row>
    <row r="560" spans="1:14">
      <c r="A560" s="444">
        <v>29325</v>
      </c>
      <c r="B560" s="52">
        <f>+'2.- Base'!B560</f>
        <v>555</v>
      </c>
      <c r="C560" s="334">
        <f>+'2.- Base'!C560</f>
        <v>29325</v>
      </c>
      <c r="D560" s="81" t="str">
        <f>+'2.- Base'!D560</f>
        <v>Aplicación de yeso pelvi-pedio</v>
      </c>
      <c r="E560" s="335">
        <f>+'2.- Base'!G560</f>
        <v>46.982307828282835</v>
      </c>
      <c r="F560" s="335">
        <f>+'2.- Base'!N560</f>
        <v>46.982307828282835</v>
      </c>
      <c r="G560" s="335">
        <f>VLOOKUP(C560,'2.- Base'!$C$6:$G$2390,5,0)</f>
        <v>46.982307828282835</v>
      </c>
      <c r="H560" s="335">
        <f>VLOOKUP(C560,'2.- Base'!J560:N2944,5,0)</f>
        <v>46.982307828282835</v>
      </c>
      <c r="J560" s="335">
        <v>3.1361998225581615</v>
      </c>
      <c r="K560" s="335">
        <v>3.2824758779975411</v>
      </c>
      <c r="L560" s="441"/>
      <c r="M560" s="451">
        <f t="shared" si="21"/>
        <v>50.118507650840996</v>
      </c>
      <c r="N560" s="451">
        <f t="shared" si="22"/>
        <v>50.264783706280376</v>
      </c>
    </row>
    <row r="561" spans="1:14">
      <c r="A561" s="444">
        <v>29345</v>
      </c>
      <c r="B561" s="52">
        <f>+'2.- Base'!B561</f>
        <v>556</v>
      </c>
      <c r="C561" s="334">
        <f>+'2.- Base'!C561</f>
        <v>29345</v>
      </c>
      <c r="D561" s="81" t="str">
        <f>+'2.- Base'!D561</f>
        <v>Aplicación de yeso largo para la pierna (muslo a tobillo o dedos)</v>
      </c>
      <c r="E561" s="335">
        <f>+'2.- Base'!G561</f>
        <v>46.940588552188558</v>
      </c>
      <c r="F561" s="335">
        <f>+'2.- Base'!N561</f>
        <v>46.940588552188558</v>
      </c>
      <c r="G561" s="335">
        <f>VLOOKUP(C561,'2.- Base'!$C$6:$G$2390,5,0)</f>
        <v>46.940588552188558</v>
      </c>
      <c r="H561" s="335">
        <f>VLOOKUP(C561,'2.- Base'!J561:N2945,5,0)</f>
        <v>46.940588552188558</v>
      </c>
      <c r="J561" s="335">
        <v>2.0907998817054363</v>
      </c>
      <c r="K561" s="335">
        <v>2.188317251998356</v>
      </c>
      <c r="L561" s="441"/>
      <c r="M561" s="451">
        <f t="shared" si="21"/>
        <v>49.031388433893994</v>
      </c>
      <c r="N561" s="451">
        <f t="shared" si="22"/>
        <v>49.128905804186914</v>
      </c>
    </row>
    <row r="562" spans="1:14">
      <c r="A562" s="444">
        <v>29405</v>
      </c>
      <c r="B562" s="52">
        <f>+'2.- Base'!B562</f>
        <v>557</v>
      </c>
      <c r="C562" s="334">
        <f>+'2.- Base'!C562</f>
        <v>29405</v>
      </c>
      <c r="D562" s="81" t="str">
        <f>+'2.- Base'!D562</f>
        <v>Aplicación de yeso de rodilla a dedos del pie</v>
      </c>
      <c r="E562" s="335">
        <f>+'2.- Base'!G562</f>
        <v>46.919728914141416</v>
      </c>
      <c r="F562" s="335">
        <f>+'2.- Base'!N562</f>
        <v>46.919728914141416</v>
      </c>
      <c r="G562" s="335">
        <f>VLOOKUP(C562,'2.- Base'!$C$6:$G$2390,5,0)</f>
        <v>46.919728914141416</v>
      </c>
      <c r="H562" s="335">
        <f>VLOOKUP(C562,'2.- Base'!J562:N2946,5,0)</f>
        <v>46.919728914141416</v>
      </c>
      <c r="J562" s="335">
        <v>1.4624560934617463</v>
      </c>
      <c r="K562" s="335">
        <v>1.5274676736570285</v>
      </c>
      <c r="L562" s="441"/>
      <c r="M562" s="451">
        <f t="shared" ref="M562:M595" si="23">G562+J562</f>
        <v>48.382185007603162</v>
      </c>
      <c r="N562" s="451">
        <f t="shared" si="22"/>
        <v>48.447196587798445</v>
      </c>
    </row>
    <row r="563" spans="1:14">
      <c r="A563" s="444">
        <v>29435</v>
      </c>
      <c r="B563" s="52">
        <f>+'2.- Base'!B563</f>
        <v>558</v>
      </c>
      <c r="C563" s="334">
        <f>+'2.- Base'!C563</f>
        <v>29435</v>
      </c>
      <c r="D563" s="81" t="str">
        <f>+'2.- Base'!D563</f>
        <v>Aplicación de yeso rotuliano con soporte para el tendón</v>
      </c>
      <c r="E563" s="335">
        <f>+'2.- Base'!G563</f>
        <v>23.579728914141416</v>
      </c>
      <c r="F563" s="335">
        <f>+'2.- Base'!N563</f>
        <v>23.579728914141416</v>
      </c>
      <c r="G563" s="335">
        <f>VLOOKUP(C563,'2.- Base'!$C$6:$G$2390,5,0)</f>
        <v>23.579728914141416</v>
      </c>
      <c r="H563" s="335">
        <f>VLOOKUP(C563,'2.- Base'!J563:N2947,5,0)</f>
        <v>23.579728914141416</v>
      </c>
      <c r="J563" s="335">
        <v>1.4624560934617463</v>
      </c>
      <c r="K563" s="335">
        <v>1.5274676736570321</v>
      </c>
      <c r="L563" s="441"/>
      <c r="M563" s="451">
        <f t="shared" si="23"/>
        <v>25.042185007603162</v>
      </c>
      <c r="N563" s="451">
        <f t="shared" si="22"/>
        <v>25.107196587798448</v>
      </c>
    </row>
    <row r="564" spans="1:14" ht="25.5">
      <c r="A564" s="444">
        <v>29450</v>
      </c>
      <c r="B564" s="52">
        <f>+'2.- Base'!B564</f>
        <v>559</v>
      </c>
      <c r="C564" s="334">
        <f>+'2.- Base'!C564</f>
        <v>29450</v>
      </c>
      <c r="D564" s="81" t="str">
        <f>+'2.- Base'!D564</f>
        <v>Aplicación de yeso para pie zambo, moldeado o manipulación, largo o corto para la pierna</v>
      </c>
      <c r="E564" s="335">
        <f>+'2.- Base'!G564</f>
        <v>46.940588552188558</v>
      </c>
      <c r="F564" s="335">
        <f>+'2.- Base'!N564</f>
        <v>46.940588552188558</v>
      </c>
      <c r="G564" s="335">
        <f>VLOOKUP(C564,'2.- Base'!$C$6:$G$2390,5,0)</f>
        <v>46.940588552188558</v>
      </c>
      <c r="H564" s="335">
        <f>VLOOKUP(C564,'2.- Base'!J564:N2948,5,0)</f>
        <v>46.940588552188558</v>
      </c>
      <c r="J564" s="335">
        <v>2.0907998817054363</v>
      </c>
      <c r="K564" s="335">
        <v>2.188317251998356</v>
      </c>
      <c r="L564" s="441"/>
      <c r="M564" s="451">
        <f t="shared" si="23"/>
        <v>49.031388433893994</v>
      </c>
      <c r="N564" s="451">
        <f t="shared" si="22"/>
        <v>49.128905804186914</v>
      </c>
    </row>
    <row r="565" spans="1:14">
      <c r="A565" s="444">
        <v>29700</v>
      </c>
      <c r="B565" s="52">
        <f>+'2.- Base'!B565</f>
        <v>560</v>
      </c>
      <c r="C565" s="334">
        <f>+'2.- Base'!C565</f>
        <v>29700</v>
      </c>
      <c r="D565" s="81" t="str">
        <f>+'2.- Base'!D565</f>
        <v>Remoción de yeso</v>
      </c>
      <c r="E565" s="335">
        <f>+'2.- Base'!G565</f>
        <v>2.9824289141414138</v>
      </c>
      <c r="F565" s="335">
        <f>+'2.- Base'!N565</f>
        <v>2.9824289141414138</v>
      </c>
      <c r="G565" s="335">
        <f>VLOOKUP(C565,'2.- Base'!$C$6:$G$2390,5,0)</f>
        <v>2.9824289141414138</v>
      </c>
      <c r="H565" s="335">
        <f>VLOOKUP(C565,'2.- Base'!J565:N2949,5,0)</f>
        <v>2.9824289141414138</v>
      </c>
      <c r="J565" s="335">
        <v>1.3188514062925822</v>
      </c>
      <c r="K565" s="335">
        <v>1.3766181921628737</v>
      </c>
      <c r="L565" s="441"/>
      <c r="M565" s="451">
        <f t="shared" si="23"/>
        <v>4.301280320433996</v>
      </c>
      <c r="N565" s="451">
        <f t="shared" si="22"/>
        <v>4.3590471063042875</v>
      </c>
    </row>
    <row r="566" spans="1:14" ht="25.5">
      <c r="A566" s="444">
        <v>29800</v>
      </c>
      <c r="B566" s="52">
        <f>+'2.- Base'!B566</f>
        <v>561</v>
      </c>
      <c r="C566" s="334">
        <f>+'2.- Base'!C566</f>
        <v>29800</v>
      </c>
      <c r="D566" s="81" t="str">
        <f>+'2.- Base'!D566</f>
        <v>Artroscopía diagnóstica de articulación témporomandibular con o sin biopsia</v>
      </c>
      <c r="E566" s="335">
        <f>+'2.- Base'!G566</f>
        <v>249.55805046576882</v>
      </c>
      <c r="F566" s="335">
        <f>+'2.- Base'!N566</f>
        <v>249.55805046576882</v>
      </c>
      <c r="G566" s="335">
        <f>VLOOKUP(C566,'2.- Base'!$C$6:$G$2390,5,0)</f>
        <v>249.55805046576882</v>
      </c>
      <c r="H566" s="335">
        <f>VLOOKUP(C566,'2.- Base'!J566:N2950,5,0)</f>
        <v>249.55805046576882</v>
      </c>
      <c r="J566" s="335">
        <v>13.50250419058159</v>
      </c>
      <c r="K566" s="335">
        <v>13.923735325198606</v>
      </c>
      <c r="L566" s="441"/>
      <c r="M566" s="451">
        <f t="shared" si="23"/>
        <v>263.0605546563504</v>
      </c>
      <c r="N566" s="451">
        <f t="shared" si="22"/>
        <v>263.48178579096742</v>
      </c>
    </row>
    <row r="567" spans="1:14" ht="25.5">
      <c r="A567" s="444">
        <v>29804</v>
      </c>
      <c r="B567" s="52">
        <f>+'2.- Base'!B567</f>
        <v>562</v>
      </c>
      <c r="C567" s="334">
        <f>+'2.- Base'!C567</f>
        <v>29804</v>
      </c>
      <c r="D567" s="81" t="str">
        <f>+'2.- Base'!D567</f>
        <v>Artroscopía quirúrgica de articulación temporomandibular con sinovectomía, lisis de adherencias o debridamiento</v>
      </c>
      <c r="E567" s="335">
        <f>+'2.- Base'!G567</f>
        <v>249.9239490347924</v>
      </c>
      <c r="F567" s="335">
        <f>+'2.- Base'!N567</f>
        <v>249.9239490347924</v>
      </c>
      <c r="G567" s="335">
        <f>VLOOKUP(C567,'2.- Base'!$C$6:$G$2390,5,0)</f>
        <v>249.9239490347924</v>
      </c>
      <c r="H567" s="335">
        <f>VLOOKUP(C567,'2.- Base'!J567:N2951,5,0)</f>
        <v>249.9239490347924</v>
      </c>
      <c r="J567" s="335">
        <v>17.042471448666305</v>
      </c>
      <c r="K567" s="335">
        <v>17.585995493333456</v>
      </c>
      <c r="L567" s="441"/>
      <c r="M567" s="451">
        <f t="shared" si="23"/>
        <v>266.96642048345871</v>
      </c>
      <c r="N567" s="451">
        <f t="shared" si="22"/>
        <v>267.50994452812586</v>
      </c>
    </row>
    <row r="568" spans="1:14">
      <c r="A568" s="444">
        <v>30000</v>
      </c>
      <c r="B568" s="52">
        <f>+'2.- Base'!B568</f>
        <v>563</v>
      </c>
      <c r="C568" s="334">
        <f>+'2.- Base'!C568</f>
        <v>30000</v>
      </c>
      <c r="D568" s="81" t="str">
        <f>+'2.- Base'!D568</f>
        <v>Drenaje de absceso o hematoma nasal</v>
      </c>
      <c r="E568" s="335">
        <f>+'2.- Base'!G568</f>
        <v>3.0241481902356901</v>
      </c>
      <c r="F568" s="335">
        <f>+'2.- Base'!N568</f>
        <v>3.0241481902356901</v>
      </c>
      <c r="G568" s="335">
        <f>VLOOKUP(C568,'2.- Base'!$C$6:$G$2390,5,0)</f>
        <v>3.0241481902356901</v>
      </c>
      <c r="H568" s="335">
        <f>VLOOKUP(C568,'2.- Base'!J568:N2952,5,0)</f>
        <v>3.0241481902356901</v>
      </c>
      <c r="J568" s="335">
        <v>2.4484084159255688</v>
      </c>
      <c r="K568" s="335">
        <v>2.5639419876661518</v>
      </c>
      <c r="L568" s="441"/>
      <c r="M568" s="451">
        <f t="shared" si="23"/>
        <v>5.4725566061612589</v>
      </c>
      <c r="N568" s="451">
        <f t="shared" si="22"/>
        <v>5.5880901779018419</v>
      </c>
    </row>
    <row r="569" spans="1:14">
      <c r="A569" s="444">
        <v>30100</v>
      </c>
      <c r="B569" s="52">
        <f>+'2.- Base'!B569</f>
        <v>564</v>
      </c>
      <c r="C569" s="334">
        <f>+'2.- Base'!C569</f>
        <v>30100</v>
      </c>
      <c r="D569" s="81" t="str">
        <f>+'2.- Base'!D569</f>
        <v>Biopsia, intranasal</v>
      </c>
      <c r="E569" s="335">
        <f>+'2.- Base'!G569</f>
        <v>18.276288552188554</v>
      </c>
      <c r="F569" s="335">
        <f>+'2.- Base'!N569</f>
        <v>18.276288552188554</v>
      </c>
      <c r="G569" s="335">
        <f>VLOOKUP(C569,'2.- Base'!$C$6:$G$2390,5,0)</f>
        <v>18.276288552188554</v>
      </c>
      <c r="H569" s="335">
        <f>VLOOKUP(C569,'2.- Base'!J569:N2953,5,0)</f>
        <v>18.276288552188554</v>
      </c>
      <c r="J569" s="335">
        <v>1.8836299111090717</v>
      </c>
      <c r="K569" s="335">
        <v>1.9702800899145103</v>
      </c>
      <c r="L569" s="441"/>
      <c r="M569" s="451">
        <f t="shared" si="23"/>
        <v>20.159918463297625</v>
      </c>
      <c r="N569" s="451">
        <f t="shared" si="22"/>
        <v>20.246568642103064</v>
      </c>
    </row>
    <row r="570" spans="1:14">
      <c r="A570" s="444">
        <v>30110</v>
      </c>
      <c r="B570" s="52">
        <f>+'2.- Base'!B570</f>
        <v>565</v>
      </c>
      <c r="C570" s="334">
        <f>+'2.- Base'!C570</f>
        <v>30110</v>
      </c>
      <c r="D570" s="81" t="str">
        <f>+'2.- Base'!D570</f>
        <v>Excisión de pólipos nasales, simple</v>
      </c>
      <c r="E570" s="335">
        <f>+'2.- Base'!G570</f>
        <v>72.121728044332215</v>
      </c>
      <c r="F570" s="335">
        <f>+'2.- Base'!N570</f>
        <v>72.121728044332215</v>
      </c>
      <c r="G570" s="335">
        <f>VLOOKUP(C570,'2.- Base'!$C$6:$G$2390,5,0)</f>
        <v>72.121728044332215</v>
      </c>
      <c r="H570" s="335">
        <f>VLOOKUP(C570,'2.- Base'!J570:N2954,5,0)</f>
        <v>72.121728044332215</v>
      </c>
      <c r="J570" s="335">
        <v>11.239685686557536</v>
      </c>
      <c r="K570" s="335">
        <v>11.71869078954407</v>
      </c>
      <c r="L570" s="441"/>
      <c r="M570" s="451">
        <f t="shared" si="23"/>
        <v>83.361413730889751</v>
      </c>
      <c r="N570" s="451">
        <f t="shared" si="22"/>
        <v>83.840418833876285</v>
      </c>
    </row>
    <row r="571" spans="1:14" ht="25.5">
      <c r="A571" s="444">
        <v>30117</v>
      </c>
      <c r="B571" s="52">
        <f>+'2.- Base'!B571</f>
        <v>566</v>
      </c>
      <c r="C571" s="334">
        <f>+'2.- Base'!C571</f>
        <v>30117</v>
      </c>
      <c r="D571" s="81" t="str">
        <f>+'2.- Base'!D571</f>
        <v>Excisión o destrucción, cualquier método (incluyendo Láser), lesión intranasal; abordaje interno</v>
      </c>
      <c r="E571" s="335">
        <f>+'2.- Base'!G571</f>
        <v>201.99805046576881</v>
      </c>
      <c r="F571" s="335">
        <f>+'2.- Base'!N571</f>
        <v>201.99805046576881</v>
      </c>
      <c r="G571" s="335">
        <f>VLOOKUP(C571,'2.- Base'!$C$6:$G$2390,5,0)</f>
        <v>201.99805046576881</v>
      </c>
      <c r="H571" s="335">
        <f>VLOOKUP(C571,'2.- Base'!J571:N2955,5,0)</f>
        <v>201.99805046576881</v>
      </c>
      <c r="J571" s="335">
        <v>10.302626941703949</v>
      </c>
      <c r="K571" s="335">
        <v>10.723858076320994</v>
      </c>
      <c r="L571" s="441"/>
      <c r="M571" s="451">
        <f t="shared" si="23"/>
        <v>212.30067740747276</v>
      </c>
      <c r="N571" s="451">
        <f t="shared" si="22"/>
        <v>212.72190854208981</v>
      </c>
    </row>
    <row r="572" spans="1:14" ht="25.5">
      <c r="A572" s="444">
        <v>30120</v>
      </c>
      <c r="B572" s="52">
        <f>+'2.- Base'!B572</f>
        <v>567</v>
      </c>
      <c r="C572" s="334">
        <f>+'2.- Base'!C572</f>
        <v>30120</v>
      </c>
      <c r="D572" s="81" t="str">
        <f>+'2.- Base'!D572</f>
        <v>Excisión o Dermabrasión de piel de la nariz para Rinofima - Cirugía Plástica</v>
      </c>
      <c r="E572" s="335">
        <f>+'2.- Base'!G572</f>
        <v>72.602525603254762</v>
      </c>
      <c r="F572" s="335">
        <f>+'2.- Base'!N572</f>
        <v>72.602525603254762</v>
      </c>
      <c r="G572" s="335">
        <f>VLOOKUP(C572,'2.- Base'!$C$6:$G$2390,5,0)</f>
        <v>72.602525603254762</v>
      </c>
      <c r="H572" s="335">
        <f>VLOOKUP(C572,'2.- Base'!J572:N2956,5,0)</f>
        <v>72.602525603254762</v>
      </c>
      <c r="J572" s="335">
        <v>17.391551199676755</v>
      </c>
      <c r="K572" s="335">
        <v>18.148688297945782</v>
      </c>
      <c r="L572" s="441"/>
      <c r="M572" s="451">
        <f t="shared" si="23"/>
        <v>89.994076802931517</v>
      </c>
      <c r="N572" s="451">
        <f t="shared" si="22"/>
        <v>90.751213901200543</v>
      </c>
    </row>
    <row r="573" spans="1:14">
      <c r="A573" s="444">
        <v>30124</v>
      </c>
      <c r="B573" s="52">
        <f>+'2.- Base'!B573</f>
        <v>568</v>
      </c>
      <c r="C573" s="334">
        <f>+'2.- Base'!C573</f>
        <v>30124</v>
      </c>
      <c r="D573" s="81" t="str">
        <f>+'2.- Base'!D573</f>
        <v>Excisión de Quiste Dermoide, nariz; simple, piel, subcutánea</v>
      </c>
      <c r="E573" s="335">
        <f>+'2.- Base'!G573</f>
        <v>21.013217466329966</v>
      </c>
      <c r="F573" s="335">
        <f>+'2.- Base'!N573</f>
        <v>21.013217466329966</v>
      </c>
      <c r="G573" s="335">
        <f>VLOOKUP(C573,'2.- Base'!$C$6:$G$2390,5,0)</f>
        <v>21.013217466329966</v>
      </c>
      <c r="H573" s="335">
        <f>VLOOKUP(C573,'2.- Base'!J573:N2957,5,0)</f>
        <v>21.013217466329966</v>
      </c>
      <c r="J573" s="335">
        <v>58.793416260567653</v>
      </c>
      <c r="K573" s="335">
        <v>62.165684393544623</v>
      </c>
      <c r="L573" s="441"/>
      <c r="M573" s="451">
        <f t="shared" si="23"/>
        <v>79.806633726897616</v>
      </c>
      <c r="N573" s="451">
        <f t="shared" si="22"/>
        <v>83.178901859874586</v>
      </c>
    </row>
    <row r="574" spans="1:14">
      <c r="A574" s="444">
        <v>30130</v>
      </c>
      <c r="B574" s="52">
        <f>+'2.- Base'!B574</f>
        <v>569</v>
      </c>
      <c r="C574" s="334">
        <f>+'2.- Base'!C574</f>
        <v>30130</v>
      </c>
      <c r="D574" s="81" t="str">
        <f>+'2.- Base'!D574</f>
        <v>Excisión de comete nasal, parcial o completa, cualquier método</v>
      </c>
      <c r="E574" s="335">
        <f>+'2.- Base'!G574</f>
        <v>220.86414349046018</v>
      </c>
      <c r="F574" s="335">
        <f>+'2.- Base'!N574</f>
        <v>220.86414349046018</v>
      </c>
      <c r="G574" s="335">
        <f>VLOOKUP(C574,'2.- Base'!$C$6:$G$2390,5,0)</f>
        <v>220.86414349046018</v>
      </c>
      <c r="H574" s="335">
        <f>VLOOKUP(C574,'2.- Base'!J574:N2958,5,0)</f>
        <v>220.86414349046018</v>
      </c>
      <c r="J574" s="335">
        <v>14.315618443117131</v>
      </c>
      <c r="K574" s="335">
        <v>14.93368954374489</v>
      </c>
      <c r="L574" s="441"/>
      <c r="M574" s="451">
        <f t="shared" si="23"/>
        <v>235.17976193357731</v>
      </c>
      <c r="N574" s="451">
        <f t="shared" si="22"/>
        <v>235.79783303420507</v>
      </c>
    </row>
    <row r="575" spans="1:14">
      <c r="A575" s="444">
        <v>30150</v>
      </c>
      <c r="B575" s="52">
        <f>+'2.- Base'!B575</f>
        <v>570</v>
      </c>
      <c r="C575" s="334">
        <f>+'2.- Base'!C575</f>
        <v>30150</v>
      </c>
      <c r="D575" s="81" t="str">
        <f>+'2.- Base'!D575</f>
        <v>Rinectomía parcial</v>
      </c>
      <c r="E575" s="335">
        <f>+'2.- Base'!G575</f>
        <v>120.33118855218854</v>
      </c>
      <c r="F575" s="335">
        <f>+'2.- Base'!N575</f>
        <v>120.33118855218854</v>
      </c>
      <c r="G575" s="335">
        <f>VLOOKUP(C575,'2.- Base'!$C$6:$G$2390,5,0)</f>
        <v>120.33118855218854</v>
      </c>
      <c r="H575" s="335">
        <f>VLOOKUP(C575,'2.- Base'!J575:N2959,5,0)</f>
        <v>120.33118855218854</v>
      </c>
      <c r="J575" s="335">
        <v>21.771863264058453</v>
      </c>
      <c r="K575" s="335">
        <v>22.714971717643039</v>
      </c>
      <c r="L575" s="441"/>
      <c r="M575" s="451">
        <f t="shared" si="23"/>
        <v>142.10305181624699</v>
      </c>
      <c r="N575" s="451">
        <f t="shared" si="22"/>
        <v>143.04616026983157</v>
      </c>
    </row>
    <row r="576" spans="1:14">
      <c r="A576" s="444">
        <v>30160</v>
      </c>
      <c r="B576" s="52">
        <f>+'2.- Base'!B576</f>
        <v>571</v>
      </c>
      <c r="C576" s="334">
        <f>+'2.- Base'!C576</f>
        <v>30160</v>
      </c>
      <c r="D576" s="81" t="str">
        <f>+'2.- Base'!D576</f>
        <v>Rinectomía total</v>
      </c>
      <c r="E576" s="335">
        <f>+'2.- Base'!G576</f>
        <v>414.16535711560044</v>
      </c>
      <c r="F576" s="335">
        <f>+'2.- Base'!N576</f>
        <v>414.16535711560044</v>
      </c>
      <c r="G576" s="335">
        <f>VLOOKUP(C576,'2.- Base'!$C$6:$G$2390,5,0)</f>
        <v>414.16535711560044</v>
      </c>
      <c r="H576" s="335">
        <f>VLOOKUP(C576,'2.- Base'!J576:N2960,5,0)</f>
        <v>414.16535711560044</v>
      </c>
      <c r="J576" s="335">
        <v>29.913365269340659</v>
      </c>
      <c r="K576" s="335">
        <v>31.190646774308561</v>
      </c>
      <c r="L576" s="441"/>
      <c r="M576" s="451">
        <f t="shared" si="23"/>
        <v>444.0787223849411</v>
      </c>
      <c r="N576" s="451">
        <f t="shared" si="22"/>
        <v>445.356003889909</v>
      </c>
    </row>
    <row r="577" spans="1:14">
      <c r="A577" s="444">
        <v>30200</v>
      </c>
      <c r="B577" s="52">
        <f>+'2.- Base'!B577</f>
        <v>572</v>
      </c>
      <c r="C577" s="334">
        <f>+'2.- Base'!C577</f>
        <v>30200</v>
      </c>
      <c r="D577" s="81" t="str">
        <f>+'2.- Base'!D577</f>
        <v>Inyección dentro del cornete nasal, terapéutica</v>
      </c>
      <c r="E577" s="335">
        <f>+'2.- Base'!G577</f>
        <v>2.9824289141414138</v>
      </c>
      <c r="F577" s="335">
        <f>+'2.- Base'!N577</f>
        <v>2.9824289141414138</v>
      </c>
      <c r="G577" s="335">
        <f>VLOOKUP(C577,'2.- Base'!$C$6:$G$2390,5,0)</f>
        <v>2.9824289141414138</v>
      </c>
      <c r="H577" s="335">
        <f>VLOOKUP(C577,'2.- Base'!J577:N2961,5,0)</f>
        <v>2.9824289141414138</v>
      </c>
      <c r="J577" s="335">
        <v>1.3188514062925822</v>
      </c>
      <c r="K577" s="335">
        <v>1.3766181921628737</v>
      </c>
      <c r="L577" s="441"/>
      <c r="M577" s="451">
        <f t="shared" si="23"/>
        <v>4.301280320433996</v>
      </c>
      <c r="N577" s="451">
        <f t="shared" si="22"/>
        <v>4.3590471063042875</v>
      </c>
    </row>
    <row r="578" spans="1:14">
      <c r="A578" s="444">
        <v>30300</v>
      </c>
      <c r="B578" s="52">
        <f>+'2.- Base'!B578</f>
        <v>573</v>
      </c>
      <c r="C578" s="334">
        <f>+'2.- Base'!C578</f>
        <v>30300</v>
      </c>
      <c r="D578" s="81" t="str">
        <f>+'2.- Base'!D578</f>
        <v>Extirpación de cuerpo extraño intranasal</v>
      </c>
      <c r="E578" s="335">
        <f>+'2.- Base'!G578</f>
        <v>3.0032885521885522</v>
      </c>
      <c r="F578" s="335">
        <f>+'2.- Base'!N578</f>
        <v>3.0032885521885522</v>
      </c>
      <c r="G578" s="335">
        <f>VLOOKUP(C578,'2.- Base'!$C$6:$G$2390,5,0)</f>
        <v>3.0032885521885522</v>
      </c>
      <c r="H578" s="335">
        <f>VLOOKUP(C578,'2.- Base'!J578:N2962,5,0)</f>
        <v>3.0032885521885522</v>
      </c>
      <c r="J578" s="335">
        <v>1.8836299111090753</v>
      </c>
      <c r="K578" s="335">
        <v>1.970280089914513</v>
      </c>
      <c r="L578" s="441"/>
      <c r="M578" s="451">
        <f t="shared" si="23"/>
        <v>4.8869184632976275</v>
      </c>
      <c r="N578" s="451">
        <f t="shared" si="22"/>
        <v>4.9735686421030652</v>
      </c>
    </row>
    <row r="579" spans="1:14" ht="25.5">
      <c r="A579" s="444">
        <v>30310</v>
      </c>
      <c r="B579" s="52">
        <f>+'2.- Base'!B579</f>
        <v>574</v>
      </c>
      <c r="C579" s="334">
        <f>+'2.- Base'!C579</f>
        <v>30310</v>
      </c>
      <c r="D579" s="81" t="str">
        <f>+'2.- Base'!D579</f>
        <v>Extirpación de cuerpo extraño intranasal con necesidad de Anestesia General</v>
      </c>
      <c r="E579" s="335">
        <f>+'2.- Base'!G579</f>
        <v>3.0554376473063973</v>
      </c>
      <c r="F579" s="335">
        <f>+'2.- Base'!N579</f>
        <v>3.0554376473063973</v>
      </c>
      <c r="G579" s="335">
        <f>VLOOKUP(C579,'2.- Base'!$C$6:$G$2390,5,0)</f>
        <v>3.0554376473063973</v>
      </c>
      <c r="H579" s="335">
        <f>VLOOKUP(C579,'2.- Base'!J579:N2963,5,0)</f>
        <v>3.0554376473063973</v>
      </c>
      <c r="J579" s="335">
        <v>53.63592250736103</v>
      </c>
      <c r="K579" s="335">
        <v>56.710637569781198</v>
      </c>
      <c r="L579" s="441"/>
      <c r="M579" s="451">
        <f t="shared" si="23"/>
        <v>56.691360154667429</v>
      </c>
      <c r="N579" s="451">
        <f t="shared" si="22"/>
        <v>59.766075217087597</v>
      </c>
    </row>
    <row r="580" spans="1:14" ht="25.5">
      <c r="A580" s="444">
        <v>30400</v>
      </c>
      <c r="B580" s="52">
        <f>+'2.- Base'!B580</f>
        <v>575</v>
      </c>
      <c r="C580" s="334">
        <f>+'2.- Base'!C580</f>
        <v>30400</v>
      </c>
      <c r="D580" s="81" t="str">
        <f>+'2.- Base'!D580</f>
        <v>Rinoplastía Primaria; cartílagos laterales y alares, y/o elevación de la punta nasal</v>
      </c>
      <c r="E580" s="335">
        <f>+'2.- Base'!G580</f>
        <v>119.72135760381592</v>
      </c>
      <c r="F580" s="335">
        <f>+'2.- Base'!N580</f>
        <v>119.72135760381592</v>
      </c>
      <c r="G580" s="335">
        <f>VLOOKUP(C580,'2.- Base'!$C$6:$G$2390,5,0)</f>
        <v>119.72135760381592</v>
      </c>
      <c r="H580" s="335">
        <f>VLOOKUP(C580,'2.- Base'!J580:N2964,5,0)</f>
        <v>119.72135760381592</v>
      </c>
      <c r="J580" s="335">
        <v>16.82093763290645</v>
      </c>
      <c r="K580" s="335">
        <v>17.543005042682196</v>
      </c>
      <c r="L580" s="441"/>
      <c r="M580" s="451">
        <f t="shared" si="23"/>
        <v>136.54229523672237</v>
      </c>
      <c r="N580" s="451">
        <f t="shared" si="22"/>
        <v>137.26436264649811</v>
      </c>
    </row>
    <row r="581" spans="1:14">
      <c r="A581" s="444">
        <v>30430</v>
      </c>
      <c r="B581" s="52">
        <f>+'2.- Base'!B581</f>
        <v>576</v>
      </c>
      <c r="C581" s="334">
        <f>+'2.- Base'!C581</f>
        <v>30430</v>
      </c>
      <c r="D581" s="81" t="str">
        <f>+'2.- Base'!D581</f>
        <v>Rinoplastía secundaria</v>
      </c>
      <c r="E581" s="335">
        <f>+'2.- Base'!G581</f>
        <v>120.08725617283949</v>
      </c>
      <c r="F581" s="335">
        <f>+'2.- Base'!N581</f>
        <v>120.08725617283949</v>
      </c>
      <c r="G581" s="335">
        <f>VLOOKUP(C581,'2.- Base'!$C$6:$G$2390,5,0)</f>
        <v>120.08725617283949</v>
      </c>
      <c r="H581" s="335">
        <f>VLOOKUP(C581,'2.- Base'!J581:N2965,5,0)</f>
        <v>120.08725617283949</v>
      </c>
      <c r="J581" s="335">
        <v>19.791493011597652</v>
      </c>
      <c r="K581" s="335">
        <v>20.64618504765869</v>
      </c>
      <c r="L581" s="441"/>
      <c r="M581" s="451">
        <f t="shared" si="23"/>
        <v>139.87874918443714</v>
      </c>
      <c r="N581" s="451">
        <f t="shared" si="22"/>
        <v>140.73344122049818</v>
      </c>
    </row>
    <row r="582" spans="1:14" ht="25.5">
      <c r="A582" s="444">
        <v>30460</v>
      </c>
      <c r="B582" s="52">
        <f>+'2.- Base'!B582</f>
        <v>577</v>
      </c>
      <c r="C582" s="334">
        <f>+'2.- Base'!C582</f>
        <v>30460</v>
      </c>
      <c r="D582" s="81" t="str">
        <f>+'2.- Base'!D582</f>
        <v>Rinoplastia por deformación nasal secundaria a labio y/o paladar hendidos congénitos, solamente la punta</v>
      </c>
      <c r="E582" s="335">
        <f>+'2.- Base'!G582</f>
        <v>203.33967855218856</v>
      </c>
      <c r="F582" s="335">
        <f>+'2.- Base'!N582</f>
        <v>203.33967855218856</v>
      </c>
      <c r="G582" s="335">
        <f>VLOOKUP(C582,'2.- Base'!$C$6:$G$2390,5,0)</f>
        <v>203.33967855218856</v>
      </c>
      <c r="H582" s="335">
        <f>VLOOKUP(C582,'2.- Base'!J582:N2966,5,0)</f>
        <v>203.33967855218856</v>
      </c>
      <c r="J582" s="335">
        <v>20.574918446656483</v>
      </c>
      <c r="K582" s="335">
        <v>21.444556918124022</v>
      </c>
      <c r="L582" s="441"/>
      <c r="M582" s="451">
        <f t="shared" si="23"/>
        <v>223.91459699884504</v>
      </c>
      <c r="N582" s="451">
        <f t="shared" si="22"/>
        <v>224.78423547031258</v>
      </c>
    </row>
    <row r="583" spans="1:14" ht="25.5">
      <c r="A583" s="444">
        <v>30520</v>
      </c>
      <c r="B583" s="52">
        <f>+'2.- Base'!B583</f>
        <v>578</v>
      </c>
      <c r="C583" s="334">
        <f>+'2.- Base'!C583</f>
        <v>30520</v>
      </c>
      <c r="D583" s="81" t="str">
        <f>+'2.- Base'!D583</f>
        <v>Septoplastía o Resección Submucosa, incluyendo calificación, contorneo o reemplazo con injerto del cartílago</v>
      </c>
      <c r="E583" s="335">
        <f>+'2.- Base'!G583</f>
        <v>203.09574617283954</v>
      </c>
      <c r="F583" s="335">
        <f>+'2.- Base'!N583</f>
        <v>203.09574617283954</v>
      </c>
      <c r="G583" s="335">
        <f>VLOOKUP(C583,'2.- Base'!$C$6:$G$2390,5,0)</f>
        <v>203.09574617283954</v>
      </c>
      <c r="H583" s="335">
        <f>VLOOKUP(C583,'2.- Base'!J583:N2967,5,0)</f>
        <v>203.09574617283954</v>
      </c>
      <c r="J583" s="335">
        <v>19.791493011597623</v>
      </c>
      <c r="K583" s="335">
        <v>20.64618504765869</v>
      </c>
      <c r="L583" s="441"/>
      <c r="M583" s="451">
        <f t="shared" si="23"/>
        <v>222.88723918443716</v>
      </c>
      <c r="N583" s="451">
        <f t="shared" ref="N583:N646" si="24">H583+K583</f>
        <v>223.74193122049823</v>
      </c>
    </row>
    <row r="584" spans="1:14">
      <c r="A584" s="444">
        <v>30540</v>
      </c>
      <c r="B584" s="52">
        <f>+'2.- Base'!B584</f>
        <v>579</v>
      </c>
      <c r="C584" s="334">
        <f>+'2.- Base'!C584</f>
        <v>30540</v>
      </c>
      <c r="D584" s="81" t="str">
        <f>+'2.- Base'!D584</f>
        <v>Corrección de atresia de coana; intranasal</v>
      </c>
      <c r="E584" s="335">
        <f>+'2.- Base'!G584</f>
        <v>364.93249712682388</v>
      </c>
      <c r="F584" s="335">
        <f>+'2.- Base'!N584</f>
        <v>364.93249712682388</v>
      </c>
      <c r="G584" s="335">
        <f>VLOOKUP(C584,'2.- Base'!$C$6:$G$2390,5,0)</f>
        <v>364.93249712682388</v>
      </c>
      <c r="H584" s="335">
        <f>VLOOKUP(C584,'2.- Base'!J584:N2968,5,0)</f>
        <v>364.93249712682388</v>
      </c>
      <c r="J584" s="335">
        <v>16.839539717582795</v>
      </c>
      <c r="K584" s="335">
        <v>17.546120975650126</v>
      </c>
      <c r="L584" s="441"/>
      <c r="M584" s="451">
        <f t="shared" si="23"/>
        <v>381.77203684440667</v>
      </c>
      <c r="N584" s="451">
        <f t="shared" si="24"/>
        <v>382.478618102474</v>
      </c>
    </row>
    <row r="585" spans="1:14">
      <c r="A585" s="444">
        <v>30560</v>
      </c>
      <c r="B585" s="52">
        <f>+'2.- Base'!B585</f>
        <v>580</v>
      </c>
      <c r="C585" s="334">
        <f>+'2.- Base'!C585</f>
        <v>30560</v>
      </c>
      <c r="D585" s="81" t="str">
        <f>+'2.- Base'!D585</f>
        <v>Lisis de sinequia intranasal</v>
      </c>
      <c r="E585" s="335">
        <f>+'2.- Base'!G585</f>
        <v>21.002787647306398</v>
      </c>
      <c r="F585" s="335">
        <f>+'2.- Base'!N585</f>
        <v>21.002787647306398</v>
      </c>
      <c r="G585" s="335">
        <f>VLOOKUP(C585,'2.- Base'!$C$6:$G$2390,5,0)</f>
        <v>21.002787647306398</v>
      </c>
      <c r="H585" s="335">
        <f>VLOOKUP(C585,'2.- Base'!J585:N2969,5,0)</f>
        <v>21.002787647306398</v>
      </c>
      <c r="J585" s="335">
        <v>53.635922507361052</v>
      </c>
      <c r="K585" s="335">
        <v>56.710637569781206</v>
      </c>
      <c r="L585" s="441"/>
      <c r="M585" s="451">
        <f t="shared" si="23"/>
        <v>74.63871015466745</v>
      </c>
      <c r="N585" s="451">
        <f t="shared" si="24"/>
        <v>77.713425217087604</v>
      </c>
    </row>
    <row r="586" spans="1:14">
      <c r="A586" s="444">
        <v>30580</v>
      </c>
      <c r="B586" s="52">
        <f>+'2.- Base'!B586</f>
        <v>581</v>
      </c>
      <c r="C586" s="334">
        <f>+'2.- Base'!C586</f>
        <v>30580</v>
      </c>
      <c r="D586" s="81" t="str">
        <f>+'2.- Base'!D586</f>
        <v>Corrección de fístula oromaxilar u oronasal</v>
      </c>
      <c r="E586" s="335">
        <f>+'2.- Base'!G586</f>
        <v>270.66737427048258</v>
      </c>
      <c r="F586" s="335">
        <f>+'2.- Base'!N586</f>
        <v>270.66737427048258</v>
      </c>
      <c r="G586" s="335">
        <f>VLOOKUP(C586,'2.- Base'!$C$6:$G$2390,5,0)</f>
        <v>270.66737427048258</v>
      </c>
      <c r="H586" s="335">
        <f>VLOOKUP(C586,'2.- Base'!J586:N2970,5,0)</f>
        <v>270.66737427048258</v>
      </c>
      <c r="J586" s="335">
        <v>16.820937632906464</v>
      </c>
      <c r="K586" s="335">
        <v>17.543005042682125</v>
      </c>
      <c r="L586" s="441"/>
      <c r="M586" s="451">
        <f t="shared" si="23"/>
        <v>287.48831190338905</v>
      </c>
      <c r="N586" s="451">
        <f t="shared" si="24"/>
        <v>288.21037931316471</v>
      </c>
    </row>
    <row r="587" spans="1:14">
      <c r="A587" s="444">
        <v>30600</v>
      </c>
      <c r="B587" s="52">
        <f>+'2.- Base'!B587</f>
        <v>582</v>
      </c>
      <c r="C587" s="334">
        <f>+'2.- Base'!C587</f>
        <v>30600</v>
      </c>
      <c r="D587" s="81" t="str">
        <f>+'2.- Base'!D587</f>
        <v>Reparación de fístula oronasal</v>
      </c>
      <c r="E587" s="335">
        <f>+'2.- Base'!G587</f>
        <v>267.15074141414141</v>
      </c>
      <c r="F587" s="335">
        <f>+'2.- Base'!N587</f>
        <v>267.15074141414141</v>
      </c>
      <c r="G587" s="335">
        <f>VLOOKUP(C587,'2.- Base'!$C$6:$G$2390,5,0)</f>
        <v>267.15074141414141</v>
      </c>
      <c r="H587" s="335">
        <f>VLOOKUP(C587,'2.- Base'!J587:N2971,5,0)</f>
        <v>267.15074141414141</v>
      </c>
      <c r="J587" s="335">
        <v>15.830752506676106</v>
      </c>
      <c r="K587" s="335">
        <v>16.508611707689965</v>
      </c>
      <c r="L587" s="441"/>
      <c r="M587" s="451">
        <f t="shared" si="23"/>
        <v>282.98149392081751</v>
      </c>
      <c r="N587" s="451">
        <f t="shared" si="24"/>
        <v>283.65935312183137</v>
      </c>
    </row>
    <row r="588" spans="1:14">
      <c r="A588" s="444">
        <v>30630</v>
      </c>
      <c r="B588" s="52">
        <f>+'2.- Base'!B588</f>
        <v>583</v>
      </c>
      <c r="C588" s="334">
        <f>+'2.- Base'!C588</f>
        <v>30630</v>
      </c>
      <c r="D588" s="81" t="str">
        <f>+'2.- Base'!D588</f>
        <v>Reparación de perforaciones nasales septales</v>
      </c>
      <c r="E588" s="335">
        <f>+'2.- Base'!G588</f>
        <v>119.35545903479235</v>
      </c>
      <c r="F588" s="335">
        <f>+'2.- Base'!N588</f>
        <v>119.35545903479235</v>
      </c>
      <c r="G588" s="335">
        <f>VLOOKUP(C588,'2.- Base'!$C$6:$G$2390,5,0)</f>
        <v>119.35545903479235</v>
      </c>
      <c r="H588" s="335">
        <f>VLOOKUP(C588,'2.- Base'!J588:N2972,5,0)</f>
        <v>119.35545903479235</v>
      </c>
      <c r="J588" s="335">
        <v>13.850382254215248</v>
      </c>
      <c r="K588" s="335">
        <v>14.439825037705646</v>
      </c>
      <c r="L588" s="441"/>
      <c r="M588" s="451">
        <f t="shared" si="23"/>
        <v>133.20584128900759</v>
      </c>
      <c r="N588" s="451">
        <f t="shared" si="24"/>
        <v>133.79528407249799</v>
      </c>
    </row>
    <row r="589" spans="1:14" ht="25.5">
      <c r="A589" s="444">
        <v>30801</v>
      </c>
      <c r="B589" s="52">
        <f>+'2.- Base'!B589</f>
        <v>584</v>
      </c>
      <c r="C589" s="334">
        <f>+'2.- Base'!C589</f>
        <v>30801</v>
      </c>
      <c r="D589" s="81" t="str">
        <f>+'2.- Base'!D589</f>
        <v>Cauterización y/o ablación, mucosa de cornete nasal, unilateral o bilateral, cualquier método</v>
      </c>
      <c r="E589" s="335">
        <f>+'2.- Base'!G589</f>
        <v>42.384298190235683</v>
      </c>
      <c r="F589" s="335">
        <f>+'2.- Base'!N589</f>
        <v>42.384298190235683</v>
      </c>
      <c r="G589" s="335">
        <f>VLOOKUP(C589,'2.- Base'!$C$6:$G$2390,5,0)</f>
        <v>42.384298190235683</v>
      </c>
      <c r="H589" s="335">
        <f>VLOOKUP(C589,'2.- Base'!J589:N2973,5,0)</f>
        <v>42.384298190235683</v>
      </c>
      <c r="J589" s="335">
        <v>2.4484084159255701</v>
      </c>
      <c r="K589" s="335">
        <v>2.5639419876661478</v>
      </c>
      <c r="L589" s="441"/>
      <c r="M589" s="451">
        <f t="shared" si="23"/>
        <v>44.832706606161253</v>
      </c>
      <c r="N589" s="451">
        <f t="shared" si="24"/>
        <v>44.94824017790183</v>
      </c>
    </row>
    <row r="590" spans="1:14">
      <c r="A590" s="444">
        <v>30901</v>
      </c>
      <c r="B590" s="52">
        <f>+'2.- Base'!B590</f>
        <v>585</v>
      </c>
      <c r="C590" s="334">
        <f>+'2.- Base'!C590</f>
        <v>30901</v>
      </c>
      <c r="D590" s="81" t="str">
        <f>+'2.- Base'!D590</f>
        <v>Cauterización y / o taponamiento nasal anterior</v>
      </c>
      <c r="E590" s="335">
        <f>+'2.- Base'!G590</f>
        <v>42.405157828282825</v>
      </c>
      <c r="F590" s="335">
        <f>+'2.- Base'!N590</f>
        <v>42.405157828282825</v>
      </c>
      <c r="G590" s="335">
        <f>VLOOKUP(C590,'2.- Base'!$C$6:$G$2390,5,0)</f>
        <v>42.405157828282825</v>
      </c>
      <c r="H590" s="335">
        <f>VLOOKUP(C590,'2.- Base'!J590:N2974,5,0)</f>
        <v>42.405157828282825</v>
      </c>
      <c r="J590" s="335">
        <v>3.0131869207420579</v>
      </c>
      <c r="K590" s="335">
        <v>3.1576038854177924</v>
      </c>
      <c r="L590" s="441"/>
      <c r="M590" s="451">
        <f t="shared" si="23"/>
        <v>45.418344749024882</v>
      </c>
      <c r="N590" s="451">
        <f t="shared" si="24"/>
        <v>45.562761713700617</v>
      </c>
    </row>
    <row r="591" spans="1:14">
      <c r="A591" s="444">
        <v>30905</v>
      </c>
      <c r="B591" s="52">
        <f>+'2.- Base'!B591</f>
        <v>586</v>
      </c>
      <c r="C591" s="334">
        <f>+'2.- Base'!C591</f>
        <v>30905</v>
      </c>
      <c r="D591" s="81" t="str">
        <f>+'2.- Base'!D591</f>
        <v>Cauterización y / o taponamiento nasal posterior</v>
      </c>
      <c r="E591" s="335">
        <f>+'2.- Base'!G591</f>
        <v>42.426017466329959</v>
      </c>
      <c r="F591" s="335">
        <f>+'2.- Base'!N591</f>
        <v>42.426017466329959</v>
      </c>
      <c r="G591" s="335">
        <f>VLOOKUP(C591,'2.- Base'!$C$6:$G$2390,5,0)</f>
        <v>42.426017466329959</v>
      </c>
      <c r="H591" s="335">
        <f>VLOOKUP(C591,'2.- Base'!J591:N2975,5,0)</f>
        <v>42.426017466329959</v>
      </c>
      <c r="J591" s="335">
        <v>3.5779654255585598</v>
      </c>
      <c r="K591" s="335">
        <v>3.7512657831694298</v>
      </c>
      <c r="L591" s="441"/>
      <c r="M591" s="451">
        <f t="shared" si="23"/>
        <v>46.003982891888519</v>
      </c>
      <c r="N591" s="451">
        <f t="shared" si="24"/>
        <v>46.177283249499389</v>
      </c>
    </row>
    <row r="592" spans="1:14">
      <c r="A592" s="444">
        <v>30930</v>
      </c>
      <c r="B592" s="52">
        <f>+'2.- Base'!B592</f>
        <v>587</v>
      </c>
      <c r="C592" s="334">
        <f>+'2.- Base'!C592</f>
        <v>30930</v>
      </c>
      <c r="D592" s="81" t="str">
        <f>+'2.- Base'!D592</f>
        <v>Fractura terapéutica de cornetes nasales</v>
      </c>
      <c r="E592" s="335">
        <f>+'2.- Base'!G592</f>
        <v>23.012307828282829</v>
      </c>
      <c r="F592" s="335">
        <f>+'2.- Base'!N592</f>
        <v>23.012307828282829</v>
      </c>
      <c r="G592" s="335">
        <f>VLOOKUP(C592,'2.- Base'!$C$6:$G$2390,5,0)</f>
        <v>23.012307828282829</v>
      </c>
      <c r="H592" s="335">
        <f>VLOOKUP(C592,'2.- Base'!J592:N2976,5,0)</f>
        <v>23.012307828282829</v>
      </c>
      <c r="J592" s="335">
        <v>48.478428754154422</v>
      </c>
      <c r="K592" s="335">
        <v>51.255590746017802</v>
      </c>
      <c r="L592" s="441"/>
      <c r="M592" s="451">
        <f t="shared" si="23"/>
        <v>71.49073658243725</v>
      </c>
      <c r="N592" s="451">
        <f t="shared" si="24"/>
        <v>74.267898574300631</v>
      </c>
    </row>
    <row r="593" spans="1:14">
      <c r="A593" s="444">
        <v>31000</v>
      </c>
      <c r="B593" s="52">
        <f>+'2.- Base'!B593</f>
        <v>588</v>
      </c>
      <c r="C593" s="334">
        <f>+'2.- Base'!C593</f>
        <v>31000</v>
      </c>
      <c r="D593" s="81" t="str">
        <f>+'2.- Base'!D593</f>
        <v>Lavado por canulación; seno maxilar (punción del antro u ostium natural)</v>
      </c>
      <c r="E593" s="335">
        <f>+'2.- Base'!G593</f>
        <v>3.0450078282828281</v>
      </c>
      <c r="F593" s="335">
        <f>+'2.- Base'!N593</f>
        <v>3.0450078282828281</v>
      </c>
      <c r="G593" s="335">
        <f>VLOOKUP(C593,'2.- Base'!$C$6:$G$2390,5,0)</f>
        <v>3.0450078282828281</v>
      </c>
      <c r="H593" s="335">
        <f>VLOOKUP(C593,'2.- Base'!J593:N2977,5,0)</f>
        <v>3.0450078282828281</v>
      </c>
      <c r="J593" s="335">
        <v>6.9001495057514743</v>
      </c>
      <c r="K593" s="335">
        <v>7.3045170068435157</v>
      </c>
      <c r="L593" s="441"/>
      <c r="M593" s="451">
        <f t="shared" si="23"/>
        <v>9.9451573340343025</v>
      </c>
      <c r="N593" s="451">
        <f t="shared" si="24"/>
        <v>10.349524835126344</v>
      </c>
    </row>
    <row r="594" spans="1:14">
      <c r="A594" s="444">
        <v>31020</v>
      </c>
      <c r="B594" s="52">
        <f>+'2.- Base'!B594</f>
        <v>589</v>
      </c>
      <c r="C594" s="334">
        <f>+'2.- Base'!C594</f>
        <v>31020</v>
      </c>
      <c r="D594" s="81" t="str">
        <f>+'2.- Base'!D594</f>
        <v>Sinusotomía maxilar (antrotomía); intranasal</v>
      </c>
      <c r="E594" s="335">
        <f>+'2.- Base'!G594</f>
        <v>270.66737427048258</v>
      </c>
      <c r="F594" s="335">
        <f>+'2.- Base'!N594</f>
        <v>270.66737427048258</v>
      </c>
      <c r="G594" s="335">
        <f>VLOOKUP(C594,'2.- Base'!$C$6:$G$2390,5,0)</f>
        <v>270.66737427048258</v>
      </c>
      <c r="H594" s="335">
        <f>VLOOKUP(C594,'2.- Base'!J594:N2978,5,0)</f>
        <v>270.66737427048258</v>
      </c>
      <c r="J594" s="335">
        <v>16.820937632906464</v>
      </c>
      <c r="K594" s="335">
        <v>17.543005042682125</v>
      </c>
      <c r="L594" s="441"/>
      <c r="M594" s="451">
        <f t="shared" si="23"/>
        <v>287.48831190338905</v>
      </c>
      <c r="N594" s="451">
        <f t="shared" si="24"/>
        <v>288.21037931316471</v>
      </c>
    </row>
    <row r="595" spans="1:14" ht="25.5">
      <c r="A595" s="444">
        <v>31030</v>
      </c>
      <c r="B595" s="52">
        <f>+'2.- Base'!B595</f>
        <v>590</v>
      </c>
      <c r="C595" s="334">
        <f>+'2.- Base'!C595</f>
        <v>31030</v>
      </c>
      <c r="D595" s="81" t="str">
        <f>+'2.- Base'!D595</f>
        <v>Sinusotomía maxilar radical (Caldwell-Luc) c/s extirpación de pólipos antrocoanales</v>
      </c>
      <c r="E595" s="335">
        <f>+'2.- Base'!G595</f>
        <v>282.22789141414137</v>
      </c>
      <c r="F595" s="335">
        <f>+'2.- Base'!N595</f>
        <v>282.22789141414137</v>
      </c>
      <c r="G595" s="335">
        <f>VLOOKUP(C595,'2.- Base'!$C$6:$G$2390,5,0)</f>
        <v>282.22789141414137</v>
      </c>
      <c r="H595" s="335">
        <f>VLOOKUP(C595,'2.- Base'!J595:N2979,5,0)</f>
        <v>282.22789141414137</v>
      </c>
      <c r="J595" s="335">
        <v>15.830752506676106</v>
      </c>
      <c r="K595" s="335">
        <v>16.508611707689965</v>
      </c>
      <c r="L595" s="441"/>
      <c r="M595" s="451">
        <f t="shared" si="23"/>
        <v>298.05864392081747</v>
      </c>
      <c r="N595" s="451">
        <f t="shared" si="24"/>
        <v>298.73650312183133</v>
      </c>
    </row>
    <row r="596" spans="1:14">
      <c r="A596" s="444">
        <v>31040</v>
      </c>
      <c r="B596" s="52">
        <f>+'2.- Base'!B596</f>
        <v>591</v>
      </c>
      <c r="C596" s="334">
        <f>+'2.- Base'!C596</f>
        <v>31040</v>
      </c>
      <c r="D596" s="81" t="str">
        <f>+'2.- Base'!D596</f>
        <v>Cirugía de la fosa pterigomaxilar, cualquier abordaje</v>
      </c>
      <c r="E596" s="335" t="s">
        <v>3270</v>
      </c>
      <c r="F596" s="335">
        <f>+'2.- Base'!N596</f>
        <v>370.64852855218851</v>
      </c>
      <c r="G596" s="335" t="str">
        <f t="shared" ref="G596:G601" si="25">E596</f>
        <v>NC</v>
      </c>
      <c r="H596" s="335">
        <f>VLOOKUP(C596,'2.- Base'!J596:N2980,5,0)</f>
        <v>370.64852855218851</v>
      </c>
      <c r="J596" s="335" t="s">
        <v>3270</v>
      </c>
      <c r="K596" s="335">
        <v>24.770711437807904</v>
      </c>
      <c r="L596" s="441"/>
      <c r="M596" s="335" t="str">
        <f t="shared" ref="M596:M601" si="26">G596</f>
        <v>NC</v>
      </c>
      <c r="N596" s="451">
        <f t="shared" si="24"/>
        <v>395.41923998999641</v>
      </c>
    </row>
    <row r="597" spans="1:14">
      <c r="A597" s="444">
        <v>31050</v>
      </c>
      <c r="B597" s="52">
        <f>+'2.- Base'!B597</f>
        <v>592</v>
      </c>
      <c r="C597" s="334">
        <f>+'2.- Base'!C597</f>
        <v>31050</v>
      </c>
      <c r="D597" s="81" t="str">
        <f>+'2.- Base'!D597</f>
        <v>Sinusotomía esfenoideal, con o sin biopsia</v>
      </c>
      <c r="E597" s="335" t="s">
        <v>3270</v>
      </c>
      <c r="F597" s="335">
        <f>+'2.- Base'!N597</f>
        <v>370.64852855218851</v>
      </c>
      <c r="G597" s="335" t="str">
        <f t="shared" si="25"/>
        <v>NC</v>
      </c>
      <c r="H597" s="335">
        <f>VLOOKUP(C597,'2.- Base'!J597:N2981,5,0)</f>
        <v>370.64852855218851</v>
      </c>
      <c r="J597" s="335" t="s">
        <v>3270</v>
      </c>
      <c r="K597" s="335">
        <v>24.770711437807904</v>
      </c>
      <c r="L597" s="441"/>
      <c r="M597" s="335" t="str">
        <f t="shared" si="26"/>
        <v>NC</v>
      </c>
      <c r="N597" s="451">
        <f t="shared" si="24"/>
        <v>395.41923998999641</v>
      </c>
    </row>
    <row r="598" spans="1:14">
      <c r="A598" s="444">
        <v>31070</v>
      </c>
      <c r="B598" s="52">
        <f>+'2.- Base'!B598</f>
        <v>593</v>
      </c>
      <c r="C598" s="334">
        <f>+'2.- Base'!C598</f>
        <v>31070</v>
      </c>
      <c r="D598" s="81" t="str">
        <f>+'2.- Base'!D598</f>
        <v>Sinusotomía frontal; externa, simple (con trepanación)</v>
      </c>
      <c r="E598" s="335" t="s">
        <v>3270</v>
      </c>
      <c r="F598" s="335">
        <f>+'2.- Base'!N598</f>
        <v>342.51546570145899</v>
      </c>
      <c r="G598" s="335" t="str">
        <f t="shared" si="25"/>
        <v>NC</v>
      </c>
      <c r="H598" s="335">
        <f>VLOOKUP(C598,'2.- Base'!J598:N2982,5,0)</f>
        <v>342.51546570145899</v>
      </c>
      <c r="J598" s="335" t="s">
        <v>3270</v>
      </c>
      <c r="K598" s="335">
        <v>15.721637617233853</v>
      </c>
      <c r="L598" s="441"/>
      <c r="M598" s="335" t="str">
        <f t="shared" si="26"/>
        <v>NC</v>
      </c>
      <c r="N598" s="451">
        <f t="shared" si="24"/>
        <v>358.23710331869285</v>
      </c>
    </row>
    <row r="599" spans="1:14">
      <c r="A599" s="444">
        <v>31200</v>
      </c>
      <c r="B599" s="52">
        <f>+'2.- Base'!B599</f>
        <v>594</v>
      </c>
      <c r="C599" s="334">
        <f>+'2.- Base'!C599</f>
        <v>31200</v>
      </c>
      <c r="D599" s="81" t="str">
        <f>+'2.- Base'!D599</f>
        <v>Etmoidectomía; intranasal, anterior</v>
      </c>
      <c r="E599" s="335" t="s">
        <v>3270</v>
      </c>
      <c r="F599" s="335">
        <f>+'2.- Base'!N599</f>
        <v>353.06536427048258</v>
      </c>
      <c r="G599" s="335" t="str">
        <f t="shared" si="25"/>
        <v>NC</v>
      </c>
      <c r="H599" s="335">
        <f>VLOOKUP(C599,'2.- Base'!J599:N2983,5,0)</f>
        <v>353.06536427048258</v>
      </c>
      <c r="J599" s="335" t="s">
        <v>3270</v>
      </c>
      <c r="K599" s="335">
        <v>19.115040299949101</v>
      </c>
      <c r="L599" s="441"/>
      <c r="M599" s="335" t="str">
        <f t="shared" si="26"/>
        <v>NC</v>
      </c>
      <c r="N599" s="451">
        <f t="shared" si="24"/>
        <v>372.18040457043168</v>
      </c>
    </row>
    <row r="600" spans="1:14">
      <c r="A600" s="444">
        <v>31225</v>
      </c>
      <c r="B600" s="52">
        <f>+'2.- Base'!B600</f>
        <v>595</v>
      </c>
      <c r="C600" s="334">
        <f>+'2.- Base'!C600</f>
        <v>31225</v>
      </c>
      <c r="D600" s="81" t="str">
        <f>+'2.- Base'!D600</f>
        <v>Maxilectomía sin exenteración orbitaria  - Maxilectomía parcial</v>
      </c>
      <c r="E600" s="335" t="s">
        <v>3270</v>
      </c>
      <c r="F600" s="335">
        <f>+'2.- Base'!N600</f>
        <v>370.64852855218851</v>
      </c>
      <c r="G600" s="335" t="str">
        <f t="shared" si="25"/>
        <v>NC</v>
      </c>
      <c r="H600" s="335">
        <f>VLOOKUP(C600,'2.- Base'!J600:N2984,5,0)</f>
        <v>370.64852855218851</v>
      </c>
      <c r="J600" s="335" t="s">
        <v>3270</v>
      </c>
      <c r="K600" s="335">
        <v>24.770711437807904</v>
      </c>
      <c r="L600" s="441"/>
      <c r="M600" s="335" t="str">
        <f t="shared" si="26"/>
        <v>NC</v>
      </c>
      <c r="N600" s="451">
        <f t="shared" si="24"/>
        <v>395.41923998999641</v>
      </c>
    </row>
    <row r="601" spans="1:14">
      <c r="A601" s="444">
        <v>31230</v>
      </c>
      <c r="B601" s="52">
        <f>+'2.- Base'!B601</f>
        <v>596</v>
      </c>
      <c r="C601" s="334">
        <f>+'2.- Base'!C601</f>
        <v>31230</v>
      </c>
      <c r="D601" s="81" t="str">
        <f>+'2.- Base'!D601</f>
        <v>Maxilectomía con exenteración orbitaria -Maxilectomía radical</v>
      </c>
      <c r="E601" s="335" t="s">
        <v>3270</v>
      </c>
      <c r="F601" s="335">
        <f>+'2.- Base'!N601</f>
        <v>384.71505997755332</v>
      </c>
      <c r="G601" s="335" t="str">
        <f t="shared" si="25"/>
        <v>NC</v>
      </c>
      <c r="H601" s="335">
        <f>VLOOKUP(C601,'2.- Base'!J601:N2985,5,0)</f>
        <v>384.71505997755332</v>
      </c>
      <c r="J601" s="335" t="s">
        <v>3270</v>
      </c>
      <c r="K601" s="335">
        <v>29.295248348094901</v>
      </c>
      <c r="L601" s="441"/>
      <c r="M601" s="335" t="str">
        <f t="shared" si="26"/>
        <v>NC</v>
      </c>
      <c r="N601" s="451">
        <f t="shared" si="24"/>
        <v>414.01030832564823</v>
      </c>
    </row>
    <row r="602" spans="1:14">
      <c r="A602" s="444">
        <v>31231</v>
      </c>
      <c r="B602" s="52">
        <f>+'2.- Base'!B602</f>
        <v>597</v>
      </c>
      <c r="C602" s="334">
        <f>+'2.- Base'!C602</f>
        <v>31231</v>
      </c>
      <c r="D602" s="81" t="str">
        <f>+'2.- Base'!D602</f>
        <v>Endoscopía nasal diagnóstica</v>
      </c>
      <c r="E602" s="335">
        <f>+'2.- Base'!G602</f>
        <v>43.468098190235686</v>
      </c>
      <c r="F602" s="335">
        <f>+'2.- Base'!N602</f>
        <v>43.468098190235686</v>
      </c>
      <c r="G602" s="335">
        <f>VLOOKUP(C602,'2.- Base'!$C$6:$G$2390,5,0)</f>
        <v>43.468098190235686</v>
      </c>
      <c r="H602" s="335">
        <f>VLOOKUP(C602,'2.- Base'!J602:N2986,5,0)</f>
        <v>43.468098190235686</v>
      </c>
      <c r="J602" s="335">
        <v>3.940784504617973</v>
      </c>
      <c r="K602" s="335">
        <v>4.08116121948499</v>
      </c>
      <c r="L602" s="441"/>
      <c r="M602" s="451">
        <f>G602+J602</f>
        <v>47.408882694853659</v>
      </c>
      <c r="N602" s="451">
        <f t="shared" si="24"/>
        <v>47.549259409720676</v>
      </c>
    </row>
    <row r="603" spans="1:14">
      <c r="A603" s="444">
        <v>31300</v>
      </c>
      <c r="B603" s="52">
        <f>+'2.- Base'!B603</f>
        <v>598</v>
      </c>
      <c r="C603" s="334">
        <f>+'2.- Base'!C603</f>
        <v>31300</v>
      </c>
      <c r="D603" s="81" t="str">
        <f>+'2.- Base'!D603</f>
        <v>Laringotomía; con extirpación de tumor o laringocele, Cordectomía</v>
      </c>
      <c r="E603" s="335" t="s">
        <v>3270</v>
      </c>
      <c r="F603" s="335">
        <f>+'2.- Base'!N603</f>
        <v>342.51546570145899</v>
      </c>
      <c r="G603" s="335" t="str">
        <f t="shared" ref="G603:G610" si="27">E603</f>
        <v>NC</v>
      </c>
      <c r="H603" s="335">
        <f>VLOOKUP(C603,'2.- Base'!J603:N2987,5,0)</f>
        <v>342.51546570145899</v>
      </c>
      <c r="J603" s="335" t="s">
        <v>3270</v>
      </c>
      <c r="K603" s="335">
        <v>15.721637617233853</v>
      </c>
      <c r="L603" s="441"/>
      <c r="M603" s="335" t="str">
        <f t="shared" ref="M603:M610" si="28">G603</f>
        <v>NC</v>
      </c>
      <c r="N603" s="451">
        <f t="shared" si="24"/>
        <v>358.23710331869285</v>
      </c>
    </row>
    <row r="604" spans="1:14">
      <c r="A604" s="444">
        <v>31360</v>
      </c>
      <c r="B604" s="52">
        <f>+'2.- Base'!B604</f>
        <v>599</v>
      </c>
      <c r="C604" s="334">
        <f>+'2.- Base'!C604</f>
        <v>31360</v>
      </c>
      <c r="D604" s="81" t="str">
        <f>+'2.- Base'!D604</f>
        <v>Laringectomía total, sin disección radical del cuello</v>
      </c>
      <c r="E604" s="335" t="s">
        <v>3270</v>
      </c>
      <c r="F604" s="335">
        <f>+'2.- Base'!N604</f>
        <v>358.83734044893373</v>
      </c>
      <c r="G604" s="335" t="str">
        <f t="shared" si="27"/>
        <v>NC</v>
      </c>
      <c r="H604" s="335">
        <f>VLOOKUP(C604,'2.- Base'!J604:N2988,5,0)</f>
        <v>358.83734044893373</v>
      </c>
      <c r="J604" s="335" t="s">
        <v>3270</v>
      </c>
      <c r="K604" s="335">
        <v>36.082053713525511</v>
      </c>
      <c r="L604" s="441"/>
      <c r="M604" s="335" t="str">
        <f t="shared" si="28"/>
        <v>NC</v>
      </c>
      <c r="N604" s="451">
        <f t="shared" si="24"/>
        <v>394.91939416245924</v>
      </c>
    </row>
    <row r="605" spans="1:14">
      <c r="A605" s="444">
        <v>31365</v>
      </c>
      <c r="B605" s="52">
        <f>+'2.- Base'!B605</f>
        <v>600</v>
      </c>
      <c r="C605" s="334">
        <f>+'2.- Base'!C605</f>
        <v>31365</v>
      </c>
      <c r="D605" s="81" t="str">
        <f>+'2.- Base'!D605</f>
        <v>Laringectomía total, con disección radical del cuello</v>
      </c>
      <c r="E605" s="335" t="s">
        <v>3270</v>
      </c>
      <c r="F605" s="335">
        <f>+'2.- Base'!N605</f>
        <v>359.5691375869809</v>
      </c>
      <c r="G605" s="335" t="str">
        <f t="shared" si="27"/>
        <v>NC</v>
      </c>
      <c r="H605" s="335">
        <f>VLOOKUP(C605,'2.- Base'!J605:N2989,5,0)</f>
        <v>359.5691375869809</v>
      </c>
      <c r="J605" s="335" t="s">
        <v>3270</v>
      </c>
      <c r="K605" s="335">
        <v>42.86885907895595</v>
      </c>
      <c r="L605" s="441"/>
      <c r="M605" s="335" t="str">
        <f t="shared" si="28"/>
        <v>NC</v>
      </c>
      <c r="N605" s="451">
        <f t="shared" si="24"/>
        <v>402.43799666593685</v>
      </c>
    </row>
    <row r="606" spans="1:14">
      <c r="A606" s="444">
        <v>31367</v>
      </c>
      <c r="B606" s="52">
        <f>+'2.- Base'!B606</f>
        <v>601</v>
      </c>
      <c r="C606" s="334">
        <f>+'2.- Base'!C606</f>
        <v>31367</v>
      </c>
      <c r="D606" s="81" t="str">
        <f>+'2.- Base'!D606</f>
        <v>Laringectomía subtotal supraglótica, sin disección radical del cuello</v>
      </c>
      <c r="E606" s="335" t="s">
        <v>3270</v>
      </c>
      <c r="F606" s="335">
        <f>+'2.- Base'!N606</f>
        <v>358.10554331088662</v>
      </c>
      <c r="G606" s="335" t="str">
        <f t="shared" si="27"/>
        <v>NC</v>
      </c>
      <c r="H606" s="335">
        <f>VLOOKUP(C606,'2.- Base'!J606:N2990,5,0)</f>
        <v>358.10554331088662</v>
      </c>
      <c r="J606" s="335" t="s">
        <v>3270</v>
      </c>
      <c r="K606" s="335">
        <v>29.295248348094901</v>
      </c>
      <c r="L606" s="441"/>
      <c r="M606" s="335" t="str">
        <f t="shared" si="28"/>
        <v>NC</v>
      </c>
      <c r="N606" s="451">
        <f t="shared" si="24"/>
        <v>387.40079165898152</v>
      </c>
    </row>
    <row r="607" spans="1:14">
      <c r="A607" s="444">
        <v>31368</v>
      </c>
      <c r="B607" s="52">
        <f>+'2.- Base'!B607</f>
        <v>602</v>
      </c>
      <c r="C607" s="334">
        <f>+'2.- Base'!C607</f>
        <v>31368</v>
      </c>
      <c r="D607" s="81" t="str">
        <f>+'2.- Base'!D607</f>
        <v>Laringectomía subtotal supraglótica, con disección radical del cuello</v>
      </c>
      <c r="E607" s="335" t="s">
        <v>3270</v>
      </c>
      <c r="F607" s="335">
        <f>+'2.- Base'!N607</f>
        <v>358.83734044893373</v>
      </c>
      <c r="G607" s="335" t="str">
        <f t="shared" si="27"/>
        <v>NC</v>
      </c>
      <c r="H607" s="335">
        <f>VLOOKUP(C607,'2.- Base'!J607:N2991,5,0)</f>
        <v>358.83734044893373</v>
      </c>
      <c r="J607" s="335" t="s">
        <v>3270</v>
      </c>
      <c r="K607" s="335">
        <v>36.082053713525511</v>
      </c>
      <c r="L607" s="441"/>
      <c r="M607" s="335" t="str">
        <f t="shared" si="28"/>
        <v>NC</v>
      </c>
      <c r="N607" s="451">
        <f t="shared" si="24"/>
        <v>394.91939416245924</v>
      </c>
    </row>
    <row r="608" spans="1:14">
      <c r="A608" s="444">
        <v>31370</v>
      </c>
      <c r="B608" s="52">
        <f>+'2.- Base'!B608</f>
        <v>603</v>
      </c>
      <c r="C608" s="334">
        <f>+'2.- Base'!C608</f>
        <v>31370</v>
      </c>
      <c r="D608" s="81" t="str">
        <f>+'2.- Base'!D608</f>
        <v>Laringectomía parcial (hemilaringectomía); horizontal</v>
      </c>
      <c r="E608" s="335" t="s">
        <v>3270</v>
      </c>
      <c r="F608" s="335">
        <f>+'2.- Base'!N608</f>
        <v>358.10554331088662</v>
      </c>
      <c r="G608" s="335" t="str">
        <f t="shared" si="27"/>
        <v>NC</v>
      </c>
      <c r="H608" s="335">
        <f>VLOOKUP(C608,'2.- Base'!J608:N2992,5,0)</f>
        <v>358.10554331088662</v>
      </c>
      <c r="J608" s="335" t="s">
        <v>3270</v>
      </c>
      <c r="K608" s="335">
        <v>29.295248348094901</v>
      </c>
      <c r="L608" s="441"/>
      <c r="M608" s="335" t="str">
        <f t="shared" si="28"/>
        <v>NC</v>
      </c>
      <c r="N608" s="451">
        <f t="shared" si="24"/>
        <v>387.40079165898152</v>
      </c>
    </row>
    <row r="609" spans="1:14">
      <c r="A609" s="444">
        <v>31390</v>
      </c>
      <c r="B609" s="52">
        <f>+'2.- Base'!B609</f>
        <v>604</v>
      </c>
      <c r="C609" s="334">
        <f>+'2.- Base'!C609</f>
        <v>31390</v>
      </c>
      <c r="D609" s="81" t="str">
        <f>+'2.- Base'!D609</f>
        <v>Faringolaringectomía, con disección radical del cuello; sin reconstrucción</v>
      </c>
      <c r="E609" s="335" t="s">
        <v>3270</v>
      </c>
      <c r="F609" s="335">
        <f>+'2.- Base'!N609</f>
        <v>361.03273186307513</v>
      </c>
      <c r="G609" s="335" t="str">
        <f t="shared" si="27"/>
        <v>NC</v>
      </c>
      <c r="H609" s="335">
        <f>VLOOKUP(C609,'2.- Base'!J609:N2993,5,0)</f>
        <v>361.03273186307513</v>
      </c>
      <c r="J609" s="335" t="s">
        <v>3270</v>
      </c>
      <c r="K609" s="335">
        <v>56.442469809817055</v>
      </c>
      <c r="L609" s="441"/>
      <c r="M609" s="335" t="str">
        <f t="shared" si="28"/>
        <v>NC</v>
      </c>
      <c r="N609" s="451">
        <f t="shared" si="24"/>
        <v>417.47520167289218</v>
      </c>
    </row>
    <row r="610" spans="1:14">
      <c r="A610" s="444">
        <v>31400</v>
      </c>
      <c r="B610" s="52">
        <f>+'2.- Base'!B610</f>
        <v>605</v>
      </c>
      <c r="C610" s="334">
        <f>+'2.- Base'!C610</f>
        <v>31400</v>
      </c>
      <c r="D610" s="81" t="str">
        <f>+'2.- Base'!D610</f>
        <v>Aritenoidectomía o Aritenoidopexia, abordaje externo</v>
      </c>
      <c r="E610" s="335" t="s">
        <v>3270</v>
      </c>
      <c r="F610" s="335">
        <f>+'2.- Base'!N610</f>
        <v>370.64852855218851</v>
      </c>
      <c r="G610" s="335" t="str">
        <f t="shared" si="27"/>
        <v>NC</v>
      </c>
      <c r="H610" s="335">
        <f>VLOOKUP(C610,'2.- Base'!J610:N2994,5,0)</f>
        <v>370.64852855218851</v>
      </c>
      <c r="J610" s="335" t="s">
        <v>3270</v>
      </c>
      <c r="K610" s="335">
        <v>24.770711437807904</v>
      </c>
      <c r="L610" s="441"/>
      <c r="M610" s="335" t="str">
        <f t="shared" si="28"/>
        <v>NC</v>
      </c>
      <c r="N610" s="451">
        <f t="shared" si="24"/>
        <v>395.41923998999641</v>
      </c>
    </row>
    <row r="611" spans="1:14">
      <c r="A611" s="444">
        <v>31420</v>
      </c>
      <c r="B611" s="52">
        <f>+'2.- Base'!B611</f>
        <v>606</v>
      </c>
      <c r="C611" s="334">
        <f>+'2.- Base'!C611</f>
        <v>31420</v>
      </c>
      <c r="D611" s="81" t="str">
        <f>+'2.- Base'!D611</f>
        <v>Epiglotidectomía</v>
      </c>
      <c r="E611" s="335">
        <f>+'2.- Base'!G611</f>
        <v>365.72424617283951</v>
      </c>
      <c r="F611" s="335">
        <f>+'2.- Base'!N611</f>
        <v>365.72424617283951</v>
      </c>
      <c r="G611" s="335">
        <f>VLOOKUP(C611,'2.- Base'!$C$6:$G$2390,5,0)</f>
        <v>365.72424617283951</v>
      </c>
      <c r="H611" s="335">
        <f>VLOOKUP(C611,'2.- Base'!J611:N2995,5,0)</f>
        <v>365.72424617283951</v>
      </c>
      <c r="J611" s="335">
        <v>18.707229082119682</v>
      </c>
      <c r="K611" s="335">
        <v>19.495338946887102</v>
      </c>
      <c r="L611" s="441"/>
      <c r="M611" s="451">
        <f>G611+J611</f>
        <v>384.4314752549592</v>
      </c>
      <c r="N611" s="451">
        <f t="shared" si="24"/>
        <v>385.21958511972662</v>
      </c>
    </row>
    <row r="612" spans="1:14">
      <c r="A612" s="444">
        <v>31500</v>
      </c>
      <c r="B612" s="52">
        <f>+'2.- Base'!B612</f>
        <v>607</v>
      </c>
      <c r="C612" s="334">
        <f>+'2.- Base'!C612</f>
        <v>31500</v>
      </c>
      <c r="D612" s="81" t="str">
        <f>+'2.- Base'!D612</f>
        <v>Intubación endotraqueal</v>
      </c>
      <c r="E612" s="335">
        <f>+'2.- Base'!G612</f>
        <v>50.287864758698092</v>
      </c>
      <c r="F612" s="335">
        <f>+'2.- Base'!N612</f>
        <v>50.287864758698092</v>
      </c>
      <c r="G612" s="335">
        <f>VLOOKUP(C612,'2.- Base'!$C$6:$G$2390,5,0)</f>
        <v>50.287864758698092</v>
      </c>
      <c r="H612" s="335">
        <f>VLOOKUP(C612,'2.- Base'!J612:N2996,5,0)</f>
        <v>50.287864758698092</v>
      </c>
      <c r="J612" s="335">
        <v>5.0876916752223167E-2</v>
      </c>
      <c r="K612" s="335">
        <v>5.3239738111251711E-2</v>
      </c>
      <c r="L612" s="441"/>
      <c r="M612" s="451">
        <f>G612+J612</f>
        <v>50.338741675450315</v>
      </c>
      <c r="N612" s="451">
        <f t="shared" si="24"/>
        <v>50.341104496809344</v>
      </c>
    </row>
    <row r="613" spans="1:14">
      <c r="A613" s="444">
        <v>31505</v>
      </c>
      <c r="B613" s="52">
        <f>+'2.- Base'!B613</f>
        <v>608</v>
      </c>
      <c r="C613" s="334">
        <f>+'2.- Base'!C613</f>
        <v>31505</v>
      </c>
      <c r="D613" s="81" t="str">
        <f>+'2.- Base'!D613</f>
        <v>Laringoscopía indirecta, diagnóstica o terapéutica</v>
      </c>
      <c r="E613" s="335">
        <f>+'2.- Base'!G613</f>
        <v>43.447238552188551</v>
      </c>
      <c r="F613" s="335">
        <f>+'2.- Base'!N613</f>
        <v>43.447238552188551</v>
      </c>
      <c r="G613" s="335">
        <f>VLOOKUP(C613,'2.- Base'!$C$6:$G$2390,5,0)</f>
        <v>43.447238552188551</v>
      </c>
      <c r="H613" s="335">
        <f>VLOOKUP(C613,'2.- Base'!J613:N2997,5,0)</f>
        <v>43.447238552188551</v>
      </c>
      <c r="J613" s="335">
        <v>2.2527581786117992</v>
      </c>
      <c r="K613" s="335">
        <v>2.358040714762069</v>
      </c>
      <c r="L613" s="441"/>
      <c r="M613" s="451">
        <f>G613+J613</f>
        <v>45.699996730800351</v>
      </c>
      <c r="N613" s="451">
        <f t="shared" si="24"/>
        <v>45.80527926695062</v>
      </c>
    </row>
    <row r="614" spans="1:14">
      <c r="A614" s="444">
        <v>31515</v>
      </c>
      <c r="B614" s="52">
        <f>+'2.- Base'!B614</f>
        <v>609</v>
      </c>
      <c r="C614" s="334">
        <f>+'2.- Base'!C614</f>
        <v>31515</v>
      </c>
      <c r="D614" s="81" t="str">
        <f>+'2.- Base'!D614</f>
        <v>Laringoscopía directa</v>
      </c>
      <c r="E614" s="335">
        <f>+'2.- Base'!G614</f>
        <v>43.478528009259257</v>
      </c>
      <c r="F614" s="335">
        <f>+'2.- Base'!N614</f>
        <v>43.478528009259257</v>
      </c>
      <c r="G614" s="335">
        <f>VLOOKUP(C614,'2.- Base'!$C$6:$G$2390,5,0)</f>
        <v>43.478528009259257</v>
      </c>
      <c r="H614" s="335">
        <f>VLOOKUP(C614,'2.- Base'!J614:N2998,5,0)</f>
        <v>43.478528009259257</v>
      </c>
      <c r="J614" s="335">
        <v>3.2686266168354123</v>
      </c>
      <c r="K614" s="335">
        <v>3.4265504210608171</v>
      </c>
      <c r="L614" s="441"/>
      <c r="M614" s="451">
        <f>G614+J614</f>
        <v>46.74715462609467</v>
      </c>
      <c r="N614" s="451">
        <f t="shared" si="24"/>
        <v>46.905078430320074</v>
      </c>
    </row>
    <row r="615" spans="1:14">
      <c r="A615" s="444">
        <v>31582</v>
      </c>
      <c r="B615" s="52">
        <f>+'2.- Base'!B615</f>
        <v>610</v>
      </c>
      <c r="C615" s="334">
        <f>+'2.- Base'!C615</f>
        <v>31582</v>
      </c>
      <c r="D615" s="81" t="str">
        <f>+'2.- Base'!D615</f>
        <v>Laringoplastía</v>
      </c>
      <c r="E615" s="335" t="s">
        <v>3270</v>
      </c>
      <c r="F615" s="335">
        <f>+'2.- Base'!N615</f>
        <v>358.10554331088662</v>
      </c>
      <c r="G615" s="335" t="str">
        <f>E615</f>
        <v>NC</v>
      </c>
      <c r="H615" s="335">
        <f>VLOOKUP(C615,'2.- Base'!J615:N2999,5,0)</f>
        <v>358.10554331088662</v>
      </c>
      <c r="J615" s="335" t="s">
        <v>3270</v>
      </c>
      <c r="K615" s="335">
        <v>29.295248348094901</v>
      </c>
      <c r="L615" s="441"/>
      <c r="M615" s="335" t="str">
        <f>G615</f>
        <v>NC</v>
      </c>
      <c r="N615" s="451">
        <f t="shared" si="24"/>
        <v>387.40079165898152</v>
      </c>
    </row>
    <row r="616" spans="1:14">
      <c r="A616" s="444">
        <v>31590</v>
      </c>
      <c r="B616" s="52">
        <f>+'2.- Base'!B616</f>
        <v>611</v>
      </c>
      <c r="C616" s="334">
        <f>+'2.- Base'!C616</f>
        <v>31590</v>
      </c>
      <c r="D616" s="81" t="str">
        <f>+'2.- Base'!D616</f>
        <v>Reinervación laríngea por pedículo neuromuscular</v>
      </c>
      <c r="E616" s="335" t="s">
        <v>3270</v>
      </c>
      <c r="F616" s="335">
        <f>+'2.- Base'!N616</f>
        <v>376.97505997755331</v>
      </c>
      <c r="G616" s="335" t="str">
        <f>E616</f>
        <v>NC</v>
      </c>
      <c r="H616" s="335">
        <f>VLOOKUP(C616,'2.- Base'!J616:N3000,5,0)</f>
        <v>376.97505997755331</v>
      </c>
      <c r="J616" s="335" t="s">
        <v>3270</v>
      </c>
      <c r="K616" s="335">
        <v>29.295248348094901</v>
      </c>
      <c r="L616" s="441"/>
      <c r="M616" s="335" t="str">
        <f>G616</f>
        <v>NC</v>
      </c>
      <c r="N616" s="451">
        <f t="shared" si="24"/>
        <v>406.27030832564822</v>
      </c>
    </row>
    <row r="617" spans="1:14" ht="25.5">
      <c r="A617" s="444">
        <v>31595</v>
      </c>
      <c r="B617" s="52">
        <f>+'2.- Base'!B617</f>
        <v>612</v>
      </c>
      <c r="C617" s="334">
        <f>+'2.- Base'!C617</f>
        <v>31595</v>
      </c>
      <c r="D617" s="81" t="str">
        <f>+'2.- Base'!D617</f>
        <v>Sección del nervio laríngeo recurrente, terapéutica (procedimiento separado), unilateral</v>
      </c>
      <c r="E617" s="335">
        <f>+'2.- Base'!G617</f>
        <v>221.32967855218854</v>
      </c>
      <c r="F617" s="335">
        <f>+'2.- Base'!N617</f>
        <v>221.32967855218854</v>
      </c>
      <c r="G617" s="335">
        <f>VLOOKUP(C617,'2.- Base'!$C$6:$G$2390,5,0)</f>
        <v>221.32967855218854</v>
      </c>
      <c r="H617" s="335">
        <f>VLOOKUP(C617,'2.- Base'!J617:N3001,5,0)</f>
        <v>221.32967855218854</v>
      </c>
      <c r="J617" s="335">
        <v>20.574918446656483</v>
      </c>
      <c r="K617" s="335">
        <v>21.444556918124022</v>
      </c>
      <c r="L617" s="441"/>
      <c r="M617" s="451">
        <f t="shared" ref="M617:M623" si="29">G617+J617</f>
        <v>241.90459699884502</v>
      </c>
      <c r="N617" s="451">
        <f t="shared" si="24"/>
        <v>242.77423547031256</v>
      </c>
    </row>
    <row r="618" spans="1:14">
      <c r="A618" s="444">
        <v>31603</v>
      </c>
      <c r="B618" s="52">
        <f>+'2.- Base'!B618</f>
        <v>613</v>
      </c>
      <c r="C618" s="334">
        <f>+'2.- Base'!C618</f>
        <v>31603</v>
      </c>
      <c r="D618" s="81" t="str">
        <f>+'2.- Base'!D618</f>
        <v>Traqueostomía</v>
      </c>
      <c r="E618" s="335">
        <f>+'2.- Base'!G618</f>
        <v>71.72106341189675</v>
      </c>
      <c r="F618" s="335">
        <f>+'2.- Base'!N618</f>
        <v>71.72106341189675</v>
      </c>
      <c r="G618" s="335">
        <f>VLOOKUP(C618,'2.- Base'!$C$6:$G$2390,5,0)</f>
        <v>71.72106341189675</v>
      </c>
      <c r="H618" s="335">
        <f>VLOOKUP(C618,'2.- Base'!J618:N3002,5,0)</f>
        <v>71.72106341189675</v>
      </c>
      <c r="J618" s="335">
        <v>1.8329654637973789</v>
      </c>
      <c r="K618" s="335">
        <v>1.9256761288915527</v>
      </c>
      <c r="L618" s="441"/>
      <c r="M618" s="451">
        <f t="shared" si="29"/>
        <v>73.554028875694129</v>
      </c>
      <c r="N618" s="451">
        <f t="shared" si="24"/>
        <v>73.646739540788303</v>
      </c>
    </row>
    <row r="619" spans="1:14">
      <c r="A619" s="444">
        <v>31612</v>
      </c>
      <c r="B619" s="52">
        <f>+'2.- Base'!B619</f>
        <v>614</v>
      </c>
      <c r="C619" s="334">
        <f>+'2.- Base'!C619</f>
        <v>31612</v>
      </c>
      <c r="D619" s="81" t="str">
        <f>+'2.- Base'!D619</f>
        <v>Punción traqueal percutánea con aspiración y / o revisión</v>
      </c>
      <c r="E619" s="335">
        <f>+'2.- Base'!G619</f>
        <v>8.2427951178451195</v>
      </c>
      <c r="F619" s="335">
        <f>+'2.- Base'!N619</f>
        <v>8.2427951178451195</v>
      </c>
      <c r="G619" s="335">
        <f>VLOOKUP(C619,'2.- Base'!$C$6:$G$2390,5,0)</f>
        <v>8.2427951178451195</v>
      </c>
      <c r="H619" s="335">
        <f>VLOOKUP(C619,'2.- Base'!J619:N3003,5,0)</f>
        <v>8.2427951178451195</v>
      </c>
      <c r="J619" s="335">
        <v>10.214374767704356</v>
      </c>
      <c r="K619" s="335">
        <v>10.647024538143789</v>
      </c>
      <c r="L619" s="441"/>
      <c r="M619" s="451">
        <f t="shared" si="29"/>
        <v>18.457169885549476</v>
      </c>
      <c r="N619" s="451">
        <f t="shared" si="24"/>
        <v>18.889819655988909</v>
      </c>
    </row>
    <row r="620" spans="1:14">
      <c r="A620" s="444">
        <v>31613</v>
      </c>
      <c r="B620" s="52">
        <f>+'2.- Base'!B620</f>
        <v>615</v>
      </c>
      <c r="C620" s="334">
        <f>+'2.- Base'!C620</f>
        <v>31613</v>
      </c>
      <c r="D620" s="81" t="str">
        <f>+'2.- Base'!D620</f>
        <v>Revisión de Traqueostomía, sin rotación de Flap</v>
      </c>
      <c r="E620" s="335">
        <f>+'2.- Base'!G620</f>
        <v>7.3437789141414154</v>
      </c>
      <c r="F620" s="335">
        <f>+'2.- Base'!N620</f>
        <v>7.3437789141414154</v>
      </c>
      <c r="G620" s="335">
        <f>VLOOKUP(C620,'2.- Base'!$C$6:$G$2390,5,0)</f>
        <v>7.3437789141414154</v>
      </c>
      <c r="H620" s="335">
        <f>VLOOKUP(C620,'2.- Base'!J620:N3004,5,0)</f>
        <v>7.3437789141414154</v>
      </c>
      <c r="J620" s="335">
        <v>1.3188514062925822</v>
      </c>
      <c r="K620" s="335">
        <v>1.3766181921628728</v>
      </c>
      <c r="L620" s="441"/>
      <c r="M620" s="451">
        <f t="shared" si="29"/>
        <v>8.6626303204339976</v>
      </c>
      <c r="N620" s="451">
        <f t="shared" si="24"/>
        <v>8.7203971063042882</v>
      </c>
    </row>
    <row r="621" spans="1:14">
      <c r="A621" s="444">
        <v>31622</v>
      </c>
      <c r="B621" s="52">
        <f>+'2.- Base'!B621</f>
        <v>616</v>
      </c>
      <c r="C621" s="334">
        <f>+'2.- Base'!C621</f>
        <v>31622</v>
      </c>
      <c r="D621" s="81" t="str">
        <f>+'2.- Base'!D621</f>
        <v>Broncoscopía</v>
      </c>
      <c r="E621" s="335">
        <f>+'2.- Base'!G621</f>
        <v>185.71878855218856</v>
      </c>
      <c r="F621" s="335">
        <f>+'2.- Base'!N621</f>
        <v>185.71878855218856</v>
      </c>
      <c r="G621" s="335">
        <f>VLOOKUP(C621,'2.- Base'!$C$6:$G$2390,5,0)</f>
        <v>185.71878855218856</v>
      </c>
      <c r="H621" s="335">
        <f>VLOOKUP(C621,'2.- Base'!J621:N3005,5,0)</f>
        <v>185.71878855218856</v>
      </c>
      <c r="J621" s="335">
        <v>2.3477703592430714</v>
      </c>
      <c r="K621" s="335">
        <v>2.4515747995632751</v>
      </c>
      <c r="L621" s="441"/>
      <c r="M621" s="451">
        <f t="shared" si="29"/>
        <v>188.06655891143163</v>
      </c>
      <c r="N621" s="451">
        <f t="shared" si="24"/>
        <v>188.17036335175183</v>
      </c>
    </row>
    <row r="622" spans="1:14">
      <c r="A622" s="444">
        <v>31624</v>
      </c>
      <c r="B622" s="52">
        <f>+'2.- Base'!B622</f>
        <v>617</v>
      </c>
      <c r="C622" s="334">
        <f>+'2.- Base'!C622</f>
        <v>31624</v>
      </c>
      <c r="D622" s="81" t="str">
        <f>+'2.- Base'!D622</f>
        <v>Broncoscopía con lavado bronquioalveolar</v>
      </c>
      <c r="E622" s="335">
        <f>+'2.- Base'!G622</f>
        <v>242.26850782828282</v>
      </c>
      <c r="F622" s="335">
        <f>+'2.- Base'!N622</f>
        <v>242.26850782828282</v>
      </c>
      <c r="G622" s="335">
        <f>VLOOKUP(C622,'2.- Base'!$C$6:$G$2390,5,0)</f>
        <v>242.26850782828282</v>
      </c>
      <c r="H622" s="335">
        <f>VLOOKUP(C622,'2.- Base'!J622:N3006,5,0)</f>
        <v>242.26850782828282</v>
      </c>
      <c r="J622" s="335">
        <v>3.5216555388645929</v>
      </c>
      <c r="K622" s="335">
        <v>3.6773621993448842</v>
      </c>
      <c r="L622" s="441"/>
      <c r="M622" s="451">
        <f t="shared" si="29"/>
        <v>245.79016336714741</v>
      </c>
      <c r="N622" s="451">
        <f t="shared" si="24"/>
        <v>245.94587002762771</v>
      </c>
    </row>
    <row r="623" spans="1:14" ht="25.5">
      <c r="A623" s="444">
        <v>31645</v>
      </c>
      <c r="B623" s="52">
        <f>+'2.- Base'!B623</f>
        <v>618</v>
      </c>
      <c r="C623" s="334">
        <f>+'2.- Base'!C623</f>
        <v>31645</v>
      </c>
      <c r="D623" s="81" t="str">
        <f>+'2.- Base'!D623</f>
        <v>Broncoscopía con aspiracion terapeutica del arbol bronquial (ej drenaje de absceso pulmonar). Procedimiento inicial.</v>
      </c>
      <c r="E623" s="335">
        <f>+'2.- Base'!G623</f>
        <v>252.47336746632999</v>
      </c>
      <c r="F623" s="335">
        <f>+'2.- Base'!N623</f>
        <v>252.47336746632999</v>
      </c>
      <c r="G623" s="335">
        <f>VLOOKUP(C623,'2.- Base'!$C$6:$G$2390,5,0)</f>
        <v>252.47336746632999</v>
      </c>
      <c r="H623" s="335">
        <f>VLOOKUP(C623,'2.- Base'!J623:N3007,5,0)</f>
        <v>252.47336746632999</v>
      </c>
      <c r="J623" s="335">
        <v>4.4459625597160084</v>
      </c>
      <c r="K623" s="335">
        <v>4.6535714403563588</v>
      </c>
      <c r="L623" s="441"/>
      <c r="M623" s="451">
        <f t="shared" si="29"/>
        <v>256.919330026046</v>
      </c>
      <c r="N623" s="451">
        <f t="shared" si="24"/>
        <v>257.12693890668635</v>
      </c>
    </row>
    <row r="624" spans="1:14">
      <c r="A624" s="444">
        <v>31750</v>
      </c>
      <c r="B624" s="52">
        <f>+'2.- Base'!B624</f>
        <v>619</v>
      </c>
      <c r="C624" s="334">
        <f>+'2.- Base'!C624</f>
        <v>31750</v>
      </c>
      <c r="D624" s="81" t="str">
        <f>+'2.- Base'!D624</f>
        <v>Traqueoplastía</v>
      </c>
      <c r="E624" s="335" t="s">
        <v>3270</v>
      </c>
      <c r="F624" s="335">
        <f>+'2.- Base'!N624</f>
        <v>263.92423186307514</v>
      </c>
      <c r="G624" s="335" t="str">
        <f>E624</f>
        <v>NC</v>
      </c>
      <c r="H624" s="335">
        <f>VLOOKUP(C624,'2.- Base'!J624:N3008,5,0)</f>
        <v>263.92423186307514</v>
      </c>
      <c r="J624" s="335" t="s">
        <v>3270</v>
      </c>
      <c r="K624" s="335">
        <v>56.442469809817055</v>
      </c>
      <c r="L624" s="441"/>
      <c r="M624" s="335" t="str">
        <f>G624</f>
        <v>NC</v>
      </c>
      <c r="N624" s="451">
        <f t="shared" si="24"/>
        <v>320.36670167289219</v>
      </c>
    </row>
    <row r="625" spans="1:14">
      <c r="A625" s="444">
        <v>31766</v>
      </c>
      <c r="B625" s="52">
        <f>+'2.- Base'!B625</f>
        <v>620</v>
      </c>
      <c r="C625" s="334">
        <f>+'2.- Base'!C625</f>
        <v>31766</v>
      </c>
      <c r="D625" s="81" t="str">
        <f>+'2.- Base'!D625</f>
        <v>Reconstrucción de carina traqueal</v>
      </c>
      <c r="E625" s="335">
        <f>+'2.- Base'!G625</f>
        <v>369.3832318630752</v>
      </c>
      <c r="F625" s="335">
        <f>+'2.- Base'!N625</f>
        <v>369.3832318630752</v>
      </c>
      <c r="G625" s="335">
        <f>VLOOKUP(C625,'2.- Base'!$C$6:$G$2390,5,0)</f>
        <v>369.3832318630752</v>
      </c>
      <c r="H625" s="335">
        <f>VLOOKUP(C625,'2.- Base'!J625:N3009,5,0)</f>
        <v>369.3832318630752</v>
      </c>
      <c r="J625" s="335">
        <v>46.722569550172182</v>
      </c>
      <c r="K625" s="335">
        <v>48.733608515440665</v>
      </c>
      <c r="L625" s="441"/>
      <c r="M625" s="451">
        <f>G625+J625</f>
        <v>416.10580141324738</v>
      </c>
      <c r="N625" s="451">
        <f t="shared" si="24"/>
        <v>418.11684037851586</v>
      </c>
    </row>
    <row r="626" spans="1:14">
      <c r="A626" s="444">
        <v>31770</v>
      </c>
      <c r="B626" s="52">
        <f>+'2.- Base'!B626</f>
        <v>621</v>
      </c>
      <c r="C626" s="334">
        <f>+'2.- Base'!C626</f>
        <v>31770</v>
      </c>
      <c r="D626" s="81" t="str">
        <f>+'2.- Base'!D626</f>
        <v>Broncoplastía</v>
      </c>
      <c r="E626" s="335">
        <f>+'2.- Base'!G626</f>
        <v>369.3832318630752</v>
      </c>
      <c r="F626" s="335">
        <f>+'2.- Base'!N626</f>
        <v>369.3832318630752</v>
      </c>
      <c r="G626" s="335">
        <f>VLOOKUP(C626,'2.- Base'!$C$6:$G$2390,5,0)</f>
        <v>369.3832318630752</v>
      </c>
      <c r="H626" s="335">
        <f>VLOOKUP(C626,'2.- Base'!J626:N3010,5,0)</f>
        <v>369.3832318630752</v>
      </c>
      <c r="J626" s="335">
        <v>46.722569550172182</v>
      </c>
      <c r="K626" s="335">
        <v>48.733608515440665</v>
      </c>
      <c r="L626" s="441"/>
      <c r="M626" s="451">
        <f>G626+J626</f>
        <v>416.10580141324738</v>
      </c>
      <c r="N626" s="451">
        <f t="shared" si="24"/>
        <v>418.11684037851586</v>
      </c>
    </row>
    <row r="627" spans="1:14">
      <c r="A627" s="444">
        <v>31785</v>
      </c>
      <c r="B627" s="52">
        <f>+'2.- Base'!B627</f>
        <v>622</v>
      </c>
      <c r="C627" s="334">
        <f>+'2.- Base'!C627</f>
        <v>31785</v>
      </c>
      <c r="D627" s="81" t="str">
        <f>+'2.- Base'!D627</f>
        <v>Excisión de tumor traqueal o carcinoma cervical</v>
      </c>
      <c r="E627" s="335" t="s">
        <v>3270</v>
      </c>
      <c r="F627" s="335">
        <f>+'2.- Base'!N627</f>
        <v>469.11424852974176</v>
      </c>
      <c r="G627" s="335" t="str">
        <f>E627</f>
        <v>NC</v>
      </c>
      <c r="H627" s="335">
        <f>VLOOKUP(C627,'2.- Base'!J627:N3011,5,0)</f>
        <v>469.11424852974176</v>
      </c>
      <c r="J627" s="335" t="s">
        <v>3270</v>
      </c>
      <c r="K627" s="335">
        <v>56.442469809817112</v>
      </c>
      <c r="L627" s="441"/>
      <c r="M627" s="335" t="str">
        <f>G627</f>
        <v>NC</v>
      </c>
      <c r="N627" s="451">
        <f t="shared" si="24"/>
        <v>525.55671833955887</v>
      </c>
    </row>
    <row r="628" spans="1:14">
      <c r="A628" s="444">
        <v>31800</v>
      </c>
      <c r="B628" s="52">
        <f>+'2.- Base'!B628</f>
        <v>623</v>
      </c>
      <c r="C628" s="334">
        <f>+'2.- Base'!C628</f>
        <v>31800</v>
      </c>
      <c r="D628" s="81" t="str">
        <f>+'2.- Base'!D628</f>
        <v>Sutura de herida o lesión traqueal</v>
      </c>
      <c r="E628" s="335">
        <f>+'2.- Base'!G628</f>
        <v>266.7828404601571</v>
      </c>
      <c r="F628" s="335">
        <f>+'2.- Base'!N628</f>
        <v>266.7828404601571</v>
      </c>
      <c r="G628" s="335">
        <f>VLOOKUP(C628,'2.- Base'!$C$6:$G$2390,5,0)</f>
        <v>266.7828404601571</v>
      </c>
      <c r="H628" s="335">
        <f>VLOOKUP(C628,'2.- Base'!J628:N3012,5,0)</f>
        <v>266.7828404601571</v>
      </c>
      <c r="J628" s="335">
        <v>13.104160988509193</v>
      </c>
      <c r="K628" s="335">
        <v>13.647685033176344</v>
      </c>
      <c r="L628" s="441"/>
      <c r="M628" s="451">
        <f>G628+J628</f>
        <v>279.8870014486663</v>
      </c>
      <c r="N628" s="451">
        <f t="shared" si="24"/>
        <v>280.43052549333345</v>
      </c>
    </row>
    <row r="629" spans="1:14">
      <c r="A629" s="444">
        <v>31820</v>
      </c>
      <c r="B629" s="52">
        <f>+'2.- Base'!B629</f>
        <v>624</v>
      </c>
      <c r="C629" s="334">
        <f>+'2.- Base'!C629</f>
        <v>31820</v>
      </c>
      <c r="D629" s="81" t="str">
        <f>+'2.- Base'!D629</f>
        <v>Cierre quirúrgico de Traqueostomía o fístula</v>
      </c>
      <c r="E629" s="335" t="s">
        <v>3270</v>
      </c>
      <c r="F629" s="335">
        <f>+'2.- Base'!N629</f>
        <v>260.11747570145906</v>
      </c>
      <c r="G629" s="335" t="str">
        <f>E629</f>
        <v>NC</v>
      </c>
      <c r="H629" s="335">
        <f>VLOOKUP(C629,'2.- Base'!J629:N3013,5,0)</f>
        <v>260.11747570145906</v>
      </c>
      <c r="J629" s="335" t="s">
        <v>3270</v>
      </c>
      <c r="K629" s="335">
        <v>15.721637617233853</v>
      </c>
      <c r="L629" s="441"/>
      <c r="M629" s="335" t="str">
        <f>G629</f>
        <v>NC</v>
      </c>
      <c r="N629" s="451">
        <f t="shared" si="24"/>
        <v>275.83911331869291</v>
      </c>
    </row>
    <row r="630" spans="1:14">
      <c r="A630" s="444">
        <v>31830</v>
      </c>
      <c r="B630" s="52">
        <f>+'2.- Base'!B630</f>
        <v>625</v>
      </c>
      <c r="C630" s="334">
        <f>+'2.- Base'!C630</f>
        <v>31830</v>
      </c>
      <c r="D630" s="81" t="str">
        <f>+'2.- Base'!D630</f>
        <v>Revisión de cicatriz de Traqueostomía (en sala de operaciones)</v>
      </c>
      <c r="E630" s="335">
        <f>+'2.- Base'!G630</f>
        <v>201.07010784511786</v>
      </c>
      <c r="F630" s="335">
        <f>+'2.- Base'!N630</f>
        <v>201.07010784511786</v>
      </c>
      <c r="G630" s="335">
        <f>VLOOKUP(C630,'2.- Base'!$C$6:$G$2390,5,0)</f>
        <v>201.07010784511786</v>
      </c>
      <c r="H630" s="335">
        <f>VLOOKUP(C630,'2.- Base'!J630:N3014,5,0)</f>
        <v>201.07010784511786</v>
      </c>
      <c r="J630" s="335">
        <v>9.3687822594355339</v>
      </c>
      <c r="K630" s="335">
        <v>9.7492490907025342</v>
      </c>
      <c r="L630" s="441"/>
      <c r="M630" s="451">
        <f t="shared" ref="M630:M643" si="30">G630+J630</f>
        <v>210.43889010455339</v>
      </c>
      <c r="N630" s="451">
        <f t="shared" si="24"/>
        <v>210.81935693582039</v>
      </c>
    </row>
    <row r="631" spans="1:14">
      <c r="A631" s="444">
        <v>32005</v>
      </c>
      <c r="B631" s="52">
        <f>+'2.- Base'!B631</f>
        <v>626</v>
      </c>
      <c r="C631" s="334">
        <f>+'2.- Base'!C631</f>
        <v>32005</v>
      </c>
      <c r="D631" s="81" t="str">
        <f>+'2.- Base'!D631</f>
        <v>Pleurodesis</v>
      </c>
      <c r="E631" s="335">
        <f>+'2.- Base'!G631</f>
        <v>29.663007828282826</v>
      </c>
      <c r="F631" s="335">
        <f>+'2.- Base'!N631</f>
        <v>29.663007828282826</v>
      </c>
      <c r="G631" s="335">
        <f>VLOOKUP(C631,'2.- Base'!$C$6:$G$2390,5,0)</f>
        <v>29.663007828282826</v>
      </c>
      <c r="H631" s="335">
        <f>VLOOKUP(C631,'2.- Base'!J631:N3015,5,0)</f>
        <v>29.663007828282826</v>
      </c>
      <c r="J631" s="335">
        <v>2.8254448666636129</v>
      </c>
      <c r="K631" s="335">
        <v>2.955420134871769</v>
      </c>
      <c r="L631" s="441"/>
      <c r="M631" s="451">
        <f t="shared" si="30"/>
        <v>32.488452694946439</v>
      </c>
      <c r="N631" s="451">
        <f t="shared" si="24"/>
        <v>32.618427963154595</v>
      </c>
    </row>
    <row r="632" spans="1:14">
      <c r="A632" s="444">
        <v>32035</v>
      </c>
      <c r="B632" s="52">
        <f>+'2.- Base'!B632</f>
        <v>627</v>
      </c>
      <c r="C632" s="334">
        <f>+'2.- Base'!C632</f>
        <v>32035</v>
      </c>
      <c r="D632" s="81" t="str">
        <f>+'2.- Base'!D632</f>
        <v>Toracostomía, para drenaje de empiema</v>
      </c>
      <c r="E632" s="335">
        <f>+'2.- Base'!G632</f>
        <v>29.663007828282826</v>
      </c>
      <c r="F632" s="335">
        <f>+'2.- Base'!N632</f>
        <v>29.663007828282826</v>
      </c>
      <c r="G632" s="335">
        <f>VLOOKUP(C632,'2.- Base'!$C$6:$G$2390,5,0)</f>
        <v>29.663007828282826</v>
      </c>
      <c r="H632" s="335">
        <f>VLOOKUP(C632,'2.- Base'!J632:N3016,5,0)</f>
        <v>29.663007828282826</v>
      </c>
      <c r="J632" s="335">
        <v>2.8254448666636129</v>
      </c>
      <c r="K632" s="335">
        <v>2.955420134871769</v>
      </c>
      <c r="L632" s="441"/>
      <c r="M632" s="451">
        <f t="shared" si="30"/>
        <v>32.488452694946439</v>
      </c>
      <c r="N632" s="451">
        <f t="shared" si="24"/>
        <v>32.618427963154595</v>
      </c>
    </row>
    <row r="633" spans="1:14">
      <c r="A633" s="444">
        <v>32095</v>
      </c>
      <c r="B633" s="52">
        <f>+'2.- Base'!B633</f>
        <v>628</v>
      </c>
      <c r="C633" s="334">
        <f>+'2.- Base'!C633</f>
        <v>32095</v>
      </c>
      <c r="D633" s="81" t="str">
        <f>+'2.- Base'!D633</f>
        <v>Toracotomía, limitada, para biopsia pulmonar o pleural</v>
      </c>
      <c r="E633" s="335">
        <f>+'2.- Base'!G633</f>
        <v>29.829884932659933</v>
      </c>
      <c r="F633" s="335">
        <f>+'2.- Base'!N633</f>
        <v>29.829884932659933</v>
      </c>
      <c r="G633" s="335">
        <f>VLOOKUP(C633,'2.- Base'!$C$6:$G$2390,5,0)</f>
        <v>29.829884932659933</v>
      </c>
      <c r="H633" s="335">
        <f>VLOOKUP(C633,'2.- Base'!J633:N3017,5,0)</f>
        <v>29.829884932659933</v>
      </c>
      <c r="J633" s="335">
        <v>130.99832880546037</v>
      </c>
      <c r="K633" s="335">
        <v>138.53633992623239</v>
      </c>
      <c r="L633" s="441"/>
      <c r="M633" s="451">
        <f t="shared" si="30"/>
        <v>160.8282137381203</v>
      </c>
      <c r="N633" s="451">
        <f t="shared" si="24"/>
        <v>168.36622485889231</v>
      </c>
    </row>
    <row r="634" spans="1:14">
      <c r="A634" s="444">
        <v>32200</v>
      </c>
      <c r="B634" s="52">
        <f>+'2.- Base'!B634</f>
        <v>629</v>
      </c>
      <c r="C634" s="334">
        <f>+'2.- Base'!C634</f>
        <v>32200</v>
      </c>
      <c r="D634" s="81" t="str">
        <f>+'2.- Base'!D634</f>
        <v>Neumonostomía; para drenaje a cielo abierto de absceso o quiste</v>
      </c>
      <c r="E634" s="335">
        <f>+'2.- Base'!G634</f>
        <v>367.91963758698097</v>
      </c>
      <c r="F634" s="335">
        <f>+'2.- Base'!N634</f>
        <v>367.91963758698097</v>
      </c>
      <c r="G634" s="335">
        <f>VLOOKUP(C634,'2.- Base'!$C$6:$G$2390,5,0)</f>
        <v>367.91963758698097</v>
      </c>
      <c r="H634" s="335">
        <f>VLOOKUP(C634,'2.- Base'!J634:N3018,5,0)</f>
        <v>367.91963758698097</v>
      </c>
      <c r="J634" s="335">
        <v>35.516433362951091</v>
      </c>
      <c r="K634" s="335">
        <v>37.038300688019206</v>
      </c>
      <c r="L634" s="441"/>
      <c r="M634" s="451">
        <f t="shared" si="30"/>
        <v>403.43607094993206</v>
      </c>
      <c r="N634" s="451">
        <f t="shared" si="24"/>
        <v>404.95793827500017</v>
      </c>
    </row>
    <row r="635" spans="1:14">
      <c r="A635" s="444">
        <v>32201</v>
      </c>
      <c r="B635" s="52">
        <f>+'2.- Base'!B635</f>
        <v>630</v>
      </c>
      <c r="C635" s="334">
        <f>+'2.- Base'!C635</f>
        <v>32201</v>
      </c>
      <c r="D635" s="81" t="str">
        <f>+'2.- Base'!D635</f>
        <v>Neumonostomía; con drenaje percutáneo de absceso o quiste</v>
      </c>
      <c r="E635" s="335">
        <f>+'2.- Base'!G635</f>
        <v>367.91963758698097</v>
      </c>
      <c r="F635" s="335">
        <f>+'2.- Base'!N635</f>
        <v>367.91963758698097</v>
      </c>
      <c r="G635" s="335">
        <f>VLOOKUP(C635,'2.- Base'!$C$6:$G$2390,5,0)</f>
        <v>367.91963758698097</v>
      </c>
      <c r="H635" s="335">
        <f>VLOOKUP(C635,'2.- Base'!J635:N3019,5,0)</f>
        <v>367.91963758698097</v>
      </c>
      <c r="J635" s="335">
        <v>35.516433362951091</v>
      </c>
      <c r="K635" s="335">
        <v>37.038300688019206</v>
      </c>
      <c r="L635" s="441"/>
      <c r="M635" s="451">
        <f t="shared" si="30"/>
        <v>403.43607094993206</v>
      </c>
      <c r="N635" s="451">
        <f t="shared" si="24"/>
        <v>404.95793827500017</v>
      </c>
    </row>
    <row r="636" spans="1:14">
      <c r="A636" s="444">
        <v>32220</v>
      </c>
      <c r="B636" s="52">
        <f>+'2.- Base'!B636</f>
        <v>631</v>
      </c>
      <c r="C636" s="334">
        <f>+'2.- Base'!C636</f>
        <v>32220</v>
      </c>
      <c r="D636" s="81" t="str">
        <f>+'2.- Base'!D636</f>
        <v>Decorticación pulmonar total</v>
      </c>
      <c r="E636" s="335">
        <f>+'2.- Base'!G636</f>
        <v>369.3832318630752</v>
      </c>
      <c r="F636" s="335">
        <f>+'2.- Base'!N636</f>
        <v>369.3832318630752</v>
      </c>
      <c r="G636" s="335">
        <f>VLOOKUP(C636,'2.- Base'!$C$6:$G$2390,5,0)</f>
        <v>369.3832318630752</v>
      </c>
      <c r="H636" s="335">
        <f>VLOOKUP(C636,'2.- Base'!J636:N3020,5,0)</f>
        <v>369.3832318630752</v>
      </c>
      <c r="J636" s="335">
        <v>46.722569550172182</v>
      </c>
      <c r="K636" s="335">
        <v>48.733608515440665</v>
      </c>
      <c r="L636" s="441"/>
      <c r="M636" s="451">
        <f t="shared" si="30"/>
        <v>416.10580141324738</v>
      </c>
      <c r="N636" s="451">
        <f t="shared" si="24"/>
        <v>418.11684037851586</v>
      </c>
    </row>
    <row r="637" spans="1:14">
      <c r="A637" s="444">
        <v>32225</v>
      </c>
      <c r="B637" s="52">
        <f>+'2.- Base'!B637</f>
        <v>632</v>
      </c>
      <c r="C637" s="334">
        <f>+'2.- Base'!C637</f>
        <v>32225</v>
      </c>
      <c r="D637" s="81" t="str">
        <f>+'2.- Base'!D637</f>
        <v>Decorticación pulmonar parcial</v>
      </c>
      <c r="E637" s="335">
        <f>+'2.- Base'!G637</f>
        <v>367.91963758698097</v>
      </c>
      <c r="F637" s="335">
        <f>+'2.- Base'!N637</f>
        <v>367.91963758698097</v>
      </c>
      <c r="G637" s="335">
        <f>VLOOKUP(C637,'2.- Base'!$C$6:$G$2390,5,0)</f>
        <v>367.91963758698097</v>
      </c>
      <c r="H637" s="335">
        <f>VLOOKUP(C637,'2.- Base'!J637:N3021,5,0)</f>
        <v>367.91963758698097</v>
      </c>
      <c r="J637" s="335">
        <v>35.516433362951091</v>
      </c>
      <c r="K637" s="335">
        <v>37.038300688019206</v>
      </c>
      <c r="L637" s="441"/>
      <c r="M637" s="451">
        <f t="shared" si="30"/>
        <v>403.43607094993206</v>
      </c>
      <c r="N637" s="451">
        <f t="shared" si="24"/>
        <v>404.95793827500017</v>
      </c>
    </row>
    <row r="638" spans="1:14">
      <c r="A638" s="444">
        <v>32310</v>
      </c>
      <c r="B638" s="52">
        <f>+'2.- Base'!B638</f>
        <v>633</v>
      </c>
      <c r="C638" s="334">
        <f>+'2.- Base'!C638</f>
        <v>32310</v>
      </c>
      <c r="D638" s="81" t="str">
        <f>+'2.- Base'!D638</f>
        <v>Pleurectomía parietal</v>
      </c>
      <c r="E638" s="335">
        <f>+'2.- Base'!G638</f>
        <v>435.26515425364767</v>
      </c>
      <c r="F638" s="335">
        <f>+'2.- Base'!N638</f>
        <v>435.26515425364767</v>
      </c>
      <c r="G638" s="335">
        <f>VLOOKUP(C638,'2.- Base'!$C$6:$G$2390,5,0)</f>
        <v>435.26515425364767</v>
      </c>
      <c r="H638" s="335">
        <f>VLOOKUP(C638,'2.- Base'!J638:N3022,5,0)</f>
        <v>435.26515425364767</v>
      </c>
      <c r="J638" s="335">
        <v>35.516433362951091</v>
      </c>
      <c r="K638" s="335">
        <v>37.038300688019206</v>
      </c>
      <c r="L638" s="441"/>
      <c r="M638" s="451">
        <f t="shared" si="30"/>
        <v>470.78158761659876</v>
      </c>
      <c r="N638" s="451">
        <f t="shared" si="24"/>
        <v>472.30345494166687</v>
      </c>
    </row>
    <row r="639" spans="1:14">
      <c r="A639" s="444">
        <v>32320</v>
      </c>
      <c r="B639" s="52">
        <f>+'2.- Base'!B639</f>
        <v>634</v>
      </c>
      <c r="C639" s="334">
        <f>+'2.- Base'!C639</f>
        <v>32320</v>
      </c>
      <c r="D639" s="81" t="str">
        <f>+'2.- Base'!D639</f>
        <v>Decorticación y Pleurectomía parietal</v>
      </c>
      <c r="E639" s="335">
        <f>+'2.- Base'!G639</f>
        <v>469.72474852974182</v>
      </c>
      <c r="F639" s="335">
        <f>+'2.- Base'!N639</f>
        <v>469.72474852974182</v>
      </c>
      <c r="G639" s="335">
        <f>VLOOKUP(C639,'2.- Base'!$C$6:$G$2390,5,0)</f>
        <v>469.72474852974182</v>
      </c>
      <c r="H639" s="335">
        <f>VLOOKUP(C639,'2.- Base'!J639:N3023,5,0)</f>
        <v>469.72474852974182</v>
      </c>
      <c r="J639" s="335">
        <v>46.722569550172182</v>
      </c>
      <c r="K639" s="335">
        <v>48.733608515440608</v>
      </c>
      <c r="L639" s="441"/>
      <c r="M639" s="451">
        <f t="shared" si="30"/>
        <v>516.447318079914</v>
      </c>
      <c r="N639" s="451">
        <f t="shared" si="24"/>
        <v>518.45835704518242</v>
      </c>
    </row>
    <row r="640" spans="1:14">
      <c r="A640" s="444">
        <v>32400</v>
      </c>
      <c r="B640" s="52">
        <f>+'2.- Base'!B640</f>
        <v>635</v>
      </c>
      <c r="C640" s="334">
        <f>+'2.- Base'!C640</f>
        <v>32400</v>
      </c>
      <c r="D640" s="81" t="str">
        <f>+'2.- Base'!D640</f>
        <v>Biopsia de pleura percutánea</v>
      </c>
      <c r="E640" s="335">
        <f>+'2.- Base'!G640</f>
        <v>18.276288552188554</v>
      </c>
      <c r="F640" s="335">
        <f>+'2.- Base'!N640</f>
        <v>18.276288552188554</v>
      </c>
      <c r="G640" s="335">
        <f>VLOOKUP(C640,'2.- Base'!$C$6:$G$2390,5,0)</f>
        <v>18.276288552188554</v>
      </c>
      <c r="H640" s="335">
        <f>VLOOKUP(C640,'2.- Base'!J640:N3024,5,0)</f>
        <v>18.276288552188554</v>
      </c>
      <c r="J640" s="335">
        <v>1.8836299111090717</v>
      </c>
      <c r="K640" s="335">
        <v>1.9702800899145103</v>
      </c>
      <c r="L640" s="441"/>
      <c r="M640" s="451">
        <f t="shared" si="30"/>
        <v>20.159918463297625</v>
      </c>
      <c r="N640" s="451">
        <f t="shared" si="24"/>
        <v>20.246568642103064</v>
      </c>
    </row>
    <row r="641" spans="1:14">
      <c r="A641" s="444">
        <v>32405</v>
      </c>
      <c r="B641" s="52">
        <f>+'2.- Base'!B641</f>
        <v>636</v>
      </c>
      <c r="C641" s="334">
        <f>+'2.- Base'!C641</f>
        <v>32405</v>
      </c>
      <c r="D641" s="81" t="str">
        <f>+'2.- Base'!D641</f>
        <v>Biopsia, pulmón o mediastino, aguja percutánea</v>
      </c>
      <c r="E641" s="335">
        <f>+'2.- Base'!G641</f>
        <v>18.359727104377104</v>
      </c>
      <c r="F641" s="335">
        <f>+'2.- Base'!N641</f>
        <v>18.359727104377104</v>
      </c>
      <c r="G641" s="335">
        <f>VLOOKUP(C641,'2.- Base'!$C$6:$G$2390,5,0)</f>
        <v>18.359727104377104</v>
      </c>
      <c r="H641" s="335">
        <f>VLOOKUP(C641,'2.- Base'!J641:N3025,5,0)</f>
        <v>18.359727104377104</v>
      </c>
      <c r="J641" s="335">
        <v>69.108403766980913</v>
      </c>
      <c r="K641" s="335">
        <v>73.075778041071445</v>
      </c>
      <c r="L641" s="441"/>
      <c r="M641" s="451">
        <f t="shared" si="30"/>
        <v>87.468130871358014</v>
      </c>
      <c r="N641" s="451">
        <f t="shared" si="24"/>
        <v>91.435505145448545</v>
      </c>
    </row>
    <row r="642" spans="1:14">
      <c r="A642" s="444">
        <v>32420</v>
      </c>
      <c r="B642" s="52">
        <f>+'2.- Base'!B642</f>
        <v>637</v>
      </c>
      <c r="C642" s="334">
        <f>+'2.- Base'!C642</f>
        <v>32420</v>
      </c>
      <c r="D642" s="81" t="str">
        <f>+'2.- Base'!D642</f>
        <v>Neumocentesis</v>
      </c>
      <c r="E642" s="335">
        <f>+'2.- Base'!G642</f>
        <v>29.829884932659933</v>
      </c>
      <c r="F642" s="335">
        <f>+'2.- Base'!N642</f>
        <v>29.829884932659933</v>
      </c>
      <c r="G642" s="335">
        <f>VLOOKUP(C642,'2.- Base'!$C$6:$G$2390,5,0)</f>
        <v>29.829884932659933</v>
      </c>
      <c r="H642" s="335">
        <f>VLOOKUP(C642,'2.- Base'!J642:N3026,5,0)</f>
        <v>29.829884932659933</v>
      </c>
      <c r="J642" s="335">
        <v>130.99832880546037</v>
      </c>
      <c r="K642" s="335">
        <v>138.53633992623239</v>
      </c>
      <c r="L642" s="441"/>
      <c r="M642" s="451">
        <f t="shared" si="30"/>
        <v>160.8282137381203</v>
      </c>
      <c r="N642" s="451">
        <f t="shared" si="24"/>
        <v>168.36622485889231</v>
      </c>
    </row>
    <row r="643" spans="1:14">
      <c r="A643" s="444">
        <v>32421</v>
      </c>
      <c r="B643" s="52">
        <f>+'2.- Base'!B643</f>
        <v>638</v>
      </c>
      <c r="C643" s="334">
        <f>+'2.- Base'!C643</f>
        <v>32421</v>
      </c>
      <c r="D643" s="81" t="str">
        <f>+'2.- Base'!D643</f>
        <v>Toracocentesis</v>
      </c>
      <c r="E643" s="335">
        <f>+'2.- Base'!G643</f>
        <v>29.600428914141414</v>
      </c>
      <c r="F643" s="335">
        <f>+'2.- Base'!N643</f>
        <v>29.600428914141414</v>
      </c>
      <c r="G643" s="335">
        <f>VLOOKUP(C643,'2.- Base'!$C$6:$G$2390,5,0)</f>
        <v>29.600428914141414</v>
      </c>
      <c r="H643" s="335">
        <f>VLOOKUP(C643,'2.- Base'!J643:N3027,5,0)</f>
        <v>29.600428914141414</v>
      </c>
      <c r="J643" s="335">
        <v>1.3188514062925805</v>
      </c>
      <c r="K643" s="335">
        <v>1.3766181921628728</v>
      </c>
      <c r="L643" s="441"/>
      <c r="M643" s="451">
        <f t="shared" si="30"/>
        <v>30.919280320433995</v>
      </c>
      <c r="N643" s="451">
        <f t="shared" si="24"/>
        <v>30.977047106304287</v>
      </c>
    </row>
    <row r="644" spans="1:14">
      <c r="A644" s="444">
        <v>32440</v>
      </c>
      <c r="B644" s="52">
        <f>+'2.- Base'!B644</f>
        <v>639</v>
      </c>
      <c r="C644" s="334">
        <f>+'2.- Base'!C644</f>
        <v>32440</v>
      </c>
      <c r="D644" s="81" t="str">
        <f>+'2.- Base'!D644</f>
        <v>Neumonectomía</v>
      </c>
      <c r="E644" s="335" t="s">
        <v>3270</v>
      </c>
      <c r="F644" s="335">
        <f>+'2.- Base'!N644</f>
        <v>359.5691375869809</v>
      </c>
      <c r="G644" s="335" t="str">
        <f>E644</f>
        <v>NC</v>
      </c>
      <c r="H644" s="335">
        <f>VLOOKUP(C644,'2.- Base'!J644:N3028,5,0)</f>
        <v>359.5691375869809</v>
      </c>
      <c r="J644" s="335" t="s">
        <v>3270</v>
      </c>
      <c r="K644" s="335">
        <v>42.86885907895595</v>
      </c>
      <c r="L644" s="441"/>
      <c r="M644" s="335" t="str">
        <f>G644</f>
        <v>NC</v>
      </c>
      <c r="N644" s="451">
        <f t="shared" si="24"/>
        <v>402.43799666593685</v>
      </c>
    </row>
    <row r="645" spans="1:14">
      <c r="A645" s="444">
        <v>32442</v>
      </c>
      <c r="B645" s="52">
        <f>+'2.- Base'!B645</f>
        <v>640</v>
      </c>
      <c r="C645" s="334">
        <f>+'2.- Base'!C645</f>
        <v>32442</v>
      </c>
      <c r="D645" s="81" t="str">
        <f>+'2.- Base'!D645</f>
        <v>Neumonectomía total con resección de segmento de tráquea</v>
      </c>
      <c r="E645" s="335" t="s">
        <v>3270</v>
      </c>
      <c r="F645" s="335">
        <f>+'2.- Base'!N645</f>
        <v>363.9599204152637</v>
      </c>
      <c r="G645" s="335" t="str">
        <f>E645</f>
        <v>NC</v>
      </c>
      <c r="H645" s="335">
        <f>VLOOKUP(C645,'2.- Base'!J645:N3029,5,0)</f>
        <v>363.9599204152637</v>
      </c>
      <c r="J645" s="335" t="s">
        <v>3270</v>
      </c>
      <c r="K645" s="335">
        <v>83.589691271539152</v>
      </c>
      <c r="L645" s="441"/>
      <c r="M645" s="335" t="str">
        <f>G645</f>
        <v>NC</v>
      </c>
      <c r="N645" s="451">
        <f t="shared" si="24"/>
        <v>447.54961168680285</v>
      </c>
    </row>
    <row r="646" spans="1:14">
      <c r="A646" s="444">
        <v>32480</v>
      </c>
      <c r="B646" s="52">
        <f>+'2.- Base'!B646</f>
        <v>641</v>
      </c>
      <c r="C646" s="334">
        <f>+'2.- Base'!C646</f>
        <v>32480</v>
      </c>
      <c r="D646" s="81" t="str">
        <f>+'2.- Base'!D646</f>
        <v>Lobectomía</v>
      </c>
      <c r="E646" s="335">
        <f>+'2.- Base'!G646</f>
        <v>367.91963758698097</v>
      </c>
      <c r="F646" s="335">
        <f>+'2.- Base'!N646</f>
        <v>367.91963758698097</v>
      </c>
      <c r="G646" s="335">
        <f>VLOOKUP(C646,'2.- Base'!$C$6:$G$2390,5,0)</f>
        <v>367.91963758698097</v>
      </c>
      <c r="H646" s="335">
        <f>VLOOKUP(C646,'2.- Base'!J646:N3030,5,0)</f>
        <v>367.91963758698097</v>
      </c>
      <c r="J646" s="335">
        <v>35.516433362951091</v>
      </c>
      <c r="K646" s="335">
        <v>37.038300688019206</v>
      </c>
      <c r="L646" s="441"/>
      <c r="M646" s="451">
        <f t="shared" ref="M646:M654" si="31">G646+J646</f>
        <v>403.43607094993206</v>
      </c>
      <c r="N646" s="451">
        <f t="shared" si="24"/>
        <v>404.95793827500017</v>
      </c>
    </row>
    <row r="647" spans="1:14">
      <c r="A647" s="444">
        <v>32482</v>
      </c>
      <c r="B647" s="52">
        <f>+'2.- Base'!B647</f>
        <v>642</v>
      </c>
      <c r="C647" s="334">
        <f>+'2.- Base'!C647</f>
        <v>32482</v>
      </c>
      <c r="D647" s="81" t="str">
        <f>+'2.- Base'!D647</f>
        <v>Bilobectomía pulmonar</v>
      </c>
      <c r="E647" s="335">
        <f>+'2.- Base'!G647</f>
        <v>367.91963758698097</v>
      </c>
      <c r="F647" s="335">
        <f>+'2.- Base'!N647</f>
        <v>367.91963758698097</v>
      </c>
      <c r="G647" s="335">
        <f>VLOOKUP(C647,'2.- Base'!$C$6:$G$2390,5,0)</f>
        <v>367.91963758698097</v>
      </c>
      <c r="H647" s="335">
        <f>VLOOKUP(C647,'2.- Base'!J647:N3031,5,0)</f>
        <v>367.91963758698097</v>
      </c>
      <c r="J647" s="335">
        <v>35.516433362951091</v>
      </c>
      <c r="K647" s="335">
        <v>37.038300688019206</v>
      </c>
      <c r="L647" s="441"/>
      <c r="M647" s="451">
        <f t="shared" si="31"/>
        <v>403.43607094993206</v>
      </c>
      <c r="N647" s="451">
        <f t="shared" ref="N647:N710" si="32">H647+K647</f>
        <v>404.95793827500017</v>
      </c>
    </row>
    <row r="648" spans="1:14">
      <c r="A648" s="444">
        <v>32484</v>
      </c>
      <c r="B648" s="52">
        <f>+'2.- Base'!B648</f>
        <v>643</v>
      </c>
      <c r="C648" s="334">
        <f>+'2.- Base'!C648</f>
        <v>32484</v>
      </c>
      <c r="D648" s="81" t="str">
        <f>+'2.- Base'!D648</f>
        <v>Segmentectomía pulmonar</v>
      </c>
      <c r="E648" s="335">
        <f>+'2.- Base'!G648</f>
        <v>369.3832318630752</v>
      </c>
      <c r="F648" s="335">
        <f>+'2.- Base'!N648</f>
        <v>369.3832318630752</v>
      </c>
      <c r="G648" s="335">
        <f>VLOOKUP(C648,'2.- Base'!$C$6:$G$2390,5,0)</f>
        <v>369.3832318630752</v>
      </c>
      <c r="H648" s="335">
        <f>VLOOKUP(C648,'2.- Base'!J648:N3032,5,0)</f>
        <v>369.3832318630752</v>
      </c>
      <c r="J648" s="335">
        <v>46.722569550172182</v>
      </c>
      <c r="K648" s="335">
        <v>48.733608515440665</v>
      </c>
      <c r="L648" s="441"/>
      <c r="M648" s="451">
        <f t="shared" si="31"/>
        <v>416.10580141324738</v>
      </c>
      <c r="N648" s="451">
        <f t="shared" si="32"/>
        <v>418.11684037851586</v>
      </c>
    </row>
    <row r="649" spans="1:14">
      <c r="A649" s="444">
        <v>32540</v>
      </c>
      <c r="B649" s="52">
        <f>+'2.- Base'!B649</f>
        <v>644</v>
      </c>
      <c r="C649" s="334">
        <f>+'2.- Base'!C649</f>
        <v>32540</v>
      </c>
      <c r="D649" s="81" t="str">
        <f>+'2.- Base'!D649</f>
        <v>Enucleación extrapleural de empiema (empiemectomía)</v>
      </c>
      <c r="E649" s="335">
        <f>+'2.- Base'!G649</f>
        <v>385.32555997755338</v>
      </c>
      <c r="F649" s="335">
        <f>+'2.- Base'!N649</f>
        <v>385.32555997755338</v>
      </c>
      <c r="G649" s="335">
        <f>VLOOKUP(C649,'2.- Base'!$C$6:$G$2390,5,0)</f>
        <v>385.32555997755338</v>
      </c>
      <c r="H649" s="335">
        <f>VLOOKUP(C649,'2.- Base'!J649:N3033,5,0)</f>
        <v>385.32555997755338</v>
      </c>
      <c r="J649" s="335">
        <v>24.310297175730113</v>
      </c>
      <c r="K649" s="335">
        <v>25.342992860597747</v>
      </c>
      <c r="L649" s="441"/>
      <c r="M649" s="451">
        <f t="shared" si="31"/>
        <v>409.6358571532835</v>
      </c>
      <c r="N649" s="451">
        <f t="shared" si="32"/>
        <v>410.66855283815113</v>
      </c>
    </row>
    <row r="650" spans="1:14">
      <c r="A650" s="444">
        <v>32551</v>
      </c>
      <c r="B650" s="52">
        <f>+'2.- Base'!B650</f>
        <v>645</v>
      </c>
      <c r="C650" s="334">
        <f>+'2.- Base'!C650</f>
        <v>32551</v>
      </c>
      <c r="D650" s="81" t="str">
        <f>+'2.- Base'!D650</f>
        <v>Tubo de toracostomía cerrada, incluye sello de agua</v>
      </c>
      <c r="E650" s="335">
        <f>+'2.- Base'!G650</f>
        <v>29.663007828282826</v>
      </c>
      <c r="F650" s="335">
        <f>+'2.- Base'!N650</f>
        <v>29.663007828282826</v>
      </c>
      <c r="G650" s="335">
        <f>VLOOKUP(C650,'2.- Base'!$C$6:$G$2390,5,0)</f>
        <v>29.663007828282826</v>
      </c>
      <c r="H650" s="335">
        <f>VLOOKUP(C650,'2.- Base'!J650:N3034,5,0)</f>
        <v>29.663007828282826</v>
      </c>
      <c r="J650" s="335">
        <v>2.8254448666636129</v>
      </c>
      <c r="K650" s="335">
        <v>2.955420134871769</v>
      </c>
      <c r="L650" s="441"/>
      <c r="M650" s="451">
        <f t="shared" si="31"/>
        <v>32.488452694946439</v>
      </c>
      <c r="N650" s="451">
        <f t="shared" si="32"/>
        <v>32.618427963154595</v>
      </c>
    </row>
    <row r="651" spans="1:14">
      <c r="A651" s="444">
        <v>32601</v>
      </c>
      <c r="B651" s="52">
        <f>+'2.- Base'!B651</f>
        <v>646</v>
      </c>
      <c r="C651" s="334">
        <f>+'2.- Base'!C651</f>
        <v>32601</v>
      </c>
      <c r="D651" s="81" t="str">
        <f>+'2.- Base'!D651</f>
        <v>Toracoscopía diagnóstica</v>
      </c>
      <c r="E651" s="335">
        <f>+'2.- Base'!G651</f>
        <v>43.530677104377105</v>
      </c>
      <c r="F651" s="335">
        <f>+'2.- Base'!N651</f>
        <v>43.530677104377105</v>
      </c>
      <c r="G651" s="335">
        <f>VLOOKUP(C651,'2.- Base'!$C$6:$G$2390,5,0)</f>
        <v>43.530677104377105</v>
      </c>
      <c r="H651" s="335">
        <f>VLOOKUP(C651,'2.- Base'!J651:N3035,5,0)</f>
        <v>43.530677104377105</v>
      </c>
      <c r="J651" s="335">
        <v>52.835383249072777</v>
      </c>
      <c r="K651" s="335">
        <v>54.29032753041588</v>
      </c>
      <c r="L651" s="441"/>
      <c r="M651" s="451">
        <f t="shared" si="31"/>
        <v>96.366060353449882</v>
      </c>
      <c r="N651" s="451">
        <f t="shared" si="32"/>
        <v>97.821004634792985</v>
      </c>
    </row>
    <row r="652" spans="1:14">
      <c r="A652" s="444">
        <v>32650</v>
      </c>
      <c r="B652" s="52">
        <f>+'2.- Base'!B652</f>
        <v>647</v>
      </c>
      <c r="C652" s="334">
        <f>+'2.- Base'!C652</f>
        <v>32650</v>
      </c>
      <c r="D652" s="81" t="str">
        <f>+'2.- Base'!D652</f>
        <v>Pleurodesis por toracoscopía, cualquier método o toracoscopía quirúrgica</v>
      </c>
      <c r="E652" s="335">
        <f>+'2.- Base'!G652</f>
        <v>43.530677104377105</v>
      </c>
      <c r="F652" s="335">
        <f>+'2.- Base'!N652</f>
        <v>43.530677104377105</v>
      </c>
      <c r="G652" s="335">
        <f>VLOOKUP(C652,'2.- Base'!$C$6:$G$2390,5,0)</f>
        <v>43.530677104377105</v>
      </c>
      <c r="H652" s="335">
        <f>VLOOKUP(C652,'2.- Base'!J652:N3036,5,0)</f>
        <v>43.530677104377105</v>
      </c>
      <c r="J652" s="335">
        <v>181.18932289562289</v>
      </c>
      <c r="K652" s="335">
        <v>181.18932289562289</v>
      </c>
      <c r="L652" s="441"/>
      <c r="M652" s="451">
        <f t="shared" si="31"/>
        <v>224.72</v>
      </c>
      <c r="N652" s="451">
        <f t="shared" si="32"/>
        <v>224.72</v>
      </c>
    </row>
    <row r="653" spans="1:14">
      <c r="A653" s="444">
        <v>32800</v>
      </c>
      <c r="B653" s="52">
        <f>+'2.- Base'!B653</f>
        <v>648</v>
      </c>
      <c r="C653" s="334">
        <f>+'2.- Base'!C653</f>
        <v>32800</v>
      </c>
      <c r="D653" s="81" t="str">
        <f>+'2.- Base'!D653</f>
        <v>Cura quirúrgica de hernia pulmonar a través de la pared torácica</v>
      </c>
      <c r="E653" s="335">
        <f>+'2.- Base'!G653</f>
        <v>343.12596570145911</v>
      </c>
      <c r="F653" s="335">
        <f>+'2.- Base'!N653</f>
        <v>343.12596570145911</v>
      </c>
      <c r="G653" s="335">
        <f>VLOOKUP(C653,'2.- Base'!$C$6:$G$2390,5,0)</f>
        <v>343.12596570145911</v>
      </c>
      <c r="H653" s="335">
        <f>VLOOKUP(C653,'2.- Base'!J653:N3037,5,0)</f>
        <v>343.12596570145911</v>
      </c>
      <c r="J653" s="335">
        <v>13.104160988509193</v>
      </c>
      <c r="K653" s="335">
        <v>13.647685033176344</v>
      </c>
      <c r="L653" s="441"/>
      <c r="M653" s="451">
        <f t="shared" si="31"/>
        <v>356.2301266899683</v>
      </c>
      <c r="N653" s="451">
        <f t="shared" si="32"/>
        <v>356.77365073463545</v>
      </c>
    </row>
    <row r="654" spans="1:14">
      <c r="A654" s="444">
        <v>32810</v>
      </c>
      <c r="B654" s="52">
        <f>+'2.- Base'!B654</f>
        <v>649</v>
      </c>
      <c r="C654" s="334">
        <f>+'2.- Base'!C654</f>
        <v>32810</v>
      </c>
      <c r="D654" s="81" t="str">
        <f>+'2.- Base'!D654</f>
        <v>Reconstrucción de pared torácica</v>
      </c>
      <c r="E654" s="335">
        <f>+'2.- Base'!G654</f>
        <v>385.32555997755338</v>
      </c>
      <c r="F654" s="335">
        <f>+'2.- Base'!N654</f>
        <v>385.32555997755338</v>
      </c>
      <c r="G654" s="335">
        <f>VLOOKUP(C654,'2.- Base'!$C$6:$G$2390,5,0)</f>
        <v>385.32555997755338</v>
      </c>
      <c r="H654" s="335">
        <f>VLOOKUP(C654,'2.- Base'!J654:N3038,5,0)</f>
        <v>385.32555997755338</v>
      </c>
      <c r="J654" s="335">
        <v>24.310297175730113</v>
      </c>
      <c r="K654" s="335">
        <v>25.342992860597747</v>
      </c>
      <c r="L654" s="441"/>
      <c r="M654" s="451">
        <f t="shared" si="31"/>
        <v>409.6358571532835</v>
      </c>
      <c r="N654" s="451">
        <f t="shared" si="32"/>
        <v>410.66855283815113</v>
      </c>
    </row>
    <row r="655" spans="1:14">
      <c r="A655" s="444">
        <v>32815</v>
      </c>
      <c r="B655" s="52">
        <f>+'2.- Base'!B655</f>
        <v>650</v>
      </c>
      <c r="C655" s="334">
        <f>+'2.- Base'!C655</f>
        <v>32815</v>
      </c>
      <c r="D655" s="81" t="str">
        <f>+'2.- Base'!D655</f>
        <v>Cierre de fístula bronquial</v>
      </c>
      <c r="E655" s="335" t="s">
        <v>3270</v>
      </c>
      <c r="F655" s="335">
        <f>+'2.- Base'!N655</f>
        <v>359.5691375869809</v>
      </c>
      <c r="G655" s="335" t="str">
        <f>E655</f>
        <v>NC</v>
      </c>
      <c r="H655" s="335">
        <f>VLOOKUP(C655,'2.- Base'!J655:N3039,5,0)</f>
        <v>359.5691375869809</v>
      </c>
      <c r="J655" s="335" t="s">
        <v>3270</v>
      </c>
      <c r="K655" s="335">
        <v>42.86885907895595</v>
      </c>
      <c r="L655" s="441"/>
      <c r="M655" s="335" t="str">
        <f>G655</f>
        <v>NC</v>
      </c>
      <c r="N655" s="451">
        <f t="shared" si="32"/>
        <v>402.43799666593685</v>
      </c>
    </row>
    <row r="656" spans="1:14">
      <c r="A656" s="444">
        <v>32900</v>
      </c>
      <c r="B656" s="52">
        <f>+'2.- Base'!B656</f>
        <v>651</v>
      </c>
      <c r="C656" s="334">
        <f>+'2.- Base'!C656</f>
        <v>32900</v>
      </c>
      <c r="D656" s="81" t="str">
        <f>+'2.- Base'!D656</f>
        <v>Resección de costillas, extrapleural, todos los estadíos</v>
      </c>
      <c r="E656" s="335">
        <f>+'2.- Base'!G656</f>
        <v>343.12596570145911</v>
      </c>
      <c r="F656" s="335">
        <f>+'2.- Base'!N656</f>
        <v>343.12596570145911</v>
      </c>
      <c r="G656" s="335">
        <f>VLOOKUP(C656,'2.- Base'!$C$6:$G$2390,5,0)</f>
        <v>343.12596570145911</v>
      </c>
      <c r="H656" s="335">
        <f>VLOOKUP(C656,'2.- Base'!J656:N3040,5,0)</f>
        <v>343.12596570145911</v>
      </c>
      <c r="J656" s="335">
        <v>13.104160988509193</v>
      </c>
      <c r="K656" s="335">
        <v>13.647685033176344</v>
      </c>
      <c r="L656" s="441"/>
      <c r="M656" s="451">
        <f t="shared" ref="M656:M664" si="33">G656+J656</f>
        <v>356.2301266899683</v>
      </c>
      <c r="N656" s="451">
        <f t="shared" si="32"/>
        <v>356.77365073463545</v>
      </c>
    </row>
    <row r="657" spans="1:14">
      <c r="A657" s="444">
        <v>32905</v>
      </c>
      <c r="B657" s="52">
        <f>+'2.- Base'!B657</f>
        <v>652</v>
      </c>
      <c r="C657" s="334">
        <f>+'2.- Base'!C657</f>
        <v>32905</v>
      </c>
      <c r="D657" s="81" t="str">
        <f>+'2.- Base'!D657</f>
        <v>Toracoplastía, tipo Schede o extrapleural (todos los estadíos)</v>
      </c>
      <c r="E657" s="335">
        <f>+'2.- Base'!G657</f>
        <v>385.32555997755338</v>
      </c>
      <c r="F657" s="335">
        <f>+'2.- Base'!N657</f>
        <v>385.32555997755338</v>
      </c>
      <c r="G657" s="335">
        <f>VLOOKUP(C657,'2.- Base'!$C$6:$G$2390,5,0)</f>
        <v>385.32555997755338</v>
      </c>
      <c r="H657" s="335">
        <f>VLOOKUP(C657,'2.- Base'!J657:N3041,5,0)</f>
        <v>385.32555997755338</v>
      </c>
      <c r="J657" s="335">
        <v>24.310297175730113</v>
      </c>
      <c r="K657" s="335">
        <v>25.342992860597747</v>
      </c>
      <c r="L657" s="441"/>
      <c r="M657" s="451">
        <f t="shared" si="33"/>
        <v>409.6358571532835</v>
      </c>
      <c r="N657" s="451">
        <f t="shared" si="32"/>
        <v>410.66855283815113</v>
      </c>
    </row>
    <row r="658" spans="1:14">
      <c r="A658" s="444">
        <v>32960</v>
      </c>
      <c r="B658" s="52">
        <f>+'2.- Base'!B658</f>
        <v>653</v>
      </c>
      <c r="C658" s="334">
        <f>+'2.- Base'!C658</f>
        <v>32960</v>
      </c>
      <c r="D658" s="81" t="str">
        <f>+'2.- Base'!D658</f>
        <v>Neumotórax, terapéutico, inyección intrapleural de aire</v>
      </c>
      <c r="E658" s="335">
        <f>+'2.- Base'!G658</f>
        <v>29.621288552188553</v>
      </c>
      <c r="F658" s="335">
        <f>+'2.- Base'!N658</f>
        <v>29.621288552188553</v>
      </c>
      <c r="G658" s="335">
        <f>VLOOKUP(C658,'2.- Base'!$C$6:$G$2390,5,0)</f>
        <v>29.621288552188553</v>
      </c>
      <c r="H658" s="335">
        <f>VLOOKUP(C658,'2.- Base'!J658:N3042,5,0)</f>
        <v>29.621288552188553</v>
      </c>
      <c r="J658" s="335">
        <v>1.8836299111090717</v>
      </c>
      <c r="K658" s="335">
        <v>1.9702800899145103</v>
      </c>
      <c r="L658" s="441"/>
      <c r="M658" s="451">
        <f t="shared" si="33"/>
        <v>31.504918463297624</v>
      </c>
      <c r="N658" s="451">
        <f t="shared" si="32"/>
        <v>31.591568642103063</v>
      </c>
    </row>
    <row r="659" spans="1:14">
      <c r="A659" s="444">
        <v>33010</v>
      </c>
      <c r="B659" s="52">
        <f>+'2.- Base'!B659</f>
        <v>654</v>
      </c>
      <c r="C659" s="334">
        <f>+'2.- Base'!C659</f>
        <v>33010</v>
      </c>
      <c r="D659" s="81" t="str">
        <f>+'2.- Base'!D659</f>
        <v>Pericardiocentesis</v>
      </c>
      <c r="E659" s="335">
        <f>+'2.- Base'!G659</f>
        <v>29.642148190235687</v>
      </c>
      <c r="F659" s="335">
        <f>+'2.- Base'!N659</f>
        <v>29.642148190235687</v>
      </c>
      <c r="G659" s="335">
        <f>VLOOKUP(C659,'2.- Base'!$C$6:$G$2390,5,0)</f>
        <v>29.642148190235687</v>
      </c>
      <c r="H659" s="335">
        <f>VLOOKUP(C659,'2.- Base'!J659:N3043,5,0)</f>
        <v>29.642148190235687</v>
      </c>
      <c r="J659" s="335">
        <v>2.4484084159255701</v>
      </c>
      <c r="K659" s="335">
        <v>2.5639419876661549</v>
      </c>
      <c r="L659" s="441"/>
      <c r="M659" s="451">
        <f t="shared" si="33"/>
        <v>32.090556606161257</v>
      </c>
      <c r="N659" s="451">
        <f t="shared" si="32"/>
        <v>32.206090177901842</v>
      </c>
    </row>
    <row r="660" spans="1:14">
      <c r="A660" s="444">
        <v>33015</v>
      </c>
      <c r="B660" s="52">
        <f>+'2.- Base'!B660</f>
        <v>655</v>
      </c>
      <c r="C660" s="334">
        <f>+'2.- Base'!C660</f>
        <v>33015</v>
      </c>
      <c r="D660" s="81" t="str">
        <f>+'2.- Base'!D660</f>
        <v>Pericardiostomía</v>
      </c>
      <c r="E660" s="335">
        <f>+'2.- Base'!G660</f>
        <v>267.85747570145901</v>
      </c>
      <c r="F660" s="335">
        <f>+'2.- Base'!N660</f>
        <v>267.85747570145901</v>
      </c>
      <c r="G660" s="335">
        <f>VLOOKUP(C660,'2.- Base'!$C$6:$G$2390,5,0)</f>
        <v>267.85747570145901</v>
      </c>
      <c r="H660" s="335">
        <f>VLOOKUP(C660,'2.- Base'!J660:N3044,5,0)</f>
        <v>267.85747570145901</v>
      </c>
      <c r="J660" s="335">
        <v>13.850382254215219</v>
      </c>
      <c r="K660" s="335">
        <v>14.439825037705646</v>
      </c>
      <c r="L660" s="441"/>
      <c r="M660" s="451">
        <f t="shared" si="33"/>
        <v>281.70785795567423</v>
      </c>
      <c r="N660" s="451">
        <f t="shared" si="32"/>
        <v>282.29730073916465</v>
      </c>
    </row>
    <row r="661" spans="1:14">
      <c r="A661" s="444">
        <v>33020</v>
      </c>
      <c r="B661" s="52">
        <f>+'2.- Base'!B661</f>
        <v>656</v>
      </c>
      <c r="C661" s="334">
        <f>+'2.- Base'!C661</f>
        <v>33020</v>
      </c>
      <c r="D661" s="81" t="str">
        <f>+'2.- Base'!D661</f>
        <v>Pericardiotomía para extirpación de coágulo o cuerpo extraño</v>
      </c>
      <c r="E661" s="335">
        <f>+'2.- Base'!G661</f>
        <v>288.95727283950612</v>
      </c>
      <c r="F661" s="335">
        <f>+'2.- Base'!N661</f>
        <v>288.95727283950612</v>
      </c>
      <c r="G661" s="335">
        <f>VLOOKUP(C661,'2.- Base'!$C$6:$G$2390,5,0)</f>
        <v>288.95727283950612</v>
      </c>
      <c r="H661" s="335">
        <f>VLOOKUP(C661,'2.- Base'!J661:N3045,5,0)</f>
        <v>288.95727283950612</v>
      </c>
      <c r="J661" s="335">
        <v>19.791493011597652</v>
      </c>
      <c r="K661" s="335">
        <v>20.646185047658719</v>
      </c>
      <c r="L661" s="441"/>
      <c r="M661" s="451">
        <f t="shared" si="33"/>
        <v>308.74876585110377</v>
      </c>
      <c r="N661" s="451">
        <f t="shared" si="32"/>
        <v>309.60345788716484</v>
      </c>
    </row>
    <row r="662" spans="1:14">
      <c r="A662" s="444">
        <v>33025</v>
      </c>
      <c r="B662" s="52">
        <f>+'2.- Base'!B662</f>
        <v>657</v>
      </c>
      <c r="C662" s="334">
        <f>+'2.- Base'!C662</f>
        <v>33025</v>
      </c>
      <c r="D662" s="81" t="str">
        <f>+'2.- Base'!D662</f>
        <v>Creación de ventana pericárdica</v>
      </c>
      <c r="E662" s="335">
        <f>+'2.- Base'!G662</f>
        <v>281.21727283950617</v>
      </c>
      <c r="F662" s="335">
        <f>+'2.- Base'!N662</f>
        <v>281.21727283950617</v>
      </c>
      <c r="G662" s="335">
        <f>VLOOKUP(C662,'2.- Base'!$C$6:$G$2390,5,0)</f>
        <v>281.21727283950617</v>
      </c>
      <c r="H662" s="335">
        <f>VLOOKUP(C662,'2.- Base'!J662:N3046,5,0)</f>
        <v>281.21727283950617</v>
      </c>
      <c r="J662" s="335">
        <v>19.791493011597652</v>
      </c>
      <c r="K662" s="335">
        <v>20.646185047658719</v>
      </c>
      <c r="L662" s="441"/>
      <c r="M662" s="451">
        <f t="shared" si="33"/>
        <v>301.00876585110382</v>
      </c>
      <c r="N662" s="451">
        <f t="shared" si="32"/>
        <v>301.86345788716488</v>
      </c>
    </row>
    <row r="663" spans="1:14">
      <c r="A663" s="444">
        <v>33030</v>
      </c>
      <c r="B663" s="52">
        <f>+'2.- Base'!B663</f>
        <v>658</v>
      </c>
      <c r="C663" s="334">
        <f>+'2.- Base'!C663</f>
        <v>33030</v>
      </c>
      <c r="D663" s="81" t="str">
        <f>+'2.- Base'!D663</f>
        <v>Pericardiectomía parcial o completa</v>
      </c>
      <c r="E663" s="335">
        <f>+'2.- Base'!G663</f>
        <v>310.05706997755334</v>
      </c>
      <c r="F663" s="335">
        <f>+'2.- Base'!N663</f>
        <v>310.05706997755334</v>
      </c>
      <c r="G663" s="335">
        <f>VLOOKUP(C663,'2.- Base'!$C$6:$G$2390,5,0)</f>
        <v>310.05706997755334</v>
      </c>
      <c r="H663" s="335">
        <f>VLOOKUP(C663,'2.- Base'!J663:N3047,5,0)</f>
        <v>310.05706997755334</v>
      </c>
      <c r="J663" s="335">
        <v>25.732603768980027</v>
      </c>
      <c r="K663" s="335">
        <v>26.852545057611735</v>
      </c>
      <c r="L663" s="441"/>
      <c r="M663" s="451">
        <f t="shared" si="33"/>
        <v>335.78967374653337</v>
      </c>
      <c r="N663" s="451">
        <f t="shared" si="32"/>
        <v>336.90961503516507</v>
      </c>
    </row>
    <row r="664" spans="1:14">
      <c r="A664" s="444">
        <v>33050</v>
      </c>
      <c r="B664" s="52">
        <f>+'2.- Base'!B664</f>
        <v>659</v>
      </c>
      <c r="C664" s="334">
        <f>+'2.- Base'!C664</f>
        <v>33050</v>
      </c>
      <c r="D664" s="81" t="str">
        <f>+'2.- Base'!D664</f>
        <v>Excisión de quiste o tumor pericárdico</v>
      </c>
      <c r="E664" s="335">
        <f>+'2.- Base'!G664</f>
        <v>427.52515425364766</v>
      </c>
      <c r="F664" s="335">
        <f>+'2.- Base'!N664</f>
        <v>427.52515425364766</v>
      </c>
      <c r="G664" s="335">
        <f>VLOOKUP(C664,'2.- Base'!$C$6:$G$2390,5,0)</f>
        <v>427.52515425364766</v>
      </c>
      <c r="H664" s="335">
        <f>VLOOKUP(C664,'2.- Base'!J664:N3048,5,0)</f>
        <v>427.52515425364766</v>
      </c>
      <c r="J664" s="335">
        <v>35.516433362951091</v>
      </c>
      <c r="K664" s="335">
        <v>37.038300688019206</v>
      </c>
      <c r="L664" s="441"/>
      <c r="M664" s="451">
        <f t="shared" si="33"/>
        <v>463.04158761659875</v>
      </c>
      <c r="N664" s="451">
        <f t="shared" si="32"/>
        <v>464.56345494166686</v>
      </c>
    </row>
    <row r="665" spans="1:14">
      <c r="A665" s="444">
        <v>33120</v>
      </c>
      <c r="B665" s="52">
        <f>+'2.- Base'!B665</f>
        <v>660</v>
      </c>
      <c r="C665" s="334">
        <f>+'2.- Base'!C665</f>
        <v>33120</v>
      </c>
      <c r="D665" s="81" t="str">
        <f>+'2.- Base'!D665</f>
        <v>Excisión de tumor intracardíaco, resección con derivación cardiopulmonar</v>
      </c>
      <c r="E665" s="335" t="s">
        <v>3270</v>
      </c>
      <c r="F665" s="335">
        <f>+'2.- Base'!N665</f>
        <v>462.2811298428731</v>
      </c>
      <c r="G665" s="335" t="str">
        <f>E665</f>
        <v>NC</v>
      </c>
      <c r="H665" s="335">
        <f>VLOOKUP(C665,'2.- Base'!J665:N3049,5,0)</f>
        <v>462.2811298428731</v>
      </c>
      <c r="J665" s="335" t="s">
        <v>3270</v>
      </c>
      <c r="K665" s="335">
        <v>56.442469809817055</v>
      </c>
      <c r="L665" s="441"/>
      <c r="M665" s="335" t="str">
        <f>G665</f>
        <v>NC</v>
      </c>
      <c r="N665" s="451">
        <f t="shared" si="32"/>
        <v>518.72359965269015</v>
      </c>
    </row>
    <row r="666" spans="1:14">
      <c r="A666" s="444">
        <v>33130</v>
      </c>
      <c r="B666" s="52">
        <f>+'2.- Base'!B666</f>
        <v>661</v>
      </c>
      <c r="C666" s="334">
        <f>+'2.- Base'!C666</f>
        <v>33130</v>
      </c>
      <c r="D666" s="81" t="str">
        <f>+'2.- Base'!D666</f>
        <v>Resección de tumor cardíaco externo</v>
      </c>
      <c r="E666" s="335">
        <f>+'2.- Base'!G666</f>
        <v>336.09269998877664</v>
      </c>
      <c r="F666" s="335">
        <f>+'2.- Base'!N666</f>
        <v>336.09269998877664</v>
      </c>
      <c r="G666" s="335">
        <f>VLOOKUP(C666,'2.- Base'!$C$6:$G$2390,5,0)</f>
        <v>336.09269998877664</v>
      </c>
      <c r="H666" s="335">
        <f>VLOOKUP(C666,'2.- Base'!J666:N3050,5,0)</f>
        <v>336.09269998877664</v>
      </c>
      <c r="J666" s="335">
        <v>87.614465646730537</v>
      </c>
      <c r="K666" s="335">
        <v>90.709615479212061</v>
      </c>
      <c r="L666" s="441"/>
      <c r="M666" s="451">
        <f>G666+J666</f>
        <v>423.70716563550718</v>
      </c>
      <c r="N666" s="451">
        <f t="shared" si="32"/>
        <v>426.80231546798871</v>
      </c>
    </row>
    <row r="667" spans="1:14">
      <c r="A667" s="444">
        <v>33200</v>
      </c>
      <c r="B667" s="52">
        <f>+'2.- Base'!B667</f>
        <v>662</v>
      </c>
      <c r="C667" s="334">
        <f>+'2.- Base'!C667</f>
        <v>33200</v>
      </c>
      <c r="D667" s="81" t="str">
        <f>+'2.- Base'!D667</f>
        <v>Inserción de marcapaso permanente con electrodos epicárdicos</v>
      </c>
      <c r="E667" s="335">
        <f>+'2.- Base'!G667</f>
        <v>202.3639490347924</v>
      </c>
      <c r="F667" s="335">
        <f>+'2.- Base'!N667</f>
        <v>202.3639490347924</v>
      </c>
      <c r="G667" s="335">
        <f>VLOOKUP(C667,'2.- Base'!$C$6:$G$2390,5,0)</f>
        <v>202.3639490347924</v>
      </c>
      <c r="H667" s="335">
        <f>VLOOKUP(C667,'2.- Base'!J667:N3051,5,0)</f>
        <v>202.3639490347924</v>
      </c>
      <c r="J667" s="335">
        <v>7.3798911537853371</v>
      </c>
      <c r="K667" s="335">
        <v>7.5429483671854882</v>
      </c>
      <c r="L667" s="441"/>
      <c r="M667" s="451">
        <f>G667+J667</f>
        <v>209.74384018857774</v>
      </c>
      <c r="N667" s="451">
        <f t="shared" si="32"/>
        <v>209.90689740197789</v>
      </c>
    </row>
    <row r="668" spans="1:14" ht="25.5">
      <c r="A668" s="444">
        <v>33210</v>
      </c>
      <c r="B668" s="52">
        <f>+'2.- Base'!B668</f>
        <v>663</v>
      </c>
      <c r="C668" s="334">
        <f>+'2.- Base'!C668</f>
        <v>33210</v>
      </c>
      <c r="D668" s="81" t="str">
        <f>+'2.- Base'!D668</f>
        <v>Inserción o reemplazo de electrodo cardíaco o catéter marcapasos provisional</v>
      </c>
      <c r="E668" s="335">
        <f>+'2.- Base'!G668</f>
        <v>202.3639490347924</v>
      </c>
      <c r="F668" s="335">
        <f>+'2.- Base'!N668</f>
        <v>202.3639490347924</v>
      </c>
      <c r="G668" s="335">
        <f>VLOOKUP(C668,'2.- Base'!$C$6:$G$2390,5,0)</f>
        <v>202.3639490347924</v>
      </c>
      <c r="H668" s="335">
        <f>VLOOKUP(C668,'2.- Base'!J668:N3052,5,0)</f>
        <v>202.3639490347924</v>
      </c>
      <c r="J668" s="335">
        <v>7.3798911537853371</v>
      </c>
      <c r="K668" s="335">
        <v>7.5429483671854882</v>
      </c>
      <c r="L668" s="441"/>
      <c r="M668" s="451">
        <f>G668+J668</f>
        <v>209.74384018857774</v>
      </c>
      <c r="N668" s="451">
        <f t="shared" si="32"/>
        <v>209.90689740197789</v>
      </c>
    </row>
    <row r="669" spans="1:14">
      <c r="A669" s="444">
        <v>33250</v>
      </c>
      <c r="B669" s="52">
        <f>+'2.- Base'!B669</f>
        <v>664</v>
      </c>
      <c r="C669" s="334">
        <f>+'2.- Base'!C669</f>
        <v>33250</v>
      </c>
      <c r="D669" s="81" t="str">
        <f>+'2.- Base'!D669</f>
        <v>Ablación quirúrgica de foco o vía arritmogénica supraventricular</v>
      </c>
      <c r="E669" s="335">
        <f>+'2.- Base'!G669</f>
        <v>206.75473186307522</v>
      </c>
      <c r="F669" s="335">
        <f>+'2.- Base'!N669</f>
        <v>206.75473186307522</v>
      </c>
      <c r="G669" s="335">
        <f>VLOOKUP(C669,'2.- Base'!$C$6:$G$2390,5,0)</f>
        <v>206.75473186307522</v>
      </c>
      <c r="H669" s="335">
        <f>VLOOKUP(C669,'2.- Base'!J669:N3053,5,0)</f>
        <v>206.75473186307522</v>
      </c>
      <c r="J669" s="335">
        <v>68.955268136924758</v>
      </c>
      <c r="K669" s="335">
        <v>68.955268136924758</v>
      </c>
      <c r="L669" s="441"/>
      <c r="M669" s="451">
        <f>G669+J669</f>
        <v>275.70999999999998</v>
      </c>
      <c r="N669" s="451">
        <f t="shared" si="32"/>
        <v>275.70999999999998</v>
      </c>
    </row>
    <row r="670" spans="1:14">
      <c r="A670" s="444">
        <v>33300</v>
      </c>
      <c r="B670" s="52">
        <f>+'2.- Base'!B670</f>
        <v>665</v>
      </c>
      <c r="C670" s="334">
        <f>+'2.- Base'!C670</f>
        <v>33300</v>
      </c>
      <c r="D670" s="81" t="str">
        <f>+'2.- Base'!D670</f>
        <v>Corrección de lesión cardíaca</v>
      </c>
      <c r="E670" s="335">
        <f>+'2.- Base'!G670</f>
        <v>367.67570520763189</v>
      </c>
      <c r="F670" s="335">
        <f>+'2.- Base'!N670</f>
        <v>367.67570520763189</v>
      </c>
      <c r="G670" s="335">
        <f>VLOOKUP(C670,'2.- Base'!$C$6:$G$2390,5,0)</f>
        <v>367.67570520763189</v>
      </c>
      <c r="H670" s="335">
        <f>VLOOKUP(C670,'2.- Base'!J670:N3054,5,0)</f>
        <v>367.67570520763189</v>
      </c>
      <c r="J670" s="335">
        <v>33.648743998414318</v>
      </c>
      <c r="K670" s="335">
        <v>35.089082716782343</v>
      </c>
      <c r="L670" s="441"/>
      <c r="M670" s="451">
        <f>G670+J670</f>
        <v>401.32444920604621</v>
      </c>
      <c r="N670" s="451">
        <f t="shared" si="32"/>
        <v>402.76478792441424</v>
      </c>
    </row>
    <row r="671" spans="1:14">
      <c r="A671" s="444">
        <v>33305</v>
      </c>
      <c r="B671" s="52">
        <f>+'2.- Base'!B671</f>
        <v>666</v>
      </c>
      <c r="C671" s="334">
        <f>+'2.- Base'!C671</f>
        <v>33305</v>
      </c>
      <c r="D671" s="81" t="str">
        <f>+'2.- Base'!D671</f>
        <v>Corrección de lesión cardíaca con derivación cardiopulmonar</v>
      </c>
      <c r="E671" s="335" t="s">
        <v>3270</v>
      </c>
      <c r="F671" s="335">
        <f>+'2.- Base'!N671</f>
        <v>504.69000442199768</v>
      </c>
      <c r="G671" s="335" t="str">
        <f>E671</f>
        <v>NC</v>
      </c>
      <c r="H671" s="335">
        <f>VLOOKUP(C671,'2.- Base'!J671:N3055,5,0)</f>
        <v>504.69000442199768</v>
      </c>
      <c r="J671" s="335" t="s">
        <v>3270</v>
      </c>
      <c r="K671" s="335">
        <v>83.954764217781928</v>
      </c>
      <c r="L671" s="441"/>
      <c r="M671" s="335" t="str">
        <f>G671</f>
        <v>NC</v>
      </c>
      <c r="N671" s="451">
        <f t="shared" si="32"/>
        <v>588.64476863977961</v>
      </c>
    </row>
    <row r="672" spans="1:14">
      <c r="A672" s="444">
        <v>33310</v>
      </c>
      <c r="B672" s="52">
        <f>+'2.- Base'!B672</f>
        <v>667</v>
      </c>
      <c r="C672" s="334">
        <f>+'2.- Base'!C672</f>
        <v>33310</v>
      </c>
      <c r="D672" s="81" t="str">
        <f>+'2.- Base'!D672</f>
        <v>Cardiotomía, exploradora (incluye extirpación de cuerpo extraño)</v>
      </c>
      <c r="E672" s="335">
        <f>+'2.- Base'!G672</f>
        <v>385.32555997755338</v>
      </c>
      <c r="F672" s="335">
        <f>+'2.- Base'!N672</f>
        <v>385.32555997755338</v>
      </c>
      <c r="G672" s="335">
        <f>VLOOKUP(C672,'2.- Base'!$C$6:$G$2390,5,0)</f>
        <v>385.32555997755338</v>
      </c>
      <c r="H672" s="335">
        <f>VLOOKUP(C672,'2.- Base'!J672:N3056,5,0)</f>
        <v>385.32555997755338</v>
      </c>
      <c r="J672" s="335">
        <v>24.310297175730113</v>
      </c>
      <c r="K672" s="335">
        <v>25.342992860597747</v>
      </c>
      <c r="L672" s="441"/>
      <c r="M672" s="451">
        <f>G672+J672</f>
        <v>409.6358571532835</v>
      </c>
      <c r="N672" s="451">
        <f t="shared" si="32"/>
        <v>410.66855283815113</v>
      </c>
    </row>
    <row r="673" spans="1:14" ht="25.5">
      <c r="A673" s="444">
        <v>33320</v>
      </c>
      <c r="B673" s="52">
        <f>+'2.- Base'!B673</f>
        <v>668</v>
      </c>
      <c r="C673" s="334">
        <f>+'2.- Base'!C673</f>
        <v>33320</v>
      </c>
      <c r="D673" s="81" t="str">
        <f>+'2.- Base'!D673</f>
        <v>Reparación de los grandes vasos intratorácicos sin derivación cardio-pulmonar</v>
      </c>
      <c r="E673" s="335" t="s">
        <v>3270</v>
      </c>
      <c r="F673" s="335">
        <f>+'2.- Base'!N673</f>
        <v>462.2811298428731</v>
      </c>
      <c r="G673" s="335" t="str">
        <f t="shared" ref="G673:G706" si="34">E673</f>
        <v>NC</v>
      </c>
      <c r="H673" s="335">
        <f>VLOOKUP(C673,'2.- Base'!J673:N3057,5,0)</f>
        <v>462.2811298428731</v>
      </c>
      <c r="J673" s="335" t="s">
        <v>3270</v>
      </c>
      <c r="K673" s="335">
        <v>56.442469809817055</v>
      </c>
      <c r="L673" s="441"/>
      <c r="M673" s="335" t="str">
        <f t="shared" ref="M673:M706" si="35">G673</f>
        <v>NC</v>
      </c>
      <c r="N673" s="451">
        <f t="shared" si="32"/>
        <v>518.72359965269015</v>
      </c>
    </row>
    <row r="674" spans="1:14" ht="25.5">
      <c r="A674" s="444">
        <v>33321</v>
      </c>
      <c r="B674" s="52">
        <f>+'2.- Base'!B674</f>
        <v>669</v>
      </c>
      <c r="C674" s="334">
        <f>+'2.- Base'!C674</f>
        <v>33321</v>
      </c>
      <c r="D674" s="81" t="str">
        <f>+'2.- Base'!D674</f>
        <v>Reparación de los grandes vasos intratorácicos con derivación cardio-pulmonar</v>
      </c>
      <c r="E674" s="335" t="s">
        <v>3270</v>
      </c>
      <c r="F674" s="335">
        <f>+'2.- Base'!N674</f>
        <v>518.8262959483726</v>
      </c>
      <c r="G674" s="335" t="str">
        <f t="shared" si="34"/>
        <v>NC</v>
      </c>
      <c r="H674" s="335">
        <f>VLOOKUP(C674,'2.- Base'!J674:N3058,5,0)</f>
        <v>518.8262959483726</v>
      </c>
      <c r="J674" s="335" t="s">
        <v>3270</v>
      </c>
      <c r="K674" s="335">
        <v>89.408546706542552</v>
      </c>
      <c r="L674" s="441"/>
      <c r="M674" s="335" t="str">
        <f t="shared" si="35"/>
        <v>NC</v>
      </c>
      <c r="N674" s="451">
        <f t="shared" si="32"/>
        <v>608.23484265491516</v>
      </c>
    </row>
    <row r="675" spans="1:14">
      <c r="A675" s="444">
        <v>33330</v>
      </c>
      <c r="B675" s="52">
        <f>+'2.- Base'!B675</f>
        <v>670</v>
      </c>
      <c r="C675" s="334">
        <f>+'2.- Base'!C675</f>
        <v>33330</v>
      </c>
      <c r="D675" s="81" t="str">
        <f>+'2.- Base'!D675</f>
        <v>Inserción de injerto, aorta o grandes vasos</v>
      </c>
      <c r="E675" s="335" t="s">
        <v>3270</v>
      </c>
      <c r="F675" s="335">
        <f>+'2.- Base'!N675</f>
        <v>361.93961317620648</v>
      </c>
      <c r="G675" s="335" t="str">
        <f t="shared" si="34"/>
        <v>NC</v>
      </c>
      <c r="H675" s="335">
        <f>VLOOKUP(C675,'2.- Base'!J675:N3059,5,0)</f>
        <v>361.93961317620648</v>
      </c>
      <c r="J675" s="335" t="s">
        <v>3270</v>
      </c>
      <c r="K675" s="335">
        <v>67.593416751500115</v>
      </c>
      <c r="L675" s="441"/>
      <c r="M675" s="335" t="str">
        <f t="shared" si="35"/>
        <v>NC</v>
      </c>
      <c r="N675" s="451">
        <f t="shared" si="32"/>
        <v>429.53302992770659</v>
      </c>
    </row>
    <row r="676" spans="1:14">
      <c r="A676" s="444">
        <v>33404</v>
      </c>
      <c r="B676" s="52">
        <f>+'2.- Base'!B676</f>
        <v>671</v>
      </c>
      <c r="C676" s="334">
        <f>+'2.- Base'!C676</f>
        <v>33404</v>
      </c>
      <c r="D676" s="81" t="str">
        <f>+'2.- Base'!D676</f>
        <v>Construcción de un conducto apical aórtico</v>
      </c>
      <c r="E676" s="335" t="s">
        <v>3270</v>
      </c>
      <c r="F676" s="335">
        <f>+'2.- Base'!N676</f>
        <v>462.2811298428731</v>
      </c>
      <c r="G676" s="335" t="str">
        <f t="shared" si="34"/>
        <v>NC</v>
      </c>
      <c r="H676" s="335">
        <f>VLOOKUP(C676,'2.- Base'!J676:N3061,5,0)</f>
        <v>462.2811298428731</v>
      </c>
      <c r="J676" s="335" t="s">
        <v>3270</v>
      </c>
      <c r="K676" s="335">
        <v>67.593416751500115</v>
      </c>
      <c r="L676" s="441"/>
      <c r="M676" s="335" t="str">
        <f t="shared" si="35"/>
        <v>NC</v>
      </c>
      <c r="N676" s="451">
        <f t="shared" si="32"/>
        <v>529.87454659437321</v>
      </c>
    </row>
    <row r="677" spans="1:14" ht="25.5">
      <c r="A677" s="444">
        <v>33414</v>
      </c>
      <c r="B677" s="52">
        <f>+'2.- Base'!B677</f>
        <v>672</v>
      </c>
      <c r="C677" s="334">
        <f>+'2.- Base'!C677</f>
        <v>33414</v>
      </c>
      <c r="D677" s="81" t="str">
        <f>+'2.- Base'!D677</f>
        <v xml:space="preserve">Corrección de obstrucción de la vía de flujo de salida de ventrículo izquierdo </v>
      </c>
      <c r="E677" s="335" t="s">
        <v>3270</v>
      </c>
      <c r="F677" s="335">
        <f>+'2.- Base'!N677</f>
        <v>504.69000442199768</v>
      </c>
      <c r="G677" s="335" t="str">
        <f t="shared" si="34"/>
        <v>NC</v>
      </c>
      <c r="H677" s="335">
        <f>VLOOKUP(C677,'2.- Base'!J677:N3063,5,0)</f>
        <v>504.69000442199768</v>
      </c>
      <c r="J677" s="335" t="s">
        <v>3270</v>
      </c>
      <c r="K677" s="335">
        <v>83.954764217781928</v>
      </c>
      <c r="L677" s="441"/>
      <c r="M677" s="335" t="str">
        <f t="shared" si="35"/>
        <v>NC</v>
      </c>
      <c r="N677" s="451">
        <f t="shared" si="32"/>
        <v>588.64476863977961</v>
      </c>
    </row>
    <row r="678" spans="1:14" ht="25.5">
      <c r="A678" s="444">
        <v>33415</v>
      </c>
      <c r="B678" s="52">
        <f>+'2.- Base'!B678</f>
        <v>673</v>
      </c>
      <c r="C678" s="334">
        <f>+'2.- Base'!C678</f>
        <v>33415</v>
      </c>
      <c r="D678" s="81" t="str">
        <f>+'2.- Base'!D678</f>
        <v>Resección o incisión de tejido subvalvular por estenosis aórtica subvalvular discreta</v>
      </c>
      <c r="E678" s="335" t="s">
        <v>3270</v>
      </c>
      <c r="F678" s="335">
        <f>+'2.- Base'!N678</f>
        <v>504.69000442199768</v>
      </c>
      <c r="G678" s="335" t="str">
        <f t="shared" si="34"/>
        <v>NC</v>
      </c>
      <c r="H678" s="335">
        <f>VLOOKUP(C678,'2.- Base'!J678:N3064,5,0)</f>
        <v>504.69000442199768</v>
      </c>
      <c r="J678" s="335" t="s">
        <v>3270</v>
      </c>
      <c r="K678" s="335">
        <v>83.954764217781928</v>
      </c>
      <c r="L678" s="441"/>
      <c r="M678" s="335" t="str">
        <f t="shared" si="35"/>
        <v>NC</v>
      </c>
      <c r="N678" s="451">
        <f t="shared" si="32"/>
        <v>588.64476863977961</v>
      </c>
    </row>
    <row r="679" spans="1:14">
      <c r="A679" s="444">
        <v>33416</v>
      </c>
      <c r="B679" s="52">
        <f>+'2.- Base'!B679</f>
        <v>674</v>
      </c>
      <c r="C679" s="334">
        <f>+'2.- Base'!C679</f>
        <v>33416</v>
      </c>
      <c r="D679" s="81" t="str">
        <f>+'2.- Base'!D679</f>
        <v xml:space="preserve">Ventriculomiotomía/miectomía por estenosis subaórtica hipertrófica </v>
      </c>
      <c r="E679" s="335" t="s">
        <v>3270</v>
      </c>
      <c r="F679" s="335">
        <f>+'2.- Base'!N679</f>
        <v>504.69000442199768</v>
      </c>
      <c r="G679" s="335" t="str">
        <f t="shared" si="34"/>
        <v>NC</v>
      </c>
      <c r="H679" s="335">
        <f>VLOOKUP(C679,'2.- Base'!J679:N3065,5,0)</f>
        <v>504.69000442199768</v>
      </c>
      <c r="J679" s="335" t="s">
        <v>3270</v>
      </c>
      <c r="K679" s="335">
        <v>70.016080540678047</v>
      </c>
      <c r="L679" s="441"/>
      <c r="M679" s="335" t="str">
        <f t="shared" si="35"/>
        <v>NC</v>
      </c>
      <c r="N679" s="451">
        <f t="shared" si="32"/>
        <v>574.70608496267573</v>
      </c>
    </row>
    <row r="680" spans="1:14">
      <c r="A680" s="444">
        <v>33417</v>
      </c>
      <c r="B680" s="52">
        <f>+'2.- Base'!B680</f>
        <v>675</v>
      </c>
      <c r="C680" s="334">
        <f>+'2.- Base'!C680</f>
        <v>33417</v>
      </c>
      <c r="D680" s="81" t="str">
        <f>+'2.- Base'!D680</f>
        <v>Aortoplastía (placa) por estenosis supravalvular</v>
      </c>
      <c r="E680" s="335" t="s">
        <v>3270</v>
      </c>
      <c r="F680" s="335">
        <f>+'2.- Base'!N680</f>
        <v>504.69000442199768</v>
      </c>
      <c r="G680" s="335" t="str">
        <f t="shared" si="34"/>
        <v>NC</v>
      </c>
      <c r="H680" s="335">
        <f>VLOOKUP(C680,'2.- Base'!J680:N3066,5,0)</f>
        <v>504.69000442199768</v>
      </c>
      <c r="J680" s="335" t="s">
        <v>3270</v>
      </c>
      <c r="K680" s="335">
        <v>70.016080540678047</v>
      </c>
      <c r="L680" s="441"/>
      <c r="M680" s="335" t="str">
        <f t="shared" si="35"/>
        <v>NC</v>
      </c>
      <c r="N680" s="451">
        <f t="shared" si="32"/>
        <v>574.70608496267573</v>
      </c>
    </row>
    <row r="681" spans="1:14">
      <c r="A681" s="444">
        <v>33420</v>
      </c>
      <c r="B681" s="52">
        <f>+'2.- Base'!B681</f>
        <v>676</v>
      </c>
      <c r="C681" s="334">
        <f>+'2.- Base'!C681</f>
        <v>33420</v>
      </c>
      <c r="D681" s="81" t="str">
        <f>+'2.- Base'!D681</f>
        <v>Valvotomía, válvula mitral; a corazón cerrado</v>
      </c>
      <c r="E681" s="335" t="s">
        <v>3270</v>
      </c>
      <c r="F681" s="335">
        <f>+'2.- Base'!N681</f>
        <v>376.97505997755331</v>
      </c>
      <c r="G681" s="335" t="str">
        <f t="shared" si="34"/>
        <v>NC</v>
      </c>
      <c r="H681" s="335">
        <f>VLOOKUP(C681,'2.- Base'!J681:N3067,5,0)</f>
        <v>376.97505997755331</v>
      </c>
      <c r="J681" s="335" t="s">
        <v>3270</v>
      </c>
      <c r="K681" s="335">
        <v>29.295248348094901</v>
      </c>
      <c r="L681" s="441"/>
      <c r="M681" s="335" t="str">
        <f t="shared" si="35"/>
        <v>NC</v>
      </c>
      <c r="N681" s="451">
        <f t="shared" si="32"/>
        <v>406.27030832564822</v>
      </c>
    </row>
    <row r="682" spans="1:14">
      <c r="A682" s="444">
        <v>33422</v>
      </c>
      <c r="B682" s="52">
        <f>+'2.- Base'!B682</f>
        <v>677</v>
      </c>
      <c r="C682" s="334">
        <f>+'2.- Base'!C682</f>
        <v>33422</v>
      </c>
      <c r="D682" s="81" t="str">
        <f>+'2.- Base'!D682</f>
        <v>Valvotomía mitral a corazón abierto, con derivación cardiopulmonar</v>
      </c>
      <c r="E682" s="335" t="s">
        <v>3270</v>
      </c>
      <c r="F682" s="335">
        <f>+'2.- Base'!N682</f>
        <v>419.87225526374851</v>
      </c>
      <c r="G682" s="335" t="str">
        <f t="shared" si="34"/>
        <v>NC</v>
      </c>
      <c r="H682" s="335">
        <f>VLOOKUP(C682,'2.- Base'!J682:N3068,5,0)</f>
        <v>419.87225526374851</v>
      </c>
      <c r="J682" s="335" t="s">
        <v>3270</v>
      </c>
      <c r="K682" s="335">
        <v>42.86885907895595</v>
      </c>
      <c r="L682" s="441"/>
      <c r="M682" s="335" t="str">
        <f t="shared" si="35"/>
        <v>NC</v>
      </c>
      <c r="N682" s="451">
        <f t="shared" si="32"/>
        <v>462.74111434270446</v>
      </c>
    </row>
    <row r="683" spans="1:14" ht="25.5">
      <c r="A683" s="444">
        <v>33478</v>
      </c>
      <c r="B683" s="52">
        <f>+'2.- Base'!B683</f>
        <v>678</v>
      </c>
      <c r="C683" s="334">
        <f>+'2.- Base'!C683</f>
        <v>33478</v>
      </c>
      <c r="D683" s="81" t="str">
        <f>+'2.- Base'!D683</f>
        <v>Aumento de la vía de flujo de salida (placa), con o sin comisurotomía o resección infundibular</v>
      </c>
      <c r="E683" s="335" t="s">
        <v>3270</v>
      </c>
      <c r="F683" s="335">
        <f>+'2.- Base'!N683</f>
        <v>419.87225526374851</v>
      </c>
      <c r="G683" s="335" t="str">
        <f t="shared" si="34"/>
        <v>NC</v>
      </c>
      <c r="H683" s="335">
        <f>VLOOKUP(C683,'2.- Base'!J683:N3078,5,0)</f>
        <v>419.87225526374851</v>
      </c>
      <c r="J683" s="335" t="s">
        <v>3270</v>
      </c>
      <c r="K683" s="335">
        <v>42.86885907895595</v>
      </c>
      <c r="L683" s="441"/>
      <c r="M683" s="335" t="str">
        <f t="shared" si="35"/>
        <v>NC</v>
      </c>
      <c r="N683" s="451">
        <f t="shared" si="32"/>
        <v>462.74111434270446</v>
      </c>
    </row>
    <row r="684" spans="1:14" ht="25.5">
      <c r="A684" s="444">
        <v>33500</v>
      </c>
      <c r="B684" s="52">
        <f>+'2.- Base'!B684</f>
        <v>679</v>
      </c>
      <c r="C684" s="334">
        <f>+'2.- Base'!C684</f>
        <v>33500</v>
      </c>
      <c r="D684" s="81" t="str">
        <f>+'2.- Base'!D684</f>
        <v>Corrección de fístula arteriovenosa coronaria o de fístula de arteria con cámara cardíaca; con derivación cardiopulmonar</v>
      </c>
      <c r="E684" s="335" t="s">
        <v>3270</v>
      </c>
      <c r="F684" s="335">
        <f>+'2.- Base'!N684</f>
        <v>419.87225526374851</v>
      </c>
      <c r="G684" s="335" t="str">
        <f t="shared" si="34"/>
        <v>NC</v>
      </c>
      <c r="H684" s="335">
        <f>VLOOKUP(C684,'2.- Base'!J684:N3079,5,0)</f>
        <v>419.87225526374851</v>
      </c>
      <c r="J684" s="335" t="s">
        <v>3270</v>
      </c>
      <c r="K684" s="335">
        <v>42.86885907895595</v>
      </c>
      <c r="L684" s="441"/>
      <c r="M684" s="335" t="str">
        <f t="shared" si="35"/>
        <v>NC</v>
      </c>
      <c r="N684" s="451">
        <f t="shared" si="32"/>
        <v>462.74111434270446</v>
      </c>
    </row>
    <row r="685" spans="1:14">
      <c r="A685" s="444">
        <v>33502</v>
      </c>
      <c r="B685" s="52">
        <f>+'2.- Base'!B685</f>
        <v>680</v>
      </c>
      <c r="C685" s="334">
        <f>+'2.- Base'!C685</f>
        <v>33502</v>
      </c>
      <c r="D685" s="81" t="str">
        <f>+'2.- Base'!D685</f>
        <v>Corrección de anormalidades de la arteria coronaria; mediante ligadura</v>
      </c>
      <c r="E685" s="335" t="s">
        <v>3270</v>
      </c>
      <c r="F685" s="335">
        <f>+'2.- Base'!N685</f>
        <v>360.26673859708188</v>
      </c>
      <c r="G685" s="335" t="str">
        <f t="shared" si="34"/>
        <v>NC</v>
      </c>
      <c r="H685" s="335">
        <f>VLOOKUP(C685,'2.- Base'!J685:N3080,5,0)</f>
        <v>360.26673859708188</v>
      </c>
      <c r="J685" s="335" t="s">
        <v>3270</v>
      </c>
      <c r="K685" s="335">
        <v>42.86885907895595</v>
      </c>
      <c r="L685" s="441"/>
      <c r="M685" s="335" t="str">
        <f t="shared" si="35"/>
        <v>NC</v>
      </c>
      <c r="N685" s="451">
        <f t="shared" si="32"/>
        <v>403.13559767603783</v>
      </c>
    </row>
    <row r="686" spans="1:14" ht="25.5">
      <c r="A686" s="444">
        <v>33504</v>
      </c>
      <c r="B686" s="52">
        <f>+'2.- Base'!B686</f>
        <v>681</v>
      </c>
      <c r="C686" s="334">
        <f>+'2.- Base'!C686</f>
        <v>33504</v>
      </c>
      <c r="D686" s="81" t="str">
        <f>+'2.- Base'!D686</f>
        <v>Corrección de anormalidades de la arteria coronaria; mediante injerto, con derivación cardiopulmonar</v>
      </c>
      <c r="E686" s="335" t="s">
        <v>3270</v>
      </c>
      <c r="F686" s="335">
        <f>+'2.- Base'!N686</f>
        <v>462.2811298428731</v>
      </c>
      <c r="G686" s="335" t="str">
        <f t="shared" si="34"/>
        <v>NC</v>
      </c>
      <c r="H686" s="335">
        <f>VLOOKUP(C686,'2.- Base'!J686:N3081,5,0)</f>
        <v>462.2811298428731</v>
      </c>
      <c r="J686" s="335" t="s">
        <v>3270</v>
      </c>
      <c r="K686" s="335">
        <v>56.442469809817055</v>
      </c>
      <c r="L686" s="441"/>
      <c r="M686" s="335" t="str">
        <f t="shared" si="35"/>
        <v>NC</v>
      </c>
      <c r="N686" s="451">
        <f t="shared" si="32"/>
        <v>518.72359965269015</v>
      </c>
    </row>
    <row r="687" spans="1:14">
      <c r="A687" s="444">
        <v>33510</v>
      </c>
      <c r="B687" s="52">
        <f>+'2.- Base'!B687</f>
        <v>682</v>
      </c>
      <c r="C687" s="334">
        <f>+'2.- Base'!C687</f>
        <v>33510</v>
      </c>
      <c r="D687" s="81" t="str">
        <f>+'2.- Base'!D687</f>
        <v>Derivación de arteria coronaria, vena solamente, de 1 a 3 injertos</v>
      </c>
      <c r="E687" s="335" t="s">
        <v>3270</v>
      </c>
      <c r="F687" s="335">
        <f>+'2.- Base'!N687</f>
        <v>360.26673859708188</v>
      </c>
      <c r="G687" s="335" t="str">
        <f t="shared" si="34"/>
        <v>NC</v>
      </c>
      <c r="H687" s="335">
        <f>VLOOKUP(C687,'2.- Base'!J687:N3082,5,0)</f>
        <v>360.26673859708188</v>
      </c>
      <c r="J687" s="335" t="s">
        <v>3270</v>
      </c>
      <c r="K687" s="335">
        <v>42.86885907895595</v>
      </c>
      <c r="L687" s="441"/>
      <c r="M687" s="335" t="str">
        <f t="shared" si="35"/>
        <v>NC</v>
      </c>
      <c r="N687" s="451">
        <f t="shared" si="32"/>
        <v>403.13559767603783</v>
      </c>
    </row>
    <row r="688" spans="1:14">
      <c r="A688" s="444">
        <v>33513</v>
      </c>
      <c r="B688" s="52">
        <f>+'2.- Base'!B688</f>
        <v>683</v>
      </c>
      <c r="C688" s="334">
        <f>+'2.- Base'!C688</f>
        <v>33513</v>
      </c>
      <c r="D688" s="81" t="str">
        <f>+'2.- Base'!D688</f>
        <v>Derivación de arteria coronaria, vena solamente, de 4 a más injertos</v>
      </c>
      <c r="E688" s="335" t="s">
        <v>3270</v>
      </c>
      <c r="F688" s="335">
        <f>+'2.- Base'!N688</f>
        <v>363.61248775533102</v>
      </c>
      <c r="G688" s="335" t="str">
        <f t="shared" si="34"/>
        <v>NC</v>
      </c>
      <c r="H688" s="335">
        <f>VLOOKUP(C688,'2.- Base'!J688:N3083,5,0)</f>
        <v>363.61248775533102</v>
      </c>
      <c r="J688" s="335" t="s">
        <v>3270</v>
      </c>
      <c r="K688" s="335">
        <v>83.954764217781928</v>
      </c>
      <c r="L688" s="441"/>
      <c r="M688" s="335" t="str">
        <f t="shared" si="35"/>
        <v>NC</v>
      </c>
      <c r="N688" s="451">
        <f t="shared" si="32"/>
        <v>447.56725197311295</v>
      </c>
    </row>
    <row r="689" spans="1:14">
      <c r="A689" s="444">
        <v>33542</v>
      </c>
      <c r="B689" s="52">
        <f>+'2.- Base'!B689</f>
        <v>684</v>
      </c>
      <c r="C689" s="334">
        <f>+'2.- Base'!C689</f>
        <v>33542</v>
      </c>
      <c r="D689" s="81" t="str">
        <f>+'2.- Base'!D689</f>
        <v>Resección miocárdica</v>
      </c>
      <c r="E689" s="335" t="s">
        <v>3270</v>
      </c>
      <c r="F689" s="335">
        <f>+'2.- Base'!N689</f>
        <v>547.09887900112221</v>
      </c>
      <c r="G689" s="335" t="str">
        <f t="shared" si="34"/>
        <v>NC</v>
      </c>
      <c r="H689" s="335">
        <f>VLOOKUP(C689,'2.- Base'!J689:N3084,5,0)</f>
        <v>547.09887900112221</v>
      </c>
      <c r="J689" s="335" t="s">
        <v>3270</v>
      </c>
      <c r="K689" s="335">
        <v>100.3161116840638</v>
      </c>
      <c r="L689" s="441"/>
      <c r="M689" s="335" t="str">
        <f t="shared" si="35"/>
        <v>NC</v>
      </c>
      <c r="N689" s="451">
        <f t="shared" si="32"/>
        <v>647.41499068518601</v>
      </c>
    </row>
    <row r="690" spans="1:14">
      <c r="A690" s="444">
        <v>33545</v>
      </c>
      <c r="B690" s="52">
        <f>+'2.- Base'!B690</f>
        <v>685</v>
      </c>
      <c r="C690" s="334">
        <f>+'2.- Base'!C690</f>
        <v>33545</v>
      </c>
      <c r="D690" s="81" t="str">
        <f>+'2.- Base'!D690</f>
        <v>Corrección de defecto del tabique ventricular post-infarto</v>
      </c>
      <c r="E690" s="335" t="s">
        <v>3270</v>
      </c>
      <c r="F690" s="335">
        <f>+'2.- Base'!N690</f>
        <v>547.09887900112221</v>
      </c>
      <c r="G690" s="335" t="str">
        <f t="shared" si="34"/>
        <v>NC</v>
      </c>
      <c r="H690" s="335">
        <f>VLOOKUP(C690,'2.- Base'!J690:N3085,5,0)</f>
        <v>547.09887900112221</v>
      </c>
      <c r="J690" s="335" t="s">
        <v>3270</v>
      </c>
      <c r="K690" s="335">
        <v>100.3161116840638</v>
      </c>
      <c r="L690" s="441"/>
      <c r="M690" s="335" t="str">
        <f t="shared" si="35"/>
        <v>NC</v>
      </c>
      <c r="N690" s="451">
        <f t="shared" si="32"/>
        <v>647.41499068518601</v>
      </c>
    </row>
    <row r="691" spans="1:14" ht="25.5">
      <c r="A691" s="444">
        <v>33572</v>
      </c>
      <c r="B691" s="52">
        <f>+'2.- Base'!B691</f>
        <v>686</v>
      </c>
      <c r="C691" s="334">
        <f>+'2.- Base'!C691</f>
        <v>33572</v>
      </c>
      <c r="D691" s="81" t="str">
        <f>+'2.- Base'!D691</f>
        <v>Endarterectomía coronaria, abierta de arterias coronarias izquierda anterior descendente, circunfleja o derecha</v>
      </c>
      <c r="E691" s="335" t="s">
        <v>3270</v>
      </c>
      <c r="F691" s="335">
        <f>+'2.- Base'!N691</f>
        <v>419.87225526374851</v>
      </c>
      <c r="G691" s="335" t="str">
        <f t="shared" si="34"/>
        <v>NC</v>
      </c>
      <c r="H691" s="335">
        <f>VLOOKUP(C691,'2.- Base'!J691:N3086,5,0)</f>
        <v>419.87225526374851</v>
      </c>
      <c r="J691" s="335" t="s">
        <v>3270</v>
      </c>
      <c r="K691" s="335">
        <v>42.86885907895595</v>
      </c>
      <c r="L691" s="441"/>
      <c r="M691" s="335" t="str">
        <f t="shared" si="35"/>
        <v>NC</v>
      </c>
      <c r="N691" s="451">
        <f t="shared" si="32"/>
        <v>462.74111434270446</v>
      </c>
    </row>
    <row r="692" spans="1:14" ht="25.5">
      <c r="A692" s="444">
        <v>33600</v>
      </c>
      <c r="B692" s="52">
        <f>+'2.- Base'!B692</f>
        <v>687</v>
      </c>
      <c r="C692" s="334">
        <f>+'2.- Base'!C692</f>
        <v>33600</v>
      </c>
      <c r="D692" s="81" t="str">
        <f>+'2.- Base'!D692</f>
        <v>Cierre de válvula auriculoventricular (mitral o tricúspide) mediante sutura o parche</v>
      </c>
      <c r="E692" s="335" t="s">
        <v>3270</v>
      </c>
      <c r="F692" s="335">
        <f>+'2.- Base'!N692</f>
        <v>470.02112984287311</v>
      </c>
      <c r="G692" s="335" t="str">
        <f t="shared" si="34"/>
        <v>NC</v>
      </c>
      <c r="H692" s="335">
        <f>VLOOKUP(C692,'2.- Base'!J692:N3087,5,0)</f>
        <v>470.02112984287311</v>
      </c>
      <c r="J692" s="335" t="s">
        <v>3270</v>
      </c>
      <c r="K692" s="335">
        <v>56.442469809817055</v>
      </c>
      <c r="L692" s="441"/>
      <c r="M692" s="335" t="str">
        <f t="shared" si="35"/>
        <v>NC</v>
      </c>
      <c r="N692" s="451">
        <f t="shared" si="32"/>
        <v>526.46359965269016</v>
      </c>
    </row>
    <row r="693" spans="1:14" ht="25.5">
      <c r="A693" s="444">
        <v>33641</v>
      </c>
      <c r="B693" s="52">
        <f>+'2.- Base'!B693</f>
        <v>688</v>
      </c>
      <c r="C693" s="334">
        <f>+'2.- Base'!C693</f>
        <v>33641</v>
      </c>
      <c r="D693" s="81" t="str">
        <f>+'2.- Base'!D693</f>
        <v>Corrección de defecto del tabique auricular, tipo secundum, con derivación cardiopulmonar, con o sin cierre con parche</v>
      </c>
      <c r="E693" s="335" t="s">
        <v>3270</v>
      </c>
      <c r="F693" s="335">
        <f>+'2.- Base'!N693</f>
        <v>419.87225526374851</v>
      </c>
      <c r="G693" s="335" t="str">
        <f t="shared" si="34"/>
        <v>NC</v>
      </c>
      <c r="H693" s="335">
        <f>VLOOKUP(C693,'2.- Base'!J693:N3088,5,0)</f>
        <v>419.87225526374851</v>
      </c>
      <c r="J693" s="335" t="s">
        <v>3270</v>
      </c>
      <c r="K693" s="335">
        <v>42.86885907895595</v>
      </c>
      <c r="L693" s="441"/>
      <c r="M693" s="335" t="str">
        <f t="shared" si="35"/>
        <v>NC</v>
      </c>
      <c r="N693" s="451">
        <f t="shared" si="32"/>
        <v>462.74111434270446</v>
      </c>
    </row>
    <row r="694" spans="1:14" ht="25.5">
      <c r="A694" s="444">
        <v>33735</v>
      </c>
      <c r="B694" s="52">
        <f>+'2.- Base'!B694</f>
        <v>689</v>
      </c>
      <c r="C694" s="334">
        <f>+'2.- Base'!C694</f>
        <v>33735</v>
      </c>
      <c r="D694" s="81" t="str">
        <f>+'2.- Base'!D694</f>
        <v>Septectomía o Septostomía Auricular; corazón cerrado (procedimiento de Blalock-Hanlon)</v>
      </c>
      <c r="E694" s="335" t="s">
        <v>3270</v>
      </c>
      <c r="F694" s="335">
        <f>+'2.- Base'!N694</f>
        <v>358.59386401795729</v>
      </c>
      <c r="G694" s="335" t="str">
        <f t="shared" si="34"/>
        <v>NC</v>
      </c>
      <c r="H694" s="335">
        <f>VLOOKUP(C694,'2.- Base'!J694:N3089,5,0)</f>
        <v>358.59386401795729</v>
      </c>
      <c r="J694" s="335" t="s">
        <v>3270</v>
      </c>
      <c r="K694" s="335">
        <v>29.295248348094958</v>
      </c>
      <c r="L694" s="441"/>
      <c r="M694" s="335" t="str">
        <f t="shared" si="35"/>
        <v>NC</v>
      </c>
      <c r="N694" s="451">
        <f t="shared" si="32"/>
        <v>387.88911236605225</v>
      </c>
    </row>
    <row r="695" spans="1:14" ht="25.5">
      <c r="A695" s="444">
        <v>33736</v>
      </c>
      <c r="B695" s="52">
        <f>+'2.- Base'!B695</f>
        <v>690</v>
      </c>
      <c r="C695" s="334">
        <f>+'2.- Base'!C695</f>
        <v>33736</v>
      </c>
      <c r="D695" s="81" t="str">
        <f>+'2.- Base'!D695</f>
        <v>Septectomía o Septostomía Auricular; corazón abierto con derivación cardiopulmonar</v>
      </c>
      <c r="E695" s="335" t="s">
        <v>3270</v>
      </c>
      <c r="F695" s="335">
        <f>+'2.- Base'!N695</f>
        <v>360.26673859708188</v>
      </c>
      <c r="G695" s="335" t="str">
        <f t="shared" si="34"/>
        <v>NC</v>
      </c>
      <c r="H695" s="335">
        <f>VLOOKUP(C695,'2.- Base'!J695:N3090,5,0)</f>
        <v>360.26673859708188</v>
      </c>
      <c r="J695" s="335" t="s">
        <v>3270</v>
      </c>
      <c r="K695" s="335">
        <v>42.86885907895595</v>
      </c>
      <c r="L695" s="441"/>
      <c r="M695" s="335" t="str">
        <f t="shared" si="35"/>
        <v>NC</v>
      </c>
      <c r="N695" s="451">
        <f t="shared" si="32"/>
        <v>403.13559767603783</v>
      </c>
    </row>
    <row r="696" spans="1:14" ht="25.5">
      <c r="A696" s="444">
        <v>33750</v>
      </c>
      <c r="B696" s="52">
        <f>+'2.- Base'!B696</f>
        <v>691</v>
      </c>
      <c r="C696" s="334">
        <f>+'2.- Base'!C696</f>
        <v>33750</v>
      </c>
      <c r="D696" s="81" t="str">
        <f>+'2.- Base'!D696</f>
        <v>Cortocircuito; shunt de arteria subclavia a arteria pulmonar (operación de Blalock-Taussig)</v>
      </c>
      <c r="E696" s="335" t="s">
        <v>3270</v>
      </c>
      <c r="F696" s="335">
        <f>+'2.- Base'!N696</f>
        <v>419.87225526374851</v>
      </c>
      <c r="G696" s="335" t="str">
        <f t="shared" si="34"/>
        <v>NC</v>
      </c>
      <c r="H696" s="335">
        <f>VLOOKUP(C696,'2.- Base'!J696:N3091,5,0)</f>
        <v>419.87225526374851</v>
      </c>
      <c r="J696" s="335" t="s">
        <v>3270</v>
      </c>
      <c r="K696" s="335">
        <v>42.86885907895595</v>
      </c>
      <c r="L696" s="441"/>
      <c r="M696" s="335" t="str">
        <f t="shared" si="35"/>
        <v>NC</v>
      </c>
      <c r="N696" s="451">
        <f t="shared" si="32"/>
        <v>462.74111434270446</v>
      </c>
    </row>
    <row r="697" spans="1:14">
      <c r="A697" s="444">
        <v>33786</v>
      </c>
      <c r="B697" s="52">
        <f>+'2.- Base'!B697</f>
        <v>692</v>
      </c>
      <c r="C697" s="334">
        <f>+'2.- Base'!C697</f>
        <v>33786</v>
      </c>
      <c r="D697" s="81" t="str">
        <f>+'2.- Base'!D697</f>
        <v>Corrección total, tronco arterioso (operación de Rastelli)</v>
      </c>
      <c r="E697" s="335" t="s">
        <v>3270</v>
      </c>
      <c r="F697" s="335">
        <f>+'2.- Base'!N697</f>
        <v>470.02112984287311</v>
      </c>
      <c r="G697" s="335" t="str">
        <f t="shared" si="34"/>
        <v>NC</v>
      </c>
      <c r="H697" s="335">
        <f>VLOOKUP(C697,'2.- Base'!J697:N3092,5,0)</f>
        <v>470.02112984287311</v>
      </c>
      <c r="J697" s="335" t="s">
        <v>3270</v>
      </c>
      <c r="K697" s="335">
        <v>56.442469809817055</v>
      </c>
      <c r="L697" s="441"/>
      <c r="M697" s="335" t="str">
        <f t="shared" si="35"/>
        <v>NC</v>
      </c>
      <c r="N697" s="451">
        <f t="shared" si="32"/>
        <v>526.46359965269016</v>
      </c>
    </row>
    <row r="698" spans="1:14">
      <c r="A698" s="444">
        <v>33788</v>
      </c>
      <c r="B698" s="52">
        <f>+'2.- Base'!B698</f>
        <v>693</v>
      </c>
      <c r="C698" s="334">
        <f>+'2.- Base'!C698</f>
        <v>33788</v>
      </c>
      <c r="D698" s="81" t="str">
        <f>+'2.- Base'!D698</f>
        <v>Reimplantación de arteria pulmonar anómala</v>
      </c>
      <c r="E698" s="335" t="s">
        <v>3270</v>
      </c>
      <c r="F698" s="335">
        <f>+'2.- Base'!N698</f>
        <v>462.2811298428731</v>
      </c>
      <c r="G698" s="335" t="str">
        <f t="shared" si="34"/>
        <v>NC</v>
      </c>
      <c r="H698" s="335">
        <f>VLOOKUP(C698,'2.- Base'!J698:N3093,5,0)</f>
        <v>462.2811298428731</v>
      </c>
      <c r="J698" s="335" t="s">
        <v>3270</v>
      </c>
      <c r="K698" s="335">
        <v>56.442469809817055</v>
      </c>
      <c r="L698" s="441"/>
      <c r="M698" s="335" t="str">
        <f t="shared" si="35"/>
        <v>NC</v>
      </c>
      <c r="N698" s="451">
        <f t="shared" si="32"/>
        <v>518.72359965269015</v>
      </c>
    </row>
    <row r="699" spans="1:14">
      <c r="A699" s="444">
        <v>33924</v>
      </c>
      <c r="B699" s="52">
        <f>+'2.- Base'!B699</f>
        <v>694</v>
      </c>
      <c r="C699" s="334">
        <f>+'2.- Base'!C699</f>
        <v>33924</v>
      </c>
      <c r="D699" s="81" t="str">
        <f>+'2.- Base'!D699</f>
        <v>Ligadura y desmontado de cortocircuito sistémico hacia la arteria pulmonar</v>
      </c>
      <c r="E699" s="335" t="s">
        <v>3270</v>
      </c>
      <c r="F699" s="335">
        <f>+'2.- Base'!N699</f>
        <v>462.2811298428731</v>
      </c>
      <c r="G699" s="335" t="str">
        <f t="shared" si="34"/>
        <v>NC</v>
      </c>
      <c r="H699" s="335">
        <f>VLOOKUP(C699,'2.- Base'!J699:N3094,5,0)</f>
        <v>462.2811298428731</v>
      </c>
      <c r="J699" s="335" t="s">
        <v>3270</v>
      </c>
      <c r="K699" s="335">
        <v>56.442469809817055</v>
      </c>
      <c r="L699" s="441"/>
      <c r="M699" s="335" t="str">
        <f t="shared" si="35"/>
        <v>NC</v>
      </c>
      <c r="N699" s="451">
        <f t="shared" si="32"/>
        <v>518.72359965269015</v>
      </c>
    </row>
    <row r="700" spans="1:14">
      <c r="A700" s="444">
        <v>33977</v>
      </c>
      <c r="B700" s="52">
        <f>+'2.- Base'!B700</f>
        <v>695</v>
      </c>
      <c r="C700" s="334">
        <f>+'2.- Base'!C700</f>
        <v>33977</v>
      </c>
      <c r="D700" s="81" t="str">
        <f>+'2.- Base'!D700</f>
        <v>Remoción de dispositivo de asistencia ventricular</v>
      </c>
      <c r="E700" s="335" t="s">
        <v>3270</v>
      </c>
      <c r="F700" s="335">
        <f>+'2.- Base'!N700</f>
        <v>385.20338068462399</v>
      </c>
      <c r="G700" s="335" t="str">
        <f t="shared" si="34"/>
        <v>NC</v>
      </c>
      <c r="H700" s="335">
        <f>VLOOKUP(C700,'2.- Base'!J700:N3095,5,0)</f>
        <v>385.20338068462399</v>
      </c>
      <c r="J700" s="335" t="s">
        <v>3270</v>
      </c>
      <c r="K700" s="335">
        <v>29.295248348094958</v>
      </c>
      <c r="L700" s="441"/>
      <c r="M700" s="335" t="str">
        <f t="shared" si="35"/>
        <v>NC</v>
      </c>
      <c r="N700" s="451">
        <f t="shared" si="32"/>
        <v>414.49862903271895</v>
      </c>
    </row>
    <row r="701" spans="1:14">
      <c r="A701" s="444">
        <v>34001</v>
      </c>
      <c r="B701" s="52">
        <f>+'2.- Base'!B701</f>
        <v>696</v>
      </c>
      <c r="C701" s="334">
        <f>+'2.- Base'!C701</f>
        <v>34001</v>
      </c>
      <c r="D701" s="81" t="str">
        <f>+'2.- Base'!D701</f>
        <v>Embolectomía o trombectomía, en arteria periférica</v>
      </c>
      <c r="E701" s="335" t="s">
        <v>3270</v>
      </c>
      <c r="F701" s="335">
        <f>+'2.- Base'!N701</f>
        <v>259.53344903479234</v>
      </c>
      <c r="G701" s="335" t="str">
        <f t="shared" si="34"/>
        <v>NC</v>
      </c>
      <c r="H701" s="335">
        <f>VLOOKUP(C701,'2.- Base'!J701:N3096,5,0)</f>
        <v>259.53344903479234</v>
      </c>
      <c r="J701" s="335" t="s">
        <v>3270</v>
      </c>
      <c r="K701" s="335">
        <v>15.721637617233853</v>
      </c>
      <c r="L701" s="441"/>
      <c r="M701" s="335" t="str">
        <f t="shared" si="35"/>
        <v>NC</v>
      </c>
      <c r="N701" s="451">
        <f t="shared" si="32"/>
        <v>275.25508665202619</v>
      </c>
    </row>
    <row r="702" spans="1:14" ht="25.5">
      <c r="A702" s="444">
        <v>34151</v>
      </c>
      <c r="B702" s="52">
        <f>+'2.- Base'!B702</f>
        <v>697</v>
      </c>
      <c r="C702" s="334">
        <f>+'2.- Base'!C702</f>
        <v>34151</v>
      </c>
      <c r="D702" s="81" t="str">
        <f>+'2.- Base'!D702</f>
        <v>Embolectomía o trombectomía, con o sin catéter, de la arteria renal, celíaca, mesentérica, aortoilíaca, mediante incisión abdominal</v>
      </c>
      <c r="E702" s="335" t="s">
        <v>3270</v>
      </c>
      <c r="F702" s="335">
        <f>+'2.- Base'!N702</f>
        <v>358.10554331088662</v>
      </c>
      <c r="G702" s="335" t="str">
        <f t="shared" si="34"/>
        <v>NC</v>
      </c>
      <c r="H702" s="335">
        <f>VLOOKUP(C702,'2.- Base'!J702:N3097,5,0)</f>
        <v>358.10554331088662</v>
      </c>
      <c r="J702" s="335" t="s">
        <v>3270</v>
      </c>
      <c r="K702" s="335">
        <v>29.295248348094901</v>
      </c>
      <c r="L702" s="441"/>
      <c r="M702" s="335" t="str">
        <f t="shared" si="35"/>
        <v>NC</v>
      </c>
      <c r="N702" s="451">
        <f t="shared" si="32"/>
        <v>387.40079165898152</v>
      </c>
    </row>
    <row r="703" spans="1:14" ht="25.5">
      <c r="A703" s="444">
        <v>34401</v>
      </c>
      <c r="B703" s="52">
        <f>+'2.- Base'!B703</f>
        <v>698</v>
      </c>
      <c r="C703" s="334">
        <f>+'2.- Base'!C703</f>
        <v>34401</v>
      </c>
      <c r="D703" s="81" t="str">
        <f>+'2.- Base'!D703</f>
        <v>Trombectomía, directa o con catéter, de las venas cava o iliaca mediante incisión abdominal</v>
      </c>
      <c r="E703" s="335" t="s">
        <v>3270</v>
      </c>
      <c r="F703" s="335">
        <f>+'2.- Base'!N703</f>
        <v>243.03704331088659</v>
      </c>
      <c r="G703" s="335" t="str">
        <f t="shared" si="34"/>
        <v>NC</v>
      </c>
      <c r="H703" s="335">
        <f>VLOOKUP(C703,'2.- Base'!J703:N3098,5,0)</f>
        <v>243.03704331088659</v>
      </c>
      <c r="J703" s="335" t="s">
        <v>3270</v>
      </c>
      <c r="K703" s="335">
        <v>29.295248348094958</v>
      </c>
      <c r="L703" s="441"/>
      <c r="M703" s="335" t="str">
        <f t="shared" si="35"/>
        <v>NC</v>
      </c>
      <c r="N703" s="451">
        <f t="shared" si="32"/>
        <v>272.33229165898155</v>
      </c>
    </row>
    <row r="704" spans="1:14">
      <c r="A704" s="444">
        <v>34501</v>
      </c>
      <c r="B704" s="52">
        <f>+'2.- Base'!B704</f>
        <v>699</v>
      </c>
      <c r="C704" s="334">
        <f>+'2.- Base'!C704</f>
        <v>34501</v>
      </c>
      <c r="D704" s="81" t="str">
        <f>+'2.- Base'!D704</f>
        <v>Valvuloplastía, vena femoral</v>
      </c>
      <c r="E704" s="335" t="s">
        <v>3270</v>
      </c>
      <c r="F704" s="335">
        <f>+'2.- Base'!N704</f>
        <v>261.48536401795729</v>
      </c>
      <c r="G704" s="335" t="str">
        <f t="shared" si="34"/>
        <v>NC</v>
      </c>
      <c r="H704" s="335">
        <f>VLOOKUP(C704,'2.- Base'!J704:N3099,5,0)</f>
        <v>261.48536401795729</v>
      </c>
      <c r="J704" s="335" t="s">
        <v>3270</v>
      </c>
      <c r="K704" s="335">
        <v>29.295248348094958</v>
      </c>
      <c r="L704" s="441"/>
      <c r="M704" s="335" t="str">
        <f t="shared" si="35"/>
        <v>NC</v>
      </c>
      <c r="N704" s="451">
        <f t="shared" si="32"/>
        <v>290.78061236605225</v>
      </c>
    </row>
    <row r="705" spans="1:14">
      <c r="A705" s="444">
        <v>34502</v>
      </c>
      <c r="B705" s="52">
        <f>+'2.- Base'!B705</f>
        <v>700</v>
      </c>
      <c r="C705" s="334">
        <f>+'2.- Base'!C705</f>
        <v>34502</v>
      </c>
      <c r="D705" s="81" t="str">
        <f>+'2.- Base'!D705</f>
        <v>Reconstrucción de vena cava, cualquier método</v>
      </c>
      <c r="E705" s="335" t="s">
        <v>3270</v>
      </c>
      <c r="F705" s="335">
        <f>+'2.- Base'!N705</f>
        <v>377.46338068462398</v>
      </c>
      <c r="G705" s="335" t="str">
        <f t="shared" si="34"/>
        <v>NC</v>
      </c>
      <c r="H705" s="335">
        <f>VLOOKUP(C705,'2.- Base'!J705:N3100,5,0)</f>
        <v>377.46338068462398</v>
      </c>
      <c r="J705" s="335" t="s">
        <v>3270</v>
      </c>
      <c r="K705" s="335">
        <v>29.295248348094958</v>
      </c>
      <c r="L705" s="441"/>
      <c r="M705" s="335" t="str">
        <f t="shared" si="35"/>
        <v>NC</v>
      </c>
      <c r="N705" s="451">
        <f t="shared" si="32"/>
        <v>406.75862903271894</v>
      </c>
    </row>
    <row r="706" spans="1:14">
      <c r="A706" s="444">
        <v>34510</v>
      </c>
      <c r="B706" s="52">
        <f>+'2.- Base'!B706</f>
        <v>701</v>
      </c>
      <c r="C706" s="334">
        <f>+'2.- Base'!C706</f>
        <v>34510</v>
      </c>
      <c r="D706" s="81" t="str">
        <f>+'2.- Base'!D706</f>
        <v>Transposición de válvula venosa, cualquier vena donante</v>
      </c>
      <c r="E706" s="335" t="s">
        <v>3270</v>
      </c>
      <c r="F706" s="335">
        <f>+'2.- Base'!N706</f>
        <v>264.83111317620649</v>
      </c>
      <c r="G706" s="335" t="str">
        <f t="shared" si="34"/>
        <v>NC</v>
      </c>
      <c r="H706" s="335">
        <f>VLOOKUP(C706,'2.- Base'!J706:N3101,5,0)</f>
        <v>264.83111317620649</v>
      </c>
      <c r="J706" s="335" t="s">
        <v>3270</v>
      </c>
      <c r="K706" s="335">
        <v>56.442469809817055</v>
      </c>
      <c r="L706" s="441"/>
      <c r="M706" s="335" t="str">
        <f t="shared" si="35"/>
        <v>NC</v>
      </c>
      <c r="N706" s="451">
        <f t="shared" si="32"/>
        <v>321.27358298602354</v>
      </c>
    </row>
    <row r="707" spans="1:14">
      <c r="A707" s="444">
        <v>34530</v>
      </c>
      <c r="B707" s="52">
        <f>+'2.- Base'!B707</f>
        <v>702</v>
      </c>
      <c r="C707" s="334">
        <f>+'2.- Base'!C707</f>
        <v>34530</v>
      </c>
      <c r="D707" s="81" t="str">
        <f>+'2.- Base'!D707</f>
        <v>Anastomosis venosa safenopoplítea</v>
      </c>
      <c r="E707" s="335">
        <f>+'2.- Base'!G707</f>
        <v>189.26624186307518</v>
      </c>
      <c r="F707" s="335">
        <f>+'2.- Base'!N707</f>
        <v>189.26624186307518</v>
      </c>
      <c r="G707" s="335">
        <f>VLOOKUP(C707,'2.- Base'!$C$6:$G$2390,5,0)</f>
        <v>189.26624186307518</v>
      </c>
      <c r="H707" s="335">
        <f>VLOOKUP(C707,'2.- Base'!J707:N3102,5,0)</f>
        <v>189.26624186307518</v>
      </c>
      <c r="J707" s="335">
        <v>49.497046798509615</v>
      </c>
      <c r="K707" s="335">
        <v>51.677985097424028</v>
      </c>
      <c r="L707" s="441"/>
      <c r="M707" s="451">
        <f>G707+J707</f>
        <v>238.7632886615848</v>
      </c>
      <c r="N707" s="451">
        <f t="shared" si="32"/>
        <v>240.94422696049921</v>
      </c>
    </row>
    <row r="708" spans="1:14" ht="25.5">
      <c r="A708" s="444">
        <v>35001</v>
      </c>
      <c r="B708" s="52">
        <f>+'2.- Base'!B708</f>
        <v>703</v>
      </c>
      <c r="C708" s="334">
        <f>+'2.- Base'!C708</f>
        <v>35001</v>
      </c>
      <c r="D708" s="81" t="str">
        <f>+'2.- Base'!D708</f>
        <v>Cura quirúrgica de aneurismas, falso aneurisma o excisión e inserción de injerto en cuello, brazo o pierna</v>
      </c>
      <c r="E708" s="335" t="s">
        <v>3270</v>
      </c>
      <c r="F708" s="335">
        <f>+'2.- Base'!N708</f>
        <v>360.26673859708188</v>
      </c>
      <c r="G708" s="335" t="str">
        <f>E708</f>
        <v>NC</v>
      </c>
      <c r="H708" s="335">
        <f>VLOOKUP(C708,'2.- Base'!J708:N3103,5,0)</f>
        <v>360.26673859708188</v>
      </c>
      <c r="J708" s="335" t="s">
        <v>3270</v>
      </c>
      <c r="K708" s="335">
        <v>42.86885907895595</v>
      </c>
      <c r="L708" s="441"/>
      <c r="M708" s="335" t="str">
        <f>G708</f>
        <v>NC</v>
      </c>
      <c r="N708" s="451">
        <f t="shared" si="32"/>
        <v>403.13559767603783</v>
      </c>
    </row>
    <row r="709" spans="1:14" ht="25.5">
      <c r="A709" s="444">
        <v>35021</v>
      </c>
      <c r="B709" s="52">
        <f>+'2.- Base'!B709</f>
        <v>704</v>
      </c>
      <c r="C709" s="334">
        <f>+'2.- Base'!C709</f>
        <v>35021</v>
      </c>
      <c r="D709" s="81" t="str">
        <f>+'2.- Base'!D709</f>
        <v>Cura quirúrgica de aneurismas, falso aneurisma o excisión e inserción de injerto mediante incisión torácica</v>
      </c>
      <c r="E709" s="335" t="s">
        <v>3270</v>
      </c>
      <c r="F709" s="335">
        <f>+'2.- Base'!N709</f>
        <v>358.59386401795729</v>
      </c>
      <c r="G709" s="335" t="str">
        <f>E709</f>
        <v>NC</v>
      </c>
      <c r="H709" s="335">
        <f>VLOOKUP(C709,'2.- Base'!J709:N3104,5,0)</f>
        <v>358.59386401795729</v>
      </c>
      <c r="J709" s="335" t="s">
        <v>3270</v>
      </c>
      <c r="K709" s="335">
        <v>29.295248348094958</v>
      </c>
      <c r="L709" s="441"/>
      <c r="M709" s="335" t="str">
        <f>G709</f>
        <v>NC</v>
      </c>
      <c r="N709" s="451">
        <f t="shared" si="32"/>
        <v>387.88911236605225</v>
      </c>
    </row>
    <row r="710" spans="1:14" ht="25.5">
      <c r="A710" s="444">
        <v>35081</v>
      </c>
      <c r="B710" s="52">
        <f>+'2.- Base'!B710</f>
        <v>705</v>
      </c>
      <c r="C710" s="334">
        <f>+'2.- Base'!C710</f>
        <v>35081</v>
      </c>
      <c r="D710" s="81" t="str">
        <f>+'2.- Base'!D710</f>
        <v>Cura quirúrgica de aneurismas, falso aneurisma de aorta abdominal y/o vasos viscerales e ilíacos</v>
      </c>
      <c r="E710" s="335" t="s">
        <v>3270</v>
      </c>
      <c r="F710" s="335">
        <f>+'2.- Base'!N710</f>
        <v>360.26673859708188</v>
      </c>
      <c r="G710" s="335" t="str">
        <f>E710</f>
        <v>NC</v>
      </c>
      <c r="H710" s="335">
        <f>VLOOKUP(C710,'2.- Base'!J710:N3105,5,0)</f>
        <v>360.26673859708188</v>
      </c>
      <c r="J710" s="335" t="s">
        <v>3270</v>
      </c>
      <c r="K710" s="335">
        <v>42.86885907895595</v>
      </c>
      <c r="L710" s="441"/>
      <c r="M710" s="335" t="str">
        <f>G710</f>
        <v>NC</v>
      </c>
      <c r="N710" s="451">
        <f t="shared" si="32"/>
        <v>403.13559767603783</v>
      </c>
    </row>
    <row r="711" spans="1:14">
      <c r="A711" s="444">
        <v>35180</v>
      </c>
      <c r="B711" s="52">
        <f>+'2.- Base'!B711</f>
        <v>706</v>
      </c>
      <c r="C711" s="334">
        <f>+'2.- Base'!C711</f>
        <v>35180</v>
      </c>
      <c r="D711" s="81" t="str">
        <f>+'2.- Base'!D711</f>
        <v>Corrección, fístula arteriovenosa congénita; cabeza y cuello</v>
      </c>
      <c r="E711" s="335">
        <f>+'2.- Base'!G711</f>
        <v>367.91963758698097</v>
      </c>
      <c r="F711" s="335">
        <f>+'2.- Base'!N711</f>
        <v>367.91963758698097</v>
      </c>
      <c r="G711" s="335">
        <f>VLOOKUP(C711,'2.- Base'!$C$6:$G$2390,5,0)</f>
        <v>367.91963758698097</v>
      </c>
      <c r="H711" s="335">
        <f>VLOOKUP(C711,'2.- Base'!J711:N3106,5,0)</f>
        <v>367.91963758698097</v>
      </c>
      <c r="J711" s="335">
        <v>35.516433362951091</v>
      </c>
      <c r="K711" s="335">
        <v>37.038300688019206</v>
      </c>
      <c r="L711" s="441"/>
      <c r="M711" s="451">
        <f>G711+J711</f>
        <v>403.43607094993206</v>
      </c>
      <c r="N711" s="451">
        <f t="shared" ref="N711:N774" si="36">H711+K711</f>
        <v>404.95793827500017</v>
      </c>
    </row>
    <row r="712" spans="1:14">
      <c r="A712" s="444">
        <v>35182</v>
      </c>
      <c r="B712" s="52">
        <f>+'2.- Base'!B712</f>
        <v>707</v>
      </c>
      <c r="C712" s="334">
        <f>+'2.- Base'!C712</f>
        <v>35182</v>
      </c>
      <c r="D712" s="81" t="str">
        <f>+'2.- Base'!D712</f>
        <v>Reparación de fístula arteriovenosa congénita en tórax y abdomen</v>
      </c>
      <c r="E712" s="335">
        <f>+'2.- Base'!G712</f>
        <v>367.91963758698097</v>
      </c>
      <c r="F712" s="335">
        <f>+'2.- Base'!N712</f>
        <v>367.91963758698097</v>
      </c>
      <c r="G712" s="335">
        <f>VLOOKUP(C712,'2.- Base'!$C$6:$G$2390,5,0)</f>
        <v>367.91963758698097</v>
      </c>
      <c r="H712" s="335">
        <f>VLOOKUP(C712,'2.- Base'!J712:N3107,5,0)</f>
        <v>367.91963758698097</v>
      </c>
      <c r="J712" s="335">
        <v>35.516433362951091</v>
      </c>
      <c r="K712" s="335">
        <v>37.038300688019206</v>
      </c>
      <c r="L712" s="441"/>
      <c r="M712" s="451">
        <f>G712+J712</f>
        <v>403.43607094993206</v>
      </c>
      <c r="N712" s="451">
        <f t="shared" si="36"/>
        <v>404.95793827500017</v>
      </c>
    </row>
    <row r="713" spans="1:14">
      <c r="A713" s="444">
        <v>35184</v>
      </c>
      <c r="B713" s="52">
        <f>+'2.- Base'!B713</f>
        <v>708</v>
      </c>
      <c r="C713" s="334">
        <f>+'2.- Base'!C713</f>
        <v>35184</v>
      </c>
      <c r="D713" s="81" t="str">
        <f>+'2.- Base'!D713</f>
        <v>Reparación de fístula arteriovenosa congénita en extremidades</v>
      </c>
      <c r="E713" s="335">
        <f>+'2.- Base'!G713</f>
        <v>269.34754331088669</v>
      </c>
      <c r="F713" s="335">
        <f>+'2.- Base'!N713</f>
        <v>269.34754331088669</v>
      </c>
      <c r="G713" s="335">
        <f>VLOOKUP(C713,'2.- Base'!$C$6:$G$2390,5,0)</f>
        <v>269.34754331088669</v>
      </c>
      <c r="H713" s="335">
        <f>VLOOKUP(C713,'2.- Base'!J713:N3108,5,0)</f>
        <v>269.34754331088669</v>
      </c>
      <c r="J713" s="335">
        <v>24.310297175730113</v>
      </c>
      <c r="K713" s="335">
        <v>25.342992860597747</v>
      </c>
      <c r="L713" s="441"/>
      <c r="M713" s="451">
        <f>G713+J713</f>
        <v>293.65784048661681</v>
      </c>
      <c r="N713" s="451">
        <f t="shared" si="36"/>
        <v>294.69053617148444</v>
      </c>
    </row>
    <row r="714" spans="1:14">
      <c r="A714" s="444">
        <v>35201</v>
      </c>
      <c r="B714" s="52">
        <f>+'2.- Base'!B714</f>
        <v>709</v>
      </c>
      <c r="C714" s="334">
        <f>+'2.- Base'!C714</f>
        <v>35201</v>
      </c>
      <c r="D714" s="81" t="str">
        <f>+'2.- Base'!D714</f>
        <v>Sutura o anastomosis directa de vaso sanguíneo periférico</v>
      </c>
      <c r="E714" s="335">
        <f>+'2.- Base'!G714</f>
        <v>269.34754331088669</v>
      </c>
      <c r="F714" s="335">
        <f>+'2.- Base'!N714</f>
        <v>269.34754331088669</v>
      </c>
      <c r="G714" s="335">
        <f>VLOOKUP(C714,'2.- Base'!$C$6:$G$2390,5,0)</f>
        <v>269.34754331088669</v>
      </c>
      <c r="H714" s="335">
        <f>VLOOKUP(C714,'2.- Base'!J714:N3109,5,0)</f>
        <v>269.34754331088669</v>
      </c>
      <c r="J714" s="335">
        <v>24.310297175730113</v>
      </c>
      <c r="K714" s="335">
        <v>25.342992860597747</v>
      </c>
      <c r="L714" s="441"/>
      <c r="M714" s="451">
        <f>G714+J714</f>
        <v>293.65784048661681</v>
      </c>
      <c r="N714" s="451">
        <f t="shared" si="36"/>
        <v>294.69053617148444</v>
      </c>
    </row>
    <row r="715" spans="1:14" ht="25.5">
      <c r="A715" s="444">
        <v>35211</v>
      </c>
      <c r="B715" s="52">
        <f>+'2.- Base'!B715</f>
        <v>710</v>
      </c>
      <c r="C715" s="334">
        <f>+'2.- Base'!C715</f>
        <v>35211</v>
      </c>
      <c r="D715" s="81" t="str">
        <f>+'2.- Base'!D715</f>
        <v>Sutura o anastomosis directa de vaso sanguíneo intratorácico o intraabdominal</v>
      </c>
      <c r="E715" s="335" t="s">
        <v>3270</v>
      </c>
      <c r="F715" s="335">
        <f>+'2.- Base'!N715</f>
        <v>419.87225526374851</v>
      </c>
      <c r="G715" s="335" t="str">
        <f>E715</f>
        <v>NC</v>
      </c>
      <c r="H715" s="335">
        <f>VLOOKUP(C715,'2.- Base'!J715:N3110,5,0)</f>
        <v>419.87225526374851</v>
      </c>
      <c r="J715" s="335" t="s">
        <v>3270</v>
      </c>
      <c r="K715" s="335">
        <v>42.86885907895595</v>
      </c>
      <c r="L715" s="441"/>
      <c r="M715" s="335" t="str">
        <f>G715</f>
        <v>NC</v>
      </c>
      <c r="N715" s="451">
        <f t="shared" si="36"/>
        <v>462.74111434270446</v>
      </c>
    </row>
    <row r="716" spans="1:14">
      <c r="A716" s="444">
        <v>35231</v>
      </c>
      <c r="B716" s="52">
        <f>+'2.- Base'!B716</f>
        <v>711</v>
      </c>
      <c r="C716" s="334">
        <f>+'2.- Base'!C716</f>
        <v>35231</v>
      </c>
      <c r="D716" s="81" t="str">
        <f>+'2.- Base'!D716</f>
        <v>Corrección de vaso sanguíneo periférco con injerto</v>
      </c>
      <c r="E716" s="335">
        <f>+'2.- Base'!G716</f>
        <v>270.81113758698098</v>
      </c>
      <c r="F716" s="335">
        <f>+'2.- Base'!N716</f>
        <v>270.81113758698098</v>
      </c>
      <c r="G716" s="335">
        <f>VLOOKUP(C716,'2.- Base'!$C$6:$G$2390,5,0)</f>
        <v>270.81113758698098</v>
      </c>
      <c r="H716" s="335">
        <f>VLOOKUP(C716,'2.- Base'!J716:N3111,5,0)</f>
        <v>270.81113758698098</v>
      </c>
      <c r="J716" s="335">
        <v>35.516433362951091</v>
      </c>
      <c r="K716" s="335">
        <v>37.038300688019206</v>
      </c>
      <c r="L716" s="441"/>
      <c r="M716" s="451">
        <f>G716+J716</f>
        <v>306.32757094993207</v>
      </c>
      <c r="N716" s="451">
        <f t="shared" si="36"/>
        <v>307.84943827500018</v>
      </c>
    </row>
    <row r="717" spans="1:14">
      <c r="A717" s="444">
        <v>35241</v>
      </c>
      <c r="B717" s="52">
        <f>+'2.- Base'!B717</f>
        <v>712</v>
      </c>
      <c r="C717" s="334">
        <f>+'2.- Base'!C717</f>
        <v>35241</v>
      </c>
      <c r="D717" s="81" t="str">
        <f>+'2.- Base'!D717</f>
        <v>Corrección de vaso sanguíneo intratorácico o intraabdominal con injerto</v>
      </c>
      <c r="E717" s="335" t="s">
        <v>3270</v>
      </c>
      <c r="F717" s="335">
        <f>+'2.- Base'!N717</f>
        <v>419.87225526374851</v>
      </c>
      <c r="G717" s="335" t="str">
        <f t="shared" ref="G717:G723" si="37">E717</f>
        <v>NC</v>
      </c>
      <c r="H717" s="335">
        <f>VLOOKUP(C717,'2.- Base'!J717:N3112,5,0)</f>
        <v>419.87225526374851</v>
      </c>
      <c r="J717" s="335" t="s">
        <v>3270</v>
      </c>
      <c r="K717" s="335">
        <v>42.86885907895595</v>
      </c>
      <c r="L717" s="441"/>
      <c r="M717" s="335" t="str">
        <f t="shared" ref="M717:M723" si="38">G717</f>
        <v>NC</v>
      </c>
      <c r="N717" s="451">
        <f t="shared" si="36"/>
        <v>462.74111434270446</v>
      </c>
    </row>
    <row r="718" spans="1:14">
      <c r="A718" s="444">
        <v>35301</v>
      </c>
      <c r="B718" s="52">
        <f>+'2.- Base'!B718</f>
        <v>713</v>
      </c>
      <c r="C718" s="334">
        <f>+'2.- Base'!C718</f>
        <v>35301</v>
      </c>
      <c r="D718" s="81" t="str">
        <f>+'2.- Base'!D718</f>
        <v>Tromboendarterectomía, con o sin injerto, de arterias periféricas</v>
      </c>
      <c r="E718" s="335" t="s">
        <v>3270</v>
      </c>
      <c r="F718" s="335">
        <f>+'2.- Base'!N718</f>
        <v>263.15823859708189</v>
      </c>
      <c r="G718" s="335" t="str">
        <f t="shared" si="37"/>
        <v>NC</v>
      </c>
      <c r="H718" s="335">
        <f>VLOOKUP(C718,'2.- Base'!J718:N3113,5,0)</f>
        <v>263.15823859708189</v>
      </c>
      <c r="J718" s="335" t="s">
        <v>3270</v>
      </c>
      <c r="K718" s="335">
        <v>42.86885907895595</v>
      </c>
      <c r="L718" s="441"/>
      <c r="M718" s="335" t="str">
        <f t="shared" si="38"/>
        <v>NC</v>
      </c>
      <c r="N718" s="451">
        <f t="shared" si="36"/>
        <v>306.02709767603784</v>
      </c>
    </row>
    <row r="719" spans="1:14" ht="25.5">
      <c r="A719" s="444">
        <v>35331</v>
      </c>
      <c r="B719" s="52">
        <f>+'2.- Base'!B719</f>
        <v>714</v>
      </c>
      <c r="C719" s="334">
        <f>+'2.- Base'!C719</f>
        <v>35331</v>
      </c>
      <c r="D719" s="81" t="str">
        <f>+'2.- Base'!D719</f>
        <v>Tromboendarterectomía, con o sin injerto, de arteria aorta abdominal y sus ramas</v>
      </c>
      <c r="E719" s="335" t="s">
        <v>3270</v>
      </c>
      <c r="F719" s="335">
        <f>+'2.- Base'!N719</f>
        <v>470.02112984287311</v>
      </c>
      <c r="G719" s="335" t="str">
        <f t="shared" si="37"/>
        <v>NC</v>
      </c>
      <c r="H719" s="335">
        <f>VLOOKUP(C719,'2.- Base'!J719:N3114,5,0)</f>
        <v>470.02112984287311</v>
      </c>
      <c r="J719" s="335" t="s">
        <v>3270</v>
      </c>
      <c r="K719" s="335">
        <v>56.442469809817055</v>
      </c>
      <c r="L719" s="441"/>
      <c r="M719" s="335" t="str">
        <f t="shared" si="38"/>
        <v>NC</v>
      </c>
      <c r="N719" s="451">
        <f t="shared" si="36"/>
        <v>526.46359965269016</v>
      </c>
    </row>
    <row r="720" spans="1:14">
      <c r="A720" s="444">
        <v>35450</v>
      </c>
      <c r="B720" s="52">
        <f>+'2.- Base'!B720</f>
        <v>715</v>
      </c>
      <c r="C720" s="334">
        <f>+'2.- Base'!C720</f>
        <v>35450</v>
      </c>
      <c r="D720" s="81" t="str">
        <f>+'2.- Base'!D720</f>
        <v>Angioplastía con balón transluminal abierta</v>
      </c>
      <c r="E720" s="335" t="s">
        <v>3270</v>
      </c>
      <c r="F720" s="335">
        <f>+'2.- Base'!N720</f>
        <v>377.46338068462398</v>
      </c>
      <c r="G720" s="335" t="str">
        <f t="shared" si="37"/>
        <v>NC</v>
      </c>
      <c r="H720" s="335">
        <f>VLOOKUP(C720,'2.- Base'!J720:N3115,5,0)</f>
        <v>377.46338068462398</v>
      </c>
      <c r="J720" s="335" t="s">
        <v>3270</v>
      </c>
      <c r="K720" s="335">
        <v>35.313191508569105</v>
      </c>
      <c r="L720" s="441"/>
      <c r="M720" s="335" t="str">
        <f t="shared" si="38"/>
        <v>NC</v>
      </c>
      <c r="N720" s="451">
        <f t="shared" si="36"/>
        <v>412.77657219319309</v>
      </c>
    </row>
    <row r="721" spans="1:14">
      <c r="A721" s="444">
        <v>35470</v>
      </c>
      <c r="B721" s="52">
        <f>+'2.- Base'!B721</f>
        <v>716</v>
      </c>
      <c r="C721" s="334">
        <f>+'2.- Base'!C721</f>
        <v>35470</v>
      </c>
      <c r="D721" s="81" t="str">
        <f>+'2.- Base'!D721</f>
        <v>Angioplastía con balón transluminal percutánea</v>
      </c>
      <c r="E721" s="335" t="s">
        <v>3270</v>
      </c>
      <c r="F721" s="335">
        <f>+'2.- Base'!N721</f>
        <v>363.88471401795726</v>
      </c>
      <c r="G721" s="335" t="str">
        <f t="shared" si="37"/>
        <v>NC</v>
      </c>
      <c r="H721" s="335">
        <f>VLOOKUP(C721,'2.- Base'!J721:N3116,5,0)</f>
        <v>363.88471401795726</v>
      </c>
      <c r="J721" s="335" t="s">
        <v>3270</v>
      </c>
      <c r="K721" s="335">
        <v>21.181403251083736</v>
      </c>
      <c r="L721" s="441"/>
      <c r="M721" s="335" t="str">
        <f t="shared" si="38"/>
        <v>NC</v>
      </c>
      <c r="N721" s="451">
        <f t="shared" si="36"/>
        <v>385.066117269041</v>
      </c>
    </row>
    <row r="722" spans="1:14">
      <c r="A722" s="444">
        <v>35480</v>
      </c>
      <c r="B722" s="52">
        <f>+'2.- Base'!B722</f>
        <v>717</v>
      </c>
      <c r="C722" s="334">
        <f>+'2.- Base'!C722</f>
        <v>35480</v>
      </c>
      <c r="D722" s="81" t="str">
        <f>+'2.- Base'!D722</f>
        <v>Aterectomía periférica transluminal, abierta</v>
      </c>
      <c r="E722" s="335" t="s">
        <v>3270</v>
      </c>
      <c r="F722" s="335">
        <f>+'2.- Base'!N722</f>
        <v>261.48536401795729</v>
      </c>
      <c r="G722" s="335" t="str">
        <f t="shared" si="37"/>
        <v>NC</v>
      </c>
      <c r="H722" s="335">
        <f>VLOOKUP(C722,'2.- Base'!J722:N3117,5,0)</f>
        <v>261.48536401795729</v>
      </c>
      <c r="J722" s="335" t="s">
        <v>3270</v>
      </c>
      <c r="K722" s="335">
        <v>35.313191508569105</v>
      </c>
      <c r="L722" s="441"/>
      <c r="M722" s="335" t="str">
        <f t="shared" si="38"/>
        <v>NC</v>
      </c>
      <c r="N722" s="451">
        <f t="shared" si="36"/>
        <v>296.7985555265264</v>
      </c>
    </row>
    <row r="723" spans="1:14">
      <c r="A723" s="444">
        <v>35490</v>
      </c>
      <c r="B723" s="52">
        <f>+'2.- Base'!B723</f>
        <v>718</v>
      </c>
      <c r="C723" s="334">
        <f>+'2.- Base'!C723</f>
        <v>35490</v>
      </c>
      <c r="D723" s="81" t="str">
        <f>+'2.- Base'!D723</f>
        <v>Aterectomía periférica transluminal, percutánea</v>
      </c>
      <c r="E723" s="335" t="s">
        <v>3270</v>
      </c>
      <c r="F723" s="335">
        <f>+'2.- Base'!N723</f>
        <v>261.48536401795729</v>
      </c>
      <c r="G723" s="335" t="str">
        <f t="shared" si="37"/>
        <v>NC</v>
      </c>
      <c r="H723" s="335">
        <f>VLOOKUP(C723,'2.- Base'!J723:N3118,5,0)</f>
        <v>261.48536401795729</v>
      </c>
      <c r="J723" s="335" t="s">
        <v>3270</v>
      </c>
      <c r="K723" s="335">
        <v>35.313191508569105</v>
      </c>
      <c r="L723" s="441"/>
      <c r="M723" s="335" t="str">
        <f t="shared" si="38"/>
        <v>NC</v>
      </c>
      <c r="N723" s="451">
        <f t="shared" si="36"/>
        <v>296.7985555265264</v>
      </c>
    </row>
    <row r="724" spans="1:14">
      <c r="A724" s="444">
        <v>35526</v>
      </c>
      <c r="B724" s="52">
        <f>+'2.- Base'!B724</f>
        <v>719</v>
      </c>
      <c r="C724" s="334">
        <f>+'2.- Base'!C724</f>
        <v>35526</v>
      </c>
      <c r="D724" s="81" t="str">
        <f>+'2.- Base'!D724</f>
        <v>By pass (aorto-coronario) aorto-subclavia o carótida</v>
      </c>
      <c r="E724" s="335">
        <f>+'2.- Base'!G724</f>
        <v>427.52515425364766</v>
      </c>
      <c r="F724" s="335">
        <f>+'2.- Base'!N724</f>
        <v>427.52515425364766</v>
      </c>
      <c r="G724" s="335">
        <f>VLOOKUP(C724,'2.- Base'!$C$6:$G$2390,5,0)</f>
        <v>427.52515425364766</v>
      </c>
      <c r="H724" s="335">
        <f>VLOOKUP(C724,'2.- Base'!J724:N3119,5,0)</f>
        <v>427.52515425364766</v>
      </c>
      <c r="J724" s="335">
        <v>35.516433362951091</v>
      </c>
      <c r="K724" s="335">
        <v>37.038300688019206</v>
      </c>
      <c r="L724" s="441"/>
      <c r="M724" s="451">
        <f t="shared" ref="M724:M756" si="39">G724+J724</f>
        <v>463.04158761659875</v>
      </c>
      <c r="N724" s="451">
        <f t="shared" si="36"/>
        <v>464.56345494166686</v>
      </c>
    </row>
    <row r="725" spans="1:14">
      <c r="A725" s="444">
        <v>35531</v>
      </c>
      <c r="B725" s="52">
        <f>+'2.- Base'!B725</f>
        <v>720</v>
      </c>
      <c r="C725" s="334">
        <f>+'2.- Base'!C725</f>
        <v>35531</v>
      </c>
      <c r="D725" s="81" t="str">
        <f>+'2.- Base'!D725</f>
        <v>By-pass Aorto-visceral (renal, mesentérico o similares)</v>
      </c>
      <c r="E725" s="335">
        <f>+'2.- Base'!G725</f>
        <v>370.84682613916948</v>
      </c>
      <c r="F725" s="335">
        <f>+'2.- Base'!N725</f>
        <v>370.84682613916948</v>
      </c>
      <c r="G725" s="335">
        <f>VLOOKUP(C725,'2.- Base'!$C$6:$G$2390,5,0)</f>
        <v>370.84682613916948</v>
      </c>
      <c r="H725" s="335">
        <f>VLOOKUP(C725,'2.- Base'!J725:N3120,5,0)</f>
        <v>370.84682613916948</v>
      </c>
      <c r="J725" s="335">
        <v>57.928705737393102</v>
      </c>
      <c r="K725" s="335">
        <v>60.42891634286218</v>
      </c>
      <c r="L725" s="441"/>
      <c r="M725" s="451">
        <f t="shared" si="39"/>
        <v>428.77553187656258</v>
      </c>
      <c r="N725" s="451">
        <f t="shared" si="36"/>
        <v>431.27574248203166</v>
      </c>
    </row>
    <row r="726" spans="1:14">
      <c r="A726" s="444">
        <v>35541</v>
      </c>
      <c r="B726" s="52">
        <f>+'2.- Base'!B726</f>
        <v>721</v>
      </c>
      <c r="C726" s="334">
        <f>+'2.- Base'!C726</f>
        <v>35541</v>
      </c>
      <c r="D726" s="81" t="str">
        <f>+'2.- Base'!D726</f>
        <v>By-pass Aorto - iliaco o bi-iliaco</v>
      </c>
      <c r="E726" s="335">
        <f>+'2.- Base'!G726</f>
        <v>273.73832613916949</v>
      </c>
      <c r="F726" s="335">
        <f>+'2.- Base'!N726</f>
        <v>273.73832613916949</v>
      </c>
      <c r="G726" s="335">
        <f>VLOOKUP(C726,'2.- Base'!$C$6:$G$2390,5,0)</f>
        <v>273.73832613916949</v>
      </c>
      <c r="H726" s="335">
        <f>VLOOKUP(C726,'2.- Base'!J726:N3121,5,0)</f>
        <v>273.73832613916949</v>
      </c>
      <c r="J726" s="335">
        <v>61.471673860830492</v>
      </c>
      <c r="K726" s="335">
        <v>61.471673860830492</v>
      </c>
      <c r="L726" s="441"/>
      <c r="M726" s="451">
        <f t="shared" si="39"/>
        <v>335.21</v>
      </c>
      <c r="N726" s="451">
        <f t="shared" si="36"/>
        <v>335.21</v>
      </c>
    </row>
    <row r="727" spans="1:14">
      <c r="A727" s="444">
        <v>35546</v>
      </c>
      <c r="B727" s="52">
        <f>+'2.- Base'!B727</f>
        <v>722</v>
      </c>
      <c r="C727" s="334">
        <f>+'2.- Base'!C727</f>
        <v>35546</v>
      </c>
      <c r="D727" s="81" t="str">
        <f>+'2.- Base'!D727</f>
        <v>By-pass Aorto-femoral o bifemoral</v>
      </c>
      <c r="E727" s="335">
        <f>+'2.- Base'!G727</f>
        <v>273.73832613916949</v>
      </c>
      <c r="F727" s="335">
        <f>+'2.- Base'!N727</f>
        <v>273.73832613916949</v>
      </c>
      <c r="G727" s="335">
        <f>VLOOKUP(C727,'2.- Base'!$C$6:$G$2390,5,0)</f>
        <v>273.73832613916949</v>
      </c>
      <c r="H727" s="335">
        <f>VLOOKUP(C727,'2.- Base'!J727:N3122,5,0)</f>
        <v>273.73832613916949</v>
      </c>
      <c r="J727" s="335">
        <v>61.471673860830492</v>
      </c>
      <c r="K727" s="335">
        <v>61.471673860830492</v>
      </c>
      <c r="L727" s="441"/>
      <c r="M727" s="451">
        <f t="shared" si="39"/>
        <v>335.21</v>
      </c>
      <c r="N727" s="451">
        <f t="shared" si="36"/>
        <v>335.21</v>
      </c>
    </row>
    <row r="728" spans="1:14" ht="25.5">
      <c r="A728" s="444">
        <v>35556</v>
      </c>
      <c r="B728" s="52">
        <f>+'2.- Base'!B728</f>
        <v>723</v>
      </c>
      <c r="C728" s="334">
        <f>+'2.- Base'!C728</f>
        <v>35556</v>
      </c>
      <c r="D728" s="81" t="str">
        <f>+'2.- Base'!D728</f>
        <v>Otras derivaciones (fémoro-femoral, axilo-humeral, carótido-subclavio, axilo-axilar, femoral - poplíteo o similares)</v>
      </c>
      <c r="E728" s="335">
        <f>+'2.- Base'!G728</f>
        <v>394.45625852974177</v>
      </c>
      <c r="F728" s="335">
        <f>+'2.- Base'!N728</f>
        <v>394.45625852974177</v>
      </c>
      <c r="G728" s="335">
        <f>VLOOKUP(C728,'2.- Base'!$C$6:$G$2390,5,0)</f>
        <v>394.45625852974177</v>
      </c>
      <c r="H728" s="335">
        <f>VLOOKUP(C728,'2.- Base'!J728:N3123,5,0)</f>
        <v>394.45625852974177</v>
      </c>
      <c r="J728" s="335">
        <v>49.497046798509643</v>
      </c>
      <c r="K728" s="335">
        <v>51.677985097424028</v>
      </c>
      <c r="L728" s="441"/>
      <c r="M728" s="451">
        <f t="shared" si="39"/>
        <v>443.95330532825142</v>
      </c>
      <c r="N728" s="451">
        <f t="shared" si="36"/>
        <v>446.1342436271658</v>
      </c>
    </row>
    <row r="729" spans="1:14">
      <c r="A729" s="444">
        <v>35691</v>
      </c>
      <c r="B729" s="52">
        <f>+'2.- Base'!B729</f>
        <v>724</v>
      </c>
      <c r="C729" s="334">
        <f>+'2.- Base'!C729</f>
        <v>35691</v>
      </c>
      <c r="D729" s="81" t="str">
        <f>+'2.- Base'!D729</f>
        <v>Transposición y/o reimplante de arteria a arteria</v>
      </c>
      <c r="E729" s="335">
        <f>+'2.- Base'!G729</f>
        <v>270.81113758698098</v>
      </c>
      <c r="F729" s="335">
        <f>+'2.- Base'!N729</f>
        <v>270.81113758698098</v>
      </c>
      <c r="G729" s="335">
        <f>VLOOKUP(C729,'2.- Base'!$C$6:$G$2390,5,0)</f>
        <v>270.81113758698098</v>
      </c>
      <c r="H729" s="335">
        <f>VLOOKUP(C729,'2.- Base'!J729:N3124,5,0)</f>
        <v>270.81113758698098</v>
      </c>
      <c r="J729" s="335">
        <v>35.516433362951091</v>
      </c>
      <c r="K729" s="335">
        <v>37.038300688019206</v>
      </c>
      <c r="L729" s="441"/>
      <c r="M729" s="451">
        <f t="shared" si="39"/>
        <v>306.32757094993207</v>
      </c>
      <c r="N729" s="451">
        <f t="shared" si="36"/>
        <v>307.84943827500018</v>
      </c>
    </row>
    <row r="730" spans="1:14" ht="38.25">
      <c r="A730" s="444">
        <v>35700</v>
      </c>
      <c r="B730" s="52">
        <f>+'2.- Base'!B730</f>
        <v>725</v>
      </c>
      <c r="C730" s="334">
        <f>+'2.- Base'!C730</f>
        <v>35700</v>
      </c>
      <c r="D730" s="81" t="str">
        <f>+'2.- Base'!D730</f>
        <v xml:space="preserve">Exploración vascular, reoperación, corrección o retiro de injerto vascular, arteria femoral-poplítea o femoral (poplítea)-tibial anterior, tibial posterior, peronea, u otros vasos distales </v>
      </c>
      <c r="E730" s="335">
        <f>+'2.- Base'!G730</f>
        <v>511.92434280583615</v>
      </c>
      <c r="F730" s="335">
        <f>+'2.- Base'!N730</f>
        <v>511.92434280583615</v>
      </c>
      <c r="G730" s="335">
        <f>VLOOKUP(C730,'2.- Base'!$C$6:$G$2390,5,0)</f>
        <v>511.92434280583615</v>
      </c>
      <c r="H730" s="335">
        <f>VLOOKUP(C730,'2.- Base'!J730:N3125,5,0)</f>
        <v>511.92434280583615</v>
      </c>
      <c r="J730" s="335">
        <v>57.928705737393045</v>
      </c>
      <c r="K730" s="335">
        <v>60.42891634286201</v>
      </c>
      <c r="L730" s="441"/>
      <c r="M730" s="451">
        <f t="shared" si="39"/>
        <v>569.85304854322919</v>
      </c>
      <c r="N730" s="451">
        <f t="shared" si="36"/>
        <v>572.35325914869816</v>
      </c>
    </row>
    <row r="731" spans="1:14">
      <c r="A731" s="444">
        <v>36430</v>
      </c>
      <c r="B731" s="52">
        <f>+'2.- Base'!B731</f>
        <v>726</v>
      </c>
      <c r="C731" s="334">
        <f>+'2.- Base'!C731</f>
        <v>36430</v>
      </c>
      <c r="D731" s="81" t="str">
        <f>+'2.- Base'!D731</f>
        <v>Transfusión de sangre o componentes sanguíneos</v>
      </c>
      <c r="E731" s="335">
        <f>+'2.- Base'!G731</f>
        <v>58.557499999999997</v>
      </c>
      <c r="F731" s="335">
        <f>+'2.- Base'!N731</f>
        <v>58.557499999999997</v>
      </c>
      <c r="G731" s="335">
        <f>VLOOKUP(C731,'2.- Base'!$C$6:$G$2390,5,0)</f>
        <v>58.557499999999997</v>
      </c>
      <c r="H731" s="335">
        <f>VLOOKUP(C731,'2.- Base'!J731:N3126,5,0)</f>
        <v>58.557499999999997</v>
      </c>
      <c r="J731" s="335">
        <v>0.5505534442337634</v>
      </c>
      <c r="K731" s="335">
        <v>0.57993331218867183</v>
      </c>
      <c r="L731" s="441"/>
      <c r="M731" s="451">
        <f t="shared" si="39"/>
        <v>59.108053444233761</v>
      </c>
      <c r="N731" s="451">
        <f t="shared" si="36"/>
        <v>59.137433312188669</v>
      </c>
    </row>
    <row r="732" spans="1:14">
      <c r="A732" s="444">
        <v>36450</v>
      </c>
      <c r="B732" s="52">
        <f>+'2.- Base'!B732</f>
        <v>727</v>
      </c>
      <c r="C732" s="334">
        <f>+'2.- Base'!C732</f>
        <v>36450</v>
      </c>
      <c r="D732" s="81" t="str">
        <f>+'2.- Base'!D732</f>
        <v>Exsanguinotranfusión, neonato</v>
      </c>
      <c r="E732" s="335">
        <f>+'2.- Base'!G732</f>
        <v>58.557499999999997</v>
      </c>
      <c r="F732" s="335">
        <f>+'2.- Base'!N732</f>
        <v>58.557499999999997</v>
      </c>
      <c r="G732" s="335">
        <f>VLOOKUP(C732,'2.- Base'!$C$6:$G$2390,5,0)</f>
        <v>58.557499999999997</v>
      </c>
      <c r="H732" s="335">
        <f>VLOOKUP(C732,'2.- Base'!J732:N3127,5,0)</f>
        <v>58.557499999999997</v>
      </c>
      <c r="J732" s="335">
        <v>7.1906246056230785</v>
      </c>
      <c r="K732" s="335">
        <v>8.1336591728674179</v>
      </c>
      <c r="L732" s="441"/>
      <c r="M732" s="451">
        <f t="shared" si="39"/>
        <v>65.748124605623076</v>
      </c>
      <c r="N732" s="451">
        <f t="shared" si="36"/>
        <v>66.691159172867415</v>
      </c>
    </row>
    <row r="733" spans="1:14">
      <c r="A733" s="444">
        <v>36460</v>
      </c>
      <c r="B733" s="52">
        <f>+'2.- Base'!B733</f>
        <v>728</v>
      </c>
      <c r="C733" s="334">
        <f>+'2.- Base'!C733</f>
        <v>36460</v>
      </c>
      <c r="D733" s="81" t="str">
        <f>+'2.- Base'!D733</f>
        <v xml:space="preserve">Transfusión intrauterina </v>
      </c>
      <c r="E733" s="335">
        <f>+'2.- Base'!G733</f>
        <v>58.557499999999997</v>
      </c>
      <c r="F733" s="335">
        <f>+'2.- Base'!N733</f>
        <v>58.557499999999997</v>
      </c>
      <c r="G733" s="335">
        <f>VLOOKUP(C733,'2.- Base'!$C$6:$G$2390,5,0)</f>
        <v>58.557499999999997</v>
      </c>
      <c r="H733" s="335">
        <f>VLOOKUP(C733,'2.- Base'!J733:N3128,5,0)</f>
        <v>58.557499999999997</v>
      </c>
      <c r="J733" s="335">
        <v>5.6494245701029442</v>
      </c>
      <c r="K733" s="335">
        <v>6.5082673569648719</v>
      </c>
      <c r="L733" s="441"/>
      <c r="M733" s="451">
        <f t="shared" si="39"/>
        <v>64.206924570102942</v>
      </c>
      <c r="N733" s="451">
        <f t="shared" si="36"/>
        <v>65.065767356964869</v>
      </c>
    </row>
    <row r="734" spans="1:14">
      <c r="A734" s="444">
        <v>36470</v>
      </c>
      <c r="B734" s="52">
        <f>+'2.- Base'!B734</f>
        <v>729</v>
      </c>
      <c r="C734" s="334">
        <f>+'2.- Base'!C734</f>
        <v>36470</v>
      </c>
      <c r="D734" s="81" t="str">
        <f>+'2.- Base'!D734</f>
        <v>Inyección de solución esclerosante; una sola vena</v>
      </c>
      <c r="E734" s="335">
        <f>+'2.- Base'!G734</f>
        <v>50.921860970819303</v>
      </c>
      <c r="F734" s="335">
        <f>+'2.- Base'!N734</f>
        <v>50.921860970819303</v>
      </c>
      <c r="G734" s="335">
        <f>VLOOKUP(C734,'2.- Base'!$C$6:$G$2390,5,0)</f>
        <v>50.921860970819303</v>
      </c>
      <c r="H734" s="335">
        <f>VLOOKUP(C734,'2.- Base'!J734:N3129,5,0)</f>
        <v>50.921860970819303</v>
      </c>
      <c r="J734" s="335">
        <v>2.9922032604889424</v>
      </c>
      <c r="K734" s="335">
        <v>9.9021070279226961</v>
      </c>
      <c r="L734" s="441"/>
      <c r="M734" s="451">
        <f t="shared" si="39"/>
        <v>53.914064231308245</v>
      </c>
      <c r="N734" s="451">
        <f t="shared" si="36"/>
        <v>60.823967998741999</v>
      </c>
    </row>
    <row r="735" spans="1:14">
      <c r="A735" s="444">
        <v>36481</v>
      </c>
      <c r="B735" s="52">
        <f>+'2.- Base'!B735</f>
        <v>730</v>
      </c>
      <c r="C735" s="334">
        <f>+'2.- Base'!C735</f>
        <v>36481</v>
      </c>
      <c r="D735" s="81" t="str">
        <f>+'2.- Base'!D735</f>
        <v>Cateterización percutánea de vena porta mediante cualquier método</v>
      </c>
      <c r="E735" s="335">
        <f>+'2.- Base'!G735</f>
        <v>50.921860970819303</v>
      </c>
      <c r="F735" s="335">
        <f>+'2.- Base'!N735</f>
        <v>50.921860970819303</v>
      </c>
      <c r="G735" s="335">
        <f>VLOOKUP(C735,'2.- Base'!$C$6:$G$2390,5,0)</f>
        <v>50.921860970819303</v>
      </c>
      <c r="H735" s="335">
        <f>VLOOKUP(C735,'2.- Base'!J735:N3130,5,0)</f>
        <v>50.921860970819303</v>
      </c>
      <c r="J735" s="335">
        <v>2.9922032604889424</v>
      </c>
      <c r="K735" s="335">
        <v>9.9021070279226961</v>
      </c>
      <c r="L735" s="441"/>
      <c r="M735" s="451">
        <f t="shared" si="39"/>
        <v>53.914064231308245</v>
      </c>
      <c r="N735" s="451">
        <f t="shared" si="36"/>
        <v>60.823967998741999</v>
      </c>
    </row>
    <row r="736" spans="1:14" ht="25.5">
      <c r="A736" s="444">
        <v>36488</v>
      </c>
      <c r="B736" s="52">
        <f>+'2.- Base'!B736</f>
        <v>731</v>
      </c>
      <c r="C736" s="334">
        <f>+'2.- Base'!C736</f>
        <v>36488</v>
      </c>
      <c r="D736" s="81" t="str">
        <f>+'2.- Base'!D736</f>
        <v>Colocación percutánea de catéter venoso central (subclavia, yugular, u otra vena) en menor de 2 años de edad</v>
      </c>
      <c r="E736" s="335">
        <f>+'2.- Base'!G736</f>
        <v>50.921860970819303</v>
      </c>
      <c r="F736" s="335">
        <f>+'2.- Base'!N736</f>
        <v>50.921860970819303</v>
      </c>
      <c r="G736" s="335">
        <f>VLOOKUP(C736,'2.- Base'!$C$6:$G$2390,5,0)</f>
        <v>50.921860970819303</v>
      </c>
      <c r="H736" s="335">
        <f>VLOOKUP(C736,'2.- Base'!J736:N3131,5,0)</f>
        <v>50.921860970819303</v>
      </c>
      <c r="J736" s="335">
        <v>2.8247122850514685</v>
      </c>
      <c r="K736" s="335">
        <v>3.2541336784824324</v>
      </c>
      <c r="L736" s="441"/>
      <c r="M736" s="451">
        <f t="shared" si="39"/>
        <v>53.746573255870771</v>
      </c>
      <c r="N736" s="451">
        <f t="shared" si="36"/>
        <v>54.175994649301735</v>
      </c>
    </row>
    <row r="737" spans="1:14" ht="25.5">
      <c r="A737" s="444">
        <v>36489</v>
      </c>
      <c r="B737" s="52">
        <f>+'2.- Base'!B737</f>
        <v>732</v>
      </c>
      <c r="C737" s="334">
        <f>+'2.- Base'!C737</f>
        <v>36489</v>
      </c>
      <c r="D737" s="81" t="str">
        <f>+'2.- Base'!D737</f>
        <v>Colocación percutánea de catéter venoso central (subclavia, yugular u otra vena), mayor de 2 años de edad</v>
      </c>
      <c r="E737" s="335">
        <f>+'2.- Base'!G737</f>
        <v>50.921860970819303</v>
      </c>
      <c r="F737" s="335">
        <f>+'2.- Base'!N737</f>
        <v>50.921860970819303</v>
      </c>
      <c r="G737" s="335">
        <f>VLOOKUP(C737,'2.- Base'!$C$6:$G$2390,5,0)</f>
        <v>50.921860970819303</v>
      </c>
      <c r="H737" s="335">
        <f>VLOOKUP(C737,'2.- Base'!J737:N3132,5,0)</f>
        <v>50.921860970819303</v>
      </c>
      <c r="J737" s="335">
        <v>0.10023809054003152</v>
      </c>
      <c r="K737" s="335">
        <v>0.15767671612306344</v>
      </c>
      <c r="L737" s="441"/>
      <c r="M737" s="451">
        <f t="shared" si="39"/>
        <v>51.022099061359334</v>
      </c>
      <c r="N737" s="451">
        <f t="shared" si="36"/>
        <v>51.079537686942366</v>
      </c>
    </row>
    <row r="738" spans="1:14" ht="25.5">
      <c r="A738" s="444">
        <v>36500</v>
      </c>
      <c r="B738" s="52">
        <f>+'2.- Base'!B738</f>
        <v>733</v>
      </c>
      <c r="C738" s="334">
        <f>+'2.- Base'!C738</f>
        <v>36500</v>
      </c>
      <c r="D738" s="81" t="str">
        <f>+'2.- Base'!D738</f>
        <v>Cateterismo venoso para toma selectiva de muestras de sangre de distintos órganos</v>
      </c>
      <c r="E738" s="335">
        <f>+'2.- Base'!G738</f>
        <v>179.93381926487095</v>
      </c>
      <c r="F738" s="335">
        <f>+'2.- Base'!N738</f>
        <v>179.93381926487095</v>
      </c>
      <c r="G738" s="335">
        <f>VLOOKUP(C738,'2.- Base'!$C$6:$G$2390,5,0)</f>
        <v>179.93381926487095</v>
      </c>
      <c r="H738" s="335">
        <f>VLOOKUP(C738,'2.- Base'!J738:N3133,5,0)</f>
        <v>179.93381926487095</v>
      </c>
      <c r="J738" s="335">
        <v>1.9221284109032695</v>
      </c>
      <c r="K738" s="335">
        <v>2.2215100375415204</v>
      </c>
      <c r="L738" s="441"/>
      <c r="M738" s="451">
        <f t="shared" si="39"/>
        <v>181.85594767577422</v>
      </c>
      <c r="N738" s="451">
        <f t="shared" si="36"/>
        <v>182.15532930241247</v>
      </c>
    </row>
    <row r="739" spans="1:14">
      <c r="A739" s="444">
        <v>36510</v>
      </c>
      <c r="B739" s="52">
        <f>+'2.- Base'!B739</f>
        <v>734</v>
      </c>
      <c r="C739" s="334">
        <f>+'2.- Base'!C739</f>
        <v>36510</v>
      </c>
      <c r="D739" s="81" t="str">
        <f>+'2.- Base'!D739</f>
        <v>Cateterización de vena umbilical en RN</v>
      </c>
      <c r="E739" s="335">
        <f>+'2.- Base'!G739</f>
        <v>96.925329264870911</v>
      </c>
      <c r="F739" s="335">
        <f>+'2.- Base'!N739</f>
        <v>96.925329264870911</v>
      </c>
      <c r="G739" s="335">
        <f>VLOOKUP(C739,'2.- Base'!$C$6:$G$2390,5,0)</f>
        <v>96.925329264870911</v>
      </c>
      <c r="H739" s="335">
        <f>VLOOKUP(C739,'2.- Base'!J739:N3134,5,0)</f>
        <v>96.925329264870911</v>
      </c>
      <c r="J739" s="335">
        <v>1.9221284109032837</v>
      </c>
      <c r="K739" s="335">
        <v>2.2215100375415062</v>
      </c>
      <c r="L739" s="441"/>
      <c r="M739" s="451">
        <f t="shared" si="39"/>
        <v>98.847457675774194</v>
      </c>
      <c r="N739" s="451">
        <f t="shared" si="36"/>
        <v>99.146839302412417</v>
      </c>
    </row>
    <row r="740" spans="1:14">
      <c r="A740" s="444">
        <v>36520</v>
      </c>
      <c r="B740" s="52">
        <f>+'2.- Base'!B740</f>
        <v>735</v>
      </c>
      <c r="C740" s="334">
        <f>+'2.- Base'!C740</f>
        <v>36520</v>
      </c>
      <c r="D740" s="81" t="str">
        <f>+'2.- Base'!D740</f>
        <v>Aféresis terapéutica (intercambio de plasma y/o de células)</v>
      </c>
      <c r="E740" s="335">
        <f>+'2.- Base'!G740</f>
        <v>5.1635719416386081</v>
      </c>
      <c r="F740" s="335">
        <f>+'2.- Base'!N740</f>
        <v>5.1635719416386081</v>
      </c>
      <c r="G740" s="335">
        <f>VLOOKUP(C740,'2.- Base'!$C$6:$G$2390,5,0)</f>
        <v>5.1635719416386081</v>
      </c>
      <c r="H740" s="335">
        <f>VLOOKUP(C740,'2.- Base'!J740:N3135,5,0)</f>
        <v>5.1635719416386081</v>
      </c>
      <c r="J740" s="335">
        <v>51.686823154275807</v>
      </c>
      <c r="K740" s="335">
        <v>54.067247718730137</v>
      </c>
      <c r="L740" s="441"/>
      <c r="M740" s="451">
        <f t="shared" si="39"/>
        <v>56.850395095914415</v>
      </c>
      <c r="N740" s="451">
        <f t="shared" si="36"/>
        <v>59.230819660368745</v>
      </c>
    </row>
    <row r="741" spans="1:14">
      <c r="A741" s="444">
        <v>36557</v>
      </c>
      <c r="B741" s="52">
        <f>+'2.- Base'!B741</f>
        <v>736</v>
      </c>
      <c r="C741" s="334">
        <f>+'2.- Base'!C741</f>
        <v>36557</v>
      </c>
      <c r="D741" s="81" t="str">
        <f>+'2.- Base'!D741</f>
        <v>Colocación de Catéter venoso central CVC</v>
      </c>
      <c r="E741" s="335">
        <f>+'2.- Base'!G741</f>
        <v>96.765063411896733</v>
      </c>
      <c r="F741" s="335">
        <f>+'2.- Base'!N741</f>
        <v>96.765063411896733</v>
      </c>
      <c r="G741" s="335">
        <f>VLOOKUP(C741,'2.- Base'!$C$6:$G$2390,5,0)</f>
        <v>96.765063411896733</v>
      </c>
      <c r="H741" s="335">
        <f>VLOOKUP(C741,'2.- Base'!J741:N3136,5,0)</f>
        <v>96.765063411896733</v>
      </c>
      <c r="J741" s="335">
        <v>1.5580495457637653</v>
      </c>
      <c r="K741" s="335">
        <v>5.4948905313126204</v>
      </c>
      <c r="L741" s="441"/>
      <c r="M741" s="451">
        <f t="shared" si="39"/>
        <v>98.323112957660499</v>
      </c>
      <c r="N741" s="451">
        <f t="shared" si="36"/>
        <v>102.25995394320935</v>
      </c>
    </row>
    <row r="742" spans="1:14">
      <c r="A742" s="444">
        <v>36600</v>
      </c>
      <c r="B742" s="52">
        <f>+'2.- Base'!B742</f>
        <v>737</v>
      </c>
      <c r="C742" s="334">
        <f>+'2.- Base'!C742</f>
        <v>36600</v>
      </c>
      <c r="D742" s="81" t="str">
        <f>+'2.- Base'!D742</f>
        <v>Punción arterial, extracción de sangre para diagnóstico</v>
      </c>
      <c r="E742" s="335">
        <f>+'2.- Base'!G742</f>
        <v>7.5215987794612804</v>
      </c>
      <c r="F742" s="335">
        <f>+'2.- Base'!N742</f>
        <v>7.5215987794612804</v>
      </c>
      <c r="G742" s="335">
        <f>VLOOKUP(C742,'2.- Base'!$C$6:$G$2390,5,0)</f>
        <v>7.5215987794612804</v>
      </c>
      <c r="H742" s="335">
        <f>VLOOKUP(C742,'2.- Base'!J742:N3137,5,0)</f>
        <v>7.5215987794612804</v>
      </c>
      <c r="J742" s="335">
        <v>2.7902330909956419E-2</v>
      </c>
      <c r="K742" s="335">
        <v>2.924117798675141E-2</v>
      </c>
      <c r="L742" s="441"/>
      <c r="M742" s="451">
        <f t="shared" si="39"/>
        <v>7.5495011103712368</v>
      </c>
      <c r="N742" s="451">
        <f t="shared" si="36"/>
        <v>7.5508399574480318</v>
      </c>
    </row>
    <row r="743" spans="1:14" ht="25.5">
      <c r="A743" s="444">
        <v>36620</v>
      </c>
      <c r="B743" s="52">
        <f>+'2.- Base'!B743</f>
        <v>738</v>
      </c>
      <c r="C743" s="334">
        <f>+'2.- Base'!C743</f>
        <v>36620</v>
      </c>
      <c r="D743" s="81" t="str">
        <f>+'2.- Base'!D743</f>
        <v>Cateterismo o canulación arterial (toma de muestra, monitorización o transfusión)</v>
      </c>
      <c r="E743" s="335">
        <f>+'2.- Base'!G743</f>
        <v>7.6017317059483736</v>
      </c>
      <c r="F743" s="335">
        <f>+'2.- Base'!N743</f>
        <v>7.6017317059483736</v>
      </c>
      <c r="G743" s="335">
        <f>VLOOKUP(C743,'2.- Base'!$C$6:$G$2390,5,0)</f>
        <v>7.6017317059483736</v>
      </c>
      <c r="H743" s="335">
        <f>VLOOKUP(C743,'2.- Base'!J743:N3138,5,0)</f>
        <v>7.6017317059483736</v>
      </c>
      <c r="J743" s="335">
        <v>2.5478795419141038</v>
      </c>
      <c r="K743" s="335">
        <v>2.5478795419141038</v>
      </c>
      <c r="L743" s="441"/>
      <c r="M743" s="451">
        <f t="shared" si="39"/>
        <v>10.149611247862477</v>
      </c>
      <c r="N743" s="451">
        <f t="shared" si="36"/>
        <v>10.149611247862477</v>
      </c>
    </row>
    <row r="744" spans="1:14">
      <c r="A744" s="444">
        <v>36660</v>
      </c>
      <c r="B744" s="52">
        <f>+'2.- Base'!B744</f>
        <v>739</v>
      </c>
      <c r="C744" s="334">
        <f>+'2.- Base'!C744</f>
        <v>36660</v>
      </c>
      <c r="D744" s="81" t="str">
        <f>+'2.- Base'!D744</f>
        <v>Cateterismo de arteria umbilical, recién nacido</v>
      </c>
      <c r="E744" s="335">
        <f>+'2.- Base'!G744</f>
        <v>96.925329264870911</v>
      </c>
      <c r="F744" s="335">
        <f>+'2.- Base'!N744</f>
        <v>96.925329264870911</v>
      </c>
      <c r="G744" s="335">
        <f>VLOOKUP(C744,'2.- Base'!$C$6:$G$2390,5,0)</f>
        <v>96.925329264870911</v>
      </c>
      <c r="H744" s="335">
        <f>VLOOKUP(C744,'2.- Base'!J744:N3139,5,0)</f>
        <v>96.925329264870911</v>
      </c>
      <c r="J744" s="335">
        <v>2.3634406809155593</v>
      </c>
      <c r="K744" s="335">
        <v>2.4884589303854483</v>
      </c>
      <c r="L744" s="441"/>
      <c r="M744" s="451">
        <f t="shared" si="39"/>
        <v>99.28876994578647</v>
      </c>
      <c r="N744" s="451">
        <f t="shared" si="36"/>
        <v>99.413788195256359</v>
      </c>
    </row>
    <row r="745" spans="1:14" ht="25.5">
      <c r="A745" s="444">
        <v>36821</v>
      </c>
      <c r="B745" s="52">
        <f>+'2.- Base'!B745</f>
        <v>740</v>
      </c>
      <c r="C745" s="334">
        <f>+'2.- Base'!C745</f>
        <v>36821</v>
      </c>
      <c r="D745" s="81" t="str">
        <f>+'2.- Base'!D745</f>
        <v>Anastomosis arteriovenosa abierta directa, cualquier sitio (ejm. procedimiento de Cimino)</v>
      </c>
      <c r="E745" s="335">
        <f>+'2.- Base'!G745</f>
        <v>97.078721941638605</v>
      </c>
      <c r="F745" s="335">
        <f>+'2.- Base'!N745</f>
        <v>97.078721941638605</v>
      </c>
      <c r="G745" s="335">
        <f>VLOOKUP(C745,'2.- Base'!$C$6:$G$2390,5,0)</f>
        <v>97.078721941638605</v>
      </c>
      <c r="H745" s="335">
        <f>VLOOKUP(C745,'2.- Base'!J745:N3140,5,0)</f>
        <v>97.078721941638605</v>
      </c>
      <c r="J745" s="335">
        <v>26.619349469355541</v>
      </c>
      <c r="K745" s="335">
        <v>27.7936845605483</v>
      </c>
      <c r="L745" s="441"/>
      <c r="M745" s="451">
        <f t="shared" si="39"/>
        <v>123.69807141099415</v>
      </c>
      <c r="N745" s="451">
        <f t="shared" si="36"/>
        <v>124.87240650218691</v>
      </c>
    </row>
    <row r="746" spans="1:14" ht="25.5">
      <c r="A746" s="444">
        <v>36825</v>
      </c>
      <c r="B746" s="52">
        <f>+'2.- Base'!B746</f>
        <v>741</v>
      </c>
      <c r="C746" s="334">
        <f>+'2.- Base'!C746</f>
        <v>36825</v>
      </c>
      <c r="D746" s="81" t="str">
        <f>+'2.- Base'!D746</f>
        <v>Creación de fístula arteriovenosa que no sea por anastomosis arteriovenosa directa</v>
      </c>
      <c r="E746" s="335">
        <f>+'2.- Base'!G746</f>
        <v>122.2826475869809</v>
      </c>
      <c r="F746" s="335">
        <f>+'2.- Base'!N746</f>
        <v>122.2826475869809</v>
      </c>
      <c r="G746" s="335">
        <f>VLOOKUP(C746,'2.- Base'!$C$6:$G$2390,5,0)</f>
        <v>122.2826475869809</v>
      </c>
      <c r="H746" s="335">
        <f>VLOOKUP(C746,'2.- Base'!J746:N3141,5,0)</f>
        <v>122.2826475869809</v>
      </c>
      <c r="J746" s="335">
        <v>37.614825283744821</v>
      </c>
      <c r="K746" s="335">
        <v>39.265265077517924</v>
      </c>
      <c r="L746" s="441"/>
      <c r="M746" s="451">
        <f t="shared" si="39"/>
        <v>159.89747287072572</v>
      </c>
      <c r="N746" s="451">
        <f t="shared" si="36"/>
        <v>161.54791266449882</v>
      </c>
    </row>
    <row r="747" spans="1:14" ht="25.5">
      <c r="A747" s="444">
        <v>36831</v>
      </c>
      <c r="B747" s="52">
        <f>+'2.- Base'!B747</f>
        <v>742</v>
      </c>
      <c r="C747" s="334">
        <f>+'2.- Base'!C747</f>
        <v>36831</v>
      </c>
      <c r="D747" s="81" t="str">
        <f>+'2.- Base'!D747</f>
        <v>Trombectomía, fístula arteriovenosa sin revisión, injerto autólogo o no autólogo para diálisis</v>
      </c>
      <c r="E747" s="335">
        <f>+'2.- Base'!G747</f>
        <v>144.57405331088663</v>
      </c>
      <c r="F747" s="335">
        <f>+'2.- Base'!N747</f>
        <v>144.57405331088663</v>
      </c>
      <c r="G747" s="335">
        <f>VLOOKUP(C747,'2.- Base'!$C$6:$G$2390,5,0)</f>
        <v>144.57405331088663</v>
      </c>
      <c r="H747" s="335">
        <f>VLOOKUP(C747,'2.- Base'!J747:N3142,5,0)</f>
        <v>144.57405331088663</v>
      </c>
      <c r="J747" s="335">
        <v>25.732603768980056</v>
      </c>
      <c r="K747" s="335">
        <v>26.852545057611792</v>
      </c>
      <c r="L747" s="441"/>
      <c r="M747" s="451">
        <f t="shared" si="39"/>
        <v>170.30665707986668</v>
      </c>
      <c r="N747" s="451">
        <f t="shared" si="36"/>
        <v>171.42659836849842</v>
      </c>
    </row>
    <row r="748" spans="1:14">
      <c r="A748" s="444">
        <v>36834</v>
      </c>
      <c r="B748" s="52">
        <f>+'2.- Base'!B748</f>
        <v>743</v>
      </c>
      <c r="C748" s="334">
        <f>+'2.- Base'!C748</f>
        <v>36834</v>
      </c>
      <c r="D748" s="81" t="str">
        <f>+'2.- Base'!D748</f>
        <v xml:space="preserve">Corrección plástica de aneurisma arteriovenoso </v>
      </c>
      <c r="E748" s="335">
        <f>+'2.- Base'!G748</f>
        <v>284.91114758698092</v>
      </c>
      <c r="F748" s="335">
        <f>+'2.- Base'!N748</f>
        <v>284.91114758698092</v>
      </c>
      <c r="G748" s="335">
        <f>VLOOKUP(C748,'2.- Base'!$C$6:$G$2390,5,0)</f>
        <v>284.91114758698092</v>
      </c>
      <c r="H748" s="335">
        <f>VLOOKUP(C748,'2.- Base'!J748:N3143,5,0)</f>
        <v>284.91114758698092</v>
      </c>
      <c r="J748" s="335">
        <v>37.614825283744779</v>
      </c>
      <c r="K748" s="335">
        <v>39.265265077517881</v>
      </c>
      <c r="L748" s="441"/>
      <c r="M748" s="451">
        <f t="shared" si="39"/>
        <v>322.5259728707257</v>
      </c>
      <c r="N748" s="451">
        <f t="shared" si="36"/>
        <v>324.1764126644988</v>
      </c>
    </row>
    <row r="749" spans="1:14">
      <c r="A749" s="444">
        <v>37140</v>
      </c>
      <c r="B749" s="52">
        <f>+'2.- Base'!B749</f>
        <v>744</v>
      </c>
      <c r="C749" s="334">
        <f>+'2.- Base'!C749</f>
        <v>37140</v>
      </c>
      <c r="D749" s="81" t="str">
        <f>+'2.- Base'!D749</f>
        <v>Anastomosis porto-cava u otras porto-sistémicas</v>
      </c>
      <c r="E749" s="335">
        <f>+'2.- Base'!G749</f>
        <v>367.91963758698097</v>
      </c>
      <c r="F749" s="335">
        <f>+'2.- Base'!N749</f>
        <v>367.91963758698097</v>
      </c>
      <c r="G749" s="335">
        <f>VLOOKUP(C749,'2.- Base'!$C$6:$G$2390,5,0)</f>
        <v>367.91963758698097</v>
      </c>
      <c r="H749" s="335">
        <f>VLOOKUP(C749,'2.- Base'!J749:N3144,5,0)</f>
        <v>367.91963758698097</v>
      </c>
      <c r="J749" s="335">
        <v>35.516433362951091</v>
      </c>
      <c r="K749" s="335">
        <v>37.038300688019206</v>
      </c>
      <c r="L749" s="441"/>
      <c r="M749" s="451">
        <f t="shared" si="39"/>
        <v>403.43607094993206</v>
      </c>
      <c r="N749" s="451">
        <f t="shared" si="36"/>
        <v>404.95793827500017</v>
      </c>
    </row>
    <row r="750" spans="1:14">
      <c r="A750" s="444">
        <v>37160</v>
      </c>
      <c r="B750" s="52">
        <f>+'2.- Base'!B750</f>
        <v>745</v>
      </c>
      <c r="C750" s="334">
        <f>+'2.- Base'!C750</f>
        <v>37160</v>
      </c>
      <c r="D750" s="81" t="str">
        <f>+'2.- Base'!D750</f>
        <v>Anastomosis venosas intraabdominales</v>
      </c>
      <c r="E750" s="335">
        <f>+'2.- Base'!G750</f>
        <v>467.54941884399551</v>
      </c>
      <c r="F750" s="335">
        <f>+'2.- Base'!N750</f>
        <v>467.54941884399551</v>
      </c>
      <c r="G750" s="335">
        <f>VLOOKUP(C750,'2.- Base'!$C$6:$G$2390,5,0)</f>
        <v>467.54941884399551</v>
      </c>
      <c r="H750" s="335">
        <f>VLOOKUP(C750,'2.- Base'!J750:N3145,5,0)</f>
        <v>467.54941884399551</v>
      </c>
      <c r="J750" s="335">
        <v>46.722569550172068</v>
      </c>
      <c r="K750" s="335">
        <v>48.733608515440608</v>
      </c>
      <c r="L750" s="441"/>
      <c r="M750" s="451">
        <f t="shared" si="39"/>
        <v>514.27198839416758</v>
      </c>
      <c r="N750" s="451">
        <f t="shared" si="36"/>
        <v>516.28302735943612</v>
      </c>
    </row>
    <row r="751" spans="1:14">
      <c r="A751" s="444">
        <v>37210</v>
      </c>
      <c r="B751" s="52">
        <f>+'2.- Base'!B751</f>
        <v>746</v>
      </c>
      <c r="C751" s="334">
        <f>+'2.- Base'!C751</f>
        <v>37210</v>
      </c>
      <c r="D751" s="81" t="str">
        <f>+'2.- Base'!D751</f>
        <v xml:space="preserve">Embolización de arteria uterina: Oclusión o embolización transcatéter </v>
      </c>
      <c r="E751" s="335">
        <f>+'2.- Base'!G751</f>
        <v>367.20790217732889</v>
      </c>
      <c r="F751" s="335">
        <f>+'2.- Base'!N751</f>
        <v>367.20790217732889</v>
      </c>
      <c r="G751" s="335">
        <f>VLOOKUP(C751,'2.- Base'!$C$6:$G$2390,5,0)</f>
        <v>367.20790217732889</v>
      </c>
      <c r="H751" s="335">
        <f>VLOOKUP(C751,'2.- Base'!J751:N3146,5,0)</f>
        <v>367.20790217732889</v>
      </c>
      <c r="J751" s="335">
        <v>32.920902809631627</v>
      </c>
      <c r="K751" s="335">
        <v>59.995097653589198</v>
      </c>
      <c r="L751" s="441"/>
      <c r="M751" s="451">
        <f t="shared" si="39"/>
        <v>400.12880498696052</v>
      </c>
      <c r="N751" s="451">
        <f t="shared" si="36"/>
        <v>427.20299983091809</v>
      </c>
    </row>
    <row r="752" spans="1:14">
      <c r="A752" s="444">
        <v>37600</v>
      </c>
      <c r="B752" s="52">
        <f>+'2.- Base'!B752</f>
        <v>747</v>
      </c>
      <c r="C752" s="334">
        <f>+'2.- Base'!C752</f>
        <v>37600</v>
      </c>
      <c r="D752" s="81" t="str">
        <f>+'2.- Base'!D752</f>
        <v>Ligadura de arteria carótida</v>
      </c>
      <c r="E752" s="335">
        <f>+'2.- Base'!G752</f>
        <v>310.05706997755334</v>
      </c>
      <c r="F752" s="335">
        <f>+'2.- Base'!N752</f>
        <v>310.05706997755334</v>
      </c>
      <c r="G752" s="335">
        <f>VLOOKUP(C752,'2.- Base'!$C$6:$G$2390,5,0)</f>
        <v>310.05706997755334</v>
      </c>
      <c r="H752" s="335">
        <f>VLOOKUP(C752,'2.- Base'!J752:N3147,5,0)</f>
        <v>310.05706997755334</v>
      </c>
      <c r="J752" s="335">
        <v>25.732603768980027</v>
      </c>
      <c r="K752" s="335">
        <v>26.852545057611735</v>
      </c>
      <c r="L752" s="441"/>
      <c r="M752" s="451">
        <f t="shared" si="39"/>
        <v>335.78967374653337</v>
      </c>
      <c r="N752" s="451">
        <f t="shared" si="36"/>
        <v>336.90961503516507</v>
      </c>
    </row>
    <row r="753" spans="1:14">
      <c r="A753" s="444">
        <v>37617</v>
      </c>
      <c r="B753" s="52">
        <f>+'2.- Base'!B753</f>
        <v>748</v>
      </c>
      <c r="C753" s="334">
        <f>+'2.- Base'!C753</f>
        <v>37617</v>
      </c>
      <c r="D753" s="81" t="str">
        <f>+'2.- Base'!D753</f>
        <v xml:space="preserve">Ligadura arteria grande - abdomen </v>
      </c>
      <c r="E753" s="335">
        <f>+'2.- Base'!G753</f>
        <v>393.06555997755339</v>
      </c>
      <c r="F753" s="335">
        <f>+'2.- Base'!N753</f>
        <v>393.06555997755339</v>
      </c>
      <c r="G753" s="335">
        <f>VLOOKUP(C753,'2.- Base'!$C$6:$G$2390,5,0)</f>
        <v>393.06555997755339</v>
      </c>
      <c r="H753" s="335">
        <f>VLOOKUP(C753,'2.- Base'!J753:N3148,5,0)</f>
        <v>393.06555997755339</v>
      </c>
      <c r="J753" s="335">
        <v>24.310297175730113</v>
      </c>
      <c r="K753" s="335">
        <v>25.342992860597747</v>
      </c>
      <c r="L753" s="441"/>
      <c r="M753" s="451">
        <f t="shared" si="39"/>
        <v>417.3758571532835</v>
      </c>
      <c r="N753" s="451">
        <f t="shared" si="36"/>
        <v>418.40855283815114</v>
      </c>
    </row>
    <row r="754" spans="1:14" ht="25.5">
      <c r="A754" s="444">
        <v>37620</v>
      </c>
      <c r="B754" s="52">
        <f>+'2.- Base'!B754</f>
        <v>749</v>
      </c>
      <c r="C754" s="334">
        <f>+'2.- Base'!C754</f>
        <v>37620</v>
      </c>
      <c r="D754" s="81" t="str">
        <f>+'2.- Base'!D754</f>
        <v>Interrupción, parcial o completa, de vena cava inferior por sutura, ligadura, pliegue, grapa, extravascular, intravascular</v>
      </c>
      <c r="E754" s="335">
        <f>+'2.- Base'!G754</f>
        <v>393.06555997755339</v>
      </c>
      <c r="F754" s="335">
        <f>+'2.- Base'!N754</f>
        <v>393.06555997755339</v>
      </c>
      <c r="G754" s="335">
        <f>VLOOKUP(C754,'2.- Base'!$C$6:$G$2390,5,0)</f>
        <v>393.06555997755339</v>
      </c>
      <c r="H754" s="335">
        <f>VLOOKUP(C754,'2.- Base'!J754:N3149,5,0)</f>
        <v>393.06555997755339</v>
      </c>
      <c r="J754" s="335">
        <v>24.310297175730113</v>
      </c>
      <c r="K754" s="335">
        <v>25.342992860597747</v>
      </c>
      <c r="L754" s="441"/>
      <c r="M754" s="451">
        <f t="shared" si="39"/>
        <v>417.3758571532835</v>
      </c>
      <c r="N754" s="451">
        <f t="shared" si="36"/>
        <v>418.40855283815114</v>
      </c>
    </row>
    <row r="755" spans="1:14">
      <c r="A755" s="444">
        <v>37720</v>
      </c>
      <c r="B755" s="52">
        <f>+'2.- Base'!B755</f>
        <v>750</v>
      </c>
      <c r="C755" s="334">
        <f>+'2.- Base'!C755</f>
        <v>37720</v>
      </c>
      <c r="D755" s="81" t="str">
        <f>+'2.- Base'!D755</f>
        <v>Ligadura, división y denudación completa de vena safena larga o corta</v>
      </c>
      <c r="E755" s="335">
        <f>+'2.- Base'!G755</f>
        <v>186.33905331088661</v>
      </c>
      <c r="F755" s="335">
        <f>+'2.- Base'!N755</f>
        <v>186.33905331088661</v>
      </c>
      <c r="G755" s="335">
        <f>VLOOKUP(C755,'2.- Base'!$C$6:$G$2390,5,0)</f>
        <v>186.33905331088661</v>
      </c>
      <c r="H755" s="335">
        <f>VLOOKUP(C755,'2.- Base'!J755:N3150,5,0)</f>
        <v>186.33905331088661</v>
      </c>
      <c r="J755" s="335">
        <v>25.732603768980056</v>
      </c>
      <c r="K755" s="335">
        <v>26.852545057611792</v>
      </c>
      <c r="L755" s="441"/>
      <c r="M755" s="451">
        <f t="shared" si="39"/>
        <v>212.07165707986667</v>
      </c>
      <c r="N755" s="451">
        <f t="shared" si="36"/>
        <v>213.1915983684984</v>
      </c>
    </row>
    <row r="756" spans="1:14" ht="25.5">
      <c r="A756" s="444">
        <v>37785</v>
      </c>
      <c r="B756" s="52">
        <f>+'2.- Base'!B756</f>
        <v>751</v>
      </c>
      <c r="C756" s="334">
        <f>+'2.- Base'!C756</f>
        <v>37785</v>
      </c>
      <c r="D756" s="81" t="str">
        <f>+'2.- Base'!D756</f>
        <v>Ligadura, división y excisión de venas varicosas recurrentes o secundarias en piernas</v>
      </c>
      <c r="E756" s="335">
        <f>+'2.- Base'!G756</f>
        <v>186.33905331088661</v>
      </c>
      <c r="F756" s="335">
        <f>+'2.- Base'!N756</f>
        <v>186.33905331088661</v>
      </c>
      <c r="G756" s="335">
        <f>VLOOKUP(C756,'2.- Base'!$C$6:$G$2390,5,0)</f>
        <v>186.33905331088661</v>
      </c>
      <c r="H756" s="335">
        <f>VLOOKUP(C756,'2.- Base'!J756:N3151,5,0)</f>
        <v>186.33905331088661</v>
      </c>
      <c r="J756" s="335">
        <v>25.732603768980056</v>
      </c>
      <c r="K756" s="335">
        <v>26.852545057611792</v>
      </c>
      <c r="L756" s="441"/>
      <c r="M756" s="451">
        <f t="shared" si="39"/>
        <v>212.07165707986667</v>
      </c>
      <c r="N756" s="451">
        <f t="shared" si="36"/>
        <v>213.1915983684984</v>
      </c>
    </row>
    <row r="757" spans="1:14">
      <c r="A757" s="444">
        <v>38100</v>
      </c>
      <c r="B757" s="52">
        <f>+'2.- Base'!B757</f>
        <v>752</v>
      </c>
      <c r="C757" s="334">
        <f>+'2.- Base'!C757</f>
        <v>38100</v>
      </c>
      <c r="D757" s="81" t="str">
        <f>+'2.- Base'!D757</f>
        <v>Esplenectomía total</v>
      </c>
      <c r="E757" s="335" t="s">
        <v>3270</v>
      </c>
      <c r="F757" s="335">
        <f>+'2.- Base'!N757</f>
        <v>358.10554331088662</v>
      </c>
      <c r="G757" s="335" t="str">
        <f>E757</f>
        <v>NC</v>
      </c>
      <c r="H757" s="335">
        <f>VLOOKUP(C757,'2.- Base'!J757:N3152,5,0)</f>
        <v>358.10554331088662</v>
      </c>
      <c r="J757" s="335" t="s">
        <v>3270</v>
      </c>
      <c r="K757" s="335">
        <v>29.295248348094901</v>
      </c>
      <c r="L757" s="441"/>
      <c r="M757" s="335" t="str">
        <f>G757</f>
        <v>NC</v>
      </c>
      <c r="N757" s="451">
        <f t="shared" si="36"/>
        <v>387.40079165898152</v>
      </c>
    </row>
    <row r="758" spans="1:14">
      <c r="A758" s="444">
        <v>38101</v>
      </c>
      <c r="B758" s="52">
        <f>+'2.- Base'!B758</f>
        <v>753</v>
      </c>
      <c r="C758" s="334">
        <f>+'2.- Base'!C758</f>
        <v>38101</v>
      </c>
      <c r="D758" s="81" t="str">
        <f>+'2.- Base'!D758</f>
        <v>Esplenectomía parcial</v>
      </c>
      <c r="E758" s="335" t="s">
        <v>3270</v>
      </c>
      <c r="F758" s="335">
        <f>+'2.- Base'!N758</f>
        <v>348.84199712682374</v>
      </c>
      <c r="G758" s="335" t="str">
        <f>E758</f>
        <v>NC</v>
      </c>
      <c r="H758" s="335">
        <f>VLOOKUP(C758,'2.- Base'!J758:N3153,5,0)</f>
        <v>348.84199712682374</v>
      </c>
      <c r="J758" s="335" t="s">
        <v>3270</v>
      </c>
      <c r="K758" s="335">
        <v>20.24617452752085</v>
      </c>
      <c r="L758" s="441"/>
      <c r="M758" s="335" t="str">
        <f>G758</f>
        <v>NC</v>
      </c>
      <c r="N758" s="451">
        <f t="shared" si="36"/>
        <v>369.08817165434459</v>
      </c>
    </row>
    <row r="759" spans="1:14" ht="25.5">
      <c r="A759" s="444">
        <v>38115</v>
      </c>
      <c r="B759" s="52">
        <f>+'2.- Base'!B759</f>
        <v>754</v>
      </c>
      <c r="C759" s="334">
        <f>+'2.- Base'!C759</f>
        <v>38115</v>
      </c>
      <c r="D759" s="81" t="str">
        <f>+'2.- Base'!D759</f>
        <v>Reparación de rotura de bazo (Esplenorrafía) con o sin Esplenectomía parcial</v>
      </c>
      <c r="E759" s="335" t="s">
        <v>3270</v>
      </c>
      <c r="F759" s="335">
        <f>+'2.- Base'!N759</f>
        <v>348.84199712682374</v>
      </c>
      <c r="G759" s="335" t="str">
        <f>E759</f>
        <v>NC</v>
      </c>
      <c r="H759" s="335">
        <f>VLOOKUP(C759,'2.- Base'!J759:N3154,5,0)</f>
        <v>348.84199712682374</v>
      </c>
      <c r="J759" s="335" t="s">
        <v>3270</v>
      </c>
      <c r="K759" s="335">
        <v>20.24617452752085</v>
      </c>
      <c r="L759" s="441"/>
      <c r="M759" s="335" t="str">
        <f>G759</f>
        <v>NC</v>
      </c>
      <c r="N759" s="451">
        <f t="shared" si="36"/>
        <v>369.08817165434459</v>
      </c>
    </row>
    <row r="760" spans="1:14">
      <c r="A760" s="444">
        <v>38120</v>
      </c>
      <c r="B760" s="52">
        <f>+'2.- Base'!B760</f>
        <v>755</v>
      </c>
      <c r="C760" s="334">
        <f>+'2.- Base'!C760</f>
        <v>38120</v>
      </c>
      <c r="D760" s="81" t="str">
        <f>+'2.- Base'!D760</f>
        <v>Esplenectomía por vía laparoscópica</v>
      </c>
      <c r="E760" s="335" t="s">
        <v>3270</v>
      </c>
      <c r="F760" s="335">
        <f>+'2.- Base'!N760</f>
        <v>424.05558158249153</v>
      </c>
      <c r="G760" s="335" t="str">
        <f>E760</f>
        <v>NC</v>
      </c>
      <c r="H760" s="335">
        <f>VLOOKUP(C760,'2.- Base'!J760:N3155,5,0)</f>
        <v>424.05558158249153</v>
      </c>
      <c r="J760" s="335" t="s">
        <v>3270</v>
      </c>
      <c r="K760" s="335">
        <v>47.970828115221366</v>
      </c>
      <c r="L760" s="441"/>
      <c r="M760" s="335" t="str">
        <f>G760</f>
        <v>NC</v>
      </c>
      <c r="N760" s="451">
        <f t="shared" si="36"/>
        <v>472.02640969771289</v>
      </c>
    </row>
    <row r="761" spans="1:14">
      <c r="A761" s="444">
        <v>38150</v>
      </c>
      <c r="B761" s="52">
        <f>+'2.- Base'!B761</f>
        <v>756</v>
      </c>
      <c r="C761" s="334">
        <f>+'2.- Base'!C761</f>
        <v>38150</v>
      </c>
      <c r="D761" s="81" t="str">
        <f>+'2.- Base'!D761</f>
        <v>Injerto autólogo de tejido  esplénico</v>
      </c>
      <c r="E761" s="335" t="s">
        <v>3270</v>
      </c>
      <c r="F761" s="335">
        <f>+'2.- Base'!N761</f>
        <v>334.77546570145898</v>
      </c>
      <c r="G761" s="335" t="str">
        <f>E761</f>
        <v>NC</v>
      </c>
      <c r="H761" s="335">
        <f>VLOOKUP(C761,'2.- Base'!J761:N3156,5,0)</f>
        <v>334.77546570145898</v>
      </c>
      <c r="J761" s="335" t="s">
        <v>3270</v>
      </c>
      <c r="K761" s="335">
        <v>15.721637617233853</v>
      </c>
      <c r="L761" s="441"/>
      <c r="M761" s="335" t="str">
        <f>G761</f>
        <v>NC</v>
      </c>
      <c r="N761" s="451">
        <f t="shared" si="36"/>
        <v>350.49710331869284</v>
      </c>
    </row>
    <row r="762" spans="1:14">
      <c r="A762" s="444">
        <v>38220</v>
      </c>
      <c r="B762" s="52">
        <f>+'2.- Base'!B762</f>
        <v>757</v>
      </c>
      <c r="C762" s="334">
        <f>+'2.- Base'!C762</f>
        <v>38220</v>
      </c>
      <c r="D762" s="81" t="str">
        <f>+'2.- Base'!D762</f>
        <v>Aspirado de médula ósea</v>
      </c>
      <c r="E762" s="335">
        <f>+'2.- Base'!G762</f>
        <v>18.234569276094277</v>
      </c>
      <c r="F762" s="335">
        <f>+'2.- Base'!N762</f>
        <v>18.234569276094277</v>
      </c>
      <c r="G762" s="335">
        <f>VLOOKUP(C762,'2.- Base'!$C$6:$G$2390,5,0)</f>
        <v>18.234569276094277</v>
      </c>
      <c r="H762" s="335">
        <f>VLOOKUP(C762,'2.- Base'!J762:N3157,5,0)</f>
        <v>18.234569276094277</v>
      </c>
      <c r="J762" s="335">
        <v>0.94181495555453409</v>
      </c>
      <c r="K762" s="335">
        <v>0.98514004495725516</v>
      </c>
      <c r="L762" s="441"/>
      <c r="M762" s="451">
        <f t="shared" ref="M762:M769" si="40">G762+J762</f>
        <v>19.176384231648811</v>
      </c>
      <c r="N762" s="451">
        <f t="shared" si="36"/>
        <v>19.219709321051532</v>
      </c>
    </row>
    <row r="763" spans="1:14">
      <c r="A763" s="444">
        <v>38221</v>
      </c>
      <c r="B763" s="52">
        <f>+'2.- Base'!B763</f>
        <v>758</v>
      </c>
      <c r="C763" s="334">
        <f>+'2.- Base'!C763</f>
        <v>38221</v>
      </c>
      <c r="D763" s="81" t="str">
        <f>+'2.- Base'!D763</f>
        <v>Biopsia de médula ósea</v>
      </c>
      <c r="E763" s="335">
        <f>+'2.- Base'!G763</f>
        <v>18.234569276094277</v>
      </c>
      <c r="F763" s="335">
        <f>+'2.- Base'!N763</f>
        <v>18.234569276094277</v>
      </c>
      <c r="G763" s="335">
        <f>VLOOKUP(C763,'2.- Base'!$C$6:$G$2390,5,0)</f>
        <v>18.234569276094277</v>
      </c>
      <c r="H763" s="335">
        <f>VLOOKUP(C763,'2.- Base'!J763:N3158,5,0)</f>
        <v>18.234569276094277</v>
      </c>
      <c r="J763" s="335">
        <v>6.8312333195767927</v>
      </c>
      <c r="K763" s="335">
        <v>7.1287863901335804</v>
      </c>
      <c r="L763" s="441"/>
      <c r="M763" s="451">
        <f t="shared" si="40"/>
        <v>25.065802595671069</v>
      </c>
      <c r="N763" s="451">
        <f t="shared" si="36"/>
        <v>25.363355666227857</v>
      </c>
    </row>
    <row r="764" spans="1:14">
      <c r="A764" s="444">
        <v>38300</v>
      </c>
      <c r="B764" s="52">
        <f>+'2.- Base'!B764</f>
        <v>759</v>
      </c>
      <c r="C764" s="334">
        <f>+'2.- Base'!C764</f>
        <v>38300</v>
      </c>
      <c r="D764" s="81" t="str">
        <f>+'2.- Base'!D764</f>
        <v>Drenaje de absceso de ganglio linfático o de linfadenitis; simple</v>
      </c>
      <c r="E764" s="335">
        <f>+'2.- Base'!G764</f>
        <v>20.971498190235689</v>
      </c>
      <c r="F764" s="335">
        <f>+'2.- Base'!N764</f>
        <v>20.971498190235689</v>
      </c>
      <c r="G764" s="335">
        <f>VLOOKUP(C764,'2.- Base'!$C$6:$G$2390,5,0)</f>
        <v>20.971498190235689</v>
      </c>
      <c r="H764" s="335">
        <f>VLOOKUP(C764,'2.- Base'!J764:N3159,5,0)</f>
        <v>20.971498190235689</v>
      </c>
      <c r="J764" s="335">
        <v>2.4484084159255737</v>
      </c>
      <c r="K764" s="335">
        <v>2.5639419876661549</v>
      </c>
      <c r="L764" s="441"/>
      <c r="M764" s="451">
        <f t="shared" si="40"/>
        <v>23.419906606161263</v>
      </c>
      <c r="N764" s="451">
        <f t="shared" si="36"/>
        <v>23.535440177901844</v>
      </c>
    </row>
    <row r="765" spans="1:14">
      <c r="A765" s="444">
        <v>38305</v>
      </c>
      <c r="B765" s="52">
        <f>+'2.- Base'!B765</f>
        <v>760</v>
      </c>
      <c r="C765" s="334">
        <f>+'2.- Base'!C765</f>
        <v>38305</v>
      </c>
      <c r="D765" s="81" t="str">
        <f>+'2.- Base'!D765</f>
        <v>Drenaje de absceso de ganglio linfático o de linfadenitis; extensa</v>
      </c>
      <c r="E765" s="335">
        <f>+'2.- Base'!G765</f>
        <v>21.013217466329966</v>
      </c>
      <c r="F765" s="335">
        <f>+'2.- Base'!N765</f>
        <v>21.013217466329966</v>
      </c>
      <c r="G765" s="335">
        <f>VLOOKUP(C765,'2.- Base'!$C$6:$G$2390,5,0)</f>
        <v>21.013217466329966</v>
      </c>
      <c r="H765" s="335">
        <f>VLOOKUP(C765,'2.- Base'!J765:N3160,5,0)</f>
        <v>21.013217466329966</v>
      </c>
      <c r="J765" s="335">
        <v>50.206782533670037</v>
      </c>
      <c r="K765" s="335">
        <v>50.206782533670037</v>
      </c>
      <c r="L765" s="441"/>
      <c r="M765" s="451">
        <f t="shared" si="40"/>
        <v>71.22</v>
      </c>
      <c r="N765" s="451">
        <f t="shared" si="36"/>
        <v>71.22</v>
      </c>
    </row>
    <row r="766" spans="1:14">
      <c r="A766" s="444">
        <v>38380</v>
      </c>
      <c r="B766" s="52">
        <f>+'2.- Base'!B766</f>
        <v>761</v>
      </c>
      <c r="C766" s="334">
        <f>+'2.- Base'!C766</f>
        <v>38380</v>
      </c>
      <c r="D766" s="81" t="str">
        <f>+'2.- Base'!D766</f>
        <v>Sutura y/o ligadura de conducto torácico por abordaje cervical</v>
      </c>
      <c r="E766" s="335">
        <f>+'2.- Base'!G766</f>
        <v>371.74689331088672</v>
      </c>
      <c r="F766" s="335">
        <f>+'2.- Base'!N766</f>
        <v>371.74689331088672</v>
      </c>
      <c r="G766" s="335">
        <f>VLOOKUP(C766,'2.- Base'!$C$6:$G$2390,5,0)</f>
        <v>371.74689331088672</v>
      </c>
      <c r="H766" s="335">
        <f>VLOOKUP(C766,'2.- Base'!J766:N3161,5,0)</f>
        <v>371.74689331088672</v>
      </c>
      <c r="J766" s="335">
        <v>13.444745462674859</v>
      </c>
      <c r="K766" s="335">
        <v>13.770859889475162</v>
      </c>
      <c r="L766" s="441"/>
      <c r="M766" s="451">
        <f t="shared" si="40"/>
        <v>385.19163877356158</v>
      </c>
      <c r="N766" s="451">
        <f t="shared" si="36"/>
        <v>385.51775320036188</v>
      </c>
    </row>
    <row r="767" spans="1:14">
      <c r="A767" s="444">
        <v>38500</v>
      </c>
      <c r="B767" s="52">
        <f>+'2.- Base'!B767</f>
        <v>762</v>
      </c>
      <c r="C767" s="334">
        <f>+'2.- Base'!C767</f>
        <v>38500</v>
      </c>
      <c r="D767" s="81" t="str">
        <f>+'2.- Base'!D767</f>
        <v>Biopsia o excisión de nódulo linfático</v>
      </c>
      <c r="E767" s="335">
        <f>+'2.- Base'!G767</f>
        <v>18.338867466329965</v>
      </c>
      <c r="F767" s="335">
        <f>+'2.- Base'!N767</f>
        <v>18.338867466329965</v>
      </c>
      <c r="G767" s="335">
        <f>VLOOKUP(C767,'2.- Base'!$C$6:$G$2390,5,0)</f>
        <v>18.338867466329965</v>
      </c>
      <c r="H767" s="335">
        <f>VLOOKUP(C767,'2.- Base'!J767:N3162,5,0)</f>
        <v>18.338867466329965</v>
      </c>
      <c r="J767" s="335">
        <v>3.5779654255585562</v>
      </c>
      <c r="K767" s="335">
        <v>3.7512657831694298</v>
      </c>
      <c r="L767" s="441"/>
      <c r="M767" s="451">
        <f t="shared" si="40"/>
        <v>21.916832891888522</v>
      </c>
      <c r="N767" s="451">
        <f t="shared" si="36"/>
        <v>22.090133249499395</v>
      </c>
    </row>
    <row r="768" spans="1:14">
      <c r="A768" s="444">
        <v>38505</v>
      </c>
      <c r="B768" s="52">
        <f>+'2.- Base'!B768</f>
        <v>763</v>
      </c>
      <c r="C768" s="334">
        <f>+'2.- Base'!C768</f>
        <v>38505</v>
      </c>
      <c r="D768" s="81" t="str">
        <f>+'2.- Base'!D768</f>
        <v>Biopsia de nódulo linfático por aspiración</v>
      </c>
      <c r="E768" s="335">
        <f>+'2.- Base'!G768</f>
        <v>18.338867466329965</v>
      </c>
      <c r="F768" s="335">
        <f>+'2.- Base'!N768</f>
        <v>18.338867466329965</v>
      </c>
      <c r="G768" s="335">
        <f>VLOOKUP(C768,'2.- Base'!$C$6:$G$2390,5,0)</f>
        <v>18.338867466329965</v>
      </c>
      <c r="H768" s="335">
        <f>VLOOKUP(C768,'2.- Base'!J768:N3163,5,0)</f>
        <v>18.338867466329965</v>
      </c>
      <c r="J768" s="335">
        <v>3.5779654255585562</v>
      </c>
      <c r="K768" s="335">
        <v>3.7512657831694298</v>
      </c>
      <c r="L768" s="441"/>
      <c r="M768" s="451">
        <f t="shared" si="40"/>
        <v>21.916832891888522</v>
      </c>
      <c r="N768" s="451">
        <f t="shared" si="36"/>
        <v>22.090133249499395</v>
      </c>
    </row>
    <row r="769" spans="1:14">
      <c r="A769" s="444">
        <v>38550</v>
      </c>
      <c r="B769" s="52">
        <f>+'2.- Base'!B769</f>
        <v>764</v>
      </c>
      <c r="C769" s="334">
        <f>+'2.- Base'!C769</f>
        <v>38550</v>
      </c>
      <c r="D769" s="81" t="str">
        <f>+'2.- Base'!D769</f>
        <v>Excisión de higroma quístico, axilar o cervical</v>
      </c>
      <c r="E769" s="335">
        <f>+'2.- Base'!G769</f>
        <v>21.159234932659935</v>
      </c>
      <c r="F769" s="335">
        <f>+'2.- Base'!N769</f>
        <v>21.159234932659935</v>
      </c>
      <c r="G769" s="335">
        <f>VLOOKUP(C769,'2.- Base'!$C$6:$G$2390,5,0)</f>
        <v>21.159234932659935</v>
      </c>
      <c r="H769" s="335">
        <f>VLOOKUP(C769,'2.- Base'!J769:N3164,5,0)</f>
        <v>21.159234932659935</v>
      </c>
      <c r="J769" s="335">
        <v>93.090765067340072</v>
      </c>
      <c r="K769" s="335">
        <v>93.090765067340072</v>
      </c>
      <c r="L769" s="441"/>
      <c r="M769" s="451">
        <f t="shared" si="40"/>
        <v>114.25</v>
      </c>
      <c r="N769" s="451">
        <f t="shared" si="36"/>
        <v>114.25</v>
      </c>
    </row>
    <row r="770" spans="1:14" ht="25.5">
      <c r="A770" s="444">
        <v>38562</v>
      </c>
      <c r="B770" s="52">
        <f>+'2.- Base'!B770</f>
        <v>765</v>
      </c>
      <c r="C770" s="334">
        <f>+'2.- Base'!C770</f>
        <v>38562</v>
      </c>
      <c r="D770" s="81" t="str">
        <f>+'2.- Base'!D770</f>
        <v>Linfadenectomía conservadora para clasificación de la etapa del cáncer; pélvica y paraaórtica</v>
      </c>
      <c r="E770" s="335" t="s">
        <v>3270</v>
      </c>
      <c r="F770" s="335">
        <f>+'2.- Base'!N770</f>
        <v>342.51546570145899</v>
      </c>
      <c r="G770" s="335" t="str">
        <f t="shared" ref="G770:G781" si="41">E770</f>
        <v>NC</v>
      </c>
      <c r="H770" s="335">
        <f>VLOOKUP(C770,'2.- Base'!J770:N3165,5,0)</f>
        <v>342.51546570145899</v>
      </c>
      <c r="J770" s="335" t="s">
        <v>3270</v>
      </c>
      <c r="K770" s="335">
        <v>15.721637617233853</v>
      </c>
      <c r="L770" s="441"/>
      <c r="M770" s="335" t="str">
        <f t="shared" ref="M770:M781" si="42">G770</f>
        <v>NC</v>
      </c>
      <c r="N770" s="451">
        <f t="shared" si="36"/>
        <v>358.23710331869285</v>
      </c>
    </row>
    <row r="771" spans="1:14">
      <c r="A771" s="444">
        <v>38571</v>
      </c>
      <c r="B771" s="52">
        <f>+'2.- Base'!B771</f>
        <v>766</v>
      </c>
      <c r="C771" s="334">
        <f>+'2.- Base'!C771</f>
        <v>38571</v>
      </c>
      <c r="D771" s="81" t="str">
        <f>+'2.- Base'!D771</f>
        <v>Linfadenectomía pélvica bilateral total por laparoscopía</v>
      </c>
      <c r="E771" s="335" t="s">
        <v>3270</v>
      </c>
      <c r="F771" s="335">
        <f>+'2.- Base'!N771</f>
        <v>388.13170910774409</v>
      </c>
      <c r="G771" s="335" t="str">
        <f t="shared" si="41"/>
        <v>NC</v>
      </c>
      <c r="H771" s="335">
        <f>VLOOKUP(C771,'2.- Base'!J771:N3166,5,0)</f>
        <v>388.13170910774409</v>
      </c>
      <c r="J771" s="335" t="s">
        <v>3270</v>
      </c>
      <c r="K771" s="335">
        <v>32.866626673480766</v>
      </c>
      <c r="L771" s="441"/>
      <c r="M771" s="335" t="str">
        <f t="shared" si="42"/>
        <v>NC</v>
      </c>
      <c r="N771" s="451">
        <f t="shared" si="36"/>
        <v>420.99833578122485</v>
      </c>
    </row>
    <row r="772" spans="1:14">
      <c r="A772" s="444">
        <v>38700</v>
      </c>
      <c r="B772" s="52">
        <f>+'2.- Base'!B772</f>
        <v>767</v>
      </c>
      <c r="C772" s="334">
        <f>+'2.- Base'!C772</f>
        <v>38700</v>
      </c>
      <c r="D772" s="81" t="str">
        <f>+'2.- Base'!D772</f>
        <v>Linfadenectomía suprahioidea</v>
      </c>
      <c r="E772" s="335" t="s">
        <v>3270</v>
      </c>
      <c r="F772" s="335">
        <f>+'2.- Base'!N772</f>
        <v>362.9085285521885</v>
      </c>
      <c r="G772" s="335" t="str">
        <f t="shared" si="41"/>
        <v>NC</v>
      </c>
      <c r="H772" s="335">
        <f>VLOOKUP(C772,'2.- Base'!J772:N3167,5,0)</f>
        <v>362.9085285521885</v>
      </c>
      <c r="J772" s="335" t="s">
        <v>3270</v>
      </c>
      <c r="K772" s="335">
        <v>24.770711437807904</v>
      </c>
      <c r="L772" s="441"/>
      <c r="M772" s="335" t="str">
        <f t="shared" si="42"/>
        <v>NC</v>
      </c>
      <c r="N772" s="451">
        <f t="shared" si="36"/>
        <v>387.6792399899964</v>
      </c>
    </row>
    <row r="773" spans="1:14">
      <c r="A773" s="444">
        <v>38720</v>
      </c>
      <c r="B773" s="52">
        <f>+'2.- Base'!B773</f>
        <v>768</v>
      </c>
      <c r="C773" s="334">
        <f>+'2.- Base'!C773</f>
        <v>38720</v>
      </c>
      <c r="D773" s="81" t="str">
        <f>+'2.- Base'!D773</f>
        <v>Linfadenectomía cervical (completa)</v>
      </c>
      <c r="E773" s="335" t="s">
        <v>3270</v>
      </c>
      <c r="F773" s="335">
        <f>+'2.- Base'!N773</f>
        <v>384.71505997755332</v>
      </c>
      <c r="G773" s="335" t="str">
        <f t="shared" si="41"/>
        <v>NC</v>
      </c>
      <c r="H773" s="335">
        <f>VLOOKUP(C773,'2.- Base'!J773:N3168,5,0)</f>
        <v>384.71505997755332</v>
      </c>
      <c r="J773" s="335" t="s">
        <v>3270</v>
      </c>
      <c r="K773" s="335">
        <v>29.295248348094901</v>
      </c>
      <c r="L773" s="441"/>
      <c r="M773" s="335" t="str">
        <f t="shared" si="42"/>
        <v>NC</v>
      </c>
      <c r="N773" s="451">
        <f t="shared" si="36"/>
        <v>414.01030832564823</v>
      </c>
    </row>
    <row r="774" spans="1:14">
      <c r="A774" s="444">
        <v>38740</v>
      </c>
      <c r="B774" s="52">
        <f>+'2.- Base'!B774</f>
        <v>769</v>
      </c>
      <c r="C774" s="334">
        <f>+'2.- Base'!C774</f>
        <v>38740</v>
      </c>
      <c r="D774" s="81" t="str">
        <f>+'2.- Base'!D774</f>
        <v>Linfadenectomía axilar</v>
      </c>
      <c r="E774" s="335" t="s">
        <v>3270</v>
      </c>
      <c r="F774" s="335">
        <f>+'2.- Base'!N774</f>
        <v>376.97505997755331</v>
      </c>
      <c r="G774" s="335" t="str">
        <f t="shared" si="41"/>
        <v>NC</v>
      </c>
      <c r="H774" s="335">
        <f>VLOOKUP(C774,'2.- Base'!J774:N3169,5,0)</f>
        <v>376.97505997755331</v>
      </c>
      <c r="J774" s="335" t="s">
        <v>3270</v>
      </c>
      <c r="K774" s="335">
        <v>29.295248348094901</v>
      </c>
      <c r="L774" s="441"/>
      <c r="M774" s="335" t="str">
        <f t="shared" si="42"/>
        <v>NC</v>
      </c>
      <c r="N774" s="451">
        <f t="shared" si="36"/>
        <v>406.27030832564822</v>
      </c>
    </row>
    <row r="775" spans="1:14" ht="25.5">
      <c r="A775" s="444">
        <v>38746</v>
      </c>
      <c r="B775" s="52">
        <f>+'2.- Base'!B775</f>
        <v>770</v>
      </c>
      <c r="C775" s="334">
        <f>+'2.- Base'!C775</f>
        <v>38746</v>
      </c>
      <c r="D775" s="81" t="str">
        <f>+'2.- Base'!D775</f>
        <v>Linfadenectomía torácica, regional, incluyendo ganglios mediastínicos y peritraqueales</v>
      </c>
      <c r="E775" s="335" t="s">
        <v>3270</v>
      </c>
      <c r="F775" s="335">
        <f>+'2.- Base'!N775</f>
        <v>384.71505997755332</v>
      </c>
      <c r="G775" s="335" t="str">
        <f t="shared" si="41"/>
        <v>NC</v>
      </c>
      <c r="H775" s="335">
        <f>VLOOKUP(C775,'2.- Base'!J775:N3170,5,0)</f>
        <v>384.71505997755332</v>
      </c>
      <c r="J775" s="335" t="s">
        <v>3270</v>
      </c>
      <c r="K775" s="335">
        <v>29.295248348094901</v>
      </c>
      <c r="L775" s="441"/>
      <c r="M775" s="335" t="str">
        <f t="shared" si="42"/>
        <v>NC</v>
      </c>
      <c r="N775" s="451">
        <f t="shared" ref="N775:N838" si="43">H775+K775</f>
        <v>414.01030832564823</v>
      </c>
    </row>
    <row r="776" spans="1:14" ht="25.5">
      <c r="A776" s="444">
        <v>38747</v>
      </c>
      <c r="B776" s="52">
        <f>+'2.- Base'!B776</f>
        <v>771</v>
      </c>
      <c r="C776" s="334">
        <f>+'2.- Base'!C776</f>
        <v>38747</v>
      </c>
      <c r="D776" s="81" t="str">
        <f>+'2.- Base'!D776</f>
        <v>Linfadenectomía abdominal, regional, incluyendo ganglios celíacos, gástricos, portales, peripancreáticos</v>
      </c>
      <c r="E776" s="335" t="s">
        <v>3270</v>
      </c>
      <c r="F776" s="335">
        <f>+'2.- Base'!N776</f>
        <v>376.97505997755331</v>
      </c>
      <c r="G776" s="335" t="str">
        <f t="shared" si="41"/>
        <v>NC</v>
      </c>
      <c r="H776" s="335">
        <f>VLOOKUP(C776,'2.- Base'!J776:N3171,5,0)</f>
        <v>376.97505997755331</v>
      </c>
      <c r="J776" s="335" t="s">
        <v>3270</v>
      </c>
      <c r="K776" s="335">
        <v>29.295248348094901</v>
      </c>
      <c r="L776" s="441"/>
      <c r="M776" s="335" t="str">
        <f t="shared" si="42"/>
        <v>NC</v>
      </c>
      <c r="N776" s="451">
        <f t="shared" si="43"/>
        <v>406.27030832564822</v>
      </c>
    </row>
    <row r="777" spans="1:14">
      <c r="A777" s="444">
        <v>38760</v>
      </c>
      <c r="B777" s="52">
        <f>+'2.- Base'!B777</f>
        <v>772</v>
      </c>
      <c r="C777" s="334">
        <f>+'2.- Base'!C777</f>
        <v>38760</v>
      </c>
      <c r="D777" s="81" t="str">
        <f>+'2.- Base'!D777</f>
        <v>Linfadenectomía inguinofemoral, superficial, incluyendo ganglio de Cloquet</v>
      </c>
      <c r="E777" s="335" t="s">
        <v>3270</v>
      </c>
      <c r="F777" s="335">
        <f>+'2.- Base'!N777</f>
        <v>260.99704331088662</v>
      </c>
      <c r="G777" s="335" t="str">
        <f t="shared" si="41"/>
        <v>NC</v>
      </c>
      <c r="H777" s="335">
        <f>VLOOKUP(C777,'2.- Base'!J777:N3172,5,0)</f>
        <v>260.99704331088662</v>
      </c>
      <c r="J777" s="335" t="s">
        <v>3270</v>
      </c>
      <c r="K777" s="335">
        <v>29.295248348094901</v>
      </c>
      <c r="L777" s="441"/>
      <c r="M777" s="335" t="str">
        <f t="shared" si="42"/>
        <v>NC</v>
      </c>
      <c r="N777" s="451">
        <f t="shared" si="43"/>
        <v>290.29229165898153</v>
      </c>
    </row>
    <row r="778" spans="1:14" ht="25.5">
      <c r="A778" s="444">
        <v>38770</v>
      </c>
      <c r="B778" s="52">
        <f>+'2.- Base'!B778</f>
        <v>773</v>
      </c>
      <c r="C778" s="334">
        <f>+'2.- Base'!C778</f>
        <v>38770</v>
      </c>
      <c r="D778" s="81" t="str">
        <f>+'2.- Base'!D778</f>
        <v>Linfadenectomía pélvica, incluyendo ganglios ilíacos externos, hipogástricos y obturadores</v>
      </c>
      <c r="E778" s="335" t="s">
        <v>3270</v>
      </c>
      <c r="F778" s="335">
        <f>+'2.- Base'!N778</f>
        <v>376.97505997755331</v>
      </c>
      <c r="G778" s="335" t="str">
        <f t="shared" si="41"/>
        <v>NC</v>
      </c>
      <c r="H778" s="335">
        <f>VLOOKUP(C778,'2.- Base'!J778:N3173,5,0)</f>
        <v>376.97505997755331</v>
      </c>
      <c r="J778" s="335" t="s">
        <v>3270</v>
      </c>
      <c r="K778" s="335">
        <v>29.295248348094901</v>
      </c>
      <c r="L778" s="441"/>
      <c r="M778" s="335" t="str">
        <f t="shared" si="42"/>
        <v>NC</v>
      </c>
      <c r="N778" s="451">
        <f t="shared" si="43"/>
        <v>406.27030832564822</v>
      </c>
    </row>
    <row r="779" spans="1:14" ht="25.5">
      <c r="A779" s="444">
        <v>38780</v>
      </c>
      <c r="B779" s="52">
        <f>+'2.- Base'!B779</f>
        <v>774</v>
      </c>
      <c r="C779" s="334">
        <f>+'2.- Base'!C779</f>
        <v>38780</v>
      </c>
      <c r="D779" s="81" t="str">
        <f>+'2.- Base'!D779</f>
        <v>Linfadenectomía retroperitoneal transabdominal, amplia, incluyendo ganglios pélvicos, aórticos y renales</v>
      </c>
      <c r="E779" s="335" t="s">
        <v>3270</v>
      </c>
      <c r="F779" s="335">
        <f>+'2.- Base'!N779</f>
        <v>376.97505997755331</v>
      </c>
      <c r="G779" s="335" t="str">
        <f t="shared" si="41"/>
        <v>NC</v>
      </c>
      <c r="H779" s="335">
        <f>VLOOKUP(C779,'2.- Base'!J779:N3174,5,0)</f>
        <v>376.97505997755331</v>
      </c>
      <c r="J779" s="335" t="s">
        <v>3270</v>
      </c>
      <c r="K779" s="335">
        <v>29.295248348094901</v>
      </c>
      <c r="L779" s="441"/>
      <c r="M779" s="335" t="str">
        <f t="shared" si="42"/>
        <v>NC</v>
      </c>
      <c r="N779" s="451">
        <f t="shared" si="43"/>
        <v>406.27030832564822</v>
      </c>
    </row>
    <row r="780" spans="1:14">
      <c r="A780" s="444">
        <v>39200</v>
      </c>
      <c r="B780" s="52">
        <f>+'2.- Base'!B780</f>
        <v>775</v>
      </c>
      <c r="C780" s="334">
        <f>+'2.- Base'!C780</f>
        <v>39200</v>
      </c>
      <c r="D780" s="81" t="str">
        <f>+'2.- Base'!D780</f>
        <v>Excisión de quiste, tumor mediastínico</v>
      </c>
      <c r="E780" s="335" t="s">
        <v>3270</v>
      </c>
      <c r="F780" s="335">
        <f>+'2.- Base'!N780</f>
        <v>398.07485711560042</v>
      </c>
      <c r="G780" s="335" t="str">
        <f t="shared" si="41"/>
        <v>NC</v>
      </c>
      <c r="H780" s="335">
        <f>VLOOKUP(C780,'2.- Base'!J780:N3175,5,0)</f>
        <v>398.07485711560042</v>
      </c>
      <c r="J780" s="335" t="s">
        <v>3270</v>
      </c>
      <c r="K780" s="335">
        <v>36.082053713525511</v>
      </c>
      <c r="L780" s="441"/>
      <c r="M780" s="335" t="str">
        <f t="shared" si="42"/>
        <v>NC</v>
      </c>
      <c r="N780" s="451">
        <f t="shared" si="43"/>
        <v>434.15691082912593</v>
      </c>
    </row>
    <row r="781" spans="1:14">
      <c r="A781" s="444">
        <v>39400</v>
      </c>
      <c r="B781" s="52">
        <f>+'2.- Base'!B781</f>
        <v>776</v>
      </c>
      <c r="C781" s="334">
        <f>+'2.- Base'!C781</f>
        <v>39400</v>
      </c>
      <c r="D781" s="81" t="str">
        <f>+'2.- Base'!D781</f>
        <v>Mediastinoscopía, con o sin biopsia</v>
      </c>
      <c r="E781" s="335" t="s">
        <v>3270</v>
      </c>
      <c r="F781" s="335">
        <f>+'2.- Base'!N781</f>
        <v>320.70893427609423</v>
      </c>
      <c r="G781" s="335" t="str">
        <f t="shared" si="41"/>
        <v>NC</v>
      </c>
      <c r="H781" s="335">
        <f>VLOOKUP(C781,'2.- Base'!J781:N3176,5,0)</f>
        <v>320.70893427609423</v>
      </c>
      <c r="J781" s="335" t="s">
        <v>3270</v>
      </c>
      <c r="K781" s="335">
        <v>11.197100706946856</v>
      </c>
      <c r="L781" s="441"/>
      <c r="M781" s="335" t="str">
        <f t="shared" si="42"/>
        <v>NC</v>
      </c>
      <c r="N781" s="451">
        <f t="shared" si="43"/>
        <v>331.90603498304108</v>
      </c>
    </row>
    <row r="782" spans="1:14">
      <c r="A782" s="444">
        <v>39501</v>
      </c>
      <c r="B782" s="52">
        <f>+'2.- Base'!B782</f>
        <v>777</v>
      </c>
      <c r="C782" s="334">
        <f>+'2.- Base'!C782</f>
        <v>39501</v>
      </c>
      <c r="D782" s="81" t="str">
        <f>+'2.- Base'!D782</f>
        <v>Corrección de laceración diafragmática</v>
      </c>
      <c r="E782" s="335">
        <f>+'2.- Base'!G782</f>
        <v>350.86596570145906</v>
      </c>
      <c r="F782" s="335">
        <f>+'2.- Base'!N782</f>
        <v>350.86596570145906</v>
      </c>
      <c r="G782" s="335">
        <f>VLOOKUP(C782,'2.- Base'!$C$6:$G$2390,5,0)</f>
        <v>350.86596570145906</v>
      </c>
      <c r="H782" s="335">
        <f>VLOOKUP(C782,'2.- Base'!J782:N3177,5,0)</f>
        <v>350.86596570145906</v>
      </c>
      <c r="J782" s="335">
        <v>13.104160988509193</v>
      </c>
      <c r="K782" s="335">
        <v>13.647685033176344</v>
      </c>
      <c r="L782" s="441"/>
      <c r="M782" s="451">
        <f>G782+J782</f>
        <v>363.97012668996825</v>
      </c>
      <c r="N782" s="451">
        <f t="shared" si="43"/>
        <v>364.51365073463541</v>
      </c>
    </row>
    <row r="783" spans="1:14">
      <c r="A783" s="444">
        <v>39502</v>
      </c>
      <c r="B783" s="52">
        <f>+'2.- Base'!B783</f>
        <v>778</v>
      </c>
      <c r="C783" s="334">
        <f>+'2.- Base'!C783</f>
        <v>39502</v>
      </c>
      <c r="D783" s="81" t="str">
        <f>+'2.- Base'!D783</f>
        <v xml:space="preserve">Corrección de hernia hiatal paraesofágica sin procedimiento antireflujo </v>
      </c>
      <c r="E783" s="335">
        <f>+'2.- Base'!G783</f>
        <v>385.32555997755338</v>
      </c>
      <c r="F783" s="335">
        <f>+'2.- Base'!N783</f>
        <v>385.32555997755338</v>
      </c>
      <c r="G783" s="335">
        <f>VLOOKUP(C783,'2.- Base'!$C$6:$G$2390,5,0)</f>
        <v>385.32555997755338</v>
      </c>
      <c r="H783" s="335">
        <f>VLOOKUP(C783,'2.- Base'!J783:N3178,5,0)</f>
        <v>385.32555997755338</v>
      </c>
      <c r="J783" s="335">
        <v>24.310297175730113</v>
      </c>
      <c r="K783" s="335">
        <v>25.342992860597747</v>
      </c>
      <c r="L783" s="441"/>
      <c r="M783" s="451">
        <f>G783+J783</f>
        <v>409.6358571532835</v>
      </c>
      <c r="N783" s="451">
        <f t="shared" si="43"/>
        <v>410.66855283815113</v>
      </c>
    </row>
    <row r="784" spans="1:14" ht="25.5">
      <c r="A784" s="444">
        <v>39503</v>
      </c>
      <c r="B784" s="52">
        <f>+'2.- Base'!B784</f>
        <v>779</v>
      </c>
      <c r="C784" s="334">
        <f>+'2.- Base'!C784</f>
        <v>39503</v>
      </c>
      <c r="D784" s="81" t="str">
        <f>+'2.- Base'!D784</f>
        <v>Corrección de hernia diafragmática neonatal, con o sin inserción de sonda torácica, con o sin creación de hernia ventral</v>
      </c>
      <c r="E784" s="335" t="s">
        <v>3270</v>
      </c>
      <c r="F784" s="335">
        <f>+'2.- Base'!N784</f>
        <v>405.81485711560043</v>
      </c>
      <c r="G784" s="335" t="str">
        <f>E784</f>
        <v>NC</v>
      </c>
      <c r="H784" s="335">
        <f>VLOOKUP(C784,'2.- Base'!J784:N3179,5,0)</f>
        <v>405.81485711560043</v>
      </c>
      <c r="J784" s="335" t="s">
        <v>3270</v>
      </c>
      <c r="K784" s="335">
        <v>36.082053713525511</v>
      </c>
      <c r="L784" s="441"/>
      <c r="M784" s="335" t="str">
        <f>G784</f>
        <v>NC</v>
      </c>
      <c r="N784" s="451">
        <f t="shared" si="43"/>
        <v>441.89691082912594</v>
      </c>
    </row>
    <row r="785" spans="1:14" ht="25.5">
      <c r="A785" s="444">
        <v>39520</v>
      </c>
      <c r="B785" s="52">
        <f>+'2.- Base'!B785</f>
        <v>780</v>
      </c>
      <c r="C785" s="334">
        <f>+'2.- Base'!C785</f>
        <v>39520</v>
      </c>
      <c r="D785" s="81" t="str">
        <f>+'2.- Base'!D785</f>
        <v>Corrección de hernia diafragmática (hiatal esofágica) sin procedimiento antireflujo</v>
      </c>
      <c r="E785" s="335" t="s">
        <v>3270</v>
      </c>
      <c r="F785" s="335">
        <f>+'2.- Base'!N785</f>
        <v>376.97505997755331</v>
      </c>
      <c r="G785" s="335" t="str">
        <f>E785</f>
        <v>NC</v>
      </c>
      <c r="H785" s="335">
        <f>VLOOKUP(C785,'2.- Base'!J785:N3180,5,0)</f>
        <v>376.97505997755331</v>
      </c>
      <c r="J785" s="335" t="s">
        <v>3270</v>
      </c>
      <c r="K785" s="335">
        <v>29.295248348094901</v>
      </c>
      <c r="L785" s="441"/>
      <c r="M785" s="335" t="str">
        <f>G785</f>
        <v>NC</v>
      </c>
      <c r="N785" s="451">
        <f t="shared" si="43"/>
        <v>406.27030832564822</v>
      </c>
    </row>
    <row r="786" spans="1:14">
      <c r="A786" s="444">
        <v>39545</v>
      </c>
      <c r="B786" s="52">
        <f>+'2.- Base'!B786</f>
        <v>781</v>
      </c>
      <c r="C786" s="334">
        <f>+'2.- Base'!C786</f>
        <v>39545</v>
      </c>
      <c r="D786" s="81" t="str">
        <f>+'2.- Base'!D786</f>
        <v>Imbricación de diafragma por eventración</v>
      </c>
      <c r="E786" s="335">
        <f>+'2.- Base'!G786</f>
        <v>350.86596570145906</v>
      </c>
      <c r="F786" s="335">
        <f>+'2.- Base'!N786</f>
        <v>350.86596570145906</v>
      </c>
      <c r="G786" s="335">
        <f>VLOOKUP(C786,'2.- Base'!$C$6:$G$2390,5,0)</f>
        <v>350.86596570145906</v>
      </c>
      <c r="H786" s="335">
        <f>VLOOKUP(C786,'2.- Base'!J786:N3181,5,0)</f>
        <v>350.86596570145906</v>
      </c>
      <c r="J786" s="335">
        <v>13.104160988509193</v>
      </c>
      <c r="K786" s="335">
        <v>13.647685033176344</v>
      </c>
      <c r="L786" s="441"/>
      <c r="M786" s="451">
        <f>G786+J786</f>
        <v>363.97012668996825</v>
      </c>
      <c r="N786" s="451">
        <f t="shared" si="43"/>
        <v>364.51365073463541</v>
      </c>
    </row>
    <row r="787" spans="1:14">
      <c r="A787" s="444">
        <v>40490</v>
      </c>
      <c r="B787" s="52">
        <f>+'2.- Base'!B787</f>
        <v>782</v>
      </c>
      <c r="C787" s="334">
        <f>+'2.- Base'!C787</f>
        <v>40490</v>
      </c>
      <c r="D787" s="81" t="str">
        <f>+'2.- Base'!D787</f>
        <v>Biopsia de labio</v>
      </c>
      <c r="E787" s="335">
        <f>+'2.- Base'!G787</f>
        <v>18.265858733164983</v>
      </c>
      <c r="F787" s="335">
        <f>+'2.- Base'!N787</f>
        <v>18.265858733164983</v>
      </c>
      <c r="G787" s="335">
        <f>VLOOKUP(C787,'2.- Base'!$C$6:$G$2390,5,0)</f>
        <v>18.265858733164983</v>
      </c>
      <c r="H787" s="335">
        <f>VLOOKUP(C787,'2.- Base'!J787:N3182,5,0)</f>
        <v>18.265858733164983</v>
      </c>
      <c r="J787" s="335">
        <v>1.7889827127792799</v>
      </c>
      <c r="K787" s="335">
        <v>1.8756328915847149</v>
      </c>
      <c r="L787" s="441"/>
      <c r="M787" s="451">
        <f>G787+J787</f>
        <v>20.054841445944263</v>
      </c>
      <c r="N787" s="451">
        <f t="shared" si="43"/>
        <v>20.141491624749698</v>
      </c>
    </row>
    <row r="788" spans="1:14" ht="25.5">
      <c r="A788" s="444">
        <v>40500</v>
      </c>
      <c r="B788" s="52">
        <f>+'2.- Base'!B788</f>
        <v>783</v>
      </c>
      <c r="C788" s="334">
        <f>+'2.- Base'!C788</f>
        <v>40500</v>
      </c>
      <c r="D788" s="81" t="str">
        <f>+'2.- Base'!D788</f>
        <v>Bermellonectomía (afeitado labial), con avance de mucosa; plastía / reconstrucción de labio</v>
      </c>
      <c r="E788" s="335">
        <f>+'2.- Base'!G788</f>
        <v>14.354516561447809</v>
      </c>
      <c r="F788" s="335">
        <f>+'2.- Base'!N788</f>
        <v>14.354516561447809</v>
      </c>
      <c r="G788" s="335">
        <f>VLOOKUP(C788,'2.- Base'!$C$6:$G$2390,5,0)</f>
        <v>14.354516561447809</v>
      </c>
      <c r="H788" s="335">
        <f>VLOOKUP(C788,'2.- Base'!J788:N3183,5,0)</f>
        <v>14.354516561447809</v>
      </c>
      <c r="J788" s="335">
        <v>84.580885026600768</v>
      </c>
      <c r="K788" s="335">
        <v>89.440918512361677</v>
      </c>
      <c r="L788" s="441"/>
      <c r="M788" s="451">
        <f>G788+J788</f>
        <v>98.935401588048578</v>
      </c>
      <c r="N788" s="451">
        <f t="shared" si="43"/>
        <v>103.79543507380949</v>
      </c>
    </row>
    <row r="789" spans="1:14">
      <c r="A789" s="444">
        <v>40530</v>
      </c>
      <c r="B789" s="52">
        <f>+'2.- Base'!B789</f>
        <v>784</v>
      </c>
      <c r="C789" s="334">
        <f>+'2.- Base'!C789</f>
        <v>40530</v>
      </c>
      <c r="D789" s="81" t="str">
        <f>+'2.- Base'!D789</f>
        <v>Resección de labio, más de un cuarto, sin reconstrucción</v>
      </c>
      <c r="E789" s="335">
        <f>+'2.- Base'!G789</f>
        <v>350.86596570145906</v>
      </c>
      <c r="F789" s="335">
        <f>+'2.- Base'!N789</f>
        <v>350.86596570145906</v>
      </c>
      <c r="G789" s="335">
        <f>VLOOKUP(C789,'2.- Base'!$C$6:$G$2390,5,0)</f>
        <v>350.86596570145906</v>
      </c>
      <c r="H789" s="335">
        <f>VLOOKUP(C789,'2.- Base'!J789:N3184,5,0)</f>
        <v>350.86596570145906</v>
      </c>
      <c r="J789" s="335">
        <v>13.104160988509193</v>
      </c>
      <c r="K789" s="335">
        <v>13.647685033176344</v>
      </c>
      <c r="L789" s="441"/>
      <c r="M789" s="451">
        <f>G789+J789</f>
        <v>363.97012668996825</v>
      </c>
      <c r="N789" s="451">
        <f t="shared" si="43"/>
        <v>364.51365073463541</v>
      </c>
    </row>
    <row r="790" spans="1:14">
      <c r="A790" s="444">
        <v>40700</v>
      </c>
      <c r="B790" s="52">
        <f>+'2.- Base'!B790</f>
        <v>785</v>
      </c>
      <c r="C790" s="334">
        <f>+'2.- Base'!C790</f>
        <v>40700</v>
      </c>
      <c r="D790" s="81" t="str">
        <f>+'2.- Base'!D790</f>
        <v>Cirugía correctiva de fisura labial</v>
      </c>
      <c r="E790" s="335" t="s">
        <v>3270</v>
      </c>
      <c r="F790" s="335">
        <f>+'2.- Base'!N790</f>
        <v>307.59306951739615</v>
      </c>
      <c r="G790" s="335" t="str">
        <f>E790</f>
        <v>NC</v>
      </c>
      <c r="H790" s="335">
        <f>VLOOKUP(C790,'2.- Base'!J790:N3185,5,0)</f>
        <v>307.59306951739615</v>
      </c>
      <c r="J790" s="335" t="s">
        <v>3270</v>
      </c>
      <c r="K790" s="335">
        <v>4.1332931162154978</v>
      </c>
      <c r="L790" s="441"/>
      <c r="M790" s="335" t="str">
        <f>G790</f>
        <v>NC</v>
      </c>
      <c r="N790" s="451">
        <f t="shared" si="43"/>
        <v>311.72636263361164</v>
      </c>
    </row>
    <row r="791" spans="1:14" ht="25.5">
      <c r="A791" s="444">
        <v>40702</v>
      </c>
      <c r="B791" s="52">
        <f>+'2.- Base'!B791</f>
        <v>786</v>
      </c>
      <c r="C791" s="334">
        <f>+'2.- Base'!C791</f>
        <v>40702</v>
      </c>
      <c r="D791" s="81" t="str">
        <f>+'2.- Base'!D791</f>
        <v>Corrección plástica primaria bilateral, de labio hendido o deformidad nasal, uno de dos pasos - Cirugía Plástica</v>
      </c>
      <c r="E791" s="335" t="s">
        <v>3270</v>
      </c>
      <c r="F791" s="335">
        <f>+'2.- Base'!N791</f>
        <v>196.20884044893373</v>
      </c>
      <c r="G791" s="335" t="str">
        <f>E791</f>
        <v>NC</v>
      </c>
      <c r="H791" s="335">
        <f>VLOOKUP(C791,'2.- Base'!J791:N3186,5,0)</f>
        <v>196.20884044893373</v>
      </c>
      <c r="J791" s="335" t="s">
        <v>3270</v>
      </c>
      <c r="K791" s="335">
        <v>36.082053713525454</v>
      </c>
      <c r="L791" s="441"/>
      <c r="M791" s="335" t="str">
        <f>G791</f>
        <v>NC</v>
      </c>
      <c r="N791" s="451">
        <f t="shared" si="43"/>
        <v>232.29089416245918</v>
      </c>
    </row>
    <row r="792" spans="1:14" ht="25.5">
      <c r="A792" s="444">
        <v>40800</v>
      </c>
      <c r="B792" s="52">
        <f>+'2.- Base'!B792</f>
        <v>787</v>
      </c>
      <c r="C792" s="334">
        <f>+'2.- Base'!C792</f>
        <v>40800</v>
      </c>
      <c r="D792" s="81" t="str">
        <f>+'2.- Base'!D792</f>
        <v>Drenaje de absceso, quiste, hematoma, extirpación de cuerpo extraño de vestíbulo de la boca, sin complicaciones</v>
      </c>
      <c r="E792" s="335">
        <f>+'2.- Base'!G792</f>
        <v>20.971498190235689</v>
      </c>
      <c r="F792" s="335">
        <f>+'2.- Base'!N792</f>
        <v>20.971498190235689</v>
      </c>
      <c r="G792" s="335">
        <f>VLOOKUP(C792,'2.- Base'!$C$6:$G$2390,5,0)</f>
        <v>20.971498190235689</v>
      </c>
      <c r="H792" s="335">
        <f>VLOOKUP(C792,'2.- Base'!J792:N3187,5,0)</f>
        <v>20.971498190235689</v>
      </c>
      <c r="J792" s="335">
        <v>2.4484084159255737</v>
      </c>
      <c r="K792" s="335">
        <v>2.5639419876661549</v>
      </c>
      <c r="L792" s="441"/>
      <c r="M792" s="451">
        <f t="shared" ref="M792:M800" si="44">G792+J792</f>
        <v>23.419906606161263</v>
      </c>
      <c r="N792" s="451">
        <f t="shared" si="43"/>
        <v>23.535440177901844</v>
      </c>
    </row>
    <row r="793" spans="1:14">
      <c r="A793" s="444">
        <v>40806</v>
      </c>
      <c r="B793" s="52">
        <f>+'2.- Base'!B793</f>
        <v>788</v>
      </c>
      <c r="C793" s="334">
        <f>+'2.- Base'!C793</f>
        <v>40806</v>
      </c>
      <c r="D793" s="81" t="str">
        <f>+'2.- Base'!D793</f>
        <v>Incisión del frenillo labial (Frenotomía)</v>
      </c>
      <c r="E793" s="335">
        <f>+'2.- Base'!G793</f>
        <v>74.007188552188552</v>
      </c>
      <c r="F793" s="335">
        <f>+'2.- Base'!N793</f>
        <v>74.007188552188552</v>
      </c>
      <c r="G793" s="335">
        <f>VLOOKUP(C793,'2.- Base'!$C$6:$G$2390,5,0)</f>
        <v>74.007188552188552</v>
      </c>
      <c r="H793" s="335">
        <f>VLOOKUP(C793,'2.- Base'!J793:N3188,5,0)</f>
        <v>74.007188552188552</v>
      </c>
      <c r="J793" s="335">
        <v>20.574918446656497</v>
      </c>
      <c r="K793" s="335">
        <v>21.444556918123979</v>
      </c>
      <c r="L793" s="441"/>
      <c r="M793" s="451">
        <f t="shared" si="44"/>
        <v>94.582106998845049</v>
      </c>
      <c r="N793" s="451">
        <f t="shared" si="43"/>
        <v>95.451745470312531</v>
      </c>
    </row>
    <row r="794" spans="1:14">
      <c r="A794" s="444">
        <v>40810</v>
      </c>
      <c r="B794" s="52">
        <f>+'2.- Base'!B794</f>
        <v>789</v>
      </c>
      <c r="C794" s="334">
        <f>+'2.- Base'!C794</f>
        <v>40810</v>
      </c>
      <c r="D794" s="81" t="str">
        <f>+'2.- Base'!D794</f>
        <v>Excisión de lesión de mucosa y submucosa de vestíbulo de la boca</v>
      </c>
      <c r="E794" s="335">
        <f>+'2.- Base'!G794</f>
        <v>73.031459034792363</v>
      </c>
      <c r="F794" s="335">
        <f>+'2.- Base'!N794</f>
        <v>73.031459034792363</v>
      </c>
      <c r="G794" s="335">
        <f>VLOOKUP(C794,'2.- Base'!$C$6:$G$2390,5,0)</f>
        <v>73.031459034792363</v>
      </c>
      <c r="H794" s="335">
        <f>VLOOKUP(C794,'2.- Base'!J794:N3189,5,0)</f>
        <v>73.031459034792363</v>
      </c>
      <c r="J794" s="335">
        <v>13.104160988509179</v>
      </c>
      <c r="K794" s="335">
        <v>13.647685033176359</v>
      </c>
      <c r="L794" s="441"/>
      <c r="M794" s="451">
        <f t="shared" si="44"/>
        <v>86.135620023301541</v>
      </c>
      <c r="N794" s="451">
        <f t="shared" si="43"/>
        <v>86.679144067968721</v>
      </c>
    </row>
    <row r="795" spans="1:14" ht="25.5">
      <c r="A795" s="444">
        <v>40820</v>
      </c>
      <c r="B795" s="52">
        <f>+'2.- Base'!B795</f>
        <v>790</v>
      </c>
      <c r="C795" s="334">
        <f>+'2.- Base'!C795</f>
        <v>40820</v>
      </c>
      <c r="D795" s="81" t="str">
        <f>+'2.- Base'!D795</f>
        <v>Destrucción de lesión o cicatriz del vestíbulo de la boca mediante métodos físicos (ejm. Láser, térmicos, criométodos, químicos)</v>
      </c>
      <c r="E795" s="335">
        <f>+'2.- Base'!G795</f>
        <v>199.0312990347924</v>
      </c>
      <c r="F795" s="335">
        <f>+'2.- Base'!N795</f>
        <v>199.0312990347924</v>
      </c>
      <c r="G795" s="335">
        <f>VLOOKUP(C795,'2.- Base'!$C$6:$G$2390,5,0)</f>
        <v>199.0312990347924</v>
      </c>
      <c r="H795" s="335">
        <f>VLOOKUP(C795,'2.- Base'!J795:N3190,5,0)</f>
        <v>199.0312990347924</v>
      </c>
      <c r="J795" s="335">
        <v>13.104160988509165</v>
      </c>
      <c r="K795" s="335">
        <v>13.647685033176344</v>
      </c>
      <c r="L795" s="441"/>
      <c r="M795" s="451">
        <f t="shared" si="44"/>
        <v>212.13546002330156</v>
      </c>
      <c r="N795" s="451">
        <f t="shared" si="43"/>
        <v>212.67898406796874</v>
      </c>
    </row>
    <row r="796" spans="1:14">
      <c r="A796" s="444">
        <v>40830</v>
      </c>
      <c r="B796" s="52">
        <f>+'2.- Base'!B796</f>
        <v>791</v>
      </c>
      <c r="C796" s="334">
        <f>+'2.- Base'!C796</f>
        <v>40830</v>
      </c>
      <c r="D796" s="81" t="str">
        <f>+'2.- Base'!D796</f>
        <v>Rafía de lesiones intraorales, piso de la boca y lengua</v>
      </c>
      <c r="E796" s="335">
        <f>+'2.- Base'!G796</f>
        <v>288.95727283950612</v>
      </c>
      <c r="F796" s="335">
        <f>+'2.- Base'!N796</f>
        <v>288.95727283950612</v>
      </c>
      <c r="G796" s="335">
        <f>VLOOKUP(C796,'2.- Base'!$C$6:$G$2390,5,0)</f>
        <v>288.95727283950612</v>
      </c>
      <c r="H796" s="335">
        <f>VLOOKUP(C796,'2.- Base'!J796:N3191,5,0)</f>
        <v>288.95727283950612</v>
      </c>
      <c r="J796" s="335">
        <v>19.791493011597652</v>
      </c>
      <c r="K796" s="335">
        <v>20.646185047658719</v>
      </c>
      <c r="L796" s="441"/>
      <c r="M796" s="451">
        <f t="shared" si="44"/>
        <v>308.74876585110377</v>
      </c>
      <c r="N796" s="451">
        <f t="shared" si="43"/>
        <v>309.60345788716484</v>
      </c>
    </row>
    <row r="797" spans="1:14">
      <c r="A797" s="444">
        <v>40840</v>
      </c>
      <c r="B797" s="52">
        <f>+'2.- Base'!B797</f>
        <v>792</v>
      </c>
      <c r="C797" s="334">
        <f>+'2.- Base'!C797</f>
        <v>40840</v>
      </c>
      <c r="D797" s="81" t="str">
        <f>+'2.- Base'!D797</f>
        <v>Vestibuloplastía [anterior, posterior (uni o bilateral), de todo el arco]</v>
      </c>
      <c r="E797" s="335">
        <f>+'2.- Base'!G797</f>
        <v>378.99902855218863</v>
      </c>
      <c r="F797" s="335">
        <f>+'2.- Base'!N797</f>
        <v>378.99902855218863</v>
      </c>
      <c r="G797" s="335">
        <f>VLOOKUP(C797,'2.- Base'!$C$6:$G$2390,5,0)</f>
        <v>378.99902855218863</v>
      </c>
      <c r="H797" s="335">
        <f>VLOOKUP(C797,'2.- Base'!J797:N3192,5,0)</f>
        <v>378.99902855218863</v>
      </c>
      <c r="J797" s="335">
        <v>20.574918446656511</v>
      </c>
      <c r="K797" s="335">
        <v>21.444556918123908</v>
      </c>
      <c r="L797" s="441"/>
      <c r="M797" s="451">
        <f t="shared" si="44"/>
        <v>399.57394699884514</v>
      </c>
      <c r="N797" s="451">
        <f t="shared" si="43"/>
        <v>400.44358547031254</v>
      </c>
    </row>
    <row r="798" spans="1:14" ht="25.5">
      <c r="A798" s="444">
        <v>41015</v>
      </c>
      <c r="B798" s="52">
        <f>+'2.- Base'!B798</f>
        <v>793</v>
      </c>
      <c r="C798" s="334">
        <f>+'2.- Base'!C798</f>
        <v>41015</v>
      </c>
      <c r="D798" s="81" t="str">
        <f>+'2.- Base'!D798</f>
        <v>Incisión extraoral para drenaje de absceso, quiste o hematoma; espacio sublingual, submentoniano, submandibular</v>
      </c>
      <c r="E798" s="335">
        <f>+'2.- Base'!G798</f>
        <v>119.1115266554433</v>
      </c>
      <c r="F798" s="335">
        <f>+'2.- Base'!N798</f>
        <v>119.1115266554433</v>
      </c>
      <c r="G798" s="335">
        <f>VLOOKUP(C798,'2.- Base'!$C$6:$G$2390,5,0)</f>
        <v>119.1115266554433</v>
      </c>
      <c r="H798" s="335">
        <f>VLOOKUP(C798,'2.- Base'!J798:N3193,5,0)</f>
        <v>119.1115266554433</v>
      </c>
      <c r="J798" s="335">
        <v>6.9745468565925677</v>
      </c>
      <c r="K798" s="335">
        <v>7.1513796916396757</v>
      </c>
      <c r="L798" s="441"/>
      <c r="M798" s="451">
        <f t="shared" si="44"/>
        <v>126.08607351203587</v>
      </c>
      <c r="N798" s="451">
        <f t="shared" si="43"/>
        <v>126.26290634708297</v>
      </c>
    </row>
    <row r="799" spans="1:14">
      <c r="A799" s="444">
        <v>41100</v>
      </c>
      <c r="B799" s="52">
        <f>+'2.- Base'!B799</f>
        <v>794</v>
      </c>
      <c r="C799" s="334">
        <f>+'2.- Base'!C799</f>
        <v>41100</v>
      </c>
      <c r="D799" s="81" t="str">
        <f>+'2.- Base'!D799</f>
        <v>Biopsia de lengua, piso de la boca</v>
      </c>
      <c r="E799" s="335">
        <f>+'2.- Base'!G799</f>
        <v>18.276288552188554</v>
      </c>
      <c r="F799" s="335">
        <f>+'2.- Base'!N799</f>
        <v>18.276288552188554</v>
      </c>
      <c r="G799" s="335">
        <f>VLOOKUP(C799,'2.- Base'!$C$6:$G$2390,5,0)</f>
        <v>18.276288552188554</v>
      </c>
      <c r="H799" s="335">
        <f>VLOOKUP(C799,'2.- Base'!J799:N3194,5,0)</f>
        <v>18.276288552188554</v>
      </c>
      <c r="J799" s="335">
        <v>1.8836299111090717</v>
      </c>
      <c r="K799" s="335">
        <v>1.9702800899145103</v>
      </c>
      <c r="L799" s="441"/>
      <c r="M799" s="451">
        <f t="shared" si="44"/>
        <v>20.159918463297625</v>
      </c>
      <c r="N799" s="451">
        <f t="shared" si="43"/>
        <v>20.246568642103064</v>
      </c>
    </row>
    <row r="800" spans="1:14">
      <c r="A800" s="444">
        <v>41120</v>
      </c>
      <c r="B800" s="52">
        <f>+'2.- Base'!B800</f>
        <v>795</v>
      </c>
      <c r="C800" s="334">
        <f>+'2.- Base'!C800</f>
        <v>41120</v>
      </c>
      <c r="D800" s="81" t="str">
        <f>+'2.- Base'!D800</f>
        <v>Glosectomía; menos de la mitad de la lengua</v>
      </c>
      <c r="E800" s="335">
        <f>+'2.- Base'!G800</f>
        <v>385.32555997755338</v>
      </c>
      <c r="F800" s="335">
        <f>+'2.- Base'!N800</f>
        <v>385.32555997755338</v>
      </c>
      <c r="G800" s="335">
        <f>VLOOKUP(C800,'2.- Base'!$C$6:$G$2390,5,0)</f>
        <v>385.32555997755338</v>
      </c>
      <c r="H800" s="335">
        <f>VLOOKUP(C800,'2.- Base'!J800:N3195,5,0)</f>
        <v>385.32555997755338</v>
      </c>
      <c r="J800" s="335">
        <v>24.310297175730113</v>
      </c>
      <c r="K800" s="335">
        <v>25.342992860597747</v>
      </c>
      <c r="L800" s="441"/>
      <c r="M800" s="451">
        <f t="shared" si="44"/>
        <v>409.6358571532835</v>
      </c>
      <c r="N800" s="451">
        <f t="shared" si="43"/>
        <v>410.66855283815113</v>
      </c>
    </row>
    <row r="801" spans="1:14">
      <c r="A801" s="444">
        <v>41135</v>
      </c>
      <c r="B801" s="52">
        <f>+'2.- Base'!B801</f>
        <v>796</v>
      </c>
      <c r="C801" s="334">
        <f>+'2.- Base'!C801</f>
        <v>41135</v>
      </c>
      <c r="D801" s="81" t="str">
        <f>+'2.- Base'!D801</f>
        <v>Glosectomía parcial, con disección radical unilateral del cuello</v>
      </c>
      <c r="E801" s="335" t="s">
        <v>3270</v>
      </c>
      <c r="F801" s="335">
        <f>+'2.- Base'!N801</f>
        <v>461.37424852974175</v>
      </c>
      <c r="G801" s="335" t="str">
        <f>E801</f>
        <v>NC</v>
      </c>
      <c r="H801" s="335">
        <f>VLOOKUP(C801,'2.- Base'!J801:N3196,5,0)</f>
        <v>461.37424852974175</v>
      </c>
      <c r="J801" s="335" t="s">
        <v>3270</v>
      </c>
      <c r="K801" s="335">
        <v>56.442469809817112</v>
      </c>
      <c r="L801" s="441"/>
      <c r="M801" s="335" t="str">
        <f>G801</f>
        <v>NC</v>
      </c>
      <c r="N801" s="451">
        <f t="shared" si="43"/>
        <v>517.81671833955886</v>
      </c>
    </row>
    <row r="802" spans="1:14" ht="25.5">
      <c r="A802" s="444">
        <v>41150</v>
      </c>
      <c r="B802" s="52">
        <f>+'2.- Base'!B802</f>
        <v>797</v>
      </c>
      <c r="C802" s="334">
        <f>+'2.- Base'!C802</f>
        <v>41150</v>
      </c>
      <c r="D802" s="81" t="str">
        <f>+'2.- Base'!D802</f>
        <v>Glosectomía compuesta con resección del piso de la boca y resección mandibular, sin disección radical del cuello</v>
      </c>
      <c r="E802" s="335" t="s">
        <v>3270</v>
      </c>
      <c r="F802" s="335">
        <f>+'2.- Base'!N802</f>
        <v>461.37424852974175</v>
      </c>
      <c r="G802" s="335" t="str">
        <f>E802</f>
        <v>NC</v>
      </c>
      <c r="H802" s="335">
        <f>VLOOKUP(C802,'2.- Base'!J802:N3197,5,0)</f>
        <v>461.37424852974175</v>
      </c>
      <c r="J802" s="335" t="s">
        <v>3270</v>
      </c>
      <c r="K802" s="335">
        <v>56.442469809817112</v>
      </c>
      <c r="L802" s="441"/>
      <c r="M802" s="335" t="str">
        <f>G802</f>
        <v>NC</v>
      </c>
      <c r="N802" s="451">
        <f t="shared" si="43"/>
        <v>517.81671833955886</v>
      </c>
    </row>
    <row r="803" spans="1:14" ht="25.5">
      <c r="A803" s="444">
        <v>41153</v>
      </c>
      <c r="B803" s="52">
        <f>+'2.- Base'!B803</f>
        <v>798</v>
      </c>
      <c r="C803" s="334">
        <f>+'2.- Base'!C803</f>
        <v>41153</v>
      </c>
      <c r="D803" s="81" t="str">
        <f>+'2.- Base'!D803</f>
        <v>Glosectomía compuesta con resección del piso de la boca, con disección del cuello suprahioidea</v>
      </c>
      <c r="E803" s="335" t="s">
        <v>3270</v>
      </c>
      <c r="F803" s="335">
        <f>+'2.- Base'!N803</f>
        <v>461.37424852974175</v>
      </c>
      <c r="G803" s="335" t="str">
        <f>E803</f>
        <v>NC</v>
      </c>
      <c r="H803" s="335">
        <f>VLOOKUP(C803,'2.- Base'!J803:N3198,5,0)</f>
        <v>461.37424852974175</v>
      </c>
      <c r="J803" s="335" t="s">
        <v>3270</v>
      </c>
      <c r="K803" s="335">
        <v>56.442469809817112</v>
      </c>
      <c r="L803" s="441"/>
      <c r="M803" s="335" t="str">
        <f>G803</f>
        <v>NC</v>
      </c>
      <c r="N803" s="451">
        <f t="shared" si="43"/>
        <v>517.81671833955886</v>
      </c>
    </row>
    <row r="804" spans="1:14" ht="25.5">
      <c r="A804" s="444">
        <v>41155</v>
      </c>
      <c r="B804" s="52">
        <f>+'2.- Base'!B804</f>
        <v>799</v>
      </c>
      <c r="C804" s="334">
        <f>+'2.- Base'!C804</f>
        <v>41155</v>
      </c>
      <c r="D804" s="81" t="str">
        <f>+'2.- Base'!D804</f>
        <v>Glosectomía compuesta con resección del piso de la boca, resección mandibular, y disección radical del cuello (tipo Comando)</v>
      </c>
      <c r="E804" s="335" t="s">
        <v>3270</v>
      </c>
      <c r="F804" s="335">
        <f>+'2.- Base'!N804</f>
        <v>361.03273186307513</v>
      </c>
      <c r="G804" s="335" t="str">
        <f>E804</f>
        <v>NC</v>
      </c>
      <c r="H804" s="335">
        <f>VLOOKUP(C804,'2.- Base'!J804:N3199,5,0)</f>
        <v>361.03273186307513</v>
      </c>
      <c r="J804" s="335" t="s">
        <v>3270</v>
      </c>
      <c r="K804" s="335">
        <v>56.442469809817055</v>
      </c>
      <c r="L804" s="441"/>
      <c r="M804" s="335" t="str">
        <f>G804</f>
        <v>NC</v>
      </c>
      <c r="N804" s="451">
        <f t="shared" si="43"/>
        <v>417.47520167289218</v>
      </c>
    </row>
    <row r="805" spans="1:14">
      <c r="A805" s="444">
        <v>41800</v>
      </c>
      <c r="B805" s="52">
        <f>+'2.- Base'!B805</f>
        <v>800</v>
      </c>
      <c r="C805" s="334">
        <f>+'2.- Base'!C805</f>
        <v>41800</v>
      </c>
      <c r="D805" s="81" t="str">
        <f>+'2.- Base'!D805</f>
        <v>Drenaje de absceso, quiste, hematoma de las estructuras dentoalveolares</v>
      </c>
      <c r="E805" s="335">
        <f>+'2.- Base'!G805</f>
        <v>114.23822710437709</v>
      </c>
      <c r="F805" s="335">
        <f>+'2.- Base'!N805</f>
        <v>114.23822710437709</v>
      </c>
      <c r="G805" s="335">
        <f>VLOOKUP(C805,'2.- Base'!$C$6:$G$2390,5,0)</f>
        <v>114.23822710437709</v>
      </c>
      <c r="H805" s="335">
        <f>VLOOKUP(C805,'2.- Base'!J805:N3200,5,0)</f>
        <v>114.23822710437709</v>
      </c>
      <c r="J805" s="335">
        <v>3.8346022673605944</v>
      </c>
      <c r="K805" s="335">
        <v>4.0114351024077024</v>
      </c>
      <c r="L805" s="441"/>
      <c r="M805" s="451">
        <f t="shared" ref="M805:M815" si="45">G805+J805</f>
        <v>118.07282937173768</v>
      </c>
      <c r="N805" s="451">
        <f t="shared" si="43"/>
        <v>118.24966220678479</v>
      </c>
    </row>
    <row r="806" spans="1:14">
      <c r="A806" s="444">
        <v>41801</v>
      </c>
      <c r="B806" s="52">
        <f>+'2.- Base'!B806</f>
        <v>801</v>
      </c>
      <c r="C806" s="334">
        <f>+'2.- Base'!C806</f>
        <v>41801</v>
      </c>
      <c r="D806" s="81" t="str">
        <f>+'2.- Base'!D806</f>
        <v>Biopsia y exámenes de tejidos orales duros</v>
      </c>
      <c r="E806" s="335">
        <f>+'2.- Base'!G806</f>
        <v>18.276288552188554</v>
      </c>
      <c r="F806" s="335">
        <f>+'2.- Base'!N806</f>
        <v>18.276288552188554</v>
      </c>
      <c r="G806" s="335">
        <f>VLOOKUP(C806,'2.- Base'!$C$6:$G$2390,5,0)</f>
        <v>18.276288552188554</v>
      </c>
      <c r="H806" s="335">
        <f>VLOOKUP(C806,'2.- Base'!J806:N3201,5,0)</f>
        <v>18.276288552188554</v>
      </c>
      <c r="J806" s="335">
        <v>1.8836299111090717</v>
      </c>
      <c r="K806" s="335">
        <v>1.9702800899145103</v>
      </c>
      <c r="L806" s="441"/>
      <c r="M806" s="451">
        <f t="shared" si="45"/>
        <v>20.159918463297625</v>
      </c>
      <c r="N806" s="451">
        <f t="shared" si="43"/>
        <v>20.246568642103064</v>
      </c>
    </row>
    <row r="807" spans="1:14">
      <c r="A807" s="444">
        <v>41820</v>
      </c>
      <c r="B807" s="52">
        <f>+'2.- Base'!B807</f>
        <v>802</v>
      </c>
      <c r="C807" s="334">
        <f>+'2.- Base'!C807</f>
        <v>41820</v>
      </c>
      <c r="D807" s="81" t="str">
        <f>+'2.- Base'!D807</f>
        <v>Gingivectomía, excisión de encía, cada cuadrante</v>
      </c>
      <c r="E807" s="335">
        <f>+'2.- Base'!G807</f>
        <v>68.548679264870927</v>
      </c>
      <c r="F807" s="335">
        <f>+'2.- Base'!N807</f>
        <v>68.548679264870927</v>
      </c>
      <c r="G807" s="335">
        <f>VLOOKUP(C807,'2.- Base'!$C$6:$G$2390,5,0)</f>
        <v>68.548679264870927</v>
      </c>
      <c r="H807" s="335">
        <f>VLOOKUP(C807,'2.- Base'!J807:N3202,5,0)</f>
        <v>68.548679264870927</v>
      </c>
      <c r="J807" s="335">
        <v>5.7838125616404596</v>
      </c>
      <c r="K807" s="335">
        <v>6.1237516669857399</v>
      </c>
      <c r="L807" s="441"/>
      <c r="M807" s="451">
        <f t="shared" si="45"/>
        <v>74.332491826511387</v>
      </c>
      <c r="N807" s="451">
        <f t="shared" si="43"/>
        <v>74.672430931856667</v>
      </c>
    </row>
    <row r="808" spans="1:14">
      <c r="A808" s="444">
        <v>41821</v>
      </c>
      <c r="B808" s="52">
        <f>+'2.- Base'!B808</f>
        <v>803</v>
      </c>
      <c r="C808" s="334">
        <f>+'2.- Base'!C808</f>
        <v>41821</v>
      </c>
      <c r="D808" s="81" t="str">
        <f>+'2.- Base'!D808</f>
        <v>Operculectomía, excisión de tejidos pericoronales</v>
      </c>
      <c r="E808" s="335">
        <f>+'2.- Base'!G808</f>
        <v>71.961462191358024</v>
      </c>
      <c r="F808" s="335">
        <f>+'2.- Base'!N808</f>
        <v>71.961462191358024</v>
      </c>
      <c r="G808" s="335">
        <f>VLOOKUP(C808,'2.- Base'!$C$6:$G$2390,5,0)</f>
        <v>71.961462191358024</v>
      </c>
      <c r="H808" s="335">
        <f>VLOOKUP(C808,'2.- Base'!J808:N3203,5,0)</f>
        <v>71.961462191358024</v>
      </c>
      <c r="J808" s="335">
        <v>6.5008570713995226</v>
      </c>
      <c r="K808" s="335">
        <v>6.8871515092918827</v>
      </c>
      <c r="L808" s="441"/>
      <c r="M808" s="451">
        <f t="shared" si="45"/>
        <v>78.462319262757546</v>
      </c>
      <c r="N808" s="451">
        <f t="shared" si="43"/>
        <v>78.848613700649906</v>
      </c>
    </row>
    <row r="809" spans="1:14" ht="25.5">
      <c r="A809" s="444">
        <v>41822</v>
      </c>
      <c r="B809" s="52">
        <f>+'2.- Base'!B809</f>
        <v>804</v>
      </c>
      <c r="C809" s="334">
        <f>+'2.- Base'!C809</f>
        <v>41822</v>
      </c>
      <c r="D809" s="81" t="str">
        <f>+'2.- Base'!D809</f>
        <v>Excisión de tuberosidades, lesiones o tumor de estructuras dentoalveolares</v>
      </c>
      <c r="E809" s="335">
        <f>+'2.- Base'!G809</f>
        <v>245.64231485690232</v>
      </c>
      <c r="F809" s="335">
        <f>+'2.- Base'!N809</f>
        <v>245.64231485690232</v>
      </c>
      <c r="G809" s="335">
        <f>VLOOKUP(C809,'2.- Base'!$C$6:$G$2390,5,0)</f>
        <v>245.64231485690232</v>
      </c>
      <c r="H809" s="335">
        <f>VLOOKUP(C809,'2.- Base'!J809:N3204,5,0)</f>
        <v>245.64231485690232</v>
      </c>
      <c r="J809" s="335">
        <v>5.529331128475377</v>
      </c>
      <c r="K809" s="335">
        <v>5.8535246593950774</v>
      </c>
      <c r="L809" s="441"/>
      <c r="M809" s="451">
        <f t="shared" si="45"/>
        <v>251.17164598537769</v>
      </c>
      <c r="N809" s="451">
        <f t="shared" si="43"/>
        <v>251.49583951629739</v>
      </c>
    </row>
    <row r="810" spans="1:14">
      <c r="A810" s="444">
        <v>41828</v>
      </c>
      <c r="B810" s="52">
        <f>+'2.- Base'!B810</f>
        <v>805</v>
      </c>
      <c r="C810" s="334">
        <f>+'2.- Base'!C810</f>
        <v>41828</v>
      </c>
      <c r="D810" s="81" t="str">
        <f>+'2.- Base'!D810</f>
        <v>Excisión de mucosa alveolar hiperplásica</v>
      </c>
      <c r="E810" s="335">
        <f>+'2.- Base'!G810</f>
        <v>114.15478855218853</v>
      </c>
      <c r="F810" s="335">
        <f>+'2.- Base'!N810</f>
        <v>114.15478855218853</v>
      </c>
      <c r="G810" s="335">
        <f>VLOOKUP(C810,'2.- Base'!$C$6:$G$2390,5,0)</f>
        <v>114.15478855218853</v>
      </c>
      <c r="H810" s="335">
        <f>VLOOKUP(C810,'2.- Base'!J810:N3205,5,0)</f>
        <v>114.15478855218853</v>
      </c>
      <c r="J810" s="335">
        <v>1.9173011336802972</v>
      </c>
      <c r="K810" s="335">
        <v>2.0057175512038441</v>
      </c>
      <c r="L810" s="441"/>
      <c r="M810" s="451">
        <f t="shared" si="45"/>
        <v>116.07208968586883</v>
      </c>
      <c r="N810" s="451">
        <f t="shared" si="43"/>
        <v>116.16050610339238</v>
      </c>
    </row>
    <row r="811" spans="1:14">
      <c r="A811" s="444">
        <v>41830</v>
      </c>
      <c r="B811" s="52">
        <f>+'2.- Base'!B811</f>
        <v>806</v>
      </c>
      <c r="C811" s="334">
        <f>+'2.- Base'!C811</f>
        <v>41830</v>
      </c>
      <c r="D811" s="81" t="str">
        <f>+'2.- Base'!D811</f>
        <v>Alveolectomía, incluyendo legrado de osteítis o secuestrectomía</v>
      </c>
      <c r="E811" s="335">
        <f>+'2.- Base'!G811</f>
        <v>198.29950189674526</v>
      </c>
      <c r="F811" s="335">
        <f>+'2.- Base'!N811</f>
        <v>198.29950189674526</v>
      </c>
      <c r="G811" s="335">
        <f>VLOOKUP(C811,'2.- Base'!$C$6:$G$2390,5,0)</f>
        <v>198.29950189674526</v>
      </c>
      <c r="H811" s="335">
        <f>VLOOKUP(C811,'2.- Base'!J811:N3206,5,0)</f>
        <v>198.29950189674526</v>
      </c>
      <c r="J811" s="335">
        <v>2.3208142600167605</v>
      </c>
      <c r="K811" s="335">
        <v>2.4295190689501851</v>
      </c>
      <c r="L811" s="441"/>
      <c r="M811" s="451">
        <f t="shared" si="45"/>
        <v>200.62031615676202</v>
      </c>
      <c r="N811" s="451">
        <f t="shared" si="43"/>
        <v>200.72902096569544</v>
      </c>
    </row>
    <row r="812" spans="1:14">
      <c r="A812" s="444">
        <v>41874</v>
      </c>
      <c r="B812" s="52">
        <f>+'2.- Base'!B812</f>
        <v>807</v>
      </c>
      <c r="C812" s="334">
        <f>+'2.- Base'!C812</f>
        <v>41874</v>
      </c>
      <c r="D812" s="81" t="str">
        <f>+'2.- Base'!D812</f>
        <v>Alveoloplastía</v>
      </c>
      <c r="E812" s="335">
        <f>+'2.- Base'!G812</f>
        <v>198.78736665544335</v>
      </c>
      <c r="F812" s="335">
        <f>+'2.- Base'!N812</f>
        <v>198.78736665544335</v>
      </c>
      <c r="G812" s="335">
        <f>VLOOKUP(C812,'2.- Base'!$C$6:$G$2390,5,0)</f>
        <v>198.78736665544335</v>
      </c>
      <c r="H812" s="335">
        <f>VLOOKUP(C812,'2.- Base'!J812:N3207,5,0)</f>
        <v>198.78736665544335</v>
      </c>
      <c r="J812" s="335">
        <v>3.3904562156369309</v>
      </c>
      <c r="K812" s="335">
        <v>3.5535134290371104</v>
      </c>
      <c r="L812" s="441"/>
      <c r="M812" s="451">
        <f t="shared" si="45"/>
        <v>202.17782287108028</v>
      </c>
      <c r="N812" s="451">
        <f t="shared" si="43"/>
        <v>202.34088008448046</v>
      </c>
    </row>
    <row r="813" spans="1:14">
      <c r="A813" s="444">
        <v>42000</v>
      </c>
      <c r="B813" s="52">
        <f>+'2.- Base'!B813</f>
        <v>808</v>
      </c>
      <c r="C813" s="334">
        <f>+'2.- Base'!C813</f>
        <v>42000</v>
      </c>
      <c r="D813" s="81" t="str">
        <f>+'2.- Base'!D813</f>
        <v>Drenaje de absceso de paladar, úvula</v>
      </c>
      <c r="E813" s="335">
        <f>+'2.- Base'!G813</f>
        <v>117.52915782828281</v>
      </c>
      <c r="F813" s="335">
        <f>+'2.- Base'!N813</f>
        <v>117.52915782828281</v>
      </c>
      <c r="G813" s="335">
        <f>VLOOKUP(C813,'2.- Base'!$C$6:$G$2390,5,0)</f>
        <v>117.52915782828281</v>
      </c>
      <c r="H813" s="335">
        <f>VLOOKUP(C813,'2.- Base'!J813:N3208,5,0)</f>
        <v>117.52915782828281</v>
      </c>
      <c r="J813" s="335">
        <v>2.8759517005204458</v>
      </c>
      <c r="K813" s="335">
        <v>3.0085763268057804</v>
      </c>
      <c r="L813" s="441"/>
      <c r="M813" s="451">
        <f t="shared" si="45"/>
        <v>120.40510952880325</v>
      </c>
      <c r="N813" s="451">
        <f t="shared" si="43"/>
        <v>120.53773415508859</v>
      </c>
    </row>
    <row r="814" spans="1:14">
      <c r="A814" s="444">
        <v>42100</v>
      </c>
      <c r="B814" s="52">
        <f>+'2.- Base'!B814</f>
        <v>809</v>
      </c>
      <c r="C814" s="334">
        <f>+'2.- Base'!C814</f>
        <v>42100</v>
      </c>
      <c r="D814" s="81" t="str">
        <f>+'2.- Base'!D814</f>
        <v>Biopsia de paladar, úvula</v>
      </c>
      <c r="E814" s="335">
        <f>+'2.- Base'!G814</f>
        <v>39.556288552188555</v>
      </c>
      <c r="F814" s="335">
        <f>+'2.- Base'!N814</f>
        <v>39.556288552188555</v>
      </c>
      <c r="G814" s="335">
        <f>VLOOKUP(C814,'2.- Base'!$C$6:$G$2390,5,0)</f>
        <v>39.556288552188555</v>
      </c>
      <c r="H814" s="335">
        <f>VLOOKUP(C814,'2.- Base'!J814:N3209,5,0)</f>
        <v>39.556288552188555</v>
      </c>
      <c r="J814" s="335">
        <v>1.9173011336802972</v>
      </c>
      <c r="K814" s="335">
        <v>2.0057175512038512</v>
      </c>
      <c r="L814" s="441"/>
      <c r="M814" s="451">
        <f t="shared" si="45"/>
        <v>41.473589685868852</v>
      </c>
      <c r="N814" s="451">
        <f t="shared" si="43"/>
        <v>41.562006103392406</v>
      </c>
    </row>
    <row r="815" spans="1:14">
      <c r="A815" s="444">
        <v>42104</v>
      </c>
      <c r="B815" s="52">
        <f>+'2.- Base'!B815</f>
        <v>810</v>
      </c>
      <c r="C815" s="334">
        <f>+'2.- Base'!C815</f>
        <v>42104</v>
      </c>
      <c r="D815" s="81" t="str">
        <f>+'2.- Base'!D815</f>
        <v>Excisión de lesión de úvula</v>
      </c>
      <c r="E815" s="335">
        <f>+'2.- Base'!G815</f>
        <v>258.33289377104376</v>
      </c>
      <c r="F815" s="335">
        <f>+'2.- Base'!N815</f>
        <v>258.33289377104376</v>
      </c>
      <c r="G815" s="335">
        <f>VLOOKUP(C815,'2.- Base'!$C$6:$G$2390,5,0)</f>
        <v>258.33289377104376</v>
      </c>
      <c r="H815" s="335">
        <f>VLOOKUP(C815,'2.- Base'!J815:N3210,5,0)</f>
        <v>258.33289377104376</v>
      </c>
      <c r="J815" s="335">
        <v>10.042477664843261</v>
      </c>
      <c r="K815" s="335">
        <v>10.631920448333688</v>
      </c>
      <c r="L815" s="441"/>
      <c r="M815" s="451">
        <f t="shared" si="45"/>
        <v>268.37537143588702</v>
      </c>
      <c r="N815" s="451">
        <f t="shared" si="43"/>
        <v>268.96481421937744</v>
      </c>
    </row>
    <row r="816" spans="1:14">
      <c r="A816" s="444">
        <v>42120</v>
      </c>
      <c r="B816" s="52">
        <f>+'2.- Base'!B816</f>
        <v>811</v>
      </c>
      <c r="C816" s="334">
        <f>+'2.- Base'!C816</f>
        <v>42120</v>
      </c>
      <c r="D816" s="81" t="str">
        <f>+'2.- Base'!D816</f>
        <v>Resección de paladar o resección amplia de lesión</v>
      </c>
      <c r="E816" s="335" t="s">
        <v>3270</v>
      </c>
      <c r="F816" s="335">
        <f>+'2.- Base'!N816</f>
        <v>355.87526283950615</v>
      </c>
      <c r="G816" s="335" t="str">
        <f>E816</f>
        <v>NC</v>
      </c>
      <c r="H816" s="335">
        <f>VLOOKUP(C816,'2.- Base'!J816:N3211,5,0)</f>
        <v>355.87526283950615</v>
      </c>
      <c r="J816" s="335" t="s">
        <v>3270</v>
      </c>
      <c r="K816" s="335">
        <v>17.272574172277928</v>
      </c>
      <c r="L816" s="441"/>
      <c r="M816" s="335" t="str">
        <f>G816</f>
        <v>NC</v>
      </c>
      <c r="N816" s="451">
        <f t="shared" si="43"/>
        <v>373.14783701178408</v>
      </c>
    </row>
    <row r="817" spans="1:14">
      <c r="A817" s="444">
        <v>42140</v>
      </c>
      <c r="B817" s="52">
        <f>+'2.- Base'!B817</f>
        <v>812</v>
      </c>
      <c r="C817" s="334">
        <f>+'2.- Base'!C817</f>
        <v>42140</v>
      </c>
      <c r="D817" s="81" t="str">
        <f>+'2.- Base'!D817</f>
        <v>Uvulectomía, excisión de la úvula</v>
      </c>
      <c r="E817" s="335">
        <f>+'2.- Base'!G817</f>
        <v>326.24953570707078</v>
      </c>
      <c r="F817" s="335">
        <f>+'2.- Base'!N817</f>
        <v>326.24953570707078</v>
      </c>
      <c r="G817" s="335">
        <f>VLOOKUP(C817,'2.- Base'!$C$6:$G$2390,5,0)</f>
        <v>326.24953570707078</v>
      </c>
      <c r="H817" s="335">
        <f>VLOOKUP(C817,'2.- Base'!J817:N3212,5,0)</f>
        <v>326.24953570707078</v>
      </c>
      <c r="J817" s="335">
        <v>4.4253018811085099</v>
      </c>
      <c r="K817" s="335">
        <v>4.6834758023254039</v>
      </c>
      <c r="L817" s="441"/>
      <c r="M817" s="451">
        <f>G817+J817</f>
        <v>330.67483758817929</v>
      </c>
      <c r="N817" s="451">
        <f t="shared" si="43"/>
        <v>330.93301150939618</v>
      </c>
    </row>
    <row r="818" spans="1:14">
      <c r="A818" s="444">
        <v>42145</v>
      </c>
      <c r="B818" s="52">
        <f>+'2.- Base'!B818</f>
        <v>813</v>
      </c>
      <c r="C818" s="334">
        <f>+'2.- Base'!C818</f>
        <v>42145</v>
      </c>
      <c r="D818" s="81" t="str">
        <f>+'2.- Base'!D818</f>
        <v>Palatofaringoplastía (ejm. úvulopalatofaringoplastia, úvulofaringoplastia)</v>
      </c>
      <c r="E818" s="335" t="s">
        <v>3270</v>
      </c>
      <c r="F818" s="335">
        <f>+'2.- Base'!N818</f>
        <v>370.64852855218851</v>
      </c>
      <c r="G818" s="335" t="str">
        <f>E818</f>
        <v>NC</v>
      </c>
      <c r="H818" s="335">
        <f>VLOOKUP(C818,'2.- Base'!J818:N3213,5,0)</f>
        <v>370.64852855218851</v>
      </c>
      <c r="J818" s="335" t="s">
        <v>3270</v>
      </c>
      <c r="K818" s="335">
        <v>24.770711437807904</v>
      </c>
      <c r="L818" s="441"/>
      <c r="M818" s="335" t="str">
        <f>G818</f>
        <v>NC</v>
      </c>
      <c r="N818" s="451">
        <f t="shared" si="43"/>
        <v>395.41923998999641</v>
      </c>
    </row>
    <row r="819" spans="1:14">
      <c r="A819" s="444">
        <v>42180</v>
      </c>
      <c r="B819" s="52">
        <f>+'2.- Base'!B819</f>
        <v>814</v>
      </c>
      <c r="C819" s="334">
        <f>+'2.- Base'!C819</f>
        <v>42180</v>
      </c>
      <c r="D819" s="81" t="str">
        <f>+'2.- Base'!D819</f>
        <v>Corrección de laceración de paladar</v>
      </c>
      <c r="E819" s="335">
        <f>+'2.- Base'!G819</f>
        <v>14.354516561447809</v>
      </c>
      <c r="F819" s="335">
        <f>+'2.- Base'!N819</f>
        <v>14.354516561447809</v>
      </c>
      <c r="G819" s="335">
        <f>VLOOKUP(C819,'2.- Base'!$C$6:$G$2390,5,0)</f>
        <v>14.354516561447809</v>
      </c>
      <c r="H819" s="335">
        <f>VLOOKUP(C819,'2.- Base'!J819:N3214,5,0)</f>
        <v>14.354516561447809</v>
      </c>
      <c r="J819" s="335">
        <v>84.580885026600768</v>
      </c>
      <c r="K819" s="335">
        <v>89.440918512361677</v>
      </c>
      <c r="L819" s="441"/>
      <c r="M819" s="451">
        <f>G819+J819</f>
        <v>98.935401588048578</v>
      </c>
      <c r="N819" s="451">
        <f t="shared" si="43"/>
        <v>103.79543507380949</v>
      </c>
    </row>
    <row r="820" spans="1:14">
      <c r="A820" s="444">
        <v>42200</v>
      </c>
      <c r="B820" s="52">
        <f>+'2.- Base'!B820</f>
        <v>815</v>
      </c>
      <c r="C820" s="334">
        <f>+'2.- Base'!C820</f>
        <v>42200</v>
      </c>
      <c r="D820" s="81" t="str">
        <f>+'2.- Base'!D820</f>
        <v>Cirugía correctiva de paladar hendido</v>
      </c>
      <c r="E820" s="335" t="s">
        <v>3270</v>
      </c>
      <c r="F820" s="335">
        <f>+'2.- Base'!N820</f>
        <v>363.6152628395061</v>
      </c>
      <c r="G820" s="335" t="str">
        <f>E820</f>
        <v>NC</v>
      </c>
      <c r="H820" s="335">
        <f>VLOOKUP(C820,'2.- Base'!J820:N3215,5,0)</f>
        <v>363.6152628395061</v>
      </c>
      <c r="J820" s="335" t="s">
        <v>3270</v>
      </c>
      <c r="K820" s="335">
        <v>22.508442982664405</v>
      </c>
      <c r="L820" s="441"/>
      <c r="M820" s="335" t="str">
        <f>G820</f>
        <v>NC</v>
      </c>
      <c r="N820" s="451">
        <f t="shared" si="43"/>
        <v>386.12370582217051</v>
      </c>
    </row>
    <row r="821" spans="1:14">
      <c r="A821" s="444">
        <v>42226</v>
      </c>
      <c r="B821" s="52">
        <f>+'2.- Base'!B821</f>
        <v>816</v>
      </c>
      <c r="C821" s="334">
        <f>+'2.- Base'!C821</f>
        <v>42226</v>
      </c>
      <c r="D821" s="81" t="str">
        <f>+'2.- Base'!D821</f>
        <v>Alargamiento de paladar y colgajo faríngeo</v>
      </c>
      <c r="E821" s="335" t="s">
        <v>3270</v>
      </c>
      <c r="F821" s="335">
        <f>+'2.- Base'!N821</f>
        <v>363.6152628395061</v>
      </c>
      <c r="G821" s="335" t="str">
        <f>E821</f>
        <v>NC</v>
      </c>
      <c r="H821" s="335">
        <f>VLOOKUP(C821,'2.- Base'!J821:N3216,5,0)</f>
        <v>363.6152628395061</v>
      </c>
      <c r="J821" s="335" t="s">
        <v>3270</v>
      </c>
      <c r="K821" s="335">
        <v>22.508442982664405</v>
      </c>
      <c r="L821" s="441"/>
      <c r="M821" s="335" t="str">
        <f>G821</f>
        <v>NC</v>
      </c>
      <c r="N821" s="451">
        <f t="shared" si="43"/>
        <v>386.12370582217051</v>
      </c>
    </row>
    <row r="822" spans="1:14">
      <c r="A822" s="444">
        <v>42260</v>
      </c>
      <c r="B822" s="52">
        <f>+'2.- Base'!B822</f>
        <v>817</v>
      </c>
      <c r="C822" s="334">
        <f>+'2.- Base'!C822</f>
        <v>42260</v>
      </c>
      <c r="D822" s="81" t="str">
        <f>+'2.- Base'!D822</f>
        <v>Corrección de fístula nasolabial - Cirugía Plástica</v>
      </c>
      <c r="E822" s="335">
        <f>+'2.- Base'!G822</f>
        <v>14.385806018518517</v>
      </c>
      <c r="F822" s="335">
        <f>+'2.- Base'!N822</f>
        <v>14.385806018518517</v>
      </c>
      <c r="G822" s="335">
        <f>VLOOKUP(C822,'2.- Base'!$C$6:$G$2390,5,0)</f>
        <v>14.385806018518517</v>
      </c>
      <c r="H822" s="335">
        <f>VLOOKUP(C822,'2.- Base'!J822:N3217,5,0)</f>
        <v>14.385806018518517</v>
      </c>
      <c r="J822" s="335">
        <v>100.05336628622062</v>
      </c>
      <c r="K822" s="335">
        <v>105.80605898365191</v>
      </c>
      <c r="L822" s="441"/>
      <c r="M822" s="451">
        <f t="shared" ref="M822:M830" si="46">G822+J822</f>
        <v>114.43917230473915</v>
      </c>
      <c r="N822" s="451">
        <f t="shared" si="43"/>
        <v>120.19186500217043</v>
      </c>
    </row>
    <row r="823" spans="1:14">
      <c r="A823" s="444">
        <v>42300</v>
      </c>
      <c r="B823" s="52">
        <f>+'2.- Base'!B823</f>
        <v>818</v>
      </c>
      <c r="C823" s="334">
        <f>+'2.- Base'!C823</f>
        <v>42300</v>
      </c>
      <c r="D823" s="81" t="str">
        <f>+'2.- Base'!D823</f>
        <v>Drenaje de absceso de glándula salival</v>
      </c>
      <c r="E823" s="335">
        <f>+'2.- Base'!G823</f>
        <v>3.0241481902356901</v>
      </c>
      <c r="F823" s="335">
        <f>+'2.- Base'!N823</f>
        <v>3.0241481902356901</v>
      </c>
      <c r="G823" s="335">
        <f>VLOOKUP(C823,'2.- Base'!$C$6:$G$2390,5,0)</f>
        <v>3.0241481902356901</v>
      </c>
      <c r="H823" s="335">
        <f>VLOOKUP(C823,'2.- Base'!J823:N3218,5,0)</f>
        <v>3.0241481902356901</v>
      </c>
      <c r="J823" s="335">
        <v>3.5058518097643101</v>
      </c>
      <c r="K823" s="335">
        <v>3.5058518097643101</v>
      </c>
      <c r="L823" s="441"/>
      <c r="M823" s="451">
        <f t="shared" si="46"/>
        <v>6.53</v>
      </c>
      <c r="N823" s="451">
        <f t="shared" si="43"/>
        <v>6.53</v>
      </c>
    </row>
    <row r="824" spans="1:14">
      <c r="A824" s="444">
        <v>42325</v>
      </c>
      <c r="B824" s="52">
        <f>+'2.- Base'!B824</f>
        <v>819</v>
      </c>
      <c r="C824" s="334">
        <f>+'2.- Base'!C824</f>
        <v>42325</v>
      </c>
      <c r="D824" s="81" t="str">
        <f>+'2.- Base'!D824</f>
        <v>Fistulización de quiste salival sublingual</v>
      </c>
      <c r="E824" s="335">
        <f>+'2.- Base'!G824</f>
        <v>3.1493060185185184</v>
      </c>
      <c r="F824" s="335">
        <f>+'2.- Base'!N824</f>
        <v>3.1493060185185184</v>
      </c>
      <c r="G824" s="335">
        <f>VLOOKUP(C824,'2.- Base'!$C$6:$G$2390,5,0)</f>
        <v>3.1493060185185184</v>
      </c>
      <c r="H824" s="335">
        <f>VLOOKUP(C824,'2.- Base'!J824:N3219,5,0)</f>
        <v>3.1493060185185184</v>
      </c>
      <c r="J824" s="335">
        <v>100.05336628622064</v>
      </c>
      <c r="K824" s="335">
        <v>105.80605898365191</v>
      </c>
      <c r="L824" s="441"/>
      <c r="M824" s="451">
        <f t="shared" si="46"/>
        <v>103.20267230473915</v>
      </c>
      <c r="N824" s="451">
        <f t="shared" si="43"/>
        <v>108.95536500217042</v>
      </c>
    </row>
    <row r="825" spans="1:14">
      <c r="A825" s="444">
        <v>42330</v>
      </c>
      <c r="B825" s="52">
        <f>+'2.- Base'!B825</f>
        <v>820</v>
      </c>
      <c r="C825" s="334">
        <f>+'2.- Base'!C825</f>
        <v>42330</v>
      </c>
      <c r="D825" s="81" t="str">
        <f>+'2.- Base'!D825</f>
        <v>Sialitotomía submaxilar, sublingual, parotídea</v>
      </c>
      <c r="E825" s="335">
        <f>+'2.- Base'!G825</f>
        <v>278.40737427048259</v>
      </c>
      <c r="F825" s="335">
        <f>+'2.- Base'!N825</f>
        <v>278.40737427048259</v>
      </c>
      <c r="G825" s="335">
        <f>VLOOKUP(C825,'2.- Base'!$C$6:$G$2390,5,0)</f>
        <v>278.40737427048259</v>
      </c>
      <c r="H825" s="335">
        <f>VLOOKUP(C825,'2.- Base'!J825:N3220,5,0)</f>
        <v>278.40737427048259</v>
      </c>
      <c r="J825" s="335">
        <v>16.820937632906464</v>
      </c>
      <c r="K825" s="335">
        <v>17.543005042682125</v>
      </c>
      <c r="L825" s="441"/>
      <c r="M825" s="451">
        <f t="shared" si="46"/>
        <v>295.22831190338906</v>
      </c>
      <c r="N825" s="451">
        <f t="shared" si="43"/>
        <v>295.95037931316472</v>
      </c>
    </row>
    <row r="826" spans="1:14">
      <c r="A826" s="444">
        <v>42400</v>
      </c>
      <c r="B826" s="52">
        <f>+'2.- Base'!B826</f>
        <v>821</v>
      </c>
      <c r="C826" s="334">
        <f>+'2.- Base'!C826</f>
        <v>42400</v>
      </c>
      <c r="D826" s="81" t="str">
        <f>+'2.- Base'!D826</f>
        <v>Biopsia de glándula salival; aguja</v>
      </c>
      <c r="E826" s="335">
        <f>+'2.- Base'!G826</f>
        <v>18.307578009259259</v>
      </c>
      <c r="F826" s="335">
        <f>+'2.- Base'!N826</f>
        <v>18.307578009259259</v>
      </c>
      <c r="G826" s="335">
        <f>VLOOKUP(C826,'2.- Base'!$C$6:$G$2390,5,0)</f>
        <v>18.307578009259259</v>
      </c>
      <c r="H826" s="335">
        <f>VLOOKUP(C826,'2.- Base'!J826:N3221,5,0)</f>
        <v>18.307578009259259</v>
      </c>
      <c r="J826" s="335">
        <v>32.87092199074074</v>
      </c>
      <c r="K826" s="335">
        <v>32.87092199074074</v>
      </c>
      <c r="L826" s="441"/>
      <c r="M826" s="451">
        <f t="shared" si="46"/>
        <v>51.1785</v>
      </c>
      <c r="N826" s="451">
        <f t="shared" si="43"/>
        <v>51.1785</v>
      </c>
    </row>
    <row r="827" spans="1:14">
      <c r="A827" s="444">
        <v>42408</v>
      </c>
      <c r="B827" s="52">
        <f>+'2.- Base'!B827</f>
        <v>822</v>
      </c>
      <c r="C827" s="334">
        <f>+'2.- Base'!C827</f>
        <v>42408</v>
      </c>
      <c r="D827" s="81" t="str">
        <f>+'2.- Base'!D827</f>
        <v>Excisión de quiste salival sublingual (ránula)</v>
      </c>
      <c r="E827" s="335">
        <f>+'2.- Base'!G827</f>
        <v>288.95727283950612</v>
      </c>
      <c r="F827" s="335">
        <f>+'2.- Base'!N827</f>
        <v>288.95727283950612</v>
      </c>
      <c r="G827" s="335">
        <f>VLOOKUP(C827,'2.- Base'!$C$6:$G$2390,5,0)</f>
        <v>288.95727283950612</v>
      </c>
      <c r="H827" s="335">
        <f>VLOOKUP(C827,'2.- Base'!J827:N3222,5,0)</f>
        <v>288.95727283950612</v>
      </c>
      <c r="J827" s="335">
        <v>19.791493011597652</v>
      </c>
      <c r="K827" s="335">
        <v>20.646185047658719</v>
      </c>
      <c r="L827" s="441"/>
      <c r="M827" s="451">
        <f t="shared" si="46"/>
        <v>308.74876585110377</v>
      </c>
      <c r="N827" s="451">
        <f t="shared" si="43"/>
        <v>309.60345788716484</v>
      </c>
    </row>
    <row r="828" spans="1:14">
      <c r="A828" s="444">
        <v>42409</v>
      </c>
      <c r="B828" s="52">
        <f>+'2.- Base'!B828</f>
        <v>823</v>
      </c>
      <c r="C828" s="334">
        <f>+'2.- Base'!C828</f>
        <v>42409</v>
      </c>
      <c r="D828" s="81" t="str">
        <f>+'2.- Base'!D828</f>
        <v>Marsupialización de quiste salival sublingual (ránula)</v>
      </c>
      <c r="E828" s="335">
        <f>+'2.- Base'!G828</f>
        <v>278.40737427048259</v>
      </c>
      <c r="F828" s="335">
        <f>+'2.- Base'!N828</f>
        <v>278.40737427048259</v>
      </c>
      <c r="G828" s="335">
        <f>VLOOKUP(C828,'2.- Base'!$C$6:$G$2390,5,0)</f>
        <v>278.40737427048259</v>
      </c>
      <c r="H828" s="335">
        <f>VLOOKUP(C828,'2.- Base'!J828:N3223,5,0)</f>
        <v>278.40737427048259</v>
      </c>
      <c r="J828" s="335">
        <v>16.820937632906464</v>
      </c>
      <c r="K828" s="335">
        <v>17.543005042682125</v>
      </c>
      <c r="L828" s="441"/>
      <c r="M828" s="451">
        <f t="shared" si="46"/>
        <v>295.22831190338906</v>
      </c>
      <c r="N828" s="451">
        <f t="shared" si="43"/>
        <v>295.95037931316472</v>
      </c>
    </row>
    <row r="829" spans="1:14">
      <c r="A829" s="444">
        <v>42410</v>
      </c>
      <c r="B829" s="52">
        <f>+'2.- Base'!B829</f>
        <v>824</v>
      </c>
      <c r="C829" s="334">
        <f>+'2.- Base'!C829</f>
        <v>42410</v>
      </c>
      <c r="D829" s="81" t="str">
        <f>+'2.- Base'!D829</f>
        <v>Excisión de tumor o de glándula parótida; lóbulo lateral</v>
      </c>
      <c r="E829" s="335">
        <f>+'2.- Base'!G829</f>
        <v>435.26515425364767</v>
      </c>
      <c r="F829" s="335">
        <f>+'2.- Base'!N829</f>
        <v>435.26515425364767</v>
      </c>
      <c r="G829" s="335">
        <f>VLOOKUP(C829,'2.- Base'!$C$6:$G$2390,5,0)</f>
        <v>435.26515425364767</v>
      </c>
      <c r="H829" s="335">
        <f>VLOOKUP(C829,'2.- Base'!J829:N3224,5,0)</f>
        <v>435.26515425364767</v>
      </c>
      <c r="J829" s="335">
        <v>35.516433362951091</v>
      </c>
      <c r="K829" s="335">
        <v>37.038300688019206</v>
      </c>
      <c r="L829" s="441"/>
      <c r="M829" s="451">
        <f t="shared" si="46"/>
        <v>470.78158761659876</v>
      </c>
      <c r="N829" s="451">
        <f t="shared" si="43"/>
        <v>472.30345494166687</v>
      </c>
    </row>
    <row r="830" spans="1:14">
      <c r="A830" s="444">
        <v>42420</v>
      </c>
      <c r="B830" s="52">
        <f>+'2.- Base'!B830</f>
        <v>825</v>
      </c>
      <c r="C830" s="334">
        <f>+'2.- Base'!C830</f>
        <v>42420</v>
      </c>
      <c r="D830" s="81" t="str">
        <f>+'2.- Base'!D830</f>
        <v>Excisión total de glándula parótida</v>
      </c>
      <c r="E830" s="335">
        <f>+'2.- Base'!G830</f>
        <v>365.72424617283951</v>
      </c>
      <c r="F830" s="335">
        <f>+'2.- Base'!N830</f>
        <v>365.72424617283951</v>
      </c>
      <c r="G830" s="335">
        <f>VLOOKUP(C830,'2.- Base'!$C$6:$G$2390,5,0)</f>
        <v>365.72424617283951</v>
      </c>
      <c r="H830" s="335">
        <f>VLOOKUP(C830,'2.- Base'!J830:N3225,5,0)</f>
        <v>365.72424617283951</v>
      </c>
      <c r="J830" s="335">
        <v>18.707229082119682</v>
      </c>
      <c r="K830" s="335">
        <v>19.495338946887102</v>
      </c>
      <c r="L830" s="441"/>
      <c r="M830" s="451">
        <f t="shared" si="46"/>
        <v>384.4314752549592</v>
      </c>
      <c r="N830" s="451">
        <f t="shared" si="43"/>
        <v>385.21958511972662</v>
      </c>
    </row>
    <row r="831" spans="1:14">
      <c r="A831" s="444">
        <v>42426</v>
      </c>
      <c r="B831" s="52">
        <f>+'2.- Base'!B831</f>
        <v>826</v>
      </c>
      <c r="C831" s="334">
        <f>+'2.- Base'!C831</f>
        <v>42426</v>
      </c>
      <c r="D831" s="81" t="str">
        <f>+'2.- Base'!D831</f>
        <v>Excisión total de parótida con disección radical unilateral del cuello</v>
      </c>
      <c r="E831" s="335" t="s">
        <v>3270</v>
      </c>
      <c r="F831" s="335">
        <f>+'2.- Base'!N831</f>
        <v>361.03273186307513</v>
      </c>
      <c r="G831" s="335" t="str">
        <f>E831</f>
        <v>NC</v>
      </c>
      <c r="H831" s="335">
        <f>VLOOKUP(C831,'2.- Base'!J831:N3226,5,0)</f>
        <v>361.03273186307513</v>
      </c>
      <c r="J831" s="335" t="s">
        <v>3270</v>
      </c>
      <c r="K831" s="335">
        <v>56.442469809817055</v>
      </c>
      <c r="L831" s="441"/>
      <c r="M831" s="335" t="str">
        <f>G831</f>
        <v>NC</v>
      </c>
      <c r="N831" s="451">
        <f t="shared" si="43"/>
        <v>417.47520167289218</v>
      </c>
    </row>
    <row r="832" spans="1:14">
      <c r="A832" s="444">
        <v>42440</v>
      </c>
      <c r="B832" s="52">
        <f>+'2.- Base'!B832</f>
        <v>827</v>
      </c>
      <c r="C832" s="334">
        <f>+'2.- Base'!C832</f>
        <v>42440</v>
      </c>
      <c r="D832" s="81" t="str">
        <f>+'2.- Base'!D832</f>
        <v>Excisión de glándula submandibular (submaxilar)</v>
      </c>
      <c r="E832" s="335">
        <f>+'2.- Base'!G832</f>
        <v>427.52515425364766</v>
      </c>
      <c r="F832" s="335">
        <f>+'2.- Base'!N832</f>
        <v>427.52515425364766</v>
      </c>
      <c r="G832" s="335">
        <f>VLOOKUP(C832,'2.- Base'!$C$6:$G$2390,5,0)</f>
        <v>427.52515425364766</v>
      </c>
      <c r="H832" s="335">
        <f>VLOOKUP(C832,'2.- Base'!J832:N3227,5,0)</f>
        <v>427.52515425364766</v>
      </c>
      <c r="J832" s="335">
        <v>35.516433362951091</v>
      </c>
      <c r="K832" s="335">
        <v>37.038300688019206</v>
      </c>
      <c r="L832" s="441"/>
      <c r="M832" s="451">
        <f>G832+J832</f>
        <v>463.04158761659875</v>
      </c>
      <c r="N832" s="451">
        <f t="shared" si="43"/>
        <v>464.56345494166686</v>
      </c>
    </row>
    <row r="833" spans="1:14">
      <c r="A833" s="444">
        <v>42450</v>
      </c>
      <c r="B833" s="52">
        <f>+'2.- Base'!B833</f>
        <v>828</v>
      </c>
      <c r="C833" s="334">
        <f>+'2.- Base'!C833</f>
        <v>42450</v>
      </c>
      <c r="D833" s="81" t="str">
        <f>+'2.- Base'!D833</f>
        <v>Excisión de glándula sublingual</v>
      </c>
      <c r="E833" s="335">
        <f>+'2.- Base'!G833</f>
        <v>364.22576283950616</v>
      </c>
      <c r="F833" s="335">
        <f>+'2.- Base'!N833</f>
        <v>364.22576283950616</v>
      </c>
      <c r="G833" s="335">
        <f>VLOOKUP(C833,'2.- Base'!$C$6:$G$2390,5,0)</f>
        <v>364.22576283950616</v>
      </c>
      <c r="H833" s="335">
        <f>VLOOKUP(C833,'2.- Base'!J833:N3228,5,0)</f>
        <v>364.22576283950616</v>
      </c>
      <c r="J833" s="335">
        <v>18.707229082119682</v>
      </c>
      <c r="K833" s="335">
        <v>19.495338946887102</v>
      </c>
      <c r="L833" s="441"/>
      <c r="M833" s="451">
        <f>G833+J833</f>
        <v>382.93299192162584</v>
      </c>
      <c r="N833" s="451">
        <f t="shared" si="43"/>
        <v>383.72110178639326</v>
      </c>
    </row>
    <row r="834" spans="1:14">
      <c r="A834" s="444">
        <v>42500</v>
      </c>
      <c r="B834" s="52">
        <f>+'2.- Base'!B834</f>
        <v>829</v>
      </c>
      <c r="C834" s="334">
        <f>+'2.- Base'!C834</f>
        <v>42500</v>
      </c>
      <c r="D834" s="81" t="str">
        <f>+'2.- Base'!D834</f>
        <v>Corrección plástica de conducto salival, sialodocoplastía</v>
      </c>
      <c r="E834" s="335" t="s">
        <v>3270</v>
      </c>
      <c r="F834" s="335">
        <f>+'2.- Base'!N834</f>
        <v>384.71505997755332</v>
      </c>
      <c r="G834" s="335" t="str">
        <f>E834</f>
        <v>NC</v>
      </c>
      <c r="H834" s="335">
        <f>VLOOKUP(C834,'2.- Base'!J834:N3229,5,0)</f>
        <v>384.71505997755332</v>
      </c>
      <c r="J834" s="335" t="s">
        <v>3270</v>
      </c>
      <c r="K834" s="335">
        <v>29.295248348094901</v>
      </c>
      <c r="L834" s="441"/>
      <c r="M834" s="335" t="str">
        <f>G834</f>
        <v>NC</v>
      </c>
      <c r="N834" s="451">
        <f t="shared" si="43"/>
        <v>414.01030832564823</v>
      </c>
    </row>
    <row r="835" spans="1:14">
      <c r="A835" s="444">
        <v>42600</v>
      </c>
      <c r="B835" s="52">
        <f>+'2.- Base'!B835</f>
        <v>830</v>
      </c>
      <c r="C835" s="334">
        <f>+'2.- Base'!C835</f>
        <v>42600</v>
      </c>
      <c r="D835" s="81" t="str">
        <f>+'2.- Base'!D835</f>
        <v>Cierre de fístula salival</v>
      </c>
      <c r="E835" s="335">
        <f>+'2.- Base'!G835</f>
        <v>371.96576283950617</v>
      </c>
      <c r="F835" s="335">
        <f>+'2.- Base'!N835</f>
        <v>371.96576283950617</v>
      </c>
      <c r="G835" s="335">
        <f>VLOOKUP(C835,'2.- Base'!$C$6:$G$2390,5,0)</f>
        <v>371.96576283950617</v>
      </c>
      <c r="H835" s="335">
        <f>VLOOKUP(C835,'2.- Base'!J835:N3230,5,0)</f>
        <v>371.96576283950617</v>
      </c>
      <c r="J835" s="335">
        <v>18.707229082119682</v>
      </c>
      <c r="K835" s="335">
        <v>19.495338946887102</v>
      </c>
      <c r="L835" s="441"/>
      <c r="M835" s="451">
        <f t="shared" ref="M835:M845" si="47">G835+J835</f>
        <v>390.67299192162585</v>
      </c>
      <c r="N835" s="451">
        <f t="shared" si="43"/>
        <v>391.46110178639327</v>
      </c>
    </row>
    <row r="836" spans="1:14">
      <c r="A836" s="444">
        <v>42650</v>
      </c>
      <c r="B836" s="52">
        <f>+'2.- Base'!B836</f>
        <v>831</v>
      </c>
      <c r="C836" s="334">
        <f>+'2.- Base'!C836</f>
        <v>42650</v>
      </c>
      <c r="D836" s="81" t="str">
        <f>+'2.- Base'!D836</f>
        <v>Dilatación y/o cateterismo de conducto salival</v>
      </c>
      <c r="E836" s="335">
        <f>+'2.- Base'!G836</f>
        <v>3.0554376473063973</v>
      </c>
      <c r="F836" s="335">
        <f>+'2.- Base'!N836</f>
        <v>3.0554376473063973</v>
      </c>
      <c r="G836" s="335">
        <f>VLOOKUP(C836,'2.- Base'!$C$6:$G$2390,5,0)</f>
        <v>3.0554376473063973</v>
      </c>
      <c r="H836" s="335">
        <f>VLOOKUP(C836,'2.- Base'!J836:N3231,5,0)</f>
        <v>3.0554376473063973</v>
      </c>
      <c r="J836" s="335">
        <v>61.344562352693607</v>
      </c>
      <c r="K836" s="335">
        <v>61.344562352693607</v>
      </c>
      <c r="L836" s="441"/>
      <c r="M836" s="451">
        <f t="shared" si="47"/>
        <v>64.400000000000006</v>
      </c>
      <c r="N836" s="451">
        <f t="shared" si="43"/>
        <v>64.400000000000006</v>
      </c>
    </row>
    <row r="837" spans="1:14">
      <c r="A837" s="444">
        <v>42665</v>
      </c>
      <c r="B837" s="52">
        <f>+'2.- Base'!B837</f>
        <v>832</v>
      </c>
      <c r="C837" s="334">
        <f>+'2.- Base'!C837</f>
        <v>42665</v>
      </c>
      <c r="D837" s="81" t="str">
        <f>+'2.- Base'!D837</f>
        <v>Ligadura de conducto salival</v>
      </c>
      <c r="E837" s="335">
        <f>+'2.- Base'!G837</f>
        <v>257.30757713243548</v>
      </c>
      <c r="F837" s="335">
        <f>+'2.- Base'!N837</f>
        <v>257.30757713243548</v>
      </c>
      <c r="G837" s="335">
        <f>VLOOKUP(C837,'2.- Base'!$C$6:$G$2390,5,0)</f>
        <v>257.30757713243548</v>
      </c>
      <c r="H837" s="335">
        <f>VLOOKUP(C837,'2.- Base'!J837:N3232,5,0)</f>
        <v>257.30757713243548</v>
      </c>
      <c r="J837" s="335">
        <v>10.879826875523975</v>
      </c>
      <c r="K837" s="335">
        <v>11.336645032729109</v>
      </c>
      <c r="L837" s="441"/>
      <c r="M837" s="451">
        <f t="shared" si="47"/>
        <v>268.18740400795946</v>
      </c>
      <c r="N837" s="451">
        <f t="shared" si="43"/>
        <v>268.64422216516459</v>
      </c>
    </row>
    <row r="838" spans="1:14">
      <c r="A838" s="444">
        <v>42700</v>
      </c>
      <c r="B838" s="52">
        <f>+'2.- Base'!B838</f>
        <v>833</v>
      </c>
      <c r="C838" s="334">
        <f>+'2.- Base'!C838</f>
        <v>42700</v>
      </c>
      <c r="D838" s="81" t="str">
        <f>+'2.- Base'!D838</f>
        <v>Incisión y drenaje de absceso periamigdalino, retrofaríngeo o parafaríngeo</v>
      </c>
      <c r="E838" s="335">
        <f>+'2.- Base'!G838</f>
        <v>19.55564819023569</v>
      </c>
      <c r="F838" s="335">
        <f>+'2.- Base'!N838</f>
        <v>19.55564819023569</v>
      </c>
      <c r="G838" s="335">
        <f>VLOOKUP(C838,'2.- Base'!$C$6:$G$2390,5,0)</f>
        <v>19.55564819023569</v>
      </c>
      <c r="H838" s="335">
        <f>VLOOKUP(C838,'2.- Base'!J838:N3233,5,0)</f>
        <v>19.55564819023569</v>
      </c>
      <c r="J838" s="335">
        <v>2.4484084159255737</v>
      </c>
      <c r="K838" s="335">
        <v>2.5639419876661549</v>
      </c>
      <c r="L838" s="441"/>
      <c r="M838" s="451">
        <f t="shared" si="47"/>
        <v>22.004056606161264</v>
      </c>
      <c r="N838" s="451">
        <f t="shared" si="43"/>
        <v>22.119590177901845</v>
      </c>
    </row>
    <row r="839" spans="1:14">
      <c r="A839" s="444">
        <v>42800</v>
      </c>
      <c r="B839" s="52">
        <f>+'2.- Base'!B839</f>
        <v>834</v>
      </c>
      <c r="C839" s="334">
        <f>+'2.- Base'!C839</f>
        <v>42800</v>
      </c>
      <c r="D839" s="81" t="str">
        <f>+'2.- Base'!D839</f>
        <v>Biopsia; orofaringe, hipofaringe, nasofaringe</v>
      </c>
      <c r="E839" s="335">
        <f>+'2.- Base'!G839</f>
        <v>18.276288552188554</v>
      </c>
      <c r="F839" s="335">
        <f>+'2.- Base'!N839</f>
        <v>18.276288552188554</v>
      </c>
      <c r="G839" s="335">
        <f>VLOOKUP(C839,'2.- Base'!$C$6:$G$2390,5,0)</f>
        <v>18.276288552188554</v>
      </c>
      <c r="H839" s="335">
        <f>VLOOKUP(C839,'2.- Base'!J839:N3234,5,0)</f>
        <v>18.276288552188554</v>
      </c>
      <c r="J839" s="335">
        <v>1.8836299111090717</v>
      </c>
      <c r="K839" s="335">
        <v>1.9702800899145103</v>
      </c>
      <c r="L839" s="441"/>
      <c r="M839" s="451">
        <f t="shared" si="47"/>
        <v>20.159918463297625</v>
      </c>
      <c r="N839" s="451">
        <f t="shared" ref="N839:N902" si="48">H839+K839</f>
        <v>20.246568642103064</v>
      </c>
    </row>
    <row r="840" spans="1:14">
      <c r="A840" s="444">
        <v>42808</v>
      </c>
      <c r="B840" s="52">
        <f>+'2.- Base'!B840</f>
        <v>835</v>
      </c>
      <c r="C840" s="334">
        <f>+'2.- Base'!C840</f>
        <v>42808</v>
      </c>
      <c r="D840" s="81" t="str">
        <f>+'2.- Base'!D840</f>
        <v>Excisión o destrucción de lesión de faringe, cualquier método</v>
      </c>
      <c r="E840" s="335">
        <f>+'2.- Base'!G840</f>
        <v>234.50982926487094</v>
      </c>
      <c r="F840" s="335">
        <f>+'2.- Base'!N840</f>
        <v>234.50982926487094</v>
      </c>
      <c r="G840" s="335">
        <f>VLOOKUP(C840,'2.- Base'!$C$6:$G$2390,5,0)</f>
        <v>234.50982926487094</v>
      </c>
      <c r="H840" s="335">
        <f>VLOOKUP(C840,'2.- Base'!J840:N3235,5,0)</f>
        <v>234.50982926487094</v>
      </c>
      <c r="J840" s="335">
        <v>8.1637529299979406</v>
      </c>
      <c r="K840" s="335">
        <v>8.5036920353432492</v>
      </c>
      <c r="L840" s="441"/>
      <c r="M840" s="451">
        <f t="shared" si="47"/>
        <v>242.67358219486889</v>
      </c>
      <c r="N840" s="451">
        <f t="shared" si="48"/>
        <v>243.01352130021419</v>
      </c>
    </row>
    <row r="841" spans="1:14">
      <c r="A841" s="444">
        <v>42809</v>
      </c>
      <c r="B841" s="52">
        <f>+'2.- Base'!B841</f>
        <v>836</v>
      </c>
      <c r="C841" s="334">
        <f>+'2.- Base'!C841</f>
        <v>42809</v>
      </c>
      <c r="D841" s="81" t="str">
        <f>+'2.- Base'!D841</f>
        <v>Extirpación de cuerpo extraño de faringe</v>
      </c>
      <c r="E841" s="335">
        <f>+'2.- Base'!G841</f>
        <v>3.0241481902356901</v>
      </c>
      <c r="F841" s="335">
        <f>+'2.- Base'!N841</f>
        <v>3.0241481902356901</v>
      </c>
      <c r="G841" s="335">
        <f>VLOOKUP(C841,'2.- Base'!$C$6:$G$2390,5,0)</f>
        <v>3.0241481902356901</v>
      </c>
      <c r="H841" s="335">
        <f>VLOOKUP(C841,'2.- Base'!J841:N3236,5,0)</f>
        <v>3.0241481902356901</v>
      </c>
      <c r="J841" s="335">
        <v>2.4484084159255688</v>
      </c>
      <c r="K841" s="335">
        <v>2.5639419876661518</v>
      </c>
      <c r="L841" s="441"/>
      <c r="M841" s="451">
        <f t="shared" si="47"/>
        <v>5.4725566061612589</v>
      </c>
      <c r="N841" s="451">
        <f t="shared" si="48"/>
        <v>5.5880901779018419</v>
      </c>
    </row>
    <row r="842" spans="1:14">
      <c r="A842" s="444">
        <v>42810</v>
      </c>
      <c r="B842" s="52">
        <f>+'2.- Base'!B842</f>
        <v>837</v>
      </c>
      <c r="C842" s="334">
        <f>+'2.- Base'!C842</f>
        <v>42810</v>
      </c>
      <c r="D842" s="81" t="str">
        <f>+'2.- Base'!D842</f>
        <v>Excisión de quiste o vestigio de hendidura braquial</v>
      </c>
      <c r="E842" s="335">
        <f>+'2.- Base'!G842</f>
        <v>267.85747570145901</v>
      </c>
      <c r="F842" s="335">
        <f>+'2.- Base'!N842</f>
        <v>267.85747570145901</v>
      </c>
      <c r="G842" s="335">
        <f>VLOOKUP(C842,'2.- Base'!$C$6:$G$2390,5,0)</f>
        <v>267.85747570145901</v>
      </c>
      <c r="H842" s="335">
        <f>VLOOKUP(C842,'2.- Base'!J842:N3237,5,0)</f>
        <v>267.85747570145901</v>
      </c>
      <c r="J842" s="335">
        <v>13.850382254215219</v>
      </c>
      <c r="K842" s="335">
        <v>14.439825037705646</v>
      </c>
      <c r="L842" s="441"/>
      <c r="M842" s="451">
        <f t="shared" si="47"/>
        <v>281.70785795567423</v>
      </c>
      <c r="N842" s="451">
        <f t="shared" si="48"/>
        <v>282.29730073916465</v>
      </c>
    </row>
    <row r="843" spans="1:14">
      <c r="A843" s="444">
        <v>42820</v>
      </c>
      <c r="B843" s="52">
        <f>+'2.- Base'!B843</f>
        <v>838</v>
      </c>
      <c r="C843" s="334">
        <f>+'2.- Base'!C843</f>
        <v>42820</v>
      </c>
      <c r="D843" s="81" t="str">
        <f>+'2.- Base'!D843</f>
        <v>Amigdalectomía y adenoidectomía</v>
      </c>
      <c r="E843" s="335">
        <f>+'2.- Base'!G843</f>
        <v>210.43974471099887</v>
      </c>
      <c r="F843" s="335">
        <f>+'2.- Base'!N843</f>
        <v>210.43974471099887</v>
      </c>
      <c r="G843" s="335">
        <f>VLOOKUP(C843,'2.- Base'!$C$6:$G$2390,5,0)</f>
        <v>210.43974471099887</v>
      </c>
      <c r="H843" s="335">
        <f>VLOOKUP(C843,'2.- Base'!J843:N3238,5,0)</f>
        <v>210.43974471099887</v>
      </c>
      <c r="J843" s="335">
        <v>11.239685686557578</v>
      </c>
      <c r="K843" s="335">
        <v>11.718690789544098</v>
      </c>
      <c r="L843" s="441"/>
      <c r="M843" s="451">
        <f t="shared" si="47"/>
        <v>221.67943039755644</v>
      </c>
      <c r="N843" s="451">
        <f t="shared" si="48"/>
        <v>222.15843550054296</v>
      </c>
    </row>
    <row r="844" spans="1:14">
      <c r="A844" s="444">
        <v>42830</v>
      </c>
      <c r="B844" s="52">
        <f>+'2.- Base'!B844</f>
        <v>839</v>
      </c>
      <c r="C844" s="334">
        <f>+'2.- Base'!C844</f>
        <v>42830</v>
      </c>
      <c r="D844" s="81" t="str">
        <f>+'2.- Base'!D844</f>
        <v>Adenoidectomía</v>
      </c>
      <c r="E844" s="335">
        <f>+'2.- Base'!G844</f>
        <v>256.99046503928167</v>
      </c>
      <c r="F844" s="335">
        <f>+'2.- Base'!N844</f>
        <v>256.99046503928167</v>
      </c>
      <c r="G844" s="335">
        <f>VLOOKUP(C844,'2.- Base'!$C$6:$G$2390,5,0)</f>
        <v>256.99046503928167</v>
      </c>
      <c r="H844" s="335">
        <f>VLOOKUP(C844,'2.- Base'!J844:N3239,5,0)</f>
        <v>256.99046503928167</v>
      </c>
      <c r="J844" s="335">
        <v>10.879826875524031</v>
      </c>
      <c r="K844" s="335">
        <v>11.336645032729166</v>
      </c>
      <c r="L844" s="441"/>
      <c r="M844" s="451">
        <f t="shared" si="47"/>
        <v>267.8702919148057</v>
      </c>
      <c r="N844" s="451">
        <f t="shared" si="48"/>
        <v>268.32711007201084</v>
      </c>
    </row>
    <row r="845" spans="1:14">
      <c r="A845" s="444">
        <v>42860</v>
      </c>
      <c r="B845" s="52">
        <f>+'2.- Base'!B845</f>
        <v>840</v>
      </c>
      <c r="C845" s="334">
        <f>+'2.- Base'!C845</f>
        <v>42860</v>
      </c>
      <c r="D845" s="81" t="str">
        <f>+'2.- Base'!D845</f>
        <v>Excisión de formaciones poliposas amigdalianas</v>
      </c>
      <c r="E845" s="335">
        <f>+'2.- Base'!G845</f>
        <v>200.01534593153761</v>
      </c>
      <c r="F845" s="335">
        <f>+'2.- Base'!N845</f>
        <v>200.01534593153761</v>
      </c>
      <c r="G845" s="335">
        <f>VLOOKUP(C845,'2.- Base'!$C$6:$G$2390,5,0)</f>
        <v>200.01534593153761</v>
      </c>
      <c r="H845" s="335">
        <f>VLOOKUP(C845,'2.- Base'!J845:N3240,5,0)</f>
        <v>200.01534593153761</v>
      </c>
      <c r="J845" s="335">
        <v>8.1637529299979406</v>
      </c>
      <c r="K845" s="335">
        <v>8.5036920353432492</v>
      </c>
      <c r="L845" s="441"/>
      <c r="M845" s="451">
        <f t="shared" si="47"/>
        <v>208.17909886153555</v>
      </c>
      <c r="N845" s="451">
        <f t="shared" si="48"/>
        <v>208.51903796688086</v>
      </c>
    </row>
    <row r="846" spans="1:14">
      <c r="A846" s="444">
        <v>42890</v>
      </c>
      <c r="B846" s="52">
        <f>+'2.- Base'!B846</f>
        <v>841</v>
      </c>
      <c r="C846" s="334">
        <f>+'2.- Base'!C846</f>
        <v>42890</v>
      </c>
      <c r="D846" s="81" t="str">
        <f>+'2.- Base'!D846</f>
        <v>Faringuectomía conservadora</v>
      </c>
      <c r="E846" s="335" t="s">
        <v>3270</v>
      </c>
      <c r="F846" s="335">
        <f>+'2.- Base'!N846</f>
        <v>358.10554331088662</v>
      </c>
      <c r="G846" s="335" t="str">
        <f>E846</f>
        <v>NC</v>
      </c>
      <c r="H846" s="335">
        <f>VLOOKUP(C846,'2.- Base'!J846:N3241,5,0)</f>
        <v>358.10554331088662</v>
      </c>
      <c r="J846" s="335" t="s">
        <v>3270</v>
      </c>
      <c r="K846" s="335">
        <v>29.295248348094901</v>
      </c>
      <c r="L846" s="441"/>
      <c r="M846" s="335" t="str">
        <f>G846</f>
        <v>NC</v>
      </c>
      <c r="N846" s="451">
        <f t="shared" si="48"/>
        <v>387.40079165898152</v>
      </c>
    </row>
    <row r="847" spans="1:14">
      <c r="A847" s="444">
        <v>42950</v>
      </c>
      <c r="B847" s="52">
        <f>+'2.- Base'!B847</f>
        <v>842</v>
      </c>
      <c r="C847" s="334">
        <f>+'2.- Base'!C847</f>
        <v>42950</v>
      </c>
      <c r="D847" s="81" t="str">
        <f>+'2.- Base'!D847</f>
        <v xml:space="preserve">Faringoplastía </v>
      </c>
      <c r="E847" s="335">
        <f>+'2.- Base'!G847</f>
        <v>365.96817855218859</v>
      </c>
      <c r="F847" s="335">
        <f>+'2.- Base'!N847</f>
        <v>365.96817855218859</v>
      </c>
      <c r="G847" s="335">
        <f>VLOOKUP(C847,'2.- Base'!$C$6:$G$2390,5,0)</f>
        <v>365.96817855218859</v>
      </c>
      <c r="H847" s="335">
        <f>VLOOKUP(C847,'2.- Base'!J847:N3242,5,0)</f>
        <v>365.96817855218859</v>
      </c>
      <c r="J847" s="335">
        <v>20.574918446656511</v>
      </c>
      <c r="K847" s="335">
        <v>21.444556918123908</v>
      </c>
      <c r="L847" s="441"/>
      <c r="M847" s="451">
        <f>G847+J847</f>
        <v>386.5430969988451</v>
      </c>
      <c r="N847" s="451">
        <f t="shared" si="48"/>
        <v>387.4127354703125</v>
      </c>
    </row>
    <row r="848" spans="1:14">
      <c r="A848" s="444">
        <v>42953</v>
      </c>
      <c r="B848" s="52">
        <f>+'2.- Base'!B848</f>
        <v>843</v>
      </c>
      <c r="C848" s="334">
        <f>+'2.- Base'!C848</f>
        <v>42953</v>
      </c>
      <c r="D848" s="81" t="str">
        <f>+'2.- Base'!D848</f>
        <v>Corrección faringoesofágica</v>
      </c>
      <c r="E848" s="335" t="s">
        <v>3270</v>
      </c>
      <c r="F848" s="335">
        <f>+'2.- Base'!N848</f>
        <v>398.07485711560042</v>
      </c>
      <c r="G848" s="335" t="str">
        <f>E848</f>
        <v>NC</v>
      </c>
      <c r="H848" s="335">
        <f>VLOOKUP(C848,'2.- Base'!J848:N3243,5,0)</f>
        <v>398.07485711560042</v>
      </c>
      <c r="J848" s="335" t="s">
        <v>3270</v>
      </c>
      <c r="K848" s="335">
        <v>36.082053713525511</v>
      </c>
      <c r="L848" s="441"/>
      <c r="M848" s="335" t="str">
        <f>G848</f>
        <v>NC</v>
      </c>
      <c r="N848" s="451">
        <f t="shared" si="48"/>
        <v>434.15691082912593</v>
      </c>
    </row>
    <row r="849" spans="1:14">
      <c r="A849" s="444">
        <v>42955</v>
      </c>
      <c r="B849" s="52">
        <f>+'2.- Base'!B849</f>
        <v>844</v>
      </c>
      <c r="C849" s="334">
        <f>+'2.- Base'!C849</f>
        <v>42955</v>
      </c>
      <c r="D849" s="81" t="str">
        <f>+'2.- Base'!D849</f>
        <v>Faringostomía</v>
      </c>
      <c r="E849" s="335">
        <f>+'2.- Base'!G849</f>
        <v>366.45604331088668</v>
      </c>
      <c r="F849" s="335">
        <f>+'2.- Base'!N849</f>
        <v>366.45604331088668</v>
      </c>
      <c r="G849" s="335">
        <f>VLOOKUP(C849,'2.- Base'!$C$6:$G$2390,5,0)</f>
        <v>366.45604331088668</v>
      </c>
      <c r="H849" s="335">
        <f>VLOOKUP(C849,'2.- Base'!J849:N3244,5,0)</f>
        <v>366.45604331088668</v>
      </c>
      <c r="J849" s="335">
        <v>24.310297175730113</v>
      </c>
      <c r="K849" s="335">
        <v>25.342992860597747</v>
      </c>
      <c r="L849" s="441"/>
      <c r="M849" s="451">
        <f>G849+J849</f>
        <v>390.7663404866168</v>
      </c>
      <c r="N849" s="451">
        <f t="shared" si="48"/>
        <v>391.79903617148443</v>
      </c>
    </row>
    <row r="850" spans="1:14">
      <c r="A850" s="444">
        <v>42956</v>
      </c>
      <c r="B850" s="52">
        <f>+'2.- Base'!B850</f>
        <v>845</v>
      </c>
      <c r="C850" s="334">
        <f>+'2.- Base'!C850</f>
        <v>42956</v>
      </c>
      <c r="D850" s="81" t="str">
        <f>+'2.- Base'!D850</f>
        <v xml:space="preserve">Control de hemorragia orofaríngea, primaria o secundaria </v>
      </c>
      <c r="E850" s="335">
        <f>+'2.- Base'!G850</f>
        <v>3.2820634118967451</v>
      </c>
      <c r="F850" s="335">
        <f>+'2.- Base'!N850</f>
        <v>3.2820634118967451</v>
      </c>
      <c r="G850" s="335">
        <f>VLOOKUP(C850,'2.- Base'!$C$6:$G$2390,5,0)</f>
        <v>3.2820634118967451</v>
      </c>
      <c r="H850" s="335">
        <f>VLOOKUP(C850,'2.- Base'!J850:N3245,5,0)</f>
        <v>3.2820634118967451</v>
      </c>
      <c r="J850" s="335">
        <v>1.8072304302474969</v>
      </c>
      <c r="K850" s="335">
        <v>1.8985911528923856</v>
      </c>
      <c r="L850" s="441"/>
      <c r="M850" s="451">
        <f>G850+J850</f>
        <v>5.089293842144242</v>
      </c>
      <c r="N850" s="451">
        <f t="shared" si="48"/>
        <v>5.1806545647891307</v>
      </c>
    </row>
    <row r="851" spans="1:14">
      <c r="A851" s="444">
        <v>43020</v>
      </c>
      <c r="B851" s="52">
        <f>+'2.- Base'!B851</f>
        <v>846</v>
      </c>
      <c r="C851" s="334">
        <f>+'2.- Base'!C851</f>
        <v>43020</v>
      </c>
      <c r="D851" s="81" t="str">
        <f>+'2.- Base'!D851</f>
        <v>Esofagotomía, abordaje cervical, con extirpación de cuerpo extraño</v>
      </c>
      <c r="E851" s="335">
        <f>+'2.- Base'!G851</f>
        <v>281.98395903479235</v>
      </c>
      <c r="F851" s="335">
        <f>+'2.- Base'!N851</f>
        <v>281.98395903479235</v>
      </c>
      <c r="G851" s="335">
        <f>VLOOKUP(C851,'2.- Base'!$C$6:$G$2390,5,0)</f>
        <v>281.98395903479235</v>
      </c>
      <c r="H851" s="335">
        <f>VLOOKUP(C851,'2.- Base'!J851:N3246,5,0)</f>
        <v>281.98395903479235</v>
      </c>
      <c r="J851" s="335">
        <v>13.850382254215219</v>
      </c>
      <c r="K851" s="335">
        <v>14.439825037705646</v>
      </c>
      <c r="L851" s="441"/>
      <c r="M851" s="451">
        <f>G851+J851</f>
        <v>295.83434128900757</v>
      </c>
      <c r="N851" s="451">
        <f t="shared" si="48"/>
        <v>296.42378407249799</v>
      </c>
    </row>
    <row r="852" spans="1:14">
      <c r="A852" s="444">
        <v>43030</v>
      </c>
      <c r="B852" s="52">
        <f>+'2.- Base'!B852</f>
        <v>847</v>
      </c>
      <c r="C852" s="334">
        <f>+'2.- Base'!C852</f>
        <v>43030</v>
      </c>
      <c r="D852" s="81" t="str">
        <f>+'2.- Base'!D852</f>
        <v>Miotomía cricofaríngea</v>
      </c>
      <c r="E852" s="335">
        <f>+'2.- Base'!G852</f>
        <v>260.11747570145906</v>
      </c>
      <c r="F852" s="335">
        <f>+'2.- Base'!N852</f>
        <v>260.11747570145906</v>
      </c>
      <c r="G852" s="335">
        <f>VLOOKUP(C852,'2.- Base'!$C$6:$G$2390,5,0)</f>
        <v>260.11747570145906</v>
      </c>
      <c r="H852" s="335">
        <f>VLOOKUP(C852,'2.- Base'!J852:N3247,5,0)</f>
        <v>260.11747570145906</v>
      </c>
      <c r="J852" s="335">
        <v>13.850382254215219</v>
      </c>
      <c r="K852" s="335">
        <v>14.439825037705646</v>
      </c>
      <c r="L852" s="441"/>
      <c r="M852" s="451">
        <f>G852+J852</f>
        <v>273.96785795567428</v>
      </c>
      <c r="N852" s="451">
        <f t="shared" si="48"/>
        <v>274.5573007391647</v>
      </c>
    </row>
    <row r="853" spans="1:14">
      <c r="A853" s="444">
        <v>43045</v>
      </c>
      <c r="B853" s="52">
        <f>+'2.- Base'!B853</f>
        <v>848</v>
      </c>
      <c r="C853" s="334">
        <f>+'2.- Base'!C853</f>
        <v>43045</v>
      </c>
      <c r="D853" s="81" t="str">
        <f>+'2.- Base'!D853</f>
        <v>Esofagotomía, abordaje torácico, con extirpación de cuerpo extraño</v>
      </c>
      <c r="E853" s="335">
        <f>+'2.- Base'!G853</f>
        <v>366.94390806958478</v>
      </c>
      <c r="F853" s="335">
        <f>+'2.- Base'!N853</f>
        <v>366.94390806958478</v>
      </c>
      <c r="G853" s="335">
        <f>VLOOKUP(C853,'2.- Base'!$C$6:$G$2390,5,0)</f>
        <v>366.94390806958478</v>
      </c>
      <c r="H853" s="335">
        <f>VLOOKUP(C853,'2.- Base'!J853:N3248,5,0)</f>
        <v>366.94390806958478</v>
      </c>
      <c r="J853" s="335">
        <v>28.045675904803716</v>
      </c>
      <c r="K853" s="335">
        <v>29.241428803071528</v>
      </c>
      <c r="L853" s="441"/>
      <c r="M853" s="451">
        <f>G853+J853</f>
        <v>394.98958397438849</v>
      </c>
      <c r="N853" s="451">
        <f t="shared" si="48"/>
        <v>396.18533687265631</v>
      </c>
    </row>
    <row r="854" spans="1:14" ht="25.5">
      <c r="A854" s="444">
        <v>43107</v>
      </c>
      <c r="B854" s="52">
        <f>+'2.- Base'!B854</f>
        <v>849</v>
      </c>
      <c r="C854" s="334">
        <f>+'2.- Base'!C854</f>
        <v>43107</v>
      </c>
      <c r="D854" s="81" t="str">
        <f>+'2.- Base'!D854</f>
        <v>Esofagectomía total o casi total, con faringogastrostomía o esofagogastrostomía cervical</v>
      </c>
      <c r="E854" s="335" t="s">
        <v>3270</v>
      </c>
      <c r="F854" s="335">
        <f>+'2.- Base'!N854</f>
        <v>361.03273186307513</v>
      </c>
      <c r="G854" s="335" t="str">
        <f>E854</f>
        <v>NC</v>
      </c>
      <c r="H854" s="335">
        <f>VLOOKUP(C854,'2.- Base'!J854:N3249,5,0)</f>
        <v>361.03273186307513</v>
      </c>
      <c r="J854" s="335" t="s">
        <v>3270</v>
      </c>
      <c r="K854" s="335">
        <v>56.442469809817055</v>
      </c>
      <c r="L854" s="441"/>
      <c r="M854" s="335" t="str">
        <f>G854</f>
        <v>NC</v>
      </c>
      <c r="N854" s="451">
        <f t="shared" si="48"/>
        <v>417.47520167289218</v>
      </c>
    </row>
    <row r="855" spans="1:14" ht="25.5">
      <c r="A855" s="444">
        <v>43108</v>
      </c>
      <c r="B855" s="52">
        <f>+'2.- Base'!B855</f>
        <v>850</v>
      </c>
      <c r="C855" s="334">
        <f>+'2.- Base'!C855</f>
        <v>43108</v>
      </c>
      <c r="D855" s="81" t="str">
        <f>+'2.- Base'!D855</f>
        <v>Esofagectomía total o casi total, con interposición del cólon o reconstrucción del intestino delgado</v>
      </c>
      <c r="E855" s="335" t="s">
        <v>3270</v>
      </c>
      <c r="F855" s="335">
        <f>+'2.- Base'!N855</f>
        <v>361.03273186307513</v>
      </c>
      <c r="G855" s="335" t="str">
        <f>E855</f>
        <v>NC</v>
      </c>
      <c r="H855" s="335">
        <f>VLOOKUP(C855,'2.- Base'!J855:N3250,5,0)</f>
        <v>361.03273186307513</v>
      </c>
      <c r="J855" s="335" t="s">
        <v>3270</v>
      </c>
      <c r="K855" s="335">
        <v>56.442469809817055</v>
      </c>
      <c r="L855" s="441"/>
      <c r="M855" s="335" t="str">
        <f>G855</f>
        <v>NC</v>
      </c>
      <c r="N855" s="451">
        <f t="shared" si="48"/>
        <v>417.47520167289218</v>
      </c>
    </row>
    <row r="856" spans="1:14">
      <c r="A856" s="444">
        <v>43116</v>
      </c>
      <c r="B856" s="52">
        <f>+'2.- Base'!B856</f>
        <v>851</v>
      </c>
      <c r="C856" s="334">
        <f>+'2.- Base'!C856</f>
        <v>43116</v>
      </c>
      <c r="D856" s="81" t="str">
        <f>+'2.- Base'!D856</f>
        <v>Esofagectomía parcial, cervical, con injerto intestinal libre</v>
      </c>
      <c r="E856" s="335" t="s">
        <v>3270</v>
      </c>
      <c r="F856" s="335">
        <f>+'2.- Base'!N856</f>
        <v>359.5691375869809</v>
      </c>
      <c r="G856" s="335" t="str">
        <f>E856</f>
        <v>NC</v>
      </c>
      <c r="H856" s="335">
        <f>VLOOKUP(C856,'2.- Base'!J856:N3251,5,0)</f>
        <v>359.5691375869809</v>
      </c>
      <c r="J856" s="335" t="s">
        <v>3270</v>
      </c>
      <c r="K856" s="335">
        <v>42.86885907895595</v>
      </c>
      <c r="L856" s="441"/>
      <c r="M856" s="335" t="str">
        <f>G856</f>
        <v>NC</v>
      </c>
      <c r="N856" s="451">
        <f t="shared" si="48"/>
        <v>402.43799666593685</v>
      </c>
    </row>
    <row r="857" spans="1:14">
      <c r="A857" s="444">
        <v>43130</v>
      </c>
      <c r="B857" s="52">
        <f>+'2.- Base'!B857</f>
        <v>852</v>
      </c>
      <c r="C857" s="334">
        <f>+'2.- Base'!C857</f>
        <v>43130</v>
      </c>
      <c r="D857" s="81" t="str">
        <f>+'2.- Base'!D857</f>
        <v>Diverticulectomía de hipofaringe o esófago, con o sin miotomía</v>
      </c>
      <c r="E857" s="335" t="s">
        <v>3270</v>
      </c>
      <c r="F857" s="335">
        <f>+'2.- Base'!N857</f>
        <v>376.97505997755331</v>
      </c>
      <c r="G857" s="335" t="str">
        <f>E857</f>
        <v>NC</v>
      </c>
      <c r="H857" s="335">
        <f>VLOOKUP(C857,'2.- Base'!J857:N3252,5,0)</f>
        <v>376.97505997755331</v>
      </c>
      <c r="J857" s="335" t="s">
        <v>3270</v>
      </c>
      <c r="K857" s="335">
        <v>29.295248348094901</v>
      </c>
      <c r="L857" s="441"/>
      <c r="M857" s="335" t="str">
        <f>G857</f>
        <v>NC</v>
      </c>
      <c r="N857" s="451">
        <f t="shared" si="48"/>
        <v>406.27030832564822</v>
      </c>
    </row>
    <row r="858" spans="1:14">
      <c r="A858" s="444">
        <v>43204</v>
      </c>
      <c r="B858" s="52">
        <f>+'2.- Base'!B858</f>
        <v>853</v>
      </c>
      <c r="C858" s="334">
        <f>+'2.- Base'!C858</f>
        <v>43204</v>
      </c>
      <c r="D858" s="81" t="str">
        <f>+'2.- Base'!D858</f>
        <v>Escleroterapia de várices esofágicas con esofagoscopía</v>
      </c>
      <c r="E858" s="335">
        <f>+'2.- Base'!G858</f>
        <v>43.468098190235686</v>
      </c>
      <c r="F858" s="335">
        <f>+'2.- Base'!N858</f>
        <v>43.468098190235686</v>
      </c>
      <c r="G858" s="335">
        <f>VLOOKUP(C858,'2.- Base'!$C$6:$G$2390,5,0)</f>
        <v>43.468098190235686</v>
      </c>
      <c r="H858" s="335">
        <f>VLOOKUP(C858,'2.- Base'!J858:N3253,5,0)</f>
        <v>43.468098190235686</v>
      </c>
      <c r="J858" s="335">
        <v>3.1931824330468856</v>
      </c>
      <c r="K858" s="335">
        <v>3.331588353473812</v>
      </c>
      <c r="L858" s="441"/>
      <c r="M858" s="451">
        <f t="shared" ref="M858:M867" si="49">G858+J858</f>
        <v>46.661280623282572</v>
      </c>
      <c r="N858" s="451">
        <f t="shared" si="48"/>
        <v>46.799686543709498</v>
      </c>
    </row>
    <row r="859" spans="1:14">
      <c r="A859" s="444">
        <v>43205</v>
      </c>
      <c r="B859" s="52">
        <f>+'2.- Base'!B859</f>
        <v>854</v>
      </c>
      <c r="C859" s="334">
        <f>+'2.- Base'!C859</f>
        <v>43205</v>
      </c>
      <c r="D859" s="81" t="str">
        <f>+'2.- Base'!D859</f>
        <v>Esofagoscopía con ligadura de varices esofágicas</v>
      </c>
      <c r="E859" s="335">
        <f>+'2.- Base'!G859</f>
        <v>43.468098190235686</v>
      </c>
      <c r="F859" s="335">
        <f>+'2.- Base'!N859</f>
        <v>43.468098190235686</v>
      </c>
      <c r="G859" s="335">
        <f>VLOOKUP(C859,'2.- Base'!$C$6:$G$2390,5,0)</f>
        <v>43.468098190235686</v>
      </c>
      <c r="H859" s="335">
        <f>VLOOKUP(C859,'2.- Base'!J859:N3254,5,0)</f>
        <v>43.468098190235686</v>
      </c>
      <c r="J859" s="335">
        <v>3.1931824330468856</v>
      </c>
      <c r="K859" s="335">
        <v>3.331588353473812</v>
      </c>
      <c r="L859" s="441"/>
      <c r="M859" s="451">
        <f t="shared" si="49"/>
        <v>46.661280623282572</v>
      </c>
      <c r="N859" s="451">
        <f t="shared" si="48"/>
        <v>46.799686543709498</v>
      </c>
    </row>
    <row r="860" spans="1:14" ht="25.5">
      <c r="A860" s="444">
        <v>43234</v>
      </c>
      <c r="B860" s="52">
        <f>+'2.- Base'!B860</f>
        <v>855</v>
      </c>
      <c r="C860" s="334">
        <f>+'2.- Base'!C860</f>
        <v>43234</v>
      </c>
      <c r="D860" s="81" t="str">
        <f>+'2.- Base'!D860</f>
        <v>Esofagogastroduodenofibroscopía diagnóstica con biopsia y/o cepillado, con o sin videocámara</v>
      </c>
      <c r="E860" s="335">
        <f>+'2.- Base'!G860</f>
        <v>43.468098190235686</v>
      </c>
      <c r="F860" s="335">
        <f>+'2.- Base'!N860</f>
        <v>43.468098190235686</v>
      </c>
      <c r="G860" s="335">
        <f>VLOOKUP(C860,'2.- Base'!$C$6:$G$2390,5,0)</f>
        <v>43.468098190235686</v>
      </c>
      <c r="H860" s="335">
        <f>VLOOKUP(C860,'2.- Base'!J860:N3255,5,0)</f>
        <v>43.468098190235686</v>
      </c>
      <c r="J860" s="335">
        <v>22.607469177951806</v>
      </c>
      <c r="K860" s="335">
        <v>23.577432032180546</v>
      </c>
      <c r="L860" s="441"/>
      <c r="M860" s="451">
        <f t="shared" si="49"/>
        <v>66.075567368187492</v>
      </c>
      <c r="N860" s="451">
        <f t="shared" si="48"/>
        <v>67.045530222416232</v>
      </c>
    </row>
    <row r="861" spans="1:14">
      <c r="A861" s="444">
        <v>43235</v>
      </c>
      <c r="B861" s="52">
        <f>+'2.- Base'!B861</f>
        <v>856</v>
      </c>
      <c r="C861" s="334">
        <f>+'2.- Base'!C861</f>
        <v>43235</v>
      </c>
      <c r="D861" s="81" t="str">
        <f>+'2.- Base'!D861</f>
        <v>Endoscopía gastrointestinal alta</v>
      </c>
      <c r="E861" s="335">
        <f>+'2.- Base'!G861</f>
        <v>43.468098190235686</v>
      </c>
      <c r="F861" s="335">
        <f>+'2.- Base'!N861</f>
        <v>43.468098190235686</v>
      </c>
      <c r="G861" s="335">
        <f>VLOOKUP(C861,'2.- Base'!$C$6:$G$2390,5,0)</f>
        <v>43.468098190235686</v>
      </c>
      <c r="H861" s="335">
        <f>VLOOKUP(C861,'2.- Base'!J861:N3256,5,0)</f>
        <v>43.468098190235686</v>
      </c>
      <c r="J861" s="335">
        <v>4.3256214061108622</v>
      </c>
      <c r="K861" s="335">
        <v>4.4640273265377886</v>
      </c>
      <c r="L861" s="441"/>
      <c r="M861" s="451">
        <f t="shared" si="49"/>
        <v>47.793719596346548</v>
      </c>
      <c r="N861" s="451">
        <f t="shared" si="48"/>
        <v>47.932125516773475</v>
      </c>
    </row>
    <row r="862" spans="1:14">
      <c r="A862" s="444">
        <v>43239</v>
      </c>
      <c r="B862" s="52">
        <f>+'2.- Base'!B862</f>
        <v>857</v>
      </c>
      <c r="C862" s="334">
        <f>+'2.- Base'!C862</f>
        <v>43239</v>
      </c>
      <c r="D862" s="81" t="str">
        <f>+'2.- Base'!D862</f>
        <v>Biopsia de lesión de estómago</v>
      </c>
      <c r="E862" s="335">
        <f>+'2.- Base'!G862</f>
        <v>43.468098190235686</v>
      </c>
      <c r="F862" s="335">
        <f>+'2.- Base'!N862</f>
        <v>43.468098190235686</v>
      </c>
      <c r="G862" s="335">
        <f>VLOOKUP(C862,'2.- Base'!$C$6:$G$2390,5,0)</f>
        <v>43.468098190235686</v>
      </c>
      <c r="H862" s="335">
        <f>VLOOKUP(C862,'2.- Base'!J862:N3257,5,0)</f>
        <v>43.468098190235686</v>
      </c>
      <c r="J862" s="335">
        <v>4.3256214061108622</v>
      </c>
      <c r="K862" s="335">
        <v>4.4640273265377886</v>
      </c>
      <c r="L862" s="441"/>
      <c r="M862" s="451">
        <f t="shared" si="49"/>
        <v>47.793719596346548</v>
      </c>
      <c r="N862" s="451">
        <f t="shared" si="48"/>
        <v>47.932125516773475</v>
      </c>
    </row>
    <row r="863" spans="1:14" ht="25.5">
      <c r="A863" s="444">
        <v>43260</v>
      </c>
      <c r="B863" s="52">
        <f>+'2.- Base'!B863</f>
        <v>858</v>
      </c>
      <c r="C863" s="334">
        <f>+'2.- Base'!C863</f>
        <v>43260</v>
      </c>
      <c r="D863" s="81" t="str">
        <f>+'2.- Base'!D863</f>
        <v>Colangiopancreatografía endoscópica retrógrada (CPRE); diagnóstica o terapéutica</v>
      </c>
      <c r="E863" s="335">
        <f>+'2.- Base'!G863</f>
        <v>43.468098190235686</v>
      </c>
      <c r="F863" s="335">
        <f>+'2.- Base'!N863</f>
        <v>43.468098190235686</v>
      </c>
      <c r="G863" s="335">
        <f>VLOOKUP(C863,'2.- Base'!$C$6:$G$2390,5,0)</f>
        <v>43.468098190235686</v>
      </c>
      <c r="H863" s="335">
        <f>VLOOKUP(C863,'2.- Base'!J863:N3258,5,0)</f>
        <v>43.468098190235686</v>
      </c>
      <c r="J863" s="335">
        <v>28.269664043271682</v>
      </c>
      <c r="K863" s="335">
        <v>29.239626897500422</v>
      </c>
      <c r="L863" s="441"/>
      <c r="M863" s="451">
        <f t="shared" si="49"/>
        <v>71.737762233507368</v>
      </c>
      <c r="N863" s="451">
        <f t="shared" si="48"/>
        <v>72.707725087736108</v>
      </c>
    </row>
    <row r="864" spans="1:14" ht="25.5">
      <c r="A864" s="444">
        <v>43280</v>
      </c>
      <c r="B864" s="52">
        <f>+'2.- Base'!B864</f>
        <v>859</v>
      </c>
      <c r="C864" s="334">
        <f>+'2.- Base'!C864</f>
        <v>43280</v>
      </c>
      <c r="D864" s="81" t="str">
        <f>+'2.- Base'!D864</f>
        <v>Fundoplastía esofagogástrica (ej. procedimientos de Nissen, Toupet) por laparoscopía</v>
      </c>
      <c r="E864" s="335">
        <f>+'2.- Base'!G864</f>
        <v>369.87269244107745</v>
      </c>
      <c r="F864" s="335">
        <f>+'2.- Base'!N864</f>
        <v>369.87269244107745</v>
      </c>
      <c r="G864" s="335">
        <f>VLOOKUP(C864,'2.- Base'!$C$6:$G$2390,5,0)</f>
        <v>369.87269244107745</v>
      </c>
      <c r="H864" s="335">
        <f>VLOOKUP(C864,'2.- Base'!J864:N3259,5,0)</f>
        <v>369.87269244107745</v>
      </c>
      <c r="J864" s="335">
        <v>27.881675501115922</v>
      </c>
      <c r="K864" s="335">
        <v>28.914371185983612</v>
      </c>
      <c r="L864" s="441"/>
      <c r="M864" s="451">
        <f t="shared" si="49"/>
        <v>397.75436794219337</v>
      </c>
      <c r="N864" s="451">
        <f t="shared" si="48"/>
        <v>398.78706362706106</v>
      </c>
    </row>
    <row r="865" spans="1:14">
      <c r="A865" s="444">
        <v>43300</v>
      </c>
      <c r="B865" s="52">
        <f>+'2.- Base'!B865</f>
        <v>860</v>
      </c>
      <c r="C865" s="334">
        <f>+'2.- Base'!C865</f>
        <v>43300</v>
      </c>
      <c r="D865" s="81" t="str">
        <f>+'2.- Base'!D865</f>
        <v>Esofagoplastía, abordaje cervical</v>
      </c>
      <c r="E865" s="335">
        <f>+'2.- Base'!G865</f>
        <v>365.96817855218859</v>
      </c>
      <c r="F865" s="335">
        <f>+'2.- Base'!N865</f>
        <v>365.96817855218859</v>
      </c>
      <c r="G865" s="335">
        <f>VLOOKUP(C865,'2.- Base'!$C$6:$G$2390,5,0)</f>
        <v>365.96817855218859</v>
      </c>
      <c r="H865" s="335">
        <f>VLOOKUP(C865,'2.- Base'!J865:N3260,5,0)</f>
        <v>365.96817855218859</v>
      </c>
      <c r="J865" s="335">
        <v>20.574918446656511</v>
      </c>
      <c r="K865" s="335">
        <v>21.444556918123908</v>
      </c>
      <c r="L865" s="441"/>
      <c r="M865" s="451">
        <f t="shared" si="49"/>
        <v>386.5430969988451</v>
      </c>
      <c r="N865" s="451">
        <f t="shared" si="48"/>
        <v>387.4127354703125</v>
      </c>
    </row>
    <row r="866" spans="1:14">
      <c r="A866" s="444">
        <v>43310</v>
      </c>
      <c r="B866" s="52">
        <f>+'2.- Base'!B866</f>
        <v>861</v>
      </c>
      <c r="C866" s="334">
        <f>+'2.- Base'!C866</f>
        <v>43310</v>
      </c>
      <c r="D866" s="81" t="str">
        <f>+'2.- Base'!D866</f>
        <v>Esofagoplastía, abordaje torácico</v>
      </c>
      <c r="E866" s="335">
        <f>+'2.- Base'!G866</f>
        <v>367.1878404489338</v>
      </c>
      <c r="F866" s="335">
        <f>+'2.- Base'!N866</f>
        <v>367.1878404489338</v>
      </c>
      <c r="G866" s="335">
        <f>VLOOKUP(C866,'2.- Base'!$C$6:$G$2390,5,0)</f>
        <v>367.1878404489338</v>
      </c>
      <c r="H866" s="335">
        <f>VLOOKUP(C866,'2.- Base'!J866:N3261,5,0)</f>
        <v>367.1878404489338</v>
      </c>
      <c r="J866" s="335">
        <v>29.913365269340659</v>
      </c>
      <c r="K866" s="335">
        <v>31.190646774308561</v>
      </c>
      <c r="L866" s="441"/>
      <c r="M866" s="451">
        <f t="shared" si="49"/>
        <v>397.10120571827446</v>
      </c>
      <c r="N866" s="451">
        <f t="shared" si="48"/>
        <v>398.37848722324236</v>
      </c>
    </row>
    <row r="867" spans="1:14">
      <c r="A867" s="444">
        <v>43320</v>
      </c>
      <c r="B867" s="52">
        <f>+'2.- Base'!B867</f>
        <v>862</v>
      </c>
      <c r="C867" s="334">
        <f>+'2.- Base'!C867</f>
        <v>43320</v>
      </c>
      <c r="D867" s="81" t="str">
        <f>+'2.- Base'!D867</f>
        <v>Esofagogastrostomía</v>
      </c>
      <c r="E867" s="335">
        <f>+'2.- Base'!G867</f>
        <v>393.06555997755339</v>
      </c>
      <c r="F867" s="335">
        <f>+'2.- Base'!N867</f>
        <v>393.06555997755339</v>
      </c>
      <c r="G867" s="335">
        <f>VLOOKUP(C867,'2.- Base'!$C$6:$G$2390,5,0)</f>
        <v>393.06555997755339</v>
      </c>
      <c r="H867" s="335">
        <f>VLOOKUP(C867,'2.- Base'!J867:N3262,5,0)</f>
        <v>393.06555997755339</v>
      </c>
      <c r="J867" s="335">
        <v>24.310297175730113</v>
      </c>
      <c r="K867" s="335">
        <v>25.342992860597747</v>
      </c>
      <c r="L867" s="441"/>
      <c r="M867" s="451">
        <f t="shared" si="49"/>
        <v>417.3758571532835</v>
      </c>
      <c r="N867" s="451">
        <f t="shared" si="48"/>
        <v>418.40855283815114</v>
      </c>
    </row>
    <row r="868" spans="1:14" ht="25.5">
      <c r="A868" s="444">
        <v>43324</v>
      </c>
      <c r="B868" s="52">
        <f>+'2.- Base'!B868</f>
        <v>863</v>
      </c>
      <c r="C868" s="334">
        <f>+'2.- Base'!C868</f>
        <v>43324</v>
      </c>
      <c r="D868" s="81" t="str">
        <f>+'2.- Base'!D868</f>
        <v>Fundoplastía esofagogástrica (ej. procedimientos de Nissen, Belsey IV, Hill)</v>
      </c>
      <c r="E868" s="335" t="s">
        <v>3270</v>
      </c>
      <c r="F868" s="335">
        <f>+'2.- Base'!N868</f>
        <v>358.10554331088662</v>
      </c>
      <c r="G868" s="335" t="str">
        <f>E868</f>
        <v>NC</v>
      </c>
      <c r="H868" s="335">
        <f>VLOOKUP(C868,'2.- Base'!J868:N3263,5,0)</f>
        <v>358.10554331088662</v>
      </c>
      <c r="J868" s="335" t="s">
        <v>3270</v>
      </c>
      <c r="K868" s="335">
        <v>29.295248348094901</v>
      </c>
      <c r="L868" s="441"/>
      <c r="M868" s="335" t="str">
        <f>G868</f>
        <v>NC</v>
      </c>
      <c r="N868" s="451">
        <f t="shared" si="48"/>
        <v>387.40079165898152</v>
      </c>
    </row>
    <row r="869" spans="1:14">
      <c r="A869" s="444">
        <v>43330</v>
      </c>
      <c r="B869" s="52">
        <f>+'2.- Base'!B869</f>
        <v>864</v>
      </c>
      <c r="C869" s="334">
        <f>+'2.- Base'!C869</f>
        <v>43330</v>
      </c>
      <c r="D869" s="81" t="str">
        <f>+'2.- Base'!D869</f>
        <v>Esofagomiotomía (tipo HelIer); abordaje abdominal</v>
      </c>
      <c r="E869" s="335">
        <f>+'2.- Base'!G869</f>
        <v>399.39209140291814</v>
      </c>
      <c r="F869" s="335">
        <f>+'2.- Base'!N869</f>
        <v>399.39209140291814</v>
      </c>
      <c r="G869" s="335">
        <f>VLOOKUP(C869,'2.- Base'!$C$6:$G$2390,5,0)</f>
        <v>399.39209140291814</v>
      </c>
      <c r="H869" s="335">
        <f>VLOOKUP(C869,'2.- Base'!J869:N3264,5,0)</f>
        <v>399.39209140291814</v>
      </c>
      <c r="J869" s="335">
        <v>28.045675904803716</v>
      </c>
      <c r="K869" s="335">
        <v>29.241428803071585</v>
      </c>
      <c r="L869" s="441"/>
      <c r="M869" s="451">
        <f>G869+J869</f>
        <v>427.43776730772186</v>
      </c>
      <c r="N869" s="451">
        <f t="shared" si="48"/>
        <v>428.63352020598973</v>
      </c>
    </row>
    <row r="870" spans="1:14">
      <c r="A870" s="444">
        <v>43340</v>
      </c>
      <c r="B870" s="52">
        <f>+'2.- Base'!B870</f>
        <v>865</v>
      </c>
      <c r="C870" s="334">
        <f>+'2.- Base'!C870</f>
        <v>43340</v>
      </c>
      <c r="D870" s="81" t="str">
        <f>+'2.- Base'!D870</f>
        <v>Esofagoyeyunostomía</v>
      </c>
      <c r="E870" s="335">
        <f>+'2.- Base'!G870</f>
        <v>366.45604331088668</v>
      </c>
      <c r="F870" s="335">
        <f>+'2.- Base'!N870</f>
        <v>366.45604331088668</v>
      </c>
      <c r="G870" s="335">
        <f>VLOOKUP(C870,'2.- Base'!$C$6:$G$2390,5,0)</f>
        <v>366.45604331088668</v>
      </c>
      <c r="H870" s="335">
        <f>VLOOKUP(C870,'2.- Base'!J870:N3265,5,0)</f>
        <v>366.45604331088668</v>
      </c>
      <c r="J870" s="335">
        <v>24.310297175730113</v>
      </c>
      <c r="K870" s="335">
        <v>25.342992860597747</v>
      </c>
      <c r="L870" s="441"/>
      <c r="M870" s="451">
        <f>G870+J870</f>
        <v>390.7663404866168</v>
      </c>
      <c r="N870" s="451">
        <f t="shared" si="48"/>
        <v>391.79903617148443</v>
      </c>
    </row>
    <row r="871" spans="1:14">
      <c r="A871" s="444">
        <v>43350</v>
      </c>
      <c r="B871" s="52">
        <f>+'2.- Base'!B871</f>
        <v>866</v>
      </c>
      <c r="C871" s="334">
        <f>+'2.- Base'!C871</f>
        <v>43350</v>
      </c>
      <c r="D871" s="81" t="str">
        <f>+'2.- Base'!D871</f>
        <v>Esofagostomía, fistulización de esófago</v>
      </c>
      <c r="E871" s="335">
        <f>+'2.- Base'!G871</f>
        <v>366.45604331088668</v>
      </c>
      <c r="F871" s="335">
        <f>+'2.- Base'!N871</f>
        <v>366.45604331088668</v>
      </c>
      <c r="G871" s="335">
        <f>VLOOKUP(C871,'2.- Base'!$C$6:$G$2390,5,0)</f>
        <v>366.45604331088668</v>
      </c>
      <c r="H871" s="335">
        <f>VLOOKUP(C871,'2.- Base'!J871:N3266,5,0)</f>
        <v>366.45604331088668</v>
      </c>
      <c r="J871" s="335">
        <v>24.310297175730113</v>
      </c>
      <c r="K871" s="335">
        <v>25.342992860597747</v>
      </c>
      <c r="L871" s="441"/>
      <c r="M871" s="451">
        <f>G871+J871</f>
        <v>390.7663404866168</v>
      </c>
      <c r="N871" s="451">
        <f t="shared" si="48"/>
        <v>391.79903617148443</v>
      </c>
    </row>
    <row r="872" spans="1:14" ht="25.5">
      <c r="A872" s="444">
        <v>43361</v>
      </c>
      <c r="B872" s="52">
        <f>+'2.- Base'!B872</f>
        <v>867</v>
      </c>
      <c r="C872" s="334">
        <f>+'2.- Base'!C872</f>
        <v>43361</v>
      </c>
      <c r="D872" s="81" t="str">
        <f>+'2.- Base'!D872</f>
        <v>Reconstrucción gastrointestinal con interposición del cólon o reconstrucción del intestino delgado</v>
      </c>
      <c r="E872" s="335" t="s">
        <v>3270</v>
      </c>
      <c r="F872" s="335">
        <f>+'2.- Base'!N872</f>
        <v>360.05700234567894</v>
      </c>
      <c r="G872" s="335" t="str">
        <f>E872</f>
        <v>NC</v>
      </c>
      <c r="H872" s="335">
        <f>VLOOKUP(C872,'2.- Base'!J872:N3267,5,0)</f>
        <v>360.05700234567894</v>
      </c>
      <c r="J872" s="335" t="s">
        <v>3270</v>
      </c>
      <c r="K872" s="335">
        <v>47.393395989243061</v>
      </c>
      <c r="L872" s="441"/>
      <c r="M872" s="335" t="str">
        <f>G872</f>
        <v>NC</v>
      </c>
      <c r="N872" s="451">
        <f t="shared" si="48"/>
        <v>407.450398334922</v>
      </c>
    </row>
    <row r="873" spans="1:14">
      <c r="A873" s="444">
        <v>43400</v>
      </c>
      <c r="B873" s="52">
        <f>+'2.- Base'!B873</f>
        <v>868</v>
      </c>
      <c r="C873" s="334">
        <f>+'2.- Base'!C873</f>
        <v>43400</v>
      </c>
      <c r="D873" s="81" t="str">
        <f>+'2.- Base'!D873</f>
        <v>Ligadura de várices esofágicas con fibroscopio con o sin videocámara</v>
      </c>
      <c r="E873" s="335">
        <f>+'2.- Base'!G873</f>
        <v>43.572396380471375</v>
      </c>
      <c r="F873" s="335">
        <f>+'2.- Base'!N873</f>
        <v>43.572396380471375</v>
      </c>
      <c r="G873" s="335">
        <f>VLOOKUP(C873,'2.- Base'!$C$6:$G$2390,5,0)</f>
        <v>43.572396380471375</v>
      </c>
      <c r="H873" s="335">
        <f>VLOOKUP(C873,'2.- Base'!J873:N3268,5,0)</f>
        <v>43.572396380471375</v>
      </c>
      <c r="J873" s="335">
        <v>59.691707362786772</v>
      </c>
      <c r="K873" s="335">
        <v>61.874123784801441</v>
      </c>
      <c r="L873" s="441"/>
      <c r="M873" s="451">
        <f t="shared" ref="M873:M884" si="50">G873+J873</f>
        <v>103.26410374325815</v>
      </c>
      <c r="N873" s="451">
        <f t="shared" si="48"/>
        <v>105.44652016527282</v>
      </c>
    </row>
    <row r="874" spans="1:14">
      <c r="A874" s="444">
        <v>43401</v>
      </c>
      <c r="B874" s="52">
        <f>+'2.- Base'!B874</f>
        <v>869</v>
      </c>
      <c r="C874" s="334">
        <f>+'2.- Base'!C874</f>
        <v>43401</v>
      </c>
      <c r="D874" s="81" t="str">
        <f>+'2.- Base'!D874</f>
        <v>Transección de esófago con corrección, por várices esofágicas</v>
      </c>
      <c r="E874" s="335">
        <f>+'2.- Base'!G874</f>
        <v>366.45604331088668</v>
      </c>
      <c r="F874" s="335">
        <f>+'2.- Base'!N874</f>
        <v>366.45604331088668</v>
      </c>
      <c r="G874" s="335">
        <f>VLOOKUP(C874,'2.- Base'!$C$6:$G$2390,5,0)</f>
        <v>366.45604331088668</v>
      </c>
      <c r="H874" s="335">
        <f>VLOOKUP(C874,'2.- Base'!J874:N3269,5,0)</f>
        <v>366.45604331088668</v>
      </c>
      <c r="J874" s="335">
        <v>24.310297175730113</v>
      </c>
      <c r="K874" s="335">
        <v>25.342992860597747</v>
      </c>
      <c r="L874" s="441"/>
      <c r="M874" s="451">
        <f t="shared" si="50"/>
        <v>390.7663404866168</v>
      </c>
      <c r="N874" s="451">
        <f t="shared" si="48"/>
        <v>391.79903617148443</v>
      </c>
    </row>
    <row r="875" spans="1:14" ht="25.5">
      <c r="A875" s="444">
        <v>43405</v>
      </c>
      <c r="B875" s="52">
        <f>+'2.- Base'!B875</f>
        <v>870</v>
      </c>
      <c r="C875" s="334">
        <f>+'2.- Base'!C875</f>
        <v>43405</v>
      </c>
      <c r="D875" s="81" t="str">
        <f>+'2.- Base'!D875</f>
        <v>Ligadura o engrapado de la unión gastroesofágica por perforación esofágica preexistente</v>
      </c>
      <c r="E875" s="335">
        <f>+'2.- Base'!G875</f>
        <v>385.32555997755338</v>
      </c>
      <c r="F875" s="335">
        <f>+'2.- Base'!N875</f>
        <v>385.32555997755338</v>
      </c>
      <c r="G875" s="335">
        <f>VLOOKUP(C875,'2.- Base'!$C$6:$G$2390,5,0)</f>
        <v>385.32555997755338</v>
      </c>
      <c r="H875" s="335">
        <f>VLOOKUP(C875,'2.- Base'!J875:N3270,5,0)</f>
        <v>385.32555997755338</v>
      </c>
      <c r="J875" s="335">
        <v>24.310297175730113</v>
      </c>
      <c r="K875" s="335">
        <v>25.342992860597747</v>
      </c>
      <c r="L875" s="441"/>
      <c r="M875" s="451">
        <f t="shared" si="50"/>
        <v>409.6358571532835</v>
      </c>
      <c r="N875" s="451">
        <f t="shared" si="48"/>
        <v>410.66855283815113</v>
      </c>
    </row>
    <row r="876" spans="1:14">
      <c r="A876" s="444">
        <v>43410</v>
      </c>
      <c r="B876" s="52">
        <f>+'2.- Base'!B876</f>
        <v>871</v>
      </c>
      <c r="C876" s="334">
        <f>+'2.- Base'!C876</f>
        <v>43410</v>
      </c>
      <c r="D876" s="81" t="str">
        <f>+'2.- Base'!D876</f>
        <v>Sutura de herida o lesión esofágica por abordaje cervical</v>
      </c>
      <c r="E876" s="335">
        <f>+'2.- Base'!G876</f>
        <v>343.12596570145911</v>
      </c>
      <c r="F876" s="335">
        <f>+'2.- Base'!N876</f>
        <v>343.12596570145911</v>
      </c>
      <c r="G876" s="335">
        <f>VLOOKUP(C876,'2.- Base'!$C$6:$G$2390,5,0)</f>
        <v>343.12596570145911</v>
      </c>
      <c r="H876" s="335">
        <f>VLOOKUP(C876,'2.- Base'!J876:N3271,5,0)</f>
        <v>343.12596570145911</v>
      </c>
      <c r="J876" s="335">
        <v>13.104160988509193</v>
      </c>
      <c r="K876" s="335">
        <v>13.647685033176344</v>
      </c>
      <c r="L876" s="441"/>
      <c r="M876" s="451">
        <f t="shared" si="50"/>
        <v>356.2301266899683</v>
      </c>
      <c r="N876" s="451">
        <f t="shared" si="48"/>
        <v>356.77365073463545</v>
      </c>
    </row>
    <row r="877" spans="1:14" ht="25.5">
      <c r="A877" s="444">
        <v>43415</v>
      </c>
      <c r="B877" s="52">
        <f>+'2.- Base'!B877</f>
        <v>872</v>
      </c>
      <c r="C877" s="334">
        <f>+'2.- Base'!C877</f>
        <v>43415</v>
      </c>
      <c r="D877" s="81" t="str">
        <f>+'2.- Base'!D877</f>
        <v>Sutura de herida o lesión esofágica, por abordaje transtorácico o abdominal</v>
      </c>
      <c r="E877" s="335">
        <f>+'2.- Base'!G877</f>
        <v>365.72424617283951</v>
      </c>
      <c r="F877" s="335">
        <f>+'2.- Base'!N877</f>
        <v>365.72424617283951</v>
      </c>
      <c r="G877" s="335">
        <f>VLOOKUP(C877,'2.- Base'!$C$6:$G$2390,5,0)</f>
        <v>365.72424617283951</v>
      </c>
      <c r="H877" s="335">
        <f>VLOOKUP(C877,'2.- Base'!J877:N3272,5,0)</f>
        <v>365.72424617283951</v>
      </c>
      <c r="J877" s="335">
        <v>18.707229082119682</v>
      </c>
      <c r="K877" s="335">
        <v>19.495338946887102</v>
      </c>
      <c r="L877" s="441"/>
      <c r="M877" s="451">
        <f t="shared" si="50"/>
        <v>384.4314752549592</v>
      </c>
      <c r="N877" s="451">
        <f t="shared" si="48"/>
        <v>385.21958511972662</v>
      </c>
    </row>
    <row r="878" spans="1:14">
      <c r="A878" s="444">
        <v>43420</v>
      </c>
      <c r="B878" s="52">
        <f>+'2.- Base'!B878</f>
        <v>873</v>
      </c>
      <c r="C878" s="334">
        <f>+'2.- Base'!C878</f>
        <v>43420</v>
      </c>
      <c r="D878" s="81" t="str">
        <f>+'2.- Base'!D878</f>
        <v>Cierre de esofagostomía o fístula</v>
      </c>
      <c r="E878" s="335">
        <f>+'2.- Base'!G878</f>
        <v>365.96817855218859</v>
      </c>
      <c r="F878" s="335">
        <f>+'2.- Base'!N878</f>
        <v>365.96817855218859</v>
      </c>
      <c r="G878" s="335">
        <f>VLOOKUP(C878,'2.- Base'!$C$6:$G$2390,5,0)</f>
        <v>365.96817855218859</v>
      </c>
      <c r="H878" s="335">
        <f>VLOOKUP(C878,'2.- Base'!J878:N3273,5,0)</f>
        <v>365.96817855218859</v>
      </c>
      <c r="J878" s="335">
        <v>20.574918446656511</v>
      </c>
      <c r="K878" s="335">
        <v>21.444556918123908</v>
      </c>
      <c r="L878" s="441"/>
      <c r="M878" s="451">
        <f t="shared" si="50"/>
        <v>386.5430969988451</v>
      </c>
      <c r="N878" s="451">
        <f t="shared" si="48"/>
        <v>387.4127354703125</v>
      </c>
    </row>
    <row r="879" spans="1:14">
      <c r="A879" s="444">
        <v>43450</v>
      </c>
      <c r="B879" s="52">
        <f>+'2.- Base'!B879</f>
        <v>874</v>
      </c>
      <c r="C879" s="334">
        <f>+'2.- Base'!C879</f>
        <v>43450</v>
      </c>
      <c r="D879" s="81" t="str">
        <f>+'2.- Base'!D879</f>
        <v>Dilatación de esófago</v>
      </c>
      <c r="E879" s="335">
        <f>+'2.- Base'!G879</f>
        <v>72.585997474747472</v>
      </c>
      <c r="F879" s="335">
        <f>+'2.- Base'!N879</f>
        <v>72.585997474747472</v>
      </c>
      <c r="G879" s="335">
        <f>VLOOKUP(C879,'2.- Base'!$C$6:$G$2390,5,0)</f>
        <v>72.585997474747472</v>
      </c>
      <c r="H879" s="335">
        <f>VLOOKUP(C879,'2.- Base'!J879:N3274,5,0)</f>
        <v>72.585997474747472</v>
      </c>
      <c r="J879" s="335">
        <v>20.574918446656497</v>
      </c>
      <c r="K879" s="335">
        <v>21.444556918123979</v>
      </c>
      <c r="L879" s="441"/>
      <c r="M879" s="451">
        <f t="shared" si="50"/>
        <v>93.160915921403969</v>
      </c>
      <c r="N879" s="451">
        <f t="shared" si="48"/>
        <v>94.030554392871451</v>
      </c>
    </row>
    <row r="880" spans="1:14">
      <c r="A880" s="444">
        <v>43460</v>
      </c>
      <c r="B880" s="52">
        <f>+'2.- Base'!B880</f>
        <v>875</v>
      </c>
      <c r="C880" s="334">
        <f>+'2.- Base'!C880</f>
        <v>43460</v>
      </c>
      <c r="D880" s="81" t="str">
        <f>+'2.- Base'!D880</f>
        <v>Taponamiento esofagogástrico con balón (tipo Sengstaken)</v>
      </c>
      <c r="E880" s="335">
        <f>+'2.- Base'!G880</f>
        <v>119.35545903479235</v>
      </c>
      <c r="F880" s="335">
        <f>+'2.- Base'!N880</f>
        <v>119.35545903479235</v>
      </c>
      <c r="G880" s="335">
        <f>VLOOKUP(C880,'2.- Base'!$C$6:$G$2390,5,0)</f>
        <v>119.35545903479235</v>
      </c>
      <c r="H880" s="335">
        <f>VLOOKUP(C880,'2.- Base'!J880:N3275,5,0)</f>
        <v>119.35545903479235</v>
      </c>
      <c r="J880" s="335">
        <v>3.5022015695613504</v>
      </c>
      <c r="K880" s="335">
        <v>3.6790344046084726</v>
      </c>
      <c r="L880" s="441"/>
      <c r="M880" s="451">
        <f t="shared" si="50"/>
        <v>122.8576606043537</v>
      </c>
      <c r="N880" s="451">
        <f t="shared" si="48"/>
        <v>123.03449343940082</v>
      </c>
    </row>
    <row r="881" spans="1:14">
      <c r="A881" s="444">
        <v>43500</v>
      </c>
      <c r="B881" s="52">
        <f>+'2.- Base'!B881</f>
        <v>876</v>
      </c>
      <c r="C881" s="334">
        <f>+'2.- Base'!C881</f>
        <v>43500</v>
      </c>
      <c r="D881" s="81" t="str">
        <f>+'2.- Base'!D881</f>
        <v>Gastrotomía; con exploración o extirpación de cuerpo extraño</v>
      </c>
      <c r="E881" s="335">
        <f>+'2.- Base'!G881</f>
        <v>260.11747570145906</v>
      </c>
      <c r="F881" s="335">
        <f>+'2.- Base'!N881</f>
        <v>260.11747570145906</v>
      </c>
      <c r="G881" s="335">
        <f>VLOOKUP(C881,'2.- Base'!$C$6:$G$2390,5,0)</f>
        <v>260.11747570145906</v>
      </c>
      <c r="H881" s="335">
        <f>VLOOKUP(C881,'2.- Base'!J881:N3276,5,0)</f>
        <v>260.11747570145906</v>
      </c>
      <c r="J881" s="335">
        <v>13.850382254215219</v>
      </c>
      <c r="K881" s="335">
        <v>14.439825037705646</v>
      </c>
      <c r="L881" s="441"/>
      <c r="M881" s="451">
        <f t="shared" si="50"/>
        <v>273.96785795567428</v>
      </c>
      <c r="N881" s="451">
        <f t="shared" si="48"/>
        <v>274.5573007391647</v>
      </c>
    </row>
    <row r="882" spans="1:14">
      <c r="A882" s="444">
        <v>43501</v>
      </c>
      <c r="B882" s="52">
        <f>+'2.- Base'!B882</f>
        <v>877</v>
      </c>
      <c r="C882" s="334">
        <f>+'2.- Base'!C882</f>
        <v>43501</v>
      </c>
      <c r="D882" s="81" t="str">
        <f>+'2.- Base'!D882</f>
        <v>Gastrotomía con corrección por sutura de úlcera sangrante</v>
      </c>
      <c r="E882" s="335">
        <f>+'2.- Base'!G882</f>
        <v>364.93249712682388</v>
      </c>
      <c r="F882" s="335">
        <f>+'2.- Base'!N882</f>
        <v>364.93249712682388</v>
      </c>
      <c r="G882" s="335">
        <f>VLOOKUP(C882,'2.- Base'!$C$6:$G$2390,5,0)</f>
        <v>364.93249712682388</v>
      </c>
      <c r="H882" s="335">
        <f>VLOOKUP(C882,'2.- Base'!J882:N3277,5,0)</f>
        <v>364.93249712682388</v>
      </c>
      <c r="J882" s="335">
        <v>16.839539717582795</v>
      </c>
      <c r="K882" s="335">
        <v>17.546120975650126</v>
      </c>
      <c r="L882" s="441"/>
      <c r="M882" s="451">
        <f t="shared" si="50"/>
        <v>381.77203684440667</v>
      </c>
      <c r="N882" s="451">
        <f t="shared" si="48"/>
        <v>382.478618102474</v>
      </c>
    </row>
    <row r="883" spans="1:14" ht="25.5">
      <c r="A883" s="444">
        <v>43520</v>
      </c>
      <c r="B883" s="52">
        <f>+'2.- Base'!B883</f>
        <v>878</v>
      </c>
      <c r="C883" s="334">
        <f>+'2.- Base'!C883</f>
        <v>43520</v>
      </c>
      <c r="D883" s="81" t="str">
        <f>+'2.- Base'!D883</f>
        <v>Piloromiotomía, corte de músculo pilórico (procedimiento de Fredet-Ramstedt)</v>
      </c>
      <c r="E883" s="335">
        <f>+'2.- Base'!G883</f>
        <v>329.7661685634119</v>
      </c>
      <c r="F883" s="335">
        <f>+'2.- Base'!N883</f>
        <v>329.7661685634119</v>
      </c>
      <c r="G883" s="335">
        <f>VLOOKUP(C883,'2.- Base'!$C$6:$G$2390,5,0)</f>
        <v>329.7661685634119</v>
      </c>
      <c r="H883" s="335">
        <f>VLOOKUP(C883,'2.- Base'!J883:N3278,5,0)</f>
        <v>329.7661685634119</v>
      </c>
      <c r="J883" s="335">
        <v>7.5010928948987043</v>
      </c>
      <c r="K883" s="335">
        <v>7.8000311194657002</v>
      </c>
      <c r="L883" s="441"/>
      <c r="M883" s="451">
        <f t="shared" si="50"/>
        <v>337.2672614583106</v>
      </c>
      <c r="N883" s="451">
        <f t="shared" si="48"/>
        <v>337.5661996828776</v>
      </c>
    </row>
    <row r="884" spans="1:14">
      <c r="A884" s="444">
        <v>43605</v>
      </c>
      <c r="B884" s="52">
        <f>+'2.- Base'!B884</f>
        <v>879</v>
      </c>
      <c r="C884" s="334">
        <f>+'2.- Base'!C884</f>
        <v>43605</v>
      </c>
      <c r="D884" s="81" t="str">
        <f>+'2.- Base'!D884</f>
        <v>Biopsia de estómago por laparotomía</v>
      </c>
      <c r="E884" s="335">
        <f>+'2.- Base'!G884</f>
        <v>201.65391039562292</v>
      </c>
      <c r="F884" s="335">
        <f>+'2.- Base'!N884</f>
        <v>201.65391039562292</v>
      </c>
      <c r="G884" s="335">
        <f>VLOOKUP(C884,'2.- Base'!$C$6:$G$2390,5,0)</f>
        <v>201.65391039562292</v>
      </c>
      <c r="H884" s="335">
        <f>VLOOKUP(C884,'2.- Base'!J884:N3279,5,0)</f>
        <v>201.65391039562292</v>
      </c>
      <c r="J884" s="335">
        <v>0.71467364289617308</v>
      </c>
      <c r="K884" s="335">
        <v>0.72670713686750332</v>
      </c>
      <c r="L884" s="441"/>
      <c r="M884" s="451">
        <f t="shared" si="50"/>
        <v>202.36858403851909</v>
      </c>
      <c r="N884" s="451">
        <f t="shared" si="48"/>
        <v>202.38061753249042</v>
      </c>
    </row>
    <row r="885" spans="1:14">
      <c r="A885" s="444">
        <v>43620</v>
      </c>
      <c r="B885" s="52">
        <f>+'2.- Base'!B885</f>
        <v>880</v>
      </c>
      <c r="C885" s="334">
        <f>+'2.- Base'!C885</f>
        <v>43620</v>
      </c>
      <c r="D885" s="81" t="str">
        <f>+'2.- Base'!D885</f>
        <v>Gastrectomía total</v>
      </c>
      <c r="E885" s="335" t="s">
        <v>3270</v>
      </c>
      <c r="F885" s="335">
        <f>+'2.- Base'!N885</f>
        <v>461.37424852974175</v>
      </c>
      <c r="G885" s="335" t="str">
        <f>E885</f>
        <v>NC</v>
      </c>
      <c r="H885" s="335">
        <f>VLOOKUP(C885,'2.- Base'!J885:N3280,5,0)</f>
        <v>461.37424852974175</v>
      </c>
      <c r="J885" s="335" t="s">
        <v>3270</v>
      </c>
      <c r="K885" s="335">
        <v>56.442469809817112</v>
      </c>
      <c r="L885" s="441"/>
      <c r="M885" s="335" t="str">
        <f>G885</f>
        <v>NC</v>
      </c>
      <c r="N885" s="451">
        <f t="shared" si="48"/>
        <v>517.81671833955886</v>
      </c>
    </row>
    <row r="886" spans="1:14">
      <c r="A886" s="444">
        <v>43631</v>
      </c>
      <c r="B886" s="52">
        <f>+'2.- Base'!B886</f>
        <v>881</v>
      </c>
      <c r="C886" s="334">
        <f>+'2.- Base'!C886</f>
        <v>43631</v>
      </c>
      <c r="D886" s="81" t="str">
        <f>+'2.- Base'!D886</f>
        <v>Gastrectomía parcial distal</v>
      </c>
      <c r="E886" s="335">
        <f>+'2.- Base'!G886</f>
        <v>441.59168567901236</v>
      </c>
      <c r="F886" s="335">
        <f>+'2.- Base'!N886</f>
        <v>441.59168567901236</v>
      </c>
      <c r="G886" s="335">
        <f>VLOOKUP(C886,'2.- Base'!$C$6:$G$2390,5,0)</f>
        <v>441.59168567901236</v>
      </c>
      <c r="H886" s="335">
        <f>VLOOKUP(C886,'2.- Base'!J886:N3281,5,0)</f>
        <v>441.59168567901236</v>
      </c>
      <c r="J886" s="335">
        <v>39.251812092024807</v>
      </c>
      <c r="K886" s="335">
        <v>40.936736630493044</v>
      </c>
      <c r="L886" s="441"/>
      <c r="M886" s="451">
        <f>G886+J886</f>
        <v>480.84349777103716</v>
      </c>
      <c r="N886" s="451">
        <f t="shared" si="48"/>
        <v>482.5284223095054</v>
      </c>
    </row>
    <row r="887" spans="1:14">
      <c r="A887" s="444">
        <v>43635</v>
      </c>
      <c r="B887" s="52">
        <f>+'2.- Base'!B887</f>
        <v>882</v>
      </c>
      <c r="C887" s="334">
        <f>+'2.- Base'!C887</f>
        <v>43635</v>
      </c>
      <c r="D887" s="81" t="str">
        <f>+'2.- Base'!D887</f>
        <v>Vagotomía realizada junto con gastrectomía distal parcial</v>
      </c>
      <c r="E887" s="335">
        <f>+'2.- Base'!G887</f>
        <v>414.16535711560044</v>
      </c>
      <c r="F887" s="335">
        <f>+'2.- Base'!N887</f>
        <v>414.16535711560044</v>
      </c>
      <c r="G887" s="335">
        <f>VLOOKUP(C887,'2.- Base'!$C$6:$G$2390,5,0)</f>
        <v>414.16535711560044</v>
      </c>
      <c r="H887" s="335">
        <f>VLOOKUP(C887,'2.- Base'!J887:N3282,5,0)</f>
        <v>414.16535711560044</v>
      </c>
      <c r="J887" s="335">
        <v>29.913365269340659</v>
      </c>
      <c r="K887" s="335">
        <v>31.190646774308561</v>
      </c>
      <c r="L887" s="441"/>
      <c r="M887" s="451">
        <f>G887+J887</f>
        <v>444.0787223849411</v>
      </c>
      <c r="N887" s="451">
        <f t="shared" si="48"/>
        <v>445.356003889909</v>
      </c>
    </row>
    <row r="888" spans="1:14" ht="25.5">
      <c r="A888" s="444">
        <v>43638</v>
      </c>
      <c r="B888" s="52">
        <f>+'2.- Base'!B888</f>
        <v>883</v>
      </c>
      <c r="C888" s="334">
        <f>+'2.- Base'!C888</f>
        <v>43638</v>
      </c>
      <c r="D888" s="81" t="str">
        <f>+'2.- Base'!D888</f>
        <v>Gastrectomía, parcial, proximal, abordajes torácico o abdominal, incluyendo esofagogastrostomía, con vagotomía</v>
      </c>
      <c r="E888" s="335" t="s">
        <v>3270</v>
      </c>
      <c r="F888" s="335">
        <f>+'2.- Base'!N888</f>
        <v>440.98118567901224</v>
      </c>
      <c r="G888" s="335" t="str">
        <f>E888</f>
        <v>NC</v>
      </c>
      <c r="H888" s="335">
        <f>VLOOKUP(C888,'2.- Base'!J888:N3283,5,0)</f>
        <v>440.98118567901224</v>
      </c>
      <c r="J888" s="335" t="s">
        <v>3270</v>
      </c>
      <c r="K888" s="335">
        <v>47.393395989243061</v>
      </c>
      <c r="L888" s="441"/>
      <c r="M888" s="335" t="str">
        <f>G888</f>
        <v>NC</v>
      </c>
      <c r="N888" s="451">
        <f t="shared" si="48"/>
        <v>488.3745816682553</v>
      </c>
    </row>
    <row r="889" spans="1:14">
      <c r="A889" s="444">
        <v>43640</v>
      </c>
      <c r="B889" s="52">
        <f>+'2.- Base'!B889</f>
        <v>884</v>
      </c>
      <c r="C889" s="334">
        <f>+'2.- Base'!C889</f>
        <v>43640</v>
      </c>
      <c r="D889" s="81" t="str">
        <f>+'2.- Base'!D889</f>
        <v>Vagotomía incluyendo piloroplastía, con o sin gastrostomía</v>
      </c>
      <c r="E889" s="335">
        <f>+'2.- Base'!G889</f>
        <v>393.06555997755339</v>
      </c>
      <c r="F889" s="335">
        <f>+'2.- Base'!N889</f>
        <v>393.06555997755339</v>
      </c>
      <c r="G889" s="335">
        <f>VLOOKUP(C889,'2.- Base'!$C$6:$G$2390,5,0)</f>
        <v>393.06555997755339</v>
      </c>
      <c r="H889" s="335">
        <f>VLOOKUP(C889,'2.- Base'!J889:N3284,5,0)</f>
        <v>393.06555997755339</v>
      </c>
      <c r="J889" s="335">
        <v>24.310297175730113</v>
      </c>
      <c r="K889" s="335">
        <v>25.342992860597747</v>
      </c>
      <c r="L889" s="441"/>
      <c r="M889" s="451">
        <f t="shared" ref="M889:M912" si="51">G889+J889</f>
        <v>417.3758571532835</v>
      </c>
      <c r="N889" s="451">
        <f t="shared" si="48"/>
        <v>418.40855283815114</v>
      </c>
    </row>
    <row r="890" spans="1:14" ht="25.5">
      <c r="A890" s="444">
        <v>43641</v>
      </c>
      <c r="B890" s="52">
        <f>+'2.- Base'!B890</f>
        <v>885</v>
      </c>
      <c r="C890" s="334">
        <f>+'2.- Base'!C890</f>
        <v>43641</v>
      </c>
      <c r="D890" s="81" t="str">
        <f>+'2.- Base'!D890</f>
        <v>Vagotomía incluyendo piloroplastía, con o sin gastrostomía; de células parietales (altamente selectiva)</v>
      </c>
      <c r="E890" s="335">
        <f>+'2.- Base'!G890</f>
        <v>393.06555997755339</v>
      </c>
      <c r="F890" s="335">
        <f>+'2.- Base'!N890</f>
        <v>393.06555997755339</v>
      </c>
      <c r="G890" s="335">
        <f>VLOOKUP(C890,'2.- Base'!$C$6:$G$2390,5,0)</f>
        <v>393.06555997755339</v>
      </c>
      <c r="H890" s="335">
        <f>VLOOKUP(C890,'2.- Base'!J890:N3285,5,0)</f>
        <v>393.06555997755339</v>
      </c>
      <c r="J890" s="335">
        <v>24.310297175730113</v>
      </c>
      <c r="K890" s="335">
        <v>25.342992860597747</v>
      </c>
      <c r="L890" s="441"/>
      <c r="M890" s="451">
        <f t="shared" si="51"/>
        <v>417.3758571532835</v>
      </c>
      <c r="N890" s="451">
        <f t="shared" si="48"/>
        <v>418.40855283815114</v>
      </c>
    </row>
    <row r="891" spans="1:14">
      <c r="A891" s="444">
        <v>43651</v>
      </c>
      <c r="B891" s="52">
        <f>+'2.- Base'!B891</f>
        <v>886</v>
      </c>
      <c r="C891" s="334">
        <f>+'2.- Base'!C891</f>
        <v>43651</v>
      </c>
      <c r="D891" s="81" t="str">
        <f>+'2.- Base'!D891</f>
        <v>Vagotomía troncular por laparoscopía</v>
      </c>
      <c r="E891" s="335">
        <f>+'2.- Base'!G891</f>
        <v>374.65027287037037</v>
      </c>
      <c r="F891" s="335">
        <f>+'2.- Base'!N891</f>
        <v>374.65027287037037</v>
      </c>
      <c r="G891" s="335">
        <f>VLOOKUP(C891,'2.- Base'!$C$6:$G$2390,5,0)</f>
        <v>374.65027287037037</v>
      </c>
      <c r="H891" s="335">
        <f>VLOOKUP(C891,'2.- Base'!J891:N3286,5,0)</f>
        <v>374.65027287037037</v>
      </c>
      <c r="J891" s="335">
        <v>21.513312052065658</v>
      </c>
      <c r="K891" s="335">
        <v>22.301421916833078</v>
      </c>
      <c r="L891" s="441"/>
      <c r="M891" s="451">
        <f t="shared" si="51"/>
        <v>396.16358492243603</v>
      </c>
      <c r="N891" s="451">
        <f t="shared" si="48"/>
        <v>396.95169478720345</v>
      </c>
    </row>
    <row r="892" spans="1:14">
      <c r="A892" s="444">
        <v>43652</v>
      </c>
      <c r="B892" s="52">
        <f>+'2.- Base'!B892</f>
        <v>887</v>
      </c>
      <c r="C892" s="334">
        <f>+'2.- Base'!C892</f>
        <v>43652</v>
      </c>
      <c r="D892" s="81" t="str">
        <f>+'2.- Base'!D892</f>
        <v>Vagotomía selectiva o ultraselectiva por laparoscopía</v>
      </c>
      <c r="E892" s="335">
        <f>+'2.- Base'!G892</f>
        <v>381.92758494949504</v>
      </c>
      <c r="F892" s="335">
        <f>+'2.- Base'!N892</f>
        <v>381.92758494949504</v>
      </c>
      <c r="G892" s="335">
        <f>VLOOKUP(C892,'2.- Base'!$C$6:$G$2390,5,0)</f>
        <v>381.92758494949504</v>
      </c>
      <c r="H892" s="335">
        <f>VLOOKUP(C892,'2.- Base'!J892:N3287,5,0)</f>
        <v>381.92758494949504</v>
      </c>
      <c r="J892" s="335">
        <v>23.636099868415727</v>
      </c>
      <c r="K892" s="335">
        <v>24.50573833988318</v>
      </c>
      <c r="L892" s="441"/>
      <c r="M892" s="451">
        <f t="shared" si="51"/>
        <v>405.56368481791077</v>
      </c>
      <c r="N892" s="451">
        <f t="shared" si="48"/>
        <v>406.43332328937822</v>
      </c>
    </row>
    <row r="893" spans="1:14">
      <c r="A893" s="444">
        <v>43653</v>
      </c>
      <c r="B893" s="52">
        <f>+'2.- Base'!B893</f>
        <v>888</v>
      </c>
      <c r="C893" s="334">
        <f>+'2.- Base'!C893</f>
        <v>43653</v>
      </c>
      <c r="D893" s="81" t="str">
        <f>+'2.- Base'!D893</f>
        <v>Gastrostomía por laparoscopía</v>
      </c>
      <c r="E893" s="335">
        <f>+'2.- Base'!G893</f>
        <v>396.48220910774415</v>
      </c>
      <c r="F893" s="335">
        <f>+'2.- Base'!N893</f>
        <v>396.48220910774415</v>
      </c>
      <c r="G893" s="335">
        <f>VLOOKUP(C893,'2.- Base'!$C$6:$G$2390,5,0)</f>
        <v>396.48220910774415</v>
      </c>
      <c r="H893" s="335">
        <f>VLOOKUP(C893,'2.- Base'!J893:N3288,5,0)</f>
        <v>396.48220910774415</v>
      </c>
      <c r="J893" s="335">
        <v>27.881675501115978</v>
      </c>
      <c r="K893" s="335">
        <v>28.914371185983612</v>
      </c>
      <c r="L893" s="441"/>
      <c r="M893" s="451">
        <f t="shared" si="51"/>
        <v>424.36388460886013</v>
      </c>
      <c r="N893" s="451">
        <f t="shared" si="48"/>
        <v>425.39658029372777</v>
      </c>
    </row>
    <row r="894" spans="1:14">
      <c r="A894" s="444">
        <v>43750</v>
      </c>
      <c r="B894" s="52">
        <f>+'2.- Base'!B894</f>
        <v>889</v>
      </c>
      <c r="C894" s="334">
        <f>+'2.- Base'!C894</f>
        <v>43750</v>
      </c>
      <c r="D894" s="81" t="str">
        <f>+'2.- Base'!D894</f>
        <v>Colocación percutánea de tubo de gastrostomía</v>
      </c>
      <c r="E894" s="335">
        <f>+'2.- Base'!G894</f>
        <v>202.3639490347924</v>
      </c>
      <c r="F894" s="335">
        <f>+'2.- Base'!N894</f>
        <v>202.3639490347924</v>
      </c>
      <c r="G894" s="335">
        <f>VLOOKUP(C894,'2.- Base'!$C$6:$G$2390,5,0)</f>
        <v>202.3639490347924</v>
      </c>
      <c r="H894" s="335">
        <f>VLOOKUP(C894,'2.- Base'!J894:N3289,5,0)</f>
        <v>202.3639490347924</v>
      </c>
      <c r="J894" s="335">
        <v>13.104160988509165</v>
      </c>
      <c r="K894" s="335">
        <v>13.647685033176344</v>
      </c>
      <c r="L894" s="441"/>
      <c r="M894" s="451">
        <f t="shared" si="51"/>
        <v>215.46811002330156</v>
      </c>
      <c r="N894" s="451">
        <f t="shared" si="48"/>
        <v>216.01163406796874</v>
      </c>
    </row>
    <row r="895" spans="1:14">
      <c r="A895" s="444">
        <v>43800</v>
      </c>
      <c r="B895" s="52">
        <f>+'2.- Base'!B895</f>
        <v>890</v>
      </c>
      <c r="C895" s="334">
        <f>+'2.- Base'!C895</f>
        <v>43800</v>
      </c>
      <c r="D895" s="81" t="str">
        <f>+'2.- Base'!D895</f>
        <v>Piloroplastía</v>
      </c>
      <c r="E895" s="335">
        <f>+'2.- Base'!G895</f>
        <v>350.86596570145906</v>
      </c>
      <c r="F895" s="335">
        <f>+'2.- Base'!N895</f>
        <v>350.86596570145906</v>
      </c>
      <c r="G895" s="335">
        <f>VLOOKUP(C895,'2.- Base'!$C$6:$G$2390,5,0)</f>
        <v>350.86596570145906</v>
      </c>
      <c r="H895" s="335">
        <f>VLOOKUP(C895,'2.- Base'!J895:N3290,5,0)</f>
        <v>350.86596570145906</v>
      </c>
      <c r="J895" s="335">
        <v>13.104160988509193</v>
      </c>
      <c r="K895" s="335">
        <v>13.647685033176344</v>
      </c>
      <c r="L895" s="441"/>
      <c r="M895" s="451">
        <f t="shared" si="51"/>
        <v>363.97012668996825</v>
      </c>
      <c r="N895" s="451">
        <f t="shared" si="48"/>
        <v>364.51365073463541</v>
      </c>
    </row>
    <row r="896" spans="1:14">
      <c r="A896" s="444">
        <v>43810</v>
      </c>
      <c r="B896" s="52">
        <f>+'2.- Base'!B896</f>
        <v>891</v>
      </c>
      <c r="C896" s="334">
        <f>+'2.- Base'!C896</f>
        <v>43810</v>
      </c>
      <c r="D896" s="81" t="str">
        <f>+'2.- Base'!D896</f>
        <v>Gastroduodenostomía</v>
      </c>
      <c r="E896" s="335">
        <f>+'2.- Base'!G896</f>
        <v>343.12596570145911</v>
      </c>
      <c r="F896" s="335">
        <f>+'2.- Base'!N896</f>
        <v>343.12596570145911</v>
      </c>
      <c r="G896" s="335">
        <f>VLOOKUP(C896,'2.- Base'!$C$6:$G$2390,5,0)</f>
        <v>343.12596570145911</v>
      </c>
      <c r="H896" s="335">
        <f>VLOOKUP(C896,'2.- Base'!J896:N3291,5,0)</f>
        <v>343.12596570145911</v>
      </c>
      <c r="J896" s="335">
        <v>13.104160988509193</v>
      </c>
      <c r="K896" s="335">
        <v>13.647685033176344</v>
      </c>
      <c r="L896" s="441"/>
      <c r="M896" s="451">
        <f t="shared" si="51"/>
        <v>356.2301266899683</v>
      </c>
      <c r="N896" s="451">
        <f t="shared" si="48"/>
        <v>356.77365073463545</v>
      </c>
    </row>
    <row r="897" spans="1:14">
      <c r="A897" s="444">
        <v>43820</v>
      </c>
      <c r="B897" s="52">
        <f>+'2.- Base'!B897</f>
        <v>892</v>
      </c>
      <c r="C897" s="334">
        <f>+'2.- Base'!C897</f>
        <v>43820</v>
      </c>
      <c r="D897" s="81" t="str">
        <f>+'2.- Base'!D897</f>
        <v>Gastroyeyunostomía con o sin vagotomía</v>
      </c>
      <c r="E897" s="335">
        <f>+'2.- Base'!G897</f>
        <v>364.93249712682388</v>
      </c>
      <c r="F897" s="335">
        <f>+'2.- Base'!N897</f>
        <v>364.93249712682388</v>
      </c>
      <c r="G897" s="335">
        <f>VLOOKUP(C897,'2.- Base'!$C$6:$G$2390,5,0)</f>
        <v>364.93249712682388</v>
      </c>
      <c r="H897" s="335">
        <f>VLOOKUP(C897,'2.- Base'!J897:N3292,5,0)</f>
        <v>364.93249712682388</v>
      </c>
      <c r="J897" s="335">
        <v>16.839539717582795</v>
      </c>
      <c r="K897" s="335">
        <v>17.546120975650126</v>
      </c>
      <c r="L897" s="441"/>
      <c r="M897" s="451">
        <f t="shared" si="51"/>
        <v>381.77203684440667</v>
      </c>
      <c r="N897" s="451">
        <f t="shared" si="48"/>
        <v>382.478618102474</v>
      </c>
    </row>
    <row r="898" spans="1:14">
      <c r="A898" s="444">
        <v>43830</v>
      </c>
      <c r="B898" s="52">
        <f>+'2.- Base'!B898</f>
        <v>893</v>
      </c>
      <c r="C898" s="334">
        <f>+'2.- Base'!C898</f>
        <v>43830</v>
      </c>
      <c r="D898" s="81" t="str">
        <f>+'2.- Base'!D898</f>
        <v>Gastrostomía, abierta; sin construcción de tubo gástrico</v>
      </c>
      <c r="E898" s="335">
        <f>+'2.- Base'!G898</f>
        <v>257.30757713243548</v>
      </c>
      <c r="F898" s="335">
        <f>+'2.- Base'!N898</f>
        <v>257.30757713243548</v>
      </c>
      <c r="G898" s="335">
        <f>VLOOKUP(C898,'2.- Base'!$C$6:$G$2390,5,0)</f>
        <v>257.30757713243548</v>
      </c>
      <c r="H898" s="335">
        <f>VLOOKUP(C898,'2.- Base'!J898:N3293,5,0)</f>
        <v>257.30757713243548</v>
      </c>
      <c r="J898" s="335">
        <v>10.879826875523975</v>
      </c>
      <c r="K898" s="335">
        <v>11.336645032729109</v>
      </c>
      <c r="L898" s="441"/>
      <c r="M898" s="451">
        <f t="shared" si="51"/>
        <v>268.18740400795946</v>
      </c>
      <c r="N898" s="451">
        <f t="shared" si="48"/>
        <v>268.64422216516459</v>
      </c>
    </row>
    <row r="899" spans="1:14">
      <c r="A899" s="444">
        <v>43831</v>
      </c>
      <c r="B899" s="52">
        <f>+'2.- Base'!B899</f>
        <v>894</v>
      </c>
      <c r="C899" s="334">
        <f>+'2.- Base'!C899</f>
        <v>43831</v>
      </c>
      <c r="D899" s="81" t="str">
        <f>+'2.- Base'!D899</f>
        <v>Gastrostomía neonatal abierta para alimentación</v>
      </c>
      <c r="E899" s="335">
        <f>+'2.- Base'!G899</f>
        <v>340.31606713243548</v>
      </c>
      <c r="F899" s="335">
        <f>+'2.- Base'!N899</f>
        <v>340.31606713243548</v>
      </c>
      <c r="G899" s="335">
        <f>VLOOKUP(C899,'2.- Base'!$C$6:$G$2390,5,0)</f>
        <v>340.31606713243548</v>
      </c>
      <c r="H899" s="335">
        <f>VLOOKUP(C899,'2.- Base'!J899:N3294,5,0)</f>
        <v>340.31606713243548</v>
      </c>
      <c r="J899" s="335">
        <v>10.30262694170392</v>
      </c>
      <c r="K899" s="335">
        <v>10.723858076320937</v>
      </c>
      <c r="L899" s="441"/>
      <c r="M899" s="451">
        <f t="shared" si="51"/>
        <v>350.6186940741394</v>
      </c>
      <c r="N899" s="451">
        <f t="shared" si="48"/>
        <v>351.03992520875642</v>
      </c>
    </row>
    <row r="900" spans="1:14" ht="25.5">
      <c r="A900" s="444">
        <v>43840</v>
      </c>
      <c r="B900" s="52">
        <f>+'2.- Base'!B900</f>
        <v>895</v>
      </c>
      <c r="C900" s="334">
        <f>+'2.- Base'!C900</f>
        <v>43840</v>
      </c>
      <c r="D900" s="81" t="str">
        <f>+'2.- Base'!D900</f>
        <v>Gastrorrafia, sutura de úlcera, herida o lesión duodenal o gástrica perforada</v>
      </c>
      <c r="E900" s="335">
        <f>+'2.- Base'!G900</f>
        <v>329.05943427609435</v>
      </c>
      <c r="F900" s="335">
        <f>+'2.- Base'!N900</f>
        <v>329.05943427609435</v>
      </c>
      <c r="G900" s="335">
        <f>VLOOKUP(C900,'2.- Base'!$C$6:$G$2390,5,0)</f>
        <v>329.05943427609435</v>
      </c>
      <c r="H900" s="335">
        <f>VLOOKUP(C900,'2.- Base'!J900:N3295,5,0)</f>
        <v>329.05943427609435</v>
      </c>
      <c r="J900" s="335">
        <v>9.368782259435477</v>
      </c>
      <c r="K900" s="335">
        <v>9.7492490907025058</v>
      </c>
      <c r="L900" s="441"/>
      <c r="M900" s="451">
        <f t="shared" si="51"/>
        <v>338.42821653552983</v>
      </c>
      <c r="N900" s="451">
        <f t="shared" si="48"/>
        <v>338.80868336679686</v>
      </c>
    </row>
    <row r="901" spans="1:14">
      <c r="A901" s="444">
        <v>43841</v>
      </c>
      <c r="B901" s="52">
        <f>+'2.- Base'!B901</f>
        <v>896</v>
      </c>
      <c r="C901" s="334">
        <f>+'2.- Base'!C901</f>
        <v>43841</v>
      </c>
      <c r="D901" s="81" t="str">
        <f>+'2.- Base'!D901</f>
        <v>Gastrorrafia y parche de epiplon (Graham) por úlcera perforada</v>
      </c>
      <c r="E901" s="335">
        <f>+'2.- Base'!G901</f>
        <v>343.12596570145911</v>
      </c>
      <c r="F901" s="335">
        <f>+'2.- Base'!N901</f>
        <v>343.12596570145911</v>
      </c>
      <c r="G901" s="335">
        <f>VLOOKUP(C901,'2.- Base'!$C$6:$G$2390,5,0)</f>
        <v>343.12596570145911</v>
      </c>
      <c r="H901" s="335">
        <f>VLOOKUP(C901,'2.- Base'!J901:N3296,5,0)</f>
        <v>343.12596570145911</v>
      </c>
      <c r="J901" s="335">
        <v>13.104160988509193</v>
      </c>
      <c r="K901" s="335">
        <v>13.647685033176344</v>
      </c>
      <c r="L901" s="441"/>
      <c r="M901" s="451">
        <f t="shared" si="51"/>
        <v>356.2301266899683</v>
      </c>
      <c r="N901" s="451">
        <f t="shared" si="48"/>
        <v>356.77365073463545</v>
      </c>
    </row>
    <row r="902" spans="1:14" ht="25.5">
      <c r="A902" s="444">
        <v>43842</v>
      </c>
      <c r="B902" s="52">
        <f>+'2.- Base'!B902</f>
        <v>897</v>
      </c>
      <c r="C902" s="334">
        <f>+'2.- Base'!C902</f>
        <v>43842</v>
      </c>
      <c r="D902" s="81" t="str">
        <f>+'2.- Base'!D902</f>
        <v>Procedimiento gástrico restrictivo por obesidad mórbida, sin derivación (by pass) gástrica; Gastroplastía vertical</v>
      </c>
      <c r="E902" s="335">
        <f>+'2.- Base'!G902</f>
        <v>364.22576283950616</v>
      </c>
      <c r="F902" s="335">
        <f>+'2.- Base'!N902</f>
        <v>364.22576283950616</v>
      </c>
      <c r="G902" s="335">
        <f>VLOOKUP(C902,'2.- Base'!$C$6:$G$2390,5,0)</f>
        <v>364.22576283950616</v>
      </c>
      <c r="H902" s="335">
        <f>VLOOKUP(C902,'2.- Base'!J902:N3297,5,0)</f>
        <v>364.22576283950616</v>
      </c>
      <c r="J902" s="335">
        <v>18.707229082119682</v>
      </c>
      <c r="K902" s="335">
        <v>19.495338946887102</v>
      </c>
      <c r="L902" s="441"/>
      <c r="M902" s="451">
        <f t="shared" si="51"/>
        <v>382.93299192162584</v>
      </c>
      <c r="N902" s="451">
        <f t="shared" si="48"/>
        <v>383.72110178639326</v>
      </c>
    </row>
    <row r="903" spans="1:14" ht="25.5">
      <c r="A903" s="444">
        <v>43850</v>
      </c>
      <c r="B903" s="52">
        <f>+'2.- Base'!B903</f>
        <v>898</v>
      </c>
      <c r="C903" s="334">
        <f>+'2.- Base'!C903</f>
        <v>43850</v>
      </c>
      <c r="D903" s="81" t="str">
        <f>+'2.- Base'!D903</f>
        <v>Revisión de anastomosis gastroduodenal (gastroduodenostomía) con reconstrucción</v>
      </c>
      <c r="E903" s="335">
        <f>+'2.- Base'!G903</f>
        <v>336.79943427609436</v>
      </c>
      <c r="F903" s="335">
        <f>+'2.- Base'!N903</f>
        <v>336.79943427609436</v>
      </c>
      <c r="G903" s="335">
        <f>VLOOKUP(C903,'2.- Base'!$C$6:$G$2390,5,0)</f>
        <v>336.79943427609436</v>
      </c>
      <c r="H903" s="335">
        <f>VLOOKUP(C903,'2.- Base'!J903:N3298,5,0)</f>
        <v>336.79943427609436</v>
      </c>
      <c r="J903" s="335">
        <v>9.368782259435477</v>
      </c>
      <c r="K903" s="335">
        <v>9.7492490907025058</v>
      </c>
      <c r="L903" s="441"/>
      <c r="M903" s="451">
        <f t="shared" si="51"/>
        <v>346.16821653552984</v>
      </c>
      <c r="N903" s="451">
        <f t="shared" ref="N903:N966" si="52">H903+K903</f>
        <v>346.54868336679687</v>
      </c>
    </row>
    <row r="904" spans="1:14">
      <c r="A904" s="444">
        <v>43870</v>
      </c>
      <c r="B904" s="52">
        <f>+'2.- Base'!B904</f>
        <v>899</v>
      </c>
      <c r="C904" s="334">
        <f>+'2.- Base'!C904</f>
        <v>43870</v>
      </c>
      <c r="D904" s="81" t="str">
        <f>+'2.- Base'!D904</f>
        <v>Cierre quirúrgico de gastrostomía</v>
      </c>
      <c r="E904" s="335">
        <f>+'2.- Base'!G904</f>
        <v>267.85747570145901</v>
      </c>
      <c r="F904" s="335">
        <f>+'2.- Base'!N904</f>
        <v>267.85747570145901</v>
      </c>
      <c r="G904" s="335">
        <f>VLOOKUP(C904,'2.- Base'!$C$6:$G$2390,5,0)</f>
        <v>267.85747570145901</v>
      </c>
      <c r="H904" s="335">
        <f>VLOOKUP(C904,'2.- Base'!J904:N3299,5,0)</f>
        <v>267.85747570145901</v>
      </c>
      <c r="J904" s="335">
        <v>13.850382254215219</v>
      </c>
      <c r="K904" s="335">
        <v>14.439825037705646</v>
      </c>
      <c r="L904" s="441"/>
      <c r="M904" s="451">
        <f t="shared" si="51"/>
        <v>281.70785795567423</v>
      </c>
      <c r="N904" s="451">
        <f t="shared" si="52"/>
        <v>282.29730073916465</v>
      </c>
    </row>
    <row r="905" spans="1:14">
      <c r="A905" s="444">
        <v>43880</v>
      </c>
      <c r="B905" s="52">
        <f>+'2.- Base'!B905</f>
        <v>900</v>
      </c>
      <c r="C905" s="334">
        <f>+'2.- Base'!C905</f>
        <v>43880</v>
      </c>
      <c r="D905" s="81" t="str">
        <f>+'2.- Base'!D905</f>
        <v>Cierre de fístula gastrocólica</v>
      </c>
      <c r="E905" s="335">
        <f>+'2.- Base'!G905</f>
        <v>350.86596570145906</v>
      </c>
      <c r="F905" s="335">
        <f>+'2.- Base'!N905</f>
        <v>350.86596570145906</v>
      </c>
      <c r="G905" s="335">
        <f>VLOOKUP(C905,'2.- Base'!$C$6:$G$2390,5,0)</f>
        <v>350.86596570145906</v>
      </c>
      <c r="H905" s="335">
        <f>VLOOKUP(C905,'2.- Base'!J905:N3300,5,0)</f>
        <v>350.86596570145906</v>
      </c>
      <c r="J905" s="335">
        <v>13.104160988509193</v>
      </c>
      <c r="K905" s="335">
        <v>13.647685033176344</v>
      </c>
      <c r="L905" s="441"/>
      <c r="M905" s="451">
        <f t="shared" si="51"/>
        <v>363.97012668996825</v>
      </c>
      <c r="N905" s="451">
        <f t="shared" si="52"/>
        <v>364.51365073463541</v>
      </c>
    </row>
    <row r="906" spans="1:14">
      <c r="A906" s="444">
        <v>44005</v>
      </c>
      <c r="B906" s="52">
        <f>+'2.- Base'!B906</f>
        <v>901</v>
      </c>
      <c r="C906" s="334">
        <f>+'2.- Base'!C906</f>
        <v>44005</v>
      </c>
      <c r="D906" s="81" t="str">
        <f>+'2.- Base'!D906</f>
        <v>Enterolisis (liberación de adherencias intestinales)</v>
      </c>
      <c r="E906" s="335">
        <f>+'2.- Base'!G906</f>
        <v>221.53347570145905</v>
      </c>
      <c r="F906" s="335">
        <f>+'2.- Base'!N906</f>
        <v>221.53347570145905</v>
      </c>
      <c r="G906" s="335">
        <f>VLOOKUP(C906,'2.- Base'!$C$6:$G$2390,5,0)</f>
        <v>221.53347570145905</v>
      </c>
      <c r="H906" s="335">
        <f>VLOOKUP(C906,'2.- Base'!J906:N3301,5,0)</f>
        <v>221.53347570145905</v>
      </c>
      <c r="J906" s="335">
        <v>13.104160988509165</v>
      </c>
      <c r="K906" s="335">
        <v>13.647685033176344</v>
      </c>
      <c r="L906" s="441"/>
      <c r="M906" s="451">
        <f t="shared" si="51"/>
        <v>234.63763668996822</v>
      </c>
      <c r="N906" s="451">
        <f t="shared" si="52"/>
        <v>235.1811607346354</v>
      </c>
    </row>
    <row r="907" spans="1:14">
      <c r="A907" s="444">
        <v>44010</v>
      </c>
      <c r="B907" s="52">
        <f>+'2.- Base'!B907</f>
        <v>902</v>
      </c>
      <c r="C907" s="334">
        <f>+'2.- Base'!C907</f>
        <v>44010</v>
      </c>
      <c r="D907" s="81" t="str">
        <f>+'2.- Base'!D907</f>
        <v>Duodenotomía</v>
      </c>
      <c r="E907" s="335">
        <f>+'2.- Base'!G907</f>
        <v>343.12596570145911</v>
      </c>
      <c r="F907" s="335">
        <f>+'2.- Base'!N907</f>
        <v>343.12596570145911</v>
      </c>
      <c r="G907" s="335">
        <f>VLOOKUP(C907,'2.- Base'!$C$6:$G$2390,5,0)</f>
        <v>343.12596570145911</v>
      </c>
      <c r="H907" s="335">
        <f>VLOOKUP(C907,'2.- Base'!J907:N3302,5,0)</f>
        <v>343.12596570145911</v>
      </c>
      <c r="J907" s="335">
        <v>13.104160988509193</v>
      </c>
      <c r="K907" s="335">
        <v>13.647685033176344</v>
      </c>
      <c r="L907" s="441"/>
      <c r="M907" s="451">
        <f t="shared" si="51"/>
        <v>356.2301266899683</v>
      </c>
      <c r="N907" s="451">
        <f t="shared" si="52"/>
        <v>356.77365073463545</v>
      </c>
    </row>
    <row r="908" spans="1:14">
      <c r="A908" s="444">
        <v>44011</v>
      </c>
      <c r="B908" s="52">
        <f>+'2.- Base'!B908</f>
        <v>903</v>
      </c>
      <c r="C908" s="334">
        <f>+'2.- Base'!C908</f>
        <v>44011</v>
      </c>
      <c r="D908" s="81" t="str">
        <f>+'2.- Base'!D908</f>
        <v>Diverticulización duodenal</v>
      </c>
      <c r="E908" s="335">
        <f>+'2.- Base'!G908</f>
        <v>427.52515425364766</v>
      </c>
      <c r="F908" s="335">
        <f>+'2.- Base'!N908</f>
        <v>427.52515425364766</v>
      </c>
      <c r="G908" s="335">
        <f>VLOOKUP(C908,'2.- Base'!$C$6:$G$2390,5,0)</f>
        <v>427.52515425364766</v>
      </c>
      <c r="H908" s="335">
        <f>VLOOKUP(C908,'2.- Base'!J908:N3303,5,0)</f>
        <v>427.52515425364766</v>
      </c>
      <c r="J908" s="335">
        <v>35.516433362951091</v>
      </c>
      <c r="K908" s="335">
        <v>37.038300688019206</v>
      </c>
      <c r="L908" s="441"/>
      <c r="M908" s="451">
        <f t="shared" si="51"/>
        <v>463.04158761659875</v>
      </c>
      <c r="N908" s="451">
        <f t="shared" si="52"/>
        <v>464.56345494166686</v>
      </c>
    </row>
    <row r="909" spans="1:14">
      <c r="A909" s="444">
        <v>44015</v>
      </c>
      <c r="B909" s="52">
        <f>+'2.- Base'!B909</f>
        <v>904</v>
      </c>
      <c r="C909" s="334">
        <f>+'2.- Base'!C909</f>
        <v>44015</v>
      </c>
      <c r="D909" s="81" t="str">
        <f>+'2.- Base'!D909</f>
        <v>Enterostomías</v>
      </c>
      <c r="E909" s="335">
        <f>+'2.- Base'!G909</f>
        <v>350.86596570145906</v>
      </c>
      <c r="F909" s="335">
        <f>+'2.- Base'!N909</f>
        <v>350.86596570145906</v>
      </c>
      <c r="G909" s="335">
        <f>VLOOKUP(C909,'2.- Base'!$C$6:$G$2390,5,0)</f>
        <v>350.86596570145906</v>
      </c>
      <c r="H909" s="335">
        <f>VLOOKUP(C909,'2.- Base'!J909:N3304,5,0)</f>
        <v>350.86596570145906</v>
      </c>
      <c r="J909" s="335">
        <v>13.104160988509193</v>
      </c>
      <c r="K909" s="335">
        <v>13.647685033176344</v>
      </c>
      <c r="L909" s="441"/>
      <c r="M909" s="451">
        <f t="shared" si="51"/>
        <v>363.97012668996825</v>
      </c>
      <c r="N909" s="451">
        <f t="shared" si="52"/>
        <v>364.51365073463541</v>
      </c>
    </row>
    <row r="910" spans="1:14">
      <c r="A910" s="444">
        <v>44020</v>
      </c>
      <c r="B910" s="52">
        <f>+'2.- Base'!B910</f>
        <v>905</v>
      </c>
      <c r="C910" s="334">
        <f>+'2.- Base'!C910</f>
        <v>44020</v>
      </c>
      <c r="D910" s="81" t="str">
        <f>+'2.- Base'!D910</f>
        <v>Enterotomía, intestino diferente a duodeno</v>
      </c>
      <c r="E910" s="335">
        <f>+'2.- Base'!G910</f>
        <v>364.93249712682388</v>
      </c>
      <c r="F910" s="335">
        <f>+'2.- Base'!N910</f>
        <v>364.93249712682388</v>
      </c>
      <c r="G910" s="335">
        <f>VLOOKUP(C910,'2.- Base'!$C$6:$G$2390,5,0)</f>
        <v>364.93249712682388</v>
      </c>
      <c r="H910" s="335">
        <f>VLOOKUP(C910,'2.- Base'!J910:N3305,5,0)</f>
        <v>364.93249712682388</v>
      </c>
      <c r="J910" s="335">
        <v>16.839539717582795</v>
      </c>
      <c r="K910" s="335">
        <v>17.546120975650126</v>
      </c>
      <c r="L910" s="441"/>
      <c r="M910" s="451">
        <f t="shared" si="51"/>
        <v>381.77203684440667</v>
      </c>
      <c r="N910" s="451">
        <f t="shared" si="52"/>
        <v>382.478618102474</v>
      </c>
    </row>
    <row r="911" spans="1:14">
      <c r="A911" s="444">
        <v>44025</v>
      </c>
      <c r="B911" s="52">
        <f>+'2.- Base'!B911</f>
        <v>906</v>
      </c>
      <c r="C911" s="334">
        <f>+'2.- Base'!C911</f>
        <v>44025</v>
      </c>
      <c r="D911" s="81" t="str">
        <f>+'2.- Base'!D911</f>
        <v>Colotomía</v>
      </c>
      <c r="E911" s="335">
        <f>+'2.- Base'!G911</f>
        <v>364.93249712682388</v>
      </c>
      <c r="F911" s="335">
        <f>+'2.- Base'!N911</f>
        <v>364.93249712682388</v>
      </c>
      <c r="G911" s="335">
        <f>VLOOKUP(C911,'2.- Base'!$C$6:$G$2390,5,0)</f>
        <v>364.93249712682388</v>
      </c>
      <c r="H911" s="335">
        <f>VLOOKUP(C911,'2.- Base'!J911:N3306,5,0)</f>
        <v>364.93249712682388</v>
      </c>
      <c r="J911" s="335">
        <v>16.839539717582795</v>
      </c>
      <c r="K911" s="335">
        <v>17.546120975650126</v>
      </c>
      <c r="L911" s="441"/>
      <c r="M911" s="451">
        <f t="shared" si="51"/>
        <v>381.77203684440667</v>
      </c>
      <c r="N911" s="451">
        <f t="shared" si="52"/>
        <v>382.478618102474</v>
      </c>
    </row>
    <row r="912" spans="1:14" ht="25.5">
      <c r="A912" s="444">
        <v>44050</v>
      </c>
      <c r="B912" s="52">
        <f>+'2.- Base'!B912</f>
        <v>907</v>
      </c>
      <c r="C912" s="334">
        <f>+'2.- Base'!C912</f>
        <v>44050</v>
      </c>
      <c r="D912" s="81" t="str">
        <f>+'2.- Base'!D912</f>
        <v>Reducción de vólvulo, intususcepción, hernia interna, mediante laparotomía</v>
      </c>
      <c r="E912" s="335">
        <f>+'2.- Base'!G912</f>
        <v>367.37296079124587</v>
      </c>
      <c r="F912" s="335">
        <f>+'2.- Base'!N912</f>
        <v>367.37296079124587</v>
      </c>
      <c r="G912" s="335">
        <f>VLOOKUP(C912,'2.- Base'!$C$6:$G$2390,5,0)</f>
        <v>367.37296079124587</v>
      </c>
      <c r="H912" s="335">
        <f>VLOOKUP(C912,'2.- Base'!J912:N3307,5,0)</f>
        <v>367.37296079124587</v>
      </c>
      <c r="J912" s="335">
        <v>19.390524235715532</v>
      </c>
      <c r="K912" s="335">
        <v>20.097105493782863</v>
      </c>
      <c r="L912" s="441"/>
      <c r="M912" s="451">
        <f t="shared" si="51"/>
        <v>386.7634850269614</v>
      </c>
      <c r="N912" s="451">
        <f t="shared" si="52"/>
        <v>387.47006628502874</v>
      </c>
    </row>
    <row r="913" spans="1:14" ht="25.5">
      <c r="A913" s="444">
        <v>44055</v>
      </c>
      <c r="B913" s="52">
        <f>+'2.- Base'!B913</f>
        <v>908</v>
      </c>
      <c r="C913" s="334">
        <f>+'2.- Base'!C913</f>
        <v>44055</v>
      </c>
      <c r="D913" s="81" t="str">
        <f>+'2.- Base'!D913</f>
        <v>Corrección de malrotación mediante lisis de bandas duodenales y/o reducción de vólvulo de intestino medio por vía laparoscópica</v>
      </c>
      <c r="E913" s="335" t="s">
        <v>3270</v>
      </c>
      <c r="F913" s="335">
        <f>+'2.- Base'!N913</f>
        <v>359.02246079124575</v>
      </c>
      <c r="G913" s="335" t="str">
        <f>E913</f>
        <v>NC</v>
      </c>
      <c r="H913" s="335">
        <f>VLOOKUP(C913,'2.- Base'!J913:N3308,5,0)</f>
        <v>359.02246079124575</v>
      </c>
      <c r="J913" s="335" t="s">
        <v>3270</v>
      </c>
      <c r="K913" s="335">
        <v>22.797159045653586</v>
      </c>
      <c r="L913" s="441"/>
      <c r="M913" s="335" t="str">
        <f>G913</f>
        <v>NC</v>
      </c>
      <c r="N913" s="451">
        <f t="shared" si="52"/>
        <v>381.81961983689934</v>
      </c>
    </row>
    <row r="914" spans="1:14">
      <c r="A914" s="444">
        <v>44120</v>
      </c>
      <c r="B914" s="52">
        <f>+'2.- Base'!B914</f>
        <v>909</v>
      </c>
      <c r="C914" s="334">
        <f>+'2.- Base'!C914</f>
        <v>44120</v>
      </c>
      <c r="D914" s="81" t="str">
        <f>+'2.- Base'!D914</f>
        <v>Enterectomía, resección del intestino delgado</v>
      </c>
      <c r="E914" s="335" t="s">
        <v>3270</v>
      </c>
      <c r="F914" s="335">
        <f>+'2.- Base'!N914</f>
        <v>227.8600071268238</v>
      </c>
      <c r="G914" s="335" t="str">
        <f>E914</f>
        <v>NC</v>
      </c>
      <c r="H914" s="335">
        <f>VLOOKUP(C914,'2.- Base'!J914:N3309,5,0)</f>
        <v>227.8600071268238</v>
      </c>
      <c r="J914" s="335" t="s">
        <v>3270</v>
      </c>
      <c r="K914" s="335">
        <v>20.246174527520878</v>
      </c>
      <c r="L914" s="441"/>
      <c r="M914" s="335" t="str">
        <f>G914</f>
        <v>NC</v>
      </c>
      <c r="N914" s="451">
        <f t="shared" si="52"/>
        <v>248.10618165434468</v>
      </c>
    </row>
    <row r="915" spans="1:14" ht="25.5">
      <c r="A915" s="444">
        <v>44130</v>
      </c>
      <c r="B915" s="52">
        <f>+'2.- Base'!B915</f>
        <v>910</v>
      </c>
      <c r="C915" s="334">
        <f>+'2.- Base'!C915</f>
        <v>44130</v>
      </c>
      <c r="D915" s="81" t="str">
        <f>+'2.- Base'!D915</f>
        <v>Enteroenterostomía, anastomosis de intestino, con o sin enterostomía cutánea</v>
      </c>
      <c r="E915" s="335" t="s">
        <v>3270</v>
      </c>
      <c r="F915" s="335">
        <f>+'2.- Base'!N915</f>
        <v>227.8600071268238</v>
      </c>
      <c r="G915" s="335" t="str">
        <f>E915</f>
        <v>NC</v>
      </c>
      <c r="H915" s="335">
        <f>VLOOKUP(C915,'2.- Base'!J915:N3310,5,0)</f>
        <v>227.8600071268238</v>
      </c>
      <c r="J915" s="335" t="s">
        <v>3270</v>
      </c>
      <c r="K915" s="335">
        <v>20.246174527520878</v>
      </c>
      <c r="L915" s="441"/>
      <c r="M915" s="335" t="str">
        <f>G915</f>
        <v>NC</v>
      </c>
      <c r="N915" s="451">
        <f t="shared" si="52"/>
        <v>248.10618165434468</v>
      </c>
    </row>
    <row r="916" spans="1:14">
      <c r="A916" s="444">
        <v>44131</v>
      </c>
      <c r="B916" s="52">
        <f>+'2.- Base'!B916</f>
        <v>911</v>
      </c>
      <c r="C916" s="334">
        <f>+'2.- Base'!C916</f>
        <v>44131</v>
      </c>
      <c r="D916" s="81" t="str">
        <f>+'2.- Base'!D916</f>
        <v>Cirugía de duplicación intestinal</v>
      </c>
      <c r="E916" s="335">
        <f>+'2.- Base'!G916</f>
        <v>393.06555997755339</v>
      </c>
      <c r="F916" s="335">
        <f>+'2.- Base'!N916</f>
        <v>393.06555997755339</v>
      </c>
      <c r="G916" s="335">
        <f>VLOOKUP(C916,'2.- Base'!$C$6:$G$2390,5,0)</f>
        <v>393.06555997755339</v>
      </c>
      <c r="H916" s="335">
        <f>VLOOKUP(C916,'2.- Base'!J916:N3311,5,0)</f>
        <v>393.06555997755339</v>
      </c>
      <c r="J916" s="335">
        <v>24.310297175730113</v>
      </c>
      <c r="K916" s="335">
        <v>25.342992860597747</v>
      </c>
      <c r="L916" s="441"/>
      <c r="M916" s="451">
        <f>G916+J916</f>
        <v>417.3758571532835</v>
      </c>
      <c r="N916" s="451">
        <f t="shared" si="52"/>
        <v>418.40855283815114</v>
      </c>
    </row>
    <row r="917" spans="1:14" ht="25.5">
      <c r="A917" s="444">
        <v>44139</v>
      </c>
      <c r="B917" s="52">
        <f>+'2.- Base'!B917</f>
        <v>912</v>
      </c>
      <c r="C917" s="334">
        <f>+'2.- Base'!C917</f>
        <v>44139</v>
      </c>
      <c r="D917" s="81" t="str">
        <f>+'2.- Base'!D917</f>
        <v>Movilización (desmontado) de ángulo esplénico realizado en conjunción con colectomía parcial</v>
      </c>
      <c r="E917" s="335" t="s">
        <v>3270</v>
      </c>
      <c r="F917" s="335">
        <f>+'2.- Base'!N917</f>
        <v>334.77546570145898</v>
      </c>
      <c r="G917" s="335" t="str">
        <f>E917</f>
        <v>NC</v>
      </c>
      <c r="H917" s="335">
        <f>VLOOKUP(C917,'2.- Base'!J917:N3312,5,0)</f>
        <v>334.77546570145898</v>
      </c>
      <c r="J917" s="335" t="s">
        <v>3270</v>
      </c>
      <c r="K917" s="335">
        <v>15.721637617233853</v>
      </c>
      <c r="L917" s="441"/>
      <c r="M917" s="335" t="str">
        <f>G917</f>
        <v>NC</v>
      </c>
      <c r="N917" s="451">
        <f t="shared" si="52"/>
        <v>350.49710331869284</v>
      </c>
    </row>
    <row r="918" spans="1:14">
      <c r="A918" s="444">
        <v>44140</v>
      </c>
      <c r="B918" s="52">
        <f>+'2.- Base'!B918</f>
        <v>913</v>
      </c>
      <c r="C918" s="334">
        <f>+'2.- Base'!C918</f>
        <v>44140</v>
      </c>
      <c r="D918" s="81" t="str">
        <f>+'2.- Base'!D918</f>
        <v>Colectomía parcial</v>
      </c>
      <c r="E918" s="335" t="s">
        <v>3270</v>
      </c>
      <c r="F918" s="335">
        <f>+'2.- Base'!N918</f>
        <v>391.04159140291802</v>
      </c>
      <c r="G918" s="335" t="str">
        <f>E918</f>
        <v>NC</v>
      </c>
      <c r="H918" s="335">
        <f>VLOOKUP(C918,'2.- Base'!J918:N3313,5,0)</f>
        <v>391.04159140291802</v>
      </c>
      <c r="J918" s="335" t="s">
        <v>3270</v>
      </c>
      <c r="K918" s="335">
        <v>33.819785258381955</v>
      </c>
      <c r="L918" s="441"/>
      <c r="M918" s="335" t="str">
        <f>G918</f>
        <v>NC</v>
      </c>
      <c r="N918" s="451">
        <f t="shared" si="52"/>
        <v>424.86137666129997</v>
      </c>
    </row>
    <row r="919" spans="1:14">
      <c r="A919" s="444">
        <v>44150</v>
      </c>
      <c r="B919" s="52">
        <f>+'2.- Base'!B919</f>
        <v>914</v>
      </c>
      <c r="C919" s="334">
        <f>+'2.- Base'!C919</f>
        <v>44150</v>
      </c>
      <c r="D919" s="81" t="str">
        <f>+'2.- Base'!D919</f>
        <v>Colectomía, total, abdominal, sin proctectomía</v>
      </c>
      <c r="E919" s="335" t="s">
        <v>3270</v>
      </c>
      <c r="F919" s="335">
        <f>+'2.- Base'!N919</f>
        <v>360.05700234567894</v>
      </c>
      <c r="G919" s="335" t="str">
        <f>E919</f>
        <v>NC</v>
      </c>
      <c r="H919" s="335">
        <f>VLOOKUP(C919,'2.- Base'!J919:N3314,5,0)</f>
        <v>360.05700234567894</v>
      </c>
      <c r="J919" s="335" t="s">
        <v>3270</v>
      </c>
      <c r="K919" s="335">
        <v>47.393395989243061</v>
      </c>
      <c r="L919" s="441"/>
      <c r="M919" s="335" t="str">
        <f>G919</f>
        <v>NC</v>
      </c>
      <c r="N919" s="451">
        <f t="shared" si="52"/>
        <v>407.450398334922</v>
      </c>
    </row>
    <row r="920" spans="1:14">
      <c r="A920" s="444">
        <v>44155</v>
      </c>
      <c r="B920" s="52">
        <f>+'2.- Base'!B920</f>
        <v>915</v>
      </c>
      <c r="C920" s="334">
        <f>+'2.- Base'!C920</f>
        <v>44155</v>
      </c>
      <c r="D920" s="81" t="str">
        <f>+'2.- Base'!D920</f>
        <v>Colectomía, total, abdominal, con proctectomía</v>
      </c>
      <c r="E920" s="335" t="s">
        <v>3270</v>
      </c>
      <c r="F920" s="335">
        <f>+'2.- Base'!N920</f>
        <v>469.11424852974176</v>
      </c>
      <c r="G920" s="335" t="str">
        <f>E920</f>
        <v>NC</v>
      </c>
      <c r="H920" s="335">
        <f>VLOOKUP(C920,'2.- Base'!J920:N3315,5,0)</f>
        <v>469.11424852974176</v>
      </c>
      <c r="J920" s="335" t="s">
        <v>3270</v>
      </c>
      <c r="K920" s="335">
        <v>56.442469809817112</v>
      </c>
      <c r="L920" s="441"/>
      <c r="M920" s="335" t="str">
        <f>G920</f>
        <v>NC</v>
      </c>
      <c r="N920" s="451">
        <f t="shared" si="52"/>
        <v>525.55671833955887</v>
      </c>
    </row>
    <row r="921" spans="1:14">
      <c r="A921" s="444">
        <v>44180</v>
      </c>
      <c r="B921" s="52">
        <f>+'2.- Base'!B921</f>
        <v>916</v>
      </c>
      <c r="C921" s="334">
        <f>+'2.- Base'!C921</f>
        <v>44180</v>
      </c>
      <c r="D921" s="81" t="str">
        <f>+'2.- Base'!D921</f>
        <v>Enterolisis (liberación de adherencias intestinales) por laparoscopía</v>
      </c>
      <c r="E921" s="335">
        <f>+'2.- Base'!G921</f>
        <v>352.81833663299665</v>
      </c>
      <c r="F921" s="335">
        <f>+'2.- Base'!N921</f>
        <v>352.81833663299665</v>
      </c>
      <c r="G921" s="335">
        <f>VLOOKUP(C921,'2.- Base'!$C$6:$G$2390,5,0)</f>
        <v>352.81833663299665</v>
      </c>
      <c r="H921" s="335">
        <f>VLOOKUP(C921,'2.- Base'!J921:N3316,5,0)</f>
        <v>352.81833663299665</v>
      </c>
      <c r="J921" s="335">
        <v>15.144948603015393</v>
      </c>
      <c r="K921" s="335">
        <v>15.688472647682545</v>
      </c>
      <c r="L921" s="441"/>
      <c r="M921" s="451">
        <f t="shared" ref="M921:M931" si="53">G921+J921</f>
        <v>367.96328523601204</v>
      </c>
      <c r="N921" s="451">
        <f t="shared" si="52"/>
        <v>368.50680928067919</v>
      </c>
    </row>
    <row r="922" spans="1:14">
      <c r="A922" s="444">
        <v>44201</v>
      </c>
      <c r="B922" s="52">
        <f>+'2.- Base'!B922</f>
        <v>917</v>
      </c>
      <c r="C922" s="334">
        <f>+'2.- Base'!C922</f>
        <v>44201</v>
      </c>
      <c r="D922" s="81" t="str">
        <f>+'2.- Base'!D922</f>
        <v>Yeyunostomía por laparoscopía</v>
      </c>
      <c r="E922" s="335">
        <f>+'2.- Base'!G922</f>
        <v>341.90236851430973</v>
      </c>
      <c r="F922" s="335">
        <f>+'2.- Base'!N922</f>
        <v>341.90236851430973</v>
      </c>
      <c r="G922" s="335">
        <f>VLOOKUP(C922,'2.- Base'!$C$6:$G$2390,5,0)</f>
        <v>341.90236851430973</v>
      </c>
      <c r="H922" s="335">
        <f>VLOOKUP(C922,'2.- Base'!J922:N3317,5,0)</f>
        <v>341.90236851430973</v>
      </c>
      <c r="J922" s="335">
        <v>11.960766878490233</v>
      </c>
      <c r="K922" s="335">
        <v>12.38199801310725</v>
      </c>
      <c r="L922" s="441"/>
      <c r="M922" s="451">
        <f t="shared" si="53"/>
        <v>353.86313539279996</v>
      </c>
      <c r="N922" s="451">
        <f t="shared" si="52"/>
        <v>354.28436652741698</v>
      </c>
    </row>
    <row r="923" spans="1:14">
      <c r="A923" s="444">
        <v>44202</v>
      </c>
      <c r="B923" s="52">
        <f>+'2.- Base'!B923</f>
        <v>918</v>
      </c>
      <c r="C923" s="334">
        <f>+'2.- Base'!C923</f>
        <v>44202</v>
      </c>
      <c r="D923" s="81" t="str">
        <f>+'2.- Base'!D923</f>
        <v>Resección instestinal con anastomosis por laparoscopía</v>
      </c>
      <c r="E923" s="335">
        <f>+'2.- Base'!G923</f>
        <v>396.48220910774415</v>
      </c>
      <c r="F923" s="335">
        <f>+'2.- Base'!N923</f>
        <v>396.48220910774415</v>
      </c>
      <c r="G923" s="335">
        <f>VLOOKUP(C923,'2.- Base'!$C$6:$G$2390,5,0)</f>
        <v>396.48220910774415</v>
      </c>
      <c r="H923" s="335">
        <f>VLOOKUP(C923,'2.- Base'!J923:N3318,5,0)</f>
        <v>396.48220910774415</v>
      </c>
      <c r="J923" s="335">
        <v>27.881675501115978</v>
      </c>
      <c r="K923" s="335">
        <v>28.914371185983612</v>
      </c>
      <c r="L923" s="441"/>
      <c r="M923" s="451">
        <f t="shared" si="53"/>
        <v>424.36388460886013</v>
      </c>
      <c r="N923" s="451">
        <f t="shared" si="52"/>
        <v>425.39658029372777</v>
      </c>
    </row>
    <row r="924" spans="1:14">
      <c r="A924" s="444">
        <v>44320</v>
      </c>
      <c r="B924" s="52">
        <f>+'2.- Base'!B924</f>
        <v>919</v>
      </c>
      <c r="C924" s="334">
        <f>+'2.- Base'!C924</f>
        <v>44320</v>
      </c>
      <c r="D924" s="81" t="str">
        <f>+'2.- Base'!D924</f>
        <v>Colostomía o cecostomía con exteriorización a la piel</v>
      </c>
      <c r="E924" s="335">
        <f>+'2.- Base'!G924</f>
        <v>371.96576283950617</v>
      </c>
      <c r="F924" s="335">
        <f>+'2.- Base'!N924</f>
        <v>371.96576283950617</v>
      </c>
      <c r="G924" s="335">
        <f>VLOOKUP(C924,'2.- Base'!$C$6:$G$2390,5,0)</f>
        <v>371.96576283950617</v>
      </c>
      <c r="H924" s="335">
        <f>VLOOKUP(C924,'2.- Base'!J924:N3319,5,0)</f>
        <v>371.96576283950617</v>
      </c>
      <c r="J924" s="335">
        <v>18.707229082119682</v>
      </c>
      <c r="K924" s="335">
        <v>19.495338946887102</v>
      </c>
      <c r="L924" s="441"/>
      <c r="M924" s="451">
        <f t="shared" si="53"/>
        <v>390.67299192162585</v>
      </c>
      <c r="N924" s="451">
        <f t="shared" si="52"/>
        <v>391.46110178639327</v>
      </c>
    </row>
    <row r="925" spans="1:14">
      <c r="A925" s="444">
        <v>44340</v>
      </c>
      <c r="B925" s="52">
        <f>+'2.- Base'!B925</f>
        <v>920</v>
      </c>
      <c r="C925" s="334">
        <f>+'2.- Base'!C925</f>
        <v>44340</v>
      </c>
      <c r="D925" s="81" t="str">
        <f>+'2.- Base'!D925</f>
        <v>Revisión de colostomía simple (liberación de cicatriz superficial)</v>
      </c>
      <c r="E925" s="335">
        <f>+'2.- Base'!G925</f>
        <v>329.7661685634119</v>
      </c>
      <c r="F925" s="335">
        <f>+'2.- Base'!N925</f>
        <v>329.7661685634119</v>
      </c>
      <c r="G925" s="335">
        <f>VLOOKUP(C925,'2.- Base'!$C$6:$G$2390,5,0)</f>
        <v>329.7661685634119</v>
      </c>
      <c r="H925" s="335">
        <f>VLOOKUP(C925,'2.- Base'!J925:N3320,5,0)</f>
        <v>329.7661685634119</v>
      </c>
      <c r="J925" s="335">
        <v>7.5010928948987043</v>
      </c>
      <c r="K925" s="335">
        <v>7.8000311194657002</v>
      </c>
      <c r="L925" s="441"/>
      <c r="M925" s="451">
        <f t="shared" si="53"/>
        <v>337.2672614583106</v>
      </c>
      <c r="N925" s="451">
        <f t="shared" si="52"/>
        <v>337.5661996828776</v>
      </c>
    </row>
    <row r="926" spans="1:14">
      <c r="A926" s="444">
        <v>44361</v>
      </c>
      <c r="B926" s="52">
        <f>+'2.- Base'!B926</f>
        <v>921</v>
      </c>
      <c r="C926" s="334">
        <f>+'2.- Base'!C926</f>
        <v>44361</v>
      </c>
      <c r="D926" s="81" t="str">
        <f>+'2.- Base'!D926</f>
        <v>Biopsia de lesión de intestino delgado</v>
      </c>
      <c r="E926" s="335">
        <f>+'2.- Base'!G926</f>
        <v>43.468098190235686</v>
      </c>
      <c r="F926" s="335">
        <f>+'2.- Base'!N926</f>
        <v>43.468098190235686</v>
      </c>
      <c r="G926" s="335">
        <f>VLOOKUP(C926,'2.- Base'!$C$6:$G$2390,5,0)</f>
        <v>43.468098190235686</v>
      </c>
      <c r="H926" s="335">
        <f>VLOOKUP(C926,'2.- Base'!J926:N3321,5,0)</f>
        <v>43.468098190235686</v>
      </c>
      <c r="J926" s="335">
        <v>4.3256214061108622</v>
      </c>
      <c r="K926" s="335">
        <v>4.4640273265377886</v>
      </c>
      <c r="L926" s="441"/>
      <c r="M926" s="451">
        <f t="shared" si="53"/>
        <v>47.793719596346548</v>
      </c>
      <c r="N926" s="451">
        <f t="shared" si="52"/>
        <v>47.932125516773475</v>
      </c>
    </row>
    <row r="927" spans="1:14" ht="25.5">
      <c r="A927" s="444">
        <v>44602</v>
      </c>
      <c r="B927" s="52">
        <f>+'2.- Base'!B927</f>
        <v>922</v>
      </c>
      <c r="C927" s="334">
        <f>+'2.- Base'!C927</f>
        <v>44602</v>
      </c>
      <c r="D927" s="81" t="str">
        <f>+'2.- Base'!D927</f>
        <v>Sutura de intestino delgado (enterorrafia) por úlcera perforada, divertículo, herida, lesión ó ruptura</v>
      </c>
      <c r="E927" s="335">
        <f>+'2.- Base'!G927</f>
        <v>340.31606713243548</v>
      </c>
      <c r="F927" s="335">
        <f>+'2.- Base'!N927</f>
        <v>340.31606713243548</v>
      </c>
      <c r="G927" s="335">
        <f>VLOOKUP(C927,'2.- Base'!$C$6:$G$2390,5,0)</f>
        <v>340.31606713243548</v>
      </c>
      <c r="H927" s="335">
        <f>VLOOKUP(C927,'2.- Base'!J927:N3322,5,0)</f>
        <v>340.31606713243548</v>
      </c>
      <c r="J927" s="335">
        <v>10.30262694170392</v>
      </c>
      <c r="K927" s="335">
        <v>10.723858076320937</v>
      </c>
      <c r="L927" s="441"/>
      <c r="M927" s="451">
        <f t="shared" si="53"/>
        <v>350.6186940741394</v>
      </c>
      <c r="N927" s="451">
        <f t="shared" si="52"/>
        <v>351.03992520875642</v>
      </c>
    </row>
    <row r="928" spans="1:14" ht="25.5">
      <c r="A928" s="444">
        <v>44604</v>
      </c>
      <c r="B928" s="52">
        <f>+'2.- Base'!B928</f>
        <v>923</v>
      </c>
      <c r="C928" s="334">
        <f>+'2.- Base'!C928</f>
        <v>44604</v>
      </c>
      <c r="D928" s="81" t="str">
        <f>+'2.- Base'!D928</f>
        <v>Sutura del intestino grueso (colorrafía) por úlcera perforada, divertículo, herida, lesión ó ruptura</v>
      </c>
      <c r="E928" s="335">
        <f>+'2.- Base'!G928</f>
        <v>340.31606713243548</v>
      </c>
      <c r="F928" s="335">
        <f>+'2.- Base'!N928</f>
        <v>340.31606713243548</v>
      </c>
      <c r="G928" s="335">
        <f>VLOOKUP(C928,'2.- Base'!$C$6:$G$2390,5,0)</f>
        <v>340.31606713243548</v>
      </c>
      <c r="H928" s="335">
        <f>VLOOKUP(C928,'2.- Base'!J928:N3323,5,0)</f>
        <v>340.31606713243548</v>
      </c>
      <c r="J928" s="335">
        <v>10.30262694170392</v>
      </c>
      <c r="K928" s="335">
        <v>10.723858076320937</v>
      </c>
      <c r="L928" s="441"/>
      <c r="M928" s="451">
        <f t="shared" si="53"/>
        <v>350.6186940741394</v>
      </c>
      <c r="N928" s="451">
        <f t="shared" si="52"/>
        <v>351.03992520875642</v>
      </c>
    </row>
    <row r="929" spans="1:14" ht="25.5">
      <c r="A929" s="444">
        <v>44615</v>
      </c>
      <c r="B929" s="52">
        <f>+'2.- Base'!B929</f>
        <v>924</v>
      </c>
      <c r="C929" s="334">
        <f>+'2.- Base'!C929</f>
        <v>44615</v>
      </c>
      <c r="D929" s="81" t="str">
        <f>+'2.- Base'!D929</f>
        <v>Corrección plástica de estrechez intestinal (enterotomía y enterorrafía) con o sin dilatación, por obstrucción intestinal</v>
      </c>
      <c r="E929" s="335">
        <f>+'2.- Base'!G929</f>
        <v>364.93249712682388</v>
      </c>
      <c r="F929" s="335">
        <f>+'2.- Base'!N929</f>
        <v>364.93249712682388</v>
      </c>
      <c r="G929" s="335">
        <f>VLOOKUP(C929,'2.- Base'!$C$6:$G$2390,5,0)</f>
        <v>364.93249712682388</v>
      </c>
      <c r="H929" s="335">
        <f>VLOOKUP(C929,'2.- Base'!J929:N3324,5,0)</f>
        <v>364.93249712682388</v>
      </c>
      <c r="J929" s="335">
        <v>16.839539717582795</v>
      </c>
      <c r="K929" s="335">
        <v>17.546120975650126</v>
      </c>
      <c r="L929" s="441"/>
      <c r="M929" s="451">
        <f t="shared" si="53"/>
        <v>381.77203684440667</v>
      </c>
      <c r="N929" s="451">
        <f t="shared" si="52"/>
        <v>382.478618102474</v>
      </c>
    </row>
    <row r="930" spans="1:14">
      <c r="A930" s="444">
        <v>44620</v>
      </c>
      <c r="B930" s="52">
        <f>+'2.- Base'!B930</f>
        <v>925</v>
      </c>
      <c r="C930" s="334">
        <f>+'2.- Base'!C930</f>
        <v>44620</v>
      </c>
      <c r="D930" s="81" t="str">
        <f>+'2.- Base'!D930</f>
        <v>Cierre de enterostomía, intestino grueso o delgado</v>
      </c>
      <c r="E930" s="335">
        <f>+'2.- Base'!G930</f>
        <v>340.31606713243548</v>
      </c>
      <c r="F930" s="335">
        <f>+'2.- Base'!N930</f>
        <v>340.31606713243548</v>
      </c>
      <c r="G930" s="335">
        <f>VLOOKUP(C930,'2.- Base'!$C$6:$G$2390,5,0)</f>
        <v>340.31606713243548</v>
      </c>
      <c r="H930" s="335">
        <f>VLOOKUP(C930,'2.- Base'!J930:N3325,5,0)</f>
        <v>340.31606713243548</v>
      </c>
      <c r="J930" s="335">
        <v>10.30262694170392</v>
      </c>
      <c r="K930" s="335">
        <v>10.723858076320937</v>
      </c>
      <c r="L930" s="441"/>
      <c r="M930" s="451">
        <f t="shared" si="53"/>
        <v>350.6186940741394</v>
      </c>
      <c r="N930" s="451">
        <f t="shared" si="52"/>
        <v>351.03992520875642</v>
      </c>
    </row>
    <row r="931" spans="1:14">
      <c r="A931" s="444">
        <v>44650</v>
      </c>
      <c r="B931" s="52">
        <f>+'2.- Base'!B931</f>
        <v>926</v>
      </c>
      <c r="C931" s="334">
        <f>+'2.- Base'!C931</f>
        <v>44650</v>
      </c>
      <c r="D931" s="81" t="str">
        <f>+'2.- Base'!D931</f>
        <v>Cierre de fístula enteroentérica o enterocólica</v>
      </c>
      <c r="E931" s="335">
        <f>+'2.- Base'!G931</f>
        <v>350.86596570145906</v>
      </c>
      <c r="F931" s="335">
        <f>+'2.- Base'!N931</f>
        <v>350.86596570145906</v>
      </c>
      <c r="G931" s="335">
        <f>VLOOKUP(C931,'2.- Base'!$C$6:$G$2390,5,0)</f>
        <v>350.86596570145906</v>
      </c>
      <c r="H931" s="335">
        <f>VLOOKUP(C931,'2.- Base'!J931:N3326,5,0)</f>
        <v>350.86596570145906</v>
      </c>
      <c r="J931" s="335">
        <v>13.104160988509193</v>
      </c>
      <c r="K931" s="335">
        <v>13.647685033176344</v>
      </c>
      <c r="L931" s="441"/>
      <c r="M931" s="451">
        <f t="shared" si="53"/>
        <v>363.97012668996825</v>
      </c>
      <c r="N931" s="451">
        <f t="shared" si="52"/>
        <v>364.51365073463541</v>
      </c>
    </row>
    <row r="932" spans="1:14">
      <c r="A932" s="444">
        <v>44660</v>
      </c>
      <c r="B932" s="52">
        <f>+'2.- Base'!B932</f>
        <v>927</v>
      </c>
      <c r="C932" s="334">
        <f>+'2.- Base'!C932</f>
        <v>44660</v>
      </c>
      <c r="D932" s="81" t="str">
        <f>+'2.- Base'!D932</f>
        <v>Cierre de fístula enterovesical</v>
      </c>
      <c r="E932" s="335" t="s">
        <v>3270</v>
      </c>
      <c r="F932" s="335">
        <f>+'2.- Base'!N932</f>
        <v>259.53344903479234</v>
      </c>
      <c r="G932" s="335" t="str">
        <f>E932</f>
        <v>NC</v>
      </c>
      <c r="H932" s="335">
        <f>VLOOKUP(C932,'2.- Base'!J932:N3327,5,0)</f>
        <v>259.53344903479234</v>
      </c>
      <c r="J932" s="335" t="s">
        <v>3270</v>
      </c>
      <c r="K932" s="335">
        <v>15.721637617233853</v>
      </c>
      <c r="L932" s="441"/>
      <c r="M932" s="335" t="str">
        <f>G932</f>
        <v>NC</v>
      </c>
      <c r="N932" s="451">
        <f t="shared" si="52"/>
        <v>275.25508665202619</v>
      </c>
    </row>
    <row r="933" spans="1:14">
      <c r="A933" s="444">
        <v>44680</v>
      </c>
      <c r="B933" s="52">
        <f>+'2.- Base'!B933</f>
        <v>928</v>
      </c>
      <c r="C933" s="334">
        <f>+'2.- Base'!C933</f>
        <v>44680</v>
      </c>
      <c r="D933" s="81" t="str">
        <f>+'2.- Base'!D933</f>
        <v>Plicatura intestinal</v>
      </c>
      <c r="E933" s="335">
        <f>+'2.- Base'!G933</f>
        <v>171.3062418630752</v>
      </c>
      <c r="F933" s="335">
        <f>+'2.- Base'!N933</f>
        <v>171.3062418630752</v>
      </c>
      <c r="G933" s="335">
        <f>VLOOKUP(C933,'2.- Base'!$C$6:$G$2390,5,0)</f>
        <v>171.3062418630752</v>
      </c>
      <c r="H933" s="335">
        <f>VLOOKUP(C933,'2.- Base'!J933:N3328,5,0)</f>
        <v>171.3062418630752</v>
      </c>
      <c r="J933" s="335">
        <v>49.497046798509615</v>
      </c>
      <c r="K933" s="335">
        <v>51.677985097424028</v>
      </c>
      <c r="L933" s="441"/>
      <c r="M933" s="451">
        <f t="shared" ref="M933:M943" si="54">G933+J933</f>
        <v>220.80328866158482</v>
      </c>
      <c r="N933" s="451">
        <f t="shared" si="52"/>
        <v>222.98422696049923</v>
      </c>
    </row>
    <row r="934" spans="1:14">
      <c r="A934" s="444">
        <v>44725</v>
      </c>
      <c r="B934" s="52">
        <f>+'2.- Base'!B934</f>
        <v>929</v>
      </c>
      <c r="C934" s="334">
        <f>+'2.- Base'!C934</f>
        <v>44725</v>
      </c>
      <c r="D934" s="81" t="str">
        <f>+'2.- Base'!D934</f>
        <v>Cierre de colostomía por vía laparoscópica</v>
      </c>
      <c r="E934" s="335">
        <f>+'2.- Base'!G934</f>
        <v>418.31414534511782</v>
      </c>
      <c r="F934" s="335">
        <f>+'2.- Base'!N934</f>
        <v>418.31414534511782</v>
      </c>
      <c r="G934" s="335">
        <f>VLOOKUP(C934,'2.- Base'!$C$6:$G$2390,5,0)</f>
        <v>418.31414534511782</v>
      </c>
      <c r="H934" s="335">
        <f>VLOOKUP(C934,'2.- Base'!J934:N3329,5,0)</f>
        <v>418.31414534511782</v>
      </c>
      <c r="J934" s="335">
        <v>34.250038950166299</v>
      </c>
      <c r="K934" s="335">
        <v>35.527320455134202</v>
      </c>
      <c r="L934" s="441"/>
      <c r="M934" s="451">
        <f t="shared" si="54"/>
        <v>452.56418429528412</v>
      </c>
      <c r="N934" s="451">
        <f t="shared" si="52"/>
        <v>453.84146580025202</v>
      </c>
    </row>
    <row r="935" spans="1:14" ht="25.5">
      <c r="A935" s="444">
        <v>44800</v>
      </c>
      <c r="B935" s="52">
        <f>+'2.- Base'!B935</f>
        <v>930</v>
      </c>
      <c r="C935" s="334">
        <f>+'2.- Base'!C935</f>
        <v>44800</v>
      </c>
      <c r="D935" s="81" t="str">
        <f>+'2.- Base'!D935</f>
        <v>Excisión de divertículo de Meckel (Diverticulectomía) o conducto onfalomesentérico</v>
      </c>
      <c r="E935" s="335">
        <f>+'2.- Base'!G935</f>
        <v>350.86596570145906</v>
      </c>
      <c r="F935" s="335">
        <f>+'2.- Base'!N935</f>
        <v>350.86596570145906</v>
      </c>
      <c r="G935" s="335">
        <f>VLOOKUP(C935,'2.- Base'!$C$6:$G$2390,5,0)</f>
        <v>350.86596570145906</v>
      </c>
      <c r="H935" s="335">
        <f>VLOOKUP(C935,'2.- Base'!J935:N3330,5,0)</f>
        <v>350.86596570145906</v>
      </c>
      <c r="J935" s="335">
        <v>13.104160988509193</v>
      </c>
      <c r="K935" s="335">
        <v>13.647685033176344</v>
      </c>
      <c r="L935" s="441"/>
      <c r="M935" s="451">
        <f t="shared" si="54"/>
        <v>363.97012668996825</v>
      </c>
      <c r="N935" s="451">
        <f t="shared" si="52"/>
        <v>364.51365073463541</v>
      </c>
    </row>
    <row r="936" spans="1:14">
      <c r="A936" s="444">
        <v>44950</v>
      </c>
      <c r="B936" s="52">
        <f>+'2.- Base'!B936</f>
        <v>931</v>
      </c>
      <c r="C936" s="334">
        <f>+'2.- Base'!C936</f>
        <v>44950</v>
      </c>
      <c r="D936" s="81" t="str">
        <f>+'2.- Base'!D936</f>
        <v xml:space="preserve">Apendicectomía </v>
      </c>
      <c r="E936" s="335">
        <f>+'2.- Base'!G936</f>
        <v>136.73562808641972</v>
      </c>
      <c r="F936" s="335">
        <f>+'2.- Base'!N936</f>
        <v>136.73562808641972</v>
      </c>
      <c r="G936" s="335">
        <f>VLOOKUP(C936,'2.- Base'!$C$6:$G$2390,5,0)</f>
        <v>136.73562808641972</v>
      </c>
      <c r="H936" s="335">
        <f>VLOOKUP(C936,'2.- Base'!J936:N3331,5,0)</f>
        <v>136.73562808641972</v>
      </c>
      <c r="J936" s="335">
        <v>8.899456623063287</v>
      </c>
      <c r="K936" s="335">
        <v>9.2678583627447608</v>
      </c>
      <c r="L936" s="441"/>
      <c r="M936" s="451">
        <f t="shared" si="54"/>
        <v>145.63508470948301</v>
      </c>
      <c r="N936" s="451">
        <f t="shared" si="52"/>
        <v>146.00348644916448</v>
      </c>
    </row>
    <row r="937" spans="1:14">
      <c r="A937" s="444">
        <v>44951</v>
      </c>
      <c r="B937" s="52">
        <f>+'2.- Base'!B937</f>
        <v>932</v>
      </c>
      <c r="C937" s="334">
        <f>+'2.- Base'!C937</f>
        <v>44951</v>
      </c>
      <c r="D937" s="81" t="str">
        <f>+'2.- Base'!D937</f>
        <v>Apendicectomía con drenaje</v>
      </c>
      <c r="E937" s="335">
        <f>+'2.- Base'!G937</f>
        <v>340.31606713243548</v>
      </c>
      <c r="F937" s="335">
        <f>+'2.- Base'!N937</f>
        <v>340.31606713243548</v>
      </c>
      <c r="G937" s="335">
        <f>VLOOKUP(C937,'2.- Base'!$C$6:$G$2390,5,0)</f>
        <v>340.31606713243548</v>
      </c>
      <c r="H937" s="335">
        <f>VLOOKUP(C937,'2.- Base'!J937:N3332,5,0)</f>
        <v>340.31606713243548</v>
      </c>
      <c r="J937" s="335">
        <v>10.30262694170392</v>
      </c>
      <c r="K937" s="335">
        <v>10.723858076320937</v>
      </c>
      <c r="L937" s="441"/>
      <c r="M937" s="451">
        <f t="shared" si="54"/>
        <v>350.6186940741394</v>
      </c>
      <c r="N937" s="451">
        <f t="shared" si="52"/>
        <v>351.03992520875642</v>
      </c>
    </row>
    <row r="938" spans="1:14">
      <c r="A938" s="444">
        <v>44952</v>
      </c>
      <c r="B938" s="52">
        <f>+'2.- Base'!B938</f>
        <v>933</v>
      </c>
      <c r="C938" s="334">
        <f>+'2.- Base'!C938</f>
        <v>44952</v>
      </c>
      <c r="D938" s="81" t="str">
        <f>+'2.- Base'!D938</f>
        <v>Drenaje de absceso apendicular sin apendicectomía</v>
      </c>
      <c r="E938" s="335">
        <f>+'2.- Base'!G938</f>
        <v>340.31606713243548</v>
      </c>
      <c r="F938" s="335">
        <f>+'2.- Base'!N938</f>
        <v>340.31606713243548</v>
      </c>
      <c r="G938" s="335">
        <f>VLOOKUP(C938,'2.- Base'!$C$6:$G$2390,5,0)</f>
        <v>340.31606713243548</v>
      </c>
      <c r="H938" s="335">
        <f>VLOOKUP(C938,'2.- Base'!J938:N3333,5,0)</f>
        <v>340.31606713243548</v>
      </c>
      <c r="J938" s="335">
        <v>10.30262694170392</v>
      </c>
      <c r="K938" s="335">
        <v>10.723858076320937</v>
      </c>
      <c r="L938" s="441"/>
      <c r="M938" s="451">
        <f t="shared" si="54"/>
        <v>350.6186940741394</v>
      </c>
      <c r="N938" s="451">
        <f t="shared" si="52"/>
        <v>351.03992520875642</v>
      </c>
    </row>
    <row r="939" spans="1:14" ht="25.5">
      <c r="A939" s="444">
        <v>44960</v>
      </c>
      <c r="B939" s="52">
        <f>+'2.- Base'!B939</f>
        <v>934</v>
      </c>
      <c r="C939" s="334">
        <f>+'2.- Base'!C939</f>
        <v>44960</v>
      </c>
      <c r="D939" s="81" t="str">
        <f>+'2.- Base'!D939</f>
        <v>Apendicectomía por apéndice con ruptura de absceso o peritonitis generalizada</v>
      </c>
      <c r="E939" s="335">
        <f>+'2.- Base'!G939</f>
        <v>350.86596570145906</v>
      </c>
      <c r="F939" s="335">
        <f>+'2.- Base'!N939</f>
        <v>350.86596570145906</v>
      </c>
      <c r="G939" s="335">
        <f>VLOOKUP(C939,'2.- Base'!$C$6:$G$2390,5,0)</f>
        <v>350.86596570145906</v>
      </c>
      <c r="H939" s="335">
        <f>VLOOKUP(C939,'2.- Base'!J939:N3334,5,0)</f>
        <v>350.86596570145906</v>
      </c>
      <c r="J939" s="335">
        <v>13.104160988509193</v>
      </c>
      <c r="K939" s="335">
        <v>13.647685033176344</v>
      </c>
      <c r="L939" s="441"/>
      <c r="M939" s="451">
        <f t="shared" si="54"/>
        <v>363.97012668996825</v>
      </c>
      <c r="N939" s="451">
        <f t="shared" si="52"/>
        <v>364.51365073463541</v>
      </c>
    </row>
    <row r="940" spans="1:14">
      <c r="A940" s="444">
        <v>44962</v>
      </c>
      <c r="B940" s="52">
        <f>+'2.- Base'!B940</f>
        <v>935</v>
      </c>
      <c r="C940" s="334">
        <f>+'2.- Base'!C940</f>
        <v>44962</v>
      </c>
      <c r="D940" s="81" t="str">
        <f>+'2.- Base'!D940</f>
        <v>Apendicectomía con lavado de cavidad peritoneal con o sin drenaje</v>
      </c>
      <c r="E940" s="335">
        <f>+'2.- Base'!G940</f>
        <v>350.86596570145906</v>
      </c>
      <c r="F940" s="335">
        <f>+'2.- Base'!N940</f>
        <v>350.86596570145906</v>
      </c>
      <c r="G940" s="335">
        <f>VLOOKUP(C940,'2.- Base'!$C$6:$G$2390,5,0)</f>
        <v>350.86596570145906</v>
      </c>
      <c r="H940" s="335">
        <f>VLOOKUP(C940,'2.- Base'!J940:N3335,5,0)</f>
        <v>350.86596570145906</v>
      </c>
      <c r="J940" s="335">
        <v>13.104160988509193</v>
      </c>
      <c r="K940" s="335">
        <v>13.647685033176344</v>
      </c>
      <c r="L940" s="441"/>
      <c r="M940" s="451">
        <f t="shared" si="54"/>
        <v>363.97012668996825</v>
      </c>
      <c r="N940" s="451">
        <f t="shared" si="52"/>
        <v>364.51365073463541</v>
      </c>
    </row>
    <row r="941" spans="1:14">
      <c r="A941" s="444">
        <v>44970</v>
      </c>
      <c r="B941" s="52">
        <f>+'2.- Base'!B941</f>
        <v>936</v>
      </c>
      <c r="C941" s="334">
        <f>+'2.- Base'!C941</f>
        <v>44970</v>
      </c>
      <c r="D941" s="81" t="str">
        <f>+'2.- Base'!D941</f>
        <v>Apendicectomía laparoscópica</v>
      </c>
      <c r="E941" s="335">
        <f>+'2.- Base'!G941</f>
        <v>255.25522247474751</v>
      </c>
      <c r="F941" s="335">
        <f>+'2.- Base'!N941</f>
        <v>255.25522247474751</v>
      </c>
      <c r="G941" s="335">
        <f>VLOOKUP(C941,'2.- Base'!$C$6:$G$2390,5,0)</f>
        <v>255.25522247474751</v>
      </c>
      <c r="H941" s="335">
        <f>VLOOKUP(C941,'2.- Base'!J941:N3336,5,0)</f>
        <v>255.25522247474751</v>
      </c>
      <c r="J941" s="335">
        <v>11.420232460173253</v>
      </c>
      <c r="K941" s="335">
        <v>11.832842408616585</v>
      </c>
      <c r="L941" s="441"/>
      <c r="M941" s="451">
        <f t="shared" si="54"/>
        <v>266.67545493492077</v>
      </c>
      <c r="N941" s="451">
        <f t="shared" si="52"/>
        <v>267.0880648833641</v>
      </c>
    </row>
    <row r="942" spans="1:14">
      <c r="A942" s="444">
        <v>45000</v>
      </c>
      <c r="B942" s="52">
        <f>+'2.- Base'!B942</f>
        <v>937</v>
      </c>
      <c r="C942" s="334">
        <f>+'2.- Base'!C942</f>
        <v>45000</v>
      </c>
      <c r="D942" s="81" t="str">
        <f>+'2.- Base'!D942</f>
        <v>Drenaje transrrectal de absceso pélvico</v>
      </c>
      <c r="E942" s="335">
        <f>+'2.- Base'!G942</f>
        <v>253.79094427609431</v>
      </c>
      <c r="F942" s="335">
        <f>+'2.- Base'!N942</f>
        <v>253.79094427609431</v>
      </c>
      <c r="G942" s="335">
        <f>VLOOKUP(C942,'2.- Base'!$C$6:$G$2390,5,0)</f>
        <v>253.79094427609431</v>
      </c>
      <c r="H942" s="335">
        <f>VLOOKUP(C942,'2.- Base'!J942:N3337,5,0)</f>
        <v>253.79094427609431</v>
      </c>
      <c r="J942" s="335">
        <v>9.8896417492936166</v>
      </c>
      <c r="K942" s="335">
        <v>10.302251697736949</v>
      </c>
      <c r="L942" s="441"/>
      <c r="M942" s="451">
        <f t="shared" si="54"/>
        <v>263.68058602538792</v>
      </c>
      <c r="N942" s="451">
        <f t="shared" si="52"/>
        <v>264.09319597383126</v>
      </c>
    </row>
    <row r="943" spans="1:14">
      <c r="A943" s="444">
        <v>45100</v>
      </c>
      <c r="B943" s="52">
        <f>+'2.- Base'!B943</f>
        <v>938</v>
      </c>
      <c r="C943" s="334">
        <f>+'2.- Base'!C943</f>
        <v>45100</v>
      </c>
      <c r="D943" s="81" t="str">
        <f>+'2.- Base'!D943</f>
        <v>Biopsia de la pared anorrectal, abordaje anal (ejm. megacolon congénito)</v>
      </c>
      <c r="E943" s="335">
        <f>+'2.- Base'!G943</f>
        <v>19.656444276094277</v>
      </c>
      <c r="F943" s="335">
        <f>+'2.- Base'!N943</f>
        <v>19.656444276094277</v>
      </c>
      <c r="G943" s="335">
        <f>VLOOKUP(C943,'2.- Base'!$C$6:$G$2390,5,0)</f>
        <v>19.656444276094277</v>
      </c>
      <c r="H943" s="335">
        <f>VLOOKUP(C943,'2.- Base'!J943:N3338,5,0)</f>
        <v>19.656444276094277</v>
      </c>
      <c r="J943" s="335">
        <v>9.3687822594355197</v>
      </c>
      <c r="K943" s="335">
        <v>9.7492490907025449</v>
      </c>
      <c r="L943" s="441"/>
      <c r="M943" s="451">
        <f t="shared" si="54"/>
        <v>29.025226535529796</v>
      </c>
      <c r="N943" s="451">
        <f t="shared" si="52"/>
        <v>29.405693366796822</v>
      </c>
    </row>
    <row r="944" spans="1:14">
      <c r="A944" s="444">
        <v>45110</v>
      </c>
      <c r="B944" s="52">
        <f>+'2.- Base'!B944</f>
        <v>939</v>
      </c>
      <c r="C944" s="334">
        <f>+'2.- Base'!C944</f>
        <v>45110</v>
      </c>
      <c r="D944" s="81" t="str">
        <f>+'2.- Base'!D944</f>
        <v>Proctectomía: completa, combinada abdóminoperineal, con colostomía</v>
      </c>
      <c r="E944" s="335" t="s">
        <v>3270</v>
      </c>
      <c r="F944" s="335">
        <f>+'2.- Base'!N944</f>
        <v>213.46704331088657</v>
      </c>
      <c r="G944" s="335" t="str">
        <f>E944</f>
        <v>NC</v>
      </c>
      <c r="H944" s="335">
        <f>VLOOKUP(C944,'2.- Base'!J944:N3339,5,0)</f>
        <v>213.46704331088657</v>
      </c>
      <c r="J944" s="335" t="s">
        <v>3270</v>
      </c>
      <c r="K944" s="335">
        <v>29.295248348094958</v>
      </c>
      <c r="L944" s="441"/>
      <c r="M944" s="335" t="str">
        <f>G944</f>
        <v>NC</v>
      </c>
      <c r="N944" s="451">
        <f t="shared" si="52"/>
        <v>242.76229165898152</v>
      </c>
    </row>
    <row r="945" spans="1:14">
      <c r="A945" s="444">
        <v>45114</v>
      </c>
      <c r="B945" s="52">
        <f>+'2.- Base'!B945</f>
        <v>940</v>
      </c>
      <c r="C945" s="334">
        <f>+'2.- Base'!C945</f>
        <v>45114</v>
      </c>
      <c r="D945" s="81" t="str">
        <f>+'2.- Base'!D945</f>
        <v>Proctectomía parcial, con anastomosis; abordajes abdominal y transacral</v>
      </c>
      <c r="E945" s="335" t="s">
        <v>3270</v>
      </c>
      <c r="F945" s="335">
        <f>+'2.- Base'!N945</f>
        <v>212.73524617283942</v>
      </c>
      <c r="G945" s="335" t="str">
        <f>E945</f>
        <v>NC</v>
      </c>
      <c r="H945" s="335">
        <f>VLOOKUP(C945,'2.- Base'!J945:N3340,5,0)</f>
        <v>212.73524617283942</v>
      </c>
      <c r="J945" s="335" t="s">
        <v>3270</v>
      </c>
      <c r="K945" s="335">
        <v>22.508442982664405</v>
      </c>
      <c r="L945" s="441"/>
      <c r="M945" s="335" t="str">
        <f>G945</f>
        <v>NC</v>
      </c>
      <c r="N945" s="451">
        <f t="shared" si="52"/>
        <v>235.24368915550383</v>
      </c>
    </row>
    <row r="946" spans="1:14" ht="25.5">
      <c r="A946" s="444">
        <v>45120</v>
      </c>
      <c r="B946" s="52">
        <f>+'2.- Base'!B946</f>
        <v>941</v>
      </c>
      <c r="C946" s="334">
        <f>+'2.- Base'!C946</f>
        <v>45120</v>
      </c>
      <c r="D946" s="81" t="str">
        <f>+'2.- Base'!D946</f>
        <v>Proctectomía, completa (por megacolon congénito), abordajes abdominal y perineal</v>
      </c>
      <c r="E946" s="335" t="s">
        <v>3270</v>
      </c>
      <c r="F946" s="335">
        <f>+'2.- Base'!N946</f>
        <v>359.5691375869809</v>
      </c>
      <c r="G946" s="335" t="str">
        <f>E946</f>
        <v>NC</v>
      </c>
      <c r="H946" s="335">
        <f>VLOOKUP(C946,'2.- Base'!J946:N3341,5,0)</f>
        <v>359.5691375869809</v>
      </c>
      <c r="J946" s="335" t="s">
        <v>3270</v>
      </c>
      <c r="K946" s="335">
        <v>42.86885907895595</v>
      </c>
      <c r="L946" s="441"/>
      <c r="M946" s="335" t="str">
        <f>G946</f>
        <v>NC</v>
      </c>
      <c r="N946" s="451">
        <f t="shared" si="52"/>
        <v>402.43799666593685</v>
      </c>
    </row>
    <row r="947" spans="1:14">
      <c r="A947" s="444">
        <v>45130</v>
      </c>
      <c r="B947" s="52">
        <f>+'2.- Base'!B947</f>
        <v>942</v>
      </c>
      <c r="C947" s="334">
        <f>+'2.- Base'!C947</f>
        <v>45130</v>
      </c>
      <c r="D947" s="81" t="str">
        <f>+'2.- Base'!D947</f>
        <v>Excisión de prolapso rectal, con anastomosis; abordaje perineal</v>
      </c>
      <c r="E947" s="335">
        <f>+'2.- Base'!G947</f>
        <v>219.98805046576879</v>
      </c>
      <c r="F947" s="335">
        <f>+'2.- Base'!N947</f>
        <v>219.98805046576879</v>
      </c>
      <c r="G947" s="335">
        <f>VLOOKUP(C947,'2.- Base'!$C$6:$G$2390,5,0)</f>
        <v>219.98805046576879</v>
      </c>
      <c r="H947" s="335">
        <f>VLOOKUP(C947,'2.- Base'!J947:N3342,5,0)</f>
        <v>219.98805046576879</v>
      </c>
      <c r="J947" s="335">
        <v>10.302626941703949</v>
      </c>
      <c r="K947" s="335">
        <v>10.723858076320994</v>
      </c>
      <c r="L947" s="441"/>
      <c r="M947" s="451">
        <f t="shared" ref="M947:M975" si="55">G947+J947</f>
        <v>230.29067740747274</v>
      </c>
      <c r="N947" s="451">
        <f t="shared" si="52"/>
        <v>230.71190854208979</v>
      </c>
    </row>
    <row r="948" spans="1:14" ht="25.5">
      <c r="A948" s="444">
        <v>45160</v>
      </c>
      <c r="B948" s="52">
        <f>+'2.- Base'!B948</f>
        <v>943</v>
      </c>
      <c r="C948" s="334">
        <f>+'2.- Base'!C948</f>
        <v>45160</v>
      </c>
      <c r="D948" s="81" t="str">
        <f>+'2.- Base'!D948</f>
        <v>Excisión de tumor rectal mediante proctotomía, abordajes transacral ó transcoccígeo</v>
      </c>
      <c r="E948" s="335">
        <f>+'2.- Base'!G948</f>
        <v>220.35394903479238</v>
      </c>
      <c r="F948" s="335">
        <f>+'2.- Base'!N948</f>
        <v>220.35394903479238</v>
      </c>
      <c r="G948" s="335">
        <f>VLOOKUP(C948,'2.- Base'!$C$6:$G$2390,5,0)</f>
        <v>220.35394903479238</v>
      </c>
      <c r="H948" s="335">
        <f>VLOOKUP(C948,'2.- Base'!J948:N3343,5,0)</f>
        <v>220.35394903479238</v>
      </c>
      <c r="J948" s="335">
        <v>13.104160988509165</v>
      </c>
      <c r="K948" s="335">
        <v>13.647685033176344</v>
      </c>
      <c r="L948" s="441"/>
      <c r="M948" s="451">
        <f t="shared" si="55"/>
        <v>233.45811002330154</v>
      </c>
      <c r="N948" s="451">
        <f t="shared" si="52"/>
        <v>234.00163406796872</v>
      </c>
    </row>
    <row r="949" spans="1:14">
      <c r="A949" s="444">
        <v>45300</v>
      </c>
      <c r="B949" s="52">
        <f>+'2.- Base'!B949</f>
        <v>944</v>
      </c>
      <c r="C949" s="334">
        <f>+'2.- Base'!C949</f>
        <v>45300</v>
      </c>
      <c r="D949" s="81" t="str">
        <f>+'2.- Base'!D949</f>
        <v>Proctosigmoidoscopía</v>
      </c>
      <c r="E949" s="335">
        <f>+'2.- Base'!G949</f>
        <v>43.468098190235686</v>
      </c>
      <c r="F949" s="335">
        <f>+'2.- Base'!N949</f>
        <v>43.468098190235686</v>
      </c>
      <c r="G949" s="335">
        <f>VLOOKUP(C949,'2.- Base'!$C$6:$G$2390,5,0)</f>
        <v>43.468098190235686</v>
      </c>
      <c r="H949" s="335">
        <f>VLOOKUP(C949,'2.- Base'!J949:N3344,5,0)</f>
        <v>43.468098190235686</v>
      </c>
      <c r="J949" s="335">
        <v>2.9568623397528384</v>
      </c>
      <c r="K949" s="335">
        <v>3.0952682601797576</v>
      </c>
      <c r="L949" s="441"/>
      <c r="M949" s="451">
        <f t="shared" si="55"/>
        <v>46.424960529988525</v>
      </c>
      <c r="N949" s="451">
        <f t="shared" si="52"/>
        <v>46.563366450415444</v>
      </c>
    </row>
    <row r="950" spans="1:14">
      <c r="A950" s="444">
        <v>45356</v>
      </c>
      <c r="B950" s="52">
        <f>+'2.- Base'!B950</f>
        <v>945</v>
      </c>
      <c r="C950" s="334">
        <f>+'2.- Base'!C950</f>
        <v>45356</v>
      </c>
      <c r="D950" s="81" t="str">
        <f>+'2.- Base'!D950</f>
        <v>Fibrocolonoscopía derecha</v>
      </c>
      <c r="E950" s="335">
        <f>+'2.- Base'!G950</f>
        <v>43.468098190235686</v>
      </c>
      <c r="F950" s="335">
        <f>+'2.- Base'!N950</f>
        <v>43.468098190235686</v>
      </c>
      <c r="G950" s="335">
        <f>VLOOKUP(C950,'2.- Base'!$C$6:$G$2390,5,0)</f>
        <v>43.468098190235686</v>
      </c>
      <c r="H950" s="335">
        <f>VLOOKUP(C950,'2.- Base'!J950:N3345,5,0)</f>
        <v>43.468098190235686</v>
      </c>
      <c r="J950" s="335">
        <v>3.1193917484228706</v>
      </c>
      <c r="K950" s="335">
        <v>3.2577976688497969</v>
      </c>
      <c r="L950" s="441"/>
      <c r="M950" s="451">
        <f t="shared" si="55"/>
        <v>46.587489938658557</v>
      </c>
      <c r="N950" s="451">
        <f t="shared" si="52"/>
        <v>46.725895859085483</v>
      </c>
    </row>
    <row r="951" spans="1:14">
      <c r="A951" s="444">
        <v>45357</v>
      </c>
      <c r="B951" s="52">
        <f>+'2.- Base'!B951</f>
        <v>946</v>
      </c>
      <c r="C951" s="334">
        <f>+'2.- Base'!C951</f>
        <v>45357</v>
      </c>
      <c r="D951" s="81" t="str">
        <f>+'2.- Base'!D951</f>
        <v>Fibrocolonoscopía izquierda</v>
      </c>
      <c r="E951" s="335">
        <f>+'2.- Base'!G951</f>
        <v>43.468098190235686</v>
      </c>
      <c r="F951" s="335">
        <f>+'2.- Base'!N951</f>
        <v>43.468098190235686</v>
      </c>
      <c r="G951" s="335">
        <f>VLOOKUP(C951,'2.- Base'!$C$6:$G$2390,5,0)</f>
        <v>43.468098190235686</v>
      </c>
      <c r="H951" s="335">
        <f>VLOOKUP(C951,'2.- Base'!J951:N3346,5,0)</f>
        <v>43.468098190235686</v>
      </c>
      <c r="J951" s="335">
        <v>3.1193917484228706</v>
      </c>
      <c r="K951" s="335">
        <v>3.2577976688497969</v>
      </c>
      <c r="L951" s="441"/>
      <c r="M951" s="451">
        <f t="shared" si="55"/>
        <v>46.587489938658557</v>
      </c>
      <c r="N951" s="451">
        <f t="shared" si="52"/>
        <v>46.725895859085483</v>
      </c>
    </row>
    <row r="952" spans="1:14">
      <c r="A952" s="444">
        <v>45358</v>
      </c>
      <c r="B952" s="52">
        <f>+'2.- Base'!B952</f>
        <v>947</v>
      </c>
      <c r="C952" s="334">
        <f>+'2.- Base'!C952</f>
        <v>45358</v>
      </c>
      <c r="D952" s="81" t="str">
        <f>+'2.- Base'!D952</f>
        <v>Videocolonoscopía derecha</v>
      </c>
      <c r="E952" s="335">
        <f>+'2.- Base'!G952</f>
        <v>43.468098190235686</v>
      </c>
      <c r="F952" s="335">
        <f>+'2.- Base'!N952</f>
        <v>43.468098190235686</v>
      </c>
      <c r="G952" s="335">
        <f>VLOOKUP(C952,'2.- Base'!$C$6:$G$2390,5,0)</f>
        <v>43.468098190235686</v>
      </c>
      <c r="H952" s="335">
        <f>VLOOKUP(C952,'2.- Base'!J952:N3347,5,0)</f>
        <v>43.468098190235686</v>
      </c>
      <c r="J952" s="335">
        <v>3.1193917484228706</v>
      </c>
      <c r="K952" s="335">
        <v>3.2577976688497969</v>
      </c>
      <c r="L952" s="441"/>
      <c r="M952" s="451">
        <f t="shared" si="55"/>
        <v>46.587489938658557</v>
      </c>
      <c r="N952" s="451">
        <f t="shared" si="52"/>
        <v>46.725895859085483</v>
      </c>
    </row>
    <row r="953" spans="1:14">
      <c r="A953" s="444">
        <v>45359</v>
      </c>
      <c r="B953" s="52">
        <f>+'2.- Base'!B953</f>
        <v>948</v>
      </c>
      <c r="C953" s="334">
        <f>+'2.- Base'!C953</f>
        <v>45359</v>
      </c>
      <c r="D953" s="81" t="str">
        <f>+'2.- Base'!D953</f>
        <v>Videocolonoscopía izquierda</v>
      </c>
      <c r="E953" s="335">
        <f>+'2.- Base'!G953</f>
        <v>43.468098190235686</v>
      </c>
      <c r="F953" s="335">
        <f>+'2.- Base'!N953</f>
        <v>43.468098190235686</v>
      </c>
      <c r="G953" s="335">
        <f>VLOOKUP(C953,'2.- Base'!$C$6:$G$2390,5,0)</f>
        <v>43.468098190235686</v>
      </c>
      <c r="H953" s="335">
        <f>VLOOKUP(C953,'2.- Base'!J953:N3348,5,0)</f>
        <v>43.468098190235686</v>
      </c>
      <c r="J953" s="335">
        <v>3.1193917484228706</v>
      </c>
      <c r="K953" s="335">
        <v>3.2577976688497969</v>
      </c>
      <c r="L953" s="441"/>
      <c r="M953" s="451">
        <f t="shared" si="55"/>
        <v>46.587489938658557</v>
      </c>
      <c r="N953" s="451">
        <f t="shared" si="52"/>
        <v>46.725895859085483</v>
      </c>
    </row>
    <row r="954" spans="1:14">
      <c r="A954" s="444">
        <v>45378</v>
      </c>
      <c r="B954" s="52">
        <f>+'2.- Base'!B954</f>
        <v>949</v>
      </c>
      <c r="C954" s="334">
        <f>+'2.- Base'!C954</f>
        <v>45378</v>
      </c>
      <c r="D954" s="81" t="str">
        <f>+'2.- Base'!D954</f>
        <v>Colonoscopía diagnóstica, flexible</v>
      </c>
      <c r="E954" s="335">
        <f>+'2.- Base'!G954</f>
        <v>43.468098190235686</v>
      </c>
      <c r="F954" s="335">
        <f>+'2.- Base'!N954</f>
        <v>43.468098190235686</v>
      </c>
      <c r="G954" s="335">
        <f>VLOOKUP(C954,'2.- Base'!$C$6:$G$2390,5,0)</f>
        <v>43.468098190235686</v>
      </c>
      <c r="H954" s="335">
        <f>VLOOKUP(C954,'2.- Base'!J954:N3349,5,0)</f>
        <v>43.468098190235686</v>
      </c>
      <c r="J954" s="335">
        <v>2.5500821433903056</v>
      </c>
      <c r="K954" s="335">
        <v>2.6580189547196511</v>
      </c>
      <c r="L954" s="441"/>
      <c r="M954" s="451">
        <f t="shared" si="55"/>
        <v>46.018180333625992</v>
      </c>
      <c r="N954" s="451">
        <f t="shared" si="52"/>
        <v>46.126117144955337</v>
      </c>
    </row>
    <row r="955" spans="1:14">
      <c r="A955" s="444">
        <v>45380</v>
      </c>
      <c r="B955" s="52">
        <f>+'2.- Base'!B955</f>
        <v>950</v>
      </c>
      <c r="C955" s="334">
        <f>+'2.- Base'!C955</f>
        <v>45380</v>
      </c>
      <c r="D955" s="81" t="str">
        <f>+'2.- Base'!D955</f>
        <v>Colonoscopía con biopsia</v>
      </c>
      <c r="E955" s="335">
        <f>+'2.- Base'!G955</f>
        <v>43.468098190235686</v>
      </c>
      <c r="F955" s="335">
        <f>+'2.- Base'!N955</f>
        <v>43.468098190235686</v>
      </c>
      <c r="G955" s="335">
        <f>VLOOKUP(C955,'2.- Base'!$C$6:$G$2390,5,0)</f>
        <v>43.468098190235686</v>
      </c>
      <c r="H955" s="335">
        <f>VLOOKUP(C955,'2.- Base'!J955:N3350,5,0)</f>
        <v>43.468098190235686</v>
      </c>
      <c r="J955" s="335">
        <v>2.5500821433903056</v>
      </c>
      <c r="K955" s="335">
        <v>2.6580189547196511</v>
      </c>
      <c r="L955" s="441"/>
      <c r="M955" s="451">
        <f t="shared" si="55"/>
        <v>46.018180333625992</v>
      </c>
      <c r="N955" s="451">
        <f t="shared" si="52"/>
        <v>46.126117144955337</v>
      </c>
    </row>
    <row r="956" spans="1:14">
      <c r="A956" s="444">
        <v>45500</v>
      </c>
      <c r="B956" s="52">
        <f>+'2.- Base'!B956</f>
        <v>951</v>
      </c>
      <c r="C956" s="334">
        <f>+'2.- Base'!C956</f>
        <v>45500</v>
      </c>
      <c r="D956" s="81" t="str">
        <f>+'2.- Base'!D956</f>
        <v>Proctoplastía</v>
      </c>
      <c r="E956" s="335">
        <f>+'2.- Base'!G956</f>
        <v>220.35394903479238</v>
      </c>
      <c r="F956" s="335">
        <f>+'2.- Base'!N956</f>
        <v>220.35394903479238</v>
      </c>
      <c r="G956" s="335">
        <f>VLOOKUP(C956,'2.- Base'!$C$6:$G$2390,5,0)</f>
        <v>220.35394903479238</v>
      </c>
      <c r="H956" s="335">
        <f>VLOOKUP(C956,'2.- Base'!J956:N3351,5,0)</f>
        <v>220.35394903479238</v>
      </c>
      <c r="J956" s="335">
        <v>13.104160988509165</v>
      </c>
      <c r="K956" s="335">
        <v>13.647685033176344</v>
      </c>
      <c r="L956" s="441"/>
      <c r="M956" s="451">
        <f t="shared" si="55"/>
        <v>233.45811002330154</v>
      </c>
      <c r="N956" s="451">
        <f t="shared" si="52"/>
        <v>234.00163406796872</v>
      </c>
    </row>
    <row r="957" spans="1:14">
      <c r="A957" s="444">
        <v>45540</v>
      </c>
      <c r="B957" s="52">
        <f>+'2.- Base'!B957</f>
        <v>952</v>
      </c>
      <c r="C957" s="334">
        <f>+'2.- Base'!C957</f>
        <v>45540</v>
      </c>
      <c r="D957" s="81" t="str">
        <f>+'2.- Base'!D957</f>
        <v>Proctopexia por prolapso; abordaje abdominal</v>
      </c>
      <c r="E957" s="335">
        <f>+'2.- Base'!G957</f>
        <v>221.08574617283949</v>
      </c>
      <c r="F957" s="335">
        <f>+'2.- Base'!N957</f>
        <v>221.08574617283949</v>
      </c>
      <c r="G957" s="335">
        <f>VLOOKUP(C957,'2.- Base'!$C$6:$G$2390,5,0)</f>
        <v>221.08574617283949</v>
      </c>
      <c r="H957" s="335">
        <f>VLOOKUP(C957,'2.- Base'!J957:N3352,5,0)</f>
        <v>221.08574617283949</v>
      </c>
      <c r="J957" s="335">
        <v>18.707229082119682</v>
      </c>
      <c r="K957" s="335">
        <v>19.495338946887074</v>
      </c>
      <c r="L957" s="441"/>
      <c r="M957" s="451">
        <f t="shared" si="55"/>
        <v>239.79297525495917</v>
      </c>
      <c r="N957" s="451">
        <f t="shared" si="52"/>
        <v>240.58108511972657</v>
      </c>
    </row>
    <row r="958" spans="1:14">
      <c r="A958" s="444">
        <v>45541</v>
      </c>
      <c r="B958" s="52">
        <f>+'2.- Base'!B958</f>
        <v>953</v>
      </c>
      <c r="C958" s="334">
        <f>+'2.- Base'!C958</f>
        <v>45541</v>
      </c>
      <c r="D958" s="81" t="str">
        <f>+'2.- Base'!D958</f>
        <v>Proctopexia por prolapso; abordaje perineal</v>
      </c>
      <c r="E958" s="335">
        <f>+'2.- Base'!G958</f>
        <v>221.08574617283949</v>
      </c>
      <c r="F958" s="335">
        <f>+'2.- Base'!N958</f>
        <v>221.08574617283949</v>
      </c>
      <c r="G958" s="335">
        <f>VLOOKUP(C958,'2.- Base'!$C$6:$G$2390,5,0)</f>
        <v>221.08574617283949</v>
      </c>
      <c r="H958" s="335">
        <f>VLOOKUP(C958,'2.- Base'!J958:N3353,5,0)</f>
        <v>221.08574617283949</v>
      </c>
      <c r="J958" s="335">
        <v>18.707229082119682</v>
      </c>
      <c r="K958" s="335">
        <v>19.495338946887074</v>
      </c>
      <c r="L958" s="441"/>
      <c r="M958" s="451">
        <f t="shared" si="55"/>
        <v>239.79297525495917</v>
      </c>
      <c r="N958" s="451">
        <f t="shared" si="52"/>
        <v>240.58108511972657</v>
      </c>
    </row>
    <row r="959" spans="1:14">
      <c r="A959" s="444">
        <v>45545</v>
      </c>
      <c r="B959" s="52">
        <f>+'2.- Base'!B959</f>
        <v>954</v>
      </c>
      <c r="C959" s="334">
        <f>+'2.- Base'!C959</f>
        <v>45545</v>
      </c>
      <c r="D959" s="81" t="str">
        <f>+'2.- Base'!D959</f>
        <v>Proctopexia por prolapso; abordaje laparoscópico</v>
      </c>
      <c r="E959" s="335">
        <f>+'2.- Base'!G959</f>
        <v>367.37296079124587</v>
      </c>
      <c r="F959" s="335">
        <f>+'2.- Base'!N959</f>
        <v>367.37296079124587</v>
      </c>
      <c r="G959" s="335">
        <f>VLOOKUP(C959,'2.- Base'!$C$6:$G$2390,5,0)</f>
        <v>367.37296079124587</v>
      </c>
      <c r="H959" s="335">
        <f>VLOOKUP(C959,'2.- Base'!J959:N3354,5,0)</f>
        <v>367.37296079124587</v>
      </c>
      <c r="J959" s="335">
        <v>19.390524235715532</v>
      </c>
      <c r="K959" s="335">
        <v>20.097105493782863</v>
      </c>
      <c r="L959" s="441"/>
      <c r="M959" s="451">
        <f t="shared" si="55"/>
        <v>386.7634850269614</v>
      </c>
      <c r="N959" s="451">
        <f t="shared" si="52"/>
        <v>387.47006628502874</v>
      </c>
    </row>
    <row r="960" spans="1:14">
      <c r="A960" s="444">
        <v>45550</v>
      </c>
      <c r="B960" s="52">
        <f>+'2.- Base'!B960</f>
        <v>955</v>
      </c>
      <c r="C960" s="334">
        <f>+'2.- Base'!C960</f>
        <v>45550</v>
      </c>
      <c r="D960" s="81" t="str">
        <f>+'2.- Base'!D960</f>
        <v>Proctopexia combinada con resección sigmoidea, abordaje abdominal</v>
      </c>
      <c r="E960" s="335">
        <f>+'2.- Base'!G960</f>
        <v>393.06555997755339</v>
      </c>
      <c r="F960" s="335">
        <f>+'2.- Base'!N960</f>
        <v>393.06555997755339</v>
      </c>
      <c r="G960" s="335">
        <f>VLOOKUP(C960,'2.- Base'!$C$6:$G$2390,5,0)</f>
        <v>393.06555997755339</v>
      </c>
      <c r="H960" s="335">
        <f>VLOOKUP(C960,'2.- Base'!J960:N3355,5,0)</f>
        <v>393.06555997755339</v>
      </c>
      <c r="J960" s="335">
        <v>24.310297175730113</v>
      </c>
      <c r="K960" s="335">
        <v>25.342992860597747</v>
      </c>
      <c r="L960" s="441"/>
      <c r="M960" s="451">
        <f t="shared" si="55"/>
        <v>417.3758571532835</v>
      </c>
      <c r="N960" s="451">
        <f t="shared" si="52"/>
        <v>418.40855283815114</v>
      </c>
    </row>
    <row r="961" spans="1:14">
      <c r="A961" s="444">
        <v>45560</v>
      </c>
      <c r="B961" s="52">
        <f>+'2.- Base'!B961</f>
        <v>956</v>
      </c>
      <c r="C961" s="334">
        <f>+'2.- Base'!C961</f>
        <v>45560</v>
      </c>
      <c r="D961" s="81" t="str">
        <f>+'2.- Base'!D961</f>
        <v>Corrección de rectocele; vía abdominal</v>
      </c>
      <c r="E961" s="335">
        <f>+'2.- Base'!G961</f>
        <v>138.0772561728395</v>
      </c>
      <c r="F961" s="335">
        <f>+'2.- Base'!N961</f>
        <v>138.0772561728395</v>
      </c>
      <c r="G961" s="335">
        <f>VLOOKUP(C961,'2.- Base'!$C$6:$G$2390,5,0)</f>
        <v>138.0772561728395</v>
      </c>
      <c r="H961" s="335">
        <f>VLOOKUP(C961,'2.- Base'!J961:N3356,5,0)</f>
        <v>138.0772561728395</v>
      </c>
      <c r="J961" s="335">
        <v>19.791493011597623</v>
      </c>
      <c r="K961" s="335">
        <v>20.64618504765869</v>
      </c>
      <c r="L961" s="441"/>
      <c r="M961" s="451">
        <f t="shared" si="55"/>
        <v>157.86874918443712</v>
      </c>
      <c r="N961" s="451">
        <f t="shared" si="52"/>
        <v>158.72344122049819</v>
      </c>
    </row>
    <row r="962" spans="1:14">
      <c r="A962" s="444">
        <v>45800</v>
      </c>
      <c r="B962" s="52">
        <f>+'2.- Base'!B962</f>
        <v>957</v>
      </c>
      <c r="C962" s="334">
        <f>+'2.- Base'!C962</f>
        <v>45800</v>
      </c>
      <c r="D962" s="81" t="str">
        <f>+'2.- Base'!D962</f>
        <v>Cierre de fístula rectovesical</v>
      </c>
      <c r="E962" s="335">
        <f>+'2.- Base'!G962</f>
        <v>220.35394903479238</v>
      </c>
      <c r="F962" s="335">
        <f>+'2.- Base'!N962</f>
        <v>220.35394903479238</v>
      </c>
      <c r="G962" s="335">
        <f>VLOOKUP(C962,'2.- Base'!$C$6:$G$2390,5,0)</f>
        <v>220.35394903479238</v>
      </c>
      <c r="H962" s="335">
        <f>VLOOKUP(C962,'2.- Base'!J962:N3357,5,0)</f>
        <v>220.35394903479238</v>
      </c>
      <c r="J962" s="335">
        <v>13.104160988509165</v>
      </c>
      <c r="K962" s="335">
        <v>13.647685033176344</v>
      </c>
      <c r="L962" s="441"/>
      <c r="M962" s="451">
        <f t="shared" si="55"/>
        <v>233.45811002330154</v>
      </c>
      <c r="N962" s="451">
        <f t="shared" si="52"/>
        <v>234.00163406796872</v>
      </c>
    </row>
    <row r="963" spans="1:14">
      <c r="A963" s="444">
        <v>45820</v>
      </c>
      <c r="B963" s="52">
        <f>+'2.- Base'!B963</f>
        <v>958</v>
      </c>
      <c r="C963" s="334">
        <f>+'2.- Base'!C963</f>
        <v>45820</v>
      </c>
      <c r="D963" s="81" t="str">
        <f>+'2.- Base'!D963</f>
        <v>Cierre de fístula rectouretral</v>
      </c>
      <c r="E963" s="335">
        <f>+'2.- Base'!G963</f>
        <v>221.08574617283949</v>
      </c>
      <c r="F963" s="335">
        <f>+'2.- Base'!N963</f>
        <v>221.08574617283949</v>
      </c>
      <c r="G963" s="335">
        <f>VLOOKUP(C963,'2.- Base'!$C$6:$G$2390,5,0)</f>
        <v>221.08574617283949</v>
      </c>
      <c r="H963" s="335">
        <f>VLOOKUP(C963,'2.- Base'!J963:N3358,5,0)</f>
        <v>221.08574617283949</v>
      </c>
      <c r="J963" s="335">
        <v>18.707229082119682</v>
      </c>
      <c r="K963" s="335">
        <v>19.495338946887074</v>
      </c>
      <c r="L963" s="441"/>
      <c r="M963" s="451">
        <f t="shared" si="55"/>
        <v>239.79297525495917</v>
      </c>
      <c r="N963" s="451">
        <f t="shared" si="52"/>
        <v>240.58108511972657</v>
      </c>
    </row>
    <row r="964" spans="1:14">
      <c r="A964" s="444">
        <v>45915</v>
      </c>
      <c r="B964" s="52">
        <f>+'2.- Base'!B964</f>
        <v>959</v>
      </c>
      <c r="C964" s="334">
        <f>+'2.- Base'!C964</f>
        <v>45915</v>
      </c>
      <c r="D964" s="81" t="str">
        <f>+'2.- Base'!D964</f>
        <v>Extirpación de impactación fecal o cuerpo extraño bajo anestesia</v>
      </c>
      <c r="E964" s="335">
        <f>+'2.- Base'!G964</f>
        <v>118.25776332772165</v>
      </c>
      <c r="F964" s="335">
        <f>+'2.- Base'!N964</f>
        <v>118.25776332772165</v>
      </c>
      <c r="G964" s="335">
        <f>VLOOKUP(C964,'2.- Base'!$C$6:$G$2390,5,0)</f>
        <v>118.25776332772165</v>
      </c>
      <c r="H964" s="335">
        <f>VLOOKUP(C964,'2.- Base'!J964:N3359,5,0)</f>
        <v>118.25776332772165</v>
      </c>
      <c r="J964" s="335">
        <v>4.9387161181416417</v>
      </c>
      <c r="K964" s="335">
        <v>5.1302850227760217</v>
      </c>
      <c r="L964" s="441"/>
      <c r="M964" s="451">
        <f t="shared" si="55"/>
        <v>123.19647944586329</v>
      </c>
      <c r="N964" s="451">
        <f t="shared" si="52"/>
        <v>123.38804835049767</v>
      </c>
    </row>
    <row r="965" spans="1:14">
      <c r="A965" s="444">
        <v>46050</v>
      </c>
      <c r="B965" s="52">
        <f>+'2.- Base'!B965</f>
        <v>960</v>
      </c>
      <c r="C965" s="334">
        <f>+'2.- Base'!C965</f>
        <v>46050</v>
      </c>
      <c r="D965" s="81" t="str">
        <f>+'2.- Base'!D965</f>
        <v>Incisión y drenaje, absceso perianal, superficial</v>
      </c>
      <c r="E965" s="335">
        <f>+'2.- Base'!G965</f>
        <v>19.534788552188555</v>
      </c>
      <c r="F965" s="335">
        <f>+'2.- Base'!N965</f>
        <v>19.534788552188555</v>
      </c>
      <c r="G965" s="335">
        <f>VLOOKUP(C965,'2.- Base'!$C$6:$G$2390,5,0)</f>
        <v>19.534788552188555</v>
      </c>
      <c r="H965" s="335">
        <f>VLOOKUP(C965,'2.- Base'!J965:N3360,5,0)</f>
        <v>19.534788552188555</v>
      </c>
      <c r="J965" s="335">
        <v>1.8836299111090717</v>
      </c>
      <c r="K965" s="335">
        <v>1.9702800899145103</v>
      </c>
      <c r="L965" s="441"/>
      <c r="M965" s="451">
        <f t="shared" si="55"/>
        <v>21.418418463297627</v>
      </c>
      <c r="N965" s="451">
        <f t="shared" si="52"/>
        <v>21.505068642103065</v>
      </c>
    </row>
    <row r="966" spans="1:14">
      <c r="A966" s="444">
        <v>46080</v>
      </c>
      <c r="B966" s="52">
        <f>+'2.- Base'!B966</f>
        <v>961</v>
      </c>
      <c r="C966" s="334">
        <f>+'2.- Base'!C966</f>
        <v>46080</v>
      </c>
      <c r="D966" s="81" t="str">
        <f>+'2.- Base'!D966</f>
        <v>Esfinterectomía anal, división de esfínter</v>
      </c>
      <c r="E966" s="335">
        <f>+'2.- Base'!G966</f>
        <v>89.63093048540965</v>
      </c>
      <c r="F966" s="335">
        <f>+'2.- Base'!N966</f>
        <v>89.63093048540965</v>
      </c>
      <c r="G966" s="335">
        <f>VLOOKUP(C966,'2.- Base'!$C$6:$G$2390,5,0)</f>
        <v>89.63093048540965</v>
      </c>
      <c r="H966" s="335">
        <f>VLOOKUP(C966,'2.- Base'!J966:N3361,5,0)</f>
        <v>89.63093048540965</v>
      </c>
      <c r="J966" s="335">
        <v>5.0878201734383453</v>
      </c>
      <c r="K966" s="335">
        <v>5.2886932811423719</v>
      </c>
      <c r="L966" s="441"/>
      <c r="M966" s="451">
        <f t="shared" si="55"/>
        <v>94.718750658847995</v>
      </c>
      <c r="N966" s="451">
        <f t="shared" si="52"/>
        <v>94.919623766552021</v>
      </c>
    </row>
    <row r="967" spans="1:14">
      <c r="A967" s="444">
        <v>46083</v>
      </c>
      <c r="B967" s="52">
        <f>+'2.- Base'!B967</f>
        <v>962</v>
      </c>
      <c r="C967" s="334">
        <f>+'2.- Base'!C967</f>
        <v>46083</v>
      </c>
      <c r="D967" s="81" t="str">
        <f>+'2.- Base'!D967</f>
        <v>Incisión de hemorroide trombosada, externa</v>
      </c>
      <c r="E967" s="335">
        <f>+'2.- Base'!G967</f>
        <v>72.121728044332215</v>
      </c>
      <c r="F967" s="335">
        <f>+'2.- Base'!N967</f>
        <v>72.121728044332215</v>
      </c>
      <c r="G967" s="335">
        <f>VLOOKUP(C967,'2.- Base'!$C$6:$G$2390,5,0)</f>
        <v>72.121728044332215</v>
      </c>
      <c r="H967" s="335">
        <f>VLOOKUP(C967,'2.- Base'!J967:N3362,5,0)</f>
        <v>72.121728044332215</v>
      </c>
      <c r="J967" s="335">
        <v>11.239685686557536</v>
      </c>
      <c r="K967" s="335">
        <v>11.71869078954407</v>
      </c>
      <c r="L967" s="441"/>
      <c r="M967" s="451">
        <f t="shared" si="55"/>
        <v>83.361413730889751</v>
      </c>
      <c r="N967" s="451">
        <f t="shared" ref="N967:N1030" si="56">H967+K967</f>
        <v>83.840418833876285</v>
      </c>
    </row>
    <row r="968" spans="1:14">
      <c r="A968" s="444">
        <v>46200</v>
      </c>
      <c r="B968" s="52">
        <f>+'2.- Base'!B968</f>
        <v>963</v>
      </c>
      <c r="C968" s="334">
        <f>+'2.- Base'!C968</f>
        <v>46200</v>
      </c>
      <c r="D968" s="81" t="str">
        <f>+'2.- Base'!D968</f>
        <v>Fisurectomía, con o sin esfinterectomía</v>
      </c>
      <c r="E968" s="335">
        <f>+'2.- Base'!G968</f>
        <v>89.791196338383827</v>
      </c>
      <c r="F968" s="335">
        <f>+'2.- Base'!N968</f>
        <v>89.791196338383827</v>
      </c>
      <c r="G968" s="335">
        <f>VLOOKUP(C968,'2.- Base'!$C$6:$G$2390,5,0)</f>
        <v>89.791196338383827</v>
      </c>
      <c r="H968" s="335">
        <f>VLOOKUP(C968,'2.- Base'!J968:N3363,5,0)</f>
        <v>89.791196338383827</v>
      </c>
      <c r="J968" s="335">
        <v>7.1384420111447753</v>
      </c>
      <c r="K968" s="335">
        <v>7.4320257839429473</v>
      </c>
      <c r="L968" s="441"/>
      <c r="M968" s="451">
        <f t="shared" si="55"/>
        <v>96.929638349528602</v>
      </c>
      <c r="N968" s="451">
        <f t="shared" si="56"/>
        <v>97.223222122326774</v>
      </c>
    </row>
    <row r="969" spans="1:14">
      <c r="A969" s="444">
        <v>46210</v>
      </c>
      <c r="B969" s="52">
        <f>+'2.- Base'!B969</f>
        <v>964</v>
      </c>
      <c r="C969" s="334">
        <f>+'2.- Base'!C969</f>
        <v>46210</v>
      </c>
      <c r="D969" s="81" t="str">
        <f>+'2.- Base'!D969</f>
        <v>Criptectomía</v>
      </c>
      <c r="E969" s="335">
        <f>+'2.- Base'!G969</f>
        <v>89.63093048540965</v>
      </c>
      <c r="F969" s="335">
        <f>+'2.- Base'!N969</f>
        <v>89.63093048540965</v>
      </c>
      <c r="G969" s="335">
        <f>VLOOKUP(C969,'2.- Base'!$C$6:$G$2390,5,0)</f>
        <v>89.63093048540965</v>
      </c>
      <c r="H969" s="335">
        <f>VLOOKUP(C969,'2.- Base'!J969:N3364,5,0)</f>
        <v>89.63093048540965</v>
      </c>
      <c r="J969" s="335">
        <v>5.0878201734383453</v>
      </c>
      <c r="K969" s="335">
        <v>5.2886932811423719</v>
      </c>
      <c r="L969" s="441"/>
      <c r="M969" s="451">
        <f t="shared" si="55"/>
        <v>94.718750658847995</v>
      </c>
      <c r="N969" s="451">
        <f t="shared" si="56"/>
        <v>94.919623766552021</v>
      </c>
    </row>
    <row r="970" spans="1:14">
      <c r="A970" s="444">
        <v>46220</v>
      </c>
      <c r="B970" s="52">
        <f>+'2.- Base'!B970</f>
        <v>965</v>
      </c>
      <c r="C970" s="334">
        <f>+'2.- Base'!C970</f>
        <v>46220</v>
      </c>
      <c r="D970" s="81" t="str">
        <f>+'2.- Base'!D970</f>
        <v>Papilectomía o excisión de pólipo fibrocutáneo en ano</v>
      </c>
      <c r="E970" s="335">
        <f>+'2.- Base'!G970</f>
        <v>89.791196338383827</v>
      </c>
      <c r="F970" s="335">
        <f>+'2.- Base'!N970</f>
        <v>89.791196338383827</v>
      </c>
      <c r="G970" s="335">
        <f>VLOOKUP(C970,'2.- Base'!$C$6:$G$2390,5,0)</f>
        <v>89.791196338383827</v>
      </c>
      <c r="H970" s="335">
        <f>VLOOKUP(C970,'2.- Base'!J970:N3365,5,0)</f>
        <v>89.791196338383827</v>
      </c>
      <c r="J970" s="335">
        <v>7.1384420111447753</v>
      </c>
      <c r="K970" s="335">
        <v>7.4320257839429473</v>
      </c>
      <c r="L970" s="441"/>
      <c r="M970" s="451">
        <f t="shared" si="55"/>
        <v>96.929638349528602</v>
      </c>
      <c r="N970" s="451">
        <f t="shared" si="56"/>
        <v>97.223222122326774</v>
      </c>
    </row>
    <row r="971" spans="1:14">
      <c r="A971" s="444">
        <v>46221</v>
      </c>
      <c r="B971" s="52">
        <f>+'2.- Base'!B971</f>
        <v>966</v>
      </c>
      <c r="C971" s="334">
        <f>+'2.- Base'!C971</f>
        <v>46221</v>
      </c>
      <c r="D971" s="81" t="str">
        <f>+'2.- Base'!D971</f>
        <v>Hemorroidectomía, mediante ligadura simple (ejm. banda de caucho)</v>
      </c>
      <c r="E971" s="335">
        <f>+'2.- Base'!G971</f>
        <v>90.11172804433221</v>
      </c>
      <c r="F971" s="335">
        <f>+'2.- Base'!N971</f>
        <v>90.11172804433221</v>
      </c>
      <c r="G971" s="335">
        <f>VLOOKUP(C971,'2.- Base'!$C$6:$G$2390,5,0)</f>
        <v>90.11172804433221</v>
      </c>
      <c r="H971" s="335">
        <f>VLOOKUP(C971,'2.- Base'!J971:N3366,5,0)</f>
        <v>90.11172804433221</v>
      </c>
      <c r="J971" s="335">
        <v>11.239685686557536</v>
      </c>
      <c r="K971" s="335">
        <v>11.71869078954407</v>
      </c>
      <c r="L971" s="441"/>
      <c r="M971" s="451">
        <f t="shared" si="55"/>
        <v>101.35141373088975</v>
      </c>
      <c r="N971" s="451">
        <f t="shared" si="56"/>
        <v>101.83041883387628</v>
      </c>
    </row>
    <row r="972" spans="1:14">
      <c r="A972" s="444">
        <v>46270</v>
      </c>
      <c r="B972" s="52">
        <f>+'2.- Base'!B972</f>
        <v>967</v>
      </c>
      <c r="C972" s="334">
        <f>+'2.- Base'!C972</f>
        <v>46270</v>
      </c>
      <c r="D972" s="81" t="str">
        <f>+'2.- Base'!D972</f>
        <v>Tratamiento quirúrgico de fístula anal (fistulectomía/ fistulotomía)</v>
      </c>
      <c r="E972" s="335">
        <f>+'2.- Base'!G972</f>
        <v>90.11172804433221</v>
      </c>
      <c r="F972" s="335">
        <f>+'2.- Base'!N972</f>
        <v>90.11172804433221</v>
      </c>
      <c r="G972" s="335">
        <f>VLOOKUP(C972,'2.- Base'!$C$6:$G$2390,5,0)</f>
        <v>90.11172804433221</v>
      </c>
      <c r="H972" s="335">
        <f>VLOOKUP(C972,'2.- Base'!J972:N3367,5,0)</f>
        <v>90.11172804433221</v>
      </c>
      <c r="J972" s="335">
        <v>11.239685686557536</v>
      </c>
      <c r="K972" s="335">
        <v>11.71869078954407</v>
      </c>
      <c r="L972" s="441"/>
      <c r="M972" s="451">
        <f t="shared" si="55"/>
        <v>101.35141373088975</v>
      </c>
      <c r="N972" s="451">
        <f t="shared" si="56"/>
        <v>101.83041883387628</v>
      </c>
    </row>
    <row r="973" spans="1:14">
      <c r="A973" s="444">
        <v>46320</v>
      </c>
      <c r="B973" s="52">
        <f>+'2.- Base'!B973</f>
        <v>968</v>
      </c>
      <c r="C973" s="334">
        <f>+'2.- Base'!C973</f>
        <v>46320</v>
      </c>
      <c r="D973" s="81" t="str">
        <f>+'2.- Base'!D973</f>
        <v>Enucleación o excisión de hemorroide externa trombótica</v>
      </c>
      <c r="E973" s="335">
        <f>+'2.- Base'!G973</f>
        <v>71.801196338383832</v>
      </c>
      <c r="F973" s="335">
        <f>+'2.- Base'!N973</f>
        <v>71.801196338383832</v>
      </c>
      <c r="G973" s="335">
        <f>VLOOKUP(C973,'2.- Base'!$C$6:$G$2390,5,0)</f>
        <v>71.801196338383832</v>
      </c>
      <c r="H973" s="335">
        <f>VLOOKUP(C973,'2.- Base'!J973:N3368,5,0)</f>
        <v>71.801196338383832</v>
      </c>
      <c r="J973" s="335">
        <v>7.1384420111447753</v>
      </c>
      <c r="K973" s="335">
        <v>7.4320257839429473</v>
      </c>
      <c r="L973" s="441"/>
      <c r="M973" s="451">
        <f t="shared" si="55"/>
        <v>78.939638349528607</v>
      </c>
      <c r="N973" s="451">
        <f t="shared" si="56"/>
        <v>79.233222122326779</v>
      </c>
    </row>
    <row r="974" spans="1:14">
      <c r="A974" s="444">
        <v>46600</v>
      </c>
      <c r="B974" s="52">
        <f>+'2.- Base'!B974</f>
        <v>969</v>
      </c>
      <c r="C974" s="334">
        <f>+'2.- Base'!C974</f>
        <v>46600</v>
      </c>
      <c r="D974" s="81" t="str">
        <f>+'2.- Base'!D974</f>
        <v>Anoscopía diagnóstica, con o sin recolección de muestras</v>
      </c>
      <c r="E974" s="335">
        <f>+'2.- Base'!G974</f>
        <v>61.458098190235681</v>
      </c>
      <c r="F974" s="335">
        <f>+'2.- Base'!N974</f>
        <v>61.458098190235681</v>
      </c>
      <c r="G974" s="335">
        <f>VLOOKUP(C974,'2.- Base'!$C$6:$G$2390,5,0)</f>
        <v>61.458098190235681</v>
      </c>
      <c r="H974" s="335">
        <f>VLOOKUP(C974,'2.- Base'!J974:N3369,5,0)</f>
        <v>61.458098190235681</v>
      </c>
      <c r="J974" s="335">
        <v>2.3875527347202734</v>
      </c>
      <c r="K974" s="335">
        <v>2.4954895460496118</v>
      </c>
      <c r="L974" s="441"/>
      <c r="M974" s="451">
        <f t="shared" si="55"/>
        <v>63.845650924955955</v>
      </c>
      <c r="N974" s="451">
        <f t="shared" si="56"/>
        <v>63.953587736285293</v>
      </c>
    </row>
    <row r="975" spans="1:14">
      <c r="A975" s="444">
        <v>46700</v>
      </c>
      <c r="B975" s="52">
        <f>+'2.- Base'!B975</f>
        <v>970</v>
      </c>
      <c r="C975" s="334">
        <f>+'2.- Base'!C975</f>
        <v>46700</v>
      </c>
      <c r="D975" s="81" t="str">
        <f>+'2.- Base'!D975</f>
        <v>Anoplastía, operación plástica para estrechez; adulto</v>
      </c>
      <c r="E975" s="335">
        <f>+'2.- Base'!G975</f>
        <v>89.236877104377101</v>
      </c>
      <c r="F975" s="335">
        <f>+'2.- Base'!N975</f>
        <v>89.236877104377101</v>
      </c>
      <c r="G975" s="335">
        <f>VLOOKUP(C975,'2.- Base'!$C$6:$G$2390,5,0)</f>
        <v>89.236877104377101</v>
      </c>
      <c r="H975" s="335">
        <f>VLOOKUP(C975,'2.- Base'!J975:N3370,5,0)</f>
        <v>89.236877104377101</v>
      </c>
      <c r="J975" s="335">
        <v>14.315618443117145</v>
      </c>
      <c r="K975" s="335">
        <v>14.933689543744919</v>
      </c>
      <c r="L975" s="441"/>
      <c r="M975" s="451">
        <f t="shared" si="55"/>
        <v>103.55249554749425</v>
      </c>
      <c r="N975" s="451">
        <f t="shared" si="56"/>
        <v>104.17056664812202</v>
      </c>
    </row>
    <row r="976" spans="1:14" ht="25.5">
      <c r="A976" s="444">
        <v>46744</v>
      </c>
      <c r="B976" s="52">
        <f>+'2.- Base'!B976</f>
        <v>971</v>
      </c>
      <c r="C976" s="334">
        <f>+'2.- Base'!C976</f>
        <v>46744</v>
      </c>
      <c r="D976" s="81" t="str">
        <f>+'2.- Base'!D976</f>
        <v>Corrección de anomalía cloacal mediante anorectovaginoplastía y uretroplastía, abordaje sacroperineal</v>
      </c>
      <c r="E976" s="335" t="s">
        <v>3270</v>
      </c>
      <c r="F976" s="335">
        <f>+'2.- Base'!N976</f>
        <v>426.91465425364754</v>
      </c>
      <c r="G976" s="335" t="str">
        <f>E976</f>
        <v>NC</v>
      </c>
      <c r="H976" s="335">
        <f>VLOOKUP(C976,'2.- Base'!J976:N3371,5,0)</f>
        <v>426.91465425364754</v>
      </c>
      <c r="J976" s="335" t="s">
        <v>3270</v>
      </c>
      <c r="K976" s="335">
        <v>42.86885907895595</v>
      </c>
      <c r="L976" s="441"/>
      <c r="M976" s="335" t="str">
        <f>G976</f>
        <v>NC</v>
      </c>
      <c r="N976" s="451">
        <f t="shared" si="56"/>
        <v>469.78351333260349</v>
      </c>
    </row>
    <row r="977" spans="1:14">
      <c r="A977" s="444">
        <v>46750</v>
      </c>
      <c r="B977" s="52">
        <f>+'2.- Base'!B977</f>
        <v>972</v>
      </c>
      <c r="C977" s="334">
        <f>+'2.- Base'!C977</f>
        <v>46750</v>
      </c>
      <c r="D977" s="81" t="str">
        <f>+'2.- Base'!D977</f>
        <v>Esfinteroplastía anal, por incontinencia o prolapso</v>
      </c>
      <c r="E977" s="335">
        <f>+'2.- Base'!G977</f>
        <v>220.84181379349047</v>
      </c>
      <c r="F977" s="335">
        <f>+'2.- Base'!N977</f>
        <v>220.84181379349047</v>
      </c>
      <c r="G977" s="335">
        <f>VLOOKUP(C977,'2.- Base'!$C$6:$G$2390,5,0)</f>
        <v>220.84181379349047</v>
      </c>
      <c r="H977" s="335">
        <f>VLOOKUP(C977,'2.- Base'!J977:N3372,5,0)</f>
        <v>220.84181379349047</v>
      </c>
      <c r="J977" s="335">
        <v>16.839539717582852</v>
      </c>
      <c r="K977" s="335">
        <v>17.546120975650155</v>
      </c>
      <c r="L977" s="441"/>
      <c r="M977" s="451">
        <f t="shared" ref="M977:M988" si="57">G977+J977</f>
        <v>237.68135351107333</v>
      </c>
      <c r="N977" s="451">
        <f t="shared" si="56"/>
        <v>238.38793476914063</v>
      </c>
    </row>
    <row r="978" spans="1:14">
      <c r="A978" s="444">
        <v>46753</v>
      </c>
      <c r="B978" s="52">
        <f>+'2.- Base'!B978</f>
        <v>973</v>
      </c>
      <c r="C978" s="334">
        <f>+'2.- Base'!C978</f>
        <v>46753</v>
      </c>
      <c r="D978" s="81" t="str">
        <f>+'2.- Base'!D978</f>
        <v>Injerto (operación de Thiersch) por incontinencia rectal y/o prolapso</v>
      </c>
      <c r="E978" s="335">
        <f>+'2.- Base'!G978</f>
        <v>220.35394903479238</v>
      </c>
      <c r="F978" s="335">
        <f>+'2.- Base'!N978</f>
        <v>220.35394903479238</v>
      </c>
      <c r="G978" s="335">
        <f>VLOOKUP(C978,'2.- Base'!$C$6:$G$2390,5,0)</f>
        <v>220.35394903479238</v>
      </c>
      <c r="H978" s="335">
        <f>VLOOKUP(C978,'2.- Base'!J978:N3373,5,0)</f>
        <v>220.35394903479238</v>
      </c>
      <c r="J978" s="335">
        <v>13.104160988509165</v>
      </c>
      <c r="K978" s="335">
        <v>13.647685033176344</v>
      </c>
      <c r="L978" s="441"/>
      <c r="M978" s="451">
        <f t="shared" si="57"/>
        <v>233.45811002330154</v>
      </c>
      <c r="N978" s="451">
        <f t="shared" si="56"/>
        <v>234.00163406796872</v>
      </c>
    </row>
    <row r="979" spans="1:14">
      <c r="A979" s="444">
        <v>46754</v>
      </c>
      <c r="B979" s="52">
        <f>+'2.- Base'!B979</f>
        <v>974</v>
      </c>
      <c r="C979" s="334">
        <f>+'2.- Base'!C979</f>
        <v>46754</v>
      </c>
      <c r="D979" s="81" t="str">
        <f>+'2.- Base'!D979</f>
        <v>Remoción de alambre de Thiersch o sutura, canal anal</v>
      </c>
      <c r="E979" s="335">
        <f>+'2.- Base'!G979</f>
        <v>136.49169570707068</v>
      </c>
      <c r="F979" s="335">
        <f>+'2.- Base'!N979</f>
        <v>136.49169570707068</v>
      </c>
      <c r="G979" s="335">
        <f>VLOOKUP(C979,'2.- Base'!$C$6:$G$2390,5,0)</f>
        <v>136.49169570707068</v>
      </c>
      <c r="H979" s="335">
        <f>VLOOKUP(C979,'2.- Base'!J979:N3374,5,0)</f>
        <v>136.49169570707068</v>
      </c>
      <c r="J979" s="335">
        <v>6.9190863706024572</v>
      </c>
      <c r="K979" s="335">
        <v>7.1990716927604126</v>
      </c>
      <c r="L979" s="441"/>
      <c r="M979" s="451">
        <f t="shared" si="57"/>
        <v>143.41078207767313</v>
      </c>
      <c r="N979" s="451">
        <f t="shared" si="56"/>
        <v>143.69076739983109</v>
      </c>
    </row>
    <row r="980" spans="1:14">
      <c r="A980" s="444">
        <v>46900</v>
      </c>
      <c r="B980" s="52">
        <f>+'2.- Base'!B980</f>
        <v>975</v>
      </c>
      <c r="C980" s="334">
        <f>+'2.- Base'!C980</f>
        <v>46900</v>
      </c>
      <c r="D980" s="81" t="str">
        <f>+'2.- Base'!D980</f>
        <v>Destrucción de lesión(es) ano</v>
      </c>
      <c r="E980" s="335">
        <f>+'2.- Base'!G980</f>
        <v>71.801196338383832</v>
      </c>
      <c r="F980" s="335">
        <f>+'2.- Base'!N980</f>
        <v>71.801196338383832</v>
      </c>
      <c r="G980" s="335">
        <f>VLOOKUP(C980,'2.- Base'!$C$6:$G$2390,5,0)</f>
        <v>71.801196338383832</v>
      </c>
      <c r="H980" s="335">
        <f>VLOOKUP(C980,'2.- Base'!J980:N3375,5,0)</f>
        <v>71.801196338383832</v>
      </c>
      <c r="J980" s="335">
        <v>7.1384420111447753</v>
      </c>
      <c r="K980" s="335">
        <v>7.4320257839429473</v>
      </c>
      <c r="L980" s="441"/>
      <c r="M980" s="451">
        <f t="shared" si="57"/>
        <v>78.939638349528607</v>
      </c>
      <c r="N980" s="451">
        <f t="shared" si="56"/>
        <v>79.233222122326779</v>
      </c>
    </row>
    <row r="981" spans="1:14">
      <c r="A981" s="444">
        <v>46934</v>
      </c>
      <c r="B981" s="52">
        <f>+'2.- Base'!B981</f>
        <v>976</v>
      </c>
      <c r="C981" s="334">
        <f>+'2.- Base'!C981</f>
        <v>46934</v>
      </c>
      <c r="D981" s="81" t="str">
        <f>+'2.- Base'!D981</f>
        <v>Destrucción de hemorroides internas</v>
      </c>
      <c r="E981" s="335">
        <f>+'2.- Base'!G981</f>
        <v>89.791196338383827</v>
      </c>
      <c r="F981" s="335">
        <f>+'2.- Base'!N981</f>
        <v>89.791196338383827</v>
      </c>
      <c r="G981" s="335">
        <f>VLOOKUP(C981,'2.- Base'!$C$6:$G$2390,5,0)</f>
        <v>89.791196338383827</v>
      </c>
      <c r="H981" s="335">
        <f>VLOOKUP(C981,'2.- Base'!J981:N3376,5,0)</f>
        <v>89.791196338383827</v>
      </c>
      <c r="J981" s="335">
        <v>7.1384420111447753</v>
      </c>
      <c r="K981" s="335">
        <v>7.4320257839429473</v>
      </c>
      <c r="L981" s="441"/>
      <c r="M981" s="451">
        <f t="shared" si="57"/>
        <v>96.929638349528602</v>
      </c>
      <c r="N981" s="451">
        <f t="shared" si="56"/>
        <v>97.223222122326774</v>
      </c>
    </row>
    <row r="982" spans="1:14">
      <c r="A982" s="444">
        <v>46937</v>
      </c>
      <c r="B982" s="52">
        <f>+'2.- Base'!B982</f>
        <v>977</v>
      </c>
      <c r="C982" s="334">
        <f>+'2.- Base'!C982</f>
        <v>46937</v>
      </c>
      <c r="D982" s="81" t="str">
        <f>+'2.- Base'!D982</f>
        <v>Criocirugía de tumor rectal</v>
      </c>
      <c r="E982" s="335">
        <f>+'2.- Base'!G982</f>
        <v>136.49169570707068</v>
      </c>
      <c r="F982" s="335">
        <f>+'2.- Base'!N982</f>
        <v>136.49169570707068</v>
      </c>
      <c r="G982" s="335">
        <f>VLOOKUP(C982,'2.- Base'!$C$6:$G$2390,5,0)</f>
        <v>136.49169570707068</v>
      </c>
      <c r="H982" s="335">
        <f>VLOOKUP(C982,'2.- Base'!J982:N3377,5,0)</f>
        <v>136.49169570707068</v>
      </c>
      <c r="J982" s="335">
        <v>6.9190863706024572</v>
      </c>
      <c r="K982" s="335">
        <v>7.1990716927604126</v>
      </c>
      <c r="L982" s="441"/>
      <c r="M982" s="451">
        <f t="shared" si="57"/>
        <v>143.41078207767313</v>
      </c>
      <c r="N982" s="451">
        <f t="shared" si="56"/>
        <v>143.69076739983109</v>
      </c>
    </row>
    <row r="983" spans="1:14">
      <c r="A983" s="444">
        <v>47000</v>
      </c>
      <c r="B983" s="52">
        <f>+'2.- Base'!B983</f>
        <v>978</v>
      </c>
      <c r="C983" s="334">
        <f>+'2.- Base'!C983</f>
        <v>47000</v>
      </c>
      <c r="D983" s="81" t="str">
        <f>+'2.- Base'!D983</f>
        <v>Biopsia hepática, aguja percutánea</v>
      </c>
      <c r="E983" s="335">
        <f>+'2.- Base'!G983</f>
        <v>90.031595117845114</v>
      </c>
      <c r="F983" s="335">
        <f>+'2.- Base'!N983</f>
        <v>90.031595117845114</v>
      </c>
      <c r="G983" s="335">
        <f>VLOOKUP(C983,'2.- Base'!$C$6:$G$2390,5,0)</f>
        <v>90.031595117845114</v>
      </c>
      <c r="H983" s="335">
        <f>VLOOKUP(C983,'2.- Base'!J983:N3378,5,0)</f>
        <v>90.031595117845114</v>
      </c>
      <c r="J983" s="335">
        <v>10.214374767704342</v>
      </c>
      <c r="K983" s="335">
        <v>10.647024538143782</v>
      </c>
      <c r="L983" s="441"/>
      <c r="M983" s="451">
        <f t="shared" si="57"/>
        <v>100.24596988554946</v>
      </c>
      <c r="N983" s="451">
        <f t="shared" si="56"/>
        <v>100.6786196559889</v>
      </c>
    </row>
    <row r="984" spans="1:14">
      <c r="A984" s="444">
        <v>47010</v>
      </c>
      <c r="B984" s="52">
        <f>+'2.- Base'!B984</f>
        <v>979</v>
      </c>
      <c r="C984" s="334">
        <f>+'2.- Base'!C984</f>
        <v>47010</v>
      </c>
      <c r="D984" s="81" t="str">
        <f>+'2.- Base'!D984</f>
        <v>Hepatotomía; para drenaje a cielo abierto de absceso o quiste</v>
      </c>
      <c r="E984" s="335">
        <f>+'2.- Base'!G984</f>
        <v>364.62655046576884</v>
      </c>
      <c r="F984" s="335">
        <f>+'2.- Base'!N984</f>
        <v>364.62655046576884</v>
      </c>
      <c r="G984" s="335">
        <f>VLOOKUP(C984,'2.- Base'!$C$6:$G$2390,5,0)</f>
        <v>364.62655046576884</v>
      </c>
      <c r="H984" s="335">
        <f>VLOOKUP(C984,'2.- Base'!J984:N3379,5,0)</f>
        <v>364.62655046576884</v>
      </c>
      <c r="J984" s="335">
        <v>10.30262694170392</v>
      </c>
      <c r="K984" s="335">
        <v>10.723858076320937</v>
      </c>
      <c r="L984" s="441"/>
      <c r="M984" s="451">
        <f t="shared" si="57"/>
        <v>374.92917740747276</v>
      </c>
      <c r="N984" s="451">
        <f t="shared" si="56"/>
        <v>375.35040854208978</v>
      </c>
    </row>
    <row r="985" spans="1:14">
      <c r="A985" s="444">
        <v>47011</v>
      </c>
      <c r="B985" s="52">
        <f>+'2.- Base'!B985</f>
        <v>980</v>
      </c>
      <c r="C985" s="334">
        <f>+'2.- Base'!C985</f>
        <v>47011</v>
      </c>
      <c r="D985" s="81" t="str">
        <f>+'2.- Base'!D985</f>
        <v>Hepatotomía; para drenaje percutáneo de absceso o quiste</v>
      </c>
      <c r="E985" s="335">
        <f>+'2.- Base'!G985</f>
        <v>281.49609427609425</v>
      </c>
      <c r="F985" s="335">
        <f>+'2.- Base'!N985</f>
        <v>281.49609427609425</v>
      </c>
      <c r="G985" s="335">
        <f>VLOOKUP(C985,'2.- Base'!$C$6:$G$2390,5,0)</f>
        <v>281.49609427609425</v>
      </c>
      <c r="H985" s="335">
        <f>VLOOKUP(C985,'2.- Base'!J985:N3380,5,0)</f>
        <v>281.49609427609425</v>
      </c>
      <c r="J985" s="335">
        <v>9.8896417492936166</v>
      </c>
      <c r="K985" s="335">
        <v>10.302251697736949</v>
      </c>
      <c r="L985" s="441"/>
      <c r="M985" s="451">
        <f t="shared" si="57"/>
        <v>291.38573602538787</v>
      </c>
      <c r="N985" s="451">
        <f t="shared" si="56"/>
        <v>291.7983459738312</v>
      </c>
    </row>
    <row r="986" spans="1:14" ht="25.5">
      <c r="A986" s="444">
        <v>47015</v>
      </c>
      <c r="B986" s="52">
        <f>+'2.- Base'!B986</f>
        <v>981</v>
      </c>
      <c r="C986" s="334">
        <f>+'2.- Base'!C986</f>
        <v>47015</v>
      </c>
      <c r="D986" s="81" t="str">
        <f>+'2.- Base'!D986</f>
        <v>Laparotomía, con aspiración y/o inyección de quiste(s) o absceso(s) hepáticos parasitarios (ejm. amebiano o equinocósico)</v>
      </c>
      <c r="E986" s="335">
        <f>+'2.- Base'!G986</f>
        <v>332.25895503928172</v>
      </c>
      <c r="F986" s="335">
        <f>+'2.- Base'!N986</f>
        <v>332.25895503928172</v>
      </c>
      <c r="G986" s="335">
        <f>VLOOKUP(C986,'2.- Base'!$C$6:$G$2390,5,0)</f>
        <v>332.25895503928172</v>
      </c>
      <c r="H986" s="335">
        <f>VLOOKUP(C986,'2.- Base'!J986:N3381,5,0)</f>
        <v>332.25895503928172</v>
      </c>
      <c r="J986" s="335">
        <v>10.302626941703977</v>
      </c>
      <c r="K986" s="335">
        <v>10.723858076320994</v>
      </c>
      <c r="L986" s="441"/>
      <c r="M986" s="451">
        <f t="shared" si="57"/>
        <v>342.56158198098569</v>
      </c>
      <c r="N986" s="451">
        <f t="shared" si="56"/>
        <v>342.98281311560271</v>
      </c>
    </row>
    <row r="987" spans="1:14" ht="25.5">
      <c r="A987" s="444">
        <v>47016</v>
      </c>
      <c r="B987" s="52">
        <f>+'2.- Base'!B987</f>
        <v>982</v>
      </c>
      <c r="C987" s="334">
        <f>+'2.- Base'!C987</f>
        <v>47016</v>
      </c>
      <c r="D987" s="81" t="str">
        <f>+'2.- Base'!D987</f>
        <v>Tratamiento quirúrgico de quistes no parasitarios hepáticos por vía laparoscópica</v>
      </c>
      <c r="E987" s="335">
        <f>+'2.- Base'!G987</f>
        <v>283.93632996632994</v>
      </c>
      <c r="F987" s="335">
        <f>+'2.- Base'!N987</f>
        <v>283.93632996632994</v>
      </c>
      <c r="G987" s="335">
        <f>VLOOKUP(C987,'2.- Base'!$C$6:$G$2390,5,0)</f>
        <v>283.93632996632994</v>
      </c>
      <c r="H987" s="335">
        <f>VLOOKUP(C987,'2.- Base'!J987:N3382,5,0)</f>
        <v>283.93632996632994</v>
      </c>
      <c r="J987" s="335">
        <v>15.89116986872142</v>
      </c>
      <c r="K987" s="335">
        <v>16.480612652211846</v>
      </c>
      <c r="L987" s="441"/>
      <c r="M987" s="451">
        <f t="shared" si="57"/>
        <v>299.82749983505136</v>
      </c>
      <c r="N987" s="451">
        <f t="shared" si="56"/>
        <v>300.41694261854178</v>
      </c>
    </row>
    <row r="988" spans="1:14">
      <c r="A988" s="444">
        <v>47100</v>
      </c>
      <c r="B988" s="52">
        <f>+'2.- Base'!B988</f>
        <v>983</v>
      </c>
      <c r="C988" s="334">
        <f>+'2.- Base'!C988</f>
        <v>47100</v>
      </c>
      <c r="D988" s="81" t="str">
        <f>+'2.- Base'!D988</f>
        <v>Biopsia hepática, en cuña</v>
      </c>
      <c r="E988" s="335">
        <f>+'2.- Base'!G988</f>
        <v>281.1301957070707</v>
      </c>
      <c r="F988" s="335">
        <f>+'2.- Base'!N988</f>
        <v>281.1301957070707</v>
      </c>
      <c r="G988" s="335">
        <f>VLOOKUP(C988,'2.- Base'!$C$6:$G$2390,5,0)</f>
        <v>281.1301957070707</v>
      </c>
      <c r="H988" s="335">
        <f>VLOOKUP(C988,'2.- Base'!J988:N3383,5,0)</f>
        <v>281.1301957070707</v>
      </c>
      <c r="J988" s="335">
        <v>6.9190863706024288</v>
      </c>
      <c r="K988" s="335">
        <v>7.1990716927603557</v>
      </c>
      <c r="L988" s="441"/>
      <c r="M988" s="451">
        <f t="shared" si="57"/>
        <v>288.04928207767313</v>
      </c>
      <c r="N988" s="451">
        <f t="shared" si="56"/>
        <v>288.32926739983105</v>
      </c>
    </row>
    <row r="989" spans="1:14">
      <c r="A989" s="444">
        <v>47120</v>
      </c>
      <c r="B989" s="52">
        <f>+'2.- Base'!B989</f>
        <v>984</v>
      </c>
      <c r="C989" s="334">
        <f>+'2.- Base'!C989</f>
        <v>47120</v>
      </c>
      <c r="D989" s="81" t="str">
        <f>+'2.- Base'!D989</f>
        <v>Hepatectomía, resección de hígado; lobectomía parcial</v>
      </c>
      <c r="E989" s="335" t="s">
        <v>3270</v>
      </c>
      <c r="F989" s="335">
        <f>+'2.- Base'!N989</f>
        <v>361.03273186307513</v>
      </c>
      <c r="G989" s="335" t="str">
        <f>E989</f>
        <v>NC</v>
      </c>
      <c r="H989" s="335">
        <f>VLOOKUP(C989,'2.- Base'!J989:N3384,5,0)</f>
        <v>361.03273186307513</v>
      </c>
      <c r="J989" s="335" t="s">
        <v>3270</v>
      </c>
      <c r="K989" s="335">
        <v>56.442469809817055</v>
      </c>
      <c r="L989" s="441"/>
      <c r="M989" s="335" t="str">
        <f>G989</f>
        <v>NC</v>
      </c>
      <c r="N989" s="451">
        <f t="shared" si="56"/>
        <v>417.47520167289218</v>
      </c>
    </row>
    <row r="990" spans="1:14">
      <c r="A990" s="444">
        <v>47300</v>
      </c>
      <c r="B990" s="52">
        <f>+'2.- Base'!B990</f>
        <v>985</v>
      </c>
      <c r="C990" s="334">
        <f>+'2.- Base'!C990</f>
        <v>47300</v>
      </c>
      <c r="D990" s="81" t="str">
        <f>+'2.- Base'!D990</f>
        <v>Marsupialización de quiste o absceso hepático</v>
      </c>
      <c r="E990" s="335">
        <f>+'2.- Base'!G990</f>
        <v>364.9924490347924</v>
      </c>
      <c r="F990" s="335">
        <f>+'2.- Base'!N990</f>
        <v>364.9924490347924</v>
      </c>
      <c r="G990" s="335">
        <f>VLOOKUP(C990,'2.- Base'!$C$6:$G$2390,5,0)</f>
        <v>364.9924490347924</v>
      </c>
      <c r="H990" s="335">
        <f>VLOOKUP(C990,'2.- Base'!J990:N3385,5,0)</f>
        <v>364.9924490347924</v>
      </c>
      <c r="J990" s="335">
        <v>13.104160988509193</v>
      </c>
      <c r="K990" s="335">
        <v>13.647685033176344</v>
      </c>
      <c r="L990" s="441"/>
      <c r="M990" s="451">
        <f>G990+J990</f>
        <v>378.09661002330159</v>
      </c>
      <c r="N990" s="451">
        <f t="shared" si="56"/>
        <v>378.64013406796875</v>
      </c>
    </row>
    <row r="991" spans="1:14">
      <c r="A991" s="444">
        <v>47340</v>
      </c>
      <c r="B991" s="52">
        <f>+'2.- Base'!B991</f>
        <v>986</v>
      </c>
      <c r="C991" s="334">
        <f>+'2.- Base'!C991</f>
        <v>47340</v>
      </c>
      <c r="D991" s="81" t="str">
        <f>+'2.- Base'!D991</f>
        <v>Tratamiento quirúrgico de trauma hepático grados I-II</v>
      </c>
      <c r="E991" s="335" t="s">
        <v>3270</v>
      </c>
      <c r="F991" s="335">
        <f>+'2.- Base'!N991</f>
        <v>356.64194903479233</v>
      </c>
      <c r="G991" s="335" t="str">
        <f>E991</f>
        <v>NC</v>
      </c>
      <c r="H991" s="335">
        <f>VLOOKUP(C991,'2.- Base'!J991:N3386,5,0)</f>
        <v>356.64194903479233</v>
      </c>
      <c r="J991" s="335" t="s">
        <v>3270</v>
      </c>
      <c r="K991" s="335">
        <v>15.721637617233853</v>
      </c>
      <c r="L991" s="441"/>
      <c r="M991" s="335" t="str">
        <f>G991</f>
        <v>NC</v>
      </c>
      <c r="N991" s="451">
        <f t="shared" si="56"/>
        <v>372.36358665202619</v>
      </c>
    </row>
    <row r="992" spans="1:14">
      <c r="A992" s="444">
        <v>47345</v>
      </c>
      <c r="B992" s="52">
        <f>+'2.- Base'!B992</f>
        <v>987</v>
      </c>
      <c r="C992" s="334">
        <f>+'2.- Base'!C992</f>
        <v>47345</v>
      </c>
      <c r="D992" s="81" t="str">
        <f>+'2.- Base'!D992</f>
        <v>Tratamiento quirúrgico de trauma hepático grados III-IV</v>
      </c>
      <c r="E992" s="335">
        <f>+'2.- Base'!G992</f>
        <v>364.9924490347924</v>
      </c>
      <c r="F992" s="335">
        <f>+'2.- Base'!N992</f>
        <v>364.9924490347924</v>
      </c>
      <c r="G992" s="335">
        <f>VLOOKUP(C992,'2.- Base'!$C$6:$G$2390,5,0)</f>
        <v>364.9924490347924</v>
      </c>
      <c r="H992" s="335">
        <f>VLOOKUP(C992,'2.- Base'!J992:N3387,5,0)</f>
        <v>364.9924490347924</v>
      </c>
      <c r="J992" s="335">
        <v>13.104160988509193</v>
      </c>
      <c r="K992" s="335">
        <v>13.647685033176344</v>
      </c>
      <c r="L992" s="441"/>
      <c r="M992" s="451">
        <f t="shared" ref="M992:M1004" si="58">G992+J992</f>
        <v>378.09661002330159</v>
      </c>
      <c r="N992" s="451">
        <f t="shared" si="56"/>
        <v>378.64013406796875</v>
      </c>
    </row>
    <row r="993" spans="1:14">
      <c r="A993" s="444">
        <v>47362</v>
      </c>
      <c r="B993" s="52">
        <f>+'2.- Base'!B993</f>
        <v>988</v>
      </c>
      <c r="C993" s="334">
        <f>+'2.- Base'!C993</f>
        <v>47362</v>
      </c>
      <c r="D993" s="81" t="str">
        <f>+'2.- Base'!D993</f>
        <v>Reexploración de lesión hepática para remoción de empaque</v>
      </c>
      <c r="E993" s="335">
        <f>+'2.- Base'!G993</f>
        <v>343.12596570145911</v>
      </c>
      <c r="F993" s="335">
        <f>+'2.- Base'!N993</f>
        <v>343.12596570145911</v>
      </c>
      <c r="G993" s="335">
        <f>VLOOKUP(C993,'2.- Base'!$C$6:$G$2390,5,0)</f>
        <v>343.12596570145911</v>
      </c>
      <c r="H993" s="335">
        <f>VLOOKUP(C993,'2.- Base'!J993:N3388,5,0)</f>
        <v>343.12596570145911</v>
      </c>
      <c r="J993" s="335">
        <v>13.104160988509193</v>
      </c>
      <c r="K993" s="335">
        <v>13.647685033176344</v>
      </c>
      <c r="L993" s="441"/>
      <c r="M993" s="451">
        <f t="shared" si="58"/>
        <v>356.2301266899683</v>
      </c>
      <c r="N993" s="451">
        <f t="shared" si="56"/>
        <v>356.77365073463545</v>
      </c>
    </row>
    <row r="994" spans="1:14" ht="25.5">
      <c r="A994" s="444">
        <v>47400</v>
      </c>
      <c r="B994" s="52">
        <f>+'2.- Base'!B994</f>
        <v>989</v>
      </c>
      <c r="C994" s="334">
        <f>+'2.- Base'!C994</f>
        <v>47400</v>
      </c>
      <c r="D994" s="81" t="str">
        <f>+'2.- Base'!D994</f>
        <v>Hepaticotomía o hepaticostomía con exploración, drenaje ó extirpación de cálculo</v>
      </c>
      <c r="E994" s="335">
        <f>+'2.- Base'!G994</f>
        <v>366.45604331088668</v>
      </c>
      <c r="F994" s="335">
        <f>+'2.- Base'!N994</f>
        <v>366.45604331088668</v>
      </c>
      <c r="G994" s="335">
        <f>VLOOKUP(C994,'2.- Base'!$C$6:$G$2390,5,0)</f>
        <v>366.45604331088668</v>
      </c>
      <c r="H994" s="335">
        <f>VLOOKUP(C994,'2.- Base'!J994:N3389,5,0)</f>
        <v>366.45604331088668</v>
      </c>
      <c r="J994" s="335">
        <v>24.310297175730113</v>
      </c>
      <c r="K994" s="335">
        <v>25.342992860597747</v>
      </c>
      <c r="L994" s="441"/>
      <c r="M994" s="451">
        <f t="shared" si="58"/>
        <v>390.7663404866168</v>
      </c>
      <c r="N994" s="451">
        <f t="shared" si="56"/>
        <v>391.79903617148443</v>
      </c>
    </row>
    <row r="995" spans="1:14" ht="25.5">
      <c r="A995" s="444">
        <v>47420</v>
      </c>
      <c r="B995" s="52">
        <f>+'2.- Base'!B995</f>
        <v>990</v>
      </c>
      <c r="C995" s="334">
        <f>+'2.- Base'!C995</f>
        <v>47420</v>
      </c>
      <c r="D995" s="81" t="str">
        <f>+'2.- Base'!D995</f>
        <v>Coledocotomía o coledocostomía con exploración, drenaje ó extirpación de cálculo</v>
      </c>
      <c r="E995" s="335">
        <f>+'2.- Base'!G995</f>
        <v>367.1878404489338</v>
      </c>
      <c r="F995" s="335">
        <f>+'2.- Base'!N995</f>
        <v>367.1878404489338</v>
      </c>
      <c r="G995" s="335">
        <f>VLOOKUP(C995,'2.- Base'!$C$6:$G$2390,5,0)</f>
        <v>367.1878404489338</v>
      </c>
      <c r="H995" s="335">
        <f>VLOOKUP(C995,'2.- Base'!J995:N3390,5,0)</f>
        <v>367.1878404489338</v>
      </c>
      <c r="J995" s="335">
        <v>29.913365269340659</v>
      </c>
      <c r="K995" s="335">
        <v>31.190646774308561</v>
      </c>
      <c r="L995" s="441"/>
      <c r="M995" s="451">
        <f t="shared" si="58"/>
        <v>397.10120571827446</v>
      </c>
      <c r="N995" s="451">
        <f t="shared" si="56"/>
        <v>398.37848722324236</v>
      </c>
    </row>
    <row r="996" spans="1:14" ht="25.5">
      <c r="A996" s="444">
        <v>47460</v>
      </c>
      <c r="B996" s="52">
        <f>+'2.- Base'!B996</f>
        <v>991</v>
      </c>
      <c r="C996" s="334">
        <f>+'2.- Base'!C996</f>
        <v>47460</v>
      </c>
      <c r="D996" s="81" t="str">
        <f>+'2.- Base'!D996</f>
        <v>Esfinterotomía o esfinteroplastía transduodenal, con o sin extracción transduodenal de cálculo</v>
      </c>
      <c r="E996" s="335">
        <f>+'2.- Base'!G996</f>
        <v>221.81754331088663</v>
      </c>
      <c r="F996" s="335">
        <f>+'2.- Base'!N996</f>
        <v>221.81754331088663</v>
      </c>
      <c r="G996" s="335">
        <f>VLOOKUP(C996,'2.- Base'!$C$6:$G$2390,5,0)</f>
        <v>221.81754331088663</v>
      </c>
      <c r="H996" s="335">
        <f>VLOOKUP(C996,'2.- Base'!J996:N3391,5,0)</f>
        <v>221.81754331088663</v>
      </c>
      <c r="J996" s="335">
        <v>24.310297175730142</v>
      </c>
      <c r="K996" s="335">
        <v>25.342992860597803</v>
      </c>
      <c r="L996" s="441"/>
      <c r="M996" s="451">
        <f t="shared" si="58"/>
        <v>246.12784048661678</v>
      </c>
      <c r="N996" s="451">
        <f t="shared" si="56"/>
        <v>247.16053617148444</v>
      </c>
    </row>
    <row r="997" spans="1:14" ht="25.5">
      <c r="A997" s="444">
        <v>47480</v>
      </c>
      <c r="B997" s="52">
        <f>+'2.- Base'!B997</f>
        <v>992</v>
      </c>
      <c r="C997" s="334">
        <f>+'2.- Base'!C997</f>
        <v>47480</v>
      </c>
      <c r="D997" s="81" t="str">
        <f>+'2.- Base'!D997</f>
        <v>Colecistotomía o colecistostomía con exploración, drenaje o extirpación de cálculo</v>
      </c>
      <c r="E997" s="335">
        <f>+'2.- Base'!G997</f>
        <v>364.9924490347924</v>
      </c>
      <c r="F997" s="335">
        <f>+'2.- Base'!N997</f>
        <v>364.9924490347924</v>
      </c>
      <c r="G997" s="335">
        <f>VLOOKUP(C997,'2.- Base'!$C$6:$G$2390,5,0)</f>
        <v>364.9924490347924</v>
      </c>
      <c r="H997" s="335">
        <f>VLOOKUP(C997,'2.- Base'!J997:N3392,5,0)</f>
        <v>364.9924490347924</v>
      </c>
      <c r="J997" s="335">
        <v>13.104160988509193</v>
      </c>
      <c r="K997" s="335">
        <v>13.647685033176344</v>
      </c>
      <c r="L997" s="441"/>
      <c r="M997" s="451">
        <f t="shared" si="58"/>
        <v>378.09661002330159</v>
      </c>
      <c r="N997" s="451">
        <f t="shared" si="56"/>
        <v>378.64013406796875</v>
      </c>
    </row>
    <row r="998" spans="1:14">
      <c r="A998" s="444">
        <v>47562</v>
      </c>
      <c r="B998" s="52">
        <f>+'2.- Base'!B998</f>
        <v>993</v>
      </c>
      <c r="C998" s="334">
        <f>+'2.- Base'!C998</f>
        <v>47562</v>
      </c>
      <c r="D998" s="81" t="str">
        <f>+'2.- Base'!D998</f>
        <v>Colecistectomía laparoscópica</v>
      </c>
      <c r="E998" s="335">
        <f>+'2.- Base'!G998</f>
        <v>291.64178287037032</v>
      </c>
      <c r="F998" s="335">
        <f>+'2.- Base'!N998</f>
        <v>291.64178287037032</v>
      </c>
      <c r="G998" s="335">
        <f>VLOOKUP(C998,'2.- Base'!$C$6:$G$2390,5,0)</f>
        <v>291.64178287037032</v>
      </c>
      <c r="H998" s="335">
        <f>VLOOKUP(C998,'2.- Base'!J998:N3393,5,0)</f>
        <v>291.64178287037032</v>
      </c>
      <c r="J998" s="335">
        <v>22.597575981543628</v>
      </c>
      <c r="K998" s="335">
        <v>23.452268017604695</v>
      </c>
      <c r="L998" s="441"/>
      <c r="M998" s="451">
        <f t="shared" si="58"/>
        <v>314.23935885191395</v>
      </c>
      <c r="N998" s="451">
        <f t="shared" si="56"/>
        <v>315.09405088797502</v>
      </c>
    </row>
    <row r="999" spans="1:14">
      <c r="A999" s="444">
        <v>47563</v>
      </c>
      <c r="B999" s="52">
        <f>+'2.- Base'!B999</f>
        <v>994</v>
      </c>
      <c r="C999" s="334">
        <f>+'2.- Base'!C999</f>
        <v>47563</v>
      </c>
      <c r="D999" s="81" t="str">
        <f>+'2.- Base'!D999</f>
        <v>Colecistectomía laparoscópica con colangiografía</v>
      </c>
      <c r="E999" s="335">
        <f>+'2.- Base'!G999</f>
        <v>381.92758494949504</v>
      </c>
      <c r="F999" s="335">
        <f>+'2.- Base'!N999</f>
        <v>381.92758494949504</v>
      </c>
      <c r="G999" s="335">
        <f>VLOOKUP(C999,'2.- Base'!$C$6:$G$2390,5,0)</f>
        <v>381.92758494949504</v>
      </c>
      <c r="H999" s="335">
        <f>VLOOKUP(C999,'2.- Base'!J999:N3394,5,0)</f>
        <v>381.92758494949504</v>
      </c>
      <c r="J999" s="335">
        <v>23.636099868415727</v>
      </c>
      <c r="K999" s="335">
        <v>24.50573833988318</v>
      </c>
      <c r="L999" s="441"/>
      <c r="M999" s="451">
        <f t="shared" si="58"/>
        <v>405.56368481791077</v>
      </c>
      <c r="N999" s="451">
        <f t="shared" si="56"/>
        <v>406.43332328937822</v>
      </c>
    </row>
    <row r="1000" spans="1:14">
      <c r="A1000" s="444">
        <v>47564</v>
      </c>
      <c r="B1000" s="52">
        <f>+'2.- Base'!B1000</f>
        <v>995</v>
      </c>
      <c r="C1000" s="334">
        <f>+'2.- Base'!C1000</f>
        <v>47564</v>
      </c>
      <c r="D1000" s="81" t="str">
        <f>+'2.- Base'!D1000</f>
        <v>Colecistectomía con exploración de vías biliares por laparoscopía</v>
      </c>
      <c r="E1000" s="335">
        <f>+'2.- Base'!G1000</f>
        <v>396.48220910774415</v>
      </c>
      <c r="F1000" s="335">
        <f>+'2.- Base'!N1000</f>
        <v>396.48220910774415</v>
      </c>
      <c r="G1000" s="335">
        <f>VLOOKUP(C1000,'2.- Base'!$C$6:$G$2390,5,0)</f>
        <v>396.48220910774415</v>
      </c>
      <c r="H1000" s="335">
        <f>VLOOKUP(C1000,'2.- Base'!J1000:N3395,5,0)</f>
        <v>396.48220910774415</v>
      </c>
      <c r="J1000" s="335">
        <v>27.881675501115978</v>
      </c>
      <c r="K1000" s="335">
        <v>28.914371185983612</v>
      </c>
      <c r="L1000" s="441"/>
      <c r="M1000" s="451">
        <f t="shared" si="58"/>
        <v>424.36388460886013</v>
      </c>
      <c r="N1000" s="451">
        <f t="shared" si="56"/>
        <v>425.39658029372777</v>
      </c>
    </row>
    <row r="1001" spans="1:14">
      <c r="A1001" s="444">
        <v>47570</v>
      </c>
      <c r="B1001" s="52">
        <f>+'2.- Base'!B1001</f>
        <v>996</v>
      </c>
      <c r="C1001" s="334">
        <f>+'2.- Base'!C1001</f>
        <v>47570</v>
      </c>
      <c r="D1001" s="81" t="str">
        <f>+'2.- Base'!D1001</f>
        <v>Colecistoenterostomía  por laparoscopía</v>
      </c>
      <c r="E1001" s="335">
        <f>+'2.- Base'!G1001</f>
        <v>418.31414534511782</v>
      </c>
      <c r="F1001" s="335">
        <f>+'2.- Base'!N1001</f>
        <v>418.31414534511782</v>
      </c>
      <c r="G1001" s="335">
        <f>VLOOKUP(C1001,'2.- Base'!$C$6:$G$2390,5,0)</f>
        <v>418.31414534511782</v>
      </c>
      <c r="H1001" s="335">
        <f>VLOOKUP(C1001,'2.- Base'!J1001:N3396,5,0)</f>
        <v>418.31414534511782</v>
      </c>
      <c r="J1001" s="335">
        <v>34.250038950166299</v>
      </c>
      <c r="K1001" s="335">
        <v>35.527320455134202</v>
      </c>
      <c r="L1001" s="441"/>
      <c r="M1001" s="451">
        <f t="shared" si="58"/>
        <v>452.56418429528412</v>
      </c>
      <c r="N1001" s="451">
        <f t="shared" si="56"/>
        <v>453.84146580025202</v>
      </c>
    </row>
    <row r="1002" spans="1:14">
      <c r="A1002" s="444">
        <v>47600</v>
      </c>
      <c r="B1002" s="52">
        <f>+'2.- Base'!B1002</f>
        <v>997</v>
      </c>
      <c r="C1002" s="334">
        <f>+'2.- Base'!C1002</f>
        <v>47600</v>
      </c>
      <c r="D1002" s="81" t="str">
        <f>+'2.- Base'!D1002</f>
        <v>Colecistectomía</v>
      </c>
      <c r="E1002" s="335">
        <f>+'2.- Base'!G1002</f>
        <v>361.61511370931544</v>
      </c>
      <c r="F1002" s="335">
        <f>+'2.- Base'!N1002</f>
        <v>361.61511370931544</v>
      </c>
      <c r="G1002" s="335">
        <f>VLOOKUP(C1002,'2.- Base'!$C$6:$G$2390,5,0)</f>
        <v>361.61511370931544</v>
      </c>
      <c r="H1002" s="335">
        <f>VLOOKUP(C1002,'2.- Base'!J1002:N3397,5,0)</f>
        <v>361.61511370931544</v>
      </c>
      <c r="J1002" s="335">
        <v>15.905695035314409</v>
      </c>
      <c r="K1002" s="335">
        <v>16.571511990031695</v>
      </c>
      <c r="L1002" s="441"/>
      <c r="M1002" s="451">
        <f t="shared" si="58"/>
        <v>377.52080874462985</v>
      </c>
      <c r="N1002" s="451">
        <f t="shared" si="56"/>
        <v>378.18662569934713</v>
      </c>
    </row>
    <row r="1003" spans="1:14">
      <c r="A1003" s="444">
        <v>47605</v>
      </c>
      <c r="B1003" s="52">
        <f>+'2.- Base'!B1003</f>
        <v>998</v>
      </c>
      <c r="C1003" s="334">
        <f>+'2.- Base'!C1003</f>
        <v>47605</v>
      </c>
      <c r="D1003" s="81" t="str">
        <f>+'2.- Base'!D1003</f>
        <v>Colecistectomía con colangiografía</v>
      </c>
      <c r="E1003" s="335">
        <f>+'2.- Base'!G1003</f>
        <v>364.4564727160494</v>
      </c>
      <c r="F1003" s="335">
        <f>+'2.- Base'!N1003</f>
        <v>364.4564727160494</v>
      </c>
      <c r="G1003" s="335">
        <f>VLOOKUP(C1003,'2.- Base'!$C$6:$G$2390,5,0)</f>
        <v>364.4564727160494</v>
      </c>
      <c r="H1003" s="335">
        <f>VLOOKUP(C1003,'2.- Base'!J1003:N3398,5,0)</f>
        <v>364.4564727160494</v>
      </c>
      <c r="J1003" s="335">
        <v>18.707229082119625</v>
      </c>
      <c r="K1003" s="335">
        <v>19.495338946887102</v>
      </c>
      <c r="L1003" s="441"/>
      <c r="M1003" s="451">
        <f t="shared" si="58"/>
        <v>383.16370179816903</v>
      </c>
      <c r="N1003" s="451">
        <f t="shared" si="56"/>
        <v>383.95181166293651</v>
      </c>
    </row>
    <row r="1004" spans="1:14">
      <c r="A1004" s="444">
        <v>47610</v>
      </c>
      <c r="B1004" s="52">
        <f>+'2.- Base'!B1004</f>
        <v>999</v>
      </c>
      <c r="C1004" s="334">
        <f>+'2.- Base'!C1004</f>
        <v>47610</v>
      </c>
      <c r="D1004" s="81" t="str">
        <f>+'2.- Base'!D1004</f>
        <v>Colecistectomía con exploración de conducto biliar común (colédoco)</v>
      </c>
      <c r="E1004" s="335">
        <f>+'2.- Base'!G1004</f>
        <v>364.4564727160494</v>
      </c>
      <c r="F1004" s="335">
        <f>+'2.- Base'!N1004</f>
        <v>364.4564727160494</v>
      </c>
      <c r="G1004" s="335">
        <f>VLOOKUP(C1004,'2.- Base'!$C$6:$G$2390,5,0)</f>
        <v>364.4564727160494</v>
      </c>
      <c r="H1004" s="335">
        <f>VLOOKUP(C1004,'2.- Base'!J1004:N3399,5,0)</f>
        <v>364.4564727160494</v>
      </c>
      <c r="J1004" s="335">
        <v>18.707229082119625</v>
      </c>
      <c r="K1004" s="335">
        <v>19.495338946887102</v>
      </c>
      <c r="L1004" s="441"/>
      <c r="M1004" s="451">
        <f t="shared" si="58"/>
        <v>383.16370179816903</v>
      </c>
      <c r="N1004" s="451">
        <f t="shared" si="56"/>
        <v>383.95181166293651</v>
      </c>
    </row>
    <row r="1005" spans="1:14">
      <c r="A1005" s="444">
        <v>47715</v>
      </c>
      <c r="B1005" s="52">
        <f>+'2.- Base'!B1005</f>
        <v>1000</v>
      </c>
      <c r="C1005" s="334">
        <f>+'2.- Base'!C1005</f>
        <v>47715</v>
      </c>
      <c r="D1005" s="81" t="str">
        <f>+'2.- Base'!D1005</f>
        <v>Excisión de quiste del colédoco</v>
      </c>
      <c r="E1005" s="335" t="s">
        <v>3270</v>
      </c>
      <c r="F1005" s="335">
        <f>+'2.- Base'!N1005</f>
        <v>405.81485711560043</v>
      </c>
      <c r="G1005" s="335" t="str">
        <f>E1005</f>
        <v>NC</v>
      </c>
      <c r="H1005" s="335">
        <f>VLOOKUP(C1005,'2.- Base'!J1005:N3400,5,0)</f>
        <v>405.81485711560043</v>
      </c>
      <c r="J1005" s="335" t="s">
        <v>3270</v>
      </c>
      <c r="K1005" s="335">
        <v>36.082053713525511</v>
      </c>
      <c r="L1005" s="441"/>
      <c r="M1005" s="335" t="str">
        <f>G1005</f>
        <v>NC</v>
      </c>
      <c r="N1005" s="451">
        <f t="shared" si="56"/>
        <v>441.89691082912594</v>
      </c>
    </row>
    <row r="1006" spans="1:14">
      <c r="A1006" s="444">
        <v>47720</v>
      </c>
      <c r="B1006" s="52">
        <f>+'2.- Base'!B1006</f>
        <v>1001</v>
      </c>
      <c r="C1006" s="334">
        <f>+'2.- Base'!C1006</f>
        <v>47720</v>
      </c>
      <c r="D1006" s="81" t="str">
        <f>+'2.- Base'!D1006</f>
        <v>Colecistoenterostomía; directa; derivación</v>
      </c>
      <c r="E1006" s="335">
        <f>+'2.- Base'!G1006</f>
        <v>406.78190874298542</v>
      </c>
      <c r="F1006" s="335">
        <f>+'2.- Base'!N1006</f>
        <v>406.78190874298542</v>
      </c>
      <c r="G1006" s="335">
        <f>VLOOKUP(C1006,'2.- Base'!$C$6:$G$2390,5,0)</f>
        <v>406.78190874298542</v>
      </c>
      <c r="H1006" s="335">
        <f>VLOOKUP(C1006,'2.- Base'!J1006:N3401,5,0)</f>
        <v>406.78190874298542</v>
      </c>
      <c r="J1006" s="335">
        <v>29.913365269340602</v>
      </c>
      <c r="K1006" s="335">
        <v>31.190646774308505</v>
      </c>
      <c r="L1006" s="441"/>
      <c r="M1006" s="451">
        <f>G1006+J1006</f>
        <v>436.69527401232602</v>
      </c>
      <c r="N1006" s="451">
        <f t="shared" si="56"/>
        <v>437.97255551729393</v>
      </c>
    </row>
    <row r="1007" spans="1:14">
      <c r="A1007" s="444">
        <v>47760</v>
      </c>
      <c r="B1007" s="52">
        <f>+'2.- Base'!B1007</f>
        <v>1002</v>
      </c>
      <c r="C1007" s="334">
        <f>+'2.- Base'!C1007</f>
        <v>47760</v>
      </c>
      <c r="D1007" s="81" t="str">
        <f>+'2.- Base'!D1007</f>
        <v>Anastomosis de conductos biliares extrahepáticos y tracto gastrointestinal</v>
      </c>
      <c r="E1007" s="335" t="s">
        <v>3270</v>
      </c>
      <c r="F1007" s="335">
        <f>+'2.- Base'!N1007</f>
        <v>359.5691375869809</v>
      </c>
      <c r="G1007" s="335" t="str">
        <f>E1007</f>
        <v>NC</v>
      </c>
      <c r="H1007" s="335">
        <f>VLOOKUP(C1007,'2.- Base'!J1007:N3402,5,0)</f>
        <v>359.5691375869809</v>
      </c>
      <c r="J1007" s="335" t="s">
        <v>3270</v>
      </c>
      <c r="K1007" s="335">
        <v>42.86885907895595</v>
      </c>
      <c r="L1007" s="441"/>
      <c r="M1007" s="335" t="str">
        <f>G1007</f>
        <v>NC</v>
      </c>
      <c r="N1007" s="451">
        <f t="shared" si="56"/>
        <v>402.43799666593685</v>
      </c>
    </row>
    <row r="1008" spans="1:14">
      <c r="A1008" s="444">
        <v>47765</v>
      </c>
      <c r="B1008" s="52">
        <f>+'2.- Base'!B1008</f>
        <v>1003</v>
      </c>
      <c r="C1008" s="334">
        <f>+'2.- Base'!C1008</f>
        <v>47765</v>
      </c>
      <c r="D1008" s="81" t="str">
        <f>+'2.- Base'!D1008</f>
        <v>Anastomosis de conductos biliares intrahepáticos y tracto gastrointestinal</v>
      </c>
      <c r="E1008" s="335" t="s">
        <v>3270</v>
      </c>
      <c r="F1008" s="335">
        <f>+'2.- Base'!N1008</f>
        <v>360.30093472502801</v>
      </c>
      <c r="G1008" s="335" t="str">
        <f>E1008</f>
        <v>NC</v>
      </c>
      <c r="H1008" s="335">
        <f>VLOOKUP(C1008,'2.- Base'!J1008:N3403,5,0)</f>
        <v>360.30093472502801</v>
      </c>
      <c r="J1008" s="335" t="s">
        <v>3270</v>
      </c>
      <c r="K1008" s="335">
        <v>49.655664444386559</v>
      </c>
      <c r="L1008" s="441"/>
      <c r="M1008" s="335" t="str">
        <f>G1008</f>
        <v>NC</v>
      </c>
      <c r="N1008" s="451">
        <f t="shared" si="56"/>
        <v>409.95659916941457</v>
      </c>
    </row>
    <row r="1009" spans="1:14" ht="25.5">
      <c r="A1009" s="444">
        <v>47800</v>
      </c>
      <c r="B1009" s="52">
        <f>+'2.- Base'!B1009</f>
        <v>1004</v>
      </c>
      <c r="C1009" s="334">
        <f>+'2.- Base'!C1009</f>
        <v>47800</v>
      </c>
      <c r="D1009" s="81" t="str">
        <f>+'2.- Base'!D1009</f>
        <v>Reconstrucción plástica, de conductos biliares extrahepáticos con anastomosis término-terminal</v>
      </c>
      <c r="E1009" s="335" t="s">
        <v>3270</v>
      </c>
      <c r="F1009" s="335">
        <f>+'2.- Base'!N1009</f>
        <v>360.30093472502801</v>
      </c>
      <c r="G1009" s="335" t="str">
        <f>E1009</f>
        <v>NC</v>
      </c>
      <c r="H1009" s="335">
        <f>VLOOKUP(C1009,'2.- Base'!J1009:N3404,5,0)</f>
        <v>360.30093472502801</v>
      </c>
      <c r="J1009" s="335" t="s">
        <v>3270</v>
      </c>
      <c r="K1009" s="335">
        <v>49.655664444386559</v>
      </c>
      <c r="L1009" s="441"/>
      <c r="M1009" s="335" t="str">
        <f>G1009</f>
        <v>NC</v>
      </c>
      <c r="N1009" s="451">
        <f t="shared" si="56"/>
        <v>409.95659916941457</v>
      </c>
    </row>
    <row r="1010" spans="1:14">
      <c r="A1010" s="444">
        <v>47801</v>
      </c>
      <c r="B1010" s="52">
        <f>+'2.- Base'!B1010</f>
        <v>1005</v>
      </c>
      <c r="C1010" s="334">
        <f>+'2.- Base'!C1010</f>
        <v>47801</v>
      </c>
      <c r="D1010" s="81" t="str">
        <f>+'2.- Base'!D1010</f>
        <v>Colocación de dilatador del colédoco</v>
      </c>
      <c r="E1010" s="335">
        <f>+'2.- Base'!G1010</f>
        <v>367.1878404489338</v>
      </c>
      <c r="F1010" s="335">
        <f>+'2.- Base'!N1010</f>
        <v>367.1878404489338</v>
      </c>
      <c r="G1010" s="335">
        <f>VLOOKUP(C1010,'2.- Base'!$C$6:$G$2390,5,0)</f>
        <v>367.1878404489338</v>
      </c>
      <c r="H1010" s="335">
        <f>VLOOKUP(C1010,'2.- Base'!J1010:N3405,5,0)</f>
        <v>367.1878404489338</v>
      </c>
      <c r="J1010" s="335">
        <v>29.913365269340659</v>
      </c>
      <c r="K1010" s="335">
        <v>31.190646774308561</v>
      </c>
      <c r="L1010" s="441"/>
      <c r="M1010" s="451">
        <f>G1010+J1010</f>
        <v>397.10120571827446</v>
      </c>
      <c r="N1010" s="451">
        <f t="shared" si="56"/>
        <v>398.37848722324236</v>
      </c>
    </row>
    <row r="1011" spans="1:14">
      <c r="A1011" s="444">
        <v>47836</v>
      </c>
      <c r="B1011" s="52">
        <f>+'2.- Base'!B1011</f>
        <v>1006</v>
      </c>
      <c r="C1011" s="334">
        <f>+'2.- Base'!C1011</f>
        <v>47836</v>
      </c>
      <c r="D1011" s="81" t="str">
        <f>+'2.- Base'!D1011</f>
        <v>Drenaje vía biliar transparénquima hepático (Praderi)</v>
      </c>
      <c r="E1011" s="335">
        <f>+'2.- Base'!G1011</f>
        <v>364.9924490347924</v>
      </c>
      <c r="F1011" s="335">
        <f>+'2.- Base'!N1011</f>
        <v>364.9924490347924</v>
      </c>
      <c r="G1011" s="335">
        <f>VLOOKUP(C1011,'2.- Base'!$C$6:$G$2390,5,0)</f>
        <v>364.9924490347924</v>
      </c>
      <c r="H1011" s="335">
        <f>VLOOKUP(C1011,'2.- Base'!J1011:N3406,5,0)</f>
        <v>364.9924490347924</v>
      </c>
      <c r="J1011" s="335">
        <v>13.104160988509193</v>
      </c>
      <c r="K1011" s="335">
        <v>13.647685033176344</v>
      </c>
      <c r="L1011" s="441"/>
      <c r="M1011" s="451">
        <f>G1011+J1011</f>
        <v>378.09661002330159</v>
      </c>
      <c r="N1011" s="451">
        <f t="shared" si="56"/>
        <v>378.64013406796875</v>
      </c>
    </row>
    <row r="1012" spans="1:14">
      <c r="A1012" s="444">
        <v>48000</v>
      </c>
      <c r="B1012" s="52">
        <f>+'2.- Base'!B1012</f>
        <v>1007</v>
      </c>
      <c r="C1012" s="334">
        <f>+'2.- Base'!C1012</f>
        <v>48000</v>
      </c>
      <c r="D1012" s="81" t="str">
        <f>+'2.- Base'!D1012</f>
        <v>Colocación de drenes, peri pancreáticos, por pancreatitis aguda</v>
      </c>
      <c r="E1012" s="335">
        <f>+'2.- Base'!G1012</f>
        <v>364.26065189674523</v>
      </c>
      <c r="F1012" s="335">
        <f>+'2.- Base'!N1012</f>
        <v>364.26065189674523</v>
      </c>
      <c r="G1012" s="335">
        <f>VLOOKUP(C1012,'2.- Base'!$C$6:$G$2390,5,0)</f>
        <v>364.26065189674523</v>
      </c>
      <c r="H1012" s="335">
        <f>VLOOKUP(C1012,'2.- Base'!J1012:N3407,5,0)</f>
        <v>364.26065189674523</v>
      </c>
      <c r="J1012" s="335">
        <v>7.5010928948987043</v>
      </c>
      <c r="K1012" s="335">
        <v>7.8000311194657002</v>
      </c>
      <c r="L1012" s="441"/>
      <c r="M1012" s="451">
        <f>G1012+J1012</f>
        <v>371.76174479164393</v>
      </c>
      <c r="N1012" s="451">
        <f t="shared" si="56"/>
        <v>372.06068301621093</v>
      </c>
    </row>
    <row r="1013" spans="1:14">
      <c r="A1013" s="444">
        <v>48005</v>
      </c>
      <c r="B1013" s="52">
        <f>+'2.- Base'!B1013</f>
        <v>1008</v>
      </c>
      <c r="C1013" s="334">
        <f>+'2.- Base'!C1013</f>
        <v>48005</v>
      </c>
      <c r="D1013" s="81" t="str">
        <f>+'2.- Base'!D1013</f>
        <v>Resección o debridamiento de páncreas y tejidos peripancreáticos</v>
      </c>
      <c r="E1013" s="335">
        <f>+'2.- Base'!G1013</f>
        <v>343.12596570145911</v>
      </c>
      <c r="F1013" s="335">
        <f>+'2.- Base'!N1013</f>
        <v>343.12596570145911</v>
      </c>
      <c r="G1013" s="335">
        <f>VLOOKUP(C1013,'2.- Base'!$C$6:$G$2390,5,0)</f>
        <v>343.12596570145911</v>
      </c>
      <c r="H1013" s="335">
        <f>VLOOKUP(C1013,'2.- Base'!J1013:N3408,5,0)</f>
        <v>343.12596570145911</v>
      </c>
      <c r="J1013" s="335">
        <v>13.104160988509193</v>
      </c>
      <c r="K1013" s="335">
        <v>13.647685033176344</v>
      </c>
      <c r="L1013" s="441"/>
      <c r="M1013" s="451">
        <f>G1013+J1013</f>
        <v>356.2301266899683</v>
      </c>
      <c r="N1013" s="451">
        <f t="shared" si="56"/>
        <v>356.77365073463545</v>
      </c>
    </row>
    <row r="1014" spans="1:14">
      <c r="A1014" s="444">
        <v>48020</v>
      </c>
      <c r="B1014" s="52">
        <f>+'2.- Base'!B1014</f>
        <v>1009</v>
      </c>
      <c r="C1014" s="334">
        <f>+'2.- Base'!C1014</f>
        <v>48020</v>
      </c>
      <c r="D1014" s="81" t="str">
        <f>+'2.- Base'!D1014</f>
        <v>Extirpación de cálculos pancreáticos</v>
      </c>
      <c r="E1014" s="335" t="s">
        <v>3270</v>
      </c>
      <c r="F1014" s="335">
        <f>+'2.- Base'!N1014</f>
        <v>357.37374617283945</v>
      </c>
      <c r="G1014" s="335" t="str">
        <f>E1014</f>
        <v>NC</v>
      </c>
      <c r="H1014" s="335">
        <f>VLOOKUP(C1014,'2.- Base'!J1014:N3409,5,0)</f>
        <v>357.37374617283945</v>
      </c>
      <c r="J1014" s="335" t="s">
        <v>3270</v>
      </c>
      <c r="K1014" s="335">
        <v>22.508442982664405</v>
      </c>
      <c r="L1014" s="441"/>
      <c r="M1014" s="335" t="str">
        <f>G1014</f>
        <v>NC</v>
      </c>
      <c r="N1014" s="451">
        <f t="shared" si="56"/>
        <v>379.88218915550385</v>
      </c>
    </row>
    <row r="1015" spans="1:14">
      <c r="A1015" s="444">
        <v>48100</v>
      </c>
      <c r="B1015" s="52">
        <f>+'2.- Base'!B1015</f>
        <v>1010</v>
      </c>
      <c r="C1015" s="334">
        <f>+'2.- Base'!C1015</f>
        <v>48100</v>
      </c>
      <c r="D1015" s="81" t="str">
        <f>+'2.- Base'!D1015</f>
        <v>Biopsia de páncreas, abierta, cualquier método</v>
      </c>
      <c r="E1015" s="335">
        <f>+'2.- Base'!G1015</f>
        <v>364.9924490347924</v>
      </c>
      <c r="F1015" s="335">
        <f>+'2.- Base'!N1015</f>
        <v>364.9924490347924</v>
      </c>
      <c r="G1015" s="335">
        <f>VLOOKUP(C1015,'2.- Base'!$C$6:$G$2390,5,0)</f>
        <v>364.9924490347924</v>
      </c>
      <c r="H1015" s="335">
        <f>VLOOKUP(C1015,'2.- Base'!J1015:N3410,5,0)</f>
        <v>364.9924490347924</v>
      </c>
      <c r="J1015" s="335">
        <v>13.104160988509193</v>
      </c>
      <c r="K1015" s="335">
        <v>13.647685033176344</v>
      </c>
      <c r="L1015" s="441"/>
      <c r="M1015" s="451">
        <f>G1015+J1015</f>
        <v>378.09661002330159</v>
      </c>
      <c r="N1015" s="451">
        <f t="shared" si="56"/>
        <v>378.64013406796875</v>
      </c>
    </row>
    <row r="1016" spans="1:14">
      <c r="A1016" s="444">
        <v>48102</v>
      </c>
      <c r="B1016" s="52">
        <f>+'2.- Base'!B1016</f>
        <v>1011</v>
      </c>
      <c r="C1016" s="334">
        <f>+'2.- Base'!C1016</f>
        <v>48102</v>
      </c>
      <c r="D1016" s="81" t="str">
        <f>+'2.- Base'!D1016</f>
        <v>Biopsia de páncreas, aguja percutánea</v>
      </c>
      <c r="E1016" s="335">
        <f>+'2.- Base'!G1016</f>
        <v>18.276288552188554</v>
      </c>
      <c r="F1016" s="335">
        <f>+'2.- Base'!N1016</f>
        <v>18.276288552188554</v>
      </c>
      <c r="G1016" s="335">
        <f>VLOOKUP(C1016,'2.- Base'!$C$6:$G$2390,5,0)</f>
        <v>18.276288552188554</v>
      </c>
      <c r="H1016" s="335">
        <f>VLOOKUP(C1016,'2.- Base'!J1016:N3411,5,0)</f>
        <v>18.276288552188554</v>
      </c>
      <c r="J1016" s="335">
        <v>29.757211447811443</v>
      </c>
      <c r="K1016" s="335">
        <v>29.757211447811443</v>
      </c>
      <c r="L1016" s="441"/>
      <c r="M1016" s="451">
        <f>G1016+J1016</f>
        <v>48.033499999999997</v>
      </c>
      <c r="N1016" s="451">
        <f t="shared" si="56"/>
        <v>48.033499999999997</v>
      </c>
    </row>
    <row r="1017" spans="1:14">
      <c r="A1017" s="444">
        <v>48120</v>
      </c>
      <c r="B1017" s="52">
        <f>+'2.- Base'!B1017</f>
        <v>1012</v>
      </c>
      <c r="C1017" s="334">
        <f>+'2.- Base'!C1017</f>
        <v>48120</v>
      </c>
      <c r="D1017" s="81" t="str">
        <f>+'2.- Base'!D1017</f>
        <v>Excisión de lesión de páncreas (ejm. quiste, adenoma)</v>
      </c>
      <c r="E1017" s="335" t="s">
        <v>3270</v>
      </c>
      <c r="F1017" s="335">
        <f>+'2.- Base'!N1017</f>
        <v>357.37374617283945</v>
      </c>
      <c r="G1017" s="335" t="str">
        <f t="shared" ref="G1017:G1022" si="59">E1017</f>
        <v>NC</v>
      </c>
      <c r="H1017" s="335">
        <f>VLOOKUP(C1017,'2.- Base'!J1017:N3412,5,0)</f>
        <v>357.37374617283945</v>
      </c>
      <c r="J1017" s="335" t="s">
        <v>3270</v>
      </c>
      <c r="K1017" s="335">
        <v>22.508442982664405</v>
      </c>
      <c r="L1017" s="441"/>
      <c r="M1017" s="335" t="str">
        <f t="shared" ref="M1017:M1022" si="60">G1017</f>
        <v>NC</v>
      </c>
      <c r="N1017" s="451">
        <f t="shared" si="56"/>
        <v>379.88218915550385</v>
      </c>
    </row>
    <row r="1018" spans="1:14">
      <c r="A1018" s="444">
        <v>48140</v>
      </c>
      <c r="B1018" s="52">
        <f>+'2.- Base'!B1018</f>
        <v>1013</v>
      </c>
      <c r="C1018" s="334">
        <f>+'2.- Base'!C1018</f>
        <v>48140</v>
      </c>
      <c r="D1018" s="81" t="str">
        <f>+'2.- Base'!D1018</f>
        <v>Pancreatectomía, distal subtotal, con o sin esplenectomía</v>
      </c>
      <c r="E1018" s="335" t="s">
        <v>3270</v>
      </c>
      <c r="F1018" s="335">
        <f>+'2.- Base'!N1018</f>
        <v>358.83734044893373</v>
      </c>
      <c r="G1018" s="335" t="str">
        <f t="shared" si="59"/>
        <v>NC</v>
      </c>
      <c r="H1018" s="335">
        <f>VLOOKUP(C1018,'2.- Base'!J1018:N3413,5,0)</f>
        <v>358.83734044893373</v>
      </c>
      <c r="J1018" s="335" t="s">
        <v>3270</v>
      </c>
      <c r="K1018" s="335">
        <v>36.082053713525511</v>
      </c>
      <c r="L1018" s="441"/>
      <c r="M1018" s="335" t="str">
        <f t="shared" si="60"/>
        <v>NC</v>
      </c>
      <c r="N1018" s="451">
        <f t="shared" si="56"/>
        <v>394.91939416245924</v>
      </c>
    </row>
    <row r="1019" spans="1:14">
      <c r="A1019" s="444">
        <v>48148</v>
      </c>
      <c r="B1019" s="52">
        <f>+'2.- Base'!B1019</f>
        <v>1014</v>
      </c>
      <c r="C1019" s="334">
        <f>+'2.- Base'!C1019</f>
        <v>48148</v>
      </c>
      <c r="D1019" s="81" t="str">
        <f>+'2.- Base'!D1019</f>
        <v>Excisión de la ampolla de Vater</v>
      </c>
      <c r="E1019" s="335" t="s">
        <v>3270</v>
      </c>
      <c r="F1019" s="335">
        <f>+'2.- Base'!N1019</f>
        <v>358.10554331088662</v>
      </c>
      <c r="G1019" s="335" t="str">
        <f t="shared" si="59"/>
        <v>NC</v>
      </c>
      <c r="H1019" s="335">
        <f>VLOOKUP(C1019,'2.- Base'!J1019:N3414,5,0)</f>
        <v>358.10554331088662</v>
      </c>
      <c r="J1019" s="335" t="s">
        <v>3270</v>
      </c>
      <c r="K1019" s="335">
        <v>29.295248348094901</v>
      </c>
      <c r="L1019" s="441"/>
      <c r="M1019" s="335" t="str">
        <f t="shared" si="60"/>
        <v>NC</v>
      </c>
      <c r="N1019" s="451">
        <f t="shared" si="56"/>
        <v>387.40079165898152</v>
      </c>
    </row>
    <row r="1020" spans="1:14" ht="25.5">
      <c r="A1020" s="444">
        <v>48150</v>
      </c>
      <c r="B1020" s="52">
        <f>+'2.- Base'!B1020</f>
        <v>1015</v>
      </c>
      <c r="C1020" s="334">
        <f>+'2.- Base'!C1020</f>
        <v>48150</v>
      </c>
      <c r="D1020" s="81" t="str">
        <f>+'2.- Base'!D1020</f>
        <v>Pancreatectomía, proximal subtotal con duodenectomía y gastrectomía parcial, coledocoenterostomía y gastroyeyunostomía</v>
      </c>
      <c r="E1020" s="335" t="s">
        <v>3270</v>
      </c>
      <c r="F1020" s="335">
        <f>+'2.- Base'!N1020</f>
        <v>553.51343708193031</v>
      </c>
      <c r="G1020" s="335" t="str">
        <f t="shared" si="59"/>
        <v>NC</v>
      </c>
      <c r="H1020" s="335">
        <f>VLOOKUP(C1020,'2.- Base'!J1020:N3415,5,0)</f>
        <v>553.51343708193031</v>
      </c>
      <c r="J1020" s="335" t="s">
        <v>3270</v>
      </c>
      <c r="K1020" s="335">
        <v>758.91525283265855</v>
      </c>
      <c r="L1020" s="441"/>
      <c r="M1020" s="335" t="str">
        <f t="shared" si="60"/>
        <v>NC</v>
      </c>
      <c r="N1020" s="451">
        <f t="shared" si="56"/>
        <v>1312.4286899145889</v>
      </c>
    </row>
    <row r="1021" spans="1:14">
      <c r="A1021" s="444">
        <v>48155</v>
      </c>
      <c r="B1021" s="52">
        <f>+'2.- Base'!B1021</f>
        <v>1016</v>
      </c>
      <c r="C1021" s="334">
        <f>+'2.- Base'!C1021</f>
        <v>48155</v>
      </c>
      <c r="D1021" s="81" t="str">
        <f>+'2.- Base'!D1021</f>
        <v>Pancreatectomía total</v>
      </c>
      <c r="E1021" s="335" t="s">
        <v>3270</v>
      </c>
      <c r="F1021" s="335">
        <f>+'2.- Base'!N1021</f>
        <v>365.42351469135798</v>
      </c>
      <c r="G1021" s="335" t="str">
        <f t="shared" si="59"/>
        <v>NC</v>
      </c>
      <c r="H1021" s="335">
        <f>VLOOKUP(C1021,'2.- Base'!J1021:N3416,5,0)</f>
        <v>365.42351469135798</v>
      </c>
      <c r="J1021" s="335" t="s">
        <v>3270</v>
      </c>
      <c r="K1021" s="335">
        <v>248.74648530864198</v>
      </c>
      <c r="L1021" s="441"/>
      <c r="M1021" s="335" t="str">
        <f t="shared" si="60"/>
        <v>NC</v>
      </c>
      <c r="N1021" s="451">
        <f t="shared" si="56"/>
        <v>614.16999999999996</v>
      </c>
    </row>
    <row r="1022" spans="1:14" ht="25.5">
      <c r="A1022" s="444">
        <v>48180</v>
      </c>
      <c r="B1022" s="52">
        <f>+'2.- Base'!B1022</f>
        <v>1017</v>
      </c>
      <c r="C1022" s="334">
        <f>+'2.- Base'!C1022</f>
        <v>48180</v>
      </c>
      <c r="D1022" s="81" t="str">
        <f>+'2.- Base'!D1022</f>
        <v>Pancreatoyeyunostomía, anastomosis lado a lado (operación de Puestow); Anastomosis pancreático digestivas</v>
      </c>
      <c r="E1022" s="335" t="s">
        <v>3270</v>
      </c>
      <c r="F1022" s="335">
        <f>+'2.- Base'!N1022</f>
        <v>384.71505997755332</v>
      </c>
      <c r="G1022" s="335" t="str">
        <f t="shared" si="59"/>
        <v>NC</v>
      </c>
      <c r="H1022" s="335">
        <f>VLOOKUP(C1022,'2.- Base'!J1022:N3417,5,0)</f>
        <v>384.71505997755332</v>
      </c>
      <c r="J1022" s="335" t="s">
        <v>3270</v>
      </c>
      <c r="K1022" s="335">
        <v>29.295248348094901</v>
      </c>
      <c r="L1022" s="441"/>
      <c r="M1022" s="335" t="str">
        <f t="shared" si="60"/>
        <v>NC</v>
      </c>
      <c r="N1022" s="451">
        <f t="shared" si="56"/>
        <v>414.01030832564823</v>
      </c>
    </row>
    <row r="1023" spans="1:14">
      <c r="A1023" s="444">
        <v>48500</v>
      </c>
      <c r="B1023" s="52">
        <f>+'2.- Base'!B1023</f>
        <v>1018</v>
      </c>
      <c r="C1023" s="334">
        <f>+'2.- Base'!C1023</f>
        <v>48500</v>
      </c>
      <c r="D1023" s="81" t="str">
        <f>+'2.- Base'!D1023</f>
        <v>Marsupialización de quiste de páncreas</v>
      </c>
      <c r="E1023" s="335">
        <f>+'2.- Base'!G1023</f>
        <v>365.72424617283951</v>
      </c>
      <c r="F1023" s="335">
        <f>+'2.- Base'!N1023</f>
        <v>365.72424617283951</v>
      </c>
      <c r="G1023" s="335">
        <f>VLOOKUP(C1023,'2.- Base'!$C$6:$G$2390,5,0)</f>
        <v>365.72424617283951</v>
      </c>
      <c r="H1023" s="335">
        <f>VLOOKUP(C1023,'2.- Base'!J1023:N3418,5,0)</f>
        <v>365.72424617283951</v>
      </c>
      <c r="J1023" s="335">
        <v>18.707229082119682</v>
      </c>
      <c r="K1023" s="335">
        <v>19.495338946887102</v>
      </c>
      <c r="L1023" s="441"/>
      <c r="M1023" s="451">
        <f>G1023+J1023</f>
        <v>384.4314752549592</v>
      </c>
      <c r="N1023" s="451">
        <f t="shared" si="56"/>
        <v>385.21958511972662</v>
      </c>
    </row>
    <row r="1024" spans="1:14">
      <c r="A1024" s="444">
        <v>48510</v>
      </c>
      <c r="B1024" s="52">
        <f>+'2.- Base'!B1024</f>
        <v>1019</v>
      </c>
      <c r="C1024" s="334">
        <f>+'2.- Base'!C1024</f>
        <v>48510</v>
      </c>
      <c r="D1024" s="81" t="str">
        <f>+'2.- Base'!D1024</f>
        <v>Drenaje externo, pseudoquiste de páncreas; a cielo abierto</v>
      </c>
      <c r="E1024" s="335">
        <f>+'2.- Base'!G1024</f>
        <v>202.3639490347924</v>
      </c>
      <c r="F1024" s="335">
        <f>+'2.- Base'!N1024</f>
        <v>202.3639490347924</v>
      </c>
      <c r="G1024" s="335">
        <f>VLOOKUP(C1024,'2.- Base'!$C$6:$G$2390,5,0)</f>
        <v>202.3639490347924</v>
      </c>
      <c r="H1024" s="335">
        <f>VLOOKUP(C1024,'2.- Base'!J1024:N3419,5,0)</f>
        <v>202.3639490347924</v>
      </c>
      <c r="J1024" s="335">
        <v>13.104160988509165</v>
      </c>
      <c r="K1024" s="335">
        <v>13.647685033176344</v>
      </c>
      <c r="L1024" s="441"/>
      <c r="M1024" s="451">
        <f>G1024+J1024</f>
        <v>215.46811002330156</v>
      </c>
      <c r="N1024" s="451">
        <f t="shared" si="56"/>
        <v>216.01163406796874</v>
      </c>
    </row>
    <row r="1025" spans="1:14" ht="25.5">
      <c r="A1025" s="444">
        <v>48520</v>
      </c>
      <c r="B1025" s="52">
        <f>+'2.- Base'!B1025</f>
        <v>1020</v>
      </c>
      <c r="C1025" s="334">
        <f>+'2.- Base'!C1025</f>
        <v>48520</v>
      </c>
      <c r="D1025" s="81" t="str">
        <f>+'2.- Base'!D1025</f>
        <v>Anastomosis interna de pseudoquiste de páncreas a tracto gastrointestinal; directa</v>
      </c>
      <c r="E1025" s="335">
        <f>+'2.- Base'!G1025</f>
        <v>365.72424617283951</v>
      </c>
      <c r="F1025" s="335">
        <f>+'2.- Base'!N1025</f>
        <v>365.72424617283951</v>
      </c>
      <c r="G1025" s="335">
        <f>VLOOKUP(C1025,'2.- Base'!$C$6:$G$2390,5,0)</f>
        <v>365.72424617283951</v>
      </c>
      <c r="H1025" s="335">
        <f>VLOOKUP(C1025,'2.- Base'!J1025:N3420,5,0)</f>
        <v>365.72424617283951</v>
      </c>
      <c r="J1025" s="335">
        <v>18.707229082119682</v>
      </c>
      <c r="K1025" s="335">
        <v>19.495338946887102</v>
      </c>
      <c r="L1025" s="441"/>
      <c r="M1025" s="451">
        <f>G1025+J1025</f>
        <v>384.4314752549592</v>
      </c>
      <c r="N1025" s="451">
        <f t="shared" si="56"/>
        <v>385.21958511972662</v>
      </c>
    </row>
    <row r="1026" spans="1:14">
      <c r="A1026" s="444">
        <v>48545</v>
      </c>
      <c r="B1026" s="52">
        <f>+'2.- Base'!B1026</f>
        <v>1021</v>
      </c>
      <c r="C1026" s="334">
        <f>+'2.- Base'!C1026</f>
        <v>48545</v>
      </c>
      <c r="D1026" s="81" t="str">
        <f>+'2.- Base'!D1026</f>
        <v>Pancreatorrafia por trauma</v>
      </c>
      <c r="E1026" s="335">
        <f>+'2.- Base'!G1026</f>
        <v>364.62655046576884</v>
      </c>
      <c r="F1026" s="335">
        <f>+'2.- Base'!N1026</f>
        <v>364.62655046576884</v>
      </c>
      <c r="G1026" s="335">
        <f>VLOOKUP(C1026,'2.- Base'!$C$6:$G$2390,5,0)</f>
        <v>364.62655046576884</v>
      </c>
      <c r="H1026" s="335">
        <f>VLOOKUP(C1026,'2.- Base'!J1026:N3421,5,0)</f>
        <v>364.62655046576884</v>
      </c>
      <c r="J1026" s="335">
        <v>10.30262694170392</v>
      </c>
      <c r="K1026" s="335">
        <v>10.723858076320937</v>
      </c>
      <c r="L1026" s="441"/>
      <c r="M1026" s="451">
        <f>G1026+J1026</f>
        <v>374.92917740747276</v>
      </c>
      <c r="N1026" s="451">
        <f t="shared" si="56"/>
        <v>375.35040854208978</v>
      </c>
    </row>
    <row r="1027" spans="1:14">
      <c r="A1027" s="444">
        <v>48547</v>
      </c>
      <c r="B1027" s="52">
        <f>+'2.- Base'!B1027</f>
        <v>1022</v>
      </c>
      <c r="C1027" s="334">
        <f>+'2.- Base'!C1027</f>
        <v>48547</v>
      </c>
      <c r="D1027" s="81" t="str">
        <f>+'2.- Base'!D1027</f>
        <v>Exclusión duodenal con gastroyeyunostomía por trauma pancreático</v>
      </c>
      <c r="E1027" s="335" t="s">
        <v>3270</v>
      </c>
      <c r="F1027" s="335">
        <f>+'2.- Base'!N1027</f>
        <v>358.10554331088662</v>
      </c>
      <c r="G1027" s="335" t="str">
        <f>E1027</f>
        <v>NC</v>
      </c>
      <c r="H1027" s="335">
        <f>VLOOKUP(C1027,'2.- Base'!J1027:N3422,5,0)</f>
        <v>358.10554331088662</v>
      </c>
      <c r="J1027" s="335" t="s">
        <v>3270</v>
      </c>
      <c r="K1027" s="335">
        <v>29.295248348094901</v>
      </c>
      <c r="L1027" s="441"/>
      <c r="M1027" s="335" t="str">
        <f>G1027</f>
        <v>NC</v>
      </c>
      <c r="N1027" s="451">
        <f t="shared" si="56"/>
        <v>387.40079165898152</v>
      </c>
    </row>
    <row r="1028" spans="1:14">
      <c r="A1028" s="444">
        <v>49000</v>
      </c>
      <c r="B1028" s="52">
        <f>+'2.- Base'!B1028</f>
        <v>1023</v>
      </c>
      <c r="C1028" s="334">
        <f>+'2.- Base'!C1028</f>
        <v>49000</v>
      </c>
      <c r="D1028" s="81" t="str">
        <f>+'2.- Base'!D1028</f>
        <v>Laparotomía Exploratoria</v>
      </c>
      <c r="E1028" s="335">
        <f>+'2.- Base'!G1028</f>
        <v>267.46718389450052</v>
      </c>
      <c r="F1028" s="335">
        <f>+'2.- Base'!N1028</f>
        <v>267.46718389450052</v>
      </c>
      <c r="G1028" s="335">
        <f>VLOOKUP(C1028,'2.- Base'!$C$6:$G$2390,5,0)</f>
        <v>267.46718389450052</v>
      </c>
      <c r="H1028" s="335">
        <f>VLOOKUP(C1028,'2.- Base'!J1028:N3423,5,0)</f>
        <v>267.46718389450052</v>
      </c>
      <c r="J1028" s="335">
        <v>1.1878544635294475</v>
      </c>
      <c r="K1028" s="335">
        <v>1.2097335434773413</v>
      </c>
      <c r="L1028" s="441"/>
      <c r="M1028" s="451">
        <f t="shared" ref="M1028:M1065" si="61">G1028+J1028</f>
        <v>268.65503835802997</v>
      </c>
      <c r="N1028" s="451">
        <f t="shared" si="56"/>
        <v>268.67691743797786</v>
      </c>
    </row>
    <row r="1029" spans="1:14">
      <c r="A1029" s="444">
        <v>49005</v>
      </c>
      <c r="B1029" s="52">
        <f>+'2.- Base'!B1029</f>
        <v>1024</v>
      </c>
      <c r="C1029" s="334">
        <f>+'2.- Base'!C1029</f>
        <v>49005</v>
      </c>
      <c r="D1029" s="81" t="str">
        <f>+'2.- Base'!D1029</f>
        <v>Laparostomía</v>
      </c>
      <c r="E1029" s="335">
        <f>+'2.- Base'!G1029</f>
        <v>221.53347570145905</v>
      </c>
      <c r="F1029" s="335">
        <f>+'2.- Base'!N1029</f>
        <v>221.53347570145905</v>
      </c>
      <c r="G1029" s="335">
        <f>VLOOKUP(C1029,'2.- Base'!$C$6:$G$2390,5,0)</f>
        <v>221.53347570145905</v>
      </c>
      <c r="H1029" s="335">
        <f>VLOOKUP(C1029,'2.- Base'!J1029:N3424,5,0)</f>
        <v>221.53347570145905</v>
      </c>
      <c r="J1029" s="335">
        <v>1.1878544635294475</v>
      </c>
      <c r="K1029" s="335">
        <v>1.2097335434773413</v>
      </c>
      <c r="L1029" s="441"/>
      <c r="M1029" s="451">
        <f t="shared" si="61"/>
        <v>222.7213301649885</v>
      </c>
      <c r="N1029" s="451">
        <f t="shared" si="56"/>
        <v>222.74320924493639</v>
      </c>
    </row>
    <row r="1030" spans="1:14" ht="38.25">
      <c r="A1030" s="444">
        <v>49020</v>
      </c>
      <c r="B1030" s="52">
        <f>+'2.- Base'!B1030</f>
        <v>1025</v>
      </c>
      <c r="C1030" s="334">
        <f>+'2.- Base'!C1030</f>
        <v>49020</v>
      </c>
      <c r="D1030" s="81" t="str">
        <f>+'2.- Base'!D1030</f>
        <v>Drenaje abierto de absceso (peritoneal, subdiafragmático), linfocele extraperitoneal ó peritonitis localizada, con excepción de absceso apendicular</v>
      </c>
      <c r="E1030" s="335">
        <f>+'2.- Base'!G1030</f>
        <v>236.02585760381595</v>
      </c>
      <c r="F1030" s="335">
        <f>+'2.- Base'!N1030</f>
        <v>236.02585760381595</v>
      </c>
      <c r="G1030" s="335">
        <f>VLOOKUP(C1030,'2.- Base'!$C$6:$G$2390,5,0)</f>
        <v>236.02585760381595</v>
      </c>
      <c r="H1030" s="335">
        <f>VLOOKUP(C1030,'2.- Base'!J1030:N3425,5,0)</f>
        <v>236.02585760381595</v>
      </c>
      <c r="J1030" s="335">
        <v>15.905695035314409</v>
      </c>
      <c r="K1030" s="335">
        <v>16.571511990031695</v>
      </c>
      <c r="L1030" s="441"/>
      <c r="M1030" s="451">
        <f t="shared" si="61"/>
        <v>251.93155263913036</v>
      </c>
      <c r="N1030" s="451">
        <f t="shared" si="56"/>
        <v>252.59736959384765</v>
      </c>
    </row>
    <row r="1031" spans="1:14">
      <c r="A1031" s="444">
        <v>49021</v>
      </c>
      <c r="B1031" s="52">
        <f>+'2.- Base'!B1031</f>
        <v>1026</v>
      </c>
      <c r="C1031" s="334">
        <f>+'2.- Base'!C1031</f>
        <v>49021</v>
      </c>
      <c r="D1031" s="81" t="str">
        <f>+'2.- Base'!D1031</f>
        <v>Drenaje percutáneo de absceso peritoneal</v>
      </c>
      <c r="E1031" s="335">
        <f>+'2.- Base'!G1031</f>
        <v>235.41602665544335</v>
      </c>
      <c r="F1031" s="335">
        <f>+'2.- Base'!N1031</f>
        <v>235.41602665544335</v>
      </c>
      <c r="G1031" s="335">
        <f>VLOOKUP(C1031,'2.- Base'!$C$6:$G$2390,5,0)</f>
        <v>235.41602665544335</v>
      </c>
      <c r="H1031" s="335">
        <f>VLOOKUP(C1031,'2.- Base'!J1031:N3426,5,0)</f>
        <v>235.41602665544335</v>
      </c>
      <c r="J1031" s="335">
        <v>11.870012001754446</v>
      </c>
      <c r="K1031" s="335">
        <v>12.371038367721269</v>
      </c>
      <c r="L1031" s="441"/>
      <c r="M1031" s="451">
        <f t="shared" si="61"/>
        <v>247.28603865719779</v>
      </c>
      <c r="N1031" s="451">
        <f t="shared" ref="N1031:N1094" si="62">H1031+K1031</f>
        <v>247.78706502316462</v>
      </c>
    </row>
    <row r="1032" spans="1:14" ht="25.5">
      <c r="A1032" s="444">
        <v>49062</v>
      </c>
      <c r="B1032" s="52">
        <f>+'2.- Base'!B1032</f>
        <v>1027</v>
      </c>
      <c r="C1032" s="334">
        <f>+'2.- Base'!C1032</f>
        <v>49062</v>
      </c>
      <c r="D1032" s="81" t="str">
        <f>+'2.- Base'!D1032</f>
        <v>Drenaje de linfocele extraperitoneal hacia la cavidad peritoneal, a cielo abierto</v>
      </c>
      <c r="E1032" s="335">
        <f>+'2.- Base'!G1032</f>
        <v>232.08337427048264</v>
      </c>
      <c r="F1032" s="335">
        <f>+'2.- Base'!N1032</f>
        <v>232.08337427048264</v>
      </c>
      <c r="G1032" s="335">
        <f>VLOOKUP(C1032,'2.- Base'!$C$6:$G$2390,5,0)</f>
        <v>232.08337427048264</v>
      </c>
      <c r="H1032" s="335">
        <f>VLOOKUP(C1032,'2.- Base'!J1032:N3427,5,0)</f>
        <v>232.08337427048264</v>
      </c>
      <c r="J1032" s="335">
        <v>15.905695035314409</v>
      </c>
      <c r="K1032" s="335">
        <v>16.571511990031695</v>
      </c>
      <c r="L1032" s="441"/>
      <c r="M1032" s="451">
        <f t="shared" si="61"/>
        <v>247.98906930579705</v>
      </c>
      <c r="N1032" s="451">
        <f t="shared" si="62"/>
        <v>248.65488626051433</v>
      </c>
    </row>
    <row r="1033" spans="1:14">
      <c r="A1033" s="444">
        <v>49080</v>
      </c>
      <c r="B1033" s="52">
        <f>+'2.- Base'!B1033</f>
        <v>1028</v>
      </c>
      <c r="C1033" s="334">
        <f>+'2.- Base'!C1033</f>
        <v>49080</v>
      </c>
      <c r="D1033" s="81" t="str">
        <f>+'2.- Base'!D1033</f>
        <v>Paracentesis</v>
      </c>
      <c r="E1033" s="335">
        <f>+'2.- Base'!G1033</f>
        <v>11.694798190235689</v>
      </c>
      <c r="F1033" s="335">
        <f>+'2.- Base'!N1033</f>
        <v>11.694798190235689</v>
      </c>
      <c r="G1033" s="335">
        <f>VLOOKUP(C1033,'2.- Base'!$C$6:$G$2390,5,0)</f>
        <v>11.694798190235689</v>
      </c>
      <c r="H1033" s="335">
        <f>VLOOKUP(C1033,'2.- Base'!J1033:N3428,5,0)</f>
        <v>11.694798190235689</v>
      </c>
      <c r="J1033" s="335">
        <v>2.4484084159255683</v>
      </c>
      <c r="K1033" s="335">
        <v>2.5639419876661531</v>
      </c>
      <c r="L1033" s="441"/>
      <c r="M1033" s="451">
        <f t="shared" si="61"/>
        <v>14.143206606161257</v>
      </c>
      <c r="N1033" s="451">
        <f t="shared" si="62"/>
        <v>14.258740177901842</v>
      </c>
    </row>
    <row r="1034" spans="1:14">
      <c r="A1034" s="444">
        <v>49180</v>
      </c>
      <c r="B1034" s="52">
        <f>+'2.- Base'!B1034</f>
        <v>1029</v>
      </c>
      <c r="C1034" s="334">
        <f>+'2.- Base'!C1034</f>
        <v>49180</v>
      </c>
      <c r="D1034" s="81" t="str">
        <f>+'2.- Base'!D1034</f>
        <v>Biopsia de masa abdominal o retroperitoneal, aguja percutánea</v>
      </c>
      <c r="E1034" s="335">
        <f>+'2.- Base'!G1034</f>
        <v>18.359727104377104</v>
      </c>
      <c r="F1034" s="335">
        <f>+'2.- Base'!N1034</f>
        <v>18.359727104377104</v>
      </c>
      <c r="G1034" s="335">
        <f>VLOOKUP(C1034,'2.- Base'!$C$6:$G$2390,5,0)</f>
        <v>18.359727104377104</v>
      </c>
      <c r="H1034" s="335">
        <f>VLOOKUP(C1034,'2.- Base'!J1034:N3429,5,0)</f>
        <v>18.359727104377104</v>
      </c>
      <c r="J1034" s="335">
        <v>34.569772895622904</v>
      </c>
      <c r="K1034" s="335">
        <v>34.569772895622904</v>
      </c>
      <c r="L1034" s="441"/>
      <c r="M1034" s="451">
        <f t="shared" si="61"/>
        <v>52.929500000000004</v>
      </c>
      <c r="N1034" s="451">
        <f t="shared" si="62"/>
        <v>52.929500000000004</v>
      </c>
    </row>
    <row r="1035" spans="1:14" ht="25.5">
      <c r="A1035" s="444">
        <v>49200</v>
      </c>
      <c r="B1035" s="52">
        <f>+'2.- Base'!B1035</f>
        <v>1030</v>
      </c>
      <c r="C1035" s="334">
        <f>+'2.- Base'!C1035</f>
        <v>49200</v>
      </c>
      <c r="D1035" s="81" t="str">
        <f>+'2.- Base'!D1035</f>
        <v>Excisión o destrucción de tumores, quistes o endometriomas intraabdominales o retroperitoneales</v>
      </c>
      <c r="E1035" s="335">
        <f>+'2.- Base'!G1035</f>
        <v>365.35834760381596</v>
      </c>
      <c r="F1035" s="335">
        <f>+'2.- Base'!N1035</f>
        <v>365.35834760381596</v>
      </c>
      <c r="G1035" s="335">
        <f>VLOOKUP(C1035,'2.- Base'!$C$6:$G$2390,5,0)</f>
        <v>365.35834760381596</v>
      </c>
      <c r="H1035" s="335">
        <f>VLOOKUP(C1035,'2.- Base'!J1035:N3430,5,0)</f>
        <v>365.35834760381596</v>
      </c>
      <c r="J1035" s="335">
        <v>15.905695035314409</v>
      </c>
      <c r="K1035" s="335">
        <v>16.571511990031695</v>
      </c>
      <c r="L1035" s="441"/>
      <c r="M1035" s="451">
        <f t="shared" si="61"/>
        <v>381.26404263913037</v>
      </c>
      <c r="N1035" s="451">
        <f t="shared" si="62"/>
        <v>381.92985959384765</v>
      </c>
    </row>
    <row r="1036" spans="1:14">
      <c r="A1036" s="444">
        <v>49215</v>
      </c>
      <c r="B1036" s="52">
        <f>+'2.- Base'!B1036</f>
        <v>1031</v>
      </c>
      <c r="C1036" s="334">
        <f>+'2.- Base'!C1036</f>
        <v>49215</v>
      </c>
      <c r="D1036" s="81" t="str">
        <f>+'2.- Base'!D1036</f>
        <v>Excisión de tumor presacro o sacrococcígeo</v>
      </c>
      <c r="E1036" s="335">
        <f>+'2.- Base'!G1036</f>
        <v>268.24984760381597</v>
      </c>
      <c r="F1036" s="335">
        <f>+'2.- Base'!N1036</f>
        <v>268.24984760381597</v>
      </c>
      <c r="G1036" s="335">
        <f>VLOOKUP(C1036,'2.- Base'!$C$6:$G$2390,5,0)</f>
        <v>268.24984760381597</v>
      </c>
      <c r="H1036" s="335">
        <f>VLOOKUP(C1036,'2.- Base'!J1036:N3431,5,0)</f>
        <v>268.24984760381597</v>
      </c>
      <c r="J1036" s="335">
        <v>15.905695035314409</v>
      </c>
      <c r="K1036" s="335">
        <v>16.571511990031695</v>
      </c>
      <c r="L1036" s="441"/>
      <c r="M1036" s="451">
        <f t="shared" si="61"/>
        <v>284.15554263913037</v>
      </c>
      <c r="N1036" s="451">
        <f t="shared" si="62"/>
        <v>284.82135959384766</v>
      </c>
    </row>
    <row r="1037" spans="1:14" ht="25.5">
      <c r="A1037" s="444">
        <v>49220</v>
      </c>
      <c r="B1037" s="52">
        <f>+'2.- Base'!B1037</f>
        <v>1032</v>
      </c>
      <c r="C1037" s="334">
        <f>+'2.- Base'!C1037</f>
        <v>49220</v>
      </c>
      <c r="D1037" s="81" t="str">
        <f>+'2.- Base'!D1037</f>
        <v>Celiotomía (laparotomía) para clasificación del estadío de la Enfermedad de Hodgkin o de linfoma</v>
      </c>
      <c r="E1037" s="335">
        <f>+'2.- Base'!G1037</f>
        <v>281.61806046576879</v>
      </c>
      <c r="F1037" s="335">
        <f>+'2.- Base'!N1037</f>
        <v>281.61806046576879</v>
      </c>
      <c r="G1037" s="335">
        <f>VLOOKUP(C1037,'2.- Base'!$C$6:$G$2390,5,0)</f>
        <v>281.61806046576879</v>
      </c>
      <c r="H1037" s="335">
        <f>VLOOKUP(C1037,'2.- Base'!J1037:N3432,5,0)</f>
        <v>281.61806046576879</v>
      </c>
      <c r="J1037" s="335">
        <v>10.879826875523975</v>
      </c>
      <c r="K1037" s="335">
        <v>11.336645032729109</v>
      </c>
      <c r="L1037" s="441"/>
      <c r="M1037" s="451">
        <f t="shared" si="61"/>
        <v>292.49788734129277</v>
      </c>
      <c r="N1037" s="451">
        <f t="shared" si="62"/>
        <v>292.9547054984979</v>
      </c>
    </row>
    <row r="1038" spans="1:14">
      <c r="A1038" s="444">
        <v>49250</v>
      </c>
      <c r="B1038" s="52">
        <f>+'2.- Base'!B1038</f>
        <v>1033</v>
      </c>
      <c r="C1038" s="334">
        <f>+'2.- Base'!C1038</f>
        <v>49250</v>
      </c>
      <c r="D1038" s="81" t="str">
        <f>+'2.- Base'!D1038</f>
        <v>Umbilectomía, onfalectomía, excisión de ombligo</v>
      </c>
      <c r="E1038" s="335">
        <f>+'2.- Base'!G1038</f>
        <v>210.43974471099887</v>
      </c>
      <c r="F1038" s="335">
        <f>+'2.- Base'!N1038</f>
        <v>210.43974471099887</v>
      </c>
      <c r="G1038" s="335">
        <f>VLOOKUP(C1038,'2.- Base'!$C$6:$G$2390,5,0)</f>
        <v>210.43974471099887</v>
      </c>
      <c r="H1038" s="335">
        <f>VLOOKUP(C1038,'2.- Base'!J1038:N3433,5,0)</f>
        <v>210.43974471099887</v>
      </c>
      <c r="J1038" s="335">
        <v>11.239685686557578</v>
      </c>
      <c r="K1038" s="335">
        <v>11.718690789544098</v>
      </c>
      <c r="L1038" s="441"/>
      <c r="M1038" s="451">
        <f t="shared" si="61"/>
        <v>221.67943039755644</v>
      </c>
      <c r="N1038" s="451">
        <f t="shared" si="62"/>
        <v>222.15843550054296</v>
      </c>
    </row>
    <row r="1039" spans="1:14">
      <c r="A1039" s="444">
        <v>49255</v>
      </c>
      <c r="B1039" s="52">
        <f>+'2.- Base'!B1039</f>
        <v>1034</v>
      </c>
      <c r="C1039" s="334">
        <f>+'2.- Base'!C1039</f>
        <v>49255</v>
      </c>
      <c r="D1039" s="81" t="str">
        <f>+'2.- Base'!D1039</f>
        <v>Omentectomía, epiploectomía, resección de epiplón</v>
      </c>
      <c r="E1039" s="335">
        <f>+'2.- Base'!G1039</f>
        <v>257.30757713243548</v>
      </c>
      <c r="F1039" s="335">
        <f>+'2.- Base'!N1039</f>
        <v>257.30757713243548</v>
      </c>
      <c r="G1039" s="335">
        <f>VLOOKUP(C1039,'2.- Base'!$C$6:$G$2390,5,0)</f>
        <v>257.30757713243548</v>
      </c>
      <c r="H1039" s="335">
        <f>VLOOKUP(C1039,'2.- Base'!J1039:N3434,5,0)</f>
        <v>257.30757713243548</v>
      </c>
      <c r="J1039" s="335">
        <v>10.879826875523975</v>
      </c>
      <c r="K1039" s="335">
        <v>11.336645032729109</v>
      </c>
      <c r="L1039" s="441"/>
      <c r="M1039" s="451">
        <f t="shared" si="61"/>
        <v>268.18740400795946</v>
      </c>
      <c r="N1039" s="451">
        <f t="shared" si="62"/>
        <v>268.64422216516459</v>
      </c>
    </row>
    <row r="1040" spans="1:14">
      <c r="A1040" s="444">
        <v>49320</v>
      </c>
      <c r="B1040" s="52">
        <f>+'2.- Base'!B1040</f>
        <v>1035</v>
      </c>
      <c r="C1040" s="334">
        <f>+'2.- Base'!C1040</f>
        <v>49320</v>
      </c>
      <c r="D1040" s="81" t="str">
        <f>+'2.- Base'!D1040</f>
        <v>Laparoscopia diagnóstica</v>
      </c>
      <c r="E1040" s="335">
        <f>+'2.- Base'!G1040</f>
        <v>121.30782996632995</v>
      </c>
      <c r="F1040" s="335">
        <f>+'2.- Base'!N1040</f>
        <v>121.30782996632995</v>
      </c>
      <c r="G1040" s="335">
        <f>VLOOKUP(C1040,'2.- Base'!$C$6:$G$2390,5,0)</f>
        <v>121.30782996632995</v>
      </c>
      <c r="H1040" s="335">
        <f>VLOOKUP(C1040,'2.- Base'!J1040:N3435,5,0)</f>
        <v>121.30782996632995</v>
      </c>
      <c r="J1040" s="335">
        <v>15.891169868721434</v>
      </c>
      <c r="K1040" s="335">
        <v>16.480612652211803</v>
      </c>
      <c r="L1040" s="441"/>
      <c r="M1040" s="451">
        <f t="shared" si="61"/>
        <v>137.19899983505138</v>
      </c>
      <c r="N1040" s="451">
        <f t="shared" si="62"/>
        <v>137.78844261854175</v>
      </c>
    </row>
    <row r="1041" spans="1:14" ht="25.5">
      <c r="A1041" s="444">
        <v>49322</v>
      </c>
      <c r="B1041" s="52">
        <f>+'2.- Base'!B1041</f>
        <v>1036</v>
      </c>
      <c r="C1041" s="334">
        <f>+'2.- Base'!C1041</f>
        <v>49322</v>
      </c>
      <c r="D1041" s="81" t="str">
        <f>+'2.- Base'!D1041</f>
        <v>Lisis de bridas y adherencias peritoneales e intestinales por vía laparoscópica</v>
      </c>
      <c r="E1041" s="335">
        <f>+'2.- Base'!G1041</f>
        <v>298.91909494949499</v>
      </c>
      <c r="F1041" s="335">
        <f>+'2.- Base'!N1041</f>
        <v>298.91909494949499</v>
      </c>
      <c r="G1041" s="335">
        <f>VLOOKUP(C1041,'2.- Base'!$C$6:$G$2390,5,0)</f>
        <v>298.91909494949499</v>
      </c>
      <c r="H1041" s="335">
        <f>VLOOKUP(C1041,'2.- Base'!J1041:N3436,5,0)</f>
        <v>298.91909494949499</v>
      </c>
      <c r="J1041" s="335">
        <v>24.833044685817697</v>
      </c>
      <c r="K1041" s="335">
        <v>25.776153139402311</v>
      </c>
      <c r="L1041" s="441"/>
      <c r="M1041" s="451">
        <f t="shared" si="61"/>
        <v>323.75213963531269</v>
      </c>
      <c r="N1041" s="451">
        <f t="shared" si="62"/>
        <v>324.6952480888973</v>
      </c>
    </row>
    <row r="1042" spans="1:14">
      <c r="A1042" s="444">
        <v>49323</v>
      </c>
      <c r="B1042" s="52">
        <f>+'2.- Base'!B1042</f>
        <v>1037</v>
      </c>
      <c r="C1042" s="334">
        <f>+'2.- Base'!C1042</f>
        <v>49323</v>
      </c>
      <c r="D1042" s="81" t="str">
        <f>+'2.- Base'!D1042</f>
        <v>Laparoscopía con drenaje de linfocele a cavidad peritoneal</v>
      </c>
      <c r="E1042" s="335">
        <f>+'2.- Base'!G1042</f>
        <v>298.91909494949499</v>
      </c>
      <c r="F1042" s="335">
        <f>+'2.- Base'!N1042</f>
        <v>298.91909494949499</v>
      </c>
      <c r="G1042" s="335">
        <f>VLOOKUP(C1042,'2.- Base'!$C$6:$G$2390,5,0)</f>
        <v>298.91909494949499</v>
      </c>
      <c r="H1042" s="335">
        <f>VLOOKUP(C1042,'2.- Base'!J1042:N3437,5,0)</f>
        <v>298.91909494949499</v>
      </c>
      <c r="J1042" s="335">
        <v>24.833044685817697</v>
      </c>
      <c r="K1042" s="335">
        <v>25.776153139402311</v>
      </c>
      <c r="L1042" s="441"/>
      <c r="M1042" s="451">
        <f t="shared" si="61"/>
        <v>323.75213963531269</v>
      </c>
      <c r="N1042" s="451">
        <f t="shared" si="62"/>
        <v>324.6952480888973</v>
      </c>
    </row>
    <row r="1043" spans="1:14">
      <c r="A1043" s="444">
        <v>49495</v>
      </c>
      <c r="B1043" s="52">
        <f>+'2.- Base'!B1043</f>
        <v>1038</v>
      </c>
      <c r="C1043" s="334">
        <f>+'2.- Base'!C1043</f>
        <v>49495</v>
      </c>
      <c r="D1043" s="81" t="str">
        <f>+'2.- Base'!D1043</f>
        <v>Hernioplastía con o sin hidrocelectomía; reducible</v>
      </c>
      <c r="E1043" s="335">
        <f>+'2.- Base'!G1043</f>
        <v>120.59145903479236</v>
      </c>
      <c r="F1043" s="335">
        <f>+'2.- Base'!N1043</f>
        <v>120.59145903479236</v>
      </c>
      <c r="G1043" s="335">
        <f>VLOOKUP(C1043,'2.- Base'!$C$6:$G$2390,5,0)</f>
        <v>120.59145903479236</v>
      </c>
      <c r="H1043" s="335">
        <f>VLOOKUP(C1043,'2.- Base'!J1043:N3438,5,0)</f>
        <v>120.59145903479236</v>
      </c>
      <c r="J1043" s="335">
        <v>13.850382254215276</v>
      </c>
      <c r="K1043" s="335">
        <v>14.439825037705646</v>
      </c>
      <c r="L1043" s="441"/>
      <c r="M1043" s="451">
        <f t="shared" si="61"/>
        <v>134.44184128900764</v>
      </c>
      <c r="N1043" s="451">
        <f t="shared" si="62"/>
        <v>135.03128407249801</v>
      </c>
    </row>
    <row r="1044" spans="1:14">
      <c r="A1044" s="444">
        <v>49496</v>
      </c>
      <c r="B1044" s="52">
        <f>+'2.- Base'!B1044</f>
        <v>1039</v>
      </c>
      <c r="C1044" s="334">
        <f>+'2.- Base'!C1044</f>
        <v>49496</v>
      </c>
      <c r="D1044" s="81" t="str">
        <f>+'2.- Base'!D1044</f>
        <v>Hernioplastía inguinal incarcerada o estrangulada</v>
      </c>
      <c r="E1044" s="335">
        <f>+'2.- Base'!G1044</f>
        <v>120.59145903479236</v>
      </c>
      <c r="F1044" s="335">
        <f>+'2.- Base'!N1044</f>
        <v>120.59145903479236</v>
      </c>
      <c r="G1044" s="335">
        <f>VLOOKUP(C1044,'2.- Base'!$C$6:$G$2390,5,0)</f>
        <v>120.59145903479236</v>
      </c>
      <c r="H1044" s="335">
        <f>VLOOKUP(C1044,'2.- Base'!J1044:N3439,5,0)</f>
        <v>120.59145903479236</v>
      </c>
      <c r="J1044" s="335">
        <v>1.1878544635294759</v>
      </c>
      <c r="K1044" s="335">
        <v>1.2097335434773555</v>
      </c>
      <c r="L1044" s="441"/>
      <c r="M1044" s="451">
        <f t="shared" si="61"/>
        <v>121.77931349832184</v>
      </c>
      <c r="N1044" s="451">
        <f t="shared" si="62"/>
        <v>121.80119257826972</v>
      </c>
    </row>
    <row r="1045" spans="1:14">
      <c r="A1045" s="444">
        <v>49540</v>
      </c>
      <c r="B1045" s="52">
        <f>+'2.- Base'!B1045</f>
        <v>1040</v>
      </c>
      <c r="C1045" s="334">
        <f>+'2.- Base'!C1045</f>
        <v>49540</v>
      </c>
      <c r="D1045" s="81" t="str">
        <f>+'2.- Base'!D1045</f>
        <v>Cura quirúrgica de hernia lumbar</v>
      </c>
      <c r="E1045" s="335">
        <f>+'2.- Base'!G1045</f>
        <v>184.50956046576877</v>
      </c>
      <c r="F1045" s="335">
        <f>+'2.- Base'!N1045</f>
        <v>184.50956046576877</v>
      </c>
      <c r="G1045" s="335">
        <f>VLOOKUP(C1045,'2.- Base'!$C$6:$G$2390,5,0)</f>
        <v>184.50956046576877</v>
      </c>
      <c r="H1045" s="335">
        <f>VLOOKUP(C1045,'2.- Base'!J1045:N3440,5,0)</f>
        <v>184.50956046576877</v>
      </c>
      <c r="J1045" s="335">
        <v>10.87982687552406</v>
      </c>
      <c r="K1045" s="335">
        <v>11.336645032729109</v>
      </c>
      <c r="L1045" s="441"/>
      <c r="M1045" s="451">
        <f t="shared" si="61"/>
        <v>195.38938734129283</v>
      </c>
      <c r="N1045" s="451">
        <f t="shared" si="62"/>
        <v>195.84620549849788</v>
      </c>
    </row>
    <row r="1046" spans="1:14">
      <c r="A1046" s="444">
        <v>49565</v>
      </c>
      <c r="B1046" s="52">
        <f>+'2.- Base'!B1046</f>
        <v>1041</v>
      </c>
      <c r="C1046" s="334">
        <f>+'2.- Base'!C1046</f>
        <v>49565</v>
      </c>
      <c r="D1046" s="81" t="str">
        <f>+'2.- Base'!D1046</f>
        <v>Cura quirúrgica de eventración de pared abdominal reducible</v>
      </c>
      <c r="E1046" s="335">
        <f>+'2.- Base'!G1046</f>
        <v>184.50956046576877</v>
      </c>
      <c r="F1046" s="335">
        <f>+'2.- Base'!N1046</f>
        <v>184.50956046576877</v>
      </c>
      <c r="G1046" s="335">
        <f>VLOOKUP(C1046,'2.- Base'!$C$6:$G$2390,5,0)</f>
        <v>184.50956046576877</v>
      </c>
      <c r="H1046" s="335">
        <f>VLOOKUP(C1046,'2.- Base'!J1046:N3441,5,0)</f>
        <v>184.50956046576877</v>
      </c>
      <c r="J1046" s="335">
        <v>10.87982687552406</v>
      </c>
      <c r="K1046" s="335">
        <v>11.336645032729109</v>
      </c>
      <c r="L1046" s="441"/>
      <c r="M1046" s="451">
        <f t="shared" si="61"/>
        <v>195.38938734129283</v>
      </c>
      <c r="N1046" s="451">
        <f t="shared" si="62"/>
        <v>195.84620549849788</v>
      </c>
    </row>
    <row r="1047" spans="1:14">
      <c r="A1047" s="444">
        <v>49570</v>
      </c>
      <c r="B1047" s="52">
        <f>+'2.- Base'!B1047</f>
        <v>1042</v>
      </c>
      <c r="C1047" s="334">
        <f>+'2.- Base'!C1047</f>
        <v>49570</v>
      </c>
      <c r="D1047" s="81" t="str">
        <f>+'2.- Base'!D1047</f>
        <v>Cura quirúrgica de hernia epigástrica (ejm. grasa preperitoneal); reducible</v>
      </c>
      <c r="E1047" s="335">
        <f>+'2.- Base'!G1047</f>
        <v>166.54956046576879</v>
      </c>
      <c r="F1047" s="335">
        <f>+'2.- Base'!N1047</f>
        <v>166.54956046576879</v>
      </c>
      <c r="G1047" s="335">
        <f>VLOOKUP(C1047,'2.- Base'!$C$6:$G$2390,5,0)</f>
        <v>166.54956046576879</v>
      </c>
      <c r="H1047" s="335">
        <f>VLOOKUP(C1047,'2.- Base'!J1047:N3442,5,0)</f>
        <v>166.54956046576879</v>
      </c>
      <c r="J1047" s="335">
        <v>10.87982687552406</v>
      </c>
      <c r="K1047" s="335">
        <v>11.336645032729109</v>
      </c>
      <c r="L1047" s="441"/>
      <c r="M1047" s="451">
        <f t="shared" si="61"/>
        <v>177.42938734129285</v>
      </c>
      <c r="N1047" s="451">
        <f t="shared" si="62"/>
        <v>177.8862054984979</v>
      </c>
    </row>
    <row r="1048" spans="1:14">
      <c r="A1048" s="444">
        <v>49572</v>
      </c>
      <c r="B1048" s="52">
        <f>+'2.- Base'!B1048</f>
        <v>1043</v>
      </c>
      <c r="C1048" s="334">
        <f>+'2.- Base'!C1048</f>
        <v>49572</v>
      </c>
      <c r="D1048" s="81" t="str">
        <f>+'2.- Base'!D1048</f>
        <v>Cura quirúrgica de hernia epigástrica incarcerada o estrangulada</v>
      </c>
      <c r="E1048" s="335">
        <f>+'2.- Base'!G1048</f>
        <v>257.30757713243548</v>
      </c>
      <c r="F1048" s="335">
        <f>+'2.- Base'!N1048</f>
        <v>257.30757713243548</v>
      </c>
      <c r="G1048" s="335">
        <f>VLOOKUP(C1048,'2.- Base'!$C$6:$G$2390,5,0)</f>
        <v>257.30757713243548</v>
      </c>
      <c r="H1048" s="335">
        <f>VLOOKUP(C1048,'2.- Base'!J1048:N3443,5,0)</f>
        <v>257.30757713243548</v>
      </c>
      <c r="J1048" s="335">
        <v>10.879826875523975</v>
      </c>
      <c r="K1048" s="335">
        <v>11.336645032729109</v>
      </c>
      <c r="L1048" s="441"/>
      <c r="M1048" s="451">
        <f t="shared" si="61"/>
        <v>268.18740400795946</v>
      </c>
      <c r="N1048" s="451">
        <f t="shared" si="62"/>
        <v>268.64422216516459</v>
      </c>
    </row>
    <row r="1049" spans="1:14">
      <c r="A1049" s="444">
        <v>49580</v>
      </c>
      <c r="B1049" s="52">
        <f>+'2.- Base'!B1049</f>
        <v>1044</v>
      </c>
      <c r="C1049" s="334">
        <f>+'2.- Base'!C1049</f>
        <v>49580</v>
      </c>
      <c r="D1049" s="81" t="str">
        <f>+'2.- Base'!D1049</f>
        <v>Cura quirúrgica de hernia umbilical, reducible</v>
      </c>
      <c r="E1049" s="335">
        <f>+'2.- Base'!G1049</f>
        <v>166.54956046576879</v>
      </c>
      <c r="F1049" s="335">
        <f>+'2.- Base'!N1049</f>
        <v>166.54956046576879</v>
      </c>
      <c r="G1049" s="335">
        <f>VLOOKUP(C1049,'2.- Base'!$C$6:$G$2390,5,0)</f>
        <v>166.54956046576879</v>
      </c>
      <c r="H1049" s="335">
        <f>VLOOKUP(C1049,'2.- Base'!J1049:N3444,5,0)</f>
        <v>166.54956046576879</v>
      </c>
      <c r="J1049" s="335">
        <v>10.87982687552406</v>
      </c>
      <c r="K1049" s="335">
        <v>11.336645032729109</v>
      </c>
      <c r="L1049" s="441"/>
      <c r="M1049" s="451">
        <f t="shared" si="61"/>
        <v>177.42938734129285</v>
      </c>
      <c r="N1049" s="451">
        <f t="shared" si="62"/>
        <v>177.8862054984979</v>
      </c>
    </row>
    <row r="1050" spans="1:14">
      <c r="A1050" s="444">
        <v>49582</v>
      </c>
      <c r="B1050" s="52">
        <f>+'2.- Base'!B1050</f>
        <v>1045</v>
      </c>
      <c r="C1050" s="334">
        <f>+'2.- Base'!C1050</f>
        <v>49582</v>
      </c>
      <c r="D1050" s="81" t="str">
        <f>+'2.- Base'!D1050</f>
        <v>Cura quirúrgica de hernia umbilical incarcerada o estrangulada</v>
      </c>
      <c r="E1050" s="335">
        <f>+'2.- Base'!G1050</f>
        <v>267.85747570145901</v>
      </c>
      <c r="F1050" s="335">
        <f>+'2.- Base'!N1050</f>
        <v>267.85747570145901</v>
      </c>
      <c r="G1050" s="335">
        <f>VLOOKUP(C1050,'2.- Base'!$C$6:$G$2390,5,0)</f>
        <v>267.85747570145901</v>
      </c>
      <c r="H1050" s="335">
        <f>VLOOKUP(C1050,'2.- Base'!J1050:N3445,5,0)</f>
        <v>267.85747570145901</v>
      </c>
      <c r="J1050" s="335">
        <v>13.850382254215219</v>
      </c>
      <c r="K1050" s="335">
        <v>14.439825037705646</v>
      </c>
      <c r="L1050" s="441"/>
      <c r="M1050" s="451">
        <f t="shared" si="61"/>
        <v>281.70785795567423</v>
      </c>
      <c r="N1050" s="451">
        <f t="shared" si="62"/>
        <v>282.29730073916465</v>
      </c>
    </row>
    <row r="1051" spans="1:14">
      <c r="A1051" s="444">
        <v>49590</v>
      </c>
      <c r="B1051" s="52">
        <f>+'2.- Base'!B1051</f>
        <v>1046</v>
      </c>
      <c r="C1051" s="334">
        <f>+'2.- Base'!C1051</f>
        <v>49590</v>
      </c>
      <c r="D1051" s="81" t="str">
        <f>+'2.- Base'!D1051</f>
        <v>Cura quirúrgica de hernia de Spiegel</v>
      </c>
      <c r="E1051" s="335">
        <f>+'2.- Base'!G1051</f>
        <v>184.87545903479236</v>
      </c>
      <c r="F1051" s="335">
        <f>+'2.- Base'!N1051</f>
        <v>184.87545903479236</v>
      </c>
      <c r="G1051" s="335">
        <f>VLOOKUP(C1051,'2.- Base'!$C$6:$G$2390,5,0)</f>
        <v>184.87545903479236</v>
      </c>
      <c r="H1051" s="335">
        <f>VLOOKUP(C1051,'2.- Base'!J1051:N3446,5,0)</f>
        <v>184.87545903479236</v>
      </c>
      <c r="J1051" s="335">
        <v>13.850382254215219</v>
      </c>
      <c r="K1051" s="335">
        <v>14.439825037705617</v>
      </c>
      <c r="L1051" s="441"/>
      <c r="M1051" s="451">
        <f t="shared" si="61"/>
        <v>198.72584128900758</v>
      </c>
      <c r="N1051" s="451">
        <f t="shared" si="62"/>
        <v>199.31528407249797</v>
      </c>
    </row>
    <row r="1052" spans="1:14">
      <c r="A1052" s="444">
        <v>49600</v>
      </c>
      <c r="B1052" s="52">
        <f>+'2.- Base'!B1052</f>
        <v>1047</v>
      </c>
      <c r="C1052" s="334">
        <f>+'2.- Base'!C1052</f>
        <v>49600</v>
      </c>
      <c r="D1052" s="81" t="str">
        <f>+'2.- Base'!D1052</f>
        <v>Corrección de onfalocele pequeño, con cierre primario</v>
      </c>
      <c r="E1052" s="335">
        <f>+'2.- Base'!G1052</f>
        <v>278.40737427048259</v>
      </c>
      <c r="F1052" s="335">
        <f>+'2.- Base'!N1052</f>
        <v>278.40737427048259</v>
      </c>
      <c r="G1052" s="335">
        <f>VLOOKUP(C1052,'2.- Base'!$C$6:$G$2390,5,0)</f>
        <v>278.40737427048259</v>
      </c>
      <c r="H1052" s="335">
        <f>VLOOKUP(C1052,'2.- Base'!J1052:N3447,5,0)</f>
        <v>278.40737427048259</v>
      </c>
      <c r="J1052" s="335">
        <v>16.820937632906464</v>
      </c>
      <c r="K1052" s="335">
        <v>17.543005042682125</v>
      </c>
      <c r="L1052" s="441"/>
      <c r="M1052" s="451">
        <f t="shared" si="61"/>
        <v>295.22831190338906</v>
      </c>
      <c r="N1052" s="451">
        <f t="shared" si="62"/>
        <v>295.95037931316472</v>
      </c>
    </row>
    <row r="1053" spans="1:14">
      <c r="A1053" s="444">
        <v>49650</v>
      </c>
      <c r="B1053" s="52">
        <f>+'2.- Base'!B1053</f>
        <v>1048</v>
      </c>
      <c r="C1053" s="334">
        <f>+'2.- Base'!C1053</f>
        <v>49650</v>
      </c>
      <c r="D1053" s="81" t="str">
        <f>+'2.- Base'!D1053</f>
        <v>Hernioplastía inguinal por laparoscopía</v>
      </c>
      <c r="E1053" s="335">
        <f>+'2.- Base'!G1053</f>
        <v>269.8098466329966</v>
      </c>
      <c r="F1053" s="335">
        <f>+'2.- Base'!N1053</f>
        <v>269.8098466329966</v>
      </c>
      <c r="G1053" s="335">
        <f>VLOOKUP(C1053,'2.- Base'!$C$6:$G$2390,5,0)</f>
        <v>269.8098466329966</v>
      </c>
      <c r="H1053" s="335">
        <f>VLOOKUP(C1053,'2.- Base'!J1053:N3448,5,0)</f>
        <v>269.8098466329966</v>
      </c>
      <c r="J1053" s="335">
        <v>15.89116986872142</v>
      </c>
      <c r="K1053" s="335">
        <v>16.480612652211846</v>
      </c>
      <c r="L1053" s="441"/>
      <c r="M1053" s="451">
        <f t="shared" si="61"/>
        <v>285.70101650171802</v>
      </c>
      <c r="N1053" s="451">
        <f t="shared" si="62"/>
        <v>286.29045928520844</v>
      </c>
    </row>
    <row r="1054" spans="1:14">
      <c r="A1054" s="444">
        <v>49675</v>
      </c>
      <c r="B1054" s="52">
        <f>+'2.- Base'!B1054</f>
        <v>1049</v>
      </c>
      <c r="C1054" s="334">
        <f>+'2.- Base'!C1054</f>
        <v>49675</v>
      </c>
      <c r="D1054" s="81" t="str">
        <f>+'2.- Base'!D1054</f>
        <v>Eventroplastía por vía laparoscópica</v>
      </c>
      <c r="E1054" s="335">
        <f>+'2.- Base'!G1054</f>
        <v>269.8098466329966</v>
      </c>
      <c r="F1054" s="335">
        <f>+'2.- Base'!N1054</f>
        <v>269.8098466329966</v>
      </c>
      <c r="G1054" s="335">
        <f>VLOOKUP(C1054,'2.- Base'!$C$6:$G$2390,5,0)</f>
        <v>269.8098466329966</v>
      </c>
      <c r="H1054" s="335">
        <f>VLOOKUP(C1054,'2.- Base'!J1054:N3449,5,0)</f>
        <v>269.8098466329966</v>
      </c>
      <c r="J1054" s="335">
        <v>15.89116986872142</v>
      </c>
      <c r="K1054" s="335">
        <v>16.480612652211846</v>
      </c>
      <c r="L1054" s="441"/>
      <c r="M1054" s="451">
        <f t="shared" si="61"/>
        <v>285.70101650171802</v>
      </c>
      <c r="N1054" s="451">
        <f t="shared" si="62"/>
        <v>286.29045928520844</v>
      </c>
    </row>
    <row r="1055" spans="1:14">
      <c r="A1055" s="444">
        <v>49900</v>
      </c>
      <c r="B1055" s="52">
        <f>+'2.- Base'!B1055</f>
        <v>1050</v>
      </c>
      <c r="C1055" s="334">
        <f>+'2.- Base'!C1055</f>
        <v>49900</v>
      </c>
      <c r="D1055" s="81" t="str">
        <f>+'2.- Base'!D1055</f>
        <v>Sutura secundaria de pared abdominal por evisceración o dehiscencia</v>
      </c>
      <c r="E1055" s="335">
        <f>+'2.- Base'!G1055</f>
        <v>185.24135760381591</v>
      </c>
      <c r="F1055" s="335">
        <f>+'2.- Base'!N1055</f>
        <v>185.24135760381591</v>
      </c>
      <c r="G1055" s="335">
        <f>VLOOKUP(C1055,'2.- Base'!$C$6:$G$2390,5,0)</f>
        <v>185.24135760381591</v>
      </c>
      <c r="H1055" s="335">
        <f>VLOOKUP(C1055,'2.- Base'!J1055:N3450,5,0)</f>
        <v>185.24135760381591</v>
      </c>
      <c r="J1055" s="335">
        <v>16.820937632906436</v>
      </c>
      <c r="K1055" s="335">
        <v>17.543005042682182</v>
      </c>
      <c r="L1055" s="441"/>
      <c r="M1055" s="451">
        <f t="shared" si="61"/>
        <v>202.06229523672235</v>
      </c>
      <c r="N1055" s="451">
        <f t="shared" si="62"/>
        <v>202.7843626464981</v>
      </c>
    </row>
    <row r="1056" spans="1:14">
      <c r="A1056" s="444">
        <v>50020</v>
      </c>
      <c r="B1056" s="52">
        <f>+'2.- Base'!B1056</f>
        <v>1051</v>
      </c>
      <c r="C1056" s="334">
        <f>+'2.- Base'!C1056</f>
        <v>50020</v>
      </c>
      <c r="D1056" s="81" t="str">
        <f>+'2.- Base'!D1056</f>
        <v>Drenaje de absceso perirenal o renal; a cielo abierto</v>
      </c>
      <c r="E1056" s="335">
        <f>+'2.- Base'!G1056</f>
        <v>260.11747570145906</v>
      </c>
      <c r="F1056" s="335">
        <f>+'2.- Base'!N1056</f>
        <v>260.11747570145906</v>
      </c>
      <c r="G1056" s="335">
        <f>VLOOKUP(C1056,'2.- Base'!$C$6:$G$2390,5,0)</f>
        <v>260.11747570145906</v>
      </c>
      <c r="H1056" s="335">
        <f>VLOOKUP(C1056,'2.- Base'!J1056:N3451,5,0)</f>
        <v>260.11747570145906</v>
      </c>
      <c r="J1056" s="335">
        <v>13.104160988509193</v>
      </c>
      <c r="K1056" s="335">
        <v>13.647685033176344</v>
      </c>
      <c r="L1056" s="441"/>
      <c r="M1056" s="451">
        <f t="shared" si="61"/>
        <v>273.22163668996825</v>
      </c>
      <c r="N1056" s="451">
        <f t="shared" si="62"/>
        <v>273.7651607346354</v>
      </c>
    </row>
    <row r="1057" spans="1:14">
      <c r="A1057" s="444">
        <v>50021</v>
      </c>
      <c r="B1057" s="52">
        <f>+'2.- Base'!B1057</f>
        <v>1052</v>
      </c>
      <c r="C1057" s="334">
        <f>+'2.- Base'!C1057</f>
        <v>50021</v>
      </c>
      <c r="D1057" s="81" t="str">
        <f>+'2.- Base'!D1057</f>
        <v>Drenaje percutáneo de absceso perirenal o renal</v>
      </c>
      <c r="E1057" s="335">
        <f>+'2.- Base'!G1057</f>
        <v>260.11747570145906</v>
      </c>
      <c r="F1057" s="335">
        <f>+'2.- Base'!N1057</f>
        <v>260.11747570145906</v>
      </c>
      <c r="G1057" s="335">
        <f>VLOOKUP(C1057,'2.- Base'!$C$6:$G$2390,5,0)</f>
        <v>260.11747570145906</v>
      </c>
      <c r="H1057" s="335">
        <f>VLOOKUP(C1057,'2.- Base'!J1057:N3452,5,0)</f>
        <v>260.11747570145906</v>
      </c>
      <c r="J1057" s="335">
        <v>13.104160988509193</v>
      </c>
      <c r="K1057" s="335">
        <v>13.647685033176344</v>
      </c>
      <c r="L1057" s="441"/>
      <c r="M1057" s="451">
        <f t="shared" si="61"/>
        <v>273.22163668996825</v>
      </c>
      <c r="N1057" s="451">
        <f t="shared" si="62"/>
        <v>273.7651607346354</v>
      </c>
    </row>
    <row r="1058" spans="1:14">
      <c r="A1058" s="444">
        <v>50040</v>
      </c>
      <c r="B1058" s="52">
        <f>+'2.- Base'!B1058</f>
        <v>1053</v>
      </c>
      <c r="C1058" s="334">
        <f>+'2.- Base'!C1058</f>
        <v>50040</v>
      </c>
      <c r="D1058" s="81" t="str">
        <f>+'2.- Base'!D1058</f>
        <v>Nefrostomía ó nefrotomía con drenaje</v>
      </c>
      <c r="E1058" s="335">
        <f>+'2.- Base'!G1058</f>
        <v>340.31606713243548</v>
      </c>
      <c r="F1058" s="335">
        <f>+'2.- Base'!N1058</f>
        <v>340.31606713243548</v>
      </c>
      <c r="G1058" s="335">
        <f>VLOOKUP(C1058,'2.- Base'!$C$6:$G$2390,5,0)</f>
        <v>340.31606713243548</v>
      </c>
      <c r="H1058" s="335">
        <f>VLOOKUP(C1058,'2.- Base'!J1058:N3453,5,0)</f>
        <v>340.31606713243548</v>
      </c>
      <c r="J1058" s="335">
        <v>10.30262694170392</v>
      </c>
      <c r="K1058" s="335">
        <v>10.723858076320937</v>
      </c>
      <c r="L1058" s="441"/>
      <c r="M1058" s="451">
        <f t="shared" si="61"/>
        <v>350.6186940741394</v>
      </c>
      <c r="N1058" s="451">
        <f t="shared" si="62"/>
        <v>351.03992520875642</v>
      </c>
    </row>
    <row r="1059" spans="1:14">
      <c r="A1059" s="444">
        <v>50045</v>
      </c>
      <c r="B1059" s="52">
        <f>+'2.- Base'!B1059</f>
        <v>1054</v>
      </c>
      <c r="C1059" s="334">
        <f>+'2.- Base'!C1059</f>
        <v>50045</v>
      </c>
      <c r="D1059" s="81" t="str">
        <f>+'2.- Base'!D1059</f>
        <v>Nefrotomía, con exploración</v>
      </c>
      <c r="E1059" s="335">
        <f>+'2.- Base'!G1059</f>
        <v>340.31606713243548</v>
      </c>
      <c r="F1059" s="335">
        <f>+'2.- Base'!N1059</f>
        <v>340.31606713243548</v>
      </c>
      <c r="G1059" s="335">
        <f>VLOOKUP(C1059,'2.- Base'!$C$6:$G$2390,5,0)</f>
        <v>340.31606713243548</v>
      </c>
      <c r="H1059" s="335">
        <f>VLOOKUP(C1059,'2.- Base'!J1059:N3454,5,0)</f>
        <v>340.31606713243548</v>
      </c>
      <c r="J1059" s="335">
        <v>10.30262694170392</v>
      </c>
      <c r="K1059" s="335">
        <v>10.723858076320937</v>
      </c>
      <c r="L1059" s="441"/>
      <c r="M1059" s="451">
        <f t="shared" si="61"/>
        <v>350.6186940741394</v>
      </c>
      <c r="N1059" s="451">
        <f t="shared" si="62"/>
        <v>351.03992520875642</v>
      </c>
    </row>
    <row r="1060" spans="1:14">
      <c r="A1060" s="444">
        <v>50060</v>
      </c>
      <c r="B1060" s="52">
        <f>+'2.- Base'!B1060</f>
        <v>1055</v>
      </c>
      <c r="C1060" s="334">
        <f>+'2.- Base'!C1060</f>
        <v>50060</v>
      </c>
      <c r="D1060" s="81" t="str">
        <f>+'2.- Base'!D1060</f>
        <v>Nefrolitotomía; extirpación de cálculo</v>
      </c>
      <c r="E1060" s="335">
        <f>+'2.- Base'!G1060</f>
        <v>350.86596570145906</v>
      </c>
      <c r="F1060" s="335">
        <f>+'2.- Base'!N1060</f>
        <v>350.86596570145906</v>
      </c>
      <c r="G1060" s="335">
        <f>VLOOKUP(C1060,'2.- Base'!$C$6:$G$2390,5,0)</f>
        <v>350.86596570145906</v>
      </c>
      <c r="H1060" s="335">
        <f>VLOOKUP(C1060,'2.- Base'!J1060:N3455,5,0)</f>
        <v>350.86596570145906</v>
      </c>
      <c r="J1060" s="335">
        <v>13.104160988509193</v>
      </c>
      <c r="K1060" s="335">
        <v>13.647685033176344</v>
      </c>
      <c r="L1060" s="441"/>
      <c r="M1060" s="451">
        <f t="shared" si="61"/>
        <v>363.97012668996825</v>
      </c>
      <c r="N1060" s="451">
        <f t="shared" si="62"/>
        <v>364.51365073463541</v>
      </c>
    </row>
    <row r="1061" spans="1:14">
      <c r="A1061" s="444">
        <v>50080</v>
      </c>
      <c r="B1061" s="52">
        <f>+'2.- Base'!B1061</f>
        <v>1056</v>
      </c>
      <c r="C1061" s="334">
        <f>+'2.- Base'!C1061</f>
        <v>50080</v>
      </c>
      <c r="D1061" s="81" t="str">
        <f>+'2.- Base'!D1061</f>
        <v>Nefrostolitotomía percutánea o pielostolitotomía</v>
      </c>
      <c r="E1061" s="335">
        <f>+'2.- Base'!G1061</f>
        <v>257.30757713243548</v>
      </c>
      <c r="F1061" s="335">
        <f>+'2.- Base'!N1061</f>
        <v>257.30757713243548</v>
      </c>
      <c r="G1061" s="335">
        <f>VLOOKUP(C1061,'2.- Base'!$C$6:$G$2390,5,0)</f>
        <v>257.30757713243548</v>
      </c>
      <c r="H1061" s="335">
        <f>VLOOKUP(C1061,'2.- Base'!J1061:N3456,5,0)</f>
        <v>257.30757713243548</v>
      </c>
      <c r="J1061" s="335">
        <v>10.30262694170392</v>
      </c>
      <c r="K1061" s="335">
        <v>10.723858076320937</v>
      </c>
      <c r="L1061" s="441"/>
      <c r="M1061" s="451">
        <f t="shared" si="61"/>
        <v>267.6102040741394</v>
      </c>
      <c r="N1061" s="451">
        <f t="shared" si="62"/>
        <v>268.03143520875642</v>
      </c>
    </row>
    <row r="1062" spans="1:14">
      <c r="A1062" s="444">
        <v>50120</v>
      </c>
      <c r="B1062" s="52">
        <f>+'2.- Base'!B1062</f>
        <v>1057</v>
      </c>
      <c r="C1062" s="334">
        <f>+'2.- Base'!C1062</f>
        <v>50120</v>
      </c>
      <c r="D1062" s="81" t="str">
        <f>+'2.- Base'!D1062</f>
        <v>Pielotomía; con exploración</v>
      </c>
      <c r="E1062" s="335">
        <f>+'2.- Base'!G1062</f>
        <v>350.86596570145906</v>
      </c>
      <c r="F1062" s="335">
        <f>+'2.- Base'!N1062</f>
        <v>350.86596570145906</v>
      </c>
      <c r="G1062" s="335">
        <f>VLOOKUP(C1062,'2.- Base'!$C$6:$G$2390,5,0)</f>
        <v>350.86596570145906</v>
      </c>
      <c r="H1062" s="335">
        <f>VLOOKUP(C1062,'2.- Base'!J1062:N3457,5,0)</f>
        <v>350.86596570145906</v>
      </c>
      <c r="J1062" s="335">
        <v>13.104160988509193</v>
      </c>
      <c r="K1062" s="335">
        <v>13.647685033176344</v>
      </c>
      <c r="L1062" s="441"/>
      <c r="M1062" s="451">
        <f t="shared" si="61"/>
        <v>363.97012668996825</v>
      </c>
      <c r="N1062" s="451">
        <f t="shared" si="62"/>
        <v>364.51365073463541</v>
      </c>
    </row>
    <row r="1063" spans="1:14">
      <c r="A1063" s="444">
        <v>50200</v>
      </c>
      <c r="B1063" s="52">
        <f>+'2.- Base'!B1063</f>
        <v>1058</v>
      </c>
      <c r="C1063" s="334">
        <f>+'2.- Base'!C1063</f>
        <v>50200</v>
      </c>
      <c r="D1063" s="81" t="str">
        <f>+'2.- Base'!D1063</f>
        <v>Biopsia renal: percutánea, con trócar o aguja</v>
      </c>
      <c r="E1063" s="335">
        <f>+'2.- Base'!G1063</f>
        <v>18.244999095117844</v>
      </c>
      <c r="F1063" s="335">
        <f>+'2.- Base'!N1063</f>
        <v>18.244999095117844</v>
      </c>
      <c r="G1063" s="335">
        <f>VLOOKUP(C1063,'2.- Base'!$C$6:$G$2390,5,0)</f>
        <v>18.244999095117844</v>
      </c>
      <c r="H1063" s="335">
        <f>VLOOKUP(C1063,'2.- Base'!J1063:N3458,5,0)</f>
        <v>18.244999095117844</v>
      </c>
      <c r="J1063" s="335">
        <v>1.2242042079627851</v>
      </c>
      <c r="K1063" s="335">
        <v>1.2819709938330739</v>
      </c>
      <c r="L1063" s="441"/>
      <c r="M1063" s="451">
        <f t="shared" si="61"/>
        <v>19.469203303080629</v>
      </c>
      <c r="N1063" s="451">
        <f t="shared" si="62"/>
        <v>19.526970088950918</v>
      </c>
    </row>
    <row r="1064" spans="1:14">
      <c r="A1064" s="444">
        <v>50205</v>
      </c>
      <c r="B1064" s="52">
        <f>+'2.- Base'!B1064</f>
        <v>1059</v>
      </c>
      <c r="C1064" s="334">
        <f>+'2.- Base'!C1064</f>
        <v>50205</v>
      </c>
      <c r="D1064" s="81" t="str">
        <f>+'2.- Base'!D1064</f>
        <v>Biopsia renal mediante exposición quirúrgica del riñón</v>
      </c>
      <c r="E1064" s="335">
        <f>+'2.- Base'!G1064</f>
        <v>40.692511896745231</v>
      </c>
      <c r="F1064" s="335">
        <f>+'2.- Base'!N1064</f>
        <v>40.692511896745231</v>
      </c>
      <c r="G1064" s="335">
        <f>VLOOKUP(C1064,'2.- Base'!$C$6:$G$2390,5,0)</f>
        <v>40.692511896745231</v>
      </c>
      <c r="H1064" s="335">
        <f>VLOOKUP(C1064,'2.- Base'!J1064:N3459,5,0)</f>
        <v>40.692511896745231</v>
      </c>
      <c r="J1064" s="335">
        <v>7.5010928948986901</v>
      </c>
      <c r="K1064" s="335">
        <v>7.8000311194656362</v>
      </c>
      <c r="L1064" s="441"/>
      <c r="M1064" s="451">
        <f t="shared" si="61"/>
        <v>48.193604791643921</v>
      </c>
      <c r="N1064" s="451">
        <f t="shared" si="62"/>
        <v>48.492543016210867</v>
      </c>
    </row>
    <row r="1065" spans="1:14">
      <c r="A1065" s="444">
        <v>50220</v>
      </c>
      <c r="B1065" s="52">
        <f>+'2.- Base'!B1065</f>
        <v>1060</v>
      </c>
      <c r="C1065" s="334">
        <f>+'2.- Base'!C1065</f>
        <v>50220</v>
      </c>
      <c r="D1065" s="81" t="str">
        <f>+'2.- Base'!D1065</f>
        <v>Nefrectomía, incluyendo ureterectomía</v>
      </c>
      <c r="E1065" s="335">
        <f>+'2.- Base'!G1065</f>
        <v>365.72424617283951</v>
      </c>
      <c r="F1065" s="335">
        <f>+'2.- Base'!N1065</f>
        <v>365.72424617283951</v>
      </c>
      <c r="G1065" s="335">
        <f>VLOOKUP(C1065,'2.- Base'!$C$6:$G$2390,5,0)</f>
        <v>365.72424617283951</v>
      </c>
      <c r="H1065" s="335">
        <f>VLOOKUP(C1065,'2.- Base'!J1065:N3460,5,0)</f>
        <v>365.72424617283951</v>
      </c>
      <c r="J1065" s="335">
        <v>18.707229082119682</v>
      </c>
      <c r="K1065" s="335">
        <v>19.495338946887102</v>
      </c>
      <c r="L1065" s="441"/>
      <c r="M1065" s="451">
        <f t="shared" si="61"/>
        <v>384.4314752549592</v>
      </c>
      <c r="N1065" s="451">
        <f t="shared" si="62"/>
        <v>385.21958511972662</v>
      </c>
    </row>
    <row r="1066" spans="1:14" ht="25.5">
      <c r="A1066" s="444">
        <v>50230</v>
      </c>
      <c r="B1066" s="52">
        <f>+'2.- Base'!B1066</f>
        <v>1061</v>
      </c>
      <c r="C1066" s="334">
        <f>+'2.- Base'!C1066</f>
        <v>50230</v>
      </c>
      <c r="D1066" s="81" t="str">
        <f>+'2.- Base'!D1066</f>
        <v>Nefrectomía radical, con linfadenectomía regional y/o trombectomía de la vena cava</v>
      </c>
      <c r="E1066" s="335" t="s">
        <v>3270</v>
      </c>
      <c r="F1066" s="335">
        <f>+'2.- Base'!N1066</f>
        <v>358.10554331088662</v>
      </c>
      <c r="G1066" s="335" t="str">
        <f>E1066</f>
        <v>NC</v>
      </c>
      <c r="H1066" s="335">
        <f>VLOOKUP(C1066,'2.- Base'!J1066:N3461,5,0)</f>
        <v>358.10554331088662</v>
      </c>
      <c r="J1066" s="335" t="s">
        <v>3270</v>
      </c>
      <c r="K1066" s="335">
        <v>29.295248348094901</v>
      </c>
      <c r="L1066" s="441"/>
      <c r="M1066" s="335" t="str">
        <f>G1066</f>
        <v>NC</v>
      </c>
      <c r="N1066" s="451">
        <f t="shared" si="62"/>
        <v>387.40079165898152</v>
      </c>
    </row>
    <row r="1067" spans="1:14">
      <c r="A1067" s="444">
        <v>50240</v>
      </c>
      <c r="B1067" s="52">
        <f>+'2.- Base'!B1067</f>
        <v>1062</v>
      </c>
      <c r="C1067" s="334">
        <f>+'2.- Base'!C1067</f>
        <v>50240</v>
      </c>
      <c r="D1067" s="81" t="str">
        <f>+'2.- Base'!D1067</f>
        <v>Nefrectomía parcial</v>
      </c>
      <c r="E1067" s="335" t="s">
        <v>3270</v>
      </c>
      <c r="F1067" s="335">
        <f>+'2.- Base'!N1067</f>
        <v>357.00784760381589</v>
      </c>
      <c r="G1067" s="335" t="str">
        <f>E1067</f>
        <v>NC</v>
      </c>
      <c r="H1067" s="335">
        <f>VLOOKUP(C1067,'2.- Base'!J1067:N3462,5,0)</f>
        <v>357.00784760381589</v>
      </c>
      <c r="J1067" s="335" t="s">
        <v>3270</v>
      </c>
      <c r="K1067" s="335">
        <v>18.813178167242427</v>
      </c>
      <c r="L1067" s="441"/>
      <c r="M1067" s="335" t="str">
        <f>G1067</f>
        <v>NC</v>
      </c>
      <c r="N1067" s="451">
        <f t="shared" si="62"/>
        <v>375.82102577105832</v>
      </c>
    </row>
    <row r="1068" spans="1:14">
      <c r="A1068" s="444">
        <v>50280</v>
      </c>
      <c r="B1068" s="52">
        <f>+'2.- Base'!B1068</f>
        <v>1063</v>
      </c>
      <c r="C1068" s="334">
        <f>+'2.- Base'!C1068</f>
        <v>50280</v>
      </c>
      <c r="D1068" s="81" t="str">
        <f>+'2.- Base'!D1068</f>
        <v>Excisión o destrucción de quiste(s) de riñón</v>
      </c>
      <c r="E1068" s="335">
        <f>+'2.- Base'!G1068</f>
        <v>364.9924490347924</v>
      </c>
      <c r="F1068" s="335">
        <f>+'2.- Base'!N1068</f>
        <v>364.9924490347924</v>
      </c>
      <c r="G1068" s="335">
        <f>VLOOKUP(C1068,'2.- Base'!$C$6:$G$2390,5,0)</f>
        <v>364.9924490347924</v>
      </c>
      <c r="H1068" s="335">
        <f>VLOOKUP(C1068,'2.- Base'!J1068:N3463,5,0)</f>
        <v>364.9924490347924</v>
      </c>
      <c r="J1068" s="335">
        <v>13.104160988509193</v>
      </c>
      <c r="K1068" s="335">
        <v>13.647685033176344</v>
      </c>
      <c r="L1068" s="441"/>
      <c r="M1068" s="451">
        <f t="shared" ref="M1068:M1074" si="63">G1068+J1068</f>
        <v>378.09661002330159</v>
      </c>
      <c r="N1068" s="451">
        <f t="shared" si="62"/>
        <v>378.64013406796875</v>
      </c>
    </row>
    <row r="1069" spans="1:14">
      <c r="A1069" s="444">
        <v>50390</v>
      </c>
      <c r="B1069" s="52">
        <f>+'2.- Base'!B1069</f>
        <v>1064</v>
      </c>
      <c r="C1069" s="334">
        <f>+'2.- Base'!C1069</f>
        <v>50390</v>
      </c>
      <c r="D1069" s="81" t="str">
        <f>+'2.- Base'!D1069</f>
        <v>Aspiración y/o inyección con aguja, de quiste o pelvis renal</v>
      </c>
      <c r="E1069" s="335">
        <f>+'2.- Base'!G1069</f>
        <v>118.62366189674522</v>
      </c>
      <c r="F1069" s="335">
        <f>+'2.- Base'!N1069</f>
        <v>118.62366189674522</v>
      </c>
      <c r="G1069" s="335">
        <f>VLOOKUP(C1069,'2.- Base'!$C$6:$G$2390,5,0)</f>
        <v>118.62366189674522</v>
      </c>
      <c r="H1069" s="335">
        <f>VLOOKUP(C1069,'2.- Base'!J1069:N3464,5,0)</f>
        <v>118.62366189674522</v>
      </c>
      <c r="J1069" s="335">
        <v>7.9092714968328437</v>
      </c>
      <c r="K1069" s="335">
        <v>8.2334650277525583</v>
      </c>
      <c r="L1069" s="441"/>
      <c r="M1069" s="451">
        <f t="shared" si="63"/>
        <v>126.53293339357806</v>
      </c>
      <c r="N1069" s="451">
        <f t="shared" si="62"/>
        <v>126.85712692449778</v>
      </c>
    </row>
    <row r="1070" spans="1:14">
      <c r="A1070" s="444">
        <v>50400</v>
      </c>
      <c r="B1070" s="52">
        <f>+'2.- Base'!B1070</f>
        <v>1065</v>
      </c>
      <c r="C1070" s="334">
        <f>+'2.- Base'!C1070</f>
        <v>50400</v>
      </c>
      <c r="D1070" s="81" t="str">
        <f>+'2.- Base'!D1070</f>
        <v>Pieloplastía</v>
      </c>
      <c r="E1070" s="335">
        <f>+'2.- Base'!G1070</f>
        <v>340.31606713243548</v>
      </c>
      <c r="F1070" s="335">
        <f>+'2.- Base'!N1070</f>
        <v>340.31606713243548</v>
      </c>
      <c r="G1070" s="335">
        <f>VLOOKUP(C1070,'2.- Base'!$C$6:$G$2390,5,0)</f>
        <v>340.31606713243548</v>
      </c>
      <c r="H1070" s="335">
        <f>VLOOKUP(C1070,'2.- Base'!J1070:N3465,5,0)</f>
        <v>340.31606713243548</v>
      </c>
      <c r="J1070" s="335">
        <v>10.30262694170392</v>
      </c>
      <c r="K1070" s="335">
        <v>10.723858076320937</v>
      </c>
      <c r="L1070" s="441"/>
      <c r="M1070" s="451">
        <f t="shared" si="63"/>
        <v>350.6186940741394</v>
      </c>
      <c r="N1070" s="451">
        <f t="shared" si="62"/>
        <v>351.03992520875642</v>
      </c>
    </row>
    <row r="1071" spans="1:14" ht="38.25">
      <c r="A1071" s="444">
        <v>50405</v>
      </c>
      <c r="B1071" s="52">
        <f>+'2.- Base'!B1071</f>
        <v>1066</v>
      </c>
      <c r="C1071" s="334">
        <f>+'2.- Base'!C1071</f>
        <v>50405</v>
      </c>
      <c r="D1071" s="81" t="str">
        <f>+'2.- Base'!D1071</f>
        <v>Pieloplastía complicada (anormalidad renal congenita, pieloplastia secundaria, riñón solitario, calicoplastía), con o sin plastía del uréter, nefropexia, nefrostomía, pielostomía o ferulización ureteral</v>
      </c>
      <c r="E1071" s="335">
        <f>+'2.- Base'!G1071</f>
        <v>350.86596570145906</v>
      </c>
      <c r="F1071" s="335">
        <f>+'2.- Base'!N1071</f>
        <v>350.86596570145906</v>
      </c>
      <c r="G1071" s="335">
        <f>VLOOKUP(C1071,'2.- Base'!$C$6:$G$2390,5,0)</f>
        <v>350.86596570145906</v>
      </c>
      <c r="H1071" s="335">
        <f>VLOOKUP(C1071,'2.- Base'!J1071:N3466,5,0)</f>
        <v>350.86596570145906</v>
      </c>
      <c r="J1071" s="335">
        <v>13.104160988509193</v>
      </c>
      <c r="K1071" s="335">
        <v>13.647685033176344</v>
      </c>
      <c r="L1071" s="441"/>
      <c r="M1071" s="451">
        <f t="shared" si="63"/>
        <v>363.97012668996825</v>
      </c>
      <c r="N1071" s="451">
        <f t="shared" si="62"/>
        <v>364.51365073463541</v>
      </c>
    </row>
    <row r="1072" spans="1:14">
      <c r="A1072" s="444">
        <v>50500</v>
      </c>
      <c r="B1072" s="52">
        <f>+'2.- Base'!B1072</f>
        <v>1067</v>
      </c>
      <c r="C1072" s="334">
        <f>+'2.- Base'!C1072</f>
        <v>50500</v>
      </c>
      <c r="D1072" s="81" t="str">
        <f>+'2.- Base'!D1072</f>
        <v>Nefrorrafia, sutura de herida o lesión de riñón</v>
      </c>
      <c r="E1072" s="335">
        <f>+'2.- Base'!G1072</f>
        <v>340.31606713243548</v>
      </c>
      <c r="F1072" s="335">
        <f>+'2.- Base'!N1072</f>
        <v>340.31606713243548</v>
      </c>
      <c r="G1072" s="335">
        <f>VLOOKUP(C1072,'2.- Base'!$C$6:$G$2390,5,0)</f>
        <v>340.31606713243548</v>
      </c>
      <c r="H1072" s="335">
        <f>VLOOKUP(C1072,'2.- Base'!J1072:N3467,5,0)</f>
        <v>340.31606713243548</v>
      </c>
      <c r="J1072" s="335">
        <v>10.30262694170392</v>
      </c>
      <c r="K1072" s="335">
        <v>10.723858076320937</v>
      </c>
      <c r="L1072" s="441"/>
      <c r="M1072" s="451">
        <f t="shared" si="63"/>
        <v>350.6186940741394</v>
      </c>
      <c r="N1072" s="451">
        <f t="shared" si="62"/>
        <v>351.03992520875642</v>
      </c>
    </row>
    <row r="1073" spans="1:14">
      <c r="A1073" s="444">
        <v>50520</v>
      </c>
      <c r="B1073" s="52">
        <f>+'2.- Base'!B1073</f>
        <v>1068</v>
      </c>
      <c r="C1073" s="334">
        <f>+'2.- Base'!C1073</f>
        <v>50520</v>
      </c>
      <c r="D1073" s="81" t="str">
        <f>+'2.- Base'!D1073</f>
        <v>Cierre de fístula nefrocutánea o pielocutánea</v>
      </c>
      <c r="E1073" s="335">
        <f>+'2.- Base'!G1073</f>
        <v>350.86596570145906</v>
      </c>
      <c r="F1073" s="335">
        <f>+'2.- Base'!N1073</f>
        <v>350.86596570145906</v>
      </c>
      <c r="G1073" s="335">
        <f>VLOOKUP(C1073,'2.- Base'!$C$6:$G$2390,5,0)</f>
        <v>350.86596570145906</v>
      </c>
      <c r="H1073" s="335">
        <f>VLOOKUP(C1073,'2.- Base'!J1073:N3468,5,0)</f>
        <v>350.86596570145906</v>
      </c>
      <c r="J1073" s="335">
        <v>13.104160988509193</v>
      </c>
      <c r="K1073" s="335">
        <v>13.647685033176344</v>
      </c>
      <c r="L1073" s="441"/>
      <c r="M1073" s="451">
        <f t="shared" si="63"/>
        <v>363.97012668996825</v>
      </c>
      <c r="N1073" s="451">
        <f t="shared" si="62"/>
        <v>364.51365073463541</v>
      </c>
    </row>
    <row r="1074" spans="1:14">
      <c r="A1074" s="444">
        <v>50525</v>
      </c>
      <c r="B1074" s="52">
        <f>+'2.- Base'!B1074</f>
        <v>1069</v>
      </c>
      <c r="C1074" s="334">
        <f>+'2.- Base'!C1074</f>
        <v>50525</v>
      </c>
      <c r="D1074" s="81" t="str">
        <f>+'2.- Base'!D1074</f>
        <v>Cierre de fístula nefrovesical</v>
      </c>
      <c r="E1074" s="335">
        <f>+'2.- Base'!G1074</f>
        <v>361.41586427048264</v>
      </c>
      <c r="F1074" s="335">
        <f>+'2.- Base'!N1074</f>
        <v>361.41586427048264</v>
      </c>
      <c r="G1074" s="335">
        <f>VLOOKUP(C1074,'2.- Base'!$C$6:$G$2390,5,0)</f>
        <v>361.41586427048264</v>
      </c>
      <c r="H1074" s="335">
        <f>VLOOKUP(C1074,'2.- Base'!J1074:N3469,5,0)</f>
        <v>361.41586427048264</v>
      </c>
      <c r="J1074" s="335">
        <v>15.658508431964435</v>
      </c>
      <c r="K1074" s="335">
        <v>16.324325386681721</v>
      </c>
      <c r="L1074" s="441"/>
      <c r="M1074" s="451">
        <f t="shared" si="63"/>
        <v>377.07437270244708</v>
      </c>
      <c r="N1074" s="451">
        <f t="shared" si="62"/>
        <v>377.74018965716436</v>
      </c>
    </row>
    <row r="1075" spans="1:14">
      <c r="A1075" s="444">
        <v>50540</v>
      </c>
      <c r="B1075" s="52">
        <f>+'2.- Base'!B1075</f>
        <v>1070</v>
      </c>
      <c r="C1075" s="334">
        <f>+'2.- Base'!C1075</f>
        <v>50540</v>
      </c>
      <c r="D1075" s="81" t="str">
        <f>+'2.- Base'!D1075</f>
        <v>Sinfisiotomía por "riñón en herradura"</v>
      </c>
      <c r="E1075" s="335" t="s">
        <v>3270</v>
      </c>
      <c r="F1075" s="335">
        <f>+'2.- Base'!N1075</f>
        <v>334.77546570145898</v>
      </c>
      <c r="G1075" s="335" t="str">
        <f>E1075</f>
        <v>NC</v>
      </c>
      <c r="H1075" s="335">
        <f>VLOOKUP(C1075,'2.- Base'!J1075:N3470,5,0)</f>
        <v>334.77546570145898</v>
      </c>
      <c r="J1075" s="335" t="s">
        <v>3270</v>
      </c>
      <c r="K1075" s="335">
        <v>15.721637617233853</v>
      </c>
      <c r="L1075" s="441"/>
      <c r="M1075" s="335" t="str">
        <f>G1075</f>
        <v>NC</v>
      </c>
      <c r="N1075" s="451">
        <f t="shared" si="62"/>
        <v>350.49710331869284</v>
      </c>
    </row>
    <row r="1076" spans="1:14">
      <c r="A1076" s="444">
        <v>50541</v>
      </c>
      <c r="B1076" s="52">
        <f>+'2.- Base'!B1076</f>
        <v>1071</v>
      </c>
      <c r="C1076" s="334">
        <f>+'2.- Base'!C1076</f>
        <v>50541</v>
      </c>
      <c r="D1076" s="81" t="str">
        <f>+'2.- Base'!D1076</f>
        <v>Ablación de quiste renal por laparoscopía</v>
      </c>
      <c r="E1076" s="335">
        <f>+'2.- Base'!G1076</f>
        <v>352.81833663299665</v>
      </c>
      <c r="F1076" s="335">
        <f>+'2.- Base'!N1076</f>
        <v>352.81833663299665</v>
      </c>
      <c r="G1076" s="335">
        <f>VLOOKUP(C1076,'2.- Base'!$C$6:$G$2390,5,0)</f>
        <v>352.81833663299665</v>
      </c>
      <c r="H1076" s="335">
        <f>VLOOKUP(C1076,'2.- Base'!J1076:N3471,5,0)</f>
        <v>352.81833663299665</v>
      </c>
      <c r="J1076" s="335">
        <v>15.144948603015393</v>
      </c>
      <c r="K1076" s="335">
        <v>15.688472647682545</v>
      </c>
      <c r="L1076" s="441"/>
      <c r="M1076" s="451">
        <f t="shared" ref="M1076:M1087" si="64">G1076+J1076</f>
        <v>367.96328523601204</v>
      </c>
      <c r="N1076" s="451">
        <f t="shared" si="62"/>
        <v>368.50680928067919</v>
      </c>
    </row>
    <row r="1077" spans="1:14">
      <c r="A1077" s="444">
        <v>50551</v>
      </c>
      <c r="B1077" s="52">
        <f>+'2.- Base'!B1077</f>
        <v>1072</v>
      </c>
      <c r="C1077" s="334">
        <f>+'2.- Base'!C1077</f>
        <v>50551</v>
      </c>
      <c r="D1077" s="81" t="str">
        <f>+'2.- Base'!D1077</f>
        <v>Endoscopía renal a través de una nefrostomía o pielostomía establecidas</v>
      </c>
      <c r="E1077" s="335">
        <f>+'2.- Base'!G1077</f>
        <v>43.43680873316498</v>
      </c>
      <c r="F1077" s="335">
        <f>+'2.- Base'!N1077</f>
        <v>43.43680873316498</v>
      </c>
      <c r="G1077" s="335">
        <f>VLOOKUP(C1077,'2.- Base'!$C$6:$G$2390,5,0)</f>
        <v>43.43680873316498</v>
      </c>
      <c r="H1077" s="335">
        <f>VLOOKUP(C1077,'2.- Base'!J1077:N3472,5,0)</f>
        <v>43.43680873316498</v>
      </c>
      <c r="J1077" s="335">
        <v>2.2308370594420168</v>
      </c>
      <c r="K1077" s="335">
        <v>2.3346414997622134</v>
      </c>
      <c r="L1077" s="441"/>
      <c r="M1077" s="451">
        <f t="shared" si="64"/>
        <v>45.667645792606997</v>
      </c>
      <c r="N1077" s="451">
        <f t="shared" si="62"/>
        <v>45.771450232927194</v>
      </c>
    </row>
    <row r="1078" spans="1:14">
      <c r="A1078" s="444">
        <v>50590</v>
      </c>
      <c r="B1078" s="52">
        <f>+'2.- Base'!B1078</f>
        <v>1073</v>
      </c>
      <c r="C1078" s="334">
        <f>+'2.- Base'!C1078</f>
        <v>50590</v>
      </c>
      <c r="D1078" s="81" t="str">
        <f>+'2.- Base'!D1078</f>
        <v>Litotripsia, onda de choque extracorpórea</v>
      </c>
      <c r="E1078" s="335">
        <f>+'2.- Base'!G1078</f>
        <v>2.971999095117845</v>
      </c>
      <c r="F1078" s="335">
        <f>+'2.- Base'!N1078</f>
        <v>2.971999095117845</v>
      </c>
      <c r="G1078" s="335">
        <f>VLOOKUP(C1078,'2.- Base'!$C$6:$G$2390,5,0)</f>
        <v>2.971999095117845</v>
      </c>
      <c r="H1078" s="335">
        <f>VLOOKUP(C1078,'2.- Base'!J1078:N3473,5,0)</f>
        <v>2.971999095117845</v>
      </c>
      <c r="J1078" s="335">
        <v>31.319207400207745</v>
      </c>
      <c r="K1078" s="335">
        <v>31.319207400207745</v>
      </c>
      <c r="L1078" s="441"/>
      <c r="M1078" s="451">
        <f t="shared" si="64"/>
        <v>34.291206495325589</v>
      </c>
      <c r="N1078" s="451">
        <f t="shared" si="62"/>
        <v>34.291206495325589</v>
      </c>
    </row>
    <row r="1079" spans="1:14">
      <c r="A1079" s="444">
        <v>50600</v>
      </c>
      <c r="B1079" s="52">
        <f>+'2.- Base'!B1079</f>
        <v>1074</v>
      </c>
      <c r="C1079" s="334">
        <f>+'2.- Base'!C1079</f>
        <v>50600</v>
      </c>
      <c r="D1079" s="81" t="str">
        <f>+'2.- Base'!D1079</f>
        <v>Ureterotomía con exploración o drenaje</v>
      </c>
      <c r="E1079" s="335">
        <f>+'2.- Base'!G1079</f>
        <v>249.55805046576882</v>
      </c>
      <c r="F1079" s="335">
        <f>+'2.- Base'!N1079</f>
        <v>249.55805046576882</v>
      </c>
      <c r="G1079" s="335">
        <f>VLOOKUP(C1079,'2.- Base'!$C$6:$G$2390,5,0)</f>
        <v>249.55805046576882</v>
      </c>
      <c r="H1079" s="335">
        <f>VLOOKUP(C1079,'2.- Base'!J1079:N3474,5,0)</f>
        <v>249.55805046576882</v>
      </c>
      <c r="J1079" s="335">
        <v>10.302626941703977</v>
      </c>
      <c r="K1079" s="335">
        <v>10.723858076320937</v>
      </c>
      <c r="L1079" s="441"/>
      <c r="M1079" s="451">
        <f t="shared" si="64"/>
        <v>259.86067740747279</v>
      </c>
      <c r="N1079" s="451">
        <f t="shared" si="62"/>
        <v>260.28190854208975</v>
      </c>
    </row>
    <row r="1080" spans="1:14">
      <c r="A1080" s="444">
        <v>50610</v>
      </c>
      <c r="B1080" s="52">
        <f>+'2.- Base'!B1080</f>
        <v>1075</v>
      </c>
      <c r="C1080" s="334">
        <f>+'2.- Base'!C1080</f>
        <v>50610</v>
      </c>
      <c r="D1080" s="81" t="str">
        <f>+'2.- Base'!D1080</f>
        <v>Ureterolitotomía cualquier tercio del uréter</v>
      </c>
      <c r="E1080" s="335">
        <f>+'2.- Base'!G1080</f>
        <v>340.31606713243548</v>
      </c>
      <c r="F1080" s="335">
        <f>+'2.- Base'!N1080</f>
        <v>340.31606713243548</v>
      </c>
      <c r="G1080" s="335">
        <f>VLOOKUP(C1080,'2.- Base'!$C$6:$G$2390,5,0)</f>
        <v>340.31606713243548</v>
      </c>
      <c r="H1080" s="335">
        <f>VLOOKUP(C1080,'2.- Base'!J1080:N3475,5,0)</f>
        <v>340.31606713243548</v>
      </c>
      <c r="J1080" s="335">
        <v>10.30262694170392</v>
      </c>
      <c r="K1080" s="335">
        <v>10.723858076320937</v>
      </c>
      <c r="L1080" s="441"/>
      <c r="M1080" s="451">
        <f t="shared" si="64"/>
        <v>350.6186940741394</v>
      </c>
      <c r="N1080" s="451">
        <f t="shared" si="62"/>
        <v>351.03992520875642</v>
      </c>
    </row>
    <row r="1081" spans="1:14" ht="25.5">
      <c r="A1081" s="444">
        <v>50660</v>
      </c>
      <c r="B1081" s="52">
        <f>+'2.- Base'!B1081</f>
        <v>1076</v>
      </c>
      <c r="C1081" s="334">
        <f>+'2.- Base'!C1081</f>
        <v>50660</v>
      </c>
      <c r="D1081" s="81" t="str">
        <f>+'2.- Base'!D1081</f>
        <v>Ureterectomía total, uréter ectópico, combinación de abordajes abdominal, vaginal y/o perineal</v>
      </c>
      <c r="E1081" s="335">
        <f>+'2.- Base'!G1081</f>
        <v>249.9239490347924</v>
      </c>
      <c r="F1081" s="335">
        <f>+'2.- Base'!N1081</f>
        <v>249.9239490347924</v>
      </c>
      <c r="G1081" s="335">
        <f>VLOOKUP(C1081,'2.- Base'!$C$6:$G$2390,5,0)</f>
        <v>249.9239490347924</v>
      </c>
      <c r="H1081" s="335">
        <f>VLOOKUP(C1081,'2.- Base'!J1081:N3476,5,0)</f>
        <v>249.9239490347924</v>
      </c>
      <c r="J1081" s="335">
        <v>13.104160988509221</v>
      </c>
      <c r="K1081" s="335">
        <v>13.647685033176373</v>
      </c>
      <c r="L1081" s="441"/>
      <c r="M1081" s="451">
        <f t="shared" si="64"/>
        <v>263.02811002330162</v>
      </c>
      <c r="N1081" s="451">
        <f t="shared" si="62"/>
        <v>263.57163406796877</v>
      </c>
    </row>
    <row r="1082" spans="1:14">
      <c r="A1082" s="444">
        <v>50700</v>
      </c>
      <c r="B1082" s="52">
        <f>+'2.- Base'!B1082</f>
        <v>1077</v>
      </c>
      <c r="C1082" s="334">
        <f>+'2.- Base'!C1082</f>
        <v>50700</v>
      </c>
      <c r="D1082" s="81" t="str">
        <f>+'2.- Base'!D1082</f>
        <v>Ureteroplastía, operación plástica en uréter (ejm. por estrechez)</v>
      </c>
      <c r="E1082" s="335">
        <f>+'2.- Base'!G1082</f>
        <v>361.41586427048264</v>
      </c>
      <c r="F1082" s="335">
        <f>+'2.- Base'!N1082</f>
        <v>361.41586427048264</v>
      </c>
      <c r="G1082" s="335">
        <f>VLOOKUP(C1082,'2.- Base'!$C$6:$G$2390,5,0)</f>
        <v>361.41586427048264</v>
      </c>
      <c r="H1082" s="335">
        <f>VLOOKUP(C1082,'2.- Base'!J1082:N3477,5,0)</f>
        <v>361.41586427048264</v>
      </c>
      <c r="J1082" s="335">
        <v>15.658508431964435</v>
      </c>
      <c r="K1082" s="335">
        <v>16.324325386681721</v>
      </c>
      <c r="L1082" s="441"/>
      <c r="M1082" s="451">
        <f t="shared" si="64"/>
        <v>377.07437270244708</v>
      </c>
      <c r="N1082" s="451">
        <f t="shared" si="62"/>
        <v>377.74018965716436</v>
      </c>
    </row>
    <row r="1083" spans="1:14" ht="25.5">
      <c r="A1083" s="444">
        <v>50715</v>
      </c>
      <c r="B1083" s="52">
        <f>+'2.- Base'!B1083</f>
        <v>1078</v>
      </c>
      <c r="C1083" s="334">
        <f>+'2.- Base'!C1083</f>
        <v>50715</v>
      </c>
      <c r="D1083" s="81" t="str">
        <f>+'2.- Base'!D1083</f>
        <v>Ureterolisis, con o sin reposicionamiento del uréter debido a fibrosis retroperitoneal</v>
      </c>
      <c r="E1083" s="335">
        <f>+'2.- Base'!G1083</f>
        <v>249.55805046576882</v>
      </c>
      <c r="F1083" s="335">
        <f>+'2.- Base'!N1083</f>
        <v>249.55805046576882</v>
      </c>
      <c r="G1083" s="335">
        <f>VLOOKUP(C1083,'2.- Base'!$C$6:$G$2390,5,0)</f>
        <v>249.55805046576882</v>
      </c>
      <c r="H1083" s="335">
        <f>VLOOKUP(C1083,'2.- Base'!J1083:N3478,5,0)</f>
        <v>249.55805046576882</v>
      </c>
      <c r="J1083" s="335">
        <v>10.302626941703977</v>
      </c>
      <c r="K1083" s="335">
        <v>10.723858076320937</v>
      </c>
      <c r="L1083" s="441"/>
      <c r="M1083" s="451">
        <f t="shared" si="64"/>
        <v>259.86067740747279</v>
      </c>
      <c r="N1083" s="451">
        <f t="shared" si="62"/>
        <v>260.28190854208975</v>
      </c>
    </row>
    <row r="1084" spans="1:14">
      <c r="A1084" s="444">
        <v>50727</v>
      </c>
      <c r="B1084" s="52">
        <f>+'2.- Base'!B1084</f>
        <v>1079</v>
      </c>
      <c r="C1084" s="334">
        <f>+'2.- Base'!C1084</f>
        <v>50727</v>
      </c>
      <c r="D1084" s="81" t="str">
        <f>+'2.- Base'!D1084</f>
        <v>Revisión de anastomosis urinaria-cutánea (cualquier tipo de urostomía)</v>
      </c>
      <c r="E1084" s="335">
        <f>+'2.- Base'!G1084</f>
        <v>267.51805046576885</v>
      </c>
      <c r="F1084" s="335">
        <f>+'2.- Base'!N1084</f>
        <v>267.51805046576885</v>
      </c>
      <c r="G1084" s="335">
        <f>VLOOKUP(C1084,'2.- Base'!$C$6:$G$2390,5,0)</f>
        <v>267.51805046576885</v>
      </c>
      <c r="H1084" s="335">
        <f>VLOOKUP(C1084,'2.- Base'!J1084:N3479,5,0)</f>
        <v>267.51805046576885</v>
      </c>
      <c r="J1084" s="335">
        <v>10.30262694170392</v>
      </c>
      <c r="K1084" s="335">
        <v>10.723858076320937</v>
      </c>
      <c r="L1084" s="441"/>
      <c r="M1084" s="451">
        <f t="shared" si="64"/>
        <v>277.82067740747277</v>
      </c>
      <c r="N1084" s="451">
        <f t="shared" si="62"/>
        <v>278.24190854208979</v>
      </c>
    </row>
    <row r="1085" spans="1:14">
      <c r="A1085" s="444">
        <v>50740</v>
      </c>
      <c r="B1085" s="52">
        <f>+'2.- Base'!B1085</f>
        <v>1080</v>
      </c>
      <c r="C1085" s="334">
        <f>+'2.- Base'!C1085</f>
        <v>50740</v>
      </c>
      <c r="D1085" s="81" t="str">
        <f>+'2.- Base'!D1085</f>
        <v>Ureteropielostomía, anastomosis de uréter y pelvis renal</v>
      </c>
      <c r="E1085" s="335">
        <f>+'2.- Base'!G1085</f>
        <v>350.86596570145906</v>
      </c>
      <c r="F1085" s="335">
        <f>+'2.- Base'!N1085</f>
        <v>350.86596570145906</v>
      </c>
      <c r="G1085" s="335">
        <f>VLOOKUP(C1085,'2.- Base'!$C$6:$G$2390,5,0)</f>
        <v>350.86596570145906</v>
      </c>
      <c r="H1085" s="335">
        <f>VLOOKUP(C1085,'2.- Base'!J1085:N3480,5,0)</f>
        <v>350.86596570145906</v>
      </c>
      <c r="J1085" s="335">
        <v>13.104160988509193</v>
      </c>
      <c r="K1085" s="335">
        <v>13.647685033176344</v>
      </c>
      <c r="L1085" s="441"/>
      <c r="M1085" s="451">
        <f t="shared" si="64"/>
        <v>363.97012668996825</v>
      </c>
      <c r="N1085" s="451">
        <f t="shared" si="62"/>
        <v>364.51365073463541</v>
      </c>
    </row>
    <row r="1086" spans="1:14">
      <c r="A1086" s="444">
        <v>50760</v>
      </c>
      <c r="B1086" s="52">
        <f>+'2.- Base'!B1086</f>
        <v>1081</v>
      </c>
      <c r="C1086" s="334">
        <f>+'2.- Base'!C1086</f>
        <v>50760</v>
      </c>
      <c r="D1086" s="81" t="str">
        <f>+'2.- Base'!D1086</f>
        <v>Ureteroureterostomía</v>
      </c>
      <c r="E1086" s="335">
        <f>+'2.- Base'!G1086</f>
        <v>249.9239490347924</v>
      </c>
      <c r="F1086" s="335">
        <f>+'2.- Base'!N1086</f>
        <v>249.9239490347924</v>
      </c>
      <c r="G1086" s="335">
        <f>VLOOKUP(C1086,'2.- Base'!$C$6:$G$2390,5,0)</f>
        <v>249.9239490347924</v>
      </c>
      <c r="H1086" s="335">
        <f>VLOOKUP(C1086,'2.- Base'!J1086:N3481,5,0)</f>
        <v>249.9239490347924</v>
      </c>
      <c r="J1086" s="335">
        <v>13.104160988509221</v>
      </c>
      <c r="K1086" s="335">
        <v>13.647685033176373</v>
      </c>
      <c r="L1086" s="441"/>
      <c r="M1086" s="451">
        <f t="shared" si="64"/>
        <v>263.02811002330162</v>
      </c>
      <c r="N1086" s="451">
        <f t="shared" si="62"/>
        <v>263.57163406796877</v>
      </c>
    </row>
    <row r="1087" spans="1:14">
      <c r="A1087" s="444">
        <v>50780</v>
      </c>
      <c r="B1087" s="52">
        <f>+'2.- Base'!B1087</f>
        <v>1082</v>
      </c>
      <c r="C1087" s="334">
        <f>+'2.- Base'!C1087</f>
        <v>50780</v>
      </c>
      <c r="D1087" s="81" t="str">
        <f>+'2.- Base'!D1087</f>
        <v>Ureteroneocistostomía; anastomosis de un solo uréter a la vejiga</v>
      </c>
      <c r="E1087" s="335">
        <f>+'2.- Base'!G1087</f>
        <v>393.06555997755339</v>
      </c>
      <c r="F1087" s="335">
        <f>+'2.- Base'!N1087</f>
        <v>393.06555997755339</v>
      </c>
      <c r="G1087" s="335">
        <f>VLOOKUP(C1087,'2.- Base'!$C$6:$G$2390,5,0)</f>
        <v>393.06555997755339</v>
      </c>
      <c r="H1087" s="335">
        <f>VLOOKUP(C1087,'2.- Base'!J1087:N3482,5,0)</f>
        <v>393.06555997755339</v>
      </c>
      <c r="J1087" s="335">
        <v>24.310297175730113</v>
      </c>
      <c r="K1087" s="335">
        <v>25.342992860597747</v>
      </c>
      <c r="L1087" s="441"/>
      <c r="M1087" s="451">
        <f t="shared" si="64"/>
        <v>417.3758571532835</v>
      </c>
      <c r="N1087" s="451">
        <f t="shared" si="62"/>
        <v>418.40855283815114</v>
      </c>
    </row>
    <row r="1088" spans="1:14">
      <c r="A1088" s="444">
        <v>50800</v>
      </c>
      <c r="B1088" s="52">
        <f>+'2.- Base'!B1088</f>
        <v>1083</v>
      </c>
      <c r="C1088" s="334">
        <f>+'2.- Base'!C1088</f>
        <v>50800</v>
      </c>
      <c r="D1088" s="81" t="str">
        <f>+'2.- Base'!D1088</f>
        <v>Ureteroenterostomía, anastomosis directa del uréter al intestino</v>
      </c>
      <c r="E1088" s="335" t="s">
        <v>3270</v>
      </c>
      <c r="F1088" s="335">
        <f>+'2.- Base'!N1088</f>
        <v>384.71505997755332</v>
      </c>
      <c r="G1088" s="335" t="str">
        <f>E1088</f>
        <v>NC</v>
      </c>
      <c r="H1088" s="335">
        <f>VLOOKUP(C1088,'2.- Base'!J1088:N3483,5,0)</f>
        <v>384.71505997755332</v>
      </c>
      <c r="J1088" s="335" t="s">
        <v>3270</v>
      </c>
      <c r="K1088" s="335">
        <v>29.295248348094901</v>
      </c>
      <c r="L1088" s="441"/>
      <c r="M1088" s="335" t="str">
        <f>G1088</f>
        <v>NC</v>
      </c>
      <c r="N1088" s="451">
        <f t="shared" si="62"/>
        <v>414.01030832564823</v>
      </c>
    </row>
    <row r="1089" spans="1:14" ht="25.5">
      <c r="A1089" s="444">
        <v>50810</v>
      </c>
      <c r="B1089" s="52">
        <f>+'2.- Base'!B1089</f>
        <v>1084</v>
      </c>
      <c r="C1089" s="334">
        <f>+'2.- Base'!C1089</f>
        <v>50810</v>
      </c>
      <c r="D1089" s="81" t="str">
        <f>+'2.- Base'!D1089</f>
        <v>Ureterosigmoidostomía, con creación de vejiga sigmoidea y establecimiento de colostomía abdominal ó perineal</v>
      </c>
      <c r="E1089" s="335" t="s">
        <v>3270</v>
      </c>
      <c r="F1089" s="335">
        <f>+'2.- Base'!N1089</f>
        <v>384.71505997755332</v>
      </c>
      <c r="G1089" s="335" t="str">
        <f>E1089</f>
        <v>NC</v>
      </c>
      <c r="H1089" s="335">
        <f>VLOOKUP(C1089,'2.- Base'!J1089:N3484,5,0)</f>
        <v>384.71505997755332</v>
      </c>
      <c r="J1089" s="335" t="s">
        <v>3270</v>
      </c>
      <c r="K1089" s="335">
        <v>29.295248348094901</v>
      </c>
      <c r="L1089" s="441"/>
      <c r="M1089" s="335" t="str">
        <f>G1089</f>
        <v>NC</v>
      </c>
      <c r="N1089" s="451">
        <f t="shared" si="62"/>
        <v>414.01030832564823</v>
      </c>
    </row>
    <row r="1090" spans="1:14">
      <c r="A1090" s="444">
        <v>50830</v>
      </c>
      <c r="B1090" s="52">
        <f>+'2.- Base'!B1090</f>
        <v>1085</v>
      </c>
      <c r="C1090" s="334">
        <f>+'2.- Base'!C1090</f>
        <v>50830</v>
      </c>
      <c r="D1090" s="81" t="str">
        <f>+'2.- Base'!D1090</f>
        <v>Desmontado de desviación urinaria</v>
      </c>
      <c r="E1090" s="335">
        <f>+'2.- Base'!G1090</f>
        <v>371.96576283950617</v>
      </c>
      <c r="F1090" s="335">
        <f>+'2.- Base'!N1090</f>
        <v>371.96576283950617</v>
      </c>
      <c r="G1090" s="335">
        <f>VLOOKUP(C1090,'2.- Base'!$C$6:$G$2390,5,0)</f>
        <v>371.96576283950617</v>
      </c>
      <c r="H1090" s="335">
        <f>VLOOKUP(C1090,'2.- Base'!J1090:N3485,5,0)</f>
        <v>371.96576283950617</v>
      </c>
      <c r="J1090" s="335">
        <v>18.707229082119682</v>
      </c>
      <c r="K1090" s="335">
        <v>19.495338946887102</v>
      </c>
      <c r="L1090" s="441"/>
      <c r="M1090" s="451">
        <f>G1090+J1090</f>
        <v>390.67299192162585</v>
      </c>
      <c r="N1090" s="451">
        <f t="shared" si="62"/>
        <v>391.46110178639327</v>
      </c>
    </row>
    <row r="1091" spans="1:14" ht="25.5">
      <c r="A1091" s="444">
        <v>50840</v>
      </c>
      <c r="B1091" s="52">
        <f>+'2.- Base'!B1091</f>
        <v>1086</v>
      </c>
      <c r="C1091" s="334">
        <f>+'2.- Base'!C1091</f>
        <v>50840</v>
      </c>
      <c r="D1091" s="81" t="str">
        <f>+'2.- Base'!D1091</f>
        <v>Reemplazo de la totalidad o parte del uréter con segmento del intestino, incluyendo anastomosis de intestino</v>
      </c>
      <c r="E1091" s="335" t="s">
        <v>3270</v>
      </c>
      <c r="F1091" s="335">
        <f>+'2.- Base'!N1091</f>
        <v>405.81485711560043</v>
      </c>
      <c r="G1091" s="335" t="str">
        <f>E1091</f>
        <v>NC</v>
      </c>
      <c r="H1091" s="335">
        <f>VLOOKUP(C1091,'2.- Base'!J1091:N3486,5,0)</f>
        <v>405.81485711560043</v>
      </c>
      <c r="J1091" s="335" t="s">
        <v>3270</v>
      </c>
      <c r="K1091" s="335">
        <v>36.082053713525511</v>
      </c>
      <c r="L1091" s="441"/>
      <c r="M1091" s="335" t="str">
        <f>G1091</f>
        <v>NC</v>
      </c>
      <c r="N1091" s="451">
        <f t="shared" si="62"/>
        <v>441.89691082912594</v>
      </c>
    </row>
    <row r="1092" spans="1:14">
      <c r="A1092" s="444">
        <v>50845</v>
      </c>
      <c r="B1092" s="52">
        <f>+'2.- Base'!B1092</f>
        <v>1087</v>
      </c>
      <c r="C1092" s="334">
        <f>+'2.- Base'!C1092</f>
        <v>50845</v>
      </c>
      <c r="D1092" s="81" t="str">
        <f>+'2.- Base'!D1092</f>
        <v>Apéndico-vesicostomía cutánea</v>
      </c>
      <c r="E1092" s="335" t="s">
        <v>3270</v>
      </c>
      <c r="F1092" s="335">
        <f>+'2.- Base'!N1092</f>
        <v>345.32536427048257</v>
      </c>
      <c r="G1092" s="335" t="str">
        <f>E1092</f>
        <v>NC</v>
      </c>
      <c r="H1092" s="335">
        <f>VLOOKUP(C1092,'2.- Base'!J1092:N3487,5,0)</f>
        <v>345.32536427048257</v>
      </c>
      <c r="J1092" s="335" t="s">
        <v>3270</v>
      </c>
      <c r="K1092" s="335">
        <v>18.813178167242427</v>
      </c>
      <c r="L1092" s="441"/>
      <c r="M1092" s="335" t="str">
        <f>G1092</f>
        <v>NC</v>
      </c>
      <c r="N1092" s="451">
        <f t="shared" si="62"/>
        <v>364.13854243772499</v>
      </c>
    </row>
    <row r="1093" spans="1:14">
      <c r="A1093" s="444">
        <v>50900</v>
      </c>
      <c r="B1093" s="52">
        <f>+'2.- Base'!B1093</f>
        <v>1088</v>
      </c>
      <c r="C1093" s="334">
        <f>+'2.- Base'!C1093</f>
        <v>50900</v>
      </c>
      <c r="D1093" s="81" t="str">
        <f>+'2.- Base'!D1093</f>
        <v>Ureterorrafia, sutura de uréter</v>
      </c>
      <c r="E1093" s="335">
        <f>+'2.- Base'!G1093</f>
        <v>350.86596570145906</v>
      </c>
      <c r="F1093" s="335">
        <f>+'2.- Base'!N1093</f>
        <v>350.86596570145906</v>
      </c>
      <c r="G1093" s="335">
        <f>VLOOKUP(C1093,'2.- Base'!$C$6:$G$2390,5,0)</f>
        <v>350.86596570145906</v>
      </c>
      <c r="H1093" s="335">
        <f>VLOOKUP(C1093,'2.- Base'!J1093:N3488,5,0)</f>
        <v>350.86596570145906</v>
      </c>
      <c r="J1093" s="335">
        <v>13.104160988509193</v>
      </c>
      <c r="K1093" s="335">
        <v>13.647685033176344</v>
      </c>
      <c r="L1093" s="441"/>
      <c r="M1093" s="451">
        <f t="shared" ref="M1093:M1117" si="65">G1093+J1093</f>
        <v>363.97012668996825</v>
      </c>
      <c r="N1093" s="451">
        <f t="shared" si="62"/>
        <v>364.51365073463541</v>
      </c>
    </row>
    <row r="1094" spans="1:14">
      <c r="A1094" s="444">
        <v>50920</v>
      </c>
      <c r="B1094" s="52">
        <f>+'2.- Base'!B1094</f>
        <v>1089</v>
      </c>
      <c r="C1094" s="334">
        <f>+'2.- Base'!C1094</f>
        <v>50920</v>
      </c>
      <c r="D1094" s="81" t="str">
        <f>+'2.- Base'!D1094</f>
        <v>Cierre de fístula ureterocutánea</v>
      </c>
      <c r="E1094" s="335">
        <f>+'2.- Base'!G1094</f>
        <v>267.88394903479241</v>
      </c>
      <c r="F1094" s="335">
        <f>+'2.- Base'!N1094</f>
        <v>267.88394903479241</v>
      </c>
      <c r="G1094" s="335">
        <f>VLOOKUP(C1094,'2.- Base'!$C$6:$G$2390,5,0)</f>
        <v>267.88394903479241</v>
      </c>
      <c r="H1094" s="335">
        <f>VLOOKUP(C1094,'2.- Base'!J1094:N3489,5,0)</f>
        <v>267.88394903479241</v>
      </c>
      <c r="J1094" s="335">
        <v>13.104160988509193</v>
      </c>
      <c r="K1094" s="335">
        <v>13.647685033176344</v>
      </c>
      <c r="L1094" s="441"/>
      <c r="M1094" s="451">
        <f t="shared" si="65"/>
        <v>280.9881100233016</v>
      </c>
      <c r="N1094" s="451">
        <f t="shared" si="62"/>
        <v>281.53163406796875</v>
      </c>
    </row>
    <row r="1095" spans="1:14">
      <c r="A1095" s="444">
        <v>50930</v>
      </c>
      <c r="B1095" s="52">
        <f>+'2.- Base'!B1095</f>
        <v>1090</v>
      </c>
      <c r="C1095" s="334">
        <f>+'2.- Base'!C1095</f>
        <v>50930</v>
      </c>
      <c r="D1095" s="81" t="str">
        <f>+'2.- Base'!D1095</f>
        <v>Cierre de fístula ureterovisceral</v>
      </c>
      <c r="E1095" s="335">
        <f>+'2.- Base'!G1095</f>
        <v>267.88394903479241</v>
      </c>
      <c r="F1095" s="335">
        <f>+'2.- Base'!N1095</f>
        <v>267.88394903479241</v>
      </c>
      <c r="G1095" s="335">
        <f>VLOOKUP(C1095,'2.- Base'!$C$6:$G$2390,5,0)</f>
        <v>267.88394903479241</v>
      </c>
      <c r="H1095" s="335">
        <f>VLOOKUP(C1095,'2.- Base'!J1095:N3490,5,0)</f>
        <v>267.88394903479241</v>
      </c>
      <c r="J1095" s="335">
        <v>13.104160988509193</v>
      </c>
      <c r="K1095" s="335">
        <v>13.647685033176344</v>
      </c>
      <c r="L1095" s="441"/>
      <c r="M1095" s="451">
        <f t="shared" si="65"/>
        <v>280.9881100233016</v>
      </c>
      <c r="N1095" s="451">
        <f t="shared" ref="N1095:N1158" si="66">H1095+K1095</f>
        <v>281.53163406796875</v>
      </c>
    </row>
    <row r="1096" spans="1:14">
      <c r="A1096" s="444">
        <v>50940</v>
      </c>
      <c r="B1096" s="52">
        <f>+'2.- Base'!B1096</f>
        <v>1091</v>
      </c>
      <c r="C1096" s="334">
        <f>+'2.- Base'!C1096</f>
        <v>50940</v>
      </c>
      <c r="D1096" s="81" t="str">
        <f>+'2.- Base'!D1096</f>
        <v>Ligadura de uréter</v>
      </c>
      <c r="E1096" s="335">
        <f>+'2.- Base'!G1096</f>
        <v>267.15215189674524</v>
      </c>
      <c r="F1096" s="335">
        <f>+'2.- Base'!N1096</f>
        <v>267.15215189674524</v>
      </c>
      <c r="G1096" s="335">
        <f>VLOOKUP(C1096,'2.- Base'!$C$6:$G$2390,5,0)</f>
        <v>267.15215189674524</v>
      </c>
      <c r="H1096" s="335">
        <f>VLOOKUP(C1096,'2.- Base'!J1096:N3491,5,0)</f>
        <v>267.15215189674524</v>
      </c>
      <c r="J1096" s="335">
        <v>7.5010928948987043</v>
      </c>
      <c r="K1096" s="335">
        <v>7.8000311194657002</v>
      </c>
      <c r="L1096" s="441"/>
      <c r="M1096" s="451">
        <f t="shared" si="65"/>
        <v>274.65324479164394</v>
      </c>
      <c r="N1096" s="451">
        <f t="shared" si="66"/>
        <v>274.95218301621094</v>
      </c>
    </row>
    <row r="1097" spans="1:14" ht="25.5">
      <c r="A1097" s="444">
        <v>50951</v>
      </c>
      <c r="B1097" s="52">
        <f>+'2.- Base'!B1097</f>
        <v>1092</v>
      </c>
      <c r="C1097" s="334">
        <f>+'2.- Base'!C1097</f>
        <v>50951</v>
      </c>
      <c r="D1097" s="81" t="str">
        <f>+'2.- Base'!D1097</f>
        <v>Endoscopía ureteral a través de ureterostomía establecida, con o sin irrigación, instilación o ureteropielografía</v>
      </c>
      <c r="E1097" s="335">
        <f>+'2.- Base'!G1097</f>
        <v>43.415949095117846</v>
      </c>
      <c r="F1097" s="335">
        <f>+'2.- Base'!N1097</f>
        <v>43.415949095117846</v>
      </c>
      <c r="G1097" s="335">
        <f>VLOOKUP(C1097,'2.- Base'!$C$6:$G$2390,5,0)</f>
        <v>43.415949095117846</v>
      </c>
      <c r="H1097" s="335">
        <f>VLOOKUP(C1097,'2.- Base'!J1097:N3492,5,0)</f>
        <v>43.415949095117846</v>
      </c>
      <c r="J1097" s="335">
        <v>1.5291951508317965</v>
      </c>
      <c r="K1097" s="335">
        <v>1.5983981110452632</v>
      </c>
      <c r="L1097" s="441"/>
      <c r="M1097" s="451">
        <f t="shared" si="65"/>
        <v>44.945144245949642</v>
      </c>
      <c r="N1097" s="451">
        <f t="shared" si="66"/>
        <v>45.014347206163109</v>
      </c>
    </row>
    <row r="1098" spans="1:14">
      <c r="A1098" s="444">
        <v>51000</v>
      </c>
      <c r="B1098" s="52">
        <f>+'2.- Base'!B1098</f>
        <v>1093</v>
      </c>
      <c r="C1098" s="334">
        <f>+'2.- Base'!C1098</f>
        <v>51000</v>
      </c>
      <c r="D1098" s="81" t="str">
        <f>+'2.- Base'!D1098</f>
        <v>Aspiración vesical con aguja o trócar</v>
      </c>
      <c r="E1098" s="335">
        <f>+'2.- Base'!G1098</f>
        <v>2.951139457070707</v>
      </c>
      <c r="F1098" s="335">
        <f>+'2.- Base'!N1098</f>
        <v>2.951139457070707</v>
      </c>
      <c r="G1098" s="335">
        <f>VLOOKUP(C1098,'2.- Base'!$C$6:$G$2390,5,0)</f>
        <v>2.951139457070707</v>
      </c>
      <c r="H1098" s="335">
        <f>VLOOKUP(C1098,'2.- Base'!J1098:N3493,5,0)</f>
        <v>2.951139457070707</v>
      </c>
      <c r="J1098" s="335">
        <v>4.8010758299127358</v>
      </c>
      <c r="K1098" s="335">
        <v>4.9994445436172628</v>
      </c>
      <c r="L1098" s="441"/>
      <c r="M1098" s="451">
        <f t="shared" si="65"/>
        <v>7.7522152869834429</v>
      </c>
      <c r="N1098" s="451">
        <f t="shared" si="66"/>
        <v>7.9505840006879698</v>
      </c>
    </row>
    <row r="1099" spans="1:14">
      <c r="A1099" s="444">
        <v>51020</v>
      </c>
      <c r="B1099" s="52">
        <f>+'2.- Base'!B1099</f>
        <v>1094</v>
      </c>
      <c r="C1099" s="334">
        <f>+'2.- Base'!C1099</f>
        <v>51020</v>
      </c>
      <c r="D1099" s="81" t="str">
        <f>+'2.- Base'!D1099</f>
        <v>Cistotomía o cistostomía</v>
      </c>
      <c r="E1099" s="335">
        <f>+'2.- Base'!G1099</f>
        <v>119.85966189674524</v>
      </c>
      <c r="F1099" s="335">
        <f>+'2.- Base'!N1099</f>
        <v>119.85966189674524</v>
      </c>
      <c r="G1099" s="335">
        <f>VLOOKUP(C1099,'2.- Base'!$C$6:$G$2390,5,0)</f>
        <v>119.85966189674524</v>
      </c>
      <c r="H1099" s="335">
        <f>VLOOKUP(C1099,'2.- Base'!J1099:N3494,5,0)</f>
        <v>119.85966189674524</v>
      </c>
      <c r="J1099" s="335">
        <v>7.5010928948986759</v>
      </c>
      <c r="K1099" s="335">
        <v>7.8000311194656291</v>
      </c>
      <c r="L1099" s="441"/>
      <c r="M1099" s="451">
        <f t="shared" si="65"/>
        <v>127.36075479164391</v>
      </c>
      <c r="N1099" s="451">
        <f t="shared" si="66"/>
        <v>127.65969301621087</v>
      </c>
    </row>
    <row r="1100" spans="1:14">
      <c r="A1100" s="444">
        <v>51050</v>
      </c>
      <c r="B1100" s="52">
        <f>+'2.- Base'!B1100</f>
        <v>1095</v>
      </c>
      <c r="C1100" s="334">
        <f>+'2.- Base'!C1100</f>
        <v>51050</v>
      </c>
      <c r="D1100" s="81" t="str">
        <f>+'2.- Base'!D1100</f>
        <v>Cistolitotomía</v>
      </c>
      <c r="E1100" s="335">
        <f>+'2.- Base'!G1100</f>
        <v>119.85966189674524</v>
      </c>
      <c r="F1100" s="335">
        <f>+'2.- Base'!N1100</f>
        <v>119.85966189674524</v>
      </c>
      <c r="G1100" s="335">
        <f>VLOOKUP(C1100,'2.- Base'!$C$6:$G$2390,5,0)</f>
        <v>119.85966189674524</v>
      </c>
      <c r="H1100" s="335">
        <f>VLOOKUP(C1100,'2.- Base'!J1100:N3495,5,0)</f>
        <v>119.85966189674524</v>
      </c>
      <c r="J1100" s="335">
        <v>7.9092714968328437</v>
      </c>
      <c r="K1100" s="335">
        <v>8.2334650277525583</v>
      </c>
      <c r="L1100" s="441"/>
      <c r="M1100" s="451">
        <f t="shared" si="65"/>
        <v>127.76893339357808</v>
      </c>
      <c r="N1100" s="451">
        <f t="shared" si="66"/>
        <v>128.0931269244978</v>
      </c>
    </row>
    <row r="1101" spans="1:14">
      <c r="A1101" s="444">
        <v>51080</v>
      </c>
      <c r="B1101" s="52">
        <f>+'2.- Base'!B1101</f>
        <v>1096</v>
      </c>
      <c r="C1101" s="334">
        <f>+'2.- Base'!C1101</f>
        <v>51080</v>
      </c>
      <c r="D1101" s="81" t="str">
        <f>+'2.- Base'!D1101</f>
        <v>Drenaje de absceso de espacio perivesical o prevesical</v>
      </c>
      <c r="E1101" s="335">
        <f>+'2.- Base'!G1101</f>
        <v>246.75767856341187</v>
      </c>
      <c r="F1101" s="335">
        <f>+'2.- Base'!N1101</f>
        <v>246.75767856341187</v>
      </c>
      <c r="G1101" s="335">
        <f>VLOOKUP(C1101,'2.- Base'!$C$6:$G$2390,5,0)</f>
        <v>246.75767856341187</v>
      </c>
      <c r="H1101" s="335">
        <f>VLOOKUP(C1101,'2.- Base'!J1101:N3496,5,0)</f>
        <v>246.75767856341187</v>
      </c>
      <c r="J1101" s="335">
        <v>7.9092714968328437</v>
      </c>
      <c r="K1101" s="335">
        <v>8.2334650277525441</v>
      </c>
      <c r="L1101" s="441"/>
      <c r="M1101" s="451">
        <f t="shared" si="65"/>
        <v>254.66695006024472</v>
      </c>
      <c r="N1101" s="451">
        <f t="shared" si="66"/>
        <v>254.99114359116442</v>
      </c>
    </row>
    <row r="1102" spans="1:14" ht="25.5">
      <c r="A1102" s="444">
        <v>51500</v>
      </c>
      <c r="B1102" s="52">
        <f>+'2.- Base'!B1102</f>
        <v>1097</v>
      </c>
      <c r="C1102" s="334">
        <f>+'2.- Base'!C1102</f>
        <v>51500</v>
      </c>
      <c r="D1102" s="81" t="str">
        <f>+'2.- Base'!D1102</f>
        <v>Excisión de quiste del uraco o de seno uracal, con o sin corrección de hernia umbilical</v>
      </c>
      <c r="E1102" s="335">
        <f>+'2.- Base'!G1102</f>
        <v>246.75767856341187</v>
      </c>
      <c r="F1102" s="335">
        <f>+'2.- Base'!N1102</f>
        <v>246.75767856341187</v>
      </c>
      <c r="G1102" s="335">
        <f>VLOOKUP(C1102,'2.- Base'!$C$6:$G$2390,5,0)</f>
        <v>246.75767856341187</v>
      </c>
      <c r="H1102" s="335">
        <f>VLOOKUP(C1102,'2.- Base'!J1102:N3497,5,0)</f>
        <v>246.75767856341187</v>
      </c>
      <c r="J1102" s="335">
        <v>7.9092714968328437</v>
      </c>
      <c r="K1102" s="335">
        <v>8.2334650277525441</v>
      </c>
      <c r="L1102" s="441"/>
      <c r="M1102" s="451">
        <f t="shared" si="65"/>
        <v>254.66695006024472</v>
      </c>
      <c r="N1102" s="451">
        <f t="shared" si="66"/>
        <v>254.99114359116442</v>
      </c>
    </row>
    <row r="1103" spans="1:14">
      <c r="A1103" s="444">
        <v>51550</v>
      </c>
      <c r="B1103" s="52">
        <f>+'2.- Base'!B1103</f>
        <v>1098</v>
      </c>
      <c r="C1103" s="334">
        <f>+'2.- Base'!C1103</f>
        <v>51550</v>
      </c>
      <c r="D1103" s="81" t="str">
        <f>+'2.- Base'!D1103</f>
        <v>Cistectomía parcial simple</v>
      </c>
      <c r="E1103" s="335">
        <f>+'2.- Base'!G1103</f>
        <v>340.31606713243548</v>
      </c>
      <c r="F1103" s="335">
        <f>+'2.- Base'!N1103</f>
        <v>340.31606713243548</v>
      </c>
      <c r="G1103" s="335">
        <f>VLOOKUP(C1103,'2.- Base'!$C$6:$G$2390,5,0)</f>
        <v>340.31606713243548</v>
      </c>
      <c r="H1103" s="335">
        <f>VLOOKUP(C1103,'2.- Base'!J1103:N3498,5,0)</f>
        <v>340.31606713243548</v>
      </c>
      <c r="J1103" s="335">
        <v>10.30262694170392</v>
      </c>
      <c r="K1103" s="335">
        <v>10.723858076320937</v>
      </c>
      <c r="L1103" s="441"/>
      <c r="M1103" s="451">
        <f t="shared" si="65"/>
        <v>350.6186940741394</v>
      </c>
      <c r="N1103" s="451">
        <f t="shared" si="66"/>
        <v>351.03992520875642</v>
      </c>
    </row>
    <row r="1104" spans="1:14">
      <c r="A1104" s="444">
        <v>51570</v>
      </c>
      <c r="B1104" s="52">
        <f>+'2.- Base'!B1104</f>
        <v>1099</v>
      </c>
      <c r="C1104" s="334">
        <f>+'2.- Base'!C1104</f>
        <v>51570</v>
      </c>
      <c r="D1104" s="81" t="str">
        <f>+'2.- Base'!D1104</f>
        <v>Cistectomía completa</v>
      </c>
      <c r="E1104" s="335">
        <f>+'2.- Base'!G1104</f>
        <v>267.88394903479241</v>
      </c>
      <c r="F1104" s="335">
        <f>+'2.- Base'!N1104</f>
        <v>267.88394903479241</v>
      </c>
      <c r="G1104" s="335">
        <f>VLOOKUP(C1104,'2.- Base'!$C$6:$G$2390,5,0)</f>
        <v>267.88394903479241</v>
      </c>
      <c r="H1104" s="335">
        <f>VLOOKUP(C1104,'2.- Base'!J1104:N3499,5,0)</f>
        <v>267.88394903479241</v>
      </c>
      <c r="J1104" s="335">
        <v>13.104160988509193</v>
      </c>
      <c r="K1104" s="335">
        <v>13.647685033176344</v>
      </c>
      <c r="L1104" s="441"/>
      <c r="M1104" s="451">
        <f t="shared" si="65"/>
        <v>280.9881100233016</v>
      </c>
      <c r="N1104" s="451">
        <f t="shared" si="66"/>
        <v>281.53163406796875</v>
      </c>
    </row>
    <row r="1105" spans="1:14">
      <c r="A1105" s="444">
        <v>51575</v>
      </c>
      <c r="B1105" s="52">
        <f>+'2.- Base'!B1105</f>
        <v>1100</v>
      </c>
      <c r="C1105" s="334">
        <f>+'2.- Base'!C1105</f>
        <v>51575</v>
      </c>
      <c r="D1105" s="81" t="str">
        <f>+'2.- Base'!D1105</f>
        <v>Cistectomía completa con linfadenectomía pélvica bilateral</v>
      </c>
      <c r="E1105" s="335">
        <f>+'2.- Base'!G1105</f>
        <v>364.22576283950616</v>
      </c>
      <c r="F1105" s="335">
        <f>+'2.- Base'!N1105</f>
        <v>364.22576283950616</v>
      </c>
      <c r="G1105" s="335">
        <f>VLOOKUP(C1105,'2.- Base'!$C$6:$G$2390,5,0)</f>
        <v>364.22576283950616</v>
      </c>
      <c r="H1105" s="335">
        <f>VLOOKUP(C1105,'2.- Base'!J1105:N3500,5,0)</f>
        <v>364.22576283950616</v>
      </c>
      <c r="J1105" s="335">
        <v>18.707229082119682</v>
      </c>
      <c r="K1105" s="335">
        <v>19.495338946887102</v>
      </c>
      <c r="L1105" s="441"/>
      <c r="M1105" s="451">
        <f t="shared" si="65"/>
        <v>382.93299192162584</v>
      </c>
      <c r="N1105" s="451">
        <f t="shared" si="66"/>
        <v>383.72110178639326</v>
      </c>
    </row>
    <row r="1106" spans="1:14" ht="25.5">
      <c r="A1106" s="444">
        <v>51580</v>
      </c>
      <c r="B1106" s="52">
        <f>+'2.- Base'!B1106</f>
        <v>1101</v>
      </c>
      <c r="C1106" s="334">
        <f>+'2.- Base'!C1106</f>
        <v>51580</v>
      </c>
      <c r="D1106" s="81" t="str">
        <f>+'2.- Base'!D1106</f>
        <v>Cistectomía completa, con ureterosigmoidostomía o transplantes ureterocutáneos</v>
      </c>
      <c r="E1106" s="335">
        <f>+'2.- Base'!G1106</f>
        <v>393.06555997755339</v>
      </c>
      <c r="F1106" s="335">
        <f>+'2.- Base'!N1106</f>
        <v>393.06555997755339</v>
      </c>
      <c r="G1106" s="335">
        <f>VLOOKUP(C1106,'2.- Base'!$C$6:$G$2390,5,0)</f>
        <v>393.06555997755339</v>
      </c>
      <c r="H1106" s="335">
        <f>VLOOKUP(C1106,'2.- Base'!J1106:N3501,5,0)</f>
        <v>393.06555997755339</v>
      </c>
      <c r="J1106" s="335">
        <v>24.310297175730113</v>
      </c>
      <c r="K1106" s="335">
        <v>25.342992860597747</v>
      </c>
      <c r="L1106" s="441"/>
      <c r="M1106" s="451">
        <f t="shared" si="65"/>
        <v>417.3758571532835</v>
      </c>
      <c r="N1106" s="451">
        <f t="shared" si="66"/>
        <v>418.40855283815114</v>
      </c>
    </row>
    <row r="1107" spans="1:14" ht="25.5">
      <c r="A1107" s="444">
        <v>51585</v>
      </c>
      <c r="B1107" s="52">
        <f>+'2.- Base'!B1107</f>
        <v>1102</v>
      </c>
      <c r="C1107" s="334">
        <f>+'2.- Base'!C1107</f>
        <v>51585</v>
      </c>
      <c r="D1107" s="81" t="str">
        <f>+'2.- Base'!D1107</f>
        <v>Cistectomía completa con ureterosigmoidostomía o trasplantes ureterocutáneos y linfadenectomía pélvica bilateral</v>
      </c>
      <c r="E1107" s="335">
        <f>+'2.- Base'!G1107</f>
        <v>406.42535711560043</v>
      </c>
      <c r="F1107" s="335">
        <f>+'2.- Base'!N1107</f>
        <v>406.42535711560043</v>
      </c>
      <c r="G1107" s="335">
        <f>VLOOKUP(C1107,'2.- Base'!$C$6:$G$2390,5,0)</f>
        <v>406.42535711560043</v>
      </c>
      <c r="H1107" s="335">
        <f>VLOOKUP(C1107,'2.- Base'!J1107:N3502,5,0)</f>
        <v>406.42535711560043</v>
      </c>
      <c r="J1107" s="335">
        <v>29.913365269340659</v>
      </c>
      <c r="K1107" s="335">
        <v>31.190646774308561</v>
      </c>
      <c r="L1107" s="441"/>
      <c r="M1107" s="451">
        <f t="shared" si="65"/>
        <v>436.33872238494109</v>
      </c>
      <c r="N1107" s="451">
        <f t="shared" si="66"/>
        <v>437.616003889909</v>
      </c>
    </row>
    <row r="1108" spans="1:14">
      <c r="A1108" s="444">
        <v>51700</v>
      </c>
      <c r="B1108" s="52">
        <f>+'2.- Base'!B1108</f>
        <v>1103</v>
      </c>
      <c r="C1108" s="334">
        <f>+'2.- Base'!C1108</f>
        <v>51700</v>
      </c>
      <c r="D1108" s="81" t="str">
        <f>+'2.- Base'!D1108</f>
        <v>Irrigación de la vejiga, simple, lavaje y/o instilación</v>
      </c>
      <c r="E1108" s="335">
        <f>+'2.- Base'!G1108</f>
        <v>13.47843855218855</v>
      </c>
      <c r="F1108" s="335">
        <f>+'2.- Base'!N1108</f>
        <v>13.47843855218855</v>
      </c>
      <c r="G1108" s="335">
        <f>VLOOKUP(C1108,'2.- Base'!$C$6:$G$2390,5,0)</f>
        <v>13.47843855218855</v>
      </c>
      <c r="H1108" s="335">
        <f>VLOOKUP(C1108,'2.- Base'!J1108:N3503,5,0)</f>
        <v>13.47843855218855</v>
      </c>
      <c r="J1108" s="335">
        <v>27.848453741327944</v>
      </c>
      <c r="K1108" s="335">
        <v>29.435403450964152</v>
      </c>
      <c r="L1108" s="441"/>
      <c r="M1108" s="451">
        <f t="shared" si="65"/>
        <v>41.326892293516494</v>
      </c>
      <c r="N1108" s="451">
        <f t="shared" si="66"/>
        <v>42.913842003152702</v>
      </c>
    </row>
    <row r="1109" spans="1:14">
      <c r="A1109" s="444">
        <v>51702</v>
      </c>
      <c r="B1109" s="52">
        <f>+'2.- Base'!B1109</f>
        <v>1104</v>
      </c>
      <c r="C1109" s="334">
        <f>+'2.- Base'!C1109</f>
        <v>51702</v>
      </c>
      <c r="D1109" s="81" t="str">
        <f>+'2.- Base'!D1109</f>
        <v>Colocación de sonda Foley</v>
      </c>
      <c r="E1109" s="335">
        <f>+'2.- Base'!G1109</f>
        <v>13.415859638047136</v>
      </c>
      <c r="F1109" s="335">
        <f>+'2.- Base'!N1109</f>
        <v>13.415859638047136</v>
      </c>
      <c r="G1109" s="335">
        <f>VLOOKUP(C1109,'2.- Base'!$C$6:$G$2390,5,0)</f>
        <v>13.415859638047136</v>
      </c>
      <c r="H1109" s="335">
        <f>VLOOKUP(C1109,'2.- Base'!J1109:N3504,5,0)</f>
        <v>13.415859638047136</v>
      </c>
      <c r="J1109" s="335">
        <v>0.34903513694846389</v>
      </c>
      <c r="K1109" s="335">
        <v>0.34903513694846389</v>
      </c>
      <c r="L1109" s="441"/>
      <c r="M1109" s="451">
        <f t="shared" si="65"/>
        <v>13.7648947749956</v>
      </c>
      <c r="N1109" s="451">
        <f t="shared" si="66"/>
        <v>13.7648947749956</v>
      </c>
    </row>
    <row r="1110" spans="1:14">
      <c r="A1110" s="444">
        <v>51725</v>
      </c>
      <c r="B1110" s="52">
        <f>+'2.- Base'!B1110</f>
        <v>1105</v>
      </c>
      <c r="C1110" s="334">
        <f>+'2.- Base'!C1110</f>
        <v>51725</v>
      </c>
      <c r="D1110" s="81" t="str">
        <f>+'2.- Base'!D1110</f>
        <v>Cistometrograma (CMG) simple (ejm. manómetro espinal)</v>
      </c>
      <c r="E1110" s="335">
        <f>+'2.- Base'!G1110</f>
        <v>13.46800873316498</v>
      </c>
      <c r="F1110" s="335">
        <f>+'2.- Base'!N1110</f>
        <v>13.46800873316498</v>
      </c>
      <c r="G1110" s="335">
        <f>VLOOKUP(C1110,'2.- Base'!$C$6:$G$2390,5,0)</f>
        <v>13.46800873316498</v>
      </c>
      <c r="H1110" s="335">
        <f>VLOOKUP(C1110,'2.- Base'!J1110:N3505,5,0)</f>
        <v>13.46800873316498</v>
      </c>
      <c r="J1110" s="335">
        <v>12.921705788568952</v>
      </c>
      <c r="K1110" s="335">
        <v>13.516811929682534</v>
      </c>
      <c r="L1110" s="441"/>
      <c r="M1110" s="451">
        <f t="shared" si="65"/>
        <v>26.389714521733932</v>
      </c>
      <c r="N1110" s="451">
        <f t="shared" si="66"/>
        <v>26.984820662847515</v>
      </c>
    </row>
    <row r="1111" spans="1:14">
      <c r="A1111" s="444">
        <v>51736</v>
      </c>
      <c r="B1111" s="52">
        <f>+'2.- Base'!B1111</f>
        <v>1106</v>
      </c>
      <c r="C1111" s="334">
        <f>+'2.- Base'!C1111</f>
        <v>51736</v>
      </c>
      <c r="D1111" s="81" t="str">
        <f>+'2.- Base'!D1111</f>
        <v>Uroflujometría (UFM) simple</v>
      </c>
      <c r="E1111" s="335">
        <f>+'2.- Base'!G1111</f>
        <v>13.426289457070705</v>
      </c>
      <c r="F1111" s="335">
        <f>+'2.- Base'!N1111</f>
        <v>13.426289457070705</v>
      </c>
      <c r="G1111" s="335">
        <f>VLOOKUP(C1111,'2.- Base'!$C$6:$G$2390,5,0)</f>
        <v>13.426289457070705</v>
      </c>
      <c r="H1111" s="335">
        <f>VLOOKUP(C1111,'2.- Base'!J1111:N3506,5,0)</f>
        <v>13.426289457070705</v>
      </c>
      <c r="J1111" s="335">
        <v>4.8010758299127367</v>
      </c>
      <c r="K1111" s="335">
        <v>4.9994445436172619</v>
      </c>
      <c r="L1111" s="441"/>
      <c r="M1111" s="451">
        <f t="shared" si="65"/>
        <v>18.227365286983442</v>
      </c>
      <c r="N1111" s="451">
        <f t="shared" si="66"/>
        <v>18.425734000687967</v>
      </c>
    </row>
    <row r="1112" spans="1:14" ht="25.5">
      <c r="A1112" s="444">
        <v>51800</v>
      </c>
      <c r="B1112" s="52">
        <f>+'2.- Base'!B1112</f>
        <v>1107</v>
      </c>
      <c r="C1112" s="334">
        <f>+'2.- Base'!C1112</f>
        <v>51800</v>
      </c>
      <c r="D1112" s="81" t="str">
        <f>+'2.- Base'!D1112</f>
        <v>Cistoplastía o cistouretroplastía, operación plástica de la vejiga y/o cuello vesical</v>
      </c>
      <c r="E1112" s="335">
        <f>+'2.- Base'!G1112</f>
        <v>267.88394903479241</v>
      </c>
      <c r="F1112" s="335">
        <f>+'2.- Base'!N1112</f>
        <v>267.88394903479241</v>
      </c>
      <c r="G1112" s="335">
        <f>VLOOKUP(C1112,'2.- Base'!$C$6:$G$2390,5,0)</f>
        <v>267.88394903479241</v>
      </c>
      <c r="H1112" s="335">
        <f>VLOOKUP(C1112,'2.- Base'!J1112:N3507,5,0)</f>
        <v>267.88394903479241</v>
      </c>
      <c r="J1112" s="335">
        <v>13.104160988509193</v>
      </c>
      <c r="K1112" s="335">
        <v>13.647685033176344</v>
      </c>
      <c r="L1112" s="441"/>
      <c r="M1112" s="451">
        <f t="shared" si="65"/>
        <v>280.9881100233016</v>
      </c>
      <c r="N1112" s="451">
        <f t="shared" si="66"/>
        <v>281.53163406796875</v>
      </c>
    </row>
    <row r="1113" spans="1:14" ht="25.5">
      <c r="A1113" s="444">
        <v>51840</v>
      </c>
      <c r="B1113" s="52">
        <f>+'2.- Base'!B1113</f>
        <v>1108</v>
      </c>
      <c r="C1113" s="334">
        <f>+'2.- Base'!C1113</f>
        <v>51840</v>
      </c>
      <c r="D1113" s="81" t="str">
        <f>+'2.- Base'!D1113</f>
        <v>Vesicouretropexia anterior o uretropexia (procedimientos de Marshall-Marchetti-Krantz, Burch)</v>
      </c>
      <c r="E1113" s="335">
        <f>+'2.- Base'!G1113</f>
        <v>249.9239490347924</v>
      </c>
      <c r="F1113" s="335">
        <f>+'2.- Base'!N1113</f>
        <v>249.9239490347924</v>
      </c>
      <c r="G1113" s="335">
        <f>VLOOKUP(C1113,'2.- Base'!$C$6:$G$2390,5,0)</f>
        <v>249.9239490347924</v>
      </c>
      <c r="H1113" s="335">
        <f>VLOOKUP(C1113,'2.- Base'!J1113:N3508,5,0)</f>
        <v>249.9239490347924</v>
      </c>
      <c r="J1113" s="335">
        <v>13.104160988509221</v>
      </c>
      <c r="K1113" s="335">
        <v>13.647685033176373</v>
      </c>
      <c r="L1113" s="441"/>
      <c r="M1113" s="451">
        <f t="shared" si="65"/>
        <v>263.02811002330162</v>
      </c>
      <c r="N1113" s="451">
        <f t="shared" si="66"/>
        <v>263.57163406796877</v>
      </c>
    </row>
    <row r="1114" spans="1:14" ht="25.5">
      <c r="A1114" s="444">
        <v>51845</v>
      </c>
      <c r="B1114" s="52">
        <f>+'2.- Base'!B1114</f>
        <v>1109</v>
      </c>
      <c r="C1114" s="334">
        <f>+'2.- Base'!C1114</f>
        <v>51845</v>
      </c>
      <c r="D1114" s="81" t="str">
        <f>+'2.- Base'!D1114</f>
        <v>Suspensión del cuello vesical abdomino vaginal, con o sin control endoscópico</v>
      </c>
      <c r="E1114" s="335">
        <f>+'2.- Base'!G1114</f>
        <v>267.88394903479241</v>
      </c>
      <c r="F1114" s="335">
        <f>+'2.- Base'!N1114</f>
        <v>267.88394903479241</v>
      </c>
      <c r="G1114" s="335">
        <f>VLOOKUP(C1114,'2.- Base'!$C$6:$G$2390,5,0)</f>
        <v>267.88394903479241</v>
      </c>
      <c r="H1114" s="335">
        <f>VLOOKUP(C1114,'2.- Base'!J1114:N3509,5,0)</f>
        <v>267.88394903479241</v>
      </c>
      <c r="J1114" s="335">
        <v>13.104160988509193</v>
      </c>
      <c r="K1114" s="335">
        <v>13.647685033176344</v>
      </c>
      <c r="L1114" s="441"/>
      <c r="M1114" s="451">
        <f t="shared" si="65"/>
        <v>280.9881100233016</v>
      </c>
      <c r="N1114" s="451">
        <f t="shared" si="66"/>
        <v>281.53163406796875</v>
      </c>
    </row>
    <row r="1115" spans="1:14">
      <c r="A1115" s="444">
        <v>51860</v>
      </c>
      <c r="B1115" s="52">
        <f>+'2.- Base'!B1115</f>
        <v>1110</v>
      </c>
      <c r="C1115" s="334">
        <f>+'2.- Base'!C1115</f>
        <v>51860</v>
      </c>
      <c r="D1115" s="81" t="str">
        <f>+'2.- Base'!D1115</f>
        <v>Cistorrafia, sutura de herida, lesión o ruptura de vejiga</v>
      </c>
      <c r="E1115" s="335">
        <f>+'2.- Base'!G1115</f>
        <v>184.14366189674521</v>
      </c>
      <c r="F1115" s="335">
        <f>+'2.- Base'!N1115</f>
        <v>184.14366189674521</v>
      </c>
      <c r="G1115" s="335">
        <f>VLOOKUP(C1115,'2.- Base'!$C$6:$G$2390,5,0)</f>
        <v>184.14366189674521</v>
      </c>
      <c r="H1115" s="335">
        <f>VLOOKUP(C1115,'2.- Base'!J1115:N3510,5,0)</f>
        <v>184.14366189674521</v>
      </c>
      <c r="J1115" s="335">
        <v>7.9092714968328437</v>
      </c>
      <c r="K1115" s="335">
        <v>8.2334650277525441</v>
      </c>
      <c r="L1115" s="441"/>
      <c r="M1115" s="451">
        <f t="shared" si="65"/>
        <v>192.05293339357806</v>
      </c>
      <c r="N1115" s="451">
        <f t="shared" si="66"/>
        <v>192.37712692449776</v>
      </c>
    </row>
    <row r="1116" spans="1:14">
      <c r="A1116" s="444">
        <v>51880</v>
      </c>
      <c r="B1116" s="52">
        <f>+'2.- Base'!B1116</f>
        <v>1111</v>
      </c>
      <c r="C1116" s="334">
        <f>+'2.- Base'!C1116</f>
        <v>51880</v>
      </c>
      <c r="D1116" s="81" t="str">
        <f>+'2.- Base'!D1116</f>
        <v>Cierre de cistostomía</v>
      </c>
      <c r="E1116" s="335">
        <f>+'2.- Base'!G1116</f>
        <v>166.54956046576879</v>
      </c>
      <c r="F1116" s="335">
        <f>+'2.- Base'!N1116</f>
        <v>166.54956046576879</v>
      </c>
      <c r="G1116" s="335">
        <f>VLOOKUP(C1116,'2.- Base'!$C$6:$G$2390,5,0)</f>
        <v>166.54956046576879</v>
      </c>
      <c r="H1116" s="335">
        <f>VLOOKUP(C1116,'2.- Base'!J1116:N3511,5,0)</f>
        <v>166.54956046576879</v>
      </c>
      <c r="J1116" s="335">
        <v>10.87982687552406</v>
      </c>
      <c r="K1116" s="335">
        <v>11.336645032729109</v>
      </c>
      <c r="L1116" s="441"/>
      <c r="M1116" s="451">
        <f t="shared" si="65"/>
        <v>177.42938734129285</v>
      </c>
      <c r="N1116" s="451">
        <f t="shared" si="66"/>
        <v>177.8862054984979</v>
      </c>
    </row>
    <row r="1117" spans="1:14">
      <c r="A1117" s="444">
        <v>51900</v>
      </c>
      <c r="B1117" s="52">
        <f>+'2.- Base'!B1117</f>
        <v>1112</v>
      </c>
      <c r="C1117" s="334">
        <f>+'2.- Base'!C1117</f>
        <v>51900</v>
      </c>
      <c r="D1117" s="81" t="str">
        <f>+'2.- Base'!D1117</f>
        <v>Cierre de fístula vesicovaginal, abordaje abdominal</v>
      </c>
      <c r="E1117" s="335">
        <f>+'2.- Base'!G1117</f>
        <v>267.51805046576885</v>
      </c>
      <c r="F1117" s="335">
        <f>+'2.- Base'!N1117</f>
        <v>267.51805046576885</v>
      </c>
      <c r="G1117" s="335">
        <f>VLOOKUP(C1117,'2.- Base'!$C$6:$G$2390,5,0)</f>
        <v>267.51805046576885</v>
      </c>
      <c r="H1117" s="335">
        <f>VLOOKUP(C1117,'2.- Base'!J1117:N3512,5,0)</f>
        <v>267.51805046576885</v>
      </c>
      <c r="J1117" s="335">
        <v>10.30262694170392</v>
      </c>
      <c r="K1117" s="335">
        <v>10.723858076320937</v>
      </c>
      <c r="L1117" s="441"/>
      <c r="M1117" s="451">
        <f t="shared" si="65"/>
        <v>277.82067740747277</v>
      </c>
      <c r="N1117" s="451">
        <f t="shared" si="66"/>
        <v>278.24190854208979</v>
      </c>
    </row>
    <row r="1118" spans="1:14">
      <c r="A1118" s="444">
        <v>51940</v>
      </c>
      <c r="B1118" s="52">
        <f>+'2.- Base'!B1118</f>
        <v>1113</v>
      </c>
      <c r="C1118" s="334">
        <f>+'2.- Base'!C1118</f>
        <v>51940</v>
      </c>
      <c r="D1118" s="81" t="str">
        <f>+'2.- Base'!D1118</f>
        <v>Cierre de extrofia de vejiga</v>
      </c>
      <c r="E1118" s="335" t="s">
        <v>3270</v>
      </c>
      <c r="F1118" s="335">
        <f>+'2.- Base'!N1118</f>
        <v>241.57344903479233</v>
      </c>
      <c r="G1118" s="335" t="str">
        <f>E1118</f>
        <v>NC</v>
      </c>
      <c r="H1118" s="335">
        <f>VLOOKUP(C1118,'2.- Base'!J1118:N3513,5,0)</f>
        <v>241.57344903479233</v>
      </c>
      <c r="J1118" s="335" t="s">
        <v>3270</v>
      </c>
      <c r="K1118" s="335">
        <v>15.721637617233881</v>
      </c>
      <c r="L1118" s="441"/>
      <c r="M1118" s="335" t="str">
        <f>G1118</f>
        <v>NC</v>
      </c>
      <c r="N1118" s="451">
        <f t="shared" si="66"/>
        <v>257.29508665202621</v>
      </c>
    </row>
    <row r="1119" spans="1:14">
      <c r="A1119" s="444">
        <v>51960</v>
      </c>
      <c r="B1119" s="52">
        <f>+'2.- Base'!B1119</f>
        <v>1114</v>
      </c>
      <c r="C1119" s="334">
        <f>+'2.- Base'!C1119</f>
        <v>51960</v>
      </c>
      <c r="D1119" s="81" t="str">
        <f>+'2.- Base'!D1119</f>
        <v>Enterocistoplastía, incluyendo anastomosis de intestino</v>
      </c>
      <c r="E1119" s="335" t="s">
        <v>3270</v>
      </c>
      <c r="F1119" s="335">
        <f>+'2.- Base'!N1119</f>
        <v>342.51546570145899</v>
      </c>
      <c r="G1119" s="335" t="str">
        <f>E1119</f>
        <v>NC</v>
      </c>
      <c r="H1119" s="335">
        <f>VLOOKUP(C1119,'2.- Base'!J1119:N3514,5,0)</f>
        <v>342.51546570145899</v>
      </c>
      <c r="J1119" s="335" t="s">
        <v>3270</v>
      </c>
      <c r="K1119" s="335">
        <v>15.721637617233853</v>
      </c>
      <c r="L1119" s="441"/>
      <c r="M1119" s="335" t="str">
        <f>G1119</f>
        <v>NC</v>
      </c>
      <c r="N1119" s="451">
        <f t="shared" si="66"/>
        <v>358.23710331869285</v>
      </c>
    </row>
    <row r="1120" spans="1:14">
      <c r="A1120" s="444">
        <v>51980</v>
      </c>
      <c r="B1120" s="52">
        <f>+'2.- Base'!B1120</f>
        <v>1115</v>
      </c>
      <c r="C1120" s="334">
        <f>+'2.- Base'!C1120</f>
        <v>51980</v>
      </c>
      <c r="D1120" s="81" t="str">
        <f>+'2.- Base'!D1120</f>
        <v>Vesicostomía cutánea</v>
      </c>
      <c r="E1120" s="335">
        <f>+'2.- Base'!G1120</f>
        <v>165.93972951739619</v>
      </c>
      <c r="F1120" s="335">
        <f>+'2.- Base'!N1120</f>
        <v>165.93972951739619</v>
      </c>
      <c r="G1120" s="335">
        <f>VLOOKUP(C1120,'2.- Base'!$C$6:$G$2390,5,0)</f>
        <v>165.93972951739619</v>
      </c>
      <c r="H1120" s="335">
        <f>VLOOKUP(C1120,'2.- Base'!J1120:N3515,5,0)</f>
        <v>165.93972951739619</v>
      </c>
      <c r="J1120" s="335">
        <v>5.9289012443720424</v>
      </c>
      <c r="K1120" s="335">
        <v>6.1646783577681958</v>
      </c>
      <c r="L1120" s="441"/>
      <c r="M1120" s="451">
        <f t="shared" ref="M1120:M1183" si="67">G1120+J1120</f>
        <v>171.86863076176823</v>
      </c>
      <c r="N1120" s="451">
        <f t="shared" si="66"/>
        <v>172.10440787516438</v>
      </c>
    </row>
    <row r="1121" spans="1:14">
      <c r="A1121" s="444">
        <v>52000</v>
      </c>
      <c r="B1121" s="52">
        <f>+'2.- Base'!B1121</f>
        <v>1116</v>
      </c>
      <c r="C1121" s="334">
        <f>+'2.- Base'!C1121</f>
        <v>52000</v>
      </c>
      <c r="D1121" s="81" t="str">
        <f>+'2.- Base'!D1121</f>
        <v>Cistouretroscopía</v>
      </c>
      <c r="E1121" s="335">
        <f>+'2.- Base'!G1121</f>
        <v>117.45614909511782</v>
      </c>
      <c r="F1121" s="335">
        <f>+'2.- Base'!N1121</f>
        <v>117.45614909511782</v>
      </c>
      <c r="G1121" s="335">
        <f>VLOOKUP(C1121,'2.- Base'!$C$6:$G$2390,5,0)</f>
        <v>117.45614909511782</v>
      </c>
      <c r="H1121" s="335">
        <f>VLOOKUP(C1121,'2.- Base'!J1121:N3516,5,0)</f>
        <v>117.45614909511782</v>
      </c>
      <c r="J1121" s="335">
        <v>1.5476071135954612</v>
      </c>
      <c r="K1121" s="335">
        <v>1.6177954710289697</v>
      </c>
      <c r="L1121" s="441"/>
      <c r="M1121" s="451">
        <f t="shared" si="67"/>
        <v>119.00375620871328</v>
      </c>
      <c r="N1121" s="451">
        <f t="shared" si="66"/>
        <v>119.07394456614679</v>
      </c>
    </row>
    <row r="1122" spans="1:14">
      <c r="A1122" s="444">
        <v>52601</v>
      </c>
      <c r="B1122" s="52">
        <f>+'2.- Base'!B1122</f>
        <v>1117</v>
      </c>
      <c r="C1122" s="334">
        <f>+'2.- Base'!C1122</f>
        <v>52601</v>
      </c>
      <c r="D1122" s="81" t="str">
        <f>+'2.- Base'!D1122</f>
        <v>Resección transuretral de próstata (RTU)</v>
      </c>
      <c r="E1122" s="335">
        <f>+'2.- Base'!G1122</f>
        <v>246.75767856341187</v>
      </c>
      <c r="F1122" s="335">
        <f>+'2.- Base'!N1122</f>
        <v>246.75767856341187</v>
      </c>
      <c r="G1122" s="335">
        <f>VLOOKUP(C1122,'2.- Base'!$C$6:$G$2390,5,0)</f>
        <v>246.75767856341187</v>
      </c>
      <c r="H1122" s="335">
        <f>VLOOKUP(C1122,'2.- Base'!J1122:N3517,5,0)</f>
        <v>246.75767856341187</v>
      </c>
      <c r="J1122" s="335">
        <v>9.4372150407779429</v>
      </c>
      <c r="K1122" s="335">
        <v>9.8498249892212755</v>
      </c>
      <c r="L1122" s="441"/>
      <c r="M1122" s="451">
        <f t="shared" si="67"/>
        <v>256.19489360418982</v>
      </c>
      <c r="N1122" s="451">
        <f t="shared" si="66"/>
        <v>256.60750355263315</v>
      </c>
    </row>
    <row r="1123" spans="1:14">
      <c r="A1123" s="444">
        <v>52700</v>
      </c>
      <c r="B1123" s="52">
        <f>+'2.- Base'!B1123</f>
        <v>1118</v>
      </c>
      <c r="C1123" s="334">
        <f>+'2.- Base'!C1123</f>
        <v>52700</v>
      </c>
      <c r="D1123" s="81" t="str">
        <f>+'2.- Base'!D1123</f>
        <v>Drenaje transuretral de absceso prostático</v>
      </c>
      <c r="E1123" s="335">
        <f>+'2.- Base'!G1123</f>
        <v>232.81311332772162</v>
      </c>
      <c r="F1123" s="335">
        <f>+'2.- Base'!N1123</f>
        <v>232.81311332772162</v>
      </c>
      <c r="G1123" s="335">
        <f>VLOOKUP(C1123,'2.- Base'!$C$6:$G$2390,5,0)</f>
        <v>232.81311332772162</v>
      </c>
      <c r="H1123" s="335">
        <f>VLOOKUP(C1123,'2.- Base'!J1123:N3518,5,0)</f>
        <v>232.81311332772162</v>
      </c>
      <c r="J1123" s="335">
        <v>4.0577623140971468</v>
      </c>
      <c r="K1123" s="335">
        <v>4.1461787316207221</v>
      </c>
      <c r="L1123" s="441"/>
      <c r="M1123" s="451">
        <f t="shared" si="67"/>
        <v>236.87087564181877</v>
      </c>
      <c r="N1123" s="451">
        <f t="shared" si="66"/>
        <v>236.95929205934235</v>
      </c>
    </row>
    <row r="1124" spans="1:14">
      <c r="A1124" s="444">
        <v>53000</v>
      </c>
      <c r="B1124" s="52">
        <f>+'2.- Base'!B1124</f>
        <v>1119</v>
      </c>
      <c r="C1124" s="334">
        <f>+'2.- Base'!C1124</f>
        <v>53000</v>
      </c>
      <c r="D1124" s="81" t="str">
        <f>+'2.- Base'!D1124</f>
        <v>Uretrotomía o uretrostomía, externa; uretra péndula</v>
      </c>
      <c r="E1124" s="335">
        <f>+'2.- Base'!G1124</f>
        <v>119.37179713804714</v>
      </c>
      <c r="F1124" s="335">
        <f>+'2.- Base'!N1124</f>
        <v>119.37179713804714</v>
      </c>
      <c r="G1124" s="335">
        <f>VLOOKUP(C1124,'2.- Base'!$C$6:$G$2390,5,0)</f>
        <v>119.37179713804714</v>
      </c>
      <c r="H1124" s="335">
        <f>VLOOKUP(C1124,'2.- Base'!J1124:N3519,5,0)</f>
        <v>119.37179713804714</v>
      </c>
      <c r="J1124" s="335">
        <v>3.6421208641500584</v>
      </c>
      <c r="K1124" s="335">
        <v>3.7780018753168605</v>
      </c>
      <c r="L1124" s="441"/>
      <c r="M1124" s="451">
        <f t="shared" si="67"/>
        <v>123.0139180021972</v>
      </c>
      <c r="N1124" s="451">
        <f t="shared" si="66"/>
        <v>123.149799013364</v>
      </c>
    </row>
    <row r="1125" spans="1:14">
      <c r="A1125" s="444">
        <v>53020</v>
      </c>
      <c r="B1125" s="52">
        <f>+'2.- Base'!B1125</f>
        <v>1120</v>
      </c>
      <c r="C1125" s="334">
        <f>+'2.- Base'!C1125</f>
        <v>53020</v>
      </c>
      <c r="D1125" s="81" t="str">
        <f>+'2.- Base'!D1125</f>
        <v>Meatotomía, corte de meato; excepto lactante</v>
      </c>
      <c r="E1125" s="335">
        <f>+'2.- Base'!G1125</f>
        <v>119.04066463243547</v>
      </c>
      <c r="F1125" s="335">
        <f>+'2.- Base'!N1125</f>
        <v>119.04066463243547</v>
      </c>
      <c r="G1125" s="335">
        <f>VLOOKUP(C1125,'2.- Base'!$C$6:$G$2390,5,0)</f>
        <v>119.04066463243547</v>
      </c>
      <c r="H1125" s="335">
        <f>VLOOKUP(C1125,'2.- Base'!J1125:N3520,5,0)</f>
        <v>119.04066463243547</v>
      </c>
      <c r="J1125" s="335">
        <v>3.0371983357319579</v>
      </c>
      <c r="K1125" s="335">
        <v>3.1453607783418107</v>
      </c>
      <c r="L1125" s="441"/>
      <c r="M1125" s="451">
        <f t="shared" si="67"/>
        <v>122.07786296816742</v>
      </c>
      <c r="N1125" s="451">
        <f t="shared" si="66"/>
        <v>122.18602541077728</v>
      </c>
    </row>
    <row r="1126" spans="1:14">
      <c r="A1126" s="444">
        <v>53040</v>
      </c>
      <c r="B1126" s="52">
        <f>+'2.- Base'!B1126</f>
        <v>1121</v>
      </c>
      <c r="C1126" s="334">
        <f>+'2.- Base'!C1126</f>
        <v>53040</v>
      </c>
      <c r="D1126" s="81" t="str">
        <f>+'2.- Base'!D1126</f>
        <v>Drenaje de absceso periuretral profundo</v>
      </c>
      <c r="E1126" s="335">
        <f>+'2.- Base'!G1126</f>
        <v>118.62366189674522</v>
      </c>
      <c r="F1126" s="335">
        <f>+'2.- Base'!N1126</f>
        <v>118.62366189674522</v>
      </c>
      <c r="G1126" s="335">
        <f>VLOOKUP(C1126,'2.- Base'!$C$6:$G$2390,5,0)</f>
        <v>118.62366189674522</v>
      </c>
      <c r="H1126" s="335">
        <f>VLOOKUP(C1126,'2.- Base'!J1126:N3521,5,0)</f>
        <v>118.62366189674522</v>
      </c>
      <c r="J1126" s="335">
        <v>7.9092714968328437</v>
      </c>
      <c r="K1126" s="335">
        <v>8.2334650277525583</v>
      </c>
      <c r="L1126" s="441"/>
      <c r="M1126" s="451">
        <f t="shared" si="67"/>
        <v>126.53293339357806</v>
      </c>
      <c r="N1126" s="451">
        <f t="shared" si="66"/>
        <v>126.85712692449778</v>
      </c>
    </row>
    <row r="1127" spans="1:14">
      <c r="A1127" s="444">
        <v>53200</v>
      </c>
      <c r="B1127" s="52">
        <f>+'2.- Base'!B1127</f>
        <v>1122</v>
      </c>
      <c r="C1127" s="334">
        <f>+'2.- Base'!C1127</f>
        <v>53200</v>
      </c>
      <c r="D1127" s="81" t="str">
        <f>+'2.- Base'!D1127</f>
        <v>Biopsia de uretra</v>
      </c>
      <c r="E1127" s="335">
        <f>+'2.- Base'!G1127</f>
        <v>117.72453170594835</v>
      </c>
      <c r="F1127" s="335">
        <f>+'2.- Base'!N1127</f>
        <v>117.72453170594835</v>
      </c>
      <c r="G1127" s="335">
        <f>VLOOKUP(C1127,'2.- Base'!$C$6:$G$2390,5,0)</f>
        <v>117.72453170594835</v>
      </c>
      <c r="H1127" s="335">
        <f>VLOOKUP(C1127,'2.- Base'!J1127:N3522,5,0)</f>
        <v>117.72453170594835</v>
      </c>
      <c r="J1127" s="335">
        <v>1.9106267141831523</v>
      </c>
      <c r="K1127" s="335">
        <v>1.9548349229449258</v>
      </c>
      <c r="L1127" s="441"/>
      <c r="M1127" s="451">
        <f t="shared" si="67"/>
        <v>119.6351584201315</v>
      </c>
      <c r="N1127" s="451">
        <f t="shared" si="66"/>
        <v>119.67936662889328</v>
      </c>
    </row>
    <row r="1128" spans="1:14">
      <c r="A1128" s="444">
        <v>53210</v>
      </c>
      <c r="B1128" s="52">
        <f>+'2.- Base'!B1128</f>
        <v>1123</v>
      </c>
      <c r="C1128" s="334">
        <f>+'2.- Base'!C1128</f>
        <v>53210</v>
      </c>
      <c r="D1128" s="81" t="str">
        <f>+'2.- Base'!D1128</f>
        <v>Uretrectomía total, incluyendo cistostomía; mujer</v>
      </c>
      <c r="E1128" s="335">
        <f>+'2.- Base'!G1128</f>
        <v>166.18366189674524</v>
      </c>
      <c r="F1128" s="335">
        <f>+'2.- Base'!N1128</f>
        <v>166.18366189674524</v>
      </c>
      <c r="G1128" s="335">
        <f>VLOOKUP(C1128,'2.- Base'!$C$6:$G$2390,5,0)</f>
        <v>166.18366189674524</v>
      </c>
      <c r="H1128" s="335">
        <f>VLOOKUP(C1128,'2.- Base'!J1128:N3523,5,0)</f>
        <v>166.18366189674524</v>
      </c>
      <c r="J1128" s="335">
        <v>7.9092714968328437</v>
      </c>
      <c r="K1128" s="335">
        <v>8.2334650277525441</v>
      </c>
      <c r="L1128" s="441"/>
      <c r="M1128" s="451">
        <f t="shared" si="67"/>
        <v>174.09293339357808</v>
      </c>
      <c r="N1128" s="451">
        <f t="shared" si="66"/>
        <v>174.41712692449778</v>
      </c>
    </row>
    <row r="1129" spans="1:14">
      <c r="A1129" s="444">
        <v>53230</v>
      </c>
      <c r="B1129" s="52">
        <f>+'2.- Base'!B1129</f>
        <v>1124</v>
      </c>
      <c r="C1129" s="334">
        <f>+'2.- Base'!C1129</f>
        <v>53230</v>
      </c>
      <c r="D1129" s="81" t="str">
        <f>+'2.- Base'!D1129</f>
        <v>Excisión de divertículo de uretra (procedimiento separado); mujer</v>
      </c>
      <c r="E1129" s="335">
        <f>+'2.- Base'!G1129</f>
        <v>166.54956046576879</v>
      </c>
      <c r="F1129" s="335">
        <f>+'2.- Base'!N1129</f>
        <v>166.54956046576879</v>
      </c>
      <c r="G1129" s="335">
        <f>VLOOKUP(C1129,'2.- Base'!$C$6:$G$2390,5,0)</f>
        <v>166.54956046576879</v>
      </c>
      <c r="H1129" s="335">
        <f>VLOOKUP(C1129,'2.- Base'!J1129:N3524,5,0)</f>
        <v>166.54956046576879</v>
      </c>
      <c r="J1129" s="335">
        <v>10.87982687552406</v>
      </c>
      <c r="K1129" s="335">
        <v>11.336645032729109</v>
      </c>
      <c r="L1129" s="441"/>
      <c r="M1129" s="451">
        <f t="shared" si="67"/>
        <v>177.42938734129285</v>
      </c>
      <c r="N1129" s="451">
        <f t="shared" si="66"/>
        <v>177.8862054984979</v>
      </c>
    </row>
    <row r="1130" spans="1:14">
      <c r="A1130" s="444">
        <v>53240</v>
      </c>
      <c r="B1130" s="52">
        <f>+'2.- Base'!B1130</f>
        <v>1125</v>
      </c>
      <c r="C1130" s="334">
        <f>+'2.- Base'!C1130</f>
        <v>53240</v>
      </c>
      <c r="D1130" s="81" t="str">
        <f>+'2.- Base'!D1130</f>
        <v>Marsupialización de divertículo uretral, hombre o mujer</v>
      </c>
      <c r="E1130" s="335">
        <f>+'2.- Base'!G1130</f>
        <v>166.54956046576879</v>
      </c>
      <c r="F1130" s="335">
        <f>+'2.- Base'!N1130</f>
        <v>166.54956046576879</v>
      </c>
      <c r="G1130" s="335">
        <f>VLOOKUP(C1130,'2.- Base'!$C$6:$G$2390,5,0)</f>
        <v>166.54956046576879</v>
      </c>
      <c r="H1130" s="335">
        <f>VLOOKUP(C1130,'2.- Base'!J1130:N3525,5,0)</f>
        <v>166.54956046576879</v>
      </c>
      <c r="J1130" s="335">
        <v>10.87982687552406</v>
      </c>
      <c r="K1130" s="335">
        <v>11.336645032729109</v>
      </c>
      <c r="L1130" s="441"/>
      <c r="M1130" s="451">
        <f t="shared" si="67"/>
        <v>177.42938734129285</v>
      </c>
      <c r="N1130" s="451">
        <f t="shared" si="66"/>
        <v>177.8862054984979</v>
      </c>
    </row>
    <row r="1131" spans="1:14">
      <c r="A1131" s="444">
        <v>53260</v>
      </c>
      <c r="B1131" s="52">
        <f>+'2.- Base'!B1131</f>
        <v>1126</v>
      </c>
      <c r="C1131" s="334">
        <f>+'2.- Base'!C1131</f>
        <v>53260</v>
      </c>
      <c r="D1131" s="81" t="str">
        <f>+'2.- Base'!D1131</f>
        <v>Excisión o fulguración; pólipo(s) uretral(es), uretra distal</v>
      </c>
      <c r="E1131" s="335">
        <f>+'2.- Base'!G1131</f>
        <v>165.69579713804714</v>
      </c>
      <c r="F1131" s="335">
        <f>+'2.- Base'!N1131</f>
        <v>165.69579713804714</v>
      </c>
      <c r="G1131" s="335">
        <f>VLOOKUP(C1131,'2.- Base'!$C$6:$G$2390,5,0)</f>
        <v>165.69579713804714</v>
      </c>
      <c r="H1131" s="335">
        <f>VLOOKUP(C1131,'2.- Base'!J1131:N3526,5,0)</f>
        <v>165.69579713804714</v>
      </c>
      <c r="J1131" s="335">
        <v>3.814496112544191</v>
      </c>
      <c r="K1131" s="335">
        <v>3.9618568084167975</v>
      </c>
      <c r="L1131" s="441"/>
      <c r="M1131" s="451">
        <f t="shared" si="67"/>
        <v>169.51029325059133</v>
      </c>
      <c r="N1131" s="451">
        <f t="shared" si="66"/>
        <v>169.65765394646394</v>
      </c>
    </row>
    <row r="1132" spans="1:14">
      <c r="A1132" s="444">
        <v>53400</v>
      </c>
      <c r="B1132" s="52">
        <f>+'2.- Base'!B1132</f>
        <v>1127</v>
      </c>
      <c r="C1132" s="334">
        <f>+'2.- Base'!C1132</f>
        <v>53400</v>
      </c>
      <c r="D1132" s="81" t="str">
        <f>+'2.- Base'!D1132</f>
        <v>Uretroplastía</v>
      </c>
      <c r="E1132" s="335">
        <f>+'2.- Base'!G1132</f>
        <v>249.55805046576882</v>
      </c>
      <c r="F1132" s="335">
        <f>+'2.- Base'!N1132</f>
        <v>249.55805046576882</v>
      </c>
      <c r="G1132" s="335">
        <f>VLOOKUP(C1132,'2.- Base'!$C$6:$G$2390,5,0)</f>
        <v>249.55805046576882</v>
      </c>
      <c r="H1132" s="335">
        <f>VLOOKUP(C1132,'2.- Base'!J1132:N3527,5,0)</f>
        <v>249.55805046576882</v>
      </c>
      <c r="J1132" s="335">
        <v>10.302626941703977</v>
      </c>
      <c r="K1132" s="335">
        <v>10.723858076320937</v>
      </c>
      <c r="L1132" s="441"/>
      <c r="M1132" s="451">
        <f t="shared" si="67"/>
        <v>259.86067740747279</v>
      </c>
      <c r="N1132" s="451">
        <f t="shared" si="66"/>
        <v>260.28190854208975</v>
      </c>
    </row>
    <row r="1133" spans="1:14">
      <c r="A1133" s="444">
        <v>53440</v>
      </c>
      <c r="B1133" s="52">
        <f>+'2.- Base'!B1133</f>
        <v>1128</v>
      </c>
      <c r="C1133" s="334">
        <f>+'2.- Base'!C1133</f>
        <v>53440</v>
      </c>
      <c r="D1133" s="81" t="str">
        <f>+'2.- Base'!D1133</f>
        <v>Operación para corrección de incontinencia urinaria masculina</v>
      </c>
      <c r="E1133" s="335">
        <f>+'2.- Base'!G1133</f>
        <v>267.88394903479241</v>
      </c>
      <c r="F1133" s="335">
        <f>+'2.- Base'!N1133</f>
        <v>267.88394903479241</v>
      </c>
      <c r="G1133" s="335">
        <f>VLOOKUP(C1133,'2.- Base'!$C$6:$G$2390,5,0)</f>
        <v>267.88394903479241</v>
      </c>
      <c r="H1133" s="335">
        <f>VLOOKUP(C1133,'2.- Base'!J1133:N3528,5,0)</f>
        <v>267.88394903479241</v>
      </c>
      <c r="J1133" s="335">
        <v>13.104160988509193</v>
      </c>
      <c r="K1133" s="335">
        <v>13.647685033176344</v>
      </c>
      <c r="L1133" s="441"/>
      <c r="M1133" s="451">
        <f t="shared" si="67"/>
        <v>280.9881100233016</v>
      </c>
      <c r="N1133" s="451">
        <f t="shared" si="66"/>
        <v>281.53163406796875</v>
      </c>
    </row>
    <row r="1134" spans="1:14">
      <c r="A1134" s="444">
        <v>53450</v>
      </c>
      <c r="B1134" s="52">
        <f>+'2.- Base'!B1134</f>
        <v>1129</v>
      </c>
      <c r="C1134" s="334">
        <f>+'2.- Base'!C1134</f>
        <v>53450</v>
      </c>
      <c r="D1134" s="81" t="str">
        <f>+'2.- Base'!D1134</f>
        <v>Uretromeatoplastía con avance de la mucosa</v>
      </c>
      <c r="E1134" s="335">
        <f>+'2.- Base'!G1134</f>
        <v>248.70428713804716</v>
      </c>
      <c r="F1134" s="335">
        <f>+'2.- Base'!N1134</f>
        <v>248.70428713804716</v>
      </c>
      <c r="G1134" s="335">
        <f>VLOOKUP(C1134,'2.- Base'!$C$6:$G$2390,5,0)</f>
        <v>248.70428713804716</v>
      </c>
      <c r="H1134" s="335">
        <f>VLOOKUP(C1134,'2.- Base'!J1134:N3529,5,0)</f>
        <v>248.70428713804716</v>
      </c>
      <c r="J1134" s="335">
        <v>3.6421208641500584</v>
      </c>
      <c r="K1134" s="335">
        <v>3.7780018753168747</v>
      </c>
      <c r="L1134" s="441"/>
      <c r="M1134" s="451">
        <f t="shared" si="67"/>
        <v>252.34640800219722</v>
      </c>
      <c r="N1134" s="451">
        <f t="shared" si="66"/>
        <v>252.48228901336404</v>
      </c>
    </row>
    <row r="1135" spans="1:14">
      <c r="A1135" s="444">
        <v>53502</v>
      </c>
      <c r="B1135" s="52">
        <f>+'2.- Base'!B1135</f>
        <v>1130</v>
      </c>
      <c r="C1135" s="334">
        <f>+'2.- Base'!C1135</f>
        <v>53502</v>
      </c>
      <c r="D1135" s="81" t="str">
        <f>+'2.- Base'!D1135</f>
        <v>Uretrorrafia en mujeres</v>
      </c>
      <c r="E1135" s="335">
        <f>+'2.- Base'!G1135</f>
        <v>165.93972951739619</v>
      </c>
      <c r="F1135" s="335">
        <f>+'2.- Base'!N1135</f>
        <v>165.93972951739619</v>
      </c>
      <c r="G1135" s="335">
        <f>VLOOKUP(C1135,'2.- Base'!$C$6:$G$2390,5,0)</f>
        <v>165.93972951739619</v>
      </c>
      <c r="H1135" s="335">
        <f>VLOOKUP(C1135,'2.- Base'!J1135:N3530,5,0)</f>
        <v>165.93972951739619</v>
      </c>
      <c r="J1135" s="335">
        <v>5.9289012443720424</v>
      </c>
      <c r="K1135" s="335">
        <v>6.1646783577681958</v>
      </c>
      <c r="L1135" s="441"/>
      <c r="M1135" s="451">
        <f t="shared" si="67"/>
        <v>171.86863076176823</v>
      </c>
      <c r="N1135" s="451">
        <f t="shared" si="66"/>
        <v>172.10440787516438</v>
      </c>
    </row>
    <row r="1136" spans="1:14">
      <c r="A1136" s="444">
        <v>53505</v>
      </c>
      <c r="B1136" s="52">
        <f>+'2.- Base'!B1136</f>
        <v>1131</v>
      </c>
      <c r="C1136" s="334">
        <f>+'2.- Base'!C1136</f>
        <v>53505</v>
      </c>
      <c r="D1136" s="81" t="str">
        <f>+'2.- Base'!D1136</f>
        <v>Uretrorrafia en hombres</v>
      </c>
      <c r="E1136" s="335">
        <f>+'2.- Base'!G1136</f>
        <v>166.18366189674524</v>
      </c>
      <c r="F1136" s="335">
        <f>+'2.- Base'!N1136</f>
        <v>166.18366189674524</v>
      </c>
      <c r="G1136" s="335">
        <f>VLOOKUP(C1136,'2.- Base'!$C$6:$G$2390,5,0)</f>
        <v>166.18366189674524</v>
      </c>
      <c r="H1136" s="335">
        <f>VLOOKUP(C1136,'2.- Base'!J1136:N3531,5,0)</f>
        <v>166.18366189674524</v>
      </c>
      <c r="J1136" s="335">
        <v>7.9092714968328437</v>
      </c>
      <c r="K1136" s="335">
        <v>8.2334650277525441</v>
      </c>
      <c r="L1136" s="441"/>
      <c r="M1136" s="451">
        <f t="shared" si="67"/>
        <v>174.09293339357808</v>
      </c>
      <c r="N1136" s="451">
        <f t="shared" si="66"/>
        <v>174.41712692449778</v>
      </c>
    </row>
    <row r="1137" spans="1:14">
      <c r="A1137" s="444">
        <v>53520</v>
      </c>
      <c r="B1137" s="52">
        <f>+'2.- Base'!B1137</f>
        <v>1132</v>
      </c>
      <c r="C1137" s="334">
        <f>+'2.- Base'!C1137</f>
        <v>53520</v>
      </c>
      <c r="D1137" s="81" t="str">
        <f>+'2.- Base'!D1137</f>
        <v>Cierre de uretrostomía o de fístula uretrocutánea en hombres</v>
      </c>
      <c r="E1137" s="335">
        <f>+'2.- Base'!G1137</f>
        <v>267.88394903479241</v>
      </c>
      <c r="F1137" s="335">
        <f>+'2.- Base'!N1137</f>
        <v>267.88394903479241</v>
      </c>
      <c r="G1137" s="335">
        <f>VLOOKUP(C1137,'2.- Base'!$C$6:$G$2390,5,0)</f>
        <v>267.88394903479241</v>
      </c>
      <c r="H1137" s="335">
        <f>VLOOKUP(C1137,'2.- Base'!J1137:N3532,5,0)</f>
        <v>267.88394903479241</v>
      </c>
      <c r="J1137" s="335">
        <v>13.104160988509193</v>
      </c>
      <c r="K1137" s="335">
        <v>13.647685033176344</v>
      </c>
      <c r="L1137" s="441"/>
      <c r="M1137" s="451">
        <f t="shared" si="67"/>
        <v>280.9881100233016</v>
      </c>
      <c r="N1137" s="451">
        <f t="shared" si="66"/>
        <v>281.53163406796875</v>
      </c>
    </row>
    <row r="1138" spans="1:14">
      <c r="A1138" s="444">
        <v>53600</v>
      </c>
      <c r="B1138" s="52">
        <f>+'2.- Base'!B1138</f>
        <v>1133</v>
      </c>
      <c r="C1138" s="334">
        <f>+'2.- Base'!C1138</f>
        <v>53600</v>
      </c>
      <c r="D1138" s="81" t="str">
        <f>+'2.- Base'!D1138</f>
        <v>Dilatación de estrechez uretral</v>
      </c>
      <c r="E1138" s="335">
        <f>+'2.- Base'!G1138</f>
        <v>50.653763327721656</v>
      </c>
      <c r="F1138" s="335">
        <f>+'2.- Base'!N1138</f>
        <v>50.653763327721656</v>
      </c>
      <c r="G1138" s="335">
        <f>VLOOKUP(C1138,'2.- Base'!$C$6:$G$2390,5,0)</f>
        <v>50.653763327721656</v>
      </c>
      <c r="H1138" s="335">
        <f>VLOOKUP(C1138,'2.- Base'!J1138:N3533,5,0)</f>
        <v>50.653763327721656</v>
      </c>
      <c r="J1138" s="335">
        <v>0.6098787854400527</v>
      </c>
      <c r="K1138" s="335">
        <v>0.62484332071389304</v>
      </c>
      <c r="L1138" s="441"/>
      <c r="M1138" s="451">
        <f t="shared" si="67"/>
        <v>51.263642113161708</v>
      </c>
      <c r="N1138" s="451">
        <f t="shared" si="66"/>
        <v>51.278606648435549</v>
      </c>
    </row>
    <row r="1139" spans="1:14" ht="25.5">
      <c r="A1139" s="444">
        <v>54050</v>
      </c>
      <c r="B1139" s="52">
        <f>+'2.- Base'!B1139</f>
        <v>1134</v>
      </c>
      <c r="C1139" s="334">
        <f>+'2.- Base'!C1139</f>
        <v>54050</v>
      </c>
      <c r="D1139" s="81" t="str">
        <f>+'2.- Base'!D1139</f>
        <v>Destrucción de lesiones (condiloma, papiloma, molusco contagioso, vesícula herpética) en pene</v>
      </c>
      <c r="E1139" s="335">
        <f>+'2.- Base'!G1139</f>
        <v>117.96493048540964</v>
      </c>
      <c r="F1139" s="335">
        <f>+'2.- Base'!N1139</f>
        <v>117.96493048540964</v>
      </c>
      <c r="G1139" s="335">
        <f>VLOOKUP(C1139,'2.- Base'!$C$6:$G$2390,5,0)</f>
        <v>117.96493048540964</v>
      </c>
      <c r="H1139" s="335">
        <f>VLOOKUP(C1139,'2.- Base'!J1139:N3534,5,0)</f>
        <v>117.96493048540964</v>
      </c>
      <c r="J1139" s="335">
        <v>5.4847349072439187</v>
      </c>
      <c r="K1139" s="335">
        <v>5.6856080149479453</v>
      </c>
      <c r="L1139" s="441"/>
      <c r="M1139" s="451">
        <f t="shared" si="67"/>
        <v>123.44966539265356</v>
      </c>
      <c r="N1139" s="451">
        <f t="shared" si="66"/>
        <v>123.65053850035758</v>
      </c>
    </row>
    <row r="1140" spans="1:14">
      <c r="A1140" s="444">
        <v>54100</v>
      </c>
      <c r="B1140" s="52">
        <f>+'2.- Base'!B1140</f>
        <v>1135</v>
      </c>
      <c r="C1140" s="334">
        <f>+'2.- Base'!C1140</f>
        <v>54100</v>
      </c>
      <c r="D1140" s="81" t="str">
        <f>+'2.- Base'!D1140</f>
        <v>Biopsia de pene</v>
      </c>
      <c r="E1140" s="335">
        <f>+'2.- Base'!G1140</f>
        <v>18.244999095117844</v>
      </c>
      <c r="F1140" s="335">
        <f>+'2.- Base'!N1140</f>
        <v>18.244999095117844</v>
      </c>
      <c r="G1140" s="335">
        <f>VLOOKUP(C1140,'2.- Base'!$C$6:$G$2390,5,0)</f>
        <v>18.244999095117844</v>
      </c>
      <c r="H1140" s="335">
        <f>VLOOKUP(C1140,'2.- Base'!J1140:N3535,5,0)</f>
        <v>18.244999095117844</v>
      </c>
      <c r="J1140" s="335">
        <v>8.8613908092408451</v>
      </c>
      <c r="K1140" s="335">
        <v>9.2581282366498954</v>
      </c>
      <c r="L1140" s="441"/>
      <c r="M1140" s="451">
        <f t="shared" si="67"/>
        <v>27.106389904358689</v>
      </c>
      <c r="N1140" s="451">
        <f t="shared" si="66"/>
        <v>27.50312733176774</v>
      </c>
    </row>
    <row r="1141" spans="1:14">
      <c r="A1141" s="444">
        <v>54110</v>
      </c>
      <c r="B1141" s="52">
        <f>+'2.- Base'!B1141</f>
        <v>1136</v>
      </c>
      <c r="C1141" s="334">
        <f>+'2.- Base'!C1141</f>
        <v>54110</v>
      </c>
      <c r="D1141" s="81" t="str">
        <f>+'2.- Base'!D1141</f>
        <v>Excisión de placas fibrosas del pene (enfermedad de Peyrone)</v>
      </c>
      <c r="E1141" s="335">
        <f>+'2.- Base'!G1141</f>
        <v>19.586937647306399</v>
      </c>
      <c r="F1141" s="335">
        <f>+'2.- Base'!N1141</f>
        <v>19.586937647306399</v>
      </c>
      <c r="G1141" s="335">
        <f>VLOOKUP(C1141,'2.- Base'!$C$6:$G$2390,5,0)</f>
        <v>19.586937647306399</v>
      </c>
      <c r="H1141" s="335">
        <f>VLOOKUP(C1141,'2.- Base'!J1141:N3536,5,0)</f>
        <v>19.586937647306399</v>
      </c>
      <c r="J1141" s="335">
        <v>53.635922507361045</v>
      </c>
      <c r="K1141" s="335">
        <v>56.710637569781213</v>
      </c>
      <c r="L1141" s="441"/>
      <c r="M1141" s="451">
        <f t="shared" si="67"/>
        <v>73.222860154667444</v>
      </c>
      <c r="N1141" s="451">
        <f t="shared" si="66"/>
        <v>76.297575217087612</v>
      </c>
    </row>
    <row r="1142" spans="1:14">
      <c r="A1142" s="444">
        <v>54120</v>
      </c>
      <c r="B1142" s="52">
        <f>+'2.- Base'!B1142</f>
        <v>1137</v>
      </c>
      <c r="C1142" s="334">
        <f>+'2.- Base'!C1142</f>
        <v>54120</v>
      </c>
      <c r="D1142" s="81" t="str">
        <f>+'2.- Base'!D1142</f>
        <v>Amputación de pene: parcial</v>
      </c>
      <c r="E1142" s="335">
        <f>+'2.- Base'!G1142</f>
        <v>184.50956046576877</v>
      </c>
      <c r="F1142" s="335">
        <f>+'2.- Base'!N1142</f>
        <v>184.50956046576877</v>
      </c>
      <c r="G1142" s="335">
        <f>VLOOKUP(C1142,'2.- Base'!$C$6:$G$2390,5,0)</f>
        <v>184.50956046576877</v>
      </c>
      <c r="H1142" s="335">
        <f>VLOOKUP(C1142,'2.- Base'!J1142:N3537,5,0)</f>
        <v>184.50956046576877</v>
      </c>
      <c r="J1142" s="335">
        <v>10.87982687552406</v>
      </c>
      <c r="K1142" s="335">
        <v>11.336645032729109</v>
      </c>
      <c r="L1142" s="441"/>
      <c r="M1142" s="451">
        <f t="shared" si="67"/>
        <v>195.38938734129283</v>
      </c>
      <c r="N1142" s="451">
        <f t="shared" si="66"/>
        <v>195.84620549849788</v>
      </c>
    </row>
    <row r="1143" spans="1:14">
      <c r="A1143" s="444">
        <v>54125</v>
      </c>
      <c r="B1143" s="52">
        <f>+'2.- Base'!B1143</f>
        <v>1138</v>
      </c>
      <c r="C1143" s="334">
        <f>+'2.- Base'!C1143</f>
        <v>54125</v>
      </c>
      <c r="D1143" s="81" t="str">
        <f>+'2.- Base'!D1143</f>
        <v>Amputación de pene: completa</v>
      </c>
      <c r="E1143" s="335">
        <f>+'2.- Base'!G1143</f>
        <v>184.87545903479236</v>
      </c>
      <c r="F1143" s="335">
        <f>+'2.- Base'!N1143</f>
        <v>184.87545903479236</v>
      </c>
      <c r="G1143" s="335">
        <f>VLOOKUP(C1143,'2.- Base'!$C$6:$G$2390,5,0)</f>
        <v>184.87545903479236</v>
      </c>
      <c r="H1143" s="335">
        <f>VLOOKUP(C1143,'2.- Base'!J1143:N3538,5,0)</f>
        <v>184.87545903479236</v>
      </c>
      <c r="J1143" s="335">
        <v>13.850382254215219</v>
      </c>
      <c r="K1143" s="335">
        <v>14.439825037705617</v>
      </c>
      <c r="L1143" s="441"/>
      <c r="M1143" s="451">
        <f t="shared" si="67"/>
        <v>198.72584128900758</v>
      </c>
      <c r="N1143" s="451">
        <f t="shared" si="66"/>
        <v>199.31528407249797</v>
      </c>
    </row>
    <row r="1144" spans="1:14">
      <c r="A1144" s="444">
        <v>54130</v>
      </c>
      <c r="B1144" s="52">
        <f>+'2.- Base'!B1144</f>
        <v>1139</v>
      </c>
      <c r="C1144" s="334">
        <f>+'2.- Base'!C1144</f>
        <v>54130</v>
      </c>
      <c r="D1144" s="81" t="str">
        <f>+'2.- Base'!D1144</f>
        <v>Amputación de pene, radical; con linfadenectomía inguinofemoral bilateral</v>
      </c>
      <c r="E1144" s="335">
        <f>+'2.- Base'!G1144</f>
        <v>268.24984760381597</v>
      </c>
      <c r="F1144" s="335">
        <f>+'2.- Base'!N1144</f>
        <v>268.24984760381597</v>
      </c>
      <c r="G1144" s="335">
        <f>VLOOKUP(C1144,'2.- Base'!$C$6:$G$2390,5,0)</f>
        <v>268.24984760381597</v>
      </c>
      <c r="H1144" s="335">
        <f>VLOOKUP(C1144,'2.- Base'!J1144:N3539,5,0)</f>
        <v>268.24984760381597</v>
      </c>
      <c r="J1144" s="335">
        <v>15.658508431964435</v>
      </c>
      <c r="K1144" s="335">
        <v>16.324325386681721</v>
      </c>
      <c r="L1144" s="441"/>
      <c r="M1144" s="451">
        <f t="shared" si="67"/>
        <v>283.9083560357804</v>
      </c>
      <c r="N1144" s="451">
        <f t="shared" si="66"/>
        <v>284.57417299049769</v>
      </c>
    </row>
    <row r="1145" spans="1:14">
      <c r="A1145" s="444">
        <v>54150</v>
      </c>
      <c r="B1145" s="52">
        <f>+'2.- Base'!B1145</f>
        <v>1140</v>
      </c>
      <c r="C1145" s="334">
        <f>+'2.- Base'!C1145</f>
        <v>54150</v>
      </c>
      <c r="D1145" s="81" t="str">
        <f>+'2.- Base'!D1145</f>
        <v>Circuncisión, usando clamp u otro dispositivo; recién nacido</v>
      </c>
      <c r="E1145" s="335">
        <f>+'2.- Base'!G1145</f>
        <v>186.11614755892256</v>
      </c>
      <c r="F1145" s="335">
        <f>+'2.- Base'!N1145</f>
        <v>186.11614755892256</v>
      </c>
      <c r="G1145" s="335">
        <f>VLOOKUP(C1145,'2.- Base'!$C$6:$G$2390,5,0)</f>
        <v>186.11614755892256</v>
      </c>
      <c r="H1145" s="335">
        <f>VLOOKUP(C1145,'2.- Base'!J1145:N3540,5,0)</f>
        <v>186.11614755892256</v>
      </c>
      <c r="J1145" s="335">
        <v>3.921964510068392</v>
      </c>
      <c r="K1145" s="335">
        <v>4.0764822852253531</v>
      </c>
      <c r="L1145" s="441"/>
      <c r="M1145" s="451">
        <f t="shared" si="67"/>
        <v>190.03811206899096</v>
      </c>
      <c r="N1145" s="451">
        <f t="shared" si="66"/>
        <v>190.19262984414792</v>
      </c>
    </row>
    <row r="1146" spans="1:14">
      <c r="A1146" s="444">
        <v>54152</v>
      </c>
      <c r="B1146" s="52">
        <f>+'2.- Base'!B1146</f>
        <v>1141</v>
      </c>
      <c r="C1146" s="334">
        <f>+'2.- Base'!C1146</f>
        <v>54152</v>
      </c>
      <c r="D1146" s="81" t="str">
        <f>+'2.- Base'!D1146</f>
        <v>Circuncisión en persona que no sea recién nacida</v>
      </c>
      <c r="E1146" s="335">
        <f>+'2.- Base'!G1146</f>
        <v>19.534788552188555</v>
      </c>
      <c r="F1146" s="335">
        <f>+'2.- Base'!N1146</f>
        <v>19.534788552188555</v>
      </c>
      <c r="G1146" s="335">
        <f>VLOOKUP(C1146,'2.- Base'!$C$6:$G$2390,5,0)</f>
        <v>19.534788552188555</v>
      </c>
      <c r="H1146" s="335">
        <f>VLOOKUP(C1146,'2.- Base'!J1146:N3541,5,0)</f>
        <v>19.534788552188555</v>
      </c>
      <c r="J1146" s="335">
        <v>27.848453741327948</v>
      </c>
      <c r="K1146" s="335">
        <v>29.435403450964156</v>
      </c>
      <c r="L1146" s="441"/>
      <c r="M1146" s="451">
        <f t="shared" si="67"/>
        <v>47.383242293516503</v>
      </c>
      <c r="N1146" s="451">
        <f t="shared" si="66"/>
        <v>48.970192003152711</v>
      </c>
    </row>
    <row r="1147" spans="1:14" ht="25.5">
      <c r="A1147" s="444">
        <v>54300</v>
      </c>
      <c r="B1147" s="52">
        <f>+'2.- Base'!B1147</f>
        <v>1142</v>
      </c>
      <c r="C1147" s="334">
        <f>+'2.- Base'!C1147</f>
        <v>54300</v>
      </c>
      <c r="D1147" s="81" t="str">
        <f>+'2.- Base'!D1147</f>
        <v>Operación plástica del pene para enderezamiento de encordamiento (ejm. hipospadias), con o sin movilización de la uretra</v>
      </c>
      <c r="E1147" s="335">
        <f>+'2.- Base'!G1147</f>
        <v>184.50956046576877</v>
      </c>
      <c r="F1147" s="335">
        <f>+'2.- Base'!N1147</f>
        <v>184.50956046576877</v>
      </c>
      <c r="G1147" s="335">
        <f>VLOOKUP(C1147,'2.- Base'!$C$6:$G$2390,5,0)</f>
        <v>184.50956046576877</v>
      </c>
      <c r="H1147" s="335">
        <f>VLOOKUP(C1147,'2.- Base'!J1147:N3542,5,0)</f>
        <v>184.50956046576877</v>
      </c>
      <c r="J1147" s="335">
        <v>10.87982687552406</v>
      </c>
      <c r="K1147" s="335">
        <v>11.336645032729109</v>
      </c>
      <c r="L1147" s="441"/>
      <c r="M1147" s="451">
        <f t="shared" si="67"/>
        <v>195.38938734129283</v>
      </c>
      <c r="N1147" s="451">
        <f t="shared" si="66"/>
        <v>195.84620549849788</v>
      </c>
    </row>
    <row r="1148" spans="1:14" ht="25.5">
      <c r="A1148" s="444">
        <v>54420</v>
      </c>
      <c r="B1148" s="52">
        <f>+'2.- Base'!B1148</f>
        <v>1143</v>
      </c>
      <c r="C1148" s="334">
        <f>+'2.- Base'!C1148</f>
        <v>54420</v>
      </c>
      <c r="D1148" s="81" t="str">
        <f>+'2.- Base'!D1148</f>
        <v>Cortocircuito de cuerpos cavernosos con vena safena (operación para priapismo)</v>
      </c>
      <c r="E1148" s="335">
        <f>+'2.- Base'!G1148</f>
        <v>185.60725617283947</v>
      </c>
      <c r="F1148" s="335">
        <f>+'2.- Base'!N1148</f>
        <v>185.60725617283947</v>
      </c>
      <c r="G1148" s="335">
        <f>VLOOKUP(C1148,'2.- Base'!$C$6:$G$2390,5,0)</f>
        <v>185.60725617283947</v>
      </c>
      <c r="H1148" s="335">
        <f>VLOOKUP(C1148,'2.- Base'!J1148:N3543,5,0)</f>
        <v>185.60725617283947</v>
      </c>
      <c r="J1148" s="335">
        <v>19.791493011597652</v>
      </c>
      <c r="K1148" s="335">
        <v>20.64618504765869</v>
      </c>
      <c r="L1148" s="441"/>
      <c r="M1148" s="451">
        <f t="shared" si="67"/>
        <v>205.39874918443712</v>
      </c>
      <c r="N1148" s="451">
        <f t="shared" si="66"/>
        <v>206.25344122049816</v>
      </c>
    </row>
    <row r="1149" spans="1:14" ht="25.5">
      <c r="A1149" s="444">
        <v>54450</v>
      </c>
      <c r="B1149" s="52">
        <f>+'2.- Base'!B1149</f>
        <v>1144</v>
      </c>
      <c r="C1149" s="334">
        <f>+'2.- Base'!C1149</f>
        <v>54450</v>
      </c>
      <c r="D1149" s="81" t="str">
        <f>+'2.- Base'!D1149</f>
        <v>Manipulación de prepucio incluyendo lisis de adherencias prepuciales y estiramiento</v>
      </c>
      <c r="E1149" s="335">
        <f>+'2.- Base'!G1149</f>
        <v>71.933763327721664</v>
      </c>
      <c r="F1149" s="335">
        <f>+'2.- Base'!N1149</f>
        <v>71.933763327721664</v>
      </c>
      <c r="G1149" s="335">
        <f>VLOOKUP(C1149,'2.- Base'!$C$6:$G$2390,5,0)</f>
        <v>71.933763327721664</v>
      </c>
      <c r="H1149" s="335">
        <f>VLOOKUP(C1149,'2.- Base'!J1149:N3544,5,0)</f>
        <v>71.933763327721664</v>
      </c>
      <c r="J1149" s="335">
        <v>4.0786231533157462</v>
      </c>
      <c r="K1149" s="335">
        <v>4.17133381840992</v>
      </c>
      <c r="L1149" s="441"/>
      <c r="M1149" s="451">
        <f t="shared" si="67"/>
        <v>76.01238648103741</v>
      </c>
      <c r="N1149" s="451">
        <f t="shared" si="66"/>
        <v>76.105097146131584</v>
      </c>
    </row>
    <row r="1150" spans="1:14">
      <c r="A1150" s="444">
        <v>54500</v>
      </c>
      <c r="B1150" s="52">
        <f>+'2.- Base'!B1150</f>
        <v>1145</v>
      </c>
      <c r="C1150" s="334">
        <f>+'2.- Base'!C1150</f>
        <v>54500</v>
      </c>
      <c r="D1150" s="81" t="str">
        <f>+'2.- Base'!D1150</f>
        <v>Biopsia de testículos, con aguja</v>
      </c>
      <c r="E1150" s="335">
        <f>+'2.- Base'!G1150</f>
        <v>18.244999095117844</v>
      </c>
      <c r="F1150" s="335">
        <f>+'2.- Base'!N1150</f>
        <v>18.244999095117844</v>
      </c>
      <c r="G1150" s="335">
        <f>VLOOKUP(C1150,'2.- Base'!$C$6:$G$2390,5,0)</f>
        <v>18.244999095117844</v>
      </c>
      <c r="H1150" s="335">
        <f>VLOOKUP(C1150,'2.- Base'!J1150:N3545,5,0)</f>
        <v>18.244999095117844</v>
      </c>
      <c r="J1150" s="335">
        <v>1.2242042079627851</v>
      </c>
      <c r="K1150" s="335">
        <v>1.2819709938330739</v>
      </c>
      <c r="L1150" s="441"/>
      <c r="M1150" s="451">
        <f t="shared" si="67"/>
        <v>19.469203303080629</v>
      </c>
      <c r="N1150" s="451">
        <f t="shared" si="66"/>
        <v>19.526970088950918</v>
      </c>
    </row>
    <row r="1151" spans="1:14">
      <c r="A1151" s="444">
        <v>54505</v>
      </c>
      <c r="B1151" s="52">
        <f>+'2.- Base'!B1151</f>
        <v>1146</v>
      </c>
      <c r="C1151" s="334">
        <f>+'2.- Base'!C1151</f>
        <v>54505</v>
      </c>
      <c r="D1151" s="81" t="str">
        <f>+'2.- Base'!D1151</f>
        <v>Biopsia de testículos, incisional</v>
      </c>
      <c r="E1151" s="335">
        <f>+'2.- Base'!G1151</f>
        <v>18.255428914141415</v>
      </c>
      <c r="F1151" s="335">
        <f>+'2.- Base'!N1151</f>
        <v>18.255428914141415</v>
      </c>
      <c r="G1151" s="335">
        <f>VLOOKUP(C1151,'2.- Base'!$C$6:$G$2390,5,0)</f>
        <v>18.255428914141415</v>
      </c>
      <c r="H1151" s="335">
        <f>VLOOKUP(C1151,'2.- Base'!J1151:N3546,5,0)</f>
        <v>18.255428914141415</v>
      </c>
      <c r="J1151" s="335">
        <v>16.63131500475993</v>
      </c>
      <c r="K1151" s="335">
        <v>17.623158573282563</v>
      </c>
      <c r="L1151" s="441"/>
      <c r="M1151" s="451">
        <f t="shared" si="67"/>
        <v>34.886743918901345</v>
      </c>
      <c r="N1151" s="451">
        <f t="shared" si="66"/>
        <v>35.878587487423978</v>
      </c>
    </row>
    <row r="1152" spans="1:14">
      <c r="A1152" s="444">
        <v>54510</v>
      </c>
      <c r="B1152" s="52">
        <f>+'2.- Base'!B1152</f>
        <v>1147</v>
      </c>
      <c r="C1152" s="334">
        <f>+'2.- Base'!C1152</f>
        <v>54510</v>
      </c>
      <c r="D1152" s="81" t="str">
        <f>+'2.- Base'!D1152</f>
        <v>Excisión de lesión local de testículos</v>
      </c>
      <c r="E1152" s="335">
        <f>+'2.- Base'!G1152</f>
        <v>19.524358733164984</v>
      </c>
      <c r="F1152" s="335">
        <f>+'2.- Base'!N1152</f>
        <v>19.524358733164984</v>
      </c>
      <c r="G1152" s="335">
        <f>VLOOKUP(C1152,'2.- Base'!$C$6:$G$2390,5,0)</f>
        <v>19.524358733164984</v>
      </c>
      <c r="H1152" s="335">
        <f>VLOOKUP(C1152,'2.- Base'!J1152:N3547,5,0)</f>
        <v>19.524358733164984</v>
      </c>
      <c r="J1152" s="335">
        <v>22.69095998812131</v>
      </c>
      <c r="K1152" s="335">
        <v>23.980356627200738</v>
      </c>
      <c r="L1152" s="441"/>
      <c r="M1152" s="451">
        <f t="shared" si="67"/>
        <v>42.215318721286295</v>
      </c>
      <c r="N1152" s="451">
        <f t="shared" si="66"/>
        <v>43.504715360365722</v>
      </c>
    </row>
    <row r="1153" spans="1:14" ht="25.5">
      <c r="A1153" s="444">
        <v>54520</v>
      </c>
      <c r="B1153" s="52">
        <f>+'2.- Base'!B1153</f>
        <v>1148</v>
      </c>
      <c r="C1153" s="334">
        <f>+'2.- Base'!C1153</f>
        <v>54520</v>
      </c>
      <c r="D1153" s="81" t="str">
        <f>+'2.- Base'!D1153</f>
        <v>Orquiectomía simple (incluyendo subcapsular), con o sin prótesis testicular, abordaje escrotal o inguinal</v>
      </c>
      <c r="E1153" s="335">
        <f>+'2.- Base'!G1153</f>
        <v>137.24106341189673</v>
      </c>
      <c r="F1153" s="335">
        <f>+'2.- Base'!N1153</f>
        <v>137.24106341189673</v>
      </c>
      <c r="G1153" s="335">
        <f>VLOOKUP(C1153,'2.- Base'!$C$6:$G$2390,5,0)</f>
        <v>137.24106341189673</v>
      </c>
      <c r="H1153" s="335">
        <f>VLOOKUP(C1153,'2.- Base'!J1153:N3548,5,0)</f>
        <v>137.24106341189673</v>
      </c>
      <c r="J1153" s="335">
        <v>6.1131310922915532</v>
      </c>
      <c r="K1153" s="335">
        <v>6.3603595325426738</v>
      </c>
      <c r="L1153" s="441"/>
      <c r="M1153" s="451">
        <f t="shared" si="67"/>
        <v>143.35419450418829</v>
      </c>
      <c r="N1153" s="451">
        <f t="shared" si="66"/>
        <v>143.60142294443941</v>
      </c>
    </row>
    <row r="1154" spans="1:14">
      <c r="A1154" s="444">
        <v>54525</v>
      </c>
      <c r="B1154" s="52">
        <f>+'2.- Base'!B1154</f>
        <v>1149</v>
      </c>
      <c r="C1154" s="334">
        <f>+'2.- Base'!C1154</f>
        <v>54525</v>
      </c>
      <c r="D1154" s="81" t="str">
        <f>+'2.- Base'!D1154</f>
        <v>Orquiectomía bilateral</v>
      </c>
      <c r="E1154" s="335">
        <f>+'2.- Base'!G1154</f>
        <v>184.14366189674521</v>
      </c>
      <c r="F1154" s="335">
        <f>+'2.- Base'!N1154</f>
        <v>184.14366189674521</v>
      </c>
      <c r="G1154" s="335">
        <f>VLOOKUP(C1154,'2.- Base'!$C$6:$G$2390,5,0)</f>
        <v>184.14366189674521</v>
      </c>
      <c r="H1154" s="335">
        <f>VLOOKUP(C1154,'2.- Base'!J1154:N3549,5,0)</f>
        <v>184.14366189674521</v>
      </c>
      <c r="J1154" s="335">
        <v>7.9092714968328437</v>
      </c>
      <c r="K1154" s="335">
        <v>8.2334650277525441</v>
      </c>
      <c r="L1154" s="441"/>
      <c r="M1154" s="451">
        <f t="shared" si="67"/>
        <v>192.05293339357806</v>
      </c>
      <c r="N1154" s="451">
        <f t="shared" si="66"/>
        <v>192.37712692449776</v>
      </c>
    </row>
    <row r="1155" spans="1:14">
      <c r="A1155" s="444">
        <v>54530</v>
      </c>
      <c r="B1155" s="52">
        <f>+'2.- Base'!B1155</f>
        <v>1150</v>
      </c>
      <c r="C1155" s="334">
        <f>+'2.- Base'!C1155</f>
        <v>54530</v>
      </c>
      <c r="D1155" s="81" t="str">
        <f>+'2.- Base'!D1155</f>
        <v>Orquiectomía radical, por tumor; abordaje inguinal</v>
      </c>
      <c r="E1155" s="335">
        <f>+'2.- Base'!G1155</f>
        <v>267.85747570145901</v>
      </c>
      <c r="F1155" s="335">
        <f>+'2.- Base'!N1155</f>
        <v>267.85747570145901</v>
      </c>
      <c r="G1155" s="335">
        <f>VLOOKUP(C1155,'2.- Base'!$C$6:$G$2390,5,0)</f>
        <v>267.85747570145901</v>
      </c>
      <c r="H1155" s="335">
        <f>VLOOKUP(C1155,'2.- Base'!J1155:N3550,5,0)</f>
        <v>267.85747570145901</v>
      </c>
      <c r="J1155" s="335">
        <v>13.850382254215219</v>
      </c>
      <c r="K1155" s="335">
        <v>14.439825037705646</v>
      </c>
      <c r="L1155" s="441"/>
      <c r="M1155" s="451">
        <f t="shared" si="67"/>
        <v>281.70785795567423</v>
      </c>
      <c r="N1155" s="451">
        <f t="shared" si="66"/>
        <v>282.29730073916465</v>
      </c>
    </row>
    <row r="1156" spans="1:14">
      <c r="A1156" s="444">
        <v>54550</v>
      </c>
      <c r="B1156" s="52">
        <f>+'2.- Base'!B1156</f>
        <v>1151</v>
      </c>
      <c r="C1156" s="334">
        <f>+'2.- Base'!C1156</f>
        <v>54550</v>
      </c>
      <c r="D1156" s="81" t="str">
        <f>+'2.- Base'!D1156</f>
        <v>Exploración de testículos no descendidos (región inguinal o escrotal)</v>
      </c>
      <c r="E1156" s="335">
        <f>+'2.- Base'!G1156</f>
        <v>203.95031141975306</v>
      </c>
      <c r="F1156" s="335">
        <f>+'2.- Base'!N1156</f>
        <v>203.95031141975306</v>
      </c>
      <c r="G1156" s="335">
        <f>VLOOKUP(C1156,'2.- Base'!$C$6:$G$2390,5,0)</f>
        <v>203.95031141975306</v>
      </c>
      <c r="H1156" s="335">
        <f>VLOOKUP(C1156,'2.- Base'!J1156:N3551,5,0)</f>
        <v>203.95031141975306</v>
      </c>
      <c r="J1156" s="335">
        <v>8.8994566230632586</v>
      </c>
      <c r="K1156" s="335">
        <v>9.2678583627447608</v>
      </c>
      <c r="L1156" s="441"/>
      <c r="M1156" s="451">
        <f t="shared" si="67"/>
        <v>212.84976804281632</v>
      </c>
      <c r="N1156" s="451">
        <f t="shared" si="66"/>
        <v>213.21816978249782</v>
      </c>
    </row>
    <row r="1157" spans="1:14" ht="25.5">
      <c r="A1157" s="444">
        <v>54600</v>
      </c>
      <c r="B1157" s="52">
        <f>+'2.- Base'!B1157</f>
        <v>1152</v>
      </c>
      <c r="C1157" s="334">
        <f>+'2.- Base'!C1157</f>
        <v>54600</v>
      </c>
      <c r="D1157" s="81" t="str">
        <f>+'2.- Base'!D1157</f>
        <v>Reducción de torsión de testículos, quirúrgica, con o sin fijación del testículo contralateral</v>
      </c>
      <c r="E1157" s="335">
        <f>+'2.- Base'!G1157</f>
        <v>253.79094427609431</v>
      </c>
      <c r="F1157" s="335">
        <f>+'2.- Base'!N1157</f>
        <v>253.79094427609431</v>
      </c>
      <c r="G1157" s="335">
        <f>VLOOKUP(C1157,'2.- Base'!$C$6:$G$2390,5,0)</f>
        <v>253.79094427609431</v>
      </c>
      <c r="H1157" s="335">
        <f>VLOOKUP(C1157,'2.- Base'!J1157:N3552,5,0)</f>
        <v>253.79094427609431</v>
      </c>
      <c r="J1157" s="335">
        <v>9.8896417492936166</v>
      </c>
      <c r="K1157" s="335">
        <v>10.302251697736949</v>
      </c>
      <c r="L1157" s="441"/>
      <c r="M1157" s="451">
        <f t="shared" si="67"/>
        <v>263.68058602538792</v>
      </c>
      <c r="N1157" s="451">
        <f t="shared" si="66"/>
        <v>264.09319597383126</v>
      </c>
    </row>
    <row r="1158" spans="1:14">
      <c r="A1158" s="444">
        <v>54670</v>
      </c>
      <c r="B1158" s="52">
        <f>+'2.- Base'!B1158</f>
        <v>1153</v>
      </c>
      <c r="C1158" s="334">
        <f>+'2.- Base'!C1158</f>
        <v>54670</v>
      </c>
      <c r="D1158" s="81" t="str">
        <f>+'2.- Base'!D1158</f>
        <v>Sutura o corrección de lesión testicular</v>
      </c>
      <c r="E1158" s="335">
        <f>+'2.- Base'!G1158</f>
        <v>19.55564819023569</v>
      </c>
      <c r="F1158" s="335">
        <f>+'2.- Base'!N1158</f>
        <v>19.55564819023569</v>
      </c>
      <c r="G1158" s="335">
        <f>VLOOKUP(C1158,'2.- Base'!$C$6:$G$2390,5,0)</f>
        <v>19.55564819023569</v>
      </c>
      <c r="H1158" s="335">
        <f>VLOOKUP(C1158,'2.- Base'!J1158:N3553,5,0)</f>
        <v>19.55564819023569</v>
      </c>
      <c r="J1158" s="335">
        <v>38.163441247741176</v>
      </c>
      <c r="K1158" s="335">
        <v>40.345497098490966</v>
      </c>
      <c r="L1158" s="441"/>
      <c r="M1158" s="451">
        <f t="shared" si="67"/>
        <v>57.719089437976862</v>
      </c>
      <c r="N1158" s="451">
        <f t="shared" si="66"/>
        <v>59.901145288726653</v>
      </c>
    </row>
    <row r="1159" spans="1:14">
      <c r="A1159" s="444">
        <v>54690</v>
      </c>
      <c r="B1159" s="52">
        <f>+'2.- Base'!B1159</f>
        <v>1154</v>
      </c>
      <c r="C1159" s="334">
        <f>+'2.- Base'!C1159</f>
        <v>54690</v>
      </c>
      <c r="D1159" s="81" t="str">
        <f>+'2.- Base'!D1159</f>
        <v>Orquiectomía por laparoscopía</v>
      </c>
      <c r="E1159" s="335">
        <f>+'2.- Base'!G1159</f>
        <v>244.33925435606059</v>
      </c>
      <c r="F1159" s="335">
        <f>+'2.- Base'!N1159</f>
        <v>244.33925435606059</v>
      </c>
      <c r="G1159" s="335">
        <f>VLOOKUP(C1159,'2.- Base'!$C$6:$G$2390,5,0)</f>
        <v>244.33925435606059</v>
      </c>
      <c r="H1159" s="335">
        <f>VLOOKUP(C1159,'2.- Base'!J1159:N3554,5,0)</f>
        <v>244.33925435606059</v>
      </c>
      <c r="J1159" s="335">
        <v>8.0624217106322646</v>
      </c>
      <c r="K1159" s="335">
        <v>8.3129348936157044</v>
      </c>
      <c r="L1159" s="441"/>
      <c r="M1159" s="451">
        <f t="shared" si="67"/>
        <v>252.40167606669286</v>
      </c>
      <c r="N1159" s="451">
        <f t="shared" ref="N1159:N1222" si="68">H1159+K1159</f>
        <v>252.6521892496763</v>
      </c>
    </row>
    <row r="1160" spans="1:14" ht="25.5">
      <c r="A1160" s="444">
        <v>54700</v>
      </c>
      <c r="B1160" s="52">
        <f>+'2.- Base'!B1160</f>
        <v>1155</v>
      </c>
      <c r="C1160" s="334">
        <f>+'2.- Base'!C1160</f>
        <v>54700</v>
      </c>
      <c r="D1160" s="81" t="str">
        <f>+'2.- Base'!D1160</f>
        <v>Incisión y drenaje del epidídimo, testículos y/o espacio escrotal (ejm. absceso o hematoma)</v>
      </c>
      <c r="E1160" s="335">
        <f>+'2.- Base'!G1160</f>
        <v>19.503499095117846</v>
      </c>
      <c r="F1160" s="335">
        <f>+'2.- Base'!N1160</f>
        <v>19.503499095117846</v>
      </c>
      <c r="G1160" s="335">
        <f>VLOOKUP(C1160,'2.- Base'!$C$6:$G$2390,5,0)</f>
        <v>19.503499095117846</v>
      </c>
      <c r="H1160" s="335">
        <f>VLOOKUP(C1160,'2.- Base'!J1160:N3555,5,0)</f>
        <v>19.503499095117846</v>
      </c>
      <c r="J1160" s="335">
        <v>1.2242042079627851</v>
      </c>
      <c r="K1160" s="335">
        <v>1.2819709938330739</v>
      </c>
      <c r="L1160" s="441"/>
      <c r="M1160" s="451">
        <f t="shared" si="67"/>
        <v>20.727703303080631</v>
      </c>
      <c r="N1160" s="451">
        <f t="shared" si="68"/>
        <v>20.78547008895092</v>
      </c>
    </row>
    <row r="1161" spans="1:14">
      <c r="A1161" s="444">
        <v>54800</v>
      </c>
      <c r="B1161" s="52">
        <f>+'2.- Base'!B1161</f>
        <v>1156</v>
      </c>
      <c r="C1161" s="334">
        <f>+'2.- Base'!C1161</f>
        <v>54800</v>
      </c>
      <c r="D1161" s="81" t="str">
        <f>+'2.- Base'!D1161</f>
        <v>Biopsia de epidídimo, aguja</v>
      </c>
      <c r="E1161" s="335">
        <f>+'2.- Base'!G1161</f>
        <v>18.244999095117844</v>
      </c>
      <c r="F1161" s="335">
        <f>+'2.- Base'!N1161</f>
        <v>18.244999095117844</v>
      </c>
      <c r="G1161" s="335">
        <f>VLOOKUP(C1161,'2.- Base'!$C$6:$G$2390,5,0)</f>
        <v>18.244999095117844</v>
      </c>
      <c r="H1161" s="335">
        <f>VLOOKUP(C1161,'2.- Base'!J1161:N3556,5,0)</f>
        <v>18.244999095117844</v>
      </c>
      <c r="J1161" s="335">
        <v>1.2242042079627851</v>
      </c>
      <c r="K1161" s="335">
        <v>1.2819709938330739</v>
      </c>
      <c r="L1161" s="441"/>
      <c r="M1161" s="451">
        <f t="shared" si="67"/>
        <v>19.469203303080629</v>
      </c>
      <c r="N1161" s="451">
        <f t="shared" si="68"/>
        <v>19.526970088950918</v>
      </c>
    </row>
    <row r="1162" spans="1:14">
      <c r="A1162" s="444">
        <v>54820</v>
      </c>
      <c r="B1162" s="52">
        <f>+'2.- Base'!B1162</f>
        <v>1157</v>
      </c>
      <c r="C1162" s="334">
        <f>+'2.- Base'!C1162</f>
        <v>54820</v>
      </c>
      <c r="D1162" s="81" t="str">
        <f>+'2.- Base'!D1162</f>
        <v>Exploración de epidídimo, con o sin biopsia</v>
      </c>
      <c r="E1162" s="335">
        <f>+'2.- Base'!G1162</f>
        <v>189.5909471520763</v>
      </c>
      <c r="F1162" s="335">
        <f>+'2.- Base'!N1162</f>
        <v>189.5909471520763</v>
      </c>
      <c r="G1162" s="335">
        <f>VLOOKUP(C1162,'2.- Base'!$C$6:$G$2390,5,0)</f>
        <v>189.5909471520763</v>
      </c>
      <c r="H1162" s="335">
        <f>VLOOKUP(C1162,'2.- Base'!J1162:N3557,5,0)</f>
        <v>189.5909471520763</v>
      </c>
      <c r="J1162" s="335">
        <v>5.0878201734383595</v>
      </c>
      <c r="K1162" s="335">
        <v>5.2886932811424003</v>
      </c>
      <c r="L1162" s="441"/>
      <c r="M1162" s="451">
        <f t="shared" si="67"/>
        <v>194.67876732551466</v>
      </c>
      <c r="N1162" s="451">
        <f t="shared" si="68"/>
        <v>194.8796404332187</v>
      </c>
    </row>
    <row r="1163" spans="1:14">
      <c r="A1163" s="444">
        <v>54830</v>
      </c>
      <c r="B1163" s="52">
        <f>+'2.- Base'!B1163</f>
        <v>1158</v>
      </c>
      <c r="C1163" s="334">
        <f>+'2.- Base'!C1163</f>
        <v>54830</v>
      </c>
      <c r="D1163" s="81" t="str">
        <f>+'2.- Base'!D1163</f>
        <v>Excisión de lesión local de epidídimo</v>
      </c>
      <c r="E1163" s="335">
        <f>+'2.- Base'!G1163</f>
        <v>186.11614755892256</v>
      </c>
      <c r="F1163" s="335">
        <f>+'2.- Base'!N1163</f>
        <v>186.11614755892256</v>
      </c>
      <c r="G1163" s="335">
        <f>VLOOKUP(C1163,'2.- Base'!$C$6:$G$2390,5,0)</f>
        <v>186.11614755892256</v>
      </c>
      <c r="H1163" s="335">
        <f>VLOOKUP(C1163,'2.- Base'!J1163:N3558,5,0)</f>
        <v>186.11614755892256</v>
      </c>
      <c r="J1163" s="335">
        <v>3.921964510068392</v>
      </c>
      <c r="K1163" s="335">
        <v>4.0764822852253531</v>
      </c>
      <c r="L1163" s="441"/>
      <c r="M1163" s="451">
        <f t="shared" si="67"/>
        <v>190.03811206899096</v>
      </c>
      <c r="N1163" s="451">
        <f t="shared" si="68"/>
        <v>190.19262984414792</v>
      </c>
    </row>
    <row r="1164" spans="1:14">
      <c r="A1164" s="444">
        <v>54860</v>
      </c>
      <c r="B1164" s="52">
        <f>+'2.- Base'!B1164</f>
        <v>1159</v>
      </c>
      <c r="C1164" s="334">
        <f>+'2.- Base'!C1164</f>
        <v>54860</v>
      </c>
      <c r="D1164" s="81" t="str">
        <f>+'2.- Base'!D1164</f>
        <v>Epididimectomía; unilateral</v>
      </c>
      <c r="E1164" s="335">
        <f>+'2.- Base'!G1164</f>
        <v>119.36119633838383</v>
      </c>
      <c r="F1164" s="335">
        <f>+'2.- Base'!N1164</f>
        <v>119.36119633838383</v>
      </c>
      <c r="G1164" s="335">
        <f>VLOOKUP(C1164,'2.- Base'!$C$6:$G$2390,5,0)</f>
        <v>119.36119633838383</v>
      </c>
      <c r="H1164" s="335">
        <f>VLOOKUP(C1164,'2.- Base'!J1164:N3559,5,0)</f>
        <v>119.36119633838383</v>
      </c>
      <c r="J1164" s="335">
        <v>7.1384420111447753</v>
      </c>
      <c r="K1164" s="335">
        <v>7.4320257839429473</v>
      </c>
      <c r="L1164" s="441"/>
      <c r="M1164" s="451">
        <f t="shared" si="67"/>
        <v>126.49963834952861</v>
      </c>
      <c r="N1164" s="451">
        <f t="shared" si="68"/>
        <v>126.79322212232678</v>
      </c>
    </row>
    <row r="1165" spans="1:14">
      <c r="A1165" s="444">
        <v>54861</v>
      </c>
      <c r="B1165" s="52">
        <f>+'2.- Base'!B1165</f>
        <v>1160</v>
      </c>
      <c r="C1165" s="334">
        <f>+'2.- Base'!C1165</f>
        <v>54861</v>
      </c>
      <c r="D1165" s="81" t="str">
        <f>+'2.- Base'!D1165</f>
        <v>Epididimectomía bilateral</v>
      </c>
      <c r="E1165" s="335">
        <f>+'2.- Base'!G1165</f>
        <v>137.56159511784512</v>
      </c>
      <c r="F1165" s="335">
        <f>+'2.- Base'!N1165</f>
        <v>137.56159511784512</v>
      </c>
      <c r="G1165" s="335">
        <f>VLOOKUP(C1165,'2.- Base'!$C$6:$G$2390,5,0)</f>
        <v>137.56159511784512</v>
      </c>
      <c r="H1165" s="335">
        <f>VLOOKUP(C1165,'2.- Base'!J1165:N3560,5,0)</f>
        <v>137.56159511784512</v>
      </c>
      <c r="J1165" s="335">
        <v>10.214374767704356</v>
      </c>
      <c r="K1165" s="335">
        <v>10.647024538143796</v>
      </c>
      <c r="L1165" s="441"/>
      <c r="M1165" s="451">
        <f t="shared" si="67"/>
        <v>147.77596988554947</v>
      </c>
      <c r="N1165" s="451">
        <f t="shared" si="68"/>
        <v>148.20861965598891</v>
      </c>
    </row>
    <row r="1166" spans="1:14" ht="25.5">
      <c r="A1166" s="444">
        <v>54900</v>
      </c>
      <c r="B1166" s="52">
        <f>+'2.- Base'!B1166</f>
        <v>1161</v>
      </c>
      <c r="C1166" s="334">
        <f>+'2.- Base'!C1166</f>
        <v>54900</v>
      </c>
      <c r="D1166" s="81" t="str">
        <f>+'2.- Base'!D1166</f>
        <v>Epididimovasostomía, anastomosis del epidídimo a vasos deferentes; unilateral</v>
      </c>
      <c r="E1166" s="335">
        <f>+'2.- Base'!G1166</f>
        <v>268.24984760381597</v>
      </c>
      <c r="F1166" s="335">
        <f>+'2.- Base'!N1166</f>
        <v>268.24984760381597</v>
      </c>
      <c r="G1166" s="335">
        <f>VLOOKUP(C1166,'2.- Base'!$C$6:$G$2390,5,0)</f>
        <v>268.24984760381597</v>
      </c>
      <c r="H1166" s="335">
        <f>VLOOKUP(C1166,'2.- Base'!J1166:N3561,5,0)</f>
        <v>268.24984760381597</v>
      </c>
      <c r="J1166" s="335">
        <v>15.658508431964435</v>
      </c>
      <c r="K1166" s="335">
        <v>16.324325386681721</v>
      </c>
      <c r="L1166" s="441"/>
      <c r="M1166" s="451">
        <f t="shared" si="67"/>
        <v>283.9083560357804</v>
      </c>
      <c r="N1166" s="451">
        <f t="shared" si="68"/>
        <v>284.57417299049769</v>
      </c>
    </row>
    <row r="1167" spans="1:14" ht="25.5">
      <c r="A1167" s="444">
        <v>55000</v>
      </c>
      <c r="B1167" s="52">
        <f>+'2.- Base'!B1167</f>
        <v>1162</v>
      </c>
      <c r="C1167" s="334">
        <f>+'2.- Base'!C1167</f>
        <v>55000</v>
      </c>
      <c r="D1167" s="81" t="str">
        <f>+'2.- Base'!D1167</f>
        <v>Punción aspirativa de hidrocele, túnica vaginal del testículo, con o sin inyección de medicamentos</v>
      </c>
      <c r="E1167" s="335">
        <f>+'2.- Base'!G1167</f>
        <v>18.244999095117844</v>
      </c>
      <c r="F1167" s="335">
        <f>+'2.- Base'!N1167</f>
        <v>18.244999095117844</v>
      </c>
      <c r="G1167" s="335">
        <f>VLOOKUP(C1167,'2.- Base'!$C$6:$G$2390,5,0)</f>
        <v>18.244999095117844</v>
      </c>
      <c r="H1167" s="335">
        <f>VLOOKUP(C1167,'2.- Base'!J1167:N3562,5,0)</f>
        <v>18.244999095117844</v>
      </c>
      <c r="J1167" s="335">
        <v>1.2242042079627851</v>
      </c>
      <c r="K1167" s="335">
        <v>1.2819709938330739</v>
      </c>
      <c r="L1167" s="441"/>
      <c r="M1167" s="451">
        <f t="shared" si="67"/>
        <v>19.469203303080629</v>
      </c>
      <c r="N1167" s="451">
        <f t="shared" si="68"/>
        <v>19.526970088950918</v>
      </c>
    </row>
    <row r="1168" spans="1:14">
      <c r="A1168" s="444">
        <v>55040</v>
      </c>
      <c r="B1168" s="52">
        <f>+'2.- Base'!B1168</f>
        <v>1163</v>
      </c>
      <c r="C1168" s="334">
        <f>+'2.- Base'!C1168</f>
        <v>55040</v>
      </c>
      <c r="D1168" s="81" t="str">
        <f>+'2.- Base'!D1168</f>
        <v>Excisión de hidrocele unilateral</v>
      </c>
      <c r="E1168" s="335">
        <f>+'2.- Base'!G1168</f>
        <v>119.44132926487093</v>
      </c>
      <c r="F1168" s="335">
        <f>+'2.- Base'!N1168</f>
        <v>119.44132926487093</v>
      </c>
      <c r="G1168" s="335">
        <f>VLOOKUP(C1168,'2.- Base'!$C$6:$G$2390,5,0)</f>
        <v>119.44132926487093</v>
      </c>
      <c r="H1168" s="335">
        <f>VLOOKUP(C1168,'2.- Base'!J1168:N3563,5,0)</f>
        <v>119.44132926487093</v>
      </c>
      <c r="J1168" s="335">
        <v>8.1637529299979548</v>
      </c>
      <c r="K1168" s="335">
        <v>8.5036920353432208</v>
      </c>
      <c r="L1168" s="441"/>
      <c r="M1168" s="451">
        <f t="shared" si="67"/>
        <v>127.60508219486888</v>
      </c>
      <c r="N1168" s="451">
        <f t="shared" si="68"/>
        <v>127.94502130021415</v>
      </c>
    </row>
    <row r="1169" spans="1:14" ht="25.5">
      <c r="A1169" s="444">
        <v>55060</v>
      </c>
      <c r="B1169" s="52">
        <f>+'2.- Base'!B1169</f>
        <v>1164</v>
      </c>
      <c r="C1169" s="334">
        <f>+'2.- Base'!C1169</f>
        <v>55060</v>
      </c>
      <c r="D1169" s="81" t="str">
        <f>+'2.- Base'!D1169</f>
        <v>Corrección de hidrocele, túnica vaginal del testículo (procedimiento de Bottle)</v>
      </c>
      <c r="E1169" s="335">
        <f>+'2.- Base'!G1169</f>
        <v>137.40132926487092</v>
      </c>
      <c r="F1169" s="335">
        <f>+'2.- Base'!N1169</f>
        <v>137.40132926487092</v>
      </c>
      <c r="G1169" s="335">
        <f>VLOOKUP(C1169,'2.- Base'!$C$6:$G$2390,5,0)</f>
        <v>137.40132926487092</v>
      </c>
      <c r="H1169" s="335">
        <f>VLOOKUP(C1169,'2.- Base'!J1169:N3564,5,0)</f>
        <v>137.40132926487092</v>
      </c>
      <c r="J1169" s="335">
        <v>8.1637529299979406</v>
      </c>
      <c r="K1169" s="335">
        <v>8.5036920353432492</v>
      </c>
      <c r="L1169" s="441"/>
      <c r="M1169" s="451">
        <f t="shared" si="67"/>
        <v>145.56508219486886</v>
      </c>
      <c r="N1169" s="451">
        <f t="shared" si="68"/>
        <v>145.90502130021417</v>
      </c>
    </row>
    <row r="1170" spans="1:14">
      <c r="A1170" s="444">
        <v>55100</v>
      </c>
      <c r="B1170" s="52">
        <f>+'2.- Base'!B1170</f>
        <v>1165</v>
      </c>
      <c r="C1170" s="334">
        <f>+'2.- Base'!C1170</f>
        <v>55100</v>
      </c>
      <c r="D1170" s="81" t="str">
        <f>+'2.- Base'!D1170</f>
        <v>Drenaje de absceso de la pared escrotal</v>
      </c>
      <c r="E1170" s="335">
        <f>+'2.- Base'!G1170</f>
        <v>89.771999095117835</v>
      </c>
      <c r="F1170" s="335">
        <f>+'2.- Base'!N1170</f>
        <v>89.771999095117835</v>
      </c>
      <c r="G1170" s="335">
        <f>VLOOKUP(C1170,'2.- Base'!$C$6:$G$2390,5,0)</f>
        <v>89.771999095117835</v>
      </c>
      <c r="H1170" s="335">
        <f>VLOOKUP(C1170,'2.- Base'!J1170:N3565,5,0)</f>
        <v>89.771999095117835</v>
      </c>
      <c r="J1170" s="335">
        <v>1.2242042079627709</v>
      </c>
      <c r="K1170" s="335">
        <v>1.2819709938330845</v>
      </c>
      <c r="L1170" s="441"/>
      <c r="M1170" s="451">
        <f t="shared" si="67"/>
        <v>90.996203303080605</v>
      </c>
      <c r="N1170" s="451">
        <f t="shared" si="68"/>
        <v>91.053970088950919</v>
      </c>
    </row>
    <row r="1171" spans="1:14">
      <c r="A1171" s="444">
        <v>55120</v>
      </c>
      <c r="B1171" s="52">
        <f>+'2.- Base'!B1171</f>
        <v>1166</v>
      </c>
      <c r="C1171" s="334">
        <f>+'2.- Base'!C1171</f>
        <v>55120</v>
      </c>
      <c r="D1171" s="81" t="str">
        <f>+'2.- Base'!D1171</f>
        <v>Extirpación de cuerpo extraño del escroto</v>
      </c>
      <c r="E1171" s="335">
        <f>+'2.- Base'!G1171</f>
        <v>3.0032885521885522</v>
      </c>
      <c r="F1171" s="335">
        <f>+'2.- Base'!N1171</f>
        <v>3.0032885521885522</v>
      </c>
      <c r="G1171" s="335">
        <f>VLOOKUP(C1171,'2.- Base'!$C$6:$G$2390,5,0)</f>
        <v>3.0032885521885522</v>
      </c>
      <c r="H1171" s="335">
        <f>VLOOKUP(C1171,'2.- Base'!J1171:N3566,5,0)</f>
        <v>3.0032885521885522</v>
      </c>
      <c r="J1171" s="335">
        <v>27.848453741327944</v>
      </c>
      <c r="K1171" s="335">
        <v>29.435403450964152</v>
      </c>
      <c r="L1171" s="441"/>
      <c r="M1171" s="451">
        <f t="shared" si="67"/>
        <v>30.851742293516494</v>
      </c>
      <c r="N1171" s="451">
        <f t="shared" si="68"/>
        <v>32.438692003152703</v>
      </c>
    </row>
    <row r="1172" spans="1:14">
      <c r="A1172" s="444">
        <v>55150</v>
      </c>
      <c r="B1172" s="52">
        <f>+'2.- Base'!B1172</f>
        <v>1167</v>
      </c>
      <c r="C1172" s="334">
        <f>+'2.- Base'!C1172</f>
        <v>55150</v>
      </c>
      <c r="D1172" s="81" t="str">
        <f>+'2.- Base'!D1172</f>
        <v>Resección de escroto</v>
      </c>
      <c r="E1172" s="335">
        <f>+'2.- Base'!G1172</f>
        <v>183.9657280443322</v>
      </c>
      <c r="F1172" s="335">
        <f>+'2.- Base'!N1172</f>
        <v>183.9657280443322</v>
      </c>
      <c r="G1172" s="335">
        <f>VLOOKUP(C1172,'2.- Base'!$C$6:$G$2390,5,0)</f>
        <v>183.9657280443322</v>
      </c>
      <c r="H1172" s="335">
        <f>VLOOKUP(C1172,'2.- Base'!J1172:N3567,5,0)</f>
        <v>183.9657280443322</v>
      </c>
      <c r="J1172" s="335">
        <v>11.239685686557578</v>
      </c>
      <c r="K1172" s="335">
        <v>11.718690789544098</v>
      </c>
      <c r="L1172" s="441"/>
      <c r="M1172" s="451">
        <f t="shared" si="67"/>
        <v>195.20541373088977</v>
      </c>
      <c r="N1172" s="451">
        <f t="shared" si="68"/>
        <v>195.68441883387629</v>
      </c>
    </row>
    <row r="1173" spans="1:14">
      <c r="A1173" s="444">
        <v>55175</v>
      </c>
      <c r="B1173" s="52">
        <f>+'2.- Base'!B1173</f>
        <v>1168</v>
      </c>
      <c r="C1173" s="334">
        <f>+'2.- Base'!C1173</f>
        <v>55175</v>
      </c>
      <c r="D1173" s="81" t="str">
        <f>+'2.- Base'!D1173</f>
        <v>Escrotoplastía</v>
      </c>
      <c r="E1173" s="335">
        <f>+'2.- Base'!G1173</f>
        <v>184.44652560325474</v>
      </c>
      <c r="F1173" s="335">
        <f>+'2.- Base'!N1173</f>
        <v>184.44652560325474</v>
      </c>
      <c r="G1173" s="335">
        <f>VLOOKUP(C1173,'2.- Base'!$C$6:$G$2390,5,0)</f>
        <v>184.44652560325474</v>
      </c>
      <c r="H1173" s="335">
        <f>VLOOKUP(C1173,'2.- Base'!J1173:N3568,5,0)</f>
        <v>184.44652560325474</v>
      </c>
      <c r="J1173" s="335">
        <v>17.110461710643222</v>
      </c>
      <c r="K1173" s="335">
        <v>17.86759880891222</v>
      </c>
      <c r="L1173" s="441"/>
      <c r="M1173" s="451">
        <f t="shared" si="67"/>
        <v>201.55698731389796</v>
      </c>
      <c r="N1173" s="451">
        <f t="shared" si="68"/>
        <v>202.31412441216696</v>
      </c>
    </row>
    <row r="1174" spans="1:14">
      <c r="A1174" s="444">
        <v>55250</v>
      </c>
      <c r="B1174" s="52">
        <f>+'2.- Base'!B1174</f>
        <v>1169</v>
      </c>
      <c r="C1174" s="334">
        <f>+'2.- Base'!C1174</f>
        <v>55250</v>
      </c>
      <c r="D1174" s="81" t="str">
        <f>+'2.- Base'!D1174</f>
        <v>Vasectomía, incluye exámenes de semen posteriores</v>
      </c>
      <c r="E1174" s="335">
        <f>+'2.- Base'!G1174</f>
        <v>137.40132926487092</v>
      </c>
      <c r="F1174" s="335">
        <f>+'2.- Base'!N1174</f>
        <v>137.40132926487092</v>
      </c>
      <c r="G1174" s="335">
        <f>VLOOKUP(C1174,'2.- Base'!$C$6:$G$2390,5,0)</f>
        <v>137.40132926487092</v>
      </c>
      <c r="H1174" s="335">
        <f>VLOOKUP(C1174,'2.- Base'!J1174:N3569,5,0)</f>
        <v>137.40132926487092</v>
      </c>
      <c r="J1174" s="335">
        <v>8.1637529299979406</v>
      </c>
      <c r="K1174" s="335">
        <v>8.5036920353432492</v>
      </c>
      <c r="L1174" s="441"/>
      <c r="M1174" s="451">
        <f t="shared" si="67"/>
        <v>145.56508219486886</v>
      </c>
      <c r="N1174" s="451">
        <f t="shared" si="68"/>
        <v>145.90502130021417</v>
      </c>
    </row>
    <row r="1175" spans="1:14">
      <c r="A1175" s="444">
        <v>55251</v>
      </c>
      <c r="B1175" s="52">
        <f>+'2.- Base'!B1175</f>
        <v>1170</v>
      </c>
      <c r="C1175" s="334">
        <f>+'2.- Base'!C1175</f>
        <v>55251</v>
      </c>
      <c r="D1175" s="81" t="str">
        <f>+'2.- Base'!D1175</f>
        <v>Vasectomía por vía laparoscópica</v>
      </c>
      <c r="E1175" s="335">
        <f>+'2.- Base'!G1175</f>
        <v>138.30792561026936</v>
      </c>
      <c r="F1175" s="335">
        <f>+'2.- Base'!N1175</f>
        <v>138.30792561026936</v>
      </c>
      <c r="G1175" s="335">
        <f>VLOOKUP(C1175,'2.- Base'!$C$6:$G$2390,5,0)</f>
        <v>138.30792561026936</v>
      </c>
      <c r="H1175" s="335">
        <f>VLOOKUP(C1175,'2.- Base'!J1175:N3570,5,0)</f>
        <v>138.30792561026936</v>
      </c>
      <c r="J1175" s="335">
        <v>4.9714677346622125</v>
      </c>
      <c r="K1175" s="335">
        <v>5.0641783997563721</v>
      </c>
      <c r="L1175" s="441"/>
      <c r="M1175" s="451">
        <f t="shared" si="67"/>
        <v>143.27939334493158</v>
      </c>
      <c r="N1175" s="451">
        <f t="shared" si="68"/>
        <v>143.37210401002574</v>
      </c>
    </row>
    <row r="1176" spans="1:14">
      <c r="A1176" s="444">
        <v>55400</v>
      </c>
      <c r="B1176" s="52">
        <f>+'2.- Base'!B1176</f>
        <v>1171</v>
      </c>
      <c r="C1176" s="334">
        <f>+'2.- Base'!C1176</f>
        <v>55400</v>
      </c>
      <c r="D1176" s="81" t="str">
        <f>+'2.- Base'!D1176</f>
        <v>Vasovasostomía, vasovasorrafia</v>
      </c>
      <c r="E1176" s="335">
        <f>+'2.- Base'!G1176</f>
        <v>268.61574617283952</v>
      </c>
      <c r="F1176" s="335">
        <f>+'2.- Base'!N1176</f>
        <v>268.61574617283952</v>
      </c>
      <c r="G1176" s="335">
        <f>VLOOKUP(C1176,'2.- Base'!$C$6:$G$2390,5,0)</f>
        <v>268.61574617283952</v>
      </c>
      <c r="H1176" s="335">
        <f>VLOOKUP(C1176,'2.- Base'!J1176:N3571,5,0)</f>
        <v>268.61574617283952</v>
      </c>
      <c r="J1176" s="335">
        <v>18.707229082119682</v>
      </c>
      <c r="K1176" s="335">
        <v>19.495338946887102</v>
      </c>
      <c r="L1176" s="441"/>
      <c r="M1176" s="451">
        <f t="shared" si="67"/>
        <v>287.3229752549592</v>
      </c>
      <c r="N1176" s="451">
        <f t="shared" si="68"/>
        <v>288.11108511972662</v>
      </c>
    </row>
    <row r="1177" spans="1:14">
      <c r="A1177" s="444">
        <v>55450</v>
      </c>
      <c r="B1177" s="52">
        <f>+'2.- Base'!B1177</f>
        <v>1172</v>
      </c>
      <c r="C1177" s="334">
        <f>+'2.- Base'!C1177</f>
        <v>55450</v>
      </c>
      <c r="D1177" s="81" t="str">
        <f>+'2.- Base'!D1177</f>
        <v>Ligadura (percutánea) de vasos deferentes, unilateral o bilateral</v>
      </c>
      <c r="E1177" s="335">
        <f>+'2.- Base'!G1177</f>
        <v>119.44132926487093</v>
      </c>
      <c r="F1177" s="335">
        <f>+'2.- Base'!N1177</f>
        <v>119.44132926487093</v>
      </c>
      <c r="G1177" s="335">
        <f>VLOOKUP(C1177,'2.- Base'!$C$6:$G$2390,5,0)</f>
        <v>119.44132926487093</v>
      </c>
      <c r="H1177" s="335">
        <f>VLOOKUP(C1177,'2.- Base'!J1177:N3572,5,0)</f>
        <v>119.44132926487093</v>
      </c>
      <c r="J1177" s="335">
        <v>8.1637529299979548</v>
      </c>
      <c r="K1177" s="335">
        <v>8.5036920353432208</v>
      </c>
      <c r="L1177" s="441"/>
      <c r="M1177" s="451">
        <f t="shared" si="67"/>
        <v>127.60508219486888</v>
      </c>
      <c r="N1177" s="451">
        <f t="shared" si="68"/>
        <v>127.94502130021415</v>
      </c>
    </row>
    <row r="1178" spans="1:14">
      <c r="A1178" s="444">
        <v>55500</v>
      </c>
      <c r="B1178" s="52">
        <f>+'2.- Base'!B1178</f>
        <v>1173</v>
      </c>
      <c r="C1178" s="334">
        <f>+'2.- Base'!C1178</f>
        <v>55500</v>
      </c>
      <c r="D1178" s="81" t="str">
        <f>+'2.- Base'!D1178</f>
        <v>Excisión de hidrocele o lesión de cordón espermático</v>
      </c>
      <c r="E1178" s="335">
        <f>+'2.- Base'!G1178</f>
        <v>119.20093048540966</v>
      </c>
      <c r="F1178" s="335">
        <f>+'2.- Base'!N1178</f>
        <v>119.20093048540966</v>
      </c>
      <c r="G1178" s="335">
        <f>VLOOKUP(C1178,'2.- Base'!$C$6:$G$2390,5,0)</f>
        <v>119.20093048540966</v>
      </c>
      <c r="H1178" s="335">
        <f>VLOOKUP(C1178,'2.- Base'!J1178:N3573,5,0)</f>
        <v>119.20093048540966</v>
      </c>
      <c r="J1178" s="335">
        <v>6.6899735534680644</v>
      </c>
      <c r="K1178" s="335">
        <v>6.9835573262662649</v>
      </c>
      <c r="L1178" s="441"/>
      <c r="M1178" s="451">
        <f t="shared" si="67"/>
        <v>125.89090403887772</v>
      </c>
      <c r="N1178" s="451">
        <f t="shared" si="68"/>
        <v>126.18448781167592</v>
      </c>
    </row>
    <row r="1179" spans="1:14" ht="25.5">
      <c r="A1179" s="444">
        <v>55530</v>
      </c>
      <c r="B1179" s="52">
        <f>+'2.- Base'!B1179</f>
        <v>1174</v>
      </c>
      <c r="C1179" s="334">
        <f>+'2.- Base'!C1179</f>
        <v>55530</v>
      </c>
      <c r="D1179" s="81" t="str">
        <f>+'2.- Base'!D1179</f>
        <v>Excisión de varicocele o ligadura de venas espermáticas debido a varicocele</v>
      </c>
      <c r="E1179" s="335">
        <f>+'2.- Base'!G1179</f>
        <v>193.06574674523009</v>
      </c>
      <c r="F1179" s="335">
        <f>+'2.- Base'!N1179</f>
        <v>193.06574674523009</v>
      </c>
      <c r="G1179" s="335">
        <f>VLOOKUP(C1179,'2.- Base'!$C$6:$G$2390,5,0)</f>
        <v>193.06574674523009</v>
      </c>
      <c r="H1179" s="335">
        <f>VLOOKUP(C1179,'2.- Base'!J1179:N3574,5,0)</f>
        <v>193.06574674523009</v>
      </c>
      <c r="J1179" s="335">
        <v>6.1131310922915532</v>
      </c>
      <c r="K1179" s="335">
        <v>6.3603595325426738</v>
      </c>
      <c r="L1179" s="441"/>
      <c r="M1179" s="451">
        <f t="shared" si="67"/>
        <v>199.17887783752164</v>
      </c>
      <c r="N1179" s="451">
        <f t="shared" si="68"/>
        <v>199.42610627777276</v>
      </c>
    </row>
    <row r="1180" spans="1:14">
      <c r="A1180" s="444">
        <v>55550</v>
      </c>
      <c r="B1180" s="52">
        <f>+'2.- Base'!B1180</f>
        <v>1175</v>
      </c>
      <c r="C1180" s="334">
        <f>+'2.- Base'!C1180</f>
        <v>55550</v>
      </c>
      <c r="D1180" s="81" t="str">
        <f>+'2.- Base'!D1180</f>
        <v>Tratamiento de varicocele por laparoscopía</v>
      </c>
      <c r="E1180" s="335">
        <f>+'2.- Base'!G1180</f>
        <v>190.73794227693602</v>
      </c>
      <c r="F1180" s="335">
        <f>+'2.- Base'!N1180</f>
        <v>190.73794227693602</v>
      </c>
      <c r="G1180" s="335">
        <f>VLOOKUP(C1180,'2.- Base'!$C$6:$G$2390,5,0)</f>
        <v>190.73794227693602</v>
      </c>
      <c r="H1180" s="335">
        <f>VLOOKUP(C1180,'2.- Base'!J1180:N3575,5,0)</f>
        <v>190.73794227693602</v>
      </c>
      <c r="J1180" s="335">
        <v>6.3775794885903849</v>
      </c>
      <c r="K1180" s="335">
        <v>6.578452596294369</v>
      </c>
      <c r="L1180" s="441"/>
      <c r="M1180" s="451">
        <f t="shared" si="67"/>
        <v>197.11552176552641</v>
      </c>
      <c r="N1180" s="451">
        <f t="shared" si="68"/>
        <v>197.31639487323039</v>
      </c>
    </row>
    <row r="1181" spans="1:14">
      <c r="A1181" s="444">
        <v>55600</v>
      </c>
      <c r="B1181" s="52">
        <f>+'2.- Base'!B1181</f>
        <v>1176</v>
      </c>
      <c r="C1181" s="334">
        <f>+'2.- Base'!C1181</f>
        <v>55600</v>
      </c>
      <c r="D1181" s="81" t="str">
        <f>+'2.- Base'!D1181</f>
        <v>Vesiculotomía</v>
      </c>
      <c r="E1181" s="335">
        <f>+'2.- Base'!G1181</f>
        <v>184.50956046576877</v>
      </c>
      <c r="F1181" s="335">
        <f>+'2.- Base'!N1181</f>
        <v>184.50956046576877</v>
      </c>
      <c r="G1181" s="335">
        <f>VLOOKUP(C1181,'2.- Base'!$C$6:$G$2390,5,0)</f>
        <v>184.50956046576877</v>
      </c>
      <c r="H1181" s="335">
        <f>VLOOKUP(C1181,'2.- Base'!J1181:N3576,5,0)</f>
        <v>184.50956046576877</v>
      </c>
      <c r="J1181" s="335">
        <v>10.87982687552406</v>
      </c>
      <c r="K1181" s="335">
        <v>11.336645032729109</v>
      </c>
      <c r="L1181" s="441"/>
      <c r="M1181" s="451">
        <f t="shared" si="67"/>
        <v>195.38938734129283</v>
      </c>
      <c r="N1181" s="451">
        <f t="shared" si="68"/>
        <v>195.84620549849788</v>
      </c>
    </row>
    <row r="1182" spans="1:14">
      <c r="A1182" s="444">
        <v>55650</v>
      </c>
      <c r="B1182" s="52">
        <f>+'2.- Base'!B1182</f>
        <v>1177</v>
      </c>
      <c r="C1182" s="334">
        <f>+'2.- Base'!C1182</f>
        <v>55650</v>
      </c>
      <c r="D1182" s="81" t="str">
        <f>+'2.- Base'!D1182</f>
        <v>Vesiculectomía, cualquier abordaje</v>
      </c>
      <c r="E1182" s="335">
        <f>+'2.- Base'!G1182</f>
        <v>184.87545903479236</v>
      </c>
      <c r="F1182" s="335">
        <f>+'2.- Base'!N1182</f>
        <v>184.87545903479236</v>
      </c>
      <c r="G1182" s="335">
        <f>VLOOKUP(C1182,'2.- Base'!$C$6:$G$2390,5,0)</f>
        <v>184.87545903479236</v>
      </c>
      <c r="H1182" s="335">
        <f>VLOOKUP(C1182,'2.- Base'!J1182:N3577,5,0)</f>
        <v>184.87545903479236</v>
      </c>
      <c r="J1182" s="335">
        <v>13.850382254215219</v>
      </c>
      <c r="K1182" s="335">
        <v>14.439825037705617</v>
      </c>
      <c r="L1182" s="441"/>
      <c r="M1182" s="451">
        <f t="shared" si="67"/>
        <v>198.72584128900758</v>
      </c>
      <c r="N1182" s="451">
        <f t="shared" si="68"/>
        <v>199.31528407249797</v>
      </c>
    </row>
    <row r="1183" spans="1:14">
      <c r="A1183" s="444">
        <v>55700</v>
      </c>
      <c r="B1183" s="52">
        <f>+'2.- Base'!B1183</f>
        <v>1178</v>
      </c>
      <c r="C1183" s="334">
        <f>+'2.- Base'!C1183</f>
        <v>55700</v>
      </c>
      <c r="D1183" s="81" t="str">
        <f>+'2.- Base'!D1183</f>
        <v>Biopsia de próstata; con aguja o en sacabocado; una sola o varias</v>
      </c>
      <c r="E1183" s="335">
        <f>+'2.- Base'!G1183</f>
        <v>18.244999095117844</v>
      </c>
      <c r="F1183" s="335">
        <f>+'2.- Base'!N1183</f>
        <v>18.244999095117844</v>
      </c>
      <c r="G1183" s="335">
        <f>VLOOKUP(C1183,'2.- Base'!$C$6:$G$2390,5,0)</f>
        <v>18.244999095117844</v>
      </c>
      <c r="H1183" s="335">
        <f>VLOOKUP(C1183,'2.- Base'!J1183:N3578,5,0)</f>
        <v>18.244999095117844</v>
      </c>
      <c r="J1183" s="335">
        <v>1.2242042079627851</v>
      </c>
      <c r="K1183" s="335">
        <v>1.2819709938330739</v>
      </c>
      <c r="L1183" s="441"/>
      <c r="M1183" s="451">
        <f t="shared" si="67"/>
        <v>19.469203303080629</v>
      </c>
      <c r="N1183" s="451">
        <f t="shared" si="68"/>
        <v>19.526970088950918</v>
      </c>
    </row>
    <row r="1184" spans="1:14">
      <c r="A1184" s="444">
        <v>55720</v>
      </c>
      <c r="B1184" s="52">
        <f>+'2.- Base'!B1184</f>
        <v>1179</v>
      </c>
      <c r="C1184" s="334">
        <f>+'2.- Base'!C1184</f>
        <v>55720</v>
      </c>
      <c r="D1184" s="81" t="str">
        <f>+'2.- Base'!D1184</f>
        <v>Prostatotomía, drenaje externo de absceso prostático</v>
      </c>
      <c r="E1184" s="335">
        <f>+'2.- Base'!G1184</f>
        <v>165.93972951739619</v>
      </c>
      <c r="F1184" s="335">
        <f>+'2.- Base'!N1184</f>
        <v>165.93972951739619</v>
      </c>
      <c r="G1184" s="335">
        <f>VLOOKUP(C1184,'2.- Base'!$C$6:$G$2390,5,0)</f>
        <v>165.93972951739619</v>
      </c>
      <c r="H1184" s="335">
        <f>VLOOKUP(C1184,'2.- Base'!J1184:N3579,5,0)</f>
        <v>165.93972951739619</v>
      </c>
      <c r="J1184" s="335">
        <v>5.9289012443720424</v>
      </c>
      <c r="K1184" s="335">
        <v>6.1646783577681958</v>
      </c>
      <c r="L1184" s="441"/>
      <c r="M1184" s="451">
        <f t="shared" ref="M1184:M1194" si="69">G1184+J1184</f>
        <v>171.86863076176823</v>
      </c>
      <c r="N1184" s="451">
        <f t="shared" si="68"/>
        <v>172.10440787516438</v>
      </c>
    </row>
    <row r="1185" spans="1:14">
      <c r="A1185" s="444">
        <v>55801</v>
      </c>
      <c r="B1185" s="52">
        <f>+'2.- Base'!B1185</f>
        <v>1180</v>
      </c>
      <c r="C1185" s="334">
        <f>+'2.- Base'!C1185</f>
        <v>55801</v>
      </c>
      <c r="D1185" s="81" t="str">
        <f>+'2.- Base'!D1185</f>
        <v>Prostatectomía perineal radical</v>
      </c>
      <c r="E1185" s="335">
        <f>+'2.- Base'!G1185</f>
        <v>353.67586427048263</v>
      </c>
      <c r="F1185" s="335">
        <f>+'2.- Base'!N1185</f>
        <v>353.67586427048263</v>
      </c>
      <c r="G1185" s="335">
        <f>VLOOKUP(C1185,'2.- Base'!$C$6:$G$2390,5,0)</f>
        <v>353.67586427048263</v>
      </c>
      <c r="H1185" s="335">
        <f>VLOOKUP(C1185,'2.- Base'!J1185:N3580,5,0)</f>
        <v>353.67586427048263</v>
      </c>
      <c r="J1185" s="335">
        <v>15.658508431964435</v>
      </c>
      <c r="K1185" s="335">
        <v>16.324325386681721</v>
      </c>
      <c r="L1185" s="441"/>
      <c r="M1185" s="451">
        <f t="shared" si="69"/>
        <v>369.33437270244707</v>
      </c>
      <c r="N1185" s="451">
        <f t="shared" si="68"/>
        <v>370.00018965716436</v>
      </c>
    </row>
    <row r="1186" spans="1:14">
      <c r="A1186" s="444">
        <v>55821</v>
      </c>
      <c r="B1186" s="52">
        <f>+'2.- Base'!B1186</f>
        <v>1181</v>
      </c>
      <c r="C1186" s="334">
        <f>+'2.- Base'!C1186</f>
        <v>55821</v>
      </c>
      <c r="D1186" s="81" t="str">
        <f>+'2.- Base'!D1186</f>
        <v>Prostatectomía suprapúbica subtotal, uno o dos estadíos</v>
      </c>
      <c r="E1186" s="335">
        <f>+'2.- Base'!G1186</f>
        <v>184.87545903479236</v>
      </c>
      <c r="F1186" s="335">
        <f>+'2.- Base'!N1186</f>
        <v>184.87545903479236</v>
      </c>
      <c r="G1186" s="335">
        <f>VLOOKUP(C1186,'2.- Base'!$C$6:$G$2390,5,0)</f>
        <v>184.87545903479236</v>
      </c>
      <c r="H1186" s="335">
        <f>VLOOKUP(C1186,'2.- Base'!J1186:N3581,5,0)</f>
        <v>184.87545903479236</v>
      </c>
      <c r="J1186" s="335">
        <v>13.850382254215219</v>
      </c>
      <c r="K1186" s="335">
        <v>14.439825037705617</v>
      </c>
      <c r="L1186" s="441"/>
      <c r="M1186" s="451">
        <f t="shared" si="69"/>
        <v>198.72584128900758</v>
      </c>
      <c r="N1186" s="451">
        <f t="shared" si="68"/>
        <v>199.31528407249797</v>
      </c>
    </row>
    <row r="1187" spans="1:14">
      <c r="A1187" s="444">
        <v>55831</v>
      </c>
      <c r="B1187" s="52">
        <f>+'2.- Base'!B1187</f>
        <v>1182</v>
      </c>
      <c r="C1187" s="334">
        <f>+'2.- Base'!C1187</f>
        <v>55831</v>
      </c>
      <c r="D1187" s="81" t="str">
        <f>+'2.- Base'!D1187</f>
        <v>Prostatectomía retropúbica, subtotal</v>
      </c>
      <c r="E1187" s="335">
        <f>+'2.- Base'!G1187</f>
        <v>270.66737427048258</v>
      </c>
      <c r="F1187" s="335">
        <f>+'2.- Base'!N1187</f>
        <v>270.66737427048258</v>
      </c>
      <c r="G1187" s="335">
        <f>VLOOKUP(C1187,'2.- Base'!$C$6:$G$2390,5,0)</f>
        <v>270.66737427048258</v>
      </c>
      <c r="H1187" s="335">
        <f>VLOOKUP(C1187,'2.- Base'!J1187:N3582,5,0)</f>
        <v>270.66737427048258</v>
      </c>
      <c r="J1187" s="335">
        <v>16.552867874172307</v>
      </c>
      <c r="K1187" s="335">
        <v>17.274935283948025</v>
      </c>
      <c r="L1187" s="441"/>
      <c r="M1187" s="451">
        <f t="shared" si="69"/>
        <v>287.22024214465489</v>
      </c>
      <c r="N1187" s="451">
        <f t="shared" si="68"/>
        <v>287.94230955443061</v>
      </c>
    </row>
    <row r="1188" spans="1:14">
      <c r="A1188" s="444">
        <v>55840</v>
      </c>
      <c r="B1188" s="52">
        <f>+'2.- Base'!B1188</f>
        <v>1183</v>
      </c>
      <c r="C1188" s="334">
        <f>+'2.- Base'!C1188</f>
        <v>55840</v>
      </c>
      <c r="D1188" s="81" t="str">
        <f>+'2.- Base'!D1188</f>
        <v>Prostatectomía retropúbica, radical, con o sin conservación de nervio</v>
      </c>
      <c r="E1188" s="335">
        <f>+'2.- Base'!G1188</f>
        <v>364.22576283950616</v>
      </c>
      <c r="F1188" s="335">
        <f>+'2.- Base'!N1188</f>
        <v>364.22576283950616</v>
      </c>
      <c r="G1188" s="335">
        <f>VLOOKUP(C1188,'2.- Base'!$C$6:$G$2390,5,0)</f>
        <v>364.22576283950616</v>
      </c>
      <c r="H1188" s="335">
        <f>VLOOKUP(C1188,'2.- Base'!J1188:N3583,5,0)</f>
        <v>364.22576283950616</v>
      </c>
      <c r="J1188" s="335">
        <v>18.707229082119682</v>
      </c>
      <c r="K1188" s="335">
        <v>19.495338946887102</v>
      </c>
      <c r="L1188" s="441"/>
      <c r="M1188" s="451">
        <f t="shared" si="69"/>
        <v>382.93299192162584</v>
      </c>
      <c r="N1188" s="451">
        <f t="shared" si="68"/>
        <v>383.72110178639326</v>
      </c>
    </row>
    <row r="1189" spans="1:14" ht="25.5">
      <c r="A1189" s="444">
        <v>55859</v>
      </c>
      <c r="B1189" s="52">
        <f>+'2.- Base'!B1189</f>
        <v>1184</v>
      </c>
      <c r="C1189" s="334">
        <f>+'2.- Base'!C1189</f>
        <v>55859</v>
      </c>
      <c r="D1189" s="81" t="str">
        <f>+'2.- Base'!D1189</f>
        <v>Colocación transperineal de agujas o catéteres en la próstata para aplicación de radioelementos intersticiales</v>
      </c>
      <c r="E1189" s="335">
        <f>+'2.- Base'!G1189</f>
        <v>249.19215189674526</v>
      </c>
      <c r="F1189" s="335">
        <f>+'2.- Base'!N1189</f>
        <v>249.19215189674526</v>
      </c>
      <c r="G1189" s="335">
        <f>VLOOKUP(C1189,'2.- Base'!$C$6:$G$2390,5,0)</f>
        <v>249.19215189674526</v>
      </c>
      <c r="H1189" s="335">
        <f>VLOOKUP(C1189,'2.- Base'!J1189:N3584,5,0)</f>
        <v>249.19215189674526</v>
      </c>
      <c r="J1189" s="335">
        <v>7.5010928948986475</v>
      </c>
      <c r="K1189" s="335">
        <v>7.8000311194656433</v>
      </c>
      <c r="L1189" s="441"/>
      <c r="M1189" s="451">
        <f t="shared" si="69"/>
        <v>256.69324479164391</v>
      </c>
      <c r="N1189" s="451">
        <f t="shared" si="68"/>
        <v>256.9921830162109</v>
      </c>
    </row>
    <row r="1190" spans="1:14">
      <c r="A1190" s="444">
        <v>56405</v>
      </c>
      <c r="B1190" s="52">
        <f>+'2.- Base'!B1190</f>
        <v>1185</v>
      </c>
      <c r="C1190" s="334">
        <f>+'2.- Base'!C1190</f>
        <v>56405</v>
      </c>
      <c r="D1190" s="81" t="str">
        <f>+'2.- Base'!D1190</f>
        <v>Incisión y drenaje de absceso vulvar o perineal</v>
      </c>
      <c r="E1190" s="335">
        <f>+'2.- Base'!G1190</f>
        <v>19.493069276094278</v>
      </c>
      <c r="F1190" s="335">
        <f>+'2.- Base'!N1190</f>
        <v>19.493069276094278</v>
      </c>
      <c r="G1190" s="335">
        <f>VLOOKUP(C1190,'2.- Base'!$C$6:$G$2390,5,0)</f>
        <v>19.493069276094278</v>
      </c>
      <c r="H1190" s="335">
        <f>VLOOKUP(C1190,'2.- Base'!J1190:N3585,5,0)</f>
        <v>19.493069276094278</v>
      </c>
      <c r="J1190" s="335">
        <v>0.94181495555453409</v>
      </c>
      <c r="K1190" s="335">
        <v>0.98514004495725516</v>
      </c>
      <c r="L1190" s="441"/>
      <c r="M1190" s="451">
        <f t="shared" si="69"/>
        <v>20.434884231648812</v>
      </c>
      <c r="N1190" s="451">
        <f t="shared" si="68"/>
        <v>20.478209321051533</v>
      </c>
    </row>
    <row r="1191" spans="1:14">
      <c r="A1191" s="444">
        <v>56440</v>
      </c>
      <c r="B1191" s="52">
        <f>+'2.- Base'!B1191</f>
        <v>1186</v>
      </c>
      <c r="C1191" s="334">
        <f>+'2.- Base'!C1191</f>
        <v>56440</v>
      </c>
      <c r="D1191" s="81" t="str">
        <f>+'2.- Base'!D1191</f>
        <v>Marsupialización de glándula de Bartholino</v>
      </c>
      <c r="E1191" s="335">
        <f>+'2.- Base'!G1191</f>
        <v>19.524358733164984</v>
      </c>
      <c r="F1191" s="335">
        <f>+'2.- Base'!N1191</f>
        <v>19.524358733164984</v>
      </c>
      <c r="G1191" s="335">
        <f>VLOOKUP(C1191,'2.- Base'!$C$6:$G$2390,5,0)</f>
        <v>19.524358733164984</v>
      </c>
      <c r="H1191" s="335">
        <f>VLOOKUP(C1191,'2.- Base'!J1191:N3586,5,0)</f>
        <v>19.524358733164984</v>
      </c>
      <c r="J1191" s="335">
        <v>22.69095998812131</v>
      </c>
      <c r="K1191" s="335">
        <v>23.980356627200738</v>
      </c>
      <c r="L1191" s="441"/>
      <c r="M1191" s="451">
        <f t="shared" si="69"/>
        <v>42.215318721286295</v>
      </c>
      <c r="N1191" s="451">
        <f t="shared" si="68"/>
        <v>43.504715360365722</v>
      </c>
    </row>
    <row r="1192" spans="1:14">
      <c r="A1192" s="444">
        <v>56501</v>
      </c>
      <c r="B1192" s="52">
        <f>+'2.- Base'!B1192</f>
        <v>1187</v>
      </c>
      <c r="C1192" s="334">
        <f>+'2.- Base'!C1192</f>
        <v>56501</v>
      </c>
      <c r="D1192" s="81" t="str">
        <f>+'2.- Base'!D1192</f>
        <v>Destrucción de lesión(es) de vulva; cualquier método</v>
      </c>
      <c r="E1192" s="335">
        <f>+'2.- Base'!G1192</f>
        <v>19.493069276094278</v>
      </c>
      <c r="F1192" s="335">
        <f>+'2.- Base'!N1192</f>
        <v>19.493069276094278</v>
      </c>
      <c r="G1192" s="335">
        <f>VLOOKUP(C1192,'2.- Base'!$C$6:$G$2390,5,0)</f>
        <v>19.493069276094278</v>
      </c>
      <c r="H1192" s="335">
        <f>VLOOKUP(C1192,'2.- Base'!J1192:N3587,5,0)</f>
        <v>19.493069276094278</v>
      </c>
      <c r="J1192" s="335">
        <v>0.94181495555453409</v>
      </c>
      <c r="K1192" s="335">
        <v>0.98514004495725516</v>
      </c>
      <c r="L1192" s="441"/>
      <c r="M1192" s="451">
        <f t="shared" si="69"/>
        <v>20.434884231648812</v>
      </c>
      <c r="N1192" s="451">
        <f t="shared" si="68"/>
        <v>20.478209321051533</v>
      </c>
    </row>
    <row r="1193" spans="1:14">
      <c r="A1193" s="444">
        <v>56605</v>
      </c>
      <c r="B1193" s="52">
        <f>+'2.- Base'!B1193</f>
        <v>1188</v>
      </c>
      <c r="C1193" s="334">
        <f>+'2.- Base'!C1193</f>
        <v>56605</v>
      </c>
      <c r="D1193" s="81" t="str">
        <f>+'2.- Base'!D1193</f>
        <v>Biopsia de vulva o perineo; una lesión</v>
      </c>
      <c r="E1193" s="335">
        <f>+'2.- Base'!G1193</f>
        <v>18.234569276094277</v>
      </c>
      <c r="F1193" s="335">
        <f>+'2.- Base'!N1193</f>
        <v>18.234569276094277</v>
      </c>
      <c r="G1193" s="335">
        <f>VLOOKUP(C1193,'2.- Base'!$C$6:$G$2390,5,0)</f>
        <v>18.234569276094277</v>
      </c>
      <c r="H1193" s="335">
        <f>VLOOKUP(C1193,'2.- Base'!J1193:N3588,5,0)</f>
        <v>18.234569276094277</v>
      </c>
      <c r="J1193" s="335">
        <v>0.94181495555453409</v>
      </c>
      <c r="K1193" s="335">
        <v>0.98514004495725516</v>
      </c>
      <c r="L1193" s="441"/>
      <c r="M1193" s="451">
        <f t="shared" si="69"/>
        <v>19.176384231648811</v>
      </c>
      <c r="N1193" s="451">
        <f t="shared" si="68"/>
        <v>19.219709321051532</v>
      </c>
    </row>
    <row r="1194" spans="1:14">
      <c r="A1194" s="444">
        <v>56620</v>
      </c>
      <c r="B1194" s="52">
        <f>+'2.- Base'!B1194</f>
        <v>1189</v>
      </c>
      <c r="C1194" s="334">
        <f>+'2.- Base'!C1194</f>
        <v>56620</v>
      </c>
      <c r="D1194" s="81" t="str">
        <f>+'2.- Base'!D1194</f>
        <v>Vulvectomía simple</v>
      </c>
      <c r="E1194" s="335">
        <f>+'2.- Base'!G1194</f>
        <v>166.91545903479238</v>
      </c>
      <c r="F1194" s="335">
        <f>+'2.- Base'!N1194</f>
        <v>166.91545903479238</v>
      </c>
      <c r="G1194" s="335">
        <f>VLOOKUP(C1194,'2.- Base'!$C$6:$G$2390,5,0)</f>
        <v>166.91545903479238</v>
      </c>
      <c r="H1194" s="335">
        <f>VLOOKUP(C1194,'2.- Base'!J1194:N3589,5,0)</f>
        <v>166.91545903479238</v>
      </c>
      <c r="J1194" s="335">
        <v>13.850382254215219</v>
      </c>
      <c r="K1194" s="335">
        <v>14.439825037705617</v>
      </c>
      <c r="L1194" s="441"/>
      <c r="M1194" s="451">
        <f t="shared" si="69"/>
        <v>180.7658412890076</v>
      </c>
      <c r="N1194" s="451">
        <f t="shared" si="68"/>
        <v>181.35528407249799</v>
      </c>
    </row>
    <row r="1195" spans="1:14">
      <c r="A1195" s="444">
        <v>56630</v>
      </c>
      <c r="B1195" s="52">
        <f>+'2.- Base'!B1195</f>
        <v>1190</v>
      </c>
      <c r="C1195" s="334">
        <f>+'2.- Base'!C1195</f>
        <v>56630</v>
      </c>
      <c r="D1195" s="81" t="str">
        <f>+'2.- Base'!D1195</f>
        <v>Vulvectomía radical</v>
      </c>
      <c r="E1195" s="335" t="s">
        <v>3270</v>
      </c>
      <c r="F1195" s="335">
        <f>+'2.- Base'!N1195</f>
        <v>243.03704331088659</v>
      </c>
      <c r="G1195" s="335" t="str">
        <f>E1195</f>
        <v>NC</v>
      </c>
      <c r="H1195" s="335">
        <f>VLOOKUP(C1195,'2.- Base'!J1195:N3590,5,0)</f>
        <v>243.03704331088659</v>
      </c>
      <c r="J1195" s="335" t="s">
        <v>3270</v>
      </c>
      <c r="K1195" s="335">
        <v>29.295248348094958</v>
      </c>
      <c r="L1195" s="441"/>
      <c r="M1195" s="335" t="str">
        <f>G1195</f>
        <v>NC</v>
      </c>
      <c r="N1195" s="451">
        <f t="shared" si="68"/>
        <v>272.33229165898155</v>
      </c>
    </row>
    <row r="1196" spans="1:14">
      <c r="A1196" s="444">
        <v>56700</v>
      </c>
      <c r="B1196" s="52">
        <f>+'2.- Base'!B1196</f>
        <v>1191</v>
      </c>
      <c r="C1196" s="334">
        <f>+'2.- Base'!C1196</f>
        <v>56700</v>
      </c>
      <c r="D1196" s="81" t="str">
        <f>+'2.- Base'!D1196</f>
        <v>Himenectomía parcial, o revisión del anillo himeneal</v>
      </c>
      <c r="E1196" s="335">
        <f>+'2.- Base'!G1196</f>
        <v>119.20093048540966</v>
      </c>
      <c r="F1196" s="335">
        <f>+'2.- Base'!N1196</f>
        <v>119.20093048540966</v>
      </c>
      <c r="G1196" s="335">
        <f>VLOOKUP(C1196,'2.- Base'!$C$6:$G$2390,5,0)</f>
        <v>119.20093048540966</v>
      </c>
      <c r="H1196" s="335">
        <f>VLOOKUP(C1196,'2.- Base'!J1196:N3591,5,0)</f>
        <v>119.20093048540966</v>
      </c>
      <c r="J1196" s="335">
        <v>4.0786231533157462</v>
      </c>
      <c r="K1196" s="335">
        <v>4.17133381840992</v>
      </c>
      <c r="L1196" s="441"/>
      <c r="M1196" s="451">
        <f t="shared" ref="M1196:M1203" si="70">G1196+J1196</f>
        <v>123.2795536387254</v>
      </c>
      <c r="N1196" s="451">
        <f t="shared" si="68"/>
        <v>123.37226430381958</v>
      </c>
    </row>
    <row r="1197" spans="1:14">
      <c r="A1197" s="444">
        <v>56740</v>
      </c>
      <c r="B1197" s="52">
        <f>+'2.- Base'!B1197</f>
        <v>1192</v>
      </c>
      <c r="C1197" s="334">
        <f>+'2.- Base'!C1197</f>
        <v>56740</v>
      </c>
      <c r="D1197" s="81" t="str">
        <f>+'2.- Base'!D1197</f>
        <v>Excisión de quiste o glándula de Bartholino</v>
      </c>
      <c r="E1197" s="335">
        <f>+'2.- Base'!G1197</f>
        <v>166.54956046576879</v>
      </c>
      <c r="F1197" s="335">
        <f>+'2.- Base'!N1197</f>
        <v>166.54956046576879</v>
      </c>
      <c r="G1197" s="335">
        <f>VLOOKUP(C1197,'2.- Base'!$C$6:$G$2390,5,0)</f>
        <v>166.54956046576879</v>
      </c>
      <c r="H1197" s="335">
        <f>VLOOKUP(C1197,'2.- Base'!J1197:N3592,5,0)</f>
        <v>166.54956046576879</v>
      </c>
      <c r="J1197" s="335">
        <v>7.7859043966593333</v>
      </c>
      <c r="K1197" s="335">
        <v>8.2427225538643825</v>
      </c>
      <c r="L1197" s="441"/>
      <c r="M1197" s="451">
        <f t="shared" si="70"/>
        <v>174.33546486242813</v>
      </c>
      <c r="N1197" s="451">
        <f t="shared" si="68"/>
        <v>174.79228301963317</v>
      </c>
    </row>
    <row r="1198" spans="1:14">
      <c r="A1198" s="444">
        <v>56800</v>
      </c>
      <c r="B1198" s="52">
        <f>+'2.- Base'!B1198</f>
        <v>1193</v>
      </c>
      <c r="C1198" s="334">
        <f>+'2.- Base'!C1198</f>
        <v>56800</v>
      </c>
      <c r="D1198" s="81" t="str">
        <f>+'2.- Base'!D1198</f>
        <v>Corrección plástica del introito</v>
      </c>
      <c r="E1198" s="335">
        <f>+'2.- Base'!G1198</f>
        <v>137.40132926487092</v>
      </c>
      <c r="F1198" s="335">
        <f>+'2.- Base'!N1198</f>
        <v>137.40132926487092</v>
      </c>
      <c r="G1198" s="335">
        <f>VLOOKUP(C1198,'2.- Base'!$C$6:$G$2390,5,0)</f>
        <v>137.40132926487092</v>
      </c>
      <c r="H1198" s="335">
        <f>VLOOKUP(C1198,'2.- Base'!J1198:N3593,5,0)</f>
        <v>137.40132926487092</v>
      </c>
      <c r="J1198" s="335">
        <v>8.1637529299979406</v>
      </c>
      <c r="K1198" s="335">
        <v>8.5036920353432492</v>
      </c>
      <c r="L1198" s="441"/>
      <c r="M1198" s="451">
        <f t="shared" si="70"/>
        <v>145.56508219486886</v>
      </c>
      <c r="N1198" s="451">
        <f t="shared" si="68"/>
        <v>145.90502130021417</v>
      </c>
    </row>
    <row r="1199" spans="1:14">
      <c r="A1199" s="444">
        <v>57000</v>
      </c>
      <c r="B1199" s="52">
        <f>+'2.- Base'!B1199</f>
        <v>1194</v>
      </c>
      <c r="C1199" s="334">
        <f>+'2.- Base'!C1199</f>
        <v>57000</v>
      </c>
      <c r="D1199" s="81" t="str">
        <f>+'2.- Base'!D1199</f>
        <v>Colpotomía; con exploración y/o drenaje de absceso pélvico</v>
      </c>
      <c r="E1199" s="335">
        <f>+'2.- Base'!G1199</f>
        <v>119.35545903479235</v>
      </c>
      <c r="F1199" s="335">
        <f>+'2.- Base'!N1199</f>
        <v>119.35545903479235</v>
      </c>
      <c r="G1199" s="335">
        <f>VLOOKUP(C1199,'2.- Base'!$C$6:$G$2390,5,0)</f>
        <v>119.35545903479235</v>
      </c>
      <c r="H1199" s="335">
        <f>VLOOKUP(C1199,'2.- Base'!J1199:N3594,5,0)</f>
        <v>119.35545903479235</v>
      </c>
      <c r="J1199" s="335">
        <v>13.850382254215248</v>
      </c>
      <c r="K1199" s="335">
        <v>14.439825037705646</v>
      </c>
      <c r="L1199" s="441"/>
      <c r="M1199" s="451">
        <f t="shared" si="70"/>
        <v>133.20584128900759</v>
      </c>
      <c r="N1199" s="451">
        <f t="shared" si="68"/>
        <v>133.79528407249799</v>
      </c>
    </row>
    <row r="1200" spans="1:14">
      <c r="A1200" s="444">
        <v>57020</v>
      </c>
      <c r="B1200" s="52">
        <f>+'2.- Base'!B1200</f>
        <v>1195</v>
      </c>
      <c r="C1200" s="334">
        <f>+'2.- Base'!C1200</f>
        <v>57020</v>
      </c>
      <c r="D1200" s="81" t="str">
        <f>+'2.- Base'!D1200</f>
        <v>Culdocentesis</v>
      </c>
      <c r="E1200" s="335">
        <f>+'2.- Base'!G1200</f>
        <v>137.00066463243547</v>
      </c>
      <c r="F1200" s="335">
        <f>+'2.- Base'!N1200</f>
        <v>137.00066463243547</v>
      </c>
      <c r="G1200" s="335">
        <f>VLOOKUP(C1200,'2.- Base'!$C$6:$G$2390,5,0)</f>
        <v>137.00066463243547</v>
      </c>
      <c r="H1200" s="335">
        <f>VLOOKUP(C1200,'2.- Base'!J1200:N3595,5,0)</f>
        <v>137.00066463243547</v>
      </c>
      <c r="J1200" s="335">
        <v>2.4896670940403567</v>
      </c>
      <c r="K1200" s="335">
        <v>2.5514742041031582</v>
      </c>
      <c r="L1200" s="441"/>
      <c r="M1200" s="451">
        <f t="shared" si="70"/>
        <v>139.49033172647583</v>
      </c>
      <c r="N1200" s="451">
        <f t="shared" si="68"/>
        <v>139.55213883653863</v>
      </c>
    </row>
    <row r="1201" spans="1:14">
      <c r="A1201" s="444">
        <v>57061</v>
      </c>
      <c r="B1201" s="52">
        <f>+'2.- Base'!B1201</f>
        <v>1196</v>
      </c>
      <c r="C1201" s="334">
        <f>+'2.- Base'!C1201</f>
        <v>57061</v>
      </c>
      <c r="D1201" s="81" t="str">
        <f>+'2.- Base'!D1201</f>
        <v>Criocirugía</v>
      </c>
      <c r="E1201" s="335">
        <f>+'2.- Base'!G1201</f>
        <v>18.265858733164983</v>
      </c>
      <c r="F1201" s="335">
        <f>+'2.- Base'!N1201</f>
        <v>18.265858733164983</v>
      </c>
      <c r="G1201" s="335">
        <f>VLOOKUP(C1201,'2.- Base'!$C$6:$G$2390,5,0)</f>
        <v>18.265858733164983</v>
      </c>
      <c r="H1201" s="335">
        <f>VLOOKUP(C1201,'2.- Base'!J1201:N3596,5,0)</f>
        <v>18.265858733164983</v>
      </c>
      <c r="J1201" s="335">
        <v>22.690959988121314</v>
      </c>
      <c r="K1201" s="335">
        <v>23.980356627200734</v>
      </c>
      <c r="L1201" s="441"/>
      <c r="M1201" s="451">
        <f t="shared" si="70"/>
        <v>40.956818721286297</v>
      </c>
      <c r="N1201" s="451">
        <f t="shared" si="68"/>
        <v>42.246215360365717</v>
      </c>
    </row>
    <row r="1202" spans="1:14">
      <c r="A1202" s="444">
        <v>57100</v>
      </c>
      <c r="B1202" s="52">
        <f>+'2.- Base'!B1202</f>
        <v>1197</v>
      </c>
      <c r="C1202" s="334">
        <f>+'2.- Base'!C1202</f>
        <v>57100</v>
      </c>
      <c r="D1202" s="81" t="str">
        <f>+'2.- Base'!D1202</f>
        <v>Biopsia de mucosa vaginal</v>
      </c>
      <c r="E1202" s="335">
        <f>+'2.- Base'!G1202</f>
        <v>18.244999095117844</v>
      </c>
      <c r="F1202" s="335">
        <f>+'2.- Base'!N1202</f>
        <v>18.244999095117844</v>
      </c>
      <c r="G1202" s="335">
        <f>VLOOKUP(C1202,'2.- Base'!$C$6:$G$2390,5,0)</f>
        <v>18.244999095117844</v>
      </c>
      <c r="H1202" s="335">
        <f>VLOOKUP(C1202,'2.- Base'!J1202:N3597,5,0)</f>
        <v>18.244999095117844</v>
      </c>
      <c r="J1202" s="335">
        <v>1.2242042079627851</v>
      </c>
      <c r="K1202" s="335">
        <v>1.2819709938330739</v>
      </c>
      <c r="L1202" s="441"/>
      <c r="M1202" s="451">
        <f t="shared" si="70"/>
        <v>19.469203303080629</v>
      </c>
      <c r="N1202" s="451">
        <f t="shared" si="68"/>
        <v>19.526970088950918</v>
      </c>
    </row>
    <row r="1203" spans="1:14">
      <c r="A1203" s="444">
        <v>57106</v>
      </c>
      <c r="B1203" s="52">
        <f>+'2.- Base'!B1203</f>
        <v>1198</v>
      </c>
      <c r="C1203" s="334">
        <f>+'2.- Base'!C1203</f>
        <v>57106</v>
      </c>
      <c r="D1203" s="81" t="str">
        <f>+'2.- Base'!D1203</f>
        <v>Vaginectomía, extirpación parcial de la pared vaginal</v>
      </c>
      <c r="E1203" s="335">
        <f>+'2.- Base'!G1203</f>
        <v>269.34754331088669</v>
      </c>
      <c r="F1203" s="335">
        <f>+'2.- Base'!N1203</f>
        <v>269.34754331088669</v>
      </c>
      <c r="G1203" s="335">
        <f>VLOOKUP(C1203,'2.- Base'!$C$6:$G$2390,5,0)</f>
        <v>269.34754331088669</v>
      </c>
      <c r="H1203" s="335">
        <f>VLOOKUP(C1203,'2.- Base'!J1203:N3598,5,0)</f>
        <v>269.34754331088669</v>
      </c>
      <c r="J1203" s="335">
        <v>24.310297175730113</v>
      </c>
      <c r="K1203" s="335">
        <v>25.342992860597747</v>
      </c>
      <c r="L1203" s="441"/>
      <c r="M1203" s="451">
        <f t="shared" si="70"/>
        <v>293.65784048661681</v>
      </c>
      <c r="N1203" s="451">
        <f t="shared" si="68"/>
        <v>294.69053617148444</v>
      </c>
    </row>
    <row r="1204" spans="1:14">
      <c r="A1204" s="444">
        <v>57110</v>
      </c>
      <c r="B1204" s="52">
        <f>+'2.- Base'!B1204</f>
        <v>1199</v>
      </c>
      <c r="C1204" s="334">
        <f>+'2.- Base'!C1204</f>
        <v>57110</v>
      </c>
      <c r="D1204" s="81" t="str">
        <f>+'2.- Base'!D1204</f>
        <v>Vaginectomía, extirpación completa de la pared vaginal</v>
      </c>
      <c r="E1204" s="335" t="s">
        <v>3270</v>
      </c>
      <c r="F1204" s="335">
        <f>+'2.- Base'!N1204</f>
        <v>405.81485711560043</v>
      </c>
      <c r="G1204" s="335" t="str">
        <f>E1204</f>
        <v>NC</v>
      </c>
      <c r="H1204" s="335">
        <f>VLOOKUP(C1204,'2.- Base'!J1204:N3599,5,0)</f>
        <v>405.81485711560043</v>
      </c>
      <c r="J1204" s="335" t="s">
        <v>3270</v>
      </c>
      <c r="K1204" s="335">
        <v>36.082053713525511</v>
      </c>
      <c r="L1204" s="441"/>
      <c r="M1204" s="335" t="str">
        <f>G1204</f>
        <v>NC</v>
      </c>
      <c r="N1204" s="451">
        <f t="shared" si="68"/>
        <v>441.89691082912594</v>
      </c>
    </row>
    <row r="1205" spans="1:14">
      <c r="A1205" s="444">
        <v>57120</v>
      </c>
      <c r="B1205" s="52">
        <f>+'2.- Base'!B1205</f>
        <v>1200</v>
      </c>
      <c r="C1205" s="334">
        <f>+'2.- Base'!C1205</f>
        <v>57120</v>
      </c>
      <c r="D1205" s="81" t="str">
        <f>+'2.- Base'!D1205</f>
        <v>Colpocleisis (tipo Le Fort)</v>
      </c>
      <c r="E1205" s="335">
        <f>+'2.- Base'!G1205</f>
        <v>168.37905331088663</v>
      </c>
      <c r="F1205" s="335">
        <f>+'2.- Base'!N1205</f>
        <v>168.37905331088663</v>
      </c>
      <c r="G1205" s="335">
        <f>VLOOKUP(C1205,'2.- Base'!$C$6:$G$2390,5,0)</f>
        <v>168.37905331088663</v>
      </c>
      <c r="H1205" s="335">
        <f>VLOOKUP(C1205,'2.- Base'!J1205:N3600,5,0)</f>
        <v>168.37905331088663</v>
      </c>
      <c r="J1205" s="335">
        <v>25.732603768980056</v>
      </c>
      <c r="K1205" s="335">
        <v>26.852545057611792</v>
      </c>
      <c r="L1205" s="441"/>
      <c r="M1205" s="451">
        <f t="shared" ref="M1205:M1213" si="71">G1205+J1205</f>
        <v>194.11165707986669</v>
      </c>
      <c r="N1205" s="451">
        <f t="shared" si="68"/>
        <v>195.23159836849842</v>
      </c>
    </row>
    <row r="1206" spans="1:14">
      <c r="A1206" s="444">
        <v>57130</v>
      </c>
      <c r="B1206" s="52">
        <f>+'2.- Base'!B1206</f>
        <v>1201</v>
      </c>
      <c r="C1206" s="334">
        <f>+'2.- Base'!C1206</f>
        <v>57130</v>
      </c>
      <c r="D1206" s="81" t="str">
        <f>+'2.- Base'!D1206</f>
        <v>Excisión de tabique vaginal</v>
      </c>
      <c r="E1206" s="335">
        <f>+'2.- Base'!G1206</f>
        <v>119.92212682379349</v>
      </c>
      <c r="F1206" s="335">
        <f>+'2.- Base'!N1206</f>
        <v>119.92212682379349</v>
      </c>
      <c r="G1206" s="335">
        <f>VLOOKUP(C1206,'2.- Base'!$C$6:$G$2390,5,0)</f>
        <v>119.92212682379349</v>
      </c>
      <c r="H1206" s="335">
        <f>VLOOKUP(C1206,'2.- Base'!J1206:N3601,5,0)</f>
        <v>119.92212682379349</v>
      </c>
      <c r="J1206" s="335">
        <v>14.315618443117131</v>
      </c>
      <c r="K1206" s="335">
        <v>14.933689543744919</v>
      </c>
      <c r="L1206" s="441"/>
      <c r="M1206" s="451">
        <f t="shared" si="71"/>
        <v>134.23774526691062</v>
      </c>
      <c r="N1206" s="451">
        <f t="shared" si="68"/>
        <v>134.85581636753841</v>
      </c>
    </row>
    <row r="1207" spans="1:14">
      <c r="A1207" s="444">
        <v>57210</v>
      </c>
      <c r="B1207" s="52">
        <f>+'2.- Base'!B1207</f>
        <v>1202</v>
      </c>
      <c r="C1207" s="334">
        <f>+'2.- Base'!C1207</f>
        <v>57210</v>
      </c>
      <c r="D1207" s="81" t="str">
        <f>+'2.- Base'!D1207</f>
        <v>Reparación quirúrgica de desgarro</v>
      </c>
      <c r="E1207" s="335">
        <f>+'2.- Base'!G1207</f>
        <v>118.80687710437711</v>
      </c>
      <c r="F1207" s="335">
        <f>+'2.- Base'!N1207</f>
        <v>118.80687710437711</v>
      </c>
      <c r="G1207" s="335">
        <f>VLOOKUP(C1207,'2.- Base'!$C$6:$G$2390,5,0)</f>
        <v>118.80687710437711</v>
      </c>
      <c r="H1207" s="335">
        <f>VLOOKUP(C1207,'2.- Base'!J1207:N3602,5,0)</f>
        <v>118.80687710437711</v>
      </c>
      <c r="J1207" s="335">
        <v>14.315618443117145</v>
      </c>
      <c r="K1207" s="335">
        <v>14.933689543744904</v>
      </c>
      <c r="L1207" s="441"/>
      <c r="M1207" s="451">
        <f t="shared" si="71"/>
        <v>133.12249554749425</v>
      </c>
      <c r="N1207" s="451">
        <f t="shared" si="68"/>
        <v>133.74056664812201</v>
      </c>
    </row>
    <row r="1208" spans="1:14">
      <c r="A1208" s="444">
        <v>57230</v>
      </c>
      <c r="B1208" s="52">
        <f>+'2.- Base'!B1208</f>
        <v>1203</v>
      </c>
      <c r="C1208" s="334">
        <f>+'2.- Base'!C1208</f>
        <v>57230</v>
      </c>
      <c r="D1208" s="81" t="str">
        <f>+'2.- Base'!D1208</f>
        <v>Corrección plástica de uretrocele</v>
      </c>
      <c r="E1208" s="335">
        <f>+'2.- Base'!G1208</f>
        <v>249.56757713243545</v>
      </c>
      <c r="F1208" s="335">
        <f>+'2.- Base'!N1208</f>
        <v>249.56757713243545</v>
      </c>
      <c r="G1208" s="335">
        <f>VLOOKUP(C1208,'2.- Base'!$C$6:$G$2390,5,0)</f>
        <v>249.56757713243545</v>
      </c>
      <c r="H1208" s="335">
        <f>VLOOKUP(C1208,'2.- Base'!J1208:N3603,5,0)</f>
        <v>249.56757713243545</v>
      </c>
      <c r="J1208" s="335">
        <v>10.879826875524003</v>
      </c>
      <c r="K1208" s="335">
        <v>11.336645032729137</v>
      </c>
      <c r="L1208" s="441"/>
      <c r="M1208" s="451">
        <f t="shared" si="71"/>
        <v>260.44740400795945</v>
      </c>
      <c r="N1208" s="451">
        <f t="shared" si="68"/>
        <v>260.90422216516458</v>
      </c>
    </row>
    <row r="1209" spans="1:14" ht="25.5">
      <c r="A1209" s="444">
        <v>57240</v>
      </c>
      <c r="B1209" s="52">
        <f>+'2.- Base'!B1209</f>
        <v>1204</v>
      </c>
      <c r="C1209" s="334">
        <f>+'2.- Base'!C1209</f>
        <v>57240</v>
      </c>
      <c r="D1209" s="81" t="str">
        <f>+'2.- Base'!D1209</f>
        <v>Colporrafia anterior, corrección de cistocele con o sin corrección de uretrocele</v>
      </c>
      <c r="E1209" s="335">
        <f>+'2.- Base'!G1209</f>
        <v>166.54956046576879</v>
      </c>
      <c r="F1209" s="335">
        <f>+'2.- Base'!N1209</f>
        <v>166.54956046576879</v>
      </c>
      <c r="G1209" s="335">
        <f>VLOOKUP(C1209,'2.- Base'!$C$6:$G$2390,5,0)</f>
        <v>166.54956046576879</v>
      </c>
      <c r="H1209" s="335">
        <f>VLOOKUP(C1209,'2.- Base'!J1209:N3604,5,0)</f>
        <v>166.54956046576879</v>
      </c>
      <c r="J1209" s="335">
        <v>10.87982687552406</v>
      </c>
      <c r="K1209" s="335">
        <v>11.336645032729109</v>
      </c>
      <c r="L1209" s="441"/>
      <c r="M1209" s="451">
        <f t="shared" si="71"/>
        <v>177.42938734129285</v>
      </c>
      <c r="N1209" s="451">
        <f t="shared" si="68"/>
        <v>177.8862054984979</v>
      </c>
    </row>
    <row r="1210" spans="1:14">
      <c r="A1210" s="444">
        <v>57250</v>
      </c>
      <c r="B1210" s="52">
        <f>+'2.- Base'!B1210</f>
        <v>1205</v>
      </c>
      <c r="C1210" s="334">
        <f>+'2.- Base'!C1210</f>
        <v>57250</v>
      </c>
      <c r="D1210" s="81" t="str">
        <f>+'2.- Base'!D1210</f>
        <v>Colporrafia posterior, corrección de rectocele con o sin perineorrafia</v>
      </c>
      <c r="E1210" s="335">
        <f>+'2.- Base'!G1210</f>
        <v>166.18366189674524</v>
      </c>
      <c r="F1210" s="335">
        <f>+'2.- Base'!N1210</f>
        <v>166.18366189674524</v>
      </c>
      <c r="G1210" s="335">
        <f>VLOOKUP(C1210,'2.- Base'!$C$6:$G$2390,5,0)</f>
        <v>166.18366189674524</v>
      </c>
      <c r="H1210" s="335">
        <f>VLOOKUP(C1210,'2.- Base'!J1210:N3605,5,0)</f>
        <v>166.18366189674524</v>
      </c>
      <c r="J1210" s="335">
        <v>7.9092714968328437</v>
      </c>
      <c r="K1210" s="335">
        <v>8.2334650277525441</v>
      </c>
      <c r="L1210" s="441"/>
      <c r="M1210" s="451">
        <f t="shared" si="71"/>
        <v>174.09293339357808</v>
      </c>
      <c r="N1210" s="451">
        <f t="shared" si="68"/>
        <v>174.41712692449778</v>
      </c>
    </row>
    <row r="1211" spans="1:14">
      <c r="A1211" s="444">
        <v>57260</v>
      </c>
      <c r="B1211" s="52">
        <f>+'2.- Base'!B1211</f>
        <v>1206</v>
      </c>
      <c r="C1211" s="334">
        <f>+'2.- Base'!C1211</f>
        <v>57260</v>
      </c>
      <c r="D1211" s="81" t="str">
        <f>+'2.- Base'!D1211</f>
        <v>Cirugía reparadora de prolapso genital (colporrafia anteroposterior)</v>
      </c>
      <c r="E1211" s="335">
        <f>+'2.- Base'!G1211</f>
        <v>166.91545903479238</v>
      </c>
      <c r="F1211" s="335">
        <f>+'2.- Base'!N1211</f>
        <v>166.91545903479238</v>
      </c>
      <c r="G1211" s="335">
        <f>VLOOKUP(C1211,'2.- Base'!$C$6:$G$2390,5,0)</f>
        <v>166.91545903479238</v>
      </c>
      <c r="H1211" s="335">
        <f>VLOOKUP(C1211,'2.- Base'!J1211:N3606,5,0)</f>
        <v>166.91545903479238</v>
      </c>
      <c r="J1211" s="335">
        <v>13.850382254215219</v>
      </c>
      <c r="K1211" s="335">
        <v>14.439825037705617</v>
      </c>
      <c r="L1211" s="441"/>
      <c r="M1211" s="451">
        <f t="shared" si="71"/>
        <v>180.7658412890076</v>
      </c>
      <c r="N1211" s="451">
        <f t="shared" si="68"/>
        <v>181.35528407249799</v>
      </c>
    </row>
    <row r="1212" spans="1:14">
      <c r="A1212" s="444">
        <v>57268</v>
      </c>
      <c r="B1212" s="52">
        <f>+'2.- Base'!B1212</f>
        <v>1207</v>
      </c>
      <c r="C1212" s="334">
        <f>+'2.- Base'!C1212</f>
        <v>57268</v>
      </c>
      <c r="D1212" s="81" t="str">
        <f>+'2.- Base'!D1212</f>
        <v>Corrección de enterocele, abordaje vaginal</v>
      </c>
      <c r="E1212" s="335">
        <f>+'2.- Base'!G1212</f>
        <v>166.30562808641974</v>
      </c>
      <c r="F1212" s="335">
        <f>+'2.- Base'!N1212</f>
        <v>166.30562808641974</v>
      </c>
      <c r="G1212" s="335">
        <f>VLOOKUP(C1212,'2.- Base'!$C$6:$G$2390,5,0)</f>
        <v>166.30562808641974</v>
      </c>
      <c r="H1212" s="335">
        <f>VLOOKUP(C1212,'2.- Base'!J1212:N3607,5,0)</f>
        <v>166.30562808641974</v>
      </c>
      <c r="J1212" s="335">
        <v>8.8994566230632586</v>
      </c>
      <c r="K1212" s="335">
        <v>9.2678583627447608</v>
      </c>
      <c r="L1212" s="441"/>
      <c r="M1212" s="451">
        <f t="shared" si="71"/>
        <v>175.205084709483</v>
      </c>
      <c r="N1212" s="451">
        <f t="shared" si="68"/>
        <v>175.57348644916451</v>
      </c>
    </row>
    <row r="1213" spans="1:14">
      <c r="A1213" s="444">
        <v>57284</v>
      </c>
      <c r="B1213" s="52">
        <f>+'2.- Base'!B1213</f>
        <v>1208</v>
      </c>
      <c r="C1213" s="334">
        <f>+'2.- Base'!C1213</f>
        <v>57284</v>
      </c>
      <c r="D1213" s="81" t="str">
        <f>+'2.- Base'!D1213</f>
        <v>Corrección de defecto paravaginal</v>
      </c>
      <c r="E1213" s="335">
        <f>+'2.- Base'!G1213</f>
        <v>184.14366189674521</v>
      </c>
      <c r="F1213" s="335">
        <f>+'2.- Base'!N1213</f>
        <v>184.14366189674521</v>
      </c>
      <c r="G1213" s="335">
        <f>VLOOKUP(C1213,'2.- Base'!$C$6:$G$2390,5,0)</f>
        <v>184.14366189674521</v>
      </c>
      <c r="H1213" s="335">
        <f>VLOOKUP(C1213,'2.- Base'!J1213:N3608,5,0)</f>
        <v>184.14366189674521</v>
      </c>
      <c r="J1213" s="335">
        <v>7.9092714968328437</v>
      </c>
      <c r="K1213" s="335">
        <v>8.2334650277525441</v>
      </c>
      <c r="L1213" s="441"/>
      <c r="M1213" s="451">
        <f t="shared" si="71"/>
        <v>192.05293339357806</v>
      </c>
      <c r="N1213" s="451">
        <f t="shared" si="68"/>
        <v>192.37712692449776</v>
      </c>
    </row>
    <row r="1214" spans="1:14">
      <c r="A1214" s="444">
        <v>57291</v>
      </c>
      <c r="B1214" s="52">
        <f>+'2.- Base'!B1214</f>
        <v>1209</v>
      </c>
      <c r="C1214" s="334">
        <f>+'2.- Base'!C1214</f>
        <v>57291</v>
      </c>
      <c r="D1214" s="81" t="str">
        <f>+'2.- Base'!D1214</f>
        <v>Construcción de una vagina artificial; sin injerto</v>
      </c>
      <c r="E1214" s="335" t="s">
        <v>3270</v>
      </c>
      <c r="F1214" s="335">
        <f>+'2.- Base'!N1214</f>
        <v>260.26524617283945</v>
      </c>
      <c r="G1214" s="335" t="str">
        <f>E1214</f>
        <v>NC</v>
      </c>
      <c r="H1214" s="335">
        <f>VLOOKUP(C1214,'2.- Base'!J1214:N3609,5,0)</f>
        <v>260.26524617283945</v>
      </c>
      <c r="J1214" s="335" t="s">
        <v>3270</v>
      </c>
      <c r="K1214" s="335">
        <v>22.508442982664405</v>
      </c>
      <c r="L1214" s="441"/>
      <c r="M1214" s="335" t="str">
        <f>G1214</f>
        <v>NC</v>
      </c>
      <c r="N1214" s="451">
        <f t="shared" si="68"/>
        <v>282.77368915550386</v>
      </c>
    </row>
    <row r="1215" spans="1:14">
      <c r="A1215" s="444">
        <v>57300</v>
      </c>
      <c r="B1215" s="52">
        <f>+'2.- Base'!B1215</f>
        <v>1210</v>
      </c>
      <c r="C1215" s="334">
        <f>+'2.- Base'!C1215</f>
        <v>57300</v>
      </c>
      <c r="D1215" s="81" t="str">
        <f>+'2.- Base'!D1215</f>
        <v>Cierre de fístula rectovaginal; abordaje vaginal o transanal</v>
      </c>
      <c r="E1215" s="335">
        <f>+'2.- Base'!G1215</f>
        <v>268.24984760381597</v>
      </c>
      <c r="F1215" s="335">
        <f>+'2.- Base'!N1215</f>
        <v>268.24984760381597</v>
      </c>
      <c r="G1215" s="335">
        <f>VLOOKUP(C1215,'2.- Base'!$C$6:$G$2390,5,0)</f>
        <v>268.24984760381597</v>
      </c>
      <c r="H1215" s="335">
        <f>VLOOKUP(C1215,'2.- Base'!J1215:N3610,5,0)</f>
        <v>268.24984760381597</v>
      </c>
      <c r="J1215" s="335">
        <v>15.658508431964435</v>
      </c>
      <c r="K1215" s="335">
        <v>16.324325386681721</v>
      </c>
      <c r="L1215" s="441"/>
      <c r="M1215" s="451">
        <f t="shared" ref="M1215:M1236" si="72">G1215+J1215</f>
        <v>283.9083560357804</v>
      </c>
      <c r="N1215" s="451">
        <f t="shared" si="68"/>
        <v>284.57417299049769</v>
      </c>
    </row>
    <row r="1216" spans="1:14">
      <c r="A1216" s="444">
        <v>57400</v>
      </c>
      <c r="B1216" s="52">
        <f>+'2.- Base'!B1216</f>
        <v>1211</v>
      </c>
      <c r="C1216" s="334">
        <f>+'2.- Base'!C1216</f>
        <v>57400</v>
      </c>
      <c r="D1216" s="81" t="str">
        <f>+'2.- Base'!D1216</f>
        <v>Dilatación de vagina bajo anestesia</v>
      </c>
      <c r="E1216" s="335">
        <f>+'2.- Base'!G1216</f>
        <v>71.560797558922559</v>
      </c>
      <c r="F1216" s="335">
        <f>+'2.- Base'!N1216</f>
        <v>71.560797558922559</v>
      </c>
      <c r="G1216" s="335">
        <f>VLOOKUP(C1216,'2.- Base'!$C$6:$G$2390,5,0)</f>
        <v>71.560797558922559</v>
      </c>
      <c r="H1216" s="335">
        <f>VLOOKUP(C1216,'2.- Base'!J1216:N3611,5,0)</f>
        <v>71.560797558922559</v>
      </c>
      <c r="J1216" s="335">
        <v>4.6602970960947516</v>
      </c>
      <c r="K1216" s="335">
        <v>4.8302666487673775</v>
      </c>
      <c r="L1216" s="441"/>
      <c r="M1216" s="451">
        <f t="shared" si="72"/>
        <v>76.221094655017311</v>
      </c>
      <c r="N1216" s="451">
        <f t="shared" si="68"/>
        <v>76.391064207689936</v>
      </c>
    </row>
    <row r="1217" spans="1:14">
      <c r="A1217" s="444">
        <v>57410</v>
      </c>
      <c r="B1217" s="52">
        <f>+'2.- Base'!B1217</f>
        <v>1212</v>
      </c>
      <c r="C1217" s="334">
        <f>+'2.- Base'!C1217</f>
        <v>57410</v>
      </c>
      <c r="D1217" s="81" t="str">
        <f>+'2.- Base'!D1217</f>
        <v>Inspección pélvica bajo anestesia</v>
      </c>
      <c r="E1217" s="335">
        <f>+'2.- Base'!G1217</f>
        <v>71.801196338383832</v>
      </c>
      <c r="F1217" s="335">
        <f>+'2.- Base'!N1217</f>
        <v>71.801196338383832</v>
      </c>
      <c r="G1217" s="335">
        <f>VLOOKUP(C1217,'2.- Base'!$C$6:$G$2390,5,0)</f>
        <v>71.801196338383832</v>
      </c>
      <c r="H1217" s="335">
        <f>VLOOKUP(C1217,'2.- Base'!J1217:N3612,5,0)</f>
        <v>71.801196338383832</v>
      </c>
      <c r="J1217" s="335">
        <v>7.1336105295422954</v>
      </c>
      <c r="K1217" s="335">
        <v>7.3962907473090809</v>
      </c>
      <c r="L1217" s="441"/>
      <c r="M1217" s="451">
        <f t="shared" si="72"/>
        <v>78.934806867926127</v>
      </c>
      <c r="N1217" s="451">
        <f t="shared" si="68"/>
        <v>79.197487085692913</v>
      </c>
    </row>
    <row r="1218" spans="1:14">
      <c r="A1218" s="444">
        <v>57452</v>
      </c>
      <c r="B1218" s="52">
        <f>+'2.- Base'!B1218</f>
        <v>1213</v>
      </c>
      <c r="C1218" s="334">
        <f>+'2.- Base'!C1218</f>
        <v>57452</v>
      </c>
      <c r="D1218" s="81" t="str">
        <f>+'2.- Base'!D1218</f>
        <v>Colposcopía</v>
      </c>
      <c r="E1218" s="335">
        <f>+'2.- Base'!G1218</f>
        <v>21.332149095117845</v>
      </c>
      <c r="F1218" s="335">
        <f>+'2.- Base'!N1218</f>
        <v>21.332149095117845</v>
      </c>
      <c r="G1218" s="335">
        <f>VLOOKUP(C1218,'2.- Base'!$C$6:$G$2390,5,0)</f>
        <v>21.332149095117845</v>
      </c>
      <c r="H1218" s="335">
        <f>VLOOKUP(C1218,'2.- Base'!J1218:N3613,5,0)</f>
        <v>21.332149095117845</v>
      </c>
      <c r="J1218" s="335">
        <v>0.34064182307724167</v>
      </c>
      <c r="K1218" s="335">
        <v>0.3449527157871124</v>
      </c>
      <c r="L1218" s="441"/>
      <c r="M1218" s="451">
        <f t="shared" si="72"/>
        <v>21.672790918195087</v>
      </c>
      <c r="N1218" s="451">
        <f t="shared" si="68"/>
        <v>21.677101810904958</v>
      </c>
    </row>
    <row r="1219" spans="1:14">
      <c r="A1219" s="444">
        <v>57500</v>
      </c>
      <c r="B1219" s="52">
        <f>+'2.- Base'!B1219</f>
        <v>1214</v>
      </c>
      <c r="C1219" s="334">
        <f>+'2.- Base'!C1219</f>
        <v>57500</v>
      </c>
      <c r="D1219" s="81" t="str">
        <f>+'2.- Base'!D1219</f>
        <v>Biopsia, una sola o varias, ó excisión local de lesión, con o sin fulguración</v>
      </c>
      <c r="E1219" s="335">
        <f>+'2.- Base'!G1219</f>
        <v>39.793381705948377</v>
      </c>
      <c r="F1219" s="335">
        <f>+'2.- Base'!N1219</f>
        <v>39.793381705948377</v>
      </c>
      <c r="G1219" s="335">
        <f>VLOOKUP(C1219,'2.- Base'!$C$6:$G$2390,5,0)</f>
        <v>39.793381705948377</v>
      </c>
      <c r="H1219" s="335">
        <f>VLOOKUP(C1219,'2.- Base'!J1219:N3614,5,0)</f>
        <v>39.793381705948377</v>
      </c>
      <c r="J1219" s="335">
        <v>0.2577933544540798</v>
      </c>
      <c r="K1219" s="335">
        <v>0.2604013588342653</v>
      </c>
      <c r="L1219" s="441"/>
      <c r="M1219" s="451">
        <f t="shared" si="72"/>
        <v>40.051175060402457</v>
      </c>
      <c r="N1219" s="451">
        <f t="shared" si="68"/>
        <v>40.053783064782642</v>
      </c>
    </row>
    <row r="1220" spans="1:14">
      <c r="A1220" s="444">
        <v>57505</v>
      </c>
      <c r="B1220" s="52">
        <f>+'2.- Base'!B1220</f>
        <v>1215</v>
      </c>
      <c r="C1220" s="334">
        <f>+'2.- Base'!C1220</f>
        <v>57505</v>
      </c>
      <c r="D1220" s="81" t="str">
        <f>+'2.- Base'!D1220</f>
        <v>Legrado endocervical</v>
      </c>
      <c r="E1220" s="335">
        <f>+'2.- Base'!G1220</f>
        <v>71.347520254629629</v>
      </c>
      <c r="F1220" s="335">
        <f>+'2.- Base'!N1220</f>
        <v>71.347520254629629</v>
      </c>
      <c r="G1220" s="335">
        <f>VLOOKUP(C1220,'2.- Base'!$C$6:$G$2390,5,0)</f>
        <v>71.347520254629629</v>
      </c>
      <c r="H1220" s="335">
        <f>VLOOKUP(C1220,'2.- Base'!J1220:N3615,5,0)</f>
        <v>71.347520254629629</v>
      </c>
      <c r="J1220" s="335">
        <v>3.921964510068392</v>
      </c>
      <c r="K1220" s="335">
        <v>4.0764822852253246</v>
      </c>
      <c r="L1220" s="441"/>
      <c r="M1220" s="451">
        <f t="shared" si="72"/>
        <v>75.269484764698021</v>
      </c>
      <c r="N1220" s="451">
        <f t="shared" si="68"/>
        <v>75.424002539854953</v>
      </c>
    </row>
    <row r="1221" spans="1:14">
      <c r="A1221" s="444">
        <v>57510</v>
      </c>
      <c r="B1221" s="52">
        <f>+'2.- Base'!B1221</f>
        <v>1216</v>
      </c>
      <c r="C1221" s="334">
        <f>+'2.- Base'!C1221</f>
        <v>57510</v>
      </c>
      <c r="D1221" s="81" t="str">
        <f>+'2.- Base'!D1221</f>
        <v>Cauterización del cérvix; electro o térmica</v>
      </c>
      <c r="E1221" s="335">
        <f>+'2.- Base'!G1221</f>
        <v>42.680664632435459</v>
      </c>
      <c r="F1221" s="335">
        <f>+'2.- Base'!N1221</f>
        <v>42.680664632435459</v>
      </c>
      <c r="G1221" s="335">
        <f>VLOOKUP(C1221,'2.- Base'!$C$6:$G$2390,5,0)</f>
        <v>42.680664632435459</v>
      </c>
      <c r="H1221" s="335">
        <f>VLOOKUP(C1221,'2.- Base'!J1221:N3616,5,0)</f>
        <v>42.680664632435459</v>
      </c>
      <c r="J1221" s="335">
        <v>1.2242042079627851</v>
      </c>
      <c r="K1221" s="335">
        <v>1.2819709938330774</v>
      </c>
      <c r="L1221" s="441"/>
      <c r="M1221" s="451">
        <f t="shared" si="72"/>
        <v>43.904868840398244</v>
      </c>
      <c r="N1221" s="451">
        <f t="shared" si="68"/>
        <v>43.962635626268536</v>
      </c>
    </row>
    <row r="1222" spans="1:14">
      <c r="A1222" s="444">
        <v>57520</v>
      </c>
      <c r="B1222" s="52">
        <f>+'2.- Base'!B1222</f>
        <v>1217</v>
      </c>
      <c r="C1222" s="334">
        <f>+'2.- Base'!C1222</f>
        <v>57520</v>
      </c>
      <c r="D1222" s="81" t="str">
        <f>+'2.- Base'!D1222</f>
        <v>Conización del cérvix</v>
      </c>
      <c r="E1222" s="335">
        <f>+'2.- Base'!G1222</f>
        <v>166.18366189674524</v>
      </c>
      <c r="F1222" s="335">
        <f>+'2.- Base'!N1222</f>
        <v>166.18366189674524</v>
      </c>
      <c r="G1222" s="335">
        <f>VLOOKUP(C1222,'2.- Base'!$C$6:$G$2390,5,0)</f>
        <v>166.18366189674524</v>
      </c>
      <c r="H1222" s="335">
        <f>VLOOKUP(C1222,'2.- Base'!J1222:N3617,5,0)</f>
        <v>166.18366189674524</v>
      </c>
      <c r="J1222" s="335">
        <v>7.9092714968328437</v>
      </c>
      <c r="K1222" s="335">
        <v>8.2334650277525441</v>
      </c>
      <c r="L1222" s="441"/>
      <c r="M1222" s="451">
        <f t="shared" si="72"/>
        <v>174.09293339357808</v>
      </c>
      <c r="N1222" s="451">
        <f t="shared" si="68"/>
        <v>174.41712692449778</v>
      </c>
    </row>
    <row r="1223" spans="1:14">
      <c r="A1223" s="444">
        <v>57530</v>
      </c>
      <c r="B1223" s="52">
        <f>+'2.- Base'!B1223</f>
        <v>1218</v>
      </c>
      <c r="C1223" s="334">
        <f>+'2.- Base'!C1223</f>
        <v>57530</v>
      </c>
      <c r="D1223" s="81" t="str">
        <f>+'2.- Base'!D1223</f>
        <v>Traquelectomía (cervicectomía), amputación del cervix</v>
      </c>
      <c r="E1223" s="335">
        <f>+'2.- Base'!G1223</f>
        <v>184.50956046576877</v>
      </c>
      <c r="F1223" s="335">
        <f>+'2.- Base'!N1223</f>
        <v>184.50956046576877</v>
      </c>
      <c r="G1223" s="335">
        <f>VLOOKUP(C1223,'2.- Base'!$C$6:$G$2390,5,0)</f>
        <v>184.50956046576877</v>
      </c>
      <c r="H1223" s="335">
        <f>VLOOKUP(C1223,'2.- Base'!J1223:N3618,5,0)</f>
        <v>184.50956046576877</v>
      </c>
      <c r="J1223" s="335">
        <v>10.87982687552406</v>
      </c>
      <c r="K1223" s="335">
        <v>11.336645032729109</v>
      </c>
      <c r="L1223" s="441"/>
      <c r="M1223" s="451">
        <f t="shared" si="72"/>
        <v>195.38938734129283</v>
      </c>
      <c r="N1223" s="451">
        <f t="shared" ref="N1223:N1286" si="73">H1223+K1223</f>
        <v>195.84620549849788</v>
      </c>
    </row>
    <row r="1224" spans="1:14" ht="25.5">
      <c r="A1224" s="444">
        <v>57531</v>
      </c>
      <c r="B1224" s="52">
        <f>+'2.- Base'!B1224</f>
        <v>1219</v>
      </c>
      <c r="C1224" s="334">
        <f>+'2.- Base'!C1224</f>
        <v>57531</v>
      </c>
      <c r="D1224" s="81" t="str">
        <f>+'2.- Base'!D1224</f>
        <v>Traquelectomía radical, con linfadenectomía pélvica total bilateral y toma de muestra biópsica de ganglio linfático paraaórtico</v>
      </c>
      <c r="E1224" s="335">
        <f>+'2.- Base'!G1224</f>
        <v>268.00591522446695</v>
      </c>
      <c r="F1224" s="335">
        <f>+'2.- Base'!N1224</f>
        <v>268.00591522446695</v>
      </c>
      <c r="G1224" s="335">
        <f>VLOOKUP(C1224,'2.- Base'!$C$6:$G$2390,5,0)</f>
        <v>268.00591522446695</v>
      </c>
      <c r="H1224" s="335">
        <f>VLOOKUP(C1224,'2.- Base'!J1224:N3619,5,0)</f>
        <v>268.00591522446695</v>
      </c>
      <c r="J1224" s="335">
        <v>14.038005670777522</v>
      </c>
      <c r="K1224" s="335">
        <v>14.622294018794832</v>
      </c>
      <c r="L1224" s="441"/>
      <c r="M1224" s="451">
        <f t="shared" si="72"/>
        <v>282.04392089524447</v>
      </c>
      <c r="N1224" s="451">
        <f t="shared" si="73"/>
        <v>282.62820924326178</v>
      </c>
    </row>
    <row r="1225" spans="1:14">
      <c r="A1225" s="444">
        <v>57540</v>
      </c>
      <c r="B1225" s="52">
        <f>+'2.- Base'!B1225</f>
        <v>1220</v>
      </c>
      <c r="C1225" s="334">
        <f>+'2.- Base'!C1225</f>
        <v>57540</v>
      </c>
      <c r="D1225" s="81" t="str">
        <f>+'2.- Base'!D1225</f>
        <v>Excisión de muñón cervical, abordaje abdominal</v>
      </c>
      <c r="E1225" s="335">
        <f>+'2.- Base'!G1225</f>
        <v>267.88394903479241</v>
      </c>
      <c r="F1225" s="335">
        <f>+'2.- Base'!N1225</f>
        <v>267.88394903479241</v>
      </c>
      <c r="G1225" s="335">
        <f>VLOOKUP(C1225,'2.- Base'!$C$6:$G$2390,5,0)</f>
        <v>267.88394903479241</v>
      </c>
      <c r="H1225" s="335">
        <f>VLOOKUP(C1225,'2.- Base'!J1225:N3620,5,0)</f>
        <v>267.88394903479241</v>
      </c>
      <c r="J1225" s="335">
        <v>13.104160988509193</v>
      </c>
      <c r="K1225" s="335">
        <v>13.647685033176344</v>
      </c>
      <c r="L1225" s="441"/>
      <c r="M1225" s="451">
        <f t="shared" si="72"/>
        <v>280.9881100233016</v>
      </c>
      <c r="N1225" s="451">
        <f t="shared" si="73"/>
        <v>281.53163406796875</v>
      </c>
    </row>
    <row r="1226" spans="1:14">
      <c r="A1226" s="444">
        <v>57700</v>
      </c>
      <c r="B1226" s="52">
        <f>+'2.- Base'!B1226</f>
        <v>1221</v>
      </c>
      <c r="C1226" s="334">
        <f>+'2.- Base'!C1226</f>
        <v>57700</v>
      </c>
      <c r="D1226" s="81" t="str">
        <f>+'2.- Base'!D1226</f>
        <v>Cerclaje</v>
      </c>
      <c r="E1226" s="335">
        <f>+'2.- Base'!G1226</f>
        <v>166.54956046576879</v>
      </c>
      <c r="F1226" s="335">
        <f>+'2.- Base'!N1226</f>
        <v>166.54956046576879</v>
      </c>
      <c r="G1226" s="335">
        <f>VLOOKUP(C1226,'2.- Base'!$C$6:$G$2390,5,0)</f>
        <v>166.54956046576879</v>
      </c>
      <c r="H1226" s="335">
        <f>VLOOKUP(C1226,'2.- Base'!J1226:N3621,5,0)</f>
        <v>166.54956046576879</v>
      </c>
      <c r="J1226" s="335">
        <v>10.87982687552406</v>
      </c>
      <c r="K1226" s="335">
        <v>11.336645032729109</v>
      </c>
      <c r="L1226" s="441"/>
      <c r="M1226" s="451">
        <f t="shared" si="72"/>
        <v>177.42938734129285</v>
      </c>
      <c r="N1226" s="451">
        <f t="shared" si="73"/>
        <v>177.8862054984979</v>
      </c>
    </row>
    <row r="1227" spans="1:14">
      <c r="A1227" s="444">
        <v>57720</v>
      </c>
      <c r="B1227" s="52">
        <f>+'2.- Base'!B1227</f>
        <v>1222</v>
      </c>
      <c r="C1227" s="334">
        <f>+'2.- Base'!C1227</f>
        <v>57720</v>
      </c>
      <c r="D1227" s="81" t="str">
        <f>+'2.- Base'!D1227</f>
        <v>Reparación de cuello uterino, abordaje vaginal</v>
      </c>
      <c r="E1227" s="335">
        <f>+'2.- Base'!G1227</f>
        <v>119.20093048540966</v>
      </c>
      <c r="F1227" s="335">
        <f>+'2.- Base'!N1227</f>
        <v>119.20093048540966</v>
      </c>
      <c r="G1227" s="335">
        <f>VLOOKUP(C1227,'2.- Base'!$C$6:$G$2390,5,0)</f>
        <v>119.20093048540966</v>
      </c>
      <c r="H1227" s="335">
        <f>VLOOKUP(C1227,'2.- Base'!J1227:N3622,5,0)</f>
        <v>119.20093048540966</v>
      </c>
      <c r="J1227" s="335">
        <v>5.0878201734383595</v>
      </c>
      <c r="K1227" s="335">
        <v>5.2886932811423719</v>
      </c>
      <c r="L1227" s="441"/>
      <c r="M1227" s="451">
        <f t="shared" si="72"/>
        <v>124.28875065884802</v>
      </c>
      <c r="N1227" s="451">
        <f t="shared" si="73"/>
        <v>124.48962376655203</v>
      </c>
    </row>
    <row r="1228" spans="1:14">
      <c r="A1228" s="444">
        <v>58100</v>
      </c>
      <c r="B1228" s="52">
        <f>+'2.- Base'!B1228</f>
        <v>1223</v>
      </c>
      <c r="C1228" s="334">
        <f>+'2.- Base'!C1228</f>
        <v>58100</v>
      </c>
      <c r="D1228" s="81" t="str">
        <f>+'2.- Base'!D1228</f>
        <v>Biopsia de endometrio</v>
      </c>
      <c r="E1228" s="335">
        <f>+'2.- Base'!G1228</f>
        <v>39.873514632435466</v>
      </c>
      <c r="F1228" s="335">
        <f>+'2.- Base'!N1228</f>
        <v>39.873514632435466</v>
      </c>
      <c r="G1228" s="335">
        <f>VLOOKUP(C1228,'2.- Base'!$C$6:$G$2390,5,0)</f>
        <v>39.873514632435466</v>
      </c>
      <c r="H1228" s="335">
        <f>VLOOKUP(C1228,'2.- Base'!J1228:N3623,5,0)</f>
        <v>39.873514632435466</v>
      </c>
      <c r="J1228" s="335">
        <v>3.8358592849455775</v>
      </c>
      <c r="K1228" s="335">
        <v>3.974925282586824</v>
      </c>
      <c r="L1228" s="441"/>
      <c r="M1228" s="451">
        <f t="shared" si="72"/>
        <v>43.709373917381043</v>
      </c>
      <c r="N1228" s="451">
        <f t="shared" si="73"/>
        <v>43.84843991502229</v>
      </c>
    </row>
    <row r="1229" spans="1:14">
      <c r="A1229" s="444">
        <v>58101</v>
      </c>
      <c r="B1229" s="52">
        <f>+'2.- Base'!B1229</f>
        <v>1224</v>
      </c>
      <c r="C1229" s="334">
        <f>+'2.- Base'!C1229</f>
        <v>58101</v>
      </c>
      <c r="D1229" s="81" t="str">
        <f>+'2.- Base'!D1229</f>
        <v>Histerometría</v>
      </c>
      <c r="E1229" s="335">
        <f>+'2.- Base'!G1229</f>
        <v>3.3205146324354655</v>
      </c>
      <c r="F1229" s="335">
        <f>+'2.- Base'!N1229</f>
        <v>3.3205146324354655</v>
      </c>
      <c r="G1229" s="335">
        <f>VLOOKUP(C1229,'2.- Base'!$C$6:$G$2390,5,0)</f>
        <v>3.3205146324354655</v>
      </c>
      <c r="H1229" s="335">
        <f>VLOOKUP(C1229,'2.- Base'!J1229:N3624,5,0)</f>
        <v>3.3205146324354655</v>
      </c>
      <c r="J1229" s="335">
        <v>1.2242042079627846</v>
      </c>
      <c r="K1229" s="335">
        <v>1.281970993833077</v>
      </c>
      <c r="L1229" s="441"/>
      <c r="M1229" s="451">
        <f t="shared" si="72"/>
        <v>4.5447188403982501</v>
      </c>
      <c r="N1229" s="451">
        <f t="shared" si="73"/>
        <v>4.6024856262685425</v>
      </c>
    </row>
    <row r="1230" spans="1:14">
      <c r="A1230" s="444">
        <v>58120</v>
      </c>
      <c r="B1230" s="52">
        <f>+'2.- Base'!B1230</f>
        <v>1225</v>
      </c>
      <c r="C1230" s="334">
        <f>+'2.- Base'!C1230</f>
        <v>58120</v>
      </c>
      <c r="D1230" s="81" t="str">
        <f>+'2.- Base'!D1230</f>
        <v>Dilatación y legrado, diagnósticos y/o terapéuticos (no obstétricos)</v>
      </c>
      <c r="E1230" s="335">
        <f>+'2.- Base'!G1230</f>
        <v>118.13579713804712</v>
      </c>
      <c r="F1230" s="335">
        <f>+'2.- Base'!N1230</f>
        <v>118.13579713804712</v>
      </c>
      <c r="G1230" s="335">
        <f>VLOOKUP(C1230,'2.- Base'!$C$6:$G$2390,5,0)</f>
        <v>118.13579713804712</v>
      </c>
      <c r="H1230" s="335">
        <f>VLOOKUP(C1230,'2.- Base'!J1230:N3625,5,0)</f>
        <v>118.13579713804712</v>
      </c>
      <c r="J1230" s="335">
        <v>3.814496112544191</v>
      </c>
      <c r="K1230" s="335">
        <v>3.9618568084167975</v>
      </c>
      <c r="L1230" s="441"/>
      <c r="M1230" s="451">
        <f t="shared" si="72"/>
        <v>121.95029325059132</v>
      </c>
      <c r="N1230" s="451">
        <f t="shared" si="73"/>
        <v>122.09765394646392</v>
      </c>
    </row>
    <row r="1231" spans="1:14">
      <c r="A1231" s="444">
        <v>58140</v>
      </c>
      <c r="B1231" s="52">
        <f>+'2.- Base'!B1231</f>
        <v>1226</v>
      </c>
      <c r="C1231" s="334">
        <f>+'2.- Base'!C1231</f>
        <v>58140</v>
      </c>
      <c r="D1231" s="81" t="str">
        <f>+'2.- Base'!D1231</f>
        <v>Miomectomía abordaje abdominal</v>
      </c>
      <c r="E1231" s="335">
        <f>+'2.- Base'!G1231</f>
        <v>351.25625750841755</v>
      </c>
      <c r="F1231" s="335">
        <f>+'2.- Base'!N1231</f>
        <v>351.25625750841755</v>
      </c>
      <c r="G1231" s="335">
        <f>VLOOKUP(C1231,'2.- Base'!$C$6:$G$2390,5,0)</f>
        <v>351.25625750841755</v>
      </c>
      <c r="H1231" s="335">
        <f>VLOOKUP(C1231,'2.- Base'!J1231:N3626,5,0)</f>
        <v>351.25625750841755</v>
      </c>
      <c r="J1231" s="335">
        <v>13.104160988509193</v>
      </c>
      <c r="K1231" s="335">
        <v>13.647685033176344</v>
      </c>
      <c r="L1231" s="441"/>
      <c r="M1231" s="451">
        <f t="shared" si="72"/>
        <v>364.36041849692674</v>
      </c>
      <c r="N1231" s="451">
        <f t="shared" si="73"/>
        <v>364.90394254159389</v>
      </c>
    </row>
    <row r="1232" spans="1:14">
      <c r="A1232" s="444">
        <v>58145</v>
      </c>
      <c r="B1232" s="52">
        <f>+'2.- Base'!B1232</f>
        <v>1227</v>
      </c>
      <c r="C1232" s="334">
        <f>+'2.- Base'!C1232</f>
        <v>58145</v>
      </c>
      <c r="D1232" s="81" t="str">
        <f>+'2.- Base'!D1232</f>
        <v>Miomectomía por abordaje vaginal</v>
      </c>
      <c r="E1232" s="335">
        <f>+'2.- Base'!G1232</f>
        <v>184.87545903479236</v>
      </c>
      <c r="F1232" s="335">
        <f>+'2.- Base'!N1232</f>
        <v>184.87545903479236</v>
      </c>
      <c r="G1232" s="335">
        <f>VLOOKUP(C1232,'2.- Base'!$C$6:$G$2390,5,0)</f>
        <v>184.87545903479236</v>
      </c>
      <c r="H1232" s="335">
        <f>VLOOKUP(C1232,'2.- Base'!J1232:N3627,5,0)</f>
        <v>184.87545903479236</v>
      </c>
      <c r="J1232" s="335">
        <v>13.850382254215219</v>
      </c>
      <c r="K1232" s="335">
        <v>14.439825037705617</v>
      </c>
      <c r="L1232" s="441"/>
      <c r="M1232" s="451">
        <f t="shared" si="72"/>
        <v>198.72584128900758</v>
      </c>
      <c r="N1232" s="451">
        <f t="shared" si="73"/>
        <v>199.31528407249797</v>
      </c>
    </row>
    <row r="1233" spans="1:14">
      <c r="A1233" s="444">
        <v>58146</v>
      </c>
      <c r="B1233" s="52">
        <f>+'2.- Base'!B1233</f>
        <v>1228</v>
      </c>
      <c r="C1233" s="334">
        <f>+'2.- Base'!C1233</f>
        <v>58146</v>
      </c>
      <c r="D1233" s="81" t="str">
        <f>+'2.- Base'!D1233</f>
        <v>Miomectomía histeroscópica</v>
      </c>
      <c r="E1233" s="335">
        <f>+'2.- Base'!G1233</f>
        <v>262.06984663299664</v>
      </c>
      <c r="F1233" s="335">
        <f>+'2.- Base'!N1233</f>
        <v>262.06984663299664</v>
      </c>
      <c r="G1233" s="335">
        <f>VLOOKUP(C1233,'2.- Base'!$C$6:$G$2390,5,0)</f>
        <v>262.06984663299664</v>
      </c>
      <c r="H1233" s="335">
        <f>VLOOKUP(C1233,'2.- Base'!J1233:N3628,5,0)</f>
        <v>262.06984663299664</v>
      </c>
      <c r="J1233" s="335">
        <v>15.89116986872142</v>
      </c>
      <c r="K1233" s="335">
        <v>16.480612652211846</v>
      </c>
      <c r="L1233" s="441"/>
      <c r="M1233" s="451">
        <f t="shared" si="72"/>
        <v>277.96101650171806</v>
      </c>
      <c r="N1233" s="451">
        <f t="shared" si="73"/>
        <v>278.55045928520849</v>
      </c>
    </row>
    <row r="1234" spans="1:14">
      <c r="A1234" s="444">
        <v>58150</v>
      </c>
      <c r="B1234" s="52">
        <f>+'2.- Base'!B1234</f>
        <v>1229</v>
      </c>
      <c r="C1234" s="334">
        <f>+'2.- Base'!C1234</f>
        <v>58150</v>
      </c>
      <c r="D1234" s="81" t="str">
        <f>+'2.- Base'!D1234</f>
        <v>Histerectomía abdominal total c/s salpingooforectomía</v>
      </c>
      <c r="E1234" s="335">
        <f>+'2.- Base'!G1234</f>
        <v>407.25472720538721</v>
      </c>
      <c r="F1234" s="335">
        <f>+'2.- Base'!N1234</f>
        <v>407.25472720538721</v>
      </c>
      <c r="G1234" s="335">
        <f>VLOOKUP(C1234,'2.- Base'!$C$6:$G$2390,5,0)</f>
        <v>407.25472720538721</v>
      </c>
      <c r="H1234" s="335">
        <f>VLOOKUP(C1234,'2.- Base'!J1234:N3629,5,0)</f>
        <v>407.25472720538721</v>
      </c>
      <c r="J1234" s="335">
        <v>29.913365269340659</v>
      </c>
      <c r="K1234" s="335">
        <v>31.190646774308505</v>
      </c>
      <c r="L1234" s="441"/>
      <c r="M1234" s="451">
        <f t="shared" si="72"/>
        <v>437.16809247472787</v>
      </c>
      <c r="N1234" s="451">
        <f t="shared" si="73"/>
        <v>438.44537397969572</v>
      </c>
    </row>
    <row r="1235" spans="1:14">
      <c r="A1235" s="444">
        <v>58180</v>
      </c>
      <c r="B1235" s="52">
        <f>+'2.- Base'!B1235</f>
        <v>1230</v>
      </c>
      <c r="C1235" s="334">
        <f>+'2.- Base'!C1235</f>
        <v>58180</v>
      </c>
      <c r="D1235" s="81" t="str">
        <f>+'2.- Base'!D1235</f>
        <v>Histerectomía abdominal supracervical</v>
      </c>
      <c r="E1235" s="335">
        <f>+'2.- Base'!G1235</f>
        <v>302.31706997755333</v>
      </c>
      <c r="F1235" s="335">
        <f>+'2.- Base'!N1235</f>
        <v>302.31706997755333</v>
      </c>
      <c r="G1235" s="335">
        <f>VLOOKUP(C1235,'2.- Base'!$C$6:$G$2390,5,0)</f>
        <v>302.31706997755333</v>
      </c>
      <c r="H1235" s="335">
        <f>VLOOKUP(C1235,'2.- Base'!J1235:N3630,5,0)</f>
        <v>302.31706997755333</v>
      </c>
      <c r="J1235" s="335">
        <v>25.732603768980027</v>
      </c>
      <c r="K1235" s="335">
        <v>26.852545057611735</v>
      </c>
      <c r="L1235" s="441"/>
      <c r="M1235" s="451">
        <f t="shared" si="72"/>
        <v>328.04967374653336</v>
      </c>
      <c r="N1235" s="451">
        <f t="shared" si="73"/>
        <v>329.16961503516507</v>
      </c>
    </row>
    <row r="1236" spans="1:14" ht="25.5">
      <c r="A1236" s="444">
        <v>58200</v>
      </c>
      <c r="B1236" s="52">
        <f>+'2.- Base'!B1236</f>
        <v>1231</v>
      </c>
      <c r="C1236" s="334">
        <f>+'2.- Base'!C1236</f>
        <v>58200</v>
      </c>
      <c r="D1236" s="81" t="str">
        <f>+'2.- Base'!D1236</f>
        <v>Histerectomía abdominal total, incluyendo vaginectomía parcial, y muestreo de ganglios linfáticos paraaórticos y pélvicos</v>
      </c>
      <c r="E1236" s="335">
        <f>+'2.- Base'!G1236</f>
        <v>428.50088377104379</v>
      </c>
      <c r="F1236" s="335">
        <f>+'2.- Base'!N1236</f>
        <v>428.50088377104379</v>
      </c>
      <c r="G1236" s="335">
        <f>VLOOKUP(C1236,'2.- Base'!$C$6:$G$2390,5,0)</f>
        <v>428.50088377104379</v>
      </c>
      <c r="H1236" s="335">
        <f>VLOOKUP(C1236,'2.- Base'!J1236:N3631,5,0)</f>
        <v>428.50088377104379</v>
      </c>
      <c r="J1236" s="335">
        <v>35.516433362951148</v>
      </c>
      <c r="K1236" s="335">
        <v>37.038300688019262</v>
      </c>
      <c r="L1236" s="441"/>
      <c r="M1236" s="451">
        <f t="shared" si="72"/>
        <v>464.01731713399494</v>
      </c>
      <c r="N1236" s="451">
        <f t="shared" si="73"/>
        <v>465.53918445906305</v>
      </c>
    </row>
    <row r="1237" spans="1:14" ht="25.5">
      <c r="A1237" s="444">
        <v>58210</v>
      </c>
      <c r="B1237" s="52">
        <f>+'2.- Base'!B1237</f>
        <v>1232</v>
      </c>
      <c r="C1237" s="334">
        <f>+'2.- Base'!C1237</f>
        <v>58210</v>
      </c>
      <c r="D1237" s="81" t="str">
        <f>+'2.- Base'!D1237</f>
        <v>Histerectomía abdominal radical, con linfadenectomía pélvica total bilateral y muestreo de ganglios paraaórticos</v>
      </c>
      <c r="E1237" s="335" t="s">
        <v>3270</v>
      </c>
      <c r="F1237" s="335">
        <f>+'2.- Base'!N1237</f>
        <v>441.39654033670024</v>
      </c>
      <c r="G1237" s="335" t="str">
        <f>E1237</f>
        <v>NC</v>
      </c>
      <c r="H1237" s="335">
        <f>VLOOKUP(C1237,'2.- Base'!J1237:N3632,5,0)</f>
        <v>441.39654033670024</v>
      </c>
      <c r="J1237" s="335" t="s">
        <v>3270</v>
      </c>
      <c r="K1237" s="335">
        <v>49.655664444386559</v>
      </c>
      <c r="L1237" s="441"/>
      <c r="M1237" s="335" t="str">
        <f>G1237</f>
        <v>NC</v>
      </c>
      <c r="N1237" s="451">
        <f t="shared" si="73"/>
        <v>491.0522047810868</v>
      </c>
    </row>
    <row r="1238" spans="1:14" ht="25.5">
      <c r="A1238" s="444">
        <v>58240</v>
      </c>
      <c r="B1238" s="52">
        <f>+'2.- Base'!B1238</f>
        <v>1233</v>
      </c>
      <c r="C1238" s="334">
        <f>+'2.- Base'!C1238</f>
        <v>58240</v>
      </c>
      <c r="D1238" s="81" t="str">
        <f>+'2.- Base'!D1238</f>
        <v>Exenteración pélvica por malignidad ginecológica, con histerectomía abdominal total o cervicectomía</v>
      </c>
      <c r="E1238" s="335" t="s">
        <v>3270</v>
      </c>
      <c r="F1238" s="335">
        <f>+'2.- Base'!N1238</f>
        <v>462.64269690235682</v>
      </c>
      <c r="G1238" s="335" t="str">
        <f>E1238</f>
        <v>NC</v>
      </c>
      <c r="H1238" s="335">
        <f>VLOOKUP(C1238,'2.- Base'!J1238:N3633,5,0)</f>
        <v>462.64269690235682</v>
      </c>
      <c r="J1238" s="335" t="s">
        <v>3270</v>
      </c>
      <c r="K1238" s="335">
        <v>56.442469809817055</v>
      </c>
      <c r="L1238" s="441"/>
      <c r="M1238" s="335" t="str">
        <f>G1238</f>
        <v>NC</v>
      </c>
      <c r="N1238" s="451">
        <f t="shared" si="73"/>
        <v>519.08516671217387</v>
      </c>
    </row>
    <row r="1239" spans="1:14">
      <c r="A1239" s="444">
        <v>58260</v>
      </c>
      <c r="B1239" s="52">
        <f>+'2.- Base'!B1239</f>
        <v>1234</v>
      </c>
      <c r="C1239" s="334">
        <f>+'2.- Base'!C1239</f>
        <v>58260</v>
      </c>
      <c r="D1239" s="81" t="str">
        <f>+'2.- Base'!D1239</f>
        <v>Histerectomía vaginal</v>
      </c>
      <c r="E1239" s="335" t="s">
        <v>3270</v>
      </c>
      <c r="F1239" s="335">
        <f>+'2.- Base'!N1239</f>
        <v>242.84189740740737</v>
      </c>
      <c r="G1239" s="335" t="str">
        <f>E1239</f>
        <v>NC</v>
      </c>
      <c r="H1239" s="335">
        <f>VLOOKUP(C1239,'2.- Base'!J1239:N3634,5,0)</f>
        <v>242.84189740740737</v>
      </c>
      <c r="J1239" s="335" t="s">
        <v>3270</v>
      </c>
      <c r="K1239" s="335">
        <v>22.508442982664405</v>
      </c>
      <c r="L1239" s="441"/>
      <c r="M1239" s="335" t="str">
        <f>G1239</f>
        <v>NC</v>
      </c>
      <c r="N1239" s="451">
        <f t="shared" si="73"/>
        <v>265.35034039007178</v>
      </c>
    </row>
    <row r="1240" spans="1:14">
      <c r="A1240" s="444">
        <v>58262</v>
      </c>
      <c r="B1240" s="52">
        <f>+'2.- Base'!B1240</f>
        <v>1235</v>
      </c>
      <c r="C1240" s="334">
        <f>+'2.- Base'!C1240</f>
        <v>58262</v>
      </c>
      <c r="D1240" s="81" t="str">
        <f>+'2.- Base'!D1240</f>
        <v>Histerectomía vaginal con extirpación de tubo(s) y/u ovario(s)</v>
      </c>
      <c r="E1240" s="335">
        <f>+'2.- Base'!G1240</f>
        <v>270.030553973064</v>
      </c>
      <c r="F1240" s="335">
        <f>+'2.- Base'!N1240</f>
        <v>270.030553973064</v>
      </c>
      <c r="G1240" s="335">
        <f>VLOOKUP(C1240,'2.- Base'!$C$6:$G$2390,5,0)</f>
        <v>270.030553973064</v>
      </c>
      <c r="H1240" s="335">
        <f>VLOOKUP(C1240,'2.- Base'!J1240:N3635,5,0)</f>
        <v>270.030553973064</v>
      </c>
      <c r="J1240" s="335">
        <v>24.310297175730113</v>
      </c>
      <c r="K1240" s="335">
        <v>25.342992860597803</v>
      </c>
      <c r="L1240" s="441"/>
      <c r="M1240" s="451">
        <f t="shared" ref="M1240:M1279" si="74">G1240+J1240</f>
        <v>294.34085114879412</v>
      </c>
      <c r="N1240" s="451">
        <f t="shared" si="73"/>
        <v>295.37354683366181</v>
      </c>
    </row>
    <row r="1241" spans="1:14">
      <c r="A1241" s="444">
        <v>58275</v>
      </c>
      <c r="B1241" s="52">
        <f>+'2.- Base'!B1241</f>
        <v>1236</v>
      </c>
      <c r="C1241" s="334">
        <f>+'2.- Base'!C1241</f>
        <v>58275</v>
      </c>
      <c r="D1241" s="81" t="str">
        <f>+'2.- Base'!D1241</f>
        <v>Histerectomía vaginal, con colpectomía total o parcial</v>
      </c>
      <c r="E1241" s="335">
        <f>+'2.- Base'!G1241</f>
        <v>270.90871053872058</v>
      </c>
      <c r="F1241" s="335">
        <f>+'2.- Base'!N1241</f>
        <v>270.90871053872058</v>
      </c>
      <c r="G1241" s="335">
        <f>VLOOKUP(C1241,'2.- Base'!$C$6:$G$2390,5,0)</f>
        <v>270.90871053872058</v>
      </c>
      <c r="H1241" s="335">
        <f>VLOOKUP(C1241,'2.- Base'!J1241:N3636,5,0)</f>
        <v>270.90871053872058</v>
      </c>
      <c r="J1241" s="335">
        <v>29.913365269340659</v>
      </c>
      <c r="K1241" s="335">
        <v>31.190646774308505</v>
      </c>
      <c r="L1241" s="441"/>
      <c r="M1241" s="451">
        <f t="shared" si="74"/>
        <v>300.82207580806124</v>
      </c>
      <c r="N1241" s="451">
        <f t="shared" si="73"/>
        <v>302.09935731302909</v>
      </c>
    </row>
    <row r="1242" spans="1:14">
      <c r="A1242" s="444">
        <v>58285</v>
      </c>
      <c r="B1242" s="52">
        <f>+'2.- Base'!B1242</f>
        <v>1237</v>
      </c>
      <c r="C1242" s="334">
        <f>+'2.- Base'!C1242</f>
        <v>58285</v>
      </c>
      <c r="D1242" s="81" t="str">
        <f>+'2.- Base'!D1242</f>
        <v>Histerectomía vaginal, radical (operación de Schauta)</v>
      </c>
      <c r="E1242" s="335">
        <f>+'2.- Base'!G1242</f>
        <v>428.50088377104379</v>
      </c>
      <c r="F1242" s="335">
        <f>+'2.- Base'!N1242</f>
        <v>428.50088377104379</v>
      </c>
      <c r="G1242" s="335">
        <f>VLOOKUP(C1242,'2.- Base'!$C$6:$G$2390,5,0)</f>
        <v>428.50088377104379</v>
      </c>
      <c r="H1242" s="335">
        <f>VLOOKUP(C1242,'2.- Base'!J1242:N3637,5,0)</f>
        <v>428.50088377104379</v>
      </c>
      <c r="J1242" s="335">
        <v>35.516433362951148</v>
      </c>
      <c r="K1242" s="335">
        <v>37.038300688019262</v>
      </c>
      <c r="L1242" s="441"/>
      <c r="M1242" s="451">
        <f t="shared" si="74"/>
        <v>464.01731713399494</v>
      </c>
      <c r="N1242" s="451">
        <f t="shared" si="73"/>
        <v>465.53918445906305</v>
      </c>
    </row>
    <row r="1243" spans="1:14">
      <c r="A1243" s="444">
        <v>58300</v>
      </c>
      <c r="B1243" s="52">
        <f>+'2.- Base'!B1243</f>
        <v>1238</v>
      </c>
      <c r="C1243" s="334">
        <f>+'2.- Base'!C1243</f>
        <v>58300</v>
      </c>
      <c r="D1243" s="81" t="str">
        <f>+'2.- Base'!D1243</f>
        <v>Inserción de dispositivo intrauterino (DIU)</v>
      </c>
      <c r="E1243" s="335">
        <f>+'2.- Base'!G1243</f>
        <v>2.9407096380471378</v>
      </c>
      <c r="F1243" s="335">
        <f>+'2.- Base'!N1243</f>
        <v>2.9407096380471378</v>
      </c>
      <c r="G1243" s="335">
        <f>VLOOKUP(C1243,'2.- Base'!$C$6:$G$2390,5,0)</f>
        <v>2.9407096380471378</v>
      </c>
      <c r="H1243" s="335">
        <f>VLOOKUP(C1243,'2.- Base'!J1243:N3638,5,0)</f>
        <v>2.9407096380471378</v>
      </c>
      <c r="J1243" s="335">
        <v>3.5445563236963373</v>
      </c>
      <c r="K1243" s="335">
        <v>3.7032512946599585</v>
      </c>
      <c r="L1243" s="441"/>
      <c r="M1243" s="451">
        <f t="shared" si="74"/>
        <v>6.4852659617434751</v>
      </c>
      <c r="N1243" s="451">
        <f t="shared" si="73"/>
        <v>6.6439609327070963</v>
      </c>
    </row>
    <row r="1244" spans="1:14">
      <c r="A1244" s="444">
        <v>58301</v>
      </c>
      <c r="B1244" s="52">
        <f>+'2.- Base'!B1244</f>
        <v>1239</v>
      </c>
      <c r="C1244" s="334">
        <f>+'2.- Base'!C1244</f>
        <v>58301</v>
      </c>
      <c r="D1244" s="81" t="str">
        <f>+'2.- Base'!D1244</f>
        <v>Remoción de dispositivo intrauterino (DIU)</v>
      </c>
      <c r="E1244" s="335">
        <f>+'2.- Base'!G1244</f>
        <v>3.365767508417508</v>
      </c>
      <c r="F1244" s="335">
        <f>+'2.- Base'!N1244</f>
        <v>3.365767508417508</v>
      </c>
      <c r="G1244" s="335">
        <f>VLOOKUP(C1244,'2.- Base'!$C$6:$G$2390,5,0)</f>
        <v>3.365767508417508</v>
      </c>
      <c r="H1244" s="335">
        <f>VLOOKUP(C1244,'2.- Base'!J1244:N3639,5,0)</f>
        <v>3.365767508417508</v>
      </c>
      <c r="J1244" s="335">
        <v>69.108403766980913</v>
      </c>
      <c r="K1244" s="335">
        <v>73.075778041071445</v>
      </c>
      <c r="L1244" s="441"/>
      <c r="M1244" s="451">
        <f t="shared" si="74"/>
        <v>72.474171275398419</v>
      </c>
      <c r="N1244" s="451">
        <f t="shared" si="73"/>
        <v>76.44154554948895</v>
      </c>
    </row>
    <row r="1245" spans="1:14" ht="25.5">
      <c r="A1245" s="444">
        <v>58400</v>
      </c>
      <c r="B1245" s="52">
        <f>+'2.- Base'!B1245</f>
        <v>1240</v>
      </c>
      <c r="C1245" s="334">
        <f>+'2.- Base'!C1245</f>
        <v>58400</v>
      </c>
      <c r="D1245" s="81" t="str">
        <f>+'2.- Base'!D1245</f>
        <v>Suspensión uterina, con o sin acortamiento de ligamentos redondos, con o sin acortamiento de ligamentos sacrouterinos</v>
      </c>
      <c r="E1245" s="335">
        <f>+'2.- Base'!G1245</f>
        <v>202.75424084175086</v>
      </c>
      <c r="F1245" s="335">
        <f>+'2.- Base'!N1245</f>
        <v>202.75424084175086</v>
      </c>
      <c r="G1245" s="335">
        <f>VLOOKUP(C1245,'2.- Base'!$C$6:$G$2390,5,0)</f>
        <v>202.75424084175086</v>
      </c>
      <c r="H1245" s="335">
        <f>VLOOKUP(C1245,'2.- Base'!J1245:N3640,5,0)</f>
        <v>202.75424084175086</v>
      </c>
      <c r="J1245" s="335">
        <v>13.104160988509193</v>
      </c>
      <c r="K1245" s="335">
        <v>13.647685033176373</v>
      </c>
      <c r="L1245" s="441"/>
      <c r="M1245" s="451">
        <f t="shared" si="74"/>
        <v>215.85840183026005</v>
      </c>
      <c r="N1245" s="451">
        <f t="shared" si="73"/>
        <v>216.40192587492723</v>
      </c>
    </row>
    <row r="1246" spans="1:14">
      <c r="A1246" s="444">
        <v>58540</v>
      </c>
      <c r="B1246" s="52">
        <f>+'2.- Base'!B1246</f>
        <v>1241</v>
      </c>
      <c r="C1246" s="334">
        <f>+'2.- Base'!C1246</f>
        <v>58540</v>
      </c>
      <c r="D1246" s="81" t="str">
        <f>+'2.- Base'!D1246</f>
        <v>Histeroplastía, corrección de anomalía uterina (tipo Strassman)</v>
      </c>
      <c r="E1246" s="335">
        <f>+'2.- Base'!G1246</f>
        <v>364.76241407407406</v>
      </c>
      <c r="F1246" s="335">
        <f>+'2.- Base'!N1246</f>
        <v>364.76241407407406</v>
      </c>
      <c r="G1246" s="335">
        <f>VLOOKUP(C1246,'2.- Base'!$C$6:$G$2390,5,0)</f>
        <v>364.76241407407406</v>
      </c>
      <c r="H1246" s="335">
        <f>VLOOKUP(C1246,'2.- Base'!J1246:N3641,5,0)</f>
        <v>364.76241407407406</v>
      </c>
      <c r="J1246" s="335">
        <v>18.707229082119682</v>
      </c>
      <c r="K1246" s="335">
        <v>19.495338946887102</v>
      </c>
      <c r="L1246" s="441"/>
      <c r="M1246" s="451">
        <f t="shared" si="74"/>
        <v>383.46964315619374</v>
      </c>
      <c r="N1246" s="451">
        <f t="shared" si="73"/>
        <v>384.25775302096116</v>
      </c>
    </row>
    <row r="1247" spans="1:14">
      <c r="A1247" s="444">
        <v>58545</v>
      </c>
      <c r="B1247" s="52">
        <f>+'2.- Base'!B1247</f>
        <v>1242</v>
      </c>
      <c r="C1247" s="334">
        <f>+'2.- Base'!C1247</f>
        <v>58545</v>
      </c>
      <c r="D1247" s="81" t="str">
        <f>+'2.- Base'!D1247</f>
        <v>Miomectomía laparoscópica</v>
      </c>
      <c r="E1247" s="335">
        <f>+'2.- Base'!G1247</f>
        <v>345.0783366329967</v>
      </c>
      <c r="F1247" s="335">
        <f>+'2.- Base'!N1247</f>
        <v>345.0783366329967</v>
      </c>
      <c r="G1247" s="335">
        <f>VLOOKUP(C1247,'2.- Base'!$C$6:$G$2390,5,0)</f>
        <v>345.0783366329967</v>
      </c>
      <c r="H1247" s="335">
        <f>VLOOKUP(C1247,'2.- Base'!J1247:N3642,5,0)</f>
        <v>345.0783366329967</v>
      </c>
      <c r="J1247" s="335">
        <v>15.144948603015393</v>
      </c>
      <c r="K1247" s="335">
        <v>15.688472647682545</v>
      </c>
      <c r="L1247" s="441"/>
      <c r="M1247" s="451">
        <f t="shared" si="74"/>
        <v>360.22328523601209</v>
      </c>
      <c r="N1247" s="451">
        <f t="shared" si="73"/>
        <v>360.76680928067924</v>
      </c>
    </row>
    <row r="1248" spans="1:14">
      <c r="A1248" s="444">
        <v>58550</v>
      </c>
      <c r="B1248" s="52">
        <f>+'2.- Base'!B1248</f>
        <v>1243</v>
      </c>
      <c r="C1248" s="334">
        <f>+'2.- Base'!C1248</f>
        <v>58550</v>
      </c>
      <c r="D1248" s="81" t="str">
        <f>+'2.- Base'!D1248</f>
        <v>Histerectomía vaginal asistida laparoscópicamente</v>
      </c>
      <c r="E1248" s="335">
        <f>+'2.- Base'!G1248</f>
        <v>359.63296079124586</v>
      </c>
      <c r="F1248" s="335">
        <f>+'2.- Base'!N1248</f>
        <v>359.63296079124586</v>
      </c>
      <c r="G1248" s="335">
        <f>VLOOKUP(C1248,'2.- Base'!$C$6:$G$2390,5,0)</f>
        <v>359.63296079124586</v>
      </c>
      <c r="H1248" s="335">
        <f>VLOOKUP(C1248,'2.- Base'!J1248:N3643,5,0)</f>
        <v>359.63296079124586</v>
      </c>
      <c r="J1248" s="335">
        <v>20.370997850445747</v>
      </c>
      <c r="K1248" s="335">
        <v>21.131931512979804</v>
      </c>
      <c r="L1248" s="441"/>
      <c r="M1248" s="451">
        <f t="shared" si="74"/>
        <v>380.00395864169161</v>
      </c>
      <c r="N1248" s="451">
        <f t="shared" si="73"/>
        <v>380.76489230422567</v>
      </c>
    </row>
    <row r="1249" spans="1:14">
      <c r="A1249" s="444">
        <v>58555</v>
      </c>
      <c r="B1249" s="52">
        <f>+'2.- Base'!B1249</f>
        <v>1244</v>
      </c>
      <c r="C1249" s="334">
        <f>+'2.- Base'!C1249</f>
        <v>58555</v>
      </c>
      <c r="D1249" s="81" t="str">
        <f>+'2.- Base'!D1249</f>
        <v>Histeroscopía diagnóstica</v>
      </c>
      <c r="E1249" s="335">
        <f>+'2.- Base'!G1249</f>
        <v>43.924730485409647</v>
      </c>
      <c r="F1249" s="335">
        <f>+'2.- Base'!N1249</f>
        <v>43.924730485409647</v>
      </c>
      <c r="G1249" s="335">
        <f>VLOOKUP(C1249,'2.- Base'!$C$6:$G$2390,5,0)</f>
        <v>43.924730485409647</v>
      </c>
      <c r="H1249" s="335">
        <f>VLOOKUP(C1249,'2.- Base'!J1249:N3644,5,0)</f>
        <v>43.924730485409647</v>
      </c>
      <c r="J1249" s="335">
        <v>2.2681660353800126</v>
      </c>
      <c r="K1249" s="335">
        <v>2.3734485715302753</v>
      </c>
      <c r="L1249" s="441"/>
      <c r="M1249" s="451">
        <f t="shared" si="74"/>
        <v>46.19289652078966</v>
      </c>
      <c r="N1249" s="451">
        <f t="shared" si="73"/>
        <v>46.298179056939922</v>
      </c>
    </row>
    <row r="1250" spans="1:14" ht="38.25">
      <c r="A1250" s="444">
        <v>58558</v>
      </c>
      <c r="B1250" s="52">
        <f>+'2.- Base'!B1250</f>
        <v>1245</v>
      </c>
      <c r="C1250" s="334">
        <f>+'2.- Base'!C1250</f>
        <v>58558</v>
      </c>
      <c r="D1250" s="81" t="str">
        <f>+'2.- Base'!D1250</f>
        <v>Histeroscopía terapéutica: liberación de adherencias intrauterinas y/o resección de pólipos, leiomiomas, cuerpo extraño, tejido endometrial, toma de muestra</v>
      </c>
      <c r="E1250" s="335">
        <f>+'2.- Base'!G1250</f>
        <v>184.38759427609426</v>
      </c>
      <c r="F1250" s="335">
        <f>+'2.- Base'!N1250</f>
        <v>184.38759427609426</v>
      </c>
      <c r="G1250" s="335">
        <f>VLOOKUP(C1250,'2.- Base'!$C$6:$G$2390,5,0)</f>
        <v>184.38759427609426</v>
      </c>
      <c r="H1250" s="335">
        <f>VLOOKUP(C1250,'2.- Base'!J1250:N3645,5,0)</f>
        <v>184.38759427609426</v>
      </c>
      <c r="J1250" s="335">
        <v>10.952949071712737</v>
      </c>
      <c r="K1250" s="335">
        <v>11.424503298505073</v>
      </c>
      <c r="L1250" s="441"/>
      <c r="M1250" s="451">
        <f t="shared" si="74"/>
        <v>195.340543347807</v>
      </c>
      <c r="N1250" s="451">
        <f t="shared" si="73"/>
        <v>195.81209757459933</v>
      </c>
    </row>
    <row r="1251" spans="1:14">
      <c r="A1251" s="444">
        <v>58600</v>
      </c>
      <c r="B1251" s="52">
        <f>+'2.- Base'!B1251</f>
        <v>1246</v>
      </c>
      <c r="C1251" s="334">
        <f>+'2.- Base'!C1251</f>
        <v>58600</v>
      </c>
      <c r="D1251" s="81" t="str">
        <f>+'2.- Base'!D1251</f>
        <v>Ligadura o sección de trompas de Falopio</v>
      </c>
      <c r="E1251" s="335">
        <f>+'2.- Base'!G1251</f>
        <v>165.93972951739619</v>
      </c>
      <c r="F1251" s="335">
        <f>+'2.- Base'!N1251</f>
        <v>165.93972951739619</v>
      </c>
      <c r="G1251" s="335">
        <f>VLOOKUP(C1251,'2.- Base'!$C$6:$G$2390,5,0)</f>
        <v>165.93972951739619</v>
      </c>
      <c r="H1251" s="335">
        <f>VLOOKUP(C1251,'2.- Base'!J1251:N3646,5,0)</f>
        <v>165.93972951739619</v>
      </c>
      <c r="J1251" s="335">
        <v>5.9289012443720424</v>
      </c>
      <c r="K1251" s="335">
        <v>6.1646783577681958</v>
      </c>
      <c r="L1251" s="441"/>
      <c r="M1251" s="451">
        <f t="shared" si="74"/>
        <v>171.86863076176823</v>
      </c>
      <c r="N1251" s="451">
        <f t="shared" si="73"/>
        <v>172.10440787516438</v>
      </c>
    </row>
    <row r="1252" spans="1:14" ht="25.5">
      <c r="A1252" s="444">
        <v>58615</v>
      </c>
      <c r="B1252" s="52">
        <f>+'2.- Base'!B1252</f>
        <v>1247</v>
      </c>
      <c r="C1252" s="334">
        <f>+'2.- Base'!C1252</f>
        <v>58615</v>
      </c>
      <c r="D1252" s="81" t="str">
        <f>+'2.- Base'!D1252</f>
        <v>Oclusión de trompas de Falopio mediante dispositivo (ejm. banda, grapa, anillo falopiano), abordaje vaginal o suprapúbico</v>
      </c>
      <c r="E1252" s="335">
        <f>+'2.- Base'!G1252</f>
        <v>183.77776332772163</v>
      </c>
      <c r="F1252" s="335">
        <f>+'2.- Base'!N1252</f>
        <v>183.77776332772163</v>
      </c>
      <c r="G1252" s="335">
        <f>VLOOKUP(C1252,'2.- Base'!$C$6:$G$2390,5,0)</f>
        <v>183.77776332772163</v>
      </c>
      <c r="H1252" s="335">
        <f>VLOOKUP(C1252,'2.- Base'!J1252:N3647,5,0)</f>
        <v>183.77776332772163</v>
      </c>
      <c r="J1252" s="335">
        <v>4.9387161181416559</v>
      </c>
      <c r="K1252" s="335">
        <v>5.1302850227760644</v>
      </c>
      <c r="L1252" s="441"/>
      <c r="M1252" s="451">
        <f t="shared" si="74"/>
        <v>188.71647944586329</v>
      </c>
      <c r="N1252" s="451">
        <f t="shared" si="73"/>
        <v>188.90804835049769</v>
      </c>
    </row>
    <row r="1253" spans="1:14">
      <c r="A1253" s="444">
        <v>58661</v>
      </c>
      <c r="B1253" s="52">
        <f>+'2.- Base'!B1253</f>
        <v>1248</v>
      </c>
      <c r="C1253" s="334">
        <f>+'2.- Base'!C1253</f>
        <v>58661</v>
      </c>
      <c r="D1253" s="81" t="str">
        <f>+'2.- Base'!D1253</f>
        <v>Ooforectomía y/o salpingectomía, completa o parcial por laparoscopía</v>
      </c>
      <c r="E1253" s="335">
        <f>+'2.- Base'!G1253</f>
        <v>258.89387851430973</v>
      </c>
      <c r="F1253" s="335">
        <f>+'2.- Base'!N1253</f>
        <v>258.89387851430973</v>
      </c>
      <c r="G1253" s="335">
        <f>VLOOKUP(C1253,'2.- Base'!$C$6:$G$2390,5,0)</f>
        <v>258.89387851430973</v>
      </c>
      <c r="H1253" s="335">
        <f>VLOOKUP(C1253,'2.- Base'!J1253:N3648,5,0)</f>
        <v>258.89387851430973</v>
      </c>
      <c r="J1253" s="335">
        <v>12.537966812310287</v>
      </c>
      <c r="K1253" s="335">
        <v>12.994784969515422</v>
      </c>
      <c r="L1253" s="441"/>
      <c r="M1253" s="451">
        <f t="shared" si="74"/>
        <v>271.43184532662002</v>
      </c>
      <c r="N1253" s="451">
        <f t="shared" si="73"/>
        <v>271.88866348382516</v>
      </c>
    </row>
    <row r="1254" spans="1:14" ht="25.5">
      <c r="A1254" s="444">
        <v>58671</v>
      </c>
      <c r="B1254" s="52">
        <f>+'2.- Base'!B1254</f>
        <v>1249</v>
      </c>
      <c r="C1254" s="334">
        <f>+'2.- Base'!C1254</f>
        <v>58671</v>
      </c>
      <c r="D1254" s="81" t="str">
        <f>+'2.- Base'!D1254</f>
        <v>Oclusión de trompas de Falopio mediante dispositivo (ej. banda, grapa, anillo falopiano) por laparoscopía</v>
      </c>
      <c r="E1254" s="335">
        <f>+'2.- Base'!G1254</f>
        <v>258.89387851430973</v>
      </c>
      <c r="F1254" s="335">
        <f>+'2.- Base'!N1254</f>
        <v>258.89387851430973</v>
      </c>
      <c r="G1254" s="335">
        <f>VLOOKUP(C1254,'2.- Base'!$C$6:$G$2390,5,0)</f>
        <v>258.89387851430973</v>
      </c>
      <c r="H1254" s="335">
        <f>VLOOKUP(C1254,'2.- Base'!J1254:N3649,5,0)</f>
        <v>258.89387851430973</v>
      </c>
      <c r="J1254" s="335">
        <v>12.537966812310287</v>
      </c>
      <c r="K1254" s="335">
        <v>12.994784969515422</v>
      </c>
      <c r="L1254" s="441"/>
      <c r="M1254" s="451">
        <f t="shared" si="74"/>
        <v>271.43184532662002</v>
      </c>
      <c r="N1254" s="451">
        <f t="shared" si="73"/>
        <v>271.88866348382516</v>
      </c>
    </row>
    <row r="1255" spans="1:14">
      <c r="A1255" s="444">
        <v>58672</v>
      </c>
      <c r="B1255" s="52">
        <f>+'2.- Base'!B1255</f>
        <v>1250</v>
      </c>
      <c r="C1255" s="334">
        <f>+'2.- Base'!C1255</f>
        <v>58672</v>
      </c>
      <c r="D1255" s="81" t="str">
        <f>+'2.- Base'!D1255</f>
        <v>Fimbrioplastía por laparoscopía</v>
      </c>
      <c r="E1255" s="335">
        <f>+'2.- Base'!G1255</f>
        <v>258.89387851430973</v>
      </c>
      <c r="F1255" s="335">
        <f>+'2.- Base'!N1255</f>
        <v>258.89387851430973</v>
      </c>
      <c r="G1255" s="335">
        <f>VLOOKUP(C1255,'2.- Base'!$C$6:$G$2390,5,0)</f>
        <v>258.89387851430973</v>
      </c>
      <c r="H1255" s="335">
        <f>VLOOKUP(C1255,'2.- Base'!J1255:N3650,5,0)</f>
        <v>258.89387851430973</v>
      </c>
      <c r="J1255" s="335">
        <v>12.537966812310287</v>
      </c>
      <c r="K1255" s="335">
        <v>12.994784969515422</v>
      </c>
      <c r="L1255" s="441"/>
      <c r="M1255" s="451">
        <f t="shared" si="74"/>
        <v>271.43184532662002</v>
      </c>
      <c r="N1255" s="451">
        <f t="shared" si="73"/>
        <v>271.88866348382516</v>
      </c>
    </row>
    <row r="1256" spans="1:14">
      <c r="A1256" s="444">
        <v>58673</v>
      </c>
      <c r="B1256" s="52">
        <f>+'2.- Base'!B1256</f>
        <v>1251</v>
      </c>
      <c r="C1256" s="334">
        <f>+'2.- Base'!C1256</f>
        <v>58673</v>
      </c>
      <c r="D1256" s="81" t="str">
        <f>+'2.- Base'!D1256</f>
        <v>Salpingostomía (salpingoneostomía) por laparoscopía</v>
      </c>
      <c r="E1256" s="335">
        <f>+'2.- Base'!G1256</f>
        <v>258.89387851430973</v>
      </c>
      <c r="F1256" s="335">
        <f>+'2.- Base'!N1256</f>
        <v>258.89387851430973</v>
      </c>
      <c r="G1256" s="335">
        <f>VLOOKUP(C1256,'2.- Base'!$C$6:$G$2390,5,0)</f>
        <v>258.89387851430973</v>
      </c>
      <c r="H1256" s="335">
        <f>VLOOKUP(C1256,'2.- Base'!J1256:N3651,5,0)</f>
        <v>258.89387851430973</v>
      </c>
      <c r="J1256" s="335">
        <v>12.537966812310287</v>
      </c>
      <c r="K1256" s="335">
        <v>12.994784969515422</v>
      </c>
      <c r="L1256" s="441"/>
      <c r="M1256" s="451">
        <f t="shared" si="74"/>
        <v>271.43184532662002</v>
      </c>
      <c r="N1256" s="451">
        <f t="shared" si="73"/>
        <v>271.88866348382516</v>
      </c>
    </row>
    <row r="1257" spans="1:14">
      <c r="A1257" s="444">
        <v>58700</v>
      </c>
      <c r="B1257" s="52">
        <f>+'2.- Base'!B1257</f>
        <v>1252</v>
      </c>
      <c r="C1257" s="334">
        <f>+'2.- Base'!C1257</f>
        <v>58700</v>
      </c>
      <c r="D1257" s="81" t="str">
        <f>+'2.- Base'!D1257</f>
        <v>Salpingectomía, completa o parcial, unilateral o bilateral</v>
      </c>
      <c r="E1257" s="335">
        <f>+'2.- Base'!G1257</f>
        <v>184.50956046576877</v>
      </c>
      <c r="F1257" s="335">
        <f>+'2.- Base'!N1257</f>
        <v>184.50956046576877</v>
      </c>
      <c r="G1257" s="335">
        <f>VLOOKUP(C1257,'2.- Base'!$C$6:$G$2390,5,0)</f>
        <v>184.50956046576877</v>
      </c>
      <c r="H1257" s="335">
        <f>VLOOKUP(C1257,'2.- Base'!J1257:N3652,5,0)</f>
        <v>184.50956046576877</v>
      </c>
      <c r="J1257" s="335">
        <v>10.87982687552406</v>
      </c>
      <c r="K1257" s="335">
        <v>11.336645032729109</v>
      </c>
      <c r="L1257" s="441"/>
      <c r="M1257" s="451">
        <f t="shared" si="74"/>
        <v>195.38938734129283</v>
      </c>
      <c r="N1257" s="451">
        <f t="shared" si="73"/>
        <v>195.84620549849788</v>
      </c>
    </row>
    <row r="1258" spans="1:14">
      <c r="A1258" s="444">
        <v>58720</v>
      </c>
      <c r="B1258" s="52">
        <f>+'2.- Base'!B1258</f>
        <v>1253</v>
      </c>
      <c r="C1258" s="334">
        <f>+'2.- Base'!C1258</f>
        <v>58720</v>
      </c>
      <c r="D1258" s="81" t="str">
        <f>+'2.- Base'!D1258</f>
        <v>Salpingo-ooforectomía, completa o parcial, unilateral o bilateral</v>
      </c>
      <c r="E1258" s="335">
        <f>+'2.- Base'!G1258</f>
        <v>257.30757713243548</v>
      </c>
      <c r="F1258" s="335">
        <f>+'2.- Base'!N1258</f>
        <v>257.30757713243548</v>
      </c>
      <c r="G1258" s="335">
        <f>VLOOKUP(C1258,'2.- Base'!$C$6:$G$2390,5,0)</f>
        <v>257.30757713243548</v>
      </c>
      <c r="H1258" s="335">
        <f>VLOOKUP(C1258,'2.- Base'!J1258:N3653,5,0)</f>
        <v>257.30757713243548</v>
      </c>
      <c r="J1258" s="335">
        <v>10.879826875523975</v>
      </c>
      <c r="K1258" s="335">
        <v>11.336645032729109</v>
      </c>
      <c r="L1258" s="441"/>
      <c r="M1258" s="451">
        <f t="shared" si="74"/>
        <v>268.18740400795946</v>
      </c>
      <c r="N1258" s="451">
        <f t="shared" si="73"/>
        <v>268.64422216516459</v>
      </c>
    </row>
    <row r="1259" spans="1:14">
      <c r="A1259" s="444">
        <v>58740</v>
      </c>
      <c r="B1259" s="52">
        <f>+'2.- Base'!B1259</f>
        <v>1254</v>
      </c>
      <c r="C1259" s="334">
        <f>+'2.- Base'!C1259</f>
        <v>58740</v>
      </c>
      <c r="D1259" s="81" t="str">
        <f>+'2.- Base'!D1259</f>
        <v>Lisis de adherencias (salpingolisis, ovariolisis)</v>
      </c>
      <c r="E1259" s="335">
        <f>+'2.- Base'!G1259</f>
        <v>184.50956046576877</v>
      </c>
      <c r="F1259" s="335">
        <f>+'2.- Base'!N1259</f>
        <v>184.50956046576877</v>
      </c>
      <c r="G1259" s="335">
        <f>VLOOKUP(C1259,'2.- Base'!$C$6:$G$2390,5,0)</f>
        <v>184.50956046576877</v>
      </c>
      <c r="H1259" s="335">
        <f>VLOOKUP(C1259,'2.- Base'!J1259:N3654,5,0)</f>
        <v>184.50956046576877</v>
      </c>
      <c r="J1259" s="335">
        <v>10.87982687552406</v>
      </c>
      <c r="K1259" s="335">
        <v>11.336645032729109</v>
      </c>
      <c r="L1259" s="441"/>
      <c r="M1259" s="451">
        <f t="shared" si="74"/>
        <v>195.38938734129283</v>
      </c>
      <c r="N1259" s="451">
        <f t="shared" si="73"/>
        <v>195.84620549849788</v>
      </c>
    </row>
    <row r="1260" spans="1:14">
      <c r="A1260" s="444">
        <v>58750</v>
      </c>
      <c r="B1260" s="52">
        <f>+'2.- Base'!B1260</f>
        <v>1255</v>
      </c>
      <c r="C1260" s="334">
        <f>+'2.- Base'!C1260</f>
        <v>58750</v>
      </c>
      <c r="D1260" s="81" t="str">
        <f>+'2.- Base'!D1260</f>
        <v>Anastomosis tubotubaria</v>
      </c>
      <c r="E1260" s="335">
        <f>+'2.- Base'!G1260</f>
        <v>310.05706997755334</v>
      </c>
      <c r="F1260" s="335">
        <f>+'2.- Base'!N1260</f>
        <v>310.05706997755334</v>
      </c>
      <c r="G1260" s="335">
        <f>VLOOKUP(C1260,'2.- Base'!$C$6:$G$2390,5,0)</f>
        <v>310.05706997755334</v>
      </c>
      <c r="H1260" s="335">
        <f>VLOOKUP(C1260,'2.- Base'!J1260:N3655,5,0)</f>
        <v>310.05706997755334</v>
      </c>
      <c r="J1260" s="335">
        <v>25.732603768980027</v>
      </c>
      <c r="K1260" s="335">
        <v>26.852545057611735</v>
      </c>
      <c r="L1260" s="441"/>
      <c r="M1260" s="451">
        <f t="shared" si="74"/>
        <v>335.78967374653337</v>
      </c>
      <c r="N1260" s="451">
        <f t="shared" si="73"/>
        <v>336.90961503516507</v>
      </c>
    </row>
    <row r="1261" spans="1:14">
      <c r="A1261" s="444">
        <v>58760</v>
      </c>
      <c r="B1261" s="52">
        <f>+'2.- Base'!B1261</f>
        <v>1256</v>
      </c>
      <c r="C1261" s="334">
        <f>+'2.- Base'!C1261</f>
        <v>58760</v>
      </c>
      <c r="D1261" s="81" t="str">
        <f>+'2.- Base'!D1261</f>
        <v>Fimbrioplastía</v>
      </c>
      <c r="E1261" s="335">
        <f>+'2.- Base'!G1261</f>
        <v>288.95727283950612</v>
      </c>
      <c r="F1261" s="335">
        <f>+'2.- Base'!N1261</f>
        <v>288.95727283950612</v>
      </c>
      <c r="G1261" s="335">
        <f>VLOOKUP(C1261,'2.- Base'!$C$6:$G$2390,5,0)</f>
        <v>288.95727283950612</v>
      </c>
      <c r="H1261" s="335">
        <f>VLOOKUP(C1261,'2.- Base'!J1261:N3656,5,0)</f>
        <v>288.95727283950612</v>
      </c>
      <c r="J1261" s="335">
        <v>19.791493011597652</v>
      </c>
      <c r="K1261" s="335">
        <v>20.646185047658719</v>
      </c>
      <c r="L1261" s="441"/>
      <c r="M1261" s="451">
        <f t="shared" si="74"/>
        <v>308.74876585110377</v>
      </c>
      <c r="N1261" s="451">
        <f t="shared" si="73"/>
        <v>309.60345788716484</v>
      </c>
    </row>
    <row r="1262" spans="1:14">
      <c r="A1262" s="444">
        <v>58770</v>
      </c>
      <c r="B1262" s="52">
        <f>+'2.- Base'!B1262</f>
        <v>1257</v>
      </c>
      <c r="C1262" s="334">
        <f>+'2.- Base'!C1262</f>
        <v>58770</v>
      </c>
      <c r="D1262" s="81" t="str">
        <f>+'2.- Base'!D1262</f>
        <v>Salpingostomía (salpingoneostomía)</v>
      </c>
      <c r="E1262" s="335">
        <f>+'2.- Base'!G1262</f>
        <v>185.24135760381591</v>
      </c>
      <c r="F1262" s="335">
        <f>+'2.- Base'!N1262</f>
        <v>185.24135760381591</v>
      </c>
      <c r="G1262" s="335">
        <f>VLOOKUP(C1262,'2.- Base'!$C$6:$G$2390,5,0)</f>
        <v>185.24135760381591</v>
      </c>
      <c r="H1262" s="335">
        <f>VLOOKUP(C1262,'2.- Base'!J1262:N3657,5,0)</f>
        <v>185.24135760381591</v>
      </c>
      <c r="J1262" s="335">
        <v>16.552867874172335</v>
      </c>
      <c r="K1262" s="335">
        <v>17.274935283948054</v>
      </c>
      <c r="L1262" s="441"/>
      <c r="M1262" s="451">
        <f t="shared" si="74"/>
        <v>201.79422547798825</v>
      </c>
      <c r="N1262" s="451">
        <f t="shared" si="73"/>
        <v>202.51629288776397</v>
      </c>
    </row>
    <row r="1263" spans="1:14" ht="25.5">
      <c r="A1263" s="444">
        <v>58800</v>
      </c>
      <c r="B1263" s="52">
        <f>+'2.- Base'!B1263</f>
        <v>1258</v>
      </c>
      <c r="C1263" s="334">
        <f>+'2.- Base'!C1263</f>
        <v>58800</v>
      </c>
      <c r="D1263" s="81" t="str">
        <f>+'2.- Base'!D1263</f>
        <v>Drenaje de quistes o abscesos de ovario, unilateral o bilateral; abordaje vaginal</v>
      </c>
      <c r="E1263" s="335">
        <f>+'2.- Base'!G1263</f>
        <v>257.30757713243548</v>
      </c>
      <c r="F1263" s="335">
        <f>+'2.- Base'!N1263</f>
        <v>257.30757713243548</v>
      </c>
      <c r="G1263" s="335">
        <f>VLOOKUP(C1263,'2.- Base'!$C$6:$G$2390,5,0)</f>
        <v>257.30757713243548</v>
      </c>
      <c r="H1263" s="335">
        <f>VLOOKUP(C1263,'2.- Base'!J1263:N3658,5,0)</f>
        <v>257.30757713243548</v>
      </c>
      <c r="J1263" s="335">
        <v>10.879826875523975</v>
      </c>
      <c r="K1263" s="335">
        <v>11.336645032729109</v>
      </c>
      <c r="L1263" s="441"/>
      <c r="M1263" s="451">
        <f t="shared" si="74"/>
        <v>268.18740400795946</v>
      </c>
      <c r="N1263" s="451">
        <f t="shared" si="73"/>
        <v>268.64422216516459</v>
      </c>
    </row>
    <row r="1264" spans="1:14">
      <c r="A1264" s="444">
        <v>58900</v>
      </c>
      <c r="B1264" s="52">
        <f>+'2.- Base'!B1264</f>
        <v>1259</v>
      </c>
      <c r="C1264" s="334">
        <f>+'2.- Base'!C1264</f>
        <v>58900</v>
      </c>
      <c r="D1264" s="81" t="str">
        <f>+'2.- Base'!D1264</f>
        <v>Biopsia de ovario, unilateral o bilateral</v>
      </c>
      <c r="E1264" s="335">
        <f>+'2.- Base'!G1264</f>
        <v>200.43367856341192</v>
      </c>
      <c r="F1264" s="335">
        <f>+'2.- Base'!N1264</f>
        <v>200.43367856341192</v>
      </c>
      <c r="G1264" s="335">
        <f>VLOOKUP(C1264,'2.- Base'!$C$6:$G$2390,5,0)</f>
        <v>200.43367856341192</v>
      </c>
      <c r="H1264" s="335">
        <f>VLOOKUP(C1264,'2.- Base'!J1264:N3659,5,0)</f>
        <v>200.43367856341192</v>
      </c>
      <c r="J1264" s="335">
        <v>7.9092714968328437</v>
      </c>
      <c r="K1264" s="335">
        <v>8.2334650277525441</v>
      </c>
      <c r="L1264" s="441"/>
      <c r="M1264" s="451">
        <f t="shared" si="74"/>
        <v>208.34295006024476</v>
      </c>
      <c r="N1264" s="451">
        <f t="shared" si="73"/>
        <v>208.66714359116446</v>
      </c>
    </row>
    <row r="1265" spans="1:14">
      <c r="A1265" s="444">
        <v>58920</v>
      </c>
      <c r="B1265" s="52">
        <f>+'2.- Base'!B1265</f>
        <v>1260</v>
      </c>
      <c r="C1265" s="334">
        <f>+'2.- Base'!C1265</f>
        <v>58920</v>
      </c>
      <c r="D1265" s="81" t="str">
        <f>+'2.- Base'!D1265</f>
        <v>Resección en cuña o bisección de ovario, unilateral o bilateral</v>
      </c>
      <c r="E1265" s="335">
        <f>+'2.- Base'!G1265</f>
        <v>184.50956046576877</v>
      </c>
      <c r="F1265" s="335">
        <f>+'2.- Base'!N1265</f>
        <v>184.50956046576877</v>
      </c>
      <c r="G1265" s="335">
        <f>VLOOKUP(C1265,'2.- Base'!$C$6:$G$2390,5,0)</f>
        <v>184.50956046576877</v>
      </c>
      <c r="H1265" s="335">
        <f>VLOOKUP(C1265,'2.- Base'!J1265:N3660,5,0)</f>
        <v>184.50956046576877</v>
      </c>
      <c r="J1265" s="335">
        <v>10.87982687552406</v>
      </c>
      <c r="K1265" s="335">
        <v>11.336645032729109</v>
      </c>
      <c r="L1265" s="441"/>
      <c r="M1265" s="451">
        <f t="shared" si="74"/>
        <v>195.38938734129283</v>
      </c>
      <c r="N1265" s="451">
        <f t="shared" si="73"/>
        <v>195.84620549849788</v>
      </c>
    </row>
    <row r="1266" spans="1:14">
      <c r="A1266" s="444">
        <v>58925</v>
      </c>
      <c r="B1266" s="52">
        <f>+'2.- Base'!B1266</f>
        <v>1261</v>
      </c>
      <c r="C1266" s="334">
        <f>+'2.- Base'!C1266</f>
        <v>58925</v>
      </c>
      <c r="D1266" s="81" t="str">
        <f>+'2.- Base'!D1266</f>
        <v>Cistectomía ovárica, unilateral o bilateral</v>
      </c>
      <c r="E1266" s="335">
        <f>+'2.- Base'!G1266</f>
        <v>267.85747570145901</v>
      </c>
      <c r="F1266" s="335">
        <f>+'2.- Base'!N1266</f>
        <v>267.85747570145901</v>
      </c>
      <c r="G1266" s="335">
        <f>VLOOKUP(C1266,'2.- Base'!$C$6:$G$2390,5,0)</f>
        <v>267.85747570145901</v>
      </c>
      <c r="H1266" s="335">
        <f>VLOOKUP(C1266,'2.- Base'!J1266:N3661,5,0)</f>
        <v>267.85747570145901</v>
      </c>
      <c r="J1266" s="335">
        <v>13.850382254215219</v>
      </c>
      <c r="K1266" s="335">
        <v>14.439825037705646</v>
      </c>
      <c r="L1266" s="441"/>
      <c r="M1266" s="451">
        <f t="shared" si="74"/>
        <v>281.70785795567423</v>
      </c>
      <c r="N1266" s="451">
        <f t="shared" si="73"/>
        <v>282.29730073916465</v>
      </c>
    </row>
    <row r="1267" spans="1:14">
      <c r="A1267" s="444">
        <v>58940</v>
      </c>
      <c r="B1267" s="52">
        <f>+'2.- Base'!B1267</f>
        <v>1262</v>
      </c>
      <c r="C1267" s="334">
        <f>+'2.- Base'!C1267</f>
        <v>58940</v>
      </c>
      <c r="D1267" s="81" t="str">
        <f>+'2.- Base'!D1267</f>
        <v>Ooforectomía, parcial o total, unilateral o bilateral</v>
      </c>
      <c r="E1267" s="335">
        <f>+'2.- Base'!G1267</f>
        <v>278.40737427048259</v>
      </c>
      <c r="F1267" s="335">
        <f>+'2.- Base'!N1267</f>
        <v>278.40737427048259</v>
      </c>
      <c r="G1267" s="335">
        <f>VLOOKUP(C1267,'2.- Base'!$C$6:$G$2390,5,0)</f>
        <v>278.40737427048259</v>
      </c>
      <c r="H1267" s="335">
        <f>VLOOKUP(C1267,'2.- Base'!J1267:N3662,5,0)</f>
        <v>278.40737427048259</v>
      </c>
      <c r="J1267" s="335">
        <v>16.552867874172307</v>
      </c>
      <c r="K1267" s="335">
        <v>17.274935283948025</v>
      </c>
      <c r="L1267" s="441"/>
      <c r="M1267" s="451">
        <f t="shared" si="74"/>
        <v>294.9602421446549</v>
      </c>
      <c r="N1267" s="451">
        <f t="shared" si="73"/>
        <v>295.68230955443062</v>
      </c>
    </row>
    <row r="1268" spans="1:14">
      <c r="A1268" s="444">
        <v>58955</v>
      </c>
      <c r="B1268" s="52">
        <f>+'2.- Base'!B1268</f>
        <v>1263</v>
      </c>
      <c r="C1268" s="334">
        <f>+'2.- Base'!C1268</f>
        <v>58955</v>
      </c>
      <c r="D1268" s="81" t="str">
        <f>+'2.- Base'!D1268</f>
        <v>Tratamiento quirúrgico de la endometriosis I - II</v>
      </c>
      <c r="E1268" s="335">
        <f>+'2.- Base'!G1268</f>
        <v>257.30757713243548</v>
      </c>
      <c r="F1268" s="335">
        <f>+'2.- Base'!N1268</f>
        <v>257.30757713243548</v>
      </c>
      <c r="G1268" s="335">
        <f>VLOOKUP(C1268,'2.- Base'!$C$6:$G$2390,5,0)</f>
        <v>257.30757713243548</v>
      </c>
      <c r="H1268" s="335">
        <f>VLOOKUP(C1268,'2.- Base'!J1268:N3663,5,0)</f>
        <v>257.30757713243548</v>
      </c>
      <c r="J1268" s="335">
        <v>10.879826875523975</v>
      </c>
      <c r="K1268" s="335">
        <v>11.336645032729109</v>
      </c>
      <c r="L1268" s="441"/>
      <c r="M1268" s="451">
        <f t="shared" si="74"/>
        <v>268.18740400795946</v>
      </c>
      <c r="N1268" s="451">
        <f t="shared" si="73"/>
        <v>268.64422216516459</v>
      </c>
    </row>
    <row r="1269" spans="1:14">
      <c r="A1269" s="444">
        <v>58956</v>
      </c>
      <c r="B1269" s="52">
        <f>+'2.- Base'!B1269</f>
        <v>1264</v>
      </c>
      <c r="C1269" s="334">
        <f>+'2.- Base'!C1269</f>
        <v>58956</v>
      </c>
      <c r="D1269" s="81" t="str">
        <f>+'2.- Base'!D1269</f>
        <v>Tratamiento quirúrgico de la endometriosis III - IV</v>
      </c>
      <c r="E1269" s="335">
        <f>+'2.- Base'!G1269</f>
        <v>393.06555997755339</v>
      </c>
      <c r="F1269" s="335">
        <f>+'2.- Base'!N1269</f>
        <v>393.06555997755339</v>
      </c>
      <c r="G1269" s="335">
        <f>VLOOKUP(C1269,'2.- Base'!$C$6:$G$2390,5,0)</f>
        <v>393.06555997755339</v>
      </c>
      <c r="H1269" s="335">
        <f>VLOOKUP(C1269,'2.- Base'!J1269:N3664,5,0)</f>
        <v>393.06555997755339</v>
      </c>
      <c r="J1269" s="335">
        <v>24.310297175730113</v>
      </c>
      <c r="K1269" s="335">
        <v>25.342992860597747</v>
      </c>
      <c r="L1269" s="441"/>
      <c r="M1269" s="451">
        <f t="shared" si="74"/>
        <v>417.3758571532835</v>
      </c>
      <c r="N1269" s="451">
        <f t="shared" si="73"/>
        <v>418.40855283815114</v>
      </c>
    </row>
    <row r="1270" spans="1:14" ht="25.5">
      <c r="A1270" s="444">
        <v>58965</v>
      </c>
      <c r="B1270" s="52">
        <f>+'2.- Base'!B1270</f>
        <v>1265</v>
      </c>
      <c r="C1270" s="334">
        <f>+'2.- Base'!C1270</f>
        <v>58965</v>
      </c>
      <c r="D1270" s="81" t="str">
        <f>+'2.- Base'!D1270</f>
        <v>Excisión de lesiones de ovario, visceras pélvicas, o superficie peritoneal por vía laparoscópica</v>
      </c>
      <c r="E1270" s="335">
        <f>+'2.- Base'!G1270</f>
        <v>258.89387851430973</v>
      </c>
      <c r="F1270" s="335">
        <f>+'2.- Base'!N1270</f>
        <v>258.89387851430973</v>
      </c>
      <c r="G1270" s="335">
        <f>VLOOKUP(C1270,'2.- Base'!$C$6:$G$2390,5,0)</f>
        <v>258.89387851430973</v>
      </c>
      <c r="H1270" s="335">
        <f>VLOOKUP(C1270,'2.- Base'!J1270:N3665,5,0)</f>
        <v>258.89387851430973</v>
      </c>
      <c r="J1270" s="335">
        <v>12.537966812310287</v>
      </c>
      <c r="K1270" s="335">
        <v>12.994784969515422</v>
      </c>
      <c r="L1270" s="441"/>
      <c r="M1270" s="451">
        <f t="shared" si="74"/>
        <v>271.43184532662002</v>
      </c>
      <c r="N1270" s="451">
        <f t="shared" si="73"/>
        <v>271.88866348382516</v>
      </c>
    </row>
    <row r="1271" spans="1:14">
      <c r="A1271" s="444">
        <v>58970</v>
      </c>
      <c r="B1271" s="52">
        <f>+'2.- Base'!B1271</f>
        <v>1266</v>
      </c>
      <c r="C1271" s="334">
        <f>+'2.- Base'!C1271</f>
        <v>58970</v>
      </c>
      <c r="D1271" s="81" t="str">
        <f>+'2.- Base'!D1271</f>
        <v>Punción folicular para obtención de óvulo, cualquier método</v>
      </c>
      <c r="E1271" s="335">
        <f>+'2.- Base'!G1271</f>
        <v>2.992858733164983</v>
      </c>
      <c r="F1271" s="335">
        <f>+'2.- Base'!N1271</f>
        <v>2.992858733164983</v>
      </c>
      <c r="G1271" s="335">
        <f>VLOOKUP(C1271,'2.- Base'!$C$6:$G$2390,5,0)</f>
        <v>2.992858733164983</v>
      </c>
      <c r="H1271" s="335">
        <f>VLOOKUP(C1271,'2.- Base'!J1271:N3666,5,0)</f>
        <v>2.992858733164983</v>
      </c>
      <c r="J1271" s="335">
        <v>17.647141266835018</v>
      </c>
      <c r="K1271" s="335">
        <v>17.647141266835018</v>
      </c>
      <c r="L1271" s="441"/>
      <c r="M1271" s="451">
        <f t="shared" si="74"/>
        <v>20.64</v>
      </c>
      <c r="N1271" s="451">
        <f t="shared" si="73"/>
        <v>20.64</v>
      </c>
    </row>
    <row r="1272" spans="1:14">
      <c r="A1272" s="444">
        <v>59000</v>
      </c>
      <c r="B1272" s="52">
        <f>+'2.- Base'!B1272</f>
        <v>1267</v>
      </c>
      <c r="C1272" s="334">
        <f>+'2.- Base'!C1272</f>
        <v>59000</v>
      </c>
      <c r="D1272" s="81" t="str">
        <f>+'2.- Base'!D1272</f>
        <v xml:space="preserve">Amniocentesis </v>
      </c>
      <c r="E1272" s="335">
        <f>+'2.- Base'!G1272</f>
        <v>2.971999095117845</v>
      </c>
      <c r="F1272" s="335">
        <f>+'2.- Base'!N1272</f>
        <v>2.971999095117845</v>
      </c>
      <c r="G1272" s="335">
        <f>VLOOKUP(C1272,'2.- Base'!$C$6:$G$2390,5,0)</f>
        <v>2.971999095117845</v>
      </c>
      <c r="H1272" s="335">
        <f>VLOOKUP(C1272,'2.- Base'!J1272:N3667,5,0)</f>
        <v>2.971999095117845</v>
      </c>
      <c r="J1272" s="335">
        <v>25.558000904882157</v>
      </c>
      <c r="K1272" s="335">
        <v>25.558000904882157</v>
      </c>
      <c r="L1272" s="441"/>
      <c r="M1272" s="451">
        <f t="shared" si="74"/>
        <v>28.53</v>
      </c>
      <c r="N1272" s="451">
        <f t="shared" si="73"/>
        <v>28.53</v>
      </c>
    </row>
    <row r="1273" spans="1:14">
      <c r="A1273" s="444">
        <v>59012</v>
      </c>
      <c r="B1273" s="52">
        <f>+'2.- Base'!B1273</f>
        <v>1268</v>
      </c>
      <c r="C1273" s="334">
        <f>+'2.- Base'!C1273</f>
        <v>59012</v>
      </c>
      <c r="D1273" s="81" t="str">
        <f>+'2.- Base'!D1273</f>
        <v xml:space="preserve">Cordocentesis </v>
      </c>
      <c r="E1273" s="335">
        <f>+'2.- Base'!G1273</f>
        <v>2.971999095117845</v>
      </c>
      <c r="F1273" s="335">
        <f>+'2.- Base'!N1273</f>
        <v>2.971999095117845</v>
      </c>
      <c r="G1273" s="335">
        <f>VLOOKUP(C1273,'2.- Base'!$C$6:$G$2390,5,0)</f>
        <v>2.971999095117845</v>
      </c>
      <c r="H1273" s="335">
        <f>VLOOKUP(C1273,'2.- Base'!J1273:N3668,5,0)</f>
        <v>2.971999095117845</v>
      </c>
      <c r="J1273" s="335">
        <v>1.4656572492611848</v>
      </c>
      <c r="K1273" s="335">
        <v>1.5234240351314781</v>
      </c>
      <c r="L1273" s="441"/>
      <c r="M1273" s="451">
        <f t="shared" si="74"/>
        <v>4.4376563443790298</v>
      </c>
      <c r="N1273" s="451">
        <f t="shared" si="73"/>
        <v>4.4954231302493231</v>
      </c>
    </row>
    <row r="1274" spans="1:14">
      <c r="A1274" s="444">
        <v>59020</v>
      </c>
      <c r="B1274" s="52">
        <f>+'2.- Base'!B1274</f>
        <v>1269</v>
      </c>
      <c r="C1274" s="334">
        <f>+'2.- Base'!C1274</f>
        <v>59020</v>
      </c>
      <c r="D1274" s="81" t="str">
        <f>+'2.- Base'!D1274</f>
        <v>Test de estrés fetal</v>
      </c>
      <c r="E1274" s="335">
        <f>+'2.- Base'!G1274</f>
        <v>2.971999095117845</v>
      </c>
      <c r="F1274" s="335">
        <f>+'2.- Base'!N1274</f>
        <v>2.971999095117845</v>
      </c>
      <c r="G1274" s="335">
        <f>VLOOKUP(C1274,'2.- Base'!$C$6:$G$2390,5,0)</f>
        <v>2.971999095117845</v>
      </c>
      <c r="H1274" s="335">
        <f>VLOOKUP(C1274,'2.- Base'!J1274:N3669,5,0)</f>
        <v>2.971999095117845</v>
      </c>
      <c r="J1274" s="335">
        <v>10.543000904882156</v>
      </c>
      <c r="K1274" s="335">
        <v>10.543000904882156</v>
      </c>
      <c r="L1274" s="441"/>
      <c r="M1274" s="451">
        <f t="shared" si="74"/>
        <v>13.515000000000001</v>
      </c>
      <c r="N1274" s="451">
        <f t="shared" si="73"/>
        <v>13.515000000000001</v>
      </c>
    </row>
    <row r="1275" spans="1:14">
      <c r="A1275" s="444">
        <v>59025</v>
      </c>
      <c r="B1275" s="52">
        <f>+'2.- Base'!B1275</f>
        <v>1270</v>
      </c>
      <c r="C1275" s="334">
        <f>+'2.- Base'!C1275</f>
        <v>59025</v>
      </c>
      <c r="D1275" s="81" t="str">
        <f>+'2.- Base'!D1275</f>
        <v>Test no estresante</v>
      </c>
      <c r="E1275" s="335">
        <f>+'2.- Base'!G1275</f>
        <v>2.971999095117845</v>
      </c>
      <c r="F1275" s="335">
        <f>+'2.- Base'!N1275</f>
        <v>2.971999095117845</v>
      </c>
      <c r="G1275" s="335">
        <f>VLOOKUP(C1275,'2.- Base'!$C$6:$G$2390,5,0)</f>
        <v>2.971999095117845</v>
      </c>
      <c r="H1275" s="335">
        <f>VLOOKUP(C1275,'2.- Base'!J1275:N3670,5,0)</f>
        <v>2.971999095117845</v>
      </c>
      <c r="J1275" s="335">
        <v>1.2242042079627837</v>
      </c>
      <c r="K1275" s="335">
        <v>1.281970993833077</v>
      </c>
      <c r="L1275" s="441"/>
      <c r="M1275" s="451">
        <f t="shared" si="74"/>
        <v>4.1962033030806287</v>
      </c>
      <c r="N1275" s="451">
        <f t="shared" si="73"/>
        <v>4.253970088950922</v>
      </c>
    </row>
    <row r="1276" spans="1:14">
      <c r="A1276" s="444">
        <v>59070</v>
      </c>
      <c r="B1276" s="52">
        <f>+'2.- Base'!B1276</f>
        <v>1271</v>
      </c>
      <c r="C1276" s="334">
        <f>+'2.- Base'!C1276</f>
        <v>59070</v>
      </c>
      <c r="D1276" s="81" t="str">
        <f>+'2.- Base'!D1276</f>
        <v>Amnioinfusión transabdominal</v>
      </c>
      <c r="E1276" s="335">
        <f>+'2.- Base'!G1276</f>
        <v>2.971999095117845</v>
      </c>
      <c r="F1276" s="335">
        <f>+'2.- Base'!N1276</f>
        <v>2.971999095117845</v>
      </c>
      <c r="G1276" s="335">
        <f>VLOOKUP(C1276,'2.- Base'!$C$6:$G$2390,5,0)</f>
        <v>2.971999095117845</v>
      </c>
      <c r="H1276" s="335">
        <f>VLOOKUP(C1276,'2.- Base'!J1276:N3671,5,0)</f>
        <v>2.971999095117845</v>
      </c>
      <c r="J1276" s="335">
        <v>1.4656572492611848</v>
      </c>
      <c r="K1276" s="335">
        <v>1.5234240351314781</v>
      </c>
      <c r="L1276" s="441"/>
      <c r="M1276" s="451">
        <f t="shared" si="74"/>
        <v>4.4376563443790298</v>
      </c>
      <c r="N1276" s="451">
        <f t="shared" si="73"/>
        <v>4.4954231302493231</v>
      </c>
    </row>
    <row r="1277" spans="1:14">
      <c r="A1277" s="444">
        <v>59100</v>
      </c>
      <c r="B1277" s="52">
        <f>+'2.- Base'!B1277</f>
        <v>1272</v>
      </c>
      <c r="C1277" s="334">
        <f>+'2.- Base'!C1277</f>
        <v>59100</v>
      </c>
      <c r="D1277" s="81" t="str">
        <f>+'2.- Base'!D1277</f>
        <v>Histerotomía, abdominal</v>
      </c>
      <c r="E1277" s="335">
        <f>+'2.- Base'!G1277</f>
        <v>250.31424084175086</v>
      </c>
      <c r="F1277" s="335">
        <f>+'2.- Base'!N1277</f>
        <v>250.31424084175086</v>
      </c>
      <c r="G1277" s="335">
        <f>VLOOKUP(C1277,'2.- Base'!$C$6:$G$2390,5,0)</f>
        <v>250.31424084175086</v>
      </c>
      <c r="H1277" s="335">
        <f>VLOOKUP(C1277,'2.- Base'!J1277:N3672,5,0)</f>
        <v>250.31424084175086</v>
      </c>
      <c r="J1277" s="335">
        <v>13.104160988509193</v>
      </c>
      <c r="K1277" s="335">
        <v>13.647685033176344</v>
      </c>
      <c r="L1277" s="441"/>
      <c r="M1277" s="451">
        <f t="shared" si="74"/>
        <v>263.41840183026005</v>
      </c>
      <c r="N1277" s="451">
        <f t="shared" si="73"/>
        <v>263.9619258749272</v>
      </c>
    </row>
    <row r="1278" spans="1:14">
      <c r="A1278" s="444">
        <v>59120</v>
      </c>
      <c r="B1278" s="52">
        <f>+'2.- Base'!B1278</f>
        <v>1273</v>
      </c>
      <c r="C1278" s="334">
        <f>+'2.- Base'!C1278</f>
        <v>59120</v>
      </c>
      <c r="D1278" s="81" t="str">
        <f>+'2.- Base'!D1278</f>
        <v>Salpingectomía, abordaje abdominal</v>
      </c>
      <c r="E1278" s="335">
        <f>+'2.- Base'!G1278</f>
        <v>274.89074141414136</v>
      </c>
      <c r="F1278" s="335">
        <f>+'2.- Base'!N1278</f>
        <v>274.89074141414136</v>
      </c>
      <c r="G1278" s="335">
        <f>VLOOKUP(C1278,'2.- Base'!$C$6:$G$2390,5,0)</f>
        <v>274.89074141414136</v>
      </c>
      <c r="H1278" s="335">
        <f>VLOOKUP(C1278,'2.- Base'!J1278:N3673,5,0)</f>
        <v>274.89074141414136</v>
      </c>
      <c r="J1278" s="335">
        <v>15.830752506676106</v>
      </c>
      <c r="K1278" s="335">
        <v>16.508611707689965</v>
      </c>
      <c r="L1278" s="441"/>
      <c r="M1278" s="451">
        <f t="shared" si="74"/>
        <v>290.72149392081747</v>
      </c>
      <c r="N1278" s="451">
        <f t="shared" si="73"/>
        <v>291.39935312183133</v>
      </c>
    </row>
    <row r="1279" spans="1:14">
      <c r="A1279" s="444">
        <v>59121</v>
      </c>
      <c r="B1279" s="52">
        <f>+'2.- Base'!B1279</f>
        <v>1274</v>
      </c>
      <c r="C1279" s="334">
        <f>+'2.- Base'!C1279</f>
        <v>59121</v>
      </c>
      <c r="D1279" s="81" t="str">
        <f>+'2.- Base'!D1279</f>
        <v>Salpingostomía, abordaje abdominal</v>
      </c>
      <c r="E1279" s="335">
        <f>+'2.- Base'!G1279</f>
        <v>274.89074141414136</v>
      </c>
      <c r="F1279" s="335">
        <f>+'2.- Base'!N1279</f>
        <v>274.89074141414136</v>
      </c>
      <c r="G1279" s="335">
        <f>VLOOKUP(C1279,'2.- Base'!$C$6:$G$2390,5,0)</f>
        <v>274.89074141414136</v>
      </c>
      <c r="H1279" s="335">
        <f>VLOOKUP(C1279,'2.- Base'!J1279:N3674,5,0)</f>
        <v>274.89074141414136</v>
      </c>
      <c r="J1279" s="335">
        <v>15.830752506676106</v>
      </c>
      <c r="K1279" s="335">
        <v>16.508611707689965</v>
      </c>
      <c r="L1279" s="441"/>
      <c r="M1279" s="451">
        <f t="shared" si="74"/>
        <v>290.72149392081747</v>
      </c>
      <c r="N1279" s="451">
        <f t="shared" si="73"/>
        <v>291.39935312183133</v>
      </c>
    </row>
    <row r="1280" spans="1:14">
      <c r="A1280" s="444">
        <v>59150</v>
      </c>
      <c r="B1280" s="52">
        <f>+'2.- Base'!B1280</f>
        <v>1275</v>
      </c>
      <c r="C1280" s="334">
        <f>+'2.- Base'!C1280</f>
        <v>59150</v>
      </c>
      <c r="D1280" s="81" t="str">
        <f>+'2.- Base'!D1280</f>
        <v>Salpingostomía laparoscópica</v>
      </c>
      <c r="E1280" s="335" t="s">
        <v>3270</v>
      </c>
      <c r="F1280" s="335">
        <f>+'2.- Base'!N1280</f>
        <v>366.2997728703703</v>
      </c>
      <c r="G1280" s="335" t="str">
        <f>E1280</f>
        <v>NC</v>
      </c>
      <c r="H1280" s="335">
        <f>VLOOKUP(C1280,'2.- Base'!J1280:N3675,5,0)</f>
        <v>366.2997728703703</v>
      </c>
      <c r="J1280" s="335" t="s">
        <v>3270</v>
      </c>
      <c r="K1280" s="335">
        <v>25.314525952610381</v>
      </c>
      <c r="L1280" s="441"/>
      <c r="M1280" s="335" t="str">
        <f>G1280</f>
        <v>NC</v>
      </c>
      <c r="N1280" s="451">
        <f t="shared" si="73"/>
        <v>391.61429882298069</v>
      </c>
    </row>
    <row r="1281" spans="1:14">
      <c r="A1281" s="444">
        <v>59151</v>
      </c>
      <c r="B1281" s="52">
        <f>+'2.- Base'!B1281</f>
        <v>1276</v>
      </c>
      <c r="C1281" s="334">
        <f>+'2.- Base'!C1281</f>
        <v>59151</v>
      </c>
      <c r="D1281" s="81" t="str">
        <f>+'2.- Base'!D1281</f>
        <v xml:space="preserve">Salpingectomía laparoscópica </v>
      </c>
      <c r="E1281" s="335">
        <f>+'2.- Base'!G1281</f>
        <v>291.64178287037032</v>
      </c>
      <c r="F1281" s="335">
        <f>+'2.- Base'!N1281</f>
        <v>291.64178287037032</v>
      </c>
      <c r="G1281" s="335">
        <f>VLOOKUP(C1281,'2.- Base'!$C$6:$G$2390,5,0)</f>
        <v>291.64178287037032</v>
      </c>
      <c r="H1281" s="335">
        <f>VLOOKUP(C1281,'2.- Base'!J1281:N3676,5,0)</f>
        <v>291.64178287037032</v>
      </c>
      <c r="J1281" s="335">
        <v>22.597575981543628</v>
      </c>
      <c r="K1281" s="335">
        <v>23.452268017604695</v>
      </c>
      <c r="L1281" s="441"/>
      <c r="M1281" s="451">
        <f t="shared" ref="M1281:M1300" si="75">G1281+J1281</f>
        <v>314.23935885191395</v>
      </c>
      <c r="N1281" s="451">
        <f t="shared" si="73"/>
        <v>315.09405088797502</v>
      </c>
    </row>
    <row r="1282" spans="1:14">
      <c r="A1282" s="444">
        <v>59160</v>
      </c>
      <c r="B1282" s="52">
        <f>+'2.- Base'!B1282</f>
        <v>1277</v>
      </c>
      <c r="C1282" s="334">
        <f>+'2.- Base'!C1282</f>
        <v>59160</v>
      </c>
      <c r="D1282" s="81" t="str">
        <f>+'2.- Base'!D1282</f>
        <v>Legrado post parto</v>
      </c>
      <c r="E1282" s="335">
        <f>+'2.- Base'!G1282</f>
        <v>71.163517466329964</v>
      </c>
      <c r="F1282" s="335">
        <f>+'2.- Base'!N1282</f>
        <v>71.163517466329964</v>
      </c>
      <c r="G1282" s="335">
        <f>VLOOKUP(C1282,'2.- Base'!$C$6:$G$2390,5,0)</f>
        <v>71.163517466329964</v>
      </c>
      <c r="H1282" s="335">
        <f>VLOOKUP(C1282,'2.- Base'!J1282:N3677,5,0)</f>
        <v>71.163517466329964</v>
      </c>
      <c r="J1282" s="335">
        <v>3.921964510068392</v>
      </c>
      <c r="K1282" s="335">
        <v>4.0764822852253246</v>
      </c>
      <c r="L1282" s="441"/>
      <c r="M1282" s="451">
        <f t="shared" si="75"/>
        <v>75.085481976398356</v>
      </c>
      <c r="N1282" s="451">
        <f t="shared" si="73"/>
        <v>75.239999751555288</v>
      </c>
    </row>
    <row r="1283" spans="1:14">
      <c r="A1283" s="444">
        <v>59200</v>
      </c>
      <c r="B1283" s="52">
        <f>+'2.- Base'!B1283</f>
        <v>1278</v>
      </c>
      <c r="C1283" s="334">
        <f>+'2.- Base'!C1283</f>
        <v>59200</v>
      </c>
      <c r="D1283" s="81" t="str">
        <f>+'2.- Base'!D1283</f>
        <v>Inserción de dilatador cervical (ejm. laminaria, prostaglandina)</v>
      </c>
      <c r="E1283" s="335">
        <f>+'2.- Base'!G1283</f>
        <v>116.81833945707071</v>
      </c>
      <c r="F1283" s="335">
        <f>+'2.- Base'!N1283</f>
        <v>116.81833945707071</v>
      </c>
      <c r="G1283" s="335">
        <f>VLOOKUP(C1283,'2.- Base'!$C$6:$G$2390,5,0)</f>
        <v>116.81833945707071</v>
      </c>
      <c r="H1283" s="335">
        <f>VLOOKUP(C1283,'2.- Base'!J1283:N3678,5,0)</f>
        <v>116.81833945707071</v>
      </c>
      <c r="J1283" s="335">
        <v>0.62777034211922</v>
      </c>
      <c r="K1283" s="335">
        <v>0.65902490448669937</v>
      </c>
      <c r="L1283" s="441"/>
      <c r="M1283" s="451">
        <f t="shared" si="75"/>
        <v>117.44610979918993</v>
      </c>
      <c r="N1283" s="451">
        <f t="shared" si="73"/>
        <v>117.47736436155741</v>
      </c>
    </row>
    <row r="1284" spans="1:14">
      <c r="A1284" s="444">
        <v>59300</v>
      </c>
      <c r="B1284" s="52">
        <f>+'2.- Base'!B1284</f>
        <v>1279</v>
      </c>
      <c r="C1284" s="334">
        <f>+'2.- Base'!C1284</f>
        <v>59300</v>
      </c>
      <c r="D1284" s="81" t="str">
        <f>+'2.- Base'!D1284</f>
        <v>Episiotomía</v>
      </c>
      <c r="E1284" s="335">
        <f>+'2.- Base'!G1284</f>
        <v>22.890578914141411</v>
      </c>
      <c r="F1284" s="335">
        <f>+'2.- Base'!N1284</f>
        <v>22.890578914141411</v>
      </c>
      <c r="G1284" s="335">
        <f>VLOOKUP(C1284,'2.- Base'!$C$6:$G$2390,5,0)</f>
        <v>22.890578914141411</v>
      </c>
      <c r="H1284" s="335">
        <f>VLOOKUP(C1284,'2.- Base'!J1284:N3679,5,0)</f>
        <v>22.890578914141411</v>
      </c>
      <c r="J1284" s="335">
        <v>1.8355023846101233</v>
      </c>
      <c r="K1284" s="335">
        <v>1.9041801430067196</v>
      </c>
      <c r="L1284" s="441"/>
      <c r="M1284" s="451">
        <f t="shared" si="75"/>
        <v>24.726081298751534</v>
      </c>
      <c r="N1284" s="451">
        <f t="shared" si="73"/>
        <v>24.794759057148131</v>
      </c>
    </row>
    <row r="1285" spans="1:14">
      <c r="A1285" s="444">
        <v>59350</v>
      </c>
      <c r="B1285" s="52">
        <f>+'2.- Base'!B1285</f>
        <v>1280</v>
      </c>
      <c r="C1285" s="334">
        <f>+'2.- Base'!C1285</f>
        <v>59350</v>
      </c>
      <c r="D1285" s="81" t="str">
        <f>+'2.- Base'!D1285</f>
        <v>Histerorrafia de ruptura uterina</v>
      </c>
      <c r="E1285" s="335">
        <f>+'2.- Base'!G1285</f>
        <v>253.79094427609431</v>
      </c>
      <c r="F1285" s="335">
        <f>+'2.- Base'!N1285</f>
        <v>253.79094427609431</v>
      </c>
      <c r="G1285" s="335">
        <f>VLOOKUP(C1285,'2.- Base'!$C$6:$G$2390,5,0)</f>
        <v>253.79094427609431</v>
      </c>
      <c r="H1285" s="335">
        <f>VLOOKUP(C1285,'2.- Base'!J1285:N3680,5,0)</f>
        <v>253.79094427609431</v>
      </c>
      <c r="J1285" s="335">
        <v>10.952949071712794</v>
      </c>
      <c r="K1285" s="335">
        <v>11.424503298505044</v>
      </c>
      <c r="L1285" s="441"/>
      <c r="M1285" s="451">
        <f t="shared" si="75"/>
        <v>264.7438933478071</v>
      </c>
      <c r="N1285" s="451">
        <f t="shared" si="73"/>
        <v>265.21544757459935</v>
      </c>
    </row>
    <row r="1286" spans="1:14" ht="25.5">
      <c r="A1286" s="444">
        <v>59400</v>
      </c>
      <c r="B1286" s="52">
        <f>+'2.- Base'!B1286</f>
        <v>1281</v>
      </c>
      <c r="C1286" s="334">
        <f>+'2.- Base'!C1286</f>
        <v>59400</v>
      </c>
      <c r="D1286" s="81" t="str">
        <f>+'2.- Base'!D1286</f>
        <v>Atención obstétrica de rutina incluyendo atención preparto, parto vaginal y atención postparto</v>
      </c>
      <c r="E1286" s="335">
        <f>+'2.- Base'!G1286</f>
        <v>25.257053535353531</v>
      </c>
      <c r="F1286" s="335">
        <f>+'2.- Base'!N1286</f>
        <v>25.257053535353531</v>
      </c>
      <c r="G1286" s="335">
        <f>VLOOKUP(C1286,'2.- Base'!$C$6:$G$2390,5,0)</f>
        <v>25.257053535353531</v>
      </c>
      <c r="H1286" s="335">
        <f>VLOOKUP(C1286,'2.- Base'!J1286:N3681,5,0)</f>
        <v>25.257053535353531</v>
      </c>
      <c r="J1286" s="335">
        <v>36.554946464646477</v>
      </c>
      <c r="K1286" s="335">
        <v>36.554946464646477</v>
      </c>
      <c r="L1286" s="441"/>
      <c r="M1286" s="451">
        <f t="shared" si="75"/>
        <v>61.812000000000012</v>
      </c>
      <c r="N1286" s="451">
        <f t="shared" si="73"/>
        <v>61.812000000000012</v>
      </c>
    </row>
    <row r="1287" spans="1:14">
      <c r="A1287" s="444">
        <v>59409</v>
      </c>
      <c r="B1287" s="52">
        <f>+'2.- Base'!B1287</f>
        <v>1282</v>
      </c>
      <c r="C1287" s="334">
        <f>+'2.- Base'!C1287</f>
        <v>59409</v>
      </c>
      <c r="D1287" s="81" t="str">
        <f>+'2.- Base'!D1287</f>
        <v>Parto vaginal</v>
      </c>
      <c r="E1287" s="335">
        <f>+'2.- Base'!G1287</f>
        <v>25.051876767676763</v>
      </c>
      <c r="F1287" s="335">
        <f>+'2.- Base'!N1287</f>
        <v>25.051876767676763</v>
      </c>
      <c r="G1287" s="335">
        <f>VLOOKUP(C1287,'2.- Base'!$C$6:$G$2390,5,0)</f>
        <v>25.051876767676763</v>
      </c>
      <c r="H1287" s="335">
        <f>VLOOKUP(C1287,'2.- Base'!J1287:N3682,5,0)</f>
        <v>25.051876767676763</v>
      </c>
      <c r="J1287" s="335">
        <v>40.398123232323243</v>
      </c>
      <c r="K1287" s="335">
        <v>40.398123232323243</v>
      </c>
      <c r="L1287" s="441"/>
      <c r="M1287" s="451">
        <f t="shared" si="75"/>
        <v>65.45</v>
      </c>
      <c r="N1287" s="451">
        <f t="shared" ref="N1287:N1350" si="76">H1287+K1287</f>
        <v>65.45</v>
      </c>
    </row>
    <row r="1288" spans="1:14">
      <c r="A1288" s="444">
        <v>59414</v>
      </c>
      <c r="B1288" s="52">
        <f>+'2.- Base'!B1288</f>
        <v>1283</v>
      </c>
      <c r="C1288" s="334">
        <f>+'2.- Base'!C1288</f>
        <v>59414</v>
      </c>
      <c r="D1288" s="81" t="str">
        <f>+'2.- Base'!D1288</f>
        <v>Extracción manual de placenta</v>
      </c>
      <c r="E1288" s="335">
        <f>+'2.- Base'!G1288</f>
        <v>24.983484511784507</v>
      </c>
      <c r="F1288" s="335">
        <f>+'2.- Base'!N1288</f>
        <v>24.983484511784507</v>
      </c>
      <c r="G1288" s="335">
        <f>VLOOKUP(C1288,'2.- Base'!$C$6:$G$2390,5,0)</f>
        <v>24.983484511784507</v>
      </c>
      <c r="H1288" s="335">
        <f>VLOOKUP(C1288,'2.- Base'!J1288:N3683,5,0)</f>
        <v>24.983484511784507</v>
      </c>
      <c r="J1288" s="335">
        <v>2.4828460522464617</v>
      </c>
      <c r="K1288" s="335">
        <v>2.5927304656810115</v>
      </c>
      <c r="L1288" s="441"/>
      <c r="M1288" s="451">
        <f t="shared" si="75"/>
        <v>27.466330564030969</v>
      </c>
      <c r="N1288" s="451">
        <f t="shared" si="76"/>
        <v>27.576214977465519</v>
      </c>
    </row>
    <row r="1289" spans="1:14">
      <c r="A1289" s="444">
        <v>59430</v>
      </c>
      <c r="B1289" s="52">
        <f>+'2.- Base'!B1289</f>
        <v>1284</v>
      </c>
      <c r="C1289" s="334">
        <f>+'2.- Base'!C1289</f>
        <v>59430</v>
      </c>
      <c r="D1289" s="81" t="str">
        <f>+'2.- Base'!D1289</f>
        <v>Control de puerperio</v>
      </c>
      <c r="E1289" s="335">
        <f>+'2.- Base'!G1289</f>
        <v>24.90927891414141</v>
      </c>
      <c r="F1289" s="335">
        <f>+'2.- Base'!N1289</f>
        <v>24.90927891414141</v>
      </c>
      <c r="G1289" s="335">
        <f>VLOOKUP(C1289,'2.- Base'!$C$6:$G$2390,5,0)</f>
        <v>24.90927891414141</v>
      </c>
      <c r="H1289" s="335">
        <f>VLOOKUP(C1289,'2.- Base'!J1289:N3684,5,0)</f>
        <v>24.90927891414141</v>
      </c>
      <c r="J1289" s="335">
        <v>1.0186565340825808</v>
      </c>
      <c r="K1289" s="335">
        <v>1.0186565340825808</v>
      </c>
      <c r="L1289" s="441"/>
      <c r="M1289" s="451">
        <f t="shared" si="75"/>
        <v>25.927935448223991</v>
      </c>
      <c r="N1289" s="451">
        <f t="shared" si="76"/>
        <v>25.927935448223991</v>
      </c>
    </row>
    <row r="1290" spans="1:14">
      <c r="A1290" s="444">
        <v>59514</v>
      </c>
      <c r="B1290" s="52">
        <f>+'2.- Base'!B1290</f>
        <v>1285</v>
      </c>
      <c r="C1290" s="334">
        <f>+'2.- Base'!C1290</f>
        <v>59514</v>
      </c>
      <c r="D1290" s="81" t="str">
        <f>+'2.- Base'!D1290</f>
        <v>Cesárea</v>
      </c>
      <c r="E1290" s="335">
        <f>+'2.- Base'!G1290</f>
        <v>165.59320875420875</v>
      </c>
      <c r="F1290" s="335">
        <f>+'2.- Base'!N1290</f>
        <v>165.59320875420875</v>
      </c>
      <c r="G1290" s="335">
        <f>VLOOKUP(C1290,'2.- Base'!$C$6:$G$2390,5,0)</f>
        <v>165.59320875420875</v>
      </c>
      <c r="H1290" s="335">
        <f>VLOOKUP(C1290,'2.- Base'!J1290:N3685,5,0)</f>
        <v>165.59320875420875</v>
      </c>
      <c r="J1290" s="335">
        <v>107.78733264118543</v>
      </c>
      <c r="K1290" s="335">
        <v>111.79162072512199</v>
      </c>
      <c r="L1290" s="441"/>
      <c r="M1290" s="451">
        <f t="shared" si="75"/>
        <v>273.38054139539418</v>
      </c>
      <c r="N1290" s="451">
        <f t="shared" si="76"/>
        <v>277.38482947933073</v>
      </c>
    </row>
    <row r="1291" spans="1:14">
      <c r="A1291" s="444">
        <v>59525</v>
      </c>
      <c r="B1291" s="52">
        <f>+'2.- Base'!B1291</f>
        <v>1286</v>
      </c>
      <c r="C1291" s="334">
        <f>+'2.- Base'!C1291</f>
        <v>59525</v>
      </c>
      <c r="D1291" s="81" t="str">
        <f>+'2.- Base'!D1291</f>
        <v>Cesárea más Histerectomía subtotal o total</v>
      </c>
      <c r="E1291" s="335">
        <f>+'2.- Base'!G1291</f>
        <v>383.01162198653202</v>
      </c>
      <c r="F1291" s="335">
        <f>+'2.- Base'!N1291</f>
        <v>383.01162198653202</v>
      </c>
      <c r="G1291" s="335">
        <f>VLOOKUP(C1291,'2.- Base'!$C$6:$G$2390,5,0)</f>
        <v>383.01162198653202</v>
      </c>
      <c r="H1291" s="335">
        <f>VLOOKUP(C1291,'2.- Base'!J1291:N3686,5,0)</f>
        <v>383.01162198653202</v>
      </c>
      <c r="J1291" s="335">
        <v>24.31029717573017</v>
      </c>
      <c r="K1291" s="335">
        <v>25.342992860597803</v>
      </c>
      <c r="L1291" s="441"/>
      <c r="M1291" s="451">
        <f t="shared" si="75"/>
        <v>407.32191916226219</v>
      </c>
      <c r="N1291" s="451">
        <f t="shared" si="76"/>
        <v>408.35461484712982</v>
      </c>
    </row>
    <row r="1292" spans="1:14">
      <c r="A1292" s="444">
        <v>59812</v>
      </c>
      <c r="B1292" s="52">
        <f>+'2.- Base'!B1292</f>
        <v>1287</v>
      </c>
      <c r="C1292" s="334">
        <f>+'2.- Base'!C1292</f>
        <v>59812</v>
      </c>
      <c r="D1292" s="81" t="str">
        <f>+'2.- Base'!D1292</f>
        <v xml:space="preserve">Legrado Uterino </v>
      </c>
      <c r="E1292" s="335">
        <f>+'2.- Base'!G1292</f>
        <v>71.392106963734562</v>
      </c>
      <c r="F1292" s="335">
        <f>+'2.- Base'!N1292</f>
        <v>71.392106963734562</v>
      </c>
      <c r="G1292" s="335">
        <f>VLOOKUP(C1292,'2.- Base'!$C$6:$G$2390,5,0)</f>
        <v>71.392106963734562</v>
      </c>
      <c r="H1292" s="335">
        <f>VLOOKUP(C1292,'2.- Base'!J1292:N3687,5,0)</f>
        <v>71.392106963734562</v>
      </c>
      <c r="J1292" s="335">
        <v>5.4847349072439329</v>
      </c>
      <c r="K1292" s="335">
        <v>5.6856080149479595</v>
      </c>
      <c r="L1292" s="441"/>
      <c r="M1292" s="451">
        <f t="shared" si="75"/>
        <v>76.876841870978495</v>
      </c>
      <c r="N1292" s="451">
        <f t="shared" si="76"/>
        <v>77.077714978682522</v>
      </c>
    </row>
    <row r="1293" spans="1:14">
      <c r="A1293" s="444">
        <v>59813</v>
      </c>
      <c r="B1293" s="52">
        <f>+'2.- Base'!B1293</f>
        <v>1288</v>
      </c>
      <c r="C1293" s="334">
        <f>+'2.- Base'!C1293</f>
        <v>59813</v>
      </c>
      <c r="D1293" s="81" t="str">
        <f>+'2.- Base'!D1293</f>
        <v>Aspiración manual endouterina (AMEU)</v>
      </c>
      <c r="E1293" s="335">
        <f>+'2.- Base'!G1293</f>
        <v>22.901008733164979</v>
      </c>
      <c r="F1293" s="335">
        <f>+'2.- Base'!N1293</f>
        <v>22.901008733164979</v>
      </c>
      <c r="G1293" s="335">
        <f>VLOOKUP(C1293,'2.- Base'!$C$6:$G$2390,5,0)</f>
        <v>22.901008733164979</v>
      </c>
      <c r="H1293" s="335">
        <f>VLOOKUP(C1293,'2.- Base'!J1293:N3688,5,0)</f>
        <v>22.901008733164979</v>
      </c>
      <c r="J1293" s="335">
        <v>1.7889827127792799</v>
      </c>
      <c r="K1293" s="335">
        <v>1.8756328915847149</v>
      </c>
      <c r="L1293" s="441"/>
      <c r="M1293" s="451">
        <f t="shared" si="75"/>
        <v>24.689991445944258</v>
      </c>
      <c r="N1293" s="451">
        <f t="shared" si="76"/>
        <v>24.776641624749693</v>
      </c>
    </row>
    <row r="1294" spans="1:14" ht="25.5">
      <c r="A1294" s="444">
        <v>59872</v>
      </c>
      <c r="B1294" s="52">
        <f>+'2.- Base'!B1294</f>
        <v>1289</v>
      </c>
      <c r="C1294" s="334">
        <f>+'2.- Base'!C1294</f>
        <v>59872</v>
      </c>
      <c r="D1294" s="81" t="str">
        <f>+'2.- Base'!D1294</f>
        <v xml:space="preserve">Inducción, dilatación y evacuación, puede ser por legrado, en caso de óbito fetal </v>
      </c>
      <c r="E1294" s="335">
        <f>+'2.- Base'!G1294</f>
        <v>25.292567091049378</v>
      </c>
      <c r="F1294" s="335">
        <f>+'2.- Base'!N1294</f>
        <v>25.292567091049378</v>
      </c>
      <c r="G1294" s="335">
        <f>VLOOKUP(C1294,'2.- Base'!$C$6:$G$2390,5,0)</f>
        <v>25.292567091049378</v>
      </c>
      <c r="H1294" s="335">
        <f>VLOOKUP(C1294,'2.- Base'!J1294:N3689,5,0)</f>
        <v>25.292567091049378</v>
      </c>
      <c r="J1294" s="335">
        <v>35.758901796897902</v>
      </c>
      <c r="K1294" s="335">
        <v>37.777484278626076</v>
      </c>
      <c r="L1294" s="441"/>
      <c r="M1294" s="451">
        <f t="shared" si="75"/>
        <v>61.05146888794728</v>
      </c>
      <c r="N1294" s="451">
        <f t="shared" si="76"/>
        <v>63.070051369675454</v>
      </c>
    </row>
    <row r="1295" spans="1:14">
      <c r="A1295" s="444">
        <v>59899</v>
      </c>
      <c r="B1295" s="52">
        <f>+'2.- Base'!B1295</f>
        <v>1290</v>
      </c>
      <c r="C1295" s="334">
        <f>+'2.- Base'!C1295</f>
        <v>59899</v>
      </c>
      <c r="D1295" s="81" t="str">
        <f>+'2.- Base'!D1295</f>
        <v>Reversión uterina manual</v>
      </c>
      <c r="E1295" s="335">
        <f>+'2.- Base'!G1295</f>
        <v>25.158806963734563</v>
      </c>
      <c r="F1295" s="335">
        <f>+'2.- Base'!N1295</f>
        <v>25.158806963734563</v>
      </c>
      <c r="G1295" s="335">
        <f>VLOOKUP(C1295,'2.- Base'!$C$6:$G$2390,5,0)</f>
        <v>25.158806963734563</v>
      </c>
      <c r="H1295" s="335">
        <f>VLOOKUP(C1295,'2.- Base'!J1295:N3690,5,0)</f>
        <v>25.158806963734563</v>
      </c>
      <c r="J1295" s="335">
        <v>1.7280505936857509</v>
      </c>
      <c r="K1295" s="335">
        <v>1.810463903761665</v>
      </c>
      <c r="L1295" s="441"/>
      <c r="M1295" s="451">
        <f t="shared" si="75"/>
        <v>26.886857557420313</v>
      </c>
      <c r="N1295" s="451">
        <f t="shared" si="76"/>
        <v>26.969270867496228</v>
      </c>
    </row>
    <row r="1296" spans="1:14">
      <c r="A1296" s="444">
        <v>60000</v>
      </c>
      <c r="B1296" s="52">
        <f>+'2.- Base'!B1296</f>
        <v>1291</v>
      </c>
      <c r="C1296" s="334">
        <f>+'2.- Base'!C1296</f>
        <v>60000</v>
      </c>
      <c r="D1296" s="81" t="str">
        <f>+'2.- Base'!D1296</f>
        <v>Incisión y drenaje de quiste tirogloso, infectado</v>
      </c>
      <c r="E1296" s="335">
        <f>+'2.- Base'!G1296</f>
        <v>19.513928914141417</v>
      </c>
      <c r="F1296" s="335">
        <f>+'2.- Base'!N1296</f>
        <v>19.513928914141417</v>
      </c>
      <c r="G1296" s="335">
        <f>VLOOKUP(C1296,'2.- Base'!$C$6:$G$2390,5,0)</f>
        <v>19.513928914141417</v>
      </c>
      <c r="H1296" s="335">
        <f>VLOOKUP(C1296,'2.- Base'!J1296:N3691,5,0)</f>
        <v>19.513928914141417</v>
      </c>
      <c r="J1296" s="335">
        <v>1.3002634657750392</v>
      </c>
      <c r="K1296" s="335">
        <v>1.3869136445804813</v>
      </c>
      <c r="L1296" s="441"/>
      <c r="M1296" s="451">
        <f t="shared" si="75"/>
        <v>20.814192379916456</v>
      </c>
      <c r="N1296" s="451">
        <f t="shared" si="76"/>
        <v>20.900842558721898</v>
      </c>
    </row>
    <row r="1297" spans="1:14">
      <c r="A1297" s="444">
        <v>60100</v>
      </c>
      <c r="B1297" s="52">
        <f>+'2.- Base'!B1297</f>
        <v>1292</v>
      </c>
      <c r="C1297" s="334">
        <f>+'2.- Base'!C1297</f>
        <v>60100</v>
      </c>
      <c r="D1297" s="81" t="str">
        <f>+'2.- Base'!D1297</f>
        <v>Biopsia de tiroides percutánea</v>
      </c>
      <c r="E1297" s="335">
        <f>+'2.- Base'!G1297</f>
        <v>18.234569276094277</v>
      </c>
      <c r="F1297" s="335">
        <f>+'2.- Base'!N1297</f>
        <v>18.234569276094277</v>
      </c>
      <c r="G1297" s="335">
        <f>VLOOKUP(C1297,'2.- Base'!$C$6:$G$2390,5,0)</f>
        <v>18.234569276094277</v>
      </c>
      <c r="H1297" s="335">
        <f>VLOOKUP(C1297,'2.- Base'!J1297:N3692,5,0)</f>
        <v>18.234569276094277</v>
      </c>
      <c r="J1297" s="335">
        <v>0.86684231051669514</v>
      </c>
      <c r="K1297" s="335">
        <v>0.92460909638698396</v>
      </c>
      <c r="L1297" s="441"/>
      <c r="M1297" s="451">
        <f t="shared" si="75"/>
        <v>19.101411586610972</v>
      </c>
      <c r="N1297" s="451">
        <f t="shared" si="76"/>
        <v>19.159178372481261</v>
      </c>
    </row>
    <row r="1298" spans="1:14" ht="25.5">
      <c r="A1298" s="444">
        <v>60200</v>
      </c>
      <c r="B1298" s="52">
        <f>+'2.- Base'!B1298</f>
        <v>1293</v>
      </c>
      <c r="C1298" s="334">
        <f>+'2.- Base'!C1298</f>
        <v>60200</v>
      </c>
      <c r="D1298" s="81" t="str">
        <f>+'2.- Base'!D1298</f>
        <v xml:space="preserve">Istmectomía tiroidea (excisión de quiste o adenoma de tiroides, o transección del istmo) </v>
      </c>
      <c r="E1298" s="335">
        <f>+'2.- Base'!G1298</f>
        <v>243.2410457070707</v>
      </c>
      <c r="F1298" s="335">
        <f>+'2.- Base'!N1298</f>
        <v>243.2410457070707</v>
      </c>
      <c r="G1298" s="335">
        <f>VLOOKUP(C1298,'2.- Base'!$C$6:$G$2390,5,0)</f>
        <v>243.2410457070707</v>
      </c>
      <c r="H1298" s="335">
        <f>VLOOKUP(C1298,'2.- Base'!J1298:N3693,5,0)</f>
        <v>243.2410457070707</v>
      </c>
      <c r="J1298" s="335">
        <v>8.4470299145475565</v>
      </c>
      <c r="K1298" s="335">
        <v>8.8154316542290871</v>
      </c>
      <c r="L1298" s="441"/>
      <c r="M1298" s="451">
        <f t="shared" si="75"/>
        <v>251.68807562161825</v>
      </c>
      <c r="N1298" s="451">
        <f t="shared" si="76"/>
        <v>252.05647736129978</v>
      </c>
    </row>
    <row r="1299" spans="1:14" ht="25.5">
      <c r="A1299" s="444">
        <v>60210</v>
      </c>
      <c r="B1299" s="52">
        <f>+'2.- Base'!B1299</f>
        <v>1294</v>
      </c>
      <c r="C1299" s="334">
        <f>+'2.- Base'!C1299</f>
        <v>60210</v>
      </c>
      <c r="D1299" s="81" t="str">
        <f>+'2.- Base'!D1299</f>
        <v>Hemitiroidectomía (lobectomía tiroidea parcial, unilateral; con o sin istmosectomía)</v>
      </c>
      <c r="E1299" s="335">
        <f>+'2.- Base'!G1299</f>
        <v>351.25625750841755</v>
      </c>
      <c r="F1299" s="335">
        <f>+'2.- Base'!N1299</f>
        <v>351.25625750841755</v>
      </c>
      <c r="G1299" s="335">
        <f>VLOOKUP(C1299,'2.- Base'!$C$6:$G$2390,5,0)</f>
        <v>351.25625750841755</v>
      </c>
      <c r="H1299" s="335">
        <f>VLOOKUP(C1299,'2.- Base'!J1299:N3694,5,0)</f>
        <v>351.25625750841755</v>
      </c>
      <c r="J1299" s="335">
        <v>13.104160988509193</v>
      </c>
      <c r="K1299" s="335">
        <v>13.647685033176344</v>
      </c>
      <c r="L1299" s="441"/>
      <c r="M1299" s="451">
        <f t="shared" si="75"/>
        <v>364.36041849692674</v>
      </c>
      <c r="N1299" s="451">
        <f t="shared" si="76"/>
        <v>364.90394254159389</v>
      </c>
    </row>
    <row r="1300" spans="1:14" ht="25.5">
      <c r="A1300" s="444">
        <v>60220</v>
      </c>
      <c r="B1300" s="52">
        <f>+'2.- Base'!B1300</f>
        <v>1295</v>
      </c>
      <c r="C1300" s="334">
        <f>+'2.- Base'!C1300</f>
        <v>60220</v>
      </c>
      <c r="D1300" s="81" t="str">
        <f>+'2.- Base'!D1300</f>
        <v>Tiroidectomía subtotal (lobectomía tiroidea total, unilateral; con istmosectomía y parte del lóbulo contralateral)</v>
      </c>
      <c r="E1300" s="335">
        <f>+'2.- Base'!G1300</f>
        <v>361.41586427048264</v>
      </c>
      <c r="F1300" s="335">
        <f>+'2.- Base'!N1300</f>
        <v>361.41586427048264</v>
      </c>
      <c r="G1300" s="335">
        <f>VLOOKUP(C1300,'2.- Base'!$C$6:$G$2390,5,0)</f>
        <v>361.41586427048264</v>
      </c>
      <c r="H1300" s="335">
        <f>VLOOKUP(C1300,'2.- Base'!J1300:N3695,5,0)</f>
        <v>361.41586427048264</v>
      </c>
      <c r="J1300" s="335">
        <v>15.658508431964435</v>
      </c>
      <c r="K1300" s="335">
        <v>16.324325386681721</v>
      </c>
      <c r="L1300" s="441"/>
      <c r="M1300" s="451">
        <f t="shared" si="75"/>
        <v>377.07437270244708</v>
      </c>
      <c r="N1300" s="451">
        <f t="shared" si="76"/>
        <v>377.74018965716436</v>
      </c>
    </row>
    <row r="1301" spans="1:14">
      <c r="A1301" s="444">
        <v>60240</v>
      </c>
      <c r="B1301" s="52">
        <f>+'2.- Base'!B1301</f>
        <v>1296</v>
      </c>
      <c r="C1301" s="334">
        <f>+'2.- Base'!C1301</f>
        <v>60240</v>
      </c>
      <c r="D1301" s="81" t="str">
        <f>+'2.- Base'!D1301</f>
        <v>Tiroidectomía, total o completa</v>
      </c>
      <c r="E1301" s="335" t="s">
        <v>3270</v>
      </c>
      <c r="F1301" s="335">
        <f>+'2.- Base'!N1301</f>
        <v>281.21727283950617</v>
      </c>
      <c r="G1301" s="335" t="str">
        <f>E1301</f>
        <v>NC</v>
      </c>
      <c r="H1301" s="335">
        <f>VLOOKUP(C1301,'2.- Base'!J1301:N3696,5,0)</f>
        <v>281.21727283950617</v>
      </c>
      <c r="J1301" s="335" t="s">
        <v>3270</v>
      </c>
      <c r="K1301" s="335">
        <v>22.508442982664405</v>
      </c>
      <c r="L1301" s="441"/>
      <c r="M1301" s="335" t="str">
        <f>G1301</f>
        <v>NC</v>
      </c>
      <c r="N1301" s="451">
        <f t="shared" si="76"/>
        <v>303.72571582217057</v>
      </c>
    </row>
    <row r="1302" spans="1:14" ht="25.5">
      <c r="A1302" s="444">
        <v>60252</v>
      </c>
      <c r="B1302" s="52">
        <f>+'2.- Base'!B1302</f>
        <v>1297</v>
      </c>
      <c r="C1302" s="334">
        <f>+'2.- Base'!C1302</f>
        <v>60252</v>
      </c>
      <c r="D1302" s="81" t="str">
        <f>+'2.- Base'!D1302</f>
        <v>Tiroidectomía, total o subtotal por malignidad; con disección conservadora del cuello</v>
      </c>
      <c r="E1302" s="335" t="s">
        <v>3270</v>
      </c>
      <c r="F1302" s="335">
        <f>+'2.- Base'!N1302</f>
        <v>302.31706997755333</v>
      </c>
      <c r="G1302" s="335" t="str">
        <f>E1302</f>
        <v>NC</v>
      </c>
      <c r="H1302" s="335">
        <f>VLOOKUP(C1302,'2.- Base'!J1302:N3697,5,0)</f>
        <v>302.31706997755333</v>
      </c>
      <c r="J1302" s="335" t="s">
        <v>3270</v>
      </c>
      <c r="K1302" s="335">
        <v>29.295248348094901</v>
      </c>
      <c r="L1302" s="441"/>
      <c r="M1302" s="335" t="str">
        <f>G1302</f>
        <v>NC</v>
      </c>
      <c r="N1302" s="451">
        <f t="shared" si="76"/>
        <v>331.61231832564823</v>
      </c>
    </row>
    <row r="1303" spans="1:14">
      <c r="A1303" s="444">
        <v>60254</v>
      </c>
      <c r="B1303" s="52">
        <f>+'2.- Base'!B1303</f>
        <v>1298</v>
      </c>
      <c r="C1303" s="334">
        <f>+'2.- Base'!C1303</f>
        <v>60254</v>
      </c>
      <c r="D1303" s="81" t="str">
        <f>+'2.- Base'!D1303</f>
        <v>Tiroidectomía con disección radical del cuello</v>
      </c>
      <c r="E1303" s="335" t="s">
        <v>3270</v>
      </c>
      <c r="F1303" s="335">
        <f>+'2.- Base'!N1303</f>
        <v>398.07485711560042</v>
      </c>
      <c r="G1303" s="335" t="str">
        <f>E1303</f>
        <v>NC</v>
      </c>
      <c r="H1303" s="335">
        <f>VLOOKUP(C1303,'2.- Base'!J1303:N3698,5,0)</f>
        <v>398.07485711560042</v>
      </c>
      <c r="J1303" s="335" t="s">
        <v>3270</v>
      </c>
      <c r="K1303" s="335">
        <v>36.082053713525511</v>
      </c>
      <c r="L1303" s="441"/>
      <c r="M1303" s="335" t="str">
        <f>G1303</f>
        <v>NC</v>
      </c>
      <c r="N1303" s="451">
        <f t="shared" si="76"/>
        <v>434.15691082912593</v>
      </c>
    </row>
    <row r="1304" spans="1:14">
      <c r="A1304" s="444">
        <v>60280</v>
      </c>
      <c r="B1304" s="52">
        <f>+'2.- Base'!B1304</f>
        <v>1299</v>
      </c>
      <c r="C1304" s="334">
        <f>+'2.- Base'!C1304</f>
        <v>60280</v>
      </c>
      <c r="D1304" s="81" t="str">
        <f>+'2.- Base'!D1304</f>
        <v>Excisión de quiste o seno del conducto tirogloso</v>
      </c>
      <c r="E1304" s="335">
        <f>+'2.- Base'!G1304</f>
        <v>267.85747570145901</v>
      </c>
      <c r="F1304" s="335">
        <f>+'2.- Base'!N1304</f>
        <v>267.85747570145901</v>
      </c>
      <c r="G1304" s="335">
        <f>VLOOKUP(C1304,'2.- Base'!$C$6:$G$2390,5,0)</f>
        <v>267.85747570145901</v>
      </c>
      <c r="H1304" s="335">
        <f>VLOOKUP(C1304,'2.- Base'!J1304:N3699,5,0)</f>
        <v>267.85747570145901</v>
      </c>
      <c r="J1304" s="335">
        <v>13.850382254215219</v>
      </c>
      <c r="K1304" s="335">
        <v>14.439825037705646</v>
      </c>
      <c r="L1304" s="441"/>
      <c r="M1304" s="451">
        <f>G1304+J1304</f>
        <v>281.70785795567423</v>
      </c>
      <c r="N1304" s="451">
        <f t="shared" si="76"/>
        <v>282.29730073916465</v>
      </c>
    </row>
    <row r="1305" spans="1:14">
      <c r="A1305" s="444">
        <v>60500</v>
      </c>
      <c r="B1305" s="52">
        <f>+'2.- Base'!B1305</f>
        <v>1300</v>
      </c>
      <c r="C1305" s="334">
        <f>+'2.- Base'!C1305</f>
        <v>60500</v>
      </c>
      <c r="D1305" s="81" t="str">
        <f>+'2.- Base'!D1305</f>
        <v>Paratiroidectomía o exploración de paratiroides</v>
      </c>
      <c r="E1305" s="335" t="s">
        <v>3270</v>
      </c>
      <c r="F1305" s="335">
        <f>+'2.- Base'!N1305</f>
        <v>353.06536427048258</v>
      </c>
      <c r="G1305" s="335" t="str">
        <f t="shared" ref="G1305:G1310" si="77">E1305</f>
        <v>NC</v>
      </c>
      <c r="H1305" s="335">
        <f>VLOOKUP(C1305,'2.- Base'!J1305:N3700,5,0)</f>
        <v>353.06536427048258</v>
      </c>
      <c r="J1305" s="335" t="s">
        <v>3270</v>
      </c>
      <c r="K1305" s="335">
        <v>18.813178167242427</v>
      </c>
      <c r="L1305" s="441"/>
      <c r="M1305" s="335" t="str">
        <f t="shared" ref="M1305:M1310" si="78">G1305</f>
        <v>NC</v>
      </c>
      <c r="N1305" s="451">
        <f t="shared" si="76"/>
        <v>371.878542437725</v>
      </c>
    </row>
    <row r="1306" spans="1:14">
      <c r="A1306" s="444">
        <v>60520</v>
      </c>
      <c r="B1306" s="52">
        <f>+'2.- Base'!B1306</f>
        <v>1301</v>
      </c>
      <c r="C1306" s="334">
        <f>+'2.- Base'!C1306</f>
        <v>60520</v>
      </c>
      <c r="D1306" s="81" t="str">
        <f>+'2.- Base'!D1306</f>
        <v>Timectomía, parcial o total; abordaje transcervical</v>
      </c>
      <c r="E1306" s="335" t="s">
        <v>3270</v>
      </c>
      <c r="F1306" s="335">
        <f>+'2.- Base'!N1306</f>
        <v>363.6152628395061</v>
      </c>
      <c r="G1306" s="335" t="str">
        <f t="shared" si="77"/>
        <v>NC</v>
      </c>
      <c r="H1306" s="335">
        <f>VLOOKUP(C1306,'2.- Base'!J1306:N3701,5,0)</f>
        <v>363.6152628395061</v>
      </c>
      <c r="J1306" s="335" t="s">
        <v>3270</v>
      </c>
      <c r="K1306" s="335">
        <v>22.508442982664405</v>
      </c>
      <c r="L1306" s="441"/>
      <c r="M1306" s="335" t="str">
        <f t="shared" si="78"/>
        <v>NC</v>
      </c>
      <c r="N1306" s="451">
        <f t="shared" si="76"/>
        <v>386.12370582217051</v>
      </c>
    </row>
    <row r="1307" spans="1:14" ht="25.5">
      <c r="A1307" s="444">
        <v>60540</v>
      </c>
      <c r="B1307" s="52">
        <f>+'2.- Base'!B1307</f>
        <v>1302</v>
      </c>
      <c r="C1307" s="334">
        <f>+'2.- Base'!C1307</f>
        <v>60540</v>
      </c>
      <c r="D1307" s="81" t="str">
        <f>+'2.- Base'!D1307</f>
        <v>Adrenalectomía, parcial o completa, o exploración de glándula adrenal con o sin biopsia</v>
      </c>
      <c r="E1307" s="335" t="s">
        <v>3270</v>
      </c>
      <c r="F1307" s="335">
        <f>+'2.- Base'!N1307</f>
        <v>357.37374617283945</v>
      </c>
      <c r="G1307" s="335" t="str">
        <f t="shared" si="77"/>
        <v>NC</v>
      </c>
      <c r="H1307" s="335">
        <f>VLOOKUP(C1307,'2.- Base'!J1307:N3702,5,0)</f>
        <v>357.37374617283945</v>
      </c>
      <c r="J1307" s="335" t="s">
        <v>3270</v>
      </c>
      <c r="K1307" s="335">
        <v>22.508442982664405</v>
      </c>
      <c r="L1307" s="441"/>
      <c r="M1307" s="335" t="str">
        <f t="shared" si="78"/>
        <v>NC</v>
      </c>
      <c r="N1307" s="451">
        <f t="shared" si="76"/>
        <v>379.88218915550385</v>
      </c>
    </row>
    <row r="1308" spans="1:14">
      <c r="A1308" s="444">
        <v>60600</v>
      </c>
      <c r="B1308" s="52">
        <f>+'2.- Base'!B1308</f>
        <v>1303</v>
      </c>
      <c r="C1308" s="334">
        <f>+'2.- Base'!C1308</f>
        <v>60600</v>
      </c>
      <c r="D1308" s="81" t="str">
        <f>+'2.- Base'!D1308</f>
        <v>Excisión de tumor del cuerpo carotídeo; sin excisión de arteria carótida</v>
      </c>
      <c r="E1308" s="335" t="s">
        <v>3270</v>
      </c>
      <c r="F1308" s="335">
        <f>+'2.- Base'!N1308</f>
        <v>355.87526283950615</v>
      </c>
      <c r="G1308" s="335" t="str">
        <f t="shared" si="77"/>
        <v>NC</v>
      </c>
      <c r="H1308" s="335">
        <f>VLOOKUP(C1308,'2.- Base'!J1308:N3703,5,0)</f>
        <v>355.87526283950615</v>
      </c>
      <c r="J1308" s="335" t="s">
        <v>3270</v>
      </c>
      <c r="K1308" s="335">
        <v>22.508442982664405</v>
      </c>
      <c r="L1308" s="441"/>
      <c r="M1308" s="335" t="str">
        <f t="shared" si="78"/>
        <v>NC</v>
      </c>
      <c r="N1308" s="451">
        <f t="shared" si="76"/>
        <v>378.38370582217055</v>
      </c>
    </row>
    <row r="1309" spans="1:14">
      <c r="A1309" s="444">
        <v>60605</v>
      </c>
      <c r="B1309" s="52">
        <f>+'2.- Base'!B1309</f>
        <v>1304</v>
      </c>
      <c r="C1309" s="334">
        <f>+'2.- Base'!C1309</f>
        <v>60605</v>
      </c>
      <c r="D1309" s="81" t="str">
        <f>+'2.- Base'!D1309</f>
        <v>Excisión de tumor de cuerpo carotídeo con excisión de arteria carótida</v>
      </c>
      <c r="E1309" s="335" t="s">
        <v>3270</v>
      </c>
      <c r="F1309" s="335">
        <f>+'2.- Base'!N1309</f>
        <v>376.97505997755331</v>
      </c>
      <c r="G1309" s="335" t="str">
        <f t="shared" si="77"/>
        <v>NC</v>
      </c>
      <c r="H1309" s="335">
        <f>VLOOKUP(C1309,'2.- Base'!J1309:N3704,5,0)</f>
        <v>376.97505997755331</v>
      </c>
      <c r="J1309" s="335" t="s">
        <v>3270</v>
      </c>
      <c r="K1309" s="335">
        <v>29.295248348094901</v>
      </c>
      <c r="L1309" s="441"/>
      <c r="M1309" s="335" t="str">
        <f t="shared" si="78"/>
        <v>NC</v>
      </c>
      <c r="N1309" s="451">
        <f t="shared" si="76"/>
        <v>406.27030832564822</v>
      </c>
    </row>
    <row r="1310" spans="1:14">
      <c r="A1310" s="444">
        <v>60650</v>
      </c>
      <c r="B1310" s="52">
        <f>+'2.- Base'!B1310</f>
        <v>1305</v>
      </c>
      <c r="C1310" s="334">
        <f>+'2.- Base'!C1310</f>
        <v>60650</v>
      </c>
      <c r="D1310" s="81" t="str">
        <f>+'2.- Base'!D1310</f>
        <v>Adrenalectomía, parcial o completa, por laparoscopía</v>
      </c>
      <c r="E1310" s="335" t="s">
        <v>3270</v>
      </c>
      <c r="F1310" s="335">
        <f>+'2.- Base'!N1310</f>
        <v>388.13170910774409</v>
      </c>
      <c r="G1310" s="335" t="str">
        <f t="shared" si="77"/>
        <v>NC</v>
      </c>
      <c r="H1310" s="335">
        <f>VLOOKUP(C1310,'2.- Base'!J1310:N3705,5,0)</f>
        <v>388.13170910774409</v>
      </c>
      <c r="J1310" s="335" t="s">
        <v>3270</v>
      </c>
      <c r="K1310" s="335">
        <v>32.866626673480766</v>
      </c>
      <c r="L1310" s="441"/>
      <c r="M1310" s="335" t="str">
        <f t="shared" si="78"/>
        <v>NC</v>
      </c>
      <c r="N1310" s="451">
        <f t="shared" si="76"/>
        <v>420.99833578122485</v>
      </c>
    </row>
    <row r="1311" spans="1:14" ht="25.5">
      <c r="A1311" s="444">
        <v>61000</v>
      </c>
      <c r="B1311" s="52">
        <f>+'2.- Base'!B1311</f>
        <v>1306</v>
      </c>
      <c r="C1311" s="334">
        <f>+'2.- Base'!C1311</f>
        <v>61000</v>
      </c>
      <c r="D1311" s="81" t="str">
        <f>+'2.- Base'!D1311</f>
        <v>Punción evacuadora subdural a través de la fontanela o sutura, lactante, unilateral o bilateral</v>
      </c>
      <c r="E1311" s="335">
        <f>+'2.- Base'!G1311</f>
        <v>319.21626999438837</v>
      </c>
      <c r="F1311" s="335">
        <f>+'2.- Base'!N1311</f>
        <v>319.21626999438837</v>
      </c>
      <c r="G1311" s="335">
        <f>VLOOKUP(C1311,'2.- Base'!$C$6:$G$2390,5,0)</f>
        <v>319.21626999438837</v>
      </c>
      <c r="H1311" s="335">
        <f>VLOOKUP(C1311,'2.- Base'!J1311:N3706,5,0)</f>
        <v>319.21626999438837</v>
      </c>
      <c r="J1311" s="335">
        <v>4.6995588480934885</v>
      </c>
      <c r="K1311" s="335">
        <v>4.8762041626102928</v>
      </c>
      <c r="L1311" s="441"/>
      <c r="M1311" s="451">
        <f>G1311+J1311</f>
        <v>323.91582884248186</v>
      </c>
      <c r="N1311" s="451">
        <f t="shared" si="76"/>
        <v>324.09247415699866</v>
      </c>
    </row>
    <row r="1312" spans="1:14">
      <c r="A1312" s="444">
        <v>61020</v>
      </c>
      <c r="B1312" s="52">
        <f>+'2.- Base'!B1312</f>
        <v>1307</v>
      </c>
      <c r="C1312" s="334">
        <f>+'2.- Base'!C1312</f>
        <v>61020</v>
      </c>
      <c r="D1312" s="81" t="str">
        <f>+'2.- Base'!D1312</f>
        <v>Punción ventricular</v>
      </c>
      <c r="E1312" s="335">
        <f>+'2.- Base'!G1312</f>
        <v>319.21626999438837</v>
      </c>
      <c r="F1312" s="335">
        <f>+'2.- Base'!N1312</f>
        <v>319.21626999438837</v>
      </c>
      <c r="G1312" s="335">
        <f>VLOOKUP(C1312,'2.- Base'!$C$6:$G$2390,5,0)</f>
        <v>319.21626999438837</v>
      </c>
      <c r="H1312" s="335">
        <f>VLOOKUP(C1312,'2.- Base'!J1312:N3707,5,0)</f>
        <v>319.21626999438837</v>
      </c>
      <c r="J1312" s="335">
        <v>4.6995588480934885</v>
      </c>
      <c r="K1312" s="335">
        <v>4.8762041626102928</v>
      </c>
      <c r="L1312" s="441"/>
      <c r="M1312" s="451">
        <f>G1312+J1312</f>
        <v>323.91582884248186</v>
      </c>
      <c r="N1312" s="451">
        <f t="shared" si="76"/>
        <v>324.09247415699866</v>
      </c>
    </row>
    <row r="1313" spans="1:14">
      <c r="A1313" s="444">
        <v>61050</v>
      </c>
      <c r="B1313" s="52">
        <f>+'2.- Base'!B1313</f>
        <v>1308</v>
      </c>
      <c r="C1313" s="334">
        <f>+'2.- Base'!C1313</f>
        <v>61050</v>
      </c>
      <c r="D1313" s="81" t="str">
        <f>+'2.- Base'!D1313</f>
        <v>Punción cisternal o cervical lateral (C1-C2); con o sin inyección</v>
      </c>
      <c r="E1313" s="335" t="s">
        <v>3270</v>
      </c>
      <c r="F1313" s="335">
        <f>+'2.- Base'!N1313</f>
        <v>190.19310525673396</v>
      </c>
      <c r="G1313" s="335" t="str">
        <f>E1313</f>
        <v>NC</v>
      </c>
      <c r="H1313" s="335">
        <f>VLOOKUP(C1313,'2.- Base'!J1313:N3708,5,0)</f>
        <v>190.19310525673396</v>
      </c>
      <c r="J1313" s="335" t="s">
        <v>3270</v>
      </c>
      <c r="K1313" s="335">
        <v>5.5414295690880806</v>
      </c>
      <c r="L1313" s="441"/>
      <c r="M1313" s="335" t="str">
        <f>G1313</f>
        <v>NC</v>
      </c>
      <c r="N1313" s="451">
        <f t="shared" si="76"/>
        <v>195.73453482582204</v>
      </c>
    </row>
    <row r="1314" spans="1:14">
      <c r="A1314" s="444">
        <v>61107</v>
      </c>
      <c r="B1314" s="52">
        <f>+'2.- Base'!B1314</f>
        <v>1309</v>
      </c>
      <c r="C1314" s="334">
        <f>+'2.- Base'!C1314</f>
        <v>61107</v>
      </c>
      <c r="D1314" s="81" t="str">
        <f>+'2.- Base'!D1314</f>
        <v>Trepanación para implantar catéter</v>
      </c>
      <c r="E1314" s="335">
        <f>+'2.- Base'!G1314</f>
        <v>120.12242119107742</v>
      </c>
      <c r="F1314" s="335">
        <f>+'2.- Base'!N1314</f>
        <v>120.12242119107742</v>
      </c>
      <c r="G1314" s="335">
        <f>VLOOKUP(C1314,'2.- Base'!$C$6:$G$2390,5,0)</f>
        <v>120.12242119107742</v>
      </c>
      <c r="H1314" s="335">
        <f>VLOOKUP(C1314,'2.- Base'!J1314:N3709,5,0)</f>
        <v>120.12242119107742</v>
      </c>
      <c r="J1314" s="335">
        <v>10.87982687552406</v>
      </c>
      <c r="K1314" s="335">
        <v>11.336645032729109</v>
      </c>
      <c r="L1314" s="441"/>
      <c r="M1314" s="451">
        <f>G1314+J1314</f>
        <v>131.00224806660148</v>
      </c>
      <c r="N1314" s="451">
        <f t="shared" si="76"/>
        <v>131.45906622380653</v>
      </c>
    </row>
    <row r="1315" spans="1:14">
      <c r="A1315" s="444">
        <v>61120</v>
      </c>
      <c r="B1315" s="52">
        <f>+'2.- Base'!B1315</f>
        <v>1310</v>
      </c>
      <c r="C1315" s="334">
        <f>+'2.- Base'!C1315</f>
        <v>61120</v>
      </c>
      <c r="D1315" s="81" t="str">
        <f>+'2.- Base'!D1315</f>
        <v>Agujeros de trépano para punción ventricular, no seguido de otra cirugía</v>
      </c>
      <c r="E1315" s="335" t="s">
        <v>3270</v>
      </c>
      <c r="F1315" s="335">
        <f>+'2.- Base'!N1315</f>
        <v>258.44043785774409</v>
      </c>
      <c r="G1315" s="335" t="str">
        <f>E1315</f>
        <v>NC</v>
      </c>
      <c r="H1315" s="335">
        <f>VLOOKUP(C1315,'2.- Base'!J1315:N3710,5,0)</f>
        <v>258.44043785774409</v>
      </c>
      <c r="J1315" s="335" t="s">
        <v>3270</v>
      </c>
      <c r="K1315" s="335">
        <v>12.328234934518662</v>
      </c>
      <c r="L1315" s="441"/>
      <c r="M1315" s="335" t="str">
        <f>G1315</f>
        <v>NC</v>
      </c>
      <c r="N1315" s="451">
        <f t="shared" si="76"/>
        <v>270.76867279226275</v>
      </c>
    </row>
    <row r="1316" spans="1:14" ht="25.5">
      <c r="A1316" s="444">
        <v>61140</v>
      </c>
      <c r="B1316" s="52">
        <f>+'2.- Base'!B1316</f>
        <v>1311</v>
      </c>
      <c r="C1316" s="334">
        <f>+'2.- Base'!C1316</f>
        <v>61140</v>
      </c>
      <c r="D1316" s="81" t="str">
        <f>+'2.- Base'!D1316</f>
        <v>Agujero(s) de trépano o trefina; con biopsia de cerebro o de lesión intracraneana</v>
      </c>
      <c r="E1316" s="335">
        <f>+'2.- Base'!G1316</f>
        <v>290.87442175925923</v>
      </c>
      <c r="F1316" s="335">
        <f>+'2.- Base'!N1316</f>
        <v>290.87442175925923</v>
      </c>
      <c r="G1316" s="335">
        <f>VLOOKUP(C1316,'2.- Base'!$C$6:$G$2390,5,0)</f>
        <v>290.87442175925923</v>
      </c>
      <c r="H1316" s="335">
        <f>VLOOKUP(C1316,'2.- Base'!J1316:N3711,5,0)</f>
        <v>290.87442175925923</v>
      </c>
      <c r="J1316" s="335">
        <v>19.791493011597595</v>
      </c>
      <c r="K1316" s="335">
        <v>20.646185047658719</v>
      </c>
      <c r="L1316" s="441"/>
      <c r="M1316" s="451">
        <f>G1316+J1316</f>
        <v>310.66591477085683</v>
      </c>
      <c r="N1316" s="451">
        <f t="shared" si="76"/>
        <v>311.52060680691795</v>
      </c>
    </row>
    <row r="1317" spans="1:14" ht="25.5">
      <c r="A1317" s="444">
        <v>61150</v>
      </c>
      <c r="B1317" s="52">
        <f>+'2.- Base'!B1317</f>
        <v>1312</v>
      </c>
      <c r="C1317" s="334">
        <f>+'2.- Base'!C1317</f>
        <v>61150</v>
      </c>
      <c r="D1317" s="81" t="str">
        <f>+'2.- Base'!D1317</f>
        <v>Trepanación; con drenaje/ aspiración/ evacuación de absceso, quiste, hematoma subdural/ extradural/ intracerebral</v>
      </c>
      <c r="E1317" s="335">
        <f>+'2.- Base'!G1317</f>
        <v>290.87442175925923</v>
      </c>
      <c r="F1317" s="335">
        <f>+'2.- Base'!N1317</f>
        <v>290.87442175925923</v>
      </c>
      <c r="G1317" s="335">
        <f>VLOOKUP(C1317,'2.- Base'!$C$6:$G$2390,5,0)</f>
        <v>290.87442175925923</v>
      </c>
      <c r="H1317" s="335">
        <f>VLOOKUP(C1317,'2.- Base'!J1317:N3712,5,0)</f>
        <v>290.87442175925923</v>
      </c>
      <c r="J1317" s="335">
        <v>19.791493011597595</v>
      </c>
      <c r="K1317" s="335">
        <v>20.646185047658719</v>
      </c>
      <c r="L1317" s="441"/>
      <c r="M1317" s="451">
        <f>G1317+J1317</f>
        <v>310.66591477085683</v>
      </c>
      <c r="N1317" s="451">
        <f t="shared" si="76"/>
        <v>311.52060680691795</v>
      </c>
    </row>
    <row r="1318" spans="1:14" ht="25.5">
      <c r="A1318" s="444">
        <v>61154</v>
      </c>
      <c r="B1318" s="52">
        <f>+'2.- Base'!B1318</f>
        <v>1313</v>
      </c>
      <c r="C1318" s="334">
        <f>+'2.- Base'!C1318</f>
        <v>61154</v>
      </c>
      <c r="D1318" s="81" t="str">
        <f>+'2.- Base'!D1318</f>
        <v>Agujero(s) de trépano con evacuación y/o drenaje de hematoma, extradural o subdural</v>
      </c>
      <c r="E1318" s="335" t="s">
        <v>3270</v>
      </c>
      <c r="F1318" s="335">
        <f>+'2.- Base'!N1318</f>
        <v>290.87442175925923</v>
      </c>
      <c r="G1318" s="335" t="str">
        <f>E1318</f>
        <v>NC</v>
      </c>
      <c r="H1318" s="335">
        <f>VLOOKUP(C1318,'2.- Base'!J1318:N3713,5,0)</f>
        <v>290.87442175925923</v>
      </c>
      <c r="J1318" s="335" t="s">
        <v>3270</v>
      </c>
      <c r="K1318" s="335">
        <v>22.508442982664405</v>
      </c>
      <c r="L1318" s="441"/>
      <c r="M1318" s="335" t="str">
        <f>G1318</f>
        <v>NC</v>
      </c>
      <c r="N1318" s="451">
        <f t="shared" si="76"/>
        <v>313.38286474192364</v>
      </c>
    </row>
    <row r="1319" spans="1:14">
      <c r="A1319" s="444">
        <v>61210</v>
      </c>
      <c r="B1319" s="52">
        <f>+'2.- Base'!B1319</f>
        <v>1314</v>
      </c>
      <c r="C1319" s="334">
        <f>+'2.- Base'!C1319</f>
        <v>61210</v>
      </c>
      <c r="D1319" s="81" t="str">
        <f>+'2.- Base'!D1319</f>
        <v>Agujero(s) de trépano para implantación de catéter ventricular, reservorio</v>
      </c>
      <c r="E1319" s="335">
        <f>+'2.- Base'!G1319</f>
        <v>120.74974915824914</v>
      </c>
      <c r="F1319" s="335">
        <f>+'2.- Base'!N1319</f>
        <v>120.74974915824914</v>
      </c>
      <c r="G1319" s="335">
        <f>VLOOKUP(C1319,'2.- Base'!$C$6:$G$2390,5,0)</f>
        <v>120.74974915824914</v>
      </c>
      <c r="H1319" s="335">
        <f>VLOOKUP(C1319,'2.- Base'!J1319:N3714,5,0)</f>
        <v>120.74974915824914</v>
      </c>
      <c r="J1319" s="335">
        <v>13.850382254215262</v>
      </c>
      <c r="K1319" s="335">
        <v>14.439825037705631</v>
      </c>
      <c r="L1319" s="441"/>
      <c r="M1319" s="451">
        <f>G1319+J1319</f>
        <v>134.60013141246441</v>
      </c>
      <c r="N1319" s="451">
        <f t="shared" si="76"/>
        <v>135.18957419595478</v>
      </c>
    </row>
    <row r="1320" spans="1:14" ht="25.5">
      <c r="A1320" s="444">
        <v>61215</v>
      </c>
      <c r="B1320" s="52">
        <f>+'2.- Base'!B1320</f>
        <v>1315</v>
      </c>
      <c r="C1320" s="334">
        <f>+'2.- Base'!C1320</f>
        <v>61215</v>
      </c>
      <c r="D1320" s="81" t="str">
        <f>+'2.- Base'!D1320</f>
        <v>Inserción de reservorio subcutáneo, bomba o sistema de infusión continua para conectar con un catéter ventricular</v>
      </c>
      <c r="E1320" s="335">
        <f>+'2.- Base'!G1320</f>
        <v>290.87442175925923</v>
      </c>
      <c r="F1320" s="335">
        <f>+'2.- Base'!N1320</f>
        <v>290.87442175925923</v>
      </c>
      <c r="G1320" s="335">
        <f>VLOOKUP(C1320,'2.- Base'!$C$6:$G$2390,5,0)</f>
        <v>290.87442175925923</v>
      </c>
      <c r="H1320" s="335">
        <f>VLOOKUP(C1320,'2.- Base'!J1320:N3715,5,0)</f>
        <v>290.87442175925923</v>
      </c>
      <c r="J1320" s="335">
        <v>19.791493011597595</v>
      </c>
      <c r="K1320" s="335">
        <v>20.646185047658719</v>
      </c>
      <c r="L1320" s="441"/>
      <c r="M1320" s="451">
        <f>G1320+J1320</f>
        <v>310.66591477085683</v>
      </c>
      <c r="N1320" s="451">
        <f t="shared" si="76"/>
        <v>311.52060680691795</v>
      </c>
    </row>
    <row r="1321" spans="1:14" ht="25.5">
      <c r="A1321" s="444">
        <v>61250</v>
      </c>
      <c r="B1321" s="52">
        <f>+'2.- Base'!B1321</f>
        <v>1316</v>
      </c>
      <c r="C1321" s="334">
        <f>+'2.- Base'!C1321</f>
        <v>61250</v>
      </c>
      <c r="D1321" s="81" t="str">
        <f>+'2.- Base'!D1321</f>
        <v>Agujero(s) de trépano para exploración, supratentorial o infratentorial, no seguido de otra cirugía</v>
      </c>
      <c r="E1321" s="335" t="s">
        <v>3270</v>
      </c>
      <c r="F1321" s="335">
        <f>+'2.- Base'!N1321</f>
        <v>365.53241175925922</v>
      </c>
      <c r="G1321" s="335" t="str">
        <f t="shared" ref="G1321:G1346" si="79">E1321</f>
        <v>NC</v>
      </c>
      <c r="H1321" s="335">
        <f>VLOOKUP(C1321,'2.- Base'!J1321:N3716,5,0)</f>
        <v>365.53241175925922</v>
      </c>
      <c r="J1321" s="335" t="s">
        <v>3270</v>
      </c>
      <c r="K1321" s="335">
        <v>22.508442982664405</v>
      </c>
      <c r="L1321" s="441"/>
      <c r="M1321" s="335" t="str">
        <f t="shared" ref="M1321:M1346" si="80">G1321</f>
        <v>NC</v>
      </c>
      <c r="N1321" s="451">
        <f t="shared" si="76"/>
        <v>388.04085474192362</v>
      </c>
    </row>
    <row r="1322" spans="1:14">
      <c r="A1322" s="444">
        <v>61253</v>
      </c>
      <c r="B1322" s="52">
        <f>+'2.- Base'!B1322</f>
        <v>1317</v>
      </c>
      <c r="C1322" s="334">
        <f>+'2.- Base'!C1322</f>
        <v>61253</v>
      </c>
      <c r="D1322" s="81" t="str">
        <f>+'2.- Base'!D1322</f>
        <v>Agujero(s) de trépano o trefina, infratentorial, unilateral o bilateral</v>
      </c>
      <c r="E1322" s="335" t="s">
        <v>3270</v>
      </c>
      <c r="F1322" s="335">
        <f>+'2.- Base'!N1322</f>
        <v>365.53241175925922</v>
      </c>
      <c r="G1322" s="335" t="str">
        <f t="shared" si="79"/>
        <v>NC</v>
      </c>
      <c r="H1322" s="335">
        <f>VLOOKUP(C1322,'2.- Base'!J1322:N3717,5,0)</f>
        <v>365.53241175925922</v>
      </c>
      <c r="J1322" s="335" t="s">
        <v>3270</v>
      </c>
      <c r="K1322" s="335">
        <v>22.508442982664405</v>
      </c>
      <c r="L1322" s="441"/>
      <c r="M1322" s="335" t="str">
        <f t="shared" si="80"/>
        <v>NC</v>
      </c>
      <c r="N1322" s="451">
        <f t="shared" si="76"/>
        <v>388.04085474192362</v>
      </c>
    </row>
    <row r="1323" spans="1:14">
      <c r="A1323" s="444">
        <v>61304</v>
      </c>
      <c r="B1323" s="52">
        <f>+'2.- Base'!B1323</f>
        <v>1318</v>
      </c>
      <c r="C1323" s="334">
        <f>+'2.- Base'!C1323</f>
        <v>61304</v>
      </c>
      <c r="D1323" s="81" t="str">
        <f>+'2.- Base'!D1323</f>
        <v>Craniectomía o craneotomía exploratoria supra o infratentorial</v>
      </c>
      <c r="E1323" s="335" t="s">
        <v>3270</v>
      </c>
      <c r="F1323" s="335">
        <f>+'2.- Base'!N1323</f>
        <v>361.8002069612794</v>
      </c>
      <c r="G1323" s="335" t="str">
        <f t="shared" si="79"/>
        <v>NC</v>
      </c>
      <c r="H1323" s="335">
        <f>VLOOKUP(C1323,'2.- Base'!J1323:N3718,5,0)</f>
        <v>361.8002069612794</v>
      </c>
      <c r="J1323" s="335" t="s">
        <v>3270</v>
      </c>
      <c r="K1323" s="335">
        <v>36.082053713525511</v>
      </c>
      <c r="L1323" s="441"/>
      <c r="M1323" s="335" t="str">
        <f t="shared" si="80"/>
        <v>NC</v>
      </c>
      <c r="N1323" s="451">
        <f t="shared" si="76"/>
        <v>397.88226067480491</v>
      </c>
    </row>
    <row r="1324" spans="1:14">
      <c r="A1324" s="444">
        <v>61305</v>
      </c>
      <c r="B1324" s="52">
        <f>+'2.- Base'!B1324</f>
        <v>1319</v>
      </c>
      <c r="C1324" s="334">
        <f>+'2.- Base'!C1324</f>
        <v>61305</v>
      </c>
      <c r="D1324" s="81" t="str">
        <f>+'2.- Base'!D1324</f>
        <v>Craniectomía o craneotomía infratentorial (fosa posterior)</v>
      </c>
      <c r="E1324" s="335" t="s">
        <v>3270</v>
      </c>
      <c r="F1324" s="335">
        <f>+'2.- Base'!N1324</f>
        <v>361.8002069612794</v>
      </c>
      <c r="G1324" s="335" t="str">
        <f t="shared" si="79"/>
        <v>NC</v>
      </c>
      <c r="H1324" s="335">
        <f>VLOOKUP(C1324,'2.- Base'!J1324:N3719,5,0)</f>
        <v>361.8002069612794</v>
      </c>
      <c r="J1324" s="335" t="s">
        <v>3270</v>
      </c>
      <c r="K1324" s="335">
        <v>36.082053713525511</v>
      </c>
      <c r="L1324" s="441"/>
      <c r="M1324" s="335" t="str">
        <f t="shared" si="80"/>
        <v>NC</v>
      </c>
      <c r="N1324" s="451">
        <f t="shared" si="76"/>
        <v>397.88226067480491</v>
      </c>
    </row>
    <row r="1325" spans="1:14" ht="25.5">
      <c r="A1325" s="444">
        <v>61312</v>
      </c>
      <c r="B1325" s="52">
        <f>+'2.- Base'!B1325</f>
        <v>1320</v>
      </c>
      <c r="C1325" s="334">
        <f>+'2.- Base'!C1325</f>
        <v>61312</v>
      </c>
      <c r="D1325" s="81" t="str">
        <f>+'2.- Base'!D1325</f>
        <v>Craniectomía o craneotomía para evacuación de hematoma supratentorial, extradural o subdural</v>
      </c>
      <c r="E1325" s="335" t="s">
        <v>3270</v>
      </c>
      <c r="F1325" s="335">
        <f>+'2.- Base'!N1325</f>
        <v>363.05486289562288</v>
      </c>
      <c r="G1325" s="335" t="str">
        <f t="shared" si="79"/>
        <v>NC</v>
      </c>
      <c r="H1325" s="335">
        <f>VLOOKUP(C1325,'2.- Base'!J1325:N3720,5,0)</f>
        <v>363.05486289562288</v>
      </c>
      <c r="J1325" s="335" t="s">
        <v>3270</v>
      </c>
      <c r="K1325" s="335">
        <v>42.86885907895595</v>
      </c>
      <c r="L1325" s="441"/>
      <c r="M1325" s="335" t="str">
        <f t="shared" si="80"/>
        <v>NC</v>
      </c>
      <c r="N1325" s="451">
        <f t="shared" si="76"/>
        <v>405.92372197457883</v>
      </c>
    </row>
    <row r="1326" spans="1:14" ht="25.5">
      <c r="A1326" s="444">
        <v>61314</v>
      </c>
      <c r="B1326" s="52">
        <f>+'2.- Base'!B1326</f>
        <v>1321</v>
      </c>
      <c r="C1326" s="334">
        <f>+'2.- Base'!C1326</f>
        <v>61314</v>
      </c>
      <c r="D1326" s="81" t="str">
        <f>+'2.- Base'!D1326</f>
        <v>Craniectomía o craneotomía para evacuación de hematoma infratentorial, extradural, subdural o intracerebelar</v>
      </c>
      <c r="E1326" s="335" t="s">
        <v>3270</v>
      </c>
      <c r="F1326" s="335">
        <f>+'2.- Base'!N1326</f>
        <v>363.05486289562288</v>
      </c>
      <c r="G1326" s="335" t="str">
        <f t="shared" si="79"/>
        <v>NC</v>
      </c>
      <c r="H1326" s="335">
        <f>VLOOKUP(C1326,'2.- Base'!J1326:N3721,5,0)</f>
        <v>363.05486289562288</v>
      </c>
      <c r="J1326" s="335" t="s">
        <v>3270</v>
      </c>
      <c r="K1326" s="335">
        <v>42.86885907895595</v>
      </c>
      <c r="L1326" s="441"/>
      <c r="M1326" s="335" t="str">
        <f t="shared" si="80"/>
        <v>NC</v>
      </c>
      <c r="N1326" s="451">
        <f t="shared" si="76"/>
        <v>405.92372197457883</v>
      </c>
    </row>
    <row r="1327" spans="1:14" ht="25.5">
      <c r="A1327" s="444">
        <v>61320</v>
      </c>
      <c r="B1327" s="52">
        <f>+'2.- Base'!B1327</f>
        <v>1322</v>
      </c>
      <c r="C1327" s="334">
        <f>+'2.- Base'!C1327</f>
        <v>61320</v>
      </c>
      <c r="D1327" s="81" t="str">
        <f>+'2.- Base'!D1327</f>
        <v>Craniectomía o craneotomía para drenaje de absceso intracranial supratentorial</v>
      </c>
      <c r="E1327" s="335" t="s">
        <v>3270</v>
      </c>
      <c r="F1327" s="335">
        <f>+'2.- Base'!N1327</f>
        <v>365.56417476430971</v>
      </c>
      <c r="G1327" s="335" t="str">
        <f t="shared" si="79"/>
        <v>NC</v>
      </c>
      <c r="H1327" s="335">
        <f>VLOOKUP(C1327,'2.- Base'!J1327:N3722,5,0)</f>
        <v>365.56417476430971</v>
      </c>
      <c r="J1327" s="335" t="s">
        <v>3270</v>
      </c>
      <c r="K1327" s="335">
        <v>67.593416751500115</v>
      </c>
      <c r="L1327" s="441"/>
      <c r="M1327" s="335" t="str">
        <f t="shared" si="80"/>
        <v>NC</v>
      </c>
      <c r="N1327" s="451">
        <f t="shared" si="76"/>
        <v>433.15759151580983</v>
      </c>
    </row>
    <row r="1328" spans="1:14" ht="25.5">
      <c r="A1328" s="444">
        <v>61321</v>
      </c>
      <c r="B1328" s="52">
        <f>+'2.- Base'!B1328</f>
        <v>1323</v>
      </c>
      <c r="C1328" s="334">
        <f>+'2.- Base'!C1328</f>
        <v>61321</v>
      </c>
      <c r="D1328" s="81" t="str">
        <f>+'2.- Base'!D1328</f>
        <v>Craniectomía o craneotomía para drenaje de absceso intracranial infratentorial</v>
      </c>
      <c r="E1328" s="335" t="s">
        <v>3270</v>
      </c>
      <c r="F1328" s="335">
        <f>+'2.- Base'!N1328</f>
        <v>368.07348663299661</v>
      </c>
      <c r="G1328" s="335" t="str">
        <f t="shared" si="79"/>
        <v>NC</v>
      </c>
      <c r="H1328" s="335">
        <f>VLOOKUP(C1328,'2.- Base'!J1328:N3723,5,0)</f>
        <v>368.07348663299661</v>
      </c>
      <c r="J1328" s="335" t="s">
        <v>3270</v>
      </c>
      <c r="K1328" s="335">
        <v>83.954764217781872</v>
      </c>
      <c r="L1328" s="441"/>
      <c r="M1328" s="335" t="str">
        <f t="shared" si="80"/>
        <v>NC</v>
      </c>
      <c r="N1328" s="451">
        <f t="shared" si="76"/>
        <v>452.02825085077848</v>
      </c>
    </row>
    <row r="1329" spans="1:14" ht="25.5">
      <c r="A1329" s="444">
        <v>61343</v>
      </c>
      <c r="B1329" s="52">
        <f>+'2.- Base'!B1329</f>
        <v>1324</v>
      </c>
      <c r="C1329" s="334">
        <f>+'2.- Base'!C1329</f>
        <v>61343</v>
      </c>
      <c r="D1329" s="81" t="str">
        <f>+'2.- Base'!D1329</f>
        <v>Craniectomía, suboccipital con laminectomía cervical para descompresión del bulbo y médula espinal, con o sin injerto dural</v>
      </c>
      <c r="E1329" s="335" t="s">
        <v>3270</v>
      </c>
      <c r="F1329" s="335">
        <f>+'2.- Base'!N1329</f>
        <v>365.56417476430971</v>
      </c>
      <c r="G1329" s="335" t="str">
        <f t="shared" si="79"/>
        <v>NC</v>
      </c>
      <c r="H1329" s="335">
        <f>VLOOKUP(C1329,'2.- Base'!J1329:N3724,5,0)</f>
        <v>365.56417476430971</v>
      </c>
      <c r="J1329" s="335" t="s">
        <v>3270</v>
      </c>
      <c r="K1329" s="335">
        <v>56.442469809817055</v>
      </c>
      <c r="L1329" s="441"/>
      <c r="M1329" s="335" t="str">
        <f t="shared" si="80"/>
        <v>NC</v>
      </c>
      <c r="N1329" s="451">
        <f t="shared" si="76"/>
        <v>422.00664457412677</v>
      </c>
    </row>
    <row r="1330" spans="1:14">
      <c r="A1330" s="444">
        <v>61440</v>
      </c>
      <c r="B1330" s="52">
        <f>+'2.- Base'!B1330</f>
        <v>1325</v>
      </c>
      <c r="C1330" s="334">
        <f>+'2.- Base'!C1330</f>
        <v>61440</v>
      </c>
      <c r="D1330" s="81" t="str">
        <f>+'2.- Base'!D1330</f>
        <v>Craneotomía para sección de la tienda del cerebelo</v>
      </c>
      <c r="E1330" s="335" t="s">
        <v>3270</v>
      </c>
      <c r="F1330" s="335">
        <f>+'2.- Base'!N1330</f>
        <v>370.58279850168344</v>
      </c>
      <c r="G1330" s="335" t="str">
        <f t="shared" si="79"/>
        <v>NC</v>
      </c>
      <c r="H1330" s="335">
        <f>VLOOKUP(C1330,'2.- Base'!J1330:N3725,5,0)</f>
        <v>370.58279850168344</v>
      </c>
      <c r="J1330" s="335" t="s">
        <v>3270</v>
      </c>
      <c r="K1330" s="335">
        <v>100.31611168406369</v>
      </c>
      <c r="L1330" s="441"/>
      <c r="M1330" s="335" t="str">
        <f t="shared" si="80"/>
        <v>NC</v>
      </c>
      <c r="N1330" s="451">
        <f t="shared" si="76"/>
        <v>470.89891018574713</v>
      </c>
    </row>
    <row r="1331" spans="1:14" ht="25.5">
      <c r="A1331" s="444">
        <v>61450</v>
      </c>
      <c r="B1331" s="52">
        <f>+'2.- Base'!B1331</f>
        <v>1326</v>
      </c>
      <c r="C1331" s="334">
        <f>+'2.- Base'!C1331</f>
        <v>61450</v>
      </c>
      <c r="D1331" s="81" t="str">
        <f>+'2.- Base'!D1331</f>
        <v>Craniectomía subtemporal para sección, compresión o descompresión de la raíz sensorial del ganglio de Gasser</v>
      </c>
      <c r="E1331" s="335" t="s">
        <v>3270</v>
      </c>
      <c r="F1331" s="335">
        <f>+'2.- Base'!N1331</f>
        <v>373.09211037037034</v>
      </c>
      <c r="G1331" s="335" t="str">
        <f t="shared" si="79"/>
        <v>NC</v>
      </c>
      <c r="H1331" s="335">
        <f>VLOOKUP(C1331,'2.- Base'!J1331:N3726,5,0)</f>
        <v>373.09211037037034</v>
      </c>
      <c r="J1331" s="335" t="s">
        <v>3270</v>
      </c>
      <c r="K1331" s="335">
        <v>116.67745915034556</v>
      </c>
      <c r="L1331" s="441"/>
      <c r="M1331" s="335" t="str">
        <f t="shared" si="80"/>
        <v>NC</v>
      </c>
      <c r="N1331" s="451">
        <f t="shared" si="76"/>
        <v>489.76956952071589</v>
      </c>
    </row>
    <row r="1332" spans="1:14">
      <c r="A1332" s="444">
        <v>61490</v>
      </c>
      <c r="B1332" s="52">
        <f>+'2.- Base'!B1332</f>
        <v>1327</v>
      </c>
      <c r="C1332" s="334">
        <f>+'2.- Base'!C1332</f>
        <v>61490</v>
      </c>
      <c r="D1332" s="81" t="str">
        <f>+'2.- Base'!D1332</f>
        <v>Craneotomía para lobotomía, incluyendo cingulotomía</v>
      </c>
      <c r="E1332" s="335" t="s">
        <v>3270</v>
      </c>
      <c r="F1332" s="335">
        <f>+'2.- Base'!N1332</f>
        <v>370.58279850168344</v>
      </c>
      <c r="G1332" s="335" t="str">
        <f t="shared" si="79"/>
        <v>NC</v>
      </c>
      <c r="H1332" s="335">
        <f>VLOOKUP(C1332,'2.- Base'!J1332:N3727,5,0)</f>
        <v>370.58279850168344</v>
      </c>
      <c r="J1332" s="335" t="s">
        <v>3270</v>
      </c>
      <c r="K1332" s="335">
        <v>100.31611168406369</v>
      </c>
      <c r="L1332" s="441"/>
      <c r="M1332" s="335" t="str">
        <f t="shared" si="80"/>
        <v>NC</v>
      </c>
      <c r="N1332" s="451">
        <f t="shared" si="76"/>
        <v>470.89891018574713</v>
      </c>
    </row>
    <row r="1333" spans="1:14">
      <c r="A1333" s="444">
        <v>61500</v>
      </c>
      <c r="B1333" s="52">
        <f>+'2.- Base'!B1333</f>
        <v>1328</v>
      </c>
      <c r="C1333" s="334">
        <f>+'2.- Base'!C1333</f>
        <v>61500</v>
      </c>
      <c r="D1333" s="81" t="str">
        <f>+'2.- Base'!D1333</f>
        <v>Craniectomía, para excisión de lesión osea, osteomielitis</v>
      </c>
      <c r="E1333" s="335" t="s">
        <v>3270</v>
      </c>
      <c r="F1333" s="335">
        <f>+'2.- Base'!N1333</f>
        <v>365.56417476430971</v>
      </c>
      <c r="G1333" s="335" t="str">
        <f t="shared" si="79"/>
        <v>NC</v>
      </c>
      <c r="H1333" s="335">
        <f>VLOOKUP(C1333,'2.- Base'!J1333:N3728,5,0)</f>
        <v>365.56417476430971</v>
      </c>
      <c r="J1333" s="335" t="s">
        <v>3270</v>
      </c>
      <c r="K1333" s="335">
        <v>56.442469809817055</v>
      </c>
      <c r="L1333" s="441"/>
      <c r="M1333" s="335" t="str">
        <f t="shared" si="80"/>
        <v>NC</v>
      </c>
      <c r="N1333" s="451">
        <f t="shared" si="76"/>
        <v>422.00664457412677</v>
      </c>
    </row>
    <row r="1334" spans="1:14" ht="25.5">
      <c r="A1334" s="444">
        <v>61510</v>
      </c>
      <c r="B1334" s="52">
        <f>+'2.- Base'!B1334</f>
        <v>1329</v>
      </c>
      <c r="C1334" s="334">
        <f>+'2.- Base'!C1334</f>
        <v>61510</v>
      </c>
      <c r="D1334" s="81" t="str">
        <f>+'2.- Base'!D1334</f>
        <v>Craniectomía, trepanación, craneotomía con colgajo óseo; para excisión de tumor  supratentorial</v>
      </c>
      <c r="E1334" s="335" t="s">
        <v>3270</v>
      </c>
      <c r="F1334" s="335">
        <f>+'2.- Base'!N1334</f>
        <v>373.09211037037034</v>
      </c>
      <c r="G1334" s="335" t="str">
        <f t="shared" si="79"/>
        <v>NC</v>
      </c>
      <c r="H1334" s="335">
        <f>VLOOKUP(C1334,'2.- Base'!J1334:N3729,5,0)</f>
        <v>373.09211037037034</v>
      </c>
      <c r="J1334" s="335" t="s">
        <v>3270</v>
      </c>
      <c r="K1334" s="335">
        <v>116.67745915034556</v>
      </c>
      <c r="L1334" s="441"/>
      <c r="M1334" s="335" t="str">
        <f t="shared" si="80"/>
        <v>NC</v>
      </c>
      <c r="N1334" s="451">
        <f t="shared" si="76"/>
        <v>489.76956952071589</v>
      </c>
    </row>
    <row r="1335" spans="1:14">
      <c r="A1335" s="444">
        <v>61516</v>
      </c>
      <c r="B1335" s="52">
        <f>+'2.- Base'!B1335</f>
        <v>1330</v>
      </c>
      <c r="C1335" s="334">
        <f>+'2.- Base'!C1335</f>
        <v>61516</v>
      </c>
      <c r="D1335" s="81" t="str">
        <f>+'2.- Base'!D1335</f>
        <v>Craniectomía o craneotomía para excisión de quiste supratentorial</v>
      </c>
      <c r="E1335" s="335" t="s">
        <v>3270</v>
      </c>
      <c r="F1335" s="335">
        <f>+'2.- Base'!N1335</f>
        <v>365.56417476430971</v>
      </c>
      <c r="G1335" s="335" t="str">
        <f t="shared" si="79"/>
        <v>NC</v>
      </c>
      <c r="H1335" s="335">
        <f>VLOOKUP(C1335,'2.- Base'!J1335:N3730,5,0)</f>
        <v>365.56417476430971</v>
      </c>
      <c r="J1335" s="335" t="s">
        <v>3270</v>
      </c>
      <c r="K1335" s="335">
        <v>56.442469809817055</v>
      </c>
      <c r="L1335" s="441"/>
      <c r="M1335" s="335" t="str">
        <f t="shared" si="80"/>
        <v>NC</v>
      </c>
      <c r="N1335" s="451">
        <f t="shared" si="76"/>
        <v>422.00664457412677</v>
      </c>
    </row>
    <row r="1336" spans="1:14" ht="25.5">
      <c r="A1336" s="444">
        <v>61518</v>
      </c>
      <c r="B1336" s="52">
        <f>+'2.- Base'!B1336</f>
        <v>1331</v>
      </c>
      <c r="C1336" s="334">
        <f>+'2.- Base'!C1336</f>
        <v>61518</v>
      </c>
      <c r="D1336" s="81" t="str">
        <f>+'2.- Base'!D1336</f>
        <v>Craniectomía para excisión de tumor infratentorial, de fosa posterior, ángulo pontocerebeloso, o línea media de base de cráneo</v>
      </c>
      <c r="E1336" s="335" t="s">
        <v>3270</v>
      </c>
      <c r="F1336" s="335">
        <f>+'2.- Base'!N1336</f>
        <v>375.60142223905717</v>
      </c>
      <c r="G1336" s="335" t="str">
        <f t="shared" si="79"/>
        <v>NC</v>
      </c>
      <c r="H1336" s="335">
        <f>VLOOKUP(C1336,'2.- Base'!J1336:N3731,5,0)</f>
        <v>375.60142223905717</v>
      </c>
      <c r="J1336" s="335" t="s">
        <v>3270</v>
      </c>
      <c r="K1336" s="335">
        <v>133.03880661662737</v>
      </c>
      <c r="L1336" s="441"/>
      <c r="M1336" s="335" t="str">
        <f t="shared" si="80"/>
        <v>NC</v>
      </c>
      <c r="N1336" s="451">
        <f t="shared" si="76"/>
        <v>508.64022885568454</v>
      </c>
    </row>
    <row r="1337" spans="1:14" ht="25.5">
      <c r="A1337" s="444">
        <v>61538</v>
      </c>
      <c r="B1337" s="52">
        <f>+'2.- Base'!B1337</f>
        <v>1332</v>
      </c>
      <c r="C1337" s="334">
        <f>+'2.- Base'!C1337</f>
        <v>61538</v>
      </c>
      <c r="D1337" s="81" t="str">
        <f>+'2.- Base'!D1337</f>
        <v>Craneotomía con elevación de colgajo óseo; para lobectomía temporal con electrocorticografía durante la operación quirúrgica</v>
      </c>
      <c r="E1337" s="335" t="s">
        <v>3270</v>
      </c>
      <c r="F1337" s="335">
        <f>+'2.- Base'!N1337</f>
        <v>365.56417476430971</v>
      </c>
      <c r="G1337" s="335" t="str">
        <f t="shared" si="79"/>
        <v>NC</v>
      </c>
      <c r="H1337" s="335">
        <f>VLOOKUP(C1337,'2.- Base'!J1337:N3732,5,0)</f>
        <v>365.56417476430971</v>
      </c>
      <c r="J1337" s="335" t="s">
        <v>3270</v>
      </c>
      <c r="K1337" s="335">
        <v>56.442469809817055</v>
      </c>
      <c r="L1337" s="441"/>
      <c r="M1337" s="335" t="str">
        <f t="shared" si="80"/>
        <v>NC</v>
      </c>
      <c r="N1337" s="451">
        <f t="shared" si="76"/>
        <v>422.00664457412677</v>
      </c>
    </row>
    <row r="1338" spans="1:14">
      <c r="A1338" s="444">
        <v>61542</v>
      </c>
      <c r="B1338" s="52">
        <f>+'2.- Base'!B1338</f>
        <v>1333</v>
      </c>
      <c r="C1338" s="334">
        <f>+'2.- Base'!C1338</f>
        <v>61542</v>
      </c>
      <c r="D1338" s="81" t="str">
        <f>+'2.- Base'!D1338</f>
        <v>Craneotomía con elevación de colgajo óseo para hemiferectomía total</v>
      </c>
      <c r="E1338" s="335" t="s">
        <v>3270</v>
      </c>
      <c r="F1338" s="335">
        <f>+'2.- Base'!N1338</f>
        <v>375.60142223905717</v>
      </c>
      <c r="G1338" s="335" t="str">
        <f t="shared" si="79"/>
        <v>NC</v>
      </c>
      <c r="H1338" s="335">
        <f>VLOOKUP(C1338,'2.- Base'!J1338:N3733,5,0)</f>
        <v>375.60142223905717</v>
      </c>
      <c r="J1338" s="335" t="s">
        <v>3270</v>
      </c>
      <c r="K1338" s="335">
        <v>133.03880661662737</v>
      </c>
      <c r="L1338" s="441"/>
      <c r="M1338" s="335" t="str">
        <f t="shared" si="80"/>
        <v>NC</v>
      </c>
      <c r="N1338" s="451">
        <f t="shared" si="76"/>
        <v>508.64022885568454</v>
      </c>
    </row>
    <row r="1339" spans="1:14" ht="25.5">
      <c r="A1339" s="444">
        <v>61543</v>
      </c>
      <c r="B1339" s="52">
        <f>+'2.- Base'!B1339</f>
        <v>1334</v>
      </c>
      <c r="C1339" s="334">
        <f>+'2.- Base'!C1339</f>
        <v>61543</v>
      </c>
      <c r="D1339" s="81" t="str">
        <f>+'2.- Base'!D1339</f>
        <v>Craneotomía con elevación de colgajo óseo para hemiferectomía parcial o subtotal</v>
      </c>
      <c r="E1339" s="335" t="s">
        <v>3270</v>
      </c>
      <c r="F1339" s="335">
        <f>+'2.- Base'!N1339</f>
        <v>370.58279850168344</v>
      </c>
      <c r="G1339" s="335" t="str">
        <f t="shared" si="79"/>
        <v>NC</v>
      </c>
      <c r="H1339" s="335">
        <f>VLOOKUP(C1339,'2.- Base'!J1339:N3734,5,0)</f>
        <v>370.58279850168344</v>
      </c>
      <c r="J1339" s="335" t="s">
        <v>3270</v>
      </c>
      <c r="K1339" s="335">
        <v>100.31611168406369</v>
      </c>
      <c r="L1339" s="441"/>
      <c r="M1339" s="335" t="str">
        <f t="shared" si="80"/>
        <v>NC</v>
      </c>
      <c r="N1339" s="451">
        <f t="shared" si="76"/>
        <v>470.89891018574713</v>
      </c>
    </row>
    <row r="1340" spans="1:14" ht="25.5">
      <c r="A1340" s="444">
        <v>61546</v>
      </c>
      <c r="B1340" s="52">
        <f>+'2.- Base'!B1340</f>
        <v>1335</v>
      </c>
      <c r="C1340" s="334">
        <f>+'2.- Base'!C1340</f>
        <v>61546</v>
      </c>
      <c r="D1340" s="81" t="str">
        <f>+'2.- Base'!D1340</f>
        <v>Craneotomía para hipofisectomía o excisión de tumor hipofisario, abordaje intracraneal</v>
      </c>
      <c r="E1340" s="335" t="s">
        <v>3270</v>
      </c>
      <c r="F1340" s="335">
        <f>+'2.- Base'!N1340</f>
        <v>373.09211037037034</v>
      </c>
      <c r="G1340" s="335" t="str">
        <f t="shared" si="79"/>
        <v>NC</v>
      </c>
      <c r="H1340" s="335">
        <f>VLOOKUP(C1340,'2.- Base'!J1340:N3735,5,0)</f>
        <v>373.09211037037034</v>
      </c>
      <c r="J1340" s="335" t="s">
        <v>3270</v>
      </c>
      <c r="K1340" s="335">
        <v>116.67745915034556</v>
      </c>
      <c r="L1340" s="441"/>
      <c r="M1340" s="335" t="str">
        <f t="shared" si="80"/>
        <v>NC</v>
      </c>
      <c r="N1340" s="451">
        <f t="shared" si="76"/>
        <v>489.76956952071589</v>
      </c>
    </row>
    <row r="1341" spans="1:14" ht="25.5">
      <c r="A1341" s="444">
        <v>61548</v>
      </c>
      <c r="B1341" s="52">
        <f>+'2.- Base'!B1341</f>
        <v>1336</v>
      </c>
      <c r="C1341" s="334">
        <f>+'2.- Base'!C1341</f>
        <v>61548</v>
      </c>
      <c r="D1341" s="81" t="str">
        <f>+'2.- Base'!D1341</f>
        <v>Hipofisectomía o excisión de tumor hipofisario, abordaje transnasal o transeptal, no estereotáxico</v>
      </c>
      <c r="E1341" s="335" t="s">
        <v>3270</v>
      </c>
      <c r="F1341" s="335">
        <f>+'2.- Base'!N1341</f>
        <v>509.15100329966327</v>
      </c>
      <c r="G1341" s="335" t="str">
        <f t="shared" si="79"/>
        <v>NC</v>
      </c>
      <c r="H1341" s="335">
        <f>VLOOKUP(C1341,'2.- Base'!J1341:N3736,5,0)</f>
        <v>509.15100329966327</v>
      </c>
      <c r="J1341" s="335" t="s">
        <v>3270</v>
      </c>
      <c r="K1341" s="335">
        <v>83.954764217781928</v>
      </c>
      <c r="L1341" s="441"/>
      <c r="M1341" s="335" t="str">
        <f t="shared" si="80"/>
        <v>NC</v>
      </c>
      <c r="N1341" s="451">
        <f t="shared" si="76"/>
        <v>593.1057675174452</v>
      </c>
    </row>
    <row r="1342" spans="1:14">
      <c r="A1342" s="444">
        <v>61550</v>
      </c>
      <c r="B1342" s="52">
        <f>+'2.- Base'!B1342</f>
        <v>1337</v>
      </c>
      <c r="C1342" s="334">
        <f>+'2.- Base'!C1342</f>
        <v>61550</v>
      </c>
      <c r="D1342" s="81" t="str">
        <f>+'2.- Base'!D1342</f>
        <v>Craniectomía por craniosinostosis; una sola sutura craneal</v>
      </c>
      <c r="E1342" s="335" t="s">
        <v>3270</v>
      </c>
      <c r="F1342" s="335">
        <f>+'2.- Base'!N1342</f>
        <v>363.05486289562288</v>
      </c>
      <c r="G1342" s="335" t="str">
        <f t="shared" si="79"/>
        <v>NC</v>
      </c>
      <c r="H1342" s="335">
        <f>VLOOKUP(C1342,'2.- Base'!J1342:N3737,5,0)</f>
        <v>363.05486289562288</v>
      </c>
      <c r="J1342" s="335" t="s">
        <v>3270</v>
      </c>
      <c r="K1342" s="335">
        <v>42.86885907895595</v>
      </c>
      <c r="L1342" s="441"/>
      <c r="M1342" s="335" t="str">
        <f t="shared" si="80"/>
        <v>NC</v>
      </c>
      <c r="N1342" s="451">
        <f t="shared" si="76"/>
        <v>405.92372197457883</v>
      </c>
    </row>
    <row r="1343" spans="1:14" ht="25.5">
      <c r="A1343" s="444">
        <v>61558</v>
      </c>
      <c r="B1343" s="52">
        <f>+'2.- Base'!B1343</f>
        <v>1338</v>
      </c>
      <c r="C1343" s="334">
        <f>+'2.- Base'!C1343</f>
        <v>61558</v>
      </c>
      <c r="D1343" s="81" t="str">
        <f>+'2.- Base'!D1343</f>
        <v>Craniectomía amplia por craniosinostosis de varias suturas craneales; que no requiera injertos óseos</v>
      </c>
      <c r="E1343" s="335" t="s">
        <v>3270</v>
      </c>
      <c r="F1343" s="335">
        <f>+'2.- Base'!N1343</f>
        <v>368.07348663299661</v>
      </c>
      <c r="G1343" s="335" t="str">
        <f t="shared" si="79"/>
        <v>NC</v>
      </c>
      <c r="H1343" s="335">
        <f>VLOOKUP(C1343,'2.- Base'!J1343:N3738,5,0)</f>
        <v>368.07348663299661</v>
      </c>
      <c r="J1343" s="335" t="s">
        <v>3270</v>
      </c>
      <c r="K1343" s="335">
        <v>83.954764217781872</v>
      </c>
      <c r="L1343" s="441"/>
      <c r="M1343" s="335" t="str">
        <f t="shared" si="80"/>
        <v>NC</v>
      </c>
      <c r="N1343" s="451">
        <f t="shared" si="76"/>
        <v>452.02825085077848</v>
      </c>
    </row>
    <row r="1344" spans="1:14" ht="25.5">
      <c r="A1344" s="444">
        <v>61570</v>
      </c>
      <c r="B1344" s="52">
        <f>+'2.- Base'!B1344</f>
        <v>1339</v>
      </c>
      <c r="C1344" s="334">
        <f>+'2.- Base'!C1344</f>
        <v>61570</v>
      </c>
      <c r="D1344" s="81" t="str">
        <f>+'2.- Base'!D1344</f>
        <v>Craniectomía o craneotomía para excisión de cuerpo extraño, o tratamiento de herida penetrante de cerebro</v>
      </c>
      <c r="E1344" s="335" t="s">
        <v>3270</v>
      </c>
      <c r="F1344" s="335">
        <f>+'2.- Base'!N1344</f>
        <v>473.64569143097634</v>
      </c>
      <c r="G1344" s="335" t="str">
        <f t="shared" si="79"/>
        <v>NC</v>
      </c>
      <c r="H1344" s="335">
        <f>VLOOKUP(C1344,'2.- Base'!J1344:N3739,5,0)</f>
        <v>473.64569143097634</v>
      </c>
      <c r="J1344" s="335" t="s">
        <v>3270</v>
      </c>
      <c r="K1344" s="335">
        <v>56.442469809817055</v>
      </c>
      <c r="L1344" s="441"/>
      <c r="M1344" s="335" t="str">
        <f t="shared" si="80"/>
        <v>NC</v>
      </c>
      <c r="N1344" s="451">
        <f t="shared" si="76"/>
        <v>530.0881612407934</v>
      </c>
    </row>
    <row r="1345" spans="1:14" ht="25.5">
      <c r="A1345" s="444">
        <v>61571</v>
      </c>
      <c r="B1345" s="52">
        <f>+'2.- Base'!B1345</f>
        <v>1340</v>
      </c>
      <c r="C1345" s="334">
        <f>+'2.- Base'!C1345</f>
        <v>61571</v>
      </c>
      <c r="D1345" s="81" t="str">
        <f>+'2.- Base'!D1345</f>
        <v>Craniectomía o craneotomía con tratamiento de herida penetrante del cerebro</v>
      </c>
      <c r="E1345" s="335" t="s">
        <v>3270</v>
      </c>
      <c r="F1345" s="335">
        <f>+'2.- Base'!N1345</f>
        <v>365.56417476430971</v>
      </c>
      <c r="G1345" s="335" t="str">
        <f t="shared" si="79"/>
        <v>NC</v>
      </c>
      <c r="H1345" s="335">
        <f>VLOOKUP(C1345,'2.- Base'!J1345:N3740,5,0)</f>
        <v>365.56417476430971</v>
      </c>
      <c r="J1345" s="335" t="s">
        <v>3270</v>
      </c>
      <c r="K1345" s="335">
        <v>56.442469809817055</v>
      </c>
      <c r="L1345" s="441"/>
      <c r="M1345" s="335" t="str">
        <f t="shared" si="80"/>
        <v>NC</v>
      </c>
      <c r="N1345" s="451">
        <f t="shared" si="76"/>
        <v>422.00664457412677</v>
      </c>
    </row>
    <row r="1346" spans="1:14" ht="25.5">
      <c r="A1346" s="444">
        <v>61575</v>
      </c>
      <c r="B1346" s="52">
        <f>+'2.- Base'!B1346</f>
        <v>1341</v>
      </c>
      <c r="C1346" s="334">
        <f>+'2.- Base'!C1346</f>
        <v>61575</v>
      </c>
      <c r="D1346" s="81" t="str">
        <f>+'2.- Base'!D1346</f>
        <v>Abordaje transoral de base de cráneo, tallo encefálico o médula espinal alta</v>
      </c>
      <c r="E1346" s="335" t="s">
        <v>3270</v>
      </c>
      <c r="F1346" s="335">
        <f>+'2.- Base'!N1346</f>
        <v>375.60142223905717</v>
      </c>
      <c r="G1346" s="335" t="str">
        <f t="shared" si="79"/>
        <v>NC</v>
      </c>
      <c r="H1346" s="335">
        <f>VLOOKUP(C1346,'2.- Base'!J1346:N3741,5,0)</f>
        <v>375.60142223905717</v>
      </c>
      <c r="J1346" s="335" t="s">
        <v>3270</v>
      </c>
      <c r="K1346" s="335">
        <v>133.03880661662737</v>
      </c>
      <c r="L1346" s="441"/>
      <c r="M1346" s="335" t="str">
        <f t="shared" si="80"/>
        <v>NC</v>
      </c>
      <c r="N1346" s="451">
        <f t="shared" si="76"/>
        <v>508.64022885568454</v>
      </c>
    </row>
    <row r="1347" spans="1:14">
      <c r="A1347" s="444">
        <v>61624</v>
      </c>
      <c r="B1347" s="52">
        <f>+'2.- Base'!B1347</f>
        <v>1342</v>
      </c>
      <c r="C1347" s="334">
        <f>+'2.- Base'!C1347</f>
        <v>61624</v>
      </c>
      <c r="D1347" s="81" t="str">
        <f>+'2.- Base'!D1347</f>
        <v>Oclusión transcatéter o embolización percutánea</v>
      </c>
      <c r="E1347" s="335">
        <f>+'2.- Base'!G1347</f>
        <v>50.092034932659928</v>
      </c>
      <c r="F1347" s="335">
        <f>+'2.- Base'!N1347</f>
        <v>50.092034932659928</v>
      </c>
      <c r="G1347" s="335">
        <f>VLOOKUP(C1347,'2.- Base'!$C$6:$G$2390,5,0)</f>
        <v>50.092034932659928</v>
      </c>
      <c r="H1347" s="335">
        <f>VLOOKUP(C1347,'2.- Base'!J1347:N3742,5,0)</f>
        <v>50.092034932659928</v>
      </c>
      <c r="J1347" s="335">
        <v>130.99832880546035</v>
      </c>
      <c r="K1347" s="335">
        <v>138.53633992623242</v>
      </c>
      <c r="L1347" s="441"/>
      <c r="M1347" s="451">
        <f>G1347+J1347</f>
        <v>181.09036373812029</v>
      </c>
      <c r="N1347" s="451">
        <f t="shared" si="76"/>
        <v>188.62837485889236</v>
      </c>
    </row>
    <row r="1348" spans="1:14">
      <c r="A1348" s="444">
        <v>61680</v>
      </c>
      <c r="B1348" s="52">
        <f>+'2.- Base'!B1348</f>
        <v>1343</v>
      </c>
      <c r="C1348" s="334">
        <f>+'2.- Base'!C1348</f>
        <v>61680</v>
      </c>
      <c r="D1348" s="81" t="str">
        <f>+'2.- Base'!D1348</f>
        <v>Cirugía de malformación arteriovenosa intracraneal; supratentorial, simple</v>
      </c>
      <c r="E1348" s="335" t="s">
        <v>3270</v>
      </c>
      <c r="F1348" s="335">
        <f>+'2.- Base'!N1348</f>
        <v>370.58279850168344</v>
      </c>
      <c r="G1348" s="335" t="str">
        <f t="shared" ref="G1348:G1356" si="81">E1348</f>
        <v>NC</v>
      </c>
      <c r="H1348" s="335">
        <f>VLOOKUP(C1348,'2.- Base'!J1348:N3743,5,0)</f>
        <v>370.58279850168344</v>
      </c>
      <c r="J1348" s="335" t="s">
        <v>3270</v>
      </c>
      <c r="K1348" s="335">
        <v>100.31611168406369</v>
      </c>
      <c r="L1348" s="441"/>
      <c r="M1348" s="335" t="str">
        <f t="shared" ref="M1348:M1356" si="82">G1348</f>
        <v>NC</v>
      </c>
      <c r="N1348" s="451">
        <f t="shared" si="76"/>
        <v>470.89891018574713</v>
      </c>
    </row>
    <row r="1349" spans="1:14" ht="25.5">
      <c r="A1349" s="444">
        <v>61700</v>
      </c>
      <c r="B1349" s="52">
        <f>+'2.- Base'!B1349</f>
        <v>1344</v>
      </c>
      <c r="C1349" s="334">
        <f>+'2.- Base'!C1349</f>
        <v>61700</v>
      </c>
      <c r="D1349" s="81" t="str">
        <f>+'2.- Base'!D1349</f>
        <v>Cirugía para aneurisma intracraneal, abordaje intracraneal; circulación carotídea</v>
      </c>
      <c r="E1349" s="335" t="s">
        <v>3270</v>
      </c>
      <c r="F1349" s="335">
        <f>+'2.- Base'!N1349</f>
        <v>372.25567308080804</v>
      </c>
      <c r="G1349" s="335" t="str">
        <f t="shared" si="81"/>
        <v>NC</v>
      </c>
      <c r="H1349" s="335">
        <f>VLOOKUP(C1349,'2.- Base'!J1349:N3744,5,0)</f>
        <v>372.25567308080804</v>
      </c>
      <c r="J1349" s="335" t="s">
        <v>3270</v>
      </c>
      <c r="K1349" s="335">
        <v>111.22367666158488</v>
      </c>
      <c r="L1349" s="441"/>
      <c r="M1349" s="335" t="str">
        <f t="shared" si="82"/>
        <v>NC</v>
      </c>
      <c r="N1349" s="451">
        <f t="shared" si="76"/>
        <v>483.47934974239291</v>
      </c>
    </row>
    <row r="1350" spans="1:14" ht="25.5">
      <c r="A1350" s="444">
        <v>61703</v>
      </c>
      <c r="B1350" s="52">
        <f>+'2.- Base'!B1350</f>
        <v>1345</v>
      </c>
      <c r="C1350" s="334">
        <f>+'2.- Base'!C1350</f>
        <v>61703</v>
      </c>
      <c r="D1350" s="81" t="str">
        <f>+'2.- Base'!D1350</f>
        <v>Cirugía de aneurisma intracraneal, abordaje cervical mediante aplicación de un clip oclusivo a la arteria carótida cervical</v>
      </c>
      <c r="E1350" s="335" t="s">
        <v>3270</v>
      </c>
      <c r="F1350" s="335">
        <f>+'2.- Base'!N1350</f>
        <v>373.09211037037034</v>
      </c>
      <c r="G1350" s="335" t="str">
        <f t="shared" si="81"/>
        <v>NC</v>
      </c>
      <c r="H1350" s="335">
        <f>VLOOKUP(C1350,'2.- Base'!J1350:N3745,5,0)</f>
        <v>373.09211037037034</v>
      </c>
      <c r="J1350" s="335" t="s">
        <v>3270</v>
      </c>
      <c r="K1350" s="335">
        <v>116.67745915034556</v>
      </c>
      <c r="L1350" s="441"/>
      <c r="M1350" s="335" t="str">
        <f t="shared" si="82"/>
        <v>NC</v>
      </c>
      <c r="N1350" s="451">
        <f t="shared" si="76"/>
        <v>489.76956952071589</v>
      </c>
    </row>
    <row r="1351" spans="1:14" ht="25.5">
      <c r="A1351" s="444">
        <v>61705</v>
      </c>
      <c r="B1351" s="52">
        <f>+'2.- Base'!B1351</f>
        <v>1346</v>
      </c>
      <c r="C1351" s="334">
        <f>+'2.- Base'!C1351</f>
        <v>61705</v>
      </c>
      <c r="D1351" s="81" t="str">
        <f>+'2.- Base'!D1351</f>
        <v>Oclusión de aneurisma, malformación vascular o fístula carótida-cavernosa; a nivel de carótida intracraneal y cervical</v>
      </c>
      <c r="E1351" s="335" t="s">
        <v>3270</v>
      </c>
      <c r="F1351" s="335">
        <f>+'2.- Base'!N1351</f>
        <v>373.09211037037034</v>
      </c>
      <c r="G1351" s="335" t="str">
        <f t="shared" si="81"/>
        <v>NC</v>
      </c>
      <c r="H1351" s="335">
        <f>VLOOKUP(C1351,'2.- Base'!J1351:N3746,5,0)</f>
        <v>373.09211037037034</v>
      </c>
      <c r="J1351" s="335" t="s">
        <v>3270</v>
      </c>
      <c r="K1351" s="335">
        <v>116.67745915034556</v>
      </c>
      <c r="L1351" s="441"/>
      <c r="M1351" s="335" t="str">
        <f t="shared" si="82"/>
        <v>NC</v>
      </c>
      <c r="N1351" s="451">
        <f t="shared" ref="N1351:N1414" si="83">H1351+K1351</f>
        <v>489.76956952071589</v>
      </c>
    </row>
    <row r="1352" spans="1:14" ht="25.5">
      <c r="A1352" s="444">
        <v>61711</v>
      </c>
      <c r="B1352" s="52">
        <f>+'2.- Base'!B1352</f>
        <v>1347</v>
      </c>
      <c r="C1352" s="334">
        <f>+'2.- Base'!C1352</f>
        <v>61711</v>
      </c>
      <c r="D1352" s="81" t="str">
        <f>+'2.- Base'!D1352</f>
        <v>Anastomosis, arterial, arterias extracraneal intracraneal (ejm. cerebral media/cortical)</v>
      </c>
      <c r="E1352" s="335" t="s">
        <v>3270</v>
      </c>
      <c r="F1352" s="335">
        <f>+'2.- Base'!N1352</f>
        <v>370.58279850168344</v>
      </c>
      <c r="G1352" s="335" t="str">
        <f t="shared" si="81"/>
        <v>NC</v>
      </c>
      <c r="H1352" s="335">
        <f>VLOOKUP(C1352,'2.- Base'!J1352:N3747,5,0)</f>
        <v>370.58279850168344</v>
      </c>
      <c r="J1352" s="335" t="s">
        <v>3270</v>
      </c>
      <c r="K1352" s="335">
        <v>100.31611168406369</v>
      </c>
      <c r="L1352" s="441"/>
      <c r="M1352" s="335" t="str">
        <f t="shared" si="82"/>
        <v>NC</v>
      </c>
      <c r="N1352" s="451">
        <f t="shared" si="83"/>
        <v>470.89891018574713</v>
      </c>
    </row>
    <row r="1353" spans="1:14" ht="25.5">
      <c r="A1353" s="444">
        <v>61720</v>
      </c>
      <c r="B1353" s="52">
        <f>+'2.- Base'!B1353</f>
        <v>1348</v>
      </c>
      <c r="C1353" s="334">
        <f>+'2.- Base'!C1353</f>
        <v>61720</v>
      </c>
      <c r="D1353" s="81" t="str">
        <f>+'2.- Base'!D1353</f>
        <v>Producción de lesión mediante método estereotáxico, un sólo o varios estadíos; globo pálido o tálamo</v>
      </c>
      <c r="E1353" s="335" t="s">
        <v>3270</v>
      </c>
      <c r="F1353" s="335">
        <f>+'2.- Base'!N1353</f>
        <v>638.88693890572392</v>
      </c>
      <c r="G1353" s="335" t="str">
        <f t="shared" si="81"/>
        <v>NC</v>
      </c>
      <c r="H1353" s="335">
        <f>VLOOKUP(C1353,'2.- Base'!J1353:N3748,5,0)</f>
        <v>638.88693890572392</v>
      </c>
      <c r="J1353" s="335" t="s">
        <v>3270</v>
      </c>
      <c r="K1353" s="335">
        <v>133.03880661662731</v>
      </c>
      <c r="L1353" s="441"/>
      <c r="M1353" s="335" t="str">
        <f t="shared" si="82"/>
        <v>NC</v>
      </c>
      <c r="N1353" s="451">
        <f t="shared" si="83"/>
        <v>771.92574552235124</v>
      </c>
    </row>
    <row r="1354" spans="1:14" ht="25.5">
      <c r="A1354" s="444">
        <v>61750</v>
      </c>
      <c r="B1354" s="52">
        <f>+'2.- Base'!B1354</f>
        <v>1349</v>
      </c>
      <c r="C1354" s="334">
        <f>+'2.- Base'!C1354</f>
        <v>61750</v>
      </c>
      <c r="D1354" s="81" t="str">
        <f>+'2.- Base'!D1354</f>
        <v>Biopsia, aspiración o excisión por estereotaxia para lesiones intracraneales</v>
      </c>
      <c r="E1354" s="335" t="s">
        <v>3270</v>
      </c>
      <c r="F1354" s="335">
        <f>+'2.- Base'!N1354</f>
        <v>202.93567476430971</v>
      </c>
      <c r="G1354" s="335" t="str">
        <f t="shared" si="81"/>
        <v>NC</v>
      </c>
      <c r="H1354" s="335">
        <f>VLOOKUP(C1354,'2.- Base'!J1354:N3749,5,0)</f>
        <v>202.93567476430971</v>
      </c>
      <c r="J1354" s="335" t="s">
        <v>3270</v>
      </c>
      <c r="K1354" s="335">
        <v>56.442469809817084</v>
      </c>
      <c r="L1354" s="441"/>
      <c r="M1354" s="335" t="str">
        <f t="shared" si="82"/>
        <v>NC</v>
      </c>
      <c r="N1354" s="451">
        <f t="shared" si="83"/>
        <v>259.37814457412679</v>
      </c>
    </row>
    <row r="1355" spans="1:14" ht="25.5">
      <c r="A1355" s="444">
        <v>61850</v>
      </c>
      <c r="B1355" s="52">
        <f>+'2.- Base'!B1355</f>
        <v>1350</v>
      </c>
      <c r="C1355" s="334">
        <f>+'2.- Base'!C1355</f>
        <v>61850</v>
      </c>
      <c r="D1355" s="81" t="str">
        <f>+'2.- Base'!D1355</f>
        <v>Agujero(s) de trepanación o con trépano helicoidal para implantación de electrodos neuroestimuladores; cortical</v>
      </c>
      <c r="E1355" s="335" t="s">
        <v>3270</v>
      </c>
      <c r="F1355" s="335">
        <f>+'2.- Base'!N1355</f>
        <v>365.53241175925922</v>
      </c>
      <c r="G1355" s="335" t="str">
        <f t="shared" si="81"/>
        <v>NC</v>
      </c>
      <c r="H1355" s="335">
        <f>VLOOKUP(C1355,'2.- Base'!J1355:N3750,5,0)</f>
        <v>365.53241175925922</v>
      </c>
      <c r="J1355" s="335" t="s">
        <v>3270</v>
      </c>
      <c r="K1355" s="335">
        <v>22.508442982664405</v>
      </c>
      <c r="L1355" s="441"/>
      <c r="M1355" s="335" t="str">
        <f t="shared" si="82"/>
        <v>NC</v>
      </c>
      <c r="N1355" s="451">
        <f t="shared" si="83"/>
        <v>388.04085474192362</v>
      </c>
    </row>
    <row r="1356" spans="1:14" ht="25.5">
      <c r="A1356" s="444">
        <v>61860</v>
      </c>
      <c r="B1356" s="52">
        <f>+'2.- Base'!B1356</f>
        <v>1351</v>
      </c>
      <c r="C1356" s="334">
        <f>+'2.- Base'!C1356</f>
        <v>61860</v>
      </c>
      <c r="D1356" s="81" t="str">
        <f>+'2.- Base'!D1356</f>
        <v>Craniectomía o craneotomía para implantación de electrodos neuroestimuladores, cerebral; cortical</v>
      </c>
      <c r="E1356" s="335" t="s">
        <v>3270</v>
      </c>
      <c r="F1356" s="335">
        <f>+'2.- Base'!N1356</f>
        <v>363.05486289562288</v>
      </c>
      <c r="G1356" s="335" t="str">
        <f t="shared" si="81"/>
        <v>NC</v>
      </c>
      <c r="H1356" s="335">
        <f>VLOOKUP(C1356,'2.- Base'!J1356:N3751,5,0)</f>
        <v>363.05486289562288</v>
      </c>
      <c r="J1356" s="335" t="s">
        <v>3270</v>
      </c>
      <c r="K1356" s="335">
        <v>42.86885907895595</v>
      </c>
      <c r="L1356" s="441"/>
      <c r="M1356" s="335" t="str">
        <f t="shared" si="82"/>
        <v>NC</v>
      </c>
      <c r="N1356" s="451">
        <f t="shared" si="83"/>
        <v>405.92372197457883</v>
      </c>
    </row>
    <row r="1357" spans="1:14">
      <c r="A1357" s="444">
        <v>62000</v>
      </c>
      <c r="B1357" s="52">
        <f>+'2.- Base'!B1357</f>
        <v>1352</v>
      </c>
      <c r="C1357" s="334">
        <f>+'2.- Base'!C1357</f>
        <v>62000</v>
      </c>
      <c r="D1357" s="81" t="str">
        <f>+'2.- Base'!D1357</f>
        <v>Elevación de fractura de cráneo deprimida simple, extradural</v>
      </c>
      <c r="E1357" s="335">
        <f>+'2.- Base'!G1357</f>
        <v>302.31706997755333</v>
      </c>
      <c r="F1357" s="335">
        <f>+'2.- Base'!N1357</f>
        <v>302.31706997755333</v>
      </c>
      <c r="G1357" s="335">
        <f>VLOOKUP(C1357,'2.- Base'!$C$6:$G$2390,5,0)</f>
        <v>302.31706997755333</v>
      </c>
      <c r="H1357" s="335">
        <f>VLOOKUP(C1357,'2.- Base'!J1357:N3752,5,0)</f>
        <v>302.31706997755333</v>
      </c>
      <c r="J1357" s="335">
        <v>25.732603768980027</v>
      </c>
      <c r="K1357" s="335">
        <v>26.852545057611735</v>
      </c>
      <c r="L1357" s="441"/>
      <c r="M1357" s="451">
        <f>G1357+J1357</f>
        <v>328.04967374653336</v>
      </c>
      <c r="N1357" s="451">
        <f t="shared" si="83"/>
        <v>329.16961503516507</v>
      </c>
    </row>
    <row r="1358" spans="1:14" ht="25.5">
      <c r="A1358" s="444">
        <v>62010</v>
      </c>
      <c r="B1358" s="52">
        <f>+'2.- Base'!B1358</f>
        <v>1353</v>
      </c>
      <c r="C1358" s="334">
        <f>+'2.- Base'!C1358</f>
        <v>62010</v>
      </c>
      <c r="D1358" s="81" t="str">
        <f>+'2.- Base'!D1358</f>
        <v>Elevación de fractura de cráneo deprimida con corrección de duramadre y/o debridamiento de cerebro</v>
      </c>
      <c r="E1358" s="335">
        <f>+'2.- Base'!G1358</f>
        <v>352.25666425364761</v>
      </c>
      <c r="F1358" s="335">
        <f>+'2.- Base'!N1358</f>
        <v>352.25666425364761</v>
      </c>
      <c r="G1358" s="335">
        <f>VLOOKUP(C1358,'2.- Base'!$C$6:$G$2390,5,0)</f>
        <v>352.25666425364761</v>
      </c>
      <c r="H1358" s="335">
        <f>VLOOKUP(C1358,'2.- Base'!J1358:N3753,5,0)</f>
        <v>352.25666425364761</v>
      </c>
      <c r="J1358" s="335">
        <v>37.614825283744779</v>
      </c>
      <c r="K1358" s="335">
        <v>39.265265077517881</v>
      </c>
      <c r="L1358" s="441"/>
      <c r="M1358" s="451">
        <f>G1358+J1358</f>
        <v>389.87148953739239</v>
      </c>
      <c r="N1358" s="451">
        <f t="shared" si="83"/>
        <v>391.5219293311655</v>
      </c>
    </row>
    <row r="1359" spans="1:14" ht="25.5">
      <c r="A1359" s="444">
        <v>62100</v>
      </c>
      <c r="B1359" s="52">
        <f>+'2.- Base'!B1359</f>
        <v>1354</v>
      </c>
      <c r="C1359" s="334">
        <f>+'2.- Base'!C1359</f>
        <v>62100</v>
      </c>
      <c r="D1359" s="81" t="str">
        <f>+'2.- Base'!D1359</f>
        <v>Craneotomía para corrección de escape dural de LCR, incluyendo cirugía para rinorrea/ otorrea</v>
      </c>
      <c r="E1359" s="335">
        <f>+'2.- Base'!G1359</f>
        <v>373.91467476430978</v>
      </c>
      <c r="F1359" s="335">
        <f>+'2.- Base'!N1359</f>
        <v>373.91467476430978</v>
      </c>
      <c r="G1359" s="335">
        <f>VLOOKUP(C1359,'2.- Base'!$C$6:$G$2390,5,0)</f>
        <v>373.91467476430978</v>
      </c>
      <c r="H1359" s="335">
        <f>VLOOKUP(C1359,'2.- Base'!J1359:N3754,5,0)</f>
        <v>373.91467476430978</v>
      </c>
      <c r="J1359" s="335">
        <v>46.722569550172125</v>
      </c>
      <c r="K1359" s="335">
        <v>48.733608515440665</v>
      </c>
      <c r="L1359" s="441"/>
      <c r="M1359" s="451">
        <f>G1359+J1359</f>
        <v>420.6372443144819</v>
      </c>
      <c r="N1359" s="451">
        <f t="shared" si="83"/>
        <v>422.64828327975044</v>
      </c>
    </row>
    <row r="1360" spans="1:14" ht="25.5">
      <c r="A1360" s="444">
        <v>62115</v>
      </c>
      <c r="B1360" s="52">
        <f>+'2.- Base'!B1360</f>
        <v>1355</v>
      </c>
      <c r="C1360" s="334">
        <f>+'2.- Base'!C1360</f>
        <v>62115</v>
      </c>
      <c r="D1360" s="81" t="str">
        <f>+'2.- Base'!D1360</f>
        <v>Reducción de craneomegalia (ejm. hidrocefalia tratada); que no requiera injertos óseos o craneoplastía</v>
      </c>
      <c r="E1360" s="335" t="s">
        <v>3270</v>
      </c>
      <c r="F1360" s="335">
        <f>+'2.- Base'!N1360</f>
        <v>430.40037956228952</v>
      </c>
      <c r="G1360" s="335" t="str">
        <f>E1360</f>
        <v>NC</v>
      </c>
      <c r="H1360" s="335">
        <f>VLOOKUP(C1360,'2.- Base'!J1360:N3755,5,0)</f>
        <v>430.40037956228952</v>
      </c>
      <c r="J1360" s="335" t="s">
        <v>3270</v>
      </c>
      <c r="K1360" s="335">
        <v>42.86885907895595</v>
      </c>
      <c r="L1360" s="441"/>
      <c r="M1360" s="335" t="str">
        <f>G1360</f>
        <v>NC</v>
      </c>
      <c r="N1360" s="451">
        <f t="shared" si="83"/>
        <v>473.26923864124547</v>
      </c>
    </row>
    <row r="1361" spans="1:14">
      <c r="A1361" s="444">
        <v>62160</v>
      </c>
      <c r="B1361" s="52">
        <f>+'2.- Base'!B1361</f>
        <v>1356</v>
      </c>
      <c r="C1361" s="334">
        <f>+'2.- Base'!C1361</f>
        <v>62160</v>
      </c>
      <c r="D1361" s="81" t="str">
        <f>+'2.- Base'!D1361</f>
        <v>Neuroendoscopía intracraneal</v>
      </c>
      <c r="E1361" s="335" t="s">
        <v>3270</v>
      </c>
      <c r="F1361" s="335">
        <f>+'2.- Base'!N1361</f>
        <v>430.40037956228952</v>
      </c>
      <c r="G1361" s="335" t="str">
        <f>E1361</f>
        <v>NC</v>
      </c>
      <c r="H1361" s="335">
        <f>VLOOKUP(C1361,'2.- Base'!J1361:N3756,5,0)</f>
        <v>430.40037956228952</v>
      </c>
      <c r="J1361" s="335" t="s">
        <v>3270</v>
      </c>
      <c r="K1361" s="335">
        <v>42.86885907895595</v>
      </c>
      <c r="L1361" s="441"/>
      <c r="M1361" s="335" t="str">
        <f>G1361</f>
        <v>NC</v>
      </c>
      <c r="N1361" s="451">
        <f t="shared" si="83"/>
        <v>473.26923864124547</v>
      </c>
    </row>
    <row r="1362" spans="1:14">
      <c r="A1362" s="444">
        <v>62180</v>
      </c>
      <c r="B1362" s="52">
        <f>+'2.- Base'!B1362</f>
        <v>1357</v>
      </c>
      <c r="C1362" s="334">
        <f>+'2.- Base'!C1362</f>
        <v>62180</v>
      </c>
      <c r="D1362" s="81" t="str">
        <f>+'2.- Base'!D1362</f>
        <v>Ventriculocisternostomía (operación de Torkildsen)</v>
      </c>
      <c r="E1362" s="335" t="s">
        <v>3270</v>
      </c>
      <c r="F1362" s="335">
        <f>+'2.- Base'!N1362</f>
        <v>430.40037956228952</v>
      </c>
      <c r="G1362" s="335" t="str">
        <f>E1362</f>
        <v>NC</v>
      </c>
      <c r="H1362" s="335">
        <f>VLOOKUP(C1362,'2.- Base'!J1362:N3757,5,0)</f>
        <v>430.40037956228952</v>
      </c>
      <c r="J1362" s="335" t="s">
        <v>3270</v>
      </c>
      <c r="K1362" s="335">
        <v>42.86885907895595</v>
      </c>
      <c r="L1362" s="441"/>
      <c r="M1362" s="335" t="str">
        <f>G1362</f>
        <v>NC</v>
      </c>
      <c r="N1362" s="451">
        <f t="shared" si="83"/>
        <v>473.26923864124547</v>
      </c>
    </row>
    <row r="1363" spans="1:14">
      <c r="A1363" s="444">
        <v>62190</v>
      </c>
      <c r="B1363" s="52">
        <f>+'2.- Base'!B1363</f>
        <v>1358</v>
      </c>
      <c r="C1363" s="334">
        <f>+'2.- Base'!C1363</f>
        <v>62190</v>
      </c>
      <c r="D1363" s="81" t="str">
        <f>+'2.- Base'!D1363</f>
        <v>Creación de derivación subaracnoideo/subdural - auricular -yugular</v>
      </c>
      <c r="E1363" s="335">
        <f>+'2.- Base'!G1363</f>
        <v>302.31706997755333</v>
      </c>
      <c r="F1363" s="335">
        <f>+'2.- Base'!N1363</f>
        <v>302.31706997755333</v>
      </c>
      <c r="G1363" s="335">
        <f>VLOOKUP(C1363,'2.- Base'!$C$6:$G$2390,5,0)</f>
        <v>302.31706997755333</v>
      </c>
      <c r="H1363" s="335">
        <f>VLOOKUP(C1363,'2.- Base'!J1363:N3758,5,0)</f>
        <v>302.31706997755333</v>
      </c>
      <c r="J1363" s="335">
        <v>25.732603768980027</v>
      </c>
      <c r="K1363" s="335">
        <v>26.852545057611735</v>
      </c>
      <c r="L1363" s="441"/>
      <c r="M1363" s="451">
        <f>G1363+J1363</f>
        <v>328.04967374653336</v>
      </c>
      <c r="N1363" s="451">
        <f t="shared" si="83"/>
        <v>329.16961503516507</v>
      </c>
    </row>
    <row r="1364" spans="1:14" ht="25.5">
      <c r="A1364" s="444">
        <v>62192</v>
      </c>
      <c r="B1364" s="52">
        <f>+'2.- Base'!B1364</f>
        <v>1359</v>
      </c>
      <c r="C1364" s="334">
        <f>+'2.- Base'!C1364</f>
        <v>62192</v>
      </c>
      <c r="D1364" s="81" t="str">
        <f>+'2.- Base'!D1364</f>
        <v>Creación de derivación subaracnoideo/subdural-peritoneal, -pleural, otras vías</v>
      </c>
      <c r="E1364" s="335" t="s">
        <v>3270</v>
      </c>
      <c r="F1364" s="335">
        <f>+'2.- Base'!N1364</f>
        <v>360.54555102693598</v>
      </c>
      <c r="G1364" s="335" t="str">
        <f>E1364</f>
        <v>NC</v>
      </c>
      <c r="H1364" s="335">
        <f>VLOOKUP(C1364,'2.- Base'!J1364:N3759,5,0)</f>
        <v>360.54555102693598</v>
      </c>
      <c r="J1364" s="335" t="s">
        <v>3270</v>
      </c>
      <c r="K1364" s="335">
        <v>29.295248348094958</v>
      </c>
      <c r="L1364" s="441"/>
      <c r="M1364" s="335" t="str">
        <f>G1364</f>
        <v>NC</v>
      </c>
      <c r="N1364" s="451">
        <f t="shared" si="83"/>
        <v>389.84079937503094</v>
      </c>
    </row>
    <row r="1365" spans="1:14">
      <c r="A1365" s="444">
        <v>62200</v>
      </c>
      <c r="B1365" s="52">
        <f>+'2.- Base'!B1365</f>
        <v>1360</v>
      </c>
      <c r="C1365" s="334">
        <f>+'2.- Base'!C1365</f>
        <v>62200</v>
      </c>
      <c r="D1365" s="81" t="str">
        <f>+'2.- Base'!D1365</f>
        <v>Ventriculocisternostomía, tercer ventrículo</v>
      </c>
      <c r="E1365" s="335" t="s">
        <v>3270</v>
      </c>
      <c r="F1365" s="335">
        <f>+'2.- Base'!N1365</f>
        <v>473.64569143097634</v>
      </c>
      <c r="G1365" s="335" t="str">
        <f>E1365</f>
        <v>NC</v>
      </c>
      <c r="H1365" s="335">
        <f>VLOOKUP(C1365,'2.- Base'!J1365:N3760,5,0)</f>
        <v>473.64569143097634</v>
      </c>
      <c r="J1365" s="335" t="s">
        <v>3270</v>
      </c>
      <c r="K1365" s="335">
        <v>56.442469809817055</v>
      </c>
      <c r="L1365" s="441"/>
      <c r="M1365" s="335" t="str">
        <f>G1365</f>
        <v>NC</v>
      </c>
      <c r="N1365" s="451">
        <f t="shared" si="83"/>
        <v>530.0881612407934</v>
      </c>
    </row>
    <row r="1366" spans="1:14">
      <c r="A1366" s="444">
        <v>62220</v>
      </c>
      <c r="B1366" s="52">
        <f>+'2.- Base'!B1366</f>
        <v>1361</v>
      </c>
      <c r="C1366" s="334">
        <f>+'2.- Base'!C1366</f>
        <v>62220</v>
      </c>
      <c r="D1366" s="81" t="str">
        <f>+'2.- Base'!D1366</f>
        <v>Derivación ventrículo-atrial</v>
      </c>
      <c r="E1366" s="335">
        <f>+'2.- Base'!G1366</f>
        <v>283.44755331088663</v>
      </c>
      <c r="F1366" s="335">
        <f>+'2.- Base'!N1366</f>
        <v>283.44755331088663</v>
      </c>
      <c r="G1366" s="335">
        <f>VLOOKUP(C1366,'2.- Base'!$C$6:$G$2390,5,0)</f>
        <v>283.44755331088663</v>
      </c>
      <c r="H1366" s="335">
        <f>VLOOKUP(C1366,'2.- Base'!J1366:N3761,5,0)</f>
        <v>283.44755331088663</v>
      </c>
      <c r="J1366" s="335">
        <v>25.732603768980027</v>
      </c>
      <c r="K1366" s="335">
        <v>26.852545057611678</v>
      </c>
      <c r="L1366" s="441"/>
      <c r="M1366" s="451">
        <f t="shared" ref="M1366:M1378" si="84">G1366+J1366</f>
        <v>309.18015707986666</v>
      </c>
      <c r="N1366" s="451">
        <f t="shared" si="83"/>
        <v>310.30009836849831</v>
      </c>
    </row>
    <row r="1367" spans="1:14">
      <c r="A1367" s="444">
        <v>62223</v>
      </c>
      <c r="B1367" s="52">
        <f>+'2.- Base'!B1367</f>
        <v>1362</v>
      </c>
      <c r="C1367" s="334">
        <f>+'2.- Base'!C1367</f>
        <v>62223</v>
      </c>
      <c r="D1367" s="81" t="str">
        <f>+'2.- Base'!D1367</f>
        <v>Derivación ventrículo-peritoneal</v>
      </c>
      <c r="E1367" s="335">
        <f>+'2.- Base'!G1367</f>
        <v>302.31706997755333</v>
      </c>
      <c r="F1367" s="335">
        <f>+'2.- Base'!N1367</f>
        <v>302.31706997755333</v>
      </c>
      <c r="G1367" s="335">
        <f>VLOOKUP(C1367,'2.- Base'!$C$6:$G$2390,5,0)</f>
        <v>302.31706997755333</v>
      </c>
      <c r="H1367" s="335">
        <f>VLOOKUP(C1367,'2.- Base'!J1367:N3762,5,0)</f>
        <v>302.31706997755333</v>
      </c>
      <c r="J1367" s="335">
        <v>25.732603768980027</v>
      </c>
      <c r="K1367" s="335">
        <v>26.852545057611735</v>
      </c>
      <c r="L1367" s="441"/>
      <c r="M1367" s="451">
        <f t="shared" si="84"/>
        <v>328.04967374653336</v>
      </c>
      <c r="N1367" s="451">
        <f t="shared" si="83"/>
        <v>329.16961503516507</v>
      </c>
    </row>
    <row r="1368" spans="1:14">
      <c r="A1368" s="444">
        <v>62230</v>
      </c>
      <c r="B1368" s="52">
        <f>+'2.- Base'!B1368</f>
        <v>1363</v>
      </c>
      <c r="C1368" s="334">
        <f>+'2.- Base'!C1368</f>
        <v>62230</v>
      </c>
      <c r="D1368" s="81" t="str">
        <f>+'2.- Base'!D1368</f>
        <v>Reemplazo o revisión de derivación de LCR</v>
      </c>
      <c r="E1368" s="335">
        <f>+'2.- Base'!G1368</f>
        <v>310.05706997755334</v>
      </c>
      <c r="F1368" s="335">
        <f>+'2.- Base'!N1368</f>
        <v>310.05706997755334</v>
      </c>
      <c r="G1368" s="335">
        <f>VLOOKUP(C1368,'2.- Base'!$C$6:$G$2390,5,0)</f>
        <v>310.05706997755334</v>
      </c>
      <c r="H1368" s="335">
        <f>VLOOKUP(C1368,'2.- Base'!J1368:N3763,5,0)</f>
        <v>310.05706997755334</v>
      </c>
      <c r="J1368" s="335">
        <v>25.732603768980027</v>
      </c>
      <c r="K1368" s="335">
        <v>26.852545057611735</v>
      </c>
      <c r="L1368" s="441"/>
      <c r="M1368" s="451">
        <f t="shared" si="84"/>
        <v>335.78967374653337</v>
      </c>
      <c r="N1368" s="451">
        <f t="shared" si="83"/>
        <v>336.90961503516507</v>
      </c>
    </row>
    <row r="1369" spans="1:14">
      <c r="A1369" s="444">
        <v>62270</v>
      </c>
      <c r="B1369" s="52">
        <f>+'2.- Base'!B1369</f>
        <v>1364</v>
      </c>
      <c r="C1369" s="334">
        <f>+'2.- Base'!C1369</f>
        <v>62270</v>
      </c>
      <c r="D1369" s="81" t="str">
        <f>+'2.- Base'!D1369</f>
        <v>Punción lumbar</v>
      </c>
      <c r="E1369" s="335">
        <f>+'2.- Base'!G1369</f>
        <v>2.951139457070707</v>
      </c>
      <c r="F1369" s="335">
        <f>+'2.- Base'!N1369</f>
        <v>2.951139457070707</v>
      </c>
      <c r="G1369" s="335">
        <f>VLOOKUP(C1369,'2.- Base'!$C$6:$G$2390,5,0)</f>
        <v>2.951139457070707</v>
      </c>
      <c r="H1369" s="335">
        <f>VLOOKUP(C1369,'2.- Base'!J1369:N3764,5,0)</f>
        <v>2.951139457070707</v>
      </c>
      <c r="J1369" s="335">
        <v>4.8010758299127358</v>
      </c>
      <c r="K1369" s="335">
        <v>4.9994445436172628</v>
      </c>
      <c r="L1369" s="441"/>
      <c r="M1369" s="451">
        <f t="shared" si="84"/>
        <v>7.7522152869834429</v>
      </c>
      <c r="N1369" s="451">
        <f t="shared" si="83"/>
        <v>7.9505840006879698</v>
      </c>
    </row>
    <row r="1370" spans="1:14">
      <c r="A1370" s="444">
        <v>62274</v>
      </c>
      <c r="B1370" s="52">
        <f>+'2.- Base'!B1370</f>
        <v>1365</v>
      </c>
      <c r="C1370" s="334">
        <f>+'2.- Base'!C1370</f>
        <v>62274</v>
      </c>
      <c r="D1370" s="81" t="str">
        <f>+'2.- Base'!D1370</f>
        <v>Aspiración percutánea, quiste de médula espinal o cavidad siringomiélica</v>
      </c>
      <c r="E1370" s="335">
        <f>+'2.- Base'!G1370</f>
        <v>364.67898452861954</v>
      </c>
      <c r="F1370" s="335">
        <f>+'2.- Base'!N1370</f>
        <v>364.67898452861954</v>
      </c>
      <c r="G1370" s="335">
        <f>VLOOKUP(C1370,'2.- Base'!$C$6:$G$2390,5,0)</f>
        <v>364.67898452861954</v>
      </c>
      <c r="H1370" s="335">
        <f>VLOOKUP(C1370,'2.- Base'!J1370:N3765,5,0)</f>
        <v>364.67898452861954</v>
      </c>
      <c r="J1370" s="335">
        <v>7.3201988355050389</v>
      </c>
      <c r="K1370" s="335">
        <v>7.578372756721933</v>
      </c>
      <c r="L1370" s="441"/>
      <c r="M1370" s="451">
        <f t="shared" si="84"/>
        <v>371.99918336412458</v>
      </c>
      <c r="N1370" s="451">
        <f t="shared" si="83"/>
        <v>372.25735728534147</v>
      </c>
    </row>
    <row r="1371" spans="1:14">
      <c r="A1371" s="444">
        <v>62275</v>
      </c>
      <c r="B1371" s="52">
        <f>+'2.- Base'!B1371</f>
        <v>1366</v>
      </c>
      <c r="C1371" s="334">
        <f>+'2.- Base'!C1371</f>
        <v>62275</v>
      </c>
      <c r="D1371" s="81" t="str">
        <f>+'2.- Base'!D1371</f>
        <v>Biopsia de médula espinal, aguja percutánea</v>
      </c>
      <c r="E1371" s="335">
        <f>+'2.- Base'!G1371</f>
        <v>18.244999095117844</v>
      </c>
      <c r="F1371" s="335">
        <f>+'2.- Base'!N1371</f>
        <v>18.244999095117844</v>
      </c>
      <c r="G1371" s="335">
        <f>VLOOKUP(C1371,'2.- Base'!$C$6:$G$2390,5,0)</f>
        <v>18.244999095117844</v>
      </c>
      <c r="H1371" s="335">
        <f>VLOOKUP(C1371,'2.- Base'!J1371:N3766,5,0)</f>
        <v>18.244999095117844</v>
      </c>
      <c r="J1371" s="335">
        <v>1.2242042079627851</v>
      </c>
      <c r="K1371" s="335">
        <v>1.2819709938330739</v>
      </c>
      <c r="L1371" s="441"/>
      <c r="M1371" s="451">
        <f t="shared" si="84"/>
        <v>19.469203303080629</v>
      </c>
      <c r="N1371" s="451">
        <f t="shared" si="83"/>
        <v>19.526970088950918</v>
      </c>
    </row>
    <row r="1372" spans="1:14">
      <c r="A1372" s="444">
        <v>62287</v>
      </c>
      <c r="B1372" s="52">
        <f>+'2.- Base'!B1372</f>
        <v>1367</v>
      </c>
      <c r="C1372" s="334">
        <f>+'2.- Base'!C1372</f>
        <v>62287</v>
      </c>
      <c r="D1372" s="81" t="str">
        <f>+'2.- Base'!D1372</f>
        <v>Procedimiento de aspiración o descompresión del núcleo pulposo</v>
      </c>
      <c r="E1372" s="335">
        <f>+'2.- Base'!G1372</f>
        <v>366.45604331088668</v>
      </c>
      <c r="F1372" s="335">
        <f>+'2.- Base'!N1372</f>
        <v>366.45604331088668</v>
      </c>
      <c r="G1372" s="335">
        <f>VLOOKUP(C1372,'2.- Base'!$C$6:$G$2390,5,0)</f>
        <v>366.45604331088668</v>
      </c>
      <c r="H1372" s="335">
        <f>VLOOKUP(C1372,'2.- Base'!J1372:N3767,5,0)</f>
        <v>366.45604331088668</v>
      </c>
      <c r="J1372" s="335">
        <v>24.310297175730113</v>
      </c>
      <c r="K1372" s="335">
        <v>25.342992860597747</v>
      </c>
      <c r="L1372" s="441"/>
      <c r="M1372" s="451">
        <f t="shared" si="84"/>
        <v>390.7663404866168</v>
      </c>
      <c r="N1372" s="451">
        <f t="shared" si="83"/>
        <v>391.79903617148443</v>
      </c>
    </row>
    <row r="1373" spans="1:14" ht="25.5">
      <c r="A1373" s="444">
        <v>62350</v>
      </c>
      <c r="B1373" s="52">
        <f>+'2.- Base'!B1373</f>
        <v>1368</v>
      </c>
      <c r="C1373" s="334">
        <f>+'2.- Base'!C1373</f>
        <v>62350</v>
      </c>
      <c r="D1373" s="81" t="str">
        <f>+'2.- Base'!D1373</f>
        <v>Implantación, revisión o reposicionamiento de catéter intratecal o epidural, para manejo a largo plazo del dolor</v>
      </c>
      <c r="E1373" s="335">
        <f>+'2.- Base'!G1373</f>
        <v>203.82754331088665</v>
      </c>
      <c r="F1373" s="335">
        <f>+'2.- Base'!N1373</f>
        <v>203.82754331088665</v>
      </c>
      <c r="G1373" s="335">
        <f>VLOOKUP(C1373,'2.- Base'!$C$6:$G$2390,5,0)</f>
        <v>203.82754331088665</v>
      </c>
      <c r="H1373" s="335">
        <f>VLOOKUP(C1373,'2.- Base'!J1373:N3768,5,0)</f>
        <v>203.82754331088665</v>
      </c>
      <c r="J1373" s="335">
        <v>24.31029717573017</v>
      </c>
      <c r="K1373" s="335">
        <v>25.342992860597803</v>
      </c>
      <c r="L1373" s="441"/>
      <c r="M1373" s="451">
        <f t="shared" si="84"/>
        <v>228.13784048661682</v>
      </c>
      <c r="N1373" s="451">
        <f t="shared" si="83"/>
        <v>229.17053617148446</v>
      </c>
    </row>
    <row r="1374" spans="1:14" ht="25.5">
      <c r="A1374" s="444">
        <v>62360</v>
      </c>
      <c r="B1374" s="52">
        <f>+'2.- Base'!B1374</f>
        <v>1369</v>
      </c>
      <c r="C1374" s="334">
        <f>+'2.- Base'!C1374</f>
        <v>62360</v>
      </c>
      <c r="D1374" s="81" t="str">
        <f>+'2.- Base'!D1374</f>
        <v>Implantación o reemplazo de dispositivo para infusión intratecal o epidural de fármacos</v>
      </c>
      <c r="E1374" s="335">
        <f>+'2.- Base'!G1374</f>
        <v>204.01607796296298</v>
      </c>
      <c r="F1374" s="335">
        <f>+'2.- Base'!N1374</f>
        <v>204.01607796296298</v>
      </c>
      <c r="G1374" s="335">
        <f>VLOOKUP(C1374,'2.- Base'!$C$6:$G$2390,5,0)</f>
        <v>204.01607796296298</v>
      </c>
      <c r="H1374" s="335">
        <f>VLOOKUP(C1374,'2.- Base'!J1374:N3769,5,0)</f>
        <v>204.01607796296298</v>
      </c>
      <c r="J1374" s="335">
        <v>18.707229082119682</v>
      </c>
      <c r="K1374" s="335">
        <v>19.495338946887074</v>
      </c>
      <c r="L1374" s="441"/>
      <c r="M1374" s="451">
        <f t="shared" si="84"/>
        <v>222.72330704508266</v>
      </c>
      <c r="N1374" s="451">
        <f t="shared" si="83"/>
        <v>223.51141690985006</v>
      </c>
    </row>
    <row r="1375" spans="1:14">
      <c r="A1375" s="444">
        <v>63020</v>
      </c>
      <c r="B1375" s="52">
        <f>+'2.- Base'!B1375</f>
        <v>1370</v>
      </c>
      <c r="C1375" s="334">
        <f>+'2.- Base'!C1375</f>
        <v>63020</v>
      </c>
      <c r="D1375" s="81" t="str">
        <f>+'2.- Base'!D1375</f>
        <v>Laminotomía, con descompresión de raíces neurales</v>
      </c>
      <c r="E1375" s="335">
        <f>+'2.- Base'!G1375</f>
        <v>407.84768806397307</v>
      </c>
      <c r="F1375" s="335">
        <f>+'2.- Base'!N1375</f>
        <v>407.84768806397307</v>
      </c>
      <c r="G1375" s="335">
        <f>VLOOKUP(C1375,'2.- Base'!$C$6:$G$2390,5,0)</f>
        <v>407.84768806397307</v>
      </c>
      <c r="H1375" s="335">
        <f>VLOOKUP(C1375,'2.- Base'!J1375:N3770,5,0)</f>
        <v>407.84768806397307</v>
      </c>
      <c r="J1375" s="335">
        <v>29.913365269340659</v>
      </c>
      <c r="K1375" s="335">
        <v>31.190646774308505</v>
      </c>
      <c r="L1375" s="441"/>
      <c r="M1375" s="451">
        <f t="shared" si="84"/>
        <v>437.76105333331373</v>
      </c>
      <c r="N1375" s="451">
        <f t="shared" si="83"/>
        <v>439.03833483828157</v>
      </c>
    </row>
    <row r="1376" spans="1:14">
      <c r="A1376" s="444">
        <v>63045</v>
      </c>
      <c r="B1376" s="52">
        <f>+'2.- Base'!B1376</f>
        <v>1371</v>
      </c>
      <c r="C1376" s="334">
        <f>+'2.- Base'!C1376</f>
        <v>63045</v>
      </c>
      <c r="D1376" s="81" t="str">
        <f>+'2.- Base'!D1376</f>
        <v>Laminectomía con discectomía (Laminectomía, facetectomía y foraminotomía)</v>
      </c>
      <c r="E1376" s="335">
        <f>+'2.- Base'!G1376</f>
        <v>415.58768806397308</v>
      </c>
      <c r="F1376" s="335">
        <f>+'2.- Base'!N1376</f>
        <v>415.58768806397308</v>
      </c>
      <c r="G1376" s="335">
        <f>VLOOKUP(C1376,'2.- Base'!$C$6:$G$2390,5,0)</f>
        <v>415.58768806397308</v>
      </c>
      <c r="H1376" s="335">
        <f>VLOOKUP(C1376,'2.- Base'!J1376:N3771,5,0)</f>
        <v>415.58768806397308</v>
      </c>
      <c r="J1376" s="335">
        <v>29.913365269340659</v>
      </c>
      <c r="K1376" s="335">
        <v>31.190646774308505</v>
      </c>
      <c r="L1376" s="441"/>
      <c r="M1376" s="451">
        <f t="shared" si="84"/>
        <v>445.50105333331373</v>
      </c>
      <c r="N1376" s="451">
        <f t="shared" si="83"/>
        <v>446.77833483828158</v>
      </c>
    </row>
    <row r="1377" spans="1:14" ht="25.5">
      <c r="A1377" s="444">
        <v>63055</v>
      </c>
      <c r="B1377" s="52">
        <f>+'2.- Base'!B1377</f>
        <v>1372</v>
      </c>
      <c r="C1377" s="334">
        <f>+'2.- Base'!C1377</f>
        <v>63055</v>
      </c>
      <c r="D1377" s="81" t="str">
        <f>+'2.- Base'!D1377</f>
        <v>Abordaje transpedicular con descompresión de la médula espinal, cola de caballo y/o raíces neurales, un segmento</v>
      </c>
      <c r="E1377" s="335">
        <f>+'2.- Base'!G1377</f>
        <v>371.55856154882156</v>
      </c>
      <c r="F1377" s="335">
        <f>+'2.- Base'!N1377</f>
        <v>371.55856154882156</v>
      </c>
      <c r="G1377" s="335">
        <f>VLOOKUP(C1377,'2.- Base'!$C$6:$G$2390,5,0)</f>
        <v>371.55856154882156</v>
      </c>
      <c r="H1377" s="335">
        <f>VLOOKUP(C1377,'2.- Base'!J1377:N3772,5,0)</f>
        <v>371.55856154882156</v>
      </c>
      <c r="J1377" s="335">
        <v>46.722569550172125</v>
      </c>
      <c r="K1377" s="335">
        <v>48.733608515440665</v>
      </c>
      <c r="L1377" s="441"/>
      <c r="M1377" s="451">
        <f t="shared" si="84"/>
        <v>418.28113109899368</v>
      </c>
      <c r="N1377" s="451">
        <f t="shared" si="83"/>
        <v>420.29217006426222</v>
      </c>
    </row>
    <row r="1378" spans="1:14" ht="25.5">
      <c r="A1378" s="444">
        <v>63064</v>
      </c>
      <c r="B1378" s="52">
        <f>+'2.- Base'!B1378</f>
        <v>1373</v>
      </c>
      <c r="C1378" s="334">
        <f>+'2.- Base'!C1378</f>
        <v>63064</v>
      </c>
      <c r="D1378" s="81" t="str">
        <f>+'2.- Base'!D1378</f>
        <v>Abordaje costovertebral con descompresión de médula espinal o raíces neurales, (ejm. discointervertebral herniado), torácico</v>
      </c>
      <c r="E1378" s="335">
        <f>+'2.- Base'!G1378</f>
        <v>373.52415498316498</v>
      </c>
      <c r="F1378" s="335">
        <f>+'2.- Base'!N1378</f>
        <v>373.52415498316498</v>
      </c>
      <c r="G1378" s="335">
        <f>VLOOKUP(C1378,'2.- Base'!$C$6:$G$2390,5,0)</f>
        <v>373.52415498316498</v>
      </c>
      <c r="H1378" s="335">
        <f>VLOOKUP(C1378,'2.- Base'!J1378:N3773,5,0)</f>
        <v>373.52415498316498</v>
      </c>
      <c r="J1378" s="335">
        <v>68.527424608403123</v>
      </c>
      <c r="K1378" s="335">
        <v>71.842921280872986</v>
      </c>
      <c r="L1378" s="441"/>
      <c r="M1378" s="451">
        <f t="shared" si="84"/>
        <v>442.0515795915681</v>
      </c>
      <c r="N1378" s="451">
        <f t="shared" si="83"/>
        <v>445.36707626403796</v>
      </c>
    </row>
    <row r="1379" spans="1:14" ht="25.5">
      <c r="A1379" s="444">
        <v>63081</v>
      </c>
      <c r="B1379" s="52">
        <f>+'2.- Base'!B1379</f>
        <v>1374</v>
      </c>
      <c r="C1379" s="334">
        <f>+'2.- Base'!C1379</f>
        <v>63081</v>
      </c>
      <c r="D1379" s="81" t="str">
        <f>+'2.- Base'!D1379</f>
        <v>Corpectomía vertebral parcial o completa, con descompresión de médula y/o raíces neurales; cervical, torácico, lumbar, sacra</v>
      </c>
      <c r="E1379" s="335" t="s">
        <v>3270</v>
      </c>
      <c r="F1379" s="335">
        <f>+'2.- Base'!N1379</f>
        <v>591.65435851851851</v>
      </c>
      <c r="G1379" s="335" t="str">
        <f t="shared" ref="G1379:G1387" si="85">E1379</f>
        <v>NC</v>
      </c>
      <c r="H1379" s="335">
        <f>VLOOKUP(C1379,'2.- Base'!J1379:N3774,5,0)</f>
        <v>591.65435851851851</v>
      </c>
      <c r="J1379" s="335" t="s">
        <v>3270</v>
      </c>
      <c r="K1379" s="335">
        <v>116.6774591503455</v>
      </c>
      <c r="L1379" s="441"/>
      <c r="M1379" s="335" t="str">
        <f t="shared" ref="M1379:M1387" si="86">G1379</f>
        <v>NC</v>
      </c>
      <c r="N1379" s="451">
        <f t="shared" si="83"/>
        <v>708.33181766886401</v>
      </c>
    </row>
    <row r="1380" spans="1:14" ht="25.5">
      <c r="A1380" s="444">
        <v>63085</v>
      </c>
      <c r="B1380" s="52">
        <f>+'2.- Base'!B1380</f>
        <v>1375</v>
      </c>
      <c r="C1380" s="334">
        <f>+'2.- Base'!C1380</f>
        <v>63085</v>
      </c>
      <c r="D1380" s="81" t="str">
        <f>+'2.- Base'!D1380</f>
        <v>Corpectomía torácica, con descompresión de médula y/o de raíces neurales; un segmento</v>
      </c>
      <c r="E1380" s="335" t="s">
        <v>3270</v>
      </c>
      <c r="F1380" s="335">
        <f>+'2.- Base'!N1380</f>
        <v>548.95276508417498</v>
      </c>
      <c r="G1380" s="335" t="str">
        <f t="shared" si="85"/>
        <v>NC</v>
      </c>
      <c r="H1380" s="335">
        <f>VLOOKUP(C1380,'2.- Base'!J1380:N3775,5,0)</f>
        <v>548.95276508417498</v>
      </c>
      <c r="J1380" s="335" t="s">
        <v>3270</v>
      </c>
      <c r="K1380" s="335">
        <v>100.31611168406369</v>
      </c>
      <c r="L1380" s="441"/>
      <c r="M1380" s="335" t="str">
        <f t="shared" si="86"/>
        <v>NC</v>
      </c>
      <c r="N1380" s="451">
        <f t="shared" si="83"/>
        <v>649.26887676823867</v>
      </c>
    </row>
    <row r="1381" spans="1:14" ht="25.5">
      <c r="A1381" s="444">
        <v>63087</v>
      </c>
      <c r="B1381" s="52">
        <f>+'2.- Base'!B1381</f>
        <v>1376</v>
      </c>
      <c r="C1381" s="334">
        <f>+'2.- Base'!C1381</f>
        <v>63087</v>
      </c>
      <c r="D1381" s="81" t="str">
        <f>+'2.- Base'!D1381</f>
        <v>Corpectomía torácica baja o lumbar, con descompresión medular, de cola de caballo o raíces neurales; un segmento</v>
      </c>
      <c r="E1381" s="335" t="s">
        <v>3270</v>
      </c>
      <c r="F1381" s="335">
        <f>+'2.- Base'!N1381</f>
        <v>634.35595195286191</v>
      </c>
      <c r="G1381" s="335" t="str">
        <f t="shared" si="85"/>
        <v>NC</v>
      </c>
      <c r="H1381" s="335">
        <f>VLOOKUP(C1381,'2.- Base'!J1381:N3776,5,0)</f>
        <v>634.35595195286191</v>
      </c>
      <c r="J1381" s="335" t="s">
        <v>3270</v>
      </c>
      <c r="K1381" s="335">
        <v>133.03880661662743</v>
      </c>
      <c r="L1381" s="441"/>
      <c r="M1381" s="335" t="str">
        <f t="shared" si="86"/>
        <v>NC</v>
      </c>
      <c r="N1381" s="451">
        <f t="shared" si="83"/>
        <v>767.39475856948934</v>
      </c>
    </row>
    <row r="1382" spans="1:14" ht="25.5">
      <c r="A1382" s="444">
        <v>63090</v>
      </c>
      <c r="B1382" s="52">
        <f>+'2.- Base'!B1382</f>
        <v>1377</v>
      </c>
      <c r="C1382" s="334">
        <f>+'2.- Base'!C1382</f>
        <v>63090</v>
      </c>
      <c r="D1382" s="81" t="str">
        <f>+'2.- Base'!D1382</f>
        <v>Corpectomía torácica baja, lumbar o sacra, con descompresión medular, de cola de caballo o de raíces neurales; un segmento</v>
      </c>
      <c r="E1382" s="335" t="s">
        <v>3270</v>
      </c>
      <c r="F1382" s="335">
        <f>+'2.- Base'!N1382</f>
        <v>591.65435851851851</v>
      </c>
      <c r="G1382" s="335" t="str">
        <f t="shared" si="85"/>
        <v>NC</v>
      </c>
      <c r="H1382" s="335">
        <f>VLOOKUP(C1382,'2.- Base'!J1382:N3777,5,0)</f>
        <v>591.65435851851851</v>
      </c>
      <c r="J1382" s="335" t="s">
        <v>3270</v>
      </c>
      <c r="K1382" s="335">
        <v>116.6774591503455</v>
      </c>
      <c r="L1382" s="441"/>
      <c r="M1382" s="335" t="str">
        <f t="shared" si="86"/>
        <v>NC</v>
      </c>
      <c r="N1382" s="451">
        <f t="shared" si="83"/>
        <v>708.33181766886401</v>
      </c>
    </row>
    <row r="1383" spans="1:14" ht="25.5">
      <c r="A1383" s="444">
        <v>63170</v>
      </c>
      <c r="B1383" s="52">
        <f>+'2.- Base'!B1383</f>
        <v>1378</v>
      </c>
      <c r="C1383" s="334">
        <f>+'2.- Base'!C1383</f>
        <v>63170</v>
      </c>
      <c r="D1383" s="81" t="str">
        <f>+'2.- Base'!D1383</f>
        <v>Laminectomía con mielotomía (ejm. tipo Bischof o DREZ) a nivel cervical, torácico o toracolumbar</v>
      </c>
      <c r="E1383" s="335" t="s">
        <v>3270</v>
      </c>
      <c r="F1383" s="335">
        <f>+'2.- Base'!N1383</f>
        <v>513.99117164983159</v>
      </c>
      <c r="G1383" s="335" t="str">
        <f t="shared" si="85"/>
        <v>NC</v>
      </c>
      <c r="H1383" s="335">
        <f>VLOOKUP(C1383,'2.- Base'!J1383:N3778,5,0)</f>
        <v>513.99117164983159</v>
      </c>
      <c r="J1383" s="335" t="s">
        <v>3270</v>
      </c>
      <c r="K1383" s="335">
        <v>83.954764217781872</v>
      </c>
      <c r="L1383" s="441"/>
      <c r="M1383" s="335" t="str">
        <f t="shared" si="86"/>
        <v>NC</v>
      </c>
      <c r="N1383" s="451">
        <f t="shared" si="83"/>
        <v>597.94593586761346</v>
      </c>
    </row>
    <row r="1384" spans="1:14" ht="25.5">
      <c r="A1384" s="444">
        <v>63172</v>
      </c>
      <c r="B1384" s="52">
        <f>+'2.- Base'!B1384</f>
        <v>1379</v>
      </c>
      <c r="C1384" s="334">
        <f>+'2.- Base'!C1384</f>
        <v>63172</v>
      </c>
      <c r="D1384" s="81" t="str">
        <f>+'2.- Base'!D1384</f>
        <v>Laminectomía con drenaje de quiste o cavidad siringomiélica intramedular; hacia el espacio subaracnoideo</v>
      </c>
      <c r="E1384" s="335" t="s">
        <v>3270</v>
      </c>
      <c r="F1384" s="335">
        <f>+'2.- Base'!N1384</f>
        <v>513.99117164983159</v>
      </c>
      <c r="G1384" s="335" t="str">
        <f t="shared" si="85"/>
        <v>NC</v>
      </c>
      <c r="H1384" s="335">
        <f>VLOOKUP(C1384,'2.- Base'!J1384:N3779,5,0)</f>
        <v>513.99117164983159</v>
      </c>
      <c r="J1384" s="335" t="s">
        <v>3270</v>
      </c>
      <c r="K1384" s="335">
        <v>83.954764217781872</v>
      </c>
      <c r="L1384" s="441"/>
      <c r="M1384" s="335" t="str">
        <f t="shared" si="86"/>
        <v>NC</v>
      </c>
      <c r="N1384" s="451">
        <f t="shared" si="83"/>
        <v>597.94593586761346</v>
      </c>
    </row>
    <row r="1385" spans="1:14">
      <c r="A1385" s="444">
        <v>63185</v>
      </c>
      <c r="B1385" s="52">
        <f>+'2.- Base'!B1385</f>
        <v>1380</v>
      </c>
      <c r="C1385" s="334">
        <f>+'2.- Base'!C1385</f>
        <v>63185</v>
      </c>
      <c r="D1385" s="81" t="str">
        <f>+'2.- Base'!D1385</f>
        <v>Laminectomía con rizotomía</v>
      </c>
      <c r="E1385" s="335" t="s">
        <v>3270</v>
      </c>
      <c r="F1385" s="335">
        <f>+'2.- Base'!N1385</f>
        <v>471.28957821548812</v>
      </c>
      <c r="G1385" s="335" t="str">
        <f t="shared" si="85"/>
        <v>NC</v>
      </c>
      <c r="H1385" s="335">
        <f>VLOOKUP(C1385,'2.- Base'!J1385:N3780,5,0)</f>
        <v>471.28957821548812</v>
      </c>
      <c r="J1385" s="335" t="s">
        <v>3270</v>
      </c>
      <c r="K1385" s="335">
        <v>56.442469809817055</v>
      </c>
      <c r="L1385" s="441"/>
      <c r="M1385" s="335" t="str">
        <f t="shared" si="86"/>
        <v>NC</v>
      </c>
      <c r="N1385" s="451">
        <f t="shared" si="83"/>
        <v>527.73204802530518</v>
      </c>
    </row>
    <row r="1386" spans="1:14" ht="25.5">
      <c r="A1386" s="444">
        <v>63194</v>
      </c>
      <c r="B1386" s="52">
        <f>+'2.- Base'!B1386</f>
        <v>1381</v>
      </c>
      <c r="C1386" s="334">
        <f>+'2.- Base'!C1386</f>
        <v>63194</v>
      </c>
      <c r="D1386" s="81" t="str">
        <f>+'2.- Base'!D1386</f>
        <v>Laminectomía con cordotomía, con sección de un haz espinotalámico, un estadío</v>
      </c>
      <c r="E1386" s="335" t="s">
        <v>3270</v>
      </c>
      <c r="F1386" s="335">
        <f>+'2.- Base'!N1386</f>
        <v>471.28957821548812</v>
      </c>
      <c r="G1386" s="335" t="str">
        <f t="shared" si="85"/>
        <v>NC</v>
      </c>
      <c r="H1386" s="335">
        <f>VLOOKUP(C1386,'2.- Base'!J1386:N3781,5,0)</f>
        <v>471.28957821548812</v>
      </c>
      <c r="J1386" s="335" t="s">
        <v>3270</v>
      </c>
      <c r="K1386" s="335">
        <v>56.442469809817055</v>
      </c>
      <c r="L1386" s="441"/>
      <c r="M1386" s="335" t="str">
        <f t="shared" si="86"/>
        <v>NC</v>
      </c>
      <c r="N1386" s="451">
        <f t="shared" si="83"/>
        <v>527.73204802530518</v>
      </c>
    </row>
    <row r="1387" spans="1:14" ht="25.5">
      <c r="A1387" s="444">
        <v>63250</v>
      </c>
      <c r="B1387" s="52">
        <f>+'2.- Base'!B1387</f>
        <v>1382</v>
      </c>
      <c r="C1387" s="334">
        <f>+'2.- Base'!C1387</f>
        <v>63250</v>
      </c>
      <c r="D1387" s="81" t="str">
        <f>+'2.- Base'!D1387</f>
        <v>Laminectomía para excisión u oclusión de malformación arteriovenosa de la médula espinal; cervical</v>
      </c>
      <c r="E1387" s="335" t="s">
        <v>3270</v>
      </c>
      <c r="F1387" s="335">
        <f>+'2.- Base'!N1387</f>
        <v>556.69276508417499</v>
      </c>
      <c r="G1387" s="335" t="str">
        <f t="shared" si="85"/>
        <v>NC</v>
      </c>
      <c r="H1387" s="335">
        <f>VLOOKUP(C1387,'2.- Base'!J1387:N3782,5,0)</f>
        <v>556.69276508417499</v>
      </c>
      <c r="J1387" s="335" t="s">
        <v>3270</v>
      </c>
      <c r="K1387" s="335">
        <v>100.31611168406369</v>
      </c>
      <c r="L1387" s="441"/>
      <c r="M1387" s="335" t="str">
        <f t="shared" si="86"/>
        <v>NC</v>
      </c>
      <c r="N1387" s="451">
        <f t="shared" si="83"/>
        <v>657.00887676823868</v>
      </c>
    </row>
    <row r="1388" spans="1:14" ht="25.5">
      <c r="A1388" s="444">
        <v>63265</v>
      </c>
      <c r="B1388" s="52">
        <f>+'2.- Base'!B1388</f>
        <v>1383</v>
      </c>
      <c r="C1388" s="334">
        <f>+'2.- Base'!C1388</f>
        <v>63265</v>
      </c>
      <c r="D1388" s="81" t="str">
        <f>+'2.- Base'!D1388</f>
        <v>Laminectomía para excisión o evacuación de lesión intraespinal que no sea neoplasia, extradural</v>
      </c>
      <c r="E1388" s="335">
        <f>+'2.- Base'!G1388</f>
        <v>522.3416716498316</v>
      </c>
      <c r="F1388" s="335">
        <f>+'2.- Base'!N1388</f>
        <v>522.3416716498316</v>
      </c>
      <c r="G1388" s="335">
        <f>VLOOKUP(C1388,'2.- Base'!$C$6:$G$2390,5,0)</f>
        <v>522.3416716498316</v>
      </c>
      <c r="H1388" s="335">
        <f>VLOOKUP(C1388,'2.- Base'!J1388:N3783,5,0)</f>
        <v>522.3416716498316</v>
      </c>
      <c r="J1388" s="335">
        <v>68.52742460840318</v>
      </c>
      <c r="K1388" s="335">
        <v>71.842921280873043</v>
      </c>
      <c r="L1388" s="441"/>
      <c r="M1388" s="451">
        <f>G1388+J1388</f>
        <v>590.86909625823478</v>
      </c>
      <c r="N1388" s="451">
        <f t="shared" si="83"/>
        <v>594.18459293070464</v>
      </c>
    </row>
    <row r="1389" spans="1:14" ht="25.5">
      <c r="A1389" s="444">
        <v>63650</v>
      </c>
      <c r="B1389" s="52">
        <f>+'2.- Base'!B1389</f>
        <v>1384</v>
      </c>
      <c r="C1389" s="334">
        <f>+'2.- Base'!C1389</f>
        <v>63650</v>
      </c>
      <c r="D1389" s="81" t="str">
        <f>+'2.- Base'!D1389</f>
        <v>Implantación, revisión o remoción percutánea de electrodo neuroestimulador; arreglo, epidural</v>
      </c>
      <c r="E1389" s="335">
        <f>+'2.- Base'!G1389</f>
        <v>2.992858733164983</v>
      </c>
      <c r="F1389" s="335">
        <f>+'2.- Base'!N1389</f>
        <v>2.992858733164983</v>
      </c>
      <c r="G1389" s="335">
        <f>VLOOKUP(C1389,'2.- Base'!$C$6:$G$2390,5,0)</f>
        <v>2.992858733164983</v>
      </c>
      <c r="H1389" s="335">
        <f>VLOOKUP(C1389,'2.- Base'!J1389:N3784,5,0)</f>
        <v>2.992858733164983</v>
      </c>
      <c r="J1389" s="335">
        <v>12.921705788568952</v>
      </c>
      <c r="K1389" s="335">
        <v>13.516811929682532</v>
      </c>
      <c r="L1389" s="441"/>
      <c r="M1389" s="451">
        <f>G1389+J1389</f>
        <v>15.914564521733935</v>
      </c>
      <c r="N1389" s="451">
        <f t="shared" si="83"/>
        <v>16.509670662847515</v>
      </c>
    </row>
    <row r="1390" spans="1:14" ht="25.5">
      <c r="A1390" s="444">
        <v>63655</v>
      </c>
      <c r="B1390" s="52">
        <f>+'2.- Base'!B1390</f>
        <v>1385</v>
      </c>
      <c r="C1390" s="334">
        <f>+'2.- Base'!C1390</f>
        <v>63655</v>
      </c>
      <c r="D1390" s="81" t="str">
        <f>+'2.- Base'!D1390</f>
        <v>Laminectomía para implantación de electrodo neuroestimulador; placa/ paleta, epidural</v>
      </c>
      <c r="E1390" s="335">
        <f>+'2.- Base'!G1390</f>
        <v>429.19848478114483</v>
      </c>
      <c r="F1390" s="335">
        <f>+'2.- Base'!N1390</f>
        <v>429.19848478114483</v>
      </c>
      <c r="G1390" s="335">
        <f>VLOOKUP(C1390,'2.- Base'!$C$6:$G$2390,5,0)</f>
        <v>429.19848478114483</v>
      </c>
      <c r="H1390" s="335">
        <f>VLOOKUP(C1390,'2.- Base'!J1390:N3785,5,0)</f>
        <v>429.19848478114483</v>
      </c>
      <c r="J1390" s="335">
        <v>35.516433362951091</v>
      </c>
      <c r="K1390" s="335">
        <v>37.038300688019206</v>
      </c>
      <c r="L1390" s="441"/>
      <c r="M1390" s="451">
        <f>G1390+J1390</f>
        <v>464.71491814409592</v>
      </c>
      <c r="N1390" s="451">
        <f t="shared" si="83"/>
        <v>466.23678546916403</v>
      </c>
    </row>
    <row r="1391" spans="1:14" ht="25.5">
      <c r="A1391" s="444">
        <v>63660</v>
      </c>
      <c r="B1391" s="52">
        <f>+'2.- Base'!B1391</f>
        <v>1386</v>
      </c>
      <c r="C1391" s="334">
        <f>+'2.- Base'!C1391</f>
        <v>63660</v>
      </c>
      <c r="D1391" s="81" t="str">
        <f>+'2.- Base'!D1391</f>
        <v>Revisión o remoción de electrodos neuroestimuladores, arreglo(s) percutáneo(s) o placa(s) / paleta(s)</v>
      </c>
      <c r="E1391" s="335">
        <f>+'2.- Base'!G1391</f>
        <v>352.25666425364761</v>
      </c>
      <c r="F1391" s="335">
        <f>+'2.- Base'!N1391</f>
        <v>352.25666425364761</v>
      </c>
      <c r="G1391" s="335">
        <f>VLOOKUP(C1391,'2.- Base'!$C$6:$G$2390,5,0)</f>
        <v>352.25666425364761</v>
      </c>
      <c r="H1391" s="335">
        <f>VLOOKUP(C1391,'2.- Base'!J1391:N3786,5,0)</f>
        <v>352.25666425364761</v>
      </c>
      <c r="J1391" s="335">
        <v>37.614825283744779</v>
      </c>
      <c r="K1391" s="335">
        <v>39.265265077517881</v>
      </c>
      <c r="L1391" s="441"/>
      <c r="M1391" s="451">
        <f>G1391+J1391</f>
        <v>389.87148953739239</v>
      </c>
      <c r="N1391" s="451">
        <f t="shared" si="83"/>
        <v>391.5219293311655</v>
      </c>
    </row>
    <row r="1392" spans="1:14">
      <c r="A1392" s="444">
        <v>63700</v>
      </c>
      <c r="B1392" s="52">
        <f>+'2.- Base'!B1392</f>
        <v>1387</v>
      </c>
      <c r="C1392" s="334">
        <f>+'2.- Base'!C1392</f>
        <v>63700</v>
      </c>
      <c r="D1392" s="81" t="str">
        <f>+'2.- Base'!D1392</f>
        <v>Corrección de meningocele</v>
      </c>
      <c r="E1392" s="335" t="s">
        <v>3270</v>
      </c>
      <c r="F1392" s="335">
        <f>+'2.- Base'!N1392</f>
        <v>506.25117164983158</v>
      </c>
      <c r="G1392" s="335" t="str">
        <f>E1392</f>
        <v>NC</v>
      </c>
      <c r="H1392" s="335">
        <f>VLOOKUP(C1392,'2.- Base'!J1392:N3787,5,0)</f>
        <v>506.25117164983158</v>
      </c>
      <c r="J1392" s="335" t="s">
        <v>3270</v>
      </c>
      <c r="K1392" s="335">
        <v>83.954764217781985</v>
      </c>
      <c r="L1392" s="441"/>
      <c r="M1392" s="335" t="str">
        <f>G1392</f>
        <v>NC</v>
      </c>
      <c r="N1392" s="451">
        <f t="shared" si="83"/>
        <v>590.20593586761356</v>
      </c>
    </row>
    <row r="1393" spans="1:14">
      <c r="A1393" s="444">
        <v>63710</v>
      </c>
      <c r="B1393" s="52">
        <f>+'2.- Base'!B1393</f>
        <v>1388</v>
      </c>
      <c r="C1393" s="334">
        <f>+'2.- Base'!C1393</f>
        <v>63710</v>
      </c>
      <c r="D1393" s="81" t="str">
        <f>+'2.- Base'!D1393</f>
        <v>Injerto dural, espinal</v>
      </c>
      <c r="E1393" s="335">
        <f>+'2.- Base'!G1393</f>
        <v>522.3416716498316</v>
      </c>
      <c r="F1393" s="335">
        <f>+'2.- Base'!N1393</f>
        <v>522.3416716498316</v>
      </c>
      <c r="G1393" s="335">
        <f>VLOOKUP(C1393,'2.- Base'!$C$6:$G$2390,5,0)</f>
        <v>522.3416716498316</v>
      </c>
      <c r="H1393" s="335">
        <f>VLOOKUP(C1393,'2.- Base'!J1393:N3788,5,0)</f>
        <v>522.3416716498316</v>
      </c>
      <c r="J1393" s="335">
        <v>68.52742460840318</v>
      </c>
      <c r="K1393" s="335">
        <v>71.842921280873043</v>
      </c>
      <c r="L1393" s="441"/>
      <c r="M1393" s="451">
        <f t="shared" ref="M1393:M1403" si="87">G1393+J1393</f>
        <v>590.86909625823478</v>
      </c>
      <c r="N1393" s="451">
        <f t="shared" si="83"/>
        <v>594.18459293070464</v>
      </c>
    </row>
    <row r="1394" spans="1:14" ht="25.5">
      <c r="A1394" s="444">
        <v>63740</v>
      </c>
      <c r="B1394" s="52">
        <f>+'2.- Base'!B1394</f>
        <v>1389</v>
      </c>
      <c r="C1394" s="334">
        <f>+'2.- Base'!C1394</f>
        <v>63740</v>
      </c>
      <c r="D1394" s="81" t="str">
        <f>+'2.- Base'!D1394</f>
        <v>Creación de derivación, lumbar, subaracnoidea-peritoneal, -pleural, u otra, que pueda requerir laminectomía</v>
      </c>
      <c r="E1394" s="335">
        <f>+'2.- Base'!G1394</f>
        <v>479.64007821548819</v>
      </c>
      <c r="F1394" s="335">
        <f>+'2.- Base'!N1394</f>
        <v>479.64007821548819</v>
      </c>
      <c r="G1394" s="335">
        <f>VLOOKUP(C1394,'2.- Base'!$C$6:$G$2390,5,0)</f>
        <v>479.64007821548819</v>
      </c>
      <c r="H1394" s="335">
        <f>VLOOKUP(C1394,'2.- Base'!J1394:N3789,5,0)</f>
        <v>479.64007821548819</v>
      </c>
      <c r="J1394" s="335">
        <v>46.722569550172125</v>
      </c>
      <c r="K1394" s="335">
        <v>48.733608515440665</v>
      </c>
      <c r="L1394" s="441"/>
      <c r="M1394" s="451">
        <f t="shared" si="87"/>
        <v>526.36264776566031</v>
      </c>
      <c r="N1394" s="451">
        <f t="shared" si="83"/>
        <v>528.37368673092885</v>
      </c>
    </row>
    <row r="1395" spans="1:14" ht="25.5">
      <c r="A1395" s="444">
        <v>63741</v>
      </c>
      <c r="B1395" s="52">
        <f>+'2.- Base'!B1395</f>
        <v>1390</v>
      </c>
      <c r="C1395" s="334">
        <f>+'2.- Base'!C1395</f>
        <v>63741</v>
      </c>
      <c r="D1395" s="81" t="str">
        <f>+'2.- Base'!D1395</f>
        <v>Creación de derivación lumbar, subaracnoidea-peritoneal, -pleural u otra por vía percutánea, que no requiera laminectomía</v>
      </c>
      <c r="E1395" s="335">
        <f>+'2.- Base'!G1395</f>
        <v>351.53529791245791</v>
      </c>
      <c r="F1395" s="335">
        <f>+'2.- Base'!N1395</f>
        <v>351.53529791245791</v>
      </c>
      <c r="G1395" s="335">
        <f>VLOOKUP(C1395,'2.- Base'!$C$6:$G$2390,5,0)</f>
        <v>351.53529791245791</v>
      </c>
      <c r="H1395" s="335">
        <f>VLOOKUP(C1395,'2.- Base'!J1395:N3790,5,0)</f>
        <v>351.53529791245791</v>
      </c>
      <c r="J1395" s="335">
        <v>13.10416098850925</v>
      </c>
      <c r="K1395" s="335">
        <v>13.647685033176401</v>
      </c>
      <c r="L1395" s="441"/>
      <c r="M1395" s="451">
        <f t="shared" si="87"/>
        <v>364.63945890096716</v>
      </c>
      <c r="N1395" s="451">
        <f t="shared" si="83"/>
        <v>365.18298294563431</v>
      </c>
    </row>
    <row r="1396" spans="1:14">
      <c r="A1396" s="444">
        <v>64400</v>
      </c>
      <c r="B1396" s="52">
        <f>+'2.- Base'!B1396</f>
        <v>1391</v>
      </c>
      <c r="C1396" s="334">
        <f>+'2.- Base'!C1396</f>
        <v>64400</v>
      </c>
      <c r="D1396" s="81" t="str">
        <f>+'2.- Base'!D1396</f>
        <v>Inyección de agente anestésico en nervio periférico</v>
      </c>
      <c r="E1396" s="335">
        <f>+'2.- Base'!G1396</f>
        <v>2.992858733164983</v>
      </c>
      <c r="F1396" s="335">
        <f>+'2.- Base'!N1396</f>
        <v>2.992858733164983</v>
      </c>
      <c r="G1396" s="335">
        <f>VLOOKUP(C1396,'2.- Base'!$C$6:$G$2390,5,0)</f>
        <v>2.992858733164983</v>
      </c>
      <c r="H1396" s="335">
        <f>VLOOKUP(C1396,'2.- Base'!J1396:N3791,5,0)</f>
        <v>2.992858733164983</v>
      </c>
      <c r="J1396" s="335">
        <v>3.2871412668350173</v>
      </c>
      <c r="K1396" s="335">
        <v>3.2871412668350173</v>
      </c>
      <c r="L1396" s="441"/>
      <c r="M1396" s="451">
        <f t="shared" si="87"/>
        <v>6.28</v>
      </c>
      <c r="N1396" s="451">
        <f t="shared" si="83"/>
        <v>6.28</v>
      </c>
    </row>
    <row r="1397" spans="1:14" ht="25.5">
      <c r="A1397" s="444">
        <v>64505</v>
      </c>
      <c r="B1397" s="52">
        <f>+'2.- Base'!B1397</f>
        <v>1392</v>
      </c>
      <c r="C1397" s="334">
        <f>+'2.- Base'!C1397</f>
        <v>64505</v>
      </c>
      <c r="D1397" s="81" t="str">
        <f>+'2.- Base'!D1397</f>
        <v>Inyección, agente anestésico en ganglio esfenopalatino, seno carotídeo o ganglio estrellado</v>
      </c>
      <c r="E1397" s="335">
        <f>+'2.- Base'!G1397</f>
        <v>2.992858733164983</v>
      </c>
      <c r="F1397" s="335">
        <f>+'2.- Base'!N1397</f>
        <v>2.992858733164983</v>
      </c>
      <c r="G1397" s="335">
        <f>VLOOKUP(C1397,'2.- Base'!$C$6:$G$2390,5,0)</f>
        <v>2.992858733164983</v>
      </c>
      <c r="H1397" s="335">
        <f>VLOOKUP(C1397,'2.- Base'!J1397:N3792,5,0)</f>
        <v>2.992858733164983</v>
      </c>
      <c r="J1397" s="335">
        <v>12.921705788568952</v>
      </c>
      <c r="K1397" s="335">
        <v>13.516811929682532</v>
      </c>
      <c r="L1397" s="441"/>
      <c r="M1397" s="451">
        <f t="shared" si="87"/>
        <v>15.914564521733935</v>
      </c>
      <c r="N1397" s="451">
        <f t="shared" si="83"/>
        <v>16.509670662847515</v>
      </c>
    </row>
    <row r="1398" spans="1:14">
      <c r="A1398" s="444">
        <v>64550</v>
      </c>
      <c r="B1398" s="52">
        <f>+'2.- Base'!B1398</f>
        <v>1393</v>
      </c>
      <c r="C1398" s="334">
        <f>+'2.- Base'!C1398</f>
        <v>64550</v>
      </c>
      <c r="D1398" s="81" t="str">
        <f>+'2.- Base'!D1398</f>
        <v>Aplicación de neuroestimulador de superficie (transcutáneo)</v>
      </c>
      <c r="E1398" s="335">
        <f>+'2.- Base'!G1398</f>
        <v>2.992858733164983</v>
      </c>
      <c r="F1398" s="335">
        <f>+'2.- Base'!N1398</f>
        <v>2.992858733164983</v>
      </c>
      <c r="G1398" s="335">
        <f>VLOOKUP(C1398,'2.- Base'!$C$6:$G$2390,5,0)</f>
        <v>2.992858733164983</v>
      </c>
      <c r="H1398" s="335">
        <f>VLOOKUP(C1398,'2.- Base'!J1398:N3793,5,0)</f>
        <v>2.992858733164983</v>
      </c>
      <c r="J1398" s="335">
        <v>17.147141266835018</v>
      </c>
      <c r="K1398" s="335">
        <v>17.147141266835018</v>
      </c>
      <c r="L1398" s="441"/>
      <c r="M1398" s="451">
        <f t="shared" si="87"/>
        <v>20.14</v>
      </c>
      <c r="N1398" s="451">
        <f t="shared" si="83"/>
        <v>20.14</v>
      </c>
    </row>
    <row r="1399" spans="1:14" ht="25.5">
      <c r="A1399" s="444">
        <v>64600</v>
      </c>
      <c r="B1399" s="52">
        <f>+'2.- Base'!B1399</f>
        <v>1394</v>
      </c>
      <c r="C1399" s="334">
        <f>+'2.- Base'!C1399</f>
        <v>64600</v>
      </c>
      <c r="D1399" s="81" t="str">
        <f>+'2.- Base'!D1399</f>
        <v>Destrucción con agente neurolítico, nervio trigémino; ramas supraorbital, infraorbital, mentoniana, o alveolar inferior</v>
      </c>
      <c r="E1399" s="335">
        <f>+'2.- Base'!G1399</f>
        <v>2.992858733164983</v>
      </c>
      <c r="F1399" s="335">
        <f>+'2.- Base'!N1399</f>
        <v>2.992858733164983</v>
      </c>
      <c r="G1399" s="335">
        <f>VLOOKUP(C1399,'2.- Base'!$C$6:$G$2390,5,0)</f>
        <v>2.992858733164983</v>
      </c>
      <c r="H1399" s="335">
        <f>VLOOKUP(C1399,'2.- Base'!J1399:N3794,5,0)</f>
        <v>2.992858733164983</v>
      </c>
      <c r="J1399" s="335">
        <v>17.147141266835018</v>
      </c>
      <c r="K1399" s="335">
        <v>17.147141266835018</v>
      </c>
      <c r="L1399" s="441"/>
      <c r="M1399" s="451">
        <f t="shared" si="87"/>
        <v>20.14</v>
      </c>
      <c r="N1399" s="451">
        <f t="shared" si="83"/>
        <v>20.14</v>
      </c>
    </row>
    <row r="1400" spans="1:14">
      <c r="A1400" s="444">
        <v>64722</v>
      </c>
      <c r="B1400" s="52">
        <f>+'2.- Base'!B1400</f>
        <v>1395</v>
      </c>
      <c r="C1400" s="334">
        <f>+'2.- Base'!C1400</f>
        <v>64722</v>
      </c>
      <c r="D1400" s="81" t="str">
        <f>+'2.- Base'!D1400</f>
        <v>Descompresión; nervios no especificados</v>
      </c>
      <c r="E1400" s="335">
        <f>+'2.- Base'!G1400</f>
        <v>344.41836567340067</v>
      </c>
      <c r="F1400" s="335">
        <f>+'2.- Base'!N1400</f>
        <v>344.41836567340067</v>
      </c>
      <c r="G1400" s="335">
        <f>VLOOKUP(C1400,'2.- Base'!$C$6:$G$2390,5,0)</f>
        <v>344.41836567340067</v>
      </c>
      <c r="H1400" s="335">
        <f>VLOOKUP(C1400,'2.- Base'!J1400:N3795,5,0)</f>
        <v>344.41836567340067</v>
      </c>
      <c r="J1400" s="335">
        <v>12.216945238702579</v>
      </c>
      <c r="K1400" s="335">
        <v>12.733293081136367</v>
      </c>
      <c r="L1400" s="441"/>
      <c r="M1400" s="451">
        <f t="shared" si="87"/>
        <v>356.63531091210325</v>
      </c>
      <c r="N1400" s="451">
        <f t="shared" si="83"/>
        <v>357.15165875453704</v>
      </c>
    </row>
    <row r="1401" spans="1:14">
      <c r="A1401" s="444">
        <v>64774</v>
      </c>
      <c r="B1401" s="52">
        <f>+'2.- Base'!B1401</f>
        <v>1396</v>
      </c>
      <c r="C1401" s="334">
        <f>+'2.- Base'!C1401</f>
        <v>64774</v>
      </c>
      <c r="D1401" s="81" t="str">
        <f>+'2.- Base'!D1401</f>
        <v>Excisión de neuroma; nervio cutáneo, identificable quirúrgicamente</v>
      </c>
      <c r="E1401" s="335">
        <f>+'2.- Base'!G1401</f>
        <v>477.46474852974183</v>
      </c>
      <c r="F1401" s="335">
        <f>+'2.- Base'!N1401</f>
        <v>477.46474852974183</v>
      </c>
      <c r="G1401" s="335">
        <f>VLOOKUP(C1401,'2.- Base'!$C$6:$G$2390,5,0)</f>
        <v>477.46474852974183</v>
      </c>
      <c r="H1401" s="335">
        <f>VLOOKUP(C1401,'2.- Base'!J1401:N3796,5,0)</f>
        <v>477.46474852974183</v>
      </c>
      <c r="J1401" s="335">
        <v>46.722569550172182</v>
      </c>
      <c r="K1401" s="335">
        <v>48.733608515440721</v>
      </c>
      <c r="L1401" s="441"/>
      <c r="M1401" s="451">
        <f t="shared" si="87"/>
        <v>524.18731807991401</v>
      </c>
      <c r="N1401" s="451">
        <f t="shared" si="83"/>
        <v>526.19835704518255</v>
      </c>
    </row>
    <row r="1402" spans="1:14">
      <c r="A1402" s="444">
        <v>64802</v>
      </c>
      <c r="B1402" s="52">
        <f>+'2.- Base'!B1402</f>
        <v>1397</v>
      </c>
      <c r="C1402" s="334">
        <f>+'2.- Base'!C1402</f>
        <v>64802</v>
      </c>
      <c r="D1402" s="81" t="str">
        <f>+'2.- Base'!D1402</f>
        <v>Simpatectomía cervical</v>
      </c>
      <c r="E1402" s="335">
        <f>+'2.- Base'!G1402</f>
        <v>435.26515425364767</v>
      </c>
      <c r="F1402" s="335">
        <f>+'2.- Base'!N1402</f>
        <v>435.26515425364767</v>
      </c>
      <c r="G1402" s="335">
        <f>VLOOKUP(C1402,'2.- Base'!$C$6:$G$2390,5,0)</f>
        <v>435.26515425364767</v>
      </c>
      <c r="H1402" s="335">
        <f>VLOOKUP(C1402,'2.- Base'!J1402:N3797,5,0)</f>
        <v>435.26515425364767</v>
      </c>
      <c r="J1402" s="335">
        <v>35.516433362951091</v>
      </c>
      <c r="K1402" s="335">
        <v>37.038300688019206</v>
      </c>
      <c r="L1402" s="441"/>
      <c r="M1402" s="451">
        <f t="shared" si="87"/>
        <v>470.78158761659876</v>
      </c>
      <c r="N1402" s="451">
        <f t="shared" si="83"/>
        <v>472.30345494166687</v>
      </c>
    </row>
    <row r="1403" spans="1:14">
      <c r="A1403" s="444">
        <v>64831</v>
      </c>
      <c r="B1403" s="52">
        <f>+'2.- Base'!B1403</f>
        <v>1398</v>
      </c>
      <c r="C1403" s="334">
        <f>+'2.- Base'!C1403</f>
        <v>64831</v>
      </c>
      <c r="D1403" s="81" t="str">
        <f>+'2.- Base'!D1403</f>
        <v>Sutura de nervio digital, mano o pie; por cada nervio suturado</v>
      </c>
      <c r="E1403" s="335">
        <f>+'2.- Base'!G1403</f>
        <v>205.29113758698094</v>
      </c>
      <c r="F1403" s="335">
        <f>+'2.- Base'!N1403</f>
        <v>205.29113758698094</v>
      </c>
      <c r="G1403" s="335">
        <f>VLOOKUP(C1403,'2.- Base'!$C$6:$G$2390,5,0)</f>
        <v>205.29113758698094</v>
      </c>
      <c r="H1403" s="335">
        <f>VLOOKUP(C1403,'2.- Base'!J1403:N3798,5,0)</f>
        <v>205.29113758698094</v>
      </c>
      <c r="J1403" s="335">
        <v>35.516433362951148</v>
      </c>
      <c r="K1403" s="335">
        <v>37.038300688019234</v>
      </c>
      <c r="L1403" s="441"/>
      <c r="M1403" s="451">
        <f t="shared" si="87"/>
        <v>240.80757094993209</v>
      </c>
      <c r="N1403" s="451">
        <f t="shared" si="83"/>
        <v>242.32943827500017</v>
      </c>
    </row>
    <row r="1404" spans="1:14">
      <c r="A1404" s="444">
        <v>64861</v>
      </c>
      <c r="B1404" s="52">
        <f>+'2.- Base'!B1404</f>
        <v>1399</v>
      </c>
      <c r="C1404" s="334">
        <f>+'2.- Base'!C1404</f>
        <v>64861</v>
      </c>
      <c r="D1404" s="81" t="str">
        <f>+'2.- Base'!D1404</f>
        <v>Sutura de plexo braquial o plexo lumbar</v>
      </c>
      <c r="E1404" s="335" t="s">
        <v>3270</v>
      </c>
      <c r="F1404" s="335">
        <f>+'2.- Base'!N1404</f>
        <v>545.7734370819303</v>
      </c>
      <c r="G1404" s="335" t="str">
        <f>E1404</f>
        <v>NC</v>
      </c>
      <c r="H1404" s="335">
        <f>VLOOKUP(C1404,'2.- Base'!J1404:N3799,5,0)</f>
        <v>545.7734370819303</v>
      </c>
      <c r="J1404" s="335" t="s">
        <v>3270</v>
      </c>
      <c r="K1404" s="335">
        <v>100.31611168406369</v>
      </c>
      <c r="L1404" s="441"/>
      <c r="M1404" s="335" t="str">
        <f>G1404</f>
        <v>NC</v>
      </c>
      <c r="N1404" s="451">
        <f t="shared" si="83"/>
        <v>646.08954876599398</v>
      </c>
    </row>
    <row r="1405" spans="1:14">
      <c r="A1405" s="444">
        <v>64864</v>
      </c>
      <c r="B1405" s="52">
        <f>+'2.- Base'!B1405</f>
        <v>1400</v>
      </c>
      <c r="C1405" s="334">
        <f>+'2.- Base'!C1405</f>
        <v>64864</v>
      </c>
      <c r="D1405" s="81" t="str">
        <f>+'2.- Base'!D1405</f>
        <v>Sutura del nervio facial; extracraneal o infratemporal</v>
      </c>
      <c r="E1405" s="335" t="s">
        <v>3270</v>
      </c>
      <c r="F1405" s="335">
        <f>+'2.- Base'!N1405</f>
        <v>511.31384280583603</v>
      </c>
      <c r="G1405" s="335" t="str">
        <f>E1405</f>
        <v>NC</v>
      </c>
      <c r="H1405" s="335">
        <f>VLOOKUP(C1405,'2.- Base'!J1405:N3800,5,0)</f>
        <v>511.31384280583603</v>
      </c>
      <c r="J1405" s="335" t="s">
        <v>3270</v>
      </c>
      <c r="K1405" s="335">
        <v>83.954764217781928</v>
      </c>
      <c r="L1405" s="441"/>
      <c r="M1405" s="335" t="str">
        <f>G1405</f>
        <v>NC</v>
      </c>
      <c r="N1405" s="451">
        <f t="shared" si="83"/>
        <v>595.26860702361796</v>
      </c>
    </row>
    <row r="1406" spans="1:14">
      <c r="A1406" s="444">
        <v>64866</v>
      </c>
      <c r="B1406" s="52">
        <f>+'2.- Base'!B1406</f>
        <v>1401</v>
      </c>
      <c r="C1406" s="334">
        <f>+'2.- Base'!C1406</f>
        <v>64866</v>
      </c>
      <c r="D1406" s="81" t="str">
        <f>+'2.- Base'!D1406</f>
        <v>Anastomosis; facial-accesorio espinal, facial-hipogloso, facial-frénico</v>
      </c>
      <c r="E1406" s="335" t="s">
        <v>3270</v>
      </c>
      <c r="F1406" s="335">
        <f>+'2.- Base'!N1406</f>
        <v>503.57384280583608</v>
      </c>
      <c r="G1406" s="335" t="str">
        <f>E1406</f>
        <v>NC</v>
      </c>
      <c r="H1406" s="335">
        <f>VLOOKUP(C1406,'2.- Base'!J1406:N3801,5,0)</f>
        <v>503.57384280583608</v>
      </c>
      <c r="J1406" s="335" t="s">
        <v>3270</v>
      </c>
      <c r="K1406" s="335">
        <v>83.954764217781872</v>
      </c>
      <c r="L1406" s="441"/>
      <c r="M1406" s="335" t="str">
        <f>G1406</f>
        <v>NC</v>
      </c>
      <c r="N1406" s="451">
        <f t="shared" si="83"/>
        <v>587.52860702361795</v>
      </c>
    </row>
    <row r="1407" spans="1:14">
      <c r="A1407" s="444">
        <v>64885</v>
      </c>
      <c r="B1407" s="52">
        <f>+'2.- Base'!B1407</f>
        <v>1402</v>
      </c>
      <c r="C1407" s="334">
        <f>+'2.- Base'!C1407</f>
        <v>64885</v>
      </c>
      <c r="D1407" s="81" t="str">
        <f>+'2.- Base'!D1407</f>
        <v>Injerto de nervio, cabeza o cuello</v>
      </c>
      <c r="E1407" s="335">
        <f>+'2.- Base'!G1407</f>
        <v>519.6643428058361</v>
      </c>
      <c r="F1407" s="335">
        <f>+'2.- Base'!N1407</f>
        <v>519.6643428058361</v>
      </c>
      <c r="G1407" s="335">
        <f>VLOOKUP(C1407,'2.- Base'!$C$6:$G$2390,5,0)</f>
        <v>519.6643428058361</v>
      </c>
      <c r="H1407" s="335">
        <f>VLOOKUP(C1407,'2.- Base'!J1407:N3802,5,0)</f>
        <v>519.6643428058361</v>
      </c>
      <c r="J1407" s="335">
        <v>68.527424608403066</v>
      </c>
      <c r="K1407" s="335">
        <v>71.842921280872929</v>
      </c>
      <c r="L1407" s="441"/>
      <c r="M1407" s="451">
        <f>G1407+J1407</f>
        <v>588.19176741423917</v>
      </c>
      <c r="N1407" s="451">
        <f t="shared" si="83"/>
        <v>591.50726408670903</v>
      </c>
    </row>
    <row r="1408" spans="1:14">
      <c r="A1408" s="444">
        <v>64918</v>
      </c>
      <c r="B1408" s="52">
        <f>+'2.- Base'!B1408</f>
        <v>1403</v>
      </c>
      <c r="C1408" s="334">
        <f>+'2.- Base'!C1408</f>
        <v>64918</v>
      </c>
      <c r="D1408" s="81" t="str">
        <f>+'2.- Base'!D1408</f>
        <v>Biopsia de nervio periférico</v>
      </c>
      <c r="E1408" s="335">
        <f>+'2.- Base'!G1408</f>
        <v>18.244999095117844</v>
      </c>
      <c r="F1408" s="335">
        <f>+'2.- Base'!N1408</f>
        <v>18.244999095117844</v>
      </c>
      <c r="G1408" s="335">
        <f>VLOOKUP(C1408,'2.- Base'!$C$6:$G$2390,5,0)</f>
        <v>18.244999095117844</v>
      </c>
      <c r="H1408" s="335">
        <f>VLOOKUP(C1408,'2.- Base'!J1408:N3803,5,0)</f>
        <v>18.244999095117844</v>
      </c>
      <c r="J1408" s="335">
        <v>1.2242042079627851</v>
      </c>
      <c r="K1408" s="335">
        <v>1.2819709938330739</v>
      </c>
      <c r="L1408" s="441"/>
      <c r="M1408" s="451">
        <f>G1408+J1408</f>
        <v>19.469203303080629</v>
      </c>
      <c r="N1408" s="451">
        <f t="shared" si="83"/>
        <v>19.526970088950918</v>
      </c>
    </row>
    <row r="1409" spans="1:14">
      <c r="A1409" s="444">
        <v>65091</v>
      </c>
      <c r="B1409" s="52">
        <f>+'2.- Base'!B1409</f>
        <v>1404</v>
      </c>
      <c r="C1409" s="334">
        <f>+'2.- Base'!C1409</f>
        <v>65091</v>
      </c>
      <c r="D1409" s="81" t="str">
        <f>+'2.- Base'!D1409</f>
        <v>Evisceración de contenidos oculares; sin implante</v>
      </c>
      <c r="E1409" s="335">
        <f>+'2.- Base'!G1409</f>
        <v>221.81251610549944</v>
      </c>
      <c r="F1409" s="335">
        <f>+'2.- Base'!N1409</f>
        <v>221.81251610549944</v>
      </c>
      <c r="G1409" s="335">
        <f>VLOOKUP(C1409,'2.- Base'!$C$6:$G$2390,5,0)</f>
        <v>221.81251610549944</v>
      </c>
      <c r="H1409" s="335">
        <f>VLOOKUP(C1409,'2.- Base'!J1409:N3804,5,0)</f>
        <v>221.81251610549944</v>
      </c>
      <c r="J1409" s="335">
        <v>13.104160988509193</v>
      </c>
      <c r="K1409" s="335">
        <v>13.647685033176373</v>
      </c>
      <c r="L1409" s="441"/>
      <c r="M1409" s="451">
        <f>G1409+J1409</f>
        <v>234.91667709400863</v>
      </c>
      <c r="N1409" s="451">
        <f t="shared" si="83"/>
        <v>235.46020113867581</v>
      </c>
    </row>
    <row r="1410" spans="1:14">
      <c r="A1410" s="444">
        <v>65101</v>
      </c>
      <c r="B1410" s="52">
        <f>+'2.- Base'!B1410</f>
        <v>1405</v>
      </c>
      <c r="C1410" s="334">
        <f>+'2.- Base'!C1410</f>
        <v>65101</v>
      </c>
      <c r="D1410" s="81" t="str">
        <f>+'2.- Base'!D1410</f>
        <v>Enucleación del ojo; sin implante</v>
      </c>
      <c r="E1410" s="335">
        <f>+'2.- Base'!G1410</f>
        <v>243.01695339506173</v>
      </c>
      <c r="F1410" s="335">
        <f>+'2.- Base'!N1410</f>
        <v>243.01695339506173</v>
      </c>
      <c r="G1410" s="335">
        <f>VLOOKUP(C1410,'2.- Base'!$C$6:$G$2390,5,0)</f>
        <v>243.01695339506173</v>
      </c>
      <c r="H1410" s="335">
        <f>VLOOKUP(C1410,'2.- Base'!J1410:N3805,5,0)</f>
        <v>243.01695339506173</v>
      </c>
      <c r="J1410" s="335">
        <v>18.707229082119653</v>
      </c>
      <c r="K1410" s="335">
        <v>19.495338946887131</v>
      </c>
      <c r="L1410" s="441"/>
      <c r="M1410" s="451">
        <f>G1410+J1410</f>
        <v>261.72418247718139</v>
      </c>
      <c r="N1410" s="451">
        <f t="shared" si="83"/>
        <v>262.51229234194886</v>
      </c>
    </row>
    <row r="1411" spans="1:14" ht="25.5">
      <c r="A1411" s="444">
        <v>65110</v>
      </c>
      <c r="B1411" s="52">
        <f>+'2.- Base'!B1411</f>
        <v>1406</v>
      </c>
      <c r="C1411" s="334">
        <f>+'2.- Base'!C1411</f>
        <v>65110</v>
      </c>
      <c r="D1411" s="81" t="str">
        <f>+'2.- Base'!D1411</f>
        <v>Exenteración de la órbita (no incluye injerto cutáneo), extirpación de contenidos oculares; solamente</v>
      </c>
      <c r="E1411" s="335" t="s">
        <v>3270</v>
      </c>
      <c r="F1411" s="335">
        <f>+'2.- Base'!N1411</f>
        <v>374.15870255331083</v>
      </c>
      <c r="G1411" s="335" t="str">
        <f>E1411</f>
        <v>NC</v>
      </c>
      <c r="H1411" s="335">
        <f>VLOOKUP(C1411,'2.- Base'!J1411:N3806,5,0)</f>
        <v>374.15870255331083</v>
      </c>
      <c r="J1411" s="335" t="s">
        <v>3270</v>
      </c>
      <c r="K1411" s="335">
        <v>49.655664444386559</v>
      </c>
      <c r="L1411" s="441"/>
      <c r="M1411" s="335" t="str">
        <f>G1411</f>
        <v>NC</v>
      </c>
      <c r="N1411" s="451">
        <f t="shared" si="83"/>
        <v>423.81436699769739</v>
      </c>
    </row>
    <row r="1412" spans="1:14">
      <c r="A1412" s="444">
        <v>65175</v>
      </c>
      <c r="B1412" s="52">
        <f>+'2.- Base'!B1412</f>
        <v>1407</v>
      </c>
      <c r="C1412" s="334">
        <f>+'2.- Base'!C1412</f>
        <v>65175</v>
      </c>
      <c r="D1412" s="81" t="str">
        <f>+'2.- Base'!D1412</f>
        <v>Remoción de implante ocular</v>
      </c>
      <c r="E1412" s="335">
        <f>+'2.- Base'!G1412</f>
        <v>118.37972951739617</v>
      </c>
      <c r="F1412" s="335">
        <f>+'2.- Base'!N1412</f>
        <v>118.37972951739617</v>
      </c>
      <c r="G1412" s="335">
        <f>VLOOKUP(C1412,'2.- Base'!$C$6:$G$2390,5,0)</f>
        <v>118.37972951739617</v>
      </c>
      <c r="H1412" s="335">
        <f>VLOOKUP(C1412,'2.- Base'!J1412:N3807,5,0)</f>
        <v>118.37972951739617</v>
      </c>
      <c r="J1412" s="335">
        <v>4.970666856172528</v>
      </c>
      <c r="K1412" s="335">
        <v>5.1474996912196502</v>
      </c>
      <c r="L1412" s="441"/>
      <c r="M1412" s="451">
        <f>G1412+J1412</f>
        <v>123.3503963735687</v>
      </c>
      <c r="N1412" s="451">
        <f t="shared" si="83"/>
        <v>123.52722920861582</v>
      </c>
    </row>
    <row r="1413" spans="1:14">
      <c r="A1413" s="444">
        <v>65205</v>
      </c>
      <c r="B1413" s="52">
        <f>+'2.- Base'!B1413</f>
        <v>1408</v>
      </c>
      <c r="C1413" s="334">
        <f>+'2.- Base'!C1413</f>
        <v>65205</v>
      </c>
      <c r="D1413" s="81" t="str">
        <f>+'2.- Base'!D1413</f>
        <v>Extirpación de cuerpo extraño, ojo externo, conjuntival superficial</v>
      </c>
      <c r="E1413" s="335">
        <f>+'2.- Base'!G1413</f>
        <v>2.971999095117845</v>
      </c>
      <c r="F1413" s="335">
        <f>+'2.- Base'!N1413</f>
        <v>2.971999095117845</v>
      </c>
      <c r="G1413" s="335">
        <f>VLOOKUP(C1413,'2.- Base'!$C$6:$G$2390,5,0)</f>
        <v>2.971999095117845</v>
      </c>
      <c r="H1413" s="335">
        <f>VLOOKUP(C1413,'2.- Base'!J1413:N3808,5,0)</f>
        <v>2.971999095117845</v>
      </c>
      <c r="J1413" s="335">
        <v>1.2242042079627837</v>
      </c>
      <c r="K1413" s="335">
        <v>1.281970993833077</v>
      </c>
      <c r="L1413" s="441"/>
      <c r="M1413" s="451">
        <f>G1413+J1413</f>
        <v>4.1962033030806287</v>
      </c>
      <c r="N1413" s="451">
        <f t="shared" si="83"/>
        <v>4.253970088950922</v>
      </c>
    </row>
    <row r="1414" spans="1:14" ht="25.5">
      <c r="A1414" s="444">
        <v>65235</v>
      </c>
      <c r="B1414" s="52">
        <f>+'2.- Base'!B1414</f>
        <v>1409</v>
      </c>
      <c r="C1414" s="334">
        <f>+'2.- Base'!C1414</f>
        <v>65235</v>
      </c>
      <c r="D1414" s="81" t="str">
        <f>+'2.- Base'!D1414</f>
        <v>Extirpación de cuerpo extraño, intraocular; de la cámara anterior o cristalino</v>
      </c>
      <c r="E1414" s="335" t="s">
        <v>3270</v>
      </c>
      <c r="F1414" s="335">
        <f>+'2.- Base'!N1414</f>
        <v>207.95503700897868</v>
      </c>
      <c r="G1414" s="335" t="str">
        <f>E1414</f>
        <v>NC</v>
      </c>
      <c r="H1414" s="335">
        <f>VLOOKUP(C1414,'2.- Base'!J1414:N3809,5,0)</f>
        <v>207.95503700897868</v>
      </c>
      <c r="J1414" s="335" t="s">
        <v>3270</v>
      </c>
      <c r="K1414" s="335">
        <v>8.682993447145833</v>
      </c>
      <c r="L1414" s="441"/>
      <c r="M1414" s="335" t="str">
        <f>G1414</f>
        <v>NC</v>
      </c>
      <c r="N1414" s="451">
        <f t="shared" si="83"/>
        <v>216.63803045612451</v>
      </c>
    </row>
    <row r="1415" spans="1:14">
      <c r="A1415" s="444">
        <v>65260</v>
      </c>
      <c r="B1415" s="52">
        <f>+'2.- Base'!B1415</f>
        <v>1410</v>
      </c>
      <c r="C1415" s="334">
        <f>+'2.- Base'!C1415</f>
        <v>65260</v>
      </c>
      <c r="D1415" s="81" t="str">
        <f>+'2.- Base'!D1415</f>
        <v>Del segmento posterior, extracción magnética, ruta anterior o posterior</v>
      </c>
      <c r="E1415" s="335" t="s">
        <v>3270</v>
      </c>
      <c r="F1415" s="335">
        <f>+'2.- Base'!N1415</f>
        <v>371.34590158810317</v>
      </c>
      <c r="G1415" s="335" t="str">
        <f>E1415</f>
        <v>NC</v>
      </c>
      <c r="H1415" s="335">
        <f>VLOOKUP(C1415,'2.- Base'!J1415:N3810,5,0)</f>
        <v>371.34590158810317</v>
      </c>
      <c r="J1415" s="335" t="s">
        <v>3270</v>
      </c>
      <c r="K1415" s="335">
        <v>16.68113070716538</v>
      </c>
      <c r="L1415" s="441"/>
      <c r="M1415" s="335" t="str">
        <f>G1415</f>
        <v>NC</v>
      </c>
      <c r="N1415" s="451">
        <f t="shared" ref="N1415:N1478" si="88">H1415+K1415</f>
        <v>388.02703229526855</v>
      </c>
    </row>
    <row r="1416" spans="1:14" ht="25.5">
      <c r="A1416" s="444">
        <v>65270</v>
      </c>
      <c r="B1416" s="52">
        <f>+'2.- Base'!B1416</f>
        <v>1411</v>
      </c>
      <c r="C1416" s="334">
        <f>+'2.- Base'!C1416</f>
        <v>65270</v>
      </c>
      <c r="D1416" s="81" t="str">
        <f>+'2.- Base'!D1416</f>
        <v>Corrección de laceración; conjuntiva, con o sin laceración no perforante de esclerótica, cierre directo</v>
      </c>
      <c r="E1416" s="335">
        <f>+'2.- Base'!G1416</f>
        <v>114.80314713804712</v>
      </c>
      <c r="F1416" s="335">
        <f>+'2.- Base'!N1416</f>
        <v>114.80314713804712</v>
      </c>
      <c r="G1416" s="335">
        <f>VLOOKUP(C1416,'2.- Base'!$C$6:$G$2390,5,0)</f>
        <v>114.80314713804712</v>
      </c>
      <c r="H1416" s="335">
        <f>VLOOKUP(C1416,'2.- Base'!J1416:N3811,5,0)</f>
        <v>114.80314713804712</v>
      </c>
      <c r="J1416" s="335">
        <v>3.5364312374950373</v>
      </c>
      <c r="K1416" s="335">
        <v>3.6543197941930856</v>
      </c>
      <c r="L1416" s="441"/>
      <c r="M1416" s="451">
        <f t="shared" ref="M1416:M1429" si="89">G1416+J1416</f>
        <v>118.33957837554216</v>
      </c>
      <c r="N1416" s="451">
        <f t="shared" si="88"/>
        <v>118.45746693224021</v>
      </c>
    </row>
    <row r="1417" spans="1:14">
      <c r="A1417" s="444">
        <v>65275</v>
      </c>
      <c r="B1417" s="52">
        <f>+'2.- Base'!B1417</f>
        <v>1412</v>
      </c>
      <c r="C1417" s="334">
        <f>+'2.- Base'!C1417</f>
        <v>65275</v>
      </c>
      <c r="D1417" s="81" t="str">
        <f>+'2.- Base'!D1417</f>
        <v>Córnea, no perforante, con o sin extirpación de cuerpo extraño</v>
      </c>
      <c r="E1417" s="335">
        <f>+'2.- Base'!G1417</f>
        <v>198.19508971941642</v>
      </c>
      <c r="F1417" s="335">
        <f>+'2.- Base'!N1417</f>
        <v>198.19508971941642</v>
      </c>
      <c r="G1417" s="335">
        <f>VLOOKUP(C1417,'2.- Base'!$C$6:$G$2390,5,0)</f>
        <v>198.19508971941642</v>
      </c>
      <c r="H1417" s="335">
        <f>VLOOKUP(C1417,'2.- Base'!J1417:N3812,5,0)</f>
        <v>198.19508971941642</v>
      </c>
      <c r="J1417" s="335">
        <v>4.7498174639936508</v>
      </c>
      <c r="K1417" s="335">
        <v>4.9128746773938303</v>
      </c>
      <c r="L1417" s="441"/>
      <c r="M1417" s="451">
        <f t="shared" si="89"/>
        <v>202.94490718341007</v>
      </c>
      <c r="N1417" s="451">
        <f t="shared" si="88"/>
        <v>203.10796439681025</v>
      </c>
    </row>
    <row r="1418" spans="1:14">
      <c r="A1418" s="444">
        <v>65290</v>
      </c>
      <c r="B1418" s="52">
        <f>+'2.- Base'!B1418</f>
        <v>1413</v>
      </c>
      <c r="C1418" s="334">
        <f>+'2.- Base'!C1418</f>
        <v>65290</v>
      </c>
      <c r="D1418" s="81" t="str">
        <f>+'2.- Base'!D1418</f>
        <v>Corrección de herida, músculo extraocular, tendón y/o cápsula de Tenon</v>
      </c>
      <c r="E1418" s="335">
        <f>+'2.- Base'!G1418</f>
        <v>199.03152700897868</v>
      </c>
      <c r="F1418" s="335">
        <f>+'2.- Base'!N1418</f>
        <v>199.03152700897868</v>
      </c>
      <c r="G1418" s="335">
        <f>VLOOKUP(C1418,'2.- Base'!$C$6:$G$2390,5,0)</f>
        <v>199.03152700897868</v>
      </c>
      <c r="H1418" s="335">
        <f>VLOOKUP(C1418,'2.- Base'!J1418:N3813,5,0)</f>
        <v>199.03152700897868</v>
      </c>
      <c r="J1418" s="335">
        <v>8.8421165055394511</v>
      </c>
      <c r="K1418" s="335">
        <v>9.1682309323397817</v>
      </c>
      <c r="L1418" s="441"/>
      <c r="M1418" s="451">
        <f t="shared" si="89"/>
        <v>207.87364351451814</v>
      </c>
      <c r="N1418" s="451">
        <f t="shared" si="88"/>
        <v>208.19975794131847</v>
      </c>
    </row>
    <row r="1419" spans="1:14" ht="25.5">
      <c r="A1419" s="444">
        <v>65400</v>
      </c>
      <c r="B1419" s="52">
        <f>+'2.- Base'!B1419</f>
        <v>1414</v>
      </c>
      <c r="C1419" s="334">
        <f>+'2.- Base'!C1419</f>
        <v>65400</v>
      </c>
      <c r="D1419" s="81" t="str">
        <f>+'2.- Base'!D1419</f>
        <v>Excisión de lesión, córnea (queratectomía, lamelar, parcial), excepto pterigion</v>
      </c>
      <c r="E1419" s="335">
        <f>+'2.- Base'!G1419</f>
        <v>198.75271457912459</v>
      </c>
      <c r="F1419" s="335">
        <f>+'2.- Base'!N1419</f>
        <v>198.75271457912459</v>
      </c>
      <c r="G1419" s="335">
        <f>VLOOKUP(C1419,'2.- Base'!$C$6:$G$2390,5,0)</f>
        <v>198.75271457912459</v>
      </c>
      <c r="H1419" s="335">
        <f>VLOOKUP(C1419,'2.- Base'!J1419:N3814,5,0)</f>
        <v>198.75271457912459</v>
      </c>
      <c r="J1419" s="335">
        <v>7.4780168250242127</v>
      </c>
      <c r="K1419" s="335">
        <v>7.7497788473577884</v>
      </c>
      <c r="L1419" s="441"/>
      <c r="M1419" s="451">
        <f t="shared" si="89"/>
        <v>206.2307314041488</v>
      </c>
      <c r="N1419" s="451">
        <f t="shared" si="88"/>
        <v>206.50249342648237</v>
      </c>
    </row>
    <row r="1420" spans="1:14">
      <c r="A1420" s="444">
        <v>65410</v>
      </c>
      <c r="B1420" s="52">
        <f>+'2.- Base'!B1420</f>
        <v>1415</v>
      </c>
      <c r="C1420" s="334">
        <f>+'2.- Base'!C1420</f>
        <v>65410</v>
      </c>
      <c r="D1420" s="81" t="str">
        <f>+'2.- Base'!D1420</f>
        <v>Biopsia de córnea</v>
      </c>
      <c r="E1420" s="335">
        <f>+'2.- Base'!G1420</f>
        <v>18.276288552188554</v>
      </c>
      <c r="F1420" s="335">
        <f>+'2.- Base'!N1420</f>
        <v>18.276288552188554</v>
      </c>
      <c r="G1420" s="335">
        <f>VLOOKUP(C1420,'2.- Base'!$C$6:$G$2390,5,0)</f>
        <v>18.276288552188554</v>
      </c>
      <c r="H1420" s="335">
        <f>VLOOKUP(C1420,'2.- Base'!J1420:N3815,5,0)</f>
        <v>18.276288552188554</v>
      </c>
      <c r="J1420" s="335">
        <v>16.953724551455871</v>
      </c>
      <c r="K1420" s="335">
        <v>17.548830692569446</v>
      </c>
      <c r="L1420" s="441"/>
      <c r="M1420" s="451">
        <f t="shared" si="89"/>
        <v>35.230013103644424</v>
      </c>
      <c r="N1420" s="451">
        <f t="shared" si="88"/>
        <v>35.825119244758</v>
      </c>
    </row>
    <row r="1421" spans="1:14">
      <c r="A1421" s="444">
        <v>65420</v>
      </c>
      <c r="B1421" s="52">
        <f>+'2.- Base'!B1421</f>
        <v>1416</v>
      </c>
      <c r="C1421" s="334">
        <f>+'2.- Base'!C1421</f>
        <v>65420</v>
      </c>
      <c r="D1421" s="81" t="str">
        <f>+'2.- Base'!D1421</f>
        <v>Excisión o transposición de pterigion; sin injerto</v>
      </c>
      <c r="E1421" s="335">
        <f>+'2.- Base'!G1421</f>
        <v>3.9132475168350167</v>
      </c>
      <c r="F1421" s="335">
        <f>+'2.- Base'!N1421</f>
        <v>3.9132475168350167</v>
      </c>
      <c r="G1421" s="335">
        <f>VLOOKUP(C1421,'2.- Base'!$C$6:$G$2390,5,0)</f>
        <v>3.9132475168350167</v>
      </c>
      <c r="H1421" s="335">
        <f>VLOOKUP(C1421,'2.- Base'!J1421:N3816,5,0)</f>
        <v>3.9132475168350167</v>
      </c>
      <c r="J1421" s="335">
        <v>34.146752483164988</v>
      </c>
      <c r="K1421" s="335">
        <v>34.146752483164988</v>
      </c>
      <c r="L1421" s="441"/>
      <c r="M1421" s="451">
        <f t="shared" si="89"/>
        <v>38.06</v>
      </c>
      <c r="N1421" s="451">
        <f t="shared" si="88"/>
        <v>38.06</v>
      </c>
    </row>
    <row r="1422" spans="1:14">
      <c r="A1422" s="444">
        <v>65430</v>
      </c>
      <c r="B1422" s="52">
        <f>+'2.- Base'!B1422</f>
        <v>1417</v>
      </c>
      <c r="C1422" s="334">
        <f>+'2.- Base'!C1422</f>
        <v>65430</v>
      </c>
      <c r="D1422" s="81" t="str">
        <f>+'2.- Base'!D1422</f>
        <v>Raspado de córnea, diagnóstico, para frotis y/o cultivo</v>
      </c>
      <c r="E1422" s="335">
        <f>+'2.- Base'!G1422</f>
        <v>2.971999095117845</v>
      </c>
      <c r="F1422" s="335">
        <f>+'2.- Base'!N1422</f>
        <v>2.971999095117845</v>
      </c>
      <c r="G1422" s="335">
        <f>VLOOKUP(C1422,'2.- Base'!$C$6:$G$2390,5,0)</f>
        <v>2.971999095117845</v>
      </c>
      <c r="H1422" s="335">
        <f>VLOOKUP(C1422,'2.- Base'!J1422:N3817,5,0)</f>
        <v>2.971999095117845</v>
      </c>
      <c r="J1422" s="335">
        <v>1.5436856885405219</v>
      </c>
      <c r="K1422" s="335">
        <v>1.6014524744108134</v>
      </c>
      <c r="L1422" s="441"/>
      <c r="M1422" s="451">
        <f t="shared" si="89"/>
        <v>4.5156847836583669</v>
      </c>
      <c r="N1422" s="451">
        <f t="shared" si="88"/>
        <v>4.5734515695286584</v>
      </c>
    </row>
    <row r="1423" spans="1:14" ht="25.5">
      <c r="A1423" s="444">
        <v>65435</v>
      </c>
      <c r="B1423" s="52">
        <f>+'2.- Base'!B1423</f>
        <v>1418</v>
      </c>
      <c r="C1423" s="334">
        <f>+'2.- Base'!C1423</f>
        <v>65435</v>
      </c>
      <c r="D1423" s="81" t="str">
        <f>+'2.- Base'!D1423</f>
        <v>Extirpación de epitelio de córnea; con o sin quimiocauterización (abrasión, legrado)</v>
      </c>
      <c r="E1423" s="335">
        <f>+'2.- Base'!G1423</f>
        <v>197.91627728956232</v>
      </c>
      <c r="F1423" s="335">
        <f>+'2.- Base'!N1423</f>
        <v>197.91627728956232</v>
      </c>
      <c r="G1423" s="335">
        <f>VLOOKUP(C1423,'2.- Base'!$C$6:$G$2390,5,0)</f>
        <v>197.91627728956232</v>
      </c>
      <c r="H1423" s="335">
        <f>VLOOKUP(C1423,'2.- Base'!J1423:N3818,5,0)</f>
        <v>197.91627728956232</v>
      </c>
      <c r="J1423" s="335">
        <v>3.3857177834784409</v>
      </c>
      <c r="K1423" s="335">
        <v>3.4944225924118655</v>
      </c>
      <c r="L1423" s="441"/>
      <c r="M1423" s="451">
        <f t="shared" si="89"/>
        <v>201.30199507304076</v>
      </c>
      <c r="N1423" s="451">
        <f t="shared" si="88"/>
        <v>201.41069988197418</v>
      </c>
    </row>
    <row r="1424" spans="1:14" ht="25.5">
      <c r="A1424" s="444">
        <v>65450</v>
      </c>
      <c r="B1424" s="52">
        <f>+'2.- Base'!B1424</f>
        <v>1419</v>
      </c>
      <c r="C1424" s="334">
        <f>+'2.- Base'!C1424</f>
        <v>65450</v>
      </c>
      <c r="D1424" s="81" t="str">
        <f>+'2.- Base'!D1424</f>
        <v>Destrucción de lesión de córnea mediante crioterapia, fotocoagulación o termocauterización</v>
      </c>
      <c r="E1424" s="335">
        <f>+'2.- Base'!G1424</f>
        <v>201.66714593434347</v>
      </c>
      <c r="F1424" s="335">
        <f>+'2.- Base'!N1424</f>
        <v>201.66714593434347</v>
      </c>
      <c r="G1424" s="335">
        <f>VLOOKUP(C1424,'2.- Base'!$C$6:$G$2390,5,0)</f>
        <v>201.66714593434347</v>
      </c>
      <c r="H1424" s="335">
        <f>VLOOKUP(C1424,'2.- Base'!J1424:N3819,5,0)</f>
        <v>201.66714593434347</v>
      </c>
      <c r="J1424" s="335">
        <v>4.9731916371019054</v>
      </c>
      <c r="K1424" s="335">
        <v>5.0818964460353584</v>
      </c>
      <c r="L1424" s="441"/>
      <c r="M1424" s="451">
        <f t="shared" si="89"/>
        <v>206.64033757144537</v>
      </c>
      <c r="N1424" s="451">
        <f t="shared" si="88"/>
        <v>206.74904238037882</v>
      </c>
    </row>
    <row r="1425" spans="1:14">
      <c r="A1425" s="444">
        <v>65771</v>
      </c>
      <c r="B1425" s="52">
        <f>+'2.- Base'!B1425</f>
        <v>1420</v>
      </c>
      <c r="C1425" s="334">
        <f>+'2.- Base'!C1425</f>
        <v>65771</v>
      </c>
      <c r="D1425" s="81" t="str">
        <f>+'2.- Base'!D1425</f>
        <v>Queratotomía radial</v>
      </c>
      <c r="E1425" s="335">
        <f>+'2.- Base'!G1425</f>
        <v>199.03152700897868</v>
      </c>
      <c r="F1425" s="335">
        <f>+'2.- Base'!N1425</f>
        <v>199.03152700897868</v>
      </c>
      <c r="G1425" s="335">
        <f>VLOOKUP(C1425,'2.- Base'!$C$6:$G$2390,5,0)</f>
        <v>199.03152700897868</v>
      </c>
      <c r="H1425" s="335">
        <f>VLOOKUP(C1425,'2.- Base'!J1425:N3820,5,0)</f>
        <v>199.03152700897868</v>
      </c>
      <c r="J1425" s="335">
        <v>7.6241670612648704</v>
      </c>
      <c r="K1425" s="335">
        <v>7.7872242746650215</v>
      </c>
      <c r="L1425" s="441"/>
      <c r="M1425" s="451">
        <f t="shared" si="89"/>
        <v>206.65569407024356</v>
      </c>
      <c r="N1425" s="451">
        <f t="shared" si="88"/>
        <v>206.81875128364371</v>
      </c>
    </row>
    <row r="1426" spans="1:14" ht="25.5">
      <c r="A1426" s="444">
        <v>65800</v>
      </c>
      <c r="B1426" s="52">
        <f>+'2.- Base'!B1426</f>
        <v>1421</v>
      </c>
      <c r="C1426" s="334">
        <f>+'2.- Base'!C1426</f>
        <v>65800</v>
      </c>
      <c r="D1426" s="81" t="str">
        <f>+'2.- Base'!D1426</f>
        <v>Paracentesis de cámara anterior del ojo (procedimiento separado); con aspiración diagnóstica de humor acuoso</v>
      </c>
      <c r="E1426" s="335">
        <f>+'2.- Base'!G1426</f>
        <v>49.841719276094274</v>
      </c>
      <c r="F1426" s="335">
        <f>+'2.- Base'!N1426</f>
        <v>49.841719276094274</v>
      </c>
      <c r="G1426" s="335">
        <f>VLOOKUP(C1426,'2.- Base'!$C$6:$G$2390,5,0)</f>
        <v>49.841719276094274</v>
      </c>
      <c r="H1426" s="335">
        <f>VLOOKUP(C1426,'2.- Base'!J1426:N3821,5,0)</f>
        <v>49.841719276094274</v>
      </c>
      <c r="J1426" s="335">
        <v>16.559963427809031</v>
      </c>
      <c r="K1426" s="335">
        <v>16.772857437100178</v>
      </c>
      <c r="L1426" s="441"/>
      <c r="M1426" s="451">
        <f t="shared" si="89"/>
        <v>66.401682703903305</v>
      </c>
      <c r="N1426" s="451">
        <f t="shared" si="88"/>
        <v>66.614576713194452</v>
      </c>
    </row>
    <row r="1427" spans="1:14">
      <c r="A1427" s="444">
        <v>65820</v>
      </c>
      <c r="B1427" s="52">
        <f>+'2.- Base'!B1427</f>
        <v>1422</v>
      </c>
      <c r="C1427" s="334">
        <f>+'2.- Base'!C1427</f>
        <v>65820</v>
      </c>
      <c r="D1427" s="81" t="str">
        <f>+'2.- Base'!D1427</f>
        <v>Goniotomía</v>
      </c>
      <c r="E1427" s="335">
        <f>+'2.- Base'!G1427</f>
        <v>49.946017466329963</v>
      </c>
      <c r="F1427" s="335">
        <f>+'2.- Base'!N1427</f>
        <v>49.946017466329963</v>
      </c>
      <c r="G1427" s="335">
        <f>VLOOKUP(C1427,'2.- Base'!$C$6:$G$2390,5,0)</f>
        <v>49.946017466329963</v>
      </c>
      <c r="H1427" s="335">
        <f>VLOOKUP(C1427,'2.- Base'!J1427:N3822,5,0)</f>
        <v>49.946017466329963</v>
      </c>
      <c r="J1427" s="335">
        <v>67.822474022110725</v>
      </c>
      <c r="K1427" s="335">
        <v>69.099838077857569</v>
      </c>
      <c r="L1427" s="441"/>
      <c r="M1427" s="451">
        <f t="shared" si="89"/>
        <v>117.76849148844069</v>
      </c>
      <c r="N1427" s="451">
        <f t="shared" si="88"/>
        <v>119.04585554418753</v>
      </c>
    </row>
    <row r="1428" spans="1:14">
      <c r="A1428" s="444">
        <v>65850</v>
      </c>
      <c r="B1428" s="52">
        <f>+'2.- Base'!B1428</f>
        <v>1423</v>
      </c>
      <c r="C1428" s="334">
        <f>+'2.- Base'!C1428</f>
        <v>65850</v>
      </c>
      <c r="D1428" s="81" t="str">
        <f>+'2.- Base'!D1428</f>
        <v>Trabeculotomía ab externo</v>
      </c>
      <c r="E1428" s="335">
        <f>+'2.- Base'!G1428</f>
        <v>49.904298190235686</v>
      </c>
      <c r="F1428" s="335">
        <f>+'2.- Base'!N1428</f>
        <v>49.904298190235686</v>
      </c>
      <c r="G1428" s="335">
        <f>VLOOKUP(C1428,'2.- Base'!$C$6:$G$2390,5,0)</f>
        <v>49.904298190235686</v>
      </c>
      <c r="H1428" s="335">
        <f>VLOOKUP(C1428,'2.- Base'!J1428:N3823,5,0)</f>
        <v>49.904298190235686</v>
      </c>
      <c r="J1428" s="335">
        <v>47.317469784390035</v>
      </c>
      <c r="K1428" s="335">
        <v>48.169045821554612</v>
      </c>
      <c r="L1428" s="441"/>
      <c r="M1428" s="451">
        <f t="shared" si="89"/>
        <v>97.22176797462572</v>
      </c>
      <c r="N1428" s="451">
        <f t="shared" si="88"/>
        <v>98.073344011790297</v>
      </c>
    </row>
    <row r="1429" spans="1:14">
      <c r="A1429" s="444">
        <v>65855</v>
      </c>
      <c r="B1429" s="52">
        <f>+'2.- Base'!B1429</f>
        <v>1424</v>
      </c>
      <c r="C1429" s="334">
        <f>+'2.- Base'!C1429</f>
        <v>65855</v>
      </c>
      <c r="D1429" s="81" t="str">
        <f>+'2.- Base'!D1429</f>
        <v>Trabeculoplastía por láser</v>
      </c>
      <c r="E1429" s="335">
        <f>+'2.- Base'!G1429</f>
        <v>49.925157828282828</v>
      </c>
      <c r="F1429" s="335">
        <f>+'2.- Base'!N1429</f>
        <v>49.925157828282828</v>
      </c>
      <c r="G1429" s="335">
        <f>VLOOKUP(C1429,'2.- Base'!$C$6:$G$2390,5,0)</f>
        <v>49.925157828282828</v>
      </c>
      <c r="H1429" s="335">
        <f>VLOOKUP(C1429,'2.- Base'!J1429:N3824,5,0)</f>
        <v>49.925157828282828</v>
      </c>
      <c r="J1429" s="335">
        <v>57.569971903250369</v>
      </c>
      <c r="K1429" s="335">
        <v>58.634441949706108</v>
      </c>
      <c r="L1429" s="441"/>
      <c r="M1429" s="451">
        <f t="shared" si="89"/>
        <v>107.4951297315332</v>
      </c>
      <c r="N1429" s="451">
        <f t="shared" si="88"/>
        <v>108.55959977798894</v>
      </c>
    </row>
    <row r="1430" spans="1:14" ht="25.5">
      <c r="A1430" s="444">
        <v>65860</v>
      </c>
      <c r="B1430" s="52">
        <f>+'2.- Base'!B1430</f>
        <v>1425</v>
      </c>
      <c r="C1430" s="334">
        <f>+'2.- Base'!C1430</f>
        <v>65860</v>
      </c>
      <c r="D1430" s="81" t="str">
        <f>+'2.- Base'!D1430</f>
        <v>Sección de adherencias del segmento anterior, técnica de láser (procedimiento separado)</v>
      </c>
      <c r="E1430" s="335" t="s">
        <v>3270</v>
      </c>
      <c r="F1430" s="335">
        <f>+'2.- Base'!N1430</f>
        <v>189.84458971941635</v>
      </c>
      <c r="G1430" s="335" t="str">
        <f>E1430</f>
        <v>NC</v>
      </c>
      <c r="H1430" s="335">
        <f>VLOOKUP(C1430,'2.- Base'!J1430:N3825,5,0)</f>
        <v>189.84458971941635</v>
      </c>
      <c r="J1430" s="335" t="s">
        <v>3270</v>
      </c>
      <c r="K1430" s="335">
        <v>4.6839248171360452</v>
      </c>
      <c r="L1430" s="441"/>
      <c r="M1430" s="335" t="str">
        <f>G1430</f>
        <v>NC</v>
      </c>
      <c r="N1430" s="451">
        <f t="shared" si="88"/>
        <v>194.52851453655239</v>
      </c>
    </row>
    <row r="1431" spans="1:14" ht="38.25">
      <c r="A1431" s="444">
        <v>65865</v>
      </c>
      <c r="B1431" s="52">
        <f>+'2.- Base'!B1431</f>
        <v>1426</v>
      </c>
      <c r="C1431" s="334">
        <f>+'2.- Base'!C1431</f>
        <v>65865</v>
      </c>
      <c r="D1431" s="81" t="str">
        <f>+'2.- Base'!D1431</f>
        <v>Sección de adherencias del segmento anterior del ojo, técnica incisional (con o sin inyección  de aire o líquido) (procedimiento separado); goniosinequias</v>
      </c>
      <c r="E1431" s="335" t="s">
        <v>3270</v>
      </c>
      <c r="F1431" s="335">
        <f>+'2.- Base'!N1431</f>
        <v>190.68102700897862</v>
      </c>
      <c r="G1431" s="335" t="str">
        <f>E1431</f>
        <v>NC</v>
      </c>
      <c r="H1431" s="335">
        <f>VLOOKUP(C1431,'2.- Base'!J1431:N3826,5,0)</f>
        <v>190.68102700897862</v>
      </c>
      <c r="J1431" s="335" t="s">
        <v>3270</v>
      </c>
      <c r="K1431" s="335">
        <v>8.682993447145833</v>
      </c>
      <c r="L1431" s="441"/>
      <c r="M1431" s="335" t="str">
        <f>G1431</f>
        <v>NC</v>
      </c>
      <c r="N1431" s="451">
        <f t="shared" si="88"/>
        <v>199.36402045612445</v>
      </c>
    </row>
    <row r="1432" spans="1:14">
      <c r="A1432" s="444">
        <v>66130</v>
      </c>
      <c r="B1432" s="52">
        <f>+'2.- Base'!B1432</f>
        <v>1427</v>
      </c>
      <c r="C1432" s="334">
        <f>+'2.- Base'!C1432</f>
        <v>66130</v>
      </c>
      <c r="D1432" s="81" t="str">
        <f>+'2.- Base'!D1432</f>
        <v>Excisión  de lesión, esclerótica</v>
      </c>
      <c r="E1432" s="335">
        <f>+'2.- Base'!G1432</f>
        <v>198.19508971941642</v>
      </c>
      <c r="F1432" s="335">
        <f>+'2.- Base'!N1432</f>
        <v>198.19508971941642</v>
      </c>
      <c r="G1432" s="335">
        <f>VLOOKUP(C1432,'2.- Base'!$C$6:$G$2390,5,0)</f>
        <v>198.19508971941642</v>
      </c>
      <c r="H1432" s="335">
        <f>VLOOKUP(C1432,'2.- Base'!J1432:N3827,5,0)</f>
        <v>198.19508971941642</v>
      </c>
      <c r="J1432" s="335">
        <v>4.1408427418563747</v>
      </c>
      <c r="K1432" s="335">
        <v>4.222371348556436</v>
      </c>
      <c r="L1432" s="441"/>
      <c r="M1432" s="451">
        <f t="shared" ref="M1432:M1441" si="90">G1432+J1432</f>
        <v>202.33593246127279</v>
      </c>
      <c r="N1432" s="451">
        <f t="shared" si="88"/>
        <v>202.41746106797285</v>
      </c>
    </row>
    <row r="1433" spans="1:14">
      <c r="A1433" s="444">
        <v>66170</v>
      </c>
      <c r="B1433" s="52">
        <f>+'2.- Base'!B1433</f>
        <v>1428</v>
      </c>
      <c r="C1433" s="334">
        <f>+'2.- Base'!C1433</f>
        <v>66170</v>
      </c>
      <c r="D1433" s="81" t="str">
        <f>+'2.- Base'!D1433</f>
        <v>Trabeculectomía</v>
      </c>
      <c r="E1433" s="335">
        <f>+'2.- Base'!G1433</f>
        <v>198.47390214927051</v>
      </c>
      <c r="F1433" s="335">
        <f>+'2.- Base'!N1433</f>
        <v>198.47390214927051</v>
      </c>
      <c r="G1433" s="335">
        <f>VLOOKUP(C1433,'2.- Base'!$C$6:$G$2390,5,0)</f>
        <v>198.47390214927051</v>
      </c>
      <c r="H1433" s="335">
        <f>VLOOKUP(C1433,'2.- Base'!J1433:N3828,5,0)</f>
        <v>198.47390214927051</v>
      </c>
      <c r="J1433" s="335">
        <v>5.3019508483258733</v>
      </c>
      <c r="K1433" s="335">
        <v>5.4106556572592979</v>
      </c>
      <c r="L1433" s="441"/>
      <c r="M1433" s="451">
        <f t="shared" si="90"/>
        <v>203.77585299759639</v>
      </c>
      <c r="N1433" s="451">
        <f t="shared" si="88"/>
        <v>203.88455780652981</v>
      </c>
    </row>
    <row r="1434" spans="1:14" ht="25.5">
      <c r="A1434" s="444">
        <v>66180</v>
      </c>
      <c r="B1434" s="52">
        <f>+'2.- Base'!B1434</f>
        <v>1429</v>
      </c>
      <c r="C1434" s="334">
        <f>+'2.- Base'!C1434</f>
        <v>66180</v>
      </c>
      <c r="D1434" s="81" t="str">
        <f>+'2.- Base'!D1434</f>
        <v>Derivación de humor acuoso a un reservorio extraocular (p. Ej. Molteno, Schocket, DenverKrupin)</v>
      </c>
      <c r="E1434" s="335">
        <f>+'2.- Base'!G1434</f>
        <v>202.64298943883279</v>
      </c>
      <c r="F1434" s="335">
        <f>+'2.- Base'!N1434</f>
        <v>202.64298943883279</v>
      </c>
      <c r="G1434" s="335">
        <f>VLOOKUP(C1434,'2.- Base'!$C$6:$G$2390,5,0)</f>
        <v>202.64298943883279</v>
      </c>
      <c r="H1434" s="335">
        <f>VLOOKUP(C1434,'2.- Base'!J1434:N3829,5,0)</f>
        <v>202.64298943883279</v>
      </c>
      <c r="J1434" s="335">
        <v>12.202366658581752</v>
      </c>
      <c r="K1434" s="335">
        <v>12.745890703248932</v>
      </c>
      <c r="L1434" s="441"/>
      <c r="M1434" s="451">
        <f t="shared" si="90"/>
        <v>214.84535609741454</v>
      </c>
      <c r="N1434" s="451">
        <f t="shared" si="88"/>
        <v>215.38888014208172</v>
      </c>
    </row>
    <row r="1435" spans="1:14">
      <c r="A1435" s="444">
        <v>66220</v>
      </c>
      <c r="B1435" s="52">
        <f>+'2.- Base'!B1435</f>
        <v>1430</v>
      </c>
      <c r="C1435" s="334">
        <f>+'2.- Base'!C1435</f>
        <v>66220</v>
      </c>
      <c r="D1435" s="81" t="str">
        <f>+'2.- Base'!D1435</f>
        <v>Corrección de estafiloma escleral; sin injerto</v>
      </c>
      <c r="E1435" s="335">
        <f>+'2.- Base'!G1435</f>
        <v>198.75271457912459</v>
      </c>
      <c r="F1435" s="335">
        <f>+'2.- Base'!N1435</f>
        <v>198.75271457912459</v>
      </c>
      <c r="G1435" s="335">
        <f>VLOOKUP(C1435,'2.- Base'!$C$6:$G$2390,5,0)</f>
        <v>198.75271457912459</v>
      </c>
      <c r="H1435" s="335">
        <f>VLOOKUP(C1435,'2.- Base'!J1435:N3830,5,0)</f>
        <v>198.75271457912459</v>
      </c>
      <c r="J1435" s="335">
        <v>8.7675860394839162</v>
      </c>
      <c r="K1435" s="335">
        <v>9.148052870750945</v>
      </c>
      <c r="L1435" s="441"/>
      <c r="M1435" s="451">
        <f t="shared" si="90"/>
        <v>207.5203006186085</v>
      </c>
      <c r="N1435" s="451">
        <f t="shared" si="88"/>
        <v>207.90076744987553</v>
      </c>
    </row>
    <row r="1436" spans="1:14" ht="25.5">
      <c r="A1436" s="444">
        <v>66500</v>
      </c>
      <c r="B1436" s="52">
        <f>+'2.- Base'!B1436</f>
        <v>1431</v>
      </c>
      <c r="C1436" s="334">
        <f>+'2.- Base'!C1436</f>
        <v>66500</v>
      </c>
      <c r="D1436" s="81" t="str">
        <f>+'2.- Base'!D1436</f>
        <v>Iridotomía mediante incisión con instrumento cortante (procedimiento separado); excepto transfixión</v>
      </c>
      <c r="E1436" s="335">
        <f>+'2.- Base'!G1436</f>
        <v>198.19508971941642</v>
      </c>
      <c r="F1436" s="335">
        <f>+'2.- Base'!N1436</f>
        <v>198.19508971941642</v>
      </c>
      <c r="G1436" s="335">
        <f>VLOOKUP(C1436,'2.- Base'!$C$6:$G$2390,5,0)</f>
        <v>198.19508971941642</v>
      </c>
      <c r="H1436" s="335">
        <f>VLOOKUP(C1436,'2.- Base'!J1436:N3831,5,0)</f>
        <v>198.19508971941642</v>
      </c>
      <c r="J1436" s="335">
        <v>4.1408427418563747</v>
      </c>
      <c r="K1436" s="335">
        <v>4.222371348556436</v>
      </c>
      <c r="L1436" s="441"/>
      <c r="M1436" s="451">
        <f t="shared" si="90"/>
        <v>202.33593246127279</v>
      </c>
      <c r="N1436" s="451">
        <f t="shared" si="88"/>
        <v>202.41746106797285</v>
      </c>
    </row>
    <row r="1437" spans="1:14">
      <c r="A1437" s="444">
        <v>66600</v>
      </c>
      <c r="B1437" s="52">
        <f>+'2.- Base'!B1437</f>
        <v>1432</v>
      </c>
      <c r="C1437" s="334">
        <f>+'2.- Base'!C1437</f>
        <v>66600</v>
      </c>
      <c r="D1437" s="81" t="str">
        <f>+'2.- Base'!D1437</f>
        <v>Iridectomía</v>
      </c>
      <c r="E1437" s="335">
        <f>+'2.- Base'!G1437</f>
        <v>198.19508971941642</v>
      </c>
      <c r="F1437" s="335">
        <f>+'2.- Base'!N1437</f>
        <v>198.19508971941642</v>
      </c>
      <c r="G1437" s="335">
        <f>VLOOKUP(C1437,'2.- Base'!$C$6:$G$2390,5,0)</f>
        <v>198.19508971941642</v>
      </c>
      <c r="H1437" s="335">
        <f>VLOOKUP(C1437,'2.- Base'!J1437:N3832,5,0)</f>
        <v>198.19508971941642</v>
      </c>
      <c r="J1437" s="335">
        <v>4.1408427418563747</v>
      </c>
      <c r="K1437" s="335">
        <v>4.222371348556436</v>
      </c>
      <c r="L1437" s="441"/>
      <c r="M1437" s="451">
        <f t="shared" si="90"/>
        <v>202.33593246127279</v>
      </c>
      <c r="N1437" s="451">
        <f t="shared" si="88"/>
        <v>202.41746106797285</v>
      </c>
    </row>
    <row r="1438" spans="1:14">
      <c r="A1438" s="444">
        <v>66680</v>
      </c>
      <c r="B1438" s="52">
        <f>+'2.- Base'!B1438</f>
        <v>1433</v>
      </c>
      <c r="C1438" s="334">
        <f>+'2.- Base'!C1438</f>
        <v>66680</v>
      </c>
      <c r="D1438" s="81" t="str">
        <f>+'2.- Base'!D1438</f>
        <v>Corrección del iris, cuerpo ciliar (como para iridodiálisis)</v>
      </c>
      <c r="E1438" s="335">
        <f>+'2.- Base'!G1438</f>
        <v>199.03152700897868</v>
      </c>
      <c r="F1438" s="335">
        <f>+'2.- Base'!N1438</f>
        <v>199.03152700897868</v>
      </c>
      <c r="G1438" s="335">
        <f>VLOOKUP(C1438,'2.- Base'!$C$6:$G$2390,5,0)</f>
        <v>199.03152700897868</v>
      </c>
      <c r="H1438" s="335">
        <f>VLOOKUP(C1438,'2.- Base'!J1438:N3833,5,0)</f>
        <v>199.03152700897868</v>
      </c>
      <c r="J1438" s="335">
        <v>7.6241670612648704</v>
      </c>
      <c r="K1438" s="335">
        <v>7.7872242746650215</v>
      </c>
      <c r="L1438" s="441"/>
      <c r="M1438" s="451">
        <f t="shared" si="90"/>
        <v>206.65569407024356</v>
      </c>
      <c r="N1438" s="451">
        <f t="shared" si="88"/>
        <v>206.81875128364371</v>
      </c>
    </row>
    <row r="1439" spans="1:14">
      <c r="A1439" s="444">
        <v>66700</v>
      </c>
      <c r="B1439" s="52">
        <f>+'2.- Base'!B1439</f>
        <v>1434</v>
      </c>
      <c r="C1439" s="334">
        <f>+'2.- Base'!C1439</f>
        <v>66700</v>
      </c>
      <c r="D1439" s="81" t="str">
        <f>+'2.- Base'!D1439</f>
        <v>Destrucción del cuerpo ciliar; diatermia</v>
      </c>
      <c r="E1439" s="335">
        <f>+'2.- Base'!G1439</f>
        <v>202.08536457912459</v>
      </c>
      <c r="F1439" s="335">
        <f>+'2.- Base'!N1439</f>
        <v>202.08536457912459</v>
      </c>
      <c r="G1439" s="335">
        <f>VLOOKUP(C1439,'2.- Base'!$C$6:$G$2390,5,0)</f>
        <v>202.08536457912459</v>
      </c>
      <c r="H1439" s="335">
        <f>VLOOKUP(C1439,'2.- Base'!J1439:N3834,5,0)</f>
        <v>202.08536457912459</v>
      </c>
      <c r="J1439" s="335">
        <v>6.4630589547953718</v>
      </c>
      <c r="K1439" s="335">
        <v>6.5989399659621881</v>
      </c>
      <c r="L1439" s="441"/>
      <c r="M1439" s="451">
        <f t="shared" si="90"/>
        <v>208.54842353391996</v>
      </c>
      <c r="N1439" s="451">
        <f t="shared" si="88"/>
        <v>208.68430454508677</v>
      </c>
    </row>
    <row r="1440" spans="1:14">
      <c r="A1440" s="444">
        <v>66761</v>
      </c>
      <c r="B1440" s="52">
        <f>+'2.- Base'!B1440</f>
        <v>1435</v>
      </c>
      <c r="C1440" s="334">
        <f>+'2.- Base'!C1440</f>
        <v>66761</v>
      </c>
      <c r="D1440" s="81" t="str">
        <f>+'2.- Base'!D1440</f>
        <v>Iridotomía/Iridectomía por cirugía láser</v>
      </c>
      <c r="E1440" s="335">
        <f>+'2.- Base'!G1440</f>
        <v>198.19508971941642</v>
      </c>
      <c r="F1440" s="335">
        <f>+'2.- Base'!N1440</f>
        <v>198.19508971941642</v>
      </c>
      <c r="G1440" s="335">
        <f>VLOOKUP(C1440,'2.- Base'!$C$6:$G$2390,5,0)</f>
        <v>198.19508971941642</v>
      </c>
      <c r="H1440" s="335">
        <f>VLOOKUP(C1440,'2.- Base'!J1440:N3835,5,0)</f>
        <v>198.19508971941642</v>
      </c>
      <c r="J1440" s="335">
        <v>4.1408427418563747</v>
      </c>
      <c r="K1440" s="335">
        <v>4.222371348556436</v>
      </c>
      <c r="L1440" s="441"/>
      <c r="M1440" s="451">
        <f t="shared" si="90"/>
        <v>202.33593246127279</v>
      </c>
      <c r="N1440" s="451">
        <f t="shared" si="88"/>
        <v>202.41746106797285</v>
      </c>
    </row>
    <row r="1441" spans="1:14" ht="25.5">
      <c r="A1441" s="444">
        <v>66770</v>
      </c>
      <c r="B1441" s="52">
        <f>+'2.- Base'!B1441</f>
        <v>1436</v>
      </c>
      <c r="C1441" s="334">
        <f>+'2.- Base'!C1441</f>
        <v>66770</v>
      </c>
      <c r="D1441" s="81" t="str">
        <f>+'2.- Base'!D1441</f>
        <v>Destrucción de quiste o de lesiones del iris o cuerpo ciliar (procedimiento no escisional)</v>
      </c>
      <c r="E1441" s="335">
        <f>+'2.- Base'!G1441</f>
        <v>201.94595836419754</v>
      </c>
      <c r="F1441" s="335">
        <f>+'2.- Base'!N1441</f>
        <v>201.94595836419754</v>
      </c>
      <c r="G1441" s="335">
        <f>VLOOKUP(C1441,'2.- Base'!$C$6:$G$2390,5,0)</f>
        <v>201.94595836419754</v>
      </c>
      <c r="H1441" s="335">
        <f>VLOOKUP(C1441,'2.- Base'!J1441:N3836,5,0)</f>
        <v>201.94595836419754</v>
      </c>
      <c r="J1441" s="335">
        <v>5.882504901560651</v>
      </c>
      <c r="K1441" s="335">
        <v>6.0047978116107572</v>
      </c>
      <c r="L1441" s="441"/>
      <c r="M1441" s="451">
        <f t="shared" si="90"/>
        <v>207.82846326575819</v>
      </c>
      <c r="N1441" s="451">
        <f t="shared" si="88"/>
        <v>207.95075617580829</v>
      </c>
    </row>
    <row r="1442" spans="1:14">
      <c r="A1442" s="444">
        <v>66821</v>
      </c>
      <c r="B1442" s="52">
        <f>+'2.- Base'!B1442</f>
        <v>1437</v>
      </c>
      <c r="C1442" s="334">
        <f>+'2.- Base'!C1442</f>
        <v>66821</v>
      </c>
      <c r="D1442" s="81" t="str">
        <f>+'2.- Base'!D1442</f>
        <v>Cirugía láser para escisión de catarata</v>
      </c>
      <c r="E1442" s="335" t="s">
        <v>3270</v>
      </c>
      <c r="F1442" s="335">
        <f>+'2.- Base'!N1442</f>
        <v>193.45605214927045</v>
      </c>
      <c r="G1442" s="335" t="str">
        <f t="shared" ref="G1442:G1450" si="91">E1442</f>
        <v>NC</v>
      </c>
      <c r="H1442" s="335">
        <f>VLOOKUP(C1442,'2.- Base'!J1442:N3837,5,0)</f>
        <v>193.45605214927045</v>
      </c>
      <c r="J1442" s="335" t="s">
        <v>3270</v>
      </c>
      <c r="K1442" s="335">
        <v>7.1412632495257924</v>
      </c>
      <c r="L1442" s="441"/>
      <c r="M1442" s="335" t="str">
        <f t="shared" ref="M1442:M1450" si="92">G1442</f>
        <v>NC</v>
      </c>
      <c r="N1442" s="451">
        <f t="shared" si="88"/>
        <v>200.59731539879624</v>
      </c>
    </row>
    <row r="1443" spans="1:14" ht="25.5">
      <c r="A1443" s="444">
        <v>66830</v>
      </c>
      <c r="B1443" s="52">
        <f>+'2.- Base'!B1443</f>
        <v>1438</v>
      </c>
      <c r="C1443" s="334">
        <f>+'2.- Base'!C1443</f>
        <v>66830</v>
      </c>
      <c r="D1443" s="81" t="str">
        <f>+'2.- Base'!D1443</f>
        <v>Extirpación de catarata membranosa secundaria (opacidad capsular posterior y /o hialoide anterior)</v>
      </c>
      <c r="E1443" s="335" t="s">
        <v>3270</v>
      </c>
      <c r="F1443" s="335">
        <f>+'2.- Base'!N1443</f>
        <v>193.45605214927045</v>
      </c>
      <c r="G1443" s="335" t="str">
        <f t="shared" si="91"/>
        <v>NC</v>
      </c>
      <c r="H1443" s="335">
        <f>VLOOKUP(C1443,'2.- Base'!J1443:N3838,5,0)</f>
        <v>193.45605214927045</v>
      </c>
      <c r="J1443" s="335" t="s">
        <v>3270</v>
      </c>
      <c r="K1443" s="335">
        <v>7.1412632495257924</v>
      </c>
      <c r="L1443" s="441"/>
      <c r="M1443" s="335" t="str">
        <f t="shared" si="92"/>
        <v>NC</v>
      </c>
      <c r="N1443" s="451">
        <f t="shared" si="88"/>
        <v>200.59731539879624</v>
      </c>
    </row>
    <row r="1444" spans="1:14">
      <c r="A1444" s="444">
        <v>66833</v>
      </c>
      <c r="B1444" s="52">
        <f>+'2.- Base'!B1444</f>
        <v>1439</v>
      </c>
      <c r="C1444" s="334">
        <f>+'2.- Base'!C1444</f>
        <v>66833</v>
      </c>
      <c r="D1444" s="81" t="str">
        <f>+'2.- Base'!D1444</f>
        <v>Extracción extracapsular con implante de lente intraocular</v>
      </c>
      <c r="E1444" s="335" t="s">
        <v>3270</v>
      </c>
      <c r="F1444" s="335">
        <f>+'2.- Base'!N1444</f>
        <v>193.45605214927045</v>
      </c>
      <c r="G1444" s="335" t="str">
        <f t="shared" si="91"/>
        <v>NC</v>
      </c>
      <c r="H1444" s="335">
        <f>VLOOKUP(C1444,'2.- Base'!J1444:N3839,5,0)</f>
        <v>193.45605214927045</v>
      </c>
      <c r="J1444" s="335" t="s">
        <v>3270</v>
      </c>
      <c r="K1444" s="335">
        <v>7.1412632495257924</v>
      </c>
      <c r="L1444" s="441"/>
      <c r="M1444" s="335" t="str">
        <f t="shared" si="92"/>
        <v>NC</v>
      </c>
      <c r="N1444" s="451">
        <f t="shared" si="88"/>
        <v>200.59731539879624</v>
      </c>
    </row>
    <row r="1445" spans="1:14">
      <c r="A1445" s="444">
        <v>66850</v>
      </c>
      <c r="B1445" s="52">
        <f>+'2.- Base'!B1445</f>
        <v>1440</v>
      </c>
      <c r="C1445" s="334">
        <f>+'2.- Base'!C1445</f>
        <v>66850</v>
      </c>
      <c r="D1445" s="81" t="str">
        <f>+'2.- Base'!D1445</f>
        <v>Facofragmentación (mecánica o ultrasonido), con aspiración</v>
      </c>
      <c r="E1445" s="335" t="s">
        <v>3270</v>
      </c>
      <c r="F1445" s="335">
        <f>+'2.- Base'!N1445</f>
        <v>193.45605214927045</v>
      </c>
      <c r="G1445" s="335" t="str">
        <f t="shared" si="91"/>
        <v>NC</v>
      </c>
      <c r="H1445" s="335">
        <f>VLOOKUP(C1445,'2.- Base'!J1445:N3840,5,0)</f>
        <v>193.45605214927045</v>
      </c>
      <c r="J1445" s="335" t="s">
        <v>3270</v>
      </c>
      <c r="K1445" s="335">
        <v>7.1412632495257924</v>
      </c>
      <c r="L1445" s="441"/>
      <c r="M1445" s="335" t="str">
        <f t="shared" si="92"/>
        <v>NC</v>
      </c>
      <c r="N1445" s="451">
        <f t="shared" si="88"/>
        <v>200.59731539879624</v>
      </c>
    </row>
    <row r="1446" spans="1:14">
      <c r="A1446" s="444">
        <v>66982</v>
      </c>
      <c r="B1446" s="52">
        <f>+'2.- Base'!B1446</f>
        <v>1441</v>
      </c>
      <c r="C1446" s="334">
        <f>+'2.- Base'!C1446</f>
        <v>66982</v>
      </c>
      <c r="D1446" s="81" t="str">
        <f>+'2.- Base'!D1446</f>
        <v>Extracción de catarata extracapsular con implante de lente intraocular</v>
      </c>
      <c r="E1446" s="335" t="s">
        <v>3270</v>
      </c>
      <c r="F1446" s="335">
        <f>+'2.- Base'!N1446</f>
        <v>193.45605214927045</v>
      </c>
      <c r="G1446" s="335" t="str">
        <f t="shared" si="91"/>
        <v>NC</v>
      </c>
      <c r="H1446" s="335">
        <f>VLOOKUP(C1446,'2.- Base'!J1446:N3841,5,0)</f>
        <v>193.45605214927045</v>
      </c>
      <c r="J1446" s="335" t="s">
        <v>3270</v>
      </c>
      <c r="K1446" s="335">
        <v>7.1412632495257924</v>
      </c>
      <c r="L1446" s="441"/>
      <c r="M1446" s="335" t="str">
        <f t="shared" si="92"/>
        <v>NC</v>
      </c>
      <c r="N1446" s="451">
        <f t="shared" si="88"/>
        <v>200.59731539879624</v>
      </c>
    </row>
    <row r="1447" spans="1:14" ht="25.5">
      <c r="A1447" s="444">
        <v>66985</v>
      </c>
      <c r="B1447" s="52">
        <f>+'2.- Base'!B1447</f>
        <v>1442</v>
      </c>
      <c r="C1447" s="334">
        <f>+'2.- Base'!C1447</f>
        <v>66985</v>
      </c>
      <c r="D1447" s="81" t="str">
        <f>+'2.- Base'!D1447</f>
        <v>Inserción de lente intraocular (implante secundario), no asociada con extirpación concurrente de catarata</v>
      </c>
      <c r="E1447" s="335" t="s">
        <v>3270</v>
      </c>
      <c r="F1447" s="335">
        <f>+'2.- Base'!N1447</f>
        <v>193.17723971941635</v>
      </c>
      <c r="G1447" s="335" t="str">
        <f t="shared" si="91"/>
        <v>NC</v>
      </c>
      <c r="H1447" s="335">
        <f>VLOOKUP(C1447,'2.- Base'!J1447:N3842,5,0)</f>
        <v>193.17723971941635</v>
      </c>
      <c r="J1447" s="335" t="s">
        <v>3270</v>
      </c>
      <c r="K1447" s="335">
        <v>5.5271614839259087</v>
      </c>
      <c r="L1447" s="441"/>
      <c r="M1447" s="335" t="str">
        <f t="shared" si="92"/>
        <v>NC</v>
      </c>
      <c r="N1447" s="451">
        <f t="shared" si="88"/>
        <v>198.70440120334226</v>
      </c>
    </row>
    <row r="1448" spans="1:14">
      <c r="A1448" s="444">
        <v>66986</v>
      </c>
      <c r="B1448" s="52">
        <f>+'2.- Base'!B1448</f>
        <v>1443</v>
      </c>
      <c r="C1448" s="334">
        <f>+'2.- Base'!C1448</f>
        <v>66986</v>
      </c>
      <c r="D1448" s="81" t="str">
        <f>+'2.- Base'!D1448</f>
        <v>Intercambio de lente intraocular</v>
      </c>
      <c r="E1448" s="335" t="s">
        <v>3270</v>
      </c>
      <c r="F1448" s="335">
        <f>+'2.- Base'!N1448</f>
        <v>193.3166459343434</v>
      </c>
      <c r="G1448" s="335" t="str">
        <f t="shared" si="91"/>
        <v>NC</v>
      </c>
      <c r="H1448" s="335">
        <f>VLOOKUP(C1448,'2.- Base'!J1448:N3843,5,0)</f>
        <v>193.3166459343434</v>
      </c>
      <c r="J1448" s="335" t="s">
        <v>3270</v>
      </c>
      <c r="K1448" s="335">
        <v>6.3342123667258363</v>
      </c>
      <c r="L1448" s="441"/>
      <c r="M1448" s="335" t="str">
        <f t="shared" si="92"/>
        <v>NC</v>
      </c>
      <c r="N1448" s="451">
        <f t="shared" si="88"/>
        <v>199.65085830106923</v>
      </c>
    </row>
    <row r="1449" spans="1:14">
      <c r="A1449" s="444">
        <v>67005</v>
      </c>
      <c r="B1449" s="52">
        <f>+'2.- Base'!B1449</f>
        <v>1444</v>
      </c>
      <c r="C1449" s="334">
        <f>+'2.- Base'!C1449</f>
        <v>67005</v>
      </c>
      <c r="D1449" s="81" t="str">
        <f>+'2.- Base'!D1449</f>
        <v>Vitrectomía anterior</v>
      </c>
      <c r="E1449" s="335" t="s">
        <v>3270</v>
      </c>
      <c r="F1449" s="335">
        <f>+'2.- Base'!N1449</f>
        <v>190.68102700897862</v>
      </c>
      <c r="G1449" s="335" t="str">
        <f t="shared" si="91"/>
        <v>NC</v>
      </c>
      <c r="H1449" s="335">
        <f>VLOOKUP(C1449,'2.- Base'!J1449:N3844,5,0)</f>
        <v>190.68102700897862</v>
      </c>
      <c r="J1449" s="335" t="s">
        <v>3270</v>
      </c>
      <c r="K1449" s="335">
        <v>10.36946678072556</v>
      </c>
      <c r="L1449" s="441"/>
      <c r="M1449" s="335" t="str">
        <f t="shared" si="92"/>
        <v>NC</v>
      </c>
      <c r="N1449" s="451">
        <f t="shared" si="88"/>
        <v>201.05049378970418</v>
      </c>
    </row>
    <row r="1450" spans="1:14" ht="25.5">
      <c r="A1450" s="444">
        <v>67015</v>
      </c>
      <c r="B1450" s="52">
        <f>+'2.- Base'!B1450</f>
        <v>1445</v>
      </c>
      <c r="C1450" s="334">
        <f>+'2.- Base'!C1450</f>
        <v>67015</v>
      </c>
      <c r="D1450" s="81" t="str">
        <f>+'2.- Base'!D1450</f>
        <v>Aspiración de vítreo fluido subretinal o coroidal, vía pars plana (esclerotomía posterior)</v>
      </c>
      <c r="E1450" s="335" t="s">
        <v>3270</v>
      </c>
      <c r="F1450" s="335">
        <f>+'2.- Base'!N1450</f>
        <v>193.3166459343434</v>
      </c>
      <c r="G1450" s="335" t="str">
        <f t="shared" si="91"/>
        <v>NC</v>
      </c>
      <c r="H1450" s="335">
        <f>VLOOKUP(C1450,'2.- Base'!J1450:N3845,5,0)</f>
        <v>193.3166459343434</v>
      </c>
      <c r="J1450" s="335" t="s">
        <v>3270</v>
      </c>
      <c r="K1450" s="335">
        <v>6.3342123667258363</v>
      </c>
      <c r="L1450" s="441"/>
      <c r="M1450" s="335" t="str">
        <f t="shared" si="92"/>
        <v>NC</v>
      </c>
      <c r="N1450" s="451">
        <f t="shared" si="88"/>
        <v>199.65085830106923</v>
      </c>
    </row>
    <row r="1451" spans="1:14">
      <c r="A1451" s="444">
        <v>67028</v>
      </c>
      <c r="B1451" s="52">
        <f>+'2.- Base'!B1451</f>
        <v>1446</v>
      </c>
      <c r="C1451" s="334">
        <f>+'2.- Base'!C1451</f>
        <v>67028</v>
      </c>
      <c r="D1451" s="81" t="str">
        <f>+'2.- Base'!D1451</f>
        <v>Inyección intravítrea de agente farmacológico (procedimiento separado)</v>
      </c>
      <c r="E1451" s="335">
        <f>+'2.- Base'!G1451</f>
        <v>3.7562872895622892</v>
      </c>
      <c r="F1451" s="335">
        <f>+'2.- Base'!N1451</f>
        <v>3.7562872895622892</v>
      </c>
      <c r="G1451" s="335">
        <f>VLOOKUP(C1451,'2.- Base'!$C$6:$G$2390,5,0)</f>
        <v>3.7562872895622892</v>
      </c>
      <c r="H1451" s="335">
        <f>VLOOKUP(C1451,'2.- Base'!J1451:N3846,5,0)</f>
        <v>3.7562872895622892</v>
      </c>
      <c r="J1451" s="335">
        <v>35.313712710437713</v>
      </c>
      <c r="K1451" s="335">
        <v>35.313712710437713</v>
      </c>
      <c r="L1451" s="441"/>
      <c r="M1451" s="451">
        <f>G1451+J1451</f>
        <v>39.07</v>
      </c>
      <c r="N1451" s="451">
        <f t="shared" si="88"/>
        <v>39.07</v>
      </c>
    </row>
    <row r="1452" spans="1:14" ht="25.5">
      <c r="A1452" s="444">
        <v>67031</v>
      </c>
      <c r="B1452" s="52">
        <f>+'2.- Base'!B1452</f>
        <v>1447</v>
      </c>
      <c r="C1452" s="334">
        <f>+'2.- Base'!C1452</f>
        <v>67031</v>
      </c>
      <c r="D1452" s="81" t="str">
        <f>+'2.- Base'!D1452</f>
        <v>Eliminación de filamentos, membranas, opacidades, láminas o adhesiones vitreas mediante cirugía laser (en uno o más sesiones)</v>
      </c>
      <c r="E1452" s="335" t="s">
        <v>3270</v>
      </c>
      <c r="F1452" s="335">
        <f>+'2.- Base'!N1452</f>
        <v>189.84458971941635</v>
      </c>
      <c r="G1452" s="335" t="str">
        <f t="shared" ref="G1452:G1460" si="93">E1452</f>
        <v>NC</v>
      </c>
      <c r="H1452" s="335">
        <f>VLOOKUP(C1452,'2.- Base'!J1452:N3847,5,0)</f>
        <v>189.84458971941635</v>
      </c>
      <c r="J1452" s="335" t="s">
        <v>3270</v>
      </c>
      <c r="K1452" s="335">
        <v>5.5271614839259087</v>
      </c>
      <c r="L1452" s="441"/>
      <c r="M1452" s="335" t="str">
        <f t="shared" ref="M1452:M1460" si="94">G1452</f>
        <v>NC</v>
      </c>
      <c r="N1452" s="451">
        <f t="shared" si="88"/>
        <v>195.37175120334226</v>
      </c>
    </row>
    <row r="1453" spans="1:14">
      <c r="A1453" s="444">
        <v>67036</v>
      </c>
      <c r="B1453" s="52">
        <f>+'2.- Base'!B1453</f>
        <v>1448</v>
      </c>
      <c r="C1453" s="334">
        <f>+'2.- Base'!C1453</f>
        <v>67036</v>
      </c>
      <c r="D1453" s="81" t="str">
        <f>+'2.- Base'!D1453</f>
        <v>Vitrectomía, mecánica, vía pars plana</v>
      </c>
      <c r="E1453" s="335" t="s">
        <v>3270</v>
      </c>
      <c r="F1453" s="335">
        <f>+'2.- Base'!N1453</f>
        <v>190.68102700897862</v>
      </c>
      <c r="G1453" s="335" t="str">
        <f t="shared" si="93"/>
        <v>NC</v>
      </c>
      <c r="H1453" s="335">
        <f>VLOOKUP(C1453,'2.- Base'!J1453:N3848,5,0)</f>
        <v>190.68102700897862</v>
      </c>
      <c r="J1453" s="335" t="s">
        <v>3270</v>
      </c>
      <c r="K1453" s="335">
        <v>10.36946678072556</v>
      </c>
      <c r="L1453" s="441"/>
      <c r="M1453" s="335" t="str">
        <f t="shared" si="94"/>
        <v>NC</v>
      </c>
      <c r="N1453" s="451">
        <f t="shared" si="88"/>
        <v>201.05049378970418</v>
      </c>
    </row>
    <row r="1454" spans="1:14" ht="25.5">
      <c r="A1454" s="444">
        <v>67039</v>
      </c>
      <c r="B1454" s="52">
        <f>+'2.- Base'!B1454</f>
        <v>1449</v>
      </c>
      <c r="C1454" s="334">
        <f>+'2.- Base'!C1454</f>
        <v>67039</v>
      </c>
      <c r="D1454" s="81" t="str">
        <f>+'2.- Base'!D1454</f>
        <v>Vitrectomía mecánica con fotocoagulación endolaser focálizada, vía pars plana</v>
      </c>
      <c r="E1454" s="335" t="s">
        <v>3270</v>
      </c>
      <c r="F1454" s="335">
        <f>+'2.- Base'!N1454</f>
        <v>190.68102700897862</v>
      </c>
      <c r="G1454" s="335" t="str">
        <f t="shared" si="93"/>
        <v>NC</v>
      </c>
      <c r="H1454" s="335">
        <f>VLOOKUP(C1454,'2.- Base'!J1454:N3849,5,0)</f>
        <v>190.68102700897862</v>
      </c>
      <c r="J1454" s="335" t="s">
        <v>3270</v>
      </c>
      <c r="K1454" s="335">
        <v>10.36946678072556</v>
      </c>
      <c r="L1454" s="441"/>
      <c r="M1454" s="335" t="str">
        <f t="shared" si="94"/>
        <v>NC</v>
      </c>
      <c r="N1454" s="451">
        <f t="shared" si="88"/>
        <v>201.05049378970418</v>
      </c>
    </row>
    <row r="1455" spans="1:14">
      <c r="A1455" s="444">
        <v>67080</v>
      </c>
      <c r="B1455" s="52">
        <f>+'2.- Base'!B1455</f>
        <v>1450</v>
      </c>
      <c r="C1455" s="334">
        <f>+'2.- Base'!C1455</f>
        <v>67080</v>
      </c>
      <c r="D1455" s="81" t="str">
        <f>+'2.- Base'!D1455</f>
        <v xml:space="preserve">Corrección de desprendimiento de retina, con crioterapia </v>
      </c>
      <c r="E1455" s="335" t="s">
        <v>3270</v>
      </c>
      <c r="F1455" s="335">
        <f>+'2.- Base'!N1455</f>
        <v>190.68102700897862</v>
      </c>
      <c r="G1455" s="335" t="str">
        <f t="shared" si="93"/>
        <v>NC</v>
      </c>
      <c r="H1455" s="335">
        <f>VLOOKUP(C1455,'2.- Base'!J1455:N3850,5,0)</f>
        <v>190.68102700897862</v>
      </c>
      <c r="J1455" s="335" t="s">
        <v>3270</v>
      </c>
      <c r="K1455" s="335">
        <v>10.36946678072556</v>
      </c>
      <c r="L1455" s="441"/>
      <c r="M1455" s="335" t="str">
        <f t="shared" si="94"/>
        <v>NC</v>
      </c>
      <c r="N1455" s="451">
        <f t="shared" si="88"/>
        <v>201.05049378970418</v>
      </c>
    </row>
    <row r="1456" spans="1:14" ht="25.5">
      <c r="A1456" s="444">
        <v>67082</v>
      </c>
      <c r="B1456" s="52">
        <f>+'2.- Base'!B1456</f>
        <v>1451</v>
      </c>
      <c r="C1456" s="334">
        <f>+'2.- Base'!C1456</f>
        <v>67082</v>
      </c>
      <c r="D1456" s="81" t="str">
        <f>+'2.- Base'!D1456</f>
        <v>Correción de desprendimiento de retina con vitrectomía pars plana, sutura de explante de silicona y crioterapia o endolaser</v>
      </c>
      <c r="E1456" s="335" t="s">
        <v>3270</v>
      </c>
      <c r="F1456" s="335">
        <f>+'2.- Base'!N1456</f>
        <v>190.68102700897862</v>
      </c>
      <c r="G1456" s="335" t="str">
        <f t="shared" si="93"/>
        <v>NC</v>
      </c>
      <c r="H1456" s="335">
        <f>VLOOKUP(C1456,'2.- Base'!J1456:N3851,5,0)</f>
        <v>190.68102700897862</v>
      </c>
      <c r="J1456" s="335" t="s">
        <v>3270</v>
      </c>
      <c r="K1456" s="335">
        <v>10.36946678072556</v>
      </c>
      <c r="L1456" s="441"/>
      <c r="M1456" s="335" t="str">
        <f t="shared" si="94"/>
        <v>NC</v>
      </c>
      <c r="N1456" s="451">
        <f t="shared" si="88"/>
        <v>201.05049378970418</v>
      </c>
    </row>
    <row r="1457" spans="1:14" ht="38.25">
      <c r="A1457" s="444">
        <v>67141</v>
      </c>
      <c r="B1457" s="52">
        <f>+'2.- Base'!B1457</f>
        <v>1452</v>
      </c>
      <c r="C1457" s="334">
        <f>+'2.- Base'!C1457</f>
        <v>67141</v>
      </c>
      <c r="D1457" s="81" t="str">
        <f>+'2.- Base'!D1457</f>
        <v>Profilaxis de desprendimiento de retina (P. ej. ruptura retiniana, degeneración lattice) usando crioterapia o diatermia, sin drenaje, en una o más sesiones</v>
      </c>
      <c r="E1457" s="335" t="s">
        <v>3270</v>
      </c>
      <c r="F1457" s="335">
        <f>+'2.- Base'!N1457</f>
        <v>98.075687008978662</v>
      </c>
      <c r="G1457" s="335" t="str">
        <f t="shared" si="93"/>
        <v>NC</v>
      </c>
      <c r="H1457" s="335">
        <f>VLOOKUP(C1457,'2.- Base'!J1457:N3852,5,0)</f>
        <v>98.075687008978662</v>
      </c>
      <c r="J1457" s="335" t="s">
        <v>3270</v>
      </c>
      <c r="K1457" s="335">
        <v>10.369466780725531</v>
      </c>
      <c r="L1457" s="441"/>
      <c r="M1457" s="335" t="str">
        <f t="shared" si="94"/>
        <v>NC</v>
      </c>
      <c r="N1457" s="451">
        <f t="shared" si="88"/>
        <v>108.44515378970419</v>
      </c>
    </row>
    <row r="1458" spans="1:14" ht="25.5">
      <c r="A1458" s="444">
        <v>67208</v>
      </c>
      <c r="B1458" s="52">
        <f>+'2.- Base'!B1458</f>
        <v>1453</v>
      </c>
      <c r="C1458" s="334">
        <f>+'2.- Base'!C1458</f>
        <v>67208</v>
      </c>
      <c r="D1458" s="81" t="str">
        <f>+'2.- Base'!D1458</f>
        <v>Destrucción de lesión localizada de la retina (p. Ej.  tumores), una o más sesiones; crioterapia o láser</v>
      </c>
      <c r="E1458" s="335" t="s">
        <v>3270</v>
      </c>
      <c r="F1458" s="335">
        <f>+'2.- Base'!N1458</f>
        <v>193.45605214927045</v>
      </c>
      <c r="G1458" s="335" t="str">
        <f t="shared" si="93"/>
        <v>NC</v>
      </c>
      <c r="H1458" s="335">
        <f>VLOOKUP(C1458,'2.- Base'!J1458:N3853,5,0)</f>
        <v>193.45605214927045</v>
      </c>
      <c r="J1458" s="335" t="s">
        <v>3270</v>
      </c>
      <c r="K1458" s="335">
        <v>7.1412632495257924</v>
      </c>
      <c r="L1458" s="441"/>
      <c r="M1458" s="335" t="str">
        <f t="shared" si="94"/>
        <v>NC</v>
      </c>
      <c r="N1458" s="451">
        <f t="shared" si="88"/>
        <v>200.59731539879624</v>
      </c>
    </row>
    <row r="1459" spans="1:14" ht="25.5">
      <c r="A1459" s="444">
        <v>67220</v>
      </c>
      <c r="B1459" s="52">
        <f>+'2.- Base'!B1459</f>
        <v>1454</v>
      </c>
      <c r="C1459" s="334">
        <f>+'2.- Base'!C1459</f>
        <v>67220</v>
      </c>
      <c r="D1459" s="81" t="str">
        <f>+'2.- Base'!D1459</f>
        <v>Destrucción de lesión localizada de coroides (p. ej. Neovascularización coroidal), una o más sesiones, fotocoagulación láser</v>
      </c>
      <c r="E1459" s="335" t="s">
        <v>3270</v>
      </c>
      <c r="F1459" s="335">
        <f>+'2.- Base'!N1459</f>
        <v>193.45605214927045</v>
      </c>
      <c r="G1459" s="335" t="str">
        <f t="shared" si="93"/>
        <v>NC</v>
      </c>
      <c r="H1459" s="335">
        <f>VLOOKUP(C1459,'2.- Base'!J1459:N3854,5,0)</f>
        <v>193.45605214927045</v>
      </c>
      <c r="J1459" s="335" t="s">
        <v>3270</v>
      </c>
      <c r="K1459" s="335">
        <v>7.1412632495257924</v>
      </c>
      <c r="L1459" s="441"/>
      <c r="M1459" s="335" t="str">
        <f t="shared" si="94"/>
        <v>NC</v>
      </c>
      <c r="N1459" s="451">
        <f t="shared" si="88"/>
        <v>200.59731539879624</v>
      </c>
    </row>
    <row r="1460" spans="1:14" ht="25.5">
      <c r="A1460" s="444">
        <v>67227</v>
      </c>
      <c r="B1460" s="52">
        <f>+'2.- Base'!B1460</f>
        <v>1455</v>
      </c>
      <c r="C1460" s="334">
        <f>+'2.- Base'!C1460</f>
        <v>67227</v>
      </c>
      <c r="D1460" s="81" t="str">
        <f>+'2.- Base'!D1460</f>
        <v>Destrucción de retinopatía extensa o progresiva (p. Ej. Retinopatía diabética), uno o más sesiones; crioterapia, diatermia o láser</v>
      </c>
      <c r="E1460" s="335" t="s">
        <v>3270</v>
      </c>
      <c r="F1460" s="335">
        <f>+'2.- Base'!N1460</f>
        <v>193.45605214927045</v>
      </c>
      <c r="G1460" s="335" t="str">
        <f t="shared" si="93"/>
        <v>NC</v>
      </c>
      <c r="H1460" s="335">
        <f>VLOOKUP(C1460,'2.- Base'!J1460:N3855,5,0)</f>
        <v>193.45605214927045</v>
      </c>
      <c r="J1460" s="335" t="s">
        <v>3270</v>
      </c>
      <c r="K1460" s="335">
        <v>7.1412632495257924</v>
      </c>
      <c r="L1460" s="441"/>
      <c r="M1460" s="335" t="str">
        <f t="shared" si="94"/>
        <v>NC</v>
      </c>
      <c r="N1460" s="451">
        <f t="shared" si="88"/>
        <v>200.59731539879624</v>
      </c>
    </row>
    <row r="1461" spans="1:14" ht="25.5">
      <c r="A1461" s="444">
        <v>67311</v>
      </c>
      <c r="B1461" s="52">
        <f>+'2.- Base'!B1461</f>
        <v>1456</v>
      </c>
      <c r="C1461" s="334">
        <f>+'2.- Base'!C1461</f>
        <v>67311</v>
      </c>
      <c r="D1461" s="81" t="str">
        <f>+'2.- Base'!D1461</f>
        <v>Cirugía para estrabismo, procedimiento de recesión o resección; un músculo horizontal</v>
      </c>
      <c r="E1461" s="335">
        <f>+'2.- Base'!G1461</f>
        <v>337.04336665544338</v>
      </c>
      <c r="F1461" s="335">
        <f>+'2.- Base'!N1461</f>
        <v>337.04336665544338</v>
      </c>
      <c r="G1461" s="335">
        <f>VLOOKUP(C1461,'2.- Base'!$C$6:$G$2390,5,0)</f>
        <v>337.04336665544338</v>
      </c>
      <c r="H1461" s="335">
        <f>VLOOKUP(C1461,'2.- Base'!J1461:N3856,5,0)</f>
        <v>337.04336665544338</v>
      </c>
      <c r="J1461" s="335">
        <v>8.8421165055394795</v>
      </c>
      <c r="K1461" s="335">
        <v>9.1682309323398385</v>
      </c>
      <c r="L1461" s="441"/>
      <c r="M1461" s="451">
        <f>G1461+J1461</f>
        <v>345.88548316098286</v>
      </c>
      <c r="N1461" s="451">
        <f t="shared" si="88"/>
        <v>346.21159758778322</v>
      </c>
    </row>
    <row r="1462" spans="1:14">
      <c r="A1462" s="444">
        <v>67345</v>
      </c>
      <c r="B1462" s="52">
        <f>+'2.- Base'!B1462</f>
        <v>1457</v>
      </c>
      <c r="C1462" s="334">
        <f>+'2.- Base'!C1462</f>
        <v>67345</v>
      </c>
      <c r="D1462" s="81" t="str">
        <f>+'2.- Base'!D1462</f>
        <v>Quimiodenervación de músculo extraocular</v>
      </c>
      <c r="E1462" s="335">
        <f>+'2.- Base'!G1462</f>
        <v>114.80314713804712</v>
      </c>
      <c r="F1462" s="335">
        <f>+'2.- Base'!N1462</f>
        <v>114.80314713804712</v>
      </c>
      <c r="G1462" s="335">
        <f>VLOOKUP(C1462,'2.- Base'!$C$6:$G$2390,5,0)</f>
        <v>114.80314713804712</v>
      </c>
      <c r="H1462" s="335">
        <f>VLOOKUP(C1462,'2.- Base'!J1462:N3857,5,0)</f>
        <v>114.80314713804712</v>
      </c>
      <c r="J1462" s="335">
        <v>3.5364312374950373</v>
      </c>
      <c r="K1462" s="335">
        <v>3.6543197941930856</v>
      </c>
      <c r="L1462" s="441"/>
      <c r="M1462" s="451">
        <f>G1462+J1462</f>
        <v>118.33957837554216</v>
      </c>
      <c r="N1462" s="451">
        <f t="shared" si="88"/>
        <v>118.45746693224021</v>
      </c>
    </row>
    <row r="1463" spans="1:14">
      <c r="A1463" s="444">
        <v>67350</v>
      </c>
      <c r="B1463" s="52">
        <f>+'2.- Base'!B1463</f>
        <v>1458</v>
      </c>
      <c r="C1463" s="334">
        <f>+'2.- Base'!C1463</f>
        <v>67350</v>
      </c>
      <c r="D1463" s="81" t="str">
        <f>+'2.- Base'!D1463</f>
        <v>Biopsia de músculo extraocular</v>
      </c>
      <c r="E1463" s="335">
        <f>+'2.- Base'!G1463</f>
        <v>114.13392891414139</v>
      </c>
      <c r="F1463" s="335">
        <f>+'2.- Base'!N1463</f>
        <v>114.13392891414139</v>
      </c>
      <c r="G1463" s="335">
        <f>VLOOKUP(C1463,'2.- Base'!$C$6:$G$2390,5,0)</f>
        <v>114.13392891414139</v>
      </c>
      <c r="H1463" s="335">
        <f>VLOOKUP(C1463,'2.- Base'!J1463:N3858,5,0)</f>
        <v>114.13392891414139</v>
      </c>
      <c r="J1463" s="335">
        <v>3.5364312374950373</v>
      </c>
      <c r="K1463" s="335">
        <v>3.6543197941930998</v>
      </c>
      <c r="L1463" s="441"/>
      <c r="M1463" s="451">
        <f>G1463+J1463</f>
        <v>117.67036015163643</v>
      </c>
      <c r="N1463" s="451">
        <f t="shared" si="88"/>
        <v>117.78824870833449</v>
      </c>
    </row>
    <row r="1464" spans="1:14">
      <c r="A1464" s="444">
        <v>67415</v>
      </c>
      <c r="B1464" s="52">
        <f>+'2.- Base'!B1464</f>
        <v>1459</v>
      </c>
      <c r="C1464" s="334">
        <f>+'2.- Base'!C1464</f>
        <v>67415</v>
      </c>
      <c r="D1464" s="81" t="str">
        <f>+'2.- Base'!D1464</f>
        <v>Aspiración de contenidos orbitales con aguja fina</v>
      </c>
      <c r="E1464" s="335">
        <f>+'2.- Base'!G1464</f>
        <v>114.15478855218853</v>
      </c>
      <c r="F1464" s="335">
        <f>+'2.- Base'!N1464</f>
        <v>114.15478855218853</v>
      </c>
      <c r="G1464" s="335">
        <f>VLOOKUP(C1464,'2.- Base'!$C$6:$G$2390,5,0)</f>
        <v>114.15478855218853</v>
      </c>
      <c r="H1464" s="335">
        <f>VLOOKUP(C1464,'2.- Base'!J1464:N3859,5,0)</f>
        <v>114.15478855218853</v>
      </c>
      <c r="J1464" s="335">
        <v>4.9706668561725422</v>
      </c>
      <c r="K1464" s="335">
        <v>5.1474996912196502</v>
      </c>
      <c r="L1464" s="441"/>
      <c r="M1464" s="451">
        <f>G1464+J1464</f>
        <v>119.12545540836108</v>
      </c>
      <c r="N1464" s="451">
        <f t="shared" si="88"/>
        <v>119.30228824340819</v>
      </c>
    </row>
    <row r="1465" spans="1:14" ht="25.5">
      <c r="A1465" s="444">
        <v>67500</v>
      </c>
      <c r="B1465" s="52">
        <f>+'2.- Base'!B1465</f>
        <v>1460</v>
      </c>
      <c r="C1465" s="334">
        <f>+'2.- Base'!C1465</f>
        <v>67500</v>
      </c>
      <c r="D1465" s="81" t="str">
        <f>+'2.- Base'!D1465</f>
        <v>Inyección retrobulbar; medicación (procedimiento separado, no incluye suministro de medicación)</v>
      </c>
      <c r="E1465" s="335">
        <f>+'2.- Base'!G1465</f>
        <v>114.11306927609425</v>
      </c>
      <c r="F1465" s="335">
        <f>+'2.- Base'!N1465</f>
        <v>114.11306927609425</v>
      </c>
      <c r="G1465" s="335">
        <f>VLOOKUP(C1465,'2.- Base'!$C$6:$G$2390,5,0)</f>
        <v>114.11306927609425</v>
      </c>
      <c r="H1465" s="335">
        <f>VLOOKUP(C1465,'2.- Base'!J1465:N3860,5,0)</f>
        <v>114.11306927609425</v>
      </c>
      <c r="J1465" s="335">
        <v>2.1021956188175324</v>
      </c>
      <c r="K1465" s="335">
        <v>2.1611398971665636</v>
      </c>
      <c r="L1465" s="441"/>
      <c r="M1465" s="451">
        <f>G1465+J1465</f>
        <v>116.21526489491178</v>
      </c>
      <c r="N1465" s="451">
        <f t="shared" si="88"/>
        <v>116.27420917326081</v>
      </c>
    </row>
    <row r="1466" spans="1:14">
      <c r="A1466" s="444">
        <v>67550</v>
      </c>
      <c r="B1466" s="52">
        <f>+'2.- Base'!B1466</f>
        <v>1461</v>
      </c>
      <c r="C1466" s="334">
        <f>+'2.- Base'!C1466</f>
        <v>67550</v>
      </c>
      <c r="D1466" s="81" t="str">
        <f>+'2.- Base'!D1466</f>
        <v>Implante orbitario (implante fuera del cono muscular); inserción</v>
      </c>
      <c r="E1466" s="335" t="s">
        <v>3270</v>
      </c>
      <c r="F1466" s="335">
        <f>+'2.- Base'!N1466</f>
        <v>342.79450610549941</v>
      </c>
      <c r="G1466" s="335" t="str">
        <f>E1466</f>
        <v>NC</v>
      </c>
      <c r="H1466" s="335">
        <f>VLOOKUP(C1466,'2.- Base'!J1466:N3861,5,0)</f>
        <v>342.79450610549941</v>
      </c>
      <c r="J1466" s="335" t="s">
        <v>3270</v>
      </c>
      <c r="K1466" s="335">
        <v>14.620374215392815</v>
      </c>
      <c r="L1466" s="441"/>
      <c r="M1466" s="335" t="str">
        <f>G1466</f>
        <v>NC</v>
      </c>
      <c r="N1466" s="451">
        <f t="shared" si="88"/>
        <v>357.41488032089222</v>
      </c>
    </row>
    <row r="1467" spans="1:14" ht="25.5">
      <c r="A1467" s="444">
        <v>67570</v>
      </c>
      <c r="B1467" s="52">
        <f>+'2.- Base'!B1467</f>
        <v>1462</v>
      </c>
      <c r="C1467" s="334">
        <f>+'2.- Base'!C1467</f>
        <v>67570</v>
      </c>
      <c r="D1467" s="81" t="str">
        <f>+'2.- Base'!D1467</f>
        <v>Descompresión del nervio óptico (p. Ej. Incisión o fenestración de la vaina del nervio óptico)</v>
      </c>
      <c r="E1467" s="335" t="s">
        <v>3270</v>
      </c>
      <c r="F1467" s="335">
        <f>+'2.- Base'!N1467</f>
        <v>363.99894339506164</v>
      </c>
      <c r="G1467" s="335" t="str">
        <f>E1467</f>
        <v>NC</v>
      </c>
      <c r="H1467" s="335">
        <f>VLOOKUP(C1467,'2.- Base'!J1467:N3862,5,0)</f>
        <v>363.99894339506164</v>
      </c>
      <c r="J1467" s="335" t="s">
        <v>3270</v>
      </c>
      <c r="K1467" s="335">
        <v>20.856547879902905</v>
      </c>
      <c r="L1467" s="441"/>
      <c r="M1467" s="335" t="str">
        <f>G1467</f>
        <v>NC</v>
      </c>
      <c r="N1467" s="451">
        <f t="shared" si="88"/>
        <v>384.85549127496455</v>
      </c>
    </row>
    <row r="1468" spans="1:14">
      <c r="A1468" s="444">
        <v>67700</v>
      </c>
      <c r="B1468" s="52">
        <f>+'2.- Base'!B1468</f>
        <v>1463</v>
      </c>
      <c r="C1468" s="334">
        <f>+'2.- Base'!C1468</f>
        <v>67700</v>
      </c>
      <c r="D1468" s="81" t="str">
        <f>+'2.- Base'!D1468</f>
        <v>Blefarotomía, drenaje de abceso, párpado</v>
      </c>
      <c r="E1468" s="335">
        <f>+'2.- Base'!G1468</f>
        <v>14.208499095117842</v>
      </c>
      <c r="F1468" s="335">
        <f>+'2.- Base'!N1468</f>
        <v>14.208499095117842</v>
      </c>
      <c r="G1468" s="335">
        <f>VLOOKUP(C1468,'2.- Base'!$C$6:$G$2390,5,0)</f>
        <v>14.208499095117842</v>
      </c>
      <c r="H1468" s="335">
        <f>VLOOKUP(C1468,'2.- Base'!J1468:N3863,5,0)</f>
        <v>14.208499095117842</v>
      </c>
      <c r="J1468" s="335">
        <v>17.251500904882157</v>
      </c>
      <c r="K1468" s="335">
        <v>17.251500904882157</v>
      </c>
      <c r="L1468" s="441"/>
      <c r="M1468" s="451">
        <f t="shared" ref="M1468:M1478" si="95">G1468+J1468</f>
        <v>31.46</v>
      </c>
      <c r="N1468" s="451">
        <f t="shared" si="88"/>
        <v>31.46</v>
      </c>
    </row>
    <row r="1469" spans="1:14">
      <c r="A1469" s="444">
        <v>67710</v>
      </c>
      <c r="B1469" s="52">
        <f>+'2.- Base'!B1469</f>
        <v>1464</v>
      </c>
      <c r="C1469" s="334">
        <f>+'2.- Base'!C1469</f>
        <v>67710</v>
      </c>
      <c r="D1469" s="81" t="str">
        <f>+'2.- Base'!D1469</f>
        <v>Sección de tarsorrafia</v>
      </c>
      <c r="E1469" s="335">
        <f>+'2.- Base'!G1469</f>
        <v>14.218928914141411</v>
      </c>
      <c r="F1469" s="335">
        <f>+'2.- Base'!N1469</f>
        <v>14.218928914141411</v>
      </c>
      <c r="G1469" s="335">
        <f>VLOOKUP(C1469,'2.- Base'!$C$6:$G$2390,5,0)</f>
        <v>14.218928914141411</v>
      </c>
      <c r="H1469" s="335">
        <f>VLOOKUP(C1469,'2.- Base'!J1469:N3864,5,0)</f>
        <v>14.218928914141411</v>
      </c>
      <c r="J1469" s="335">
        <v>19.761071085858585</v>
      </c>
      <c r="K1469" s="335">
        <v>19.761071085858585</v>
      </c>
      <c r="L1469" s="441"/>
      <c r="M1469" s="451">
        <f t="shared" si="95"/>
        <v>33.979999999999997</v>
      </c>
      <c r="N1469" s="451">
        <f t="shared" si="88"/>
        <v>33.979999999999997</v>
      </c>
    </row>
    <row r="1470" spans="1:14">
      <c r="A1470" s="444">
        <v>67715</v>
      </c>
      <c r="B1470" s="52">
        <f>+'2.- Base'!B1470</f>
        <v>1465</v>
      </c>
      <c r="C1470" s="334">
        <f>+'2.- Base'!C1470</f>
        <v>67715</v>
      </c>
      <c r="D1470" s="81" t="str">
        <f>+'2.- Base'!D1470</f>
        <v>Cantotomía (procedimiento separado)</v>
      </c>
      <c r="E1470" s="335">
        <f>+'2.- Base'!G1470</f>
        <v>2.971999095117845</v>
      </c>
      <c r="F1470" s="335">
        <f>+'2.- Base'!N1470</f>
        <v>2.971999095117845</v>
      </c>
      <c r="G1470" s="335">
        <f>VLOOKUP(C1470,'2.- Base'!$C$6:$G$2390,5,0)</f>
        <v>2.971999095117845</v>
      </c>
      <c r="H1470" s="335">
        <f>VLOOKUP(C1470,'2.- Base'!J1470:N3865,5,0)</f>
        <v>2.971999095117845</v>
      </c>
      <c r="J1470" s="335">
        <v>28.488000904882156</v>
      </c>
      <c r="K1470" s="335">
        <v>28.488000904882156</v>
      </c>
      <c r="L1470" s="441"/>
      <c r="M1470" s="451">
        <f t="shared" si="95"/>
        <v>31.46</v>
      </c>
      <c r="N1470" s="451">
        <f t="shared" si="88"/>
        <v>31.46</v>
      </c>
    </row>
    <row r="1471" spans="1:14">
      <c r="A1471" s="444">
        <v>67800</v>
      </c>
      <c r="B1471" s="52">
        <f>+'2.- Base'!B1471</f>
        <v>1466</v>
      </c>
      <c r="C1471" s="334">
        <f>+'2.- Base'!C1471</f>
        <v>67800</v>
      </c>
      <c r="D1471" s="81" t="str">
        <f>+'2.- Base'!D1471</f>
        <v>Excisión de chalazión; uno solo</v>
      </c>
      <c r="E1471" s="335">
        <f>+'2.- Base'!G1471</f>
        <v>14.574568644781143</v>
      </c>
      <c r="F1471" s="335">
        <f>+'2.- Base'!N1471</f>
        <v>14.574568644781143</v>
      </c>
      <c r="G1471" s="335">
        <f>VLOOKUP(C1471,'2.- Base'!$C$6:$G$2390,5,0)</f>
        <v>14.574568644781143</v>
      </c>
      <c r="H1471" s="335">
        <f>VLOOKUP(C1471,'2.- Base'!J1471:N3866,5,0)</f>
        <v>14.574568644781143</v>
      </c>
      <c r="J1471" s="335">
        <v>15.545431355218858</v>
      </c>
      <c r="K1471" s="335">
        <v>15.545431355218858</v>
      </c>
      <c r="L1471" s="441"/>
      <c r="M1471" s="451">
        <f t="shared" si="95"/>
        <v>30.12</v>
      </c>
      <c r="N1471" s="451">
        <f t="shared" si="88"/>
        <v>30.12</v>
      </c>
    </row>
    <row r="1472" spans="1:14" ht="25.5">
      <c r="A1472" s="444">
        <v>67820</v>
      </c>
      <c r="B1472" s="52">
        <f>+'2.- Base'!B1472</f>
        <v>1467</v>
      </c>
      <c r="C1472" s="334">
        <f>+'2.- Base'!C1472</f>
        <v>67820</v>
      </c>
      <c r="D1472" s="81" t="str">
        <f>+'2.- Base'!D1472</f>
        <v>Epilación con pinzas (P. ej. Mediante electrocirugía, crioterapia, cirugía láser)</v>
      </c>
      <c r="E1472" s="335">
        <f>+'2.- Base'!G1472</f>
        <v>3.0241481902356901</v>
      </c>
      <c r="F1472" s="335">
        <f>+'2.- Base'!N1472</f>
        <v>3.0241481902356901</v>
      </c>
      <c r="G1472" s="335">
        <f>VLOOKUP(C1472,'2.- Base'!$C$6:$G$2390,5,0)</f>
        <v>3.0241481902356901</v>
      </c>
      <c r="H1472" s="335">
        <f>VLOOKUP(C1472,'2.- Base'!J1472:N3867,5,0)</f>
        <v>3.0241481902356901</v>
      </c>
      <c r="J1472" s="335">
        <v>41.045851809764308</v>
      </c>
      <c r="K1472" s="335">
        <v>41.045851809764308</v>
      </c>
      <c r="L1472" s="441"/>
      <c r="M1472" s="451">
        <f t="shared" si="95"/>
        <v>44.07</v>
      </c>
      <c r="N1472" s="451">
        <f t="shared" si="88"/>
        <v>44.07</v>
      </c>
    </row>
    <row r="1473" spans="1:14" ht="25.5">
      <c r="A1473" s="444">
        <v>67840</v>
      </c>
      <c r="B1473" s="52">
        <f>+'2.- Base'!B1473</f>
        <v>1468</v>
      </c>
      <c r="C1473" s="334">
        <f>+'2.- Base'!C1473</f>
        <v>67840</v>
      </c>
      <c r="D1473" s="81" t="str">
        <f>+'2.- Base'!D1473</f>
        <v>Excisión de lesión del párpado (excepto chalazión) sin cierre o con cierre directo simple</v>
      </c>
      <c r="E1473" s="335">
        <f>+'2.- Base'!G1473</f>
        <v>14.302367466329965</v>
      </c>
      <c r="F1473" s="335">
        <f>+'2.- Base'!N1473</f>
        <v>14.302367466329965</v>
      </c>
      <c r="G1473" s="335">
        <f>VLOOKUP(C1473,'2.- Base'!$C$6:$G$2390,5,0)</f>
        <v>14.302367466329965</v>
      </c>
      <c r="H1473" s="335">
        <f>VLOOKUP(C1473,'2.- Base'!J1473:N3868,5,0)</f>
        <v>14.302367466329965</v>
      </c>
      <c r="J1473" s="335">
        <v>39.857632533670028</v>
      </c>
      <c r="K1473" s="335">
        <v>39.857632533670028</v>
      </c>
      <c r="L1473" s="441"/>
      <c r="M1473" s="451">
        <f t="shared" si="95"/>
        <v>54.16</v>
      </c>
      <c r="N1473" s="451">
        <f t="shared" si="88"/>
        <v>54.16</v>
      </c>
    </row>
    <row r="1474" spans="1:14">
      <c r="A1474" s="444">
        <v>67875</v>
      </c>
      <c r="B1474" s="52">
        <f>+'2.- Base'!B1474</f>
        <v>1469</v>
      </c>
      <c r="C1474" s="334">
        <f>+'2.- Base'!C1474</f>
        <v>67875</v>
      </c>
      <c r="D1474" s="81" t="str">
        <f>+'2.- Base'!D1474</f>
        <v>Cierre provisorio de párpado mediante sutura (p.Ej.  Sutura de Frost)</v>
      </c>
      <c r="E1474" s="335">
        <f>+'2.- Base'!G1474</f>
        <v>14.218928914141411</v>
      </c>
      <c r="F1474" s="335">
        <f>+'2.- Base'!N1474</f>
        <v>14.218928914141411</v>
      </c>
      <c r="G1474" s="335">
        <f>VLOOKUP(C1474,'2.- Base'!$C$6:$G$2390,5,0)</f>
        <v>14.218928914141411</v>
      </c>
      <c r="H1474" s="335">
        <f>VLOOKUP(C1474,'2.- Base'!J1474:N3869,5,0)</f>
        <v>14.218928914141411</v>
      </c>
      <c r="J1474" s="335">
        <v>19.761071085858585</v>
      </c>
      <c r="K1474" s="335">
        <v>19.761071085858585</v>
      </c>
      <c r="L1474" s="441"/>
      <c r="M1474" s="451">
        <f t="shared" si="95"/>
        <v>33.979999999999997</v>
      </c>
      <c r="N1474" s="451">
        <f t="shared" si="88"/>
        <v>33.979999999999997</v>
      </c>
    </row>
    <row r="1475" spans="1:14">
      <c r="A1475" s="444">
        <v>67880</v>
      </c>
      <c r="B1475" s="52">
        <f>+'2.- Base'!B1475</f>
        <v>1470</v>
      </c>
      <c r="C1475" s="334">
        <f>+'2.- Base'!C1475</f>
        <v>67880</v>
      </c>
      <c r="D1475" s="81" t="str">
        <f>+'2.- Base'!D1475</f>
        <v>Excisión de chalazión;  tarsorrafia mediana o cantorrafia</v>
      </c>
      <c r="E1475" s="335">
        <f>+'2.- Base'!G1475</f>
        <v>14.853381074635239</v>
      </c>
      <c r="F1475" s="335">
        <f>+'2.- Base'!N1475</f>
        <v>14.853381074635239</v>
      </c>
      <c r="G1475" s="335">
        <f>VLOOKUP(C1475,'2.- Base'!$C$6:$G$2390,5,0)</f>
        <v>14.853381074635239</v>
      </c>
      <c r="H1475" s="335">
        <f>VLOOKUP(C1475,'2.- Base'!J1475:N3870,5,0)</f>
        <v>14.853381074635239</v>
      </c>
      <c r="J1475" s="335">
        <v>29.216618925364763</v>
      </c>
      <c r="K1475" s="335">
        <v>29.216618925364763</v>
      </c>
      <c r="L1475" s="441"/>
      <c r="M1475" s="451">
        <f t="shared" si="95"/>
        <v>44.07</v>
      </c>
      <c r="N1475" s="451">
        <f t="shared" si="88"/>
        <v>44.07</v>
      </c>
    </row>
    <row r="1476" spans="1:14" ht="25.5">
      <c r="A1476" s="444">
        <v>67901</v>
      </c>
      <c r="B1476" s="52">
        <f>+'2.- Base'!B1476</f>
        <v>1471</v>
      </c>
      <c r="C1476" s="334">
        <f>+'2.- Base'!C1476</f>
        <v>67901</v>
      </c>
      <c r="D1476" s="81" t="str">
        <f>+'2.- Base'!D1476</f>
        <v>Corrección de blefaroptosis no congénita; método del músculo frontal con sutura u otro material</v>
      </c>
      <c r="E1476" s="335">
        <f>+'2.- Base'!G1476</f>
        <v>14.260648190235688</v>
      </c>
      <c r="F1476" s="335">
        <f>+'2.- Base'!N1476</f>
        <v>14.260648190235688</v>
      </c>
      <c r="G1476" s="335">
        <f>VLOOKUP(C1476,'2.- Base'!$C$6:$G$2390,5,0)</f>
        <v>14.260648190235688</v>
      </c>
      <c r="H1476" s="335">
        <f>VLOOKUP(C1476,'2.- Base'!J1476:N3871,5,0)</f>
        <v>14.260648190235688</v>
      </c>
      <c r="J1476" s="335">
        <v>29.809351809764312</v>
      </c>
      <c r="K1476" s="335">
        <v>29.809351809764312</v>
      </c>
      <c r="L1476" s="441"/>
      <c r="M1476" s="451">
        <f t="shared" si="95"/>
        <v>44.07</v>
      </c>
      <c r="N1476" s="451">
        <f t="shared" si="88"/>
        <v>44.07</v>
      </c>
    </row>
    <row r="1477" spans="1:14" ht="25.5">
      <c r="A1477" s="444">
        <v>67930</v>
      </c>
      <c r="B1477" s="52">
        <f>+'2.- Base'!B1477</f>
        <v>1472</v>
      </c>
      <c r="C1477" s="334">
        <f>+'2.- Base'!C1477</f>
        <v>67930</v>
      </c>
      <c r="D1477" s="81" t="str">
        <f>+'2.- Base'!D1477</f>
        <v>Sutura de herida reciente, párpado, que involucre borde del párpado, tarso y/o conjuntiva palpebral, cierre directo; espesor parcial</v>
      </c>
      <c r="E1477" s="335">
        <f>+'2.- Base'!G1477</f>
        <v>14.260648190235688</v>
      </c>
      <c r="F1477" s="335">
        <f>+'2.- Base'!N1477</f>
        <v>14.260648190235688</v>
      </c>
      <c r="G1477" s="335">
        <f>VLOOKUP(C1477,'2.- Base'!$C$6:$G$2390,5,0)</f>
        <v>14.260648190235688</v>
      </c>
      <c r="H1477" s="335">
        <f>VLOOKUP(C1477,'2.- Base'!J1477:N3872,5,0)</f>
        <v>14.260648190235688</v>
      </c>
      <c r="J1477" s="335">
        <v>29.809351809764312</v>
      </c>
      <c r="K1477" s="335">
        <v>29.809351809764312</v>
      </c>
      <c r="L1477" s="441"/>
      <c r="M1477" s="451">
        <f t="shared" si="95"/>
        <v>44.07</v>
      </c>
      <c r="N1477" s="451">
        <f t="shared" si="88"/>
        <v>44.07</v>
      </c>
    </row>
    <row r="1478" spans="1:14">
      <c r="A1478" s="444">
        <v>67938</v>
      </c>
      <c r="B1478" s="52">
        <f>+'2.- Base'!B1478</f>
        <v>1473</v>
      </c>
      <c r="C1478" s="334">
        <f>+'2.- Base'!C1478</f>
        <v>67938</v>
      </c>
      <c r="D1478" s="81" t="str">
        <f>+'2.- Base'!D1478</f>
        <v>Extirpación de cuerpo extraño internalizado, párpado</v>
      </c>
      <c r="E1478" s="335">
        <f>+'2.- Base'!G1478</f>
        <v>14.208499095117842</v>
      </c>
      <c r="F1478" s="335">
        <f>+'2.- Base'!N1478</f>
        <v>14.208499095117842</v>
      </c>
      <c r="G1478" s="335">
        <f>VLOOKUP(C1478,'2.- Base'!$C$6:$G$2390,5,0)</f>
        <v>14.208499095117842</v>
      </c>
      <c r="H1478" s="335">
        <f>VLOOKUP(C1478,'2.- Base'!J1478:N3873,5,0)</f>
        <v>14.208499095117842</v>
      </c>
      <c r="J1478" s="335">
        <v>17.251500904882157</v>
      </c>
      <c r="K1478" s="335">
        <v>17.251500904882157</v>
      </c>
      <c r="L1478" s="441"/>
      <c r="M1478" s="451">
        <f t="shared" si="95"/>
        <v>31.46</v>
      </c>
      <c r="N1478" s="451">
        <f t="shared" si="88"/>
        <v>31.46</v>
      </c>
    </row>
    <row r="1479" spans="1:14" ht="38.25">
      <c r="A1479" s="444">
        <v>67971</v>
      </c>
      <c r="B1479" s="52">
        <f>+'2.- Base'!B1479</f>
        <v>1474</v>
      </c>
      <c r="C1479" s="334">
        <f>+'2.- Base'!C1479</f>
        <v>67971</v>
      </c>
      <c r="D1479" s="81" t="str">
        <f>+'2.- Base'!D1479</f>
        <v>Reconstrucción de párpado, espesor  total mediante transferencia de colgajo tarsoconjuntival del párpado opuesto; hasta dos tercios de párpado, un estadio o primer estadio</v>
      </c>
      <c r="E1479" s="335" t="s">
        <v>3270</v>
      </c>
      <c r="F1479" s="335">
        <f>+'2.- Base'!N1479</f>
        <v>194.01367700897862</v>
      </c>
      <c r="G1479" s="335" t="str">
        <f>E1479</f>
        <v>NC</v>
      </c>
      <c r="H1479" s="335">
        <f>VLOOKUP(C1479,'2.- Base'!J1479:N3874,5,0)</f>
        <v>194.01367700897862</v>
      </c>
      <c r="J1479" s="335" t="s">
        <v>3270</v>
      </c>
      <c r="K1479" s="335">
        <v>10.36946678072556</v>
      </c>
      <c r="L1479" s="441"/>
      <c r="M1479" s="335" t="str">
        <f>G1479</f>
        <v>NC</v>
      </c>
      <c r="N1479" s="451">
        <f t="shared" ref="N1479:N1542" si="96">H1479+K1479</f>
        <v>204.38314378970418</v>
      </c>
    </row>
    <row r="1480" spans="1:14">
      <c r="A1480" s="444">
        <v>68020</v>
      </c>
      <c r="B1480" s="52">
        <f>+'2.- Base'!B1480</f>
        <v>1475</v>
      </c>
      <c r="C1480" s="334">
        <f>+'2.- Base'!C1480</f>
        <v>68020</v>
      </c>
      <c r="D1480" s="81" t="str">
        <f>+'2.- Base'!D1480</f>
        <v>Incisión de conjuntiva, drenaje de quiste</v>
      </c>
      <c r="E1480" s="335">
        <f>+'2.- Base'!G1480</f>
        <v>14.250218371212119</v>
      </c>
      <c r="F1480" s="335">
        <f>+'2.- Base'!N1480</f>
        <v>14.250218371212119</v>
      </c>
      <c r="G1480" s="335">
        <f>VLOOKUP(C1480,'2.- Base'!$C$6:$G$2390,5,0)</f>
        <v>14.250218371212119</v>
      </c>
      <c r="H1480" s="335">
        <f>VLOOKUP(C1480,'2.- Base'!J1480:N3875,5,0)</f>
        <v>14.250218371212119</v>
      </c>
      <c r="J1480" s="335">
        <v>2.3537612175957694</v>
      </c>
      <c r="K1480" s="335">
        <v>2.4692947893363542</v>
      </c>
      <c r="L1480" s="441"/>
      <c r="M1480" s="451">
        <f t="shared" ref="M1480:M1488" si="97">G1480+J1480</f>
        <v>16.603979588807888</v>
      </c>
      <c r="N1480" s="451">
        <f t="shared" si="96"/>
        <v>16.719513160548473</v>
      </c>
    </row>
    <row r="1481" spans="1:14">
      <c r="A1481" s="444">
        <v>68100</v>
      </c>
      <c r="B1481" s="52">
        <f>+'2.- Base'!B1481</f>
        <v>1476</v>
      </c>
      <c r="C1481" s="334">
        <f>+'2.- Base'!C1481</f>
        <v>68100</v>
      </c>
      <c r="D1481" s="81" t="str">
        <f>+'2.- Base'!D1481</f>
        <v>Biopsia de conjuntiva</v>
      </c>
      <c r="E1481" s="335">
        <f>+'2.- Base'!G1481</f>
        <v>18.244999095117844</v>
      </c>
      <c r="F1481" s="335">
        <f>+'2.- Base'!N1481</f>
        <v>18.244999095117844</v>
      </c>
      <c r="G1481" s="335">
        <f>VLOOKUP(C1481,'2.- Base'!$C$6:$G$2390,5,0)</f>
        <v>18.244999095117844</v>
      </c>
      <c r="H1481" s="335">
        <f>VLOOKUP(C1481,'2.- Base'!J1481:N3876,5,0)</f>
        <v>18.244999095117844</v>
      </c>
      <c r="J1481" s="335">
        <v>1.2242042079627851</v>
      </c>
      <c r="K1481" s="335">
        <v>1.2819709938330739</v>
      </c>
      <c r="L1481" s="441"/>
      <c r="M1481" s="451">
        <f t="shared" si="97"/>
        <v>19.469203303080629</v>
      </c>
      <c r="N1481" s="451">
        <f t="shared" si="96"/>
        <v>19.526970088950918</v>
      </c>
    </row>
    <row r="1482" spans="1:14">
      <c r="A1482" s="444">
        <v>68110</v>
      </c>
      <c r="B1482" s="52">
        <f>+'2.- Base'!B1482</f>
        <v>1477</v>
      </c>
      <c r="C1482" s="334">
        <f>+'2.- Base'!C1482</f>
        <v>68110</v>
      </c>
      <c r="D1482" s="81" t="str">
        <f>+'2.- Base'!D1482</f>
        <v>Excisión de lesión, conjuntiva, hasta 1 cm</v>
      </c>
      <c r="E1482" s="335">
        <f>+'2.- Base'!G1482</f>
        <v>14.229358733164981</v>
      </c>
      <c r="F1482" s="335">
        <f>+'2.- Base'!N1482</f>
        <v>14.229358733164981</v>
      </c>
      <c r="G1482" s="335">
        <f>VLOOKUP(C1482,'2.- Base'!$C$6:$G$2390,5,0)</f>
        <v>14.229358733164981</v>
      </c>
      <c r="H1482" s="335">
        <f>VLOOKUP(C1482,'2.- Base'!J1482:N3877,5,0)</f>
        <v>14.229358733164981</v>
      </c>
      <c r="J1482" s="335">
        <v>16.212963700871242</v>
      </c>
      <c r="K1482" s="335">
        <v>16.808069841984825</v>
      </c>
      <c r="L1482" s="441"/>
      <c r="M1482" s="451">
        <f t="shared" si="97"/>
        <v>30.442322434036221</v>
      </c>
      <c r="N1482" s="451">
        <f t="shared" si="96"/>
        <v>31.037428575149804</v>
      </c>
    </row>
    <row r="1483" spans="1:14">
      <c r="A1483" s="444">
        <v>68200</v>
      </c>
      <c r="B1483" s="52">
        <f>+'2.- Base'!B1483</f>
        <v>1478</v>
      </c>
      <c r="C1483" s="334">
        <f>+'2.- Base'!C1483</f>
        <v>68200</v>
      </c>
      <c r="D1483" s="81" t="str">
        <f>+'2.- Base'!D1483</f>
        <v>Inyección subconjuntival</v>
      </c>
      <c r="E1483" s="335">
        <f>+'2.- Base'!G1483</f>
        <v>2.9615692760942758</v>
      </c>
      <c r="F1483" s="335">
        <f>+'2.- Base'!N1483</f>
        <v>2.9615692760942758</v>
      </c>
      <c r="G1483" s="335">
        <f>VLOOKUP(C1483,'2.- Base'!$C$6:$G$2390,5,0)</f>
        <v>2.9615692760942758</v>
      </c>
      <c r="H1483" s="335">
        <f>VLOOKUP(C1483,'2.- Base'!J1483:N3878,5,0)</f>
        <v>2.9615692760942758</v>
      </c>
      <c r="J1483" s="335">
        <v>24.048430723905724</v>
      </c>
      <c r="K1483" s="335">
        <v>24.048430723905724</v>
      </c>
      <c r="L1483" s="441"/>
      <c r="M1483" s="451">
        <f t="shared" si="97"/>
        <v>27.01</v>
      </c>
      <c r="N1483" s="451">
        <f t="shared" si="96"/>
        <v>27.01</v>
      </c>
    </row>
    <row r="1484" spans="1:14">
      <c r="A1484" s="444">
        <v>68320</v>
      </c>
      <c r="B1484" s="52">
        <f>+'2.- Base'!B1484</f>
        <v>1479</v>
      </c>
      <c r="C1484" s="334">
        <f>+'2.- Base'!C1484</f>
        <v>68320</v>
      </c>
      <c r="D1484" s="81" t="str">
        <f>+'2.- Base'!D1484</f>
        <v>Conjuntivoplastía; con injerto conjuntival o rearreglo amplio</v>
      </c>
      <c r="E1484" s="335">
        <f>+'2.- Base'!G1484</f>
        <v>198.29950189674526</v>
      </c>
      <c r="F1484" s="335">
        <f>+'2.- Base'!N1484</f>
        <v>198.29950189674526</v>
      </c>
      <c r="G1484" s="335">
        <f>VLOOKUP(C1484,'2.- Base'!$C$6:$G$2390,5,0)</f>
        <v>198.29950189674526</v>
      </c>
      <c r="H1484" s="335">
        <f>VLOOKUP(C1484,'2.- Base'!J1484:N3879,5,0)</f>
        <v>198.29950189674526</v>
      </c>
      <c r="J1484" s="335">
        <v>7.8803702896772734</v>
      </c>
      <c r="K1484" s="335">
        <v>8.2336609187109389</v>
      </c>
      <c r="L1484" s="441"/>
      <c r="M1484" s="451">
        <f t="shared" si="97"/>
        <v>206.17987218642253</v>
      </c>
      <c r="N1484" s="451">
        <f t="shared" si="96"/>
        <v>206.53316281545619</v>
      </c>
    </row>
    <row r="1485" spans="1:14">
      <c r="A1485" s="444">
        <v>68500</v>
      </c>
      <c r="B1485" s="52">
        <f>+'2.- Base'!B1485</f>
        <v>1480</v>
      </c>
      <c r="C1485" s="334">
        <f>+'2.- Base'!C1485</f>
        <v>68500</v>
      </c>
      <c r="D1485" s="81" t="str">
        <f>+'2.- Base'!D1485</f>
        <v>Excisión de glándula lagrimal (dacrioadenectomía) excepto por tumor; total</v>
      </c>
      <c r="E1485" s="335">
        <f>+'2.- Base'!G1485</f>
        <v>14.260648190235688</v>
      </c>
      <c r="F1485" s="335">
        <f>+'2.- Base'!N1485</f>
        <v>14.260648190235688</v>
      </c>
      <c r="G1485" s="335">
        <f>VLOOKUP(C1485,'2.- Base'!$C$6:$G$2390,5,0)</f>
        <v>14.260648190235688</v>
      </c>
      <c r="H1485" s="335">
        <f>VLOOKUP(C1485,'2.- Base'!J1485:N3880,5,0)</f>
        <v>14.260648190235688</v>
      </c>
      <c r="J1485" s="335">
        <v>40.931921121911358</v>
      </c>
      <c r="K1485" s="335">
        <v>43.510714400070199</v>
      </c>
      <c r="L1485" s="441"/>
      <c r="M1485" s="451">
        <f t="shared" si="97"/>
        <v>55.192569312147043</v>
      </c>
      <c r="N1485" s="451">
        <f t="shared" si="96"/>
        <v>57.771362590305884</v>
      </c>
    </row>
    <row r="1486" spans="1:14">
      <c r="A1486" s="444">
        <v>68510</v>
      </c>
      <c r="B1486" s="52">
        <f>+'2.- Base'!B1486</f>
        <v>1481</v>
      </c>
      <c r="C1486" s="334">
        <f>+'2.- Base'!C1486</f>
        <v>68510</v>
      </c>
      <c r="D1486" s="81" t="str">
        <f>+'2.- Base'!D1486</f>
        <v>Biopsia de glándula lagrimal</v>
      </c>
      <c r="E1486" s="335">
        <f>+'2.- Base'!G1486</f>
        <v>18.234569276094277</v>
      </c>
      <c r="F1486" s="335">
        <f>+'2.- Base'!N1486</f>
        <v>18.234569276094277</v>
      </c>
      <c r="G1486" s="335">
        <f>VLOOKUP(C1486,'2.- Base'!$C$6:$G$2390,5,0)</f>
        <v>18.234569276094277</v>
      </c>
      <c r="H1486" s="335">
        <f>VLOOKUP(C1486,'2.- Base'!J1486:N3881,5,0)</f>
        <v>18.234569276094277</v>
      </c>
      <c r="J1486" s="335">
        <v>14.615430723905725</v>
      </c>
      <c r="K1486" s="335">
        <v>14.615430723905725</v>
      </c>
      <c r="L1486" s="441"/>
      <c r="M1486" s="451">
        <f t="shared" si="97"/>
        <v>32.85</v>
      </c>
      <c r="N1486" s="451">
        <f t="shared" si="96"/>
        <v>32.85</v>
      </c>
    </row>
    <row r="1487" spans="1:14">
      <c r="A1487" s="444">
        <v>68530</v>
      </c>
      <c r="B1487" s="52">
        <f>+'2.- Base'!B1487</f>
        <v>1482</v>
      </c>
      <c r="C1487" s="334">
        <f>+'2.- Base'!C1487</f>
        <v>68530</v>
      </c>
      <c r="D1487" s="81" t="str">
        <f>+'2.- Base'!D1487</f>
        <v>Extirpación de cuerpo extraño o dacriolito, conductos lagrimales</v>
      </c>
      <c r="E1487" s="335">
        <f>+'2.- Base'!G1487</f>
        <v>3.0450078282828281</v>
      </c>
      <c r="F1487" s="335">
        <f>+'2.- Base'!N1487</f>
        <v>3.0450078282828281</v>
      </c>
      <c r="G1487" s="335">
        <f>VLOOKUP(C1487,'2.- Base'!$C$6:$G$2390,5,0)</f>
        <v>3.0450078282828281</v>
      </c>
      <c r="H1487" s="335">
        <f>VLOOKUP(C1487,'2.- Base'!J1487:N3882,5,0)</f>
        <v>3.0450078282828281</v>
      </c>
      <c r="J1487" s="335">
        <v>42.413442823080608</v>
      </c>
      <c r="K1487" s="335">
        <v>44.992236101239463</v>
      </c>
      <c r="L1487" s="441"/>
      <c r="M1487" s="451">
        <f t="shared" si="97"/>
        <v>45.458450651363435</v>
      </c>
      <c r="N1487" s="451">
        <f t="shared" si="96"/>
        <v>48.03724392952229</v>
      </c>
    </row>
    <row r="1488" spans="1:14">
      <c r="A1488" s="444">
        <v>68540</v>
      </c>
      <c r="B1488" s="52">
        <f>+'2.- Base'!B1488</f>
        <v>1483</v>
      </c>
      <c r="C1488" s="334">
        <f>+'2.- Base'!C1488</f>
        <v>68540</v>
      </c>
      <c r="D1488" s="81" t="str">
        <f>+'2.- Base'!D1488</f>
        <v>Excisión de tumor de glándula lagrimal; abordaje frontal</v>
      </c>
      <c r="E1488" s="335">
        <f>+'2.- Base'!G1488</f>
        <v>330.21938124579128</v>
      </c>
      <c r="F1488" s="335">
        <f>+'2.- Base'!N1488</f>
        <v>330.21938124579128</v>
      </c>
      <c r="G1488" s="335">
        <f>VLOOKUP(C1488,'2.- Base'!$C$6:$G$2390,5,0)</f>
        <v>330.21938124579128</v>
      </c>
      <c r="H1488" s="335">
        <f>VLOOKUP(C1488,'2.- Base'!J1488:N3883,5,0)</f>
        <v>330.21938124579128</v>
      </c>
      <c r="J1488" s="335">
        <v>8.5378887121251523</v>
      </c>
      <c r="K1488" s="335">
        <v>8.8911793411588746</v>
      </c>
      <c r="L1488" s="441"/>
      <c r="M1488" s="451">
        <f t="shared" si="97"/>
        <v>338.75726995791644</v>
      </c>
      <c r="N1488" s="451">
        <f t="shared" si="96"/>
        <v>339.11056058695016</v>
      </c>
    </row>
    <row r="1489" spans="1:14">
      <c r="A1489" s="444">
        <v>68700</v>
      </c>
      <c r="B1489" s="52">
        <f>+'2.- Base'!B1489</f>
        <v>1484</v>
      </c>
      <c r="C1489" s="334">
        <f>+'2.- Base'!C1489</f>
        <v>68700</v>
      </c>
      <c r="D1489" s="81" t="str">
        <f>+'2.- Base'!D1489</f>
        <v>Corrección plástica de canalículos</v>
      </c>
      <c r="E1489" s="335" t="s">
        <v>3270</v>
      </c>
      <c r="F1489" s="335">
        <f>+'2.- Base'!N1489</f>
        <v>193.17723971941635</v>
      </c>
      <c r="G1489" s="335" t="str">
        <f>E1489</f>
        <v>NC</v>
      </c>
      <c r="H1489" s="335">
        <f>VLOOKUP(C1489,'2.- Base'!J1489:N3884,5,0)</f>
        <v>193.17723971941635</v>
      </c>
      <c r="J1489" s="335" t="s">
        <v>3270</v>
      </c>
      <c r="K1489" s="335">
        <v>7.774809896933192</v>
      </c>
      <c r="L1489" s="441"/>
      <c r="M1489" s="335" t="str">
        <f>G1489</f>
        <v>NC</v>
      </c>
      <c r="N1489" s="451">
        <f t="shared" si="96"/>
        <v>200.95204961634954</v>
      </c>
    </row>
    <row r="1490" spans="1:14">
      <c r="A1490" s="444">
        <v>68720</v>
      </c>
      <c r="B1490" s="52">
        <f>+'2.- Base'!B1490</f>
        <v>1485</v>
      </c>
      <c r="C1490" s="334">
        <f>+'2.- Base'!C1490</f>
        <v>68720</v>
      </c>
      <c r="D1490" s="81" t="str">
        <f>+'2.- Base'!D1490</f>
        <v>Dacriocistorrinostomía (fistulización de saco lagrimal a la cavidad nasal)</v>
      </c>
      <c r="E1490" s="335" t="s">
        <v>3270</v>
      </c>
      <c r="F1490" s="335">
        <f>+'2.- Base'!N1490</f>
        <v>195.12892672839502</v>
      </c>
      <c r="G1490" s="335" t="str">
        <f>E1490</f>
        <v>NC</v>
      </c>
      <c r="H1490" s="335">
        <f>VLOOKUP(C1490,'2.- Base'!J1490:N3885,5,0)</f>
        <v>195.12892672839502</v>
      </c>
      <c r="J1490" s="335" t="s">
        <v>3270</v>
      </c>
      <c r="K1490" s="335">
        <v>21.007478946256185</v>
      </c>
      <c r="L1490" s="441"/>
      <c r="M1490" s="335" t="str">
        <f>G1490</f>
        <v>NC</v>
      </c>
      <c r="N1490" s="451">
        <f t="shared" si="96"/>
        <v>216.1364056746512</v>
      </c>
    </row>
    <row r="1491" spans="1:14" ht="25.5">
      <c r="A1491" s="444">
        <v>68745</v>
      </c>
      <c r="B1491" s="52">
        <f>+'2.- Base'!B1491</f>
        <v>1486</v>
      </c>
      <c r="C1491" s="334">
        <f>+'2.- Base'!C1491</f>
        <v>68745</v>
      </c>
      <c r="D1491" s="81" t="str">
        <f>+'2.- Base'!D1491</f>
        <v>Conjuntivorrinostomía (fistulización de la conjuntiva a la cavidad nasal); sin tubo</v>
      </c>
      <c r="E1491" s="335" t="s">
        <v>3270</v>
      </c>
      <c r="F1491" s="335">
        <f>+'2.- Base'!N1491</f>
        <v>191.79627672839501</v>
      </c>
      <c r="G1491" s="335" t="str">
        <f>E1491</f>
        <v>NC</v>
      </c>
      <c r="H1491" s="335">
        <f>VLOOKUP(C1491,'2.- Base'!J1491:N3886,5,0)</f>
        <v>191.79627672839501</v>
      </c>
      <c r="J1491" s="335" t="s">
        <v>3270</v>
      </c>
      <c r="K1491" s="335">
        <v>21.007478946256185</v>
      </c>
      <c r="L1491" s="441"/>
      <c r="M1491" s="335" t="str">
        <f>G1491</f>
        <v>NC</v>
      </c>
      <c r="N1491" s="451">
        <f t="shared" si="96"/>
        <v>212.8037556746512</v>
      </c>
    </row>
    <row r="1492" spans="1:14">
      <c r="A1492" s="444">
        <v>68810</v>
      </c>
      <c r="B1492" s="52">
        <f>+'2.- Base'!B1492</f>
        <v>1487</v>
      </c>
      <c r="C1492" s="334">
        <f>+'2.- Base'!C1492</f>
        <v>68810</v>
      </c>
      <c r="D1492" s="81" t="str">
        <f>+'2.- Base'!D1492</f>
        <v>Sondeo de conducto nasolagrimal, con o sin irrigación;</v>
      </c>
      <c r="E1492" s="335">
        <f>+'2.- Base'!G1492</f>
        <v>2.992858733164983</v>
      </c>
      <c r="F1492" s="335">
        <f>+'2.- Base'!N1492</f>
        <v>2.992858733164983</v>
      </c>
      <c r="G1492" s="335">
        <f>VLOOKUP(C1492,'2.- Base'!$C$6:$G$2390,5,0)</f>
        <v>2.992858733164983</v>
      </c>
      <c r="H1492" s="335">
        <f>VLOOKUP(C1492,'2.- Base'!J1492:N3887,5,0)</f>
        <v>2.992858733164983</v>
      </c>
      <c r="J1492" s="335">
        <v>32.457141266835023</v>
      </c>
      <c r="K1492" s="335">
        <v>32.457141266835023</v>
      </c>
      <c r="L1492" s="441"/>
      <c r="M1492" s="451">
        <f t="shared" ref="M1492:M1497" si="98">G1492+J1492</f>
        <v>35.450000000000003</v>
      </c>
      <c r="N1492" s="451">
        <f t="shared" si="96"/>
        <v>35.450000000000003</v>
      </c>
    </row>
    <row r="1493" spans="1:14">
      <c r="A1493" s="444">
        <v>69000</v>
      </c>
      <c r="B1493" s="52">
        <f>+'2.- Base'!B1493</f>
        <v>1488</v>
      </c>
      <c r="C1493" s="334">
        <f>+'2.- Base'!C1493</f>
        <v>69000</v>
      </c>
      <c r="D1493" s="81" t="str">
        <f>+'2.- Base'!D1493</f>
        <v>Drenaje abceso o hematoma de oído externo</v>
      </c>
      <c r="E1493" s="335">
        <f>+'2.- Base'!G1493</f>
        <v>2.9615692760942758</v>
      </c>
      <c r="F1493" s="335">
        <f>+'2.- Base'!N1493</f>
        <v>2.9615692760942758</v>
      </c>
      <c r="G1493" s="335">
        <f>VLOOKUP(C1493,'2.- Base'!$C$6:$G$2390,5,0)</f>
        <v>2.9615692760942758</v>
      </c>
      <c r="H1493" s="335">
        <f>VLOOKUP(C1493,'2.- Base'!J1493:N3888,5,0)</f>
        <v>2.9615692760942758</v>
      </c>
      <c r="J1493" s="335">
        <v>0.94181495555453809</v>
      </c>
      <c r="K1493" s="335">
        <v>0.98514004495725693</v>
      </c>
      <c r="L1493" s="441"/>
      <c r="M1493" s="451">
        <f t="shared" si="98"/>
        <v>3.9033842316488139</v>
      </c>
      <c r="N1493" s="451">
        <f t="shared" si="96"/>
        <v>3.9467093210515327</v>
      </c>
    </row>
    <row r="1494" spans="1:14">
      <c r="A1494" s="444">
        <v>69090</v>
      </c>
      <c r="B1494" s="52">
        <f>+'2.- Base'!B1494</f>
        <v>1489</v>
      </c>
      <c r="C1494" s="334">
        <f>+'2.- Base'!C1494</f>
        <v>69090</v>
      </c>
      <c r="D1494" s="81" t="str">
        <f>+'2.- Base'!D1494</f>
        <v>Perforación de lóbulos de las orejas</v>
      </c>
      <c r="E1494" s="335">
        <f>+'2.- Base'!G1494</f>
        <v>2.951139457070707</v>
      </c>
      <c r="F1494" s="335">
        <f>+'2.- Base'!N1494</f>
        <v>2.951139457070707</v>
      </c>
      <c r="G1494" s="335">
        <f>VLOOKUP(C1494,'2.- Base'!$C$6:$G$2390,5,0)</f>
        <v>2.951139457070707</v>
      </c>
      <c r="H1494" s="335">
        <f>VLOOKUP(C1494,'2.- Base'!J1494:N3889,5,0)</f>
        <v>2.951139457070707</v>
      </c>
      <c r="J1494" s="335">
        <v>0.65942570314629112</v>
      </c>
      <c r="K1494" s="335">
        <v>0.68830909608143687</v>
      </c>
      <c r="L1494" s="441"/>
      <c r="M1494" s="451">
        <f t="shared" si="98"/>
        <v>3.6105651602169981</v>
      </c>
      <c r="N1494" s="451">
        <f t="shared" si="96"/>
        <v>3.6394485531521439</v>
      </c>
    </row>
    <row r="1495" spans="1:14">
      <c r="A1495" s="444">
        <v>69100</v>
      </c>
      <c r="B1495" s="52">
        <f>+'2.- Base'!B1495</f>
        <v>1490</v>
      </c>
      <c r="C1495" s="334">
        <f>+'2.- Base'!C1495</f>
        <v>69100</v>
      </c>
      <c r="D1495" s="81" t="str">
        <f>+'2.- Base'!D1495</f>
        <v>Biopsia de pabellón auricular o conducto auditivo externo</v>
      </c>
      <c r="E1495" s="335">
        <f>+'2.- Base'!G1495</f>
        <v>18.234569276094277</v>
      </c>
      <c r="F1495" s="335">
        <f>+'2.- Base'!N1495</f>
        <v>18.234569276094277</v>
      </c>
      <c r="G1495" s="335">
        <f>VLOOKUP(C1495,'2.- Base'!$C$6:$G$2390,5,0)</f>
        <v>18.234569276094277</v>
      </c>
      <c r="H1495" s="335">
        <f>VLOOKUP(C1495,'2.- Base'!J1495:N3890,5,0)</f>
        <v>18.234569276094277</v>
      </c>
      <c r="J1495" s="335">
        <v>0.94181495555453409</v>
      </c>
      <c r="K1495" s="335">
        <v>0.98514004495725516</v>
      </c>
      <c r="L1495" s="441"/>
      <c r="M1495" s="451">
        <f t="shared" si="98"/>
        <v>19.176384231648811</v>
      </c>
      <c r="N1495" s="451">
        <f t="shared" si="96"/>
        <v>19.219709321051532</v>
      </c>
    </row>
    <row r="1496" spans="1:14">
      <c r="A1496" s="444">
        <v>69110</v>
      </c>
      <c r="B1496" s="52">
        <f>+'2.- Base'!B1496</f>
        <v>1491</v>
      </c>
      <c r="C1496" s="334">
        <f>+'2.- Base'!C1496</f>
        <v>69110</v>
      </c>
      <c r="D1496" s="81" t="str">
        <f>+'2.- Base'!D1496</f>
        <v>Excisión de oído externo; parcial, corrección simple</v>
      </c>
      <c r="E1496" s="335">
        <f>+'2.- Base'!G1496</f>
        <v>71.801196338383832</v>
      </c>
      <c r="F1496" s="335">
        <f>+'2.- Base'!N1496</f>
        <v>71.801196338383832</v>
      </c>
      <c r="G1496" s="335">
        <f>VLOOKUP(C1496,'2.- Base'!$C$6:$G$2390,5,0)</f>
        <v>71.801196338383832</v>
      </c>
      <c r="H1496" s="335">
        <f>VLOOKUP(C1496,'2.- Base'!J1496:N3891,5,0)</f>
        <v>71.801196338383832</v>
      </c>
      <c r="J1496" s="335">
        <v>8.7405953911744803</v>
      </c>
      <c r="K1496" s="335">
        <v>9.1268898290668403</v>
      </c>
      <c r="L1496" s="441"/>
      <c r="M1496" s="451">
        <f t="shared" si="98"/>
        <v>80.541791729558312</v>
      </c>
      <c r="N1496" s="451">
        <f t="shared" si="96"/>
        <v>80.928086167450672</v>
      </c>
    </row>
    <row r="1497" spans="1:14">
      <c r="A1497" s="444">
        <v>69140</v>
      </c>
      <c r="B1497" s="52">
        <f>+'2.- Base'!B1497</f>
        <v>1492</v>
      </c>
      <c r="C1497" s="334">
        <f>+'2.- Base'!C1497</f>
        <v>69140</v>
      </c>
      <c r="D1497" s="81" t="str">
        <f>+'2.- Base'!D1497</f>
        <v>Excisión de exostosis, conducto auditivo externo</v>
      </c>
      <c r="E1497" s="335">
        <f>+'2.- Base'!G1497</f>
        <v>336.79943427609436</v>
      </c>
      <c r="F1497" s="335">
        <f>+'2.- Base'!N1497</f>
        <v>336.79943427609436</v>
      </c>
      <c r="G1497" s="335">
        <f>VLOOKUP(C1497,'2.- Base'!$C$6:$G$2390,5,0)</f>
        <v>336.79943427609436</v>
      </c>
      <c r="H1497" s="335">
        <f>VLOOKUP(C1497,'2.- Base'!J1497:N3892,5,0)</f>
        <v>336.79943427609436</v>
      </c>
      <c r="J1497" s="335">
        <v>10.349255874165749</v>
      </c>
      <c r="K1497" s="335">
        <v>10.784075109899447</v>
      </c>
      <c r="L1497" s="441"/>
      <c r="M1497" s="451">
        <f t="shared" si="98"/>
        <v>347.14869015026011</v>
      </c>
      <c r="N1497" s="451">
        <f t="shared" si="96"/>
        <v>347.58350938599381</v>
      </c>
    </row>
    <row r="1498" spans="1:14" ht="25.5">
      <c r="A1498" s="444">
        <v>69155</v>
      </c>
      <c r="B1498" s="52">
        <f>+'2.- Base'!B1498</f>
        <v>1493</v>
      </c>
      <c r="C1498" s="334">
        <f>+'2.- Base'!C1498</f>
        <v>69155</v>
      </c>
      <c r="D1498" s="81" t="str">
        <f>+'2.- Base'!D1498</f>
        <v>Excisión radical de lesión en canal auditivo externo con disección del cuello</v>
      </c>
      <c r="E1498" s="335" t="s">
        <v>3270</v>
      </c>
      <c r="F1498" s="335">
        <f>+'2.- Base'!N1498</f>
        <v>440.27445139169464</v>
      </c>
      <c r="G1498" s="335" t="str">
        <f>E1498</f>
        <v>NC</v>
      </c>
      <c r="H1498" s="335">
        <f>VLOOKUP(C1498,'2.- Base'!J1498:N3893,5,0)</f>
        <v>440.27445139169464</v>
      </c>
      <c r="J1498" s="335" t="s">
        <v>3270</v>
      </c>
      <c r="K1498" s="335">
        <v>49.655664444386559</v>
      </c>
      <c r="L1498" s="441"/>
      <c r="M1498" s="335" t="str">
        <f>G1498</f>
        <v>NC</v>
      </c>
      <c r="N1498" s="451">
        <f t="shared" si="96"/>
        <v>489.9301158360812</v>
      </c>
    </row>
    <row r="1499" spans="1:14" ht="25.5">
      <c r="A1499" s="444">
        <v>69200</v>
      </c>
      <c r="B1499" s="52">
        <f>+'2.- Base'!B1499</f>
        <v>1494</v>
      </c>
      <c r="C1499" s="334">
        <f>+'2.- Base'!C1499</f>
        <v>69200</v>
      </c>
      <c r="D1499" s="81" t="str">
        <f>+'2.- Base'!D1499</f>
        <v>Extirpación de cuerpo extraño del conducto auditivo externo; sin anestesia general</v>
      </c>
      <c r="E1499" s="335">
        <f>+'2.- Base'!G1499</f>
        <v>2.951139457070707</v>
      </c>
      <c r="F1499" s="335">
        <f>+'2.- Base'!N1499</f>
        <v>2.951139457070707</v>
      </c>
      <c r="G1499" s="335">
        <f>VLOOKUP(C1499,'2.- Base'!$C$6:$G$2390,5,0)</f>
        <v>2.951139457070707</v>
      </c>
      <c r="H1499" s="335">
        <f>VLOOKUP(C1499,'2.- Base'!J1499:N3894,5,0)</f>
        <v>2.951139457070707</v>
      </c>
      <c r="J1499" s="335">
        <v>4.8010758299127358</v>
      </c>
      <c r="K1499" s="335">
        <v>4.9994445436172628</v>
      </c>
      <c r="L1499" s="441"/>
      <c r="M1499" s="451">
        <f>G1499+J1499</f>
        <v>7.7522152869834429</v>
      </c>
      <c r="N1499" s="451">
        <f t="shared" si="96"/>
        <v>7.9505840006879698</v>
      </c>
    </row>
    <row r="1500" spans="1:14" ht="25.5">
      <c r="A1500" s="444">
        <v>69210</v>
      </c>
      <c r="B1500" s="52">
        <f>+'2.- Base'!B1500</f>
        <v>1495</v>
      </c>
      <c r="C1500" s="334">
        <f>+'2.- Base'!C1500</f>
        <v>69210</v>
      </c>
      <c r="D1500" s="81" t="str">
        <f>+'2.- Base'!D1500</f>
        <v>Remoción de cerumen impactado (procedimiento separado), uno o ambos oídos</v>
      </c>
      <c r="E1500" s="335">
        <f>+'2.- Base'!G1500</f>
        <v>2.951139457070707</v>
      </c>
      <c r="F1500" s="335">
        <f>+'2.- Base'!N1500</f>
        <v>2.951139457070707</v>
      </c>
      <c r="G1500" s="335">
        <f>VLOOKUP(C1500,'2.- Base'!$C$6:$G$2390,5,0)</f>
        <v>2.951139457070707</v>
      </c>
      <c r="H1500" s="335">
        <f>VLOOKUP(C1500,'2.- Base'!J1500:N3895,5,0)</f>
        <v>2.951139457070707</v>
      </c>
      <c r="J1500" s="335">
        <v>4.8010758299127358</v>
      </c>
      <c r="K1500" s="335">
        <v>4.9994445436172628</v>
      </c>
      <c r="L1500" s="441"/>
      <c r="M1500" s="451">
        <f>G1500+J1500</f>
        <v>7.7522152869834429</v>
      </c>
      <c r="N1500" s="451">
        <f t="shared" si="96"/>
        <v>7.9505840006879698</v>
      </c>
    </row>
    <row r="1501" spans="1:14" ht="25.5">
      <c r="A1501" s="444">
        <v>69300</v>
      </c>
      <c r="B1501" s="52">
        <f>+'2.- Base'!B1501</f>
        <v>1496</v>
      </c>
      <c r="C1501" s="334">
        <f>+'2.- Base'!C1501</f>
        <v>69300</v>
      </c>
      <c r="D1501" s="81" t="str">
        <f>+'2.- Base'!D1501</f>
        <v>Otoplastía, orejas en protrusión (sobresalientes), con o sin reducción de tamaño</v>
      </c>
      <c r="E1501" s="335">
        <f>+'2.- Base'!G1501</f>
        <v>378.99902855218863</v>
      </c>
      <c r="F1501" s="335">
        <f>+'2.- Base'!N1501</f>
        <v>378.99902855218863</v>
      </c>
      <c r="G1501" s="335">
        <f>VLOOKUP(C1501,'2.- Base'!$C$6:$G$2390,5,0)</f>
        <v>378.99902855218863</v>
      </c>
      <c r="H1501" s="335">
        <f>VLOOKUP(C1501,'2.- Base'!J1501:N3896,5,0)</f>
        <v>378.99902855218863</v>
      </c>
      <c r="J1501" s="335">
        <v>20.574918446656511</v>
      </c>
      <c r="K1501" s="335">
        <v>21.444556918123908</v>
      </c>
      <c r="L1501" s="441"/>
      <c r="M1501" s="451">
        <f>G1501+J1501</f>
        <v>399.57394699884514</v>
      </c>
      <c r="N1501" s="451">
        <f t="shared" si="96"/>
        <v>400.44358547031254</v>
      </c>
    </row>
    <row r="1502" spans="1:14" ht="25.5">
      <c r="A1502" s="444">
        <v>69310</v>
      </c>
      <c r="B1502" s="52">
        <f>+'2.- Base'!B1502</f>
        <v>1497</v>
      </c>
      <c r="C1502" s="334">
        <f>+'2.- Base'!C1502</f>
        <v>69310</v>
      </c>
      <c r="D1502" s="81" t="str">
        <f>+'2.- Base'!D1502</f>
        <v>Reconstrucción de conducto auditivo externo (meatoplastía) (p. ej. estenosis debida a trauma, infección)</v>
      </c>
      <c r="E1502" s="335">
        <f>+'2.- Base'!G1502</f>
        <v>393.06555997755339</v>
      </c>
      <c r="F1502" s="335">
        <f>+'2.- Base'!N1502</f>
        <v>393.06555997755339</v>
      </c>
      <c r="G1502" s="335">
        <f>VLOOKUP(C1502,'2.- Base'!$C$6:$G$2390,5,0)</f>
        <v>393.06555997755339</v>
      </c>
      <c r="H1502" s="335">
        <f>VLOOKUP(C1502,'2.- Base'!J1502:N3897,5,0)</f>
        <v>393.06555997755339</v>
      </c>
      <c r="J1502" s="335">
        <v>24.310297175730113</v>
      </c>
      <c r="K1502" s="335">
        <v>25.342992860597747</v>
      </c>
      <c r="L1502" s="441"/>
      <c r="M1502" s="451">
        <f>G1502+J1502</f>
        <v>417.3758571532835</v>
      </c>
      <c r="N1502" s="451">
        <f t="shared" si="96"/>
        <v>418.40855283815114</v>
      </c>
    </row>
    <row r="1503" spans="1:14" ht="25.5">
      <c r="A1503" s="444">
        <v>69320</v>
      </c>
      <c r="B1503" s="52">
        <f>+'2.- Base'!B1503</f>
        <v>1498</v>
      </c>
      <c r="C1503" s="334">
        <f>+'2.- Base'!C1503</f>
        <v>69320</v>
      </c>
      <c r="D1503" s="81" t="str">
        <f>+'2.- Base'!D1503</f>
        <v>Reconstrucción de conducto auditivo externo debido a atresia congénita, un solo estadio</v>
      </c>
      <c r="E1503" s="335" t="s">
        <v>3270</v>
      </c>
      <c r="F1503" s="335">
        <f>+'2.- Base'!N1503</f>
        <v>384.71505997755332</v>
      </c>
      <c r="G1503" s="335" t="str">
        <f>E1503</f>
        <v>NC</v>
      </c>
      <c r="H1503" s="335">
        <f>VLOOKUP(C1503,'2.- Base'!J1503:N3898,5,0)</f>
        <v>384.71505997755332</v>
      </c>
      <c r="J1503" s="335" t="s">
        <v>3270</v>
      </c>
      <c r="K1503" s="335">
        <v>29.295248348094901</v>
      </c>
      <c r="L1503" s="441"/>
      <c r="M1503" s="335" t="str">
        <f>G1503</f>
        <v>NC</v>
      </c>
      <c r="N1503" s="451">
        <f t="shared" si="96"/>
        <v>414.01030832564823</v>
      </c>
    </row>
    <row r="1504" spans="1:14">
      <c r="A1504" s="444">
        <v>69400</v>
      </c>
      <c r="B1504" s="52">
        <f>+'2.- Base'!B1504</f>
        <v>1499</v>
      </c>
      <c r="C1504" s="334">
        <f>+'2.- Base'!C1504</f>
        <v>69400</v>
      </c>
      <c r="D1504" s="81" t="str">
        <f>+'2.- Base'!D1504</f>
        <v>Insuflación de conducto de eustaquio, transnasal; con cateterización</v>
      </c>
      <c r="E1504" s="335">
        <f>+'2.- Base'!G1504</f>
        <v>118.20532926487091</v>
      </c>
      <c r="F1504" s="335">
        <f>+'2.- Base'!N1504</f>
        <v>118.20532926487091</v>
      </c>
      <c r="G1504" s="335">
        <f>VLOOKUP(C1504,'2.- Base'!$C$6:$G$2390,5,0)</f>
        <v>118.20532926487091</v>
      </c>
      <c r="H1504" s="335">
        <f>VLOOKUP(C1504,'2.- Base'!J1504:N3899,5,0)</f>
        <v>118.20532926487091</v>
      </c>
      <c r="J1504" s="335">
        <v>9.765906310027674</v>
      </c>
      <c r="K1504" s="335">
        <v>10.1985560804671</v>
      </c>
      <c r="L1504" s="441"/>
      <c r="M1504" s="451">
        <f>G1504+J1504</f>
        <v>127.97123557489859</v>
      </c>
      <c r="N1504" s="451">
        <f t="shared" si="96"/>
        <v>128.40388534533801</v>
      </c>
    </row>
    <row r="1505" spans="1:14">
      <c r="A1505" s="444">
        <v>69405</v>
      </c>
      <c r="B1505" s="52">
        <f>+'2.- Base'!B1505</f>
        <v>1500</v>
      </c>
      <c r="C1505" s="334">
        <f>+'2.- Base'!C1505</f>
        <v>69405</v>
      </c>
      <c r="D1505" s="81" t="str">
        <f>+'2.- Base'!D1505</f>
        <v>Cateterización de conducto de eustaquio, transtimpánica</v>
      </c>
      <c r="E1505" s="335">
        <f>+'2.- Base'!G1505</f>
        <v>329.7661685634119</v>
      </c>
      <c r="F1505" s="335">
        <f>+'2.- Base'!N1505</f>
        <v>329.7661685634119</v>
      </c>
      <c r="G1505" s="335">
        <f>VLOOKUP(C1505,'2.- Base'!$C$6:$G$2390,5,0)</f>
        <v>329.7661685634119</v>
      </c>
      <c r="H1505" s="335">
        <f>VLOOKUP(C1505,'2.- Base'!J1505:N3900,5,0)</f>
        <v>329.7661685634119</v>
      </c>
      <c r="J1505" s="335">
        <v>7.5010928948987043</v>
      </c>
      <c r="K1505" s="335">
        <v>7.8000311194657002</v>
      </c>
      <c r="L1505" s="441"/>
      <c r="M1505" s="451">
        <f>G1505+J1505</f>
        <v>337.2672614583106</v>
      </c>
      <c r="N1505" s="451">
        <f t="shared" si="96"/>
        <v>337.5661996828776</v>
      </c>
    </row>
    <row r="1506" spans="1:14" ht="25.5">
      <c r="A1506" s="444">
        <v>69420</v>
      </c>
      <c r="B1506" s="52">
        <f>+'2.- Base'!B1506</f>
        <v>1501</v>
      </c>
      <c r="C1506" s="334">
        <f>+'2.- Base'!C1506</f>
        <v>69420</v>
      </c>
      <c r="D1506" s="81" t="str">
        <f>+'2.- Base'!D1506</f>
        <v>Miringotomía incluyendo aspiración y/o insuflación de conducto de eustaquio</v>
      </c>
      <c r="E1506" s="335">
        <f>+'2.- Base'!G1506</f>
        <v>201.63215189674526</v>
      </c>
      <c r="F1506" s="335">
        <f>+'2.- Base'!N1506</f>
        <v>201.63215189674526</v>
      </c>
      <c r="G1506" s="335">
        <f>VLOOKUP(C1506,'2.- Base'!$C$6:$G$2390,5,0)</f>
        <v>201.63215189674526</v>
      </c>
      <c r="H1506" s="335">
        <f>VLOOKUP(C1506,'2.- Base'!J1506:N3901,5,0)</f>
        <v>201.63215189674526</v>
      </c>
      <c r="J1506" s="335">
        <v>7.5010928948986759</v>
      </c>
      <c r="K1506" s="335">
        <v>7.8000311194656149</v>
      </c>
      <c r="L1506" s="441"/>
      <c r="M1506" s="451">
        <f>G1506+J1506</f>
        <v>209.13324479164393</v>
      </c>
      <c r="N1506" s="451">
        <f t="shared" si="96"/>
        <v>209.43218301621087</v>
      </c>
    </row>
    <row r="1507" spans="1:14" ht="25.5">
      <c r="A1507" s="444">
        <v>69433</v>
      </c>
      <c r="B1507" s="52">
        <f>+'2.- Base'!B1507</f>
        <v>1502</v>
      </c>
      <c r="C1507" s="334">
        <f>+'2.- Base'!C1507</f>
        <v>69433</v>
      </c>
      <c r="D1507" s="81" t="str">
        <f>+'2.- Base'!D1507</f>
        <v>Timpanostomía (que requiera inserción de tubo de ventilación), anestesia local o tópica</v>
      </c>
      <c r="E1507" s="335">
        <f>+'2.- Base'!G1507</f>
        <v>336.79943427609436</v>
      </c>
      <c r="F1507" s="335">
        <f>+'2.- Base'!N1507</f>
        <v>336.79943427609436</v>
      </c>
      <c r="G1507" s="335">
        <f>VLOOKUP(C1507,'2.- Base'!$C$6:$G$2390,5,0)</f>
        <v>336.79943427609436</v>
      </c>
      <c r="H1507" s="335">
        <f>VLOOKUP(C1507,'2.- Base'!J1507:N3902,5,0)</f>
        <v>336.79943427609436</v>
      </c>
      <c r="J1507" s="335">
        <v>9.368782259435477</v>
      </c>
      <c r="K1507" s="335">
        <v>9.7492490907025058</v>
      </c>
      <c r="L1507" s="441"/>
      <c r="M1507" s="451">
        <f>G1507+J1507</f>
        <v>346.16821653552984</v>
      </c>
      <c r="N1507" s="451">
        <f t="shared" si="96"/>
        <v>346.54868336679687</v>
      </c>
    </row>
    <row r="1508" spans="1:14">
      <c r="A1508" s="444">
        <v>69450</v>
      </c>
      <c r="B1508" s="52">
        <f>+'2.- Base'!B1508</f>
        <v>1503</v>
      </c>
      <c r="C1508" s="334">
        <f>+'2.- Base'!C1508</f>
        <v>69450</v>
      </c>
      <c r="D1508" s="81" t="str">
        <f>+'2.- Base'!D1508</f>
        <v>Timpanolisis transconducto</v>
      </c>
      <c r="E1508" s="335" t="s">
        <v>3270</v>
      </c>
      <c r="F1508" s="335">
        <f>+'2.- Base'!N1508</f>
        <v>342.51546570145899</v>
      </c>
      <c r="G1508" s="335" t="str">
        <f t="shared" ref="G1508:G1513" si="99">E1508</f>
        <v>NC</v>
      </c>
      <c r="H1508" s="335">
        <f>VLOOKUP(C1508,'2.- Base'!J1508:N3903,5,0)</f>
        <v>342.51546570145899</v>
      </c>
      <c r="J1508" s="335" t="s">
        <v>3270</v>
      </c>
      <c r="K1508" s="335">
        <v>15.721637617233853</v>
      </c>
      <c r="L1508" s="441"/>
      <c r="M1508" s="335" t="str">
        <f t="shared" ref="M1508:M1513" si="100">G1508</f>
        <v>NC</v>
      </c>
      <c r="N1508" s="451">
        <f t="shared" si="96"/>
        <v>358.23710331869285</v>
      </c>
    </row>
    <row r="1509" spans="1:14">
      <c r="A1509" s="444">
        <v>69501</v>
      </c>
      <c r="B1509" s="52">
        <f>+'2.- Base'!B1509</f>
        <v>1504</v>
      </c>
      <c r="C1509" s="334">
        <f>+'2.- Base'!C1509</f>
        <v>69501</v>
      </c>
      <c r="D1509" s="81" t="str">
        <f>+'2.- Base'!D1509</f>
        <v>Antrotomía transmastoidea (mastoidectomía "simple")</v>
      </c>
      <c r="E1509" s="335" t="s">
        <v>3270</v>
      </c>
      <c r="F1509" s="335">
        <f>+'2.- Base'!N1509</f>
        <v>363.6152628395061</v>
      </c>
      <c r="G1509" s="335" t="str">
        <f t="shared" si="99"/>
        <v>NC</v>
      </c>
      <c r="H1509" s="335">
        <f>VLOOKUP(C1509,'2.- Base'!J1509:N3904,5,0)</f>
        <v>363.6152628395061</v>
      </c>
      <c r="J1509" s="335" t="s">
        <v>3270</v>
      </c>
      <c r="K1509" s="335">
        <v>22.508442982664405</v>
      </c>
      <c r="L1509" s="441"/>
      <c r="M1509" s="335" t="str">
        <f t="shared" si="100"/>
        <v>NC</v>
      </c>
      <c r="N1509" s="451">
        <f t="shared" si="96"/>
        <v>386.12370582217051</v>
      </c>
    </row>
    <row r="1510" spans="1:14">
      <c r="A1510" s="444">
        <v>69502</v>
      </c>
      <c r="B1510" s="52">
        <f>+'2.- Base'!B1510</f>
        <v>1505</v>
      </c>
      <c r="C1510" s="334">
        <f>+'2.- Base'!C1510</f>
        <v>69502</v>
      </c>
      <c r="D1510" s="81" t="str">
        <f>+'2.- Base'!D1510</f>
        <v>Mastoidectomía completa</v>
      </c>
      <c r="E1510" s="335" t="s">
        <v>3270</v>
      </c>
      <c r="F1510" s="335">
        <f>+'2.- Base'!N1510</f>
        <v>405.81485711560043</v>
      </c>
      <c r="G1510" s="335" t="str">
        <f t="shared" si="99"/>
        <v>NC</v>
      </c>
      <c r="H1510" s="335">
        <f>VLOOKUP(C1510,'2.- Base'!J1510:N3905,5,0)</f>
        <v>405.81485711560043</v>
      </c>
      <c r="J1510" s="335" t="s">
        <v>3270</v>
      </c>
      <c r="K1510" s="335">
        <v>36.082053713525511</v>
      </c>
      <c r="L1510" s="441"/>
      <c r="M1510" s="335" t="str">
        <f t="shared" si="100"/>
        <v>NC</v>
      </c>
      <c r="N1510" s="451">
        <f t="shared" si="96"/>
        <v>441.89691082912594</v>
      </c>
    </row>
    <row r="1511" spans="1:14">
      <c r="A1511" s="444">
        <v>69505</v>
      </c>
      <c r="B1511" s="52">
        <f>+'2.- Base'!B1511</f>
        <v>1506</v>
      </c>
      <c r="C1511" s="334">
        <f>+'2.- Base'!C1511</f>
        <v>69505</v>
      </c>
      <c r="D1511" s="81" t="str">
        <f>+'2.- Base'!D1511</f>
        <v>Mastoidectomía radical modificada</v>
      </c>
      <c r="E1511" s="335" t="s">
        <v>3270</v>
      </c>
      <c r="F1511" s="335">
        <f>+'2.- Base'!N1511</f>
        <v>419.17465425364753</v>
      </c>
      <c r="G1511" s="335" t="str">
        <f t="shared" si="99"/>
        <v>NC</v>
      </c>
      <c r="H1511" s="335">
        <f>VLOOKUP(C1511,'2.- Base'!J1511:N3906,5,0)</f>
        <v>419.17465425364753</v>
      </c>
      <c r="J1511" s="335" t="s">
        <v>3270</v>
      </c>
      <c r="K1511" s="335">
        <v>42.86885907895595</v>
      </c>
      <c r="L1511" s="441"/>
      <c r="M1511" s="335" t="str">
        <f t="shared" si="100"/>
        <v>NC</v>
      </c>
      <c r="N1511" s="451">
        <f t="shared" si="96"/>
        <v>462.04351333260348</v>
      </c>
    </row>
    <row r="1512" spans="1:14">
      <c r="A1512" s="444">
        <v>69530</v>
      </c>
      <c r="B1512" s="52">
        <f>+'2.- Base'!B1512</f>
        <v>1507</v>
      </c>
      <c r="C1512" s="334">
        <f>+'2.- Base'!C1512</f>
        <v>69530</v>
      </c>
      <c r="D1512" s="81" t="str">
        <f>+'2.- Base'!D1512</f>
        <v>Apicectomía petrosa incluyendo mastoidectomía radical</v>
      </c>
      <c r="E1512" s="335" t="s">
        <v>3270</v>
      </c>
      <c r="F1512" s="335">
        <f>+'2.- Base'!N1512</f>
        <v>461.37424852974175</v>
      </c>
      <c r="G1512" s="335" t="str">
        <f t="shared" si="99"/>
        <v>NC</v>
      </c>
      <c r="H1512" s="335">
        <f>VLOOKUP(C1512,'2.- Base'!J1512:N3907,5,0)</f>
        <v>461.37424852974175</v>
      </c>
      <c r="J1512" s="335" t="s">
        <v>3270</v>
      </c>
      <c r="K1512" s="335">
        <v>56.442469809817112</v>
      </c>
      <c r="L1512" s="441"/>
      <c r="M1512" s="335" t="str">
        <f t="shared" si="100"/>
        <v>NC</v>
      </c>
      <c r="N1512" s="451">
        <f t="shared" si="96"/>
        <v>517.81671833955886</v>
      </c>
    </row>
    <row r="1513" spans="1:14">
      <c r="A1513" s="444">
        <v>69535</v>
      </c>
      <c r="B1513" s="52">
        <f>+'2.- Base'!B1513</f>
        <v>1508</v>
      </c>
      <c r="C1513" s="334">
        <f>+'2.- Base'!C1513</f>
        <v>69535</v>
      </c>
      <c r="D1513" s="81" t="str">
        <f>+'2.- Base'!D1513</f>
        <v>Resección del hueso temporal, abordaje externo</v>
      </c>
      <c r="E1513" s="335" t="s">
        <v>3270</v>
      </c>
      <c r="F1513" s="335">
        <f>+'2.- Base'!N1513</f>
        <v>426.91465425364754</v>
      </c>
      <c r="G1513" s="335" t="str">
        <f t="shared" si="99"/>
        <v>NC</v>
      </c>
      <c r="H1513" s="335">
        <f>VLOOKUP(C1513,'2.- Base'!J1513:N3908,5,0)</f>
        <v>426.91465425364754</v>
      </c>
      <c r="J1513" s="335" t="s">
        <v>3270</v>
      </c>
      <c r="K1513" s="335">
        <v>42.86885907895595</v>
      </c>
      <c r="L1513" s="441"/>
      <c r="M1513" s="335" t="str">
        <f t="shared" si="100"/>
        <v>NC</v>
      </c>
      <c r="N1513" s="451">
        <f t="shared" si="96"/>
        <v>469.78351333260349</v>
      </c>
    </row>
    <row r="1514" spans="1:14">
      <c r="A1514" s="444">
        <v>69540</v>
      </c>
      <c r="B1514" s="52">
        <f>+'2.- Base'!B1514</f>
        <v>1509</v>
      </c>
      <c r="C1514" s="334">
        <f>+'2.- Base'!C1514</f>
        <v>69540</v>
      </c>
      <c r="D1514" s="81" t="str">
        <f>+'2.- Base'!D1514</f>
        <v>Excisión de pólipo auditivo</v>
      </c>
      <c r="E1514" s="335">
        <f>+'2.- Base'!G1514</f>
        <v>371.96576283950617</v>
      </c>
      <c r="F1514" s="335">
        <f>+'2.- Base'!N1514</f>
        <v>371.96576283950617</v>
      </c>
      <c r="G1514" s="335">
        <f>VLOOKUP(C1514,'2.- Base'!$C$6:$G$2390,5,0)</f>
        <v>371.96576283950617</v>
      </c>
      <c r="H1514" s="335">
        <f>VLOOKUP(C1514,'2.- Base'!J1514:N3909,5,0)</f>
        <v>371.96576283950617</v>
      </c>
      <c r="J1514" s="335">
        <v>18.707229082119682</v>
      </c>
      <c r="K1514" s="335">
        <v>19.495338946887102</v>
      </c>
      <c r="L1514" s="441"/>
      <c r="M1514" s="451">
        <f>G1514+J1514</f>
        <v>390.67299192162585</v>
      </c>
      <c r="N1514" s="451">
        <f t="shared" si="96"/>
        <v>391.46110178639327</v>
      </c>
    </row>
    <row r="1515" spans="1:14">
      <c r="A1515" s="444">
        <v>69550</v>
      </c>
      <c r="B1515" s="52">
        <f>+'2.- Base'!B1515</f>
        <v>1510</v>
      </c>
      <c r="C1515" s="334">
        <f>+'2.- Base'!C1515</f>
        <v>69550</v>
      </c>
      <c r="D1515" s="81" t="str">
        <f>+'2.- Base'!D1515</f>
        <v>Excisión de tumor glómico; transconducto</v>
      </c>
      <c r="E1515" s="335" t="s">
        <v>3270</v>
      </c>
      <c r="F1515" s="335">
        <f>+'2.- Base'!N1515</f>
        <v>362.9085285521885</v>
      </c>
      <c r="G1515" s="335" t="str">
        <f>E1515</f>
        <v>NC</v>
      </c>
      <c r="H1515" s="335">
        <f>VLOOKUP(C1515,'2.- Base'!J1515:N3910,5,0)</f>
        <v>362.9085285521885</v>
      </c>
      <c r="J1515" s="335" t="s">
        <v>3270</v>
      </c>
      <c r="K1515" s="335">
        <v>24.770711437807904</v>
      </c>
      <c r="L1515" s="441"/>
      <c r="M1515" s="335" t="str">
        <f>G1515</f>
        <v>NC</v>
      </c>
      <c r="N1515" s="451">
        <f t="shared" si="96"/>
        <v>387.6792399899964</v>
      </c>
    </row>
    <row r="1516" spans="1:14" ht="25.5">
      <c r="A1516" s="444">
        <v>69620</v>
      </c>
      <c r="B1516" s="52">
        <f>+'2.- Base'!B1516</f>
        <v>1511</v>
      </c>
      <c r="C1516" s="334">
        <f>+'2.- Base'!C1516</f>
        <v>69620</v>
      </c>
      <c r="D1516" s="81" t="str">
        <f>+'2.- Base'!D1516</f>
        <v>Miringoplastía (cirugía confinada a la membrana timpánica y región donante)</v>
      </c>
      <c r="E1516" s="335">
        <f>+'2.- Base'!G1516</f>
        <v>393.06555997755339</v>
      </c>
      <c r="F1516" s="335">
        <f>+'2.- Base'!N1516</f>
        <v>393.06555997755339</v>
      </c>
      <c r="G1516" s="335">
        <f>VLOOKUP(C1516,'2.- Base'!$C$6:$G$2390,5,0)</f>
        <v>393.06555997755339</v>
      </c>
      <c r="H1516" s="335">
        <f>VLOOKUP(C1516,'2.- Base'!J1516:N3911,5,0)</f>
        <v>393.06555997755339</v>
      </c>
      <c r="J1516" s="335">
        <v>24.310297175730113</v>
      </c>
      <c r="K1516" s="335">
        <v>25.342992860597747</v>
      </c>
      <c r="L1516" s="441"/>
      <c r="M1516" s="451">
        <f>G1516+J1516</f>
        <v>417.3758571532835</v>
      </c>
      <c r="N1516" s="451">
        <f t="shared" si="96"/>
        <v>418.40855283815114</v>
      </c>
    </row>
    <row r="1517" spans="1:14">
      <c r="A1517" s="444">
        <v>69631</v>
      </c>
      <c r="B1517" s="52">
        <f>+'2.- Base'!B1517</f>
        <v>1512</v>
      </c>
      <c r="C1517" s="334">
        <f>+'2.- Base'!C1517</f>
        <v>69631</v>
      </c>
      <c r="D1517" s="81" t="str">
        <f>+'2.- Base'!D1517</f>
        <v>Timpanoplastía sin mastoidectomía, inicial o revisión</v>
      </c>
      <c r="E1517" s="335">
        <f>+'2.- Base'!G1517</f>
        <v>414.16535711560044</v>
      </c>
      <c r="F1517" s="335">
        <f>+'2.- Base'!N1517</f>
        <v>414.16535711560044</v>
      </c>
      <c r="G1517" s="335">
        <f>VLOOKUP(C1517,'2.- Base'!$C$6:$G$2390,5,0)</f>
        <v>414.16535711560044</v>
      </c>
      <c r="H1517" s="335">
        <f>VLOOKUP(C1517,'2.- Base'!J1517:N3912,5,0)</f>
        <v>414.16535711560044</v>
      </c>
      <c r="J1517" s="335">
        <v>29.913365269340659</v>
      </c>
      <c r="K1517" s="335">
        <v>31.190646774308561</v>
      </c>
      <c r="L1517" s="441"/>
      <c r="M1517" s="451">
        <f>G1517+J1517</f>
        <v>444.0787223849411</v>
      </c>
      <c r="N1517" s="451">
        <f t="shared" si="96"/>
        <v>445.356003889909</v>
      </c>
    </row>
    <row r="1518" spans="1:14">
      <c r="A1518" s="444">
        <v>69635</v>
      </c>
      <c r="B1518" s="52">
        <f>+'2.- Base'!B1518</f>
        <v>1513</v>
      </c>
      <c r="C1518" s="334">
        <f>+'2.- Base'!C1518</f>
        <v>69635</v>
      </c>
      <c r="D1518" s="81" t="str">
        <f>+'2.- Base'!D1518</f>
        <v>Timpanoplastía con antrotomía o mastoidotomía</v>
      </c>
      <c r="E1518" s="335" t="s">
        <v>3270</v>
      </c>
      <c r="F1518" s="335">
        <f>+'2.- Base'!N1518</f>
        <v>426.91465425364754</v>
      </c>
      <c r="G1518" s="335" t="str">
        <f t="shared" ref="G1518:G1524" si="101">E1518</f>
        <v>NC</v>
      </c>
      <c r="H1518" s="335">
        <f>VLOOKUP(C1518,'2.- Base'!J1518:N3913,5,0)</f>
        <v>426.91465425364754</v>
      </c>
      <c r="J1518" s="335" t="s">
        <v>3270</v>
      </c>
      <c r="K1518" s="335">
        <v>42.86885907895595</v>
      </c>
      <c r="L1518" s="441"/>
      <c r="M1518" s="335" t="str">
        <f t="shared" ref="M1518:M1524" si="102">G1518</f>
        <v>NC</v>
      </c>
      <c r="N1518" s="451">
        <f t="shared" si="96"/>
        <v>469.78351333260349</v>
      </c>
    </row>
    <row r="1519" spans="1:14">
      <c r="A1519" s="444">
        <v>69641</v>
      </c>
      <c r="B1519" s="52">
        <f>+'2.- Base'!B1519</f>
        <v>1514</v>
      </c>
      <c r="C1519" s="334">
        <f>+'2.- Base'!C1519</f>
        <v>69641</v>
      </c>
      <c r="D1519" s="81" t="str">
        <f>+'2.- Base'!D1519</f>
        <v>Timpanoplastía con mastoidectomía</v>
      </c>
      <c r="E1519" s="335" t="s">
        <v>3270</v>
      </c>
      <c r="F1519" s="335">
        <f>+'2.- Base'!N1519</f>
        <v>469.11424852974176</v>
      </c>
      <c r="G1519" s="335" t="str">
        <f t="shared" si="101"/>
        <v>NC</v>
      </c>
      <c r="H1519" s="335">
        <f>VLOOKUP(C1519,'2.- Base'!J1519:N3914,5,0)</f>
        <v>469.11424852974176</v>
      </c>
      <c r="J1519" s="335" t="s">
        <v>3270</v>
      </c>
      <c r="K1519" s="335">
        <v>56.442469809817112</v>
      </c>
      <c r="L1519" s="441"/>
      <c r="M1519" s="335" t="str">
        <f t="shared" si="102"/>
        <v>NC</v>
      </c>
      <c r="N1519" s="451">
        <f t="shared" si="96"/>
        <v>525.55671833955887</v>
      </c>
    </row>
    <row r="1520" spans="1:14">
      <c r="A1520" s="444">
        <v>69650</v>
      </c>
      <c r="B1520" s="52">
        <f>+'2.- Base'!B1520</f>
        <v>1515</v>
      </c>
      <c r="C1520" s="334">
        <f>+'2.- Base'!C1520</f>
        <v>69650</v>
      </c>
      <c r="D1520" s="81" t="str">
        <f>+'2.- Base'!D1520</f>
        <v>Movilización del estribo</v>
      </c>
      <c r="E1520" s="335" t="s">
        <v>3270</v>
      </c>
      <c r="F1520" s="335">
        <f>+'2.- Base'!N1520</f>
        <v>384.71505997755332</v>
      </c>
      <c r="G1520" s="335" t="str">
        <f t="shared" si="101"/>
        <v>NC</v>
      </c>
      <c r="H1520" s="335">
        <f>VLOOKUP(C1520,'2.- Base'!J1520:N3915,5,0)</f>
        <v>384.71505997755332</v>
      </c>
      <c r="J1520" s="335" t="s">
        <v>3270</v>
      </c>
      <c r="K1520" s="335">
        <v>29.295248348094901</v>
      </c>
      <c r="L1520" s="441"/>
      <c r="M1520" s="335" t="str">
        <f t="shared" si="102"/>
        <v>NC</v>
      </c>
      <c r="N1520" s="451">
        <f t="shared" si="96"/>
        <v>414.01030832564823</v>
      </c>
    </row>
    <row r="1521" spans="1:14" ht="25.5">
      <c r="A1521" s="444">
        <v>69660</v>
      </c>
      <c r="B1521" s="52">
        <f>+'2.- Base'!B1521</f>
        <v>1516</v>
      </c>
      <c r="C1521" s="334">
        <f>+'2.- Base'!C1521</f>
        <v>69660</v>
      </c>
      <c r="D1521" s="81" t="str">
        <f>+'2.- Base'!D1521</f>
        <v>Estapedectomía o estapedotomía con reestablecimiento de continuidad osicular, con o sin uso de material extraño</v>
      </c>
      <c r="E1521" s="335" t="s">
        <v>3270</v>
      </c>
      <c r="F1521" s="335">
        <f>+'2.- Base'!N1521</f>
        <v>384.71505997755332</v>
      </c>
      <c r="G1521" s="335" t="str">
        <f t="shared" si="101"/>
        <v>NC</v>
      </c>
      <c r="H1521" s="335">
        <f>VLOOKUP(C1521,'2.- Base'!J1521:N3916,5,0)</f>
        <v>384.71505997755332</v>
      </c>
      <c r="J1521" s="335" t="s">
        <v>3270</v>
      </c>
      <c r="K1521" s="335">
        <v>29.295248348094901</v>
      </c>
      <c r="L1521" s="441"/>
      <c r="M1521" s="335" t="str">
        <f t="shared" si="102"/>
        <v>NC</v>
      </c>
      <c r="N1521" s="451">
        <f t="shared" si="96"/>
        <v>414.01030832564823</v>
      </c>
    </row>
    <row r="1522" spans="1:14">
      <c r="A1522" s="444">
        <v>69666</v>
      </c>
      <c r="B1522" s="52">
        <f>+'2.- Base'!B1522</f>
        <v>1517</v>
      </c>
      <c r="C1522" s="334">
        <f>+'2.- Base'!C1522</f>
        <v>69666</v>
      </c>
      <c r="D1522" s="81" t="str">
        <f>+'2.- Base'!D1522</f>
        <v>Corrección de fístula de la ventana oval</v>
      </c>
      <c r="E1522" s="335" t="s">
        <v>3270</v>
      </c>
      <c r="F1522" s="335">
        <f>+'2.- Base'!N1522</f>
        <v>384.71505997755332</v>
      </c>
      <c r="G1522" s="335" t="str">
        <f t="shared" si="101"/>
        <v>NC</v>
      </c>
      <c r="H1522" s="335">
        <f>VLOOKUP(C1522,'2.- Base'!J1522:N3917,5,0)</f>
        <v>384.71505997755332</v>
      </c>
      <c r="J1522" s="335" t="s">
        <v>3270</v>
      </c>
      <c r="K1522" s="335">
        <v>29.295248348094901</v>
      </c>
      <c r="L1522" s="441"/>
      <c r="M1522" s="335" t="str">
        <f t="shared" si="102"/>
        <v>NC</v>
      </c>
      <c r="N1522" s="451">
        <f t="shared" si="96"/>
        <v>414.01030832564823</v>
      </c>
    </row>
    <row r="1523" spans="1:14">
      <c r="A1523" s="444">
        <v>69667</v>
      </c>
      <c r="B1523" s="52">
        <f>+'2.- Base'!B1523</f>
        <v>1518</v>
      </c>
      <c r="C1523" s="334">
        <f>+'2.- Base'!C1523</f>
        <v>69667</v>
      </c>
      <c r="D1523" s="81" t="str">
        <f>+'2.- Base'!D1523</f>
        <v>Corrección de fístula de la ventana rRedonda</v>
      </c>
      <c r="E1523" s="335" t="s">
        <v>3270</v>
      </c>
      <c r="F1523" s="335">
        <f>+'2.- Base'!N1523</f>
        <v>384.71505997755332</v>
      </c>
      <c r="G1523" s="335" t="str">
        <f t="shared" si="101"/>
        <v>NC</v>
      </c>
      <c r="H1523" s="335">
        <f>VLOOKUP(C1523,'2.- Base'!J1523:N3918,5,0)</f>
        <v>384.71505997755332</v>
      </c>
      <c r="J1523" s="335" t="s">
        <v>3270</v>
      </c>
      <c r="K1523" s="335">
        <v>29.295248348094901</v>
      </c>
      <c r="L1523" s="441"/>
      <c r="M1523" s="335" t="str">
        <f t="shared" si="102"/>
        <v>NC</v>
      </c>
      <c r="N1523" s="451">
        <f t="shared" si="96"/>
        <v>414.01030832564823</v>
      </c>
    </row>
    <row r="1524" spans="1:14">
      <c r="A1524" s="444">
        <v>69676</v>
      </c>
      <c r="B1524" s="52">
        <f>+'2.- Base'!B1524</f>
        <v>1519</v>
      </c>
      <c r="C1524" s="334">
        <f>+'2.- Base'!C1524</f>
        <v>69676</v>
      </c>
      <c r="D1524" s="81" t="str">
        <f>+'2.- Base'!D1524</f>
        <v>Neurectomía timpánica</v>
      </c>
      <c r="E1524" s="335" t="s">
        <v>3270</v>
      </c>
      <c r="F1524" s="335">
        <f>+'2.- Base'!N1524</f>
        <v>405.81485711560043</v>
      </c>
      <c r="G1524" s="335" t="str">
        <f t="shared" si="101"/>
        <v>NC</v>
      </c>
      <c r="H1524" s="335">
        <f>VLOOKUP(C1524,'2.- Base'!J1524:N3919,5,0)</f>
        <v>405.81485711560043</v>
      </c>
      <c r="J1524" s="335" t="s">
        <v>3270</v>
      </c>
      <c r="K1524" s="335">
        <v>36.082053713525511</v>
      </c>
      <c r="L1524" s="441"/>
      <c r="M1524" s="335" t="str">
        <f t="shared" si="102"/>
        <v>NC</v>
      </c>
      <c r="N1524" s="451">
        <f t="shared" si="96"/>
        <v>441.89691082912594</v>
      </c>
    </row>
    <row r="1525" spans="1:14" ht="25.5">
      <c r="A1525" s="444">
        <v>69710</v>
      </c>
      <c r="B1525" s="52">
        <f>+'2.- Base'!B1525</f>
        <v>1520</v>
      </c>
      <c r="C1525" s="334">
        <f>+'2.- Base'!C1525</f>
        <v>69710</v>
      </c>
      <c r="D1525" s="81" t="str">
        <f>+'2.- Base'!D1525</f>
        <v>Implantación o reemplazo de dispositivo de audición de conducción ósea electromagnética en el hueso temporal</v>
      </c>
      <c r="E1525" s="335">
        <f>+'2.- Base'!G1525</f>
        <v>435.26515425364767</v>
      </c>
      <c r="F1525" s="335">
        <f>+'2.- Base'!N1525</f>
        <v>435.26515425364767</v>
      </c>
      <c r="G1525" s="335">
        <f>VLOOKUP(C1525,'2.- Base'!$C$6:$G$2390,5,0)</f>
        <v>435.26515425364767</v>
      </c>
      <c r="H1525" s="335">
        <f>VLOOKUP(C1525,'2.- Base'!J1525:N3920,5,0)</f>
        <v>435.26515425364767</v>
      </c>
      <c r="J1525" s="335">
        <v>35.516433362951091</v>
      </c>
      <c r="K1525" s="335">
        <v>37.038300688019206</v>
      </c>
      <c r="L1525" s="441"/>
      <c r="M1525" s="451">
        <f>G1525+J1525</f>
        <v>470.78158761659876</v>
      </c>
      <c r="N1525" s="451">
        <f t="shared" si="96"/>
        <v>472.30345494166687</v>
      </c>
    </row>
    <row r="1526" spans="1:14" ht="25.5">
      <c r="A1526" s="444">
        <v>69720</v>
      </c>
      <c r="B1526" s="52">
        <f>+'2.- Base'!B1526</f>
        <v>1521</v>
      </c>
      <c r="C1526" s="334">
        <f>+'2.- Base'!C1526</f>
        <v>69720</v>
      </c>
      <c r="D1526" s="81" t="str">
        <f>+'2.- Base'!D1526</f>
        <v>Descompresión del nervio facial, intratemporal; lateral o incluyendo parte medial al ganglio geniculado</v>
      </c>
      <c r="E1526" s="335" t="s">
        <v>3270</v>
      </c>
      <c r="F1526" s="335">
        <f>+'2.- Base'!N1526</f>
        <v>405.81485711560043</v>
      </c>
      <c r="G1526" s="335" t="str">
        <f t="shared" ref="G1526:G1532" si="103">E1526</f>
        <v>NC</v>
      </c>
      <c r="H1526" s="335">
        <f>VLOOKUP(C1526,'2.- Base'!J1526:N3921,5,0)</f>
        <v>405.81485711560043</v>
      </c>
      <c r="J1526" s="335" t="s">
        <v>3270</v>
      </c>
      <c r="K1526" s="335">
        <v>36.082053713525511</v>
      </c>
      <c r="L1526" s="441"/>
      <c r="M1526" s="335" t="str">
        <f t="shared" ref="M1526:M1532" si="104">G1526</f>
        <v>NC</v>
      </c>
      <c r="N1526" s="451">
        <f t="shared" si="96"/>
        <v>441.89691082912594</v>
      </c>
    </row>
    <row r="1527" spans="1:14" ht="25.5">
      <c r="A1527" s="444">
        <v>69740</v>
      </c>
      <c r="B1527" s="52">
        <f>+'2.- Base'!B1527</f>
        <v>1522</v>
      </c>
      <c r="C1527" s="334">
        <f>+'2.- Base'!C1527</f>
        <v>69740</v>
      </c>
      <c r="D1527" s="81" t="str">
        <f>+'2.- Base'!D1527</f>
        <v>Sutura del nervio facial, intratemporal; lateral o incluyendo parte medial al ganglio geniculado</v>
      </c>
      <c r="E1527" s="335" t="s">
        <v>3270</v>
      </c>
      <c r="F1527" s="335">
        <f>+'2.- Base'!N1527</f>
        <v>405.81485711560043</v>
      </c>
      <c r="G1527" s="335" t="str">
        <f t="shared" si="103"/>
        <v>NC</v>
      </c>
      <c r="H1527" s="335">
        <f>VLOOKUP(C1527,'2.- Base'!J1527:N3922,5,0)</f>
        <v>405.81485711560043</v>
      </c>
      <c r="J1527" s="335" t="s">
        <v>3270</v>
      </c>
      <c r="K1527" s="335">
        <v>36.082053713525511</v>
      </c>
      <c r="L1527" s="441"/>
      <c r="M1527" s="335" t="str">
        <f t="shared" si="104"/>
        <v>NC</v>
      </c>
      <c r="N1527" s="451">
        <f t="shared" si="96"/>
        <v>441.89691082912594</v>
      </c>
    </row>
    <row r="1528" spans="1:14" ht="25.5">
      <c r="A1528" s="444">
        <v>69801</v>
      </c>
      <c r="B1528" s="52">
        <f>+'2.- Base'!B1528</f>
        <v>1523</v>
      </c>
      <c r="C1528" s="334">
        <f>+'2.- Base'!C1528</f>
        <v>69801</v>
      </c>
      <c r="D1528" s="81" t="str">
        <f>+'2.- Base'!D1528</f>
        <v>Laberintotomía transconducto, con o sin criocirugía o perfusión con compuestos vestíbulo activos</v>
      </c>
      <c r="E1528" s="335" t="s">
        <v>3270</v>
      </c>
      <c r="F1528" s="335">
        <f>+'2.- Base'!N1528</f>
        <v>384.71505997755332</v>
      </c>
      <c r="G1528" s="335" t="str">
        <f t="shared" si="103"/>
        <v>NC</v>
      </c>
      <c r="H1528" s="335">
        <f>VLOOKUP(C1528,'2.- Base'!J1528:N3923,5,0)</f>
        <v>384.71505997755332</v>
      </c>
      <c r="J1528" s="335" t="s">
        <v>3270</v>
      </c>
      <c r="K1528" s="335">
        <v>29.295248348094901</v>
      </c>
      <c r="L1528" s="441"/>
      <c r="M1528" s="335" t="str">
        <f t="shared" si="104"/>
        <v>NC</v>
      </c>
      <c r="N1528" s="451">
        <f t="shared" si="96"/>
        <v>414.01030832564823</v>
      </c>
    </row>
    <row r="1529" spans="1:14">
      <c r="A1529" s="444">
        <v>69805</v>
      </c>
      <c r="B1529" s="52">
        <f>+'2.- Base'!B1529</f>
        <v>1524</v>
      </c>
      <c r="C1529" s="334">
        <f>+'2.- Base'!C1529</f>
        <v>69805</v>
      </c>
      <c r="D1529" s="81" t="str">
        <f>+'2.- Base'!D1529</f>
        <v>Operación del saco endolinfático; sin derivación</v>
      </c>
      <c r="E1529" s="335" t="s">
        <v>3270</v>
      </c>
      <c r="F1529" s="335">
        <f>+'2.- Base'!N1529</f>
        <v>426.18285711560037</v>
      </c>
      <c r="G1529" s="335" t="str">
        <f t="shared" si="103"/>
        <v>NC</v>
      </c>
      <c r="H1529" s="335">
        <f>VLOOKUP(C1529,'2.- Base'!J1529:N3924,5,0)</f>
        <v>426.18285711560037</v>
      </c>
      <c r="J1529" s="335" t="s">
        <v>3270</v>
      </c>
      <c r="K1529" s="335">
        <v>36.082053713525511</v>
      </c>
      <c r="L1529" s="441"/>
      <c r="M1529" s="335" t="str">
        <f t="shared" si="104"/>
        <v>NC</v>
      </c>
      <c r="N1529" s="451">
        <f t="shared" si="96"/>
        <v>462.26491082912588</v>
      </c>
    </row>
    <row r="1530" spans="1:14">
      <c r="A1530" s="444">
        <v>69905</v>
      </c>
      <c r="B1530" s="52">
        <f>+'2.- Base'!B1530</f>
        <v>1525</v>
      </c>
      <c r="C1530" s="334">
        <f>+'2.- Base'!C1530</f>
        <v>69905</v>
      </c>
      <c r="D1530" s="81" t="str">
        <f>+'2.- Base'!D1530</f>
        <v>Laberintectomía; transconducto</v>
      </c>
      <c r="E1530" s="335" t="s">
        <v>3270</v>
      </c>
      <c r="F1530" s="335">
        <f>+'2.- Base'!N1530</f>
        <v>408.01024852974183</v>
      </c>
      <c r="G1530" s="335" t="str">
        <f t="shared" si="103"/>
        <v>NC</v>
      </c>
      <c r="H1530" s="335">
        <f>VLOOKUP(C1530,'2.- Base'!J1530:N3925,5,0)</f>
        <v>408.01024852974183</v>
      </c>
      <c r="J1530" s="335" t="s">
        <v>3270</v>
      </c>
      <c r="K1530" s="335">
        <v>56.442469809817055</v>
      </c>
      <c r="L1530" s="441"/>
      <c r="M1530" s="335" t="str">
        <f t="shared" si="104"/>
        <v>NC</v>
      </c>
      <c r="N1530" s="451">
        <f t="shared" si="96"/>
        <v>464.45271833955888</v>
      </c>
    </row>
    <row r="1531" spans="1:14">
      <c r="A1531" s="444">
        <v>69910</v>
      </c>
      <c r="B1531" s="52">
        <f>+'2.- Base'!B1531</f>
        <v>1526</v>
      </c>
      <c r="C1531" s="334">
        <f>+'2.- Base'!C1531</f>
        <v>69910</v>
      </c>
      <c r="D1531" s="81" t="str">
        <f>+'2.- Base'!D1531</f>
        <v>Laberintectomía con astoidectomía</v>
      </c>
      <c r="E1531" s="335" t="s">
        <v>3270</v>
      </c>
      <c r="F1531" s="335">
        <f>+'2.- Base'!N1531</f>
        <v>469.11424852974176</v>
      </c>
      <c r="G1531" s="335" t="str">
        <f t="shared" si="103"/>
        <v>NC</v>
      </c>
      <c r="H1531" s="335">
        <f>VLOOKUP(C1531,'2.- Base'!J1531:N3926,5,0)</f>
        <v>469.11424852974176</v>
      </c>
      <c r="J1531" s="335" t="s">
        <v>3270</v>
      </c>
      <c r="K1531" s="335">
        <v>56.442469809817112</v>
      </c>
      <c r="L1531" s="441"/>
      <c r="M1531" s="335" t="str">
        <f t="shared" si="104"/>
        <v>NC</v>
      </c>
      <c r="N1531" s="451">
        <f t="shared" si="96"/>
        <v>525.55671833955887</v>
      </c>
    </row>
    <row r="1532" spans="1:14">
      <c r="A1532" s="444">
        <v>69915</v>
      </c>
      <c r="B1532" s="52">
        <f>+'2.- Base'!B1532</f>
        <v>1527</v>
      </c>
      <c r="C1532" s="334">
        <f>+'2.- Base'!C1532</f>
        <v>69915</v>
      </c>
      <c r="D1532" s="81" t="str">
        <f>+'2.- Base'!D1532</f>
        <v>Sección del nervio vestibular, abordaje translaberíntico</v>
      </c>
      <c r="E1532" s="335" t="s">
        <v>3270</v>
      </c>
      <c r="F1532" s="335">
        <f>+'2.- Base'!N1532</f>
        <v>448.01445139169465</v>
      </c>
      <c r="G1532" s="335" t="str">
        <f t="shared" si="103"/>
        <v>NC</v>
      </c>
      <c r="H1532" s="335">
        <f>VLOOKUP(C1532,'2.- Base'!J1532:N3927,5,0)</f>
        <v>448.01445139169465</v>
      </c>
      <c r="J1532" s="335" t="s">
        <v>3270</v>
      </c>
      <c r="K1532" s="335">
        <v>49.655664444386559</v>
      </c>
      <c r="L1532" s="441"/>
      <c r="M1532" s="335" t="str">
        <f t="shared" si="104"/>
        <v>NC</v>
      </c>
      <c r="N1532" s="451">
        <f t="shared" si="96"/>
        <v>497.67011583608121</v>
      </c>
    </row>
    <row r="1533" spans="1:14">
      <c r="A1533" s="444">
        <v>69930</v>
      </c>
      <c r="B1533" s="52">
        <f>+'2.- Base'!B1533</f>
        <v>1528</v>
      </c>
      <c r="C1533" s="334">
        <f>+'2.- Base'!C1533</f>
        <v>69930</v>
      </c>
      <c r="D1533" s="81" t="str">
        <f>+'2.- Base'!D1533</f>
        <v>Implantación de dispositivo coclear, con o sin mastoidectomía</v>
      </c>
      <c r="E1533" s="335">
        <f>+'2.- Base'!G1533</f>
        <v>456.36495139169472</v>
      </c>
      <c r="F1533" s="335">
        <f>+'2.- Base'!N1533</f>
        <v>456.36495139169472</v>
      </c>
      <c r="G1533" s="335">
        <f>VLOOKUP(C1533,'2.- Base'!$C$6:$G$2390,5,0)</f>
        <v>456.36495139169472</v>
      </c>
      <c r="H1533" s="335">
        <f>VLOOKUP(C1533,'2.- Base'!J1533:N3928,5,0)</f>
        <v>456.36495139169472</v>
      </c>
      <c r="J1533" s="335">
        <v>41.119501456561579</v>
      </c>
      <c r="K1533" s="335">
        <v>42.885954601729964</v>
      </c>
      <c r="L1533" s="441"/>
      <c r="M1533" s="451">
        <f>G1533+J1533</f>
        <v>497.4844528482563</v>
      </c>
      <c r="N1533" s="451">
        <f t="shared" si="96"/>
        <v>499.25090599342468</v>
      </c>
    </row>
    <row r="1534" spans="1:14">
      <c r="A1534" s="444">
        <v>69950</v>
      </c>
      <c r="B1534" s="52">
        <f>+'2.- Base'!B1534</f>
        <v>1529</v>
      </c>
      <c r="C1534" s="334">
        <f>+'2.- Base'!C1534</f>
        <v>69950</v>
      </c>
      <c r="D1534" s="81" t="str">
        <f>+'2.- Base'!D1534</f>
        <v>Sección del nervio vestibular, abordaje transcraneal</v>
      </c>
      <c r="E1534" s="335" t="s">
        <v>3270</v>
      </c>
      <c r="F1534" s="335">
        <f>+'2.- Base'!N1534</f>
        <v>448.01445139169465</v>
      </c>
      <c r="G1534" s="335" t="str">
        <f>E1534</f>
        <v>NC</v>
      </c>
      <c r="H1534" s="335">
        <f>VLOOKUP(C1534,'2.- Base'!J1534:N3929,5,0)</f>
        <v>448.01445139169465</v>
      </c>
      <c r="J1534" s="335" t="s">
        <v>3270</v>
      </c>
      <c r="K1534" s="335">
        <v>49.655664444386559</v>
      </c>
      <c r="L1534" s="441"/>
      <c r="M1534" s="335" t="str">
        <f>G1534</f>
        <v>NC</v>
      </c>
      <c r="N1534" s="451">
        <f t="shared" si="96"/>
        <v>497.67011583608121</v>
      </c>
    </row>
    <row r="1535" spans="1:14">
      <c r="A1535" s="444">
        <v>69955</v>
      </c>
      <c r="B1535" s="52">
        <f>+'2.- Base'!B1535</f>
        <v>1530</v>
      </c>
      <c r="C1535" s="334">
        <f>+'2.- Base'!C1535</f>
        <v>69955</v>
      </c>
      <c r="D1535" s="81" t="str">
        <f>+'2.- Base'!D1535</f>
        <v>Descompresión total del nervio facial y/o corrección (puede incluir injerto)</v>
      </c>
      <c r="E1535" s="335" t="s">
        <v>3270</v>
      </c>
      <c r="F1535" s="335">
        <f>+'2.- Base'!N1535</f>
        <v>448.01445139169465</v>
      </c>
      <c r="G1535" s="335" t="str">
        <f>E1535</f>
        <v>NC</v>
      </c>
      <c r="H1535" s="335">
        <f>VLOOKUP(C1535,'2.- Base'!J1535:N3930,5,0)</f>
        <v>448.01445139169465</v>
      </c>
      <c r="J1535" s="335" t="s">
        <v>3270</v>
      </c>
      <c r="K1535" s="335">
        <v>49.655664444386559</v>
      </c>
      <c r="L1535" s="441"/>
      <c r="M1535" s="335" t="str">
        <f>G1535</f>
        <v>NC</v>
      </c>
      <c r="N1535" s="451">
        <f t="shared" si="96"/>
        <v>497.67011583608121</v>
      </c>
    </row>
    <row r="1536" spans="1:14">
      <c r="A1536" s="444">
        <v>69960</v>
      </c>
      <c r="B1536" s="52">
        <f>+'2.- Base'!B1536</f>
        <v>1531</v>
      </c>
      <c r="C1536" s="334">
        <f>+'2.- Base'!C1536</f>
        <v>69960</v>
      </c>
      <c r="D1536" s="81" t="str">
        <f>+'2.- Base'!D1536</f>
        <v>Descompresión del conducto auditivo interno</v>
      </c>
      <c r="E1536" s="335" t="s">
        <v>3270</v>
      </c>
      <c r="F1536" s="335">
        <f>+'2.- Base'!N1536</f>
        <v>197.67243472502801</v>
      </c>
      <c r="G1536" s="335" t="str">
        <f>E1536</f>
        <v>NC</v>
      </c>
      <c r="H1536" s="335">
        <f>VLOOKUP(C1536,'2.- Base'!J1536:N3931,5,0)</f>
        <v>197.67243472502801</v>
      </c>
      <c r="J1536" s="335" t="s">
        <v>3270</v>
      </c>
      <c r="K1536" s="335">
        <v>49.655664444386531</v>
      </c>
      <c r="L1536" s="441"/>
      <c r="M1536" s="335" t="str">
        <f>G1536</f>
        <v>NC</v>
      </c>
      <c r="N1536" s="451">
        <f t="shared" si="96"/>
        <v>247.32809916941454</v>
      </c>
    </row>
    <row r="1537" spans="1:14">
      <c r="A1537" s="444">
        <v>69970</v>
      </c>
      <c r="B1537" s="52">
        <f>+'2.- Base'!B1537</f>
        <v>1532</v>
      </c>
      <c r="C1537" s="334">
        <f>+'2.- Base'!C1537</f>
        <v>69970</v>
      </c>
      <c r="D1537" s="81" t="str">
        <f>+'2.- Base'!D1537</f>
        <v>Extirpación de tumor, hueso temporal</v>
      </c>
      <c r="E1537" s="335" t="s">
        <v>3270</v>
      </c>
      <c r="F1537" s="335">
        <f>+'2.- Base'!N1537</f>
        <v>405.81485711560043</v>
      </c>
      <c r="G1537" s="335" t="str">
        <f>E1537</f>
        <v>NC</v>
      </c>
      <c r="H1537" s="335">
        <f>VLOOKUP(C1537,'2.- Base'!J1537:N3932,5,0)</f>
        <v>405.81485711560043</v>
      </c>
      <c r="J1537" s="335" t="s">
        <v>3270</v>
      </c>
      <c r="K1537" s="335">
        <v>36.082053713525511</v>
      </c>
      <c r="L1537" s="441"/>
      <c r="M1537" s="335" t="str">
        <f>G1537</f>
        <v>NC</v>
      </c>
      <c r="N1537" s="451">
        <f t="shared" si="96"/>
        <v>441.89691082912594</v>
      </c>
    </row>
    <row r="1538" spans="1:14">
      <c r="A1538" s="444">
        <v>70100</v>
      </c>
      <c r="B1538" s="52">
        <f>+'2.- Base'!B1538</f>
        <v>1533</v>
      </c>
      <c r="C1538" s="334">
        <f>+'2.- Base'!C1538</f>
        <v>70100</v>
      </c>
      <c r="D1538" s="81" t="str">
        <f>+'2.- Base'!D1538</f>
        <v>Examen radiológico parcial de mandíbula</v>
      </c>
      <c r="E1538" s="335">
        <f>+'2.- Base'!G1538</f>
        <v>9.286249999999999</v>
      </c>
      <c r="F1538" s="335">
        <f>+'2.- Base'!N1538</f>
        <v>9.286249999999999</v>
      </c>
      <c r="G1538" s="335">
        <f>VLOOKUP(C1538,'2.- Base'!$C$6:$G$2390,5,0)</f>
        <v>9.286249999999999</v>
      </c>
      <c r="H1538" s="335">
        <f>VLOOKUP(C1538,'2.- Base'!J1538:N3933,5,0)</f>
        <v>9.286249999999999</v>
      </c>
      <c r="J1538" s="335">
        <v>9.5702339345280301</v>
      </c>
      <c r="K1538" s="335">
        <v>9.6876777478875837</v>
      </c>
      <c r="L1538" s="441"/>
      <c r="M1538" s="451">
        <f t="shared" ref="M1538:M1601" si="105">G1538+J1538</f>
        <v>18.856483934528029</v>
      </c>
      <c r="N1538" s="451">
        <f t="shared" si="96"/>
        <v>18.973927747887583</v>
      </c>
    </row>
    <row r="1539" spans="1:14">
      <c r="A1539" s="444">
        <v>70120</v>
      </c>
      <c r="B1539" s="52">
        <f>+'2.- Base'!B1539</f>
        <v>1534</v>
      </c>
      <c r="C1539" s="334">
        <f>+'2.- Base'!C1539</f>
        <v>70120</v>
      </c>
      <c r="D1539" s="81" t="str">
        <f>+'2.- Base'!D1539</f>
        <v>Examen radiológico parcial de mastoides</v>
      </c>
      <c r="E1539" s="335">
        <f>+'2.- Base'!G1539</f>
        <v>9.286249999999999</v>
      </c>
      <c r="F1539" s="335">
        <f>+'2.- Base'!N1539</f>
        <v>9.286249999999999</v>
      </c>
      <c r="G1539" s="335">
        <f>VLOOKUP(C1539,'2.- Base'!$C$6:$G$2390,5,0)</f>
        <v>9.286249999999999</v>
      </c>
      <c r="H1539" s="335">
        <f>VLOOKUP(C1539,'2.- Base'!J1539:N3934,5,0)</f>
        <v>9.286249999999999</v>
      </c>
      <c r="J1539" s="335">
        <v>11.581100024741506</v>
      </c>
      <c r="K1539" s="335">
        <v>11.698543838101052</v>
      </c>
      <c r="L1539" s="441"/>
      <c r="M1539" s="451">
        <f t="shared" si="105"/>
        <v>20.867350024741505</v>
      </c>
      <c r="N1539" s="451">
        <f t="shared" si="96"/>
        <v>20.984793838101051</v>
      </c>
    </row>
    <row r="1540" spans="1:14">
      <c r="A1540" s="444">
        <v>70134</v>
      </c>
      <c r="B1540" s="52">
        <f>+'2.- Base'!B1540</f>
        <v>1535</v>
      </c>
      <c r="C1540" s="334">
        <f>+'2.- Base'!C1540</f>
        <v>70134</v>
      </c>
      <c r="D1540" s="81" t="str">
        <f>+'2.- Base'!D1540</f>
        <v>Examen radiológico completo de meatos auditivos internos</v>
      </c>
      <c r="E1540" s="335">
        <f>+'2.- Base'!G1540</f>
        <v>9.286249999999999</v>
      </c>
      <c r="F1540" s="335">
        <f>+'2.- Base'!N1540</f>
        <v>9.286249999999999</v>
      </c>
      <c r="G1540" s="335">
        <f>VLOOKUP(C1540,'2.- Base'!$C$6:$G$2390,5,0)</f>
        <v>9.286249999999999</v>
      </c>
      <c r="H1540" s="335">
        <f>VLOOKUP(C1540,'2.- Base'!J1540:N3935,5,0)</f>
        <v>9.286249999999999</v>
      </c>
      <c r="J1540" s="335">
        <v>16.608265250275188</v>
      </c>
      <c r="K1540" s="335">
        <v>16.725709063634735</v>
      </c>
      <c r="L1540" s="441"/>
      <c r="M1540" s="451">
        <f t="shared" si="105"/>
        <v>25.894515250275187</v>
      </c>
      <c r="N1540" s="451">
        <f t="shared" si="96"/>
        <v>26.011959063634734</v>
      </c>
    </row>
    <row r="1541" spans="1:14">
      <c r="A1541" s="444">
        <v>70140</v>
      </c>
      <c r="B1541" s="52">
        <f>+'2.- Base'!B1541</f>
        <v>1536</v>
      </c>
      <c r="C1541" s="334">
        <f>+'2.- Base'!C1541</f>
        <v>70140</v>
      </c>
      <c r="D1541" s="81" t="str">
        <f>+'2.- Base'!D1541</f>
        <v>Examen radiológico parcial de huesos faciales</v>
      </c>
      <c r="E1541" s="335">
        <f>+'2.- Base'!G1541</f>
        <v>9.286249999999999</v>
      </c>
      <c r="F1541" s="335">
        <f>+'2.- Base'!N1541</f>
        <v>9.286249999999999</v>
      </c>
      <c r="G1541" s="335">
        <f>VLOOKUP(C1541,'2.- Base'!$C$6:$G$2390,5,0)</f>
        <v>9.286249999999999</v>
      </c>
      <c r="H1541" s="335">
        <f>VLOOKUP(C1541,'2.- Base'!J1541:N3936,5,0)</f>
        <v>9.286249999999999</v>
      </c>
      <c r="J1541" s="335">
        <v>9.5702339345280301</v>
      </c>
      <c r="K1541" s="335">
        <v>9.6876777478875837</v>
      </c>
      <c r="L1541" s="441"/>
      <c r="M1541" s="451">
        <f t="shared" si="105"/>
        <v>18.856483934528029</v>
      </c>
      <c r="N1541" s="451">
        <f t="shared" si="96"/>
        <v>18.973927747887583</v>
      </c>
    </row>
    <row r="1542" spans="1:14">
      <c r="A1542" s="444">
        <v>70160</v>
      </c>
      <c r="B1542" s="52">
        <f>+'2.- Base'!B1542</f>
        <v>1537</v>
      </c>
      <c r="C1542" s="334">
        <f>+'2.- Base'!C1542</f>
        <v>70160</v>
      </c>
      <c r="D1542" s="81" t="str">
        <f>+'2.- Base'!D1542</f>
        <v>Examen radiológico completo de huesos nasales</v>
      </c>
      <c r="E1542" s="335">
        <f>+'2.- Base'!G1542</f>
        <v>9.286249999999999</v>
      </c>
      <c r="F1542" s="335">
        <f>+'2.- Base'!N1542</f>
        <v>9.286249999999999</v>
      </c>
      <c r="G1542" s="335">
        <f>VLOOKUP(C1542,'2.- Base'!$C$6:$G$2390,5,0)</f>
        <v>9.286249999999999</v>
      </c>
      <c r="H1542" s="335">
        <f>VLOOKUP(C1542,'2.- Base'!J1542:N3937,5,0)</f>
        <v>9.286249999999999</v>
      </c>
      <c r="J1542" s="335">
        <v>16.608265250275188</v>
      </c>
      <c r="K1542" s="335">
        <v>16.725709063634735</v>
      </c>
      <c r="L1542" s="441"/>
      <c r="M1542" s="451">
        <f t="shared" si="105"/>
        <v>25.894515250275187</v>
      </c>
      <c r="N1542" s="451">
        <f t="shared" si="96"/>
        <v>26.011959063634734</v>
      </c>
    </row>
    <row r="1543" spans="1:14">
      <c r="A1543" s="444">
        <v>70170</v>
      </c>
      <c r="B1543" s="52">
        <f>+'2.- Base'!B1543</f>
        <v>1538</v>
      </c>
      <c r="C1543" s="334">
        <f>+'2.- Base'!C1543</f>
        <v>70170</v>
      </c>
      <c r="D1543" s="81" t="str">
        <f>+'2.- Base'!D1543</f>
        <v>Dacriocistografía de conducto nasolagrimal</v>
      </c>
      <c r="E1543" s="335">
        <f>+'2.- Base'!G1543</f>
        <v>9.286249999999999</v>
      </c>
      <c r="F1543" s="335">
        <f>+'2.- Base'!N1543</f>
        <v>9.286249999999999</v>
      </c>
      <c r="G1543" s="335">
        <f>VLOOKUP(C1543,'2.- Base'!$C$6:$G$2390,5,0)</f>
        <v>9.286249999999999</v>
      </c>
      <c r="H1543" s="335">
        <f>VLOOKUP(C1543,'2.- Base'!J1543:N3938,5,0)</f>
        <v>9.286249999999999</v>
      </c>
      <c r="J1543" s="335">
        <v>33.216530500550377</v>
      </c>
      <c r="K1543" s="335">
        <v>33.451418127269477</v>
      </c>
      <c r="L1543" s="441"/>
      <c r="M1543" s="451">
        <f t="shared" si="105"/>
        <v>42.502780500550372</v>
      </c>
      <c r="N1543" s="451">
        <f t="shared" ref="N1543:N1606" si="106">H1543+K1543</f>
        <v>42.737668127269473</v>
      </c>
    </row>
    <row r="1544" spans="1:14">
      <c r="A1544" s="444">
        <v>70190</v>
      </c>
      <c r="B1544" s="52">
        <f>+'2.- Base'!B1544</f>
        <v>1539</v>
      </c>
      <c r="C1544" s="334">
        <f>+'2.- Base'!C1544</f>
        <v>70190</v>
      </c>
      <c r="D1544" s="81" t="str">
        <f>+'2.- Base'!D1544</f>
        <v>Examen radiológico de forámenes ópticos</v>
      </c>
      <c r="E1544" s="335">
        <f>+'2.- Base'!G1544</f>
        <v>9.286249999999999</v>
      </c>
      <c r="F1544" s="335">
        <f>+'2.- Base'!N1544</f>
        <v>9.286249999999999</v>
      </c>
      <c r="G1544" s="335">
        <f>VLOOKUP(C1544,'2.- Base'!$C$6:$G$2390,5,0)</f>
        <v>9.286249999999999</v>
      </c>
      <c r="H1544" s="335">
        <f>VLOOKUP(C1544,'2.- Base'!J1544:N3939,5,0)</f>
        <v>9.286249999999999</v>
      </c>
      <c r="J1544" s="335">
        <v>16.608265250275188</v>
      </c>
      <c r="K1544" s="335">
        <v>16.725709063634735</v>
      </c>
      <c r="L1544" s="441"/>
      <c r="M1544" s="451">
        <f t="shared" si="105"/>
        <v>25.894515250275187</v>
      </c>
      <c r="N1544" s="451">
        <f t="shared" si="106"/>
        <v>26.011959063634734</v>
      </c>
    </row>
    <row r="1545" spans="1:14">
      <c r="A1545" s="444">
        <v>70200</v>
      </c>
      <c r="B1545" s="52">
        <f>+'2.- Base'!B1545</f>
        <v>1540</v>
      </c>
      <c r="C1545" s="334">
        <f>+'2.- Base'!C1545</f>
        <v>70200</v>
      </c>
      <c r="D1545" s="81" t="str">
        <f>+'2.- Base'!D1545</f>
        <v>Examen completo de órbitas</v>
      </c>
      <c r="E1545" s="335">
        <f>+'2.- Base'!G1545</f>
        <v>9.286249999999999</v>
      </c>
      <c r="F1545" s="335">
        <f>+'2.- Base'!N1545</f>
        <v>9.286249999999999</v>
      </c>
      <c r="G1545" s="335">
        <f>VLOOKUP(C1545,'2.- Base'!$C$6:$G$2390,5,0)</f>
        <v>9.286249999999999</v>
      </c>
      <c r="H1545" s="335">
        <f>VLOOKUP(C1545,'2.- Base'!J1545:N3940,5,0)</f>
        <v>9.286249999999999</v>
      </c>
      <c r="J1545" s="335">
        <v>16.608265250275188</v>
      </c>
      <c r="K1545" s="335">
        <v>16.725709063634735</v>
      </c>
      <c r="L1545" s="441"/>
      <c r="M1545" s="451">
        <f t="shared" si="105"/>
        <v>25.894515250275187</v>
      </c>
      <c r="N1545" s="451">
        <f t="shared" si="106"/>
        <v>26.011959063634734</v>
      </c>
    </row>
    <row r="1546" spans="1:14">
      <c r="A1546" s="444">
        <v>70220</v>
      </c>
      <c r="B1546" s="52">
        <f>+'2.- Base'!B1546</f>
        <v>1541</v>
      </c>
      <c r="C1546" s="334">
        <f>+'2.- Base'!C1546</f>
        <v>70220</v>
      </c>
      <c r="D1546" s="81" t="str">
        <f>+'2.- Base'!D1546</f>
        <v>Examen radiológico completo de senos paranasales</v>
      </c>
      <c r="E1546" s="335">
        <f>+'2.- Base'!G1546</f>
        <v>9.286249999999999</v>
      </c>
      <c r="F1546" s="335">
        <f>+'2.- Base'!N1546</f>
        <v>9.286249999999999</v>
      </c>
      <c r="G1546" s="335">
        <f>VLOOKUP(C1546,'2.- Base'!$C$6:$G$2390,5,0)</f>
        <v>9.286249999999999</v>
      </c>
      <c r="H1546" s="335">
        <f>VLOOKUP(C1546,'2.- Base'!J1546:N3941,5,0)</f>
        <v>9.286249999999999</v>
      </c>
      <c r="J1546" s="335">
        <v>16.608265250275188</v>
      </c>
      <c r="K1546" s="335">
        <v>16.725709063634735</v>
      </c>
      <c r="L1546" s="441"/>
      <c r="M1546" s="451">
        <f t="shared" si="105"/>
        <v>25.894515250275187</v>
      </c>
      <c r="N1546" s="451">
        <f t="shared" si="106"/>
        <v>26.011959063634734</v>
      </c>
    </row>
    <row r="1547" spans="1:14">
      <c r="A1547" s="444">
        <v>70240</v>
      </c>
      <c r="B1547" s="52">
        <f>+'2.- Base'!B1547</f>
        <v>1542</v>
      </c>
      <c r="C1547" s="334">
        <f>+'2.- Base'!C1547</f>
        <v>70240</v>
      </c>
      <c r="D1547" s="81" t="str">
        <f>+'2.- Base'!D1547</f>
        <v>Examen radiológico de silla turca</v>
      </c>
      <c r="E1547" s="335">
        <f>+'2.- Base'!G1547</f>
        <v>9.286249999999999</v>
      </c>
      <c r="F1547" s="335">
        <f>+'2.- Base'!N1547</f>
        <v>9.286249999999999</v>
      </c>
      <c r="G1547" s="335">
        <f>VLOOKUP(C1547,'2.- Base'!$C$6:$G$2390,5,0)</f>
        <v>9.286249999999999</v>
      </c>
      <c r="H1547" s="335">
        <f>VLOOKUP(C1547,'2.- Base'!J1547:N3942,5,0)</f>
        <v>9.286249999999999</v>
      </c>
      <c r="J1547" s="335">
        <v>16.608265250275188</v>
      </c>
      <c r="K1547" s="335">
        <v>16.725709063634735</v>
      </c>
      <c r="L1547" s="441"/>
      <c r="M1547" s="451">
        <f t="shared" si="105"/>
        <v>25.894515250275187</v>
      </c>
      <c r="N1547" s="451">
        <f t="shared" si="106"/>
        <v>26.011959063634734</v>
      </c>
    </row>
    <row r="1548" spans="1:14">
      <c r="A1548" s="444">
        <v>70250</v>
      </c>
      <c r="B1548" s="52">
        <f>+'2.- Base'!B1548</f>
        <v>1543</v>
      </c>
      <c r="C1548" s="334">
        <f>+'2.- Base'!C1548</f>
        <v>70250</v>
      </c>
      <c r="D1548" s="81" t="str">
        <f>+'2.- Base'!D1548</f>
        <v>Radiografía de cráneo; menos de cuatro placas</v>
      </c>
      <c r="E1548" s="335">
        <f>+'2.- Base'!G1548</f>
        <v>20.876249999999999</v>
      </c>
      <c r="F1548" s="335">
        <f>+'2.- Base'!N1548</f>
        <v>20.876249999999999</v>
      </c>
      <c r="G1548" s="335">
        <f>VLOOKUP(C1548,'2.- Base'!$C$6:$G$2390,5,0)</f>
        <v>20.876249999999999</v>
      </c>
      <c r="H1548" s="335">
        <f>VLOOKUP(C1548,'2.- Base'!J1548:N3943,5,0)</f>
        <v>20.876249999999999</v>
      </c>
      <c r="J1548" s="335">
        <v>11.581100024741509</v>
      </c>
      <c r="K1548" s="335">
        <v>11.698543838101052</v>
      </c>
      <c r="L1548" s="441"/>
      <c r="M1548" s="451">
        <f t="shared" si="105"/>
        <v>32.457350024741508</v>
      </c>
      <c r="N1548" s="451">
        <f t="shared" si="106"/>
        <v>32.574793838101051</v>
      </c>
    </row>
    <row r="1549" spans="1:14">
      <c r="A1549" s="444">
        <v>70260</v>
      </c>
      <c r="B1549" s="52">
        <f>+'2.- Base'!B1549</f>
        <v>1544</v>
      </c>
      <c r="C1549" s="334">
        <f>+'2.- Base'!C1549</f>
        <v>70260</v>
      </c>
      <c r="D1549" s="81" t="str">
        <f>+'2.- Base'!D1549</f>
        <v>Radiografía de cráneo; cuatro placas</v>
      </c>
      <c r="E1549" s="335">
        <f>+'2.- Base'!G1549</f>
        <v>26.671250000000001</v>
      </c>
      <c r="F1549" s="335">
        <f>+'2.- Base'!N1549</f>
        <v>26.671250000000001</v>
      </c>
      <c r="G1549" s="335">
        <f>VLOOKUP(C1549,'2.- Base'!$C$6:$G$2390,5,0)</f>
        <v>26.671250000000001</v>
      </c>
      <c r="H1549" s="335">
        <f>VLOOKUP(C1549,'2.- Base'!J1549:N3944,5,0)</f>
        <v>26.671250000000001</v>
      </c>
      <c r="J1549" s="335">
        <v>21.635430475808867</v>
      </c>
      <c r="K1549" s="335">
        <v>21.752874289168417</v>
      </c>
      <c r="L1549" s="441"/>
      <c r="M1549" s="451">
        <f t="shared" si="105"/>
        <v>48.306680475808868</v>
      </c>
      <c r="N1549" s="451">
        <f t="shared" si="106"/>
        <v>48.424124289168418</v>
      </c>
    </row>
    <row r="1550" spans="1:14">
      <c r="A1550" s="444">
        <v>70320</v>
      </c>
      <c r="B1550" s="52">
        <f>+'2.- Base'!B1550</f>
        <v>1545</v>
      </c>
      <c r="C1550" s="334">
        <f>+'2.- Base'!C1550</f>
        <v>70320</v>
      </c>
      <c r="D1550" s="81" t="str">
        <f>+'2.- Base'!D1550</f>
        <v>Radiografía dental panorámica</v>
      </c>
      <c r="E1550" s="335">
        <f>+'2.- Base'!G1550</f>
        <v>9.286249999999999</v>
      </c>
      <c r="F1550" s="335">
        <f>+'2.- Base'!N1550</f>
        <v>9.286249999999999</v>
      </c>
      <c r="G1550" s="335">
        <f>VLOOKUP(C1550,'2.- Base'!$C$6:$G$2390,5,0)</f>
        <v>9.286249999999999</v>
      </c>
      <c r="H1550" s="335">
        <f>VLOOKUP(C1550,'2.- Base'!J1550:N3945,5,0)</f>
        <v>9.286249999999999</v>
      </c>
      <c r="J1550" s="335">
        <v>9.5702339345280301</v>
      </c>
      <c r="K1550" s="335">
        <v>9.6876777478875837</v>
      </c>
      <c r="L1550" s="441"/>
      <c r="M1550" s="451">
        <f t="shared" si="105"/>
        <v>18.856483934528029</v>
      </c>
      <c r="N1550" s="451">
        <f t="shared" si="106"/>
        <v>18.973927747887583</v>
      </c>
    </row>
    <row r="1551" spans="1:14" ht="25.5">
      <c r="A1551" s="444">
        <v>70328</v>
      </c>
      <c r="B1551" s="52">
        <f>+'2.- Base'!B1551</f>
        <v>1546</v>
      </c>
      <c r="C1551" s="334">
        <f>+'2.- Base'!C1551</f>
        <v>70328</v>
      </c>
      <c r="D1551" s="81" t="str">
        <f>+'2.- Base'!D1551</f>
        <v>Examen radiológico de articulación témporomandibular, boca abierta y cerrada; unilateral</v>
      </c>
      <c r="E1551" s="335">
        <f>+'2.- Base'!G1551</f>
        <v>15.081250000000001</v>
      </c>
      <c r="F1551" s="335">
        <f>+'2.- Base'!N1551</f>
        <v>15.081250000000001</v>
      </c>
      <c r="G1551" s="335">
        <f>VLOOKUP(C1551,'2.- Base'!$C$6:$G$2390,5,0)</f>
        <v>15.081250000000001</v>
      </c>
      <c r="H1551" s="335">
        <f>VLOOKUP(C1551,'2.- Base'!J1551:N3946,5,0)</f>
        <v>15.081250000000001</v>
      </c>
      <c r="J1551" s="335">
        <v>16.608265250275188</v>
      </c>
      <c r="K1551" s="335">
        <v>16.725709063634735</v>
      </c>
      <c r="L1551" s="441"/>
      <c r="M1551" s="451">
        <f t="shared" si="105"/>
        <v>31.689515250275189</v>
      </c>
      <c r="N1551" s="451">
        <f t="shared" si="106"/>
        <v>31.806959063634736</v>
      </c>
    </row>
    <row r="1552" spans="1:14">
      <c r="A1552" s="444">
        <v>70332</v>
      </c>
      <c r="B1552" s="52">
        <f>+'2.- Base'!B1552</f>
        <v>1547</v>
      </c>
      <c r="C1552" s="334">
        <f>+'2.- Base'!C1552</f>
        <v>70332</v>
      </c>
      <c r="D1552" s="81" t="str">
        <f>+'2.- Base'!D1552</f>
        <v>Artrografía de articulación témporomandibular</v>
      </c>
      <c r="E1552" s="335">
        <f>+'2.- Base'!G1552</f>
        <v>23.18</v>
      </c>
      <c r="F1552" s="335">
        <f>+'2.- Base'!N1552</f>
        <v>23.18</v>
      </c>
      <c r="G1552" s="335">
        <f>VLOOKUP(C1552,'2.- Base'!$C$6:$G$2390,5,0)</f>
        <v>23.18</v>
      </c>
      <c r="H1552" s="335">
        <f>VLOOKUP(C1552,'2.- Base'!J1552:N3947,5,0)</f>
        <v>23.18</v>
      </c>
      <c r="J1552" s="335">
        <v>31.906134057855731</v>
      </c>
      <c r="K1552" s="335">
        <v>32.027305996501433</v>
      </c>
      <c r="L1552" s="441"/>
      <c r="M1552" s="451">
        <f t="shared" si="105"/>
        <v>55.08613405785573</v>
      </c>
      <c r="N1552" s="451">
        <f t="shared" si="106"/>
        <v>55.207305996501432</v>
      </c>
    </row>
    <row r="1553" spans="1:14">
      <c r="A1553" s="444">
        <v>70360</v>
      </c>
      <c r="B1553" s="52">
        <f>+'2.- Base'!B1553</f>
        <v>1548</v>
      </c>
      <c r="C1553" s="334">
        <f>+'2.- Base'!C1553</f>
        <v>70360</v>
      </c>
      <c r="D1553" s="81" t="str">
        <f>+'2.- Base'!D1553</f>
        <v>Examen radiológico, cuello, tejidos blandos</v>
      </c>
      <c r="E1553" s="335">
        <f>+'2.- Base'!G1553</f>
        <v>9.286249999999999</v>
      </c>
      <c r="F1553" s="335">
        <f>+'2.- Base'!N1553</f>
        <v>9.286249999999999</v>
      </c>
      <c r="G1553" s="335">
        <f>VLOOKUP(C1553,'2.- Base'!$C$6:$G$2390,5,0)</f>
        <v>9.286249999999999</v>
      </c>
      <c r="H1553" s="335">
        <f>VLOOKUP(C1553,'2.- Base'!J1553:N3948,5,0)</f>
        <v>9.286249999999999</v>
      </c>
      <c r="J1553" s="335">
        <v>9.5702339345280301</v>
      </c>
      <c r="K1553" s="335">
        <v>9.6876777478875837</v>
      </c>
      <c r="L1553" s="441"/>
      <c r="M1553" s="451">
        <f t="shared" si="105"/>
        <v>18.856483934528029</v>
      </c>
      <c r="N1553" s="451">
        <f t="shared" si="106"/>
        <v>18.973927747887583</v>
      </c>
    </row>
    <row r="1554" spans="1:14">
      <c r="A1554" s="444">
        <v>70373</v>
      </c>
      <c r="B1554" s="52">
        <f>+'2.- Base'!B1554</f>
        <v>1549</v>
      </c>
      <c r="C1554" s="334">
        <f>+'2.- Base'!C1554</f>
        <v>70373</v>
      </c>
      <c r="D1554" s="81" t="str">
        <f>+'2.- Base'!D1554</f>
        <v>Laringografía contrastada</v>
      </c>
      <c r="E1554" s="335">
        <f>+'2.- Base'!G1554</f>
        <v>23.18</v>
      </c>
      <c r="F1554" s="335">
        <f>+'2.- Base'!N1554</f>
        <v>23.18</v>
      </c>
      <c r="G1554" s="335">
        <f>VLOOKUP(C1554,'2.- Base'!$C$6:$G$2390,5,0)</f>
        <v>23.18</v>
      </c>
      <c r="H1554" s="335">
        <f>VLOOKUP(C1554,'2.- Base'!J1554:N3949,5,0)</f>
        <v>23.18</v>
      </c>
      <c r="J1554" s="335">
        <v>31.906134057855731</v>
      </c>
      <c r="K1554" s="335">
        <v>32.027305996501433</v>
      </c>
      <c r="L1554" s="441"/>
      <c r="M1554" s="451">
        <f t="shared" si="105"/>
        <v>55.08613405785573</v>
      </c>
      <c r="N1554" s="451">
        <f t="shared" si="106"/>
        <v>55.207305996501432</v>
      </c>
    </row>
    <row r="1555" spans="1:14">
      <c r="A1555" s="444">
        <v>70390</v>
      </c>
      <c r="B1555" s="52">
        <f>+'2.- Base'!B1555</f>
        <v>1550</v>
      </c>
      <c r="C1555" s="334">
        <f>+'2.- Base'!C1555</f>
        <v>70390</v>
      </c>
      <c r="D1555" s="81" t="str">
        <f>+'2.- Base'!D1555</f>
        <v>Sialografía</v>
      </c>
      <c r="E1555" s="335">
        <f>+'2.- Base'!G1555</f>
        <v>23.18</v>
      </c>
      <c r="F1555" s="335">
        <f>+'2.- Base'!N1555</f>
        <v>23.18</v>
      </c>
      <c r="G1555" s="335">
        <f>VLOOKUP(C1555,'2.- Base'!$C$6:$G$2390,5,0)</f>
        <v>23.18</v>
      </c>
      <c r="H1555" s="335">
        <f>VLOOKUP(C1555,'2.- Base'!J1555:N3950,5,0)</f>
        <v>23.18</v>
      </c>
      <c r="J1555" s="335">
        <v>31.906134057855731</v>
      </c>
      <c r="K1555" s="335">
        <v>32.027305996501433</v>
      </c>
      <c r="L1555" s="441"/>
      <c r="M1555" s="451">
        <f t="shared" si="105"/>
        <v>55.08613405785573</v>
      </c>
      <c r="N1555" s="451">
        <f t="shared" si="106"/>
        <v>55.207305996501432</v>
      </c>
    </row>
    <row r="1556" spans="1:14">
      <c r="A1556" s="444">
        <v>71010</v>
      </c>
      <c r="B1556" s="52">
        <f>+'2.- Base'!B1556</f>
        <v>1551</v>
      </c>
      <c r="C1556" s="334">
        <f>+'2.- Base'!C1556</f>
        <v>71010</v>
      </c>
      <c r="D1556" s="81" t="str">
        <f>+'2.- Base'!D1556</f>
        <v>Examen radiológico, tórax; vista única, frontal.</v>
      </c>
      <c r="E1556" s="335">
        <f>+'2.- Base'!G1556</f>
        <v>9.286249999999999</v>
      </c>
      <c r="F1556" s="335">
        <f>+'2.- Base'!N1556</f>
        <v>9.286249999999999</v>
      </c>
      <c r="G1556" s="335">
        <f>VLOOKUP(C1556,'2.- Base'!$C$6:$G$2390,5,0)</f>
        <v>9.286249999999999</v>
      </c>
      <c r="H1556" s="335">
        <f>VLOOKUP(C1556,'2.- Base'!J1556:N3951,5,0)</f>
        <v>9.286249999999999</v>
      </c>
      <c r="J1556" s="335">
        <v>9.5702339345280301</v>
      </c>
      <c r="K1556" s="335">
        <v>9.6876777478875837</v>
      </c>
      <c r="L1556" s="441"/>
      <c r="M1556" s="451">
        <f t="shared" si="105"/>
        <v>18.856483934528029</v>
      </c>
      <c r="N1556" s="451">
        <f t="shared" si="106"/>
        <v>18.973927747887583</v>
      </c>
    </row>
    <row r="1557" spans="1:14">
      <c r="A1557" s="444">
        <v>71020</v>
      </c>
      <c r="B1557" s="52">
        <f>+'2.- Base'!B1557</f>
        <v>1552</v>
      </c>
      <c r="C1557" s="334">
        <f>+'2.- Base'!C1557</f>
        <v>71020</v>
      </c>
      <c r="D1557" s="81" t="str">
        <f>+'2.- Base'!D1557</f>
        <v>Examen radiológico, tórax, frontal y lateral</v>
      </c>
      <c r="E1557" s="335">
        <f>+'2.- Base'!G1557</f>
        <v>15.081250000000001</v>
      </c>
      <c r="F1557" s="335">
        <f>+'2.- Base'!N1557</f>
        <v>15.081250000000001</v>
      </c>
      <c r="G1557" s="335">
        <f>VLOOKUP(C1557,'2.- Base'!$C$6:$G$2390,5,0)</f>
        <v>15.081250000000001</v>
      </c>
      <c r="H1557" s="335">
        <f>VLOOKUP(C1557,'2.- Base'!J1557:N3952,5,0)</f>
        <v>15.081250000000001</v>
      </c>
      <c r="J1557" s="335">
        <v>11.581100024741506</v>
      </c>
      <c r="K1557" s="335">
        <v>11.698543838101052</v>
      </c>
      <c r="L1557" s="441"/>
      <c r="M1557" s="451">
        <f t="shared" si="105"/>
        <v>26.662350024741507</v>
      </c>
      <c r="N1557" s="451">
        <f t="shared" si="106"/>
        <v>26.779793838101053</v>
      </c>
    </row>
    <row r="1558" spans="1:14">
      <c r="A1558" s="444">
        <v>71035</v>
      </c>
      <c r="B1558" s="52">
        <f>+'2.- Base'!B1558</f>
        <v>1553</v>
      </c>
      <c r="C1558" s="334">
        <f>+'2.- Base'!C1558</f>
        <v>71035</v>
      </c>
      <c r="D1558" s="81" t="str">
        <f>+'2.- Base'!D1558</f>
        <v xml:space="preserve">Radiografía de decúbito lateral con rayo horizontal </v>
      </c>
      <c r="E1558" s="335">
        <f>+'2.- Base'!G1558</f>
        <v>9.286249999999999</v>
      </c>
      <c r="F1558" s="335">
        <f>+'2.- Base'!N1558</f>
        <v>9.286249999999999</v>
      </c>
      <c r="G1558" s="335">
        <f>VLOOKUP(C1558,'2.- Base'!$C$6:$G$2390,5,0)</f>
        <v>9.286249999999999</v>
      </c>
      <c r="H1558" s="335">
        <f>VLOOKUP(C1558,'2.- Base'!J1558:N3953,5,0)</f>
        <v>9.286249999999999</v>
      </c>
      <c r="J1558" s="335">
        <v>9.5702339345280301</v>
      </c>
      <c r="K1558" s="335">
        <v>9.6876777478875837</v>
      </c>
      <c r="L1558" s="441"/>
      <c r="M1558" s="451">
        <f t="shared" si="105"/>
        <v>18.856483934528029</v>
      </c>
      <c r="N1558" s="451">
        <f t="shared" si="106"/>
        <v>18.973927747887583</v>
      </c>
    </row>
    <row r="1559" spans="1:14">
      <c r="A1559" s="444">
        <v>71040</v>
      </c>
      <c r="B1559" s="52">
        <f>+'2.- Base'!B1559</f>
        <v>1554</v>
      </c>
      <c r="C1559" s="334">
        <f>+'2.- Base'!C1559</f>
        <v>71040</v>
      </c>
      <c r="D1559" s="81" t="str">
        <f>+'2.- Base'!D1559</f>
        <v>Bronquiografía unilateral</v>
      </c>
      <c r="E1559" s="335">
        <f>+'2.- Base'!G1559</f>
        <v>20.876249999999999</v>
      </c>
      <c r="F1559" s="335">
        <f>+'2.- Base'!N1559</f>
        <v>20.876249999999999</v>
      </c>
      <c r="G1559" s="335">
        <f>VLOOKUP(C1559,'2.- Base'!$C$6:$G$2390,5,0)</f>
        <v>20.876249999999999</v>
      </c>
      <c r="H1559" s="335">
        <f>VLOOKUP(C1559,'2.- Base'!J1559:N3954,5,0)</f>
        <v>20.876249999999999</v>
      </c>
      <c r="J1559" s="335">
        <v>8.0637500000000024</v>
      </c>
      <c r="K1559" s="335">
        <v>8.0637500000000024</v>
      </c>
      <c r="L1559" s="441"/>
      <c r="M1559" s="451">
        <f t="shared" si="105"/>
        <v>28.94</v>
      </c>
      <c r="N1559" s="451">
        <f t="shared" si="106"/>
        <v>28.94</v>
      </c>
    </row>
    <row r="1560" spans="1:14">
      <c r="A1560" s="444">
        <v>71100</v>
      </c>
      <c r="B1560" s="52">
        <f>+'2.- Base'!B1560</f>
        <v>1555</v>
      </c>
      <c r="C1560" s="334">
        <f>+'2.- Base'!C1560</f>
        <v>71100</v>
      </c>
      <c r="D1560" s="81" t="str">
        <f>+'2.- Base'!D1560</f>
        <v>Examen radiológico de parrilla costal</v>
      </c>
      <c r="E1560" s="335">
        <f>+'2.- Base'!G1560</f>
        <v>9.286249999999999</v>
      </c>
      <c r="F1560" s="335">
        <f>+'2.- Base'!N1560</f>
        <v>9.286249999999999</v>
      </c>
      <c r="G1560" s="335">
        <f>VLOOKUP(C1560,'2.- Base'!$C$6:$G$2390,5,0)</f>
        <v>9.286249999999999</v>
      </c>
      <c r="H1560" s="335">
        <f>VLOOKUP(C1560,'2.- Base'!J1560:N3955,5,0)</f>
        <v>9.286249999999999</v>
      </c>
      <c r="J1560" s="335">
        <v>11.581100024741506</v>
      </c>
      <c r="K1560" s="335">
        <v>11.698543838101052</v>
      </c>
      <c r="L1560" s="441"/>
      <c r="M1560" s="451">
        <f t="shared" si="105"/>
        <v>20.867350024741505</v>
      </c>
      <c r="N1560" s="451">
        <f t="shared" si="106"/>
        <v>20.984793838101051</v>
      </c>
    </row>
    <row r="1561" spans="1:14">
      <c r="A1561" s="444">
        <v>71120</v>
      </c>
      <c r="B1561" s="52">
        <f>+'2.- Base'!B1561</f>
        <v>1556</v>
      </c>
      <c r="C1561" s="334">
        <f>+'2.- Base'!C1561</f>
        <v>71120</v>
      </c>
      <c r="D1561" s="81" t="str">
        <f>+'2.- Base'!D1561</f>
        <v>Examen radiológico de esternón, mínimo de dos incidencias</v>
      </c>
      <c r="E1561" s="335">
        <f>+'2.- Base'!G1561</f>
        <v>15.081250000000001</v>
      </c>
      <c r="F1561" s="335">
        <f>+'2.- Base'!N1561</f>
        <v>15.081250000000001</v>
      </c>
      <c r="G1561" s="335">
        <f>VLOOKUP(C1561,'2.- Base'!$C$6:$G$2390,5,0)</f>
        <v>15.081250000000001</v>
      </c>
      <c r="H1561" s="335">
        <f>VLOOKUP(C1561,'2.- Base'!J1561:N3956,5,0)</f>
        <v>15.081250000000001</v>
      </c>
      <c r="J1561" s="335">
        <v>11.581100024741506</v>
      </c>
      <c r="K1561" s="335">
        <v>11.698543838101052</v>
      </c>
      <c r="L1561" s="441"/>
      <c r="M1561" s="451">
        <f t="shared" si="105"/>
        <v>26.662350024741507</v>
      </c>
      <c r="N1561" s="451">
        <f t="shared" si="106"/>
        <v>26.779793838101053</v>
      </c>
    </row>
    <row r="1562" spans="1:14" ht="25.5">
      <c r="A1562" s="444">
        <v>72010</v>
      </c>
      <c r="B1562" s="52">
        <f>+'2.- Base'!B1562</f>
        <v>1557</v>
      </c>
      <c r="C1562" s="334">
        <f>+'2.- Base'!C1562</f>
        <v>72010</v>
      </c>
      <c r="D1562" s="81" t="str">
        <f>+'2.- Base'!D1562</f>
        <v>Examen radiológico de columna vertebral completa, anteroposterior y lateral</v>
      </c>
      <c r="E1562" s="335">
        <f>+'2.- Base'!G1562</f>
        <v>20.876249999999999</v>
      </c>
      <c r="F1562" s="335">
        <f>+'2.- Base'!N1562</f>
        <v>20.876249999999999</v>
      </c>
      <c r="G1562" s="335">
        <f>VLOOKUP(C1562,'2.- Base'!$C$6:$G$2390,5,0)</f>
        <v>20.876249999999999</v>
      </c>
      <c r="H1562" s="335">
        <f>VLOOKUP(C1562,'2.- Base'!J1562:N3957,5,0)</f>
        <v>20.876249999999999</v>
      </c>
      <c r="J1562" s="335">
        <v>11.581100024741509</v>
      </c>
      <c r="K1562" s="335">
        <v>11.698543838101052</v>
      </c>
      <c r="L1562" s="441"/>
      <c r="M1562" s="451">
        <f t="shared" si="105"/>
        <v>32.457350024741508</v>
      </c>
      <c r="N1562" s="451">
        <f t="shared" si="106"/>
        <v>32.574793838101051</v>
      </c>
    </row>
    <row r="1563" spans="1:14">
      <c r="A1563" s="444">
        <v>72020</v>
      </c>
      <c r="B1563" s="52">
        <f>+'2.- Base'!B1563</f>
        <v>1558</v>
      </c>
      <c r="C1563" s="334">
        <f>+'2.- Base'!C1563</f>
        <v>72020</v>
      </c>
      <c r="D1563" s="81" t="str">
        <f>+'2.- Base'!D1563</f>
        <v>Examen radiológico de columna vertebral, vista única</v>
      </c>
      <c r="E1563" s="335">
        <f>+'2.- Base'!G1563</f>
        <v>9.286249999999999</v>
      </c>
      <c r="F1563" s="335">
        <f>+'2.- Base'!N1563</f>
        <v>9.286249999999999</v>
      </c>
      <c r="G1563" s="335">
        <f>VLOOKUP(C1563,'2.- Base'!$C$6:$G$2390,5,0)</f>
        <v>9.286249999999999</v>
      </c>
      <c r="H1563" s="335">
        <f>VLOOKUP(C1563,'2.- Base'!J1563:N3958,5,0)</f>
        <v>9.286249999999999</v>
      </c>
      <c r="J1563" s="335">
        <v>9.5702339345280301</v>
      </c>
      <c r="K1563" s="335">
        <v>9.6876777478875837</v>
      </c>
      <c r="L1563" s="441"/>
      <c r="M1563" s="451">
        <f t="shared" si="105"/>
        <v>18.856483934528029</v>
      </c>
      <c r="N1563" s="451">
        <f t="shared" si="106"/>
        <v>18.973927747887583</v>
      </c>
    </row>
    <row r="1564" spans="1:14">
      <c r="A1564" s="444">
        <v>72040</v>
      </c>
      <c r="B1564" s="52">
        <f>+'2.- Base'!B1564</f>
        <v>1559</v>
      </c>
      <c r="C1564" s="334">
        <f>+'2.- Base'!C1564</f>
        <v>72040</v>
      </c>
      <c r="D1564" s="81" t="str">
        <f>+'2.- Base'!D1564</f>
        <v>Examen radiológico de columna cervical, 2 o 3 incidencias</v>
      </c>
      <c r="E1564" s="335">
        <f>+'2.- Base'!G1564</f>
        <v>20.876249999999999</v>
      </c>
      <c r="F1564" s="335">
        <f>+'2.- Base'!N1564</f>
        <v>20.876249999999999</v>
      </c>
      <c r="G1564" s="335">
        <f>VLOOKUP(C1564,'2.- Base'!$C$6:$G$2390,5,0)</f>
        <v>20.876249999999999</v>
      </c>
      <c r="H1564" s="335">
        <f>VLOOKUP(C1564,'2.- Base'!J1564:N3959,5,0)</f>
        <v>20.876249999999999</v>
      </c>
      <c r="J1564" s="335">
        <v>16.608265250275188</v>
      </c>
      <c r="K1564" s="335">
        <v>16.725709063634731</v>
      </c>
      <c r="L1564" s="441"/>
      <c r="M1564" s="451">
        <f t="shared" si="105"/>
        <v>37.484515250275187</v>
      </c>
      <c r="N1564" s="451">
        <f t="shared" si="106"/>
        <v>37.60195906363473</v>
      </c>
    </row>
    <row r="1565" spans="1:14">
      <c r="A1565" s="444">
        <v>72050</v>
      </c>
      <c r="B1565" s="52">
        <f>+'2.- Base'!B1565</f>
        <v>1560</v>
      </c>
      <c r="C1565" s="334">
        <f>+'2.- Base'!C1565</f>
        <v>72050</v>
      </c>
      <c r="D1565" s="81" t="str">
        <f>+'2.- Base'!D1565</f>
        <v>Examen radiológico de columna cervical; mínimo de cuatro incidencias</v>
      </c>
      <c r="E1565" s="335">
        <f>+'2.- Base'!G1565</f>
        <v>26.671250000000001</v>
      </c>
      <c r="F1565" s="335">
        <f>+'2.- Base'!N1565</f>
        <v>26.671250000000001</v>
      </c>
      <c r="G1565" s="335">
        <f>VLOOKUP(C1565,'2.- Base'!$C$6:$G$2390,5,0)</f>
        <v>26.671250000000001</v>
      </c>
      <c r="H1565" s="335">
        <f>VLOOKUP(C1565,'2.- Base'!J1565:N3960,5,0)</f>
        <v>26.671250000000001</v>
      </c>
      <c r="J1565" s="335">
        <v>21.635430475808867</v>
      </c>
      <c r="K1565" s="335">
        <v>21.752874289168417</v>
      </c>
      <c r="L1565" s="441"/>
      <c r="M1565" s="451">
        <f t="shared" si="105"/>
        <v>48.306680475808868</v>
      </c>
      <c r="N1565" s="451">
        <f t="shared" si="106"/>
        <v>48.424124289168418</v>
      </c>
    </row>
    <row r="1566" spans="1:14" ht="25.5">
      <c r="A1566" s="444">
        <v>72052</v>
      </c>
      <c r="B1566" s="52">
        <f>+'2.- Base'!B1566</f>
        <v>1561</v>
      </c>
      <c r="C1566" s="334">
        <f>+'2.- Base'!C1566</f>
        <v>72052</v>
      </c>
      <c r="D1566" s="81" t="str">
        <f>+'2.- Base'!D1566</f>
        <v>Examen radiológico de columna cervical completo; incluyendo estudios oblícuos, de flexión y/o de extensión</v>
      </c>
      <c r="E1566" s="335">
        <f>+'2.- Base'!G1566</f>
        <v>26.671250000000001</v>
      </c>
      <c r="F1566" s="335">
        <f>+'2.- Base'!N1566</f>
        <v>26.671250000000001</v>
      </c>
      <c r="G1566" s="335">
        <f>VLOOKUP(C1566,'2.- Base'!$C$6:$G$2390,5,0)</f>
        <v>26.671250000000001</v>
      </c>
      <c r="H1566" s="335">
        <f>VLOOKUP(C1566,'2.- Base'!J1566:N3961,5,0)</f>
        <v>26.671250000000001</v>
      </c>
      <c r="J1566" s="335">
        <v>21.635430475808867</v>
      </c>
      <c r="K1566" s="335">
        <v>21.752874289168417</v>
      </c>
      <c r="L1566" s="441"/>
      <c r="M1566" s="451">
        <f t="shared" si="105"/>
        <v>48.306680475808868</v>
      </c>
      <c r="N1566" s="451">
        <f t="shared" si="106"/>
        <v>48.424124289168418</v>
      </c>
    </row>
    <row r="1567" spans="1:14">
      <c r="A1567" s="444">
        <v>72070</v>
      </c>
      <c r="B1567" s="52">
        <f>+'2.- Base'!B1567</f>
        <v>1562</v>
      </c>
      <c r="C1567" s="334">
        <f>+'2.- Base'!C1567</f>
        <v>72070</v>
      </c>
      <c r="D1567" s="81" t="str">
        <f>+'2.- Base'!D1567</f>
        <v>Examen radiológico de columna vertebral torácica, dos incidencias</v>
      </c>
      <c r="E1567" s="335">
        <f>+'2.- Base'!G1567</f>
        <v>15.081250000000001</v>
      </c>
      <c r="F1567" s="335">
        <f>+'2.- Base'!N1567</f>
        <v>15.081250000000001</v>
      </c>
      <c r="G1567" s="335">
        <f>VLOOKUP(C1567,'2.- Base'!$C$6:$G$2390,5,0)</f>
        <v>15.081250000000001</v>
      </c>
      <c r="H1567" s="335">
        <f>VLOOKUP(C1567,'2.- Base'!J1567:N3962,5,0)</f>
        <v>15.081250000000001</v>
      </c>
      <c r="J1567" s="335">
        <v>11.581100024741506</v>
      </c>
      <c r="K1567" s="335">
        <v>11.698543838101052</v>
      </c>
      <c r="L1567" s="441"/>
      <c r="M1567" s="451">
        <f t="shared" si="105"/>
        <v>26.662350024741507</v>
      </c>
      <c r="N1567" s="451">
        <f t="shared" si="106"/>
        <v>26.779793838101053</v>
      </c>
    </row>
    <row r="1568" spans="1:14">
      <c r="A1568" s="444">
        <v>72074</v>
      </c>
      <c r="B1568" s="52">
        <f>+'2.- Base'!B1568</f>
        <v>1563</v>
      </c>
      <c r="C1568" s="334">
        <f>+'2.- Base'!C1568</f>
        <v>72074</v>
      </c>
      <c r="D1568" s="81" t="str">
        <f>+'2.- Base'!D1568</f>
        <v>Examen radiológico de columna torácica, mínimo de cuatro incidencias</v>
      </c>
      <c r="E1568" s="335">
        <f>+'2.- Base'!G1568</f>
        <v>26.671250000000001</v>
      </c>
      <c r="F1568" s="335">
        <f>+'2.- Base'!N1568</f>
        <v>26.671250000000001</v>
      </c>
      <c r="G1568" s="335">
        <f>VLOOKUP(C1568,'2.- Base'!$C$6:$G$2390,5,0)</f>
        <v>26.671250000000001</v>
      </c>
      <c r="H1568" s="335">
        <f>VLOOKUP(C1568,'2.- Base'!J1568:N3963,5,0)</f>
        <v>26.671250000000001</v>
      </c>
      <c r="J1568" s="335">
        <v>21.635430475808867</v>
      </c>
      <c r="K1568" s="335">
        <v>21.752874289168417</v>
      </c>
      <c r="L1568" s="441"/>
      <c r="M1568" s="451">
        <f t="shared" si="105"/>
        <v>48.306680475808868</v>
      </c>
      <c r="N1568" s="451">
        <f t="shared" si="106"/>
        <v>48.424124289168418</v>
      </c>
    </row>
    <row r="1569" spans="1:14">
      <c r="A1569" s="444">
        <v>72080</v>
      </c>
      <c r="B1569" s="52">
        <f>+'2.- Base'!B1569</f>
        <v>1564</v>
      </c>
      <c r="C1569" s="334">
        <f>+'2.- Base'!C1569</f>
        <v>72080</v>
      </c>
      <c r="D1569" s="81" t="str">
        <f>+'2.- Base'!D1569</f>
        <v>Examen radiológico de columna dorsolumbar (2 vistas)</v>
      </c>
      <c r="E1569" s="335">
        <f>+'2.- Base'!G1569</f>
        <v>15.081250000000001</v>
      </c>
      <c r="F1569" s="335">
        <f>+'2.- Base'!N1569</f>
        <v>15.081250000000001</v>
      </c>
      <c r="G1569" s="335">
        <f>VLOOKUP(C1569,'2.- Base'!$C$6:$G$2390,5,0)</f>
        <v>15.081250000000001</v>
      </c>
      <c r="H1569" s="335">
        <f>VLOOKUP(C1569,'2.- Base'!J1569:N3964,5,0)</f>
        <v>15.081250000000001</v>
      </c>
      <c r="J1569" s="335">
        <v>11.581100024741506</v>
      </c>
      <c r="K1569" s="335">
        <v>11.698543838101052</v>
      </c>
      <c r="L1569" s="441"/>
      <c r="M1569" s="451">
        <f t="shared" si="105"/>
        <v>26.662350024741507</v>
      </c>
      <c r="N1569" s="451">
        <f t="shared" si="106"/>
        <v>26.779793838101053</v>
      </c>
    </row>
    <row r="1570" spans="1:14">
      <c r="A1570" s="444">
        <v>72100</v>
      </c>
      <c r="B1570" s="52">
        <f>+'2.- Base'!B1570</f>
        <v>1565</v>
      </c>
      <c r="C1570" s="334">
        <f>+'2.- Base'!C1570</f>
        <v>72100</v>
      </c>
      <c r="D1570" s="81" t="str">
        <f>+'2.- Base'!D1570</f>
        <v>Examen radiológico de columna lumbosacra (2 a 3 vistas)</v>
      </c>
      <c r="E1570" s="335">
        <f>+'2.- Base'!G1570</f>
        <v>20.876249999999999</v>
      </c>
      <c r="F1570" s="335">
        <f>+'2.- Base'!N1570</f>
        <v>20.876249999999999</v>
      </c>
      <c r="G1570" s="335">
        <f>VLOOKUP(C1570,'2.- Base'!$C$6:$G$2390,5,0)</f>
        <v>20.876249999999999</v>
      </c>
      <c r="H1570" s="335">
        <f>VLOOKUP(C1570,'2.- Base'!J1570:N3965,5,0)</f>
        <v>20.876249999999999</v>
      </c>
      <c r="J1570" s="335">
        <v>16.608265250275188</v>
      </c>
      <c r="K1570" s="335">
        <v>16.725709063634731</v>
      </c>
      <c r="L1570" s="441"/>
      <c r="M1570" s="451">
        <f t="shared" si="105"/>
        <v>37.484515250275187</v>
      </c>
      <c r="N1570" s="451">
        <f t="shared" si="106"/>
        <v>37.60195906363473</v>
      </c>
    </row>
    <row r="1571" spans="1:14">
      <c r="A1571" s="444">
        <v>72110</v>
      </c>
      <c r="B1571" s="52">
        <f>+'2.- Base'!B1571</f>
        <v>1566</v>
      </c>
      <c r="C1571" s="334">
        <f>+'2.- Base'!C1571</f>
        <v>72110</v>
      </c>
      <c r="D1571" s="81" t="str">
        <f>+'2.- Base'!D1571</f>
        <v>Examen radiológico de columna lumbosacra, mínimo de cuatro incidencias</v>
      </c>
      <c r="E1571" s="335">
        <f>+'2.- Base'!G1571</f>
        <v>26.671250000000001</v>
      </c>
      <c r="F1571" s="335">
        <f>+'2.- Base'!N1571</f>
        <v>26.671250000000001</v>
      </c>
      <c r="G1571" s="335">
        <f>VLOOKUP(C1571,'2.- Base'!$C$6:$G$2390,5,0)</f>
        <v>26.671250000000001</v>
      </c>
      <c r="H1571" s="335">
        <f>VLOOKUP(C1571,'2.- Base'!J1571:N3966,5,0)</f>
        <v>26.671250000000001</v>
      </c>
      <c r="J1571" s="335">
        <v>21.635430475808867</v>
      </c>
      <c r="K1571" s="335">
        <v>21.752874289168417</v>
      </c>
      <c r="L1571" s="441"/>
      <c r="M1571" s="451">
        <f t="shared" si="105"/>
        <v>48.306680475808868</v>
      </c>
      <c r="N1571" s="451">
        <f t="shared" si="106"/>
        <v>48.424124289168418</v>
      </c>
    </row>
    <row r="1572" spans="1:14">
      <c r="A1572" s="444">
        <v>72120</v>
      </c>
      <c r="B1572" s="52">
        <f>+'2.- Base'!B1572</f>
        <v>1567</v>
      </c>
      <c r="C1572" s="334">
        <f>+'2.- Base'!C1572</f>
        <v>72120</v>
      </c>
      <c r="D1572" s="81" t="str">
        <f>+'2.- Base'!D1572</f>
        <v>Radiológico de pelvis, mínimo 4 incidencias</v>
      </c>
      <c r="E1572" s="335">
        <f>+'2.- Base'!G1572</f>
        <v>26.671250000000001</v>
      </c>
      <c r="F1572" s="335">
        <f>+'2.- Base'!N1572</f>
        <v>26.671250000000001</v>
      </c>
      <c r="G1572" s="335">
        <f>VLOOKUP(C1572,'2.- Base'!$C$6:$G$2390,5,0)</f>
        <v>26.671250000000001</v>
      </c>
      <c r="H1572" s="335">
        <f>VLOOKUP(C1572,'2.- Base'!J1572:N3967,5,0)</f>
        <v>26.671250000000001</v>
      </c>
      <c r="J1572" s="335">
        <v>21.635430475808867</v>
      </c>
      <c r="K1572" s="335">
        <v>21.752874289168417</v>
      </c>
      <c r="L1572" s="441"/>
      <c r="M1572" s="451">
        <f t="shared" si="105"/>
        <v>48.306680475808868</v>
      </c>
      <c r="N1572" s="451">
        <f t="shared" si="106"/>
        <v>48.424124289168418</v>
      </c>
    </row>
    <row r="1573" spans="1:14">
      <c r="A1573" s="444">
        <v>72170</v>
      </c>
      <c r="B1573" s="52">
        <f>+'2.- Base'!B1573</f>
        <v>1568</v>
      </c>
      <c r="C1573" s="334">
        <f>+'2.- Base'!C1573</f>
        <v>72170</v>
      </c>
      <c r="D1573" s="81" t="str">
        <f>+'2.- Base'!D1573</f>
        <v>Examen radiológico de pelvis; una o dos incidencias</v>
      </c>
      <c r="E1573" s="335">
        <f>+'2.- Base'!G1573</f>
        <v>15.081250000000001</v>
      </c>
      <c r="F1573" s="335">
        <f>+'2.- Base'!N1573</f>
        <v>15.081250000000001</v>
      </c>
      <c r="G1573" s="335">
        <f>VLOOKUP(C1573,'2.- Base'!$C$6:$G$2390,5,0)</f>
        <v>15.081250000000001</v>
      </c>
      <c r="H1573" s="335">
        <f>VLOOKUP(C1573,'2.- Base'!J1573:N3968,5,0)</f>
        <v>15.081250000000001</v>
      </c>
      <c r="J1573" s="335">
        <v>11.581100024741506</v>
      </c>
      <c r="K1573" s="335">
        <v>11.698543838101052</v>
      </c>
      <c r="L1573" s="441"/>
      <c r="M1573" s="451">
        <f t="shared" si="105"/>
        <v>26.662350024741507</v>
      </c>
      <c r="N1573" s="451">
        <f t="shared" si="106"/>
        <v>26.779793838101053</v>
      </c>
    </row>
    <row r="1574" spans="1:14">
      <c r="A1574" s="444">
        <v>72190</v>
      </c>
      <c r="B1574" s="52">
        <f>+'2.- Base'!B1574</f>
        <v>1569</v>
      </c>
      <c r="C1574" s="334">
        <f>+'2.- Base'!C1574</f>
        <v>72190</v>
      </c>
      <c r="D1574" s="81" t="str">
        <f>+'2.- Base'!D1574</f>
        <v>Examen radiológico de pelvis completo, mínimo de tres incidencias</v>
      </c>
      <c r="E1574" s="335">
        <f>+'2.- Base'!G1574</f>
        <v>20.876249999999999</v>
      </c>
      <c r="F1574" s="335">
        <f>+'2.- Base'!N1574</f>
        <v>20.876249999999999</v>
      </c>
      <c r="G1574" s="335">
        <f>VLOOKUP(C1574,'2.- Base'!$C$6:$G$2390,5,0)</f>
        <v>20.876249999999999</v>
      </c>
      <c r="H1574" s="335">
        <f>VLOOKUP(C1574,'2.- Base'!J1574:N3969,5,0)</f>
        <v>20.876249999999999</v>
      </c>
      <c r="J1574" s="335">
        <v>16.608265250275188</v>
      </c>
      <c r="K1574" s="335">
        <v>16.725709063634731</v>
      </c>
      <c r="L1574" s="441"/>
      <c r="M1574" s="451">
        <f t="shared" si="105"/>
        <v>37.484515250275187</v>
      </c>
      <c r="N1574" s="451">
        <f t="shared" si="106"/>
        <v>37.60195906363473</v>
      </c>
    </row>
    <row r="1575" spans="1:14">
      <c r="A1575" s="444">
        <v>72200</v>
      </c>
      <c r="B1575" s="52">
        <f>+'2.- Base'!B1575</f>
        <v>1570</v>
      </c>
      <c r="C1575" s="334">
        <f>+'2.- Base'!C1575</f>
        <v>72200</v>
      </c>
      <c r="D1575" s="81" t="str">
        <f>+'2.- Base'!D1575</f>
        <v>Examen radiológico, articulaciones sacroilíacas; menos de tres incidencias</v>
      </c>
      <c r="E1575" s="335">
        <f>+'2.- Base'!G1575</f>
        <v>20.876249999999999</v>
      </c>
      <c r="F1575" s="335">
        <f>+'2.- Base'!N1575</f>
        <v>20.876249999999999</v>
      </c>
      <c r="G1575" s="335">
        <f>VLOOKUP(C1575,'2.- Base'!$C$6:$G$2390,5,0)</f>
        <v>20.876249999999999</v>
      </c>
      <c r="H1575" s="335">
        <f>VLOOKUP(C1575,'2.- Base'!J1575:N3970,5,0)</f>
        <v>20.876249999999999</v>
      </c>
      <c r="J1575" s="335">
        <v>11.581100024741509</v>
      </c>
      <c r="K1575" s="335">
        <v>11.698543838101052</v>
      </c>
      <c r="L1575" s="441"/>
      <c r="M1575" s="451">
        <f t="shared" si="105"/>
        <v>32.457350024741508</v>
      </c>
      <c r="N1575" s="451">
        <f t="shared" si="106"/>
        <v>32.574793838101051</v>
      </c>
    </row>
    <row r="1576" spans="1:14">
      <c r="A1576" s="444">
        <v>72221</v>
      </c>
      <c r="B1576" s="52">
        <f>+'2.- Base'!B1576</f>
        <v>1571</v>
      </c>
      <c r="C1576" s="334">
        <f>+'2.- Base'!C1576</f>
        <v>72221</v>
      </c>
      <c r="D1576" s="81" t="str">
        <f>+'2.- Base'!D1576</f>
        <v>Mielografia columna toracica sin contraste</v>
      </c>
      <c r="E1576" s="335">
        <f>+'2.- Base'!G1576</f>
        <v>9.286249999999999</v>
      </c>
      <c r="F1576" s="335">
        <f>+'2.- Base'!N1576</f>
        <v>9.286249999999999</v>
      </c>
      <c r="G1576" s="335">
        <f>VLOOKUP(C1576,'2.- Base'!$C$6:$G$2390,5,0)</f>
        <v>9.286249999999999</v>
      </c>
      <c r="H1576" s="335">
        <f>VLOOKUP(C1576,'2.- Base'!J1576:N3971,5,0)</f>
        <v>9.286249999999999</v>
      </c>
      <c r="J1576" s="335">
        <v>16.608265250275188</v>
      </c>
      <c r="K1576" s="335">
        <v>16.725709063634735</v>
      </c>
      <c r="L1576" s="441"/>
      <c r="M1576" s="451">
        <f t="shared" si="105"/>
        <v>25.894515250275187</v>
      </c>
      <c r="N1576" s="451">
        <f t="shared" si="106"/>
        <v>26.011959063634734</v>
      </c>
    </row>
    <row r="1577" spans="1:14" ht="25.5">
      <c r="A1577" s="444">
        <v>72270</v>
      </c>
      <c r="B1577" s="52">
        <f>+'2.- Base'!B1577</f>
        <v>1572</v>
      </c>
      <c r="C1577" s="334">
        <f>+'2.- Base'!C1577</f>
        <v>72270</v>
      </c>
      <c r="D1577" s="81" t="str">
        <f>+'2.- Base'!D1577</f>
        <v>Mielografía de canal espinal completo, supervisión e interpretación radiológicas</v>
      </c>
      <c r="E1577" s="335">
        <f>+'2.- Base'!G1577</f>
        <v>23.18</v>
      </c>
      <c r="F1577" s="335">
        <f>+'2.- Base'!N1577</f>
        <v>23.18</v>
      </c>
      <c r="G1577" s="335">
        <f>VLOOKUP(C1577,'2.- Base'!$C$6:$G$2390,5,0)</f>
        <v>23.18</v>
      </c>
      <c r="H1577" s="335">
        <f>VLOOKUP(C1577,'2.- Base'!J1577:N3972,5,0)</f>
        <v>23.18</v>
      </c>
      <c r="J1577" s="335">
        <v>31.906134057855731</v>
      </c>
      <c r="K1577" s="335">
        <v>32.027305996501433</v>
      </c>
      <c r="L1577" s="441"/>
      <c r="M1577" s="451">
        <f t="shared" si="105"/>
        <v>55.08613405785573</v>
      </c>
      <c r="N1577" s="451">
        <f t="shared" si="106"/>
        <v>55.207305996501432</v>
      </c>
    </row>
    <row r="1578" spans="1:14">
      <c r="A1578" s="444">
        <v>72285</v>
      </c>
      <c r="B1578" s="52">
        <f>+'2.- Base'!B1578</f>
        <v>1573</v>
      </c>
      <c r="C1578" s="334">
        <f>+'2.- Base'!C1578</f>
        <v>72285</v>
      </c>
      <c r="D1578" s="81" t="str">
        <f>+'2.- Base'!D1578</f>
        <v>Discografía cervical, supervisión e interpretación radiológicas</v>
      </c>
      <c r="E1578" s="335">
        <f>+'2.- Base'!G1578</f>
        <v>23.18</v>
      </c>
      <c r="F1578" s="335">
        <f>+'2.- Base'!N1578</f>
        <v>23.18</v>
      </c>
      <c r="G1578" s="335">
        <f>VLOOKUP(C1578,'2.- Base'!$C$6:$G$2390,5,0)</f>
        <v>23.18</v>
      </c>
      <c r="H1578" s="335">
        <f>VLOOKUP(C1578,'2.- Base'!J1578:N3973,5,0)</f>
        <v>23.18</v>
      </c>
      <c r="J1578" s="335">
        <v>1.6099999999999994</v>
      </c>
      <c r="K1578" s="335">
        <v>1.6099999999999994</v>
      </c>
      <c r="L1578" s="441"/>
      <c r="M1578" s="451">
        <f t="shared" si="105"/>
        <v>24.79</v>
      </c>
      <c r="N1578" s="451">
        <f t="shared" si="106"/>
        <v>24.79</v>
      </c>
    </row>
    <row r="1579" spans="1:14">
      <c r="A1579" s="444">
        <v>73000</v>
      </c>
      <c r="B1579" s="52">
        <f>+'2.- Base'!B1579</f>
        <v>1574</v>
      </c>
      <c r="C1579" s="334">
        <f>+'2.- Base'!C1579</f>
        <v>73000</v>
      </c>
      <c r="D1579" s="81" t="str">
        <f>+'2.- Base'!D1579</f>
        <v>Examen radiológico de clavícula, completa</v>
      </c>
      <c r="E1579" s="335">
        <f>+'2.- Base'!G1579</f>
        <v>9.286249999999999</v>
      </c>
      <c r="F1579" s="335">
        <f>+'2.- Base'!N1579</f>
        <v>9.286249999999999</v>
      </c>
      <c r="G1579" s="335">
        <f>VLOOKUP(C1579,'2.- Base'!$C$6:$G$2390,5,0)</f>
        <v>9.286249999999999</v>
      </c>
      <c r="H1579" s="335">
        <f>VLOOKUP(C1579,'2.- Base'!J1579:N3974,5,0)</f>
        <v>9.286249999999999</v>
      </c>
      <c r="J1579" s="335">
        <v>9.5702339345280301</v>
      </c>
      <c r="K1579" s="335">
        <v>9.6876777478875837</v>
      </c>
      <c r="L1579" s="441"/>
      <c r="M1579" s="451">
        <f t="shared" si="105"/>
        <v>18.856483934528029</v>
      </c>
      <c r="N1579" s="451">
        <f t="shared" si="106"/>
        <v>18.973927747887583</v>
      </c>
    </row>
    <row r="1580" spans="1:14">
      <c r="A1580" s="444">
        <v>73010</v>
      </c>
      <c r="B1580" s="52">
        <f>+'2.- Base'!B1580</f>
        <v>1575</v>
      </c>
      <c r="C1580" s="334">
        <f>+'2.- Base'!C1580</f>
        <v>73010</v>
      </c>
      <c r="D1580" s="81" t="str">
        <f>+'2.- Base'!D1580</f>
        <v>Examen radiológico de escápula, completo</v>
      </c>
      <c r="E1580" s="335">
        <f>+'2.- Base'!G1580</f>
        <v>9.286249999999999</v>
      </c>
      <c r="F1580" s="335">
        <f>+'2.- Base'!N1580</f>
        <v>9.286249999999999</v>
      </c>
      <c r="G1580" s="335">
        <f>VLOOKUP(C1580,'2.- Base'!$C$6:$G$2390,5,0)</f>
        <v>9.286249999999999</v>
      </c>
      <c r="H1580" s="335">
        <f>VLOOKUP(C1580,'2.- Base'!J1580:N3975,5,0)</f>
        <v>9.286249999999999</v>
      </c>
      <c r="J1580" s="335">
        <v>9.5702339345280301</v>
      </c>
      <c r="K1580" s="335">
        <v>9.6876777478875837</v>
      </c>
      <c r="L1580" s="441"/>
      <c r="M1580" s="451">
        <f t="shared" si="105"/>
        <v>18.856483934528029</v>
      </c>
      <c r="N1580" s="451">
        <f t="shared" si="106"/>
        <v>18.973927747887583</v>
      </c>
    </row>
    <row r="1581" spans="1:14">
      <c r="A1581" s="444">
        <v>73020</v>
      </c>
      <c r="B1581" s="52">
        <f>+'2.- Base'!B1581</f>
        <v>1576</v>
      </c>
      <c r="C1581" s="334">
        <f>+'2.- Base'!C1581</f>
        <v>73020</v>
      </c>
      <c r="D1581" s="81" t="str">
        <f>+'2.- Base'!D1581</f>
        <v>Examen radiológico de hombro,  una vista</v>
      </c>
      <c r="E1581" s="335">
        <f>+'2.- Base'!G1581</f>
        <v>9.286249999999999</v>
      </c>
      <c r="F1581" s="335">
        <f>+'2.- Base'!N1581</f>
        <v>9.286249999999999</v>
      </c>
      <c r="G1581" s="335">
        <f>VLOOKUP(C1581,'2.- Base'!$C$6:$G$2390,5,0)</f>
        <v>9.286249999999999</v>
      </c>
      <c r="H1581" s="335">
        <f>VLOOKUP(C1581,'2.- Base'!J1581:N3976,5,0)</f>
        <v>9.286249999999999</v>
      </c>
      <c r="J1581" s="335">
        <v>9.5702339345280301</v>
      </c>
      <c r="K1581" s="335">
        <v>9.6876777478875837</v>
      </c>
      <c r="L1581" s="441"/>
      <c r="M1581" s="451">
        <f t="shared" si="105"/>
        <v>18.856483934528029</v>
      </c>
      <c r="N1581" s="451">
        <f t="shared" si="106"/>
        <v>18.973927747887583</v>
      </c>
    </row>
    <row r="1582" spans="1:14">
      <c r="A1582" s="444">
        <v>73030</v>
      </c>
      <c r="B1582" s="52">
        <f>+'2.- Base'!B1582</f>
        <v>1577</v>
      </c>
      <c r="C1582" s="334">
        <f>+'2.- Base'!C1582</f>
        <v>73030</v>
      </c>
      <c r="D1582" s="81" t="str">
        <f>+'2.- Base'!D1582</f>
        <v>Examen radiológico de hombro,  2 incidencias</v>
      </c>
      <c r="E1582" s="335">
        <f>+'2.- Base'!G1582</f>
        <v>15.081250000000001</v>
      </c>
      <c r="F1582" s="335">
        <f>+'2.- Base'!N1582</f>
        <v>15.081250000000001</v>
      </c>
      <c r="G1582" s="335">
        <f>VLOOKUP(C1582,'2.- Base'!$C$6:$G$2390,5,0)</f>
        <v>15.081250000000001</v>
      </c>
      <c r="H1582" s="335">
        <f>VLOOKUP(C1582,'2.- Base'!J1582:N3977,5,0)</f>
        <v>15.081250000000001</v>
      </c>
      <c r="J1582" s="335">
        <v>11.581100024741506</v>
      </c>
      <c r="K1582" s="335">
        <v>11.698543838101052</v>
      </c>
      <c r="L1582" s="441"/>
      <c r="M1582" s="451">
        <f t="shared" si="105"/>
        <v>26.662350024741507</v>
      </c>
      <c r="N1582" s="451">
        <f t="shared" si="106"/>
        <v>26.779793838101053</v>
      </c>
    </row>
    <row r="1583" spans="1:14">
      <c r="A1583" s="444">
        <v>73040</v>
      </c>
      <c r="B1583" s="52">
        <f>+'2.- Base'!B1583</f>
        <v>1578</v>
      </c>
      <c r="C1583" s="334">
        <f>+'2.- Base'!C1583</f>
        <v>73040</v>
      </c>
      <c r="D1583" s="81" t="str">
        <f>+'2.- Base'!D1583</f>
        <v>artrografía de hombro</v>
      </c>
      <c r="E1583" s="335">
        <f>+'2.- Base'!G1583</f>
        <v>23.18</v>
      </c>
      <c r="F1583" s="335">
        <f>+'2.- Base'!N1583</f>
        <v>23.18</v>
      </c>
      <c r="G1583" s="335">
        <f>VLOOKUP(C1583,'2.- Base'!$C$6:$G$2390,5,0)</f>
        <v>23.18</v>
      </c>
      <c r="H1583" s="335">
        <f>VLOOKUP(C1583,'2.- Base'!J1583:N3978,5,0)</f>
        <v>23.18</v>
      </c>
      <c r="J1583" s="335">
        <v>31.906134057855731</v>
      </c>
      <c r="K1583" s="335">
        <v>32.027305996501433</v>
      </c>
      <c r="L1583" s="441"/>
      <c r="M1583" s="451">
        <f t="shared" si="105"/>
        <v>55.08613405785573</v>
      </c>
      <c r="N1583" s="451">
        <f t="shared" si="106"/>
        <v>55.207305996501432</v>
      </c>
    </row>
    <row r="1584" spans="1:14">
      <c r="A1584" s="444">
        <v>73060</v>
      </c>
      <c r="B1584" s="52">
        <f>+'2.- Base'!B1584</f>
        <v>1579</v>
      </c>
      <c r="C1584" s="334">
        <f>+'2.- Base'!C1584</f>
        <v>73060</v>
      </c>
      <c r="D1584" s="81" t="str">
        <f>+'2.- Base'!D1584</f>
        <v>Examen radiológico de húmero, dos incidencias</v>
      </c>
      <c r="E1584" s="335">
        <f>+'2.- Base'!G1584</f>
        <v>15.081250000000001</v>
      </c>
      <c r="F1584" s="335">
        <f>+'2.- Base'!N1584</f>
        <v>15.081250000000001</v>
      </c>
      <c r="G1584" s="335">
        <f>VLOOKUP(C1584,'2.- Base'!$C$6:$G$2390,5,0)</f>
        <v>15.081250000000001</v>
      </c>
      <c r="H1584" s="335">
        <f>VLOOKUP(C1584,'2.- Base'!J1584:N3979,5,0)</f>
        <v>15.081250000000001</v>
      </c>
      <c r="J1584" s="335">
        <v>11.581100024741506</v>
      </c>
      <c r="K1584" s="335">
        <v>11.698543838101052</v>
      </c>
      <c r="L1584" s="441"/>
      <c r="M1584" s="451">
        <f t="shared" si="105"/>
        <v>26.662350024741507</v>
      </c>
      <c r="N1584" s="451">
        <f t="shared" si="106"/>
        <v>26.779793838101053</v>
      </c>
    </row>
    <row r="1585" spans="1:14">
      <c r="A1585" s="444">
        <v>73070</v>
      </c>
      <c r="B1585" s="52">
        <f>+'2.- Base'!B1585</f>
        <v>1580</v>
      </c>
      <c r="C1585" s="334">
        <f>+'2.- Base'!C1585</f>
        <v>73070</v>
      </c>
      <c r="D1585" s="81" t="str">
        <f>+'2.- Base'!D1585</f>
        <v>Examen radiológico de codo; dos incidencias</v>
      </c>
      <c r="E1585" s="335">
        <f>+'2.- Base'!G1585</f>
        <v>15.081250000000001</v>
      </c>
      <c r="F1585" s="335">
        <f>+'2.- Base'!N1585</f>
        <v>15.081250000000001</v>
      </c>
      <c r="G1585" s="335">
        <f>VLOOKUP(C1585,'2.- Base'!$C$6:$G$2390,5,0)</f>
        <v>15.081250000000001</v>
      </c>
      <c r="H1585" s="335">
        <f>VLOOKUP(C1585,'2.- Base'!J1585:N3980,5,0)</f>
        <v>15.081250000000001</v>
      </c>
      <c r="J1585" s="335">
        <v>11.581100024741506</v>
      </c>
      <c r="K1585" s="335">
        <v>11.698543838101052</v>
      </c>
      <c r="L1585" s="441"/>
      <c r="M1585" s="451">
        <f t="shared" si="105"/>
        <v>26.662350024741507</v>
      </c>
      <c r="N1585" s="451">
        <f t="shared" si="106"/>
        <v>26.779793838101053</v>
      </c>
    </row>
    <row r="1586" spans="1:14">
      <c r="A1586" s="444">
        <v>73080</v>
      </c>
      <c r="B1586" s="52">
        <f>+'2.- Base'!B1586</f>
        <v>1581</v>
      </c>
      <c r="C1586" s="334">
        <f>+'2.- Base'!C1586</f>
        <v>73080</v>
      </c>
      <c r="D1586" s="81" t="str">
        <f>+'2.- Base'!D1586</f>
        <v>Examen radiológico de codo; tres incidencias</v>
      </c>
      <c r="E1586" s="335">
        <f>+'2.- Base'!G1586</f>
        <v>20.876249999999999</v>
      </c>
      <c r="F1586" s="335">
        <f>+'2.- Base'!N1586</f>
        <v>20.876249999999999</v>
      </c>
      <c r="G1586" s="335">
        <f>VLOOKUP(C1586,'2.- Base'!$C$6:$G$2390,5,0)</f>
        <v>20.876249999999999</v>
      </c>
      <c r="H1586" s="335">
        <f>VLOOKUP(C1586,'2.- Base'!J1586:N3981,5,0)</f>
        <v>20.876249999999999</v>
      </c>
      <c r="J1586" s="335">
        <v>16.608265250275188</v>
      </c>
      <c r="K1586" s="335">
        <v>16.725709063634731</v>
      </c>
      <c r="L1586" s="441"/>
      <c r="M1586" s="451">
        <f t="shared" si="105"/>
        <v>37.484515250275187</v>
      </c>
      <c r="N1586" s="451">
        <f t="shared" si="106"/>
        <v>37.60195906363473</v>
      </c>
    </row>
    <row r="1587" spans="1:14">
      <c r="A1587" s="444">
        <v>73085</v>
      </c>
      <c r="B1587" s="52">
        <f>+'2.- Base'!B1587</f>
        <v>1582</v>
      </c>
      <c r="C1587" s="334">
        <f>+'2.- Base'!C1587</f>
        <v>73085</v>
      </c>
      <c r="D1587" s="81" t="str">
        <f>+'2.- Base'!D1587</f>
        <v>artrografía de codo</v>
      </c>
      <c r="E1587" s="335">
        <f>+'2.- Base'!G1587</f>
        <v>23.18</v>
      </c>
      <c r="F1587" s="335">
        <f>+'2.- Base'!N1587</f>
        <v>23.18</v>
      </c>
      <c r="G1587" s="335">
        <f>VLOOKUP(C1587,'2.- Base'!$C$6:$G$2390,5,0)</f>
        <v>23.18</v>
      </c>
      <c r="H1587" s="335">
        <f>VLOOKUP(C1587,'2.- Base'!J1587:N3982,5,0)</f>
        <v>23.18</v>
      </c>
      <c r="J1587" s="335">
        <v>31.906134057855731</v>
      </c>
      <c r="K1587" s="335">
        <v>32.027305996501433</v>
      </c>
      <c r="L1587" s="441"/>
      <c r="M1587" s="451">
        <f t="shared" si="105"/>
        <v>55.08613405785573</v>
      </c>
      <c r="N1587" s="451">
        <f t="shared" si="106"/>
        <v>55.207305996501432</v>
      </c>
    </row>
    <row r="1588" spans="1:14">
      <c r="A1588" s="444">
        <v>73090</v>
      </c>
      <c r="B1588" s="52">
        <f>+'2.- Base'!B1588</f>
        <v>1583</v>
      </c>
      <c r="C1588" s="334">
        <f>+'2.- Base'!C1588</f>
        <v>73090</v>
      </c>
      <c r="D1588" s="81" t="str">
        <f>+'2.- Base'!D1588</f>
        <v>Examen radiológico de antebrazo, dos incidencias</v>
      </c>
      <c r="E1588" s="335">
        <f>+'2.- Base'!G1588</f>
        <v>15.081250000000001</v>
      </c>
      <c r="F1588" s="335">
        <f>+'2.- Base'!N1588</f>
        <v>15.081250000000001</v>
      </c>
      <c r="G1588" s="335">
        <f>VLOOKUP(C1588,'2.- Base'!$C$6:$G$2390,5,0)</f>
        <v>15.081250000000001</v>
      </c>
      <c r="H1588" s="335">
        <f>VLOOKUP(C1588,'2.- Base'!J1588:N3983,5,0)</f>
        <v>15.081250000000001</v>
      </c>
      <c r="J1588" s="335">
        <v>11.581100024741506</v>
      </c>
      <c r="K1588" s="335">
        <v>11.698543838101052</v>
      </c>
      <c r="L1588" s="441"/>
      <c r="M1588" s="451">
        <f t="shared" si="105"/>
        <v>26.662350024741507</v>
      </c>
      <c r="N1588" s="451">
        <f t="shared" si="106"/>
        <v>26.779793838101053</v>
      </c>
    </row>
    <row r="1589" spans="1:14">
      <c r="A1589" s="444">
        <v>73100</v>
      </c>
      <c r="B1589" s="52">
        <f>+'2.- Base'!B1589</f>
        <v>1584</v>
      </c>
      <c r="C1589" s="334">
        <f>+'2.- Base'!C1589</f>
        <v>73100</v>
      </c>
      <c r="D1589" s="81" t="str">
        <f>+'2.- Base'!D1589</f>
        <v>Examen radiológico de muñeca; dos incidencias</v>
      </c>
      <c r="E1589" s="335">
        <f>+'2.- Base'!G1589</f>
        <v>15.081250000000001</v>
      </c>
      <c r="F1589" s="335">
        <f>+'2.- Base'!N1589</f>
        <v>15.081250000000001</v>
      </c>
      <c r="G1589" s="335">
        <f>VLOOKUP(C1589,'2.- Base'!$C$6:$G$2390,5,0)</f>
        <v>15.081250000000001</v>
      </c>
      <c r="H1589" s="335">
        <f>VLOOKUP(C1589,'2.- Base'!J1589:N3984,5,0)</f>
        <v>15.081250000000001</v>
      </c>
      <c r="J1589" s="335">
        <v>11.581100024741506</v>
      </c>
      <c r="K1589" s="335">
        <v>11.698543838101052</v>
      </c>
      <c r="L1589" s="441"/>
      <c r="M1589" s="451">
        <f t="shared" si="105"/>
        <v>26.662350024741507</v>
      </c>
      <c r="N1589" s="451">
        <f t="shared" si="106"/>
        <v>26.779793838101053</v>
      </c>
    </row>
    <row r="1590" spans="1:14">
      <c r="A1590" s="444">
        <v>73110</v>
      </c>
      <c r="B1590" s="52">
        <f>+'2.- Base'!B1590</f>
        <v>1585</v>
      </c>
      <c r="C1590" s="334">
        <f>+'2.- Base'!C1590</f>
        <v>73110</v>
      </c>
      <c r="D1590" s="81" t="str">
        <f>+'2.- Base'!D1590</f>
        <v>Examen radiológico de muñeca,  3 vistas</v>
      </c>
      <c r="E1590" s="335">
        <f>+'2.- Base'!G1590</f>
        <v>20.876249999999999</v>
      </c>
      <c r="F1590" s="335">
        <f>+'2.- Base'!N1590</f>
        <v>20.876249999999999</v>
      </c>
      <c r="G1590" s="335">
        <f>VLOOKUP(C1590,'2.- Base'!$C$6:$G$2390,5,0)</f>
        <v>20.876249999999999</v>
      </c>
      <c r="H1590" s="335">
        <f>VLOOKUP(C1590,'2.- Base'!J1590:N3985,5,0)</f>
        <v>20.876249999999999</v>
      </c>
      <c r="J1590" s="335">
        <v>16.608265250275188</v>
      </c>
      <c r="K1590" s="335">
        <v>16.725709063634731</v>
      </c>
      <c r="L1590" s="441"/>
      <c r="M1590" s="451">
        <f t="shared" si="105"/>
        <v>37.484515250275187</v>
      </c>
      <c r="N1590" s="451">
        <f t="shared" si="106"/>
        <v>37.60195906363473</v>
      </c>
    </row>
    <row r="1591" spans="1:14">
      <c r="A1591" s="444">
        <v>73115</v>
      </c>
      <c r="B1591" s="52">
        <f>+'2.- Base'!B1591</f>
        <v>1586</v>
      </c>
      <c r="C1591" s="334">
        <f>+'2.- Base'!C1591</f>
        <v>73115</v>
      </c>
      <c r="D1591" s="81" t="str">
        <f>+'2.- Base'!D1591</f>
        <v>artrografía de muñeca</v>
      </c>
      <c r="E1591" s="335">
        <f>+'2.- Base'!G1591</f>
        <v>23.18</v>
      </c>
      <c r="F1591" s="335">
        <f>+'2.- Base'!N1591</f>
        <v>23.18</v>
      </c>
      <c r="G1591" s="335">
        <f>VLOOKUP(C1591,'2.- Base'!$C$6:$G$2390,5,0)</f>
        <v>23.18</v>
      </c>
      <c r="H1591" s="335">
        <f>VLOOKUP(C1591,'2.- Base'!J1591:N3986,5,0)</f>
        <v>23.18</v>
      </c>
      <c r="J1591" s="335">
        <v>31.906134057855731</v>
      </c>
      <c r="K1591" s="335">
        <v>32.027305996501433</v>
      </c>
      <c r="L1591" s="441"/>
      <c r="M1591" s="451">
        <f t="shared" si="105"/>
        <v>55.08613405785573</v>
      </c>
      <c r="N1591" s="451">
        <f t="shared" si="106"/>
        <v>55.207305996501432</v>
      </c>
    </row>
    <row r="1592" spans="1:14">
      <c r="A1592" s="444">
        <v>73120</v>
      </c>
      <c r="B1592" s="52">
        <f>+'2.- Base'!B1592</f>
        <v>1587</v>
      </c>
      <c r="C1592" s="334">
        <f>+'2.- Base'!C1592</f>
        <v>73120</v>
      </c>
      <c r="D1592" s="81" t="str">
        <f>+'2.- Base'!D1592</f>
        <v>Examen radiológico de mano, mínimo dos incidencias</v>
      </c>
      <c r="E1592" s="335">
        <f>+'2.- Base'!G1592</f>
        <v>15.081250000000001</v>
      </c>
      <c r="F1592" s="335">
        <f>+'2.- Base'!N1592</f>
        <v>15.081250000000001</v>
      </c>
      <c r="G1592" s="335">
        <f>VLOOKUP(C1592,'2.- Base'!$C$6:$G$2390,5,0)</f>
        <v>15.081250000000001</v>
      </c>
      <c r="H1592" s="335">
        <f>VLOOKUP(C1592,'2.- Base'!J1592:N3987,5,0)</f>
        <v>15.081250000000001</v>
      </c>
      <c r="J1592" s="335">
        <v>11.581100024741506</v>
      </c>
      <c r="K1592" s="335">
        <v>11.698543838101052</v>
      </c>
      <c r="L1592" s="441"/>
      <c r="M1592" s="451">
        <f t="shared" si="105"/>
        <v>26.662350024741507</v>
      </c>
      <c r="N1592" s="451">
        <f t="shared" si="106"/>
        <v>26.779793838101053</v>
      </c>
    </row>
    <row r="1593" spans="1:14">
      <c r="A1593" s="444">
        <v>73130</v>
      </c>
      <c r="B1593" s="52">
        <f>+'2.- Base'!B1593</f>
        <v>1588</v>
      </c>
      <c r="C1593" s="334">
        <f>+'2.- Base'!C1593</f>
        <v>73130</v>
      </c>
      <c r="D1593" s="81" t="str">
        <f>+'2.- Base'!D1593</f>
        <v>Examen radiológico de mano, mínimo tres incidencias</v>
      </c>
      <c r="E1593" s="335">
        <f>+'2.- Base'!G1593</f>
        <v>20.876249999999999</v>
      </c>
      <c r="F1593" s="335">
        <f>+'2.- Base'!N1593</f>
        <v>20.876249999999999</v>
      </c>
      <c r="G1593" s="335">
        <f>VLOOKUP(C1593,'2.- Base'!$C$6:$G$2390,5,0)</f>
        <v>20.876249999999999</v>
      </c>
      <c r="H1593" s="335">
        <f>VLOOKUP(C1593,'2.- Base'!J1593:N3988,5,0)</f>
        <v>20.876249999999999</v>
      </c>
      <c r="J1593" s="335">
        <v>16.608265250275188</v>
      </c>
      <c r="K1593" s="335">
        <v>16.725709063634731</v>
      </c>
      <c r="L1593" s="441"/>
      <c r="M1593" s="451">
        <f t="shared" si="105"/>
        <v>37.484515250275187</v>
      </c>
      <c r="N1593" s="451">
        <f t="shared" si="106"/>
        <v>37.60195906363473</v>
      </c>
    </row>
    <row r="1594" spans="1:14">
      <c r="A1594" s="444">
        <v>73140</v>
      </c>
      <c r="B1594" s="52">
        <f>+'2.- Base'!B1594</f>
        <v>1589</v>
      </c>
      <c r="C1594" s="334">
        <f>+'2.- Base'!C1594</f>
        <v>73140</v>
      </c>
      <c r="D1594" s="81" t="str">
        <f>+'2.- Base'!D1594</f>
        <v>Examen radiológico de dedos de manos, mínimo dos incidencias</v>
      </c>
      <c r="E1594" s="335">
        <f>+'2.- Base'!G1594</f>
        <v>15.081250000000001</v>
      </c>
      <c r="F1594" s="335">
        <f>+'2.- Base'!N1594</f>
        <v>15.081250000000001</v>
      </c>
      <c r="G1594" s="335">
        <f>VLOOKUP(C1594,'2.- Base'!$C$6:$G$2390,5,0)</f>
        <v>15.081250000000001</v>
      </c>
      <c r="H1594" s="335">
        <f>VLOOKUP(C1594,'2.- Base'!J1594:N3989,5,0)</f>
        <v>15.081250000000001</v>
      </c>
      <c r="J1594" s="335">
        <v>11.581100024741506</v>
      </c>
      <c r="K1594" s="335">
        <v>11.698543838101052</v>
      </c>
      <c r="L1594" s="441"/>
      <c r="M1594" s="451">
        <f t="shared" si="105"/>
        <v>26.662350024741507</v>
      </c>
      <c r="N1594" s="451">
        <f t="shared" si="106"/>
        <v>26.779793838101053</v>
      </c>
    </row>
    <row r="1595" spans="1:14">
      <c r="A1595" s="444">
        <v>73510</v>
      </c>
      <c r="B1595" s="52">
        <f>+'2.- Base'!B1595</f>
        <v>1590</v>
      </c>
      <c r="C1595" s="334">
        <f>+'2.- Base'!C1595</f>
        <v>73510</v>
      </c>
      <c r="D1595" s="81" t="str">
        <f>+'2.- Base'!D1595</f>
        <v>Examen radiológico, cadera, de dos vistas</v>
      </c>
      <c r="E1595" s="335">
        <f>+'2.- Base'!G1595</f>
        <v>15.081250000000001</v>
      </c>
      <c r="F1595" s="335">
        <f>+'2.- Base'!N1595</f>
        <v>15.081250000000001</v>
      </c>
      <c r="G1595" s="335">
        <f>VLOOKUP(C1595,'2.- Base'!$C$6:$G$2390,5,0)</f>
        <v>15.081250000000001</v>
      </c>
      <c r="H1595" s="335">
        <f>VLOOKUP(C1595,'2.- Base'!J1595:N3990,5,0)</f>
        <v>15.081250000000001</v>
      </c>
      <c r="J1595" s="335">
        <v>11.581100024741506</v>
      </c>
      <c r="K1595" s="335">
        <v>11.698543838101052</v>
      </c>
      <c r="L1595" s="441"/>
      <c r="M1595" s="451">
        <f t="shared" si="105"/>
        <v>26.662350024741507</v>
      </c>
      <c r="N1595" s="451">
        <f t="shared" si="106"/>
        <v>26.779793838101053</v>
      </c>
    </row>
    <row r="1596" spans="1:14" ht="25.5">
      <c r="A1596" s="444">
        <v>73520</v>
      </c>
      <c r="B1596" s="52">
        <f>+'2.- Base'!B1596</f>
        <v>1591</v>
      </c>
      <c r="C1596" s="334">
        <f>+'2.- Base'!C1596</f>
        <v>73520</v>
      </c>
      <c r="D1596" s="81" t="str">
        <f>+'2.- Base'!D1596</f>
        <v>Examen radiológico bilateral de cadera, mínimo dos incidencias de cada cadera</v>
      </c>
      <c r="E1596" s="335">
        <f>+'2.- Base'!G1596</f>
        <v>15.081250000000001</v>
      </c>
      <c r="F1596" s="335">
        <f>+'2.- Base'!N1596</f>
        <v>15.081250000000001</v>
      </c>
      <c r="G1596" s="335">
        <f>VLOOKUP(C1596,'2.- Base'!$C$6:$G$2390,5,0)</f>
        <v>15.081250000000001</v>
      </c>
      <c r="H1596" s="335">
        <f>VLOOKUP(C1596,'2.- Base'!J1596:N3991,5,0)</f>
        <v>15.081250000000001</v>
      </c>
      <c r="J1596" s="335">
        <v>21.635430475808864</v>
      </c>
      <c r="K1596" s="335">
        <v>21.752874289168414</v>
      </c>
      <c r="L1596" s="441"/>
      <c r="M1596" s="451">
        <f t="shared" si="105"/>
        <v>36.716680475808865</v>
      </c>
      <c r="N1596" s="451">
        <f t="shared" si="106"/>
        <v>36.834124289168415</v>
      </c>
    </row>
    <row r="1597" spans="1:14">
      <c r="A1597" s="444">
        <v>73525</v>
      </c>
      <c r="B1597" s="52">
        <f>+'2.- Base'!B1597</f>
        <v>1592</v>
      </c>
      <c r="C1597" s="334">
        <f>+'2.- Base'!C1597</f>
        <v>73525</v>
      </c>
      <c r="D1597" s="81" t="str">
        <f>+'2.- Base'!D1597</f>
        <v>Artrografía de cadera</v>
      </c>
      <c r="E1597" s="335">
        <f>+'2.- Base'!G1597</f>
        <v>23.18</v>
      </c>
      <c r="F1597" s="335">
        <f>+'2.- Base'!N1597</f>
        <v>23.18</v>
      </c>
      <c r="G1597" s="335">
        <f>VLOOKUP(C1597,'2.- Base'!$C$6:$G$2390,5,0)</f>
        <v>23.18</v>
      </c>
      <c r="H1597" s="335">
        <f>VLOOKUP(C1597,'2.- Base'!J1597:N3992,5,0)</f>
        <v>23.18</v>
      </c>
      <c r="J1597" s="335">
        <v>31.906134057855731</v>
      </c>
      <c r="K1597" s="335">
        <v>32.027305996501433</v>
      </c>
      <c r="L1597" s="441"/>
      <c r="M1597" s="451">
        <f t="shared" si="105"/>
        <v>55.08613405785573</v>
      </c>
      <c r="N1597" s="451">
        <f t="shared" si="106"/>
        <v>55.207305996501432</v>
      </c>
    </row>
    <row r="1598" spans="1:14">
      <c r="A1598" s="444">
        <v>73542</v>
      </c>
      <c r="B1598" s="52">
        <f>+'2.- Base'!B1598</f>
        <v>1593</v>
      </c>
      <c r="C1598" s="334">
        <f>+'2.- Base'!C1598</f>
        <v>73542</v>
      </c>
      <c r="D1598" s="81" t="str">
        <f>+'2.- Base'!D1598</f>
        <v>Artrografía de articulación sacroilíaca</v>
      </c>
      <c r="E1598" s="335">
        <f>+'2.- Base'!G1598</f>
        <v>23.18</v>
      </c>
      <c r="F1598" s="335">
        <f>+'2.- Base'!N1598</f>
        <v>23.18</v>
      </c>
      <c r="G1598" s="335">
        <f>VLOOKUP(C1598,'2.- Base'!$C$6:$G$2390,5,0)</f>
        <v>23.18</v>
      </c>
      <c r="H1598" s="335">
        <f>VLOOKUP(C1598,'2.- Base'!J1598:N3993,5,0)</f>
        <v>23.18</v>
      </c>
      <c r="J1598" s="335">
        <v>31.906134057855731</v>
      </c>
      <c r="K1598" s="335">
        <v>32.027305996501433</v>
      </c>
      <c r="L1598" s="441"/>
      <c r="M1598" s="451">
        <f t="shared" si="105"/>
        <v>55.08613405785573</v>
      </c>
      <c r="N1598" s="451">
        <f t="shared" si="106"/>
        <v>55.207305996501432</v>
      </c>
    </row>
    <row r="1599" spans="1:14">
      <c r="A1599" s="444">
        <v>73550</v>
      </c>
      <c r="B1599" s="52">
        <f>+'2.- Base'!B1599</f>
        <v>1594</v>
      </c>
      <c r="C1599" s="334">
        <f>+'2.- Base'!C1599</f>
        <v>73550</v>
      </c>
      <c r="D1599" s="81" t="str">
        <f>+'2.- Base'!D1599</f>
        <v>Radiografía de fémur, dos incidencias</v>
      </c>
      <c r="E1599" s="335">
        <f>+'2.- Base'!G1599</f>
        <v>15.081250000000001</v>
      </c>
      <c r="F1599" s="335">
        <f>+'2.- Base'!N1599</f>
        <v>15.081250000000001</v>
      </c>
      <c r="G1599" s="335">
        <f>VLOOKUP(C1599,'2.- Base'!$C$6:$G$2390,5,0)</f>
        <v>15.081250000000001</v>
      </c>
      <c r="H1599" s="335">
        <f>VLOOKUP(C1599,'2.- Base'!J1599:N3994,5,0)</f>
        <v>15.081250000000001</v>
      </c>
      <c r="J1599" s="335">
        <v>11.581100024741506</v>
      </c>
      <c r="K1599" s="335">
        <v>11.698543838101052</v>
      </c>
      <c r="L1599" s="441"/>
      <c r="M1599" s="451">
        <f t="shared" si="105"/>
        <v>26.662350024741507</v>
      </c>
      <c r="N1599" s="451">
        <f t="shared" si="106"/>
        <v>26.779793838101053</v>
      </c>
    </row>
    <row r="1600" spans="1:14">
      <c r="A1600" s="444">
        <v>73560</v>
      </c>
      <c r="B1600" s="52">
        <f>+'2.- Base'!B1600</f>
        <v>1595</v>
      </c>
      <c r="C1600" s="334">
        <f>+'2.- Base'!C1600</f>
        <v>73560</v>
      </c>
      <c r="D1600" s="81" t="str">
        <f>+'2.- Base'!D1600</f>
        <v>Examen radiológico de rodilla,  dos incidencias</v>
      </c>
      <c r="E1600" s="335">
        <f>+'2.- Base'!G1600</f>
        <v>15.081250000000001</v>
      </c>
      <c r="F1600" s="335">
        <f>+'2.- Base'!N1600</f>
        <v>15.081250000000001</v>
      </c>
      <c r="G1600" s="335">
        <f>VLOOKUP(C1600,'2.- Base'!$C$6:$G$2390,5,0)</f>
        <v>15.081250000000001</v>
      </c>
      <c r="H1600" s="335">
        <f>VLOOKUP(C1600,'2.- Base'!J1600:N3995,5,0)</f>
        <v>15.081250000000001</v>
      </c>
      <c r="J1600" s="335">
        <v>11.581100024741506</v>
      </c>
      <c r="K1600" s="335">
        <v>11.698543838101052</v>
      </c>
      <c r="L1600" s="441"/>
      <c r="M1600" s="451">
        <f t="shared" si="105"/>
        <v>26.662350024741507</v>
      </c>
      <c r="N1600" s="451">
        <f t="shared" si="106"/>
        <v>26.779793838101053</v>
      </c>
    </row>
    <row r="1601" spans="1:14">
      <c r="A1601" s="444">
        <v>73562</v>
      </c>
      <c r="B1601" s="52">
        <f>+'2.- Base'!B1601</f>
        <v>1596</v>
      </c>
      <c r="C1601" s="334">
        <f>+'2.- Base'!C1601</f>
        <v>73562</v>
      </c>
      <c r="D1601" s="81" t="str">
        <f>+'2.- Base'!D1601</f>
        <v>Examen radiológico de rodilla,  tres incidencias</v>
      </c>
      <c r="E1601" s="335">
        <f>+'2.- Base'!G1601</f>
        <v>20.876249999999999</v>
      </c>
      <c r="F1601" s="335">
        <f>+'2.- Base'!N1601</f>
        <v>20.876249999999999</v>
      </c>
      <c r="G1601" s="335">
        <f>VLOOKUP(C1601,'2.- Base'!$C$6:$G$2390,5,0)</f>
        <v>20.876249999999999</v>
      </c>
      <c r="H1601" s="335">
        <f>VLOOKUP(C1601,'2.- Base'!J1601:N3996,5,0)</f>
        <v>20.876249999999999</v>
      </c>
      <c r="J1601" s="335">
        <v>16.608265250275188</v>
      </c>
      <c r="K1601" s="335">
        <v>16.725709063634731</v>
      </c>
      <c r="L1601" s="441"/>
      <c r="M1601" s="451">
        <f t="shared" si="105"/>
        <v>37.484515250275187</v>
      </c>
      <c r="N1601" s="451">
        <f t="shared" si="106"/>
        <v>37.60195906363473</v>
      </c>
    </row>
    <row r="1602" spans="1:14">
      <c r="A1602" s="444">
        <v>73580</v>
      </c>
      <c r="B1602" s="52">
        <f>+'2.- Base'!B1602</f>
        <v>1597</v>
      </c>
      <c r="C1602" s="334">
        <f>+'2.- Base'!C1602</f>
        <v>73580</v>
      </c>
      <c r="D1602" s="81" t="str">
        <f>+'2.- Base'!D1602</f>
        <v>Artrografía de rodilla</v>
      </c>
      <c r="E1602" s="335">
        <f>+'2.- Base'!G1602</f>
        <v>23.18</v>
      </c>
      <c r="F1602" s="335">
        <f>+'2.- Base'!N1602</f>
        <v>23.18</v>
      </c>
      <c r="G1602" s="335">
        <f>VLOOKUP(C1602,'2.- Base'!$C$6:$G$2390,5,0)</f>
        <v>23.18</v>
      </c>
      <c r="H1602" s="335">
        <f>VLOOKUP(C1602,'2.- Base'!J1602:N3997,5,0)</f>
        <v>23.18</v>
      </c>
      <c r="J1602" s="335">
        <v>31.906134057855731</v>
      </c>
      <c r="K1602" s="335">
        <v>32.027305996501433</v>
      </c>
      <c r="L1602" s="441"/>
      <c r="M1602" s="451">
        <f t="shared" ref="M1602:M1665" si="107">G1602+J1602</f>
        <v>55.08613405785573</v>
      </c>
      <c r="N1602" s="451">
        <f t="shared" si="106"/>
        <v>55.207305996501432</v>
      </c>
    </row>
    <row r="1603" spans="1:14">
      <c r="A1603" s="444">
        <v>73590</v>
      </c>
      <c r="B1603" s="52">
        <f>+'2.- Base'!B1603</f>
        <v>1598</v>
      </c>
      <c r="C1603" s="334">
        <f>+'2.- Base'!C1603</f>
        <v>73590</v>
      </c>
      <c r="D1603" s="81" t="str">
        <f>+'2.- Base'!D1603</f>
        <v>Radiografía de tibia y peroné, dos incidencias</v>
      </c>
      <c r="E1603" s="335">
        <f>+'2.- Base'!G1603</f>
        <v>15.081250000000001</v>
      </c>
      <c r="F1603" s="335">
        <f>+'2.- Base'!N1603</f>
        <v>15.081250000000001</v>
      </c>
      <c r="G1603" s="335">
        <f>VLOOKUP(C1603,'2.- Base'!$C$6:$G$2390,5,0)</f>
        <v>15.081250000000001</v>
      </c>
      <c r="H1603" s="335">
        <f>VLOOKUP(C1603,'2.- Base'!J1603:N3998,5,0)</f>
        <v>15.081250000000001</v>
      </c>
      <c r="J1603" s="335">
        <v>11.581100024741506</v>
      </c>
      <c r="K1603" s="335">
        <v>11.698543838101052</v>
      </c>
      <c r="L1603" s="441"/>
      <c r="M1603" s="451">
        <f t="shared" si="107"/>
        <v>26.662350024741507</v>
      </c>
      <c r="N1603" s="451">
        <f t="shared" si="106"/>
        <v>26.779793838101053</v>
      </c>
    </row>
    <row r="1604" spans="1:14">
      <c r="A1604" s="444">
        <v>73600</v>
      </c>
      <c r="B1604" s="52">
        <f>+'2.- Base'!B1604</f>
        <v>1599</v>
      </c>
      <c r="C1604" s="334">
        <f>+'2.- Base'!C1604</f>
        <v>73600</v>
      </c>
      <c r="D1604" s="81" t="str">
        <f>+'2.- Base'!D1604</f>
        <v>Examen radiológico de tobillo, 2 incidencias</v>
      </c>
      <c r="E1604" s="335">
        <f>+'2.- Base'!G1604</f>
        <v>15.081250000000001</v>
      </c>
      <c r="F1604" s="335">
        <f>+'2.- Base'!N1604</f>
        <v>15.081250000000001</v>
      </c>
      <c r="G1604" s="335">
        <f>VLOOKUP(C1604,'2.- Base'!$C$6:$G$2390,5,0)</f>
        <v>15.081250000000001</v>
      </c>
      <c r="H1604" s="335">
        <f>VLOOKUP(C1604,'2.- Base'!J1604:N3999,5,0)</f>
        <v>15.081250000000001</v>
      </c>
      <c r="J1604" s="335">
        <v>11.581100024741506</v>
      </c>
      <c r="K1604" s="335">
        <v>11.698543838101052</v>
      </c>
      <c r="L1604" s="441"/>
      <c r="M1604" s="451">
        <f t="shared" si="107"/>
        <v>26.662350024741507</v>
      </c>
      <c r="N1604" s="451">
        <f t="shared" si="106"/>
        <v>26.779793838101053</v>
      </c>
    </row>
    <row r="1605" spans="1:14">
      <c r="A1605" s="444">
        <v>73615</v>
      </c>
      <c r="B1605" s="52">
        <f>+'2.- Base'!B1605</f>
        <v>1600</v>
      </c>
      <c r="C1605" s="334">
        <f>+'2.- Base'!C1605</f>
        <v>73615</v>
      </c>
      <c r="D1605" s="81" t="str">
        <f>+'2.- Base'!D1605</f>
        <v>Artrografía de tobillo</v>
      </c>
      <c r="E1605" s="335">
        <f>+'2.- Base'!G1605</f>
        <v>23.18</v>
      </c>
      <c r="F1605" s="335">
        <f>+'2.- Base'!N1605</f>
        <v>23.18</v>
      </c>
      <c r="G1605" s="335">
        <f>VLOOKUP(C1605,'2.- Base'!$C$6:$G$2390,5,0)</f>
        <v>23.18</v>
      </c>
      <c r="H1605" s="335">
        <f>VLOOKUP(C1605,'2.- Base'!J1605:N4000,5,0)</f>
        <v>23.18</v>
      </c>
      <c r="J1605" s="335">
        <v>31.906134057855731</v>
      </c>
      <c r="K1605" s="335">
        <v>32.027305996501433</v>
      </c>
      <c r="L1605" s="441"/>
      <c r="M1605" s="451">
        <f t="shared" si="107"/>
        <v>55.08613405785573</v>
      </c>
      <c r="N1605" s="451">
        <f t="shared" si="106"/>
        <v>55.207305996501432</v>
      </c>
    </row>
    <row r="1606" spans="1:14">
      <c r="A1606" s="444">
        <v>73620</v>
      </c>
      <c r="B1606" s="52">
        <f>+'2.- Base'!B1606</f>
        <v>1601</v>
      </c>
      <c r="C1606" s="334">
        <f>+'2.- Base'!C1606</f>
        <v>73620</v>
      </c>
      <c r="D1606" s="81" t="str">
        <f>+'2.- Base'!D1606</f>
        <v>Examen radiológico de pie completo, mínimo dos incidencias</v>
      </c>
      <c r="E1606" s="335">
        <f>+'2.- Base'!G1606</f>
        <v>15.081250000000001</v>
      </c>
      <c r="F1606" s="335">
        <f>+'2.- Base'!N1606</f>
        <v>15.081250000000001</v>
      </c>
      <c r="G1606" s="335">
        <f>VLOOKUP(C1606,'2.- Base'!$C$6:$G$2390,5,0)</f>
        <v>15.081250000000001</v>
      </c>
      <c r="H1606" s="335">
        <f>VLOOKUP(C1606,'2.- Base'!J1606:N4001,5,0)</f>
        <v>15.081250000000001</v>
      </c>
      <c r="J1606" s="335">
        <v>11.581100024741506</v>
      </c>
      <c r="K1606" s="335">
        <v>11.698543838101052</v>
      </c>
      <c r="L1606" s="441"/>
      <c r="M1606" s="451">
        <f t="shared" si="107"/>
        <v>26.662350024741507</v>
      </c>
      <c r="N1606" s="451">
        <f t="shared" si="106"/>
        <v>26.779793838101053</v>
      </c>
    </row>
    <row r="1607" spans="1:14">
      <c r="A1607" s="444">
        <v>73630</v>
      </c>
      <c r="B1607" s="52">
        <f>+'2.- Base'!B1607</f>
        <v>1602</v>
      </c>
      <c r="C1607" s="334">
        <f>+'2.- Base'!C1607</f>
        <v>73630</v>
      </c>
      <c r="D1607" s="81" t="str">
        <f>+'2.- Base'!D1607</f>
        <v>Examen radiológico de pie completo, mínimo tres incidencias</v>
      </c>
      <c r="E1607" s="335">
        <f>+'2.- Base'!G1607</f>
        <v>20.876249999999999</v>
      </c>
      <c r="F1607" s="335">
        <f>+'2.- Base'!N1607</f>
        <v>20.876249999999999</v>
      </c>
      <c r="G1607" s="335">
        <f>VLOOKUP(C1607,'2.- Base'!$C$6:$G$2390,5,0)</f>
        <v>20.876249999999999</v>
      </c>
      <c r="H1607" s="335">
        <f>VLOOKUP(C1607,'2.- Base'!J1607:N4002,5,0)</f>
        <v>20.876249999999999</v>
      </c>
      <c r="J1607" s="335">
        <v>16.608265250275188</v>
      </c>
      <c r="K1607" s="335">
        <v>16.725709063634731</v>
      </c>
      <c r="L1607" s="441"/>
      <c r="M1607" s="451">
        <f t="shared" si="107"/>
        <v>37.484515250275187</v>
      </c>
      <c r="N1607" s="451">
        <f t="shared" ref="N1607:N1670" si="108">H1607+K1607</f>
        <v>37.60195906363473</v>
      </c>
    </row>
    <row r="1608" spans="1:14">
      <c r="A1608" s="444">
        <v>74000</v>
      </c>
      <c r="B1608" s="52">
        <f>+'2.- Base'!B1608</f>
        <v>1603</v>
      </c>
      <c r="C1608" s="334">
        <f>+'2.- Base'!C1608</f>
        <v>74000</v>
      </c>
      <c r="D1608" s="81" t="str">
        <f>+'2.- Base'!D1608</f>
        <v>Examen radiológico de abdomen AP</v>
      </c>
      <c r="E1608" s="335">
        <f>+'2.- Base'!G1608</f>
        <v>9.286249999999999</v>
      </c>
      <c r="F1608" s="335">
        <f>+'2.- Base'!N1608</f>
        <v>9.286249999999999</v>
      </c>
      <c r="G1608" s="335">
        <f>VLOOKUP(C1608,'2.- Base'!$C$6:$G$2390,5,0)</f>
        <v>9.286249999999999</v>
      </c>
      <c r="H1608" s="335">
        <f>VLOOKUP(C1608,'2.- Base'!J1608:N4003,5,0)</f>
        <v>9.286249999999999</v>
      </c>
      <c r="J1608" s="335">
        <v>9.5702339345280301</v>
      </c>
      <c r="K1608" s="335">
        <v>9.6876777478875837</v>
      </c>
      <c r="L1608" s="441"/>
      <c r="M1608" s="451">
        <f t="shared" si="107"/>
        <v>18.856483934528029</v>
      </c>
      <c r="N1608" s="451">
        <f t="shared" si="108"/>
        <v>18.973927747887583</v>
      </c>
    </row>
    <row r="1609" spans="1:14" ht="25.5">
      <c r="A1609" s="444">
        <v>74020</v>
      </c>
      <c r="B1609" s="52">
        <f>+'2.- Base'!B1609</f>
        <v>1604</v>
      </c>
      <c r="C1609" s="334">
        <f>+'2.- Base'!C1609</f>
        <v>74020</v>
      </c>
      <c r="D1609" s="81" t="str">
        <f>+'2.- Base'!D1609</f>
        <v>Examen radiológico de abdomen completa, incluye incidencia de pie y/o decúbito</v>
      </c>
      <c r="E1609" s="335">
        <f>+'2.- Base'!G1609</f>
        <v>15.081250000000001</v>
      </c>
      <c r="F1609" s="335">
        <f>+'2.- Base'!N1609</f>
        <v>15.081250000000001</v>
      </c>
      <c r="G1609" s="335">
        <f>VLOOKUP(C1609,'2.- Base'!$C$6:$G$2390,5,0)</f>
        <v>15.081250000000001</v>
      </c>
      <c r="H1609" s="335">
        <f>VLOOKUP(C1609,'2.- Base'!J1609:N4004,5,0)</f>
        <v>15.081250000000001</v>
      </c>
      <c r="J1609" s="335">
        <v>11.581100024741506</v>
      </c>
      <c r="K1609" s="335">
        <v>11.698543838101052</v>
      </c>
      <c r="L1609" s="441"/>
      <c r="M1609" s="451">
        <f t="shared" si="107"/>
        <v>26.662350024741507</v>
      </c>
      <c r="N1609" s="451">
        <f t="shared" si="108"/>
        <v>26.779793838101053</v>
      </c>
    </row>
    <row r="1610" spans="1:14">
      <c r="A1610" s="444">
        <v>74190</v>
      </c>
      <c r="B1610" s="52">
        <f>+'2.- Base'!B1610</f>
        <v>1605</v>
      </c>
      <c r="C1610" s="334">
        <f>+'2.- Base'!C1610</f>
        <v>74190</v>
      </c>
      <c r="D1610" s="81" t="str">
        <f>+'2.- Base'!D1610</f>
        <v>Peritoneograma</v>
      </c>
      <c r="E1610" s="335">
        <f>+'2.- Base'!G1610</f>
        <v>23.18</v>
      </c>
      <c r="F1610" s="335">
        <f>+'2.- Base'!N1610</f>
        <v>23.18</v>
      </c>
      <c r="G1610" s="335">
        <f>VLOOKUP(C1610,'2.- Base'!$C$6:$G$2390,5,0)</f>
        <v>23.18</v>
      </c>
      <c r="H1610" s="335">
        <f>VLOOKUP(C1610,'2.- Base'!J1610:N4005,5,0)</f>
        <v>23.18</v>
      </c>
      <c r="J1610" s="335">
        <v>33.481369260250005</v>
      </c>
      <c r="K1610" s="335">
        <v>33.723713137541431</v>
      </c>
      <c r="L1610" s="441"/>
      <c r="M1610" s="451">
        <f t="shared" si="107"/>
        <v>56.661369260250005</v>
      </c>
      <c r="N1610" s="451">
        <f t="shared" si="108"/>
        <v>56.90371313754143</v>
      </c>
    </row>
    <row r="1611" spans="1:14">
      <c r="A1611" s="444">
        <v>74220</v>
      </c>
      <c r="B1611" s="52">
        <f>+'2.- Base'!B1611</f>
        <v>1606</v>
      </c>
      <c r="C1611" s="334">
        <f>+'2.- Base'!C1611</f>
        <v>74220</v>
      </c>
      <c r="D1611" s="81" t="str">
        <f>+'2.- Base'!D1611</f>
        <v>Examen radiológico de esófago</v>
      </c>
      <c r="E1611" s="335">
        <f>+'2.- Base'!G1611</f>
        <v>23.18</v>
      </c>
      <c r="F1611" s="335">
        <f>+'2.- Base'!N1611</f>
        <v>23.18</v>
      </c>
      <c r="G1611" s="335">
        <f>VLOOKUP(C1611,'2.- Base'!$C$6:$G$2390,5,0)</f>
        <v>23.18</v>
      </c>
      <c r="H1611" s="335">
        <f>VLOOKUP(C1611,'2.- Base'!J1611:N4006,5,0)</f>
        <v>23.18</v>
      </c>
      <c r="J1611" s="335">
        <v>31.906134057855731</v>
      </c>
      <c r="K1611" s="335">
        <v>32.027305996501433</v>
      </c>
      <c r="L1611" s="441"/>
      <c r="M1611" s="451">
        <f t="shared" si="107"/>
        <v>55.08613405785573</v>
      </c>
      <c r="N1611" s="451">
        <f t="shared" si="108"/>
        <v>55.207305996501432</v>
      </c>
    </row>
    <row r="1612" spans="1:14" ht="25.5">
      <c r="A1612" s="444">
        <v>74246</v>
      </c>
      <c r="B1612" s="52">
        <f>+'2.- Base'!B1612</f>
        <v>1607</v>
      </c>
      <c r="C1612" s="334">
        <f>+'2.- Base'!C1612</f>
        <v>74246</v>
      </c>
      <c r="D1612" s="81" t="str">
        <f>+'2.- Base'!D1612</f>
        <v>Examen radiológico de tracto gastrointestinal superior a doble contraste sin KUB</v>
      </c>
      <c r="E1612" s="335">
        <f>+'2.- Base'!G1612</f>
        <v>23.18</v>
      </c>
      <c r="F1612" s="335">
        <f>+'2.- Base'!N1612</f>
        <v>23.18</v>
      </c>
      <c r="G1612" s="335">
        <f>VLOOKUP(C1612,'2.- Base'!$C$6:$G$2390,5,0)</f>
        <v>23.18</v>
      </c>
      <c r="H1612" s="335">
        <f>VLOOKUP(C1612,'2.- Base'!J1612:N4007,5,0)</f>
        <v>23.18</v>
      </c>
      <c r="J1612" s="335">
        <v>31.906134057855731</v>
      </c>
      <c r="K1612" s="335">
        <v>32.027305996501433</v>
      </c>
      <c r="L1612" s="441"/>
      <c r="M1612" s="451">
        <f t="shared" si="107"/>
        <v>55.08613405785573</v>
      </c>
      <c r="N1612" s="451">
        <f t="shared" si="108"/>
        <v>55.207305996501432</v>
      </c>
    </row>
    <row r="1613" spans="1:14" ht="25.5">
      <c r="A1613" s="444">
        <v>74249</v>
      </c>
      <c r="B1613" s="52">
        <f>+'2.- Base'!B1613</f>
        <v>1608</v>
      </c>
      <c r="C1613" s="334">
        <f>+'2.- Base'!C1613</f>
        <v>74249</v>
      </c>
      <c r="D1613" s="81" t="str">
        <f>+'2.- Base'!D1613</f>
        <v>Examen radiológico de tracto gastrointestinal superior a doble contraste con KUB, y control de intestino delgado</v>
      </c>
      <c r="E1613" s="335">
        <f>+'2.- Base'!G1613</f>
        <v>23.18</v>
      </c>
      <c r="F1613" s="335">
        <f>+'2.- Base'!N1613</f>
        <v>23.18</v>
      </c>
      <c r="G1613" s="335">
        <f>VLOOKUP(C1613,'2.- Base'!$C$6:$G$2390,5,0)</f>
        <v>23.18</v>
      </c>
      <c r="H1613" s="335">
        <f>VLOOKUP(C1613,'2.- Base'!J1613:N4008,5,0)</f>
        <v>23.18</v>
      </c>
      <c r="J1613" s="335">
        <v>31.906134057855731</v>
      </c>
      <c r="K1613" s="335">
        <v>32.027305996501433</v>
      </c>
      <c r="L1613" s="441"/>
      <c r="M1613" s="451">
        <f t="shared" si="107"/>
        <v>55.08613405785573</v>
      </c>
      <c r="N1613" s="451">
        <f t="shared" si="108"/>
        <v>55.207305996501432</v>
      </c>
    </row>
    <row r="1614" spans="1:14">
      <c r="A1614" s="444">
        <v>74250</v>
      </c>
      <c r="B1614" s="52">
        <f>+'2.- Base'!B1614</f>
        <v>1609</v>
      </c>
      <c r="C1614" s="334">
        <f>+'2.- Base'!C1614</f>
        <v>74250</v>
      </c>
      <c r="D1614" s="81" t="str">
        <f>+'2.- Base'!D1614</f>
        <v>Examen radiológico de intestino delgado, con múltiples placas seriadas</v>
      </c>
      <c r="E1614" s="335">
        <f>+'2.- Base'!G1614</f>
        <v>23.18</v>
      </c>
      <c r="F1614" s="335">
        <f>+'2.- Base'!N1614</f>
        <v>23.18</v>
      </c>
      <c r="G1614" s="335">
        <f>VLOOKUP(C1614,'2.- Base'!$C$6:$G$2390,5,0)</f>
        <v>23.18</v>
      </c>
      <c r="H1614" s="335">
        <f>VLOOKUP(C1614,'2.- Base'!J1614:N4009,5,0)</f>
        <v>23.18</v>
      </c>
      <c r="J1614" s="335">
        <v>52.126733294830039</v>
      </c>
      <c r="K1614" s="335">
        <v>52.247905233475741</v>
      </c>
      <c r="L1614" s="441"/>
      <c r="M1614" s="451">
        <f t="shared" si="107"/>
        <v>75.306733294830039</v>
      </c>
      <c r="N1614" s="451">
        <f t="shared" si="108"/>
        <v>75.427905233475741</v>
      </c>
    </row>
    <row r="1615" spans="1:14" ht="25.5">
      <c r="A1615" s="444">
        <v>74280</v>
      </c>
      <c r="B1615" s="52">
        <f>+'2.- Base'!B1615</f>
        <v>1610</v>
      </c>
      <c r="C1615" s="334">
        <f>+'2.- Base'!C1615</f>
        <v>74280</v>
      </c>
      <c r="D1615" s="81" t="str">
        <f>+'2.- Base'!D1615</f>
        <v>Examen radiológico de colon con contraste de aire y bario específico de alta densidad, con o sin glucagón</v>
      </c>
      <c r="E1615" s="335">
        <f>+'2.- Base'!G1615</f>
        <v>23.18</v>
      </c>
      <c r="F1615" s="335">
        <f>+'2.- Base'!N1615</f>
        <v>23.18</v>
      </c>
      <c r="G1615" s="335">
        <f>VLOOKUP(C1615,'2.- Base'!$C$6:$G$2390,5,0)</f>
        <v>23.18</v>
      </c>
      <c r="H1615" s="335">
        <f>VLOOKUP(C1615,'2.- Base'!J1615:N4010,5,0)</f>
        <v>23.18</v>
      </c>
      <c r="J1615" s="335">
        <v>62.237032913317158</v>
      </c>
      <c r="K1615" s="335">
        <v>62.358204851962903</v>
      </c>
      <c r="L1615" s="441"/>
      <c r="M1615" s="451">
        <f t="shared" si="107"/>
        <v>85.417032913317158</v>
      </c>
      <c r="N1615" s="451">
        <f t="shared" si="108"/>
        <v>85.538204851962902</v>
      </c>
    </row>
    <row r="1616" spans="1:14">
      <c r="A1616" s="444">
        <v>74290</v>
      </c>
      <c r="B1616" s="52">
        <f>+'2.- Base'!B1616</f>
        <v>1611</v>
      </c>
      <c r="C1616" s="334">
        <f>+'2.- Base'!C1616</f>
        <v>74290</v>
      </c>
      <c r="D1616" s="81" t="str">
        <f>+'2.- Base'!D1616</f>
        <v>Colecistografía oral</v>
      </c>
      <c r="E1616" s="335">
        <f>+'2.- Base'!G1616</f>
        <v>23.18</v>
      </c>
      <c r="F1616" s="335">
        <f>+'2.- Base'!N1616</f>
        <v>23.18</v>
      </c>
      <c r="G1616" s="335">
        <f>VLOOKUP(C1616,'2.- Base'!$C$6:$G$2390,5,0)</f>
        <v>23.18</v>
      </c>
      <c r="H1616" s="335">
        <f>VLOOKUP(C1616,'2.- Base'!J1616:N4011,5,0)</f>
        <v>23.18</v>
      </c>
      <c r="J1616" s="335">
        <v>23.371069641762851</v>
      </c>
      <c r="K1616" s="335">
        <v>23.613413519054284</v>
      </c>
      <c r="L1616" s="441"/>
      <c r="M1616" s="451">
        <f t="shared" si="107"/>
        <v>46.551069641762851</v>
      </c>
      <c r="N1616" s="451">
        <f t="shared" si="108"/>
        <v>46.793413519054283</v>
      </c>
    </row>
    <row r="1617" spans="1:14">
      <c r="A1617" s="444">
        <v>74300</v>
      </c>
      <c r="B1617" s="52">
        <f>+'2.- Base'!B1617</f>
        <v>1612</v>
      </c>
      <c r="C1617" s="334">
        <f>+'2.- Base'!C1617</f>
        <v>74300</v>
      </c>
      <c r="D1617" s="81" t="str">
        <f>+'2.- Base'!D1617</f>
        <v>Colangiografía y/o pancreatografía intraquirúrgica</v>
      </c>
      <c r="E1617" s="335">
        <f>+'2.- Base'!G1617</f>
        <v>23.18</v>
      </c>
      <c r="F1617" s="335">
        <f>+'2.- Base'!N1617</f>
        <v>23.18</v>
      </c>
      <c r="G1617" s="335">
        <f>VLOOKUP(C1617,'2.- Base'!$C$6:$G$2390,5,0)</f>
        <v>23.18</v>
      </c>
      <c r="H1617" s="335">
        <f>VLOOKUP(C1617,'2.- Base'!J1617:N4012,5,0)</f>
        <v>23.18</v>
      </c>
      <c r="J1617" s="335">
        <v>23.371069641762851</v>
      </c>
      <c r="K1617" s="335">
        <v>23.613413519054284</v>
      </c>
      <c r="L1617" s="441"/>
      <c r="M1617" s="451">
        <f t="shared" si="107"/>
        <v>46.551069641762851</v>
      </c>
      <c r="N1617" s="451">
        <f t="shared" si="108"/>
        <v>46.793413519054283</v>
      </c>
    </row>
    <row r="1618" spans="1:14">
      <c r="A1618" s="444">
        <v>74301</v>
      </c>
      <c r="B1618" s="52">
        <f>+'2.- Base'!B1618</f>
        <v>1613</v>
      </c>
      <c r="C1618" s="334">
        <f>+'2.- Base'!C1618</f>
        <v>74301</v>
      </c>
      <c r="D1618" s="81" t="str">
        <f>+'2.- Base'!D1618</f>
        <v>Colangiografía y/o pancreatografía intraquirúrgica adicional</v>
      </c>
      <c r="E1618" s="335">
        <f>+'2.- Base'!G1618</f>
        <v>23.18</v>
      </c>
      <c r="F1618" s="335">
        <f>+'2.- Base'!N1618</f>
        <v>23.18</v>
      </c>
      <c r="G1618" s="335">
        <f>VLOOKUP(C1618,'2.- Base'!$C$6:$G$2390,5,0)</f>
        <v>23.18</v>
      </c>
      <c r="H1618" s="335">
        <f>VLOOKUP(C1618,'2.- Base'!J1618:N4013,5,0)</f>
        <v>23.18</v>
      </c>
      <c r="J1618" s="335">
        <v>23.371069641762851</v>
      </c>
      <c r="K1618" s="335">
        <v>23.613413519054284</v>
      </c>
      <c r="L1618" s="441"/>
      <c r="M1618" s="451">
        <f t="shared" si="107"/>
        <v>46.551069641762851</v>
      </c>
      <c r="N1618" s="451">
        <f t="shared" si="108"/>
        <v>46.793413519054283</v>
      </c>
    </row>
    <row r="1619" spans="1:14">
      <c r="A1619" s="444">
        <v>74305</v>
      </c>
      <c r="B1619" s="52">
        <f>+'2.- Base'!B1619</f>
        <v>1614</v>
      </c>
      <c r="C1619" s="334">
        <f>+'2.- Base'!C1619</f>
        <v>74305</v>
      </c>
      <c r="D1619" s="81" t="str">
        <f>+'2.- Base'!D1619</f>
        <v>Colangiografía y pancreatografía a través de catéter existente</v>
      </c>
      <c r="E1619" s="335">
        <f>+'2.- Base'!G1619</f>
        <v>23.18</v>
      </c>
      <c r="F1619" s="335">
        <f>+'2.- Base'!N1619</f>
        <v>23.18</v>
      </c>
      <c r="G1619" s="335">
        <f>VLOOKUP(C1619,'2.- Base'!$C$6:$G$2390,5,0)</f>
        <v>23.18</v>
      </c>
      <c r="H1619" s="335">
        <f>VLOOKUP(C1619,'2.- Base'!J1619:N4014,5,0)</f>
        <v>23.18</v>
      </c>
      <c r="J1619" s="335">
        <v>23.371069641762851</v>
      </c>
      <c r="K1619" s="335">
        <v>23.613413519054284</v>
      </c>
      <c r="L1619" s="441"/>
      <c r="M1619" s="451">
        <f t="shared" si="107"/>
        <v>46.551069641762851</v>
      </c>
      <c r="N1619" s="451">
        <f t="shared" si="108"/>
        <v>46.793413519054283</v>
      </c>
    </row>
    <row r="1620" spans="1:14">
      <c r="A1620" s="444">
        <v>74320</v>
      </c>
      <c r="B1620" s="52">
        <f>+'2.- Base'!B1620</f>
        <v>1615</v>
      </c>
      <c r="C1620" s="334">
        <f>+'2.- Base'!C1620</f>
        <v>74320</v>
      </c>
      <c r="D1620" s="81" t="str">
        <f>+'2.- Base'!D1620</f>
        <v>Colangiografía percutánea transhepática</v>
      </c>
      <c r="E1620" s="335">
        <f>+'2.- Base'!G1620</f>
        <v>23.18</v>
      </c>
      <c r="F1620" s="335">
        <f>+'2.- Base'!N1620</f>
        <v>23.18</v>
      </c>
      <c r="G1620" s="335">
        <f>VLOOKUP(C1620,'2.- Base'!$C$6:$G$2390,5,0)</f>
        <v>23.18</v>
      </c>
      <c r="H1620" s="335">
        <f>VLOOKUP(C1620,'2.- Base'!J1620:N4015,5,0)</f>
        <v>23.18</v>
      </c>
      <c r="J1620" s="335">
        <v>23.371069641762851</v>
      </c>
      <c r="K1620" s="335">
        <v>23.613413519054284</v>
      </c>
      <c r="L1620" s="441"/>
      <c r="M1620" s="451">
        <f t="shared" si="107"/>
        <v>46.551069641762851</v>
      </c>
      <c r="N1620" s="451">
        <f t="shared" si="108"/>
        <v>46.793413519054283</v>
      </c>
    </row>
    <row r="1621" spans="1:14">
      <c r="A1621" s="444">
        <v>74400</v>
      </c>
      <c r="B1621" s="52">
        <f>+'2.- Base'!B1621</f>
        <v>1616</v>
      </c>
      <c r="C1621" s="334">
        <f>+'2.- Base'!C1621</f>
        <v>74400</v>
      </c>
      <c r="D1621" s="81" t="str">
        <f>+'2.- Base'!D1621</f>
        <v>Urografía excretoria</v>
      </c>
      <c r="E1621" s="335">
        <f>+'2.- Base'!G1621</f>
        <v>23.18</v>
      </c>
      <c r="F1621" s="335">
        <f>+'2.- Base'!N1621</f>
        <v>23.18</v>
      </c>
      <c r="G1621" s="335">
        <f>VLOOKUP(C1621,'2.- Base'!$C$6:$G$2390,5,0)</f>
        <v>23.18</v>
      </c>
      <c r="H1621" s="335">
        <f>VLOOKUP(C1621,'2.- Base'!J1621:N4016,5,0)</f>
        <v>23.18</v>
      </c>
      <c r="J1621" s="335">
        <v>23.371069641762851</v>
      </c>
      <c r="K1621" s="335">
        <v>23.613413519054284</v>
      </c>
      <c r="L1621" s="441"/>
      <c r="M1621" s="451">
        <f t="shared" si="107"/>
        <v>46.551069641762851</v>
      </c>
      <c r="N1621" s="451">
        <f t="shared" si="108"/>
        <v>46.793413519054283</v>
      </c>
    </row>
    <row r="1622" spans="1:14">
      <c r="A1622" s="444">
        <v>74410</v>
      </c>
      <c r="B1622" s="52">
        <f>+'2.- Base'!B1622</f>
        <v>1617</v>
      </c>
      <c r="C1622" s="334">
        <f>+'2.- Base'!C1622</f>
        <v>74410</v>
      </c>
      <c r="D1622" s="81" t="str">
        <f>+'2.- Base'!D1622</f>
        <v>Urografía, infusión por goteo y/o en bolo</v>
      </c>
      <c r="E1622" s="335">
        <f>+'2.- Base'!G1622</f>
        <v>23.18</v>
      </c>
      <c r="F1622" s="335">
        <f>+'2.- Base'!N1622</f>
        <v>23.18</v>
      </c>
      <c r="G1622" s="335">
        <f>VLOOKUP(C1622,'2.- Base'!$C$6:$G$2390,5,0)</f>
        <v>23.18</v>
      </c>
      <c r="H1622" s="335">
        <f>VLOOKUP(C1622,'2.- Base'!J1622:N4017,5,0)</f>
        <v>23.18</v>
      </c>
      <c r="J1622" s="335">
        <v>23.371069641762851</v>
      </c>
      <c r="K1622" s="335">
        <v>23.613413519054284</v>
      </c>
      <c r="L1622" s="441"/>
      <c r="M1622" s="451">
        <f t="shared" si="107"/>
        <v>46.551069641762851</v>
      </c>
      <c r="N1622" s="451">
        <f t="shared" si="108"/>
        <v>46.793413519054283</v>
      </c>
    </row>
    <row r="1623" spans="1:14">
      <c r="A1623" s="444">
        <v>74420</v>
      </c>
      <c r="B1623" s="52">
        <f>+'2.- Base'!B1623</f>
        <v>1618</v>
      </c>
      <c r="C1623" s="334">
        <f>+'2.- Base'!C1623</f>
        <v>74420</v>
      </c>
      <c r="D1623" s="81" t="str">
        <f>+'2.- Base'!D1623</f>
        <v>Urografía retrógrada</v>
      </c>
      <c r="E1623" s="335">
        <f>+'2.- Base'!G1623</f>
        <v>23.18</v>
      </c>
      <c r="F1623" s="335">
        <f>+'2.- Base'!N1623</f>
        <v>23.18</v>
      </c>
      <c r="G1623" s="335">
        <f>VLOOKUP(C1623,'2.- Base'!$C$6:$G$2390,5,0)</f>
        <v>23.18</v>
      </c>
      <c r="H1623" s="335">
        <f>VLOOKUP(C1623,'2.- Base'!J1623:N4018,5,0)</f>
        <v>23.18</v>
      </c>
      <c r="J1623" s="335">
        <v>23.371069641762851</v>
      </c>
      <c r="K1623" s="335">
        <v>23.613413519054284</v>
      </c>
      <c r="L1623" s="441"/>
      <c r="M1623" s="451">
        <f t="shared" si="107"/>
        <v>46.551069641762851</v>
      </c>
      <c r="N1623" s="451">
        <f t="shared" si="108"/>
        <v>46.793413519054283</v>
      </c>
    </row>
    <row r="1624" spans="1:14">
      <c r="A1624" s="444">
        <v>74425</v>
      </c>
      <c r="B1624" s="52">
        <f>+'2.- Base'!B1624</f>
        <v>1619</v>
      </c>
      <c r="C1624" s="334">
        <f>+'2.- Base'!C1624</f>
        <v>74425</v>
      </c>
      <c r="D1624" s="81" t="str">
        <f>+'2.- Base'!D1624</f>
        <v>Urografía anterógrada</v>
      </c>
      <c r="E1624" s="335">
        <f>+'2.- Base'!G1624</f>
        <v>23.18</v>
      </c>
      <c r="F1624" s="335">
        <f>+'2.- Base'!N1624</f>
        <v>23.18</v>
      </c>
      <c r="G1624" s="335">
        <f>VLOOKUP(C1624,'2.- Base'!$C$6:$G$2390,5,0)</f>
        <v>23.18</v>
      </c>
      <c r="H1624" s="335">
        <f>VLOOKUP(C1624,'2.- Base'!J1624:N4019,5,0)</f>
        <v>23.18</v>
      </c>
      <c r="J1624" s="335">
        <v>23.371069641762851</v>
      </c>
      <c r="K1624" s="335">
        <v>23.613413519054284</v>
      </c>
      <c r="L1624" s="441"/>
      <c r="M1624" s="451">
        <f t="shared" si="107"/>
        <v>46.551069641762851</v>
      </c>
      <c r="N1624" s="451">
        <f t="shared" si="108"/>
        <v>46.793413519054283</v>
      </c>
    </row>
    <row r="1625" spans="1:14">
      <c r="A1625" s="444">
        <v>74430</v>
      </c>
      <c r="B1625" s="52">
        <f>+'2.- Base'!B1625</f>
        <v>1620</v>
      </c>
      <c r="C1625" s="334">
        <f>+'2.- Base'!C1625</f>
        <v>74430</v>
      </c>
      <c r="D1625" s="81" t="str">
        <f>+'2.- Base'!D1625</f>
        <v>Cistografía, mínimo tres incidencias</v>
      </c>
      <c r="E1625" s="335">
        <f>+'2.- Base'!G1625</f>
        <v>23.18</v>
      </c>
      <c r="F1625" s="335">
        <f>+'2.- Base'!N1625</f>
        <v>23.18</v>
      </c>
      <c r="G1625" s="335">
        <f>VLOOKUP(C1625,'2.- Base'!$C$6:$G$2390,5,0)</f>
        <v>23.18</v>
      </c>
      <c r="H1625" s="335">
        <f>VLOOKUP(C1625,'2.- Base'!J1625:N4020,5,0)</f>
        <v>23.18</v>
      </c>
      <c r="J1625" s="335">
        <v>23.371069641762851</v>
      </c>
      <c r="K1625" s="335">
        <v>23.613413519054284</v>
      </c>
      <c r="L1625" s="441"/>
      <c r="M1625" s="451">
        <f t="shared" si="107"/>
        <v>46.551069641762851</v>
      </c>
      <c r="N1625" s="451">
        <f t="shared" si="108"/>
        <v>46.793413519054283</v>
      </c>
    </row>
    <row r="1626" spans="1:14">
      <c r="A1626" s="444">
        <v>74450</v>
      </c>
      <c r="B1626" s="52">
        <f>+'2.- Base'!B1626</f>
        <v>1621</v>
      </c>
      <c r="C1626" s="334">
        <f>+'2.- Base'!C1626</f>
        <v>74450</v>
      </c>
      <c r="D1626" s="81" t="str">
        <f>+'2.- Base'!D1626</f>
        <v>Uretrocistografía retrógrada</v>
      </c>
      <c r="E1626" s="335">
        <f>+'2.- Base'!G1626</f>
        <v>23.18</v>
      </c>
      <c r="F1626" s="335">
        <f>+'2.- Base'!N1626</f>
        <v>23.18</v>
      </c>
      <c r="G1626" s="335">
        <f>VLOOKUP(C1626,'2.- Base'!$C$6:$G$2390,5,0)</f>
        <v>23.18</v>
      </c>
      <c r="H1626" s="335">
        <f>VLOOKUP(C1626,'2.- Base'!J1626:N4021,5,0)</f>
        <v>23.18</v>
      </c>
      <c r="J1626" s="335">
        <v>23.371069641762851</v>
      </c>
      <c r="K1626" s="335">
        <v>23.613413519054284</v>
      </c>
      <c r="L1626" s="441"/>
      <c r="M1626" s="451">
        <f t="shared" si="107"/>
        <v>46.551069641762851</v>
      </c>
      <c r="N1626" s="451">
        <f t="shared" si="108"/>
        <v>46.793413519054283</v>
      </c>
    </row>
    <row r="1627" spans="1:14">
      <c r="A1627" s="444">
        <v>74485</v>
      </c>
      <c r="B1627" s="52">
        <f>+'2.- Base'!B1627</f>
        <v>1622</v>
      </c>
      <c r="C1627" s="334">
        <f>+'2.- Base'!C1627</f>
        <v>74485</v>
      </c>
      <c r="D1627" s="81" t="str">
        <f>+'2.- Base'!D1627</f>
        <v>Dilatación de nefrostomía, uréteres o uretra</v>
      </c>
      <c r="E1627" s="335">
        <f>+'2.- Base'!G1627</f>
        <v>23.18</v>
      </c>
      <c r="F1627" s="335">
        <f>+'2.- Base'!N1627</f>
        <v>23.18</v>
      </c>
      <c r="G1627" s="335">
        <f>VLOOKUP(C1627,'2.- Base'!$C$6:$G$2390,5,0)</f>
        <v>23.18</v>
      </c>
      <c r="H1627" s="335">
        <f>VLOOKUP(C1627,'2.- Base'!J1627:N4022,5,0)</f>
        <v>23.18</v>
      </c>
      <c r="J1627" s="335">
        <v>23.371069641762851</v>
      </c>
      <c r="K1627" s="335">
        <v>23.613413519054284</v>
      </c>
      <c r="L1627" s="441"/>
      <c r="M1627" s="451">
        <f t="shared" si="107"/>
        <v>46.551069641762851</v>
      </c>
      <c r="N1627" s="451">
        <f t="shared" si="108"/>
        <v>46.793413519054283</v>
      </c>
    </row>
    <row r="1628" spans="1:14">
      <c r="A1628" s="444">
        <v>74710</v>
      </c>
      <c r="B1628" s="52">
        <f>+'2.- Base'!B1628</f>
        <v>1623</v>
      </c>
      <c r="C1628" s="334">
        <f>+'2.- Base'!C1628</f>
        <v>74710</v>
      </c>
      <c r="D1628" s="81" t="str">
        <f>+'2.- Base'!D1628</f>
        <v>Pelvimetría, con o sin ubicación placentaria</v>
      </c>
      <c r="E1628" s="335">
        <f>+'2.- Base'!G1628</f>
        <v>23.18</v>
      </c>
      <c r="F1628" s="335">
        <f>+'2.- Base'!N1628</f>
        <v>23.18</v>
      </c>
      <c r="G1628" s="335">
        <f>VLOOKUP(C1628,'2.- Base'!$C$6:$G$2390,5,0)</f>
        <v>23.18</v>
      </c>
      <c r="H1628" s="335">
        <f>VLOOKUP(C1628,'2.- Base'!J1628:N4023,5,0)</f>
        <v>23.18</v>
      </c>
      <c r="J1628" s="335">
        <v>23.371069641762851</v>
      </c>
      <c r="K1628" s="335">
        <v>23.613413519054284</v>
      </c>
      <c r="L1628" s="441"/>
      <c r="M1628" s="451">
        <f t="shared" si="107"/>
        <v>46.551069641762851</v>
      </c>
      <c r="N1628" s="451">
        <f t="shared" si="108"/>
        <v>46.793413519054283</v>
      </c>
    </row>
    <row r="1629" spans="1:14">
      <c r="A1629" s="444">
        <v>74740</v>
      </c>
      <c r="B1629" s="52">
        <f>+'2.- Base'!B1629</f>
        <v>1624</v>
      </c>
      <c r="C1629" s="334">
        <f>+'2.- Base'!C1629</f>
        <v>74740</v>
      </c>
      <c r="D1629" s="81" t="str">
        <f>+'2.- Base'!D1629</f>
        <v>Histerosalpingografía</v>
      </c>
      <c r="E1629" s="335">
        <f>+'2.- Base'!G1629</f>
        <v>23.18</v>
      </c>
      <c r="F1629" s="335">
        <f>+'2.- Base'!N1629</f>
        <v>23.18</v>
      </c>
      <c r="G1629" s="335">
        <f>VLOOKUP(C1629,'2.- Base'!$C$6:$G$2390,5,0)</f>
        <v>23.18</v>
      </c>
      <c r="H1629" s="335">
        <f>VLOOKUP(C1629,'2.- Base'!J1629:N4024,5,0)</f>
        <v>23.18</v>
      </c>
      <c r="J1629" s="335">
        <v>23.371069641762851</v>
      </c>
      <c r="K1629" s="335">
        <v>23.613413519054284</v>
      </c>
      <c r="L1629" s="441"/>
      <c r="M1629" s="451">
        <f t="shared" si="107"/>
        <v>46.551069641762851</v>
      </c>
      <c r="N1629" s="451">
        <f t="shared" si="108"/>
        <v>46.793413519054283</v>
      </c>
    </row>
    <row r="1630" spans="1:14">
      <c r="A1630" s="444">
        <v>75600</v>
      </c>
      <c r="B1630" s="52">
        <f>+'2.- Base'!B1630</f>
        <v>1625</v>
      </c>
      <c r="C1630" s="334">
        <f>+'2.- Base'!C1630</f>
        <v>75600</v>
      </c>
      <c r="D1630" s="81" t="str">
        <f>+'2.- Base'!D1630</f>
        <v>Aortografía torácica sin estudio seriado</v>
      </c>
      <c r="E1630" s="335">
        <f>+'2.- Base'!G1630</f>
        <v>23.18</v>
      </c>
      <c r="F1630" s="335">
        <f>+'2.- Base'!N1630</f>
        <v>23.18</v>
      </c>
      <c r="G1630" s="335">
        <f>VLOOKUP(C1630,'2.- Base'!$C$6:$G$2390,5,0)</f>
        <v>23.18</v>
      </c>
      <c r="H1630" s="335">
        <f>VLOOKUP(C1630,'2.- Base'!J1630:N4025,5,0)</f>
        <v>23.18</v>
      </c>
      <c r="J1630" s="335">
        <v>23.9</v>
      </c>
      <c r="K1630" s="335">
        <v>23.9</v>
      </c>
      <c r="L1630" s="441"/>
      <c r="M1630" s="451">
        <f t="shared" si="107"/>
        <v>47.08</v>
      </c>
      <c r="N1630" s="451">
        <f t="shared" si="108"/>
        <v>47.08</v>
      </c>
    </row>
    <row r="1631" spans="1:14">
      <c r="A1631" s="444">
        <v>75625</v>
      </c>
      <c r="B1631" s="52">
        <f>+'2.- Base'!B1631</f>
        <v>1626</v>
      </c>
      <c r="C1631" s="334">
        <f>+'2.- Base'!C1631</f>
        <v>75625</v>
      </c>
      <c r="D1631" s="81" t="str">
        <f>+'2.- Base'!D1631</f>
        <v>Aortografía abdominal por estudio seriado</v>
      </c>
      <c r="E1631" s="335">
        <f>+'2.- Base'!G1631</f>
        <v>23.18</v>
      </c>
      <c r="F1631" s="335">
        <f>+'2.- Base'!N1631</f>
        <v>23.18</v>
      </c>
      <c r="G1631" s="335">
        <f>VLOOKUP(C1631,'2.- Base'!$C$6:$G$2390,5,0)</f>
        <v>23.18</v>
      </c>
      <c r="H1631" s="335">
        <f>VLOOKUP(C1631,'2.- Base'!J1631:N4026,5,0)</f>
        <v>23.18</v>
      </c>
      <c r="J1631" s="335">
        <v>33.481369260250005</v>
      </c>
      <c r="K1631" s="335">
        <v>33.723713137541431</v>
      </c>
      <c r="L1631" s="441"/>
      <c r="M1631" s="451">
        <f t="shared" si="107"/>
        <v>56.661369260250005</v>
      </c>
      <c r="N1631" s="451">
        <f t="shared" si="108"/>
        <v>56.90371313754143</v>
      </c>
    </row>
    <row r="1632" spans="1:14">
      <c r="A1632" s="444">
        <v>75650</v>
      </c>
      <c r="B1632" s="52">
        <f>+'2.- Base'!B1632</f>
        <v>1627</v>
      </c>
      <c r="C1632" s="334">
        <f>+'2.- Base'!C1632</f>
        <v>75650</v>
      </c>
      <c r="D1632" s="81" t="str">
        <f>+'2.- Base'!D1632</f>
        <v>Angiografía cérvico-cerebral</v>
      </c>
      <c r="E1632" s="335">
        <f>+'2.- Base'!G1632</f>
        <v>23.821063411896745</v>
      </c>
      <c r="F1632" s="335">
        <f>+'2.- Base'!N1632</f>
        <v>23.821063411896745</v>
      </c>
      <c r="G1632" s="335">
        <f>VLOOKUP(C1632,'2.- Base'!$C$6:$G$2390,5,0)</f>
        <v>23.821063411896745</v>
      </c>
      <c r="H1632" s="335">
        <f>VLOOKUP(C1632,'2.- Base'!J1632:N4027,5,0)</f>
        <v>23.821063411896745</v>
      </c>
      <c r="J1632" s="335">
        <v>22.283228455574694</v>
      </c>
      <c r="K1632" s="335">
        <v>61.725324102856092</v>
      </c>
      <c r="L1632" s="441"/>
      <c r="M1632" s="451">
        <f t="shared" si="107"/>
        <v>46.104291867471439</v>
      </c>
      <c r="N1632" s="451">
        <f t="shared" si="108"/>
        <v>85.546387514752837</v>
      </c>
    </row>
    <row r="1633" spans="1:14">
      <c r="A1633" s="444">
        <v>75658</v>
      </c>
      <c r="B1633" s="52">
        <f>+'2.- Base'!B1633</f>
        <v>1628</v>
      </c>
      <c r="C1633" s="334">
        <f>+'2.- Base'!C1633</f>
        <v>75658</v>
      </c>
      <c r="D1633" s="81" t="str">
        <f>+'2.- Base'!D1633</f>
        <v>Angiografía braquial retrógrada</v>
      </c>
      <c r="E1633" s="335">
        <f>+'2.- Base'!G1633</f>
        <v>23.821063411896745</v>
      </c>
      <c r="F1633" s="335">
        <f>+'2.- Base'!N1633</f>
        <v>23.821063411896745</v>
      </c>
      <c r="G1633" s="335">
        <f>VLOOKUP(C1633,'2.- Base'!$C$6:$G$2390,5,0)</f>
        <v>23.821063411896745</v>
      </c>
      <c r="H1633" s="335">
        <f>VLOOKUP(C1633,'2.- Base'!J1633:N4028,5,0)</f>
        <v>23.821063411896745</v>
      </c>
      <c r="J1633" s="335">
        <v>22.283228455574694</v>
      </c>
      <c r="K1633" s="335">
        <v>61.725324102856092</v>
      </c>
      <c r="L1633" s="441"/>
      <c r="M1633" s="451">
        <f t="shared" si="107"/>
        <v>46.104291867471439</v>
      </c>
      <c r="N1633" s="451">
        <f t="shared" si="108"/>
        <v>85.546387514752837</v>
      </c>
    </row>
    <row r="1634" spans="1:14">
      <c r="A1634" s="444">
        <v>75705</v>
      </c>
      <c r="B1634" s="52">
        <f>+'2.- Base'!B1634</f>
        <v>1629</v>
      </c>
      <c r="C1634" s="334">
        <f>+'2.- Base'!C1634</f>
        <v>75705</v>
      </c>
      <c r="D1634" s="81" t="str">
        <f>+'2.- Base'!D1634</f>
        <v>Angiografía espinal selectiva</v>
      </c>
      <c r="E1634" s="335">
        <f>+'2.- Base'!G1634</f>
        <v>23.821063411896745</v>
      </c>
      <c r="F1634" s="335">
        <f>+'2.- Base'!N1634</f>
        <v>23.821063411896745</v>
      </c>
      <c r="G1634" s="335">
        <f>VLOOKUP(C1634,'2.- Base'!$C$6:$G$2390,5,0)</f>
        <v>23.821063411896745</v>
      </c>
      <c r="H1634" s="335">
        <f>VLOOKUP(C1634,'2.- Base'!J1634:N4029,5,0)</f>
        <v>23.821063411896745</v>
      </c>
      <c r="J1634" s="335">
        <v>22.283228455574694</v>
      </c>
      <c r="K1634" s="335">
        <v>61.725324102856092</v>
      </c>
      <c r="L1634" s="441"/>
      <c r="M1634" s="451">
        <f t="shared" si="107"/>
        <v>46.104291867471439</v>
      </c>
      <c r="N1634" s="451">
        <f t="shared" si="108"/>
        <v>85.546387514752837</v>
      </c>
    </row>
    <row r="1635" spans="1:14">
      <c r="A1635" s="444">
        <v>75710</v>
      </c>
      <c r="B1635" s="52">
        <f>+'2.- Base'!B1635</f>
        <v>1630</v>
      </c>
      <c r="C1635" s="334">
        <f>+'2.- Base'!C1635</f>
        <v>75710</v>
      </c>
      <c r="D1635" s="81" t="str">
        <f>+'2.- Base'!D1635</f>
        <v>Angiografía de extremidad, unilateral</v>
      </c>
      <c r="E1635" s="335">
        <f>+'2.- Base'!G1635</f>
        <v>23.821063411896745</v>
      </c>
      <c r="F1635" s="335">
        <f>+'2.- Base'!N1635</f>
        <v>23.821063411896745</v>
      </c>
      <c r="G1635" s="335">
        <f>VLOOKUP(C1635,'2.- Base'!$C$6:$G$2390,5,0)</f>
        <v>23.821063411896745</v>
      </c>
      <c r="H1635" s="335">
        <f>VLOOKUP(C1635,'2.- Base'!J1635:N4030,5,0)</f>
        <v>23.821063411896745</v>
      </c>
      <c r="J1635" s="335">
        <v>22.283228455574694</v>
      </c>
      <c r="K1635" s="335">
        <v>61.725324102856092</v>
      </c>
      <c r="L1635" s="441"/>
      <c r="M1635" s="451">
        <f t="shared" si="107"/>
        <v>46.104291867471439</v>
      </c>
      <c r="N1635" s="451">
        <f t="shared" si="108"/>
        <v>85.546387514752837</v>
      </c>
    </row>
    <row r="1636" spans="1:14">
      <c r="A1636" s="444">
        <v>75726</v>
      </c>
      <c r="B1636" s="52">
        <f>+'2.- Base'!B1636</f>
        <v>1631</v>
      </c>
      <c r="C1636" s="334">
        <f>+'2.- Base'!C1636</f>
        <v>75726</v>
      </c>
      <c r="D1636" s="81" t="str">
        <f>+'2.- Base'!D1636</f>
        <v>Angiografía visceral selectiva o supraselectiva</v>
      </c>
      <c r="E1636" s="335">
        <f>+'2.- Base'!G1636</f>
        <v>23.821063411896745</v>
      </c>
      <c r="F1636" s="335">
        <f>+'2.- Base'!N1636</f>
        <v>23.821063411896745</v>
      </c>
      <c r="G1636" s="335">
        <f>VLOOKUP(C1636,'2.- Base'!$C$6:$G$2390,5,0)</f>
        <v>23.821063411896745</v>
      </c>
      <c r="H1636" s="335">
        <f>VLOOKUP(C1636,'2.- Base'!J1636:N4031,5,0)</f>
        <v>23.821063411896745</v>
      </c>
      <c r="J1636" s="335">
        <v>22.283228455574694</v>
      </c>
      <c r="K1636" s="335">
        <v>61.725324102856092</v>
      </c>
      <c r="L1636" s="441"/>
      <c r="M1636" s="451">
        <f t="shared" si="107"/>
        <v>46.104291867471439</v>
      </c>
      <c r="N1636" s="451">
        <f t="shared" si="108"/>
        <v>85.546387514752837</v>
      </c>
    </row>
    <row r="1637" spans="1:14">
      <c r="A1637" s="444">
        <v>75801</v>
      </c>
      <c r="B1637" s="52">
        <f>+'2.- Base'!B1637</f>
        <v>1632</v>
      </c>
      <c r="C1637" s="334">
        <f>+'2.- Base'!C1637</f>
        <v>75801</v>
      </c>
      <c r="D1637" s="81" t="str">
        <f>+'2.- Base'!D1637</f>
        <v>Linfangiografía unilateral de extremidad</v>
      </c>
      <c r="E1637" s="335">
        <f>+'2.- Base'!G1637</f>
        <v>23.66079755892256</v>
      </c>
      <c r="F1637" s="335">
        <f>+'2.- Base'!N1637</f>
        <v>23.66079755892256</v>
      </c>
      <c r="G1637" s="335">
        <f>VLOOKUP(C1637,'2.- Base'!$C$6:$G$2390,5,0)</f>
        <v>23.66079755892256</v>
      </c>
      <c r="H1637" s="335">
        <f>VLOOKUP(C1637,'2.- Base'!J1637:N4032,5,0)</f>
        <v>23.66079755892256</v>
      </c>
      <c r="J1637" s="335">
        <v>19.608065719031224</v>
      </c>
      <c r="K1637" s="335">
        <v>49.412379329673065</v>
      </c>
      <c r="L1637" s="441"/>
      <c r="M1637" s="451">
        <f t="shared" si="107"/>
        <v>43.268863277953784</v>
      </c>
      <c r="N1637" s="451">
        <f t="shared" si="108"/>
        <v>73.073176888595626</v>
      </c>
    </row>
    <row r="1638" spans="1:14">
      <c r="A1638" s="444">
        <v>75810</v>
      </c>
      <c r="B1638" s="52">
        <f>+'2.- Base'!B1638</f>
        <v>1633</v>
      </c>
      <c r="C1638" s="334">
        <f>+'2.- Base'!C1638</f>
        <v>75810</v>
      </c>
      <c r="D1638" s="81" t="str">
        <f>+'2.- Base'!D1638</f>
        <v>Esplenoportografía</v>
      </c>
      <c r="E1638" s="335">
        <f>+'2.- Base'!G1638</f>
        <v>23.821063411896745</v>
      </c>
      <c r="F1638" s="335">
        <f>+'2.- Base'!N1638</f>
        <v>23.821063411896745</v>
      </c>
      <c r="G1638" s="335">
        <f>VLOOKUP(C1638,'2.- Base'!$C$6:$G$2390,5,0)</f>
        <v>23.821063411896745</v>
      </c>
      <c r="H1638" s="335">
        <f>VLOOKUP(C1638,'2.- Base'!J1638:N4033,5,0)</f>
        <v>23.821063411896745</v>
      </c>
      <c r="J1638" s="335">
        <v>22.283228455574694</v>
      </c>
      <c r="K1638" s="335">
        <v>61.725324102856092</v>
      </c>
      <c r="L1638" s="441"/>
      <c r="M1638" s="451">
        <f t="shared" si="107"/>
        <v>46.104291867471439</v>
      </c>
      <c r="N1638" s="451">
        <f t="shared" si="108"/>
        <v>85.546387514752837</v>
      </c>
    </row>
    <row r="1639" spans="1:14">
      <c r="A1639" s="444">
        <v>75820</v>
      </c>
      <c r="B1639" s="52">
        <f>+'2.- Base'!B1639</f>
        <v>1634</v>
      </c>
      <c r="C1639" s="334">
        <f>+'2.- Base'!C1639</f>
        <v>75820</v>
      </c>
      <c r="D1639" s="81" t="str">
        <f>+'2.- Base'!D1639</f>
        <v>Venografía unilateral de extremidad</v>
      </c>
      <c r="E1639" s="335">
        <f>+'2.- Base'!G1639</f>
        <v>23.66079755892256</v>
      </c>
      <c r="F1639" s="335">
        <f>+'2.- Base'!N1639</f>
        <v>23.66079755892256</v>
      </c>
      <c r="G1639" s="335">
        <f>VLOOKUP(C1639,'2.- Base'!$C$6:$G$2390,5,0)</f>
        <v>23.66079755892256</v>
      </c>
      <c r="H1639" s="335">
        <f>VLOOKUP(C1639,'2.- Base'!J1639:N4034,5,0)</f>
        <v>23.66079755892256</v>
      </c>
      <c r="J1639" s="335">
        <v>19.608065719031224</v>
      </c>
      <c r="K1639" s="335">
        <v>49.412379329673065</v>
      </c>
      <c r="L1639" s="441"/>
      <c r="M1639" s="451">
        <f t="shared" si="107"/>
        <v>43.268863277953784</v>
      </c>
      <c r="N1639" s="451">
        <f t="shared" si="108"/>
        <v>73.073176888595626</v>
      </c>
    </row>
    <row r="1640" spans="1:14">
      <c r="A1640" s="444">
        <v>75825</v>
      </c>
      <c r="B1640" s="52">
        <f>+'2.- Base'!B1640</f>
        <v>1635</v>
      </c>
      <c r="C1640" s="334">
        <f>+'2.- Base'!C1640</f>
        <v>75825</v>
      </c>
      <c r="D1640" s="81" t="str">
        <f>+'2.- Base'!D1640</f>
        <v>Venografía seriada de la cava inferior</v>
      </c>
      <c r="E1640" s="335">
        <f>+'2.- Base'!G1640</f>
        <v>23.821063411896745</v>
      </c>
      <c r="F1640" s="335">
        <f>+'2.- Base'!N1640</f>
        <v>23.821063411896745</v>
      </c>
      <c r="G1640" s="335">
        <f>VLOOKUP(C1640,'2.- Base'!$C$6:$G$2390,5,0)</f>
        <v>23.821063411896745</v>
      </c>
      <c r="H1640" s="335">
        <f>VLOOKUP(C1640,'2.- Base'!J1640:N4035,5,0)</f>
        <v>23.821063411896745</v>
      </c>
      <c r="J1640" s="335">
        <v>22.283228455574694</v>
      </c>
      <c r="K1640" s="335">
        <v>61.725324102856092</v>
      </c>
      <c r="L1640" s="441"/>
      <c r="M1640" s="451">
        <f t="shared" si="107"/>
        <v>46.104291867471439</v>
      </c>
      <c r="N1640" s="451">
        <f t="shared" si="108"/>
        <v>85.546387514752837</v>
      </c>
    </row>
    <row r="1641" spans="1:14">
      <c r="A1641" s="444">
        <v>75827</v>
      </c>
      <c r="B1641" s="52">
        <f>+'2.- Base'!B1641</f>
        <v>1636</v>
      </c>
      <c r="C1641" s="334">
        <f>+'2.- Base'!C1641</f>
        <v>75827</v>
      </c>
      <c r="D1641" s="81" t="str">
        <f>+'2.- Base'!D1641</f>
        <v>Venografía seriada de la cava superior</v>
      </c>
      <c r="E1641" s="335">
        <f>+'2.- Base'!G1641</f>
        <v>23.821063411896745</v>
      </c>
      <c r="F1641" s="335">
        <f>+'2.- Base'!N1641</f>
        <v>23.821063411896745</v>
      </c>
      <c r="G1641" s="335">
        <f>VLOOKUP(C1641,'2.- Base'!$C$6:$G$2390,5,0)</f>
        <v>23.821063411896745</v>
      </c>
      <c r="H1641" s="335">
        <f>VLOOKUP(C1641,'2.- Base'!J1641:N4036,5,0)</f>
        <v>23.821063411896745</v>
      </c>
      <c r="J1641" s="335">
        <v>22.283228455574694</v>
      </c>
      <c r="K1641" s="335">
        <v>61.725324102856092</v>
      </c>
      <c r="L1641" s="441"/>
      <c r="M1641" s="451">
        <f t="shared" si="107"/>
        <v>46.104291867471439</v>
      </c>
      <c r="N1641" s="451">
        <f t="shared" si="108"/>
        <v>85.546387514752837</v>
      </c>
    </row>
    <row r="1642" spans="1:14">
      <c r="A1642" s="444">
        <v>75831</v>
      </c>
      <c r="B1642" s="52">
        <f>+'2.- Base'!B1642</f>
        <v>1637</v>
      </c>
      <c r="C1642" s="334">
        <f>+'2.- Base'!C1642</f>
        <v>75831</v>
      </c>
      <c r="D1642" s="81" t="str">
        <f>+'2.- Base'!D1642</f>
        <v>Venografía renal unilateral selectiva</v>
      </c>
      <c r="E1642" s="335">
        <f>+'2.- Base'!G1642</f>
        <v>23.821063411896745</v>
      </c>
      <c r="F1642" s="335">
        <f>+'2.- Base'!N1642</f>
        <v>23.821063411896745</v>
      </c>
      <c r="G1642" s="335">
        <f>VLOOKUP(C1642,'2.- Base'!$C$6:$G$2390,5,0)</f>
        <v>23.821063411896745</v>
      </c>
      <c r="H1642" s="335">
        <f>VLOOKUP(C1642,'2.- Base'!J1642:N4037,5,0)</f>
        <v>23.821063411896745</v>
      </c>
      <c r="J1642" s="335">
        <v>22.283228455574694</v>
      </c>
      <c r="K1642" s="335">
        <v>61.725324102856092</v>
      </c>
      <c r="L1642" s="441"/>
      <c r="M1642" s="451">
        <f t="shared" si="107"/>
        <v>46.104291867471439</v>
      </c>
      <c r="N1642" s="451">
        <f t="shared" si="108"/>
        <v>85.546387514752837</v>
      </c>
    </row>
    <row r="1643" spans="1:14">
      <c r="A1643" s="444">
        <v>75885</v>
      </c>
      <c r="B1643" s="52">
        <f>+'2.- Base'!B1643</f>
        <v>1638</v>
      </c>
      <c r="C1643" s="334">
        <f>+'2.- Base'!C1643</f>
        <v>75885</v>
      </c>
      <c r="D1643" s="81" t="str">
        <f>+'2.- Base'!D1643</f>
        <v>Portografía transhepática percutánea con evaluación hemodinámica</v>
      </c>
      <c r="E1643" s="335">
        <f>+'2.- Base'!G1643</f>
        <v>23.821063411896745</v>
      </c>
      <c r="F1643" s="335">
        <f>+'2.- Base'!N1643</f>
        <v>23.821063411896745</v>
      </c>
      <c r="G1643" s="335">
        <f>VLOOKUP(C1643,'2.- Base'!$C$6:$G$2390,5,0)</f>
        <v>23.821063411896745</v>
      </c>
      <c r="H1643" s="335">
        <f>VLOOKUP(C1643,'2.- Base'!J1643:N4038,5,0)</f>
        <v>23.821063411896745</v>
      </c>
      <c r="J1643" s="335">
        <v>22.283228455574694</v>
      </c>
      <c r="K1643" s="335">
        <v>61.725324102856092</v>
      </c>
      <c r="L1643" s="441"/>
      <c r="M1643" s="451">
        <f t="shared" si="107"/>
        <v>46.104291867471439</v>
      </c>
      <c r="N1643" s="451">
        <f t="shared" si="108"/>
        <v>85.546387514752837</v>
      </c>
    </row>
    <row r="1644" spans="1:14">
      <c r="A1644" s="444">
        <v>75894</v>
      </c>
      <c r="B1644" s="52">
        <f>+'2.- Base'!B1644</f>
        <v>1639</v>
      </c>
      <c r="C1644" s="334">
        <f>+'2.- Base'!C1644</f>
        <v>75894</v>
      </c>
      <c r="D1644" s="81" t="str">
        <f>+'2.- Base'!D1644</f>
        <v xml:space="preserve">Embolización arteria uterina </v>
      </c>
      <c r="E1644" s="335">
        <f>+'2.- Base'!G1644</f>
        <v>23.821063411896745</v>
      </c>
      <c r="F1644" s="335">
        <f>+'2.- Base'!N1644</f>
        <v>23.821063411896745</v>
      </c>
      <c r="G1644" s="335">
        <f>VLOOKUP(C1644,'2.- Base'!$C$6:$G$2390,5,0)</f>
        <v>23.821063411896745</v>
      </c>
      <c r="H1644" s="335">
        <f>VLOOKUP(C1644,'2.- Base'!J1644:N4039,5,0)</f>
        <v>23.821063411896745</v>
      </c>
      <c r="J1644" s="335">
        <v>22.283228455574694</v>
      </c>
      <c r="K1644" s="335">
        <v>61.725324102856092</v>
      </c>
      <c r="L1644" s="441"/>
      <c r="M1644" s="451">
        <f t="shared" si="107"/>
        <v>46.104291867471439</v>
      </c>
      <c r="N1644" s="451">
        <f t="shared" si="108"/>
        <v>85.546387514752837</v>
      </c>
    </row>
    <row r="1645" spans="1:14">
      <c r="A1645" s="444">
        <v>75945</v>
      </c>
      <c r="B1645" s="52">
        <f>+'2.- Base'!B1645</f>
        <v>1640</v>
      </c>
      <c r="C1645" s="334">
        <f>+'2.- Base'!C1645</f>
        <v>75945</v>
      </c>
      <c r="D1645" s="81" t="str">
        <f>+'2.- Base'!D1645</f>
        <v>Ultrasonido intravascular</v>
      </c>
      <c r="E1645" s="335">
        <f>+'2.- Base'!G1645</f>
        <v>23.821063411896745</v>
      </c>
      <c r="F1645" s="335">
        <f>+'2.- Base'!N1645</f>
        <v>23.821063411896745</v>
      </c>
      <c r="G1645" s="335">
        <f>VLOOKUP(C1645,'2.- Base'!$C$6:$G$2390,5,0)</f>
        <v>23.821063411896745</v>
      </c>
      <c r="H1645" s="335">
        <f>VLOOKUP(C1645,'2.- Base'!J1645:N4040,5,0)</f>
        <v>23.821063411896745</v>
      </c>
      <c r="J1645" s="335">
        <v>15.333681949934181</v>
      </c>
      <c r="K1645" s="335">
        <v>54.241197096781704</v>
      </c>
      <c r="L1645" s="441"/>
      <c r="M1645" s="451">
        <f t="shared" si="107"/>
        <v>39.154745361830926</v>
      </c>
      <c r="N1645" s="451">
        <f t="shared" si="108"/>
        <v>78.062260508678449</v>
      </c>
    </row>
    <row r="1646" spans="1:14">
      <c r="A1646" s="444">
        <v>76020</v>
      </c>
      <c r="B1646" s="52">
        <f>+'2.- Base'!B1646</f>
        <v>1641</v>
      </c>
      <c r="C1646" s="334">
        <f>+'2.- Base'!C1646</f>
        <v>76020</v>
      </c>
      <c r="D1646" s="81" t="str">
        <f>+'2.- Base'!D1646</f>
        <v>Estudios de edad ósea</v>
      </c>
      <c r="E1646" s="335">
        <f>+'2.- Base'!G1646</f>
        <v>20.876249999999999</v>
      </c>
      <c r="F1646" s="335">
        <f>+'2.- Base'!N1646</f>
        <v>20.876249999999999</v>
      </c>
      <c r="G1646" s="335">
        <f>VLOOKUP(C1646,'2.- Base'!$C$6:$G$2390,5,0)</f>
        <v>20.876249999999999</v>
      </c>
      <c r="H1646" s="335">
        <f>VLOOKUP(C1646,'2.- Base'!J1646:N4041,5,0)</f>
        <v>20.876249999999999</v>
      </c>
      <c r="J1646" s="335">
        <v>23.162200049483019</v>
      </c>
      <c r="K1646" s="335">
        <v>23.397087676202098</v>
      </c>
      <c r="L1646" s="441"/>
      <c r="M1646" s="451">
        <f t="shared" si="107"/>
        <v>44.038450049483018</v>
      </c>
      <c r="N1646" s="451">
        <f t="shared" si="108"/>
        <v>44.273337676202097</v>
      </c>
    </row>
    <row r="1647" spans="1:14" ht="25.5">
      <c r="A1647" s="444">
        <v>76040</v>
      </c>
      <c r="B1647" s="52">
        <f>+'2.- Base'!B1647</f>
        <v>1642</v>
      </c>
      <c r="C1647" s="334">
        <f>+'2.- Base'!C1647</f>
        <v>76040</v>
      </c>
      <c r="D1647" s="81" t="str">
        <f>+'2.- Base'!D1647</f>
        <v>Estudios de longitud de huesos (ortoroentgenograma, estudio de barrido " scanogram")</v>
      </c>
      <c r="E1647" s="335">
        <f>+'2.- Base'!G1647</f>
        <v>20.876249999999999</v>
      </c>
      <c r="F1647" s="335">
        <f>+'2.- Base'!N1647</f>
        <v>20.876249999999999</v>
      </c>
      <c r="G1647" s="335">
        <f>VLOOKUP(C1647,'2.- Base'!$C$6:$G$2390,5,0)</f>
        <v>20.876249999999999</v>
      </c>
      <c r="H1647" s="335">
        <f>VLOOKUP(C1647,'2.- Base'!J1647:N4042,5,0)</f>
        <v>20.876249999999999</v>
      </c>
      <c r="J1647" s="335">
        <v>23.162200049483019</v>
      </c>
      <c r="K1647" s="335">
        <v>23.397087676202098</v>
      </c>
      <c r="L1647" s="441"/>
      <c r="M1647" s="451">
        <f t="shared" si="107"/>
        <v>44.038450049483018</v>
      </c>
      <c r="N1647" s="451">
        <f t="shared" si="108"/>
        <v>44.273337676202097</v>
      </c>
    </row>
    <row r="1648" spans="1:14">
      <c r="A1648" s="444">
        <v>76061</v>
      </c>
      <c r="B1648" s="52">
        <f>+'2.- Base'!B1648</f>
        <v>1643</v>
      </c>
      <c r="C1648" s="334">
        <f>+'2.- Base'!C1648</f>
        <v>76061</v>
      </c>
      <c r="D1648" s="81" t="str">
        <f>+'2.- Base'!D1648</f>
        <v>Survey óseo</v>
      </c>
      <c r="E1648" s="335">
        <f>+'2.- Base'!G1648</f>
        <v>15.081250000000001</v>
      </c>
      <c r="F1648" s="335">
        <f>+'2.- Base'!N1648</f>
        <v>15.081250000000001</v>
      </c>
      <c r="G1648" s="335">
        <f>VLOOKUP(C1648,'2.- Base'!$C$6:$G$2390,5,0)</f>
        <v>15.081250000000001</v>
      </c>
      <c r="H1648" s="335">
        <f>VLOOKUP(C1648,'2.- Base'!J1648:N4043,5,0)</f>
        <v>15.081250000000001</v>
      </c>
      <c r="J1648" s="335">
        <v>23.162200049483015</v>
      </c>
      <c r="K1648" s="335">
        <v>23.397087676202101</v>
      </c>
      <c r="L1648" s="441"/>
      <c r="M1648" s="451">
        <f t="shared" si="107"/>
        <v>38.243450049483016</v>
      </c>
      <c r="N1648" s="451">
        <f t="shared" si="108"/>
        <v>38.478337676202102</v>
      </c>
    </row>
    <row r="1649" spans="1:14">
      <c r="A1649" s="444">
        <v>76080</v>
      </c>
      <c r="B1649" s="52">
        <f>+'2.- Base'!B1649</f>
        <v>1644</v>
      </c>
      <c r="C1649" s="334">
        <f>+'2.- Base'!C1649</f>
        <v>76080</v>
      </c>
      <c r="D1649" s="81" t="str">
        <f>+'2.- Base'!D1649</f>
        <v>Examen radiológico de absceso, fístula o estudio de tracto</v>
      </c>
      <c r="E1649" s="335">
        <f>+'2.- Base'!G1649</f>
        <v>15.081250000000001</v>
      </c>
      <c r="F1649" s="335">
        <f>+'2.- Base'!N1649</f>
        <v>15.081250000000001</v>
      </c>
      <c r="G1649" s="335">
        <f>VLOOKUP(C1649,'2.- Base'!$C$6:$G$2390,5,0)</f>
        <v>15.081250000000001</v>
      </c>
      <c r="H1649" s="335">
        <f>VLOOKUP(C1649,'2.- Base'!J1649:N4044,5,0)</f>
        <v>15.081250000000001</v>
      </c>
      <c r="J1649" s="335">
        <v>23.162200049483015</v>
      </c>
      <c r="K1649" s="335">
        <v>23.397087676202101</v>
      </c>
      <c r="L1649" s="441"/>
      <c r="M1649" s="451">
        <f t="shared" si="107"/>
        <v>38.243450049483016</v>
      </c>
      <c r="N1649" s="451">
        <f t="shared" si="108"/>
        <v>38.478337676202102</v>
      </c>
    </row>
    <row r="1650" spans="1:14">
      <c r="A1650" s="444">
        <v>76506</v>
      </c>
      <c r="B1650" s="52">
        <f>+'2.- Base'!B1650</f>
        <v>1645</v>
      </c>
      <c r="C1650" s="334">
        <f>+'2.- Base'!C1650</f>
        <v>76506</v>
      </c>
      <c r="D1650" s="81" t="str">
        <f>+'2.- Base'!D1650</f>
        <v>Ecografía Cerebral</v>
      </c>
      <c r="E1650" s="335">
        <f>+'2.- Base'!G1650</f>
        <v>5.618850000000001</v>
      </c>
      <c r="F1650" s="335">
        <f>+'2.- Base'!N1650</f>
        <v>5.618850000000001</v>
      </c>
      <c r="G1650" s="335">
        <f>VLOOKUP(C1650,'2.- Base'!$C$6:$G$2390,5,0)</f>
        <v>5.618850000000001</v>
      </c>
      <c r="H1650" s="335">
        <f>VLOOKUP(C1650,'2.- Base'!J1650:N4045,5,0)</f>
        <v>5.618850000000001</v>
      </c>
      <c r="J1650" s="335">
        <v>11.981295394209781</v>
      </c>
      <c r="K1650" s="335">
        <v>12.404909366052895</v>
      </c>
      <c r="L1650" s="441"/>
      <c r="M1650" s="451">
        <f t="shared" si="107"/>
        <v>17.600145394209783</v>
      </c>
      <c r="N1650" s="451">
        <f t="shared" si="108"/>
        <v>18.023759366052897</v>
      </c>
    </row>
    <row r="1651" spans="1:14">
      <c r="A1651" s="444">
        <v>76510</v>
      </c>
      <c r="B1651" s="52">
        <f>+'2.- Base'!B1651</f>
        <v>1646</v>
      </c>
      <c r="C1651" s="334">
        <f>+'2.- Base'!C1651</f>
        <v>76510</v>
      </c>
      <c r="D1651" s="81" t="str">
        <f>+'2.- Base'!D1651</f>
        <v>Ultrasonido oftálmico, ecografía, diagnóstico.</v>
      </c>
      <c r="E1651" s="335">
        <f>+'2.- Base'!G1651</f>
        <v>5.618850000000001</v>
      </c>
      <c r="F1651" s="335">
        <f>+'2.- Base'!N1651</f>
        <v>5.618850000000001</v>
      </c>
      <c r="G1651" s="335">
        <f>VLOOKUP(C1651,'2.- Base'!$C$6:$G$2390,5,0)</f>
        <v>5.618850000000001</v>
      </c>
      <c r="H1651" s="335">
        <f>VLOOKUP(C1651,'2.- Base'!J1651:N4046,5,0)</f>
        <v>5.618850000000001</v>
      </c>
      <c r="J1651" s="335">
        <v>14.976619242762226</v>
      </c>
      <c r="K1651" s="335">
        <v>15.506136707566121</v>
      </c>
      <c r="L1651" s="441"/>
      <c r="M1651" s="451">
        <f t="shared" si="107"/>
        <v>20.595469242762228</v>
      </c>
      <c r="N1651" s="451">
        <f t="shared" si="108"/>
        <v>21.124986707566123</v>
      </c>
    </row>
    <row r="1652" spans="1:14">
      <c r="A1652" s="444">
        <v>76512</v>
      </c>
      <c r="B1652" s="52">
        <f>+'2.- Base'!B1652</f>
        <v>1647</v>
      </c>
      <c r="C1652" s="334">
        <f>+'2.- Base'!C1652</f>
        <v>76512</v>
      </c>
      <c r="D1652" s="81" t="str">
        <f>+'2.- Base'!D1652</f>
        <v>Ultrasonido oftálmico diagnóstico con rastreo B de contacto</v>
      </c>
      <c r="E1652" s="335">
        <f>+'2.- Base'!G1652</f>
        <v>5.618850000000001</v>
      </c>
      <c r="F1652" s="335">
        <f>+'2.- Base'!N1652</f>
        <v>5.618850000000001</v>
      </c>
      <c r="G1652" s="335">
        <f>VLOOKUP(C1652,'2.- Base'!$C$6:$G$2390,5,0)</f>
        <v>5.618850000000001</v>
      </c>
      <c r="H1652" s="335">
        <f>VLOOKUP(C1652,'2.- Base'!J1652:N4047,5,0)</f>
        <v>5.618850000000001</v>
      </c>
      <c r="J1652" s="335">
        <v>14.976619242762226</v>
      </c>
      <c r="K1652" s="335">
        <v>15.506136707566121</v>
      </c>
      <c r="L1652" s="441"/>
      <c r="M1652" s="451">
        <f t="shared" si="107"/>
        <v>20.595469242762228</v>
      </c>
      <c r="N1652" s="451">
        <f t="shared" si="108"/>
        <v>21.124986707566123</v>
      </c>
    </row>
    <row r="1653" spans="1:14">
      <c r="A1653" s="444">
        <v>76516</v>
      </c>
      <c r="B1653" s="52">
        <f>+'2.- Base'!B1653</f>
        <v>1648</v>
      </c>
      <c r="C1653" s="334">
        <f>+'2.- Base'!C1653</f>
        <v>76516</v>
      </c>
      <c r="D1653" s="81" t="str">
        <f>+'2.- Base'!D1653</f>
        <v>Biometría ocular por ultrasonido</v>
      </c>
      <c r="E1653" s="335">
        <f>+'2.- Base'!G1653</f>
        <v>5.618850000000001</v>
      </c>
      <c r="F1653" s="335">
        <f>+'2.- Base'!N1653</f>
        <v>5.618850000000001</v>
      </c>
      <c r="G1653" s="335">
        <f>VLOOKUP(C1653,'2.- Base'!$C$6:$G$2390,5,0)</f>
        <v>5.618850000000001</v>
      </c>
      <c r="H1653" s="335">
        <f>VLOOKUP(C1653,'2.- Base'!J1653:N4048,5,0)</f>
        <v>5.618850000000001</v>
      </c>
      <c r="J1653" s="335">
        <v>14.976619242762226</v>
      </c>
      <c r="K1653" s="335">
        <v>15.506136707566121</v>
      </c>
      <c r="L1653" s="441"/>
      <c r="M1653" s="451">
        <f t="shared" si="107"/>
        <v>20.595469242762228</v>
      </c>
      <c r="N1653" s="451">
        <f t="shared" si="108"/>
        <v>21.124986707566123</v>
      </c>
    </row>
    <row r="1654" spans="1:14">
      <c r="A1654" s="444">
        <v>76536</v>
      </c>
      <c r="B1654" s="52">
        <f>+'2.- Base'!B1654</f>
        <v>1649</v>
      </c>
      <c r="C1654" s="334">
        <f>+'2.- Base'!C1654</f>
        <v>76536</v>
      </c>
      <c r="D1654" s="81" t="str">
        <f>+'2.- Base'!D1654</f>
        <v>Ultrasonido de tejidos blandos de cabeza y cuello</v>
      </c>
      <c r="E1654" s="335">
        <f>+'2.- Base'!G1654</f>
        <v>5.618850000000001</v>
      </c>
      <c r="F1654" s="335">
        <f>+'2.- Base'!N1654</f>
        <v>5.618850000000001</v>
      </c>
      <c r="G1654" s="335">
        <f>VLOOKUP(C1654,'2.- Base'!$C$6:$G$2390,5,0)</f>
        <v>5.618850000000001</v>
      </c>
      <c r="H1654" s="335">
        <f>VLOOKUP(C1654,'2.- Base'!J1654:N4049,5,0)</f>
        <v>5.618850000000001</v>
      </c>
      <c r="J1654" s="335">
        <v>11.981295394209781</v>
      </c>
      <c r="K1654" s="335">
        <v>12.404909366052895</v>
      </c>
      <c r="L1654" s="441"/>
      <c r="M1654" s="451">
        <f t="shared" si="107"/>
        <v>17.600145394209783</v>
      </c>
      <c r="N1654" s="451">
        <f t="shared" si="108"/>
        <v>18.023759366052897</v>
      </c>
    </row>
    <row r="1655" spans="1:14">
      <c r="A1655" s="444">
        <v>76604</v>
      </c>
      <c r="B1655" s="52">
        <f>+'2.- Base'!B1655</f>
        <v>1650</v>
      </c>
      <c r="C1655" s="334">
        <f>+'2.- Base'!C1655</f>
        <v>76604</v>
      </c>
      <c r="D1655" s="81" t="str">
        <f>+'2.- Base'!D1655</f>
        <v>Ultrasonido de tórax</v>
      </c>
      <c r="E1655" s="335">
        <f>+'2.- Base'!G1655</f>
        <v>5.618850000000001</v>
      </c>
      <c r="F1655" s="335">
        <f>+'2.- Base'!N1655</f>
        <v>5.618850000000001</v>
      </c>
      <c r="G1655" s="335">
        <f>VLOOKUP(C1655,'2.- Base'!$C$6:$G$2390,5,0)</f>
        <v>5.618850000000001</v>
      </c>
      <c r="H1655" s="335">
        <f>VLOOKUP(C1655,'2.- Base'!J1655:N4050,5,0)</f>
        <v>5.618850000000001</v>
      </c>
      <c r="J1655" s="335">
        <v>8.9859715456573355</v>
      </c>
      <c r="K1655" s="335">
        <v>9.3036820245396683</v>
      </c>
      <c r="L1655" s="441"/>
      <c r="M1655" s="451">
        <f t="shared" si="107"/>
        <v>14.604821545657337</v>
      </c>
      <c r="N1655" s="451">
        <f t="shared" si="108"/>
        <v>14.92253202453967</v>
      </c>
    </row>
    <row r="1656" spans="1:14">
      <c r="A1656" s="444">
        <v>76645</v>
      </c>
      <c r="B1656" s="52">
        <f>+'2.- Base'!B1656</f>
        <v>1651</v>
      </c>
      <c r="C1656" s="334">
        <f>+'2.- Base'!C1656</f>
        <v>76645</v>
      </c>
      <c r="D1656" s="81" t="str">
        <f>+'2.- Base'!D1656</f>
        <v>Ecografía mamaria</v>
      </c>
      <c r="E1656" s="335">
        <f>+'2.- Base'!G1656</f>
        <v>5.618850000000001</v>
      </c>
      <c r="F1656" s="335">
        <f>+'2.- Base'!N1656</f>
        <v>5.618850000000001</v>
      </c>
      <c r="G1656" s="335">
        <f>VLOOKUP(C1656,'2.- Base'!$C$6:$G$2390,5,0)</f>
        <v>5.618850000000001</v>
      </c>
      <c r="H1656" s="335">
        <f>VLOOKUP(C1656,'2.- Base'!J1656:N4051,5,0)</f>
        <v>5.618850000000001</v>
      </c>
      <c r="J1656" s="335">
        <v>11.981295394209781</v>
      </c>
      <c r="K1656" s="335">
        <v>12.404909366052895</v>
      </c>
      <c r="L1656" s="441"/>
      <c r="M1656" s="451">
        <f t="shared" si="107"/>
        <v>17.600145394209783</v>
      </c>
      <c r="N1656" s="451">
        <f t="shared" si="108"/>
        <v>18.023759366052897</v>
      </c>
    </row>
    <row r="1657" spans="1:14">
      <c r="A1657" s="444">
        <v>76646</v>
      </c>
      <c r="B1657" s="52">
        <f>+'2.- Base'!B1657</f>
        <v>1652</v>
      </c>
      <c r="C1657" s="334">
        <f>+'2.- Base'!C1657</f>
        <v>76646</v>
      </c>
      <c r="D1657" s="81" t="str">
        <f>+'2.- Base'!D1657</f>
        <v>Ecografía cavidad pericárdica</v>
      </c>
      <c r="E1657" s="335">
        <f>+'2.- Base'!G1657</f>
        <v>5.618850000000001</v>
      </c>
      <c r="F1657" s="335">
        <f>+'2.- Base'!N1657</f>
        <v>5.618850000000001</v>
      </c>
      <c r="G1657" s="335">
        <f>VLOOKUP(C1657,'2.- Base'!$C$6:$G$2390,5,0)</f>
        <v>5.618850000000001</v>
      </c>
      <c r="H1657" s="335">
        <f>VLOOKUP(C1657,'2.- Base'!J1657:N4052,5,0)</f>
        <v>5.618850000000001</v>
      </c>
      <c r="J1657" s="335">
        <v>14.976619242762226</v>
      </c>
      <c r="K1657" s="335">
        <v>15.506136707566121</v>
      </c>
      <c r="L1657" s="441"/>
      <c r="M1657" s="451">
        <f t="shared" si="107"/>
        <v>20.595469242762228</v>
      </c>
      <c r="N1657" s="451">
        <f t="shared" si="108"/>
        <v>21.124986707566123</v>
      </c>
    </row>
    <row r="1658" spans="1:14">
      <c r="A1658" s="444">
        <v>76700</v>
      </c>
      <c r="B1658" s="52">
        <f>+'2.- Base'!B1658</f>
        <v>1653</v>
      </c>
      <c r="C1658" s="334">
        <f>+'2.- Base'!C1658</f>
        <v>76700</v>
      </c>
      <c r="D1658" s="81" t="str">
        <f>+'2.- Base'!D1658</f>
        <v>Ecografía Abdominal completa</v>
      </c>
      <c r="E1658" s="335">
        <f>+'2.- Base'!G1658</f>
        <v>5.618850000000001</v>
      </c>
      <c r="F1658" s="335">
        <f>+'2.- Base'!N1658</f>
        <v>5.618850000000001</v>
      </c>
      <c r="G1658" s="335">
        <f>VLOOKUP(C1658,'2.- Base'!$C$6:$G$2390,5,0)</f>
        <v>5.618850000000001</v>
      </c>
      <c r="H1658" s="335">
        <f>VLOOKUP(C1658,'2.- Base'!J1658:N4053,5,0)</f>
        <v>5.618850000000001</v>
      </c>
      <c r="J1658" s="335">
        <v>11.981295394209781</v>
      </c>
      <c r="K1658" s="335">
        <v>12.404909366052895</v>
      </c>
      <c r="L1658" s="441"/>
      <c r="M1658" s="451">
        <f t="shared" si="107"/>
        <v>17.600145394209783</v>
      </c>
      <c r="N1658" s="451">
        <f t="shared" si="108"/>
        <v>18.023759366052897</v>
      </c>
    </row>
    <row r="1659" spans="1:14">
      <c r="A1659" s="444">
        <v>76705</v>
      </c>
      <c r="B1659" s="52">
        <f>+'2.- Base'!B1659</f>
        <v>1654</v>
      </c>
      <c r="C1659" s="334">
        <f>+'2.- Base'!C1659</f>
        <v>76705</v>
      </c>
      <c r="D1659" s="81" t="str">
        <f>+'2.- Base'!D1659</f>
        <v>Ecografía vías biliares</v>
      </c>
      <c r="E1659" s="335">
        <f>+'2.- Base'!G1659</f>
        <v>5.618850000000001</v>
      </c>
      <c r="F1659" s="335">
        <f>+'2.- Base'!N1659</f>
        <v>5.618850000000001</v>
      </c>
      <c r="G1659" s="335">
        <f>VLOOKUP(C1659,'2.- Base'!$C$6:$G$2390,5,0)</f>
        <v>5.618850000000001</v>
      </c>
      <c r="H1659" s="335">
        <f>VLOOKUP(C1659,'2.- Base'!J1659:N4054,5,0)</f>
        <v>5.618850000000001</v>
      </c>
      <c r="J1659" s="335">
        <v>8.9859715456573355</v>
      </c>
      <c r="K1659" s="335">
        <v>9.3036820245396683</v>
      </c>
      <c r="L1659" s="441"/>
      <c r="M1659" s="451">
        <f t="shared" si="107"/>
        <v>14.604821545657337</v>
      </c>
      <c r="N1659" s="451">
        <f t="shared" si="108"/>
        <v>14.92253202453967</v>
      </c>
    </row>
    <row r="1660" spans="1:14">
      <c r="A1660" s="444">
        <v>76770</v>
      </c>
      <c r="B1660" s="52">
        <f>+'2.- Base'!B1660</f>
        <v>1655</v>
      </c>
      <c r="C1660" s="334">
        <f>+'2.- Base'!C1660</f>
        <v>76770</v>
      </c>
      <c r="D1660" s="81" t="str">
        <f>+'2.- Base'!D1660</f>
        <v>Ecografía renal</v>
      </c>
      <c r="E1660" s="335">
        <f>+'2.- Base'!G1660</f>
        <v>5.618850000000001</v>
      </c>
      <c r="F1660" s="335">
        <f>+'2.- Base'!N1660</f>
        <v>5.618850000000001</v>
      </c>
      <c r="G1660" s="335">
        <f>VLOOKUP(C1660,'2.- Base'!$C$6:$G$2390,5,0)</f>
        <v>5.618850000000001</v>
      </c>
      <c r="H1660" s="335">
        <f>VLOOKUP(C1660,'2.- Base'!J1660:N4055,5,0)</f>
        <v>5.618850000000001</v>
      </c>
      <c r="J1660" s="335">
        <v>14.976619242762226</v>
      </c>
      <c r="K1660" s="335">
        <v>15.506136707566121</v>
      </c>
      <c r="L1660" s="441"/>
      <c r="M1660" s="451">
        <f t="shared" si="107"/>
        <v>20.595469242762228</v>
      </c>
      <c r="N1660" s="451">
        <f t="shared" si="108"/>
        <v>21.124986707566123</v>
      </c>
    </row>
    <row r="1661" spans="1:14">
      <c r="A1661" s="444">
        <v>76775</v>
      </c>
      <c r="B1661" s="52">
        <f>+'2.- Base'!B1661</f>
        <v>1656</v>
      </c>
      <c r="C1661" s="334">
        <f>+'2.- Base'!C1661</f>
        <v>76775</v>
      </c>
      <c r="D1661" s="81" t="str">
        <f>+'2.- Base'!D1661</f>
        <v>Ecografía de vías urinarias</v>
      </c>
      <c r="E1661" s="335">
        <f>+'2.- Base'!G1661</f>
        <v>5.618850000000001</v>
      </c>
      <c r="F1661" s="335">
        <f>+'2.- Base'!N1661</f>
        <v>5.618850000000001</v>
      </c>
      <c r="G1661" s="335">
        <f>VLOOKUP(C1661,'2.- Base'!$C$6:$G$2390,5,0)</f>
        <v>5.618850000000001</v>
      </c>
      <c r="H1661" s="335">
        <f>VLOOKUP(C1661,'2.- Base'!J1661:N4056,5,0)</f>
        <v>5.618850000000001</v>
      </c>
      <c r="J1661" s="335">
        <v>11.981295394209781</v>
      </c>
      <c r="K1661" s="335">
        <v>12.404909366052895</v>
      </c>
      <c r="L1661" s="441"/>
      <c r="M1661" s="451">
        <f t="shared" si="107"/>
        <v>17.600145394209783</v>
      </c>
      <c r="N1661" s="451">
        <f t="shared" si="108"/>
        <v>18.023759366052897</v>
      </c>
    </row>
    <row r="1662" spans="1:14">
      <c r="A1662" s="444">
        <v>76800</v>
      </c>
      <c r="B1662" s="52">
        <f>+'2.- Base'!B1662</f>
        <v>1657</v>
      </c>
      <c r="C1662" s="334">
        <f>+'2.- Base'!C1662</f>
        <v>76800</v>
      </c>
      <c r="D1662" s="81" t="str">
        <f>+'2.- Base'!D1662</f>
        <v>Ecografía de canal espinal y contenido</v>
      </c>
      <c r="E1662" s="335">
        <f>+'2.- Base'!G1662</f>
        <v>5.618850000000001</v>
      </c>
      <c r="F1662" s="335">
        <f>+'2.- Base'!N1662</f>
        <v>5.618850000000001</v>
      </c>
      <c r="G1662" s="335">
        <f>VLOOKUP(C1662,'2.- Base'!$C$6:$G$2390,5,0)</f>
        <v>5.618850000000001</v>
      </c>
      <c r="H1662" s="335">
        <f>VLOOKUP(C1662,'2.- Base'!J1662:N4057,5,0)</f>
        <v>5.618850000000001</v>
      </c>
      <c r="J1662" s="335">
        <v>14.976619242762226</v>
      </c>
      <c r="K1662" s="335">
        <v>15.506136707566121</v>
      </c>
      <c r="L1662" s="441"/>
      <c r="M1662" s="451">
        <f t="shared" si="107"/>
        <v>20.595469242762228</v>
      </c>
      <c r="N1662" s="451">
        <f t="shared" si="108"/>
        <v>21.124986707566123</v>
      </c>
    </row>
    <row r="1663" spans="1:14">
      <c r="A1663" s="444">
        <v>76805</v>
      </c>
      <c r="B1663" s="52">
        <f>+'2.- Base'!B1663</f>
        <v>1658</v>
      </c>
      <c r="C1663" s="334">
        <f>+'2.- Base'!C1663</f>
        <v>76805</v>
      </c>
      <c r="D1663" s="81" t="str">
        <f>+'2.- Base'!D1663</f>
        <v>Ultrasonido de útero grávido, posterior al 1er trimestre</v>
      </c>
      <c r="E1663" s="335">
        <f>+'2.- Base'!G1663</f>
        <v>5.618850000000001</v>
      </c>
      <c r="F1663" s="335">
        <f>+'2.- Base'!N1663</f>
        <v>5.618850000000001</v>
      </c>
      <c r="G1663" s="335">
        <f>VLOOKUP(C1663,'2.- Base'!$C$6:$G$2390,5,0)</f>
        <v>5.618850000000001</v>
      </c>
      <c r="H1663" s="335">
        <f>VLOOKUP(C1663,'2.- Base'!J1663:N4058,5,0)</f>
        <v>5.618850000000001</v>
      </c>
      <c r="J1663" s="335">
        <v>11.981295394209781</v>
      </c>
      <c r="K1663" s="335">
        <v>12.404909366052895</v>
      </c>
      <c r="L1663" s="441"/>
      <c r="M1663" s="451">
        <f t="shared" si="107"/>
        <v>17.600145394209783</v>
      </c>
      <c r="N1663" s="451">
        <f t="shared" si="108"/>
        <v>18.023759366052897</v>
      </c>
    </row>
    <row r="1664" spans="1:14">
      <c r="A1664" s="444">
        <v>76811</v>
      </c>
      <c r="B1664" s="52">
        <f>+'2.- Base'!B1664</f>
        <v>1659</v>
      </c>
      <c r="C1664" s="334">
        <f>+'2.- Base'!C1664</f>
        <v>76811</v>
      </c>
      <c r="D1664" s="81" t="str">
        <f>+'2.- Base'!D1664</f>
        <v>Ultrasonido de útero grávido y evaluación fetal detallada</v>
      </c>
      <c r="E1664" s="335">
        <f>+'2.- Base'!G1664</f>
        <v>5.618850000000001</v>
      </c>
      <c r="F1664" s="335">
        <f>+'2.- Base'!N1664</f>
        <v>5.618850000000001</v>
      </c>
      <c r="G1664" s="335">
        <f>VLOOKUP(C1664,'2.- Base'!$C$6:$G$2390,5,0)</f>
        <v>5.618850000000001</v>
      </c>
      <c r="H1664" s="335">
        <f>VLOOKUP(C1664,'2.- Base'!J1664:N4059,5,0)</f>
        <v>5.618850000000001</v>
      </c>
      <c r="J1664" s="335">
        <v>11.981295394209781</v>
      </c>
      <c r="K1664" s="335">
        <v>12.404909366052895</v>
      </c>
      <c r="L1664" s="441"/>
      <c r="M1664" s="451">
        <f t="shared" si="107"/>
        <v>17.600145394209783</v>
      </c>
      <c r="N1664" s="451">
        <f t="shared" si="108"/>
        <v>18.023759366052897</v>
      </c>
    </row>
    <row r="1665" spans="1:14" ht="25.5">
      <c r="A1665" s="444">
        <v>76816</v>
      </c>
      <c r="B1665" s="52">
        <f>+'2.- Base'!B1665</f>
        <v>1660</v>
      </c>
      <c r="C1665" s="334">
        <f>+'2.- Base'!C1665</f>
        <v>76816</v>
      </c>
      <c r="D1665" s="81" t="str">
        <f>+'2.- Base'!D1665</f>
        <v>Ecografía obstétrica selectiva evaluación morfológica del feto para descarte de malformaciones</v>
      </c>
      <c r="E1665" s="335">
        <f>+'2.- Base'!G1665</f>
        <v>5.618850000000001</v>
      </c>
      <c r="F1665" s="335">
        <f>+'2.- Base'!N1665</f>
        <v>5.618850000000001</v>
      </c>
      <c r="G1665" s="335">
        <f>VLOOKUP(C1665,'2.- Base'!$C$6:$G$2390,5,0)</f>
        <v>5.618850000000001</v>
      </c>
      <c r="H1665" s="335">
        <f>VLOOKUP(C1665,'2.- Base'!J1665:N4060,5,0)</f>
        <v>5.618850000000001</v>
      </c>
      <c r="J1665" s="335">
        <v>11.981295394209781</v>
      </c>
      <c r="K1665" s="335">
        <v>12.404909366052895</v>
      </c>
      <c r="L1665" s="441"/>
      <c r="M1665" s="451">
        <f t="shared" si="107"/>
        <v>17.600145394209783</v>
      </c>
      <c r="N1665" s="451">
        <f t="shared" si="108"/>
        <v>18.023759366052897</v>
      </c>
    </row>
    <row r="1666" spans="1:14">
      <c r="A1666" s="444">
        <v>76817</v>
      </c>
      <c r="B1666" s="52">
        <f>+'2.- Base'!B1666</f>
        <v>1661</v>
      </c>
      <c r="C1666" s="334">
        <f>+'2.- Base'!C1666</f>
        <v>76817</v>
      </c>
      <c r="D1666" s="81" t="str">
        <f>+'2.- Base'!D1666</f>
        <v>Ecografía transvaginal obstétrica</v>
      </c>
      <c r="E1666" s="335">
        <f>+'2.- Base'!G1666</f>
        <v>5.618850000000001</v>
      </c>
      <c r="F1666" s="335">
        <f>+'2.- Base'!N1666</f>
        <v>5.618850000000001</v>
      </c>
      <c r="G1666" s="335">
        <f>VLOOKUP(C1666,'2.- Base'!$C$6:$G$2390,5,0)</f>
        <v>5.618850000000001</v>
      </c>
      <c r="H1666" s="335">
        <f>VLOOKUP(C1666,'2.- Base'!J1666:N4061,5,0)</f>
        <v>5.618850000000001</v>
      </c>
      <c r="J1666" s="335">
        <v>14.976619242762226</v>
      </c>
      <c r="K1666" s="335">
        <v>15.506136707566121</v>
      </c>
      <c r="L1666" s="441"/>
      <c r="M1666" s="451">
        <f t="shared" ref="M1666:M1682" si="109">G1666+J1666</f>
        <v>20.595469242762228</v>
      </c>
      <c r="N1666" s="451">
        <f t="shared" si="108"/>
        <v>21.124986707566123</v>
      </c>
    </row>
    <row r="1667" spans="1:14">
      <c r="A1667" s="444">
        <v>76818</v>
      </c>
      <c r="B1667" s="52">
        <f>+'2.- Base'!B1667</f>
        <v>1662</v>
      </c>
      <c r="C1667" s="334">
        <f>+'2.- Base'!C1667</f>
        <v>76818</v>
      </c>
      <c r="D1667" s="81" t="str">
        <f>+'2.- Base'!D1667</f>
        <v>Perfil biofísico fetal</v>
      </c>
      <c r="E1667" s="335">
        <f>+'2.- Base'!G1667</f>
        <v>5.618850000000001</v>
      </c>
      <c r="F1667" s="335">
        <f>+'2.- Base'!N1667</f>
        <v>5.618850000000001</v>
      </c>
      <c r="G1667" s="335">
        <f>VLOOKUP(C1667,'2.- Base'!$C$6:$G$2390,5,0)</f>
        <v>5.618850000000001</v>
      </c>
      <c r="H1667" s="335">
        <f>VLOOKUP(C1667,'2.- Base'!J1667:N4062,5,0)</f>
        <v>5.618850000000001</v>
      </c>
      <c r="J1667" s="335">
        <v>14.976619242762226</v>
      </c>
      <c r="K1667" s="335">
        <v>15.506136707566121</v>
      </c>
      <c r="L1667" s="441"/>
      <c r="M1667" s="451">
        <f t="shared" si="109"/>
        <v>20.595469242762228</v>
      </c>
      <c r="N1667" s="451">
        <f t="shared" si="108"/>
        <v>21.124986707566123</v>
      </c>
    </row>
    <row r="1668" spans="1:14">
      <c r="A1668" s="444">
        <v>76819</v>
      </c>
      <c r="B1668" s="52">
        <f>+'2.- Base'!B1668</f>
        <v>1663</v>
      </c>
      <c r="C1668" s="334">
        <f>+'2.- Base'!C1668</f>
        <v>76819</v>
      </c>
      <c r="D1668" s="81" t="str">
        <f>+'2.- Base'!D1668</f>
        <v xml:space="preserve">Perfil biofísico fetal sin test no estresante </v>
      </c>
      <c r="E1668" s="335">
        <f>+'2.- Base'!G1668</f>
        <v>5.618850000000001</v>
      </c>
      <c r="F1668" s="335">
        <f>+'2.- Base'!N1668</f>
        <v>5.618850000000001</v>
      </c>
      <c r="G1668" s="335">
        <f>VLOOKUP(C1668,'2.- Base'!$C$6:$G$2390,5,0)</f>
        <v>5.618850000000001</v>
      </c>
      <c r="H1668" s="335">
        <f>VLOOKUP(C1668,'2.- Base'!J1668:N4063,5,0)</f>
        <v>5.618850000000001</v>
      </c>
      <c r="J1668" s="335">
        <v>11.981295394209781</v>
      </c>
      <c r="K1668" s="335">
        <v>12.404909366052895</v>
      </c>
      <c r="L1668" s="441"/>
      <c r="M1668" s="451">
        <f t="shared" si="109"/>
        <v>17.600145394209783</v>
      </c>
      <c r="N1668" s="451">
        <f t="shared" si="108"/>
        <v>18.023759366052897</v>
      </c>
    </row>
    <row r="1669" spans="1:14">
      <c r="A1669" s="444">
        <v>76825</v>
      </c>
      <c r="B1669" s="52">
        <f>+'2.- Base'!B1669</f>
        <v>1664</v>
      </c>
      <c r="C1669" s="334">
        <f>+'2.- Base'!C1669</f>
        <v>76825</v>
      </c>
      <c r="D1669" s="81" t="str">
        <f>+'2.- Base'!D1669</f>
        <v>Ecocardiografía fetal</v>
      </c>
      <c r="E1669" s="335">
        <f>+'2.- Base'!G1669</f>
        <v>5.618850000000001</v>
      </c>
      <c r="F1669" s="335">
        <f>+'2.- Base'!N1669</f>
        <v>5.618850000000001</v>
      </c>
      <c r="G1669" s="335">
        <f>VLOOKUP(C1669,'2.- Base'!$C$6:$G$2390,5,0)</f>
        <v>5.618850000000001</v>
      </c>
      <c r="H1669" s="335">
        <f>VLOOKUP(C1669,'2.- Base'!J1669:N4064,5,0)</f>
        <v>5.618850000000001</v>
      </c>
      <c r="J1669" s="335">
        <v>17.971943091314671</v>
      </c>
      <c r="K1669" s="335">
        <v>18.607364049079337</v>
      </c>
      <c r="L1669" s="441"/>
      <c r="M1669" s="451">
        <f t="shared" si="109"/>
        <v>23.590793091314673</v>
      </c>
      <c r="N1669" s="451">
        <f t="shared" si="108"/>
        <v>24.226214049079339</v>
      </c>
    </row>
    <row r="1670" spans="1:14">
      <c r="A1670" s="444">
        <v>76827</v>
      </c>
      <c r="B1670" s="52">
        <f>+'2.- Base'!B1670</f>
        <v>1665</v>
      </c>
      <c r="C1670" s="334">
        <f>+'2.- Base'!C1670</f>
        <v>76827</v>
      </c>
      <c r="D1670" s="81" t="str">
        <f>+'2.- Base'!D1670</f>
        <v>Ecografía fetal Doppler</v>
      </c>
      <c r="E1670" s="335">
        <f>+'2.- Base'!G1670</f>
        <v>5.618850000000001</v>
      </c>
      <c r="F1670" s="335">
        <f>+'2.- Base'!N1670</f>
        <v>5.618850000000001</v>
      </c>
      <c r="G1670" s="335">
        <f>VLOOKUP(C1670,'2.- Base'!$C$6:$G$2390,5,0)</f>
        <v>5.618850000000001</v>
      </c>
      <c r="H1670" s="335">
        <f>VLOOKUP(C1670,'2.- Base'!J1670:N4065,5,0)</f>
        <v>5.618850000000001</v>
      </c>
      <c r="J1670" s="335">
        <v>17.971943091314671</v>
      </c>
      <c r="K1670" s="335">
        <v>18.607364049079337</v>
      </c>
      <c r="L1670" s="441"/>
      <c r="M1670" s="451">
        <f t="shared" si="109"/>
        <v>23.590793091314673</v>
      </c>
      <c r="N1670" s="451">
        <f t="shared" si="108"/>
        <v>24.226214049079339</v>
      </c>
    </row>
    <row r="1671" spans="1:14">
      <c r="A1671" s="444">
        <v>76830</v>
      </c>
      <c r="B1671" s="52">
        <f>+'2.- Base'!B1671</f>
        <v>1666</v>
      </c>
      <c r="C1671" s="334">
        <f>+'2.- Base'!C1671</f>
        <v>76830</v>
      </c>
      <c r="D1671" s="81" t="str">
        <f>+'2.- Base'!D1671</f>
        <v>Ecografía transvaginal (no obstétrica)</v>
      </c>
      <c r="E1671" s="335">
        <f>+'2.- Base'!G1671</f>
        <v>5.618850000000001</v>
      </c>
      <c r="F1671" s="335">
        <f>+'2.- Base'!N1671</f>
        <v>5.618850000000001</v>
      </c>
      <c r="G1671" s="335">
        <f>VLOOKUP(C1671,'2.- Base'!$C$6:$G$2390,5,0)</f>
        <v>5.618850000000001</v>
      </c>
      <c r="H1671" s="335">
        <f>VLOOKUP(C1671,'2.- Base'!J1671:N4066,5,0)</f>
        <v>5.618850000000001</v>
      </c>
      <c r="J1671" s="335">
        <v>11.160149999999998</v>
      </c>
      <c r="K1671" s="335">
        <v>11.160149999999998</v>
      </c>
      <c r="L1671" s="441"/>
      <c r="M1671" s="451">
        <f t="shared" si="109"/>
        <v>16.779</v>
      </c>
      <c r="N1671" s="451">
        <f t="shared" ref="N1671:N1734" si="110">H1671+K1671</f>
        <v>16.779</v>
      </c>
    </row>
    <row r="1672" spans="1:14">
      <c r="A1672" s="444">
        <v>76831</v>
      </c>
      <c r="B1672" s="52">
        <f>+'2.- Base'!B1672</f>
        <v>1667</v>
      </c>
      <c r="C1672" s="334">
        <f>+'2.- Base'!C1672</f>
        <v>76831</v>
      </c>
      <c r="D1672" s="81" t="str">
        <f>+'2.- Base'!D1672</f>
        <v>Histerosonografía, con o sin flujo, doppler codificado con color</v>
      </c>
      <c r="E1672" s="335">
        <f>+'2.- Base'!G1672</f>
        <v>5.618850000000001</v>
      </c>
      <c r="F1672" s="335">
        <f>+'2.- Base'!N1672</f>
        <v>5.618850000000001</v>
      </c>
      <c r="G1672" s="335">
        <f>VLOOKUP(C1672,'2.- Base'!$C$6:$G$2390,5,0)</f>
        <v>5.618850000000001</v>
      </c>
      <c r="H1672" s="335">
        <f>VLOOKUP(C1672,'2.- Base'!J1672:N4067,5,0)</f>
        <v>5.618850000000001</v>
      </c>
      <c r="J1672" s="335">
        <v>17.831149999999997</v>
      </c>
      <c r="K1672" s="335">
        <v>17.831149999999997</v>
      </c>
      <c r="L1672" s="441"/>
      <c r="M1672" s="451">
        <f t="shared" si="109"/>
        <v>23.45</v>
      </c>
      <c r="N1672" s="451">
        <f t="shared" si="110"/>
        <v>23.45</v>
      </c>
    </row>
    <row r="1673" spans="1:14">
      <c r="A1673" s="444">
        <v>76856</v>
      </c>
      <c r="B1673" s="52">
        <f>+'2.- Base'!B1673</f>
        <v>1668</v>
      </c>
      <c r="C1673" s="334">
        <f>+'2.- Base'!C1673</f>
        <v>76856</v>
      </c>
      <c r="D1673" s="81" t="str">
        <f>+'2.- Base'!D1673</f>
        <v>Ultrasonido pélvico (no obstétrico)</v>
      </c>
      <c r="E1673" s="335">
        <f>+'2.- Base'!G1673</f>
        <v>5.618850000000001</v>
      </c>
      <c r="F1673" s="335">
        <f>+'2.- Base'!N1673</f>
        <v>5.618850000000001</v>
      </c>
      <c r="G1673" s="335">
        <f>VLOOKUP(C1673,'2.- Base'!$C$6:$G$2390,5,0)</f>
        <v>5.618850000000001</v>
      </c>
      <c r="H1673" s="335">
        <f>VLOOKUP(C1673,'2.- Base'!J1673:N4068,5,0)</f>
        <v>5.618850000000001</v>
      </c>
      <c r="J1673" s="335">
        <v>8.9859715456573355</v>
      </c>
      <c r="K1673" s="335">
        <v>9.3036820245396683</v>
      </c>
      <c r="L1673" s="441"/>
      <c r="M1673" s="451">
        <f t="shared" si="109"/>
        <v>14.604821545657337</v>
      </c>
      <c r="N1673" s="451">
        <f t="shared" si="110"/>
        <v>14.92253202453967</v>
      </c>
    </row>
    <row r="1674" spans="1:14">
      <c r="A1674" s="444">
        <v>76870</v>
      </c>
      <c r="B1674" s="52">
        <f>+'2.- Base'!B1674</f>
        <v>1669</v>
      </c>
      <c r="C1674" s="334">
        <f>+'2.- Base'!C1674</f>
        <v>76870</v>
      </c>
      <c r="D1674" s="81" t="str">
        <f>+'2.- Base'!D1674</f>
        <v>Ecografía, escroto y contenido</v>
      </c>
      <c r="E1674" s="335">
        <f>+'2.- Base'!G1674</f>
        <v>5.618850000000001</v>
      </c>
      <c r="F1674" s="335">
        <f>+'2.- Base'!N1674</f>
        <v>5.618850000000001</v>
      </c>
      <c r="G1674" s="335">
        <f>VLOOKUP(C1674,'2.- Base'!$C$6:$G$2390,5,0)</f>
        <v>5.618850000000001</v>
      </c>
      <c r="H1674" s="335">
        <f>VLOOKUP(C1674,'2.- Base'!J1674:N4069,5,0)</f>
        <v>5.618850000000001</v>
      </c>
      <c r="J1674" s="335">
        <v>8.9859715456573355</v>
      </c>
      <c r="K1674" s="335">
        <v>9.3036820245396683</v>
      </c>
      <c r="L1674" s="441"/>
      <c r="M1674" s="451">
        <f t="shared" si="109"/>
        <v>14.604821545657337</v>
      </c>
      <c r="N1674" s="451">
        <f t="shared" si="110"/>
        <v>14.92253202453967</v>
      </c>
    </row>
    <row r="1675" spans="1:14">
      <c r="A1675" s="444">
        <v>76872</v>
      </c>
      <c r="B1675" s="52">
        <f>+'2.- Base'!B1675</f>
        <v>1670</v>
      </c>
      <c r="C1675" s="334">
        <f>+'2.- Base'!C1675</f>
        <v>76872</v>
      </c>
      <c r="D1675" s="81" t="str">
        <f>+'2.- Base'!D1675</f>
        <v>Ultrasonido prostático transrectal</v>
      </c>
      <c r="E1675" s="335">
        <f>+'2.- Base'!G1675</f>
        <v>5.618850000000001</v>
      </c>
      <c r="F1675" s="335">
        <f>+'2.- Base'!N1675</f>
        <v>5.618850000000001</v>
      </c>
      <c r="G1675" s="335">
        <f>VLOOKUP(C1675,'2.- Base'!$C$6:$G$2390,5,0)</f>
        <v>5.618850000000001</v>
      </c>
      <c r="H1675" s="335">
        <f>VLOOKUP(C1675,'2.- Base'!J1675:N4070,5,0)</f>
        <v>5.618850000000001</v>
      </c>
      <c r="J1675" s="335">
        <v>8.9859715456573355</v>
      </c>
      <c r="K1675" s="335">
        <v>9.3036820245396683</v>
      </c>
      <c r="L1675" s="441"/>
      <c r="M1675" s="451">
        <f t="shared" si="109"/>
        <v>14.604821545657337</v>
      </c>
      <c r="N1675" s="451">
        <f t="shared" si="110"/>
        <v>14.92253202453967</v>
      </c>
    </row>
    <row r="1676" spans="1:14">
      <c r="A1676" s="444">
        <v>76880</v>
      </c>
      <c r="B1676" s="52">
        <f>+'2.- Base'!B1676</f>
        <v>1671</v>
      </c>
      <c r="C1676" s="334">
        <f>+'2.- Base'!C1676</f>
        <v>76880</v>
      </c>
      <c r="D1676" s="81" t="str">
        <f>+'2.- Base'!D1676</f>
        <v>Ecografía no vascular de extremidades por rastreo B y/o en tiempo real</v>
      </c>
      <c r="E1676" s="335">
        <f>+'2.- Base'!G1676</f>
        <v>5.618850000000001</v>
      </c>
      <c r="F1676" s="335">
        <f>+'2.- Base'!N1676</f>
        <v>5.618850000000001</v>
      </c>
      <c r="G1676" s="335">
        <f>VLOOKUP(C1676,'2.- Base'!$C$6:$G$2390,5,0)</f>
        <v>5.618850000000001</v>
      </c>
      <c r="H1676" s="335">
        <f>VLOOKUP(C1676,'2.- Base'!J1676:N4071,5,0)</f>
        <v>5.618850000000001</v>
      </c>
      <c r="J1676" s="335">
        <v>8.9859715456573355</v>
      </c>
      <c r="K1676" s="335">
        <v>9.3036820245396683</v>
      </c>
      <c r="L1676" s="441"/>
      <c r="M1676" s="451">
        <f t="shared" si="109"/>
        <v>14.604821545657337</v>
      </c>
      <c r="N1676" s="451">
        <f t="shared" si="110"/>
        <v>14.92253202453967</v>
      </c>
    </row>
    <row r="1677" spans="1:14">
      <c r="A1677" s="444">
        <v>76885</v>
      </c>
      <c r="B1677" s="52">
        <f>+'2.- Base'!B1677</f>
        <v>1672</v>
      </c>
      <c r="C1677" s="334">
        <f>+'2.- Base'!C1677</f>
        <v>76885</v>
      </c>
      <c r="D1677" s="81" t="str">
        <f>+'2.- Base'!D1677</f>
        <v xml:space="preserve">Ultrasonido de caderas de lactante </v>
      </c>
      <c r="E1677" s="335">
        <f>+'2.- Base'!G1677</f>
        <v>5.618850000000001</v>
      </c>
      <c r="F1677" s="335">
        <f>+'2.- Base'!N1677</f>
        <v>5.618850000000001</v>
      </c>
      <c r="G1677" s="335">
        <f>VLOOKUP(C1677,'2.- Base'!$C$6:$G$2390,5,0)</f>
        <v>5.618850000000001</v>
      </c>
      <c r="H1677" s="335">
        <f>VLOOKUP(C1677,'2.- Base'!J1677:N4072,5,0)</f>
        <v>5.618850000000001</v>
      </c>
      <c r="J1677" s="335">
        <v>11.981295394209781</v>
      </c>
      <c r="K1677" s="335">
        <v>12.404909366052895</v>
      </c>
      <c r="L1677" s="441"/>
      <c r="M1677" s="451">
        <f t="shared" si="109"/>
        <v>17.600145394209783</v>
      </c>
      <c r="N1677" s="451">
        <f t="shared" si="110"/>
        <v>18.023759366052897</v>
      </c>
    </row>
    <row r="1678" spans="1:14">
      <c r="A1678" s="444">
        <v>76942</v>
      </c>
      <c r="B1678" s="52">
        <f>+'2.- Base'!B1678</f>
        <v>1673</v>
      </c>
      <c r="C1678" s="334">
        <f>+'2.- Base'!C1678</f>
        <v>76942</v>
      </c>
      <c r="D1678" s="81" t="str">
        <f>+'2.- Base'!D1678</f>
        <v>Biopsia guiada por ecografía</v>
      </c>
      <c r="E1678" s="335">
        <f>+'2.- Base'!G1678</f>
        <v>5.618850000000001</v>
      </c>
      <c r="F1678" s="335">
        <f>+'2.- Base'!N1678</f>
        <v>5.618850000000001</v>
      </c>
      <c r="G1678" s="335">
        <f>VLOOKUP(C1678,'2.- Base'!$C$6:$G$2390,5,0)</f>
        <v>5.618850000000001</v>
      </c>
      <c r="H1678" s="335">
        <f>VLOOKUP(C1678,'2.- Base'!J1678:N4073,5,0)</f>
        <v>5.618850000000001</v>
      </c>
      <c r="J1678" s="335">
        <v>15.870347756261616</v>
      </c>
      <c r="K1678" s="335">
        <v>16.543114257699884</v>
      </c>
      <c r="L1678" s="441"/>
      <c r="M1678" s="451">
        <f t="shared" si="109"/>
        <v>21.489197756261618</v>
      </c>
      <c r="N1678" s="451">
        <f t="shared" si="110"/>
        <v>22.161964257699886</v>
      </c>
    </row>
    <row r="1679" spans="1:14">
      <c r="A1679" s="444">
        <v>77055</v>
      </c>
      <c r="B1679" s="52">
        <f>+'2.- Base'!B1679</f>
        <v>1674</v>
      </c>
      <c r="C1679" s="334">
        <f>+'2.- Base'!C1679</f>
        <v>77055</v>
      </c>
      <c r="D1679" s="81" t="str">
        <f>+'2.- Base'!D1679</f>
        <v>Mamografía unilateral</v>
      </c>
      <c r="E1679" s="335">
        <f>+'2.- Base'!G1679</f>
        <v>8.6301100000000002</v>
      </c>
      <c r="F1679" s="335">
        <f>+'2.- Base'!N1679</f>
        <v>8.6301100000000002</v>
      </c>
      <c r="G1679" s="335">
        <f>VLOOKUP(C1679,'2.- Base'!$C$6:$G$2390,5,0)</f>
        <v>8.6301100000000002</v>
      </c>
      <c r="H1679" s="335">
        <f>VLOOKUP(C1679,'2.- Base'!J1679:N4074,5,0)</f>
        <v>8.6301100000000002</v>
      </c>
      <c r="J1679" s="335">
        <v>13.84989</v>
      </c>
      <c r="K1679" s="335">
        <v>13.84989</v>
      </c>
      <c r="L1679" s="441"/>
      <c r="M1679" s="451">
        <f t="shared" si="109"/>
        <v>22.48</v>
      </c>
      <c r="N1679" s="451">
        <f t="shared" si="110"/>
        <v>22.48</v>
      </c>
    </row>
    <row r="1680" spans="1:14">
      <c r="A1680" s="444">
        <v>77056</v>
      </c>
      <c r="B1680" s="52">
        <f>+'2.- Base'!B1680</f>
        <v>1675</v>
      </c>
      <c r="C1680" s="334">
        <f>+'2.- Base'!C1680</f>
        <v>77056</v>
      </c>
      <c r="D1680" s="81" t="str">
        <f>+'2.- Base'!D1680</f>
        <v>Mamografía bilateral</v>
      </c>
      <c r="E1680" s="335">
        <f>+'2.- Base'!G1680</f>
        <v>49.950109999999995</v>
      </c>
      <c r="F1680" s="335">
        <f>+'2.- Base'!N1680</f>
        <v>49.950109999999995</v>
      </c>
      <c r="G1680" s="335">
        <f>VLOOKUP(C1680,'2.- Base'!$C$6:$G$2390,5,0)</f>
        <v>49.950109999999995</v>
      </c>
      <c r="H1680" s="335">
        <f>VLOOKUP(C1680,'2.- Base'!J1680:N4075,5,0)</f>
        <v>49.950109999999995</v>
      </c>
      <c r="J1680" s="335">
        <v>12.324922117810559</v>
      </c>
      <c r="K1680" s="335">
        <v>12.51976669432247</v>
      </c>
      <c r="L1680" s="441"/>
      <c r="M1680" s="451">
        <f t="shared" si="109"/>
        <v>62.275032117810554</v>
      </c>
      <c r="N1680" s="451">
        <f t="shared" si="110"/>
        <v>62.469876694322465</v>
      </c>
    </row>
    <row r="1681" spans="1:14">
      <c r="A1681" s="444">
        <v>77057</v>
      </c>
      <c r="B1681" s="52">
        <f>+'2.- Base'!B1681</f>
        <v>1676</v>
      </c>
      <c r="C1681" s="334">
        <f>+'2.- Base'!C1681</f>
        <v>77057</v>
      </c>
      <c r="D1681" s="81" t="str">
        <f>+'2.- Base'!D1681</f>
        <v>Mamografía de tamizaje</v>
      </c>
      <c r="E1681" s="335">
        <f>+'2.- Base'!G1681</f>
        <v>49.950109999999995</v>
      </c>
      <c r="F1681" s="335">
        <f>+'2.- Base'!N1681</f>
        <v>49.950109999999995</v>
      </c>
      <c r="G1681" s="335">
        <f>VLOOKUP(C1681,'2.- Base'!$C$6:$G$2390,5,0)</f>
        <v>49.950109999999995</v>
      </c>
      <c r="H1681" s="335">
        <f>VLOOKUP(C1681,'2.- Base'!J1681:N4076,5,0)</f>
        <v>49.950109999999995</v>
      </c>
      <c r="J1681" s="335">
        <v>7.6521083246874895</v>
      </c>
      <c r="K1681" s="335">
        <v>7.8578352671327991</v>
      </c>
      <c r="L1681" s="441"/>
      <c r="M1681" s="451">
        <f t="shared" si="109"/>
        <v>57.602218324687485</v>
      </c>
      <c r="N1681" s="451">
        <f t="shared" si="110"/>
        <v>57.807945267132794</v>
      </c>
    </row>
    <row r="1682" spans="1:14">
      <c r="A1682" s="444">
        <v>77080</v>
      </c>
      <c r="B1682" s="52">
        <f>+'2.- Base'!B1682</f>
        <v>1677</v>
      </c>
      <c r="C1682" s="334">
        <f>+'2.- Base'!C1682</f>
        <v>77080</v>
      </c>
      <c r="D1682" s="81" t="str">
        <f>+'2.- Base'!D1682</f>
        <v>Densitometría ósea</v>
      </c>
      <c r="E1682" s="335">
        <f>+'2.- Base'!G1682</f>
        <v>3.93011</v>
      </c>
      <c r="F1682" s="335">
        <f>+'2.- Base'!N1682</f>
        <v>3.93011</v>
      </c>
      <c r="G1682" s="335">
        <f>VLOOKUP(C1682,'2.- Base'!$C$6:$G$2390,5,0)</f>
        <v>3.93011</v>
      </c>
      <c r="H1682" s="335">
        <f>VLOOKUP(C1682,'2.- Base'!J1682:N4077,5,0)</f>
        <v>3.93011</v>
      </c>
      <c r="J1682" s="335">
        <v>7.7013351199744706</v>
      </c>
      <c r="K1682" s="335">
        <v>7.8292881606473257</v>
      </c>
      <c r="L1682" s="441"/>
      <c r="M1682" s="451">
        <f t="shared" si="109"/>
        <v>11.631445119974471</v>
      </c>
      <c r="N1682" s="451">
        <f t="shared" si="110"/>
        <v>11.759398160647326</v>
      </c>
    </row>
    <row r="1683" spans="1:14">
      <c r="A1683" s="444">
        <v>77500</v>
      </c>
      <c r="B1683" s="52">
        <f>+'2.- Base'!B1683</f>
        <v>1678</v>
      </c>
      <c r="C1683" s="334">
        <f>+'2.- Base'!C1683</f>
        <v>77500</v>
      </c>
      <c r="D1683" s="81" t="str">
        <f>+'2.- Base'!D1683</f>
        <v>ACELERADOR LINEAL (1 SESION)</v>
      </c>
      <c r="E1683" s="335" t="s">
        <v>3270</v>
      </c>
      <c r="F1683" s="335">
        <f>+'2.- Base'!N1683</f>
        <v>1.4520000000000002</v>
      </c>
      <c r="G1683" s="335" t="str">
        <f t="shared" ref="G1683:G1746" si="111">E1683</f>
        <v>NC</v>
      </c>
      <c r="H1683" s="335">
        <f>VLOOKUP(C1683,'2.- Base'!J1683:N4078,5,0)</f>
        <v>1.4520000000000002</v>
      </c>
      <c r="J1683" s="335" t="s">
        <v>3270</v>
      </c>
      <c r="K1683" s="335">
        <v>1.8408925915498029</v>
      </c>
      <c r="L1683" s="441"/>
      <c r="M1683" s="335" t="str">
        <f t="shared" ref="M1683:M1746" si="112">G1683</f>
        <v>NC</v>
      </c>
      <c r="N1683" s="451">
        <f t="shared" si="110"/>
        <v>3.2928925915498031</v>
      </c>
    </row>
    <row r="1684" spans="1:14">
      <c r="A1684" s="444">
        <v>77501</v>
      </c>
      <c r="B1684" s="52">
        <f>+'2.- Base'!B1684</f>
        <v>1679</v>
      </c>
      <c r="C1684" s="334">
        <f>+'2.- Base'!C1684</f>
        <v>77501</v>
      </c>
      <c r="D1684" s="81" t="str">
        <f>+'2.- Base'!D1684</f>
        <v>BRAQUITERAPIA DE CONTACTO</v>
      </c>
      <c r="E1684" s="335" t="s">
        <v>3270</v>
      </c>
      <c r="F1684" s="335">
        <f>+'2.- Base'!N1684</f>
        <v>1.4520000000000002</v>
      </c>
      <c r="G1684" s="335" t="str">
        <f t="shared" si="111"/>
        <v>NC</v>
      </c>
      <c r="H1684" s="335">
        <f>VLOOKUP(C1684,'2.- Base'!J1684:N4079,5,0)</f>
        <v>1.4520000000000002</v>
      </c>
      <c r="J1684" s="335" t="s">
        <v>3270</v>
      </c>
      <c r="K1684" s="335">
        <v>63.667432395431419</v>
      </c>
      <c r="L1684" s="441"/>
      <c r="M1684" s="335" t="str">
        <f t="shared" si="112"/>
        <v>NC</v>
      </c>
      <c r="N1684" s="451">
        <f t="shared" si="110"/>
        <v>65.119432395431417</v>
      </c>
    </row>
    <row r="1685" spans="1:14">
      <c r="A1685" s="444">
        <v>78000</v>
      </c>
      <c r="B1685" s="52">
        <f>+'2.- Base'!B1685</f>
        <v>1680</v>
      </c>
      <c r="C1685" s="334">
        <f>+'2.- Base'!C1685</f>
        <v>78000</v>
      </c>
      <c r="D1685" s="81" t="str">
        <f>+'2.- Base'!D1685</f>
        <v>Captación tiroidea en determinación única con Iodo 131</v>
      </c>
      <c r="E1685" s="335" t="s">
        <v>3270</v>
      </c>
      <c r="F1685" s="335">
        <f>+'2.- Base'!N1685</f>
        <v>127.35866874999999</v>
      </c>
      <c r="G1685" s="335" t="str">
        <f t="shared" si="111"/>
        <v>NC</v>
      </c>
      <c r="H1685" s="335">
        <f>VLOOKUP(C1685,'2.- Base'!J1685:N4080,5,0)</f>
        <v>127.35866874999999</v>
      </c>
      <c r="J1685" s="335" t="s">
        <v>3270</v>
      </c>
      <c r="K1685" s="335">
        <v>90.175473339738602</v>
      </c>
      <c r="L1685" s="441"/>
      <c r="M1685" s="335" t="str">
        <f t="shared" si="112"/>
        <v>NC</v>
      </c>
      <c r="N1685" s="451">
        <f t="shared" si="110"/>
        <v>217.53414208973859</v>
      </c>
    </row>
    <row r="1686" spans="1:14">
      <c r="A1686" s="444">
        <v>78006</v>
      </c>
      <c r="B1686" s="52">
        <f>+'2.- Base'!B1686</f>
        <v>1681</v>
      </c>
      <c r="C1686" s="334">
        <f>+'2.- Base'!C1686</f>
        <v>78006</v>
      </c>
      <c r="D1686" s="81" t="str">
        <f>+'2.- Base'!D1686</f>
        <v>Gammagrafía tiroidea</v>
      </c>
      <c r="E1686" s="335" t="s">
        <v>3270</v>
      </c>
      <c r="F1686" s="335">
        <f>+'2.- Base'!N1686</f>
        <v>127.35866874999999</v>
      </c>
      <c r="G1686" s="335" t="str">
        <f t="shared" si="111"/>
        <v>NC</v>
      </c>
      <c r="H1686" s="335">
        <f>VLOOKUP(C1686,'2.- Base'!J1686:N4081,5,0)</f>
        <v>127.35866874999999</v>
      </c>
      <c r="J1686" s="335" t="s">
        <v>3270</v>
      </c>
      <c r="K1686" s="335">
        <v>90.175473339738602</v>
      </c>
      <c r="L1686" s="441"/>
      <c r="M1686" s="335" t="str">
        <f t="shared" si="112"/>
        <v>NC</v>
      </c>
      <c r="N1686" s="451">
        <f t="shared" si="110"/>
        <v>217.53414208973859</v>
      </c>
    </row>
    <row r="1687" spans="1:14">
      <c r="A1687" s="444">
        <v>78007</v>
      </c>
      <c r="B1687" s="52">
        <f>+'2.- Base'!B1687</f>
        <v>1682</v>
      </c>
      <c r="C1687" s="334">
        <f>+'2.- Base'!C1687</f>
        <v>78007</v>
      </c>
      <c r="D1687" s="81" t="str">
        <f>+'2.- Base'!D1687</f>
        <v>Prueba de estímulo con TSH - gammagráfica</v>
      </c>
      <c r="E1687" s="335" t="s">
        <v>3270</v>
      </c>
      <c r="F1687" s="335">
        <f>+'2.- Base'!N1687</f>
        <v>127.35866874999999</v>
      </c>
      <c r="G1687" s="335" t="str">
        <f t="shared" si="111"/>
        <v>NC</v>
      </c>
      <c r="H1687" s="335">
        <f>VLOOKUP(C1687,'2.- Base'!J1687:N4082,5,0)</f>
        <v>127.35866874999999</v>
      </c>
      <c r="J1687" s="335" t="s">
        <v>3270</v>
      </c>
      <c r="K1687" s="335">
        <v>90.175473339738602</v>
      </c>
      <c r="L1687" s="441"/>
      <c r="M1687" s="335" t="str">
        <f t="shared" si="112"/>
        <v>NC</v>
      </c>
      <c r="N1687" s="451">
        <f t="shared" si="110"/>
        <v>217.53414208973859</v>
      </c>
    </row>
    <row r="1688" spans="1:14">
      <c r="A1688" s="444">
        <v>78008</v>
      </c>
      <c r="B1688" s="52">
        <f>+'2.- Base'!B1688</f>
        <v>1683</v>
      </c>
      <c r="C1688" s="334">
        <f>+'2.- Base'!C1688</f>
        <v>78008</v>
      </c>
      <c r="D1688" s="81" t="str">
        <f>+'2.- Base'!D1688</f>
        <v>Prueba de supresión con T3 gammagráfica</v>
      </c>
      <c r="E1688" s="335" t="s">
        <v>3270</v>
      </c>
      <c r="F1688" s="335">
        <f>+'2.- Base'!N1688</f>
        <v>127.35866874999999</v>
      </c>
      <c r="G1688" s="335" t="str">
        <f t="shared" si="111"/>
        <v>NC</v>
      </c>
      <c r="H1688" s="335">
        <f>VLOOKUP(C1688,'2.- Base'!J1688:N4083,5,0)</f>
        <v>127.35866874999999</v>
      </c>
      <c r="J1688" s="335" t="s">
        <v>3270</v>
      </c>
      <c r="K1688" s="335">
        <v>90.175473339738602</v>
      </c>
      <c r="L1688" s="441"/>
      <c r="M1688" s="335" t="str">
        <f t="shared" si="112"/>
        <v>NC</v>
      </c>
      <c r="N1688" s="451">
        <f t="shared" si="110"/>
        <v>217.53414208973859</v>
      </c>
    </row>
    <row r="1689" spans="1:14">
      <c r="A1689" s="444">
        <v>78009</v>
      </c>
      <c r="B1689" s="52">
        <f>+'2.- Base'!B1689</f>
        <v>1684</v>
      </c>
      <c r="C1689" s="334">
        <f>+'2.- Base'!C1689</f>
        <v>78009</v>
      </c>
      <c r="D1689" s="81" t="str">
        <f>+'2.- Base'!D1689</f>
        <v>Prueba de estímulo con TSH captación</v>
      </c>
      <c r="E1689" s="335" t="s">
        <v>3270</v>
      </c>
      <c r="F1689" s="335">
        <f>+'2.- Base'!N1689</f>
        <v>127.35866874999999</v>
      </c>
      <c r="G1689" s="335" t="str">
        <f t="shared" si="111"/>
        <v>NC</v>
      </c>
      <c r="H1689" s="335">
        <f>VLOOKUP(C1689,'2.- Base'!J1689:N4084,5,0)</f>
        <v>127.35866874999999</v>
      </c>
      <c r="J1689" s="335" t="s">
        <v>3270</v>
      </c>
      <c r="K1689" s="335">
        <v>90.175473339738602</v>
      </c>
      <c r="L1689" s="441"/>
      <c r="M1689" s="335" t="str">
        <f t="shared" si="112"/>
        <v>NC</v>
      </c>
      <c r="N1689" s="451">
        <f t="shared" si="110"/>
        <v>217.53414208973859</v>
      </c>
    </row>
    <row r="1690" spans="1:14">
      <c r="A1690" s="444">
        <v>78010</v>
      </c>
      <c r="B1690" s="52">
        <f>+'2.- Base'!B1690</f>
        <v>1685</v>
      </c>
      <c r="C1690" s="334">
        <f>+'2.- Base'!C1690</f>
        <v>78010</v>
      </c>
      <c r="D1690" s="81" t="str">
        <f>+'2.- Base'!D1690</f>
        <v>Prueba de descarga con perclorato</v>
      </c>
      <c r="E1690" s="335" t="s">
        <v>3270</v>
      </c>
      <c r="F1690" s="335">
        <f>+'2.- Base'!N1690</f>
        <v>127.35866874999999</v>
      </c>
      <c r="G1690" s="335" t="str">
        <f t="shared" si="111"/>
        <v>NC</v>
      </c>
      <c r="H1690" s="335">
        <f>VLOOKUP(C1690,'2.- Base'!J1690:N4085,5,0)</f>
        <v>127.35866874999999</v>
      </c>
      <c r="J1690" s="335" t="s">
        <v>3270</v>
      </c>
      <c r="K1690" s="335">
        <v>90.175473339738602</v>
      </c>
      <c r="L1690" s="441"/>
      <c r="M1690" s="335" t="str">
        <f t="shared" si="112"/>
        <v>NC</v>
      </c>
      <c r="N1690" s="451">
        <f t="shared" si="110"/>
        <v>217.53414208973859</v>
      </c>
    </row>
    <row r="1691" spans="1:14">
      <c r="A1691" s="444">
        <v>78011</v>
      </c>
      <c r="B1691" s="52">
        <f>+'2.- Base'!B1691</f>
        <v>1686</v>
      </c>
      <c r="C1691" s="334">
        <f>+'2.- Base'!C1691</f>
        <v>78011</v>
      </c>
      <c r="D1691" s="81" t="str">
        <f>+'2.- Base'!D1691</f>
        <v>Prueba de inhibición con T3 captación</v>
      </c>
      <c r="E1691" s="335" t="s">
        <v>3270</v>
      </c>
      <c r="F1691" s="335">
        <f>+'2.- Base'!N1691</f>
        <v>127.35866874999999</v>
      </c>
      <c r="G1691" s="335" t="str">
        <f t="shared" si="111"/>
        <v>NC</v>
      </c>
      <c r="H1691" s="335">
        <f>VLOOKUP(C1691,'2.- Base'!J1691:N4086,5,0)</f>
        <v>127.35866874999999</v>
      </c>
      <c r="J1691" s="335" t="s">
        <v>3270</v>
      </c>
      <c r="K1691" s="335">
        <v>90.175473339738602</v>
      </c>
      <c r="L1691" s="441"/>
      <c r="M1691" s="335" t="str">
        <f t="shared" si="112"/>
        <v>NC</v>
      </c>
      <c r="N1691" s="451">
        <f t="shared" si="110"/>
        <v>217.53414208973859</v>
      </c>
    </row>
    <row r="1692" spans="1:14" ht="25.5">
      <c r="A1692" s="444">
        <v>78019</v>
      </c>
      <c r="B1692" s="52">
        <f>+'2.- Base'!B1692</f>
        <v>1687</v>
      </c>
      <c r="C1692" s="334">
        <f>+'2.- Base'!C1692</f>
        <v>78019</v>
      </c>
      <c r="D1692" s="81" t="str">
        <f>+'2.- Base'!D1692</f>
        <v>Obtención de imágenes de metástasis de carcinoma de tiroides en todo el cuerpo - rastreo de tejido tiroideo a cuerpo entero con Talio 201</v>
      </c>
      <c r="E1692" s="335" t="s">
        <v>3270</v>
      </c>
      <c r="F1692" s="335">
        <f>+'2.- Base'!N1692</f>
        <v>127.35866874999999</v>
      </c>
      <c r="G1692" s="335" t="str">
        <f t="shared" si="111"/>
        <v>NC</v>
      </c>
      <c r="H1692" s="335">
        <f>VLOOKUP(C1692,'2.- Base'!J1692:N4087,5,0)</f>
        <v>127.35866874999999</v>
      </c>
      <c r="J1692" s="335" t="s">
        <v>3270</v>
      </c>
      <c r="K1692" s="335">
        <v>90.175473339738602</v>
      </c>
      <c r="L1692" s="441"/>
      <c r="M1692" s="335" t="str">
        <f t="shared" si="112"/>
        <v>NC</v>
      </c>
      <c r="N1692" s="451">
        <f t="shared" si="110"/>
        <v>217.53414208973859</v>
      </c>
    </row>
    <row r="1693" spans="1:14">
      <c r="A1693" s="444">
        <v>78025</v>
      </c>
      <c r="B1693" s="52">
        <f>+'2.- Base'!B1693</f>
        <v>1688</v>
      </c>
      <c r="C1693" s="334">
        <f>+'2.- Base'!C1693</f>
        <v>78025</v>
      </c>
      <c r="D1693" s="81" t="str">
        <f>+'2.- Base'!D1693</f>
        <v>Rastreo de tejido tiroideo</v>
      </c>
      <c r="E1693" s="335" t="s">
        <v>3270</v>
      </c>
      <c r="F1693" s="335">
        <f>+'2.- Base'!N1693</f>
        <v>127.35866874999999</v>
      </c>
      <c r="G1693" s="335" t="str">
        <f t="shared" si="111"/>
        <v>NC</v>
      </c>
      <c r="H1693" s="335">
        <f>VLOOKUP(C1693,'2.- Base'!J1693:N4088,5,0)</f>
        <v>127.35866874999999</v>
      </c>
      <c r="J1693" s="335" t="s">
        <v>3270</v>
      </c>
      <c r="K1693" s="335">
        <v>132.36292181229931</v>
      </c>
      <c r="L1693" s="441"/>
      <c r="M1693" s="335" t="str">
        <f t="shared" si="112"/>
        <v>NC</v>
      </c>
      <c r="N1693" s="451">
        <f t="shared" si="110"/>
        <v>259.7215905622993</v>
      </c>
    </row>
    <row r="1694" spans="1:14">
      <c r="A1694" s="444">
        <v>78026</v>
      </c>
      <c r="B1694" s="52">
        <f>+'2.- Base'!B1694</f>
        <v>1689</v>
      </c>
      <c r="C1694" s="334">
        <f>+'2.- Base'!C1694</f>
        <v>78026</v>
      </c>
      <c r="D1694" s="81" t="str">
        <f>+'2.- Base'!D1694</f>
        <v>Terapia de hiperfunción con I-131</v>
      </c>
      <c r="E1694" s="335" t="s">
        <v>3270</v>
      </c>
      <c r="F1694" s="335">
        <f>+'2.- Base'!N1694</f>
        <v>127.35866874999999</v>
      </c>
      <c r="G1694" s="335" t="str">
        <f t="shared" si="111"/>
        <v>NC</v>
      </c>
      <c r="H1694" s="335">
        <f>VLOOKUP(C1694,'2.- Base'!J1694:N4089,5,0)</f>
        <v>127.35866874999999</v>
      </c>
      <c r="J1694" s="335" t="s">
        <v>3270</v>
      </c>
      <c r="K1694" s="335">
        <v>69.081749103458264</v>
      </c>
      <c r="L1694" s="441"/>
      <c r="M1694" s="335" t="str">
        <f t="shared" si="112"/>
        <v>NC</v>
      </c>
      <c r="N1694" s="451">
        <f t="shared" si="110"/>
        <v>196.44041785345826</v>
      </c>
    </row>
    <row r="1695" spans="1:14">
      <c r="A1695" s="444">
        <v>78027</v>
      </c>
      <c r="B1695" s="52">
        <f>+'2.- Base'!B1695</f>
        <v>1690</v>
      </c>
      <c r="C1695" s="334">
        <f>+'2.- Base'!C1695</f>
        <v>78027</v>
      </c>
      <c r="D1695" s="81" t="str">
        <f>+'2.- Base'!D1695</f>
        <v>Terapia de atipias diferenciadas con I-131</v>
      </c>
      <c r="E1695" s="335" t="s">
        <v>3270</v>
      </c>
      <c r="F1695" s="335">
        <f>+'2.- Base'!N1695</f>
        <v>127.35866874999999</v>
      </c>
      <c r="G1695" s="335" t="str">
        <f t="shared" si="111"/>
        <v>NC</v>
      </c>
      <c r="H1695" s="335">
        <f>VLOOKUP(C1695,'2.- Base'!J1695:N4090,5,0)</f>
        <v>127.35866874999999</v>
      </c>
      <c r="J1695" s="335" t="s">
        <v>3270</v>
      </c>
      <c r="K1695" s="335">
        <v>90.175473339738602</v>
      </c>
      <c r="L1695" s="441"/>
      <c r="M1695" s="335" t="str">
        <f t="shared" si="112"/>
        <v>NC</v>
      </c>
      <c r="N1695" s="451">
        <f t="shared" si="110"/>
        <v>217.53414208973859</v>
      </c>
    </row>
    <row r="1696" spans="1:14">
      <c r="A1696" s="444">
        <v>78028</v>
      </c>
      <c r="B1696" s="52">
        <f>+'2.- Base'!B1696</f>
        <v>1691</v>
      </c>
      <c r="C1696" s="334">
        <f>+'2.- Base'!C1696</f>
        <v>78028</v>
      </c>
      <c r="D1696" s="81" t="str">
        <f>+'2.- Base'!D1696</f>
        <v>Radioablación Funcional Tiroidea con I-131</v>
      </c>
      <c r="E1696" s="335" t="s">
        <v>3270</v>
      </c>
      <c r="F1696" s="335">
        <f>+'2.- Base'!N1696</f>
        <v>127.35866874999999</v>
      </c>
      <c r="G1696" s="335" t="str">
        <f t="shared" si="111"/>
        <v>NC</v>
      </c>
      <c r="H1696" s="335">
        <f>VLOOKUP(C1696,'2.- Base'!J1696:N4091,5,0)</f>
        <v>127.35866874999999</v>
      </c>
      <c r="J1696" s="335" t="s">
        <v>3270</v>
      </c>
      <c r="K1696" s="335">
        <v>90.175473339738602</v>
      </c>
      <c r="L1696" s="441"/>
      <c r="M1696" s="335" t="str">
        <f t="shared" si="112"/>
        <v>NC</v>
      </c>
      <c r="N1696" s="451">
        <f t="shared" si="110"/>
        <v>217.53414208973859</v>
      </c>
    </row>
    <row r="1697" spans="1:14">
      <c r="A1697" s="444">
        <v>78031</v>
      </c>
      <c r="B1697" s="52">
        <f>+'2.- Base'!B1697</f>
        <v>1692</v>
      </c>
      <c r="C1697" s="334">
        <f>+'2.- Base'!C1697</f>
        <v>78031</v>
      </c>
      <c r="D1697" s="81" t="str">
        <f>+'2.- Base'!D1697</f>
        <v>Gammagrafía de Tiroides y captación con TEC99M</v>
      </c>
      <c r="E1697" s="335" t="s">
        <v>3270</v>
      </c>
      <c r="F1697" s="335">
        <f>+'2.- Base'!N1697</f>
        <v>127.35866874999999</v>
      </c>
      <c r="G1697" s="335" t="str">
        <f t="shared" si="111"/>
        <v>NC</v>
      </c>
      <c r="H1697" s="335">
        <f>VLOOKUP(C1697,'2.- Base'!J1697:N4092,5,0)</f>
        <v>127.35866874999999</v>
      </c>
      <c r="J1697" s="335" t="s">
        <v>3270</v>
      </c>
      <c r="K1697" s="335">
        <v>90.175473339738602</v>
      </c>
      <c r="L1697" s="441"/>
      <c r="M1697" s="335" t="str">
        <f t="shared" si="112"/>
        <v>NC</v>
      </c>
      <c r="N1697" s="451">
        <f t="shared" si="110"/>
        <v>217.53414208973859</v>
      </c>
    </row>
    <row r="1698" spans="1:14" ht="25.5">
      <c r="A1698" s="444">
        <v>78070</v>
      </c>
      <c r="B1698" s="52">
        <f>+'2.- Base'!B1698</f>
        <v>1693</v>
      </c>
      <c r="C1698" s="334">
        <f>+'2.- Base'!C1698</f>
        <v>78070</v>
      </c>
      <c r="D1698" s="81" t="str">
        <f>+'2.- Base'!D1698</f>
        <v>Imágenes del paratiroides- gammagrafía de paratiroides con sestamibi-TEC99M</v>
      </c>
      <c r="E1698" s="335" t="s">
        <v>3270</v>
      </c>
      <c r="F1698" s="335">
        <f>+'2.- Base'!N1698</f>
        <v>127.35866874999999</v>
      </c>
      <c r="G1698" s="335" t="str">
        <f t="shared" si="111"/>
        <v>NC</v>
      </c>
      <c r="H1698" s="335">
        <f>VLOOKUP(C1698,'2.- Base'!J1698:N4093,5,0)</f>
        <v>127.35866874999999</v>
      </c>
      <c r="J1698" s="335" t="s">
        <v>3270</v>
      </c>
      <c r="K1698" s="335">
        <v>100.72233545787878</v>
      </c>
      <c r="L1698" s="441"/>
      <c r="M1698" s="335" t="str">
        <f t="shared" si="112"/>
        <v>NC</v>
      </c>
      <c r="N1698" s="451">
        <f t="shared" si="110"/>
        <v>228.08100420787878</v>
      </c>
    </row>
    <row r="1699" spans="1:14">
      <c r="A1699" s="444">
        <v>78072</v>
      </c>
      <c r="B1699" s="52">
        <f>+'2.- Base'!B1699</f>
        <v>1694</v>
      </c>
      <c r="C1699" s="334">
        <f>+'2.- Base'!C1699</f>
        <v>78072</v>
      </c>
      <c r="D1699" s="81" t="str">
        <f>+'2.- Base'!D1699</f>
        <v>Detección de Adenomas paratiroideos con sestamibi-TEC99M</v>
      </c>
      <c r="E1699" s="335" t="s">
        <v>3270</v>
      </c>
      <c r="F1699" s="335">
        <f>+'2.- Base'!N1699</f>
        <v>127.35866874999999</v>
      </c>
      <c r="G1699" s="335" t="str">
        <f t="shared" si="111"/>
        <v>NC</v>
      </c>
      <c r="H1699" s="335">
        <f>VLOOKUP(C1699,'2.- Base'!J1699:N4094,5,0)</f>
        <v>127.35866874999999</v>
      </c>
      <c r="J1699" s="335" t="s">
        <v>3270</v>
      </c>
      <c r="K1699" s="335">
        <v>100.72233545787878</v>
      </c>
      <c r="L1699" s="441"/>
      <c r="M1699" s="335" t="str">
        <f t="shared" si="112"/>
        <v>NC</v>
      </c>
      <c r="N1699" s="451">
        <f t="shared" si="110"/>
        <v>228.08100420787878</v>
      </c>
    </row>
    <row r="1700" spans="1:14" ht="25.5">
      <c r="A1700" s="444">
        <v>78075</v>
      </c>
      <c r="B1700" s="52">
        <f>+'2.- Base'!B1700</f>
        <v>1695</v>
      </c>
      <c r="C1700" s="334">
        <f>+'2.- Base'!C1700</f>
        <v>78075</v>
      </c>
      <c r="D1700" s="81" t="str">
        <f>+'2.- Base'!D1700</f>
        <v>Imágenes de adrenales, corteza y/o médula- gammagrafía de glándulas suprarrenales</v>
      </c>
      <c r="E1700" s="335" t="s">
        <v>3270</v>
      </c>
      <c r="F1700" s="335">
        <f>+'2.- Base'!N1700</f>
        <v>127.35866874999999</v>
      </c>
      <c r="G1700" s="335" t="str">
        <f t="shared" si="111"/>
        <v>NC</v>
      </c>
      <c r="H1700" s="335">
        <f>VLOOKUP(C1700,'2.- Base'!J1700:N4095,5,0)</f>
        <v>127.35866874999999</v>
      </c>
      <c r="J1700" s="335" t="s">
        <v>3270</v>
      </c>
      <c r="K1700" s="335">
        <v>100.72233545787878</v>
      </c>
      <c r="L1700" s="441"/>
      <c r="M1700" s="335" t="str">
        <f t="shared" si="112"/>
        <v>NC</v>
      </c>
      <c r="N1700" s="451">
        <f t="shared" si="110"/>
        <v>228.08100420787878</v>
      </c>
    </row>
    <row r="1701" spans="1:14">
      <c r="A1701" s="444">
        <v>78076</v>
      </c>
      <c r="B1701" s="52">
        <f>+'2.- Base'!B1701</f>
        <v>1696</v>
      </c>
      <c r="C1701" s="334">
        <f>+'2.- Base'!C1701</f>
        <v>78076</v>
      </c>
      <c r="D1701" s="81" t="str">
        <f>+'2.- Base'!D1701</f>
        <v>Detección de feocromocitoma con metil-iodo- guanetidina -123</v>
      </c>
      <c r="E1701" s="335" t="s">
        <v>3270</v>
      </c>
      <c r="F1701" s="335">
        <f>+'2.- Base'!N1701</f>
        <v>127.35866874999999</v>
      </c>
      <c r="G1701" s="335" t="str">
        <f t="shared" si="111"/>
        <v>NC</v>
      </c>
      <c r="H1701" s="335">
        <f>VLOOKUP(C1701,'2.- Base'!J1701:N4096,5,0)</f>
        <v>127.35866874999999</v>
      </c>
      <c r="J1701" s="335" t="s">
        <v>3270</v>
      </c>
      <c r="K1701" s="335">
        <v>100.72233545787878</v>
      </c>
      <c r="L1701" s="441"/>
      <c r="M1701" s="335" t="str">
        <f t="shared" si="112"/>
        <v>NC</v>
      </c>
      <c r="N1701" s="451">
        <f t="shared" si="110"/>
        <v>228.08100420787878</v>
      </c>
    </row>
    <row r="1702" spans="1:14">
      <c r="A1702" s="444">
        <v>78078</v>
      </c>
      <c r="B1702" s="52">
        <f>+'2.- Base'!B1702</f>
        <v>1697</v>
      </c>
      <c r="C1702" s="334">
        <f>+'2.- Base'!C1702</f>
        <v>78078</v>
      </c>
      <c r="D1702" s="81" t="str">
        <f>+'2.- Base'!D1702</f>
        <v>Gammagrafía de tiroides planar y tomográfica con TEC99M</v>
      </c>
      <c r="E1702" s="335" t="s">
        <v>3270</v>
      </c>
      <c r="F1702" s="335">
        <f>+'2.- Base'!N1702</f>
        <v>127.35866874999999</v>
      </c>
      <c r="G1702" s="335" t="str">
        <f t="shared" si="111"/>
        <v>NC</v>
      </c>
      <c r="H1702" s="335">
        <f>VLOOKUP(C1702,'2.- Base'!J1702:N4097,5,0)</f>
        <v>127.35866874999999</v>
      </c>
      <c r="J1702" s="335" t="s">
        <v>3270</v>
      </c>
      <c r="K1702" s="335">
        <v>90.175473339738602</v>
      </c>
      <c r="L1702" s="441"/>
      <c r="M1702" s="335" t="str">
        <f t="shared" si="112"/>
        <v>NC</v>
      </c>
      <c r="N1702" s="451">
        <f t="shared" si="110"/>
        <v>217.53414208973859</v>
      </c>
    </row>
    <row r="1703" spans="1:14">
      <c r="A1703" s="444">
        <v>78079</v>
      </c>
      <c r="B1703" s="52">
        <f>+'2.- Base'!B1703</f>
        <v>1698</v>
      </c>
      <c r="C1703" s="334">
        <f>+'2.- Base'!C1703</f>
        <v>78079</v>
      </c>
      <c r="D1703" s="81" t="str">
        <f>+'2.- Base'!D1703</f>
        <v>Gammagrafía de tiroides planar y tomográfica con I-131</v>
      </c>
      <c r="E1703" s="335" t="s">
        <v>3270</v>
      </c>
      <c r="F1703" s="335">
        <f>+'2.- Base'!N1703</f>
        <v>127.35866874999999</v>
      </c>
      <c r="G1703" s="335" t="str">
        <f t="shared" si="111"/>
        <v>NC</v>
      </c>
      <c r="H1703" s="335">
        <f>VLOOKUP(C1703,'2.- Base'!J1703:N4098,5,0)</f>
        <v>127.35866874999999</v>
      </c>
      <c r="J1703" s="335" t="s">
        <v>3270</v>
      </c>
      <c r="K1703" s="335">
        <v>90.175473339738602</v>
      </c>
      <c r="L1703" s="441"/>
      <c r="M1703" s="335" t="str">
        <f t="shared" si="112"/>
        <v>NC</v>
      </c>
      <c r="N1703" s="451">
        <f t="shared" si="110"/>
        <v>217.53414208973859</v>
      </c>
    </row>
    <row r="1704" spans="1:14">
      <c r="A1704" s="444">
        <v>78185</v>
      </c>
      <c r="B1704" s="52">
        <f>+'2.- Base'!B1704</f>
        <v>1699</v>
      </c>
      <c r="C1704" s="334">
        <f>+'2.- Base'!C1704</f>
        <v>78185</v>
      </c>
      <c r="D1704" s="81" t="str">
        <f>+'2.- Base'!D1704</f>
        <v>Imágenes del bazo solamente</v>
      </c>
      <c r="E1704" s="335" t="s">
        <v>3270</v>
      </c>
      <c r="F1704" s="335">
        <f>+'2.- Base'!N1704</f>
        <v>127.35866874999999</v>
      </c>
      <c r="G1704" s="335" t="str">
        <f t="shared" si="111"/>
        <v>NC</v>
      </c>
      <c r="H1704" s="335">
        <f>VLOOKUP(C1704,'2.- Base'!J1704:N4099,5,0)</f>
        <v>127.35866874999999</v>
      </c>
      <c r="J1704" s="335" t="s">
        <v>3270</v>
      </c>
      <c r="K1704" s="335">
        <v>79.628611221598447</v>
      </c>
      <c r="L1704" s="441"/>
      <c r="M1704" s="335" t="str">
        <f t="shared" si="112"/>
        <v>NC</v>
      </c>
      <c r="N1704" s="451">
        <f t="shared" si="110"/>
        <v>206.98727997159844</v>
      </c>
    </row>
    <row r="1705" spans="1:14">
      <c r="A1705" s="444">
        <v>78195</v>
      </c>
      <c r="B1705" s="52">
        <f>+'2.- Base'!B1705</f>
        <v>1700</v>
      </c>
      <c r="C1705" s="334">
        <f>+'2.- Base'!C1705</f>
        <v>78195</v>
      </c>
      <c r="D1705" s="81" t="str">
        <f>+'2.- Base'!D1705</f>
        <v>Imágenes de linfáticos y ganglios linfáticos</v>
      </c>
      <c r="E1705" s="335" t="s">
        <v>3270</v>
      </c>
      <c r="F1705" s="335">
        <f>+'2.- Base'!N1705</f>
        <v>127.35866874999999</v>
      </c>
      <c r="G1705" s="335" t="str">
        <f t="shared" si="111"/>
        <v>NC</v>
      </c>
      <c r="H1705" s="335">
        <f>VLOOKUP(C1705,'2.- Base'!J1705:N4100,5,0)</f>
        <v>127.35866874999999</v>
      </c>
      <c r="J1705" s="335" t="s">
        <v>3270</v>
      </c>
      <c r="K1705" s="335">
        <v>90.175473339738602</v>
      </c>
      <c r="L1705" s="441"/>
      <c r="M1705" s="335" t="str">
        <f t="shared" si="112"/>
        <v>NC</v>
      </c>
      <c r="N1705" s="451">
        <f t="shared" si="110"/>
        <v>217.53414208973859</v>
      </c>
    </row>
    <row r="1706" spans="1:14">
      <c r="A1706" s="444">
        <v>78196</v>
      </c>
      <c r="B1706" s="52">
        <f>+'2.- Base'!B1706</f>
        <v>1701</v>
      </c>
      <c r="C1706" s="334">
        <f>+'2.- Base'!C1706</f>
        <v>78196</v>
      </c>
      <c r="D1706" s="81" t="str">
        <f>+'2.- Base'!D1706</f>
        <v>Imágenes de médula ósea</v>
      </c>
      <c r="E1706" s="335" t="s">
        <v>3270</v>
      </c>
      <c r="F1706" s="335">
        <f>+'2.- Base'!N1706</f>
        <v>127.35866874999999</v>
      </c>
      <c r="G1706" s="335" t="str">
        <f t="shared" si="111"/>
        <v>NC</v>
      </c>
      <c r="H1706" s="335">
        <f>VLOOKUP(C1706,'2.- Base'!J1706:N4101,5,0)</f>
        <v>127.35866874999999</v>
      </c>
      <c r="J1706" s="335" t="s">
        <v>3270</v>
      </c>
      <c r="K1706" s="335">
        <v>69.081749103458264</v>
      </c>
      <c r="L1706" s="441"/>
      <c r="M1706" s="335" t="str">
        <f t="shared" si="112"/>
        <v>NC</v>
      </c>
      <c r="N1706" s="451">
        <f t="shared" si="110"/>
        <v>196.44041785345826</v>
      </c>
    </row>
    <row r="1707" spans="1:14" ht="25.5">
      <c r="A1707" s="444">
        <v>78198</v>
      </c>
      <c r="B1707" s="52">
        <f>+'2.- Base'!B1707</f>
        <v>1702</v>
      </c>
      <c r="C1707" s="334">
        <f>+'2.- Base'!C1707</f>
        <v>78198</v>
      </c>
      <c r="D1707" s="81" t="str">
        <f>+'2.- Base'!D1707</f>
        <v>Volumen plasmático, por técnica de determinación de volumen mediante dilución de radiofármaco (procedimiento separado); muestra única</v>
      </c>
      <c r="E1707" s="335" t="s">
        <v>3270</v>
      </c>
      <c r="F1707" s="335">
        <f>+'2.- Base'!N1707</f>
        <v>127.35866874999999</v>
      </c>
      <c r="G1707" s="335" t="str">
        <f t="shared" si="111"/>
        <v>NC</v>
      </c>
      <c r="H1707" s="335">
        <f>VLOOKUP(C1707,'2.- Base'!J1707:N4102,5,0)</f>
        <v>127.35866874999999</v>
      </c>
      <c r="J1707" s="335" t="s">
        <v>3270</v>
      </c>
      <c r="K1707" s="335">
        <v>69.081749103458264</v>
      </c>
      <c r="L1707" s="441"/>
      <c r="M1707" s="335" t="str">
        <f t="shared" si="112"/>
        <v>NC</v>
      </c>
      <c r="N1707" s="451">
        <f t="shared" si="110"/>
        <v>196.44041785345826</v>
      </c>
    </row>
    <row r="1708" spans="1:14" ht="38.25">
      <c r="A1708" s="444">
        <v>78199</v>
      </c>
      <c r="B1708" s="52">
        <f>+'2.- Base'!B1708</f>
        <v>1703</v>
      </c>
      <c r="C1708" s="334">
        <f>+'2.- Base'!C1708</f>
        <v>78199</v>
      </c>
      <c r="D1708" s="81" t="str">
        <f>+'2.- Base'!D1708</f>
        <v>Determinación del volumen de sangre entera, incluyendo la determinación separada del volumen plasmático y del volumen de eritrocitos (técnica de determinación de volumen por dilución de radiofármacos)</v>
      </c>
      <c r="E1708" s="335" t="s">
        <v>3270</v>
      </c>
      <c r="F1708" s="335">
        <f>+'2.- Base'!N1708</f>
        <v>127.35866874999999</v>
      </c>
      <c r="G1708" s="335" t="str">
        <f t="shared" si="111"/>
        <v>NC</v>
      </c>
      <c r="H1708" s="335">
        <f>VLOOKUP(C1708,'2.- Base'!J1708:N4103,5,0)</f>
        <v>127.35866874999999</v>
      </c>
      <c r="J1708" s="335" t="s">
        <v>3270</v>
      </c>
      <c r="K1708" s="335">
        <v>69.081749103458264</v>
      </c>
      <c r="L1708" s="441"/>
      <c r="M1708" s="335" t="str">
        <f t="shared" si="112"/>
        <v>NC</v>
      </c>
      <c r="N1708" s="451">
        <f t="shared" si="110"/>
        <v>196.44041785345826</v>
      </c>
    </row>
    <row r="1709" spans="1:14">
      <c r="A1709" s="444">
        <v>78201</v>
      </c>
      <c r="B1709" s="52">
        <f>+'2.- Base'!B1709</f>
        <v>1704</v>
      </c>
      <c r="C1709" s="334">
        <f>+'2.- Base'!C1709</f>
        <v>78201</v>
      </c>
      <c r="D1709" s="81" t="str">
        <f>+'2.- Base'!D1709</f>
        <v>Obtención de imágenes hepáticas estáticas</v>
      </c>
      <c r="E1709" s="335" t="s">
        <v>3270</v>
      </c>
      <c r="F1709" s="335">
        <f>+'2.- Base'!N1709</f>
        <v>127.35866874999999</v>
      </c>
      <c r="G1709" s="335" t="str">
        <f t="shared" si="111"/>
        <v>NC</v>
      </c>
      <c r="H1709" s="335">
        <f>VLOOKUP(C1709,'2.- Base'!J1709:N4104,5,0)</f>
        <v>127.35866874999999</v>
      </c>
      <c r="J1709" s="335" t="s">
        <v>3270</v>
      </c>
      <c r="K1709" s="335">
        <v>79.628611221598447</v>
      </c>
      <c r="L1709" s="441"/>
      <c r="M1709" s="335" t="str">
        <f t="shared" si="112"/>
        <v>NC</v>
      </c>
      <c r="N1709" s="451">
        <f t="shared" si="110"/>
        <v>206.98727997159844</v>
      </c>
    </row>
    <row r="1710" spans="1:14">
      <c r="A1710" s="444">
        <v>78205</v>
      </c>
      <c r="B1710" s="52">
        <f>+'2.- Base'!B1710</f>
        <v>1705</v>
      </c>
      <c r="C1710" s="334">
        <f>+'2.- Base'!C1710</f>
        <v>78205</v>
      </c>
      <c r="D1710" s="81" t="str">
        <f>+'2.- Base'!D1710</f>
        <v>Obtención de imágenes del hígado por SPECT</v>
      </c>
      <c r="E1710" s="335" t="s">
        <v>3270</v>
      </c>
      <c r="F1710" s="335">
        <f>+'2.- Base'!N1710</f>
        <v>127.35866874999999</v>
      </c>
      <c r="G1710" s="335" t="str">
        <f t="shared" si="111"/>
        <v>NC</v>
      </c>
      <c r="H1710" s="335">
        <f>VLOOKUP(C1710,'2.- Base'!J1710:N4105,5,0)</f>
        <v>127.35866874999999</v>
      </c>
      <c r="J1710" s="335" t="s">
        <v>3270</v>
      </c>
      <c r="K1710" s="335">
        <v>90.175473339738602</v>
      </c>
      <c r="L1710" s="441"/>
      <c r="M1710" s="335" t="str">
        <f t="shared" si="112"/>
        <v>NC</v>
      </c>
      <c r="N1710" s="451">
        <f t="shared" si="110"/>
        <v>217.53414208973859</v>
      </c>
    </row>
    <row r="1711" spans="1:14">
      <c r="A1711" s="444">
        <v>78215</v>
      </c>
      <c r="B1711" s="52">
        <f>+'2.- Base'!B1711</f>
        <v>1706</v>
      </c>
      <c r="C1711" s="334">
        <f>+'2.- Base'!C1711</f>
        <v>78215</v>
      </c>
      <c r="D1711" s="81" t="str">
        <f>+'2.- Base'!D1711</f>
        <v>Obtención de imágenes hepáticas y de bazo estáticas</v>
      </c>
      <c r="E1711" s="335" t="s">
        <v>3270</v>
      </c>
      <c r="F1711" s="335">
        <f>+'2.- Base'!N1711</f>
        <v>127.35866874999999</v>
      </c>
      <c r="G1711" s="335" t="str">
        <f t="shared" si="111"/>
        <v>NC</v>
      </c>
      <c r="H1711" s="335">
        <f>VLOOKUP(C1711,'2.- Base'!J1711:N4106,5,0)</f>
        <v>127.35866874999999</v>
      </c>
      <c r="J1711" s="335" t="s">
        <v>3270</v>
      </c>
      <c r="K1711" s="335">
        <v>100.72233545787878</v>
      </c>
      <c r="L1711" s="441"/>
      <c r="M1711" s="335" t="str">
        <f t="shared" si="112"/>
        <v>NC</v>
      </c>
      <c r="N1711" s="451">
        <f t="shared" si="110"/>
        <v>228.08100420787878</v>
      </c>
    </row>
    <row r="1712" spans="1:14">
      <c r="A1712" s="444">
        <v>78220</v>
      </c>
      <c r="B1712" s="52">
        <f>+'2.- Base'!B1712</f>
        <v>1707</v>
      </c>
      <c r="C1712" s="334">
        <f>+'2.- Base'!C1712</f>
        <v>78220</v>
      </c>
      <c r="D1712" s="81" t="str">
        <f>+'2.- Base'!D1712</f>
        <v>Estudio de función hepática con agentes hepatobiliares</v>
      </c>
      <c r="E1712" s="335" t="s">
        <v>3270</v>
      </c>
      <c r="F1712" s="335">
        <f>+'2.- Base'!N1712</f>
        <v>127.35866874999999</v>
      </c>
      <c r="G1712" s="335" t="str">
        <f t="shared" si="111"/>
        <v>NC</v>
      </c>
      <c r="H1712" s="335">
        <f>VLOOKUP(C1712,'2.- Base'!J1712:N4107,5,0)</f>
        <v>127.35866874999999</v>
      </c>
      <c r="J1712" s="335" t="s">
        <v>3270</v>
      </c>
      <c r="K1712" s="335">
        <v>90.175473339738602</v>
      </c>
      <c r="L1712" s="441"/>
      <c r="M1712" s="335" t="str">
        <f t="shared" si="112"/>
        <v>NC</v>
      </c>
      <c r="N1712" s="451">
        <f t="shared" si="110"/>
        <v>217.53414208973859</v>
      </c>
    </row>
    <row r="1713" spans="1:14" ht="25.5">
      <c r="A1713" s="444">
        <v>78223</v>
      </c>
      <c r="B1713" s="52">
        <f>+'2.- Base'!B1713</f>
        <v>1708</v>
      </c>
      <c r="C1713" s="334">
        <f>+'2.- Base'!C1713</f>
        <v>78223</v>
      </c>
      <c r="D1713" s="81" t="str">
        <f>+'2.- Base'!D1713</f>
        <v>Imágenes del sistema de conductos hepatobiliares incluyendo la vesícula biliar</v>
      </c>
      <c r="E1713" s="335" t="s">
        <v>3270</v>
      </c>
      <c r="F1713" s="335">
        <f>+'2.- Base'!N1713</f>
        <v>127.35866874999999</v>
      </c>
      <c r="G1713" s="335" t="str">
        <f t="shared" si="111"/>
        <v>NC</v>
      </c>
      <c r="H1713" s="335">
        <f>VLOOKUP(C1713,'2.- Base'!J1713:N4108,5,0)</f>
        <v>127.35866874999999</v>
      </c>
      <c r="J1713" s="335" t="s">
        <v>3270</v>
      </c>
      <c r="K1713" s="335">
        <v>132.36292181229931</v>
      </c>
      <c r="L1713" s="441"/>
      <c r="M1713" s="335" t="str">
        <f t="shared" si="112"/>
        <v>NC</v>
      </c>
      <c r="N1713" s="451">
        <f t="shared" si="110"/>
        <v>259.7215905622993</v>
      </c>
    </row>
    <row r="1714" spans="1:14">
      <c r="A1714" s="444">
        <v>78230</v>
      </c>
      <c r="B1714" s="52">
        <f>+'2.- Base'!B1714</f>
        <v>1709</v>
      </c>
      <c r="C1714" s="334">
        <f>+'2.- Base'!C1714</f>
        <v>78230</v>
      </c>
      <c r="D1714" s="81" t="str">
        <f>+'2.- Base'!D1714</f>
        <v>Imágenes de glándulas salivales</v>
      </c>
      <c r="E1714" s="335" t="s">
        <v>3270</v>
      </c>
      <c r="F1714" s="335">
        <f>+'2.- Base'!N1714</f>
        <v>127.35866874999999</v>
      </c>
      <c r="G1714" s="335" t="str">
        <f t="shared" si="111"/>
        <v>NC</v>
      </c>
      <c r="H1714" s="335">
        <f>VLOOKUP(C1714,'2.- Base'!J1714:N4109,5,0)</f>
        <v>127.35866874999999</v>
      </c>
      <c r="J1714" s="335" t="s">
        <v>3270</v>
      </c>
      <c r="K1714" s="335">
        <v>100.72233545787878</v>
      </c>
      <c r="L1714" s="441"/>
      <c r="M1714" s="335" t="str">
        <f t="shared" si="112"/>
        <v>NC</v>
      </c>
      <c r="N1714" s="451">
        <f t="shared" si="110"/>
        <v>228.08100420787878</v>
      </c>
    </row>
    <row r="1715" spans="1:14">
      <c r="A1715" s="444">
        <v>78258</v>
      </c>
      <c r="B1715" s="52">
        <f>+'2.- Base'!B1715</f>
        <v>1710</v>
      </c>
      <c r="C1715" s="334">
        <f>+'2.- Base'!C1715</f>
        <v>78258</v>
      </c>
      <c r="D1715" s="81" t="str">
        <f>+'2.- Base'!D1715</f>
        <v>Motilidad esofágica</v>
      </c>
      <c r="E1715" s="335" t="s">
        <v>3270</v>
      </c>
      <c r="F1715" s="335">
        <f>+'2.- Base'!N1715</f>
        <v>127.35866874999999</v>
      </c>
      <c r="G1715" s="335" t="str">
        <f t="shared" si="111"/>
        <v>NC</v>
      </c>
      <c r="H1715" s="335">
        <f>VLOOKUP(C1715,'2.- Base'!J1715:N4110,5,0)</f>
        <v>127.35866874999999</v>
      </c>
      <c r="J1715" s="335" t="s">
        <v>3270</v>
      </c>
      <c r="K1715" s="335">
        <v>132.36292181229931</v>
      </c>
      <c r="L1715" s="441"/>
      <c r="M1715" s="335" t="str">
        <f t="shared" si="112"/>
        <v>NC</v>
      </c>
      <c r="N1715" s="451">
        <f t="shared" si="110"/>
        <v>259.7215905622993</v>
      </c>
    </row>
    <row r="1716" spans="1:14">
      <c r="A1716" s="444">
        <v>78261</v>
      </c>
      <c r="B1716" s="52">
        <f>+'2.- Base'!B1716</f>
        <v>1711</v>
      </c>
      <c r="C1716" s="334">
        <f>+'2.- Base'!C1716</f>
        <v>78261</v>
      </c>
      <c r="D1716" s="81" t="str">
        <f>+'2.- Base'!D1716</f>
        <v>Obtención de imágenes de mucosa gástrica</v>
      </c>
      <c r="E1716" s="335" t="s">
        <v>3270</v>
      </c>
      <c r="F1716" s="335">
        <f>+'2.- Base'!N1716</f>
        <v>127.35866874999999</v>
      </c>
      <c r="G1716" s="335" t="str">
        <f t="shared" si="111"/>
        <v>NC</v>
      </c>
      <c r="H1716" s="335">
        <f>VLOOKUP(C1716,'2.- Base'!J1716:N4111,5,0)</f>
        <v>127.35866874999999</v>
      </c>
      <c r="J1716" s="335" t="s">
        <v>3270</v>
      </c>
      <c r="K1716" s="335">
        <v>100.72233545787878</v>
      </c>
      <c r="L1716" s="441"/>
      <c r="M1716" s="335" t="str">
        <f t="shared" si="112"/>
        <v>NC</v>
      </c>
      <c r="N1716" s="451">
        <f t="shared" si="110"/>
        <v>228.08100420787878</v>
      </c>
    </row>
    <row r="1717" spans="1:14">
      <c r="A1717" s="444">
        <v>78262</v>
      </c>
      <c r="B1717" s="52">
        <f>+'2.- Base'!B1717</f>
        <v>1712</v>
      </c>
      <c r="C1717" s="334">
        <f>+'2.- Base'!C1717</f>
        <v>78262</v>
      </c>
      <c r="D1717" s="81" t="str">
        <f>+'2.- Base'!D1717</f>
        <v>Estudio de reflujo gastroesofágico</v>
      </c>
      <c r="E1717" s="335" t="s">
        <v>3270</v>
      </c>
      <c r="F1717" s="335">
        <f>+'2.- Base'!N1717</f>
        <v>127.35866874999999</v>
      </c>
      <c r="G1717" s="335" t="str">
        <f t="shared" si="111"/>
        <v>NC</v>
      </c>
      <c r="H1717" s="335">
        <f>VLOOKUP(C1717,'2.- Base'!J1717:N4112,5,0)</f>
        <v>127.35866874999999</v>
      </c>
      <c r="J1717" s="335" t="s">
        <v>3270</v>
      </c>
      <c r="K1717" s="335">
        <v>121.81605969415912</v>
      </c>
      <c r="L1717" s="441"/>
      <c r="M1717" s="335" t="str">
        <f t="shared" si="112"/>
        <v>NC</v>
      </c>
      <c r="N1717" s="451">
        <f t="shared" si="110"/>
        <v>249.17472844415911</v>
      </c>
    </row>
    <row r="1718" spans="1:14">
      <c r="A1718" s="444">
        <v>78264</v>
      </c>
      <c r="B1718" s="52">
        <f>+'2.- Base'!B1718</f>
        <v>1713</v>
      </c>
      <c r="C1718" s="334">
        <f>+'2.- Base'!C1718</f>
        <v>78264</v>
      </c>
      <c r="D1718" s="81" t="str">
        <f>+'2.- Base'!D1718</f>
        <v>Estudio de vaciamiento gástrico</v>
      </c>
      <c r="E1718" s="335" t="s">
        <v>3270</v>
      </c>
      <c r="F1718" s="335">
        <f>+'2.- Base'!N1718</f>
        <v>127.35866874999999</v>
      </c>
      <c r="G1718" s="335" t="str">
        <f t="shared" si="111"/>
        <v>NC</v>
      </c>
      <c r="H1718" s="335">
        <f>VLOOKUP(C1718,'2.- Base'!J1718:N4113,5,0)</f>
        <v>127.35866874999999</v>
      </c>
      <c r="J1718" s="335" t="s">
        <v>3270</v>
      </c>
      <c r="K1718" s="335">
        <v>132.36292181229931</v>
      </c>
      <c r="L1718" s="441"/>
      <c r="M1718" s="335" t="str">
        <f t="shared" si="112"/>
        <v>NC</v>
      </c>
      <c r="N1718" s="451">
        <f t="shared" si="110"/>
        <v>259.7215905622993</v>
      </c>
    </row>
    <row r="1719" spans="1:14">
      <c r="A1719" s="444">
        <v>78278</v>
      </c>
      <c r="B1719" s="52">
        <f>+'2.- Base'!B1719</f>
        <v>1714</v>
      </c>
      <c r="C1719" s="334">
        <f>+'2.- Base'!C1719</f>
        <v>78278</v>
      </c>
      <c r="D1719" s="81" t="str">
        <f>+'2.- Base'!D1719</f>
        <v>Obtención de imágenes de pérdida gastrointestinal aguda de sangre</v>
      </c>
      <c r="E1719" s="335" t="s">
        <v>3270</v>
      </c>
      <c r="F1719" s="335">
        <f>+'2.- Base'!N1719</f>
        <v>127.35866874999999</v>
      </c>
      <c r="G1719" s="335" t="str">
        <f t="shared" si="111"/>
        <v>NC</v>
      </c>
      <c r="H1719" s="335">
        <f>VLOOKUP(C1719,'2.- Base'!J1719:N4114,5,0)</f>
        <v>127.35866874999999</v>
      </c>
      <c r="J1719" s="335" t="s">
        <v>3270</v>
      </c>
      <c r="K1719" s="335">
        <v>132.36292181229931</v>
      </c>
      <c r="L1719" s="441"/>
      <c r="M1719" s="335" t="str">
        <f t="shared" si="112"/>
        <v>NC</v>
      </c>
      <c r="N1719" s="451">
        <f t="shared" si="110"/>
        <v>259.7215905622993</v>
      </c>
    </row>
    <row r="1720" spans="1:14">
      <c r="A1720" s="444">
        <v>78279</v>
      </c>
      <c r="B1720" s="52">
        <f>+'2.- Base'!B1720</f>
        <v>1715</v>
      </c>
      <c r="C1720" s="334">
        <f>+'2.- Base'!C1720</f>
        <v>78279</v>
      </c>
      <c r="D1720" s="81" t="str">
        <f>+'2.- Base'!D1720</f>
        <v>Detección del divertículo de Meckel</v>
      </c>
      <c r="E1720" s="335" t="s">
        <v>3270</v>
      </c>
      <c r="F1720" s="335">
        <f>+'2.- Base'!N1720</f>
        <v>127.35866874999999</v>
      </c>
      <c r="G1720" s="335" t="str">
        <f t="shared" si="111"/>
        <v>NC</v>
      </c>
      <c r="H1720" s="335">
        <f>VLOOKUP(C1720,'2.- Base'!J1720:N4115,5,0)</f>
        <v>127.35866874999999</v>
      </c>
      <c r="J1720" s="335" t="s">
        <v>3270</v>
      </c>
      <c r="K1720" s="335">
        <v>153.45664604857967</v>
      </c>
      <c r="L1720" s="441"/>
      <c r="M1720" s="335" t="str">
        <f t="shared" si="112"/>
        <v>NC</v>
      </c>
      <c r="N1720" s="451">
        <f t="shared" si="110"/>
        <v>280.81531479857966</v>
      </c>
    </row>
    <row r="1721" spans="1:14" ht="25.5">
      <c r="A1721" s="444">
        <v>78281</v>
      </c>
      <c r="B1721" s="52">
        <f>+'2.- Base'!B1721</f>
        <v>1716</v>
      </c>
      <c r="C1721" s="334">
        <f>+'2.- Base'!C1721</f>
        <v>78281</v>
      </c>
      <c r="D1721" s="81" t="str">
        <f>+'2.- Base'!D1721</f>
        <v>Imágenes de intestino (p. ej., mucosa gástrica ectópica, ubicación Meckel, vólvulo)</v>
      </c>
      <c r="E1721" s="335" t="s">
        <v>3270</v>
      </c>
      <c r="F1721" s="335">
        <f>+'2.- Base'!N1721</f>
        <v>127.35866874999999</v>
      </c>
      <c r="G1721" s="335" t="str">
        <f t="shared" si="111"/>
        <v>NC</v>
      </c>
      <c r="H1721" s="335">
        <f>VLOOKUP(C1721,'2.- Base'!J1721:N4116,5,0)</f>
        <v>127.35866874999999</v>
      </c>
      <c r="J1721" s="335" t="s">
        <v>3270</v>
      </c>
      <c r="K1721" s="335">
        <v>153.45664604857967</v>
      </c>
      <c r="L1721" s="441"/>
      <c r="M1721" s="335" t="str">
        <f t="shared" si="112"/>
        <v>NC</v>
      </c>
      <c r="N1721" s="451">
        <f t="shared" si="110"/>
        <v>280.81531479857966</v>
      </c>
    </row>
    <row r="1722" spans="1:14">
      <c r="A1722" s="444">
        <v>78300</v>
      </c>
      <c r="B1722" s="52">
        <f>+'2.- Base'!B1722</f>
        <v>1717</v>
      </c>
      <c r="C1722" s="334">
        <f>+'2.- Base'!C1722</f>
        <v>78300</v>
      </c>
      <c r="D1722" s="81" t="str">
        <f>+'2.- Base'!D1722</f>
        <v>Obtención de imágenes de huesos y/o articulaciones limitadas a una zona</v>
      </c>
      <c r="E1722" s="335" t="s">
        <v>3270</v>
      </c>
      <c r="F1722" s="335">
        <f>+'2.- Base'!N1722</f>
        <v>127.35866874999999</v>
      </c>
      <c r="G1722" s="335" t="str">
        <f t="shared" si="111"/>
        <v>NC</v>
      </c>
      <c r="H1722" s="335">
        <f>VLOOKUP(C1722,'2.- Base'!J1722:N4117,5,0)</f>
        <v>127.35866874999999</v>
      </c>
      <c r="J1722" s="335" t="s">
        <v>3270</v>
      </c>
      <c r="K1722" s="335">
        <v>100.72233545787878</v>
      </c>
      <c r="L1722" s="441"/>
      <c r="M1722" s="335" t="str">
        <f t="shared" si="112"/>
        <v>NC</v>
      </c>
      <c r="N1722" s="451">
        <f t="shared" si="110"/>
        <v>228.08100420787878</v>
      </c>
    </row>
    <row r="1723" spans="1:14">
      <c r="A1723" s="444">
        <v>78305</v>
      </c>
      <c r="B1723" s="52">
        <f>+'2.- Base'!B1723</f>
        <v>1718</v>
      </c>
      <c r="C1723" s="334">
        <f>+'2.- Base'!C1723</f>
        <v>78305</v>
      </c>
      <c r="D1723" s="81" t="str">
        <f>+'2.- Base'!D1723</f>
        <v>Gammagrafía ósea y/o articular, múltiples áreas</v>
      </c>
      <c r="E1723" s="335" t="s">
        <v>3270</v>
      </c>
      <c r="F1723" s="335">
        <f>+'2.- Base'!N1723</f>
        <v>127.35866874999999</v>
      </c>
      <c r="G1723" s="335" t="str">
        <f t="shared" si="111"/>
        <v>NC</v>
      </c>
      <c r="H1723" s="335">
        <f>VLOOKUP(C1723,'2.- Base'!J1723:N4118,5,0)</f>
        <v>127.35866874999999</v>
      </c>
      <c r="J1723" s="335" t="s">
        <v>3270</v>
      </c>
      <c r="K1723" s="335">
        <v>100.72233545787878</v>
      </c>
      <c r="L1723" s="441"/>
      <c r="M1723" s="335" t="str">
        <f t="shared" si="112"/>
        <v>NC</v>
      </c>
      <c r="N1723" s="451">
        <f t="shared" si="110"/>
        <v>228.08100420787878</v>
      </c>
    </row>
    <row r="1724" spans="1:14">
      <c r="A1724" s="444">
        <v>78321</v>
      </c>
      <c r="B1724" s="52">
        <f>+'2.- Base'!B1724</f>
        <v>1719</v>
      </c>
      <c r="C1724" s="334">
        <f>+'2.- Base'!C1724</f>
        <v>78321</v>
      </c>
      <c r="D1724" s="81" t="str">
        <f>+'2.- Base'!D1724</f>
        <v>Gammagrafía con nanocoloides-TEC99M</v>
      </c>
      <c r="E1724" s="335" t="s">
        <v>3270</v>
      </c>
      <c r="F1724" s="335">
        <f>+'2.- Base'!N1724</f>
        <v>127.35866874999999</v>
      </c>
      <c r="G1724" s="335" t="str">
        <f t="shared" si="111"/>
        <v>NC</v>
      </c>
      <c r="H1724" s="335">
        <f>VLOOKUP(C1724,'2.- Base'!J1724:N4119,5,0)</f>
        <v>127.35866874999999</v>
      </c>
      <c r="J1724" s="335" t="s">
        <v>3270</v>
      </c>
      <c r="K1724" s="335">
        <v>100.72233545787878</v>
      </c>
      <c r="L1724" s="441"/>
      <c r="M1724" s="335" t="str">
        <f t="shared" si="112"/>
        <v>NC</v>
      </c>
      <c r="N1724" s="451">
        <f t="shared" si="110"/>
        <v>228.08100420787878</v>
      </c>
    </row>
    <row r="1725" spans="1:14">
      <c r="A1725" s="444">
        <v>78322</v>
      </c>
      <c r="B1725" s="52">
        <f>+'2.- Base'!B1725</f>
        <v>1720</v>
      </c>
      <c r="C1725" s="334">
        <f>+'2.- Base'!C1725</f>
        <v>78322</v>
      </c>
      <c r="D1725" s="81" t="str">
        <f>+'2.- Base'!D1725</f>
        <v>Gammagrafía con HIG (inmunoglobulinas-TEC99M)</v>
      </c>
      <c r="E1725" s="335" t="s">
        <v>3270</v>
      </c>
      <c r="F1725" s="335">
        <f>+'2.- Base'!N1725</f>
        <v>127.35866874999999</v>
      </c>
      <c r="G1725" s="335" t="str">
        <f t="shared" si="111"/>
        <v>NC</v>
      </c>
      <c r="H1725" s="335">
        <f>VLOOKUP(C1725,'2.- Base'!J1725:N4120,5,0)</f>
        <v>127.35866874999999</v>
      </c>
      <c r="J1725" s="335" t="s">
        <v>3270</v>
      </c>
      <c r="K1725" s="335">
        <v>100.72233545787878</v>
      </c>
      <c r="L1725" s="441"/>
      <c r="M1725" s="335" t="str">
        <f t="shared" si="112"/>
        <v>NC</v>
      </c>
      <c r="N1725" s="451">
        <f t="shared" si="110"/>
        <v>228.08100420787878</v>
      </c>
    </row>
    <row r="1726" spans="1:14" ht="25.5">
      <c r="A1726" s="444">
        <v>78350</v>
      </c>
      <c r="B1726" s="52">
        <f>+'2.- Base'!B1726</f>
        <v>1721</v>
      </c>
      <c r="C1726" s="334">
        <f>+'2.- Base'!C1726</f>
        <v>78350</v>
      </c>
      <c r="D1726" s="81" t="str">
        <f>+'2.- Base'!D1726</f>
        <v>Estudio de densidad ósea de una o más zonas por absorciometría única de fotones</v>
      </c>
      <c r="E1726" s="335" t="s">
        <v>3270</v>
      </c>
      <c r="F1726" s="335">
        <f>+'2.- Base'!N1726</f>
        <v>127.35866874999999</v>
      </c>
      <c r="G1726" s="335" t="str">
        <f t="shared" si="111"/>
        <v>NC</v>
      </c>
      <c r="H1726" s="335">
        <f>VLOOKUP(C1726,'2.- Base'!J1726:N4121,5,0)</f>
        <v>127.35866874999999</v>
      </c>
      <c r="J1726" s="335" t="s">
        <v>3270</v>
      </c>
      <c r="K1726" s="335">
        <v>100.72233545787878</v>
      </c>
      <c r="L1726" s="441"/>
      <c r="M1726" s="335" t="str">
        <f t="shared" si="112"/>
        <v>NC</v>
      </c>
      <c r="N1726" s="451">
        <f t="shared" si="110"/>
        <v>228.08100420787878</v>
      </c>
    </row>
    <row r="1727" spans="1:14">
      <c r="A1727" s="444">
        <v>78360</v>
      </c>
      <c r="B1727" s="52">
        <f>+'2.- Base'!B1727</f>
        <v>1722</v>
      </c>
      <c r="C1727" s="334">
        <f>+'2.- Base'!C1727</f>
        <v>78360</v>
      </c>
      <c r="D1727" s="81" t="str">
        <f>+'2.- Base'!D1727</f>
        <v>Gammagrafía de médula ósea</v>
      </c>
      <c r="E1727" s="335" t="s">
        <v>3270</v>
      </c>
      <c r="F1727" s="335">
        <f>+'2.- Base'!N1727</f>
        <v>127.35866874999999</v>
      </c>
      <c r="G1727" s="335" t="str">
        <f t="shared" si="111"/>
        <v>NC</v>
      </c>
      <c r="H1727" s="335">
        <f>VLOOKUP(C1727,'2.- Base'!J1727:N4122,5,0)</f>
        <v>127.35866874999999</v>
      </c>
      <c r="J1727" s="335" t="s">
        <v>3270</v>
      </c>
      <c r="K1727" s="335">
        <v>69.081749103458264</v>
      </c>
      <c r="L1727" s="441"/>
      <c r="M1727" s="335" t="str">
        <f t="shared" si="112"/>
        <v>NC</v>
      </c>
      <c r="N1727" s="451">
        <f t="shared" si="110"/>
        <v>196.44041785345826</v>
      </c>
    </row>
    <row r="1728" spans="1:14">
      <c r="A1728" s="444">
        <v>78362</v>
      </c>
      <c r="B1728" s="52">
        <f>+'2.- Base'!B1728</f>
        <v>1723</v>
      </c>
      <c r="C1728" s="334">
        <f>+'2.- Base'!C1728</f>
        <v>78362</v>
      </c>
      <c r="D1728" s="81" t="str">
        <f>+'2.- Base'!D1728</f>
        <v>Gammagrafía ósea planar y tomográfica</v>
      </c>
      <c r="E1728" s="335" t="s">
        <v>3270</v>
      </c>
      <c r="F1728" s="335">
        <f>+'2.- Base'!N1728</f>
        <v>127.35866874999999</v>
      </c>
      <c r="G1728" s="335" t="str">
        <f t="shared" si="111"/>
        <v>NC</v>
      </c>
      <c r="H1728" s="335">
        <f>VLOOKUP(C1728,'2.- Base'!J1728:N4123,5,0)</f>
        <v>127.35866874999999</v>
      </c>
      <c r="J1728" s="335" t="s">
        <v>3270</v>
      </c>
      <c r="K1728" s="335">
        <v>100.72233545787878</v>
      </c>
      <c r="L1728" s="441"/>
      <c r="M1728" s="335" t="str">
        <f t="shared" si="112"/>
        <v>NC</v>
      </c>
      <c r="N1728" s="451">
        <f t="shared" si="110"/>
        <v>228.08100420787878</v>
      </c>
    </row>
    <row r="1729" spans="1:14">
      <c r="A1729" s="444">
        <v>78363</v>
      </c>
      <c r="B1729" s="52">
        <f>+'2.- Base'!B1729</f>
        <v>1724</v>
      </c>
      <c r="C1729" s="334">
        <f>+'2.- Base'!C1729</f>
        <v>78363</v>
      </c>
      <c r="D1729" s="81" t="str">
        <f>+'2.- Base'!D1729</f>
        <v>Gammagrafía ósea trifásica</v>
      </c>
      <c r="E1729" s="335" t="s">
        <v>3270</v>
      </c>
      <c r="F1729" s="335">
        <f>+'2.- Base'!N1729</f>
        <v>127.35866874999999</v>
      </c>
      <c r="G1729" s="335" t="str">
        <f t="shared" si="111"/>
        <v>NC</v>
      </c>
      <c r="H1729" s="335">
        <f>VLOOKUP(C1729,'2.- Base'!J1729:N4124,5,0)</f>
        <v>127.35866874999999</v>
      </c>
      <c r="J1729" s="335" t="s">
        <v>3270</v>
      </c>
      <c r="K1729" s="335">
        <v>121.81605969415912</v>
      </c>
      <c r="L1729" s="441"/>
      <c r="M1729" s="335" t="str">
        <f t="shared" si="112"/>
        <v>NC</v>
      </c>
      <c r="N1729" s="451">
        <f t="shared" si="110"/>
        <v>249.17472844415911</v>
      </c>
    </row>
    <row r="1730" spans="1:14">
      <c r="A1730" s="444">
        <v>78364</v>
      </c>
      <c r="B1730" s="52">
        <f>+'2.- Base'!B1730</f>
        <v>1725</v>
      </c>
      <c r="C1730" s="334">
        <f>+'2.- Base'!C1730</f>
        <v>78364</v>
      </c>
      <c r="D1730" s="81" t="str">
        <f>+'2.- Base'!D1730</f>
        <v>Gammagrafía ósea Segmentaria-segmento</v>
      </c>
      <c r="E1730" s="335" t="s">
        <v>3270</v>
      </c>
      <c r="F1730" s="335">
        <f>+'2.- Base'!N1730</f>
        <v>127.35866874999999</v>
      </c>
      <c r="G1730" s="335" t="str">
        <f t="shared" si="111"/>
        <v>NC</v>
      </c>
      <c r="H1730" s="335">
        <f>VLOOKUP(C1730,'2.- Base'!J1730:N4125,5,0)</f>
        <v>127.35866874999999</v>
      </c>
      <c r="J1730" s="335" t="s">
        <v>3270</v>
      </c>
      <c r="K1730" s="335">
        <v>90.175473339738602</v>
      </c>
      <c r="L1730" s="441"/>
      <c r="M1730" s="335" t="str">
        <f t="shared" si="112"/>
        <v>NC</v>
      </c>
      <c r="N1730" s="451">
        <f t="shared" si="110"/>
        <v>217.53414208973859</v>
      </c>
    </row>
    <row r="1731" spans="1:14">
      <c r="A1731" s="444">
        <v>78365</v>
      </c>
      <c r="B1731" s="52">
        <f>+'2.- Base'!B1731</f>
        <v>1726</v>
      </c>
      <c r="C1731" s="334">
        <f>+'2.- Base'!C1731</f>
        <v>78365</v>
      </c>
      <c r="D1731" s="81" t="str">
        <f>+'2.- Base'!D1731</f>
        <v>Gammagrafía ósteomuscular</v>
      </c>
      <c r="E1731" s="335" t="s">
        <v>3270</v>
      </c>
      <c r="F1731" s="335">
        <f>+'2.- Base'!N1731</f>
        <v>127.35866874999999</v>
      </c>
      <c r="G1731" s="335" t="str">
        <f t="shared" si="111"/>
        <v>NC</v>
      </c>
      <c r="H1731" s="335">
        <f>VLOOKUP(C1731,'2.- Base'!J1731:N4126,5,0)</f>
        <v>127.35866874999999</v>
      </c>
      <c r="J1731" s="335" t="s">
        <v>3270</v>
      </c>
      <c r="K1731" s="335">
        <v>121.81605969415912</v>
      </c>
      <c r="L1731" s="441"/>
      <c r="M1731" s="335" t="str">
        <f t="shared" si="112"/>
        <v>NC</v>
      </c>
      <c r="N1731" s="451">
        <f t="shared" si="110"/>
        <v>249.17472844415911</v>
      </c>
    </row>
    <row r="1732" spans="1:14">
      <c r="A1732" s="444">
        <v>78366</v>
      </c>
      <c r="B1732" s="52">
        <f>+'2.- Base'!B1732</f>
        <v>1727</v>
      </c>
      <c r="C1732" s="334">
        <f>+'2.- Base'!C1732</f>
        <v>78366</v>
      </c>
      <c r="D1732" s="81" t="str">
        <f>+'2.- Base'!D1732</f>
        <v>Gammagrafía ósteoarticular-otros</v>
      </c>
      <c r="E1732" s="335" t="s">
        <v>3270</v>
      </c>
      <c r="F1732" s="335">
        <f>+'2.- Base'!N1732</f>
        <v>127.35866874999999</v>
      </c>
      <c r="G1732" s="335" t="str">
        <f t="shared" si="111"/>
        <v>NC</v>
      </c>
      <c r="H1732" s="335">
        <f>VLOOKUP(C1732,'2.- Base'!J1732:N4127,5,0)</f>
        <v>127.35866874999999</v>
      </c>
      <c r="J1732" s="335" t="s">
        <v>3270</v>
      </c>
      <c r="K1732" s="335">
        <v>121.81605969415912</v>
      </c>
      <c r="L1732" s="441"/>
      <c r="M1732" s="335" t="str">
        <f t="shared" si="112"/>
        <v>NC</v>
      </c>
      <c r="N1732" s="451">
        <f t="shared" si="110"/>
        <v>249.17472844415911</v>
      </c>
    </row>
    <row r="1733" spans="1:14">
      <c r="A1733" s="444">
        <v>78367</v>
      </c>
      <c r="B1733" s="52">
        <f>+'2.- Base'!B1733</f>
        <v>1728</v>
      </c>
      <c r="C1733" s="334">
        <f>+'2.- Base'!C1733</f>
        <v>78367</v>
      </c>
      <c r="D1733" s="81" t="str">
        <f>+'2.- Base'!D1733</f>
        <v>Gammagrafía ósteoarticular-coxofemorales</v>
      </c>
      <c r="E1733" s="335" t="s">
        <v>3270</v>
      </c>
      <c r="F1733" s="335">
        <f>+'2.- Base'!N1733</f>
        <v>127.35866874999999</v>
      </c>
      <c r="G1733" s="335" t="str">
        <f t="shared" si="111"/>
        <v>NC</v>
      </c>
      <c r="H1733" s="335">
        <f>VLOOKUP(C1733,'2.- Base'!J1733:N4128,5,0)</f>
        <v>127.35866874999999</v>
      </c>
      <c r="J1733" s="335" t="s">
        <v>3270</v>
      </c>
      <c r="K1733" s="335">
        <v>121.81605969415912</v>
      </c>
      <c r="L1733" s="441"/>
      <c r="M1733" s="335" t="str">
        <f t="shared" si="112"/>
        <v>NC</v>
      </c>
      <c r="N1733" s="451">
        <f t="shared" si="110"/>
        <v>249.17472844415911</v>
      </c>
    </row>
    <row r="1734" spans="1:14">
      <c r="A1734" s="444">
        <v>78368</v>
      </c>
      <c r="B1734" s="52">
        <f>+'2.- Base'!B1734</f>
        <v>1729</v>
      </c>
      <c r="C1734" s="334">
        <f>+'2.- Base'!C1734</f>
        <v>78368</v>
      </c>
      <c r="D1734" s="81" t="str">
        <f>+'2.- Base'!D1734</f>
        <v>Gammagrafía ósteoarticular-sacroiliacas</v>
      </c>
      <c r="E1734" s="335" t="s">
        <v>3270</v>
      </c>
      <c r="F1734" s="335">
        <f>+'2.- Base'!N1734</f>
        <v>127.35866874999999</v>
      </c>
      <c r="G1734" s="335" t="str">
        <f t="shared" si="111"/>
        <v>NC</v>
      </c>
      <c r="H1734" s="335">
        <f>VLOOKUP(C1734,'2.- Base'!J1734:N4129,5,0)</f>
        <v>127.35866874999999</v>
      </c>
      <c r="J1734" s="335" t="s">
        <v>3270</v>
      </c>
      <c r="K1734" s="335">
        <v>121.81605969415912</v>
      </c>
      <c r="L1734" s="441"/>
      <c r="M1734" s="335" t="str">
        <f t="shared" si="112"/>
        <v>NC</v>
      </c>
      <c r="N1734" s="451">
        <f t="shared" si="110"/>
        <v>249.17472844415911</v>
      </c>
    </row>
    <row r="1735" spans="1:14">
      <c r="A1735" s="444">
        <v>78369</v>
      </c>
      <c r="B1735" s="52">
        <f>+'2.- Base'!B1735</f>
        <v>1730</v>
      </c>
      <c r="C1735" s="334">
        <f>+'2.- Base'!C1735</f>
        <v>78369</v>
      </c>
      <c r="D1735" s="81" t="str">
        <f>+'2.- Base'!D1735</f>
        <v>Gammagrafía ósteoarticular-hombros</v>
      </c>
      <c r="E1735" s="335" t="s">
        <v>3270</v>
      </c>
      <c r="F1735" s="335">
        <f>+'2.- Base'!N1735</f>
        <v>127.35866874999999</v>
      </c>
      <c r="G1735" s="335" t="str">
        <f t="shared" si="111"/>
        <v>NC</v>
      </c>
      <c r="H1735" s="335">
        <f>VLOOKUP(C1735,'2.- Base'!J1735:N4130,5,0)</f>
        <v>127.35866874999999</v>
      </c>
      <c r="J1735" s="335" t="s">
        <v>3270</v>
      </c>
      <c r="K1735" s="335">
        <v>121.81605969415912</v>
      </c>
      <c r="L1735" s="441"/>
      <c r="M1735" s="335" t="str">
        <f t="shared" si="112"/>
        <v>NC</v>
      </c>
      <c r="N1735" s="451">
        <f t="shared" ref="N1735:N1798" si="113">H1735+K1735</f>
        <v>249.17472844415911</v>
      </c>
    </row>
    <row r="1736" spans="1:14">
      <c r="A1736" s="444">
        <v>78455</v>
      </c>
      <c r="B1736" s="52">
        <f>+'2.- Base'!B1736</f>
        <v>1731</v>
      </c>
      <c r="C1736" s="334">
        <f>+'2.- Base'!C1736</f>
        <v>78455</v>
      </c>
      <c r="D1736" s="81" t="str">
        <f>+'2.- Base'!D1736</f>
        <v>Estudio de trombosis venosa-flebografía isotópica regional</v>
      </c>
      <c r="E1736" s="335" t="s">
        <v>3270</v>
      </c>
      <c r="F1736" s="335">
        <f>+'2.- Base'!N1736</f>
        <v>127.35866874999999</v>
      </c>
      <c r="G1736" s="335" t="str">
        <f t="shared" si="111"/>
        <v>NC</v>
      </c>
      <c r="H1736" s="335">
        <f>VLOOKUP(C1736,'2.- Base'!J1736:N4131,5,0)</f>
        <v>127.35866874999999</v>
      </c>
      <c r="J1736" s="335" t="s">
        <v>3270</v>
      </c>
      <c r="K1736" s="335">
        <v>100.72233545787878</v>
      </c>
      <c r="L1736" s="441"/>
      <c r="M1736" s="335" t="str">
        <f t="shared" si="112"/>
        <v>NC</v>
      </c>
      <c r="N1736" s="451">
        <f t="shared" si="113"/>
        <v>228.08100420787878</v>
      </c>
    </row>
    <row r="1737" spans="1:14">
      <c r="A1737" s="444">
        <v>78456</v>
      </c>
      <c r="B1737" s="52">
        <f>+'2.- Base'!B1737</f>
        <v>1732</v>
      </c>
      <c r="C1737" s="334">
        <f>+'2.- Base'!C1737</f>
        <v>78456</v>
      </c>
      <c r="D1737" s="81" t="str">
        <f>+'2.- Base'!D1737</f>
        <v>Trombovenografía profunda</v>
      </c>
      <c r="E1737" s="335" t="s">
        <v>3270</v>
      </c>
      <c r="F1737" s="335">
        <f>+'2.- Base'!N1737</f>
        <v>127.35866874999999</v>
      </c>
      <c r="G1737" s="335" t="str">
        <f t="shared" si="111"/>
        <v>NC</v>
      </c>
      <c r="H1737" s="335">
        <f>VLOOKUP(C1737,'2.- Base'!J1737:N4132,5,0)</f>
        <v>127.35866874999999</v>
      </c>
      <c r="J1737" s="335" t="s">
        <v>3270</v>
      </c>
      <c r="K1737" s="335">
        <v>100.72233545787878</v>
      </c>
      <c r="L1737" s="441"/>
      <c r="M1737" s="335" t="str">
        <f t="shared" si="112"/>
        <v>NC</v>
      </c>
      <c r="N1737" s="451">
        <f t="shared" si="113"/>
        <v>228.08100420787878</v>
      </c>
    </row>
    <row r="1738" spans="1:14" ht="25.5">
      <c r="A1738" s="444">
        <v>78458</v>
      </c>
      <c r="B1738" s="52">
        <f>+'2.- Base'!B1738</f>
        <v>1733</v>
      </c>
      <c r="C1738" s="334">
        <f>+'2.- Base'!C1738</f>
        <v>78458</v>
      </c>
      <c r="D1738" s="81" t="str">
        <f>+'2.- Base'!D1738</f>
        <v>Obtención de imágenes de trombosis venosa mediante venograma bilateral - flebografía isotópica de miembros inferiores</v>
      </c>
      <c r="E1738" s="335" t="s">
        <v>3270</v>
      </c>
      <c r="F1738" s="335">
        <f>+'2.- Base'!N1738</f>
        <v>127.35866874999999</v>
      </c>
      <c r="G1738" s="335" t="str">
        <f t="shared" si="111"/>
        <v>NC</v>
      </c>
      <c r="H1738" s="335">
        <f>VLOOKUP(C1738,'2.- Base'!J1738:N4133,5,0)</f>
        <v>127.35866874999999</v>
      </c>
      <c r="J1738" s="335" t="s">
        <v>3270</v>
      </c>
      <c r="K1738" s="335">
        <v>100.72233545787878</v>
      </c>
      <c r="L1738" s="441"/>
      <c r="M1738" s="335" t="str">
        <f t="shared" si="112"/>
        <v>NC</v>
      </c>
      <c r="N1738" s="451">
        <f t="shared" si="113"/>
        <v>228.08100420787878</v>
      </c>
    </row>
    <row r="1739" spans="1:14">
      <c r="A1739" s="444">
        <v>78481</v>
      </c>
      <c r="B1739" s="52">
        <f>+'2.- Base'!B1739</f>
        <v>1734</v>
      </c>
      <c r="C1739" s="334">
        <f>+'2.- Base'!C1739</f>
        <v>78481</v>
      </c>
      <c r="D1739" s="81" t="str">
        <f>+'2.- Base'!D1739</f>
        <v>Estudio con pirifosfato planar</v>
      </c>
      <c r="E1739" s="335" t="s">
        <v>3270</v>
      </c>
      <c r="F1739" s="335">
        <f>+'2.- Base'!N1739</f>
        <v>127.35866874999999</v>
      </c>
      <c r="G1739" s="335" t="str">
        <f t="shared" si="111"/>
        <v>NC</v>
      </c>
      <c r="H1739" s="335">
        <f>VLOOKUP(C1739,'2.- Base'!J1739:N4134,5,0)</f>
        <v>127.35866874999999</v>
      </c>
      <c r="J1739" s="335" t="s">
        <v>3270</v>
      </c>
      <c r="K1739" s="335">
        <v>100.72233545787878</v>
      </c>
      <c r="L1739" s="441"/>
      <c r="M1739" s="335" t="str">
        <f t="shared" si="112"/>
        <v>NC</v>
      </c>
      <c r="N1739" s="451">
        <f t="shared" si="113"/>
        <v>228.08100420787878</v>
      </c>
    </row>
    <row r="1740" spans="1:14">
      <c r="A1740" s="444">
        <v>78482</v>
      </c>
      <c r="B1740" s="52">
        <f>+'2.- Base'!B1740</f>
        <v>1735</v>
      </c>
      <c r="C1740" s="334">
        <f>+'2.- Base'!C1740</f>
        <v>78482</v>
      </c>
      <c r="D1740" s="81" t="str">
        <f>+'2.- Base'!D1740</f>
        <v>Estudio con pirifosfato planar y tomográfico</v>
      </c>
      <c r="E1740" s="335" t="s">
        <v>3270</v>
      </c>
      <c r="F1740" s="335">
        <f>+'2.- Base'!N1740</f>
        <v>127.35866874999999</v>
      </c>
      <c r="G1740" s="335" t="str">
        <f t="shared" si="111"/>
        <v>NC</v>
      </c>
      <c r="H1740" s="335">
        <f>VLOOKUP(C1740,'2.- Base'!J1740:N4135,5,0)</f>
        <v>127.35866874999999</v>
      </c>
      <c r="J1740" s="335" t="s">
        <v>3270</v>
      </c>
      <c r="K1740" s="335">
        <v>121.81605969415912</v>
      </c>
      <c r="L1740" s="441"/>
      <c r="M1740" s="335" t="str">
        <f t="shared" si="112"/>
        <v>NC</v>
      </c>
      <c r="N1740" s="451">
        <f t="shared" si="113"/>
        <v>249.17472844415911</v>
      </c>
    </row>
    <row r="1741" spans="1:14">
      <c r="A1741" s="444">
        <v>78483</v>
      </c>
      <c r="B1741" s="52">
        <f>+'2.- Base'!B1741</f>
        <v>1736</v>
      </c>
      <c r="C1741" s="334">
        <f>+'2.- Base'!C1741</f>
        <v>78483</v>
      </c>
      <c r="D1741" s="81" t="str">
        <f>+'2.- Base'!D1741</f>
        <v>Estudio con mibi-tec99m reposo-esfuerzo y tomografía (SPECT)</v>
      </c>
      <c r="E1741" s="335" t="s">
        <v>3270</v>
      </c>
      <c r="F1741" s="335">
        <f>+'2.- Base'!N1741</f>
        <v>127.35866874999999</v>
      </c>
      <c r="G1741" s="335" t="str">
        <f t="shared" si="111"/>
        <v>NC</v>
      </c>
      <c r="H1741" s="335">
        <f>VLOOKUP(C1741,'2.- Base'!J1741:N4136,5,0)</f>
        <v>127.35866874999999</v>
      </c>
      <c r="J1741" s="335" t="s">
        <v>3270</v>
      </c>
      <c r="K1741" s="335">
        <v>100.72233545787878</v>
      </c>
      <c r="L1741" s="441"/>
      <c r="M1741" s="335" t="str">
        <f t="shared" si="112"/>
        <v>NC</v>
      </c>
      <c r="N1741" s="451">
        <f t="shared" si="113"/>
        <v>228.08100420787878</v>
      </c>
    </row>
    <row r="1742" spans="1:14">
      <c r="A1742" s="444">
        <v>78484</v>
      </c>
      <c r="B1742" s="52">
        <f>+'2.- Base'!B1742</f>
        <v>1737</v>
      </c>
      <c r="C1742" s="334">
        <f>+'2.- Base'!C1742</f>
        <v>78484</v>
      </c>
      <c r="D1742" s="81" t="str">
        <f>+'2.- Base'!D1742</f>
        <v>Perfusión miocárdiaca con Mibi-tec99m reposo y tomografía (SPECT)</v>
      </c>
      <c r="E1742" s="335" t="s">
        <v>3270</v>
      </c>
      <c r="F1742" s="335">
        <f>+'2.- Base'!N1742</f>
        <v>127.35866874999999</v>
      </c>
      <c r="G1742" s="335" t="str">
        <f t="shared" si="111"/>
        <v>NC</v>
      </c>
      <c r="H1742" s="335">
        <f>VLOOKUP(C1742,'2.- Base'!J1742:N4137,5,0)</f>
        <v>127.35866874999999</v>
      </c>
      <c r="J1742" s="335" t="s">
        <v>3270</v>
      </c>
      <c r="K1742" s="335">
        <v>121.81605969415912</v>
      </c>
      <c r="L1742" s="441"/>
      <c r="M1742" s="335" t="str">
        <f t="shared" si="112"/>
        <v>NC</v>
      </c>
      <c r="N1742" s="451">
        <f t="shared" si="113"/>
        <v>249.17472844415911</v>
      </c>
    </row>
    <row r="1743" spans="1:14">
      <c r="A1743" s="444">
        <v>78485</v>
      </c>
      <c r="B1743" s="52">
        <f>+'2.- Base'!B1743</f>
        <v>1738</v>
      </c>
      <c r="C1743" s="334">
        <f>+'2.- Base'!C1743</f>
        <v>78485</v>
      </c>
      <c r="D1743" s="81" t="str">
        <f>+'2.- Base'!D1743</f>
        <v>Estudio con Talio - 201 en reposo planar y tomográfico</v>
      </c>
      <c r="E1743" s="335" t="s">
        <v>3270</v>
      </c>
      <c r="F1743" s="335">
        <f>+'2.- Base'!N1743</f>
        <v>127.35866874999999</v>
      </c>
      <c r="G1743" s="335" t="str">
        <f t="shared" si="111"/>
        <v>NC</v>
      </c>
      <c r="H1743" s="335">
        <f>VLOOKUP(C1743,'2.- Base'!J1743:N4138,5,0)</f>
        <v>127.35866874999999</v>
      </c>
      <c r="J1743" s="335" t="s">
        <v>3270</v>
      </c>
      <c r="K1743" s="335">
        <v>100.72233545787878</v>
      </c>
      <c r="L1743" s="441"/>
      <c r="M1743" s="335" t="str">
        <f t="shared" si="112"/>
        <v>NC</v>
      </c>
      <c r="N1743" s="451">
        <f t="shared" si="113"/>
        <v>228.08100420787878</v>
      </c>
    </row>
    <row r="1744" spans="1:14">
      <c r="A1744" s="444">
        <v>78486</v>
      </c>
      <c r="B1744" s="52">
        <f>+'2.- Base'!B1744</f>
        <v>1739</v>
      </c>
      <c r="C1744" s="334">
        <f>+'2.- Base'!C1744</f>
        <v>78486</v>
      </c>
      <c r="D1744" s="81" t="str">
        <f>+'2.- Base'!D1744</f>
        <v>Estudio con Talio - 201 en reposo y esfuerzo planar y tomográfico</v>
      </c>
      <c r="E1744" s="335" t="s">
        <v>3270</v>
      </c>
      <c r="F1744" s="335">
        <f>+'2.- Base'!N1744</f>
        <v>127.35866874999999</v>
      </c>
      <c r="G1744" s="335" t="str">
        <f t="shared" si="111"/>
        <v>NC</v>
      </c>
      <c r="H1744" s="335">
        <f>VLOOKUP(C1744,'2.- Base'!J1744:N4139,5,0)</f>
        <v>127.35866874999999</v>
      </c>
      <c r="J1744" s="335" t="s">
        <v>3270</v>
      </c>
      <c r="K1744" s="335">
        <v>121.81605969415912</v>
      </c>
      <c r="L1744" s="441"/>
      <c r="M1744" s="335" t="str">
        <f t="shared" si="112"/>
        <v>NC</v>
      </c>
      <c r="N1744" s="451">
        <f t="shared" si="113"/>
        <v>249.17472844415911</v>
      </c>
    </row>
    <row r="1745" spans="1:14">
      <c r="A1745" s="444">
        <v>78487</v>
      </c>
      <c r="B1745" s="52">
        <f>+'2.- Base'!B1745</f>
        <v>1740</v>
      </c>
      <c r="C1745" s="334">
        <f>+'2.- Base'!C1745</f>
        <v>78487</v>
      </c>
      <c r="D1745" s="81" t="str">
        <f>+'2.- Base'!D1745</f>
        <v>Estudio con Talio - 201 en reposo planar y postdipiridamol con SPECT</v>
      </c>
      <c r="E1745" s="335" t="s">
        <v>3270</v>
      </c>
      <c r="F1745" s="335">
        <f>+'2.- Base'!N1745</f>
        <v>127.35866874999999</v>
      </c>
      <c r="G1745" s="335" t="str">
        <f t="shared" si="111"/>
        <v>NC</v>
      </c>
      <c r="H1745" s="335">
        <f>VLOOKUP(C1745,'2.- Base'!J1745:N4140,5,0)</f>
        <v>127.35866874999999</v>
      </c>
      <c r="J1745" s="335" t="s">
        <v>3270</v>
      </c>
      <c r="K1745" s="335">
        <v>132.36292181229931</v>
      </c>
      <c r="L1745" s="441"/>
      <c r="M1745" s="335" t="str">
        <f t="shared" si="112"/>
        <v>NC</v>
      </c>
      <c r="N1745" s="451">
        <f t="shared" si="113"/>
        <v>259.7215905622993</v>
      </c>
    </row>
    <row r="1746" spans="1:14">
      <c r="A1746" s="444">
        <v>78489</v>
      </c>
      <c r="B1746" s="52">
        <f>+'2.- Base'!B1746</f>
        <v>1741</v>
      </c>
      <c r="C1746" s="334">
        <f>+'2.- Base'!C1746</f>
        <v>78489</v>
      </c>
      <c r="D1746" s="81" t="str">
        <f>+'2.- Base'!D1746</f>
        <v>Ventriculografía en reposo y con aplicación farmacológica</v>
      </c>
      <c r="E1746" s="335" t="s">
        <v>3270</v>
      </c>
      <c r="F1746" s="335">
        <f>+'2.- Base'!N1746</f>
        <v>127.35866874999999</v>
      </c>
      <c r="G1746" s="335" t="str">
        <f t="shared" si="111"/>
        <v>NC</v>
      </c>
      <c r="H1746" s="335">
        <f>VLOOKUP(C1746,'2.- Base'!J1746:N4141,5,0)</f>
        <v>127.35866874999999</v>
      </c>
      <c r="J1746" s="335" t="s">
        <v>3270</v>
      </c>
      <c r="K1746" s="335">
        <v>100.72233545787878</v>
      </c>
      <c r="L1746" s="441"/>
      <c r="M1746" s="335" t="str">
        <f t="shared" si="112"/>
        <v>NC</v>
      </c>
      <c r="N1746" s="451">
        <f t="shared" si="113"/>
        <v>228.08100420787878</v>
      </c>
    </row>
    <row r="1747" spans="1:14">
      <c r="A1747" s="444">
        <v>78490</v>
      </c>
      <c r="B1747" s="52">
        <f>+'2.- Base'!B1747</f>
        <v>1742</v>
      </c>
      <c r="C1747" s="334">
        <f>+'2.- Base'!C1747</f>
        <v>78490</v>
      </c>
      <c r="D1747" s="81" t="str">
        <f>+'2.- Base'!D1747</f>
        <v>Ventriculografía isotópica en reposo y esfuerzo</v>
      </c>
      <c r="E1747" s="335" t="s">
        <v>3270</v>
      </c>
      <c r="F1747" s="335">
        <f>+'2.- Base'!N1747</f>
        <v>127.35866874999999</v>
      </c>
      <c r="G1747" s="335" t="str">
        <f t="shared" ref="G1747:G1785" si="114">E1747</f>
        <v>NC</v>
      </c>
      <c r="H1747" s="335">
        <f>VLOOKUP(C1747,'2.- Base'!J1747:N4142,5,0)</f>
        <v>127.35866874999999</v>
      </c>
      <c r="J1747" s="335" t="s">
        <v>3270</v>
      </c>
      <c r="K1747" s="335">
        <v>121.81605969415912</v>
      </c>
      <c r="L1747" s="441"/>
      <c r="M1747" s="335" t="str">
        <f t="shared" ref="M1747:M1785" si="115">G1747</f>
        <v>NC</v>
      </c>
      <c r="N1747" s="451">
        <f t="shared" si="113"/>
        <v>249.17472844415911</v>
      </c>
    </row>
    <row r="1748" spans="1:14">
      <c r="A1748" s="444">
        <v>78491</v>
      </c>
      <c r="B1748" s="52">
        <f>+'2.- Base'!B1748</f>
        <v>1743</v>
      </c>
      <c r="C1748" s="334">
        <f>+'2.- Base'!C1748</f>
        <v>78491</v>
      </c>
      <c r="D1748" s="81" t="str">
        <f>+'2.- Base'!D1748</f>
        <v>Ventriculografía isotópica en reposo</v>
      </c>
      <c r="E1748" s="335" t="s">
        <v>3270</v>
      </c>
      <c r="F1748" s="335">
        <f>+'2.- Base'!N1748</f>
        <v>127.35866874999999</v>
      </c>
      <c r="G1748" s="335" t="str">
        <f t="shared" si="114"/>
        <v>NC</v>
      </c>
      <c r="H1748" s="335">
        <f>VLOOKUP(C1748,'2.- Base'!J1748:N4143,5,0)</f>
        <v>127.35866874999999</v>
      </c>
      <c r="J1748" s="335" t="s">
        <v>3270</v>
      </c>
      <c r="K1748" s="335">
        <v>100.72233545787878</v>
      </c>
      <c r="L1748" s="441"/>
      <c r="M1748" s="335" t="str">
        <f t="shared" si="115"/>
        <v>NC</v>
      </c>
      <c r="N1748" s="451">
        <f t="shared" si="113"/>
        <v>228.08100420787878</v>
      </c>
    </row>
    <row r="1749" spans="1:14">
      <c r="A1749" s="444">
        <v>78492</v>
      </c>
      <c r="B1749" s="52">
        <f>+'2.- Base'!B1749</f>
        <v>1744</v>
      </c>
      <c r="C1749" s="334">
        <f>+'2.- Base'!C1749</f>
        <v>78492</v>
      </c>
      <c r="D1749" s="81" t="str">
        <f>+'2.- Base'!D1749</f>
        <v>Estudio de primer pasaje en reposo</v>
      </c>
      <c r="E1749" s="335" t="s">
        <v>3270</v>
      </c>
      <c r="F1749" s="335">
        <f>+'2.- Base'!N1749</f>
        <v>127.35866874999999</v>
      </c>
      <c r="G1749" s="335" t="str">
        <f t="shared" si="114"/>
        <v>NC</v>
      </c>
      <c r="H1749" s="335">
        <f>VLOOKUP(C1749,'2.- Base'!J1749:N4144,5,0)</f>
        <v>127.35866874999999</v>
      </c>
      <c r="J1749" s="335" t="s">
        <v>3270</v>
      </c>
      <c r="K1749" s="335">
        <v>100.72233545787878</v>
      </c>
      <c r="L1749" s="441"/>
      <c r="M1749" s="335" t="str">
        <f t="shared" si="115"/>
        <v>NC</v>
      </c>
      <c r="N1749" s="451">
        <f t="shared" si="113"/>
        <v>228.08100420787878</v>
      </c>
    </row>
    <row r="1750" spans="1:14">
      <c r="A1750" s="444">
        <v>78493</v>
      </c>
      <c r="B1750" s="52">
        <f>+'2.- Base'!B1750</f>
        <v>1745</v>
      </c>
      <c r="C1750" s="334">
        <f>+'2.- Base'!C1750</f>
        <v>78493</v>
      </c>
      <c r="D1750" s="81" t="str">
        <f>+'2.- Base'!D1750</f>
        <v>Estudio de primer pasaje reposo y esfuerzo</v>
      </c>
      <c r="E1750" s="335" t="s">
        <v>3270</v>
      </c>
      <c r="F1750" s="335">
        <f>+'2.- Base'!N1750</f>
        <v>127.35866874999999</v>
      </c>
      <c r="G1750" s="335" t="str">
        <f t="shared" si="114"/>
        <v>NC</v>
      </c>
      <c r="H1750" s="335">
        <f>VLOOKUP(C1750,'2.- Base'!J1750:N4145,5,0)</f>
        <v>127.35866874999999</v>
      </c>
      <c r="J1750" s="335" t="s">
        <v>3270</v>
      </c>
      <c r="K1750" s="335">
        <v>121.81605969415912</v>
      </c>
      <c r="L1750" s="441"/>
      <c r="M1750" s="335" t="str">
        <f t="shared" si="115"/>
        <v>NC</v>
      </c>
      <c r="N1750" s="451">
        <f t="shared" si="113"/>
        <v>249.17472844415911</v>
      </c>
    </row>
    <row r="1751" spans="1:14">
      <c r="A1751" s="444">
        <v>78494</v>
      </c>
      <c r="B1751" s="52">
        <f>+'2.- Base'!B1751</f>
        <v>1746</v>
      </c>
      <c r="C1751" s="334">
        <f>+'2.- Base'!C1751</f>
        <v>78494</v>
      </c>
      <c r="D1751" s="81" t="str">
        <f>+'2.- Base'!D1751</f>
        <v>Estudio de shunts y cálculo del QP/QS</v>
      </c>
      <c r="E1751" s="335" t="s">
        <v>3270</v>
      </c>
      <c r="F1751" s="335">
        <f>+'2.- Base'!N1751</f>
        <v>127.35866874999999</v>
      </c>
      <c r="G1751" s="335" t="str">
        <f t="shared" si="114"/>
        <v>NC</v>
      </c>
      <c r="H1751" s="335">
        <f>VLOOKUP(C1751,'2.- Base'!J1751:N4146,5,0)</f>
        <v>127.35866874999999</v>
      </c>
      <c r="J1751" s="335" t="s">
        <v>3270</v>
      </c>
      <c r="K1751" s="335">
        <v>100.72233545787878</v>
      </c>
      <c r="L1751" s="441"/>
      <c r="M1751" s="335" t="str">
        <f t="shared" si="115"/>
        <v>NC</v>
      </c>
      <c r="N1751" s="451">
        <f t="shared" si="113"/>
        <v>228.08100420787878</v>
      </c>
    </row>
    <row r="1752" spans="1:14">
      <c r="A1752" s="444">
        <v>78495</v>
      </c>
      <c r="B1752" s="52">
        <f>+'2.- Base'!B1752</f>
        <v>1747</v>
      </c>
      <c r="C1752" s="334">
        <f>+'2.- Base'!C1752</f>
        <v>78495</v>
      </c>
      <c r="D1752" s="81" t="str">
        <f>+'2.- Base'!D1752</f>
        <v>Gammagrafía miocárdica con pirofosfato</v>
      </c>
      <c r="E1752" s="335" t="s">
        <v>3270</v>
      </c>
      <c r="F1752" s="335">
        <f>+'2.- Base'!N1752</f>
        <v>127.35866874999999</v>
      </c>
      <c r="G1752" s="335" t="str">
        <f t="shared" si="114"/>
        <v>NC</v>
      </c>
      <c r="H1752" s="335">
        <f>VLOOKUP(C1752,'2.- Base'!J1752:N4147,5,0)</f>
        <v>127.35866874999999</v>
      </c>
      <c r="J1752" s="335" t="s">
        <v>3270</v>
      </c>
      <c r="K1752" s="335">
        <v>121.81605969415912</v>
      </c>
      <c r="L1752" s="441"/>
      <c r="M1752" s="335" t="str">
        <f t="shared" si="115"/>
        <v>NC</v>
      </c>
      <c r="N1752" s="451">
        <f t="shared" si="113"/>
        <v>249.17472844415911</v>
      </c>
    </row>
    <row r="1753" spans="1:14">
      <c r="A1753" s="444">
        <v>78496</v>
      </c>
      <c r="B1753" s="52">
        <f>+'2.- Base'!B1753</f>
        <v>1748</v>
      </c>
      <c r="C1753" s="334">
        <f>+'2.- Base'!C1753</f>
        <v>78496</v>
      </c>
      <c r="D1753" s="81" t="str">
        <f>+'2.- Base'!D1753</f>
        <v>Gammagrafía de espacio vascular cardiaco y/o grandes vasos</v>
      </c>
      <c r="E1753" s="335" t="s">
        <v>3270</v>
      </c>
      <c r="F1753" s="335">
        <f>+'2.- Base'!N1753</f>
        <v>127.35866874999999</v>
      </c>
      <c r="G1753" s="335" t="str">
        <f t="shared" si="114"/>
        <v>NC</v>
      </c>
      <c r="H1753" s="335">
        <f>VLOOKUP(C1753,'2.- Base'!J1753:N4148,5,0)</f>
        <v>127.35866874999999</v>
      </c>
      <c r="J1753" s="335" t="s">
        <v>3270</v>
      </c>
      <c r="K1753" s="335">
        <v>121.81605969415912</v>
      </c>
      <c r="L1753" s="441"/>
      <c r="M1753" s="335" t="str">
        <f t="shared" si="115"/>
        <v>NC</v>
      </c>
      <c r="N1753" s="451">
        <f t="shared" si="113"/>
        <v>249.17472844415911</v>
      </c>
    </row>
    <row r="1754" spans="1:14">
      <c r="A1754" s="444">
        <v>78497</v>
      </c>
      <c r="B1754" s="52">
        <f>+'2.- Base'!B1754</f>
        <v>1749</v>
      </c>
      <c r="C1754" s="334">
        <f>+'2.- Base'!C1754</f>
        <v>78497</v>
      </c>
      <c r="D1754" s="81" t="str">
        <f>+'2.- Base'!D1754</f>
        <v>Terapia con radionucleidos</v>
      </c>
      <c r="E1754" s="335" t="s">
        <v>3270</v>
      </c>
      <c r="F1754" s="335">
        <f>+'2.- Base'!N1754</f>
        <v>127.35866874999999</v>
      </c>
      <c r="G1754" s="335" t="str">
        <f t="shared" si="114"/>
        <v>NC</v>
      </c>
      <c r="H1754" s="335">
        <f>VLOOKUP(C1754,'2.- Base'!J1754:N4149,5,0)</f>
        <v>127.35866874999999</v>
      </c>
      <c r="J1754" s="335" t="s">
        <v>3270</v>
      </c>
      <c r="K1754" s="335">
        <v>100.72233545787878</v>
      </c>
      <c r="L1754" s="441"/>
      <c r="M1754" s="335" t="str">
        <f t="shared" si="115"/>
        <v>NC</v>
      </c>
      <c r="N1754" s="451">
        <f t="shared" si="113"/>
        <v>228.08100420787878</v>
      </c>
    </row>
    <row r="1755" spans="1:14">
      <c r="A1755" s="444">
        <v>78521</v>
      </c>
      <c r="B1755" s="52">
        <f>+'2.- Base'!B1755</f>
        <v>1750</v>
      </c>
      <c r="C1755" s="334">
        <f>+'2.- Base'!C1755</f>
        <v>78521</v>
      </c>
      <c r="D1755" s="81" t="str">
        <f>+'2.- Base'!D1755</f>
        <v>Gammagrafía cerebral</v>
      </c>
      <c r="E1755" s="335" t="s">
        <v>3270</v>
      </c>
      <c r="F1755" s="335">
        <f>+'2.- Base'!N1755</f>
        <v>127.35866874999999</v>
      </c>
      <c r="G1755" s="335" t="str">
        <f t="shared" si="114"/>
        <v>NC</v>
      </c>
      <c r="H1755" s="335">
        <f>VLOOKUP(C1755,'2.- Base'!J1755:N4150,5,0)</f>
        <v>127.35866874999999</v>
      </c>
      <c r="J1755" s="335" t="s">
        <v>3270</v>
      </c>
      <c r="K1755" s="335">
        <v>100.72233545787878</v>
      </c>
      <c r="L1755" s="441"/>
      <c r="M1755" s="335" t="str">
        <f t="shared" si="115"/>
        <v>NC</v>
      </c>
      <c r="N1755" s="451">
        <f t="shared" si="113"/>
        <v>228.08100420787878</v>
      </c>
    </row>
    <row r="1756" spans="1:14">
      <c r="A1756" s="444">
        <v>78522</v>
      </c>
      <c r="B1756" s="52">
        <f>+'2.- Base'!B1756</f>
        <v>1751</v>
      </c>
      <c r="C1756" s="334">
        <f>+'2.- Base'!C1756</f>
        <v>78522</v>
      </c>
      <c r="D1756" s="81" t="str">
        <f>+'2.- Base'!D1756</f>
        <v>Gammagrafia de glándulas salivales</v>
      </c>
      <c r="E1756" s="335" t="s">
        <v>3270</v>
      </c>
      <c r="F1756" s="335">
        <f>+'2.- Base'!N1756</f>
        <v>127.35866874999999</v>
      </c>
      <c r="G1756" s="335" t="str">
        <f t="shared" si="114"/>
        <v>NC</v>
      </c>
      <c r="H1756" s="335">
        <f>VLOOKUP(C1756,'2.- Base'!J1756:N4151,5,0)</f>
        <v>127.35866874999999</v>
      </c>
      <c r="J1756" s="335" t="s">
        <v>3270</v>
      </c>
      <c r="K1756" s="335">
        <v>100.72233545787878</v>
      </c>
      <c r="L1756" s="441"/>
      <c r="M1756" s="335" t="str">
        <f t="shared" si="115"/>
        <v>NC</v>
      </c>
      <c r="N1756" s="451">
        <f t="shared" si="113"/>
        <v>228.08100420787878</v>
      </c>
    </row>
    <row r="1757" spans="1:14">
      <c r="A1757" s="444">
        <v>78524</v>
      </c>
      <c r="B1757" s="52">
        <f>+'2.- Base'!B1757</f>
        <v>1752</v>
      </c>
      <c r="C1757" s="334">
        <f>+'2.- Base'!C1757</f>
        <v>78524</v>
      </c>
      <c r="D1757" s="81" t="str">
        <f>+'2.- Base'!D1757</f>
        <v>Gammagrafia de vías biliares</v>
      </c>
      <c r="E1757" s="335" t="s">
        <v>3270</v>
      </c>
      <c r="F1757" s="335">
        <f>+'2.- Base'!N1757</f>
        <v>127.35866874999999</v>
      </c>
      <c r="G1757" s="335" t="str">
        <f t="shared" si="114"/>
        <v>NC</v>
      </c>
      <c r="H1757" s="335">
        <f>VLOOKUP(C1757,'2.- Base'!J1757:N4152,5,0)</f>
        <v>127.35866874999999</v>
      </c>
      <c r="J1757" s="335" t="s">
        <v>3270</v>
      </c>
      <c r="K1757" s="335">
        <v>142.90978393043952</v>
      </c>
      <c r="L1757" s="441"/>
      <c r="M1757" s="335" t="str">
        <f t="shared" si="115"/>
        <v>NC</v>
      </c>
      <c r="N1757" s="451">
        <f t="shared" si="113"/>
        <v>270.26845268043951</v>
      </c>
    </row>
    <row r="1758" spans="1:14">
      <c r="A1758" s="444">
        <v>78525</v>
      </c>
      <c r="B1758" s="52">
        <f>+'2.- Base'!B1758</f>
        <v>1753</v>
      </c>
      <c r="C1758" s="334">
        <f>+'2.- Base'!C1758</f>
        <v>78525</v>
      </c>
      <c r="D1758" s="81" t="str">
        <f>+'2.- Base'!D1758</f>
        <v>Gammagrafia higado y bazo</v>
      </c>
      <c r="E1758" s="335" t="s">
        <v>3270</v>
      </c>
      <c r="F1758" s="335">
        <f>+'2.- Base'!N1758</f>
        <v>127.35866874999999</v>
      </c>
      <c r="G1758" s="335" t="str">
        <f t="shared" si="114"/>
        <v>NC</v>
      </c>
      <c r="H1758" s="335">
        <f>VLOOKUP(C1758,'2.- Base'!J1758:N4153,5,0)</f>
        <v>127.35866874999999</v>
      </c>
      <c r="J1758" s="335" t="s">
        <v>3270</v>
      </c>
      <c r="K1758" s="335">
        <v>100.72233545787878</v>
      </c>
      <c r="L1758" s="441"/>
      <c r="M1758" s="335" t="str">
        <f t="shared" si="115"/>
        <v>NC</v>
      </c>
      <c r="N1758" s="451">
        <f t="shared" si="113"/>
        <v>228.08100420787878</v>
      </c>
    </row>
    <row r="1759" spans="1:14">
      <c r="A1759" s="444">
        <v>78580</v>
      </c>
      <c r="B1759" s="52">
        <f>+'2.- Base'!B1759</f>
        <v>1754</v>
      </c>
      <c r="C1759" s="334">
        <f>+'2.- Base'!C1759</f>
        <v>78580</v>
      </c>
      <c r="D1759" s="81" t="str">
        <f>+'2.- Base'!D1759</f>
        <v>Gammagrafía pulmonar de perfusión</v>
      </c>
      <c r="E1759" s="335" t="s">
        <v>3270</v>
      </c>
      <c r="F1759" s="335">
        <f>+'2.- Base'!N1759</f>
        <v>127.35866874999999</v>
      </c>
      <c r="G1759" s="335" t="str">
        <f t="shared" si="114"/>
        <v>NC</v>
      </c>
      <c r="H1759" s="335">
        <f>VLOOKUP(C1759,'2.- Base'!J1759:N4154,5,0)</f>
        <v>127.35866874999999</v>
      </c>
      <c r="J1759" s="335" t="s">
        <v>3270</v>
      </c>
      <c r="K1759" s="335">
        <v>58.53488698531811</v>
      </c>
      <c r="L1759" s="441"/>
      <c r="M1759" s="335" t="str">
        <f t="shared" si="115"/>
        <v>NC</v>
      </c>
      <c r="N1759" s="451">
        <f t="shared" si="113"/>
        <v>185.8935557353181</v>
      </c>
    </row>
    <row r="1760" spans="1:14" ht="25.5">
      <c r="A1760" s="444">
        <v>78584</v>
      </c>
      <c r="B1760" s="52">
        <f>+'2.- Base'!B1760</f>
        <v>1755</v>
      </c>
      <c r="C1760" s="334">
        <f>+'2.- Base'!C1760</f>
        <v>78584</v>
      </c>
      <c r="D1760" s="81" t="str">
        <f>+'2.- Base'!D1760</f>
        <v>Gammagrafía de perfusión pulmonar, partículas, con ventilación, inhalación única</v>
      </c>
      <c r="E1760" s="335" t="s">
        <v>3270</v>
      </c>
      <c r="F1760" s="335">
        <f>+'2.- Base'!N1760</f>
        <v>127.35866874999999</v>
      </c>
      <c r="G1760" s="335" t="str">
        <f t="shared" si="114"/>
        <v>NC</v>
      </c>
      <c r="H1760" s="335">
        <f>VLOOKUP(C1760,'2.- Base'!J1760:N4155,5,0)</f>
        <v>127.35866874999999</v>
      </c>
      <c r="J1760" s="335" t="s">
        <v>3270</v>
      </c>
      <c r="K1760" s="335">
        <v>79.628611221598447</v>
      </c>
      <c r="L1760" s="441"/>
      <c r="M1760" s="335" t="str">
        <f t="shared" si="115"/>
        <v>NC</v>
      </c>
      <c r="N1760" s="451">
        <f t="shared" si="113"/>
        <v>206.98727997159844</v>
      </c>
    </row>
    <row r="1761" spans="1:14" ht="25.5">
      <c r="A1761" s="444">
        <v>78587</v>
      </c>
      <c r="B1761" s="52">
        <f>+'2.- Base'!B1761</f>
        <v>1756</v>
      </c>
      <c r="C1761" s="334">
        <f>+'2.- Base'!C1761</f>
        <v>78587</v>
      </c>
      <c r="D1761" s="81" t="str">
        <f>+'2.- Base'!D1761</f>
        <v>Obtención de imágenes múltiples sobre ventilación pulmonar con aerosol-gammagrafía pulmonar de ventilación</v>
      </c>
      <c r="E1761" s="335" t="s">
        <v>3270</v>
      </c>
      <c r="F1761" s="335">
        <f>+'2.- Base'!N1761</f>
        <v>127.35866874999999</v>
      </c>
      <c r="G1761" s="335" t="str">
        <f t="shared" si="114"/>
        <v>NC</v>
      </c>
      <c r="H1761" s="335">
        <f>VLOOKUP(C1761,'2.- Base'!J1761:N4156,5,0)</f>
        <v>127.35866874999999</v>
      </c>
      <c r="J1761" s="335" t="s">
        <v>3270</v>
      </c>
      <c r="K1761" s="335">
        <v>100.72233545787878</v>
      </c>
      <c r="L1761" s="441"/>
      <c r="M1761" s="335" t="str">
        <f t="shared" si="115"/>
        <v>NC</v>
      </c>
      <c r="N1761" s="451">
        <f t="shared" si="113"/>
        <v>228.08100420787878</v>
      </c>
    </row>
    <row r="1762" spans="1:14" ht="38.25">
      <c r="A1762" s="444">
        <v>78588</v>
      </c>
      <c r="B1762" s="52">
        <f>+'2.- Base'!B1762</f>
        <v>1757</v>
      </c>
      <c r="C1762" s="334">
        <f>+'2.- Base'!C1762</f>
        <v>78588</v>
      </c>
      <c r="D1762" s="81" t="str">
        <f>+'2.- Base'!D1762</f>
        <v>Obtención de imágenes de perfusión pulmonar con partículas y de ventilación con aerosol- gammagrafía pulmonar de perfusión/ventilación y flebografía</v>
      </c>
      <c r="E1762" s="335" t="s">
        <v>3270</v>
      </c>
      <c r="F1762" s="335">
        <f>+'2.- Base'!N1762</f>
        <v>127.35866874999999</v>
      </c>
      <c r="G1762" s="335" t="str">
        <f t="shared" si="114"/>
        <v>NC</v>
      </c>
      <c r="H1762" s="335">
        <f>VLOOKUP(C1762,'2.- Base'!J1762:N4157,5,0)</f>
        <v>127.35866874999999</v>
      </c>
      <c r="J1762" s="335" t="s">
        <v>3270</v>
      </c>
      <c r="K1762" s="335">
        <v>121.81605969415912</v>
      </c>
      <c r="L1762" s="441"/>
      <c r="M1762" s="335" t="str">
        <f t="shared" si="115"/>
        <v>NC</v>
      </c>
      <c r="N1762" s="451">
        <f t="shared" si="113"/>
        <v>249.17472844415911</v>
      </c>
    </row>
    <row r="1763" spans="1:14">
      <c r="A1763" s="444">
        <v>78608</v>
      </c>
      <c r="B1763" s="52">
        <f>+'2.- Base'!B1763</f>
        <v>1758</v>
      </c>
      <c r="C1763" s="334">
        <f>+'2.- Base'!C1763</f>
        <v>78608</v>
      </c>
      <c r="D1763" s="81" t="str">
        <f>+'2.- Base'!D1763</f>
        <v>Radioangiografía con gammagrafía planar y tomográfica</v>
      </c>
      <c r="E1763" s="335" t="s">
        <v>3270</v>
      </c>
      <c r="F1763" s="335">
        <f>+'2.- Base'!N1763</f>
        <v>127.35866874999999</v>
      </c>
      <c r="G1763" s="335" t="str">
        <f t="shared" si="114"/>
        <v>NC</v>
      </c>
      <c r="H1763" s="335">
        <f>VLOOKUP(C1763,'2.- Base'!J1763:N4158,5,0)</f>
        <v>127.35866874999999</v>
      </c>
      <c r="J1763" s="335" t="s">
        <v>3270</v>
      </c>
      <c r="K1763" s="335">
        <v>121.81605969415912</v>
      </c>
      <c r="L1763" s="441"/>
      <c r="M1763" s="335" t="str">
        <f t="shared" si="115"/>
        <v>NC</v>
      </c>
      <c r="N1763" s="451">
        <f t="shared" si="113"/>
        <v>249.17472844415911</v>
      </c>
    </row>
    <row r="1764" spans="1:14">
      <c r="A1764" s="444">
        <v>78609</v>
      </c>
      <c r="B1764" s="52">
        <f>+'2.- Base'!B1764</f>
        <v>1759</v>
      </c>
      <c r="C1764" s="334">
        <f>+'2.- Base'!C1764</f>
        <v>78609</v>
      </c>
      <c r="D1764" s="81" t="str">
        <f>+'2.- Base'!D1764</f>
        <v>Radioangiografía con gammagrafía cerebral estática planar</v>
      </c>
      <c r="E1764" s="335" t="s">
        <v>3270</v>
      </c>
      <c r="F1764" s="335">
        <f>+'2.- Base'!N1764</f>
        <v>127.35866874999999</v>
      </c>
      <c r="G1764" s="335" t="str">
        <f t="shared" si="114"/>
        <v>NC</v>
      </c>
      <c r="H1764" s="335">
        <f>VLOOKUP(C1764,'2.- Base'!J1764:N4159,5,0)</f>
        <v>127.35866874999999</v>
      </c>
      <c r="J1764" s="335" t="s">
        <v>3270</v>
      </c>
      <c r="K1764" s="335">
        <v>121.81605969415912</v>
      </c>
      <c r="L1764" s="441"/>
      <c r="M1764" s="335" t="str">
        <f t="shared" si="115"/>
        <v>NC</v>
      </c>
      <c r="N1764" s="451">
        <f t="shared" si="113"/>
        <v>249.17472844415911</v>
      </c>
    </row>
    <row r="1765" spans="1:14">
      <c r="A1765" s="444">
        <v>78610</v>
      </c>
      <c r="B1765" s="52">
        <f>+'2.- Base'!B1765</f>
        <v>1760</v>
      </c>
      <c r="C1765" s="334">
        <f>+'2.- Base'!C1765</f>
        <v>78610</v>
      </c>
      <c r="D1765" s="81" t="str">
        <f>+'2.- Base'!D1765</f>
        <v>Tomografía nuclear de cerebro con DTPA/GHCA</v>
      </c>
      <c r="E1765" s="335" t="s">
        <v>3270</v>
      </c>
      <c r="F1765" s="335">
        <f>+'2.- Base'!N1765</f>
        <v>127.35866874999999</v>
      </c>
      <c r="G1765" s="335" t="str">
        <f t="shared" si="114"/>
        <v>NC</v>
      </c>
      <c r="H1765" s="335">
        <f>VLOOKUP(C1765,'2.- Base'!J1765:N4160,5,0)</f>
        <v>127.35866874999999</v>
      </c>
      <c r="J1765" s="335" t="s">
        <v>3270</v>
      </c>
      <c r="K1765" s="335">
        <v>100.72233545787878</v>
      </c>
      <c r="L1765" s="441"/>
      <c r="M1765" s="335" t="str">
        <f t="shared" si="115"/>
        <v>NC</v>
      </c>
      <c r="N1765" s="451">
        <f t="shared" si="113"/>
        <v>228.08100420787878</v>
      </c>
    </row>
    <row r="1766" spans="1:14">
      <c r="A1766" s="444">
        <v>78630</v>
      </c>
      <c r="B1766" s="52">
        <f>+'2.- Base'!B1766</f>
        <v>1761</v>
      </c>
      <c r="C1766" s="334">
        <f>+'2.- Base'!C1766</f>
        <v>78630</v>
      </c>
      <c r="D1766" s="81" t="str">
        <f>+'2.- Base'!D1766</f>
        <v>Cisternografía isotópica</v>
      </c>
      <c r="E1766" s="335" t="s">
        <v>3270</v>
      </c>
      <c r="F1766" s="335">
        <f>+'2.- Base'!N1766</f>
        <v>127.35866874999999</v>
      </c>
      <c r="G1766" s="335" t="str">
        <f t="shared" si="114"/>
        <v>NC</v>
      </c>
      <c r="H1766" s="335">
        <f>VLOOKUP(C1766,'2.- Base'!J1766:N4161,5,0)</f>
        <v>127.35866874999999</v>
      </c>
      <c r="J1766" s="335" t="s">
        <v>3270</v>
      </c>
      <c r="K1766" s="335">
        <v>100.72233545787878</v>
      </c>
      <c r="L1766" s="441"/>
      <c r="M1766" s="335" t="str">
        <f t="shared" si="115"/>
        <v>NC</v>
      </c>
      <c r="N1766" s="451">
        <f t="shared" si="113"/>
        <v>228.08100420787878</v>
      </c>
    </row>
    <row r="1767" spans="1:14">
      <c r="A1767" s="444">
        <v>78631</v>
      </c>
      <c r="B1767" s="52">
        <f>+'2.- Base'!B1767</f>
        <v>1762</v>
      </c>
      <c r="C1767" s="334">
        <f>+'2.- Base'!C1767</f>
        <v>78631</v>
      </c>
      <c r="D1767" s="81" t="str">
        <f>+'2.- Base'!D1767</f>
        <v>Cisternografía tomográfica</v>
      </c>
      <c r="E1767" s="335" t="s">
        <v>3270</v>
      </c>
      <c r="F1767" s="335">
        <f>+'2.- Base'!N1767</f>
        <v>127.35866874999999</v>
      </c>
      <c r="G1767" s="335" t="str">
        <f t="shared" si="114"/>
        <v>NC</v>
      </c>
      <c r="H1767" s="335">
        <f>VLOOKUP(C1767,'2.- Base'!J1767:N4162,5,0)</f>
        <v>127.35866874999999</v>
      </c>
      <c r="J1767" s="335" t="s">
        <v>3270</v>
      </c>
      <c r="K1767" s="335">
        <v>100.72233545787878</v>
      </c>
      <c r="L1767" s="441"/>
      <c r="M1767" s="335" t="str">
        <f t="shared" si="115"/>
        <v>NC</v>
      </c>
      <c r="N1767" s="451">
        <f t="shared" si="113"/>
        <v>228.08100420787878</v>
      </c>
    </row>
    <row r="1768" spans="1:14">
      <c r="A1768" s="444">
        <v>78648</v>
      </c>
      <c r="B1768" s="52">
        <f>+'2.- Base'!B1768</f>
        <v>1763</v>
      </c>
      <c r="C1768" s="334">
        <f>+'2.- Base'!C1768</f>
        <v>78648</v>
      </c>
      <c r="D1768" s="81" t="str">
        <f>+'2.- Base'!D1768</f>
        <v>Flujo sanguíneo cerebral regional con HMPAO y SPECT</v>
      </c>
      <c r="E1768" s="335" t="s">
        <v>3270</v>
      </c>
      <c r="F1768" s="335">
        <f>+'2.- Base'!N1768</f>
        <v>127.35866874999999</v>
      </c>
      <c r="G1768" s="335" t="str">
        <f t="shared" si="114"/>
        <v>NC</v>
      </c>
      <c r="H1768" s="335">
        <f>VLOOKUP(C1768,'2.- Base'!J1768:N4163,5,0)</f>
        <v>127.35866874999999</v>
      </c>
      <c r="J1768" s="335" t="s">
        <v>3270</v>
      </c>
      <c r="K1768" s="335">
        <v>100.72233545787878</v>
      </c>
      <c r="L1768" s="441"/>
      <c r="M1768" s="335" t="str">
        <f t="shared" si="115"/>
        <v>NC</v>
      </c>
      <c r="N1768" s="451">
        <f t="shared" si="113"/>
        <v>228.08100420787878</v>
      </c>
    </row>
    <row r="1769" spans="1:14">
      <c r="A1769" s="444">
        <v>78649</v>
      </c>
      <c r="B1769" s="52">
        <f>+'2.- Base'!B1769</f>
        <v>1764</v>
      </c>
      <c r="C1769" s="334">
        <f>+'2.- Base'!C1769</f>
        <v>78649</v>
      </c>
      <c r="D1769" s="81" t="str">
        <f>+'2.- Base'!D1769</f>
        <v>Flujo sanguíneo cerebral con ECD y SPECT</v>
      </c>
      <c r="E1769" s="335" t="s">
        <v>3270</v>
      </c>
      <c r="F1769" s="335">
        <f>+'2.- Base'!N1769</f>
        <v>127.35866874999999</v>
      </c>
      <c r="G1769" s="335" t="str">
        <f t="shared" si="114"/>
        <v>NC</v>
      </c>
      <c r="H1769" s="335">
        <f>VLOOKUP(C1769,'2.- Base'!J1769:N4164,5,0)</f>
        <v>127.35866874999999</v>
      </c>
      <c r="J1769" s="335" t="s">
        <v>3270</v>
      </c>
      <c r="K1769" s="335">
        <v>121.81605969415912</v>
      </c>
      <c r="L1769" s="441"/>
      <c r="M1769" s="335" t="str">
        <f t="shared" si="115"/>
        <v>NC</v>
      </c>
      <c r="N1769" s="451">
        <f t="shared" si="113"/>
        <v>249.17472844415911</v>
      </c>
    </row>
    <row r="1770" spans="1:14">
      <c r="A1770" s="444">
        <v>78654</v>
      </c>
      <c r="B1770" s="52">
        <f>+'2.- Base'!B1770</f>
        <v>1765</v>
      </c>
      <c r="C1770" s="334">
        <f>+'2.- Base'!C1770</f>
        <v>78654</v>
      </c>
      <c r="D1770" s="81" t="str">
        <f>+'2.- Base'!D1770</f>
        <v>Radioangiografía cerebral</v>
      </c>
      <c r="E1770" s="335" t="s">
        <v>3270</v>
      </c>
      <c r="F1770" s="335">
        <f>+'2.- Base'!N1770</f>
        <v>127.35866874999999</v>
      </c>
      <c r="G1770" s="335" t="str">
        <f t="shared" si="114"/>
        <v>NC</v>
      </c>
      <c r="H1770" s="335">
        <f>VLOOKUP(C1770,'2.- Base'!J1770:N4165,5,0)</f>
        <v>127.35866874999999</v>
      </c>
      <c r="J1770" s="335" t="s">
        <v>3270</v>
      </c>
      <c r="K1770" s="335">
        <v>100.72233545787878</v>
      </c>
      <c r="L1770" s="441"/>
      <c r="M1770" s="335" t="str">
        <f t="shared" si="115"/>
        <v>NC</v>
      </c>
      <c r="N1770" s="451">
        <f t="shared" si="113"/>
        <v>228.08100420787878</v>
      </c>
    </row>
    <row r="1771" spans="1:14">
      <c r="A1771" s="444">
        <v>78660</v>
      </c>
      <c r="B1771" s="52">
        <f>+'2.- Base'!B1771</f>
        <v>1766</v>
      </c>
      <c r="C1771" s="334">
        <f>+'2.- Base'!C1771</f>
        <v>78660</v>
      </c>
      <c r="D1771" s="81" t="str">
        <f>+'2.- Base'!D1771</f>
        <v>Tomografía cerebral con Talio - 201</v>
      </c>
      <c r="E1771" s="335" t="s">
        <v>3270</v>
      </c>
      <c r="F1771" s="335">
        <f>+'2.- Base'!N1771</f>
        <v>127.35866874999999</v>
      </c>
      <c r="G1771" s="335" t="str">
        <f t="shared" si="114"/>
        <v>NC</v>
      </c>
      <c r="H1771" s="335">
        <f>VLOOKUP(C1771,'2.- Base'!J1771:N4166,5,0)</f>
        <v>127.35866874999999</v>
      </c>
      <c r="J1771" s="335" t="s">
        <v>3270</v>
      </c>
      <c r="K1771" s="335">
        <v>100.72233545787878</v>
      </c>
      <c r="L1771" s="441"/>
      <c r="M1771" s="335" t="str">
        <f t="shared" si="115"/>
        <v>NC</v>
      </c>
      <c r="N1771" s="451">
        <f t="shared" si="113"/>
        <v>228.08100420787878</v>
      </c>
    </row>
    <row r="1772" spans="1:14">
      <c r="A1772" s="444">
        <v>78700</v>
      </c>
      <c r="B1772" s="52">
        <f>+'2.- Base'!B1772</f>
        <v>1767</v>
      </c>
      <c r="C1772" s="334">
        <f>+'2.- Base'!C1772</f>
        <v>78700</v>
      </c>
      <c r="D1772" s="81" t="str">
        <f>+'2.- Base'!D1772</f>
        <v>Gammagrafía renal con GHCA-TEC99M</v>
      </c>
      <c r="E1772" s="335" t="s">
        <v>3270</v>
      </c>
      <c r="F1772" s="335">
        <f>+'2.- Base'!N1772</f>
        <v>127.35866874999999</v>
      </c>
      <c r="G1772" s="335" t="str">
        <f t="shared" si="114"/>
        <v>NC</v>
      </c>
      <c r="H1772" s="335">
        <f>VLOOKUP(C1772,'2.- Base'!J1772:N4167,5,0)</f>
        <v>127.35866874999999</v>
      </c>
      <c r="J1772" s="335" t="s">
        <v>3270</v>
      </c>
      <c r="K1772" s="335">
        <v>100.72233545787878</v>
      </c>
      <c r="L1772" s="441"/>
      <c r="M1772" s="335" t="str">
        <f t="shared" si="115"/>
        <v>NC</v>
      </c>
      <c r="N1772" s="451">
        <f t="shared" si="113"/>
        <v>228.08100420787878</v>
      </c>
    </row>
    <row r="1773" spans="1:14">
      <c r="A1773" s="444">
        <v>78701</v>
      </c>
      <c r="B1773" s="52">
        <f>+'2.- Base'!B1773</f>
        <v>1768</v>
      </c>
      <c r="C1773" s="334">
        <f>+'2.- Base'!C1773</f>
        <v>78701</v>
      </c>
      <c r="D1773" s="81" t="str">
        <f>+'2.- Base'!D1773</f>
        <v>Gammagrafía renal con DMSA-TEC99M</v>
      </c>
      <c r="E1773" s="335" t="s">
        <v>3270</v>
      </c>
      <c r="F1773" s="335">
        <f>+'2.- Base'!N1773</f>
        <v>127.35866874999999</v>
      </c>
      <c r="G1773" s="335" t="str">
        <f t="shared" si="114"/>
        <v>NC</v>
      </c>
      <c r="H1773" s="335">
        <f>VLOOKUP(C1773,'2.- Base'!J1773:N4168,5,0)</f>
        <v>127.35866874999999</v>
      </c>
      <c r="J1773" s="335" t="s">
        <v>3270</v>
      </c>
      <c r="K1773" s="335">
        <v>100.72233545787878</v>
      </c>
      <c r="L1773" s="441"/>
      <c r="M1773" s="335" t="str">
        <f t="shared" si="115"/>
        <v>NC</v>
      </c>
      <c r="N1773" s="451">
        <f t="shared" si="113"/>
        <v>228.08100420787878</v>
      </c>
    </row>
    <row r="1774" spans="1:14">
      <c r="A1774" s="444">
        <v>78711</v>
      </c>
      <c r="B1774" s="52">
        <f>+'2.- Base'!B1774</f>
        <v>1769</v>
      </c>
      <c r="C1774" s="334">
        <f>+'2.- Base'!C1774</f>
        <v>78711</v>
      </c>
      <c r="D1774" s="81" t="str">
        <f>+'2.- Base'!D1774</f>
        <v>Gammagrafía renal con GHCA-TEC99M y tomografía</v>
      </c>
      <c r="E1774" s="335" t="s">
        <v>3270</v>
      </c>
      <c r="F1774" s="335">
        <f>+'2.- Base'!N1774</f>
        <v>127.35866874999999</v>
      </c>
      <c r="G1774" s="335" t="str">
        <f t="shared" si="114"/>
        <v>NC</v>
      </c>
      <c r="H1774" s="335">
        <f>VLOOKUP(C1774,'2.- Base'!J1774:N4169,5,0)</f>
        <v>127.35866874999999</v>
      </c>
      <c r="J1774" s="335" t="s">
        <v>3270</v>
      </c>
      <c r="K1774" s="335">
        <v>121.81605969415912</v>
      </c>
      <c r="L1774" s="441"/>
      <c r="M1774" s="335" t="str">
        <f t="shared" si="115"/>
        <v>NC</v>
      </c>
      <c r="N1774" s="451">
        <f t="shared" si="113"/>
        <v>249.17472844415911</v>
      </c>
    </row>
    <row r="1775" spans="1:14">
      <c r="A1775" s="444">
        <v>78712</v>
      </c>
      <c r="B1775" s="52">
        <f>+'2.- Base'!B1775</f>
        <v>1770</v>
      </c>
      <c r="C1775" s="334">
        <f>+'2.- Base'!C1775</f>
        <v>78712</v>
      </c>
      <c r="D1775" s="81" t="str">
        <f>+'2.- Base'!D1775</f>
        <v>Radiorrenograma isotópico con MAG3-TEC99M</v>
      </c>
      <c r="E1775" s="335" t="s">
        <v>3270</v>
      </c>
      <c r="F1775" s="335">
        <f>+'2.- Base'!N1775</f>
        <v>127.35866874999999</v>
      </c>
      <c r="G1775" s="335" t="str">
        <f t="shared" si="114"/>
        <v>NC</v>
      </c>
      <c r="H1775" s="335">
        <f>VLOOKUP(C1775,'2.- Base'!J1775:N4170,5,0)</f>
        <v>127.35866874999999</v>
      </c>
      <c r="J1775" s="335" t="s">
        <v>3270</v>
      </c>
      <c r="K1775" s="335">
        <v>100.72233545787878</v>
      </c>
      <c r="L1775" s="441"/>
      <c r="M1775" s="335" t="str">
        <f t="shared" si="115"/>
        <v>NC</v>
      </c>
      <c r="N1775" s="451">
        <f t="shared" si="113"/>
        <v>228.08100420787878</v>
      </c>
    </row>
    <row r="1776" spans="1:14">
      <c r="A1776" s="444">
        <v>78713</v>
      </c>
      <c r="B1776" s="52">
        <f>+'2.- Base'!B1776</f>
        <v>1771</v>
      </c>
      <c r="C1776" s="334">
        <f>+'2.- Base'!C1776</f>
        <v>78713</v>
      </c>
      <c r="D1776" s="81" t="str">
        <f>+'2.- Base'!D1776</f>
        <v>Radiorrenograma isotópico con DTPA-TEC99M</v>
      </c>
      <c r="E1776" s="335" t="s">
        <v>3270</v>
      </c>
      <c r="F1776" s="335">
        <f>+'2.- Base'!N1776</f>
        <v>127.35866874999999</v>
      </c>
      <c r="G1776" s="335" t="str">
        <f t="shared" si="114"/>
        <v>NC</v>
      </c>
      <c r="H1776" s="335">
        <f>VLOOKUP(C1776,'2.- Base'!J1776:N4171,5,0)</f>
        <v>127.35866874999999</v>
      </c>
      <c r="J1776" s="335" t="s">
        <v>3270</v>
      </c>
      <c r="K1776" s="335">
        <v>100.72233545787878</v>
      </c>
      <c r="L1776" s="441"/>
      <c r="M1776" s="335" t="str">
        <f t="shared" si="115"/>
        <v>NC</v>
      </c>
      <c r="N1776" s="451">
        <f t="shared" si="113"/>
        <v>228.08100420787878</v>
      </c>
    </row>
    <row r="1777" spans="1:14">
      <c r="A1777" s="444">
        <v>78714</v>
      </c>
      <c r="B1777" s="52">
        <f>+'2.- Base'!B1777</f>
        <v>1772</v>
      </c>
      <c r="C1777" s="334">
        <f>+'2.- Base'!C1777</f>
        <v>78714</v>
      </c>
      <c r="D1777" s="81" t="str">
        <f>+'2.- Base'!D1777</f>
        <v>Test de Furosemida (Lasix) *Dos Radiorrenogramas</v>
      </c>
      <c r="E1777" s="335" t="s">
        <v>3270</v>
      </c>
      <c r="F1777" s="335">
        <f>+'2.- Base'!N1777</f>
        <v>127.35866874999999</v>
      </c>
      <c r="G1777" s="335" t="str">
        <f t="shared" si="114"/>
        <v>NC</v>
      </c>
      <c r="H1777" s="335">
        <f>VLOOKUP(C1777,'2.- Base'!J1777:N4172,5,0)</f>
        <v>127.35866874999999</v>
      </c>
      <c r="J1777" s="335" t="s">
        <v>3270</v>
      </c>
      <c r="K1777" s="335">
        <v>100.72233545787878</v>
      </c>
      <c r="L1777" s="441"/>
      <c r="M1777" s="335" t="str">
        <f t="shared" si="115"/>
        <v>NC</v>
      </c>
      <c r="N1777" s="451">
        <f t="shared" si="113"/>
        <v>228.08100420787878</v>
      </c>
    </row>
    <row r="1778" spans="1:14">
      <c r="A1778" s="444">
        <v>78716</v>
      </c>
      <c r="B1778" s="52">
        <f>+'2.- Base'!B1778</f>
        <v>1773</v>
      </c>
      <c r="C1778" s="334">
        <f>+'2.- Base'!C1778</f>
        <v>78716</v>
      </c>
      <c r="D1778" s="81" t="str">
        <f>+'2.- Base'!D1778</f>
        <v>Test de Captopril *Dos Radiorrenogramas</v>
      </c>
      <c r="E1778" s="335" t="s">
        <v>3270</v>
      </c>
      <c r="F1778" s="335">
        <f>+'2.- Base'!N1778</f>
        <v>127.35866874999999</v>
      </c>
      <c r="G1778" s="335" t="str">
        <f t="shared" si="114"/>
        <v>NC</v>
      </c>
      <c r="H1778" s="335">
        <f>VLOOKUP(C1778,'2.- Base'!J1778:N4173,5,0)</f>
        <v>127.35866874999999</v>
      </c>
      <c r="J1778" s="335" t="s">
        <v>3270</v>
      </c>
      <c r="K1778" s="335">
        <v>111.26919757601897</v>
      </c>
      <c r="L1778" s="441"/>
      <c r="M1778" s="335" t="str">
        <f t="shared" si="115"/>
        <v>NC</v>
      </c>
      <c r="N1778" s="451">
        <f t="shared" si="113"/>
        <v>238.62786632601896</v>
      </c>
    </row>
    <row r="1779" spans="1:14">
      <c r="A1779" s="444">
        <v>78730</v>
      </c>
      <c r="B1779" s="52">
        <f>+'2.- Base'!B1779</f>
        <v>1774</v>
      </c>
      <c r="C1779" s="334">
        <f>+'2.- Base'!C1779</f>
        <v>78730</v>
      </c>
      <c r="D1779" s="81" t="str">
        <f>+'2.- Base'!D1779</f>
        <v>Estudio residual de vejiga urinaria</v>
      </c>
      <c r="E1779" s="335" t="s">
        <v>3270</v>
      </c>
      <c r="F1779" s="335">
        <f>+'2.- Base'!N1779</f>
        <v>127.35866874999999</v>
      </c>
      <c r="G1779" s="335" t="str">
        <f t="shared" si="114"/>
        <v>NC</v>
      </c>
      <c r="H1779" s="335">
        <f>VLOOKUP(C1779,'2.- Base'!J1779:N4174,5,0)</f>
        <v>127.35866874999999</v>
      </c>
      <c r="J1779" s="335" t="s">
        <v>3270</v>
      </c>
      <c r="K1779" s="335">
        <v>69.081749103458264</v>
      </c>
      <c r="L1779" s="441"/>
      <c r="M1779" s="335" t="str">
        <f t="shared" si="115"/>
        <v>NC</v>
      </c>
      <c r="N1779" s="451">
        <f t="shared" si="113"/>
        <v>196.44041785345826</v>
      </c>
    </row>
    <row r="1780" spans="1:14">
      <c r="A1780" s="444">
        <v>78740</v>
      </c>
      <c r="B1780" s="52">
        <f>+'2.- Base'!B1780</f>
        <v>1775</v>
      </c>
      <c r="C1780" s="334">
        <f>+'2.- Base'!C1780</f>
        <v>78740</v>
      </c>
      <c r="D1780" s="81" t="str">
        <f>+'2.- Base'!D1780</f>
        <v>Estudio de reflujo vésico ureteral -métodos directo</v>
      </c>
      <c r="E1780" s="335" t="s">
        <v>3270</v>
      </c>
      <c r="F1780" s="335">
        <f>+'2.- Base'!N1780</f>
        <v>127.35866874999999</v>
      </c>
      <c r="G1780" s="335" t="str">
        <f t="shared" si="114"/>
        <v>NC</v>
      </c>
      <c r="H1780" s="335">
        <f>VLOOKUP(C1780,'2.- Base'!J1780:N4175,5,0)</f>
        <v>127.35866874999999</v>
      </c>
      <c r="J1780" s="335" t="s">
        <v>3270</v>
      </c>
      <c r="K1780" s="335">
        <v>100.72233545787878</v>
      </c>
      <c r="L1780" s="441"/>
      <c r="M1780" s="335" t="str">
        <f t="shared" si="115"/>
        <v>NC</v>
      </c>
      <c r="N1780" s="451">
        <f t="shared" si="113"/>
        <v>228.08100420787878</v>
      </c>
    </row>
    <row r="1781" spans="1:14">
      <c r="A1781" s="444">
        <v>78741</v>
      </c>
      <c r="B1781" s="52">
        <f>+'2.- Base'!B1781</f>
        <v>1776</v>
      </c>
      <c r="C1781" s="334">
        <f>+'2.- Base'!C1781</f>
        <v>78741</v>
      </c>
      <c r="D1781" s="81" t="str">
        <f>+'2.- Base'!D1781</f>
        <v xml:space="preserve">Estudio de reflujo vésico ureteral -métodos indirecto </v>
      </c>
      <c r="E1781" s="335" t="s">
        <v>3270</v>
      </c>
      <c r="F1781" s="335">
        <f>+'2.- Base'!N1781</f>
        <v>127.35866874999999</v>
      </c>
      <c r="G1781" s="335" t="str">
        <f t="shared" si="114"/>
        <v>NC</v>
      </c>
      <c r="H1781" s="335">
        <f>VLOOKUP(C1781,'2.- Base'!J1781:N4176,5,0)</f>
        <v>127.35866874999999</v>
      </c>
      <c r="J1781" s="335" t="s">
        <v>3270</v>
      </c>
      <c r="K1781" s="335">
        <v>121.81605969415912</v>
      </c>
      <c r="L1781" s="441"/>
      <c r="M1781" s="335" t="str">
        <f t="shared" si="115"/>
        <v>NC</v>
      </c>
      <c r="N1781" s="451">
        <f t="shared" si="113"/>
        <v>249.17472844415911</v>
      </c>
    </row>
    <row r="1782" spans="1:14">
      <c r="A1782" s="444">
        <v>78761</v>
      </c>
      <c r="B1782" s="52">
        <f>+'2.- Base'!B1782</f>
        <v>1777</v>
      </c>
      <c r="C1782" s="334">
        <f>+'2.- Base'!C1782</f>
        <v>78761</v>
      </c>
      <c r="D1782" s="81" t="str">
        <f>+'2.- Base'!D1782</f>
        <v>Obtención de imágenes y flujo vascular de testículos- perfusión testicular</v>
      </c>
      <c r="E1782" s="335" t="s">
        <v>3270</v>
      </c>
      <c r="F1782" s="335">
        <f>+'2.- Base'!N1782</f>
        <v>127.35866874999999</v>
      </c>
      <c r="G1782" s="335" t="str">
        <f t="shared" si="114"/>
        <v>NC</v>
      </c>
      <c r="H1782" s="335">
        <f>VLOOKUP(C1782,'2.- Base'!J1782:N4177,5,0)</f>
        <v>127.35866874999999</v>
      </c>
      <c r="J1782" s="335" t="s">
        <v>3270</v>
      </c>
      <c r="K1782" s="335">
        <v>69.081749103458264</v>
      </c>
      <c r="L1782" s="441"/>
      <c r="M1782" s="335" t="str">
        <f t="shared" si="115"/>
        <v>NC</v>
      </c>
      <c r="N1782" s="451">
        <f t="shared" si="113"/>
        <v>196.44041785345826</v>
      </c>
    </row>
    <row r="1783" spans="1:14">
      <c r="A1783" s="444">
        <v>78762</v>
      </c>
      <c r="B1783" s="52">
        <f>+'2.- Base'!B1783</f>
        <v>1778</v>
      </c>
      <c r="C1783" s="334">
        <f>+'2.- Base'!C1783</f>
        <v>78762</v>
      </c>
      <c r="D1783" s="81" t="str">
        <f>+'2.- Base'!D1783</f>
        <v>Determinación de filtración de Glomerular (GFR) y Radiorrenograma</v>
      </c>
      <c r="E1783" s="335" t="s">
        <v>3270</v>
      </c>
      <c r="F1783" s="335">
        <f>+'2.- Base'!N1783</f>
        <v>127.35866874999999</v>
      </c>
      <c r="G1783" s="335" t="str">
        <f t="shared" si="114"/>
        <v>NC</v>
      </c>
      <c r="H1783" s="335">
        <f>VLOOKUP(C1783,'2.- Base'!J1783:N4178,5,0)</f>
        <v>127.35866874999999</v>
      </c>
      <c r="J1783" s="335" t="s">
        <v>3270</v>
      </c>
      <c r="K1783" s="335">
        <v>69.081749103458264</v>
      </c>
      <c r="L1783" s="441"/>
      <c r="M1783" s="335" t="str">
        <f t="shared" si="115"/>
        <v>NC</v>
      </c>
      <c r="N1783" s="451">
        <f t="shared" si="113"/>
        <v>196.44041785345826</v>
      </c>
    </row>
    <row r="1784" spans="1:14">
      <c r="A1784" s="444">
        <v>78802</v>
      </c>
      <c r="B1784" s="52">
        <f>+'2.- Base'!B1784</f>
        <v>1779</v>
      </c>
      <c r="C1784" s="334">
        <f>+'2.- Base'!C1784</f>
        <v>78802</v>
      </c>
      <c r="D1784" s="81" t="str">
        <f>+'2.- Base'!D1784</f>
        <v>Evaluaciónde Shunts</v>
      </c>
      <c r="E1784" s="335" t="s">
        <v>3270</v>
      </c>
      <c r="F1784" s="335">
        <f>+'2.- Base'!N1784</f>
        <v>127.35866874999999</v>
      </c>
      <c r="G1784" s="335" t="str">
        <f t="shared" si="114"/>
        <v>NC</v>
      </c>
      <c r="H1784" s="335">
        <f>VLOOKUP(C1784,'2.- Base'!J1784:N4179,5,0)</f>
        <v>127.35866874999999</v>
      </c>
      <c r="J1784" s="335" t="s">
        <v>3270</v>
      </c>
      <c r="K1784" s="335">
        <v>69.081749103458264</v>
      </c>
      <c r="L1784" s="441"/>
      <c r="M1784" s="335" t="str">
        <f t="shared" si="115"/>
        <v>NC</v>
      </c>
      <c r="N1784" s="451">
        <f t="shared" si="113"/>
        <v>196.44041785345826</v>
      </c>
    </row>
    <row r="1785" spans="1:14">
      <c r="A1785" s="444">
        <v>78808</v>
      </c>
      <c r="B1785" s="52">
        <f>+'2.- Base'!B1785</f>
        <v>1780</v>
      </c>
      <c r="C1785" s="334">
        <f>+'2.- Base'!C1785</f>
        <v>78808</v>
      </c>
      <c r="D1785" s="81" t="str">
        <f>+'2.- Base'!D1785</f>
        <v>Gammagrafía de perfusión regional</v>
      </c>
      <c r="E1785" s="335" t="s">
        <v>3270</v>
      </c>
      <c r="F1785" s="335">
        <f>+'2.- Base'!N1785</f>
        <v>127.35866874999999</v>
      </c>
      <c r="G1785" s="335" t="str">
        <f t="shared" si="114"/>
        <v>NC</v>
      </c>
      <c r="H1785" s="335">
        <f>VLOOKUP(C1785,'2.- Base'!J1785:N4180,5,0)</f>
        <v>127.35866874999999</v>
      </c>
      <c r="J1785" s="335" t="s">
        <v>3270</v>
      </c>
      <c r="K1785" s="335">
        <v>100.72233545787878</v>
      </c>
      <c r="L1785" s="441"/>
      <c r="M1785" s="335" t="str">
        <f t="shared" si="115"/>
        <v>NC</v>
      </c>
      <c r="N1785" s="451">
        <f t="shared" si="113"/>
        <v>228.08100420787878</v>
      </c>
    </row>
    <row r="1786" spans="1:14">
      <c r="A1786" s="444">
        <v>78891</v>
      </c>
      <c r="B1786" s="52">
        <f>+'2.- Base'!B1786</f>
        <v>1781</v>
      </c>
      <c r="C1786" s="334">
        <f>+'2.- Base'!C1786</f>
        <v>78891</v>
      </c>
      <c r="D1786" s="81" t="str">
        <f>+'2.- Base'!D1786</f>
        <v>Biopsia dirigida x fluoroscopía</v>
      </c>
      <c r="E1786" s="335">
        <f>+'2.- Base'!G1786</f>
        <v>23.242578914141415</v>
      </c>
      <c r="F1786" s="335">
        <f>+'2.- Base'!N1786</f>
        <v>23.242578914141415</v>
      </c>
      <c r="G1786" s="335">
        <f>VLOOKUP(C1786,'2.- Base'!$C$6:$G$2390,5,0)</f>
        <v>23.242578914141415</v>
      </c>
      <c r="H1786" s="335">
        <f>VLOOKUP(C1786,'2.- Base'!J1786:N4181,5,0)</f>
        <v>23.242578914141415</v>
      </c>
      <c r="J1786" s="335">
        <v>30.989102079700164</v>
      </c>
      <c r="K1786" s="335">
        <v>31.775388019664295</v>
      </c>
      <c r="L1786" s="441"/>
      <c r="M1786" s="451">
        <f t="shared" ref="M1786:M1849" si="116">G1786+J1786</f>
        <v>54.231680993841579</v>
      </c>
      <c r="N1786" s="451">
        <f t="shared" si="113"/>
        <v>55.01796693380571</v>
      </c>
    </row>
    <row r="1787" spans="1:14">
      <c r="A1787" s="444">
        <v>80048</v>
      </c>
      <c r="B1787" s="52">
        <f>+'2.- Base'!B1787</f>
        <v>1782</v>
      </c>
      <c r="C1787" s="334">
        <f>+'2.- Base'!C1787</f>
        <v>80048</v>
      </c>
      <c r="D1787" s="81" t="str">
        <f>+'2.- Base'!D1787</f>
        <v xml:space="preserve">Batería metabólica básica </v>
      </c>
      <c r="E1787" s="335">
        <f>+'2.- Base'!G1787</f>
        <v>8.3233800000000002</v>
      </c>
      <c r="F1787" s="335">
        <f>+'2.- Base'!N1787</f>
        <v>8.3233800000000002</v>
      </c>
      <c r="G1787" s="335">
        <f>VLOOKUP(C1787,'2.- Base'!$C$6:$G$2390,5,0)</f>
        <v>8.3233800000000002</v>
      </c>
      <c r="H1787" s="335">
        <f>VLOOKUP(C1787,'2.- Base'!J1787:N4182,5,0)</f>
        <v>8.3233800000000002</v>
      </c>
      <c r="J1787" s="335">
        <v>1.7817684560735589</v>
      </c>
      <c r="K1787" s="335">
        <v>1.7817684560735589</v>
      </c>
      <c r="L1787" s="441"/>
      <c r="M1787" s="451">
        <f t="shared" si="116"/>
        <v>10.105148456073559</v>
      </c>
      <c r="N1787" s="451">
        <f t="shared" si="113"/>
        <v>10.105148456073559</v>
      </c>
    </row>
    <row r="1788" spans="1:14">
      <c r="A1788" s="444">
        <v>80051</v>
      </c>
      <c r="B1788" s="52">
        <f>+'2.- Base'!B1788</f>
        <v>1783</v>
      </c>
      <c r="C1788" s="334">
        <f>+'2.- Base'!C1788</f>
        <v>80051</v>
      </c>
      <c r="D1788" s="81" t="str">
        <f>+'2.- Base'!D1788</f>
        <v>Electrolitos séricos</v>
      </c>
      <c r="E1788" s="335">
        <f>+'2.- Base'!G1788</f>
        <v>1.5009033333333333</v>
      </c>
      <c r="F1788" s="335">
        <f>+'2.- Base'!N1788</f>
        <v>1.5009033333333333</v>
      </c>
      <c r="G1788" s="335">
        <f>VLOOKUP(C1788,'2.- Base'!$C$6:$G$2390,5,0)</f>
        <v>1.5009033333333333</v>
      </c>
      <c r="H1788" s="335">
        <f>VLOOKUP(C1788,'2.- Base'!J1788:N4183,5,0)</f>
        <v>1.5009033333333333</v>
      </c>
      <c r="J1788" s="335">
        <v>10.399096666666667</v>
      </c>
      <c r="K1788" s="335">
        <v>10.399096666666667</v>
      </c>
      <c r="L1788" s="441"/>
      <c r="M1788" s="451">
        <f t="shared" si="116"/>
        <v>11.9</v>
      </c>
      <c r="N1788" s="451">
        <f t="shared" si="113"/>
        <v>11.9</v>
      </c>
    </row>
    <row r="1789" spans="1:14" ht="25.5">
      <c r="A1789" s="444">
        <v>80055</v>
      </c>
      <c r="B1789" s="52">
        <f>+'2.- Base'!B1789</f>
        <v>1784</v>
      </c>
      <c r="C1789" s="334">
        <f>+'2.- Base'!C1789</f>
        <v>80055</v>
      </c>
      <c r="D1789" s="81" t="str">
        <f>+'2.- Base'!D1789</f>
        <v>Perfil prenatal: hemograma de tercera generación, grupo sanguíneo, glucosa, VDRL, HIV, examen de orina, rubéola</v>
      </c>
      <c r="E1789" s="335">
        <f>+'2.- Base'!G1789</f>
        <v>8.3233800000000002</v>
      </c>
      <c r="F1789" s="335">
        <f>+'2.- Base'!N1789</f>
        <v>8.3233800000000002</v>
      </c>
      <c r="G1789" s="335">
        <f>VLOOKUP(C1789,'2.- Base'!$C$6:$G$2390,5,0)</f>
        <v>8.3233800000000002</v>
      </c>
      <c r="H1789" s="335">
        <f>VLOOKUP(C1789,'2.- Base'!J1789:N4184,5,0)</f>
        <v>8.3233800000000002</v>
      </c>
      <c r="J1789" s="335">
        <v>27.586619999999996</v>
      </c>
      <c r="K1789" s="335">
        <v>27.586619999999996</v>
      </c>
      <c r="L1789" s="441"/>
      <c r="M1789" s="451">
        <f t="shared" si="116"/>
        <v>35.909999999999997</v>
      </c>
      <c r="N1789" s="451">
        <f t="shared" si="113"/>
        <v>35.909999999999997</v>
      </c>
    </row>
    <row r="1790" spans="1:14" ht="38.25">
      <c r="A1790" s="444">
        <v>80057</v>
      </c>
      <c r="B1790" s="52">
        <f>+'2.- Base'!B1790</f>
        <v>1785</v>
      </c>
      <c r="C1790" s="334">
        <f>+'2.- Base'!C1790</f>
        <v>80057</v>
      </c>
      <c r="D1790" s="81" t="str">
        <f>+'2.- Base'!D1790</f>
        <v>Perfil preoperatorio: hemograma de tercera generación, grupo sanguíneo, factor Rh, tiempo de coagulación y sangría, tiempo de protrombina, glucosa, HIV, VDRL, examen completo de orina</v>
      </c>
      <c r="E1790" s="335">
        <f>+'2.- Base'!G1790</f>
        <v>8.3233800000000002</v>
      </c>
      <c r="F1790" s="335">
        <f>+'2.- Base'!N1790</f>
        <v>8.3233800000000002</v>
      </c>
      <c r="G1790" s="335">
        <f>VLOOKUP(C1790,'2.- Base'!$C$6:$G$2390,5,0)</f>
        <v>8.3233800000000002</v>
      </c>
      <c r="H1790" s="335">
        <f>VLOOKUP(C1790,'2.- Base'!J1790:N4185,5,0)</f>
        <v>8.3233800000000002</v>
      </c>
      <c r="J1790" s="335">
        <v>25.296619999999997</v>
      </c>
      <c r="K1790" s="335">
        <v>25.296619999999997</v>
      </c>
      <c r="L1790" s="441"/>
      <c r="M1790" s="451">
        <f t="shared" si="116"/>
        <v>33.619999999999997</v>
      </c>
      <c r="N1790" s="451">
        <f t="shared" si="113"/>
        <v>33.619999999999997</v>
      </c>
    </row>
    <row r="1791" spans="1:14" ht="51">
      <c r="A1791" s="444">
        <v>80058</v>
      </c>
      <c r="B1791" s="52">
        <f>+'2.- Base'!B1791</f>
        <v>1786</v>
      </c>
      <c r="C1791" s="334">
        <f>+'2.- Base'!C1791</f>
        <v>80058</v>
      </c>
      <c r="D1791" s="81" t="str">
        <f>+'2.- Base'!D1791</f>
        <v>Batería de hepatitis:Antígeno de superficie de la hepatitis B (HBsAg), Anticuerpo contra el antígeno de superficie de la hepatitis B (HBsAb),Anticuerpo contra el antígeno de la nucleocápside de la hepatitis B (HBcAb), IgG e IgM ,Anticuerpo contra la hepat</v>
      </c>
      <c r="E1791" s="335">
        <f>+'2.- Base'!G1791</f>
        <v>11.79738</v>
      </c>
      <c r="F1791" s="335">
        <f>+'2.- Base'!N1791</f>
        <v>11.79738</v>
      </c>
      <c r="G1791" s="335">
        <f>VLOOKUP(C1791,'2.- Base'!$C$6:$G$2390,5,0)</f>
        <v>11.79738</v>
      </c>
      <c r="H1791" s="335">
        <f>VLOOKUP(C1791,'2.- Base'!J1791:N4186,5,0)</f>
        <v>11.79738</v>
      </c>
      <c r="J1791" s="335">
        <v>2.1817821204129153</v>
      </c>
      <c r="K1791" s="335">
        <v>2.1817821204129153</v>
      </c>
      <c r="L1791" s="441"/>
      <c r="M1791" s="451">
        <f t="shared" si="116"/>
        <v>13.979162120412916</v>
      </c>
      <c r="N1791" s="451">
        <f t="shared" si="113"/>
        <v>13.979162120412916</v>
      </c>
    </row>
    <row r="1792" spans="1:14">
      <c r="A1792" s="444">
        <v>80061</v>
      </c>
      <c r="B1792" s="52">
        <f>+'2.- Base'!B1792</f>
        <v>1787</v>
      </c>
      <c r="C1792" s="334">
        <f>+'2.- Base'!C1792</f>
        <v>80061</v>
      </c>
      <c r="D1792" s="81" t="str">
        <f>+'2.- Base'!D1792</f>
        <v>Perfil lipídico</v>
      </c>
      <c r="E1792" s="335">
        <f>+'2.- Base'!G1792</f>
        <v>8.3233800000000002</v>
      </c>
      <c r="F1792" s="335">
        <f>+'2.- Base'!N1792</f>
        <v>8.3233800000000002</v>
      </c>
      <c r="G1792" s="335">
        <f>VLOOKUP(C1792,'2.- Base'!$C$6:$G$2390,5,0)</f>
        <v>8.3233800000000002</v>
      </c>
      <c r="H1792" s="335">
        <f>VLOOKUP(C1792,'2.- Base'!J1792:N4187,5,0)</f>
        <v>8.3233800000000002</v>
      </c>
      <c r="J1792" s="335">
        <v>8.9866199999999985</v>
      </c>
      <c r="K1792" s="335">
        <v>8.9866199999999985</v>
      </c>
      <c r="L1792" s="441"/>
      <c r="M1792" s="451">
        <f t="shared" si="116"/>
        <v>17.309999999999999</v>
      </c>
      <c r="N1792" s="451">
        <f t="shared" si="113"/>
        <v>17.309999999999999</v>
      </c>
    </row>
    <row r="1793" spans="1:14">
      <c r="A1793" s="444">
        <v>80062</v>
      </c>
      <c r="B1793" s="52">
        <f>+'2.- Base'!B1793</f>
        <v>1788</v>
      </c>
      <c r="C1793" s="334">
        <f>+'2.- Base'!C1793</f>
        <v>80062</v>
      </c>
      <c r="D1793" s="81" t="str">
        <f>+'2.- Base'!D1793</f>
        <v>Perfil cardíaco: CPK, CPK-MB, DHL, TGO</v>
      </c>
      <c r="E1793" s="335">
        <f>+'2.- Base'!G1793</f>
        <v>8.3233800000000002</v>
      </c>
      <c r="F1793" s="335">
        <f>+'2.- Base'!N1793</f>
        <v>8.3233800000000002</v>
      </c>
      <c r="G1793" s="335">
        <f>VLOOKUP(C1793,'2.- Base'!$C$6:$G$2390,5,0)</f>
        <v>8.3233800000000002</v>
      </c>
      <c r="H1793" s="335">
        <f>VLOOKUP(C1793,'2.- Base'!J1793:N4188,5,0)</f>
        <v>8.3233800000000002</v>
      </c>
      <c r="J1793" s="335">
        <v>6.9766200000000005</v>
      </c>
      <c r="K1793" s="335">
        <v>6.9766200000000005</v>
      </c>
      <c r="L1793" s="441"/>
      <c r="M1793" s="451">
        <f t="shared" si="116"/>
        <v>15.3</v>
      </c>
      <c r="N1793" s="451">
        <f t="shared" si="113"/>
        <v>15.3</v>
      </c>
    </row>
    <row r="1794" spans="1:14">
      <c r="A1794" s="444">
        <v>80063</v>
      </c>
      <c r="B1794" s="52">
        <f>+'2.- Base'!B1794</f>
        <v>1789</v>
      </c>
      <c r="C1794" s="334">
        <f>+'2.- Base'!C1794</f>
        <v>80063</v>
      </c>
      <c r="D1794" s="81" t="str">
        <f>+'2.- Base'!D1794</f>
        <v xml:space="preserve">Perfil de coagulación básico </v>
      </c>
      <c r="E1794" s="335">
        <f>+'2.- Base'!G1794</f>
        <v>11.82338</v>
      </c>
      <c r="F1794" s="335">
        <f>+'2.- Base'!N1794</f>
        <v>11.82338</v>
      </c>
      <c r="G1794" s="335">
        <f>VLOOKUP(C1794,'2.- Base'!$C$6:$G$2390,5,0)</f>
        <v>11.82338</v>
      </c>
      <c r="H1794" s="335">
        <f>VLOOKUP(C1794,'2.- Base'!J1794:N4189,5,0)</f>
        <v>11.82338</v>
      </c>
      <c r="J1794" s="335">
        <v>6.0766199999999984</v>
      </c>
      <c r="K1794" s="335">
        <v>6.0766199999999984</v>
      </c>
      <c r="L1794" s="441"/>
      <c r="M1794" s="451">
        <f t="shared" si="116"/>
        <v>17.899999999999999</v>
      </c>
      <c r="N1794" s="451">
        <f t="shared" si="113"/>
        <v>17.899999999999999</v>
      </c>
    </row>
    <row r="1795" spans="1:14">
      <c r="A1795" s="444">
        <v>80072</v>
      </c>
      <c r="B1795" s="52">
        <f>+'2.- Base'!B1795</f>
        <v>1790</v>
      </c>
      <c r="C1795" s="334">
        <f>+'2.- Base'!C1795</f>
        <v>80072</v>
      </c>
      <c r="D1795" s="81" t="str">
        <f>+'2.- Base'!D1795</f>
        <v>Perfil reumatoideo</v>
      </c>
      <c r="E1795" s="335">
        <f>+'2.- Base'!G1795</f>
        <v>8.3233800000000002</v>
      </c>
      <c r="F1795" s="335">
        <f>+'2.- Base'!N1795</f>
        <v>8.3233800000000002</v>
      </c>
      <c r="G1795" s="335">
        <f>VLOOKUP(C1795,'2.- Base'!$C$6:$G$2390,5,0)</f>
        <v>8.3233800000000002</v>
      </c>
      <c r="H1795" s="335">
        <f>VLOOKUP(C1795,'2.- Base'!J1795:N4190,5,0)</f>
        <v>8.3233800000000002</v>
      </c>
      <c r="J1795" s="335">
        <v>2.6743324843894847</v>
      </c>
      <c r="K1795" s="335">
        <v>2.6743324843894847</v>
      </c>
      <c r="L1795" s="441"/>
      <c r="M1795" s="451">
        <f t="shared" si="116"/>
        <v>10.997712484389485</v>
      </c>
      <c r="N1795" s="451">
        <f t="shared" si="113"/>
        <v>10.997712484389485</v>
      </c>
    </row>
    <row r="1796" spans="1:14">
      <c r="A1796" s="444">
        <v>80076</v>
      </c>
      <c r="B1796" s="52">
        <f>+'2.- Base'!B1796</f>
        <v>1791</v>
      </c>
      <c r="C1796" s="334">
        <f>+'2.- Base'!C1796</f>
        <v>80076</v>
      </c>
      <c r="D1796" s="81" t="str">
        <f>+'2.- Base'!D1796</f>
        <v>Perfil hepático</v>
      </c>
      <c r="E1796" s="335">
        <f>+'2.- Base'!G1796</f>
        <v>8.0243800000000007</v>
      </c>
      <c r="F1796" s="335">
        <f>+'2.- Base'!N1796</f>
        <v>8.0243800000000007</v>
      </c>
      <c r="G1796" s="335">
        <f>VLOOKUP(C1796,'2.- Base'!$C$6:$G$2390,5,0)</f>
        <v>8.0243800000000007</v>
      </c>
      <c r="H1796" s="335">
        <f>VLOOKUP(C1796,'2.- Base'!J1796:N4191,5,0)</f>
        <v>8.0243800000000007</v>
      </c>
      <c r="J1796" s="335">
        <v>9.5856199999999987</v>
      </c>
      <c r="K1796" s="335">
        <v>9.5856199999999987</v>
      </c>
      <c r="L1796" s="441"/>
      <c r="M1796" s="451">
        <f t="shared" si="116"/>
        <v>17.61</v>
      </c>
      <c r="N1796" s="451">
        <f t="shared" si="113"/>
        <v>17.61</v>
      </c>
    </row>
    <row r="1797" spans="1:14">
      <c r="A1797" s="444">
        <v>80077</v>
      </c>
      <c r="B1797" s="52">
        <f>+'2.- Base'!B1797</f>
        <v>1792</v>
      </c>
      <c r="C1797" s="334">
        <f>+'2.- Base'!C1797</f>
        <v>80077</v>
      </c>
      <c r="D1797" s="81" t="str">
        <f>+'2.- Base'!D1797</f>
        <v>Estudio histoquímico de líquido pleural</v>
      </c>
      <c r="E1797" s="335">
        <f>+'2.- Base'!G1797</f>
        <v>14.17338</v>
      </c>
      <c r="F1797" s="335">
        <f>+'2.- Base'!N1797</f>
        <v>14.17338</v>
      </c>
      <c r="G1797" s="335">
        <f>VLOOKUP(C1797,'2.- Base'!$C$6:$G$2390,5,0)</f>
        <v>14.17338</v>
      </c>
      <c r="H1797" s="335">
        <f>VLOOKUP(C1797,'2.- Base'!J1797:N4192,5,0)</f>
        <v>14.17338</v>
      </c>
      <c r="J1797" s="335">
        <v>0</v>
      </c>
      <c r="K1797" s="335">
        <v>0</v>
      </c>
      <c r="L1797" s="441"/>
      <c r="M1797" s="451">
        <f t="shared" si="116"/>
        <v>14.17338</v>
      </c>
      <c r="N1797" s="451">
        <f t="shared" si="113"/>
        <v>14.17338</v>
      </c>
    </row>
    <row r="1798" spans="1:14">
      <c r="A1798" s="444">
        <v>80089</v>
      </c>
      <c r="B1798" s="52">
        <f>+'2.- Base'!B1798</f>
        <v>1793</v>
      </c>
      <c r="C1798" s="334">
        <f>+'2.- Base'!C1798</f>
        <v>80089</v>
      </c>
      <c r="D1798" s="81" t="str">
        <f>+'2.- Base'!D1798</f>
        <v>PERFIL DE INGRESO INMUNOLOGIA</v>
      </c>
      <c r="E1798" s="335">
        <f>+'2.- Base'!G1798</f>
        <v>14.17338</v>
      </c>
      <c r="F1798" s="335">
        <f>+'2.- Base'!N1798</f>
        <v>14.17338</v>
      </c>
      <c r="G1798" s="335">
        <f>VLOOKUP(C1798,'2.- Base'!$C$6:$G$2390,5,0)</f>
        <v>14.17338</v>
      </c>
      <c r="H1798" s="335">
        <f>VLOOKUP(C1798,'2.- Base'!J1798:N4193,5,0)</f>
        <v>14.17338</v>
      </c>
      <c r="J1798" s="335">
        <v>2.1817821204129171</v>
      </c>
      <c r="K1798" s="335">
        <v>2.1817821204129171</v>
      </c>
      <c r="L1798" s="441"/>
      <c r="M1798" s="451">
        <f t="shared" si="116"/>
        <v>16.355162120412917</v>
      </c>
      <c r="N1798" s="451">
        <f t="shared" si="113"/>
        <v>16.355162120412917</v>
      </c>
    </row>
    <row r="1799" spans="1:14">
      <c r="A1799" s="444">
        <v>80090</v>
      </c>
      <c r="B1799" s="52">
        <f>+'2.- Base'!B1799</f>
        <v>1794</v>
      </c>
      <c r="C1799" s="334">
        <f>+'2.- Base'!C1799</f>
        <v>80090</v>
      </c>
      <c r="D1799" s="81" t="str">
        <f>+'2.- Base'!D1799</f>
        <v xml:space="preserve">Examen de TORCH </v>
      </c>
      <c r="E1799" s="335">
        <f>+'2.- Base'!G1799</f>
        <v>14.17338</v>
      </c>
      <c r="F1799" s="335">
        <f>+'2.- Base'!N1799</f>
        <v>14.17338</v>
      </c>
      <c r="G1799" s="335">
        <f>VLOOKUP(C1799,'2.- Base'!$C$6:$G$2390,5,0)</f>
        <v>14.17338</v>
      </c>
      <c r="H1799" s="335">
        <f>VLOOKUP(C1799,'2.- Base'!J1799:N4194,5,0)</f>
        <v>14.17338</v>
      </c>
      <c r="J1799" s="335">
        <v>45.74662</v>
      </c>
      <c r="K1799" s="335">
        <v>45.74662</v>
      </c>
      <c r="L1799" s="441"/>
      <c r="M1799" s="451">
        <f t="shared" si="116"/>
        <v>59.92</v>
      </c>
      <c r="N1799" s="451">
        <f t="shared" ref="N1799:N1862" si="117">H1799+K1799</f>
        <v>59.92</v>
      </c>
    </row>
    <row r="1800" spans="1:14" ht="25.5">
      <c r="A1800" s="444">
        <v>80095</v>
      </c>
      <c r="B1800" s="52">
        <f>+'2.- Base'!B1800</f>
        <v>1795</v>
      </c>
      <c r="C1800" s="334">
        <f>+'2.- Base'!C1800</f>
        <v>80095</v>
      </c>
      <c r="D1800" s="81" t="str">
        <f>+'2.- Base'!D1800</f>
        <v>Perfil de donante de sangre (grupo sanguíneo, hematocrito, VIH I-II, HBsAg, VHC, Sífilis,  Chagas, HTLV I-II y anticore HB)</v>
      </c>
      <c r="E1800" s="335">
        <f>+'2.- Base'!G1800</f>
        <v>14.17338</v>
      </c>
      <c r="F1800" s="335">
        <f>+'2.- Base'!N1800</f>
        <v>14.17338</v>
      </c>
      <c r="G1800" s="335">
        <f>VLOOKUP(C1800,'2.- Base'!$C$6:$G$2390,5,0)</f>
        <v>14.17338</v>
      </c>
      <c r="H1800" s="335">
        <f>VLOOKUP(C1800,'2.- Base'!J1800:N4195,5,0)</f>
        <v>14.17338</v>
      </c>
      <c r="J1800" s="335">
        <v>4.3635642408258288</v>
      </c>
      <c r="K1800" s="335">
        <v>4.3635642408258288</v>
      </c>
      <c r="L1800" s="441"/>
      <c r="M1800" s="451">
        <f t="shared" si="116"/>
        <v>18.536944240825829</v>
      </c>
      <c r="N1800" s="451">
        <f t="shared" si="117"/>
        <v>18.536944240825829</v>
      </c>
    </row>
    <row r="1801" spans="1:14">
      <c r="A1801" s="444">
        <v>80096</v>
      </c>
      <c r="B1801" s="52">
        <f>+'2.- Base'!B1801</f>
        <v>1796</v>
      </c>
      <c r="C1801" s="334">
        <f>+'2.- Base'!C1801</f>
        <v>80096</v>
      </c>
      <c r="D1801" s="81" t="str">
        <f>+'2.- Base'!D1801</f>
        <v>Perfil de Neonato (hematocrito, glucosa, grupo sanguíneo y RH, TSH)</v>
      </c>
      <c r="E1801" s="335">
        <f>+'2.- Base'!G1801</f>
        <v>20.273380000000003</v>
      </c>
      <c r="F1801" s="335">
        <f>+'2.- Base'!N1801</f>
        <v>20.273380000000003</v>
      </c>
      <c r="G1801" s="335">
        <f>VLOOKUP(C1801,'2.- Base'!$C$6:$G$2390,5,0)</f>
        <v>20.273380000000003</v>
      </c>
      <c r="H1801" s="335">
        <f>VLOOKUP(C1801,'2.- Base'!J1801:N4196,5,0)</f>
        <v>20.273380000000003</v>
      </c>
      <c r="J1801" s="335">
        <v>2.6743324843894811</v>
      </c>
      <c r="K1801" s="335">
        <v>2.6743324843894811</v>
      </c>
      <c r="L1801" s="441"/>
      <c r="M1801" s="451">
        <f t="shared" si="116"/>
        <v>22.947712484389484</v>
      </c>
      <c r="N1801" s="451">
        <f t="shared" si="117"/>
        <v>22.947712484389484</v>
      </c>
    </row>
    <row r="1802" spans="1:14" ht="25.5">
      <c r="A1802" s="444">
        <v>80099</v>
      </c>
      <c r="B1802" s="52">
        <f>+'2.- Base'!B1802</f>
        <v>1797</v>
      </c>
      <c r="C1802" s="334">
        <f>+'2.- Base'!C1802</f>
        <v>80099</v>
      </c>
      <c r="D1802" s="81" t="str">
        <f>+'2.- Base'!D1802</f>
        <v>Tamizaje neonatal: (Hipotiroidismo congénito, Hiperplasia suprarrenal, Fenilcetonuria, Fibrosis quística)</v>
      </c>
      <c r="E1802" s="335">
        <f>+'2.- Base'!G1802</f>
        <v>14.17338</v>
      </c>
      <c r="F1802" s="335">
        <f>+'2.- Base'!N1802</f>
        <v>14.17338</v>
      </c>
      <c r="G1802" s="335">
        <f>VLOOKUP(C1802,'2.- Base'!$C$6:$G$2390,5,0)</f>
        <v>14.17338</v>
      </c>
      <c r="H1802" s="335">
        <f>VLOOKUP(C1802,'2.- Base'!J1802:N4197,5,0)</f>
        <v>14.17338</v>
      </c>
      <c r="J1802" s="335">
        <v>2.6181385444954994</v>
      </c>
      <c r="K1802" s="335">
        <v>2.6181385444954994</v>
      </c>
      <c r="L1802" s="441"/>
      <c r="M1802" s="451">
        <f t="shared" si="116"/>
        <v>16.791518544495499</v>
      </c>
      <c r="N1802" s="451">
        <f t="shared" si="117"/>
        <v>16.791518544495499</v>
      </c>
    </row>
    <row r="1803" spans="1:14">
      <c r="A1803" s="444">
        <v>80100</v>
      </c>
      <c r="B1803" s="52">
        <f>+'2.- Base'!B1803</f>
        <v>1798</v>
      </c>
      <c r="C1803" s="334">
        <f>+'2.- Base'!C1803</f>
        <v>80100</v>
      </c>
      <c r="D1803" s="81" t="str">
        <f>+'2.- Base'!D1803</f>
        <v>Screening para drogas</v>
      </c>
      <c r="E1803" s="335">
        <f>+'2.- Base'!G1803</f>
        <v>5.0733800000000002</v>
      </c>
      <c r="F1803" s="335">
        <f>+'2.- Base'!N1803</f>
        <v>5.0733800000000002</v>
      </c>
      <c r="G1803" s="335">
        <f>VLOOKUP(C1803,'2.- Base'!$C$6:$G$2390,5,0)</f>
        <v>5.0733800000000002</v>
      </c>
      <c r="H1803" s="335">
        <f>VLOOKUP(C1803,'2.- Base'!J1803:N4198,5,0)</f>
        <v>5.0733800000000002</v>
      </c>
      <c r="J1803" s="335">
        <v>2.6743324843894856</v>
      </c>
      <c r="K1803" s="335">
        <v>2.6743324843894856</v>
      </c>
      <c r="L1803" s="441"/>
      <c r="M1803" s="451">
        <f t="shared" si="116"/>
        <v>7.7477124843894858</v>
      </c>
      <c r="N1803" s="451">
        <f t="shared" si="117"/>
        <v>7.7477124843894858</v>
      </c>
    </row>
    <row r="1804" spans="1:14">
      <c r="A1804" s="444">
        <v>80150</v>
      </c>
      <c r="B1804" s="52">
        <f>+'2.- Base'!B1804</f>
        <v>1799</v>
      </c>
      <c r="C1804" s="334">
        <f>+'2.- Base'!C1804</f>
        <v>80150</v>
      </c>
      <c r="D1804" s="81" t="str">
        <f>+'2.- Base'!D1804</f>
        <v>Dosaje de amikacina</v>
      </c>
      <c r="E1804" s="335">
        <f>+'2.- Base'!G1804</f>
        <v>5.0733800000000002</v>
      </c>
      <c r="F1804" s="335">
        <f>+'2.- Base'!N1804</f>
        <v>5.0733800000000002</v>
      </c>
      <c r="G1804" s="335">
        <f>VLOOKUP(C1804,'2.- Base'!$C$6:$G$2390,5,0)</f>
        <v>5.0733800000000002</v>
      </c>
      <c r="H1804" s="335">
        <f>VLOOKUP(C1804,'2.- Base'!J1804:N4199,5,0)</f>
        <v>5.0733800000000002</v>
      </c>
      <c r="J1804" s="335">
        <v>3.4466199999999994</v>
      </c>
      <c r="K1804" s="335">
        <v>3.4466199999999994</v>
      </c>
      <c r="L1804" s="441"/>
      <c r="M1804" s="451">
        <f t="shared" si="116"/>
        <v>8.52</v>
      </c>
      <c r="N1804" s="451">
        <f t="shared" si="117"/>
        <v>8.52</v>
      </c>
    </row>
    <row r="1805" spans="1:14">
      <c r="A1805" s="444">
        <v>80154</v>
      </c>
      <c r="B1805" s="52">
        <f>+'2.- Base'!B1805</f>
        <v>1800</v>
      </c>
      <c r="C1805" s="334">
        <f>+'2.- Base'!C1805</f>
        <v>80154</v>
      </c>
      <c r="D1805" s="81" t="str">
        <f>+'2.- Base'!D1805</f>
        <v>Dosaje de benzodiacepinas</v>
      </c>
      <c r="E1805" s="335">
        <f>+'2.- Base'!G1805</f>
        <v>5.0733800000000002</v>
      </c>
      <c r="F1805" s="335">
        <f>+'2.- Base'!N1805</f>
        <v>5.0733800000000002</v>
      </c>
      <c r="G1805" s="335">
        <f>VLOOKUP(C1805,'2.- Base'!$C$6:$G$2390,5,0)</f>
        <v>5.0733800000000002</v>
      </c>
      <c r="H1805" s="335">
        <f>VLOOKUP(C1805,'2.- Base'!J1805:N4200,5,0)</f>
        <v>5.0733800000000002</v>
      </c>
      <c r="J1805" s="335">
        <v>6.8066200000000006</v>
      </c>
      <c r="K1805" s="335">
        <v>6.8066200000000006</v>
      </c>
      <c r="L1805" s="441"/>
      <c r="M1805" s="451">
        <f t="shared" si="116"/>
        <v>11.88</v>
      </c>
      <c r="N1805" s="451">
        <f t="shared" si="117"/>
        <v>11.88</v>
      </c>
    </row>
    <row r="1806" spans="1:14">
      <c r="A1806" s="444">
        <v>80156</v>
      </c>
      <c r="B1806" s="52">
        <f>+'2.- Base'!B1806</f>
        <v>1801</v>
      </c>
      <c r="C1806" s="334">
        <f>+'2.- Base'!C1806</f>
        <v>80156</v>
      </c>
      <c r="D1806" s="81" t="str">
        <f>+'2.- Base'!D1806</f>
        <v>Dosaje de carbamacepina total</v>
      </c>
      <c r="E1806" s="335">
        <f>+'2.- Base'!G1806</f>
        <v>5.0733800000000002</v>
      </c>
      <c r="F1806" s="335">
        <f>+'2.- Base'!N1806</f>
        <v>5.0733800000000002</v>
      </c>
      <c r="G1806" s="335">
        <f>VLOOKUP(C1806,'2.- Base'!$C$6:$G$2390,5,0)</f>
        <v>5.0733800000000002</v>
      </c>
      <c r="H1806" s="335">
        <f>VLOOKUP(C1806,'2.- Base'!J1806:N4201,5,0)</f>
        <v>5.0733800000000002</v>
      </c>
      <c r="J1806" s="335">
        <v>13.646619999999999</v>
      </c>
      <c r="K1806" s="335">
        <v>13.646619999999999</v>
      </c>
      <c r="L1806" s="441"/>
      <c r="M1806" s="451">
        <f t="shared" si="116"/>
        <v>18.72</v>
      </c>
      <c r="N1806" s="451">
        <f t="shared" si="117"/>
        <v>18.72</v>
      </c>
    </row>
    <row r="1807" spans="1:14">
      <c r="A1807" s="444">
        <v>80158</v>
      </c>
      <c r="B1807" s="52">
        <f>+'2.- Base'!B1807</f>
        <v>1802</v>
      </c>
      <c r="C1807" s="334">
        <f>+'2.- Base'!C1807</f>
        <v>80158</v>
      </c>
      <c r="D1807" s="81" t="str">
        <f>+'2.- Base'!D1807</f>
        <v>Dosaje de ciclosporina</v>
      </c>
      <c r="E1807" s="335">
        <f>+'2.- Base'!G1807</f>
        <v>5.0733800000000002</v>
      </c>
      <c r="F1807" s="335">
        <f>+'2.- Base'!N1807</f>
        <v>5.0733800000000002</v>
      </c>
      <c r="G1807" s="335">
        <f>VLOOKUP(C1807,'2.- Base'!$C$6:$G$2390,5,0)</f>
        <v>5.0733800000000002</v>
      </c>
      <c r="H1807" s="335">
        <f>VLOOKUP(C1807,'2.- Base'!J1807:N4202,5,0)</f>
        <v>5.0733800000000002</v>
      </c>
      <c r="J1807" s="335">
        <v>13.526620000000001</v>
      </c>
      <c r="K1807" s="335">
        <v>13.526620000000001</v>
      </c>
      <c r="L1807" s="441"/>
      <c r="M1807" s="451">
        <f t="shared" si="116"/>
        <v>18.600000000000001</v>
      </c>
      <c r="N1807" s="451">
        <f t="shared" si="117"/>
        <v>18.600000000000001</v>
      </c>
    </row>
    <row r="1808" spans="1:14">
      <c r="A1808" s="444">
        <v>80162</v>
      </c>
      <c r="B1808" s="52">
        <f>+'2.- Base'!B1808</f>
        <v>1803</v>
      </c>
      <c r="C1808" s="334">
        <f>+'2.- Base'!C1808</f>
        <v>80162</v>
      </c>
      <c r="D1808" s="81" t="str">
        <f>+'2.- Base'!D1808</f>
        <v>Dosaje de  digoxina</v>
      </c>
      <c r="E1808" s="335">
        <f>+'2.- Base'!G1808</f>
        <v>5.0733800000000002</v>
      </c>
      <c r="F1808" s="335">
        <f>+'2.- Base'!N1808</f>
        <v>5.0733800000000002</v>
      </c>
      <c r="G1808" s="335">
        <f>VLOOKUP(C1808,'2.- Base'!$C$6:$G$2390,5,0)</f>
        <v>5.0733800000000002</v>
      </c>
      <c r="H1808" s="335">
        <f>VLOOKUP(C1808,'2.- Base'!J1808:N4203,5,0)</f>
        <v>5.0733800000000002</v>
      </c>
      <c r="J1808" s="335">
        <v>10.466619999999999</v>
      </c>
      <c r="K1808" s="335">
        <v>10.466619999999999</v>
      </c>
      <c r="L1808" s="441"/>
      <c r="M1808" s="451">
        <f t="shared" si="116"/>
        <v>15.54</v>
      </c>
      <c r="N1808" s="451">
        <f t="shared" si="117"/>
        <v>15.54</v>
      </c>
    </row>
    <row r="1809" spans="1:14">
      <c r="A1809" s="444">
        <v>80164</v>
      </c>
      <c r="B1809" s="52">
        <f>+'2.- Base'!B1809</f>
        <v>1804</v>
      </c>
      <c r="C1809" s="334">
        <f>+'2.- Base'!C1809</f>
        <v>80164</v>
      </c>
      <c r="D1809" s="81" t="str">
        <f>+'2.- Base'!D1809</f>
        <v>Dosaje de ácido valproico</v>
      </c>
      <c r="E1809" s="335">
        <f>+'2.- Base'!G1809</f>
        <v>5.0733800000000002</v>
      </c>
      <c r="F1809" s="335">
        <f>+'2.- Base'!N1809</f>
        <v>5.0733800000000002</v>
      </c>
      <c r="G1809" s="335">
        <f>VLOOKUP(C1809,'2.- Base'!$C$6:$G$2390,5,0)</f>
        <v>5.0733800000000002</v>
      </c>
      <c r="H1809" s="335">
        <f>VLOOKUP(C1809,'2.- Base'!J1809:N4204,5,0)</f>
        <v>5.0733800000000002</v>
      </c>
      <c r="J1809" s="335">
        <v>7.5266199999999994</v>
      </c>
      <c r="K1809" s="335">
        <v>7.5266199999999994</v>
      </c>
      <c r="L1809" s="441"/>
      <c r="M1809" s="451">
        <f t="shared" si="116"/>
        <v>12.6</v>
      </c>
      <c r="N1809" s="451">
        <f t="shared" si="117"/>
        <v>12.6</v>
      </c>
    </row>
    <row r="1810" spans="1:14">
      <c r="A1810" s="444">
        <v>80170</v>
      </c>
      <c r="B1810" s="52">
        <f>+'2.- Base'!B1810</f>
        <v>1805</v>
      </c>
      <c r="C1810" s="334">
        <f>+'2.- Base'!C1810</f>
        <v>80170</v>
      </c>
      <c r="D1810" s="81" t="str">
        <f>+'2.- Base'!D1810</f>
        <v>Dosaje de gentamicina</v>
      </c>
      <c r="E1810" s="335">
        <f>+'2.- Base'!G1810</f>
        <v>5.0733800000000002</v>
      </c>
      <c r="F1810" s="335">
        <f>+'2.- Base'!N1810</f>
        <v>5.0733800000000002</v>
      </c>
      <c r="G1810" s="335">
        <f>VLOOKUP(C1810,'2.- Base'!$C$6:$G$2390,5,0)</f>
        <v>5.0733800000000002</v>
      </c>
      <c r="H1810" s="335">
        <f>VLOOKUP(C1810,'2.- Base'!J1810:N4205,5,0)</f>
        <v>5.0733800000000002</v>
      </c>
      <c r="J1810" s="335">
        <v>7.8266200000000001</v>
      </c>
      <c r="K1810" s="335">
        <v>7.8266200000000001</v>
      </c>
      <c r="L1810" s="441"/>
      <c r="M1810" s="451">
        <f t="shared" si="116"/>
        <v>12.9</v>
      </c>
      <c r="N1810" s="451">
        <f t="shared" si="117"/>
        <v>12.9</v>
      </c>
    </row>
    <row r="1811" spans="1:14">
      <c r="A1811" s="444">
        <v>80178</v>
      </c>
      <c r="B1811" s="52">
        <f>+'2.- Base'!B1811</f>
        <v>1806</v>
      </c>
      <c r="C1811" s="334">
        <f>+'2.- Base'!C1811</f>
        <v>80178</v>
      </c>
      <c r="D1811" s="81" t="str">
        <f>+'2.- Base'!D1811</f>
        <v>Dosaje de litio</v>
      </c>
      <c r="E1811" s="335">
        <f>+'2.- Base'!G1811</f>
        <v>5.0733800000000002</v>
      </c>
      <c r="F1811" s="335">
        <f>+'2.- Base'!N1811</f>
        <v>5.0733800000000002</v>
      </c>
      <c r="G1811" s="335">
        <f>VLOOKUP(C1811,'2.- Base'!$C$6:$G$2390,5,0)</f>
        <v>5.0733800000000002</v>
      </c>
      <c r="H1811" s="335">
        <f>VLOOKUP(C1811,'2.- Base'!J1811:N4206,5,0)</f>
        <v>5.0733800000000002</v>
      </c>
      <c r="J1811" s="335">
        <v>1.6045994906336905</v>
      </c>
      <c r="K1811" s="335">
        <v>1.6045994906336905</v>
      </c>
      <c r="L1811" s="441"/>
      <c r="M1811" s="451">
        <f t="shared" si="116"/>
        <v>6.6779794906336907</v>
      </c>
      <c r="N1811" s="451">
        <f t="shared" si="117"/>
        <v>6.6779794906336907</v>
      </c>
    </row>
    <row r="1812" spans="1:14">
      <c r="A1812" s="444">
        <v>80184</v>
      </c>
      <c r="B1812" s="52">
        <f>+'2.- Base'!B1812</f>
        <v>1807</v>
      </c>
      <c r="C1812" s="334">
        <f>+'2.- Base'!C1812</f>
        <v>80184</v>
      </c>
      <c r="D1812" s="81" t="str">
        <f>+'2.- Base'!D1812</f>
        <v>Dosaje de fenobarbital</v>
      </c>
      <c r="E1812" s="335">
        <f>+'2.- Base'!G1812</f>
        <v>5.0733800000000002</v>
      </c>
      <c r="F1812" s="335">
        <f>+'2.- Base'!N1812</f>
        <v>5.0733800000000002</v>
      </c>
      <c r="G1812" s="335">
        <f>VLOOKUP(C1812,'2.- Base'!$C$6:$G$2390,5,0)</f>
        <v>5.0733800000000002</v>
      </c>
      <c r="H1812" s="335">
        <f>VLOOKUP(C1812,'2.- Base'!J1812:N4207,5,0)</f>
        <v>5.0733800000000002</v>
      </c>
      <c r="J1812" s="335">
        <v>14.546620000000001</v>
      </c>
      <c r="K1812" s="335">
        <v>14.546620000000001</v>
      </c>
      <c r="L1812" s="441"/>
      <c r="M1812" s="451">
        <f t="shared" si="116"/>
        <v>19.62</v>
      </c>
      <c r="N1812" s="451">
        <f t="shared" si="117"/>
        <v>19.62</v>
      </c>
    </row>
    <row r="1813" spans="1:14">
      <c r="A1813" s="444">
        <v>80185</v>
      </c>
      <c r="B1813" s="52">
        <f>+'2.- Base'!B1813</f>
        <v>1808</v>
      </c>
      <c r="C1813" s="334">
        <f>+'2.- Base'!C1813</f>
        <v>80185</v>
      </c>
      <c r="D1813" s="81" t="str">
        <f>+'2.- Base'!D1813</f>
        <v>Dosaje de fenitoína total</v>
      </c>
      <c r="E1813" s="335">
        <f>+'2.- Base'!G1813</f>
        <v>5.0733800000000002</v>
      </c>
      <c r="F1813" s="335">
        <f>+'2.- Base'!N1813</f>
        <v>5.0733800000000002</v>
      </c>
      <c r="G1813" s="335">
        <f>VLOOKUP(C1813,'2.- Base'!$C$6:$G$2390,5,0)</f>
        <v>5.0733800000000002</v>
      </c>
      <c r="H1813" s="335">
        <f>VLOOKUP(C1813,'2.- Base'!J1813:N4208,5,0)</f>
        <v>5.0733800000000002</v>
      </c>
      <c r="J1813" s="335">
        <v>14.546620000000001</v>
      </c>
      <c r="K1813" s="335">
        <v>14.546620000000001</v>
      </c>
      <c r="L1813" s="441"/>
      <c r="M1813" s="451">
        <f t="shared" si="116"/>
        <v>19.62</v>
      </c>
      <c r="N1813" s="451">
        <f t="shared" si="117"/>
        <v>19.62</v>
      </c>
    </row>
    <row r="1814" spans="1:14">
      <c r="A1814" s="444">
        <v>80188</v>
      </c>
      <c r="B1814" s="52">
        <f>+'2.- Base'!B1814</f>
        <v>1809</v>
      </c>
      <c r="C1814" s="334">
        <f>+'2.- Base'!C1814</f>
        <v>80188</v>
      </c>
      <c r="D1814" s="81" t="str">
        <f>+'2.- Base'!D1814</f>
        <v>Dosaje de primidona</v>
      </c>
      <c r="E1814" s="335">
        <f>+'2.- Base'!G1814</f>
        <v>5.0733800000000002</v>
      </c>
      <c r="F1814" s="335">
        <f>+'2.- Base'!N1814</f>
        <v>5.0733800000000002</v>
      </c>
      <c r="G1814" s="335">
        <f>VLOOKUP(C1814,'2.- Base'!$C$6:$G$2390,5,0)</f>
        <v>5.0733800000000002</v>
      </c>
      <c r="H1814" s="335">
        <f>VLOOKUP(C1814,'2.- Base'!J1814:N4209,5,0)</f>
        <v>5.0733800000000002</v>
      </c>
      <c r="J1814" s="335">
        <v>14.006619999999998</v>
      </c>
      <c r="K1814" s="335">
        <v>14.006619999999998</v>
      </c>
      <c r="L1814" s="441"/>
      <c r="M1814" s="451">
        <f t="shared" si="116"/>
        <v>19.079999999999998</v>
      </c>
      <c r="N1814" s="451">
        <f t="shared" si="117"/>
        <v>19.079999999999998</v>
      </c>
    </row>
    <row r="1815" spans="1:14">
      <c r="A1815" s="444">
        <v>80190</v>
      </c>
      <c r="B1815" s="52">
        <f>+'2.- Base'!B1815</f>
        <v>1810</v>
      </c>
      <c r="C1815" s="334">
        <f>+'2.- Base'!C1815</f>
        <v>80190</v>
      </c>
      <c r="D1815" s="81" t="str">
        <f>+'2.- Base'!D1815</f>
        <v>Dosaje de procainamida</v>
      </c>
      <c r="E1815" s="335">
        <f>+'2.- Base'!G1815</f>
        <v>5.0733800000000002</v>
      </c>
      <c r="F1815" s="335">
        <f>+'2.- Base'!N1815</f>
        <v>5.0733800000000002</v>
      </c>
      <c r="G1815" s="335">
        <f>VLOOKUP(C1815,'2.- Base'!$C$6:$G$2390,5,0)</f>
        <v>5.0733800000000002</v>
      </c>
      <c r="H1815" s="335">
        <f>VLOOKUP(C1815,'2.- Base'!J1815:N4210,5,0)</f>
        <v>5.0733800000000002</v>
      </c>
      <c r="J1815" s="335">
        <v>7.2866199999999992</v>
      </c>
      <c r="K1815" s="335">
        <v>7.2866199999999992</v>
      </c>
      <c r="L1815" s="441"/>
      <c r="M1815" s="451">
        <f t="shared" si="116"/>
        <v>12.36</v>
      </c>
      <c r="N1815" s="451">
        <f t="shared" si="117"/>
        <v>12.36</v>
      </c>
    </row>
    <row r="1816" spans="1:14">
      <c r="A1816" s="444">
        <v>80194</v>
      </c>
      <c r="B1816" s="52">
        <f>+'2.- Base'!B1816</f>
        <v>1811</v>
      </c>
      <c r="C1816" s="334">
        <f>+'2.- Base'!C1816</f>
        <v>80194</v>
      </c>
      <c r="D1816" s="81" t="str">
        <f>+'2.- Base'!D1816</f>
        <v>Dosaje de quinidina</v>
      </c>
      <c r="E1816" s="335">
        <f>+'2.- Base'!G1816</f>
        <v>5.0733800000000002</v>
      </c>
      <c r="F1816" s="335">
        <f>+'2.- Base'!N1816</f>
        <v>5.0733800000000002</v>
      </c>
      <c r="G1816" s="335">
        <f>VLOOKUP(C1816,'2.- Base'!$C$6:$G$2390,5,0)</f>
        <v>5.0733800000000002</v>
      </c>
      <c r="H1816" s="335">
        <f>VLOOKUP(C1816,'2.- Base'!J1816:N4211,5,0)</f>
        <v>5.0733800000000002</v>
      </c>
      <c r="J1816" s="335">
        <v>2.4866199999999994</v>
      </c>
      <c r="K1816" s="335">
        <v>2.4866199999999994</v>
      </c>
      <c r="L1816" s="441"/>
      <c r="M1816" s="451">
        <f t="shared" si="116"/>
        <v>7.56</v>
      </c>
      <c r="N1816" s="451">
        <f t="shared" si="117"/>
        <v>7.56</v>
      </c>
    </row>
    <row r="1817" spans="1:14">
      <c r="A1817" s="444">
        <v>80196</v>
      </c>
      <c r="B1817" s="52">
        <f>+'2.- Base'!B1817</f>
        <v>1812</v>
      </c>
      <c r="C1817" s="334">
        <f>+'2.- Base'!C1817</f>
        <v>80196</v>
      </c>
      <c r="D1817" s="81" t="str">
        <f>+'2.- Base'!D1817</f>
        <v>Dosaje de salicilato</v>
      </c>
      <c r="E1817" s="335">
        <f>+'2.- Base'!G1817</f>
        <v>5.0733800000000002</v>
      </c>
      <c r="F1817" s="335">
        <f>+'2.- Base'!N1817</f>
        <v>5.0733800000000002</v>
      </c>
      <c r="G1817" s="335">
        <f>VLOOKUP(C1817,'2.- Base'!$C$6:$G$2390,5,0)</f>
        <v>5.0733800000000002</v>
      </c>
      <c r="H1817" s="335">
        <f>VLOOKUP(C1817,'2.- Base'!J1817:N4212,5,0)</f>
        <v>5.0733800000000002</v>
      </c>
      <c r="J1817" s="335">
        <v>2.0066199999999998</v>
      </c>
      <c r="K1817" s="335">
        <v>2.0066199999999998</v>
      </c>
      <c r="L1817" s="441"/>
      <c r="M1817" s="451">
        <f t="shared" si="116"/>
        <v>7.08</v>
      </c>
      <c r="N1817" s="451">
        <f t="shared" si="117"/>
        <v>7.08</v>
      </c>
    </row>
    <row r="1818" spans="1:14">
      <c r="A1818" s="444">
        <v>80198</v>
      </c>
      <c r="B1818" s="52">
        <f>+'2.- Base'!B1818</f>
        <v>1813</v>
      </c>
      <c r="C1818" s="334">
        <f>+'2.- Base'!C1818</f>
        <v>80198</v>
      </c>
      <c r="D1818" s="81" t="str">
        <f>+'2.- Base'!D1818</f>
        <v>Dosaje de teofilina</v>
      </c>
      <c r="E1818" s="335">
        <f>+'2.- Base'!G1818</f>
        <v>5.0733800000000002</v>
      </c>
      <c r="F1818" s="335">
        <f>+'2.- Base'!N1818</f>
        <v>5.0733800000000002</v>
      </c>
      <c r="G1818" s="335">
        <f>VLOOKUP(C1818,'2.- Base'!$C$6:$G$2390,5,0)</f>
        <v>5.0733800000000002</v>
      </c>
      <c r="H1818" s="335">
        <f>VLOOKUP(C1818,'2.- Base'!J1818:N4213,5,0)</f>
        <v>5.0733800000000002</v>
      </c>
      <c r="J1818" s="335">
        <v>12.506619999999998</v>
      </c>
      <c r="K1818" s="335">
        <v>12.506619999999998</v>
      </c>
      <c r="L1818" s="441"/>
      <c r="M1818" s="451">
        <f t="shared" si="116"/>
        <v>17.579999999999998</v>
      </c>
      <c r="N1818" s="451">
        <f t="shared" si="117"/>
        <v>17.579999999999998</v>
      </c>
    </row>
    <row r="1819" spans="1:14">
      <c r="A1819" s="444">
        <v>80200</v>
      </c>
      <c r="B1819" s="52">
        <f>+'2.- Base'!B1819</f>
        <v>1814</v>
      </c>
      <c r="C1819" s="334">
        <f>+'2.- Base'!C1819</f>
        <v>80200</v>
      </c>
      <c r="D1819" s="81" t="str">
        <f>+'2.- Base'!D1819</f>
        <v>Dosaje de tobramicina</v>
      </c>
      <c r="E1819" s="335">
        <f>+'2.- Base'!G1819</f>
        <v>5.0733800000000002</v>
      </c>
      <c r="F1819" s="335">
        <f>+'2.- Base'!N1819</f>
        <v>5.0733800000000002</v>
      </c>
      <c r="G1819" s="335">
        <f>VLOOKUP(C1819,'2.- Base'!$C$6:$G$2390,5,0)</f>
        <v>5.0733800000000002</v>
      </c>
      <c r="H1819" s="335">
        <f>VLOOKUP(C1819,'2.- Base'!J1819:N4214,5,0)</f>
        <v>5.0733800000000002</v>
      </c>
      <c r="J1819" s="335">
        <v>3.5666200000000003</v>
      </c>
      <c r="K1819" s="335">
        <v>3.5666200000000003</v>
      </c>
      <c r="L1819" s="441"/>
      <c r="M1819" s="451">
        <f t="shared" si="116"/>
        <v>8.64</v>
      </c>
      <c r="N1819" s="451">
        <f t="shared" si="117"/>
        <v>8.64</v>
      </c>
    </row>
    <row r="1820" spans="1:14">
      <c r="A1820" s="444">
        <v>80202</v>
      </c>
      <c r="B1820" s="52">
        <f>+'2.- Base'!B1820</f>
        <v>1815</v>
      </c>
      <c r="C1820" s="334">
        <f>+'2.- Base'!C1820</f>
        <v>80202</v>
      </c>
      <c r="D1820" s="81" t="str">
        <f>+'2.- Base'!D1820</f>
        <v>Dosaje de vancomicina</v>
      </c>
      <c r="E1820" s="335">
        <f>+'2.- Base'!G1820</f>
        <v>5.0733800000000002</v>
      </c>
      <c r="F1820" s="335">
        <f>+'2.- Base'!N1820</f>
        <v>5.0733800000000002</v>
      </c>
      <c r="G1820" s="335">
        <f>VLOOKUP(C1820,'2.- Base'!$C$6:$G$2390,5,0)</f>
        <v>5.0733800000000002</v>
      </c>
      <c r="H1820" s="335">
        <f>VLOOKUP(C1820,'2.- Base'!J1820:N4215,5,0)</f>
        <v>5.0733800000000002</v>
      </c>
      <c r="J1820" s="335">
        <v>7.3466199999999997</v>
      </c>
      <c r="K1820" s="335">
        <v>7.3466199999999997</v>
      </c>
      <c r="L1820" s="441"/>
      <c r="M1820" s="451">
        <f t="shared" si="116"/>
        <v>12.42</v>
      </c>
      <c r="N1820" s="451">
        <f t="shared" si="117"/>
        <v>12.42</v>
      </c>
    </row>
    <row r="1821" spans="1:14">
      <c r="A1821" s="444">
        <v>80203</v>
      </c>
      <c r="B1821" s="52">
        <f>+'2.- Base'!B1821</f>
        <v>1816</v>
      </c>
      <c r="C1821" s="334">
        <f>+'2.- Base'!C1821</f>
        <v>80203</v>
      </c>
      <c r="D1821" s="81" t="str">
        <f>+'2.- Base'!D1821</f>
        <v>Dosaje de metotrexate</v>
      </c>
      <c r="E1821" s="335">
        <f>+'2.- Base'!G1821</f>
        <v>5.0733800000000002</v>
      </c>
      <c r="F1821" s="335">
        <f>+'2.- Base'!N1821</f>
        <v>5.0733800000000002</v>
      </c>
      <c r="G1821" s="335">
        <f>VLOOKUP(C1821,'2.- Base'!$C$6:$G$2390,5,0)</f>
        <v>5.0733800000000002</v>
      </c>
      <c r="H1821" s="335">
        <f>VLOOKUP(C1821,'2.- Base'!J1821:N4216,5,0)</f>
        <v>5.0733800000000002</v>
      </c>
      <c r="J1821" s="335">
        <v>66.071619999999996</v>
      </c>
      <c r="K1821" s="335">
        <v>66.071619999999996</v>
      </c>
      <c r="L1821" s="441"/>
      <c r="M1821" s="451">
        <f t="shared" si="116"/>
        <v>71.144999999999996</v>
      </c>
      <c r="N1821" s="451">
        <f t="shared" si="117"/>
        <v>71.144999999999996</v>
      </c>
    </row>
    <row r="1822" spans="1:14">
      <c r="A1822" s="444">
        <v>81000</v>
      </c>
      <c r="B1822" s="52">
        <f>+'2.- Base'!B1822</f>
        <v>1817</v>
      </c>
      <c r="C1822" s="334">
        <f>+'2.- Base'!C1822</f>
        <v>81000</v>
      </c>
      <c r="D1822" s="81" t="str">
        <f>+'2.- Base'!D1822</f>
        <v>Examen de orina con tira reactiva</v>
      </c>
      <c r="E1822" s="335">
        <f>+'2.- Base'!G1822</f>
        <v>3.5060500000000001</v>
      </c>
      <c r="F1822" s="335">
        <f>+'2.- Base'!N1822</f>
        <v>3.5060500000000001</v>
      </c>
      <c r="G1822" s="335">
        <f>VLOOKUP(C1822,'2.- Base'!$C$6:$G$2390,5,0)</f>
        <v>3.5060500000000001</v>
      </c>
      <c r="H1822" s="335">
        <f>VLOOKUP(C1822,'2.- Base'!J1822:N4217,5,0)</f>
        <v>3.5060500000000001</v>
      </c>
      <c r="J1822" s="335">
        <v>1.8034578539151243</v>
      </c>
      <c r="K1822" s="335">
        <v>1.8034578539151243</v>
      </c>
      <c r="L1822" s="441"/>
      <c r="M1822" s="451">
        <f t="shared" si="116"/>
        <v>5.3095078539151244</v>
      </c>
      <c r="N1822" s="451">
        <f t="shared" si="117"/>
        <v>5.3095078539151244</v>
      </c>
    </row>
    <row r="1823" spans="1:14">
      <c r="A1823" s="444">
        <v>81001</v>
      </c>
      <c r="B1823" s="52">
        <f>+'2.- Base'!B1823</f>
        <v>1818</v>
      </c>
      <c r="C1823" s="334">
        <f>+'2.- Base'!C1823</f>
        <v>81001</v>
      </c>
      <c r="D1823" s="81" t="str">
        <f>+'2.- Base'!D1823</f>
        <v>Examen de orina automatizado con microscopía</v>
      </c>
      <c r="E1823" s="335">
        <f>+'2.- Base'!G1823</f>
        <v>3.5060500000000001</v>
      </c>
      <c r="F1823" s="335">
        <f>+'2.- Base'!N1823</f>
        <v>3.5060500000000001</v>
      </c>
      <c r="G1823" s="335">
        <f>VLOOKUP(C1823,'2.- Base'!$C$6:$G$2390,5,0)</f>
        <v>3.5060500000000001</v>
      </c>
      <c r="H1823" s="335">
        <f>VLOOKUP(C1823,'2.- Base'!J1823:N4218,5,0)</f>
        <v>3.5060500000000001</v>
      </c>
      <c r="J1823" s="335">
        <v>1.8034578539151243</v>
      </c>
      <c r="K1823" s="335">
        <v>1.8034578539151243</v>
      </c>
      <c r="L1823" s="441"/>
      <c r="M1823" s="451">
        <f t="shared" si="116"/>
        <v>5.3095078539151244</v>
      </c>
      <c r="N1823" s="451">
        <f t="shared" si="117"/>
        <v>5.3095078539151244</v>
      </c>
    </row>
    <row r="1824" spans="1:14">
      <c r="A1824" s="444">
        <v>81003</v>
      </c>
      <c r="B1824" s="52">
        <f>+'2.- Base'!B1824</f>
        <v>1819</v>
      </c>
      <c r="C1824" s="334">
        <f>+'2.- Base'!C1824</f>
        <v>81003</v>
      </c>
      <c r="D1824" s="81" t="str">
        <f>+'2.- Base'!D1824</f>
        <v>Examen de orina  no automatizado con microscopía</v>
      </c>
      <c r="E1824" s="335">
        <f>+'2.- Base'!G1824</f>
        <v>3.5060500000000001</v>
      </c>
      <c r="F1824" s="335">
        <f>+'2.- Base'!N1824</f>
        <v>3.5060500000000001</v>
      </c>
      <c r="G1824" s="335">
        <f>VLOOKUP(C1824,'2.- Base'!$C$6:$G$2390,5,0)</f>
        <v>3.5060500000000001</v>
      </c>
      <c r="H1824" s="335">
        <f>VLOOKUP(C1824,'2.- Base'!J1824:N4219,5,0)</f>
        <v>3.5060500000000001</v>
      </c>
      <c r="J1824" s="335">
        <v>1.8034578539151243</v>
      </c>
      <c r="K1824" s="335">
        <v>1.8034578539151243</v>
      </c>
      <c r="L1824" s="441"/>
      <c r="M1824" s="451">
        <f t="shared" si="116"/>
        <v>5.3095078539151244</v>
      </c>
      <c r="N1824" s="451">
        <f t="shared" si="117"/>
        <v>5.3095078539151244</v>
      </c>
    </row>
    <row r="1825" spans="1:14">
      <c r="A1825" s="444">
        <v>81005</v>
      </c>
      <c r="B1825" s="52">
        <f>+'2.- Base'!B1825</f>
        <v>1820</v>
      </c>
      <c r="C1825" s="334">
        <f>+'2.- Base'!C1825</f>
        <v>81005</v>
      </c>
      <c r="D1825" s="81" t="str">
        <f>+'2.- Base'!D1825</f>
        <v>Análisis de orina cualitativo o semicuantitativo, excepto inmunoensayos</v>
      </c>
      <c r="E1825" s="335">
        <f>+'2.- Base'!G1825</f>
        <v>3.5060500000000001</v>
      </c>
      <c r="F1825" s="335">
        <f>+'2.- Base'!N1825</f>
        <v>3.5060500000000001</v>
      </c>
      <c r="G1825" s="335">
        <f>VLOOKUP(C1825,'2.- Base'!$C$6:$G$2390,5,0)</f>
        <v>3.5060500000000001</v>
      </c>
      <c r="H1825" s="335">
        <f>VLOOKUP(C1825,'2.- Base'!J1825:N4220,5,0)</f>
        <v>3.5060500000000001</v>
      </c>
      <c r="J1825" s="335">
        <v>1.8034578539151243</v>
      </c>
      <c r="K1825" s="335">
        <v>1.8034578539151243</v>
      </c>
      <c r="L1825" s="441"/>
      <c r="M1825" s="451">
        <f t="shared" si="116"/>
        <v>5.3095078539151244</v>
      </c>
      <c r="N1825" s="451">
        <f t="shared" si="117"/>
        <v>5.3095078539151244</v>
      </c>
    </row>
    <row r="1826" spans="1:14">
      <c r="A1826" s="444">
        <v>81007</v>
      </c>
      <c r="B1826" s="52">
        <f>+'2.- Base'!B1826</f>
        <v>1821</v>
      </c>
      <c r="C1826" s="334">
        <f>+'2.- Base'!C1826</f>
        <v>81007</v>
      </c>
      <c r="D1826" s="81" t="str">
        <f>+'2.- Base'!D1826</f>
        <v>Tira reactiva para bacteriuria</v>
      </c>
      <c r="E1826" s="335">
        <f>+'2.- Base'!G1826</f>
        <v>5.2683799999999996</v>
      </c>
      <c r="F1826" s="335">
        <f>+'2.- Base'!N1826</f>
        <v>5.2683799999999996</v>
      </c>
      <c r="G1826" s="335">
        <f>VLOOKUP(C1826,'2.- Base'!$C$6:$G$2390,5,0)</f>
        <v>5.2683799999999996</v>
      </c>
      <c r="H1826" s="335">
        <f>VLOOKUP(C1826,'2.- Base'!J1826:N4221,5,0)</f>
        <v>5.2683799999999996</v>
      </c>
      <c r="J1826" s="335">
        <v>1.8034578539151234</v>
      </c>
      <c r="K1826" s="335">
        <v>1.8034578539151234</v>
      </c>
      <c r="L1826" s="441"/>
      <c r="M1826" s="451">
        <f t="shared" si="116"/>
        <v>7.071837853915123</v>
      </c>
      <c r="N1826" s="451">
        <f t="shared" si="117"/>
        <v>7.071837853915123</v>
      </c>
    </row>
    <row r="1827" spans="1:14">
      <c r="A1827" s="444">
        <v>81015</v>
      </c>
      <c r="B1827" s="52">
        <f>+'2.- Base'!B1827</f>
        <v>1822</v>
      </c>
      <c r="C1827" s="334">
        <f>+'2.- Base'!C1827</f>
        <v>81015</v>
      </c>
      <c r="D1827" s="81" t="str">
        <f>+'2.- Base'!D1827</f>
        <v>Examen microscópico de sedimento urinario</v>
      </c>
      <c r="E1827" s="335">
        <f>+'2.- Base'!G1827</f>
        <v>3.5060500000000001</v>
      </c>
      <c r="F1827" s="335">
        <f>+'2.- Base'!N1827</f>
        <v>3.5060500000000001</v>
      </c>
      <c r="G1827" s="335">
        <f>VLOOKUP(C1827,'2.- Base'!$C$6:$G$2390,5,0)</f>
        <v>3.5060500000000001</v>
      </c>
      <c r="H1827" s="335">
        <f>VLOOKUP(C1827,'2.- Base'!J1827:N4222,5,0)</f>
        <v>3.5060500000000001</v>
      </c>
      <c r="J1827" s="335">
        <v>1.8034578539151243</v>
      </c>
      <c r="K1827" s="335">
        <v>1.8034578539151243</v>
      </c>
      <c r="L1827" s="441"/>
      <c r="M1827" s="451">
        <f t="shared" si="116"/>
        <v>5.3095078539151244</v>
      </c>
      <c r="N1827" s="451">
        <f t="shared" si="117"/>
        <v>5.3095078539151244</v>
      </c>
    </row>
    <row r="1828" spans="1:14">
      <c r="A1828" s="444">
        <v>81025</v>
      </c>
      <c r="B1828" s="52">
        <f>+'2.- Base'!B1828</f>
        <v>1823</v>
      </c>
      <c r="C1828" s="334">
        <f>+'2.- Base'!C1828</f>
        <v>81025</v>
      </c>
      <c r="D1828" s="81" t="str">
        <f>+'2.- Base'!D1828</f>
        <v>Test de embarazo en orina</v>
      </c>
      <c r="E1828" s="335">
        <f>+'2.- Base'!G1828</f>
        <v>5.2683799999999996</v>
      </c>
      <c r="F1828" s="335">
        <f>+'2.- Base'!N1828</f>
        <v>5.2683799999999996</v>
      </c>
      <c r="G1828" s="335">
        <f>VLOOKUP(C1828,'2.- Base'!$C$6:$G$2390,5,0)</f>
        <v>5.2683799999999996</v>
      </c>
      <c r="H1828" s="335">
        <f>VLOOKUP(C1828,'2.- Base'!J1828:N4223,5,0)</f>
        <v>5.2683799999999996</v>
      </c>
      <c r="J1828" s="335">
        <v>1.8034578539151234</v>
      </c>
      <c r="K1828" s="335">
        <v>1.8034578539151234</v>
      </c>
      <c r="L1828" s="441"/>
      <c r="M1828" s="451">
        <f t="shared" si="116"/>
        <v>7.071837853915123</v>
      </c>
      <c r="N1828" s="451">
        <f t="shared" si="117"/>
        <v>7.071837853915123</v>
      </c>
    </row>
    <row r="1829" spans="1:14">
      <c r="A1829" s="444">
        <v>81050</v>
      </c>
      <c r="B1829" s="52">
        <f>+'2.- Base'!B1829</f>
        <v>1824</v>
      </c>
      <c r="C1829" s="334">
        <f>+'2.- Base'!C1829</f>
        <v>81050</v>
      </c>
      <c r="D1829" s="81" t="str">
        <f>+'2.- Base'!D1829</f>
        <v>Estudio de orina 24 horas</v>
      </c>
      <c r="E1829" s="335">
        <f>+'2.- Base'!G1829</f>
        <v>7.3143000000000011</v>
      </c>
      <c r="F1829" s="335">
        <f>+'2.- Base'!N1829</f>
        <v>7.3143000000000011</v>
      </c>
      <c r="G1829" s="335">
        <f>VLOOKUP(C1829,'2.- Base'!$C$6:$G$2390,5,0)</f>
        <v>7.3143000000000011</v>
      </c>
      <c r="H1829" s="335">
        <f>VLOOKUP(C1829,'2.- Base'!J1829:N4224,5,0)</f>
        <v>7.3143000000000011</v>
      </c>
      <c r="J1829" s="335">
        <v>1.8034578539151234</v>
      </c>
      <c r="K1829" s="335">
        <v>1.8034578539151234</v>
      </c>
      <c r="L1829" s="441"/>
      <c r="M1829" s="451">
        <f t="shared" si="116"/>
        <v>9.1177578539151245</v>
      </c>
      <c r="N1829" s="451">
        <f t="shared" si="117"/>
        <v>9.1177578539151245</v>
      </c>
    </row>
    <row r="1830" spans="1:14">
      <c r="A1830" s="444">
        <v>82003</v>
      </c>
      <c r="B1830" s="52">
        <f>+'2.- Base'!B1830</f>
        <v>1825</v>
      </c>
      <c r="C1830" s="334">
        <f>+'2.- Base'!C1830</f>
        <v>82003</v>
      </c>
      <c r="D1830" s="81" t="str">
        <f>+'2.- Base'!D1830</f>
        <v>Acetaminofeno</v>
      </c>
      <c r="E1830" s="335">
        <f>+'2.- Base'!G1830</f>
        <v>5.2683799999999996</v>
      </c>
      <c r="F1830" s="335">
        <f>+'2.- Base'!N1830</f>
        <v>5.2683799999999996</v>
      </c>
      <c r="G1830" s="335">
        <f>VLOOKUP(C1830,'2.- Base'!$C$6:$G$2390,5,0)</f>
        <v>5.2683799999999996</v>
      </c>
      <c r="H1830" s="335">
        <f>VLOOKUP(C1830,'2.- Base'!J1830:N4225,5,0)</f>
        <v>5.2683799999999996</v>
      </c>
      <c r="J1830" s="335">
        <v>4.1516200000000003</v>
      </c>
      <c r="K1830" s="335">
        <v>4.1516200000000003</v>
      </c>
      <c r="L1830" s="441"/>
      <c r="M1830" s="451">
        <f t="shared" si="116"/>
        <v>9.42</v>
      </c>
      <c r="N1830" s="451">
        <f t="shared" si="117"/>
        <v>9.42</v>
      </c>
    </row>
    <row r="1831" spans="1:14">
      <c r="A1831" s="444">
        <v>82020</v>
      </c>
      <c r="B1831" s="52">
        <f>+'2.- Base'!B1831</f>
        <v>1826</v>
      </c>
      <c r="C1831" s="334">
        <f>+'2.- Base'!C1831</f>
        <v>82020</v>
      </c>
      <c r="D1831" s="81" t="str">
        <f>+'2.- Base'!D1831</f>
        <v>Adenosinadeaminasa (ADA)</v>
      </c>
      <c r="E1831" s="335">
        <f>+'2.- Base'!G1831</f>
        <v>3.08338</v>
      </c>
      <c r="F1831" s="335">
        <f>+'2.- Base'!N1831</f>
        <v>3.08338</v>
      </c>
      <c r="G1831" s="335">
        <f>VLOOKUP(C1831,'2.- Base'!$C$6:$G$2390,5,0)</f>
        <v>3.08338</v>
      </c>
      <c r="H1831" s="335">
        <f>VLOOKUP(C1831,'2.- Base'!J1831:N4226,5,0)</f>
        <v>3.08338</v>
      </c>
      <c r="J1831" s="335">
        <v>4.5666200000000003</v>
      </c>
      <c r="K1831" s="335">
        <v>4.5666200000000003</v>
      </c>
      <c r="L1831" s="441"/>
      <c r="M1831" s="451">
        <f t="shared" si="116"/>
        <v>7.65</v>
      </c>
      <c r="N1831" s="451">
        <f t="shared" si="117"/>
        <v>7.65</v>
      </c>
    </row>
    <row r="1832" spans="1:14">
      <c r="A1832" s="444">
        <v>82024</v>
      </c>
      <c r="B1832" s="52">
        <f>+'2.- Base'!B1832</f>
        <v>1827</v>
      </c>
      <c r="C1832" s="334">
        <f>+'2.- Base'!C1832</f>
        <v>82024</v>
      </c>
      <c r="D1832" s="81" t="str">
        <f>+'2.- Base'!D1832</f>
        <v>Hormona Adrenocorticotrópica (ACTH)</v>
      </c>
      <c r="E1832" s="335">
        <f>+'2.- Base'!G1832</f>
        <v>5.2683799999999996</v>
      </c>
      <c r="F1832" s="335">
        <f>+'2.- Base'!N1832</f>
        <v>5.2683799999999996</v>
      </c>
      <c r="G1832" s="335">
        <f>VLOOKUP(C1832,'2.- Base'!$C$6:$G$2390,5,0)</f>
        <v>5.2683799999999996</v>
      </c>
      <c r="H1832" s="335">
        <f>VLOOKUP(C1832,'2.- Base'!J1832:N4227,5,0)</f>
        <v>5.2683799999999996</v>
      </c>
      <c r="J1832" s="335">
        <v>8.3516200000000005</v>
      </c>
      <c r="K1832" s="335">
        <v>8.3516200000000005</v>
      </c>
      <c r="L1832" s="441"/>
      <c r="M1832" s="451">
        <f t="shared" si="116"/>
        <v>13.620000000000001</v>
      </c>
      <c r="N1832" s="451">
        <f t="shared" si="117"/>
        <v>13.620000000000001</v>
      </c>
    </row>
    <row r="1833" spans="1:14">
      <c r="A1833" s="444">
        <v>82040</v>
      </c>
      <c r="B1833" s="52">
        <f>+'2.- Base'!B1833</f>
        <v>1828</v>
      </c>
      <c r="C1833" s="334">
        <f>+'2.- Base'!C1833</f>
        <v>82040</v>
      </c>
      <c r="D1833" s="81" t="str">
        <f>+'2.- Base'!D1833</f>
        <v>Medición de albúmina sérica</v>
      </c>
      <c r="E1833" s="335">
        <f>+'2.- Base'!G1833</f>
        <v>2.3593799999999998</v>
      </c>
      <c r="F1833" s="335">
        <f>+'2.- Base'!N1833</f>
        <v>2.3593799999999998</v>
      </c>
      <c r="G1833" s="335">
        <f>VLOOKUP(C1833,'2.- Base'!$C$6:$G$2390,5,0)</f>
        <v>2.3593799999999998</v>
      </c>
      <c r="H1833" s="335">
        <f>VLOOKUP(C1833,'2.- Base'!J1833:N4228,5,0)</f>
        <v>2.3593799999999998</v>
      </c>
      <c r="J1833" s="335">
        <v>1.6045994906336905</v>
      </c>
      <c r="K1833" s="335">
        <v>1.6045994906336905</v>
      </c>
      <c r="L1833" s="441"/>
      <c r="M1833" s="451">
        <f t="shared" si="116"/>
        <v>3.9639794906336903</v>
      </c>
      <c r="N1833" s="451">
        <f t="shared" si="117"/>
        <v>3.9639794906336903</v>
      </c>
    </row>
    <row r="1834" spans="1:14">
      <c r="A1834" s="444">
        <v>82042</v>
      </c>
      <c r="B1834" s="52">
        <f>+'2.- Base'!B1834</f>
        <v>1829</v>
      </c>
      <c r="C1834" s="334">
        <f>+'2.- Base'!C1834</f>
        <v>82042</v>
      </c>
      <c r="D1834" s="81" t="str">
        <f>+'2.- Base'!D1834</f>
        <v>Albúmina urinaria, cuantitativa</v>
      </c>
      <c r="E1834" s="335">
        <f>+'2.- Base'!G1834</f>
        <v>2.3593799999999998</v>
      </c>
      <c r="F1834" s="335">
        <f>+'2.- Base'!N1834</f>
        <v>2.3593799999999998</v>
      </c>
      <c r="G1834" s="335">
        <f>VLOOKUP(C1834,'2.- Base'!$C$6:$G$2390,5,0)</f>
        <v>2.3593799999999998</v>
      </c>
      <c r="H1834" s="335">
        <f>VLOOKUP(C1834,'2.- Base'!J1834:N4229,5,0)</f>
        <v>2.3593799999999998</v>
      </c>
      <c r="J1834" s="335">
        <v>1.6045994906336905</v>
      </c>
      <c r="K1834" s="335">
        <v>1.6045994906336905</v>
      </c>
      <c r="L1834" s="441"/>
      <c r="M1834" s="451">
        <f t="shared" si="116"/>
        <v>3.9639794906336903</v>
      </c>
      <c r="N1834" s="451">
        <f t="shared" si="117"/>
        <v>3.9639794906336903</v>
      </c>
    </row>
    <row r="1835" spans="1:14">
      <c r="A1835" s="444">
        <v>82043</v>
      </c>
      <c r="B1835" s="52">
        <f>+'2.- Base'!B1835</f>
        <v>1830</v>
      </c>
      <c r="C1835" s="334">
        <f>+'2.- Base'!C1835</f>
        <v>82043</v>
      </c>
      <c r="D1835" s="81" t="str">
        <f>+'2.- Base'!D1835</f>
        <v>Microalbuminuria cuantitativa en orina</v>
      </c>
      <c r="E1835" s="335">
        <f>+'2.- Base'!G1835</f>
        <v>11.82338</v>
      </c>
      <c r="F1835" s="335">
        <f>+'2.- Base'!N1835</f>
        <v>11.82338</v>
      </c>
      <c r="G1835" s="335">
        <f>VLOOKUP(C1835,'2.- Base'!$C$6:$G$2390,5,0)</f>
        <v>11.82338</v>
      </c>
      <c r="H1835" s="335">
        <f>VLOOKUP(C1835,'2.- Base'!J1835:N4230,5,0)</f>
        <v>11.82338</v>
      </c>
      <c r="J1835" s="335">
        <v>1.8034578539151234</v>
      </c>
      <c r="K1835" s="335">
        <v>1.8034578539151234</v>
      </c>
      <c r="L1835" s="441"/>
      <c r="M1835" s="451">
        <f t="shared" si="116"/>
        <v>13.626837853915124</v>
      </c>
      <c r="N1835" s="451">
        <f t="shared" si="117"/>
        <v>13.626837853915124</v>
      </c>
    </row>
    <row r="1836" spans="1:14">
      <c r="A1836" s="444">
        <v>82044</v>
      </c>
      <c r="B1836" s="52">
        <f>+'2.- Base'!B1836</f>
        <v>1831</v>
      </c>
      <c r="C1836" s="334">
        <f>+'2.- Base'!C1836</f>
        <v>82044</v>
      </c>
      <c r="D1836" s="81" t="str">
        <f>+'2.- Base'!D1836</f>
        <v>Proteinuria cualitativa en orina (tira reactiva)</v>
      </c>
      <c r="E1836" s="335">
        <f>+'2.- Base'!G1836</f>
        <v>11.82338</v>
      </c>
      <c r="F1836" s="335">
        <f>+'2.- Base'!N1836</f>
        <v>11.82338</v>
      </c>
      <c r="G1836" s="335">
        <f>VLOOKUP(C1836,'2.- Base'!$C$6:$G$2390,5,0)</f>
        <v>11.82338</v>
      </c>
      <c r="H1836" s="335">
        <f>VLOOKUP(C1836,'2.- Base'!J1836:N4231,5,0)</f>
        <v>11.82338</v>
      </c>
      <c r="J1836" s="335">
        <v>1.8034578539151234</v>
      </c>
      <c r="K1836" s="335">
        <v>1.8034578539151234</v>
      </c>
      <c r="L1836" s="441"/>
      <c r="M1836" s="451">
        <f t="shared" si="116"/>
        <v>13.626837853915124</v>
      </c>
      <c r="N1836" s="451">
        <f t="shared" si="117"/>
        <v>13.626837853915124</v>
      </c>
    </row>
    <row r="1837" spans="1:14">
      <c r="A1837" s="444">
        <v>82055</v>
      </c>
      <c r="B1837" s="52">
        <f>+'2.- Base'!B1837</f>
        <v>1832</v>
      </c>
      <c r="C1837" s="334">
        <f>+'2.- Base'!C1837</f>
        <v>82055</v>
      </c>
      <c r="D1837" s="81" t="str">
        <f>+'2.- Base'!D1837</f>
        <v xml:space="preserve">Alcohol en sangre </v>
      </c>
      <c r="E1837" s="335">
        <f>+'2.- Base'!G1837</f>
        <v>5.2683799999999996</v>
      </c>
      <c r="F1837" s="335">
        <f>+'2.- Base'!N1837</f>
        <v>5.2683799999999996</v>
      </c>
      <c r="G1837" s="335">
        <f>VLOOKUP(C1837,'2.- Base'!$C$6:$G$2390,5,0)</f>
        <v>5.2683799999999996</v>
      </c>
      <c r="H1837" s="335">
        <f>VLOOKUP(C1837,'2.- Base'!J1837:N4232,5,0)</f>
        <v>5.2683799999999996</v>
      </c>
      <c r="J1837" s="335">
        <v>0</v>
      </c>
      <c r="K1837" s="335">
        <v>0</v>
      </c>
      <c r="L1837" s="441"/>
      <c r="M1837" s="451">
        <f t="shared" si="116"/>
        <v>5.2683799999999996</v>
      </c>
      <c r="N1837" s="451">
        <f t="shared" si="117"/>
        <v>5.2683799999999996</v>
      </c>
    </row>
    <row r="1838" spans="1:14">
      <c r="A1838" s="444">
        <v>82085</v>
      </c>
      <c r="B1838" s="52">
        <f>+'2.- Base'!B1838</f>
        <v>1833</v>
      </c>
      <c r="C1838" s="334">
        <f>+'2.- Base'!C1838</f>
        <v>82085</v>
      </c>
      <c r="D1838" s="81" t="str">
        <f>+'2.- Base'!D1838</f>
        <v>Aldolasa</v>
      </c>
      <c r="E1838" s="335">
        <f>+'2.- Base'!G1838</f>
        <v>5.2683799999999996</v>
      </c>
      <c r="F1838" s="335">
        <f>+'2.- Base'!N1838</f>
        <v>5.2683799999999996</v>
      </c>
      <c r="G1838" s="335">
        <f>VLOOKUP(C1838,'2.- Base'!$C$6:$G$2390,5,0)</f>
        <v>5.2683799999999996</v>
      </c>
      <c r="H1838" s="335">
        <f>VLOOKUP(C1838,'2.- Base'!J1838:N4233,5,0)</f>
        <v>5.2683799999999996</v>
      </c>
      <c r="J1838" s="335">
        <v>2.83162</v>
      </c>
      <c r="K1838" s="335">
        <v>2.83162</v>
      </c>
      <c r="L1838" s="441"/>
      <c r="M1838" s="451">
        <f t="shared" si="116"/>
        <v>8.1</v>
      </c>
      <c r="N1838" s="451">
        <f t="shared" si="117"/>
        <v>8.1</v>
      </c>
    </row>
    <row r="1839" spans="1:14">
      <c r="A1839" s="444">
        <v>82088</v>
      </c>
      <c r="B1839" s="52">
        <f>+'2.- Base'!B1839</f>
        <v>1834</v>
      </c>
      <c r="C1839" s="334">
        <f>+'2.- Base'!C1839</f>
        <v>82088</v>
      </c>
      <c r="D1839" s="81" t="str">
        <f>+'2.- Base'!D1839</f>
        <v>Aldosterona</v>
      </c>
      <c r="E1839" s="335">
        <f>+'2.- Base'!G1839</f>
        <v>5.2683799999999996</v>
      </c>
      <c r="F1839" s="335">
        <f>+'2.- Base'!N1839</f>
        <v>5.2683799999999996</v>
      </c>
      <c r="G1839" s="335">
        <f>VLOOKUP(C1839,'2.- Base'!$C$6:$G$2390,5,0)</f>
        <v>5.2683799999999996</v>
      </c>
      <c r="H1839" s="335">
        <f>VLOOKUP(C1839,'2.- Base'!J1839:N4234,5,0)</f>
        <v>5.2683799999999996</v>
      </c>
      <c r="J1839" s="335">
        <v>21.611619999999998</v>
      </c>
      <c r="K1839" s="335">
        <v>21.611619999999998</v>
      </c>
      <c r="L1839" s="441"/>
      <c r="M1839" s="451">
        <f t="shared" si="116"/>
        <v>26.88</v>
      </c>
      <c r="N1839" s="451">
        <f t="shared" si="117"/>
        <v>26.88</v>
      </c>
    </row>
    <row r="1840" spans="1:14">
      <c r="A1840" s="444">
        <v>82103</v>
      </c>
      <c r="B1840" s="52">
        <f>+'2.- Base'!B1840</f>
        <v>1835</v>
      </c>
      <c r="C1840" s="334">
        <f>+'2.- Base'!C1840</f>
        <v>82103</v>
      </c>
      <c r="D1840" s="81" t="str">
        <f>+'2.- Base'!D1840</f>
        <v>Alfa-1-antitripsina; total</v>
      </c>
      <c r="E1840" s="335">
        <f>+'2.- Base'!G1840</f>
        <v>5.2683799999999996</v>
      </c>
      <c r="F1840" s="335">
        <f>+'2.- Base'!N1840</f>
        <v>5.2683799999999996</v>
      </c>
      <c r="G1840" s="335">
        <f>VLOOKUP(C1840,'2.- Base'!$C$6:$G$2390,5,0)</f>
        <v>5.2683799999999996</v>
      </c>
      <c r="H1840" s="335">
        <f>VLOOKUP(C1840,'2.- Base'!J1840:N4235,5,0)</f>
        <v>5.2683799999999996</v>
      </c>
      <c r="J1840" s="335">
        <v>3.8516199999999996</v>
      </c>
      <c r="K1840" s="335">
        <v>3.8516199999999996</v>
      </c>
      <c r="L1840" s="441"/>
      <c r="M1840" s="451">
        <f t="shared" si="116"/>
        <v>9.1199999999999992</v>
      </c>
      <c r="N1840" s="451">
        <f t="shared" si="117"/>
        <v>9.1199999999999992</v>
      </c>
    </row>
    <row r="1841" spans="1:14">
      <c r="A1841" s="444">
        <v>82105</v>
      </c>
      <c r="B1841" s="52">
        <f>+'2.- Base'!B1841</f>
        <v>1836</v>
      </c>
      <c r="C1841" s="334">
        <f>+'2.- Base'!C1841</f>
        <v>82105</v>
      </c>
      <c r="D1841" s="81" t="str">
        <f>+'2.- Base'!D1841</f>
        <v>Alfa fetoproteína (AFP) sérica</v>
      </c>
      <c r="E1841" s="335">
        <f>+'2.- Base'!G1841</f>
        <v>7.1303799999999997</v>
      </c>
      <c r="F1841" s="335">
        <f>+'2.- Base'!N1841</f>
        <v>7.1303799999999997</v>
      </c>
      <c r="G1841" s="335">
        <f>VLOOKUP(C1841,'2.- Base'!$C$6:$G$2390,5,0)</f>
        <v>7.1303799999999997</v>
      </c>
      <c r="H1841" s="335">
        <f>VLOOKUP(C1841,'2.- Base'!J1841:N4236,5,0)</f>
        <v>7.1303799999999997</v>
      </c>
      <c r="J1841" s="335">
        <v>9.7296200000000006</v>
      </c>
      <c r="K1841" s="335">
        <v>9.7296200000000006</v>
      </c>
      <c r="L1841" s="441"/>
      <c r="M1841" s="451">
        <f t="shared" si="116"/>
        <v>16.86</v>
      </c>
      <c r="N1841" s="451">
        <f t="shared" si="117"/>
        <v>16.86</v>
      </c>
    </row>
    <row r="1842" spans="1:14">
      <c r="A1842" s="444">
        <v>82135</v>
      </c>
      <c r="B1842" s="52">
        <f>+'2.- Base'!B1842</f>
        <v>1837</v>
      </c>
      <c r="C1842" s="334">
        <f>+'2.- Base'!C1842</f>
        <v>82135</v>
      </c>
      <c r="D1842" s="81" t="str">
        <f>+'2.- Base'!D1842</f>
        <v>Acido delta-aminolevulínico (ALA)</v>
      </c>
      <c r="E1842" s="335">
        <f>+'2.- Base'!G1842</f>
        <v>5.2683799999999996</v>
      </c>
      <c r="F1842" s="335">
        <f>+'2.- Base'!N1842</f>
        <v>5.2683799999999996</v>
      </c>
      <c r="G1842" s="335">
        <f>VLOOKUP(C1842,'2.- Base'!$C$6:$G$2390,5,0)</f>
        <v>5.2683799999999996</v>
      </c>
      <c r="H1842" s="335">
        <f>VLOOKUP(C1842,'2.- Base'!J1842:N4237,5,0)</f>
        <v>5.2683799999999996</v>
      </c>
      <c r="J1842" s="335">
        <v>9.5516199999999998</v>
      </c>
      <c r="K1842" s="335">
        <v>9.5516199999999998</v>
      </c>
      <c r="L1842" s="441"/>
      <c r="M1842" s="451">
        <f t="shared" si="116"/>
        <v>14.82</v>
      </c>
      <c r="N1842" s="451">
        <f t="shared" si="117"/>
        <v>14.82</v>
      </c>
    </row>
    <row r="1843" spans="1:14">
      <c r="A1843" s="444">
        <v>82140</v>
      </c>
      <c r="B1843" s="52">
        <f>+'2.- Base'!B1843</f>
        <v>1838</v>
      </c>
      <c r="C1843" s="334">
        <f>+'2.- Base'!C1843</f>
        <v>82140</v>
      </c>
      <c r="D1843" s="81" t="str">
        <f>+'2.- Base'!D1843</f>
        <v>Amoníaco</v>
      </c>
      <c r="E1843" s="335">
        <f>+'2.- Base'!G1843</f>
        <v>5.2683799999999996</v>
      </c>
      <c r="F1843" s="335">
        <f>+'2.- Base'!N1843</f>
        <v>5.2683799999999996</v>
      </c>
      <c r="G1843" s="335">
        <f>VLOOKUP(C1843,'2.- Base'!$C$6:$G$2390,5,0)</f>
        <v>5.2683799999999996</v>
      </c>
      <c r="H1843" s="335">
        <f>VLOOKUP(C1843,'2.- Base'!J1843:N4238,5,0)</f>
        <v>5.2683799999999996</v>
      </c>
      <c r="J1843" s="335">
        <v>1.3616200000000003</v>
      </c>
      <c r="K1843" s="335">
        <v>1.3616200000000003</v>
      </c>
      <c r="L1843" s="441"/>
      <c r="M1843" s="451">
        <f t="shared" si="116"/>
        <v>6.63</v>
      </c>
      <c r="N1843" s="451">
        <f t="shared" si="117"/>
        <v>6.63</v>
      </c>
    </row>
    <row r="1844" spans="1:14">
      <c r="A1844" s="444">
        <v>82143</v>
      </c>
      <c r="B1844" s="52">
        <f>+'2.- Base'!B1844</f>
        <v>1839</v>
      </c>
      <c r="C1844" s="334">
        <f>+'2.- Base'!C1844</f>
        <v>82143</v>
      </c>
      <c r="D1844" s="81" t="str">
        <f>+'2.- Base'!D1844</f>
        <v xml:space="preserve">Espectrofotometría del líquido amniótico </v>
      </c>
      <c r="E1844" s="335">
        <f>+'2.- Base'!G1844</f>
        <v>5.2683799999999996</v>
      </c>
      <c r="F1844" s="335">
        <f>+'2.- Base'!N1844</f>
        <v>5.2683799999999996</v>
      </c>
      <c r="G1844" s="335">
        <f>VLOOKUP(C1844,'2.- Base'!$C$6:$G$2390,5,0)</f>
        <v>5.2683799999999996</v>
      </c>
      <c r="H1844" s="335">
        <f>VLOOKUP(C1844,'2.- Base'!J1844:N4239,5,0)</f>
        <v>5.2683799999999996</v>
      </c>
      <c r="J1844" s="335">
        <v>2.6743324843894847</v>
      </c>
      <c r="K1844" s="335">
        <v>2.6743324843894847</v>
      </c>
      <c r="L1844" s="441"/>
      <c r="M1844" s="451">
        <f t="shared" si="116"/>
        <v>7.9427124843894843</v>
      </c>
      <c r="N1844" s="451">
        <f t="shared" si="117"/>
        <v>7.9427124843894843</v>
      </c>
    </row>
    <row r="1845" spans="1:14">
      <c r="A1845" s="444">
        <v>82145</v>
      </c>
      <c r="B1845" s="52">
        <f>+'2.- Base'!B1845</f>
        <v>1840</v>
      </c>
      <c r="C1845" s="334">
        <f>+'2.- Base'!C1845</f>
        <v>82145</v>
      </c>
      <c r="D1845" s="81" t="str">
        <f>+'2.- Base'!D1845</f>
        <v>Anfetamina o metanfetamina</v>
      </c>
      <c r="E1845" s="335">
        <f>+'2.- Base'!G1845</f>
        <v>5.2683799999999996</v>
      </c>
      <c r="F1845" s="335">
        <f>+'2.- Base'!N1845</f>
        <v>5.2683799999999996</v>
      </c>
      <c r="G1845" s="335">
        <f>VLOOKUP(C1845,'2.- Base'!$C$6:$G$2390,5,0)</f>
        <v>5.2683799999999996</v>
      </c>
      <c r="H1845" s="335">
        <f>VLOOKUP(C1845,'2.- Base'!J1845:N4240,5,0)</f>
        <v>5.2683799999999996</v>
      </c>
      <c r="J1845" s="335">
        <v>7.2616199999999997</v>
      </c>
      <c r="K1845" s="335">
        <v>7.2616199999999997</v>
      </c>
      <c r="L1845" s="441"/>
      <c r="M1845" s="451">
        <f t="shared" si="116"/>
        <v>12.53</v>
      </c>
      <c r="N1845" s="451">
        <f t="shared" si="117"/>
        <v>12.53</v>
      </c>
    </row>
    <row r="1846" spans="1:14">
      <c r="A1846" s="444">
        <v>82150</v>
      </c>
      <c r="B1846" s="52">
        <f>+'2.- Base'!B1846</f>
        <v>1841</v>
      </c>
      <c r="C1846" s="334">
        <f>+'2.- Base'!C1846</f>
        <v>82150</v>
      </c>
      <c r="D1846" s="81" t="str">
        <f>+'2.- Base'!D1846</f>
        <v xml:space="preserve">Dosaje de amilasa </v>
      </c>
      <c r="E1846" s="335">
        <f>+'2.- Base'!G1846</f>
        <v>6.5713799999999996</v>
      </c>
      <c r="F1846" s="335">
        <f>+'2.- Base'!N1846</f>
        <v>6.5713799999999996</v>
      </c>
      <c r="G1846" s="335">
        <f>VLOOKUP(C1846,'2.- Base'!$C$6:$G$2390,5,0)</f>
        <v>6.5713799999999996</v>
      </c>
      <c r="H1846" s="335">
        <f>VLOOKUP(C1846,'2.- Base'!J1846:N4241,5,0)</f>
        <v>6.5713799999999996</v>
      </c>
      <c r="J1846" s="335">
        <v>1.6045994906336905</v>
      </c>
      <c r="K1846" s="335">
        <v>1.6045994906336905</v>
      </c>
      <c r="L1846" s="441"/>
      <c r="M1846" s="451">
        <f t="shared" si="116"/>
        <v>8.17597949063369</v>
      </c>
      <c r="N1846" s="451">
        <f t="shared" si="117"/>
        <v>8.17597949063369</v>
      </c>
    </row>
    <row r="1847" spans="1:14">
      <c r="A1847" s="444">
        <v>82157</v>
      </c>
      <c r="B1847" s="52">
        <f>+'2.- Base'!B1847</f>
        <v>1842</v>
      </c>
      <c r="C1847" s="334">
        <f>+'2.- Base'!C1847</f>
        <v>82157</v>
      </c>
      <c r="D1847" s="81" t="str">
        <f>+'2.- Base'!D1847</f>
        <v>Androstenediona</v>
      </c>
      <c r="E1847" s="335">
        <f>+'2.- Base'!G1847</f>
        <v>5.2683799999999996</v>
      </c>
      <c r="F1847" s="335">
        <f>+'2.- Base'!N1847</f>
        <v>5.2683799999999996</v>
      </c>
      <c r="G1847" s="335">
        <f>VLOOKUP(C1847,'2.- Base'!$C$6:$G$2390,5,0)</f>
        <v>5.2683799999999996</v>
      </c>
      <c r="H1847" s="335">
        <f>VLOOKUP(C1847,'2.- Base'!J1847:N4242,5,0)</f>
        <v>5.2683799999999996</v>
      </c>
      <c r="J1847" s="335">
        <v>20.231619999999999</v>
      </c>
      <c r="K1847" s="335">
        <v>20.231619999999999</v>
      </c>
      <c r="L1847" s="441"/>
      <c r="M1847" s="451">
        <f t="shared" si="116"/>
        <v>25.5</v>
      </c>
      <c r="N1847" s="451">
        <f t="shared" si="117"/>
        <v>25.5</v>
      </c>
    </row>
    <row r="1848" spans="1:14">
      <c r="A1848" s="444">
        <v>82163</v>
      </c>
      <c r="B1848" s="52">
        <f>+'2.- Base'!B1848</f>
        <v>1843</v>
      </c>
      <c r="C1848" s="334">
        <f>+'2.- Base'!C1848</f>
        <v>82163</v>
      </c>
      <c r="D1848" s="81" t="str">
        <f>+'2.- Base'!D1848</f>
        <v>Angiotensina II</v>
      </c>
      <c r="E1848" s="335">
        <f>+'2.- Base'!G1848</f>
        <v>21.57338</v>
      </c>
      <c r="F1848" s="335">
        <f>+'2.- Base'!N1848</f>
        <v>21.57338</v>
      </c>
      <c r="G1848" s="335">
        <f>VLOOKUP(C1848,'2.- Base'!$C$6:$G$2390,5,0)</f>
        <v>21.57338</v>
      </c>
      <c r="H1848" s="335">
        <f>VLOOKUP(C1848,'2.- Base'!J1848:N4243,5,0)</f>
        <v>21.57338</v>
      </c>
      <c r="J1848" s="335">
        <v>3.9266199999999998</v>
      </c>
      <c r="K1848" s="335">
        <v>3.9266199999999998</v>
      </c>
      <c r="L1848" s="441"/>
      <c r="M1848" s="451">
        <f t="shared" si="116"/>
        <v>25.5</v>
      </c>
      <c r="N1848" s="451">
        <f t="shared" si="117"/>
        <v>25.5</v>
      </c>
    </row>
    <row r="1849" spans="1:14">
      <c r="A1849" s="444">
        <v>82172</v>
      </c>
      <c r="B1849" s="52">
        <f>+'2.- Base'!B1849</f>
        <v>1844</v>
      </c>
      <c r="C1849" s="334">
        <f>+'2.- Base'!C1849</f>
        <v>82172</v>
      </c>
      <c r="D1849" s="81" t="str">
        <f>+'2.- Base'!D1849</f>
        <v>Apolipoproteina</v>
      </c>
      <c r="E1849" s="335">
        <f>+'2.- Base'!G1849</f>
        <v>5.2683799999999996</v>
      </c>
      <c r="F1849" s="335">
        <f>+'2.- Base'!N1849</f>
        <v>5.2683799999999996</v>
      </c>
      <c r="G1849" s="335">
        <f>VLOOKUP(C1849,'2.- Base'!$C$6:$G$2390,5,0)</f>
        <v>5.2683799999999996</v>
      </c>
      <c r="H1849" s="335">
        <f>VLOOKUP(C1849,'2.- Base'!J1849:N4244,5,0)</f>
        <v>5.2683799999999996</v>
      </c>
      <c r="J1849" s="335">
        <v>21.131619999999998</v>
      </c>
      <c r="K1849" s="335">
        <v>21.131619999999998</v>
      </c>
      <c r="L1849" s="441"/>
      <c r="M1849" s="451">
        <f t="shared" si="116"/>
        <v>26.4</v>
      </c>
      <c r="N1849" s="451">
        <f t="shared" si="117"/>
        <v>26.4</v>
      </c>
    </row>
    <row r="1850" spans="1:14">
      <c r="A1850" s="444">
        <v>82232</v>
      </c>
      <c r="B1850" s="52">
        <f>+'2.- Base'!B1850</f>
        <v>1845</v>
      </c>
      <c r="C1850" s="334">
        <f>+'2.- Base'!C1850</f>
        <v>82232</v>
      </c>
      <c r="D1850" s="81" t="str">
        <f>+'2.- Base'!D1850</f>
        <v>Beta-2-microglobulina</v>
      </c>
      <c r="E1850" s="335">
        <f>+'2.- Base'!G1850</f>
        <v>13.123380000000001</v>
      </c>
      <c r="F1850" s="335">
        <f>+'2.- Base'!N1850</f>
        <v>13.123380000000001</v>
      </c>
      <c r="G1850" s="335">
        <f>VLOOKUP(C1850,'2.- Base'!$C$6:$G$2390,5,0)</f>
        <v>13.123380000000001</v>
      </c>
      <c r="H1850" s="335">
        <f>VLOOKUP(C1850,'2.- Base'!J1850:N4245,5,0)</f>
        <v>13.123380000000001</v>
      </c>
      <c r="J1850" s="335">
        <v>1.6045994906336905</v>
      </c>
      <c r="K1850" s="335">
        <v>1.6045994906336905</v>
      </c>
      <c r="L1850" s="441"/>
      <c r="M1850" s="451">
        <f t="shared" ref="M1850:M1913" si="118">G1850+J1850</f>
        <v>14.727979490633691</v>
      </c>
      <c r="N1850" s="451">
        <f t="shared" si="117"/>
        <v>14.727979490633691</v>
      </c>
    </row>
    <row r="1851" spans="1:14">
      <c r="A1851" s="444">
        <v>82247</v>
      </c>
      <c r="B1851" s="52">
        <f>+'2.- Base'!B1851</f>
        <v>1846</v>
      </c>
      <c r="C1851" s="334">
        <f>+'2.- Base'!C1851</f>
        <v>82247</v>
      </c>
      <c r="D1851" s="81" t="str">
        <f>+'2.- Base'!D1851</f>
        <v>Bilirrubina total</v>
      </c>
      <c r="E1851" s="335">
        <f>+'2.- Base'!G1851</f>
        <v>2.33338</v>
      </c>
      <c r="F1851" s="335">
        <f>+'2.- Base'!N1851</f>
        <v>2.33338</v>
      </c>
      <c r="G1851" s="335">
        <f>VLOOKUP(C1851,'2.- Base'!$C$6:$G$2390,5,0)</f>
        <v>2.33338</v>
      </c>
      <c r="H1851" s="335">
        <f>VLOOKUP(C1851,'2.- Base'!J1851:N4246,5,0)</f>
        <v>2.33338</v>
      </c>
      <c r="J1851" s="335">
        <v>1.6045994906336905</v>
      </c>
      <c r="K1851" s="335">
        <v>1.6045994906336905</v>
      </c>
      <c r="L1851" s="441"/>
      <c r="M1851" s="451">
        <f t="shared" si="118"/>
        <v>3.9379794906336905</v>
      </c>
      <c r="N1851" s="451">
        <f t="shared" si="117"/>
        <v>3.9379794906336905</v>
      </c>
    </row>
    <row r="1852" spans="1:14">
      <c r="A1852" s="444">
        <v>82248</v>
      </c>
      <c r="B1852" s="52">
        <f>+'2.- Base'!B1852</f>
        <v>1847</v>
      </c>
      <c r="C1852" s="334">
        <f>+'2.- Base'!C1852</f>
        <v>82248</v>
      </c>
      <c r="D1852" s="81" t="str">
        <f>+'2.- Base'!D1852</f>
        <v>Bilirrubina directa</v>
      </c>
      <c r="E1852" s="335">
        <f>+'2.- Base'!G1852</f>
        <v>5.33338</v>
      </c>
      <c r="F1852" s="335">
        <f>+'2.- Base'!N1852</f>
        <v>5.33338</v>
      </c>
      <c r="G1852" s="335">
        <f>VLOOKUP(C1852,'2.- Base'!$C$6:$G$2390,5,0)</f>
        <v>5.33338</v>
      </c>
      <c r="H1852" s="335">
        <f>VLOOKUP(C1852,'2.- Base'!J1852:N4247,5,0)</f>
        <v>5.33338</v>
      </c>
      <c r="J1852" s="335">
        <v>1.6045994906336905</v>
      </c>
      <c r="K1852" s="335">
        <v>1.6045994906336905</v>
      </c>
      <c r="L1852" s="441"/>
      <c r="M1852" s="451">
        <f t="shared" si="118"/>
        <v>6.9379794906336905</v>
      </c>
      <c r="N1852" s="451">
        <f t="shared" si="117"/>
        <v>6.9379794906336905</v>
      </c>
    </row>
    <row r="1853" spans="1:14">
      <c r="A1853" s="444">
        <v>82270</v>
      </c>
      <c r="B1853" s="52">
        <f>+'2.- Base'!B1853</f>
        <v>1848</v>
      </c>
      <c r="C1853" s="334">
        <f>+'2.- Base'!C1853</f>
        <v>82270</v>
      </c>
      <c r="D1853" s="81" t="str">
        <f>+'2.- Base'!D1853</f>
        <v>Sangre oculta en heces, 1-3 determinaciones</v>
      </c>
      <c r="E1853" s="335">
        <f>+'2.- Base'!G1853</f>
        <v>3.6900500000000003</v>
      </c>
      <c r="F1853" s="335">
        <f>+'2.- Base'!N1853</f>
        <v>3.6900500000000003</v>
      </c>
      <c r="G1853" s="335">
        <f>VLOOKUP(C1853,'2.- Base'!$C$6:$G$2390,5,0)</f>
        <v>3.6900500000000003</v>
      </c>
      <c r="H1853" s="335">
        <f>VLOOKUP(C1853,'2.- Base'!J1853:N4248,5,0)</f>
        <v>3.6900500000000003</v>
      </c>
      <c r="J1853" s="335">
        <v>4.2928471803599715</v>
      </c>
      <c r="K1853" s="335">
        <v>4.4843386670095748</v>
      </c>
      <c r="L1853" s="441"/>
      <c r="M1853" s="451">
        <f t="shared" si="118"/>
        <v>7.9828971803599718</v>
      </c>
      <c r="N1853" s="451">
        <f t="shared" si="117"/>
        <v>8.1743886670095751</v>
      </c>
    </row>
    <row r="1854" spans="1:14">
      <c r="A1854" s="444">
        <v>82310</v>
      </c>
      <c r="B1854" s="52">
        <f>+'2.- Base'!B1854</f>
        <v>1849</v>
      </c>
      <c r="C1854" s="334">
        <f>+'2.- Base'!C1854</f>
        <v>82310</v>
      </c>
      <c r="D1854" s="81" t="str">
        <f>+'2.- Base'!D1854</f>
        <v>Calcio sérico</v>
      </c>
      <c r="E1854" s="335">
        <f>+'2.- Base'!G1854</f>
        <v>2.62338</v>
      </c>
      <c r="F1854" s="335">
        <f>+'2.- Base'!N1854</f>
        <v>2.62338</v>
      </c>
      <c r="G1854" s="335">
        <f>VLOOKUP(C1854,'2.- Base'!$C$6:$G$2390,5,0)</f>
        <v>2.62338</v>
      </c>
      <c r="H1854" s="335">
        <f>VLOOKUP(C1854,'2.- Base'!J1854:N4249,5,0)</f>
        <v>2.62338</v>
      </c>
      <c r="J1854" s="335">
        <v>1.6366199999999997</v>
      </c>
      <c r="K1854" s="335">
        <v>1.6366199999999997</v>
      </c>
      <c r="L1854" s="441"/>
      <c r="M1854" s="451">
        <f t="shared" si="118"/>
        <v>4.26</v>
      </c>
      <c r="N1854" s="451">
        <f t="shared" si="117"/>
        <v>4.26</v>
      </c>
    </row>
    <row r="1855" spans="1:14">
      <c r="A1855" s="444">
        <v>82330</v>
      </c>
      <c r="B1855" s="52">
        <f>+'2.- Base'!B1855</f>
        <v>1850</v>
      </c>
      <c r="C1855" s="334">
        <f>+'2.- Base'!C1855</f>
        <v>82330</v>
      </c>
      <c r="D1855" s="81" t="str">
        <f>+'2.- Base'!D1855</f>
        <v>Calcio ionizado</v>
      </c>
      <c r="E1855" s="335">
        <f>+'2.- Base'!G1855</f>
        <v>2.62338</v>
      </c>
      <c r="F1855" s="335">
        <f>+'2.- Base'!N1855</f>
        <v>2.62338</v>
      </c>
      <c r="G1855" s="335">
        <f>VLOOKUP(C1855,'2.- Base'!$C$6:$G$2390,5,0)</f>
        <v>2.62338</v>
      </c>
      <c r="H1855" s="335">
        <f>VLOOKUP(C1855,'2.- Base'!J1855:N4250,5,0)</f>
        <v>2.62338</v>
      </c>
      <c r="J1855" s="335">
        <v>3.41662</v>
      </c>
      <c r="K1855" s="335">
        <v>3.41662</v>
      </c>
      <c r="L1855" s="441"/>
      <c r="M1855" s="451">
        <f t="shared" si="118"/>
        <v>6.04</v>
      </c>
      <c r="N1855" s="451">
        <f t="shared" si="117"/>
        <v>6.04</v>
      </c>
    </row>
    <row r="1856" spans="1:14">
      <c r="A1856" s="444">
        <v>82340</v>
      </c>
      <c r="B1856" s="52">
        <f>+'2.- Base'!B1856</f>
        <v>1851</v>
      </c>
      <c r="C1856" s="334">
        <f>+'2.- Base'!C1856</f>
        <v>82340</v>
      </c>
      <c r="D1856" s="81" t="str">
        <f>+'2.- Base'!D1856</f>
        <v>Calcio urinario cuantitativo</v>
      </c>
      <c r="E1856" s="335">
        <f>+'2.- Base'!G1856</f>
        <v>10.393380000000001</v>
      </c>
      <c r="F1856" s="335">
        <f>+'2.- Base'!N1856</f>
        <v>10.393380000000001</v>
      </c>
      <c r="G1856" s="335">
        <f>VLOOKUP(C1856,'2.- Base'!$C$6:$G$2390,5,0)</f>
        <v>10.393380000000001</v>
      </c>
      <c r="H1856" s="335">
        <f>VLOOKUP(C1856,'2.- Base'!J1856:N4251,5,0)</f>
        <v>10.393380000000001</v>
      </c>
      <c r="J1856" s="335">
        <v>1.0820747123490744</v>
      </c>
      <c r="K1856" s="335">
        <v>1.0820747123490744</v>
      </c>
      <c r="L1856" s="441"/>
      <c r="M1856" s="451">
        <f t="shared" si="118"/>
        <v>11.475454712349075</v>
      </c>
      <c r="N1856" s="451">
        <f t="shared" si="117"/>
        <v>11.475454712349075</v>
      </c>
    </row>
    <row r="1857" spans="1:14">
      <c r="A1857" s="444">
        <v>82355</v>
      </c>
      <c r="B1857" s="52">
        <f>+'2.- Base'!B1857</f>
        <v>1852</v>
      </c>
      <c r="C1857" s="334">
        <f>+'2.- Base'!C1857</f>
        <v>82355</v>
      </c>
      <c r="D1857" s="81" t="str">
        <f>+'2.- Base'!D1857</f>
        <v>Cálculo; análisis cualitativo</v>
      </c>
      <c r="E1857" s="335">
        <f>+'2.- Base'!G1857</f>
        <v>5.2683799999999996</v>
      </c>
      <c r="F1857" s="335">
        <f>+'2.- Base'!N1857</f>
        <v>5.2683799999999996</v>
      </c>
      <c r="G1857" s="335">
        <f>VLOOKUP(C1857,'2.- Base'!$C$6:$G$2390,5,0)</f>
        <v>5.2683799999999996</v>
      </c>
      <c r="H1857" s="335">
        <f>VLOOKUP(C1857,'2.- Base'!J1857:N4252,5,0)</f>
        <v>5.2683799999999996</v>
      </c>
      <c r="J1857" s="335">
        <v>9.8816200000000016</v>
      </c>
      <c r="K1857" s="335">
        <v>9.8816200000000016</v>
      </c>
      <c r="L1857" s="441"/>
      <c r="M1857" s="451">
        <f t="shared" si="118"/>
        <v>15.150000000000002</v>
      </c>
      <c r="N1857" s="451">
        <f t="shared" si="117"/>
        <v>15.150000000000002</v>
      </c>
    </row>
    <row r="1858" spans="1:14">
      <c r="A1858" s="444">
        <v>82378</v>
      </c>
      <c r="B1858" s="52">
        <f>+'2.- Base'!B1858</f>
        <v>1853</v>
      </c>
      <c r="C1858" s="334">
        <f>+'2.- Base'!C1858</f>
        <v>82378</v>
      </c>
      <c r="D1858" s="81" t="str">
        <f>+'2.- Base'!D1858</f>
        <v>Antígeno carcinoembrionario (CEA)</v>
      </c>
      <c r="E1858" s="335">
        <f>+'2.- Base'!G1858</f>
        <v>5.2683799999999996</v>
      </c>
      <c r="F1858" s="335">
        <f>+'2.- Base'!N1858</f>
        <v>5.2683799999999996</v>
      </c>
      <c r="G1858" s="335">
        <f>VLOOKUP(C1858,'2.- Base'!$C$6:$G$2390,5,0)</f>
        <v>5.2683799999999996</v>
      </c>
      <c r="H1858" s="335">
        <f>VLOOKUP(C1858,'2.- Base'!J1858:N4253,5,0)</f>
        <v>5.2683799999999996</v>
      </c>
      <c r="J1858" s="335">
        <v>16.40662</v>
      </c>
      <c r="K1858" s="335">
        <v>16.40662</v>
      </c>
      <c r="L1858" s="441"/>
      <c r="M1858" s="451">
        <f t="shared" si="118"/>
        <v>21.675000000000001</v>
      </c>
      <c r="N1858" s="451">
        <f t="shared" si="117"/>
        <v>21.675000000000001</v>
      </c>
    </row>
    <row r="1859" spans="1:14">
      <c r="A1859" s="444">
        <v>82379</v>
      </c>
      <c r="B1859" s="52">
        <f>+'2.- Base'!B1859</f>
        <v>1854</v>
      </c>
      <c r="C1859" s="334">
        <f>+'2.- Base'!C1859</f>
        <v>82379</v>
      </c>
      <c r="D1859" s="81" t="str">
        <f>+'2.- Base'!D1859</f>
        <v>Carnitina (total y libre), cuantitativo, cada muestra</v>
      </c>
      <c r="E1859" s="335">
        <f>+'2.- Base'!G1859</f>
        <v>5.2683799999999996</v>
      </c>
      <c r="F1859" s="335">
        <f>+'2.- Base'!N1859</f>
        <v>5.2683799999999996</v>
      </c>
      <c r="G1859" s="335">
        <f>VLOOKUP(C1859,'2.- Base'!$C$6:$G$2390,5,0)</f>
        <v>5.2683799999999996</v>
      </c>
      <c r="H1859" s="335">
        <f>VLOOKUP(C1859,'2.- Base'!J1859:N4254,5,0)</f>
        <v>5.2683799999999996</v>
      </c>
      <c r="J1859" s="335">
        <v>1.6045994906336905</v>
      </c>
      <c r="K1859" s="335">
        <v>1.6045994906336905</v>
      </c>
      <c r="L1859" s="441"/>
      <c r="M1859" s="451">
        <f t="shared" si="118"/>
        <v>6.8729794906336901</v>
      </c>
      <c r="N1859" s="451">
        <f t="shared" si="117"/>
        <v>6.8729794906336901</v>
      </c>
    </row>
    <row r="1860" spans="1:14">
      <c r="A1860" s="444">
        <v>82382</v>
      </c>
      <c r="B1860" s="52">
        <f>+'2.- Base'!B1860</f>
        <v>1855</v>
      </c>
      <c r="C1860" s="334">
        <f>+'2.- Base'!C1860</f>
        <v>82382</v>
      </c>
      <c r="D1860" s="81" t="str">
        <f>+'2.- Base'!D1860</f>
        <v>Catecolaminas; totales, orina</v>
      </c>
      <c r="E1860" s="335">
        <f>+'2.- Base'!G1860</f>
        <v>5.2683799999999996</v>
      </c>
      <c r="F1860" s="335">
        <f>+'2.- Base'!N1860</f>
        <v>5.2683799999999996</v>
      </c>
      <c r="G1860" s="335">
        <f>VLOOKUP(C1860,'2.- Base'!$C$6:$G$2390,5,0)</f>
        <v>5.2683799999999996</v>
      </c>
      <c r="H1860" s="335">
        <f>VLOOKUP(C1860,'2.- Base'!J1860:N4255,5,0)</f>
        <v>5.2683799999999996</v>
      </c>
      <c r="J1860" s="335">
        <v>2.6743324843894847</v>
      </c>
      <c r="K1860" s="335">
        <v>2.6743324843894847</v>
      </c>
      <c r="L1860" s="441"/>
      <c r="M1860" s="451">
        <f t="shared" si="118"/>
        <v>7.9427124843894843</v>
      </c>
      <c r="N1860" s="451">
        <f t="shared" si="117"/>
        <v>7.9427124843894843</v>
      </c>
    </row>
    <row r="1861" spans="1:14">
      <c r="A1861" s="444">
        <v>82390</v>
      </c>
      <c r="B1861" s="52">
        <f>+'2.- Base'!B1861</f>
        <v>1856</v>
      </c>
      <c r="C1861" s="334">
        <f>+'2.- Base'!C1861</f>
        <v>82390</v>
      </c>
      <c r="D1861" s="81" t="str">
        <f>+'2.- Base'!D1861</f>
        <v>Ceruloplasmina</v>
      </c>
      <c r="E1861" s="335">
        <f>+'2.- Base'!G1861</f>
        <v>5.2683799999999996</v>
      </c>
      <c r="F1861" s="335">
        <f>+'2.- Base'!N1861</f>
        <v>5.2683799999999996</v>
      </c>
      <c r="G1861" s="335">
        <f>VLOOKUP(C1861,'2.- Base'!$C$6:$G$2390,5,0)</f>
        <v>5.2683799999999996</v>
      </c>
      <c r="H1861" s="335">
        <f>VLOOKUP(C1861,'2.- Base'!J1861:N4256,5,0)</f>
        <v>5.2683799999999996</v>
      </c>
      <c r="J1861" s="335">
        <v>4.6916200000000012</v>
      </c>
      <c r="K1861" s="335">
        <v>4.6916200000000012</v>
      </c>
      <c r="L1861" s="441"/>
      <c r="M1861" s="451">
        <f t="shared" si="118"/>
        <v>9.9600000000000009</v>
      </c>
      <c r="N1861" s="451">
        <f t="shared" si="117"/>
        <v>9.9600000000000009</v>
      </c>
    </row>
    <row r="1862" spans="1:14">
      <c r="A1862" s="444">
        <v>82435</v>
      </c>
      <c r="B1862" s="52">
        <f>+'2.- Base'!B1862</f>
        <v>1857</v>
      </c>
      <c r="C1862" s="334">
        <f>+'2.- Base'!C1862</f>
        <v>82435</v>
      </c>
      <c r="D1862" s="81" t="str">
        <f>+'2.- Base'!D1862</f>
        <v>Cloruro; en sangre</v>
      </c>
      <c r="E1862" s="335">
        <f>+'2.- Base'!G1862</f>
        <v>2.5531966666666666</v>
      </c>
      <c r="F1862" s="335">
        <f>+'2.- Base'!N1862</f>
        <v>2.5531966666666666</v>
      </c>
      <c r="G1862" s="335">
        <f>VLOOKUP(C1862,'2.- Base'!$C$6:$G$2390,5,0)</f>
        <v>2.5531966666666666</v>
      </c>
      <c r="H1862" s="335">
        <f>VLOOKUP(C1862,'2.- Base'!J1862:N4257,5,0)</f>
        <v>2.5531966666666666</v>
      </c>
      <c r="J1862" s="335">
        <v>1.6045994906336905</v>
      </c>
      <c r="K1862" s="335">
        <v>1.6045994906336905</v>
      </c>
      <c r="L1862" s="441"/>
      <c r="M1862" s="451">
        <f t="shared" si="118"/>
        <v>4.157796157300357</v>
      </c>
      <c r="N1862" s="451">
        <f t="shared" si="117"/>
        <v>4.157796157300357</v>
      </c>
    </row>
    <row r="1863" spans="1:14">
      <c r="A1863" s="444">
        <v>82436</v>
      </c>
      <c r="B1863" s="52">
        <f>+'2.- Base'!B1863</f>
        <v>1858</v>
      </c>
      <c r="C1863" s="334">
        <f>+'2.- Base'!C1863</f>
        <v>82436</v>
      </c>
      <c r="D1863" s="81" t="str">
        <f>+'2.- Base'!D1863</f>
        <v>Cloruro; en orina</v>
      </c>
      <c r="E1863" s="335">
        <f>+'2.- Base'!G1863</f>
        <v>5.2683799999999996</v>
      </c>
      <c r="F1863" s="335">
        <f>+'2.- Base'!N1863</f>
        <v>5.2683799999999996</v>
      </c>
      <c r="G1863" s="335">
        <f>VLOOKUP(C1863,'2.- Base'!$C$6:$G$2390,5,0)</f>
        <v>5.2683799999999996</v>
      </c>
      <c r="H1863" s="335">
        <f>VLOOKUP(C1863,'2.- Base'!J1863:N4258,5,0)</f>
        <v>5.2683799999999996</v>
      </c>
      <c r="J1863" s="335">
        <v>1.8034578539151234</v>
      </c>
      <c r="K1863" s="335">
        <v>1.8034578539151234</v>
      </c>
      <c r="L1863" s="441"/>
      <c r="M1863" s="451">
        <f t="shared" si="118"/>
        <v>7.071837853915123</v>
      </c>
      <c r="N1863" s="451">
        <f t="shared" ref="N1863:N1926" si="119">H1863+K1863</f>
        <v>7.071837853915123</v>
      </c>
    </row>
    <row r="1864" spans="1:14">
      <c r="A1864" s="444">
        <v>82465</v>
      </c>
      <c r="B1864" s="52">
        <f>+'2.- Base'!B1864</f>
        <v>1859</v>
      </c>
      <c r="C1864" s="334">
        <f>+'2.- Base'!C1864</f>
        <v>82465</v>
      </c>
      <c r="D1864" s="81" t="str">
        <f>+'2.- Base'!D1864</f>
        <v>Colesterol total, en suero o sangre total</v>
      </c>
      <c r="E1864" s="335">
        <f>+'2.- Base'!G1864</f>
        <v>2.1123799999999999</v>
      </c>
      <c r="F1864" s="335">
        <f>+'2.- Base'!N1864</f>
        <v>2.1123799999999999</v>
      </c>
      <c r="G1864" s="335">
        <f>VLOOKUP(C1864,'2.- Base'!$C$6:$G$2390,5,0)</f>
        <v>2.1123799999999999</v>
      </c>
      <c r="H1864" s="335">
        <f>VLOOKUP(C1864,'2.- Base'!J1864:N4259,5,0)</f>
        <v>2.1123799999999999</v>
      </c>
      <c r="J1864" s="335">
        <v>3.08962</v>
      </c>
      <c r="K1864" s="335">
        <v>3.08962</v>
      </c>
      <c r="L1864" s="441"/>
      <c r="M1864" s="451">
        <f t="shared" si="118"/>
        <v>5.202</v>
      </c>
      <c r="N1864" s="451">
        <f t="shared" si="119"/>
        <v>5.202</v>
      </c>
    </row>
    <row r="1865" spans="1:14">
      <c r="A1865" s="444">
        <v>82480</v>
      </c>
      <c r="B1865" s="52">
        <f>+'2.- Base'!B1865</f>
        <v>1860</v>
      </c>
      <c r="C1865" s="334">
        <f>+'2.- Base'!C1865</f>
        <v>82480</v>
      </c>
      <c r="D1865" s="81" t="str">
        <f>+'2.- Base'!D1865</f>
        <v>Dosaje de colinesterasa en suero</v>
      </c>
      <c r="E1865" s="335">
        <f>+'2.- Base'!G1865</f>
        <v>5.2683799999999996</v>
      </c>
      <c r="F1865" s="335">
        <f>+'2.- Base'!N1865</f>
        <v>5.2683799999999996</v>
      </c>
      <c r="G1865" s="335">
        <f>VLOOKUP(C1865,'2.- Base'!$C$6:$G$2390,5,0)</f>
        <v>5.2683799999999996</v>
      </c>
      <c r="H1865" s="335">
        <f>VLOOKUP(C1865,'2.- Base'!J1865:N4260,5,0)</f>
        <v>5.2683799999999996</v>
      </c>
      <c r="J1865" s="335">
        <v>1.6045994906336905</v>
      </c>
      <c r="K1865" s="335">
        <v>1.6045994906336905</v>
      </c>
      <c r="L1865" s="441"/>
      <c r="M1865" s="451">
        <f t="shared" si="118"/>
        <v>6.8729794906336901</v>
      </c>
      <c r="N1865" s="451">
        <f t="shared" si="119"/>
        <v>6.8729794906336901</v>
      </c>
    </row>
    <row r="1866" spans="1:14">
      <c r="A1866" s="444">
        <v>82530</v>
      </c>
      <c r="B1866" s="52">
        <f>+'2.- Base'!B1866</f>
        <v>1861</v>
      </c>
      <c r="C1866" s="334">
        <f>+'2.- Base'!C1866</f>
        <v>82530</v>
      </c>
      <c r="D1866" s="81" t="str">
        <f>+'2.- Base'!D1866</f>
        <v>Cortisol; libre</v>
      </c>
      <c r="E1866" s="335">
        <f>+'2.- Base'!G1866</f>
        <v>5.2683799999999996</v>
      </c>
      <c r="F1866" s="335">
        <f>+'2.- Base'!N1866</f>
        <v>5.2683799999999996</v>
      </c>
      <c r="G1866" s="335">
        <f>VLOOKUP(C1866,'2.- Base'!$C$6:$G$2390,5,0)</f>
        <v>5.2683799999999996</v>
      </c>
      <c r="H1866" s="335">
        <f>VLOOKUP(C1866,'2.- Base'!J1866:N4261,5,0)</f>
        <v>5.2683799999999996</v>
      </c>
      <c r="J1866" s="335">
        <v>6.5516200000000007</v>
      </c>
      <c r="K1866" s="335">
        <v>6.5516200000000007</v>
      </c>
      <c r="L1866" s="441"/>
      <c r="M1866" s="451">
        <f t="shared" si="118"/>
        <v>11.82</v>
      </c>
      <c r="N1866" s="451">
        <f t="shared" si="119"/>
        <v>11.82</v>
      </c>
    </row>
    <row r="1867" spans="1:14">
      <c r="A1867" s="444">
        <v>82533</v>
      </c>
      <c r="B1867" s="52">
        <f>+'2.- Base'!B1867</f>
        <v>1862</v>
      </c>
      <c r="C1867" s="334">
        <f>+'2.- Base'!C1867</f>
        <v>82533</v>
      </c>
      <c r="D1867" s="81" t="str">
        <f>+'2.- Base'!D1867</f>
        <v>Cortisol total</v>
      </c>
      <c r="E1867" s="335">
        <f>+'2.- Base'!G1867</f>
        <v>5.2683799999999996</v>
      </c>
      <c r="F1867" s="335">
        <f>+'2.- Base'!N1867</f>
        <v>5.2683799999999996</v>
      </c>
      <c r="G1867" s="335">
        <f>VLOOKUP(C1867,'2.- Base'!$C$6:$G$2390,5,0)</f>
        <v>5.2683799999999996</v>
      </c>
      <c r="H1867" s="335">
        <f>VLOOKUP(C1867,'2.- Base'!J1867:N4262,5,0)</f>
        <v>5.2683799999999996</v>
      </c>
      <c r="J1867" s="335">
        <v>8.9516200000000019</v>
      </c>
      <c r="K1867" s="335">
        <v>8.9516200000000019</v>
      </c>
      <c r="L1867" s="441"/>
      <c r="M1867" s="451">
        <f t="shared" si="118"/>
        <v>14.220000000000002</v>
      </c>
      <c r="N1867" s="451">
        <f t="shared" si="119"/>
        <v>14.220000000000002</v>
      </c>
    </row>
    <row r="1868" spans="1:14">
      <c r="A1868" s="444">
        <v>82540</v>
      </c>
      <c r="B1868" s="52">
        <f>+'2.- Base'!B1868</f>
        <v>1863</v>
      </c>
      <c r="C1868" s="334">
        <f>+'2.- Base'!C1868</f>
        <v>82540</v>
      </c>
      <c r="D1868" s="81" t="str">
        <f>+'2.- Base'!D1868</f>
        <v>Creatina</v>
      </c>
      <c r="E1868" s="335">
        <f>+'2.- Base'!G1868</f>
        <v>2.1903799999999998</v>
      </c>
      <c r="F1868" s="335">
        <f>+'2.- Base'!N1868</f>
        <v>2.1903799999999998</v>
      </c>
      <c r="G1868" s="335">
        <f>VLOOKUP(C1868,'2.- Base'!$C$6:$G$2390,5,0)</f>
        <v>2.1903799999999998</v>
      </c>
      <c r="H1868" s="335">
        <f>VLOOKUP(C1868,'2.- Base'!J1868:N4263,5,0)</f>
        <v>2.1903799999999998</v>
      </c>
      <c r="J1868" s="335">
        <v>1.6045994906336909</v>
      </c>
      <c r="K1868" s="335">
        <v>1.6045994906336909</v>
      </c>
      <c r="L1868" s="441"/>
      <c r="M1868" s="451">
        <f t="shared" si="118"/>
        <v>3.7949794906336907</v>
      </c>
      <c r="N1868" s="451">
        <f t="shared" si="119"/>
        <v>3.7949794906336907</v>
      </c>
    </row>
    <row r="1869" spans="1:14">
      <c r="A1869" s="444">
        <v>82550</v>
      </c>
      <c r="B1869" s="52">
        <f>+'2.- Base'!B1869</f>
        <v>1864</v>
      </c>
      <c r="C1869" s="334">
        <f>+'2.- Base'!C1869</f>
        <v>82550</v>
      </c>
      <c r="D1869" s="81" t="str">
        <f>+'2.- Base'!D1869</f>
        <v>Creatina fosfoquinasa total (CPK-Total)</v>
      </c>
      <c r="E1869" s="335">
        <f>+'2.- Base'!G1869</f>
        <v>4.4133800000000001</v>
      </c>
      <c r="F1869" s="335">
        <f>+'2.- Base'!N1869</f>
        <v>4.4133800000000001</v>
      </c>
      <c r="G1869" s="335">
        <f>VLOOKUP(C1869,'2.- Base'!$C$6:$G$2390,5,0)</f>
        <v>4.4133800000000001</v>
      </c>
      <c r="H1869" s="335">
        <f>VLOOKUP(C1869,'2.- Base'!J1869:N4264,5,0)</f>
        <v>4.4133800000000001</v>
      </c>
      <c r="J1869" s="335">
        <v>1.6045994906336905</v>
      </c>
      <c r="K1869" s="335">
        <v>1.6045994906336905</v>
      </c>
      <c r="L1869" s="441"/>
      <c r="M1869" s="451">
        <f t="shared" si="118"/>
        <v>6.0179794906336905</v>
      </c>
      <c r="N1869" s="451">
        <f t="shared" si="119"/>
        <v>6.0179794906336905</v>
      </c>
    </row>
    <row r="1870" spans="1:14">
      <c r="A1870" s="444">
        <v>82553</v>
      </c>
      <c r="B1870" s="52">
        <f>+'2.- Base'!B1870</f>
        <v>1865</v>
      </c>
      <c r="C1870" s="334">
        <f>+'2.- Base'!C1870</f>
        <v>82553</v>
      </c>
      <c r="D1870" s="81" t="str">
        <f>+'2.- Base'!D1870</f>
        <v>Creatina fosfoquinasa MB (CPK-MB)</v>
      </c>
      <c r="E1870" s="335">
        <f>+'2.- Base'!G1870</f>
        <v>6.4933800000000002</v>
      </c>
      <c r="F1870" s="335">
        <f>+'2.- Base'!N1870</f>
        <v>6.4933800000000002</v>
      </c>
      <c r="G1870" s="335">
        <f>VLOOKUP(C1870,'2.- Base'!$C$6:$G$2390,5,0)</f>
        <v>6.4933800000000002</v>
      </c>
      <c r="H1870" s="335">
        <f>VLOOKUP(C1870,'2.- Base'!J1870:N4265,5,0)</f>
        <v>6.4933800000000002</v>
      </c>
      <c r="J1870" s="335">
        <v>1.6045994906336905</v>
      </c>
      <c r="K1870" s="335">
        <v>1.6045994906336905</v>
      </c>
      <c r="L1870" s="441"/>
      <c r="M1870" s="451">
        <f t="shared" si="118"/>
        <v>8.0979794906336906</v>
      </c>
      <c r="N1870" s="451">
        <f t="shared" si="119"/>
        <v>8.0979794906336906</v>
      </c>
    </row>
    <row r="1871" spans="1:14">
      <c r="A1871" s="444">
        <v>82565</v>
      </c>
      <c r="B1871" s="52">
        <f>+'2.- Base'!B1871</f>
        <v>1866</v>
      </c>
      <c r="C1871" s="334">
        <f>+'2.- Base'!C1871</f>
        <v>82565</v>
      </c>
      <c r="D1871" s="81" t="str">
        <f>+'2.- Base'!D1871</f>
        <v>Creatinina en sangre</v>
      </c>
      <c r="E1871" s="335">
        <f>+'2.- Base'!G1871</f>
        <v>2.1903799999999998</v>
      </c>
      <c r="F1871" s="335">
        <f>+'2.- Base'!N1871</f>
        <v>2.1903799999999998</v>
      </c>
      <c r="G1871" s="335">
        <f>VLOOKUP(C1871,'2.- Base'!$C$6:$G$2390,5,0)</f>
        <v>2.1903799999999998</v>
      </c>
      <c r="H1871" s="335">
        <f>VLOOKUP(C1871,'2.- Base'!J1871:N4266,5,0)</f>
        <v>2.1903799999999998</v>
      </c>
      <c r="J1871" s="335">
        <v>1.6045994906336909</v>
      </c>
      <c r="K1871" s="335">
        <v>1.6045994906336909</v>
      </c>
      <c r="L1871" s="441"/>
      <c r="M1871" s="451">
        <f t="shared" si="118"/>
        <v>3.7949794906336907</v>
      </c>
      <c r="N1871" s="451">
        <f t="shared" si="119"/>
        <v>3.7949794906336907</v>
      </c>
    </row>
    <row r="1872" spans="1:14">
      <c r="A1872" s="444">
        <v>82570</v>
      </c>
      <c r="B1872" s="52">
        <f>+'2.- Base'!B1872</f>
        <v>1867</v>
      </c>
      <c r="C1872" s="334">
        <f>+'2.- Base'!C1872</f>
        <v>82570</v>
      </c>
      <c r="D1872" s="81" t="str">
        <f>+'2.- Base'!D1872</f>
        <v>Creatinina (24 hrs.)</v>
      </c>
      <c r="E1872" s="335">
        <f>+'2.- Base'!G1872</f>
        <v>5.2683799999999996</v>
      </c>
      <c r="F1872" s="335">
        <f>+'2.- Base'!N1872</f>
        <v>5.2683799999999996</v>
      </c>
      <c r="G1872" s="335">
        <f>VLOOKUP(C1872,'2.- Base'!$C$6:$G$2390,5,0)</f>
        <v>5.2683799999999996</v>
      </c>
      <c r="H1872" s="335">
        <f>VLOOKUP(C1872,'2.- Base'!J1872:N4267,5,0)</f>
        <v>5.2683799999999996</v>
      </c>
      <c r="J1872" s="335">
        <v>2.6743324843894847</v>
      </c>
      <c r="K1872" s="335">
        <v>2.6743324843894847</v>
      </c>
      <c r="L1872" s="441"/>
      <c r="M1872" s="451">
        <f t="shared" si="118"/>
        <v>7.9427124843894843</v>
      </c>
      <c r="N1872" s="451">
        <f t="shared" si="119"/>
        <v>7.9427124843894843</v>
      </c>
    </row>
    <row r="1873" spans="1:14">
      <c r="A1873" s="444">
        <v>82575</v>
      </c>
      <c r="B1873" s="52">
        <f>+'2.- Base'!B1873</f>
        <v>1868</v>
      </c>
      <c r="C1873" s="334">
        <f>+'2.- Base'!C1873</f>
        <v>82575</v>
      </c>
      <c r="D1873" s="81" t="str">
        <f>+'2.- Base'!D1873</f>
        <v>Depuración de creatinina</v>
      </c>
      <c r="E1873" s="335">
        <f>+'2.- Base'!G1873</f>
        <v>2.1903799999999998</v>
      </c>
      <c r="F1873" s="335">
        <f>+'2.- Base'!N1873</f>
        <v>2.1903799999999998</v>
      </c>
      <c r="G1873" s="335">
        <f>VLOOKUP(C1873,'2.- Base'!$C$6:$G$2390,5,0)</f>
        <v>2.1903799999999998</v>
      </c>
      <c r="H1873" s="335">
        <f>VLOOKUP(C1873,'2.- Base'!J1873:N4268,5,0)</f>
        <v>2.1903799999999998</v>
      </c>
      <c r="J1873" s="335">
        <v>5.3486649687789711</v>
      </c>
      <c r="K1873" s="335">
        <v>5.3486649687789711</v>
      </c>
      <c r="L1873" s="441"/>
      <c r="M1873" s="451">
        <f t="shared" si="118"/>
        <v>7.5390449687789705</v>
      </c>
      <c r="N1873" s="451">
        <f t="shared" si="119"/>
        <v>7.5390449687789705</v>
      </c>
    </row>
    <row r="1874" spans="1:14">
      <c r="A1874" s="444">
        <v>82595</v>
      </c>
      <c r="B1874" s="52">
        <f>+'2.- Base'!B1874</f>
        <v>1869</v>
      </c>
      <c r="C1874" s="334">
        <f>+'2.- Base'!C1874</f>
        <v>82595</v>
      </c>
      <c r="D1874" s="81" t="str">
        <f>+'2.- Base'!D1874</f>
        <v>Crioglobulina</v>
      </c>
      <c r="E1874" s="335">
        <f>+'2.- Base'!G1874</f>
        <v>5.2683799999999996</v>
      </c>
      <c r="F1874" s="335">
        <f>+'2.- Base'!N1874</f>
        <v>5.2683799999999996</v>
      </c>
      <c r="G1874" s="335">
        <f>VLOOKUP(C1874,'2.- Base'!$C$6:$G$2390,5,0)</f>
        <v>5.2683799999999996</v>
      </c>
      <c r="H1874" s="335">
        <f>VLOOKUP(C1874,'2.- Base'!J1874:N4269,5,0)</f>
        <v>5.2683799999999996</v>
      </c>
      <c r="J1874" s="335">
        <v>1.6045994906336905</v>
      </c>
      <c r="K1874" s="335">
        <v>1.6045994906336905</v>
      </c>
      <c r="L1874" s="441"/>
      <c r="M1874" s="451">
        <f t="shared" si="118"/>
        <v>6.8729794906336901</v>
      </c>
      <c r="N1874" s="451">
        <f t="shared" si="119"/>
        <v>6.8729794906336901</v>
      </c>
    </row>
    <row r="1875" spans="1:14">
      <c r="A1875" s="444">
        <v>82607</v>
      </c>
      <c r="B1875" s="52">
        <f>+'2.- Base'!B1875</f>
        <v>1870</v>
      </c>
      <c r="C1875" s="334">
        <f>+'2.- Base'!C1875</f>
        <v>82607</v>
      </c>
      <c r="D1875" s="81" t="str">
        <f>+'2.- Base'!D1875</f>
        <v>Dosaje de Cianocobalamina (Vitamina B12)</v>
      </c>
      <c r="E1875" s="335">
        <f>+'2.- Base'!G1875</f>
        <v>5.2683799999999996</v>
      </c>
      <c r="F1875" s="335">
        <f>+'2.- Base'!N1875</f>
        <v>5.2683799999999996</v>
      </c>
      <c r="G1875" s="335">
        <f>VLOOKUP(C1875,'2.- Base'!$C$6:$G$2390,5,0)</f>
        <v>5.2683799999999996</v>
      </c>
      <c r="H1875" s="335">
        <f>VLOOKUP(C1875,'2.- Base'!J1875:N4270,5,0)</f>
        <v>5.2683799999999996</v>
      </c>
      <c r="J1875" s="335">
        <v>1.6045994906336905</v>
      </c>
      <c r="K1875" s="335">
        <v>1.6045994906336905</v>
      </c>
      <c r="L1875" s="441"/>
      <c r="M1875" s="451">
        <f t="shared" si="118"/>
        <v>6.8729794906336901</v>
      </c>
      <c r="N1875" s="451">
        <f t="shared" si="119"/>
        <v>6.8729794906336901</v>
      </c>
    </row>
    <row r="1876" spans="1:14">
      <c r="A1876" s="444">
        <v>82627</v>
      </c>
      <c r="B1876" s="52">
        <f>+'2.- Base'!B1876</f>
        <v>1871</v>
      </c>
      <c r="C1876" s="334">
        <f>+'2.- Base'!C1876</f>
        <v>82627</v>
      </c>
      <c r="D1876" s="81" t="str">
        <f>+'2.- Base'!D1876</f>
        <v>Dehidroepinandrosterona sulfato DHEA - SO4</v>
      </c>
      <c r="E1876" s="335">
        <f>+'2.- Base'!G1876</f>
        <v>5.2683799999999996</v>
      </c>
      <c r="F1876" s="335">
        <f>+'2.- Base'!N1876</f>
        <v>5.2683799999999996</v>
      </c>
      <c r="G1876" s="335">
        <f>VLOOKUP(C1876,'2.- Base'!$C$6:$G$2390,5,0)</f>
        <v>5.2683799999999996</v>
      </c>
      <c r="H1876" s="335">
        <f>VLOOKUP(C1876,'2.- Base'!J1876:N4271,5,0)</f>
        <v>5.2683799999999996</v>
      </c>
      <c r="J1876" s="335">
        <v>10.286619999999999</v>
      </c>
      <c r="K1876" s="335">
        <v>10.286619999999999</v>
      </c>
      <c r="L1876" s="441"/>
      <c r="M1876" s="451">
        <f t="shared" si="118"/>
        <v>15.555</v>
      </c>
      <c r="N1876" s="451">
        <f t="shared" si="119"/>
        <v>15.555</v>
      </c>
    </row>
    <row r="1877" spans="1:14">
      <c r="A1877" s="444">
        <v>82668</v>
      </c>
      <c r="B1877" s="52">
        <f>+'2.- Base'!B1877</f>
        <v>1872</v>
      </c>
      <c r="C1877" s="334">
        <f>+'2.- Base'!C1877</f>
        <v>82668</v>
      </c>
      <c r="D1877" s="81" t="str">
        <f>+'2.- Base'!D1877</f>
        <v>Eritropoyetina</v>
      </c>
      <c r="E1877" s="335">
        <f>+'2.- Base'!G1877</f>
        <v>5.2683799999999996</v>
      </c>
      <c r="F1877" s="335">
        <f>+'2.- Base'!N1877</f>
        <v>5.2683799999999996</v>
      </c>
      <c r="G1877" s="335">
        <f>VLOOKUP(C1877,'2.- Base'!$C$6:$G$2390,5,0)</f>
        <v>5.2683799999999996</v>
      </c>
      <c r="H1877" s="335">
        <f>VLOOKUP(C1877,'2.- Base'!J1877:N4272,5,0)</f>
        <v>5.2683799999999996</v>
      </c>
      <c r="J1877" s="335">
        <v>4.9916200000000002</v>
      </c>
      <c r="K1877" s="335">
        <v>4.9916200000000002</v>
      </c>
      <c r="L1877" s="441"/>
      <c r="M1877" s="451">
        <f t="shared" si="118"/>
        <v>10.26</v>
      </c>
      <c r="N1877" s="451">
        <f t="shared" si="119"/>
        <v>10.26</v>
      </c>
    </row>
    <row r="1878" spans="1:14">
      <c r="A1878" s="444">
        <v>82670</v>
      </c>
      <c r="B1878" s="52">
        <f>+'2.- Base'!B1878</f>
        <v>1873</v>
      </c>
      <c r="C1878" s="334">
        <f>+'2.- Base'!C1878</f>
        <v>82670</v>
      </c>
      <c r="D1878" s="81" t="str">
        <f>+'2.- Base'!D1878</f>
        <v>Estradiol</v>
      </c>
      <c r="E1878" s="335">
        <f>+'2.- Base'!G1878</f>
        <v>21.57338</v>
      </c>
      <c r="F1878" s="335">
        <f>+'2.- Base'!N1878</f>
        <v>21.57338</v>
      </c>
      <c r="G1878" s="335">
        <f>VLOOKUP(C1878,'2.- Base'!$C$6:$G$2390,5,0)</f>
        <v>21.57338</v>
      </c>
      <c r="H1878" s="335">
        <f>VLOOKUP(C1878,'2.- Base'!J1878:N4273,5,0)</f>
        <v>21.57338</v>
      </c>
      <c r="J1878" s="335">
        <v>1.6045994906336922</v>
      </c>
      <c r="K1878" s="335">
        <v>1.6045994906336922</v>
      </c>
      <c r="L1878" s="441"/>
      <c r="M1878" s="451">
        <f t="shared" si="118"/>
        <v>23.177979490633692</v>
      </c>
      <c r="N1878" s="451">
        <f t="shared" si="119"/>
        <v>23.177979490633692</v>
      </c>
    </row>
    <row r="1879" spans="1:14">
      <c r="A1879" s="444">
        <v>82671</v>
      </c>
      <c r="B1879" s="52">
        <f>+'2.- Base'!B1879</f>
        <v>1874</v>
      </c>
      <c r="C1879" s="334">
        <f>+'2.- Base'!C1879</f>
        <v>82671</v>
      </c>
      <c r="D1879" s="81" t="str">
        <f>+'2.- Base'!D1879</f>
        <v>Estrógenos; fraccionados</v>
      </c>
      <c r="E1879" s="335">
        <f>+'2.- Base'!G1879</f>
        <v>5.2683799999999996</v>
      </c>
      <c r="F1879" s="335">
        <f>+'2.- Base'!N1879</f>
        <v>5.2683799999999996</v>
      </c>
      <c r="G1879" s="335">
        <f>VLOOKUP(C1879,'2.- Base'!$C$6:$G$2390,5,0)</f>
        <v>5.2683799999999996</v>
      </c>
      <c r="H1879" s="335">
        <f>VLOOKUP(C1879,'2.- Base'!J1879:N4274,5,0)</f>
        <v>5.2683799999999996</v>
      </c>
      <c r="J1879" s="335">
        <v>4.0316200000000011</v>
      </c>
      <c r="K1879" s="335">
        <v>4.0316200000000011</v>
      </c>
      <c r="L1879" s="441"/>
      <c r="M1879" s="451">
        <f t="shared" si="118"/>
        <v>9.3000000000000007</v>
      </c>
      <c r="N1879" s="451">
        <f t="shared" si="119"/>
        <v>9.3000000000000007</v>
      </c>
    </row>
    <row r="1880" spans="1:14">
      <c r="A1880" s="444">
        <v>82677</v>
      </c>
      <c r="B1880" s="52">
        <f>+'2.- Base'!B1880</f>
        <v>1875</v>
      </c>
      <c r="C1880" s="334">
        <f>+'2.- Base'!C1880</f>
        <v>82677</v>
      </c>
      <c r="D1880" s="81" t="str">
        <f>+'2.- Base'!D1880</f>
        <v>Estriol</v>
      </c>
      <c r="E1880" s="335">
        <f>+'2.- Base'!G1880</f>
        <v>5.2683799999999996</v>
      </c>
      <c r="F1880" s="335">
        <f>+'2.- Base'!N1880</f>
        <v>5.2683799999999996</v>
      </c>
      <c r="G1880" s="335">
        <f>VLOOKUP(C1880,'2.- Base'!$C$6:$G$2390,5,0)</f>
        <v>5.2683799999999996</v>
      </c>
      <c r="H1880" s="335">
        <f>VLOOKUP(C1880,'2.- Base'!J1880:N4275,5,0)</f>
        <v>5.2683799999999996</v>
      </c>
      <c r="J1880" s="335">
        <v>10.991620000000001</v>
      </c>
      <c r="K1880" s="335">
        <v>10.991620000000001</v>
      </c>
      <c r="L1880" s="441"/>
      <c r="M1880" s="451">
        <f t="shared" si="118"/>
        <v>16.260000000000002</v>
      </c>
      <c r="N1880" s="451">
        <f t="shared" si="119"/>
        <v>16.260000000000002</v>
      </c>
    </row>
    <row r="1881" spans="1:14">
      <c r="A1881" s="444">
        <v>82679</v>
      </c>
      <c r="B1881" s="52">
        <f>+'2.- Base'!B1881</f>
        <v>1876</v>
      </c>
      <c r="C1881" s="334">
        <f>+'2.- Base'!C1881</f>
        <v>82679</v>
      </c>
      <c r="D1881" s="81" t="str">
        <f>+'2.- Base'!D1881</f>
        <v>Estrona</v>
      </c>
      <c r="E1881" s="335">
        <f>+'2.- Base'!G1881</f>
        <v>5.2683799999999996</v>
      </c>
      <c r="F1881" s="335">
        <f>+'2.- Base'!N1881</f>
        <v>5.2683799999999996</v>
      </c>
      <c r="G1881" s="335">
        <f>VLOOKUP(C1881,'2.- Base'!$C$6:$G$2390,5,0)</f>
        <v>5.2683799999999996</v>
      </c>
      <c r="H1881" s="335">
        <f>VLOOKUP(C1881,'2.- Base'!J1881:N4276,5,0)</f>
        <v>5.2683799999999996</v>
      </c>
      <c r="J1881" s="335">
        <v>1.6045994906336905</v>
      </c>
      <c r="K1881" s="335">
        <v>1.6045994906336905</v>
      </c>
      <c r="L1881" s="441"/>
      <c r="M1881" s="451">
        <f t="shared" si="118"/>
        <v>6.8729794906336901</v>
      </c>
      <c r="N1881" s="451">
        <f t="shared" si="119"/>
        <v>6.8729794906336901</v>
      </c>
    </row>
    <row r="1882" spans="1:14">
      <c r="A1882" s="444">
        <v>82705</v>
      </c>
      <c r="B1882" s="52">
        <f>+'2.- Base'!B1882</f>
        <v>1877</v>
      </c>
      <c r="C1882" s="334">
        <f>+'2.- Base'!C1882</f>
        <v>82705</v>
      </c>
      <c r="D1882" s="81" t="str">
        <f>+'2.- Base'!D1882</f>
        <v>Grasas o lípidos fecales</v>
      </c>
      <c r="E1882" s="335">
        <f>+'2.- Base'!G1882</f>
        <v>0.91990000000000005</v>
      </c>
      <c r="F1882" s="335">
        <f>+'2.- Base'!N1882</f>
        <v>0.91990000000000005</v>
      </c>
      <c r="G1882" s="335">
        <f>VLOOKUP(C1882,'2.- Base'!$C$6:$G$2390,5,0)</f>
        <v>0.91990000000000005</v>
      </c>
      <c r="H1882" s="335">
        <f>VLOOKUP(C1882,'2.- Base'!J1882:N4277,5,0)</f>
        <v>0.91990000000000005</v>
      </c>
      <c r="J1882" s="335">
        <v>2.6743324843894851</v>
      </c>
      <c r="K1882" s="335">
        <v>2.6743324843894851</v>
      </c>
      <c r="L1882" s="441"/>
      <c r="M1882" s="451">
        <f t="shared" si="118"/>
        <v>3.5942324843894853</v>
      </c>
      <c r="N1882" s="451">
        <f t="shared" si="119"/>
        <v>3.5942324843894853</v>
      </c>
    </row>
    <row r="1883" spans="1:14">
      <c r="A1883" s="444">
        <v>82710</v>
      </c>
      <c r="B1883" s="52">
        <f>+'2.- Base'!B1883</f>
        <v>1878</v>
      </c>
      <c r="C1883" s="334">
        <f>+'2.- Base'!C1883</f>
        <v>82710</v>
      </c>
      <c r="D1883" s="81" t="str">
        <f>+'2.- Base'!D1883</f>
        <v>Grasas o lípidos fecales; cuantitativos</v>
      </c>
      <c r="E1883" s="335">
        <f>+'2.- Base'!G1883</f>
        <v>0.91990000000000005</v>
      </c>
      <c r="F1883" s="335">
        <f>+'2.- Base'!N1883</f>
        <v>0.91990000000000005</v>
      </c>
      <c r="G1883" s="335">
        <f>VLOOKUP(C1883,'2.- Base'!$C$6:$G$2390,5,0)</f>
        <v>0.91990000000000005</v>
      </c>
      <c r="H1883" s="335">
        <f>VLOOKUP(C1883,'2.- Base'!J1883:N4278,5,0)</f>
        <v>0.91990000000000005</v>
      </c>
      <c r="J1883" s="335">
        <v>3.3400999999999996</v>
      </c>
      <c r="K1883" s="335">
        <v>3.3400999999999996</v>
      </c>
      <c r="L1883" s="441"/>
      <c r="M1883" s="451">
        <f t="shared" si="118"/>
        <v>4.26</v>
      </c>
      <c r="N1883" s="451">
        <f t="shared" si="119"/>
        <v>4.26</v>
      </c>
    </row>
    <row r="1884" spans="1:14">
      <c r="A1884" s="444">
        <v>82728</v>
      </c>
      <c r="B1884" s="52">
        <f>+'2.- Base'!B1884</f>
        <v>1879</v>
      </c>
      <c r="C1884" s="334">
        <f>+'2.- Base'!C1884</f>
        <v>82728</v>
      </c>
      <c r="D1884" s="81" t="str">
        <f>+'2.- Base'!D1884</f>
        <v>Ferritina</v>
      </c>
      <c r="E1884" s="335">
        <f>+'2.- Base'!G1884</f>
        <v>28.723379999999999</v>
      </c>
      <c r="F1884" s="335">
        <f>+'2.- Base'!N1884</f>
        <v>28.723379999999999</v>
      </c>
      <c r="G1884" s="335">
        <f>VLOOKUP(C1884,'2.- Base'!$C$6:$G$2390,5,0)</f>
        <v>28.723379999999999</v>
      </c>
      <c r="H1884" s="335">
        <f>VLOOKUP(C1884,'2.- Base'!J1884:N4279,5,0)</f>
        <v>28.723379999999999</v>
      </c>
      <c r="J1884" s="335">
        <v>1.6045994906336922</v>
      </c>
      <c r="K1884" s="335">
        <v>1.6045994906336922</v>
      </c>
      <c r="L1884" s="441"/>
      <c r="M1884" s="451">
        <f t="shared" si="118"/>
        <v>30.327979490633691</v>
      </c>
      <c r="N1884" s="451">
        <f t="shared" si="119"/>
        <v>30.327979490633691</v>
      </c>
    </row>
    <row r="1885" spans="1:14">
      <c r="A1885" s="444">
        <v>82731</v>
      </c>
      <c r="B1885" s="52">
        <f>+'2.- Base'!B1885</f>
        <v>1880</v>
      </c>
      <c r="C1885" s="334">
        <f>+'2.- Base'!C1885</f>
        <v>82731</v>
      </c>
      <c r="D1885" s="81" t="str">
        <f>+'2.- Base'!D1885</f>
        <v>Fibronectina</v>
      </c>
      <c r="E1885" s="335">
        <f>+'2.- Base'!G1885</f>
        <v>5.2683799999999996</v>
      </c>
      <c r="F1885" s="335">
        <f>+'2.- Base'!N1885</f>
        <v>5.2683799999999996</v>
      </c>
      <c r="G1885" s="335">
        <f>VLOOKUP(C1885,'2.- Base'!$C$6:$G$2390,5,0)</f>
        <v>5.2683799999999996</v>
      </c>
      <c r="H1885" s="335">
        <f>VLOOKUP(C1885,'2.- Base'!J1885:N4280,5,0)</f>
        <v>5.2683799999999996</v>
      </c>
      <c r="J1885" s="335">
        <v>1.6045994906336905</v>
      </c>
      <c r="K1885" s="335">
        <v>1.6045994906336905</v>
      </c>
      <c r="L1885" s="441"/>
      <c r="M1885" s="451">
        <f t="shared" si="118"/>
        <v>6.8729794906336901</v>
      </c>
      <c r="N1885" s="451">
        <f t="shared" si="119"/>
        <v>6.8729794906336901</v>
      </c>
    </row>
    <row r="1886" spans="1:14">
      <c r="A1886" s="444">
        <v>82746</v>
      </c>
      <c r="B1886" s="52">
        <f>+'2.- Base'!B1886</f>
        <v>1881</v>
      </c>
      <c r="C1886" s="334">
        <f>+'2.- Base'!C1886</f>
        <v>82746</v>
      </c>
      <c r="D1886" s="81" t="str">
        <f>+'2.- Base'!D1886</f>
        <v>Ácido fólico sérico</v>
      </c>
      <c r="E1886" s="335">
        <f>+'2.- Base'!G1886</f>
        <v>5.2683799999999996</v>
      </c>
      <c r="F1886" s="335">
        <f>+'2.- Base'!N1886</f>
        <v>5.2683799999999996</v>
      </c>
      <c r="G1886" s="335">
        <f>VLOOKUP(C1886,'2.- Base'!$C$6:$G$2390,5,0)</f>
        <v>5.2683799999999996</v>
      </c>
      <c r="H1886" s="335">
        <f>VLOOKUP(C1886,'2.- Base'!J1886:N4281,5,0)</f>
        <v>5.2683799999999996</v>
      </c>
      <c r="J1886" s="335">
        <v>7.5116199999999997</v>
      </c>
      <c r="K1886" s="335">
        <v>7.5116199999999997</v>
      </c>
      <c r="L1886" s="441"/>
      <c r="M1886" s="451">
        <f t="shared" si="118"/>
        <v>12.78</v>
      </c>
      <c r="N1886" s="451">
        <f t="shared" si="119"/>
        <v>12.78</v>
      </c>
    </row>
    <row r="1887" spans="1:14">
      <c r="A1887" s="444">
        <v>82757</v>
      </c>
      <c r="B1887" s="52">
        <f>+'2.- Base'!B1887</f>
        <v>1882</v>
      </c>
      <c r="C1887" s="334">
        <f>+'2.- Base'!C1887</f>
        <v>82757</v>
      </c>
      <c r="D1887" s="81" t="str">
        <f>+'2.- Base'!D1887</f>
        <v>Fructosa en semen</v>
      </c>
      <c r="E1887" s="335">
        <f>+'2.- Base'!G1887</f>
        <v>5.2683799999999996</v>
      </c>
      <c r="F1887" s="335">
        <f>+'2.- Base'!N1887</f>
        <v>5.2683799999999996</v>
      </c>
      <c r="G1887" s="335">
        <f>VLOOKUP(C1887,'2.- Base'!$C$6:$G$2390,5,0)</f>
        <v>5.2683799999999996</v>
      </c>
      <c r="H1887" s="335">
        <f>VLOOKUP(C1887,'2.- Base'!J1887:N4282,5,0)</f>
        <v>5.2683799999999996</v>
      </c>
      <c r="J1887" s="335">
        <v>2.6743324843894847</v>
      </c>
      <c r="K1887" s="335">
        <v>2.6743324843894847</v>
      </c>
      <c r="L1887" s="441"/>
      <c r="M1887" s="451">
        <f t="shared" si="118"/>
        <v>7.9427124843894843</v>
      </c>
      <c r="N1887" s="451">
        <f t="shared" si="119"/>
        <v>7.9427124843894843</v>
      </c>
    </row>
    <row r="1888" spans="1:14">
      <c r="A1888" s="444">
        <v>82760</v>
      </c>
      <c r="B1888" s="52">
        <f>+'2.- Base'!B1888</f>
        <v>1883</v>
      </c>
      <c r="C1888" s="334">
        <f>+'2.- Base'!C1888</f>
        <v>82760</v>
      </c>
      <c r="D1888" s="81" t="str">
        <f>+'2.- Base'!D1888</f>
        <v>Galactosa</v>
      </c>
      <c r="E1888" s="335">
        <f>+'2.- Base'!G1888</f>
        <v>5.2683799999999996</v>
      </c>
      <c r="F1888" s="335">
        <f>+'2.- Base'!N1888</f>
        <v>5.2683799999999996</v>
      </c>
      <c r="G1888" s="335">
        <f>VLOOKUP(C1888,'2.- Base'!$C$6:$G$2390,5,0)</f>
        <v>5.2683799999999996</v>
      </c>
      <c r="H1888" s="335">
        <f>VLOOKUP(C1888,'2.- Base'!J1888:N4283,5,0)</f>
        <v>5.2683799999999996</v>
      </c>
      <c r="J1888" s="335">
        <v>1.6045994906336905</v>
      </c>
      <c r="K1888" s="335">
        <v>1.6045994906336905</v>
      </c>
      <c r="L1888" s="441"/>
      <c r="M1888" s="451">
        <f t="shared" si="118"/>
        <v>6.8729794906336901</v>
      </c>
      <c r="N1888" s="451">
        <f t="shared" si="119"/>
        <v>6.8729794906336901</v>
      </c>
    </row>
    <row r="1889" spans="1:14">
      <c r="A1889" s="444">
        <v>82784</v>
      </c>
      <c r="B1889" s="52">
        <f>+'2.- Base'!B1889</f>
        <v>1884</v>
      </c>
      <c r="C1889" s="334">
        <f>+'2.- Base'!C1889</f>
        <v>82784</v>
      </c>
      <c r="D1889" s="81" t="str">
        <f>+'2.- Base'!D1889</f>
        <v>Gammaglobulina; IgA, IgD, IgG, IgM cada una</v>
      </c>
      <c r="E1889" s="335">
        <f>+'2.- Base'!G1889</f>
        <v>5.2683799999999996</v>
      </c>
      <c r="F1889" s="335">
        <f>+'2.- Base'!N1889</f>
        <v>5.2683799999999996</v>
      </c>
      <c r="G1889" s="335">
        <f>VLOOKUP(C1889,'2.- Base'!$C$6:$G$2390,5,0)</f>
        <v>5.2683799999999996</v>
      </c>
      <c r="H1889" s="335">
        <f>VLOOKUP(C1889,'2.- Base'!J1889:N4284,5,0)</f>
        <v>5.2683799999999996</v>
      </c>
      <c r="J1889" s="335">
        <v>4.8716200000000009</v>
      </c>
      <c r="K1889" s="335">
        <v>4.8716200000000009</v>
      </c>
      <c r="L1889" s="441"/>
      <c r="M1889" s="451">
        <f t="shared" si="118"/>
        <v>10.14</v>
      </c>
      <c r="N1889" s="451">
        <f t="shared" si="119"/>
        <v>10.14</v>
      </c>
    </row>
    <row r="1890" spans="1:14">
      <c r="A1890" s="444">
        <v>82785</v>
      </c>
      <c r="B1890" s="52">
        <f>+'2.- Base'!B1890</f>
        <v>1885</v>
      </c>
      <c r="C1890" s="334">
        <f>+'2.- Base'!C1890</f>
        <v>82785</v>
      </c>
      <c r="D1890" s="81" t="str">
        <f>+'2.- Base'!D1890</f>
        <v>Gammaglobulina; IgE</v>
      </c>
      <c r="E1890" s="335">
        <f>+'2.- Base'!G1890</f>
        <v>5.2683799999999996</v>
      </c>
      <c r="F1890" s="335">
        <f>+'2.- Base'!N1890</f>
        <v>5.2683799999999996</v>
      </c>
      <c r="G1890" s="335">
        <f>VLOOKUP(C1890,'2.- Base'!$C$6:$G$2390,5,0)</f>
        <v>5.2683799999999996</v>
      </c>
      <c r="H1890" s="335">
        <f>VLOOKUP(C1890,'2.- Base'!J1890:N4285,5,0)</f>
        <v>5.2683799999999996</v>
      </c>
      <c r="J1890" s="335">
        <v>9.9116199999999992</v>
      </c>
      <c r="K1890" s="335">
        <v>9.9116199999999992</v>
      </c>
      <c r="L1890" s="441"/>
      <c r="M1890" s="451">
        <f t="shared" si="118"/>
        <v>15.18</v>
      </c>
      <c r="N1890" s="451">
        <f t="shared" si="119"/>
        <v>15.18</v>
      </c>
    </row>
    <row r="1891" spans="1:14">
      <c r="A1891" s="444">
        <v>82800</v>
      </c>
      <c r="B1891" s="52">
        <f>+'2.- Base'!B1891</f>
        <v>1886</v>
      </c>
      <c r="C1891" s="334">
        <f>+'2.- Base'!C1891</f>
        <v>82800</v>
      </c>
      <c r="D1891" s="81" t="str">
        <f>+'2.- Base'!D1891</f>
        <v>Gases en sangre, pH solamente</v>
      </c>
      <c r="E1891" s="335">
        <f>+'2.- Base'!G1891</f>
        <v>1.5009033333333333</v>
      </c>
      <c r="F1891" s="335">
        <f>+'2.- Base'!N1891</f>
        <v>1.5009033333333333</v>
      </c>
      <c r="G1891" s="335">
        <f>VLOOKUP(C1891,'2.- Base'!$C$6:$G$2390,5,0)</f>
        <v>1.5009033333333333</v>
      </c>
      <c r="H1891" s="335">
        <f>VLOOKUP(C1891,'2.- Base'!J1891:N4286,5,0)</f>
        <v>1.5009033333333333</v>
      </c>
      <c r="J1891" s="335">
        <v>1.6045994906336907</v>
      </c>
      <c r="K1891" s="335">
        <v>1.6045994906336907</v>
      </c>
      <c r="L1891" s="441"/>
      <c r="M1891" s="451">
        <f t="shared" si="118"/>
        <v>3.1055028239670239</v>
      </c>
      <c r="N1891" s="451">
        <f t="shared" si="119"/>
        <v>3.1055028239670239</v>
      </c>
    </row>
    <row r="1892" spans="1:14">
      <c r="A1892" s="444">
        <v>82803</v>
      </c>
      <c r="B1892" s="52">
        <f>+'2.- Base'!B1892</f>
        <v>1887</v>
      </c>
      <c r="C1892" s="334">
        <f>+'2.- Base'!C1892</f>
        <v>82803</v>
      </c>
      <c r="D1892" s="81" t="str">
        <f>+'2.- Base'!D1892</f>
        <v>Gases arteriales</v>
      </c>
      <c r="E1892" s="335">
        <f>+'2.- Base'!G1892</f>
        <v>1.5009033333333333</v>
      </c>
      <c r="F1892" s="335">
        <f>+'2.- Base'!N1892</f>
        <v>1.5009033333333333</v>
      </c>
      <c r="G1892" s="335">
        <f>VLOOKUP(C1892,'2.- Base'!$C$6:$G$2390,5,0)</f>
        <v>1.5009033333333333</v>
      </c>
      <c r="H1892" s="335">
        <f>VLOOKUP(C1892,'2.- Base'!J1892:N4287,5,0)</f>
        <v>1.5009033333333333</v>
      </c>
      <c r="J1892" s="335">
        <v>8.543096666666667</v>
      </c>
      <c r="K1892" s="335">
        <v>8.543096666666667</v>
      </c>
      <c r="L1892" s="441"/>
      <c r="M1892" s="451">
        <f t="shared" si="118"/>
        <v>10.044</v>
      </c>
      <c r="N1892" s="451">
        <f t="shared" si="119"/>
        <v>10.044</v>
      </c>
    </row>
    <row r="1893" spans="1:14">
      <c r="A1893" s="444">
        <v>82804</v>
      </c>
      <c r="B1893" s="52">
        <f>+'2.- Base'!B1893</f>
        <v>1888</v>
      </c>
      <c r="C1893" s="334">
        <f>+'2.- Base'!C1893</f>
        <v>82804</v>
      </c>
      <c r="D1893" s="81" t="str">
        <f>+'2.- Base'!D1893</f>
        <v>Reserva alcalina</v>
      </c>
      <c r="E1893" s="335">
        <f>+'2.- Base'!G1893</f>
        <v>5.2683799999999996</v>
      </c>
      <c r="F1893" s="335">
        <f>+'2.- Base'!N1893</f>
        <v>5.2683799999999996</v>
      </c>
      <c r="G1893" s="335">
        <f>VLOOKUP(C1893,'2.- Base'!$C$6:$G$2390,5,0)</f>
        <v>5.2683799999999996</v>
      </c>
      <c r="H1893" s="335">
        <f>VLOOKUP(C1893,'2.- Base'!J1893:N4288,5,0)</f>
        <v>5.2683799999999996</v>
      </c>
      <c r="J1893" s="335">
        <v>4.6366199999999997</v>
      </c>
      <c r="K1893" s="335">
        <v>4.6366199999999997</v>
      </c>
      <c r="L1893" s="441"/>
      <c r="M1893" s="451">
        <f t="shared" si="118"/>
        <v>9.9049999999999994</v>
      </c>
      <c r="N1893" s="451">
        <f t="shared" si="119"/>
        <v>9.9049999999999994</v>
      </c>
    </row>
    <row r="1894" spans="1:14">
      <c r="A1894" s="444">
        <v>82941</v>
      </c>
      <c r="B1894" s="52">
        <f>+'2.- Base'!B1894</f>
        <v>1889</v>
      </c>
      <c r="C1894" s="334">
        <f>+'2.- Base'!C1894</f>
        <v>82941</v>
      </c>
      <c r="D1894" s="81" t="str">
        <f>+'2.- Base'!D1894</f>
        <v>Gastrina</v>
      </c>
      <c r="E1894" s="335">
        <f>+'2.- Base'!G1894</f>
        <v>5.2683799999999996</v>
      </c>
      <c r="F1894" s="335">
        <f>+'2.- Base'!N1894</f>
        <v>5.2683799999999996</v>
      </c>
      <c r="G1894" s="335">
        <f>VLOOKUP(C1894,'2.- Base'!$C$6:$G$2390,5,0)</f>
        <v>5.2683799999999996</v>
      </c>
      <c r="H1894" s="335">
        <f>VLOOKUP(C1894,'2.- Base'!J1894:N4289,5,0)</f>
        <v>5.2683799999999996</v>
      </c>
      <c r="J1894" s="335">
        <v>22.271619999999999</v>
      </c>
      <c r="K1894" s="335">
        <v>22.271619999999999</v>
      </c>
      <c r="L1894" s="441"/>
      <c r="M1894" s="451">
        <f t="shared" si="118"/>
        <v>27.54</v>
      </c>
      <c r="N1894" s="451">
        <f t="shared" si="119"/>
        <v>27.54</v>
      </c>
    </row>
    <row r="1895" spans="1:14">
      <c r="A1895" s="444">
        <v>82943</v>
      </c>
      <c r="B1895" s="52">
        <f>+'2.- Base'!B1895</f>
        <v>1890</v>
      </c>
      <c r="C1895" s="334">
        <f>+'2.- Base'!C1895</f>
        <v>82943</v>
      </c>
      <c r="D1895" s="81" t="str">
        <f>+'2.- Base'!D1895</f>
        <v>Glucagón</v>
      </c>
      <c r="E1895" s="335">
        <f>+'2.- Base'!G1895</f>
        <v>5.2683799999999996</v>
      </c>
      <c r="F1895" s="335">
        <f>+'2.- Base'!N1895</f>
        <v>5.2683799999999996</v>
      </c>
      <c r="G1895" s="335">
        <f>VLOOKUP(C1895,'2.- Base'!$C$6:$G$2390,5,0)</f>
        <v>5.2683799999999996</v>
      </c>
      <c r="H1895" s="335">
        <f>VLOOKUP(C1895,'2.- Base'!J1895:N4290,5,0)</f>
        <v>5.2683799999999996</v>
      </c>
      <c r="J1895" s="335">
        <v>9.1316200000000016</v>
      </c>
      <c r="K1895" s="335">
        <v>9.1316200000000016</v>
      </c>
      <c r="L1895" s="441"/>
      <c r="M1895" s="451">
        <f t="shared" si="118"/>
        <v>14.400000000000002</v>
      </c>
      <c r="N1895" s="451">
        <f t="shared" si="119"/>
        <v>14.400000000000002</v>
      </c>
    </row>
    <row r="1896" spans="1:14">
      <c r="A1896" s="444">
        <v>82945</v>
      </c>
      <c r="B1896" s="52">
        <f>+'2.- Base'!B1896</f>
        <v>1891</v>
      </c>
      <c r="C1896" s="334">
        <f>+'2.- Base'!C1896</f>
        <v>82945</v>
      </c>
      <c r="D1896" s="81" t="str">
        <f>+'2.- Base'!D1896</f>
        <v>Glucosa en otros fluidos corporales (no sangre)</v>
      </c>
      <c r="E1896" s="335">
        <f>+'2.- Base'!G1896</f>
        <v>5.2683799999999996</v>
      </c>
      <c r="F1896" s="335">
        <f>+'2.- Base'!N1896</f>
        <v>5.2683799999999996</v>
      </c>
      <c r="G1896" s="335">
        <f>VLOOKUP(C1896,'2.- Base'!$C$6:$G$2390,5,0)</f>
        <v>5.2683799999999996</v>
      </c>
      <c r="H1896" s="335">
        <f>VLOOKUP(C1896,'2.- Base'!J1896:N4291,5,0)</f>
        <v>5.2683799999999996</v>
      </c>
      <c r="J1896" s="335">
        <v>1.6045994906336905</v>
      </c>
      <c r="K1896" s="335">
        <v>1.6045994906336905</v>
      </c>
      <c r="L1896" s="441"/>
      <c r="M1896" s="451">
        <f t="shared" si="118"/>
        <v>6.8729794906336901</v>
      </c>
      <c r="N1896" s="451">
        <f t="shared" si="119"/>
        <v>6.8729794906336901</v>
      </c>
    </row>
    <row r="1897" spans="1:14">
      <c r="A1897" s="444">
        <v>82947</v>
      </c>
      <c r="B1897" s="52">
        <f>+'2.- Base'!B1897</f>
        <v>1892</v>
      </c>
      <c r="C1897" s="334">
        <f>+'2.- Base'!C1897</f>
        <v>82947</v>
      </c>
      <c r="D1897" s="81" t="str">
        <f>+'2.- Base'!D1897</f>
        <v>Glucosa cuantitativa en sangre</v>
      </c>
      <c r="E1897" s="335">
        <f>+'2.- Base'!G1897</f>
        <v>1.81338</v>
      </c>
      <c r="F1897" s="335">
        <f>+'2.- Base'!N1897</f>
        <v>1.81338</v>
      </c>
      <c r="G1897" s="335">
        <f>VLOOKUP(C1897,'2.- Base'!$C$6:$G$2390,5,0)</f>
        <v>1.81338</v>
      </c>
      <c r="H1897" s="335">
        <f>VLOOKUP(C1897,'2.- Base'!J1897:N4292,5,0)</f>
        <v>1.81338</v>
      </c>
      <c r="J1897" s="335">
        <v>1.6045994906336909</v>
      </c>
      <c r="K1897" s="335">
        <v>1.6045994906336909</v>
      </c>
      <c r="L1897" s="441"/>
      <c r="M1897" s="451">
        <f t="shared" si="118"/>
        <v>3.4179794906336909</v>
      </c>
      <c r="N1897" s="451">
        <f t="shared" si="119"/>
        <v>3.4179794906336909</v>
      </c>
    </row>
    <row r="1898" spans="1:14">
      <c r="A1898" s="444">
        <v>82948</v>
      </c>
      <c r="B1898" s="52">
        <f>+'2.- Base'!B1898</f>
        <v>1893</v>
      </c>
      <c r="C1898" s="334">
        <f>+'2.- Base'!C1898</f>
        <v>82948</v>
      </c>
      <c r="D1898" s="81" t="str">
        <f>+'2.- Base'!D1898</f>
        <v>Glucosa (tira reactiva)</v>
      </c>
      <c r="E1898" s="335">
        <f>+'2.- Base'!G1898</f>
        <v>1.81338</v>
      </c>
      <c r="F1898" s="335">
        <f>+'2.- Base'!N1898</f>
        <v>1.81338</v>
      </c>
      <c r="G1898" s="335">
        <f>VLOOKUP(C1898,'2.- Base'!$C$6:$G$2390,5,0)</f>
        <v>1.81338</v>
      </c>
      <c r="H1898" s="335">
        <f>VLOOKUP(C1898,'2.- Base'!J1898:N4293,5,0)</f>
        <v>1.81338</v>
      </c>
      <c r="J1898" s="335">
        <v>1.8034578539151234</v>
      </c>
      <c r="K1898" s="335">
        <v>1.8034578539151234</v>
      </c>
      <c r="L1898" s="441"/>
      <c r="M1898" s="451">
        <f t="shared" si="118"/>
        <v>3.6168378539151234</v>
      </c>
      <c r="N1898" s="451">
        <f t="shared" si="119"/>
        <v>3.6168378539151234</v>
      </c>
    </row>
    <row r="1899" spans="1:14">
      <c r="A1899" s="444">
        <v>82950</v>
      </c>
      <c r="B1899" s="52">
        <f>+'2.- Base'!B1899</f>
        <v>1894</v>
      </c>
      <c r="C1899" s="334">
        <f>+'2.- Base'!C1899</f>
        <v>82950</v>
      </c>
      <c r="D1899" s="81" t="str">
        <f>+'2.- Base'!D1899</f>
        <v>Prueba de sobrecarga de glucosa</v>
      </c>
      <c r="E1899" s="335">
        <f>+'2.- Base'!G1899</f>
        <v>4.6133799999999994</v>
      </c>
      <c r="F1899" s="335">
        <f>+'2.- Base'!N1899</f>
        <v>4.6133799999999994</v>
      </c>
      <c r="G1899" s="335">
        <f>VLOOKUP(C1899,'2.- Base'!$C$6:$G$2390,5,0)</f>
        <v>4.6133799999999994</v>
      </c>
      <c r="H1899" s="335">
        <f>VLOOKUP(C1899,'2.- Base'!J1899:N4294,5,0)</f>
        <v>4.6133799999999994</v>
      </c>
      <c r="J1899" s="335">
        <v>1.6045994906336905</v>
      </c>
      <c r="K1899" s="335">
        <v>1.6045994906336905</v>
      </c>
      <c r="L1899" s="441"/>
      <c r="M1899" s="451">
        <f t="shared" si="118"/>
        <v>6.2179794906336898</v>
      </c>
      <c r="N1899" s="451">
        <f t="shared" si="119"/>
        <v>6.2179794906336898</v>
      </c>
    </row>
    <row r="1900" spans="1:14">
      <c r="A1900" s="444">
        <v>82951</v>
      </c>
      <c r="B1900" s="52">
        <f>+'2.- Base'!B1900</f>
        <v>1895</v>
      </c>
      <c r="C1900" s="334">
        <f>+'2.- Base'!C1900</f>
        <v>82951</v>
      </c>
      <c r="D1900" s="81" t="str">
        <f>+'2.- Base'!D1900</f>
        <v>Glucosa, prueba de tolerancia, tres muestras</v>
      </c>
      <c r="E1900" s="335">
        <f>+'2.- Base'!G1900</f>
        <v>4.6133799999999994</v>
      </c>
      <c r="F1900" s="335">
        <f>+'2.- Base'!N1900</f>
        <v>4.6133799999999994</v>
      </c>
      <c r="G1900" s="335">
        <f>VLOOKUP(C1900,'2.- Base'!$C$6:$G$2390,5,0)</f>
        <v>4.6133799999999994</v>
      </c>
      <c r="H1900" s="335">
        <f>VLOOKUP(C1900,'2.- Base'!J1900:N4295,5,0)</f>
        <v>4.6133799999999994</v>
      </c>
      <c r="J1900" s="335">
        <v>7.8066200000000023</v>
      </c>
      <c r="K1900" s="335">
        <v>7.8066200000000023</v>
      </c>
      <c r="L1900" s="441"/>
      <c r="M1900" s="451">
        <f t="shared" si="118"/>
        <v>12.420000000000002</v>
      </c>
      <c r="N1900" s="451">
        <f t="shared" si="119"/>
        <v>12.420000000000002</v>
      </c>
    </row>
    <row r="1901" spans="1:14">
      <c r="A1901" s="444">
        <v>82955</v>
      </c>
      <c r="B1901" s="52">
        <f>+'2.- Base'!B1901</f>
        <v>1896</v>
      </c>
      <c r="C1901" s="334">
        <f>+'2.- Base'!C1901</f>
        <v>82955</v>
      </c>
      <c r="D1901" s="81" t="str">
        <f>+'2.- Base'!D1901</f>
        <v xml:space="preserve">Dosaje G6PDH </v>
      </c>
      <c r="E1901" s="335">
        <f>+'2.- Base'!G1901</f>
        <v>5.2683799999999996</v>
      </c>
      <c r="F1901" s="335">
        <f>+'2.- Base'!N1901</f>
        <v>5.2683799999999996</v>
      </c>
      <c r="G1901" s="335">
        <f>VLOOKUP(C1901,'2.- Base'!$C$6:$G$2390,5,0)</f>
        <v>5.2683799999999996</v>
      </c>
      <c r="H1901" s="335">
        <f>VLOOKUP(C1901,'2.- Base'!J1901:N4296,5,0)</f>
        <v>5.2683799999999996</v>
      </c>
      <c r="J1901" s="335">
        <v>5.5916199999999998</v>
      </c>
      <c r="K1901" s="335">
        <v>5.5916199999999998</v>
      </c>
      <c r="L1901" s="441"/>
      <c r="M1901" s="451">
        <f t="shared" si="118"/>
        <v>10.86</v>
      </c>
      <c r="N1901" s="451">
        <f t="shared" si="119"/>
        <v>10.86</v>
      </c>
    </row>
    <row r="1902" spans="1:14">
      <c r="A1902" s="444">
        <v>82977</v>
      </c>
      <c r="B1902" s="52">
        <f>+'2.- Base'!B1902</f>
        <v>1897</v>
      </c>
      <c r="C1902" s="334">
        <f>+'2.- Base'!C1902</f>
        <v>82977</v>
      </c>
      <c r="D1902" s="81" t="str">
        <f>+'2.- Base'!D1902</f>
        <v>Glutamil transferasa, gamma (GGT)</v>
      </c>
      <c r="E1902" s="335">
        <f>+'2.- Base'!G1902</f>
        <v>5.2683799999999996</v>
      </c>
      <c r="F1902" s="335">
        <f>+'2.- Base'!N1902</f>
        <v>5.2683799999999996</v>
      </c>
      <c r="G1902" s="335">
        <f>VLOOKUP(C1902,'2.- Base'!$C$6:$G$2390,5,0)</f>
        <v>5.2683799999999996</v>
      </c>
      <c r="H1902" s="335">
        <f>VLOOKUP(C1902,'2.- Base'!J1902:N4297,5,0)</f>
        <v>5.2683799999999996</v>
      </c>
      <c r="J1902" s="335">
        <v>1.6045994906336905</v>
      </c>
      <c r="K1902" s="335">
        <v>1.6045994906336905</v>
      </c>
      <c r="L1902" s="441"/>
      <c r="M1902" s="451">
        <f t="shared" si="118"/>
        <v>6.8729794906336901</v>
      </c>
      <c r="N1902" s="451">
        <f t="shared" si="119"/>
        <v>6.8729794906336901</v>
      </c>
    </row>
    <row r="1903" spans="1:14">
      <c r="A1903" s="444">
        <v>82985</v>
      </c>
      <c r="B1903" s="52">
        <f>+'2.- Base'!B1903</f>
        <v>1898</v>
      </c>
      <c r="C1903" s="334">
        <f>+'2.- Base'!C1903</f>
        <v>82985</v>
      </c>
      <c r="D1903" s="81" t="str">
        <f>+'2.- Base'!D1903</f>
        <v>Proteína glucosilada</v>
      </c>
      <c r="E1903" s="335">
        <f>+'2.- Base'!G1903</f>
        <v>42.423380000000002</v>
      </c>
      <c r="F1903" s="335">
        <f>+'2.- Base'!N1903</f>
        <v>42.423380000000002</v>
      </c>
      <c r="G1903" s="335">
        <f>VLOOKUP(C1903,'2.- Base'!$C$6:$G$2390,5,0)</f>
        <v>42.423380000000002</v>
      </c>
      <c r="H1903" s="335">
        <f>VLOOKUP(C1903,'2.- Base'!J1903:N4298,5,0)</f>
        <v>42.423380000000002</v>
      </c>
      <c r="J1903" s="335">
        <v>1.6045994906336887</v>
      </c>
      <c r="K1903" s="335">
        <v>1.6045994906336887</v>
      </c>
      <c r="L1903" s="441"/>
      <c r="M1903" s="451">
        <f t="shared" si="118"/>
        <v>44.02797949063369</v>
      </c>
      <c r="N1903" s="451">
        <f t="shared" si="119"/>
        <v>44.02797949063369</v>
      </c>
    </row>
    <row r="1904" spans="1:14">
      <c r="A1904" s="444">
        <v>83001</v>
      </c>
      <c r="B1904" s="52">
        <f>+'2.- Base'!B1904</f>
        <v>1899</v>
      </c>
      <c r="C1904" s="334">
        <f>+'2.- Base'!C1904</f>
        <v>83001</v>
      </c>
      <c r="D1904" s="81" t="str">
        <f>+'2.- Base'!D1904</f>
        <v>FSH</v>
      </c>
      <c r="E1904" s="335">
        <f>+'2.- Base'!G1904</f>
        <v>23.273380000000003</v>
      </c>
      <c r="F1904" s="335">
        <f>+'2.- Base'!N1904</f>
        <v>23.273380000000003</v>
      </c>
      <c r="G1904" s="335">
        <f>VLOOKUP(C1904,'2.- Base'!$C$6:$G$2390,5,0)</f>
        <v>23.273380000000003</v>
      </c>
      <c r="H1904" s="335">
        <f>VLOOKUP(C1904,'2.- Base'!J1904:N4299,5,0)</f>
        <v>23.273380000000003</v>
      </c>
      <c r="J1904" s="335">
        <v>1.6045994906336922</v>
      </c>
      <c r="K1904" s="335">
        <v>1.6045994906336922</v>
      </c>
      <c r="L1904" s="441"/>
      <c r="M1904" s="451">
        <f t="shared" si="118"/>
        <v>24.877979490633695</v>
      </c>
      <c r="N1904" s="451">
        <f t="shared" si="119"/>
        <v>24.877979490633695</v>
      </c>
    </row>
    <row r="1905" spans="1:14">
      <c r="A1905" s="444">
        <v>83002</v>
      </c>
      <c r="B1905" s="52">
        <f>+'2.- Base'!B1905</f>
        <v>1900</v>
      </c>
      <c r="C1905" s="334">
        <f>+'2.- Base'!C1905</f>
        <v>83002</v>
      </c>
      <c r="D1905" s="81" t="str">
        <f>+'2.- Base'!D1905</f>
        <v>LH</v>
      </c>
      <c r="E1905" s="335">
        <f>+'2.- Base'!G1905</f>
        <v>5.2683799999999996</v>
      </c>
      <c r="F1905" s="335">
        <f>+'2.- Base'!N1905</f>
        <v>5.2683799999999996</v>
      </c>
      <c r="G1905" s="335">
        <f>VLOOKUP(C1905,'2.- Base'!$C$6:$G$2390,5,0)</f>
        <v>5.2683799999999996</v>
      </c>
      <c r="H1905" s="335">
        <f>VLOOKUP(C1905,'2.- Base'!J1905:N4300,5,0)</f>
        <v>5.2683799999999996</v>
      </c>
      <c r="J1905" s="335">
        <v>12.530619999999999</v>
      </c>
      <c r="K1905" s="335">
        <v>12.530619999999999</v>
      </c>
      <c r="L1905" s="441"/>
      <c r="M1905" s="451">
        <f t="shared" si="118"/>
        <v>17.798999999999999</v>
      </c>
      <c r="N1905" s="451">
        <f t="shared" si="119"/>
        <v>17.798999999999999</v>
      </c>
    </row>
    <row r="1906" spans="1:14">
      <c r="A1906" s="444">
        <v>83003</v>
      </c>
      <c r="B1906" s="52">
        <f>+'2.- Base'!B1906</f>
        <v>1901</v>
      </c>
      <c r="C1906" s="334">
        <f>+'2.- Base'!C1906</f>
        <v>83003</v>
      </c>
      <c r="D1906" s="81" t="str">
        <f>+'2.- Base'!D1906</f>
        <v>Hormona de crecimiento humana (somatotropina)</v>
      </c>
      <c r="E1906" s="335">
        <f>+'2.- Base'!G1906</f>
        <v>5.2683799999999996</v>
      </c>
      <c r="F1906" s="335">
        <f>+'2.- Base'!N1906</f>
        <v>5.2683799999999996</v>
      </c>
      <c r="G1906" s="335">
        <f>VLOOKUP(C1906,'2.- Base'!$C$6:$G$2390,5,0)</f>
        <v>5.2683799999999996</v>
      </c>
      <c r="H1906" s="335">
        <f>VLOOKUP(C1906,'2.- Base'!J1906:N4301,5,0)</f>
        <v>5.2683799999999996</v>
      </c>
      <c r="J1906" s="335">
        <v>13.151620000000001</v>
      </c>
      <c r="K1906" s="335">
        <v>13.151620000000001</v>
      </c>
      <c r="L1906" s="441"/>
      <c r="M1906" s="451">
        <f t="shared" si="118"/>
        <v>18.420000000000002</v>
      </c>
      <c r="N1906" s="451">
        <f t="shared" si="119"/>
        <v>18.420000000000002</v>
      </c>
    </row>
    <row r="1907" spans="1:14">
      <c r="A1907" s="444">
        <v>83010</v>
      </c>
      <c r="B1907" s="52">
        <f>+'2.- Base'!B1907</f>
        <v>1902</v>
      </c>
      <c r="C1907" s="334">
        <f>+'2.- Base'!C1907</f>
        <v>83010</v>
      </c>
      <c r="D1907" s="81" t="str">
        <f>+'2.- Base'!D1907</f>
        <v>Haptoglobina cuantitativa</v>
      </c>
      <c r="E1907" s="335">
        <f>+'2.- Base'!G1907</f>
        <v>53.423380000000002</v>
      </c>
      <c r="F1907" s="335">
        <f>+'2.- Base'!N1907</f>
        <v>53.423380000000002</v>
      </c>
      <c r="G1907" s="335">
        <f>VLOOKUP(C1907,'2.- Base'!$C$6:$G$2390,5,0)</f>
        <v>53.423380000000002</v>
      </c>
      <c r="H1907" s="335">
        <f>VLOOKUP(C1907,'2.- Base'!J1907:N4302,5,0)</f>
        <v>53.423380000000002</v>
      </c>
      <c r="J1907" s="335">
        <v>1.6045994906336887</v>
      </c>
      <c r="K1907" s="335">
        <v>1.6045994906336887</v>
      </c>
      <c r="L1907" s="441"/>
      <c r="M1907" s="451">
        <f t="shared" si="118"/>
        <v>55.02797949063369</v>
      </c>
      <c r="N1907" s="451">
        <f t="shared" si="119"/>
        <v>55.02797949063369</v>
      </c>
    </row>
    <row r="1908" spans="1:14">
      <c r="A1908" s="444">
        <v>83015</v>
      </c>
      <c r="B1908" s="52">
        <f>+'2.- Base'!B1908</f>
        <v>1903</v>
      </c>
      <c r="C1908" s="334">
        <f>+'2.- Base'!C1908</f>
        <v>83015</v>
      </c>
      <c r="D1908" s="81" t="str">
        <f>+'2.- Base'!D1908</f>
        <v xml:space="preserve">Metales pesados (arsénico, bario, berilio, bismuto, antimonio, mercurio) </v>
      </c>
      <c r="E1908" s="335">
        <f>+'2.- Base'!G1908</f>
        <v>5.2683799999999996</v>
      </c>
      <c r="F1908" s="335">
        <f>+'2.- Base'!N1908</f>
        <v>5.2683799999999996</v>
      </c>
      <c r="G1908" s="335">
        <f>VLOOKUP(C1908,'2.- Base'!$C$6:$G$2390,5,0)</f>
        <v>5.2683799999999996</v>
      </c>
      <c r="H1908" s="335">
        <f>VLOOKUP(C1908,'2.- Base'!J1908:N4303,5,0)</f>
        <v>5.2683799999999996</v>
      </c>
      <c r="J1908" s="335">
        <v>6.9116200000000001</v>
      </c>
      <c r="K1908" s="335">
        <v>6.9116200000000001</v>
      </c>
      <c r="L1908" s="441"/>
      <c r="M1908" s="451">
        <f t="shared" si="118"/>
        <v>12.18</v>
      </c>
      <c r="N1908" s="451">
        <f t="shared" si="119"/>
        <v>12.18</v>
      </c>
    </row>
    <row r="1909" spans="1:14" ht="25.5">
      <c r="A1909" s="444">
        <v>83020</v>
      </c>
      <c r="B1909" s="52">
        <f>+'2.- Base'!B1909</f>
        <v>1904</v>
      </c>
      <c r="C1909" s="334">
        <f>+'2.- Base'!C1909</f>
        <v>83020</v>
      </c>
      <c r="D1909" s="81" t="str">
        <f>+'2.- Base'!D1909</f>
        <v>Hemoglobina, fraccionamiento y análisis cuantitativo; electroforesis (p. ej., A2, S, C y/o F)</v>
      </c>
      <c r="E1909" s="335">
        <f>+'2.- Base'!G1909</f>
        <v>5.2683799999999996</v>
      </c>
      <c r="F1909" s="335">
        <f>+'2.- Base'!N1909</f>
        <v>5.2683799999999996</v>
      </c>
      <c r="G1909" s="335">
        <f>VLOOKUP(C1909,'2.- Base'!$C$6:$G$2390,5,0)</f>
        <v>5.2683799999999996</v>
      </c>
      <c r="H1909" s="335">
        <f>VLOOKUP(C1909,'2.- Base'!J1909:N4304,5,0)</f>
        <v>5.2683799999999996</v>
      </c>
      <c r="J1909" s="335">
        <v>11.71462</v>
      </c>
      <c r="K1909" s="335">
        <v>11.71462</v>
      </c>
      <c r="L1909" s="441"/>
      <c r="M1909" s="451">
        <f t="shared" si="118"/>
        <v>16.983000000000001</v>
      </c>
      <c r="N1909" s="451">
        <f t="shared" si="119"/>
        <v>16.983000000000001</v>
      </c>
    </row>
    <row r="1910" spans="1:14" ht="25.5">
      <c r="A1910" s="444">
        <v>83021</v>
      </c>
      <c r="B1910" s="52">
        <f>+'2.- Base'!B1910</f>
        <v>1905</v>
      </c>
      <c r="C1910" s="334">
        <f>+'2.- Base'!C1910</f>
        <v>83021</v>
      </c>
      <c r="D1910" s="81" t="str">
        <f>+'2.- Base'!D1910</f>
        <v>Hemoglobina, fraccionamiento y análisis cuantitativo; cromatografía (p. ej., A2, S, C y/o F)</v>
      </c>
      <c r="E1910" s="335">
        <f>+'2.- Base'!G1910</f>
        <v>5.2683799999999996</v>
      </c>
      <c r="F1910" s="335">
        <f>+'2.- Base'!N1910</f>
        <v>5.2683799999999996</v>
      </c>
      <c r="G1910" s="335">
        <f>VLOOKUP(C1910,'2.- Base'!$C$6:$G$2390,5,0)</f>
        <v>5.2683799999999996</v>
      </c>
      <c r="H1910" s="335">
        <f>VLOOKUP(C1910,'2.- Base'!J1910:N4305,5,0)</f>
        <v>5.2683799999999996</v>
      </c>
      <c r="J1910" s="335">
        <v>5.2916200000000009</v>
      </c>
      <c r="K1910" s="335">
        <v>5.2916200000000009</v>
      </c>
      <c r="L1910" s="441"/>
      <c r="M1910" s="451">
        <f t="shared" si="118"/>
        <v>10.56</v>
      </c>
      <c r="N1910" s="451">
        <f t="shared" si="119"/>
        <v>10.56</v>
      </c>
    </row>
    <row r="1911" spans="1:14">
      <c r="A1911" s="444">
        <v>83030</v>
      </c>
      <c r="B1911" s="52">
        <f>+'2.- Base'!B1911</f>
        <v>1906</v>
      </c>
      <c r="C1911" s="334">
        <f>+'2.- Base'!C1911</f>
        <v>83030</v>
      </c>
      <c r="D1911" s="81" t="str">
        <f>+'2.- Base'!D1911</f>
        <v>Hemoglobina;  F(fetal), análisis químico</v>
      </c>
      <c r="E1911" s="335">
        <f>+'2.- Base'!G1911</f>
        <v>5.2683799999999996</v>
      </c>
      <c r="F1911" s="335">
        <f>+'2.- Base'!N1911</f>
        <v>5.2683799999999996</v>
      </c>
      <c r="G1911" s="335">
        <f>VLOOKUP(C1911,'2.- Base'!$C$6:$G$2390,5,0)</f>
        <v>5.2683799999999996</v>
      </c>
      <c r="H1911" s="335">
        <f>VLOOKUP(C1911,'2.- Base'!J1911:N4306,5,0)</f>
        <v>5.2683799999999996</v>
      </c>
      <c r="J1911" s="335">
        <v>1.6045994906336905</v>
      </c>
      <c r="K1911" s="335">
        <v>1.6045994906336905</v>
      </c>
      <c r="L1911" s="441"/>
      <c r="M1911" s="451">
        <f t="shared" si="118"/>
        <v>6.8729794906336901</v>
      </c>
      <c r="N1911" s="451">
        <f t="shared" si="119"/>
        <v>6.8729794906336901</v>
      </c>
    </row>
    <row r="1912" spans="1:14">
      <c r="A1912" s="444">
        <v>83036</v>
      </c>
      <c r="B1912" s="52">
        <f>+'2.- Base'!B1912</f>
        <v>1907</v>
      </c>
      <c r="C1912" s="334">
        <f>+'2.- Base'!C1912</f>
        <v>83036</v>
      </c>
      <c r="D1912" s="81" t="str">
        <f>+'2.- Base'!D1912</f>
        <v>Dosaje de hemoglobina glicosilada</v>
      </c>
      <c r="E1912" s="335">
        <f>+'2.- Base'!G1912</f>
        <v>42.423380000000002</v>
      </c>
      <c r="F1912" s="335">
        <f>+'2.- Base'!N1912</f>
        <v>42.423380000000002</v>
      </c>
      <c r="G1912" s="335">
        <f>VLOOKUP(C1912,'2.- Base'!$C$6:$G$2390,5,0)</f>
        <v>42.423380000000002</v>
      </c>
      <c r="H1912" s="335">
        <f>VLOOKUP(C1912,'2.- Base'!J1912:N4307,5,0)</f>
        <v>42.423380000000002</v>
      </c>
      <c r="J1912" s="335">
        <v>1.6045994906336887</v>
      </c>
      <c r="K1912" s="335">
        <v>1.6045994906336887</v>
      </c>
      <c r="L1912" s="441"/>
      <c r="M1912" s="451">
        <f t="shared" si="118"/>
        <v>44.02797949063369</v>
      </c>
      <c r="N1912" s="451">
        <f t="shared" si="119"/>
        <v>44.02797949063369</v>
      </c>
    </row>
    <row r="1913" spans="1:14">
      <c r="A1913" s="444">
        <v>83070</v>
      </c>
      <c r="B1913" s="52">
        <f>+'2.- Base'!B1913</f>
        <v>1908</v>
      </c>
      <c r="C1913" s="334">
        <f>+'2.- Base'!C1913</f>
        <v>83070</v>
      </c>
      <c r="D1913" s="81" t="str">
        <f>+'2.- Base'!D1913</f>
        <v>Hemosiderina; cualitativa</v>
      </c>
      <c r="E1913" s="335">
        <f>+'2.- Base'!G1913</f>
        <v>5.2683799999999996</v>
      </c>
      <c r="F1913" s="335">
        <f>+'2.- Base'!N1913</f>
        <v>5.2683799999999996</v>
      </c>
      <c r="G1913" s="335">
        <f>VLOOKUP(C1913,'2.- Base'!$C$6:$G$2390,5,0)</f>
        <v>5.2683799999999996</v>
      </c>
      <c r="H1913" s="335">
        <f>VLOOKUP(C1913,'2.- Base'!J1913:N4308,5,0)</f>
        <v>5.2683799999999996</v>
      </c>
      <c r="J1913" s="335">
        <v>6.0716200000000002</v>
      </c>
      <c r="K1913" s="335">
        <v>6.0716200000000002</v>
      </c>
      <c r="L1913" s="441"/>
      <c r="M1913" s="451">
        <f t="shared" si="118"/>
        <v>11.34</v>
      </c>
      <c r="N1913" s="451">
        <f t="shared" si="119"/>
        <v>11.34</v>
      </c>
    </row>
    <row r="1914" spans="1:14">
      <c r="A1914" s="444">
        <v>83090</v>
      </c>
      <c r="B1914" s="52">
        <f>+'2.- Base'!B1914</f>
        <v>1909</v>
      </c>
      <c r="C1914" s="334">
        <f>+'2.- Base'!C1914</f>
        <v>83090</v>
      </c>
      <c r="D1914" s="81" t="str">
        <f>+'2.- Base'!D1914</f>
        <v>Homocisteína</v>
      </c>
      <c r="E1914" s="335">
        <f>+'2.- Base'!G1914</f>
        <v>5.2683799999999996</v>
      </c>
      <c r="F1914" s="335">
        <f>+'2.- Base'!N1914</f>
        <v>5.2683799999999996</v>
      </c>
      <c r="G1914" s="335">
        <f>VLOOKUP(C1914,'2.- Base'!$C$6:$G$2390,5,0)</f>
        <v>5.2683799999999996</v>
      </c>
      <c r="H1914" s="335">
        <f>VLOOKUP(C1914,'2.- Base'!J1914:N4309,5,0)</f>
        <v>5.2683799999999996</v>
      </c>
      <c r="J1914" s="335">
        <v>1.6045994906336905</v>
      </c>
      <c r="K1914" s="335">
        <v>1.6045994906336905</v>
      </c>
      <c r="L1914" s="441"/>
      <c r="M1914" s="451">
        <f t="shared" ref="M1914:M1977" si="120">G1914+J1914</f>
        <v>6.8729794906336901</v>
      </c>
      <c r="N1914" s="451">
        <f t="shared" si="119"/>
        <v>6.8729794906336901</v>
      </c>
    </row>
    <row r="1915" spans="1:14">
      <c r="A1915" s="444">
        <v>83491</v>
      </c>
      <c r="B1915" s="52">
        <f>+'2.- Base'!B1915</f>
        <v>1910</v>
      </c>
      <c r="C1915" s="334">
        <f>+'2.- Base'!C1915</f>
        <v>83491</v>
      </c>
      <c r="D1915" s="81" t="str">
        <f>+'2.- Base'!D1915</f>
        <v>Hidroxicorticosteroides, 17- (17-OHCS)</v>
      </c>
      <c r="E1915" s="335">
        <f>+'2.- Base'!G1915</f>
        <v>5.2683799999999996</v>
      </c>
      <c r="F1915" s="335">
        <f>+'2.- Base'!N1915</f>
        <v>5.2683799999999996</v>
      </c>
      <c r="G1915" s="335">
        <f>VLOOKUP(C1915,'2.- Base'!$C$6:$G$2390,5,0)</f>
        <v>5.2683799999999996</v>
      </c>
      <c r="H1915" s="335">
        <f>VLOOKUP(C1915,'2.- Base'!J1915:N4310,5,0)</f>
        <v>5.2683799999999996</v>
      </c>
      <c r="J1915" s="335">
        <v>2.5916200000000007</v>
      </c>
      <c r="K1915" s="335">
        <v>2.5916200000000007</v>
      </c>
      <c r="L1915" s="441"/>
      <c r="M1915" s="451">
        <f t="shared" si="120"/>
        <v>7.86</v>
      </c>
      <c r="N1915" s="451">
        <f t="shared" si="119"/>
        <v>7.86</v>
      </c>
    </row>
    <row r="1916" spans="1:14">
      <c r="A1916" s="444">
        <v>83497</v>
      </c>
      <c r="B1916" s="52">
        <f>+'2.- Base'!B1916</f>
        <v>1911</v>
      </c>
      <c r="C1916" s="334">
        <f>+'2.- Base'!C1916</f>
        <v>83497</v>
      </c>
      <c r="D1916" s="81" t="str">
        <f>+'2.- Base'!D1916</f>
        <v>Acido hidroxiindolacético, 5-(HIAA)</v>
      </c>
      <c r="E1916" s="335">
        <f>+'2.- Base'!G1916</f>
        <v>5.2683799999999996</v>
      </c>
      <c r="F1916" s="335">
        <f>+'2.- Base'!N1916</f>
        <v>5.2683799999999996</v>
      </c>
      <c r="G1916" s="335">
        <f>VLOOKUP(C1916,'2.- Base'!$C$6:$G$2390,5,0)</f>
        <v>5.2683799999999996</v>
      </c>
      <c r="H1916" s="335">
        <f>VLOOKUP(C1916,'2.- Base'!J1916:N4311,5,0)</f>
        <v>5.2683799999999996</v>
      </c>
      <c r="J1916" s="335">
        <v>3.0716200000000002</v>
      </c>
      <c r="K1916" s="335">
        <v>3.0716200000000002</v>
      </c>
      <c r="L1916" s="441"/>
      <c r="M1916" s="451">
        <f t="shared" si="120"/>
        <v>8.34</v>
      </c>
      <c r="N1916" s="451">
        <f t="shared" si="119"/>
        <v>8.34</v>
      </c>
    </row>
    <row r="1917" spans="1:14">
      <c r="A1917" s="444">
        <v>83498</v>
      </c>
      <c r="B1917" s="52">
        <f>+'2.- Base'!B1917</f>
        <v>1912</v>
      </c>
      <c r="C1917" s="334">
        <f>+'2.- Base'!C1917</f>
        <v>83498</v>
      </c>
      <c r="D1917" s="81" t="str">
        <f>+'2.- Base'!D1917</f>
        <v>Hidroxiprogesterona, 17-D</v>
      </c>
      <c r="E1917" s="335">
        <f>+'2.- Base'!G1917</f>
        <v>5.2683799999999996</v>
      </c>
      <c r="F1917" s="335">
        <f>+'2.- Base'!N1917</f>
        <v>5.2683799999999996</v>
      </c>
      <c r="G1917" s="335">
        <f>VLOOKUP(C1917,'2.- Base'!$C$6:$G$2390,5,0)</f>
        <v>5.2683799999999996</v>
      </c>
      <c r="H1917" s="335">
        <f>VLOOKUP(C1917,'2.- Base'!J1917:N4312,5,0)</f>
        <v>5.2683799999999996</v>
      </c>
      <c r="J1917" s="335">
        <v>9.1316200000000016</v>
      </c>
      <c r="K1917" s="335">
        <v>9.1316200000000016</v>
      </c>
      <c r="L1917" s="441"/>
      <c r="M1917" s="451">
        <f t="shared" si="120"/>
        <v>14.400000000000002</v>
      </c>
      <c r="N1917" s="451">
        <f t="shared" si="119"/>
        <v>14.400000000000002</v>
      </c>
    </row>
    <row r="1918" spans="1:14">
      <c r="A1918" s="444">
        <v>83505</v>
      </c>
      <c r="B1918" s="52">
        <f>+'2.- Base'!B1918</f>
        <v>1913</v>
      </c>
      <c r="C1918" s="334">
        <f>+'2.- Base'!C1918</f>
        <v>83505</v>
      </c>
      <c r="D1918" s="81" t="str">
        <f>+'2.- Base'!D1918</f>
        <v>Hidroxiprolina; total</v>
      </c>
      <c r="E1918" s="335">
        <f>+'2.- Base'!G1918</f>
        <v>5.2683799999999996</v>
      </c>
      <c r="F1918" s="335">
        <f>+'2.- Base'!N1918</f>
        <v>5.2683799999999996</v>
      </c>
      <c r="G1918" s="335">
        <f>VLOOKUP(C1918,'2.- Base'!$C$6:$G$2390,5,0)</f>
        <v>5.2683799999999996</v>
      </c>
      <c r="H1918" s="335">
        <f>VLOOKUP(C1918,'2.- Base'!J1918:N4313,5,0)</f>
        <v>5.2683799999999996</v>
      </c>
      <c r="J1918" s="335">
        <v>3.7716199999999995</v>
      </c>
      <c r="K1918" s="335">
        <v>3.7716199999999995</v>
      </c>
      <c r="L1918" s="441"/>
      <c r="M1918" s="451">
        <f t="shared" si="120"/>
        <v>9.0399999999999991</v>
      </c>
      <c r="N1918" s="451">
        <f t="shared" si="119"/>
        <v>9.0399999999999991</v>
      </c>
    </row>
    <row r="1919" spans="1:14">
      <c r="A1919" s="444">
        <v>83520</v>
      </c>
      <c r="B1919" s="52">
        <f>+'2.- Base'!B1919</f>
        <v>1914</v>
      </c>
      <c r="C1919" s="334">
        <f>+'2.- Base'!C1919</f>
        <v>83520</v>
      </c>
      <c r="D1919" s="81" t="str">
        <f>+'2.- Base'!D1919</f>
        <v>Otro inmunoensayo (Dosaje de enolasa específica)</v>
      </c>
      <c r="E1919" s="335">
        <f>+'2.- Base'!G1919</f>
        <v>5.2683799999999996</v>
      </c>
      <c r="F1919" s="335">
        <f>+'2.- Base'!N1919</f>
        <v>5.2683799999999996</v>
      </c>
      <c r="G1919" s="335">
        <f>VLOOKUP(C1919,'2.- Base'!$C$6:$G$2390,5,0)</f>
        <v>5.2683799999999996</v>
      </c>
      <c r="H1919" s="335">
        <f>VLOOKUP(C1919,'2.- Base'!J1919:N4314,5,0)</f>
        <v>5.2683799999999996</v>
      </c>
      <c r="J1919" s="335">
        <v>1.6045994906336905</v>
      </c>
      <c r="K1919" s="335">
        <v>1.6045994906336905</v>
      </c>
      <c r="L1919" s="441"/>
      <c r="M1919" s="451">
        <f t="shared" si="120"/>
        <v>6.8729794906336901</v>
      </c>
      <c r="N1919" s="451">
        <f t="shared" si="119"/>
        <v>6.8729794906336901</v>
      </c>
    </row>
    <row r="1920" spans="1:14">
      <c r="A1920" s="444">
        <v>83521</v>
      </c>
      <c r="B1920" s="52">
        <f>+'2.- Base'!B1920</f>
        <v>1915</v>
      </c>
      <c r="C1920" s="334">
        <f>+'2.- Base'!C1920</f>
        <v>83521</v>
      </c>
      <c r="D1920" s="81" t="str">
        <f>+'2.- Base'!D1920</f>
        <v>Inmunohistoquímica por marcador</v>
      </c>
      <c r="E1920" s="335">
        <f>+'2.- Base'!G1920</f>
        <v>14.17338</v>
      </c>
      <c r="F1920" s="335">
        <f>+'2.- Base'!N1920</f>
        <v>14.17338</v>
      </c>
      <c r="G1920" s="335">
        <f>VLOOKUP(C1920,'2.- Base'!$C$6:$G$2390,5,0)</f>
        <v>14.17338</v>
      </c>
      <c r="H1920" s="335">
        <f>VLOOKUP(C1920,'2.- Base'!J1920:N4315,5,0)</f>
        <v>14.17338</v>
      </c>
      <c r="J1920" s="335">
        <v>36.240119999999997</v>
      </c>
      <c r="K1920" s="335">
        <v>36.240119999999997</v>
      </c>
      <c r="L1920" s="441"/>
      <c r="M1920" s="451">
        <f t="shared" si="120"/>
        <v>50.413499999999999</v>
      </c>
      <c r="N1920" s="451">
        <f t="shared" si="119"/>
        <v>50.413499999999999</v>
      </c>
    </row>
    <row r="1921" spans="1:14">
      <c r="A1921" s="444">
        <v>83525</v>
      </c>
      <c r="B1921" s="52">
        <f>+'2.- Base'!B1921</f>
        <v>1916</v>
      </c>
      <c r="C1921" s="334">
        <f>+'2.- Base'!C1921</f>
        <v>83525</v>
      </c>
      <c r="D1921" s="81" t="str">
        <f>+'2.- Base'!D1921</f>
        <v>Insulina</v>
      </c>
      <c r="E1921" s="335">
        <f>+'2.- Base'!G1921</f>
        <v>5.2683799999999996</v>
      </c>
      <c r="F1921" s="335">
        <f>+'2.- Base'!N1921</f>
        <v>5.2683799999999996</v>
      </c>
      <c r="G1921" s="335">
        <f>VLOOKUP(C1921,'2.- Base'!$C$6:$G$2390,5,0)</f>
        <v>5.2683799999999996</v>
      </c>
      <c r="H1921" s="335">
        <f>VLOOKUP(C1921,'2.- Base'!J1921:N4316,5,0)</f>
        <v>5.2683799999999996</v>
      </c>
      <c r="J1921" s="335">
        <v>9.9806200000000018</v>
      </c>
      <c r="K1921" s="335">
        <v>9.9806200000000018</v>
      </c>
      <c r="L1921" s="441"/>
      <c r="M1921" s="451">
        <f t="shared" si="120"/>
        <v>15.249000000000002</v>
      </c>
      <c r="N1921" s="451">
        <f t="shared" si="119"/>
        <v>15.249000000000002</v>
      </c>
    </row>
    <row r="1922" spans="1:14">
      <c r="A1922" s="444">
        <v>83540</v>
      </c>
      <c r="B1922" s="52">
        <f>+'2.- Base'!B1922</f>
        <v>1917</v>
      </c>
      <c r="C1922" s="334">
        <f>+'2.- Base'!C1922</f>
        <v>83540</v>
      </c>
      <c r="D1922" s="81" t="str">
        <f>+'2.- Base'!D1922</f>
        <v>Hierro sérico</v>
      </c>
      <c r="E1922" s="335">
        <f>+'2.- Base'!G1922</f>
        <v>11.82338</v>
      </c>
      <c r="F1922" s="335">
        <f>+'2.- Base'!N1922</f>
        <v>11.82338</v>
      </c>
      <c r="G1922" s="335">
        <f>VLOOKUP(C1922,'2.- Base'!$C$6:$G$2390,5,0)</f>
        <v>11.82338</v>
      </c>
      <c r="H1922" s="335">
        <f>VLOOKUP(C1922,'2.- Base'!J1922:N4317,5,0)</f>
        <v>11.82338</v>
      </c>
      <c r="J1922" s="335">
        <v>1.6045994906336905</v>
      </c>
      <c r="K1922" s="335">
        <v>1.6045994906336905</v>
      </c>
      <c r="L1922" s="441"/>
      <c r="M1922" s="451">
        <f t="shared" si="120"/>
        <v>13.427979490633691</v>
      </c>
      <c r="N1922" s="451">
        <f t="shared" si="119"/>
        <v>13.427979490633691</v>
      </c>
    </row>
    <row r="1923" spans="1:14">
      <c r="A1923" s="444">
        <v>83550</v>
      </c>
      <c r="B1923" s="52">
        <f>+'2.- Base'!B1923</f>
        <v>1918</v>
      </c>
      <c r="C1923" s="334">
        <f>+'2.- Base'!C1923</f>
        <v>83550</v>
      </c>
      <c r="D1923" s="81" t="str">
        <f>+'2.- Base'!D1923</f>
        <v>Capacidad de ligar el hierro</v>
      </c>
      <c r="E1923" s="335">
        <f>+'2.- Base'!G1923</f>
        <v>5.2683799999999996</v>
      </c>
      <c r="F1923" s="335">
        <f>+'2.- Base'!N1923</f>
        <v>5.2683799999999996</v>
      </c>
      <c r="G1923" s="335">
        <f>VLOOKUP(C1923,'2.- Base'!$C$6:$G$2390,5,0)</f>
        <v>5.2683799999999996</v>
      </c>
      <c r="H1923" s="335">
        <f>VLOOKUP(C1923,'2.- Base'!J1923:N4318,5,0)</f>
        <v>5.2683799999999996</v>
      </c>
      <c r="J1923" s="335">
        <v>26.651620000000001</v>
      </c>
      <c r="K1923" s="335">
        <v>26.651620000000001</v>
      </c>
      <c r="L1923" s="441"/>
      <c r="M1923" s="451">
        <f t="shared" si="120"/>
        <v>31.92</v>
      </c>
      <c r="N1923" s="451">
        <f t="shared" si="119"/>
        <v>31.92</v>
      </c>
    </row>
    <row r="1924" spans="1:14">
      <c r="A1924" s="444">
        <v>83586</v>
      </c>
      <c r="B1924" s="52">
        <f>+'2.- Base'!B1924</f>
        <v>1919</v>
      </c>
      <c r="C1924" s="334">
        <f>+'2.- Base'!C1924</f>
        <v>83586</v>
      </c>
      <c r="D1924" s="81" t="str">
        <f>+'2.- Base'!D1924</f>
        <v>Cetosteroides, 17- (17-KS); totales</v>
      </c>
      <c r="E1924" s="335">
        <f>+'2.- Base'!G1924</f>
        <v>5.2683799999999996</v>
      </c>
      <c r="F1924" s="335">
        <f>+'2.- Base'!N1924</f>
        <v>5.2683799999999996</v>
      </c>
      <c r="G1924" s="335">
        <f>VLOOKUP(C1924,'2.- Base'!$C$6:$G$2390,5,0)</f>
        <v>5.2683799999999996</v>
      </c>
      <c r="H1924" s="335">
        <f>VLOOKUP(C1924,'2.- Base'!J1924:N4319,5,0)</f>
        <v>5.2683799999999996</v>
      </c>
      <c r="J1924" s="335">
        <v>10.271619999999999</v>
      </c>
      <c r="K1924" s="335">
        <v>10.271619999999999</v>
      </c>
      <c r="L1924" s="441"/>
      <c r="M1924" s="451">
        <f t="shared" si="120"/>
        <v>15.54</v>
      </c>
      <c r="N1924" s="451">
        <f t="shared" si="119"/>
        <v>15.54</v>
      </c>
    </row>
    <row r="1925" spans="1:14">
      <c r="A1925" s="444">
        <v>83605</v>
      </c>
      <c r="B1925" s="52">
        <f>+'2.- Base'!B1925</f>
        <v>1920</v>
      </c>
      <c r="C1925" s="334">
        <f>+'2.- Base'!C1925</f>
        <v>83605</v>
      </c>
      <c r="D1925" s="81" t="str">
        <f>+'2.- Base'!D1925</f>
        <v>Lactato (Ácido Láctico)</v>
      </c>
      <c r="E1925" s="335">
        <f>+'2.- Base'!G1925</f>
        <v>5.2683799999999996</v>
      </c>
      <c r="F1925" s="335">
        <f>+'2.- Base'!N1925</f>
        <v>5.2683799999999996</v>
      </c>
      <c r="G1925" s="335">
        <f>VLOOKUP(C1925,'2.- Base'!$C$6:$G$2390,5,0)</f>
        <v>5.2683799999999996</v>
      </c>
      <c r="H1925" s="335">
        <f>VLOOKUP(C1925,'2.- Base'!J1925:N4320,5,0)</f>
        <v>5.2683799999999996</v>
      </c>
      <c r="J1925" s="335">
        <v>1.6045994906336905</v>
      </c>
      <c r="K1925" s="335">
        <v>1.6045994906336905</v>
      </c>
      <c r="L1925" s="441"/>
      <c r="M1925" s="451">
        <f t="shared" si="120"/>
        <v>6.8729794906336901</v>
      </c>
      <c r="N1925" s="451">
        <f t="shared" si="119"/>
        <v>6.8729794906336901</v>
      </c>
    </row>
    <row r="1926" spans="1:14">
      <c r="A1926" s="444">
        <v>83615</v>
      </c>
      <c r="B1926" s="52">
        <f>+'2.- Base'!B1926</f>
        <v>1921</v>
      </c>
      <c r="C1926" s="334">
        <f>+'2.- Base'!C1926</f>
        <v>83615</v>
      </c>
      <c r="D1926" s="81" t="str">
        <f>+'2.- Base'!D1926</f>
        <v>Lactato Deshidrogenasa (LDH)</v>
      </c>
      <c r="E1926" s="335">
        <f>+'2.- Base'!G1926</f>
        <v>2.6453799999999998</v>
      </c>
      <c r="F1926" s="335">
        <f>+'2.- Base'!N1926</f>
        <v>2.6453799999999998</v>
      </c>
      <c r="G1926" s="335">
        <f>VLOOKUP(C1926,'2.- Base'!$C$6:$G$2390,5,0)</f>
        <v>2.6453799999999998</v>
      </c>
      <c r="H1926" s="335">
        <f>VLOOKUP(C1926,'2.- Base'!J1926:N4321,5,0)</f>
        <v>2.6453799999999998</v>
      </c>
      <c r="J1926" s="335">
        <v>1.6045994906336909</v>
      </c>
      <c r="K1926" s="335">
        <v>1.6045994906336909</v>
      </c>
      <c r="L1926" s="441"/>
      <c r="M1926" s="451">
        <f t="shared" si="120"/>
        <v>4.2499794906336907</v>
      </c>
      <c r="N1926" s="451">
        <f t="shared" si="119"/>
        <v>4.2499794906336907</v>
      </c>
    </row>
    <row r="1927" spans="1:14" ht="25.5">
      <c r="A1927" s="444">
        <v>83625</v>
      </c>
      <c r="B1927" s="52">
        <f>+'2.- Base'!B1927</f>
        <v>1922</v>
      </c>
      <c r="C1927" s="334">
        <f>+'2.- Base'!C1927</f>
        <v>83625</v>
      </c>
      <c r="D1927" s="81" t="str">
        <f>+'2.- Base'!D1927</f>
        <v>Lactato deshidrogenasa (LD), (LDH); isoenzimas, separación y determinación cuantitativa</v>
      </c>
      <c r="E1927" s="335">
        <f>+'2.- Base'!G1927</f>
        <v>5.2683799999999996</v>
      </c>
      <c r="F1927" s="335">
        <f>+'2.- Base'!N1927</f>
        <v>5.2683799999999996</v>
      </c>
      <c r="G1927" s="335">
        <f>VLOOKUP(C1927,'2.- Base'!$C$6:$G$2390,5,0)</f>
        <v>5.2683799999999996</v>
      </c>
      <c r="H1927" s="335">
        <f>VLOOKUP(C1927,'2.- Base'!J1927:N4322,5,0)</f>
        <v>5.2683799999999996</v>
      </c>
      <c r="J1927" s="335">
        <v>0.22162000000000059</v>
      </c>
      <c r="K1927" s="335">
        <v>0.22162000000000059</v>
      </c>
      <c r="L1927" s="441"/>
      <c r="M1927" s="451">
        <f t="shared" si="120"/>
        <v>5.49</v>
      </c>
      <c r="N1927" s="451">
        <f t="shared" ref="N1927:N1990" si="121">H1927+K1927</f>
        <v>5.49</v>
      </c>
    </row>
    <row r="1928" spans="1:14">
      <c r="A1928" s="444">
        <v>83634</v>
      </c>
      <c r="B1928" s="52">
        <f>+'2.- Base'!B1928</f>
        <v>1923</v>
      </c>
      <c r="C1928" s="334">
        <f>+'2.- Base'!C1928</f>
        <v>83634</v>
      </c>
      <c r="D1928" s="81" t="str">
        <f>+'2.- Base'!D1928</f>
        <v>Lactosa en orina; cuantitativa</v>
      </c>
      <c r="E1928" s="335">
        <f>+'2.- Base'!G1928</f>
        <v>5.2683799999999996</v>
      </c>
      <c r="F1928" s="335">
        <f>+'2.- Base'!N1928</f>
        <v>5.2683799999999996</v>
      </c>
      <c r="G1928" s="335">
        <f>VLOOKUP(C1928,'2.- Base'!$C$6:$G$2390,5,0)</f>
        <v>5.2683799999999996</v>
      </c>
      <c r="H1928" s="335">
        <f>VLOOKUP(C1928,'2.- Base'!J1928:N4323,5,0)</f>
        <v>5.2683799999999996</v>
      </c>
      <c r="J1928" s="335">
        <v>7.1016199999999996</v>
      </c>
      <c r="K1928" s="335">
        <v>7.1016199999999996</v>
      </c>
      <c r="L1928" s="441"/>
      <c r="M1928" s="451">
        <f t="shared" si="120"/>
        <v>12.37</v>
      </c>
      <c r="N1928" s="451">
        <f t="shared" si="121"/>
        <v>12.37</v>
      </c>
    </row>
    <row r="1929" spans="1:14">
      <c r="A1929" s="444">
        <v>83661</v>
      </c>
      <c r="B1929" s="52">
        <f>+'2.- Base'!B1929</f>
        <v>1924</v>
      </c>
      <c r="C1929" s="334">
        <f>+'2.- Base'!C1929</f>
        <v>83661</v>
      </c>
      <c r="D1929" s="81" t="str">
        <f>+'2.- Base'!D1929</f>
        <v>Fosfatidilglicerol ó ratio lecitina/esfingomielina</v>
      </c>
      <c r="E1929" s="335">
        <f>+'2.- Base'!G1929</f>
        <v>5.2683799999999996</v>
      </c>
      <c r="F1929" s="335">
        <f>+'2.- Base'!N1929</f>
        <v>5.2683799999999996</v>
      </c>
      <c r="G1929" s="335">
        <f>VLOOKUP(C1929,'2.- Base'!$C$6:$G$2390,5,0)</f>
        <v>5.2683799999999996</v>
      </c>
      <c r="H1929" s="335">
        <f>VLOOKUP(C1929,'2.- Base'!J1929:N4324,5,0)</f>
        <v>5.2683799999999996</v>
      </c>
      <c r="J1929" s="335">
        <v>1.6045994906336905</v>
      </c>
      <c r="K1929" s="335">
        <v>1.6045994906336905</v>
      </c>
      <c r="L1929" s="441"/>
      <c r="M1929" s="451">
        <f t="shared" si="120"/>
        <v>6.8729794906336901</v>
      </c>
      <c r="N1929" s="451">
        <f t="shared" si="121"/>
        <v>6.8729794906336901</v>
      </c>
    </row>
    <row r="1930" spans="1:14">
      <c r="A1930" s="444">
        <v>83662</v>
      </c>
      <c r="B1930" s="52">
        <f>+'2.- Base'!B1930</f>
        <v>1925</v>
      </c>
      <c r="C1930" s="334">
        <f>+'2.- Base'!C1930</f>
        <v>83662</v>
      </c>
      <c r="D1930" s="81" t="str">
        <f>+'2.- Base'!D1930</f>
        <v>Test de Clements lecitina-esfingomielina,</v>
      </c>
      <c r="E1930" s="335">
        <f>+'2.- Base'!G1930</f>
        <v>5.2683799999999996</v>
      </c>
      <c r="F1930" s="335">
        <f>+'2.- Base'!N1930</f>
        <v>5.2683799999999996</v>
      </c>
      <c r="G1930" s="335">
        <f>VLOOKUP(C1930,'2.- Base'!$C$6:$G$2390,5,0)</f>
        <v>5.2683799999999996</v>
      </c>
      <c r="H1930" s="335">
        <f>VLOOKUP(C1930,'2.- Base'!J1930:N4325,5,0)</f>
        <v>5.2683799999999996</v>
      </c>
      <c r="J1930" s="335">
        <v>1.6045994906336905</v>
      </c>
      <c r="K1930" s="335">
        <v>1.6045994906336905</v>
      </c>
      <c r="L1930" s="441"/>
      <c r="M1930" s="451">
        <f t="shared" si="120"/>
        <v>6.8729794906336901</v>
      </c>
      <c r="N1930" s="451">
        <f t="shared" si="121"/>
        <v>6.8729794906336901</v>
      </c>
    </row>
    <row r="1931" spans="1:14">
      <c r="A1931" s="444">
        <v>83690</v>
      </c>
      <c r="B1931" s="52">
        <f>+'2.- Base'!B1931</f>
        <v>1926</v>
      </c>
      <c r="C1931" s="334">
        <f>+'2.- Base'!C1931</f>
        <v>83690</v>
      </c>
      <c r="D1931" s="81" t="str">
        <f>+'2.- Base'!D1931</f>
        <v>Lipasa</v>
      </c>
      <c r="E1931" s="335">
        <f>+'2.- Base'!G1931</f>
        <v>5.2683799999999996</v>
      </c>
      <c r="F1931" s="335">
        <f>+'2.- Base'!N1931</f>
        <v>5.2683799999999996</v>
      </c>
      <c r="G1931" s="335">
        <f>VLOOKUP(C1931,'2.- Base'!$C$6:$G$2390,5,0)</f>
        <v>5.2683799999999996</v>
      </c>
      <c r="H1931" s="335">
        <f>VLOOKUP(C1931,'2.- Base'!J1931:N4326,5,0)</f>
        <v>5.2683799999999996</v>
      </c>
      <c r="J1931" s="335">
        <v>1.25962</v>
      </c>
      <c r="K1931" s="335">
        <v>1.25962</v>
      </c>
      <c r="L1931" s="441"/>
      <c r="M1931" s="451">
        <f t="shared" si="120"/>
        <v>6.5279999999999996</v>
      </c>
      <c r="N1931" s="451">
        <f t="shared" si="121"/>
        <v>6.5279999999999996</v>
      </c>
    </row>
    <row r="1932" spans="1:14" ht="25.5">
      <c r="A1932" s="444">
        <v>83715</v>
      </c>
      <c r="B1932" s="52">
        <f>+'2.- Base'!B1932</f>
        <v>1927</v>
      </c>
      <c r="C1932" s="334">
        <f>+'2.- Base'!C1932</f>
        <v>83715</v>
      </c>
      <c r="D1932" s="81" t="str">
        <f>+'2.- Base'!D1932</f>
        <v>Lipoproteínas en sangre; separación y determinación cuantitativa por electroforesis</v>
      </c>
      <c r="E1932" s="335">
        <f>+'2.- Base'!G1932</f>
        <v>5.2683799999999996</v>
      </c>
      <c r="F1932" s="335">
        <f>+'2.- Base'!N1932</f>
        <v>5.2683799999999996</v>
      </c>
      <c r="G1932" s="335">
        <f>VLOOKUP(C1932,'2.- Base'!$C$6:$G$2390,5,0)</f>
        <v>5.2683799999999996</v>
      </c>
      <c r="H1932" s="335">
        <f>VLOOKUP(C1932,'2.- Base'!J1932:N4327,5,0)</f>
        <v>5.2683799999999996</v>
      </c>
      <c r="J1932" s="335">
        <v>8.1116200000000021</v>
      </c>
      <c r="K1932" s="335">
        <v>8.1116200000000021</v>
      </c>
      <c r="L1932" s="441"/>
      <c r="M1932" s="451">
        <f t="shared" si="120"/>
        <v>13.380000000000003</v>
      </c>
      <c r="N1932" s="451">
        <f t="shared" si="121"/>
        <v>13.380000000000003</v>
      </c>
    </row>
    <row r="1933" spans="1:14">
      <c r="A1933" s="444">
        <v>83718</v>
      </c>
      <c r="B1933" s="52">
        <f>+'2.- Base'!B1933</f>
        <v>1928</v>
      </c>
      <c r="C1933" s="334">
        <f>+'2.- Base'!C1933</f>
        <v>83718</v>
      </c>
      <c r="D1933" s="81" t="str">
        <f>+'2.- Base'!D1933</f>
        <v>HDL colesterol</v>
      </c>
      <c r="E1933" s="335">
        <f>+'2.- Base'!G1933</f>
        <v>5.9733799999999997</v>
      </c>
      <c r="F1933" s="335">
        <f>+'2.- Base'!N1933</f>
        <v>5.9733799999999997</v>
      </c>
      <c r="G1933" s="335">
        <f>VLOOKUP(C1933,'2.- Base'!$C$6:$G$2390,5,0)</f>
        <v>5.9733799999999997</v>
      </c>
      <c r="H1933" s="335">
        <f>VLOOKUP(C1933,'2.- Base'!J1933:N4328,5,0)</f>
        <v>5.9733799999999997</v>
      </c>
      <c r="J1933" s="335">
        <v>1.6045994906336905</v>
      </c>
      <c r="K1933" s="335">
        <v>1.6045994906336905</v>
      </c>
      <c r="L1933" s="441"/>
      <c r="M1933" s="451">
        <f t="shared" si="120"/>
        <v>7.5779794906336901</v>
      </c>
      <c r="N1933" s="451">
        <f t="shared" si="121"/>
        <v>7.5779794906336901</v>
      </c>
    </row>
    <row r="1934" spans="1:14">
      <c r="A1934" s="444">
        <v>83719</v>
      </c>
      <c r="B1934" s="52">
        <f>+'2.- Base'!B1934</f>
        <v>1929</v>
      </c>
      <c r="C1934" s="334">
        <f>+'2.- Base'!C1934</f>
        <v>83719</v>
      </c>
      <c r="D1934" s="81" t="str">
        <f>+'2.- Base'!D1934</f>
        <v>VLDL Colesterol</v>
      </c>
      <c r="E1934" s="335">
        <f>+'2.- Base'!G1934</f>
        <v>5.11538</v>
      </c>
      <c r="F1934" s="335">
        <f>+'2.- Base'!N1934</f>
        <v>5.11538</v>
      </c>
      <c r="G1934" s="335">
        <f>VLOOKUP(C1934,'2.- Base'!$C$6:$G$2390,5,0)</f>
        <v>5.11538</v>
      </c>
      <c r="H1934" s="335">
        <f>VLOOKUP(C1934,'2.- Base'!J1934:N4329,5,0)</f>
        <v>5.11538</v>
      </c>
      <c r="J1934" s="335">
        <v>1.6045994906336905</v>
      </c>
      <c r="K1934" s="335">
        <v>1.6045994906336905</v>
      </c>
      <c r="L1934" s="441"/>
      <c r="M1934" s="451">
        <f t="shared" si="120"/>
        <v>6.7199794906336905</v>
      </c>
      <c r="N1934" s="451">
        <f t="shared" si="121"/>
        <v>6.7199794906336905</v>
      </c>
    </row>
    <row r="1935" spans="1:14">
      <c r="A1935" s="444">
        <v>83721</v>
      </c>
      <c r="B1935" s="52">
        <f>+'2.- Base'!B1935</f>
        <v>1930</v>
      </c>
      <c r="C1935" s="334">
        <f>+'2.- Base'!C1935</f>
        <v>83721</v>
      </c>
      <c r="D1935" s="81" t="str">
        <f>+'2.- Base'!D1935</f>
        <v>LDL colesterol</v>
      </c>
      <c r="E1935" s="335">
        <f>+'2.- Base'!G1935</f>
        <v>10.87438</v>
      </c>
      <c r="F1935" s="335">
        <f>+'2.- Base'!N1935</f>
        <v>10.87438</v>
      </c>
      <c r="G1935" s="335">
        <f>VLOOKUP(C1935,'2.- Base'!$C$6:$G$2390,5,0)</f>
        <v>10.87438</v>
      </c>
      <c r="H1935" s="335">
        <f>VLOOKUP(C1935,'2.- Base'!J1935:N4330,5,0)</f>
        <v>10.87438</v>
      </c>
      <c r="J1935" s="335">
        <v>1.6045994906336905</v>
      </c>
      <c r="K1935" s="335">
        <v>1.6045994906336905</v>
      </c>
      <c r="L1935" s="441"/>
      <c r="M1935" s="451">
        <f t="shared" si="120"/>
        <v>12.478979490633691</v>
      </c>
      <c r="N1935" s="451">
        <f t="shared" si="121"/>
        <v>12.478979490633691</v>
      </c>
    </row>
    <row r="1936" spans="1:14">
      <c r="A1936" s="444">
        <v>83735</v>
      </c>
      <c r="B1936" s="52">
        <f>+'2.- Base'!B1936</f>
        <v>1931</v>
      </c>
      <c r="C1936" s="334">
        <f>+'2.- Base'!C1936</f>
        <v>83735</v>
      </c>
      <c r="D1936" s="81" t="str">
        <f>+'2.- Base'!D1936</f>
        <v>Magnesio</v>
      </c>
      <c r="E1936" s="335">
        <f>+'2.- Base'!G1936</f>
        <v>5.2683799999999996</v>
      </c>
      <c r="F1936" s="335">
        <f>+'2.- Base'!N1936</f>
        <v>5.2683799999999996</v>
      </c>
      <c r="G1936" s="335">
        <f>VLOOKUP(C1936,'2.- Base'!$C$6:$G$2390,5,0)</f>
        <v>5.2683799999999996</v>
      </c>
      <c r="H1936" s="335">
        <f>VLOOKUP(C1936,'2.- Base'!J1936:N4331,5,0)</f>
        <v>5.2683799999999996</v>
      </c>
      <c r="J1936" s="335">
        <v>1.6045994906336905</v>
      </c>
      <c r="K1936" s="335">
        <v>1.6045994906336905</v>
      </c>
      <c r="L1936" s="441"/>
      <c r="M1936" s="451">
        <f t="shared" si="120"/>
        <v>6.8729794906336901</v>
      </c>
      <c r="N1936" s="451">
        <f t="shared" si="121"/>
        <v>6.8729794906336901</v>
      </c>
    </row>
    <row r="1937" spans="1:14">
      <c r="A1937" s="444">
        <v>83874</v>
      </c>
      <c r="B1937" s="52">
        <f>+'2.- Base'!B1937</f>
        <v>1932</v>
      </c>
      <c r="C1937" s="334">
        <f>+'2.- Base'!C1937</f>
        <v>83874</v>
      </c>
      <c r="D1937" s="81" t="str">
        <f>+'2.- Base'!D1937</f>
        <v>Mioglobina</v>
      </c>
      <c r="E1937" s="335">
        <f>+'2.- Base'!G1937</f>
        <v>5.2683799999999996</v>
      </c>
      <c r="F1937" s="335">
        <f>+'2.- Base'!N1937</f>
        <v>5.2683799999999996</v>
      </c>
      <c r="G1937" s="335">
        <f>VLOOKUP(C1937,'2.- Base'!$C$6:$G$2390,5,0)</f>
        <v>5.2683799999999996</v>
      </c>
      <c r="H1937" s="335">
        <f>VLOOKUP(C1937,'2.- Base'!J1937:N4332,5,0)</f>
        <v>5.2683799999999996</v>
      </c>
      <c r="J1937" s="335">
        <v>16.831620000000001</v>
      </c>
      <c r="K1937" s="335">
        <v>16.831620000000001</v>
      </c>
      <c r="L1937" s="441"/>
      <c r="M1937" s="451">
        <f t="shared" si="120"/>
        <v>22.1</v>
      </c>
      <c r="N1937" s="451">
        <f t="shared" si="121"/>
        <v>22.1</v>
      </c>
    </row>
    <row r="1938" spans="1:14">
      <c r="A1938" s="444">
        <v>83898</v>
      </c>
      <c r="B1938" s="52">
        <f>+'2.- Base'!B1938</f>
        <v>1933</v>
      </c>
      <c r="C1938" s="334">
        <f>+'2.- Base'!C1938</f>
        <v>83898</v>
      </c>
      <c r="D1938" s="81" t="str">
        <f>+'2.- Base'!D1938</f>
        <v>Reacción en cadena de la polimerasa (PCR)</v>
      </c>
      <c r="E1938" s="335">
        <f>+'2.- Base'!G1938</f>
        <v>14.17338</v>
      </c>
      <c r="F1938" s="335">
        <f>+'2.- Base'!N1938</f>
        <v>14.17338</v>
      </c>
      <c r="G1938" s="335">
        <f>VLOOKUP(C1938,'2.- Base'!$C$6:$G$2390,5,0)</f>
        <v>14.17338</v>
      </c>
      <c r="H1938" s="335">
        <f>VLOOKUP(C1938,'2.- Base'!J1938:N4333,5,0)</f>
        <v>14.17338</v>
      </c>
      <c r="J1938" s="335">
        <v>20.115769700572933</v>
      </c>
      <c r="K1938" s="335">
        <v>20.8996996004119</v>
      </c>
      <c r="L1938" s="441"/>
      <c r="M1938" s="451">
        <f t="shared" si="120"/>
        <v>34.289149700572935</v>
      </c>
      <c r="N1938" s="451">
        <f t="shared" si="121"/>
        <v>35.073079600411901</v>
      </c>
    </row>
    <row r="1939" spans="1:14">
      <c r="A1939" s="444">
        <v>83925</v>
      </c>
      <c r="B1939" s="52">
        <f>+'2.- Base'!B1939</f>
        <v>1934</v>
      </c>
      <c r="C1939" s="334">
        <f>+'2.- Base'!C1939</f>
        <v>83925</v>
      </c>
      <c r="D1939" s="81" t="str">
        <f>+'2.- Base'!D1939</f>
        <v>Opiáceos (p. ej., morfina, meperidina)</v>
      </c>
      <c r="E1939" s="335">
        <f>+'2.- Base'!G1939</f>
        <v>5.2683799999999996</v>
      </c>
      <c r="F1939" s="335">
        <f>+'2.- Base'!N1939</f>
        <v>5.2683799999999996</v>
      </c>
      <c r="G1939" s="335">
        <f>VLOOKUP(C1939,'2.- Base'!$C$6:$G$2390,5,0)</f>
        <v>5.2683799999999996</v>
      </c>
      <c r="H1939" s="335">
        <f>VLOOKUP(C1939,'2.- Base'!J1939:N4334,5,0)</f>
        <v>5.2683799999999996</v>
      </c>
      <c r="J1939" s="335">
        <v>6.3716200000000009</v>
      </c>
      <c r="K1939" s="335">
        <v>6.3716200000000009</v>
      </c>
      <c r="L1939" s="441"/>
      <c r="M1939" s="451">
        <f t="shared" si="120"/>
        <v>11.64</v>
      </c>
      <c r="N1939" s="451">
        <f t="shared" si="121"/>
        <v>11.64</v>
      </c>
    </row>
    <row r="1940" spans="1:14">
      <c r="A1940" s="444">
        <v>83930</v>
      </c>
      <c r="B1940" s="52">
        <f>+'2.- Base'!B1940</f>
        <v>1935</v>
      </c>
      <c r="C1940" s="334">
        <f>+'2.- Base'!C1940</f>
        <v>83930</v>
      </c>
      <c r="D1940" s="81" t="str">
        <f>+'2.- Base'!D1940</f>
        <v>Osmolalidad; sangre</v>
      </c>
      <c r="E1940" s="335">
        <f>+'2.- Base'!G1940</f>
        <v>0.58329999999999993</v>
      </c>
      <c r="F1940" s="335">
        <f>+'2.- Base'!N1940</f>
        <v>0.58329999999999993</v>
      </c>
      <c r="G1940" s="335">
        <f>VLOOKUP(C1940,'2.- Base'!$C$6:$G$2390,5,0)</f>
        <v>0.58329999999999993</v>
      </c>
      <c r="H1940" s="335">
        <f>VLOOKUP(C1940,'2.- Base'!J1940:N4335,5,0)</f>
        <v>0.58329999999999993</v>
      </c>
      <c r="J1940" s="335">
        <v>2.8367</v>
      </c>
      <c r="K1940" s="335">
        <v>2.8367</v>
      </c>
      <c r="L1940" s="441"/>
      <c r="M1940" s="451">
        <f t="shared" si="120"/>
        <v>3.42</v>
      </c>
      <c r="N1940" s="451">
        <f t="shared" si="121"/>
        <v>3.42</v>
      </c>
    </row>
    <row r="1941" spans="1:14">
      <c r="A1941" s="444">
        <v>83935</v>
      </c>
      <c r="B1941" s="52">
        <f>+'2.- Base'!B1941</f>
        <v>1936</v>
      </c>
      <c r="C1941" s="334">
        <f>+'2.- Base'!C1941</f>
        <v>83935</v>
      </c>
      <c r="D1941" s="81" t="str">
        <f>+'2.- Base'!D1941</f>
        <v>Osmolalidad; orina</v>
      </c>
      <c r="E1941" s="335">
        <f>+'2.- Base'!G1941</f>
        <v>0.60470000000000002</v>
      </c>
      <c r="F1941" s="335">
        <f>+'2.- Base'!N1941</f>
        <v>0.60470000000000002</v>
      </c>
      <c r="G1941" s="335">
        <f>VLOOKUP(C1941,'2.- Base'!$C$6:$G$2390,5,0)</f>
        <v>0.60470000000000002</v>
      </c>
      <c r="H1941" s="335">
        <f>VLOOKUP(C1941,'2.- Base'!J1941:N4336,5,0)</f>
        <v>0.60470000000000002</v>
      </c>
      <c r="J1941" s="335">
        <v>2.8152999999999997</v>
      </c>
      <c r="K1941" s="335">
        <v>2.8152999999999997</v>
      </c>
      <c r="L1941" s="441"/>
      <c r="M1941" s="451">
        <f t="shared" si="120"/>
        <v>3.42</v>
      </c>
      <c r="N1941" s="451">
        <f t="shared" si="121"/>
        <v>3.42</v>
      </c>
    </row>
    <row r="1942" spans="1:14">
      <c r="A1942" s="444">
        <v>83970</v>
      </c>
      <c r="B1942" s="52">
        <f>+'2.- Base'!B1942</f>
        <v>1937</v>
      </c>
      <c r="C1942" s="334">
        <f>+'2.- Base'!C1942</f>
        <v>83970</v>
      </c>
      <c r="D1942" s="81" t="str">
        <f>+'2.- Base'!D1942</f>
        <v>Paratohormona (PTH)</v>
      </c>
      <c r="E1942" s="335">
        <f>+'2.- Base'!G1942</f>
        <v>5.2683799999999996</v>
      </c>
      <c r="F1942" s="335">
        <f>+'2.- Base'!N1942</f>
        <v>5.2683799999999996</v>
      </c>
      <c r="G1942" s="335">
        <f>VLOOKUP(C1942,'2.- Base'!$C$6:$G$2390,5,0)</f>
        <v>5.2683799999999996</v>
      </c>
      <c r="H1942" s="335">
        <f>VLOOKUP(C1942,'2.- Base'!J1942:N4337,5,0)</f>
        <v>5.2683799999999996</v>
      </c>
      <c r="J1942" s="335">
        <v>14.570619999999998</v>
      </c>
      <c r="K1942" s="335">
        <v>14.570619999999998</v>
      </c>
      <c r="L1942" s="441"/>
      <c r="M1942" s="451">
        <f t="shared" si="120"/>
        <v>19.838999999999999</v>
      </c>
      <c r="N1942" s="451">
        <f t="shared" si="121"/>
        <v>19.838999999999999</v>
      </c>
    </row>
    <row r="1943" spans="1:14">
      <c r="A1943" s="444">
        <v>83986</v>
      </c>
      <c r="B1943" s="52">
        <f>+'2.- Base'!B1943</f>
        <v>1938</v>
      </c>
      <c r="C1943" s="334">
        <f>+'2.- Base'!C1943</f>
        <v>83986</v>
      </c>
      <c r="D1943" s="81" t="str">
        <f>+'2.- Base'!D1943</f>
        <v>pH en líquido corporal, excepto sangre (Ph vaginal, test de nitrazina)</v>
      </c>
      <c r="E1943" s="335">
        <f>+'2.- Base'!G1943</f>
        <v>5.2683799999999996</v>
      </c>
      <c r="F1943" s="335">
        <f>+'2.- Base'!N1943</f>
        <v>5.2683799999999996</v>
      </c>
      <c r="G1943" s="335">
        <f>VLOOKUP(C1943,'2.- Base'!$C$6:$G$2390,5,0)</f>
        <v>5.2683799999999996</v>
      </c>
      <c r="H1943" s="335">
        <f>VLOOKUP(C1943,'2.- Base'!J1943:N4338,5,0)</f>
        <v>5.2683799999999996</v>
      </c>
      <c r="J1943" s="335">
        <v>1.6045994906336905</v>
      </c>
      <c r="K1943" s="335">
        <v>1.6045994906336905</v>
      </c>
      <c r="L1943" s="441"/>
      <c r="M1943" s="451">
        <f t="shared" si="120"/>
        <v>6.8729794906336901</v>
      </c>
      <c r="N1943" s="451">
        <f t="shared" si="121"/>
        <v>6.8729794906336901</v>
      </c>
    </row>
    <row r="1944" spans="1:14">
      <c r="A1944" s="444">
        <v>84030</v>
      </c>
      <c r="B1944" s="52">
        <f>+'2.- Base'!B1944</f>
        <v>1939</v>
      </c>
      <c r="C1944" s="334">
        <f>+'2.- Base'!C1944</f>
        <v>84030</v>
      </c>
      <c r="D1944" s="81" t="str">
        <f>+'2.- Base'!D1944</f>
        <v>Fenilalanina (PKU), en sangre</v>
      </c>
      <c r="E1944" s="335">
        <f>+'2.- Base'!G1944</f>
        <v>5.2683799999999996</v>
      </c>
      <c r="F1944" s="335">
        <f>+'2.- Base'!N1944</f>
        <v>5.2683799999999996</v>
      </c>
      <c r="G1944" s="335">
        <f>VLOOKUP(C1944,'2.- Base'!$C$6:$G$2390,5,0)</f>
        <v>5.2683799999999996</v>
      </c>
      <c r="H1944" s="335">
        <f>VLOOKUP(C1944,'2.- Base'!J1944:N4339,5,0)</f>
        <v>5.2683799999999996</v>
      </c>
      <c r="J1944" s="335">
        <v>1.6045994906336905</v>
      </c>
      <c r="K1944" s="335">
        <v>1.6045994906336905</v>
      </c>
      <c r="L1944" s="441"/>
      <c r="M1944" s="451">
        <f t="shared" si="120"/>
        <v>6.8729794906336901</v>
      </c>
      <c r="N1944" s="451">
        <f t="shared" si="121"/>
        <v>6.8729794906336901</v>
      </c>
    </row>
    <row r="1945" spans="1:14">
      <c r="A1945" s="444">
        <v>84060</v>
      </c>
      <c r="B1945" s="52">
        <f>+'2.- Base'!B1945</f>
        <v>1940</v>
      </c>
      <c r="C1945" s="334">
        <f>+'2.- Base'!C1945</f>
        <v>84060</v>
      </c>
      <c r="D1945" s="81" t="str">
        <f>+'2.- Base'!D1945</f>
        <v>Fosfatasa ácida; total</v>
      </c>
      <c r="E1945" s="335">
        <f>+'2.- Base'!G1945</f>
        <v>5.2683799999999996</v>
      </c>
      <c r="F1945" s="335">
        <f>+'2.- Base'!N1945</f>
        <v>5.2683799999999996</v>
      </c>
      <c r="G1945" s="335">
        <f>VLOOKUP(C1945,'2.- Base'!$C$6:$G$2390,5,0)</f>
        <v>5.2683799999999996</v>
      </c>
      <c r="H1945" s="335">
        <f>VLOOKUP(C1945,'2.- Base'!J1945:N4340,5,0)</f>
        <v>5.2683799999999996</v>
      </c>
      <c r="J1945" s="335">
        <v>1.6045994906336905</v>
      </c>
      <c r="K1945" s="335">
        <v>1.6045994906336905</v>
      </c>
      <c r="L1945" s="441"/>
      <c r="M1945" s="451">
        <f t="shared" si="120"/>
        <v>6.8729794906336901</v>
      </c>
      <c r="N1945" s="451">
        <f t="shared" si="121"/>
        <v>6.8729794906336901</v>
      </c>
    </row>
    <row r="1946" spans="1:14">
      <c r="A1946" s="444">
        <v>84066</v>
      </c>
      <c r="B1946" s="52">
        <f>+'2.- Base'!B1946</f>
        <v>1941</v>
      </c>
      <c r="C1946" s="334">
        <f>+'2.- Base'!C1946</f>
        <v>84066</v>
      </c>
      <c r="D1946" s="81" t="str">
        <f>+'2.- Base'!D1946</f>
        <v>Fosfatasa ácida prostática</v>
      </c>
      <c r="E1946" s="335">
        <f>+'2.- Base'!G1946</f>
        <v>5.2683799999999996</v>
      </c>
      <c r="F1946" s="335">
        <f>+'2.- Base'!N1946</f>
        <v>5.2683799999999996</v>
      </c>
      <c r="G1946" s="335">
        <f>VLOOKUP(C1946,'2.- Base'!$C$6:$G$2390,5,0)</f>
        <v>5.2683799999999996</v>
      </c>
      <c r="H1946" s="335">
        <f>VLOOKUP(C1946,'2.- Base'!J1946:N4341,5,0)</f>
        <v>5.2683799999999996</v>
      </c>
      <c r="J1946" s="335">
        <v>4.217620000000001</v>
      </c>
      <c r="K1946" s="335">
        <v>4.217620000000001</v>
      </c>
      <c r="L1946" s="441"/>
      <c r="M1946" s="451">
        <f t="shared" si="120"/>
        <v>9.4860000000000007</v>
      </c>
      <c r="N1946" s="451">
        <f t="shared" si="121"/>
        <v>9.4860000000000007</v>
      </c>
    </row>
    <row r="1947" spans="1:14">
      <c r="A1947" s="444">
        <v>84075</v>
      </c>
      <c r="B1947" s="52">
        <f>+'2.- Base'!B1947</f>
        <v>1942</v>
      </c>
      <c r="C1947" s="334">
        <f>+'2.- Base'!C1947</f>
        <v>84075</v>
      </c>
      <c r="D1947" s="81" t="str">
        <f>+'2.- Base'!D1947</f>
        <v>Fosfatasa alcalina</v>
      </c>
      <c r="E1947" s="335">
        <f>+'2.- Base'!G1947</f>
        <v>2.80138</v>
      </c>
      <c r="F1947" s="335">
        <f>+'2.- Base'!N1947</f>
        <v>2.80138</v>
      </c>
      <c r="G1947" s="335">
        <f>VLOOKUP(C1947,'2.- Base'!$C$6:$G$2390,5,0)</f>
        <v>2.80138</v>
      </c>
      <c r="H1947" s="335">
        <f>VLOOKUP(C1947,'2.- Base'!J1947:N4342,5,0)</f>
        <v>2.80138</v>
      </c>
      <c r="J1947" s="335">
        <v>1.6045994906336905</v>
      </c>
      <c r="K1947" s="335">
        <v>1.6045994906336905</v>
      </c>
      <c r="L1947" s="441"/>
      <c r="M1947" s="451">
        <f t="shared" si="120"/>
        <v>4.4059794906336904</v>
      </c>
      <c r="N1947" s="451">
        <f t="shared" si="121"/>
        <v>4.4059794906336904</v>
      </c>
    </row>
    <row r="1948" spans="1:14">
      <c r="A1948" s="444">
        <v>84080</v>
      </c>
      <c r="B1948" s="52">
        <f>+'2.- Base'!B1948</f>
        <v>1943</v>
      </c>
      <c r="C1948" s="334">
        <f>+'2.- Base'!C1948</f>
        <v>84080</v>
      </c>
      <c r="D1948" s="81" t="str">
        <f>+'2.- Base'!D1948</f>
        <v>Fosfatasa alcalina; isoenzimas</v>
      </c>
      <c r="E1948" s="335">
        <f>+'2.- Base'!G1948</f>
        <v>5.2683799999999996</v>
      </c>
      <c r="F1948" s="335">
        <f>+'2.- Base'!N1948</f>
        <v>5.2683799999999996</v>
      </c>
      <c r="G1948" s="335">
        <f>VLOOKUP(C1948,'2.- Base'!$C$6:$G$2390,5,0)</f>
        <v>5.2683799999999996</v>
      </c>
      <c r="H1948" s="335">
        <f>VLOOKUP(C1948,'2.- Base'!J1948:N4343,5,0)</f>
        <v>5.2683799999999996</v>
      </c>
      <c r="J1948" s="335">
        <v>1.6045994906336905</v>
      </c>
      <c r="K1948" s="335">
        <v>1.6045994906336905</v>
      </c>
      <c r="L1948" s="441"/>
      <c r="M1948" s="451">
        <f t="shared" si="120"/>
        <v>6.8729794906336901</v>
      </c>
      <c r="N1948" s="451">
        <f t="shared" si="121"/>
        <v>6.8729794906336901</v>
      </c>
    </row>
    <row r="1949" spans="1:14">
      <c r="A1949" s="444">
        <v>84081</v>
      </c>
      <c r="B1949" s="52">
        <f>+'2.- Base'!B1949</f>
        <v>1944</v>
      </c>
      <c r="C1949" s="334">
        <f>+'2.- Base'!C1949</f>
        <v>84081</v>
      </c>
      <c r="D1949" s="81" t="str">
        <f>+'2.- Base'!D1949</f>
        <v xml:space="preserve">Fosfolípidos </v>
      </c>
      <c r="E1949" s="335">
        <f>+'2.- Base'!G1949</f>
        <v>5.2683799999999996</v>
      </c>
      <c r="F1949" s="335">
        <f>+'2.- Base'!N1949</f>
        <v>5.2683799999999996</v>
      </c>
      <c r="G1949" s="335">
        <f>VLOOKUP(C1949,'2.- Base'!$C$6:$G$2390,5,0)</f>
        <v>5.2683799999999996</v>
      </c>
      <c r="H1949" s="335">
        <f>VLOOKUP(C1949,'2.- Base'!J1949:N4344,5,0)</f>
        <v>5.2683799999999996</v>
      </c>
      <c r="J1949" s="335">
        <v>1.6045994906336905</v>
      </c>
      <c r="K1949" s="335">
        <v>1.6045994906336905</v>
      </c>
      <c r="L1949" s="441"/>
      <c r="M1949" s="451">
        <f t="shared" si="120"/>
        <v>6.8729794906336901</v>
      </c>
      <c r="N1949" s="451">
        <f t="shared" si="121"/>
        <v>6.8729794906336901</v>
      </c>
    </row>
    <row r="1950" spans="1:14">
      <c r="A1950" s="444">
        <v>84100</v>
      </c>
      <c r="B1950" s="52">
        <f>+'2.- Base'!B1950</f>
        <v>1945</v>
      </c>
      <c r="C1950" s="334">
        <f>+'2.- Base'!C1950</f>
        <v>84100</v>
      </c>
      <c r="D1950" s="81" t="str">
        <f>+'2.- Base'!D1950</f>
        <v>Fósforo en sangre</v>
      </c>
      <c r="E1950" s="335">
        <f>+'2.- Base'!G1950</f>
        <v>7.3773800000000005</v>
      </c>
      <c r="F1950" s="335">
        <f>+'2.- Base'!N1950</f>
        <v>7.3773800000000005</v>
      </c>
      <c r="G1950" s="335">
        <f>VLOOKUP(C1950,'2.- Base'!$C$6:$G$2390,5,0)</f>
        <v>7.3773800000000005</v>
      </c>
      <c r="H1950" s="335">
        <f>VLOOKUP(C1950,'2.- Base'!J1950:N4345,5,0)</f>
        <v>7.3773800000000005</v>
      </c>
      <c r="J1950" s="335">
        <v>1.6045994906336905</v>
      </c>
      <c r="K1950" s="335">
        <v>1.6045994906336905</v>
      </c>
      <c r="L1950" s="441"/>
      <c r="M1950" s="451">
        <f t="shared" si="120"/>
        <v>8.9819794906336909</v>
      </c>
      <c r="N1950" s="451">
        <f t="shared" si="121"/>
        <v>8.9819794906336909</v>
      </c>
    </row>
    <row r="1951" spans="1:14">
      <c r="A1951" s="444">
        <v>84105</v>
      </c>
      <c r="B1951" s="52">
        <f>+'2.- Base'!B1951</f>
        <v>1946</v>
      </c>
      <c r="C1951" s="334">
        <f>+'2.- Base'!C1951</f>
        <v>84105</v>
      </c>
      <c r="D1951" s="81" t="str">
        <f>+'2.- Base'!D1951</f>
        <v>Fósforo inorgánico (fosfato); en orina</v>
      </c>
      <c r="E1951" s="335">
        <f>+'2.- Base'!G1951</f>
        <v>1.4454799999999999</v>
      </c>
      <c r="F1951" s="335">
        <f>+'2.- Base'!N1951</f>
        <v>1.4454799999999999</v>
      </c>
      <c r="G1951" s="335">
        <f>VLOOKUP(C1951,'2.- Base'!$C$6:$G$2390,5,0)</f>
        <v>1.4454799999999999</v>
      </c>
      <c r="H1951" s="335">
        <f>VLOOKUP(C1951,'2.- Base'!J1951:N4346,5,0)</f>
        <v>1.4454799999999999</v>
      </c>
      <c r="J1951" s="335">
        <v>2.5645199999999999</v>
      </c>
      <c r="K1951" s="335">
        <v>2.5645199999999999</v>
      </c>
      <c r="L1951" s="441"/>
      <c r="M1951" s="451">
        <f t="shared" si="120"/>
        <v>4.01</v>
      </c>
      <c r="N1951" s="451">
        <f t="shared" si="121"/>
        <v>4.01</v>
      </c>
    </row>
    <row r="1952" spans="1:14">
      <c r="A1952" s="444">
        <v>84106</v>
      </c>
      <c r="B1952" s="52">
        <f>+'2.- Base'!B1952</f>
        <v>1947</v>
      </c>
      <c r="C1952" s="334">
        <f>+'2.- Base'!C1952</f>
        <v>84106</v>
      </c>
      <c r="D1952" s="81" t="str">
        <f>+'2.- Base'!D1952</f>
        <v>Porfobilinógeno en orina; cualitativo</v>
      </c>
      <c r="E1952" s="335">
        <f>+'2.- Base'!G1952</f>
        <v>2.3593799999999998</v>
      </c>
      <c r="F1952" s="335">
        <f>+'2.- Base'!N1952</f>
        <v>2.3593799999999998</v>
      </c>
      <c r="G1952" s="335">
        <f>VLOOKUP(C1952,'2.- Base'!$C$6:$G$2390,5,0)</f>
        <v>2.3593799999999998</v>
      </c>
      <c r="H1952" s="335">
        <f>VLOOKUP(C1952,'2.- Base'!J1952:N4347,5,0)</f>
        <v>2.3593799999999998</v>
      </c>
      <c r="J1952" s="335">
        <v>3.7606200000000003</v>
      </c>
      <c r="K1952" s="335">
        <v>3.7606200000000003</v>
      </c>
      <c r="L1952" s="441"/>
      <c r="M1952" s="451">
        <f t="shared" si="120"/>
        <v>6.12</v>
      </c>
      <c r="N1952" s="451">
        <f t="shared" si="121"/>
        <v>6.12</v>
      </c>
    </row>
    <row r="1953" spans="1:14">
      <c r="A1953" s="444">
        <v>84119</v>
      </c>
      <c r="B1953" s="52">
        <f>+'2.- Base'!B1953</f>
        <v>1948</v>
      </c>
      <c r="C1953" s="334">
        <f>+'2.- Base'!C1953</f>
        <v>84119</v>
      </c>
      <c r="D1953" s="81" t="str">
        <f>+'2.- Base'!D1953</f>
        <v>Porfirinas en orina; cualitativas</v>
      </c>
      <c r="E1953" s="335">
        <f>+'2.- Base'!G1953</f>
        <v>5.2683799999999996</v>
      </c>
      <c r="F1953" s="335">
        <f>+'2.- Base'!N1953</f>
        <v>5.2683799999999996</v>
      </c>
      <c r="G1953" s="335">
        <f>VLOOKUP(C1953,'2.- Base'!$C$6:$G$2390,5,0)</f>
        <v>5.2683799999999996</v>
      </c>
      <c r="H1953" s="335">
        <f>VLOOKUP(C1953,'2.- Base'!J1953:N4348,5,0)</f>
        <v>5.2683799999999996</v>
      </c>
      <c r="J1953" s="335">
        <v>1.6045994906336905</v>
      </c>
      <c r="K1953" s="335">
        <v>1.6045994906336905</v>
      </c>
      <c r="L1953" s="441"/>
      <c r="M1953" s="451">
        <f t="shared" si="120"/>
        <v>6.8729794906336901</v>
      </c>
      <c r="N1953" s="451">
        <f t="shared" si="121"/>
        <v>6.8729794906336901</v>
      </c>
    </row>
    <row r="1954" spans="1:14">
      <c r="A1954" s="444">
        <v>84126</v>
      </c>
      <c r="B1954" s="52">
        <f>+'2.- Base'!B1954</f>
        <v>1949</v>
      </c>
      <c r="C1954" s="334">
        <f>+'2.- Base'!C1954</f>
        <v>84126</v>
      </c>
      <c r="D1954" s="81" t="str">
        <f>+'2.- Base'!D1954</f>
        <v>Porfirinas fecales; cuantitativas</v>
      </c>
      <c r="E1954" s="335">
        <f>+'2.- Base'!G1954</f>
        <v>5.2683799999999996</v>
      </c>
      <c r="F1954" s="335">
        <f>+'2.- Base'!N1954</f>
        <v>5.2683799999999996</v>
      </c>
      <c r="G1954" s="335">
        <f>VLOOKUP(C1954,'2.- Base'!$C$6:$G$2390,5,0)</f>
        <v>5.2683799999999996</v>
      </c>
      <c r="H1954" s="335">
        <f>VLOOKUP(C1954,'2.- Base'!J1954:N4349,5,0)</f>
        <v>5.2683799999999996</v>
      </c>
      <c r="J1954" s="335">
        <v>2.6743324843894847</v>
      </c>
      <c r="K1954" s="335">
        <v>2.6743324843894847</v>
      </c>
      <c r="L1954" s="441"/>
      <c r="M1954" s="451">
        <f t="shared" si="120"/>
        <v>7.9427124843894843</v>
      </c>
      <c r="N1954" s="451">
        <f t="shared" si="121"/>
        <v>7.9427124843894843</v>
      </c>
    </row>
    <row r="1955" spans="1:14">
      <c r="A1955" s="444">
        <v>84132</v>
      </c>
      <c r="B1955" s="52">
        <f>+'2.- Base'!B1955</f>
        <v>1950</v>
      </c>
      <c r="C1955" s="334">
        <f>+'2.- Base'!C1955</f>
        <v>84132</v>
      </c>
      <c r="D1955" s="81" t="str">
        <f>+'2.- Base'!D1955</f>
        <v>Potasio sérico</v>
      </c>
      <c r="E1955" s="335">
        <f>+'2.- Base'!G1955</f>
        <v>4.5731966666666661</v>
      </c>
      <c r="F1955" s="335">
        <f>+'2.- Base'!N1955</f>
        <v>4.5731966666666661</v>
      </c>
      <c r="G1955" s="335">
        <f>VLOOKUP(C1955,'2.- Base'!$C$6:$G$2390,5,0)</f>
        <v>4.5731966666666661</v>
      </c>
      <c r="H1955" s="335">
        <f>VLOOKUP(C1955,'2.- Base'!J1955:N4350,5,0)</f>
        <v>4.5731966666666661</v>
      </c>
      <c r="J1955" s="335">
        <v>1.852803333333334</v>
      </c>
      <c r="K1955" s="335">
        <v>1.852803333333334</v>
      </c>
      <c r="L1955" s="441"/>
      <c r="M1955" s="451">
        <f t="shared" si="120"/>
        <v>6.4260000000000002</v>
      </c>
      <c r="N1955" s="451">
        <f t="shared" si="121"/>
        <v>6.4260000000000002</v>
      </c>
    </row>
    <row r="1956" spans="1:14">
      <c r="A1956" s="444">
        <v>84133</v>
      </c>
      <c r="B1956" s="52">
        <f>+'2.- Base'!B1956</f>
        <v>1951</v>
      </c>
      <c r="C1956" s="334">
        <f>+'2.- Base'!C1956</f>
        <v>84133</v>
      </c>
      <c r="D1956" s="81" t="str">
        <f>+'2.- Base'!D1956</f>
        <v>Potasio; en orina</v>
      </c>
      <c r="E1956" s="335">
        <f>+'2.- Base'!G1956</f>
        <v>3.7033</v>
      </c>
      <c r="F1956" s="335">
        <f>+'2.- Base'!N1956</f>
        <v>3.7033</v>
      </c>
      <c r="G1956" s="335">
        <f>VLOOKUP(C1956,'2.- Base'!$C$6:$G$2390,5,0)</f>
        <v>3.7033</v>
      </c>
      <c r="H1956" s="335">
        <f>VLOOKUP(C1956,'2.- Base'!J1956:N4351,5,0)</f>
        <v>3.7033</v>
      </c>
      <c r="J1956" s="335">
        <v>1.6045994906336909</v>
      </c>
      <c r="K1956" s="335">
        <v>1.6045994906336909</v>
      </c>
      <c r="L1956" s="441"/>
      <c r="M1956" s="451">
        <f t="shared" si="120"/>
        <v>5.3078994906336909</v>
      </c>
      <c r="N1956" s="451">
        <f t="shared" si="121"/>
        <v>5.3078994906336909</v>
      </c>
    </row>
    <row r="1957" spans="1:14">
      <c r="A1957" s="444">
        <v>84135</v>
      </c>
      <c r="B1957" s="52">
        <f>+'2.- Base'!B1957</f>
        <v>1952</v>
      </c>
      <c r="C1957" s="334">
        <f>+'2.- Base'!C1957</f>
        <v>84135</v>
      </c>
      <c r="D1957" s="81" t="str">
        <f>+'2.- Base'!D1957</f>
        <v>Pregnandiol</v>
      </c>
      <c r="E1957" s="335">
        <f>+'2.- Base'!G1957</f>
        <v>20.273380000000003</v>
      </c>
      <c r="F1957" s="335">
        <f>+'2.- Base'!N1957</f>
        <v>20.273380000000003</v>
      </c>
      <c r="G1957" s="335">
        <f>VLOOKUP(C1957,'2.- Base'!$C$6:$G$2390,5,0)</f>
        <v>20.273380000000003</v>
      </c>
      <c r="H1957" s="335">
        <f>VLOOKUP(C1957,'2.- Base'!J1957:N4352,5,0)</f>
        <v>20.273380000000003</v>
      </c>
      <c r="J1957" s="335">
        <v>1.6045994906336922</v>
      </c>
      <c r="K1957" s="335">
        <v>1.6045994906336922</v>
      </c>
      <c r="L1957" s="441"/>
      <c r="M1957" s="451">
        <f t="shared" si="120"/>
        <v>21.877979490633695</v>
      </c>
      <c r="N1957" s="451">
        <f t="shared" si="121"/>
        <v>21.877979490633695</v>
      </c>
    </row>
    <row r="1958" spans="1:14">
      <c r="A1958" s="444">
        <v>84144</v>
      </c>
      <c r="B1958" s="52">
        <f>+'2.- Base'!B1958</f>
        <v>1953</v>
      </c>
      <c r="C1958" s="334">
        <f>+'2.- Base'!C1958</f>
        <v>84144</v>
      </c>
      <c r="D1958" s="81" t="str">
        <f>+'2.- Base'!D1958</f>
        <v>Progesterona</v>
      </c>
      <c r="E1958" s="335">
        <f>+'2.- Base'!G1958</f>
        <v>20.273380000000003</v>
      </c>
      <c r="F1958" s="335">
        <f>+'2.- Base'!N1958</f>
        <v>20.273380000000003</v>
      </c>
      <c r="G1958" s="335">
        <f>VLOOKUP(C1958,'2.- Base'!$C$6:$G$2390,5,0)</f>
        <v>20.273380000000003</v>
      </c>
      <c r="H1958" s="335">
        <f>VLOOKUP(C1958,'2.- Base'!J1958:N4353,5,0)</f>
        <v>20.273380000000003</v>
      </c>
      <c r="J1958" s="335">
        <v>1.6045994906336922</v>
      </c>
      <c r="K1958" s="335">
        <v>1.6045994906336922</v>
      </c>
      <c r="L1958" s="441"/>
      <c r="M1958" s="451">
        <f t="shared" si="120"/>
        <v>21.877979490633695</v>
      </c>
      <c r="N1958" s="451">
        <f t="shared" si="121"/>
        <v>21.877979490633695</v>
      </c>
    </row>
    <row r="1959" spans="1:14">
      <c r="A1959" s="444">
        <v>84145</v>
      </c>
      <c r="B1959" s="52">
        <f>+'2.- Base'!B1959</f>
        <v>1954</v>
      </c>
      <c r="C1959" s="334">
        <f>+'2.- Base'!C1959</f>
        <v>84145</v>
      </c>
      <c r="D1959" s="81" t="str">
        <f>+'2.- Base'!D1959</f>
        <v>Procalcitonina</v>
      </c>
      <c r="E1959" s="335">
        <f>+'2.- Base'!G1959</f>
        <v>5.2683799999999996</v>
      </c>
      <c r="F1959" s="335">
        <f>+'2.- Base'!N1959</f>
        <v>5.2683799999999996</v>
      </c>
      <c r="G1959" s="335">
        <f>VLOOKUP(C1959,'2.- Base'!$C$6:$G$2390,5,0)</f>
        <v>5.2683799999999996</v>
      </c>
      <c r="H1959" s="335">
        <f>VLOOKUP(C1959,'2.- Base'!J1959:N4354,5,0)</f>
        <v>5.2683799999999996</v>
      </c>
      <c r="J1959" s="335">
        <v>1.6045994906336905</v>
      </c>
      <c r="K1959" s="335">
        <v>1.6045994906336905</v>
      </c>
      <c r="L1959" s="441"/>
      <c r="M1959" s="451">
        <f t="shared" si="120"/>
        <v>6.8729794906336901</v>
      </c>
      <c r="N1959" s="451">
        <f t="shared" si="121"/>
        <v>6.8729794906336901</v>
      </c>
    </row>
    <row r="1960" spans="1:14">
      <c r="A1960" s="444">
        <v>84146</v>
      </c>
      <c r="B1960" s="52">
        <f>+'2.- Base'!B1960</f>
        <v>1955</v>
      </c>
      <c r="C1960" s="334">
        <f>+'2.- Base'!C1960</f>
        <v>84146</v>
      </c>
      <c r="D1960" s="81" t="str">
        <f>+'2.- Base'!D1960</f>
        <v>Prolactina</v>
      </c>
      <c r="E1960" s="335">
        <f>+'2.- Base'!G1960</f>
        <v>20.273380000000003</v>
      </c>
      <c r="F1960" s="335">
        <f>+'2.- Base'!N1960</f>
        <v>20.273380000000003</v>
      </c>
      <c r="G1960" s="335">
        <f>VLOOKUP(C1960,'2.- Base'!$C$6:$G$2390,5,0)</f>
        <v>20.273380000000003</v>
      </c>
      <c r="H1960" s="335">
        <f>VLOOKUP(C1960,'2.- Base'!J1960:N4355,5,0)</f>
        <v>20.273380000000003</v>
      </c>
      <c r="J1960" s="335">
        <v>1.6045994906336922</v>
      </c>
      <c r="K1960" s="335">
        <v>1.6045994906336922</v>
      </c>
      <c r="L1960" s="441"/>
      <c r="M1960" s="451">
        <f t="shared" si="120"/>
        <v>21.877979490633695</v>
      </c>
      <c r="N1960" s="451">
        <f t="shared" si="121"/>
        <v>21.877979490633695</v>
      </c>
    </row>
    <row r="1961" spans="1:14">
      <c r="A1961" s="444">
        <v>84152</v>
      </c>
      <c r="B1961" s="52">
        <f>+'2.- Base'!B1961</f>
        <v>1956</v>
      </c>
      <c r="C1961" s="334">
        <f>+'2.- Base'!C1961</f>
        <v>84152</v>
      </c>
      <c r="D1961" s="81" t="str">
        <f>+'2.- Base'!D1961</f>
        <v>Antígeno Prostático Específico (PSA)</v>
      </c>
      <c r="E1961" s="335">
        <f>+'2.- Base'!G1961</f>
        <v>12.928380000000001</v>
      </c>
      <c r="F1961" s="335">
        <f>+'2.- Base'!N1961</f>
        <v>12.928380000000001</v>
      </c>
      <c r="G1961" s="335">
        <f>VLOOKUP(C1961,'2.- Base'!$C$6:$G$2390,5,0)</f>
        <v>12.928380000000001</v>
      </c>
      <c r="H1961" s="335">
        <f>VLOOKUP(C1961,'2.- Base'!J1961:N4356,5,0)</f>
        <v>12.928380000000001</v>
      </c>
      <c r="J1961" s="335">
        <v>1.3090692722477488</v>
      </c>
      <c r="K1961" s="335">
        <v>1.3090692722477488</v>
      </c>
      <c r="L1961" s="441"/>
      <c r="M1961" s="451">
        <f t="shared" si="120"/>
        <v>14.237449272247749</v>
      </c>
      <c r="N1961" s="451">
        <f t="shared" si="121"/>
        <v>14.237449272247749</v>
      </c>
    </row>
    <row r="1962" spans="1:14">
      <c r="A1962" s="444">
        <v>84154</v>
      </c>
      <c r="B1962" s="52">
        <f>+'2.- Base'!B1962</f>
        <v>1957</v>
      </c>
      <c r="C1962" s="334">
        <f>+'2.- Base'!C1962</f>
        <v>84154</v>
      </c>
      <c r="D1962" s="81" t="str">
        <f>+'2.- Base'!D1962</f>
        <v>Antígeno prostático específico (PSA) libre</v>
      </c>
      <c r="E1962" s="335">
        <f>+'2.- Base'!G1962</f>
        <v>12.928380000000001</v>
      </c>
      <c r="F1962" s="335">
        <f>+'2.- Base'!N1962</f>
        <v>12.928380000000001</v>
      </c>
      <c r="G1962" s="335">
        <f>VLOOKUP(C1962,'2.- Base'!$C$6:$G$2390,5,0)</f>
        <v>12.928380000000001</v>
      </c>
      <c r="H1962" s="335">
        <f>VLOOKUP(C1962,'2.- Base'!J1962:N4357,5,0)</f>
        <v>12.928380000000001</v>
      </c>
      <c r="J1962" s="335">
        <v>1.3090692722477488</v>
      </c>
      <c r="K1962" s="335">
        <v>1.3090692722477488</v>
      </c>
      <c r="L1962" s="441"/>
      <c r="M1962" s="451">
        <f t="shared" si="120"/>
        <v>14.237449272247749</v>
      </c>
      <c r="N1962" s="451">
        <f t="shared" si="121"/>
        <v>14.237449272247749</v>
      </c>
    </row>
    <row r="1963" spans="1:14">
      <c r="A1963" s="444">
        <v>84155</v>
      </c>
      <c r="B1963" s="52">
        <f>+'2.- Base'!B1963</f>
        <v>1958</v>
      </c>
      <c r="C1963" s="334">
        <f>+'2.- Base'!C1963</f>
        <v>84155</v>
      </c>
      <c r="D1963" s="81" t="str">
        <f>+'2.- Base'!D1963</f>
        <v>Proteínas totales</v>
      </c>
      <c r="E1963" s="335">
        <f>+'2.- Base'!G1963</f>
        <v>2.2683800000000001</v>
      </c>
      <c r="F1963" s="335">
        <f>+'2.- Base'!N1963</f>
        <v>2.2683800000000001</v>
      </c>
      <c r="G1963" s="335">
        <f>VLOOKUP(C1963,'2.- Base'!$C$6:$G$2390,5,0)</f>
        <v>2.2683800000000001</v>
      </c>
      <c r="H1963" s="335">
        <f>VLOOKUP(C1963,'2.- Base'!J1963:N4358,5,0)</f>
        <v>2.2683800000000001</v>
      </c>
      <c r="J1963" s="335">
        <v>1.6045994906336909</v>
      </c>
      <c r="K1963" s="335">
        <v>1.6045994906336909</v>
      </c>
      <c r="L1963" s="441"/>
      <c r="M1963" s="451">
        <f t="shared" si="120"/>
        <v>3.872979490633691</v>
      </c>
      <c r="N1963" s="451">
        <f t="shared" si="121"/>
        <v>3.872979490633691</v>
      </c>
    </row>
    <row r="1964" spans="1:14">
      <c r="A1964" s="444">
        <v>84156</v>
      </c>
      <c r="B1964" s="52">
        <f>+'2.- Base'!B1964</f>
        <v>1959</v>
      </c>
      <c r="C1964" s="334">
        <f>+'2.- Base'!C1964</f>
        <v>84156</v>
      </c>
      <c r="D1964" s="81" t="str">
        <f>+'2.- Base'!D1964</f>
        <v>Proteinuria de 24 horas</v>
      </c>
      <c r="E1964" s="335">
        <f>+'2.- Base'!G1964</f>
        <v>7.3143000000000011</v>
      </c>
      <c r="F1964" s="335">
        <f>+'2.- Base'!N1964</f>
        <v>7.3143000000000011</v>
      </c>
      <c r="G1964" s="335">
        <f>VLOOKUP(C1964,'2.- Base'!$C$6:$G$2390,5,0)</f>
        <v>7.3143000000000011</v>
      </c>
      <c r="H1964" s="335">
        <f>VLOOKUP(C1964,'2.- Base'!J1964:N4359,5,0)</f>
        <v>7.3143000000000011</v>
      </c>
      <c r="J1964" s="335">
        <v>1.6045994906336905</v>
      </c>
      <c r="K1964" s="335">
        <v>1.6045994906336905</v>
      </c>
      <c r="L1964" s="441"/>
      <c r="M1964" s="451">
        <f t="shared" si="120"/>
        <v>8.9188994906336916</v>
      </c>
      <c r="N1964" s="451">
        <f t="shared" si="121"/>
        <v>8.9188994906336916</v>
      </c>
    </row>
    <row r="1965" spans="1:14">
      <c r="A1965" s="444">
        <v>84157</v>
      </c>
      <c r="B1965" s="52">
        <f>+'2.- Base'!B1965</f>
        <v>1960</v>
      </c>
      <c r="C1965" s="334">
        <f>+'2.- Base'!C1965</f>
        <v>84157</v>
      </c>
      <c r="D1965" s="81" t="str">
        <f>+'2.- Base'!D1965</f>
        <v>Proteínas en otros fluidos corporales</v>
      </c>
      <c r="E1965" s="335">
        <f>+'2.- Base'!G1965</f>
        <v>5.2683799999999996</v>
      </c>
      <c r="F1965" s="335">
        <f>+'2.- Base'!N1965</f>
        <v>5.2683799999999996</v>
      </c>
      <c r="G1965" s="335">
        <f>VLOOKUP(C1965,'2.- Base'!$C$6:$G$2390,5,0)</f>
        <v>5.2683799999999996</v>
      </c>
      <c r="H1965" s="335">
        <f>VLOOKUP(C1965,'2.- Base'!J1965:N4360,5,0)</f>
        <v>5.2683799999999996</v>
      </c>
      <c r="J1965" s="335">
        <v>1.6045994906336905</v>
      </c>
      <c r="K1965" s="335">
        <v>1.6045994906336905</v>
      </c>
      <c r="L1965" s="441"/>
      <c r="M1965" s="451">
        <f t="shared" si="120"/>
        <v>6.8729794906336901</v>
      </c>
      <c r="N1965" s="451">
        <f t="shared" si="121"/>
        <v>6.8729794906336901</v>
      </c>
    </row>
    <row r="1966" spans="1:14">
      <c r="A1966" s="444">
        <v>84165</v>
      </c>
      <c r="B1966" s="52">
        <f>+'2.- Base'!B1966</f>
        <v>1961</v>
      </c>
      <c r="C1966" s="334">
        <f>+'2.- Base'!C1966</f>
        <v>84165</v>
      </c>
      <c r="D1966" s="81" t="str">
        <f>+'2.- Base'!D1966</f>
        <v>Proteínas; fraccionamiento y determinación cuantitativa por electroforesis</v>
      </c>
      <c r="E1966" s="335">
        <f>+'2.- Base'!G1966</f>
        <v>5.2683799999999996</v>
      </c>
      <c r="F1966" s="335">
        <f>+'2.- Base'!N1966</f>
        <v>5.2683799999999996</v>
      </c>
      <c r="G1966" s="335">
        <f>VLOOKUP(C1966,'2.- Base'!$C$6:$G$2390,5,0)</f>
        <v>5.2683799999999996</v>
      </c>
      <c r="H1966" s="335">
        <f>VLOOKUP(C1966,'2.- Base'!J1966:N4361,5,0)</f>
        <v>5.2683799999999996</v>
      </c>
      <c r="J1966" s="335">
        <v>7.4016200000000003</v>
      </c>
      <c r="K1966" s="335">
        <v>7.4016200000000003</v>
      </c>
      <c r="L1966" s="441"/>
      <c r="M1966" s="451">
        <f t="shared" si="120"/>
        <v>12.67</v>
      </c>
      <c r="N1966" s="451">
        <f t="shared" si="121"/>
        <v>12.67</v>
      </c>
    </row>
    <row r="1967" spans="1:14">
      <c r="A1967" s="444">
        <v>84207</v>
      </c>
      <c r="B1967" s="52">
        <f>+'2.- Base'!B1967</f>
        <v>1962</v>
      </c>
      <c r="C1967" s="334">
        <f>+'2.- Base'!C1967</f>
        <v>84207</v>
      </c>
      <c r="D1967" s="81" t="str">
        <f>+'2.- Base'!D1967</f>
        <v>Dosaje de piridoxina (Vitamina B6)</v>
      </c>
      <c r="E1967" s="335">
        <f>+'2.- Base'!G1967</f>
        <v>5.2683799999999996</v>
      </c>
      <c r="F1967" s="335">
        <f>+'2.- Base'!N1967</f>
        <v>5.2683799999999996</v>
      </c>
      <c r="G1967" s="335">
        <f>VLOOKUP(C1967,'2.- Base'!$C$6:$G$2390,5,0)</f>
        <v>5.2683799999999996</v>
      </c>
      <c r="H1967" s="335">
        <f>VLOOKUP(C1967,'2.- Base'!J1967:N4362,5,0)</f>
        <v>5.2683799999999996</v>
      </c>
      <c r="J1967" s="335">
        <v>1.6045994906336905</v>
      </c>
      <c r="K1967" s="335">
        <v>1.6045994906336905</v>
      </c>
      <c r="L1967" s="441"/>
      <c r="M1967" s="451">
        <f t="shared" si="120"/>
        <v>6.8729794906336901</v>
      </c>
      <c r="N1967" s="451">
        <f t="shared" si="121"/>
        <v>6.8729794906336901</v>
      </c>
    </row>
    <row r="1968" spans="1:14">
      <c r="A1968" s="444">
        <v>84220</v>
      </c>
      <c r="B1968" s="52">
        <f>+'2.- Base'!B1968</f>
        <v>1963</v>
      </c>
      <c r="C1968" s="334">
        <f>+'2.- Base'!C1968</f>
        <v>84220</v>
      </c>
      <c r="D1968" s="81" t="str">
        <f>+'2.- Base'!D1968</f>
        <v>Piruvato quinasa (PK)</v>
      </c>
      <c r="E1968" s="335">
        <f>+'2.- Base'!G1968</f>
        <v>5.2683799999999996</v>
      </c>
      <c r="F1968" s="335">
        <f>+'2.- Base'!N1968</f>
        <v>5.2683799999999996</v>
      </c>
      <c r="G1968" s="335">
        <f>VLOOKUP(C1968,'2.- Base'!$C$6:$G$2390,5,0)</f>
        <v>5.2683799999999996</v>
      </c>
      <c r="H1968" s="335">
        <f>VLOOKUP(C1968,'2.- Base'!J1968:N4363,5,0)</f>
        <v>5.2683799999999996</v>
      </c>
      <c r="J1968" s="335">
        <v>4.33162</v>
      </c>
      <c r="K1968" s="335">
        <v>4.33162</v>
      </c>
      <c r="L1968" s="441"/>
      <c r="M1968" s="451">
        <f t="shared" si="120"/>
        <v>9.6</v>
      </c>
      <c r="N1968" s="451">
        <f t="shared" si="121"/>
        <v>9.6</v>
      </c>
    </row>
    <row r="1969" spans="1:14">
      <c r="A1969" s="444">
        <v>84244</v>
      </c>
      <c r="B1969" s="52">
        <f>+'2.- Base'!B1969</f>
        <v>1964</v>
      </c>
      <c r="C1969" s="334">
        <f>+'2.- Base'!C1969</f>
        <v>84244</v>
      </c>
      <c r="D1969" s="81" t="str">
        <f>+'2.- Base'!D1969</f>
        <v>Renina</v>
      </c>
      <c r="E1969" s="335">
        <f>+'2.- Base'!G1969</f>
        <v>5.2683799999999996</v>
      </c>
      <c r="F1969" s="335">
        <f>+'2.- Base'!N1969</f>
        <v>5.2683799999999996</v>
      </c>
      <c r="G1969" s="335">
        <f>VLOOKUP(C1969,'2.- Base'!$C$6:$G$2390,5,0)</f>
        <v>5.2683799999999996</v>
      </c>
      <c r="H1969" s="335">
        <f>VLOOKUP(C1969,'2.- Base'!J1969:N4364,5,0)</f>
        <v>5.2683799999999996</v>
      </c>
      <c r="J1969" s="335">
        <v>13.03162</v>
      </c>
      <c r="K1969" s="335">
        <v>13.03162</v>
      </c>
      <c r="L1969" s="441"/>
      <c r="M1969" s="451">
        <f t="shared" si="120"/>
        <v>18.3</v>
      </c>
      <c r="N1969" s="451">
        <f t="shared" si="121"/>
        <v>18.3</v>
      </c>
    </row>
    <row r="1970" spans="1:14">
      <c r="A1970" s="444">
        <v>84295</v>
      </c>
      <c r="B1970" s="52">
        <f>+'2.- Base'!B1970</f>
        <v>1965</v>
      </c>
      <c r="C1970" s="334">
        <f>+'2.- Base'!C1970</f>
        <v>84295</v>
      </c>
      <c r="D1970" s="81" t="str">
        <f>+'2.- Base'!D1970</f>
        <v>Sodio sérico</v>
      </c>
      <c r="E1970" s="335">
        <f>+'2.- Base'!G1970</f>
        <v>2.6531966666666662</v>
      </c>
      <c r="F1970" s="335">
        <f>+'2.- Base'!N1970</f>
        <v>2.6531966666666662</v>
      </c>
      <c r="G1970" s="335">
        <f>VLOOKUP(C1970,'2.- Base'!$C$6:$G$2390,5,0)</f>
        <v>2.6531966666666662</v>
      </c>
      <c r="H1970" s="335">
        <f>VLOOKUP(C1970,'2.- Base'!J1970:N4365,5,0)</f>
        <v>2.6531966666666662</v>
      </c>
      <c r="J1970" s="335">
        <v>3.2268033333333337</v>
      </c>
      <c r="K1970" s="335">
        <v>3.2268033333333337</v>
      </c>
      <c r="L1970" s="441"/>
      <c r="M1970" s="451">
        <f t="shared" si="120"/>
        <v>5.88</v>
      </c>
      <c r="N1970" s="451">
        <f t="shared" si="121"/>
        <v>5.88</v>
      </c>
    </row>
    <row r="1971" spans="1:14">
      <c r="A1971" s="444">
        <v>84300</v>
      </c>
      <c r="B1971" s="52">
        <f>+'2.- Base'!B1971</f>
        <v>1966</v>
      </c>
      <c r="C1971" s="334">
        <f>+'2.- Base'!C1971</f>
        <v>84300</v>
      </c>
      <c r="D1971" s="81" t="str">
        <f>+'2.- Base'!D1971</f>
        <v>Sodio; orina</v>
      </c>
      <c r="E1971" s="335">
        <f>+'2.- Base'!G1971</f>
        <v>3.6966000000000001</v>
      </c>
      <c r="F1971" s="335">
        <f>+'2.- Base'!N1971</f>
        <v>3.6966000000000001</v>
      </c>
      <c r="G1971" s="335">
        <f>VLOOKUP(C1971,'2.- Base'!$C$6:$G$2390,5,0)</f>
        <v>3.6966000000000001</v>
      </c>
      <c r="H1971" s="335">
        <f>VLOOKUP(C1971,'2.- Base'!J1971:N4366,5,0)</f>
        <v>3.6966000000000001</v>
      </c>
      <c r="J1971" s="335">
        <v>2.6743324843894856</v>
      </c>
      <c r="K1971" s="335">
        <v>2.6743324843894856</v>
      </c>
      <c r="L1971" s="441"/>
      <c r="M1971" s="451">
        <f t="shared" si="120"/>
        <v>6.3709324843894857</v>
      </c>
      <c r="N1971" s="451">
        <f t="shared" si="121"/>
        <v>6.3709324843894857</v>
      </c>
    </row>
    <row r="1972" spans="1:14">
      <c r="A1972" s="444">
        <v>84305</v>
      </c>
      <c r="B1972" s="52">
        <f>+'2.- Base'!B1972</f>
        <v>1967</v>
      </c>
      <c r="C1972" s="334">
        <f>+'2.- Base'!C1972</f>
        <v>84305</v>
      </c>
      <c r="D1972" s="81" t="str">
        <f>+'2.- Base'!D1972</f>
        <v>Somatomedina</v>
      </c>
      <c r="E1972" s="335">
        <f>+'2.- Base'!G1972</f>
        <v>5.2683799999999996</v>
      </c>
      <c r="F1972" s="335">
        <f>+'2.- Base'!N1972</f>
        <v>5.2683799999999996</v>
      </c>
      <c r="G1972" s="335">
        <f>VLOOKUP(C1972,'2.- Base'!$C$6:$G$2390,5,0)</f>
        <v>5.2683799999999996</v>
      </c>
      <c r="H1972" s="335">
        <f>VLOOKUP(C1972,'2.- Base'!J1972:N4367,5,0)</f>
        <v>5.2683799999999996</v>
      </c>
      <c r="J1972" s="335">
        <v>24.671620000000001</v>
      </c>
      <c r="K1972" s="335">
        <v>24.671620000000001</v>
      </c>
      <c r="L1972" s="441"/>
      <c r="M1972" s="451">
        <f t="shared" si="120"/>
        <v>29.94</v>
      </c>
      <c r="N1972" s="451">
        <f t="shared" si="121"/>
        <v>29.94</v>
      </c>
    </row>
    <row r="1973" spans="1:14">
      <c r="A1973" s="444">
        <v>84376</v>
      </c>
      <c r="B1973" s="52">
        <f>+'2.- Base'!B1973</f>
        <v>1968</v>
      </c>
      <c r="C1973" s="334">
        <f>+'2.- Base'!C1973</f>
        <v>84376</v>
      </c>
      <c r="D1973" s="81" t="str">
        <f>+'2.- Base'!D1973</f>
        <v>Sustancias reductoras</v>
      </c>
      <c r="E1973" s="335">
        <f>+'2.- Base'!G1973</f>
        <v>5.2683799999999996</v>
      </c>
      <c r="F1973" s="335">
        <f>+'2.- Base'!N1973</f>
        <v>5.2683799999999996</v>
      </c>
      <c r="G1973" s="335">
        <f>VLOOKUP(C1973,'2.- Base'!$C$6:$G$2390,5,0)</f>
        <v>5.2683799999999996</v>
      </c>
      <c r="H1973" s="335">
        <f>VLOOKUP(C1973,'2.- Base'!J1973:N4368,5,0)</f>
        <v>5.2683799999999996</v>
      </c>
      <c r="J1973" s="335">
        <v>2.6743324843894847</v>
      </c>
      <c r="K1973" s="335">
        <v>2.6743324843894847</v>
      </c>
      <c r="L1973" s="441"/>
      <c r="M1973" s="451">
        <f t="shared" si="120"/>
        <v>7.9427124843894843</v>
      </c>
      <c r="N1973" s="451">
        <f t="shared" si="121"/>
        <v>7.9427124843894843</v>
      </c>
    </row>
    <row r="1974" spans="1:14">
      <c r="A1974" s="444">
        <v>84402</v>
      </c>
      <c r="B1974" s="52">
        <f>+'2.- Base'!B1974</f>
        <v>1969</v>
      </c>
      <c r="C1974" s="334">
        <f>+'2.- Base'!C1974</f>
        <v>84402</v>
      </c>
      <c r="D1974" s="81" t="str">
        <f>+'2.- Base'!D1974</f>
        <v>Testosterona</v>
      </c>
      <c r="E1974" s="335">
        <f>+'2.- Base'!G1974</f>
        <v>19.363379999999999</v>
      </c>
      <c r="F1974" s="335">
        <f>+'2.- Base'!N1974</f>
        <v>19.363379999999999</v>
      </c>
      <c r="G1974" s="335">
        <f>VLOOKUP(C1974,'2.- Base'!$C$6:$G$2390,5,0)</f>
        <v>19.363379999999999</v>
      </c>
      <c r="H1974" s="335">
        <f>VLOOKUP(C1974,'2.- Base'!J1974:N4369,5,0)</f>
        <v>19.363379999999999</v>
      </c>
      <c r="J1974" s="335">
        <v>1.6045994906336922</v>
      </c>
      <c r="K1974" s="335">
        <v>1.6045994906336922</v>
      </c>
      <c r="L1974" s="441"/>
      <c r="M1974" s="451">
        <f t="shared" si="120"/>
        <v>20.967979490633692</v>
      </c>
      <c r="N1974" s="451">
        <f t="shared" si="121"/>
        <v>20.967979490633692</v>
      </c>
    </row>
    <row r="1975" spans="1:14">
      <c r="A1975" s="444">
        <v>84403</v>
      </c>
      <c r="B1975" s="52">
        <f>+'2.- Base'!B1975</f>
        <v>1970</v>
      </c>
      <c r="C1975" s="334">
        <f>+'2.- Base'!C1975</f>
        <v>84403</v>
      </c>
      <c r="D1975" s="81" t="str">
        <f>+'2.- Base'!D1975</f>
        <v>Testosterona; total</v>
      </c>
      <c r="E1975" s="335">
        <f>+'2.- Base'!G1975</f>
        <v>19.363379999999999</v>
      </c>
      <c r="F1975" s="335">
        <f>+'2.- Base'!N1975</f>
        <v>19.363379999999999</v>
      </c>
      <c r="G1975" s="335">
        <f>VLOOKUP(C1975,'2.- Base'!$C$6:$G$2390,5,0)</f>
        <v>19.363379999999999</v>
      </c>
      <c r="H1975" s="335">
        <f>VLOOKUP(C1975,'2.- Base'!J1975:N4370,5,0)</f>
        <v>19.363379999999999</v>
      </c>
      <c r="J1975" s="335">
        <v>1.6045994906336922</v>
      </c>
      <c r="K1975" s="335">
        <v>1.6045994906336922</v>
      </c>
      <c r="L1975" s="441"/>
      <c r="M1975" s="451">
        <f t="shared" si="120"/>
        <v>20.967979490633692</v>
      </c>
      <c r="N1975" s="451">
        <f t="shared" si="121"/>
        <v>20.967979490633692</v>
      </c>
    </row>
    <row r="1976" spans="1:14">
      <c r="A1976" s="444">
        <v>84432</v>
      </c>
      <c r="B1976" s="52">
        <f>+'2.- Base'!B1976</f>
        <v>1971</v>
      </c>
      <c r="C1976" s="334">
        <f>+'2.- Base'!C1976</f>
        <v>84432</v>
      </c>
      <c r="D1976" s="81" t="str">
        <f>+'2.- Base'!D1976</f>
        <v>Tiroglobulina</v>
      </c>
      <c r="E1976" s="335">
        <f>+'2.- Base'!G1976</f>
        <v>16.77338</v>
      </c>
      <c r="F1976" s="335">
        <f>+'2.- Base'!N1976</f>
        <v>16.77338</v>
      </c>
      <c r="G1976" s="335">
        <f>VLOOKUP(C1976,'2.- Base'!$C$6:$G$2390,5,0)</f>
        <v>16.77338</v>
      </c>
      <c r="H1976" s="335">
        <f>VLOOKUP(C1976,'2.- Base'!J1976:N4371,5,0)</f>
        <v>16.77338</v>
      </c>
      <c r="J1976" s="335">
        <v>1.6045994906336922</v>
      </c>
      <c r="K1976" s="335">
        <v>1.6045994906336922</v>
      </c>
      <c r="L1976" s="441"/>
      <c r="M1976" s="451">
        <f t="shared" si="120"/>
        <v>18.377979490633692</v>
      </c>
      <c r="N1976" s="451">
        <f t="shared" si="121"/>
        <v>18.377979490633692</v>
      </c>
    </row>
    <row r="1977" spans="1:14">
      <c r="A1977" s="444">
        <v>84436</v>
      </c>
      <c r="B1977" s="52">
        <f>+'2.- Base'!B1977</f>
        <v>1972</v>
      </c>
      <c r="C1977" s="334">
        <f>+'2.- Base'!C1977</f>
        <v>84436</v>
      </c>
      <c r="D1977" s="81" t="str">
        <f>+'2.- Base'!D1977</f>
        <v>Tiroxina; total</v>
      </c>
      <c r="E1977" s="335">
        <f>+'2.- Base'!G1977</f>
        <v>11.17338</v>
      </c>
      <c r="F1977" s="335">
        <f>+'2.- Base'!N1977</f>
        <v>11.17338</v>
      </c>
      <c r="G1977" s="335">
        <f>VLOOKUP(C1977,'2.- Base'!$C$6:$G$2390,5,0)</f>
        <v>11.17338</v>
      </c>
      <c r="H1977" s="335">
        <f>VLOOKUP(C1977,'2.- Base'!J1977:N4372,5,0)</f>
        <v>11.17338</v>
      </c>
      <c r="J1977" s="335">
        <v>1.6045994906336905</v>
      </c>
      <c r="K1977" s="335">
        <v>1.6045994906336905</v>
      </c>
      <c r="L1977" s="441"/>
      <c r="M1977" s="451">
        <f t="shared" si="120"/>
        <v>12.77797949063369</v>
      </c>
      <c r="N1977" s="451">
        <f t="shared" si="121"/>
        <v>12.77797949063369</v>
      </c>
    </row>
    <row r="1978" spans="1:14">
      <c r="A1978" s="444">
        <v>84439</v>
      </c>
      <c r="B1978" s="52">
        <f>+'2.- Base'!B1978</f>
        <v>1973</v>
      </c>
      <c r="C1978" s="334">
        <f>+'2.- Base'!C1978</f>
        <v>84439</v>
      </c>
      <c r="D1978" s="81" t="str">
        <f>+'2.- Base'!D1978</f>
        <v>Tiroxina; libre</v>
      </c>
      <c r="E1978" s="335">
        <f>+'2.- Base'!G1978</f>
        <v>9.1733799999999999</v>
      </c>
      <c r="F1978" s="335">
        <f>+'2.- Base'!N1978</f>
        <v>9.1733799999999999</v>
      </c>
      <c r="G1978" s="335">
        <f>VLOOKUP(C1978,'2.- Base'!$C$6:$G$2390,5,0)</f>
        <v>9.1733799999999999</v>
      </c>
      <c r="H1978" s="335">
        <f>VLOOKUP(C1978,'2.- Base'!J1978:N4373,5,0)</f>
        <v>9.1733799999999999</v>
      </c>
      <c r="J1978" s="335">
        <v>2.8266200000000001</v>
      </c>
      <c r="K1978" s="335">
        <v>2.8266200000000001</v>
      </c>
      <c r="L1978" s="441"/>
      <c r="M1978" s="451">
        <f t="shared" ref="M1978:M2041" si="122">G1978+J1978</f>
        <v>12</v>
      </c>
      <c r="N1978" s="451">
        <f t="shared" si="121"/>
        <v>12</v>
      </c>
    </row>
    <row r="1979" spans="1:14">
      <c r="A1979" s="444">
        <v>84442</v>
      </c>
      <c r="B1979" s="52">
        <f>+'2.- Base'!B1979</f>
        <v>1974</v>
      </c>
      <c r="C1979" s="334">
        <f>+'2.- Base'!C1979</f>
        <v>84442</v>
      </c>
      <c r="D1979" s="81" t="str">
        <f>+'2.- Base'!D1979</f>
        <v>Globulina, transportadora de tiroxina (TBG)</v>
      </c>
      <c r="E1979" s="335">
        <f>+'2.- Base'!G1979</f>
        <v>5.2683799999999996</v>
      </c>
      <c r="F1979" s="335">
        <f>+'2.- Base'!N1979</f>
        <v>5.2683799999999996</v>
      </c>
      <c r="G1979" s="335">
        <f>VLOOKUP(C1979,'2.- Base'!$C$6:$G$2390,5,0)</f>
        <v>5.2683799999999996</v>
      </c>
      <c r="H1979" s="335">
        <f>VLOOKUP(C1979,'2.- Base'!J1979:N4374,5,0)</f>
        <v>5.2683799999999996</v>
      </c>
      <c r="J1979" s="335">
        <v>1.6045994906336905</v>
      </c>
      <c r="K1979" s="335">
        <v>1.6045994906336905</v>
      </c>
      <c r="L1979" s="441"/>
      <c r="M1979" s="451">
        <f t="shared" si="122"/>
        <v>6.8729794906336901</v>
      </c>
      <c r="N1979" s="451">
        <f t="shared" si="121"/>
        <v>6.8729794906336901</v>
      </c>
    </row>
    <row r="1980" spans="1:14">
      <c r="A1980" s="444">
        <v>84443</v>
      </c>
      <c r="B1980" s="52">
        <f>+'2.- Base'!B1980</f>
        <v>1975</v>
      </c>
      <c r="C1980" s="334">
        <f>+'2.- Base'!C1980</f>
        <v>84443</v>
      </c>
      <c r="D1980" s="81" t="str">
        <f>+'2.- Base'!D1980</f>
        <v>Dosaje de hormona tiroestimulante (TSH)</v>
      </c>
      <c r="E1980" s="335">
        <f>+'2.- Base'!G1980</f>
        <v>15.42338</v>
      </c>
      <c r="F1980" s="335">
        <f>+'2.- Base'!N1980</f>
        <v>15.42338</v>
      </c>
      <c r="G1980" s="335">
        <f>VLOOKUP(C1980,'2.- Base'!$C$6:$G$2390,5,0)</f>
        <v>15.42338</v>
      </c>
      <c r="H1980" s="335">
        <f>VLOOKUP(C1980,'2.- Base'!J1980:N4375,5,0)</f>
        <v>15.42338</v>
      </c>
      <c r="J1980" s="335">
        <v>7.8776200000000021</v>
      </c>
      <c r="K1980" s="335">
        <v>7.8776200000000021</v>
      </c>
      <c r="L1980" s="441"/>
      <c r="M1980" s="451">
        <f t="shared" si="122"/>
        <v>23.301000000000002</v>
      </c>
      <c r="N1980" s="451">
        <f t="shared" si="121"/>
        <v>23.301000000000002</v>
      </c>
    </row>
    <row r="1981" spans="1:14">
      <c r="A1981" s="444">
        <v>84450</v>
      </c>
      <c r="B1981" s="52">
        <f>+'2.- Base'!B1981</f>
        <v>1976</v>
      </c>
      <c r="C1981" s="334">
        <f>+'2.- Base'!C1981</f>
        <v>84450</v>
      </c>
      <c r="D1981" s="81" t="str">
        <f>+'2.- Base'!D1981</f>
        <v>TGO transaminasa glutámico oxalacética</v>
      </c>
      <c r="E1981" s="335">
        <f>+'2.- Base'!G1981</f>
        <v>2.5933799999999998</v>
      </c>
      <c r="F1981" s="335">
        <f>+'2.- Base'!N1981</f>
        <v>2.5933799999999998</v>
      </c>
      <c r="G1981" s="335">
        <f>VLOOKUP(C1981,'2.- Base'!$C$6:$G$2390,5,0)</f>
        <v>2.5933799999999998</v>
      </c>
      <c r="H1981" s="335">
        <f>VLOOKUP(C1981,'2.- Base'!J1981:N4376,5,0)</f>
        <v>2.5933799999999998</v>
      </c>
      <c r="J1981" s="335">
        <v>2.62662</v>
      </c>
      <c r="K1981" s="335">
        <v>2.62662</v>
      </c>
      <c r="L1981" s="441"/>
      <c r="M1981" s="451">
        <f t="shared" si="122"/>
        <v>5.22</v>
      </c>
      <c r="N1981" s="451">
        <f t="shared" si="121"/>
        <v>5.22</v>
      </c>
    </row>
    <row r="1982" spans="1:14">
      <c r="A1982" s="444">
        <v>84460</v>
      </c>
      <c r="B1982" s="52">
        <f>+'2.- Base'!B1982</f>
        <v>1977</v>
      </c>
      <c r="C1982" s="334">
        <f>+'2.- Base'!C1982</f>
        <v>84460</v>
      </c>
      <c r="D1982" s="81" t="str">
        <f>+'2.- Base'!D1982</f>
        <v>TGP transaminasa glutámico pirúvica</v>
      </c>
      <c r="E1982" s="335">
        <f>+'2.- Base'!G1982</f>
        <v>2.5933799999999998</v>
      </c>
      <c r="F1982" s="335">
        <f>+'2.- Base'!N1982</f>
        <v>2.5933799999999998</v>
      </c>
      <c r="G1982" s="335">
        <f>VLOOKUP(C1982,'2.- Base'!$C$6:$G$2390,5,0)</f>
        <v>2.5933799999999998</v>
      </c>
      <c r="H1982" s="335">
        <f>VLOOKUP(C1982,'2.- Base'!J1982:N4377,5,0)</f>
        <v>2.5933799999999998</v>
      </c>
      <c r="J1982" s="335">
        <v>2.62662</v>
      </c>
      <c r="K1982" s="335">
        <v>2.62662</v>
      </c>
      <c r="L1982" s="441"/>
      <c r="M1982" s="451">
        <f t="shared" si="122"/>
        <v>5.22</v>
      </c>
      <c r="N1982" s="451">
        <f t="shared" si="121"/>
        <v>5.22</v>
      </c>
    </row>
    <row r="1983" spans="1:14">
      <c r="A1983" s="444">
        <v>84466</v>
      </c>
      <c r="B1983" s="52">
        <f>+'2.- Base'!B1983</f>
        <v>1978</v>
      </c>
      <c r="C1983" s="334">
        <f>+'2.- Base'!C1983</f>
        <v>84466</v>
      </c>
      <c r="D1983" s="81" t="str">
        <f>+'2.- Base'!D1983</f>
        <v>Saturación de transferrina</v>
      </c>
      <c r="E1983" s="335">
        <f>+'2.- Base'!G1983</f>
        <v>5.2683799999999996</v>
      </c>
      <c r="F1983" s="335">
        <f>+'2.- Base'!N1983</f>
        <v>5.2683799999999996</v>
      </c>
      <c r="G1983" s="335">
        <f>VLOOKUP(C1983,'2.- Base'!$C$6:$G$2390,5,0)</f>
        <v>5.2683799999999996</v>
      </c>
      <c r="H1983" s="335">
        <f>VLOOKUP(C1983,'2.- Base'!J1983:N4378,5,0)</f>
        <v>5.2683799999999996</v>
      </c>
      <c r="J1983" s="335">
        <v>12.671620000000001</v>
      </c>
      <c r="K1983" s="335">
        <v>12.671620000000001</v>
      </c>
      <c r="L1983" s="441"/>
      <c r="M1983" s="451">
        <f t="shared" si="122"/>
        <v>17.940000000000001</v>
      </c>
      <c r="N1983" s="451">
        <f t="shared" si="121"/>
        <v>17.940000000000001</v>
      </c>
    </row>
    <row r="1984" spans="1:14">
      <c r="A1984" s="444">
        <v>84478</v>
      </c>
      <c r="B1984" s="52">
        <f>+'2.- Base'!B1984</f>
        <v>1979</v>
      </c>
      <c r="C1984" s="334">
        <f>+'2.- Base'!C1984</f>
        <v>84478</v>
      </c>
      <c r="D1984" s="81" t="str">
        <f>+'2.- Base'!D1984</f>
        <v>Triglicéridos</v>
      </c>
      <c r="E1984" s="335">
        <f>+'2.- Base'!G1984</f>
        <v>5.2683799999999996</v>
      </c>
      <c r="F1984" s="335">
        <f>+'2.- Base'!N1984</f>
        <v>5.2683799999999996</v>
      </c>
      <c r="G1984" s="335">
        <f>VLOOKUP(C1984,'2.- Base'!$C$6:$G$2390,5,0)</f>
        <v>5.2683799999999996</v>
      </c>
      <c r="H1984" s="335">
        <f>VLOOKUP(C1984,'2.- Base'!J1984:N4379,5,0)</f>
        <v>5.2683799999999996</v>
      </c>
      <c r="J1984" s="335">
        <v>1.6045994906336905</v>
      </c>
      <c r="K1984" s="335">
        <v>1.6045994906336905</v>
      </c>
      <c r="L1984" s="441"/>
      <c r="M1984" s="451">
        <f t="shared" si="122"/>
        <v>6.8729794906336901</v>
      </c>
      <c r="N1984" s="451">
        <f t="shared" si="121"/>
        <v>6.8729794906336901</v>
      </c>
    </row>
    <row r="1985" spans="1:14">
      <c r="A1985" s="444">
        <v>84480</v>
      </c>
      <c r="B1985" s="52">
        <f>+'2.- Base'!B1985</f>
        <v>1980</v>
      </c>
      <c r="C1985" s="334">
        <f>+'2.- Base'!C1985</f>
        <v>84480</v>
      </c>
      <c r="D1985" s="81" t="str">
        <f>+'2.- Base'!D1985</f>
        <v>Triyodotironina (T3)</v>
      </c>
      <c r="E1985" s="335">
        <f>+'2.- Base'!G1985</f>
        <v>13.968380000000002</v>
      </c>
      <c r="F1985" s="335">
        <f>+'2.- Base'!N1985</f>
        <v>13.968380000000002</v>
      </c>
      <c r="G1985" s="335">
        <f>VLOOKUP(C1985,'2.- Base'!$C$6:$G$2390,5,0)</f>
        <v>13.968380000000002</v>
      </c>
      <c r="H1985" s="335">
        <f>VLOOKUP(C1985,'2.- Base'!J1985:N4380,5,0)</f>
        <v>13.968380000000002</v>
      </c>
      <c r="J1985" s="335">
        <v>1.6045994906336905</v>
      </c>
      <c r="K1985" s="335">
        <v>1.6045994906336905</v>
      </c>
      <c r="L1985" s="441"/>
      <c r="M1985" s="451">
        <f t="shared" si="122"/>
        <v>15.572979490633692</v>
      </c>
      <c r="N1985" s="451">
        <f t="shared" si="121"/>
        <v>15.572979490633692</v>
      </c>
    </row>
    <row r="1986" spans="1:14">
      <c r="A1986" s="444">
        <v>84481</v>
      </c>
      <c r="B1986" s="52">
        <f>+'2.- Base'!B1986</f>
        <v>1981</v>
      </c>
      <c r="C1986" s="334">
        <f>+'2.- Base'!C1986</f>
        <v>84481</v>
      </c>
      <c r="D1986" s="81" t="str">
        <f>+'2.- Base'!D1986</f>
        <v>Triyodotironina T3; libre</v>
      </c>
      <c r="E1986" s="335">
        <f>+'2.- Base'!G1986</f>
        <v>16.968380000000003</v>
      </c>
      <c r="F1986" s="335">
        <f>+'2.- Base'!N1986</f>
        <v>16.968380000000003</v>
      </c>
      <c r="G1986" s="335">
        <f>VLOOKUP(C1986,'2.- Base'!$C$6:$G$2390,5,0)</f>
        <v>16.968380000000003</v>
      </c>
      <c r="H1986" s="335">
        <f>VLOOKUP(C1986,'2.- Base'!J1986:N4381,5,0)</f>
        <v>16.968380000000003</v>
      </c>
      <c r="J1986" s="335">
        <v>1.6045994906336922</v>
      </c>
      <c r="K1986" s="335">
        <v>1.6045994906336922</v>
      </c>
      <c r="L1986" s="441"/>
      <c r="M1986" s="451">
        <f t="shared" si="122"/>
        <v>18.572979490633696</v>
      </c>
      <c r="N1986" s="451">
        <f t="shared" si="121"/>
        <v>18.572979490633696</v>
      </c>
    </row>
    <row r="1987" spans="1:14">
      <c r="A1987" s="444">
        <v>84510</v>
      </c>
      <c r="B1987" s="52">
        <f>+'2.- Base'!B1987</f>
        <v>1982</v>
      </c>
      <c r="C1987" s="334">
        <f>+'2.- Base'!C1987</f>
        <v>84510</v>
      </c>
      <c r="D1987" s="81" t="str">
        <f>+'2.- Base'!D1987</f>
        <v>Tirosina (T4)</v>
      </c>
      <c r="E1987" s="335">
        <f>+'2.- Base'!G1987</f>
        <v>11.17338</v>
      </c>
      <c r="F1987" s="335">
        <f>+'2.- Base'!N1987</f>
        <v>11.17338</v>
      </c>
      <c r="G1987" s="335">
        <f>VLOOKUP(C1987,'2.- Base'!$C$6:$G$2390,5,0)</f>
        <v>11.17338</v>
      </c>
      <c r="H1987" s="335">
        <f>VLOOKUP(C1987,'2.- Base'!J1987:N4382,5,0)</f>
        <v>11.17338</v>
      </c>
      <c r="J1987" s="335">
        <v>1.6045994906336905</v>
      </c>
      <c r="K1987" s="335">
        <v>1.6045994906336905</v>
      </c>
      <c r="L1987" s="441"/>
      <c r="M1987" s="451">
        <f t="shared" si="122"/>
        <v>12.77797949063369</v>
      </c>
      <c r="N1987" s="451">
        <f t="shared" si="121"/>
        <v>12.77797949063369</v>
      </c>
    </row>
    <row r="1988" spans="1:14">
      <c r="A1988" s="444">
        <v>84512</v>
      </c>
      <c r="B1988" s="52">
        <f>+'2.- Base'!B1988</f>
        <v>1983</v>
      </c>
      <c r="C1988" s="334">
        <f>+'2.- Base'!C1988</f>
        <v>84512</v>
      </c>
      <c r="D1988" s="81" t="str">
        <f>+'2.- Base'!D1988</f>
        <v>Troponina</v>
      </c>
      <c r="E1988" s="335">
        <f>+'2.- Base'!G1988</f>
        <v>5.2683799999999996</v>
      </c>
      <c r="F1988" s="335">
        <f>+'2.- Base'!N1988</f>
        <v>5.2683799999999996</v>
      </c>
      <c r="G1988" s="335">
        <f>VLOOKUP(C1988,'2.- Base'!$C$6:$G$2390,5,0)</f>
        <v>5.2683799999999996</v>
      </c>
      <c r="H1988" s="335">
        <f>VLOOKUP(C1988,'2.- Base'!J1988:N4383,5,0)</f>
        <v>5.2683799999999996</v>
      </c>
      <c r="J1988" s="335">
        <v>1.6045994906336905</v>
      </c>
      <c r="K1988" s="335">
        <v>1.6045994906336905</v>
      </c>
      <c r="L1988" s="441"/>
      <c r="M1988" s="451">
        <f t="shared" si="122"/>
        <v>6.8729794906336901</v>
      </c>
      <c r="N1988" s="451">
        <f t="shared" si="121"/>
        <v>6.8729794906336901</v>
      </c>
    </row>
    <row r="1989" spans="1:14">
      <c r="A1989" s="444">
        <v>84520</v>
      </c>
      <c r="B1989" s="52">
        <f>+'2.- Base'!B1989</f>
        <v>1984</v>
      </c>
      <c r="C1989" s="334">
        <f>+'2.- Base'!C1989</f>
        <v>84520</v>
      </c>
      <c r="D1989" s="81" t="str">
        <f>+'2.- Base'!D1989</f>
        <v>Urea</v>
      </c>
      <c r="E1989" s="335">
        <f>+'2.- Base'!G1989</f>
        <v>2.7233799999999997</v>
      </c>
      <c r="F1989" s="335">
        <f>+'2.- Base'!N1989</f>
        <v>2.7233799999999997</v>
      </c>
      <c r="G1989" s="335">
        <f>VLOOKUP(C1989,'2.- Base'!$C$6:$G$2390,5,0)</f>
        <v>2.7233799999999997</v>
      </c>
      <c r="H1989" s="335">
        <f>VLOOKUP(C1989,'2.- Base'!J1989:N4384,5,0)</f>
        <v>2.7233799999999997</v>
      </c>
      <c r="J1989" s="335">
        <v>1.6045994906336905</v>
      </c>
      <c r="K1989" s="335">
        <v>1.6045994906336905</v>
      </c>
      <c r="L1989" s="441"/>
      <c r="M1989" s="451">
        <f t="shared" si="122"/>
        <v>4.3279794906336901</v>
      </c>
      <c r="N1989" s="451">
        <f t="shared" si="121"/>
        <v>4.3279794906336901</v>
      </c>
    </row>
    <row r="1990" spans="1:14">
      <c r="A1990" s="444">
        <v>84540</v>
      </c>
      <c r="B1990" s="52">
        <f>+'2.- Base'!B1990</f>
        <v>1985</v>
      </c>
      <c r="C1990" s="334">
        <f>+'2.- Base'!C1990</f>
        <v>84540</v>
      </c>
      <c r="D1990" s="81" t="str">
        <f>+'2.- Base'!D1990</f>
        <v>Nitrógeno uréico, en orina</v>
      </c>
      <c r="E1990" s="335">
        <f>+'2.- Base'!G1990</f>
        <v>5.4413799999999997</v>
      </c>
      <c r="F1990" s="335">
        <f>+'2.- Base'!N1990</f>
        <v>5.4413799999999997</v>
      </c>
      <c r="G1990" s="335">
        <f>VLOOKUP(C1990,'2.- Base'!$C$6:$G$2390,5,0)</f>
        <v>5.4413799999999997</v>
      </c>
      <c r="H1990" s="335">
        <f>VLOOKUP(C1990,'2.- Base'!J1990:N4385,5,0)</f>
        <v>5.4413799999999997</v>
      </c>
      <c r="J1990" s="335">
        <v>1.6045994906336905</v>
      </c>
      <c r="K1990" s="335">
        <v>1.6045994906336905</v>
      </c>
      <c r="L1990" s="441"/>
      <c r="M1990" s="451">
        <f t="shared" si="122"/>
        <v>7.0459794906336901</v>
      </c>
      <c r="N1990" s="451">
        <f t="shared" si="121"/>
        <v>7.0459794906336901</v>
      </c>
    </row>
    <row r="1991" spans="1:14">
      <c r="A1991" s="444">
        <v>84550</v>
      </c>
      <c r="B1991" s="52">
        <f>+'2.- Base'!B1991</f>
        <v>1986</v>
      </c>
      <c r="C1991" s="334">
        <f>+'2.- Base'!C1991</f>
        <v>84550</v>
      </c>
      <c r="D1991" s="81" t="str">
        <f>+'2.- Base'!D1991</f>
        <v>Acido úrico</v>
      </c>
      <c r="E1991" s="335">
        <f>+'2.- Base'!G1991</f>
        <v>2.4633799999999999</v>
      </c>
      <c r="F1991" s="335">
        <f>+'2.- Base'!N1991</f>
        <v>2.4633799999999999</v>
      </c>
      <c r="G1991" s="335">
        <f>VLOOKUP(C1991,'2.- Base'!$C$6:$G$2390,5,0)</f>
        <v>2.4633799999999999</v>
      </c>
      <c r="H1991" s="335">
        <f>VLOOKUP(C1991,'2.- Base'!J1991:N4386,5,0)</f>
        <v>2.4633799999999999</v>
      </c>
      <c r="J1991" s="335">
        <v>1.6045994906336905</v>
      </c>
      <c r="K1991" s="335">
        <v>1.6045994906336905</v>
      </c>
      <c r="L1991" s="441"/>
      <c r="M1991" s="451">
        <f t="shared" si="122"/>
        <v>4.0679794906336904</v>
      </c>
      <c r="N1991" s="451">
        <f t="shared" ref="N1991:N2054" si="123">H1991+K1991</f>
        <v>4.0679794906336904</v>
      </c>
    </row>
    <row r="1992" spans="1:14">
      <c r="A1992" s="444">
        <v>84560</v>
      </c>
      <c r="B1992" s="52">
        <f>+'2.- Base'!B1992</f>
        <v>1987</v>
      </c>
      <c r="C1992" s="334">
        <f>+'2.- Base'!C1992</f>
        <v>84560</v>
      </c>
      <c r="D1992" s="81" t="str">
        <f>+'2.- Base'!D1992</f>
        <v>Acido úrico; otra fuente</v>
      </c>
      <c r="E1992" s="335">
        <f>+'2.- Base'!G1992</f>
        <v>2.4633799999999999</v>
      </c>
      <c r="F1992" s="335">
        <f>+'2.- Base'!N1992</f>
        <v>2.4633799999999999</v>
      </c>
      <c r="G1992" s="335">
        <f>VLOOKUP(C1992,'2.- Base'!$C$6:$G$2390,5,0)</f>
        <v>2.4633799999999999</v>
      </c>
      <c r="H1992" s="335">
        <f>VLOOKUP(C1992,'2.- Base'!J1992:N4387,5,0)</f>
        <v>2.4633799999999999</v>
      </c>
      <c r="J1992" s="335">
        <v>1.4516199999999997</v>
      </c>
      <c r="K1992" s="335">
        <v>1.4516199999999997</v>
      </c>
      <c r="L1992" s="441"/>
      <c r="M1992" s="451">
        <f t="shared" si="122"/>
        <v>3.9149999999999996</v>
      </c>
      <c r="N1992" s="451">
        <f t="shared" si="123"/>
        <v>3.9149999999999996</v>
      </c>
    </row>
    <row r="1993" spans="1:14">
      <c r="A1993" s="444">
        <v>84577</v>
      </c>
      <c r="B1993" s="52">
        <f>+'2.- Base'!B1993</f>
        <v>1988</v>
      </c>
      <c r="C1993" s="334">
        <f>+'2.- Base'!C1993</f>
        <v>84577</v>
      </c>
      <c r="D1993" s="81" t="str">
        <f>+'2.- Base'!D1993</f>
        <v>Urobilinógeno en heces, cuantitativo</v>
      </c>
      <c r="E1993" s="335">
        <f>+'2.- Base'!G1993</f>
        <v>5.2683799999999996</v>
      </c>
      <c r="F1993" s="335">
        <f>+'2.- Base'!N1993</f>
        <v>5.2683799999999996</v>
      </c>
      <c r="G1993" s="335">
        <f>VLOOKUP(C1993,'2.- Base'!$C$6:$G$2390,5,0)</f>
        <v>5.2683799999999996</v>
      </c>
      <c r="H1993" s="335">
        <f>VLOOKUP(C1993,'2.- Base'!J1993:N4388,5,0)</f>
        <v>5.2683799999999996</v>
      </c>
      <c r="J1993" s="335">
        <v>1.6045994906336905</v>
      </c>
      <c r="K1993" s="335">
        <v>1.6045994906336905</v>
      </c>
      <c r="L1993" s="441"/>
      <c r="M1993" s="451">
        <f t="shared" si="122"/>
        <v>6.8729794906336901</v>
      </c>
      <c r="N1993" s="451">
        <f t="shared" si="123"/>
        <v>6.8729794906336901</v>
      </c>
    </row>
    <row r="1994" spans="1:14">
      <c r="A1994" s="444">
        <v>84578</v>
      </c>
      <c r="B1994" s="52">
        <f>+'2.- Base'!B1994</f>
        <v>1989</v>
      </c>
      <c r="C1994" s="334">
        <f>+'2.- Base'!C1994</f>
        <v>84578</v>
      </c>
      <c r="D1994" s="81" t="str">
        <f>+'2.- Base'!D1994</f>
        <v>Urobilinógeno en orina; cualitativo</v>
      </c>
      <c r="E1994" s="335">
        <f>+'2.- Base'!G1994</f>
        <v>5.2683799999999996</v>
      </c>
      <c r="F1994" s="335">
        <f>+'2.- Base'!N1994</f>
        <v>5.2683799999999996</v>
      </c>
      <c r="G1994" s="335">
        <f>VLOOKUP(C1994,'2.- Base'!$C$6:$G$2390,5,0)</f>
        <v>5.2683799999999996</v>
      </c>
      <c r="H1994" s="335">
        <f>VLOOKUP(C1994,'2.- Base'!J1994:N4389,5,0)</f>
        <v>5.2683799999999996</v>
      </c>
      <c r="J1994" s="335">
        <v>1.6045994906336905</v>
      </c>
      <c r="K1994" s="335">
        <v>1.6045994906336905</v>
      </c>
      <c r="L1994" s="441"/>
      <c r="M1994" s="451">
        <f t="shared" si="122"/>
        <v>6.8729794906336901</v>
      </c>
      <c r="N1994" s="451">
        <f t="shared" si="123"/>
        <v>6.8729794906336901</v>
      </c>
    </row>
    <row r="1995" spans="1:14">
      <c r="A1995" s="444">
        <v>84585</v>
      </c>
      <c r="B1995" s="52">
        <f>+'2.- Base'!B1995</f>
        <v>1990</v>
      </c>
      <c r="C1995" s="334">
        <f>+'2.- Base'!C1995</f>
        <v>84585</v>
      </c>
      <c r="D1995" s="81" t="str">
        <f>+'2.- Base'!D1995</f>
        <v>Vanililmandélico, ácido (VMA), en orina</v>
      </c>
      <c r="E1995" s="335">
        <f>+'2.- Base'!G1995</f>
        <v>5.2683799999999996</v>
      </c>
      <c r="F1995" s="335">
        <f>+'2.- Base'!N1995</f>
        <v>5.2683799999999996</v>
      </c>
      <c r="G1995" s="335">
        <f>VLOOKUP(C1995,'2.- Base'!$C$6:$G$2390,5,0)</f>
        <v>5.2683799999999996</v>
      </c>
      <c r="H1995" s="335">
        <f>VLOOKUP(C1995,'2.- Base'!J1995:N4390,5,0)</f>
        <v>5.2683799999999996</v>
      </c>
      <c r="J1995" s="335">
        <v>13.331620000000001</v>
      </c>
      <c r="K1995" s="335">
        <v>13.331620000000001</v>
      </c>
      <c r="L1995" s="441"/>
      <c r="M1995" s="451">
        <f t="shared" si="122"/>
        <v>18.600000000000001</v>
      </c>
      <c r="N1995" s="451">
        <f t="shared" si="123"/>
        <v>18.600000000000001</v>
      </c>
    </row>
    <row r="1996" spans="1:14">
      <c r="A1996" s="444">
        <v>84620</v>
      </c>
      <c r="B1996" s="52">
        <f>+'2.- Base'!B1996</f>
        <v>1991</v>
      </c>
      <c r="C1996" s="334">
        <f>+'2.- Base'!C1996</f>
        <v>84620</v>
      </c>
      <c r="D1996" s="81" t="str">
        <f>+'2.- Base'!D1996</f>
        <v>Xilosa, prueba de absorción, en sangre y/o en orina</v>
      </c>
      <c r="E1996" s="335">
        <f>+'2.- Base'!G1996</f>
        <v>5.2683799999999996</v>
      </c>
      <c r="F1996" s="335">
        <f>+'2.- Base'!N1996</f>
        <v>5.2683799999999996</v>
      </c>
      <c r="G1996" s="335">
        <f>VLOOKUP(C1996,'2.- Base'!$C$6:$G$2390,5,0)</f>
        <v>5.2683799999999996</v>
      </c>
      <c r="H1996" s="335">
        <f>VLOOKUP(C1996,'2.- Base'!J1996:N4391,5,0)</f>
        <v>5.2683799999999996</v>
      </c>
      <c r="J1996" s="335">
        <v>11.951619999999998</v>
      </c>
      <c r="K1996" s="335">
        <v>11.951619999999998</v>
      </c>
      <c r="L1996" s="441"/>
      <c r="M1996" s="451">
        <f t="shared" si="122"/>
        <v>17.22</v>
      </c>
      <c r="N1996" s="451">
        <f t="shared" si="123"/>
        <v>17.22</v>
      </c>
    </row>
    <row r="1997" spans="1:14">
      <c r="A1997" s="444">
        <v>84702</v>
      </c>
      <c r="B1997" s="52">
        <f>+'2.- Base'!B1997</f>
        <v>1992</v>
      </c>
      <c r="C1997" s="334">
        <f>+'2.- Base'!C1997</f>
        <v>84702</v>
      </c>
      <c r="D1997" s="81" t="str">
        <f>+'2.- Base'!D1997</f>
        <v>Gonadotropina coriónica (HCG); cuantitativa</v>
      </c>
      <c r="E1997" s="335">
        <f>+'2.- Base'!G1997</f>
        <v>29.50338</v>
      </c>
      <c r="F1997" s="335">
        <f>+'2.- Base'!N1997</f>
        <v>29.50338</v>
      </c>
      <c r="G1997" s="335">
        <f>VLOOKUP(C1997,'2.- Base'!$C$6:$G$2390,5,0)</f>
        <v>29.50338</v>
      </c>
      <c r="H1997" s="335">
        <f>VLOOKUP(C1997,'2.- Base'!J1997:N4392,5,0)</f>
        <v>29.50338</v>
      </c>
      <c r="J1997" s="335">
        <v>1.6045994906336922</v>
      </c>
      <c r="K1997" s="335">
        <v>1.6045994906336922</v>
      </c>
      <c r="L1997" s="441"/>
      <c r="M1997" s="451">
        <f t="shared" si="122"/>
        <v>31.107979490633692</v>
      </c>
      <c r="N1997" s="451">
        <f t="shared" si="123"/>
        <v>31.107979490633692</v>
      </c>
    </row>
    <row r="1998" spans="1:14">
      <c r="A1998" s="444">
        <v>84703</v>
      </c>
      <c r="B1998" s="52">
        <f>+'2.- Base'!B1998</f>
        <v>1993</v>
      </c>
      <c r="C1998" s="334">
        <f>+'2.- Base'!C1998</f>
        <v>84703</v>
      </c>
      <c r="D1998" s="81" t="str">
        <f>+'2.- Base'!D1998</f>
        <v>Gonadotrofina coriónica cualitativa</v>
      </c>
      <c r="E1998" s="335">
        <f>+'2.- Base'!G1998</f>
        <v>29.50338</v>
      </c>
      <c r="F1998" s="335">
        <f>+'2.- Base'!N1998</f>
        <v>29.50338</v>
      </c>
      <c r="G1998" s="335">
        <f>VLOOKUP(C1998,'2.- Base'!$C$6:$G$2390,5,0)</f>
        <v>29.50338</v>
      </c>
      <c r="H1998" s="335">
        <f>VLOOKUP(C1998,'2.- Base'!J1998:N4393,5,0)</f>
        <v>29.50338</v>
      </c>
      <c r="J1998" s="335">
        <v>1.6045994906336922</v>
      </c>
      <c r="K1998" s="335">
        <v>1.6045994906336922</v>
      </c>
      <c r="L1998" s="441"/>
      <c r="M1998" s="451">
        <f t="shared" si="122"/>
        <v>31.107979490633692</v>
      </c>
      <c r="N1998" s="451">
        <f t="shared" si="123"/>
        <v>31.107979490633692</v>
      </c>
    </row>
    <row r="1999" spans="1:14">
      <c r="A1999" s="444">
        <v>84704</v>
      </c>
      <c r="B1999" s="52">
        <f>+'2.- Base'!B1999</f>
        <v>1994</v>
      </c>
      <c r="C1999" s="334">
        <f>+'2.- Base'!C1999</f>
        <v>84704</v>
      </c>
      <c r="D1999" s="81" t="str">
        <f>+'2.- Base'!D1999</f>
        <v>Dosaje de subunidad beta</v>
      </c>
      <c r="E1999" s="335">
        <f>+'2.- Base'!G1999</f>
        <v>29.50338</v>
      </c>
      <c r="F1999" s="335">
        <f>+'2.- Base'!N1999</f>
        <v>29.50338</v>
      </c>
      <c r="G1999" s="335">
        <f>VLOOKUP(C1999,'2.- Base'!$C$6:$G$2390,5,0)</f>
        <v>29.50338</v>
      </c>
      <c r="H1999" s="335">
        <f>VLOOKUP(C1999,'2.- Base'!J1999:N4394,5,0)</f>
        <v>29.50338</v>
      </c>
      <c r="J1999" s="335">
        <v>1.3090692722477471</v>
      </c>
      <c r="K1999" s="335">
        <v>1.3090692722477471</v>
      </c>
      <c r="L1999" s="441"/>
      <c r="M1999" s="451">
        <f t="shared" si="122"/>
        <v>30.812449272247747</v>
      </c>
      <c r="N1999" s="451">
        <f t="shared" si="123"/>
        <v>30.812449272247747</v>
      </c>
    </row>
    <row r="2000" spans="1:14" ht="25.5">
      <c r="A2000" s="444">
        <v>84830</v>
      </c>
      <c r="B2000" s="52">
        <f>+'2.- Base'!B2000</f>
        <v>1995</v>
      </c>
      <c r="C2000" s="334">
        <f>+'2.- Base'!C2000</f>
        <v>84830</v>
      </c>
      <c r="D2000" s="81" t="str">
        <f>+'2.- Base'!D2000</f>
        <v>Ovulación, pruebas de, por métodos de comparación visual de color, para la hormona luteinizante humana</v>
      </c>
      <c r="E2000" s="335">
        <f>+'2.- Base'!G2000</f>
        <v>5.2683799999999996</v>
      </c>
      <c r="F2000" s="335">
        <f>+'2.- Base'!N2000</f>
        <v>5.2683799999999996</v>
      </c>
      <c r="G2000" s="335">
        <f>VLOOKUP(C2000,'2.- Base'!$C$6:$G$2390,5,0)</f>
        <v>5.2683799999999996</v>
      </c>
      <c r="H2000" s="335">
        <f>VLOOKUP(C2000,'2.- Base'!J2000:N4395,5,0)</f>
        <v>5.2683799999999996</v>
      </c>
      <c r="J2000" s="335">
        <v>2.6743324843894847</v>
      </c>
      <c r="K2000" s="335">
        <v>2.6743324843894847</v>
      </c>
      <c r="L2000" s="441"/>
      <c r="M2000" s="451">
        <f t="shared" si="122"/>
        <v>7.9427124843894843</v>
      </c>
      <c r="N2000" s="451">
        <f t="shared" si="123"/>
        <v>7.9427124843894843</v>
      </c>
    </row>
    <row r="2001" spans="1:14">
      <c r="A2001" s="444">
        <v>84999</v>
      </c>
      <c r="B2001" s="52">
        <f>+'2.- Base'!B2001</f>
        <v>1996</v>
      </c>
      <c r="C2001" s="334">
        <f>+'2.- Base'!C2001</f>
        <v>84999</v>
      </c>
      <c r="D2001" s="81" t="str">
        <f>+'2.- Base'!D2001</f>
        <v>Citoquímico de fluidos (excepto sangre, orina, heces)</v>
      </c>
      <c r="E2001" s="335">
        <f>+'2.- Base'!G2001</f>
        <v>5.2683799999999996</v>
      </c>
      <c r="F2001" s="335">
        <f>+'2.- Base'!N2001</f>
        <v>5.2683799999999996</v>
      </c>
      <c r="G2001" s="335">
        <f>VLOOKUP(C2001,'2.- Base'!$C$6:$G$2390,5,0)</f>
        <v>5.2683799999999996</v>
      </c>
      <c r="H2001" s="335">
        <f>VLOOKUP(C2001,'2.- Base'!J2001:N4396,5,0)</f>
        <v>5.2683799999999996</v>
      </c>
      <c r="J2001" s="335">
        <v>2.6743324843894847</v>
      </c>
      <c r="K2001" s="335">
        <v>2.6743324843894847</v>
      </c>
      <c r="L2001" s="441"/>
      <c r="M2001" s="451">
        <f t="shared" si="122"/>
        <v>7.9427124843894843</v>
      </c>
      <c r="N2001" s="451">
        <f t="shared" si="123"/>
        <v>7.9427124843894843</v>
      </c>
    </row>
    <row r="2002" spans="1:14">
      <c r="A2002" s="444">
        <v>85002</v>
      </c>
      <c r="B2002" s="52">
        <f>+'2.- Base'!B2002</f>
        <v>1997</v>
      </c>
      <c r="C2002" s="334">
        <f>+'2.- Base'!C2002</f>
        <v>85002</v>
      </c>
      <c r="D2002" s="81" t="str">
        <f>+'2.- Base'!D2002</f>
        <v>Tiempo de coagulación y sangría</v>
      </c>
      <c r="E2002" s="335">
        <f>+'2.- Base'!G2002</f>
        <v>0.82609999999999995</v>
      </c>
      <c r="F2002" s="335">
        <f>+'2.- Base'!N2002</f>
        <v>0.82609999999999995</v>
      </c>
      <c r="G2002" s="335">
        <f>VLOOKUP(C2002,'2.- Base'!$C$6:$G$2390,5,0)</f>
        <v>0.82609999999999995</v>
      </c>
      <c r="H2002" s="335">
        <f>VLOOKUP(C2002,'2.- Base'!J2002:N4397,5,0)</f>
        <v>0.82609999999999995</v>
      </c>
      <c r="J2002" s="335">
        <v>2.546046335090161</v>
      </c>
      <c r="K2002" s="335">
        <v>2.546046335090161</v>
      </c>
      <c r="L2002" s="441"/>
      <c r="M2002" s="451">
        <f t="shared" si="122"/>
        <v>3.3721463350901608</v>
      </c>
      <c r="N2002" s="451">
        <f t="shared" si="123"/>
        <v>3.3721463350901608</v>
      </c>
    </row>
    <row r="2003" spans="1:14">
      <c r="A2003" s="444">
        <v>85007</v>
      </c>
      <c r="B2003" s="52">
        <f>+'2.- Base'!B2003</f>
        <v>1998</v>
      </c>
      <c r="C2003" s="334">
        <f>+'2.- Base'!C2003</f>
        <v>85007</v>
      </c>
      <c r="D2003" s="81" t="str">
        <f>+'2.- Base'!D2003</f>
        <v xml:space="preserve">Hemograma </v>
      </c>
      <c r="E2003" s="335">
        <f>+'2.- Base'!G2003</f>
        <v>5.2843800000000005</v>
      </c>
      <c r="F2003" s="335">
        <f>+'2.- Base'!N2003</f>
        <v>5.2843800000000005</v>
      </c>
      <c r="G2003" s="335">
        <f>VLOOKUP(C2003,'2.- Base'!$C$6:$G$2390,5,0)</f>
        <v>5.2843800000000005</v>
      </c>
      <c r="H2003" s="335">
        <f>VLOOKUP(C2003,'2.- Base'!J2003:N4398,5,0)</f>
        <v>5.2843800000000005</v>
      </c>
      <c r="J2003" s="335">
        <v>2.5460463350901614</v>
      </c>
      <c r="K2003" s="335">
        <v>2.5460463350901614</v>
      </c>
      <c r="L2003" s="441"/>
      <c r="M2003" s="451">
        <f t="shared" si="122"/>
        <v>7.8304263350901619</v>
      </c>
      <c r="N2003" s="451">
        <f t="shared" si="123"/>
        <v>7.8304263350901619</v>
      </c>
    </row>
    <row r="2004" spans="1:14">
      <c r="A2004" s="444">
        <v>85014</v>
      </c>
      <c r="B2004" s="52">
        <f>+'2.- Base'!B2004</f>
        <v>1999</v>
      </c>
      <c r="C2004" s="334">
        <f>+'2.- Base'!C2004</f>
        <v>85014</v>
      </c>
      <c r="D2004" s="81" t="str">
        <f>+'2.- Base'!D2004</f>
        <v>Hematocrito</v>
      </c>
      <c r="E2004" s="335">
        <f>+'2.- Base'!G2004</f>
        <v>1.1348000000000003</v>
      </c>
      <c r="F2004" s="335">
        <f>+'2.- Base'!N2004</f>
        <v>1.1348000000000003</v>
      </c>
      <c r="G2004" s="335">
        <f>VLOOKUP(C2004,'2.- Base'!$C$6:$G$2390,5,0)</f>
        <v>1.1348000000000003</v>
      </c>
      <c r="H2004" s="335">
        <f>VLOOKUP(C2004,'2.- Base'!J2004:N4399,5,0)</f>
        <v>1.1348000000000003</v>
      </c>
      <c r="J2004" s="335">
        <v>1.8656999999999995</v>
      </c>
      <c r="K2004" s="335">
        <v>1.8656999999999995</v>
      </c>
      <c r="L2004" s="441"/>
      <c r="M2004" s="451">
        <f t="shared" si="122"/>
        <v>3.0004999999999997</v>
      </c>
      <c r="N2004" s="451">
        <f t="shared" si="123"/>
        <v>3.0004999999999997</v>
      </c>
    </row>
    <row r="2005" spans="1:14">
      <c r="A2005" s="444">
        <v>85018</v>
      </c>
      <c r="B2005" s="52">
        <f>+'2.- Base'!B2005</f>
        <v>2000</v>
      </c>
      <c r="C2005" s="334">
        <f>+'2.- Base'!C2005</f>
        <v>85018</v>
      </c>
      <c r="D2005" s="81" t="str">
        <f>+'2.- Base'!D2005</f>
        <v>Dosaje de hemoglobina</v>
      </c>
      <c r="E2005" s="335">
        <f>+'2.- Base'!G2005</f>
        <v>5.2843800000000005</v>
      </c>
      <c r="F2005" s="335">
        <f>+'2.- Base'!N2005</f>
        <v>5.2843800000000005</v>
      </c>
      <c r="G2005" s="335">
        <f>VLOOKUP(C2005,'2.- Base'!$C$6:$G$2390,5,0)</f>
        <v>5.2843800000000005</v>
      </c>
      <c r="H2005" s="335">
        <f>VLOOKUP(C2005,'2.- Base'!J2005:N4400,5,0)</f>
        <v>5.2843800000000005</v>
      </c>
      <c r="J2005" s="335">
        <v>1.5276278010540967</v>
      </c>
      <c r="K2005" s="335">
        <v>1.5276278010540967</v>
      </c>
      <c r="L2005" s="441"/>
      <c r="M2005" s="451">
        <f t="shared" si="122"/>
        <v>6.8120078010540972</v>
      </c>
      <c r="N2005" s="451">
        <f t="shared" si="123"/>
        <v>6.8120078010540972</v>
      </c>
    </row>
    <row r="2006" spans="1:14">
      <c r="A2006" s="444">
        <v>85027</v>
      </c>
      <c r="B2006" s="52">
        <f>+'2.- Base'!B2006</f>
        <v>2001</v>
      </c>
      <c r="C2006" s="334">
        <f>+'2.- Base'!C2006</f>
        <v>85027</v>
      </c>
      <c r="D2006" s="81" t="str">
        <f>+'2.- Base'!D2006</f>
        <v>Hemograma completo</v>
      </c>
      <c r="E2006" s="335">
        <f>+'2.- Base'!G2006</f>
        <v>5.2843800000000005</v>
      </c>
      <c r="F2006" s="335">
        <f>+'2.- Base'!N2006</f>
        <v>5.2843800000000005</v>
      </c>
      <c r="G2006" s="335">
        <f>VLOOKUP(C2006,'2.- Base'!$C$6:$G$2390,5,0)</f>
        <v>5.2843800000000005</v>
      </c>
      <c r="H2006" s="335">
        <f>VLOOKUP(C2006,'2.- Base'!J2006:N4401,5,0)</f>
        <v>5.2843800000000005</v>
      </c>
      <c r="J2006" s="335">
        <v>2.5460463350901614</v>
      </c>
      <c r="K2006" s="335">
        <v>2.5460463350901614</v>
      </c>
      <c r="L2006" s="441"/>
      <c r="M2006" s="451">
        <f t="shared" si="122"/>
        <v>7.8304263350901619</v>
      </c>
      <c r="N2006" s="451">
        <f t="shared" si="123"/>
        <v>7.8304263350901619</v>
      </c>
    </row>
    <row r="2007" spans="1:14">
      <c r="A2007" s="444">
        <v>85032</v>
      </c>
      <c r="B2007" s="52">
        <f>+'2.- Base'!B2007</f>
        <v>2002</v>
      </c>
      <c r="C2007" s="334">
        <f>+'2.- Base'!C2007</f>
        <v>85032</v>
      </c>
      <c r="D2007" s="81" t="str">
        <f>+'2.- Base'!D2007</f>
        <v>Recuento manual de constantes corpusculares por separado</v>
      </c>
      <c r="E2007" s="335">
        <f>+'2.- Base'!G2007</f>
        <v>4.4733799999999997</v>
      </c>
      <c r="F2007" s="335">
        <f>+'2.- Base'!N2007</f>
        <v>4.4733799999999997</v>
      </c>
      <c r="G2007" s="335">
        <f>VLOOKUP(C2007,'2.- Base'!$C$6:$G$2390,5,0)</f>
        <v>4.4733799999999997</v>
      </c>
      <c r="H2007" s="335">
        <f>VLOOKUP(C2007,'2.- Base'!J2007:N4402,5,0)</f>
        <v>4.4733799999999997</v>
      </c>
      <c r="J2007" s="335">
        <v>2.5460463350901605</v>
      </c>
      <c r="K2007" s="335">
        <v>2.5460463350901605</v>
      </c>
      <c r="L2007" s="441"/>
      <c r="M2007" s="451">
        <f t="shared" si="122"/>
        <v>7.0194263350901602</v>
      </c>
      <c r="N2007" s="451">
        <f t="shared" si="123"/>
        <v>7.0194263350901602</v>
      </c>
    </row>
    <row r="2008" spans="1:14">
      <c r="A2008" s="444">
        <v>85042</v>
      </c>
      <c r="B2008" s="52">
        <f>+'2.- Base'!B2008</f>
        <v>2003</v>
      </c>
      <c r="C2008" s="334">
        <f>+'2.- Base'!C2008</f>
        <v>85042</v>
      </c>
      <c r="D2008" s="81" t="str">
        <f>+'2.- Base'!D2008</f>
        <v>Test de ADDIS</v>
      </c>
      <c r="E2008" s="335">
        <f>+'2.- Base'!G2008</f>
        <v>4.4733799999999997</v>
      </c>
      <c r="F2008" s="335">
        <f>+'2.- Base'!N2008</f>
        <v>4.4733799999999997</v>
      </c>
      <c r="G2008" s="335">
        <f>VLOOKUP(C2008,'2.- Base'!$C$6:$G$2390,5,0)</f>
        <v>4.4733799999999997</v>
      </c>
      <c r="H2008" s="335">
        <f>VLOOKUP(C2008,'2.- Base'!J2008:N4403,5,0)</f>
        <v>4.4733799999999997</v>
      </c>
      <c r="J2008" s="335">
        <v>1.5276278010540967</v>
      </c>
      <c r="K2008" s="335">
        <v>1.5276278010540967</v>
      </c>
      <c r="L2008" s="441"/>
      <c r="M2008" s="451">
        <f t="shared" si="122"/>
        <v>6.0010078010540964</v>
      </c>
      <c r="N2008" s="451">
        <f t="shared" si="123"/>
        <v>6.0010078010540964</v>
      </c>
    </row>
    <row r="2009" spans="1:14">
      <c r="A2009" s="444">
        <v>85045</v>
      </c>
      <c r="B2009" s="52">
        <f>+'2.- Base'!B2009</f>
        <v>2004</v>
      </c>
      <c r="C2009" s="334">
        <f>+'2.- Base'!C2009</f>
        <v>85045</v>
      </c>
      <c r="D2009" s="81" t="str">
        <f>+'2.- Base'!D2009</f>
        <v>Recuento de reticulocitos</v>
      </c>
      <c r="E2009" s="335">
        <f>+'2.- Base'!G2009</f>
        <v>4.4733799999999997</v>
      </c>
      <c r="F2009" s="335">
        <f>+'2.- Base'!N2009</f>
        <v>4.4733799999999997</v>
      </c>
      <c r="G2009" s="335">
        <f>VLOOKUP(C2009,'2.- Base'!$C$6:$G$2390,5,0)</f>
        <v>4.4733799999999997</v>
      </c>
      <c r="H2009" s="335">
        <f>VLOOKUP(C2009,'2.- Base'!J2009:N4404,5,0)</f>
        <v>4.4733799999999997</v>
      </c>
      <c r="J2009" s="335">
        <v>1.5276278010540967</v>
      </c>
      <c r="K2009" s="335">
        <v>1.5276278010540967</v>
      </c>
      <c r="L2009" s="441"/>
      <c r="M2009" s="451">
        <f t="shared" si="122"/>
        <v>6.0010078010540964</v>
      </c>
      <c r="N2009" s="451">
        <f t="shared" si="123"/>
        <v>6.0010078010540964</v>
      </c>
    </row>
    <row r="2010" spans="1:14">
      <c r="A2010" s="444">
        <v>85048</v>
      </c>
      <c r="B2010" s="52">
        <f>+'2.- Base'!B2010</f>
        <v>2005</v>
      </c>
      <c r="C2010" s="334">
        <f>+'2.- Base'!C2010</f>
        <v>85048</v>
      </c>
      <c r="D2010" s="81" t="str">
        <f>+'2.- Base'!D2010</f>
        <v>Recuento automatizado de leucocitos</v>
      </c>
      <c r="E2010" s="335">
        <f>+'2.- Base'!G2010</f>
        <v>4.4733799999999997</v>
      </c>
      <c r="F2010" s="335">
        <f>+'2.- Base'!N2010</f>
        <v>4.4733799999999997</v>
      </c>
      <c r="G2010" s="335">
        <f>VLOOKUP(C2010,'2.- Base'!$C$6:$G$2390,5,0)</f>
        <v>4.4733799999999997</v>
      </c>
      <c r="H2010" s="335">
        <f>VLOOKUP(C2010,'2.- Base'!J2010:N4405,5,0)</f>
        <v>4.4733799999999997</v>
      </c>
      <c r="J2010" s="335">
        <v>1.5276278010540967</v>
      </c>
      <c r="K2010" s="335">
        <v>1.5276278010540967</v>
      </c>
      <c r="L2010" s="441"/>
      <c r="M2010" s="451">
        <f t="shared" si="122"/>
        <v>6.0010078010540964</v>
      </c>
      <c r="N2010" s="451">
        <f t="shared" si="123"/>
        <v>6.0010078010540964</v>
      </c>
    </row>
    <row r="2011" spans="1:14">
      <c r="A2011" s="444">
        <v>85049</v>
      </c>
      <c r="B2011" s="52">
        <f>+'2.- Base'!B2011</f>
        <v>2006</v>
      </c>
      <c r="C2011" s="334">
        <f>+'2.- Base'!C2011</f>
        <v>85049</v>
      </c>
      <c r="D2011" s="81" t="str">
        <f>+'2.- Base'!D2011</f>
        <v>Eosinófilo, recuento de</v>
      </c>
      <c r="E2011" s="335">
        <f>+'2.- Base'!G2011</f>
        <v>4.4733799999999997</v>
      </c>
      <c r="F2011" s="335">
        <f>+'2.- Base'!N2011</f>
        <v>4.4733799999999997</v>
      </c>
      <c r="G2011" s="335">
        <f>VLOOKUP(C2011,'2.- Base'!$C$6:$G$2390,5,0)</f>
        <v>4.4733799999999997</v>
      </c>
      <c r="H2011" s="335">
        <f>VLOOKUP(C2011,'2.- Base'!J2011:N4406,5,0)</f>
        <v>4.4733799999999997</v>
      </c>
      <c r="J2011" s="335">
        <v>1.5276278010540967</v>
      </c>
      <c r="K2011" s="335">
        <v>1.5276278010540967</v>
      </c>
      <c r="L2011" s="441"/>
      <c r="M2011" s="451">
        <f t="shared" si="122"/>
        <v>6.0010078010540964</v>
      </c>
      <c r="N2011" s="451">
        <f t="shared" si="123"/>
        <v>6.0010078010540964</v>
      </c>
    </row>
    <row r="2012" spans="1:14">
      <c r="A2012" s="444">
        <v>85060</v>
      </c>
      <c r="B2012" s="52">
        <f>+'2.- Base'!B2012</f>
        <v>2007</v>
      </c>
      <c r="C2012" s="334">
        <f>+'2.- Base'!C2012</f>
        <v>85060</v>
      </c>
      <c r="D2012" s="81" t="str">
        <f>+'2.- Base'!D2012</f>
        <v>Extendido de sangre periférica</v>
      </c>
      <c r="E2012" s="335">
        <f>+'2.- Base'!G2012</f>
        <v>4.4733799999999997</v>
      </c>
      <c r="F2012" s="335">
        <f>+'2.- Base'!N2012</f>
        <v>4.4733799999999997</v>
      </c>
      <c r="G2012" s="335">
        <f>VLOOKUP(C2012,'2.- Base'!$C$6:$G$2390,5,0)</f>
        <v>4.4733799999999997</v>
      </c>
      <c r="H2012" s="335">
        <f>VLOOKUP(C2012,'2.- Base'!J2012:N4407,5,0)</f>
        <v>4.4733799999999997</v>
      </c>
      <c r="J2012" s="335">
        <v>3.9610813755042082</v>
      </c>
      <c r="K2012" s="335">
        <v>4.1432532325738736</v>
      </c>
      <c r="L2012" s="441"/>
      <c r="M2012" s="451">
        <f t="shared" si="122"/>
        <v>8.4344613755042079</v>
      </c>
      <c r="N2012" s="451">
        <f t="shared" si="123"/>
        <v>8.6166332325738733</v>
      </c>
    </row>
    <row r="2013" spans="1:14">
      <c r="A2013" s="444">
        <v>85097</v>
      </c>
      <c r="B2013" s="52">
        <f>+'2.- Base'!B2013</f>
        <v>2008</v>
      </c>
      <c r="C2013" s="334">
        <f>+'2.- Base'!C2013</f>
        <v>85097</v>
      </c>
      <c r="D2013" s="81" t="str">
        <f>+'2.- Base'!D2013</f>
        <v>Interpretación del extendido de médula ósea solamente</v>
      </c>
      <c r="E2013" s="335">
        <f>+'2.- Base'!G2013</f>
        <v>4.4733799999999997</v>
      </c>
      <c r="F2013" s="335">
        <f>+'2.- Base'!N2013</f>
        <v>4.4733799999999997</v>
      </c>
      <c r="G2013" s="335">
        <f>VLOOKUP(C2013,'2.- Base'!$C$6:$G$2390,5,0)</f>
        <v>4.4733799999999997</v>
      </c>
      <c r="H2013" s="335">
        <f>VLOOKUP(C2013,'2.- Base'!J2013:N4408,5,0)</f>
        <v>4.4733799999999997</v>
      </c>
      <c r="J2013" s="335">
        <v>9.2066200000000009</v>
      </c>
      <c r="K2013" s="335">
        <v>9.2066200000000009</v>
      </c>
      <c r="L2013" s="441"/>
      <c r="M2013" s="451">
        <f t="shared" si="122"/>
        <v>13.68</v>
      </c>
      <c r="N2013" s="451">
        <f t="shared" si="123"/>
        <v>13.68</v>
      </c>
    </row>
    <row r="2014" spans="1:14">
      <c r="A2014" s="444">
        <v>85170</v>
      </c>
      <c r="B2014" s="52">
        <f>+'2.- Base'!B2014</f>
        <v>2009</v>
      </c>
      <c r="C2014" s="334">
        <f>+'2.- Base'!C2014</f>
        <v>85170</v>
      </c>
      <c r="D2014" s="81" t="str">
        <f>+'2.- Base'!D2014</f>
        <v>Retracción de coágulo</v>
      </c>
      <c r="E2014" s="335">
        <f>+'2.- Base'!G2014</f>
        <v>4.4733799999999997</v>
      </c>
      <c r="F2014" s="335">
        <f>+'2.- Base'!N2014</f>
        <v>4.4733799999999997</v>
      </c>
      <c r="G2014" s="335">
        <f>VLOOKUP(C2014,'2.- Base'!$C$6:$G$2390,5,0)</f>
        <v>4.4733799999999997</v>
      </c>
      <c r="H2014" s="335">
        <f>VLOOKUP(C2014,'2.- Base'!J2014:N4409,5,0)</f>
        <v>4.4733799999999997</v>
      </c>
      <c r="J2014" s="335">
        <v>2.5460463350901605</v>
      </c>
      <c r="K2014" s="335">
        <v>2.5460463350901605</v>
      </c>
      <c r="L2014" s="441"/>
      <c r="M2014" s="451">
        <f t="shared" si="122"/>
        <v>7.0194263350901602</v>
      </c>
      <c r="N2014" s="451">
        <f t="shared" si="123"/>
        <v>7.0194263350901602</v>
      </c>
    </row>
    <row r="2015" spans="1:14">
      <c r="A2015" s="444">
        <v>85244</v>
      </c>
      <c r="B2015" s="52">
        <f>+'2.- Base'!B2015</f>
        <v>2010</v>
      </c>
      <c r="C2015" s="334">
        <f>+'2.- Base'!C2015</f>
        <v>85244</v>
      </c>
      <c r="D2015" s="81" t="str">
        <f>+'2.- Base'!D2015</f>
        <v>Medición del antígeno asociado al factor VIII</v>
      </c>
      <c r="E2015" s="335">
        <f>+'2.- Base'!G2015</f>
        <v>4.4733799999999997</v>
      </c>
      <c r="F2015" s="335">
        <f>+'2.- Base'!N2015</f>
        <v>4.4733799999999997</v>
      </c>
      <c r="G2015" s="335">
        <f>VLOOKUP(C2015,'2.- Base'!$C$6:$G$2390,5,0)</f>
        <v>4.4733799999999997</v>
      </c>
      <c r="H2015" s="335">
        <f>VLOOKUP(C2015,'2.- Base'!J2015:N4410,5,0)</f>
        <v>4.4733799999999997</v>
      </c>
      <c r="J2015" s="335">
        <v>1.5276278010540967</v>
      </c>
      <c r="K2015" s="335">
        <v>1.5276278010540967</v>
      </c>
      <c r="L2015" s="441"/>
      <c r="M2015" s="451">
        <f t="shared" si="122"/>
        <v>6.0010078010540964</v>
      </c>
      <c r="N2015" s="451">
        <f t="shared" si="123"/>
        <v>6.0010078010540964</v>
      </c>
    </row>
    <row r="2016" spans="1:14">
      <c r="A2016" s="444">
        <v>85301</v>
      </c>
      <c r="B2016" s="52">
        <f>+'2.- Base'!B2016</f>
        <v>2011</v>
      </c>
      <c r="C2016" s="334">
        <f>+'2.- Base'!C2016</f>
        <v>85301</v>
      </c>
      <c r="D2016" s="81" t="str">
        <f>+'2.- Base'!D2016</f>
        <v>Antitrombina</v>
      </c>
      <c r="E2016" s="335">
        <f>+'2.- Base'!G2016</f>
        <v>4.4733799999999997</v>
      </c>
      <c r="F2016" s="335">
        <f>+'2.- Base'!N2016</f>
        <v>4.4733799999999997</v>
      </c>
      <c r="G2016" s="335">
        <f>VLOOKUP(C2016,'2.- Base'!$C$6:$G$2390,5,0)</f>
        <v>4.4733799999999997</v>
      </c>
      <c r="H2016" s="335">
        <f>VLOOKUP(C2016,'2.- Base'!J2016:N4411,5,0)</f>
        <v>4.4733799999999997</v>
      </c>
      <c r="J2016" s="335">
        <v>1.5276278010540967</v>
      </c>
      <c r="K2016" s="335">
        <v>1.5276278010540967</v>
      </c>
      <c r="L2016" s="441"/>
      <c r="M2016" s="451">
        <f t="shared" si="122"/>
        <v>6.0010078010540964</v>
      </c>
      <c r="N2016" s="451">
        <f t="shared" si="123"/>
        <v>6.0010078010540964</v>
      </c>
    </row>
    <row r="2017" spans="1:14">
      <c r="A2017" s="444">
        <v>85302</v>
      </c>
      <c r="B2017" s="52">
        <f>+'2.- Base'!B2017</f>
        <v>2012</v>
      </c>
      <c r="C2017" s="334">
        <f>+'2.- Base'!C2017</f>
        <v>85302</v>
      </c>
      <c r="D2017" s="81" t="str">
        <f>+'2.- Base'!D2017</f>
        <v>Proteína C</v>
      </c>
      <c r="E2017" s="335">
        <f>+'2.- Base'!G2017</f>
        <v>4.4733799999999997</v>
      </c>
      <c r="F2017" s="335">
        <f>+'2.- Base'!N2017</f>
        <v>4.4733799999999997</v>
      </c>
      <c r="G2017" s="335">
        <f>VLOOKUP(C2017,'2.- Base'!$C$6:$G$2390,5,0)</f>
        <v>4.4733799999999997</v>
      </c>
      <c r="H2017" s="335">
        <f>VLOOKUP(C2017,'2.- Base'!J2017:N4412,5,0)</f>
        <v>4.4733799999999997</v>
      </c>
      <c r="J2017" s="335">
        <v>1.5276278010540967</v>
      </c>
      <c r="K2017" s="335">
        <v>1.5276278010540967</v>
      </c>
      <c r="L2017" s="441"/>
      <c r="M2017" s="451">
        <f t="shared" si="122"/>
        <v>6.0010078010540964</v>
      </c>
      <c r="N2017" s="451">
        <f t="shared" si="123"/>
        <v>6.0010078010540964</v>
      </c>
    </row>
    <row r="2018" spans="1:14">
      <c r="A2018" s="444">
        <v>85303</v>
      </c>
      <c r="B2018" s="52">
        <f>+'2.- Base'!B2018</f>
        <v>2013</v>
      </c>
      <c r="C2018" s="334">
        <f>+'2.- Base'!C2018</f>
        <v>85303</v>
      </c>
      <c r="D2018" s="81" t="str">
        <f>+'2.- Base'!D2018</f>
        <v>Inhibidores de la coagulación o anticoagulantes; proteína C, actividad</v>
      </c>
      <c r="E2018" s="335">
        <f>+'2.- Base'!G2018</f>
        <v>4.4733799999999997</v>
      </c>
      <c r="F2018" s="335">
        <f>+'2.- Base'!N2018</f>
        <v>4.4733799999999997</v>
      </c>
      <c r="G2018" s="335">
        <f>VLOOKUP(C2018,'2.- Base'!$C$6:$G$2390,5,0)</f>
        <v>4.4733799999999997</v>
      </c>
      <c r="H2018" s="335">
        <f>VLOOKUP(C2018,'2.- Base'!J2018:N4413,5,0)</f>
        <v>4.4733799999999997</v>
      </c>
      <c r="J2018" s="335">
        <v>2.5460463350901605</v>
      </c>
      <c r="K2018" s="335">
        <v>2.5460463350901605</v>
      </c>
      <c r="L2018" s="441"/>
      <c r="M2018" s="451">
        <f t="shared" si="122"/>
        <v>7.0194263350901602</v>
      </c>
      <c r="N2018" s="451">
        <f t="shared" si="123"/>
        <v>7.0194263350901602</v>
      </c>
    </row>
    <row r="2019" spans="1:14">
      <c r="A2019" s="444">
        <v>85305</v>
      </c>
      <c r="B2019" s="52">
        <f>+'2.- Base'!B2019</f>
        <v>2014</v>
      </c>
      <c r="C2019" s="334">
        <f>+'2.- Base'!C2019</f>
        <v>85305</v>
      </c>
      <c r="D2019" s="81" t="str">
        <f>+'2.- Base'!D2019</f>
        <v>Proteína S</v>
      </c>
      <c r="E2019" s="335">
        <f>+'2.- Base'!G2019</f>
        <v>4.4733799999999997</v>
      </c>
      <c r="F2019" s="335">
        <f>+'2.- Base'!N2019</f>
        <v>4.4733799999999997</v>
      </c>
      <c r="G2019" s="335">
        <f>VLOOKUP(C2019,'2.- Base'!$C$6:$G$2390,5,0)</f>
        <v>4.4733799999999997</v>
      </c>
      <c r="H2019" s="335">
        <f>VLOOKUP(C2019,'2.- Base'!J2019:N4414,5,0)</f>
        <v>4.4733799999999997</v>
      </c>
      <c r="J2019" s="335">
        <v>1.5276278010540967</v>
      </c>
      <c r="K2019" s="335">
        <v>1.5276278010540967</v>
      </c>
      <c r="L2019" s="441"/>
      <c r="M2019" s="451">
        <f t="shared" si="122"/>
        <v>6.0010078010540964</v>
      </c>
      <c r="N2019" s="451">
        <f t="shared" si="123"/>
        <v>6.0010078010540964</v>
      </c>
    </row>
    <row r="2020" spans="1:14" ht="25.5">
      <c r="A2020" s="444">
        <v>85362</v>
      </c>
      <c r="B2020" s="52">
        <f>+'2.- Base'!B2020</f>
        <v>2015</v>
      </c>
      <c r="C2020" s="334">
        <f>+'2.- Base'!C2020</f>
        <v>85362</v>
      </c>
      <c r="D2020" s="81" t="str">
        <f>+'2.- Base'!D2020</f>
        <v>Medición de Producto de degradación de fibrinógeno (PDF) por aglutinación en placa</v>
      </c>
      <c r="E2020" s="335">
        <f>+'2.- Base'!G2020</f>
        <v>4.4733799999999997</v>
      </c>
      <c r="F2020" s="335">
        <f>+'2.- Base'!N2020</f>
        <v>4.4733799999999997</v>
      </c>
      <c r="G2020" s="335">
        <f>VLOOKUP(C2020,'2.- Base'!$C$6:$G$2390,5,0)</f>
        <v>4.4733799999999997</v>
      </c>
      <c r="H2020" s="335">
        <f>VLOOKUP(C2020,'2.- Base'!J2020:N4415,5,0)</f>
        <v>4.4733799999999997</v>
      </c>
      <c r="J2020" s="335">
        <v>2.5866199999999999</v>
      </c>
      <c r="K2020" s="335">
        <v>2.5866199999999999</v>
      </c>
      <c r="L2020" s="441"/>
      <c r="M2020" s="451">
        <f t="shared" si="122"/>
        <v>7.06</v>
      </c>
      <c r="N2020" s="451">
        <f t="shared" si="123"/>
        <v>7.06</v>
      </c>
    </row>
    <row r="2021" spans="1:14">
      <c r="A2021" s="444">
        <v>85378</v>
      </c>
      <c r="B2021" s="52">
        <f>+'2.- Base'!B2021</f>
        <v>2016</v>
      </c>
      <c r="C2021" s="334">
        <f>+'2.- Base'!C2021</f>
        <v>85378</v>
      </c>
      <c r="D2021" s="81" t="str">
        <f>+'2.- Base'!D2021</f>
        <v>Dímero D</v>
      </c>
      <c r="E2021" s="335">
        <f>+'2.- Base'!G2021</f>
        <v>4.4733799999999997</v>
      </c>
      <c r="F2021" s="335">
        <f>+'2.- Base'!N2021</f>
        <v>4.4733799999999997</v>
      </c>
      <c r="G2021" s="335">
        <f>VLOOKUP(C2021,'2.- Base'!$C$6:$G$2390,5,0)</f>
        <v>4.4733799999999997</v>
      </c>
      <c r="H2021" s="335">
        <f>VLOOKUP(C2021,'2.- Base'!J2021:N4416,5,0)</f>
        <v>4.4733799999999997</v>
      </c>
      <c r="J2021" s="335">
        <v>1.5276278010540967</v>
      </c>
      <c r="K2021" s="335">
        <v>1.5276278010540967</v>
      </c>
      <c r="L2021" s="441"/>
      <c r="M2021" s="451">
        <f t="shared" si="122"/>
        <v>6.0010078010540964</v>
      </c>
      <c r="N2021" s="451">
        <f t="shared" si="123"/>
        <v>6.0010078010540964</v>
      </c>
    </row>
    <row r="2022" spans="1:14">
      <c r="A2022" s="444">
        <v>85384</v>
      </c>
      <c r="B2022" s="52">
        <f>+'2.- Base'!B2022</f>
        <v>2017</v>
      </c>
      <c r="C2022" s="334">
        <f>+'2.- Base'!C2022</f>
        <v>85384</v>
      </c>
      <c r="D2022" s="81" t="str">
        <f>+'2.- Base'!D2022</f>
        <v>Fibrinógeno</v>
      </c>
      <c r="E2022" s="335">
        <f>+'2.- Base'!G2022</f>
        <v>4.4733799999999997</v>
      </c>
      <c r="F2022" s="335">
        <f>+'2.- Base'!N2022</f>
        <v>4.4733799999999997</v>
      </c>
      <c r="G2022" s="335">
        <f>VLOOKUP(C2022,'2.- Base'!$C$6:$G$2390,5,0)</f>
        <v>4.4733799999999997</v>
      </c>
      <c r="H2022" s="335">
        <f>VLOOKUP(C2022,'2.- Base'!J2022:N4417,5,0)</f>
        <v>4.4733799999999997</v>
      </c>
      <c r="J2022" s="335">
        <v>1.5276278010540967</v>
      </c>
      <c r="K2022" s="335">
        <v>1.5276278010540967</v>
      </c>
      <c r="L2022" s="441"/>
      <c r="M2022" s="451">
        <f t="shared" si="122"/>
        <v>6.0010078010540964</v>
      </c>
      <c r="N2022" s="451">
        <f t="shared" si="123"/>
        <v>6.0010078010540964</v>
      </c>
    </row>
    <row r="2023" spans="1:14">
      <c r="A2023" s="444">
        <v>85460</v>
      </c>
      <c r="B2023" s="52">
        <f>+'2.- Base'!B2023</f>
        <v>2018</v>
      </c>
      <c r="C2023" s="334">
        <f>+'2.- Base'!C2023</f>
        <v>85460</v>
      </c>
      <c r="D2023" s="81" t="str">
        <f>+'2.- Base'!D2023</f>
        <v>Test de Kleihauer-Betke</v>
      </c>
      <c r="E2023" s="335">
        <f>+'2.- Base'!G2023</f>
        <v>4.4733799999999997</v>
      </c>
      <c r="F2023" s="335">
        <f>+'2.- Base'!N2023</f>
        <v>4.4733799999999997</v>
      </c>
      <c r="G2023" s="335">
        <f>VLOOKUP(C2023,'2.- Base'!$C$6:$G$2390,5,0)</f>
        <v>4.4733799999999997</v>
      </c>
      <c r="H2023" s="335">
        <f>VLOOKUP(C2023,'2.- Base'!J2023:N4418,5,0)</f>
        <v>4.4733799999999997</v>
      </c>
      <c r="J2023" s="335">
        <v>1.5276278010540967</v>
      </c>
      <c r="K2023" s="335">
        <v>1.5276278010540967</v>
      </c>
      <c r="L2023" s="441"/>
      <c r="M2023" s="451">
        <f t="shared" si="122"/>
        <v>6.0010078010540964</v>
      </c>
      <c r="N2023" s="451">
        <f t="shared" si="123"/>
        <v>6.0010078010540964</v>
      </c>
    </row>
    <row r="2024" spans="1:14">
      <c r="A2024" s="444">
        <v>85540</v>
      </c>
      <c r="B2024" s="52">
        <f>+'2.- Base'!B2024</f>
        <v>2019</v>
      </c>
      <c r="C2024" s="334">
        <f>+'2.- Base'!C2024</f>
        <v>85540</v>
      </c>
      <c r="D2024" s="81" t="str">
        <f>+'2.- Base'!D2024</f>
        <v>Medición de fosfatasa alcalina leucocitaria</v>
      </c>
      <c r="E2024" s="335">
        <f>+'2.- Base'!G2024</f>
        <v>4.4733799999999997</v>
      </c>
      <c r="F2024" s="335">
        <f>+'2.- Base'!N2024</f>
        <v>4.4733799999999997</v>
      </c>
      <c r="G2024" s="335">
        <f>VLOOKUP(C2024,'2.- Base'!$C$6:$G$2390,5,0)</f>
        <v>4.4733799999999997</v>
      </c>
      <c r="H2024" s="335">
        <f>VLOOKUP(C2024,'2.- Base'!J2024:N4419,5,0)</f>
        <v>4.4733799999999997</v>
      </c>
      <c r="J2024" s="335">
        <v>39.735119999999995</v>
      </c>
      <c r="K2024" s="335">
        <v>39.735119999999995</v>
      </c>
      <c r="L2024" s="441"/>
      <c r="M2024" s="451">
        <f t="shared" si="122"/>
        <v>44.208499999999994</v>
      </c>
      <c r="N2024" s="451">
        <f t="shared" si="123"/>
        <v>44.208499999999994</v>
      </c>
    </row>
    <row r="2025" spans="1:14">
      <c r="A2025" s="444">
        <v>85549</v>
      </c>
      <c r="B2025" s="52">
        <f>+'2.- Base'!B2025</f>
        <v>2020</v>
      </c>
      <c r="C2025" s="334">
        <f>+'2.- Base'!C2025</f>
        <v>85549</v>
      </c>
      <c r="D2025" s="81" t="str">
        <f>+'2.- Base'!D2025</f>
        <v>Prueba de muramidasa</v>
      </c>
      <c r="E2025" s="335">
        <f>+'2.- Base'!G2025</f>
        <v>4.4733799999999997</v>
      </c>
      <c r="F2025" s="335">
        <f>+'2.- Base'!N2025</f>
        <v>4.4733799999999997</v>
      </c>
      <c r="G2025" s="335">
        <f>VLOOKUP(C2025,'2.- Base'!$C$6:$G$2390,5,0)</f>
        <v>4.4733799999999997</v>
      </c>
      <c r="H2025" s="335">
        <f>VLOOKUP(C2025,'2.- Base'!J2025:N4420,5,0)</f>
        <v>4.4733799999999997</v>
      </c>
      <c r="J2025" s="335">
        <v>7.2166199999999998</v>
      </c>
      <c r="K2025" s="335">
        <v>7.2166199999999998</v>
      </c>
      <c r="L2025" s="441"/>
      <c r="M2025" s="451">
        <f t="shared" si="122"/>
        <v>11.69</v>
      </c>
      <c r="N2025" s="451">
        <f t="shared" si="123"/>
        <v>11.69</v>
      </c>
    </row>
    <row r="2026" spans="1:14">
      <c r="A2026" s="444">
        <v>85555</v>
      </c>
      <c r="B2026" s="52">
        <f>+'2.- Base'!B2026</f>
        <v>2021</v>
      </c>
      <c r="C2026" s="334">
        <f>+'2.- Base'!C2026</f>
        <v>85555</v>
      </c>
      <c r="D2026" s="81" t="str">
        <f>+'2.- Base'!D2026</f>
        <v>Medición de fragilidad osmótica de eritrocitos sin incubación</v>
      </c>
      <c r="E2026" s="335">
        <f>+'2.- Base'!G2026</f>
        <v>4.4733799999999997</v>
      </c>
      <c r="F2026" s="335">
        <f>+'2.- Base'!N2026</f>
        <v>4.4733799999999997</v>
      </c>
      <c r="G2026" s="335">
        <f>VLOOKUP(C2026,'2.- Base'!$C$6:$G$2390,5,0)</f>
        <v>4.4733799999999997</v>
      </c>
      <c r="H2026" s="335">
        <f>VLOOKUP(C2026,'2.- Base'!J2026:N4421,5,0)</f>
        <v>4.4733799999999997</v>
      </c>
      <c r="J2026" s="335">
        <v>1.5276278010540967</v>
      </c>
      <c r="K2026" s="335">
        <v>1.5276278010540967</v>
      </c>
      <c r="L2026" s="441"/>
      <c r="M2026" s="451">
        <f t="shared" si="122"/>
        <v>6.0010078010540964</v>
      </c>
      <c r="N2026" s="451">
        <f t="shared" si="123"/>
        <v>6.0010078010540964</v>
      </c>
    </row>
    <row r="2027" spans="1:14">
      <c r="A2027" s="444">
        <v>85590</v>
      </c>
      <c r="B2027" s="52">
        <f>+'2.- Base'!B2027</f>
        <v>2022</v>
      </c>
      <c r="C2027" s="334">
        <f>+'2.- Base'!C2027</f>
        <v>85590</v>
      </c>
      <c r="D2027" s="81" t="str">
        <f>+'2.- Base'!D2027</f>
        <v xml:space="preserve">Recuento de plaquetas </v>
      </c>
      <c r="E2027" s="335">
        <f>+'2.- Base'!G2027</f>
        <v>1.627675</v>
      </c>
      <c r="F2027" s="335">
        <f>+'2.- Base'!N2027</f>
        <v>1.627675</v>
      </c>
      <c r="G2027" s="335">
        <f>VLOOKUP(C2027,'2.- Base'!$C$6:$G$2390,5,0)</f>
        <v>1.627675</v>
      </c>
      <c r="H2027" s="335">
        <f>VLOOKUP(C2027,'2.- Base'!J2027:N4422,5,0)</f>
        <v>1.627675</v>
      </c>
      <c r="J2027" s="335">
        <v>1.5276278010540967</v>
      </c>
      <c r="K2027" s="335">
        <v>1.5276278010540967</v>
      </c>
      <c r="L2027" s="441"/>
      <c r="M2027" s="451">
        <f t="shared" si="122"/>
        <v>3.1553028010540967</v>
      </c>
      <c r="N2027" s="451">
        <f t="shared" si="123"/>
        <v>3.1553028010540967</v>
      </c>
    </row>
    <row r="2028" spans="1:14">
      <c r="A2028" s="444">
        <v>85610</v>
      </c>
      <c r="B2028" s="52">
        <f>+'2.- Base'!B2028</f>
        <v>2023</v>
      </c>
      <c r="C2028" s="334">
        <f>+'2.- Base'!C2028</f>
        <v>85610</v>
      </c>
      <c r="D2028" s="81" t="str">
        <f>+'2.- Base'!D2028</f>
        <v>Tiempo de protrombina</v>
      </c>
      <c r="E2028" s="335">
        <f>+'2.- Base'!G2028</f>
        <v>4.89438</v>
      </c>
      <c r="F2028" s="335">
        <f>+'2.- Base'!N2028</f>
        <v>4.89438</v>
      </c>
      <c r="G2028" s="335">
        <f>VLOOKUP(C2028,'2.- Base'!$C$6:$G$2390,5,0)</f>
        <v>4.89438</v>
      </c>
      <c r="H2028" s="335">
        <f>VLOOKUP(C2028,'2.- Base'!J2028:N4423,5,0)</f>
        <v>4.89438</v>
      </c>
      <c r="J2028" s="335">
        <v>2.3456200000000003</v>
      </c>
      <c r="K2028" s="335">
        <v>2.3456200000000003</v>
      </c>
      <c r="L2028" s="441"/>
      <c r="M2028" s="451">
        <f t="shared" si="122"/>
        <v>7.24</v>
      </c>
      <c r="N2028" s="451">
        <f t="shared" si="123"/>
        <v>7.24</v>
      </c>
    </row>
    <row r="2029" spans="1:14">
      <c r="A2029" s="444">
        <v>85651</v>
      </c>
      <c r="B2029" s="52">
        <f>+'2.- Base'!B2029</f>
        <v>2024</v>
      </c>
      <c r="C2029" s="334">
        <f>+'2.- Base'!C2029</f>
        <v>85651</v>
      </c>
      <c r="D2029" s="81" t="str">
        <f>+'2.- Base'!D2029</f>
        <v>Velocidad de Sedimentación Globular</v>
      </c>
      <c r="E2029" s="335">
        <f>+'2.- Base'!G2029</f>
        <v>1.4173</v>
      </c>
      <c r="F2029" s="335">
        <f>+'2.- Base'!N2029</f>
        <v>1.4173</v>
      </c>
      <c r="G2029" s="335">
        <f>VLOOKUP(C2029,'2.- Base'!$C$6:$G$2390,5,0)</f>
        <v>1.4173</v>
      </c>
      <c r="H2029" s="335">
        <f>VLOOKUP(C2029,'2.- Base'!J2029:N4424,5,0)</f>
        <v>1.4173</v>
      </c>
      <c r="J2029" s="335">
        <v>1.5276278010540967</v>
      </c>
      <c r="K2029" s="335">
        <v>1.5276278010540967</v>
      </c>
      <c r="L2029" s="441"/>
      <c r="M2029" s="451">
        <f t="shared" si="122"/>
        <v>2.9449278010540967</v>
      </c>
      <c r="N2029" s="451">
        <f t="shared" si="123"/>
        <v>2.9449278010540967</v>
      </c>
    </row>
    <row r="2030" spans="1:14">
      <c r="A2030" s="444">
        <v>85670</v>
      </c>
      <c r="B2030" s="52">
        <f>+'2.- Base'!B2030</f>
        <v>2025</v>
      </c>
      <c r="C2030" s="334">
        <f>+'2.- Base'!C2030</f>
        <v>85670</v>
      </c>
      <c r="D2030" s="81" t="str">
        <f>+'2.- Base'!D2030</f>
        <v>Tiempo de trombina plasmática</v>
      </c>
      <c r="E2030" s="335">
        <f>+'2.- Base'!G2030</f>
        <v>4.99838</v>
      </c>
      <c r="F2030" s="335">
        <f>+'2.- Base'!N2030</f>
        <v>4.99838</v>
      </c>
      <c r="G2030" s="335">
        <f>VLOOKUP(C2030,'2.- Base'!$C$6:$G$2390,5,0)</f>
        <v>4.99838</v>
      </c>
      <c r="H2030" s="335">
        <f>VLOOKUP(C2030,'2.- Base'!J2030:N4425,5,0)</f>
        <v>4.99838</v>
      </c>
      <c r="J2030" s="335">
        <v>1.5276278010540967</v>
      </c>
      <c r="K2030" s="335">
        <v>1.5276278010540967</v>
      </c>
      <c r="L2030" s="441"/>
      <c r="M2030" s="451">
        <f t="shared" si="122"/>
        <v>6.5260078010540967</v>
      </c>
      <c r="N2030" s="451">
        <f t="shared" si="123"/>
        <v>6.5260078010540967</v>
      </c>
    </row>
    <row r="2031" spans="1:14">
      <c r="A2031" s="444">
        <v>85705</v>
      </c>
      <c r="B2031" s="52">
        <f>+'2.- Base'!B2031</f>
        <v>2026</v>
      </c>
      <c r="C2031" s="334">
        <f>+'2.- Base'!C2031</f>
        <v>85705</v>
      </c>
      <c r="D2031" s="81" t="str">
        <f>+'2.- Base'!D2031</f>
        <v>Anticoagulante lúpico</v>
      </c>
      <c r="E2031" s="335">
        <f>+'2.- Base'!G2031</f>
        <v>4.4733799999999997</v>
      </c>
      <c r="F2031" s="335">
        <f>+'2.- Base'!N2031</f>
        <v>4.4733799999999997</v>
      </c>
      <c r="G2031" s="335">
        <f>VLOOKUP(C2031,'2.- Base'!$C$6:$G$2390,5,0)</f>
        <v>4.4733799999999997</v>
      </c>
      <c r="H2031" s="335">
        <f>VLOOKUP(C2031,'2.- Base'!J2031:N4426,5,0)</f>
        <v>4.4733799999999997</v>
      </c>
      <c r="J2031" s="335">
        <v>0</v>
      </c>
      <c r="K2031" s="335">
        <v>0</v>
      </c>
      <c r="L2031" s="441"/>
      <c r="M2031" s="451">
        <f t="shared" si="122"/>
        <v>4.4733799999999997</v>
      </c>
      <c r="N2031" s="451">
        <f t="shared" si="123"/>
        <v>4.4733799999999997</v>
      </c>
    </row>
    <row r="2032" spans="1:14">
      <c r="A2032" s="444">
        <v>85730</v>
      </c>
      <c r="B2032" s="52">
        <f>+'2.- Base'!B2032</f>
        <v>2027</v>
      </c>
      <c r="C2032" s="334">
        <f>+'2.- Base'!C2032</f>
        <v>85730</v>
      </c>
      <c r="D2032" s="81" t="str">
        <f>+'2.- Base'!D2032</f>
        <v>Tiempo parcial de tromboplastina</v>
      </c>
      <c r="E2032" s="335">
        <f>+'2.- Base'!G2032</f>
        <v>4.9073799999999999</v>
      </c>
      <c r="F2032" s="335">
        <f>+'2.- Base'!N2032</f>
        <v>4.9073799999999999</v>
      </c>
      <c r="G2032" s="335">
        <f>VLOOKUP(C2032,'2.- Base'!$C$6:$G$2390,5,0)</f>
        <v>4.9073799999999999</v>
      </c>
      <c r="H2032" s="335">
        <f>VLOOKUP(C2032,'2.- Base'!J2032:N4427,5,0)</f>
        <v>4.9073799999999999</v>
      </c>
      <c r="J2032" s="335">
        <v>2.1526199999999998</v>
      </c>
      <c r="K2032" s="335">
        <v>2.1526199999999998</v>
      </c>
      <c r="L2032" s="441"/>
      <c r="M2032" s="451">
        <f t="shared" si="122"/>
        <v>7.06</v>
      </c>
      <c r="N2032" s="451">
        <f t="shared" si="123"/>
        <v>7.06</v>
      </c>
    </row>
    <row r="2033" spans="1:14">
      <c r="A2033" s="444">
        <v>85999</v>
      </c>
      <c r="B2033" s="52">
        <f>+'2.- Base'!B2033</f>
        <v>2028</v>
      </c>
      <c r="C2033" s="334">
        <f>+'2.- Base'!C2033</f>
        <v>85999</v>
      </c>
      <c r="D2033" s="81" t="str">
        <f>+'2.- Base'!D2033</f>
        <v>Células LE</v>
      </c>
      <c r="E2033" s="335">
        <f>+'2.- Base'!G2033</f>
        <v>14.17338</v>
      </c>
      <c r="F2033" s="335">
        <f>+'2.- Base'!N2033</f>
        <v>14.17338</v>
      </c>
      <c r="G2033" s="335">
        <f>VLOOKUP(C2033,'2.- Base'!$C$6:$G$2390,5,0)</f>
        <v>14.17338</v>
      </c>
      <c r="H2033" s="335">
        <f>VLOOKUP(C2033,'2.- Base'!J2033:N4428,5,0)</f>
        <v>14.17338</v>
      </c>
      <c r="J2033" s="335">
        <v>1.3090692722477506</v>
      </c>
      <c r="K2033" s="335">
        <v>1.3090692722477506</v>
      </c>
      <c r="L2033" s="441"/>
      <c r="M2033" s="451">
        <f t="shared" si="122"/>
        <v>15.48244927224775</v>
      </c>
      <c r="N2033" s="451">
        <f t="shared" si="123"/>
        <v>15.48244927224775</v>
      </c>
    </row>
    <row r="2034" spans="1:14">
      <c r="A2034" s="444">
        <v>86000</v>
      </c>
      <c r="B2034" s="52">
        <f>+'2.- Base'!B2034</f>
        <v>2029</v>
      </c>
      <c r="C2034" s="334">
        <f>+'2.- Base'!C2034</f>
        <v>86000</v>
      </c>
      <c r="D2034" s="81" t="str">
        <f>+'2.- Base'!D2034</f>
        <v>Aglutinaciones</v>
      </c>
      <c r="E2034" s="335">
        <f>+'2.- Base'!G2034</f>
        <v>4.7613799999999999</v>
      </c>
      <c r="F2034" s="335">
        <f>+'2.- Base'!N2034</f>
        <v>4.7613799999999999</v>
      </c>
      <c r="G2034" s="335">
        <f>VLOOKUP(C2034,'2.- Base'!$C$6:$G$2390,5,0)</f>
        <v>4.7613799999999999</v>
      </c>
      <c r="H2034" s="335">
        <f>VLOOKUP(C2034,'2.- Base'!J2034:N4429,5,0)</f>
        <v>4.7613799999999999</v>
      </c>
      <c r="J2034" s="335">
        <v>2.5886199999999997</v>
      </c>
      <c r="K2034" s="335">
        <v>2.5886199999999997</v>
      </c>
      <c r="L2034" s="441"/>
      <c r="M2034" s="451">
        <f t="shared" si="122"/>
        <v>7.35</v>
      </c>
      <c r="N2034" s="451">
        <f t="shared" si="123"/>
        <v>7.35</v>
      </c>
    </row>
    <row r="2035" spans="1:14">
      <c r="A2035" s="444">
        <v>86006</v>
      </c>
      <c r="B2035" s="52">
        <f>+'2.- Base'!B2035</f>
        <v>2030</v>
      </c>
      <c r="C2035" s="334">
        <f>+'2.- Base'!C2035</f>
        <v>86006</v>
      </c>
      <c r="D2035" s="81" t="str">
        <f>+'2.- Base'!D2035</f>
        <v>Brucella estudio serológico completo</v>
      </c>
      <c r="E2035" s="335">
        <f>+'2.- Base'!G2035</f>
        <v>4.6313800000000001</v>
      </c>
      <c r="F2035" s="335">
        <f>+'2.- Base'!N2035</f>
        <v>4.6313800000000001</v>
      </c>
      <c r="G2035" s="335">
        <f>VLOOKUP(C2035,'2.- Base'!$C$6:$G$2390,5,0)</f>
        <v>4.6313800000000001</v>
      </c>
      <c r="H2035" s="335">
        <f>VLOOKUP(C2035,'2.- Base'!J2035:N4430,5,0)</f>
        <v>4.6313800000000001</v>
      </c>
      <c r="J2035" s="335">
        <v>9.5636199999999985</v>
      </c>
      <c r="K2035" s="335">
        <v>9.5636199999999985</v>
      </c>
      <c r="L2035" s="441"/>
      <c r="M2035" s="451">
        <f t="shared" si="122"/>
        <v>14.194999999999999</v>
      </c>
      <c r="N2035" s="451">
        <f t="shared" si="123"/>
        <v>14.194999999999999</v>
      </c>
    </row>
    <row r="2036" spans="1:14">
      <c r="A2036" s="444">
        <v>86007</v>
      </c>
      <c r="B2036" s="52">
        <f>+'2.- Base'!B2036</f>
        <v>2031</v>
      </c>
      <c r="C2036" s="334">
        <f>+'2.- Base'!C2036</f>
        <v>86007</v>
      </c>
      <c r="D2036" s="81" t="str">
        <f>+'2.- Base'!D2036</f>
        <v>Brucella estudio con rosa de bengala</v>
      </c>
      <c r="E2036" s="335">
        <f>+'2.- Base'!G2036</f>
        <v>4.6313800000000001</v>
      </c>
      <c r="F2036" s="335">
        <f>+'2.- Base'!N2036</f>
        <v>4.6313800000000001</v>
      </c>
      <c r="G2036" s="335">
        <f>VLOOKUP(C2036,'2.- Base'!$C$6:$G$2390,5,0)</f>
        <v>4.6313800000000001</v>
      </c>
      <c r="H2036" s="335">
        <f>VLOOKUP(C2036,'2.- Base'!J2036:N4431,5,0)</f>
        <v>4.6313800000000001</v>
      </c>
      <c r="J2036" s="335">
        <v>1.3090692722477497</v>
      </c>
      <c r="K2036" s="335">
        <v>1.3090692722477497</v>
      </c>
      <c r="L2036" s="441"/>
      <c r="M2036" s="451">
        <f t="shared" si="122"/>
        <v>5.9404492722477498</v>
      </c>
      <c r="N2036" s="451">
        <f t="shared" si="123"/>
        <v>5.9404492722477498</v>
      </c>
    </row>
    <row r="2037" spans="1:14">
      <c r="A2037" s="444">
        <v>86008</v>
      </c>
      <c r="B2037" s="52">
        <f>+'2.- Base'!B2037</f>
        <v>2032</v>
      </c>
      <c r="C2037" s="334">
        <f>+'2.- Base'!C2037</f>
        <v>86008</v>
      </c>
      <c r="D2037" s="81" t="str">
        <f>+'2.- Base'!D2037</f>
        <v>Brucella: aglutinaciones bloqueadores</v>
      </c>
      <c r="E2037" s="335">
        <f>+'2.- Base'!G2037</f>
        <v>4.7613799999999999</v>
      </c>
      <c r="F2037" s="335">
        <f>+'2.- Base'!N2037</f>
        <v>4.7613799999999999</v>
      </c>
      <c r="G2037" s="335">
        <f>VLOOKUP(C2037,'2.- Base'!$C$6:$G$2390,5,0)</f>
        <v>4.7613799999999999</v>
      </c>
      <c r="H2037" s="335">
        <f>VLOOKUP(C2037,'2.- Base'!J2037:N4432,5,0)</f>
        <v>4.7613799999999999</v>
      </c>
      <c r="J2037" s="335">
        <v>1.3090692722477497</v>
      </c>
      <c r="K2037" s="335">
        <v>1.3090692722477497</v>
      </c>
      <c r="L2037" s="441"/>
      <c r="M2037" s="451">
        <f t="shared" si="122"/>
        <v>6.0704492722477497</v>
      </c>
      <c r="N2037" s="451">
        <f t="shared" si="123"/>
        <v>6.0704492722477497</v>
      </c>
    </row>
    <row r="2038" spans="1:14">
      <c r="A2038" s="444">
        <v>86010</v>
      </c>
      <c r="B2038" s="52">
        <f>+'2.- Base'!B2038</f>
        <v>2033</v>
      </c>
      <c r="C2038" s="334">
        <f>+'2.- Base'!C2038</f>
        <v>86010</v>
      </c>
      <c r="D2038" s="81" t="str">
        <f>+'2.- Base'!D2038</f>
        <v>Brucella:fenómeno de zona</v>
      </c>
      <c r="E2038" s="335">
        <f>+'2.- Base'!G2038</f>
        <v>4.6313800000000001</v>
      </c>
      <c r="F2038" s="335">
        <f>+'2.- Base'!N2038</f>
        <v>4.6313800000000001</v>
      </c>
      <c r="G2038" s="335">
        <f>VLOOKUP(C2038,'2.- Base'!$C$6:$G$2390,5,0)</f>
        <v>4.6313800000000001</v>
      </c>
      <c r="H2038" s="335">
        <f>VLOOKUP(C2038,'2.- Base'!J2038:N4433,5,0)</f>
        <v>4.6313800000000001</v>
      </c>
      <c r="J2038" s="335">
        <v>1.3090692722477497</v>
      </c>
      <c r="K2038" s="335">
        <v>1.3090692722477497</v>
      </c>
      <c r="L2038" s="441"/>
      <c r="M2038" s="451">
        <f t="shared" si="122"/>
        <v>5.9404492722477498</v>
      </c>
      <c r="N2038" s="451">
        <f t="shared" si="123"/>
        <v>5.9404492722477498</v>
      </c>
    </row>
    <row r="2039" spans="1:14">
      <c r="A2039" s="444">
        <v>86038</v>
      </c>
      <c r="B2039" s="52">
        <f>+'2.- Base'!B2039</f>
        <v>2034</v>
      </c>
      <c r="C2039" s="334">
        <f>+'2.- Base'!C2039</f>
        <v>86038</v>
      </c>
      <c r="D2039" s="81" t="str">
        <f>+'2.- Base'!D2039</f>
        <v>Anticuerpos antinucleares (ANA)</v>
      </c>
      <c r="E2039" s="335">
        <f>+'2.- Base'!G2039</f>
        <v>14.17338</v>
      </c>
      <c r="F2039" s="335">
        <f>+'2.- Base'!N2039</f>
        <v>14.17338</v>
      </c>
      <c r="G2039" s="335">
        <f>VLOOKUP(C2039,'2.- Base'!$C$6:$G$2390,5,0)</f>
        <v>14.17338</v>
      </c>
      <c r="H2039" s="335">
        <f>VLOOKUP(C2039,'2.- Base'!J2039:N4434,5,0)</f>
        <v>14.17338</v>
      </c>
      <c r="J2039" s="335">
        <v>2.1817821204129171</v>
      </c>
      <c r="K2039" s="335">
        <v>2.1817821204129171</v>
      </c>
      <c r="L2039" s="441"/>
      <c r="M2039" s="451">
        <f t="shared" si="122"/>
        <v>16.355162120412917</v>
      </c>
      <c r="N2039" s="451">
        <f t="shared" si="123"/>
        <v>16.355162120412917</v>
      </c>
    </row>
    <row r="2040" spans="1:14">
      <c r="A2040" s="444">
        <v>86060</v>
      </c>
      <c r="B2040" s="52">
        <f>+'2.- Base'!B2040</f>
        <v>2035</v>
      </c>
      <c r="C2040" s="334">
        <f>+'2.- Base'!C2040</f>
        <v>86060</v>
      </c>
      <c r="D2040" s="81" t="str">
        <f>+'2.- Base'!D2040</f>
        <v>Antiestreptolisina O ASO</v>
      </c>
      <c r="E2040" s="335">
        <f>+'2.- Base'!G2040</f>
        <v>14.17338</v>
      </c>
      <c r="F2040" s="335">
        <f>+'2.- Base'!N2040</f>
        <v>14.17338</v>
      </c>
      <c r="G2040" s="335">
        <f>VLOOKUP(C2040,'2.- Base'!$C$6:$G$2390,5,0)</f>
        <v>14.17338</v>
      </c>
      <c r="H2040" s="335">
        <f>VLOOKUP(C2040,'2.- Base'!J2040:N4435,5,0)</f>
        <v>14.17338</v>
      </c>
      <c r="J2040" s="335">
        <v>1.3090692722477506</v>
      </c>
      <c r="K2040" s="335">
        <v>1.3090692722477506</v>
      </c>
      <c r="L2040" s="441"/>
      <c r="M2040" s="451">
        <f t="shared" si="122"/>
        <v>15.48244927224775</v>
      </c>
      <c r="N2040" s="451">
        <f t="shared" si="123"/>
        <v>15.48244927224775</v>
      </c>
    </row>
    <row r="2041" spans="1:14">
      <c r="A2041" s="444">
        <v>86140</v>
      </c>
      <c r="B2041" s="52">
        <f>+'2.- Base'!B2041</f>
        <v>2036</v>
      </c>
      <c r="C2041" s="334">
        <f>+'2.- Base'!C2041</f>
        <v>86140</v>
      </c>
      <c r="D2041" s="81" t="str">
        <f>+'2.- Base'!D2041</f>
        <v>Proteína C reactiva</v>
      </c>
      <c r="E2041" s="335">
        <f>+'2.- Base'!G2041</f>
        <v>17.023380000000003</v>
      </c>
      <c r="F2041" s="335">
        <f>+'2.- Base'!N2041</f>
        <v>17.023380000000003</v>
      </c>
      <c r="G2041" s="335">
        <f>VLOOKUP(C2041,'2.- Base'!$C$6:$G$2390,5,0)</f>
        <v>17.023380000000003</v>
      </c>
      <c r="H2041" s="335">
        <f>VLOOKUP(C2041,'2.- Base'!J2041:N4436,5,0)</f>
        <v>17.023380000000003</v>
      </c>
      <c r="J2041" s="335">
        <v>2.1817821204129189</v>
      </c>
      <c r="K2041" s="335">
        <v>2.1817821204129189</v>
      </c>
      <c r="L2041" s="441"/>
      <c r="M2041" s="451">
        <f t="shared" si="122"/>
        <v>19.205162120412922</v>
      </c>
      <c r="N2041" s="451">
        <f t="shared" si="123"/>
        <v>19.205162120412922</v>
      </c>
    </row>
    <row r="2042" spans="1:14">
      <c r="A2042" s="444">
        <v>86147</v>
      </c>
      <c r="B2042" s="52">
        <f>+'2.- Base'!B2042</f>
        <v>2037</v>
      </c>
      <c r="C2042" s="334">
        <f>+'2.- Base'!C2042</f>
        <v>86147</v>
      </c>
      <c r="D2042" s="81" t="str">
        <f>+'2.- Base'!D2042</f>
        <v>Anticuerpo anticardiolipina</v>
      </c>
      <c r="E2042" s="335">
        <f>+'2.- Base'!G2042</f>
        <v>14.17338</v>
      </c>
      <c r="F2042" s="335">
        <f>+'2.- Base'!N2042</f>
        <v>14.17338</v>
      </c>
      <c r="G2042" s="335">
        <f>VLOOKUP(C2042,'2.- Base'!$C$6:$G$2390,5,0)</f>
        <v>14.17338</v>
      </c>
      <c r="H2042" s="335">
        <f>VLOOKUP(C2042,'2.- Base'!J2042:N4437,5,0)</f>
        <v>14.17338</v>
      </c>
      <c r="J2042" s="335">
        <v>4.7986200000000014</v>
      </c>
      <c r="K2042" s="335">
        <v>4.7986200000000014</v>
      </c>
      <c r="L2042" s="441"/>
      <c r="M2042" s="451">
        <f t="shared" ref="M2042:M2105" si="124">G2042+J2042</f>
        <v>18.972000000000001</v>
      </c>
      <c r="N2042" s="451">
        <f t="shared" si="123"/>
        <v>18.972000000000001</v>
      </c>
    </row>
    <row r="2043" spans="1:14">
      <c r="A2043" s="444">
        <v>86148</v>
      </c>
      <c r="B2043" s="52">
        <f>+'2.- Base'!B2043</f>
        <v>2038</v>
      </c>
      <c r="C2043" s="334">
        <f>+'2.- Base'!C2043</f>
        <v>86148</v>
      </c>
      <c r="D2043" s="81" t="str">
        <f>+'2.- Base'!D2043</f>
        <v xml:space="preserve">Anticuerpos antifosfolípidos </v>
      </c>
      <c r="E2043" s="335">
        <f>+'2.- Base'!G2043</f>
        <v>14.17338</v>
      </c>
      <c r="F2043" s="335">
        <f>+'2.- Base'!N2043</f>
        <v>14.17338</v>
      </c>
      <c r="G2043" s="335">
        <f>VLOOKUP(C2043,'2.- Base'!$C$6:$G$2390,5,0)</f>
        <v>14.17338</v>
      </c>
      <c r="H2043" s="335">
        <f>VLOOKUP(C2043,'2.- Base'!J2043:N4438,5,0)</f>
        <v>14.17338</v>
      </c>
      <c r="J2043" s="335">
        <v>2.1817821204129171</v>
      </c>
      <c r="K2043" s="335">
        <v>2.1817821204129171</v>
      </c>
      <c r="L2043" s="441"/>
      <c r="M2043" s="451">
        <f t="shared" si="124"/>
        <v>16.355162120412917</v>
      </c>
      <c r="N2043" s="451">
        <f t="shared" si="123"/>
        <v>16.355162120412917</v>
      </c>
    </row>
    <row r="2044" spans="1:14">
      <c r="A2044" s="444">
        <v>86156</v>
      </c>
      <c r="B2044" s="52">
        <f>+'2.- Base'!B2044</f>
        <v>2039</v>
      </c>
      <c r="C2044" s="334">
        <f>+'2.- Base'!C2044</f>
        <v>86156</v>
      </c>
      <c r="D2044" s="81" t="str">
        <f>+'2.- Base'!D2044</f>
        <v>Crioaglutinina; evaluación</v>
      </c>
      <c r="E2044" s="335">
        <f>+'2.- Base'!G2044</f>
        <v>14.17338</v>
      </c>
      <c r="F2044" s="335">
        <f>+'2.- Base'!N2044</f>
        <v>14.17338</v>
      </c>
      <c r="G2044" s="335">
        <f>VLOOKUP(C2044,'2.- Base'!$C$6:$G$2390,5,0)</f>
        <v>14.17338</v>
      </c>
      <c r="H2044" s="335">
        <f>VLOOKUP(C2044,'2.- Base'!J2044:N4439,5,0)</f>
        <v>14.17338</v>
      </c>
      <c r="J2044" s="335">
        <v>1.3090692722477506</v>
      </c>
      <c r="K2044" s="335">
        <v>1.3090692722477506</v>
      </c>
      <c r="L2044" s="441"/>
      <c r="M2044" s="451">
        <f t="shared" si="124"/>
        <v>15.48244927224775</v>
      </c>
      <c r="N2044" s="451">
        <f t="shared" si="123"/>
        <v>15.48244927224775</v>
      </c>
    </row>
    <row r="2045" spans="1:14">
      <c r="A2045" s="444">
        <v>86160</v>
      </c>
      <c r="B2045" s="52">
        <f>+'2.- Base'!B2045</f>
        <v>2040</v>
      </c>
      <c r="C2045" s="334">
        <f>+'2.- Base'!C2045</f>
        <v>86160</v>
      </c>
      <c r="D2045" s="81" t="str">
        <f>+'2.- Base'!D2045</f>
        <v>Complemento: C3, C4</v>
      </c>
      <c r="E2045" s="335">
        <f>+'2.- Base'!G2045</f>
        <v>14.17338</v>
      </c>
      <c r="F2045" s="335">
        <f>+'2.- Base'!N2045</f>
        <v>14.17338</v>
      </c>
      <c r="G2045" s="335">
        <f>VLOOKUP(C2045,'2.- Base'!$C$6:$G$2390,5,0)</f>
        <v>14.17338</v>
      </c>
      <c r="H2045" s="335">
        <f>VLOOKUP(C2045,'2.- Base'!J2045:N4440,5,0)</f>
        <v>14.17338</v>
      </c>
      <c r="J2045" s="335">
        <v>3.2176200000000019</v>
      </c>
      <c r="K2045" s="335">
        <v>3.2176200000000019</v>
      </c>
      <c r="L2045" s="441"/>
      <c r="M2045" s="451">
        <f t="shared" si="124"/>
        <v>17.391000000000002</v>
      </c>
      <c r="N2045" s="451">
        <f t="shared" si="123"/>
        <v>17.391000000000002</v>
      </c>
    </row>
    <row r="2046" spans="1:14">
      <c r="A2046" s="444">
        <v>86162</v>
      </c>
      <c r="B2046" s="52">
        <f>+'2.- Base'!B2046</f>
        <v>2041</v>
      </c>
      <c r="C2046" s="334">
        <f>+'2.- Base'!C2046</f>
        <v>86162</v>
      </c>
      <c r="D2046" s="81" t="str">
        <f>+'2.- Base'!D2046</f>
        <v>Complemento total hemolítico (CH 50)</v>
      </c>
      <c r="E2046" s="335">
        <f>+'2.- Base'!G2046</f>
        <v>14.17338</v>
      </c>
      <c r="F2046" s="335">
        <f>+'2.- Base'!N2046</f>
        <v>14.17338</v>
      </c>
      <c r="G2046" s="335">
        <f>VLOOKUP(C2046,'2.- Base'!$C$6:$G$2390,5,0)</f>
        <v>14.17338</v>
      </c>
      <c r="H2046" s="335">
        <f>VLOOKUP(C2046,'2.- Base'!J2046:N4441,5,0)</f>
        <v>14.17338</v>
      </c>
      <c r="J2046" s="335">
        <v>1.3090692722477506</v>
      </c>
      <c r="K2046" s="335">
        <v>1.3090692722477506</v>
      </c>
      <c r="L2046" s="441"/>
      <c r="M2046" s="451">
        <f t="shared" si="124"/>
        <v>15.48244927224775</v>
      </c>
      <c r="N2046" s="451">
        <f t="shared" si="123"/>
        <v>15.48244927224775</v>
      </c>
    </row>
    <row r="2047" spans="1:14">
      <c r="A2047" s="444">
        <v>86200</v>
      </c>
      <c r="B2047" s="52">
        <f>+'2.- Base'!B2047</f>
        <v>2042</v>
      </c>
      <c r="C2047" s="334">
        <f>+'2.- Base'!C2047</f>
        <v>86200</v>
      </c>
      <c r="D2047" s="81" t="str">
        <f>+'2.- Base'!D2047</f>
        <v>Anticuerpo péptido citrulinado cíclico (CCP)</v>
      </c>
      <c r="E2047" s="335">
        <f>+'2.- Base'!G2047</f>
        <v>14.17338</v>
      </c>
      <c r="F2047" s="335">
        <f>+'2.- Base'!N2047</f>
        <v>14.17338</v>
      </c>
      <c r="G2047" s="335">
        <f>VLOOKUP(C2047,'2.- Base'!$C$6:$G$2390,5,0)</f>
        <v>14.17338</v>
      </c>
      <c r="H2047" s="335">
        <f>VLOOKUP(C2047,'2.- Base'!J2047:N4442,5,0)</f>
        <v>14.17338</v>
      </c>
      <c r="J2047" s="335">
        <v>2.1817821204129171</v>
      </c>
      <c r="K2047" s="335">
        <v>2.1817821204129171</v>
      </c>
      <c r="L2047" s="441"/>
      <c r="M2047" s="451">
        <f t="shared" si="124"/>
        <v>16.355162120412917</v>
      </c>
      <c r="N2047" s="451">
        <f t="shared" si="123"/>
        <v>16.355162120412917</v>
      </c>
    </row>
    <row r="2048" spans="1:14">
      <c r="A2048" s="444">
        <v>86225</v>
      </c>
      <c r="B2048" s="52">
        <f>+'2.- Base'!B2048</f>
        <v>2043</v>
      </c>
      <c r="C2048" s="334">
        <f>+'2.- Base'!C2048</f>
        <v>86225</v>
      </c>
      <c r="D2048" s="81" t="str">
        <f>+'2.- Base'!D2048</f>
        <v>Determinación de anticuerpos anti DNA nativo o de doble cadena</v>
      </c>
      <c r="E2048" s="335">
        <f>+'2.- Base'!G2048</f>
        <v>14.17338</v>
      </c>
      <c r="F2048" s="335">
        <f>+'2.- Base'!N2048</f>
        <v>14.17338</v>
      </c>
      <c r="G2048" s="335">
        <f>VLOOKUP(C2048,'2.- Base'!$C$6:$G$2390,5,0)</f>
        <v>14.17338</v>
      </c>
      <c r="H2048" s="335">
        <f>VLOOKUP(C2048,'2.- Base'!J2048:N4443,5,0)</f>
        <v>14.17338</v>
      </c>
      <c r="J2048" s="335">
        <v>11.026619999999999</v>
      </c>
      <c r="K2048" s="335">
        <v>11.026619999999999</v>
      </c>
      <c r="L2048" s="441"/>
      <c r="M2048" s="451">
        <f t="shared" si="124"/>
        <v>25.2</v>
      </c>
      <c r="N2048" s="451">
        <f t="shared" si="123"/>
        <v>25.2</v>
      </c>
    </row>
    <row r="2049" spans="1:14">
      <c r="A2049" s="444">
        <v>86226</v>
      </c>
      <c r="B2049" s="52">
        <f>+'2.- Base'!B2049</f>
        <v>2044</v>
      </c>
      <c r="C2049" s="334">
        <f>+'2.- Base'!C2049</f>
        <v>86226</v>
      </c>
      <c r="D2049" s="81" t="str">
        <f>+'2.- Base'!D2049</f>
        <v>Determinación de anticuerpos anti DNA de cadena simple</v>
      </c>
      <c r="E2049" s="335">
        <f>+'2.- Base'!G2049</f>
        <v>14.17338</v>
      </c>
      <c r="F2049" s="335">
        <f>+'2.- Base'!N2049</f>
        <v>14.17338</v>
      </c>
      <c r="G2049" s="335">
        <f>VLOOKUP(C2049,'2.- Base'!$C$6:$G$2390,5,0)</f>
        <v>14.17338</v>
      </c>
      <c r="H2049" s="335">
        <f>VLOOKUP(C2049,'2.- Base'!J2049:N4444,5,0)</f>
        <v>14.17338</v>
      </c>
      <c r="J2049" s="335">
        <v>1.3090692722477506</v>
      </c>
      <c r="K2049" s="335">
        <v>1.3090692722477506</v>
      </c>
      <c r="L2049" s="441"/>
      <c r="M2049" s="451">
        <f t="shared" si="124"/>
        <v>15.48244927224775</v>
      </c>
      <c r="N2049" s="451">
        <f t="shared" si="123"/>
        <v>15.48244927224775</v>
      </c>
    </row>
    <row r="2050" spans="1:14">
      <c r="A2050" s="444">
        <v>86235</v>
      </c>
      <c r="B2050" s="52">
        <f>+'2.- Base'!B2050</f>
        <v>2045</v>
      </c>
      <c r="C2050" s="334">
        <f>+'2.- Base'!C2050</f>
        <v>86235</v>
      </c>
      <c r="D2050" s="81" t="str">
        <f>+'2.- Base'!D2050</f>
        <v>Determinación de anticuerpos contra antígeno nuclear extraíble</v>
      </c>
      <c r="E2050" s="335">
        <f>+'2.- Base'!G2050</f>
        <v>14.17338</v>
      </c>
      <c r="F2050" s="335">
        <f>+'2.- Base'!N2050</f>
        <v>14.17338</v>
      </c>
      <c r="G2050" s="335">
        <f>VLOOKUP(C2050,'2.- Base'!$C$6:$G$2390,5,0)</f>
        <v>14.17338</v>
      </c>
      <c r="H2050" s="335">
        <f>VLOOKUP(C2050,'2.- Base'!J2050:N4445,5,0)</f>
        <v>14.17338</v>
      </c>
      <c r="J2050" s="335">
        <v>8.7466200000000018</v>
      </c>
      <c r="K2050" s="335">
        <v>8.7466200000000018</v>
      </c>
      <c r="L2050" s="441"/>
      <c r="M2050" s="451">
        <f t="shared" si="124"/>
        <v>22.92</v>
      </c>
      <c r="N2050" s="451">
        <f t="shared" si="123"/>
        <v>22.92</v>
      </c>
    </row>
    <row r="2051" spans="1:14">
      <c r="A2051" s="444">
        <v>86256</v>
      </c>
      <c r="B2051" s="52">
        <f>+'2.- Base'!B2051</f>
        <v>2046</v>
      </c>
      <c r="C2051" s="334">
        <f>+'2.- Base'!C2051</f>
        <v>86256</v>
      </c>
      <c r="D2051" s="81" t="str">
        <f>+'2.- Base'!D2051</f>
        <v>ANCA</v>
      </c>
      <c r="E2051" s="335">
        <f>+'2.- Base'!G2051</f>
        <v>14.17338</v>
      </c>
      <c r="F2051" s="335">
        <f>+'2.- Base'!N2051</f>
        <v>14.17338</v>
      </c>
      <c r="G2051" s="335">
        <f>VLOOKUP(C2051,'2.- Base'!$C$6:$G$2390,5,0)</f>
        <v>14.17338</v>
      </c>
      <c r="H2051" s="335">
        <f>VLOOKUP(C2051,'2.- Base'!J2051:N4446,5,0)</f>
        <v>14.17338</v>
      </c>
      <c r="J2051" s="335">
        <v>2.1817821204129171</v>
      </c>
      <c r="K2051" s="335">
        <v>2.1817821204129171</v>
      </c>
      <c r="L2051" s="441"/>
      <c r="M2051" s="451">
        <f t="shared" si="124"/>
        <v>16.355162120412917</v>
      </c>
      <c r="N2051" s="451">
        <f t="shared" si="123"/>
        <v>16.355162120412917</v>
      </c>
    </row>
    <row r="2052" spans="1:14">
      <c r="A2052" s="444">
        <v>86316</v>
      </c>
      <c r="B2052" s="52">
        <f>+'2.- Base'!B2052</f>
        <v>2047</v>
      </c>
      <c r="C2052" s="334">
        <f>+'2.- Base'!C2052</f>
        <v>86316</v>
      </c>
      <c r="D2052" s="81" t="str">
        <f>+'2.- Base'!D2052</f>
        <v>Inmunoensayo cuantitativo para otros antígenos</v>
      </c>
      <c r="E2052" s="335">
        <f>+'2.- Base'!G2052</f>
        <v>14.17338</v>
      </c>
      <c r="F2052" s="335">
        <f>+'2.- Base'!N2052</f>
        <v>14.17338</v>
      </c>
      <c r="G2052" s="335">
        <f>VLOOKUP(C2052,'2.- Base'!$C$6:$G$2390,5,0)</f>
        <v>14.17338</v>
      </c>
      <c r="H2052" s="335">
        <f>VLOOKUP(C2052,'2.- Base'!J2052:N4447,5,0)</f>
        <v>14.17338</v>
      </c>
      <c r="J2052" s="335">
        <v>24.226619999999997</v>
      </c>
      <c r="K2052" s="335">
        <v>24.226619999999997</v>
      </c>
      <c r="L2052" s="441"/>
      <c r="M2052" s="451">
        <f t="shared" si="124"/>
        <v>38.4</v>
      </c>
      <c r="N2052" s="451">
        <f t="shared" si="123"/>
        <v>38.4</v>
      </c>
    </row>
    <row r="2053" spans="1:14">
      <c r="A2053" s="444">
        <v>86318</v>
      </c>
      <c r="B2053" s="52">
        <f>+'2.- Base'!B2053</f>
        <v>2048</v>
      </c>
      <c r="C2053" s="334">
        <f>+'2.- Base'!C2053</f>
        <v>86318</v>
      </c>
      <c r="D2053" s="81" t="str">
        <f>+'2.- Base'!D2053</f>
        <v>Inmunoensayo para anticuerpos de agentes infecciosos</v>
      </c>
      <c r="E2053" s="335">
        <f>+'2.- Base'!G2053</f>
        <v>14.17338</v>
      </c>
      <c r="F2053" s="335">
        <f>+'2.- Base'!N2053</f>
        <v>14.17338</v>
      </c>
      <c r="G2053" s="335">
        <f>VLOOKUP(C2053,'2.- Base'!$C$6:$G$2390,5,0)</f>
        <v>14.17338</v>
      </c>
      <c r="H2053" s="335">
        <f>VLOOKUP(C2053,'2.- Base'!J2053:N4448,5,0)</f>
        <v>14.17338</v>
      </c>
      <c r="J2053" s="335">
        <v>2.1817821204129171</v>
      </c>
      <c r="K2053" s="335">
        <v>2.1817821204129171</v>
      </c>
      <c r="L2053" s="441"/>
      <c r="M2053" s="451">
        <f t="shared" si="124"/>
        <v>16.355162120412917</v>
      </c>
      <c r="N2053" s="451">
        <f t="shared" si="123"/>
        <v>16.355162120412917</v>
      </c>
    </row>
    <row r="2054" spans="1:14">
      <c r="A2054" s="444">
        <v>86319</v>
      </c>
      <c r="B2054" s="52">
        <f>+'2.- Base'!B2054</f>
        <v>2049</v>
      </c>
      <c r="C2054" s="334">
        <f>+'2.- Base'!C2054</f>
        <v>86319</v>
      </c>
      <c r="D2054" s="81" t="str">
        <f>+'2.- Base'!D2054</f>
        <v>Inmunofijación</v>
      </c>
      <c r="E2054" s="335">
        <f>+'2.- Base'!G2054</f>
        <v>14.17338</v>
      </c>
      <c r="F2054" s="335">
        <f>+'2.- Base'!N2054</f>
        <v>14.17338</v>
      </c>
      <c r="G2054" s="335">
        <f>VLOOKUP(C2054,'2.- Base'!$C$6:$G$2390,5,0)</f>
        <v>14.17338</v>
      </c>
      <c r="H2054" s="335">
        <f>VLOOKUP(C2054,'2.- Base'!J2054:N4449,5,0)</f>
        <v>14.17338</v>
      </c>
      <c r="J2054" s="335">
        <v>60.703120000000006</v>
      </c>
      <c r="K2054" s="335">
        <v>60.703120000000006</v>
      </c>
      <c r="L2054" s="441"/>
      <c r="M2054" s="451">
        <f t="shared" si="124"/>
        <v>74.876500000000007</v>
      </c>
      <c r="N2054" s="451">
        <f t="shared" si="123"/>
        <v>74.876500000000007</v>
      </c>
    </row>
    <row r="2055" spans="1:14">
      <c r="A2055" s="444">
        <v>86320</v>
      </c>
      <c r="B2055" s="52">
        <f>+'2.- Base'!B2055</f>
        <v>2050</v>
      </c>
      <c r="C2055" s="334">
        <f>+'2.- Base'!C2055</f>
        <v>86320</v>
      </c>
      <c r="D2055" s="81" t="str">
        <f>+'2.- Base'!D2055</f>
        <v>Inmunoelectroforesis de suero</v>
      </c>
      <c r="E2055" s="335">
        <f>+'2.- Base'!G2055</f>
        <v>14.17338</v>
      </c>
      <c r="F2055" s="335">
        <f>+'2.- Base'!N2055</f>
        <v>14.17338</v>
      </c>
      <c r="G2055" s="335">
        <f>VLOOKUP(C2055,'2.- Base'!$C$6:$G$2390,5,0)</f>
        <v>14.17338</v>
      </c>
      <c r="H2055" s="335">
        <f>VLOOKUP(C2055,'2.- Base'!J2055:N4450,5,0)</f>
        <v>14.17338</v>
      </c>
      <c r="J2055" s="335">
        <v>2.656620000000002</v>
      </c>
      <c r="K2055" s="335">
        <v>2.656620000000002</v>
      </c>
      <c r="L2055" s="441"/>
      <c r="M2055" s="451">
        <f t="shared" si="124"/>
        <v>16.830000000000002</v>
      </c>
      <c r="N2055" s="451">
        <f t="shared" ref="N2055:N2118" si="125">H2055+K2055</f>
        <v>16.830000000000002</v>
      </c>
    </row>
    <row r="2056" spans="1:14">
      <c r="A2056" s="444">
        <v>86325</v>
      </c>
      <c r="B2056" s="52">
        <f>+'2.- Base'!B2056</f>
        <v>2051</v>
      </c>
      <c r="C2056" s="334">
        <f>+'2.- Base'!C2056</f>
        <v>86325</v>
      </c>
      <c r="D2056" s="81" t="str">
        <f>+'2.- Base'!D2056</f>
        <v>Inmunoelectroforesis y concentración de otros líquidos (orina, LCR)</v>
      </c>
      <c r="E2056" s="335">
        <f>+'2.- Base'!G2056</f>
        <v>14.17338</v>
      </c>
      <c r="F2056" s="335">
        <f>+'2.- Base'!N2056</f>
        <v>14.17338</v>
      </c>
      <c r="G2056" s="335">
        <f>VLOOKUP(C2056,'2.- Base'!$C$6:$G$2390,5,0)</f>
        <v>14.17338</v>
      </c>
      <c r="H2056" s="335">
        <f>VLOOKUP(C2056,'2.- Base'!J2056:N4451,5,0)</f>
        <v>14.17338</v>
      </c>
      <c r="J2056" s="335">
        <v>2.656620000000002</v>
      </c>
      <c r="K2056" s="335">
        <v>2.656620000000002</v>
      </c>
      <c r="L2056" s="441"/>
      <c r="M2056" s="451">
        <f t="shared" si="124"/>
        <v>16.830000000000002</v>
      </c>
      <c r="N2056" s="451">
        <f t="shared" si="125"/>
        <v>16.830000000000002</v>
      </c>
    </row>
    <row r="2057" spans="1:14">
      <c r="A2057" s="444">
        <v>86332</v>
      </c>
      <c r="B2057" s="52">
        <f>+'2.- Base'!B2057</f>
        <v>2052</v>
      </c>
      <c r="C2057" s="334">
        <f>+'2.- Base'!C2057</f>
        <v>86332</v>
      </c>
      <c r="D2057" s="81" t="str">
        <f>+'2.- Base'!D2057</f>
        <v>Análisis de complejos inmunes</v>
      </c>
      <c r="E2057" s="335">
        <f>+'2.- Base'!G2057</f>
        <v>14.17338</v>
      </c>
      <c r="F2057" s="335">
        <f>+'2.- Base'!N2057</f>
        <v>14.17338</v>
      </c>
      <c r="G2057" s="335">
        <f>VLOOKUP(C2057,'2.- Base'!$C$6:$G$2390,5,0)</f>
        <v>14.17338</v>
      </c>
      <c r="H2057" s="335">
        <f>VLOOKUP(C2057,'2.- Base'!J2057:N4452,5,0)</f>
        <v>14.17338</v>
      </c>
      <c r="J2057" s="335">
        <v>1.3090692722477506</v>
      </c>
      <c r="K2057" s="335">
        <v>1.3090692722477506</v>
      </c>
      <c r="L2057" s="441"/>
      <c r="M2057" s="451">
        <f t="shared" si="124"/>
        <v>15.48244927224775</v>
      </c>
      <c r="N2057" s="451">
        <f t="shared" si="125"/>
        <v>15.48244927224775</v>
      </c>
    </row>
    <row r="2058" spans="1:14">
      <c r="A2058" s="444">
        <v>86337</v>
      </c>
      <c r="B2058" s="52">
        <f>+'2.- Base'!B2058</f>
        <v>2053</v>
      </c>
      <c r="C2058" s="334">
        <f>+'2.- Base'!C2058</f>
        <v>86337</v>
      </c>
      <c r="D2058" s="81" t="str">
        <f>+'2.- Base'!D2058</f>
        <v>Determinación de anticuerpos contra la insulina</v>
      </c>
      <c r="E2058" s="335">
        <f>+'2.- Base'!G2058</f>
        <v>14.17338</v>
      </c>
      <c r="F2058" s="335">
        <f>+'2.- Base'!N2058</f>
        <v>14.17338</v>
      </c>
      <c r="G2058" s="335">
        <f>VLOOKUP(C2058,'2.- Base'!$C$6:$G$2390,5,0)</f>
        <v>14.17338</v>
      </c>
      <c r="H2058" s="335">
        <f>VLOOKUP(C2058,'2.- Base'!J2058:N4453,5,0)</f>
        <v>14.17338</v>
      </c>
      <c r="J2058" s="335">
        <v>1.3090692722477506</v>
      </c>
      <c r="K2058" s="335">
        <v>1.3090692722477506</v>
      </c>
      <c r="L2058" s="441"/>
      <c r="M2058" s="451">
        <f t="shared" si="124"/>
        <v>15.48244927224775</v>
      </c>
      <c r="N2058" s="451">
        <f t="shared" si="125"/>
        <v>15.48244927224775</v>
      </c>
    </row>
    <row r="2059" spans="1:14">
      <c r="A2059" s="444">
        <v>86359</v>
      </c>
      <c r="B2059" s="52">
        <f>+'2.- Base'!B2059</f>
        <v>2054</v>
      </c>
      <c r="C2059" s="334">
        <f>+'2.- Base'!C2059</f>
        <v>86359</v>
      </c>
      <c r="D2059" s="81" t="str">
        <f>+'2.- Base'!D2059</f>
        <v>Linfocitos T, recuento total</v>
      </c>
      <c r="E2059" s="335">
        <f>+'2.- Base'!G2059</f>
        <v>14.17338</v>
      </c>
      <c r="F2059" s="335">
        <f>+'2.- Base'!N2059</f>
        <v>14.17338</v>
      </c>
      <c r="G2059" s="335">
        <f>VLOOKUP(C2059,'2.- Base'!$C$6:$G$2390,5,0)</f>
        <v>14.17338</v>
      </c>
      <c r="H2059" s="335">
        <f>VLOOKUP(C2059,'2.- Base'!J2059:N4454,5,0)</f>
        <v>14.17338</v>
      </c>
      <c r="J2059" s="335">
        <v>2.83773257693373</v>
      </c>
      <c r="K2059" s="335">
        <v>2.9553220619095786</v>
      </c>
      <c r="L2059" s="441"/>
      <c r="M2059" s="451">
        <f t="shared" si="124"/>
        <v>17.01111257693373</v>
      </c>
      <c r="N2059" s="451">
        <f t="shared" si="125"/>
        <v>17.128702061909578</v>
      </c>
    </row>
    <row r="2060" spans="1:14">
      <c r="A2060" s="444">
        <v>86360</v>
      </c>
      <c r="B2060" s="52">
        <f>+'2.- Base'!B2060</f>
        <v>2055</v>
      </c>
      <c r="C2060" s="334">
        <f>+'2.- Base'!C2060</f>
        <v>86360</v>
      </c>
      <c r="D2060" s="81" t="str">
        <f>+'2.- Base'!D2060</f>
        <v>Linfocitos T, recuento absoluto de CD4 y CD8</v>
      </c>
      <c r="E2060" s="335">
        <f>+'2.- Base'!G2060</f>
        <v>14.17338</v>
      </c>
      <c r="F2060" s="335">
        <f>+'2.- Base'!N2060</f>
        <v>14.17338</v>
      </c>
      <c r="G2060" s="335">
        <f>VLOOKUP(C2060,'2.- Base'!$C$6:$G$2390,5,0)</f>
        <v>14.17338</v>
      </c>
      <c r="H2060" s="335">
        <f>VLOOKUP(C2060,'2.- Base'!J2060:N4455,5,0)</f>
        <v>14.17338</v>
      </c>
      <c r="J2060" s="335">
        <v>11.32662</v>
      </c>
      <c r="K2060" s="335">
        <v>11.32662</v>
      </c>
      <c r="L2060" s="441"/>
      <c r="M2060" s="451">
        <f t="shared" si="124"/>
        <v>25.5</v>
      </c>
      <c r="N2060" s="451">
        <f t="shared" si="125"/>
        <v>25.5</v>
      </c>
    </row>
    <row r="2061" spans="1:14">
      <c r="A2061" s="444">
        <v>86361</v>
      </c>
      <c r="B2061" s="52">
        <f>+'2.- Base'!B2061</f>
        <v>2056</v>
      </c>
      <c r="C2061" s="334">
        <f>+'2.- Base'!C2061</f>
        <v>86361</v>
      </c>
      <c r="D2061" s="81" t="str">
        <f>+'2.- Base'!D2061</f>
        <v>Linfocitos T, recuento absoluto de CD4</v>
      </c>
      <c r="E2061" s="335">
        <f>+'2.- Base'!G2061</f>
        <v>14.17338</v>
      </c>
      <c r="F2061" s="335">
        <f>+'2.- Base'!N2061</f>
        <v>14.17338</v>
      </c>
      <c r="G2061" s="335">
        <f>VLOOKUP(C2061,'2.- Base'!$C$6:$G$2390,5,0)</f>
        <v>14.17338</v>
      </c>
      <c r="H2061" s="335">
        <f>VLOOKUP(C2061,'2.- Base'!J2061:N4456,5,0)</f>
        <v>14.17338</v>
      </c>
      <c r="J2061" s="335">
        <v>2.83773257693373</v>
      </c>
      <c r="K2061" s="335">
        <v>2.9553220619095786</v>
      </c>
      <c r="L2061" s="441"/>
      <c r="M2061" s="451">
        <f t="shared" si="124"/>
        <v>17.01111257693373</v>
      </c>
      <c r="N2061" s="451">
        <f t="shared" si="125"/>
        <v>17.128702061909578</v>
      </c>
    </row>
    <row r="2062" spans="1:14">
      <c r="A2062" s="444">
        <v>86430</v>
      </c>
      <c r="B2062" s="52">
        <f>+'2.- Base'!B2062</f>
        <v>2057</v>
      </c>
      <c r="C2062" s="334">
        <f>+'2.- Base'!C2062</f>
        <v>86430</v>
      </c>
      <c r="D2062" s="81" t="str">
        <f>+'2.- Base'!D2062</f>
        <v>Factor reumatoideo cualitativo</v>
      </c>
      <c r="E2062" s="335">
        <f>+'2.- Base'!G2062</f>
        <v>2.1513800000000001</v>
      </c>
      <c r="F2062" s="335">
        <f>+'2.- Base'!N2062</f>
        <v>2.1513800000000001</v>
      </c>
      <c r="G2062" s="335">
        <f>VLOOKUP(C2062,'2.- Base'!$C$6:$G$2390,5,0)</f>
        <v>2.1513800000000001</v>
      </c>
      <c r="H2062" s="335">
        <f>VLOOKUP(C2062,'2.- Base'!J2062:N4457,5,0)</f>
        <v>2.1513800000000001</v>
      </c>
      <c r="J2062" s="335">
        <v>7.3486200000000004</v>
      </c>
      <c r="K2062" s="335">
        <v>7.3486200000000004</v>
      </c>
      <c r="L2062" s="441"/>
      <c r="M2062" s="451">
        <f t="shared" si="124"/>
        <v>9.5</v>
      </c>
      <c r="N2062" s="451">
        <f t="shared" si="125"/>
        <v>9.5</v>
      </c>
    </row>
    <row r="2063" spans="1:14">
      <c r="A2063" s="444">
        <v>86486</v>
      </c>
      <c r="B2063" s="52">
        <f>+'2.- Base'!B2063</f>
        <v>2058</v>
      </c>
      <c r="C2063" s="334">
        <f>+'2.- Base'!C2063</f>
        <v>86486</v>
      </c>
      <c r="D2063" s="81" t="str">
        <f>+'2.- Base'!D2063</f>
        <v>Prueba cutánea para antígeno específico</v>
      </c>
      <c r="E2063" s="335">
        <f>+'2.- Base'!G2063</f>
        <v>14.17338</v>
      </c>
      <c r="F2063" s="335">
        <f>+'2.- Base'!N2063</f>
        <v>14.17338</v>
      </c>
      <c r="G2063" s="335">
        <f>VLOOKUP(C2063,'2.- Base'!$C$6:$G$2390,5,0)</f>
        <v>14.17338</v>
      </c>
      <c r="H2063" s="335">
        <f>VLOOKUP(C2063,'2.- Base'!J2063:N4458,5,0)</f>
        <v>14.17338</v>
      </c>
      <c r="J2063" s="335">
        <v>3.704092283113015</v>
      </c>
      <c r="K2063" s="335">
        <v>3.9000747580727531</v>
      </c>
      <c r="L2063" s="441"/>
      <c r="M2063" s="451">
        <f t="shared" si="124"/>
        <v>17.877472283113015</v>
      </c>
      <c r="N2063" s="451">
        <f t="shared" si="125"/>
        <v>18.073454758072753</v>
      </c>
    </row>
    <row r="2064" spans="1:14">
      <c r="A2064" s="444">
        <v>86580</v>
      </c>
      <c r="B2064" s="52">
        <f>+'2.- Base'!B2064</f>
        <v>2059</v>
      </c>
      <c r="C2064" s="334">
        <f>+'2.- Base'!C2064</f>
        <v>86580</v>
      </c>
      <c r="D2064" s="81" t="str">
        <f>+'2.- Base'!D2064</f>
        <v>Prueba intradérmica  para TBC (PPD)</v>
      </c>
      <c r="E2064" s="335">
        <f>+'2.- Base'!G2064</f>
        <v>14.17338</v>
      </c>
      <c r="F2064" s="335">
        <f>+'2.- Base'!N2064</f>
        <v>14.17338</v>
      </c>
      <c r="G2064" s="335">
        <f>VLOOKUP(C2064,'2.- Base'!$C$6:$G$2390,5,0)</f>
        <v>14.17338</v>
      </c>
      <c r="H2064" s="335">
        <f>VLOOKUP(C2064,'2.- Base'!J2064:N4459,5,0)</f>
        <v>14.17338</v>
      </c>
      <c r="J2064" s="335">
        <v>2.2402088922016663</v>
      </c>
      <c r="K2064" s="335">
        <v>2.2402088922016663</v>
      </c>
      <c r="L2064" s="441"/>
      <c r="M2064" s="451">
        <f t="shared" si="124"/>
        <v>16.413588892201666</v>
      </c>
      <c r="N2064" s="451">
        <f t="shared" si="125"/>
        <v>16.413588892201666</v>
      </c>
    </row>
    <row r="2065" spans="1:14">
      <c r="A2065" s="444">
        <v>86588</v>
      </c>
      <c r="B2065" s="52">
        <f>+'2.- Base'!B2065</f>
        <v>2060</v>
      </c>
      <c r="C2065" s="334">
        <f>+'2.- Base'!C2065</f>
        <v>86588</v>
      </c>
      <c r="D2065" s="81" t="str">
        <f>+'2.- Base'!D2065</f>
        <v>Estreptococo beta hemolítico (prueba rápida)</v>
      </c>
      <c r="E2065" s="335">
        <f>+'2.- Base'!G2065</f>
        <v>14.17338</v>
      </c>
      <c r="F2065" s="335">
        <f>+'2.- Base'!N2065</f>
        <v>14.17338</v>
      </c>
      <c r="G2065" s="335">
        <f>VLOOKUP(C2065,'2.- Base'!$C$6:$G$2390,5,0)</f>
        <v>14.17338</v>
      </c>
      <c r="H2065" s="335">
        <f>VLOOKUP(C2065,'2.- Base'!J2065:N4460,5,0)</f>
        <v>14.17338</v>
      </c>
      <c r="J2065" s="335">
        <v>1.3090692722477506</v>
      </c>
      <c r="K2065" s="335">
        <v>1.3090692722477506</v>
      </c>
      <c r="L2065" s="441"/>
      <c r="M2065" s="451">
        <f t="shared" si="124"/>
        <v>15.48244927224775</v>
      </c>
      <c r="N2065" s="451">
        <f t="shared" si="125"/>
        <v>15.48244927224775</v>
      </c>
    </row>
    <row r="2066" spans="1:14">
      <c r="A2066" s="444">
        <v>86592</v>
      </c>
      <c r="B2066" s="52">
        <f>+'2.- Base'!B2066</f>
        <v>2061</v>
      </c>
      <c r="C2066" s="334">
        <f>+'2.- Base'!C2066</f>
        <v>86592</v>
      </c>
      <c r="D2066" s="81" t="str">
        <f>+'2.- Base'!D2066</f>
        <v>Prueba de sífilis cualitativa (VDRL, RPR)</v>
      </c>
      <c r="E2066" s="335">
        <f>+'2.- Base'!G2066</f>
        <v>2.9053800000000001</v>
      </c>
      <c r="F2066" s="335">
        <f>+'2.- Base'!N2066</f>
        <v>2.9053800000000001</v>
      </c>
      <c r="G2066" s="335">
        <f>VLOOKUP(C2066,'2.- Base'!$C$6:$G$2390,5,0)</f>
        <v>2.9053800000000001</v>
      </c>
      <c r="H2066" s="335">
        <f>VLOOKUP(C2066,'2.- Base'!J2066:N4461,5,0)</f>
        <v>2.9053800000000001</v>
      </c>
      <c r="J2066" s="335">
        <v>2.1817821204129171</v>
      </c>
      <c r="K2066" s="335">
        <v>2.1817821204129171</v>
      </c>
      <c r="L2066" s="441"/>
      <c r="M2066" s="451">
        <f t="shared" si="124"/>
        <v>5.0871621204129172</v>
      </c>
      <c r="N2066" s="451">
        <f t="shared" si="125"/>
        <v>5.0871621204129172</v>
      </c>
    </row>
    <row r="2067" spans="1:14">
      <c r="A2067" s="444">
        <v>86603</v>
      </c>
      <c r="B2067" s="52">
        <f>+'2.- Base'!B2067</f>
        <v>2062</v>
      </c>
      <c r="C2067" s="334">
        <f>+'2.- Base'!C2067</f>
        <v>86603</v>
      </c>
      <c r="D2067" s="81" t="str">
        <f>+'2.- Base'!D2067</f>
        <v>Detección de ancituerpos para Adenovirus</v>
      </c>
      <c r="E2067" s="335">
        <f>+'2.- Base'!G2067</f>
        <v>14.17338</v>
      </c>
      <c r="F2067" s="335">
        <f>+'2.- Base'!N2067</f>
        <v>14.17338</v>
      </c>
      <c r="G2067" s="335">
        <f>VLOOKUP(C2067,'2.- Base'!$C$6:$G$2390,5,0)</f>
        <v>14.17338</v>
      </c>
      <c r="H2067" s="335">
        <f>VLOOKUP(C2067,'2.- Base'!J2067:N4462,5,0)</f>
        <v>14.17338</v>
      </c>
      <c r="J2067" s="335">
        <v>2.1817821204129171</v>
      </c>
      <c r="K2067" s="335">
        <v>2.1817821204129171</v>
      </c>
      <c r="L2067" s="441"/>
      <c r="M2067" s="451">
        <f t="shared" si="124"/>
        <v>16.355162120412917</v>
      </c>
      <c r="N2067" s="451">
        <f t="shared" si="125"/>
        <v>16.355162120412917</v>
      </c>
    </row>
    <row r="2068" spans="1:14">
      <c r="A2068" s="444">
        <v>86606</v>
      </c>
      <c r="B2068" s="52">
        <f>+'2.- Base'!B2068</f>
        <v>2063</v>
      </c>
      <c r="C2068" s="334">
        <f>+'2.- Base'!C2068</f>
        <v>86606</v>
      </c>
      <c r="D2068" s="81" t="str">
        <f>+'2.- Base'!D2068</f>
        <v>Detección de anticuerpos para Aspergilus</v>
      </c>
      <c r="E2068" s="335">
        <f>+'2.- Base'!G2068</f>
        <v>14.17338</v>
      </c>
      <c r="F2068" s="335">
        <f>+'2.- Base'!N2068</f>
        <v>14.17338</v>
      </c>
      <c r="G2068" s="335">
        <f>VLOOKUP(C2068,'2.- Base'!$C$6:$G$2390,5,0)</f>
        <v>14.17338</v>
      </c>
      <c r="H2068" s="335">
        <f>VLOOKUP(C2068,'2.- Base'!J2068:N4463,5,0)</f>
        <v>14.17338</v>
      </c>
      <c r="J2068" s="335">
        <v>2.1817821204129171</v>
      </c>
      <c r="K2068" s="335">
        <v>2.1817821204129171</v>
      </c>
      <c r="L2068" s="441"/>
      <c r="M2068" s="451">
        <f t="shared" si="124"/>
        <v>16.355162120412917</v>
      </c>
      <c r="N2068" s="451">
        <f t="shared" si="125"/>
        <v>16.355162120412917</v>
      </c>
    </row>
    <row r="2069" spans="1:14">
      <c r="A2069" s="444">
        <v>86611</v>
      </c>
      <c r="B2069" s="52">
        <f>+'2.- Base'!B2069</f>
        <v>2064</v>
      </c>
      <c r="C2069" s="334">
        <f>+'2.- Base'!C2069</f>
        <v>86611</v>
      </c>
      <c r="D2069" s="81" t="str">
        <f>+'2.- Base'!D2069</f>
        <v>Detección de anticuerpos a Bartonella</v>
      </c>
      <c r="E2069" s="335">
        <f>+'2.- Base'!G2069</f>
        <v>14.17338</v>
      </c>
      <c r="F2069" s="335">
        <f>+'2.- Base'!N2069</f>
        <v>14.17338</v>
      </c>
      <c r="G2069" s="335">
        <f>VLOOKUP(C2069,'2.- Base'!$C$6:$G$2390,5,0)</f>
        <v>14.17338</v>
      </c>
      <c r="H2069" s="335">
        <f>VLOOKUP(C2069,'2.- Base'!J2069:N4464,5,0)</f>
        <v>14.17338</v>
      </c>
      <c r="J2069" s="335">
        <v>2.1817821204129171</v>
      </c>
      <c r="K2069" s="335">
        <v>2.1817821204129171</v>
      </c>
      <c r="L2069" s="441"/>
      <c r="M2069" s="451">
        <f t="shared" si="124"/>
        <v>16.355162120412917</v>
      </c>
      <c r="N2069" s="451">
        <f t="shared" si="125"/>
        <v>16.355162120412917</v>
      </c>
    </row>
    <row r="2070" spans="1:14">
      <c r="A2070" s="444">
        <v>86622</v>
      </c>
      <c r="B2070" s="52">
        <f>+'2.- Base'!B2070</f>
        <v>2065</v>
      </c>
      <c r="C2070" s="334">
        <f>+'2.- Base'!C2070</f>
        <v>86622</v>
      </c>
      <c r="D2070" s="81" t="str">
        <f>+'2.- Base'!D2070</f>
        <v>Determinación de anticuerpos para Brucella</v>
      </c>
      <c r="E2070" s="335">
        <f>+'2.- Base'!G2070</f>
        <v>14.17338</v>
      </c>
      <c r="F2070" s="335">
        <f>+'2.- Base'!N2070</f>
        <v>14.17338</v>
      </c>
      <c r="G2070" s="335">
        <f>VLOOKUP(C2070,'2.- Base'!$C$6:$G$2390,5,0)</f>
        <v>14.17338</v>
      </c>
      <c r="H2070" s="335">
        <f>VLOOKUP(C2070,'2.- Base'!J2070:N4465,5,0)</f>
        <v>14.17338</v>
      </c>
      <c r="J2070" s="335">
        <v>2.1817821204129171</v>
      </c>
      <c r="K2070" s="335">
        <v>2.1817821204129171</v>
      </c>
      <c r="L2070" s="441"/>
      <c r="M2070" s="451">
        <f t="shared" si="124"/>
        <v>16.355162120412917</v>
      </c>
      <c r="N2070" s="451">
        <f t="shared" si="125"/>
        <v>16.355162120412917</v>
      </c>
    </row>
    <row r="2071" spans="1:14">
      <c r="A2071" s="444">
        <v>86628</v>
      </c>
      <c r="B2071" s="52">
        <f>+'2.- Base'!B2071</f>
        <v>2066</v>
      </c>
      <c r="C2071" s="334">
        <f>+'2.- Base'!C2071</f>
        <v>86628</v>
      </c>
      <c r="D2071" s="81" t="str">
        <f>+'2.- Base'!D2071</f>
        <v>Detección de anticuerpos para Candida</v>
      </c>
      <c r="E2071" s="335">
        <f>+'2.- Base'!G2071</f>
        <v>14.17338</v>
      </c>
      <c r="F2071" s="335">
        <f>+'2.- Base'!N2071</f>
        <v>14.17338</v>
      </c>
      <c r="G2071" s="335">
        <f>VLOOKUP(C2071,'2.- Base'!$C$6:$G$2390,5,0)</f>
        <v>14.17338</v>
      </c>
      <c r="H2071" s="335">
        <f>VLOOKUP(C2071,'2.- Base'!J2071:N4466,5,0)</f>
        <v>14.17338</v>
      </c>
      <c r="J2071" s="335">
        <v>2.1817821204129171</v>
      </c>
      <c r="K2071" s="335">
        <v>2.1817821204129171</v>
      </c>
      <c r="L2071" s="441"/>
      <c r="M2071" s="451">
        <f t="shared" si="124"/>
        <v>16.355162120412917</v>
      </c>
      <c r="N2071" s="451">
        <f t="shared" si="125"/>
        <v>16.355162120412917</v>
      </c>
    </row>
    <row r="2072" spans="1:14">
      <c r="A2072" s="444">
        <v>86631</v>
      </c>
      <c r="B2072" s="52">
        <f>+'2.- Base'!B2072</f>
        <v>2067</v>
      </c>
      <c r="C2072" s="334">
        <f>+'2.- Base'!C2072</f>
        <v>86631</v>
      </c>
      <c r="D2072" s="81" t="str">
        <f>+'2.- Base'!D2072</f>
        <v>Serología para Chlamydia</v>
      </c>
      <c r="E2072" s="335">
        <f>+'2.- Base'!G2072</f>
        <v>21.423380000000002</v>
      </c>
      <c r="F2072" s="335">
        <f>+'2.- Base'!N2072</f>
        <v>21.423380000000002</v>
      </c>
      <c r="G2072" s="335">
        <f>VLOOKUP(C2072,'2.- Base'!$C$6:$G$2390,5,0)</f>
        <v>21.423380000000002</v>
      </c>
      <c r="H2072" s="335">
        <f>VLOOKUP(C2072,'2.- Base'!J2072:N4467,5,0)</f>
        <v>21.423380000000002</v>
      </c>
      <c r="J2072" s="335">
        <v>2.1817821204129189</v>
      </c>
      <c r="K2072" s="335">
        <v>2.1817821204129189</v>
      </c>
      <c r="L2072" s="441"/>
      <c r="M2072" s="451">
        <f t="shared" si="124"/>
        <v>23.605162120412921</v>
      </c>
      <c r="N2072" s="451">
        <f t="shared" si="125"/>
        <v>23.605162120412921</v>
      </c>
    </row>
    <row r="2073" spans="1:14">
      <c r="A2073" s="444">
        <v>86644</v>
      </c>
      <c r="B2073" s="52">
        <f>+'2.- Base'!B2073</f>
        <v>2068</v>
      </c>
      <c r="C2073" s="334">
        <f>+'2.- Base'!C2073</f>
        <v>86644</v>
      </c>
      <c r="D2073" s="81" t="str">
        <f>+'2.- Base'!D2073</f>
        <v>Anticuerpos para Citomegalovirus</v>
      </c>
      <c r="E2073" s="335">
        <f>+'2.- Base'!G2073</f>
        <v>21.57338</v>
      </c>
      <c r="F2073" s="335">
        <f>+'2.- Base'!N2073</f>
        <v>21.57338</v>
      </c>
      <c r="G2073" s="335">
        <f>VLOOKUP(C2073,'2.- Base'!$C$6:$G$2390,5,0)</f>
        <v>21.57338</v>
      </c>
      <c r="H2073" s="335">
        <f>VLOOKUP(C2073,'2.- Base'!J2073:N4468,5,0)</f>
        <v>21.57338</v>
      </c>
      <c r="J2073" s="335">
        <v>2.1817821204129189</v>
      </c>
      <c r="K2073" s="335">
        <v>2.1817821204129189</v>
      </c>
      <c r="L2073" s="441"/>
      <c r="M2073" s="451">
        <f t="shared" si="124"/>
        <v>23.755162120412919</v>
      </c>
      <c r="N2073" s="451">
        <f t="shared" si="125"/>
        <v>23.755162120412919</v>
      </c>
    </row>
    <row r="2074" spans="1:14">
      <c r="A2074" s="444">
        <v>86645</v>
      </c>
      <c r="B2074" s="52">
        <f>+'2.- Base'!B2074</f>
        <v>2069</v>
      </c>
      <c r="C2074" s="334">
        <f>+'2.- Base'!C2074</f>
        <v>86645</v>
      </c>
      <c r="D2074" s="81" t="str">
        <f>+'2.- Base'!D2074</f>
        <v>Anticuerpos para Citomegalovirus IgM</v>
      </c>
      <c r="E2074" s="335">
        <f>+'2.- Base'!G2074</f>
        <v>24.57338</v>
      </c>
      <c r="F2074" s="335">
        <f>+'2.- Base'!N2074</f>
        <v>24.57338</v>
      </c>
      <c r="G2074" s="335">
        <f>VLOOKUP(C2074,'2.- Base'!$C$6:$G$2390,5,0)</f>
        <v>24.57338</v>
      </c>
      <c r="H2074" s="335">
        <f>VLOOKUP(C2074,'2.- Base'!J2074:N4469,5,0)</f>
        <v>24.57338</v>
      </c>
      <c r="J2074" s="335">
        <v>2.1817821204129189</v>
      </c>
      <c r="K2074" s="335">
        <v>2.1817821204129189</v>
      </c>
      <c r="L2074" s="441"/>
      <c r="M2074" s="451">
        <f t="shared" si="124"/>
        <v>26.755162120412919</v>
      </c>
      <c r="N2074" s="451">
        <f t="shared" si="125"/>
        <v>26.755162120412919</v>
      </c>
    </row>
    <row r="2075" spans="1:14">
      <c r="A2075" s="444">
        <v>86658</v>
      </c>
      <c r="B2075" s="52">
        <f>+'2.- Base'!B2075</f>
        <v>2070</v>
      </c>
      <c r="C2075" s="334">
        <f>+'2.- Base'!C2075</f>
        <v>86658</v>
      </c>
      <c r="D2075" s="81" t="str">
        <f>+'2.- Base'!D2075</f>
        <v>Detección de anticuerpos para Echovirus</v>
      </c>
      <c r="E2075" s="335">
        <f>+'2.- Base'!G2075</f>
        <v>14.17338</v>
      </c>
      <c r="F2075" s="335">
        <f>+'2.- Base'!N2075</f>
        <v>14.17338</v>
      </c>
      <c r="G2075" s="335">
        <f>VLOOKUP(C2075,'2.- Base'!$C$6:$G$2390,5,0)</f>
        <v>14.17338</v>
      </c>
      <c r="H2075" s="335">
        <f>VLOOKUP(C2075,'2.- Base'!J2075:N4470,5,0)</f>
        <v>14.17338</v>
      </c>
      <c r="J2075" s="335">
        <v>2.1817821204129171</v>
      </c>
      <c r="K2075" s="335">
        <v>2.1817821204129171</v>
      </c>
      <c r="L2075" s="441"/>
      <c r="M2075" s="451">
        <f t="shared" si="124"/>
        <v>16.355162120412917</v>
      </c>
      <c r="N2075" s="451">
        <f t="shared" si="125"/>
        <v>16.355162120412917</v>
      </c>
    </row>
    <row r="2076" spans="1:14">
      <c r="A2076" s="444">
        <v>86664</v>
      </c>
      <c r="B2076" s="52">
        <f>+'2.- Base'!B2076</f>
        <v>2071</v>
      </c>
      <c r="C2076" s="334">
        <f>+'2.- Base'!C2076</f>
        <v>86664</v>
      </c>
      <c r="D2076" s="81" t="str">
        <f>+'2.- Base'!D2076</f>
        <v>Detección de anticuerpos para antígeno nuclear del virus Epstein Barr</v>
      </c>
      <c r="E2076" s="335">
        <f>+'2.- Base'!G2076</f>
        <v>14.17338</v>
      </c>
      <c r="F2076" s="335">
        <f>+'2.- Base'!N2076</f>
        <v>14.17338</v>
      </c>
      <c r="G2076" s="335">
        <f>VLOOKUP(C2076,'2.- Base'!$C$6:$G$2390,5,0)</f>
        <v>14.17338</v>
      </c>
      <c r="H2076" s="335">
        <f>VLOOKUP(C2076,'2.- Base'!J2076:N4471,5,0)</f>
        <v>14.17338</v>
      </c>
      <c r="J2076" s="335">
        <v>4.4266200000000016</v>
      </c>
      <c r="K2076" s="335">
        <v>4.4266200000000016</v>
      </c>
      <c r="L2076" s="441"/>
      <c r="M2076" s="451">
        <f t="shared" si="124"/>
        <v>18.600000000000001</v>
      </c>
      <c r="N2076" s="451">
        <f t="shared" si="125"/>
        <v>18.600000000000001</v>
      </c>
    </row>
    <row r="2077" spans="1:14">
      <c r="A2077" s="444">
        <v>86665</v>
      </c>
      <c r="B2077" s="52">
        <f>+'2.- Base'!B2077</f>
        <v>2072</v>
      </c>
      <c r="C2077" s="334">
        <f>+'2.- Base'!C2077</f>
        <v>86665</v>
      </c>
      <c r="D2077" s="81" t="str">
        <f>+'2.- Base'!D2077</f>
        <v>Detección de anticuerpos para antígeno de cápside del virus Epstein Barr</v>
      </c>
      <c r="E2077" s="335">
        <f>+'2.- Base'!G2077</f>
        <v>14.17338</v>
      </c>
      <c r="F2077" s="335">
        <f>+'2.- Base'!N2077</f>
        <v>14.17338</v>
      </c>
      <c r="G2077" s="335">
        <f>VLOOKUP(C2077,'2.- Base'!$C$6:$G$2390,5,0)</f>
        <v>14.17338</v>
      </c>
      <c r="H2077" s="335">
        <f>VLOOKUP(C2077,'2.- Base'!J2077:N4472,5,0)</f>
        <v>14.17338</v>
      </c>
      <c r="J2077" s="335">
        <v>4.4266200000000016</v>
      </c>
      <c r="K2077" s="335">
        <v>4.4266200000000016</v>
      </c>
      <c r="L2077" s="441"/>
      <c r="M2077" s="451">
        <f t="shared" si="124"/>
        <v>18.600000000000001</v>
      </c>
      <c r="N2077" s="451">
        <f t="shared" si="125"/>
        <v>18.600000000000001</v>
      </c>
    </row>
    <row r="2078" spans="1:14">
      <c r="A2078" s="444">
        <v>86677</v>
      </c>
      <c r="B2078" s="52">
        <f>+'2.- Base'!B2078</f>
        <v>2073</v>
      </c>
      <c r="C2078" s="334">
        <f>+'2.- Base'!C2078</f>
        <v>86677</v>
      </c>
      <c r="D2078" s="81" t="str">
        <f>+'2.- Base'!D2078</f>
        <v>ELISA Helicobacter Pylori</v>
      </c>
      <c r="E2078" s="335">
        <f>+'2.- Base'!G2078</f>
        <v>14.17338</v>
      </c>
      <c r="F2078" s="335">
        <f>+'2.- Base'!N2078</f>
        <v>14.17338</v>
      </c>
      <c r="G2078" s="335">
        <f>VLOOKUP(C2078,'2.- Base'!$C$6:$G$2390,5,0)</f>
        <v>14.17338</v>
      </c>
      <c r="H2078" s="335">
        <f>VLOOKUP(C2078,'2.- Base'!J2078:N4473,5,0)</f>
        <v>14.17338</v>
      </c>
      <c r="J2078" s="335">
        <v>2.1817821204129171</v>
      </c>
      <c r="K2078" s="335">
        <v>2.1817821204129171</v>
      </c>
      <c r="L2078" s="441"/>
      <c r="M2078" s="451">
        <f t="shared" si="124"/>
        <v>16.355162120412917</v>
      </c>
      <c r="N2078" s="451">
        <f t="shared" si="125"/>
        <v>16.355162120412917</v>
      </c>
    </row>
    <row r="2079" spans="1:14">
      <c r="A2079" s="444">
        <v>86687</v>
      </c>
      <c r="B2079" s="52">
        <f>+'2.- Base'!B2079</f>
        <v>2074</v>
      </c>
      <c r="C2079" s="334">
        <f>+'2.- Base'!C2079</f>
        <v>86687</v>
      </c>
      <c r="D2079" s="81" t="str">
        <f>+'2.- Base'!D2079</f>
        <v>Detección de anticuerpos para HTLV-I</v>
      </c>
      <c r="E2079" s="335">
        <f>+'2.- Base'!G2079</f>
        <v>14.17338</v>
      </c>
      <c r="F2079" s="335">
        <f>+'2.- Base'!N2079</f>
        <v>14.17338</v>
      </c>
      <c r="G2079" s="335">
        <f>VLOOKUP(C2079,'2.- Base'!$C$6:$G$2390,5,0)</f>
        <v>14.17338</v>
      </c>
      <c r="H2079" s="335">
        <f>VLOOKUP(C2079,'2.- Base'!J2079:N4474,5,0)</f>
        <v>14.17338</v>
      </c>
      <c r="J2079" s="335">
        <v>2.1817821204129171</v>
      </c>
      <c r="K2079" s="335">
        <v>2.1817821204129171</v>
      </c>
      <c r="L2079" s="441"/>
      <c r="M2079" s="451">
        <f t="shared" si="124"/>
        <v>16.355162120412917</v>
      </c>
      <c r="N2079" s="451">
        <f t="shared" si="125"/>
        <v>16.355162120412917</v>
      </c>
    </row>
    <row r="2080" spans="1:14" ht="25.5">
      <c r="A2080" s="444">
        <v>86689</v>
      </c>
      <c r="B2080" s="52">
        <f>+'2.- Base'!B2080</f>
        <v>2075</v>
      </c>
      <c r="C2080" s="334">
        <f>+'2.- Base'!C2080</f>
        <v>86689</v>
      </c>
      <c r="D2080" s="81" t="str">
        <f>+'2.- Base'!D2080</f>
        <v>Identificación de anticuerpo anti VIH 1-2 prueba confirmatoria (Western blot)</v>
      </c>
      <c r="E2080" s="335">
        <f>+'2.- Base'!G2080</f>
        <v>8.0533800000000006</v>
      </c>
      <c r="F2080" s="335">
        <f>+'2.- Base'!N2080</f>
        <v>8.0533800000000006</v>
      </c>
      <c r="G2080" s="335">
        <f>VLOOKUP(C2080,'2.- Base'!$C$6:$G$2390,5,0)</f>
        <v>8.0533800000000006</v>
      </c>
      <c r="H2080" s="335">
        <f>VLOOKUP(C2080,'2.- Base'!J2080:N4475,5,0)</f>
        <v>8.0533800000000006</v>
      </c>
      <c r="J2080" s="335">
        <v>75.646619999999999</v>
      </c>
      <c r="K2080" s="335">
        <v>75.646619999999999</v>
      </c>
      <c r="L2080" s="441"/>
      <c r="M2080" s="451">
        <f t="shared" si="124"/>
        <v>83.7</v>
      </c>
      <c r="N2080" s="451">
        <f t="shared" si="125"/>
        <v>83.7</v>
      </c>
    </row>
    <row r="2081" spans="1:14">
      <c r="A2081" s="444">
        <v>86695</v>
      </c>
      <c r="B2081" s="52">
        <f>+'2.- Base'!B2081</f>
        <v>2076</v>
      </c>
      <c r="C2081" s="334">
        <f>+'2.- Base'!C2081</f>
        <v>86695</v>
      </c>
      <c r="D2081" s="81" t="str">
        <f>+'2.- Base'!D2081</f>
        <v>Anticuerpos para Herpes simple, tipo 1</v>
      </c>
      <c r="E2081" s="335">
        <f>+'2.- Base'!G2081</f>
        <v>14.17338</v>
      </c>
      <c r="F2081" s="335">
        <f>+'2.- Base'!N2081</f>
        <v>14.17338</v>
      </c>
      <c r="G2081" s="335">
        <f>VLOOKUP(C2081,'2.- Base'!$C$6:$G$2390,5,0)</f>
        <v>14.17338</v>
      </c>
      <c r="H2081" s="335">
        <f>VLOOKUP(C2081,'2.- Base'!J2081:N4476,5,0)</f>
        <v>14.17338</v>
      </c>
      <c r="J2081" s="335">
        <v>2.9986200000000007</v>
      </c>
      <c r="K2081" s="335">
        <v>2.9986200000000007</v>
      </c>
      <c r="L2081" s="441"/>
      <c r="M2081" s="451">
        <f t="shared" si="124"/>
        <v>17.172000000000001</v>
      </c>
      <c r="N2081" s="451">
        <f t="shared" si="125"/>
        <v>17.172000000000001</v>
      </c>
    </row>
    <row r="2082" spans="1:14">
      <c r="A2082" s="444">
        <v>86698</v>
      </c>
      <c r="B2082" s="52">
        <f>+'2.- Base'!B2082</f>
        <v>2077</v>
      </c>
      <c r="C2082" s="334">
        <f>+'2.- Base'!C2082</f>
        <v>86698</v>
      </c>
      <c r="D2082" s="81" t="str">
        <f>+'2.- Base'!D2082</f>
        <v>Detección de anticuerpos para Histoplasma</v>
      </c>
      <c r="E2082" s="335">
        <f>+'2.- Base'!G2082</f>
        <v>14.17338</v>
      </c>
      <c r="F2082" s="335">
        <f>+'2.- Base'!N2082</f>
        <v>14.17338</v>
      </c>
      <c r="G2082" s="335">
        <f>VLOOKUP(C2082,'2.- Base'!$C$6:$G$2390,5,0)</f>
        <v>14.17338</v>
      </c>
      <c r="H2082" s="335">
        <f>VLOOKUP(C2082,'2.- Base'!J2082:N4477,5,0)</f>
        <v>14.17338</v>
      </c>
      <c r="J2082" s="335">
        <v>2.1817821204129171</v>
      </c>
      <c r="K2082" s="335">
        <v>2.1817821204129171</v>
      </c>
      <c r="L2082" s="441"/>
      <c r="M2082" s="451">
        <f t="shared" si="124"/>
        <v>16.355162120412917</v>
      </c>
      <c r="N2082" s="451">
        <f t="shared" si="125"/>
        <v>16.355162120412917</v>
      </c>
    </row>
    <row r="2083" spans="1:14">
      <c r="A2083" s="444">
        <v>86701</v>
      </c>
      <c r="B2083" s="52">
        <f>+'2.- Base'!B2083</f>
        <v>2078</v>
      </c>
      <c r="C2083" s="334">
        <f>+'2.- Base'!C2083</f>
        <v>86701</v>
      </c>
      <c r="D2083" s="81" t="str">
        <f>+'2.- Base'!D2083</f>
        <v>Detección de anticuerpos para HIV-1 / HIV -2</v>
      </c>
      <c r="E2083" s="335">
        <f>+'2.- Base'!G2083</f>
        <v>8.0533800000000006</v>
      </c>
      <c r="F2083" s="335">
        <f>+'2.- Base'!N2083</f>
        <v>8.0533800000000006</v>
      </c>
      <c r="G2083" s="335">
        <f>VLOOKUP(C2083,'2.- Base'!$C$6:$G$2390,5,0)</f>
        <v>8.0533800000000006</v>
      </c>
      <c r="H2083" s="335">
        <f>VLOOKUP(C2083,'2.- Base'!J2083:N4478,5,0)</f>
        <v>8.0533800000000006</v>
      </c>
      <c r="J2083" s="335">
        <v>9.1666199999999982</v>
      </c>
      <c r="K2083" s="335">
        <v>9.1666199999999982</v>
      </c>
      <c r="L2083" s="441"/>
      <c r="M2083" s="451">
        <f t="shared" si="124"/>
        <v>17.22</v>
      </c>
      <c r="N2083" s="451">
        <f t="shared" si="125"/>
        <v>17.22</v>
      </c>
    </row>
    <row r="2084" spans="1:14">
      <c r="A2084" s="444">
        <v>86702</v>
      </c>
      <c r="B2084" s="52">
        <f>+'2.- Base'!B2084</f>
        <v>2079</v>
      </c>
      <c r="C2084" s="334">
        <f>+'2.- Base'!C2084</f>
        <v>86702</v>
      </c>
      <c r="D2084" s="81" t="str">
        <f>+'2.- Base'!D2084</f>
        <v>Detección semicuantitativa de anticuerpos para HIV-2</v>
      </c>
      <c r="E2084" s="335">
        <f>+'2.- Base'!G2084</f>
        <v>8.0533800000000006</v>
      </c>
      <c r="F2084" s="335">
        <f>+'2.- Base'!N2084</f>
        <v>8.0533800000000006</v>
      </c>
      <c r="G2084" s="335">
        <f>VLOOKUP(C2084,'2.- Base'!$C$6:$G$2390,5,0)</f>
        <v>8.0533800000000006</v>
      </c>
      <c r="H2084" s="335">
        <f>VLOOKUP(C2084,'2.- Base'!J2084:N4479,5,0)</f>
        <v>8.0533800000000006</v>
      </c>
      <c r="J2084" s="335">
        <v>9.1666199999999982</v>
      </c>
      <c r="K2084" s="335">
        <v>9.1666199999999982</v>
      </c>
      <c r="L2084" s="441"/>
      <c r="M2084" s="451">
        <f t="shared" si="124"/>
        <v>17.22</v>
      </c>
      <c r="N2084" s="451">
        <f t="shared" si="125"/>
        <v>17.22</v>
      </c>
    </row>
    <row r="2085" spans="1:14">
      <c r="A2085" s="444">
        <v>86703</v>
      </c>
      <c r="B2085" s="52">
        <f>+'2.- Base'!B2085</f>
        <v>2080</v>
      </c>
      <c r="C2085" s="334">
        <f>+'2.- Base'!C2085</f>
        <v>86703</v>
      </c>
      <c r="D2085" s="81" t="str">
        <f>+'2.- Base'!D2085</f>
        <v>ELISA o prueba rápida para HIV-1 y HIV-2</v>
      </c>
      <c r="E2085" s="335">
        <f>+'2.- Base'!G2085</f>
        <v>8.0533800000000006</v>
      </c>
      <c r="F2085" s="335">
        <f>+'2.- Base'!N2085</f>
        <v>8.0533800000000006</v>
      </c>
      <c r="G2085" s="335">
        <f>VLOOKUP(C2085,'2.- Base'!$C$6:$G$2390,5,0)</f>
        <v>8.0533800000000006</v>
      </c>
      <c r="H2085" s="335">
        <f>VLOOKUP(C2085,'2.- Base'!J2085:N4480,5,0)</f>
        <v>8.0533800000000006</v>
      </c>
      <c r="J2085" s="335">
        <v>2.1817821204129153</v>
      </c>
      <c r="K2085" s="335">
        <v>2.1817821204129153</v>
      </c>
      <c r="L2085" s="441"/>
      <c r="M2085" s="451">
        <f t="shared" si="124"/>
        <v>10.235162120412916</v>
      </c>
      <c r="N2085" s="451">
        <f t="shared" si="125"/>
        <v>10.235162120412916</v>
      </c>
    </row>
    <row r="2086" spans="1:14" ht="25.5">
      <c r="A2086" s="444">
        <v>86704</v>
      </c>
      <c r="B2086" s="52">
        <f>+'2.- Base'!B2086</f>
        <v>2081</v>
      </c>
      <c r="C2086" s="334">
        <f>+'2.- Base'!C2086</f>
        <v>86704</v>
      </c>
      <c r="D2086" s="81" t="str">
        <f>+'2.- Base'!D2086</f>
        <v>Detección de anticuerpos totales para núcleo de virus de Hepatitis B (Total Anti-Hbcore)</v>
      </c>
      <c r="E2086" s="335">
        <f>+'2.- Base'!G2086</f>
        <v>14.17338</v>
      </c>
      <c r="F2086" s="335">
        <f>+'2.- Base'!N2086</f>
        <v>14.17338</v>
      </c>
      <c r="G2086" s="335">
        <f>VLOOKUP(C2086,'2.- Base'!$C$6:$G$2390,5,0)</f>
        <v>14.17338</v>
      </c>
      <c r="H2086" s="335">
        <f>VLOOKUP(C2086,'2.- Base'!J2086:N4481,5,0)</f>
        <v>14.17338</v>
      </c>
      <c r="J2086" s="335">
        <v>0.46361999999999881</v>
      </c>
      <c r="K2086" s="335">
        <v>0.46361999999999881</v>
      </c>
      <c r="L2086" s="441"/>
      <c r="M2086" s="451">
        <f t="shared" si="124"/>
        <v>14.636999999999999</v>
      </c>
      <c r="N2086" s="451">
        <f t="shared" si="125"/>
        <v>14.636999999999999</v>
      </c>
    </row>
    <row r="2087" spans="1:14">
      <c r="A2087" s="444">
        <v>86705</v>
      </c>
      <c r="B2087" s="52">
        <f>+'2.- Base'!B2087</f>
        <v>2082</v>
      </c>
      <c r="C2087" s="334">
        <f>+'2.- Base'!C2087</f>
        <v>86705</v>
      </c>
      <c r="D2087" s="81" t="str">
        <f>+'2.- Base'!D2087</f>
        <v>Detección de anticuerpos anti-core IgM para núcleo de virus de Hepatitis B</v>
      </c>
      <c r="E2087" s="335">
        <f>+'2.- Base'!G2087</f>
        <v>14.17338</v>
      </c>
      <c r="F2087" s="335">
        <f>+'2.- Base'!N2087</f>
        <v>14.17338</v>
      </c>
      <c r="G2087" s="335">
        <f>VLOOKUP(C2087,'2.- Base'!$C$6:$G$2390,5,0)</f>
        <v>14.17338</v>
      </c>
      <c r="H2087" s="335">
        <f>VLOOKUP(C2087,'2.- Base'!J2087:N4482,5,0)</f>
        <v>14.17338</v>
      </c>
      <c r="J2087" s="335">
        <v>7.4866200000000003</v>
      </c>
      <c r="K2087" s="335">
        <v>7.4866200000000003</v>
      </c>
      <c r="L2087" s="441"/>
      <c r="M2087" s="451">
        <f t="shared" si="124"/>
        <v>21.66</v>
      </c>
      <c r="N2087" s="451">
        <f t="shared" si="125"/>
        <v>21.66</v>
      </c>
    </row>
    <row r="2088" spans="1:14">
      <c r="A2088" s="444">
        <v>86706</v>
      </c>
      <c r="B2088" s="52">
        <f>+'2.- Base'!B2088</f>
        <v>2083</v>
      </c>
      <c r="C2088" s="334">
        <f>+'2.- Base'!C2088</f>
        <v>86706</v>
      </c>
      <c r="D2088" s="81" t="str">
        <f>+'2.- Base'!D2088</f>
        <v>Detección de anticuerpos para HBs-Ag</v>
      </c>
      <c r="E2088" s="335">
        <f>+'2.- Base'!G2088</f>
        <v>16.763380000000002</v>
      </c>
      <c r="F2088" s="335">
        <f>+'2.- Base'!N2088</f>
        <v>16.763380000000002</v>
      </c>
      <c r="G2088" s="335">
        <f>VLOOKUP(C2088,'2.- Base'!$C$6:$G$2390,5,0)</f>
        <v>16.763380000000002</v>
      </c>
      <c r="H2088" s="335">
        <f>VLOOKUP(C2088,'2.- Base'!J2088:N4483,5,0)</f>
        <v>16.763380000000002</v>
      </c>
      <c r="J2088" s="335">
        <v>2.1817821204129153</v>
      </c>
      <c r="K2088" s="335">
        <v>2.1817821204129153</v>
      </c>
      <c r="L2088" s="441"/>
      <c r="M2088" s="451">
        <f t="shared" si="124"/>
        <v>18.945162120412917</v>
      </c>
      <c r="N2088" s="451">
        <f t="shared" si="125"/>
        <v>18.945162120412917</v>
      </c>
    </row>
    <row r="2089" spans="1:14">
      <c r="A2089" s="444">
        <v>86707</v>
      </c>
      <c r="B2089" s="52">
        <f>+'2.- Base'!B2089</f>
        <v>2084</v>
      </c>
      <c r="C2089" s="334">
        <f>+'2.- Base'!C2089</f>
        <v>86707</v>
      </c>
      <c r="D2089" s="81" t="str">
        <f>+'2.- Base'!D2089</f>
        <v>Detección de anticuerpos e de Hepatitis B (HBeAb)</v>
      </c>
      <c r="E2089" s="335">
        <f>+'2.- Base'!G2089</f>
        <v>14.17338</v>
      </c>
      <c r="F2089" s="335">
        <f>+'2.- Base'!N2089</f>
        <v>14.17338</v>
      </c>
      <c r="G2089" s="335">
        <f>VLOOKUP(C2089,'2.- Base'!$C$6:$G$2390,5,0)</f>
        <v>14.17338</v>
      </c>
      <c r="H2089" s="335">
        <f>VLOOKUP(C2089,'2.- Base'!J2089:N4484,5,0)</f>
        <v>14.17338</v>
      </c>
      <c r="J2089" s="335">
        <v>2.1817821204129171</v>
      </c>
      <c r="K2089" s="335">
        <v>2.1817821204129171</v>
      </c>
      <c r="L2089" s="441"/>
      <c r="M2089" s="451">
        <f t="shared" si="124"/>
        <v>16.355162120412917</v>
      </c>
      <c r="N2089" s="451">
        <f t="shared" si="125"/>
        <v>16.355162120412917</v>
      </c>
    </row>
    <row r="2090" spans="1:14">
      <c r="A2090" s="444">
        <v>86708</v>
      </c>
      <c r="B2090" s="52">
        <f>+'2.- Base'!B2090</f>
        <v>2085</v>
      </c>
      <c r="C2090" s="334">
        <f>+'2.- Base'!C2090</f>
        <v>86708</v>
      </c>
      <c r="D2090" s="81" t="str">
        <f>+'2.- Base'!D2090</f>
        <v>Determinación de anticuerpos para Hepatitis A</v>
      </c>
      <c r="E2090" s="335">
        <f>+'2.- Base'!G2090</f>
        <v>14.17338</v>
      </c>
      <c r="F2090" s="335">
        <f>+'2.- Base'!N2090</f>
        <v>14.17338</v>
      </c>
      <c r="G2090" s="335">
        <f>VLOOKUP(C2090,'2.- Base'!$C$6:$G$2390,5,0)</f>
        <v>14.17338</v>
      </c>
      <c r="H2090" s="335">
        <f>VLOOKUP(C2090,'2.- Base'!J2090:N4485,5,0)</f>
        <v>14.17338</v>
      </c>
      <c r="J2090" s="335">
        <v>7.4866200000000003</v>
      </c>
      <c r="K2090" s="335">
        <v>7.4866200000000003</v>
      </c>
      <c r="L2090" s="441"/>
      <c r="M2090" s="451">
        <f t="shared" si="124"/>
        <v>21.66</v>
      </c>
      <c r="N2090" s="451">
        <f t="shared" si="125"/>
        <v>21.66</v>
      </c>
    </row>
    <row r="2091" spans="1:14">
      <c r="A2091" s="444">
        <v>86709</v>
      </c>
      <c r="B2091" s="52">
        <f>+'2.- Base'!B2091</f>
        <v>2086</v>
      </c>
      <c r="C2091" s="334">
        <f>+'2.- Base'!C2091</f>
        <v>86709</v>
      </c>
      <c r="D2091" s="81" t="str">
        <f>+'2.- Base'!D2091</f>
        <v>Detección de anticuerpos IgM para virus de Hepatitis A</v>
      </c>
      <c r="E2091" s="335">
        <f>+'2.- Base'!G2091</f>
        <v>14.17338</v>
      </c>
      <c r="F2091" s="335">
        <f>+'2.- Base'!N2091</f>
        <v>14.17338</v>
      </c>
      <c r="G2091" s="335">
        <f>VLOOKUP(C2091,'2.- Base'!$C$6:$G$2390,5,0)</f>
        <v>14.17338</v>
      </c>
      <c r="H2091" s="335">
        <f>VLOOKUP(C2091,'2.- Base'!J2091:N4486,5,0)</f>
        <v>14.17338</v>
      </c>
      <c r="J2091" s="335">
        <v>3.5266199999999994</v>
      </c>
      <c r="K2091" s="335">
        <v>3.5266199999999994</v>
      </c>
      <c r="L2091" s="441"/>
      <c r="M2091" s="451">
        <f t="shared" si="124"/>
        <v>17.7</v>
      </c>
      <c r="N2091" s="451">
        <f t="shared" si="125"/>
        <v>17.7</v>
      </c>
    </row>
    <row r="2092" spans="1:14">
      <c r="A2092" s="444">
        <v>86710</v>
      </c>
      <c r="B2092" s="52">
        <f>+'2.- Base'!B2092</f>
        <v>2087</v>
      </c>
      <c r="C2092" s="334">
        <f>+'2.- Base'!C2092</f>
        <v>86710</v>
      </c>
      <c r="D2092" s="81" t="str">
        <f>+'2.- Base'!D2092</f>
        <v>Detección de anticuerpos para virus Influenza</v>
      </c>
      <c r="E2092" s="335">
        <f>+'2.- Base'!G2092</f>
        <v>14.17338</v>
      </c>
      <c r="F2092" s="335">
        <f>+'2.- Base'!N2092</f>
        <v>14.17338</v>
      </c>
      <c r="G2092" s="335">
        <f>VLOOKUP(C2092,'2.- Base'!$C$6:$G$2390,5,0)</f>
        <v>14.17338</v>
      </c>
      <c r="H2092" s="335">
        <f>VLOOKUP(C2092,'2.- Base'!J2092:N4487,5,0)</f>
        <v>14.17338</v>
      </c>
      <c r="J2092" s="335">
        <v>2.1817821204129171</v>
      </c>
      <c r="K2092" s="335">
        <v>2.1817821204129171</v>
      </c>
      <c r="L2092" s="441"/>
      <c r="M2092" s="451">
        <f t="shared" si="124"/>
        <v>16.355162120412917</v>
      </c>
      <c r="N2092" s="451">
        <f t="shared" si="125"/>
        <v>16.355162120412917</v>
      </c>
    </row>
    <row r="2093" spans="1:14">
      <c r="A2093" s="444">
        <v>86738</v>
      </c>
      <c r="B2093" s="52">
        <f>+'2.- Base'!B2093</f>
        <v>2088</v>
      </c>
      <c r="C2093" s="334">
        <f>+'2.- Base'!C2093</f>
        <v>86738</v>
      </c>
      <c r="D2093" s="81" t="str">
        <f>+'2.- Base'!D2093</f>
        <v>Determinación de anticuerpos para Mycoplasma</v>
      </c>
      <c r="E2093" s="335">
        <f>+'2.- Base'!G2093</f>
        <v>14.17338</v>
      </c>
      <c r="F2093" s="335">
        <f>+'2.- Base'!N2093</f>
        <v>14.17338</v>
      </c>
      <c r="G2093" s="335">
        <f>VLOOKUP(C2093,'2.- Base'!$C$6:$G$2390,5,0)</f>
        <v>14.17338</v>
      </c>
      <c r="H2093" s="335">
        <f>VLOOKUP(C2093,'2.- Base'!J2093:N4488,5,0)</f>
        <v>14.17338</v>
      </c>
      <c r="J2093" s="335">
        <v>2.1817821204129171</v>
      </c>
      <c r="K2093" s="335">
        <v>2.1817821204129171</v>
      </c>
      <c r="L2093" s="441"/>
      <c r="M2093" s="451">
        <f t="shared" si="124"/>
        <v>16.355162120412917</v>
      </c>
      <c r="N2093" s="451">
        <f t="shared" si="125"/>
        <v>16.355162120412917</v>
      </c>
    </row>
    <row r="2094" spans="1:14">
      <c r="A2094" s="444">
        <v>86747</v>
      </c>
      <c r="B2094" s="52">
        <f>+'2.- Base'!B2094</f>
        <v>2089</v>
      </c>
      <c r="C2094" s="334">
        <f>+'2.- Base'!C2094</f>
        <v>86747</v>
      </c>
      <c r="D2094" s="81" t="str">
        <f>+'2.- Base'!D2094</f>
        <v>Anticuerpos para Parvovirus</v>
      </c>
      <c r="E2094" s="335">
        <f>+'2.- Base'!G2094</f>
        <v>14.17338</v>
      </c>
      <c r="F2094" s="335">
        <f>+'2.- Base'!N2094</f>
        <v>14.17338</v>
      </c>
      <c r="G2094" s="335">
        <f>VLOOKUP(C2094,'2.- Base'!$C$6:$G$2390,5,0)</f>
        <v>14.17338</v>
      </c>
      <c r="H2094" s="335">
        <f>VLOOKUP(C2094,'2.- Base'!J2094:N4489,5,0)</f>
        <v>14.17338</v>
      </c>
      <c r="J2094" s="335">
        <v>2.1817821204129171</v>
      </c>
      <c r="K2094" s="335">
        <v>2.1817821204129171</v>
      </c>
      <c r="L2094" s="441"/>
      <c r="M2094" s="451">
        <f t="shared" si="124"/>
        <v>16.355162120412917</v>
      </c>
      <c r="N2094" s="451">
        <f t="shared" si="125"/>
        <v>16.355162120412917</v>
      </c>
    </row>
    <row r="2095" spans="1:14">
      <c r="A2095" s="444">
        <v>86762</v>
      </c>
      <c r="B2095" s="52">
        <f>+'2.- Base'!B2095</f>
        <v>2090</v>
      </c>
      <c r="C2095" s="334">
        <f>+'2.- Base'!C2095</f>
        <v>86762</v>
      </c>
      <c r="D2095" s="81" t="str">
        <f>+'2.- Base'!D2095</f>
        <v>Determinación de anticuerpos para Rubéola</v>
      </c>
      <c r="E2095" s="335">
        <f>+'2.- Base'!G2095</f>
        <v>14.17338</v>
      </c>
      <c r="F2095" s="335">
        <f>+'2.- Base'!N2095</f>
        <v>14.17338</v>
      </c>
      <c r="G2095" s="335">
        <f>VLOOKUP(C2095,'2.- Base'!$C$6:$G$2390,5,0)</f>
        <v>14.17338</v>
      </c>
      <c r="H2095" s="335">
        <f>VLOOKUP(C2095,'2.- Base'!J2095:N4490,5,0)</f>
        <v>14.17338</v>
      </c>
      <c r="J2095" s="335">
        <v>2.3866199999999989</v>
      </c>
      <c r="K2095" s="335">
        <v>2.3866199999999989</v>
      </c>
      <c r="L2095" s="441"/>
      <c r="M2095" s="451">
        <f t="shared" si="124"/>
        <v>16.559999999999999</v>
      </c>
      <c r="N2095" s="451">
        <f t="shared" si="125"/>
        <v>16.559999999999999</v>
      </c>
    </row>
    <row r="2096" spans="1:14">
      <c r="A2096" s="444">
        <v>86765</v>
      </c>
      <c r="B2096" s="52">
        <f>+'2.- Base'!B2096</f>
        <v>2091</v>
      </c>
      <c r="C2096" s="334">
        <f>+'2.- Base'!C2096</f>
        <v>86765</v>
      </c>
      <c r="D2096" s="81" t="str">
        <f>+'2.- Base'!D2096</f>
        <v>Anticuerpos para Rubéola (sarampión)</v>
      </c>
      <c r="E2096" s="335">
        <f>+'2.- Base'!G2096</f>
        <v>14.17338</v>
      </c>
      <c r="F2096" s="335">
        <f>+'2.- Base'!N2096</f>
        <v>14.17338</v>
      </c>
      <c r="G2096" s="335">
        <f>VLOOKUP(C2096,'2.- Base'!$C$6:$G$2390,5,0)</f>
        <v>14.17338</v>
      </c>
      <c r="H2096" s="335">
        <f>VLOOKUP(C2096,'2.- Base'!J2096:N4491,5,0)</f>
        <v>14.17338</v>
      </c>
      <c r="J2096" s="335">
        <v>2.1817821204129171</v>
      </c>
      <c r="K2096" s="335">
        <v>2.1817821204129171</v>
      </c>
      <c r="L2096" s="441"/>
      <c r="M2096" s="451">
        <f t="shared" si="124"/>
        <v>16.355162120412917</v>
      </c>
      <c r="N2096" s="451">
        <f t="shared" si="125"/>
        <v>16.355162120412917</v>
      </c>
    </row>
    <row r="2097" spans="1:14">
      <c r="A2097" s="444">
        <v>86768</v>
      </c>
      <c r="B2097" s="52">
        <f>+'2.- Base'!B2097</f>
        <v>2092</v>
      </c>
      <c r="C2097" s="334">
        <f>+'2.- Base'!C2097</f>
        <v>86768</v>
      </c>
      <c r="D2097" s="81" t="str">
        <f>+'2.- Base'!D2097</f>
        <v>Detección para anticuerpos contra Salmonella</v>
      </c>
      <c r="E2097" s="335">
        <f>+'2.- Base'!G2097</f>
        <v>14.17338</v>
      </c>
      <c r="F2097" s="335">
        <f>+'2.- Base'!N2097</f>
        <v>14.17338</v>
      </c>
      <c r="G2097" s="335">
        <f>VLOOKUP(C2097,'2.- Base'!$C$6:$G$2390,5,0)</f>
        <v>14.17338</v>
      </c>
      <c r="H2097" s="335">
        <f>VLOOKUP(C2097,'2.- Base'!J2097:N4492,5,0)</f>
        <v>14.17338</v>
      </c>
      <c r="J2097" s="335">
        <v>2.1817821204129171</v>
      </c>
      <c r="K2097" s="335">
        <v>2.1817821204129171</v>
      </c>
      <c r="L2097" s="441"/>
      <c r="M2097" s="451">
        <f t="shared" si="124"/>
        <v>16.355162120412917</v>
      </c>
      <c r="N2097" s="451">
        <f t="shared" si="125"/>
        <v>16.355162120412917</v>
      </c>
    </row>
    <row r="2098" spans="1:14">
      <c r="A2098" s="444">
        <v>86777</v>
      </c>
      <c r="B2098" s="52">
        <f>+'2.- Base'!B2098</f>
        <v>2093</v>
      </c>
      <c r="C2098" s="334">
        <f>+'2.- Base'!C2098</f>
        <v>86777</v>
      </c>
      <c r="D2098" s="81" t="str">
        <f>+'2.- Base'!D2098</f>
        <v>Anticuerpos para Toxoplasma</v>
      </c>
      <c r="E2098" s="335">
        <f>+'2.- Base'!G2098</f>
        <v>16.423380000000002</v>
      </c>
      <c r="F2098" s="335">
        <f>+'2.- Base'!N2098</f>
        <v>16.423380000000002</v>
      </c>
      <c r="G2098" s="335">
        <f>VLOOKUP(C2098,'2.- Base'!$C$6:$G$2390,5,0)</f>
        <v>16.423380000000002</v>
      </c>
      <c r="H2098" s="335">
        <f>VLOOKUP(C2098,'2.- Base'!J2098:N4493,5,0)</f>
        <v>16.423380000000002</v>
      </c>
      <c r="J2098" s="335">
        <v>2.1817821204129189</v>
      </c>
      <c r="K2098" s="335">
        <v>2.1817821204129189</v>
      </c>
      <c r="L2098" s="441"/>
      <c r="M2098" s="451">
        <f t="shared" si="124"/>
        <v>18.605162120412921</v>
      </c>
      <c r="N2098" s="451">
        <f t="shared" si="125"/>
        <v>18.605162120412921</v>
      </c>
    </row>
    <row r="2099" spans="1:14">
      <c r="A2099" s="444">
        <v>86778</v>
      </c>
      <c r="B2099" s="52">
        <f>+'2.- Base'!B2099</f>
        <v>2094</v>
      </c>
      <c r="C2099" s="334">
        <f>+'2.- Base'!C2099</f>
        <v>86778</v>
      </c>
      <c r="D2099" s="81" t="str">
        <f>+'2.- Base'!D2099</f>
        <v>Anticuerpos para Toxoplasma IgM</v>
      </c>
      <c r="E2099" s="335">
        <f>+'2.- Base'!G2099</f>
        <v>16.423380000000002</v>
      </c>
      <c r="F2099" s="335">
        <f>+'2.- Base'!N2099</f>
        <v>16.423380000000002</v>
      </c>
      <c r="G2099" s="335">
        <f>VLOOKUP(C2099,'2.- Base'!$C$6:$G$2390,5,0)</f>
        <v>16.423380000000002</v>
      </c>
      <c r="H2099" s="335">
        <f>VLOOKUP(C2099,'2.- Base'!J2099:N4494,5,0)</f>
        <v>16.423380000000002</v>
      </c>
      <c r="J2099" s="335">
        <v>2.1817821204129189</v>
      </c>
      <c r="K2099" s="335">
        <v>2.1817821204129189</v>
      </c>
      <c r="L2099" s="441"/>
      <c r="M2099" s="451">
        <f t="shared" si="124"/>
        <v>18.605162120412921</v>
      </c>
      <c r="N2099" s="451">
        <f t="shared" si="125"/>
        <v>18.605162120412921</v>
      </c>
    </row>
    <row r="2100" spans="1:14">
      <c r="A2100" s="444">
        <v>86780</v>
      </c>
      <c r="B2100" s="52">
        <f>+'2.- Base'!B2100</f>
        <v>2095</v>
      </c>
      <c r="C2100" s="334">
        <f>+'2.- Base'!C2100</f>
        <v>86780</v>
      </c>
      <c r="D2100" s="81" t="str">
        <f>+'2.- Base'!D2100</f>
        <v>Prueba específica de Treponema pallidum (Ej FTA)</v>
      </c>
      <c r="E2100" s="335">
        <f>+'2.- Base'!G2100</f>
        <v>14.17338</v>
      </c>
      <c r="F2100" s="335">
        <f>+'2.- Base'!N2100</f>
        <v>14.17338</v>
      </c>
      <c r="G2100" s="335">
        <f>VLOOKUP(C2100,'2.- Base'!$C$6:$G$2390,5,0)</f>
        <v>14.17338</v>
      </c>
      <c r="H2100" s="335">
        <f>VLOOKUP(C2100,'2.- Base'!J2100:N4495,5,0)</f>
        <v>14.17338</v>
      </c>
      <c r="J2100" s="335">
        <v>2.1817821204129171</v>
      </c>
      <c r="K2100" s="335">
        <v>2.1817821204129171</v>
      </c>
      <c r="L2100" s="441"/>
      <c r="M2100" s="451">
        <f t="shared" si="124"/>
        <v>16.355162120412917</v>
      </c>
      <c r="N2100" s="451">
        <f t="shared" si="125"/>
        <v>16.355162120412917</v>
      </c>
    </row>
    <row r="2101" spans="1:14">
      <c r="A2101" s="444">
        <v>86781</v>
      </c>
      <c r="B2101" s="52">
        <f>+'2.- Base'!B2101</f>
        <v>2096</v>
      </c>
      <c r="C2101" s="334">
        <f>+'2.- Base'!C2101</f>
        <v>86781</v>
      </c>
      <c r="D2101" s="81" t="str">
        <f>+'2.- Base'!D2101</f>
        <v>Prueba de confirmación de anticuerpos para Treponema Pallidum</v>
      </c>
      <c r="E2101" s="335">
        <f>+'2.- Base'!G2101</f>
        <v>14.17338</v>
      </c>
      <c r="F2101" s="335">
        <f>+'2.- Base'!N2101</f>
        <v>14.17338</v>
      </c>
      <c r="G2101" s="335">
        <f>VLOOKUP(C2101,'2.- Base'!$C$6:$G$2390,5,0)</f>
        <v>14.17338</v>
      </c>
      <c r="H2101" s="335">
        <f>VLOOKUP(C2101,'2.- Base'!J2101:N4496,5,0)</f>
        <v>14.17338</v>
      </c>
      <c r="J2101" s="335">
        <v>5.6866199999999996</v>
      </c>
      <c r="K2101" s="335">
        <v>5.6866199999999996</v>
      </c>
      <c r="L2101" s="441"/>
      <c r="M2101" s="451">
        <f t="shared" si="124"/>
        <v>19.86</v>
      </c>
      <c r="N2101" s="451">
        <f t="shared" si="125"/>
        <v>19.86</v>
      </c>
    </row>
    <row r="2102" spans="1:14">
      <c r="A2102" s="444">
        <v>86787</v>
      </c>
      <c r="B2102" s="52">
        <f>+'2.- Base'!B2102</f>
        <v>2097</v>
      </c>
      <c r="C2102" s="334">
        <f>+'2.- Base'!C2102</f>
        <v>86787</v>
      </c>
      <c r="D2102" s="81" t="str">
        <f>+'2.- Base'!D2102</f>
        <v>Determinación de anticuerpos para virus varicela zoster</v>
      </c>
      <c r="E2102" s="335">
        <f>+'2.- Base'!G2102</f>
        <v>14.17338</v>
      </c>
      <c r="F2102" s="335">
        <f>+'2.- Base'!N2102</f>
        <v>14.17338</v>
      </c>
      <c r="G2102" s="335">
        <f>VLOOKUP(C2102,'2.- Base'!$C$6:$G$2390,5,0)</f>
        <v>14.17338</v>
      </c>
      <c r="H2102" s="335">
        <f>VLOOKUP(C2102,'2.- Base'!J2102:N4497,5,0)</f>
        <v>14.17338</v>
      </c>
      <c r="J2102" s="335">
        <v>2.1817821204129171</v>
      </c>
      <c r="K2102" s="335">
        <v>2.1817821204129171</v>
      </c>
      <c r="L2102" s="441"/>
      <c r="M2102" s="451">
        <f t="shared" si="124"/>
        <v>16.355162120412917</v>
      </c>
      <c r="N2102" s="451">
        <f t="shared" si="125"/>
        <v>16.355162120412917</v>
      </c>
    </row>
    <row r="2103" spans="1:14" ht="25.5">
      <c r="A2103" s="444">
        <v>86790</v>
      </c>
      <c r="B2103" s="52">
        <f>+'2.- Base'!B2103</f>
        <v>2098</v>
      </c>
      <c r="C2103" s="334">
        <f>+'2.- Base'!C2103</f>
        <v>86790</v>
      </c>
      <c r="D2103" s="81" t="str">
        <f>+'2.- Base'!D2103</f>
        <v>Prueba de anticuerpo para virus no especificado (Ej. ELISA Fiebre Amarilla, TORCH)</v>
      </c>
      <c r="E2103" s="335">
        <f>+'2.- Base'!G2103</f>
        <v>14.17338</v>
      </c>
      <c r="F2103" s="335">
        <f>+'2.- Base'!N2103</f>
        <v>14.17338</v>
      </c>
      <c r="G2103" s="335">
        <f>VLOOKUP(C2103,'2.- Base'!$C$6:$G$2390,5,0)</f>
        <v>14.17338</v>
      </c>
      <c r="H2103" s="335">
        <f>VLOOKUP(C2103,'2.- Base'!J2103:N4498,5,0)</f>
        <v>14.17338</v>
      </c>
      <c r="J2103" s="335">
        <v>2.1817821204129171</v>
      </c>
      <c r="K2103" s="335">
        <v>2.1817821204129171</v>
      </c>
      <c r="L2103" s="441"/>
      <c r="M2103" s="451">
        <f t="shared" si="124"/>
        <v>16.355162120412917</v>
      </c>
      <c r="N2103" s="451">
        <f t="shared" si="125"/>
        <v>16.355162120412917</v>
      </c>
    </row>
    <row r="2104" spans="1:14">
      <c r="A2104" s="444">
        <v>86793</v>
      </c>
      <c r="B2104" s="52">
        <f>+'2.- Base'!B2104</f>
        <v>2099</v>
      </c>
      <c r="C2104" s="334">
        <f>+'2.- Base'!C2104</f>
        <v>86793</v>
      </c>
      <c r="D2104" s="81" t="str">
        <f>+'2.- Base'!D2104</f>
        <v>Determinación de anticuerpos para Yersinia</v>
      </c>
      <c r="E2104" s="335">
        <f>+'2.- Base'!G2104</f>
        <v>14.17338</v>
      </c>
      <c r="F2104" s="335">
        <f>+'2.- Base'!N2104</f>
        <v>14.17338</v>
      </c>
      <c r="G2104" s="335">
        <f>VLOOKUP(C2104,'2.- Base'!$C$6:$G$2390,5,0)</f>
        <v>14.17338</v>
      </c>
      <c r="H2104" s="335">
        <f>VLOOKUP(C2104,'2.- Base'!J2104:N4499,5,0)</f>
        <v>14.17338</v>
      </c>
      <c r="J2104" s="335">
        <v>2.1817821204129171</v>
      </c>
      <c r="K2104" s="335">
        <v>2.1817821204129171</v>
      </c>
      <c r="L2104" s="441"/>
      <c r="M2104" s="451">
        <f t="shared" si="124"/>
        <v>16.355162120412917</v>
      </c>
      <c r="N2104" s="451">
        <f t="shared" si="125"/>
        <v>16.355162120412917</v>
      </c>
    </row>
    <row r="2105" spans="1:14">
      <c r="A2105" s="444">
        <v>86800</v>
      </c>
      <c r="B2105" s="52">
        <f>+'2.- Base'!B2105</f>
        <v>2100</v>
      </c>
      <c r="C2105" s="334">
        <f>+'2.- Base'!C2105</f>
        <v>86800</v>
      </c>
      <c r="D2105" s="81" t="str">
        <f>+'2.- Base'!D2105</f>
        <v>Anticuerpos antitiroideos</v>
      </c>
      <c r="E2105" s="335">
        <f>+'2.- Base'!G2105</f>
        <v>14.17338</v>
      </c>
      <c r="F2105" s="335">
        <f>+'2.- Base'!N2105</f>
        <v>14.17338</v>
      </c>
      <c r="G2105" s="335">
        <f>VLOOKUP(C2105,'2.- Base'!$C$6:$G$2390,5,0)</f>
        <v>14.17338</v>
      </c>
      <c r="H2105" s="335">
        <f>VLOOKUP(C2105,'2.- Base'!J2105:N4500,5,0)</f>
        <v>14.17338</v>
      </c>
      <c r="J2105" s="335">
        <v>2.1817821204129171</v>
      </c>
      <c r="K2105" s="335">
        <v>2.1817821204129171</v>
      </c>
      <c r="L2105" s="441"/>
      <c r="M2105" s="451">
        <f t="shared" si="124"/>
        <v>16.355162120412917</v>
      </c>
      <c r="N2105" s="451">
        <f t="shared" si="125"/>
        <v>16.355162120412917</v>
      </c>
    </row>
    <row r="2106" spans="1:14">
      <c r="A2106" s="444">
        <v>86803</v>
      </c>
      <c r="B2106" s="52">
        <f>+'2.- Base'!B2106</f>
        <v>2101</v>
      </c>
      <c r="C2106" s="334">
        <f>+'2.- Base'!C2106</f>
        <v>86803</v>
      </c>
      <c r="D2106" s="81" t="str">
        <f>+'2.- Base'!D2106</f>
        <v>Determinación de anticuerpos para Hepatitis C</v>
      </c>
      <c r="E2106" s="335">
        <f>+'2.- Base'!G2106</f>
        <v>14.17338</v>
      </c>
      <c r="F2106" s="335">
        <f>+'2.- Base'!N2106</f>
        <v>14.17338</v>
      </c>
      <c r="G2106" s="335">
        <f>VLOOKUP(C2106,'2.- Base'!$C$6:$G$2390,5,0)</f>
        <v>14.17338</v>
      </c>
      <c r="H2106" s="335">
        <f>VLOOKUP(C2106,'2.- Base'!J2106:N4501,5,0)</f>
        <v>14.17338</v>
      </c>
      <c r="J2106" s="335">
        <v>10.18662</v>
      </c>
      <c r="K2106" s="335">
        <v>10.18662</v>
      </c>
      <c r="L2106" s="441"/>
      <c r="M2106" s="451">
        <f t="shared" ref="M2106:M2169" si="126">G2106+J2106</f>
        <v>24.36</v>
      </c>
      <c r="N2106" s="451">
        <f t="shared" si="125"/>
        <v>24.36</v>
      </c>
    </row>
    <row r="2107" spans="1:14">
      <c r="A2107" s="444">
        <v>86812</v>
      </c>
      <c r="B2107" s="52">
        <f>+'2.- Base'!B2107</f>
        <v>2102</v>
      </c>
      <c r="C2107" s="334">
        <f>+'2.- Base'!C2107</f>
        <v>86812</v>
      </c>
      <c r="D2107" s="81" t="str">
        <f>+'2.- Base'!D2107</f>
        <v>HLA B27</v>
      </c>
      <c r="E2107" s="335">
        <f>+'2.- Base'!G2107</f>
        <v>14.17338</v>
      </c>
      <c r="F2107" s="335">
        <f>+'2.- Base'!N2107</f>
        <v>14.17338</v>
      </c>
      <c r="G2107" s="335">
        <f>VLOOKUP(C2107,'2.- Base'!$C$6:$G$2390,5,0)</f>
        <v>14.17338</v>
      </c>
      <c r="H2107" s="335">
        <f>VLOOKUP(C2107,'2.- Base'!J2107:N4502,5,0)</f>
        <v>14.17338</v>
      </c>
      <c r="J2107" s="335">
        <v>2.1817821204129171</v>
      </c>
      <c r="K2107" s="335">
        <v>2.1817821204129171</v>
      </c>
      <c r="L2107" s="441"/>
      <c r="M2107" s="451">
        <f t="shared" si="126"/>
        <v>16.355162120412917</v>
      </c>
      <c r="N2107" s="451">
        <f t="shared" si="125"/>
        <v>16.355162120412917</v>
      </c>
    </row>
    <row r="2108" spans="1:14">
      <c r="A2108" s="444">
        <v>86880</v>
      </c>
      <c r="B2108" s="52">
        <f>+'2.- Base'!B2108</f>
        <v>2103</v>
      </c>
      <c r="C2108" s="334">
        <f>+'2.- Base'!C2108</f>
        <v>86880</v>
      </c>
      <c r="D2108" s="81" t="str">
        <f>+'2.- Base'!D2108</f>
        <v>Test de Coombs directo, cada antisuero</v>
      </c>
      <c r="E2108" s="335">
        <f>+'2.- Base'!G2108</f>
        <v>4.4733799999999997</v>
      </c>
      <c r="F2108" s="335">
        <f>+'2.- Base'!N2108</f>
        <v>4.4733799999999997</v>
      </c>
      <c r="G2108" s="335">
        <f>VLOOKUP(C2108,'2.- Base'!$C$6:$G$2390,5,0)</f>
        <v>4.4733799999999997</v>
      </c>
      <c r="H2108" s="335">
        <f>VLOOKUP(C2108,'2.- Base'!J2108:N4503,5,0)</f>
        <v>4.4733799999999997</v>
      </c>
      <c r="J2108" s="335">
        <v>1.5276278010540967</v>
      </c>
      <c r="K2108" s="335">
        <v>1.5276278010540967</v>
      </c>
      <c r="L2108" s="441"/>
      <c r="M2108" s="451">
        <f t="shared" si="126"/>
        <v>6.0010078010540964</v>
      </c>
      <c r="N2108" s="451">
        <f t="shared" si="125"/>
        <v>6.0010078010540964</v>
      </c>
    </row>
    <row r="2109" spans="1:14">
      <c r="A2109" s="444">
        <v>86885</v>
      </c>
      <c r="B2109" s="52">
        <f>+'2.- Base'!B2109</f>
        <v>2104</v>
      </c>
      <c r="C2109" s="334">
        <f>+'2.- Base'!C2109</f>
        <v>86885</v>
      </c>
      <c r="D2109" s="81" t="str">
        <f>+'2.- Base'!D2109</f>
        <v>Test de Coombs indirecto, cada glóbulo rojo reactivo</v>
      </c>
      <c r="E2109" s="335">
        <f>+'2.- Base'!G2109</f>
        <v>4.4733799999999997</v>
      </c>
      <c r="F2109" s="335">
        <f>+'2.- Base'!N2109</f>
        <v>4.4733799999999997</v>
      </c>
      <c r="G2109" s="335">
        <f>VLOOKUP(C2109,'2.- Base'!$C$6:$G$2390,5,0)</f>
        <v>4.4733799999999997</v>
      </c>
      <c r="H2109" s="335">
        <f>VLOOKUP(C2109,'2.- Base'!J2109:N4504,5,0)</f>
        <v>4.4733799999999997</v>
      </c>
      <c r="J2109" s="335">
        <v>1.5276278010540967</v>
      </c>
      <c r="K2109" s="335">
        <v>1.5276278010540967</v>
      </c>
      <c r="L2109" s="441"/>
      <c r="M2109" s="451">
        <f t="shared" si="126"/>
        <v>6.0010078010540964</v>
      </c>
      <c r="N2109" s="451">
        <f t="shared" si="125"/>
        <v>6.0010078010540964</v>
      </c>
    </row>
    <row r="2110" spans="1:14">
      <c r="A2110" s="444">
        <v>86886</v>
      </c>
      <c r="B2110" s="52">
        <f>+'2.- Base'!B2110</f>
        <v>2105</v>
      </c>
      <c r="C2110" s="334">
        <f>+'2.- Base'!C2110</f>
        <v>86886</v>
      </c>
      <c r="D2110" s="81" t="str">
        <f>+'2.- Base'!D2110</f>
        <v>Test de Coombs indirecto, cada título de anticuerpos</v>
      </c>
      <c r="E2110" s="335">
        <f>+'2.- Base'!G2110</f>
        <v>4.4733799999999997</v>
      </c>
      <c r="F2110" s="335">
        <f>+'2.- Base'!N2110</f>
        <v>4.4733799999999997</v>
      </c>
      <c r="G2110" s="335">
        <f>VLOOKUP(C2110,'2.- Base'!$C$6:$G$2390,5,0)</f>
        <v>4.4733799999999997</v>
      </c>
      <c r="H2110" s="335">
        <f>VLOOKUP(C2110,'2.- Base'!J2110:N4505,5,0)</f>
        <v>4.4733799999999997</v>
      </c>
      <c r="J2110" s="335">
        <v>1.5276278010540967</v>
      </c>
      <c r="K2110" s="335">
        <v>1.5276278010540967</v>
      </c>
      <c r="L2110" s="441"/>
      <c r="M2110" s="451">
        <f t="shared" si="126"/>
        <v>6.0010078010540964</v>
      </c>
      <c r="N2110" s="451">
        <f t="shared" si="125"/>
        <v>6.0010078010540964</v>
      </c>
    </row>
    <row r="2111" spans="1:14" ht="25.5">
      <c r="A2111" s="444">
        <v>86890</v>
      </c>
      <c r="B2111" s="52">
        <f>+'2.- Base'!B2111</f>
        <v>2106</v>
      </c>
      <c r="C2111" s="334">
        <f>+'2.- Base'!C2111</f>
        <v>86890</v>
      </c>
      <c r="D2111" s="81" t="str">
        <f>+'2.- Base'!D2111</f>
        <v>Obtención, procesado y almacenamiento de sangre o componente autólogo</v>
      </c>
      <c r="E2111" s="335">
        <f>+'2.- Base'!G2111</f>
        <v>4.4733799999999997</v>
      </c>
      <c r="F2111" s="335">
        <f>+'2.- Base'!N2111</f>
        <v>4.4733799999999997</v>
      </c>
      <c r="G2111" s="335">
        <f>VLOOKUP(C2111,'2.- Base'!$C$6:$G$2390,5,0)</f>
        <v>4.4733799999999997</v>
      </c>
      <c r="H2111" s="335">
        <f>VLOOKUP(C2111,'2.- Base'!J2111:N4506,5,0)</f>
        <v>4.4733799999999997</v>
      </c>
      <c r="J2111" s="335">
        <v>19.76662</v>
      </c>
      <c r="K2111" s="335">
        <v>19.76662</v>
      </c>
      <c r="L2111" s="441"/>
      <c r="M2111" s="451">
        <f t="shared" si="126"/>
        <v>24.24</v>
      </c>
      <c r="N2111" s="451">
        <f t="shared" si="125"/>
        <v>24.24</v>
      </c>
    </row>
    <row r="2112" spans="1:14">
      <c r="A2112" s="444">
        <v>86900</v>
      </c>
      <c r="B2112" s="52">
        <f>+'2.- Base'!B2112</f>
        <v>2107</v>
      </c>
      <c r="C2112" s="334">
        <f>+'2.- Base'!C2112</f>
        <v>86900</v>
      </c>
      <c r="D2112" s="81" t="str">
        <f>+'2.- Base'!D2112</f>
        <v>Grupo Sanguíneo</v>
      </c>
      <c r="E2112" s="335">
        <f>+'2.- Base'!G2112</f>
        <v>1.4311799999999997</v>
      </c>
      <c r="F2112" s="335">
        <f>+'2.- Base'!N2112</f>
        <v>1.4311799999999997</v>
      </c>
      <c r="G2112" s="335">
        <f>VLOOKUP(C2112,'2.- Base'!$C$6:$G$2390,5,0)</f>
        <v>1.4311799999999997</v>
      </c>
      <c r="H2112" s="335">
        <f>VLOOKUP(C2112,'2.- Base'!J2112:N4507,5,0)</f>
        <v>1.4311799999999997</v>
      </c>
      <c r="J2112" s="335">
        <v>3.9748200000000002</v>
      </c>
      <c r="K2112" s="335">
        <v>3.9748200000000002</v>
      </c>
      <c r="L2112" s="441"/>
      <c r="M2112" s="451">
        <f t="shared" si="126"/>
        <v>5.4059999999999997</v>
      </c>
      <c r="N2112" s="451">
        <f t="shared" si="125"/>
        <v>5.4059999999999997</v>
      </c>
    </row>
    <row r="2113" spans="1:14">
      <c r="A2113" s="444">
        <v>86901</v>
      </c>
      <c r="B2113" s="52">
        <f>+'2.- Base'!B2113</f>
        <v>2108</v>
      </c>
      <c r="C2113" s="334">
        <f>+'2.- Base'!C2113</f>
        <v>86901</v>
      </c>
      <c r="D2113" s="81" t="str">
        <f>+'2.- Base'!D2113</f>
        <v>Factor Rh</v>
      </c>
      <c r="E2113" s="335">
        <f>+'2.- Base'!G2113</f>
        <v>1.4311799999999997</v>
      </c>
      <c r="F2113" s="335">
        <f>+'2.- Base'!N2113</f>
        <v>1.4311799999999997</v>
      </c>
      <c r="G2113" s="335">
        <f>VLOOKUP(C2113,'2.- Base'!$C$6:$G$2390,5,0)</f>
        <v>1.4311799999999997</v>
      </c>
      <c r="H2113" s="335">
        <f>VLOOKUP(C2113,'2.- Base'!J2113:N4508,5,0)</f>
        <v>1.4311799999999997</v>
      </c>
      <c r="J2113" s="335">
        <v>1.5276278010540965</v>
      </c>
      <c r="K2113" s="335">
        <v>1.5276278010540965</v>
      </c>
      <c r="L2113" s="441"/>
      <c r="M2113" s="451">
        <f t="shared" si="126"/>
        <v>2.9588078010540961</v>
      </c>
      <c r="N2113" s="451">
        <f t="shared" si="125"/>
        <v>2.9588078010540961</v>
      </c>
    </row>
    <row r="2114" spans="1:14">
      <c r="A2114" s="444">
        <v>86906</v>
      </c>
      <c r="B2114" s="52">
        <f>+'2.- Base'!B2114</f>
        <v>2109</v>
      </c>
      <c r="C2114" s="334">
        <f>+'2.- Base'!C2114</f>
        <v>86906</v>
      </c>
      <c r="D2114" s="81" t="str">
        <f>+'2.- Base'!D2114</f>
        <v>Tipificación completa fenotipo Rh</v>
      </c>
      <c r="E2114" s="335">
        <f>+'2.- Base'!G2114</f>
        <v>4.4733799999999997</v>
      </c>
      <c r="F2114" s="335">
        <f>+'2.- Base'!N2114</f>
        <v>4.4733799999999997</v>
      </c>
      <c r="G2114" s="335">
        <f>VLOOKUP(C2114,'2.- Base'!$C$6:$G$2390,5,0)</f>
        <v>4.4733799999999997</v>
      </c>
      <c r="H2114" s="335">
        <f>VLOOKUP(C2114,'2.- Base'!J2114:N4509,5,0)</f>
        <v>4.4733799999999997</v>
      </c>
      <c r="J2114" s="335">
        <v>5.092092670180322</v>
      </c>
      <c r="K2114" s="335">
        <v>5.092092670180322</v>
      </c>
      <c r="L2114" s="441"/>
      <c r="M2114" s="451">
        <f t="shared" si="126"/>
        <v>9.5654726701803217</v>
      </c>
      <c r="N2114" s="451">
        <f t="shared" si="125"/>
        <v>9.5654726701803217</v>
      </c>
    </row>
    <row r="2115" spans="1:14">
      <c r="A2115" s="444">
        <v>86920</v>
      </c>
      <c r="B2115" s="52">
        <f>+'2.- Base'!B2115</f>
        <v>2110</v>
      </c>
      <c r="C2115" s="334">
        <f>+'2.- Base'!C2115</f>
        <v>86920</v>
      </c>
      <c r="D2115" s="81" t="str">
        <f>+'2.- Base'!D2115</f>
        <v>Pruebas Cruzadas</v>
      </c>
      <c r="E2115" s="335">
        <f>+'2.- Base'!G2115</f>
        <v>14.17338</v>
      </c>
      <c r="F2115" s="335">
        <f>+'2.- Base'!N2115</f>
        <v>14.17338</v>
      </c>
      <c r="G2115" s="335">
        <f>VLOOKUP(C2115,'2.- Base'!$C$6:$G$2390,5,0)</f>
        <v>14.17338</v>
      </c>
      <c r="H2115" s="335">
        <f>VLOOKUP(C2115,'2.- Base'!J2115:N4510,5,0)</f>
        <v>14.17338</v>
      </c>
      <c r="J2115" s="335">
        <v>1.3090692722477506</v>
      </c>
      <c r="K2115" s="335">
        <v>1.3090692722477506</v>
      </c>
      <c r="L2115" s="441"/>
      <c r="M2115" s="451">
        <f t="shared" si="126"/>
        <v>15.48244927224775</v>
      </c>
      <c r="N2115" s="451">
        <f t="shared" si="125"/>
        <v>15.48244927224775</v>
      </c>
    </row>
    <row r="2116" spans="1:14">
      <c r="A2116" s="444">
        <v>86922</v>
      </c>
      <c r="B2116" s="52">
        <f>+'2.- Base'!B2116</f>
        <v>2111</v>
      </c>
      <c r="C2116" s="334">
        <f>+'2.- Base'!C2116</f>
        <v>86922</v>
      </c>
      <c r="D2116" s="81" t="str">
        <f>+'2.- Base'!D2116</f>
        <v>Prueba de compatibilidad para cada unidad; técnica de antiglobulina</v>
      </c>
      <c r="E2116" s="335">
        <f>+'2.- Base'!G2116</f>
        <v>14.17338</v>
      </c>
      <c r="F2116" s="335">
        <f>+'2.- Base'!N2116</f>
        <v>14.17338</v>
      </c>
      <c r="G2116" s="335">
        <f>VLOOKUP(C2116,'2.- Base'!$C$6:$G$2390,5,0)</f>
        <v>14.17338</v>
      </c>
      <c r="H2116" s="335">
        <f>VLOOKUP(C2116,'2.- Base'!J2116:N4511,5,0)</f>
        <v>14.17338</v>
      </c>
      <c r="J2116" s="335">
        <v>4.3635642408258288</v>
      </c>
      <c r="K2116" s="335">
        <v>4.3635642408258288</v>
      </c>
      <c r="L2116" s="441"/>
      <c r="M2116" s="451">
        <f t="shared" si="126"/>
        <v>18.536944240825829</v>
      </c>
      <c r="N2116" s="451">
        <f t="shared" si="125"/>
        <v>18.536944240825829</v>
      </c>
    </row>
    <row r="2117" spans="1:14">
      <c r="A2117" s="444">
        <v>87015</v>
      </c>
      <c r="B2117" s="52">
        <f>+'2.- Base'!B2117</f>
        <v>2112</v>
      </c>
      <c r="C2117" s="334">
        <f>+'2.- Base'!C2117</f>
        <v>87015</v>
      </c>
      <c r="D2117" s="81" t="str">
        <f>+'2.- Base'!D2117</f>
        <v>Detección de agentes infecciosos por concentración</v>
      </c>
      <c r="E2117" s="335">
        <f>+'2.- Base'!G2117</f>
        <v>14.17338</v>
      </c>
      <c r="F2117" s="335">
        <f>+'2.- Base'!N2117</f>
        <v>14.17338</v>
      </c>
      <c r="G2117" s="335">
        <f>VLOOKUP(C2117,'2.- Base'!$C$6:$G$2390,5,0)</f>
        <v>14.17338</v>
      </c>
      <c r="H2117" s="335">
        <f>VLOOKUP(C2117,'2.- Base'!J2117:N4512,5,0)</f>
        <v>14.17338</v>
      </c>
      <c r="J2117" s="335">
        <v>5.3826731106164889</v>
      </c>
      <c r="K2117" s="335">
        <v>5.4610661006003856</v>
      </c>
      <c r="L2117" s="441"/>
      <c r="M2117" s="451">
        <f t="shared" si="126"/>
        <v>19.556053110616489</v>
      </c>
      <c r="N2117" s="451">
        <f t="shared" si="125"/>
        <v>19.634446100600385</v>
      </c>
    </row>
    <row r="2118" spans="1:14">
      <c r="A2118" s="444">
        <v>87040</v>
      </c>
      <c r="B2118" s="52">
        <f>+'2.- Base'!B2118</f>
        <v>2113</v>
      </c>
      <c r="C2118" s="334">
        <f>+'2.- Base'!C2118</f>
        <v>87040</v>
      </c>
      <c r="D2118" s="81" t="str">
        <f>+'2.- Base'!D2118</f>
        <v>Hemocultivo</v>
      </c>
      <c r="E2118" s="335">
        <f>+'2.- Base'!G2118</f>
        <v>7.4521113111333319</v>
      </c>
      <c r="F2118" s="335">
        <f>+'2.- Base'!N2118</f>
        <v>7.4521113111333319</v>
      </c>
      <c r="G2118" s="335">
        <f>VLOOKUP(C2118,'2.- Base'!$C$6:$G$2390,5,0)</f>
        <v>7.4521113111333319</v>
      </c>
      <c r="H2118" s="335">
        <f>VLOOKUP(C2118,'2.- Base'!J2118:N4513,5,0)</f>
        <v>7.4521113111333319</v>
      </c>
      <c r="J2118" s="335">
        <v>13.007888688866668</v>
      </c>
      <c r="K2118" s="335">
        <v>13.007888688866668</v>
      </c>
      <c r="L2118" s="441"/>
      <c r="M2118" s="451">
        <f t="shared" si="126"/>
        <v>20.46</v>
      </c>
      <c r="N2118" s="451">
        <f t="shared" si="125"/>
        <v>20.46</v>
      </c>
    </row>
    <row r="2119" spans="1:14">
      <c r="A2119" s="444">
        <v>87045</v>
      </c>
      <c r="B2119" s="52">
        <f>+'2.- Base'!B2119</f>
        <v>2114</v>
      </c>
      <c r="C2119" s="334">
        <f>+'2.- Base'!C2119</f>
        <v>87045</v>
      </c>
      <c r="D2119" s="81" t="str">
        <f>+'2.- Base'!D2119</f>
        <v>Coprocultivo</v>
      </c>
      <c r="E2119" s="335">
        <f>+'2.- Base'!G2119</f>
        <v>7.4521113111333319</v>
      </c>
      <c r="F2119" s="335">
        <f>+'2.- Base'!N2119</f>
        <v>7.4521113111333319</v>
      </c>
      <c r="G2119" s="335">
        <f>VLOOKUP(C2119,'2.- Base'!$C$6:$G$2390,5,0)</f>
        <v>7.4521113111333319</v>
      </c>
      <c r="H2119" s="335">
        <f>VLOOKUP(C2119,'2.- Base'!J2119:N4514,5,0)</f>
        <v>7.4521113111333319</v>
      </c>
      <c r="J2119" s="335">
        <v>11.366888688866666</v>
      </c>
      <c r="K2119" s="335">
        <v>11.366888688866666</v>
      </c>
      <c r="L2119" s="441"/>
      <c r="M2119" s="451">
        <f t="shared" si="126"/>
        <v>18.818999999999999</v>
      </c>
      <c r="N2119" s="451">
        <f t="shared" ref="N2119:N2182" si="127">H2119+K2119</f>
        <v>18.818999999999999</v>
      </c>
    </row>
    <row r="2120" spans="1:14">
      <c r="A2120" s="444">
        <v>87046</v>
      </c>
      <c r="B2120" s="52">
        <f>+'2.- Base'!B2120</f>
        <v>2115</v>
      </c>
      <c r="C2120" s="334">
        <f>+'2.- Base'!C2120</f>
        <v>87046</v>
      </c>
      <c r="D2120" s="81" t="str">
        <f>+'2.- Base'!D2120</f>
        <v>Mielocultivo</v>
      </c>
      <c r="E2120" s="335">
        <f>+'2.- Base'!G2120</f>
        <v>7.4521113111333319</v>
      </c>
      <c r="F2120" s="335">
        <f>+'2.- Base'!N2120</f>
        <v>7.4521113111333319</v>
      </c>
      <c r="G2120" s="335">
        <f>VLOOKUP(C2120,'2.- Base'!$C$6:$G$2390,5,0)</f>
        <v>7.4521113111333319</v>
      </c>
      <c r="H2120" s="335">
        <f>VLOOKUP(C2120,'2.- Base'!J2120:N4515,5,0)</f>
        <v>7.4521113111333319</v>
      </c>
      <c r="J2120" s="335">
        <v>7.9293850008126467</v>
      </c>
      <c r="K2120" s="335">
        <v>8.0013765347256793</v>
      </c>
      <c r="L2120" s="441"/>
      <c r="M2120" s="451">
        <f t="shared" si="126"/>
        <v>15.381496311945979</v>
      </c>
      <c r="N2120" s="451">
        <f t="shared" si="127"/>
        <v>15.453487845859012</v>
      </c>
    </row>
    <row r="2121" spans="1:14">
      <c r="A2121" s="444">
        <v>87070</v>
      </c>
      <c r="B2121" s="52">
        <f>+'2.- Base'!B2121</f>
        <v>2116</v>
      </c>
      <c r="C2121" s="334">
        <f>+'2.- Base'!C2121</f>
        <v>87070</v>
      </c>
      <c r="D2121" s="81" t="str">
        <f>+'2.- Base'!D2121</f>
        <v>Cultivo bacteriano (no sangre, orina ni heces, p. ej. mielocultivo)</v>
      </c>
      <c r="E2121" s="335">
        <f>+'2.- Base'!G2121</f>
        <v>7.4521113111333319</v>
      </c>
      <c r="F2121" s="335">
        <f>+'2.- Base'!N2121</f>
        <v>7.4521113111333319</v>
      </c>
      <c r="G2121" s="335">
        <f>VLOOKUP(C2121,'2.- Base'!$C$6:$G$2390,5,0)</f>
        <v>7.4521113111333319</v>
      </c>
      <c r="H2121" s="335">
        <f>VLOOKUP(C2121,'2.- Base'!J2121:N4516,5,0)</f>
        <v>7.4521113111333319</v>
      </c>
      <c r="J2121" s="335">
        <v>13.121888688866669</v>
      </c>
      <c r="K2121" s="335">
        <v>13.121888688866669</v>
      </c>
      <c r="L2121" s="441"/>
      <c r="M2121" s="451">
        <f t="shared" si="126"/>
        <v>20.574000000000002</v>
      </c>
      <c r="N2121" s="451">
        <f t="shared" si="127"/>
        <v>20.574000000000002</v>
      </c>
    </row>
    <row r="2122" spans="1:14">
      <c r="A2122" s="444">
        <v>87086</v>
      </c>
      <c r="B2122" s="52">
        <f>+'2.- Base'!B2122</f>
        <v>2117</v>
      </c>
      <c r="C2122" s="334">
        <f>+'2.- Base'!C2122</f>
        <v>87086</v>
      </c>
      <c r="D2122" s="81" t="str">
        <f>+'2.- Base'!D2122</f>
        <v>Urocultivo con recuento de colonias</v>
      </c>
      <c r="E2122" s="335">
        <f>+'2.- Base'!G2122</f>
        <v>7.4521113111333319</v>
      </c>
      <c r="F2122" s="335">
        <f>+'2.- Base'!N2122</f>
        <v>7.4521113111333319</v>
      </c>
      <c r="G2122" s="335">
        <f>VLOOKUP(C2122,'2.- Base'!$C$6:$G$2390,5,0)</f>
        <v>7.4521113111333319</v>
      </c>
      <c r="H2122" s="335">
        <f>VLOOKUP(C2122,'2.- Base'!J2122:N4517,5,0)</f>
        <v>7.4521113111333319</v>
      </c>
      <c r="J2122" s="335">
        <v>7.9293850008126467</v>
      </c>
      <c r="K2122" s="335">
        <v>8.0013765347256793</v>
      </c>
      <c r="L2122" s="441"/>
      <c r="M2122" s="451">
        <f t="shared" si="126"/>
        <v>15.381496311945979</v>
      </c>
      <c r="N2122" s="451">
        <f t="shared" si="127"/>
        <v>15.453487845859012</v>
      </c>
    </row>
    <row r="2123" spans="1:14">
      <c r="A2123" s="444">
        <v>87087</v>
      </c>
      <c r="B2123" s="52">
        <f>+'2.- Base'!B2123</f>
        <v>2118</v>
      </c>
      <c r="C2123" s="334">
        <f>+'2.- Base'!C2123</f>
        <v>87087</v>
      </c>
      <c r="D2123" s="81" t="str">
        <f>+'2.- Base'!D2123</f>
        <v xml:space="preserve">Urocultivo y antibiograma </v>
      </c>
      <c r="E2123" s="335">
        <f>+'2.- Base'!G2123</f>
        <v>7.4521113111333319</v>
      </c>
      <c r="F2123" s="335">
        <f>+'2.- Base'!N2123</f>
        <v>7.4521113111333319</v>
      </c>
      <c r="G2123" s="335">
        <f>VLOOKUP(C2123,'2.- Base'!$C$6:$G$2390,5,0)</f>
        <v>7.4521113111333319</v>
      </c>
      <c r="H2123" s="335">
        <f>VLOOKUP(C2123,'2.- Base'!J2123:N4518,5,0)</f>
        <v>7.4521113111333319</v>
      </c>
      <c r="J2123" s="335">
        <v>9.0208886888666662</v>
      </c>
      <c r="K2123" s="335">
        <v>9.0208886888666662</v>
      </c>
      <c r="L2123" s="441"/>
      <c r="M2123" s="451">
        <f t="shared" si="126"/>
        <v>16.472999999999999</v>
      </c>
      <c r="N2123" s="451">
        <f t="shared" si="127"/>
        <v>16.472999999999999</v>
      </c>
    </row>
    <row r="2124" spans="1:14">
      <c r="A2124" s="444">
        <v>87101</v>
      </c>
      <c r="B2124" s="52">
        <f>+'2.- Base'!B2124</f>
        <v>2119</v>
      </c>
      <c r="C2124" s="334">
        <f>+'2.- Base'!C2124</f>
        <v>87101</v>
      </c>
      <c r="D2124" s="81" t="str">
        <f>+'2.- Base'!D2124</f>
        <v>Cultivo para hongos a partir de piel, cabello o uñas</v>
      </c>
      <c r="E2124" s="335">
        <f>+'2.- Base'!G2124</f>
        <v>1.7274829999999999</v>
      </c>
      <c r="F2124" s="335">
        <f>+'2.- Base'!N2124</f>
        <v>1.7274829999999999</v>
      </c>
      <c r="G2124" s="335">
        <f>VLOOKUP(C2124,'2.- Base'!$C$6:$G$2390,5,0)</f>
        <v>1.7274829999999999</v>
      </c>
      <c r="H2124" s="335">
        <f>VLOOKUP(C2124,'2.- Base'!J2124:N4519,5,0)</f>
        <v>1.7274829999999999</v>
      </c>
      <c r="J2124" s="335">
        <v>7.9293850008126459</v>
      </c>
      <c r="K2124" s="335">
        <v>8.0013765347256793</v>
      </c>
      <c r="L2124" s="441"/>
      <c r="M2124" s="451">
        <f t="shared" si="126"/>
        <v>9.6568680008126453</v>
      </c>
      <c r="N2124" s="451">
        <f t="shared" si="127"/>
        <v>9.7288595347256788</v>
      </c>
    </row>
    <row r="2125" spans="1:14">
      <c r="A2125" s="444">
        <v>87102</v>
      </c>
      <c r="B2125" s="52">
        <f>+'2.- Base'!B2125</f>
        <v>2120</v>
      </c>
      <c r="C2125" s="334">
        <f>+'2.- Base'!C2125</f>
        <v>87102</v>
      </c>
      <c r="D2125" s="81" t="str">
        <f>+'2.- Base'!D2125</f>
        <v>Cultivo de hongos</v>
      </c>
      <c r="E2125" s="335">
        <f>+'2.- Base'!G2125</f>
        <v>1.7274829999999999</v>
      </c>
      <c r="F2125" s="335">
        <f>+'2.- Base'!N2125</f>
        <v>1.7274829999999999</v>
      </c>
      <c r="G2125" s="335">
        <f>VLOOKUP(C2125,'2.- Base'!$C$6:$G$2390,5,0)</f>
        <v>1.7274829999999999</v>
      </c>
      <c r="H2125" s="335">
        <f>VLOOKUP(C2125,'2.- Base'!J2125:N4520,5,0)</f>
        <v>1.7274829999999999</v>
      </c>
      <c r="J2125" s="335">
        <v>7.9293850008126459</v>
      </c>
      <c r="K2125" s="335">
        <v>8.0013765347256793</v>
      </c>
      <c r="L2125" s="441"/>
      <c r="M2125" s="451">
        <f t="shared" si="126"/>
        <v>9.6568680008126453</v>
      </c>
      <c r="N2125" s="451">
        <f t="shared" si="127"/>
        <v>9.7288595347256788</v>
      </c>
    </row>
    <row r="2126" spans="1:14">
      <c r="A2126" s="444">
        <v>87115</v>
      </c>
      <c r="B2126" s="52">
        <f>+'2.- Base'!B2126</f>
        <v>2121</v>
      </c>
      <c r="C2126" s="334">
        <f>+'2.- Base'!C2126</f>
        <v>87115</v>
      </c>
      <c r="D2126" s="81" t="str">
        <f>+'2.- Base'!D2126</f>
        <v>Baciloscopía: BK</v>
      </c>
      <c r="E2126" s="335">
        <f>+'2.- Base'!G2126</f>
        <v>1.9835559999999999</v>
      </c>
      <c r="F2126" s="335">
        <f>+'2.- Base'!N2126</f>
        <v>1.9835559999999999</v>
      </c>
      <c r="G2126" s="335">
        <f>VLOOKUP(C2126,'2.- Base'!$C$6:$G$2390,5,0)</f>
        <v>1.9835559999999999</v>
      </c>
      <c r="H2126" s="335">
        <f>VLOOKUP(C2126,'2.- Base'!J2126:N4521,5,0)</f>
        <v>1.9835559999999999</v>
      </c>
      <c r="J2126" s="335">
        <v>2.3311650199810776</v>
      </c>
      <c r="K2126" s="335">
        <v>2.3311650199810776</v>
      </c>
      <c r="L2126" s="441"/>
      <c r="M2126" s="451">
        <f t="shared" si="126"/>
        <v>4.3147210199810777</v>
      </c>
      <c r="N2126" s="451">
        <f t="shared" si="127"/>
        <v>4.3147210199810777</v>
      </c>
    </row>
    <row r="2127" spans="1:14">
      <c r="A2127" s="444">
        <v>87116</v>
      </c>
      <c r="B2127" s="52">
        <f>+'2.- Base'!B2127</f>
        <v>2122</v>
      </c>
      <c r="C2127" s="334">
        <f>+'2.- Base'!C2127</f>
        <v>87116</v>
      </c>
      <c r="D2127" s="81" t="str">
        <f>+'2.- Base'!D2127</f>
        <v>Cultivo para micobacteria</v>
      </c>
      <c r="E2127" s="335">
        <f>+'2.- Base'!G2127</f>
        <v>7.4521113111333319</v>
      </c>
      <c r="F2127" s="335">
        <f>+'2.- Base'!N2127</f>
        <v>7.4521113111333319</v>
      </c>
      <c r="G2127" s="335">
        <f>VLOOKUP(C2127,'2.- Base'!$C$6:$G$2390,5,0)</f>
        <v>7.4521113111333319</v>
      </c>
      <c r="H2127" s="335">
        <f>VLOOKUP(C2127,'2.- Base'!J2127:N4522,5,0)</f>
        <v>7.4521113111333319</v>
      </c>
      <c r="J2127" s="335">
        <v>7.9293850008126467</v>
      </c>
      <c r="K2127" s="335">
        <v>8.0013765347256793</v>
      </c>
      <c r="L2127" s="441"/>
      <c r="M2127" s="451">
        <f t="shared" si="126"/>
        <v>15.381496311945979</v>
      </c>
      <c r="N2127" s="451">
        <f t="shared" si="127"/>
        <v>15.453487845859012</v>
      </c>
    </row>
    <row r="2128" spans="1:14">
      <c r="A2128" s="444">
        <v>87161</v>
      </c>
      <c r="B2128" s="52">
        <f>+'2.- Base'!B2128</f>
        <v>2123</v>
      </c>
      <c r="C2128" s="334">
        <f>+'2.- Base'!C2128</f>
        <v>87161</v>
      </c>
      <c r="D2128" s="81" t="str">
        <f>+'2.- Base'!D2128</f>
        <v>Cutivo para anaeróbicos</v>
      </c>
      <c r="E2128" s="335">
        <f>+'2.- Base'!G2128</f>
        <v>7.4521113111333319</v>
      </c>
      <c r="F2128" s="335">
        <f>+'2.- Base'!N2128</f>
        <v>7.4521113111333319</v>
      </c>
      <c r="G2128" s="335">
        <f>VLOOKUP(C2128,'2.- Base'!$C$6:$G$2390,5,0)</f>
        <v>7.4521113111333319</v>
      </c>
      <c r="H2128" s="335">
        <f>VLOOKUP(C2128,'2.- Base'!J2128:N4523,5,0)</f>
        <v>7.4521113111333319</v>
      </c>
      <c r="J2128" s="335">
        <v>7.9293850008126467</v>
      </c>
      <c r="K2128" s="335">
        <v>8.0013765347256793</v>
      </c>
      <c r="L2128" s="441"/>
      <c r="M2128" s="451">
        <f t="shared" si="126"/>
        <v>15.381496311945979</v>
      </c>
      <c r="N2128" s="451">
        <f t="shared" si="127"/>
        <v>15.453487845859012</v>
      </c>
    </row>
    <row r="2129" spans="1:14">
      <c r="A2129" s="444">
        <v>87172</v>
      </c>
      <c r="B2129" s="52">
        <f>+'2.- Base'!B2129</f>
        <v>2124</v>
      </c>
      <c r="C2129" s="334">
        <f>+'2.- Base'!C2129</f>
        <v>87172</v>
      </c>
      <c r="D2129" s="81" t="str">
        <f>+'2.- Base'!D2129</f>
        <v>Test de Graham</v>
      </c>
      <c r="E2129" s="335">
        <f>+'2.- Base'!G2129</f>
        <v>0.70840999999999998</v>
      </c>
      <c r="F2129" s="335">
        <f>+'2.- Base'!N2129</f>
        <v>0.70840999999999998</v>
      </c>
      <c r="G2129" s="335">
        <f>VLOOKUP(C2129,'2.- Base'!$C$6:$G$2390,5,0)</f>
        <v>0.70840999999999998</v>
      </c>
      <c r="H2129" s="335">
        <f>VLOOKUP(C2129,'2.- Base'!J2129:N4524,5,0)</f>
        <v>0.70840999999999998</v>
      </c>
      <c r="J2129" s="335">
        <v>2.3311650199810776</v>
      </c>
      <c r="K2129" s="335">
        <v>2.3311650199810776</v>
      </c>
      <c r="L2129" s="441"/>
      <c r="M2129" s="451">
        <f t="shared" si="126"/>
        <v>3.0395750199810774</v>
      </c>
      <c r="N2129" s="451">
        <f t="shared" si="127"/>
        <v>3.0395750199810774</v>
      </c>
    </row>
    <row r="2130" spans="1:14">
      <c r="A2130" s="444">
        <v>87177</v>
      </c>
      <c r="B2130" s="52">
        <f>+'2.- Base'!B2130</f>
        <v>2125</v>
      </c>
      <c r="C2130" s="334">
        <f>+'2.- Base'!C2130</f>
        <v>87177</v>
      </c>
      <c r="D2130" s="81" t="str">
        <f>+'2.- Base'!D2130</f>
        <v>Examen de parásitos y huevos por frotis directo (3 muestras)</v>
      </c>
      <c r="E2130" s="335">
        <f>+'2.- Base'!G2130</f>
        <v>3.9732599999999998</v>
      </c>
      <c r="F2130" s="335">
        <f>+'2.- Base'!N2130</f>
        <v>3.9732599999999998</v>
      </c>
      <c r="G2130" s="335">
        <f>VLOOKUP(C2130,'2.- Base'!$C$6:$G$2390,5,0)</f>
        <v>3.9732599999999998</v>
      </c>
      <c r="H2130" s="335">
        <f>VLOOKUP(C2130,'2.- Base'!J2130:N4525,5,0)</f>
        <v>3.9732599999999998</v>
      </c>
      <c r="J2130" s="335">
        <v>2.3311650199810776</v>
      </c>
      <c r="K2130" s="335">
        <v>2.3311650199810776</v>
      </c>
      <c r="L2130" s="441"/>
      <c r="M2130" s="451">
        <f t="shared" si="126"/>
        <v>6.3044250199810774</v>
      </c>
      <c r="N2130" s="451">
        <f t="shared" si="127"/>
        <v>6.3044250199810774</v>
      </c>
    </row>
    <row r="2131" spans="1:14">
      <c r="A2131" s="444">
        <v>87179</v>
      </c>
      <c r="B2131" s="52">
        <f>+'2.- Base'!B2131</f>
        <v>2126</v>
      </c>
      <c r="C2131" s="334">
        <f>+'2.- Base'!C2131</f>
        <v>87179</v>
      </c>
      <c r="D2131" s="81" t="str">
        <f>+'2.- Base'!D2131</f>
        <v>Examen coprológico funcional</v>
      </c>
      <c r="E2131" s="335">
        <f>+'2.- Base'!G2131</f>
        <v>1.0442</v>
      </c>
      <c r="F2131" s="335">
        <f>+'2.- Base'!N2131</f>
        <v>1.0442</v>
      </c>
      <c r="G2131" s="335">
        <f>VLOOKUP(C2131,'2.- Base'!$C$6:$G$2390,5,0)</f>
        <v>1.0442</v>
      </c>
      <c r="H2131" s="335">
        <f>VLOOKUP(C2131,'2.- Base'!J2131:N4526,5,0)</f>
        <v>1.0442</v>
      </c>
      <c r="J2131" s="335">
        <v>2.3311650199810776</v>
      </c>
      <c r="K2131" s="335">
        <v>2.3311650199810776</v>
      </c>
      <c r="L2131" s="441"/>
      <c r="M2131" s="451">
        <f t="shared" si="126"/>
        <v>3.3753650199810776</v>
      </c>
      <c r="N2131" s="451">
        <f t="shared" si="127"/>
        <v>3.3753650199810776</v>
      </c>
    </row>
    <row r="2132" spans="1:14">
      <c r="A2132" s="444">
        <v>87180</v>
      </c>
      <c r="B2132" s="52">
        <f>+'2.- Base'!B2132</f>
        <v>2127</v>
      </c>
      <c r="C2132" s="334">
        <f>+'2.- Base'!C2132</f>
        <v>87180</v>
      </c>
      <c r="D2132" s="81" t="str">
        <f>+'2.- Base'!D2132</f>
        <v xml:space="preserve">Parasitológico - sedimentación en copa </v>
      </c>
      <c r="E2132" s="335">
        <f>+'2.- Base'!G2132</f>
        <v>3.6899499999999996</v>
      </c>
      <c r="F2132" s="335">
        <f>+'2.- Base'!N2132</f>
        <v>3.6899499999999996</v>
      </c>
      <c r="G2132" s="335">
        <f>VLOOKUP(C2132,'2.- Base'!$C$6:$G$2390,5,0)</f>
        <v>3.6899499999999996</v>
      </c>
      <c r="H2132" s="335">
        <f>VLOOKUP(C2132,'2.- Base'!J2132:N4527,5,0)</f>
        <v>3.6899499999999996</v>
      </c>
      <c r="J2132" s="335">
        <v>3.4330500000000006</v>
      </c>
      <c r="K2132" s="335">
        <v>3.4330500000000006</v>
      </c>
      <c r="L2132" s="441"/>
      <c r="M2132" s="451">
        <f t="shared" si="126"/>
        <v>7.1230000000000002</v>
      </c>
      <c r="N2132" s="451">
        <f t="shared" si="127"/>
        <v>7.1230000000000002</v>
      </c>
    </row>
    <row r="2133" spans="1:14">
      <c r="A2133" s="444">
        <v>87184</v>
      </c>
      <c r="B2133" s="52">
        <f>+'2.- Base'!B2133</f>
        <v>2128</v>
      </c>
      <c r="C2133" s="334">
        <f>+'2.- Base'!C2133</f>
        <v>87184</v>
      </c>
      <c r="D2133" s="81" t="str">
        <f>+'2.- Base'!D2133</f>
        <v>Prueba de sensibilidad</v>
      </c>
      <c r="E2133" s="335">
        <f>+'2.- Base'!G2133</f>
        <v>7.4521113111333319</v>
      </c>
      <c r="F2133" s="335">
        <f>+'2.- Base'!N2133</f>
        <v>7.4521113111333319</v>
      </c>
      <c r="G2133" s="335">
        <f>VLOOKUP(C2133,'2.- Base'!$C$6:$G$2390,5,0)</f>
        <v>7.4521113111333319</v>
      </c>
      <c r="H2133" s="335">
        <f>VLOOKUP(C2133,'2.- Base'!J2133:N4528,5,0)</f>
        <v>7.4521113111333319</v>
      </c>
      <c r="J2133" s="335">
        <v>2.3311650199810776</v>
      </c>
      <c r="K2133" s="335">
        <v>2.3311650199810776</v>
      </c>
      <c r="L2133" s="441"/>
      <c r="M2133" s="451">
        <f t="shared" si="126"/>
        <v>9.7832763311144095</v>
      </c>
      <c r="N2133" s="451">
        <f t="shared" si="127"/>
        <v>9.7832763311144095</v>
      </c>
    </row>
    <row r="2134" spans="1:14">
      <c r="A2134" s="444">
        <v>87190</v>
      </c>
      <c r="B2134" s="52">
        <f>+'2.- Base'!B2134</f>
        <v>2129</v>
      </c>
      <c r="C2134" s="334">
        <f>+'2.- Base'!C2134</f>
        <v>87190</v>
      </c>
      <c r="D2134" s="81" t="str">
        <f>+'2.- Base'!D2134</f>
        <v>Prueba se susceptibilidad de M. tuberculosis</v>
      </c>
      <c r="E2134" s="335">
        <f>+'2.- Base'!G2134</f>
        <v>7.4521113111333319</v>
      </c>
      <c r="F2134" s="335">
        <f>+'2.- Base'!N2134</f>
        <v>7.4521113111333319</v>
      </c>
      <c r="G2134" s="335">
        <f>VLOOKUP(C2134,'2.- Base'!$C$6:$G$2390,5,0)</f>
        <v>7.4521113111333319</v>
      </c>
      <c r="H2134" s="335">
        <f>VLOOKUP(C2134,'2.- Base'!J2134:N4529,5,0)</f>
        <v>7.4521113111333319</v>
      </c>
      <c r="J2134" s="335">
        <v>6.9934950599432311</v>
      </c>
      <c r="K2134" s="335">
        <v>6.9934950599432311</v>
      </c>
      <c r="L2134" s="441"/>
      <c r="M2134" s="451">
        <f t="shared" si="126"/>
        <v>14.445606371076563</v>
      </c>
      <c r="N2134" s="451">
        <f t="shared" si="127"/>
        <v>14.445606371076563</v>
      </c>
    </row>
    <row r="2135" spans="1:14">
      <c r="A2135" s="444">
        <v>87205</v>
      </c>
      <c r="B2135" s="52">
        <f>+'2.- Base'!B2135</f>
        <v>2130</v>
      </c>
      <c r="C2135" s="334">
        <f>+'2.- Base'!C2135</f>
        <v>87205</v>
      </c>
      <c r="D2135" s="81" t="str">
        <f>+'2.- Base'!D2135</f>
        <v>Gram o Giemsa de fuente primaria</v>
      </c>
      <c r="E2135" s="335">
        <f>+'2.- Base'!G2135</f>
        <v>0.70840999999999998</v>
      </c>
      <c r="F2135" s="335">
        <f>+'2.- Base'!N2135</f>
        <v>0.70840999999999998</v>
      </c>
      <c r="G2135" s="335">
        <f>VLOOKUP(C2135,'2.- Base'!$C$6:$G$2390,5,0)</f>
        <v>0.70840999999999998</v>
      </c>
      <c r="H2135" s="335">
        <f>VLOOKUP(C2135,'2.- Base'!J2135:N4530,5,0)</f>
        <v>0.70840999999999998</v>
      </c>
      <c r="J2135" s="335">
        <v>2.6515899999999997</v>
      </c>
      <c r="K2135" s="335">
        <v>2.6515899999999997</v>
      </c>
      <c r="L2135" s="441"/>
      <c r="M2135" s="451">
        <f t="shared" si="126"/>
        <v>3.3599999999999994</v>
      </c>
      <c r="N2135" s="451">
        <f t="shared" si="127"/>
        <v>3.3599999999999994</v>
      </c>
    </row>
    <row r="2136" spans="1:14">
      <c r="A2136" s="444">
        <v>87206</v>
      </c>
      <c r="B2136" s="52">
        <f>+'2.- Base'!B2136</f>
        <v>2131</v>
      </c>
      <c r="C2136" s="334">
        <f>+'2.- Base'!C2136</f>
        <v>87206</v>
      </c>
      <c r="D2136" s="81" t="str">
        <f>+'2.- Base'!D2136</f>
        <v>Tinción fluorescente o acido resistente (p. ej. BK)</v>
      </c>
      <c r="E2136" s="335">
        <f>+'2.- Base'!G2136</f>
        <v>7.4521113111333319</v>
      </c>
      <c r="F2136" s="335">
        <f>+'2.- Base'!N2136</f>
        <v>7.4521113111333319</v>
      </c>
      <c r="G2136" s="335">
        <f>VLOOKUP(C2136,'2.- Base'!$C$6:$G$2390,5,0)</f>
        <v>7.4521113111333319</v>
      </c>
      <c r="H2136" s="335">
        <f>VLOOKUP(C2136,'2.- Base'!J2136:N4531,5,0)</f>
        <v>7.4521113111333319</v>
      </c>
      <c r="J2136" s="335">
        <v>3.2670549608504933</v>
      </c>
      <c r="K2136" s="335">
        <v>3.339046494763525</v>
      </c>
      <c r="L2136" s="441"/>
      <c r="M2136" s="451">
        <f t="shared" si="126"/>
        <v>10.719166271983825</v>
      </c>
      <c r="N2136" s="451">
        <f t="shared" si="127"/>
        <v>10.791157805896857</v>
      </c>
    </row>
    <row r="2137" spans="1:14" ht="25.5">
      <c r="A2137" s="444">
        <v>87207</v>
      </c>
      <c r="B2137" s="52">
        <f>+'2.- Base'!B2137</f>
        <v>2132</v>
      </c>
      <c r="C2137" s="334">
        <f>+'2.- Base'!C2137</f>
        <v>87207</v>
      </c>
      <c r="D2137" s="81" t="str">
        <f>+'2.- Base'!D2137</f>
        <v>Frotis con tinción especial para cuerpos de inclusión o parásitos (gota gruesa)</v>
      </c>
      <c r="E2137" s="335">
        <f>+'2.- Base'!G2137</f>
        <v>3.9355440000000002</v>
      </c>
      <c r="F2137" s="335">
        <f>+'2.- Base'!N2137</f>
        <v>3.9355440000000002</v>
      </c>
      <c r="G2137" s="335">
        <f>VLOOKUP(C2137,'2.- Base'!$C$6:$G$2390,5,0)</f>
        <v>3.9355440000000002</v>
      </c>
      <c r="H2137" s="335">
        <f>VLOOKUP(C2137,'2.- Base'!J2137:N4532,5,0)</f>
        <v>3.9355440000000002</v>
      </c>
      <c r="J2137" s="335">
        <v>2.3311650199810776</v>
      </c>
      <c r="K2137" s="335">
        <v>2.3311650199810776</v>
      </c>
      <c r="L2137" s="441"/>
      <c r="M2137" s="451">
        <f t="shared" si="126"/>
        <v>6.2667090199810778</v>
      </c>
      <c r="N2137" s="451">
        <f t="shared" si="127"/>
        <v>6.2667090199810778</v>
      </c>
    </row>
    <row r="2138" spans="1:14">
      <c r="A2138" s="444">
        <v>87209</v>
      </c>
      <c r="B2138" s="52">
        <f>+'2.- Base'!B2138</f>
        <v>2133</v>
      </c>
      <c r="C2138" s="334">
        <f>+'2.- Base'!C2138</f>
        <v>87209</v>
      </c>
      <c r="D2138" s="81" t="str">
        <f>+'2.- Base'!D2138</f>
        <v>Tinción especial compleja para huevos y parásitos</v>
      </c>
      <c r="E2138" s="335">
        <f>+'2.- Base'!G2138</f>
        <v>7.4521113111333319</v>
      </c>
      <c r="F2138" s="335">
        <f>+'2.- Base'!N2138</f>
        <v>7.4521113111333319</v>
      </c>
      <c r="G2138" s="335">
        <f>VLOOKUP(C2138,'2.- Base'!$C$6:$G$2390,5,0)</f>
        <v>7.4521113111333319</v>
      </c>
      <c r="H2138" s="335">
        <f>VLOOKUP(C2138,'2.- Base'!J2138:N4533,5,0)</f>
        <v>7.4521113111333319</v>
      </c>
      <c r="J2138" s="335">
        <v>3.2670549608504933</v>
      </c>
      <c r="K2138" s="335">
        <v>3.339046494763525</v>
      </c>
      <c r="L2138" s="441"/>
      <c r="M2138" s="451">
        <f t="shared" si="126"/>
        <v>10.719166271983825</v>
      </c>
      <c r="N2138" s="451">
        <f t="shared" si="127"/>
        <v>10.791157805896857</v>
      </c>
    </row>
    <row r="2139" spans="1:14">
      <c r="A2139" s="444">
        <v>87210</v>
      </c>
      <c r="B2139" s="52">
        <f>+'2.- Base'!B2139</f>
        <v>2134</v>
      </c>
      <c r="C2139" s="334">
        <f>+'2.- Base'!C2139</f>
        <v>87210</v>
      </c>
      <c r="D2139" s="81" t="str">
        <f>+'2.- Base'!D2139</f>
        <v>Extendido de fuente primaria (examen en fresco)</v>
      </c>
      <c r="E2139" s="335">
        <f>+'2.- Base'!G2139</f>
        <v>7.4521113111333319</v>
      </c>
      <c r="F2139" s="335">
        <f>+'2.- Base'!N2139</f>
        <v>7.4521113111333319</v>
      </c>
      <c r="G2139" s="335">
        <f>VLOOKUP(C2139,'2.- Base'!$C$6:$G$2390,5,0)</f>
        <v>7.4521113111333319</v>
      </c>
      <c r="H2139" s="335">
        <f>VLOOKUP(C2139,'2.- Base'!J2139:N4534,5,0)</f>
        <v>7.4521113111333319</v>
      </c>
      <c r="J2139" s="335">
        <v>2.3311650199810776</v>
      </c>
      <c r="K2139" s="335">
        <v>2.3311650199810776</v>
      </c>
      <c r="L2139" s="441"/>
      <c r="M2139" s="451">
        <f t="shared" si="126"/>
        <v>9.7832763311144095</v>
      </c>
      <c r="N2139" s="451">
        <f t="shared" si="127"/>
        <v>9.7832763311144095</v>
      </c>
    </row>
    <row r="2140" spans="1:14" ht="25.5">
      <c r="A2140" s="444">
        <v>87220</v>
      </c>
      <c r="B2140" s="52">
        <f>+'2.- Base'!B2140</f>
        <v>2135</v>
      </c>
      <c r="C2140" s="334">
        <f>+'2.- Base'!C2140</f>
        <v>87220</v>
      </c>
      <c r="D2140" s="81" t="str">
        <f>+'2.- Base'!D2140</f>
        <v>Examen de piel, cabello o uñas para examinar huevos o larvas de ectoparásitos (KOH)</v>
      </c>
      <c r="E2140" s="335">
        <f>+'2.- Base'!G2140</f>
        <v>7.4521113111333319</v>
      </c>
      <c r="F2140" s="335">
        <f>+'2.- Base'!N2140</f>
        <v>7.4521113111333319</v>
      </c>
      <c r="G2140" s="335">
        <f>VLOOKUP(C2140,'2.- Base'!$C$6:$G$2390,5,0)</f>
        <v>7.4521113111333319</v>
      </c>
      <c r="H2140" s="335">
        <f>VLOOKUP(C2140,'2.- Base'!J2140:N4535,5,0)</f>
        <v>7.4521113111333319</v>
      </c>
      <c r="J2140" s="335">
        <v>1.8021870331787149E-2</v>
      </c>
      <c r="K2140" s="335">
        <v>1.8021870331787149E-2</v>
      </c>
      <c r="L2140" s="441"/>
      <c r="M2140" s="451">
        <f t="shared" si="126"/>
        <v>7.4701331814651191</v>
      </c>
      <c r="N2140" s="451">
        <f t="shared" si="127"/>
        <v>7.4701331814651191</v>
      </c>
    </row>
    <row r="2141" spans="1:14" ht="25.5">
      <c r="A2141" s="444">
        <v>87230</v>
      </c>
      <c r="B2141" s="52">
        <f>+'2.- Base'!B2141</f>
        <v>2136</v>
      </c>
      <c r="C2141" s="334">
        <f>+'2.- Base'!C2141</f>
        <v>87230</v>
      </c>
      <c r="D2141" s="81" t="str">
        <f>+'2.- Base'!D2141</f>
        <v>Cultivo de tejidos para análisis de toxinas (Ensayo de toxinas o antitoxinas mediante cultivo de tejidos)</v>
      </c>
      <c r="E2141" s="335">
        <f>+'2.- Base'!G2141</f>
        <v>7.4521113111333319</v>
      </c>
      <c r="F2141" s="335">
        <f>+'2.- Base'!N2141</f>
        <v>7.4521113111333319</v>
      </c>
      <c r="G2141" s="335">
        <f>VLOOKUP(C2141,'2.- Base'!$C$6:$G$2390,5,0)</f>
        <v>7.4521113111333319</v>
      </c>
      <c r="H2141" s="335">
        <f>VLOOKUP(C2141,'2.- Base'!J2141:N4536,5,0)</f>
        <v>7.4521113111333319</v>
      </c>
      <c r="J2141" s="335">
        <v>7.9293850008126467</v>
      </c>
      <c r="K2141" s="335">
        <v>8.0013765347256793</v>
      </c>
      <c r="L2141" s="441"/>
      <c r="M2141" s="451">
        <f t="shared" si="126"/>
        <v>15.381496311945979</v>
      </c>
      <c r="N2141" s="451">
        <f t="shared" si="127"/>
        <v>15.453487845859012</v>
      </c>
    </row>
    <row r="2142" spans="1:14" ht="25.5">
      <c r="A2142" s="444">
        <v>87250</v>
      </c>
      <c r="B2142" s="52">
        <f>+'2.- Base'!B2142</f>
        <v>2137</v>
      </c>
      <c r="C2142" s="334">
        <f>+'2.- Base'!C2142</f>
        <v>87250</v>
      </c>
      <c r="D2142" s="81" t="str">
        <f>+'2.- Base'!D2142</f>
        <v>Aislamiento viral por inoculación en huevos o animales pequeños, incluye observación y disección</v>
      </c>
      <c r="E2142" s="335">
        <f>+'2.- Base'!G2142</f>
        <v>7.4521113111333319</v>
      </c>
      <c r="F2142" s="335">
        <f>+'2.- Base'!N2142</f>
        <v>7.4521113111333319</v>
      </c>
      <c r="G2142" s="335">
        <f>VLOOKUP(C2142,'2.- Base'!$C$6:$G$2390,5,0)</f>
        <v>7.4521113111333319</v>
      </c>
      <c r="H2142" s="335">
        <f>VLOOKUP(C2142,'2.- Base'!J2142:N4537,5,0)</f>
        <v>7.4521113111333319</v>
      </c>
      <c r="J2142" s="335">
        <v>10.260550020793723</v>
      </c>
      <c r="K2142" s="335">
        <v>10.332541554706754</v>
      </c>
      <c r="L2142" s="441"/>
      <c r="M2142" s="451">
        <f t="shared" si="126"/>
        <v>17.712661331927055</v>
      </c>
      <c r="N2142" s="451">
        <f t="shared" si="127"/>
        <v>17.784652865840087</v>
      </c>
    </row>
    <row r="2143" spans="1:14">
      <c r="A2143" s="444">
        <v>87254</v>
      </c>
      <c r="B2143" s="52">
        <f>+'2.- Base'!B2143</f>
        <v>2138</v>
      </c>
      <c r="C2143" s="334">
        <f>+'2.- Base'!C2143</f>
        <v>87254</v>
      </c>
      <c r="D2143" s="81" t="str">
        <f>+'2.- Base'!D2143</f>
        <v>Aislamiento con técnica de Shell Vial</v>
      </c>
      <c r="E2143" s="335">
        <f>+'2.- Base'!G2143</f>
        <v>7.4521113111333319</v>
      </c>
      <c r="F2143" s="335">
        <f>+'2.- Base'!N2143</f>
        <v>7.4521113111333319</v>
      </c>
      <c r="G2143" s="335">
        <f>VLOOKUP(C2143,'2.- Base'!$C$6:$G$2390,5,0)</f>
        <v>7.4521113111333319</v>
      </c>
      <c r="H2143" s="335">
        <f>VLOOKUP(C2143,'2.- Base'!J2143:N4538,5,0)</f>
        <v>7.4521113111333319</v>
      </c>
      <c r="J2143" s="335">
        <v>5.5982199808315718</v>
      </c>
      <c r="K2143" s="335">
        <v>5.6702115147445999</v>
      </c>
      <c r="L2143" s="441"/>
      <c r="M2143" s="451">
        <f t="shared" si="126"/>
        <v>13.050331291964904</v>
      </c>
      <c r="N2143" s="451">
        <f t="shared" si="127"/>
        <v>13.122322825877932</v>
      </c>
    </row>
    <row r="2144" spans="1:14">
      <c r="A2144" s="444">
        <v>87272</v>
      </c>
      <c r="B2144" s="52">
        <f>+'2.- Base'!B2144</f>
        <v>2139</v>
      </c>
      <c r="C2144" s="334">
        <f>+'2.- Base'!C2144</f>
        <v>87272</v>
      </c>
      <c r="D2144" s="81" t="str">
        <f>+'2.- Base'!D2144</f>
        <v>Detección de antígeno de Cryptosporidium por inmunofluorescencia</v>
      </c>
      <c r="E2144" s="335">
        <f>+'2.- Base'!G2144</f>
        <v>14.17338</v>
      </c>
      <c r="F2144" s="335">
        <f>+'2.- Base'!N2144</f>
        <v>14.17338</v>
      </c>
      <c r="G2144" s="335">
        <f>VLOOKUP(C2144,'2.- Base'!$C$6:$G$2390,5,0)</f>
        <v>14.17338</v>
      </c>
      <c r="H2144" s="335">
        <f>VLOOKUP(C2144,'2.- Base'!J2144:N4539,5,0)</f>
        <v>14.17338</v>
      </c>
      <c r="J2144" s="335">
        <v>5.3826731106164889</v>
      </c>
      <c r="K2144" s="335">
        <v>5.4610661006003856</v>
      </c>
      <c r="L2144" s="441"/>
      <c r="M2144" s="451">
        <f t="shared" si="126"/>
        <v>19.556053110616489</v>
      </c>
      <c r="N2144" s="451">
        <f t="shared" si="127"/>
        <v>19.634446100600385</v>
      </c>
    </row>
    <row r="2145" spans="1:14">
      <c r="A2145" s="444">
        <v>87274</v>
      </c>
      <c r="B2145" s="52">
        <f>+'2.- Base'!B2145</f>
        <v>2140</v>
      </c>
      <c r="C2145" s="334">
        <f>+'2.- Base'!C2145</f>
        <v>87274</v>
      </c>
      <c r="D2145" s="81" t="str">
        <f>+'2.- Base'!D2145</f>
        <v>Detección de antígeno de Herpes simple tipo 1 por inmunofluorescencia</v>
      </c>
      <c r="E2145" s="335">
        <f>+'2.- Base'!G2145</f>
        <v>14.17338</v>
      </c>
      <c r="F2145" s="335">
        <f>+'2.- Base'!N2145</f>
        <v>14.17338</v>
      </c>
      <c r="G2145" s="335">
        <f>VLOOKUP(C2145,'2.- Base'!$C$6:$G$2390,5,0)</f>
        <v>14.17338</v>
      </c>
      <c r="H2145" s="335">
        <f>VLOOKUP(C2145,'2.- Base'!J2145:N4540,5,0)</f>
        <v>14.17338</v>
      </c>
      <c r="J2145" s="335">
        <v>5.3826731106164889</v>
      </c>
      <c r="K2145" s="335">
        <v>5.4610661006003856</v>
      </c>
      <c r="L2145" s="441"/>
      <c r="M2145" s="451">
        <f t="shared" si="126"/>
        <v>19.556053110616489</v>
      </c>
      <c r="N2145" s="451">
        <f t="shared" si="127"/>
        <v>19.634446100600385</v>
      </c>
    </row>
    <row r="2146" spans="1:14">
      <c r="A2146" s="444">
        <v>87276</v>
      </c>
      <c r="B2146" s="52">
        <f>+'2.- Base'!B2146</f>
        <v>2141</v>
      </c>
      <c r="C2146" s="334">
        <f>+'2.- Base'!C2146</f>
        <v>87276</v>
      </c>
      <c r="D2146" s="81" t="str">
        <f>+'2.- Base'!D2146</f>
        <v>Detección de antígeno de virus Influenza A por inmunofluorescencia</v>
      </c>
      <c r="E2146" s="335">
        <f>+'2.- Base'!G2146</f>
        <v>14.17338</v>
      </c>
      <c r="F2146" s="335">
        <f>+'2.- Base'!N2146</f>
        <v>14.17338</v>
      </c>
      <c r="G2146" s="335">
        <f>VLOOKUP(C2146,'2.- Base'!$C$6:$G$2390,5,0)</f>
        <v>14.17338</v>
      </c>
      <c r="H2146" s="335">
        <f>VLOOKUP(C2146,'2.- Base'!J2146:N4541,5,0)</f>
        <v>14.17338</v>
      </c>
      <c r="J2146" s="335">
        <v>5.3826731106164889</v>
      </c>
      <c r="K2146" s="335">
        <v>5.4610661006003856</v>
      </c>
      <c r="L2146" s="441"/>
      <c r="M2146" s="451">
        <f t="shared" si="126"/>
        <v>19.556053110616489</v>
      </c>
      <c r="N2146" s="451">
        <f t="shared" si="127"/>
        <v>19.634446100600385</v>
      </c>
    </row>
    <row r="2147" spans="1:14">
      <c r="A2147" s="444">
        <v>87280</v>
      </c>
      <c r="B2147" s="52">
        <f>+'2.- Base'!B2147</f>
        <v>2142</v>
      </c>
      <c r="C2147" s="334">
        <f>+'2.- Base'!C2147</f>
        <v>87280</v>
      </c>
      <c r="D2147" s="81" t="str">
        <f>+'2.- Base'!D2147</f>
        <v>Inmunofluorescencia VSR</v>
      </c>
      <c r="E2147" s="335">
        <f>+'2.- Base'!G2147</f>
        <v>14.17338</v>
      </c>
      <c r="F2147" s="335">
        <f>+'2.- Base'!N2147</f>
        <v>14.17338</v>
      </c>
      <c r="G2147" s="335">
        <f>VLOOKUP(C2147,'2.- Base'!$C$6:$G$2390,5,0)</f>
        <v>14.17338</v>
      </c>
      <c r="H2147" s="335">
        <f>VLOOKUP(C2147,'2.- Base'!J2147:N4542,5,0)</f>
        <v>14.17338</v>
      </c>
      <c r="J2147" s="335">
        <v>3.2008909902035736</v>
      </c>
      <c r="K2147" s="335">
        <v>3.2792839801874667</v>
      </c>
      <c r="L2147" s="441"/>
      <c r="M2147" s="451">
        <f t="shared" si="126"/>
        <v>17.374270990203573</v>
      </c>
      <c r="N2147" s="451">
        <f t="shared" si="127"/>
        <v>17.452663980187467</v>
      </c>
    </row>
    <row r="2148" spans="1:14">
      <c r="A2148" s="444">
        <v>87285</v>
      </c>
      <c r="B2148" s="52">
        <f>+'2.- Base'!B2148</f>
        <v>2143</v>
      </c>
      <c r="C2148" s="334">
        <f>+'2.- Base'!C2148</f>
        <v>87285</v>
      </c>
      <c r="D2148" s="81" t="str">
        <f>+'2.- Base'!D2148</f>
        <v>Detección de antígeno de Treponema Pallidum por inmunofluorescencia</v>
      </c>
      <c r="E2148" s="335">
        <f>+'2.- Base'!G2148</f>
        <v>14.17338</v>
      </c>
      <c r="F2148" s="335">
        <f>+'2.- Base'!N2148</f>
        <v>14.17338</v>
      </c>
      <c r="G2148" s="335">
        <f>VLOOKUP(C2148,'2.- Base'!$C$6:$G$2390,5,0)</f>
        <v>14.17338</v>
      </c>
      <c r="H2148" s="335">
        <f>VLOOKUP(C2148,'2.- Base'!J2148:N4543,5,0)</f>
        <v>14.17338</v>
      </c>
      <c r="J2148" s="335">
        <v>5.3826731106164889</v>
      </c>
      <c r="K2148" s="335">
        <v>5.4610661006003856</v>
      </c>
      <c r="L2148" s="441"/>
      <c r="M2148" s="451">
        <f t="shared" si="126"/>
        <v>19.556053110616489</v>
      </c>
      <c r="N2148" s="451">
        <f t="shared" si="127"/>
        <v>19.634446100600385</v>
      </c>
    </row>
    <row r="2149" spans="1:14">
      <c r="A2149" s="444">
        <v>87299</v>
      </c>
      <c r="B2149" s="52">
        <f>+'2.- Base'!B2149</f>
        <v>2144</v>
      </c>
      <c r="C2149" s="334">
        <f>+'2.- Base'!C2149</f>
        <v>87299</v>
      </c>
      <c r="D2149" s="81" t="str">
        <f>+'2.- Base'!D2149</f>
        <v>Detección de agente infeccioso por inmunofluorescencia directa</v>
      </c>
      <c r="E2149" s="335">
        <f>+'2.- Base'!G2149</f>
        <v>14.17338</v>
      </c>
      <c r="F2149" s="335">
        <f>+'2.- Base'!N2149</f>
        <v>14.17338</v>
      </c>
      <c r="G2149" s="335">
        <f>VLOOKUP(C2149,'2.- Base'!$C$6:$G$2390,5,0)</f>
        <v>14.17338</v>
      </c>
      <c r="H2149" s="335">
        <f>VLOOKUP(C2149,'2.- Base'!J2149:N4544,5,0)</f>
        <v>14.17338</v>
      </c>
      <c r="J2149" s="335">
        <v>2.1817821204129171</v>
      </c>
      <c r="K2149" s="335">
        <v>2.1817821204129171</v>
      </c>
      <c r="L2149" s="441"/>
      <c r="M2149" s="451">
        <f t="shared" si="126"/>
        <v>16.355162120412917</v>
      </c>
      <c r="N2149" s="451">
        <f t="shared" si="127"/>
        <v>16.355162120412917</v>
      </c>
    </row>
    <row r="2150" spans="1:14">
      <c r="A2150" s="444">
        <v>87320</v>
      </c>
      <c r="B2150" s="52">
        <f>+'2.- Base'!B2150</f>
        <v>2145</v>
      </c>
      <c r="C2150" s="334">
        <f>+'2.- Base'!C2150</f>
        <v>87320</v>
      </c>
      <c r="D2150" s="81" t="str">
        <f>+'2.- Base'!D2150</f>
        <v>Detección de Chlamydia trachomatis</v>
      </c>
      <c r="E2150" s="335">
        <f>+'2.- Base'!G2150</f>
        <v>21.423380000000002</v>
      </c>
      <c r="F2150" s="335">
        <f>+'2.- Base'!N2150</f>
        <v>21.423380000000002</v>
      </c>
      <c r="G2150" s="335">
        <f>VLOOKUP(C2150,'2.- Base'!$C$6:$G$2390,5,0)</f>
        <v>21.423380000000002</v>
      </c>
      <c r="H2150" s="335">
        <f>VLOOKUP(C2150,'2.- Base'!J2150:N4545,5,0)</f>
        <v>21.423380000000002</v>
      </c>
      <c r="J2150" s="335">
        <v>5.3826731106164907</v>
      </c>
      <c r="K2150" s="335">
        <v>5.4610661006003838</v>
      </c>
      <c r="L2150" s="441"/>
      <c r="M2150" s="451">
        <f t="shared" si="126"/>
        <v>26.806053110616492</v>
      </c>
      <c r="N2150" s="451">
        <f t="shared" si="127"/>
        <v>26.884446100600385</v>
      </c>
    </row>
    <row r="2151" spans="1:14" ht="25.5">
      <c r="A2151" s="444">
        <v>87340</v>
      </c>
      <c r="B2151" s="52">
        <f>+'2.- Base'!B2151</f>
        <v>2146</v>
      </c>
      <c r="C2151" s="334">
        <f>+'2.- Base'!C2151</f>
        <v>87340</v>
      </c>
      <c r="D2151" s="81" t="str">
        <f>+'2.- Base'!D2151</f>
        <v xml:space="preserve">Detección de antígeno de superficie de virus de Hepatitis B (HBsAg) por ELISA </v>
      </c>
      <c r="E2151" s="335">
        <f>+'2.- Base'!G2151</f>
        <v>14.17338</v>
      </c>
      <c r="F2151" s="335">
        <f>+'2.- Base'!N2151</f>
        <v>14.17338</v>
      </c>
      <c r="G2151" s="335">
        <f>VLOOKUP(C2151,'2.- Base'!$C$6:$G$2390,5,0)</f>
        <v>14.17338</v>
      </c>
      <c r="H2151" s="335">
        <f>VLOOKUP(C2151,'2.- Base'!J2151:N4546,5,0)</f>
        <v>14.17338</v>
      </c>
      <c r="J2151" s="335">
        <v>3.2008909902035736</v>
      </c>
      <c r="K2151" s="335">
        <v>3.2792839801874667</v>
      </c>
      <c r="L2151" s="441"/>
      <c r="M2151" s="451">
        <f t="shared" si="126"/>
        <v>17.374270990203573</v>
      </c>
      <c r="N2151" s="451">
        <f t="shared" si="127"/>
        <v>17.452663980187467</v>
      </c>
    </row>
    <row r="2152" spans="1:14">
      <c r="A2152" s="444">
        <v>87350</v>
      </c>
      <c r="B2152" s="52">
        <f>+'2.- Base'!B2152</f>
        <v>2147</v>
      </c>
      <c r="C2152" s="334">
        <f>+'2.- Base'!C2152</f>
        <v>87350</v>
      </c>
      <c r="D2152" s="81" t="str">
        <f>+'2.- Base'!D2152</f>
        <v>Determinación de HbeAg Antígeno epsilon</v>
      </c>
      <c r="E2152" s="335">
        <f>+'2.- Base'!G2152</f>
        <v>14.17338</v>
      </c>
      <c r="F2152" s="335">
        <f>+'2.- Base'!N2152</f>
        <v>14.17338</v>
      </c>
      <c r="G2152" s="335">
        <f>VLOOKUP(C2152,'2.- Base'!$C$6:$G$2390,5,0)</f>
        <v>14.17338</v>
      </c>
      <c r="H2152" s="335">
        <f>VLOOKUP(C2152,'2.- Base'!J2152:N4547,5,0)</f>
        <v>14.17338</v>
      </c>
      <c r="J2152" s="335">
        <v>1.765620000000002</v>
      </c>
      <c r="K2152" s="335">
        <v>1.765620000000002</v>
      </c>
      <c r="L2152" s="441"/>
      <c r="M2152" s="451">
        <f t="shared" si="126"/>
        <v>15.939000000000002</v>
      </c>
      <c r="N2152" s="451">
        <f t="shared" si="127"/>
        <v>15.939000000000002</v>
      </c>
    </row>
    <row r="2153" spans="1:14">
      <c r="A2153" s="444">
        <v>87351</v>
      </c>
      <c r="B2153" s="52">
        <f>+'2.- Base'!B2153</f>
        <v>2148</v>
      </c>
      <c r="C2153" s="334">
        <f>+'2.- Base'!C2153</f>
        <v>87351</v>
      </c>
      <c r="D2153" s="81" t="str">
        <f>+'2.- Base'!D2153</f>
        <v>Hepatitis B: Ag Epsilon</v>
      </c>
      <c r="E2153" s="335">
        <f>+'2.- Base'!G2153</f>
        <v>14.17338</v>
      </c>
      <c r="F2153" s="335">
        <f>+'2.- Base'!N2153</f>
        <v>14.17338</v>
      </c>
      <c r="G2153" s="335">
        <f>VLOOKUP(C2153,'2.- Base'!$C$6:$G$2390,5,0)</f>
        <v>14.17338</v>
      </c>
      <c r="H2153" s="335">
        <f>VLOOKUP(C2153,'2.- Base'!J2153:N4548,5,0)</f>
        <v>14.17338</v>
      </c>
      <c r="J2153" s="335">
        <v>3.2008909902035736</v>
      </c>
      <c r="K2153" s="335">
        <v>3.2792839801874667</v>
      </c>
      <c r="L2153" s="441"/>
      <c r="M2153" s="451">
        <f t="shared" si="126"/>
        <v>17.374270990203573</v>
      </c>
      <c r="N2153" s="451">
        <f t="shared" si="127"/>
        <v>17.452663980187467</v>
      </c>
    </row>
    <row r="2154" spans="1:14">
      <c r="A2154" s="444">
        <v>87445</v>
      </c>
      <c r="B2154" s="52">
        <f>+'2.- Base'!B2154</f>
        <v>2149</v>
      </c>
      <c r="C2154" s="334">
        <f>+'2.- Base'!C2154</f>
        <v>87445</v>
      </c>
      <c r="D2154" s="81" t="str">
        <f>+'2.- Base'!D2154</f>
        <v>Chagas ELISA</v>
      </c>
      <c r="E2154" s="335">
        <f>+'2.- Base'!G2154</f>
        <v>14.17338</v>
      </c>
      <c r="F2154" s="335">
        <f>+'2.- Base'!N2154</f>
        <v>14.17338</v>
      </c>
      <c r="G2154" s="335">
        <f>VLOOKUP(C2154,'2.- Base'!$C$6:$G$2390,5,0)</f>
        <v>14.17338</v>
      </c>
      <c r="H2154" s="335">
        <f>VLOOKUP(C2154,'2.- Base'!J2154:N4549,5,0)</f>
        <v>14.17338</v>
      </c>
      <c r="J2154" s="335">
        <v>2.1817821204129171</v>
      </c>
      <c r="K2154" s="335">
        <v>2.1817821204129171</v>
      </c>
      <c r="L2154" s="441"/>
      <c r="M2154" s="451">
        <f t="shared" si="126"/>
        <v>16.355162120412917</v>
      </c>
      <c r="N2154" s="451">
        <f t="shared" si="127"/>
        <v>16.355162120412917</v>
      </c>
    </row>
    <row r="2155" spans="1:14">
      <c r="A2155" s="444">
        <v>87449</v>
      </c>
      <c r="B2155" s="52">
        <f>+'2.- Base'!B2155</f>
        <v>2150</v>
      </c>
      <c r="C2155" s="334">
        <f>+'2.- Base'!C2155</f>
        <v>87449</v>
      </c>
      <c r="D2155" s="81" t="str">
        <f>+'2.- Base'!D2155</f>
        <v>Detección de agente infeccioso por ELISA</v>
      </c>
      <c r="E2155" s="335">
        <f>+'2.- Base'!G2155</f>
        <v>14.17338</v>
      </c>
      <c r="F2155" s="335">
        <f>+'2.- Base'!N2155</f>
        <v>14.17338</v>
      </c>
      <c r="G2155" s="335">
        <f>VLOOKUP(C2155,'2.- Base'!$C$6:$G$2390,5,0)</f>
        <v>14.17338</v>
      </c>
      <c r="H2155" s="335">
        <f>VLOOKUP(C2155,'2.- Base'!J2155:N4550,5,0)</f>
        <v>14.17338</v>
      </c>
      <c r="J2155" s="335">
        <v>2.1817821204129171</v>
      </c>
      <c r="K2155" s="335">
        <v>2.1817821204129171</v>
      </c>
      <c r="L2155" s="441"/>
      <c r="M2155" s="451">
        <f t="shared" si="126"/>
        <v>16.355162120412917</v>
      </c>
      <c r="N2155" s="451">
        <f t="shared" si="127"/>
        <v>16.355162120412917</v>
      </c>
    </row>
    <row r="2156" spans="1:14">
      <c r="A2156" s="444">
        <v>87536</v>
      </c>
      <c r="B2156" s="52">
        <f>+'2.- Base'!B2156</f>
        <v>2151</v>
      </c>
      <c r="C2156" s="334">
        <f>+'2.- Base'!C2156</f>
        <v>87536</v>
      </c>
      <c r="D2156" s="81" t="str">
        <f>+'2.- Base'!D2156</f>
        <v>Cuantificación de ADN o ARN; HIV (Carga viral)</v>
      </c>
      <c r="E2156" s="335">
        <f>+'2.- Base'!G2156</f>
        <v>14.17338</v>
      </c>
      <c r="F2156" s="335">
        <f>+'2.- Base'!N2156</f>
        <v>14.17338</v>
      </c>
      <c r="G2156" s="335">
        <f>VLOOKUP(C2156,'2.- Base'!$C$6:$G$2390,5,0)</f>
        <v>14.17338</v>
      </c>
      <c r="H2156" s="335">
        <f>VLOOKUP(C2156,'2.- Base'!J2156:N4551,5,0)</f>
        <v>14.17338</v>
      </c>
      <c r="J2156" s="335">
        <v>4.7295542948895548</v>
      </c>
      <c r="K2156" s="335">
        <v>4.9255367698493</v>
      </c>
      <c r="L2156" s="441"/>
      <c r="M2156" s="451">
        <f t="shared" si="126"/>
        <v>18.902934294889555</v>
      </c>
      <c r="N2156" s="451">
        <f t="shared" si="127"/>
        <v>19.0989167698493</v>
      </c>
    </row>
    <row r="2157" spans="1:14">
      <c r="A2157" s="444">
        <v>87797</v>
      </c>
      <c r="B2157" s="52">
        <f>+'2.- Base'!B2157</f>
        <v>2152</v>
      </c>
      <c r="C2157" s="334">
        <f>+'2.- Base'!C2157</f>
        <v>87797</v>
      </c>
      <c r="D2157" s="81" t="str">
        <f>+'2.- Base'!D2157</f>
        <v>Detección de agente infeccioso por medio de ácidos nucleicos</v>
      </c>
      <c r="E2157" s="335">
        <f>+'2.- Base'!G2157</f>
        <v>14.17338</v>
      </c>
      <c r="F2157" s="335">
        <f>+'2.- Base'!N2157</f>
        <v>14.17338</v>
      </c>
      <c r="G2157" s="335">
        <f>VLOOKUP(C2157,'2.- Base'!$C$6:$G$2390,5,0)</f>
        <v>14.17338</v>
      </c>
      <c r="H2157" s="335">
        <f>VLOOKUP(C2157,'2.- Base'!J2157:N4552,5,0)</f>
        <v>14.17338</v>
      </c>
      <c r="J2157" s="335">
        <v>4.7295542948895548</v>
      </c>
      <c r="K2157" s="335">
        <v>4.9255367698493</v>
      </c>
      <c r="L2157" s="441"/>
      <c r="M2157" s="451">
        <f t="shared" si="126"/>
        <v>18.902934294889555</v>
      </c>
      <c r="N2157" s="451">
        <f t="shared" si="127"/>
        <v>19.0989167698493</v>
      </c>
    </row>
    <row r="2158" spans="1:14">
      <c r="A2158" s="444">
        <v>87799</v>
      </c>
      <c r="B2158" s="52">
        <f>+'2.- Base'!B2158</f>
        <v>2153</v>
      </c>
      <c r="C2158" s="334">
        <f>+'2.- Base'!C2158</f>
        <v>87799</v>
      </c>
      <c r="D2158" s="81" t="str">
        <f>+'2.- Base'!D2158</f>
        <v>Cuantificación de ADN o ARN, por cada organismo</v>
      </c>
      <c r="E2158" s="335">
        <f>+'2.- Base'!G2158</f>
        <v>14.17338</v>
      </c>
      <c r="F2158" s="335">
        <f>+'2.- Base'!N2158</f>
        <v>14.17338</v>
      </c>
      <c r="G2158" s="335">
        <f>VLOOKUP(C2158,'2.- Base'!$C$6:$G$2390,5,0)</f>
        <v>14.17338</v>
      </c>
      <c r="H2158" s="335">
        <f>VLOOKUP(C2158,'2.- Base'!J2158:N4553,5,0)</f>
        <v>14.17338</v>
      </c>
      <c r="J2158" s="335">
        <v>25.463563540796976</v>
      </c>
      <c r="K2158" s="335">
        <v>26.247493440635942</v>
      </c>
      <c r="L2158" s="441"/>
      <c r="M2158" s="451">
        <f t="shared" si="126"/>
        <v>39.636943540796977</v>
      </c>
      <c r="N2158" s="451">
        <f t="shared" si="127"/>
        <v>40.420873440635944</v>
      </c>
    </row>
    <row r="2159" spans="1:14">
      <c r="A2159" s="444">
        <v>88141</v>
      </c>
      <c r="B2159" s="52">
        <f>+'2.- Base'!B2159</f>
        <v>2154</v>
      </c>
      <c r="C2159" s="334">
        <f>+'2.- Base'!C2159</f>
        <v>88141</v>
      </c>
      <c r="D2159" s="81" t="str">
        <f>+'2.- Base'!D2159</f>
        <v>Citopatología cervical o vaginal y tamizaje manual (Papanicolaou)</v>
      </c>
      <c r="E2159" s="335">
        <f>+'2.- Base'!G2159</f>
        <v>3.8917529126213593</v>
      </c>
      <c r="F2159" s="335">
        <f>+'2.- Base'!N2159</f>
        <v>3.8917529126213593</v>
      </c>
      <c r="G2159" s="335">
        <f>VLOOKUP(C2159,'2.- Base'!$C$6:$G$2390,5,0)</f>
        <v>3.8917529126213593</v>
      </c>
      <c r="H2159" s="335">
        <f>VLOOKUP(C2159,'2.- Base'!J2159:N4556,5,0)</f>
        <v>3.8917529126213593</v>
      </c>
      <c r="J2159" s="335">
        <v>6.0761177404144204</v>
      </c>
      <c r="K2159" s="335">
        <v>6.3911724667419749</v>
      </c>
      <c r="L2159" s="441"/>
      <c r="M2159" s="451">
        <f t="shared" si="126"/>
        <v>9.9678706530357797</v>
      </c>
      <c r="N2159" s="451">
        <f t="shared" si="127"/>
        <v>10.282925379363334</v>
      </c>
    </row>
    <row r="2160" spans="1:14">
      <c r="A2160" s="444">
        <v>89050</v>
      </c>
      <c r="B2160" s="52">
        <f>+'2.- Base'!B2160</f>
        <v>2155</v>
      </c>
      <c r="C2160" s="334">
        <f>+'2.- Base'!C2160</f>
        <v>89050</v>
      </c>
      <c r="D2160" s="81" t="str">
        <f>+'2.- Base'!D2160</f>
        <v>Recuento celular en líquidos corporales varios (excepto sangre)</v>
      </c>
      <c r="E2160" s="335">
        <f>+'2.- Base'!G2160</f>
        <v>7.4521113111333319</v>
      </c>
      <c r="F2160" s="335">
        <f>+'2.- Base'!N2160</f>
        <v>7.4521113111333319</v>
      </c>
      <c r="G2160" s="335">
        <f>VLOOKUP(C2160,'2.- Base'!$C$6:$G$2390,5,0)</f>
        <v>7.4521113111333319</v>
      </c>
      <c r="H2160" s="335">
        <f>VLOOKUP(C2160,'2.- Base'!J2160:N4581,5,0)</f>
        <v>7.4521113111333319</v>
      </c>
      <c r="J2160" s="335">
        <v>9.5128886888666706</v>
      </c>
      <c r="K2160" s="335">
        <v>9.5128886888666706</v>
      </c>
      <c r="L2160" s="441"/>
      <c r="M2160" s="451">
        <f t="shared" si="126"/>
        <v>16.965000000000003</v>
      </c>
      <c r="N2160" s="451">
        <f t="shared" si="127"/>
        <v>16.965000000000003</v>
      </c>
    </row>
    <row r="2161" spans="1:14" ht="25.5">
      <c r="A2161" s="444">
        <v>89051</v>
      </c>
      <c r="B2161" s="52">
        <f>+'2.- Base'!B2161</f>
        <v>2156</v>
      </c>
      <c r="C2161" s="334">
        <f>+'2.- Base'!C2161</f>
        <v>89051</v>
      </c>
      <c r="D2161" s="81" t="str">
        <f>+'2.- Base'!D2161</f>
        <v>Recuento celular en líquidos corporales, con recuento diferencial (Ej  secreción cervical)</v>
      </c>
      <c r="E2161" s="335">
        <f>+'2.- Base'!G2161</f>
        <v>7.4521113111333319</v>
      </c>
      <c r="F2161" s="335">
        <f>+'2.- Base'!N2161</f>
        <v>7.4521113111333319</v>
      </c>
      <c r="G2161" s="335">
        <f>VLOOKUP(C2161,'2.- Base'!$C$6:$G$2390,5,0)</f>
        <v>7.4521113111333319</v>
      </c>
      <c r="H2161" s="335">
        <f>VLOOKUP(C2161,'2.- Base'!J2161:N4582,5,0)</f>
        <v>7.4521113111333319</v>
      </c>
      <c r="J2161" s="335">
        <v>10.260550020793723</v>
      </c>
      <c r="K2161" s="335">
        <v>10.332541554706754</v>
      </c>
      <c r="L2161" s="441"/>
      <c r="M2161" s="451">
        <f t="shared" si="126"/>
        <v>17.712661331927055</v>
      </c>
      <c r="N2161" s="451">
        <f t="shared" si="127"/>
        <v>17.784652865840087</v>
      </c>
    </row>
    <row r="2162" spans="1:14">
      <c r="A2162" s="444">
        <v>89055</v>
      </c>
      <c r="B2162" s="52">
        <f>+'2.- Base'!B2162</f>
        <v>2157</v>
      </c>
      <c r="C2162" s="334">
        <f>+'2.- Base'!C2162</f>
        <v>89055</v>
      </c>
      <c r="D2162" s="81" t="str">
        <f>+'2.- Base'!D2162</f>
        <v>Examen de leucocitos en heces</v>
      </c>
      <c r="E2162" s="335">
        <f>+'2.- Base'!G2162</f>
        <v>0.78629039999999983</v>
      </c>
      <c r="F2162" s="335">
        <f>+'2.- Base'!N2162</f>
        <v>0.78629039999999983</v>
      </c>
      <c r="G2162" s="335">
        <f>VLOOKUP(C2162,'2.- Base'!$C$6:$G$2390,5,0)</f>
        <v>0.78629039999999983</v>
      </c>
      <c r="H2162" s="335">
        <f>VLOOKUP(C2162,'2.- Base'!J2162:N4583,5,0)</f>
        <v>0.78629039999999983</v>
      </c>
      <c r="J2162" s="335">
        <v>10.260550020793724</v>
      </c>
      <c r="K2162" s="335">
        <v>10.332541554706758</v>
      </c>
      <c r="L2162" s="441"/>
      <c r="M2162" s="451">
        <f t="shared" si="126"/>
        <v>11.046840420793725</v>
      </c>
      <c r="N2162" s="451">
        <f t="shared" si="127"/>
        <v>11.118831954706758</v>
      </c>
    </row>
    <row r="2163" spans="1:14">
      <c r="A2163" s="444">
        <v>89060</v>
      </c>
      <c r="B2163" s="52">
        <f>+'2.- Base'!B2163</f>
        <v>2158</v>
      </c>
      <c r="C2163" s="334">
        <f>+'2.- Base'!C2163</f>
        <v>89060</v>
      </c>
      <c r="D2163" s="81" t="str">
        <f>+'2.- Base'!D2163</f>
        <v>Test de Fern (hoja de helecho)</v>
      </c>
      <c r="E2163" s="335">
        <f>+'2.- Base'!G2163</f>
        <v>7.4521113111333319</v>
      </c>
      <c r="F2163" s="335">
        <f>+'2.- Base'!N2163</f>
        <v>7.4521113111333319</v>
      </c>
      <c r="G2163" s="335">
        <f>VLOOKUP(C2163,'2.- Base'!$C$6:$G$2390,5,0)</f>
        <v>7.4521113111333319</v>
      </c>
      <c r="H2163" s="335">
        <f>VLOOKUP(C2163,'2.- Base'!J2163:N4584,5,0)</f>
        <v>7.4521113111333319</v>
      </c>
      <c r="J2163" s="335">
        <v>10.260550020793723</v>
      </c>
      <c r="K2163" s="335">
        <v>10.332541554706754</v>
      </c>
      <c r="L2163" s="441"/>
      <c r="M2163" s="451">
        <f t="shared" si="126"/>
        <v>17.712661331927055</v>
      </c>
      <c r="N2163" s="451">
        <f t="shared" si="127"/>
        <v>17.784652865840087</v>
      </c>
    </row>
    <row r="2164" spans="1:14">
      <c r="A2164" s="444">
        <v>89240</v>
      </c>
      <c r="B2164" s="52">
        <f>+'2.- Base'!B2164</f>
        <v>2159</v>
      </c>
      <c r="C2164" s="334">
        <f>+'2.- Base'!C2164</f>
        <v>89240</v>
      </c>
      <c r="D2164" s="81" t="str">
        <f>+'2.- Base'!D2164</f>
        <v>Test de Laneta</v>
      </c>
      <c r="E2164" s="335">
        <f>+'2.- Base'!G2164</f>
        <v>7.4521113111333319</v>
      </c>
      <c r="F2164" s="335">
        <f>+'2.- Base'!N2164</f>
        <v>7.4521113111333319</v>
      </c>
      <c r="G2164" s="335">
        <f>VLOOKUP(C2164,'2.- Base'!$C$6:$G$2390,5,0)</f>
        <v>7.4521113111333319</v>
      </c>
      <c r="H2164" s="335">
        <f>VLOOKUP(C2164,'2.- Base'!J2164:N4585,5,0)</f>
        <v>7.4521113111333319</v>
      </c>
      <c r="J2164" s="335">
        <v>10.260550020793723</v>
      </c>
      <c r="K2164" s="335">
        <v>10.332541554706754</v>
      </c>
      <c r="L2164" s="441"/>
      <c r="M2164" s="451">
        <f t="shared" si="126"/>
        <v>17.712661331927055</v>
      </c>
      <c r="N2164" s="451">
        <f t="shared" si="127"/>
        <v>17.784652865840087</v>
      </c>
    </row>
    <row r="2165" spans="1:14">
      <c r="A2165" s="444">
        <v>89320</v>
      </c>
      <c r="B2165" s="52">
        <f>+'2.- Base'!B2165</f>
        <v>2160</v>
      </c>
      <c r="C2165" s="334">
        <f>+'2.- Base'!C2165</f>
        <v>89320</v>
      </c>
      <c r="D2165" s="81" t="str">
        <f>+'2.- Base'!D2165</f>
        <v>Semen - Espermatograma</v>
      </c>
      <c r="E2165" s="335">
        <f>+'2.- Base'!G2165</f>
        <v>2.02338</v>
      </c>
      <c r="F2165" s="335">
        <f>+'2.- Base'!N2165</f>
        <v>2.02338</v>
      </c>
      <c r="G2165" s="335">
        <f>VLOOKUP(C2165,'2.- Base'!$C$6:$G$2390,5,0)</f>
        <v>2.02338</v>
      </c>
      <c r="H2165" s="335">
        <f>VLOOKUP(C2165,'2.- Base'!J2165:N4586,5,0)</f>
        <v>2.02338</v>
      </c>
      <c r="J2165" s="335">
        <v>10.260550020793724</v>
      </c>
      <c r="K2165" s="335">
        <v>10.332541554706758</v>
      </c>
      <c r="L2165" s="441"/>
      <c r="M2165" s="451">
        <f t="shared" si="126"/>
        <v>12.283930020793724</v>
      </c>
      <c r="N2165" s="451">
        <f t="shared" si="127"/>
        <v>12.355921554706757</v>
      </c>
    </row>
    <row r="2166" spans="1:14">
      <c r="A2166" s="444">
        <v>90375</v>
      </c>
      <c r="B2166" s="52">
        <f>+'2.- Base'!B2166</f>
        <v>2161</v>
      </c>
      <c r="C2166" s="334">
        <f>+'2.- Base'!C2166</f>
        <v>90375</v>
      </c>
      <c r="D2166" s="81" t="str">
        <f>+'2.- Base'!D2166</f>
        <v>Inmunoglobulina humana para rabia</v>
      </c>
      <c r="E2166" s="335">
        <f>+'2.- Base'!G2166</f>
        <v>2.9198499999999998</v>
      </c>
      <c r="F2166" s="335">
        <f>+'2.- Base'!N2166</f>
        <v>2.9198499999999998</v>
      </c>
      <c r="G2166" s="335">
        <f>VLOOKUP(C2166,'2.- Base'!$C$6:$G$2390,5,0)</f>
        <v>2.9198499999999998</v>
      </c>
      <c r="H2166" s="335">
        <f>VLOOKUP(C2166,'2.- Base'!J2166:N4587,5,0)</f>
        <v>2.9198499999999998</v>
      </c>
      <c r="J2166" s="335">
        <v>1.5897149177522771</v>
      </c>
      <c r="K2166" s="335">
        <v>1.5897149177522771</v>
      </c>
      <c r="L2166" s="441"/>
      <c r="M2166" s="451">
        <f t="shared" si="126"/>
        <v>4.509564917752277</v>
      </c>
      <c r="N2166" s="451">
        <f t="shared" si="127"/>
        <v>4.509564917752277</v>
      </c>
    </row>
    <row r="2167" spans="1:14">
      <c r="A2167" s="444">
        <v>90384</v>
      </c>
      <c r="B2167" s="52">
        <f>+'2.- Base'!B2167</f>
        <v>2162</v>
      </c>
      <c r="C2167" s="334">
        <f>+'2.- Base'!C2167</f>
        <v>90384</v>
      </c>
      <c r="D2167" s="81" t="str">
        <f>+'2.- Base'!D2167</f>
        <v>Inmunoglobulina humana Anti Rh</v>
      </c>
      <c r="E2167" s="335">
        <f>+'2.- Base'!G2167</f>
        <v>2.9198499999999998</v>
      </c>
      <c r="F2167" s="335">
        <f>+'2.- Base'!N2167</f>
        <v>2.9198499999999998</v>
      </c>
      <c r="G2167" s="335">
        <f>VLOOKUP(C2167,'2.- Base'!$C$6:$G$2390,5,0)</f>
        <v>2.9198499999999998</v>
      </c>
      <c r="H2167" s="335">
        <f>VLOOKUP(C2167,'2.- Base'!J2167:N4588,5,0)</f>
        <v>2.9198499999999998</v>
      </c>
      <c r="J2167" s="335">
        <v>1.5897149177522771</v>
      </c>
      <c r="K2167" s="335">
        <v>1.5897149177522771</v>
      </c>
      <c r="L2167" s="441"/>
      <c r="M2167" s="451">
        <f t="shared" si="126"/>
        <v>4.509564917752277</v>
      </c>
      <c r="N2167" s="451">
        <f t="shared" si="127"/>
        <v>4.509564917752277</v>
      </c>
    </row>
    <row r="2168" spans="1:14" ht="38.25">
      <c r="A2168" s="444">
        <v>90471</v>
      </c>
      <c r="B2168" s="52">
        <f>+'2.- Base'!B2168</f>
        <v>2163</v>
      </c>
      <c r="C2168" s="334">
        <f>+'2.- Base'!C2168</f>
        <v>90471</v>
      </c>
      <c r="D2168" s="81" t="str">
        <f>+'2.- Base'!D2168</f>
        <v>Administración de inmunización (incluye inyecciones percutáneas, intradérmicas, subcutáneas, intramusculares y a chorro); una vacuna (aislada o en combinación de vacuna/toxoide)</v>
      </c>
      <c r="E2168" s="335">
        <f>+'2.- Base'!G2168</f>
        <v>2.9198499999999998</v>
      </c>
      <c r="F2168" s="335">
        <f>+'2.- Base'!N2168</f>
        <v>2.9198499999999998</v>
      </c>
      <c r="G2168" s="335">
        <f>VLOOKUP(C2168,'2.- Base'!$C$6:$G$2390,5,0)</f>
        <v>2.9198499999999998</v>
      </c>
      <c r="H2168" s="335">
        <f>VLOOKUP(C2168,'2.- Base'!J2168:N4589,5,0)</f>
        <v>2.9198499999999998</v>
      </c>
      <c r="J2168" s="335">
        <v>9.3905564512675177E-3</v>
      </c>
      <c r="K2168" s="335">
        <v>9.3905564512675177E-3</v>
      </c>
      <c r="L2168" s="441"/>
      <c r="M2168" s="451">
        <f t="shared" si="126"/>
        <v>2.9292405564512674</v>
      </c>
      <c r="N2168" s="451">
        <f t="shared" si="127"/>
        <v>2.9292405564512674</v>
      </c>
    </row>
    <row r="2169" spans="1:14" ht="25.5">
      <c r="A2169" s="444">
        <v>90474</v>
      </c>
      <c r="B2169" s="52">
        <f>+'2.- Base'!B2169</f>
        <v>2164</v>
      </c>
      <c r="C2169" s="334">
        <f>+'2.- Base'!C2169</f>
        <v>90474</v>
      </c>
      <c r="D2169" s="81" t="str">
        <f>+'2.- Base'!D2169</f>
        <v>Administración de inmunización por vía intranasal u oral; una vacuna (aislada o en combinación de vacuna/toxoide)</v>
      </c>
      <c r="E2169" s="335">
        <f>+'2.- Base'!G2169</f>
        <v>2.9198499999999998</v>
      </c>
      <c r="F2169" s="335">
        <f>+'2.- Base'!N2169</f>
        <v>2.9198499999999998</v>
      </c>
      <c r="G2169" s="335">
        <f>VLOOKUP(C2169,'2.- Base'!$C$6:$G$2390,5,0)</f>
        <v>2.9198499999999998</v>
      </c>
      <c r="H2169" s="335">
        <f>VLOOKUP(C2169,'2.- Base'!J2169:N4590,5,0)</f>
        <v>2.9198499999999998</v>
      </c>
      <c r="J2169" s="335">
        <v>0.1351103636067883</v>
      </c>
      <c r="K2169" s="335">
        <v>0.1351103636067883</v>
      </c>
      <c r="L2169" s="441"/>
      <c r="M2169" s="451">
        <f t="shared" si="126"/>
        <v>3.0549603636067881</v>
      </c>
      <c r="N2169" s="451">
        <f t="shared" si="127"/>
        <v>3.0549603636067881</v>
      </c>
    </row>
    <row r="2170" spans="1:14" ht="25.5">
      <c r="A2170" s="444">
        <v>90585</v>
      </c>
      <c r="B2170" s="52">
        <f>+'2.- Base'!B2170</f>
        <v>2165</v>
      </c>
      <c r="C2170" s="334">
        <f>+'2.- Base'!C2170</f>
        <v>90585</v>
      </c>
      <c r="D2170" s="81" t="str">
        <f>+'2.- Base'!D2170</f>
        <v>Vacuna viva del bacilo de Calmette-Guerin (BCG) para la tuberculosis, uso percutáneo</v>
      </c>
      <c r="E2170" s="335">
        <f>+'2.- Base'!G2170</f>
        <v>2.9198499999999998</v>
      </c>
      <c r="F2170" s="335">
        <f>+'2.- Base'!N2170</f>
        <v>2.9198499999999998</v>
      </c>
      <c r="G2170" s="335">
        <f>VLOOKUP(C2170,'2.- Base'!$C$6:$G$2390,5,0)</f>
        <v>2.9198499999999998</v>
      </c>
      <c r="H2170" s="335">
        <f>VLOOKUP(C2170,'2.- Base'!J2170:N4591,5,0)</f>
        <v>2.9198499999999998</v>
      </c>
      <c r="J2170" s="335">
        <v>0.1351103636067883</v>
      </c>
      <c r="K2170" s="335">
        <v>0.1351103636067883</v>
      </c>
      <c r="L2170" s="441"/>
      <c r="M2170" s="451">
        <f t="shared" ref="M2170:M2233" si="128">G2170+J2170</f>
        <v>3.0549603636067881</v>
      </c>
      <c r="N2170" s="451">
        <f t="shared" si="127"/>
        <v>3.0549603636067881</v>
      </c>
    </row>
    <row r="2171" spans="1:14">
      <c r="A2171" s="444">
        <v>90649</v>
      </c>
      <c r="B2171" s="52">
        <f>+'2.- Base'!B2171</f>
        <v>2166</v>
      </c>
      <c r="C2171" s="334">
        <f>+'2.- Base'!C2171</f>
        <v>90649</v>
      </c>
      <c r="D2171" s="81" t="str">
        <f>+'2.- Base'!D2171</f>
        <v>Vacuna para Virus Papiloma (HPV)</v>
      </c>
      <c r="E2171" s="335">
        <f>+'2.- Base'!G2171</f>
        <v>2.9198499999999998</v>
      </c>
      <c r="F2171" s="335">
        <f>+'2.- Base'!N2171</f>
        <v>2.9198499999999998</v>
      </c>
      <c r="G2171" s="335">
        <f>VLOOKUP(C2171,'2.- Base'!$C$6:$G$2390,5,0)</f>
        <v>2.9198499999999998</v>
      </c>
      <c r="H2171" s="335">
        <f>VLOOKUP(C2171,'2.- Base'!J2171:N4592,5,0)</f>
        <v>2.9198499999999998</v>
      </c>
      <c r="J2171" s="335">
        <v>0.1351103636067883</v>
      </c>
      <c r="K2171" s="335">
        <v>0.1351103636067883</v>
      </c>
      <c r="L2171" s="441"/>
      <c r="M2171" s="451">
        <f t="shared" si="128"/>
        <v>3.0549603636067881</v>
      </c>
      <c r="N2171" s="451">
        <f t="shared" si="127"/>
        <v>3.0549603636067881</v>
      </c>
    </row>
    <row r="2172" spans="1:14">
      <c r="A2172" s="444">
        <v>90657</v>
      </c>
      <c r="B2172" s="52">
        <f>+'2.- Base'!B2172</f>
        <v>2167</v>
      </c>
      <c r="C2172" s="334">
        <f>+'2.- Base'!C2172</f>
        <v>90657</v>
      </c>
      <c r="D2172" s="81" t="str">
        <f>+'2.- Base'!D2172</f>
        <v>Vacuna de influenza, para uso IM</v>
      </c>
      <c r="E2172" s="335">
        <f>+'2.- Base'!G2172</f>
        <v>2.9198499999999998</v>
      </c>
      <c r="F2172" s="335">
        <f>+'2.- Base'!N2172</f>
        <v>2.9198499999999998</v>
      </c>
      <c r="G2172" s="335">
        <f>VLOOKUP(C2172,'2.- Base'!$C$6:$G$2390,5,0)</f>
        <v>2.9198499999999998</v>
      </c>
      <c r="H2172" s="335">
        <f>VLOOKUP(C2172,'2.- Base'!J2172:N4593,5,0)</f>
        <v>2.9198499999999998</v>
      </c>
      <c r="J2172" s="335">
        <v>0.1351103636067883</v>
      </c>
      <c r="K2172" s="335">
        <v>0.1351103636067883</v>
      </c>
      <c r="L2172" s="441"/>
      <c r="M2172" s="451">
        <f t="shared" si="128"/>
        <v>3.0549603636067881</v>
      </c>
      <c r="N2172" s="451">
        <f t="shared" si="127"/>
        <v>3.0549603636067881</v>
      </c>
    </row>
    <row r="2173" spans="1:14">
      <c r="A2173" s="444">
        <v>90669</v>
      </c>
      <c r="B2173" s="52">
        <f>+'2.- Base'!B2173</f>
        <v>2168</v>
      </c>
      <c r="C2173" s="334">
        <f>+'2.- Base'!C2173</f>
        <v>90669</v>
      </c>
      <c r="D2173" s="81" t="str">
        <f>+'2.- Base'!D2173</f>
        <v>Vacuna para neumococo, heptavalente</v>
      </c>
      <c r="E2173" s="335">
        <f>+'2.- Base'!G2173</f>
        <v>2.9198499999999998</v>
      </c>
      <c r="F2173" s="335">
        <f>+'2.- Base'!N2173</f>
        <v>2.9198499999999998</v>
      </c>
      <c r="G2173" s="335">
        <f>VLOOKUP(C2173,'2.- Base'!$C$6:$G$2390,5,0)</f>
        <v>2.9198499999999998</v>
      </c>
      <c r="H2173" s="335">
        <f>VLOOKUP(C2173,'2.- Base'!J2173:N4594,5,0)</f>
        <v>2.9198499999999998</v>
      </c>
      <c r="J2173" s="335">
        <v>0.1351103636067883</v>
      </c>
      <c r="K2173" s="335">
        <v>0.1351103636067883</v>
      </c>
      <c r="L2173" s="441"/>
      <c r="M2173" s="451">
        <f t="shared" si="128"/>
        <v>3.0549603636067881</v>
      </c>
      <c r="N2173" s="451">
        <f t="shared" si="127"/>
        <v>3.0549603636067881</v>
      </c>
    </row>
    <row r="2174" spans="1:14">
      <c r="A2174" s="444">
        <v>90675</v>
      </c>
      <c r="B2174" s="52">
        <f>+'2.- Base'!B2174</f>
        <v>2169</v>
      </c>
      <c r="C2174" s="334">
        <f>+'2.- Base'!C2174</f>
        <v>90675</v>
      </c>
      <c r="D2174" s="81" t="str">
        <f>+'2.- Base'!D2174</f>
        <v>Vacuna antirrábica, uso IM (CRL)</v>
      </c>
      <c r="E2174" s="335">
        <f>+'2.- Base'!G2174</f>
        <v>2.9198499999999998</v>
      </c>
      <c r="F2174" s="335">
        <f>+'2.- Base'!N2174</f>
        <v>2.9198499999999998</v>
      </c>
      <c r="G2174" s="335">
        <f>VLOOKUP(C2174,'2.- Base'!$C$6:$G$2390,5,0)</f>
        <v>2.9198499999999998</v>
      </c>
      <c r="H2174" s="335">
        <f>VLOOKUP(C2174,'2.- Base'!J2174:N4595,5,0)</f>
        <v>2.9198499999999998</v>
      </c>
      <c r="J2174" s="335">
        <v>0.1351103636067883</v>
      </c>
      <c r="K2174" s="335">
        <v>0.1351103636067883</v>
      </c>
      <c r="L2174" s="441"/>
      <c r="M2174" s="451">
        <f t="shared" si="128"/>
        <v>3.0549603636067881</v>
      </c>
      <c r="N2174" s="451">
        <f t="shared" si="127"/>
        <v>3.0549603636067881</v>
      </c>
    </row>
    <row r="2175" spans="1:14">
      <c r="A2175" s="444">
        <v>90676</v>
      </c>
      <c r="B2175" s="52">
        <f>+'2.- Base'!B2175</f>
        <v>2170</v>
      </c>
      <c r="C2175" s="334">
        <f>+'2.- Base'!C2175</f>
        <v>90676</v>
      </c>
      <c r="D2175" s="81" t="str">
        <f>+'2.- Base'!D2175</f>
        <v>Vacuna antirrábica, uso intradérmico</v>
      </c>
      <c r="E2175" s="335">
        <f>+'2.- Base'!G2175</f>
        <v>2.9198499999999998</v>
      </c>
      <c r="F2175" s="335">
        <f>+'2.- Base'!N2175</f>
        <v>2.9198499999999998</v>
      </c>
      <c r="G2175" s="335">
        <f>VLOOKUP(C2175,'2.- Base'!$C$6:$G$2390,5,0)</f>
        <v>2.9198499999999998</v>
      </c>
      <c r="H2175" s="335">
        <f>VLOOKUP(C2175,'2.- Base'!J2175:N4596,5,0)</f>
        <v>2.9198499999999998</v>
      </c>
      <c r="J2175" s="335">
        <v>0.1351103636067883</v>
      </c>
      <c r="K2175" s="335">
        <v>0.1351103636067883</v>
      </c>
      <c r="L2175" s="441"/>
      <c r="M2175" s="451">
        <f t="shared" si="128"/>
        <v>3.0549603636067881</v>
      </c>
      <c r="N2175" s="451">
        <f t="shared" si="127"/>
        <v>3.0549603636067881</v>
      </c>
    </row>
    <row r="2176" spans="1:14">
      <c r="A2176" s="444">
        <v>90681</v>
      </c>
      <c r="B2176" s="52">
        <f>+'2.- Base'!B2176</f>
        <v>2171</v>
      </c>
      <c r="C2176" s="334">
        <f>+'2.- Base'!C2176</f>
        <v>90681</v>
      </c>
      <c r="D2176" s="81" t="str">
        <f>+'2.- Base'!D2176</f>
        <v>Vacuna para rotavirus, atenuada dos dosis</v>
      </c>
      <c r="E2176" s="335">
        <f>+'2.- Base'!G2176</f>
        <v>2.9198499999999998</v>
      </c>
      <c r="F2176" s="335">
        <f>+'2.- Base'!N2176</f>
        <v>2.9198499999999998</v>
      </c>
      <c r="G2176" s="335">
        <f>VLOOKUP(C2176,'2.- Base'!$C$6:$G$2390,5,0)</f>
        <v>2.9198499999999998</v>
      </c>
      <c r="H2176" s="335">
        <f>VLOOKUP(C2176,'2.- Base'!J2176:N4597,5,0)</f>
        <v>2.9198499999999998</v>
      </c>
      <c r="J2176" s="335">
        <v>0.1351103636067883</v>
      </c>
      <c r="K2176" s="335">
        <v>0.1351103636067883</v>
      </c>
      <c r="L2176" s="441"/>
      <c r="M2176" s="451">
        <f t="shared" si="128"/>
        <v>3.0549603636067881</v>
      </c>
      <c r="N2176" s="451">
        <f t="shared" si="127"/>
        <v>3.0549603636067881</v>
      </c>
    </row>
    <row r="2177" spans="1:14">
      <c r="A2177" s="444">
        <v>90701</v>
      </c>
      <c r="B2177" s="52">
        <f>+'2.- Base'!B2177</f>
        <v>2172</v>
      </c>
      <c r="C2177" s="334">
        <f>+'2.- Base'!C2177</f>
        <v>90701</v>
      </c>
      <c r="D2177" s="81" t="str">
        <f>+'2.- Base'!D2177</f>
        <v>Vacuna DPT, uso IM</v>
      </c>
      <c r="E2177" s="335">
        <f>+'2.- Base'!G2177</f>
        <v>2.9198499999999998</v>
      </c>
      <c r="F2177" s="335">
        <f>+'2.- Base'!N2177</f>
        <v>2.9198499999999998</v>
      </c>
      <c r="G2177" s="335">
        <f>VLOOKUP(C2177,'2.- Base'!$C$6:$G$2390,5,0)</f>
        <v>2.9198499999999998</v>
      </c>
      <c r="H2177" s="335">
        <f>VLOOKUP(C2177,'2.- Base'!J2177:N4598,5,0)</f>
        <v>2.9198499999999998</v>
      </c>
      <c r="J2177" s="335">
        <v>0.1351103636067883</v>
      </c>
      <c r="K2177" s="335">
        <v>0.1351103636067883</v>
      </c>
      <c r="L2177" s="441"/>
      <c r="M2177" s="451">
        <f t="shared" si="128"/>
        <v>3.0549603636067881</v>
      </c>
      <c r="N2177" s="451">
        <f t="shared" si="127"/>
        <v>3.0549603636067881</v>
      </c>
    </row>
    <row r="2178" spans="1:14">
      <c r="A2178" s="444">
        <v>90702</v>
      </c>
      <c r="B2178" s="52">
        <f>+'2.- Base'!B2178</f>
        <v>2173</v>
      </c>
      <c r="C2178" s="334">
        <f>+'2.- Base'!C2178</f>
        <v>90702</v>
      </c>
      <c r="D2178" s="81" t="str">
        <f>+'2.- Base'!D2178</f>
        <v>Toxoides absorbidos del tétanos y de la difteria, (DT)</v>
      </c>
      <c r="E2178" s="335">
        <f>+'2.- Base'!G2178</f>
        <v>2.9198499999999998</v>
      </c>
      <c r="F2178" s="335">
        <f>+'2.- Base'!N2178</f>
        <v>2.9198499999999998</v>
      </c>
      <c r="G2178" s="335">
        <f>VLOOKUP(C2178,'2.- Base'!$C$6:$G$2390,5,0)</f>
        <v>2.9198499999999998</v>
      </c>
      <c r="H2178" s="335">
        <f>VLOOKUP(C2178,'2.- Base'!J2178:N4599,5,0)</f>
        <v>2.9198499999999998</v>
      </c>
      <c r="J2178" s="335">
        <v>0.1351103636067883</v>
      </c>
      <c r="K2178" s="335">
        <v>0.1351103636067883</v>
      </c>
      <c r="L2178" s="441"/>
      <c r="M2178" s="451">
        <f t="shared" si="128"/>
        <v>3.0549603636067881</v>
      </c>
      <c r="N2178" s="451">
        <f t="shared" si="127"/>
        <v>3.0549603636067881</v>
      </c>
    </row>
    <row r="2179" spans="1:14">
      <c r="A2179" s="444">
        <v>90707</v>
      </c>
      <c r="B2179" s="52">
        <f>+'2.- Base'!B2179</f>
        <v>2174</v>
      </c>
      <c r="C2179" s="334">
        <f>+'2.- Base'!C2179</f>
        <v>90707</v>
      </c>
      <c r="D2179" s="81" t="str">
        <f>+'2.- Base'!D2179</f>
        <v>Vacuna SPR, uso subcutáneo</v>
      </c>
      <c r="E2179" s="335">
        <f>+'2.- Base'!G2179</f>
        <v>2.9198499999999998</v>
      </c>
      <c r="F2179" s="335">
        <f>+'2.- Base'!N2179</f>
        <v>2.9198499999999998</v>
      </c>
      <c r="G2179" s="335">
        <f>VLOOKUP(C2179,'2.- Base'!$C$6:$G$2390,5,0)</f>
        <v>2.9198499999999998</v>
      </c>
      <c r="H2179" s="335">
        <f>VLOOKUP(C2179,'2.- Base'!J2179:N4600,5,0)</f>
        <v>2.9198499999999998</v>
      </c>
      <c r="J2179" s="335">
        <v>0.1351103636067883</v>
      </c>
      <c r="K2179" s="335">
        <v>0.1351103636067883</v>
      </c>
      <c r="L2179" s="441"/>
      <c r="M2179" s="451">
        <f t="shared" si="128"/>
        <v>3.0549603636067881</v>
      </c>
      <c r="N2179" s="451">
        <f t="shared" si="127"/>
        <v>3.0549603636067881</v>
      </c>
    </row>
    <row r="2180" spans="1:14">
      <c r="A2180" s="444">
        <v>90708</v>
      </c>
      <c r="B2180" s="52">
        <f>+'2.- Base'!B2180</f>
        <v>2175</v>
      </c>
      <c r="C2180" s="334">
        <f>+'2.- Base'!C2180</f>
        <v>90708</v>
      </c>
      <c r="D2180" s="81" t="str">
        <f>+'2.- Base'!D2180</f>
        <v>Vacuna SR, uso subcutáneo</v>
      </c>
      <c r="E2180" s="335">
        <f>+'2.- Base'!G2180</f>
        <v>2.9198499999999998</v>
      </c>
      <c r="F2180" s="335">
        <f>+'2.- Base'!N2180</f>
        <v>2.9198499999999998</v>
      </c>
      <c r="G2180" s="335">
        <f>VLOOKUP(C2180,'2.- Base'!$C$6:$G$2390,5,0)</f>
        <v>2.9198499999999998</v>
      </c>
      <c r="H2180" s="335">
        <f>VLOOKUP(C2180,'2.- Base'!J2180:N4601,5,0)</f>
        <v>2.9198499999999998</v>
      </c>
      <c r="J2180" s="335">
        <v>0.1351103636067883</v>
      </c>
      <c r="K2180" s="335">
        <v>0.1351103636067883</v>
      </c>
      <c r="L2180" s="441"/>
      <c r="M2180" s="451">
        <f t="shared" si="128"/>
        <v>3.0549603636067881</v>
      </c>
      <c r="N2180" s="451">
        <f t="shared" si="127"/>
        <v>3.0549603636067881</v>
      </c>
    </row>
    <row r="2181" spans="1:14">
      <c r="A2181" s="444">
        <v>90711</v>
      </c>
      <c r="B2181" s="52">
        <f>+'2.- Base'!B2181</f>
        <v>2176</v>
      </c>
      <c r="C2181" s="334">
        <f>+'2.- Base'!C2181</f>
        <v>90711</v>
      </c>
      <c r="D2181" s="81" t="str">
        <f>+'2.- Base'!D2181</f>
        <v>Administración de vacuna contra sarampión</v>
      </c>
      <c r="E2181" s="335">
        <f>+'2.- Base'!G2181</f>
        <v>2.9198499999999998</v>
      </c>
      <c r="F2181" s="335">
        <f>+'2.- Base'!N2181</f>
        <v>2.9198499999999998</v>
      </c>
      <c r="G2181" s="335">
        <f>VLOOKUP(C2181,'2.- Base'!$C$6:$G$2390,5,0)</f>
        <v>2.9198499999999998</v>
      </c>
      <c r="H2181" s="335">
        <f>VLOOKUP(C2181,'2.- Base'!J2181:N4602,5,0)</f>
        <v>2.9198499999999998</v>
      </c>
      <c r="J2181" s="335">
        <v>0.1351103636067883</v>
      </c>
      <c r="K2181" s="335">
        <v>0.1351103636067883</v>
      </c>
      <c r="L2181" s="441"/>
      <c r="M2181" s="451">
        <f t="shared" si="128"/>
        <v>3.0549603636067881</v>
      </c>
      <c r="N2181" s="451">
        <f t="shared" si="127"/>
        <v>3.0549603636067881</v>
      </c>
    </row>
    <row r="2182" spans="1:14">
      <c r="A2182" s="444">
        <v>90712</v>
      </c>
      <c r="B2182" s="52">
        <f>+'2.- Base'!B2182</f>
        <v>2177</v>
      </c>
      <c r="C2182" s="334">
        <f>+'2.- Base'!C2182</f>
        <v>90712</v>
      </c>
      <c r="D2182" s="81" t="str">
        <f>+'2.- Base'!D2182</f>
        <v>Vacuna antipolio, uso oral</v>
      </c>
      <c r="E2182" s="335">
        <f>+'2.- Base'!G2182</f>
        <v>2.9198499999999998</v>
      </c>
      <c r="F2182" s="335">
        <f>+'2.- Base'!N2182</f>
        <v>2.9198499999999998</v>
      </c>
      <c r="G2182" s="335">
        <f>VLOOKUP(C2182,'2.- Base'!$C$6:$G$2390,5,0)</f>
        <v>2.9198499999999998</v>
      </c>
      <c r="H2182" s="335">
        <f>VLOOKUP(C2182,'2.- Base'!J2182:N4603,5,0)</f>
        <v>2.9198499999999998</v>
      </c>
      <c r="J2182" s="335">
        <v>0.1351103636067883</v>
      </c>
      <c r="K2182" s="335">
        <v>0.1351103636067883</v>
      </c>
      <c r="L2182" s="441"/>
      <c r="M2182" s="451">
        <f t="shared" si="128"/>
        <v>3.0549603636067881</v>
      </c>
      <c r="N2182" s="451">
        <f t="shared" si="127"/>
        <v>3.0549603636067881</v>
      </c>
    </row>
    <row r="2183" spans="1:14">
      <c r="A2183" s="444">
        <v>90713</v>
      </c>
      <c r="B2183" s="52">
        <f>+'2.- Base'!B2183</f>
        <v>2178</v>
      </c>
      <c r="C2183" s="334">
        <f>+'2.- Base'!C2183</f>
        <v>90713</v>
      </c>
      <c r="D2183" s="81" t="str">
        <f>+'2.- Base'!D2183</f>
        <v>Vacuna antipolio, IPV, uso IM</v>
      </c>
      <c r="E2183" s="335">
        <f>+'2.- Base'!G2183</f>
        <v>2.9198499999999998</v>
      </c>
      <c r="F2183" s="335">
        <f>+'2.- Base'!N2183</f>
        <v>2.9198499999999998</v>
      </c>
      <c r="G2183" s="335">
        <f>VLOOKUP(C2183,'2.- Base'!$C$6:$G$2390,5,0)</f>
        <v>2.9198499999999998</v>
      </c>
      <c r="H2183" s="335">
        <f>VLOOKUP(C2183,'2.- Base'!J2183:N4604,5,0)</f>
        <v>2.9198499999999998</v>
      </c>
      <c r="J2183" s="335">
        <v>0.1351103636067883</v>
      </c>
      <c r="K2183" s="335">
        <v>0.1351103636067883</v>
      </c>
      <c r="L2183" s="441"/>
      <c r="M2183" s="451">
        <f t="shared" si="128"/>
        <v>3.0549603636067881</v>
      </c>
      <c r="N2183" s="451">
        <f t="shared" ref="N2183:N2246" si="129">H2183+K2183</f>
        <v>3.0549603636067881</v>
      </c>
    </row>
    <row r="2184" spans="1:14">
      <c r="A2184" s="444">
        <v>90717</v>
      </c>
      <c r="B2184" s="52">
        <f>+'2.- Base'!B2184</f>
        <v>2179</v>
      </c>
      <c r="C2184" s="334">
        <f>+'2.- Base'!C2184</f>
        <v>90717</v>
      </c>
      <c r="D2184" s="81" t="str">
        <f>+'2.- Base'!D2184</f>
        <v>Vacuna contra la fiebre amarilla, uso IM</v>
      </c>
      <c r="E2184" s="335">
        <f>+'2.- Base'!G2184</f>
        <v>2.9198499999999998</v>
      </c>
      <c r="F2184" s="335">
        <f>+'2.- Base'!N2184</f>
        <v>2.9198499999999998</v>
      </c>
      <c r="G2184" s="335">
        <f>VLOOKUP(C2184,'2.- Base'!$C$6:$G$2390,5,0)</f>
        <v>2.9198499999999998</v>
      </c>
      <c r="H2184" s="335">
        <f>VLOOKUP(C2184,'2.- Base'!J2184:N4605,5,0)</f>
        <v>2.9198499999999998</v>
      </c>
      <c r="J2184" s="335">
        <v>0.1351103636067883</v>
      </c>
      <c r="K2184" s="335">
        <v>0.1351103636067883</v>
      </c>
      <c r="L2184" s="441"/>
      <c r="M2184" s="451">
        <f t="shared" si="128"/>
        <v>3.0549603636067881</v>
      </c>
      <c r="N2184" s="451">
        <f t="shared" si="129"/>
        <v>3.0549603636067881</v>
      </c>
    </row>
    <row r="2185" spans="1:14">
      <c r="A2185" s="444">
        <v>90723</v>
      </c>
      <c r="B2185" s="52">
        <f>+'2.- Base'!B2185</f>
        <v>2180</v>
      </c>
      <c r="C2185" s="334">
        <f>+'2.- Base'!C2185</f>
        <v>90723</v>
      </c>
      <c r="D2185" s="81" t="str">
        <f>+'2.- Base'!D2185</f>
        <v>Vacuna Pentavalente (DPT+ Hib + HvB)</v>
      </c>
      <c r="E2185" s="335">
        <f>+'2.- Base'!G2185</f>
        <v>2.9198499999999998</v>
      </c>
      <c r="F2185" s="335">
        <f>+'2.- Base'!N2185</f>
        <v>2.9198499999999998</v>
      </c>
      <c r="G2185" s="335">
        <f>VLOOKUP(C2185,'2.- Base'!$C$6:$G$2390,5,0)</f>
        <v>2.9198499999999998</v>
      </c>
      <c r="H2185" s="335">
        <f>VLOOKUP(C2185,'2.- Base'!J2185:N4606,5,0)</f>
        <v>2.9198499999999998</v>
      </c>
      <c r="J2185" s="335">
        <v>0.1351103636067883</v>
      </c>
      <c r="K2185" s="335">
        <v>0.1351103636067883</v>
      </c>
      <c r="L2185" s="441"/>
      <c r="M2185" s="451">
        <f t="shared" si="128"/>
        <v>3.0549603636067881</v>
      </c>
      <c r="N2185" s="451">
        <f t="shared" si="129"/>
        <v>3.0549603636067881</v>
      </c>
    </row>
    <row r="2186" spans="1:14">
      <c r="A2186" s="444">
        <v>90744</v>
      </c>
      <c r="B2186" s="52">
        <f>+'2.- Base'!B2186</f>
        <v>2181</v>
      </c>
      <c r="C2186" s="334">
        <f>+'2.- Base'!C2186</f>
        <v>90744</v>
      </c>
      <c r="D2186" s="81" t="str">
        <f>+'2.- Base'!D2186</f>
        <v>Vacuna para hepatitis B</v>
      </c>
      <c r="E2186" s="335">
        <f>+'2.- Base'!G2186</f>
        <v>2.9198499999999998</v>
      </c>
      <c r="F2186" s="335">
        <f>+'2.- Base'!N2186</f>
        <v>2.9198499999999998</v>
      </c>
      <c r="G2186" s="335">
        <f>VLOOKUP(C2186,'2.- Base'!$C$6:$G$2390,5,0)</f>
        <v>2.9198499999999998</v>
      </c>
      <c r="H2186" s="335">
        <f>VLOOKUP(C2186,'2.- Base'!J2186:N4607,5,0)</f>
        <v>2.9198499999999998</v>
      </c>
      <c r="J2186" s="335">
        <v>0.1351103636067883</v>
      </c>
      <c r="K2186" s="335">
        <v>0.1351103636067883</v>
      </c>
      <c r="L2186" s="441"/>
      <c r="M2186" s="451">
        <f t="shared" si="128"/>
        <v>3.0549603636067881</v>
      </c>
      <c r="N2186" s="451">
        <f t="shared" si="129"/>
        <v>3.0549603636067881</v>
      </c>
    </row>
    <row r="2187" spans="1:14" ht="25.5">
      <c r="A2187" s="444">
        <v>90780</v>
      </c>
      <c r="B2187" s="52">
        <f>+'2.- Base'!B2187</f>
        <v>2182</v>
      </c>
      <c r="C2187" s="334">
        <f>+'2.- Base'!C2187</f>
        <v>90780</v>
      </c>
      <c r="D2187" s="81" t="str">
        <f>+'2.- Base'!D2187</f>
        <v>Infusión intravenosa para diagnóstico o terapia, administrada por el médico o bajo su supervisión directa</v>
      </c>
      <c r="E2187" s="335">
        <f>+'2.- Base'!G2187</f>
        <v>9.251199999999999</v>
      </c>
      <c r="F2187" s="335">
        <f>+'2.- Base'!N2187</f>
        <v>9.251199999999999</v>
      </c>
      <c r="G2187" s="335">
        <f>VLOOKUP(C2187,'2.- Base'!$C$6:$G$2390,5,0)</f>
        <v>9.251199999999999</v>
      </c>
      <c r="H2187" s="335">
        <f>VLOOKUP(C2187,'2.- Base'!J2187:N4608,5,0)</f>
        <v>9.251199999999999</v>
      </c>
      <c r="J2187" s="335">
        <v>0.8382282208909615</v>
      </c>
      <c r="K2187" s="335">
        <v>0.8382282208909615</v>
      </c>
      <c r="L2187" s="441"/>
      <c r="M2187" s="451">
        <f t="shared" si="128"/>
        <v>10.08942822089096</v>
      </c>
      <c r="N2187" s="451">
        <f t="shared" si="129"/>
        <v>10.08942822089096</v>
      </c>
    </row>
    <row r="2188" spans="1:14" ht="25.5">
      <c r="A2188" s="444">
        <v>90782</v>
      </c>
      <c r="B2188" s="52">
        <f>+'2.- Base'!B2188</f>
        <v>2183</v>
      </c>
      <c r="C2188" s="334">
        <f>+'2.- Base'!C2188</f>
        <v>90782</v>
      </c>
      <c r="D2188" s="81" t="str">
        <f>+'2.- Base'!D2188</f>
        <v>Inyección profiláctica, diagnóstica o  terapéutica; subcutánea o intramuscular</v>
      </c>
      <c r="E2188" s="335">
        <f>+'2.- Base'!G2188</f>
        <v>2.9198499999999998</v>
      </c>
      <c r="F2188" s="335">
        <f>+'2.- Base'!N2188</f>
        <v>2.9198499999999998</v>
      </c>
      <c r="G2188" s="335">
        <f>VLOOKUP(C2188,'2.- Base'!$C$6:$G$2390,5,0)</f>
        <v>2.9198499999999998</v>
      </c>
      <c r="H2188" s="335">
        <f>VLOOKUP(C2188,'2.- Base'!J2188:N4609,5,0)</f>
        <v>2.9198499999999998</v>
      </c>
      <c r="J2188" s="335">
        <v>8.3254161932386772E-3</v>
      </c>
      <c r="K2188" s="335">
        <v>8.3254161932386772E-3</v>
      </c>
      <c r="L2188" s="441"/>
      <c r="M2188" s="451">
        <f t="shared" si="128"/>
        <v>2.9281754161932385</v>
      </c>
      <c r="N2188" s="451">
        <f t="shared" si="129"/>
        <v>2.9281754161932385</v>
      </c>
    </row>
    <row r="2189" spans="1:14">
      <c r="A2189" s="444">
        <v>90783</v>
      </c>
      <c r="B2189" s="52">
        <f>+'2.- Base'!B2189</f>
        <v>2184</v>
      </c>
      <c r="C2189" s="334">
        <f>+'2.- Base'!C2189</f>
        <v>90783</v>
      </c>
      <c r="D2189" s="81" t="str">
        <f>+'2.- Base'!D2189</f>
        <v>Inyección profiláctica, diagnóstica o terapéutica; intraarterial</v>
      </c>
      <c r="E2189" s="335">
        <f>+'2.- Base'!G2189</f>
        <v>2.9198499999999998</v>
      </c>
      <c r="F2189" s="335">
        <f>+'2.- Base'!N2189</f>
        <v>2.9198499999999998</v>
      </c>
      <c r="G2189" s="335">
        <f>VLOOKUP(C2189,'2.- Base'!$C$6:$G$2390,5,0)</f>
        <v>2.9198499999999998</v>
      </c>
      <c r="H2189" s="335">
        <f>VLOOKUP(C2189,'2.- Base'!J2189:N4610,5,0)</f>
        <v>2.9198499999999998</v>
      </c>
      <c r="J2189" s="335">
        <v>1.84015</v>
      </c>
      <c r="K2189" s="335">
        <v>1.84015</v>
      </c>
      <c r="L2189" s="441"/>
      <c r="M2189" s="451">
        <f t="shared" si="128"/>
        <v>4.76</v>
      </c>
      <c r="N2189" s="451">
        <f t="shared" si="129"/>
        <v>4.76</v>
      </c>
    </row>
    <row r="2190" spans="1:14">
      <c r="A2190" s="444">
        <v>90784</v>
      </c>
      <c r="B2190" s="52">
        <f>+'2.- Base'!B2190</f>
        <v>2185</v>
      </c>
      <c r="C2190" s="334">
        <f>+'2.- Base'!C2190</f>
        <v>90784</v>
      </c>
      <c r="D2190" s="81" t="str">
        <f>+'2.- Base'!D2190</f>
        <v>Inyección profiláctica, diagnóstica o terapéutica, intravenosa</v>
      </c>
      <c r="E2190" s="335">
        <f>+'2.- Base'!G2190</f>
        <v>2.9198499999999998</v>
      </c>
      <c r="F2190" s="335">
        <f>+'2.- Base'!N2190</f>
        <v>2.9198499999999998</v>
      </c>
      <c r="G2190" s="335">
        <f>VLOOKUP(C2190,'2.- Base'!$C$6:$G$2390,5,0)</f>
        <v>2.9198499999999998</v>
      </c>
      <c r="H2190" s="335">
        <f>VLOOKUP(C2190,'2.- Base'!J2190:N4611,5,0)</f>
        <v>2.9198499999999998</v>
      </c>
      <c r="J2190" s="335">
        <v>0.63134723363698475</v>
      </c>
      <c r="K2190" s="335">
        <v>0.63134723363698475</v>
      </c>
      <c r="L2190" s="441"/>
      <c r="M2190" s="451">
        <f t="shared" si="128"/>
        <v>3.5511972336369846</v>
      </c>
      <c r="N2190" s="451">
        <f t="shared" si="129"/>
        <v>3.5511972336369846</v>
      </c>
    </row>
    <row r="2191" spans="1:14">
      <c r="A2191" s="444">
        <v>90801</v>
      </c>
      <c r="B2191" s="52">
        <f>+'2.- Base'!B2191</f>
        <v>2186</v>
      </c>
      <c r="C2191" s="334">
        <f>+'2.- Base'!C2191</f>
        <v>90801</v>
      </c>
      <c r="D2191" s="81" t="str">
        <f>+'2.- Base'!D2191</f>
        <v>Entrevista Psiquiatrica de diagnóstico</v>
      </c>
      <c r="E2191" s="335">
        <f>+'2.- Base'!G2191</f>
        <v>1.4520000000000002</v>
      </c>
      <c r="F2191" s="335">
        <f>+'2.- Base'!N2191</f>
        <v>1.4520000000000002</v>
      </c>
      <c r="G2191" s="335">
        <f>VLOOKUP(C2191,'2.- Base'!$C$6:$G$2390,5,0)</f>
        <v>1.4520000000000002</v>
      </c>
      <c r="H2191" s="335">
        <f>VLOOKUP(C2191,'2.- Base'!J2191:N4612,5,0)</f>
        <v>1.4520000000000002</v>
      </c>
      <c r="J2191" s="335">
        <v>3.2427201179557148</v>
      </c>
      <c r="K2191" s="335">
        <v>3.4765585710502052</v>
      </c>
      <c r="L2191" s="441"/>
      <c r="M2191" s="451">
        <f t="shared" si="128"/>
        <v>4.6947201179557148</v>
      </c>
      <c r="N2191" s="451">
        <f t="shared" si="129"/>
        <v>4.9285585710502051</v>
      </c>
    </row>
    <row r="2192" spans="1:14" ht="38.25">
      <c r="A2192" s="444">
        <v>90805</v>
      </c>
      <c r="B2192" s="52">
        <f>+'2.- Base'!B2192</f>
        <v>2187</v>
      </c>
      <c r="C2192" s="334">
        <f>+'2.- Base'!C2192</f>
        <v>90805</v>
      </c>
      <c r="D2192" s="81" t="str">
        <f>+'2.- Base'!D2192</f>
        <v>Psicoterapia individual, de soporte, psicodinámica o psicoeducativa o de afronte cognitivo conductual de 20-30 minutos de duración, cara a cara. Incluye evaluación y manejo médico de paciente</v>
      </c>
      <c r="E2192" s="335">
        <f>+'2.- Base'!G2192</f>
        <v>1.4520000000000002</v>
      </c>
      <c r="F2192" s="335">
        <f>+'2.- Base'!N2192</f>
        <v>1.4520000000000002</v>
      </c>
      <c r="G2192" s="335">
        <f>VLOOKUP(C2192,'2.- Base'!$C$6:$G$2390,5,0)</f>
        <v>1.4520000000000002</v>
      </c>
      <c r="H2192" s="335">
        <f>VLOOKUP(C2192,'2.- Base'!J2192:N4613,5,0)</f>
        <v>1.4520000000000002</v>
      </c>
      <c r="J2192" s="335">
        <v>1.665670988058914</v>
      </c>
      <c r="K2192" s="335">
        <v>1.7825902146061596</v>
      </c>
      <c r="L2192" s="441"/>
      <c r="M2192" s="451">
        <f t="shared" si="128"/>
        <v>3.1176709880589142</v>
      </c>
      <c r="N2192" s="451">
        <f t="shared" si="129"/>
        <v>3.2345902146061598</v>
      </c>
    </row>
    <row r="2193" spans="1:14">
      <c r="A2193" s="444">
        <v>90806</v>
      </c>
      <c r="B2193" s="52">
        <f>+'2.- Base'!B2193</f>
        <v>2188</v>
      </c>
      <c r="C2193" s="334">
        <f>+'2.- Base'!C2193</f>
        <v>90806</v>
      </c>
      <c r="D2193" s="81" t="str">
        <f>+'2.- Base'!D2193</f>
        <v>Psicoterapia individual</v>
      </c>
      <c r="E2193" s="335">
        <f>+'2.- Base'!G2193</f>
        <v>1.4520000000000002</v>
      </c>
      <c r="F2193" s="335">
        <f>+'2.- Base'!N2193</f>
        <v>1.4520000000000002</v>
      </c>
      <c r="G2193" s="335">
        <f>VLOOKUP(C2193,'2.- Base'!$C$6:$G$2390,5,0)</f>
        <v>1.4520000000000002</v>
      </c>
      <c r="H2193" s="335">
        <f>VLOOKUP(C2193,'2.- Base'!J2193:N4614,5,0)</f>
        <v>1.4520000000000002</v>
      </c>
      <c r="J2193" s="335">
        <v>2.8379804109038806</v>
      </c>
      <c r="K2193" s="335">
        <v>2.9938727129668754</v>
      </c>
      <c r="L2193" s="441"/>
      <c r="M2193" s="451">
        <f t="shared" si="128"/>
        <v>4.2899804109038806</v>
      </c>
      <c r="N2193" s="451">
        <f t="shared" si="129"/>
        <v>4.4458727129668754</v>
      </c>
    </row>
    <row r="2194" spans="1:14">
      <c r="A2194" s="444">
        <v>90846</v>
      </c>
      <c r="B2194" s="52">
        <f>+'2.- Base'!B2194</f>
        <v>2189</v>
      </c>
      <c r="C2194" s="334">
        <f>+'2.- Base'!C2194</f>
        <v>90846</v>
      </c>
      <c r="D2194" s="81" t="str">
        <f>+'2.- Base'!D2194</f>
        <v>Psicoterapia familiar</v>
      </c>
      <c r="E2194" s="335">
        <f>+'2.- Base'!G2194</f>
        <v>1.4520000000000002</v>
      </c>
      <c r="F2194" s="335">
        <f>+'2.- Base'!N2194</f>
        <v>1.4520000000000002</v>
      </c>
      <c r="G2194" s="335">
        <f>VLOOKUP(C2194,'2.- Base'!$C$6:$G$2390,5,0)</f>
        <v>1.4520000000000002</v>
      </c>
      <c r="H2194" s="335">
        <f>VLOOKUP(C2194,'2.- Base'!J2194:N4615,5,0)</f>
        <v>1.4520000000000002</v>
      </c>
      <c r="J2194" s="335">
        <v>3.4497505464485245</v>
      </c>
      <c r="K2194" s="335">
        <v>3.6056428485115193</v>
      </c>
      <c r="L2194" s="441"/>
      <c r="M2194" s="451">
        <f t="shared" si="128"/>
        <v>4.9017505464485245</v>
      </c>
      <c r="N2194" s="451">
        <f t="shared" si="129"/>
        <v>5.0576428485115192</v>
      </c>
    </row>
    <row r="2195" spans="1:14">
      <c r="A2195" s="444">
        <v>90849</v>
      </c>
      <c r="B2195" s="52">
        <f>+'2.- Base'!B2195</f>
        <v>2190</v>
      </c>
      <c r="C2195" s="334">
        <f>+'2.- Base'!C2195</f>
        <v>90849</v>
      </c>
      <c r="D2195" s="81" t="str">
        <f>+'2.- Base'!D2195</f>
        <v>Psicoterapia de grupo multifamiliar (10 familias)</v>
      </c>
      <c r="E2195" s="335">
        <f>+'2.- Base'!G2195</f>
        <v>1.4520000000000002</v>
      </c>
      <c r="F2195" s="335">
        <f>+'2.- Base'!N2195</f>
        <v>1.4520000000000002</v>
      </c>
      <c r="G2195" s="335">
        <f>VLOOKUP(C2195,'2.- Base'!$C$6:$G$2390,5,0)</f>
        <v>1.4520000000000002</v>
      </c>
      <c r="H2195" s="335">
        <f>VLOOKUP(C2195,'2.- Base'!J2195:N4616,5,0)</f>
        <v>1.4520000000000002</v>
      </c>
      <c r="J2195" s="335">
        <v>9.9081937741461257</v>
      </c>
      <c r="K2195" s="335">
        <v>10.181005302756365</v>
      </c>
      <c r="L2195" s="441"/>
      <c r="M2195" s="451">
        <f t="shared" si="128"/>
        <v>11.360193774146126</v>
      </c>
      <c r="N2195" s="451">
        <f t="shared" si="129"/>
        <v>11.633005302756365</v>
      </c>
    </row>
    <row r="2196" spans="1:14" ht="25.5">
      <c r="A2196" s="444">
        <v>90853</v>
      </c>
      <c r="B2196" s="52">
        <f>+'2.- Base'!B2196</f>
        <v>2191</v>
      </c>
      <c r="C2196" s="334">
        <f>+'2.- Base'!C2196</f>
        <v>90853</v>
      </c>
      <c r="D2196" s="81" t="str">
        <f>+'2.- Base'!D2196</f>
        <v>Psicoterapia de grupo (diferente grupo multifamiliar) (10 pacientes) - Médico</v>
      </c>
      <c r="E2196" s="335">
        <f>+'2.- Base'!G2196</f>
        <v>1.4520000000000002</v>
      </c>
      <c r="F2196" s="335">
        <f>+'2.- Base'!N2196</f>
        <v>1.4520000000000002</v>
      </c>
      <c r="G2196" s="335">
        <f>VLOOKUP(C2196,'2.- Base'!$C$6:$G$2390,5,0)</f>
        <v>1.4520000000000002</v>
      </c>
      <c r="H2196" s="335">
        <f>VLOOKUP(C2196,'2.- Base'!J2196:N4617,5,0)</f>
        <v>1.4520000000000002</v>
      </c>
      <c r="J2196" s="335">
        <v>8.3494238710717834</v>
      </c>
      <c r="K2196" s="335">
        <v>8.6222353996820207</v>
      </c>
      <c r="L2196" s="441"/>
      <c r="M2196" s="451">
        <f t="shared" si="128"/>
        <v>9.8014238710717834</v>
      </c>
      <c r="N2196" s="451">
        <f t="shared" si="129"/>
        <v>10.074235399682021</v>
      </c>
    </row>
    <row r="2197" spans="1:14">
      <c r="A2197" s="444">
        <v>90874</v>
      </c>
      <c r="B2197" s="52">
        <f>+'2.- Base'!B2197</f>
        <v>2192</v>
      </c>
      <c r="C2197" s="334">
        <f>+'2.- Base'!C2197</f>
        <v>90874</v>
      </c>
      <c r="D2197" s="81" t="str">
        <f>+'2.- Base'!D2197</f>
        <v>Tratamiento electroplexia</v>
      </c>
      <c r="E2197" s="335">
        <f>+'2.- Base'!G2197</f>
        <v>9.3346385521885509</v>
      </c>
      <c r="F2197" s="335">
        <f>+'2.- Base'!N2197</f>
        <v>9.3346385521885509</v>
      </c>
      <c r="G2197" s="335">
        <f>VLOOKUP(C2197,'2.- Base'!$C$6:$G$2390,5,0)</f>
        <v>9.3346385521885509</v>
      </c>
      <c r="H2197" s="335">
        <f>VLOOKUP(C2197,'2.- Base'!J2197:N4618,5,0)</f>
        <v>9.3346385521885509</v>
      </c>
      <c r="J2197" s="335">
        <v>2.8980769804214486</v>
      </c>
      <c r="K2197" s="335">
        <v>3.0136105521620316</v>
      </c>
      <c r="L2197" s="441"/>
      <c r="M2197" s="451">
        <f t="shared" si="128"/>
        <v>12.232715532609999</v>
      </c>
      <c r="N2197" s="451">
        <f t="shared" si="129"/>
        <v>12.348249104350582</v>
      </c>
    </row>
    <row r="2198" spans="1:14" ht="38.25">
      <c r="A2198" s="444">
        <v>90885</v>
      </c>
      <c r="B2198" s="52">
        <f>+'2.- Base'!B2198</f>
        <v>2193</v>
      </c>
      <c r="C2198" s="334">
        <f>+'2.- Base'!C2198</f>
        <v>90885</v>
      </c>
      <c r="D2198" s="81" t="str">
        <f>+'2.- Base'!D2198</f>
        <v>Evaluación psiquiátrica de la historia clínica, otros reportes psiquiátricos, psicométricos, pruebas proyectivas y otros datos acumulados con propósitos de diagnóstico médico</v>
      </c>
      <c r="E2198" s="335">
        <f>+'2.- Base'!G2198</f>
        <v>1.4520000000000002</v>
      </c>
      <c r="F2198" s="335">
        <f>+'2.- Base'!N2198</f>
        <v>1.4520000000000002</v>
      </c>
      <c r="G2198" s="335">
        <f>VLOOKUP(C2198,'2.- Base'!$C$6:$G$2390,5,0)</f>
        <v>1.4520000000000002</v>
      </c>
      <c r="H2198" s="335">
        <f>VLOOKUP(C2198,'2.- Base'!J2198:N4619,5,0)</f>
        <v>1.4520000000000002</v>
      </c>
      <c r="J2198" s="335">
        <v>1.5770491298968004</v>
      </c>
      <c r="K2198" s="335">
        <v>1.693968356444046</v>
      </c>
      <c r="L2198" s="441"/>
      <c r="M2198" s="451">
        <f t="shared" si="128"/>
        <v>3.0290491298968005</v>
      </c>
      <c r="N2198" s="451">
        <f t="shared" si="129"/>
        <v>3.1459683564440462</v>
      </c>
    </row>
    <row r="2199" spans="1:14">
      <c r="A2199" s="444">
        <v>90935</v>
      </c>
      <c r="B2199" s="52">
        <f>+'2.- Base'!B2199</f>
        <v>2194</v>
      </c>
      <c r="C2199" s="334">
        <f>+'2.- Base'!C2199</f>
        <v>90935</v>
      </c>
      <c r="D2199" s="81" t="str">
        <f>+'2.- Base'!D2199</f>
        <v>Primera sesión de hemodiálisis</v>
      </c>
      <c r="E2199" s="335">
        <f>+'2.- Base'!G2199</f>
        <v>126.37012682379348</v>
      </c>
      <c r="F2199" s="335">
        <f>+'2.- Base'!N2199</f>
        <v>126.37012682379348</v>
      </c>
      <c r="G2199" s="335">
        <f>VLOOKUP(C2199,'2.- Base'!$C$6:$G$2390,5,0)</f>
        <v>126.37012682379348</v>
      </c>
      <c r="H2199" s="335">
        <f>VLOOKUP(C2199,'2.- Base'!J2199:N4620,5,0)</f>
        <v>126.37012682379348</v>
      </c>
      <c r="J2199" s="335">
        <v>4.7007541628618839</v>
      </c>
      <c r="K2199" s="335">
        <v>5.203790299610219</v>
      </c>
      <c r="L2199" s="441"/>
      <c r="M2199" s="451">
        <f t="shared" si="128"/>
        <v>131.07088098665537</v>
      </c>
      <c r="N2199" s="451">
        <f t="shared" si="129"/>
        <v>131.5739171234037</v>
      </c>
    </row>
    <row r="2200" spans="1:14">
      <c r="A2200" s="444">
        <v>90937</v>
      </c>
      <c r="B2200" s="52">
        <f>+'2.- Base'!B2200</f>
        <v>2195</v>
      </c>
      <c r="C2200" s="334">
        <f>+'2.- Base'!C2200</f>
        <v>90937</v>
      </c>
      <c r="D2200" s="81" t="str">
        <f>+'2.- Base'!D2200</f>
        <v>Hemodiálisis (2da. sesión)</v>
      </c>
      <c r="E2200" s="335">
        <f>+'2.- Base'!G2200</f>
        <v>125.72906341189675</v>
      </c>
      <c r="F2200" s="335">
        <f>+'2.- Base'!N2200</f>
        <v>125.72906341189675</v>
      </c>
      <c r="G2200" s="335">
        <f>VLOOKUP(C2200,'2.- Base'!$C$6:$G$2390,5,0)</f>
        <v>125.72906341189675</v>
      </c>
      <c r="H2200" s="335">
        <f>VLOOKUP(C2200,'2.- Base'!J2200:N4621,5,0)</f>
        <v>125.72906341189675</v>
      </c>
      <c r="J2200" s="335">
        <v>69.730936588103262</v>
      </c>
      <c r="K2200" s="335">
        <v>69.730936588103262</v>
      </c>
      <c r="L2200" s="441"/>
      <c r="M2200" s="451">
        <f t="shared" si="128"/>
        <v>195.46</v>
      </c>
      <c r="N2200" s="451">
        <f t="shared" si="129"/>
        <v>195.46</v>
      </c>
    </row>
    <row r="2201" spans="1:14">
      <c r="A2201" s="444">
        <v>90945</v>
      </c>
      <c r="B2201" s="52">
        <f>+'2.- Base'!B2201</f>
        <v>2196</v>
      </c>
      <c r="C2201" s="334">
        <f>+'2.- Base'!C2201</f>
        <v>90945</v>
      </c>
      <c r="D2201" s="81" t="str">
        <f>+'2.- Base'!D2201</f>
        <v>Hemofiltración</v>
      </c>
      <c r="E2201" s="335">
        <f>+'2.- Base'!G2201</f>
        <v>127.33172194163861</v>
      </c>
      <c r="F2201" s="335">
        <f>+'2.- Base'!N2201</f>
        <v>127.33172194163861</v>
      </c>
      <c r="G2201" s="335">
        <f>VLOOKUP(C2201,'2.- Base'!$C$6:$G$2390,5,0)</f>
        <v>127.33172194163861</v>
      </c>
      <c r="H2201" s="335">
        <f>VLOOKUP(C2201,'2.- Base'!J2201:N4622,5,0)</f>
        <v>127.33172194163861</v>
      </c>
      <c r="J2201" s="335">
        <v>59.600278058361383</v>
      </c>
      <c r="K2201" s="335">
        <v>59.600278058361383</v>
      </c>
      <c r="L2201" s="441"/>
      <c r="M2201" s="451">
        <f t="shared" si="128"/>
        <v>186.93199999999999</v>
      </c>
      <c r="N2201" s="451">
        <f t="shared" si="129"/>
        <v>186.93199999999999</v>
      </c>
    </row>
    <row r="2202" spans="1:14">
      <c r="A2202" s="444">
        <v>90950</v>
      </c>
      <c r="B2202" s="52">
        <f>+'2.- Base'!B2202</f>
        <v>2197</v>
      </c>
      <c r="C2202" s="334">
        <f>+'2.- Base'!C2202</f>
        <v>90950</v>
      </c>
      <c r="D2202" s="81" t="str">
        <f>+'2.- Base'!D2202</f>
        <v>Hemodiafiltración</v>
      </c>
      <c r="E2202" s="335">
        <f>+'2.- Base'!G2202</f>
        <v>126.69065852974185</v>
      </c>
      <c r="F2202" s="335">
        <f>+'2.- Base'!N2202</f>
        <v>126.69065852974185</v>
      </c>
      <c r="G2202" s="335">
        <f>VLOOKUP(C2202,'2.- Base'!$C$6:$G$2390,5,0)</f>
        <v>126.69065852974185</v>
      </c>
      <c r="H2202" s="335">
        <f>VLOOKUP(C2202,'2.- Base'!J2202:N4623,5,0)</f>
        <v>126.69065852974185</v>
      </c>
      <c r="J2202" s="335">
        <v>57.099341470258139</v>
      </c>
      <c r="K2202" s="335">
        <v>57.099341470258139</v>
      </c>
      <c r="L2202" s="441"/>
      <c r="M2202" s="451">
        <f t="shared" si="128"/>
        <v>183.79</v>
      </c>
      <c r="N2202" s="451">
        <f t="shared" si="129"/>
        <v>183.79</v>
      </c>
    </row>
    <row r="2203" spans="1:14">
      <c r="A2203" s="444">
        <v>90951</v>
      </c>
      <c r="B2203" s="52">
        <f>+'2.- Base'!B2203</f>
        <v>2198</v>
      </c>
      <c r="C2203" s="334">
        <f>+'2.- Base'!C2203</f>
        <v>90951</v>
      </c>
      <c r="D2203" s="81" t="str">
        <f>+'2.- Base'!D2203</f>
        <v>Diálisis peritoneal intermitente</v>
      </c>
      <c r="E2203" s="335">
        <f>+'2.- Base'!G2203</f>
        <v>125.18186837121212</v>
      </c>
      <c r="F2203" s="335">
        <f>+'2.- Base'!N2203</f>
        <v>125.18186837121212</v>
      </c>
      <c r="G2203" s="335">
        <f>VLOOKUP(C2203,'2.- Base'!$C$6:$G$2390,5,0)</f>
        <v>125.18186837121212</v>
      </c>
      <c r="H2203" s="335">
        <f>VLOOKUP(C2203,'2.- Base'!J2203:N4624,5,0)</f>
        <v>125.18186837121212</v>
      </c>
      <c r="J2203" s="335">
        <v>3.3892832010493237</v>
      </c>
      <c r="K2203" s="335">
        <v>3.473848617096678</v>
      </c>
      <c r="L2203" s="441"/>
      <c r="M2203" s="451">
        <f t="shared" si="128"/>
        <v>128.57115157226144</v>
      </c>
      <c r="N2203" s="451">
        <f t="shared" si="129"/>
        <v>128.6557169883088</v>
      </c>
    </row>
    <row r="2204" spans="1:14">
      <c r="A2204" s="444">
        <v>90952</v>
      </c>
      <c r="B2204" s="52">
        <f>+'2.- Base'!B2204</f>
        <v>2199</v>
      </c>
      <c r="C2204" s="334">
        <f>+'2.- Base'!C2204</f>
        <v>90952</v>
      </c>
      <c r="D2204" s="81" t="str">
        <f>+'2.- Base'!D2204</f>
        <v>Diálisis peritoneal crónica ambulatoria</v>
      </c>
      <c r="E2204" s="335">
        <f>+'2.- Base'!G2204</f>
        <v>125.11928945707071</v>
      </c>
      <c r="F2204" s="335">
        <f>+'2.- Base'!N2204</f>
        <v>125.11928945707071</v>
      </c>
      <c r="G2204" s="335">
        <f>VLOOKUP(C2204,'2.- Base'!$C$6:$G$2390,5,0)</f>
        <v>125.11928945707071</v>
      </c>
      <c r="H2204" s="335">
        <f>VLOOKUP(C2204,'2.- Base'!J2204:N4625,5,0)</f>
        <v>125.11928945707071</v>
      </c>
      <c r="J2204" s="335">
        <v>15.870653418589811</v>
      </c>
      <c r="K2204" s="335">
        <v>16.503237305921957</v>
      </c>
      <c r="L2204" s="441"/>
      <c r="M2204" s="451">
        <f t="shared" si="128"/>
        <v>140.98994287566052</v>
      </c>
      <c r="N2204" s="451">
        <f t="shared" si="129"/>
        <v>141.62252676299266</v>
      </c>
    </row>
    <row r="2205" spans="1:14">
      <c r="A2205" s="444">
        <v>91000</v>
      </c>
      <c r="B2205" s="52">
        <f>+'2.- Base'!B2205</f>
        <v>2200</v>
      </c>
      <c r="C2205" s="334">
        <f>+'2.- Base'!C2205</f>
        <v>91000</v>
      </c>
      <c r="D2205" s="81" t="str">
        <f>+'2.- Base'!D2205</f>
        <v>Intubación esofágica y obtención de material</v>
      </c>
      <c r="E2205" s="335">
        <f>+'2.- Base'!G2205</f>
        <v>12.062149095117844</v>
      </c>
      <c r="F2205" s="335">
        <f>+'2.- Base'!N2205</f>
        <v>12.062149095117844</v>
      </c>
      <c r="G2205" s="335">
        <f>VLOOKUP(C2205,'2.- Base'!$C$6:$G$2390,5,0)</f>
        <v>12.062149095117844</v>
      </c>
      <c r="H2205" s="335">
        <f>VLOOKUP(C2205,'2.- Base'!J2205:N4626,5,0)</f>
        <v>12.062149095117844</v>
      </c>
      <c r="J2205" s="335">
        <v>1.2242042079627868</v>
      </c>
      <c r="K2205" s="335">
        <v>1.2819709938330774</v>
      </c>
      <c r="L2205" s="441"/>
      <c r="M2205" s="451">
        <f t="shared" si="128"/>
        <v>13.286353303080631</v>
      </c>
      <c r="N2205" s="451">
        <f t="shared" si="129"/>
        <v>13.344120088950921</v>
      </c>
    </row>
    <row r="2206" spans="1:14">
      <c r="A2206" s="444">
        <v>91001</v>
      </c>
      <c r="B2206" s="52">
        <f>+'2.- Base'!B2206</f>
        <v>2201</v>
      </c>
      <c r="C2206" s="334">
        <f>+'2.- Base'!C2206</f>
        <v>91001</v>
      </c>
      <c r="D2206" s="81" t="str">
        <f>+'2.- Base'!D2206</f>
        <v>Colocación de Sonda Nasogástrica</v>
      </c>
      <c r="E2206" s="335">
        <f>+'2.- Base'!G2206</f>
        <v>12.041289457070707</v>
      </c>
      <c r="F2206" s="335">
        <f>+'2.- Base'!N2206</f>
        <v>12.041289457070707</v>
      </c>
      <c r="G2206" s="335">
        <f>VLOOKUP(C2206,'2.- Base'!$C$6:$G$2390,5,0)</f>
        <v>12.041289457070707</v>
      </c>
      <c r="H2206" s="335">
        <f>VLOOKUP(C2206,'2.- Base'!J2206:N4627,5,0)</f>
        <v>12.041289457070707</v>
      </c>
      <c r="J2206" s="335">
        <v>0.70271054292929236</v>
      </c>
      <c r="K2206" s="335">
        <v>0.70271054292929236</v>
      </c>
      <c r="L2206" s="441"/>
      <c r="M2206" s="451">
        <f t="shared" si="128"/>
        <v>12.744</v>
      </c>
      <c r="N2206" s="451">
        <f t="shared" si="129"/>
        <v>12.744</v>
      </c>
    </row>
    <row r="2207" spans="1:14">
      <c r="A2207" s="444">
        <v>91002</v>
      </c>
      <c r="B2207" s="52">
        <f>+'2.- Base'!B2207</f>
        <v>2202</v>
      </c>
      <c r="C2207" s="334">
        <f>+'2.- Base'!C2207</f>
        <v>91002</v>
      </c>
      <c r="D2207" s="81" t="str">
        <f>+'2.- Base'!D2207</f>
        <v>Colocación Sonda Duodenal</v>
      </c>
      <c r="E2207" s="335">
        <f>+'2.- Base'!G2207</f>
        <v>12.062149095117844</v>
      </c>
      <c r="F2207" s="335">
        <f>+'2.- Base'!N2207</f>
        <v>12.062149095117844</v>
      </c>
      <c r="G2207" s="335">
        <f>VLOOKUP(C2207,'2.- Base'!$C$6:$G$2390,5,0)</f>
        <v>12.062149095117844</v>
      </c>
      <c r="H2207" s="335">
        <f>VLOOKUP(C2207,'2.- Base'!J2207:N4628,5,0)</f>
        <v>12.062149095117844</v>
      </c>
      <c r="J2207" s="335">
        <v>8.8613908092408433</v>
      </c>
      <c r="K2207" s="335">
        <v>9.2581282366498971</v>
      </c>
      <c r="L2207" s="441"/>
      <c r="M2207" s="451">
        <f t="shared" si="128"/>
        <v>20.923539904358687</v>
      </c>
      <c r="N2207" s="451">
        <f t="shared" si="129"/>
        <v>21.320277331767741</v>
      </c>
    </row>
    <row r="2208" spans="1:14" ht="25.5">
      <c r="A2208" s="444">
        <v>91010</v>
      </c>
      <c r="B2208" s="52">
        <f>+'2.- Base'!B2208</f>
        <v>2203</v>
      </c>
      <c r="C2208" s="334">
        <f>+'2.- Base'!C2208</f>
        <v>91010</v>
      </c>
      <c r="D2208" s="81" t="str">
        <f>+'2.- Base'!D2208</f>
        <v>Estudio de motilidad esofágica (manometría del esófago y/o de la unión gastroesofágica)</v>
      </c>
      <c r="E2208" s="335">
        <f>+'2.- Base'!G2208</f>
        <v>12.062149095117844</v>
      </c>
      <c r="F2208" s="335">
        <f>+'2.- Base'!N2208</f>
        <v>12.062149095117844</v>
      </c>
      <c r="G2208" s="335">
        <f>VLOOKUP(C2208,'2.- Base'!$C$6:$G$2390,5,0)</f>
        <v>12.062149095117844</v>
      </c>
      <c r="H2208" s="335">
        <f>VLOOKUP(C2208,'2.- Base'!J2208:N4629,5,0)</f>
        <v>12.062149095117844</v>
      </c>
      <c r="J2208" s="335">
        <v>8.8613908092408433</v>
      </c>
      <c r="K2208" s="335">
        <v>9.2581282366498971</v>
      </c>
      <c r="L2208" s="441"/>
      <c r="M2208" s="451">
        <f t="shared" si="128"/>
        <v>20.923539904358687</v>
      </c>
      <c r="N2208" s="451">
        <f t="shared" si="129"/>
        <v>21.320277331767741</v>
      </c>
    </row>
    <row r="2209" spans="1:14">
      <c r="A2209" s="444">
        <v>91030</v>
      </c>
      <c r="B2209" s="52">
        <f>+'2.- Base'!B2209</f>
        <v>2204</v>
      </c>
      <c r="C2209" s="334">
        <f>+'2.- Base'!C2209</f>
        <v>91030</v>
      </c>
      <c r="D2209" s="81" t="str">
        <f>+'2.- Base'!D2209</f>
        <v>Test de perfusión ácida (prueba de Bernstein) para esofagitis</v>
      </c>
      <c r="E2209" s="335">
        <f>+'2.- Base'!G2209</f>
        <v>12.062149095117844</v>
      </c>
      <c r="F2209" s="335">
        <f>+'2.- Base'!N2209</f>
        <v>12.062149095117844</v>
      </c>
      <c r="G2209" s="335">
        <f>VLOOKUP(C2209,'2.- Base'!$C$6:$G$2390,5,0)</f>
        <v>12.062149095117844</v>
      </c>
      <c r="H2209" s="335">
        <f>VLOOKUP(C2209,'2.- Base'!J2209:N4630,5,0)</f>
        <v>12.062149095117844</v>
      </c>
      <c r="J2209" s="335">
        <v>8.8613908092408433</v>
      </c>
      <c r="K2209" s="335">
        <v>9.2581282366498971</v>
      </c>
      <c r="L2209" s="441"/>
      <c r="M2209" s="451">
        <f t="shared" si="128"/>
        <v>20.923539904358687</v>
      </c>
      <c r="N2209" s="451">
        <f t="shared" si="129"/>
        <v>21.320277331767741</v>
      </c>
    </row>
    <row r="2210" spans="1:14">
      <c r="A2210" s="444">
        <v>91033</v>
      </c>
      <c r="B2210" s="52">
        <f>+'2.- Base'!B2210</f>
        <v>2205</v>
      </c>
      <c r="C2210" s="334">
        <f>+'2.- Base'!C2210</f>
        <v>91033</v>
      </c>
      <c r="D2210" s="81" t="str">
        <f>+'2.- Base'!D2210</f>
        <v>Monitoreo de pH esofágico</v>
      </c>
      <c r="E2210" s="335">
        <f>+'2.- Base'!G2210</f>
        <v>12.083008733164982</v>
      </c>
      <c r="F2210" s="335">
        <f>+'2.- Base'!N2210</f>
        <v>12.083008733164982</v>
      </c>
      <c r="G2210" s="335">
        <f>VLOOKUP(C2210,'2.- Base'!$C$6:$G$2390,5,0)</f>
        <v>12.083008733164982</v>
      </c>
      <c r="H2210" s="335">
        <f>VLOOKUP(C2210,'2.- Base'!J2210:N4631,5,0)</f>
        <v>12.083008733164982</v>
      </c>
      <c r="J2210" s="335">
        <v>12.921705788568952</v>
      </c>
      <c r="K2210" s="335">
        <v>13.516811929682534</v>
      </c>
      <c r="L2210" s="441"/>
      <c r="M2210" s="451">
        <f t="shared" si="128"/>
        <v>25.004714521733934</v>
      </c>
      <c r="N2210" s="451">
        <f t="shared" si="129"/>
        <v>25.599820662847517</v>
      </c>
    </row>
    <row r="2211" spans="1:14" ht="25.5">
      <c r="A2211" s="444">
        <v>91052</v>
      </c>
      <c r="B2211" s="52">
        <f>+'2.- Base'!B2211</f>
        <v>2206</v>
      </c>
      <c r="C2211" s="334">
        <f>+'2.- Base'!C2211</f>
        <v>91052</v>
      </c>
      <c r="D2211" s="81" t="str">
        <f>+'2.- Base'!D2211</f>
        <v>Test de secreción gástrica con inyección de estimulante (histamina, insulina, calcio y secretina)</v>
      </c>
      <c r="E2211" s="335">
        <f>+'2.- Base'!G2211</f>
        <v>12.083008733164982</v>
      </c>
      <c r="F2211" s="335">
        <f>+'2.- Base'!N2211</f>
        <v>12.083008733164982</v>
      </c>
      <c r="G2211" s="335">
        <f>VLOOKUP(C2211,'2.- Base'!$C$6:$G$2390,5,0)</f>
        <v>12.083008733164982</v>
      </c>
      <c r="H2211" s="335">
        <f>VLOOKUP(C2211,'2.- Base'!J2211:N4632,5,0)</f>
        <v>12.083008733164982</v>
      </c>
      <c r="J2211" s="335">
        <v>12.921705788568952</v>
      </c>
      <c r="K2211" s="335">
        <v>13.516811929682534</v>
      </c>
      <c r="L2211" s="441"/>
      <c r="M2211" s="451">
        <f t="shared" si="128"/>
        <v>25.004714521733934</v>
      </c>
      <c r="N2211" s="451">
        <f t="shared" si="129"/>
        <v>25.599820662847517</v>
      </c>
    </row>
    <row r="2212" spans="1:14">
      <c r="A2212" s="444">
        <v>91105</v>
      </c>
      <c r="B2212" s="52">
        <f>+'2.- Base'!B2212</f>
        <v>2207</v>
      </c>
      <c r="C2212" s="334">
        <f>+'2.- Base'!C2212</f>
        <v>91105</v>
      </c>
      <c r="D2212" s="81" t="str">
        <f>+'2.- Base'!D2212</f>
        <v>Intubación gástrica, lavado o aspiración terapéutica</v>
      </c>
      <c r="E2212" s="335">
        <f>+'2.- Base'!G2212</f>
        <v>12.051719276094277</v>
      </c>
      <c r="F2212" s="335">
        <f>+'2.- Base'!N2212</f>
        <v>12.051719276094277</v>
      </c>
      <c r="G2212" s="335">
        <f>VLOOKUP(C2212,'2.- Base'!$C$6:$G$2390,5,0)</f>
        <v>12.051719276094277</v>
      </c>
      <c r="H2212" s="335">
        <f>VLOOKUP(C2212,'2.- Base'!J2212:N4633,5,0)</f>
        <v>12.051719276094277</v>
      </c>
      <c r="J2212" s="335">
        <v>1.1295570096329843</v>
      </c>
      <c r="K2212" s="335">
        <v>1.1873237955032785</v>
      </c>
      <c r="L2212" s="441"/>
      <c r="M2212" s="451">
        <f t="shared" si="128"/>
        <v>13.181276285727261</v>
      </c>
      <c r="N2212" s="451">
        <f t="shared" si="129"/>
        <v>13.239043071597555</v>
      </c>
    </row>
    <row r="2213" spans="1:14">
      <c r="A2213" s="444">
        <v>91122</v>
      </c>
      <c r="B2213" s="52">
        <f>+'2.- Base'!B2213</f>
        <v>2208</v>
      </c>
      <c r="C2213" s="334">
        <f>+'2.- Base'!C2213</f>
        <v>91122</v>
      </c>
      <c r="D2213" s="81" t="str">
        <f>+'2.- Base'!D2213</f>
        <v>Manometría anorectal</v>
      </c>
      <c r="E2213" s="335">
        <f>+'2.- Base'!G2213</f>
        <v>2.9824289141414138</v>
      </c>
      <c r="F2213" s="335">
        <f>+'2.- Base'!N2213</f>
        <v>2.9824289141414138</v>
      </c>
      <c r="G2213" s="335">
        <f>VLOOKUP(C2213,'2.- Base'!$C$6:$G$2390,5,0)</f>
        <v>2.9824289141414138</v>
      </c>
      <c r="H2213" s="335">
        <f>VLOOKUP(C2213,'2.- Base'!J2213:N4634,5,0)</f>
        <v>2.9824289141414138</v>
      </c>
      <c r="J2213" s="335">
        <v>14.557571085858585</v>
      </c>
      <c r="K2213" s="335">
        <v>14.557571085858585</v>
      </c>
      <c r="L2213" s="441"/>
      <c r="M2213" s="451">
        <f t="shared" si="128"/>
        <v>17.54</v>
      </c>
      <c r="N2213" s="451">
        <f t="shared" si="129"/>
        <v>17.54</v>
      </c>
    </row>
    <row r="2214" spans="1:14">
      <c r="A2214" s="444">
        <v>92015</v>
      </c>
      <c r="B2214" s="52">
        <f>+'2.- Base'!B2214</f>
        <v>2209</v>
      </c>
      <c r="C2214" s="334">
        <f>+'2.- Base'!C2214</f>
        <v>92015</v>
      </c>
      <c r="D2214" s="81" t="str">
        <f>+'2.- Base'!D2214</f>
        <v>Refracción</v>
      </c>
      <c r="E2214" s="335">
        <f>+'2.- Base'!G2214</f>
        <v>2.9198499999999998</v>
      </c>
      <c r="F2214" s="335">
        <f>+'2.- Base'!N2214</f>
        <v>2.9198499999999998</v>
      </c>
      <c r="G2214" s="335">
        <f>VLOOKUP(C2214,'2.- Base'!$C$6:$G$2390,5,0)</f>
        <v>2.9198499999999998</v>
      </c>
      <c r="H2214" s="335">
        <f>VLOOKUP(C2214,'2.- Base'!J2214:N4635,5,0)</f>
        <v>2.9198499999999998</v>
      </c>
      <c r="J2214" s="335">
        <v>1.6173182786986007</v>
      </c>
      <c r="K2214" s="335">
        <v>1.6173182786986007</v>
      </c>
      <c r="L2214" s="441"/>
      <c r="M2214" s="451">
        <f t="shared" si="128"/>
        <v>4.5371682786986005</v>
      </c>
      <c r="N2214" s="451">
        <f t="shared" si="129"/>
        <v>4.5371682786986005</v>
      </c>
    </row>
    <row r="2215" spans="1:14">
      <c r="A2215" s="444">
        <v>92020</v>
      </c>
      <c r="B2215" s="52">
        <f>+'2.- Base'!B2215</f>
        <v>2210</v>
      </c>
      <c r="C2215" s="334">
        <f>+'2.- Base'!C2215</f>
        <v>92020</v>
      </c>
      <c r="D2215" s="81" t="str">
        <f>+'2.- Base'!D2215</f>
        <v>Gonioscopía</v>
      </c>
      <c r="E2215" s="335">
        <f>+'2.- Base'!G2215</f>
        <v>2.9198499999999998</v>
      </c>
      <c r="F2215" s="335">
        <f>+'2.- Base'!N2215</f>
        <v>2.9198499999999998</v>
      </c>
      <c r="G2215" s="335">
        <f>VLOOKUP(C2215,'2.- Base'!$C$6:$G$2390,5,0)</f>
        <v>2.9198499999999998</v>
      </c>
      <c r="H2215" s="335">
        <f>VLOOKUP(C2215,'2.- Base'!J2215:N4636,5,0)</f>
        <v>2.9198499999999998</v>
      </c>
      <c r="J2215" s="335">
        <v>6.0904724689921608</v>
      </c>
      <c r="K2215" s="335">
        <v>6.3880255395489502</v>
      </c>
      <c r="L2215" s="441"/>
      <c r="M2215" s="451">
        <f t="shared" si="128"/>
        <v>9.010322468992161</v>
      </c>
      <c r="N2215" s="451">
        <f t="shared" si="129"/>
        <v>9.3078755395489505</v>
      </c>
    </row>
    <row r="2216" spans="1:14">
      <c r="A2216" s="444">
        <v>92065</v>
      </c>
      <c r="B2216" s="52">
        <f>+'2.- Base'!B2216</f>
        <v>2211</v>
      </c>
      <c r="C2216" s="334">
        <f>+'2.- Base'!C2216</f>
        <v>92065</v>
      </c>
      <c r="D2216" s="81" t="str">
        <f>+'2.- Base'!D2216</f>
        <v>Ejercicios ortópticos c/sesión</v>
      </c>
      <c r="E2216" s="335">
        <f>+'2.- Base'!G2216</f>
        <v>2.9198499999999998</v>
      </c>
      <c r="F2216" s="335">
        <f>+'2.- Base'!N2216</f>
        <v>2.9198499999999998</v>
      </c>
      <c r="G2216" s="335">
        <f>VLOOKUP(C2216,'2.- Base'!$C$6:$G$2390,5,0)</f>
        <v>2.9198499999999998</v>
      </c>
      <c r="H2216" s="335">
        <f>VLOOKUP(C2216,'2.- Base'!J2216:N4637,5,0)</f>
        <v>2.9198499999999998</v>
      </c>
      <c r="J2216" s="335">
        <v>1.1295570096329866</v>
      </c>
      <c r="K2216" s="335">
        <v>1.1873237955032789</v>
      </c>
      <c r="L2216" s="441"/>
      <c r="M2216" s="451">
        <f t="shared" si="128"/>
        <v>4.0494070096329864</v>
      </c>
      <c r="N2216" s="451">
        <f t="shared" si="129"/>
        <v>4.1071737955032788</v>
      </c>
    </row>
    <row r="2217" spans="1:14">
      <c r="A2217" s="444">
        <v>92081</v>
      </c>
      <c r="B2217" s="52">
        <f>+'2.- Base'!B2217</f>
        <v>2212</v>
      </c>
      <c r="C2217" s="334">
        <f>+'2.- Base'!C2217</f>
        <v>92081</v>
      </c>
      <c r="D2217" s="81" t="str">
        <f>+'2.- Base'!D2217</f>
        <v>Campimetría y/o perimetría, uni o bilateral</v>
      </c>
      <c r="E2217" s="335">
        <f>+'2.- Base'!G2217</f>
        <v>2.9198499999999998</v>
      </c>
      <c r="F2217" s="335">
        <f>+'2.- Base'!N2217</f>
        <v>2.9198499999999998</v>
      </c>
      <c r="G2217" s="335">
        <f>VLOOKUP(C2217,'2.- Base'!$C$6:$G$2390,5,0)</f>
        <v>2.9198499999999998</v>
      </c>
      <c r="H2217" s="335">
        <f>VLOOKUP(C2217,'2.- Base'!J2217:N4638,5,0)</f>
        <v>2.9198499999999998</v>
      </c>
      <c r="J2217" s="335">
        <v>8.1206299586562167</v>
      </c>
      <c r="K2217" s="335">
        <v>8.5173673860652688</v>
      </c>
      <c r="L2217" s="441"/>
      <c r="M2217" s="451">
        <f t="shared" si="128"/>
        <v>11.040479958656217</v>
      </c>
      <c r="N2217" s="451">
        <f t="shared" si="129"/>
        <v>11.437217386065269</v>
      </c>
    </row>
    <row r="2218" spans="1:14">
      <c r="A2218" s="444">
        <v>92100</v>
      </c>
      <c r="B2218" s="52">
        <f>+'2.- Base'!B2218</f>
        <v>2213</v>
      </c>
      <c r="C2218" s="334">
        <f>+'2.- Base'!C2218</f>
        <v>92100</v>
      </c>
      <c r="D2218" s="81" t="str">
        <f>+'2.- Base'!D2218</f>
        <v>Tonometría</v>
      </c>
      <c r="E2218" s="335">
        <f>+'2.- Base'!G2218</f>
        <v>2.9198499999999998</v>
      </c>
      <c r="F2218" s="335">
        <f>+'2.- Base'!N2218</f>
        <v>2.9198499999999998</v>
      </c>
      <c r="G2218" s="335">
        <f>VLOOKUP(C2218,'2.- Base'!$C$6:$G$2390,5,0)</f>
        <v>2.9198499999999998</v>
      </c>
      <c r="H2218" s="335">
        <f>VLOOKUP(C2218,'2.- Base'!J2218:N4639,5,0)</f>
        <v>2.9198499999999998</v>
      </c>
      <c r="J2218" s="335">
        <v>4.0603149793281084</v>
      </c>
      <c r="K2218" s="335">
        <v>4.2586836930326353</v>
      </c>
      <c r="L2218" s="441"/>
      <c r="M2218" s="451">
        <f t="shared" si="128"/>
        <v>6.9801649793281086</v>
      </c>
      <c r="N2218" s="451">
        <f t="shared" si="129"/>
        <v>7.1785336930326356</v>
      </c>
    </row>
    <row r="2219" spans="1:14">
      <c r="A2219" s="444">
        <v>92227</v>
      </c>
      <c r="B2219" s="52">
        <f>+'2.- Base'!B2219</f>
        <v>2214</v>
      </c>
      <c r="C2219" s="334">
        <f>+'2.- Base'!C2219</f>
        <v>92227</v>
      </c>
      <c r="D2219" s="81" t="str">
        <f>+'2.- Base'!D2219</f>
        <v>Oftalmoscopía directa e Indirecta</v>
      </c>
      <c r="E2219" s="335">
        <f>+'2.- Base'!G2219</f>
        <v>2.9198499999999998</v>
      </c>
      <c r="F2219" s="335">
        <f>+'2.- Base'!N2219</f>
        <v>2.9198499999999998</v>
      </c>
      <c r="G2219" s="335">
        <f>VLOOKUP(C2219,'2.- Base'!$C$6:$G$2390,5,0)</f>
        <v>2.9198499999999998</v>
      </c>
      <c r="H2219" s="335">
        <f>VLOOKUP(C2219,'2.- Base'!J2219:N4640,5,0)</f>
        <v>2.9198499999999998</v>
      </c>
      <c r="J2219" s="335">
        <v>0.57849343186475366</v>
      </c>
      <c r="K2219" s="335">
        <v>0.60737682479989941</v>
      </c>
      <c r="L2219" s="441"/>
      <c r="M2219" s="451">
        <f t="shared" si="128"/>
        <v>3.4983434318647535</v>
      </c>
      <c r="N2219" s="451">
        <f t="shared" si="129"/>
        <v>3.5272268247998992</v>
      </c>
    </row>
    <row r="2220" spans="1:14">
      <c r="A2220" s="444">
        <v>92235</v>
      </c>
      <c r="B2220" s="52">
        <f>+'2.- Base'!B2220</f>
        <v>2215</v>
      </c>
      <c r="C2220" s="334">
        <f>+'2.- Base'!C2220</f>
        <v>92235</v>
      </c>
      <c r="D2220" s="81" t="str">
        <f>+'2.- Base'!D2220</f>
        <v>Angiografía con fluoresceína</v>
      </c>
      <c r="E2220" s="335">
        <f>+'2.- Base'!G2220</f>
        <v>23.18</v>
      </c>
      <c r="F2220" s="335">
        <f>+'2.- Base'!N2220</f>
        <v>23.18</v>
      </c>
      <c r="G2220" s="335">
        <f>VLOOKUP(C2220,'2.- Base'!$C$6:$G$2390,5,0)</f>
        <v>23.18</v>
      </c>
      <c r="H2220" s="335">
        <f>VLOOKUP(C2220,'2.- Base'!J2220:N4641,5,0)</f>
        <v>23.18</v>
      </c>
      <c r="J2220" s="335">
        <v>2.5415032716742196</v>
      </c>
      <c r="K2220" s="335">
        <v>2.6714785398823757</v>
      </c>
      <c r="L2220" s="441"/>
      <c r="M2220" s="451">
        <f t="shared" si="128"/>
        <v>25.721503271674219</v>
      </c>
      <c r="N2220" s="451">
        <f t="shared" si="129"/>
        <v>25.851478539882375</v>
      </c>
    </row>
    <row r="2221" spans="1:14">
      <c r="A2221" s="444">
        <v>92250</v>
      </c>
      <c r="B2221" s="52">
        <f>+'2.- Base'!B2221</f>
        <v>2216</v>
      </c>
      <c r="C2221" s="334">
        <f>+'2.- Base'!C2221</f>
        <v>92250</v>
      </c>
      <c r="D2221" s="81" t="str">
        <f>+'2.- Base'!D2221</f>
        <v>Fondo de ojo</v>
      </c>
      <c r="E2221" s="335">
        <f>+'2.- Base'!G2221</f>
        <v>2.9198499999999998</v>
      </c>
      <c r="F2221" s="335">
        <f>+'2.- Base'!N2221</f>
        <v>2.9198499999999998</v>
      </c>
      <c r="G2221" s="335">
        <f>VLOOKUP(C2221,'2.- Base'!$C$6:$G$2390,5,0)</f>
        <v>2.9198499999999998</v>
      </c>
      <c r="H2221" s="335">
        <f>VLOOKUP(C2221,'2.- Base'!J2221:N4642,5,0)</f>
        <v>2.9198499999999998</v>
      </c>
      <c r="J2221" s="335">
        <v>0.85074128841962526</v>
      </c>
      <c r="K2221" s="335">
        <v>0.89406637782234455</v>
      </c>
      <c r="L2221" s="441"/>
      <c r="M2221" s="451">
        <f t="shared" si="128"/>
        <v>3.7705912884196251</v>
      </c>
      <c r="N2221" s="451">
        <f t="shared" si="129"/>
        <v>3.8139163778223444</v>
      </c>
    </row>
    <row r="2222" spans="1:14">
      <c r="A2222" s="444">
        <v>92260</v>
      </c>
      <c r="B2222" s="52">
        <f>+'2.- Base'!B2222</f>
        <v>2217</v>
      </c>
      <c r="C2222" s="334">
        <f>+'2.- Base'!C2222</f>
        <v>92260</v>
      </c>
      <c r="D2222" s="81" t="str">
        <f>+'2.- Base'!D2222</f>
        <v>Oftalmodinamometría</v>
      </c>
      <c r="E2222" s="335">
        <f>+'2.- Base'!G2222</f>
        <v>2.9198499999999998</v>
      </c>
      <c r="F2222" s="335">
        <f>+'2.- Base'!N2222</f>
        <v>2.9198499999999998</v>
      </c>
      <c r="G2222" s="335">
        <f>VLOOKUP(C2222,'2.- Base'!$C$6:$G$2390,5,0)</f>
        <v>2.9198499999999998</v>
      </c>
      <c r="H2222" s="335">
        <f>VLOOKUP(C2222,'2.- Base'!J2222:N4643,5,0)</f>
        <v>2.9198499999999998</v>
      </c>
      <c r="J2222" s="335">
        <v>8.1206299586562167</v>
      </c>
      <c r="K2222" s="335">
        <v>8.5173673860652688</v>
      </c>
      <c r="L2222" s="441"/>
      <c r="M2222" s="451">
        <f t="shared" si="128"/>
        <v>11.040479958656217</v>
      </c>
      <c r="N2222" s="451">
        <f t="shared" si="129"/>
        <v>11.437217386065269</v>
      </c>
    </row>
    <row r="2223" spans="1:14">
      <c r="A2223" s="444">
        <v>92265</v>
      </c>
      <c r="B2223" s="52">
        <f>+'2.- Base'!B2223</f>
        <v>2218</v>
      </c>
      <c r="C2223" s="334">
        <f>+'2.- Base'!C2223</f>
        <v>92265</v>
      </c>
      <c r="D2223" s="81" t="str">
        <f>+'2.- Base'!D2223</f>
        <v>Oculoelectromiografía de aguja, uno o varios músculos extraoculares</v>
      </c>
      <c r="E2223" s="335">
        <f>+'2.- Base'!G2223</f>
        <v>2.9198499999999998</v>
      </c>
      <c r="F2223" s="335">
        <f>+'2.- Base'!N2223</f>
        <v>2.9198499999999998</v>
      </c>
      <c r="G2223" s="335">
        <f>VLOOKUP(C2223,'2.- Base'!$C$6:$G$2390,5,0)</f>
        <v>2.9198499999999998</v>
      </c>
      <c r="H2223" s="335">
        <f>VLOOKUP(C2223,'2.- Base'!J2223:N4644,5,0)</f>
        <v>2.9198499999999998</v>
      </c>
      <c r="J2223" s="335">
        <v>6.0904724689921608</v>
      </c>
      <c r="K2223" s="335">
        <v>6.3880255395489502</v>
      </c>
      <c r="L2223" s="441"/>
      <c r="M2223" s="451">
        <f t="shared" si="128"/>
        <v>9.010322468992161</v>
      </c>
      <c r="N2223" s="451">
        <f t="shared" si="129"/>
        <v>9.3078755395489505</v>
      </c>
    </row>
    <row r="2224" spans="1:14">
      <c r="A2224" s="444">
        <v>92275</v>
      </c>
      <c r="B2224" s="52">
        <f>+'2.- Base'!B2224</f>
        <v>2219</v>
      </c>
      <c r="C2224" s="334">
        <f>+'2.- Base'!C2224</f>
        <v>92275</v>
      </c>
      <c r="D2224" s="81" t="str">
        <f>+'2.- Base'!D2224</f>
        <v>Electroretinograma</v>
      </c>
      <c r="E2224" s="335">
        <f>+'2.- Base'!G2224</f>
        <v>2.9198499999999998</v>
      </c>
      <c r="F2224" s="335">
        <f>+'2.- Base'!N2224</f>
        <v>2.9198499999999998</v>
      </c>
      <c r="G2224" s="335">
        <f>VLOOKUP(C2224,'2.- Base'!$C$6:$G$2390,5,0)</f>
        <v>2.9198499999999998</v>
      </c>
      <c r="H2224" s="335">
        <f>VLOOKUP(C2224,'2.- Base'!J2224:N4645,5,0)</f>
        <v>2.9198499999999998</v>
      </c>
      <c r="J2224" s="335">
        <v>8.1206299586562167</v>
      </c>
      <c r="K2224" s="335">
        <v>8.5173673860652688</v>
      </c>
      <c r="L2224" s="441"/>
      <c r="M2224" s="451">
        <f t="shared" si="128"/>
        <v>11.040479958656217</v>
      </c>
      <c r="N2224" s="451">
        <f t="shared" si="129"/>
        <v>11.437217386065269</v>
      </c>
    </row>
    <row r="2225" spans="1:14">
      <c r="A2225" s="444">
        <v>92499</v>
      </c>
      <c r="B2225" s="52">
        <f>+'2.- Base'!B2225</f>
        <v>2220</v>
      </c>
      <c r="C2225" s="334">
        <f>+'2.- Base'!C2225</f>
        <v>92499</v>
      </c>
      <c r="D2225" s="81" t="str">
        <f>+'2.- Base'!D2225</f>
        <v>Microscopía especular</v>
      </c>
      <c r="E2225" s="335">
        <f>+'2.- Base'!G2225</f>
        <v>2.9198499999999998</v>
      </c>
      <c r="F2225" s="335">
        <f>+'2.- Base'!N2225</f>
        <v>2.9198499999999998</v>
      </c>
      <c r="G2225" s="335">
        <f>VLOOKUP(C2225,'2.- Base'!$C$6:$G$2390,5,0)</f>
        <v>2.9198499999999998</v>
      </c>
      <c r="H2225" s="335">
        <f>VLOOKUP(C2225,'2.- Base'!J2225:N4646,5,0)</f>
        <v>2.9198499999999998</v>
      </c>
      <c r="J2225" s="335">
        <v>1.1376095792051975</v>
      </c>
      <c r="K2225" s="335">
        <v>1.1953763650754889</v>
      </c>
      <c r="L2225" s="441"/>
      <c r="M2225" s="451">
        <f t="shared" si="128"/>
        <v>4.0574595792051973</v>
      </c>
      <c r="N2225" s="451">
        <f t="shared" si="129"/>
        <v>4.1152263650754888</v>
      </c>
    </row>
    <row r="2226" spans="1:14">
      <c r="A2226" s="444">
        <v>92504</v>
      </c>
      <c r="B2226" s="52">
        <f>+'2.- Base'!B2226</f>
        <v>2221</v>
      </c>
      <c r="C2226" s="334">
        <f>+'2.- Base'!C2226</f>
        <v>92504</v>
      </c>
      <c r="D2226" s="81" t="str">
        <f>+'2.- Base'!D2226</f>
        <v>Microscopía binocular</v>
      </c>
      <c r="E2226" s="335">
        <f>+'2.- Base'!G2226</f>
        <v>2.9198499999999998</v>
      </c>
      <c r="F2226" s="335">
        <f>+'2.- Base'!N2226</f>
        <v>2.9198499999999998</v>
      </c>
      <c r="G2226" s="335">
        <f>VLOOKUP(C2226,'2.- Base'!$C$6:$G$2390,5,0)</f>
        <v>2.9198499999999998</v>
      </c>
      <c r="H2226" s="335">
        <f>VLOOKUP(C2226,'2.- Base'!J2226:N4647,5,0)</f>
        <v>2.9198499999999998</v>
      </c>
      <c r="J2226" s="335">
        <v>1.1376095792051975</v>
      </c>
      <c r="K2226" s="335">
        <v>1.1953763650754889</v>
      </c>
      <c r="L2226" s="441"/>
      <c r="M2226" s="451">
        <f t="shared" si="128"/>
        <v>4.0574595792051973</v>
      </c>
      <c r="N2226" s="451">
        <f t="shared" si="129"/>
        <v>4.1152263650754888</v>
      </c>
    </row>
    <row r="2227" spans="1:14">
      <c r="A2227" s="444">
        <v>92507</v>
      </c>
      <c r="B2227" s="52">
        <f>+'2.- Base'!B2227</f>
        <v>2222</v>
      </c>
      <c r="C2227" s="334">
        <f>+'2.- Base'!C2227</f>
        <v>92507</v>
      </c>
      <c r="D2227" s="81" t="str">
        <f>+'2.- Base'!D2227</f>
        <v>Terapia del lenguaje</v>
      </c>
      <c r="E2227" s="335">
        <f>+'2.- Base'!G2227</f>
        <v>2.9198499999999998</v>
      </c>
      <c r="F2227" s="335">
        <f>+'2.- Base'!N2227</f>
        <v>2.9198499999999998</v>
      </c>
      <c r="G2227" s="335">
        <f>VLOOKUP(C2227,'2.- Base'!$C$6:$G$2390,5,0)</f>
        <v>2.9198499999999998</v>
      </c>
      <c r="H2227" s="335">
        <f>VLOOKUP(C2227,'2.- Base'!J2227:N4648,5,0)</f>
        <v>2.9198499999999998</v>
      </c>
      <c r="J2227" s="335">
        <v>6.2051816813279466</v>
      </c>
      <c r="K2227" s="335">
        <v>6.2051816813279466</v>
      </c>
      <c r="L2227" s="441"/>
      <c r="M2227" s="451">
        <f t="shared" si="128"/>
        <v>9.1250316813279468</v>
      </c>
      <c r="N2227" s="451">
        <f t="shared" si="129"/>
        <v>9.1250316813279468</v>
      </c>
    </row>
    <row r="2228" spans="1:14">
      <c r="A2228" s="444">
        <v>92511</v>
      </c>
      <c r="B2228" s="52">
        <f>+'2.- Base'!B2228</f>
        <v>2223</v>
      </c>
      <c r="C2228" s="334">
        <f>+'2.- Base'!C2228</f>
        <v>92511</v>
      </c>
      <c r="D2228" s="81" t="str">
        <f>+'2.- Base'!D2228</f>
        <v>Nasofaringoscopía con endoscopio (procedimiento separado)</v>
      </c>
      <c r="E2228" s="335">
        <f>+'2.- Base'!G2228</f>
        <v>2.9198499999999998</v>
      </c>
      <c r="F2228" s="335">
        <f>+'2.- Base'!N2228</f>
        <v>2.9198499999999998</v>
      </c>
      <c r="G2228" s="335">
        <f>VLOOKUP(C2228,'2.- Base'!$C$6:$G$2390,5,0)</f>
        <v>2.9198499999999998</v>
      </c>
      <c r="H2228" s="335">
        <f>VLOOKUP(C2228,'2.- Base'!J2228:N4649,5,0)</f>
        <v>2.9198499999999998</v>
      </c>
      <c r="J2228" s="335">
        <v>10.194302211110204</v>
      </c>
      <c r="K2228" s="335">
        <v>10.690223995371523</v>
      </c>
      <c r="L2228" s="441"/>
      <c r="M2228" s="451">
        <f t="shared" si="128"/>
        <v>13.114152211110204</v>
      </c>
      <c r="N2228" s="451">
        <f t="shared" si="129"/>
        <v>13.610073995371524</v>
      </c>
    </row>
    <row r="2229" spans="1:14">
      <c r="A2229" s="444">
        <v>92557</v>
      </c>
      <c r="B2229" s="52">
        <f>+'2.- Base'!B2229</f>
        <v>2224</v>
      </c>
      <c r="C2229" s="334">
        <f>+'2.- Base'!C2229</f>
        <v>92557</v>
      </c>
      <c r="D2229" s="81" t="str">
        <f>+'2.- Base'!D2229</f>
        <v>Audiometría</v>
      </c>
      <c r="E2229" s="335">
        <f>+'2.- Base'!G2229</f>
        <v>2.9198499999999998</v>
      </c>
      <c r="F2229" s="335">
        <f>+'2.- Base'!N2229</f>
        <v>2.9198499999999998</v>
      </c>
      <c r="G2229" s="335">
        <f>VLOOKUP(C2229,'2.- Base'!$C$6:$G$2390,5,0)</f>
        <v>2.9198499999999998</v>
      </c>
      <c r="H2229" s="335">
        <f>VLOOKUP(C2229,'2.- Base'!J2229:N4650,5,0)</f>
        <v>2.9198499999999998</v>
      </c>
      <c r="J2229" s="335">
        <v>1.6901500000000005</v>
      </c>
      <c r="K2229" s="335">
        <v>1.6901500000000005</v>
      </c>
      <c r="L2229" s="441"/>
      <c r="M2229" s="451">
        <f t="shared" si="128"/>
        <v>4.6100000000000003</v>
      </c>
      <c r="N2229" s="451">
        <f t="shared" si="129"/>
        <v>4.6100000000000003</v>
      </c>
    </row>
    <row r="2230" spans="1:14">
      <c r="A2230" s="444">
        <v>92567</v>
      </c>
      <c r="B2230" s="52">
        <f>+'2.- Base'!B2230</f>
        <v>2225</v>
      </c>
      <c r="C2230" s="334">
        <f>+'2.- Base'!C2230</f>
        <v>92567</v>
      </c>
      <c r="D2230" s="81" t="str">
        <f>+'2.- Base'!D2230</f>
        <v>Timpanometría (prueba de impedancia)</v>
      </c>
      <c r="E2230" s="335">
        <f>+'2.- Base'!G2230</f>
        <v>2.9198499999999998</v>
      </c>
      <c r="F2230" s="335">
        <f>+'2.- Base'!N2230</f>
        <v>2.9198499999999998</v>
      </c>
      <c r="G2230" s="335">
        <f>VLOOKUP(C2230,'2.- Base'!$C$6:$G$2390,5,0)</f>
        <v>2.9198499999999998</v>
      </c>
      <c r="H2230" s="335">
        <f>VLOOKUP(C2230,'2.- Base'!J2230:N4651,5,0)</f>
        <v>2.9198499999999998</v>
      </c>
      <c r="J2230" s="335">
        <v>8.1258488138750717</v>
      </c>
      <c r="K2230" s="335">
        <v>8.5225862412841238</v>
      </c>
      <c r="L2230" s="441"/>
      <c r="M2230" s="451">
        <f t="shared" si="128"/>
        <v>11.045698813875072</v>
      </c>
      <c r="N2230" s="451">
        <f t="shared" si="129"/>
        <v>11.442436241284124</v>
      </c>
    </row>
    <row r="2231" spans="1:14">
      <c r="A2231" s="444">
        <v>92584</v>
      </c>
      <c r="B2231" s="52">
        <f>+'2.- Base'!B2231</f>
        <v>2226</v>
      </c>
      <c r="C2231" s="334">
        <f>+'2.- Base'!C2231</f>
        <v>92584</v>
      </c>
      <c r="D2231" s="81" t="str">
        <f>+'2.- Base'!D2231</f>
        <v>Electrococleografía</v>
      </c>
      <c r="E2231" s="335">
        <f>+'2.- Base'!G2231</f>
        <v>2.9198499999999998</v>
      </c>
      <c r="F2231" s="335">
        <f>+'2.- Base'!N2231</f>
        <v>2.9198499999999998</v>
      </c>
      <c r="G2231" s="335">
        <f>VLOOKUP(C2231,'2.- Base'!$C$6:$G$2390,5,0)</f>
        <v>2.9198499999999998</v>
      </c>
      <c r="H2231" s="335">
        <f>VLOOKUP(C2231,'2.- Base'!J2231:N4652,5,0)</f>
        <v>2.9198499999999998</v>
      </c>
      <c r="J2231" s="335">
        <v>8.1206299586562167</v>
      </c>
      <c r="K2231" s="335">
        <v>8.5173673860652688</v>
      </c>
      <c r="L2231" s="441"/>
      <c r="M2231" s="451">
        <f t="shared" si="128"/>
        <v>11.040479958656217</v>
      </c>
      <c r="N2231" s="451">
        <f t="shared" si="129"/>
        <v>11.437217386065269</v>
      </c>
    </row>
    <row r="2232" spans="1:14">
      <c r="A2232" s="444">
        <v>92585</v>
      </c>
      <c r="B2232" s="52">
        <f>+'2.- Base'!B2232</f>
        <v>2227</v>
      </c>
      <c r="C2232" s="334">
        <f>+'2.- Base'!C2232</f>
        <v>92585</v>
      </c>
      <c r="D2232" s="81" t="str">
        <f>+'2.- Base'!D2232</f>
        <v>Potenciales evocados auditivos</v>
      </c>
      <c r="E2232" s="335">
        <f>+'2.- Base'!G2232</f>
        <v>2.9198499999999998</v>
      </c>
      <c r="F2232" s="335">
        <f>+'2.- Base'!N2232</f>
        <v>2.9198499999999998</v>
      </c>
      <c r="G2232" s="335">
        <f>VLOOKUP(C2232,'2.- Base'!$C$6:$G$2390,5,0)</f>
        <v>2.9198499999999998</v>
      </c>
      <c r="H2232" s="335">
        <f>VLOOKUP(C2232,'2.- Base'!J2232:N4653,5,0)</f>
        <v>2.9198499999999998</v>
      </c>
      <c r="J2232" s="335">
        <v>12.180944937984323</v>
      </c>
      <c r="K2232" s="335">
        <v>12.776051079097904</v>
      </c>
      <c r="L2232" s="441"/>
      <c r="M2232" s="451">
        <f t="shared" si="128"/>
        <v>15.100794937984324</v>
      </c>
      <c r="N2232" s="451">
        <f t="shared" si="129"/>
        <v>15.695901079097904</v>
      </c>
    </row>
    <row r="2233" spans="1:14">
      <c r="A2233" s="444">
        <v>92950</v>
      </c>
      <c r="B2233" s="52">
        <f>+'2.- Base'!B2233</f>
        <v>2228</v>
      </c>
      <c r="C2233" s="334">
        <f>+'2.- Base'!C2233</f>
        <v>92950</v>
      </c>
      <c r="D2233" s="81" t="str">
        <f>+'2.- Base'!D2233</f>
        <v>Reanimación cardiopulmonar (p. ej. en paro cardiaco)</v>
      </c>
      <c r="E2233" s="335">
        <f>+'2.- Base'!G2233</f>
        <v>2.641</v>
      </c>
      <c r="F2233" s="335">
        <f>+'2.- Base'!N2233</f>
        <v>2.641</v>
      </c>
      <c r="G2233" s="335">
        <f>VLOOKUP(C2233,'2.- Base'!$C$6:$G$2390,5,0)</f>
        <v>2.641</v>
      </c>
      <c r="H2233" s="335">
        <f>VLOOKUP(C2233,'2.- Base'!J2233:N4654,5,0)</f>
        <v>2.641</v>
      </c>
      <c r="J2233" s="335">
        <v>18.598999999999997</v>
      </c>
      <c r="K2233" s="335">
        <v>18.598999999999997</v>
      </c>
      <c r="L2233" s="441"/>
      <c r="M2233" s="451">
        <f t="shared" si="128"/>
        <v>21.239999999999995</v>
      </c>
      <c r="N2233" s="451">
        <f t="shared" si="129"/>
        <v>21.239999999999995</v>
      </c>
    </row>
    <row r="2234" spans="1:14">
      <c r="A2234" s="444">
        <v>92960</v>
      </c>
      <c r="B2234" s="52">
        <f>+'2.- Base'!B2234</f>
        <v>2229</v>
      </c>
      <c r="C2234" s="334">
        <f>+'2.- Base'!C2234</f>
        <v>92960</v>
      </c>
      <c r="D2234" s="81" t="str">
        <f>+'2.- Base'!D2234</f>
        <v>Cardioversión electiva, conversión eléctrica de la arritmia; externa</v>
      </c>
      <c r="E2234" s="335">
        <f>+'2.- Base'!G2234</f>
        <v>2.9198499999999998</v>
      </c>
      <c r="F2234" s="335">
        <f>+'2.- Base'!N2234</f>
        <v>2.9198499999999998</v>
      </c>
      <c r="G2234" s="335">
        <f>VLOOKUP(C2234,'2.- Base'!$C$6:$G$2390,5,0)</f>
        <v>2.9198499999999998</v>
      </c>
      <c r="H2234" s="335">
        <f>VLOOKUP(C2234,'2.- Base'!J2234:N4655,5,0)</f>
        <v>2.9198499999999998</v>
      </c>
      <c r="J2234" s="335">
        <v>1.4490384902107238</v>
      </c>
      <c r="K2234" s="335">
        <v>1.5068052760810153</v>
      </c>
      <c r="L2234" s="441"/>
      <c r="M2234" s="451">
        <f>G2234+J2234</f>
        <v>4.3688884902107237</v>
      </c>
      <c r="N2234" s="451">
        <f t="shared" si="129"/>
        <v>4.4266552760810152</v>
      </c>
    </row>
    <row r="2235" spans="1:14">
      <c r="A2235" s="444">
        <v>92980</v>
      </c>
      <c r="B2235" s="52">
        <f>+'2.- Base'!B2235</f>
        <v>2230</v>
      </c>
      <c r="C2235" s="334">
        <f>+'2.- Base'!C2235</f>
        <v>92980</v>
      </c>
      <c r="D2235" s="81" t="str">
        <f>+'2.- Base'!D2235</f>
        <v>Colocación transcatéter de catéteres dilatadores intracoronarios</v>
      </c>
      <c r="E2235" s="335" t="s">
        <v>3270</v>
      </c>
      <c r="F2235" s="335">
        <f>+'2.- Base'!N2235</f>
        <v>317.89903570707071</v>
      </c>
      <c r="G2235" s="335" t="str">
        <f>E2235</f>
        <v>NC</v>
      </c>
      <c r="H2235" s="335">
        <f>VLOOKUP(C2235,'2.- Base'!J2235:N4656,5,0)</f>
        <v>317.89903570707071</v>
      </c>
      <c r="J2235" s="335" t="s">
        <v>3270</v>
      </c>
      <c r="K2235" s="335">
        <v>7.2888260387842365</v>
      </c>
      <c r="L2235" s="441"/>
      <c r="M2235" s="335" t="str">
        <f>G2235</f>
        <v>NC</v>
      </c>
      <c r="N2235" s="451">
        <f t="shared" si="129"/>
        <v>325.18786174585495</v>
      </c>
    </row>
    <row r="2236" spans="1:14">
      <c r="A2236" s="444">
        <v>92982</v>
      </c>
      <c r="B2236" s="52">
        <f>+'2.- Base'!B2236</f>
        <v>2231</v>
      </c>
      <c r="C2236" s="334">
        <f>+'2.- Base'!C2236</f>
        <v>92982</v>
      </c>
      <c r="D2236" s="81" t="str">
        <f>+'2.- Base'!D2236</f>
        <v>Angioplastía coronaria transluminal percutánea</v>
      </c>
      <c r="E2236" s="335" t="s">
        <v>3270</v>
      </c>
      <c r="F2236" s="335">
        <f>+'2.- Base'!N2236</f>
        <v>310.1590357070707</v>
      </c>
      <c r="G2236" s="335" t="str">
        <f>E2236</f>
        <v>NC</v>
      </c>
      <c r="H2236" s="335">
        <f>VLOOKUP(C2236,'2.- Base'!J2236:N4657,5,0)</f>
        <v>310.1590357070707</v>
      </c>
      <c r="J2236" s="335" t="s">
        <v>3270</v>
      </c>
      <c r="K2236" s="335">
        <v>7.2888260387842365</v>
      </c>
      <c r="L2236" s="441"/>
      <c r="M2236" s="335" t="str">
        <f>G2236</f>
        <v>NC</v>
      </c>
      <c r="N2236" s="451">
        <f t="shared" si="129"/>
        <v>317.44786174585494</v>
      </c>
    </row>
    <row r="2237" spans="1:14">
      <c r="A2237" s="444">
        <v>92986</v>
      </c>
      <c r="B2237" s="52">
        <f>+'2.- Base'!B2237</f>
        <v>2232</v>
      </c>
      <c r="C2237" s="334">
        <f>+'2.- Base'!C2237</f>
        <v>92986</v>
      </c>
      <c r="D2237" s="81" t="str">
        <f>+'2.- Base'!D2237</f>
        <v>Valvuloplastía percutánea de balón</v>
      </c>
      <c r="E2237" s="335" t="s">
        <v>3270</v>
      </c>
      <c r="F2237" s="335">
        <f>+'2.- Base'!N2237</f>
        <v>317.89903570707071</v>
      </c>
      <c r="G2237" s="335" t="str">
        <f>E2237</f>
        <v>NC</v>
      </c>
      <c r="H2237" s="335">
        <f>VLOOKUP(C2237,'2.- Base'!J2237:N4658,5,0)</f>
        <v>317.89903570707071</v>
      </c>
      <c r="J2237" s="335" t="s">
        <v>3270</v>
      </c>
      <c r="K2237" s="335">
        <v>7.2888260387842365</v>
      </c>
      <c r="L2237" s="441"/>
      <c r="M2237" s="335" t="str">
        <f>G2237</f>
        <v>NC</v>
      </c>
      <c r="N2237" s="451">
        <f t="shared" si="129"/>
        <v>325.18786174585495</v>
      </c>
    </row>
    <row r="2238" spans="1:14">
      <c r="A2238" s="444">
        <v>93000</v>
      </c>
      <c r="B2238" s="52">
        <f>+'2.- Base'!B2238</f>
        <v>2233</v>
      </c>
      <c r="C2238" s="334">
        <f>+'2.- Base'!C2238</f>
        <v>93000</v>
      </c>
      <c r="D2238" s="81" t="str">
        <f>+'2.- Base'!D2238</f>
        <v>Electrocardiograma</v>
      </c>
      <c r="E2238" s="335">
        <f>+'2.- Base'!G2238</f>
        <v>7.6233500000000012</v>
      </c>
      <c r="F2238" s="335">
        <f>+'2.- Base'!N2238</f>
        <v>7.6233500000000012</v>
      </c>
      <c r="G2238" s="335">
        <f>VLOOKUP(C2238,'2.- Base'!$C$6:$G$2390,5,0)</f>
        <v>7.6233500000000012</v>
      </c>
      <c r="H2238" s="335">
        <f>VLOOKUP(C2238,'2.- Base'!J2238:N4659,5,0)</f>
        <v>7.6233500000000012</v>
      </c>
      <c r="J2238" s="335">
        <v>0.57043837749115855</v>
      </c>
      <c r="K2238" s="335">
        <v>0.59932177042630119</v>
      </c>
      <c r="L2238" s="441"/>
      <c r="M2238" s="451">
        <f t="shared" ref="M2238:M2301" si="130">G2238+J2238</f>
        <v>8.1937883774911597</v>
      </c>
      <c r="N2238" s="451">
        <f t="shared" si="129"/>
        <v>8.2226717704263024</v>
      </c>
    </row>
    <row r="2239" spans="1:14">
      <c r="A2239" s="444">
        <v>93015</v>
      </c>
      <c r="B2239" s="52">
        <f>+'2.- Base'!B2239</f>
        <v>2234</v>
      </c>
      <c r="C2239" s="334">
        <f>+'2.- Base'!C2239</f>
        <v>93015</v>
      </c>
      <c r="D2239" s="81" t="str">
        <f>+'2.- Base'!D2239</f>
        <v>Prueba de esfuerzo</v>
      </c>
      <c r="E2239" s="335">
        <f>+'2.- Base'!G2239</f>
        <v>2.9198499999999998</v>
      </c>
      <c r="F2239" s="335">
        <f>+'2.- Base'!N2239</f>
        <v>2.9198499999999998</v>
      </c>
      <c r="G2239" s="335">
        <f>VLOOKUP(C2239,'2.- Base'!$C$6:$G$2390,5,0)</f>
        <v>2.9198499999999998</v>
      </c>
      <c r="H2239" s="335">
        <f>VLOOKUP(C2239,'2.- Base'!J2239:N4660,5,0)</f>
        <v>2.9198499999999998</v>
      </c>
      <c r="J2239" s="335">
        <v>11.207039158126667</v>
      </c>
      <c r="K2239" s="335">
        <v>11.702960942387984</v>
      </c>
      <c r="L2239" s="441"/>
      <c r="M2239" s="451">
        <f t="shared" si="130"/>
        <v>14.126889158126668</v>
      </c>
      <c r="N2239" s="451">
        <f t="shared" si="129"/>
        <v>14.622810942387984</v>
      </c>
    </row>
    <row r="2240" spans="1:14">
      <c r="A2240" s="444">
        <v>93224</v>
      </c>
      <c r="B2240" s="52">
        <f>+'2.- Base'!B2240</f>
        <v>2235</v>
      </c>
      <c r="C2240" s="334">
        <f>+'2.- Base'!C2240</f>
        <v>93224</v>
      </c>
      <c r="D2240" s="81" t="str">
        <f>+'2.- Base'!D2240</f>
        <v>Monitoreo Holter</v>
      </c>
      <c r="E2240" s="335">
        <f>+'2.- Base'!G2240</f>
        <v>2.9198499999999998</v>
      </c>
      <c r="F2240" s="335">
        <f>+'2.- Base'!N2240</f>
        <v>2.9198499999999998</v>
      </c>
      <c r="G2240" s="335">
        <f>VLOOKUP(C2240,'2.- Base'!$C$6:$G$2390,5,0)</f>
        <v>2.9198499999999998</v>
      </c>
      <c r="H2240" s="335">
        <f>VLOOKUP(C2240,'2.- Base'!J2240:N4661,5,0)</f>
        <v>2.9198499999999998</v>
      </c>
      <c r="J2240" s="335">
        <v>12.180149999999999</v>
      </c>
      <c r="K2240" s="335">
        <v>12.180149999999999</v>
      </c>
      <c r="L2240" s="441"/>
      <c r="M2240" s="451">
        <f t="shared" si="130"/>
        <v>15.1</v>
      </c>
      <c r="N2240" s="451">
        <f t="shared" si="129"/>
        <v>15.1</v>
      </c>
    </row>
    <row r="2241" spans="1:14">
      <c r="A2241" s="444">
        <v>93307</v>
      </c>
      <c r="B2241" s="52">
        <f>+'2.- Base'!B2241</f>
        <v>2236</v>
      </c>
      <c r="C2241" s="334">
        <f>+'2.- Base'!C2241</f>
        <v>93307</v>
      </c>
      <c r="D2241" s="81" t="str">
        <f>+'2.- Base'!D2241</f>
        <v>Ecocardiografía transtorácica</v>
      </c>
      <c r="E2241" s="335">
        <f>+'2.- Base'!G2241</f>
        <v>5.618850000000001</v>
      </c>
      <c r="F2241" s="335">
        <f>+'2.- Base'!N2241</f>
        <v>5.618850000000001</v>
      </c>
      <c r="G2241" s="335">
        <f>VLOOKUP(C2241,'2.- Base'!$C$6:$G$2390,5,0)</f>
        <v>5.618850000000001</v>
      </c>
      <c r="H2241" s="335">
        <f>VLOOKUP(C2241,'2.- Base'!J2241:N4662,5,0)</f>
        <v>5.618850000000001</v>
      </c>
      <c r="J2241" s="335">
        <v>18.790093848969171</v>
      </c>
      <c r="K2241" s="335">
        <v>19.38519999008275</v>
      </c>
      <c r="L2241" s="441"/>
      <c r="M2241" s="451">
        <f t="shared" si="130"/>
        <v>24.408943848969173</v>
      </c>
      <c r="N2241" s="451">
        <f t="shared" si="129"/>
        <v>25.004049990082752</v>
      </c>
    </row>
    <row r="2242" spans="1:14">
      <c r="A2242" s="444">
        <v>93314</v>
      </c>
      <c r="B2242" s="52">
        <f>+'2.- Base'!B2242</f>
        <v>2237</v>
      </c>
      <c r="C2242" s="334">
        <f>+'2.- Base'!C2242</f>
        <v>93314</v>
      </c>
      <c r="D2242" s="81" t="str">
        <f>+'2.- Base'!D2242</f>
        <v>Ecocardiografía transesofágica (TEE)</v>
      </c>
      <c r="E2242" s="335">
        <f>+'2.- Base'!G2242</f>
        <v>5.618850000000001</v>
      </c>
      <c r="F2242" s="335">
        <f>+'2.- Base'!N2242</f>
        <v>5.618850000000001</v>
      </c>
      <c r="G2242" s="335">
        <f>VLOOKUP(C2242,'2.- Base'!$C$6:$G$2390,5,0)</f>
        <v>5.618850000000001</v>
      </c>
      <c r="H2242" s="335">
        <f>VLOOKUP(C2242,'2.- Base'!J2242:N4663,5,0)</f>
        <v>5.618850000000001</v>
      </c>
      <c r="J2242" s="335">
        <v>14.161149999999999</v>
      </c>
      <c r="K2242" s="335">
        <v>14.161149999999999</v>
      </c>
      <c r="L2242" s="441"/>
      <c r="M2242" s="451">
        <f t="shared" si="130"/>
        <v>19.78</v>
      </c>
      <c r="N2242" s="451">
        <f t="shared" si="129"/>
        <v>19.78</v>
      </c>
    </row>
    <row r="2243" spans="1:14">
      <c r="A2243" s="444">
        <v>93320</v>
      </c>
      <c r="B2243" s="52">
        <f>+'2.- Base'!B2243</f>
        <v>2238</v>
      </c>
      <c r="C2243" s="334">
        <f>+'2.- Base'!C2243</f>
        <v>93320</v>
      </c>
      <c r="D2243" s="81" t="str">
        <f>+'2.- Base'!D2243</f>
        <v>Ecocardiografía doppler</v>
      </c>
      <c r="E2243" s="335">
        <f>+'2.- Base'!G2243</f>
        <v>5.618850000000001</v>
      </c>
      <c r="F2243" s="335">
        <f>+'2.- Base'!N2243</f>
        <v>5.618850000000001</v>
      </c>
      <c r="G2243" s="335">
        <f>VLOOKUP(C2243,'2.- Base'!$C$6:$G$2390,5,0)</f>
        <v>5.618850000000001</v>
      </c>
      <c r="H2243" s="335">
        <f>VLOOKUP(C2243,'2.- Base'!J2243:N4664,5,0)</f>
        <v>5.618850000000001</v>
      </c>
      <c r="J2243" s="335">
        <v>25.053458465292234</v>
      </c>
      <c r="K2243" s="335">
        <v>25.846933320110338</v>
      </c>
      <c r="L2243" s="441"/>
      <c r="M2243" s="451">
        <f t="shared" si="130"/>
        <v>30.672308465292236</v>
      </c>
      <c r="N2243" s="451">
        <f t="shared" si="129"/>
        <v>31.46578332011034</v>
      </c>
    </row>
    <row r="2244" spans="1:14">
      <c r="A2244" s="444">
        <v>93501</v>
      </c>
      <c r="B2244" s="52">
        <f>+'2.- Base'!B2244</f>
        <v>2239</v>
      </c>
      <c r="C2244" s="334">
        <f>+'2.- Base'!C2244</f>
        <v>93501</v>
      </c>
      <c r="D2244" s="81" t="str">
        <f>+'2.- Base'!D2244</f>
        <v>Cateterismo cardíaco derecho</v>
      </c>
      <c r="E2244" s="335">
        <f>+'2.- Base'!G2244</f>
        <v>239.38974674523004</v>
      </c>
      <c r="F2244" s="335">
        <f>+'2.- Base'!N2244</f>
        <v>239.38974674523004</v>
      </c>
      <c r="G2244" s="335">
        <f>VLOOKUP(C2244,'2.- Base'!$C$6:$G$2390,5,0)</f>
        <v>239.38974674523004</v>
      </c>
      <c r="H2244" s="335">
        <f>VLOOKUP(C2244,'2.- Base'!J2244:N4665,5,0)</f>
        <v>239.38974674523004</v>
      </c>
      <c r="J2244" s="335">
        <v>2.5148727697394975</v>
      </c>
      <c r="K2244" s="335">
        <v>6.4789564789193435</v>
      </c>
      <c r="L2244" s="441"/>
      <c r="M2244" s="451">
        <f t="shared" si="130"/>
        <v>241.90461951496954</v>
      </c>
      <c r="N2244" s="451">
        <f t="shared" si="129"/>
        <v>245.86870322414939</v>
      </c>
    </row>
    <row r="2245" spans="1:14">
      <c r="A2245" s="444">
        <v>93503</v>
      </c>
      <c r="B2245" s="52">
        <f>+'2.- Base'!B2245</f>
        <v>2240</v>
      </c>
      <c r="C2245" s="334">
        <f>+'2.- Base'!C2245</f>
        <v>93503</v>
      </c>
      <c r="D2245" s="81" t="str">
        <f>+'2.- Base'!D2245</f>
        <v>Colocación de catéter Swan Ganz</v>
      </c>
      <c r="E2245" s="335">
        <f>+'2.- Base'!G2245</f>
        <v>3.4006475589225587</v>
      </c>
      <c r="F2245" s="335">
        <f>+'2.- Base'!N2245</f>
        <v>3.4006475589225587</v>
      </c>
      <c r="G2245" s="335">
        <f>VLOOKUP(C2245,'2.- Base'!$C$6:$G$2390,5,0)</f>
        <v>3.4006475589225587</v>
      </c>
      <c r="H2245" s="335">
        <f>VLOOKUP(C2245,'2.- Base'!J2245:N4666,5,0)</f>
        <v>3.4006475589225587</v>
      </c>
      <c r="J2245" s="335">
        <v>33.28935244107744</v>
      </c>
      <c r="K2245" s="335">
        <v>33.28935244107744</v>
      </c>
      <c r="L2245" s="441"/>
      <c r="M2245" s="451">
        <f t="shared" si="130"/>
        <v>36.69</v>
      </c>
      <c r="N2245" s="451">
        <f t="shared" si="129"/>
        <v>36.69</v>
      </c>
    </row>
    <row r="2246" spans="1:14" ht="25.5">
      <c r="A2246" s="444">
        <v>93526</v>
      </c>
      <c r="B2246" s="52">
        <f>+'2.- Base'!B2246</f>
        <v>2241</v>
      </c>
      <c r="C2246" s="334">
        <f>+'2.- Base'!C2246</f>
        <v>93526</v>
      </c>
      <c r="D2246" s="81" t="str">
        <f>+'2.- Base'!D2246</f>
        <v>Cateterismo combinado de corazón derecho y retrógrado de corazón izquierdo</v>
      </c>
      <c r="E2246" s="335">
        <f>+'2.- Base'!G2246</f>
        <v>314.04773674523005</v>
      </c>
      <c r="F2246" s="335">
        <f>+'2.- Base'!N2246</f>
        <v>314.04773674523005</v>
      </c>
      <c r="G2246" s="335">
        <f>VLOOKUP(C2246,'2.- Base'!$C$6:$G$2390,5,0)</f>
        <v>314.04773674523005</v>
      </c>
      <c r="H2246" s="335">
        <f>VLOOKUP(C2246,'2.- Base'!J2246:N4667,5,0)</f>
        <v>314.04773674523005</v>
      </c>
      <c r="J2246" s="335">
        <v>2.5148727697394975</v>
      </c>
      <c r="K2246" s="335">
        <v>6.4789564789193719</v>
      </c>
      <c r="L2246" s="441"/>
      <c r="M2246" s="451">
        <f t="shared" si="130"/>
        <v>316.56260951496955</v>
      </c>
      <c r="N2246" s="451">
        <f t="shared" si="129"/>
        <v>320.52669322414943</v>
      </c>
    </row>
    <row r="2247" spans="1:14">
      <c r="A2247" s="444">
        <v>93542</v>
      </c>
      <c r="B2247" s="52">
        <f>+'2.- Base'!B2247</f>
        <v>2242</v>
      </c>
      <c r="C2247" s="334">
        <f>+'2.- Base'!C2247</f>
        <v>93542</v>
      </c>
      <c r="D2247" s="81" t="str">
        <f>+'2.- Base'!D2247</f>
        <v>Cateterismo venoso central</v>
      </c>
      <c r="E2247" s="335">
        <f>+'2.- Base'!G2247</f>
        <v>307.09813755892253</v>
      </c>
      <c r="F2247" s="335">
        <f>+'2.- Base'!N2247</f>
        <v>307.09813755892253</v>
      </c>
      <c r="G2247" s="335">
        <f>VLOOKUP(C2247,'2.- Base'!$C$6:$G$2390,5,0)</f>
        <v>307.09813755892253</v>
      </c>
      <c r="H2247" s="335">
        <f>VLOOKUP(C2247,'2.- Base'!J2247:N4668,5,0)</f>
        <v>307.09813755892253</v>
      </c>
      <c r="J2247" s="335">
        <v>1.8861545773046373</v>
      </c>
      <c r="K2247" s="335">
        <v>4.8592173591894721</v>
      </c>
      <c r="L2247" s="441"/>
      <c r="M2247" s="451">
        <f t="shared" si="130"/>
        <v>308.98429213622717</v>
      </c>
      <c r="N2247" s="451">
        <f t="shared" ref="N2247:N2310" si="131">H2247+K2247</f>
        <v>311.957354918112</v>
      </c>
    </row>
    <row r="2248" spans="1:14">
      <c r="A2248" s="444">
        <v>93556</v>
      </c>
      <c r="B2248" s="52">
        <f>+'2.- Base'!B2248</f>
        <v>2243</v>
      </c>
      <c r="C2248" s="334">
        <f>+'2.- Base'!C2248</f>
        <v>93556</v>
      </c>
      <c r="D2248" s="81" t="str">
        <f>+'2.- Base'!D2248</f>
        <v>Angiografía coronaria selectiva</v>
      </c>
      <c r="E2248" s="335">
        <f>+'2.- Base'!G2248</f>
        <v>23.901196338383837</v>
      </c>
      <c r="F2248" s="335">
        <f>+'2.- Base'!N2248</f>
        <v>23.901196338383837</v>
      </c>
      <c r="G2248" s="335">
        <f>VLOOKUP(C2248,'2.- Base'!$C$6:$G$2390,5,0)</f>
        <v>23.901196338383837</v>
      </c>
      <c r="H2248" s="335">
        <f>VLOOKUP(C2248,'2.- Base'!J2248:N4669,5,0)</f>
        <v>23.901196338383837</v>
      </c>
      <c r="J2248" s="335">
        <v>2.8292318659569453</v>
      </c>
      <c r="K2248" s="335">
        <v>7.2888260387842934</v>
      </c>
      <c r="L2248" s="441"/>
      <c r="M2248" s="451">
        <f t="shared" si="130"/>
        <v>26.730428204340782</v>
      </c>
      <c r="N2248" s="451">
        <f t="shared" si="131"/>
        <v>31.19002237716813</v>
      </c>
    </row>
    <row r="2249" spans="1:14">
      <c r="A2249" s="444">
        <v>93784</v>
      </c>
      <c r="B2249" s="52">
        <f>+'2.- Base'!B2249</f>
        <v>2244</v>
      </c>
      <c r="C2249" s="334">
        <f>+'2.- Base'!C2249</f>
        <v>93784</v>
      </c>
      <c r="D2249" s="81" t="str">
        <f>+'2.- Base'!D2249</f>
        <v>Monitoreo ambulatorio de la presión arterial (MAPA)</v>
      </c>
      <c r="E2249" s="335">
        <f>+'2.- Base'!G2249</f>
        <v>2.9198499999999998</v>
      </c>
      <c r="F2249" s="335">
        <f>+'2.- Base'!N2249</f>
        <v>2.9198499999999998</v>
      </c>
      <c r="G2249" s="335">
        <f>VLOOKUP(C2249,'2.- Base'!$C$6:$G$2390,5,0)</f>
        <v>2.9198499999999998</v>
      </c>
      <c r="H2249" s="335">
        <f>VLOOKUP(C2249,'2.- Base'!J2249:N4670,5,0)</f>
        <v>2.9198499999999998</v>
      </c>
      <c r="J2249" s="335">
        <v>6.7101500000000005</v>
      </c>
      <c r="K2249" s="335">
        <v>6.7101500000000005</v>
      </c>
      <c r="L2249" s="441"/>
      <c r="M2249" s="451">
        <f t="shared" si="130"/>
        <v>9.6300000000000008</v>
      </c>
      <c r="N2249" s="451">
        <f t="shared" si="131"/>
        <v>9.6300000000000008</v>
      </c>
    </row>
    <row r="2250" spans="1:14">
      <c r="A2250" s="444">
        <v>93875</v>
      </c>
      <c r="B2250" s="52">
        <f>+'2.- Base'!B2250</f>
        <v>2245</v>
      </c>
      <c r="C2250" s="334">
        <f>+'2.- Base'!C2250</f>
        <v>93875</v>
      </c>
      <c r="D2250" s="81" t="str">
        <f>+'2.- Base'!D2250</f>
        <v>Estudio no invasivo de arterias extracraneales (Ecografía Doppler)</v>
      </c>
      <c r="E2250" s="335">
        <f>+'2.- Base'!G2250</f>
        <v>5.618850000000001</v>
      </c>
      <c r="F2250" s="335">
        <f>+'2.- Base'!N2250</f>
        <v>5.618850000000001</v>
      </c>
      <c r="G2250" s="335">
        <f>VLOOKUP(C2250,'2.- Base'!$C$6:$G$2390,5,0)</f>
        <v>5.618850000000001</v>
      </c>
      <c r="H2250" s="335">
        <f>VLOOKUP(C2250,'2.- Base'!J2250:N4671,5,0)</f>
        <v>5.618850000000001</v>
      </c>
      <c r="J2250" s="335">
        <v>14.529800055240948</v>
      </c>
      <c r="K2250" s="335">
        <v>15.034459385668995</v>
      </c>
      <c r="L2250" s="441"/>
      <c r="M2250" s="451">
        <f t="shared" si="130"/>
        <v>20.14865005524095</v>
      </c>
      <c r="N2250" s="451">
        <f t="shared" si="131"/>
        <v>20.653309385668997</v>
      </c>
    </row>
    <row r="2251" spans="1:14">
      <c r="A2251" s="444">
        <v>93886</v>
      </c>
      <c r="B2251" s="52">
        <f>+'2.- Base'!B2251</f>
        <v>2246</v>
      </c>
      <c r="C2251" s="334">
        <f>+'2.- Base'!C2251</f>
        <v>93886</v>
      </c>
      <c r="D2251" s="81" t="str">
        <f>+'2.- Base'!D2251</f>
        <v>Doppler transcraneal</v>
      </c>
      <c r="E2251" s="335">
        <f>+'2.- Base'!G2251</f>
        <v>5.618850000000001</v>
      </c>
      <c r="F2251" s="335">
        <f>+'2.- Base'!N2251</f>
        <v>5.618850000000001</v>
      </c>
      <c r="G2251" s="335">
        <f>VLOOKUP(C2251,'2.- Base'!$C$6:$G$2390,5,0)</f>
        <v>5.618850000000001</v>
      </c>
      <c r="H2251" s="335">
        <f>VLOOKUP(C2251,'2.- Base'!J2251:N4672,5,0)</f>
        <v>5.618850000000001</v>
      </c>
      <c r="J2251" s="335">
        <v>14.529800055240948</v>
      </c>
      <c r="K2251" s="335">
        <v>15.034459385668995</v>
      </c>
      <c r="L2251" s="441"/>
      <c r="M2251" s="451">
        <f t="shared" si="130"/>
        <v>20.14865005524095</v>
      </c>
      <c r="N2251" s="451">
        <f t="shared" si="131"/>
        <v>20.653309385668997</v>
      </c>
    </row>
    <row r="2252" spans="1:14" ht="25.5">
      <c r="A2252" s="444">
        <v>93923</v>
      </c>
      <c r="B2252" s="52">
        <f>+'2.- Base'!B2252</f>
        <v>2247</v>
      </c>
      <c r="C2252" s="334">
        <f>+'2.- Base'!C2252</f>
        <v>93923</v>
      </c>
      <c r="D2252" s="81" t="str">
        <f>+'2.- Base'!D2252</f>
        <v>Estudio fisiológico no invasivo arterial de las extremidades superiores o inferiores (Doppler arterial de extremidades)</v>
      </c>
      <c r="E2252" s="335">
        <f>+'2.- Base'!G2252</f>
        <v>5.618850000000001</v>
      </c>
      <c r="F2252" s="335">
        <f>+'2.- Base'!N2252</f>
        <v>5.618850000000001</v>
      </c>
      <c r="G2252" s="335">
        <f>VLOOKUP(C2252,'2.- Base'!$C$6:$G$2390,5,0)</f>
        <v>5.618850000000001</v>
      </c>
      <c r="H2252" s="335">
        <f>VLOOKUP(C2252,'2.- Base'!J2252:N4673,5,0)</f>
        <v>5.618850000000001</v>
      </c>
      <c r="J2252" s="335">
        <v>14.529800055240948</v>
      </c>
      <c r="K2252" s="335">
        <v>15.034459385668995</v>
      </c>
      <c r="L2252" s="441"/>
      <c r="M2252" s="451">
        <f t="shared" si="130"/>
        <v>20.14865005524095</v>
      </c>
      <c r="N2252" s="451">
        <f t="shared" si="131"/>
        <v>20.653309385668997</v>
      </c>
    </row>
    <row r="2253" spans="1:14" ht="25.5">
      <c r="A2253" s="444">
        <v>93965</v>
      </c>
      <c r="B2253" s="52">
        <f>+'2.- Base'!B2253</f>
        <v>2248</v>
      </c>
      <c r="C2253" s="334">
        <f>+'2.- Base'!C2253</f>
        <v>93965</v>
      </c>
      <c r="D2253" s="81" t="str">
        <f>+'2.- Base'!D2253</f>
        <v>Estudio fisiológico no invasivo venoso de extremidades (Doppler venoso  de extremidades)</v>
      </c>
      <c r="E2253" s="335">
        <f>+'2.- Base'!G2253</f>
        <v>5.618850000000001</v>
      </c>
      <c r="F2253" s="335">
        <f>+'2.- Base'!N2253</f>
        <v>5.618850000000001</v>
      </c>
      <c r="G2253" s="335">
        <f>VLOOKUP(C2253,'2.- Base'!$C$6:$G$2390,5,0)</f>
        <v>5.618850000000001</v>
      </c>
      <c r="H2253" s="335">
        <f>VLOOKUP(C2253,'2.- Base'!J2253:N4674,5,0)</f>
        <v>5.618850000000001</v>
      </c>
      <c r="J2253" s="335">
        <v>14.529800055240948</v>
      </c>
      <c r="K2253" s="335">
        <v>15.034459385668995</v>
      </c>
      <c r="L2253" s="441"/>
      <c r="M2253" s="451">
        <f t="shared" si="130"/>
        <v>20.14865005524095</v>
      </c>
      <c r="N2253" s="451">
        <f t="shared" si="131"/>
        <v>20.653309385668997</v>
      </c>
    </row>
    <row r="2254" spans="1:14" ht="25.5">
      <c r="A2254" s="444">
        <v>93978</v>
      </c>
      <c r="B2254" s="52">
        <f>+'2.- Base'!B2254</f>
        <v>2249</v>
      </c>
      <c r="C2254" s="334">
        <f>+'2.- Base'!C2254</f>
        <v>93978</v>
      </c>
      <c r="D2254" s="81" t="str">
        <f>+'2.- Base'!D2254</f>
        <v>Barrido dúplex de la aorta, vena cava inferior, vasculatura iliaca o injertos de revascularización</v>
      </c>
      <c r="E2254" s="335">
        <f>+'2.- Base'!G2254</f>
        <v>5.618850000000001</v>
      </c>
      <c r="F2254" s="335">
        <f>+'2.- Base'!N2254</f>
        <v>5.618850000000001</v>
      </c>
      <c r="G2254" s="335">
        <f>VLOOKUP(C2254,'2.- Base'!$C$6:$G$2390,5,0)</f>
        <v>5.618850000000001</v>
      </c>
      <c r="H2254" s="335">
        <f>VLOOKUP(C2254,'2.- Base'!J2254:N4675,5,0)</f>
        <v>5.618850000000001</v>
      </c>
      <c r="J2254" s="335">
        <v>14.529800055240948</v>
      </c>
      <c r="K2254" s="335">
        <v>15.034459385668995</v>
      </c>
      <c r="L2254" s="441"/>
      <c r="M2254" s="451">
        <f t="shared" si="130"/>
        <v>20.14865005524095</v>
      </c>
      <c r="N2254" s="451">
        <f t="shared" si="131"/>
        <v>20.653309385668997</v>
      </c>
    </row>
    <row r="2255" spans="1:14">
      <c r="A2255" s="444">
        <v>94002</v>
      </c>
      <c r="B2255" s="52">
        <f>+'2.- Base'!B2255</f>
        <v>2250</v>
      </c>
      <c r="C2255" s="334">
        <f>+'2.- Base'!C2255</f>
        <v>94002</v>
      </c>
      <c r="D2255" s="81" t="str">
        <f>+'2.- Base'!D2255</f>
        <v>Apoyo ventilatorio (p. ej. no invasivo)</v>
      </c>
      <c r="E2255" s="335">
        <f>+'2.- Base'!G2255</f>
        <v>2.9198499999999998</v>
      </c>
      <c r="F2255" s="335">
        <f>+'2.- Base'!N2255</f>
        <v>2.9198499999999998</v>
      </c>
      <c r="G2255" s="335">
        <f>VLOOKUP(C2255,'2.- Base'!$C$6:$G$2390,5,0)</f>
        <v>2.9198499999999998</v>
      </c>
      <c r="H2255" s="335">
        <f>VLOOKUP(C2255,'2.- Base'!J2255:N4676,5,0)</f>
        <v>2.9198499999999998</v>
      </c>
      <c r="J2255" s="335">
        <v>2.1735577353160864</v>
      </c>
      <c r="K2255" s="335">
        <v>2.2602079141215232</v>
      </c>
      <c r="L2255" s="441"/>
      <c r="M2255" s="451">
        <f t="shared" si="130"/>
        <v>5.0934077353160863</v>
      </c>
      <c r="N2255" s="451">
        <f t="shared" si="131"/>
        <v>5.1800579141215231</v>
      </c>
    </row>
    <row r="2256" spans="1:14">
      <c r="A2256" s="444">
        <v>94010</v>
      </c>
      <c r="B2256" s="52">
        <f>+'2.- Base'!B2256</f>
        <v>2251</v>
      </c>
      <c r="C2256" s="334">
        <f>+'2.- Base'!C2256</f>
        <v>94010</v>
      </c>
      <c r="D2256" s="81" t="str">
        <f>+'2.- Base'!D2256</f>
        <v>Espirometría</v>
      </c>
      <c r="E2256" s="335">
        <f>+'2.- Base'!G2256</f>
        <v>15.935500000000001</v>
      </c>
      <c r="F2256" s="335">
        <f>+'2.- Base'!N2256</f>
        <v>15.935500000000001</v>
      </c>
      <c r="G2256" s="335">
        <f>VLOOKUP(C2256,'2.- Base'!$C$6:$G$2390,5,0)</f>
        <v>15.935500000000001</v>
      </c>
      <c r="H2256" s="335">
        <f>VLOOKUP(C2256,'2.- Base'!J2256:N4677,5,0)</f>
        <v>15.935500000000001</v>
      </c>
      <c r="J2256" s="335">
        <v>1.7408268393836011</v>
      </c>
      <c r="K2256" s="335">
        <v>1.8274770181890432</v>
      </c>
      <c r="L2256" s="441"/>
      <c r="M2256" s="451">
        <f t="shared" si="130"/>
        <v>17.676326839383602</v>
      </c>
      <c r="N2256" s="451">
        <f t="shared" si="131"/>
        <v>17.762977018189044</v>
      </c>
    </row>
    <row r="2257" spans="1:14">
      <c r="A2257" s="444">
        <v>94375</v>
      </c>
      <c r="B2257" s="52">
        <f>+'2.- Base'!B2257</f>
        <v>2252</v>
      </c>
      <c r="C2257" s="334">
        <f>+'2.- Base'!C2257</f>
        <v>94375</v>
      </c>
      <c r="D2257" s="81" t="str">
        <f>+'2.- Base'!D2257</f>
        <v>Medición del bucle de flujo-volumen respiratorio</v>
      </c>
      <c r="E2257" s="335">
        <f>+'2.- Base'!G2257</f>
        <v>15.935500000000001</v>
      </c>
      <c r="F2257" s="335">
        <f>+'2.- Base'!N2257</f>
        <v>15.935500000000001</v>
      </c>
      <c r="G2257" s="335">
        <f>VLOOKUP(C2257,'2.- Base'!$C$6:$G$2390,5,0)</f>
        <v>15.935500000000001</v>
      </c>
      <c r="H2257" s="335">
        <f>VLOOKUP(C2257,'2.- Base'!J2257:N4678,5,0)</f>
        <v>15.935500000000001</v>
      </c>
      <c r="J2257" s="335">
        <v>1.7408268393836011</v>
      </c>
      <c r="K2257" s="335">
        <v>1.8274770181890432</v>
      </c>
      <c r="L2257" s="441"/>
      <c r="M2257" s="451">
        <f t="shared" si="130"/>
        <v>17.676326839383602</v>
      </c>
      <c r="N2257" s="451">
        <f t="shared" si="131"/>
        <v>17.762977018189044</v>
      </c>
    </row>
    <row r="2258" spans="1:14">
      <c r="A2258" s="444">
        <v>94620</v>
      </c>
      <c r="B2258" s="52">
        <f>+'2.- Base'!B2258</f>
        <v>2253</v>
      </c>
      <c r="C2258" s="334">
        <f>+'2.- Base'!C2258</f>
        <v>94620</v>
      </c>
      <c r="D2258" s="81" t="str">
        <f>+'2.- Base'!D2258</f>
        <v>Prueba de esfuerzo pulmonar</v>
      </c>
      <c r="E2258" s="335">
        <f>+'2.- Base'!G2258</f>
        <v>2.9198499999999998</v>
      </c>
      <c r="F2258" s="335">
        <f>+'2.- Base'!N2258</f>
        <v>2.9198499999999998</v>
      </c>
      <c r="G2258" s="335">
        <f>VLOOKUP(C2258,'2.- Base'!$C$6:$G$2390,5,0)</f>
        <v>2.9198499999999998</v>
      </c>
      <c r="H2258" s="335">
        <f>VLOOKUP(C2258,'2.- Base'!J2258:N4679,5,0)</f>
        <v>2.9198499999999998</v>
      </c>
      <c r="J2258" s="335">
        <v>4.7801500000000008</v>
      </c>
      <c r="K2258" s="335">
        <v>4.7801500000000008</v>
      </c>
      <c r="L2258" s="441"/>
      <c r="M2258" s="451">
        <f t="shared" si="130"/>
        <v>7.7000000000000011</v>
      </c>
      <c r="N2258" s="451">
        <f t="shared" si="131"/>
        <v>7.7000000000000011</v>
      </c>
    </row>
    <row r="2259" spans="1:14">
      <c r="A2259" s="444">
        <v>94640</v>
      </c>
      <c r="B2259" s="52">
        <f>+'2.- Base'!B2259</f>
        <v>2254</v>
      </c>
      <c r="C2259" s="334">
        <f>+'2.- Base'!C2259</f>
        <v>94640</v>
      </c>
      <c r="D2259" s="81" t="str">
        <f>+'2.- Base'!D2259</f>
        <v>Tratamiento por inhalación con o sin presión</v>
      </c>
      <c r="E2259" s="335">
        <f>+'2.- Base'!G2259</f>
        <v>15.935500000000001</v>
      </c>
      <c r="F2259" s="335">
        <f>+'2.- Base'!N2259</f>
        <v>15.935500000000001</v>
      </c>
      <c r="G2259" s="335">
        <f>VLOOKUP(C2259,'2.- Base'!$C$6:$G$2390,5,0)</f>
        <v>15.935500000000001</v>
      </c>
      <c r="H2259" s="335">
        <f>VLOOKUP(C2259,'2.- Base'!J2259:N4680,5,0)</f>
        <v>15.935500000000001</v>
      </c>
      <c r="J2259" s="335">
        <v>2.5415032716742196</v>
      </c>
      <c r="K2259" s="335">
        <v>2.6714785398823757</v>
      </c>
      <c r="L2259" s="441"/>
      <c r="M2259" s="451">
        <f t="shared" si="130"/>
        <v>18.477003271674221</v>
      </c>
      <c r="N2259" s="451">
        <f t="shared" si="131"/>
        <v>18.606978539882377</v>
      </c>
    </row>
    <row r="2260" spans="1:14" ht="25.5">
      <c r="A2260" s="444">
        <v>94664</v>
      </c>
      <c r="B2260" s="52">
        <f>+'2.- Base'!B2260</f>
        <v>2255</v>
      </c>
      <c r="C2260" s="334">
        <f>+'2.- Base'!C2260</f>
        <v>94664</v>
      </c>
      <c r="D2260" s="81" t="str">
        <f>+'2.- Base'!D2260</f>
        <v>Inhalaciones de aerosoles o vapores para la movilización del esputo, broncodilatación o inducción del esputo con fines diagnósticos</v>
      </c>
      <c r="E2260" s="335">
        <f>+'2.- Base'!G2260</f>
        <v>15.935500000000001</v>
      </c>
      <c r="F2260" s="335">
        <f>+'2.- Base'!N2260</f>
        <v>15.935500000000001</v>
      </c>
      <c r="G2260" s="335">
        <f>VLOOKUP(C2260,'2.- Base'!$C$6:$G$2390,5,0)</f>
        <v>15.935500000000001</v>
      </c>
      <c r="H2260" s="335">
        <f>VLOOKUP(C2260,'2.- Base'!J2260:N4681,5,0)</f>
        <v>15.935500000000001</v>
      </c>
      <c r="J2260" s="335">
        <v>2.5415032716742196</v>
      </c>
      <c r="K2260" s="335">
        <v>2.6714785398823757</v>
      </c>
      <c r="L2260" s="441"/>
      <c r="M2260" s="451">
        <f t="shared" si="130"/>
        <v>18.477003271674221</v>
      </c>
      <c r="N2260" s="451">
        <f t="shared" si="131"/>
        <v>18.606978539882377</v>
      </c>
    </row>
    <row r="2261" spans="1:14">
      <c r="A2261" s="444">
        <v>94760</v>
      </c>
      <c r="B2261" s="52">
        <f>+'2.- Base'!B2261</f>
        <v>2256</v>
      </c>
      <c r="C2261" s="334">
        <f>+'2.- Base'!C2261</f>
        <v>94760</v>
      </c>
      <c r="D2261" s="81" t="str">
        <f>+'2.- Base'!D2261</f>
        <v>Oximetría no invasiva</v>
      </c>
      <c r="E2261" s="335">
        <f>+'2.- Base'!G2261</f>
        <v>2.9198499999999998</v>
      </c>
      <c r="F2261" s="335">
        <f>+'2.- Base'!N2261</f>
        <v>2.9198499999999998</v>
      </c>
      <c r="G2261" s="335">
        <f>VLOOKUP(C2261,'2.- Base'!$C$6:$G$2390,5,0)</f>
        <v>2.9198499999999998</v>
      </c>
      <c r="H2261" s="335">
        <f>VLOOKUP(C2261,'2.- Base'!J2261:N4682,5,0)</f>
        <v>2.9198499999999998</v>
      </c>
      <c r="J2261" s="335">
        <v>0.5647785048164935</v>
      </c>
      <c r="K2261" s="335">
        <v>0.5936618977516388</v>
      </c>
      <c r="L2261" s="441"/>
      <c r="M2261" s="451">
        <f t="shared" si="130"/>
        <v>3.4846285048164933</v>
      </c>
      <c r="N2261" s="451">
        <f t="shared" si="131"/>
        <v>3.5135118977516386</v>
      </c>
    </row>
    <row r="2262" spans="1:14" ht="25.5">
      <c r="A2262" s="444">
        <v>95004</v>
      </c>
      <c r="B2262" s="52">
        <f>+'2.- Base'!B2262</f>
        <v>2257</v>
      </c>
      <c r="C2262" s="334">
        <f>+'2.- Base'!C2262</f>
        <v>95004</v>
      </c>
      <c r="D2262" s="81" t="str">
        <f>+'2.- Base'!D2262</f>
        <v>Prueba cutánea de lectura inmediata - tipo puntura (por cada aplicación de extracto)</v>
      </c>
      <c r="E2262" s="335">
        <f>+'2.- Base'!G2262</f>
        <v>2.9198499999999998</v>
      </c>
      <c r="F2262" s="335">
        <f>+'2.- Base'!N2262</f>
        <v>2.9198499999999998</v>
      </c>
      <c r="G2262" s="335">
        <f>VLOOKUP(C2262,'2.- Base'!$C$6:$G$2390,5,0)</f>
        <v>2.9198499999999998</v>
      </c>
      <c r="H2262" s="335">
        <f>VLOOKUP(C2262,'2.- Base'!J2262:N4683,5,0)</f>
        <v>2.9198499999999998</v>
      </c>
      <c r="J2262" s="335">
        <v>3.6092393642507266</v>
      </c>
      <c r="K2262" s="335">
        <v>3.8076080779552526</v>
      </c>
      <c r="L2262" s="441"/>
      <c r="M2262" s="451">
        <f t="shared" si="130"/>
        <v>6.5290893642507264</v>
      </c>
      <c r="N2262" s="451">
        <f t="shared" si="131"/>
        <v>6.7274580779552524</v>
      </c>
    </row>
    <row r="2263" spans="1:14">
      <c r="A2263" s="444">
        <v>95044</v>
      </c>
      <c r="B2263" s="52">
        <f>+'2.- Base'!B2263</f>
        <v>2258</v>
      </c>
      <c r="C2263" s="334">
        <f>+'2.- Base'!C2263</f>
        <v>95044</v>
      </c>
      <c r="D2263" s="81" t="str">
        <f>+'2.- Base'!D2263</f>
        <v>Pruebas cutáneas con parche (por extracto)</v>
      </c>
      <c r="E2263" s="335">
        <f>+'2.- Base'!G2263</f>
        <v>2.9198499999999998</v>
      </c>
      <c r="F2263" s="335">
        <f>+'2.- Base'!N2263</f>
        <v>2.9198499999999998</v>
      </c>
      <c r="G2263" s="335">
        <f>VLOOKUP(C2263,'2.- Base'!$C$6:$G$2390,5,0)</f>
        <v>2.9198499999999998</v>
      </c>
      <c r="H2263" s="335">
        <f>VLOOKUP(C2263,'2.- Base'!J2263:N4684,5,0)</f>
        <v>2.9198499999999998</v>
      </c>
      <c r="J2263" s="335">
        <v>0.49909983003742031</v>
      </c>
      <c r="K2263" s="335">
        <v>0.5279832229725665</v>
      </c>
      <c r="L2263" s="441"/>
      <c r="M2263" s="451">
        <f t="shared" si="130"/>
        <v>3.4189498300374201</v>
      </c>
      <c r="N2263" s="451">
        <f t="shared" si="131"/>
        <v>3.4478332229725663</v>
      </c>
    </row>
    <row r="2264" spans="1:14">
      <c r="A2264" s="444">
        <v>95060</v>
      </c>
      <c r="B2264" s="52">
        <f>+'2.- Base'!B2264</f>
        <v>2259</v>
      </c>
      <c r="C2264" s="334">
        <f>+'2.- Base'!C2264</f>
        <v>95060</v>
      </c>
      <c r="D2264" s="81" t="str">
        <f>+'2.- Base'!D2264</f>
        <v>Prueba de sensibilidad (conjuntival, mucosa) (por hora)</v>
      </c>
      <c r="E2264" s="335">
        <f>+'2.- Base'!G2264</f>
        <v>2.9198499999999998</v>
      </c>
      <c r="F2264" s="335">
        <f>+'2.- Base'!N2264</f>
        <v>2.9198499999999998</v>
      </c>
      <c r="G2264" s="335">
        <f>VLOOKUP(C2264,'2.- Base'!$C$6:$G$2390,5,0)</f>
        <v>2.9198499999999998</v>
      </c>
      <c r="H2264" s="335">
        <f>VLOOKUP(C2264,'2.- Base'!J2264:N4685,5,0)</f>
        <v>2.9198499999999998</v>
      </c>
      <c r="J2264" s="335">
        <v>3.6092393642507266</v>
      </c>
      <c r="K2264" s="335">
        <v>3.8076080779552526</v>
      </c>
      <c r="L2264" s="441"/>
      <c r="M2264" s="451">
        <f t="shared" si="130"/>
        <v>6.5290893642507264</v>
      </c>
      <c r="N2264" s="451">
        <f t="shared" si="131"/>
        <v>6.7274580779552524</v>
      </c>
    </row>
    <row r="2265" spans="1:14">
      <c r="A2265" s="444">
        <v>95065</v>
      </c>
      <c r="B2265" s="52">
        <f>+'2.- Base'!B2265</f>
        <v>2260</v>
      </c>
      <c r="C2265" s="334">
        <f>+'2.- Base'!C2265</f>
        <v>95065</v>
      </c>
      <c r="D2265" s="81" t="str">
        <f>+'2.- Base'!D2265</f>
        <v>Prueba directa de mucosa nasal de sensibilidad para alergias</v>
      </c>
      <c r="E2265" s="335">
        <f>+'2.- Base'!G2265</f>
        <v>2.9198499999999998</v>
      </c>
      <c r="F2265" s="335">
        <f>+'2.- Base'!N2265</f>
        <v>2.9198499999999998</v>
      </c>
      <c r="G2265" s="335">
        <f>VLOOKUP(C2265,'2.- Base'!$C$6:$G$2390,5,0)</f>
        <v>2.9198499999999998</v>
      </c>
      <c r="H2265" s="335">
        <f>VLOOKUP(C2265,'2.- Base'!J2265:N4686,5,0)</f>
        <v>2.9198499999999998</v>
      </c>
      <c r="J2265" s="335">
        <v>0.49909983003742031</v>
      </c>
      <c r="K2265" s="335">
        <v>0.5279832229725665</v>
      </c>
      <c r="L2265" s="441"/>
      <c r="M2265" s="451">
        <f t="shared" si="130"/>
        <v>3.4189498300374201</v>
      </c>
      <c r="N2265" s="451">
        <f t="shared" si="131"/>
        <v>3.4478332229725663</v>
      </c>
    </row>
    <row r="2266" spans="1:14">
      <c r="A2266" s="444">
        <v>95070</v>
      </c>
      <c r="B2266" s="52">
        <f>+'2.- Base'!B2266</f>
        <v>2261</v>
      </c>
      <c r="C2266" s="334">
        <f>+'2.- Base'!C2266</f>
        <v>95070</v>
      </c>
      <c r="D2266" s="81" t="str">
        <f>+'2.- Base'!D2266</f>
        <v>Prueba de broncoprovocación</v>
      </c>
      <c r="E2266" s="335">
        <f>+'2.- Base'!G2266</f>
        <v>15.935500000000001</v>
      </c>
      <c r="F2266" s="335">
        <f>+'2.- Base'!N2266</f>
        <v>15.935500000000001</v>
      </c>
      <c r="G2266" s="335">
        <f>VLOOKUP(C2266,'2.- Base'!$C$6:$G$2390,5,0)</f>
        <v>15.935500000000001</v>
      </c>
      <c r="H2266" s="335">
        <f>VLOOKUP(C2266,'2.- Base'!J2266:N4687,5,0)</f>
        <v>15.935500000000001</v>
      </c>
      <c r="J2266" s="335">
        <v>16.241577139128271</v>
      </c>
      <c r="K2266" s="335">
        <v>17.134236350798634</v>
      </c>
      <c r="L2266" s="441"/>
      <c r="M2266" s="451">
        <f t="shared" si="130"/>
        <v>32.177077139128272</v>
      </c>
      <c r="N2266" s="451">
        <f t="shared" si="131"/>
        <v>33.069736350798635</v>
      </c>
    </row>
    <row r="2267" spans="1:14">
      <c r="A2267" s="444">
        <v>95812</v>
      </c>
      <c r="B2267" s="52">
        <f>+'2.- Base'!B2267</f>
        <v>2262</v>
      </c>
      <c r="C2267" s="334">
        <f>+'2.- Base'!C2267</f>
        <v>95812</v>
      </c>
      <c r="D2267" s="81" t="str">
        <f>+'2.- Base'!D2267</f>
        <v>Electroencefalograma</v>
      </c>
      <c r="E2267" s="335">
        <f>+'2.- Base'!G2267</f>
        <v>7.6233500000000012</v>
      </c>
      <c r="F2267" s="335">
        <f>+'2.- Base'!N2267</f>
        <v>7.6233500000000012</v>
      </c>
      <c r="G2267" s="335">
        <f>VLOOKUP(C2267,'2.- Base'!$C$6:$G$2390,5,0)</f>
        <v>7.6233500000000012</v>
      </c>
      <c r="H2267" s="335">
        <f>VLOOKUP(C2267,'2.- Base'!J2267:N4688,5,0)</f>
        <v>7.6233500000000012</v>
      </c>
      <c r="J2267" s="335">
        <v>2.2255877503501535</v>
      </c>
      <c r="K2267" s="335">
        <v>2.3122379291555903</v>
      </c>
      <c r="L2267" s="441"/>
      <c r="M2267" s="451">
        <f t="shared" si="130"/>
        <v>9.8489377503501547</v>
      </c>
      <c r="N2267" s="451">
        <f t="shared" si="131"/>
        <v>9.9355879291555915</v>
      </c>
    </row>
    <row r="2268" spans="1:14">
      <c r="A2268" s="444">
        <v>95860</v>
      </c>
      <c r="B2268" s="52">
        <f>+'2.- Base'!B2268</f>
        <v>2263</v>
      </c>
      <c r="C2268" s="334">
        <f>+'2.- Base'!C2268</f>
        <v>95860</v>
      </c>
      <c r="D2268" s="81" t="str">
        <f>+'2.- Base'!D2268</f>
        <v>Electromiografía, una extremidad</v>
      </c>
      <c r="E2268" s="335">
        <f>+'2.- Base'!G2268</f>
        <v>7.6233500000000012</v>
      </c>
      <c r="F2268" s="335">
        <f>+'2.- Base'!N2268</f>
        <v>7.6233500000000012</v>
      </c>
      <c r="G2268" s="335">
        <f>VLOOKUP(C2268,'2.- Base'!$C$6:$G$2390,5,0)</f>
        <v>7.6233500000000012</v>
      </c>
      <c r="H2268" s="335">
        <f>VLOOKUP(C2268,'2.- Base'!J2268:N4689,5,0)</f>
        <v>7.6233500000000012</v>
      </c>
      <c r="J2268" s="335">
        <v>2.3991449999292778</v>
      </c>
      <c r="K2268" s="335">
        <v>2.4857951787347146</v>
      </c>
      <c r="L2268" s="441"/>
      <c r="M2268" s="451">
        <f t="shared" si="130"/>
        <v>10.022494999929279</v>
      </c>
      <c r="N2268" s="451">
        <f t="shared" si="131"/>
        <v>10.109145178734716</v>
      </c>
    </row>
    <row r="2269" spans="1:14" ht="25.5">
      <c r="A2269" s="444">
        <v>95872</v>
      </c>
      <c r="B2269" s="52">
        <f>+'2.- Base'!B2269</f>
        <v>2264</v>
      </c>
      <c r="C2269" s="334">
        <f>+'2.- Base'!C2269</f>
        <v>95872</v>
      </c>
      <c r="D2269" s="81" t="str">
        <f>+'2.- Base'!D2269</f>
        <v>Electromiografía de aguja con electrodo de fibra única, con determinación cuantitativa de fibrilaciones, bloqueo y/o densidad de fibras</v>
      </c>
      <c r="E2269" s="335">
        <f>+'2.- Base'!G2269</f>
        <v>7.6233500000000012</v>
      </c>
      <c r="F2269" s="335">
        <f>+'2.- Base'!N2269</f>
        <v>7.6233500000000012</v>
      </c>
      <c r="G2269" s="335">
        <f>VLOOKUP(C2269,'2.- Base'!$C$6:$G$2390,5,0)</f>
        <v>7.6233500000000012</v>
      </c>
      <c r="H2269" s="335">
        <f>VLOOKUP(C2269,'2.- Base'!J2269:N4690,5,0)</f>
        <v>7.6233500000000012</v>
      </c>
      <c r="J2269" s="335">
        <v>3.4016814755566989</v>
      </c>
      <c r="K2269" s="335">
        <v>3.5316567437648549</v>
      </c>
      <c r="L2269" s="441"/>
      <c r="M2269" s="451">
        <f t="shared" si="130"/>
        <v>11.0250314755567</v>
      </c>
      <c r="N2269" s="451">
        <f t="shared" si="131"/>
        <v>11.155006743764856</v>
      </c>
    </row>
    <row r="2270" spans="1:14">
      <c r="A2270" s="444">
        <v>95879</v>
      </c>
      <c r="B2270" s="52">
        <f>+'2.- Base'!B2270</f>
        <v>2265</v>
      </c>
      <c r="C2270" s="334">
        <f>+'2.- Base'!C2270</f>
        <v>95879</v>
      </c>
      <c r="D2270" s="81" t="str">
        <f>+'2.- Base'!D2270</f>
        <v>Electrografia: evaluacion integral del sistema autónomo</v>
      </c>
      <c r="E2270" s="335">
        <f>+'2.- Base'!G2270</f>
        <v>7.6233500000000012</v>
      </c>
      <c r="F2270" s="335">
        <f>+'2.- Base'!N2270</f>
        <v>7.6233500000000012</v>
      </c>
      <c r="G2270" s="335">
        <f>VLOOKUP(C2270,'2.- Base'!$C$6:$G$2390,5,0)</f>
        <v>7.6233500000000012</v>
      </c>
      <c r="H2270" s="335">
        <f>VLOOKUP(C2270,'2.- Base'!J2270:N4691,5,0)</f>
        <v>7.6233500000000012</v>
      </c>
      <c r="J2270" s="335">
        <v>3.4016814755566989</v>
      </c>
      <c r="K2270" s="335">
        <v>3.5316567437648549</v>
      </c>
      <c r="L2270" s="441"/>
      <c r="M2270" s="451">
        <f t="shared" si="130"/>
        <v>11.0250314755567</v>
      </c>
      <c r="N2270" s="451">
        <f t="shared" si="131"/>
        <v>11.155006743764856</v>
      </c>
    </row>
    <row r="2271" spans="1:14">
      <c r="A2271" s="444">
        <v>95880</v>
      </c>
      <c r="B2271" s="52">
        <f>+'2.- Base'!B2271</f>
        <v>2266</v>
      </c>
      <c r="C2271" s="334">
        <f>+'2.- Base'!C2271</f>
        <v>95880</v>
      </c>
      <c r="D2271" s="81" t="str">
        <f>+'2.- Base'!D2271</f>
        <v>Electrografia: monitorizacion con PEA</v>
      </c>
      <c r="E2271" s="335">
        <f>+'2.- Base'!G2271</f>
        <v>7.6233500000000012</v>
      </c>
      <c r="F2271" s="335">
        <f>+'2.- Base'!N2271</f>
        <v>7.6233500000000012</v>
      </c>
      <c r="G2271" s="335">
        <f>VLOOKUP(C2271,'2.- Base'!$C$6:$G$2390,5,0)</f>
        <v>7.6233500000000012</v>
      </c>
      <c r="H2271" s="335">
        <f>VLOOKUP(C2271,'2.- Base'!J2271:N4692,5,0)</f>
        <v>7.6233500000000012</v>
      </c>
      <c r="J2271" s="335">
        <v>3.4016814755566989</v>
      </c>
      <c r="K2271" s="335">
        <v>3.5316567437648549</v>
      </c>
      <c r="L2271" s="441"/>
      <c r="M2271" s="451">
        <f t="shared" si="130"/>
        <v>11.0250314755567</v>
      </c>
      <c r="N2271" s="451">
        <f t="shared" si="131"/>
        <v>11.155006743764856</v>
      </c>
    </row>
    <row r="2272" spans="1:14">
      <c r="A2272" s="444">
        <v>95881</v>
      </c>
      <c r="B2272" s="52">
        <f>+'2.- Base'!B2272</f>
        <v>2267</v>
      </c>
      <c r="C2272" s="334">
        <f>+'2.- Base'!C2272</f>
        <v>95881</v>
      </c>
      <c r="D2272" s="81" t="str">
        <f>+'2.- Base'!D2272</f>
        <v>Electrografia: monitorizacion con PESS</v>
      </c>
      <c r="E2272" s="335">
        <f>+'2.- Base'!G2272</f>
        <v>7.6233500000000012</v>
      </c>
      <c r="F2272" s="335">
        <f>+'2.- Base'!N2272</f>
        <v>7.6233500000000012</v>
      </c>
      <c r="G2272" s="335">
        <f>VLOOKUP(C2272,'2.- Base'!$C$6:$G$2390,5,0)</f>
        <v>7.6233500000000012</v>
      </c>
      <c r="H2272" s="335">
        <f>VLOOKUP(C2272,'2.- Base'!J2272:N4693,5,0)</f>
        <v>7.6233500000000012</v>
      </c>
      <c r="J2272" s="335">
        <v>3.4016814755566989</v>
      </c>
      <c r="K2272" s="335">
        <v>3.5316567437648549</v>
      </c>
      <c r="L2272" s="441"/>
      <c r="M2272" s="451">
        <f t="shared" si="130"/>
        <v>11.0250314755567</v>
      </c>
      <c r="N2272" s="451">
        <f t="shared" si="131"/>
        <v>11.155006743764856</v>
      </c>
    </row>
    <row r="2273" spans="1:14">
      <c r="A2273" s="444">
        <v>95882</v>
      </c>
      <c r="B2273" s="52">
        <f>+'2.- Base'!B2273</f>
        <v>2268</v>
      </c>
      <c r="C2273" s="334">
        <f>+'2.- Base'!C2273</f>
        <v>95882</v>
      </c>
      <c r="D2273" s="81" t="str">
        <f>+'2.- Base'!D2273</f>
        <v>Electrografia: monitorizacion con PEV</v>
      </c>
      <c r="E2273" s="335">
        <f>+'2.- Base'!G2273</f>
        <v>7.6233500000000012</v>
      </c>
      <c r="F2273" s="335">
        <f>+'2.- Base'!N2273</f>
        <v>7.6233500000000012</v>
      </c>
      <c r="G2273" s="335">
        <f>VLOOKUP(C2273,'2.- Base'!$C$6:$G$2390,5,0)</f>
        <v>7.6233500000000012</v>
      </c>
      <c r="H2273" s="335">
        <f>VLOOKUP(C2273,'2.- Base'!J2273:N4694,5,0)</f>
        <v>7.6233500000000012</v>
      </c>
      <c r="J2273" s="335">
        <v>3.4016814755566989</v>
      </c>
      <c r="K2273" s="335">
        <v>3.5316567437648549</v>
      </c>
      <c r="L2273" s="441"/>
      <c r="M2273" s="451">
        <f t="shared" si="130"/>
        <v>11.0250314755567</v>
      </c>
      <c r="N2273" s="451">
        <f t="shared" si="131"/>
        <v>11.155006743764856</v>
      </c>
    </row>
    <row r="2274" spans="1:14">
      <c r="A2274" s="444">
        <v>95883</v>
      </c>
      <c r="B2274" s="52">
        <f>+'2.- Base'!B2274</f>
        <v>2269</v>
      </c>
      <c r="C2274" s="334">
        <f>+'2.- Base'!C2274</f>
        <v>95883</v>
      </c>
      <c r="D2274" s="81" t="str">
        <f>+'2.- Base'!D2274</f>
        <v>Electrografia: reflejo palpebral</v>
      </c>
      <c r="E2274" s="335">
        <f>+'2.- Base'!G2274</f>
        <v>7.6233500000000012</v>
      </c>
      <c r="F2274" s="335">
        <f>+'2.- Base'!N2274</f>
        <v>7.6233500000000012</v>
      </c>
      <c r="G2274" s="335">
        <f>VLOOKUP(C2274,'2.- Base'!$C$6:$G$2390,5,0)</f>
        <v>7.6233500000000012</v>
      </c>
      <c r="H2274" s="335">
        <f>VLOOKUP(C2274,'2.- Base'!J2274:N4695,5,0)</f>
        <v>7.6233500000000012</v>
      </c>
      <c r="J2274" s="335">
        <v>2.3991449999292778</v>
      </c>
      <c r="K2274" s="335">
        <v>2.4857951787347146</v>
      </c>
      <c r="L2274" s="441"/>
      <c r="M2274" s="451">
        <f t="shared" si="130"/>
        <v>10.022494999929279</v>
      </c>
      <c r="N2274" s="451">
        <f t="shared" si="131"/>
        <v>10.109145178734716</v>
      </c>
    </row>
    <row r="2275" spans="1:14">
      <c r="A2275" s="444">
        <v>95884</v>
      </c>
      <c r="B2275" s="52">
        <f>+'2.- Base'!B2275</f>
        <v>2270</v>
      </c>
      <c r="C2275" s="334">
        <f>+'2.- Base'!C2275</f>
        <v>95884</v>
      </c>
      <c r="D2275" s="81" t="str">
        <f>+'2.- Base'!D2275</f>
        <v>Electrografia: vc metodo de colision</v>
      </c>
      <c r="E2275" s="335">
        <f>+'2.- Base'!G2275</f>
        <v>7.6233500000000012</v>
      </c>
      <c r="F2275" s="335">
        <f>+'2.- Base'!N2275</f>
        <v>7.6233500000000012</v>
      </c>
      <c r="G2275" s="335">
        <f>VLOOKUP(C2275,'2.- Base'!$C$6:$G$2390,5,0)</f>
        <v>7.6233500000000012</v>
      </c>
      <c r="H2275" s="335">
        <f>VLOOKUP(C2275,'2.- Base'!J2275:N4696,5,0)</f>
        <v>7.6233500000000012</v>
      </c>
      <c r="J2275" s="335">
        <v>2.3991449999292778</v>
      </c>
      <c r="K2275" s="335">
        <v>2.4857951787347146</v>
      </c>
      <c r="L2275" s="441"/>
      <c r="M2275" s="451">
        <f t="shared" si="130"/>
        <v>10.022494999929279</v>
      </c>
      <c r="N2275" s="451">
        <f t="shared" si="131"/>
        <v>10.109145178734716</v>
      </c>
    </row>
    <row r="2276" spans="1:14" ht="25.5">
      <c r="A2276" s="444">
        <v>95900</v>
      </c>
      <c r="B2276" s="52">
        <f>+'2.- Base'!B2276</f>
        <v>2271</v>
      </c>
      <c r="C2276" s="334">
        <f>+'2.- Base'!C2276</f>
        <v>95900</v>
      </c>
      <c r="D2276" s="81" t="str">
        <f>+'2.- Base'!D2276</f>
        <v>Estudio de velocidad, amplitud y latencia de conducción nerviosa, nervio motor</v>
      </c>
      <c r="E2276" s="335">
        <f>+'2.- Base'!G2276</f>
        <v>7.6233500000000012</v>
      </c>
      <c r="F2276" s="335">
        <f>+'2.- Base'!N2276</f>
        <v>7.6233500000000012</v>
      </c>
      <c r="G2276" s="335">
        <f>VLOOKUP(C2276,'2.- Base'!$C$6:$G$2390,5,0)</f>
        <v>7.6233500000000012</v>
      </c>
      <c r="H2276" s="335">
        <f>VLOOKUP(C2276,'2.- Base'!J2276:N4697,5,0)</f>
        <v>7.6233500000000012</v>
      </c>
      <c r="J2276" s="335">
        <v>2.3991449999292778</v>
      </c>
      <c r="K2276" s="335">
        <v>2.4857951787347146</v>
      </c>
      <c r="L2276" s="441"/>
      <c r="M2276" s="451">
        <f t="shared" si="130"/>
        <v>10.022494999929279</v>
      </c>
      <c r="N2276" s="451">
        <f t="shared" si="131"/>
        <v>10.109145178734716</v>
      </c>
    </row>
    <row r="2277" spans="1:14" ht="25.5">
      <c r="A2277" s="444">
        <v>95904</v>
      </c>
      <c r="B2277" s="52">
        <f>+'2.- Base'!B2277</f>
        <v>2272</v>
      </c>
      <c r="C2277" s="334">
        <f>+'2.- Base'!C2277</f>
        <v>95904</v>
      </c>
      <c r="D2277" s="81" t="str">
        <f>+'2.- Base'!D2277</f>
        <v>Estudio de velocidad, amplitud y latencia de conducción nerviosa, nervio sensitivo</v>
      </c>
      <c r="E2277" s="335">
        <f>+'2.- Base'!G2277</f>
        <v>7.6233500000000012</v>
      </c>
      <c r="F2277" s="335">
        <f>+'2.- Base'!N2277</f>
        <v>7.6233500000000012</v>
      </c>
      <c r="G2277" s="335">
        <f>VLOOKUP(C2277,'2.- Base'!$C$6:$G$2390,5,0)</f>
        <v>7.6233500000000012</v>
      </c>
      <c r="H2277" s="335">
        <f>VLOOKUP(C2277,'2.- Base'!J2277:N4698,5,0)</f>
        <v>7.6233500000000012</v>
      </c>
      <c r="J2277" s="335">
        <v>2.3991449999292778</v>
      </c>
      <c r="K2277" s="335">
        <v>2.4857951787347146</v>
      </c>
      <c r="L2277" s="441"/>
      <c r="M2277" s="451">
        <f t="shared" si="130"/>
        <v>10.022494999929279</v>
      </c>
      <c r="N2277" s="451">
        <f t="shared" si="131"/>
        <v>10.109145178734716</v>
      </c>
    </row>
    <row r="2278" spans="1:14">
      <c r="A2278" s="444">
        <v>95925</v>
      </c>
      <c r="B2278" s="52">
        <f>+'2.- Base'!B2278</f>
        <v>2273</v>
      </c>
      <c r="C2278" s="334">
        <f>+'2.- Base'!C2278</f>
        <v>95925</v>
      </c>
      <c r="D2278" s="81" t="str">
        <f>+'2.- Base'!D2278</f>
        <v>Potenciales evocados somatosensoriales de latencia corta</v>
      </c>
      <c r="E2278" s="335">
        <f>+'2.- Base'!G2278</f>
        <v>2.9198499999999998</v>
      </c>
      <c r="F2278" s="335">
        <f>+'2.- Base'!N2278</f>
        <v>2.9198499999999998</v>
      </c>
      <c r="G2278" s="335">
        <f>VLOOKUP(C2278,'2.- Base'!$C$6:$G$2390,5,0)</f>
        <v>2.9198499999999998</v>
      </c>
      <c r="H2278" s="335">
        <f>VLOOKUP(C2278,'2.- Base'!J2278:N4699,5,0)</f>
        <v>2.9198499999999998</v>
      </c>
      <c r="J2278" s="335">
        <v>9.3201499999999999</v>
      </c>
      <c r="K2278" s="335">
        <v>9.3201499999999999</v>
      </c>
      <c r="L2278" s="441"/>
      <c r="M2278" s="451">
        <f t="shared" si="130"/>
        <v>12.24</v>
      </c>
      <c r="N2278" s="451">
        <f t="shared" si="131"/>
        <v>12.24</v>
      </c>
    </row>
    <row r="2279" spans="1:14">
      <c r="A2279" s="444">
        <v>95930</v>
      </c>
      <c r="B2279" s="52">
        <f>+'2.- Base'!B2279</f>
        <v>2274</v>
      </c>
      <c r="C2279" s="334">
        <f>+'2.- Base'!C2279</f>
        <v>95930</v>
      </c>
      <c r="D2279" s="81" t="str">
        <f>+'2.- Base'!D2279</f>
        <v>Potenciales evocados visuales</v>
      </c>
      <c r="E2279" s="335">
        <f>+'2.- Base'!G2279</f>
        <v>2.9198499999999998</v>
      </c>
      <c r="F2279" s="335">
        <f>+'2.- Base'!N2279</f>
        <v>2.9198499999999998</v>
      </c>
      <c r="G2279" s="335">
        <f>VLOOKUP(C2279,'2.- Base'!$C$6:$G$2390,5,0)</f>
        <v>2.9198499999999998</v>
      </c>
      <c r="H2279" s="335">
        <f>VLOOKUP(C2279,'2.- Base'!J2279:N4700,5,0)</f>
        <v>2.9198499999999998</v>
      </c>
      <c r="J2279" s="335">
        <v>15.704992365383315</v>
      </c>
      <c r="K2279" s="335">
        <v>16.300098506496894</v>
      </c>
      <c r="L2279" s="441"/>
      <c r="M2279" s="451">
        <f t="shared" si="130"/>
        <v>18.624842365383316</v>
      </c>
      <c r="N2279" s="451">
        <f t="shared" si="131"/>
        <v>19.219948506496895</v>
      </c>
    </row>
    <row r="2280" spans="1:14">
      <c r="A2280" s="444">
        <v>96101</v>
      </c>
      <c r="B2280" s="52">
        <f>+'2.- Base'!B2280</f>
        <v>2275</v>
      </c>
      <c r="C2280" s="334">
        <f>+'2.- Base'!C2280</f>
        <v>96101</v>
      </c>
      <c r="D2280" s="81" t="str">
        <f>+'2.- Base'!D2280</f>
        <v>Pruebas psicológicas</v>
      </c>
      <c r="E2280" s="335">
        <f>+'2.- Base'!G2280</f>
        <v>1.4520000000000002</v>
      </c>
      <c r="F2280" s="335">
        <f>+'2.- Base'!N2280</f>
        <v>1.4520000000000002</v>
      </c>
      <c r="G2280" s="335">
        <f>VLOOKUP(C2280,'2.- Base'!$C$6:$G$2390,5,0)</f>
        <v>1.4520000000000002</v>
      </c>
      <c r="H2280" s="335">
        <f>VLOOKUP(C2280,'2.- Base'!J2280:N4701,5,0)</f>
        <v>1.4520000000000002</v>
      </c>
      <c r="J2280" s="335">
        <v>2.3904024428990969</v>
      </c>
      <c r="K2280" s="335">
        <v>2.417282687114743</v>
      </c>
      <c r="L2280" s="441"/>
      <c r="M2280" s="451">
        <f t="shared" si="130"/>
        <v>3.8424024428990968</v>
      </c>
      <c r="N2280" s="451">
        <f t="shared" si="131"/>
        <v>3.869282687114743</v>
      </c>
    </row>
    <row r="2281" spans="1:14">
      <c r="A2281" s="444">
        <v>96110</v>
      </c>
      <c r="B2281" s="52">
        <f>+'2.- Base'!B2281</f>
        <v>2276</v>
      </c>
      <c r="C2281" s="334">
        <f>+'2.- Base'!C2281</f>
        <v>96110</v>
      </c>
      <c r="D2281" s="81" t="str">
        <f>+'2.- Base'!D2281</f>
        <v>Pruebas de desarrollo limitadas</v>
      </c>
      <c r="E2281" s="335">
        <f>+'2.- Base'!G2281</f>
        <v>1.4520000000000002</v>
      </c>
      <c r="F2281" s="335">
        <f>+'2.- Base'!N2281</f>
        <v>1.4520000000000002</v>
      </c>
      <c r="G2281" s="335">
        <f>VLOOKUP(C2281,'2.- Base'!$C$6:$G$2390,5,0)</f>
        <v>1.4520000000000002</v>
      </c>
      <c r="H2281" s="335">
        <f>VLOOKUP(C2281,'2.- Base'!J2281:N4702,5,0)</f>
        <v>1.4520000000000002</v>
      </c>
      <c r="J2281" s="335">
        <v>1.4004846410741092</v>
      </c>
      <c r="K2281" s="335">
        <v>1.4273648852897562</v>
      </c>
      <c r="L2281" s="441"/>
      <c r="M2281" s="451">
        <f t="shared" si="130"/>
        <v>2.8524846410741094</v>
      </c>
      <c r="N2281" s="451">
        <f t="shared" si="131"/>
        <v>2.8793648852897564</v>
      </c>
    </row>
    <row r="2282" spans="1:14">
      <c r="A2282" s="444">
        <v>96111</v>
      </c>
      <c r="B2282" s="52">
        <f>+'2.- Base'!B2282</f>
        <v>2277</v>
      </c>
      <c r="C2282" s="334">
        <f>+'2.- Base'!C2282</f>
        <v>96111</v>
      </c>
      <c r="D2282" s="81" t="str">
        <f>+'2.- Base'!D2282</f>
        <v>Pruebas de desarrollo prolongado</v>
      </c>
      <c r="E2282" s="335">
        <f>+'2.- Base'!G2282</f>
        <v>1.4520000000000002</v>
      </c>
      <c r="F2282" s="335">
        <f>+'2.- Base'!N2282</f>
        <v>1.4520000000000002</v>
      </c>
      <c r="G2282" s="335">
        <f>VLOOKUP(C2282,'2.- Base'!$C$6:$G$2390,5,0)</f>
        <v>1.4520000000000002</v>
      </c>
      <c r="H2282" s="335">
        <f>VLOOKUP(C2282,'2.- Base'!J2282:N4703,5,0)</f>
        <v>1.4520000000000002</v>
      </c>
      <c r="J2282" s="335">
        <v>6.5699760611058302</v>
      </c>
      <c r="K2282" s="335">
        <v>6.5968563053214773</v>
      </c>
      <c r="L2282" s="441"/>
      <c r="M2282" s="451">
        <f t="shared" si="130"/>
        <v>8.0219760611058302</v>
      </c>
      <c r="N2282" s="451">
        <f t="shared" si="131"/>
        <v>8.0488563053214772</v>
      </c>
    </row>
    <row r="2283" spans="1:14">
      <c r="A2283" s="444">
        <v>96116</v>
      </c>
      <c r="B2283" s="52">
        <f>+'2.- Base'!B2283</f>
        <v>2278</v>
      </c>
      <c r="C2283" s="334">
        <f>+'2.- Base'!C2283</f>
        <v>96116</v>
      </c>
      <c r="D2283" s="81" t="str">
        <f>+'2.- Base'!D2283</f>
        <v>Examen de estado neuroconductual</v>
      </c>
      <c r="E2283" s="335">
        <f>+'2.- Base'!G2283</f>
        <v>1.4520000000000002</v>
      </c>
      <c r="F2283" s="335">
        <f>+'2.- Base'!N2283</f>
        <v>1.4520000000000002</v>
      </c>
      <c r="G2283" s="335">
        <f>VLOOKUP(C2283,'2.- Base'!$C$6:$G$2390,5,0)</f>
        <v>1.4520000000000002</v>
      </c>
      <c r="H2283" s="335">
        <f>VLOOKUP(C2283,'2.- Base'!J2283:N4704,5,0)</f>
        <v>1.4520000000000002</v>
      </c>
      <c r="J2283" s="335">
        <v>1.665670988058914</v>
      </c>
      <c r="K2283" s="335">
        <v>1.7825902146061596</v>
      </c>
      <c r="L2283" s="441"/>
      <c r="M2283" s="451">
        <f t="shared" si="130"/>
        <v>3.1176709880589142</v>
      </c>
      <c r="N2283" s="451">
        <f t="shared" si="131"/>
        <v>3.2345902146061598</v>
      </c>
    </row>
    <row r="2284" spans="1:14" ht="25.5">
      <c r="A2284" s="444">
        <v>96118</v>
      </c>
      <c r="B2284" s="52">
        <f>+'2.- Base'!B2284</f>
        <v>2279</v>
      </c>
      <c r="C2284" s="334">
        <f>+'2.- Base'!C2284</f>
        <v>96118</v>
      </c>
      <c r="D2284" s="81" t="str">
        <f>+'2.- Base'!D2284</f>
        <v>Pruebas neuropsicológicas (P. ej. Batería neurosicológica Halstead-Reitan, Escalas de Memoria de Weschler y Prueba de cartas de Wisconsin)</v>
      </c>
      <c r="E2284" s="335">
        <f>+'2.- Base'!G2284</f>
        <v>1.4520000000000002</v>
      </c>
      <c r="F2284" s="335">
        <f>+'2.- Base'!N2284</f>
        <v>1.4520000000000002</v>
      </c>
      <c r="G2284" s="335">
        <f>VLOOKUP(C2284,'2.- Base'!$C$6:$G$2390,5,0)</f>
        <v>1.4520000000000002</v>
      </c>
      <c r="H2284" s="335">
        <f>VLOOKUP(C2284,'2.- Base'!J2284:N4705,5,0)</f>
        <v>1.4520000000000002</v>
      </c>
      <c r="J2284" s="335">
        <v>5.1767848550369191</v>
      </c>
      <c r="K2284" s="335">
        <v>5.2036650992525662</v>
      </c>
      <c r="L2284" s="441"/>
      <c r="M2284" s="451">
        <f t="shared" si="130"/>
        <v>6.6287848550369191</v>
      </c>
      <c r="N2284" s="451">
        <f t="shared" si="131"/>
        <v>6.6556650992525661</v>
      </c>
    </row>
    <row r="2285" spans="1:14">
      <c r="A2285" s="444">
        <v>96365</v>
      </c>
      <c r="B2285" s="52">
        <f>+'2.- Base'!B2285</f>
        <v>2280</v>
      </c>
      <c r="C2285" s="334">
        <f>+'2.- Base'!C2285</f>
        <v>96365</v>
      </c>
      <c r="D2285" s="81" t="str">
        <f>+'2.- Base'!D2285</f>
        <v xml:space="preserve">Infusión IV </v>
      </c>
      <c r="E2285" s="335">
        <f>+'2.- Base'!G2285</f>
        <v>9.251199999999999</v>
      </c>
      <c r="F2285" s="335">
        <f>+'2.- Base'!N2285</f>
        <v>9.251199999999999</v>
      </c>
      <c r="G2285" s="335">
        <f>VLOOKUP(C2285,'2.- Base'!$C$6:$G$2390,5,0)</f>
        <v>9.251199999999999</v>
      </c>
      <c r="H2285" s="335">
        <f>VLOOKUP(C2285,'2.- Base'!J2285:N4706,5,0)</f>
        <v>9.251199999999999</v>
      </c>
      <c r="J2285" s="335">
        <v>0.24047520602107042</v>
      </c>
      <c r="K2285" s="335">
        <v>0.24047520602107042</v>
      </c>
      <c r="L2285" s="441"/>
      <c r="M2285" s="451">
        <f t="shared" si="130"/>
        <v>9.4916752060210694</v>
      </c>
      <c r="N2285" s="451">
        <f t="shared" si="131"/>
        <v>9.4916752060210694</v>
      </c>
    </row>
    <row r="2286" spans="1:14">
      <c r="A2286" s="444">
        <v>96407</v>
      </c>
      <c r="B2286" s="52">
        <f>+'2.- Base'!B2286</f>
        <v>2281</v>
      </c>
      <c r="C2286" s="334">
        <f>+'2.- Base'!C2286</f>
        <v>96407</v>
      </c>
      <c r="D2286" s="81" t="str">
        <f>+'2.- Base'!D2286</f>
        <v>Quimioterapia EV o IM (bolo)</v>
      </c>
      <c r="E2286" s="335">
        <f>+'2.- Base'!G2286</f>
        <v>9.251199999999999</v>
      </c>
      <c r="F2286" s="335">
        <f>+'2.- Base'!N2286</f>
        <v>9.251199999999999</v>
      </c>
      <c r="G2286" s="335">
        <f>VLOOKUP(C2286,'2.- Base'!$C$6:$G$2390,5,0)</f>
        <v>9.251199999999999</v>
      </c>
      <c r="H2286" s="335">
        <f>VLOOKUP(C2286,'2.- Base'!J2286:N4707,5,0)</f>
        <v>9.251199999999999</v>
      </c>
      <c r="J2286" s="335">
        <v>0.30615388080014228</v>
      </c>
      <c r="K2286" s="335">
        <v>0.30615388080014228</v>
      </c>
      <c r="L2286" s="441"/>
      <c r="M2286" s="451">
        <f t="shared" si="130"/>
        <v>9.5573538808001413</v>
      </c>
      <c r="N2286" s="451">
        <f t="shared" si="131"/>
        <v>9.5573538808001413</v>
      </c>
    </row>
    <row r="2287" spans="1:14">
      <c r="A2287" s="444">
        <v>96410</v>
      </c>
      <c r="B2287" s="52">
        <f>+'2.- Base'!B2287</f>
        <v>2282</v>
      </c>
      <c r="C2287" s="334">
        <f>+'2.- Base'!C2287</f>
        <v>96410</v>
      </c>
      <c r="D2287" s="81" t="str">
        <f>+'2.- Base'!D2287</f>
        <v>Administración de quimioterapia intravenosa en infusión</v>
      </c>
      <c r="E2287" s="335">
        <f>+'2.- Base'!G2287</f>
        <v>116.78704999999999</v>
      </c>
      <c r="F2287" s="335">
        <f>+'2.- Base'!N2287</f>
        <v>116.78704999999999</v>
      </c>
      <c r="G2287" s="335">
        <f>VLOOKUP(C2287,'2.- Base'!$C$6:$G$2390,5,0)</f>
        <v>116.78704999999999</v>
      </c>
      <c r="H2287" s="335">
        <f>VLOOKUP(C2287,'2.- Base'!J2287:N4708,5,0)</f>
        <v>116.78704999999999</v>
      </c>
      <c r="J2287" s="335">
        <v>1.0205562859257356</v>
      </c>
      <c r="K2287" s="335">
        <v>1.0205562859257356</v>
      </c>
      <c r="L2287" s="441"/>
      <c r="M2287" s="451">
        <f t="shared" si="130"/>
        <v>117.80760628592573</v>
      </c>
      <c r="N2287" s="451">
        <f t="shared" si="131"/>
        <v>117.80760628592573</v>
      </c>
    </row>
    <row r="2288" spans="1:14">
      <c r="A2288" s="444">
        <v>96900</v>
      </c>
      <c r="B2288" s="52">
        <f>+'2.- Base'!B2288</f>
        <v>2283</v>
      </c>
      <c r="C2288" s="334">
        <f>+'2.- Base'!C2288</f>
        <v>96900</v>
      </c>
      <c r="D2288" s="81" t="str">
        <f>+'2.- Base'!D2288</f>
        <v>Fototerapia – actinoterapia (luz ultravioleta)</v>
      </c>
      <c r="E2288" s="335">
        <f>+'2.- Base'!G2288</f>
        <v>2.9198499999999998</v>
      </c>
      <c r="F2288" s="335">
        <f>+'2.- Base'!N2288</f>
        <v>2.9198499999999998</v>
      </c>
      <c r="G2288" s="335">
        <f>VLOOKUP(C2288,'2.- Base'!$C$6:$G$2390,5,0)</f>
        <v>2.9198499999999998</v>
      </c>
      <c r="H2288" s="335">
        <f>VLOOKUP(C2288,'2.- Base'!J2288:N4709,5,0)</f>
        <v>2.9198499999999998</v>
      </c>
      <c r="J2288" s="335">
        <v>0.5647785048164935</v>
      </c>
      <c r="K2288" s="335">
        <v>0.5936618977516388</v>
      </c>
      <c r="L2288" s="441"/>
      <c r="M2288" s="451">
        <f t="shared" si="130"/>
        <v>3.4846285048164933</v>
      </c>
      <c r="N2288" s="451">
        <f t="shared" si="131"/>
        <v>3.5135118977516386</v>
      </c>
    </row>
    <row r="2289" spans="1:14">
      <c r="A2289" s="444">
        <v>97001</v>
      </c>
      <c r="B2289" s="52">
        <f>+'2.- Base'!B2289</f>
        <v>2284</v>
      </c>
      <c r="C2289" s="334">
        <f>+'2.- Base'!C2289</f>
        <v>97001</v>
      </c>
      <c r="D2289" s="81" t="str">
        <f>+'2.- Base'!D2289</f>
        <v>Evaluación de fisioterapia</v>
      </c>
      <c r="E2289" s="335">
        <f>+'2.- Base'!G2289</f>
        <v>1.4520000000000002</v>
      </c>
      <c r="F2289" s="335">
        <f>+'2.- Base'!N2289</f>
        <v>1.4520000000000002</v>
      </c>
      <c r="G2289" s="335">
        <f>VLOOKUP(C2289,'2.- Base'!$C$6:$G$2390,5,0)</f>
        <v>1.4520000000000002</v>
      </c>
      <c r="H2289" s="335">
        <f>VLOOKUP(C2289,'2.- Base'!J2289:N4710,5,0)</f>
        <v>1.4520000000000002</v>
      </c>
      <c r="J2289" s="335">
        <v>1.1399879447599803</v>
      </c>
      <c r="K2289" s="335">
        <v>1.2179340957914777</v>
      </c>
      <c r="L2289" s="441"/>
      <c r="M2289" s="451">
        <f t="shared" si="130"/>
        <v>2.5919879447599805</v>
      </c>
      <c r="N2289" s="451">
        <f t="shared" si="131"/>
        <v>2.6699340957914779</v>
      </c>
    </row>
    <row r="2290" spans="1:14">
      <c r="A2290" s="444">
        <v>97010</v>
      </c>
      <c r="B2290" s="52">
        <f>+'2.- Base'!B2290</f>
        <v>2285</v>
      </c>
      <c r="C2290" s="334">
        <f>+'2.- Base'!C2290</f>
        <v>97010</v>
      </c>
      <c r="D2290" s="81" t="str">
        <f>+'2.- Base'!D2290</f>
        <v>Terapia física a una o más áreas; frío o calor local</v>
      </c>
      <c r="E2290" s="335">
        <f>+'2.- Base'!G2290</f>
        <v>2.9198499999999998</v>
      </c>
      <c r="F2290" s="335">
        <f>+'2.- Base'!N2290</f>
        <v>2.9198499999999998</v>
      </c>
      <c r="G2290" s="335">
        <f>VLOOKUP(C2290,'2.- Base'!$C$6:$G$2390,5,0)</f>
        <v>2.9198499999999998</v>
      </c>
      <c r="H2290" s="335">
        <f>VLOOKUP(C2290,'2.- Base'!J2290:N4711,5,0)</f>
        <v>2.9198499999999998</v>
      </c>
      <c r="J2290" s="335">
        <v>5.1706019187973702</v>
      </c>
      <c r="K2290" s="335">
        <v>5.1706019187973702</v>
      </c>
      <c r="L2290" s="441"/>
      <c r="M2290" s="451">
        <f t="shared" si="130"/>
        <v>8.0904519187973705</v>
      </c>
      <c r="N2290" s="451">
        <f t="shared" si="131"/>
        <v>8.0904519187973705</v>
      </c>
    </row>
    <row r="2291" spans="1:14">
      <c r="A2291" s="444">
        <v>97026</v>
      </c>
      <c r="B2291" s="52">
        <f>+'2.- Base'!B2291</f>
        <v>2286</v>
      </c>
      <c r="C2291" s="334">
        <f>+'2.- Base'!C2291</f>
        <v>97026</v>
      </c>
      <c r="D2291" s="81" t="str">
        <f>+'2.- Base'!D2291</f>
        <v>Aplicación de rayos infrarrojos</v>
      </c>
      <c r="E2291" s="335">
        <f>+'2.- Base'!G2291</f>
        <v>2.9198499999999998</v>
      </c>
      <c r="F2291" s="335">
        <f>+'2.- Base'!N2291</f>
        <v>2.9198499999999998</v>
      </c>
      <c r="G2291" s="335">
        <f>VLOOKUP(C2291,'2.- Base'!$C$6:$G$2390,5,0)</f>
        <v>2.9198499999999998</v>
      </c>
      <c r="H2291" s="335">
        <f>VLOOKUP(C2291,'2.- Base'!J2291:N4712,5,0)</f>
        <v>2.9198499999999998</v>
      </c>
      <c r="J2291" s="335">
        <v>2.5853009593986855</v>
      </c>
      <c r="K2291" s="335">
        <v>2.5853009593986855</v>
      </c>
      <c r="L2291" s="441"/>
      <c r="M2291" s="451">
        <f t="shared" si="130"/>
        <v>5.5051509593986854</v>
      </c>
      <c r="N2291" s="451">
        <f t="shared" si="131"/>
        <v>5.5051509593986854</v>
      </c>
    </row>
    <row r="2292" spans="1:14">
      <c r="A2292" s="444">
        <v>97028</v>
      </c>
      <c r="B2292" s="52">
        <f>+'2.- Base'!B2292</f>
        <v>2287</v>
      </c>
      <c r="C2292" s="334">
        <f>+'2.- Base'!C2292</f>
        <v>97028</v>
      </c>
      <c r="D2292" s="81" t="str">
        <f>+'2.- Base'!D2292</f>
        <v>Aplicación de luz ultravioleta</v>
      </c>
      <c r="E2292" s="335">
        <f>+'2.- Base'!G2292</f>
        <v>2.9198499999999998</v>
      </c>
      <c r="F2292" s="335">
        <f>+'2.- Base'!N2292</f>
        <v>2.9198499999999998</v>
      </c>
      <c r="G2292" s="335">
        <f>VLOOKUP(C2292,'2.- Base'!$C$6:$G$2390,5,0)</f>
        <v>2.9198499999999998</v>
      </c>
      <c r="H2292" s="335">
        <f>VLOOKUP(C2292,'2.- Base'!J2292:N4713,5,0)</f>
        <v>2.9198499999999998</v>
      </c>
      <c r="J2292" s="335">
        <v>2.5853009593986855</v>
      </c>
      <c r="K2292" s="335">
        <v>2.5853009593986855</v>
      </c>
      <c r="L2292" s="441"/>
      <c r="M2292" s="451">
        <f t="shared" si="130"/>
        <v>5.5051509593986854</v>
      </c>
      <c r="N2292" s="451">
        <f t="shared" si="131"/>
        <v>5.5051509593986854</v>
      </c>
    </row>
    <row r="2293" spans="1:14" ht="25.5">
      <c r="A2293" s="444">
        <v>97110</v>
      </c>
      <c r="B2293" s="52">
        <f>+'2.- Base'!B2293</f>
        <v>2288</v>
      </c>
      <c r="C2293" s="334">
        <f>+'2.- Base'!C2293</f>
        <v>97110</v>
      </c>
      <c r="D2293" s="81" t="str">
        <f>+'2.- Base'!D2293</f>
        <v>Procedimiento terapéutico para desarrollar fuerza y resistencia al ejercicio, arco de movimiento y flexibilidad</v>
      </c>
      <c r="E2293" s="335">
        <f>+'2.- Base'!G2293</f>
        <v>2.9198499999999998</v>
      </c>
      <c r="F2293" s="335">
        <f>+'2.- Base'!N2293</f>
        <v>2.9198499999999998</v>
      </c>
      <c r="G2293" s="335">
        <f>VLOOKUP(C2293,'2.- Base'!$C$6:$G$2390,5,0)</f>
        <v>2.9198499999999998</v>
      </c>
      <c r="H2293" s="335">
        <f>VLOOKUP(C2293,'2.- Base'!J2293:N4714,5,0)</f>
        <v>2.9198499999999998</v>
      </c>
      <c r="J2293" s="335">
        <v>5.1706019187973702</v>
      </c>
      <c r="K2293" s="335">
        <v>5.1706019187973702</v>
      </c>
      <c r="L2293" s="441"/>
      <c r="M2293" s="451">
        <f t="shared" si="130"/>
        <v>8.0904519187973705</v>
      </c>
      <c r="N2293" s="451">
        <f t="shared" si="131"/>
        <v>8.0904519187973705</v>
      </c>
    </row>
    <row r="2294" spans="1:14" ht="38.25">
      <c r="A2294" s="444">
        <v>97112</v>
      </c>
      <c r="B2294" s="52">
        <f>+'2.- Base'!B2294</f>
        <v>2289</v>
      </c>
      <c r="C2294" s="334">
        <f>+'2.- Base'!C2294</f>
        <v>97112</v>
      </c>
      <c r="D2294" s="81" t="str">
        <f>+'2.- Base'!D2294</f>
        <v>Procedimiento terapéutico para reeducación neuromuscular del movimiento, equilibrio, coordinación, sentido quinestésico, postura y propiocepción.</v>
      </c>
      <c r="E2294" s="335">
        <f>+'2.- Base'!G2294</f>
        <v>2.9198499999999998</v>
      </c>
      <c r="F2294" s="335">
        <f>+'2.- Base'!N2294</f>
        <v>2.9198499999999998</v>
      </c>
      <c r="G2294" s="335">
        <f>VLOOKUP(C2294,'2.- Base'!$C$6:$G$2390,5,0)</f>
        <v>2.9198499999999998</v>
      </c>
      <c r="H2294" s="335">
        <f>VLOOKUP(C2294,'2.- Base'!J2294:N4715,5,0)</f>
        <v>2.9198499999999998</v>
      </c>
      <c r="J2294" s="335">
        <v>0.71747015380110746</v>
      </c>
      <c r="K2294" s="335">
        <v>0.71747015380110746</v>
      </c>
      <c r="L2294" s="441"/>
      <c r="M2294" s="451">
        <f t="shared" si="130"/>
        <v>3.6373201538011073</v>
      </c>
      <c r="N2294" s="451">
        <f t="shared" si="131"/>
        <v>3.6373201538011073</v>
      </c>
    </row>
    <row r="2295" spans="1:14" ht="25.5">
      <c r="A2295" s="444">
        <v>97113</v>
      </c>
      <c r="B2295" s="52">
        <f>+'2.- Base'!B2295</f>
        <v>2290</v>
      </c>
      <c r="C2295" s="334">
        <f>+'2.- Base'!C2295</f>
        <v>97113</v>
      </c>
      <c r="D2295" s="81" t="str">
        <f>+'2.- Base'!D2295</f>
        <v>Sesión: Hidroterapia: tanque de Whirlpool +  procedimiento terapéutico (Quinesioterapia)</v>
      </c>
      <c r="E2295" s="335">
        <f>+'2.- Base'!G2295</f>
        <v>2.9198499999999998</v>
      </c>
      <c r="F2295" s="335">
        <f>+'2.- Base'!N2295</f>
        <v>2.9198499999999998</v>
      </c>
      <c r="G2295" s="335">
        <f>VLOOKUP(C2295,'2.- Base'!$C$6:$G$2390,5,0)</f>
        <v>2.9198499999999998</v>
      </c>
      <c r="H2295" s="335">
        <f>VLOOKUP(C2295,'2.- Base'!J2295:N4716,5,0)</f>
        <v>2.9198499999999998</v>
      </c>
      <c r="J2295" s="335">
        <v>1.1617389277908035</v>
      </c>
      <c r="K2295" s="335">
        <v>1.1736254559113726</v>
      </c>
      <c r="L2295" s="441"/>
      <c r="M2295" s="451">
        <f t="shared" si="130"/>
        <v>4.0815889277908033</v>
      </c>
      <c r="N2295" s="451">
        <f t="shared" si="131"/>
        <v>4.0934754559113724</v>
      </c>
    </row>
    <row r="2296" spans="1:14">
      <c r="A2296" s="444">
        <v>97125</v>
      </c>
      <c r="B2296" s="52">
        <f>+'2.- Base'!B2296</f>
        <v>2291</v>
      </c>
      <c r="C2296" s="334">
        <f>+'2.- Base'!C2296</f>
        <v>97125</v>
      </c>
      <c r="D2296" s="81" t="str">
        <f>+'2.- Base'!D2296</f>
        <v>Técnicas de terapia manual</v>
      </c>
      <c r="E2296" s="335">
        <f>+'2.- Base'!G2296</f>
        <v>2.9198499999999998</v>
      </c>
      <c r="F2296" s="335">
        <f>+'2.- Base'!N2296</f>
        <v>2.9198499999999998</v>
      </c>
      <c r="G2296" s="335">
        <f>VLOOKUP(C2296,'2.- Base'!$C$6:$G$2390,5,0)</f>
        <v>2.9198499999999998</v>
      </c>
      <c r="H2296" s="335">
        <f>VLOOKUP(C2296,'2.- Base'!J2296:N4717,5,0)</f>
        <v>2.9198499999999998</v>
      </c>
      <c r="J2296" s="335">
        <v>5.1706019187973702</v>
      </c>
      <c r="K2296" s="335">
        <v>5.1706019187973702</v>
      </c>
      <c r="L2296" s="441"/>
      <c r="M2296" s="451">
        <f t="shared" si="130"/>
        <v>8.0904519187973705</v>
      </c>
      <c r="N2296" s="451">
        <f t="shared" si="131"/>
        <v>8.0904519187973705</v>
      </c>
    </row>
    <row r="2297" spans="1:14">
      <c r="A2297" s="444">
        <v>97139</v>
      </c>
      <c r="B2297" s="52">
        <f>+'2.- Base'!B2297</f>
        <v>2292</v>
      </c>
      <c r="C2297" s="334">
        <f>+'2.- Base'!C2297</f>
        <v>97139</v>
      </c>
      <c r="D2297" s="81" t="str">
        <f>+'2.- Base'!D2297</f>
        <v>Sesión: Procedimiento terapéutico (Quinesioterapia) + agentes físicos</v>
      </c>
      <c r="E2297" s="335">
        <f>+'2.- Base'!G2297</f>
        <v>2.9198499999999998</v>
      </c>
      <c r="F2297" s="335">
        <f>+'2.- Base'!N2297</f>
        <v>2.9198499999999998</v>
      </c>
      <c r="G2297" s="335">
        <f>VLOOKUP(C2297,'2.- Base'!$C$6:$G$2390,5,0)</f>
        <v>2.9198499999999998</v>
      </c>
      <c r="H2297" s="335">
        <f>VLOOKUP(C2297,'2.- Base'!J2297:N4718,5,0)</f>
        <v>2.9198499999999998</v>
      </c>
      <c r="J2297" s="335">
        <v>0.71747015380110746</v>
      </c>
      <c r="K2297" s="335">
        <v>0.71747015380110746</v>
      </c>
      <c r="L2297" s="441"/>
      <c r="M2297" s="451">
        <f t="shared" si="130"/>
        <v>3.6373201538011073</v>
      </c>
      <c r="N2297" s="451">
        <f t="shared" si="131"/>
        <v>3.6373201538011073</v>
      </c>
    </row>
    <row r="2298" spans="1:14">
      <c r="A2298" s="444">
        <v>97532</v>
      </c>
      <c r="B2298" s="52">
        <f>+'2.- Base'!B2298</f>
        <v>2293</v>
      </c>
      <c r="C2298" s="334">
        <f>+'2.- Base'!C2298</f>
        <v>97532</v>
      </c>
      <c r="D2298" s="81" t="str">
        <f>+'2.- Base'!D2298</f>
        <v>Desarrollo de habilidades cognitivas</v>
      </c>
      <c r="E2298" s="335">
        <f>+'2.- Base'!G2298</f>
        <v>1.4520000000000002</v>
      </c>
      <c r="F2298" s="335">
        <f>+'2.- Base'!N2298</f>
        <v>1.4520000000000002</v>
      </c>
      <c r="G2298" s="335">
        <f>VLOOKUP(C2298,'2.- Base'!$C$6:$G$2390,5,0)</f>
        <v>1.4520000000000002</v>
      </c>
      <c r="H2298" s="335">
        <f>VLOOKUP(C2298,'2.- Base'!J2298:N4719,5,0)</f>
        <v>1.4520000000000002</v>
      </c>
      <c r="J2298" s="335">
        <v>1.1889871793886118</v>
      </c>
      <c r="K2298" s="335">
        <v>1.2696279120355516</v>
      </c>
      <c r="L2298" s="441"/>
      <c r="M2298" s="451">
        <f t="shared" si="130"/>
        <v>2.6409871793886119</v>
      </c>
      <c r="N2298" s="451">
        <f t="shared" si="131"/>
        <v>2.7216279120355518</v>
      </c>
    </row>
    <row r="2299" spans="1:14">
      <c r="A2299" s="444">
        <v>97597</v>
      </c>
      <c r="B2299" s="52">
        <f>+'2.- Base'!B2299</f>
        <v>2294</v>
      </c>
      <c r="C2299" s="334">
        <f>+'2.- Base'!C2299</f>
        <v>97597</v>
      </c>
      <c r="D2299" s="81" t="str">
        <f>+'2.- Base'!D2299</f>
        <v>Curación de heridas</v>
      </c>
      <c r="E2299" s="335">
        <f>+'2.- Base'!G2299</f>
        <v>22.859289457070702</v>
      </c>
      <c r="F2299" s="335">
        <f>+'2.- Base'!N2299</f>
        <v>22.859289457070702</v>
      </c>
      <c r="G2299" s="335">
        <f>VLOOKUP(C2299,'2.- Base'!$C$6:$G$2390,5,0)</f>
        <v>22.859289457070702</v>
      </c>
      <c r="H2299" s="335">
        <f>VLOOKUP(C2299,'2.- Base'!J2299:N4720,5,0)</f>
        <v>22.859289457070702</v>
      </c>
      <c r="J2299" s="335">
        <v>0.84716775722474225</v>
      </c>
      <c r="K2299" s="335">
        <v>0.89049284662745976</v>
      </c>
      <c r="L2299" s="441"/>
      <c r="M2299" s="451">
        <f t="shared" si="130"/>
        <v>23.706457214295444</v>
      </c>
      <c r="N2299" s="451">
        <f t="shared" si="131"/>
        <v>23.749782303698161</v>
      </c>
    </row>
    <row r="2300" spans="1:14">
      <c r="A2300" s="444">
        <v>97780</v>
      </c>
      <c r="B2300" s="52">
        <f>+'2.- Base'!B2300</f>
        <v>2295</v>
      </c>
      <c r="C2300" s="334">
        <f>+'2.- Base'!C2300</f>
        <v>97780</v>
      </c>
      <c r="D2300" s="81" t="str">
        <f>+'2.- Base'!D2300</f>
        <v>Sesión:  Acupuntura</v>
      </c>
      <c r="E2300" s="335">
        <f>+'2.- Base'!G2300</f>
        <v>2.951139457070707</v>
      </c>
      <c r="F2300" s="335">
        <f>+'2.- Base'!N2300</f>
        <v>2.951139457070707</v>
      </c>
      <c r="G2300" s="335">
        <f>VLOOKUP(C2300,'2.- Base'!$C$6:$G$2390,5,0)</f>
        <v>2.951139457070707</v>
      </c>
      <c r="H2300" s="335">
        <f>VLOOKUP(C2300,'2.- Base'!J2300:N4721,5,0)</f>
        <v>2.951139457070707</v>
      </c>
      <c r="J2300" s="335">
        <v>6.0904724689921617</v>
      </c>
      <c r="K2300" s="335">
        <v>6.3880255395489511</v>
      </c>
      <c r="L2300" s="441"/>
      <c r="M2300" s="451">
        <f t="shared" si="130"/>
        <v>9.0416119260628687</v>
      </c>
      <c r="N2300" s="451">
        <f t="shared" si="131"/>
        <v>9.3391649966196582</v>
      </c>
    </row>
    <row r="2301" spans="1:14">
      <c r="A2301" s="444">
        <v>97799</v>
      </c>
      <c r="B2301" s="52">
        <f>+'2.- Base'!B2301</f>
        <v>2296</v>
      </c>
      <c r="C2301" s="334">
        <f>+'2.- Base'!C2301</f>
        <v>97799</v>
      </c>
      <c r="D2301" s="81" t="str">
        <f>+'2.- Base'!D2301</f>
        <v>Procedimiento de medicina física / rehabilitación</v>
      </c>
      <c r="E2301" s="335">
        <f>+'2.- Base'!G2301</f>
        <v>2.9198499999999998</v>
      </c>
      <c r="F2301" s="335">
        <f>+'2.- Base'!N2301</f>
        <v>2.9198499999999998</v>
      </c>
      <c r="G2301" s="335">
        <f>VLOOKUP(C2301,'2.- Base'!$C$6:$G$2390,5,0)</f>
        <v>2.9198499999999998</v>
      </c>
      <c r="H2301" s="335">
        <f>VLOOKUP(C2301,'2.- Base'!J2301:N4722,5,0)</f>
        <v>2.9198499999999998</v>
      </c>
      <c r="J2301" s="335">
        <v>5.1706019187973702</v>
      </c>
      <c r="K2301" s="335">
        <v>5.1706019187973702</v>
      </c>
      <c r="L2301" s="441"/>
      <c r="M2301" s="451">
        <f t="shared" si="130"/>
        <v>8.0904519187973705</v>
      </c>
      <c r="N2301" s="451">
        <f t="shared" si="131"/>
        <v>8.0904519187973705</v>
      </c>
    </row>
    <row r="2302" spans="1:14">
      <c r="A2302" s="444">
        <v>97802</v>
      </c>
      <c r="B2302" s="52">
        <f>+'2.- Base'!B2302</f>
        <v>2297</v>
      </c>
      <c r="C2302" s="334">
        <f>+'2.- Base'!C2302</f>
        <v>97802</v>
      </c>
      <c r="D2302" s="81" t="str">
        <f>+'2.- Base'!D2302</f>
        <v>Terapia de nutrición médica (p. ej. Consulta para nutrición parenteral)</v>
      </c>
      <c r="E2302" s="335">
        <f>+'2.- Base'!G2302</f>
        <v>1.4520000000000002</v>
      </c>
      <c r="F2302" s="335">
        <f>+'2.- Base'!N2302</f>
        <v>1.4520000000000002</v>
      </c>
      <c r="G2302" s="335">
        <f>VLOOKUP(C2302,'2.- Base'!$C$6:$G$2390,5,0)</f>
        <v>1.4520000000000002</v>
      </c>
      <c r="H2302" s="335">
        <f>VLOOKUP(C2302,'2.- Base'!J2302:N4723,5,0)</f>
        <v>1.4520000000000002</v>
      </c>
      <c r="J2302" s="335">
        <v>6.654315743012587</v>
      </c>
      <c r="K2302" s="335">
        <v>7.0930620712523389</v>
      </c>
      <c r="L2302" s="441"/>
      <c r="M2302" s="451">
        <f t="shared" ref="M2302:M2324" si="132">G2302+J2302</f>
        <v>8.1063157430125869</v>
      </c>
      <c r="N2302" s="451">
        <f t="shared" si="131"/>
        <v>8.5450620712523389</v>
      </c>
    </row>
    <row r="2303" spans="1:14">
      <c r="A2303" s="444">
        <v>99130</v>
      </c>
      <c r="B2303" s="52">
        <f>+'2.- Base'!B2303</f>
        <v>2298</v>
      </c>
      <c r="C2303" s="334">
        <f>+'2.- Base'!C2303</f>
        <v>99130</v>
      </c>
      <c r="D2303" s="81" t="str">
        <f>+'2.- Base'!D2303</f>
        <v>Electrofulguración</v>
      </c>
      <c r="E2303" s="335">
        <f>+'2.- Base'!G2303</f>
        <v>42.279999999999994</v>
      </c>
      <c r="F2303" s="335">
        <f>+'2.- Base'!N2303</f>
        <v>42.279999999999994</v>
      </c>
      <c r="G2303" s="335">
        <f>VLOOKUP(C2303,'2.- Base'!$C$6:$G$2390,5,0)</f>
        <v>42.279999999999994</v>
      </c>
      <c r="H2303" s="335">
        <f>VLOOKUP(C2303,'2.- Base'!J2303:N4724,5,0)</f>
        <v>42.279999999999994</v>
      </c>
      <c r="J2303" s="335">
        <v>0.8471677572247458</v>
      </c>
      <c r="K2303" s="335">
        <v>0.89049284662746686</v>
      </c>
      <c r="L2303" s="441"/>
      <c r="M2303" s="451">
        <f t="shared" si="132"/>
        <v>43.12716775722474</v>
      </c>
      <c r="N2303" s="451">
        <f t="shared" si="131"/>
        <v>43.170492846627461</v>
      </c>
    </row>
    <row r="2304" spans="1:14">
      <c r="A2304" s="444">
        <v>99131</v>
      </c>
      <c r="B2304" s="52">
        <f>+'2.- Base'!B2304</f>
        <v>2299</v>
      </c>
      <c r="C2304" s="334">
        <f>+'2.- Base'!C2304</f>
        <v>99131</v>
      </c>
      <c r="D2304" s="81" t="str">
        <f>+'2.- Base'!D2304</f>
        <v>Electrocauterización</v>
      </c>
      <c r="E2304" s="335">
        <f>+'2.- Base'!G2304</f>
        <v>42.279999999999994</v>
      </c>
      <c r="F2304" s="335">
        <f>+'2.- Base'!N2304</f>
        <v>42.279999999999994</v>
      </c>
      <c r="G2304" s="335">
        <f>VLOOKUP(C2304,'2.- Base'!$C$6:$G$2390,5,0)</f>
        <v>42.279999999999994</v>
      </c>
      <c r="H2304" s="335">
        <f>VLOOKUP(C2304,'2.- Base'!J2304:N4725,5,0)</f>
        <v>42.279999999999994</v>
      </c>
      <c r="J2304" s="335">
        <v>0.8471677572247458</v>
      </c>
      <c r="K2304" s="335">
        <v>0.89049284662746686</v>
      </c>
      <c r="L2304" s="441"/>
      <c r="M2304" s="451">
        <f t="shared" si="132"/>
        <v>43.12716775722474</v>
      </c>
      <c r="N2304" s="451">
        <f t="shared" si="131"/>
        <v>43.170492846627461</v>
      </c>
    </row>
    <row r="2305" spans="1:14" ht="25.5">
      <c r="A2305" s="444">
        <v>99141</v>
      </c>
      <c r="B2305" s="52">
        <f>+'2.- Base'!B2305</f>
        <v>2300</v>
      </c>
      <c r="C2305" s="334">
        <f>+'2.- Base'!C2305</f>
        <v>99141</v>
      </c>
      <c r="D2305" s="81" t="str">
        <f>+'2.- Base'!D2305</f>
        <v>Sedación con o sin analgesia (sedación consciente); intravenosa, intramuscular o por inhalación</v>
      </c>
      <c r="E2305" s="335">
        <f>+'2.- Base'!G2305</f>
        <v>2.9198499999999998</v>
      </c>
      <c r="F2305" s="335">
        <f>+'2.- Base'!N2305</f>
        <v>2.9198499999999998</v>
      </c>
      <c r="G2305" s="335">
        <f>VLOOKUP(C2305,'2.- Base'!$C$6:$G$2390,5,0)</f>
        <v>2.9198499999999998</v>
      </c>
      <c r="H2305" s="335">
        <f>VLOOKUP(C2305,'2.- Base'!J2305:N4726,5,0)</f>
        <v>2.9198499999999998</v>
      </c>
      <c r="J2305" s="335">
        <v>0.84716775722473958</v>
      </c>
      <c r="K2305" s="335">
        <v>0.89049284662745887</v>
      </c>
      <c r="L2305" s="441"/>
      <c r="M2305" s="451">
        <f t="shared" si="132"/>
        <v>3.7670177572247394</v>
      </c>
      <c r="N2305" s="451">
        <f t="shared" si="131"/>
        <v>3.8103428466274587</v>
      </c>
    </row>
    <row r="2306" spans="1:14">
      <c r="A2306" s="444">
        <v>99173</v>
      </c>
      <c r="B2306" s="52">
        <f>+'2.- Base'!B2306</f>
        <v>2301</v>
      </c>
      <c r="C2306" s="334">
        <f>+'2.- Base'!C2306</f>
        <v>99173</v>
      </c>
      <c r="D2306" s="81" t="str">
        <f>+'2.- Base'!D2306</f>
        <v>Determinación de agudeza visual bilateral</v>
      </c>
      <c r="E2306" s="335">
        <f>+'2.- Base'!G2306</f>
        <v>2.9198499999999998</v>
      </c>
      <c r="F2306" s="335">
        <f>+'2.- Base'!N2306</f>
        <v>2.9198499999999998</v>
      </c>
      <c r="G2306" s="335">
        <f>VLOOKUP(C2306,'2.- Base'!$C$6:$G$2390,5,0)</f>
        <v>2.9198499999999998</v>
      </c>
      <c r="H2306" s="335">
        <f>VLOOKUP(C2306,'2.- Base'!J2306:N4727,5,0)</f>
        <v>2.9198499999999998</v>
      </c>
      <c r="J2306" s="335">
        <v>3.3837015567120354</v>
      </c>
      <c r="K2306" s="335">
        <v>3.5820702704165623</v>
      </c>
      <c r="L2306" s="441"/>
      <c r="M2306" s="451">
        <f t="shared" si="132"/>
        <v>6.3035515567120353</v>
      </c>
      <c r="N2306" s="451">
        <f t="shared" si="131"/>
        <v>6.5019202704165622</v>
      </c>
    </row>
    <row r="2307" spans="1:14">
      <c r="A2307" s="444">
        <v>99195</v>
      </c>
      <c r="B2307" s="52">
        <f>+'2.- Base'!B2307</f>
        <v>2302</v>
      </c>
      <c r="C2307" s="334">
        <f>+'2.- Base'!C2307</f>
        <v>99195</v>
      </c>
      <c r="D2307" s="81" t="str">
        <f>+'2.- Base'!D2307</f>
        <v>Flebotomía terapéutica</v>
      </c>
      <c r="E2307" s="335">
        <f>+'2.- Base'!G2307</f>
        <v>9.319592255892255</v>
      </c>
      <c r="F2307" s="335">
        <f>+'2.- Base'!N2307</f>
        <v>9.319592255892255</v>
      </c>
      <c r="G2307" s="335">
        <f>VLOOKUP(C2307,'2.- Base'!$C$6:$G$2390,5,0)</f>
        <v>9.319592255892255</v>
      </c>
      <c r="H2307" s="335">
        <f>VLOOKUP(C2307,'2.- Base'!J2307:N4728,5,0)</f>
        <v>9.319592255892255</v>
      </c>
      <c r="J2307" s="335">
        <v>53.100407744107748</v>
      </c>
      <c r="K2307" s="335">
        <v>53.100407744107748</v>
      </c>
      <c r="L2307" s="441"/>
      <c r="M2307" s="451">
        <f t="shared" si="132"/>
        <v>62.42</v>
      </c>
      <c r="N2307" s="451">
        <f t="shared" si="131"/>
        <v>62.42</v>
      </c>
    </row>
    <row r="2308" spans="1:14">
      <c r="A2308" s="444">
        <v>99199</v>
      </c>
      <c r="B2308" s="52">
        <f>+'2.- Base'!B2308</f>
        <v>2303</v>
      </c>
      <c r="C2308" s="334">
        <f>+'2.- Base'!C2308</f>
        <v>99199</v>
      </c>
      <c r="D2308" s="81" t="str">
        <f>+'2.- Base'!D2308</f>
        <v>Infiltraciones intraarticulares</v>
      </c>
      <c r="E2308" s="335">
        <f>+'2.- Base'!G2308</f>
        <v>2.9407096380471378</v>
      </c>
      <c r="F2308" s="335">
        <f>+'2.- Base'!N2308</f>
        <v>2.9407096380471378</v>
      </c>
      <c r="G2308" s="335">
        <f>VLOOKUP(C2308,'2.- Base'!$C$6:$G$2390,5,0)</f>
        <v>2.9407096380471378</v>
      </c>
      <c r="H2308" s="335">
        <f>VLOOKUP(C2308,'2.- Base'!J2308:N4729,5,0)</f>
        <v>2.9407096380471378</v>
      </c>
      <c r="J2308" s="335">
        <v>4.0603149793281084</v>
      </c>
      <c r="K2308" s="335">
        <v>4.2586836930326353</v>
      </c>
      <c r="L2308" s="441"/>
      <c r="M2308" s="451">
        <f t="shared" si="132"/>
        <v>7.0010246173752462</v>
      </c>
      <c r="N2308" s="451">
        <f t="shared" si="131"/>
        <v>7.1993933310797731</v>
      </c>
    </row>
    <row r="2309" spans="1:14">
      <c r="A2309" s="444">
        <v>99203</v>
      </c>
      <c r="B2309" s="52">
        <f>+'2.- Base'!B2309</f>
        <v>2304</v>
      </c>
      <c r="C2309" s="334">
        <f>+'2.- Base'!C2309</f>
        <v>99203</v>
      </c>
      <c r="D2309" s="81" t="str">
        <f>+'2.- Base'!D2309</f>
        <v>Consulta ambulatoria II y III nivel de atención</v>
      </c>
      <c r="E2309" s="335">
        <f>+'2.- Base'!G2309</f>
        <v>1.4520000000000002</v>
      </c>
      <c r="F2309" s="335">
        <f>+'2.- Base'!N2309</f>
        <v>1.4520000000000002</v>
      </c>
      <c r="G2309" s="335">
        <f>VLOOKUP(C2309,'2.- Base'!$C$6:$G$2390,5,0)</f>
        <v>1.4520000000000002</v>
      </c>
      <c r="H2309" s="335">
        <f>VLOOKUP(C2309,'2.- Base'!J2309:N4730,5,0)</f>
        <v>1.4520000000000002</v>
      </c>
      <c r="J2309" s="335">
        <v>1.1399879447599803</v>
      </c>
      <c r="K2309" s="335">
        <v>1.2179340957914777</v>
      </c>
      <c r="L2309" s="441"/>
      <c r="M2309" s="451">
        <f t="shared" si="132"/>
        <v>2.5919879447599805</v>
      </c>
      <c r="N2309" s="451">
        <f t="shared" si="131"/>
        <v>2.6699340957914779</v>
      </c>
    </row>
    <row r="2310" spans="1:14">
      <c r="A2310" s="444">
        <v>99204</v>
      </c>
      <c r="B2310" s="52">
        <f>+'2.- Base'!B2310</f>
        <v>2305</v>
      </c>
      <c r="C2310" s="334">
        <f>+'2.- Base'!C2310</f>
        <v>99204</v>
      </c>
      <c r="D2310" s="81" t="str">
        <f>+'2.- Base'!D2310</f>
        <v>Consulta ambulatoria prolongada, II, III nivel de atención</v>
      </c>
      <c r="E2310" s="335">
        <f>+'2.- Base'!G2310</f>
        <v>1.4520000000000002</v>
      </c>
      <c r="F2310" s="335">
        <f>+'2.- Base'!N2310</f>
        <v>1.4520000000000002</v>
      </c>
      <c r="G2310" s="335">
        <f>VLOOKUP(C2310,'2.- Base'!$C$6:$G$2390,5,0)</f>
        <v>1.4520000000000002</v>
      </c>
      <c r="H2310" s="335">
        <f>VLOOKUP(C2310,'2.- Base'!J2310:N4731,5,0)</f>
        <v>1.4520000000000002</v>
      </c>
      <c r="J2310" s="335">
        <v>2.1913540313578483</v>
      </c>
      <c r="K2310" s="335">
        <v>2.3472463334208413</v>
      </c>
      <c r="L2310" s="441"/>
      <c r="M2310" s="451">
        <f t="shared" si="132"/>
        <v>3.6433540313578483</v>
      </c>
      <c r="N2310" s="451">
        <f t="shared" si="131"/>
        <v>3.7992463334208413</v>
      </c>
    </row>
    <row r="2311" spans="1:14">
      <c r="A2311" s="444">
        <v>99206</v>
      </c>
      <c r="B2311" s="52">
        <f>+'2.- Base'!B2311</f>
        <v>2306</v>
      </c>
      <c r="C2311" s="334">
        <f>+'2.- Base'!C2311</f>
        <v>99206</v>
      </c>
      <c r="D2311" s="81" t="str">
        <f>+'2.- Base'!D2311</f>
        <v>Atención de enfermería en II, III nivel de atención</v>
      </c>
      <c r="E2311" s="335">
        <f>+'2.- Base'!G2311</f>
        <v>1.4520000000000002</v>
      </c>
      <c r="F2311" s="335">
        <f>+'2.- Base'!N2311</f>
        <v>1.4520000000000002</v>
      </c>
      <c r="G2311" s="335">
        <f>VLOOKUP(C2311,'2.- Base'!$C$6:$G$2390,5,0)</f>
        <v>1.4520000000000002</v>
      </c>
      <c r="H2311" s="335">
        <f>VLOOKUP(C2311,'2.- Base'!J2311:N4732,5,0)</f>
        <v>1.4520000000000002</v>
      </c>
      <c r="J2311" s="335">
        <v>2.3534497620486743</v>
      </c>
      <c r="K2311" s="335">
        <v>2.3534497620486743</v>
      </c>
      <c r="L2311" s="441"/>
      <c r="M2311" s="451">
        <f t="shared" si="132"/>
        <v>3.8054497620486742</v>
      </c>
      <c r="N2311" s="451">
        <f t="shared" ref="N2311:N2374" si="133">H2311+K2311</f>
        <v>3.8054497620486742</v>
      </c>
    </row>
    <row r="2312" spans="1:14">
      <c r="A2312" s="444">
        <v>99207</v>
      </c>
      <c r="B2312" s="52">
        <f>+'2.- Base'!B2312</f>
        <v>2307</v>
      </c>
      <c r="C2312" s="334">
        <f>+'2.- Base'!C2312</f>
        <v>99207</v>
      </c>
      <c r="D2312" s="81" t="str">
        <f>+'2.- Base'!D2312</f>
        <v>Atención en salud mental</v>
      </c>
      <c r="E2312" s="335">
        <f>+'2.- Base'!G2312</f>
        <v>1.4520000000000002</v>
      </c>
      <c r="F2312" s="335">
        <f>+'2.- Base'!N2312</f>
        <v>1.4520000000000002</v>
      </c>
      <c r="G2312" s="335">
        <f>VLOOKUP(C2312,'2.- Base'!$C$6:$G$2390,5,0)</f>
        <v>1.4520000000000002</v>
      </c>
      <c r="H2312" s="335">
        <f>VLOOKUP(C2312,'2.- Base'!J2312:N4733,5,0)</f>
        <v>1.4520000000000002</v>
      </c>
      <c r="J2312" s="335">
        <v>2.0100062276463548</v>
      </c>
      <c r="K2312" s="335">
        <v>2.0100062276463548</v>
      </c>
      <c r="L2312" s="441"/>
      <c r="M2312" s="451">
        <f t="shared" si="132"/>
        <v>3.4620062276463548</v>
      </c>
      <c r="N2312" s="451">
        <f t="shared" si="133"/>
        <v>3.4620062276463548</v>
      </c>
    </row>
    <row r="2313" spans="1:14">
      <c r="A2313" s="444">
        <v>99208</v>
      </c>
      <c r="B2313" s="52">
        <f>+'2.- Base'!B2313</f>
        <v>2308</v>
      </c>
      <c r="C2313" s="334">
        <f>+'2.- Base'!C2313</f>
        <v>99208</v>
      </c>
      <c r="D2313" s="81" t="str">
        <f>+'2.- Base'!D2313</f>
        <v>Atención en planificación familiar</v>
      </c>
      <c r="E2313" s="335">
        <f>+'2.- Base'!G2313</f>
        <v>1.4520000000000002</v>
      </c>
      <c r="F2313" s="335">
        <f>+'2.- Base'!N2313</f>
        <v>1.4520000000000002</v>
      </c>
      <c r="G2313" s="335">
        <f>VLOOKUP(C2313,'2.- Base'!$C$6:$G$2390,5,0)</f>
        <v>1.4520000000000002</v>
      </c>
      <c r="H2313" s="335">
        <f>VLOOKUP(C2313,'2.- Base'!J2313:N4734,5,0)</f>
        <v>1.4520000000000002</v>
      </c>
      <c r="J2313" s="335">
        <v>2.4814270297204608</v>
      </c>
      <c r="K2313" s="335">
        <v>2.4814270297204608</v>
      </c>
      <c r="L2313" s="441"/>
      <c r="M2313" s="451">
        <f t="shared" si="132"/>
        <v>3.9334270297204608</v>
      </c>
      <c r="N2313" s="451">
        <f t="shared" si="133"/>
        <v>3.9334270297204608</v>
      </c>
    </row>
    <row r="2314" spans="1:14">
      <c r="A2314" s="444">
        <v>99209</v>
      </c>
      <c r="B2314" s="52">
        <f>+'2.- Base'!B2314</f>
        <v>2309</v>
      </c>
      <c r="C2314" s="334">
        <f>+'2.- Base'!C2314</f>
        <v>99209</v>
      </c>
      <c r="D2314" s="81" t="str">
        <f>+'2.- Base'!D2314</f>
        <v>Atención en nutrición</v>
      </c>
      <c r="E2314" s="335">
        <f>+'2.- Base'!G2314</f>
        <v>1.4520000000000002</v>
      </c>
      <c r="F2314" s="335">
        <f>+'2.- Base'!N2314</f>
        <v>1.4520000000000002</v>
      </c>
      <c r="G2314" s="335">
        <f>VLOOKUP(C2314,'2.- Base'!$C$6:$G$2390,5,0)</f>
        <v>1.4520000000000002</v>
      </c>
      <c r="H2314" s="335">
        <f>VLOOKUP(C2314,'2.- Base'!J2314:N4735,5,0)</f>
        <v>1.4520000000000002</v>
      </c>
      <c r="J2314" s="335">
        <v>2.257349010282284</v>
      </c>
      <c r="K2314" s="335">
        <v>2.257349010282284</v>
      </c>
      <c r="L2314" s="441"/>
      <c r="M2314" s="451">
        <f t="shared" si="132"/>
        <v>3.7093490102822839</v>
      </c>
      <c r="N2314" s="451">
        <f t="shared" si="133"/>
        <v>3.7093490102822839</v>
      </c>
    </row>
    <row r="2315" spans="1:14">
      <c r="A2315" s="444">
        <v>99210</v>
      </c>
      <c r="B2315" s="52">
        <f>+'2.- Base'!B2315</f>
        <v>2310</v>
      </c>
      <c r="C2315" s="334">
        <f>+'2.- Base'!C2315</f>
        <v>99210</v>
      </c>
      <c r="D2315" s="81" t="str">
        <f>+'2.- Base'!D2315</f>
        <v>Atención de servicio social</v>
      </c>
      <c r="E2315" s="335">
        <f>+'2.- Base'!G2315</f>
        <v>1.4520000000000002</v>
      </c>
      <c r="F2315" s="335">
        <f>+'2.- Base'!N2315</f>
        <v>1.4520000000000002</v>
      </c>
      <c r="G2315" s="335">
        <f>VLOOKUP(C2315,'2.- Base'!$C$6:$G$2390,5,0)</f>
        <v>1.4520000000000002</v>
      </c>
      <c r="H2315" s="335">
        <f>VLOOKUP(C2315,'2.- Base'!J2315:N4736,5,0)</f>
        <v>1.4520000000000002</v>
      </c>
      <c r="J2315" s="335">
        <v>1.8973305849674802</v>
      </c>
      <c r="K2315" s="335">
        <v>1.8973305849674802</v>
      </c>
      <c r="L2315" s="441"/>
      <c r="M2315" s="451">
        <f t="shared" si="132"/>
        <v>3.3493305849674804</v>
      </c>
      <c r="N2315" s="451">
        <f t="shared" si="133"/>
        <v>3.3493305849674804</v>
      </c>
    </row>
    <row r="2316" spans="1:14" ht="25.5">
      <c r="A2316" s="444">
        <v>99214</v>
      </c>
      <c r="B2316" s="52">
        <f>+'2.- Base'!B2316</f>
        <v>2311</v>
      </c>
      <c r="C2316" s="334">
        <f>+'2.- Base'!C2316</f>
        <v>99214</v>
      </c>
      <c r="D2316" s="81" t="str">
        <f>+'2.- Base'!D2316</f>
        <v>Consulta ambulatoria para la evaluación y manejo de un paciente continuador especializada</v>
      </c>
      <c r="E2316" s="335">
        <f>+'2.- Base'!G2316</f>
        <v>1.4520000000000002</v>
      </c>
      <c r="F2316" s="335">
        <f>+'2.- Base'!N2316</f>
        <v>1.4520000000000002</v>
      </c>
      <c r="G2316" s="335">
        <f>VLOOKUP(C2316,'2.- Base'!$C$6:$G$2390,5,0)</f>
        <v>1.4520000000000002</v>
      </c>
      <c r="H2316" s="335">
        <f>VLOOKUP(C2316,'2.- Base'!J2316:N4737,5,0)</f>
        <v>1.4520000000000002</v>
      </c>
      <c r="J2316" s="335">
        <v>1.1399879447599803</v>
      </c>
      <c r="K2316" s="335">
        <v>1.2179340957914777</v>
      </c>
      <c r="L2316" s="441"/>
      <c r="M2316" s="451">
        <f t="shared" si="132"/>
        <v>2.5919879447599805</v>
      </c>
      <c r="N2316" s="451">
        <f t="shared" si="133"/>
        <v>2.6699340957914779</v>
      </c>
    </row>
    <row r="2317" spans="1:14" ht="25.5">
      <c r="A2317" s="444">
        <v>99215</v>
      </c>
      <c r="B2317" s="52">
        <f>+'2.- Base'!B2317</f>
        <v>2312</v>
      </c>
      <c r="C2317" s="334">
        <f>+'2.- Base'!C2317</f>
        <v>99215</v>
      </c>
      <c r="D2317" s="81" t="str">
        <f>+'2.- Base'!D2317</f>
        <v>Consulta ambulatoria para la evaluación y manejo de un paciente continuador de psiquiatría y rehabilitación</v>
      </c>
      <c r="E2317" s="335">
        <f>+'2.- Base'!G2317</f>
        <v>1.4520000000000002</v>
      </c>
      <c r="F2317" s="335">
        <f>+'2.- Base'!N2317</f>
        <v>1.4520000000000002</v>
      </c>
      <c r="G2317" s="335">
        <f>VLOOKUP(C2317,'2.- Base'!$C$6:$G$2390,5,0)</f>
        <v>1.4520000000000002</v>
      </c>
      <c r="H2317" s="335">
        <f>VLOOKUP(C2317,'2.- Base'!J2317:N4738,5,0)</f>
        <v>1.4520000000000002</v>
      </c>
      <c r="J2317" s="335">
        <v>1.665670988058914</v>
      </c>
      <c r="K2317" s="335">
        <v>1.7825902146061596</v>
      </c>
      <c r="L2317" s="441"/>
      <c r="M2317" s="451">
        <f t="shared" si="132"/>
        <v>3.1176709880589142</v>
      </c>
      <c r="N2317" s="451">
        <f t="shared" si="133"/>
        <v>3.2345902146061598</v>
      </c>
    </row>
    <row r="2318" spans="1:14">
      <c r="A2318" s="444">
        <v>99221</v>
      </c>
      <c r="B2318" s="52">
        <f>+'2.- Base'!B2318</f>
        <v>2313</v>
      </c>
      <c r="C2318" s="334">
        <f>+'2.- Base'!C2318</f>
        <v>99221</v>
      </c>
      <c r="D2318" s="81" t="str">
        <f>+'2.- Base'!D2318</f>
        <v xml:space="preserve">Cuidados hospitalarios iniciales </v>
      </c>
      <c r="E2318" s="335">
        <f>+'2.- Base'!G2318</f>
        <v>117.08742878787878</v>
      </c>
      <c r="F2318" s="335">
        <f>+'2.- Base'!N2318</f>
        <v>117.08742878787878</v>
      </c>
      <c r="G2318" s="335">
        <f>VLOOKUP(C2318,'2.- Base'!$C$6:$G$2390,5,0)</f>
        <v>117.08742878787878</v>
      </c>
      <c r="H2318" s="335">
        <f>VLOOKUP(C2318,'2.- Base'!J2318:N4739,5,0)</f>
        <v>117.08742878787878</v>
      </c>
      <c r="J2318" s="335">
        <v>7.2540299407867366</v>
      </c>
      <c r="K2318" s="335">
        <v>7.4415573149915843</v>
      </c>
      <c r="L2318" s="441"/>
      <c r="M2318" s="451">
        <f t="shared" si="132"/>
        <v>124.34145872866551</v>
      </c>
      <c r="N2318" s="451">
        <f t="shared" si="133"/>
        <v>124.52898610287036</v>
      </c>
    </row>
    <row r="2319" spans="1:14">
      <c r="A2319" s="444">
        <v>99231</v>
      </c>
      <c r="B2319" s="52">
        <f>+'2.- Base'!B2319</f>
        <v>2314</v>
      </c>
      <c r="C2319" s="334">
        <f>+'2.- Base'!C2319</f>
        <v>99231</v>
      </c>
      <c r="D2319" s="81" t="str">
        <f>+'2.- Base'!D2319</f>
        <v>Atención paciente-día hospitalización</v>
      </c>
      <c r="E2319" s="335">
        <f>+'2.- Base'!G2319</f>
        <v>117.08742878787878</v>
      </c>
      <c r="F2319" s="335">
        <f>+'2.- Base'!N2319</f>
        <v>117.08742878787878</v>
      </c>
      <c r="G2319" s="335">
        <f>VLOOKUP(C2319,'2.- Base'!$C$6:$G$2390,5,0)</f>
        <v>117.08742878787878</v>
      </c>
      <c r="H2319" s="335">
        <f>VLOOKUP(C2319,'2.- Base'!J2319:N4740,5,0)</f>
        <v>117.08742878787878</v>
      </c>
      <c r="J2319" s="335">
        <v>7.2540299407867366</v>
      </c>
      <c r="K2319" s="335">
        <v>7.4415573149915843</v>
      </c>
      <c r="L2319" s="441"/>
      <c r="M2319" s="451">
        <f t="shared" si="132"/>
        <v>124.34145872866551</v>
      </c>
      <c r="N2319" s="451">
        <f t="shared" si="133"/>
        <v>124.52898610287036</v>
      </c>
    </row>
    <row r="2320" spans="1:14">
      <c r="A2320" s="444">
        <v>99234</v>
      </c>
      <c r="B2320" s="52">
        <f>+'2.- Base'!B2320</f>
        <v>2315</v>
      </c>
      <c r="C2320" s="334">
        <f>+'2.- Base'!C2320</f>
        <v>99234</v>
      </c>
      <c r="D2320" s="81" t="str">
        <f>+'2.- Base'!D2320</f>
        <v>Atención en sala de observación</v>
      </c>
      <c r="E2320" s="335">
        <f>+'2.- Base'!G2320</f>
        <v>117.38780757575756</v>
      </c>
      <c r="F2320" s="335">
        <f>+'2.- Base'!N2320</f>
        <v>117.38780757575756</v>
      </c>
      <c r="G2320" s="335">
        <f>VLOOKUP(C2320,'2.- Base'!$C$6:$G$2390,5,0)</f>
        <v>117.38780757575756</v>
      </c>
      <c r="H2320" s="335">
        <f>VLOOKUP(C2320,'2.- Base'!J2320:N4741,5,0)</f>
        <v>117.38780757575756</v>
      </c>
      <c r="J2320" s="335">
        <v>10.434220409809612</v>
      </c>
      <c r="K2320" s="335">
        <v>10.601026415701511</v>
      </c>
      <c r="L2320" s="441"/>
      <c r="M2320" s="451">
        <f t="shared" si="132"/>
        <v>127.82202798556717</v>
      </c>
      <c r="N2320" s="451">
        <f t="shared" si="133"/>
        <v>127.98883399145907</v>
      </c>
    </row>
    <row r="2321" spans="1:14">
      <c r="A2321" s="444">
        <v>99282</v>
      </c>
      <c r="B2321" s="52">
        <f>+'2.- Base'!B2321</f>
        <v>2316</v>
      </c>
      <c r="C2321" s="334">
        <f>+'2.- Base'!C2321</f>
        <v>99282</v>
      </c>
      <c r="D2321" s="81" t="str">
        <f>+'2.- Base'!D2321</f>
        <v>Atención de Emergencia, Prioridad I (Urgencia)</v>
      </c>
      <c r="E2321" s="335">
        <f>+'2.- Base'!G2321</f>
        <v>3.6025951178451177</v>
      </c>
      <c r="F2321" s="335">
        <f>+'2.- Base'!N2321</f>
        <v>3.6025951178451177</v>
      </c>
      <c r="G2321" s="335">
        <f>VLOOKUP(C2321,'2.- Base'!$C$6:$G$2390,5,0)</f>
        <v>3.6025951178451177</v>
      </c>
      <c r="H2321" s="335">
        <f>VLOOKUP(C2321,'2.- Base'!J2321:N4742,5,0)</f>
        <v>3.6025951178451177</v>
      </c>
      <c r="J2321" s="335">
        <v>3.8893300461537104</v>
      </c>
      <c r="K2321" s="335">
        <v>5.1400907672822651</v>
      </c>
      <c r="L2321" s="441"/>
      <c r="M2321" s="451">
        <f t="shared" si="132"/>
        <v>7.491925163998828</v>
      </c>
      <c r="N2321" s="451">
        <f t="shared" si="133"/>
        <v>8.7426858851273828</v>
      </c>
    </row>
    <row r="2322" spans="1:14">
      <c r="A2322" s="444">
        <v>99283</v>
      </c>
      <c r="B2322" s="52">
        <f>+'2.- Base'!B2322</f>
        <v>2317</v>
      </c>
      <c r="C2322" s="334">
        <f>+'2.- Base'!C2322</f>
        <v>99283</v>
      </c>
      <c r="D2322" s="81" t="str">
        <f>+'2.- Base'!D2322</f>
        <v>Atención de Emergencia, Prioridad II</v>
      </c>
      <c r="E2322" s="335">
        <f>+'2.- Base'!G2322</f>
        <v>3.2820634118967451</v>
      </c>
      <c r="F2322" s="335">
        <f>+'2.- Base'!N2322</f>
        <v>3.2820634118967451</v>
      </c>
      <c r="G2322" s="335">
        <f>VLOOKUP(C2322,'2.- Base'!$C$6:$G$2390,5,0)</f>
        <v>3.2820634118967451</v>
      </c>
      <c r="H2322" s="335">
        <f>VLOOKUP(C2322,'2.- Base'!J2322:N4743,5,0)</f>
        <v>3.2820634118967451</v>
      </c>
      <c r="J2322" s="335">
        <v>2.3125044990312276</v>
      </c>
      <c r="K2322" s="335">
        <v>2.4038652216761154</v>
      </c>
      <c r="L2322" s="441"/>
      <c r="M2322" s="451">
        <f t="shared" si="132"/>
        <v>5.5945679109279727</v>
      </c>
      <c r="N2322" s="451">
        <f t="shared" si="133"/>
        <v>5.6859286335728605</v>
      </c>
    </row>
    <row r="2323" spans="1:14">
      <c r="A2323" s="444">
        <v>99284</v>
      </c>
      <c r="B2323" s="52">
        <f>+'2.- Base'!B2323</f>
        <v>2318</v>
      </c>
      <c r="C2323" s="334">
        <f>+'2.- Base'!C2323</f>
        <v>99284</v>
      </c>
      <c r="D2323" s="81" t="str">
        <f>+'2.- Base'!D2323</f>
        <v>Atención de Emergencia, Prioridad III</v>
      </c>
      <c r="E2323" s="335">
        <f>+'2.- Base'!G2323</f>
        <v>2.8919995791245792</v>
      </c>
      <c r="F2323" s="335">
        <f>+'2.- Base'!N2323</f>
        <v>2.8919995791245792</v>
      </c>
      <c r="G2323" s="335">
        <f>VLOOKUP(C2323,'2.- Base'!$C$6:$G$2390,5,0)</f>
        <v>2.8919995791245792</v>
      </c>
      <c r="H2323" s="335">
        <f>VLOOKUP(C2323,'2.- Base'!J2323:N4744,5,0)</f>
        <v>2.8919995791245792</v>
      </c>
      <c r="J2323" s="335">
        <v>1.1833326843206993</v>
      </c>
      <c r="K2323" s="335">
        <v>1.2399738483709002</v>
      </c>
      <c r="L2323" s="441"/>
      <c r="M2323" s="451">
        <f t="shared" si="132"/>
        <v>4.0753322634452784</v>
      </c>
      <c r="N2323" s="451">
        <f t="shared" si="133"/>
        <v>4.1319734274954794</v>
      </c>
    </row>
    <row r="2324" spans="1:14">
      <c r="A2324" s="444">
        <v>99285</v>
      </c>
      <c r="B2324" s="52">
        <f>+'2.- Base'!B2324</f>
        <v>2319</v>
      </c>
      <c r="C2324" s="334">
        <f>+'2.- Base'!C2324</f>
        <v>99285</v>
      </c>
      <c r="D2324" s="81" t="str">
        <f>+'2.- Base'!D2324</f>
        <v>Atención de Emergencia, Prioridad IV</v>
      </c>
      <c r="E2324" s="335">
        <f>+'2.- Base'!G2324</f>
        <v>7.4694496843434353</v>
      </c>
      <c r="F2324" s="335">
        <f>+'2.- Base'!N2324</f>
        <v>7.4694496843434353</v>
      </c>
      <c r="G2324" s="335">
        <f>VLOOKUP(C2324,'2.- Base'!$C$6:$G$2390,5,0)</f>
        <v>7.4694496843434353</v>
      </c>
      <c r="H2324" s="335">
        <f>VLOOKUP(C2324,'2.- Base'!J2324:N4745,5,0)</f>
        <v>7.4694496843434353</v>
      </c>
      <c r="J2324" s="335">
        <v>0.93199686740131593</v>
      </c>
      <c r="K2324" s="335">
        <v>0.97801440436676668</v>
      </c>
      <c r="L2324" s="441"/>
      <c r="M2324" s="451">
        <f t="shared" si="132"/>
        <v>8.4014465517447512</v>
      </c>
      <c r="N2324" s="451">
        <f t="shared" si="133"/>
        <v>8.4474640887102019</v>
      </c>
    </row>
    <row r="2325" spans="1:14">
      <c r="A2325" s="444">
        <v>99291</v>
      </c>
      <c r="B2325" s="52">
        <f>+'2.- Base'!B2325</f>
        <v>2320</v>
      </c>
      <c r="C2325" s="334">
        <f>+'2.- Base'!C2325</f>
        <v>99291</v>
      </c>
      <c r="D2325" s="81" t="str">
        <f>+'2.- Base'!D2325</f>
        <v>Atención paciente-día UCI</v>
      </c>
      <c r="E2325" s="335" t="s">
        <v>3270</v>
      </c>
      <c r="F2325" s="335">
        <f>+'2.- Base'!N2325</f>
        <v>693.86235141414159</v>
      </c>
      <c r="G2325" s="335" t="str">
        <f>E2325</f>
        <v>NC</v>
      </c>
      <c r="H2325" s="335">
        <f>VLOOKUP(C2325,'2.- Base'!J2325:N4746,5,0)</f>
        <v>693.86235141414159</v>
      </c>
      <c r="J2325" s="335" t="s">
        <v>3270</v>
      </c>
      <c r="K2325" s="335">
        <v>26.646764931565258</v>
      </c>
      <c r="L2325" s="441"/>
      <c r="M2325" s="335" t="str">
        <f>G2325</f>
        <v>NC</v>
      </c>
      <c r="N2325" s="451">
        <f t="shared" si="133"/>
        <v>720.50911634570684</v>
      </c>
    </row>
    <row r="2326" spans="1:14">
      <c r="A2326" s="444">
        <v>99305</v>
      </c>
      <c r="B2326" s="52">
        <f>+'2.- Base'!B2326</f>
        <v>2321</v>
      </c>
      <c r="C2326" s="334">
        <f>+'2.- Base'!C2326</f>
        <v>99305</v>
      </c>
      <c r="D2326" s="81" t="str">
        <f>+'2.- Base'!D2326</f>
        <v>Atención paciente-día cuidados intermedios</v>
      </c>
      <c r="E2326" s="335">
        <f>+'2.- Base'!G2326</f>
        <v>151.29594156565656</v>
      </c>
      <c r="F2326" s="335">
        <f>+'2.- Base'!N2326</f>
        <v>151.29594156565656</v>
      </c>
      <c r="G2326" s="335">
        <f>VLOOKUP(C2326,'2.- Base'!$C$6:$G$2390,5,0)</f>
        <v>151.29594156565656</v>
      </c>
      <c r="H2326" s="335">
        <f>VLOOKUP(C2326,'2.- Base'!J2326:N4747,5,0)</f>
        <v>151.29594156565656</v>
      </c>
      <c r="J2326" s="335">
        <v>11.478358969140231</v>
      </c>
      <c r="K2326" s="335">
        <v>12.328030677416564</v>
      </c>
      <c r="L2326" s="441"/>
      <c r="M2326" s="451">
        <f>G2326+J2326</f>
        <v>162.77430053479679</v>
      </c>
      <c r="N2326" s="451">
        <f t="shared" si="133"/>
        <v>163.62397224307313</v>
      </c>
    </row>
    <row r="2327" spans="1:14" ht="25.5">
      <c r="A2327" s="444">
        <v>99309</v>
      </c>
      <c r="B2327" s="52">
        <f>+'2.- Base'!B2327</f>
        <v>2322</v>
      </c>
      <c r="C2327" s="334">
        <f>+'2.- Base'!C2327</f>
        <v>99309</v>
      </c>
      <c r="D2327" s="81" t="str">
        <f>+'2.- Base'!D2327</f>
        <v>Evaluación y manejo iniciales, por día, de un paciente que está dentro de una institución de cuidados de enfermeria, en psiquiatria</v>
      </c>
      <c r="E2327" s="335" t="s">
        <v>3270</v>
      </c>
      <c r="F2327" s="335">
        <f>+'2.- Base'!N2327</f>
        <v>119.79083787878787</v>
      </c>
      <c r="G2327" s="335" t="str">
        <f>E2327</f>
        <v>NC</v>
      </c>
      <c r="H2327" s="335">
        <f>VLOOKUP(C2327,'2.- Base'!J2327:N4748,5,0)</f>
        <v>119.79083787878787</v>
      </c>
      <c r="J2327" s="335" t="s">
        <v>3270</v>
      </c>
      <c r="K2327" s="335">
        <v>26.374748287055269</v>
      </c>
      <c r="L2327" s="441"/>
      <c r="M2327" s="335" t="str">
        <f>G2327</f>
        <v>NC</v>
      </c>
      <c r="N2327" s="451">
        <f t="shared" si="133"/>
        <v>146.16558616584314</v>
      </c>
    </row>
    <row r="2328" spans="1:14" ht="38.25">
      <c r="A2328" s="444">
        <v>99324</v>
      </c>
      <c r="B2328" s="52">
        <f>+'2.- Base'!B2328</f>
        <v>2323</v>
      </c>
      <c r="C2328" s="334">
        <f>+'2.- Base'!C2328</f>
        <v>99324</v>
      </c>
      <c r="D2328" s="81" t="str">
        <f>+'2.- Base'!D2328</f>
        <v>Evaluación y manejo de un paciente nuevo en asilos, casas de reposo, hogares de pacientes de adulto mayor, hogares infantiles. orfanatos, guaderías o similares</v>
      </c>
      <c r="E2328" s="335">
        <f>+'2.- Base'!G2328</f>
        <v>1.4520000000000002</v>
      </c>
      <c r="F2328" s="335">
        <f>+'2.- Base'!N2328</f>
        <v>1.4520000000000002</v>
      </c>
      <c r="G2328" s="335">
        <f>VLOOKUP(C2328,'2.- Base'!$C$6:$G$2390,5,0)</f>
        <v>1.4520000000000002</v>
      </c>
      <c r="H2328" s="335">
        <f>VLOOKUP(C2328,'2.- Base'!J2328:N4749,5,0)</f>
        <v>1.4520000000000002</v>
      </c>
      <c r="J2328" s="335">
        <v>5.1479002908377236</v>
      </c>
      <c r="K2328" s="335">
        <v>5.4338094909994483</v>
      </c>
      <c r="L2328" s="441"/>
      <c r="M2328" s="451">
        <f t="shared" ref="M2328:M2390" si="134">G2328+J2328</f>
        <v>6.5999002908377236</v>
      </c>
      <c r="N2328" s="451">
        <f t="shared" si="133"/>
        <v>6.8858094909994483</v>
      </c>
    </row>
    <row r="2329" spans="1:14">
      <c r="A2329" s="444">
        <v>99342</v>
      </c>
      <c r="B2329" s="52">
        <f>+'2.- Base'!B2329</f>
        <v>2324</v>
      </c>
      <c r="C2329" s="334">
        <f>+'2.- Base'!C2329</f>
        <v>99342</v>
      </c>
      <c r="D2329" s="81" t="str">
        <f>+'2.- Base'!D2329</f>
        <v>Visita médica domiciliaria</v>
      </c>
      <c r="E2329" s="335">
        <f>+'2.- Base'!G2329</f>
        <v>1.4520000000000002</v>
      </c>
      <c r="F2329" s="335">
        <f>+'2.- Base'!N2329</f>
        <v>1.4520000000000002</v>
      </c>
      <c r="G2329" s="335">
        <f>VLOOKUP(C2329,'2.- Base'!$C$6:$G$2390,5,0)</f>
        <v>1.4520000000000002</v>
      </c>
      <c r="H2329" s="335">
        <f>VLOOKUP(C2329,'2.- Base'!J2329:N4750,5,0)</f>
        <v>1.4520000000000002</v>
      </c>
      <c r="J2329" s="335">
        <v>5.1479002908377236</v>
      </c>
      <c r="K2329" s="335">
        <v>5.4338094909994483</v>
      </c>
      <c r="L2329" s="441"/>
      <c r="M2329" s="451">
        <f t="shared" si="134"/>
        <v>6.5999002908377236</v>
      </c>
      <c r="N2329" s="451">
        <f t="shared" si="133"/>
        <v>6.8858094909994483</v>
      </c>
    </row>
    <row r="2330" spans="1:14">
      <c r="A2330" s="444">
        <v>99344</v>
      </c>
      <c r="B2330" s="52">
        <f>+'2.- Base'!B2330</f>
        <v>2325</v>
      </c>
      <c r="C2330" s="334">
        <f>+'2.- Base'!C2330</f>
        <v>99344</v>
      </c>
      <c r="D2330" s="81" t="str">
        <f>+'2.- Base'!D2330</f>
        <v>Visita familiar integral</v>
      </c>
      <c r="E2330" s="335">
        <f>+'2.- Base'!G2330</f>
        <v>1.4520000000000002</v>
      </c>
      <c r="F2330" s="335">
        <f>+'2.- Base'!N2330</f>
        <v>1.4520000000000002</v>
      </c>
      <c r="G2330" s="335">
        <f>VLOOKUP(C2330,'2.- Base'!$C$6:$G$2390,5,0)</f>
        <v>1.4520000000000002</v>
      </c>
      <c r="H2330" s="335">
        <f>VLOOKUP(C2330,'2.- Base'!J2330:N4751,5,0)</f>
        <v>1.4520000000000002</v>
      </c>
      <c r="J2330" s="335">
        <v>8.3103644370536056</v>
      </c>
      <c r="K2330" s="335">
        <v>8.5962736372153294</v>
      </c>
      <c r="L2330" s="441"/>
      <c r="M2330" s="451">
        <f t="shared" si="134"/>
        <v>9.7623644370536056</v>
      </c>
      <c r="N2330" s="451">
        <f t="shared" si="133"/>
        <v>10.048273637215329</v>
      </c>
    </row>
    <row r="2331" spans="1:14" ht="51">
      <c r="A2331" s="444">
        <v>99366</v>
      </c>
      <c r="B2331" s="52">
        <f>+'2.- Base'!B2331</f>
        <v>2326</v>
      </c>
      <c r="C2331" s="334">
        <f>+'2.- Base'!C2331</f>
        <v>99366</v>
      </c>
      <c r="D2331" s="81" t="str">
        <f>+'2.- Base'!D2331</f>
        <v>Reunión del o los médicos tratantes con el equipo interdisciplinario de profesionales de la salud (participación de profesional no médicos de la salud) , frente a frente con el paciente y/o familia. La reunión tendrá una duración de 30 minutos o más.</v>
      </c>
      <c r="E2331" s="335">
        <f>+'2.- Base'!G2331</f>
        <v>1.4520000000000002</v>
      </c>
      <c r="F2331" s="335">
        <f>+'2.- Base'!N2331</f>
        <v>1.4520000000000002</v>
      </c>
      <c r="G2331" s="335">
        <f>VLOOKUP(C2331,'2.- Base'!$C$6:$G$2390,5,0)</f>
        <v>1.4520000000000002</v>
      </c>
      <c r="H2331" s="335">
        <f>VLOOKUP(C2331,'2.- Base'!J2331:N4752,5,0)</f>
        <v>1.4520000000000002</v>
      </c>
      <c r="J2331" s="335">
        <v>8.1876843201563076</v>
      </c>
      <c r="K2331" s="335">
        <v>8.4215227732507998</v>
      </c>
      <c r="L2331" s="441"/>
      <c r="M2331" s="451">
        <f t="shared" si="134"/>
        <v>9.6396843201563076</v>
      </c>
      <c r="N2331" s="451">
        <f t="shared" si="133"/>
        <v>9.8735227732507997</v>
      </c>
    </row>
    <row r="2332" spans="1:14" ht="38.25">
      <c r="A2332" s="444">
        <v>99367</v>
      </c>
      <c r="B2332" s="52">
        <f>+'2.- Base'!B2332</f>
        <v>2327</v>
      </c>
      <c r="C2332" s="334">
        <f>+'2.- Base'!C2332</f>
        <v>99367</v>
      </c>
      <c r="D2332" s="81" t="str">
        <f>+'2.- Base'!D2332</f>
        <v>Junta médica del o los médicos tratantes con el equipo interdisciplinario de profesionales de la salud, (participación de médicos) sin la presencia del paciente y/o familia. La reunión tendrá una duración de 30 minutos o más</v>
      </c>
      <c r="E2332" s="335">
        <f>+'2.- Base'!G2332</f>
        <v>1.4520000000000002</v>
      </c>
      <c r="F2332" s="335">
        <f>+'2.- Base'!N2332</f>
        <v>1.4520000000000002</v>
      </c>
      <c r="G2332" s="335">
        <f>VLOOKUP(C2332,'2.- Base'!$C$6:$G$2390,5,0)</f>
        <v>1.4520000000000002</v>
      </c>
      <c r="H2332" s="335">
        <f>VLOOKUP(C2332,'2.- Base'!J2332:N4753,5,0)</f>
        <v>1.4520000000000002</v>
      </c>
      <c r="J2332" s="335">
        <v>4.0938421600781538</v>
      </c>
      <c r="K2332" s="335">
        <v>4.2107613866253999</v>
      </c>
      <c r="L2332" s="441"/>
      <c r="M2332" s="451">
        <f t="shared" si="134"/>
        <v>5.5458421600781538</v>
      </c>
      <c r="N2332" s="451">
        <f t="shared" si="133"/>
        <v>5.6627613866253999</v>
      </c>
    </row>
    <row r="2333" spans="1:14">
      <c r="A2333" s="444">
        <v>99382</v>
      </c>
      <c r="B2333" s="52">
        <f>+'2.- Base'!B2333</f>
        <v>2328</v>
      </c>
      <c r="C2333" s="334">
        <f>+'2.- Base'!C2333</f>
        <v>99382</v>
      </c>
      <c r="D2333" s="81" t="str">
        <f>+'2.- Base'!D2333</f>
        <v>Control de crecimiento y desarrollo para niños menores de 12 años</v>
      </c>
      <c r="E2333" s="335">
        <f>+'2.- Base'!G2333</f>
        <v>1.4520000000000002</v>
      </c>
      <c r="F2333" s="335">
        <f>+'2.- Base'!N2333</f>
        <v>1.4520000000000002</v>
      </c>
      <c r="G2333" s="335">
        <f>VLOOKUP(C2333,'2.- Base'!$C$6:$G$2390,5,0)</f>
        <v>1.4520000000000002</v>
      </c>
      <c r="H2333" s="335">
        <f>VLOOKUP(C2333,'2.- Base'!J2333:N4754,5,0)</f>
        <v>1.4520000000000002</v>
      </c>
      <c r="J2333" s="335">
        <v>2.3534497620486743</v>
      </c>
      <c r="K2333" s="335">
        <v>2.3534497620486743</v>
      </c>
      <c r="L2333" s="441"/>
      <c r="M2333" s="451">
        <f t="shared" si="134"/>
        <v>3.8054497620486742</v>
      </c>
      <c r="N2333" s="451">
        <f t="shared" si="133"/>
        <v>3.8054497620486742</v>
      </c>
    </row>
    <row r="2334" spans="1:14">
      <c r="A2334" s="444">
        <v>99384</v>
      </c>
      <c r="B2334" s="52">
        <f>+'2.- Base'!B2334</f>
        <v>2329</v>
      </c>
      <c r="C2334" s="334">
        <f>+'2.- Base'!C2334</f>
        <v>99384</v>
      </c>
      <c r="D2334" s="81" t="str">
        <f>+'2.- Base'!D2334</f>
        <v>Control de crecimiento y desarrollo del adolescente</v>
      </c>
      <c r="E2334" s="335">
        <f>+'2.- Base'!G2334</f>
        <v>1.4520000000000002</v>
      </c>
      <c r="F2334" s="335">
        <f>+'2.- Base'!N2334</f>
        <v>1.4520000000000002</v>
      </c>
      <c r="G2334" s="335">
        <f>VLOOKUP(C2334,'2.- Base'!$C$6:$G$2390,5,0)</f>
        <v>1.4520000000000002</v>
      </c>
      <c r="H2334" s="335">
        <f>VLOOKUP(C2334,'2.- Base'!J2334:N4755,5,0)</f>
        <v>1.4520000000000002</v>
      </c>
      <c r="J2334" s="335">
        <v>2.3534497620486743</v>
      </c>
      <c r="K2334" s="335">
        <v>2.3534497620486743</v>
      </c>
      <c r="L2334" s="441"/>
      <c r="M2334" s="451">
        <f t="shared" si="134"/>
        <v>3.8054497620486742</v>
      </c>
      <c r="N2334" s="451">
        <f t="shared" si="133"/>
        <v>3.8054497620486742</v>
      </c>
    </row>
    <row r="2335" spans="1:14">
      <c r="A2335" s="444">
        <v>99401</v>
      </c>
      <c r="B2335" s="52">
        <f>+'2.- Base'!B2335</f>
        <v>2330</v>
      </c>
      <c r="C2335" s="334">
        <f>+'2.- Base'!C2335</f>
        <v>99401</v>
      </c>
      <c r="D2335" s="81" t="str">
        <f>+'2.- Base'!D2335</f>
        <v>Consejería integral</v>
      </c>
      <c r="E2335" s="335">
        <f>+'2.- Base'!G2335</f>
        <v>1.4520000000000002</v>
      </c>
      <c r="F2335" s="335">
        <f>+'2.- Base'!N2335</f>
        <v>1.4520000000000002</v>
      </c>
      <c r="G2335" s="335">
        <f>VLOOKUP(C2335,'2.- Base'!$C$6:$G$2390,5,0)</f>
        <v>1.4520000000000002</v>
      </c>
      <c r="H2335" s="335">
        <f>VLOOKUP(C2335,'2.- Base'!J2335:N4756,5,0)</f>
        <v>1.4520000000000002</v>
      </c>
      <c r="J2335" s="335">
        <v>2.3534497620486743</v>
      </c>
      <c r="K2335" s="335">
        <v>2.3534497620486743</v>
      </c>
      <c r="L2335" s="441"/>
      <c r="M2335" s="451">
        <f t="shared" si="134"/>
        <v>3.8054497620486742</v>
      </c>
      <c r="N2335" s="451">
        <f t="shared" si="133"/>
        <v>3.8054497620486742</v>
      </c>
    </row>
    <row r="2336" spans="1:14">
      <c r="A2336" s="444">
        <v>99402</v>
      </c>
      <c r="B2336" s="52">
        <f>+'2.- Base'!B2336</f>
        <v>2331</v>
      </c>
      <c r="C2336" s="334">
        <f>+'2.- Base'!C2336</f>
        <v>99402</v>
      </c>
      <c r="D2336" s="81" t="str">
        <f>+'2.- Base'!D2336</f>
        <v xml:space="preserve">Consejería Planificación Familiar </v>
      </c>
      <c r="E2336" s="335">
        <f>+'2.- Base'!G2336</f>
        <v>1.4520000000000002</v>
      </c>
      <c r="F2336" s="335">
        <f>+'2.- Base'!N2336</f>
        <v>1.4520000000000002</v>
      </c>
      <c r="G2336" s="335">
        <f>VLOOKUP(C2336,'2.- Base'!$C$6:$G$2390,5,0)</f>
        <v>1.4520000000000002</v>
      </c>
      <c r="H2336" s="335">
        <f>VLOOKUP(C2336,'2.- Base'!J2336:N4757,5,0)</f>
        <v>1.4520000000000002</v>
      </c>
      <c r="J2336" s="335">
        <v>2.4814270297204608</v>
      </c>
      <c r="K2336" s="335">
        <v>2.4814270297204608</v>
      </c>
      <c r="L2336" s="441"/>
      <c r="M2336" s="451">
        <f t="shared" si="134"/>
        <v>3.9334270297204608</v>
      </c>
      <c r="N2336" s="451">
        <f t="shared" si="133"/>
        <v>3.9334270297204608</v>
      </c>
    </row>
    <row r="2337" spans="1:14">
      <c r="A2337" s="444">
        <v>99403</v>
      </c>
      <c r="B2337" s="52">
        <f>+'2.- Base'!B2337</f>
        <v>2332</v>
      </c>
      <c r="C2337" s="334">
        <f>+'2.- Base'!C2337</f>
        <v>99403</v>
      </c>
      <c r="D2337" s="81" t="str">
        <f>+'2.- Base'!D2337</f>
        <v>Consejería nutricional</v>
      </c>
      <c r="E2337" s="335">
        <f>+'2.- Base'!G2337</f>
        <v>1.4520000000000002</v>
      </c>
      <c r="F2337" s="335">
        <f>+'2.- Base'!N2337</f>
        <v>1.4520000000000002</v>
      </c>
      <c r="G2337" s="335">
        <f>VLOOKUP(C2337,'2.- Base'!$C$6:$G$2390,5,0)</f>
        <v>1.4520000000000002</v>
      </c>
      <c r="H2337" s="335">
        <f>VLOOKUP(C2337,'2.- Base'!J2337:N4758,5,0)</f>
        <v>1.4520000000000002</v>
      </c>
      <c r="J2337" s="335">
        <v>2.257349010282284</v>
      </c>
      <c r="K2337" s="335">
        <v>2.257349010282284</v>
      </c>
      <c r="L2337" s="441"/>
      <c r="M2337" s="451">
        <f t="shared" si="134"/>
        <v>3.7093490102822839</v>
      </c>
      <c r="N2337" s="451">
        <f t="shared" si="133"/>
        <v>3.7093490102822839</v>
      </c>
    </row>
    <row r="2338" spans="1:14">
      <c r="A2338" s="444">
        <v>99404</v>
      </c>
      <c r="B2338" s="52">
        <f>+'2.- Base'!B2338</f>
        <v>2333</v>
      </c>
      <c r="C2338" s="334">
        <f>+'2.- Base'!C2338</f>
        <v>99404</v>
      </c>
      <c r="D2338" s="81" t="str">
        <f>+'2.- Base'!D2338</f>
        <v>Consejería especial (VIH/Salud mental)</v>
      </c>
      <c r="E2338" s="335">
        <f>+'2.- Base'!G2338</f>
        <v>1.4520000000000002</v>
      </c>
      <c r="F2338" s="335">
        <f>+'2.- Base'!N2338</f>
        <v>1.4520000000000002</v>
      </c>
      <c r="G2338" s="335">
        <f>VLOOKUP(C2338,'2.- Base'!$C$6:$G$2390,5,0)</f>
        <v>1.4520000000000002</v>
      </c>
      <c r="H2338" s="335">
        <f>VLOOKUP(C2338,'2.- Base'!J2338:N4759,5,0)</f>
        <v>1.4520000000000002</v>
      </c>
      <c r="J2338" s="335">
        <v>1.5121540546560837</v>
      </c>
      <c r="K2338" s="335">
        <v>1.5706136679297067</v>
      </c>
      <c r="L2338" s="441"/>
      <c r="M2338" s="451">
        <f t="shared" si="134"/>
        <v>2.9641540546560838</v>
      </c>
      <c r="N2338" s="451">
        <f t="shared" si="133"/>
        <v>3.0226136679297069</v>
      </c>
    </row>
    <row r="2339" spans="1:14">
      <c r="A2339" s="444">
        <v>99411</v>
      </c>
      <c r="B2339" s="52">
        <f>+'2.- Base'!B2339</f>
        <v>2334</v>
      </c>
      <c r="C2339" s="334">
        <f>+'2.- Base'!C2339</f>
        <v>99411</v>
      </c>
      <c r="D2339" s="81" t="str">
        <f>+'2.- Base'!D2339</f>
        <v>Sesión de estimulación temprana</v>
      </c>
      <c r="E2339" s="335">
        <f>+'2.- Base'!G2339</f>
        <v>1.4520000000000002</v>
      </c>
      <c r="F2339" s="335">
        <f>+'2.- Base'!N2339</f>
        <v>1.4520000000000002</v>
      </c>
      <c r="G2339" s="335">
        <f>VLOOKUP(C2339,'2.- Base'!$C$6:$G$2390,5,0)</f>
        <v>1.4520000000000002</v>
      </c>
      <c r="H2339" s="335">
        <f>VLOOKUP(C2339,'2.- Base'!J2339:N4760,5,0)</f>
        <v>1.4520000000000002</v>
      </c>
      <c r="J2339" s="335">
        <v>4.7068995240973486</v>
      </c>
      <c r="K2339" s="335">
        <v>4.7068995240973486</v>
      </c>
      <c r="L2339" s="441"/>
      <c r="M2339" s="451">
        <f t="shared" si="134"/>
        <v>6.1588995240973485</v>
      </c>
      <c r="N2339" s="451">
        <f t="shared" si="133"/>
        <v>6.1588995240973485</v>
      </c>
    </row>
    <row r="2340" spans="1:14">
      <c r="A2340" s="444">
        <v>99412</v>
      </c>
      <c r="B2340" s="52">
        <f>+'2.- Base'!B2340</f>
        <v>2335</v>
      </c>
      <c r="C2340" s="334">
        <f>+'2.- Base'!C2340</f>
        <v>99412</v>
      </c>
      <c r="D2340" s="81" t="str">
        <f>+'2.- Base'!D2340</f>
        <v>Psicoprofilaxis</v>
      </c>
      <c r="E2340" s="335">
        <f>+'2.- Base'!G2340</f>
        <v>1.4520000000000002</v>
      </c>
      <c r="F2340" s="335">
        <f>+'2.- Base'!N2340</f>
        <v>1.4520000000000002</v>
      </c>
      <c r="G2340" s="335">
        <f>VLOOKUP(C2340,'2.- Base'!$C$6:$G$2390,5,0)</f>
        <v>1.4520000000000002</v>
      </c>
      <c r="H2340" s="335">
        <f>VLOOKUP(C2340,'2.- Base'!J2340:N4761,5,0)</f>
        <v>1.4520000000000002</v>
      </c>
      <c r="J2340" s="335">
        <v>1.5193471064296122</v>
      </c>
      <c r="K2340" s="335">
        <v>1.5193471064296122</v>
      </c>
      <c r="L2340" s="441"/>
      <c r="M2340" s="451">
        <f t="shared" si="134"/>
        <v>2.9713471064296124</v>
      </c>
      <c r="N2340" s="451">
        <f t="shared" si="133"/>
        <v>2.9713471064296124</v>
      </c>
    </row>
    <row r="2341" spans="1:14">
      <c r="A2341" s="444">
        <v>99460</v>
      </c>
      <c r="B2341" s="52">
        <f>+'2.- Base'!B2341</f>
        <v>2336</v>
      </c>
      <c r="C2341" s="334">
        <f>+'2.- Base'!C2341</f>
        <v>99460</v>
      </c>
      <c r="D2341" s="81" t="str">
        <f>+'2.- Base'!D2341</f>
        <v>Atención inmediata del recién nacido</v>
      </c>
      <c r="E2341" s="335">
        <f>+'2.- Base'!G2341</f>
        <v>2.9615692760942758</v>
      </c>
      <c r="F2341" s="335">
        <f>+'2.- Base'!N2341</f>
        <v>2.9615692760942758</v>
      </c>
      <c r="G2341" s="335">
        <f>VLOOKUP(C2341,'2.- Base'!$C$6:$G$2390,5,0)</f>
        <v>2.9615692760942758</v>
      </c>
      <c r="H2341" s="335">
        <f>VLOOKUP(C2341,'2.- Base'!J2341:N4762,5,0)</f>
        <v>2.9615692760942758</v>
      </c>
      <c r="J2341" s="335">
        <v>1.2477032572902256</v>
      </c>
      <c r="K2341" s="335">
        <v>1.3054700431605171</v>
      </c>
      <c r="L2341" s="441"/>
      <c r="M2341" s="451">
        <f t="shared" si="134"/>
        <v>4.2092725333845014</v>
      </c>
      <c r="N2341" s="451">
        <f t="shared" si="133"/>
        <v>4.2670393192547929</v>
      </c>
    </row>
    <row r="2342" spans="1:14" ht="25.5">
      <c r="A2342" s="444">
        <v>99509</v>
      </c>
      <c r="B2342" s="52">
        <f>+'2.- Base'!B2342</f>
        <v>2337</v>
      </c>
      <c r="C2342" s="334">
        <f>+'2.- Base'!C2342</f>
        <v>99509</v>
      </c>
      <c r="D2342" s="81" t="str">
        <f>+'2.- Base'!D2342</f>
        <v>Visita domiciliaria para la ayuda con actividades de la vida diaria y del cuidado personal</v>
      </c>
      <c r="E2342" s="335">
        <f>+'2.- Base'!G2342</f>
        <v>1.4520000000000002</v>
      </c>
      <c r="F2342" s="335">
        <f>+'2.- Base'!N2342</f>
        <v>1.4520000000000002</v>
      </c>
      <c r="G2342" s="335">
        <f>VLOOKUP(C2342,'2.- Base'!$C$6:$G$2390,5,0)</f>
        <v>1.4520000000000002</v>
      </c>
      <c r="H2342" s="335">
        <f>VLOOKUP(C2342,'2.- Base'!J2342:N4763,5,0)</f>
        <v>1.4520000000000002</v>
      </c>
      <c r="J2342" s="335">
        <v>5.1479002908377236</v>
      </c>
      <c r="K2342" s="335">
        <v>5.4338094909994483</v>
      </c>
      <c r="L2342" s="441"/>
      <c r="M2342" s="451">
        <f t="shared" si="134"/>
        <v>6.5999002908377236</v>
      </c>
      <c r="N2342" s="451">
        <f t="shared" si="133"/>
        <v>6.8858094909994483</v>
      </c>
    </row>
    <row r="2343" spans="1:14">
      <c r="A2343" s="444">
        <v>99510</v>
      </c>
      <c r="B2343" s="52">
        <f>+'2.- Base'!B2343</f>
        <v>2338</v>
      </c>
      <c r="C2343" s="334">
        <f>+'2.- Base'!C2343</f>
        <v>99510</v>
      </c>
      <c r="D2343" s="81" t="str">
        <f>+'2.- Base'!D2343</f>
        <v>Visita domiciliaria para el individuo, la familia, o consejo matrimonial</v>
      </c>
      <c r="E2343" s="335">
        <f>+'2.- Base'!G2343</f>
        <v>1.4520000000000002</v>
      </c>
      <c r="F2343" s="335">
        <f>+'2.- Base'!N2343</f>
        <v>1.4520000000000002</v>
      </c>
      <c r="G2343" s="335">
        <f>VLOOKUP(C2343,'2.- Base'!$C$6:$G$2390,5,0)</f>
        <v>1.4520000000000002</v>
      </c>
      <c r="H2343" s="335">
        <f>VLOOKUP(C2343,'2.- Base'!J2343:N4764,5,0)</f>
        <v>1.4520000000000002</v>
      </c>
      <c r="J2343" s="335">
        <v>5.1479002908377236</v>
      </c>
      <c r="K2343" s="335">
        <v>5.4338094909994483</v>
      </c>
      <c r="L2343" s="441"/>
      <c r="M2343" s="451">
        <f t="shared" si="134"/>
        <v>6.5999002908377236</v>
      </c>
      <c r="N2343" s="451">
        <f t="shared" si="133"/>
        <v>6.8858094909994483</v>
      </c>
    </row>
    <row r="2344" spans="1:14">
      <c r="A2344" s="444">
        <v>95999</v>
      </c>
      <c r="B2344" s="52">
        <f>+'2.- Base'!B2344</f>
        <v>2339</v>
      </c>
      <c r="C2344" s="334">
        <f>+'2.- Base'!C2344</f>
        <v>95999</v>
      </c>
      <c r="D2344" s="81" t="str">
        <f>+'2.- Base'!D2344</f>
        <v>Tratamiento estimulacion magnetica transcraneana</v>
      </c>
      <c r="E2344" s="335">
        <f>+'2.- Base'!G2344</f>
        <v>2.9198499999999998</v>
      </c>
      <c r="F2344" s="335">
        <f>+'2.- Base'!N2344</f>
        <v>2.9198499999999998</v>
      </c>
      <c r="G2344" s="335">
        <f>VLOOKUP(C2344,'2.- Base'!$C$6:$G$2390,5,0)</f>
        <v>2.9198499999999998</v>
      </c>
      <c r="H2344" s="335">
        <f>VLOOKUP(C2344,'2.- Base'!J2344:N4765,5,0)</f>
        <v>2.9198499999999998</v>
      </c>
      <c r="J2344" s="335">
        <v>5.2016421638990789</v>
      </c>
      <c r="K2344" s="335">
        <v>5.4615927003153928</v>
      </c>
      <c r="L2344" s="441"/>
      <c r="M2344" s="451">
        <f t="shared" si="134"/>
        <v>8.1214921638990791</v>
      </c>
      <c r="N2344" s="451">
        <f t="shared" si="133"/>
        <v>8.3814427003153931</v>
      </c>
    </row>
    <row r="2345" spans="1:14">
      <c r="A2345" s="444" t="s">
        <v>4350</v>
      </c>
      <c r="B2345" s="52">
        <f>+'2.- Base'!B2345</f>
        <v>2340</v>
      </c>
      <c r="C2345" s="334" t="str">
        <f>+'2.- Base'!C2345</f>
        <v>D0120</v>
      </c>
      <c r="D2345" s="81" t="str">
        <f>+'2.- Base'!D2345</f>
        <v>Consulta estomatológica no especializada</v>
      </c>
      <c r="E2345" s="335">
        <f>+'2.- Base'!G2345</f>
        <v>6.8559587542087543</v>
      </c>
      <c r="F2345" s="335">
        <f>+'2.- Base'!N2345</f>
        <v>6.8559587542087543</v>
      </c>
      <c r="G2345" s="335">
        <f>VLOOKUP(C2345,'2.- Base'!$C$6:$G$2390,5,0)</f>
        <v>6.8559587542087543</v>
      </c>
      <c r="H2345" s="335">
        <f>VLOOKUP(C2345,'2.- Base'!J2345:N4766,5,0)</f>
        <v>6.8559587542087543</v>
      </c>
      <c r="J2345" s="335">
        <v>4.9004722203865958</v>
      </c>
      <c r="K2345" s="335">
        <v>4.9004722203865958</v>
      </c>
      <c r="L2345" s="441"/>
      <c r="M2345" s="451">
        <f t="shared" si="134"/>
        <v>11.75643097459535</v>
      </c>
      <c r="N2345" s="451">
        <f t="shared" si="133"/>
        <v>11.75643097459535</v>
      </c>
    </row>
    <row r="2346" spans="1:14">
      <c r="A2346" s="444" t="s">
        <v>4351</v>
      </c>
      <c r="B2346" s="52">
        <f>+'2.- Base'!B2346</f>
        <v>2341</v>
      </c>
      <c r="C2346" s="334" t="str">
        <f>+'2.- Base'!C2346</f>
        <v>D0140</v>
      </c>
      <c r="D2346" s="81" t="str">
        <f>+'2.- Base'!D2346</f>
        <v>Fisioterapia estomatológica</v>
      </c>
      <c r="E2346" s="335">
        <f>+'2.- Base'!G2346</f>
        <v>6.9116984427609429</v>
      </c>
      <c r="F2346" s="335">
        <f>+'2.- Base'!N2346</f>
        <v>6.9116984427609429</v>
      </c>
      <c r="G2346" s="335">
        <f>VLOOKUP(C2346,'2.- Base'!$C$6:$G$2390,5,0)</f>
        <v>6.9116984427609429</v>
      </c>
      <c r="H2346" s="335">
        <f>VLOOKUP(C2346,'2.- Base'!J2346:N4767,5,0)</f>
        <v>6.9116984427609429</v>
      </c>
      <c r="J2346" s="335">
        <v>6.2746191950678414</v>
      </c>
      <c r="K2346" s="335">
        <v>6.2746191950678414</v>
      </c>
      <c r="L2346" s="441"/>
      <c r="M2346" s="451">
        <f t="shared" si="134"/>
        <v>13.186317637828784</v>
      </c>
      <c r="N2346" s="451">
        <f t="shared" si="133"/>
        <v>13.186317637828784</v>
      </c>
    </row>
    <row r="2347" spans="1:14">
      <c r="A2347" s="444" t="s">
        <v>4352</v>
      </c>
      <c r="B2347" s="52">
        <f>+'2.- Base'!B2347</f>
        <v>2342</v>
      </c>
      <c r="C2347" s="334" t="str">
        <f>+'2.- Base'!C2347</f>
        <v>D0150</v>
      </c>
      <c r="D2347" s="81" t="str">
        <f>+'2.- Base'!D2347</f>
        <v>Examen estomatológico</v>
      </c>
      <c r="E2347" s="335">
        <f>+'2.- Base'!G2347</f>
        <v>6.8002190656565658</v>
      </c>
      <c r="F2347" s="335">
        <f>+'2.- Base'!N2347</f>
        <v>6.8002190656565658</v>
      </c>
      <c r="G2347" s="335">
        <f>VLOOKUP(C2347,'2.- Base'!$C$6:$G$2390,5,0)</f>
        <v>6.8002190656565658</v>
      </c>
      <c r="H2347" s="335">
        <f>VLOOKUP(C2347,'2.- Base'!J2347:N4768,5,0)</f>
        <v>6.8002190656565658</v>
      </c>
      <c r="J2347" s="335">
        <v>3.5263252457053484</v>
      </c>
      <c r="K2347" s="335">
        <v>3.5263252457053484</v>
      </c>
      <c r="L2347" s="441"/>
      <c r="M2347" s="451">
        <f t="shared" si="134"/>
        <v>10.326544311361914</v>
      </c>
      <c r="N2347" s="451">
        <f t="shared" si="133"/>
        <v>10.326544311361914</v>
      </c>
    </row>
    <row r="2348" spans="1:14">
      <c r="A2348" s="444" t="s">
        <v>4353</v>
      </c>
      <c r="B2348" s="52">
        <f>+'2.- Base'!B2348</f>
        <v>2343</v>
      </c>
      <c r="C2348" s="334" t="str">
        <f>+'2.- Base'!C2348</f>
        <v>D0160</v>
      </c>
      <c r="D2348" s="81" t="str">
        <f>+'2.- Base'!D2348</f>
        <v>Consulta estomatológica especializada</v>
      </c>
      <c r="E2348" s="335">
        <f>+'2.- Base'!G2348</f>
        <v>6.9116984427609429</v>
      </c>
      <c r="F2348" s="335">
        <f>+'2.- Base'!N2348</f>
        <v>6.9116984427609429</v>
      </c>
      <c r="G2348" s="335">
        <f>VLOOKUP(C2348,'2.- Base'!$C$6:$G$2390,5,0)</f>
        <v>6.9116984427609429</v>
      </c>
      <c r="H2348" s="335">
        <f>VLOOKUP(C2348,'2.- Base'!J2348:N4769,5,0)</f>
        <v>6.9116984427609429</v>
      </c>
      <c r="J2348" s="335">
        <v>6.2746191950678414</v>
      </c>
      <c r="K2348" s="335">
        <v>6.2746191950678414</v>
      </c>
      <c r="L2348" s="441"/>
      <c r="M2348" s="451">
        <f t="shared" si="134"/>
        <v>13.186317637828784</v>
      </c>
      <c r="N2348" s="451">
        <f t="shared" si="133"/>
        <v>13.186317637828784</v>
      </c>
    </row>
    <row r="2349" spans="1:14">
      <c r="A2349" s="444" t="s">
        <v>4354</v>
      </c>
      <c r="B2349" s="52">
        <f>+'2.- Base'!B2349</f>
        <v>2344</v>
      </c>
      <c r="C2349" s="334" t="str">
        <f>+'2.- Base'!C2349</f>
        <v>D0220</v>
      </c>
      <c r="D2349" s="81" t="str">
        <f>+'2.- Base'!D2349</f>
        <v>Radiografía intraoral periapical</v>
      </c>
      <c r="E2349" s="335">
        <f>+'2.- Base'!G2349</f>
        <v>9.3977293771043762</v>
      </c>
      <c r="F2349" s="335">
        <f>+'2.- Base'!N2349</f>
        <v>9.3977293771043762</v>
      </c>
      <c r="G2349" s="335">
        <f>VLOOKUP(C2349,'2.- Base'!$C$6:$G$2390,5,0)</f>
        <v>9.3977293771043762</v>
      </c>
      <c r="H2349" s="335">
        <f>VLOOKUP(C2349,'2.- Base'!J2349:N4770,5,0)</f>
        <v>9.3977293771043762</v>
      </c>
      <c r="J2349" s="335">
        <v>2.152178271024102</v>
      </c>
      <c r="K2349" s="335">
        <v>2.152178271024102</v>
      </c>
      <c r="L2349" s="441"/>
      <c r="M2349" s="451">
        <f t="shared" si="134"/>
        <v>11.549907648128478</v>
      </c>
      <c r="N2349" s="451">
        <f t="shared" si="133"/>
        <v>11.549907648128478</v>
      </c>
    </row>
    <row r="2350" spans="1:14">
      <c r="A2350" s="444" t="s">
        <v>4355</v>
      </c>
      <c r="B2350" s="52">
        <f>+'2.- Base'!B2350</f>
        <v>2345</v>
      </c>
      <c r="C2350" s="334" t="str">
        <f>+'2.- Base'!C2350</f>
        <v>D0240</v>
      </c>
      <c r="D2350" s="81" t="str">
        <f>+'2.- Base'!D2350</f>
        <v>Radiografía intraoral oclusal</v>
      </c>
      <c r="E2350" s="335">
        <f>+'2.- Base'!G2350</f>
        <v>9.4534690656565648</v>
      </c>
      <c r="F2350" s="335">
        <f>+'2.- Base'!N2350</f>
        <v>9.4534690656565648</v>
      </c>
      <c r="G2350" s="335">
        <f>VLOOKUP(C2350,'2.- Base'!$C$6:$G$2390,5,0)</f>
        <v>9.4534690656565648</v>
      </c>
      <c r="H2350" s="335">
        <f>VLOOKUP(C2350,'2.- Base'!J2350:N4771,5,0)</f>
        <v>9.4534690656565648</v>
      </c>
      <c r="J2350" s="335">
        <v>3.5263252457053476</v>
      </c>
      <c r="K2350" s="335">
        <v>3.5263252457053476</v>
      </c>
      <c r="L2350" s="441"/>
      <c r="M2350" s="451">
        <f t="shared" si="134"/>
        <v>12.979794311361912</v>
      </c>
      <c r="N2350" s="451">
        <f t="shared" si="133"/>
        <v>12.979794311361912</v>
      </c>
    </row>
    <row r="2351" spans="1:14">
      <c r="A2351" s="444" t="s">
        <v>4356</v>
      </c>
      <c r="B2351" s="52">
        <f>+'2.- Base'!B2351</f>
        <v>2346</v>
      </c>
      <c r="C2351" s="334" t="str">
        <f>+'2.- Base'!C2351</f>
        <v>D0250</v>
      </c>
      <c r="D2351" s="81" t="str">
        <f>+'2.- Base'!D2351</f>
        <v>Radiografía extraoral panorámica</v>
      </c>
      <c r="E2351" s="335">
        <f>+'2.- Base'!G2351</f>
        <v>9.4534690656565648</v>
      </c>
      <c r="F2351" s="335">
        <f>+'2.- Base'!N2351</f>
        <v>9.4534690656565648</v>
      </c>
      <c r="G2351" s="335">
        <f>VLOOKUP(C2351,'2.- Base'!$C$6:$G$2390,5,0)</f>
        <v>9.4534690656565648</v>
      </c>
      <c r="H2351" s="335">
        <f>VLOOKUP(C2351,'2.- Base'!J2351:N4772,5,0)</f>
        <v>9.4534690656565648</v>
      </c>
      <c r="J2351" s="335">
        <v>3.5263252457053476</v>
      </c>
      <c r="K2351" s="335">
        <v>3.5263252457053476</v>
      </c>
      <c r="L2351" s="441"/>
      <c r="M2351" s="451">
        <f t="shared" si="134"/>
        <v>12.979794311361912</v>
      </c>
      <c r="N2351" s="451">
        <f t="shared" si="133"/>
        <v>12.979794311361912</v>
      </c>
    </row>
    <row r="2352" spans="1:14">
      <c r="A2352" s="444" t="s">
        <v>4357</v>
      </c>
      <c r="B2352" s="52">
        <f>+'2.- Base'!B2352</f>
        <v>2347</v>
      </c>
      <c r="C2352" s="334" t="str">
        <f>+'2.- Base'!C2352</f>
        <v>D0270</v>
      </c>
      <c r="D2352" s="81" t="str">
        <f>+'2.- Base'!D2352</f>
        <v>Radiografía intraoral de mordida</v>
      </c>
      <c r="E2352" s="335">
        <f>+'2.- Base'!G2352</f>
        <v>9.4534690656565648</v>
      </c>
      <c r="F2352" s="335">
        <f>+'2.- Base'!N2352</f>
        <v>9.4534690656565648</v>
      </c>
      <c r="G2352" s="335">
        <f>VLOOKUP(C2352,'2.- Base'!$C$6:$G$2390,5,0)</f>
        <v>9.4534690656565648</v>
      </c>
      <c r="H2352" s="335">
        <f>VLOOKUP(C2352,'2.- Base'!J2352:N4773,5,0)</f>
        <v>9.4534690656565648</v>
      </c>
      <c r="J2352" s="335">
        <v>3.5263252457053476</v>
      </c>
      <c r="K2352" s="335">
        <v>3.5263252457053476</v>
      </c>
      <c r="L2352" s="441"/>
      <c r="M2352" s="451">
        <f t="shared" si="134"/>
        <v>12.979794311361912</v>
      </c>
      <c r="N2352" s="451">
        <f t="shared" si="133"/>
        <v>12.979794311361912</v>
      </c>
    </row>
    <row r="2353" spans="1:14">
      <c r="A2353" s="444" t="s">
        <v>4115</v>
      </c>
      <c r="B2353" s="52">
        <f>+'2.- Base'!B2353</f>
        <v>2348</v>
      </c>
      <c r="C2353" s="334" t="str">
        <f>+'2.- Base'!C2353</f>
        <v>D1120</v>
      </c>
      <c r="D2353" s="81" t="str">
        <f>+'2.- Base'!D2353</f>
        <v>Profilaxis</v>
      </c>
      <c r="E2353" s="335">
        <f>+'2.- Base'!G2353</f>
        <v>17.484198442760942</v>
      </c>
      <c r="F2353" s="335">
        <f>+'2.- Base'!N2353</f>
        <v>17.484198442760942</v>
      </c>
      <c r="G2353" s="335">
        <f>VLOOKUP(C2353,'2.- Base'!$C$6:$G$2390,5,0)</f>
        <v>17.484198442760942</v>
      </c>
      <c r="H2353" s="335">
        <f>VLOOKUP(C2353,'2.- Base'!J2353:N4774,5,0)</f>
        <v>17.484198442760942</v>
      </c>
      <c r="J2353" s="335">
        <v>6.2746191950678458</v>
      </c>
      <c r="K2353" s="335">
        <v>6.2746191950678458</v>
      </c>
      <c r="L2353" s="441"/>
      <c r="M2353" s="451">
        <f t="shared" si="134"/>
        <v>23.758817637828788</v>
      </c>
      <c r="N2353" s="451">
        <f t="shared" si="133"/>
        <v>23.758817637828788</v>
      </c>
    </row>
    <row r="2354" spans="1:14">
      <c r="A2354" s="444" t="s">
        <v>4361</v>
      </c>
      <c r="B2354" s="52">
        <f>+'2.- Base'!B2354</f>
        <v>2349</v>
      </c>
      <c r="C2354" s="334" t="str">
        <f>+'2.- Base'!C2354</f>
        <v>D1201</v>
      </c>
      <c r="D2354" s="81" t="str">
        <f>+'2.- Base'!D2354</f>
        <v>Fluorización tópica (gel acidulado, neutro, barniz) y profilaxis</v>
      </c>
      <c r="E2354" s="335">
        <f>+'2.- Base'!G2354</f>
        <v>17.428458754208755</v>
      </c>
      <c r="F2354" s="335">
        <f>+'2.- Base'!N2354</f>
        <v>17.428458754208755</v>
      </c>
      <c r="G2354" s="335">
        <f>VLOOKUP(C2354,'2.- Base'!$C$6:$G$2390,5,0)</f>
        <v>17.428458754208755</v>
      </c>
      <c r="H2354" s="335">
        <f>VLOOKUP(C2354,'2.- Base'!J2354:N4775,5,0)</f>
        <v>17.428458754208755</v>
      </c>
      <c r="J2354" s="335">
        <v>4.9004722203865967</v>
      </c>
      <c r="K2354" s="335">
        <v>4.9004722203865967</v>
      </c>
      <c r="L2354" s="441"/>
      <c r="M2354" s="451">
        <f t="shared" si="134"/>
        <v>22.328930974595352</v>
      </c>
      <c r="N2354" s="451">
        <f t="shared" si="133"/>
        <v>22.328930974595352</v>
      </c>
    </row>
    <row r="2355" spans="1:14">
      <c r="A2355" s="444" t="s">
        <v>4362</v>
      </c>
      <c r="B2355" s="52">
        <f>+'2.- Base'!B2355</f>
        <v>2350</v>
      </c>
      <c r="C2355" s="334" t="str">
        <f>+'2.- Base'!C2355</f>
        <v>D1203</v>
      </c>
      <c r="D2355" s="81" t="str">
        <f>+'2.- Base'!D2355</f>
        <v>Fluorización tópica (gel acidulado, neutro, barniz), sin profilaxis</v>
      </c>
      <c r="E2355" s="335">
        <f>+'2.- Base'!G2355</f>
        <v>17.428458754208755</v>
      </c>
      <c r="F2355" s="335">
        <f>+'2.- Base'!N2355</f>
        <v>17.428458754208755</v>
      </c>
      <c r="G2355" s="335">
        <f>VLOOKUP(C2355,'2.- Base'!$C$6:$G$2390,5,0)</f>
        <v>17.428458754208755</v>
      </c>
      <c r="H2355" s="335">
        <f>VLOOKUP(C2355,'2.- Base'!J2355:N4776,5,0)</f>
        <v>17.428458754208755</v>
      </c>
      <c r="J2355" s="335">
        <v>4.9004722203865967</v>
      </c>
      <c r="K2355" s="335">
        <v>4.9004722203865967</v>
      </c>
      <c r="L2355" s="441"/>
      <c r="M2355" s="451">
        <f t="shared" si="134"/>
        <v>22.328930974595352</v>
      </c>
      <c r="N2355" s="451">
        <f t="shared" si="133"/>
        <v>22.328930974595352</v>
      </c>
    </row>
    <row r="2356" spans="1:14">
      <c r="A2356" s="444" t="s">
        <v>4363</v>
      </c>
      <c r="B2356" s="52">
        <f>+'2.- Base'!B2356</f>
        <v>2351</v>
      </c>
      <c r="C2356" s="334" t="str">
        <f>+'2.- Base'!C2356</f>
        <v>D1225</v>
      </c>
      <c r="D2356" s="81" t="str">
        <f>+'2.- Base'!D2356</f>
        <v>Aplicación de barniz de flúor</v>
      </c>
      <c r="E2356" s="335">
        <f>+'2.- Base'!G2356</f>
        <v>17.428458754208755</v>
      </c>
      <c r="F2356" s="335">
        <f>+'2.- Base'!N2356</f>
        <v>17.428458754208755</v>
      </c>
      <c r="G2356" s="335">
        <f>VLOOKUP(C2356,'2.- Base'!$C$6:$G$2390,5,0)</f>
        <v>17.428458754208755</v>
      </c>
      <c r="H2356" s="335">
        <f>VLOOKUP(C2356,'2.- Base'!J2356:N4777,5,0)</f>
        <v>17.428458754208755</v>
      </c>
      <c r="J2356" s="335">
        <v>4.9004722203865967</v>
      </c>
      <c r="K2356" s="335">
        <v>4.9004722203865967</v>
      </c>
      <c r="L2356" s="441"/>
      <c r="M2356" s="451">
        <f t="shared" si="134"/>
        <v>22.328930974595352</v>
      </c>
      <c r="N2356" s="451">
        <f t="shared" si="133"/>
        <v>22.328930974595352</v>
      </c>
    </row>
    <row r="2357" spans="1:14">
      <c r="A2357" s="444" t="s">
        <v>4364</v>
      </c>
      <c r="B2357" s="52">
        <f>+'2.- Base'!B2357</f>
        <v>2352</v>
      </c>
      <c r="C2357" s="334" t="str">
        <f>+'2.- Base'!C2357</f>
        <v>D1351</v>
      </c>
      <c r="D2357" s="81" t="str">
        <f>+'2.- Base'!D2357</f>
        <v>Aplicación de sellante por pieza dentaria</v>
      </c>
      <c r="E2357" s="335">
        <f>+'2.- Base'!G2357</f>
        <v>17.316979377104378</v>
      </c>
      <c r="F2357" s="335">
        <f>+'2.- Base'!N2357</f>
        <v>17.316979377104378</v>
      </c>
      <c r="G2357" s="335">
        <f>VLOOKUP(C2357,'2.- Base'!$C$6:$G$2390,5,0)</f>
        <v>17.316979377104378</v>
      </c>
      <c r="H2357" s="335">
        <f>VLOOKUP(C2357,'2.- Base'!J2357:N4778,5,0)</f>
        <v>17.316979377104378</v>
      </c>
      <c r="J2357" s="335">
        <v>2.152178271024102</v>
      </c>
      <c r="K2357" s="335">
        <v>2.152178271024102</v>
      </c>
      <c r="L2357" s="441"/>
      <c r="M2357" s="451">
        <f t="shared" si="134"/>
        <v>19.46915764812848</v>
      </c>
      <c r="N2357" s="451">
        <f t="shared" si="133"/>
        <v>19.46915764812848</v>
      </c>
    </row>
    <row r="2358" spans="1:14">
      <c r="A2358" s="444" t="s">
        <v>4366</v>
      </c>
      <c r="B2358" s="52">
        <f>+'2.- Base'!B2358</f>
        <v>2353</v>
      </c>
      <c r="C2358" s="334" t="str">
        <f>+'2.- Base'!C2358</f>
        <v>D1352</v>
      </c>
      <c r="D2358" s="81" t="str">
        <f>+'2.- Base'!D2358</f>
        <v>Inactivación de caries (p. ej. ionómero de vidrio)</v>
      </c>
      <c r="E2358" s="335">
        <f>+'2.- Base'!G2358</f>
        <v>17.428458754208755</v>
      </c>
      <c r="F2358" s="335">
        <f>+'2.- Base'!N2358</f>
        <v>17.428458754208755</v>
      </c>
      <c r="G2358" s="335">
        <f>VLOOKUP(C2358,'2.- Base'!$C$6:$G$2390,5,0)</f>
        <v>17.428458754208755</v>
      </c>
      <c r="H2358" s="335">
        <f>VLOOKUP(C2358,'2.- Base'!J2358:N4779,5,0)</f>
        <v>17.428458754208755</v>
      </c>
      <c r="J2358" s="335">
        <v>4.9004722203865967</v>
      </c>
      <c r="K2358" s="335">
        <v>4.9004722203865967</v>
      </c>
      <c r="L2358" s="441"/>
      <c r="M2358" s="451">
        <f t="shared" si="134"/>
        <v>22.328930974595352</v>
      </c>
      <c r="N2358" s="451">
        <f t="shared" si="133"/>
        <v>22.328930974595352</v>
      </c>
    </row>
    <row r="2359" spans="1:14">
      <c r="A2359" s="444" t="s">
        <v>4367</v>
      </c>
      <c r="B2359" s="52">
        <f>+'2.- Base'!B2359</f>
        <v>2354</v>
      </c>
      <c r="C2359" s="334" t="str">
        <f>+'2.- Base'!C2359</f>
        <v>D2110</v>
      </c>
      <c r="D2359" s="81" t="str">
        <f>+'2.- Base'!D2359</f>
        <v>Restauración de diente decidual, una superficie, amalgama</v>
      </c>
      <c r="E2359" s="335">
        <f>+'2.- Base'!G2359</f>
        <v>17.484198442760942</v>
      </c>
      <c r="F2359" s="335">
        <f>+'2.- Base'!N2359</f>
        <v>17.484198442760942</v>
      </c>
      <c r="G2359" s="335">
        <f>VLOOKUP(C2359,'2.- Base'!$C$6:$G$2390,5,0)</f>
        <v>17.484198442760942</v>
      </c>
      <c r="H2359" s="335">
        <f>VLOOKUP(C2359,'2.- Base'!J2359:N4780,5,0)</f>
        <v>17.484198442760942</v>
      </c>
      <c r="J2359" s="335">
        <v>6.2746191950678458</v>
      </c>
      <c r="K2359" s="335">
        <v>6.2746191950678458</v>
      </c>
      <c r="L2359" s="441"/>
      <c r="M2359" s="451">
        <f t="shared" si="134"/>
        <v>23.758817637828788</v>
      </c>
      <c r="N2359" s="451">
        <f t="shared" si="133"/>
        <v>23.758817637828788</v>
      </c>
    </row>
    <row r="2360" spans="1:14">
      <c r="A2360" s="444" t="s">
        <v>4368</v>
      </c>
      <c r="B2360" s="52">
        <f>+'2.- Base'!B2360</f>
        <v>2355</v>
      </c>
      <c r="C2360" s="334" t="str">
        <f>+'2.- Base'!C2360</f>
        <v>D2120</v>
      </c>
      <c r="D2360" s="81" t="str">
        <f>+'2.- Base'!D2360</f>
        <v>Restauración de diente decidual, dos superficies, amalgama</v>
      </c>
      <c r="E2360" s="335">
        <f>+'2.- Base'!G2360</f>
        <v>17.595677819865319</v>
      </c>
      <c r="F2360" s="335">
        <f>+'2.- Base'!N2360</f>
        <v>17.595677819865319</v>
      </c>
      <c r="G2360" s="335">
        <f>VLOOKUP(C2360,'2.- Base'!$C$6:$G$2390,5,0)</f>
        <v>17.595677819865319</v>
      </c>
      <c r="H2360" s="335">
        <f>VLOOKUP(C2360,'2.- Base'!J2360:N4781,5,0)</f>
        <v>17.595677819865319</v>
      </c>
      <c r="J2360" s="335">
        <v>9.022913144430337</v>
      </c>
      <c r="K2360" s="335">
        <v>9.022913144430337</v>
      </c>
      <c r="L2360" s="441"/>
      <c r="M2360" s="451">
        <f t="shared" si="134"/>
        <v>26.618590964295656</v>
      </c>
      <c r="N2360" s="451">
        <f t="shared" si="133"/>
        <v>26.618590964295656</v>
      </c>
    </row>
    <row r="2361" spans="1:14" ht="25.5">
      <c r="A2361" s="444" t="s">
        <v>4369</v>
      </c>
      <c r="B2361" s="52">
        <f>+'2.- Base'!B2361</f>
        <v>2356</v>
      </c>
      <c r="C2361" s="334" t="str">
        <f>+'2.- Base'!C2361</f>
        <v>D2140</v>
      </c>
      <c r="D2361" s="81" t="str">
        <f>+'2.- Base'!D2361</f>
        <v>Restauración de una superficie, con amalgama de plata, en piezas dentarias permanentes (simple)</v>
      </c>
      <c r="E2361" s="335">
        <f>+'2.- Base'!G2361</f>
        <v>17.428458754208755</v>
      </c>
      <c r="F2361" s="335">
        <f>+'2.- Base'!N2361</f>
        <v>17.428458754208755</v>
      </c>
      <c r="G2361" s="335">
        <f>VLOOKUP(C2361,'2.- Base'!$C$6:$G$2390,5,0)</f>
        <v>17.428458754208755</v>
      </c>
      <c r="H2361" s="335">
        <f>VLOOKUP(C2361,'2.- Base'!J2361:N4782,5,0)</f>
        <v>17.428458754208755</v>
      </c>
      <c r="J2361" s="335">
        <v>4.9004722203865967</v>
      </c>
      <c r="K2361" s="335">
        <v>4.9004722203865967</v>
      </c>
      <c r="L2361" s="441"/>
      <c r="M2361" s="451">
        <f t="shared" si="134"/>
        <v>22.328930974595352</v>
      </c>
      <c r="N2361" s="451">
        <f t="shared" si="133"/>
        <v>22.328930974595352</v>
      </c>
    </row>
    <row r="2362" spans="1:14" ht="25.5">
      <c r="A2362" s="444" t="s">
        <v>4371</v>
      </c>
      <c r="B2362" s="52">
        <f>+'2.- Base'!B2362</f>
        <v>2357</v>
      </c>
      <c r="C2362" s="334" t="str">
        <f>+'2.- Base'!C2362</f>
        <v>D2150</v>
      </c>
      <c r="D2362" s="81" t="str">
        <f>+'2.- Base'!D2362</f>
        <v>Restauración de dos superficies, con amalgama de plata, en piezas dentarias permanentes (compuesta)</v>
      </c>
      <c r="E2362" s="335">
        <f>+'2.- Base'!G2362</f>
        <v>17.484198442760942</v>
      </c>
      <c r="F2362" s="335">
        <f>+'2.- Base'!N2362</f>
        <v>17.484198442760942</v>
      </c>
      <c r="G2362" s="335">
        <f>VLOOKUP(C2362,'2.- Base'!$C$6:$G$2390,5,0)</f>
        <v>17.484198442760942</v>
      </c>
      <c r="H2362" s="335">
        <f>VLOOKUP(C2362,'2.- Base'!J2362:N4783,5,0)</f>
        <v>17.484198442760942</v>
      </c>
      <c r="J2362" s="335">
        <v>6.2746191950678458</v>
      </c>
      <c r="K2362" s="335">
        <v>6.2746191950678458</v>
      </c>
      <c r="L2362" s="441"/>
      <c r="M2362" s="451">
        <f t="shared" si="134"/>
        <v>23.758817637828788</v>
      </c>
      <c r="N2362" s="451">
        <f t="shared" si="133"/>
        <v>23.758817637828788</v>
      </c>
    </row>
    <row r="2363" spans="1:14">
      <c r="A2363" s="444" t="s">
        <v>4373</v>
      </c>
      <c r="B2363" s="52">
        <f>+'2.- Base'!B2363</f>
        <v>2358</v>
      </c>
      <c r="C2363" s="334" t="str">
        <f>+'2.- Base'!C2363</f>
        <v>D2331</v>
      </c>
      <c r="D2363" s="81" t="str">
        <f>+'2.- Base'!D2363</f>
        <v>Restauración de diente con resina, dos superficies anteriores</v>
      </c>
      <c r="E2363" s="335">
        <f>+'2.- Base'!G2363</f>
        <v>17.595677819865319</v>
      </c>
      <c r="F2363" s="335">
        <f>+'2.- Base'!N2363</f>
        <v>17.595677819865319</v>
      </c>
      <c r="G2363" s="335">
        <f>VLOOKUP(C2363,'2.- Base'!$C$6:$G$2390,5,0)</f>
        <v>17.595677819865319</v>
      </c>
      <c r="H2363" s="335">
        <f>VLOOKUP(C2363,'2.- Base'!J2363:N4784,5,0)</f>
        <v>17.595677819865319</v>
      </c>
      <c r="J2363" s="335">
        <v>9.022913144430337</v>
      </c>
      <c r="K2363" s="335">
        <v>9.022913144430337</v>
      </c>
      <c r="L2363" s="441"/>
      <c r="M2363" s="451">
        <f t="shared" si="134"/>
        <v>26.618590964295656</v>
      </c>
      <c r="N2363" s="451">
        <f t="shared" si="133"/>
        <v>26.618590964295656</v>
      </c>
    </row>
    <row r="2364" spans="1:14">
      <c r="A2364" s="444" t="s">
        <v>4374</v>
      </c>
      <c r="B2364" s="52">
        <f>+'2.- Base'!B2364</f>
        <v>2359</v>
      </c>
      <c r="C2364" s="334" t="str">
        <f>+'2.- Base'!C2364</f>
        <v>D2385</v>
      </c>
      <c r="D2364" s="81" t="str">
        <f>+'2.- Base'!D2364</f>
        <v>Restauración de diente con resina, una superficie, posterior, permanente</v>
      </c>
      <c r="E2364" s="335">
        <f>+'2.- Base'!G2364</f>
        <v>17.484198442760942</v>
      </c>
      <c r="F2364" s="335">
        <f>+'2.- Base'!N2364</f>
        <v>17.484198442760942</v>
      </c>
      <c r="G2364" s="335">
        <f>VLOOKUP(C2364,'2.- Base'!$C$6:$G$2390,5,0)</f>
        <v>17.484198442760942</v>
      </c>
      <c r="H2364" s="335">
        <f>VLOOKUP(C2364,'2.- Base'!J2364:N4785,5,0)</f>
        <v>17.484198442760942</v>
      </c>
      <c r="J2364" s="335">
        <v>6.2746191950678458</v>
      </c>
      <c r="K2364" s="335">
        <v>6.2746191950678458</v>
      </c>
      <c r="L2364" s="441"/>
      <c r="M2364" s="451">
        <f t="shared" si="134"/>
        <v>23.758817637828788</v>
      </c>
      <c r="N2364" s="451">
        <f t="shared" si="133"/>
        <v>23.758817637828788</v>
      </c>
    </row>
    <row r="2365" spans="1:14">
      <c r="A2365" s="444" t="s">
        <v>4375</v>
      </c>
      <c r="B2365" s="52">
        <f>+'2.- Base'!B2365</f>
        <v>2360</v>
      </c>
      <c r="C2365" s="334" t="str">
        <f>+'2.- Base'!C2365</f>
        <v>D2386</v>
      </c>
      <c r="D2365" s="81" t="str">
        <f>+'2.- Base'!D2365</f>
        <v>Restauración de diente con resina, dos superficies, posterior, permanente</v>
      </c>
      <c r="E2365" s="335">
        <f>+'2.- Base'!G2365</f>
        <v>17.707157196969696</v>
      </c>
      <c r="F2365" s="335">
        <f>+'2.- Base'!N2365</f>
        <v>17.707157196969696</v>
      </c>
      <c r="G2365" s="335">
        <f>VLOOKUP(C2365,'2.- Base'!$C$6:$G$2390,5,0)</f>
        <v>17.707157196969696</v>
      </c>
      <c r="H2365" s="335">
        <f>VLOOKUP(C2365,'2.- Base'!J2365:N4786,5,0)</f>
        <v>17.707157196969696</v>
      </c>
      <c r="J2365" s="335">
        <v>11.771207093792832</v>
      </c>
      <c r="K2365" s="335">
        <v>11.771207093792832</v>
      </c>
      <c r="L2365" s="441"/>
      <c r="M2365" s="451">
        <f t="shared" si="134"/>
        <v>29.478364290762528</v>
      </c>
      <c r="N2365" s="451">
        <f t="shared" si="133"/>
        <v>29.478364290762528</v>
      </c>
    </row>
    <row r="2366" spans="1:14" ht="25.5">
      <c r="A2366" s="444" t="s">
        <v>4376</v>
      </c>
      <c r="B2366" s="52">
        <f>+'2.- Base'!B2366</f>
        <v>2361</v>
      </c>
      <c r="C2366" s="334" t="str">
        <f>+'2.- Base'!C2366</f>
        <v>D2390</v>
      </c>
      <c r="D2366" s="81" t="str">
        <f>+'2.- Base'!D2366</f>
        <v>Restauración de una superficie con ionómero de vidrio en piezas dentarias deciduas</v>
      </c>
      <c r="E2366" s="335">
        <f>+'2.- Base'!G2366</f>
        <v>17.484198442760942</v>
      </c>
      <c r="F2366" s="335">
        <f>+'2.- Base'!N2366</f>
        <v>17.484198442760942</v>
      </c>
      <c r="G2366" s="335">
        <f>VLOOKUP(C2366,'2.- Base'!$C$6:$G$2390,5,0)</f>
        <v>17.484198442760942</v>
      </c>
      <c r="H2366" s="335">
        <f>VLOOKUP(C2366,'2.- Base'!J2366:N4787,5,0)</f>
        <v>17.484198442760942</v>
      </c>
      <c r="J2366" s="335">
        <v>6.2746191950678458</v>
      </c>
      <c r="K2366" s="335">
        <v>6.2746191950678458</v>
      </c>
      <c r="L2366" s="441"/>
      <c r="M2366" s="451">
        <f t="shared" si="134"/>
        <v>23.758817637828788</v>
      </c>
      <c r="N2366" s="451">
        <f t="shared" si="133"/>
        <v>23.758817637828788</v>
      </c>
    </row>
    <row r="2367" spans="1:14" ht="25.5">
      <c r="A2367" s="444" t="s">
        <v>4378</v>
      </c>
      <c r="B2367" s="52">
        <f>+'2.- Base'!B2367</f>
        <v>2362</v>
      </c>
      <c r="C2367" s="334" t="str">
        <f>+'2.- Base'!C2367</f>
        <v>D2391</v>
      </c>
      <c r="D2367" s="81" t="str">
        <f>+'2.- Base'!D2367</f>
        <v>Restauración compuesta con ionómero de vidrio en piezas dentarias deciduas (2 ó más superficies)</v>
      </c>
      <c r="E2367" s="335">
        <f>+'2.- Base'!G2367</f>
        <v>17.595677819865319</v>
      </c>
      <c r="F2367" s="335">
        <f>+'2.- Base'!N2367</f>
        <v>17.595677819865319</v>
      </c>
      <c r="G2367" s="335">
        <f>VLOOKUP(C2367,'2.- Base'!$C$6:$G$2390,5,0)</f>
        <v>17.595677819865319</v>
      </c>
      <c r="H2367" s="335">
        <f>VLOOKUP(C2367,'2.- Base'!J2367:N4788,5,0)</f>
        <v>17.595677819865319</v>
      </c>
      <c r="J2367" s="335">
        <v>9.022913144430337</v>
      </c>
      <c r="K2367" s="335">
        <v>9.022913144430337</v>
      </c>
      <c r="L2367" s="441"/>
      <c r="M2367" s="451">
        <f t="shared" si="134"/>
        <v>26.618590964295656</v>
      </c>
      <c r="N2367" s="451">
        <f t="shared" si="133"/>
        <v>26.618590964295656</v>
      </c>
    </row>
    <row r="2368" spans="1:14" ht="25.5">
      <c r="A2368" s="444" t="s">
        <v>4380</v>
      </c>
      <c r="B2368" s="52">
        <f>+'2.- Base'!B2368</f>
        <v>2363</v>
      </c>
      <c r="C2368" s="334" t="str">
        <f>+'2.- Base'!C2368</f>
        <v>D2392</v>
      </c>
      <c r="D2368" s="81" t="str">
        <f>+'2.- Base'!D2368</f>
        <v>Restauración de una superficie con ionómero de vidrio en piezas dentarias permanentes</v>
      </c>
      <c r="E2368" s="335">
        <f>+'2.- Base'!G2368</f>
        <v>17.428458754208755</v>
      </c>
      <c r="F2368" s="335">
        <f>+'2.- Base'!N2368</f>
        <v>17.428458754208755</v>
      </c>
      <c r="G2368" s="335">
        <f>VLOOKUP(C2368,'2.- Base'!$C$6:$G$2390,5,0)</f>
        <v>17.428458754208755</v>
      </c>
      <c r="H2368" s="335">
        <f>VLOOKUP(C2368,'2.- Base'!J2368:N4789,5,0)</f>
        <v>17.428458754208755</v>
      </c>
      <c r="J2368" s="335">
        <v>4.9004722203865967</v>
      </c>
      <c r="K2368" s="335">
        <v>4.9004722203865967</v>
      </c>
      <c r="L2368" s="441"/>
      <c r="M2368" s="451">
        <f t="shared" si="134"/>
        <v>22.328930974595352</v>
      </c>
      <c r="N2368" s="451">
        <f t="shared" si="133"/>
        <v>22.328930974595352</v>
      </c>
    </row>
    <row r="2369" spans="1:14" ht="25.5">
      <c r="A2369" s="444" t="s">
        <v>4382</v>
      </c>
      <c r="B2369" s="52">
        <f>+'2.- Base'!B2369</f>
        <v>2364</v>
      </c>
      <c r="C2369" s="334" t="str">
        <f>+'2.- Base'!C2369</f>
        <v>D2395</v>
      </c>
      <c r="D2369" s="81" t="str">
        <f>+'2.- Base'!D2369</f>
        <v>Restauración compuesta con ionómero de vidrio en piezas dentarias permanentes (2 ó más superficies)</v>
      </c>
      <c r="E2369" s="335">
        <f>+'2.- Base'!G2369</f>
        <v>17.539938131313132</v>
      </c>
      <c r="F2369" s="335">
        <f>+'2.- Base'!N2369</f>
        <v>17.539938131313132</v>
      </c>
      <c r="G2369" s="335">
        <f>VLOOKUP(C2369,'2.- Base'!$C$6:$G$2390,5,0)</f>
        <v>17.539938131313132</v>
      </c>
      <c r="H2369" s="335">
        <f>VLOOKUP(C2369,'2.- Base'!J2369:N4790,5,0)</f>
        <v>17.539938131313132</v>
      </c>
      <c r="J2369" s="335">
        <v>7.6487661697490914</v>
      </c>
      <c r="K2369" s="335">
        <v>7.6487661697490914</v>
      </c>
      <c r="L2369" s="441"/>
      <c r="M2369" s="451">
        <f t="shared" si="134"/>
        <v>25.188704301062224</v>
      </c>
      <c r="N2369" s="451">
        <f t="shared" si="133"/>
        <v>25.188704301062224</v>
      </c>
    </row>
    <row r="2370" spans="1:14">
      <c r="A2370" s="444" t="s">
        <v>4384</v>
      </c>
      <c r="B2370" s="52">
        <f>+'2.- Base'!B2370</f>
        <v>2365</v>
      </c>
      <c r="C2370" s="334" t="str">
        <f>+'2.- Base'!C2370</f>
        <v>D3110</v>
      </c>
      <c r="D2370" s="81" t="str">
        <f>+'2.- Base'!D2370</f>
        <v>Recubrimiento pulpar directo</v>
      </c>
      <c r="E2370" s="335">
        <f>+'2.- Base'!G2370</f>
        <v>17.484198442760942</v>
      </c>
      <c r="F2370" s="335">
        <f>+'2.- Base'!N2370</f>
        <v>17.484198442760942</v>
      </c>
      <c r="G2370" s="335">
        <f>VLOOKUP(C2370,'2.- Base'!$C$6:$G$2390,5,0)</f>
        <v>17.484198442760942</v>
      </c>
      <c r="H2370" s="335">
        <f>VLOOKUP(C2370,'2.- Base'!J2370:N4791,5,0)</f>
        <v>17.484198442760942</v>
      </c>
      <c r="J2370" s="335">
        <v>6.2746191950678458</v>
      </c>
      <c r="K2370" s="335">
        <v>6.2746191950678458</v>
      </c>
      <c r="L2370" s="441"/>
      <c r="M2370" s="451">
        <f t="shared" si="134"/>
        <v>23.758817637828788</v>
      </c>
      <c r="N2370" s="451">
        <f t="shared" si="133"/>
        <v>23.758817637828788</v>
      </c>
    </row>
    <row r="2371" spans="1:14">
      <c r="A2371" s="444" t="s">
        <v>4385</v>
      </c>
      <c r="B2371" s="52">
        <f>+'2.- Base'!B2371</f>
        <v>2366</v>
      </c>
      <c r="C2371" s="334" t="str">
        <f>+'2.- Base'!C2371</f>
        <v>D3120</v>
      </c>
      <c r="D2371" s="81" t="str">
        <f>+'2.- Base'!D2371</f>
        <v>Recubrimiento pulpar Indirecto</v>
      </c>
      <c r="E2371" s="335">
        <f>+'2.- Base'!G2371</f>
        <v>17.539938131313132</v>
      </c>
      <c r="F2371" s="335">
        <f>+'2.- Base'!N2371</f>
        <v>17.539938131313132</v>
      </c>
      <c r="G2371" s="335">
        <f>VLOOKUP(C2371,'2.- Base'!$C$6:$G$2390,5,0)</f>
        <v>17.539938131313132</v>
      </c>
      <c r="H2371" s="335">
        <f>VLOOKUP(C2371,'2.- Base'!J2371:N4792,5,0)</f>
        <v>17.539938131313132</v>
      </c>
      <c r="J2371" s="335">
        <v>7.6487661697490914</v>
      </c>
      <c r="K2371" s="335">
        <v>7.6487661697490914</v>
      </c>
      <c r="L2371" s="441"/>
      <c r="M2371" s="451">
        <f t="shared" si="134"/>
        <v>25.188704301062224</v>
      </c>
      <c r="N2371" s="451">
        <f t="shared" si="133"/>
        <v>25.188704301062224</v>
      </c>
    </row>
    <row r="2372" spans="1:14">
      <c r="A2372" s="444" t="s">
        <v>4386</v>
      </c>
      <c r="B2372" s="52">
        <f>+'2.- Base'!B2372</f>
        <v>2367</v>
      </c>
      <c r="C2372" s="334" t="str">
        <f>+'2.- Base'!C2372</f>
        <v>D3220</v>
      </c>
      <c r="D2372" s="81" t="str">
        <f>+'2.- Base'!D2372</f>
        <v xml:space="preserve">Pulpectomía </v>
      </c>
      <c r="E2372" s="335">
        <f>+'2.- Base'!G2372</f>
        <v>16.697698442760942</v>
      </c>
      <c r="F2372" s="335">
        <f>+'2.- Base'!N2372</f>
        <v>16.697698442760942</v>
      </c>
      <c r="G2372" s="335">
        <f>VLOOKUP(C2372,'2.- Base'!$C$6:$G$2390,5,0)</f>
        <v>16.697698442760942</v>
      </c>
      <c r="H2372" s="335">
        <f>VLOOKUP(C2372,'2.- Base'!J2372:N4793,5,0)</f>
        <v>16.697698442760942</v>
      </c>
      <c r="J2372" s="335">
        <v>6.2746191950678423</v>
      </c>
      <c r="K2372" s="335">
        <v>6.2746191950678423</v>
      </c>
      <c r="L2372" s="441"/>
      <c r="M2372" s="451">
        <f t="shared" si="134"/>
        <v>22.972317637828784</v>
      </c>
      <c r="N2372" s="451">
        <f t="shared" si="133"/>
        <v>22.972317637828784</v>
      </c>
    </row>
    <row r="2373" spans="1:14">
      <c r="A2373" s="444" t="s">
        <v>4387</v>
      </c>
      <c r="B2373" s="52">
        <f>+'2.- Base'!B2373</f>
        <v>2368</v>
      </c>
      <c r="C2373" s="334" t="str">
        <f>+'2.- Base'!C2373</f>
        <v>D3230</v>
      </c>
      <c r="D2373" s="81" t="str">
        <f>+'2.- Base'!D2373</f>
        <v>Pulpectomía anterior; diente deciduo</v>
      </c>
      <c r="E2373" s="335">
        <f>+'2.- Base'!G2373</f>
        <v>16.809177819865319</v>
      </c>
      <c r="F2373" s="335">
        <f>+'2.- Base'!N2373</f>
        <v>16.809177819865319</v>
      </c>
      <c r="G2373" s="335">
        <f>VLOOKUP(C2373,'2.- Base'!$C$6:$G$2390,5,0)</f>
        <v>16.809177819865319</v>
      </c>
      <c r="H2373" s="335">
        <f>VLOOKUP(C2373,'2.- Base'!J2373:N4794,5,0)</f>
        <v>16.809177819865319</v>
      </c>
      <c r="J2373" s="335">
        <v>9.0229131444303334</v>
      </c>
      <c r="K2373" s="335">
        <v>9.0229131444303334</v>
      </c>
      <c r="L2373" s="441"/>
      <c r="M2373" s="451">
        <f t="shared" si="134"/>
        <v>25.832090964295652</v>
      </c>
      <c r="N2373" s="451">
        <f t="shared" si="133"/>
        <v>25.832090964295652</v>
      </c>
    </row>
    <row r="2374" spans="1:14">
      <c r="A2374" s="444" t="s">
        <v>4388</v>
      </c>
      <c r="B2374" s="52">
        <f>+'2.- Base'!B2374</f>
        <v>2369</v>
      </c>
      <c r="C2374" s="334" t="str">
        <f>+'2.- Base'!C2374</f>
        <v>D3240</v>
      </c>
      <c r="D2374" s="81" t="str">
        <f>+'2.- Base'!D2374</f>
        <v>Pulpectomía posterior; diente deciduo</v>
      </c>
      <c r="E2374" s="335">
        <f>+'2.- Base'!G2374</f>
        <v>16.809177819865319</v>
      </c>
      <c r="F2374" s="335">
        <f>+'2.- Base'!N2374</f>
        <v>16.809177819865319</v>
      </c>
      <c r="G2374" s="335">
        <f>VLOOKUP(C2374,'2.- Base'!$C$6:$G$2390,5,0)</f>
        <v>16.809177819865319</v>
      </c>
      <c r="H2374" s="335">
        <f>VLOOKUP(C2374,'2.- Base'!J2374:N4795,5,0)</f>
        <v>16.809177819865319</v>
      </c>
      <c r="J2374" s="335">
        <v>9.0229131444303334</v>
      </c>
      <c r="K2374" s="335">
        <v>9.0229131444303334</v>
      </c>
      <c r="L2374" s="441"/>
      <c r="M2374" s="451">
        <f t="shared" si="134"/>
        <v>25.832090964295652</v>
      </c>
      <c r="N2374" s="451">
        <f t="shared" si="133"/>
        <v>25.832090964295652</v>
      </c>
    </row>
    <row r="2375" spans="1:14">
      <c r="A2375" s="444" t="s">
        <v>4389</v>
      </c>
      <c r="B2375" s="52">
        <f>+'2.- Base'!B2375</f>
        <v>2370</v>
      </c>
      <c r="C2375" s="334" t="str">
        <f>+'2.- Base'!C2375</f>
        <v>D3310</v>
      </c>
      <c r="D2375" s="81" t="str">
        <f>+'2.- Base'!D2375</f>
        <v>Tratamiento de conducto en pieza uniradicular vital</v>
      </c>
      <c r="E2375" s="335">
        <f>+'2.- Base'!G2375</f>
        <v>16.697698442760942</v>
      </c>
      <c r="F2375" s="335">
        <f>+'2.- Base'!N2375</f>
        <v>16.697698442760942</v>
      </c>
      <c r="G2375" s="335">
        <f>VLOOKUP(C2375,'2.- Base'!$C$6:$G$2390,5,0)</f>
        <v>16.697698442760942</v>
      </c>
      <c r="H2375" s="335">
        <f>VLOOKUP(C2375,'2.- Base'!J2375:N4796,5,0)</f>
        <v>16.697698442760942</v>
      </c>
      <c r="J2375" s="335">
        <v>6.2746191950678423</v>
      </c>
      <c r="K2375" s="335">
        <v>6.2746191950678423</v>
      </c>
      <c r="L2375" s="441"/>
      <c r="M2375" s="451">
        <f t="shared" si="134"/>
        <v>22.972317637828784</v>
      </c>
      <c r="N2375" s="451">
        <f t="shared" ref="N2375:N2390" si="135">H2375+K2375</f>
        <v>22.972317637828784</v>
      </c>
    </row>
    <row r="2376" spans="1:14">
      <c r="A2376" s="444" t="s">
        <v>4390</v>
      </c>
      <c r="B2376" s="52">
        <f>+'2.- Base'!B2376</f>
        <v>2371</v>
      </c>
      <c r="C2376" s="334" t="str">
        <f>+'2.- Base'!C2376</f>
        <v>D3311</v>
      </c>
      <c r="D2376" s="81" t="str">
        <f>+'2.- Base'!D2376</f>
        <v>Tratamiento de conducto en pieza uniradicular no vital</v>
      </c>
      <c r="E2376" s="335">
        <f>+'2.- Base'!G2376</f>
        <v>16.697698442760942</v>
      </c>
      <c r="F2376" s="335">
        <f>+'2.- Base'!N2376</f>
        <v>16.697698442760942</v>
      </c>
      <c r="G2376" s="335">
        <f>VLOOKUP(C2376,'2.- Base'!$C$6:$G$2390,5,0)</f>
        <v>16.697698442760942</v>
      </c>
      <c r="H2376" s="335">
        <f>VLOOKUP(C2376,'2.- Base'!J2376:N4797,5,0)</f>
        <v>16.697698442760942</v>
      </c>
      <c r="J2376" s="335">
        <v>6.2746191950678423</v>
      </c>
      <c r="K2376" s="335">
        <v>6.2746191950678423</v>
      </c>
      <c r="L2376" s="441"/>
      <c r="M2376" s="451">
        <f t="shared" si="134"/>
        <v>22.972317637828784</v>
      </c>
      <c r="N2376" s="451">
        <f t="shared" si="135"/>
        <v>22.972317637828784</v>
      </c>
    </row>
    <row r="2377" spans="1:14">
      <c r="A2377" s="444" t="s">
        <v>4391</v>
      </c>
      <c r="B2377" s="52">
        <f>+'2.- Base'!B2377</f>
        <v>2372</v>
      </c>
      <c r="C2377" s="334" t="str">
        <f>+'2.- Base'!C2377</f>
        <v>D3320</v>
      </c>
      <c r="D2377" s="81" t="str">
        <f>+'2.- Base'!D2377</f>
        <v>Tratamiento de conducto en pieza bicúspide vital</v>
      </c>
      <c r="E2377" s="335">
        <f>+'2.- Base'!G2377</f>
        <v>16.753438131313132</v>
      </c>
      <c r="F2377" s="335">
        <f>+'2.- Base'!N2377</f>
        <v>16.753438131313132</v>
      </c>
      <c r="G2377" s="335">
        <f>VLOOKUP(C2377,'2.- Base'!$C$6:$G$2390,5,0)</f>
        <v>16.753438131313132</v>
      </c>
      <c r="H2377" s="335">
        <f>VLOOKUP(C2377,'2.- Base'!J2377:N4798,5,0)</f>
        <v>16.753438131313132</v>
      </c>
      <c r="J2377" s="335">
        <v>7.6487661697490879</v>
      </c>
      <c r="K2377" s="335">
        <v>7.6487661697490879</v>
      </c>
      <c r="L2377" s="441"/>
      <c r="M2377" s="451">
        <f t="shared" si="134"/>
        <v>24.40220430106222</v>
      </c>
      <c r="N2377" s="451">
        <f t="shared" si="135"/>
        <v>24.40220430106222</v>
      </c>
    </row>
    <row r="2378" spans="1:14">
      <c r="A2378" s="444" t="s">
        <v>4392</v>
      </c>
      <c r="B2378" s="52">
        <f>+'2.- Base'!B2378</f>
        <v>2373</v>
      </c>
      <c r="C2378" s="334" t="str">
        <f>+'2.- Base'!C2378</f>
        <v>D3321</v>
      </c>
      <c r="D2378" s="81" t="str">
        <f>+'2.- Base'!D2378</f>
        <v>Tratamiento de conducto en pieza bicúspide no vital</v>
      </c>
      <c r="E2378" s="335">
        <f>+'2.- Base'!G2378</f>
        <v>16.753438131313132</v>
      </c>
      <c r="F2378" s="335">
        <f>+'2.- Base'!N2378</f>
        <v>16.753438131313132</v>
      </c>
      <c r="G2378" s="335">
        <f>VLOOKUP(C2378,'2.- Base'!$C$6:$G$2390,5,0)</f>
        <v>16.753438131313132</v>
      </c>
      <c r="H2378" s="335">
        <f>VLOOKUP(C2378,'2.- Base'!J2378:N4799,5,0)</f>
        <v>16.753438131313132</v>
      </c>
      <c r="J2378" s="335">
        <v>7.6487661697490879</v>
      </c>
      <c r="K2378" s="335">
        <v>7.6487661697490879</v>
      </c>
      <c r="L2378" s="441"/>
      <c r="M2378" s="451">
        <f t="shared" si="134"/>
        <v>24.40220430106222</v>
      </c>
      <c r="N2378" s="451">
        <f t="shared" si="135"/>
        <v>24.40220430106222</v>
      </c>
    </row>
    <row r="2379" spans="1:14">
      <c r="A2379" s="444" t="s">
        <v>4393</v>
      </c>
      <c r="B2379" s="52">
        <f>+'2.- Base'!B2379</f>
        <v>2374</v>
      </c>
      <c r="C2379" s="334" t="str">
        <f>+'2.- Base'!C2379</f>
        <v>D3330</v>
      </c>
      <c r="D2379" s="81" t="str">
        <f>+'2.- Base'!D2379</f>
        <v>Tratamiento de conducto de pieza multiradicular</v>
      </c>
      <c r="E2379" s="335">
        <f>+'2.- Base'!G2379</f>
        <v>16.809177819865319</v>
      </c>
      <c r="F2379" s="335">
        <f>+'2.- Base'!N2379</f>
        <v>16.809177819865319</v>
      </c>
      <c r="G2379" s="335">
        <f>VLOOKUP(C2379,'2.- Base'!$C$6:$G$2390,5,0)</f>
        <v>16.809177819865319</v>
      </c>
      <c r="H2379" s="335">
        <f>VLOOKUP(C2379,'2.- Base'!J2379:N4800,5,0)</f>
        <v>16.809177819865319</v>
      </c>
      <c r="J2379" s="335">
        <v>9.0229131444303334</v>
      </c>
      <c r="K2379" s="335">
        <v>9.0229131444303334</v>
      </c>
      <c r="L2379" s="441"/>
      <c r="M2379" s="451">
        <f t="shared" si="134"/>
        <v>25.832090964295652</v>
      </c>
      <c r="N2379" s="451">
        <f t="shared" si="135"/>
        <v>25.832090964295652</v>
      </c>
    </row>
    <row r="2380" spans="1:14">
      <c r="A2380" s="444" t="s">
        <v>4394</v>
      </c>
      <c r="B2380" s="52">
        <f>+'2.- Base'!B2380</f>
        <v>2375</v>
      </c>
      <c r="C2380" s="334" t="str">
        <f>+'2.- Base'!C2380</f>
        <v>D3331</v>
      </c>
      <c r="D2380" s="81" t="str">
        <f>+'2.- Base'!D2380</f>
        <v>Tratamiento de obstrucción de canal radicular, acceso no quirúrgico</v>
      </c>
      <c r="E2380" s="335">
        <f>+'2.- Base'!G2380</f>
        <v>16.809177819865319</v>
      </c>
      <c r="F2380" s="335">
        <f>+'2.- Base'!N2380</f>
        <v>16.809177819865319</v>
      </c>
      <c r="G2380" s="335">
        <f>VLOOKUP(C2380,'2.- Base'!$C$6:$G$2390,5,0)</f>
        <v>16.809177819865319</v>
      </c>
      <c r="H2380" s="335">
        <f>VLOOKUP(C2380,'2.- Base'!J2380:N4801,5,0)</f>
        <v>16.809177819865319</v>
      </c>
      <c r="J2380" s="335">
        <v>9.0229131444303334</v>
      </c>
      <c r="K2380" s="335">
        <v>9.0229131444303334</v>
      </c>
      <c r="L2380" s="441"/>
      <c r="M2380" s="451">
        <f t="shared" si="134"/>
        <v>25.832090964295652</v>
      </c>
      <c r="N2380" s="451">
        <f t="shared" si="135"/>
        <v>25.832090964295652</v>
      </c>
    </row>
    <row r="2381" spans="1:14">
      <c r="A2381" s="444" t="s">
        <v>4137</v>
      </c>
      <c r="B2381" s="52">
        <f>+'2.- Base'!B2381</f>
        <v>2376</v>
      </c>
      <c r="C2381" s="334" t="str">
        <f>+'2.- Base'!C2381</f>
        <v>D3346</v>
      </c>
      <c r="D2381" s="81" t="str">
        <f>+'2.- Base'!D2381</f>
        <v>Retratamiento de terapia de canal radicular; pieza anterior</v>
      </c>
      <c r="E2381" s="335">
        <f>+'2.- Base'!G2381</f>
        <v>16.697698442760942</v>
      </c>
      <c r="F2381" s="335">
        <f>+'2.- Base'!N2381</f>
        <v>16.697698442760942</v>
      </c>
      <c r="G2381" s="335">
        <f>VLOOKUP(C2381,'2.- Base'!$C$6:$G$2390,5,0)</f>
        <v>16.697698442760942</v>
      </c>
      <c r="H2381" s="335">
        <f>VLOOKUP(C2381,'2.- Base'!J2381:N4802,5,0)</f>
        <v>16.697698442760942</v>
      </c>
      <c r="J2381" s="335">
        <v>6.2746191950678423</v>
      </c>
      <c r="K2381" s="335">
        <v>6.2746191950678423</v>
      </c>
      <c r="L2381" s="441"/>
      <c r="M2381" s="451">
        <f t="shared" si="134"/>
        <v>22.972317637828784</v>
      </c>
      <c r="N2381" s="451">
        <f t="shared" si="135"/>
        <v>22.972317637828784</v>
      </c>
    </row>
    <row r="2382" spans="1:14">
      <c r="A2382" s="444" t="s">
        <v>4139</v>
      </c>
      <c r="B2382" s="52">
        <f>+'2.- Base'!B2382</f>
        <v>2377</v>
      </c>
      <c r="C2382" s="334" t="str">
        <f>+'2.- Base'!C2382</f>
        <v>D3347</v>
      </c>
      <c r="D2382" s="81" t="str">
        <f>+'2.- Base'!D2382</f>
        <v>Retratamiento de terapia de canal radicular; pieza bicúspide</v>
      </c>
      <c r="E2382" s="335">
        <f>+'2.- Base'!G2382</f>
        <v>16.697698442760942</v>
      </c>
      <c r="F2382" s="335">
        <f>+'2.- Base'!N2382</f>
        <v>16.697698442760942</v>
      </c>
      <c r="G2382" s="335">
        <f>VLOOKUP(C2382,'2.- Base'!$C$6:$G$2390,5,0)</f>
        <v>16.697698442760942</v>
      </c>
      <c r="H2382" s="335">
        <f>VLOOKUP(C2382,'2.- Base'!J2382:N4803,5,0)</f>
        <v>16.697698442760942</v>
      </c>
      <c r="J2382" s="335">
        <v>6.2746191950678423</v>
      </c>
      <c r="K2382" s="335">
        <v>6.2746191950678423</v>
      </c>
      <c r="L2382" s="441"/>
      <c r="M2382" s="451">
        <f t="shared" si="134"/>
        <v>22.972317637828784</v>
      </c>
      <c r="N2382" s="451">
        <f t="shared" si="135"/>
        <v>22.972317637828784</v>
      </c>
    </row>
    <row r="2383" spans="1:14">
      <c r="A2383" s="444" t="s">
        <v>4141</v>
      </c>
      <c r="B2383" s="52">
        <f>+'2.- Base'!B2383</f>
        <v>2378</v>
      </c>
      <c r="C2383" s="334" t="str">
        <f>+'2.- Base'!C2383</f>
        <v>D3348</v>
      </c>
      <c r="D2383" s="81" t="str">
        <f>+'2.- Base'!D2383</f>
        <v>Retratamiento de terapia de canal radicular; pieza multiradicular</v>
      </c>
      <c r="E2383" s="335">
        <f>+'2.- Base'!G2383</f>
        <v>16.697698442760942</v>
      </c>
      <c r="F2383" s="335">
        <f>+'2.- Base'!N2383</f>
        <v>16.697698442760942</v>
      </c>
      <c r="G2383" s="335">
        <f>VLOOKUP(C2383,'2.- Base'!$C$6:$G$2390,5,0)</f>
        <v>16.697698442760942</v>
      </c>
      <c r="H2383" s="335">
        <f>VLOOKUP(C2383,'2.- Base'!J2383:N4804,5,0)</f>
        <v>16.697698442760942</v>
      </c>
      <c r="J2383" s="335">
        <v>6.2746191950678423</v>
      </c>
      <c r="K2383" s="335">
        <v>6.2746191950678423</v>
      </c>
      <c r="L2383" s="441"/>
      <c r="M2383" s="451">
        <f t="shared" si="134"/>
        <v>22.972317637828784</v>
      </c>
      <c r="N2383" s="451">
        <f t="shared" si="135"/>
        <v>22.972317637828784</v>
      </c>
    </row>
    <row r="2384" spans="1:14">
      <c r="A2384" s="444" t="s">
        <v>4395</v>
      </c>
      <c r="B2384" s="52">
        <f>+'2.- Base'!B2384</f>
        <v>2379</v>
      </c>
      <c r="C2384" s="334" t="str">
        <f>+'2.- Base'!C2384</f>
        <v>D3351</v>
      </c>
      <c r="D2384" s="81" t="str">
        <f>+'2.- Base'!D2384</f>
        <v>Apexificación</v>
      </c>
      <c r="E2384" s="335">
        <f>+'2.- Base'!G2384</f>
        <v>16.753438131313132</v>
      </c>
      <c r="F2384" s="335">
        <f>+'2.- Base'!N2384</f>
        <v>16.753438131313132</v>
      </c>
      <c r="G2384" s="335">
        <f>VLOOKUP(C2384,'2.- Base'!$C$6:$G$2390,5,0)</f>
        <v>16.753438131313132</v>
      </c>
      <c r="H2384" s="335">
        <f>VLOOKUP(C2384,'2.- Base'!J2384:N4805,5,0)</f>
        <v>16.753438131313132</v>
      </c>
      <c r="J2384" s="335">
        <v>7.6487661697490879</v>
      </c>
      <c r="K2384" s="335">
        <v>7.6487661697490879</v>
      </c>
      <c r="L2384" s="441"/>
      <c r="M2384" s="451">
        <f t="shared" si="134"/>
        <v>24.40220430106222</v>
      </c>
      <c r="N2384" s="451">
        <f t="shared" si="135"/>
        <v>24.40220430106222</v>
      </c>
    </row>
    <row r="2385" spans="1:14">
      <c r="A2385" s="444" t="s">
        <v>4143</v>
      </c>
      <c r="B2385" s="52">
        <f>+'2.- Base'!B2385</f>
        <v>2380</v>
      </c>
      <c r="C2385" s="334" t="str">
        <f>+'2.- Base'!C2385</f>
        <v>D3353</v>
      </c>
      <c r="D2385" s="81" t="str">
        <f>+'2.- Base'!D2385</f>
        <v>Apexogénesis</v>
      </c>
      <c r="E2385" s="335">
        <f>+'2.- Base'!G2385</f>
        <v>16.753438131313132</v>
      </c>
      <c r="F2385" s="335">
        <f>+'2.- Base'!N2385</f>
        <v>16.753438131313132</v>
      </c>
      <c r="G2385" s="335">
        <f>VLOOKUP(C2385,'2.- Base'!$C$6:$G$2390,5,0)</f>
        <v>16.753438131313132</v>
      </c>
      <c r="H2385" s="335">
        <f>VLOOKUP(C2385,'2.- Base'!J2385:N4806,5,0)</f>
        <v>16.753438131313132</v>
      </c>
      <c r="J2385" s="335">
        <v>7.6487661697490879</v>
      </c>
      <c r="K2385" s="335">
        <v>7.6487661697490879</v>
      </c>
      <c r="L2385" s="441"/>
      <c r="M2385" s="451">
        <f t="shared" si="134"/>
        <v>24.40220430106222</v>
      </c>
      <c r="N2385" s="451">
        <f t="shared" si="135"/>
        <v>24.40220430106222</v>
      </c>
    </row>
    <row r="2386" spans="1:14">
      <c r="A2386" s="444" t="s">
        <v>4145</v>
      </c>
      <c r="B2386" s="52">
        <f>+'2.- Base'!B2386</f>
        <v>2381</v>
      </c>
      <c r="C2386" s="334" t="str">
        <f>+'2.- Base'!C2386</f>
        <v>D4210</v>
      </c>
      <c r="D2386" s="81" t="str">
        <f>+'2.- Base'!D2386</f>
        <v>Gingivectomía</v>
      </c>
      <c r="E2386" s="335">
        <f>+'2.- Base'!G2386</f>
        <v>16.753438131313132</v>
      </c>
      <c r="F2386" s="335">
        <f>+'2.- Base'!N2386</f>
        <v>16.753438131313132</v>
      </c>
      <c r="G2386" s="335">
        <f>VLOOKUP(C2386,'2.- Base'!$C$6:$G$2390,5,0)</f>
        <v>16.753438131313132</v>
      </c>
      <c r="H2386" s="335">
        <f>VLOOKUP(C2386,'2.- Base'!J2386:N4807,5,0)</f>
        <v>16.753438131313132</v>
      </c>
      <c r="J2386" s="335">
        <v>7.6487661697490879</v>
      </c>
      <c r="K2386" s="335">
        <v>7.6487661697490879</v>
      </c>
      <c r="L2386" s="441"/>
      <c r="M2386" s="451">
        <f t="shared" si="134"/>
        <v>24.40220430106222</v>
      </c>
      <c r="N2386" s="451">
        <f t="shared" si="135"/>
        <v>24.40220430106222</v>
      </c>
    </row>
    <row r="2387" spans="1:14">
      <c r="A2387" s="444" t="s">
        <v>4147</v>
      </c>
      <c r="B2387" s="52">
        <f>+'2.- Base'!B2387</f>
        <v>2382</v>
      </c>
      <c r="C2387" s="334" t="str">
        <f>+'2.- Base'!C2387</f>
        <v>D4341</v>
      </c>
      <c r="D2387" s="81" t="str">
        <f>+'2.- Base'!D2387</f>
        <v>Destartraje</v>
      </c>
      <c r="E2387" s="335">
        <f>+'2.- Base'!G2387</f>
        <v>16.641958754208755</v>
      </c>
      <c r="F2387" s="335">
        <f>+'2.- Base'!N2387</f>
        <v>16.641958754208755</v>
      </c>
      <c r="G2387" s="335">
        <f>VLOOKUP(C2387,'2.- Base'!$C$6:$G$2390,5,0)</f>
        <v>16.641958754208755</v>
      </c>
      <c r="H2387" s="335">
        <f>VLOOKUP(C2387,'2.- Base'!J2387:N4808,5,0)</f>
        <v>16.641958754208755</v>
      </c>
      <c r="J2387" s="335">
        <v>4.9004722203865967</v>
      </c>
      <c r="K2387" s="335">
        <v>4.9004722203865967</v>
      </c>
      <c r="L2387" s="441"/>
      <c r="M2387" s="451">
        <f t="shared" si="134"/>
        <v>21.542430974595352</v>
      </c>
      <c r="N2387" s="451">
        <f t="shared" si="135"/>
        <v>21.542430974595352</v>
      </c>
    </row>
    <row r="2388" spans="1:14">
      <c r="A2388" s="444" t="s">
        <v>4397</v>
      </c>
      <c r="B2388" s="52">
        <f>+'2.- Base'!B2388</f>
        <v>2383</v>
      </c>
      <c r="C2388" s="334" t="str">
        <f>+'2.- Base'!C2388</f>
        <v>D7176</v>
      </c>
      <c r="D2388" s="81" t="str">
        <f>+'2.- Base'!D2388</f>
        <v>Extracción dental simple</v>
      </c>
      <c r="E2388" s="335">
        <f>+'2.- Base'!G2388</f>
        <v>16.586219065656564</v>
      </c>
      <c r="F2388" s="335">
        <f>+'2.- Base'!N2388</f>
        <v>16.586219065656564</v>
      </c>
      <c r="G2388" s="335">
        <f>VLOOKUP(C2388,'2.- Base'!$C$6:$G$2390,5,0)</f>
        <v>16.586219065656564</v>
      </c>
      <c r="H2388" s="335">
        <f>VLOOKUP(C2388,'2.- Base'!J2388:N4809,5,0)</f>
        <v>16.586219065656564</v>
      </c>
      <c r="J2388" s="335">
        <v>3.5263252457053511</v>
      </c>
      <c r="K2388" s="335">
        <v>3.5263252457053511</v>
      </c>
      <c r="L2388" s="441"/>
      <c r="M2388" s="451">
        <f t="shared" si="134"/>
        <v>20.112544311361916</v>
      </c>
      <c r="N2388" s="451">
        <f t="shared" si="135"/>
        <v>20.112544311361916</v>
      </c>
    </row>
    <row r="2389" spans="1:14">
      <c r="A2389" s="444" t="s">
        <v>4148</v>
      </c>
      <c r="B2389" s="52">
        <f>+'2.- Base'!B2389</f>
        <v>2384</v>
      </c>
      <c r="C2389" s="334" t="str">
        <f>+'2.- Base'!C2389</f>
        <v>D9110</v>
      </c>
      <c r="D2389" s="81" t="str">
        <f>+'2.- Base'!D2389</f>
        <v>Técnica de restauración atraumática</v>
      </c>
      <c r="E2389" s="335">
        <f>+'2.- Base'!G2389</f>
        <v>16.641958754208755</v>
      </c>
      <c r="F2389" s="335">
        <f>+'2.- Base'!N2389</f>
        <v>16.641958754208755</v>
      </c>
      <c r="G2389" s="335">
        <f>VLOOKUP(C2389,'2.- Base'!$C$6:$G$2390,5,0)</f>
        <v>16.641958754208755</v>
      </c>
      <c r="H2389" s="335">
        <f>VLOOKUP(C2389,'2.- Base'!J2389:N4810,5,0)</f>
        <v>16.641958754208755</v>
      </c>
      <c r="J2389" s="335">
        <v>4.9004722203865967</v>
      </c>
      <c r="K2389" s="335">
        <v>4.9004722203865967</v>
      </c>
      <c r="L2389" s="441"/>
      <c r="M2389" s="451">
        <f t="shared" si="134"/>
        <v>21.542430974595352</v>
      </c>
      <c r="N2389" s="451">
        <f t="shared" si="135"/>
        <v>21.542430974595352</v>
      </c>
    </row>
    <row r="2390" spans="1:14">
      <c r="A2390" s="444" t="s">
        <v>2737</v>
      </c>
      <c r="B2390" s="52">
        <f>+'2.- Base'!B2390</f>
        <v>2385</v>
      </c>
      <c r="C2390" s="334" t="str">
        <f>+'2.- Base'!C2390</f>
        <v>D9952</v>
      </c>
      <c r="D2390" s="81" t="str">
        <f>+'2.- Base'!D2390</f>
        <v>Ajuste oclusal completo</v>
      </c>
      <c r="E2390" s="335">
        <f>+'2.- Base'!G2390</f>
        <v>16.697698442760942</v>
      </c>
      <c r="F2390" s="335">
        <f>+'2.- Base'!N2390</f>
        <v>16.697698442760942</v>
      </c>
      <c r="G2390" s="335">
        <f>VLOOKUP(C2390,'2.- Base'!$C$6:$G$2390,5,0)</f>
        <v>16.697698442760942</v>
      </c>
      <c r="H2390" s="335">
        <f>VLOOKUP(C2390,'2.- Base'!J2390:N4811,5,0)</f>
        <v>16.697698442760942</v>
      </c>
      <c r="J2390" s="335">
        <v>6.2746191950678423</v>
      </c>
      <c r="K2390" s="335">
        <v>6.2746191950678423</v>
      </c>
      <c r="L2390" s="441"/>
      <c r="M2390" s="451">
        <f t="shared" si="134"/>
        <v>22.972317637828784</v>
      </c>
      <c r="N2390" s="451">
        <f t="shared" si="135"/>
        <v>22.972317637828784</v>
      </c>
    </row>
  </sheetData>
  <sheetProtection password="DC76" sheet="1" objects="1" scenarios="1"/>
  <autoFilter ref="A5:O2390"/>
  <mergeCells count="6">
    <mergeCell ref="M4:N4"/>
    <mergeCell ref="B2:H2"/>
    <mergeCell ref="B1:H1"/>
    <mergeCell ref="E4:F4"/>
    <mergeCell ref="G4:H4"/>
    <mergeCell ref="J4:K4"/>
  </mergeCells>
  <phoneticPr fontId="11" type="noConversion"/>
  <printOptions horizontalCentered="1"/>
  <pageMargins left="0.31496062992125984" right="0.15748031496062992" top="0.23622047244094491" bottom="0.35433070866141736" header="0" footer="0"/>
  <pageSetup paperSize="9" scale="56" fitToHeight="113" orientation="portrait" r:id="rId1"/>
  <headerFooter alignWithMargins="0">
    <oddFooter>&amp;R&amp;8&amp;P  de 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B2:N2390"/>
  <sheetViews>
    <sheetView workbookViewId="0">
      <selection activeCell="D30" sqref="D30"/>
    </sheetView>
  </sheetViews>
  <sheetFormatPr baseColWidth="10" defaultRowHeight="12.75"/>
  <cols>
    <col min="1" max="1" width="2" style="6" customWidth="1"/>
    <col min="2" max="2" width="4.42578125" style="6" bestFit="1" customWidth="1"/>
    <col min="3" max="3" width="7.42578125" style="6" bestFit="1" customWidth="1"/>
    <col min="4" max="4" width="56.85546875" style="6" customWidth="1"/>
    <col min="5" max="6" width="10.85546875" style="6" customWidth="1"/>
    <col min="7" max="7" width="8.85546875" style="6" customWidth="1"/>
    <col min="8" max="8" width="2.140625" style="6" customWidth="1"/>
    <col min="9" max="9" width="5.28515625" style="6" customWidth="1"/>
    <col min="10" max="10" width="7.42578125" style="6" bestFit="1" customWidth="1"/>
    <col min="11" max="11" width="50.85546875" style="6" customWidth="1"/>
    <col min="12" max="13" width="10.85546875" style="6" customWidth="1"/>
    <col min="14" max="14" width="8.85546875" style="6" customWidth="1"/>
    <col min="15" max="16384" width="11.42578125" style="6"/>
  </cols>
  <sheetData>
    <row r="2" spans="2:14" ht="16.5">
      <c r="B2" s="400" t="s">
        <v>1636</v>
      </c>
      <c r="C2" s="326"/>
      <c r="D2" s="326"/>
      <c r="I2" s="401" t="s">
        <v>1638</v>
      </c>
      <c r="J2" s="205"/>
      <c r="K2" s="205"/>
    </row>
    <row r="4" spans="2:14">
      <c r="B4" s="48" t="s">
        <v>3554</v>
      </c>
      <c r="C4" s="48" t="s">
        <v>3555</v>
      </c>
      <c r="D4" s="327" t="s">
        <v>3556</v>
      </c>
      <c r="E4" s="328"/>
      <c r="F4" s="328"/>
      <c r="G4" s="329"/>
      <c r="I4" s="48" t="s">
        <v>3554</v>
      </c>
      <c r="J4" s="48" t="s">
        <v>3555</v>
      </c>
      <c r="K4" s="327" t="s">
        <v>3556</v>
      </c>
      <c r="L4" s="328"/>
      <c r="M4" s="328"/>
      <c r="N4" s="329"/>
    </row>
    <row r="5" spans="2:14" s="44" customFormat="1" ht="25.5">
      <c r="B5" s="330"/>
      <c r="C5" s="330"/>
      <c r="D5" s="331"/>
      <c r="E5" s="24" t="s">
        <v>2278</v>
      </c>
      <c r="F5" s="24" t="s">
        <v>4420</v>
      </c>
      <c r="G5" s="332" t="s">
        <v>1526</v>
      </c>
      <c r="I5" s="330"/>
      <c r="J5" s="330"/>
      <c r="K5" s="331"/>
      <c r="L5" s="24" t="s">
        <v>2278</v>
      </c>
      <c r="M5" s="24" t="s">
        <v>4420</v>
      </c>
      <c r="N5" s="333" t="s">
        <v>1637</v>
      </c>
    </row>
    <row r="6" spans="2:14">
      <c r="B6" s="52">
        <v>1</v>
      </c>
      <c r="C6" s="334">
        <f>+'3.- Resumen general'!C7</f>
        <v>1987</v>
      </c>
      <c r="D6" s="81" t="str">
        <f>+'3.- Resumen general'!D7</f>
        <v>Evaluación preanestésica</v>
      </c>
      <c r="E6" s="335">
        <f>+'3.- Resumen general'!AP7</f>
        <v>0</v>
      </c>
      <c r="F6" s="335">
        <f>+'3.- Resumen general'!AQ7</f>
        <v>1.4520000000000002</v>
      </c>
      <c r="G6" s="335">
        <f t="shared" ref="G6:G69" si="0">SUM(E6:F6)</f>
        <v>1.4520000000000002</v>
      </c>
      <c r="I6" s="52">
        <v>1</v>
      </c>
      <c r="J6" s="334">
        <f t="shared" ref="J6:J69" si="1">+C6</f>
        <v>1987</v>
      </c>
      <c r="K6" s="81" t="str">
        <f t="shared" ref="K6:K69" si="2">+D6</f>
        <v>Evaluación preanestésica</v>
      </c>
      <c r="L6" s="335">
        <f>+'3.- Resumen general'!AP7</f>
        <v>0</v>
      </c>
      <c r="M6" s="335">
        <f>+'3.- Resumen general'!AQ7</f>
        <v>1.4520000000000002</v>
      </c>
      <c r="N6" s="335">
        <f t="shared" ref="N6:N69" si="3">SUM(L6:M6)</f>
        <v>1.4520000000000002</v>
      </c>
    </row>
    <row r="7" spans="2:14">
      <c r="B7" s="52">
        <v>2</v>
      </c>
      <c r="C7" s="334">
        <f>+'3.- Resumen general'!C8</f>
        <v>10060</v>
      </c>
      <c r="D7" s="81" t="str">
        <f>+'3.- Resumen general'!D8</f>
        <v xml:space="preserve">Incisión y drenaje </v>
      </c>
      <c r="E7" s="335">
        <f>+'3.- Resumen general'!AP8</f>
        <v>4.17192760942761E-2</v>
      </c>
      <c r="F7" s="335">
        <f>+'3.- Resumen general'!AQ8</f>
        <v>2.9198499999999998</v>
      </c>
      <c r="G7" s="335">
        <f t="shared" si="0"/>
        <v>2.9615692760942758</v>
      </c>
      <c r="I7" s="52">
        <v>2</v>
      </c>
      <c r="J7" s="334">
        <f t="shared" si="1"/>
        <v>10060</v>
      </c>
      <c r="K7" s="81" t="str">
        <f t="shared" si="2"/>
        <v xml:space="preserve">Incisión y drenaje </v>
      </c>
      <c r="L7" s="335">
        <f>+'3.- Resumen general'!AP8</f>
        <v>4.17192760942761E-2</v>
      </c>
      <c r="M7" s="335">
        <f>+'3.- Resumen general'!AQ8</f>
        <v>2.9198499999999998</v>
      </c>
      <c r="N7" s="335">
        <f t="shared" si="3"/>
        <v>2.9615692760942758</v>
      </c>
    </row>
    <row r="8" spans="2:14">
      <c r="B8" s="52">
        <v>3</v>
      </c>
      <c r="C8" s="334">
        <f>+'3.- Resumen general'!C9</f>
        <v>10080</v>
      </c>
      <c r="D8" s="81" t="str">
        <f>+'3.- Resumen general'!D9</f>
        <v>Incisión y drenaje de Quiste pilonidal simple</v>
      </c>
      <c r="E8" s="335">
        <f>+'3.- Resumen general'!AP9</f>
        <v>6.2578914141414144E-2</v>
      </c>
      <c r="F8" s="335">
        <f>+'3.- Resumen general'!AQ9</f>
        <v>2.9198499999999998</v>
      </c>
      <c r="G8" s="335">
        <f t="shared" si="0"/>
        <v>2.9824289141414138</v>
      </c>
      <c r="I8" s="52">
        <v>3</v>
      </c>
      <c r="J8" s="334">
        <f t="shared" si="1"/>
        <v>10080</v>
      </c>
      <c r="K8" s="81" t="str">
        <f t="shared" si="2"/>
        <v>Incisión y drenaje de Quiste pilonidal simple</v>
      </c>
      <c r="L8" s="335">
        <f>+'3.- Resumen general'!AP9</f>
        <v>6.2578914141414144E-2</v>
      </c>
      <c r="M8" s="335">
        <f>+'3.- Resumen general'!AQ9</f>
        <v>2.9198499999999998</v>
      </c>
      <c r="N8" s="335">
        <f t="shared" si="3"/>
        <v>2.9824289141414138</v>
      </c>
    </row>
    <row r="9" spans="2:14">
      <c r="B9" s="52">
        <v>4</v>
      </c>
      <c r="C9" s="334">
        <f>+'3.- Resumen general'!C10</f>
        <v>10120</v>
      </c>
      <c r="D9" s="81" t="str">
        <f>+'3.- Resumen general'!D10</f>
        <v>Incisión y retiro de cuerpo extraño de tejido subcutáneo</v>
      </c>
      <c r="E9" s="335">
        <f>+'3.- Resumen general'!AP10</f>
        <v>6.2578914141414144E-2</v>
      </c>
      <c r="F9" s="335">
        <f>+'3.- Resumen general'!AQ10</f>
        <v>2.9198499999999998</v>
      </c>
      <c r="G9" s="335">
        <f t="shared" si="0"/>
        <v>2.9824289141414138</v>
      </c>
      <c r="I9" s="52">
        <v>4</v>
      </c>
      <c r="J9" s="334">
        <f t="shared" si="1"/>
        <v>10120</v>
      </c>
      <c r="K9" s="81" t="str">
        <f t="shared" si="2"/>
        <v>Incisión y retiro de cuerpo extraño de tejido subcutáneo</v>
      </c>
      <c r="L9" s="335">
        <f>+'3.- Resumen general'!AP10</f>
        <v>6.2578914141414144E-2</v>
      </c>
      <c r="M9" s="335">
        <f>+'3.- Resumen general'!AQ10</f>
        <v>2.9198499999999998</v>
      </c>
      <c r="N9" s="335">
        <f t="shared" si="3"/>
        <v>2.9824289141414138</v>
      </c>
    </row>
    <row r="10" spans="2:14">
      <c r="B10" s="52">
        <v>5</v>
      </c>
      <c r="C10" s="334">
        <f>+'3.- Resumen general'!C11</f>
        <v>10140</v>
      </c>
      <c r="D10" s="81" t="str">
        <f>+'3.- Resumen general'!D11</f>
        <v>Incisión y drenaje de hematoma, seroma o colecciones de fluídos</v>
      </c>
      <c r="E10" s="335">
        <f>+'3.- Resumen general'!AP11</f>
        <v>4.17192760942761E-2</v>
      </c>
      <c r="F10" s="335">
        <f>+'3.- Resumen general'!AQ11</f>
        <v>2.9198499999999998</v>
      </c>
      <c r="G10" s="335">
        <f t="shared" si="0"/>
        <v>2.9615692760942758</v>
      </c>
      <c r="I10" s="52">
        <v>5</v>
      </c>
      <c r="J10" s="334">
        <f t="shared" si="1"/>
        <v>10140</v>
      </c>
      <c r="K10" s="81" t="str">
        <f t="shared" si="2"/>
        <v>Incisión y drenaje de hematoma, seroma o colecciones de fluídos</v>
      </c>
      <c r="L10" s="335">
        <f>+'3.- Resumen general'!AP11</f>
        <v>4.17192760942761E-2</v>
      </c>
      <c r="M10" s="335">
        <f>+'3.- Resumen general'!AQ11</f>
        <v>2.9198499999999998</v>
      </c>
      <c r="N10" s="335">
        <f t="shared" si="3"/>
        <v>2.9615692760942758</v>
      </c>
    </row>
    <row r="11" spans="2:14">
      <c r="B11" s="52">
        <v>6</v>
      </c>
      <c r="C11" s="334">
        <f>+'3.- Resumen general'!C12</f>
        <v>10160</v>
      </c>
      <c r="D11" s="81" t="str">
        <f>+'3.- Resumen general'!D12</f>
        <v>Punción aspirativa de absceso, hematoma, quiste</v>
      </c>
      <c r="E11" s="335">
        <f>+'3.- Resumen general'!AP12</f>
        <v>4.17192760942761E-2</v>
      </c>
      <c r="F11" s="335">
        <f>+'3.- Resumen general'!AQ12</f>
        <v>2.9198499999999998</v>
      </c>
      <c r="G11" s="335">
        <f t="shared" si="0"/>
        <v>2.9615692760942758</v>
      </c>
      <c r="I11" s="52">
        <v>6</v>
      </c>
      <c r="J11" s="334">
        <f t="shared" si="1"/>
        <v>10160</v>
      </c>
      <c r="K11" s="81" t="str">
        <f t="shared" si="2"/>
        <v>Punción aspirativa de absceso, hematoma, quiste</v>
      </c>
      <c r="L11" s="335">
        <f>+'3.- Resumen general'!AP12</f>
        <v>4.17192760942761E-2</v>
      </c>
      <c r="M11" s="335">
        <f>+'3.- Resumen general'!AQ12</f>
        <v>2.9198499999999998</v>
      </c>
      <c r="N11" s="335">
        <f t="shared" si="3"/>
        <v>2.9615692760942758</v>
      </c>
    </row>
    <row r="12" spans="2:14">
      <c r="B12" s="52">
        <v>7</v>
      </c>
      <c r="C12" s="334">
        <f>+'3.- Resumen general'!C13</f>
        <v>11000</v>
      </c>
      <c r="D12" s="81" t="str">
        <f>+'3.- Resumen general'!D13</f>
        <v>Desbridamiento de eccema o infección de la piel</v>
      </c>
      <c r="E12" s="335">
        <f>+'3.- Resumen general'!AP13</f>
        <v>0.11472800925925927</v>
      </c>
      <c r="F12" s="335">
        <f>+'3.- Resumen general'!AQ13</f>
        <v>2.9198499999999998</v>
      </c>
      <c r="G12" s="335">
        <f t="shared" si="0"/>
        <v>3.0345780092592589</v>
      </c>
      <c r="I12" s="52">
        <v>7</v>
      </c>
      <c r="J12" s="334">
        <f t="shared" si="1"/>
        <v>11000</v>
      </c>
      <c r="K12" s="81" t="str">
        <f t="shared" si="2"/>
        <v>Desbridamiento de eccema o infección de la piel</v>
      </c>
      <c r="L12" s="335">
        <f>+'3.- Resumen general'!AP13</f>
        <v>0.11472800925925927</v>
      </c>
      <c r="M12" s="335">
        <f>+'3.- Resumen general'!AQ13</f>
        <v>2.9198499999999998</v>
      </c>
      <c r="N12" s="335">
        <f t="shared" si="3"/>
        <v>3.0345780092592589</v>
      </c>
    </row>
    <row r="13" spans="2:14" ht="25.5">
      <c r="B13" s="52">
        <v>8</v>
      </c>
      <c r="C13" s="334">
        <f>+'3.- Resumen general'!C14</f>
        <v>11010</v>
      </c>
      <c r="D13" s="81" t="str">
        <f>+'3.- Resumen general'!D14</f>
        <v>Debridamiento de piel y tejido subcutáneo, incluyendo remoción de cuerpos extraños asociados con fractura(s) y/o dislocadura(s) abierta(s)</v>
      </c>
      <c r="E13" s="335">
        <f>+'3.- Resumen general'!AP14</f>
        <v>1.9514590347923684</v>
      </c>
      <c r="F13" s="335">
        <f>+'3.- Resumen general'!AQ14</f>
        <v>219.58201666666668</v>
      </c>
      <c r="G13" s="335">
        <f t="shared" si="0"/>
        <v>221.53347570145905</v>
      </c>
      <c r="I13" s="52">
        <v>8</v>
      </c>
      <c r="J13" s="334">
        <f t="shared" si="1"/>
        <v>11010</v>
      </c>
      <c r="K13" s="81" t="str">
        <f t="shared" si="2"/>
        <v>Debridamiento de piel y tejido subcutáneo, incluyendo remoción de cuerpos extraños asociados con fractura(s) y/o dislocadura(s) abierta(s)</v>
      </c>
      <c r="L13" s="335">
        <f>+'3.- Resumen general'!AP14</f>
        <v>1.9514590347923684</v>
      </c>
      <c r="M13" s="335">
        <f>+'3.- Resumen general'!AQ14</f>
        <v>219.58201666666668</v>
      </c>
      <c r="N13" s="335">
        <f t="shared" si="3"/>
        <v>221.53347570145905</v>
      </c>
    </row>
    <row r="14" spans="2:14" ht="38.25">
      <c r="B14" s="52">
        <v>9</v>
      </c>
      <c r="C14" s="334">
        <f>+'3.- Resumen general'!C15</f>
        <v>11011</v>
      </c>
      <c r="D14" s="81" t="str">
        <f>+'3.- Resumen general'!D15</f>
        <v>Debridamiento de piel, tejido subcutáneo, fascia muscular y músculo, incluyendo remoción de cuerpos extraños asociados con fractura(s) y/o dislocadura(s) abierta(s)</v>
      </c>
      <c r="E14" s="335">
        <f>+'3.- Resumen general'!AP15</f>
        <v>1.9514590347923684</v>
      </c>
      <c r="F14" s="335">
        <f>+'3.- Resumen general'!AQ15</f>
        <v>219.58201666666668</v>
      </c>
      <c r="G14" s="335">
        <f t="shared" si="0"/>
        <v>221.53347570145905</v>
      </c>
      <c r="I14" s="52">
        <v>9</v>
      </c>
      <c r="J14" s="334">
        <f t="shared" si="1"/>
        <v>11011</v>
      </c>
      <c r="K14" s="81" t="str">
        <f t="shared" si="2"/>
        <v>Debridamiento de piel, tejido subcutáneo, fascia muscular y músculo, incluyendo remoción de cuerpos extraños asociados con fractura(s) y/o dislocadura(s) abierta(s)</v>
      </c>
      <c r="L14" s="335">
        <f>+'3.- Resumen general'!AP15</f>
        <v>1.9514590347923684</v>
      </c>
      <c r="M14" s="335">
        <f>+'3.- Resumen general'!AQ15</f>
        <v>219.58201666666668</v>
      </c>
      <c r="N14" s="335">
        <f t="shared" si="3"/>
        <v>221.53347570145905</v>
      </c>
    </row>
    <row r="15" spans="2:14" ht="38.25">
      <c r="B15" s="52">
        <v>10</v>
      </c>
      <c r="C15" s="334">
        <f>+'3.- Resumen general'!C16</f>
        <v>11012</v>
      </c>
      <c r="D15" s="81" t="str">
        <f>+'3.- Resumen general'!D16</f>
        <v>Debridamiento de piel, tejido subcutáneo, fascia muscular, músculo y hueso, incluyendo remoción de cuerpos extraños asociados con fractura(s) y/o dislocadura(s) abierta(s)</v>
      </c>
      <c r="E15" s="335">
        <f>+'3.- Resumen general'!AP16</f>
        <v>2.3173576038159371</v>
      </c>
      <c r="F15" s="335">
        <f>+'3.- Resumen general'!AQ16</f>
        <v>276.09001666666666</v>
      </c>
      <c r="G15" s="335">
        <f t="shared" si="0"/>
        <v>278.40737427048259</v>
      </c>
      <c r="I15" s="52">
        <v>10</v>
      </c>
      <c r="J15" s="334">
        <f t="shared" si="1"/>
        <v>11012</v>
      </c>
      <c r="K15" s="81" t="str">
        <f t="shared" si="2"/>
        <v>Debridamiento de piel, tejido subcutáneo, fascia muscular, músculo y hueso, incluyendo remoción de cuerpos extraños asociados con fractura(s) y/o dislocadura(s) abierta(s)</v>
      </c>
      <c r="L15" s="335">
        <f>+'3.- Resumen general'!AP16</f>
        <v>2.3173576038159371</v>
      </c>
      <c r="M15" s="335">
        <f>+'3.- Resumen general'!AQ16</f>
        <v>276.09001666666666</v>
      </c>
      <c r="N15" s="335">
        <f t="shared" si="3"/>
        <v>278.40737427048259</v>
      </c>
    </row>
    <row r="16" spans="2:14">
      <c r="B16" s="52">
        <v>11</v>
      </c>
      <c r="C16" s="334">
        <f>+'3.- Resumen general'!C17</f>
        <v>11042</v>
      </c>
      <c r="D16" s="81" t="str">
        <f>+'3.- Resumen general'!D17</f>
        <v>Limpieza quirúrgica</v>
      </c>
      <c r="E16" s="335">
        <f>+'3.- Resumen general'!AP17</f>
        <v>1.9514590347923684</v>
      </c>
      <c r="F16" s="335">
        <f>+'3.- Resumen general'!AQ17</f>
        <v>117.40399999999998</v>
      </c>
      <c r="G16" s="335">
        <f t="shared" si="0"/>
        <v>119.35545903479235</v>
      </c>
      <c r="I16" s="52">
        <v>11</v>
      </c>
      <c r="J16" s="334">
        <f t="shared" si="1"/>
        <v>11042</v>
      </c>
      <c r="K16" s="81" t="str">
        <f t="shared" si="2"/>
        <v>Limpieza quirúrgica</v>
      </c>
      <c r="L16" s="335">
        <f>+'3.- Resumen general'!AP17</f>
        <v>1.9514590347923684</v>
      </c>
      <c r="M16" s="335">
        <f>+'3.- Resumen general'!AQ17</f>
        <v>117.40399999999998</v>
      </c>
      <c r="N16" s="335">
        <f t="shared" si="3"/>
        <v>119.35545903479235</v>
      </c>
    </row>
    <row r="17" spans="2:14">
      <c r="B17" s="52">
        <v>12</v>
      </c>
      <c r="C17" s="334">
        <f>+'3.- Resumen general'!C18</f>
        <v>11055</v>
      </c>
      <c r="D17" s="81" t="str">
        <f>+'3.- Resumen general'!D18</f>
        <v>Descamado o corte de lesión(es) hiperqueratósica(s) benigna(s)</v>
      </c>
      <c r="E17" s="335">
        <f>+'3.- Resumen general'!AP18</f>
        <v>0.10429819023569024</v>
      </c>
      <c r="F17" s="335">
        <f>+'3.- Resumen general'!AQ18</f>
        <v>2.9198499999999998</v>
      </c>
      <c r="G17" s="335">
        <f t="shared" si="0"/>
        <v>3.0241481902356901</v>
      </c>
      <c r="I17" s="52">
        <v>12</v>
      </c>
      <c r="J17" s="334">
        <f t="shared" si="1"/>
        <v>11055</v>
      </c>
      <c r="K17" s="81" t="str">
        <f t="shared" si="2"/>
        <v>Descamado o corte de lesión(es) hiperqueratósica(s) benigna(s)</v>
      </c>
      <c r="L17" s="335">
        <f>+'3.- Resumen general'!AP18</f>
        <v>0.10429819023569024</v>
      </c>
      <c r="M17" s="335">
        <f>+'3.- Resumen general'!AQ18</f>
        <v>2.9198499999999998</v>
      </c>
      <c r="N17" s="335">
        <f t="shared" si="3"/>
        <v>3.0241481902356901</v>
      </c>
    </row>
    <row r="18" spans="2:14">
      <c r="B18" s="52">
        <v>13</v>
      </c>
      <c r="C18" s="334">
        <f>+'3.- Resumen general'!C19</f>
        <v>11100</v>
      </c>
      <c r="D18" s="81" t="str">
        <f>+'3.- Resumen general'!D19</f>
        <v>Biopsia de piel, tejido subcutáneo y/o mucosa, lesión única</v>
      </c>
      <c r="E18" s="335">
        <f>+'3.- Resumen general'!AP19</f>
        <v>8.3438552188552201E-2</v>
      </c>
      <c r="F18" s="335">
        <f>+'3.- Resumen general'!AQ19</f>
        <v>18.19285</v>
      </c>
      <c r="G18" s="335">
        <f t="shared" si="0"/>
        <v>18.276288552188554</v>
      </c>
      <c r="I18" s="52">
        <v>13</v>
      </c>
      <c r="J18" s="334">
        <f t="shared" si="1"/>
        <v>11100</v>
      </c>
      <c r="K18" s="81" t="str">
        <f t="shared" si="2"/>
        <v>Biopsia de piel, tejido subcutáneo y/o mucosa, lesión única</v>
      </c>
      <c r="L18" s="335">
        <f>+'3.- Resumen general'!AP19</f>
        <v>8.3438552188552201E-2</v>
      </c>
      <c r="M18" s="335">
        <f>+'3.- Resumen general'!AQ19</f>
        <v>18.19285</v>
      </c>
      <c r="N18" s="335">
        <f t="shared" si="3"/>
        <v>18.276288552188554</v>
      </c>
    </row>
    <row r="19" spans="2:14" ht="25.5">
      <c r="B19" s="52">
        <v>14</v>
      </c>
      <c r="C19" s="334">
        <f>+'3.- Resumen general'!C20</f>
        <v>11200</v>
      </c>
      <c r="D19" s="81" t="str">
        <f>+'3.- Resumen general'!D20</f>
        <v>Extirpación de verrugas blandas, pólipos fibrocutáneos múltiples, cualquier zona; hasta 15 lesiones</v>
      </c>
      <c r="E19" s="335">
        <f>+'3.- Resumen general'!AP20</f>
        <v>0.11472800925925927</v>
      </c>
      <c r="F19" s="335">
        <f>+'3.- Resumen general'!AQ20</f>
        <v>2.9198499999999998</v>
      </c>
      <c r="G19" s="335">
        <f t="shared" si="0"/>
        <v>3.0345780092592589</v>
      </c>
      <c r="I19" s="52">
        <v>14</v>
      </c>
      <c r="J19" s="334">
        <f t="shared" si="1"/>
        <v>11200</v>
      </c>
      <c r="K19" s="81" t="str">
        <f t="shared" si="2"/>
        <v>Extirpación de verrugas blandas, pólipos fibrocutáneos múltiples, cualquier zona; hasta 15 lesiones</v>
      </c>
      <c r="L19" s="335">
        <f>+'3.- Resumen general'!AP20</f>
        <v>0.11472800925925927</v>
      </c>
      <c r="M19" s="335">
        <f>+'3.- Resumen general'!AQ20</f>
        <v>2.9198499999999998</v>
      </c>
      <c r="N19" s="335">
        <f t="shared" si="3"/>
        <v>3.0345780092592589</v>
      </c>
    </row>
    <row r="20" spans="2:14">
      <c r="B20" s="52">
        <v>15</v>
      </c>
      <c r="C20" s="334">
        <f>+'3.- Resumen general'!C21</f>
        <v>11300</v>
      </c>
      <c r="D20" s="81" t="str">
        <f>+'3.- Resumen general'!D21</f>
        <v>Afeitado de lesión epidérmica o dérmica</v>
      </c>
      <c r="E20" s="335">
        <f>+'3.- Resumen general'!AP21</f>
        <v>9.3868371212121215E-2</v>
      </c>
      <c r="F20" s="335">
        <f>+'3.- Resumen general'!AQ21</f>
        <v>2.9198499999999998</v>
      </c>
      <c r="G20" s="335">
        <f t="shared" si="0"/>
        <v>3.0137183712121209</v>
      </c>
      <c r="I20" s="52">
        <v>15</v>
      </c>
      <c r="J20" s="334">
        <f t="shared" si="1"/>
        <v>11300</v>
      </c>
      <c r="K20" s="81" t="str">
        <f t="shared" si="2"/>
        <v>Afeitado de lesión epidérmica o dérmica</v>
      </c>
      <c r="L20" s="335">
        <f>+'3.- Resumen general'!AP21</f>
        <v>9.3868371212121215E-2</v>
      </c>
      <c r="M20" s="335">
        <f>+'3.- Resumen general'!AQ21</f>
        <v>2.9198499999999998</v>
      </c>
      <c r="N20" s="335">
        <f t="shared" si="3"/>
        <v>3.0137183712121209</v>
      </c>
    </row>
    <row r="21" spans="2:14">
      <c r="B21" s="52">
        <v>16</v>
      </c>
      <c r="C21" s="334">
        <f>+'3.- Resumen general'!C22</f>
        <v>11400</v>
      </c>
      <c r="D21" s="81" t="str">
        <f>+'3.- Resumen general'!D22</f>
        <v>Excisión de lesión benigna, excepto de verrugas blandas</v>
      </c>
      <c r="E21" s="335">
        <f>+'3.- Resumen general'!AP22</f>
        <v>0.11472800925925927</v>
      </c>
      <c r="F21" s="335">
        <f>+'3.- Resumen general'!AQ22</f>
        <v>2.9198499999999998</v>
      </c>
      <c r="G21" s="335">
        <f t="shared" si="0"/>
        <v>3.0345780092592589</v>
      </c>
      <c r="I21" s="52">
        <v>16</v>
      </c>
      <c r="J21" s="334">
        <f t="shared" si="1"/>
        <v>11400</v>
      </c>
      <c r="K21" s="81" t="str">
        <f t="shared" si="2"/>
        <v>Excisión de lesión benigna, excepto de verrugas blandas</v>
      </c>
      <c r="L21" s="335">
        <f>+'3.- Resumen general'!AP22</f>
        <v>0.11472800925925927</v>
      </c>
      <c r="M21" s="335">
        <f>+'3.- Resumen general'!AQ22</f>
        <v>2.9198499999999998</v>
      </c>
      <c r="N21" s="335">
        <f t="shared" si="3"/>
        <v>3.0345780092592589</v>
      </c>
    </row>
    <row r="22" spans="2:14">
      <c r="B22" s="52">
        <v>17</v>
      </c>
      <c r="C22" s="334">
        <f>+'3.- Resumen general'!C23</f>
        <v>11650</v>
      </c>
      <c r="D22" s="81" t="str">
        <f>+'3.- Resumen general'!D23</f>
        <v>Plastía de cicatrices simples</v>
      </c>
      <c r="E22" s="335">
        <f>+'3.- Resumen general'!AP23</f>
        <v>8.3438552188552201E-2</v>
      </c>
      <c r="F22" s="335">
        <f>+'3.- Resumen general'!AQ23</f>
        <v>11.236499999999998</v>
      </c>
      <c r="G22" s="335">
        <f t="shared" si="0"/>
        <v>11.31993855218855</v>
      </c>
      <c r="I22" s="52">
        <v>17</v>
      </c>
      <c r="J22" s="334">
        <f t="shared" si="1"/>
        <v>11650</v>
      </c>
      <c r="K22" s="81" t="str">
        <f t="shared" si="2"/>
        <v>Plastía de cicatrices simples</v>
      </c>
      <c r="L22" s="335">
        <f>+'3.- Resumen general'!AP23</f>
        <v>8.3438552188552201E-2</v>
      </c>
      <c r="M22" s="335">
        <f>+'3.- Resumen general'!AQ23</f>
        <v>11.236499999999998</v>
      </c>
      <c r="N22" s="335">
        <f t="shared" si="3"/>
        <v>11.31993855218855</v>
      </c>
    </row>
    <row r="23" spans="2:14">
      <c r="B23" s="52">
        <v>18</v>
      </c>
      <c r="C23" s="334">
        <f>+'3.- Resumen general'!C24</f>
        <v>11655</v>
      </c>
      <c r="D23" s="81" t="str">
        <f>+'3.- Resumen general'!D24</f>
        <v>Plastía de cicatrices complicadas</v>
      </c>
      <c r="E23" s="335">
        <f>+'3.- Resumen general'!AP24</f>
        <v>0.12515782828282829</v>
      </c>
      <c r="F23" s="335">
        <f>+'3.- Resumen general'!AQ24</f>
        <v>17.986499999999996</v>
      </c>
      <c r="G23" s="335">
        <f t="shared" si="0"/>
        <v>18.111657828282823</v>
      </c>
      <c r="I23" s="52">
        <v>18</v>
      </c>
      <c r="J23" s="334">
        <f t="shared" si="1"/>
        <v>11655</v>
      </c>
      <c r="K23" s="81" t="str">
        <f t="shared" si="2"/>
        <v>Plastía de cicatrices complicadas</v>
      </c>
      <c r="L23" s="335">
        <f>+'3.- Resumen general'!AP24</f>
        <v>0.12515782828282829</v>
      </c>
      <c r="M23" s="335">
        <f>+'3.- Resumen general'!AQ24</f>
        <v>17.986499999999996</v>
      </c>
      <c r="N23" s="335">
        <f t="shared" si="3"/>
        <v>18.111657828282823</v>
      </c>
    </row>
    <row r="24" spans="2:14">
      <c r="B24" s="52">
        <v>19</v>
      </c>
      <c r="C24" s="334">
        <f>+'3.- Resumen general'!C25</f>
        <v>11740</v>
      </c>
      <c r="D24" s="81" t="str">
        <f>+'3.- Resumen general'!D25</f>
        <v>Evacuación de hematoma subungueal</v>
      </c>
      <c r="E24" s="335">
        <f>+'3.- Resumen general'!AP25</f>
        <v>8.3438552188552201E-2</v>
      </c>
      <c r="F24" s="335">
        <f>+'3.- Resumen general'!AQ25</f>
        <v>2.9198499999999998</v>
      </c>
      <c r="G24" s="335">
        <f t="shared" si="0"/>
        <v>3.0032885521885522</v>
      </c>
      <c r="I24" s="52">
        <v>19</v>
      </c>
      <c r="J24" s="334">
        <f t="shared" si="1"/>
        <v>11740</v>
      </c>
      <c r="K24" s="81" t="str">
        <f t="shared" si="2"/>
        <v>Evacuación de hematoma subungueal</v>
      </c>
      <c r="L24" s="335">
        <f>+'3.- Resumen general'!AP25</f>
        <v>8.3438552188552201E-2</v>
      </c>
      <c r="M24" s="335">
        <f>+'3.- Resumen general'!AQ25</f>
        <v>2.9198499999999998</v>
      </c>
      <c r="N24" s="335">
        <f t="shared" si="3"/>
        <v>3.0032885521885522</v>
      </c>
    </row>
    <row r="25" spans="2:14" ht="25.5">
      <c r="B25" s="52">
        <v>20</v>
      </c>
      <c r="C25" s="334">
        <f>+'3.- Resumen general'!C26</f>
        <v>11750</v>
      </c>
      <c r="D25" s="81" t="str">
        <f>+'3.- Resumen general'!D26</f>
        <v>Excisión de uña y matriz ungueal, parcial o completa (ejm. uña deformada)</v>
      </c>
      <c r="E25" s="335">
        <f>+'3.- Resumen general'!AP26</f>
        <v>8.3438552188552201E-2</v>
      </c>
      <c r="F25" s="335">
        <f>+'3.- Resumen general'!AQ26</f>
        <v>2.9198499999999998</v>
      </c>
      <c r="G25" s="335">
        <f t="shared" si="0"/>
        <v>3.0032885521885522</v>
      </c>
      <c r="I25" s="52">
        <v>20</v>
      </c>
      <c r="J25" s="334">
        <f t="shared" si="1"/>
        <v>11750</v>
      </c>
      <c r="K25" s="81" t="str">
        <f t="shared" si="2"/>
        <v>Excisión de uña y matriz ungueal, parcial o completa (ejm. uña deformada)</v>
      </c>
      <c r="L25" s="335">
        <f>+'3.- Resumen general'!AP26</f>
        <v>8.3438552188552201E-2</v>
      </c>
      <c r="M25" s="335">
        <f>+'3.- Resumen general'!AQ26</f>
        <v>2.9198499999999998</v>
      </c>
      <c r="N25" s="335">
        <f t="shared" si="3"/>
        <v>3.0032885521885522</v>
      </c>
    </row>
    <row r="26" spans="2:14">
      <c r="B26" s="52">
        <v>21</v>
      </c>
      <c r="C26" s="334">
        <f>+'3.- Resumen general'!C27</f>
        <v>11770</v>
      </c>
      <c r="D26" s="81" t="str">
        <f>+'3.- Resumen general'!D27</f>
        <v>Excisión de quiste o seno pilonidal</v>
      </c>
      <c r="E26" s="335">
        <f>+'3.- Resumen general'!AP27</f>
        <v>8.3438552188552201E-2</v>
      </c>
      <c r="F26" s="335">
        <f>+'3.- Resumen general'!AQ27</f>
        <v>2.9198499999999998</v>
      </c>
      <c r="G26" s="335">
        <f t="shared" si="0"/>
        <v>3.0032885521885522</v>
      </c>
      <c r="I26" s="52">
        <v>21</v>
      </c>
      <c r="J26" s="334">
        <f t="shared" si="1"/>
        <v>11770</v>
      </c>
      <c r="K26" s="81" t="str">
        <f t="shared" si="2"/>
        <v>Excisión de quiste o seno pilonidal</v>
      </c>
      <c r="L26" s="335">
        <f>+'3.- Resumen general'!AP27</f>
        <v>8.3438552188552201E-2</v>
      </c>
      <c r="M26" s="335">
        <f>+'3.- Resumen general'!AQ27</f>
        <v>2.9198499999999998</v>
      </c>
      <c r="N26" s="335">
        <f t="shared" si="3"/>
        <v>3.0032885521885522</v>
      </c>
    </row>
    <row r="27" spans="2:14">
      <c r="B27" s="52">
        <v>22</v>
      </c>
      <c r="C27" s="334">
        <f>+'3.- Resumen general'!C28</f>
        <v>11975</v>
      </c>
      <c r="D27" s="81" t="str">
        <f>+'3.- Resumen general'!D28</f>
        <v xml:space="preserve">Inserción de medicamentos o dispositivos de liberación </v>
      </c>
      <c r="E27" s="335">
        <f>+'3.- Resumen general'!AP28</f>
        <v>8.3438552188552201E-2</v>
      </c>
      <c r="F27" s="335">
        <f>+'3.- Resumen general'!AQ28</f>
        <v>2.9198499999999998</v>
      </c>
      <c r="G27" s="335">
        <f t="shared" si="0"/>
        <v>3.0032885521885522</v>
      </c>
      <c r="I27" s="52">
        <v>22</v>
      </c>
      <c r="J27" s="334">
        <f t="shared" si="1"/>
        <v>11975</v>
      </c>
      <c r="K27" s="81" t="str">
        <f t="shared" si="2"/>
        <v xml:space="preserve">Inserción de medicamentos o dispositivos de liberación </v>
      </c>
      <c r="L27" s="335">
        <f>+'3.- Resumen general'!AP28</f>
        <v>8.3438552188552201E-2</v>
      </c>
      <c r="M27" s="335">
        <f>+'3.- Resumen general'!AQ28</f>
        <v>2.9198499999999998</v>
      </c>
      <c r="N27" s="335">
        <f t="shared" si="3"/>
        <v>3.0032885521885522</v>
      </c>
    </row>
    <row r="28" spans="2:14">
      <c r="B28" s="52">
        <v>23</v>
      </c>
      <c r="C28" s="334">
        <f>+'3.- Resumen general'!C29</f>
        <v>11976</v>
      </c>
      <c r="D28" s="81" t="str">
        <f>+'3.- Resumen general'!D29</f>
        <v>Remoción de medicamentos o dispositivo de liberación</v>
      </c>
      <c r="E28" s="335">
        <f>+'3.- Resumen general'!AP29</f>
        <v>6.2578914141414144E-2</v>
      </c>
      <c r="F28" s="335">
        <f>+'3.- Resumen general'!AQ29</f>
        <v>2.9198499999999998</v>
      </c>
      <c r="G28" s="335">
        <f t="shared" si="0"/>
        <v>2.9824289141414138</v>
      </c>
      <c r="I28" s="52">
        <v>23</v>
      </c>
      <c r="J28" s="334">
        <f t="shared" si="1"/>
        <v>11976</v>
      </c>
      <c r="K28" s="81" t="str">
        <f t="shared" si="2"/>
        <v>Remoción de medicamentos o dispositivo de liberación</v>
      </c>
      <c r="L28" s="335">
        <f>+'3.- Resumen general'!AP29</f>
        <v>6.2578914141414144E-2</v>
      </c>
      <c r="M28" s="335">
        <f>+'3.- Resumen general'!AQ29</f>
        <v>2.9198499999999998</v>
      </c>
      <c r="N28" s="335">
        <f t="shared" si="3"/>
        <v>2.9824289141414138</v>
      </c>
    </row>
    <row r="29" spans="2:14">
      <c r="B29" s="52">
        <v>24</v>
      </c>
      <c r="C29" s="334">
        <f>+'3.- Resumen general'!C30</f>
        <v>11977</v>
      </c>
      <c r="D29" s="81" t="str">
        <f>+'3.- Resumen general'!D30</f>
        <v>Remoción y reinserción de medicamentos o dispositivos de liberación</v>
      </c>
      <c r="E29" s="335">
        <f>+'3.- Resumen general'!AP30</f>
        <v>0.10429819023569024</v>
      </c>
      <c r="F29" s="335">
        <f>+'3.- Resumen general'!AQ30</f>
        <v>2.9198499999999998</v>
      </c>
      <c r="G29" s="335">
        <f t="shared" si="0"/>
        <v>3.0241481902356901</v>
      </c>
      <c r="I29" s="52">
        <v>24</v>
      </c>
      <c r="J29" s="334">
        <f t="shared" si="1"/>
        <v>11977</v>
      </c>
      <c r="K29" s="81" t="str">
        <f t="shared" si="2"/>
        <v>Remoción y reinserción de medicamentos o dispositivos de liberación</v>
      </c>
      <c r="L29" s="335">
        <f>+'3.- Resumen general'!AP30</f>
        <v>0.10429819023569024</v>
      </c>
      <c r="M29" s="335">
        <f>+'3.- Resumen general'!AQ30</f>
        <v>2.9198499999999998</v>
      </c>
      <c r="N29" s="335">
        <f t="shared" si="3"/>
        <v>3.0241481902356901</v>
      </c>
    </row>
    <row r="30" spans="2:14">
      <c r="B30" s="52">
        <v>25</v>
      </c>
      <c r="C30" s="334">
        <f>+'3.- Resumen general'!C31</f>
        <v>12001</v>
      </c>
      <c r="D30" s="81" t="str">
        <f>+'3.- Resumen general'!D31</f>
        <v>Sutura simple de heridas superficiales; 2.5 cm o menos</v>
      </c>
      <c r="E30" s="335">
        <f>+'3.- Resumen general'!AP31</f>
        <v>5.2149095117845122E-2</v>
      </c>
      <c r="F30" s="335">
        <f>+'3.- Resumen general'!AQ31</f>
        <v>11.236499999999998</v>
      </c>
      <c r="G30" s="335">
        <f t="shared" si="0"/>
        <v>11.288649095117842</v>
      </c>
      <c r="I30" s="52">
        <v>25</v>
      </c>
      <c r="J30" s="334">
        <f t="shared" si="1"/>
        <v>12001</v>
      </c>
      <c r="K30" s="81" t="str">
        <f t="shared" si="2"/>
        <v>Sutura simple de heridas superficiales; 2.5 cm o menos</v>
      </c>
      <c r="L30" s="335">
        <f>+'3.- Resumen general'!AP31</f>
        <v>5.2149095117845122E-2</v>
      </c>
      <c r="M30" s="335">
        <f>+'3.- Resumen general'!AQ31</f>
        <v>11.236499999999998</v>
      </c>
      <c r="N30" s="335">
        <f t="shared" si="3"/>
        <v>11.288649095117842</v>
      </c>
    </row>
    <row r="31" spans="2:14">
      <c r="B31" s="52">
        <v>26</v>
      </c>
      <c r="C31" s="334">
        <f>+'3.- Resumen general'!C32</f>
        <v>12002</v>
      </c>
      <c r="D31" s="81" t="str">
        <f>+'3.- Resumen general'!D32</f>
        <v xml:space="preserve">Corrección simple de heridas superficiales </v>
      </c>
      <c r="E31" s="335">
        <f>+'3.- Resumen general'!AP32</f>
        <v>7.3008733164983172E-2</v>
      </c>
      <c r="F31" s="335">
        <f>+'3.- Resumen general'!AQ32</f>
        <v>11.236499999999998</v>
      </c>
      <c r="G31" s="335">
        <f t="shared" si="0"/>
        <v>11.30950873316498</v>
      </c>
      <c r="I31" s="52">
        <v>26</v>
      </c>
      <c r="J31" s="334">
        <f t="shared" si="1"/>
        <v>12002</v>
      </c>
      <c r="K31" s="81" t="str">
        <f t="shared" si="2"/>
        <v xml:space="preserve">Corrección simple de heridas superficiales </v>
      </c>
      <c r="L31" s="335">
        <f>+'3.- Resumen general'!AP32</f>
        <v>7.3008733164983172E-2</v>
      </c>
      <c r="M31" s="335">
        <f>+'3.- Resumen general'!AQ32</f>
        <v>11.236499999999998</v>
      </c>
      <c r="N31" s="335">
        <f t="shared" si="3"/>
        <v>11.30950873316498</v>
      </c>
    </row>
    <row r="32" spans="2:14">
      <c r="B32" s="52">
        <v>27</v>
      </c>
      <c r="C32" s="334">
        <f>+'3.- Resumen general'!C33</f>
        <v>12005</v>
      </c>
      <c r="D32" s="81" t="str">
        <f>+'3.- Resumen general'!D33</f>
        <v>Sutura simple de heridas superficiales, mayor de 10 cm</v>
      </c>
      <c r="E32" s="335">
        <f>+'3.- Resumen general'!AP33</f>
        <v>9.3868371212121215E-2</v>
      </c>
      <c r="F32" s="335">
        <f>+'3.- Resumen general'!AQ33</f>
        <v>17.986499999999996</v>
      </c>
      <c r="G32" s="335">
        <f t="shared" si="0"/>
        <v>18.080368371212117</v>
      </c>
      <c r="I32" s="52">
        <v>27</v>
      </c>
      <c r="J32" s="334">
        <f t="shared" si="1"/>
        <v>12005</v>
      </c>
      <c r="K32" s="81" t="str">
        <f t="shared" si="2"/>
        <v>Sutura simple de heridas superficiales, mayor de 10 cm</v>
      </c>
      <c r="L32" s="335">
        <f>+'3.- Resumen general'!AP33</f>
        <v>9.3868371212121215E-2</v>
      </c>
      <c r="M32" s="335">
        <f>+'3.- Resumen general'!AQ33</f>
        <v>17.986499999999996</v>
      </c>
      <c r="N32" s="335">
        <f t="shared" si="3"/>
        <v>18.080368371212117</v>
      </c>
    </row>
    <row r="33" spans="2:14">
      <c r="B33" s="52">
        <v>28</v>
      </c>
      <c r="C33" s="334">
        <f>+'3.- Resumen general'!C34</f>
        <v>12031</v>
      </c>
      <c r="D33" s="81" t="str">
        <f>+'3.- Resumen general'!D34</f>
        <v>Cierre en capas de heridas; 2.5 cm o menos</v>
      </c>
      <c r="E33" s="335">
        <f>+'3.- Resumen general'!AP34</f>
        <v>6.2578914141414144E-2</v>
      </c>
      <c r="F33" s="335">
        <f>+'3.- Resumen general'!AQ34</f>
        <v>11.236499999999998</v>
      </c>
      <c r="G33" s="335">
        <f t="shared" si="0"/>
        <v>11.299078914141411</v>
      </c>
      <c r="I33" s="52">
        <v>28</v>
      </c>
      <c r="J33" s="334">
        <f t="shared" si="1"/>
        <v>12031</v>
      </c>
      <c r="K33" s="81" t="str">
        <f t="shared" si="2"/>
        <v>Cierre en capas de heridas; 2.5 cm o menos</v>
      </c>
      <c r="L33" s="335">
        <f>+'3.- Resumen general'!AP34</f>
        <v>6.2578914141414144E-2</v>
      </c>
      <c r="M33" s="335">
        <f>+'3.- Resumen general'!AQ34</f>
        <v>11.236499999999998</v>
      </c>
      <c r="N33" s="335">
        <f t="shared" si="3"/>
        <v>11.299078914141411</v>
      </c>
    </row>
    <row r="34" spans="2:14">
      <c r="B34" s="52">
        <v>29</v>
      </c>
      <c r="C34" s="334">
        <f>+'3.- Resumen general'!C35</f>
        <v>12032</v>
      </c>
      <c r="D34" s="81" t="str">
        <f>+'3.- Resumen general'!D35</f>
        <v>Cierre en capas de heridas, menor o igual a 10 cm</v>
      </c>
      <c r="E34" s="335">
        <f>+'3.- Resumen general'!AP35</f>
        <v>8.3438552188552201E-2</v>
      </c>
      <c r="F34" s="335">
        <f>+'3.- Resumen general'!AQ35</f>
        <v>16.531500000000001</v>
      </c>
      <c r="G34" s="335">
        <f t="shared" si="0"/>
        <v>16.614938552188555</v>
      </c>
      <c r="I34" s="52">
        <v>29</v>
      </c>
      <c r="J34" s="334">
        <f t="shared" si="1"/>
        <v>12032</v>
      </c>
      <c r="K34" s="81" t="str">
        <f t="shared" si="2"/>
        <v>Cierre en capas de heridas, menor o igual a 10 cm</v>
      </c>
      <c r="L34" s="335">
        <f>+'3.- Resumen general'!AP35</f>
        <v>8.3438552188552201E-2</v>
      </c>
      <c r="M34" s="335">
        <f>+'3.- Resumen general'!AQ35</f>
        <v>16.531500000000001</v>
      </c>
      <c r="N34" s="335">
        <f t="shared" si="3"/>
        <v>16.614938552188555</v>
      </c>
    </row>
    <row r="35" spans="2:14">
      <c r="B35" s="52">
        <v>30</v>
      </c>
      <c r="C35" s="334">
        <f>+'3.- Resumen general'!C36</f>
        <v>12035</v>
      </c>
      <c r="D35" s="81" t="str">
        <f>+'3.- Resumen general'!D36</f>
        <v>Cierre en capas de heridas, mayor de 10 cm</v>
      </c>
      <c r="E35" s="335">
        <f>+'3.- Resumen general'!AP36</f>
        <v>0.10429819023569024</v>
      </c>
      <c r="F35" s="335">
        <f>+'3.- Resumen general'!AQ36</f>
        <v>17.986499999999996</v>
      </c>
      <c r="G35" s="335">
        <f t="shared" si="0"/>
        <v>18.090798190235684</v>
      </c>
      <c r="I35" s="52">
        <v>30</v>
      </c>
      <c r="J35" s="334">
        <f t="shared" si="1"/>
        <v>12035</v>
      </c>
      <c r="K35" s="81" t="str">
        <f t="shared" si="2"/>
        <v>Cierre en capas de heridas, mayor de 10 cm</v>
      </c>
      <c r="L35" s="335">
        <f>+'3.- Resumen general'!AP36</f>
        <v>0.10429819023569024</v>
      </c>
      <c r="M35" s="335">
        <f>+'3.- Resumen general'!AQ36</f>
        <v>17.986499999999996</v>
      </c>
      <c r="N35" s="335">
        <f t="shared" si="3"/>
        <v>18.090798190235684</v>
      </c>
    </row>
    <row r="36" spans="2:14">
      <c r="B36" s="52">
        <v>31</v>
      </c>
      <c r="C36" s="334">
        <f>+'3.- Resumen general'!C37</f>
        <v>13100</v>
      </c>
      <c r="D36" s="81" t="str">
        <f>+'3.- Resumen general'!D37</f>
        <v>Corrección compleja de heridas</v>
      </c>
      <c r="E36" s="335">
        <f>+'3.- Resumen general'!AP37</f>
        <v>1.9514590347923684</v>
      </c>
      <c r="F36" s="335">
        <f>+'3.- Resumen general'!AQ37</f>
        <v>117.40399999999998</v>
      </c>
      <c r="G36" s="335">
        <f t="shared" si="0"/>
        <v>119.35545903479235</v>
      </c>
      <c r="I36" s="52">
        <v>31</v>
      </c>
      <c r="J36" s="334">
        <f t="shared" si="1"/>
        <v>13100</v>
      </c>
      <c r="K36" s="81" t="str">
        <f t="shared" si="2"/>
        <v>Corrección compleja de heridas</v>
      </c>
      <c r="L36" s="335">
        <f>+'3.- Resumen general'!AP37</f>
        <v>1.9514590347923684</v>
      </c>
      <c r="M36" s="335">
        <f>+'3.- Resumen general'!AQ37</f>
        <v>117.40399999999998</v>
      </c>
      <c r="N36" s="335">
        <f t="shared" si="3"/>
        <v>119.35545903479235</v>
      </c>
    </row>
    <row r="37" spans="2:14" ht="25.5">
      <c r="B37" s="52">
        <v>32</v>
      </c>
      <c r="C37" s="334">
        <f>+'3.- Resumen general'!C38</f>
        <v>13160</v>
      </c>
      <c r="D37" s="81" t="str">
        <f>+'3.- Resumen general'!D38</f>
        <v>Cierre secundario de herida quirúrgica o dehiscencia, amplia o complicada</v>
      </c>
      <c r="E37" s="335">
        <f>+'3.- Resumen general'!AP38</f>
        <v>1.7075266554433222</v>
      </c>
      <c r="F37" s="335">
        <f>+'3.- Resumen general'!AQ38</f>
        <v>259.11668333333336</v>
      </c>
      <c r="G37" s="335">
        <f t="shared" si="0"/>
        <v>260.82420998877666</v>
      </c>
      <c r="I37" s="52">
        <v>32</v>
      </c>
      <c r="J37" s="334">
        <f t="shared" si="1"/>
        <v>13160</v>
      </c>
      <c r="K37" s="81" t="str">
        <f t="shared" si="2"/>
        <v>Cierre secundario de herida quirúrgica o dehiscencia, amplia o complicada</v>
      </c>
      <c r="L37" s="335">
        <f>+'3.- Resumen general'!AP38</f>
        <v>1.7075266554433222</v>
      </c>
      <c r="M37" s="335">
        <f>+'3.- Resumen general'!AQ38</f>
        <v>259.11668333333336</v>
      </c>
      <c r="N37" s="335">
        <f t="shared" si="3"/>
        <v>260.82420998877666</v>
      </c>
    </row>
    <row r="38" spans="2:14">
      <c r="B38" s="52">
        <v>33</v>
      </c>
      <c r="C38" s="334">
        <f>+'3.- Resumen general'!C39</f>
        <v>14000</v>
      </c>
      <c r="D38" s="81" t="str">
        <f>+'3.- Resumen general'!D39</f>
        <v>Injerto de piel pediculado</v>
      </c>
      <c r="E38" s="335">
        <f>+'3.- Resumen general'!AP39</f>
        <v>1.7075266554433222</v>
      </c>
      <c r="F38" s="335">
        <f>+'3.- Resumen general'!AQ39</f>
        <v>342.12517333333335</v>
      </c>
      <c r="G38" s="335">
        <f t="shared" si="0"/>
        <v>343.83269998877665</v>
      </c>
      <c r="I38" s="52">
        <v>33</v>
      </c>
      <c r="J38" s="334">
        <f t="shared" si="1"/>
        <v>14000</v>
      </c>
      <c r="K38" s="81" t="str">
        <f t="shared" si="2"/>
        <v>Injerto de piel pediculado</v>
      </c>
      <c r="L38" s="335">
        <f>+'3.- Resumen general'!AP39</f>
        <v>1.7075266554433222</v>
      </c>
      <c r="M38" s="335">
        <f>+'3.- Resumen general'!AQ39</f>
        <v>342.12517333333335</v>
      </c>
      <c r="N38" s="335">
        <f t="shared" si="3"/>
        <v>343.83269998877665</v>
      </c>
    </row>
    <row r="39" spans="2:14">
      <c r="B39" s="52">
        <v>34</v>
      </c>
      <c r="C39" s="334">
        <f>+'3.- Resumen general'!C40</f>
        <v>15000</v>
      </c>
      <c r="D39" s="81" t="str">
        <f>+'3.- Resumen general'!D40</f>
        <v>Preparación quirúrgica o creación de sitio receptor</v>
      </c>
      <c r="E39" s="335">
        <f>+'3.- Resumen general'!AP40</f>
        <v>1.0976957070707072</v>
      </c>
      <c r="F39" s="335">
        <f>+'3.- Resumen general'!AQ40</f>
        <v>195.81935000000004</v>
      </c>
      <c r="G39" s="335">
        <f t="shared" si="0"/>
        <v>196.91704570707074</v>
      </c>
      <c r="I39" s="52">
        <v>34</v>
      </c>
      <c r="J39" s="334">
        <f t="shared" si="1"/>
        <v>15000</v>
      </c>
      <c r="K39" s="81" t="str">
        <f t="shared" si="2"/>
        <v>Preparación quirúrgica o creación de sitio receptor</v>
      </c>
      <c r="L39" s="335">
        <f>+'3.- Resumen general'!AP40</f>
        <v>1.0976957070707072</v>
      </c>
      <c r="M39" s="335">
        <f>+'3.- Resumen general'!AQ40</f>
        <v>195.81935000000004</v>
      </c>
      <c r="N39" s="335">
        <f t="shared" si="3"/>
        <v>196.91704570707074</v>
      </c>
    </row>
    <row r="40" spans="2:14">
      <c r="B40" s="52">
        <v>35</v>
      </c>
      <c r="C40" s="334">
        <f>+'3.- Resumen general'!C41</f>
        <v>15050</v>
      </c>
      <c r="D40" s="81" t="str">
        <f>+'3.- Resumen general'!D41</f>
        <v>Injerto de piel libre</v>
      </c>
      <c r="E40" s="335">
        <f>+'3.- Resumen general'!AP41</f>
        <v>1.5855604657687992</v>
      </c>
      <c r="F40" s="335">
        <f>+'3.- Resumen general'!AQ41</f>
        <v>255.72201666666666</v>
      </c>
      <c r="G40" s="335">
        <f t="shared" si="0"/>
        <v>257.30757713243548</v>
      </c>
      <c r="I40" s="52">
        <v>35</v>
      </c>
      <c r="J40" s="334">
        <f t="shared" si="1"/>
        <v>15050</v>
      </c>
      <c r="K40" s="81" t="str">
        <f t="shared" si="2"/>
        <v>Injerto de piel libre</v>
      </c>
      <c r="L40" s="335">
        <f>+'3.- Resumen general'!AP41</f>
        <v>1.5855604657687992</v>
      </c>
      <c r="M40" s="335">
        <f>+'3.- Resumen general'!AQ41</f>
        <v>255.72201666666666</v>
      </c>
      <c r="N40" s="335">
        <f t="shared" si="3"/>
        <v>257.30757713243548</v>
      </c>
    </row>
    <row r="41" spans="2:14">
      <c r="B41" s="52">
        <v>36</v>
      </c>
      <c r="C41" s="334">
        <f>+'3.- Resumen general'!C42</f>
        <v>15350</v>
      </c>
      <c r="D41" s="81" t="str">
        <f>+'3.- Resumen general'!D42</f>
        <v>Aplicación de aloinjerto de piel</v>
      </c>
      <c r="E41" s="335">
        <f>+'3.- Resumen general'!AP42</f>
        <v>1.2196618967452302</v>
      </c>
      <c r="F41" s="335">
        <f>+'3.- Resumen general'!AQ42</f>
        <v>237.79801666666663</v>
      </c>
      <c r="G41" s="335">
        <f t="shared" si="0"/>
        <v>239.01767856341186</v>
      </c>
      <c r="I41" s="52">
        <v>36</v>
      </c>
      <c r="J41" s="334">
        <f t="shared" si="1"/>
        <v>15350</v>
      </c>
      <c r="K41" s="81" t="str">
        <f t="shared" si="2"/>
        <v>Aplicación de aloinjerto de piel</v>
      </c>
      <c r="L41" s="335">
        <f>+'3.- Resumen general'!AP42</f>
        <v>1.2196618967452302</v>
      </c>
      <c r="M41" s="335">
        <f>+'3.- Resumen general'!AQ42</f>
        <v>237.79801666666663</v>
      </c>
      <c r="N41" s="335">
        <f t="shared" si="3"/>
        <v>239.01767856341186</v>
      </c>
    </row>
    <row r="42" spans="2:14">
      <c r="B42" s="52">
        <v>37</v>
      </c>
      <c r="C42" s="334">
        <f>+'3.- Resumen general'!C43</f>
        <v>15400</v>
      </c>
      <c r="D42" s="81" t="str">
        <f>+'3.- Resumen general'!D43</f>
        <v>Aplicación de injerto heterólogo de piel</v>
      </c>
      <c r="E42" s="335">
        <f>+'3.- Resumen general'!AP43</f>
        <v>1.2196618967452302</v>
      </c>
      <c r="F42" s="335">
        <f>+'3.- Resumen general'!AQ43</f>
        <v>245.53801666666664</v>
      </c>
      <c r="G42" s="335">
        <f t="shared" si="0"/>
        <v>246.75767856341187</v>
      </c>
      <c r="I42" s="52">
        <v>37</v>
      </c>
      <c r="J42" s="334">
        <f t="shared" si="1"/>
        <v>15400</v>
      </c>
      <c r="K42" s="81" t="str">
        <f t="shared" si="2"/>
        <v>Aplicación de injerto heterólogo de piel</v>
      </c>
      <c r="L42" s="335">
        <f>+'3.- Resumen general'!AP43</f>
        <v>1.2196618967452302</v>
      </c>
      <c r="M42" s="335">
        <f>+'3.- Resumen general'!AQ43</f>
        <v>245.53801666666664</v>
      </c>
      <c r="N42" s="335">
        <f t="shared" si="3"/>
        <v>246.75767856341187</v>
      </c>
    </row>
    <row r="43" spans="2:14">
      <c r="B43" s="52">
        <v>38</v>
      </c>
      <c r="C43" s="334">
        <f>+'3.- Resumen general'!C44</f>
        <v>15780</v>
      </c>
      <c r="D43" s="81" t="str">
        <f>+'3.- Resumen general'!D44</f>
        <v>Dermoabrasión; toda la cara</v>
      </c>
      <c r="E43" s="335">
        <f>+'3.- Resumen general'!AP44</f>
        <v>1.5855604657687992</v>
      </c>
      <c r="F43" s="335">
        <f>+'3.- Resumen general'!AQ44</f>
        <v>338.73050666666666</v>
      </c>
      <c r="G43" s="335">
        <f t="shared" si="0"/>
        <v>340.31606713243548</v>
      </c>
      <c r="I43" s="52">
        <v>38</v>
      </c>
      <c r="J43" s="334">
        <f t="shared" si="1"/>
        <v>15780</v>
      </c>
      <c r="K43" s="81" t="str">
        <f t="shared" si="2"/>
        <v>Dermoabrasión; toda la cara</v>
      </c>
      <c r="L43" s="335">
        <f>+'3.- Resumen general'!AP44</f>
        <v>1.5855604657687992</v>
      </c>
      <c r="M43" s="335">
        <f>+'3.- Resumen general'!AQ44</f>
        <v>338.73050666666666</v>
      </c>
      <c r="N43" s="335">
        <f t="shared" si="3"/>
        <v>340.31606713243548</v>
      </c>
    </row>
    <row r="44" spans="2:14">
      <c r="B44" s="52">
        <v>39</v>
      </c>
      <c r="C44" s="334">
        <f>+'3.- Resumen general'!C45</f>
        <v>15819</v>
      </c>
      <c r="D44" s="81" t="str">
        <f>+'3.- Resumen general'!D45</f>
        <v>Cervicoplastía</v>
      </c>
      <c r="E44" s="335">
        <f>+'3.- Resumen general'!AP45</f>
        <v>3.4150533108866443</v>
      </c>
      <c r="F44" s="335">
        <f>+'3.- Resumen general'!AQ45</f>
        <v>164.964</v>
      </c>
      <c r="G44" s="335">
        <f t="shared" si="0"/>
        <v>168.37905331088663</v>
      </c>
      <c r="I44" s="52">
        <v>39</v>
      </c>
      <c r="J44" s="334">
        <f t="shared" si="1"/>
        <v>15819</v>
      </c>
      <c r="K44" s="81" t="str">
        <f t="shared" si="2"/>
        <v>Cervicoplastía</v>
      </c>
      <c r="L44" s="335">
        <f>+'3.- Resumen general'!AP45</f>
        <v>3.4150533108866443</v>
      </c>
      <c r="M44" s="335">
        <f>+'3.- Resumen general'!AQ45</f>
        <v>164.964</v>
      </c>
      <c r="N44" s="335">
        <f t="shared" si="3"/>
        <v>168.37905331088663</v>
      </c>
    </row>
    <row r="45" spans="2:14">
      <c r="B45" s="52">
        <v>40</v>
      </c>
      <c r="C45" s="334">
        <f>+'3.- Resumen general'!C46</f>
        <v>15820</v>
      </c>
      <c r="D45" s="81" t="str">
        <f>+'3.- Resumen general'!D46</f>
        <v>Blefaroplastía</v>
      </c>
      <c r="E45" s="335">
        <f>+'3.- Resumen general'!AP46</f>
        <v>1.9514590347923684</v>
      </c>
      <c r="F45" s="335">
        <f>+'3.- Resumen general'!AQ46</f>
        <v>117.40399999999998</v>
      </c>
      <c r="G45" s="335">
        <f t="shared" si="0"/>
        <v>119.35545903479235</v>
      </c>
      <c r="I45" s="52">
        <v>40</v>
      </c>
      <c r="J45" s="334">
        <f t="shared" si="1"/>
        <v>15820</v>
      </c>
      <c r="K45" s="81" t="str">
        <f t="shared" si="2"/>
        <v>Blefaroplastía</v>
      </c>
      <c r="L45" s="335">
        <f>+'3.- Resumen general'!AP46</f>
        <v>1.9514590347923684</v>
      </c>
      <c r="M45" s="335">
        <f>+'3.- Resumen general'!AQ46</f>
        <v>117.40399999999998</v>
      </c>
      <c r="N45" s="335">
        <f t="shared" si="3"/>
        <v>119.35545903479235</v>
      </c>
    </row>
    <row r="46" spans="2:14">
      <c r="B46" s="52">
        <v>41</v>
      </c>
      <c r="C46" s="334">
        <f>+'3.- Resumen general'!C47</f>
        <v>15822</v>
      </c>
      <c r="D46" s="81" t="str">
        <f>+'3.- Resumen general'!D47</f>
        <v>Blefaroplastía, párpado superior</v>
      </c>
      <c r="E46" s="335">
        <f>+'3.- Resumen general'!AP47</f>
        <v>2.4393237934904604</v>
      </c>
      <c r="F46" s="335">
        <f>+'3.- Resumen general'!AQ47</f>
        <v>117.40399999999998</v>
      </c>
      <c r="G46" s="335">
        <f t="shared" si="0"/>
        <v>119.84332379349044</v>
      </c>
      <c r="I46" s="52">
        <v>41</v>
      </c>
      <c r="J46" s="334">
        <f t="shared" si="1"/>
        <v>15822</v>
      </c>
      <c r="K46" s="81" t="str">
        <f t="shared" si="2"/>
        <v>Blefaroplastía, párpado superior</v>
      </c>
      <c r="L46" s="335">
        <f>+'3.- Resumen general'!AP47</f>
        <v>2.4393237934904604</v>
      </c>
      <c r="M46" s="335">
        <f>+'3.- Resumen general'!AQ47</f>
        <v>117.40399999999998</v>
      </c>
      <c r="N46" s="335">
        <f t="shared" si="3"/>
        <v>119.84332379349044</v>
      </c>
    </row>
    <row r="47" spans="2:14">
      <c r="B47" s="52">
        <v>42</v>
      </c>
      <c r="C47" s="334">
        <f>+'3.- Resumen general'!C48</f>
        <v>15824</v>
      </c>
      <c r="D47" s="81" t="str">
        <f>+'3.- Resumen general'!D48</f>
        <v>Ritidectomía</v>
      </c>
      <c r="E47" s="335">
        <f>+'3.- Resumen general'!AP48</f>
        <v>3.4150533108866443</v>
      </c>
      <c r="F47" s="335">
        <f>+'3.- Resumen general'!AQ48</f>
        <v>117.40399999999998</v>
      </c>
      <c r="G47" s="335">
        <f t="shared" si="0"/>
        <v>120.81905331088663</v>
      </c>
      <c r="I47" s="52">
        <v>42</v>
      </c>
      <c r="J47" s="334">
        <f t="shared" si="1"/>
        <v>15824</v>
      </c>
      <c r="K47" s="81" t="str">
        <f t="shared" si="2"/>
        <v>Ritidectomía</v>
      </c>
      <c r="L47" s="335">
        <f>+'3.- Resumen general'!AP48</f>
        <v>3.4150533108866443</v>
      </c>
      <c r="M47" s="335">
        <f>+'3.- Resumen general'!AQ48</f>
        <v>117.40399999999998</v>
      </c>
      <c r="N47" s="335">
        <f t="shared" si="3"/>
        <v>120.81905331088663</v>
      </c>
    </row>
    <row r="48" spans="2:14">
      <c r="B48" s="52">
        <v>43</v>
      </c>
      <c r="C48" s="334">
        <f>+'3.- Resumen general'!C49</f>
        <v>15850</v>
      </c>
      <c r="D48" s="81" t="str">
        <f>+'3.- Resumen general'!D49</f>
        <v>Retiro de puntos bajo anestesia (que no sea anestesia local)</v>
      </c>
      <c r="E48" s="335">
        <f>+'3.- Resumen general'!AP49</f>
        <v>0.80132926487093159</v>
      </c>
      <c r="F48" s="335">
        <f>+'3.- Resumen general'!AQ49</f>
        <v>71.08</v>
      </c>
      <c r="G48" s="335">
        <f t="shared" si="0"/>
        <v>71.881329264870928</v>
      </c>
      <c r="I48" s="52">
        <v>43</v>
      </c>
      <c r="J48" s="334">
        <f t="shared" si="1"/>
        <v>15850</v>
      </c>
      <c r="K48" s="81" t="str">
        <f t="shared" si="2"/>
        <v>Retiro de puntos bajo anestesia (que no sea anestesia local)</v>
      </c>
      <c r="L48" s="335">
        <f>+'3.- Resumen general'!AP49</f>
        <v>0.80132926487093159</v>
      </c>
      <c r="M48" s="335">
        <f>+'3.- Resumen general'!AQ49</f>
        <v>71.08</v>
      </c>
      <c r="N48" s="335">
        <f t="shared" si="3"/>
        <v>71.881329264870928</v>
      </c>
    </row>
    <row r="49" spans="2:14">
      <c r="B49" s="52">
        <v>44</v>
      </c>
      <c r="C49" s="334">
        <f>+'3.- Resumen general'!C50</f>
        <v>15851</v>
      </c>
      <c r="D49" s="81" t="str">
        <f>+'3.- Resumen general'!D50</f>
        <v>Retiro de puntos</v>
      </c>
      <c r="E49" s="335">
        <f>+'3.- Resumen general'!AP50</f>
        <v>5.2149095117845122E-2</v>
      </c>
      <c r="F49" s="335">
        <f>+'3.- Resumen general'!AQ50</f>
        <v>2.9198499999999998</v>
      </c>
      <c r="G49" s="335">
        <f t="shared" si="0"/>
        <v>2.971999095117845</v>
      </c>
      <c r="I49" s="52">
        <v>44</v>
      </c>
      <c r="J49" s="334">
        <f t="shared" si="1"/>
        <v>15851</v>
      </c>
      <c r="K49" s="81" t="str">
        <f t="shared" si="2"/>
        <v>Retiro de puntos</v>
      </c>
      <c r="L49" s="335">
        <f>+'3.- Resumen general'!AP50</f>
        <v>5.2149095117845122E-2</v>
      </c>
      <c r="M49" s="335">
        <f>+'3.- Resumen general'!AQ50</f>
        <v>2.9198499999999998</v>
      </c>
      <c r="N49" s="335">
        <f t="shared" si="3"/>
        <v>2.971999095117845</v>
      </c>
    </row>
    <row r="50" spans="2:14">
      <c r="B50" s="52">
        <v>45</v>
      </c>
      <c r="C50" s="334">
        <f>+'3.- Resumen general'!C51</f>
        <v>15852</v>
      </c>
      <c r="D50" s="81" t="str">
        <f>+'3.- Resumen general'!D51</f>
        <v xml:space="preserve">Cambio de apósitos y curaciones bajo anestesia </v>
      </c>
      <c r="E50" s="335">
        <f>+'3.- Resumen general'!AP51</f>
        <v>0.96159511784511786</v>
      </c>
      <c r="F50" s="335">
        <f>+'3.- Resumen general'!AQ51</f>
        <v>71.08</v>
      </c>
      <c r="G50" s="335">
        <f t="shared" si="0"/>
        <v>72.041595117845119</v>
      </c>
      <c r="I50" s="52">
        <v>45</v>
      </c>
      <c r="J50" s="334">
        <f t="shared" si="1"/>
        <v>15852</v>
      </c>
      <c r="K50" s="81" t="str">
        <f t="shared" si="2"/>
        <v xml:space="preserve">Cambio de apósitos y curaciones bajo anestesia </v>
      </c>
      <c r="L50" s="335">
        <f>+'3.- Resumen general'!AP51</f>
        <v>0.96159511784511786</v>
      </c>
      <c r="M50" s="335">
        <f>+'3.- Resumen general'!AQ51</f>
        <v>71.08</v>
      </c>
      <c r="N50" s="335">
        <f t="shared" si="3"/>
        <v>72.041595117845119</v>
      </c>
    </row>
    <row r="51" spans="2:14">
      <c r="B51" s="52">
        <v>46</v>
      </c>
      <c r="C51" s="334">
        <f>+'3.- Resumen general'!C52</f>
        <v>15876</v>
      </c>
      <c r="D51" s="81" t="str">
        <f>+'3.- Resumen general'!D52</f>
        <v>Lipectomía por aspiración</v>
      </c>
      <c r="E51" s="335">
        <f>+'3.- Resumen general'!AP52</f>
        <v>1.5855604657687992</v>
      </c>
      <c r="F51" s="335">
        <f>+'3.- Resumen general'!AQ52</f>
        <v>182.92399999999998</v>
      </c>
      <c r="G51" s="335">
        <f t="shared" si="0"/>
        <v>184.50956046576877</v>
      </c>
      <c r="I51" s="52">
        <v>46</v>
      </c>
      <c r="J51" s="334">
        <f t="shared" si="1"/>
        <v>15876</v>
      </c>
      <c r="K51" s="81" t="str">
        <f t="shared" si="2"/>
        <v>Lipectomía por aspiración</v>
      </c>
      <c r="L51" s="335">
        <f>+'3.- Resumen general'!AP52</f>
        <v>1.5855604657687992</v>
      </c>
      <c r="M51" s="335">
        <f>+'3.- Resumen general'!AQ52</f>
        <v>182.92399999999998</v>
      </c>
      <c r="N51" s="335">
        <f t="shared" si="3"/>
        <v>184.50956046576877</v>
      </c>
    </row>
    <row r="52" spans="2:14">
      <c r="B52" s="52">
        <v>47</v>
      </c>
      <c r="C52" s="334">
        <f>+'3.- Resumen general'!C53</f>
        <v>15878</v>
      </c>
      <c r="D52" s="81" t="str">
        <f>+'3.- Resumen general'!D53</f>
        <v>Curación de heridas pequeñas, menor de 5 cms</v>
      </c>
      <c r="E52" s="335">
        <f>+'3.- Resumen general'!AP53</f>
        <v>6.2578914141414144E-2</v>
      </c>
      <c r="F52" s="335">
        <f>+'3.- Resumen general'!AQ53</f>
        <v>22.827999999999996</v>
      </c>
      <c r="G52" s="335">
        <f t="shared" si="0"/>
        <v>22.890578914141411</v>
      </c>
      <c r="I52" s="52">
        <v>47</v>
      </c>
      <c r="J52" s="334">
        <f t="shared" si="1"/>
        <v>15878</v>
      </c>
      <c r="K52" s="81" t="str">
        <f t="shared" si="2"/>
        <v>Curación de heridas pequeñas, menor de 5 cms</v>
      </c>
      <c r="L52" s="335">
        <f>+'3.- Resumen general'!AP53</f>
        <v>6.2578914141414144E-2</v>
      </c>
      <c r="M52" s="335">
        <f>+'3.- Resumen general'!AQ53</f>
        <v>22.827999999999996</v>
      </c>
      <c r="N52" s="335">
        <f t="shared" si="3"/>
        <v>22.890578914141411</v>
      </c>
    </row>
    <row r="53" spans="2:14">
      <c r="B53" s="52">
        <v>48</v>
      </c>
      <c r="C53" s="334">
        <f>+'3.- Resumen general'!C54</f>
        <v>15920</v>
      </c>
      <c r="D53" s="81" t="str">
        <f>+'3.- Resumen general'!D54</f>
        <v>Excisión de úlcera de decúbito</v>
      </c>
      <c r="E53" s="335">
        <f>+'3.- Resumen general'!AP54</f>
        <v>1.5855604657687992</v>
      </c>
      <c r="F53" s="335">
        <f>+'3.- Resumen general'!AQ54</f>
        <v>255.72201666666666</v>
      </c>
      <c r="G53" s="335">
        <f t="shared" si="0"/>
        <v>257.30757713243548</v>
      </c>
      <c r="I53" s="52">
        <v>48</v>
      </c>
      <c r="J53" s="334">
        <f t="shared" si="1"/>
        <v>15920</v>
      </c>
      <c r="K53" s="81" t="str">
        <f t="shared" si="2"/>
        <v>Excisión de úlcera de decúbito</v>
      </c>
      <c r="L53" s="335">
        <f>+'3.- Resumen general'!AP54</f>
        <v>1.5855604657687992</v>
      </c>
      <c r="M53" s="335">
        <f>+'3.- Resumen general'!AQ54</f>
        <v>255.72201666666666</v>
      </c>
      <c r="N53" s="335">
        <f t="shared" si="3"/>
        <v>257.30757713243548</v>
      </c>
    </row>
    <row r="54" spans="2:14">
      <c r="B54" s="52">
        <v>49</v>
      </c>
      <c r="C54" s="334">
        <f>+'3.- Resumen general'!C55</f>
        <v>15933</v>
      </c>
      <c r="D54" s="81" t="str">
        <f>+'3.- Resumen general'!D55</f>
        <v>Excisión de úlcera de decúbito, con ostectomía</v>
      </c>
      <c r="E54" s="335">
        <f>+'3.- Resumen general'!AP55</f>
        <v>1.9514590347923684</v>
      </c>
      <c r="F54" s="335">
        <f>+'3.- Resumen general'!AQ55</f>
        <v>265.90601666666663</v>
      </c>
      <c r="G54" s="335">
        <f t="shared" si="0"/>
        <v>267.85747570145901</v>
      </c>
      <c r="I54" s="52">
        <v>49</v>
      </c>
      <c r="J54" s="334">
        <f t="shared" si="1"/>
        <v>15933</v>
      </c>
      <c r="K54" s="81" t="str">
        <f t="shared" si="2"/>
        <v>Excisión de úlcera de decúbito, con ostectomía</v>
      </c>
      <c r="L54" s="335">
        <f>+'3.- Resumen general'!AP55</f>
        <v>1.9514590347923684</v>
      </c>
      <c r="M54" s="335">
        <f>+'3.- Resumen general'!AQ55</f>
        <v>265.90601666666663</v>
      </c>
      <c r="N54" s="335">
        <f t="shared" si="3"/>
        <v>267.85747570145901</v>
      </c>
    </row>
    <row r="55" spans="2:14">
      <c r="B55" s="52">
        <v>50</v>
      </c>
      <c r="C55" s="334">
        <f>+'3.- Resumen general'!C56</f>
        <v>15990</v>
      </c>
      <c r="D55" s="81" t="str">
        <f>+'3.- Resumen general'!D56</f>
        <v>Debridamiento de úlcera de decúbito sin excisión</v>
      </c>
      <c r="E55" s="335">
        <f>+'3.- Resumen general'!AP56</f>
        <v>0.10429819023569024</v>
      </c>
      <c r="F55" s="335">
        <f>+'3.- Resumen general'!AQ56</f>
        <v>22.827999999999996</v>
      </c>
      <c r="G55" s="335">
        <f t="shared" si="0"/>
        <v>22.932298190235684</v>
      </c>
      <c r="I55" s="52">
        <v>50</v>
      </c>
      <c r="J55" s="334">
        <f t="shared" si="1"/>
        <v>15990</v>
      </c>
      <c r="K55" s="81" t="str">
        <f t="shared" si="2"/>
        <v>Debridamiento de úlcera de decúbito sin excisión</v>
      </c>
      <c r="L55" s="335">
        <f>+'3.- Resumen general'!AP56</f>
        <v>0.10429819023569024</v>
      </c>
      <c r="M55" s="335">
        <f>+'3.- Resumen general'!AQ56</f>
        <v>22.827999999999996</v>
      </c>
      <c r="N55" s="335">
        <f t="shared" si="3"/>
        <v>22.932298190235684</v>
      </c>
    </row>
    <row r="56" spans="2:14">
      <c r="B56" s="52">
        <v>51</v>
      </c>
      <c r="C56" s="334">
        <f>+'3.- Resumen general'!C57</f>
        <v>15999</v>
      </c>
      <c r="D56" s="81" t="str">
        <f>+'3.- Resumen general'!D57</f>
        <v>Escarectomía</v>
      </c>
      <c r="E56" s="335">
        <f>+'3.- Resumen general'!AP57</f>
        <v>1.4635942760942762</v>
      </c>
      <c r="F56" s="335">
        <f>+'3.- Resumen general'!AQ57</f>
        <v>117.40399999999998</v>
      </c>
      <c r="G56" s="335">
        <f t="shared" si="0"/>
        <v>118.86759427609425</v>
      </c>
      <c r="I56" s="52">
        <v>51</v>
      </c>
      <c r="J56" s="334">
        <f t="shared" si="1"/>
        <v>15999</v>
      </c>
      <c r="K56" s="81" t="str">
        <f t="shared" si="2"/>
        <v>Escarectomía</v>
      </c>
      <c r="L56" s="335">
        <f>+'3.- Resumen general'!AP57</f>
        <v>1.4635942760942762</v>
      </c>
      <c r="M56" s="335">
        <f>+'3.- Resumen general'!AQ57</f>
        <v>117.40399999999998</v>
      </c>
      <c r="N56" s="335">
        <f t="shared" si="3"/>
        <v>118.86759427609425</v>
      </c>
    </row>
    <row r="57" spans="2:14">
      <c r="B57" s="52">
        <v>52</v>
      </c>
      <c r="C57" s="334">
        <f>+'3.- Resumen general'!C58</f>
        <v>16000</v>
      </c>
      <c r="D57" s="81" t="str">
        <f>+'3.- Resumen general'!D58</f>
        <v>Tratamiento local de quemadura de primer grado</v>
      </c>
      <c r="E57" s="335">
        <f>+'3.- Resumen general'!AP58</f>
        <v>8.3438552188552201E-2</v>
      </c>
      <c r="F57" s="335">
        <f>+'3.- Resumen general'!AQ58</f>
        <v>22.827999999999996</v>
      </c>
      <c r="G57" s="335">
        <f t="shared" si="0"/>
        <v>22.91143855218855</v>
      </c>
      <c r="I57" s="52">
        <v>52</v>
      </c>
      <c r="J57" s="334">
        <f t="shared" si="1"/>
        <v>16000</v>
      </c>
      <c r="K57" s="81" t="str">
        <f t="shared" si="2"/>
        <v>Tratamiento local de quemadura de primer grado</v>
      </c>
      <c r="L57" s="335">
        <f>+'3.- Resumen general'!AP58</f>
        <v>8.3438552188552201E-2</v>
      </c>
      <c r="M57" s="335">
        <f>+'3.- Resumen general'!AQ58</f>
        <v>22.827999999999996</v>
      </c>
      <c r="N57" s="335">
        <f t="shared" si="3"/>
        <v>22.91143855218855</v>
      </c>
    </row>
    <row r="58" spans="2:14">
      <c r="B58" s="52">
        <v>53</v>
      </c>
      <c r="C58" s="334">
        <f>+'3.- Resumen general'!C59</f>
        <v>16010</v>
      </c>
      <c r="D58" s="81" t="str">
        <f>+'3.- Resumen general'!D59</f>
        <v>Debridamiento y/o limpieza quirúrgica de quemaduras bajo anestesia</v>
      </c>
      <c r="E58" s="335">
        <f>+'3.- Resumen general'!AP59</f>
        <v>1.0976957070707072</v>
      </c>
      <c r="F58" s="335">
        <f>+'3.- Resumen general'!AQ59</f>
        <v>71.08</v>
      </c>
      <c r="G58" s="335">
        <f t="shared" si="0"/>
        <v>72.177695707070711</v>
      </c>
      <c r="I58" s="52">
        <v>53</v>
      </c>
      <c r="J58" s="334">
        <f t="shared" si="1"/>
        <v>16010</v>
      </c>
      <c r="K58" s="81" t="str">
        <f t="shared" si="2"/>
        <v>Debridamiento y/o limpieza quirúrgica de quemaduras bajo anestesia</v>
      </c>
      <c r="L58" s="335">
        <f>+'3.- Resumen general'!AP59</f>
        <v>1.0976957070707072</v>
      </c>
      <c r="M58" s="335">
        <f>+'3.- Resumen general'!AQ59</f>
        <v>71.08</v>
      </c>
      <c r="N58" s="335">
        <f t="shared" si="3"/>
        <v>72.177695707070711</v>
      </c>
    </row>
    <row r="59" spans="2:14">
      <c r="B59" s="52">
        <v>54</v>
      </c>
      <c r="C59" s="334">
        <f>+'3.- Resumen general'!C60</f>
        <v>16035</v>
      </c>
      <c r="D59" s="81" t="str">
        <f>+'3.- Resumen general'!D60</f>
        <v>Escarotomía</v>
      </c>
      <c r="E59" s="335">
        <f>+'3.- Resumen general'!AP60</f>
        <v>1.4635942760942762</v>
      </c>
      <c r="F59" s="335">
        <f>+'3.- Resumen general'!AQ60</f>
        <v>117.40399999999998</v>
      </c>
      <c r="G59" s="335">
        <f t="shared" si="0"/>
        <v>118.86759427609425</v>
      </c>
      <c r="I59" s="52">
        <v>54</v>
      </c>
      <c r="J59" s="334">
        <f t="shared" si="1"/>
        <v>16035</v>
      </c>
      <c r="K59" s="81" t="str">
        <f t="shared" si="2"/>
        <v>Escarotomía</v>
      </c>
      <c r="L59" s="335">
        <f>+'3.- Resumen general'!AP60</f>
        <v>1.4635942760942762</v>
      </c>
      <c r="M59" s="335">
        <f>+'3.- Resumen general'!AQ60</f>
        <v>117.40399999999998</v>
      </c>
      <c r="N59" s="335">
        <f t="shared" si="3"/>
        <v>118.86759427609425</v>
      </c>
    </row>
    <row r="60" spans="2:14">
      <c r="B60" s="52">
        <v>55</v>
      </c>
      <c r="C60" s="334">
        <f>+'3.- Resumen general'!C61</f>
        <v>17000</v>
      </c>
      <c r="D60" s="81" t="str">
        <f>+'3.- Resumen general'!D61</f>
        <v>Destrucción de lesiones benignas o premalignas, cualquier método</v>
      </c>
      <c r="E60" s="335">
        <f>+'3.- Resumen general'!AP61</f>
        <v>8.3438552188552201E-2</v>
      </c>
      <c r="F60" s="335">
        <f>+'3.- Resumen general'!AQ61</f>
        <v>2.9198499999999998</v>
      </c>
      <c r="G60" s="335">
        <f t="shared" si="0"/>
        <v>3.0032885521885522</v>
      </c>
      <c r="I60" s="52">
        <v>55</v>
      </c>
      <c r="J60" s="334">
        <f t="shared" si="1"/>
        <v>17000</v>
      </c>
      <c r="K60" s="81" t="str">
        <f t="shared" si="2"/>
        <v>Destrucción de lesiones benignas o premalignas, cualquier método</v>
      </c>
      <c r="L60" s="335">
        <f>+'3.- Resumen general'!AP61</f>
        <v>8.3438552188552201E-2</v>
      </c>
      <c r="M60" s="335">
        <f>+'3.- Resumen general'!AQ61</f>
        <v>2.9198499999999998</v>
      </c>
      <c r="N60" s="335">
        <f t="shared" si="3"/>
        <v>3.0032885521885522</v>
      </c>
    </row>
    <row r="61" spans="2:14">
      <c r="B61" s="52">
        <v>56</v>
      </c>
      <c r="C61" s="334">
        <f>+'3.- Resumen general'!C62</f>
        <v>17250</v>
      </c>
      <c r="D61" s="81" t="str">
        <f>+'3.- Resumen general'!D62</f>
        <v>Cauterización química de tejido de granulación</v>
      </c>
      <c r="E61" s="335">
        <f>+'3.- Resumen general'!AP62</f>
        <v>8.3438552188552201E-2</v>
      </c>
      <c r="F61" s="335">
        <f>+'3.- Resumen general'!AQ62</f>
        <v>2.9198499999999998</v>
      </c>
      <c r="G61" s="335">
        <f t="shared" si="0"/>
        <v>3.0032885521885522</v>
      </c>
      <c r="I61" s="52">
        <v>56</v>
      </c>
      <c r="J61" s="334">
        <f t="shared" si="1"/>
        <v>17250</v>
      </c>
      <c r="K61" s="81" t="str">
        <f t="shared" si="2"/>
        <v>Cauterización química de tejido de granulación</v>
      </c>
      <c r="L61" s="335">
        <f>+'3.- Resumen general'!AP62</f>
        <v>8.3438552188552201E-2</v>
      </c>
      <c r="M61" s="335">
        <f>+'3.- Resumen general'!AQ62</f>
        <v>2.9198499999999998</v>
      </c>
      <c r="N61" s="335">
        <f t="shared" si="3"/>
        <v>3.0032885521885522</v>
      </c>
    </row>
    <row r="62" spans="2:14">
      <c r="B62" s="52">
        <v>57</v>
      </c>
      <c r="C62" s="334">
        <f>+'3.- Resumen general'!C63</f>
        <v>17260</v>
      </c>
      <c r="D62" s="81" t="str">
        <f>+'3.- Resumen general'!D63</f>
        <v>Destrucción de lesión maligna, cualquier método</v>
      </c>
      <c r="E62" s="335">
        <f>+'3.- Resumen general'!AP63</f>
        <v>0.11472800925925927</v>
      </c>
      <c r="F62" s="335">
        <f>+'3.- Resumen general'!AQ63</f>
        <v>2.9198499999999998</v>
      </c>
      <c r="G62" s="335">
        <f t="shared" si="0"/>
        <v>3.0345780092592589</v>
      </c>
      <c r="I62" s="52">
        <v>57</v>
      </c>
      <c r="J62" s="334">
        <f t="shared" si="1"/>
        <v>17260</v>
      </c>
      <c r="K62" s="81" t="str">
        <f t="shared" si="2"/>
        <v>Destrucción de lesión maligna, cualquier método</v>
      </c>
      <c r="L62" s="335">
        <f>+'3.- Resumen general'!AP63</f>
        <v>0.11472800925925927</v>
      </c>
      <c r="M62" s="335">
        <f>+'3.- Resumen general'!AQ63</f>
        <v>2.9198499999999998</v>
      </c>
      <c r="N62" s="335">
        <f t="shared" si="3"/>
        <v>3.0345780092592589</v>
      </c>
    </row>
    <row r="63" spans="2:14">
      <c r="B63" s="52">
        <v>58</v>
      </c>
      <c r="C63" s="334">
        <f>+'3.- Resumen general'!C64</f>
        <v>17304</v>
      </c>
      <c r="D63" s="81" t="str">
        <f>+'3.- Resumen general'!D64</f>
        <v>Quimiocirugía (técnica microquirúrgica de Moh)</v>
      </c>
      <c r="E63" s="335">
        <f>+'3.- Resumen general'!AP64</f>
        <v>0.1355876473063973</v>
      </c>
      <c r="F63" s="335">
        <f>+'3.- Resumen general'!AQ64</f>
        <v>2.9198499999999998</v>
      </c>
      <c r="G63" s="335">
        <f t="shared" si="0"/>
        <v>3.0554376473063973</v>
      </c>
      <c r="I63" s="52">
        <v>58</v>
      </c>
      <c r="J63" s="334">
        <f t="shared" si="1"/>
        <v>17304</v>
      </c>
      <c r="K63" s="81" t="str">
        <f t="shared" si="2"/>
        <v>Quimiocirugía (técnica microquirúrgica de Moh)</v>
      </c>
      <c r="L63" s="335">
        <f>+'3.- Resumen general'!AP64</f>
        <v>0.1355876473063973</v>
      </c>
      <c r="M63" s="335">
        <f>+'3.- Resumen general'!AQ64</f>
        <v>2.9198499999999998</v>
      </c>
      <c r="N63" s="335">
        <f t="shared" si="3"/>
        <v>3.0554376473063973</v>
      </c>
    </row>
    <row r="64" spans="2:14">
      <c r="B64" s="52">
        <v>59</v>
      </c>
      <c r="C64" s="334">
        <f>+'3.- Resumen general'!C65</f>
        <v>17340</v>
      </c>
      <c r="D64" s="81" t="str">
        <f>+'3.- Resumen general'!D65</f>
        <v>Crioterapia para Acné</v>
      </c>
      <c r="E64" s="335">
        <f>+'3.- Resumen general'!AP65</f>
        <v>6.2578914141414144E-2</v>
      </c>
      <c r="F64" s="335">
        <f>+'3.- Resumen general'!AQ65</f>
        <v>2.9198499999999998</v>
      </c>
      <c r="G64" s="335">
        <f t="shared" si="0"/>
        <v>2.9824289141414138</v>
      </c>
      <c r="I64" s="52">
        <v>59</v>
      </c>
      <c r="J64" s="334">
        <f t="shared" si="1"/>
        <v>17340</v>
      </c>
      <c r="K64" s="81" t="str">
        <f t="shared" si="2"/>
        <v>Crioterapia para Acné</v>
      </c>
      <c r="L64" s="335">
        <f>+'3.- Resumen general'!AP65</f>
        <v>6.2578914141414144E-2</v>
      </c>
      <c r="M64" s="335">
        <f>+'3.- Resumen general'!AQ65</f>
        <v>2.9198499999999998</v>
      </c>
      <c r="N64" s="335">
        <f t="shared" si="3"/>
        <v>2.9824289141414138</v>
      </c>
    </row>
    <row r="65" spans="2:14">
      <c r="B65" s="52">
        <v>60</v>
      </c>
      <c r="C65" s="334">
        <f>+'3.- Resumen general'!C66</f>
        <v>17360</v>
      </c>
      <c r="D65" s="81" t="str">
        <f>+'3.- Resumen general'!D66</f>
        <v>Exfoliación Química de Acné</v>
      </c>
      <c r="E65" s="335">
        <f>+'3.- Resumen general'!AP66</f>
        <v>7.3008733164983172E-2</v>
      </c>
      <c r="F65" s="335">
        <f>+'3.- Resumen general'!AQ66</f>
        <v>2.9198499999999998</v>
      </c>
      <c r="G65" s="335">
        <f t="shared" si="0"/>
        <v>2.992858733164983</v>
      </c>
      <c r="I65" s="52">
        <v>60</v>
      </c>
      <c r="J65" s="334">
        <f t="shared" si="1"/>
        <v>17360</v>
      </c>
      <c r="K65" s="81" t="str">
        <f t="shared" si="2"/>
        <v>Exfoliación Química de Acné</v>
      </c>
      <c r="L65" s="335">
        <f>+'3.- Resumen general'!AP66</f>
        <v>7.3008733164983172E-2</v>
      </c>
      <c r="M65" s="335">
        <f>+'3.- Resumen general'!AQ66</f>
        <v>2.9198499999999998</v>
      </c>
      <c r="N65" s="335">
        <f t="shared" si="3"/>
        <v>2.992858733164983</v>
      </c>
    </row>
    <row r="66" spans="2:14">
      <c r="B66" s="52">
        <v>61</v>
      </c>
      <c r="C66" s="334">
        <f>+'3.- Resumen general'!C67</f>
        <v>19000</v>
      </c>
      <c r="D66" s="81" t="str">
        <f>+'3.- Resumen general'!D67</f>
        <v>Punción con aguja fina de quiste de mama</v>
      </c>
      <c r="E66" s="335">
        <f>+'3.- Resumen general'!AP67</f>
        <v>8.3438552188552201E-2</v>
      </c>
      <c r="F66" s="335">
        <f>+'3.- Resumen general'!AQ67</f>
        <v>18.19285</v>
      </c>
      <c r="G66" s="335">
        <f t="shared" si="0"/>
        <v>18.276288552188554</v>
      </c>
      <c r="I66" s="52">
        <v>61</v>
      </c>
      <c r="J66" s="334">
        <f t="shared" si="1"/>
        <v>19000</v>
      </c>
      <c r="K66" s="81" t="str">
        <f t="shared" si="2"/>
        <v>Punción con aguja fina de quiste de mama</v>
      </c>
      <c r="L66" s="335">
        <f>+'3.- Resumen general'!AP67</f>
        <v>8.3438552188552201E-2</v>
      </c>
      <c r="M66" s="335">
        <f>+'3.- Resumen general'!AQ67</f>
        <v>18.19285</v>
      </c>
      <c r="N66" s="335">
        <f t="shared" si="3"/>
        <v>18.276288552188554</v>
      </c>
    </row>
    <row r="67" spans="2:14">
      <c r="B67" s="52">
        <v>62</v>
      </c>
      <c r="C67" s="334">
        <f>+'3.- Resumen general'!C68</f>
        <v>19100</v>
      </c>
      <c r="D67" s="81" t="str">
        <f>+'3.- Resumen general'!D68</f>
        <v xml:space="preserve">Biopsia de mama, aguja trócar </v>
      </c>
      <c r="E67" s="335">
        <f>+'3.- Resumen general'!AP68</f>
        <v>8.3438552188552201E-2</v>
      </c>
      <c r="F67" s="335">
        <f>+'3.- Resumen general'!AQ68</f>
        <v>18.19285</v>
      </c>
      <c r="G67" s="335">
        <f t="shared" si="0"/>
        <v>18.276288552188554</v>
      </c>
      <c r="I67" s="52">
        <v>62</v>
      </c>
      <c r="J67" s="334">
        <f t="shared" si="1"/>
        <v>19100</v>
      </c>
      <c r="K67" s="81" t="str">
        <f t="shared" si="2"/>
        <v xml:space="preserve">Biopsia de mama, aguja trócar </v>
      </c>
      <c r="L67" s="335">
        <f>+'3.- Resumen general'!AP68</f>
        <v>8.3438552188552201E-2</v>
      </c>
      <c r="M67" s="335">
        <f>+'3.- Resumen general'!AQ68</f>
        <v>18.19285</v>
      </c>
      <c r="N67" s="335">
        <f t="shared" si="3"/>
        <v>18.276288552188554</v>
      </c>
    </row>
    <row r="68" spans="2:14">
      <c r="B68" s="52">
        <v>63</v>
      </c>
      <c r="C68" s="334">
        <f>+'3.- Resumen general'!C69</f>
        <v>19101</v>
      </c>
      <c r="D68" s="81" t="str">
        <f>+'3.- Resumen general'!D69</f>
        <v>Biopsia de mama a cielo abierto</v>
      </c>
      <c r="E68" s="335">
        <f>+'3.- Resumen general'!AP69</f>
        <v>0.96159511784511786</v>
      </c>
      <c r="F68" s="335">
        <f>+'3.- Resumen general'!AQ69</f>
        <v>67.747349999999997</v>
      </c>
      <c r="G68" s="335">
        <f t="shared" si="0"/>
        <v>68.708945117845118</v>
      </c>
      <c r="I68" s="52">
        <v>63</v>
      </c>
      <c r="J68" s="334">
        <f t="shared" si="1"/>
        <v>19101</v>
      </c>
      <c r="K68" s="81" t="str">
        <f t="shared" si="2"/>
        <v>Biopsia de mama a cielo abierto</v>
      </c>
      <c r="L68" s="335">
        <f>+'3.- Resumen general'!AP69</f>
        <v>0.96159511784511786</v>
      </c>
      <c r="M68" s="335">
        <f>+'3.- Resumen general'!AQ69</f>
        <v>67.747349999999997</v>
      </c>
      <c r="N68" s="335">
        <f t="shared" si="3"/>
        <v>68.708945117845118</v>
      </c>
    </row>
    <row r="69" spans="2:14">
      <c r="B69" s="52">
        <v>64</v>
      </c>
      <c r="C69" s="334">
        <f>+'3.- Resumen general'!C70</f>
        <v>19102</v>
      </c>
      <c r="D69" s="81" t="str">
        <f>+'3.- Resumen general'!D70</f>
        <v>Biopsia percutánea de mama con imágenes</v>
      </c>
      <c r="E69" s="335">
        <f>+'3.- Resumen general'!AP70</f>
        <v>0.64106341189674521</v>
      </c>
      <c r="F69" s="335">
        <f>+'3.- Resumen general'!AQ70</f>
        <v>67.747349999999997</v>
      </c>
      <c r="G69" s="335">
        <f t="shared" si="0"/>
        <v>68.388413411896749</v>
      </c>
      <c r="I69" s="52">
        <v>64</v>
      </c>
      <c r="J69" s="334">
        <f t="shared" si="1"/>
        <v>19102</v>
      </c>
      <c r="K69" s="81" t="str">
        <f t="shared" si="2"/>
        <v>Biopsia percutánea de mama con imágenes</v>
      </c>
      <c r="L69" s="335">
        <f>+'3.- Resumen general'!AP70</f>
        <v>0.64106341189674521</v>
      </c>
      <c r="M69" s="335">
        <f>+'3.- Resumen general'!AQ70</f>
        <v>67.747349999999997</v>
      </c>
      <c r="N69" s="335">
        <f t="shared" si="3"/>
        <v>68.388413411896749</v>
      </c>
    </row>
    <row r="70" spans="2:14">
      <c r="B70" s="52">
        <v>65</v>
      </c>
      <c r="C70" s="334">
        <f>+'3.- Resumen general'!C71</f>
        <v>19120</v>
      </c>
      <c r="D70" s="81" t="str">
        <f>+'3.- Resumen general'!D71</f>
        <v>Resección quirúrgica nódulo palpable</v>
      </c>
      <c r="E70" s="335">
        <f>+'3.- Resumen general'!AP71</f>
        <v>1.2821268237934904</v>
      </c>
      <c r="F70" s="335">
        <f>+'3.- Resumen general'!AQ71</f>
        <v>71.08</v>
      </c>
      <c r="G70" s="335">
        <f t="shared" ref="G70:G133" si="4">SUM(E70:F70)</f>
        <v>72.362126823793488</v>
      </c>
      <c r="I70" s="52">
        <v>65</v>
      </c>
      <c r="J70" s="334">
        <f t="shared" ref="J70:J133" si="5">+C70</f>
        <v>19120</v>
      </c>
      <c r="K70" s="81" t="str">
        <f t="shared" ref="K70:K133" si="6">+D70</f>
        <v>Resección quirúrgica nódulo palpable</v>
      </c>
      <c r="L70" s="335">
        <f>+'3.- Resumen general'!AP71</f>
        <v>1.2821268237934904</v>
      </c>
      <c r="M70" s="335">
        <f>+'3.- Resumen general'!AQ71</f>
        <v>71.08</v>
      </c>
      <c r="N70" s="335">
        <f t="shared" ref="N70:N133" si="7">SUM(L70:M70)</f>
        <v>72.362126823793488</v>
      </c>
    </row>
    <row r="71" spans="2:14">
      <c r="B71" s="52">
        <v>66</v>
      </c>
      <c r="C71" s="334">
        <f>+'3.- Resumen general'!C72</f>
        <v>19140</v>
      </c>
      <c r="D71" s="81" t="str">
        <f>+'3.- Resumen general'!D72</f>
        <v>Mastectomía por Ginecomastia</v>
      </c>
      <c r="E71" s="335">
        <f>+'3.- Resumen general'!AP72</f>
        <v>1.5855604657687992</v>
      </c>
      <c r="F71" s="335">
        <f>+'3.- Resumen general'!AQ72</f>
        <v>338.73050666666666</v>
      </c>
      <c r="G71" s="335">
        <f t="shared" si="4"/>
        <v>340.31606713243548</v>
      </c>
      <c r="I71" s="52">
        <v>66</v>
      </c>
      <c r="J71" s="334">
        <f t="shared" si="5"/>
        <v>19140</v>
      </c>
      <c r="K71" s="81" t="str">
        <f t="shared" si="6"/>
        <v>Mastectomía por Ginecomastia</v>
      </c>
      <c r="L71" s="335">
        <f>+'3.- Resumen general'!AP72</f>
        <v>1.5855604657687992</v>
      </c>
      <c r="M71" s="335">
        <f>+'3.- Resumen general'!AQ72</f>
        <v>338.73050666666666</v>
      </c>
      <c r="N71" s="335">
        <f t="shared" si="7"/>
        <v>340.31606713243548</v>
      </c>
    </row>
    <row r="72" spans="2:14">
      <c r="B72" s="52">
        <v>67</v>
      </c>
      <c r="C72" s="334">
        <f>+'3.- Resumen general'!C73</f>
        <v>19160</v>
      </c>
      <c r="D72" s="81" t="str">
        <f>+'3.- Resumen general'!D73</f>
        <v>Mastectomía, parcial</v>
      </c>
      <c r="E72" s="335">
        <f>+'3.- Resumen general'!AP73</f>
        <v>1.5855604657687992</v>
      </c>
      <c r="F72" s="335">
        <f>+'3.- Resumen general'!AQ73</f>
        <v>338.73050666666666</v>
      </c>
      <c r="G72" s="335">
        <f t="shared" si="4"/>
        <v>340.31606713243548</v>
      </c>
      <c r="I72" s="52">
        <v>67</v>
      </c>
      <c r="J72" s="334">
        <f t="shared" si="5"/>
        <v>19160</v>
      </c>
      <c r="K72" s="81" t="str">
        <f t="shared" si="6"/>
        <v>Mastectomía, parcial</v>
      </c>
      <c r="L72" s="335">
        <f>+'3.- Resumen general'!AP73</f>
        <v>1.5855604657687992</v>
      </c>
      <c r="M72" s="335">
        <f>+'3.- Resumen general'!AQ73</f>
        <v>338.73050666666666</v>
      </c>
      <c r="N72" s="335">
        <f t="shared" si="7"/>
        <v>340.31606713243548</v>
      </c>
    </row>
    <row r="73" spans="2:14">
      <c r="B73" s="52">
        <v>68</v>
      </c>
      <c r="C73" s="334">
        <f>+'3.- Resumen general'!C74</f>
        <v>19162</v>
      </c>
      <c r="D73" s="81" t="str">
        <f>+'3.- Resumen general'!D74</f>
        <v>Mastectomía parcial con Linfadenectomía axilar</v>
      </c>
      <c r="E73" s="335">
        <f>+'3.- Resumen general'!AP74</f>
        <v>1.9514590347923684</v>
      </c>
      <c r="F73" s="335">
        <f>+'3.- Resumen general'!AQ74</f>
        <v>341.17450666666673</v>
      </c>
      <c r="G73" s="335">
        <f t="shared" si="4"/>
        <v>343.12596570145911</v>
      </c>
      <c r="I73" s="52">
        <v>68</v>
      </c>
      <c r="J73" s="334">
        <f t="shared" si="5"/>
        <v>19162</v>
      </c>
      <c r="K73" s="81" t="str">
        <f t="shared" si="6"/>
        <v>Mastectomía parcial con Linfadenectomía axilar</v>
      </c>
      <c r="L73" s="335">
        <f>+'3.- Resumen general'!AP74</f>
        <v>1.9514590347923684</v>
      </c>
      <c r="M73" s="335">
        <f>+'3.- Resumen general'!AQ74</f>
        <v>341.17450666666673</v>
      </c>
      <c r="N73" s="335">
        <f t="shared" si="7"/>
        <v>343.12596570145911</v>
      </c>
    </row>
    <row r="74" spans="2:14">
      <c r="B74" s="52">
        <v>69</v>
      </c>
      <c r="C74" s="334">
        <f>+'3.- Resumen general'!C75</f>
        <v>19180</v>
      </c>
      <c r="D74" s="81" t="str">
        <f>+'3.- Resumen general'!D75</f>
        <v>Mastectomía, simple, completa</v>
      </c>
      <c r="E74" s="335">
        <f>+'3.- Resumen general'!AP75</f>
        <v>2.6832561728395063</v>
      </c>
      <c r="F74" s="335">
        <f>+'3.- Resumen general'!AQ75</f>
        <v>369.28250666666668</v>
      </c>
      <c r="G74" s="335">
        <f t="shared" si="4"/>
        <v>371.96576283950617</v>
      </c>
      <c r="I74" s="52">
        <v>69</v>
      </c>
      <c r="J74" s="334">
        <f t="shared" si="5"/>
        <v>19180</v>
      </c>
      <c r="K74" s="81" t="str">
        <f t="shared" si="6"/>
        <v>Mastectomía, simple, completa</v>
      </c>
      <c r="L74" s="335">
        <f>+'3.- Resumen general'!AP75</f>
        <v>2.6832561728395063</v>
      </c>
      <c r="M74" s="335">
        <f>+'3.- Resumen general'!AQ75</f>
        <v>369.28250666666668</v>
      </c>
      <c r="N74" s="335">
        <f t="shared" si="7"/>
        <v>371.96576283950617</v>
      </c>
    </row>
    <row r="75" spans="2:14" ht="25.5">
      <c r="B75" s="52">
        <v>70</v>
      </c>
      <c r="C75" s="334">
        <f>+'3.- Resumen general'!C76</f>
        <v>19200</v>
      </c>
      <c r="D75" s="81" t="str">
        <f>+'3.- Resumen general'!D76</f>
        <v>Mastectomía, radical, incluyendo músculos pectorales, ganglios linfáticos axilares</v>
      </c>
      <c r="E75" s="335">
        <f>+'3.- Resumen general'!AP76</f>
        <v>3.4150533108866443</v>
      </c>
      <c r="F75" s="335">
        <f>+'3.- Resumen general'!AQ76</f>
        <v>373.56000666666665</v>
      </c>
      <c r="G75" s="335">
        <f t="shared" si="4"/>
        <v>376.97505997755331</v>
      </c>
      <c r="I75" s="52">
        <v>70</v>
      </c>
      <c r="J75" s="334">
        <f t="shared" si="5"/>
        <v>19200</v>
      </c>
      <c r="K75" s="81" t="str">
        <f t="shared" si="6"/>
        <v>Mastectomía, radical, incluyendo músculos pectorales, ganglios linfáticos axilares</v>
      </c>
      <c r="L75" s="335">
        <f>+'3.- Resumen general'!AP76</f>
        <v>3.4150533108866443</v>
      </c>
      <c r="M75" s="335">
        <f>+'3.- Resumen general'!AQ76</f>
        <v>373.56000666666665</v>
      </c>
      <c r="N75" s="335">
        <f t="shared" si="7"/>
        <v>376.97505997755331</v>
      </c>
    </row>
    <row r="76" spans="2:14" ht="25.5">
      <c r="B76" s="52">
        <v>71</v>
      </c>
      <c r="C76" s="334">
        <f>+'3.- Resumen general'!C77</f>
        <v>19220</v>
      </c>
      <c r="D76" s="81" t="str">
        <f>+'3.- Resumen general'!D77</f>
        <v>Mastectomía, radical incluyendo músculos pectorales, ganglios linfáticos axilares y mamarios internos</v>
      </c>
      <c r="E76" s="335">
        <f>+'3.- Resumen general'!AP77</f>
        <v>4.1468504489337823</v>
      </c>
      <c r="F76" s="335">
        <f>+'3.- Resumen general'!AQ77</f>
        <v>393.92800666666665</v>
      </c>
      <c r="G76" s="335">
        <f t="shared" si="4"/>
        <v>398.07485711560042</v>
      </c>
      <c r="I76" s="52">
        <v>71</v>
      </c>
      <c r="J76" s="334">
        <f t="shared" si="5"/>
        <v>19220</v>
      </c>
      <c r="K76" s="81" t="str">
        <f t="shared" si="6"/>
        <v>Mastectomía, radical incluyendo músculos pectorales, ganglios linfáticos axilares y mamarios internos</v>
      </c>
      <c r="L76" s="335">
        <f>+'3.- Resumen general'!AP77</f>
        <v>4.1468504489337823</v>
      </c>
      <c r="M76" s="335">
        <f>+'3.- Resumen general'!AQ77</f>
        <v>393.92800666666665</v>
      </c>
      <c r="N76" s="335">
        <f t="shared" si="7"/>
        <v>398.07485711560042</v>
      </c>
    </row>
    <row r="77" spans="2:14" ht="25.5">
      <c r="B77" s="52">
        <v>72</v>
      </c>
      <c r="C77" s="334">
        <f>+'3.- Resumen general'!C78</f>
        <v>19260</v>
      </c>
      <c r="D77" s="81" t="str">
        <f>+'3.- Resumen general'!D78</f>
        <v>Excisión de tumor de la pared torácica, incluyendo costillas, sin Linfadenectomía Mediastínica</v>
      </c>
      <c r="E77" s="335">
        <f>+'3.- Resumen general'!AP78</f>
        <v>2.6832561728395063</v>
      </c>
      <c r="F77" s="335">
        <f>+'3.- Resumen general'!AQ78</f>
        <v>361.54250666666667</v>
      </c>
      <c r="G77" s="335">
        <f t="shared" si="4"/>
        <v>364.22576283950616</v>
      </c>
      <c r="I77" s="52">
        <v>72</v>
      </c>
      <c r="J77" s="334">
        <f t="shared" si="5"/>
        <v>19260</v>
      </c>
      <c r="K77" s="81" t="str">
        <f t="shared" si="6"/>
        <v>Excisión de tumor de la pared torácica, incluyendo costillas, sin Linfadenectomía Mediastínica</v>
      </c>
      <c r="L77" s="335">
        <f>+'3.- Resumen general'!AP78</f>
        <v>2.6832561728395063</v>
      </c>
      <c r="M77" s="335">
        <f>+'3.- Resumen general'!AQ78</f>
        <v>361.54250666666667</v>
      </c>
      <c r="N77" s="335">
        <f t="shared" si="7"/>
        <v>364.22576283950616</v>
      </c>
    </row>
    <row r="78" spans="2:14" ht="25.5">
      <c r="B78" s="52">
        <v>73</v>
      </c>
      <c r="C78" s="334">
        <f>+'3.- Resumen general'!C79</f>
        <v>19272</v>
      </c>
      <c r="D78" s="81" t="str">
        <f>+'3.- Resumen general'!D79</f>
        <v>Excisión de tumor de la pared torácica, incluyendo costillas, con Linfadenectomía Mediastínica</v>
      </c>
      <c r="E78" s="335">
        <f>+'3.- Resumen general'!AP79</f>
        <v>3.4150533108866443</v>
      </c>
      <c r="F78" s="335">
        <f>+'3.- Resumen general'!AQ79</f>
        <v>354.69048999999995</v>
      </c>
      <c r="G78" s="335">
        <f t="shared" si="4"/>
        <v>358.10554331088662</v>
      </c>
      <c r="I78" s="52">
        <v>73</v>
      </c>
      <c r="J78" s="334">
        <f t="shared" si="5"/>
        <v>19272</v>
      </c>
      <c r="K78" s="81" t="str">
        <f t="shared" si="6"/>
        <v>Excisión de tumor de la pared torácica, incluyendo costillas, con Linfadenectomía Mediastínica</v>
      </c>
      <c r="L78" s="335">
        <f>+'3.- Resumen general'!AP79</f>
        <v>3.4150533108866443</v>
      </c>
      <c r="M78" s="335">
        <f>+'3.- Resumen general'!AQ79</f>
        <v>354.69048999999995</v>
      </c>
      <c r="N78" s="335">
        <f t="shared" si="7"/>
        <v>358.10554331088662</v>
      </c>
    </row>
    <row r="79" spans="2:14">
      <c r="B79" s="52">
        <v>74</v>
      </c>
      <c r="C79" s="334">
        <f>+'3.- Resumen general'!C80</f>
        <v>19316</v>
      </c>
      <c r="D79" s="81" t="str">
        <f>+'3.- Resumen general'!D80</f>
        <v>Mastopexia</v>
      </c>
      <c r="E79" s="335">
        <f>+'3.- Resumen general'!AP80</f>
        <v>1.9514590347923684</v>
      </c>
      <c r="F79" s="335">
        <f>+'3.- Resumen general'!AQ80</f>
        <v>340.56400666666661</v>
      </c>
      <c r="G79" s="335">
        <f t="shared" si="4"/>
        <v>342.51546570145899</v>
      </c>
      <c r="I79" s="52">
        <v>74</v>
      </c>
      <c r="J79" s="334">
        <f t="shared" si="5"/>
        <v>19316</v>
      </c>
      <c r="K79" s="81" t="str">
        <f t="shared" si="6"/>
        <v>Mastopexia</v>
      </c>
      <c r="L79" s="335">
        <f>+'3.- Resumen general'!AP80</f>
        <v>1.9514590347923684</v>
      </c>
      <c r="M79" s="335">
        <f>+'3.- Resumen general'!AQ80</f>
        <v>340.56400666666661</v>
      </c>
      <c r="N79" s="335">
        <f t="shared" si="7"/>
        <v>342.51546570145899</v>
      </c>
    </row>
    <row r="80" spans="2:14">
      <c r="B80" s="52">
        <v>75</v>
      </c>
      <c r="C80" s="334">
        <f>+'3.- Resumen general'!C81</f>
        <v>19318</v>
      </c>
      <c r="D80" s="81" t="str">
        <f>+'3.- Resumen general'!D81</f>
        <v>Mamoplastía de reducción</v>
      </c>
      <c r="E80" s="335">
        <f>+'3.- Resumen general'!AP81</f>
        <v>4.8786475869809207</v>
      </c>
      <c r="F80" s="335">
        <f>+'3.- Resumen general'!AQ81</f>
        <v>422.03600666666659</v>
      </c>
      <c r="G80" s="335">
        <f t="shared" si="4"/>
        <v>426.91465425364754</v>
      </c>
      <c r="I80" s="52">
        <v>75</v>
      </c>
      <c r="J80" s="334">
        <f t="shared" si="5"/>
        <v>19318</v>
      </c>
      <c r="K80" s="81" t="str">
        <f t="shared" si="6"/>
        <v>Mamoplastía de reducción</v>
      </c>
      <c r="L80" s="335">
        <f>+'3.- Resumen general'!AP81</f>
        <v>4.8786475869809207</v>
      </c>
      <c r="M80" s="335">
        <f>+'3.- Resumen general'!AQ81</f>
        <v>422.03600666666659</v>
      </c>
      <c r="N80" s="335">
        <f t="shared" si="7"/>
        <v>426.91465425364754</v>
      </c>
    </row>
    <row r="81" spans="2:14">
      <c r="B81" s="52">
        <v>76</v>
      </c>
      <c r="C81" s="334">
        <f>+'3.- Resumen general'!C82</f>
        <v>19324</v>
      </c>
      <c r="D81" s="81" t="str">
        <f>+'3.- Resumen general'!D82</f>
        <v>Mamoplastía de aumento; sin implante de prótesis</v>
      </c>
      <c r="E81" s="335">
        <f>+'3.- Resumen general'!AP82</f>
        <v>4.1468504489337823</v>
      </c>
      <c r="F81" s="335">
        <f>+'3.- Resumen general'!AQ82</f>
        <v>401.66800666666666</v>
      </c>
      <c r="G81" s="335">
        <f t="shared" si="4"/>
        <v>405.81485711560043</v>
      </c>
      <c r="I81" s="52">
        <v>76</v>
      </c>
      <c r="J81" s="334">
        <f t="shared" si="5"/>
        <v>19324</v>
      </c>
      <c r="K81" s="81" t="str">
        <f t="shared" si="6"/>
        <v>Mamoplastía de aumento; sin implante de prótesis</v>
      </c>
      <c r="L81" s="335">
        <f>+'3.- Resumen general'!AP82</f>
        <v>4.1468504489337823</v>
      </c>
      <c r="M81" s="335">
        <f>+'3.- Resumen general'!AQ82</f>
        <v>401.66800666666666</v>
      </c>
      <c r="N81" s="335">
        <f t="shared" si="7"/>
        <v>405.81485711560043</v>
      </c>
    </row>
    <row r="82" spans="2:14">
      <c r="B82" s="52">
        <v>77</v>
      </c>
      <c r="C82" s="334">
        <f>+'3.- Resumen general'!C83</f>
        <v>19328</v>
      </c>
      <c r="D82" s="81" t="str">
        <f>+'3.- Resumen general'!D83</f>
        <v>Remoción de implante mamario intacto</v>
      </c>
      <c r="E82" s="335">
        <f>+'3.- Resumen general'!AP83</f>
        <v>1.5855604657687992</v>
      </c>
      <c r="F82" s="335">
        <f>+'3.- Resumen general'!AQ83</f>
        <v>200.41249000000002</v>
      </c>
      <c r="G82" s="335">
        <f t="shared" si="4"/>
        <v>201.99805046576881</v>
      </c>
      <c r="I82" s="52">
        <v>77</v>
      </c>
      <c r="J82" s="334">
        <f t="shared" si="5"/>
        <v>19328</v>
      </c>
      <c r="K82" s="81" t="str">
        <f t="shared" si="6"/>
        <v>Remoción de implante mamario intacto</v>
      </c>
      <c r="L82" s="335">
        <f>+'3.- Resumen general'!AP83</f>
        <v>1.5855604657687992</v>
      </c>
      <c r="M82" s="335">
        <f>+'3.- Resumen general'!AQ83</f>
        <v>200.41249000000002</v>
      </c>
      <c r="N82" s="335">
        <f t="shared" si="7"/>
        <v>201.99805046576881</v>
      </c>
    </row>
    <row r="83" spans="2:14">
      <c r="B83" s="52">
        <v>78</v>
      </c>
      <c r="C83" s="334">
        <f>+'3.- Resumen general'!C84</f>
        <v>19350</v>
      </c>
      <c r="D83" s="81" t="str">
        <f>+'3.- Resumen general'!D84</f>
        <v>Reconstrucción de pezón/aréola</v>
      </c>
      <c r="E83" s="335">
        <f>+'3.- Resumen general'!AP84</f>
        <v>1.041728044332211</v>
      </c>
      <c r="F83" s="335">
        <f>+'3.- Resumen general'!AQ84</f>
        <v>209.39801666666665</v>
      </c>
      <c r="G83" s="335">
        <f t="shared" si="4"/>
        <v>210.43974471099887</v>
      </c>
      <c r="I83" s="52">
        <v>78</v>
      </c>
      <c r="J83" s="334">
        <f t="shared" si="5"/>
        <v>19350</v>
      </c>
      <c r="K83" s="81" t="str">
        <f t="shared" si="6"/>
        <v>Reconstrucción de pezón/aréola</v>
      </c>
      <c r="L83" s="335">
        <f>+'3.- Resumen general'!AP84</f>
        <v>1.041728044332211</v>
      </c>
      <c r="M83" s="335">
        <f>+'3.- Resumen general'!AQ84</f>
        <v>209.39801666666665</v>
      </c>
      <c r="N83" s="335">
        <f t="shared" si="7"/>
        <v>210.43974471099887</v>
      </c>
    </row>
    <row r="84" spans="2:14">
      <c r="B84" s="52">
        <v>79</v>
      </c>
      <c r="C84" s="334">
        <f>+'3.- Resumen general'!C85</f>
        <v>19355</v>
      </c>
      <c r="D84" s="81" t="str">
        <f>+'3.- Resumen general'!D85</f>
        <v>Corrección de pezón invertido</v>
      </c>
      <c r="E84" s="335">
        <f>+'3.- Resumen general'!AP85</f>
        <v>1.041728044332211</v>
      </c>
      <c r="F84" s="335">
        <f>+'3.- Resumen general'!AQ85</f>
        <v>71.08</v>
      </c>
      <c r="G84" s="335">
        <f t="shared" si="4"/>
        <v>72.121728044332215</v>
      </c>
      <c r="I84" s="52">
        <v>79</v>
      </c>
      <c r="J84" s="334">
        <f t="shared" si="5"/>
        <v>19355</v>
      </c>
      <c r="K84" s="81" t="str">
        <f t="shared" si="6"/>
        <v>Corrección de pezón invertido</v>
      </c>
      <c r="L84" s="335">
        <f>+'3.- Resumen general'!AP85</f>
        <v>1.041728044332211</v>
      </c>
      <c r="M84" s="335">
        <f>+'3.- Resumen general'!AQ85</f>
        <v>71.08</v>
      </c>
      <c r="N84" s="335">
        <f t="shared" si="7"/>
        <v>72.121728044332215</v>
      </c>
    </row>
    <row r="85" spans="2:14">
      <c r="B85" s="52">
        <v>80</v>
      </c>
      <c r="C85" s="334">
        <f>+'3.- Resumen general'!C86</f>
        <v>19357</v>
      </c>
      <c r="D85" s="81" t="str">
        <f>+'3.- Resumen general'!D86</f>
        <v>Reconstrucción de mama con expansores tisulares</v>
      </c>
      <c r="E85" s="335">
        <f>+'3.- Resumen general'!AP86</f>
        <v>3.1711209315375983</v>
      </c>
      <c r="F85" s="335">
        <f>+'3.- Resumen general'!AQ86</f>
        <v>374.51067333333327</v>
      </c>
      <c r="G85" s="335">
        <f t="shared" si="4"/>
        <v>377.68179426487086</v>
      </c>
      <c r="I85" s="52">
        <v>80</v>
      </c>
      <c r="J85" s="334">
        <f t="shared" si="5"/>
        <v>19357</v>
      </c>
      <c r="K85" s="81" t="str">
        <f t="shared" si="6"/>
        <v>Reconstrucción de mama con expansores tisulares</v>
      </c>
      <c r="L85" s="335">
        <f>+'3.- Resumen general'!AP86</f>
        <v>3.1711209315375983</v>
      </c>
      <c r="M85" s="335">
        <f>+'3.- Resumen general'!AQ86</f>
        <v>374.51067333333327</v>
      </c>
      <c r="N85" s="335">
        <f t="shared" si="7"/>
        <v>377.68179426487086</v>
      </c>
    </row>
    <row r="86" spans="2:14" ht="25.5">
      <c r="B86" s="52">
        <v>81</v>
      </c>
      <c r="C86" s="334">
        <f>+'3.- Resumen general'!C87</f>
        <v>19361</v>
      </c>
      <c r="D86" s="81" t="str">
        <f>+'3.- Resumen general'!D87</f>
        <v>Reconstrución de mama con colgajo miocutáneo, con o sin implante de prótesis</v>
      </c>
      <c r="E86" s="335">
        <f>+'3.- Resumen general'!AP87</f>
        <v>4.8786475869809207</v>
      </c>
      <c r="F86" s="335">
        <f>+'3.- Resumen general'!AQ87</f>
        <v>422.03600666666659</v>
      </c>
      <c r="G86" s="335">
        <f t="shared" si="4"/>
        <v>426.91465425364754</v>
      </c>
      <c r="I86" s="52">
        <v>81</v>
      </c>
      <c r="J86" s="334">
        <f t="shared" si="5"/>
        <v>19361</v>
      </c>
      <c r="K86" s="81" t="str">
        <f t="shared" si="6"/>
        <v>Reconstrución de mama con colgajo miocutáneo, con o sin implante de prótesis</v>
      </c>
      <c r="L86" s="335">
        <f>+'3.- Resumen general'!AP87</f>
        <v>4.8786475869809207</v>
      </c>
      <c r="M86" s="335">
        <f>+'3.- Resumen general'!AQ87</f>
        <v>422.03600666666659</v>
      </c>
      <c r="N86" s="335">
        <f t="shared" si="7"/>
        <v>426.91465425364754</v>
      </c>
    </row>
    <row r="87" spans="2:14">
      <c r="B87" s="52">
        <v>82</v>
      </c>
      <c r="C87" s="334">
        <f>+'3.- Resumen general'!C88</f>
        <v>19364</v>
      </c>
      <c r="D87" s="81" t="str">
        <f>+'3.- Resumen general'!D88</f>
        <v>Reconstrucción de mama con colgajo libre</v>
      </c>
      <c r="E87" s="335">
        <f>+'3.- Resumen general'!AP88</f>
        <v>4.3907828282828287</v>
      </c>
      <c r="F87" s="335">
        <f>+'3.- Resumen general'!AQ88</f>
        <v>408.45733999999993</v>
      </c>
      <c r="G87" s="335">
        <f t="shared" si="4"/>
        <v>412.84812282828278</v>
      </c>
      <c r="I87" s="52">
        <v>82</v>
      </c>
      <c r="J87" s="334">
        <f t="shared" si="5"/>
        <v>19364</v>
      </c>
      <c r="K87" s="81" t="str">
        <f t="shared" si="6"/>
        <v>Reconstrucción de mama con colgajo libre</v>
      </c>
      <c r="L87" s="335">
        <f>+'3.- Resumen general'!AP88</f>
        <v>4.3907828282828287</v>
      </c>
      <c r="M87" s="335">
        <f>+'3.- Resumen general'!AQ88</f>
        <v>408.45733999999993</v>
      </c>
      <c r="N87" s="335">
        <f t="shared" si="7"/>
        <v>412.84812282828278</v>
      </c>
    </row>
    <row r="88" spans="2:14">
      <c r="B88" s="52">
        <v>83</v>
      </c>
      <c r="C88" s="334">
        <f>+'3.- Resumen general'!C89</f>
        <v>19366</v>
      </c>
      <c r="D88" s="81" t="str">
        <f>+'3.- Resumen general'!D89</f>
        <v>Reconstrucción de mama con otra técnica</v>
      </c>
      <c r="E88" s="335">
        <f>+'3.- Resumen general'!AP89</f>
        <v>3.4150533108866443</v>
      </c>
      <c r="F88" s="335">
        <f>+'3.- Resumen general'!AQ89</f>
        <v>381.30000666666666</v>
      </c>
      <c r="G88" s="335">
        <f t="shared" si="4"/>
        <v>384.71505997755332</v>
      </c>
      <c r="I88" s="52">
        <v>83</v>
      </c>
      <c r="J88" s="334">
        <f t="shared" si="5"/>
        <v>19366</v>
      </c>
      <c r="K88" s="81" t="str">
        <f t="shared" si="6"/>
        <v>Reconstrucción de mama con otra técnica</v>
      </c>
      <c r="L88" s="335">
        <f>+'3.- Resumen general'!AP89</f>
        <v>3.4150533108866443</v>
      </c>
      <c r="M88" s="335">
        <f>+'3.- Resumen general'!AQ89</f>
        <v>381.30000666666666</v>
      </c>
      <c r="N88" s="335">
        <f t="shared" si="7"/>
        <v>384.71505997755332</v>
      </c>
    </row>
    <row r="89" spans="2:14">
      <c r="B89" s="52">
        <v>84</v>
      </c>
      <c r="C89" s="334">
        <f>+'3.- Resumen general'!C90</f>
        <v>19370</v>
      </c>
      <c r="D89" s="81" t="str">
        <f>+'3.- Resumen general'!D90</f>
        <v>Capsulotomía periprótesis de mama</v>
      </c>
      <c r="E89" s="335">
        <f>+'3.- Resumen general'!AP90</f>
        <v>1.9514590347923684</v>
      </c>
      <c r="F89" s="335">
        <f>+'3.- Resumen general'!AQ90</f>
        <v>348.91450666666668</v>
      </c>
      <c r="G89" s="335">
        <f t="shared" si="4"/>
        <v>350.86596570145906</v>
      </c>
      <c r="I89" s="52">
        <v>84</v>
      </c>
      <c r="J89" s="334">
        <f t="shared" si="5"/>
        <v>19370</v>
      </c>
      <c r="K89" s="81" t="str">
        <f t="shared" si="6"/>
        <v>Capsulotomía periprótesis de mama</v>
      </c>
      <c r="L89" s="335">
        <f>+'3.- Resumen general'!AP90</f>
        <v>1.9514590347923684</v>
      </c>
      <c r="M89" s="335">
        <f>+'3.- Resumen general'!AQ90</f>
        <v>348.91450666666668</v>
      </c>
      <c r="N89" s="335">
        <f t="shared" si="7"/>
        <v>350.86596570145906</v>
      </c>
    </row>
    <row r="90" spans="2:14">
      <c r="B90" s="52">
        <v>85</v>
      </c>
      <c r="C90" s="334">
        <f>+'3.- Resumen general'!C91</f>
        <v>19380</v>
      </c>
      <c r="D90" s="81" t="str">
        <f>+'3.- Resumen general'!D91</f>
        <v>Revisión de reconstrucción de mama</v>
      </c>
      <c r="E90" s="335">
        <f>+'3.- Resumen general'!AP91</f>
        <v>1.5855604657687992</v>
      </c>
      <c r="F90" s="335">
        <f>+'3.- Resumen general'!AQ91</f>
        <v>338.73050666666666</v>
      </c>
      <c r="G90" s="335">
        <f t="shared" si="4"/>
        <v>340.31606713243548</v>
      </c>
      <c r="I90" s="52">
        <v>85</v>
      </c>
      <c r="J90" s="334">
        <f t="shared" si="5"/>
        <v>19380</v>
      </c>
      <c r="K90" s="81" t="str">
        <f t="shared" si="6"/>
        <v>Revisión de reconstrucción de mama</v>
      </c>
      <c r="L90" s="335">
        <f>+'3.- Resumen general'!AP91</f>
        <v>1.5855604657687992</v>
      </c>
      <c r="M90" s="335">
        <f>+'3.- Resumen general'!AQ91</f>
        <v>338.73050666666666</v>
      </c>
      <c r="N90" s="335">
        <f t="shared" si="7"/>
        <v>340.31606713243548</v>
      </c>
    </row>
    <row r="91" spans="2:14">
      <c r="B91" s="52">
        <v>86</v>
      </c>
      <c r="C91" s="334">
        <f>+'3.- Resumen general'!C92</f>
        <v>20100</v>
      </c>
      <c r="D91" s="81" t="str">
        <f>+'3.- Resumen general'!D92</f>
        <v>Exploración de herida penetrante</v>
      </c>
      <c r="E91" s="335">
        <f>+'3.- Resumen general'!AP92</f>
        <v>1.5855604657687992</v>
      </c>
      <c r="F91" s="335">
        <f>+'3.- Resumen general'!AQ92</f>
        <v>338.73050666666666</v>
      </c>
      <c r="G91" s="335">
        <f t="shared" si="4"/>
        <v>340.31606713243548</v>
      </c>
      <c r="I91" s="52">
        <v>86</v>
      </c>
      <c r="J91" s="334">
        <f t="shared" si="5"/>
        <v>20100</v>
      </c>
      <c r="K91" s="81" t="str">
        <f t="shared" si="6"/>
        <v>Exploración de herida penetrante</v>
      </c>
      <c r="L91" s="335">
        <f>+'3.- Resumen general'!AP92</f>
        <v>1.5855604657687992</v>
      </c>
      <c r="M91" s="335">
        <f>+'3.- Resumen general'!AQ92</f>
        <v>338.73050666666666</v>
      </c>
      <c r="N91" s="335">
        <f t="shared" si="7"/>
        <v>340.31606713243548</v>
      </c>
    </row>
    <row r="92" spans="2:14">
      <c r="B92" s="52">
        <v>87</v>
      </c>
      <c r="C92" s="334">
        <f>+'3.- Resumen general'!C93</f>
        <v>20200</v>
      </c>
      <c r="D92" s="81" t="str">
        <f>+'3.- Resumen general'!D93</f>
        <v>Biopsia de músculo</v>
      </c>
      <c r="E92" s="335">
        <f>+'3.- Resumen general'!AP93</f>
        <v>4.17192760942761E-2</v>
      </c>
      <c r="F92" s="335">
        <f>+'3.- Resumen general'!AQ93</f>
        <v>18.19285</v>
      </c>
      <c r="G92" s="335">
        <f t="shared" si="4"/>
        <v>18.234569276094277</v>
      </c>
      <c r="I92" s="52">
        <v>87</v>
      </c>
      <c r="J92" s="334">
        <f t="shared" si="5"/>
        <v>20200</v>
      </c>
      <c r="K92" s="81" t="str">
        <f t="shared" si="6"/>
        <v>Biopsia de músculo</v>
      </c>
      <c r="L92" s="335">
        <f>+'3.- Resumen general'!AP93</f>
        <v>4.17192760942761E-2</v>
      </c>
      <c r="M92" s="335">
        <f>+'3.- Resumen general'!AQ93</f>
        <v>18.19285</v>
      </c>
      <c r="N92" s="335">
        <f t="shared" si="7"/>
        <v>18.234569276094277</v>
      </c>
    </row>
    <row r="93" spans="2:14">
      <c r="B93" s="52">
        <v>88</v>
      </c>
      <c r="C93" s="334">
        <f>+'3.- Resumen general'!C94</f>
        <v>20220</v>
      </c>
      <c r="D93" s="81" t="str">
        <f>+'3.- Resumen general'!D94</f>
        <v>Biopsia de hueso</v>
      </c>
      <c r="E93" s="335">
        <f>+'3.- Resumen general'!AP94</f>
        <v>4.17192760942761E-2</v>
      </c>
      <c r="F93" s="335">
        <f>+'3.- Resumen general'!AQ94</f>
        <v>18.19285</v>
      </c>
      <c r="G93" s="335">
        <f t="shared" si="4"/>
        <v>18.234569276094277</v>
      </c>
      <c r="I93" s="52">
        <v>88</v>
      </c>
      <c r="J93" s="334">
        <f t="shared" si="5"/>
        <v>20220</v>
      </c>
      <c r="K93" s="81" t="str">
        <f t="shared" si="6"/>
        <v>Biopsia de hueso</v>
      </c>
      <c r="L93" s="335">
        <f>+'3.- Resumen general'!AP94</f>
        <v>4.17192760942761E-2</v>
      </c>
      <c r="M93" s="335">
        <f>+'3.- Resumen general'!AQ94</f>
        <v>18.19285</v>
      </c>
      <c r="N93" s="335">
        <f t="shared" si="7"/>
        <v>18.234569276094277</v>
      </c>
    </row>
    <row r="94" spans="2:14">
      <c r="B94" s="52">
        <v>89</v>
      </c>
      <c r="C94" s="334">
        <f>+'3.- Resumen general'!C95</f>
        <v>20520</v>
      </c>
      <c r="D94" s="81" t="str">
        <f>+'3.- Resumen general'!D95</f>
        <v>Extirpación de cuerpo extraño en músculo o vaina tendinosa</v>
      </c>
      <c r="E94" s="335">
        <f>+'3.- Resumen general'!AP95</f>
        <v>5.2149095117845122E-2</v>
      </c>
      <c r="F94" s="335">
        <f>+'3.- Resumen general'!AQ95</f>
        <v>2.9198499999999998</v>
      </c>
      <c r="G94" s="335">
        <f t="shared" si="4"/>
        <v>2.971999095117845</v>
      </c>
      <c r="I94" s="52">
        <v>89</v>
      </c>
      <c r="J94" s="334">
        <f t="shared" si="5"/>
        <v>20520</v>
      </c>
      <c r="K94" s="81" t="str">
        <f t="shared" si="6"/>
        <v>Extirpación de cuerpo extraño en músculo o vaina tendinosa</v>
      </c>
      <c r="L94" s="335">
        <f>+'3.- Resumen general'!AP95</f>
        <v>5.2149095117845122E-2</v>
      </c>
      <c r="M94" s="335">
        <f>+'3.- Resumen general'!AQ95</f>
        <v>2.9198499999999998</v>
      </c>
      <c r="N94" s="335">
        <f t="shared" si="7"/>
        <v>2.971999095117845</v>
      </c>
    </row>
    <row r="95" spans="2:14">
      <c r="B95" s="52">
        <v>90</v>
      </c>
      <c r="C95" s="334">
        <f>+'3.- Resumen general'!C96</f>
        <v>20600</v>
      </c>
      <c r="D95" s="81" t="str">
        <f>+'3.- Resumen general'!D96</f>
        <v>Artrocentesis y/o infiltración</v>
      </c>
      <c r="E95" s="335">
        <f>+'3.- Resumen general'!AP96</f>
        <v>4.17192760942761E-2</v>
      </c>
      <c r="F95" s="335">
        <f>+'3.- Resumen general'!AQ96</f>
        <v>29.537849999999999</v>
      </c>
      <c r="G95" s="335">
        <f t="shared" si="4"/>
        <v>29.579569276094276</v>
      </c>
      <c r="I95" s="52">
        <v>90</v>
      </c>
      <c r="J95" s="334">
        <f t="shared" si="5"/>
        <v>20600</v>
      </c>
      <c r="K95" s="81" t="str">
        <f t="shared" si="6"/>
        <v>Artrocentesis y/o infiltración</v>
      </c>
      <c r="L95" s="335">
        <f>+'3.- Resumen general'!AP96</f>
        <v>4.17192760942761E-2</v>
      </c>
      <c r="M95" s="335">
        <f>+'3.- Resumen general'!AQ96</f>
        <v>29.537849999999999</v>
      </c>
      <c r="N95" s="335">
        <f t="shared" si="7"/>
        <v>29.579569276094276</v>
      </c>
    </row>
    <row r="96" spans="2:14" ht="38.25">
      <c r="B96" s="52">
        <v>91</v>
      </c>
      <c r="C96" s="334">
        <f>+'3.- Resumen general'!C97</f>
        <v>20605</v>
      </c>
      <c r="D96" s="81" t="str">
        <f>+'3.- Resumen general'!D97</f>
        <v>Artrocentesis en articulaciones medianas, bolsa sinovial o ganglio (temporomandibular, acromioclavicular, muñeca, codo o tobillo, bolsa del olécranon)</v>
      </c>
      <c r="E96" s="335">
        <f>+'3.- Resumen general'!AP97</f>
        <v>5.2149095117845122E-2</v>
      </c>
      <c r="F96" s="335">
        <f>+'3.- Resumen general'!AQ97</f>
        <v>29.537849999999999</v>
      </c>
      <c r="G96" s="335">
        <f t="shared" si="4"/>
        <v>29.589999095117843</v>
      </c>
      <c r="I96" s="52">
        <v>91</v>
      </c>
      <c r="J96" s="334">
        <f t="shared" si="5"/>
        <v>20605</v>
      </c>
      <c r="K96" s="81" t="str">
        <f t="shared" si="6"/>
        <v>Artrocentesis en articulaciones medianas, bolsa sinovial o ganglio (temporomandibular, acromioclavicular, muñeca, codo o tobillo, bolsa del olécranon)</v>
      </c>
      <c r="L96" s="335">
        <f>+'3.- Resumen general'!AP97</f>
        <v>5.2149095117845122E-2</v>
      </c>
      <c r="M96" s="335">
        <f>+'3.- Resumen general'!AQ97</f>
        <v>29.537849999999999</v>
      </c>
      <c r="N96" s="335">
        <f t="shared" si="7"/>
        <v>29.589999095117843</v>
      </c>
    </row>
    <row r="97" spans="2:14" ht="25.5">
      <c r="B97" s="52">
        <v>92</v>
      </c>
      <c r="C97" s="334">
        <f>+'3.- Resumen general'!C98</f>
        <v>20610</v>
      </c>
      <c r="D97" s="81" t="str">
        <f>+'3.- Resumen general'!D98</f>
        <v>Artrocentesis en articulación grande o bolsa (hombro, cadera, articulación de la rodilla, bolsa subacromial)</v>
      </c>
      <c r="E97" s="335">
        <f>+'3.- Resumen general'!AP98</f>
        <v>7.3008733164983172E-2</v>
      </c>
      <c r="F97" s="335">
        <f>+'3.- Resumen general'!AQ98</f>
        <v>29.537849999999999</v>
      </c>
      <c r="G97" s="335">
        <f t="shared" si="4"/>
        <v>29.610858733164982</v>
      </c>
      <c r="I97" s="52">
        <v>92</v>
      </c>
      <c r="J97" s="334">
        <f t="shared" si="5"/>
        <v>20610</v>
      </c>
      <c r="K97" s="81" t="str">
        <f t="shared" si="6"/>
        <v>Artrocentesis en articulación grande o bolsa (hombro, cadera, articulación de la rodilla, bolsa subacromial)</v>
      </c>
      <c r="L97" s="335">
        <f>+'3.- Resumen general'!AP98</f>
        <v>7.3008733164983172E-2</v>
      </c>
      <c r="M97" s="335">
        <f>+'3.- Resumen general'!AQ98</f>
        <v>29.537849999999999</v>
      </c>
      <c r="N97" s="335">
        <f t="shared" si="7"/>
        <v>29.610858733164982</v>
      </c>
    </row>
    <row r="98" spans="2:14">
      <c r="B98" s="52">
        <v>93</v>
      </c>
      <c r="C98" s="334">
        <f>+'3.- Resumen general'!C99</f>
        <v>20615</v>
      </c>
      <c r="D98" s="81" t="str">
        <f>+'3.- Resumen general'!D99</f>
        <v>Aspiración e inyección para tratamiento de quiste óseo</v>
      </c>
      <c r="E98" s="335">
        <f>+'3.- Resumen general'!AP99</f>
        <v>4.17192760942761E-2</v>
      </c>
      <c r="F98" s="335">
        <f>+'3.- Resumen general'!AQ99</f>
        <v>2.9198499999999998</v>
      </c>
      <c r="G98" s="335">
        <f t="shared" si="4"/>
        <v>2.9615692760942758</v>
      </c>
      <c r="I98" s="52">
        <v>93</v>
      </c>
      <c r="J98" s="334">
        <f t="shared" si="5"/>
        <v>20615</v>
      </c>
      <c r="K98" s="81" t="str">
        <f t="shared" si="6"/>
        <v>Aspiración e inyección para tratamiento de quiste óseo</v>
      </c>
      <c r="L98" s="335">
        <f>+'3.- Resumen general'!AP99</f>
        <v>4.17192760942761E-2</v>
      </c>
      <c r="M98" s="335">
        <f>+'3.- Resumen general'!AQ99</f>
        <v>2.9198499999999998</v>
      </c>
      <c r="N98" s="335">
        <f t="shared" si="7"/>
        <v>2.9615692760942758</v>
      </c>
    </row>
    <row r="99" spans="2:14">
      <c r="B99" s="52">
        <v>94</v>
      </c>
      <c r="C99" s="334">
        <f>+'3.- Resumen general'!C100</f>
        <v>20650</v>
      </c>
      <c r="D99" s="81" t="str">
        <f>+'3.- Resumen general'!D100</f>
        <v>Tracción esquelética</v>
      </c>
      <c r="E99" s="335">
        <f>+'3.- Resumen general'!AP100</f>
        <v>0.88146219135802473</v>
      </c>
      <c r="F99" s="335">
        <f>+'3.- Resumen general'!AQ100</f>
        <v>67.747349999999997</v>
      </c>
      <c r="G99" s="335">
        <f t="shared" si="4"/>
        <v>68.628812191358023</v>
      </c>
      <c r="I99" s="52">
        <v>94</v>
      </c>
      <c r="J99" s="334">
        <f t="shared" si="5"/>
        <v>20650</v>
      </c>
      <c r="K99" s="81" t="str">
        <f t="shared" si="6"/>
        <v>Tracción esquelética</v>
      </c>
      <c r="L99" s="335">
        <f>+'3.- Resumen general'!AP100</f>
        <v>0.88146219135802473</v>
      </c>
      <c r="M99" s="335">
        <f>+'3.- Resumen general'!AQ100</f>
        <v>67.747349999999997</v>
      </c>
      <c r="N99" s="335">
        <f t="shared" si="7"/>
        <v>68.628812191358023</v>
      </c>
    </row>
    <row r="100" spans="2:14">
      <c r="B100" s="52">
        <v>95</v>
      </c>
      <c r="C100" s="334">
        <f>+'3.- Resumen general'!C101</f>
        <v>20670</v>
      </c>
      <c r="D100" s="81" t="str">
        <f>+'3.- Resumen general'!D101</f>
        <v>Remoción de implante superficial</v>
      </c>
      <c r="E100" s="335">
        <f>+'3.- Resumen general'!AP101</f>
        <v>6.2578914141414144E-2</v>
      </c>
      <c r="F100" s="335">
        <f>+'3.- Resumen general'!AQ101</f>
        <v>2.9198499999999998</v>
      </c>
      <c r="G100" s="335">
        <f t="shared" si="4"/>
        <v>2.9824289141414138</v>
      </c>
      <c r="I100" s="52">
        <v>95</v>
      </c>
      <c r="J100" s="334">
        <f t="shared" si="5"/>
        <v>20670</v>
      </c>
      <c r="K100" s="81" t="str">
        <f t="shared" si="6"/>
        <v>Remoción de implante superficial</v>
      </c>
      <c r="L100" s="335">
        <f>+'3.- Resumen general'!AP101</f>
        <v>6.2578914141414144E-2</v>
      </c>
      <c r="M100" s="335">
        <f>+'3.- Resumen general'!AQ101</f>
        <v>2.9198499999999998</v>
      </c>
      <c r="N100" s="335">
        <f t="shared" si="7"/>
        <v>2.9824289141414138</v>
      </c>
    </row>
    <row r="101" spans="2:14" ht="25.5">
      <c r="B101" s="52">
        <v>96</v>
      </c>
      <c r="C101" s="334">
        <f>+'3.- Resumen general'!C102</f>
        <v>20680</v>
      </c>
      <c r="D101" s="81" t="str">
        <f>+'3.- Resumen general'!D102</f>
        <v>Remoción de implante profundo (p. ejm. alambre intraóseo, clavija, tornillo, banda metálica, clavo, varilla o placa)</v>
      </c>
      <c r="E101" s="335">
        <f>+'3.- Resumen general'!AP102</f>
        <v>1.5855604657687992</v>
      </c>
      <c r="F101" s="335">
        <f>+'3.- Resumen general'!AQ102</f>
        <v>255.72201666666666</v>
      </c>
      <c r="G101" s="335">
        <f t="shared" si="4"/>
        <v>257.30757713243548</v>
      </c>
      <c r="I101" s="52">
        <v>96</v>
      </c>
      <c r="J101" s="334">
        <f t="shared" si="5"/>
        <v>20680</v>
      </c>
      <c r="K101" s="81" t="str">
        <f t="shared" si="6"/>
        <v>Remoción de implante profundo (p. ejm. alambre intraóseo, clavija, tornillo, banda metálica, clavo, varilla o placa)</v>
      </c>
      <c r="L101" s="335">
        <f>+'3.- Resumen general'!AP102</f>
        <v>1.5855604657687992</v>
      </c>
      <c r="M101" s="335">
        <f>+'3.- Resumen general'!AQ102</f>
        <v>255.72201666666666</v>
      </c>
      <c r="N101" s="335">
        <f t="shared" si="7"/>
        <v>257.30757713243548</v>
      </c>
    </row>
    <row r="102" spans="2:14">
      <c r="B102" s="52">
        <v>97</v>
      </c>
      <c r="C102" s="334">
        <f>+'3.- Resumen general'!C103</f>
        <v>20690</v>
      </c>
      <c r="D102" s="81" t="str">
        <f>+'3.- Resumen general'!D103</f>
        <v>Aplicación de sistema de fijación en un sólo plano (clavijas o alambres)</v>
      </c>
      <c r="E102" s="335">
        <f>+'3.- Resumen general'!AP103</f>
        <v>0.97572951739618419</v>
      </c>
      <c r="F102" s="335">
        <f>+'3.- Resumen general'!AQ103</f>
        <v>182.92399999999998</v>
      </c>
      <c r="G102" s="335">
        <f t="shared" si="4"/>
        <v>183.89972951739617</v>
      </c>
      <c r="I102" s="52">
        <v>97</v>
      </c>
      <c r="J102" s="334">
        <f t="shared" si="5"/>
        <v>20690</v>
      </c>
      <c r="K102" s="81" t="str">
        <f t="shared" si="6"/>
        <v>Aplicación de sistema de fijación en un sólo plano (clavijas o alambres)</v>
      </c>
      <c r="L102" s="335">
        <f>+'3.- Resumen general'!AP103</f>
        <v>0.97572951739618419</v>
      </c>
      <c r="M102" s="335">
        <f>+'3.- Resumen general'!AQ103</f>
        <v>182.92399999999998</v>
      </c>
      <c r="N102" s="335">
        <f t="shared" si="7"/>
        <v>183.89972951739617</v>
      </c>
    </row>
    <row r="103" spans="2:14">
      <c r="B103" s="52">
        <v>98</v>
      </c>
      <c r="C103" s="334">
        <f>+'3.- Resumen general'!C104</f>
        <v>20692</v>
      </c>
      <c r="D103" s="81" t="str">
        <f>+'3.- Resumen general'!D104</f>
        <v>Aplicación de sistema de fijación en varios planos</v>
      </c>
      <c r="E103" s="335">
        <f>+'3.- Resumen general'!AP104</f>
        <v>1.2196618967452302</v>
      </c>
      <c r="F103" s="335">
        <f>+'3.- Resumen general'!AQ104</f>
        <v>182.92399999999998</v>
      </c>
      <c r="G103" s="335">
        <f t="shared" si="4"/>
        <v>184.14366189674521</v>
      </c>
      <c r="I103" s="52">
        <v>98</v>
      </c>
      <c r="J103" s="334">
        <f t="shared" si="5"/>
        <v>20692</v>
      </c>
      <c r="K103" s="81" t="str">
        <f t="shared" si="6"/>
        <v>Aplicación de sistema de fijación en varios planos</v>
      </c>
      <c r="L103" s="335">
        <f>+'3.- Resumen general'!AP104</f>
        <v>1.2196618967452302</v>
      </c>
      <c r="M103" s="335">
        <f>+'3.- Resumen general'!AQ104</f>
        <v>182.92399999999998</v>
      </c>
      <c r="N103" s="335">
        <f t="shared" si="7"/>
        <v>184.14366189674521</v>
      </c>
    </row>
    <row r="104" spans="2:14">
      <c r="B104" s="52">
        <v>99</v>
      </c>
      <c r="C104" s="334">
        <f>+'3.- Resumen general'!C105</f>
        <v>20694</v>
      </c>
      <c r="D104" s="81" t="str">
        <f>+'3.- Resumen general'!D105</f>
        <v>Remoción, bajo anestesia, del sistema de fijación externa</v>
      </c>
      <c r="E104" s="335">
        <f>+'3.- Resumen general'!AP105</f>
        <v>0.80132926487093159</v>
      </c>
      <c r="F104" s="335">
        <f>+'3.- Resumen general'!AQ105</f>
        <v>199.21401666666668</v>
      </c>
      <c r="G104" s="335">
        <f t="shared" si="4"/>
        <v>200.01534593153761</v>
      </c>
      <c r="I104" s="52">
        <v>99</v>
      </c>
      <c r="J104" s="334">
        <f t="shared" si="5"/>
        <v>20694</v>
      </c>
      <c r="K104" s="81" t="str">
        <f t="shared" si="6"/>
        <v>Remoción, bajo anestesia, del sistema de fijación externa</v>
      </c>
      <c r="L104" s="335">
        <f>+'3.- Resumen general'!AP105</f>
        <v>0.80132926487093159</v>
      </c>
      <c r="M104" s="335">
        <f>+'3.- Resumen general'!AQ105</f>
        <v>199.21401666666668</v>
      </c>
      <c r="N104" s="335">
        <f t="shared" si="7"/>
        <v>200.01534593153761</v>
      </c>
    </row>
    <row r="105" spans="2:14">
      <c r="B105" s="52">
        <v>100</v>
      </c>
      <c r="C105" s="334">
        <f>+'3.- Resumen general'!C106</f>
        <v>20802</v>
      </c>
      <c r="D105" s="81" t="str">
        <f>+'3.- Resumen general'!D106</f>
        <v>Reimplante de brazo</v>
      </c>
      <c r="E105" s="335">
        <f>+'3.- Resumen general'!AP106</f>
        <v>15.615319865319865</v>
      </c>
      <c r="F105" s="335">
        <f>+'3.- Resumen general'!AQ106</f>
        <v>503.50800666666657</v>
      </c>
      <c r="G105" s="335">
        <f t="shared" si="4"/>
        <v>519.12332653198644</v>
      </c>
      <c r="I105" s="52">
        <v>100</v>
      </c>
      <c r="J105" s="334">
        <f t="shared" si="5"/>
        <v>20802</v>
      </c>
      <c r="K105" s="81" t="str">
        <f t="shared" si="6"/>
        <v>Reimplante de brazo</v>
      </c>
      <c r="L105" s="335">
        <f>+'3.- Resumen general'!AP106</f>
        <v>15.615319865319865</v>
      </c>
      <c r="M105" s="335">
        <f>+'3.- Resumen general'!AQ106</f>
        <v>503.50800666666657</v>
      </c>
      <c r="N105" s="335">
        <f t="shared" si="7"/>
        <v>519.12332653198644</v>
      </c>
    </row>
    <row r="106" spans="2:14">
      <c r="B106" s="52">
        <v>101</v>
      </c>
      <c r="C106" s="334">
        <f>+'3.- Resumen general'!C107</f>
        <v>20805</v>
      </c>
      <c r="D106" s="81" t="str">
        <f>+'3.- Resumen general'!D107</f>
        <v>Reimplante de antebrazo</v>
      </c>
      <c r="E106" s="335">
        <f>+'3.- Resumen general'!AP107</f>
        <v>15.615319865319865</v>
      </c>
      <c r="F106" s="335">
        <f>+'3.- Resumen general'!AQ107</f>
        <v>503.50800666666657</v>
      </c>
      <c r="G106" s="335">
        <f t="shared" si="4"/>
        <v>519.12332653198644</v>
      </c>
      <c r="I106" s="52">
        <v>101</v>
      </c>
      <c r="J106" s="334">
        <f t="shared" si="5"/>
        <v>20805</v>
      </c>
      <c r="K106" s="81" t="str">
        <f t="shared" si="6"/>
        <v>Reimplante de antebrazo</v>
      </c>
      <c r="L106" s="335">
        <f>+'3.- Resumen general'!AP107</f>
        <v>15.615319865319865</v>
      </c>
      <c r="M106" s="335">
        <f>+'3.- Resumen general'!AQ107</f>
        <v>503.50800666666657</v>
      </c>
      <c r="N106" s="335">
        <f t="shared" si="7"/>
        <v>519.12332653198644</v>
      </c>
    </row>
    <row r="107" spans="2:14">
      <c r="B107" s="52">
        <v>102</v>
      </c>
      <c r="C107" s="334">
        <f>+'3.- Resumen general'!C108</f>
        <v>20808</v>
      </c>
      <c r="D107" s="81" t="str">
        <f>+'3.- Resumen general'!D108</f>
        <v>Reimplante de mano</v>
      </c>
      <c r="E107" s="335">
        <f>+'3.- Resumen general'!AP108</f>
        <v>15.615319865319865</v>
      </c>
      <c r="F107" s="335">
        <f>+'3.- Resumen general'!AQ108</f>
        <v>503.50800666666657</v>
      </c>
      <c r="G107" s="335">
        <f t="shared" si="4"/>
        <v>519.12332653198644</v>
      </c>
      <c r="I107" s="52">
        <v>102</v>
      </c>
      <c r="J107" s="334">
        <f t="shared" si="5"/>
        <v>20808</v>
      </c>
      <c r="K107" s="81" t="str">
        <f t="shared" si="6"/>
        <v>Reimplante de mano</v>
      </c>
      <c r="L107" s="335">
        <f>+'3.- Resumen general'!AP108</f>
        <v>15.615319865319865</v>
      </c>
      <c r="M107" s="335">
        <f>+'3.- Resumen general'!AQ108</f>
        <v>503.50800666666657</v>
      </c>
      <c r="N107" s="335">
        <f t="shared" si="7"/>
        <v>519.12332653198644</v>
      </c>
    </row>
    <row r="108" spans="2:14">
      <c r="B108" s="52">
        <v>103</v>
      </c>
      <c r="C108" s="334">
        <f>+'3.- Resumen general'!C109</f>
        <v>20816</v>
      </c>
      <c r="D108" s="81" t="str">
        <f>+'3.- Resumen general'!D109</f>
        <v>Reimplante de dedo, excluyendo dedo pulgar</v>
      </c>
      <c r="E108" s="335">
        <f>+'3.- Resumen general'!AP109</f>
        <v>2.6832561728395063</v>
      </c>
      <c r="F108" s="335">
        <f>+'3.- Resumen general'!AQ109</f>
        <v>360.93200666666661</v>
      </c>
      <c r="G108" s="335">
        <f t="shared" si="4"/>
        <v>363.6152628395061</v>
      </c>
      <c r="I108" s="52">
        <v>103</v>
      </c>
      <c r="J108" s="334">
        <f t="shared" si="5"/>
        <v>20816</v>
      </c>
      <c r="K108" s="81" t="str">
        <f t="shared" si="6"/>
        <v>Reimplante de dedo, excluyendo dedo pulgar</v>
      </c>
      <c r="L108" s="335">
        <f>+'3.- Resumen general'!AP109</f>
        <v>2.6832561728395063</v>
      </c>
      <c r="M108" s="335">
        <f>+'3.- Resumen general'!AQ109</f>
        <v>360.93200666666661</v>
      </c>
      <c r="N108" s="335">
        <f t="shared" si="7"/>
        <v>363.6152628395061</v>
      </c>
    </row>
    <row r="109" spans="2:14">
      <c r="B109" s="52">
        <v>104</v>
      </c>
      <c r="C109" s="334">
        <f>+'3.- Resumen general'!C110</f>
        <v>20824</v>
      </c>
      <c r="D109" s="81" t="str">
        <f>+'3.- Resumen general'!D110</f>
        <v>Reimplante de dedo pulgar</v>
      </c>
      <c r="E109" s="335">
        <f>+'3.- Resumen general'!AP110</f>
        <v>3.4150533108866443</v>
      </c>
      <c r="F109" s="335">
        <f>+'3.- Resumen general'!AQ110</f>
        <v>381.30000666666666</v>
      </c>
      <c r="G109" s="335">
        <f t="shared" si="4"/>
        <v>384.71505997755332</v>
      </c>
      <c r="I109" s="52">
        <v>104</v>
      </c>
      <c r="J109" s="334">
        <f t="shared" si="5"/>
        <v>20824</v>
      </c>
      <c r="K109" s="81" t="str">
        <f t="shared" si="6"/>
        <v>Reimplante de dedo pulgar</v>
      </c>
      <c r="L109" s="335">
        <f>+'3.- Resumen general'!AP110</f>
        <v>3.4150533108866443</v>
      </c>
      <c r="M109" s="335">
        <f>+'3.- Resumen general'!AQ110</f>
        <v>381.30000666666666</v>
      </c>
      <c r="N109" s="335">
        <f t="shared" si="7"/>
        <v>384.71505997755332</v>
      </c>
    </row>
    <row r="110" spans="2:14">
      <c r="B110" s="52">
        <v>105</v>
      </c>
      <c r="C110" s="334">
        <f>+'3.- Resumen general'!C111</f>
        <v>20838</v>
      </c>
      <c r="D110" s="81" t="str">
        <f>+'3.- Resumen general'!D111</f>
        <v>Reimplante de pie, amputación completa</v>
      </c>
      <c r="E110" s="335">
        <f>+'3.- Resumen general'!AP111</f>
        <v>2.6832561728395063</v>
      </c>
      <c r="F110" s="335">
        <f>+'3.- Resumen general'!AQ111</f>
        <v>360.93200666666661</v>
      </c>
      <c r="G110" s="335">
        <f t="shared" si="4"/>
        <v>363.6152628395061</v>
      </c>
      <c r="I110" s="52">
        <v>105</v>
      </c>
      <c r="J110" s="334">
        <f t="shared" si="5"/>
        <v>20838</v>
      </c>
      <c r="K110" s="81" t="str">
        <f t="shared" si="6"/>
        <v>Reimplante de pie, amputación completa</v>
      </c>
      <c r="L110" s="335">
        <f>+'3.- Resumen general'!AP111</f>
        <v>2.6832561728395063</v>
      </c>
      <c r="M110" s="335">
        <f>+'3.- Resumen general'!AQ111</f>
        <v>360.93200666666661</v>
      </c>
      <c r="N110" s="335">
        <f t="shared" si="7"/>
        <v>363.6152628395061</v>
      </c>
    </row>
    <row r="111" spans="2:14">
      <c r="B111" s="52">
        <v>106</v>
      </c>
      <c r="C111" s="334">
        <f>+'3.- Resumen general'!C112</f>
        <v>20900</v>
      </c>
      <c r="D111" s="81" t="str">
        <f>+'3.- Resumen general'!D112</f>
        <v>Injerto óseo cualquier zona donante</v>
      </c>
      <c r="E111" s="335">
        <f>+'3.- Resumen general'!AP112</f>
        <v>2.3173576038159371</v>
      </c>
      <c r="F111" s="335">
        <f>+'3.- Resumen general'!AQ112</f>
        <v>350.74800666666664</v>
      </c>
      <c r="G111" s="335">
        <f t="shared" si="4"/>
        <v>353.06536427048258</v>
      </c>
      <c r="I111" s="52">
        <v>106</v>
      </c>
      <c r="J111" s="334">
        <f t="shared" si="5"/>
        <v>20900</v>
      </c>
      <c r="K111" s="81" t="str">
        <f t="shared" si="6"/>
        <v>Injerto óseo cualquier zona donante</v>
      </c>
      <c r="L111" s="335">
        <f>+'3.- Resumen general'!AP112</f>
        <v>2.3173576038159371</v>
      </c>
      <c r="M111" s="335">
        <f>+'3.- Resumen general'!AQ112</f>
        <v>350.74800666666664</v>
      </c>
      <c r="N111" s="335">
        <f t="shared" si="7"/>
        <v>353.06536427048258</v>
      </c>
    </row>
    <row r="112" spans="2:14">
      <c r="B112" s="52">
        <v>107</v>
      </c>
      <c r="C112" s="334">
        <f>+'3.- Resumen general'!C113</f>
        <v>20910</v>
      </c>
      <c r="D112" s="81" t="str">
        <f>+'3.- Resumen general'!D113</f>
        <v>Injerto cartilaginoso, fascia lata, tendón</v>
      </c>
      <c r="E112" s="335">
        <f>+'3.- Resumen general'!AP113</f>
        <v>2.3173576038159371</v>
      </c>
      <c r="F112" s="335">
        <f>+'3.- Resumen general'!AQ113</f>
        <v>350.74800666666664</v>
      </c>
      <c r="G112" s="335">
        <f t="shared" si="4"/>
        <v>353.06536427048258</v>
      </c>
      <c r="I112" s="52">
        <v>107</v>
      </c>
      <c r="J112" s="334">
        <f t="shared" si="5"/>
        <v>20910</v>
      </c>
      <c r="K112" s="81" t="str">
        <f t="shared" si="6"/>
        <v>Injerto cartilaginoso, fascia lata, tendón</v>
      </c>
      <c r="L112" s="335">
        <f>+'3.- Resumen general'!AP113</f>
        <v>2.3173576038159371</v>
      </c>
      <c r="M112" s="335">
        <f>+'3.- Resumen general'!AQ113</f>
        <v>350.74800666666664</v>
      </c>
      <c r="N112" s="335">
        <f t="shared" si="7"/>
        <v>353.06536427048258</v>
      </c>
    </row>
    <row r="113" spans="2:14">
      <c r="B113" s="52">
        <v>108</v>
      </c>
      <c r="C113" s="334">
        <f>+'3.- Resumen general'!C114</f>
        <v>20926</v>
      </c>
      <c r="D113" s="81" t="str">
        <f>+'3.- Resumen general'!D114</f>
        <v>Injertos de otros tejidos (paratendón, grasa, dermis)</v>
      </c>
      <c r="E113" s="335">
        <f>+'3.- Resumen general'!AP114</f>
        <v>3.0491547418630756</v>
      </c>
      <c r="F113" s="335">
        <f>+'3.- Resumen general'!AQ114</f>
        <v>296.45801666666665</v>
      </c>
      <c r="G113" s="335">
        <f t="shared" si="4"/>
        <v>299.5071714085297</v>
      </c>
      <c r="I113" s="52">
        <v>108</v>
      </c>
      <c r="J113" s="334">
        <f t="shared" si="5"/>
        <v>20926</v>
      </c>
      <c r="K113" s="81" t="str">
        <f t="shared" si="6"/>
        <v>Injertos de otros tejidos (paratendón, grasa, dermis)</v>
      </c>
      <c r="L113" s="335">
        <f>+'3.- Resumen general'!AP114</f>
        <v>3.0491547418630756</v>
      </c>
      <c r="M113" s="335">
        <f>+'3.- Resumen general'!AQ114</f>
        <v>296.45801666666665</v>
      </c>
      <c r="N113" s="335">
        <f t="shared" si="7"/>
        <v>299.5071714085297</v>
      </c>
    </row>
    <row r="114" spans="2:14" ht="25.5">
      <c r="B114" s="52">
        <v>109</v>
      </c>
      <c r="C114" s="334">
        <f>+'3.- Resumen general'!C115</f>
        <v>20950</v>
      </c>
      <c r="D114" s="81" t="str">
        <f>+'3.- Resumen general'!D115</f>
        <v>Control de la presión de líquido intersticial en la detección de Síndrome Compartimental Muscular</v>
      </c>
      <c r="E114" s="335">
        <f>+'3.- Resumen general'!AP115</f>
        <v>0.64106341189674521</v>
      </c>
      <c r="F114" s="335">
        <f>+'3.- Resumen general'!AQ115</f>
        <v>67.747349999999997</v>
      </c>
      <c r="G114" s="335">
        <f t="shared" si="4"/>
        <v>68.388413411896749</v>
      </c>
      <c r="I114" s="52">
        <v>109</v>
      </c>
      <c r="J114" s="334">
        <f t="shared" si="5"/>
        <v>20950</v>
      </c>
      <c r="K114" s="81" t="str">
        <f t="shared" si="6"/>
        <v>Control de la presión de líquido intersticial en la detección de Síndrome Compartimental Muscular</v>
      </c>
      <c r="L114" s="335">
        <f>+'3.- Resumen general'!AP115</f>
        <v>0.64106341189674521</v>
      </c>
      <c r="M114" s="335">
        <f>+'3.- Resumen general'!AQ115</f>
        <v>67.747349999999997</v>
      </c>
      <c r="N114" s="335">
        <f t="shared" si="7"/>
        <v>68.388413411896749</v>
      </c>
    </row>
    <row r="115" spans="2:14">
      <c r="B115" s="52">
        <v>110</v>
      </c>
      <c r="C115" s="334">
        <f>+'3.- Resumen general'!C116</f>
        <v>21010</v>
      </c>
      <c r="D115" s="81" t="str">
        <f>+'3.- Resumen general'!D116</f>
        <v>Artrotomía de articulación témporomandibular</v>
      </c>
      <c r="E115" s="335">
        <f>+'3.- Resumen general'!AP116</f>
        <v>2.9271885521885523</v>
      </c>
      <c r="F115" s="335">
        <f>+'3.- Resumen general'!AQ116</f>
        <v>368.33184000000006</v>
      </c>
      <c r="G115" s="335">
        <f t="shared" si="4"/>
        <v>371.25902855218862</v>
      </c>
      <c r="I115" s="52">
        <v>110</v>
      </c>
      <c r="J115" s="334">
        <f t="shared" si="5"/>
        <v>21010</v>
      </c>
      <c r="K115" s="81" t="str">
        <f t="shared" si="6"/>
        <v>Artrotomía de articulación témporomandibular</v>
      </c>
      <c r="L115" s="335">
        <f>+'3.- Resumen general'!AP116</f>
        <v>2.9271885521885523</v>
      </c>
      <c r="M115" s="335">
        <f>+'3.- Resumen general'!AQ116</f>
        <v>368.33184000000006</v>
      </c>
      <c r="N115" s="335">
        <f t="shared" si="7"/>
        <v>371.25902855218862</v>
      </c>
    </row>
    <row r="116" spans="2:14">
      <c r="B116" s="52">
        <v>111</v>
      </c>
      <c r="C116" s="334">
        <f>+'3.- Resumen general'!C117</f>
        <v>21015</v>
      </c>
      <c r="D116" s="81" t="str">
        <f>+'3.- Resumen general'!D117</f>
        <v>Resección radical de tumor de tejido blando de cara o cuero cabelludo</v>
      </c>
      <c r="E116" s="335">
        <f>+'3.- Resumen general'!AP117</f>
        <v>2.6832561728395063</v>
      </c>
      <c r="F116" s="335">
        <f>+'3.- Resumen general'!AQ117</f>
        <v>369.28250666666668</v>
      </c>
      <c r="G116" s="335">
        <f t="shared" si="4"/>
        <v>371.96576283950617</v>
      </c>
      <c r="I116" s="52">
        <v>111</v>
      </c>
      <c r="J116" s="334">
        <f t="shared" si="5"/>
        <v>21015</v>
      </c>
      <c r="K116" s="81" t="str">
        <f t="shared" si="6"/>
        <v>Resección radical de tumor de tejido blando de cara o cuero cabelludo</v>
      </c>
      <c r="L116" s="335">
        <f>+'3.- Resumen general'!AP117</f>
        <v>2.6832561728395063</v>
      </c>
      <c r="M116" s="335">
        <f>+'3.- Resumen general'!AQ117</f>
        <v>369.28250666666668</v>
      </c>
      <c r="N116" s="335">
        <f t="shared" si="7"/>
        <v>371.96576283950617</v>
      </c>
    </row>
    <row r="117" spans="2:14">
      <c r="B117" s="52">
        <v>112</v>
      </c>
      <c r="C117" s="334">
        <f>+'3.- Resumen general'!C118</f>
        <v>21025</v>
      </c>
      <c r="D117" s="81" t="str">
        <f>+'3.- Resumen general'!D118</f>
        <v>Excisión de huesos, mandíbula (osteomielitis o absceso óseo)</v>
      </c>
      <c r="E117" s="335">
        <f>+'3.- Resumen general'!AP118</f>
        <v>2.6832561728395063</v>
      </c>
      <c r="F117" s="335">
        <f>+'3.- Resumen general'!AQ118</f>
        <v>369.28250666666668</v>
      </c>
      <c r="G117" s="335">
        <f t="shared" si="4"/>
        <v>371.96576283950617</v>
      </c>
      <c r="I117" s="52">
        <v>112</v>
      </c>
      <c r="J117" s="334">
        <f t="shared" si="5"/>
        <v>21025</v>
      </c>
      <c r="K117" s="81" t="str">
        <f t="shared" si="6"/>
        <v>Excisión de huesos, mandíbula (osteomielitis o absceso óseo)</v>
      </c>
      <c r="L117" s="335">
        <f>+'3.- Resumen general'!AP118</f>
        <v>2.6832561728395063</v>
      </c>
      <c r="M117" s="335">
        <f>+'3.- Resumen general'!AQ118</f>
        <v>369.28250666666668</v>
      </c>
      <c r="N117" s="335">
        <f t="shared" si="7"/>
        <v>371.96576283950617</v>
      </c>
    </row>
    <row r="118" spans="2:14">
      <c r="B118" s="52">
        <v>113</v>
      </c>
      <c r="C118" s="334">
        <f>+'3.- Resumen general'!C119</f>
        <v>21031</v>
      </c>
      <c r="D118" s="81" t="str">
        <f>+'3.- Resumen general'!D119</f>
        <v>Excisión de abultamiento mandibular o palatino maxilar</v>
      </c>
      <c r="E118" s="335">
        <f>+'3.- Resumen general'!AP119</f>
        <v>2.4393237934904604</v>
      </c>
      <c r="F118" s="335">
        <f>+'3.- Resumen general'!AQ119</f>
        <v>362.4931733333334</v>
      </c>
      <c r="G118" s="335">
        <f t="shared" si="4"/>
        <v>364.93249712682388</v>
      </c>
      <c r="I118" s="52">
        <v>113</v>
      </c>
      <c r="J118" s="334">
        <f t="shared" si="5"/>
        <v>21031</v>
      </c>
      <c r="K118" s="81" t="str">
        <f t="shared" si="6"/>
        <v>Excisión de abultamiento mandibular o palatino maxilar</v>
      </c>
      <c r="L118" s="335">
        <f>+'3.- Resumen general'!AP119</f>
        <v>2.4393237934904604</v>
      </c>
      <c r="M118" s="335">
        <f>+'3.- Resumen general'!AQ119</f>
        <v>362.4931733333334</v>
      </c>
      <c r="N118" s="335">
        <f t="shared" si="7"/>
        <v>364.93249712682388</v>
      </c>
    </row>
    <row r="119" spans="2:14">
      <c r="B119" s="52">
        <v>114</v>
      </c>
      <c r="C119" s="334">
        <f>+'3.- Resumen general'!C120</f>
        <v>21034</v>
      </c>
      <c r="D119" s="81" t="str">
        <f>+'3.- Resumen general'!D120</f>
        <v>Excisión de tumor maligno de huesos faciales distinto de la mandíbula</v>
      </c>
      <c r="E119" s="335">
        <f>+'3.- Resumen general'!AP120</f>
        <v>2.6832561728395063</v>
      </c>
      <c r="F119" s="335">
        <f>+'3.- Resumen general'!AQ120</f>
        <v>353.19200666666666</v>
      </c>
      <c r="G119" s="335">
        <f t="shared" si="4"/>
        <v>355.87526283950615</v>
      </c>
      <c r="I119" s="52">
        <v>114</v>
      </c>
      <c r="J119" s="334">
        <f t="shared" si="5"/>
        <v>21034</v>
      </c>
      <c r="K119" s="81" t="str">
        <f t="shared" si="6"/>
        <v>Excisión de tumor maligno de huesos faciales distinto de la mandíbula</v>
      </c>
      <c r="L119" s="335">
        <f>+'3.- Resumen general'!AP120</f>
        <v>2.6832561728395063</v>
      </c>
      <c r="M119" s="335">
        <f>+'3.- Resumen general'!AQ120</f>
        <v>353.19200666666666</v>
      </c>
      <c r="N119" s="335">
        <f t="shared" si="7"/>
        <v>355.87526283950615</v>
      </c>
    </row>
    <row r="120" spans="2:14">
      <c r="B120" s="52">
        <v>115</v>
      </c>
      <c r="C120" s="334">
        <f>+'3.- Resumen general'!C121</f>
        <v>21045</v>
      </c>
      <c r="D120" s="81" t="str">
        <f>+'3.- Resumen general'!D121</f>
        <v>Resección radical de tumor maligno de mandíbula</v>
      </c>
      <c r="E120" s="335">
        <f>+'3.- Resumen general'!AP121</f>
        <v>2.9271885521885523</v>
      </c>
      <c r="F120" s="335">
        <f>+'3.- Resumen general'!AQ121</f>
        <v>367.72133999999994</v>
      </c>
      <c r="G120" s="335">
        <f t="shared" si="4"/>
        <v>370.64852855218851</v>
      </c>
      <c r="I120" s="52">
        <v>115</v>
      </c>
      <c r="J120" s="334">
        <f t="shared" si="5"/>
        <v>21045</v>
      </c>
      <c r="K120" s="81" t="str">
        <f t="shared" si="6"/>
        <v>Resección radical de tumor maligno de mandíbula</v>
      </c>
      <c r="L120" s="335">
        <f>+'3.- Resumen general'!AP121</f>
        <v>2.9271885521885523</v>
      </c>
      <c r="M120" s="335">
        <f>+'3.- Resumen general'!AQ121</f>
        <v>367.72133999999994</v>
      </c>
      <c r="N120" s="335">
        <f t="shared" si="7"/>
        <v>370.64852855218851</v>
      </c>
    </row>
    <row r="121" spans="2:14">
      <c r="B121" s="52">
        <v>116</v>
      </c>
      <c r="C121" s="334">
        <f>+'3.- Resumen general'!C122</f>
        <v>21050</v>
      </c>
      <c r="D121" s="81" t="str">
        <f>+'3.- Resumen general'!D122</f>
        <v>Condilectomía, articulación témporomandibular</v>
      </c>
      <c r="E121" s="335">
        <f>+'3.- Resumen general'!AP122</f>
        <v>2.6832561728395063</v>
      </c>
      <c r="F121" s="335">
        <f>+'3.- Resumen general'!AQ122</f>
        <v>369.28250666666668</v>
      </c>
      <c r="G121" s="335">
        <f t="shared" si="4"/>
        <v>371.96576283950617</v>
      </c>
      <c r="I121" s="52">
        <v>116</v>
      </c>
      <c r="J121" s="334">
        <f t="shared" si="5"/>
        <v>21050</v>
      </c>
      <c r="K121" s="81" t="str">
        <f t="shared" si="6"/>
        <v>Condilectomía, articulación témporomandibular</v>
      </c>
      <c r="L121" s="335">
        <f>+'3.- Resumen general'!AP122</f>
        <v>2.6832561728395063</v>
      </c>
      <c r="M121" s="335">
        <f>+'3.- Resumen general'!AQ122</f>
        <v>369.28250666666668</v>
      </c>
      <c r="N121" s="335">
        <f t="shared" si="7"/>
        <v>371.96576283950617</v>
      </c>
    </row>
    <row r="122" spans="2:14">
      <c r="B122" s="52">
        <v>117</v>
      </c>
      <c r="C122" s="334">
        <f>+'3.- Resumen general'!C123</f>
        <v>21060</v>
      </c>
      <c r="D122" s="81" t="str">
        <f>+'3.- Resumen general'!D123</f>
        <v>Meniscectomía, parcial o completa, articulación témporomandibular</v>
      </c>
      <c r="E122" s="335">
        <f>+'3.- Resumen general'!AP123</f>
        <v>2.9271885521885523</v>
      </c>
      <c r="F122" s="335">
        <f>+'3.- Resumen general'!AQ123</f>
        <v>367.72133999999994</v>
      </c>
      <c r="G122" s="335">
        <f t="shared" si="4"/>
        <v>370.64852855218851</v>
      </c>
      <c r="I122" s="52">
        <v>117</v>
      </c>
      <c r="J122" s="334">
        <f t="shared" si="5"/>
        <v>21060</v>
      </c>
      <c r="K122" s="81" t="str">
        <f t="shared" si="6"/>
        <v>Meniscectomía, parcial o completa, articulación témporomandibular</v>
      </c>
      <c r="L122" s="335">
        <f>+'3.- Resumen general'!AP123</f>
        <v>2.9271885521885523</v>
      </c>
      <c r="M122" s="335">
        <f>+'3.- Resumen general'!AQ123</f>
        <v>367.72133999999994</v>
      </c>
      <c r="N122" s="335">
        <f t="shared" si="7"/>
        <v>370.64852855218851</v>
      </c>
    </row>
    <row r="123" spans="2:14" ht="25.5">
      <c r="B123" s="52">
        <v>118</v>
      </c>
      <c r="C123" s="334">
        <f>+'3.- Resumen general'!C124</f>
        <v>21310</v>
      </c>
      <c r="D123" s="81" t="str">
        <f>+'3.- Resumen general'!D124</f>
        <v>Tratamiento cerrado de fractura de huesos nasales, tabique nasal sin manipulación</v>
      </c>
      <c r="E123" s="335">
        <f>+'3.- Resumen general'!AP124</f>
        <v>8.3438552188552201E-2</v>
      </c>
      <c r="F123" s="335">
        <f>+'3.- Resumen general'!AQ124</f>
        <v>22.887150000000002</v>
      </c>
      <c r="G123" s="335">
        <f t="shared" si="4"/>
        <v>22.970588552188556</v>
      </c>
      <c r="I123" s="52">
        <v>118</v>
      </c>
      <c r="J123" s="334">
        <f t="shared" si="5"/>
        <v>21310</v>
      </c>
      <c r="K123" s="81" t="str">
        <f t="shared" si="6"/>
        <v>Tratamiento cerrado de fractura de huesos nasales, tabique nasal sin manipulación</v>
      </c>
      <c r="L123" s="335">
        <f>+'3.- Resumen general'!AP124</f>
        <v>8.3438552188552201E-2</v>
      </c>
      <c r="M123" s="335">
        <f>+'3.- Resumen general'!AQ124</f>
        <v>22.887150000000002</v>
      </c>
      <c r="N123" s="335">
        <f t="shared" si="7"/>
        <v>22.970588552188556</v>
      </c>
    </row>
    <row r="124" spans="2:14">
      <c r="B124" s="52">
        <v>119</v>
      </c>
      <c r="C124" s="334">
        <f>+'3.- Resumen general'!C125</f>
        <v>21325</v>
      </c>
      <c r="D124" s="81" t="str">
        <f>+'3.- Resumen general'!D125</f>
        <v>Tratamiento abierto de fractura nasal; sin complicaciones</v>
      </c>
      <c r="E124" s="335">
        <f>+'3.- Resumen general'!AP125</f>
        <v>1.9514590347923684</v>
      </c>
      <c r="F124" s="335">
        <f>+'3.- Resumen general'!AQ125</f>
        <v>117.40399999999998</v>
      </c>
      <c r="G124" s="335">
        <f t="shared" si="4"/>
        <v>119.35545903479235</v>
      </c>
      <c r="I124" s="52">
        <v>119</v>
      </c>
      <c r="J124" s="334">
        <f t="shared" si="5"/>
        <v>21325</v>
      </c>
      <c r="K124" s="81" t="str">
        <f t="shared" si="6"/>
        <v>Tratamiento abierto de fractura nasal; sin complicaciones</v>
      </c>
      <c r="L124" s="335">
        <f>+'3.- Resumen general'!AP125</f>
        <v>1.9514590347923684</v>
      </c>
      <c r="M124" s="335">
        <f>+'3.- Resumen general'!AQ125</f>
        <v>117.40399999999998</v>
      </c>
      <c r="N124" s="335">
        <f t="shared" si="7"/>
        <v>119.35545903479235</v>
      </c>
    </row>
    <row r="125" spans="2:14">
      <c r="B125" s="52">
        <v>120</v>
      </c>
      <c r="C125" s="334">
        <f>+'3.- Resumen general'!C126</f>
        <v>21338</v>
      </c>
      <c r="D125" s="81" t="str">
        <f>+'3.- Resumen general'!D126</f>
        <v>Tratamiento abierto de fractura nasoetmoidal</v>
      </c>
      <c r="E125" s="335">
        <f>+'3.- Resumen general'!AP126</f>
        <v>2.3173576038159371</v>
      </c>
      <c r="F125" s="335">
        <f>+'3.- Resumen general'!AQ126</f>
        <v>350.74800666666664</v>
      </c>
      <c r="G125" s="335">
        <f t="shared" si="4"/>
        <v>353.06536427048258</v>
      </c>
      <c r="I125" s="52">
        <v>120</v>
      </c>
      <c r="J125" s="334">
        <f t="shared" si="5"/>
        <v>21338</v>
      </c>
      <c r="K125" s="81" t="str">
        <f t="shared" si="6"/>
        <v>Tratamiento abierto de fractura nasoetmoidal</v>
      </c>
      <c r="L125" s="335">
        <f>+'3.- Resumen general'!AP126</f>
        <v>2.3173576038159371</v>
      </c>
      <c r="M125" s="335">
        <f>+'3.- Resumen general'!AQ126</f>
        <v>350.74800666666664</v>
      </c>
      <c r="N125" s="335">
        <f t="shared" si="7"/>
        <v>353.06536427048258</v>
      </c>
    </row>
    <row r="126" spans="2:14">
      <c r="B126" s="52">
        <v>121</v>
      </c>
      <c r="C126" s="334">
        <f>+'3.- Resumen general'!C127</f>
        <v>21343</v>
      </c>
      <c r="D126" s="81" t="str">
        <f>+'3.- Resumen general'!D127</f>
        <v>Tratamiento abierto de fractura de seno frontal</v>
      </c>
      <c r="E126" s="335">
        <f>+'3.- Resumen general'!AP127</f>
        <v>2.3173576038159371</v>
      </c>
      <c r="F126" s="335">
        <f>+'3.- Resumen general'!AQ127</f>
        <v>350.74800666666664</v>
      </c>
      <c r="G126" s="335">
        <f t="shared" si="4"/>
        <v>353.06536427048258</v>
      </c>
      <c r="I126" s="52">
        <v>121</v>
      </c>
      <c r="J126" s="334">
        <f t="shared" si="5"/>
        <v>21343</v>
      </c>
      <c r="K126" s="81" t="str">
        <f t="shared" si="6"/>
        <v>Tratamiento abierto de fractura de seno frontal</v>
      </c>
      <c r="L126" s="335">
        <f>+'3.- Resumen general'!AP127</f>
        <v>2.3173576038159371</v>
      </c>
      <c r="M126" s="335">
        <f>+'3.- Resumen general'!AQ127</f>
        <v>350.74800666666664</v>
      </c>
      <c r="N126" s="335">
        <f t="shared" si="7"/>
        <v>353.06536427048258</v>
      </c>
    </row>
    <row r="127" spans="2:14" ht="38.25">
      <c r="B127" s="52">
        <v>122</v>
      </c>
      <c r="C127" s="334">
        <f>+'3.- Resumen general'!C128</f>
        <v>21345</v>
      </c>
      <c r="D127" s="81" t="str">
        <f>+'3.- Resumen general'!D128</f>
        <v>Tratamiento cerrado de fractura de complejo nasomaxilar (LeFort tipo II); empleando fijación con alambre interdentario o fijación de dentadura o férula</v>
      </c>
      <c r="E127" s="335">
        <f>+'3.- Resumen general'!AP128</f>
        <v>0.11472800925925927</v>
      </c>
      <c r="F127" s="335">
        <f>+'3.- Resumen general'!AQ128</f>
        <v>22.887150000000002</v>
      </c>
      <c r="G127" s="335">
        <f t="shared" si="4"/>
        <v>23.001878009259261</v>
      </c>
      <c r="I127" s="52">
        <v>122</v>
      </c>
      <c r="J127" s="334">
        <f t="shared" si="5"/>
        <v>21345</v>
      </c>
      <c r="K127" s="81" t="str">
        <f t="shared" si="6"/>
        <v>Tratamiento cerrado de fractura de complejo nasomaxilar (LeFort tipo II); empleando fijación con alambre interdentario o fijación de dentadura o férula</v>
      </c>
      <c r="L127" s="335">
        <f>+'3.- Resumen general'!AP128</f>
        <v>0.11472800925925927</v>
      </c>
      <c r="M127" s="335">
        <f>+'3.- Resumen general'!AQ128</f>
        <v>22.887150000000002</v>
      </c>
      <c r="N127" s="335">
        <f t="shared" si="7"/>
        <v>23.001878009259261</v>
      </c>
    </row>
    <row r="128" spans="2:14">
      <c r="B128" s="52">
        <v>123</v>
      </c>
      <c r="C128" s="334">
        <f>+'3.- Resumen general'!C129</f>
        <v>21346</v>
      </c>
      <c r="D128" s="81" t="str">
        <f>+'3.- Resumen general'!D129</f>
        <v>Tratamiento abierto de fractura de complejo nasomaxilar (LeFort tipo II)</v>
      </c>
      <c r="E128" s="335">
        <f>+'3.- Resumen general'!AP129</f>
        <v>2.6832561728395063</v>
      </c>
      <c r="F128" s="335">
        <f>+'3.- Resumen general'!AQ129</f>
        <v>353.19200666666666</v>
      </c>
      <c r="G128" s="335">
        <f t="shared" si="4"/>
        <v>355.87526283950615</v>
      </c>
      <c r="I128" s="52">
        <v>123</v>
      </c>
      <c r="J128" s="334">
        <f t="shared" si="5"/>
        <v>21346</v>
      </c>
      <c r="K128" s="81" t="str">
        <f t="shared" si="6"/>
        <v>Tratamiento abierto de fractura de complejo nasomaxilar (LeFort tipo II)</v>
      </c>
      <c r="L128" s="335">
        <f>+'3.- Resumen general'!AP129</f>
        <v>2.6832561728395063</v>
      </c>
      <c r="M128" s="335">
        <f>+'3.- Resumen general'!AQ129</f>
        <v>353.19200666666666</v>
      </c>
      <c r="N128" s="335">
        <f t="shared" si="7"/>
        <v>355.87526283950615</v>
      </c>
    </row>
    <row r="129" spans="2:14" ht="25.5">
      <c r="B129" s="52">
        <v>124</v>
      </c>
      <c r="C129" s="334">
        <f>+'3.- Resumen general'!C130</f>
        <v>21360</v>
      </c>
      <c r="D129" s="81" t="str">
        <f>+'3.- Resumen general'!D130</f>
        <v>Tratamiento abierto de fractura malar deprimida, incluyendo el arco cigomático y trípode malar</v>
      </c>
      <c r="E129" s="335">
        <f>+'3.- Resumen general'!AP130</f>
        <v>2.6832561728395063</v>
      </c>
      <c r="F129" s="335">
        <f>+'3.- Resumen general'!AQ130</f>
        <v>369.28250666666668</v>
      </c>
      <c r="G129" s="335">
        <f t="shared" si="4"/>
        <v>371.96576283950617</v>
      </c>
      <c r="I129" s="52">
        <v>124</v>
      </c>
      <c r="J129" s="334">
        <f t="shared" si="5"/>
        <v>21360</v>
      </c>
      <c r="K129" s="81" t="str">
        <f t="shared" si="6"/>
        <v>Tratamiento abierto de fractura malar deprimida, incluyendo el arco cigomático y trípode malar</v>
      </c>
      <c r="L129" s="335">
        <f>+'3.- Resumen general'!AP130</f>
        <v>2.6832561728395063</v>
      </c>
      <c r="M129" s="335">
        <f>+'3.- Resumen general'!AQ130</f>
        <v>369.28250666666668</v>
      </c>
      <c r="N129" s="335">
        <f t="shared" si="7"/>
        <v>371.96576283950617</v>
      </c>
    </row>
    <row r="130" spans="2:14">
      <c r="B130" s="52">
        <v>125</v>
      </c>
      <c r="C130" s="334">
        <f>+'3.- Resumen general'!C131</f>
        <v>21385</v>
      </c>
      <c r="D130" s="81" t="str">
        <f>+'3.- Resumen general'!D131</f>
        <v>Tratamiento abierto de fractura "por estallido" de piso orbitario</v>
      </c>
      <c r="E130" s="335">
        <f>+'3.- Resumen general'!AP131</f>
        <v>2.6832561728395063</v>
      </c>
      <c r="F130" s="335">
        <f>+'3.- Resumen general'!AQ131</f>
        <v>354.69048999999995</v>
      </c>
      <c r="G130" s="335">
        <f t="shared" si="4"/>
        <v>357.37374617283945</v>
      </c>
      <c r="I130" s="52">
        <v>125</v>
      </c>
      <c r="J130" s="334">
        <f t="shared" si="5"/>
        <v>21385</v>
      </c>
      <c r="K130" s="81" t="str">
        <f t="shared" si="6"/>
        <v>Tratamiento abierto de fractura "por estallido" de piso orbitario</v>
      </c>
      <c r="L130" s="335">
        <f>+'3.- Resumen general'!AP131</f>
        <v>2.6832561728395063</v>
      </c>
      <c r="M130" s="335">
        <f>+'3.- Resumen general'!AQ131</f>
        <v>354.69048999999995</v>
      </c>
      <c r="N130" s="335">
        <f t="shared" si="7"/>
        <v>357.37374617283945</v>
      </c>
    </row>
    <row r="131" spans="2:14">
      <c r="B131" s="52">
        <v>126</v>
      </c>
      <c r="C131" s="334">
        <f>+'3.- Resumen general'!C132</f>
        <v>21400</v>
      </c>
      <c r="D131" s="81" t="str">
        <f>+'3.- Resumen general'!D132</f>
        <v>Tratamiento cerrado de fractura de órbita</v>
      </c>
      <c r="E131" s="335">
        <f>+'3.- Resumen general'!AP132</f>
        <v>0.18773674242424243</v>
      </c>
      <c r="F131" s="335">
        <f>+'3.- Resumen general'!AQ132</f>
        <v>22.887150000000002</v>
      </c>
      <c r="G131" s="335">
        <f t="shared" si="4"/>
        <v>23.074886742424244</v>
      </c>
      <c r="I131" s="52">
        <v>126</v>
      </c>
      <c r="J131" s="334">
        <f t="shared" si="5"/>
        <v>21400</v>
      </c>
      <c r="K131" s="81" t="str">
        <f t="shared" si="6"/>
        <v>Tratamiento cerrado de fractura de órbita</v>
      </c>
      <c r="L131" s="335">
        <f>+'3.- Resumen general'!AP132</f>
        <v>0.18773674242424243</v>
      </c>
      <c r="M131" s="335">
        <f>+'3.- Resumen general'!AQ132</f>
        <v>22.887150000000002</v>
      </c>
      <c r="N131" s="335">
        <f t="shared" si="7"/>
        <v>23.074886742424244</v>
      </c>
    </row>
    <row r="132" spans="2:14">
      <c r="B132" s="52">
        <v>127</v>
      </c>
      <c r="C132" s="334">
        <f>+'3.- Resumen general'!C133</f>
        <v>21406</v>
      </c>
      <c r="D132" s="81" t="str">
        <f>+'3.- Resumen general'!D133</f>
        <v>Tratamiento abierto de fractura de órbita</v>
      </c>
      <c r="E132" s="335">
        <f>+'3.- Resumen general'!AP133</f>
        <v>1.5855604657687992</v>
      </c>
      <c r="F132" s="335">
        <f>+'3.- Resumen general'!AQ133</f>
        <v>338.73050666666666</v>
      </c>
      <c r="G132" s="335">
        <f t="shared" si="4"/>
        <v>340.31606713243548</v>
      </c>
      <c r="I132" s="52">
        <v>127</v>
      </c>
      <c r="J132" s="334">
        <f t="shared" si="5"/>
        <v>21406</v>
      </c>
      <c r="K132" s="81" t="str">
        <f t="shared" si="6"/>
        <v>Tratamiento abierto de fractura de órbita</v>
      </c>
      <c r="L132" s="335">
        <f>+'3.- Resumen general'!AP133</f>
        <v>1.5855604657687992</v>
      </c>
      <c r="M132" s="335">
        <f>+'3.- Resumen general'!AQ133</f>
        <v>338.73050666666666</v>
      </c>
      <c r="N132" s="335">
        <f t="shared" si="7"/>
        <v>340.31606713243548</v>
      </c>
    </row>
    <row r="133" spans="2:14">
      <c r="B133" s="52">
        <v>128</v>
      </c>
      <c r="C133" s="334">
        <f>+'3.- Resumen general'!C134</f>
        <v>21421</v>
      </c>
      <c r="D133" s="81" t="str">
        <f>+'3.- Resumen general'!D134</f>
        <v>Tratamiento cerrado de fractura maxilar (LeFort I)</v>
      </c>
      <c r="E133" s="335">
        <f>+'3.- Resumen general'!AP134</f>
        <v>6.2578914141414144E-2</v>
      </c>
      <c r="F133" s="335">
        <f>+'3.- Resumen general'!AQ134</f>
        <v>22.887150000000002</v>
      </c>
      <c r="G133" s="335">
        <f t="shared" si="4"/>
        <v>22.949728914141417</v>
      </c>
      <c r="I133" s="52">
        <v>128</v>
      </c>
      <c r="J133" s="334">
        <f t="shared" si="5"/>
        <v>21421</v>
      </c>
      <c r="K133" s="81" t="str">
        <f t="shared" si="6"/>
        <v>Tratamiento cerrado de fractura maxilar (LeFort I)</v>
      </c>
      <c r="L133" s="335">
        <f>+'3.- Resumen general'!AP134</f>
        <v>6.2578914141414144E-2</v>
      </c>
      <c r="M133" s="335">
        <f>+'3.- Resumen general'!AQ134</f>
        <v>22.887150000000002</v>
      </c>
      <c r="N133" s="335">
        <f t="shared" si="7"/>
        <v>22.949728914141417</v>
      </c>
    </row>
    <row r="134" spans="2:14">
      <c r="B134" s="52">
        <v>129</v>
      </c>
      <c r="C134" s="334">
        <f>+'3.- Resumen general'!C135</f>
        <v>21422</v>
      </c>
      <c r="D134" s="81" t="str">
        <f>+'3.- Resumen general'!D135</f>
        <v>Tratamiento abierto de fractura maxilar (LeFort I)</v>
      </c>
      <c r="E134" s="335">
        <f>+'3.- Resumen general'!AP135</f>
        <v>2.6832561728395063</v>
      </c>
      <c r="F134" s="335">
        <f>+'3.- Resumen general'!AQ135</f>
        <v>353.19200666666666</v>
      </c>
      <c r="G134" s="335">
        <f t="shared" ref="G134:G197" si="8">SUM(E134:F134)</f>
        <v>355.87526283950615</v>
      </c>
      <c r="I134" s="52">
        <v>129</v>
      </c>
      <c r="J134" s="334">
        <f t="shared" ref="J134:J197" si="9">+C134</f>
        <v>21422</v>
      </c>
      <c r="K134" s="81" t="str">
        <f t="shared" ref="K134:K197" si="10">+D134</f>
        <v>Tratamiento abierto de fractura maxilar (LeFort I)</v>
      </c>
      <c r="L134" s="335">
        <f>+'3.- Resumen general'!AP135</f>
        <v>2.6832561728395063</v>
      </c>
      <c r="M134" s="335">
        <f>+'3.- Resumen general'!AQ135</f>
        <v>353.19200666666666</v>
      </c>
      <c r="N134" s="335">
        <f t="shared" ref="N134:N197" si="11">SUM(L134:M134)</f>
        <v>355.87526283950615</v>
      </c>
    </row>
    <row r="135" spans="2:14">
      <c r="B135" s="52">
        <v>130</v>
      </c>
      <c r="C135" s="334">
        <f>+'3.- Resumen general'!C136</f>
        <v>21431</v>
      </c>
      <c r="D135" s="81" t="str">
        <f>+'3.- Resumen general'!D136</f>
        <v>Tratamiento cerrado de disyunción craneofacial (LeFort III)</v>
      </c>
      <c r="E135" s="335">
        <f>+'3.- Resumen general'!AP136</f>
        <v>0.20859638047138049</v>
      </c>
      <c r="F135" s="335">
        <f>+'3.- Resumen general'!AQ136</f>
        <v>22.887150000000002</v>
      </c>
      <c r="G135" s="335">
        <f t="shared" si="8"/>
        <v>23.095746380471383</v>
      </c>
      <c r="I135" s="52">
        <v>130</v>
      </c>
      <c r="J135" s="334">
        <f t="shared" si="9"/>
        <v>21431</v>
      </c>
      <c r="K135" s="81" t="str">
        <f t="shared" si="10"/>
        <v>Tratamiento cerrado de disyunción craneofacial (LeFort III)</v>
      </c>
      <c r="L135" s="335">
        <f>+'3.- Resumen general'!AP136</f>
        <v>0.20859638047138049</v>
      </c>
      <c r="M135" s="335">
        <f>+'3.- Resumen general'!AQ136</f>
        <v>22.887150000000002</v>
      </c>
      <c r="N135" s="335">
        <f t="shared" si="11"/>
        <v>23.095746380471383</v>
      </c>
    </row>
    <row r="136" spans="2:14">
      <c r="B136" s="52">
        <v>131</v>
      </c>
      <c r="C136" s="334">
        <f>+'3.- Resumen general'!C137</f>
        <v>21432</v>
      </c>
      <c r="D136" s="81" t="str">
        <f>+'3.- Resumen general'!D137</f>
        <v>Tratamiento abierto de disyunción craneofacial (LeFort III)</v>
      </c>
      <c r="E136" s="335">
        <f>+'3.- Resumen general'!AP137</f>
        <v>2.9271885521885523</v>
      </c>
      <c r="F136" s="335">
        <f>+'3.- Resumen general'!AQ137</f>
        <v>359.98133999999993</v>
      </c>
      <c r="G136" s="335">
        <f t="shared" si="8"/>
        <v>362.9085285521885</v>
      </c>
      <c r="I136" s="52">
        <v>131</v>
      </c>
      <c r="J136" s="334">
        <f t="shared" si="9"/>
        <v>21432</v>
      </c>
      <c r="K136" s="81" t="str">
        <f t="shared" si="10"/>
        <v>Tratamiento abierto de disyunción craneofacial (LeFort III)</v>
      </c>
      <c r="L136" s="335">
        <f>+'3.- Resumen general'!AP137</f>
        <v>2.9271885521885523</v>
      </c>
      <c r="M136" s="335">
        <f>+'3.- Resumen general'!AQ137</f>
        <v>359.98133999999993</v>
      </c>
      <c r="N136" s="335">
        <f t="shared" si="11"/>
        <v>362.9085285521885</v>
      </c>
    </row>
    <row r="137" spans="2:14" ht="25.5">
      <c r="B137" s="52">
        <v>132</v>
      </c>
      <c r="C137" s="334">
        <f>+'3.- Resumen general'!C138</f>
        <v>21440</v>
      </c>
      <c r="D137" s="81" t="str">
        <f>+'3.- Resumen general'!D138</f>
        <v>Tratamiento cerrado de fractura del arco dentario de la mandíbula o del maxilar</v>
      </c>
      <c r="E137" s="335">
        <f>+'3.- Resumen general'!AP138</f>
        <v>0.17730692340067342</v>
      </c>
      <c r="F137" s="335">
        <f>+'3.- Resumen general'!AQ138</f>
        <v>22.887150000000002</v>
      </c>
      <c r="G137" s="335">
        <f t="shared" si="8"/>
        <v>23.064456923400677</v>
      </c>
      <c r="I137" s="52">
        <v>132</v>
      </c>
      <c r="J137" s="334">
        <f t="shared" si="9"/>
        <v>21440</v>
      </c>
      <c r="K137" s="81" t="str">
        <f t="shared" si="10"/>
        <v>Tratamiento cerrado de fractura del arco dentario de la mandíbula o del maxilar</v>
      </c>
      <c r="L137" s="335">
        <f>+'3.- Resumen general'!AP138</f>
        <v>0.17730692340067342</v>
      </c>
      <c r="M137" s="335">
        <f>+'3.- Resumen general'!AQ138</f>
        <v>22.887150000000002</v>
      </c>
      <c r="N137" s="335">
        <f t="shared" si="11"/>
        <v>23.064456923400677</v>
      </c>
    </row>
    <row r="138" spans="2:14" ht="25.5">
      <c r="B138" s="52">
        <v>133</v>
      </c>
      <c r="C138" s="334">
        <f>+'3.- Resumen general'!C139</f>
        <v>21445</v>
      </c>
      <c r="D138" s="81" t="str">
        <f>+'3.- Resumen general'!D139</f>
        <v>Tratamiento abierto de fractura del arco dentario de la mandíbula o del maxilar</v>
      </c>
      <c r="E138" s="335">
        <f>+'3.- Resumen general'!AP139</f>
        <v>2.6832561728395063</v>
      </c>
      <c r="F138" s="335">
        <f>+'3.- Resumen general'!AQ139</f>
        <v>369.28250666666668</v>
      </c>
      <c r="G138" s="335">
        <f t="shared" si="8"/>
        <v>371.96576283950617</v>
      </c>
      <c r="I138" s="52">
        <v>133</v>
      </c>
      <c r="J138" s="334">
        <f t="shared" si="9"/>
        <v>21445</v>
      </c>
      <c r="K138" s="81" t="str">
        <f t="shared" si="10"/>
        <v>Tratamiento abierto de fractura del arco dentario de la mandíbula o del maxilar</v>
      </c>
      <c r="L138" s="335">
        <f>+'3.- Resumen general'!AP139</f>
        <v>2.6832561728395063</v>
      </c>
      <c r="M138" s="335">
        <f>+'3.- Resumen general'!AQ139</f>
        <v>369.28250666666668</v>
      </c>
      <c r="N138" s="335">
        <f t="shared" si="11"/>
        <v>371.96576283950617</v>
      </c>
    </row>
    <row r="139" spans="2:14">
      <c r="B139" s="52">
        <v>134</v>
      </c>
      <c r="C139" s="334">
        <f>+'3.- Resumen general'!C140</f>
        <v>21454</v>
      </c>
      <c r="D139" s="81" t="str">
        <f>+'3.- Resumen general'!D140</f>
        <v>Tratamiento abierto de fractura mandibular con fijación externa</v>
      </c>
      <c r="E139" s="335">
        <f>+'3.- Resumen general'!AP140</f>
        <v>2.6832561728395063</v>
      </c>
      <c r="F139" s="335">
        <f>+'3.- Resumen general'!AQ140</f>
        <v>369.28250666666668</v>
      </c>
      <c r="G139" s="335">
        <f t="shared" si="8"/>
        <v>371.96576283950617</v>
      </c>
      <c r="I139" s="52">
        <v>134</v>
      </c>
      <c r="J139" s="334">
        <f t="shared" si="9"/>
        <v>21454</v>
      </c>
      <c r="K139" s="81" t="str">
        <f t="shared" si="10"/>
        <v>Tratamiento abierto de fractura mandibular con fijación externa</v>
      </c>
      <c r="L139" s="335">
        <f>+'3.- Resumen general'!AP140</f>
        <v>2.6832561728395063</v>
      </c>
      <c r="M139" s="335">
        <f>+'3.- Resumen general'!AQ140</f>
        <v>369.28250666666668</v>
      </c>
      <c r="N139" s="335">
        <f t="shared" si="11"/>
        <v>371.96576283950617</v>
      </c>
    </row>
    <row r="140" spans="2:14">
      <c r="B140" s="52">
        <v>135</v>
      </c>
      <c r="C140" s="334">
        <f>+'3.- Resumen general'!C141</f>
        <v>21490</v>
      </c>
      <c r="D140" s="81" t="str">
        <f>+'3.- Resumen general'!D141</f>
        <v>Tratamiento abierto de luxación de articulación témporomandibular</v>
      </c>
      <c r="E140" s="335">
        <f>+'3.- Resumen general'!AP141</f>
        <v>2.3173576038159371</v>
      </c>
      <c r="F140" s="335">
        <f>+'3.- Resumen general'!AQ141</f>
        <v>350.74800666666664</v>
      </c>
      <c r="G140" s="335">
        <f t="shared" si="8"/>
        <v>353.06536427048258</v>
      </c>
      <c r="I140" s="52">
        <v>135</v>
      </c>
      <c r="J140" s="334">
        <f t="shared" si="9"/>
        <v>21490</v>
      </c>
      <c r="K140" s="81" t="str">
        <f t="shared" si="10"/>
        <v>Tratamiento abierto de luxación de articulación témporomandibular</v>
      </c>
      <c r="L140" s="335">
        <f>+'3.- Resumen general'!AP141</f>
        <v>2.3173576038159371</v>
      </c>
      <c r="M140" s="335">
        <f>+'3.- Resumen general'!AQ141</f>
        <v>350.74800666666664</v>
      </c>
      <c r="N140" s="335">
        <f t="shared" si="11"/>
        <v>353.06536427048258</v>
      </c>
    </row>
    <row r="141" spans="2:14">
      <c r="B141" s="52">
        <v>136</v>
      </c>
      <c r="C141" s="334">
        <f>+'3.- Resumen general'!C142</f>
        <v>21495</v>
      </c>
      <c r="D141" s="81" t="str">
        <f>+'3.- Resumen general'!D142</f>
        <v>Tratamiento abierto de fractura del hueso hioides</v>
      </c>
      <c r="E141" s="335">
        <f>+'3.- Resumen general'!AP142</f>
        <v>1.9514590347923684</v>
      </c>
      <c r="F141" s="335">
        <f>+'3.- Resumen general'!AQ142</f>
        <v>340.56400666666661</v>
      </c>
      <c r="G141" s="335">
        <f t="shared" si="8"/>
        <v>342.51546570145899</v>
      </c>
      <c r="I141" s="52">
        <v>136</v>
      </c>
      <c r="J141" s="334">
        <f t="shared" si="9"/>
        <v>21495</v>
      </c>
      <c r="K141" s="81" t="str">
        <f t="shared" si="10"/>
        <v>Tratamiento abierto de fractura del hueso hioides</v>
      </c>
      <c r="L141" s="335">
        <f>+'3.- Resumen general'!AP142</f>
        <v>1.9514590347923684</v>
      </c>
      <c r="M141" s="335">
        <f>+'3.- Resumen general'!AQ142</f>
        <v>340.56400666666661</v>
      </c>
      <c r="N141" s="335">
        <f t="shared" si="11"/>
        <v>342.51546570145899</v>
      </c>
    </row>
    <row r="142" spans="2:14">
      <c r="B142" s="52">
        <v>137</v>
      </c>
      <c r="C142" s="334">
        <f>+'3.- Resumen general'!C143</f>
        <v>21555</v>
      </c>
      <c r="D142" s="81" t="str">
        <f>+'3.- Resumen general'!D143</f>
        <v>Excisión de tumor, tejido blando de cuello o tórax; subcutáneo</v>
      </c>
      <c r="E142" s="335">
        <f>+'3.- Resumen general'!AP143</f>
        <v>1.2196618967452302</v>
      </c>
      <c r="F142" s="335">
        <f>+'3.- Resumen general'!AQ143</f>
        <v>200.41249000000002</v>
      </c>
      <c r="G142" s="335">
        <f t="shared" si="8"/>
        <v>201.63215189674526</v>
      </c>
      <c r="I142" s="52">
        <v>137</v>
      </c>
      <c r="J142" s="334">
        <f t="shared" si="9"/>
        <v>21555</v>
      </c>
      <c r="K142" s="81" t="str">
        <f t="shared" si="10"/>
        <v>Excisión de tumor, tejido blando de cuello o tórax; subcutáneo</v>
      </c>
      <c r="L142" s="335">
        <f>+'3.- Resumen general'!AP143</f>
        <v>1.2196618967452302</v>
      </c>
      <c r="M142" s="335">
        <f>+'3.- Resumen general'!AQ143</f>
        <v>200.41249000000002</v>
      </c>
      <c r="N142" s="335">
        <f t="shared" si="11"/>
        <v>201.63215189674526</v>
      </c>
    </row>
    <row r="143" spans="2:14">
      <c r="B143" s="52">
        <v>138</v>
      </c>
      <c r="C143" s="334">
        <f>+'3.- Resumen general'!C144</f>
        <v>21600</v>
      </c>
      <c r="D143" s="81" t="str">
        <f>+'3.- Resumen general'!D144</f>
        <v>Excisión de costilla, parcial</v>
      </c>
      <c r="E143" s="335">
        <f>+'3.- Resumen general'!AP144</f>
        <v>1.5855604657687992</v>
      </c>
      <c r="F143" s="335">
        <f>+'3.- Resumen general'!AQ144</f>
        <v>255.72201666666666</v>
      </c>
      <c r="G143" s="335">
        <f t="shared" si="8"/>
        <v>257.30757713243548</v>
      </c>
      <c r="I143" s="52">
        <v>138</v>
      </c>
      <c r="J143" s="334">
        <f t="shared" si="9"/>
        <v>21600</v>
      </c>
      <c r="K143" s="81" t="str">
        <f t="shared" si="10"/>
        <v>Excisión de costilla, parcial</v>
      </c>
      <c r="L143" s="335">
        <f>+'3.- Resumen general'!AP144</f>
        <v>1.5855604657687992</v>
      </c>
      <c r="M143" s="335">
        <f>+'3.- Resumen general'!AQ144</f>
        <v>255.72201666666666</v>
      </c>
      <c r="N143" s="335">
        <f t="shared" si="11"/>
        <v>257.30757713243548</v>
      </c>
    </row>
    <row r="144" spans="2:14">
      <c r="B144" s="52">
        <v>139</v>
      </c>
      <c r="C144" s="334">
        <f>+'3.- Resumen general'!C145</f>
        <v>21610</v>
      </c>
      <c r="D144" s="81" t="str">
        <f>+'3.- Resumen general'!D145</f>
        <v>Costotransversectomía</v>
      </c>
      <c r="E144" s="335">
        <f>+'3.- Resumen general'!AP145</f>
        <v>1.5855604657687992</v>
      </c>
      <c r="F144" s="335">
        <f>+'3.- Resumen general'!AQ145</f>
        <v>338.73050666666666</v>
      </c>
      <c r="G144" s="335">
        <f t="shared" si="8"/>
        <v>340.31606713243548</v>
      </c>
      <c r="I144" s="52">
        <v>139</v>
      </c>
      <c r="J144" s="334">
        <f t="shared" si="9"/>
        <v>21610</v>
      </c>
      <c r="K144" s="81" t="str">
        <f t="shared" si="10"/>
        <v>Costotransversectomía</v>
      </c>
      <c r="L144" s="335">
        <f>+'3.- Resumen general'!AP145</f>
        <v>1.5855604657687992</v>
      </c>
      <c r="M144" s="335">
        <f>+'3.- Resumen general'!AQ145</f>
        <v>338.73050666666666</v>
      </c>
      <c r="N144" s="335">
        <f t="shared" si="11"/>
        <v>340.31606713243548</v>
      </c>
    </row>
    <row r="145" spans="2:14">
      <c r="B145" s="52">
        <v>140</v>
      </c>
      <c r="C145" s="334">
        <f>+'3.- Resumen general'!C146</f>
        <v>21620</v>
      </c>
      <c r="D145" s="81" t="str">
        <f>+'3.- Resumen general'!D146</f>
        <v>Ostectomía parcial del esternón</v>
      </c>
      <c r="E145" s="335">
        <f>+'3.- Resumen general'!AP146</f>
        <v>2.6832561728395063</v>
      </c>
      <c r="F145" s="335">
        <f>+'3.- Resumen general'!AQ146</f>
        <v>369.28250666666668</v>
      </c>
      <c r="G145" s="335">
        <f t="shared" si="8"/>
        <v>371.96576283950617</v>
      </c>
      <c r="I145" s="52">
        <v>140</v>
      </c>
      <c r="J145" s="334">
        <f t="shared" si="9"/>
        <v>21620</v>
      </c>
      <c r="K145" s="81" t="str">
        <f t="shared" si="10"/>
        <v>Ostectomía parcial del esternón</v>
      </c>
      <c r="L145" s="335">
        <f>+'3.- Resumen general'!AP146</f>
        <v>2.6832561728395063</v>
      </c>
      <c r="M145" s="335">
        <f>+'3.- Resumen general'!AQ146</f>
        <v>369.28250666666668</v>
      </c>
      <c r="N145" s="335">
        <f t="shared" si="11"/>
        <v>371.96576283950617</v>
      </c>
    </row>
    <row r="146" spans="2:14">
      <c r="B146" s="52">
        <v>141</v>
      </c>
      <c r="C146" s="334">
        <f>+'3.- Resumen general'!C147</f>
        <v>21630</v>
      </c>
      <c r="D146" s="81" t="str">
        <f>+'3.- Resumen general'!D147</f>
        <v>Resección radical del esternón</v>
      </c>
      <c r="E146" s="335">
        <f>+'3.- Resumen general'!AP147</f>
        <v>2.9271885521885523</v>
      </c>
      <c r="F146" s="335">
        <f>+'3.- Resumen general'!AQ147</f>
        <v>359.98133999999993</v>
      </c>
      <c r="G146" s="335">
        <f t="shared" si="8"/>
        <v>362.9085285521885</v>
      </c>
      <c r="I146" s="52">
        <v>141</v>
      </c>
      <c r="J146" s="334">
        <f t="shared" si="9"/>
        <v>21630</v>
      </c>
      <c r="K146" s="81" t="str">
        <f t="shared" si="10"/>
        <v>Resección radical del esternón</v>
      </c>
      <c r="L146" s="335">
        <f>+'3.- Resumen general'!AP147</f>
        <v>2.9271885521885523</v>
      </c>
      <c r="M146" s="335">
        <f>+'3.- Resumen general'!AQ147</f>
        <v>359.98133999999993</v>
      </c>
      <c r="N146" s="335">
        <f t="shared" si="11"/>
        <v>362.9085285521885</v>
      </c>
    </row>
    <row r="147" spans="2:14">
      <c r="B147" s="52">
        <v>142</v>
      </c>
      <c r="C147" s="334">
        <f>+'3.- Resumen general'!C148</f>
        <v>21700</v>
      </c>
      <c r="D147" s="81" t="str">
        <f>+'3.- Resumen general'!D148</f>
        <v>División del escaleno anterior</v>
      </c>
      <c r="E147" s="335">
        <f>+'3.- Resumen general'!AP148</f>
        <v>1.2196618967452302</v>
      </c>
      <c r="F147" s="335">
        <f>+'3.- Resumen general'!AQ148</f>
        <v>328.54650666666669</v>
      </c>
      <c r="G147" s="335">
        <f t="shared" si="8"/>
        <v>329.7661685634119</v>
      </c>
      <c r="I147" s="52">
        <v>142</v>
      </c>
      <c r="J147" s="334">
        <f t="shared" si="9"/>
        <v>21700</v>
      </c>
      <c r="K147" s="81" t="str">
        <f t="shared" si="10"/>
        <v>División del escaleno anterior</v>
      </c>
      <c r="L147" s="335">
        <f>+'3.- Resumen general'!AP148</f>
        <v>1.2196618967452302</v>
      </c>
      <c r="M147" s="335">
        <f>+'3.- Resumen general'!AQ148</f>
        <v>328.54650666666669</v>
      </c>
      <c r="N147" s="335">
        <f t="shared" si="11"/>
        <v>329.7661685634119</v>
      </c>
    </row>
    <row r="148" spans="2:14">
      <c r="B148" s="52">
        <v>143</v>
      </c>
      <c r="C148" s="334">
        <f>+'3.- Resumen general'!C149</f>
        <v>21720</v>
      </c>
      <c r="D148" s="81" t="str">
        <f>+'3.- Resumen general'!D149</f>
        <v>División del esternocleidomastoideo por tortícolis</v>
      </c>
      <c r="E148" s="335">
        <f>+'3.- Resumen general'!AP149</f>
        <v>1.2196618967452302</v>
      </c>
      <c r="F148" s="335">
        <f>+'3.- Resumen general'!AQ149</f>
        <v>245.53801666666664</v>
      </c>
      <c r="G148" s="335">
        <f t="shared" si="8"/>
        <v>246.75767856341187</v>
      </c>
      <c r="I148" s="52">
        <v>143</v>
      </c>
      <c r="J148" s="334">
        <f t="shared" si="9"/>
        <v>21720</v>
      </c>
      <c r="K148" s="81" t="str">
        <f t="shared" si="10"/>
        <v>División del esternocleidomastoideo por tortícolis</v>
      </c>
      <c r="L148" s="335">
        <f>+'3.- Resumen general'!AP149</f>
        <v>1.2196618967452302</v>
      </c>
      <c r="M148" s="335">
        <f>+'3.- Resumen general'!AQ149</f>
        <v>245.53801666666664</v>
      </c>
      <c r="N148" s="335">
        <f t="shared" si="11"/>
        <v>246.75767856341187</v>
      </c>
    </row>
    <row r="149" spans="2:14">
      <c r="B149" s="52">
        <v>144</v>
      </c>
      <c r="C149" s="334">
        <f>+'3.- Resumen general'!C150</f>
        <v>21740</v>
      </c>
      <c r="D149" s="81" t="str">
        <f>+'3.- Resumen general'!D150</f>
        <v>Corrección reconstructiva de pecho excavado o de pecho hundido</v>
      </c>
      <c r="E149" s="335">
        <f>+'3.- Resumen general'!AP150</f>
        <v>3.4150533108866443</v>
      </c>
      <c r="F149" s="335">
        <f>+'3.- Resumen general'!AQ150</f>
        <v>381.91050666666672</v>
      </c>
      <c r="G149" s="335">
        <f t="shared" si="8"/>
        <v>385.32555997755338</v>
      </c>
      <c r="I149" s="52">
        <v>144</v>
      </c>
      <c r="J149" s="334">
        <f t="shared" si="9"/>
        <v>21740</v>
      </c>
      <c r="K149" s="81" t="str">
        <f t="shared" si="10"/>
        <v>Corrección reconstructiva de pecho excavado o de pecho hundido</v>
      </c>
      <c r="L149" s="335">
        <f>+'3.- Resumen general'!AP150</f>
        <v>3.4150533108866443</v>
      </c>
      <c r="M149" s="335">
        <f>+'3.- Resumen general'!AQ150</f>
        <v>381.91050666666672</v>
      </c>
      <c r="N149" s="335">
        <f t="shared" si="11"/>
        <v>385.32555997755338</v>
      </c>
    </row>
    <row r="150" spans="2:14">
      <c r="B150" s="52">
        <v>145</v>
      </c>
      <c r="C150" s="334">
        <f>+'3.- Resumen general'!C151</f>
        <v>21800</v>
      </c>
      <c r="D150" s="81" t="str">
        <f>+'3.- Resumen general'!D151</f>
        <v>Tratamiento cerrado de fractura de costilla, cada una</v>
      </c>
      <c r="E150" s="335">
        <f>+'3.- Resumen general'!AP151</f>
        <v>4.17192760942761E-2</v>
      </c>
      <c r="F150" s="335">
        <f>+'3.- Resumen general'!AQ151</f>
        <v>22.887150000000002</v>
      </c>
      <c r="G150" s="335">
        <f t="shared" si="8"/>
        <v>22.928869276094279</v>
      </c>
      <c r="I150" s="52">
        <v>145</v>
      </c>
      <c r="J150" s="334">
        <f t="shared" si="9"/>
        <v>21800</v>
      </c>
      <c r="K150" s="81" t="str">
        <f t="shared" si="10"/>
        <v>Tratamiento cerrado de fractura de costilla, cada una</v>
      </c>
      <c r="L150" s="335">
        <f>+'3.- Resumen general'!AP151</f>
        <v>4.17192760942761E-2</v>
      </c>
      <c r="M150" s="335">
        <f>+'3.- Resumen general'!AQ151</f>
        <v>22.887150000000002</v>
      </c>
      <c r="N150" s="335">
        <f t="shared" si="11"/>
        <v>22.928869276094279</v>
      </c>
    </row>
    <row r="151" spans="2:14">
      <c r="B151" s="52">
        <v>146</v>
      </c>
      <c r="C151" s="334">
        <f>+'3.- Resumen general'!C152</f>
        <v>21805</v>
      </c>
      <c r="D151" s="81" t="str">
        <f>+'3.- Resumen general'!D152</f>
        <v>Tratamiento abierto de fractura de costilla sin fijación, cada una</v>
      </c>
      <c r="E151" s="335">
        <f>+'3.- Resumen general'!AP152</f>
        <v>1.2196618967452302</v>
      </c>
      <c r="F151" s="335">
        <f>+'3.- Resumen general'!AQ152</f>
        <v>328.54650666666669</v>
      </c>
      <c r="G151" s="335">
        <f t="shared" si="8"/>
        <v>329.7661685634119</v>
      </c>
      <c r="I151" s="52">
        <v>146</v>
      </c>
      <c r="J151" s="334">
        <f t="shared" si="9"/>
        <v>21805</v>
      </c>
      <c r="K151" s="81" t="str">
        <f t="shared" si="10"/>
        <v>Tratamiento abierto de fractura de costilla sin fijación, cada una</v>
      </c>
      <c r="L151" s="335">
        <f>+'3.- Resumen general'!AP152</f>
        <v>1.2196618967452302</v>
      </c>
      <c r="M151" s="335">
        <f>+'3.- Resumen general'!AQ152</f>
        <v>328.54650666666669</v>
      </c>
      <c r="N151" s="335">
        <f t="shared" si="11"/>
        <v>329.7661685634119</v>
      </c>
    </row>
    <row r="152" spans="2:14">
      <c r="B152" s="52">
        <v>147</v>
      </c>
      <c r="C152" s="334">
        <f>+'3.- Resumen general'!C153</f>
        <v>21820</v>
      </c>
      <c r="D152" s="81" t="str">
        <f>+'3.- Resumen general'!D153</f>
        <v>Tratamiento cerrado de fractura del esternón</v>
      </c>
      <c r="E152" s="335">
        <f>+'3.- Resumen general'!AP153</f>
        <v>8.3438552188552201E-2</v>
      </c>
      <c r="F152" s="335">
        <f>+'3.- Resumen general'!AQ153</f>
        <v>22.887150000000002</v>
      </c>
      <c r="G152" s="335">
        <f t="shared" si="8"/>
        <v>22.970588552188556</v>
      </c>
      <c r="I152" s="52">
        <v>147</v>
      </c>
      <c r="J152" s="334">
        <f t="shared" si="9"/>
        <v>21820</v>
      </c>
      <c r="K152" s="81" t="str">
        <f t="shared" si="10"/>
        <v>Tratamiento cerrado de fractura del esternón</v>
      </c>
      <c r="L152" s="335">
        <f>+'3.- Resumen general'!AP153</f>
        <v>8.3438552188552201E-2</v>
      </c>
      <c r="M152" s="335">
        <f>+'3.- Resumen general'!AQ153</f>
        <v>22.887150000000002</v>
      </c>
      <c r="N152" s="335">
        <f t="shared" si="11"/>
        <v>22.970588552188556</v>
      </c>
    </row>
    <row r="153" spans="2:14">
      <c r="B153" s="52">
        <v>148</v>
      </c>
      <c r="C153" s="334">
        <f>+'3.- Resumen general'!C154</f>
        <v>21825</v>
      </c>
      <c r="D153" s="81" t="str">
        <f>+'3.- Resumen general'!D154</f>
        <v>Tratamiento abierto de fractura del esternón con o sin fijación esquelética</v>
      </c>
      <c r="E153" s="335">
        <f>+'3.- Resumen general'!AP154</f>
        <v>1.4635942760942762</v>
      </c>
      <c r="F153" s="335">
        <f>+'3.- Resumen general'!AQ154</f>
        <v>335.33584000000008</v>
      </c>
      <c r="G153" s="335">
        <f t="shared" si="8"/>
        <v>336.79943427609436</v>
      </c>
      <c r="I153" s="52">
        <v>148</v>
      </c>
      <c r="J153" s="334">
        <f t="shared" si="9"/>
        <v>21825</v>
      </c>
      <c r="K153" s="81" t="str">
        <f t="shared" si="10"/>
        <v>Tratamiento abierto de fractura del esternón con o sin fijación esquelética</v>
      </c>
      <c r="L153" s="335">
        <f>+'3.- Resumen general'!AP154</f>
        <v>1.4635942760942762</v>
      </c>
      <c r="M153" s="335">
        <f>+'3.- Resumen general'!AQ154</f>
        <v>335.33584000000008</v>
      </c>
      <c r="N153" s="335">
        <f t="shared" si="11"/>
        <v>336.79943427609436</v>
      </c>
    </row>
    <row r="154" spans="2:14">
      <c r="B154" s="52">
        <v>149</v>
      </c>
      <c r="C154" s="334">
        <f>+'3.- Resumen general'!C155</f>
        <v>21930</v>
      </c>
      <c r="D154" s="81" t="str">
        <f>+'3.- Resumen general'!D155</f>
        <v>Excisión de tumor de tejido blando de espalda o flanco</v>
      </c>
      <c r="E154" s="335">
        <f>+'3.- Resumen general'!AP155</f>
        <v>1.2196618967452302</v>
      </c>
      <c r="F154" s="335">
        <f>+'3.- Resumen general'!AQ155</f>
        <v>114.07134999999998</v>
      </c>
      <c r="G154" s="335">
        <f t="shared" si="8"/>
        <v>115.29101189674522</v>
      </c>
      <c r="I154" s="52">
        <v>149</v>
      </c>
      <c r="J154" s="334">
        <f t="shared" si="9"/>
        <v>21930</v>
      </c>
      <c r="K154" s="81" t="str">
        <f t="shared" si="10"/>
        <v>Excisión de tumor de tejido blando de espalda o flanco</v>
      </c>
      <c r="L154" s="335">
        <f>+'3.- Resumen general'!AP155</f>
        <v>1.2196618967452302</v>
      </c>
      <c r="M154" s="335">
        <f>+'3.- Resumen general'!AQ155</f>
        <v>114.07134999999998</v>
      </c>
      <c r="N154" s="335">
        <f t="shared" si="11"/>
        <v>115.29101189674522</v>
      </c>
    </row>
    <row r="155" spans="2:14">
      <c r="B155" s="52">
        <v>150</v>
      </c>
      <c r="C155" s="334">
        <f>+'3.- Resumen general'!C156</f>
        <v>21935</v>
      </c>
      <c r="D155" s="81" t="str">
        <f>+'3.- Resumen general'!D156</f>
        <v>Resección radical de tumor de tejido blando de espalda o flanco</v>
      </c>
      <c r="E155" s="335">
        <f>+'3.- Resumen general'!AP156</f>
        <v>1.9514590347923684</v>
      </c>
      <c r="F155" s="335">
        <f>+'3.- Resumen general'!AQ156</f>
        <v>348.91450666666668</v>
      </c>
      <c r="G155" s="335">
        <f t="shared" si="8"/>
        <v>350.86596570145906</v>
      </c>
      <c r="I155" s="52">
        <v>150</v>
      </c>
      <c r="J155" s="334">
        <f t="shared" si="9"/>
        <v>21935</v>
      </c>
      <c r="K155" s="81" t="str">
        <f t="shared" si="10"/>
        <v>Resección radical de tumor de tejido blando de espalda o flanco</v>
      </c>
      <c r="L155" s="335">
        <f>+'3.- Resumen general'!AP156</f>
        <v>1.9514590347923684</v>
      </c>
      <c r="M155" s="335">
        <f>+'3.- Resumen general'!AQ156</f>
        <v>348.91450666666668</v>
      </c>
      <c r="N155" s="335">
        <f t="shared" si="11"/>
        <v>350.86596570145906</v>
      </c>
    </row>
    <row r="156" spans="2:14" ht="25.5">
      <c r="B156" s="52">
        <v>151</v>
      </c>
      <c r="C156" s="334">
        <f>+'3.- Resumen general'!C157</f>
        <v>22100</v>
      </c>
      <c r="D156" s="81" t="str">
        <f>+'3.- Resumen general'!D157</f>
        <v>Excisión parcial de elemento vertebral posterior debido a lesión ósea intrínseca, un solo segmento vertebral; cervical</v>
      </c>
      <c r="E156" s="335">
        <f>+'3.- Resumen general'!AP157</f>
        <v>1.7075266554433222</v>
      </c>
      <c r="F156" s="335">
        <f>+'3.- Resumen general'!AQ157</f>
        <v>342.12517333333335</v>
      </c>
      <c r="G156" s="335">
        <f t="shared" si="8"/>
        <v>343.83269998877665</v>
      </c>
      <c r="I156" s="52">
        <v>151</v>
      </c>
      <c r="J156" s="334">
        <f t="shared" si="9"/>
        <v>22100</v>
      </c>
      <c r="K156" s="81" t="str">
        <f t="shared" si="10"/>
        <v>Excisión parcial de elemento vertebral posterior debido a lesión ósea intrínseca, un solo segmento vertebral; cervical</v>
      </c>
      <c r="L156" s="335">
        <f>+'3.- Resumen general'!AP157</f>
        <v>1.7075266554433222</v>
      </c>
      <c r="M156" s="335">
        <f>+'3.- Resumen general'!AQ157</f>
        <v>342.12517333333335</v>
      </c>
      <c r="N156" s="335">
        <f t="shared" si="11"/>
        <v>343.83269998877665</v>
      </c>
    </row>
    <row r="157" spans="2:14">
      <c r="B157" s="52">
        <v>152</v>
      </c>
      <c r="C157" s="334">
        <f>+'3.- Resumen general'!C158</f>
        <v>22210</v>
      </c>
      <c r="D157" s="81" t="str">
        <f>+'3.- Resumen general'!D158</f>
        <v>Osteotomía de columna vertebral, abordaje posterior o posterolateral</v>
      </c>
      <c r="E157" s="335">
        <f>+'3.- Resumen general'!AP158</f>
        <v>2.1953914141414144</v>
      </c>
      <c r="F157" s="335">
        <f>+'3.- Resumen general'!AQ158</f>
        <v>355.70384000000001</v>
      </c>
      <c r="G157" s="335">
        <f t="shared" si="8"/>
        <v>357.89923141414141</v>
      </c>
      <c r="I157" s="52">
        <v>152</v>
      </c>
      <c r="J157" s="334">
        <f t="shared" si="9"/>
        <v>22210</v>
      </c>
      <c r="K157" s="81" t="str">
        <f t="shared" si="10"/>
        <v>Osteotomía de columna vertebral, abordaje posterior o posterolateral</v>
      </c>
      <c r="L157" s="335">
        <f>+'3.- Resumen general'!AP158</f>
        <v>2.1953914141414144</v>
      </c>
      <c r="M157" s="335">
        <f>+'3.- Resumen general'!AQ158</f>
        <v>355.70384000000001</v>
      </c>
      <c r="N157" s="335">
        <f t="shared" si="11"/>
        <v>357.89923141414141</v>
      </c>
    </row>
    <row r="158" spans="2:14" ht="25.5">
      <c r="B158" s="52">
        <v>153</v>
      </c>
      <c r="C158" s="334">
        <f>+'3.- Resumen general'!C159</f>
        <v>22220</v>
      </c>
      <c r="D158" s="81" t="str">
        <f>+'3.- Resumen general'!D159</f>
        <v>Osteotomía de columna vertebral, incluyendo disquectomía, abordaje anterior</v>
      </c>
      <c r="E158" s="335">
        <f>+'3.- Resumen general'!AP159</f>
        <v>1.9514590347923684</v>
      </c>
      <c r="F158" s="335">
        <f>+'3.- Resumen general'!AQ159</f>
        <v>348.91450666666668</v>
      </c>
      <c r="G158" s="335">
        <f t="shared" si="8"/>
        <v>350.86596570145906</v>
      </c>
      <c r="I158" s="52">
        <v>153</v>
      </c>
      <c r="J158" s="334">
        <f t="shared" si="9"/>
        <v>22220</v>
      </c>
      <c r="K158" s="81" t="str">
        <f t="shared" si="10"/>
        <v>Osteotomía de columna vertebral, incluyendo disquectomía, abordaje anterior</v>
      </c>
      <c r="L158" s="335">
        <f>+'3.- Resumen general'!AP159</f>
        <v>1.9514590347923684</v>
      </c>
      <c r="M158" s="335">
        <f>+'3.- Resumen general'!AQ159</f>
        <v>348.91450666666668</v>
      </c>
      <c r="N158" s="335">
        <f t="shared" si="11"/>
        <v>350.86596570145906</v>
      </c>
    </row>
    <row r="159" spans="2:14">
      <c r="B159" s="52">
        <v>154</v>
      </c>
      <c r="C159" s="334">
        <f>+'3.- Resumen general'!C160</f>
        <v>22305</v>
      </c>
      <c r="D159" s="81" t="str">
        <f>+'3.- Resumen general'!D160</f>
        <v>Tratamiento cerrado de fracturas de procesos vertebrales</v>
      </c>
      <c r="E159" s="335">
        <f>+'3.- Resumen general'!AP160</f>
        <v>6.2578914141414144E-2</v>
      </c>
      <c r="F159" s="335">
        <f>+'3.- Resumen general'!AQ160</f>
        <v>22.887150000000002</v>
      </c>
      <c r="G159" s="335">
        <f t="shared" si="8"/>
        <v>22.949728914141417</v>
      </c>
      <c r="I159" s="52">
        <v>154</v>
      </c>
      <c r="J159" s="334">
        <f t="shared" si="9"/>
        <v>22305</v>
      </c>
      <c r="K159" s="81" t="str">
        <f t="shared" si="10"/>
        <v>Tratamiento cerrado de fracturas de procesos vertebrales</v>
      </c>
      <c r="L159" s="335">
        <f>+'3.- Resumen general'!AP160</f>
        <v>6.2578914141414144E-2</v>
      </c>
      <c r="M159" s="335">
        <f>+'3.- Resumen general'!AQ160</f>
        <v>22.887150000000002</v>
      </c>
      <c r="N159" s="335">
        <f t="shared" si="11"/>
        <v>22.949728914141417</v>
      </c>
    </row>
    <row r="160" spans="2:14">
      <c r="B160" s="52">
        <v>155</v>
      </c>
      <c r="C160" s="334">
        <f>+'3.- Resumen general'!C161</f>
        <v>22310</v>
      </c>
      <c r="D160" s="81" t="str">
        <f>+'3.- Resumen general'!D161</f>
        <v>Tratamiento cerrado de fracturas y/o luxaciones de cuerpos vertebrales</v>
      </c>
      <c r="E160" s="335">
        <f>+'3.- Resumen general'!AP161</f>
        <v>6.2578914141414144E-2</v>
      </c>
      <c r="F160" s="335">
        <f>+'3.- Resumen general'!AQ161</f>
        <v>22.887150000000002</v>
      </c>
      <c r="G160" s="335">
        <f t="shared" si="8"/>
        <v>22.949728914141417</v>
      </c>
      <c r="I160" s="52">
        <v>155</v>
      </c>
      <c r="J160" s="334">
        <f t="shared" si="9"/>
        <v>22310</v>
      </c>
      <c r="K160" s="81" t="str">
        <f t="shared" si="10"/>
        <v>Tratamiento cerrado de fracturas y/o luxaciones de cuerpos vertebrales</v>
      </c>
      <c r="L160" s="335">
        <f>+'3.- Resumen general'!AP161</f>
        <v>6.2578914141414144E-2</v>
      </c>
      <c r="M160" s="335">
        <f>+'3.- Resumen general'!AQ161</f>
        <v>22.887150000000002</v>
      </c>
      <c r="N160" s="335">
        <f t="shared" si="11"/>
        <v>22.949728914141417</v>
      </c>
    </row>
    <row r="161" spans="2:14" ht="25.5">
      <c r="B161" s="52">
        <v>156</v>
      </c>
      <c r="C161" s="334">
        <f>+'3.- Resumen general'!C162</f>
        <v>22318</v>
      </c>
      <c r="D161" s="81" t="str">
        <f>+'3.- Resumen general'!D162</f>
        <v>Tratamiento abierto y/o reducción de fracturas o dislocaduras de odontoides, abordaje anterior</v>
      </c>
      <c r="E161" s="335">
        <f>+'3.- Resumen general'!AP162</f>
        <v>1.4635942760942762</v>
      </c>
      <c r="F161" s="335">
        <f>+'3.- Resumen general'!AQ162</f>
        <v>335.33584000000008</v>
      </c>
      <c r="G161" s="335">
        <f t="shared" si="8"/>
        <v>336.79943427609436</v>
      </c>
      <c r="I161" s="52">
        <v>156</v>
      </c>
      <c r="J161" s="334">
        <f t="shared" si="9"/>
        <v>22318</v>
      </c>
      <c r="K161" s="81" t="str">
        <f t="shared" si="10"/>
        <v>Tratamiento abierto y/o reducción de fracturas o dislocaduras de odontoides, abordaje anterior</v>
      </c>
      <c r="L161" s="335">
        <f>+'3.- Resumen general'!AP162</f>
        <v>1.4635942760942762</v>
      </c>
      <c r="M161" s="335">
        <f>+'3.- Resumen general'!AQ162</f>
        <v>335.33584000000008</v>
      </c>
      <c r="N161" s="335">
        <f t="shared" si="11"/>
        <v>336.79943427609436</v>
      </c>
    </row>
    <row r="162" spans="2:14">
      <c r="B162" s="52">
        <v>157</v>
      </c>
      <c r="C162" s="334">
        <f>+'3.- Resumen general'!C163</f>
        <v>22325</v>
      </c>
      <c r="D162" s="81" t="str">
        <f>+'3.- Resumen general'!D163</f>
        <v>Tratamiento abierto y/o reducción de fracturas o luxaciones vertebrales</v>
      </c>
      <c r="E162" s="335">
        <f>+'3.- Resumen general'!AP163</f>
        <v>1.9514590347923684</v>
      </c>
      <c r="F162" s="335">
        <f>+'3.- Resumen general'!AQ163</f>
        <v>348.91450666666668</v>
      </c>
      <c r="G162" s="335">
        <f t="shared" si="8"/>
        <v>350.86596570145906</v>
      </c>
      <c r="I162" s="52">
        <v>157</v>
      </c>
      <c r="J162" s="334">
        <f t="shared" si="9"/>
        <v>22325</v>
      </c>
      <c r="K162" s="81" t="str">
        <f t="shared" si="10"/>
        <v>Tratamiento abierto y/o reducción de fracturas o luxaciones vertebrales</v>
      </c>
      <c r="L162" s="335">
        <f>+'3.- Resumen general'!AP163</f>
        <v>1.9514590347923684</v>
      </c>
      <c r="M162" s="335">
        <f>+'3.- Resumen general'!AQ163</f>
        <v>348.91450666666668</v>
      </c>
      <c r="N162" s="335">
        <f t="shared" si="11"/>
        <v>350.86596570145906</v>
      </c>
    </row>
    <row r="163" spans="2:14">
      <c r="B163" s="52">
        <v>158</v>
      </c>
      <c r="C163" s="334">
        <f>+'3.- Resumen general'!C164</f>
        <v>22505</v>
      </c>
      <c r="D163" s="81" t="str">
        <f>+'3.- Resumen general'!D164</f>
        <v>Manipulación de columna vertebral con necesidad de anestesia</v>
      </c>
      <c r="E163" s="335">
        <f>+'3.- Resumen general'!AP164</f>
        <v>1.2196618967452302</v>
      </c>
      <c r="F163" s="335">
        <f>+'3.- Resumen general'!AQ164</f>
        <v>320.80650666666668</v>
      </c>
      <c r="G163" s="335">
        <f t="shared" si="8"/>
        <v>322.02616856341189</v>
      </c>
      <c r="I163" s="52">
        <v>158</v>
      </c>
      <c r="J163" s="334">
        <f t="shared" si="9"/>
        <v>22505</v>
      </c>
      <c r="K163" s="81" t="str">
        <f t="shared" si="10"/>
        <v>Manipulación de columna vertebral con necesidad de anestesia</v>
      </c>
      <c r="L163" s="335">
        <f>+'3.- Resumen general'!AP164</f>
        <v>1.2196618967452302</v>
      </c>
      <c r="M163" s="335">
        <f>+'3.- Resumen general'!AQ164</f>
        <v>320.80650666666668</v>
      </c>
      <c r="N163" s="335">
        <f t="shared" si="11"/>
        <v>322.02616856341189</v>
      </c>
    </row>
    <row r="164" spans="2:14">
      <c r="B164" s="52">
        <v>159</v>
      </c>
      <c r="C164" s="334">
        <f>+'3.- Resumen general'!C165</f>
        <v>22548</v>
      </c>
      <c r="D164" s="81" t="str">
        <f>+'3.- Resumen general'!D165</f>
        <v>Artrodesis vertebral, técnica anterior</v>
      </c>
      <c r="E164" s="335">
        <f>+'3.- Resumen general'!AP165</f>
        <v>1.5855604657687992</v>
      </c>
      <c r="F164" s="335">
        <f>+'3.- Resumen general'!AQ165</f>
        <v>330.9905066666667</v>
      </c>
      <c r="G164" s="335">
        <f t="shared" si="8"/>
        <v>332.57606713243553</v>
      </c>
      <c r="I164" s="52">
        <v>159</v>
      </c>
      <c r="J164" s="334">
        <f t="shared" si="9"/>
        <v>22548</v>
      </c>
      <c r="K164" s="81" t="str">
        <f t="shared" si="10"/>
        <v>Artrodesis vertebral, técnica anterior</v>
      </c>
      <c r="L164" s="335">
        <f>+'3.- Resumen general'!AP165</f>
        <v>1.5855604657687992</v>
      </c>
      <c r="M164" s="335">
        <f>+'3.- Resumen general'!AQ165</f>
        <v>330.9905066666667</v>
      </c>
      <c r="N164" s="335">
        <f t="shared" si="11"/>
        <v>332.57606713243553</v>
      </c>
    </row>
    <row r="165" spans="2:14">
      <c r="B165" s="52">
        <v>160</v>
      </c>
      <c r="C165" s="334">
        <f>+'3.- Resumen general'!C166</f>
        <v>22590</v>
      </c>
      <c r="D165" s="81" t="str">
        <f>+'3.- Resumen general'!D166</f>
        <v>Artrodesis vertebral posterior</v>
      </c>
      <c r="E165" s="335">
        <f>+'3.- Resumen general'!AP166</f>
        <v>1.5855604657687992</v>
      </c>
      <c r="F165" s="335">
        <f>+'3.- Resumen general'!AQ166</f>
        <v>330.9905066666667</v>
      </c>
      <c r="G165" s="335">
        <f t="shared" si="8"/>
        <v>332.57606713243553</v>
      </c>
      <c r="I165" s="52">
        <v>160</v>
      </c>
      <c r="J165" s="334">
        <f t="shared" si="9"/>
        <v>22590</v>
      </c>
      <c r="K165" s="81" t="str">
        <f t="shared" si="10"/>
        <v>Artrodesis vertebral posterior</v>
      </c>
      <c r="L165" s="335">
        <f>+'3.- Resumen general'!AP166</f>
        <v>1.5855604657687992</v>
      </c>
      <c r="M165" s="335">
        <f>+'3.- Resumen general'!AQ166</f>
        <v>330.9905066666667</v>
      </c>
      <c r="N165" s="335">
        <f t="shared" si="11"/>
        <v>332.57606713243553</v>
      </c>
    </row>
    <row r="166" spans="2:14">
      <c r="B166" s="52">
        <v>161</v>
      </c>
      <c r="C166" s="334">
        <f>+'3.- Resumen general'!C167</f>
        <v>22840</v>
      </c>
      <c r="D166" s="81" t="str">
        <f>+'3.- Resumen general'!D167</f>
        <v>Instrumentación espinal posterior no segmentaria</v>
      </c>
      <c r="E166" s="335">
        <f>+'3.- Resumen general'!AP167</f>
        <v>1.4635942760942762</v>
      </c>
      <c r="F166" s="335">
        <f>+'3.- Resumen general'!AQ167</f>
        <v>327.59584000000007</v>
      </c>
      <c r="G166" s="335">
        <f t="shared" si="8"/>
        <v>329.05943427609435</v>
      </c>
      <c r="I166" s="52">
        <v>161</v>
      </c>
      <c r="J166" s="334">
        <f t="shared" si="9"/>
        <v>22840</v>
      </c>
      <c r="K166" s="81" t="str">
        <f t="shared" si="10"/>
        <v>Instrumentación espinal posterior no segmentaria</v>
      </c>
      <c r="L166" s="335">
        <f>+'3.- Resumen general'!AP167</f>
        <v>1.4635942760942762</v>
      </c>
      <c r="M166" s="335">
        <f>+'3.- Resumen general'!AQ167</f>
        <v>327.59584000000007</v>
      </c>
      <c r="N166" s="335">
        <f t="shared" si="11"/>
        <v>329.05943427609435</v>
      </c>
    </row>
    <row r="167" spans="2:14">
      <c r="B167" s="52">
        <v>162</v>
      </c>
      <c r="C167" s="334">
        <f>+'3.- Resumen general'!C168</f>
        <v>22842</v>
      </c>
      <c r="D167" s="81" t="str">
        <f>+'3.- Resumen general'!D168</f>
        <v>Instrumentación espinal segmentaria posterior</v>
      </c>
      <c r="E167" s="335">
        <f>+'3.- Resumen general'!AP168</f>
        <v>1.4635942760942762</v>
      </c>
      <c r="F167" s="335">
        <f>+'3.- Resumen general'!AQ168</f>
        <v>244.58735000000001</v>
      </c>
      <c r="G167" s="335">
        <f t="shared" si="8"/>
        <v>246.0509442760943</v>
      </c>
      <c r="I167" s="52">
        <v>162</v>
      </c>
      <c r="J167" s="334">
        <f t="shared" si="9"/>
        <v>22842</v>
      </c>
      <c r="K167" s="81" t="str">
        <f t="shared" si="10"/>
        <v>Instrumentación espinal segmentaria posterior</v>
      </c>
      <c r="L167" s="335">
        <f>+'3.- Resumen general'!AP168</f>
        <v>1.4635942760942762</v>
      </c>
      <c r="M167" s="335">
        <f>+'3.- Resumen general'!AQ168</f>
        <v>244.58735000000001</v>
      </c>
      <c r="N167" s="335">
        <f t="shared" si="11"/>
        <v>246.0509442760943</v>
      </c>
    </row>
    <row r="168" spans="2:14">
      <c r="B168" s="52">
        <v>163</v>
      </c>
      <c r="C168" s="334">
        <f>+'3.- Resumen general'!C169</f>
        <v>22850</v>
      </c>
      <c r="D168" s="81" t="str">
        <f>+'3.- Resumen general'!D169</f>
        <v>Remoción de instrumentación no segmentaria posterior</v>
      </c>
      <c r="E168" s="335">
        <f>+'3.- Resumen general'!AP169</f>
        <v>0.80132926487093159</v>
      </c>
      <c r="F168" s="335">
        <f>+'3.- Resumen general'!AQ169</f>
        <v>191.47401666666667</v>
      </c>
      <c r="G168" s="335">
        <f t="shared" si="8"/>
        <v>192.2753459315376</v>
      </c>
      <c r="I168" s="52">
        <v>163</v>
      </c>
      <c r="J168" s="334">
        <f t="shared" si="9"/>
        <v>22850</v>
      </c>
      <c r="K168" s="81" t="str">
        <f t="shared" si="10"/>
        <v>Remoción de instrumentación no segmentaria posterior</v>
      </c>
      <c r="L168" s="335">
        <f>+'3.- Resumen general'!AP169</f>
        <v>0.80132926487093159</v>
      </c>
      <c r="M168" s="335">
        <f>+'3.- Resumen general'!AQ169</f>
        <v>191.47401666666667</v>
      </c>
      <c r="N168" s="335">
        <f t="shared" si="11"/>
        <v>192.2753459315376</v>
      </c>
    </row>
    <row r="169" spans="2:14">
      <c r="B169" s="52">
        <v>164</v>
      </c>
      <c r="C169" s="334">
        <f>+'3.- Resumen general'!C170</f>
        <v>22852</v>
      </c>
      <c r="D169" s="81" t="str">
        <f>+'3.- Resumen general'!D170</f>
        <v>Remoción de instrumentación segmentaria posterior</v>
      </c>
      <c r="E169" s="335">
        <f>+'3.- Resumen general'!AP170</f>
        <v>0.80132926487093159</v>
      </c>
      <c r="F169" s="335">
        <f>+'3.- Resumen general'!AQ170</f>
        <v>191.47401666666667</v>
      </c>
      <c r="G169" s="335">
        <f t="shared" si="8"/>
        <v>192.2753459315376</v>
      </c>
      <c r="I169" s="52">
        <v>164</v>
      </c>
      <c r="J169" s="334">
        <f t="shared" si="9"/>
        <v>22852</v>
      </c>
      <c r="K169" s="81" t="str">
        <f t="shared" si="10"/>
        <v>Remoción de instrumentación segmentaria posterior</v>
      </c>
      <c r="L169" s="335">
        <f>+'3.- Resumen general'!AP170</f>
        <v>0.80132926487093159</v>
      </c>
      <c r="M169" s="335">
        <f>+'3.- Resumen general'!AQ170</f>
        <v>191.47401666666667</v>
      </c>
      <c r="N169" s="335">
        <f t="shared" si="11"/>
        <v>192.2753459315376</v>
      </c>
    </row>
    <row r="170" spans="2:14" ht="25.5">
      <c r="B170" s="52">
        <v>165</v>
      </c>
      <c r="C170" s="334">
        <f>+'3.- Resumen general'!C171</f>
        <v>23000</v>
      </c>
      <c r="D170" s="81" t="str">
        <f>+'3.- Resumen general'!D171</f>
        <v>Extirpación de depósitos calcáreos subdeltoideos (o intratendinosos), cualquier método</v>
      </c>
      <c r="E170" s="335">
        <f>+'3.- Resumen general'!AP171</f>
        <v>1.2196618967452302</v>
      </c>
      <c r="F170" s="335">
        <f>+'3.- Resumen general'!AQ171</f>
        <v>245.53801666666664</v>
      </c>
      <c r="G170" s="335">
        <f t="shared" si="8"/>
        <v>246.75767856341187</v>
      </c>
      <c r="I170" s="52">
        <v>165</v>
      </c>
      <c r="J170" s="334">
        <f t="shared" si="9"/>
        <v>23000</v>
      </c>
      <c r="K170" s="81" t="str">
        <f t="shared" si="10"/>
        <v>Extirpación de depósitos calcáreos subdeltoideos (o intratendinosos), cualquier método</v>
      </c>
      <c r="L170" s="335">
        <f>+'3.- Resumen general'!AP171</f>
        <v>1.2196618967452302</v>
      </c>
      <c r="M170" s="335">
        <f>+'3.- Resumen general'!AQ171</f>
        <v>245.53801666666664</v>
      </c>
      <c r="N170" s="335">
        <f t="shared" si="11"/>
        <v>246.75767856341187</v>
      </c>
    </row>
    <row r="171" spans="2:14" ht="25.5">
      <c r="B171" s="52">
        <v>166</v>
      </c>
      <c r="C171" s="334">
        <f>+'3.- Resumen general'!C172</f>
        <v>23030</v>
      </c>
      <c r="D171" s="81" t="str">
        <f>+'3.- Resumen general'!D172</f>
        <v>Incisión y drenaje de absceso profundo, hematoma, o de bolsa sinovial infectada</v>
      </c>
      <c r="E171" s="335">
        <f>+'3.- Resumen general'!AP172</f>
        <v>0.64106341189674521</v>
      </c>
      <c r="F171" s="335">
        <f>+'3.- Resumen general'!AQ172</f>
        <v>89.07</v>
      </c>
      <c r="G171" s="335">
        <f t="shared" si="8"/>
        <v>89.711063411896745</v>
      </c>
      <c r="I171" s="52">
        <v>166</v>
      </c>
      <c r="J171" s="334">
        <f t="shared" si="9"/>
        <v>23030</v>
      </c>
      <c r="K171" s="81" t="str">
        <f t="shared" si="10"/>
        <v>Incisión y drenaje de absceso profundo, hematoma, o de bolsa sinovial infectada</v>
      </c>
      <c r="L171" s="335">
        <f>+'3.- Resumen general'!AP172</f>
        <v>0.64106341189674521</v>
      </c>
      <c r="M171" s="335">
        <f>+'3.- Resumen general'!AQ172</f>
        <v>89.07</v>
      </c>
      <c r="N171" s="335">
        <f t="shared" si="11"/>
        <v>89.711063411896745</v>
      </c>
    </row>
    <row r="172" spans="2:14" ht="25.5">
      <c r="B172" s="52">
        <v>167</v>
      </c>
      <c r="C172" s="334">
        <f>+'3.- Resumen general'!C173</f>
        <v>23040</v>
      </c>
      <c r="D172" s="81" t="str">
        <f>+'3.- Resumen general'!D173</f>
        <v>Artrotomía de articulación glenohumeral, incluyendo exploración, drenaje, extirpación de cuerpo extraño, biopsia</v>
      </c>
      <c r="E172" s="335">
        <f>+'3.- Resumen general'!AP173</f>
        <v>1.5855604657687992</v>
      </c>
      <c r="F172" s="335">
        <f>+'3.- Resumen general'!AQ173</f>
        <v>255.72201666666666</v>
      </c>
      <c r="G172" s="335">
        <f t="shared" si="8"/>
        <v>257.30757713243548</v>
      </c>
      <c r="I172" s="52">
        <v>167</v>
      </c>
      <c r="J172" s="334">
        <f t="shared" si="9"/>
        <v>23040</v>
      </c>
      <c r="K172" s="81" t="str">
        <f t="shared" si="10"/>
        <v>Artrotomía de articulación glenohumeral, incluyendo exploración, drenaje, extirpación de cuerpo extraño, biopsia</v>
      </c>
      <c r="L172" s="335">
        <f>+'3.- Resumen general'!AP173</f>
        <v>1.5855604657687992</v>
      </c>
      <c r="M172" s="335">
        <f>+'3.- Resumen general'!AQ173</f>
        <v>255.72201666666666</v>
      </c>
      <c r="N172" s="335">
        <f t="shared" si="11"/>
        <v>257.30757713243548</v>
      </c>
    </row>
    <row r="173" spans="2:14" ht="25.5">
      <c r="B173" s="52">
        <v>168</v>
      </c>
      <c r="C173" s="334">
        <f>+'3.- Resumen general'!C174</f>
        <v>23044</v>
      </c>
      <c r="D173" s="81" t="str">
        <f>+'3.- Resumen general'!D174</f>
        <v>Artrotomía acromioclavicular, esternoclavicular incluyendo exploración, drenaje, extirpación de cuerpo extraño, biopsia</v>
      </c>
      <c r="E173" s="335">
        <f>+'3.- Resumen general'!AP174</f>
        <v>1.5855604657687992</v>
      </c>
      <c r="F173" s="335">
        <f>+'3.- Resumen general'!AQ174</f>
        <v>255.72201666666666</v>
      </c>
      <c r="G173" s="335">
        <f t="shared" si="8"/>
        <v>257.30757713243548</v>
      </c>
      <c r="I173" s="52">
        <v>168</v>
      </c>
      <c r="J173" s="334">
        <f t="shared" si="9"/>
        <v>23044</v>
      </c>
      <c r="K173" s="81" t="str">
        <f t="shared" si="10"/>
        <v>Artrotomía acromioclavicular, esternoclavicular incluyendo exploración, drenaje, extirpación de cuerpo extraño, biopsia</v>
      </c>
      <c r="L173" s="335">
        <f>+'3.- Resumen general'!AP174</f>
        <v>1.5855604657687992</v>
      </c>
      <c r="M173" s="335">
        <f>+'3.- Resumen general'!AQ174</f>
        <v>255.72201666666666</v>
      </c>
      <c r="N173" s="335">
        <f t="shared" si="11"/>
        <v>257.30757713243548</v>
      </c>
    </row>
    <row r="174" spans="2:14" ht="25.5">
      <c r="B174" s="52">
        <v>169</v>
      </c>
      <c r="C174" s="334">
        <f>+'3.- Resumen general'!C175</f>
        <v>23077</v>
      </c>
      <c r="D174" s="81" t="str">
        <f>+'3.- Resumen general'!D175</f>
        <v>Resección radical de tumor (Neoplasia maligna), tejido blando de región del hombro</v>
      </c>
      <c r="E174" s="335">
        <f>+'3.- Resumen general'!AP175</f>
        <v>2.1953914141414144</v>
      </c>
      <c r="F174" s="335">
        <f>+'3.- Resumen general'!AQ175</f>
        <v>347.35333999999995</v>
      </c>
      <c r="G174" s="335">
        <f t="shared" si="8"/>
        <v>349.54873141414134</v>
      </c>
      <c r="I174" s="52">
        <v>169</v>
      </c>
      <c r="J174" s="334">
        <f t="shared" si="9"/>
        <v>23077</v>
      </c>
      <c r="K174" s="81" t="str">
        <f t="shared" si="10"/>
        <v>Resección radical de tumor (Neoplasia maligna), tejido blando de región del hombro</v>
      </c>
      <c r="L174" s="335">
        <f>+'3.- Resumen general'!AP175</f>
        <v>2.1953914141414144</v>
      </c>
      <c r="M174" s="335">
        <f>+'3.- Resumen general'!AQ175</f>
        <v>347.35333999999995</v>
      </c>
      <c r="N174" s="335">
        <f t="shared" si="11"/>
        <v>349.54873141414134</v>
      </c>
    </row>
    <row r="175" spans="2:14">
      <c r="B175" s="52">
        <v>170</v>
      </c>
      <c r="C175" s="334">
        <f>+'3.- Resumen general'!C176</f>
        <v>23120</v>
      </c>
      <c r="D175" s="81" t="str">
        <f>+'3.- Resumen general'!D176</f>
        <v>Claviculectomía; parcial</v>
      </c>
      <c r="E175" s="335">
        <f>+'3.- Resumen general'!AP176</f>
        <v>1.5855604657687992</v>
      </c>
      <c r="F175" s="335">
        <f>+'3.- Resumen general'!AQ176</f>
        <v>338.73050666666666</v>
      </c>
      <c r="G175" s="335">
        <f t="shared" si="8"/>
        <v>340.31606713243548</v>
      </c>
      <c r="I175" s="52">
        <v>170</v>
      </c>
      <c r="J175" s="334">
        <f t="shared" si="9"/>
        <v>23120</v>
      </c>
      <c r="K175" s="81" t="str">
        <f t="shared" si="10"/>
        <v>Claviculectomía; parcial</v>
      </c>
      <c r="L175" s="335">
        <f>+'3.- Resumen general'!AP176</f>
        <v>1.5855604657687992</v>
      </c>
      <c r="M175" s="335">
        <f>+'3.- Resumen general'!AQ176</f>
        <v>338.73050666666666</v>
      </c>
      <c r="N175" s="335">
        <f t="shared" si="11"/>
        <v>340.31606713243548</v>
      </c>
    </row>
    <row r="176" spans="2:14" ht="25.5">
      <c r="B176" s="52">
        <v>171</v>
      </c>
      <c r="C176" s="334">
        <f>+'3.- Resumen general'!C177</f>
        <v>23130</v>
      </c>
      <c r="D176" s="81" t="str">
        <f>+'3.- Resumen general'!D177</f>
        <v>Acromioplastía o acromionectomía, parcial, con o sin liberación del ligamento coracoacromial</v>
      </c>
      <c r="E176" s="335">
        <f>+'3.- Resumen general'!AP177</f>
        <v>1.5855604657687992</v>
      </c>
      <c r="F176" s="335">
        <f>+'3.- Resumen general'!AQ177</f>
        <v>255.72201666666666</v>
      </c>
      <c r="G176" s="335">
        <f t="shared" si="8"/>
        <v>257.30757713243548</v>
      </c>
      <c r="I176" s="52">
        <v>171</v>
      </c>
      <c r="J176" s="334">
        <f t="shared" si="9"/>
        <v>23130</v>
      </c>
      <c r="K176" s="81" t="str">
        <f t="shared" si="10"/>
        <v>Acromioplastía o acromionectomía, parcial, con o sin liberación del ligamento coracoacromial</v>
      </c>
      <c r="L176" s="335">
        <f>+'3.- Resumen general'!AP177</f>
        <v>1.5855604657687992</v>
      </c>
      <c r="M176" s="335">
        <f>+'3.- Resumen general'!AQ177</f>
        <v>255.72201666666666</v>
      </c>
      <c r="N176" s="335">
        <f t="shared" si="11"/>
        <v>257.30757713243548</v>
      </c>
    </row>
    <row r="177" spans="2:14" ht="25.5">
      <c r="B177" s="52">
        <v>172</v>
      </c>
      <c r="C177" s="334">
        <f>+'3.- Resumen general'!C178</f>
        <v>23140</v>
      </c>
      <c r="D177" s="81" t="str">
        <f>+'3.- Resumen general'!D178</f>
        <v>Excisión o legrado de quiste óseo o tumor benigno de clavícula o escápula</v>
      </c>
      <c r="E177" s="335">
        <f>+'3.- Resumen general'!AP178</f>
        <v>1.2196618967452302</v>
      </c>
      <c r="F177" s="335">
        <f>+'3.- Resumen general'!AQ178</f>
        <v>141.15899999999999</v>
      </c>
      <c r="G177" s="335">
        <f t="shared" si="8"/>
        <v>142.37866189674523</v>
      </c>
      <c r="I177" s="52">
        <v>172</v>
      </c>
      <c r="J177" s="334">
        <f t="shared" si="9"/>
        <v>23140</v>
      </c>
      <c r="K177" s="81" t="str">
        <f t="shared" si="10"/>
        <v>Excisión o legrado de quiste óseo o tumor benigno de clavícula o escápula</v>
      </c>
      <c r="L177" s="335">
        <f>+'3.- Resumen general'!AP178</f>
        <v>1.2196618967452302</v>
      </c>
      <c r="M177" s="335">
        <f>+'3.- Resumen general'!AQ178</f>
        <v>141.15899999999999</v>
      </c>
      <c r="N177" s="335">
        <f t="shared" si="11"/>
        <v>142.37866189674523</v>
      </c>
    </row>
    <row r="178" spans="2:14">
      <c r="B178" s="52">
        <v>173</v>
      </c>
      <c r="C178" s="334">
        <f>+'3.- Resumen general'!C179</f>
        <v>23170</v>
      </c>
      <c r="D178" s="81" t="str">
        <f>+'3.- Resumen general'!D179</f>
        <v>Secuestrectomía (p. ejm. para Osteomielitis o Absceso óseo), clavícula</v>
      </c>
      <c r="E178" s="335">
        <f>+'3.- Resumen general'!AP179</f>
        <v>1.4635942760942762</v>
      </c>
      <c r="F178" s="335">
        <f>+'3.- Resumen general'!AQ179</f>
        <v>252.32735000000002</v>
      </c>
      <c r="G178" s="335">
        <f t="shared" si="8"/>
        <v>253.79094427609431</v>
      </c>
      <c r="I178" s="52">
        <v>173</v>
      </c>
      <c r="J178" s="334">
        <f t="shared" si="9"/>
        <v>23170</v>
      </c>
      <c r="K178" s="81" t="str">
        <f t="shared" si="10"/>
        <v>Secuestrectomía (p. ejm. para Osteomielitis o Absceso óseo), clavícula</v>
      </c>
      <c r="L178" s="335">
        <f>+'3.- Resumen general'!AP179</f>
        <v>1.4635942760942762</v>
      </c>
      <c r="M178" s="335">
        <f>+'3.- Resumen general'!AQ179</f>
        <v>252.32735000000002</v>
      </c>
      <c r="N178" s="335">
        <f t="shared" si="11"/>
        <v>253.79094427609431</v>
      </c>
    </row>
    <row r="179" spans="2:14" ht="25.5">
      <c r="B179" s="52">
        <v>174</v>
      </c>
      <c r="C179" s="334">
        <f>+'3.- Resumen general'!C180</f>
        <v>23174</v>
      </c>
      <c r="D179" s="81" t="str">
        <f>+'3.- Resumen general'!D180</f>
        <v>Secuestrectomía (p. ejm. para Osteomielitis o Absceso óseo), cabeza o cuello quirúrgico del húmero</v>
      </c>
      <c r="E179" s="335">
        <f>+'3.- Resumen general'!AP180</f>
        <v>1.9514590347923684</v>
      </c>
      <c r="F179" s="335">
        <f>+'3.- Resumen general'!AQ180</f>
        <v>265.93249000000003</v>
      </c>
      <c r="G179" s="335">
        <f t="shared" si="8"/>
        <v>267.88394903479241</v>
      </c>
      <c r="I179" s="52">
        <v>174</v>
      </c>
      <c r="J179" s="334">
        <f t="shared" si="9"/>
        <v>23174</v>
      </c>
      <c r="K179" s="81" t="str">
        <f t="shared" si="10"/>
        <v>Secuestrectomía (p. ejm. para Osteomielitis o Absceso óseo), cabeza o cuello quirúrgico del húmero</v>
      </c>
      <c r="L179" s="335">
        <f>+'3.- Resumen general'!AP180</f>
        <v>1.9514590347923684</v>
      </c>
      <c r="M179" s="335">
        <f>+'3.- Resumen general'!AQ180</f>
        <v>265.93249000000003</v>
      </c>
      <c r="N179" s="335">
        <f t="shared" si="11"/>
        <v>267.88394903479241</v>
      </c>
    </row>
    <row r="180" spans="2:14" ht="25.5">
      <c r="B180" s="52">
        <v>175</v>
      </c>
      <c r="C180" s="334">
        <f>+'3.- Resumen general'!C181</f>
        <v>23180</v>
      </c>
      <c r="D180" s="81" t="str">
        <f>+'3.- Resumen general'!D181</f>
        <v>Excisión parcial (craterización, saucerización, o diafisectomía) de hueso (p. ejm. Osteomielitis), clavícula</v>
      </c>
      <c r="E180" s="335">
        <f>+'3.- Resumen general'!AP181</f>
        <v>1.4635942760942762</v>
      </c>
      <c r="F180" s="335">
        <f>+'3.- Resumen general'!AQ181</f>
        <v>252.32735000000002</v>
      </c>
      <c r="G180" s="335">
        <f t="shared" si="8"/>
        <v>253.79094427609431</v>
      </c>
      <c r="I180" s="52">
        <v>175</v>
      </c>
      <c r="J180" s="334">
        <f t="shared" si="9"/>
        <v>23180</v>
      </c>
      <c r="K180" s="81" t="str">
        <f t="shared" si="10"/>
        <v>Excisión parcial (craterización, saucerización, o diafisectomía) de hueso (p. ejm. Osteomielitis), clavícula</v>
      </c>
      <c r="L180" s="335">
        <f>+'3.- Resumen general'!AP181</f>
        <v>1.4635942760942762</v>
      </c>
      <c r="M180" s="335">
        <f>+'3.- Resumen general'!AQ181</f>
        <v>252.32735000000002</v>
      </c>
      <c r="N180" s="335">
        <f t="shared" si="11"/>
        <v>253.79094427609431</v>
      </c>
    </row>
    <row r="181" spans="2:14">
      <c r="B181" s="52">
        <v>176</v>
      </c>
      <c r="C181" s="334">
        <f>+'3.- Resumen general'!C182</f>
        <v>23190</v>
      </c>
      <c r="D181" s="81" t="str">
        <f>+'3.- Resumen general'!D182</f>
        <v>Osteotomía de escápula, parcial (p. ejm. ángulo medial superior)</v>
      </c>
      <c r="E181" s="335">
        <f>+'3.- Resumen general'!AP182</f>
        <v>1.4635942760942762</v>
      </c>
      <c r="F181" s="335">
        <f>+'3.- Resumen general'!AQ182</f>
        <v>252.32735000000002</v>
      </c>
      <c r="G181" s="335">
        <f t="shared" si="8"/>
        <v>253.79094427609431</v>
      </c>
      <c r="I181" s="52">
        <v>176</v>
      </c>
      <c r="J181" s="334">
        <f t="shared" si="9"/>
        <v>23190</v>
      </c>
      <c r="K181" s="81" t="str">
        <f t="shared" si="10"/>
        <v>Osteotomía de escápula, parcial (p. ejm. ángulo medial superior)</v>
      </c>
      <c r="L181" s="335">
        <f>+'3.- Resumen general'!AP182</f>
        <v>1.4635942760942762</v>
      </c>
      <c r="M181" s="335">
        <f>+'3.- Resumen general'!AQ182</f>
        <v>252.32735000000002</v>
      </c>
      <c r="N181" s="335">
        <f t="shared" si="11"/>
        <v>253.79094427609431</v>
      </c>
    </row>
    <row r="182" spans="2:14">
      <c r="B182" s="52">
        <v>177</v>
      </c>
      <c r="C182" s="334">
        <f>+'3.- Resumen general'!C183</f>
        <v>23200</v>
      </c>
      <c r="D182" s="81" t="str">
        <f>+'3.- Resumen general'!D183</f>
        <v>Resección radical de tumor; clavícula</v>
      </c>
      <c r="E182" s="335">
        <f>+'3.- Resumen general'!AP183</f>
        <v>1.4635942760942762</v>
      </c>
      <c r="F182" s="335">
        <f>+'3.- Resumen general'!AQ183</f>
        <v>335.33584000000008</v>
      </c>
      <c r="G182" s="335">
        <f t="shared" si="8"/>
        <v>336.79943427609436</v>
      </c>
      <c r="I182" s="52">
        <v>177</v>
      </c>
      <c r="J182" s="334">
        <f t="shared" si="9"/>
        <v>23200</v>
      </c>
      <c r="K182" s="81" t="str">
        <f t="shared" si="10"/>
        <v>Resección radical de tumor; clavícula</v>
      </c>
      <c r="L182" s="335">
        <f>+'3.- Resumen general'!AP183</f>
        <v>1.4635942760942762</v>
      </c>
      <c r="M182" s="335">
        <f>+'3.- Resumen general'!AQ183</f>
        <v>335.33584000000008</v>
      </c>
      <c r="N182" s="335">
        <f t="shared" si="11"/>
        <v>336.79943427609436</v>
      </c>
    </row>
    <row r="183" spans="2:14">
      <c r="B183" s="52">
        <v>178</v>
      </c>
      <c r="C183" s="334">
        <f>+'3.- Resumen general'!C184</f>
        <v>23220</v>
      </c>
      <c r="D183" s="81" t="str">
        <f>+'3.- Resumen general'!D184</f>
        <v>Resección radical de tumor óseo, húmero proximal</v>
      </c>
      <c r="E183" s="335">
        <f>+'3.- Resumen general'!AP184</f>
        <v>1.9514590347923684</v>
      </c>
      <c r="F183" s="335">
        <f>+'3.- Resumen general'!AQ184</f>
        <v>348.91450666666668</v>
      </c>
      <c r="G183" s="335">
        <f t="shared" si="8"/>
        <v>350.86596570145906</v>
      </c>
      <c r="I183" s="52">
        <v>178</v>
      </c>
      <c r="J183" s="334">
        <f t="shared" si="9"/>
        <v>23220</v>
      </c>
      <c r="K183" s="81" t="str">
        <f t="shared" si="10"/>
        <v>Resección radical de tumor óseo, húmero proximal</v>
      </c>
      <c r="L183" s="335">
        <f>+'3.- Resumen general'!AP184</f>
        <v>1.9514590347923684</v>
      </c>
      <c r="M183" s="335">
        <f>+'3.- Resumen general'!AQ184</f>
        <v>348.91450666666668</v>
      </c>
      <c r="N183" s="335">
        <f t="shared" si="11"/>
        <v>350.86596570145906</v>
      </c>
    </row>
    <row r="184" spans="2:14">
      <c r="B184" s="52">
        <v>179</v>
      </c>
      <c r="C184" s="334">
        <f>+'3.- Resumen general'!C185</f>
        <v>23395</v>
      </c>
      <c r="D184" s="81" t="str">
        <f>+'3.- Resumen general'!D185</f>
        <v>Transferencia de músculo de hombro o brazo</v>
      </c>
      <c r="E184" s="335">
        <f>+'3.- Resumen general'!AP185</f>
        <v>1.9514590347923684</v>
      </c>
      <c r="F184" s="335">
        <f>+'3.- Resumen general'!AQ185</f>
        <v>348.91450666666668</v>
      </c>
      <c r="G184" s="335">
        <f t="shared" si="8"/>
        <v>350.86596570145906</v>
      </c>
      <c r="I184" s="52">
        <v>179</v>
      </c>
      <c r="J184" s="334">
        <f t="shared" si="9"/>
        <v>23395</v>
      </c>
      <c r="K184" s="81" t="str">
        <f t="shared" si="10"/>
        <v>Transferencia de músculo de hombro o brazo</v>
      </c>
      <c r="L184" s="335">
        <f>+'3.- Resumen general'!AP185</f>
        <v>1.9514590347923684</v>
      </c>
      <c r="M184" s="335">
        <f>+'3.- Resumen general'!AQ185</f>
        <v>348.91450666666668</v>
      </c>
      <c r="N184" s="335">
        <f t="shared" si="11"/>
        <v>350.86596570145906</v>
      </c>
    </row>
    <row r="185" spans="2:14">
      <c r="B185" s="52">
        <v>180</v>
      </c>
      <c r="C185" s="334">
        <f>+'3.- Resumen general'!C186</f>
        <v>23405</v>
      </c>
      <c r="D185" s="81" t="str">
        <f>+'3.- Resumen general'!D186</f>
        <v>Tenotomía región del hombro</v>
      </c>
      <c r="E185" s="335">
        <f>+'3.- Resumen general'!AP186</f>
        <v>1.2196618967452302</v>
      </c>
      <c r="F185" s="335">
        <f>+'3.- Resumen general'!AQ186</f>
        <v>245.53801666666664</v>
      </c>
      <c r="G185" s="335">
        <f t="shared" si="8"/>
        <v>246.75767856341187</v>
      </c>
      <c r="I185" s="52">
        <v>180</v>
      </c>
      <c r="J185" s="334">
        <f t="shared" si="9"/>
        <v>23405</v>
      </c>
      <c r="K185" s="81" t="str">
        <f t="shared" si="10"/>
        <v>Tenotomía región del hombro</v>
      </c>
      <c r="L185" s="335">
        <f>+'3.- Resumen general'!AP186</f>
        <v>1.2196618967452302</v>
      </c>
      <c r="M185" s="335">
        <f>+'3.- Resumen general'!AQ186</f>
        <v>245.53801666666664</v>
      </c>
      <c r="N185" s="335">
        <f t="shared" si="11"/>
        <v>246.75767856341187</v>
      </c>
    </row>
    <row r="186" spans="2:14">
      <c r="B186" s="52">
        <v>181</v>
      </c>
      <c r="C186" s="334">
        <f>+'3.- Resumen general'!C187</f>
        <v>23410</v>
      </c>
      <c r="D186" s="81" t="str">
        <f>+'3.- Resumen general'!D187</f>
        <v>Corrección de ruptura de manguito músculotendinoso</v>
      </c>
      <c r="E186" s="335">
        <f>+'3.- Resumen general'!AP187</f>
        <v>1.5855604657687992</v>
      </c>
      <c r="F186" s="335">
        <f>+'3.- Resumen general'!AQ187</f>
        <v>255.72201666666666</v>
      </c>
      <c r="G186" s="335">
        <f t="shared" si="8"/>
        <v>257.30757713243548</v>
      </c>
      <c r="I186" s="52">
        <v>181</v>
      </c>
      <c r="J186" s="334">
        <f t="shared" si="9"/>
        <v>23410</v>
      </c>
      <c r="K186" s="81" t="str">
        <f t="shared" si="10"/>
        <v>Corrección de ruptura de manguito músculotendinoso</v>
      </c>
      <c r="L186" s="335">
        <f>+'3.- Resumen general'!AP187</f>
        <v>1.5855604657687992</v>
      </c>
      <c r="M186" s="335">
        <f>+'3.- Resumen general'!AQ187</f>
        <v>255.72201666666666</v>
      </c>
      <c r="N186" s="335">
        <f t="shared" si="11"/>
        <v>257.30757713243548</v>
      </c>
    </row>
    <row r="187" spans="2:14">
      <c r="B187" s="52">
        <v>182</v>
      </c>
      <c r="C187" s="334">
        <f>+'3.- Resumen general'!C188</f>
        <v>23415</v>
      </c>
      <c r="D187" s="81" t="str">
        <f>+'3.- Resumen general'!D188</f>
        <v>Liberación de ligamento coracoacromial, con o sin acromioplastía</v>
      </c>
      <c r="E187" s="335">
        <f>+'3.- Resumen general'!AP188</f>
        <v>0.80132926487093159</v>
      </c>
      <c r="F187" s="335">
        <f>+'3.- Resumen general'!AQ188</f>
        <v>199.21401666666668</v>
      </c>
      <c r="G187" s="335">
        <f t="shared" si="8"/>
        <v>200.01534593153761</v>
      </c>
      <c r="I187" s="52">
        <v>182</v>
      </c>
      <c r="J187" s="334">
        <f t="shared" si="9"/>
        <v>23415</v>
      </c>
      <c r="K187" s="81" t="str">
        <f t="shared" si="10"/>
        <v>Liberación de ligamento coracoacromial, con o sin acromioplastía</v>
      </c>
      <c r="L187" s="335">
        <f>+'3.- Resumen general'!AP188</f>
        <v>0.80132926487093159</v>
      </c>
      <c r="M187" s="335">
        <f>+'3.- Resumen general'!AQ188</f>
        <v>199.21401666666668</v>
      </c>
      <c r="N187" s="335">
        <f t="shared" si="11"/>
        <v>200.01534593153761</v>
      </c>
    </row>
    <row r="188" spans="2:14">
      <c r="B188" s="52">
        <v>183</v>
      </c>
      <c r="C188" s="334">
        <f>+'3.- Resumen general'!C189</f>
        <v>23430</v>
      </c>
      <c r="D188" s="81" t="str">
        <f>+'3.- Resumen general'!D189</f>
        <v>Tenodesis de tendón largo del bíceps</v>
      </c>
      <c r="E188" s="335">
        <f>+'3.- Resumen general'!AP189</f>
        <v>1.4635942760942762</v>
      </c>
      <c r="F188" s="335">
        <f>+'3.- Resumen general'!AQ189</f>
        <v>141.15899999999999</v>
      </c>
      <c r="G188" s="335">
        <f t="shared" si="8"/>
        <v>142.62259427609428</v>
      </c>
      <c r="I188" s="52">
        <v>183</v>
      </c>
      <c r="J188" s="334">
        <f t="shared" si="9"/>
        <v>23430</v>
      </c>
      <c r="K188" s="81" t="str">
        <f t="shared" si="10"/>
        <v>Tenodesis de tendón largo del bíceps</v>
      </c>
      <c r="L188" s="335">
        <f>+'3.- Resumen general'!AP189</f>
        <v>1.4635942760942762</v>
      </c>
      <c r="M188" s="335">
        <f>+'3.- Resumen general'!AQ189</f>
        <v>141.15899999999999</v>
      </c>
      <c r="N188" s="335">
        <f t="shared" si="11"/>
        <v>142.62259427609428</v>
      </c>
    </row>
    <row r="189" spans="2:14">
      <c r="B189" s="52">
        <v>184</v>
      </c>
      <c r="C189" s="334">
        <f>+'3.- Resumen general'!C190</f>
        <v>23440</v>
      </c>
      <c r="D189" s="81" t="str">
        <f>+'3.- Resumen general'!D190</f>
        <v>Resección o transplante del tendón largo del bíceps</v>
      </c>
      <c r="E189" s="335">
        <f>+'3.- Resumen general'!AP190</f>
        <v>1.7075266554433222</v>
      </c>
      <c r="F189" s="335">
        <f>+'3.- Resumen general'!AQ190</f>
        <v>259.11668333333336</v>
      </c>
      <c r="G189" s="335">
        <f t="shared" si="8"/>
        <v>260.82420998877666</v>
      </c>
      <c r="I189" s="52">
        <v>184</v>
      </c>
      <c r="J189" s="334">
        <f t="shared" si="9"/>
        <v>23440</v>
      </c>
      <c r="K189" s="81" t="str">
        <f t="shared" si="10"/>
        <v>Resección o transplante del tendón largo del bíceps</v>
      </c>
      <c r="L189" s="335">
        <f>+'3.- Resumen general'!AP190</f>
        <v>1.7075266554433222</v>
      </c>
      <c r="M189" s="335">
        <f>+'3.- Resumen general'!AQ190</f>
        <v>259.11668333333336</v>
      </c>
      <c r="N189" s="335">
        <f t="shared" si="11"/>
        <v>260.82420998877666</v>
      </c>
    </row>
    <row r="190" spans="2:14">
      <c r="B190" s="52">
        <v>185</v>
      </c>
      <c r="C190" s="334">
        <f>+'3.- Resumen general'!C191</f>
        <v>23450</v>
      </c>
      <c r="D190" s="81" t="str">
        <f>+'3.- Resumen general'!D191</f>
        <v>Capsulorrafía anterior</v>
      </c>
      <c r="E190" s="335">
        <f>+'3.- Resumen general'!AP191</f>
        <v>1.7075266554433222</v>
      </c>
      <c r="F190" s="335">
        <f>+'3.- Resumen general'!AQ191</f>
        <v>342.12517333333335</v>
      </c>
      <c r="G190" s="335">
        <f t="shared" si="8"/>
        <v>343.83269998877665</v>
      </c>
      <c r="I190" s="52">
        <v>185</v>
      </c>
      <c r="J190" s="334">
        <f t="shared" si="9"/>
        <v>23450</v>
      </c>
      <c r="K190" s="81" t="str">
        <f t="shared" si="10"/>
        <v>Capsulorrafía anterior</v>
      </c>
      <c r="L190" s="335">
        <f>+'3.- Resumen general'!AP191</f>
        <v>1.7075266554433222</v>
      </c>
      <c r="M190" s="335">
        <f>+'3.- Resumen general'!AQ191</f>
        <v>342.12517333333335</v>
      </c>
      <c r="N190" s="335">
        <f t="shared" si="11"/>
        <v>343.83269998877665</v>
      </c>
    </row>
    <row r="191" spans="2:14" ht="25.5">
      <c r="B191" s="52">
        <v>186</v>
      </c>
      <c r="C191" s="334">
        <f>+'3.- Resumen general'!C192</f>
        <v>23465</v>
      </c>
      <c r="D191" s="81" t="str">
        <f>+'3.- Resumen general'!D192</f>
        <v>Capsulorrafía, articulación glenohumeral, posterior, con o sin inserción de bloque óseo</v>
      </c>
      <c r="E191" s="335">
        <f>+'3.- Resumen general'!AP192</f>
        <v>1.7075266554433222</v>
      </c>
      <c r="F191" s="335">
        <f>+'3.- Resumen general'!AQ192</f>
        <v>342.12517333333335</v>
      </c>
      <c r="G191" s="335">
        <f t="shared" si="8"/>
        <v>343.83269998877665</v>
      </c>
      <c r="I191" s="52">
        <v>186</v>
      </c>
      <c r="J191" s="334">
        <f t="shared" si="9"/>
        <v>23465</v>
      </c>
      <c r="K191" s="81" t="str">
        <f t="shared" si="10"/>
        <v>Capsulorrafía, articulación glenohumeral, posterior, con o sin inserción de bloque óseo</v>
      </c>
      <c r="L191" s="335">
        <f>+'3.- Resumen general'!AP192</f>
        <v>1.7075266554433222</v>
      </c>
      <c r="M191" s="335">
        <f>+'3.- Resumen general'!AQ192</f>
        <v>342.12517333333335</v>
      </c>
      <c r="N191" s="335">
        <f t="shared" si="11"/>
        <v>343.83269998877665</v>
      </c>
    </row>
    <row r="192" spans="2:14">
      <c r="B192" s="52">
        <v>187</v>
      </c>
      <c r="C192" s="334">
        <f>+'3.- Resumen general'!C193</f>
        <v>23470</v>
      </c>
      <c r="D192" s="81" t="str">
        <f>+'3.- Resumen general'!D193</f>
        <v>Artroplastía, articulación glenohumeral; hemiartroplastía</v>
      </c>
      <c r="E192" s="335">
        <f>+'3.- Resumen general'!AP193</f>
        <v>1.9514590347923684</v>
      </c>
      <c r="F192" s="335">
        <f>+'3.- Resumen general'!AQ193</f>
        <v>341.17450666666673</v>
      </c>
      <c r="G192" s="335">
        <f t="shared" si="8"/>
        <v>343.12596570145911</v>
      </c>
      <c r="I192" s="52">
        <v>187</v>
      </c>
      <c r="J192" s="334">
        <f t="shared" si="9"/>
        <v>23470</v>
      </c>
      <c r="K192" s="81" t="str">
        <f t="shared" si="10"/>
        <v>Artroplastía, articulación glenohumeral; hemiartroplastía</v>
      </c>
      <c r="L192" s="335">
        <f>+'3.- Resumen general'!AP193</f>
        <v>1.9514590347923684</v>
      </c>
      <c r="M192" s="335">
        <f>+'3.- Resumen general'!AQ193</f>
        <v>341.17450666666673</v>
      </c>
      <c r="N192" s="335">
        <f t="shared" si="11"/>
        <v>343.12596570145911</v>
      </c>
    </row>
    <row r="193" spans="2:14">
      <c r="B193" s="52">
        <v>188</v>
      </c>
      <c r="C193" s="334">
        <f>+'3.- Resumen general'!C194</f>
        <v>23480</v>
      </c>
      <c r="D193" s="81" t="str">
        <f>+'3.- Resumen general'!D194</f>
        <v>Osteotomía de clavícula, con o sin fijación interna</v>
      </c>
      <c r="E193" s="335">
        <f>+'3.- Resumen general'!AP194</f>
        <v>1.2196618967452302</v>
      </c>
      <c r="F193" s="335">
        <f>+'3.- Resumen general'!AQ194</f>
        <v>245.53801666666664</v>
      </c>
      <c r="G193" s="335">
        <f t="shared" si="8"/>
        <v>246.75767856341187</v>
      </c>
      <c r="I193" s="52">
        <v>188</v>
      </c>
      <c r="J193" s="334">
        <f t="shared" si="9"/>
        <v>23480</v>
      </c>
      <c r="K193" s="81" t="str">
        <f t="shared" si="10"/>
        <v>Osteotomía de clavícula, con o sin fijación interna</v>
      </c>
      <c r="L193" s="335">
        <f>+'3.- Resumen general'!AP194</f>
        <v>1.2196618967452302</v>
      </c>
      <c r="M193" s="335">
        <f>+'3.- Resumen general'!AQ194</f>
        <v>245.53801666666664</v>
      </c>
      <c r="N193" s="335">
        <f t="shared" si="11"/>
        <v>246.75767856341187</v>
      </c>
    </row>
    <row r="194" spans="2:14">
      <c r="B194" s="52">
        <v>189</v>
      </c>
      <c r="C194" s="334">
        <f>+'3.- Resumen general'!C195</f>
        <v>23500</v>
      </c>
      <c r="D194" s="81" t="str">
        <f>+'3.- Resumen general'!D195</f>
        <v>Tratamiento cerrado de fractura de clavícula sin manipulación</v>
      </c>
      <c r="E194" s="335">
        <f>+'3.- Resumen general'!AP195</f>
        <v>4.17192760942761E-2</v>
      </c>
      <c r="F194" s="335">
        <f>+'3.- Resumen general'!AQ195</f>
        <v>22.887150000000002</v>
      </c>
      <c r="G194" s="335">
        <f t="shared" si="8"/>
        <v>22.928869276094279</v>
      </c>
      <c r="I194" s="52">
        <v>189</v>
      </c>
      <c r="J194" s="334">
        <f t="shared" si="9"/>
        <v>23500</v>
      </c>
      <c r="K194" s="81" t="str">
        <f t="shared" si="10"/>
        <v>Tratamiento cerrado de fractura de clavícula sin manipulación</v>
      </c>
      <c r="L194" s="335">
        <f>+'3.- Resumen general'!AP195</f>
        <v>4.17192760942761E-2</v>
      </c>
      <c r="M194" s="335">
        <f>+'3.- Resumen general'!AQ195</f>
        <v>22.887150000000002</v>
      </c>
      <c r="N194" s="335">
        <f t="shared" si="11"/>
        <v>22.928869276094279</v>
      </c>
    </row>
    <row r="195" spans="2:14" ht="25.5">
      <c r="B195" s="52">
        <v>190</v>
      </c>
      <c r="C195" s="334">
        <f>+'3.- Resumen general'!C196</f>
        <v>23515</v>
      </c>
      <c r="D195" s="81" t="str">
        <f>+'3.- Resumen general'!D196</f>
        <v>Tratamiento abierto de fractura clavicular, luxación esternoclavicular, acromioclavicular</v>
      </c>
      <c r="E195" s="335">
        <f>+'3.- Resumen general'!AP196</f>
        <v>1.2196618967452302</v>
      </c>
      <c r="F195" s="335">
        <f>+'3.- Resumen general'!AQ196</f>
        <v>245.53801666666664</v>
      </c>
      <c r="G195" s="335">
        <f t="shared" si="8"/>
        <v>246.75767856341187</v>
      </c>
      <c r="I195" s="52">
        <v>190</v>
      </c>
      <c r="J195" s="334">
        <f t="shared" si="9"/>
        <v>23515</v>
      </c>
      <c r="K195" s="81" t="str">
        <f t="shared" si="10"/>
        <v>Tratamiento abierto de fractura clavicular, luxación esternoclavicular, acromioclavicular</v>
      </c>
      <c r="L195" s="335">
        <f>+'3.- Resumen general'!AP196</f>
        <v>1.2196618967452302</v>
      </c>
      <c r="M195" s="335">
        <f>+'3.- Resumen general'!AQ196</f>
        <v>245.53801666666664</v>
      </c>
      <c r="N195" s="335">
        <f t="shared" si="11"/>
        <v>246.75767856341187</v>
      </c>
    </row>
    <row r="196" spans="2:14">
      <c r="B196" s="52">
        <v>191</v>
      </c>
      <c r="C196" s="334">
        <f>+'3.- Resumen general'!C197</f>
        <v>23540</v>
      </c>
      <c r="D196" s="81" t="str">
        <f>+'3.- Resumen general'!D197</f>
        <v>Tratamiento cerrado de luxación de hombro sin manipulación</v>
      </c>
      <c r="E196" s="335">
        <f>+'3.- Resumen general'!AP197</f>
        <v>4.17192760942761E-2</v>
      </c>
      <c r="F196" s="335">
        <f>+'3.- Resumen general'!AQ197</f>
        <v>22.887150000000002</v>
      </c>
      <c r="G196" s="335">
        <f t="shared" si="8"/>
        <v>22.928869276094279</v>
      </c>
      <c r="I196" s="52">
        <v>191</v>
      </c>
      <c r="J196" s="334">
        <f t="shared" si="9"/>
        <v>23540</v>
      </c>
      <c r="K196" s="81" t="str">
        <f t="shared" si="10"/>
        <v>Tratamiento cerrado de luxación de hombro sin manipulación</v>
      </c>
      <c r="L196" s="335">
        <f>+'3.- Resumen general'!AP197</f>
        <v>4.17192760942761E-2</v>
      </c>
      <c r="M196" s="335">
        <f>+'3.- Resumen general'!AQ197</f>
        <v>22.887150000000002</v>
      </c>
      <c r="N196" s="335">
        <f t="shared" si="11"/>
        <v>22.928869276094279</v>
      </c>
    </row>
    <row r="197" spans="2:14">
      <c r="B197" s="52">
        <v>192</v>
      </c>
      <c r="C197" s="334">
        <f>+'3.- Resumen general'!C198</f>
        <v>23545</v>
      </c>
      <c r="D197" s="81" t="str">
        <f>+'3.- Resumen general'!D198</f>
        <v>Tratamiento cerrado de dislocación acromioclavicular; con manipulación</v>
      </c>
      <c r="E197" s="335">
        <f>+'3.- Resumen general'!AP198</f>
        <v>6.2578914141414144E-2</v>
      </c>
      <c r="F197" s="335">
        <f>+'3.- Resumen general'!AQ198</f>
        <v>22.887150000000002</v>
      </c>
      <c r="G197" s="335">
        <f t="shared" si="8"/>
        <v>22.949728914141417</v>
      </c>
      <c r="I197" s="52">
        <v>192</v>
      </c>
      <c r="J197" s="334">
        <f t="shared" si="9"/>
        <v>23545</v>
      </c>
      <c r="K197" s="81" t="str">
        <f t="shared" si="10"/>
        <v>Tratamiento cerrado de dislocación acromioclavicular; con manipulación</v>
      </c>
      <c r="L197" s="335">
        <f>+'3.- Resumen general'!AP198</f>
        <v>6.2578914141414144E-2</v>
      </c>
      <c r="M197" s="335">
        <f>+'3.- Resumen general'!AQ198</f>
        <v>22.887150000000002</v>
      </c>
      <c r="N197" s="335">
        <f t="shared" si="11"/>
        <v>22.949728914141417</v>
      </c>
    </row>
    <row r="198" spans="2:14">
      <c r="B198" s="52">
        <v>193</v>
      </c>
      <c r="C198" s="334">
        <f>+'3.- Resumen general'!C199</f>
        <v>23585</v>
      </c>
      <c r="D198" s="81" t="str">
        <f>+'3.- Resumen general'!D199</f>
        <v>Tratamiento abierto de fractura escapular</v>
      </c>
      <c r="E198" s="335">
        <f>+'3.- Resumen general'!AP199</f>
        <v>1.4635942760942762</v>
      </c>
      <c r="F198" s="335">
        <f>+'3.- Resumen general'!AQ199</f>
        <v>252.32735000000002</v>
      </c>
      <c r="G198" s="335">
        <f t="shared" ref="G198:G261" si="12">SUM(E198:F198)</f>
        <v>253.79094427609431</v>
      </c>
      <c r="I198" s="52">
        <v>193</v>
      </c>
      <c r="J198" s="334">
        <f t="shared" ref="J198:J261" si="13">+C198</f>
        <v>23585</v>
      </c>
      <c r="K198" s="81" t="str">
        <f t="shared" ref="K198:K261" si="14">+D198</f>
        <v>Tratamiento abierto de fractura escapular</v>
      </c>
      <c r="L198" s="335">
        <f>+'3.- Resumen general'!AP199</f>
        <v>1.4635942760942762</v>
      </c>
      <c r="M198" s="335">
        <f>+'3.- Resumen general'!AQ199</f>
        <v>252.32735000000002</v>
      </c>
      <c r="N198" s="335">
        <f t="shared" ref="N198:N261" si="15">SUM(L198:M198)</f>
        <v>253.79094427609431</v>
      </c>
    </row>
    <row r="199" spans="2:14">
      <c r="B199" s="52">
        <v>194</v>
      </c>
      <c r="C199" s="334">
        <f>+'3.- Resumen general'!C200</f>
        <v>23600</v>
      </c>
      <c r="D199" s="81" t="str">
        <f>+'3.- Resumen general'!D200</f>
        <v>Tratamiento cerrado de fractura de húmero proximal</v>
      </c>
      <c r="E199" s="335">
        <f>+'3.- Resumen general'!AP200</f>
        <v>4.17192760942761E-2</v>
      </c>
      <c r="F199" s="335">
        <f>+'3.- Resumen general'!AQ200</f>
        <v>46.857150000000004</v>
      </c>
      <c r="G199" s="335">
        <f t="shared" si="12"/>
        <v>46.898869276094281</v>
      </c>
      <c r="I199" s="52">
        <v>194</v>
      </c>
      <c r="J199" s="334">
        <f t="shared" si="13"/>
        <v>23600</v>
      </c>
      <c r="K199" s="81" t="str">
        <f t="shared" si="14"/>
        <v>Tratamiento cerrado de fractura de húmero proximal</v>
      </c>
      <c r="L199" s="335">
        <f>+'3.- Resumen general'!AP200</f>
        <v>4.17192760942761E-2</v>
      </c>
      <c r="M199" s="335">
        <f>+'3.- Resumen general'!AQ200</f>
        <v>46.857150000000004</v>
      </c>
      <c r="N199" s="335">
        <f t="shared" si="15"/>
        <v>46.898869276094281</v>
      </c>
    </row>
    <row r="200" spans="2:14">
      <c r="B200" s="52">
        <v>195</v>
      </c>
      <c r="C200" s="334">
        <f>+'3.- Resumen general'!C201</f>
        <v>23615</v>
      </c>
      <c r="D200" s="81" t="str">
        <f>+'3.- Resumen general'!D201</f>
        <v>Tratamiento abierto de fractura del húmero proximal</v>
      </c>
      <c r="E200" s="335">
        <f>+'3.- Resumen general'!AP201</f>
        <v>1.4635942760942762</v>
      </c>
      <c r="F200" s="335">
        <f>+'3.- Resumen general'!AQ201</f>
        <v>252.32735000000002</v>
      </c>
      <c r="G200" s="335">
        <f t="shared" si="12"/>
        <v>253.79094427609431</v>
      </c>
      <c r="I200" s="52">
        <v>195</v>
      </c>
      <c r="J200" s="334">
        <f t="shared" si="13"/>
        <v>23615</v>
      </c>
      <c r="K200" s="81" t="str">
        <f t="shared" si="14"/>
        <v>Tratamiento abierto de fractura del húmero proximal</v>
      </c>
      <c r="L200" s="335">
        <f>+'3.- Resumen general'!AP201</f>
        <v>1.4635942760942762</v>
      </c>
      <c r="M200" s="335">
        <f>+'3.- Resumen general'!AQ201</f>
        <v>252.32735000000002</v>
      </c>
      <c r="N200" s="335">
        <f t="shared" si="15"/>
        <v>253.79094427609431</v>
      </c>
    </row>
    <row r="201" spans="2:14" ht="25.5">
      <c r="B201" s="52">
        <v>196</v>
      </c>
      <c r="C201" s="334">
        <f>+'3.- Resumen general'!C202</f>
        <v>23660</v>
      </c>
      <c r="D201" s="81" t="str">
        <f>+'3.- Resumen general'!D202</f>
        <v>Tratamiento abierto de luxación aguda del hombro, con o sin fractura humeral, con o sin fijación interna o externa</v>
      </c>
      <c r="E201" s="335">
        <f>+'3.- Resumen general'!AP202</f>
        <v>1.4635942760942762</v>
      </c>
      <c r="F201" s="335">
        <f>+'3.- Resumen general'!AQ202</f>
        <v>252.32735000000002</v>
      </c>
      <c r="G201" s="335">
        <f t="shared" si="12"/>
        <v>253.79094427609431</v>
      </c>
      <c r="I201" s="52">
        <v>196</v>
      </c>
      <c r="J201" s="334">
        <f t="shared" si="13"/>
        <v>23660</v>
      </c>
      <c r="K201" s="81" t="str">
        <f t="shared" si="14"/>
        <v>Tratamiento abierto de luxación aguda del hombro, con o sin fractura humeral, con o sin fijación interna o externa</v>
      </c>
      <c r="L201" s="335">
        <f>+'3.- Resumen general'!AP202</f>
        <v>1.4635942760942762</v>
      </c>
      <c r="M201" s="335">
        <f>+'3.- Resumen general'!AQ202</f>
        <v>252.32735000000002</v>
      </c>
      <c r="N201" s="335">
        <f t="shared" si="15"/>
        <v>253.79094427609431</v>
      </c>
    </row>
    <row r="202" spans="2:14">
      <c r="B202" s="52">
        <v>197</v>
      </c>
      <c r="C202" s="334">
        <f>+'3.- Resumen general'!C203</f>
        <v>23800</v>
      </c>
      <c r="D202" s="81" t="str">
        <f>+'3.- Resumen general'!D203</f>
        <v>Artrodesis de hombro</v>
      </c>
      <c r="E202" s="335">
        <f>+'3.- Resumen general'!AP203</f>
        <v>1.7075266554433222</v>
      </c>
      <c r="F202" s="335">
        <f>+'3.- Resumen general'!AQ203</f>
        <v>342.12517333333335</v>
      </c>
      <c r="G202" s="335">
        <f t="shared" si="12"/>
        <v>343.83269998877665</v>
      </c>
      <c r="I202" s="52">
        <v>197</v>
      </c>
      <c r="J202" s="334">
        <f t="shared" si="13"/>
        <v>23800</v>
      </c>
      <c r="K202" s="81" t="str">
        <f t="shared" si="14"/>
        <v>Artrodesis de hombro</v>
      </c>
      <c r="L202" s="335">
        <f>+'3.- Resumen general'!AP203</f>
        <v>1.7075266554433222</v>
      </c>
      <c r="M202" s="335">
        <f>+'3.- Resumen general'!AQ203</f>
        <v>342.12517333333335</v>
      </c>
      <c r="N202" s="335">
        <f t="shared" si="15"/>
        <v>343.83269998877665</v>
      </c>
    </row>
    <row r="203" spans="2:14">
      <c r="B203" s="52">
        <v>198</v>
      </c>
      <c r="C203" s="334">
        <f>+'3.- Resumen general'!C204</f>
        <v>23900</v>
      </c>
      <c r="D203" s="81" t="str">
        <f>+'3.- Resumen general'!D204</f>
        <v>Amputación intertóracoescapular (cuarto delantero)</v>
      </c>
      <c r="E203" s="335">
        <f>+'3.- Resumen general'!AP204</f>
        <v>2.1953914141414144</v>
      </c>
      <c r="F203" s="335">
        <f>+'3.- Resumen general'!AQ204</f>
        <v>339.61333999999999</v>
      </c>
      <c r="G203" s="335">
        <f t="shared" si="12"/>
        <v>341.80873141414139</v>
      </c>
      <c r="I203" s="52">
        <v>198</v>
      </c>
      <c r="J203" s="334">
        <f t="shared" si="13"/>
        <v>23900</v>
      </c>
      <c r="K203" s="81" t="str">
        <f t="shared" si="14"/>
        <v>Amputación intertóracoescapular (cuarto delantero)</v>
      </c>
      <c r="L203" s="335">
        <f>+'3.- Resumen general'!AP204</f>
        <v>2.1953914141414144</v>
      </c>
      <c r="M203" s="335">
        <f>+'3.- Resumen general'!AQ204</f>
        <v>339.61333999999999</v>
      </c>
      <c r="N203" s="335">
        <f t="shared" si="15"/>
        <v>341.80873141414139</v>
      </c>
    </row>
    <row r="204" spans="2:14">
      <c r="B204" s="52">
        <v>199</v>
      </c>
      <c r="C204" s="334">
        <f>+'3.- Resumen general'!C205</f>
        <v>23920</v>
      </c>
      <c r="D204" s="81" t="str">
        <f>+'3.- Resumen general'!D205</f>
        <v>Desarticulación de hombro</v>
      </c>
      <c r="E204" s="335">
        <f>+'3.- Resumen general'!AP205</f>
        <v>1.9514590347923684</v>
      </c>
      <c r="F204" s="335">
        <f>+'3.- Resumen general'!AQ205</f>
        <v>341.17450666666673</v>
      </c>
      <c r="G204" s="335">
        <f t="shared" si="12"/>
        <v>343.12596570145911</v>
      </c>
      <c r="I204" s="52">
        <v>199</v>
      </c>
      <c r="J204" s="334">
        <f t="shared" si="13"/>
        <v>23920</v>
      </c>
      <c r="K204" s="81" t="str">
        <f t="shared" si="14"/>
        <v>Desarticulación de hombro</v>
      </c>
      <c r="L204" s="335">
        <f>+'3.- Resumen general'!AP205</f>
        <v>1.9514590347923684</v>
      </c>
      <c r="M204" s="335">
        <f>+'3.- Resumen general'!AQ205</f>
        <v>341.17450666666673</v>
      </c>
      <c r="N204" s="335">
        <f t="shared" si="15"/>
        <v>343.12596570145911</v>
      </c>
    </row>
    <row r="205" spans="2:14">
      <c r="B205" s="52">
        <v>200</v>
      </c>
      <c r="C205" s="334">
        <f>+'3.- Resumen general'!C206</f>
        <v>24075</v>
      </c>
      <c r="D205" s="81" t="str">
        <f>+'3.- Resumen general'!D206</f>
        <v>Excisión de tumor en brazo o región del codo; subcutáneo</v>
      </c>
      <c r="E205" s="335">
        <f>+'3.- Resumen general'!AP206</f>
        <v>0.80132926487093159</v>
      </c>
      <c r="F205" s="335">
        <f>+'3.- Resumen general'!AQ206</f>
        <v>94.834999999999994</v>
      </c>
      <c r="G205" s="335">
        <f t="shared" si="12"/>
        <v>95.636329264870923</v>
      </c>
      <c r="I205" s="52">
        <v>200</v>
      </c>
      <c r="J205" s="334">
        <f t="shared" si="13"/>
        <v>24075</v>
      </c>
      <c r="K205" s="81" t="str">
        <f t="shared" si="14"/>
        <v>Excisión de tumor en brazo o región del codo; subcutáneo</v>
      </c>
      <c r="L205" s="335">
        <f>+'3.- Resumen general'!AP206</f>
        <v>0.80132926487093159</v>
      </c>
      <c r="M205" s="335">
        <f>+'3.- Resumen general'!AQ206</f>
        <v>94.834999999999994</v>
      </c>
      <c r="N205" s="335">
        <f t="shared" si="15"/>
        <v>95.636329264870923</v>
      </c>
    </row>
    <row r="206" spans="2:14" ht="25.5">
      <c r="B206" s="52">
        <v>201</v>
      </c>
      <c r="C206" s="334">
        <f>+'3.- Resumen general'!C207</f>
        <v>24077</v>
      </c>
      <c r="D206" s="81" t="str">
        <f>+'3.- Resumen general'!D207</f>
        <v>Resección radical de tumor (p. ej. neoplasia maligna), tejido blando de brazo o región del codo</v>
      </c>
      <c r="E206" s="335">
        <f>+'3.- Resumen general'!AP207</f>
        <v>1.9514590347923684</v>
      </c>
      <c r="F206" s="335">
        <f>+'3.- Resumen general'!AQ207</f>
        <v>215.81698999999995</v>
      </c>
      <c r="G206" s="335">
        <f t="shared" si="12"/>
        <v>217.76844903479233</v>
      </c>
      <c r="I206" s="52">
        <v>201</v>
      </c>
      <c r="J206" s="334">
        <f t="shared" si="13"/>
        <v>24077</v>
      </c>
      <c r="K206" s="81" t="str">
        <f t="shared" si="14"/>
        <v>Resección radical de tumor (p. ej. neoplasia maligna), tejido blando de brazo o región del codo</v>
      </c>
      <c r="L206" s="335">
        <f>+'3.- Resumen general'!AP207</f>
        <v>1.9514590347923684</v>
      </c>
      <c r="M206" s="335">
        <f>+'3.- Resumen general'!AQ207</f>
        <v>215.81698999999995</v>
      </c>
      <c r="N206" s="335">
        <f t="shared" si="15"/>
        <v>217.76844903479233</v>
      </c>
    </row>
    <row r="207" spans="2:14">
      <c r="B207" s="52">
        <v>202</v>
      </c>
      <c r="C207" s="334">
        <f>+'3.- Resumen general'!C208</f>
        <v>24105</v>
      </c>
      <c r="D207" s="81" t="str">
        <f>+'3.- Resumen general'!D208</f>
        <v>Excisión, bolsa del olécranon</v>
      </c>
      <c r="E207" s="335">
        <f>+'3.- Resumen general'!AP208</f>
        <v>0.64106341189674521</v>
      </c>
      <c r="F207" s="335">
        <f>+'3.- Resumen general'!AQ208</f>
        <v>94.834999999999994</v>
      </c>
      <c r="G207" s="335">
        <f t="shared" si="12"/>
        <v>95.476063411896746</v>
      </c>
      <c r="I207" s="52">
        <v>202</v>
      </c>
      <c r="J207" s="334">
        <f t="shared" si="13"/>
        <v>24105</v>
      </c>
      <c r="K207" s="81" t="str">
        <f t="shared" si="14"/>
        <v>Excisión, bolsa del olécranon</v>
      </c>
      <c r="L207" s="335">
        <f>+'3.- Resumen general'!AP208</f>
        <v>0.64106341189674521</v>
      </c>
      <c r="M207" s="335">
        <f>+'3.- Resumen general'!AQ208</f>
        <v>94.834999999999994</v>
      </c>
      <c r="N207" s="335">
        <f t="shared" si="15"/>
        <v>95.476063411896746</v>
      </c>
    </row>
    <row r="208" spans="2:14">
      <c r="B208" s="52">
        <v>203</v>
      </c>
      <c r="C208" s="334">
        <f>+'3.- Resumen general'!C209</f>
        <v>24110</v>
      </c>
      <c r="D208" s="81" t="str">
        <f>+'3.- Resumen general'!D209</f>
        <v>Excisión y legrado de quiste óseo o tumor benigno, húmero</v>
      </c>
      <c r="E208" s="335">
        <f>+'3.- Resumen general'!AP209</f>
        <v>1.4635942760942762</v>
      </c>
      <c r="F208" s="335">
        <f>+'3.- Resumen general'!AQ209</f>
        <v>141.15899999999999</v>
      </c>
      <c r="G208" s="335">
        <f t="shared" si="12"/>
        <v>142.62259427609428</v>
      </c>
      <c r="I208" s="52">
        <v>203</v>
      </c>
      <c r="J208" s="334">
        <f t="shared" si="13"/>
        <v>24110</v>
      </c>
      <c r="K208" s="81" t="str">
        <f t="shared" si="14"/>
        <v>Excisión y legrado de quiste óseo o tumor benigno, húmero</v>
      </c>
      <c r="L208" s="335">
        <f>+'3.- Resumen general'!AP209</f>
        <v>1.4635942760942762</v>
      </c>
      <c r="M208" s="335">
        <f>+'3.- Resumen general'!AQ209</f>
        <v>141.15899999999999</v>
      </c>
      <c r="N208" s="335">
        <f t="shared" si="15"/>
        <v>142.62259427609428</v>
      </c>
    </row>
    <row r="209" spans="2:14">
      <c r="B209" s="52">
        <v>204</v>
      </c>
      <c r="C209" s="334">
        <f>+'3.- Resumen general'!C210</f>
        <v>24130</v>
      </c>
      <c r="D209" s="81" t="str">
        <f>+'3.- Resumen general'!D210</f>
        <v>Excisión, cabeza del radio</v>
      </c>
      <c r="E209" s="335">
        <f>+'3.- Resumen general'!AP210</f>
        <v>1.7075266554433222</v>
      </c>
      <c r="F209" s="335">
        <f>+'3.- Resumen general'!AQ210</f>
        <v>141.15899999999999</v>
      </c>
      <c r="G209" s="335">
        <f t="shared" si="12"/>
        <v>142.86652665544332</v>
      </c>
      <c r="I209" s="52">
        <v>204</v>
      </c>
      <c r="J209" s="334">
        <f t="shared" si="13"/>
        <v>24130</v>
      </c>
      <c r="K209" s="81" t="str">
        <f t="shared" si="14"/>
        <v>Excisión, cabeza del radio</v>
      </c>
      <c r="L209" s="335">
        <f>+'3.- Resumen general'!AP210</f>
        <v>1.7075266554433222</v>
      </c>
      <c r="M209" s="335">
        <f>+'3.- Resumen general'!AQ210</f>
        <v>141.15899999999999</v>
      </c>
      <c r="N209" s="335">
        <f t="shared" si="15"/>
        <v>142.86652665544332</v>
      </c>
    </row>
    <row r="210" spans="2:14" ht="25.5">
      <c r="B210" s="52">
        <v>205</v>
      </c>
      <c r="C210" s="334">
        <f>+'3.- Resumen general'!C211</f>
        <v>24134</v>
      </c>
      <c r="D210" s="81" t="str">
        <f>+'3.- Resumen general'!D211</f>
        <v>Secuestrectomía de húmero distal, cabeza o cuello de radio, apófisis olecraneana</v>
      </c>
      <c r="E210" s="335">
        <f>+'3.- Resumen general'!AP211</f>
        <v>1.9514590347923684</v>
      </c>
      <c r="F210" s="335">
        <f>+'3.- Resumen general'!AQ211</f>
        <v>224.16749000000002</v>
      </c>
      <c r="G210" s="335">
        <f t="shared" si="12"/>
        <v>226.11894903479239</v>
      </c>
      <c r="I210" s="52">
        <v>205</v>
      </c>
      <c r="J210" s="334">
        <f t="shared" si="13"/>
        <v>24134</v>
      </c>
      <c r="K210" s="81" t="str">
        <f t="shared" si="14"/>
        <v>Secuestrectomía de húmero distal, cabeza o cuello de radio, apófisis olecraneana</v>
      </c>
      <c r="L210" s="335">
        <f>+'3.- Resumen general'!AP211</f>
        <v>1.9514590347923684</v>
      </c>
      <c r="M210" s="335">
        <f>+'3.- Resumen general'!AQ211</f>
        <v>224.16749000000002</v>
      </c>
      <c r="N210" s="335">
        <f t="shared" si="15"/>
        <v>226.11894903479239</v>
      </c>
    </row>
    <row r="211" spans="2:14" ht="25.5">
      <c r="B211" s="52">
        <v>206</v>
      </c>
      <c r="C211" s="334">
        <f>+'3.- Resumen general'!C212</f>
        <v>24140</v>
      </c>
      <c r="D211" s="81" t="str">
        <f>+'3.- Resumen general'!D212</f>
        <v>Excisión parcial de húmero, cabeza o cuello de radio, apófisis olecraneana</v>
      </c>
      <c r="E211" s="335">
        <f>+'3.- Resumen general'!AP212</f>
        <v>1.4635942760942762</v>
      </c>
      <c r="F211" s="335">
        <f>+'3.- Resumen general'!AQ212</f>
        <v>141.15899999999999</v>
      </c>
      <c r="G211" s="335">
        <f t="shared" si="12"/>
        <v>142.62259427609428</v>
      </c>
      <c r="I211" s="52">
        <v>206</v>
      </c>
      <c r="J211" s="334">
        <f t="shared" si="13"/>
        <v>24140</v>
      </c>
      <c r="K211" s="81" t="str">
        <f t="shared" si="14"/>
        <v>Excisión parcial de húmero, cabeza o cuello de radio, apófisis olecraneana</v>
      </c>
      <c r="L211" s="335">
        <f>+'3.- Resumen general'!AP212</f>
        <v>1.4635942760942762</v>
      </c>
      <c r="M211" s="335">
        <f>+'3.- Resumen general'!AQ212</f>
        <v>141.15899999999999</v>
      </c>
      <c r="N211" s="335">
        <f t="shared" si="15"/>
        <v>142.62259427609428</v>
      </c>
    </row>
    <row r="212" spans="2:14" ht="25.5">
      <c r="B212" s="52">
        <v>207</v>
      </c>
      <c r="C212" s="334">
        <f>+'3.- Resumen general'!C213</f>
        <v>24149</v>
      </c>
      <c r="D212" s="81" t="str">
        <f>+'3.- Resumen general'!D213</f>
        <v>Resección radical de cápsula, tejido blando y hueso heterotópico de codo</v>
      </c>
      <c r="E212" s="335">
        <f>+'3.- Resumen general'!AP213</f>
        <v>1.9514590347923684</v>
      </c>
      <c r="F212" s="335">
        <f>+'3.- Resumen general'!AQ213</f>
        <v>348.91450666666668</v>
      </c>
      <c r="G212" s="335">
        <f t="shared" si="12"/>
        <v>350.86596570145906</v>
      </c>
      <c r="I212" s="52">
        <v>207</v>
      </c>
      <c r="J212" s="334">
        <f t="shared" si="13"/>
        <v>24149</v>
      </c>
      <c r="K212" s="81" t="str">
        <f t="shared" si="14"/>
        <v>Resección radical de cápsula, tejido blando y hueso heterotópico de codo</v>
      </c>
      <c r="L212" s="335">
        <f>+'3.- Resumen general'!AP213</f>
        <v>1.9514590347923684</v>
      </c>
      <c r="M212" s="335">
        <f>+'3.- Resumen general'!AQ213</f>
        <v>348.91450666666668</v>
      </c>
      <c r="N212" s="335">
        <f t="shared" si="15"/>
        <v>350.86596570145906</v>
      </c>
    </row>
    <row r="213" spans="2:14">
      <c r="B213" s="52">
        <v>208</v>
      </c>
      <c r="C213" s="334">
        <f>+'3.- Resumen general'!C214</f>
        <v>24150</v>
      </c>
      <c r="D213" s="81" t="str">
        <f>+'3.- Resumen general'!D214</f>
        <v>Resección radical de tumor, diáfisis o húmero distal</v>
      </c>
      <c r="E213" s="335">
        <f>+'3.- Resumen general'!AP214</f>
        <v>1.9514590347923684</v>
      </c>
      <c r="F213" s="335">
        <f>+'3.- Resumen general'!AQ214</f>
        <v>348.91450666666668</v>
      </c>
      <c r="G213" s="335">
        <f t="shared" si="12"/>
        <v>350.86596570145906</v>
      </c>
      <c r="I213" s="52">
        <v>208</v>
      </c>
      <c r="J213" s="334">
        <f t="shared" si="13"/>
        <v>24150</v>
      </c>
      <c r="K213" s="81" t="str">
        <f t="shared" si="14"/>
        <v>Resección radical de tumor, diáfisis o húmero distal</v>
      </c>
      <c r="L213" s="335">
        <f>+'3.- Resumen general'!AP214</f>
        <v>1.9514590347923684</v>
      </c>
      <c r="M213" s="335">
        <f>+'3.- Resumen general'!AQ214</f>
        <v>348.91450666666668</v>
      </c>
      <c r="N213" s="335">
        <f t="shared" si="15"/>
        <v>350.86596570145906</v>
      </c>
    </row>
    <row r="214" spans="2:14">
      <c r="B214" s="52">
        <v>209</v>
      </c>
      <c r="C214" s="334">
        <f>+'3.- Resumen general'!C215</f>
        <v>24155</v>
      </c>
      <c r="D214" s="81" t="str">
        <f>+'3.- Resumen general'!D215</f>
        <v>Resección de articulación del codo (artrectomía)</v>
      </c>
      <c r="E214" s="335">
        <f>+'3.- Resumen general'!AP215</f>
        <v>1.5855604657687992</v>
      </c>
      <c r="F214" s="335">
        <f>+'3.- Resumen general'!AQ215</f>
        <v>338.73050666666666</v>
      </c>
      <c r="G214" s="335">
        <f t="shared" si="12"/>
        <v>340.31606713243548</v>
      </c>
      <c r="I214" s="52">
        <v>209</v>
      </c>
      <c r="J214" s="334">
        <f t="shared" si="13"/>
        <v>24155</v>
      </c>
      <c r="K214" s="81" t="str">
        <f t="shared" si="14"/>
        <v>Resección de articulación del codo (artrectomía)</v>
      </c>
      <c r="L214" s="335">
        <f>+'3.- Resumen general'!AP215</f>
        <v>1.5855604657687992</v>
      </c>
      <c r="M214" s="335">
        <f>+'3.- Resumen general'!AQ215</f>
        <v>338.73050666666666</v>
      </c>
      <c r="N214" s="335">
        <f t="shared" si="15"/>
        <v>340.31606713243548</v>
      </c>
    </row>
    <row r="215" spans="2:14">
      <c r="B215" s="52">
        <v>210</v>
      </c>
      <c r="C215" s="334">
        <f>+'3.- Resumen general'!C216</f>
        <v>24200</v>
      </c>
      <c r="D215" s="81" t="str">
        <f>+'3.- Resumen general'!D216</f>
        <v>Extirpación de cuerpo extraño en brazo o región del codo</v>
      </c>
      <c r="E215" s="335">
        <f>+'3.- Resumen general'!AP216</f>
        <v>0.80132926487093159</v>
      </c>
      <c r="F215" s="335">
        <f>+'3.- Resumen general'!AQ216</f>
        <v>94.834999999999994</v>
      </c>
      <c r="G215" s="335">
        <f t="shared" si="12"/>
        <v>95.636329264870923</v>
      </c>
      <c r="I215" s="52">
        <v>210</v>
      </c>
      <c r="J215" s="334">
        <f t="shared" si="13"/>
        <v>24200</v>
      </c>
      <c r="K215" s="81" t="str">
        <f t="shared" si="14"/>
        <v>Extirpación de cuerpo extraño en brazo o región del codo</v>
      </c>
      <c r="L215" s="335">
        <f>+'3.- Resumen general'!AP216</f>
        <v>0.80132926487093159</v>
      </c>
      <c r="M215" s="335">
        <f>+'3.- Resumen general'!AQ216</f>
        <v>94.834999999999994</v>
      </c>
      <c r="N215" s="335">
        <f t="shared" si="15"/>
        <v>95.636329264870923</v>
      </c>
    </row>
    <row r="216" spans="2:14">
      <c r="B216" s="52">
        <v>211</v>
      </c>
      <c r="C216" s="334">
        <f>+'3.- Resumen general'!C217</f>
        <v>24201</v>
      </c>
      <c r="D216" s="81" t="str">
        <f>+'3.- Resumen general'!D217</f>
        <v>Remoción de cuerpo extraño subfacial o intramuscular en brazo o codo</v>
      </c>
      <c r="E216" s="335">
        <f>+'3.- Resumen general'!AP217</f>
        <v>0.96159511784511786</v>
      </c>
      <c r="F216" s="335">
        <f>+'3.- Resumen general'!AQ217</f>
        <v>94.834999999999994</v>
      </c>
      <c r="G216" s="335">
        <f t="shared" si="12"/>
        <v>95.796595117845115</v>
      </c>
      <c r="I216" s="52">
        <v>211</v>
      </c>
      <c r="J216" s="334">
        <f t="shared" si="13"/>
        <v>24201</v>
      </c>
      <c r="K216" s="81" t="str">
        <f t="shared" si="14"/>
        <v>Remoción de cuerpo extraño subfacial o intramuscular en brazo o codo</v>
      </c>
      <c r="L216" s="335">
        <f>+'3.- Resumen general'!AP217</f>
        <v>0.96159511784511786</v>
      </c>
      <c r="M216" s="335">
        <f>+'3.- Resumen general'!AQ217</f>
        <v>94.834999999999994</v>
      </c>
      <c r="N216" s="335">
        <f t="shared" si="15"/>
        <v>95.796595117845115</v>
      </c>
    </row>
    <row r="217" spans="2:14">
      <c r="B217" s="52">
        <v>212</v>
      </c>
      <c r="C217" s="334">
        <f>+'3.- Resumen general'!C218</f>
        <v>24301</v>
      </c>
      <c r="D217" s="81" t="str">
        <f>+'3.- Resumen general'!D218</f>
        <v>Transferencia de músculo o tendón en brazo o región del codo</v>
      </c>
      <c r="E217" s="335">
        <f>+'3.- Resumen general'!AP218</f>
        <v>1.9514590347923684</v>
      </c>
      <c r="F217" s="335">
        <f>+'3.- Resumen general'!AQ218</f>
        <v>348.91450666666668</v>
      </c>
      <c r="G217" s="335">
        <f t="shared" si="12"/>
        <v>350.86596570145906</v>
      </c>
      <c r="I217" s="52">
        <v>212</v>
      </c>
      <c r="J217" s="334">
        <f t="shared" si="13"/>
        <v>24301</v>
      </c>
      <c r="K217" s="81" t="str">
        <f t="shared" si="14"/>
        <v>Transferencia de músculo o tendón en brazo o región del codo</v>
      </c>
      <c r="L217" s="335">
        <f>+'3.- Resumen general'!AP218</f>
        <v>1.9514590347923684</v>
      </c>
      <c r="M217" s="335">
        <f>+'3.- Resumen general'!AQ218</f>
        <v>348.91450666666668</v>
      </c>
      <c r="N217" s="335">
        <f t="shared" si="15"/>
        <v>350.86596570145906</v>
      </c>
    </row>
    <row r="218" spans="2:14">
      <c r="B218" s="52">
        <v>213</v>
      </c>
      <c r="C218" s="334">
        <f>+'3.- Resumen general'!C219</f>
        <v>24305</v>
      </c>
      <c r="D218" s="81" t="str">
        <f>+'3.- Resumen general'!D219</f>
        <v>Alargamiento de tendón en brazo o codo</v>
      </c>
      <c r="E218" s="335">
        <f>+'3.- Resumen general'!AP219</f>
        <v>0.96159511784511786</v>
      </c>
      <c r="F218" s="335">
        <f>+'3.- Resumen general'!AQ219</f>
        <v>94.834999999999994</v>
      </c>
      <c r="G218" s="335">
        <f t="shared" si="12"/>
        <v>95.796595117845115</v>
      </c>
      <c r="I218" s="52">
        <v>213</v>
      </c>
      <c r="J218" s="334">
        <f t="shared" si="13"/>
        <v>24305</v>
      </c>
      <c r="K218" s="81" t="str">
        <f t="shared" si="14"/>
        <v>Alargamiento de tendón en brazo o codo</v>
      </c>
      <c r="L218" s="335">
        <f>+'3.- Resumen general'!AP219</f>
        <v>0.96159511784511786</v>
      </c>
      <c r="M218" s="335">
        <f>+'3.- Resumen general'!AQ219</f>
        <v>94.834999999999994</v>
      </c>
      <c r="N218" s="335">
        <f t="shared" si="15"/>
        <v>95.796595117845115</v>
      </c>
    </row>
    <row r="219" spans="2:14">
      <c r="B219" s="52">
        <v>214</v>
      </c>
      <c r="C219" s="334">
        <f>+'3.- Resumen general'!C220</f>
        <v>24310</v>
      </c>
      <c r="D219" s="81" t="str">
        <f>+'3.- Resumen general'!D220</f>
        <v>Tenotomía abierta, desde el codo al hombro</v>
      </c>
      <c r="E219" s="335">
        <f>+'3.- Resumen general'!AP220</f>
        <v>1.9514590347923684</v>
      </c>
      <c r="F219" s="335">
        <f>+'3.- Resumen general'!AQ220</f>
        <v>265.90601666666663</v>
      </c>
      <c r="G219" s="335">
        <f t="shared" si="12"/>
        <v>267.85747570145901</v>
      </c>
      <c r="I219" s="52">
        <v>214</v>
      </c>
      <c r="J219" s="334">
        <f t="shared" si="13"/>
        <v>24310</v>
      </c>
      <c r="K219" s="81" t="str">
        <f t="shared" si="14"/>
        <v>Tenotomía abierta, desde el codo al hombro</v>
      </c>
      <c r="L219" s="335">
        <f>+'3.- Resumen general'!AP220</f>
        <v>1.9514590347923684</v>
      </c>
      <c r="M219" s="335">
        <f>+'3.- Resumen general'!AQ220</f>
        <v>265.90601666666663</v>
      </c>
      <c r="N219" s="335">
        <f t="shared" si="15"/>
        <v>267.85747570145901</v>
      </c>
    </row>
    <row r="220" spans="2:14">
      <c r="B220" s="52">
        <v>215</v>
      </c>
      <c r="C220" s="334">
        <f>+'3.- Resumen general'!C221</f>
        <v>24320</v>
      </c>
      <c r="D220" s="81" t="str">
        <f>+'3.- Resumen general'!D221</f>
        <v>Tenoplastía con transferencia de músculo, desde el codo al hombro</v>
      </c>
      <c r="E220" s="335">
        <f>+'3.- Resumen general'!AP221</f>
        <v>2.1953914141414144</v>
      </c>
      <c r="F220" s="335">
        <f>+'3.- Resumen general'!AQ221</f>
        <v>272.69534999999996</v>
      </c>
      <c r="G220" s="335">
        <f t="shared" si="12"/>
        <v>274.89074141414136</v>
      </c>
      <c r="I220" s="52">
        <v>215</v>
      </c>
      <c r="J220" s="334">
        <f t="shared" si="13"/>
        <v>24320</v>
      </c>
      <c r="K220" s="81" t="str">
        <f t="shared" si="14"/>
        <v>Tenoplastía con transferencia de músculo, desde el codo al hombro</v>
      </c>
      <c r="L220" s="335">
        <f>+'3.- Resumen general'!AP221</f>
        <v>2.1953914141414144</v>
      </c>
      <c r="M220" s="335">
        <f>+'3.- Resumen general'!AQ221</f>
        <v>272.69534999999996</v>
      </c>
      <c r="N220" s="335">
        <f t="shared" si="15"/>
        <v>274.89074141414136</v>
      </c>
    </row>
    <row r="221" spans="2:14">
      <c r="B221" s="52">
        <v>216</v>
      </c>
      <c r="C221" s="334">
        <f>+'3.- Resumen general'!C222</f>
        <v>24330</v>
      </c>
      <c r="D221" s="81" t="str">
        <f>+'3.- Resumen general'!D222</f>
        <v>Flexoplastía de codo</v>
      </c>
      <c r="E221" s="335">
        <f>+'3.- Resumen general'!AP222</f>
        <v>1.4635942760942762</v>
      </c>
      <c r="F221" s="335">
        <f>+'3.- Resumen general'!AQ222</f>
        <v>141.15899999999999</v>
      </c>
      <c r="G221" s="335">
        <f t="shared" si="12"/>
        <v>142.62259427609428</v>
      </c>
      <c r="I221" s="52">
        <v>216</v>
      </c>
      <c r="J221" s="334">
        <f t="shared" si="13"/>
        <v>24330</v>
      </c>
      <c r="K221" s="81" t="str">
        <f t="shared" si="14"/>
        <v>Flexoplastía de codo</v>
      </c>
      <c r="L221" s="335">
        <f>+'3.- Resumen general'!AP222</f>
        <v>1.4635942760942762</v>
      </c>
      <c r="M221" s="335">
        <f>+'3.- Resumen general'!AQ222</f>
        <v>141.15899999999999</v>
      </c>
      <c r="N221" s="335">
        <f t="shared" si="15"/>
        <v>142.62259427609428</v>
      </c>
    </row>
    <row r="222" spans="2:14">
      <c r="B222" s="52">
        <v>217</v>
      </c>
      <c r="C222" s="334">
        <f>+'3.- Resumen general'!C223</f>
        <v>24340</v>
      </c>
      <c r="D222" s="81" t="str">
        <f>+'3.- Resumen general'!D223</f>
        <v>Tenodesis del tendón de bíceps a nivel de codo</v>
      </c>
      <c r="E222" s="335">
        <f>+'3.- Resumen general'!AP223</f>
        <v>1.4635942760942762</v>
      </c>
      <c r="F222" s="335">
        <f>+'3.- Resumen general'!AQ223</f>
        <v>141.15899999999999</v>
      </c>
      <c r="G222" s="335">
        <f t="shared" si="12"/>
        <v>142.62259427609428</v>
      </c>
      <c r="I222" s="52">
        <v>217</v>
      </c>
      <c r="J222" s="334">
        <f t="shared" si="13"/>
        <v>24340</v>
      </c>
      <c r="K222" s="81" t="str">
        <f t="shared" si="14"/>
        <v>Tenodesis del tendón de bíceps a nivel de codo</v>
      </c>
      <c r="L222" s="335">
        <f>+'3.- Resumen general'!AP223</f>
        <v>1.4635942760942762</v>
      </c>
      <c r="M222" s="335">
        <f>+'3.- Resumen general'!AQ223</f>
        <v>141.15899999999999</v>
      </c>
      <c r="N222" s="335">
        <f t="shared" si="15"/>
        <v>142.62259427609428</v>
      </c>
    </row>
    <row r="223" spans="2:14">
      <c r="B223" s="52">
        <v>218</v>
      </c>
      <c r="C223" s="334">
        <f>+'3.- Resumen general'!C224</f>
        <v>24342</v>
      </c>
      <c r="D223" s="81" t="str">
        <f>+'3.- Resumen general'!D224</f>
        <v>Reinserción de tendón roto del bíceps o tríceps, distal</v>
      </c>
      <c r="E223" s="335">
        <f>+'3.- Resumen general'!AP224</f>
        <v>1.4635942760942762</v>
      </c>
      <c r="F223" s="335">
        <f>+'3.- Resumen general'!AQ224</f>
        <v>252.32735000000002</v>
      </c>
      <c r="G223" s="335">
        <f t="shared" si="12"/>
        <v>253.79094427609431</v>
      </c>
      <c r="I223" s="52">
        <v>218</v>
      </c>
      <c r="J223" s="334">
        <f t="shared" si="13"/>
        <v>24342</v>
      </c>
      <c r="K223" s="81" t="str">
        <f t="shared" si="14"/>
        <v>Reinserción de tendón roto del bíceps o tríceps, distal</v>
      </c>
      <c r="L223" s="335">
        <f>+'3.- Resumen general'!AP224</f>
        <v>1.4635942760942762</v>
      </c>
      <c r="M223" s="335">
        <f>+'3.- Resumen general'!AQ224</f>
        <v>252.32735000000002</v>
      </c>
      <c r="N223" s="335">
        <f t="shared" si="15"/>
        <v>253.79094427609431</v>
      </c>
    </row>
    <row r="224" spans="2:14">
      <c r="B224" s="52">
        <v>219</v>
      </c>
      <c r="C224" s="334">
        <f>+'3.- Resumen general'!C225</f>
        <v>24350</v>
      </c>
      <c r="D224" s="81" t="str">
        <f>+'3.- Resumen general'!D225</f>
        <v>Fasciotomía lateral o medial (p. ej. "codo de tenista" o epicondilitis)</v>
      </c>
      <c r="E224" s="335">
        <f>+'3.- Resumen general'!AP225</f>
        <v>1.4635942760942762</v>
      </c>
      <c r="F224" s="335">
        <f>+'3.- Resumen general'!AQ225</f>
        <v>252.32735000000002</v>
      </c>
      <c r="G224" s="335">
        <f t="shared" si="12"/>
        <v>253.79094427609431</v>
      </c>
      <c r="I224" s="52">
        <v>219</v>
      </c>
      <c r="J224" s="334">
        <f t="shared" si="13"/>
        <v>24350</v>
      </c>
      <c r="K224" s="81" t="str">
        <f t="shared" si="14"/>
        <v>Fasciotomía lateral o medial (p. ej. "codo de tenista" o epicondilitis)</v>
      </c>
      <c r="L224" s="335">
        <f>+'3.- Resumen general'!AP225</f>
        <v>1.4635942760942762</v>
      </c>
      <c r="M224" s="335">
        <f>+'3.- Resumen general'!AQ225</f>
        <v>252.32735000000002</v>
      </c>
      <c r="N224" s="335">
        <f t="shared" si="15"/>
        <v>253.79094427609431</v>
      </c>
    </row>
    <row r="225" spans="2:14">
      <c r="B225" s="52">
        <v>220</v>
      </c>
      <c r="C225" s="334">
        <f>+'3.- Resumen general'!C226</f>
        <v>24360</v>
      </c>
      <c r="D225" s="81" t="str">
        <f>+'3.- Resumen general'!D226</f>
        <v>Artroplastía de codo, cabeza de radio</v>
      </c>
      <c r="E225" s="335">
        <f>+'3.- Resumen general'!AP226</f>
        <v>1.9514590347923684</v>
      </c>
      <c r="F225" s="335">
        <f>+'3.- Resumen general'!AQ226</f>
        <v>224.16749000000002</v>
      </c>
      <c r="G225" s="335">
        <f t="shared" si="12"/>
        <v>226.11894903479239</v>
      </c>
      <c r="I225" s="52">
        <v>220</v>
      </c>
      <c r="J225" s="334">
        <f t="shared" si="13"/>
        <v>24360</v>
      </c>
      <c r="K225" s="81" t="str">
        <f t="shared" si="14"/>
        <v>Artroplastía de codo, cabeza de radio</v>
      </c>
      <c r="L225" s="335">
        <f>+'3.- Resumen general'!AP226</f>
        <v>1.9514590347923684</v>
      </c>
      <c r="M225" s="335">
        <f>+'3.- Resumen general'!AQ226</f>
        <v>224.16749000000002</v>
      </c>
      <c r="N225" s="335">
        <f t="shared" si="15"/>
        <v>226.11894903479239</v>
      </c>
    </row>
    <row r="226" spans="2:14">
      <c r="B226" s="52">
        <v>221</v>
      </c>
      <c r="C226" s="334">
        <f>+'3.- Resumen general'!C227</f>
        <v>24400</v>
      </c>
      <c r="D226" s="81" t="str">
        <f>+'3.- Resumen general'!D227</f>
        <v>Osteotomía de húmero</v>
      </c>
      <c r="E226" s="335">
        <f>+'3.- Resumen general'!AP227</f>
        <v>1.7075266554433222</v>
      </c>
      <c r="F226" s="335">
        <f>+'3.- Resumen general'!AQ227</f>
        <v>224.16749000000002</v>
      </c>
      <c r="G226" s="335">
        <f t="shared" si="12"/>
        <v>225.87501665544335</v>
      </c>
      <c r="I226" s="52">
        <v>221</v>
      </c>
      <c r="J226" s="334">
        <f t="shared" si="13"/>
        <v>24400</v>
      </c>
      <c r="K226" s="81" t="str">
        <f t="shared" si="14"/>
        <v>Osteotomía de húmero</v>
      </c>
      <c r="L226" s="335">
        <f>+'3.- Resumen general'!AP227</f>
        <v>1.7075266554433222</v>
      </c>
      <c r="M226" s="335">
        <f>+'3.- Resumen general'!AQ227</f>
        <v>224.16749000000002</v>
      </c>
      <c r="N226" s="335">
        <f t="shared" si="15"/>
        <v>225.87501665544335</v>
      </c>
    </row>
    <row r="227" spans="2:14">
      <c r="B227" s="52">
        <v>222</v>
      </c>
      <c r="C227" s="334">
        <f>+'3.- Resumen general'!C228</f>
        <v>24420</v>
      </c>
      <c r="D227" s="81" t="str">
        <f>+'3.- Resumen general'!D228</f>
        <v>Osteoplastía de húmero (p. ej. acortamiento o alargamiento)</v>
      </c>
      <c r="E227" s="335">
        <f>+'3.- Resumen general'!AP228</f>
        <v>1.9514590347923684</v>
      </c>
      <c r="F227" s="335">
        <f>+'3.- Resumen general'!AQ228</f>
        <v>348.91450666666668</v>
      </c>
      <c r="G227" s="335">
        <f t="shared" si="12"/>
        <v>350.86596570145906</v>
      </c>
      <c r="I227" s="52">
        <v>222</v>
      </c>
      <c r="J227" s="334">
        <f t="shared" si="13"/>
        <v>24420</v>
      </c>
      <c r="K227" s="81" t="str">
        <f t="shared" si="14"/>
        <v>Osteoplastía de húmero (p. ej. acortamiento o alargamiento)</v>
      </c>
      <c r="L227" s="335">
        <f>+'3.- Resumen general'!AP228</f>
        <v>1.9514590347923684</v>
      </c>
      <c r="M227" s="335">
        <f>+'3.- Resumen general'!AQ228</f>
        <v>348.91450666666668</v>
      </c>
      <c r="N227" s="335">
        <f t="shared" si="15"/>
        <v>350.86596570145906</v>
      </c>
    </row>
    <row r="228" spans="2:14">
      <c r="B228" s="52">
        <v>223</v>
      </c>
      <c r="C228" s="334">
        <f>+'3.- Resumen general'!C229</f>
        <v>24470</v>
      </c>
      <c r="D228" s="81" t="str">
        <f>+'3.- Resumen general'!D229</f>
        <v>Paro hemiepifisario (p. ej. cúbito varo o valgo, húmero distal)</v>
      </c>
      <c r="E228" s="335">
        <f>+'3.- Resumen general'!AP229</f>
        <v>1.9514590347923684</v>
      </c>
      <c r="F228" s="335">
        <f>+'3.- Resumen general'!AQ229</f>
        <v>224.16749000000002</v>
      </c>
      <c r="G228" s="335">
        <f t="shared" si="12"/>
        <v>226.11894903479239</v>
      </c>
      <c r="I228" s="52">
        <v>223</v>
      </c>
      <c r="J228" s="334">
        <f t="shared" si="13"/>
        <v>24470</v>
      </c>
      <c r="K228" s="81" t="str">
        <f t="shared" si="14"/>
        <v>Paro hemiepifisario (p. ej. cúbito varo o valgo, húmero distal)</v>
      </c>
      <c r="L228" s="335">
        <f>+'3.- Resumen general'!AP229</f>
        <v>1.9514590347923684</v>
      </c>
      <c r="M228" s="335">
        <f>+'3.- Resumen general'!AQ229</f>
        <v>224.16749000000002</v>
      </c>
      <c r="N228" s="335">
        <f t="shared" si="15"/>
        <v>226.11894903479239</v>
      </c>
    </row>
    <row r="229" spans="2:14">
      <c r="B229" s="52">
        <v>224</v>
      </c>
      <c r="C229" s="334">
        <f>+'3.- Resumen general'!C230</f>
        <v>24495</v>
      </c>
      <c r="D229" s="81" t="str">
        <f>+'3.- Resumen general'!D230</f>
        <v>Fasciotomía de descompresión de antebrazo</v>
      </c>
      <c r="E229" s="335">
        <f>+'3.- Resumen general'!AP230</f>
        <v>1.4635942760942762</v>
      </c>
      <c r="F229" s="335">
        <f>+'3.- Resumen general'!AQ230</f>
        <v>252.32735000000002</v>
      </c>
      <c r="G229" s="335">
        <f t="shared" si="12"/>
        <v>253.79094427609431</v>
      </c>
      <c r="I229" s="52">
        <v>224</v>
      </c>
      <c r="J229" s="334">
        <f t="shared" si="13"/>
        <v>24495</v>
      </c>
      <c r="K229" s="81" t="str">
        <f t="shared" si="14"/>
        <v>Fasciotomía de descompresión de antebrazo</v>
      </c>
      <c r="L229" s="335">
        <f>+'3.- Resumen general'!AP230</f>
        <v>1.4635942760942762</v>
      </c>
      <c r="M229" s="335">
        <f>+'3.- Resumen general'!AQ230</f>
        <v>252.32735000000002</v>
      </c>
      <c r="N229" s="335">
        <f t="shared" si="15"/>
        <v>253.79094427609431</v>
      </c>
    </row>
    <row r="230" spans="2:14">
      <c r="B230" s="52">
        <v>225</v>
      </c>
      <c r="C230" s="334">
        <f>+'3.- Resumen general'!C231</f>
        <v>24515</v>
      </c>
      <c r="D230" s="81" t="str">
        <f>+'3.- Resumen general'!D231</f>
        <v>Tratamiento abierto de fractura humeral diafisaria</v>
      </c>
      <c r="E230" s="335">
        <f>+'3.- Resumen general'!AP231</f>
        <v>1.7075266554433222</v>
      </c>
      <c r="F230" s="335">
        <f>+'3.- Resumen general'!AQ231</f>
        <v>141.15899999999999</v>
      </c>
      <c r="G230" s="335">
        <f t="shared" si="12"/>
        <v>142.86652665544332</v>
      </c>
      <c r="I230" s="52">
        <v>225</v>
      </c>
      <c r="J230" s="334">
        <f t="shared" si="13"/>
        <v>24515</v>
      </c>
      <c r="K230" s="81" t="str">
        <f t="shared" si="14"/>
        <v>Tratamiento abierto de fractura humeral diafisaria</v>
      </c>
      <c r="L230" s="335">
        <f>+'3.- Resumen general'!AP231</f>
        <v>1.7075266554433222</v>
      </c>
      <c r="M230" s="335">
        <f>+'3.- Resumen general'!AQ231</f>
        <v>141.15899999999999</v>
      </c>
      <c r="N230" s="335">
        <f t="shared" si="15"/>
        <v>142.86652665544332</v>
      </c>
    </row>
    <row r="231" spans="2:14">
      <c r="B231" s="52">
        <v>226</v>
      </c>
      <c r="C231" s="334">
        <f>+'3.- Resumen general'!C232</f>
        <v>24538</v>
      </c>
      <c r="D231" s="81" t="str">
        <f>+'3.- Resumen general'!D232</f>
        <v>Fijación esquelética percutánea de fractura humeral</v>
      </c>
      <c r="E231" s="335">
        <f>+'3.- Resumen general'!AP232</f>
        <v>0.80132926487093159</v>
      </c>
      <c r="F231" s="335">
        <f>+'3.- Resumen general'!AQ232</f>
        <v>94.834999999999994</v>
      </c>
      <c r="G231" s="335">
        <f t="shared" si="12"/>
        <v>95.636329264870923</v>
      </c>
      <c r="I231" s="52">
        <v>226</v>
      </c>
      <c r="J231" s="334">
        <f t="shared" si="13"/>
        <v>24538</v>
      </c>
      <c r="K231" s="81" t="str">
        <f t="shared" si="14"/>
        <v>Fijación esquelética percutánea de fractura humeral</v>
      </c>
      <c r="L231" s="335">
        <f>+'3.- Resumen general'!AP232</f>
        <v>0.80132926487093159</v>
      </c>
      <c r="M231" s="335">
        <f>+'3.- Resumen general'!AQ232</f>
        <v>94.834999999999994</v>
      </c>
      <c r="N231" s="335">
        <f t="shared" si="15"/>
        <v>95.636329264870923</v>
      </c>
    </row>
    <row r="232" spans="2:14" ht="25.5">
      <c r="B232" s="52">
        <v>227</v>
      </c>
      <c r="C232" s="334">
        <f>+'3.- Resumen general'!C233</f>
        <v>24545</v>
      </c>
      <c r="D232" s="81" t="str">
        <f>+'3.- Resumen general'!D233</f>
        <v>Tratamiento abierto de fractura humeral supracondilar o transcondilar, sin extensión intercondilar</v>
      </c>
      <c r="E232" s="335">
        <f>+'3.- Resumen general'!AP233</f>
        <v>1.9514590347923684</v>
      </c>
      <c r="F232" s="335">
        <f>+'3.- Resumen general'!AQ233</f>
        <v>224.16749000000002</v>
      </c>
      <c r="G232" s="335">
        <f t="shared" si="12"/>
        <v>226.11894903479239</v>
      </c>
      <c r="I232" s="52">
        <v>227</v>
      </c>
      <c r="J232" s="334">
        <f t="shared" si="13"/>
        <v>24545</v>
      </c>
      <c r="K232" s="81" t="str">
        <f t="shared" si="14"/>
        <v>Tratamiento abierto de fractura humeral supracondilar o transcondilar, sin extensión intercondilar</v>
      </c>
      <c r="L232" s="335">
        <f>+'3.- Resumen general'!AP233</f>
        <v>1.9514590347923684</v>
      </c>
      <c r="M232" s="335">
        <f>+'3.- Resumen general'!AQ233</f>
        <v>224.16749000000002</v>
      </c>
      <c r="N232" s="335">
        <f t="shared" si="15"/>
        <v>226.11894903479239</v>
      </c>
    </row>
    <row r="233" spans="2:14" ht="25.5">
      <c r="B233" s="52">
        <v>228</v>
      </c>
      <c r="C233" s="334">
        <f>+'3.- Resumen general'!C234</f>
        <v>24586</v>
      </c>
      <c r="D233" s="81" t="str">
        <f>+'3.- Resumen general'!D234</f>
        <v>Tratamiento abierto de fractura periarticular y/o luxación de codo (fractura del húmero distal y cúbito proximal y/o radio proximal)</v>
      </c>
      <c r="E233" s="335">
        <f>+'3.- Resumen general'!AP234</f>
        <v>2.4393237934904604</v>
      </c>
      <c r="F233" s="335">
        <f>+'3.- Resumen general'!AQ234</f>
        <v>224.16749000000002</v>
      </c>
      <c r="G233" s="335">
        <f t="shared" si="12"/>
        <v>226.60681379349049</v>
      </c>
      <c r="I233" s="52">
        <v>228</v>
      </c>
      <c r="J233" s="334">
        <f t="shared" si="13"/>
        <v>24586</v>
      </c>
      <c r="K233" s="81" t="str">
        <f t="shared" si="14"/>
        <v>Tratamiento abierto de fractura periarticular y/o luxación de codo (fractura del húmero distal y cúbito proximal y/o radio proximal)</v>
      </c>
      <c r="L233" s="335">
        <f>+'3.- Resumen general'!AP234</f>
        <v>2.4393237934904604</v>
      </c>
      <c r="M233" s="335">
        <f>+'3.- Resumen general'!AQ234</f>
        <v>224.16749000000002</v>
      </c>
      <c r="N233" s="335">
        <f t="shared" si="15"/>
        <v>226.60681379349049</v>
      </c>
    </row>
    <row r="234" spans="2:14">
      <c r="B234" s="52">
        <v>229</v>
      </c>
      <c r="C234" s="334">
        <f>+'3.- Resumen general'!C235</f>
        <v>24600</v>
      </c>
      <c r="D234" s="81" t="str">
        <f>+'3.- Resumen general'!D235</f>
        <v>Tratamiento cerrado de luxación de codo, muñeca</v>
      </c>
      <c r="E234" s="335">
        <f>+'3.- Resumen general'!AP235</f>
        <v>6.2578914141414144E-2</v>
      </c>
      <c r="F234" s="335">
        <f>+'3.- Resumen general'!AQ235</f>
        <v>46.857150000000004</v>
      </c>
      <c r="G234" s="335">
        <f t="shared" si="12"/>
        <v>46.919728914141416</v>
      </c>
      <c r="I234" s="52">
        <v>229</v>
      </c>
      <c r="J234" s="334">
        <f t="shared" si="13"/>
        <v>24600</v>
      </c>
      <c r="K234" s="81" t="str">
        <f t="shared" si="14"/>
        <v>Tratamiento cerrado de luxación de codo, muñeca</v>
      </c>
      <c r="L234" s="335">
        <f>+'3.- Resumen general'!AP235</f>
        <v>6.2578914141414144E-2</v>
      </c>
      <c r="M234" s="335">
        <f>+'3.- Resumen general'!AQ235</f>
        <v>46.857150000000004</v>
      </c>
      <c r="N234" s="335">
        <f t="shared" si="15"/>
        <v>46.919728914141416</v>
      </c>
    </row>
    <row r="235" spans="2:14">
      <c r="B235" s="52">
        <v>230</v>
      </c>
      <c r="C235" s="334">
        <f>+'3.- Resumen general'!C236</f>
        <v>24615</v>
      </c>
      <c r="D235" s="81" t="str">
        <f>+'3.- Resumen general'!D236</f>
        <v>Tratamiento abierto de luxación aguda o crónica de codo</v>
      </c>
      <c r="E235" s="335">
        <f>+'3.- Resumen general'!AP236</f>
        <v>1.9514590347923684</v>
      </c>
      <c r="F235" s="335">
        <f>+'3.- Resumen general'!AQ236</f>
        <v>141.15899999999999</v>
      </c>
      <c r="G235" s="335">
        <f t="shared" si="12"/>
        <v>143.11045903479237</v>
      </c>
      <c r="I235" s="52">
        <v>230</v>
      </c>
      <c r="J235" s="334">
        <f t="shared" si="13"/>
        <v>24615</v>
      </c>
      <c r="K235" s="81" t="str">
        <f t="shared" si="14"/>
        <v>Tratamiento abierto de luxación aguda o crónica de codo</v>
      </c>
      <c r="L235" s="335">
        <f>+'3.- Resumen general'!AP236</f>
        <v>1.9514590347923684</v>
      </c>
      <c r="M235" s="335">
        <f>+'3.- Resumen general'!AQ236</f>
        <v>141.15899999999999</v>
      </c>
      <c r="N235" s="335">
        <f t="shared" si="15"/>
        <v>143.11045903479237</v>
      </c>
    </row>
    <row r="236" spans="2:14">
      <c r="B236" s="52">
        <v>231</v>
      </c>
      <c r="C236" s="334">
        <f>+'3.- Resumen general'!C237</f>
        <v>24620</v>
      </c>
      <c r="D236" s="81" t="str">
        <f>+'3.- Resumen general'!D237</f>
        <v>Tratamiento cerrado de la fractura de Monteggia a nivel del codo</v>
      </c>
      <c r="E236" s="335">
        <f>+'3.- Resumen general'!AP237</f>
        <v>6.2578914141414144E-2</v>
      </c>
      <c r="F236" s="335">
        <f>+'3.- Resumen general'!AQ237</f>
        <v>46.857150000000004</v>
      </c>
      <c r="G236" s="335">
        <f t="shared" si="12"/>
        <v>46.919728914141416</v>
      </c>
      <c r="I236" s="52">
        <v>231</v>
      </c>
      <c r="J236" s="334">
        <f t="shared" si="13"/>
        <v>24620</v>
      </c>
      <c r="K236" s="81" t="str">
        <f t="shared" si="14"/>
        <v>Tratamiento cerrado de la fractura de Monteggia a nivel del codo</v>
      </c>
      <c r="L236" s="335">
        <f>+'3.- Resumen general'!AP237</f>
        <v>6.2578914141414144E-2</v>
      </c>
      <c r="M236" s="335">
        <f>+'3.- Resumen general'!AQ237</f>
        <v>46.857150000000004</v>
      </c>
      <c r="N236" s="335">
        <f t="shared" si="15"/>
        <v>46.919728914141416</v>
      </c>
    </row>
    <row r="237" spans="2:14">
      <c r="B237" s="52">
        <v>232</v>
      </c>
      <c r="C237" s="334">
        <f>+'3.- Resumen general'!C238</f>
        <v>24635</v>
      </c>
      <c r="D237" s="81" t="str">
        <f>+'3.- Resumen general'!D238</f>
        <v>Tratamiento abierto de la fractura de Monteggia a nivel del codo</v>
      </c>
      <c r="E237" s="335">
        <f>+'3.- Resumen general'!AP238</f>
        <v>1.9514590347923684</v>
      </c>
      <c r="F237" s="335">
        <f>+'3.- Resumen general'!AQ238</f>
        <v>141.15899999999999</v>
      </c>
      <c r="G237" s="335">
        <f t="shared" si="12"/>
        <v>143.11045903479237</v>
      </c>
      <c r="I237" s="52">
        <v>232</v>
      </c>
      <c r="J237" s="334">
        <f t="shared" si="13"/>
        <v>24635</v>
      </c>
      <c r="K237" s="81" t="str">
        <f t="shared" si="14"/>
        <v>Tratamiento abierto de la fractura de Monteggia a nivel del codo</v>
      </c>
      <c r="L237" s="335">
        <f>+'3.- Resumen general'!AP238</f>
        <v>1.9514590347923684</v>
      </c>
      <c r="M237" s="335">
        <f>+'3.- Resumen general'!AQ238</f>
        <v>141.15899999999999</v>
      </c>
      <c r="N237" s="335">
        <f t="shared" si="15"/>
        <v>143.11045903479237</v>
      </c>
    </row>
    <row r="238" spans="2:14">
      <c r="B238" s="52">
        <v>233</v>
      </c>
      <c r="C238" s="334">
        <f>+'3.- Resumen general'!C239</f>
        <v>24665</v>
      </c>
      <c r="D238" s="81" t="str">
        <f>+'3.- Resumen general'!D239</f>
        <v>Tratamiento abierto de fractura de cabeza o cuello del radio</v>
      </c>
      <c r="E238" s="335">
        <f>+'3.- Resumen general'!AP239</f>
        <v>2.1953914141414144</v>
      </c>
      <c r="F238" s="335">
        <f>+'3.- Resumen general'!AQ239</f>
        <v>141.15899999999999</v>
      </c>
      <c r="G238" s="335">
        <f t="shared" si="12"/>
        <v>143.35439141414142</v>
      </c>
      <c r="I238" s="52">
        <v>233</v>
      </c>
      <c r="J238" s="334">
        <f t="shared" si="13"/>
        <v>24665</v>
      </c>
      <c r="K238" s="81" t="str">
        <f t="shared" si="14"/>
        <v>Tratamiento abierto de fractura de cabeza o cuello del radio</v>
      </c>
      <c r="L238" s="335">
        <f>+'3.- Resumen general'!AP239</f>
        <v>2.1953914141414144</v>
      </c>
      <c r="M238" s="335">
        <f>+'3.- Resumen general'!AQ239</f>
        <v>141.15899999999999</v>
      </c>
      <c r="N238" s="335">
        <f t="shared" si="15"/>
        <v>143.35439141414142</v>
      </c>
    </row>
    <row r="239" spans="2:14">
      <c r="B239" s="52">
        <v>234</v>
      </c>
      <c r="C239" s="334">
        <f>+'3.- Resumen general'!C240</f>
        <v>24685</v>
      </c>
      <c r="D239" s="81" t="str">
        <f>+'3.- Resumen general'!D240</f>
        <v>Tratamiento abierto de fractura de olécranon</v>
      </c>
      <c r="E239" s="335">
        <f>+'3.- Resumen general'!AP240</f>
        <v>1.9514590347923684</v>
      </c>
      <c r="F239" s="335">
        <f>+'3.- Resumen general'!AQ240</f>
        <v>141.15899999999999</v>
      </c>
      <c r="G239" s="335">
        <f t="shared" si="12"/>
        <v>143.11045903479237</v>
      </c>
      <c r="I239" s="52">
        <v>234</v>
      </c>
      <c r="J239" s="334">
        <f t="shared" si="13"/>
        <v>24685</v>
      </c>
      <c r="K239" s="81" t="str">
        <f t="shared" si="14"/>
        <v>Tratamiento abierto de fractura de olécranon</v>
      </c>
      <c r="L239" s="335">
        <f>+'3.- Resumen general'!AP240</f>
        <v>1.9514590347923684</v>
      </c>
      <c r="M239" s="335">
        <f>+'3.- Resumen general'!AQ240</f>
        <v>141.15899999999999</v>
      </c>
      <c r="N239" s="335">
        <f t="shared" si="15"/>
        <v>143.11045903479237</v>
      </c>
    </row>
    <row r="240" spans="2:14">
      <c r="B240" s="52">
        <v>235</v>
      </c>
      <c r="C240" s="334">
        <f>+'3.- Resumen general'!C241</f>
        <v>24800</v>
      </c>
      <c r="D240" s="81" t="str">
        <f>+'3.- Resumen general'!D241</f>
        <v>Artrodesis, articulación de codo</v>
      </c>
      <c r="E240" s="335">
        <f>+'3.- Resumen general'!AP241</f>
        <v>1.9514590347923684</v>
      </c>
      <c r="F240" s="335">
        <f>+'3.- Resumen general'!AQ241</f>
        <v>141.15899999999999</v>
      </c>
      <c r="G240" s="335">
        <f t="shared" si="12"/>
        <v>143.11045903479237</v>
      </c>
      <c r="I240" s="52">
        <v>235</v>
      </c>
      <c r="J240" s="334">
        <f t="shared" si="13"/>
        <v>24800</v>
      </c>
      <c r="K240" s="81" t="str">
        <f t="shared" si="14"/>
        <v>Artrodesis, articulación de codo</v>
      </c>
      <c r="L240" s="335">
        <f>+'3.- Resumen general'!AP241</f>
        <v>1.9514590347923684</v>
      </c>
      <c r="M240" s="335">
        <f>+'3.- Resumen general'!AQ241</f>
        <v>141.15899999999999</v>
      </c>
      <c r="N240" s="335">
        <f t="shared" si="15"/>
        <v>143.11045903479237</v>
      </c>
    </row>
    <row r="241" spans="2:14">
      <c r="B241" s="52">
        <v>236</v>
      </c>
      <c r="C241" s="334">
        <f>+'3.- Resumen general'!C242</f>
        <v>24900</v>
      </c>
      <c r="D241" s="81" t="str">
        <f>+'3.- Resumen general'!D242</f>
        <v>Amputación a nivel de brazo a través del húmero</v>
      </c>
      <c r="E241" s="335">
        <f>+'3.- Resumen general'!AP242</f>
        <v>2.1953914141414144</v>
      </c>
      <c r="F241" s="335">
        <f>+'3.- Resumen general'!AQ242</f>
        <v>272.69534999999996</v>
      </c>
      <c r="G241" s="335">
        <f t="shared" si="12"/>
        <v>274.89074141414136</v>
      </c>
      <c r="I241" s="52">
        <v>236</v>
      </c>
      <c r="J241" s="334">
        <f t="shared" si="13"/>
        <v>24900</v>
      </c>
      <c r="K241" s="81" t="str">
        <f t="shared" si="14"/>
        <v>Amputación a nivel de brazo a través del húmero</v>
      </c>
      <c r="L241" s="335">
        <f>+'3.- Resumen general'!AP242</f>
        <v>2.1953914141414144</v>
      </c>
      <c r="M241" s="335">
        <f>+'3.- Resumen general'!AQ242</f>
        <v>272.69534999999996</v>
      </c>
      <c r="N241" s="335">
        <f t="shared" si="15"/>
        <v>274.89074141414136</v>
      </c>
    </row>
    <row r="242" spans="2:14" ht="25.5">
      <c r="B242" s="52">
        <v>237</v>
      </c>
      <c r="C242" s="334">
        <f>+'3.- Resumen general'!C243</f>
        <v>25000</v>
      </c>
      <c r="D242" s="81" t="str">
        <f>+'3.- Resumen general'!D243</f>
        <v>Incisión de vaina tendinosa del extensor, muñeca (p. ejm. enfermedad de Quervain)</v>
      </c>
      <c r="E242" s="335">
        <f>+'3.- Resumen general'!AP243</f>
        <v>8.3438552188552201E-2</v>
      </c>
      <c r="F242" s="335">
        <f>+'3.- Resumen general'!AQ243</f>
        <v>20.8672</v>
      </c>
      <c r="G242" s="335">
        <f t="shared" si="12"/>
        <v>20.950638552188554</v>
      </c>
      <c r="I242" s="52">
        <v>237</v>
      </c>
      <c r="J242" s="334">
        <f t="shared" si="13"/>
        <v>25000</v>
      </c>
      <c r="K242" s="81" t="str">
        <f t="shared" si="14"/>
        <v>Incisión de vaina tendinosa del extensor, muñeca (p. ejm. enfermedad de Quervain)</v>
      </c>
      <c r="L242" s="335">
        <f>+'3.- Resumen general'!AP243</f>
        <v>8.3438552188552201E-2</v>
      </c>
      <c r="M242" s="335">
        <f>+'3.- Resumen general'!AQ243</f>
        <v>20.8672</v>
      </c>
      <c r="N242" s="335">
        <f t="shared" si="15"/>
        <v>20.950638552188554</v>
      </c>
    </row>
    <row r="243" spans="2:14">
      <c r="B243" s="52">
        <v>238</v>
      </c>
      <c r="C243" s="334">
        <f>+'3.- Resumen general'!C244</f>
        <v>25020</v>
      </c>
      <c r="D243" s="81" t="str">
        <f>+'3.- Resumen general'!D244</f>
        <v>Fasciotomía descompresiva, antebrazo y/o muñeca</v>
      </c>
      <c r="E243" s="335">
        <f>+'3.- Resumen general'!AP244</f>
        <v>0.97572951739618419</v>
      </c>
      <c r="F243" s="335">
        <f>+'3.- Resumen general'!AQ244</f>
        <v>238.7486833333333</v>
      </c>
      <c r="G243" s="335">
        <f t="shared" si="12"/>
        <v>239.72441285072949</v>
      </c>
      <c r="I243" s="52">
        <v>238</v>
      </c>
      <c r="J243" s="334">
        <f t="shared" si="13"/>
        <v>25020</v>
      </c>
      <c r="K243" s="81" t="str">
        <f t="shared" si="14"/>
        <v>Fasciotomía descompresiva, antebrazo y/o muñeca</v>
      </c>
      <c r="L243" s="335">
        <f>+'3.- Resumen general'!AP244</f>
        <v>0.97572951739618419</v>
      </c>
      <c r="M243" s="335">
        <f>+'3.- Resumen general'!AQ244</f>
        <v>238.7486833333333</v>
      </c>
      <c r="N243" s="335">
        <f t="shared" si="15"/>
        <v>239.72441285072949</v>
      </c>
    </row>
    <row r="244" spans="2:14" ht="25.5">
      <c r="B244" s="52">
        <v>239</v>
      </c>
      <c r="C244" s="334">
        <f>+'3.- Resumen general'!C245</f>
        <v>25040</v>
      </c>
      <c r="D244" s="81" t="str">
        <f>+'3.- Resumen general'!D245</f>
        <v>Artrotomía de articulación radiocarpal o mediocarpal, con exploración, drenaje o extirpación de cuerpo extraño</v>
      </c>
      <c r="E244" s="335">
        <f>+'3.- Resumen general'!AP245</f>
        <v>1.4635942760942762</v>
      </c>
      <c r="F244" s="335">
        <f>+'3.- Resumen general'!AQ245</f>
        <v>141.15899999999999</v>
      </c>
      <c r="G244" s="335">
        <f t="shared" si="12"/>
        <v>142.62259427609428</v>
      </c>
      <c r="I244" s="52">
        <v>239</v>
      </c>
      <c r="J244" s="334">
        <f t="shared" si="13"/>
        <v>25040</v>
      </c>
      <c r="K244" s="81" t="str">
        <f t="shared" si="14"/>
        <v>Artrotomía de articulación radiocarpal o mediocarpal, con exploración, drenaje o extirpación de cuerpo extraño</v>
      </c>
      <c r="L244" s="335">
        <f>+'3.- Resumen general'!AP245</f>
        <v>1.4635942760942762</v>
      </c>
      <c r="M244" s="335">
        <f>+'3.- Resumen general'!AQ245</f>
        <v>141.15899999999999</v>
      </c>
      <c r="N244" s="335">
        <f t="shared" si="15"/>
        <v>142.62259427609428</v>
      </c>
    </row>
    <row r="245" spans="2:14">
      <c r="B245" s="52">
        <v>240</v>
      </c>
      <c r="C245" s="334">
        <f>+'3.- Resumen general'!C246</f>
        <v>25075</v>
      </c>
      <c r="D245" s="81" t="str">
        <f>+'3.- Resumen general'!D246</f>
        <v>Excisión, tumor, antebrazo y/o región de la muñeca; subcutáneo</v>
      </c>
      <c r="E245" s="335">
        <f>+'3.- Resumen general'!AP246</f>
        <v>8.3438552188552201E-2</v>
      </c>
      <c r="F245" s="335">
        <f>+'3.- Resumen general'!AQ246</f>
        <v>20.8672</v>
      </c>
      <c r="G245" s="335">
        <f t="shared" si="12"/>
        <v>20.950638552188554</v>
      </c>
      <c r="I245" s="52">
        <v>240</v>
      </c>
      <c r="J245" s="334">
        <f t="shared" si="13"/>
        <v>25075</v>
      </c>
      <c r="K245" s="81" t="str">
        <f t="shared" si="14"/>
        <v>Excisión, tumor, antebrazo y/o región de la muñeca; subcutáneo</v>
      </c>
      <c r="L245" s="335">
        <f>+'3.- Resumen general'!AP246</f>
        <v>8.3438552188552201E-2</v>
      </c>
      <c r="M245" s="335">
        <f>+'3.- Resumen general'!AQ246</f>
        <v>20.8672</v>
      </c>
      <c r="N245" s="335">
        <f t="shared" si="15"/>
        <v>20.950638552188554</v>
      </c>
    </row>
    <row r="246" spans="2:14" ht="25.5">
      <c r="B246" s="52">
        <v>241</v>
      </c>
      <c r="C246" s="334">
        <f>+'3.- Resumen general'!C247</f>
        <v>25077</v>
      </c>
      <c r="D246" s="81" t="str">
        <f>+'3.- Resumen general'!D247</f>
        <v>Resección radical de tumor (p. ejm. Neoplasia Maligna), tejido blando de antebrazo y/o región de la muñeca</v>
      </c>
      <c r="E246" s="335">
        <f>+'3.- Resumen general'!AP247</f>
        <v>1.9514590347923684</v>
      </c>
      <c r="F246" s="335">
        <f>+'3.- Resumen general'!AQ247</f>
        <v>341.17450666666673</v>
      </c>
      <c r="G246" s="335">
        <f t="shared" si="12"/>
        <v>343.12596570145911</v>
      </c>
      <c r="I246" s="52">
        <v>241</v>
      </c>
      <c r="J246" s="334">
        <f t="shared" si="13"/>
        <v>25077</v>
      </c>
      <c r="K246" s="81" t="str">
        <f t="shared" si="14"/>
        <v>Resección radical de tumor (p. ejm. Neoplasia Maligna), tejido blando de antebrazo y/o región de la muñeca</v>
      </c>
      <c r="L246" s="335">
        <f>+'3.- Resumen general'!AP247</f>
        <v>1.9514590347923684</v>
      </c>
      <c r="M246" s="335">
        <f>+'3.- Resumen general'!AQ247</f>
        <v>341.17450666666673</v>
      </c>
      <c r="N246" s="335">
        <f t="shared" si="15"/>
        <v>343.12596570145911</v>
      </c>
    </row>
    <row r="247" spans="2:14">
      <c r="B247" s="52">
        <v>242</v>
      </c>
      <c r="C247" s="334">
        <f>+'3.- Resumen general'!C248</f>
        <v>25085</v>
      </c>
      <c r="D247" s="81" t="str">
        <f>+'3.- Resumen general'!D248</f>
        <v>Capsulotomía de muñeca</v>
      </c>
      <c r="E247" s="335">
        <f>+'3.- Resumen general'!AP248</f>
        <v>1.4635942760942762</v>
      </c>
      <c r="F247" s="335">
        <f>+'3.- Resumen general'!AQ248</f>
        <v>141.15899999999999</v>
      </c>
      <c r="G247" s="335">
        <f t="shared" si="12"/>
        <v>142.62259427609428</v>
      </c>
      <c r="I247" s="52">
        <v>242</v>
      </c>
      <c r="J247" s="334">
        <f t="shared" si="13"/>
        <v>25085</v>
      </c>
      <c r="K247" s="81" t="str">
        <f t="shared" si="14"/>
        <v>Capsulotomía de muñeca</v>
      </c>
      <c r="L247" s="335">
        <f>+'3.- Resumen general'!AP248</f>
        <v>1.4635942760942762</v>
      </c>
      <c r="M247" s="335">
        <f>+'3.- Resumen general'!AQ248</f>
        <v>141.15899999999999</v>
      </c>
      <c r="N247" s="335">
        <f t="shared" si="15"/>
        <v>142.62259427609428</v>
      </c>
    </row>
    <row r="248" spans="2:14">
      <c r="B248" s="52">
        <v>243</v>
      </c>
      <c r="C248" s="334">
        <f>+'3.- Resumen general'!C249</f>
        <v>25105</v>
      </c>
      <c r="D248" s="81" t="str">
        <f>+'3.- Resumen general'!D249</f>
        <v>Artrotomía de muñeca con sinovectomía</v>
      </c>
      <c r="E248" s="335">
        <f>+'3.- Resumen general'!AP249</f>
        <v>1.7075266554433222</v>
      </c>
      <c r="F248" s="335">
        <f>+'3.- Resumen general'!AQ249</f>
        <v>141.15899999999999</v>
      </c>
      <c r="G248" s="335">
        <f t="shared" si="12"/>
        <v>142.86652665544332</v>
      </c>
      <c r="I248" s="52">
        <v>243</v>
      </c>
      <c r="J248" s="334">
        <f t="shared" si="13"/>
        <v>25105</v>
      </c>
      <c r="K248" s="81" t="str">
        <f t="shared" si="14"/>
        <v>Artrotomía de muñeca con sinovectomía</v>
      </c>
      <c r="L248" s="335">
        <f>+'3.- Resumen general'!AP249</f>
        <v>1.7075266554433222</v>
      </c>
      <c r="M248" s="335">
        <f>+'3.- Resumen general'!AQ249</f>
        <v>141.15899999999999</v>
      </c>
      <c r="N248" s="335">
        <f t="shared" si="15"/>
        <v>142.86652665544332</v>
      </c>
    </row>
    <row r="249" spans="2:14">
      <c r="B249" s="52">
        <v>244</v>
      </c>
      <c r="C249" s="334">
        <f>+'3.- Resumen general'!C250</f>
        <v>25111</v>
      </c>
      <c r="D249" s="81" t="str">
        <f>+'3.- Resumen general'!D250</f>
        <v>Excisión de ganglión de muñeca (dorsal o palmar)</v>
      </c>
      <c r="E249" s="335">
        <f>+'3.- Resumen general'!AP250</f>
        <v>1.2196618967452302</v>
      </c>
      <c r="F249" s="335">
        <f>+'3.- Resumen general'!AQ250</f>
        <v>141.15899999999999</v>
      </c>
      <c r="G249" s="335">
        <f t="shared" si="12"/>
        <v>142.37866189674523</v>
      </c>
      <c r="I249" s="52">
        <v>244</v>
      </c>
      <c r="J249" s="334">
        <f t="shared" si="13"/>
        <v>25111</v>
      </c>
      <c r="K249" s="81" t="str">
        <f t="shared" si="14"/>
        <v>Excisión de ganglión de muñeca (dorsal o palmar)</v>
      </c>
      <c r="L249" s="335">
        <f>+'3.- Resumen general'!AP250</f>
        <v>1.2196618967452302</v>
      </c>
      <c r="M249" s="335">
        <f>+'3.- Resumen general'!AQ250</f>
        <v>141.15899999999999</v>
      </c>
      <c r="N249" s="335">
        <f t="shared" si="15"/>
        <v>142.37866189674523</v>
      </c>
    </row>
    <row r="250" spans="2:14" ht="25.5">
      <c r="B250" s="52">
        <v>245</v>
      </c>
      <c r="C250" s="334">
        <f>+'3.- Resumen general'!C251</f>
        <v>25115</v>
      </c>
      <c r="D250" s="81" t="str">
        <f>+'3.- Resumen general'!D251</f>
        <v>Excisión radical de bolsa tendinosa, líquido sinovial de muñeca o vaina tendinosa de antebrazo</v>
      </c>
      <c r="E250" s="335">
        <f>+'3.- Resumen general'!AP251</f>
        <v>1.7075266554433222</v>
      </c>
      <c r="F250" s="335">
        <f>+'3.- Resumen general'!AQ251</f>
        <v>141.15899999999999</v>
      </c>
      <c r="G250" s="335">
        <f t="shared" si="12"/>
        <v>142.86652665544332</v>
      </c>
      <c r="I250" s="52">
        <v>245</v>
      </c>
      <c r="J250" s="334">
        <f t="shared" si="13"/>
        <v>25115</v>
      </c>
      <c r="K250" s="81" t="str">
        <f t="shared" si="14"/>
        <v>Excisión radical de bolsa tendinosa, líquido sinovial de muñeca o vaina tendinosa de antebrazo</v>
      </c>
      <c r="L250" s="335">
        <f>+'3.- Resumen general'!AP251</f>
        <v>1.7075266554433222</v>
      </c>
      <c r="M250" s="335">
        <f>+'3.- Resumen general'!AQ251</f>
        <v>141.15899999999999</v>
      </c>
      <c r="N250" s="335">
        <f t="shared" si="15"/>
        <v>142.86652665544332</v>
      </c>
    </row>
    <row r="251" spans="2:14">
      <c r="B251" s="52">
        <v>246</v>
      </c>
      <c r="C251" s="334">
        <f>+'3.- Resumen general'!C252</f>
        <v>25118</v>
      </c>
      <c r="D251" s="81" t="str">
        <f>+'3.- Resumen general'!D252</f>
        <v>Sinovectomía, vaina de tendón extensor en muñeca</v>
      </c>
      <c r="E251" s="335">
        <f>+'3.- Resumen general'!AP252</f>
        <v>1.4635942760942762</v>
      </c>
      <c r="F251" s="335">
        <f>+'3.- Resumen general'!AQ252</f>
        <v>141.15899999999999</v>
      </c>
      <c r="G251" s="335">
        <f t="shared" si="12"/>
        <v>142.62259427609428</v>
      </c>
      <c r="I251" s="52">
        <v>246</v>
      </c>
      <c r="J251" s="334">
        <f t="shared" si="13"/>
        <v>25118</v>
      </c>
      <c r="K251" s="81" t="str">
        <f t="shared" si="14"/>
        <v>Sinovectomía, vaina de tendón extensor en muñeca</v>
      </c>
      <c r="L251" s="335">
        <f>+'3.- Resumen general'!AP252</f>
        <v>1.4635942760942762</v>
      </c>
      <c r="M251" s="335">
        <f>+'3.- Resumen general'!AQ252</f>
        <v>141.15899999999999</v>
      </c>
      <c r="N251" s="335">
        <f t="shared" si="15"/>
        <v>142.62259427609428</v>
      </c>
    </row>
    <row r="252" spans="2:14">
      <c r="B252" s="52">
        <v>247</v>
      </c>
      <c r="C252" s="334">
        <f>+'3.- Resumen general'!C253</f>
        <v>25120</v>
      </c>
      <c r="D252" s="81" t="str">
        <f>+'3.- Resumen general'!D253</f>
        <v>Excisión o legrado de quiste óseo o tumor benigno de radio o cubito</v>
      </c>
      <c r="E252" s="335">
        <f>+'3.- Resumen general'!AP253</f>
        <v>1.4635942760942762</v>
      </c>
      <c r="F252" s="335">
        <f>+'3.- Resumen general'!AQ253</f>
        <v>141.15899999999999</v>
      </c>
      <c r="G252" s="335">
        <f t="shared" si="12"/>
        <v>142.62259427609428</v>
      </c>
      <c r="I252" s="52">
        <v>247</v>
      </c>
      <c r="J252" s="334">
        <f t="shared" si="13"/>
        <v>25120</v>
      </c>
      <c r="K252" s="81" t="str">
        <f t="shared" si="14"/>
        <v>Excisión o legrado de quiste óseo o tumor benigno de radio o cubito</v>
      </c>
      <c r="L252" s="335">
        <f>+'3.- Resumen general'!AP253</f>
        <v>1.4635942760942762</v>
      </c>
      <c r="M252" s="335">
        <f>+'3.- Resumen general'!AQ253</f>
        <v>141.15899999999999</v>
      </c>
      <c r="N252" s="335">
        <f t="shared" si="15"/>
        <v>142.62259427609428</v>
      </c>
    </row>
    <row r="253" spans="2:14">
      <c r="B253" s="52">
        <v>248</v>
      </c>
      <c r="C253" s="334">
        <f>+'3.- Resumen general'!C254</f>
        <v>25150</v>
      </c>
      <c r="D253" s="81" t="str">
        <f>+'3.- Resumen general'!D254</f>
        <v>Excisión parcial de cúbito o radio</v>
      </c>
      <c r="E253" s="335">
        <f>+'3.- Resumen general'!AP254</f>
        <v>1.9514590347923684</v>
      </c>
      <c r="F253" s="335">
        <f>+'3.- Resumen general'!AQ254</f>
        <v>265.90601666666663</v>
      </c>
      <c r="G253" s="335">
        <f t="shared" si="12"/>
        <v>267.85747570145901</v>
      </c>
      <c r="I253" s="52">
        <v>248</v>
      </c>
      <c r="J253" s="334">
        <f t="shared" si="13"/>
        <v>25150</v>
      </c>
      <c r="K253" s="81" t="str">
        <f t="shared" si="14"/>
        <v>Excisión parcial de cúbito o radio</v>
      </c>
      <c r="L253" s="335">
        <f>+'3.- Resumen general'!AP254</f>
        <v>1.9514590347923684</v>
      </c>
      <c r="M253" s="335">
        <f>+'3.- Resumen general'!AQ254</f>
        <v>265.90601666666663</v>
      </c>
      <c r="N253" s="335">
        <f t="shared" si="15"/>
        <v>267.85747570145901</v>
      </c>
    </row>
    <row r="254" spans="2:14">
      <c r="B254" s="52">
        <v>249</v>
      </c>
      <c r="C254" s="334">
        <f>+'3.- Resumen general'!C255</f>
        <v>25170</v>
      </c>
      <c r="D254" s="81" t="str">
        <f>+'3.- Resumen general'!D255</f>
        <v>Resección radical de tumor, radio o cúbito</v>
      </c>
      <c r="E254" s="335">
        <f>+'3.- Resumen general'!AP255</f>
        <v>2.4393237934904604</v>
      </c>
      <c r="F254" s="335">
        <f>+'3.- Resumen general'!AQ255</f>
        <v>224.16749000000002</v>
      </c>
      <c r="G254" s="335">
        <f t="shared" si="12"/>
        <v>226.60681379349049</v>
      </c>
      <c r="I254" s="52">
        <v>249</v>
      </c>
      <c r="J254" s="334">
        <f t="shared" si="13"/>
        <v>25170</v>
      </c>
      <c r="K254" s="81" t="str">
        <f t="shared" si="14"/>
        <v>Resección radical de tumor, radio o cúbito</v>
      </c>
      <c r="L254" s="335">
        <f>+'3.- Resumen general'!AP255</f>
        <v>2.4393237934904604</v>
      </c>
      <c r="M254" s="335">
        <f>+'3.- Resumen general'!AQ255</f>
        <v>224.16749000000002</v>
      </c>
      <c r="N254" s="335">
        <f t="shared" si="15"/>
        <v>226.60681379349049</v>
      </c>
    </row>
    <row r="255" spans="2:14">
      <c r="B255" s="52">
        <v>250</v>
      </c>
      <c r="C255" s="334">
        <f>+'3.- Resumen general'!C256</f>
        <v>25210</v>
      </c>
      <c r="D255" s="81" t="str">
        <f>+'3.- Resumen general'!D256</f>
        <v>Carpectomía, un solo hueso</v>
      </c>
      <c r="E255" s="335">
        <f>+'3.- Resumen general'!AP256</f>
        <v>1.4635942760942762</v>
      </c>
      <c r="F255" s="335">
        <f>+'3.- Resumen general'!AQ256</f>
        <v>252.32735000000002</v>
      </c>
      <c r="G255" s="335">
        <f t="shared" si="12"/>
        <v>253.79094427609431</v>
      </c>
      <c r="I255" s="52">
        <v>250</v>
      </c>
      <c r="J255" s="334">
        <f t="shared" si="13"/>
        <v>25210</v>
      </c>
      <c r="K255" s="81" t="str">
        <f t="shared" si="14"/>
        <v>Carpectomía, un solo hueso</v>
      </c>
      <c r="L255" s="335">
        <f>+'3.- Resumen general'!AP256</f>
        <v>1.4635942760942762</v>
      </c>
      <c r="M255" s="335">
        <f>+'3.- Resumen general'!AQ256</f>
        <v>252.32735000000002</v>
      </c>
      <c r="N255" s="335">
        <f t="shared" si="15"/>
        <v>253.79094427609431</v>
      </c>
    </row>
    <row r="256" spans="2:14">
      <c r="B256" s="52">
        <v>251</v>
      </c>
      <c r="C256" s="334">
        <f>+'3.- Resumen general'!C257</f>
        <v>25215</v>
      </c>
      <c r="D256" s="81" t="str">
        <f>+'3.- Resumen general'!D257</f>
        <v>Carpectomía de todos los huesos de la fila proximal</v>
      </c>
      <c r="E256" s="335">
        <f>+'3.- Resumen general'!AP257</f>
        <v>2.1953914141414144</v>
      </c>
      <c r="F256" s="335">
        <f>+'3.- Resumen general'!AQ257</f>
        <v>224.16749000000002</v>
      </c>
      <c r="G256" s="335">
        <f t="shared" si="12"/>
        <v>226.36288141414144</v>
      </c>
      <c r="I256" s="52">
        <v>251</v>
      </c>
      <c r="J256" s="334">
        <f t="shared" si="13"/>
        <v>25215</v>
      </c>
      <c r="K256" s="81" t="str">
        <f t="shared" si="14"/>
        <v>Carpectomía de todos los huesos de la fila proximal</v>
      </c>
      <c r="L256" s="335">
        <f>+'3.- Resumen general'!AP257</f>
        <v>2.1953914141414144</v>
      </c>
      <c r="M256" s="335">
        <f>+'3.- Resumen general'!AQ257</f>
        <v>224.16749000000002</v>
      </c>
      <c r="N256" s="335">
        <f t="shared" si="15"/>
        <v>226.36288141414144</v>
      </c>
    </row>
    <row r="257" spans="2:14">
      <c r="B257" s="52">
        <v>252</v>
      </c>
      <c r="C257" s="334">
        <f>+'3.- Resumen general'!C258</f>
        <v>25230</v>
      </c>
      <c r="D257" s="81" t="str">
        <f>+'3.- Resumen general'!D258</f>
        <v>Estiloidectomía radial</v>
      </c>
      <c r="E257" s="335">
        <f>+'3.- Resumen general'!AP258</f>
        <v>1.4635942760942762</v>
      </c>
      <c r="F257" s="335">
        <f>+'3.- Resumen general'!AQ258</f>
        <v>141.15899999999999</v>
      </c>
      <c r="G257" s="335">
        <f t="shared" si="12"/>
        <v>142.62259427609428</v>
      </c>
      <c r="I257" s="52">
        <v>252</v>
      </c>
      <c r="J257" s="334">
        <f t="shared" si="13"/>
        <v>25230</v>
      </c>
      <c r="K257" s="81" t="str">
        <f t="shared" si="14"/>
        <v>Estiloidectomía radial</v>
      </c>
      <c r="L257" s="335">
        <f>+'3.- Resumen general'!AP258</f>
        <v>1.4635942760942762</v>
      </c>
      <c r="M257" s="335">
        <f>+'3.- Resumen general'!AQ258</f>
        <v>141.15899999999999</v>
      </c>
      <c r="N257" s="335">
        <f t="shared" si="15"/>
        <v>142.62259427609428</v>
      </c>
    </row>
    <row r="258" spans="2:14">
      <c r="B258" s="52">
        <v>253</v>
      </c>
      <c r="C258" s="334">
        <f>+'3.- Resumen general'!C259</f>
        <v>25248</v>
      </c>
      <c r="D258" s="81" t="str">
        <f>+'3.- Resumen general'!D259</f>
        <v>Exploración con extirpación de cuerpo extraño de antebrazo o muñeca</v>
      </c>
      <c r="E258" s="335">
        <f>+'3.- Resumen general'!AP259</f>
        <v>0.12515782828282829</v>
      </c>
      <c r="F258" s="335">
        <f>+'3.- Resumen general'!AQ259</f>
        <v>20.8672</v>
      </c>
      <c r="G258" s="335">
        <f t="shared" si="12"/>
        <v>20.992357828282827</v>
      </c>
      <c r="I258" s="52">
        <v>253</v>
      </c>
      <c r="J258" s="334">
        <f t="shared" si="13"/>
        <v>25248</v>
      </c>
      <c r="K258" s="81" t="str">
        <f t="shared" si="14"/>
        <v>Exploración con extirpación de cuerpo extraño de antebrazo o muñeca</v>
      </c>
      <c r="L258" s="335">
        <f>+'3.- Resumen general'!AP259</f>
        <v>0.12515782828282829</v>
      </c>
      <c r="M258" s="335">
        <f>+'3.- Resumen general'!AQ259</f>
        <v>20.8672</v>
      </c>
      <c r="N258" s="335">
        <f t="shared" si="15"/>
        <v>20.992357828282827</v>
      </c>
    </row>
    <row r="259" spans="2:14">
      <c r="B259" s="52">
        <v>254</v>
      </c>
      <c r="C259" s="334">
        <f>+'3.- Resumen general'!C260</f>
        <v>25250</v>
      </c>
      <c r="D259" s="81" t="str">
        <f>+'3.- Resumen general'!D260</f>
        <v>Remoción de implante</v>
      </c>
      <c r="E259" s="335">
        <f>+'3.- Resumen general'!AP260</f>
        <v>0.96159511784511786</v>
      </c>
      <c r="F259" s="335">
        <f>+'3.- Resumen general'!AQ260</f>
        <v>94.834999999999994</v>
      </c>
      <c r="G259" s="335">
        <f t="shared" si="12"/>
        <v>95.796595117845115</v>
      </c>
      <c r="I259" s="52">
        <v>254</v>
      </c>
      <c r="J259" s="334">
        <f t="shared" si="13"/>
        <v>25250</v>
      </c>
      <c r="K259" s="81" t="str">
        <f t="shared" si="14"/>
        <v>Remoción de implante</v>
      </c>
      <c r="L259" s="335">
        <f>+'3.- Resumen general'!AP260</f>
        <v>0.96159511784511786</v>
      </c>
      <c r="M259" s="335">
        <f>+'3.- Resumen general'!AQ260</f>
        <v>94.834999999999994</v>
      </c>
      <c r="N259" s="335">
        <f t="shared" si="15"/>
        <v>95.796595117845115</v>
      </c>
    </row>
    <row r="260" spans="2:14">
      <c r="B260" s="52">
        <v>255</v>
      </c>
      <c r="C260" s="334">
        <f>+'3.- Resumen general'!C261</f>
        <v>25260</v>
      </c>
      <c r="D260" s="81" t="str">
        <f>+'3.- Resumen general'!D261</f>
        <v>Corrección de tendón o músculo de antebrazo y/o muñeca</v>
      </c>
      <c r="E260" s="335">
        <f>+'3.- Resumen general'!AP261</f>
        <v>1.4635942760942762</v>
      </c>
      <c r="F260" s="335">
        <f>+'3.- Resumen general'!AQ261</f>
        <v>141.15899999999999</v>
      </c>
      <c r="G260" s="335">
        <f t="shared" si="12"/>
        <v>142.62259427609428</v>
      </c>
      <c r="I260" s="52">
        <v>255</v>
      </c>
      <c r="J260" s="334">
        <f t="shared" si="13"/>
        <v>25260</v>
      </c>
      <c r="K260" s="81" t="str">
        <f t="shared" si="14"/>
        <v>Corrección de tendón o músculo de antebrazo y/o muñeca</v>
      </c>
      <c r="L260" s="335">
        <f>+'3.- Resumen general'!AP261</f>
        <v>1.4635942760942762</v>
      </c>
      <c r="M260" s="335">
        <f>+'3.- Resumen general'!AQ261</f>
        <v>141.15899999999999</v>
      </c>
      <c r="N260" s="335">
        <f t="shared" si="15"/>
        <v>142.62259427609428</v>
      </c>
    </row>
    <row r="261" spans="2:14" ht="25.5">
      <c r="B261" s="52">
        <v>256</v>
      </c>
      <c r="C261" s="334">
        <f>+'3.- Resumen general'!C262</f>
        <v>25280</v>
      </c>
      <c r="D261" s="81" t="str">
        <f>+'3.- Resumen general'!D262</f>
        <v>Alargamiento o acortamiento de tendón flexor o extensor de antebrazo o muñeca</v>
      </c>
      <c r="E261" s="335">
        <f>+'3.- Resumen general'!AP262</f>
        <v>1.7075266554433222</v>
      </c>
      <c r="F261" s="335">
        <f>+'3.- Resumen general'!AQ262</f>
        <v>141.15899999999999</v>
      </c>
      <c r="G261" s="335">
        <f t="shared" si="12"/>
        <v>142.86652665544332</v>
      </c>
      <c r="I261" s="52">
        <v>256</v>
      </c>
      <c r="J261" s="334">
        <f t="shared" si="13"/>
        <v>25280</v>
      </c>
      <c r="K261" s="81" t="str">
        <f t="shared" si="14"/>
        <v>Alargamiento o acortamiento de tendón flexor o extensor de antebrazo o muñeca</v>
      </c>
      <c r="L261" s="335">
        <f>+'3.- Resumen general'!AP262</f>
        <v>1.7075266554433222</v>
      </c>
      <c r="M261" s="335">
        <f>+'3.- Resumen general'!AQ262</f>
        <v>141.15899999999999</v>
      </c>
      <c r="N261" s="335">
        <f t="shared" si="15"/>
        <v>142.86652665544332</v>
      </c>
    </row>
    <row r="262" spans="2:14">
      <c r="B262" s="52">
        <v>257</v>
      </c>
      <c r="C262" s="334">
        <f>+'3.- Resumen general'!C263</f>
        <v>25290</v>
      </c>
      <c r="D262" s="81" t="str">
        <f>+'3.- Resumen general'!D263</f>
        <v>Tenotomía abierta de tendón flexor o extensor de antebrazo y/o muñeca</v>
      </c>
      <c r="E262" s="335">
        <f>+'3.- Resumen general'!AP263</f>
        <v>0.96159511784511786</v>
      </c>
      <c r="F262" s="335">
        <f>+'3.- Resumen general'!AQ263</f>
        <v>94.834999999999994</v>
      </c>
      <c r="G262" s="335">
        <f t="shared" ref="G262:G325" si="16">SUM(E262:F262)</f>
        <v>95.796595117845115</v>
      </c>
      <c r="I262" s="52">
        <v>257</v>
      </c>
      <c r="J262" s="334">
        <f t="shared" ref="J262:J325" si="17">+C262</f>
        <v>25290</v>
      </c>
      <c r="K262" s="81" t="str">
        <f t="shared" ref="K262:K325" si="18">+D262</f>
        <v>Tenotomía abierta de tendón flexor o extensor de antebrazo y/o muñeca</v>
      </c>
      <c r="L262" s="335">
        <f>+'3.- Resumen general'!AP263</f>
        <v>0.96159511784511786</v>
      </c>
      <c r="M262" s="335">
        <f>+'3.- Resumen general'!AQ263</f>
        <v>94.834999999999994</v>
      </c>
      <c r="N262" s="335">
        <f t="shared" ref="N262:N325" si="19">SUM(L262:M262)</f>
        <v>95.796595117845115</v>
      </c>
    </row>
    <row r="263" spans="2:14">
      <c r="B263" s="52">
        <v>258</v>
      </c>
      <c r="C263" s="334">
        <f>+'3.- Resumen general'!C264</f>
        <v>25295</v>
      </c>
      <c r="D263" s="81" t="str">
        <f>+'3.- Resumen general'!D264</f>
        <v>Tenólisis de tendón flexor o extensor de antebrazo y/o muñeca</v>
      </c>
      <c r="E263" s="335">
        <f>+'3.- Resumen general'!AP264</f>
        <v>0.80132926487093159</v>
      </c>
      <c r="F263" s="335">
        <f>+'3.- Resumen general'!AQ264</f>
        <v>94.834999999999994</v>
      </c>
      <c r="G263" s="335">
        <f t="shared" si="16"/>
        <v>95.636329264870923</v>
      </c>
      <c r="I263" s="52">
        <v>258</v>
      </c>
      <c r="J263" s="334">
        <f t="shared" si="17"/>
        <v>25295</v>
      </c>
      <c r="K263" s="81" t="str">
        <f t="shared" si="18"/>
        <v>Tenólisis de tendón flexor o extensor de antebrazo y/o muñeca</v>
      </c>
      <c r="L263" s="335">
        <f>+'3.- Resumen general'!AP264</f>
        <v>0.80132926487093159</v>
      </c>
      <c r="M263" s="335">
        <f>+'3.- Resumen general'!AQ264</f>
        <v>94.834999999999994</v>
      </c>
      <c r="N263" s="335">
        <f t="shared" si="19"/>
        <v>95.636329264870923</v>
      </c>
    </row>
    <row r="264" spans="2:14">
      <c r="B264" s="52">
        <v>259</v>
      </c>
      <c r="C264" s="334">
        <f>+'3.- Resumen general'!C265</f>
        <v>25300</v>
      </c>
      <c r="D264" s="81" t="str">
        <f>+'3.- Resumen general'!D265</f>
        <v>Tenodesis a nivel de la muñeca</v>
      </c>
      <c r="E264" s="335">
        <f>+'3.- Resumen general'!AP265</f>
        <v>1.4635942760942762</v>
      </c>
      <c r="F264" s="335">
        <f>+'3.- Resumen general'!AQ265</f>
        <v>141.15899999999999</v>
      </c>
      <c r="G264" s="335">
        <f t="shared" si="16"/>
        <v>142.62259427609428</v>
      </c>
      <c r="I264" s="52">
        <v>259</v>
      </c>
      <c r="J264" s="334">
        <f t="shared" si="17"/>
        <v>25300</v>
      </c>
      <c r="K264" s="81" t="str">
        <f t="shared" si="18"/>
        <v>Tenodesis a nivel de la muñeca</v>
      </c>
      <c r="L264" s="335">
        <f>+'3.- Resumen general'!AP265</f>
        <v>1.4635942760942762</v>
      </c>
      <c r="M264" s="335">
        <f>+'3.- Resumen general'!AQ265</f>
        <v>141.15899999999999</v>
      </c>
      <c r="N264" s="335">
        <f t="shared" si="19"/>
        <v>142.62259427609428</v>
      </c>
    </row>
    <row r="265" spans="2:14">
      <c r="B265" s="52">
        <v>260</v>
      </c>
      <c r="C265" s="334">
        <f>+'3.- Resumen general'!C266</f>
        <v>25310</v>
      </c>
      <c r="D265" s="81" t="str">
        <f>+'3.- Resumen general'!D266</f>
        <v>Trasplante o transferencia de tendón de antebrazo y/o muñeca</v>
      </c>
      <c r="E265" s="335">
        <f>+'3.- Resumen general'!AP266</f>
        <v>1.9514590347923684</v>
      </c>
      <c r="F265" s="335">
        <f>+'3.- Resumen general'!AQ266</f>
        <v>341.17450666666673</v>
      </c>
      <c r="G265" s="335">
        <f t="shared" si="16"/>
        <v>343.12596570145911</v>
      </c>
      <c r="I265" s="52">
        <v>260</v>
      </c>
      <c r="J265" s="334">
        <f t="shared" si="17"/>
        <v>25310</v>
      </c>
      <c r="K265" s="81" t="str">
        <f t="shared" si="18"/>
        <v>Trasplante o transferencia de tendón de antebrazo y/o muñeca</v>
      </c>
      <c r="L265" s="335">
        <f>+'3.- Resumen general'!AP266</f>
        <v>1.9514590347923684</v>
      </c>
      <c r="M265" s="335">
        <f>+'3.- Resumen general'!AQ266</f>
        <v>341.17450666666673</v>
      </c>
      <c r="N265" s="335">
        <f t="shared" si="19"/>
        <v>343.12596570145911</v>
      </c>
    </row>
    <row r="266" spans="2:14">
      <c r="B266" s="52">
        <v>261</v>
      </c>
      <c r="C266" s="334">
        <f>+'3.- Resumen general'!C267</f>
        <v>25315</v>
      </c>
      <c r="D266" s="81" t="str">
        <f>+'3.- Resumen general'!D267</f>
        <v>Deslizamiento del origen de los flexores de antebrazo y/o muñeca</v>
      </c>
      <c r="E266" s="335">
        <f>+'3.- Resumen general'!AP267</f>
        <v>1.4635942760942762</v>
      </c>
      <c r="F266" s="335">
        <f>+'3.- Resumen general'!AQ267</f>
        <v>224.16749000000002</v>
      </c>
      <c r="G266" s="335">
        <f t="shared" si="16"/>
        <v>225.6310842760943</v>
      </c>
      <c r="I266" s="52">
        <v>261</v>
      </c>
      <c r="J266" s="334">
        <f t="shared" si="17"/>
        <v>25315</v>
      </c>
      <c r="K266" s="81" t="str">
        <f t="shared" si="18"/>
        <v>Deslizamiento del origen de los flexores de antebrazo y/o muñeca</v>
      </c>
      <c r="L266" s="335">
        <f>+'3.- Resumen general'!AP267</f>
        <v>1.4635942760942762</v>
      </c>
      <c r="M266" s="335">
        <f>+'3.- Resumen general'!AQ267</f>
        <v>224.16749000000002</v>
      </c>
      <c r="N266" s="335">
        <f t="shared" si="19"/>
        <v>225.6310842760943</v>
      </c>
    </row>
    <row r="267" spans="2:14">
      <c r="B267" s="52">
        <v>262</v>
      </c>
      <c r="C267" s="334">
        <f>+'3.- Resumen general'!C268</f>
        <v>25320</v>
      </c>
      <c r="D267" s="81" t="str">
        <f>+'3.- Resumen general'!D268</f>
        <v>Cápsulorrafia o reconstrucción de muñeca</v>
      </c>
      <c r="E267" s="335">
        <f>+'3.- Resumen general'!AP268</f>
        <v>1.9514590347923684</v>
      </c>
      <c r="F267" s="335">
        <f>+'3.- Resumen general'!AQ268</f>
        <v>224.16749000000002</v>
      </c>
      <c r="G267" s="335">
        <f t="shared" si="16"/>
        <v>226.11894903479239</v>
      </c>
      <c r="I267" s="52">
        <v>262</v>
      </c>
      <c r="J267" s="334">
        <f t="shared" si="17"/>
        <v>25320</v>
      </c>
      <c r="K267" s="81" t="str">
        <f t="shared" si="18"/>
        <v>Cápsulorrafia o reconstrucción de muñeca</v>
      </c>
      <c r="L267" s="335">
        <f>+'3.- Resumen general'!AP268</f>
        <v>1.9514590347923684</v>
      </c>
      <c r="M267" s="335">
        <f>+'3.- Resumen general'!AQ268</f>
        <v>224.16749000000002</v>
      </c>
      <c r="N267" s="335">
        <f t="shared" si="19"/>
        <v>226.11894903479239</v>
      </c>
    </row>
    <row r="268" spans="2:14">
      <c r="B268" s="52">
        <v>263</v>
      </c>
      <c r="C268" s="334">
        <f>+'3.- Resumen general'!C269</f>
        <v>25332</v>
      </c>
      <c r="D268" s="81" t="str">
        <f>+'3.- Resumen general'!D269</f>
        <v>Artroplastía de muñeca</v>
      </c>
      <c r="E268" s="335">
        <f>+'3.- Resumen general'!AP269</f>
        <v>1.9514590347923684</v>
      </c>
      <c r="F268" s="335">
        <f>+'3.- Resumen general'!AQ269</f>
        <v>224.16749000000002</v>
      </c>
      <c r="G268" s="335">
        <f t="shared" si="16"/>
        <v>226.11894903479239</v>
      </c>
      <c r="I268" s="52">
        <v>263</v>
      </c>
      <c r="J268" s="334">
        <f t="shared" si="17"/>
        <v>25332</v>
      </c>
      <c r="K268" s="81" t="str">
        <f t="shared" si="18"/>
        <v>Artroplastía de muñeca</v>
      </c>
      <c r="L268" s="335">
        <f>+'3.- Resumen general'!AP269</f>
        <v>1.9514590347923684</v>
      </c>
      <c r="M268" s="335">
        <f>+'3.- Resumen general'!AQ269</f>
        <v>224.16749000000002</v>
      </c>
      <c r="N268" s="335">
        <f t="shared" si="19"/>
        <v>226.11894903479239</v>
      </c>
    </row>
    <row r="269" spans="2:14">
      <c r="B269" s="52">
        <v>264</v>
      </c>
      <c r="C269" s="334">
        <f>+'3.- Resumen general'!C270</f>
        <v>25335</v>
      </c>
      <c r="D269" s="81" t="str">
        <f>+'3.- Resumen general'!D270</f>
        <v>Centralización de muñeca sobre el cúbito (p. ej. mano péndula radial)</v>
      </c>
      <c r="E269" s="335">
        <f>+'3.- Resumen general'!AP270</f>
        <v>1.4635942760942762</v>
      </c>
      <c r="F269" s="335">
        <f>+'3.- Resumen general'!AQ270</f>
        <v>141.15899999999999</v>
      </c>
      <c r="G269" s="335">
        <f t="shared" si="16"/>
        <v>142.62259427609428</v>
      </c>
      <c r="I269" s="52">
        <v>264</v>
      </c>
      <c r="J269" s="334">
        <f t="shared" si="17"/>
        <v>25335</v>
      </c>
      <c r="K269" s="81" t="str">
        <f t="shared" si="18"/>
        <v>Centralización de muñeca sobre el cúbito (p. ej. mano péndula radial)</v>
      </c>
      <c r="L269" s="335">
        <f>+'3.- Resumen general'!AP270</f>
        <v>1.4635942760942762</v>
      </c>
      <c r="M269" s="335">
        <f>+'3.- Resumen general'!AQ270</f>
        <v>141.15899999999999</v>
      </c>
      <c r="N269" s="335">
        <f t="shared" si="19"/>
        <v>142.62259427609428</v>
      </c>
    </row>
    <row r="270" spans="2:14">
      <c r="B270" s="52">
        <v>265</v>
      </c>
      <c r="C270" s="334">
        <f>+'3.- Resumen general'!C271</f>
        <v>25350</v>
      </c>
      <c r="D270" s="81" t="str">
        <f>+'3.- Resumen general'!D271</f>
        <v>Osteotomía de radio y/o cúbito</v>
      </c>
      <c r="E270" s="335">
        <f>+'3.- Resumen general'!AP271</f>
        <v>1.4635942760942762</v>
      </c>
      <c r="F270" s="335">
        <f>+'3.- Resumen general'!AQ271</f>
        <v>141.15899999999999</v>
      </c>
      <c r="G270" s="335">
        <f t="shared" si="16"/>
        <v>142.62259427609428</v>
      </c>
      <c r="I270" s="52">
        <v>265</v>
      </c>
      <c r="J270" s="334">
        <f t="shared" si="17"/>
        <v>25350</v>
      </c>
      <c r="K270" s="81" t="str">
        <f t="shared" si="18"/>
        <v>Osteotomía de radio y/o cúbito</v>
      </c>
      <c r="L270" s="335">
        <f>+'3.- Resumen general'!AP271</f>
        <v>1.4635942760942762</v>
      </c>
      <c r="M270" s="335">
        <f>+'3.- Resumen general'!AQ271</f>
        <v>141.15899999999999</v>
      </c>
      <c r="N270" s="335">
        <f t="shared" si="19"/>
        <v>142.62259427609428</v>
      </c>
    </row>
    <row r="271" spans="2:14">
      <c r="B271" s="52">
        <v>266</v>
      </c>
      <c r="C271" s="334">
        <f>+'3.- Resumen general'!C272</f>
        <v>25390</v>
      </c>
      <c r="D271" s="81" t="str">
        <f>+'3.- Resumen general'!D272</f>
        <v>Osteoplastía de radio y/o cúbito</v>
      </c>
      <c r="E271" s="335">
        <f>+'3.- Resumen general'!AP272</f>
        <v>1.9514590347923684</v>
      </c>
      <c r="F271" s="335">
        <f>+'3.- Resumen general'!AQ272</f>
        <v>265.90601666666663</v>
      </c>
      <c r="G271" s="335">
        <f t="shared" si="16"/>
        <v>267.85747570145901</v>
      </c>
      <c r="I271" s="52">
        <v>266</v>
      </c>
      <c r="J271" s="334">
        <f t="shared" si="17"/>
        <v>25390</v>
      </c>
      <c r="K271" s="81" t="str">
        <f t="shared" si="18"/>
        <v>Osteoplastía de radio y/o cúbito</v>
      </c>
      <c r="L271" s="335">
        <f>+'3.- Resumen general'!AP272</f>
        <v>1.9514590347923684</v>
      </c>
      <c r="M271" s="335">
        <f>+'3.- Resumen general'!AQ272</f>
        <v>265.90601666666663</v>
      </c>
      <c r="N271" s="335">
        <f t="shared" si="19"/>
        <v>267.85747570145901</v>
      </c>
    </row>
    <row r="272" spans="2:14" ht="25.5">
      <c r="B272" s="52">
        <v>267</v>
      </c>
      <c r="C272" s="334">
        <f>+'3.- Resumen general'!C273</f>
        <v>25440</v>
      </c>
      <c r="D272" s="81" t="str">
        <f>+'3.- Resumen general'!D273</f>
        <v>Corrección de falta de unión de hueso escafoide (navicular), con o sin estiloidectomía radial</v>
      </c>
      <c r="E272" s="335">
        <f>+'3.- Resumen general'!AP273</f>
        <v>1.9514590347923684</v>
      </c>
      <c r="F272" s="335">
        <f>+'3.- Resumen general'!AQ273</f>
        <v>348.91450666666668</v>
      </c>
      <c r="G272" s="335">
        <f t="shared" si="16"/>
        <v>350.86596570145906</v>
      </c>
      <c r="I272" s="52">
        <v>267</v>
      </c>
      <c r="J272" s="334">
        <f t="shared" si="17"/>
        <v>25440</v>
      </c>
      <c r="K272" s="81" t="str">
        <f t="shared" si="18"/>
        <v>Corrección de falta de unión de hueso escafoide (navicular), con o sin estiloidectomía radial</v>
      </c>
      <c r="L272" s="335">
        <f>+'3.- Resumen general'!AP273</f>
        <v>1.9514590347923684</v>
      </c>
      <c r="M272" s="335">
        <f>+'3.- Resumen general'!AQ273</f>
        <v>348.91450666666668</v>
      </c>
      <c r="N272" s="335">
        <f t="shared" si="19"/>
        <v>350.86596570145906</v>
      </c>
    </row>
    <row r="273" spans="2:14">
      <c r="B273" s="52">
        <v>268</v>
      </c>
      <c r="C273" s="334">
        <f>+'3.- Resumen general'!C274</f>
        <v>25441</v>
      </c>
      <c r="D273" s="81" t="str">
        <f>+'3.- Resumen general'!D274</f>
        <v>Artroplastía de muñeca con reemplazo prostético</v>
      </c>
      <c r="E273" s="335">
        <f>+'3.- Resumen general'!AP274</f>
        <v>2.6832561728395063</v>
      </c>
      <c r="F273" s="335">
        <f>+'3.- Resumen general'!AQ274</f>
        <v>360.93200666666661</v>
      </c>
      <c r="G273" s="335">
        <f t="shared" si="16"/>
        <v>363.6152628395061</v>
      </c>
      <c r="I273" s="52">
        <v>268</v>
      </c>
      <c r="J273" s="334">
        <f t="shared" si="17"/>
        <v>25441</v>
      </c>
      <c r="K273" s="81" t="str">
        <f t="shared" si="18"/>
        <v>Artroplastía de muñeca con reemplazo prostético</v>
      </c>
      <c r="L273" s="335">
        <f>+'3.- Resumen general'!AP274</f>
        <v>2.6832561728395063</v>
      </c>
      <c r="M273" s="335">
        <f>+'3.- Resumen general'!AQ274</f>
        <v>360.93200666666661</v>
      </c>
      <c r="N273" s="335">
        <f t="shared" si="19"/>
        <v>363.6152628395061</v>
      </c>
    </row>
    <row r="274" spans="2:14">
      <c r="B274" s="52">
        <v>269</v>
      </c>
      <c r="C274" s="334">
        <f>+'3.- Resumen general'!C275</f>
        <v>25449</v>
      </c>
      <c r="D274" s="81" t="str">
        <f>+'3.- Resumen general'!D275</f>
        <v>Revisión de artroplastía de muñeca incluyendo remoción de implantes</v>
      </c>
      <c r="E274" s="335">
        <f>+'3.- Resumen general'!AP275</f>
        <v>1.9514590347923684</v>
      </c>
      <c r="F274" s="335">
        <f>+'3.- Resumen general'!AQ275</f>
        <v>224.16749000000002</v>
      </c>
      <c r="G274" s="335">
        <f t="shared" si="16"/>
        <v>226.11894903479239</v>
      </c>
      <c r="I274" s="52">
        <v>269</v>
      </c>
      <c r="J274" s="334">
        <f t="shared" si="17"/>
        <v>25449</v>
      </c>
      <c r="K274" s="81" t="str">
        <f t="shared" si="18"/>
        <v>Revisión de artroplastía de muñeca incluyendo remoción de implantes</v>
      </c>
      <c r="L274" s="335">
        <f>+'3.- Resumen general'!AP275</f>
        <v>1.9514590347923684</v>
      </c>
      <c r="M274" s="335">
        <f>+'3.- Resumen general'!AQ275</f>
        <v>224.16749000000002</v>
      </c>
      <c r="N274" s="335">
        <f t="shared" si="19"/>
        <v>226.11894903479239</v>
      </c>
    </row>
    <row r="275" spans="2:14">
      <c r="B275" s="52">
        <v>270</v>
      </c>
      <c r="C275" s="334">
        <f>+'3.- Resumen general'!C276</f>
        <v>25450</v>
      </c>
      <c r="D275" s="81" t="str">
        <f>+'3.- Resumen general'!D276</f>
        <v>Paro epifisario radio distal y/o cúbito</v>
      </c>
      <c r="E275" s="335">
        <f>+'3.- Resumen general'!AP276</f>
        <v>1.4635942760942762</v>
      </c>
      <c r="F275" s="335">
        <f>+'3.- Resumen general'!AQ276</f>
        <v>141.15899999999999</v>
      </c>
      <c r="G275" s="335">
        <f t="shared" si="16"/>
        <v>142.62259427609428</v>
      </c>
      <c r="I275" s="52">
        <v>270</v>
      </c>
      <c r="J275" s="334">
        <f t="shared" si="17"/>
        <v>25450</v>
      </c>
      <c r="K275" s="81" t="str">
        <f t="shared" si="18"/>
        <v>Paro epifisario radio distal y/o cúbito</v>
      </c>
      <c r="L275" s="335">
        <f>+'3.- Resumen general'!AP276</f>
        <v>1.4635942760942762</v>
      </c>
      <c r="M275" s="335">
        <f>+'3.- Resumen general'!AQ276</f>
        <v>141.15899999999999</v>
      </c>
      <c r="N275" s="335">
        <f t="shared" si="19"/>
        <v>142.62259427609428</v>
      </c>
    </row>
    <row r="276" spans="2:14">
      <c r="B276" s="52">
        <v>271</v>
      </c>
      <c r="C276" s="334">
        <f>+'3.- Resumen general'!C277</f>
        <v>25500</v>
      </c>
      <c r="D276" s="81" t="str">
        <f>+'3.- Resumen general'!D277</f>
        <v>Tratamiento cerrado de fractura radial o ulnar</v>
      </c>
      <c r="E276" s="335">
        <f>+'3.- Resumen general'!AP277</f>
        <v>6.2578914141414144E-2</v>
      </c>
      <c r="F276" s="335">
        <f>+'3.- Resumen general'!AQ277</f>
        <v>46.857150000000004</v>
      </c>
      <c r="G276" s="335">
        <f t="shared" si="16"/>
        <v>46.919728914141416</v>
      </c>
      <c r="I276" s="52">
        <v>271</v>
      </c>
      <c r="J276" s="334">
        <f t="shared" si="17"/>
        <v>25500</v>
      </c>
      <c r="K276" s="81" t="str">
        <f t="shared" si="18"/>
        <v>Tratamiento cerrado de fractura radial o ulnar</v>
      </c>
      <c r="L276" s="335">
        <f>+'3.- Resumen general'!AP277</f>
        <v>6.2578914141414144E-2</v>
      </c>
      <c r="M276" s="335">
        <f>+'3.- Resumen general'!AQ277</f>
        <v>46.857150000000004</v>
      </c>
      <c r="N276" s="335">
        <f t="shared" si="19"/>
        <v>46.919728914141416</v>
      </c>
    </row>
    <row r="277" spans="2:14">
      <c r="B277" s="52">
        <v>272</v>
      </c>
      <c r="C277" s="334">
        <f>+'3.- Resumen general'!C278</f>
        <v>25505</v>
      </c>
      <c r="D277" s="81" t="str">
        <f>+'3.- Resumen general'!D278</f>
        <v>Tratamiento cerrado de fractura radial o ulnar, con manipulación</v>
      </c>
      <c r="E277" s="335">
        <f>+'3.- Resumen general'!AP278</f>
        <v>8.3438552188552201E-2</v>
      </c>
      <c r="F277" s="335">
        <f>+'3.- Resumen general'!AQ278</f>
        <v>46.857150000000004</v>
      </c>
      <c r="G277" s="335">
        <f t="shared" si="16"/>
        <v>46.940588552188558</v>
      </c>
      <c r="I277" s="52">
        <v>272</v>
      </c>
      <c r="J277" s="334">
        <f t="shared" si="17"/>
        <v>25505</v>
      </c>
      <c r="K277" s="81" t="str">
        <f t="shared" si="18"/>
        <v>Tratamiento cerrado de fractura radial o ulnar, con manipulación</v>
      </c>
      <c r="L277" s="335">
        <f>+'3.- Resumen general'!AP278</f>
        <v>8.3438552188552201E-2</v>
      </c>
      <c r="M277" s="335">
        <f>+'3.- Resumen general'!AQ278</f>
        <v>46.857150000000004</v>
      </c>
      <c r="N277" s="335">
        <f t="shared" si="19"/>
        <v>46.940588552188558</v>
      </c>
    </row>
    <row r="278" spans="2:14">
      <c r="B278" s="52">
        <v>273</v>
      </c>
      <c r="C278" s="334">
        <f>+'3.- Resumen general'!C279</f>
        <v>25515</v>
      </c>
      <c r="D278" s="81" t="str">
        <f>+'3.- Resumen general'!D279</f>
        <v>Tratamiento abierto de fractura radial, incluye fijación interna</v>
      </c>
      <c r="E278" s="335">
        <f>+'3.- Resumen general'!AP279</f>
        <v>1.9514590347923684</v>
      </c>
      <c r="F278" s="335">
        <f>+'3.- Resumen general'!AQ279</f>
        <v>141.15899999999999</v>
      </c>
      <c r="G278" s="335">
        <f t="shared" si="16"/>
        <v>143.11045903479237</v>
      </c>
      <c r="I278" s="52">
        <v>273</v>
      </c>
      <c r="J278" s="334">
        <f t="shared" si="17"/>
        <v>25515</v>
      </c>
      <c r="K278" s="81" t="str">
        <f t="shared" si="18"/>
        <v>Tratamiento abierto de fractura radial, incluye fijación interna</v>
      </c>
      <c r="L278" s="335">
        <f>+'3.- Resumen general'!AP279</f>
        <v>1.9514590347923684</v>
      </c>
      <c r="M278" s="335">
        <f>+'3.- Resumen general'!AQ279</f>
        <v>141.15899999999999</v>
      </c>
      <c r="N278" s="335">
        <f t="shared" si="19"/>
        <v>143.11045903479237</v>
      </c>
    </row>
    <row r="279" spans="2:14">
      <c r="B279" s="52">
        <v>274</v>
      </c>
      <c r="C279" s="334">
        <f>+'3.- Resumen general'!C280</f>
        <v>25526</v>
      </c>
      <c r="D279" s="81" t="str">
        <f>+'3.- Resumen general'!D280</f>
        <v>Tratamiento de fractura radial y radial ulnar</v>
      </c>
      <c r="E279" s="335">
        <f>+'3.- Resumen general'!AP280</f>
        <v>2.4393237934904604</v>
      </c>
      <c r="F279" s="335">
        <f>+'3.- Resumen general'!AQ280</f>
        <v>224.16749000000002</v>
      </c>
      <c r="G279" s="335">
        <f t="shared" si="16"/>
        <v>226.60681379349049</v>
      </c>
      <c r="I279" s="52">
        <v>274</v>
      </c>
      <c r="J279" s="334">
        <f t="shared" si="17"/>
        <v>25526</v>
      </c>
      <c r="K279" s="81" t="str">
        <f t="shared" si="18"/>
        <v>Tratamiento de fractura radial y radial ulnar</v>
      </c>
      <c r="L279" s="335">
        <f>+'3.- Resumen general'!AP280</f>
        <v>2.4393237934904604</v>
      </c>
      <c r="M279" s="335">
        <f>+'3.- Resumen general'!AQ280</f>
        <v>224.16749000000002</v>
      </c>
      <c r="N279" s="335">
        <f t="shared" si="19"/>
        <v>226.60681379349049</v>
      </c>
    </row>
    <row r="280" spans="2:14" ht="25.5">
      <c r="B280" s="52">
        <v>275</v>
      </c>
      <c r="C280" s="334">
        <f>+'3.- Resumen general'!C281</f>
        <v>25574</v>
      </c>
      <c r="D280" s="81" t="str">
        <f>+'3.- Resumen general'!D281</f>
        <v>Tratamiento abierto de fracturas de las diáfisis del radio y cúbito, con fijación interna o externa; de radio o cúbito</v>
      </c>
      <c r="E280" s="335">
        <f>+'3.- Resumen general'!AP281</f>
        <v>2.4393237934904604</v>
      </c>
      <c r="F280" s="335">
        <f>+'3.- Resumen general'!AQ281</f>
        <v>141.15899999999999</v>
      </c>
      <c r="G280" s="335">
        <f t="shared" si="16"/>
        <v>143.59832379349047</v>
      </c>
      <c r="I280" s="52">
        <v>275</v>
      </c>
      <c r="J280" s="334">
        <f t="shared" si="17"/>
        <v>25574</v>
      </c>
      <c r="K280" s="81" t="str">
        <f t="shared" si="18"/>
        <v>Tratamiento abierto de fracturas de las diáfisis del radio y cúbito, con fijación interna o externa; de radio o cúbito</v>
      </c>
      <c r="L280" s="335">
        <f>+'3.- Resumen general'!AP281</f>
        <v>2.4393237934904604</v>
      </c>
      <c r="M280" s="335">
        <f>+'3.- Resumen general'!AQ281</f>
        <v>141.15899999999999</v>
      </c>
      <c r="N280" s="335">
        <f t="shared" si="19"/>
        <v>143.59832379349047</v>
      </c>
    </row>
    <row r="281" spans="2:14">
      <c r="B281" s="52">
        <v>276</v>
      </c>
      <c r="C281" s="334">
        <f>+'3.- Resumen general'!C282</f>
        <v>25606</v>
      </c>
      <c r="D281" s="81" t="str">
        <f>+'3.- Resumen general'!D282</f>
        <v>Fijación percutánea de fractura radial</v>
      </c>
      <c r="E281" s="335">
        <f>+'3.- Resumen general'!AP282</f>
        <v>1.4635942760942762</v>
      </c>
      <c r="F281" s="335">
        <f>+'3.- Resumen general'!AQ282</f>
        <v>141.15899999999999</v>
      </c>
      <c r="G281" s="335">
        <f t="shared" si="16"/>
        <v>142.62259427609428</v>
      </c>
      <c r="I281" s="52">
        <v>276</v>
      </c>
      <c r="J281" s="334">
        <f t="shared" si="17"/>
        <v>25606</v>
      </c>
      <c r="K281" s="81" t="str">
        <f t="shared" si="18"/>
        <v>Fijación percutánea de fractura radial</v>
      </c>
      <c r="L281" s="335">
        <f>+'3.- Resumen general'!AP282</f>
        <v>1.4635942760942762</v>
      </c>
      <c r="M281" s="335">
        <f>+'3.- Resumen general'!AQ282</f>
        <v>141.15899999999999</v>
      </c>
      <c r="N281" s="335">
        <f t="shared" si="19"/>
        <v>142.62259427609428</v>
      </c>
    </row>
    <row r="282" spans="2:14" ht="25.5">
      <c r="B282" s="52">
        <v>277</v>
      </c>
      <c r="C282" s="334">
        <f>+'3.- Resumen general'!C283</f>
        <v>25611</v>
      </c>
      <c r="D282" s="81" t="str">
        <f>+'3.- Resumen general'!D283</f>
        <v>Fijación esquelética percutánea de fractura distal de radio o separación epifisaria</v>
      </c>
      <c r="E282" s="335">
        <f>+'3.- Resumen general'!AP283</f>
        <v>1.4635942760942762</v>
      </c>
      <c r="F282" s="335">
        <f>+'3.- Resumen general'!AQ283</f>
        <v>141.15899999999999</v>
      </c>
      <c r="G282" s="335">
        <f t="shared" si="16"/>
        <v>142.62259427609428</v>
      </c>
      <c r="I282" s="52">
        <v>277</v>
      </c>
      <c r="J282" s="334">
        <f t="shared" si="17"/>
        <v>25611</v>
      </c>
      <c r="K282" s="81" t="str">
        <f t="shared" si="18"/>
        <v>Fijación esquelética percutánea de fractura distal de radio o separación epifisaria</v>
      </c>
      <c r="L282" s="335">
        <f>+'3.- Resumen general'!AP283</f>
        <v>1.4635942760942762</v>
      </c>
      <c r="M282" s="335">
        <f>+'3.- Resumen general'!AQ283</f>
        <v>141.15899999999999</v>
      </c>
      <c r="N282" s="335">
        <f t="shared" si="19"/>
        <v>142.62259427609428</v>
      </c>
    </row>
    <row r="283" spans="2:14" ht="25.5">
      <c r="B283" s="52">
        <v>278</v>
      </c>
      <c r="C283" s="334">
        <f>+'3.- Resumen general'!C284</f>
        <v>25620</v>
      </c>
      <c r="D283" s="81" t="str">
        <f>+'3.- Resumen general'!D284</f>
        <v>Tratamiento abierto de fractura distal de radio (p. ej. fractura de Colles o Smith) o separación epifisaria</v>
      </c>
      <c r="E283" s="335">
        <f>+'3.- Resumen general'!AP284</f>
        <v>1.9514590347923684</v>
      </c>
      <c r="F283" s="335">
        <f>+'3.- Resumen general'!AQ284</f>
        <v>141.15899999999999</v>
      </c>
      <c r="G283" s="335">
        <f t="shared" si="16"/>
        <v>143.11045903479237</v>
      </c>
      <c r="I283" s="52">
        <v>278</v>
      </c>
      <c r="J283" s="334">
        <f t="shared" si="17"/>
        <v>25620</v>
      </c>
      <c r="K283" s="81" t="str">
        <f t="shared" si="18"/>
        <v>Tratamiento abierto de fractura distal de radio (p. ej. fractura de Colles o Smith) o separación epifisaria</v>
      </c>
      <c r="L283" s="335">
        <f>+'3.- Resumen general'!AP284</f>
        <v>1.9514590347923684</v>
      </c>
      <c r="M283" s="335">
        <f>+'3.- Resumen general'!AQ284</f>
        <v>141.15899999999999</v>
      </c>
      <c r="N283" s="335">
        <f t="shared" si="19"/>
        <v>143.11045903479237</v>
      </c>
    </row>
    <row r="284" spans="2:14">
      <c r="B284" s="52">
        <v>279</v>
      </c>
      <c r="C284" s="334">
        <f>+'3.- Resumen general'!C285</f>
        <v>25630</v>
      </c>
      <c r="D284" s="81" t="str">
        <f>+'3.- Resumen general'!D285</f>
        <v>Tratamiento cerrado de fractura de hueso carpiano; excepto escafoides</v>
      </c>
      <c r="E284" s="335">
        <f>+'3.- Resumen general'!AP285</f>
        <v>6.2578914141414144E-2</v>
      </c>
      <c r="F284" s="335">
        <f>+'3.- Resumen general'!AQ285</f>
        <v>23.517150000000001</v>
      </c>
      <c r="G284" s="335">
        <f t="shared" si="16"/>
        <v>23.579728914141416</v>
      </c>
      <c r="I284" s="52">
        <v>279</v>
      </c>
      <c r="J284" s="334">
        <f t="shared" si="17"/>
        <v>25630</v>
      </c>
      <c r="K284" s="81" t="str">
        <f t="shared" si="18"/>
        <v>Tratamiento cerrado de fractura de hueso carpiano; excepto escafoides</v>
      </c>
      <c r="L284" s="335">
        <f>+'3.- Resumen general'!AP285</f>
        <v>6.2578914141414144E-2</v>
      </c>
      <c r="M284" s="335">
        <f>+'3.- Resumen general'!AQ285</f>
        <v>23.517150000000001</v>
      </c>
      <c r="N284" s="335">
        <f t="shared" si="19"/>
        <v>23.579728914141416</v>
      </c>
    </row>
    <row r="285" spans="2:14">
      <c r="B285" s="52">
        <v>280</v>
      </c>
      <c r="C285" s="334">
        <f>+'3.- Resumen general'!C286</f>
        <v>25645</v>
      </c>
      <c r="D285" s="81" t="str">
        <f>+'3.- Resumen general'!D286</f>
        <v>Tratamiento abierto de fractura de hueso carpeano</v>
      </c>
      <c r="E285" s="335">
        <f>+'3.- Resumen general'!AP286</f>
        <v>1.9514590347923684</v>
      </c>
      <c r="F285" s="335">
        <f>+'3.- Resumen general'!AQ286</f>
        <v>224.16749000000002</v>
      </c>
      <c r="G285" s="335">
        <f t="shared" si="16"/>
        <v>226.11894903479239</v>
      </c>
      <c r="I285" s="52">
        <v>280</v>
      </c>
      <c r="J285" s="334">
        <f t="shared" si="17"/>
        <v>25645</v>
      </c>
      <c r="K285" s="81" t="str">
        <f t="shared" si="18"/>
        <v>Tratamiento abierto de fractura de hueso carpeano</v>
      </c>
      <c r="L285" s="335">
        <f>+'3.- Resumen general'!AP286</f>
        <v>1.9514590347923684</v>
      </c>
      <c r="M285" s="335">
        <f>+'3.- Resumen general'!AQ286</f>
        <v>224.16749000000002</v>
      </c>
      <c r="N285" s="335">
        <f t="shared" si="19"/>
        <v>226.11894903479239</v>
      </c>
    </row>
    <row r="286" spans="2:14">
      <c r="B286" s="52">
        <v>281</v>
      </c>
      <c r="C286" s="334">
        <f>+'3.- Resumen general'!C287</f>
        <v>25676</v>
      </c>
      <c r="D286" s="81" t="str">
        <f>+'3.- Resumen general'!D287</f>
        <v>Tratamiento abierto de luxación radiocubital distal</v>
      </c>
      <c r="E286" s="335">
        <f>+'3.- Resumen general'!AP287</f>
        <v>1.4635942760942762</v>
      </c>
      <c r="F286" s="335">
        <f>+'3.- Resumen general'!AQ287</f>
        <v>141.15899999999999</v>
      </c>
      <c r="G286" s="335">
        <f t="shared" si="16"/>
        <v>142.62259427609428</v>
      </c>
      <c r="I286" s="52">
        <v>281</v>
      </c>
      <c r="J286" s="334">
        <f t="shared" si="17"/>
        <v>25676</v>
      </c>
      <c r="K286" s="81" t="str">
        <f t="shared" si="18"/>
        <v>Tratamiento abierto de luxación radiocubital distal</v>
      </c>
      <c r="L286" s="335">
        <f>+'3.- Resumen general'!AP287</f>
        <v>1.4635942760942762</v>
      </c>
      <c r="M286" s="335">
        <f>+'3.- Resumen general'!AQ287</f>
        <v>141.15899999999999</v>
      </c>
      <c r="N286" s="335">
        <f t="shared" si="19"/>
        <v>142.62259427609428</v>
      </c>
    </row>
    <row r="287" spans="2:14">
      <c r="B287" s="52">
        <v>282</v>
      </c>
      <c r="C287" s="334">
        <f>+'3.- Resumen general'!C288</f>
        <v>25800</v>
      </c>
      <c r="D287" s="81" t="str">
        <f>+'3.- Resumen general'!D288</f>
        <v>Artrodesis de muñeca</v>
      </c>
      <c r="E287" s="335">
        <f>+'3.- Resumen general'!AP288</f>
        <v>1.7075266554433222</v>
      </c>
      <c r="F287" s="335">
        <f>+'3.- Resumen general'!AQ288</f>
        <v>224.16749000000002</v>
      </c>
      <c r="G287" s="335">
        <f t="shared" si="16"/>
        <v>225.87501665544335</v>
      </c>
      <c r="I287" s="52">
        <v>282</v>
      </c>
      <c r="J287" s="334">
        <f t="shared" si="17"/>
        <v>25800</v>
      </c>
      <c r="K287" s="81" t="str">
        <f t="shared" si="18"/>
        <v>Artrodesis de muñeca</v>
      </c>
      <c r="L287" s="335">
        <f>+'3.- Resumen general'!AP288</f>
        <v>1.7075266554433222</v>
      </c>
      <c r="M287" s="335">
        <f>+'3.- Resumen general'!AQ288</f>
        <v>224.16749000000002</v>
      </c>
      <c r="N287" s="335">
        <f t="shared" si="19"/>
        <v>225.87501665544335</v>
      </c>
    </row>
    <row r="288" spans="2:14">
      <c r="B288" s="52">
        <v>283</v>
      </c>
      <c r="C288" s="334">
        <f>+'3.- Resumen general'!C289</f>
        <v>25900</v>
      </c>
      <c r="D288" s="81" t="str">
        <f>+'3.- Resumen general'!D289</f>
        <v>Amputación de antebrazo a través de radio y cúbito</v>
      </c>
      <c r="E288" s="335">
        <f>+'3.- Resumen general'!AP289</f>
        <v>1.9514590347923684</v>
      </c>
      <c r="F288" s="335">
        <f>+'3.- Resumen general'!AQ289</f>
        <v>265.90601666666663</v>
      </c>
      <c r="G288" s="335">
        <f t="shared" si="16"/>
        <v>267.85747570145901</v>
      </c>
      <c r="I288" s="52">
        <v>283</v>
      </c>
      <c r="J288" s="334">
        <f t="shared" si="17"/>
        <v>25900</v>
      </c>
      <c r="K288" s="81" t="str">
        <f t="shared" si="18"/>
        <v>Amputación de antebrazo a través de radio y cúbito</v>
      </c>
      <c r="L288" s="335">
        <f>+'3.- Resumen general'!AP289</f>
        <v>1.9514590347923684</v>
      </c>
      <c r="M288" s="335">
        <f>+'3.- Resumen general'!AQ289</f>
        <v>265.90601666666663</v>
      </c>
      <c r="N288" s="335">
        <f t="shared" si="19"/>
        <v>267.85747570145901</v>
      </c>
    </row>
    <row r="289" spans="2:14">
      <c r="B289" s="52">
        <v>284</v>
      </c>
      <c r="C289" s="334">
        <f>+'3.- Resumen general'!C290</f>
        <v>25920</v>
      </c>
      <c r="D289" s="81" t="str">
        <f>+'3.- Resumen general'!D290</f>
        <v>Desarticulación a través de la muñeca</v>
      </c>
      <c r="E289" s="335">
        <f>+'3.- Resumen general'!AP290</f>
        <v>1.7075266554433222</v>
      </c>
      <c r="F289" s="335">
        <f>+'3.- Resumen general'!AQ290</f>
        <v>141.15899999999999</v>
      </c>
      <c r="G289" s="335">
        <f t="shared" si="16"/>
        <v>142.86652665544332</v>
      </c>
      <c r="I289" s="52">
        <v>284</v>
      </c>
      <c r="J289" s="334">
        <f t="shared" si="17"/>
        <v>25920</v>
      </c>
      <c r="K289" s="81" t="str">
        <f t="shared" si="18"/>
        <v>Desarticulación a través de la muñeca</v>
      </c>
      <c r="L289" s="335">
        <f>+'3.- Resumen general'!AP290</f>
        <v>1.7075266554433222</v>
      </c>
      <c r="M289" s="335">
        <f>+'3.- Resumen general'!AQ290</f>
        <v>141.15899999999999</v>
      </c>
      <c r="N289" s="335">
        <f t="shared" si="19"/>
        <v>142.86652665544332</v>
      </c>
    </row>
    <row r="290" spans="2:14" ht="25.5">
      <c r="B290" s="52">
        <v>285</v>
      </c>
      <c r="C290" s="334">
        <f>+'3.- Resumen general'!C291</f>
        <v>25922</v>
      </c>
      <c r="D290" s="81" t="str">
        <f>+'3.- Resumen general'!D291</f>
        <v>Cierre secundario o revisión de cicatriz de desarticulación a través de muñeca</v>
      </c>
      <c r="E290" s="335">
        <f>+'3.- Resumen general'!AP291</f>
        <v>1.2196618967452302</v>
      </c>
      <c r="F290" s="335">
        <f>+'3.- Resumen general'!AQ291</f>
        <v>245.53801666666664</v>
      </c>
      <c r="G290" s="335">
        <f t="shared" si="16"/>
        <v>246.75767856341187</v>
      </c>
      <c r="I290" s="52">
        <v>285</v>
      </c>
      <c r="J290" s="334">
        <f t="shared" si="17"/>
        <v>25922</v>
      </c>
      <c r="K290" s="81" t="str">
        <f t="shared" si="18"/>
        <v>Cierre secundario o revisión de cicatriz de desarticulación a través de muñeca</v>
      </c>
      <c r="L290" s="335">
        <f>+'3.- Resumen general'!AP291</f>
        <v>1.2196618967452302</v>
      </c>
      <c r="M290" s="335">
        <f>+'3.- Resumen general'!AQ291</f>
        <v>245.53801666666664</v>
      </c>
      <c r="N290" s="335">
        <f t="shared" si="19"/>
        <v>246.75767856341187</v>
      </c>
    </row>
    <row r="291" spans="2:14">
      <c r="B291" s="52">
        <v>286</v>
      </c>
      <c r="C291" s="334">
        <f>+'3.- Resumen general'!C292</f>
        <v>25927</v>
      </c>
      <c r="D291" s="81" t="str">
        <f>+'3.- Resumen general'!D292</f>
        <v>Amputación transmetacarpal</v>
      </c>
      <c r="E291" s="335">
        <f>+'3.- Resumen general'!AP292</f>
        <v>2.3173576038159371</v>
      </c>
      <c r="F291" s="335">
        <f>+'3.- Resumen general'!AQ292</f>
        <v>268.35001666666665</v>
      </c>
      <c r="G291" s="335">
        <f t="shared" si="16"/>
        <v>270.66737427048258</v>
      </c>
      <c r="I291" s="52">
        <v>286</v>
      </c>
      <c r="J291" s="334">
        <f t="shared" si="17"/>
        <v>25927</v>
      </c>
      <c r="K291" s="81" t="str">
        <f t="shared" si="18"/>
        <v>Amputación transmetacarpal</v>
      </c>
      <c r="L291" s="335">
        <f>+'3.- Resumen general'!AP292</f>
        <v>2.3173576038159371</v>
      </c>
      <c r="M291" s="335">
        <f>+'3.- Resumen general'!AQ292</f>
        <v>268.35001666666665</v>
      </c>
      <c r="N291" s="335">
        <f t="shared" si="19"/>
        <v>270.66737427048258</v>
      </c>
    </row>
    <row r="292" spans="2:14">
      <c r="B292" s="52">
        <v>287</v>
      </c>
      <c r="C292" s="334">
        <f>+'3.- Resumen general'!C293</f>
        <v>26020</v>
      </c>
      <c r="D292" s="81" t="str">
        <f>+'3.- Resumen general'!D293</f>
        <v>Drenaje de vaina tendinosa</v>
      </c>
      <c r="E292" s="335">
        <f>+'3.- Resumen general'!AP293</f>
        <v>1.5855604657687992</v>
      </c>
      <c r="F292" s="335">
        <f>+'3.- Resumen general'!AQ293</f>
        <v>117.40399999999998</v>
      </c>
      <c r="G292" s="335">
        <f t="shared" si="16"/>
        <v>118.98956046576878</v>
      </c>
      <c r="I292" s="52">
        <v>287</v>
      </c>
      <c r="J292" s="334">
        <f t="shared" si="17"/>
        <v>26020</v>
      </c>
      <c r="K292" s="81" t="str">
        <f t="shared" si="18"/>
        <v>Drenaje de vaina tendinosa</v>
      </c>
      <c r="L292" s="335">
        <f>+'3.- Resumen general'!AP293</f>
        <v>1.5855604657687992</v>
      </c>
      <c r="M292" s="335">
        <f>+'3.- Resumen general'!AQ293</f>
        <v>117.40399999999998</v>
      </c>
      <c r="N292" s="335">
        <f t="shared" si="19"/>
        <v>118.98956046576878</v>
      </c>
    </row>
    <row r="293" spans="2:14">
      <c r="B293" s="52">
        <v>288</v>
      </c>
      <c r="C293" s="334">
        <f>+'3.- Resumen general'!C294</f>
        <v>26025</v>
      </c>
      <c r="D293" s="81" t="str">
        <f>+'3.- Resumen general'!D294</f>
        <v>Drenaje de bolsa sinovial</v>
      </c>
      <c r="E293" s="335">
        <f>+'3.- Resumen general'!AP294</f>
        <v>1.5855604657687992</v>
      </c>
      <c r="F293" s="335">
        <f>+'3.- Resumen general'!AQ294</f>
        <v>117.40399999999998</v>
      </c>
      <c r="G293" s="335">
        <f t="shared" si="16"/>
        <v>118.98956046576878</v>
      </c>
      <c r="I293" s="52">
        <v>288</v>
      </c>
      <c r="J293" s="334">
        <f t="shared" si="17"/>
        <v>26025</v>
      </c>
      <c r="K293" s="81" t="str">
        <f t="shared" si="18"/>
        <v>Drenaje de bolsa sinovial</v>
      </c>
      <c r="L293" s="335">
        <f>+'3.- Resumen general'!AP294</f>
        <v>1.5855604657687992</v>
      </c>
      <c r="M293" s="335">
        <f>+'3.- Resumen general'!AQ294</f>
        <v>117.40399999999998</v>
      </c>
      <c r="N293" s="335">
        <f t="shared" si="19"/>
        <v>118.98956046576878</v>
      </c>
    </row>
    <row r="294" spans="2:14">
      <c r="B294" s="52">
        <v>289</v>
      </c>
      <c r="C294" s="334">
        <f>+'3.- Resumen general'!C295</f>
        <v>26034</v>
      </c>
      <c r="D294" s="81" t="str">
        <f>+'3.- Resumen general'!D295</f>
        <v>Incisión de hueso cortical de mano o dedo</v>
      </c>
      <c r="E294" s="335">
        <f>+'3.- Resumen general'!AP295</f>
        <v>1.9514590347923684</v>
      </c>
      <c r="F294" s="335">
        <f>+'3.- Resumen general'!AQ295</f>
        <v>117.40399999999998</v>
      </c>
      <c r="G294" s="335">
        <f t="shared" si="16"/>
        <v>119.35545903479235</v>
      </c>
      <c r="I294" s="52">
        <v>289</v>
      </c>
      <c r="J294" s="334">
        <f t="shared" si="17"/>
        <v>26034</v>
      </c>
      <c r="K294" s="81" t="str">
        <f t="shared" si="18"/>
        <v>Incisión de hueso cortical de mano o dedo</v>
      </c>
      <c r="L294" s="335">
        <f>+'3.- Resumen general'!AP295</f>
        <v>1.9514590347923684</v>
      </c>
      <c r="M294" s="335">
        <f>+'3.- Resumen general'!AQ295</f>
        <v>117.40399999999998</v>
      </c>
      <c r="N294" s="335">
        <f t="shared" si="19"/>
        <v>119.35545903479235</v>
      </c>
    </row>
    <row r="295" spans="2:14">
      <c r="B295" s="52">
        <v>290</v>
      </c>
      <c r="C295" s="334">
        <f>+'3.- Resumen general'!C296</f>
        <v>26037</v>
      </c>
      <c r="D295" s="81" t="str">
        <f>+'3.- Resumen general'!D296</f>
        <v>Fasciotomía descompresiva de mano</v>
      </c>
      <c r="E295" s="335">
        <f>+'3.- Resumen general'!AP296</f>
        <v>1.9514590347923684</v>
      </c>
      <c r="F295" s="335">
        <f>+'3.- Resumen general'!AQ296</f>
        <v>258.16601666666668</v>
      </c>
      <c r="G295" s="335">
        <f t="shared" si="16"/>
        <v>260.11747570145906</v>
      </c>
      <c r="I295" s="52">
        <v>290</v>
      </c>
      <c r="J295" s="334">
        <f t="shared" si="17"/>
        <v>26037</v>
      </c>
      <c r="K295" s="81" t="str">
        <f t="shared" si="18"/>
        <v>Fasciotomía descompresiva de mano</v>
      </c>
      <c r="L295" s="335">
        <f>+'3.- Resumen general'!AP296</f>
        <v>1.9514590347923684</v>
      </c>
      <c r="M295" s="335">
        <f>+'3.- Resumen general'!AQ296</f>
        <v>258.16601666666668</v>
      </c>
      <c r="N295" s="335">
        <f t="shared" si="19"/>
        <v>260.11747570145906</v>
      </c>
    </row>
    <row r="296" spans="2:14">
      <c r="B296" s="52">
        <v>291</v>
      </c>
      <c r="C296" s="334">
        <f>+'3.- Resumen general'!C297</f>
        <v>26040</v>
      </c>
      <c r="D296" s="81" t="str">
        <f>+'3.- Resumen general'!D297</f>
        <v>Fasciotomía palmar</v>
      </c>
      <c r="E296" s="335">
        <f>+'3.- Resumen general'!AP297</f>
        <v>1.9514590347923684</v>
      </c>
      <c r="F296" s="335">
        <f>+'3.- Resumen general'!AQ297</f>
        <v>258.16601666666668</v>
      </c>
      <c r="G296" s="335">
        <f t="shared" si="16"/>
        <v>260.11747570145906</v>
      </c>
      <c r="I296" s="52">
        <v>291</v>
      </c>
      <c r="J296" s="334">
        <f t="shared" si="17"/>
        <v>26040</v>
      </c>
      <c r="K296" s="81" t="str">
        <f t="shared" si="18"/>
        <v>Fasciotomía palmar</v>
      </c>
      <c r="L296" s="335">
        <f>+'3.- Resumen general'!AP297</f>
        <v>1.9514590347923684</v>
      </c>
      <c r="M296" s="335">
        <f>+'3.- Resumen general'!AQ297</f>
        <v>258.16601666666668</v>
      </c>
      <c r="N296" s="335">
        <f t="shared" si="19"/>
        <v>260.11747570145906</v>
      </c>
    </row>
    <row r="297" spans="2:14">
      <c r="B297" s="52">
        <v>292</v>
      </c>
      <c r="C297" s="334">
        <f>+'3.- Resumen general'!C298</f>
        <v>26055</v>
      </c>
      <c r="D297" s="81" t="str">
        <f>+'3.- Resumen general'!D298</f>
        <v>Incisión de vaina tendinosa (p. ejm. para dedo "en gatillo")</v>
      </c>
      <c r="E297" s="335">
        <f>+'3.- Resumen general'!AP298</f>
        <v>0.14601746632996634</v>
      </c>
      <c r="F297" s="335">
        <f>+'3.- Resumen general'!AQ298</f>
        <v>20.8672</v>
      </c>
      <c r="G297" s="335">
        <f t="shared" si="16"/>
        <v>21.013217466329966</v>
      </c>
      <c r="I297" s="52">
        <v>292</v>
      </c>
      <c r="J297" s="334">
        <f t="shared" si="17"/>
        <v>26055</v>
      </c>
      <c r="K297" s="81" t="str">
        <f t="shared" si="18"/>
        <v>Incisión de vaina tendinosa (p. ejm. para dedo "en gatillo")</v>
      </c>
      <c r="L297" s="335">
        <f>+'3.- Resumen general'!AP298</f>
        <v>0.14601746632996634</v>
      </c>
      <c r="M297" s="335">
        <f>+'3.- Resumen general'!AQ298</f>
        <v>20.8672</v>
      </c>
      <c r="N297" s="335">
        <f t="shared" si="19"/>
        <v>21.013217466329966</v>
      </c>
    </row>
    <row r="298" spans="2:14" ht="38.25">
      <c r="B298" s="52">
        <v>293</v>
      </c>
      <c r="C298" s="334">
        <f>+'3.- Resumen general'!C299</f>
        <v>26070</v>
      </c>
      <c r="D298" s="81" t="str">
        <f>+'3.- Resumen general'!D299</f>
        <v>Artrotomía con exploración, drenaje, extirpación de cuerpo suelto o cuerpo extraño o biopsia en articulación carpometacarpiana, metacarpofalángica o interfalángica</v>
      </c>
      <c r="E298" s="335">
        <f>+'3.- Resumen general'!AP299</f>
        <v>2.6832561728395063</v>
      </c>
      <c r="F298" s="335">
        <f>+'3.- Resumen general'!AQ299</f>
        <v>141.15899999999999</v>
      </c>
      <c r="G298" s="335">
        <f t="shared" si="16"/>
        <v>143.84225617283948</v>
      </c>
      <c r="I298" s="52">
        <v>293</v>
      </c>
      <c r="J298" s="334">
        <f t="shared" si="17"/>
        <v>26070</v>
      </c>
      <c r="K298" s="81" t="str">
        <f t="shared" si="18"/>
        <v>Artrotomía con exploración, drenaje, extirpación de cuerpo suelto o cuerpo extraño o biopsia en articulación carpometacarpiana, metacarpofalángica o interfalángica</v>
      </c>
      <c r="L298" s="335">
        <f>+'3.- Resumen general'!AP299</f>
        <v>2.6832561728395063</v>
      </c>
      <c r="M298" s="335">
        <f>+'3.- Resumen general'!AQ299</f>
        <v>141.15899999999999</v>
      </c>
      <c r="N298" s="335">
        <f t="shared" si="19"/>
        <v>143.84225617283948</v>
      </c>
    </row>
    <row r="299" spans="2:14">
      <c r="B299" s="52">
        <v>294</v>
      </c>
      <c r="C299" s="334">
        <f>+'3.- Resumen general'!C300</f>
        <v>26115</v>
      </c>
      <c r="D299" s="81" t="str">
        <f>+'3.- Resumen general'!D300</f>
        <v>Excisión, tumor o malformación vascular, mano o dedo; subcutáneo</v>
      </c>
      <c r="E299" s="335">
        <f>+'3.- Resumen general'!AP300</f>
        <v>1.7629243827160495</v>
      </c>
      <c r="F299" s="335">
        <f>+'3.- Resumen general'!AQ300</f>
        <v>94.834999999999994</v>
      </c>
      <c r="G299" s="335">
        <f t="shared" si="16"/>
        <v>96.597924382716045</v>
      </c>
      <c r="I299" s="52">
        <v>294</v>
      </c>
      <c r="J299" s="334">
        <f t="shared" si="17"/>
        <v>26115</v>
      </c>
      <c r="K299" s="81" t="str">
        <f t="shared" si="18"/>
        <v>Excisión, tumor o malformación vascular, mano o dedo; subcutáneo</v>
      </c>
      <c r="L299" s="335">
        <f>+'3.- Resumen general'!AP300</f>
        <v>1.7629243827160495</v>
      </c>
      <c r="M299" s="335">
        <f>+'3.- Resumen general'!AQ300</f>
        <v>94.834999999999994</v>
      </c>
      <c r="N299" s="335">
        <f t="shared" si="19"/>
        <v>96.597924382716045</v>
      </c>
    </row>
    <row r="300" spans="2:14" ht="25.5">
      <c r="B300" s="52">
        <v>295</v>
      </c>
      <c r="C300" s="334">
        <f>+'3.- Resumen general'!C301</f>
        <v>26117</v>
      </c>
      <c r="D300" s="81" t="str">
        <f>+'3.- Resumen general'!D301</f>
        <v>Resección radical de tumor (p. ejm. neoplasia maligna), tejido blando de mano o dedo</v>
      </c>
      <c r="E300" s="335">
        <f>+'3.- Resumen general'!AP301</f>
        <v>3.4150533108866443</v>
      </c>
      <c r="F300" s="335">
        <f>+'3.- Resumen general'!AQ301</f>
        <v>224.16749000000002</v>
      </c>
      <c r="G300" s="335">
        <f t="shared" si="16"/>
        <v>227.58254331088665</v>
      </c>
      <c r="I300" s="52">
        <v>295</v>
      </c>
      <c r="J300" s="334">
        <f t="shared" si="17"/>
        <v>26117</v>
      </c>
      <c r="K300" s="81" t="str">
        <f t="shared" si="18"/>
        <v>Resección radical de tumor (p. ejm. neoplasia maligna), tejido blando de mano o dedo</v>
      </c>
      <c r="L300" s="335">
        <f>+'3.- Resumen general'!AP301</f>
        <v>3.4150533108866443</v>
      </c>
      <c r="M300" s="335">
        <f>+'3.- Resumen general'!AQ301</f>
        <v>224.16749000000002</v>
      </c>
      <c r="N300" s="335">
        <f t="shared" si="19"/>
        <v>227.58254331088665</v>
      </c>
    </row>
    <row r="301" spans="2:14">
      <c r="B301" s="52">
        <v>296</v>
      </c>
      <c r="C301" s="334">
        <f>+'3.- Resumen general'!C302</f>
        <v>26121</v>
      </c>
      <c r="D301" s="81" t="str">
        <f>+'3.- Resumen general'!D302</f>
        <v>Fasciectomía de la palma</v>
      </c>
      <c r="E301" s="335">
        <f>+'3.- Resumen general'!AP302</f>
        <v>1.7075266554433222</v>
      </c>
      <c r="F301" s="335">
        <f>+'3.- Resumen general'!AQ302</f>
        <v>259.11668333333336</v>
      </c>
      <c r="G301" s="335">
        <f t="shared" si="16"/>
        <v>260.82420998877666</v>
      </c>
      <c r="I301" s="52">
        <v>296</v>
      </c>
      <c r="J301" s="334">
        <f t="shared" si="17"/>
        <v>26121</v>
      </c>
      <c r="K301" s="81" t="str">
        <f t="shared" si="18"/>
        <v>Fasciectomía de la palma</v>
      </c>
      <c r="L301" s="335">
        <f>+'3.- Resumen general'!AP302</f>
        <v>1.7075266554433222</v>
      </c>
      <c r="M301" s="335">
        <f>+'3.- Resumen general'!AQ302</f>
        <v>259.11668333333336</v>
      </c>
      <c r="N301" s="335">
        <f t="shared" si="19"/>
        <v>260.82420998877666</v>
      </c>
    </row>
    <row r="302" spans="2:14" ht="25.5">
      <c r="B302" s="52">
        <v>297</v>
      </c>
      <c r="C302" s="334">
        <f>+'3.- Resumen general'!C303</f>
        <v>26130</v>
      </c>
      <c r="D302" s="81" t="str">
        <f>+'3.- Resumen general'!D303</f>
        <v>Sinovectomía de articulación carpometacarpiana, metacarpofalángica o interfalángica</v>
      </c>
      <c r="E302" s="335">
        <f>+'3.- Resumen general'!AP303</f>
        <v>1.9514590347923684</v>
      </c>
      <c r="F302" s="335">
        <f>+'3.- Resumen general'!AQ303</f>
        <v>141.15899999999999</v>
      </c>
      <c r="G302" s="335">
        <f t="shared" si="16"/>
        <v>143.11045903479237</v>
      </c>
      <c r="I302" s="52">
        <v>297</v>
      </c>
      <c r="J302" s="334">
        <f t="shared" si="17"/>
        <v>26130</v>
      </c>
      <c r="K302" s="81" t="str">
        <f t="shared" si="18"/>
        <v>Sinovectomía de articulación carpometacarpiana, metacarpofalángica o interfalángica</v>
      </c>
      <c r="L302" s="335">
        <f>+'3.- Resumen general'!AP303</f>
        <v>1.9514590347923684</v>
      </c>
      <c r="M302" s="335">
        <f>+'3.- Resumen general'!AQ303</f>
        <v>141.15899999999999</v>
      </c>
      <c r="N302" s="335">
        <f t="shared" si="19"/>
        <v>143.11045903479237</v>
      </c>
    </row>
    <row r="303" spans="2:14" ht="25.5">
      <c r="B303" s="52">
        <v>298</v>
      </c>
      <c r="C303" s="334">
        <f>+'3.- Resumen general'!C304</f>
        <v>26145</v>
      </c>
      <c r="D303" s="81" t="str">
        <f>+'3.- Resumen general'!D304</f>
        <v>Sinovectomía radical de vaina tendinosa (tenosinovectomía) de tendón flexor, palma y/o dedo</v>
      </c>
      <c r="E303" s="335">
        <f>+'3.- Resumen general'!AP304</f>
        <v>2.6832561728395063</v>
      </c>
      <c r="F303" s="335">
        <f>+'3.- Resumen general'!AQ304</f>
        <v>141.15899999999999</v>
      </c>
      <c r="G303" s="335">
        <f t="shared" si="16"/>
        <v>143.84225617283948</v>
      </c>
      <c r="I303" s="52">
        <v>298</v>
      </c>
      <c r="J303" s="334">
        <f t="shared" si="17"/>
        <v>26145</v>
      </c>
      <c r="K303" s="81" t="str">
        <f t="shared" si="18"/>
        <v>Sinovectomía radical de vaina tendinosa (tenosinovectomía) de tendón flexor, palma y/o dedo</v>
      </c>
      <c r="L303" s="335">
        <f>+'3.- Resumen general'!AP304</f>
        <v>2.6832561728395063</v>
      </c>
      <c r="M303" s="335">
        <f>+'3.- Resumen general'!AQ304</f>
        <v>141.15899999999999</v>
      </c>
      <c r="N303" s="335">
        <f t="shared" si="19"/>
        <v>143.84225617283948</v>
      </c>
    </row>
    <row r="304" spans="2:14">
      <c r="B304" s="52">
        <v>299</v>
      </c>
      <c r="C304" s="334">
        <f>+'3.- Resumen general'!C305</f>
        <v>26185</v>
      </c>
      <c r="D304" s="81" t="str">
        <f>+'3.- Resumen general'!D305</f>
        <v>Sesamoidectomía dedo pulgar u otro dedo</v>
      </c>
      <c r="E304" s="335">
        <f>+'3.- Resumen general'!AP305</f>
        <v>2.6832561728395063</v>
      </c>
      <c r="F304" s="335">
        <f>+'3.- Resumen general'!AQ305</f>
        <v>141.15899999999999</v>
      </c>
      <c r="G304" s="335">
        <f t="shared" si="16"/>
        <v>143.84225617283948</v>
      </c>
      <c r="I304" s="52">
        <v>299</v>
      </c>
      <c r="J304" s="334">
        <f t="shared" si="17"/>
        <v>26185</v>
      </c>
      <c r="K304" s="81" t="str">
        <f t="shared" si="18"/>
        <v>Sesamoidectomía dedo pulgar u otro dedo</v>
      </c>
      <c r="L304" s="335">
        <f>+'3.- Resumen general'!AP305</f>
        <v>2.6832561728395063</v>
      </c>
      <c r="M304" s="335">
        <f>+'3.- Resumen general'!AQ305</f>
        <v>141.15899999999999</v>
      </c>
      <c r="N304" s="335">
        <f t="shared" si="19"/>
        <v>143.84225617283948</v>
      </c>
    </row>
    <row r="305" spans="2:14" ht="25.5">
      <c r="B305" s="52">
        <v>300</v>
      </c>
      <c r="C305" s="334">
        <f>+'3.- Resumen general'!C306</f>
        <v>26200</v>
      </c>
      <c r="D305" s="81" t="str">
        <f>+'3.- Resumen general'!D306</f>
        <v>Excisión o legrado de quiste óseo o tumor benigno del metacarpo; más injerto óseo</v>
      </c>
      <c r="E305" s="335">
        <f>+'3.- Resumen general'!AP306</f>
        <v>2.3173576038159371</v>
      </c>
      <c r="F305" s="335">
        <f>+'3.- Resumen general'!AQ306</f>
        <v>141.15899999999999</v>
      </c>
      <c r="G305" s="335">
        <f t="shared" si="16"/>
        <v>143.47635760381593</v>
      </c>
      <c r="I305" s="52">
        <v>300</v>
      </c>
      <c r="J305" s="334">
        <f t="shared" si="17"/>
        <v>26200</v>
      </c>
      <c r="K305" s="81" t="str">
        <f t="shared" si="18"/>
        <v>Excisión o legrado de quiste óseo o tumor benigno del metacarpo; más injerto óseo</v>
      </c>
      <c r="L305" s="335">
        <f>+'3.- Resumen general'!AP306</f>
        <v>2.3173576038159371</v>
      </c>
      <c r="M305" s="335">
        <f>+'3.- Resumen general'!AQ306</f>
        <v>141.15899999999999</v>
      </c>
      <c r="N305" s="335">
        <f t="shared" si="19"/>
        <v>143.47635760381593</v>
      </c>
    </row>
    <row r="306" spans="2:14">
      <c r="B306" s="52">
        <v>301</v>
      </c>
      <c r="C306" s="334">
        <f>+'3.- Resumen general'!C307</f>
        <v>26230</v>
      </c>
      <c r="D306" s="81" t="str">
        <f>+'3.- Resumen general'!D307</f>
        <v>Excisión parcial de metacarpo o falanges</v>
      </c>
      <c r="E306" s="335">
        <f>+'3.- Resumen general'!AP307</f>
        <v>2.3173576038159371</v>
      </c>
      <c r="F306" s="335">
        <f>+'3.- Resumen general'!AQ307</f>
        <v>141.15899999999999</v>
      </c>
      <c r="G306" s="335">
        <f t="shared" si="16"/>
        <v>143.47635760381593</v>
      </c>
      <c r="I306" s="52">
        <v>301</v>
      </c>
      <c r="J306" s="334">
        <f t="shared" si="17"/>
        <v>26230</v>
      </c>
      <c r="K306" s="81" t="str">
        <f t="shared" si="18"/>
        <v>Excisión parcial de metacarpo o falanges</v>
      </c>
      <c r="L306" s="335">
        <f>+'3.- Resumen general'!AP307</f>
        <v>2.3173576038159371</v>
      </c>
      <c r="M306" s="335">
        <f>+'3.- Resumen general'!AQ307</f>
        <v>141.15899999999999</v>
      </c>
      <c r="N306" s="335">
        <f t="shared" si="19"/>
        <v>143.47635760381593</v>
      </c>
    </row>
    <row r="307" spans="2:14">
      <c r="B307" s="52">
        <v>302</v>
      </c>
      <c r="C307" s="334">
        <f>+'3.- Resumen general'!C308</f>
        <v>26250</v>
      </c>
      <c r="D307" s="81" t="str">
        <f>+'3.- Resumen general'!D308</f>
        <v>Resección radical, metacarpo; (p. ejm. tumor)</v>
      </c>
      <c r="E307" s="335">
        <f>+'3.- Resumen general'!AP308</f>
        <v>2.6832561728395063</v>
      </c>
      <c r="F307" s="335">
        <f>+'3.- Resumen general'!AQ308</f>
        <v>286.27401666666663</v>
      </c>
      <c r="G307" s="335">
        <f t="shared" si="16"/>
        <v>288.95727283950612</v>
      </c>
      <c r="I307" s="52">
        <v>302</v>
      </c>
      <c r="J307" s="334">
        <f t="shared" si="17"/>
        <v>26250</v>
      </c>
      <c r="K307" s="81" t="str">
        <f t="shared" si="18"/>
        <v>Resección radical, metacarpo; (p. ejm. tumor)</v>
      </c>
      <c r="L307" s="335">
        <f>+'3.- Resumen general'!AP308</f>
        <v>2.6832561728395063</v>
      </c>
      <c r="M307" s="335">
        <f>+'3.- Resumen general'!AQ308</f>
        <v>286.27401666666663</v>
      </c>
      <c r="N307" s="335">
        <f t="shared" si="19"/>
        <v>288.95727283950612</v>
      </c>
    </row>
    <row r="308" spans="2:14">
      <c r="B308" s="52">
        <v>303</v>
      </c>
      <c r="C308" s="334">
        <f>+'3.- Resumen general'!C309</f>
        <v>26320</v>
      </c>
      <c r="D308" s="81" t="str">
        <f>+'3.- Resumen general'!D309</f>
        <v>Extirpación de implante del dedo o mano</v>
      </c>
      <c r="E308" s="335">
        <f>+'3.- Resumen general'!AP309</f>
        <v>1.2821268237934904</v>
      </c>
      <c r="F308" s="335">
        <f>+'3.- Resumen general'!AQ309</f>
        <v>94.834999999999994</v>
      </c>
      <c r="G308" s="335">
        <f t="shared" si="16"/>
        <v>96.117126823793484</v>
      </c>
      <c r="I308" s="52">
        <v>303</v>
      </c>
      <c r="J308" s="334">
        <f t="shared" si="17"/>
        <v>26320</v>
      </c>
      <c r="K308" s="81" t="str">
        <f t="shared" si="18"/>
        <v>Extirpación de implante del dedo o mano</v>
      </c>
      <c r="L308" s="335">
        <f>+'3.- Resumen general'!AP309</f>
        <v>1.2821268237934904</v>
      </c>
      <c r="M308" s="335">
        <f>+'3.- Resumen general'!AQ309</f>
        <v>94.834999999999994</v>
      </c>
      <c r="N308" s="335">
        <f t="shared" si="19"/>
        <v>96.117126823793484</v>
      </c>
    </row>
    <row r="309" spans="2:14">
      <c r="B309" s="52">
        <v>304</v>
      </c>
      <c r="C309" s="334">
        <f>+'3.- Resumen general'!C310</f>
        <v>26350</v>
      </c>
      <c r="D309" s="81" t="str">
        <f>+'3.- Resumen general'!D310</f>
        <v>Corrección o avance de tendón flexor de mano</v>
      </c>
      <c r="E309" s="335">
        <f>+'3.- Resumen general'!AP310</f>
        <v>1.9514590347923684</v>
      </c>
      <c r="F309" s="335">
        <f>+'3.- Resumen general'!AQ310</f>
        <v>141.15899999999999</v>
      </c>
      <c r="G309" s="335">
        <f t="shared" si="16"/>
        <v>143.11045903479237</v>
      </c>
      <c r="I309" s="52">
        <v>304</v>
      </c>
      <c r="J309" s="334">
        <f t="shared" si="17"/>
        <v>26350</v>
      </c>
      <c r="K309" s="81" t="str">
        <f t="shared" si="18"/>
        <v>Corrección o avance de tendón flexor de mano</v>
      </c>
      <c r="L309" s="335">
        <f>+'3.- Resumen general'!AP310</f>
        <v>1.9514590347923684</v>
      </c>
      <c r="M309" s="335">
        <f>+'3.- Resumen general'!AQ310</f>
        <v>141.15899999999999</v>
      </c>
      <c r="N309" s="335">
        <f t="shared" si="19"/>
        <v>143.11045903479237</v>
      </c>
    </row>
    <row r="310" spans="2:14" ht="25.5">
      <c r="B310" s="52">
        <v>305</v>
      </c>
      <c r="C310" s="334">
        <f>+'3.- Resumen general'!C311</f>
        <v>26370</v>
      </c>
      <c r="D310" s="81" t="str">
        <f>+'3.- Resumen general'!D311</f>
        <v>Corrección o avance de tendón del músculo flexor profundo de los dedos</v>
      </c>
      <c r="E310" s="335">
        <f>+'3.- Resumen general'!AP311</f>
        <v>1.9514590347923684</v>
      </c>
      <c r="F310" s="335">
        <f>+'3.- Resumen general'!AQ311</f>
        <v>224.16749000000002</v>
      </c>
      <c r="G310" s="335">
        <f t="shared" si="16"/>
        <v>226.11894903479239</v>
      </c>
      <c r="I310" s="52">
        <v>305</v>
      </c>
      <c r="J310" s="334">
        <f t="shared" si="17"/>
        <v>26370</v>
      </c>
      <c r="K310" s="81" t="str">
        <f t="shared" si="18"/>
        <v>Corrección o avance de tendón del músculo flexor profundo de los dedos</v>
      </c>
      <c r="L310" s="335">
        <f>+'3.- Resumen general'!AP311</f>
        <v>1.9514590347923684</v>
      </c>
      <c r="M310" s="335">
        <f>+'3.- Resumen general'!AQ311</f>
        <v>224.16749000000002</v>
      </c>
      <c r="N310" s="335">
        <f t="shared" si="19"/>
        <v>226.11894903479239</v>
      </c>
    </row>
    <row r="311" spans="2:14">
      <c r="B311" s="52">
        <v>306</v>
      </c>
      <c r="C311" s="334">
        <f>+'3.- Resumen general'!C312</f>
        <v>26410</v>
      </c>
      <c r="D311" s="81" t="str">
        <f>+'3.- Resumen general'!D312</f>
        <v>Corrección de tendón extensor de mano o dedo</v>
      </c>
      <c r="E311" s="335">
        <f>+'3.- Resumen general'!AP312</f>
        <v>1.2821268237934904</v>
      </c>
      <c r="F311" s="335">
        <f>+'3.- Resumen general'!AQ312</f>
        <v>94.834999999999994</v>
      </c>
      <c r="G311" s="335">
        <f t="shared" si="16"/>
        <v>96.117126823793484</v>
      </c>
      <c r="I311" s="52">
        <v>306</v>
      </c>
      <c r="J311" s="334">
        <f t="shared" si="17"/>
        <v>26410</v>
      </c>
      <c r="K311" s="81" t="str">
        <f t="shared" si="18"/>
        <v>Corrección de tendón extensor de mano o dedo</v>
      </c>
      <c r="L311" s="335">
        <f>+'3.- Resumen general'!AP312</f>
        <v>1.2821268237934904</v>
      </c>
      <c r="M311" s="335">
        <f>+'3.- Resumen general'!AQ312</f>
        <v>94.834999999999994</v>
      </c>
      <c r="N311" s="335">
        <f t="shared" si="19"/>
        <v>96.117126823793484</v>
      </c>
    </row>
    <row r="312" spans="2:14">
      <c r="B312" s="52">
        <v>307</v>
      </c>
      <c r="C312" s="334">
        <f>+'3.- Resumen general'!C313</f>
        <v>26437</v>
      </c>
      <c r="D312" s="81" t="str">
        <f>+'3.- Resumen general'!D313</f>
        <v>Realineación de tendón extensor de mano</v>
      </c>
      <c r="E312" s="335">
        <f>+'3.- Resumen general'!AP313</f>
        <v>1.2821268237934904</v>
      </c>
      <c r="F312" s="335">
        <f>+'3.- Resumen general'!AQ313</f>
        <v>94.834999999999994</v>
      </c>
      <c r="G312" s="335">
        <f t="shared" si="16"/>
        <v>96.117126823793484</v>
      </c>
      <c r="I312" s="52">
        <v>307</v>
      </c>
      <c r="J312" s="334">
        <f t="shared" si="17"/>
        <v>26437</v>
      </c>
      <c r="K312" s="81" t="str">
        <f t="shared" si="18"/>
        <v>Realineación de tendón extensor de mano</v>
      </c>
      <c r="L312" s="335">
        <f>+'3.- Resumen general'!AP313</f>
        <v>1.2821268237934904</v>
      </c>
      <c r="M312" s="335">
        <f>+'3.- Resumen general'!AQ313</f>
        <v>94.834999999999994</v>
      </c>
      <c r="N312" s="335">
        <f t="shared" si="19"/>
        <v>96.117126823793484</v>
      </c>
    </row>
    <row r="313" spans="2:14">
      <c r="B313" s="52">
        <v>308</v>
      </c>
      <c r="C313" s="334">
        <f>+'3.- Resumen general'!C314</f>
        <v>26440</v>
      </c>
      <c r="D313" s="81" t="str">
        <f>+'3.- Resumen general'!D314</f>
        <v>Tenólisis de tendón flexor o extensor de mano y/o dedo</v>
      </c>
      <c r="E313" s="335">
        <f>+'3.- Resumen general'!AP314</f>
        <v>2.3173576038159371</v>
      </c>
      <c r="F313" s="335">
        <f>+'3.- Resumen general'!AQ314</f>
        <v>141.15899999999999</v>
      </c>
      <c r="G313" s="335">
        <f t="shared" si="16"/>
        <v>143.47635760381593</v>
      </c>
      <c r="I313" s="52">
        <v>308</v>
      </c>
      <c r="J313" s="334">
        <f t="shared" si="17"/>
        <v>26440</v>
      </c>
      <c r="K313" s="81" t="str">
        <f t="shared" si="18"/>
        <v>Tenólisis de tendón flexor o extensor de mano y/o dedo</v>
      </c>
      <c r="L313" s="335">
        <f>+'3.- Resumen general'!AP314</f>
        <v>2.3173576038159371</v>
      </c>
      <c r="M313" s="335">
        <f>+'3.- Resumen general'!AQ314</f>
        <v>141.15899999999999</v>
      </c>
      <c r="N313" s="335">
        <f t="shared" si="19"/>
        <v>143.47635760381593</v>
      </c>
    </row>
    <row r="314" spans="2:14">
      <c r="B314" s="52">
        <v>309</v>
      </c>
      <c r="C314" s="334">
        <f>+'3.- Resumen general'!C315</f>
        <v>26450</v>
      </c>
      <c r="D314" s="81" t="str">
        <f>+'3.- Resumen general'!D315</f>
        <v>Tenotomía abierta de tendón flexor o extensor de mano o dedo</v>
      </c>
      <c r="E314" s="335">
        <f>+'3.- Resumen general'!AP315</f>
        <v>1.2821268237934904</v>
      </c>
      <c r="F314" s="335">
        <f>+'3.- Resumen general'!AQ315</f>
        <v>94.834999999999994</v>
      </c>
      <c r="G314" s="335">
        <f t="shared" si="16"/>
        <v>96.117126823793484</v>
      </c>
      <c r="I314" s="52">
        <v>309</v>
      </c>
      <c r="J314" s="334">
        <f t="shared" si="17"/>
        <v>26450</v>
      </c>
      <c r="K314" s="81" t="str">
        <f t="shared" si="18"/>
        <v>Tenotomía abierta de tendón flexor o extensor de mano o dedo</v>
      </c>
      <c r="L314" s="335">
        <f>+'3.- Resumen general'!AP315</f>
        <v>1.2821268237934904</v>
      </c>
      <c r="M314" s="335">
        <f>+'3.- Resumen general'!AQ315</f>
        <v>94.834999999999994</v>
      </c>
      <c r="N314" s="335">
        <f t="shared" si="19"/>
        <v>96.117126823793484</v>
      </c>
    </row>
    <row r="315" spans="2:14">
      <c r="B315" s="52">
        <v>310</v>
      </c>
      <c r="C315" s="334">
        <f>+'3.- Resumen general'!C316</f>
        <v>26471</v>
      </c>
      <c r="D315" s="81" t="str">
        <f>+'3.- Resumen general'!D316</f>
        <v>Tenodesis de articulación interfalángica</v>
      </c>
      <c r="E315" s="335">
        <f>+'3.- Resumen general'!AP316</f>
        <v>2.3173576038159371</v>
      </c>
      <c r="F315" s="335">
        <f>+'3.- Resumen general'!AQ316</f>
        <v>141.15899999999999</v>
      </c>
      <c r="G315" s="335">
        <f t="shared" si="16"/>
        <v>143.47635760381593</v>
      </c>
      <c r="I315" s="52">
        <v>310</v>
      </c>
      <c r="J315" s="334">
        <f t="shared" si="17"/>
        <v>26471</v>
      </c>
      <c r="K315" s="81" t="str">
        <f t="shared" si="18"/>
        <v>Tenodesis de articulación interfalángica</v>
      </c>
      <c r="L315" s="335">
        <f>+'3.- Resumen general'!AP316</f>
        <v>2.3173576038159371</v>
      </c>
      <c r="M315" s="335">
        <f>+'3.- Resumen general'!AQ316</f>
        <v>141.15899999999999</v>
      </c>
      <c r="N315" s="335">
        <f t="shared" si="19"/>
        <v>143.47635760381593</v>
      </c>
    </row>
    <row r="316" spans="2:14">
      <c r="B316" s="52">
        <v>311</v>
      </c>
      <c r="C316" s="334">
        <f>+'3.- Resumen general'!C317</f>
        <v>26476</v>
      </c>
      <c r="D316" s="81" t="str">
        <f>+'3.- Resumen general'!D317</f>
        <v>Alargamiento de tendón extensor o flexor de mano o dedo</v>
      </c>
      <c r="E316" s="335">
        <f>+'3.- Resumen general'!AP317</f>
        <v>2.2437219416386083</v>
      </c>
      <c r="F316" s="335">
        <f>+'3.- Resumen general'!AQ317</f>
        <v>94.834999999999994</v>
      </c>
      <c r="G316" s="335">
        <f t="shared" si="16"/>
        <v>97.078721941638605</v>
      </c>
      <c r="I316" s="52">
        <v>311</v>
      </c>
      <c r="J316" s="334">
        <f t="shared" si="17"/>
        <v>26476</v>
      </c>
      <c r="K316" s="81" t="str">
        <f t="shared" si="18"/>
        <v>Alargamiento de tendón extensor o flexor de mano o dedo</v>
      </c>
      <c r="L316" s="335">
        <f>+'3.- Resumen general'!AP317</f>
        <v>2.2437219416386083</v>
      </c>
      <c r="M316" s="335">
        <f>+'3.- Resumen general'!AQ317</f>
        <v>94.834999999999994</v>
      </c>
      <c r="N316" s="335">
        <f t="shared" si="19"/>
        <v>97.078721941638605</v>
      </c>
    </row>
    <row r="317" spans="2:14">
      <c r="B317" s="52">
        <v>312</v>
      </c>
      <c r="C317" s="334">
        <f>+'3.- Resumen general'!C318</f>
        <v>26477</v>
      </c>
      <c r="D317" s="81" t="str">
        <f>+'3.- Resumen general'!D318</f>
        <v>Acortamiento de tendón extensor o flexor de mano o dedo</v>
      </c>
      <c r="E317" s="335">
        <f>+'3.- Resumen general'!AP318</f>
        <v>2.2437219416386083</v>
      </c>
      <c r="F317" s="335">
        <f>+'3.- Resumen general'!AQ318</f>
        <v>94.834999999999994</v>
      </c>
      <c r="G317" s="335">
        <f t="shared" si="16"/>
        <v>97.078721941638605</v>
      </c>
      <c r="I317" s="52">
        <v>312</v>
      </c>
      <c r="J317" s="334">
        <f t="shared" si="17"/>
        <v>26477</v>
      </c>
      <c r="K317" s="81" t="str">
        <f t="shared" si="18"/>
        <v>Acortamiento de tendón extensor o flexor de mano o dedo</v>
      </c>
      <c r="L317" s="335">
        <f>+'3.- Resumen general'!AP318</f>
        <v>2.2437219416386083</v>
      </c>
      <c r="M317" s="335">
        <f>+'3.- Resumen general'!AQ318</f>
        <v>94.834999999999994</v>
      </c>
      <c r="N317" s="335">
        <f t="shared" si="19"/>
        <v>97.078721941638605</v>
      </c>
    </row>
    <row r="318" spans="2:14">
      <c r="B318" s="52">
        <v>313</v>
      </c>
      <c r="C318" s="334">
        <f>+'3.- Resumen general'!C319</f>
        <v>26490</v>
      </c>
      <c r="D318" s="81" t="str">
        <f>+'3.- Resumen general'!D319</f>
        <v>Restauración de la oposición del pulgar ("Oponenplastía")</v>
      </c>
      <c r="E318" s="335">
        <f>+'3.- Resumen general'!AP319</f>
        <v>3.4150533108866443</v>
      </c>
      <c r="F318" s="335">
        <f>+'3.- Resumen general'!AQ319</f>
        <v>306.64201666666668</v>
      </c>
      <c r="G318" s="335">
        <f t="shared" si="16"/>
        <v>310.05706997755334</v>
      </c>
      <c r="I318" s="52">
        <v>313</v>
      </c>
      <c r="J318" s="334">
        <f t="shared" si="17"/>
        <v>26490</v>
      </c>
      <c r="K318" s="81" t="str">
        <f t="shared" si="18"/>
        <v>Restauración de la oposición del pulgar ("Oponenplastía")</v>
      </c>
      <c r="L318" s="335">
        <f>+'3.- Resumen general'!AP319</f>
        <v>3.4150533108866443</v>
      </c>
      <c r="M318" s="335">
        <f>+'3.- Resumen general'!AQ319</f>
        <v>306.64201666666668</v>
      </c>
      <c r="N318" s="335">
        <f t="shared" si="19"/>
        <v>310.05706997755334</v>
      </c>
    </row>
    <row r="319" spans="2:14">
      <c r="B319" s="52">
        <v>314</v>
      </c>
      <c r="C319" s="334">
        <f>+'3.- Resumen general'!C320</f>
        <v>26499</v>
      </c>
      <c r="D319" s="81" t="str">
        <f>+'3.- Resumen general'!D320</f>
        <v>Corrección de dedo "en garra"</v>
      </c>
      <c r="E319" s="335">
        <f>+'3.- Resumen general'!AP320</f>
        <v>1.7075266554433222</v>
      </c>
      <c r="F319" s="335">
        <f>+'3.- Resumen general'!AQ320</f>
        <v>224.16749000000002</v>
      </c>
      <c r="G319" s="335">
        <f t="shared" si="16"/>
        <v>225.87501665544335</v>
      </c>
      <c r="I319" s="52">
        <v>314</v>
      </c>
      <c r="J319" s="334">
        <f t="shared" si="17"/>
        <v>26499</v>
      </c>
      <c r="K319" s="81" t="str">
        <f t="shared" si="18"/>
        <v>Corrección de dedo "en garra"</v>
      </c>
      <c r="L319" s="335">
        <f>+'3.- Resumen general'!AP320</f>
        <v>1.7075266554433222</v>
      </c>
      <c r="M319" s="335">
        <f>+'3.- Resumen general'!AQ320</f>
        <v>224.16749000000002</v>
      </c>
      <c r="N319" s="335">
        <f t="shared" si="19"/>
        <v>225.87501665544335</v>
      </c>
    </row>
    <row r="320" spans="2:14">
      <c r="B320" s="52">
        <v>315</v>
      </c>
      <c r="C320" s="334">
        <f>+'3.- Resumen general'!C321</f>
        <v>26508</v>
      </c>
      <c r="D320" s="81" t="str">
        <f>+'3.- Resumen general'!D321</f>
        <v>Liberación de músculos tenares (p. ejm. contractura del pulgar)</v>
      </c>
      <c r="E320" s="335">
        <f>+'3.- Resumen general'!AP321</f>
        <v>1.9514590347923684</v>
      </c>
      <c r="F320" s="335">
        <f>+'3.- Resumen general'!AQ321</f>
        <v>141.15899999999999</v>
      </c>
      <c r="G320" s="335">
        <f t="shared" si="16"/>
        <v>143.11045903479237</v>
      </c>
      <c r="I320" s="52">
        <v>315</v>
      </c>
      <c r="J320" s="334">
        <f t="shared" si="17"/>
        <v>26508</v>
      </c>
      <c r="K320" s="81" t="str">
        <f t="shared" si="18"/>
        <v>Liberación de músculos tenares (p. ejm. contractura del pulgar)</v>
      </c>
      <c r="L320" s="335">
        <f>+'3.- Resumen general'!AP321</f>
        <v>1.9514590347923684</v>
      </c>
      <c r="M320" s="335">
        <f>+'3.- Resumen general'!AQ321</f>
        <v>141.15899999999999</v>
      </c>
      <c r="N320" s="335">
        <f t="shared" si="19"/>
        <v>143.11045903479237</v>
      </c>
    </row>
    <row r="321" spans="2:14">
      <c r="B321" s="52">
        <v>316</v>
      </c>
      <c r="C321" s="334">
        <f>+'3.- Resumen general'!C322</f>
        <v>26516</v>
      </c>
      <c r="D321" s="81" t="str">
        <f>+'3.- Resumen general'!D322</f>
        <v>Cápsulodesis en articulación metacarpofalángica</v>
      </c>
      <c r="E321" s="335">
        <f>+'3.- Resumen general'!AP322</f>
        <v>1.9514590347923684</v>
      </c>
      <c r="F321" s="335">
        <f>+'3.- Resumen general'!AQ322</f>
        <v>141.15899999999999</v>
      </c>
      <c r="G321" s="335">
        <f t="shared" si="16"/>
        <v>143.11045903479237</v>
      </c>
      <c r="I321" s="52">
        <v>316</v>
      </c>
      <c r="J321" s="334">
        <f t="shared" si="17"/>
        <v>26516</v>
      </c>
      <c r="K321" s="81" t="str">
        <f t="shared" si="18"/>
        <v>Cápsulodesis en articulación metacarpofalángica</v>
      </c>
      <c r="L321" s="335">
        <f>+'3.- Resumen general'!AP322</f>
        <v>1.9514590347923684</v>
      </c>
      <c r="M321" s="335">
        <f>+'3.- Resumen general'!AQ322</f>
        <v>141.15899999999999</v>
      </c>
      <c r="N321" s="335">
        <f t="shared" si="19"/>
        <v>143.11045903479237</v>
      </c>
    </row>
    <row r="322" spans="2:14">
      <c r="B322" s="52">
        <v>317</v>
      </c>
      <c r="C322" s="334">
        <f>+'3.- Resumen general'!C323</f>
        <v>26520</v>
      </c>
      <c r="D322" s="81" t="str">
        <f>+'3.- Resumen general'!D323</f>
        <v>Capsulectomía o capsulotomía de articulación metacarpofalángica</v>
      </c>
      <c r="E322" s="335">
        <f>+'3.- Resumen general'!AP323</f>
        <v>1.2821268237934904</v>
      </c>
      <c r="F322" s="335">
        <f>+'3.- Resumen general'!AQ323</f>
        <v>94.834999999999994</v>
      </c>
      <c r="G322" s="335">
        <f t="shared" si="16"/>
        <v>96.117126823793484</v>
      </c>
      <c r="I322" s="52">
        <v>317</v>
      </c>
      <c r="J322" s="334">
        <f t="shared" si="17"/>
        <v>26520</v>
      </c>
      <c r="K322" s="81" t="str">
        <f t="shared" si="18"/>
        <v>Capsulectomía o capsulotomía de articulación metacarpofalángica</v>
      </c>
      <c r="L322" s="335">
        <f>+'3.- Resumen general'!AP323</f>
        <v>1.2821268237934904</v>
      </c>
      <c r="M322" s="335">
        <f>+'3.- Resumen general'!AQ323</f>
        <v>94.834999999999994</v>
      </c>
      <c r="N322" s="335">
        <f t="shared" si="19"/>
        <v>96.117126823793484</v>
      </c>
    </row>
    <row r="323" spans="2:14">
      <c r="B323" s="52">
        <v>318</v>
      </c>
      <c r="C323" s="334">
        <f>+'3.- Resumen general'!C324</f>
        <v>26530</v>
      </c>
      <c r="D323" s="81" t="str">
        <f>+'3.- Resumen general'!D324</f>
        <v>Artroplastía de articulación metacarpofalángica, interfalángica</v>
      </c>
      <c r="E323" s="335">
        <f>+'3.- Resumen general'!AP324</f>
        <v>2.6832561728395063</v>
      </c>
      <c r="F323" s="335">
        <f>+'3.- Resumen general'!AQ324</f>
        <v>224.16749000000002</v>
      </c>
      <c r="G323" s="335">
        <f t="shared" si="16"/>
        <v>226.85074617283954</v>
      </c>
      <c r="I323" s="52">
        <v>318</v>
      </c>
      <c r="J323" s="334">
        <f t="shared" si="17"/>
        <v>26530</v>
      </c>
      <c r="K323" s="81" t="str">
        <f t="shared" si="18"/>
        <v>Artroplastía de articulación metacarpofalángica, interfalángica</v>
      </c>
      <c r="L323" s="335">
        <f>+'3.- Resumen general'!AP324</f>
        <v>2.6832561728395063</v>
      </c>
      <c r="M323" s="335">
        <f>+'3.- Resumen general'!AQ324</f>
        <v>224.16749000000002</v>
      </c>
      <c r="N323" s="335">
        <f t="shared" si="19"/>
        <v>226.85074617283954</v>
      </c>
    </row>
    <row r="324" spans="2:14" ht="25.5">
      <c r="B324" s="52">
        <v>319</v>
      </c>
      <c r="C324" s="334">
        <f>+'3.- Resumen general'!C325</f>
        <v>26540</v>
      </c>
      <c r="D324" s="81" t="str">
        <f>+'3.- Resumen general'!D325</f>
        <v>Corrección de ligamento colateral de articulación metacarpofalángica o interfalángica</v>
      </c>
      <c r="E324" s="335">
        <f>+'3.- Resumen general'!AP325</f>
        <v>1.7075266554433222</v>
      </c>
      <c r="F324" s="335">
        <f>+'3.- Resumen general'!AQ325</f>
        <v>141.15899999999999</v>
      </c>
      <c r="G324" s="335">
        <f t="shared" si="16"/>
        <v>142.86652665544332</v>
      </c>
      <c r="I324" s="52">
        <v>319</v>
      </c>
      <c r="J324" s="334">
        <f t="shared" si="17"/>
        <v>26540</v>
      </c>
      <c r="K324" s="81" t="str">
        <f t="shared" si="18"/>
        <v>Corrección de ligamento colateral de articulación metacarpofalángica o interfalángica</v>
      </c>
      <c r="L324" s="335">
        <f>+'3.- Resumen general'!AP325</f>
        <v>1.7075266554433222</v>
      </c>
      <c r="M324" s="335">
        <f>+'3.- Resumen general'!AQ325</f>
        <v>141.15899999999999</v>
      </c>
      <c r="N324" s="335">
        <f t="shared" si="19"/>
        <v>142.86652665544332</v>
      </c>
    </row>
    <row r="325" spans="2:14" ht="25.5">
      <c r="B325" s="52">
        <v>320</v>
      </c>
      <c r="C325" s="334">
        <f>+'3.- Resumen general'!C326</f>
        <v>26541</v>
      </c>
      <c r="D325" s="81" t="str">
        <f>+'3.- Resumen general'!D326</f>
        <v>Reconstrucción de ligamento colateral de articulación metacarpofalángica, interfalángica</v>
      </c>
      <c r="E325" s="335">
        <f>+'3.- Resumen general'!AP326</f>
        <v>1.9514590347923684</v>
      </c>
      <c r="F325" s="335">
        <f>+'3.- Resumen general'!AQ326</f>
        <v>348.91450666666668</v>
      </c>
      <c r="G325" s="335">
        <f t="shared" si="16"/>
        <v>350.86596570145906</v>
      </c>
      <c r="I325" s="52">
        <v>320</v>
      </c>
      <c r="J325" s="334">
        <f t="shared" si="17"/>
        <v>26541</v>
      </c>
      <c r="K325" s="81" t="str">
        <f t="shared" si="18"/>
        <v>Reconstrucción de ligamento colateral de articulación metacarpofalángica, interfalángica</v>
      </c>
      <c r="L325" s="335">
        <f>+'3.- Resumen general'!AP326</f>
        <v>1.9514590347923684</v>
      </c>
      <c r="M325" s="335">
        <f>+'3.- Resumen general'!AQ326</f>
        <v>348.91450666666668</v>
      </c>
      <c r="N325" s="335">
        <f t="shared" si="19"/>
        <v>350.86596570145906</v>
      </c>
    </row>
    <row r="326" spans="2:14" ht="25.5">
      <c r="B326" s="52">
        <v>321</v>
      </c>
      <c r="C326" s="334">
        <f>+'3.- Resumen general'!C327</f>
        <v>26548</v>
      </c>
      <c r="D326" s="81" t="str">
        <f>+'3.- Resumen general'!D327</f>
        <v>Corrección y reconstrucción de dedo, placa palmar o articulación interfalángica</v>
      </c>
      <c r="E326" s="335">
        <f>+'3.- Resumen general'!AP327</f>
        <v>1.9514590347923684</v>
      </c>
      <c r="F326" s="335">
        <f>+'3.- Resumen general'!AQ327</f>
        <v>141.15899999999999</v>
      </c>
      <c r="G326" s="335">
        <f t="shared" ref="G326:G389" si="20">SUM(E326:F326)</f>
        <v>143.11045903479237</v>
      </c>
      <c r="I326" s="52">
        <v>321</v>
      </c>
      <c r="J326" s="334">
        <f t="shared" ref="J326:J389" si="21">+C326</f>
        <v>26548</v>
      </c>
      <c r="K326" s="81" t="str">
        <f t="shared" ref="K326:K389" si="22">+D326</f>
        <v>Corrección y reconstrucción de dedo, placa palmar o articulación interfalángica</v>
      </c>
      <c r="L326" s="335">
        <f>+'3.- Resumen general'!AP327</f>
        <v>1.9514590347923684</v>
      </c>
      <c r="M326" s="335">
        <f>+'3.- Resumen general'!AQ327</f>
        <v>141.15899999999999</v>
      </c>
      <c r="N326" s="335">
        <f t="shared" ref="N326:N389" si="23">SUM(L326:M326)</f>
        <v>143.11045903479237</v>
      </c>
    </row>
    <row r="327" spans="2:14">
      <c r="B327" s="52">
        <v>322</v>
      </c>
      <c r="C327" s="334">
        <f>+'3.- Resumen general'!C328</f>
        <v>26550</v>
      </c>
      <c r="D327" s="81" t="str">
        <f>+'3.- Resumen general'!D328</f>
        <v>Pulgarización de un dedo</v>
      </c>
      <c r="E327" s="335">
        <f>+'3.- Resumen general'!AP328</f>
        <v>1.9514590347923684</v>
      </c>
      <c r="F327" s="335">
        <f>+'3.- Resumen general'!AQ328</f>
        <v>224.16749000000002</v>
      </c>
      <c r="G327" s="335">
        <f t="shared" si="20"/>
        <v>226.11894903479239</v>
      </c>
      <c r="I327" s="52">
        <v>322</v>
      </c>
      <c r="J327" s="334">
        <f t="shared" si="21"/>
        <v>26550</v>
      </c>
      <c r="K327" s="81" t="str">
        <f t="shared" si="22"/>
        <v>Pulgarización de un dedo</v>
      </c>
      <c r="L327" s="335">
        <f>+'3.- Resumen general'!AP328</f>
        <v>1.9514590347923684</v>
      </c>
      <c r="M327" s="335">
        <f>+'3.- Resumen general'!AQ328</f>
        <v>224.16749000000002</v>
      </c>
      <c r="N327" s="335">
        <f t="shared" si="23"/>
        <v>226.11894903479239</v>
      </c>
    </row>
    <row r="328" spans="2:14" ht="25.5">
      <c r="B328" s="52">
        <v>323</v>
      </c>
      <c r="C328" s="334">
        <f>+'3.- Resumen general'!C329</f>
        <v>26560</v>
      </c>
      <c r="D328" s="81" t="str">
        <f>+'3.- Resumen general'!D329</f>
        <v>Corrección de Sindactilia (dedos en membrana), cada espacio interdigital; con colgajos cutáneos</v>
      </c>
      <c r="E328" s="335">
        <f>+'3.- Resumen general'!AP329</f>
        <v>1.7075266554433222</v>
      </c>
      <c r="F328" s="335">
        <f>+'3.- Resumen general'!AQ329</f>
        <v>259.11668333333336</v>
      </c>
      <c r="G328" s="335">
        <f t="shared" si="20"/>
        <v>260.82420998877666</v>
      </c>
      <c r="I328" s="52">
        <v>323</v>
      </c>
      <c r="J328" s="334">
        <f t="shared" si="21"/>
        <v>26560</v>
      </c>
      <c r="K328" s="81" t="str">
        <f t="shared" si="22"/>
        <v>Corrección de Sindactilia (dedos en membrana), cada espacio interdigital; con colgajos cutáneos</v>
      </c>
      <c r="L328" s="335">
        <f>+'3.- Resumen general'!AP329</f>
        <v>1.7075266554433222</v>
      </c>
      <c r="M328" s="335">
        <f>+'3.- Resumen general'!AQ329</f>
        <v>259.11668333333336</v>
      </c>
      <c r="N328" s="335">
        <f t="shared" si="23"/>
        <v>260.82420998877666</v>
      </c>
    </row>
    <row r="329" spans="2:14">
      <c r="B329" s="52">
        <v>324</v>
      </c>
      <c r="C329" s="334">
        <f>+'3.- Resumen general'!C330</f>
        <v>26565</v>
      </c>
      <c r="D329" s="81" t="str">
        <f>+'3.- Resumen general'!D330</f>
        <v>Osteotomía metacarpiana, falange de dedo</v>
      </c>
      <c r="E329" s="335">
        <f>+'3.- Resumen general'!AP330</f>
        <v>3.4150533108866443</v>
      </c>
      <c r="F329" s="335">
        <f>+'3.- Resumen general'!AQ330</f>
        <v>141.15899999999999</v>
      </c>
      <c r="G329" s="335">
        <f t="shared" si="20"/>
        <v>144.57405331088663</v>
      </c>
      <c r="I329" s="52">
        <v>324</v>
      </c>
      <c r="J329" s="334">
        <f t="shared" si="21"/>
        <v>26565</v>
      </c>
      <c r="K329" s="81" t="str">
        <f t="shared" si="22"/>
        <v>Osteotomía metacarpiana, falange de dedo</v>
      </c>
      <c r="L329" s="335">
        <f>+'3.- Resumen general'!AP330</f>
        <v>3.4150533108866443</v>
      </c>
      <c r="M329" s="335">
        <f>+'3.- Resumen general'!AQ330</f>
        <v>141.15899999999999</v>
      </c>
      <c r="N329" s="335">
        <f t="shared" si="23"/>
        <v>144.57405331088663</v>
      </c>
    </row>
    <row r="330" spans="2:14">
      <c r="B330" s="52">
        <v>325</v>
      </c>
      <c r="C330" s="334">
        <f>+'3.- Resumen general'!C331</f>
        <v>26568</v>
      </c>
      <c r="D330" s="81" t="str">
        <f>+'3.- Resumen general'!D331</f>
        <v>Osteoplastía, alargamiento, metacarpo o falange</v>
      </c>
      <c r="E330" s="335">
        <f>+'3.- Resumen general'!AP331</f>
        <v>2.6832561728395063</v>
      </c>
      <c r="F330" s="335">
        <f>+'3.- Resumen general'!AQ331</f>
        <v>224.16749000000002</v>
      </c>
      <c r="G330" s="335">
        <f t="shared" si="20"/>
        <v>226.85074617283954</v>
      </c>
      <c r="I330" s="52">
        <v>325</v>
      </c>
      <c r="J330" s="334">
        <f t="shared" si="21"/>
        <v>26568</v>
      </c>
      <c r="K330" s="81" t="str">
        <f t="shared" si="22"/>
        <v>Osteoplastía, alargamiento, metacarpo o falange</v>
      </c>
      <c r="L330" s="335">
        <f>+'3.- Resumen general'!AP331</f>
        <v>2.6832561728395063</v>
      </c>
      <c r="M330" s="335">
        <f>+'3.- Resumen general'!AQ331</f>
        <v>224.16749000000002</v>
      </c>
      <c r="N330" s="335">
        <f t="shared" si="23"/>
        <v>226.85074617283954</v>
      </c>
    </row>
    <row r="331" spans="2:14">
      <c r="B331" s="52">
        <v>326</v>
      </c>
      <c r="C331" s="334">
        <f>+'3.- Resumen general'!C332</f>
        <v>26580</v>
      </c>
      <c r="D331" s="81" t="str">
        <f>+'3.- Resumen general'!D332</f>
        <v>Corrrección de mano hendida</v>
      </c>
      <c r="E331" s="335">
        <f>+'3.- Resumen general'!AP332</f>
        <v>1.9514590347923684</v>
      </c>
      <c r="F331" s="335">
        <f>+'3.- Resumen general'!AQ332</f>
        <v>224.16749000000002</v>
      </c>
      <c r="G331" s="335">
        <f t="shared" si="20"/>
        <v>226.11894903479239</v>
      </c>
      <c r="I331" s="52">
        <v>326</v>
      </c>
      <c r="J331" s="334">
        <f t="shared" si="21"/>
        <v>26580</v>
      </c>
      <c r="K331" s="81" t="str">
        <f t="shared" si="22"/>
        <v>Corrrección de mano hendida</v>
      </c>
      <c r="L331" s="335">
        <f>+'3.- Resumen general'!AP332</f>
        <v>1.9514590347923684</v>
      </c>
      <c r="M331" s="335">
        <f>+'3.- Resumen general'!AQ332</f>
        <v>224.16749000000002</v>
      </c>
      <c r="N331" s="335">
        <f t="shared" si="23"/>
        <v>226.11894903479239</v>
      </c>
    </row>
    <row r="332" spans="2:14">
      <c r="B332" s="52">
        <v>327</v>
      </c>
      <c r="C332" s="334">
        <f>+'3.- Resumen general'!C333</f>
        <v>26585</v>
      </c>
      <c r="D332" s="81" t="str">
        <f>+'3.- Resumen general'!D333</f>
        <v>Corrección de dígito bífido</v>
      </c>
      <c r="E332" s="335">
        <f>+'3.- Resumen general'!AP333</f>
        <v>1.7075266554433222</v>
      </c>
      <c r="F332" s="335">
        <f>+'3.- Resumen general'!AQ333</f>
        <v>259.11668333333336</v>
      </c>
      <c r="G332" s="335">
        <f t="shared" si="20"/>
        <v>260.82420998877666</v>
      </c>
      <c r="I332" s="52">
        <v>327</v>
      </c>
      <c r="J332" s="334">
        <f t="shared" si="21"/>
        <v>26585</v>
      </c>
      <c r="K332" s="81" t="str">
        <f t="shared" si="22"/>
        <v>Corrección de dígito bífido</v>
      </c>
      <c r="L332" s="335">
        <f>+'3.- Resumen general'!AP333</f>
        <v>1.7075266554433222</v>
      </c>
      <c r="M332" s="335">
        <f>+'3.- Resumen general'!AQ333</f>
        <v>259.11668333333336</v>
      </c>
      <c r="N332" s="335">
        <f t="shared" si="23"/>
        <v>260.82420998877666</v>
      </c>
    </row>
    <row r="333" spans="2:14">
      <c r="B333" s="52">
        <v>328</v>
      </c>
      <c r="C333" s="334">
        <f>+'3.- Resumen general'!C334</f>
        <v>26587</v>
      </c>
      <c r="D333" s="81" t="str">
        <f>+'3.- Resumen general'!D334</f>
        <v>Reconstrucción de dígito supernumerario, tejido blando y hueso</v>
      </c>
      <c r="E333" s="335">
        <f>+'3.- Resumen general'!AP334</f>
        <v>1.2821268237934904</v>
      </c>
      <c r="F333" s="335">
        <f>+'3.- Resumen general'!AQ334</f>
        <v>219.58201666666668</v>
      </c>
      <c r="G333" s="335">
        <f t="shared" si="20"/>
        <v>220.86414349046018</v>
      </c>
      <c r="I333" s="52">
        <v>328</v>
      </c>
      <c r="J333" s="334">
        <f t="shared" si="21"/>
        <v>26587</v>
      </c>
      <c r="K333" s="81" t="str">
        <f t="shared" si="22"/>
        <v>Reconstrucción de dígito supernumerario, tejido blando y hueso</v>
      </c>
      <c r="L333" s="335">
        <f>+'3.- Resumen general'!AP334</f>
        <v>1.2821268237934904</v>
      </c>
      <c r="M333" s="335">
        <f>+'3.- Resumen general'!AQ334</f>
        <v>219.58201666666668</v>
      </c>
      <c r="N333" s="335">
        <f t="shared" si="23"/>
        <v>220.86414349046018</v>
      </c>
    </row>
    <row r="334" spans="2:14">
      <c r="B334" s="52">
        <v>329</v>
      </c>
      <c r="C334" s="334">
        <f>+'3.- Resumen general'!C335</f>
        <v>26590</v>
      </c>
      <c r="D334" s="81" t="str">
        <f>+'3.- Resumen general'!D335</f>
        <v>Corrección de Macrodactilia</v>
      </c>
      <c r="E334" s="335">
        <f>+'3.- Resumen general'!AP335</f>
        <v>1.7075266554433222</v>
      </c>
      <c r="F334" s="335">
        <f>+'3.- Resumen general'!AQ335</f>
        <v>259.11668333333336</v>
      </c>
      <c r="G334" s="335">
        <f t="shared" si="20"/>
        <v>260.82420998877666</v>
      </c>
      <c r="I334" s="52">
        <v>329</v>
      </c>
      <c r="J334" s="334">
        <f t="shared" si="21"/>
        <v>26590</v>
      </c>
      <c r="K334" s="81" t="str">
        <f t="shared" si="22"/>
        <v>Corrección de Macrodactilia</v>
      </c>
      <c r="L334" s="335">
        <f>+'3.- Resumen general'!AP335</f>
        <v>1.7075266554433222</v>
      </c>
      <c r="M334" s="335">
        <f>+'3.- Resumen general'!AQ335</f>
        <v>259.11668333333336</v>
      </c>
      <c r="N334" s="335">
        <f t="shared" si="23"/>
        <v>260.82420998877666</v>
      </c>
    </row>
    <row r="335" spans="2:14">
      <c r="B335" s="52">
        <v>330</v>
      </c>
      <c r="C335" s="334">
        <f>+'3.- Resumen general'!C336</f>
        <v>26591</v>
      </c>
      <c r="D335" s="81" t="str">
        <f>+'3.- Resumen general'!D336</f>
        <v>Corrección/liberación de músculos intrínsecos de la mano, cada músculo</v>
      </c>
      <c r="E335" s="335">
        <f>+'3.- Resumen general'!AP336</f>
        <v>1.7075266554433222</v>
      </c>
      <c r="F335" s="335">
        <f>+'3.- Resumen general'!AQ336</f>
        <v>224.16749000000002</v>
      </c>
      <c r="G335" s="335">
        <f t="shared" si="20"/>
        <v>225.87501665544335</v>
      </c>
      <c r="I335" s="52">
        <v>330</v>
      </c>
      <c r="J335" s="334">
        <f t="shared" si="21"/>
        <v>26591</v>
      </c>
      <c r="K335" s="81" t="str">
        <f t="shared" si="22"/>
        <v>Corrección/liberación de músculos intrínsecos de la mano, cada músculo</v>
      </c>
      <c r="L335" s="335">
        <f>+'3.- Resumen general'!AP336</f>
        <v>1.7075266554433222</v>
      </c>
      <c r="M335" s="335">
        <f>+'3.- Resumen general'!AQ336</f>
        <v>224.16749000000002</v>
      </c>
      <c r="N335" s="335">
        <f t="shared" si="23"/>
        <v>225.87501665544335</v>
      </c>
    </row>
    <row r="336" spans="2:14">
      <c r="B336" s="52">
        <v>331</v>
      </c>
      <c r="C336" s="334">
        <f>+'3.- Resumen general'!C337</f>
        <v>26596</v>
      </c>
      <c r="D336" s="81" t="str">
        <f>+'3.- Resumen general'!D337</f>
        <v>Excisión de surcos anulares constrictivos, con varias Z-plastías</v>
      </c>
      <c r="E336" s="335">
        <f>+'3.- Resumen general'!AP337</f>
        <v>2.3173576038159371</v>
      </c>
      <c r="F336" s="335">
        <f>+'3.- Resumen general'!AQ337</f>
        <v>141.15899999999999</v>
      </c>
      <c r="G336" s="335">
        <f t="shared" si="20"/>
        <v>143.47635760381593</v>
      </c>
      <c r="I336" s="52">
        <v>331</v>
      </c>
      <c r="J336" s="334">
        <f t="shared" si="21"/>
        <v>26596</v>
      </c>
      <c r="K336" s="81" t="str">
        <f t="shared" si="22"/>
        <v>Excisión de surcos anulares constrictivos, con varias Z-plastías</v>
      </c>
      <c r="L336" s="335">
        <f>+'3.- Resumen general'!AP337</f>
        <v>2.3173576038159371</v>
      </c>
      <c r="M336" s="335">
        <f>+'3.- Resumen general'!AQ337</f>
        <v>141.15899999999999</v>
      </c>
      <c r="N336" s="335">
        <f t="shared" si="23"/>
        <v>143.47635760381593</v>
      </c>
    </row>
    <row r="337" spans="2:14">
      <c r="B337" s="52">
        <v>332</v>
      </c>
      <c r="C337" s="334">
        <f>+'3.- Resumen general'!C338</f>
        <v>26597</v>
      </c>
      <c r="D337" s="81" t="str">
        <f>+'3.- Resumen general'!D338</f>
        <v>Liberación de contractura cicatrizal, flexor o extensor de mano y/o dedo</v>
      </c>
      <c r="E337" s="335">
        <f>+'3.- Resumen general'!AP338</f>
        <v>2.3173576038159371</v>
      </c>
      <c r="F337" s="335">
        <f>+'3.- Resumen general'!AQ338</f>
        <v>141.15899999999999</v>
      </c>
      <c r="G337" s="335">
        <f t="shared" si="20"/>
        <v>143.47635760381593</v>
      </c>
      <c r="I337" s="52">
        <v>332</v>
      </c>
      <c r="J337" s="334">
        <f t="shared" si="21"/>
        <v>26597</v>
      </c>
      <c r="K337" s="81" t="str">
        <f t="shared" si="22"/>
        <v>Liberación de contractura cicatrizal, flexor o extensor de mano y/o dedo</v>
      </c>
      <c r="L337" s="335">
        <f>+'3.- Resumen general'!AP338</f>
        <v>2.3173576038159371</v>
      </c>
      <c r="M337" s="335">
        <f>+'3.- Resumen general'!AQ338</f>
        <v>141.15899999999999</v>
      </c>
      <c r="N337" s="335">
        <f t="shared" si="23"/>
        <v>143.47635760381593</v>
      </c>
    </row>
    <row r="338" spans="2:14">
      <c r="B338" s="52">
        <v>333</v>
      </c>
      <c r="C338" s="334">
        <f>+'3.- Resumen general'!C339</f>
        <v>26608</v>
      </c>
      <c r="D338" s="81" t="str">
        <f>+'3.- Resumen general'!D339</f>
        <v>Fijación esquelética percutánea de fractura metacarpiana</v>
      </c>
      <c r="E338" s="335">
        <f>+'3.- Resumen general'!AP339</f>
        <v>1.7075266554433222</v>
      </c>
      <c r="F338" s="335">
        <f>+'3.- Resumen general'!AQ339</f>
        <v>141.15899999999999</v>
      </c>
      <c r="G338" s="335">
        <f t="shared" si="20"/>
        <v>142.86652665544332</v>
      </c>
      <c r="I338" s="52">
        <v>333</v>
      </c>
      <c r="J338" s="334">
        <f t="shared" si="21"/>
        <v>26608</v>
      </c>
      <c r="K338" s="81" t="str">
        <f t="shared" si="22"/>
        <v>Fijación esquelética percutánea de fractura metacarpiana</v>
      </c>
      <c r="L338" s="335">
        <f>+'3.- Resumen general'!AP339</f>
        <v>1.7075266554433222</v>
      </c>
      <c r="M338" s="335">
        <f>+'3.- Resumen general'!AQ339</f>
        <v>141.15899999999999</v>
      </c>
      <c r="N338" s="335">
        <f t="shared" si="23"/>
        <v>142.86652665544332</v>
      </c>
    </row>
    <row r="339" spans="2:14">
      <c r="B339" s="52">
        <v>334</v>
      </c>
      <c r="C339" s="334">
        <f>+'3.- Resumen general'!C340</f>
        <v>26615</v>
      </c>
      <c r="D339" s="81" t="str">
        <f>+'3.- Resumen general'!D340</f>
        <v>Tratamiento abierto de fractura metacarpiana, falanges</v>
      </c>
      <c r="E339" s="335">
        <f>+'3.- Resumen general'!AP340</f>
        <v>1.5855604657687992</v>
      </c>
      <c r="F339" s="335">
        <f>+'3.- Resumen general'!AQ340</f>
        <v>141.15899999999999</v>
      </c>
      <c r="G339" s="335">
        <f t="shared" si="20"/>
        <v>142.74456046576879</v>
      </c>
      <c r="I339" s="52">
        <v>334</v>
      </c>
      <c r="J339" s="334">
        <f t="shared" si="21"/>
        <v>26615</v>
      </c>
      <c r="K339" s="81" t="str">
        <f t="shared" si="22"/>
        <v>Tratamiento abierto de fractura metacarpiana, falanges</v>
      </c>
      <c r="L339" s="335">
        <f>+'3.- Resumen general'!AP340</f>
        <v>1.5855604657687992</v>
      </c>
      <c r="M339" s="335">
        <f>+'3.- Resumen general'!AQ340</f>
        <v>141.15899999999999</v>
      </c>
      <c r="N339" s="335">
        <f t="shared" si="23"/>
        <v>142.74456046576879</v>
      </c>
    </row>
    <row r="340" spans="2:14">
      <c r="B340" s="52">
        <v>335</v>
      </c>
      <c r="C340" s="334">
        <f>+'3.- Resumen general'!C341</f>
        <v>26650</v>
      </c>
      <c r="D340" s="81" t="str">
        <f>+'3.- Resumen general'!D341</f>
        <v>Fijación percutánea de fractura carpo-metacarpiana</v>
      </c>
      <c r="E340" s="335">
        <f>+'3.- Resumen general'!AP341</f>
        <v>1.7075266554433222</v>
      </c>
      <c r="F340" s="335">
        <f>+'3.- Resumen general'!AQ341</f>
        <v>141.15899999999999</v>
      </c>
      <c r="G340" s="335">
        <f t="shared" si="20"/>
        <v>142.86652665544332</v>
      </c>
      <c r="I340" s="52">
        <v>335</v>
      </c>
      <c r="J340" s="334">
        <f t="shared" si="21"/>
        <v>26650</v>
      </c>
      <c r="K340" s="81" t="str">
        <f t="shared" si="22"/>
        <v>Fijación percutánea de fractura carpo-metacarpiana</v>
      </c>
      <c r="L340" s="335">
        <f>+'3.- Resumen general'!AP341</f>
        <v>1.7075266554433222</v>
      </c>
      <c r="M340" s="335">
        <f>+'3.- Resumen general'!AQ341</f>
        <v>141.15899999999999</v>
      </c>
      <c r="N340" s="335">
        <f t="shared" si="23"/>
        <v>142.86652665544332</v>
      </c>
    </row>
    <row r="341" spans="2:14" ht="25.5">
      <c r="B341" s="52">
        <v>336</v>
      </c>
      <c r="C341" s="334">
        <f>+'3.- Resumen general'!C342</f>
        <v>26676</v>
      </c>
      <c r="D341" s="81" t="str">
        <f>+'3.- Resumen general'!D342</f>
        <v>Fijación esquelética percutánea de luxación carpometacarpiana, interfalángica</v>
      </c>
      <c r="E341" s="335">
        <f>+'3.- Resumen general'!AP342</f>
        <v>1.1218609708193041</v>
      </c>
      <c r="F341" s="335">
        <f>+'3.- Resumen general'!AQ342</f>
        <v>94.834999999999994</v>
      </c>
      <c r="G341" s="335">
        <f t="shared" si="20"/>
        <v>95.956860970819292</v>
      </c>
      <c r="I341" s="52">
        <v>336</v>
      </c>
      <c r="J341" s="334">
        <f t="shared" si="21"/>
        <v>26676</v>
      </c>
      <c r="K341" s="81" t="str">
        <f t="shared" si="22"/>
        <v>Fijación esquelética percutánea de luxación carpometacarpiana, interfalángica</v>
      </c>
      <c r="L341" s="335">
        <f>+'3.- Resumen general'!AP342</f>
        <v>1.1218609708193041</v>
      </c>
      <c r="M341" s="335">
        <f>+'3.- Resumen general'!AQ342</f>
        <v>94.834999999999994</v>
      </c>
      <c r="N341" s="335">
        <f t="shared" si="23"/>
        <v>95.956860970819292</v>
      </c>
    </row>
    <row r="342" spans="2:14">
      <c r="B342" s="52">
        <v>337</v>
      </c>
      <c r="C342" s="334">
        <f>+'3.- Resumen general'!C343</f>
        <v>26685</v>
      </c>
      <c r="D342" s="81" t="str">
        <f>+'3.- Resumen general'!D343</f>
        <v>Tratamiento abierto de luxación carpometacarpiana,  metacarpofalángica</v>
      </c>
      <c r="E342" s="335">
        <f>+'3.- Resumen general'!AP343</f>
        <v>1.5855604657687992</v>
      </c>
      <c r="F342" s="335">
        <f>+'3.- Resumen general'!AQ343</f>
        <v>141.15899999999999</v>
      </c>
      <c r="G342" s="335">
        <f t="shared" si="20"/>
        <v>142.74456046576879</v>
      </c>
      <c r="I342" s="52">
        <v>337</v>
      </c>
      <c r="J342" s="334">
        <f t="shared" si="21"/>
        <v>26685</v>
      </c>
      <c r="K342" s="81" t="str">
        <f t="shared" si="22"/>
        <v>Tratamiento abierto de luxación carpometacarpiana,  metacarpofalángica</v>
      </c>
      <c r="L342" s="335">
        <f>+'3.- Resumen general'!AP343</f>
        <v>1.5855604657687992</v>
      </c>
      <c r="M342" s="335">
        <f>+'3.- Resumen general'!AQ343</f>
        <v>141.15899999999999</v>
      </c>
      <c r="N342" s="335">
        <f t="shared" si="23"/>
        <v>142.74456046576879</v>
      </c>
    </row>
    <row r="343" spans="2:14" ht="25.5">
      <c r="B343" s="52">
        <v>338</v>
      </c>
      <c r="C343" s="334">
        <f>+'3.- Resumen general'!C344</f>
        <v>26700</v>
      </c>
      <c r="D343" s="81" t="str">
        <f>+'3.- Resumen general'!D344</f>
        <v>Tratamiento cerrado de luxación carpometacarpiana, tarsometarsiana, metacarpofalángica, metatarsofalángica, interfalángica</v>
      </c>
      <c r="E343" s="335">
        <f>+'3.- Resumen general'!AP344</f>
        <v>8.3438552188552201E-2</v>
      </c>
      <c r="F343" s="335">
        <f>+'3.- Resumen general'!AQ344</f>
        <v>23.517150000000001</v>
      </c>
      <c r="G343" s="335">
        <f t="shared" si="20"/>
        <v>23.600588552188555</v>
      </c>
      <c r="I343" s="52">
        <v>338</v>
      </c>
      <c r="J343" s="334">
        <f t="shared" si="21"/>
        <v>26700</v>
      </c>
      <c r="K343" s="81" t="str">
        <f t="shared" si="22"/>
        <v>Tratamiento cerrado de luxación carpometacarpiana, tarsometarsiana, metacarpofalángica, metatarsofalángica, interfalángica</v>
      </c>
      <c r="L343" s="335">
        <f>+'3.- Resumen general'!AP344</f>
        <v>8.3438552188552201E-2</v>
      </c>
      <c r="M343" s="335">
        <f>+'3.- Resumen general'!AQ344</f>
        <v>23.517150000000001</v>
      </c>
      <c r="N343" s="335">
        <f t="shared" si="23"/>
        <v>23.600588552188555</v>
      </c>
    </row>
    <row r="344" spans="2:14">
      <c r="B344" s="52">
        <v>339</v>
      </c>
      <c r="C344" s="334">
        <f>+'3.- Resumen general'!C345</f>
        <v>26727</v>
      </c>
      <c r="D344" s="81" t="str">
        <f>+'3.- Resumen general'!D345</f>
        <v>Fijación esquelética percutánea de fractura inestable de falange</v>
      </c>
      <c r="E344" s="335">
        <f>+'3.- Resumen general'!AP345</f>
        <v>1.7075266554433222</v>
      </c>
      <c r="F344" s="335">
        <f>+'3.- Resumen general'!AQ345</f>
        <v>141.15899999999999</v>
      </c>
      <c r="G344" s="335">
        <f t="shared" si="20"/>
        <v>142.86652665544332</v>
      </c>
      <c r="I344" s="52">
        <v>339</v>
      </c>
      <c r="J344" s="334">
        <f t="shared" si="21"/>
        <v>26727</v>
      </c>
      <c r="K344" s="81" t="str">
        <f t="shared" si="22"/>
        <v>Fijación esquelética percutánea de fractura inestable de falange</v>
      </c>
      <c r="L344" s="335">
        <f>+'3.- Resumen general'!AP345</f>
        <v>1.7075266554433222</v>
      </c>
      <c r="M344" s="335">
        <f>+'3.- Resumen general'!AQ345</f>
        <v>141.15899999999999</v>
      </c>
      <c r="N344" s="335">
        <f t="shared" si="23"/>
        <v>142.86652665544332</v>
      </c>
    </row>
    <row r="345" spans="2:14" ht="25.5">
      <c r="B345" s="52">
        <v>340</v>
      </c>
      <c r="C345" s="334">
        <f>+'3.- Resumen general'!C346</f>
        <v>26746</v>
      </c>
      <c r="D345" s="81" t="str">
        <f>+'3.- Resumen general'!D346</f>
        <v>Tratamiento abierto de fractura articular, con compromiso de articulación metacarpofalángica o interfalángica</v>
      </c>
      <c r="E345" s="335">
        <f>+'3.- Resumen general'!AP346</f>
        <v>2.6832561728395063</v>
      </c>
      <c r="F345" s="335">
        <f>+'3.- Resumen general'!AQ346</f>
        <v>141.15899999999999</v>
      </c>
      <c r="G345" s="335">
        <f t="shared" si="20"/>
        <v>143.84225617283948</v>
      </c>
      <c r="I345" s="52">
        <v>340</v>
      </c>
      <c r="J345" s="334">
        <f t="shared" si="21"/>
        <v>26746</v>
      </c>
      <c r="K345" s="81" t="str">
        <f t="shared" si="22"/>
        <v>Tratamiento abierto de fractura articular, con compromiso de articulación metacarpofalángica o interfalángica</v>
      </c>
      <c r="L345" s="335">
        <f>+'3.- Resumen general'!AP346</f>
        <v>2.6832561728395063</v>
      </c>
      <c r="M345" s="335">
        <f>+'3.- Resumen general'!AQ346</f>
        <v>141.15899999999999</v>
      </c>
      <c r="N345" s="335">
        <f t="shared" si="23"/>
        <v>143.84225617283948</v>
      </c>
    </row>
    <row r="346" spans="2:14">
      <c r="B346" s="52">
        <v>341</v>
      </c>
      <c r="C346" s="334">
        <f>+'3.- Resumen general'!C347</f>
        <v>26820</v>
      </c>
      <c r="D346" s="81" t="str">
        <f>+'3.- Resumen general'!D347</f>
        <v>Fusión en oposición de pulgar</v>
      </c>
      <c r="E346" s="335">
        <f>+'3.- Resumen general'!AP347</f>
        <v>2.6832561728395063</v>
      </c>
      <c r="F346" s="335">
        <f>+'3.- Resumen general'!AQ347</f>
        <v>141.15899999999999</v>
      </c>
      <c r="G346" s="335">
        <f t="shared" si="20"/>
        <v>143.84225617283948</v>
      </c>
      <c r="I346" s="52">
        <v>341</v>
      </c>
      <c r="J346" s="334">
        <f t="shared" si="21"/>
        <v>26820</v>
      </c>
      <c r="K346" s="81" t="str">
        <f t="shared" si="22"/>
        <v>Fusión en oposición de pulgar</v>
      </c>
      <c r="L346" s="335">
        <f>+'3.- Resumen general'!AP347</f>
        <v>2.6832561728395063</v>
      </c>
      <c r="M346" s="335">
        <f>+'3.- Resumen general'!AQ347</f>
        <v>141.15899999999999</v>
      </c>
      <c r="N346" s="335">
        <f t="shared" si="23"/>
        <v>143.84225617283948</v>
      </c>
    </row>
    <row r="347" spans="2:14" ht="25.5">
      <c r="B347" s="52">
        <v>342</v>
      </c>
      <c r="C347" s="334">
        <f>+'3.- Resumen general'!C348</f>
        <v>26841</v>
      </c>
      <c r="D347" s="81" t="str">
        <f>+'3.- Resumen general'!D348</f>
        <v>Artrodesis de articulación carpometacarpiana, metacarpofalángica, o interfalángica</v>
      </c>
      <c r="E347" s="335">
        <f>+'3.- Resumen general'!AP348</f>
        <v>2.6832561728395063</v>
      </c>
      <c r="F347" s="335">
        <f>+'3.- Resumen general'!AQ348</f>
        <v>141.15899999999999</v>
      </c>
      <c r="G347" s="335">
        <f t="shared" si="20"/>
        <v>143.84225617283948</v>
      </c>
      <c r="I347" s="52">
        <v>342</v>
      </c>
      <c r="J347" s="334">
        <f t="shared" si="21"/>
        <v>26841</v>
      </c>
      <c r="K347" s="81" t="str">
        <f t="shared" si="22"/>
        <v>Artrodesis de articulación carpometacarpiana, metacarpofalángica, o interfalángica</v>
      </c>
      <c r="L347" s="335">
        <f>+'3.- Resumen general'!AP348</f>
        <v>2.6832561728395063</v>
      </c>
      <c r="M347" s="335">
        <f>+'3.- Resumen general'!AQ348</f>
        <v>141.15899999999999</v>
      </c>
      <c r="N347" s="335">
        <f t="shared" si="23"/>
        <v>143.84225617283948</v>
      </c>
    </row>
    <row r="348" spans="2:14">
      <c r="B348" s="52">
        <v>343</v>
      </c>
      <c r="C348" s="334">
        <f>+'3.- Resumen general'!C349</f>
        <v>26910</v>
      </c>
      <c r="D348" s="81" t="str">
        <f>+'3.- Resumen general'!D349</f>
        <v>Amputación a nivel de mano</v>
      </c>
      <c r="E348" s="335">
        <f>+'3.- Resumen general'!AP349</f>
        <v>1.9514590347923684</v>
      </c>
      <c r="F348" s="335">
        <f>+'3.- Resumen general'!AQ349</f>
        <v>141.15899999999999</v>
      </c>
      <c r="G348" s="335">
        <f t="shared" si="20"/>
        <v>143.11045903479237</v>
      </c>
      <c r="I348" s="52">
        <v>343</v>
      </c>
      <c r="J348" s="334">
        <f t="shared" si="21"/>
        <v>26910</v>
      </c>
      <c r="K348" s="81" t="str">
        <f t="shared" si="22"/>
        <v>Amputación a nivel de mano</v>
      </c>
      <c r="L348" s="335">
        <f>+'3.- Resumen general'!AP349</f>
        <v>1.9514590347923684</v>
      </c>
      <c r="M348" s="335">
        <f>+'3.- Resumen general'!AQ349</f>
        <v>141.15899999999999</v>
      </c>
      <c r="N348" s="335">
        <f t="shared" si="23"/>
        <v>143.11045903479237</v>
      </c>
    </row>
    <row r="349" spans="2:14">
      <c r="B349" s="52">
        <v>344</v>
      </c>
      <c r="C349" s="334">
        <f>+'3.- Resumen general'!C350</f>
        <v>26951</v>
      </c>
      <c r="D349" s="81" t="str">
        <f>+'3.- Resumen general'!D350</f>
        <v>Amputación a nivel de dedos de mano</v>
      </c>
      <c r="E349" s="335">
        <f>+'3.- Resumen general'!AP350</f>
        <v>1.2821268237934904</v>
      </c>
      <c r="F349" s="335">
        <f>+'3.- Resumen general'!AQ350</f>
        <v>94.834999999999994</v>
      </c>
      <c r="G349" s="335">
        <f t="shared" si="20"/>
        <v>96.117126823793484</v>
      </c>
      <c r="I349" s="52">
        <v>344</v>
      </c>
      <c r="J349" s="334">
        <f t="shared" si="21"/>
        <v>26951</v>
      </c>
      <c r="K349" s="81" t="str">
        <f t="shared" si="22"/>
        <v>Amputación a nivel de dedos de mano</v>
      </c>
      <c r="L349" s="335">
        <f>+'3.- Resumen general'!AP350</f>
        <v>1.2821268237934904</v>
      </c>
      <c r="M349" s="335">
        <f>+'3.- Resumen general'!AQ350</f>
        <v>94.834999999999994</v>
      </c>
      <c r="N349" s="335">
        <f t="shared" si="23"/>
        <v>96.117126823793484</v>
      </c>
    </row>
    <row r="350" spans="2:14">
      <c r="B350" s="52">
        <v>345</v>
      </c>
      <c r="C350" s="334">
        <f>+'3.- Resumen general'!C351</f>
        <v>26992</v>
      </c>
      <c r="D350" s="81" t="str">
        <f>+'3.- Resumen general'!D351</f>
        <v>Incisión de hueso cortical de pelvis y/o articulación de la cadera</v>
      </c>
      <c r="E350" s="335">
        <f>+'3.- Resumen general'!AP351</f>
        <v>1.9514590347923684</v>
      </c>
      <c r="F350" s="335">
        <f>+'3.- Resumen general'!AQ351</f>
        <v>247.97249000000002</v>
      </c>
      <c r="G350" s="335">
        <f t="shared" si="20"/>
        <v>249.9239490347924</v>
      </c>
      <c r="I350" s="52">
        <v>345</v>
      </c>
      <c r="J350" s="334">
        <f t="shared" si="21"/>
        <v>26992</v>
      </c>
      <c r="K350" s="81" t="str">
        <f t="shared" si="22"/>
        <v>Incisión de hueso cortical de pelvis y/o articulación de la cadera</v>
      </c>
      <c r="L350" s="335">
        <f>+'3.- Resumen general'!AP351</f>
        <v>1.9514590347923684</v>
      </c>
      <c r="M350" s="335">
        <f>+'3.- Resumen general'!AQ351</f>
        <v>247.97249000000002</v>
      </c>
      <c r="N350" s="335">
        <f t="shared" si="23"/>
        <v>249.9239490347924</v>
      </c>
    </row>
    <row r="351" spans="2:14">
      <c r="B351" s="52">
        <v>346</v>
      </c>
      <c r="C351" s="334">
        <f>+'3.- Resumen general'!C352</f>
        <v>27000</v>
      </c>
      <c r="D351" s="81" t="str">
        <f>+'3.- Resumen general'!D352</f>
        <v>Tenotomía del aductor</v>
      </c>
      <c r="E351" s="335">
        <f>+'3.- Resumen general'!AP352</f>
        <v>1.5225256032547698</v>
      </c>
      <c r="F351" s="335">
        <f>+'3.- Resumen general'!AQ352</f>
        <v>136.6</v>
      </c>
      <c r="G351" s="335">
        <f t="shared" si="20"/>
        <v>138.12252560325476</v>
      </c>
      <c r="I351" s="52">
        <v>346</v>
      </c>
      <c r="J351" s="334">
        <f t="shared" si="21"/>
        <v>27000</v>
      </c>
      <c r="K351" s="81" t="str">
        <f t="shared" si="22"/>
        <v>Tenotomía del aductor</v>
      </c>
      <c r="L351" s="335">
        <f>+'3.- Resumen general'!AP352</f>
        <v>1.5225256032547698</v>
      </c>
      <c r="M351" s="335">
        <f>+'3.- Resumen general'!AQ352</f>
        <v>136.6</v>
      </c>
      <c r="N351" s="335">
        <f t="shared" si="23"/>
        <v>138.12252560325476</v>
      </c>
    </row>
    <row r="352" spans="2:14">
      <c r="B352" s="52">
        <v>347</v>
      </c>
      <c r="C352" s="334">
        <f>+'3.- Resumen general'!C353</f>
        <v>27005</v>
      </c>
      <c r="D352" s="81" t="str">
        <f>+'3.- Resumen general'!D353</f>
        <v>Tenotomía del psoas</v>
      </c>
      <c r="E352" s="335">
        <f>+'3.- Resumen general'!AP353</f>
        <v>2.3173576038159371</v>
      </c>
      <c r="F352" s="335">
        <f>+'3.- Resumen general'!AQ353</f>
        <v>182.92399999999998</v>
      </c>
      <c r="G352" s="335">
        <f t="shared" si="20"/>
        <v>185.24135760381591</v>
      </c>
      <c r="I352" s="52">
        <v>347</v>
      </c>
      <c r="J352" s="334">
        <f t="shared" si="21"/>
        <v>27005</v>
      </c>
      <c r="K352" s="81" t="str">
        <f t="shared" si="22"/>
        <v>Tenotomía del psoas</v>
      </c>
      <c r="L352" s="335">
        <f>+'3.- Resumen general'!AP353</f>
        <v>2.3173576038159371</v>
      </c>
      <c r="M352" s="335">
        <f>+'3.- Resumen general'!AQ353</f>
        <v>182.92399999999998</v>
      </c>
      <c r="N352" s="335">
        <f t="shared" si="23"/>
        <v>185.24135760381591</v>
      </c>
    </row>
    <row r="353" spans="2:14">
      <c r="B353" s="52">
        <v>348</v>
      </c>
      <c r="C353" s="334">
        <f>+'3.- Resumen general'!C354</f>
        <v>27006</v>
      </c>
      <c r="D353" s="81" t="str">
        <f>+'3.- Resumen general'!D354</f>
        <v>Tenotomía de abductores y/o extensores de la cadera</v>
      </c>
      <c r="E353" s="335">
        <f>+'3.- Resumen general'!AP354</f>
        <v>2.3173576038159371</v>
      </c>
      <c r="F353" s="335">
        <f>+'3.- Resumen general'!AQ354</f>
        <v>182.92399999999998</v>
      </c>
      <c r="G353" s="335">
        <f t="shared" si="20"/>
        <v>185.24135760381591</v>
      </c>
      <c r="I353" s="52">
        <v>348</v>
      </c>
      <c r="J353" s="334">
        <f t="shared" si="21"/>
        <v>27006</v>
      </c>
      <c r="K353" s="81" t="str">
        <f t="shared" si="22"/>
        <v>Tenotomía de abductores y/o extensores de la cadera</v>
      </c>
      <c r="L353" s="335">
        <f>+'3.- Resumen general'!AP354</f>
        <v>2.3173576038159371</v>
      </c>
      <c r="M353" s="335">
        <f>+'3.- Resumen general'!AQ354</f>
        <v>182.92399999999998</v>
      </c>
      <c r="N353" s="335">
        <f t="shared" si="23"/>
        <v>185.24135760381591</v>
      </c>
    </row>
    <row r="354" spans="2:14">
      <c r="B354" s="52">
        <v>349</v>
      </c>
      <c r="C354" s="334">
        <f>+'3.- Resumen general'!C355</f>
        <v>27025</v>
      </c>
      <c r="D354" s="81" t="str">
        <f>+'3.- Resumen general'!D355</f>
        <v>Fasciotomía de cadera o muslo</v>
      </c>
      <c r="E354" s="335">
        <f>+'3.- Resumen general'!AP355</f>
        <v>1.2821268237934904</v>
      </c>
      <c r="F354" s="335">
        <f>+'3.- Resumen general'!AQ355</f>
        <v>118.64</v>
      </c>
      <c r="G354" s="335">
        <f t="shared" si="20"/>
        <v>119.92212682379349</v>
      </c>
      <c r="I354" s="52">
        <v>349</v>
      </c>
      <c r="J354" s="334">
        <f t="shared" si="21"/>
        <v>27025</v>
      </c>
      <c r="K354" s="81" t="str">
        <f t="shared" si="22"/>
        <v>Fasciotomía de cadera o muslo</v>
      </c>
      <c r="L354" s="335">
        <f>+'3.- Resumen general'!AP355</f>
        <v>1.2821268237934904</v>
      </c>
      <c r="M354" s="335">
        <f>+'3.- Resumen general'!AQ355</f>
        <v>118.64</v>
      </c>
      <c r="N354" s="335">
        <f t="shared" si="23"/>
        <v>119.92212682379349</v>
      </c>
    </row>
    <row r="355" spans="2:14" ht="25.5">
      <c r="B355" s="52">
        <v>350</v>
      </c>
      <c r="C355" s="334">
        <f>+'3.- Resumen general'!C356</f>
        <v>27030</v>
      </c>
      <c r="D355" s="81" t="str">
        <f>+'3.- Resumen general'!D356</f>
        <v>Artrotomía de cadera, incluyendo exploración o extirpación de cuerpo suelto o de cuerpo extraño o drenaje o biopsia</v>
      </c>
      <c r="E355" s="335">
        <f>+'3.- Resumen general'!AP356</f>
        <v>2.6832561728395063</v>
      </c>
      <c r="F355" s="335">
        <f>+'3.- Resumen general'!AQ356</f>
        <v>164.964</v>
      </c>
      <c r="G355" s="335">
        <f t="shared" si="20"/>
        <v>167.64725617283949</v>
      </c>
      <c r="I355" s="52">
        <v>350</v>
      </c>
      <c r="J355" s="334">
        <f t="shared" si="21"/>
        <v>27030</v>
      </c>
      <c r="K355" s="81" t="str">
        <f t="shared" si="22"/>
        <v>Artrotomía de cadera, incluyendo exploración o extirpación de cuerpo suelto o de cuerpo extraño o drenaje o biopsia</v>
      </c>
      <c r="L355" s="335">
        <f>+'3.- Resumen general'!AP356</f>
        <v>2.6832561728395063</v>
      </c>
      <c r="M355" s="335">
        <f>+'3.- Resumen general'!AQ356</f>
        <v>164.964</v>
      </c>
      <c r="N355" s="335">
        <f t="shared" si="23"/>
        <v>167.64725617283949</v>
      </c>
    </row>
    <row r="356" spans="2:14">
      <c r="B356" s="52">
        <v>351</v>
      </c>
      <c r="C356" s="334">
        <f>+'3.- Resumen general'!C357</f>
        <v>27035</v>
      </c>
      <c r="D356" s="81" t="str">
        <f>+'3.- Resumen general'!D357</f>
        <v>Denervación de articulación de la cadera</v>
      </c>
      <c r="E356" s="335">
        <f>+'3.- Resumen general'!AP357</f>
        <v>9.7595749158249152</v>
      </c>
      <c r="F356" s="335">
        <f>+'3.- Resumen general'!AQ357</f>
        <v>247.97249000000002</v>
      </c>
      <c r="G356" s="335">
        <f t="shared" si="20"/>
        <v>257.73206491582494</v>
      </c>
      <c r="I356" s="52">
        <v>351</v>
      </c>
      <c r="J356" s="334">
        <f t="shared" si="21"/>
        <v>27035</v>
      </c>
      <c r="K356" s="81" t="str">
        <f t="shared" si="22"/>
        <v>Denervación de articulación de la cadera</v>
      </c>
      <c r="L356" s="335">
        <f>+'3.- Resumen general'!AP357</f>
        <v>9.7595749158249152</v>
      </c>
      <c r="M356" s="335">
        <f>+'3.- Resumen general'!AQ357</f>
        <v>247.97249000000002</v>
      </c>
      <c r="N356" s="335">
        <f t="shared" si="23"/>
        <v>257.73206491582494</v>
      </c>
    </row>
    <row r="357" spans="2:14">
      <c r="B357" s="52">
        <v>352</v>
      </c>
      <c r="C357" s="334">
        <f>+'3.- Resumen general'!C358</f>
        <v>27036</v>
      </c>
      <c r="D357" s="81" t="str">
        <f>+'3.- Resumen general'!D358</f>
        <v>Capsulectomía o capsulotomía de cadera</v>
      </c>
      <c r="E357" s="335">
        <f>+'3.- Resumen general'!AP358</f>
        <v>5.3677662037037042</v>
      </c>
      <c r="F357" s="335">
        <f>+'3.- Resumen general'!AQ358</f>
        <v>265.93249000000003</v>
      </c>
      <c r="G357" s="335">
        <f t="shared" si="20"/>
        <v>271.30025620370373</v>
      </c>
      <c r="I357" s="52">
        <v>352</v>
      </c>
      <c r="J357" s="334">
        <f t="shared" si="21"/>
        <v>27036</v>
      </c>
      <c r="K357" s="81" t="str">
        <f t="shared" si="22"/>
        <v>Capsulectomía o capsulotomía de cadera</v>
      </c>
      <c r="L357" s="335">
        <f>+'3.- Resumen general'!AP358</f>
        <v>5.3677662037037042</v>
      </c>
      <c r="M357" s="335">
        <f>+'3.- Resumen general'!AQ358</f>
        <v>265.93249000000003</v>
      </c>
      <c r="N357" s="335">
        <f t="shared" si="23"/>
        <v>271.30025620370373</v>
      </c>
    </row>
    <row r="358" spans="2:14" ht="25.5">
      <c r="B358" s="52">
        <v>353</v>
      </c>
      <c r="C358" s="334">
        <f>+'3.- Resumen general'!C359</f>
        <v>27049</v>
      </c>
      <c r="D358" s="81" t="str">
        <f>+'3.- Resumen general'!D359</f>
        <v>Resección radical de tumor, tejido blando de pelvis y región de la cadera (p. ejm. Neoplasia Maligna)</v>
      </c>
      <c r="E358" s="335">
        <f>+'3.- Resumen general'!AP359</f>
        <v>3.4150533108866443</v>
      </c>
      <c r="F358" s="335">
        <f>+'3.- Resumen general'!AQ359</f>
        <v>265.93249000000003</v>
      </c>
      <c r="G358" s="335">
        <f t="shared" si="20"/>
        <v>269.34754331088669</v>
      </c>
      <c r="I358" s="52">
        <v>353</v>
      </c>
      <c r="J358" s="334">
        <f t="shared" si="21"/>
        <v>27049</v>
      </c>
      <c r="K358" s="81" t="str">
        <f t="shared" si="22"/>
        <v>Resección radical de tumor, tejido blando de pelvis y región de la cadera (p. ejm. Neoplasia Maligna)</v>
      </c>
      <c r="L358" s="335">
        <f>+'3.- Resumen general'!AP359</f>
        <v>3.4150533108866443</v>
      </c>
      <c r="M358" s="335">
        <f>+'3.- Resumen general'!AQ359</f>
        <v>265.93249000000003</v>
      </c>
      <c r="N358" s="335">
        <f t="shared" si="23"/>
        <v>269.34754331088669</v>
      </c>
    </row>
    <row r="359" spans="2:14">
      <c r="B359" s="52">
        <v>354</v>
      </c>
      <c r="C359" s="334">
        <f>+'3.- Resumen general'!C360</f>
        <v>27060</v>
      </c>
      <c r="D359" s="81" t="str">
        <f>+'3.- Resumen general'!D360</f>
        <v>Excisión de bolsa sinovial isquiática, trocantérica o calcificación</v>
      </c>
      <c r="E359" s="335">
        <f>+'3.- Resumen general'!AP360</f>
        <v>2.3173576038159371</v>
      </c>
      <c r="F359" s="335">
        <f>+'3.- Resumen general'!AQ360</f>
        <v>164.964</v>
      </c>
      <c r="G359" s="335">
        <f t="shared" si="20"/>
        <v>167.28135760381593</v>
      </c>
      <c r="I359" s="52">
        <v>354</v>
      </c>
      <c r="J359" s="334">
        <f t="shared" si="21"/>
        <v>27060</v>
      </c>
      <c r="K359" s="81" t="str">
        <f t="shared" si="22"/>
        <v>Excisión de bolsa sinovial isquiática, trocantérica o calcificación</v>
      </c>
      <c r="L359" s="335">
        <f>+'3.- Resumen general'!AP360</f>
        <v>2.3173576038159371</v>
      </c>
      <c r="M359" s="335">
        <f>+'3.- Resumen general'!AQ360</f>
        <v>164.964</v>
      </c>
      <c r="N359" s="335">
        <f t="shared" si="23"/>
        <v>167.28135760381593</v>
      </c>
    </row>
    <row r="360" spans="2:14" ht="25.5">
      <c r="B360" s="52">
        <v>355</v>
      </c>
      <c r="C360" s="334">
        <f>+'3.- Resumen general'!C361</f>
        <v>27065</v>
      </c>
      <c r="D360" s="81" t="str">
        <f>+'3.- Resumen general'!D361</f>
        <v>Excisión de quiste óseo o tumor benigno; superficial con o sin injerto autólogo</v>
      </c>
      <c r="E360" s="335">
        <f>+'3.- Resumen general'!AP361</f>
        <v>2.6832561728395063</v>
      </c>
      <c r="F360" s="335">
        <f>+'3.- Resumen general'!AQ361</f>
        <v>182.92399999999998</v>
      </c>
      <c r="G360" s="335">
        <f t="shared" si="20"/>
        <v>185.60725617283947</v>
      </c>
      <c r="I360" s="52">
        <v>355</v>
      </c>
      <c r="J360" s="334">
        <f t="shared" si="21"/>
        <v>27065</v>
      </c>
      <c r="K360" s="81" t="str">
        <f t="shared" si="22"/>
        <v>Excisión de quiste óseo o tumor benigno; superficial con o sin injerto autólogo</v>
      </c>
      <c r="L360" s="335">
        <f>+'3.- Resumen general'!AP361</f>
        <v>2.6832561728395063</v>
      </c>
      <c r="M360" s="335">
        <f>+'3.- Resumen general'!AQ361</f>
        <v>182.92399999999998</v>
      </c>
      <c r="N360" s="335">
        <f t="shared" si="23"/>
        <v>185.60725617283947</v>
      </c>
    </row>
    <row r="361" spans="2:14">
      <c r="B361" s="52">
        <v>356</v>
      </c>
      <c r="C361" s="334">
        <f>+'3.- Resumen general'!C362</f>
        <v>27070</v>
      </c>
      <c r="D361" s="81" t="str">
        <f>+'3.- Resumen general'!D362</f>
        <v>Excisión parcial de huesos de cadera o pelvis</v>
      </c>
      <c r="E361" s="335">
        <f>+'3.- Resumen general'!AP362</f>
        <v>3.4150533108866443</v>
      </c>
      <c r="F361" s="335">
        <f>+'3.- Resumen general'!AQ362</f>
        <v>265.93249000000003</v>
      </c>
      <c r="G361" s="335">
        <f t="shared" si="20"/>
        <v>269.34754331088669</v>
      </c>
      <c r="I361" s="52">
        <v>356</v>
      </c>
      <c r="J361" s="334">
        <f t="shared" si="21"/>
        <v>27070</v>
      </c>
      <c r="K361" s="81" t="str">
        <f t="shared" si="22"/>
        <v>Excisión parcial de huesos de cadera o pelvis</v>
      </c>
      <c r="L361" s="335">
        <f>+'3.- Resumen general'!AP362</f>
        <v>3.4150533108866443</v>
      </c>
      <c r="M361" s="335">
        <f>+'3.- Resumen general'!AQ362</f>
        <v>265.93249000000003</v>
      </c>
      <c r="N361" s="335">
        <f t="shared" si="23"/>
        <v>269.34754331088669</v>
      </c>
    </row>
    <row r="362" spans="2:14" ht="25.5">
      <c r="B362" s="52">
        <v>357</v>
      </c>
      <c r="C362" s="334">
        <f>+'3.- Resumen general'!C363</f>
        <v>27075</v>
      </c>
      <c r="D362" s="81" t="str">
        <f>+'3.- Resumen general'!D363</f>
        <v>Resección radical de tumor o infección; ala del ílion, una rama del isquión o del pubis, o sínfisis del pubis</v>
      </c>
      <c r="E362" s="335">
        <f>+'3.- Resumen general'!AP363</f>
        <v>3.4150533108866443</v>
      </c>
      <c r="F362" s="335">
        <f>+'3.- Resumen general'!AQ363</f>
        <v>389.65050666666673</v>
      </c>
      <c r="G362" s="335">
        <f t="shared" si="20"/>
        <v>393.06555997755339</v>
      </c>
      <c r="I362" s="52">
        <v>357</v>
      </c>
      <c r="J362" s="334">
        <f t="shared" si="21"/>
        <v>27075</v>
      </c>
      <c r="K362" s="81" t="str">
        <f t="shared" si="22"/>
        <v>Resección radical de tumor o infección; ala del ílion, una rama del isquión o del pubis, o sínfisis del pubis</v>
      </c>
      <c r="L362" s="335">
        <f>+'3.- Resumen general'!AP363</f>
        <v>3.4150533108866443</v>
      </c>
      <c r="M362" s="335">
        <f>+'3.- Resumen general'!AQ363</f>
        <v>389.65050666666673</v>
      </c>
      <c r="N362" s="335">
        <f t="shared" si="23"/>
        <v>393.06555997755339</v>
      </c>
    </row>
    <row r="363" spans="2:14">
      <c r="B363" s="52">
        <v>358</v>
      </c>
      <c r="C363" s="334">
        <f>+'3.- Resumen general'!C364</f>
        <v>27080</v>
      </c>
      <c r="D363" s="81" t="str">
        <f>+'3.- Resumen general'!D364</f>
        <v>Coccigectomía primaria</v>
      </c>
      <c r="E363" s="335">
        <f>+'3.- Resumen general'!AP364</f>
        <v>1.9514590347923684</v>
      </c>
      <c r="F363" s="335">
        <f>+'3.- Resumen general'!AQ364</f>
        <v>348.91450666666668</v>
      </c>
      <c r="G363" s="335">
        <f t="shared" si="20"/>
        <v>350.86596570145906</v>
      </c>
      <c r="I363" s="52">
        <v>358</v>
      </c>
      <c r="J363" s="334">
        <f t="shared" si="21"/>
        <v>27080</v>
      </c>
      <c r="K363" s="81" t="str">
        <f t="shared" si="22"/>
        <v>Coccigectomía primaria</v>
      </c>
      <c r="L363" s="335">
        <f>+'3.- Resumen general'!AP364</f>
        <v>1.9514590347923684</v>
      </c>
      <c r="M363" s="335">
        <f>+'3.- Resumen general'!AQ364</f>
        <v>348.91450666666668</v>
      </c>
      <c r="N363" s="335">
        <f t="shared" si="23"/>
        <v>350.86596570145906</v>
      </c>
    </row>
    <row r="364" spans="2:14">
      <c r="B364" s="52">
        <v>359</v>
      </c>
      <c r="C364" s="334">
        <f>+'3.- Resumen general'!C365</f>
        <v>27086</v>
      </c>
      <c r="D364" s="81" t="str">
        <f>+'3.- Resumen general'!D365</f>
        <v>Extirpación de cuerpo extraño en pelvis o cadera</v>
      </c>
      <c r="E364" s="335">
        <f>+'3.- Resumen general'!AP365</f>
        <v>1.2821268237934904</v>
      </c>
      <c r="F364" s="335">
        <f>+'3.- Resumen general'!AQ365</f>
        <v>118.64</v>
      </c>
      <c r="G364" s="335">
        <f t="shared" si="20"/>
        <v>119.92212682379349</v>
      </c>
      <c r="I364" s="52">
        <v>359</v>
      </c>
      <c r="J364" s="334">
        <f t="shared" si="21"/>
        <v>27086</v>
      </c>
      <c r="K364" s="81" t="str">
        <f t="shared" si="22"/>
        <v>Extirpación de cuerpo extraño en pelvis o cadera</v>
      </c>
      <c r="L364" s="335">
        <f>+'3.- Resumen general'!AP365</f>
        <v>1.2821268237934904</v>
      </c>
      <c r="M364" s="335">
        <f>+'3.- Resumen general'!AQ365</f>
        <v>118.64</v>
      </c>
      <c r="N364" s="335">
        <f t="shared" si="23"/>
        <v>119.92212682379349</v>
      </c>
    </row>
    <row r="365" spans="2:14">
      <c r="B365" s="52">
        <v>360</v>
      </c>
      <c r="C365" s="334">
        <f>+'3.- Resumen general'!C366</f>
        <v>27097</v>
      </c>
      <c r="D365" s="81" t="str">
        <f>+'3.- Resumen general'!D366</f>
        <v>Liberación o resección de tendones de la corva</v>
      </c>
      <c r="E365" s="335">
        <f>+'3.- Resumen general'!AP366</f>
        <v>1.9514590347923684</v>
      </c>
      <c r="F365" s="335">
        <f>+'3.- Resumen general'!AQ366</f>
        <v>265.93249000000003</v>
      </c>
      <c r="G365" s="335">
        <f t="shared" si="20"/>
        <v>267.88394903479241</v>
      </c>
      <c r="I365" s="52">
        <v>360</v>
      </c>
      <c r="J365" s="334">
        <f t="shared" si="21"/>
        <v>27097</v>
      </c>
      <c r="K365" s="81" t="str">
        <f t="shared" si="22"/>
        <v>Liberación o resección de tendones de la corva</v>
      </c>
      <c r="L365" s="335">
        <f>+'3.- Resumen general'!AP366</f>
        <v>1.9514590347923684</v>
      </c>
      <c r="M365" s="335">
        <f>+'3.- Resumen general'!AQ366</f>
        <v>265.93249000000003</v>
      </c>
      <c r="N365" s="335">
        <f t="shared" si="23"/>
        <v>267.88394903479241</v>
      </c>
    </row>
    <row r="366" spans="2:14">
      <c r="B366" s="52">
        <v>361</v>
      </c>
      <c r="C366" s="334">
        <f>+'3.- Resumen general'!C367</f>
        <v>27120</v>
      </c>
      <c r="D366" s="81" t="str">
        <f>+'3.- Resumen general'!D367</f>
        <v>Acetabuloplastía</v>
      </c>
      <c r="E366" s="335">
        <f>+'3.- Resumen general'!AP367</f>
        <v>8.2956386784511782</v>
      </c>
      <c r="F366" s="335">
        <f>+'3.- Resumen general'!AQ367</f>
        <v>257.58198999999996</v>
      </c>
      <c r="G366" s="335">
        <f t="shared" si="20"/>
        <v>265.87762867845112</v>
      </c>
      <c r="I366" s="52">
        <v>361</v>
      </c>
      <c r="J366" s="334">
        <f t="shared" si="21"/>
        <v>27120</v>
      </c>
      <c r="K366" s="81" t="str">
        <f t="shared" si="22"/>
        <v>Acetabuloplastía</v>
      </c>
      <c r="L366" s="335">
        <f>+'3.- Resumen general'!AP367</f>
        <v>8.2956386784511782</v>
      </c>
      <c r="M366" s="335">
        <f>+'3.- Resumen general'!AQ367</f>
        <v>257.58198999999996</v>
      </c>
      <c r="N366" s="335">
        <f t="shared" si="23"/>
        <v>265.87762867845112</v>
      </c>
    </row>
    <row r="367" spans="2:14">
      <c r="B367" s="52">
        <v>362</v>
      </c>
      <c r="C367" s="334">
        <f>+'3.- Resumen general'!C368</f>
        <v>27125</v>
      </c>
      <c r="D367" s="81" t="str">
        <f>+'3.- Resumen general'!D368</f>
        <v>Hemiartroplastía de cadera</v>
      </c>
      <c r="E367" s="335">
        <f>+'3.- Resumen general'!AP368</f>
        <v>8.2956386784511782</v>
      </c>
      <c r="F367" s="335">
        <f>+'3.- Resumen general'!AQ368</f>
        <v>257.58198999999996</v>
      </c>
      <c r="G367" s="335">
        <f t="shared" si="20"/>
        <v>265.87762867845112</v>
      </c>
      <c r="I367" s="52">
        <v>362</v>
      </c>
      <c r="J367" s="334">
        <f t="shared" si="21"/>
        <v>27125</v>
      </c>
      <c r="K367" s="81" t="str">
        <f t="shared" si="22"/>
        <v>Hemiartroplastía de cadera</v>
      </c>
      <c r="L367" s="335">
        <f>+'3.- Resumen general'!AP368</f>
        <v>8.2956386784511782</v>
      </c>
      <c r="M367" s="335">
        <f>+'3.- Resumen general'!AQ368</f>
        <v>257.58198999999996</v>
      </c>
      <c r="N367" s="335">
        <f t="shared" si="23"/>
        <v>265.87762867845112</v>
      </c>
    </row>
    <row r="368" spans="2:14" ht="25.5">
      <c r="B368" s="52">
        <v>363</v>
      </c>
      <c r="C368" s="334">
        <f>+'3.- Resumen general'!C369</f>
        <v>27130</v>
      </c>
      <c r="D368" s="81" t="str">
        <f>+'3.- Resumen general'!D369</f>
        <v>Artroplastía, reemplazo protésico acetabular y femoral proximal, con o sin injerto autólogo o aloinjerto</v>
      </c>
      <c r="E368" s="335">
        <f>+'3.- Resumen general'!AP369</f>
        <v>8.2956386784511782</v>
      </c>
      <c r="F368" s="335">
        <f>+'3.- Resumen general'!AQ369</f>
        <v>257.58198999999996</v>
      </c>
      <c r="G368" s="335">
        <f t="shared" si="20"/>
        <v>265.87762867845112</v>
      </c>
      <c r="I368" s="52">
        <v>363</v>
      </c>
      <c r="J368" s="334">
        <f t="shared" si="21"/>
        <v>27130</v>
      </c>
      <c r="K368" s="81" t="str">
        <f t="shared" si="22"/>
        <v>Artroplastía, reemplazo protésico acetabular y femoral proximal, con o sin injerto autólogo o aloinjerto</v>
      </c>
      <c r="L368" s="335">
        <f>+'3.- Resumen general'!AP369</f>
        <v>8.2956386784511782</v>
      </c>
      <c r="M368" s="335">
        <f>+'3.- Resumen general'!AQ369</f>
        <v>257.58198999999996</v>
      </c>
      <c r="N368" s="335">
        <f t="shared" si="23"/>
        <v>265.87762867845112</v>
      </c>
    </row>
    <row r="369" spans="2:14" ht="25.5">
      <c r="B369" s="52">
        <v>364</v>
      </c>
      <c r="C369" s="334">
        <f>+'3.- Resumen general'!C370</f>
        <v>27134</v>
      </c>
      <c r="D369" s="81" t="str">
        <f>+'3.- Resumen general'!D370</f>
        <v>Revisión de artroplastía total de cadera, con o sin injerto autólogo o aloinjerto</v>
      </c>
      <c r="E369" s="335">
        <f>+'3.- Resumen general'!AP370</f>
        <v>1.9514590347923684</v>
      </c>
      <c r="F369" s="335">
        <f>+'3.- Resumen general'!AQ370</f>
        <v>257.58198999999996</v>
      </c>
      <c r="G369" s="335">
        <f t="shared" si="20"/>
        <v>259.53344903479234</v>
      </c>
      <c r="I369" s="52">
        <v>364</v>
      </c>
      <c r="J369" s="334">
        <f t="shared" si="21"/>
        <v>27134</v>
      </c>
      <c r="K369" s="81" t="str">
        <f t="shared" si="22"/>
        <v>Revisión de artroplastía total de cadera, con o sin injerto autólogo o aloinjerto</v>
      </c>
      <c r="L369" s="335">
        <f>+'3.- Resumen general'!AP370</f>
        <v>1.9514590347923684</v>
      </c>
      <c r="M369" s="335">
        <f>+'3.- Resumen general'!AQ370</f>
        <v>257.58198999999996</v>
      </c>
      <c r="N369" s="335">
        <f t="shared" si="23"/>
        <v>259.53344903479234</v>
      </c>
    </row>
    <row r="370" spans="2:14">
      <c r="B370" s="52">
        <v>365</v>
      </c>
      <c r="C370" s="334">
        <f>+'3.- Resumen general'!C371</f>
        <v>27140</v>
      </c>
      <c r="D370" s="81" t="str">
        <f>+'3.- Resumen general'!D371</f>
        <v>Osteotomía y transferencia de trocánter mayor</v>
      </c>
      <c r="E370" s="335">
        <f>+'3.- Resumen general'!AP371</f>
        <v>3.4150533108866443</v>
      </c>
      <c r="F370" s="335">
        <f>+'3.- Resumen general'!AQ371</f>
        <v>265.93249000000003</v>
      </c>
      <c r="G370" s="335">
        <f t="shared" si="20"/>
        <v>269.34754331088669</v>
      </c>
      <c r="I370" s="52">
        <v>365</v>
      </c>
      <c r="J370" s="334">
        <f t="shared" si="21"/>
        <v>27140</v>
      </c>
      <c r="K370" s="81" t="str">
        <f t="shared" si="22"/>
        <v>Osteotomía y transferencia de trocánter mayor</v>
      </c>
      <c r="L370" s="335">
        <f>+'3.- Resumen general'!AP371</f>
        <v>3.4150533108866443</v>
      </c>
      <c r="M370" s="335">
        <f>+'3.- Resumen general'!AQ371</f>
        <v>265.93249000000003</v>
      </c>
      <c r="N370" s="335">
        <f t="shared" si="23"/>
        <v>269.34754331088669</v>
      </c>
    </row>
    <row r="371" spans="2:14">
      <c r="B371" s="52">
        <v>366</v>
      </c>
      <c r="C371" s="334">
        <f>+'3.- Resumen general'!C372</f>
        <v>27146</v>
      </c>
      <c r="D371" s="81" t="str">
        <f>+'3.- Resumen general'!D372</f>
        <v>Osteotomía ilíaca, acetabular o hueso innominado coxal</v>
      </c>
      <c r="E371" s="335">
        <f>+'3.- Resumen general'!AP372</f>
        <v>4.1468504489337823</v>
      </c>
      <c r="F371" s="335">
        <f>+'3.- Resumen general'!AQ372</f>
        <v>257.58198999999996</v>
      </c>
      <c r="G371" s="335">
        <f t="shared" si="20"/>
        <v>261.72884044893374</v>
      </c>
      <c r="I371" s="52">
        <v>366</v>
      </c>
      <c r="J371" s="334">
        <f t="shared" si="21"/>
        <v>27146</v>
      </c>
      <c r="K371" s="81" t="str">
        <f t="shared" si="22"/>
        <v>Osteotomía ilíaca, acetabular o hueso innominado coxal</v>
      </c>
      <c r="L371" s="335">
        <f>+'3.- Resumen general'!AP372</f>
        <v>4.1468504489337823</v>
      </c>
      <c r="M371" s="335">
        <f>+'3.- Resumen general'!AQ372</f>
        <v>257.58198999999996</v>
      </c>
      <c r="N371" s="335">
        <f t="shared" si="23"/>
        <v>261.72884044893374</v>
      </c>
    </row>
    <row r="372" spans="2:14">
      <c r="B372" s="52">
        <v>367</v>
      </c>
      <c r="C372" s="334">
        <f>+'3.- Resumen general'!C373</f>
        <v>27158</v>
      </c>
      <c r="D372" s="81" t="str">
        <f>+'3.- Resumen general'!D373</f>
        <v>Osteotomía pélvica</v>
      </c>
      <c r="E372" s="335">
        <f>+'3.- Resumen general'!AP373</f>
        <v>8.2956386784511782</v>
      </c>
      <c r="F372" s="335">
        <f>+'3.- Resumen general'!AQ373</f>
        <v>257.58198999999996</v>
      </c>
      <c r="G372" s="335">
        <f t="shared" si="20"/>
        <v>265.87762867845112</v>
      </c>
      <c r="I372" s="52">
        <v>367</v>
      </c>
      <c r="J372" s="334">
        <f t="shared" si="21"/>
        <v>27158</v>
      </c>
      <c r="K372" s="81" t="str">
        <f t="shared" si="22"/>
        <v>Osteotomía pélvica</v>
      </c>
      <c r="L372" s="335">
        <f>+'3.- Resumen general'!AP373</f>
        <v>8.2956386784511782</v>
      </c>
      <c r="M372" s="335">
        <f>+'3.- Resumen general'!AQ373</f>
        <v>257.58198999999996</v>
      </c>
      <c r="N372" s="335">
        <f t="shared" si="23"/>
        <v>265.87762867845112</v>
      </c>
    </row>
    <row r="373" spans="2:14">
      <c r="B373" s="52">
        <v>368</v>
      </c>
      <c r="C373" s="334">
        <f>+'3.- Resumen general'!C374</f>
        <v>27161</v>
      </c>
      <c r="D373" s="81" t="str">
        <f>+'3.- Resumen general'!D374</f>
        <v>Osteotomía femoral</v>
      </c>
      <c r="E373" s="335">
        <f>+'3.- Resumen general'!AP374</f>
        <v>3.4150533108866443</v>
      </c>
      <c r="F373" s="335">
        <f>+'3.- Resumen general'!AQ374</f>
        <v>265.93249000000003</v>
      </c>
      <c r="G373" s="335">
        <f t="shared" si="20"/>
        <v>269.34754331088669</v>
      </c>
      <c r="I373" s="52">
        <v>368</v>
      </c>
      <c r="J373" s="334">
        <f t="shared" si="21"/>
        <v>27161</v>
      </c>
      <c r="K373" s="81" t="str">
        <f t="shared" si="22"/>
        <v>Osteotomía femoral</v>
      </c>
      <c r="L373" s="335">
        <f>+'3.- Resumen general'!AP374</f>
        <v>3.4150533108866443</v>
      </c>
      <c r="M373" s="335">
        <f>+'3.- Resumen general'!AQ374</f>
        <v>265.93249000000003</v>
      </c>
      <c r="N373" s="335">
        <f t="shared" si="23"/>
        <v>269.34754331088669</v>
      </c>
    </row>
    <row r="374" spans="2:14">
      <c r="B374" s="52">
        <v>369</v>
      </c>
      <c r="C374" s="334">
        <f>+'3.- Resumen general'!C375</f>
        <v>27165</v>
      </c>
      <c r="D374" s="81" t="str">
        <f>+'3.- Resumen general'!D375</f>
        <v>Osteotomía intratrocantérica o subtrocantérica</v>
      </c>
      <c r="E374" s="335">
        <f>+'3.- Resumen general'!AP375</f>
        <v>3.4150533108866443</v>
      </c>
      <c r="F374" s="335">
        <f>+'3.- Resumen general'!AQ375</f>
        <v>265.93249000000003</v>
      </c>
      <c r="G374" s="335">
        <f t="shared" si="20"/>
        <v>269.34754331088669</v>
      </c>
      <c r="I374" s="52">
        <v>369</v>
      </c>
      <c r="J374" s="334">
        <f t="shared" si="21"/>
        <v>27165</v>
      </c>
      <c r="K374" s="81" t="str">
        <f t="shared" si="22"/>
        <v>Osteotomía intratrocantérica o subtrocantérica</v>
      </c>
      <c r="L374" s="335">
        <f>+'3.- Resumen general'!AP375</f>
        <v>3.4150533108866443</v>
      </c>
      <c r="M374" s="335">
        <f>+'3.- Resumen general'!AQ375</f>
        <v>265.93249000000003</v>
      </c>
      <c r="N374" s="335">
        <f t="shared" si="23"/>
        <v>269.34754331088669</v>
      </c>
    </row>
    <row r="375" spans="2:14" ht="25.5">
      <c r="B375" s="52">
        <v>370</v>
      </c>
      <c r="C375" s="334">
        <f>+'3.- Resumen general'!C376</f>
        <v>27170</v>
      </c>
      <c r="D375" s="81" t="str">
        <f>+'3.- Resumen general'!D376</f>
        <v>Injerto óseo, cabeza y cuello del fémur, área intertrocantérica o subtrocantérica</v>
      </c>
      <c r="E375" s="335">
        <f>+'3.- Resumen general'!AP376</f>
        <v>2.6832561728395063</v>
      </c>
      <c r="F375" s="335">
        <f>+'3.- Resumen general'!AQ376</f>
        <v>224.16749000000002</v>
      </c>
      <c r="G375" s="335">
        <f t="shared" si="20"/>
        <v>226.85074617283954</v>
      </c>
      <c r="I375" s="52">
        <v>370</v>
      </c>
      <c r="J375" s="334">
        <f t="shared" si="21"/>
        <v>27170</v>
      </c>
      <c r="K375" s="81" t="str">
        <f t="shared" si="22"/>
        <v>Injerto óseo, cabeza y cuello del fémur, área intertrocantérica o subtrocantérica</v>
      </c>
      <c r="L375" s="335">
        <f>+'3.- Resumen general'!AP376</f>
        <v>2.6832561728395063</v>
      </c>
      <c r="M375" s="335">
        <f>+'3.- Resumen general'!AQ376</f>
        <v>224.16749000000002</v>
      </c>
      <c r="N375" s="335">
        <f t="shared" si="23"/>
        <v>226.85074617283954</v>
      </c>
    </row>
    <row r="376" spans="2:14">
      <c r="B376" s="52">
        <v>371</v>
      </c>
      <c r="C376" s="334">
        <f>+'3.- Resumen general'!C377</f>
        <v>27175</v>
      </c>
      <c r="D376" s="81" t="str">
        <f>+'3.- Resumen general'!D377</f>
        <v>Tratamiento del deslizamiento de la epífisis femoral por tracción</v>
      </c>
      <c r="E376" s="335">
        <f>+'3.- Resumen general'!AP377</f>
        <v>2.6832561728395063</v>
      </c>
      <c r="F376" s="335">
        <f>+'3.- Resumen general'!AQ377</f>
        <v>114.07134999999998</v>
      </c>
      <c r="G376" s="335">
        <f t="shared" si="20"/>
        <v>116.75460617283949</v>
      </c>
      <c r="I376" s="52">
        <v>371</v>
      </c>
      <c r="J376" s="334">
        <f t="shared" si="21"/>
        <v>27175</v>
      </c>
      <c r="K376" s="81" t="str">
        <f t="shared" si="22"/>
        <v>Tratamiento del deslizamiento de la epífisis femoral por tracción</v>
      </c>
      <c r="L376" s="335">
        <f>+'3.- Resumen general'!AP377</f>
        <v>2.6832561728395063</v>
      </c>
      <c r="M376" s="335">
        <f>+'3.- Resumen general'!AQ377</f>
        <v>114.07134999999998</v>
      </c>
      <c r="N376" s="335">
        <f t="shared" si="23"/>
        <v>116.75460617283949</v>
      </c>
    </row>
    <row r="377" spans="2:14">
      <c r="B377" s="52">
        <v>372</v>
      </c>
      <c r="C377" s="334">
        <f>+'3.- Resumen general'!C378</f>
        <v>27177</v>
      </c>
      <c r="D377" s="81" t="str">
        <f>+'3.- Resumen general'!D378</f>
        <v>Tratamiento abierto del deslizamiento de la epífisis femoral</v>
      </c>
      <c r="E377" s="335">
        <f>+'3.- Resumen general'!AP378</f>
        <v>1.9514590347923684</v>
      </c>
      <c r="F377" s="335">
        <f>+'3.- Resumen general'!AQ378</f>
        <v>332.82400666666661</v>
      </c>
      <c r="G377" s="335">
        <f t="shared" si="20"/>
        <v>334.77546570145898</v>
      </c>
      <c r="I377" s="52">
        <v>372</v>
      </c>
      <c r="J377" s="334">
        <f t="shared" si="21"/>
        <v>27177</v>
      </c>
      <c r="K377" s="81" t="str">
        <f t="shared" si="22"/>
        <v>Tratamiento abierto del deslizamiento de la epífisis femoral</v>
      </c>
      <c r="L377" s="335">
        <f>+'3.- Resumen general'!AP378</f>
        <v>1.9514590347923684</v>
      </c>
      <c r="M377" s="335">
        <f>+'3.- Resumen general'!AQ378</f>
        <v>332.82400666666661</v>
      </c>
      <c r="N377" s="335">
        <f t="shared" si="23"/>
        <v>334.77546570145898</v>
      </c>
    </row>
    <row r="378" spans="2:14">
      <c r="B378" s="52">
        <v>373</v>
      </c>
      <c r="C378" s="334">
        <f>+'3.- Resumen general'!C379</f>
        <v>27185</v>
      </c>
      <c r="D378" s="81" t="str">
        <f>+'3.- Resumen general'!D379</f>
        <v>Paro epifisario mediante epifisiodesis o engrapado, trocánter mayor</v>
      </c>
      <c r="E378" s="335">
        <f>+'3.- Resumen general'!AP379</f>
        <v>1.9514590347923684</v>
      </c>
      <c r="F378" s="335">
        <f>+'3.- Resumen general'!AQ379</f>
        <v>258.16601666666668</v>
      </c>
      <c r="G378" s="335">
        <f t="shared" si="20"/>
        <v>260.11747570145906</v>
      </c>
      <c r="I378" s="52">
        <v>373</v>
      </c>
      <c r="J378" s="334">
        <f t="shared" si="21"/>
        <v>27185</v>
      </c>
      <c r="K378" s="81" t="str">
        <f t="shared" si="22"/>
        <v>Paro epifisario mediante epifisiodesis o engrapado, trocánter mayor</v>
      </c>
      <c r="L378" s="335">
        <f>+'3.- Resumen general'!AP379</f>
        <v>1.9514590347923684</v>
      </c>
      <c r="M378" s="335">
        <f>+'3.- Resumen general'!AQ379</f>
        <v>258.16601666666668</v>
      </c>
      <c r="N378" s="335">
        <f t="shared" si="23"/>
        <v>260.11747570145906</v>
      </c>
    </row>
    <row r="379" spans="2:14">
      <c r="B379" s="52">
        <v>374</v>
      </c>
      <c r="C379" s="334">
        <f>+'3.- Resumen general'!C380</f>
        <v>27193</v>
      </c>
      <c r="D379" s="81" t="str">
        <f>+'3.- Resumen general'!D380</f>
        <v>Tratamiento cerrado de luxación de cadera, rodilla, tobillo</v>
      </c>
      <c r="E379" s="335">
        <f>+'3.- Resumen general'!AP380</f>
        <v>0.10429819023569024</v>
      </c>
      <c r="F379" s="335">
        <f>+'3.- Resumen general'!AQ380</f>
        <v>46.857150000000004</v>
      </c>
      <c r="G379" s="335">
        <f t="shared" si="20"/>
        <v>46.961448190235693</v>
      </c>
      <c r="I379" s="52">
        <v>374</v>
      </c>
      <c r="J379" s="334">
        <f t="shared" si="21"/>
        <v>27193</v>
      </c>
      <c r="K379" s="81" t="str">
        <f t="shared" si="22"/>
        <v>Tratamiento cerrado de luxación de cadera, rodilla, tobillo</v>
      </c>
      <c r="L379" s="335">
        <f>+'3.- Resumen general'!AP380</f>
        <v>0.10429819023569024</v>
      </c>
      <c r="M379" s="335">
        <f>+'3.- Resumen general'!AQ380</f>
        <v>46.857150000000004</v>
      </c>
      <c r="N379" s="335">
        <f t="shared" si="23"/>
        <v>46.961448190235693</v>
      </c>
    </row>
    <row r="380" spans="2:14">
      <c r="B380" s="52">
        <v>375</v>
      </c>
      <c r="C380" s="334">
        <f>+'3.- Resumen general'!C381</f>
        <v>27200</v>
      </c>
      <c r="D380" s="81" t="str">
        <f>+'3.- Resumen general'!D381</f>
        <v>Tratamiento cerrado de fractura coccígea</v>
      </c>
      <c r="E380" s="335">
        <f>+'3.- Resumen general'!AP381</f>
        <v>0.10429819023569024</v>
      </c>
      <c r="F380" s="335">
        <f>+'3.- Resumen general'!AQ381</f>
        <v>46.857150000000004</v>
      </c>
      <c r="G380" s="335">
        <f t="shared" si="20"/>
        <v>46.961448190235693</v>
      </c>
      <c r="I380" s="52">
        <v>375</v>
      </c>
      <c r="J380" s="334">
        <f t="shared" si="21"/>
        <v>27200</v>
      </c>
      <c r="K380" s="81" t="str">
        <f t="shared" si="22"/>
        <v>Tratamiento cerrado de fractura coccígea</v>
      </c>
      <c r="L380" s="335">
        <f>+'3.- Resumen general'!AP381</f>
        <v>0.10429819023569024</v>
      </c>
      <c r="M380" s="335">
        <f>+'3.- Resumen general'!AQ381</f>
        <v>46.857150000000004</v>
      </c>
      <c r="N380" s="335">
        <f t="shared" si="23"/>
        <v>46.961448190235693</v>
      </c>
    </row>
    <row r="381" spans="2:14">
      <c r="B381" s="52">
        <v>376</v>
      </c>
      <c r="C381" s="334">
        <f>+'3.- Resumen general'!C382</f>
        <v>27202</v>
      </c>
      <c r="D381" s="81" t="str">
        <f>+'3.- Resumen general'!D382</f>
        <v>Tratamiento abierto de fractura coccígea</v>
      </c>
      <c r="E381" s="335">
        <f>+'3.- Resumen general'!AP382</f>
        <v>3.4150533108866443</v>
      </c>
      <c r="F381" s="335">
        <f>+'3.- Resumen general'!AQ382</f>
        <v>218.40249</v>
      </c>
      <c r="G381" s="335">
        <f t="shared" si="20"/>
        <v>221.81754331088663</v>
      </c>
      <c r="I381" s="52">
        <v>376</v>
      </c>
      <c r="J381" s="334">
        <f t="shared" si="21"/>
        <v>27202</v>
      </c>
      <c r="K381" s="81" t="str">
        <f t="shared" si="22"/>
        <v>Tratamiento abierto de fractura coccígea</v>
      </c>
      <c r="L381" s="335">
        <f>+'3.- Resumen general'!AP382</f>
        <v>3.4150533108866443</v>
      </c>
      <c r="M381" s="335">
        <f>+'3.- Resumen general'!AQ382</f>
        <v>218.40249</v>
      </c>
      <c r="N381" s="335">
        <f t="shared" si="23"/>
        <v>221.81754331088663</v>
      </c>
    </row>
    <row r="382" spans="2:14">
      <c r="B382" s="52">
        <v>377</v>
      </c>
      <c r="C382" s="334">
        <f>+'3.- Resumen general'!C383</f>
        <v>27215</v>
      </c>
      <c r="D382" s="81" t="str">
        <f>+'3.- Resumen general'!D383</f>
        <v>Tratamiento abierto de fracturas de espinas ilíacas o de cresta ilíaca</v>
      </c>
      <c r="E382" s="335">
        <f>+'3.- Resumen general'!AP383</f>
        <v>3.4150533108866443</v>
      </c>
      <c r="F382" s="335">
        <f>+'3.- Resumen general'!AQ383</f>
        <v>182.92399999999998</v>
      </c>
      <c r="G382" s="335">
        <f t="shared" si="20"/>
        <v>186.33905331088661</v>
      </c>
      <c r="I382" s="52">
        <v>377</v>
      </c>
      <c r="J382" s="334">
        <f t="shared" si="21"/>
        <v>27215</v>
      </c>
      <c r="K382" s="81" t="str">
        <f t="shared" si="22"/>
        <v>Tratamiento abierto de fracturas de espinas ilíacas o de cresta ilíaca</v>
      </c>
      <c r="L382" s="335">
        <f>+'3.- Resumen general'!AP383</f>
        <v>3.4150533108866443</v>
      </c>
      <c r="M382" s="335">
        <f>+'3.- Resumen general'!AQ383</f>
        <v>182.92399999999998</v>
      </c>
      <c r="N382" s="335">
        <f t="shared" si="23"/>
        <v>186.33905331088661</v>
      </c>
    </row>
    <row r="383" spans="2:14">
      <c r="B383" s="52">
        <v>378</v>
      </c>
      <c r="C383" s="334">
        <f>+'3.- Resumen general'!C384</f>
        <v>27216</v>
      </c>
      <c r="D383" s="81" t="str">
        <f>+'3.- Resumen general'!D384</f>
        <v>Fijación percutánea de fractura de pelvis</v>
      </c>
      <c r="E383" s="335">
        <f>+'3.- Resumen general'!AP384</f>
        <v>1.9514590347923684</v>
      </c>
      <c r="F383" s="335">
        <f>+'3.- Resumen general'!AQ384</f>
        <v>182.92399999999998</v>
      </c>
      <c r="G383" s="335">
        <f t="shared" si="20"/>
        <v>184.87545903479236</v>
      </c>
      <c r="I383" s="52">
        <v>378</v>
      </c>
      <c r="J383" s="334">
        <f t="shared" si="21"/>
        <v>27216</v>
      </c>
      <c r="K383" s="81" t="str">
        <f t="shared" si="22"/>
        <v>Fijación percutánea de fractura de pelvis</v>
      </c>
      <c r="L383" s="335">
        <f>+'3.- Resumen general'!AP384</f>
        <v>1.9514590347923684</v>
      </c>
      <c r="M383" s="335">
        <f>+'3.- Resumen general'!AQ384</f>
        <v>182.92399999999998</v>
      </c>
      <c r="N383" s="335">
        <f t="shared" si="23"/>
        <v>184.87545903479236</v>
      </c>
    </row>
    <row r="384" spans="2:14" ht="25.5">
      <c r="B384" s="52">
        <v>379</v>
      </c>
      <c r="C384" s="334">
        <f>+'3.- Resumen general'!C385</f>
        <v>27217</v>
      </c>
      <c r="D384" s="81" t="str">
        <f>+'3.- Resumen general'!D385</f>
        <v>Tratamiento abierto de de fractura pélvica y/o luxación, incluye fijación interna</v>
      </c>
      <c r="E384" s="335">
        <f>+'3.- Resumen general'!AP385</f>
        <v>4.8786475869809207</v>
      </c>
      <c r="F384" s="335">
        <f>+'3.- Resumen general'!AQ385</f>
        <v>182.92399999999998</v>
      </c>
      <c r="G384" s="335">
        <f t="shared" si="20"/>
        <v>187.8026475869809</v>
      </c>
      <c r="I384" s="52">
        <v>379</v>
      </c>
      <c r="J384" s="334">
        <f t="shared" si="21"/>
        <v>27217</v>
      </c>
      <c r="K384" s="81" t="str">
        <f t="shared" si="22"/>
        <v>Tratamiento abierto de de fractura pélvica y/o luxación, incluye fijación interna</v>
      </c>
      <c r="L384" s="335">
        <f>+'3.- Resumen general'!AP385</f>
        <v>4.8786475869809207</v>
      </c>
      <c r="M384" s="335">
        <f>+'3.- Resumen general'!AQ385</f>
        <v>182.92399999999998</v>
      </c>
      <c r="N384" s="335">
        <f t="shared" si="23"/>
        <v>187.8026475869809</v>
      </c>
    </row>
    <row r="385" spans="2:14">
      <c r="B385" s="52">
        <v>380</v>
      </c>
      <c r="C385" s="334">
        <f>+'3.- Resumen general'!C386</f>
        <v>27226</v>
      </c>
      <c r="D385" s="81" t="str">
        <f>+'3.- Resumen general'!D386</f>
        <v>Tratamiento abierto de fractura acetabular</v>
      </c>
      <c r="E385" s="335">
        <f>+'3.- Resumen general'!AP386</f>
        <v>9.7595749158249152</v>
      </c>
      <c r="F385" s="335">
        <f>+'3.- Resumen general'!AQ386</f>
        <v>257.58198999999996</v>
      </c>
      <c r="G385" s="335">
        <f t="shared" si="20"/>
        <v>267.3415649158249</v>
      </c>
      <c r="I385" s="52">
        <v>380</v>
      </c>
      <c r="J385" s="334">
        <f t="shared" si="21"/>
        <v>27226</v>
      </c>
      <c r="K385" s="81" t="str">
        <f t="shared" si="22"/>
        <v>Tratamiento abierto de fractura acetabular</v>
      </c>
      <c r="L385" s="335">
        <f>+'3.- Resumen general'!AP386</f>
        <v>9.7595749158249152</v>
      </c>
      <c r="M385" s="335">
        <f>+'3.- Resumen general'!AQ386</f>
        <v>257.58198999999996</v>
      </c>
      <c r="N385" s="335">
        <f t="shared" si="23"/>
        <v>267.3415649158249</v>
      </c>
    </row>
    <row r="386" spans="2:14">
      <c r="B386" s="52">
        <v>381</v>
      </c>
      <c r="C386" s="334">
        <f>+'3.- Resumen general'!C387</f>
        <v>27235</v>
      </c>
      <c r="D386" s="81" t="str">
        <f>+'3.- Resumen general'!D387</f>
        <v>Fijación percutánea de fractura femoral proximal</v>
      </c>
      <c r="E386" s="335">
        <f>+'3.- Resumen general'!AP387</f>
        <v>1.7075266554433222</v>
      </c>
      <c r="F386" s="335">
        <f>+'3.- Resumen general'!AQ387</f>
        <v>342.12517333333335</v>
      </c>
      <c r="G386" s="335">
        <f t="shared" si="20"/>
        <v>343.83269998877665</v>
      </c>
      <c r="I386" s="52">
        <v>381</v>
      </c>
      <c r="J386" s="334">
        <f t="shared" si="21"/>
        <v>27235</v>
      </c>
      <c r="K386" s="81" t="str">
        <f t="shared" si="22"/>
        <v>Fijación percutánea de fractura femoral proximal</v>
      </c>
      <c r="L386" s="335">
        <f>+'3.- Resumen general'!AP387</f>
        <v>1.7075266554433222</v>
      </c>
      <c r="M386" s="335">
        <f>+'3.- Resumen general'!AQ387</f>
        <v>342.12517333333335</v>
      </c>
      <c r="N386" s="335">
        <f t="shared" si="23"/>
        <v>343.83269998877665</v>
      </c>
    </row>
    <row r="387" spans="2:14" ht="25.5">
      <c r="B387" s="52">
        <v>382</v>
      </c>
      <c r="C387" s="334">
        <f>+'3.- Resumen general'!C388</f>
        <v>27236</v>
      </c>
      <c r="D387" s="81" t="str">
        <f>+'3.- Resumen general'!D388</f>
        <v>Tratamiento abierto de fractura de extremo femoral proximal, excepto trocánter mayor</v>
      </c>
      <c r="E387" s="335">
        <f>+'3.- Resumen general'!AP388</f>
        <v>2.6832561728395063</v>
      </c>
      <c r="F387" s="335">
        <f>+'3.- Resumen general'!AQ388</f>
        <v>265.93249000000003</v>
      </c>
      <c r="G387" s="335">
        <f t="shared" si="20"/>
        <v>268.61574617283952</v>
      </c>
      <c r="I387" s="52">
        <v>382</v>
      </c>
      <c r="J387" s="334">
        <f t="shared" si="21"/>
        <v>27236</v>
      </c>
      <c r="K387" s="81" t="str">
        <f t="shared" si="22"/>
        <v>Tratamiento abierto de fractura de extremo femoral proximal, excepto trocánter mayor</v>
      </c>
      <c r="L387" s="335">
        <f>+'3.- Resumen general'!AP388</f>
        <v>2.6832561728395063</v>
      </c>
      <c r="M387" s="335">
        <f>+'3.- Resumen general'!AQ388</f>
        <v>265.93249000000003</v>
      </c>
      <c r="N387" s="335">
        <f t="shared" si="23"/>
        <v>268.61574617283952</v>
      </c>
    </row>
    <row r="388" spans="2:14" ht="25.5">
      <c r="B388" s="52">
        <v>383</v>
      </c>
      <c r="C388" s="334">
        <f>+'3.- Resumen general'!C389</f>
        <v>27256</v>
      </c>
      <c r="D388" s="81" t="str">
        <f>+'3.- Resumen general'!D389</f>
        <v>Tratamiento de la luxación de cadera (congénita o patológica) por abducción, férula o tracción, sin manipulación</v>
      </c>
      <c r="E388" s="335">
        <f>+'3.- Resumen general'!AP389</f>
        <v>0.80132926487093159</v>
      </c>
      <c r="F388" s="335">
        <f>+'3.- Resumen general'!AQ389</f>
        <v>182.92399999999998</v>
      </c>
      <c r="G388" s="335">
        <f t="shared" si="20"/>
        <v>183.72532926487091</v>
      </c>
      <c r="I388" s="52">
        <v>383</v>
      </c>
      <c r="J388" s="334">
        <f t="shared" si="21"/>
        <v>27256</v>
      </c>
      <c r="K388" s="81" t="str">
        <f t="shared" si="22"/>
        <v>Tratamiento de la luxación de cadera (congénita o patológica) por abducción, férula o tracción, sin manipulación</v>
      </c>
      <c r="L388" s="335">
        <f>+'3.- Resumen general'!AP389</f>
        <v>0.80132926487093159</v>
      </c>
      <c r="M388" s="335">
        <f>+'3.- Resumen general'!AQ389</f>
        <v>182.92399999999998</v>
      </c>
      <c r="N388" s="335">
        <f t="shared" si="23"/>
        <v>183.72532926487091</v>
      </c>
    </row>
    <row r="389" spans="2:14" ht="25.5">
      <c r="B389" s="52">
        <v>384</v>
      </c>
      <c r="C389" s="334">
        <f>+'3.- Resumen general'!C390</f>
        <v>27257</v>
      </c>
      <c r="D389" s="81" t="str">
        <f>+'3.- Resumen general'!D390</f>
        <v>Tratamiento de la luxación de cadera (congénita o patológica) por abducción, férula o tracción, con manipulación y que requiere anestesia</v>
      </c>
      <c r="E389" s="335">
        <f>+'3.- Resumen general'!AP390</f>
        <v>2.6832561728395063</v>
      </c>
      <c r="F389" s="335">
        <f>+'3.- Resumen general'!AQ390</f>
        <v>182.92399999999998</v>
      </c>
      <c r="G389" s="335">
        <f t="shared" si="20"/>
        <v>185.60725617283947</v>
      </c>
      <c r="I389" s="52">
        <v>384</v>
      </c>
      <c r="J389" s="334">
        <f t="shared" si="21"/>
        <v>27257</v>
      </c>
      <c r="K389" s="81" t="str">
        <f t="shared" si="22"/>
        <v>Tratamiento de la luxación de cadera (congénita o patológica) por abducción, férula o tracción, con manipulación y que requiere anestesia</v>
      </c>
      <c r="L389" s="335">
        <f>+'3.- Resumen general'!AP390</f>
        <v>2.6832561728395063</v>
      </c>
      <c r="M389" s="335">
        <f>+'3.- Resumen general'!AQ390</f>
        <v>182.92399999999998</v>
      </c>
      <c r="N389" s="335">
        <f t="shared" si="23"/>
        <v>185.60725617283947</v>
      </c>
    </row>
    <row r="390" spans="2:14" ht="25.5">
      <c r="B390" s="52">
        <v>385</v>
      </c>
      <c r="C390" s="334">
        <f>+'3.- Resumen general'!C391</f>
        <v>27258</v>
      </c>
      <c r="D390" s="81" t="str">
        <f>+'3.- Resumen general'!D391</f>
        <v>Tratamiento abierto de luxación de cadera (congénita o patológica), por reemplazo de cabeza femoral (incluye tenotomía)</v>
      </c>
      <c r="E390" s="335">
        <f>+'3.- Resumen general'!AP391</f>
        <v>3.4150533108866443</v>
      </c>
      <c r="F390" s="335">
        <f>+'3.- Resumen general'!AQ391</f>
        <v>257.58198999999996</v>
      </c>
      <c r="G390" s="335">
        <f t="shared" ref="G390:G453" si="24">SUM(E390:F390)</f>
        <v>260.99704331088662</v>
      </c>
      <c r="I390" s="52">
        <v>385</v>
      </c>
      <c r="J390" s="334">
        <f t="shared" ref="J390:J453" si="25">+C390</f>
        <v>27258</v>
      </c>
      <c r="K390" s="81" t="str">
        <f t="shared" ref="K390:K453" si="26">+D390</f>
        <v>Tratamiento abierto de luxación de cadera (congénita o patológica), por reemplazo de cabeza femoral (incluye tenotomía)</v>
      </c>
      <c r="L390" s="335">
        <f>+'3.- Resumen general'!AP391</f>
        <v>3.4150533108866443</v>
      </c>
      <c r="M390" s="335">
        <f>+'3.- Resumen general'!AQ391</f>
        <v>257.58198999999996</v>
      </c>
      <c r="N390" s="335">
        <f t="shared" ref="N390:N453" si="27">SUM(L390:M390)</f>
        <v>260.99704331088662</v>
      </c>
    </row>
    <row r="391" spans="2:14">
      <c r="B391" s="52">
        <v>386</v>
      </c>
      <c r="C391" s="334">
        <f>+'3.- Resumen general'!C392</f>
        <v>27275</v>
      </c>
      <c r="D391" s="81" t="str">
        <f>+'3.- Resumen general'!D392</f>
        <v>Manipulación, articulación de la cadera, con anestesia general</v>
      </c>
      <c r="E391" s="335">
        <f>+'3.- Resumen general'!AP392</f>
        <v>1.2821268237934904</v>
      </c>
      <c r="F391" s="335">
        <f>+'3.- Resumen general'!AQ392</f>
        <v>219.58201666666668</v>
      </c>
      <c r="G391" s="335">
        <f t="shared" si="24"/>
        <v>220.86414349046018</v>
      </c>
      <c r="I391" s="52">
        <v>386</v>
      </c>
      <c r="J391" s="334">
        <f t="shared" si="25"/>
        <v>27275</v>
      </c>
      <c r="K391" s="81" t="str">
        <f t="shared" si="26"/>
        <v>Manipulación, articulación de la cadera, con anestesia general</v>
      </c>
      <c r="L391" s="335">
        <f>+'3.- Resumen general'!AP392</f>
        <v>1.2821268237934904</v>
      </c>
      <c r="M391" s="335">
        <f>+'3.- Resumen general'!AQ392</f>
        <v>219.58201666666668</v>
      </c>
      <c r="N391" s="335">
        <f t="shared" si="27"/>
        <v>220.86414349046018</v>
      </c>
    </row>
    <row r="392" spans="2:14">
      <c r="B392" s="52">
        <v>387</v>
      </c>
      <c r="C392" s="334">
        <f>+'3.- Resumen general'!C393</f>
        <v>27280</v>
      </c>
      <c r="D392" s="81" t="str">
        <f>+'3.- Resumen general'!D393</f>
        <v>Artrodesis sacroilíaca</v>
      </c>
      <c r="E392" s="335">
        <f>+'3.- Resumen general'!AP393</f>
        <v>2.6832561728395063</v>
      </c>
      <c r="F392" s="335">
        <f>+'3.- Resumen general'!AQ393</f>
        <v>182.92399999999998</v>
      </c>
      <c r="G392" s="335">
        <f t="shared" si="24"/>
        <v>185.60725617283947</v>
      </c>
      <c r="I392" s="52">
        <v>387</v>
      </c>
      <c r="J392" s="334">
        <f t="shared" si="25"/>
        <v>27280</v>
      </c>
      <c r="K392" s="81" t="str">
        <f t="shared" si="26"/>
        <v>Artrodesis sacroilíaca</v>
      </c>
      <c r="L392" s="335">
        <f>+'3.- Resumen general'!AP393</f>
        <v>2.6832561728395063</v>
      </c>
      <c r="M392" s="335">
        <f>+'3.- Resumen general'!AQ393</f>
        <v>182.92399999999998</v>
      </c>
      <c r="N392" s="335">
        <f t="shared" si="27"/>
        <v>185.60725617283947</v>
      </c>
    </row>
    <row r="393" spans="2:14">
      <c r="B393" s="52">
        <v>388</v>
      </c>
      <c r="C393" s="334">
        <f>+'3.- Resumen general'!C394</f>
        <v>27282</v>
      </c>
      <c r="D393" s="81" t="str">
        <f>+'3.- Resumen general'!D394</f>
        <v>Artrodesis de sínfisis del pubis</v>
      </c>
      <c r="E393" s="335">
        <f>+'3.- Resumen general'!AP394</f>
        <v>3.4150533108866443</v>
      </c>
      <c r="F393" s="335">
        <f>+'3.- Resumen general'!AQ394</f>
        <v>182.92399999999998</v>
      </c>
      <c r="G393" s="335">
        <f t="shared" si="24"/>
        <v>186.33905331088661</v>
      </c>
      <c r="I393" s="52">
        <v>388</v>
      </c>
      <c r="J393" s="334">
        <f t="shared" si="25"/>
        <v>27282</v>
      </c>
      <c r="K393" s="81" t="str">
        <f t="shared" si="26"/>
        <v>Artrodesis de sínfisis del pubis</v>
      </c>
      <c r="L393" s="335">
        <f>+'3.- Resumen general'!AP394</f>
        <v>3.4150533108866443</v>
      </c>
      <c r="M393" s="335">
        <f>+'3.- Resumen general'!AQ394</f>
        <v>182.92399999999998</v>
      </c>
      <c r="N393" s="335">
        <f t="shared" si="27"/>
        <v>186.33905331088661</v>
      </c>
    </row>
    <row r="394" spans="2:14">
      <c r="B394" s="52">
        <v>389</v>
      </c>
      <c r="C394" s="334">
        <f>+'3.- Resumen general'!C395</f>
        <v>27284</v>
      </c>
      <c r="D394" s="81" t="str">
        <f>+'3.- Resumen general'!D395</f>
        <v>Artrodesis de cadera</v>
      </c>
      <c r="E394" s="335">
        <f>+'3.- Resumen general'!AP395</f>
        <v>4.8786475869809207</v>
      </c>
      <c r="F394" s="335">
        <f>+'3.- Resumen general'!AQ395</f>
        <v>265.93249000000003</v>
      </c>
      <c r="G394" s="335">
        <f t="shared" si="24"/>
        <v>270.81113758698098</v>
      </c>
      <c r="I394" s="52">
        <v>389</v>
      </c>
      <c r="J394" s="334">
        <f t="shared" si="25"/>
        <v>27284</v>
      </c>
      <c r="K394" s="81" t="str">
        <f t="shared" si="26"/>
        <v>Artrodesis de cadera</v>
      </c>
      <c r="L394" s="335">
        <f>+'3.- Resumen general'!AP395</f>
        <v>4.8786475869809207</v>
      </c>
      <c r="M394" s="335">
        <f>+'3.- Resumen general'!AQ395</f>
        <v>265.93249000000003</v>
      </c>
      <c r="N394" s="335">
        <f t="shared" si="27"/>
        <v>270.81113758698098</v>
      </c>
    </row>
    <row r="395" spans="2:14">
      <c r="B395" s="52">
        <v>390</v>
      </c>
      <c r="C395" s="334">
        <f>+'3.- Resumen general'!C396</f>
        <v>27290</v>
      </c>
      <c r="D395" s="81" t="str">
        <f>+'3.- Resumen general'!D396</f>
        <v>Amputación interpelviabdominal (amputación de cuarto trasero)</v>
      </c>
      <c r="E395" s="335">
        <f>+'3.- Resumen general'!AP396</f>
        <v>3.4150533108866443</v>
      </c>
      <c r="F395" s="335">
        <f>+'3.- Resumen general'!AQ396</f>
        <v>373.56000666666665</v>
      </c>
      <c r="G395" s="335">
        <f t="shared" si="24"/>
        <v>376.97505997755331</v>
      </c>
      <c r="I395" s="52">
        <v>390</v>
      </c>
      <c r="J395" s="334">
        <f t="shared" si="25"/>
        <v>27290</v>
      </c>
      <c r="K395" s="81" t="str">
        <f t="shared" si="26"/>
        <v>Amputación interpelviabdominal (amputación de cuarto trasero)</v>
      </c>
      <c r="L395" s="335">
        <f>+'3.- Resumen general'!AP396</f>
        <v>3.4150533108866443</v>
      </c>
      <c r="M395" s="335">
        <f>+'3.- Resumen general'!AQ396</f>
        <v>373.56000666666665</v>
      </c>
      <c r="N395" s="335">
        <f t="shared" si="27"/>
        <v>376.97505997755331</v>
      </c>
    </row>
    <row r="396" spans="2:14">
      <c r="B396" s="52">
        <v>391</v>
      </c>
      <c r="C396" s="334">
        <f>+'3.- Resumen general'!C397</f>
        <v>27295</v>
      </c>
      <c r="D396" s="81" t="str">
        <f>+'3.- Resumen general'!D397</f>
        <v>Desarticulación de la cadera</v>
      </c>
      <c r="E396" s="335">
        <f>+'3.- Resumen general'!AP397</f>
        <v>2.6832561728395063</v>
      </c>
      <c r="F396" s="335">
        <f>+'3.- Resumen general'!AQ397</f>
        <v>218.40249</v>
      </c>
      <c r="G396" s="335">
        <f t="shared" si="24"/>
        <v>221.08574617283949</v>
      </c>
      <c r="I396" s="52">
        <v>391</v>
      </c>
      <c r="J396" s="334">
        <f t="shared" si="25"/>
        <v>27295</v>
      </c>
      <c r="K396" s="81" t="str">
        <f t="shared" si="26"/>
        <v>Desarticulación de la cadera</v>
      </c>
      <c r="L396" s="335">
        <f>+'3.- Resumen general'!AP397</f>
        <v>2.6832561728395063</v>
      </c>
      <c r="M396" s="335">
        <f>+'3.- Resumen general'!AQ397</f>
        <v>218.40249</v>
      </c>
      <c r="N396" s="335">
        <f t="shared" si="27"/>
        <v>221.08574617283949</v>
      </c>
    </row>
    <row r="397" spans="2:14">
      <c r="B397" s="52">
        <v>392</v>
      </c>
      <c r="C397" s="334">
        <f>+'3.- Resumen general'!C398</f>
        <v>27299</v>
      </c>
      <c r="D397" s="81" t="str">
        <f>+'3.- Resumen general'!D398</f>
        <v>Tracción cutánea</v>
      </c>
      <c r="E397" s="335">
        <f>+'3.- Resumen general'!AP398</f>
        <v>2.6832561728395063</v>
      </c>
      <c r="F397" s="335">
        <f>+'3.- Resumen general'!AQ398</f>
        <v>218.40249</v>
      </c>
      <c r="G397" s="335">
        <f t="shared" si="24"/>
        <v>221.08574617283949</v>
      </c>
      <c r="I397" s="52">
        <v>392</v>
      </c>
      <c r="J397" s="334">
        <f t="shared" si="25"/>
        <v>27299</v>
      </c>
      <c r="K397" s="81" t="str">
        <f t="shared" si="26"/>
        <v>Tracción cutánea</v>
      </c>
      <c r="L397" s="335">
        <f>+'3.- Resumen general'!AP398</f>
        <v>2.6832561728395063</v>
      </c>
      <c r="M397" s="335">
        <f>+'3.- Resumen general'!AQ398</f>
        <v>218.40249</v>
      </c>
      <c r="N397" s="335">
        <f t="shared" si="27"/>
        <v>221.08574617283949</v>
      </c>
    </row>
    <row r="398" spans="2:14">
      <c r="B398" s="52">
        <v>393</v>
      </c>
      <c r="C398" s="334">
        <f>+'3.- Resumen general'!C399</f>
        <v>27305</v>
      </c>
      <c r="D398" s="81" t="str">
        <f>+'3.- Resumen general'!D399</f>
        <v>Fasciotomía iliotibial</v>
      </c>
      <c r="E398" s="335">
        <f>+'3.- Resumen general'!AP399</f>
        <v>1.9514590347923684</v>
      </c>
      <c r="F398" s="335">
        <f>+'3.- Resumen general'!AQ399</f>
        <v>265.90601666666663</v>
      </c>
      <c r="G398" s="335">
        <f t="shared" si="24"/>
        <v>267.85747570145901</v>
      </c>
      <c r="I398" s="52">
        <v>393</v>
      </c>
      <c r="J398" s="334">
        <f t="shared" si="25"/>
        <v>27305</v>
      </c>
      <c r="K398" s="81" t="str">
        <f t="shared" si="26"/>
        <v>Fasciotomía iliotibial</v>
      </c>
      <c r="L398" s="335">
        <f>+'3.- Resumen general'!AP399</f>
        <v>1.9514590347923684</v>
      </c>
      <c r="M398" s="335">
        <f>+'3.- Resumen general'!AQ399</f>
        <v>265.90601666666663</v>
      </c>
      <c r="N398" s="335">
        <f t="shared" si="27"/>
        <v>267.85747570145901</v>
      </c>
    </row>
    <row r="399" spans="2:14" ht="25.5">
      <c r="B399" s="52">
        <v>394</v>
      </c>
      <c r="C399" s="334">
        <f>+'3.- Resumen general'!C400</f>
        <v>27306</v>
      </c>
      <c r="D399" s="81" t="str">
        <f>+'3.- Resumen general'!D400</f>
        <v>Tenotomía percutánea de aductor o tendones de la corva, uno o varios tendones</v>
      </c>
      <c r="E399" s="335">
        <f>+'3.- Resumen general'!AP400</f>
        <v>1.2821268237934904</v>
      </c>
      <c r="F399" s="335">
        <f>+'3.- Resumen general'!AQ400</f>
        <v>136.6</v>
      </c>
      <c r="G399" s="335">
        <f t="shared" si="24"/>
        <v>137.8821268237935</v>
      </c>
      <c r="I399" s="52">
        <v>394</v>
      </c>
      <c r="J399" s="334">
        <f t="shared" si="25"/>
        <v>27306</v>
      </c>
      <c r="K399" s="81" t="str">
        <f t="shared" si="26"/>
        <v>Tenotomía percutánea de aductor o tendones de la corva, uno o varios tendones</v>
      </c>
      <c r="L399" s="335">
        <f>+'3.- Resumen general'!AP400</f>
        <v>1.2821268237934904</v>
      </c>
      <c r="M399" s="335">
        <f>+'3.- Resumen general'!AQ400</f>
        <v>136.6</v>
      </c>
      <c r="N399" s="335">
        <f t="shared" si="27"/>
        <v>137.8821268237935</v>
      </c>
    </row>
    <row r="400" spans="2:14" ht="25.5">
      <c r="B400" s="52">
        <v>395</v>
      </c>
      <c r="C400" s="334">
        <f>+'3.- Resumen general'!C401</f>
        <v>27310</v>
      </c>
      <c r="D400" s="81" t="str">
        <f>+'3.- Resumen general'!D401</f>
        <v>Artrotomía de rodilla con exploración, drenaje, extirpación de cuerpo extraño o biopsia sinovial</v>
      </c>
      <c r="E400" s="335">
        <f>+'3.- Resumen general'!AP401</f>
        <v>2.6832561728395063</v>
      </c>
      <c r="F400" s="335">
        <f>+'3.- Resumen general'!AQ401</f>
        <v>164.964</v>
      </c>
      <c r="G400" s="335">
        <f t="shared" si="24"/>
        <v>167.64725617283949</v>
      </c>
      <c r="I400" s="52">
        <v>395</v>
      </c>
      <c r="J400" s="334">
        <f t="shared" si="25"/>
        <v>27310</v>
      </c>
      <c r="K400" s="81" t="str">
        <f t="shared" si="26"/>
        <v>Artrotomía de rodilla con exploración, drenaje, extirpación de cuerpo extraño o biopsia sinovial</v>
      </c>
      <c r="L400" s="335">
        <f>+'3.- Resumen general'!AP401</f>
        <v>2.6832561728395063</v>
      </c>
      <c r="M400" s="335">
        <f>+'3.- Resumen general'!AQ401</f>
        <v>164.964</v>
      </c>
      <c r="N400" s="335">
        <f t="shared" si="27"/>
        <v>167.64725617283949</v>
      </c>
    </row>
    <row r="401" spans="2:14">
      <c r="B401" s="52">
        <v>396</v>
      </c>
      <c r="C401" s="334">
        <f>+'3.- Resumen general'!C402</f>
        <v>27315</v>
      </c>
      <c r="D401" s="81" t="str">
        <f>+'3.- Resumen general'!D402</f>
        <v>Neurectomía, músculo de la corva</v>
      </c>
      <c r="E401" s="335">
        <f>+'3.- Resumen general'!AP402</f>
        <v>2.4393237934904604</v>
      </c>
      <c r="F401" s="335">
        <f>+'3.- Resumen general'!AQ402</f>
        <v>182.92399999999998</v>
      </c>
      <c r="G401" s="335">
        <f t="shared" si="24"/>
        <v>185.36332379349045</v>
      </c>
      <c r="I401" s="52">
        <v>396</v>
      </c>
      <c r="J401" s="334">
        <f t="shared" si="25"/>
        <v>27315</v>
      </c>
      <c r="K401" s="81" t="str">
        <f t="shared" si="26"/>
        <v>Neurectomía, músculo de la corva</v>
      </c>
      <c r="L401" s="335">
        <f>+'3.- Resumen general'!AP402</f>
        <v>2.4393237934904604</v>
      </c>
      <c r="M401" s="335">
        <f>+'3.- Resumen general'!AQ402</f>
        <v>182.92399999999998</v>
      </c>
      <c r="N401" s="335">
        <f t="shared" si="27"/>
        <v>185.36332379349045</v>
      </c>
    </row>
    <row r="402" spans="2:14">
      <c r="B402" s="52">
        <v>397</v>
      </c>
      <c r="C402" s="334">
        <f>+'3.- Resumen general'!C403</f>
        <v>27320</v>
      </c>
      <c r="D402" s="81" t="str">
        <f>+'3.- Resumen general'!D403</f>
        <v>Neurectomía, poplítea (músculos gemelos)</v>
      </c>
      <c r="E402" s="335">
        <f>+'3.- Resumen general'!AP403</f>
        <v>2.4393237934904604</v>
      </c>
      <c r="F402" s="335">
        <f>+'3.- Resumen general'!AQ403</f>
        <v>182.92399999999998</v>
      </c>
      <c r="G402" s="335">
        <f t="shared" si="24"/>
        <v>185.36332379349045</v>
      </c>
      <c r="I402" s="52">
        <v>397</v>
      </c>
      <c r="J402" s="334">
        <f t="shared" si="25"/>
        <v>27320</v>
      </c>
      <c r="K402" s="81" t="str">
        <f t="shared" si="26"/>
        <v>Neurectomía, poplítea (músculos gemelos)</v>
      </c>
      <c r="L402" s="335">
        <f>+'3.- Resumen general'!AP403</f>
        <v>2.4393237934904604</v>
      </c>
      <c r="M402" s="335">
        <f>+'3.- Resumen general'!AQ403</f>
        <v>182.92399999999998</v>
      </c>
      <c r="N402" s="335">
        <f t="shared" si="27"/>
        <v>185.36332379349045</v>
      </c>
    </row>
    <row r="403" spans="2:14">
      <c r="B403" s="52">
        <v>398</v>
      </c>
      <c r="C403" s="334">
        <f>+'3.- Resumen general'!C404</f>
        <v>27327</v>
      </c>
      <c r="D403" s="81" t="str">
        <f>+'3.- Resumen general'!D404</f>
        <v>Excisión de tumor de región del muslo o la rodilla; subcutánea</v>
      </c>
      <c r="E403" s="335">
        <f>+'3.- Resumen general'!AP404</f>
        <v>1.7629243827160495</v>
      </c>
      <c r="F403" s="335">
        <f>+'3.- Resumen general'!AQ404</f>
        <v>136.6</v>
      </c>
      <c r="G403" s="335">
        <f t="shared" si="24"/>
        <v>138.36292438271605</v>
      </c>
      <c r="I403" s="52">
        <v>398</v>
      </c>
      <c r="J403" s="334">
        <f t="shared" si="25"/>
        <v>27327</v>
      </c>
      <c r="K403" s="81" t="str">
        <f t="shared" si="26"/>
        <v>Excisión de tumor de región del muslo o la rodilla; subcutánea</v>
      </c>
      <c r="L403" s="335">
        <f>+'3.- Resumen general'!AP404</f>
        <v>1.7629243827160495</v>
      </c>
      <c r="M403" s="335">
        <f>+'3.- Resumen general'!AQ404</f>
        <v>136.6</v>
      </c>
      <c r="N403" s="335">
        <f t="shared" si="27"/>
        <v>138.36292438271605</v>
      </c>
    </row>
    <row r="404" spans="2:14" ht="25.5">
      <c r="B404" s="52">
        <v>399</v>
      </c>
      <c r="C404" s="334">
        <f>+'3.- Resumen general'!C405</f>
        <v>27329</v>
      </c>
      <c r="D404" s="81" t="str">
        <f>+'3.- Resumen general'!D405</f>
        <v>Resección radical de tumor (p. ejm. Neoplasia Maligna), tejido blando o región del muslo o la rodilla</v>
      </c>
      <c r="E404" s="335">
        <f>+'3.- Resumen general'!AP405</f>
        <v>3.4150533108866443</v>
      </c>
      <c r="F404" s="335">
        <f>+'3.- Resumen general'!AQ405</f>
        <v>265.93249000000003</v>
      </c>
      <c r="G404" s="335">
        <f t="shared" si="24"/>
        <v>269.34754331088669</v>
      </c>
      <c r="I404" s="52">
        <v>399</v>
      </c>
      <c r="J404" s="334">
        <f t="shared" si="25"/>
        <v>27329</v>
      </c>
      <c r="K404" s="81" t="str">
        <f t="shared" si="26"/>
        <v>Resección radical de tumor (p. ejm. Neoplasia Maligna), tejido blando o región del muslo o la rodilla</v>
      </c>
      <c r="L404" s="335">
        <f>+'3.- Resumen general'!AP405</f>
        <v>3.4150533108866443</v>
      </c>
      <c r="M404" s="335">
        <f>+'3.- Resumen general'!AQ405</f>
        <v>265.93249000000003</v>
      </c>
      <c r="N404" s="335">
        <f t="shared" si="27"/>
        <v>269.34754331088669</v>
      </c>
    </row>
    <row r="405" spans="2:14">
      <c r="B405" s="52">
        <v>400</v>
      </c>
      <c r="C405" s="334">
        <f>+'3.- Resumen general'!C406</f>
        <v>27340</v>
      </c>
      <c r="D405" s="81" t="str">
        <f>+'3.- Resumen general'!D406</f>
        <v>Excisión de bolsa sinovial prerrotuliana</v>
      </c>
      <c r="E405" s="335">
        <f>+'3.- Resumen general'!AP406</f>
        <v>0.19816656144781147</v>
      </c>
      <c r="F405" s="335">
        <f>+'3.- Resumen general'!AQ406</f>
        <v>20.8672</v>
      </c>
      <c r="G405" s="335">
        <f t="shared" si="24"/>
        <v>21.065366561447814</v>
      </c>
      <c r="I405" s="52">
        <v>400</v>
      </c>
      <c r="J405" s="334">
        <f t="shared" si="25"/>
        <v>27340</v>
      </c>
      <c r="K405" s="81" t="str">
        <f t="shared" si="26"/>
        <v>Excisión de bolsa sinovial prerrotuliana</v>
      </c>
      <c r="L405" s="335">
        <f>+'3.- Resumen general'!AP406</f>
        <v>0.19816656144781147</v>
      </c>
      <c r="M405" s="335">
        <f>+'3.- Resumen general'!AQ406</f>
        <v>20.8672</v>
      </c>
      <c r="N405" s="335">
        <f t="shared" si="27"/>
        <v>21.065366561447814</v>
      </c>
    </row>
    <row r="406" spans="2:14">
      <c r="B406" s="52">
        <v>401</v>
      </c>
      <c r="C406" s="334">
        <f>+'3.- Resumen general'!C407</f>
        <v>27350</v>
      </c>
      <c r="D406" s="81" t="str">
        <f>+'3.- Resumen general'!D407</f>
        <v>Rotulectomía o Hemirotulectomía</v>
      </c>
      <c r="E406" s="335">
        <f>+'3.- Resumen general'!AP407</f>
        <v>2.9271885521885523</v>
      </c>
      <c r="F406" s="335">
        <f>+'3.- Resumen general'!AQ407</f>
        <v>182.92399999999998</v>
      </c>
      <c r="G406" s="335">
        <f t="shared" si="24"/>
        <v>185.85118855218852</v>
      </c>
      <c r="I406" s="52">
        <v>401</v>
      </c>
      <c r="J406" s="334">
        <f t="shared" si="25"/>
        <v>27350</v>
      </c>
      <c r="K406" s="81" t="str">
        <f t="shared" si="26"/>
        <v>Rotulectomía o Hemirotulectomía</v>
      </c>
      <c r="L406" s="335">
        <f>+'3.- Resumen general'!AP407</f>
        <v>2.9271885521885523</v>
      </c>
      <c r="M406" s="335">
        <f>+'3.- Resumen general'!AQ407</f>
        <v>182.92399999999998</v>
      </c>
      <c r="N406" s="335">
        <f t="shared" si="27"/>
        <v>185.85118855218852</v>
      </c>
    </row>
    <row r="407" spans="2:14">
      <c r="B407" s="52">
        <v>402</v>
      </c>
      <c r="C407" s="334">
        <f>+'3.- Resumen general'!C408</f>
        <v>27355</v>
      </c>
      <c r="D407" s="81" t="str">
        <f>+'3.- Resumen general'!D408</f>
        <v>Excisión o legrado de quiste óseo o tumor benigno de fémur</v>
      </c>
      <c r="E407" s="335">
        <f>+'3.- Resumen general'!AP408</f>
        <v>2.6832561728395063</v>
      </c>
      <c r="F407" s="335">
        <f>+'3.- Resumen general'!AQ408</f>
        <v>182.92399999999998</v>
      </c>
      <c r="G407" s="335">
        <f t="shared" si="24"/>
        <v>185.60725617283947</v>
      </c>
      <c r="I407" s="52">
        <v>402</v>
      </c>
      <c r="J407" s="334">
        <f t="shared" si="25"/>
        <v>27355</v>
      </c>
      <c r="K407" s="81" t="str">
        <f t="shared" si="26"/>
        <v>Excisión o legrado de quiste óseo o tumor benigno de fémur</v>
      </c>
      <c r="L407" s="335">
        <f>+'3.- Resumen general'!AP408</f>
        <v>2.6832561728395063</v>
      </c>
      <c r="M407" s="335">
        <f>+'3.- Resumen general'!AQ408</f>
        <v>182.92399999999998</v>
      </c>
      <c r="N407" s="335">
        <f t="shared" si="27"/>
        <v>185.60725617283947</v>
      </c>
    </row>
    <row r="408" spans="2:14" ht="25.5">
      <c r="B408" s="52">
        <v>403</v>
      </c>
      <c r="C408" s="334">
        <f>+'3.- Resumen general'!C409</f>
        <v>27360</v>
      </c>
      <c r="D408" s="81" t="str">
        <f>+'3.- Resumen general'!D409</f>
        <v>Excisión parcial (craterización, saucerización, o diafisectomía) de hueso, fémur, tibia proximal y/o peroné</v>
      </c>
      <c r="E408" s="335">
        <f>+'3.- Resumen general'!AP409</f>
        <v>3.4150533108866443</v>
      </c>
      <c r="F408" s="335">
        <f>+'3.- Resumen general'!AQ409</f>
        <v>265.93249000000003</v>
      </c>
      <c r="G408" s="335">
        <f t="shared" si="24"/>
        <v>269.34754331088669</v>
      </c>
      <c r="I408" s="52">
        <v>403</v>
      </c>
      <c r="J408" s="334">
        <f t="shared" si="25"/>
        <v>27360</v>
      </c>
      <c r="K408" s="81" t="str">
        <f t="shared" si="26"/>
        <v>Excisión parcial (craterización, saucerización, o diafisectomía) de hueso, fémur, tibia proximal y/o peroné</v>
      </c>
      <c r="L408" s="335">
        <f>+'3.- Resumen general'!AP409</f>
        <v>3.4150533108866443</v>
      </c>
      <c r="M408" s="335">
        <f>+'3.- Resumen general'!AQ409</f>
        <v>265.93249000000003</v>
      </c>
      <c r="N408" s="335">
        <f t="shared" si="27"/>
        <v>269.34754331088669</v>
      </c>
    </row>
    <row r="409" spans="2:14">
      <c r="B409" s="52">
        <v>404</v>
      </c>
      <c r="C409" s="334">
        <f>+'3.- Resumen general'!C410</f>
        <v>27365</v>
      </c>
      <c r="D409" s="81" t="str">
        <f>+'3.- Resumen general'!D410</f>
        <v>Resección radical de tumor, hueso, fémur o rodilla</v>
      </c>
      <c r="E409" s="335">
        <f>+'3.- Resumen general'!AP410</f>
        <v>3.4150533108866443</v>
      </c>
      <c r="F409" s="335">
        <f>+'3.- Resumen general'!AQ410</f>
        <v>265.93249000000003</v>
      </c>
      <c r="G409" s="335">
        <f t="shared" si="24"/>
        <v>269.34754331088669</v>
      </c>
      <c r="I409" s="52">
        <v>404</v>
      </c>
      <c r="J409" s="334">
        <f t="shared" si="25"/>
        <v>27365</v>
      </c>
      <c r="K409" s="81" t="str">
        <f t="shared" si="26"/>
        <v>Resección radical de tumor, hueso, fémur o rodilla</v>
      </c>
      <c r="L409" s="335">
        <f>+'3.- Resumen general'!AP410</f>
        <v>3.4150533108866443</v>
      </c>
      <c r="M409" s="335">
        <f>+'3.- Resumen general'!AQ410</f>
        <v>265.93249000000003</v>
      </c>
      <c r="N409" s="335">
        <f t="shared" si="27"/>
        <v>269.34754331088669</v>
      </c>
    </row>
    <row r="410" spans="2:14">
      <c r="B410" s="52">
        <v>405</v>
      </c>
      <c r="C410" s="334">
        <f>+'3.- Resumen general'!C411</f>
        <v>27372</v>
      </c>
      <c r="D410" s="81" t="str">
        <f>+'3.- Resumen general'!D411</f>
        <v>Extirpación de cuerpo extraño, profundo, región del muslo o de la rodilla</v>
      </c>
      <c r="E410" s="335">
        <f>+'3.- Resumen general'!AP411</f>
        <v>2.3173576038159371</v>
      </c>
      <c r="F410" s="335">
        <f>+'3.- Resumen general'!AQ411</f>
        <v>164.964</v>
      </c>
      <c r="G410" s="335">
        <f t="shared" si="24"/>
        <v>167.28135760381593</v>
      </c>
      <c r="I410" s="52">
        <v>405</v>
      </c>
      <c r="J410" s="334">
        <f t="shared" si="25"/>
        <v>27372</v>
      </c>
      <c r="K410" s="81" t="str">
        <f t="shared" si="26"/>
        <v>Extirpación de cuerpo extraño, profundo, región del muslo o de la rodilla</v>
      </c>
      <c r="L410" s="335">
        <f>+'3.- Resumen general'!AP411</f>
        <v>2.3173576038159371</v>
      </c>
      <c r="M410" s="335">
        <f>+'3.- Resumen general'!AQ411</f>
        <v>164.964</v>
      </c>
      <c r="N410" s="335">
        <f t="shared" si="27"/>
        <v>167.28135760381593</v>
      </c>
    </row>
    <row r="411" spans="2:14">
      <c r="B411" s="52">
        <v>406</v>
      </c>
      <c r="C411" s="334">
        <f>+'3.- Resumen general'!C412</f>
        <v>27380</v>
      </c>
      <c r="D411" s="81" t="str">
        <f>+'3.- Resumen general'!D412</f>
        <v>Sutura de tendón infrarrotuliano</v>
      </c>
      <c r="E411" s="335">
        <f>+'3.- Resumen general'!AP412</f>
        <v>2.3173576038159371</v>
      </c>
      <c r="F411" s="335">
        <f>+'3.- Resumen general'!AQ412</f>
        <v>182.92399999999998</v>
      </c>
      <c r="G411" s="335">
        <f t="shared" si="24"/>
        <v>185.24135760381591</v>
      </c>
      <c r="I411" s="52">
        <v>406</v>
      </c>
      <c r="J411" s="334">
        <f t="shared" si="25"/>
        <v>27380</v>
      </c>
      <c r="K411" s="81" t="str">
        <f t="shared" si="26"/>
        <v>Sutura de tendón infrarrotuliano</v>
      </c>
      <c r="L411" s="335">
        <f>+'3.- Resumen general'!AP412</f>
        <v>2.3173576038159371</v>
      </c>
      <c r="M411" s="335">
        <f>+'3.- Resumen general'!AQ412</f>
        <v>182.92399999999998</v>
      </c>
      <c r="N411" s="335">
        <f t="shared" si="27"/>
        <v>185.24135760381591</v>
      </c>
    </row>
    <row r="412" spans="2:14" ht="25.5">
      <c r="B412" s="52">
        <v>407</v>
      </c>
      <c r="C412" s="334">
        <f>+'3.- Resumen general'!C413</f>
        <v>27385</v>
      </c>
      <c r="D412" s="81" t="str">
        <f>+'3.- Resumen general'!D413</f>
        <v>Sutura de ruptura del músculo cuádriceps o de unidad músculotendinosa de la corva</v>
      </c>
      <c r="E412" s="335">
        <f>+'3.- Resumen general'!AP413</f>
        <v>1.5225256032547698</v>
      </c>
      <c r="F412" s="335">
        <f>+'3.- Resumen general'!AQ413</f>
        <v>136.6</v>
      </c>
      <c r="G412" s="335">
        <f t="shared" si="24"/>
        <v>138.12252560325476</v>
      </c>
      <c r="I412" s="52">
        <v>407</v>
      </c>
      <c r="J412" s="334">
        <f t="shared" si="25"/>
        <v>27385</v>
      </c>
      <c r="K412" s="81" t="str">
        <f t="shared" si="26"/>
        <v>Sutura de ruptura del músculo cuádriceps o de unidad músculotendinosa de la corva</v>
      </c>
      <c r="L412" s="335">
        <f>+'3.- Resumen general'!AP413</f>
        <v>1.5225256032547698</v>
      </c>
      <c r="M412" s="335">
        <f>+'3.- Resumen general'!AQ413</f>
        <v>136.6</v>
      </c>
      <c r="N412" s="335">
        <f t="shared" si="27"/>
        <v>138.12252560325476</v>
      </c>
    </row>
    <row r="413" spans="2:14" ht="25.5">
      <c r="B413" s="52">
        <v>408</v>
      </c>
      <c r="C413" s="334">
        <f>+'3.- Resumen general'!C414</f>
        <v>27390</v>
      </c>
      <c r="D413" s="81" t="str">
        <f>+'3.- Resumen general'!D414</f>
        <v>Tenotomía abierta de tendones de la corva, rodilla hasta cadera, uno o más tendones</v>
      </c>
      <c r="E413" s="335">
        <f>+'3.- Resumen general'!AP414</f>
        <v>2.3173576038159371</v>
      </c>
      <c r="F413" s="335">
        <f>+'3.- Resumen general'!AQ414</f>
        <v>182.92399999999998</v>
      </c>
      <c r="G413" s="335">
        <f t="shared" si="24"/>
        <v>185.24135760381591</v>
      </c>
      <c r="I413" s="52">
        <v>408</v>
      </c>
      <c r="J413" s="334">
        <f t="shared" si="25"/>
        <v>27390</v>
      </c>
      <c r="K413" s="81" t="str">
        <f t="shared" si="26"/>
        <v>Tenotomía abierta de tendones de la corva, rodilla hasta cadera, uno o más tendones</v>
      </c>
      <c r="L413" s="335">
        <f>+'3.- Resumen general'!AP414</f>
        <v>2.3173576038159371</v>
      </c>
      <c r="M413" s="335">
        <f>+'3.- Resumen general'!AQ414</f>
        <v>182.92399999999998</v>
      </c>
      <c r="N413" s="335">
        <f t="shared" si="27"/>
        <v>185.24135760381591</v>
      </c>
    </row>
    <row r="414" spans="2:14">
      <c r="B414" s="52">
        <v>409</v>
      </c>
      <c r="C414" s="334">
        <f>+'3.- Resumen general'!C415</f>
        <v>27393</v>
      </c>
      <c r="D414" s="81" t="str">
        <f>+'3.- Resumen general'!D415</f>
        <v>Alargamiento de tendón de la corva</v>
      </c>
      <c r="E414" s="335">
        <f>+'3.- Resumen general'!AP415</f>
        <v>2.6832561728395063</v>
      </c>
      <c r="F414" s="335">
        <f>+'3.- Resumen general'!AQ415</f>
        <v>286.27401666666663</v>
      </c>
      <c r="G414" s="335">
        <f t="shared" si="24"/>
        <v>288.95727283950612</v>
      </c>
      <c r="I414" s="52">
        <v>409</v>
      </c>
      <c r="J414" s="334">
        <f t="shared" si="25"/>
        <v>27393</v>
      </c>
      <c r="K414" s="81" t="str">
        <f t="shared" si="26"/>
        <v>Alargamiento de tendón de la corva</v>
      </c>
      <c r="L414" s="335">
        <f>+'3.- Resumen general'!AP415</f>
        <v>2.6832561728395063</v>
      </c>
      <c r="M414" s="335">
        <f>+'3.- Resumen general'!AQ415</f>
        <v>286.27401666666663</v>
      </c>
      <c r="N414" s="335">
        <f t="shared" si="27"/>
        <v>288.95727283950612</v>
      </c>
    </row>
    <row r="415" spans="2:14">
      <c r="B415" s="52">
        <v>410</v>
      </c>
      <c r="C415" s="334">
        <f>+'3.- Resumen general'!C416</f>
        <v>27396</v>
      </c>
      <c r="D415" s="81" t="str">
        <f>+'3.- Resumen general'!D416</f>
        <v>Trasplante de tendón de la corva a la rótula</v>
      </c>
      <c r="E415" s="335">
        <f>+'3.- Resumen general'!AP416</f>
        <v>2.6832561728395063</v>
      </c>
      <c r="F415" s="335">
        <f>+'3.- Resumen general'!AQ416</f>
        <v>286.27401666666663</v>
      </c>
      <c r="G415" s="335">
        <f t="shared" si="24"/>
        <v>288.95727283950612</v>
      </c>
      <c r="I415" s="52">
        <v>410</v>
      </c>
      <c r="J415" s="334">
        <f t="shared" si="25"/>
        <v>27396</v>
      </c>
      <c r="K415" s="81" t="str">
        <f t="shared" si="26"/>
        <v>Trasplante de tendón de la corva a la rótula</v>
      </c>
      <c r="L415" s="335">
        <f>+'3.- Resumen general'!AP416</f>
        <v>2.6832561728395063</v>
      </c>
      <c r="M415" s="335">
        <f>+'3.- Resumen general'!AQ416</f>
        <v>286.27401666666663</v>
      </c>
      <c r="N415" s="335">
        <f t="shared" si="27"/>
        <v>288.95727283950612</v>
      </c>
    </row>
    <row r="416" spans="2:14">
      <c r="B416" s="52">
        <v>411</v>
      </c>
      <c r="C416" s="334">
        <f>+'3.- Resumen general'!C417</f>
        <v>27400</v>
      </c>
      <c r="D416" s="81" t="str">
        <f>+'3.- Resumen general'!D417</f>
        <v>Traslado de tendón o músculo de la corva al fémur</v>
      </c>
      <c r="E416" s="335">
        <f>+'3.- Resumen general'!AP417</f>
        <v>2.9271885521885523</v>
      </c>
      <c r="F416" s="335">
        <f>+'3.- Resumen general'!AQ417</f>
        <v>265.93249000000003</v>
      </c>
      <c r="G416" s="335">
        <f t="shared" si="24"/>
        <v>268.8596785521886</v>
      </c>
      <c r="I416" s="52">
        <v>411</v>
      </c>
      <c r="J416" s="334">
        <f t="shared" si="25"/>
        <v>27400</v>
      </c>
      <c r="K416" s="81" t="str">
        <f t="shared" si="26"/>
        <v>Traslado de tendón o músculo de la corva al fémur</v>
      </c>
      <c r="L416" s="335">
        <f>+'3.- Resumen general'!AP417</f>
        <v>2.9271885521885523</v>
      </c>
      <c r="M416" s="335">
        <f>+'3.- Resumen general'!AQ417</f>
        <v>265.93249000000003</v>
      </c>
      <c r="N416" s="335">
        <f t="shared" si="27"/>
        <v>268.8596785521886</v>
      </c>
    </row>
    <row r="417" spans="2:14">
      <c r="B417" s="52">
        <v>412</v>
      </c>
      <c r="C417" s="334">
        <f>+'3.- Resumen general'!C418</f>
        <v>27403</v>
      </c>
      <c r="D417" s="81" t="str">
        <f>+'3.- Resumen general'!D418</f>
        <v>Artrotomía de rodilla con reparación de menisco</v>
      </c>
      <c r="E417" s="335">
        <f>+'3.- Resumen general'!AP418</f>
        <v>2.9271885521885523</v>
      </c>
      <c r="F417" s="335">
        <f>+'3.- Resumen general'!AQ418</f>
        <v>164.964</v>
      </c>
      <c r="G417" s="335">
        <f t="shared" si="24"/>
        <v>167.89118855218854</v>
      </c>
      <c r="I417" s="52">
        <v>412</v>
      </c>
      <c r="J417" s="334">
        <f t="shared" si="25"/>
        <v>27403</v>
      </c>
      <c r="K417" s="81" t="str">
        <f t="shared" si="26"/>
        <v>Artrotomía de rodilla con reparación de menisco</v>
      </c>
      <c r="L417" s="335">
        <f>+'3.- Resumen general'!AP418</f>
        <v>2.9271885521885523</v>
      </c>
      <c r="M417" s="335">
        <f>+'3.- Resumen general'!AQ418</f>
        <v>164.964</v>
      </c>
      <c r="N417" s="335">
        <f t="shared" si="27"/>
        <v>167.89118855218854</v>
      </c>
    </row>
    <row r="418" spans="2:14">
      <c r="B418" s="52">
        <v>413</v>
      </c>
      <c r="C418" s="334">
        <f>+'3.- Resumen general'!C419</f>
        <v>27405</v>
      </c>
      <c r="D418" s="81" t="str">
        <f>+'3.- Resumen general'!D419</f>
        <v>Corrección de cápsula y/o ligamentos de rodilla</v>
      </c>
      <c r="E418" s="335">
        <f>+'3.- Resumen general'!AP419</f>
        <v>2.6832561728395063</v>
      </c>
      <c r="F418" s="335">
        <f>+'3.- Resumen general'!AQ419</f>
        <v>182.92399999999998</v>
      </c>
      <c r="G418" s="335">
        <f t="shared" si="24"/>
        <v>185.60725617283947</v>
      </c>
      <c r="I418" s="52">
        <v>413</v>
      </c>
      <c r="J418" s="334">
        <f t="shared" si="25"/>
        <v>27405</v>
      </c>
      <c r="K418" s="81" t="str">
        <f t="shared" si="26"/>
        <v>Corrección de cápsula y/o ligamentos de rodilla</v>
      </c>
      <c r="L418" s="335">
        <f>+'3.- Resumen general'!AP419</f>
        <v>2.6832561728395063</v>
      </c>
      <c r="M418" s="335">
        <f>+'3.- Resumen general'!AQ419</f>
        <v>182.92399999999998</v>
      </c>
      <c r="N418" s="335">
        <f t="shared" si="27"/>
        <v>185.60725617283947</v>
      </c>
    </row>
    <row r="419" spans="2:14">
      <c r="B419" s="52">
        <v>414</v>
      </c>
      <c r="C419" s="334">
        <f>+'3.- Resumen general'!C420</f>
        <v>27418</v>
      </c>
      <c r="D419" s="81" t="str">
        <f>+'3.- Resumen general'!D420</f>
        <v>Plastía de tuberosidad anterior de la tibia</v>
      </c>
      <c r="E419" s="335">
        <f>+'3.- Resumen general'!AP420</f>
        <v>1.9514590347923684</v>
      </c>
      <c r="F419" s="335">
        <f>+'3.- Resumen general'!AQ420</f>
        <v>182.92399999999998</v>
      </c>
      <c r="G419" s="335">
        <f t="shared" si="24"/>
        <v>184.87545903479236</v>
      </c>
      <c r="I419" s="52">
        <v>414</v>
      </c>
      <c r="J419" s="334">
        <f t="shared" si="25"/>
        <v>27418</v>
      </c>
      <c r="K419" s="81" t="str">
        <f t="shared" si="26"/>
        <v>Plastía de tuberosidad anterior de la tibia</v>
      </c>
      <c r="L419" s="335">
        <f>+'3.- Resumen general'!AP420</f>
        <v>1.9514590347923684</v>
      </c>
      <c r="M419" s="335">
        <f>+'3.- Resumen general'!AQ420</f>
        <v>182.92399999999998</v>
      </c>
      <c r="N419" s="335">
        <f t="shared" si="27"/>
        <v>184.87545903479236</v>
      </c>
    </row>
    <row r="420" spans="2:14">
      <c r="B420" s="52">
        <v>415</v>
      </c>
      <c r="C420" s="334">
        <f>+'3.- Resumen general'!C421</f>
        <v>27420</v>
      </c>
      <c r="D420" s="81" t="str">
        <f>+'3.- Resumen general'!D421</f>
        <v>Reconstrucción de luxación de rótula</v>
      </c>
      <c r="E420" s="335">
        <f>+'3.- Resumen general'!AP421</f>
        <v>1.9514590347923684</v>
      </c>
      <c r="F420" s="335">
        <f>+'3.- Resumen general'!AQ421</f>
        <v>182.92399999999998</v>
      </c>
      <c r="G420" s="335">
        <f t="shared" si="24"/>
        <v>184.87545903479236</v>
      </c>
      <c r="I420" s="52">
        <v>415</v>
      </c>
      <c r="J420" s="334">
        <f t="shared" si="25"/>
        <v>27420</v>
      </c>
      <c r="K420" s="81" t="str">
        <f t="shared" si="26"/>
        <v>Reconstrucción de luxación de rótula</v>
      </c>
      <c r="L420" s="335">
        <f>+'3.- Resumen general'!AP421</f>
        <v>1.9514590347923684</v>
      </c>
      <c r="M420" s="335">
        <f>+'3.- Resumen general'!AQ421</f>
        <v>182.92399999999998</v>
      </c>
      <c r="N420" s="335">
        <f t="shared" si="27"/>
        <v>184.87545903479236</v>
      </c>
    </row>
    <row r="421" spans="2:14">
      <c r="B421" s="52">
        <v>416</v>
      </c>
      <c r="C421" s="334">
        <f>+'3.- Resumen general'!C422</f>
        <v>27425</v>
      </c>
      <c r="D421" s="81" t="str">
        <f>+'3.- Resumen general'!D422</f>
        <v>Liberación del retináculo lateral</v>
      </c>
      <c r="E421" s="335">
        <f>+'3.- Resumen general'!AP422</f>
        <v>1.9514590347923684</v>
      </c>
      <c r="F421" s="335">
        <f>+'3.- Resumen general'!AQ422</f>
        <v>182.92399999999998</v>
      </c>
      <c r="G421" s="335">
        <f t="shared" si="24"/>
        <v>184.87545903479236</v>
      </c>
      <c r="I421" s="52">
        <v>416</v>
      </c>
      <c r="J421" s="334">
        <f t="shared" si="25"/>
        <v>27425</v>
      </c>
      <c r="K421" s="81" t="str">
        <f t="shared" si="26"/>
        <v>Liberación del retináculo lateral</v>
      </c>
      <c r="L421" s="335">
        <f>+'3.- Resumen general'!AP422</f>
        <v>1.9514590347923684</v>
      </c>
      <c r="M421" s="335">
        <f>+'3.- Resumen general'!AQ422</f>
        <v>182.92399999999998</v>
      </c>
      <c r="N421" s="335">
        <f t="shared" si="27"/>
        <v>184.87545903479236</v>
      </c>
    </row>
    <row r="422" spans="2:14">
      <c r="B422" s="52">
        <v>417</v>
      </c>
      <c r="C422" s="334">
        <f>+'3.- Resumen general'!C423</f>
        <v>27427</v>
      </c>
      <c r="D422" s="81" t="str">
        <f>+'3.- Resumen general'!D423</f>
        <v>Reconstrucción extraarticular de ligamentos de rodilla</v>
      </c>
      <c r="E422" s="335">
        <f>+'3.- Resumen general'!AP423</f>
        <v>1.9514590347923684</v>
      </c>
      <c r="F422" s="335">
        <f>+'3.- Resumen general'!AQ423</f>
        <v>182.92399999999998</v>
      </c>
      <c r="G422" s="335">
        <f t="shared" si="24"/>
        <v>184.87545903479236</v>
      </c>
      <c r="I422" s="52">
        <v>417</v>
      </c>
      <c r="J422" s="334">
        <f t="shared" si="25"/>
        <v>27427</v>
      </c>
      <c r="K422" s="81" t="str">
        <f t="shared" si="26"/>
        <v>Reconstrucción extraarticular de ligamentos de rodilla</v>
      </c>
      <c r="L422" s="335">
        <f>+'3.- Resumen general'!AP423</f>
        <v>1.9514590347923684</v>
      </c>
      <c r="M422" s="335">
        <f>+'3.- Resumen general'!AQ423</f>
        <v>182.92399999999998</v>
      </c>
      <c r="N422" s="335">
        <f t="shared" si="27"/>
        <v>184.87545903479236</v>
      </c>
    </row>
    <row r="423" spans="2:14">
      <c r="B423" s="52">
        <v>418</v>
      </c>
      <c r="C423" s="334">
        <f>+'3.- Resumen general'!C424</f>
        <v>27428</v>
      </c>
      <c r="D423" s="81" t="str">
        <f>+'3.- Resumen general'!D424</f>
        <v>Reconstrucción intraarticular de ligamentos de rodilla</v>
      </c>
      <c r="E423" s="335">
        <f>+'3.- Resumen general'!AP424</f>
        <v>2.3173576038159371</v>
      </c>
      <c r="F423" s="335">
        <f>+'3.- Resumen general'!AQ424</f>
        <v>265.93249000000003</v>
      </c>
      <c r="G423" s="335">
        <f t="shared" si="24"/>
        <v>268.24984760381597</v>
      </c>
      <c r="I423" s="52">
        <v>418</v>
      </c>
      <c r="J423" s="334">
        <f t="shared" si="25"/>
        <v>27428</v>
      </c>
      <c r="K423" s="81" t="str">
        <f t="shared" si="26"/>
        <v>Reconstrucción intraarticular de ligamentos de rodilla</v>
      </c>
      <c r="L423" s="335">
        <f>+'3.- Resumen general'!AP424</f>
        <v>2.3173576038159371</v>
      </c>
      <c r="M423" s="335">
        <f>+'3.- Resumen general'!AQ424</f>
        <v>265.93249000000003</v>
      </c>
      <c r="N423" s="335">
        <f t="shared" si="27"/>
        <v>268.24984760381597</v>
      </c>
    </row>
    <row r="424" spans="2:14">
      <c r="B424" s="52">
        <v>419</v>
      </c>
      <c r="C424" s="334">
        <f>+'3.- Resumen general'!C425</f>
        <v>27430</v>
      </c>
      <c r="D424" s="81" t="str">
        <f>+'3.- Resumen general'!D425</f>
        <v>Cuadriceplastía</v>
      </c>
      <c r="E424" s="335">
        <f>+'3.- Resumen general'!AP425</f>
        <v>2.3173576038159371</v>
      </c>
      <c r="F424" s="335">
        <f>+'3.- Resumen general'!AQ425</f>
        <v>182.92399999999998</v>
      </c>
      <c r="G424" s="335">
        <f t="shared" si="24"/>
        <v>185.24135760381591</v>
      </c>
      <c r="I424" s="52">
        <v>419</v>
      </c>
      <c r="J424" s="334">
        <f t="shared" si="25"/>
        <v>27430</v>
      </c>
      <c r="K424" s="81" t="str">
        <f t="shared" si="26"/>
        <v>Cuadriceplastía</v>
      </c>
      <c r="L424" s="335">
        <f>+'3.- Resumen general'!AP425</f>
        <v>2.3173576038159371</v>
      </c>
      <c r="M424" s="335">
        <f>+'3.- Resumen general'!AQ425</f>
        <v>182.92399999999998</v>
      </c>
      <c r="N424" s="335">
        <f t="shared" si="27"/>
        <v>185.24135760381591</v>
      </c>
    </row>
    <row r="425" spans="2:14">
      <c r="B425" s="52">
        <v>420</v>
      </c>
      <c r="C425" s="334">
        <f>+'3.- Resumen general'!C426</f>
        <v>27435</v>
      </c>
      <c r="D425" s="81" t="str">
        <f>+'3.- Resumen general'!D426</f>
        <v>Capsulotomía de rodilla, liberación de la cápsula posterior</v>
      </c>
      <c r="E425" s="335">
        <f>+'3.- Resumen general'!AP426</f>
        <v>1.9514590347923684</v>
      </c>
      <c r="F425" s="335">
        <f>+'3.- Resumen general'!AQ426</f>
        <v>164.964</v>
      </c>
      <c r="G425" s="335">
        <f t="shared" si="24"/>
        <v>166.91545903479238</v>
      </c>
      <c r="I425" s="52">
        <v>420</v>
      </c>
      <c r="J425" s="334">
        <f t="shared" si="25"/>
        <v>27435</v>
      </c>
      <c r="K425" s="81" t="str">
        <f t="shared" si="26"/>
        <v>Capsulotomía de rodilla, liberación de la cápsula posterior</v>
      </c>
      <c r="L425" s="335">
        <f>+'3.- Resumen general'!AP426</f>
        <v>1.9514590347923684</v>
      </c>
      <c r="M425" s="335">
        <f>+'3.- Resumen general'!AQ426</f>
        <v>164.964</v>
      </c>
      <c r="N425" s="335">
        <f t="shared" si="27"/>
        <v>166.91545903479238</v>
      </c>
    </row>
    <row r="426" spans="2:14">
      <c r="B426" s="52">
        <v>421</v>
      </c>
      <c r="C426" s="334">
        <f>+'3.- Resumen general'!C427</f>
        <v>27437</v>
      </c>
      <c r="D426" s="81" t="str">
        <f>+'3.- Resumen general'!D427</f>
        <v>Artroplastía de rodilla</v>
      </c>
      <c r="E426" s="335">
        <f>+'3.- Resumen general'!AP427</f>
        <v>4.1468504489337823</v>
      </c>
      <c r="F426" s="335">
        <f>+'3.- Resumen general'!AQ427</f>
        <v>182.92399999999998</v>
      </c>
      <c r="G426" s="335">
        <f t="shared" si="24"/>
        <v>187.07085044893375</v>
      </c>
      <c r="I426" s="52">
        <v>421</v>
      </c>
      <c r="J426" s="334">
        <f t="shared" si="25"/>
        <v>27437</v>
      </c>
      <c r="K426" s="81" t="str">
        <f t="shared" si="26"/>
        <v>Artroplastía de rodilla</v>
      </c>
      <c r="L426" s="335">
        <f>+'3.- Resumen general'!AP427</f>
        <v>4.1468504489337823</v>
      </c>
      <c r="M426" s="335">
        <f>+'3.- Resumen general'!AQ427</f>
        <v>182.92399999999998</v>
      </c>
      <c r="N426" s="335">
        <f t="shared" si="27"/>
        <v>187.07085044893375</v>
      </c>
    </row>
    <row r="427" spans="2:14">
      <c r="B427" s="52">
        <v>422</v>
      </c>
      <c r="C427" s="334">
        <f>+'3.- Resumen general'!C428</f>
        <v>27448</v>
      </c>
      <c r="D427" s="81" t="str">
        <f>+'3.- Resumen general'!D428</f>
        <v>Osteotomía de fémur</v>
      </c>
      <c r="E427" s="335">
        <f>+'3.- Resumen general'!AP428</f>
        <v>3.4150533108866443</v>
      </c>
      <c r="F427" s="335">
        <f>+'3.- Resumen general'!AQ428</f>
        <v>182.92399999999998</v>
      </c>
      <c r="G427" s="335">
        <f t="shared" si="24"/>
        <v>186.33905331088661</v>
      </c>
      <c r="I427" s="52">
        <v>422</v>
      </c>
      <c r="J427" s="334">
        <f t="shared" si="25"/>
        <v>27448</v>
      </c>
      <c r="K427" s="81" t="str">
        <f t="shared" si="26"/>
        <v>Osteotomía de fémur</v>
      </c>
      <c r="L427" s="335">
        <f>+'3.- Resumen general'!AP428</f>
        <v>3.4150533108866443</v>
      </c>
      <c r="M427" s="335">
        <f>+'3.- Resumen general'!AQ428</f>
        <v>182.92399999999998</v>
      </c>
      <c r="N427" s="335">
        <f t="shared" si="27"/>
        <v>186.33905331088661</v>
      </c>
    </row>
    <row r="428" spans="2:14">
      <c r="B428" s="52">
        <v>423</v>
      </c>
      <c r="C428" s="334">
        <f>+'3.- Resumen general'!C429</f>
        <v>27455</v>
      </c>
      <c r="D428" s="81" t="str">
        <f>+'3.- Resumen general'!D429</f>
        <v>Osteotomía tibia proximal, incluyendo excisión u osteotomía de peroné</v>
      </c>
      <c r="E428" s="335">
        <f>+'3.- Resumen general'!AP429</f>
        <v>3.4150533108866443</v>
      </c>
      <c r="F428" s="335">
        <f>+'3.- Resumen general'!AQ429</f>
        <v>164.964</v>
      </c>
      <c r="G428" s="335">
        <f t="shared" si="24"/>
        <v>168.37905331088663</v>
      </c>
      <c r="I428" s="52">
        <v>423</v>
      </c>
      <c r="J428" s="334">
        <f t="shared" si="25"/>
        <v>27455</v>
      </c>
      <c r="K428" s="81" t="str">
        <f t="shared" si="26"/>
        <v>Osteotomía tibia proximal, incluyendo excisión u osteotomía de peroné</v>
      </c>
      <c r="L428" s="335">
        <f>+'3.- Resumen general'!AP429</f>
        <v>3.4150533108866443</v>
      </c>
      <c r="M428" s="335">
        <f>+'3.- Resumen general'!AQ429</f>
        <v>164.964</v>
      </c>
      <c r="N428" s="335">
        <f t="shared" si="27"/>
        <v>168.37905331088663</v>
      </c>
    </row>
    <row r="429" spans="2:14">
      <c r="B429" s="52">
        <v>424</v>
      </c>
      <c r="C429" s="334">
        <f>+'3.- Resumen general'!C430</f>
        <v>27465</v>
      </c>
      <c r="D429" s="81" t="str">
        <f>+'3.- Resumen general'!D430</f>
        <v>Osteoplastía de fémur, acortamiento</v>
      </c>
      <c r="E429" s="335">
        <f>+'3.- Resumen general'!AP430</f>
        <v>3.0491547418630756</v>
      </c>
      <c r="F429" s="335">
        <f>+'3.- Resumen general'!AQ430</f>
        <v>164.964</v>
      </c>
      <c r="G429" s="335">
        <f t="shared" si="24"/>
        <v>168.01315474186308</v>
      </c>
      <c r="I429" s="52">
        <v>424</v>
      </c>
      <c r="J429" s="334">
        <f t="shared" si="25"/>
        <v>27465</v>
      </c>
      <c r="K429" s="81" t="str">
        <f t="shared" si="26"/>
        <v>Osteoplastía de fémur, acortamiento</v>
      </c>
      <c r="L429" s="335">
        <f>+'3.- Resumen general'!AP430</f>
        <v>3.0491547418630756</v>
      </c>
      <c r="M429" s="335">
        <f>+'3.- Resumen general'!AQ430</f>
        <v>164.964</v>
      </c>
      <c r="N429" s="335">
        <f t="shared" si="27"/>
        <v>168.01315474186308</v>
      </c>
    </row>
    <row r="430" spans="2:14">
      <c r="B430" s="52">
        <v>425</v>
      </c>
      <c r="C430" s="334">
        <f>+'3.- Resumen general'!C431</f>
        <v>27466</v>
      </c>
      <c r="D430" s="81" t="str">
        <f>+'3.- Resumen general'!D431</f>
        <v>Osteoplastía de fémur, alargamiento</v>
      </c>
      <c r="E430" s="335">
        <f>+'3.- Resumen general'!AP431</f>
        <v>3.0491547418630756</v>
      </c>
      <c r="F430" s="335">
        <f>+'3.- Resumen general'!AQ431</f>
        <v>265.93249000000003</v>
      </c>
      <c r="G430" s="335">
        <f t="shared" si="24"/>
        <v>268.98164474186308</v>
      </c>
      <c r="I430" s="52">
        <v>425</v>
      </c>
      <c r="J430" s="334">
        <f t="shared" si="25"/>
        <v>27466</v>
      </c>
      <c r="K430" s="81" t="str">
        <f t="shared" si="26"/>
        <v>Osteoplastía de fémur, alargamiento</v>
      </c>
      <c r="L430" s="335">
        <f>+'3.- Resumen general'!AP431</f>
        <v>3.0491547418630756</v>
      </c>
      <c r="M430" s="335">
        <f>+'3.- Resumen general'!AQ431</f>
        <v>265.93249000000003</v>
      </c>
      <c r="N430" s="335">
        <f t="shared" si="27"/>
        <v>268.98164474186308</v>
      </c>
    </row>
    <row r="431" spans="2:14" ht="25.5">
      <c r="B431" s="52">
        <v>426</v>
      </c>
      <c r="C431" s="334">
        <f>+'3.- Resumen general'!C432</f>
        <v>27468</v>
      </c>
      <c r="D431" s="81" t="str">
        <f>+'3.- Resumen general'!D432</f>
        <v>Osteoplastía de fémur; combinado, alargamiento y acortamiento con transferencia de segmento femoral</v>
      </c>
      <c r="E431" s="335">
        <f>+'3.- Resumen general'!AP432</f>
        <v>3.4150533108866443</v>
      </c>
      <c r="F431" s="335">
        <f>+'3.- Resumen general'!AQ432</f>
        <v>265.93249000000003</v>
      </c>
      <c r="G431" s="335">
        <f t="shared" si="24"/>
        <v>269.34754331088669</v>
      </c>
      <c r="I431" s="52">
        <v>426</v>
      </c>
      <c r="J431" s="334">
        <f t="shared" si="25"/>
        <v>27468</v>
      </c>
      <c r="K431" s="81" t="str">
        <f t="shared" si="26"/>
        <v>Osteoplastía de fémur; combinado, alargamiento y acortamiento con transferencia de segmento femoral</v>
      </c>
      <c r="L431" s="335">
        <f>+'3.- Resumen general'!AP432</f>
        <v>3.4150533108866443</v>
      </c>
      <c r="M431" s="335">
        <f>+'3.- Resumen general'!AQ432</f>
        <v>265.93249000000003</v>
      </c>
      <c r="N431" s="335">
        <f t="shared" si="27"/>
        <v>269.34754331088669</v>
      </c>
    </row>
    <row r="432" spans="2:14">
      <c r="B432" s="52">
        <v>427</v>
      </c>
      <c r="C432" s="334">
        <f>+'3.- Resumen general'!C433</f>
        <v>27475</v>
      </c>
      <c r="D432" s="81" t="str">
        <f>+'3.- Resumen general'!D433</f>
        <v>Paro epifisario de fémur distal, tibia y/o peroné proximal</v>
      </c>
      <c r="E432" s="335">
        <f>+'3.- Resumen general'!AP433</f>
        <v>1.9514590347923684</v>
      </c>
      <c r="F432" s="335">
        <f>+'3.- Resumen general'!AQ433</f>
        <v>182.92399999999998</v>
      </c>
      <c r="G432" s="335">
        <f t="shared" si="24"/>
        <v>184.87545903479236</v>
      </c>
      <c r="I432" s="52">
        <v>427</v>
      </c>
      <c r="J432" s="334">
        <f t="shared" si="25"/>
        <v>27475</v>
      </c>
      <c r="K432" s="81" t="str">
        <f t="shared" si="26"/>
        <v>Paro epifisario de fémur distal, tibia y/o peroné proximal</v>
      </c>
      <c r="L432" s="335">
        <f>+'3.- Resumen general'!AP433</f>
        <v>1.9514590347923684</v>
      </c>
      <c r="M432" s="335">
        <f>+'3.- Resumen general'!AQ433</f>
        <v>182.92399999999998</v>
      </c>
      <c r="N432" s="335">
        <f t="shared" si="27"/>
        <v>184.87545903479236</v>
      </c>
    </row>
    <row r="433" spans="2:14">
      <c r="B433" s="52">
        <v>428</v>
      </c>
      <c r="C433" s="334">
        <f>+'3.- Resumen general'!C434</f>
        <v>27486</v>
      </c>
      <c r="D433" s="81" t="str">
        <f>+'3.- Resumen general'!D434</f>
        <v>Revisión de artroplastía total de rodilla</v>
      </c>
      <c r="E433" s="335">
        <f>+'3.- Resumen general'!AP434</f>
        <v>1.9514590347923684</v>
      </c>
      <c r="F433" s="335">
        <f>+'3.- Resumen general'!AQ434</f>
        <v>257.58198999999996</v>
      </c>
      <c r="G433" s="335">
        <f t="shared" si="24"/>
        <v>259.53344903479234</v>
      </c>
      <c r="I433" s="52">
        <v>428</v>
      </c>
      <c r="J433" s="334">
        <f t="shared" si="25"/>
        <v>27486</v>
      </c>
      <c r="K433" s="81" t="str">
        <f t="shared" si="26"/>
        <v>Revisión de artroplastía total de rodilla</v>
      </c>
      <c r="L433" s="335">
        <f>+'3.- Resumen general'!AP434</f>
        <v>1.9514590347923684</v>
      </c>
      <c r="M433" s="335">
        <f>+'3.- Resumen general'!AQ434</f>
        <v>257.58198999999996</v>
      </c>
      <c r="N433" s="335">
        <f t="shared" si="27"/>
        <v>259.53344903479234</v>
      </c>
    </row>
    <row r="434" spans="2:14" ht="25.5">
      <c r="B434" s="52">
        <v>429</v>
      </c>
      <c r="C434" s="334">
        <f>+'3.- Resumen general'!C435</f>
        <v>27497</v>
      </c>
      <c r="D434" s="81" t="str">
        <f>+'3.- Resumen general'!D435</f>
        <v>Fasciotomía descompresiva de muslo y/o rodilla, con debridamiento de músculo y/o nervio desvitalizados</v>
      </c>
      <c r="E434" s="335">
        <f>+'3.- Resumen general'!AP435</f>
        <v>1.9514590347923684</v>
      </c>
      <c r="F434" s="335">
        <f>+'3.- Resumen general'!AQ435</f>
        <v>265.90601666666663</v>
      </c>
      <c r="G434" s="335">
        <f t="shared" si="24"/>
        <v>267.85747570145901</v>
      </c>
      <c r="I434" s="52">
        <v>429</v>
      </c>
      <c r="J434" s="334">
        <f t="shared" si="25"/>
        <v>27497</v>
      </c>
      <c r="K434" s="81" t="str">
        <f t="shared" si="26"/>
        <v>Fasciotomía descompresiva de muslo y/o rodilla, con debridamiento de músculo y/o nervio desvitalizados</v>
      </c>
      <c r="L434" s="335">
        <f>+'3.- Resumen general'!AP435</f>
        <v>1.9514590347923684</v>
      </c>
      <c r="M434" s="335">
        <f>+'3.- Resumen general'!AQ435</f>
        <v>265.90601666666663</v>
      </c>
      <c r="N434" s="335">
        <f t="shared" si="27"/>
        <v>267.85747570145901</v>
      </c>
    </row>
    <row r="435" spans="2:14">
      <c r="B435" s="52">
        <v>430</v>
      </c>
      <c r="C435" s="334">
        <f>+'3.- Resumen general'!C436</f>
        <v>27500</v>
      </c>
      <c r="D435" s="81" t="str">
        <f>+'3.- Resumen general'!D436</f>
        <v>Tratamiento cerrado de fractura femoral, sin manipulación</v>
      </c>
      <c r="E435" s="335">
        <f>+'3.- Resumen general'!AP436</f>
        <v>0.10429819023569024</v>
      </c>
      <c r="F435" s="335">
        <f>+'3.- Resumen general'!AQ436</f>
        <v>46.857150000000004</v>
      </c>
      <c r="G435" s="335">
        <f t="shared" si="24"/>
        <v>46.961448190235693</v>
      </c>
      <c r="I435" s="52">
        <v>430</v>
      </c>
      <c r="J435" s="334">
        <f t="shared" si="25"/>
        <v>27500</v>
      </c>
      <c r="K435" s="81" t="str">
        <f t="shared" si="26"/>
        <v>Tratamiento cerrado de fractura femoral, sin manipulación</v>
      </c>
      <c r="L435" s="335">
        <f>+'3.- Resumen general'!AP436</f>
        <v>0.10429819023569024</v>
      </c>
      <c r="M435" s="335">
        <f>+'3.- Resumen general'!AQ436</f>
        <v>46.857150000000004</v>
      </c>
      <c r="N435" s="335">
        <f t="shared" si="27"/>
        <v>46.961448190235693</v>
      </c>
    </row>
    <row r="436" spans="2:14" ht="25.5">
      <c r="B436" s="52">
        <v>431</v>
      </c>
      <c r="C436" s="334">
        <f>+'3.- Resumen general'!C437</f>
        <v>27507</v>
      </c>
      <c r="D436" s="81" t="str">
        <f>+'3.- Resumen general'!D437</f>
        <v>Tratamiento abierto de fractura de la diáfisis femoral con placa/tornillos, con o sin cerclaje</v>
      </c>
      <c r="E436" s="335">
        <f>+'3.- Resumen general'!AP437</f>
        <v>2.6832561728395063</v>
      </c>
      <c r="F436" s="335">
        <f>+'3.- Resumen general'!AQ437</f>
        <v>265.93249000000003</v>
      </c>
      <c r="G436" s="335">
        <f t="shared" si="24"/>
        <v>268.61574617283952</v>
      </c>
      <c r="I436" s="52">
        <v>431</v>
      </c>
      <c r="J436" s="334">
        <f t="shared" si="25"/>
        <v>27507</v>
      </c>
      <c r="K436" s="81" t="str">
        <f t="shared" si="26"/>
        <v>Tratamiento abierto de fractura de la diáfisis femoral con placa/tornillos, con o sin cerclaje</v>
      </c>
      <c r="L436" s="335">
        <f>+'3.- Resumen general'!AP437</f>
        <v>2.6832561728395063</v>
      </c>
      <c r="M436" s="335">
        <f>+'3.- Resumen general'!AQ437</f>
        <v>265.93249000000003</v>
      </c>
      <c r="N436" s="335">
        <f t="shared" si="27"/>
        <v>268.61574617283952</v>
      </c>
    </row>
    <row r="437" spans="2:14" ht="25.5">
      <c r="B437" s="52">
        <v>432</v>
      </c>
      <c r="C437" s="334">
        <f>+'3.- Resumen general'!C438</f>
        <v>27508</v>
      </c>
      <c r="D437" s="81" t="str">
        <f>+'3.- Resumen general'!D438</f>
        <v>Tratamiento cerrado de fractura femoral, extremo distal, cóndilo medial o lateral, sin manipulación</v>
      </c>
      <c r="E437" s="335">
        <f>+'3.- Resumen general'!AP438</f>
        <v>0.10429819023569024</v>
      </c>
      <c r="F437" s="335">
        <f>+'3.- Resumen general'!AQ438</f>
        <v>46.857150000000004</v>
      </c>
      <c r="G437" s="335">
        <f t="shared" si="24"/>
        <v>46.961448190235693</v>
      </c>
      <c r="I437" s="52">
        <v>432</v>
      </c>
      <c r="J437" s="334">
        <f t="shared" si="25"/>
        <v>27508</v>
      </c>
      <c r="K437" s="81" t="str">
        <f t="shared" si="26"/>
        <v>Tratamiento cerrado de fractura femoral, extremo distal, cóndilo medial o lateral, sin manipulación</v>
      </c>
      <c r="L437" s="335">
        <f>+'3.- Resumen general'!AP438</f>
        <v>0.10429819023569024</v>
      </c>
      <c r="M437" s="335">
        <f>+'3.- Resumen general'!AQ438</f>
        <v>46.857150000000004</v>
      </c>
      <c r="N437" s="335">
        <f t="shared" si="27"/>
        <v>46.961448190235693</v>
      </c>
    </row>
    <row r="438" spans="2:14">
      <c r="B438" s="52">
        <v>433</v>
      </c>
      <c r="C438" s="334">
        <f>+'3.- Resumen general'!C439</f>
        <v>27509</v>
      </c>
      <c r="D438" s="81" t="str">
        <f>+'3.- Resumen general'!D439</f>
        <v>Fijación esquelética percutánea de fractura femoral distal</v>
      </c>
      <c r="E438" s="335">
        <f>+'3.- Resumen general'!AP439</f>
        <v>1.7075266554433222</v>
      </c>
      <c r="F438" s="335">
        <f>+'3.- Resumen general'!AQ439</f>
        <v>247.97249000000002</v>
      </c>
      <c r="G438" s="335">
        <f t="shared" si="24"/>
        <v>249.68001665544335</v>
      </c>
      <c r="I438" s="52">
        <v>433</v>
      </c>
      <c r="J438" s="334">
        <f t="shared" si="25"/>
        <v>27509</v>
      </c>
      <c r="K438" s="81" t="str">
        <f t="shared" si="26"/>
        <v>Fijación esquelética percutánea de fractura femoral distal</v>
      </c>
      <c r="L438" s="335">
        <f>+'3.- Resumen general'!AP439</f>
        <v>1.7075266554433222</v>
      </c>
      <c r="M438" s="335">
        <f>+'3.- Resumen general'!AQ439</f>
        <v>247.97249000000002</v>
      </c>
      <c r="N438" s="335">
        <f t="shared" si="27"/>
        <v>249.68001665544335</v>
      </c>
    </row>
    <row r="439" spans="2:14" ht="25.5">
      <c r="B439" s="52">
        <v>434</v>
      </c>
      <c r="C439" s="334">
        <f>+'3.- Resumen general'!C440</f>
        <v>27514</v>
      </c>
      <c r="D439" s="81" t="str">
        <f>+'3.- Resumen general'!D440</f>
        <v>Tratamiento abierto de fractura femoral, extremo distal, cóndilo medial o lateral, con o sin fijación interna o externa</v>
      </c>
      <c r="E439" s="335">
        <f>+'3.- Resumen general'!AP440</f>
        <v>2.6832561728395063</v>
      </c>
      <c r="F439" s="335">
        <f>+'3.- Resumen general'!AQ440</f>
        <v>247.97249000000002</v>
      </c>
      <c r="G439" s="335">
        <f t="shared" si="24"/>
        <v>250.65574617283954</v>
      </c>
      <c r="I439" s="52">
        <v>434</v>
      </c>
      <c r="J439" s="334">
        <f t="shared" si="25"/>
        <v>27514</v>
      </c>
      <c r="K439" s="81" t="str">
        <f t="shared" si="26"/>
        <v>Tratamiento abierto de fractura femoral, extremo distal, cóndilo medial o lateral, con o sin fijación interna o externa</v>
      </c>
      <c r="L439" s="335">
        <f>+'3.- Resumen general'!AP440</f>
        <v>2.6832561728395063</v>
      </c>
      <c r="M439" s="335">
        <f>+'3.- Resumen general'!AQ440</f>
        <v>247.97249000000002</v>
      </c>
      <c r="N439" s="335">
        <f t="shared" si="27"/>
        <v>250.65574617283954</v>
      </c>
    </row>
    <row r="440" spans="2:14">
      <c r="B440" s="52">
        <v>435</v>
      </c>
      <c r="C440" s="334">
        <f>+'3.- Resumen general'!C441</f>
        <v>27519</v>
      </c>
      <c r="D440" s="81" t="str">
        <f>+'3.- Resumen general'!D441</f>
        <v>Tratamiento abierto de separación epifisaria femoral distal</v>
      </c>
      <c r="E440" s="335">
        <f>+'3.- Resumen general'!AP441</f>
        <v>1.9514590347923684</v>
      </c>
      <c r="F440" s="335">
        <f>+'3.- Resumen general'!AQ441</f>
        <v>164.964</v>
      </c>
      <c r="G440" s="335">
        <f t="shared" si="24"/>
        <v>166.91545903479238</v>
      </c>
      <c r="I440" s="52">
        <v>435</v>
      </c>
      <c r="J440" s="334">
        <f t="shared" si="25"/>
        <v>27519</v>
      </c>
      <c r="K440" s="81" t="str">
        <f t="shared" si="26"/>
        <v>Tratamiento abierto de separación epifisaria femoral distal</v>
      </c>
      <c r="L440" s="335">
        <f>+'3.- Resumen general'!AP441</f>
        <v>1.9514590347923684</v>
      </c>
      <c r="M440" s="335">
        <f>+'3.- Resumen general'!AQ441</f>
        <v>164.964</v>
      </c>
      <c r="N440" s="335">
        <f t="shared" si="27"/>
        <v>166.91545903479238</v>
      </c>
    </row>
    <row r="441" spans="2:14">
      <c r="B441" s="52">
        <v>436</v>
      </c>
      <c r="C441" s="334">
        <f>+'3.- Resumen general'!C442</f>
        <v>27550</v>
      </c>
      <c r="D441" s="81" t="str">
        <f>+'3.- Resumen general'!D442</f>
        <v>Tratamiento cerrado de luxación de rodilla, sin anestesia</v>
      </c>
      <c r="E441" s="335">
        <f>+'3.- Resumen general'!AP442</f>
        <v>0.12515782828282829</v>
      </c>
      <c r="F441" s="335">
        <f>+'3.- Resumen general'!AQ442</f>
        <v>46.857150000000004</v>
      </c>
      <c r="G441" s="335">
        <f t="shared" si="24"/>
        <v>46.982307828282835</v>
      </c>
      <c r="I441" s="52">
        <v>436</v>
      </c>
      <c r="J441" s="334">
        <f t="shared" si="25"/>
        <v>27550</v>
      </c>
      <c r="K441" s="81" t="str">
        <f t="shared" si="26"/>
        <v>Tratamiento cerrado de luxación de rodilla, sin anestesia</v>
      </c>
      <c r="L441" s="335">
        <f>+'3.- Resumen general'!AP442</f>
        <v>0.12515782828282829</v>
      </c>
      <c r="M441" s="335">
        <f>+'3.- Resumen general'!AQ442</f>
        <v>46.857150000000004</v>
      </c>
      <c r="N441" s="335">
        <f t="shared" si="27"/>
        <v>46.982307828282835</v>
      </c>
    </row>
    <row r="442" spans="2:14">
      <c r="B442" s="52">
        <v>437</v>
      </c>
      <c r="C442" s="334">
        <f>+'3.- Resumen general'!C443</f>
        <v>27552</v>
      </c>
      <c r="D442" s="81" t="str">
        <f>+'3.- Resumen general'!D443</f>
        <v>Tratamiento cerrado de luxación de rodilla, con anestesia</v>
      </c>
      <c r="E442" s="335">
        <f>+'3.- Resumen general'!AP443</f>
        <v>1.9514590347923684</v>
      </c>
      <c r="F442" s="335">
        <f>+'3.- Resumen general'!AQ443</f>
        <v>164.964</v>
      </c>
      <c r="G442" s="335">
        <f t="shared" si="24"/>
        <v>166.91545903479238</v>
      </c>
      <c r="I442" s="52">
        <v>437</v>
      </c>
      <c r="J442" s="334">
        <f t="shared" si="25"/>
        <v>27552</v>
      </c>
      <c r="K442" s="81" t="str">
        <f t="shared" si="26"/>
        <v>Tratamiento cerrado de luxación de rodilla, con anestesia</v>
      </c>
      <c r="L442" s="335">
        <f>+'3.- Resumen general'!AP443</f>
        <v>1.9514590347923684</v>
      </c>
      <c r="M442" s="335">
        <f>+'3.- Resumen general'!AQ443</f>
        <v>164.964</v>
      </c>
      <c r="N442" s="335">
        <f t="shared" si="27"/>
        <v>166.91545903479238</v>
      </c>
    </row>
    <row r="443" spans="2:14">
      <c r="B443" s="52">
        <v>438</v>
      </c>
      <c r="C443" s="334">
        <f>+'3.- Resumen general'!C444</f>
        <v>27570</v>
      </c>
      <c r="D443" s="81" t="str">
        <f>+'3.- Resumen general'!D444</f>
        <v>Manipulación de articulación de la rodilla bajo anestesia general</v>
      </c>
      <c r="E443" s="335">
        <f>+'3.- Resumen general'!AP444</f>
        <v>1.2821268237934904</v>
      </c>
      <c r="F443" s="335">
        <f>+'3.- Resumen general'!AQ444</f>
        <v>219.58201666666668</v>
      </c>
      <c r="G443" s="335">
        <f t="shared" si="24"/>
        <v>220.86414349046018</v>
      </c>
      <c r="I443" s="52">
        <v>438</v>
      </c>
      <c r="J443" s="334">
        <f t="shared" si="25"/>
        <v>27570</v>
      </c>
      <c r="K443" s="81" t="str">
        <f t="shared" si="26"/>
        <v>Manipulación de articulación de la rodilla bajo anestesia general</v>
      </c>
      <c r="L443" s="335">
        <f>+'3.- Resumen general'!AP444</f>
        <v>1.2821268237934904</v>
      </c>
      <c r="M443" s="335">
        <f>+'3.- Resumen general'!AQ444</f>
        <v>219.58201666666668</v>
      </c>
      <c r="N443" s="335">
        <f t="shared" si="27"/>
        <v>220.86414349046018</v>
      </c>
    </row>
    <row r="444" spans="2:14">
      <c r="B444" s="52">
        <v>439</v>
      </c>
      <c r="C444" s="334">
        <f>+'3.- Resumen general'!C445</f>
        <v>27580</v>
      </c>
      <c r="D444" s="81" t="str">
        <f>+'3.- Resumen general'!D445</f>
        <v>Artrodesis, rodilla, cualquier técnica</v>
      </c>
      <c r="E444" s="335">
        <f>+'3.- Resumen general'!AP445</f>
        <v>3.4150533108866443</v>
      </c>
      <c r="F444" s="335">
        <f>+'3.- Resumen general'!AQ445</f>
        <v>164.964</v>
      </c>
      <c r="G444" s="335">
        <f t="shared" si="24"/>
        <v>168.37905331088663</v>
      </c>
      <c r="I444" s="52">
        <v>439</v>
      </c>
      <c r="J444" s="334">
        <f t="shared" si="25"/>
        <v>27580</v>
      </c>
      <c r="K444" s="81" t="str">
        <f t="shared" si="26"/>
        <v>Artrodesis, rodilla, cualquier técnica</v>
      </c>
      <c r="L444" s="335">
        <f>+'3.- Resumen general'!AP445</f>
        <v>3.4150533108866443</v>
      </c>
      <c r="M444" s="335">
        <f>+'3.- Resumen general'!AQ445</f>
        <v>164.964</v>
      </c>
      <c r="N444" s="335">
        <f t="shared" si="27"/>
        <v>168.37905331088663</v>
      </c>
    </row>
    <row r="445" spans="2:14">
      <c r="B445" s="52">
        <v>440</v>
      </c>
      <c r="C445" s="334">
        <f>+'3.- Resumen general'!C446</f>
        <v>27590</v>
      </c>
      <c r="D445" s="81" t="str">
        <f>+'3.- Resumen general'!D446</f>
        <v>Amputación a nivel de muslo</v>
      </c>
      <c r="E445" s="335">
        <f>+'3.- Resumen general'!AP446</f>
        <v>2.6832561728395063</v>
      </c>
      <c r="F445" s="335">
        <f>+'3.- Resumen general'!AQ446</f>
        <v>135.39399999999998</v>
      </c>
      <c r="G445" s="335">
        <f t="shared" si="24"/>
        <v>138.0772561728395</v>
      </c>
      <c r="I445" s="52">
        <v>440</v>
      </c>
      <c r="J445" s="334">
        <f t="shared" si="25"/>
        <v>27590</v>
      </c>
      <c r="K445" s="81" t="str">
        <f t="shared" si="26"/>
        <v>Amputación a nivel de muslo</v>
      </c>
      <c r="L445" s="335">
        <f>+'3.- Resumen general'!AP446</f>
        <v>2.6832561728395063</v>
      </c>
      <c r="M445" s="335">
        <f>+'3.- Resumen general'!AQ446</f>
        <v>135.39399999999998</v>
      </c>
      <c r="N445" s="335">
        <f t="shared" si="27"/>
        <v>138.0772561728395</v>
      </c>
    </row>
    <row r="446" spans="2:14">
      <c r="B446" s="52">
        <v>441</v>
      </c>
      <c r="C446" s="334">
        <f>+'3.- Resumen general'!C447</f>
        <v>27598</v>
      </c>
      <c r="D446" s="81" t="str">
        <f>+'3.- Resumen general'!D447</f>
        <v>Desarticulación a nivel de la rodilla</v>
      </c>
      <c r="E446" s="335">
        <f>+'3.- Resumen general'!AP447</f>
        <v>2.6832561728395063</v>
      </c>
      <c r="F446" s="335">
        <f>+'3.- Resumen general'!AQ447</f>
        <v>218.40249</v>
      </c>
      <c r="G446" s="335">
        <f t="shared" si="24"/>
        <v>221.08574617283949</v>
      </c>
      <c r="I446" s="52">
        <v>441</v>
      </c>
      <c r="J446" s="334">
        <f t="shared" si="25"/>
        <v>27598</v>
      </c>
      <c r="K446" s="81" t="str">
        <f t="shared" si="26"/>
        <v>Desarticulación a nivel de la rodilla</v>
      </c>
      <c r="L446" s="335">
        <f>+'3.- Resumen general'!AP447</f>
        <v>2.6832561728395063</v>
      </c>
      <c r="M446" s="335">
        <f>+'3.- Resumen general'!AQ447</f>
        <v>218.40249</v>
      </c>
      <c r="N446" s="335">
        <f t="shared" si="27"/>
        <v>221.08574617283949</v>
      </c>
    </row>
    <row r="447" spans="2:14">
      <c r="B447" s="52">
        <v>442</v>
      </c>
      <c r="C447" s="334">
        <f>+'3.- Resumen general'!C448</f>
        <v>27600</v>
      </c>
      <c r="D447" s="81" t="str">
        <f>+'3.- Resumen general'!D448</f>
        <v>Fasciotomía descompresiva de pierna</v>
      </c>
      <c r="E447" s="335">
        <f>+'3.- Resumen general'!AP448</f>
        <v>1.9514590347923684</v>
      </c>
      <c r="F447" s="335">
        <f>+'3.- Resumen general'!AQ448</f>
        <v>265.90601666666663</v>
      </c>
      <c r="G447" s="335">
        <f t="shared" si="24"/>
        <v>267.85747570145901</v>
      </c>
      <c r="I447" s="52">
        <v>442</v>
      </c>
      <c r="J447" s="334">
        <f t="shared" si="25"/>
        <v>27600</v>
      </c>
      <c r="K447" s="81" t="str">
        <f t="shared" si="26"/>
        <v>Fasciotomía descompresiva de pierna</v>
      </c>
      <c r="L447" s="335">
        <f>+'3.- Resumen general'!AP448</f>
        <v>1.9514590347923684</v>
      </c>
      <c r="M447" s="335">
        <f>+'3.- Resumen general'!AQ448</f>
        <v>265.90601666666663</v>
      </c>
      <c r="N447" s="335">
        <f t="shared" si="27"/>
        <v>267.85747570145901</v>
      </c>
    </row>
    <row r="448" spans="2:14" ht="25.5">
      <c r="B448" s="52">
        <v>443</v>
      </c>
      <c r="C448" s="334">
        <f>+'3.- Resumen general'!C449</f>
        <v>27603</v>
      </c>
      <c r="D448" s="81" t="str">
        <f>+'3.- Resumen general'!D449</f>
        <v>Incisión y drenaje de absceso profundo, hematoma, bolsa sinovial infectada de pierna o tobillo</v>
      </c>
      <c r="E448" s="335">
        <f>+'3.- Resumen general'!AP449</f>
        <v>0.96159511784511786</v>
      </c>
      <c r="F448" s="335">
        <f>+'3.- Resumen general'!AQ449</f>
        <v>135.39399999999998</v>
      </c>
      <c r="G448" s="335">
        <f t="shared" si="24"/>
        <v>136.3555951178451</v>
      </c>
      <c r="I448" s="52">
        <v>443</v>
      </c>
      <c r="J448" s="334">
        <f t="shared" si="25"/>
        <v>27603</v>
      </c>
      <c r="K448" s="81" t="str">
        <f t="shared" si="26"/>
        <v>Incisión y drenaje de absceso profundo, hematoma, bolsa sinovial infectada de pierna o tobillo</v>
      </c>
      <c r="L448" s="335">
        <f>+'3.- Resumen general'!AP449</f>
        <v>0.96159511784511786</v>
      </c>
      <c r="M448" s="335">
        <f>+'3.- Resumen general'!AQ449</f>
        <v>135.39399999999998</v>
      </c>
      <c r="N448" s="335">
        <f t="shared" si="27"/>
        <v>136.3555951178451</v>
      </c>
    </row>
    <row r="449" spans="2:14">
      <c r="B449" s="52">
        <v>444</v>
      </c>
      <c r="C449" s="334">
        <f>+'3.- Resumen general'!C450</f>
        <v>27605</v>
      </c>
      <c r="D449" s="81" t="str">
        <f>+'3.- Resumen general'!D450</f>
        <v>Tenotomía percutánea de tendón de Aquiles</v>
      </c>
      <c r="E449" s="335">
        <f>+'3.- Resumen general'!AP450</f>
        <v>1.2821268237934904</v>
      </c>
      <c r="F449" s="335">
        <f>+'3.- Resumen general'!AQ450</f>
        <v>219.58201666666668</v>
      </c>
      <c r="G449" s="335">
        <f t="shared" si="24"/>
        <v>220.86414349046018</v>
      </c>
      <c r="I449" s="52">
        <v>444</v>
      </c>
      <c r="J449" s="334">
        <f t="shared" si="25"/>
        <v>27605</v>
      </c>
      <c r="K449" s="81" t="str">
        <f t="shared" si="26"/>
        <v>Tenotomía percutánea de tendón de Aquiles</v>
      </c>
      <c r="L449" s="335">
        <f>+'3.- Resumen general'!AP450</f>
        <v>1.2821268237934904</v>
      </c>
      <c r="M449" s="335">
        <f>+'3.- Resumen general'!AQ450</f>
        <v>219.58201666666668</v>
      </c>
      <c r="N449" s="335">
        <f t="shared" si="27"/>
        <v>220.86414349046018</v>
      </c>
    </row>
    <row r="450" spans="2:14" ht="25.5">
      <c r="B450" s="52">
        <v>445</v>
      </c>
      <c r="C450" s="334">
        <f>+'3.- Resumen general'!C451</f>
        <v>27610</v>
      </c>
      <c r="D450" s="81" t="str">
        <f>+'3.- Resumen general'!D451</f>
        <v>Artrotomía de tobillo, incluyendo exploración, drenaje o extirpación de cuerpo extraño</v>
      </c>
      <c r="E450" s="335">
        <f>+'3.- Resumen general'!AP451</f>
        <v>1.9514590347923684</v>
      </c>
      <c r="F450" s="335">
        <f>+'3.- Resumen general'!AQ451</f>
        <v>135.39399999999998</v>
      </c>
      <c r="G450" s="335">
        <f t="shared" si="24"/>
        <v>137.34545903479236</v>
      </c>
      <c r="I450" s="52">
        <v>445</v>
      </c>
      <c r="J450" s="334">
        <f t="shared" si="25"/>
        <v>27610</v>
      </c>
      <c r="K450" s="81" t="str">
        <f t="shared" si="26"/>
        <v>Artrotomía de tobillo, incluyendo exploración, drenaje o extirpación de cuerpo extraño</v>
      </c>
      <c r="L450" s="335">
        <f>+'3.- Resumen general'!AP451</f>
        <v>1.9514590347923684</v>
      </c>
      <c r="M450" s="335">
        <f>+'3.- Resumen general'!AQ451</f>
        <v>135.39399999999998</v>
      </c>
      <c r="N450" s="335">
        <f t="shared" si="27"/>
        <v>137.34545903479236</v>
      </c>
    </row>
    <row r="451" spans="2:14" ht="25.5">
      <c r="B451" s="52">
        <v>446</v>
      </c>
      <c r="C451" s="334">
        <f>+'3.- Resumen general'!C452</f>
        <v>27615</v>
      </c>
      <c r="D451" s="81" t="str">
        <f>+'3.- Resumen general'!D452</f>
        <v>Resección radical de tumor (p. ejm. Neoplasia Maligna), tejido blando de pierna o región del tobillo</v>
      </c>
      <c r="E451" s="335">
        <f>+'3.- Resumen general'!AP452</f>
        <v>3.4150533108866443</v>
      </c>
      <c r="F451" s="335">
        <f>+'3.- Resumen general'!AQ452</f>
        <v>182.92399999999998</v>
      </c>
      <c r="G451" s="335">
        <f t="shared" si="24"/>
        <v>186.33905331088661</v>
      </c>
      <c r="I451" s="52">
        <v>446</v>
      </c>
      <c r="J451" s="334">
        <f t="shared" si="25"/>
        <v>27615</v>
      </c>
      <c r="K451" s="81" t="str">
        <f t="shared" si="26"/>
        <v>Resección radical de tumor (p. ejm. Neoplasia Maligna), tejido blando de pierna o región del tobillo</v>
      </c>
      <c r="L451" s="335">
        <f>+'3.- Resumen general'!AP452</f>
        <v>3.4150533108866443</v>
      </c>
      <c r="M451" s="335">
        <f>+'3.- Resumen general'!AQ452</f>
        <v>182.92399999999998</v>
      </c>
      <c r="N451" s="335">
        <f t="shared" si="27"/>
        <v>186.33905331088661</v>
      </c>
    </row>
    <row r="452" spans="2:14">
      <c r="B452" s="52">
        <v>447</v>
      </c>
      <c r="C452" s="334">
        <f>+'3.- Resumen general'!C453</f>
        <v>27618</v>
      </c>
      <c r="D452" s="81" t="str">
        <f>+'3.- Resumen general'!D453</f>
        <v>Excisión de tumor de pierna o región del tobillo; tejido subcutáneo</v>
      </c>
      <c r="E452" s="335">
        <f>+'3.- Resumen general'!AP453</f>
        <v>1.7629243827160495</v>
      </c>
      <c r="F452" s="335">
        <f>+'3.- Resumen general'!AQ453</f>
        <v>182.92399999999998</v>
      </c>
      <c r="G452" s="335">
        <f t="shared" si="24"/>
        <v>184.68692438271603</v>
      </c>
      <c r="I452" s="52">
        <v>447</v>
      </c>
      <c r="J452" s="334">
        <f t="shared" si="25"/>
        <v>27618</v>
      </c>
      <c r="K452" s="81" t="str">
        <f t="shared" si="26"/>
        <v>Excisión de tumor de pierna o región del tobillo; tejido subcutáneo</v>
      </c>
      <c r="L452" s="335">
        <f>+'3.- Resumen general'!AP453</f>
        <v>1.7629243827160495</v>
      </c>
      <c r="M452" s="335">
        <f>+'3.- Resumen general'!AQ453</f>
        <v>182.92399999999998</v>
      </c>
      <c r="N452" s="335">
        <f t="shared" si="27"/>
        <v>184.68692438271603</v>
      </c>
    </row>
    <row r="453" spans="2:14">
      <c r="B453" s="52">
        <v>448</v>
      </c>
      <c r="C453" s="334">
        <f>+'3.- Resumen general'!C454</f>
        <v>27620</v>
      </c>
      <c r="D453" s="81" t="str">
        <f>+'3.- Resumen general'!D454</f>
        <v>Artrotomía de tobillo, diagnóstica o terapéutica</v>
      </c>
      <c r="E453" s="335">
        <f>+'3.- Resumen general'!AP454</f>
        <v>1.7629243827160495</v>
      </c>
      <c r="F453" s="335">
        <f>+'3.- Resumen general'!AQ454</f>
        <v>182.92399999999998</v>
      </c>
      <c r="G453" s="335">
        <f t="shared" si="24"/>
        <v>184.68692438271603</v>
      </c>
      <c r="I453" s="52">
        <v>448</v>
      </c>
      <c r="J453" s="334">
        <f t="shared" si="25"/>
        <v>27620</v>
      </c>
      <c r="K453" s="81" t="str">
        <f t="shared" si="26"/>
        <v>Artrotomía de tobillo, diagnóstica o terapéutica</v>
      </c>
      <c r="L453" s="335">
        <f>+'3.- Resumen general'!AP454</f>
        <v>1.7629243827160495</v>
      </c>
      <c r="M453" s="335">
        <f>+'3.- Resumen general'!AQ454</f>
        <v>182.92399999999998</v>
      </c>
      <c r="N453" s="335">
        <f t="shared" si="27"/>
        <v>184.68692438271603</v>
      </c>
    </row>
    <row r="454" spans="2:14" ht="25.5">
      <c r="B454" s="52">
        <v>449</v>
      </c>
      <c r="C454" s="334">
        <f>+'3.- Resumen general'!C455</f>
        <v>27630</v>
      </c>
      <c r="D454" s="81" t="str">
        <f>+'3.- Resumen general'!D455</f>
        <v>Excisión de lesión de vaina tendinosa o cápsula (p. ejm. quiste o ganglio), pierna y/o tobillo</v>
      </c>
      <c r="E454" s="335">
        <f>+'3.- Resumen general'!AP455</f>
        <v>2.3173576038159371</v>
      </c>
      <c r="F454" s="335">
        <f>+'3.- Resumen general'!AQ455</f>
        <v>164.964</v>
      </c>
      <c r="G454" s="335">
        <f t="shared" ref="G454:G517" si="28">SUM(E454:F454)</f>
        <v>167.28135760381593</v>
      </c>
      <c r="I454" s="52">
        <v>449</v>
      </c>
      <c r="J454" s="334">
        <f t="shared" ref="J454:J517" si="29">+C454</f>
        <v>27630</v>
      </c>
      <c r="K454" s="81" t="str">
        <f t="shared" ref="K454:K517" si="30">+D454</f>
        <v>Excisión de lesión de vaina tendinosa o cápsula (p. ejm. quiste o ganglio), pierna y/o tobillo</v>
      </c>
      <c r="L454" s="335">
        <f>+'3.- Resumen general'!AP455</f>
        <v>2.3173576038159371</v>
      </c>
      <c r="M454" s="335">
        <f>+'3.- Resumen general'!AQ455</f>
        <v>164.964</v>
      </c>
      <c r="N454" s="335">
        <f t="shared" ref="N454:N517" si="31">SUM(L454:M454)</f>
        <v>167.28135760381593</v>
      </c>
    </row>
    <row r="455" spans="2:14">
      <c r="B455" s="52">
        <v>450</v>
      </c>
      <c r="C455" s="334">
        <f>+'3.- Resumen general'!C456</f>
        <v>27635</v>
      </c>
      <c r="D455" s="81" t="str">
        <f>+'3.- Resumen general'!D456</f>
        <v>Excisión o legrado de quiste óseo o tumor benigno; tibia o peroné</v>
      </c>
      <c r="E455" s="335">
        <f>+'3.- Resumen general'!AP456</f>
        <v>1.5225256032547698</v>
      </c>
      <c r="F455" s="335">
        <f>+'3.- Resumen general'!AQ456</f>
        <v>136.6</v>
      </c>
      <c r="G455" s="335">
        <f t="shared" si="28"/>
        <v>138.12252560325476</v>
      </c>
      <c r="I455" s="52">
        <v>450</v>
      </c>
      <c r="J455" s="334">
        <f t="shared" si="29"/>
        <v>27635</v>
      </c>
      <c r="K455" s="81" t="str">
        <f t="shared" si="30"/>
        <v>Excisión o legrado de quiste óseo o tumor benigno; tibia o peroné</v>
      </c>
      <c r="L455" s="335">
        <f>+'3.- Resumen general'!AP456</f>
        <v>1.5225256032547698</v>
      </c>
      <c r="M455" s="335">
        <f>+'3.- Resumen general'!AQ456</f>
        <v>136.6</v>
      </c>
      <c r="N455" s="335">
        <f t="shared" si="31"/>
        <v>138.12252560325476</v>
      </c>
    </row>
    <row r="456" spans="2:14">
      <c r="B456" s="52">
        <v>451</v>
      </c>
      <c r="C456" s="334">
        <f>+'3.- Resumen general'!C457</f>
        <v>27640</v>
      </c>
      <c r="D456" s="81" t="str">
        <f>+'3.- Resumen general'!D457</f>
        <v>Excisión parcial ósea de tibia o peroné</v>
      </c>
      <c r="E456" s="335">
        <f>+'3.- Resumen general'!AP457</f>
        <v>2.6832561728395063</v>
      </c>
      <c r="F456" s="335">
        <f>+'3.- Resumen general'!AQ457</f>
        <v>182.92399999999998</v>
      </c>
      <c r="G456" s="335">
        <f t="shared" si="28"/>
        <v>185.60725617283947</v>
      </c>
      <c r="I456" s="52">
        <v>451</v>
      </c>
      <c r="J456" s="334">
        <f t="shared" si="29"/>
        <v>27640</v>
      </c>
      <c r="K456" s="81" t="str">
        <f t="shared" si="30"/>
        <v>Excisión parcial ósea de tibia o peroné</v>
      </c>
      <c r="L456" s="335">
        <f>+'3.- Resumen general'!AP457</f>
        <v>2.6832561728395063</v>
      </c>
      <c r="M456" s="335">
        <f>+'3.- Resumen general'!AQ457</f>
        <v>182.92399999999998</v>
      </c>
      <c r="N456" s="335">
        <f t="shared" si="31"/>
        <v>185.60725617283947</v>
      </c>
    </row>
    <row r="457" spans="2:14">
      <c r="B457" s="52">
        <v>452</v>
      </c>
      <c r="C457" s="334">
        <f>+'3.- Resumen general'!C458</f>
        <v>27645</v>
      </c>
      <c r="D457" s="81" t="str">
        <f>+'3.- Resumen general'!D458</f>
        <v>Resección radical de tumor, hueso; tibia, peroné</v>
      </c>
      <c r="E457" s="335">
        <f>+'3.- Resumen general'!AP458</f>
        <v>3.4150533108866443</v>
      </c>
      <c r="F457" s="335">
        <f>+'3.- Resumen general'!AQ458</f>
        <v>265.93249000000003</v>
      </c>
      <c r="G457" s="335">
        <f t="shared" si="28"/>
        <v>269.34754331088669</v>
      </c>
      <c r="I457" s="52">
        <v>452</v>
      </c>
      <c r="J457" s="334">
        <f t="shared" si="29"/>
        <v>27645</v>
      </c>
      <c r="K457" s="81" t="str">
        <f t="shared" si="30"/>
        <v>Resección radical de tumor, hueso; tibia, peroné</v>
      </c>
      <c r="L457" s="335">
        <f>+'3.- Resumen general'!AP458</f>
        <v>3.4150533108866443</v>
      </c>
      <c r="M457" s="335">
        <f>+'3.- Resumen general'!AQ458</f>
        <v>265.93249000000003</v>
      </c>
      <c r="N457" s="335">
        <f t="shared" si="31"/>
        <v>269.34754331088669</v>
      </c>
    </row>
    <row r="458" spans="2:14">
      <c r="B458" s="52">
        <v>453</v>
      </c>
      <c r="C458" s="334">
        <f>+'3.- Resumen general'!C459</f>
        <v>27650</v>
      </c>
      <c r="D458" s="81" t="str">
        <f>+'3.- Resumen general'!D459</f>
        <v>Corrección de ruptura del tendón de Aquiles</v>
      </c>
      <c r="E458" s="335">
        <f>+'3.- Resumen general'!AP459</f>
        <v>1.7075266554433222</v>
      </c>
      <c r="F458" s="335">
        <f>+'3.- Resumen general'!AQ459</f>
        <v>164.964</v>
      </c>
      <c r="G458" s="335">
        <f t="shared" si="28"/>
        <v>166.67152665544333</v>
      </c>
      <c r="I458" s="52">
        <v>453</v>
      </c>
      <c r="J458" s="334">
        <f t="shared" si="29"/>
        <v>27650</v>
      </c>
      <c r="K458" s="81" t="str">
        <f t="shared" si="30"/>
        <v>Corrección de ruptura del tendón de Aquiles</v>
      </c>
      <c r="L458" s="335">
        <f>+'3.- Resumen general'!AP459</f>
        <v>1.7075266554433222</v>
      </c>
      <c r="M458" s="335">
        <f>+'3.- Resumen general'!AQ459</f>
        <v>164.964</v>
      </c>
      <c r="N458" s="335">
        <f t="shared" si="31"/>
        <v>166.67152665544333</v>
      </c>
    </row>
    <row r="459" spans="2:14">
      <c r="B459" s="52">
        <v>454</v>
      </c>
      <c r="C459" s="334">
        <f>+'3.- Resumen general'!C460</f>
        <v>27656</v>
      </c>
      <c r="D459" s="81" t="str">
        <f>+'3.- Resumen general'!D460</f>
        <v>Corrección de defecto fascial de la pierna</v>
      </c>
      <c r="E459" s="335">
        <f>+'3.- Resumen general'!AP460</f>
        <v>1.1218609708193041</v>
      </c>
      <c r="F459" s="335">
        <f>+'3.- Resumen general'!AQ460</f>
        <v>136.6</v>
      </c>
      <c r="G459" s="335">
        <f t="shared" si="28"/>
        <v>137.72186097081931</v>
      </c>
      <c r="I459" s="52">
        <v>454</v>
      </c>
      <c r="J459" s="334">
        <f t="shared" si="29"/>
        <v>27656</v>
      </c>
      <c r="K459" s="81" t="str">
        <f t="shared" si="30"/>
        <v>Corrección de defecto fascial de la pierna</v>
      </c>
      <c r="L459" s="335">
        <f>+'3.- Resumen general'!AP460</f>
        <v>1.1218609708193041</v>
      </c>
      <c r="M459" s="335">
        <f>+'3.- Resumen general'!AQ460</f>
        <v>136.6</v>
      </c>
      <c r="N459" s="335">
        <f t="shared" si="31"/>
        <v>137.72186097081931</v>
      </c>
    </row>
    <row r="460" spans="2:14">
      <c r="B460" s="52">
        <v>455</v>
      </c>
      <c r="C460" s="334">
        <f>+'3.- Resumen general'!C461</f>
        <v>27658</v>
      </c>
      <c r="D460" s="81" t="str">
        <f>+'3.- Resumen general'!D461</f>
        <v>Corrección de tendón flexor o extensor de pierna</v>
      </c>
      <c r="E460" s="335">
        <f>+'3.- Resumen general'!AP461</f>
        <v>1.9514590347923684</v>
      </c>
      <c r="F460" s="335">
        <f>+'3.- Resumen general'!AQ461</f>
        <v>182.92399999999998</v>
      </c>
      <c r="G460" s="335">
        <f t="shared" si="28"/>
        <v>184.87545903479236</v>
      </c>
      <c r="I460" s="52">
        <v>455</v>
      </c>
      <c r="J460" s="334">
        <f t="shared" si="29"/>
        <v>27658</v>
      </c>
      <c r="K460" s="81" t="str">
        <f t="shared" si="30"/>
        <v>Corrección de tendón flexor o extensor de pierna</v>
      </c>
      <c r="L460" s="335">
        <f>+'3.- Resumen general'!AP461</f>
        <v>1.9514590347923684</v>
      </c>
      <c r="M460" s="335">
        <f>+'3.- Resumen general'!AQ461</f>
        <v>182.92399999999998</v>
      </c>
      <c r="N460" s="335">
        <f t="shared" si="31"/>
        <v>184.87545903479236</v>
      </c>
    </row>
    <row r="461" spans="2:14">
      <c r="B461" s="52">
        <v>456</v>
      </c>
      <c r="C461" s="334">
        <f>+'3.- Resumen general'!C462</f>
        <v>27680</v>
      </c>
      <c r="D461" s="81" t="str">
        <f>+'3.- Resumen general'!D462</f>
        <v>Tenólisis, tendón flexor o extensor, pierna y/o tobillo</v>
      </c>
      <c r="E461" s="335">
        <f>+'3.- Resumen general'!AP462</f>
        <v>2.6832561728395063</v>
      </c>
      <c r="F461" s="335">
        <f>+'3.- Resumen general'!AQ462</f>
        <v>164.964</v>
      </c>
      <c r="G461" s="335">
        <f t="shared" si="28"/>
        <v>167.64725617283949</v>
      </c>
      <c r="I461" s="52">
        <v>456</v>
      </c>
      <c r="J461" s="334">
        <f t="shared" si="29"/>
        <v>27680</v>
      </c>
      <c r="K461" s="81" t="str">
        <f t="shared" si="30"/>
        <v>Tenólisis, tendón flexor o extensor, pierna y/o tobillo</v>
      </c>
      <c r="L461" s="335">
        <f>+'3.- Resumen general'!AP462</f>
        <v>2.6832561728395063</v>
      </c>
      <c r="M461" s="335">
        <f>+'3.- Resumen general'!AQ462</f>
        <v>164.964</v>
      </c>
      <c r="N461" s="335">
        <f t="shared" si="31"/>
        <v>167.64725617283949</v>
      </c>
    </row>
    <row r="462" spans="2:14">
      <c r="B462" s="52">
        <v>457</v>
      </c>
      <c r="C462" s="334">
        <f>+'3.- Resumen general'!C463</f>
        <v>27685</v>
      </c>
      <c r="D462" s="81" t="str">
        <f>+'3.- Resumen general'!D463</f>
        <v>Alargamiento o acortamiento de tendón de pierna o tobillo</v>
      </c>
      <c r="E462" s="335">
        <f>+'3.- Resumen general'!AP463</f>
        <v>2.6832561728395063</v>
      </c>
      <c r="F462" s="335">
        <f>+'3.- Resumen general'!AQ463</f>
        <v>182.92399999999998</v>
      </c>
      <c r="G462" s="335">
        <f t="shared" si="28"/>
        <v>185.60725617283947</v>
      </c>
      <c r="I462" s="52">
        <v>457</v>
      </c>
      <c r="J462" s="334">
        <f t="shared" si="29"/>
        <v>27685</v>
      </c>
      <c r="K462" s="81" t="str">
        <f t="shared" si="30"/>
        <v>Alargamiento o acortamiento de tendón de pierna o tobillo</v>
      </c>
      <c r="L462" s="335">
        <f>+'3.- Resumen general'!AP463</f>
        <v>2.6832561728395063</v>
      </c>
      <c r="M462" s="335">
        <f>+'3.- Resumen general'!AQ463</f>
        <v>182.92399999999998</v>
      </c>
      <c r="N462" s="335">
        <f t="shared" si="31"/>
        <v>185.60725617283947</v>
      </c>
    </row>
    <row r="463" spans="2:14">
      <c r="B463" s="52">
        <v>458</v>
      </c>
      <c r="C463" s="334">
        <f>+'3.- Resumen general'!C464</f>
        <v>27687</v>
      </c>
      <c r="D463" s="81" t="str">
        <f>+'3.- Resumen general'!D464</f>
        <v>Recesión de músculos gemelos (p. ejm. procedimiento de Strayer)</v>
      </c>
      <c r="E463" s="335">
        <f>+'3.- Resumen general'!AP464</f>
        <v>1.9514590347923684</v>
      </c>
      <c r="F463" s="335">
        <f>+'3.- Resumen general'!AQ464</f>
        <v>182.92399999999998</v>
      </c>
      <c r="G463" s="335">
        <f t="shared" si="28"/>
        <v>184.87545903479236</v>
      </c>
      <c r="I463" s="52">
        <v>458</v>
      </c>
      <c r="J463" s="334">
        <f t="shared" si="29"/>
        <v>27687</v>
      </c>
      <c r="K463" s="81" t="str">
        <f t="shared" si="30"/>
        <v>Recesión de músculos gemelos (p. ejm. procedimiento de Strayer)</v>
      </c>
      <c r="L463" s="335">
        <f>+'3.- Resumen general'!AP464</f>
        <v>1.9514590347923684</v>
      </c>
      <c r="M463" s="335">
        <f>+'3.- Resumen general'!AQ464</f>
        <v>182.92399999999998</v>
      </c>
      <c r="N463" s="335">
        <f t="shared" si="31"/>
        <v>184.87545903479236</v>
      </c>
    </row>
    <row r="464" spans="2:14" ht="25.5">
      <c r="B464" s="52">
        <v>459</v>
      </c>
      <c r="C464" s="334">
        <f>+'3.- Resumen general'!C465</f>
        <v>27690</v>
      </c>
      <c r="D464" s="81" t="str">
        <f>+'3.- Resumen general'!D465</f>
        <v>Transferencia o trasplante de tendón (con cambio de dirección o de ruta del músculo) de pierna</v>
      </c>
      <c r="E464" s="335">
        <f>+'3.- Resumen general'!AP465</f>
        <v>2.6832561728395063</v>
      </c>
      <c r="F464" s="335">
        <f>+'3.- Resumen general'!AQ465</f>
        <v>182.92399999999998</v>
      </c>
      <c r="G464" s="335">
        <f t="shared" si="28"/>
        <v>185.60725617283947</v>
      </c>
      <c r="I464" s="52">
        <v>459</v>
      </c>
      <c r="J464" s="334">
        <f t="shared" si="29"/>
        <v>27690</v>
      </c>
      <c r="K464" s="81" t="str">
        <f t="shared" si="30"/>
        <v>Transferencia o trasplante de tendón (con cambio de dirección o de ruta del músculo) de pierna</v>
      </c>
      <c r="L464" s="335">
        <f>+'3.- Resumen general'!AP465</f>
        <v>2.6832561728395063</v>
      </c>
      <c r="M464" s="335">
        <f>+'3.- Resumen general'!AQ465</f>
        <v>182.92399999999998</v>
      </c>
      <c r="N464" s="335">
        <f t="shared" si="31"/>
        <v>185.60725617283947</v>
      </c>
    </row>
    <row r="465" spans="2:14">
      <c r="B465" s="52">
        <v>460</v>
      </c>
      <c r="C465" s="334">
        <f>+'3.- Resumen general'!C466</f>
        <v>27695</v>
      </c>
      <c r="D465" s="81" t="str">
        <f>+'3.- Resumen general'!D466</f>
        <v>Corrección de ligamento lesionado de tobillo</v>
      </c>
      <c r="E465" s="335">
        <f>+'3.- Resumen general'!AP466</f>
        <v>1.7075266554433222</v>
      </c>
      <c r="F465" s="335">
        <f>+'3.- Resumen general'!AQ466</f>
        <v>135.39399999999998</v>
      </c>
      <c r="G465" s="335">
        <f t="shared" si="28"/>
        <v>137.10152665544331</v>
      </c>
      <c r="I465" s="52">
        <v>460</v>
      </c>
      <c r="J465" s="334">
        <f t="shared" si="29"/>
        <v>27695</v>
      </c>
      <c r="K465" s="81" t="str">
        <f t="shared" si="30"/>
        <v>Corrección de ligamento lesionado de tobillo</v>
      </c>
      <c r="L465" s="335">
        <f>+'3.- Resumen general'!AP466</f>
        <v>1.7075266554433222</v>
      </c>
      <c r="M465" s="335">
        <f>+'3.- Resumen general'!AQ466</f>
        <v>135.39399999999998</v>
      </c>
      <c r="N465" s="335">
        <f t="shared" si="31"/>
        <v>137.10152665544331</v>
      </c>
    </row>
    <row r="466" spans="2:14">
      <c r="B466" s="52">
        <v>461</v>
      </c>
      <c r="C466" s="334">
        <f>+'3.- Resumen general'!C467</f>
        <v>27700</v>
      </c>
      <c r="D466" s="81" t="str">
        <f>+'3.- Resumen general'!D467</f>
        <v>Artroplastía de tobillo</v>
      </c>
      <c r="E466" s="335">
        <f>+'3.- Resumen general'!AP467</f>
        <v>3.4150533108866443</v>
      </c>
      <c r="F466" s="335">
        <f>+'3.- Resumen general'!AQ467</f>
        <v>218.40249</v>
      </c>
      <c r="G466" s="335">
        <f t="shared" si="28"/>
        <v>221.81754331088663</v>
      </c>
      <c r="I466" s="52">
        <v>461</v>
      </c>
      <c r="J466" s="334">
        <f t="shared" si="29"/>
        <v>27700</v>
      </c>
      <c r="K466" s="81" t="str">
        <f t="shared" si="30"/>
        <v>Artroplastía de tobillo</v>
      </c>
      <c r="L466" s="335">
        <f>+'3.- Resumen general'!AP467</f>
        <v>3.4150533108866443</v>
      </c>
      <c r="M466" s="335">
        <f>+'3.- Resumen general'!AQ467</f>
        <v>218.40249</v>
      </c>
      <c r="N466" s="335">
        <f t="shared" si="31"/>
        <v>221.81754331088663</v>
      </c>
    </row>
    <row r="467" spans="2:14">
      <c r="B467" s="52">
        <v>462</v>
      </c>
      <c r="C467" s="334">
        <f>+'3.- Resumen general'!C468</f>
        <v>27704</v>
      </c>
      <c r="D467" s="81" t="str">
        <f>+'3.- Resumen general'!D468</f>
        <v>Remoción de implante de tobillo</v>
      </c>
      <c r="E467" s="335">
        <f>+'3.- Resumen general'!AP468</f>
        <v>1.7075266554433222</v>
      </c>
      <c r="F467" s="335">
        <f>+'3.- Resumen general'!AQ468</f>
        <v>164.964</v>
      </c>
      <c r="G467" s="335">
        <f t="shared" si="28"/>
        <v>166.67152665544333</v>
      </c>
      <c r="I467" s="52">
        <v>462</v>
      </c>
      <c r="J467" s="334">
        <f t="shared" si="29"/>
        <v>27704</v>
      </c>
      <c r="K467" s="81" t="str">
        <f t="shared" si="30"/>
        <v>Remoción de implante de tobillo</v>
      </c>
      <c r="L467" s="335">
        <f>+'3.- Resumen general'!AP468</f>
        <v>1.7075266554433222</v>
      </c>
      <c r="M467" s="335">
        <f>+'3.- Resumen general'!AQ468</f>
        <v>164.964</v>
      </c>
      <c r="N467" s="335">
        <f t="shared" si="31"/>
        <v>166.67152665544333</v>
      </c>
    </row>
    <row r="468" spans="2:14">
      <c r="B468" s="52">
        <v>463</v>
      </c>
      <c r="C468" s="334">
        <f>+'3.- Resumen general'!C469</f>
        <v>27705</v>
      </c>
      <c r="D468" s="81" t="str">
        <f>+'3.- Resumen general'!D469</f>
        <v>Osteotomía de tibia y/o peroné</v>
      </c>
      <c r="E468" s="335">
        <f>+'3.- Resumen general'!AP469</f>
        <v>3.4150533108866443</v>
      </c>
      <c r="F468" s="335">
        <f>+'3.- Resumen general'!AQ469</f>
        <v>164.964</v>
      </c>
      <c r="G468" s="335">
        <f t="shared" si="28"/>
        <v>168.37905331088663</v>
      </c>
      <c r="I468" s="52">
        <v>463</v>
      </c>
      <c r="J468" s="334">
        <f t="shared" si="29"/>
        <v>27705</v>
      </c>
      <c r="K468" s="81" t="str">
        <f t="shared" si="30"/>
        <v>Osteotomía de tibia y/o peroné</v>
      </c>
      <c r="L468" s="335">
        <f>+'3.- Resumen general'!AP469</f>
        <v>3.4150533108866443</v>
      </c>
      <c r="M468" s="335">
        <f>+'3.- Resumen general'!AQ469</f>
        <v>164.964</v>
      </c>
      <c r="N468" s="335">
        <f t="shared" si="31"/>
        <v>168.37905331088663</v>
      </c>
    </row>
    <row r="469" spans="2:14">
      <c r="B469" s="52">
        <v>464</v>
      </c>
      <c r="C469" s="334">
        <f>+'3.- Resumen general'!C470</f>
        <v>27715</v>
      </c>
      <c r="D469" s="81" t="str">
        <f>+'3.- Resumen general'!D470</f>
        <v>Osteoplastía de tibia y peroné, alargamiento o acortamiento</v>
      </c>
      <c r="E469" s="335">
        <f>+'3.- Resumen general'!AP470</f>
        <v>2.6832561728395063</v>
      </c>
      <c r="F469" s="335">
        <f>+'3.- Resumen general'!AQ470</f>
        <v>265.93249000000003</v>
      </c>
      <c r="G469" s="335">
        <f t="shared" si="28"/>
        <v>268.61574617283952</v>
      </c>
      <c r="I469" s="52">
        <v>464</v>
      </c>
      <c r="J469" s="334">
        <f t="shared" si="29"/>
        <v>27715</v>
      </c>
      <c r="K469" s="81" t="str">
        <f t="shared" si="30"/>
        <v>Osteoplastía de tibia y peroné, alargamiento o acortamiento</v>
      </c>
      <c r="L469" s="335">
        <f>+'3.- Resumen general'!AP470</f>
        <v>2.6832561728395063</v>
      </c>
      <c r="M469" s="335">
        <f>+'3.- Resumen general'!AQ470</f>
        <v>265.93249000000003</v>
      </c>
      <c r="N469" s="335">
        <f t="shared" si="31"/>
        <v>268.61574617283952</v>
      </c>
    </row>
    <row r="470" spans="2:14">
      <c r="B470" s="52">
        <v>465</v>
      </c>
      <c r="C470" s="334">
        <f>+'3.- Resumen general'!C471</f>
        <v>27727</v>
      </c>
      <c r="D470" s="81" t="str">
        <f>+'3.- Resumen general'!D471</f>
        <v>Corrección de pseudoartrosis congénita, tibia</v>
      </c>
      <c r="E470" s="335">
        <f>+'3.- Resumen general'!AP471</f>
        <v>1.9514590347923684</v>
      </c>
      <c r="F470" s="335">
        <f>+'3.- Resumen general'!AQ471</f>
        <v>348.91450666666668</v>
      </c>
      <c r="G470" s="335">
        <f t="shared" si="28"/>
        <v>350.86596570145906</v>
      </c>
      <c r="I470" s="52">
        <v>465</v>
      </c>
      <c r="J470" s="334">
        <f t="shared" si="29"/>
        <v>27727</v>
      </c>
      <c r="K470" s="81" t="str">
        <f t="shared" si="30"/>
        <v>Corrección de pseudoartrosis congénita, tibia</v>
      </c>
      <c r="L470" s="335">
        <f>+'3.- Resumen general'!AP471</f>
        <v>1.9514590347923684</v>
      </c>
      <c r="M470" s="335">
        <f>+'3.- Resumen general'!AQ471</f>
        <v>348.91450666666668</v>
      </c>
      <c r="N470" s="335">
        <f t="shared" si="31"/>
        <v>350.86596570145906</v>
      </c>
    </row>
    <row r="471" spans="2:14">
      <c r="B471" s="52">
        <v>466</v>
      </c>
      <c r="C471" s="334">
        <f>+'3.- Resumen general'!C472</f>
        <v>27730</v>
      </c>
      <c r="D471" s="81" t="str">
        <f>+'3.- Resumen general'!D472</f>
        <v>Paro epifisario de tibia distal y/o peroné distal</v>
      </c>
      <c r="E471" s="335">
        <f>+'3.- Resumen general'!AP472</f>
        <v>1.9514590347923684</v>
      </c>
      <c r="F471" s="335">
        <f>+'3.- Resumen general'!AQ472</f>
        <v>182.92399999999998</v>
      </c>
      <c r="G471" s="335">
        <f t="shared" si="28"/>
        <v>184.87545903479236</v>
      </c>
      <c r="I471" s="52">
        <v>466</v>
      </c>
      <c r="J471" s="334">
        <f t="shared" si="29"/>
        <v>27730</v>
      </c>
      <c r="K471" s="81" t="str">
        <f t="shared" si="30"/>
        <v>Paro epifisario de tibia distal y/o peroné distal</v>
      </c>
      <c r="L471" s="335">
        <f>+'3.- Resumen general'!AP472</f>
        <v>1.9514590347923684</v>
      </c>
      <c r="M471" s="335">
        <f>+'3.- Resumen general'!AQ472</f>
        <v>182.92399999999998</v>
      </c>
      <c r="N471" s="335">
        <f t="shared" si="31"/>
        <v>184.87545903479236</v>
      </c>
    </row>
    <row r="472" spans="2:14">
      <c r="B472" s="52">
        <v>467</v>
      </c>
      <c r="C472" s="334">
        <f>+'3.- Resumen general'!C473</f>
        <v>27750</v>
      </c>
      <c r="D472" s="81" t="str">
        <f>+'3.- Resumen general'!D473</f>
        <v>Tratamiento cerrado de fractura tibial, sin manipulación</v>
      </c>
      <c r="E472" s="335">
        <f>+'3.- Resumen general'!AP473</f>
        <v>8.3438552188552201E-2</v>
      </c>
      <c r="F472" s="335">
        <f>+'3.- Resumen general'!AQ473</f>
        <v>46.857150000000004</v>
      </c>
      <c r="G472" s="335">
        <f t="shared" si="28"/>
        <v>46.940588552188558</v>
      </c>
      <c r="I472" s="52">
        <v>467</v>
      </c>
      <c r="J472" s="334">
        <f t="shared" si="29"/>
        <v>27750</v>
      </c>
      <c r="K472" s="81" t="str">
        <f t="shared" si="30"/>
        <v>Tratamiento cerrado de fractura tibial, sin manipulación</v>
      </c>
      <c r="L472" s="335">
        <f>+'3.- Resumen general'!AP473</f>
        <v>8.3438552188552201E-2</v>
      </c>
      <c r="M472" s="335">
        <f>+'3.- Resumen general'!AQ473</f>
        <v>46.857150000000004</v>
      </c>
      <c r="N472" s="335">
        <f t="shared" si="31"/>
        <v>46.940588552188558</v>
      </c>
    </row>
    <row r="473" spans="2:14">
      <c r="B473" s="52">
        <v>468</v>
      </c>
      <c r="C473" s="334">
        <f>+'3.- Resumen general'!C474</f>
        <v>27752</v>
      </c>
      <c r="D473" s="81" t="str">
        <f>+'3.- Resumen general'!D474</f>
        <v>Tratamiento cerrado de fractura tibial, con manipulación</v>
      </c>
      <c r="E473" s="335">
        <f>+'3.- Resumen general'!AP474</f>
        <v>0.10429819023569024</v>
      </c>
      <c r="F473" s="335">
        <f>+'3.- Resumen general'!AQ474</f>
        <v>46.857150000000004</v>
      </c>
      <c r="G473" s="335">
        <f t="shared" si="28"/>
        <v>46.961448190235693</v>
      </c>
      <c r="I473" s="52">
        <v>468</v>
      </c>
      <c r="J473" s="334">
        <f t="shared" si="29"/>
        <v>27752</v>
      </c>
      <c r="K473" s="81" t="str">
        <f t="shared" si="30"/>
        <v>Tratamiento cerrado de fractura tibial, con manipulación</v>
      </c>
      <c r="L473" s="335">
        <f>+'3.- Resumen general'!AP474</f>
        <v>0.10429819023569024</v>
      </c>
      <c r="M473" s="335">
        <f>+'3.- Resumen general'!AQ474</f>
        <v>46.857150000000004</v>
      </c>
      <c r="N473" s="335">
        <f t="shared" si="31"/>
        <v>46.961448190235693</v>
      </c>
    </row>
    <row r="474" spans="2:14" ht="25.5">
      <c r="B474" s="52">
        <v>469</v>
      </c>
      <c r="C474" s="334">
        <f>+'3.- Resumen general'!C475</f>
        <v>27756</v>
      </c>
      <c r="D474" s="81" t="str">
        <f>+'3.- Resumen general'!D475</f>
        <v>Fijación esquelética percutánea de fractura de diáfisis tibial (con o sin fractura del peroné)</v>
      </c>
      <c r="E474" s="335">
        <f>+'3.- Resumen general'!AP475</f>
        <v>1.7075266554433222</v>
      </c>
      <c r="F474" s="335">
        <f>+'3.- Resumen general'!AQ475</f>
        <v>164.964</v>
      </c>
      <c r="G474" s="335">
        <f t="shared" si="28"/>
        <v>166.67152665544333</v>
      </c>
      <c r="I474" s="52">
        <v>469</v>
      </c>
      <c r="J474" s="334">
        <f t="shared" si="29"/>
        <v>27756</v>
      </c>
      <c r="K474" s="81" t="str">
        <f t="shared" si="30"/>
        <v>Fijación esquelética percutánea de fractura de diáfisis tibial (con o sin fractura del peroné)</v>
      </c>
      <c r="L474" s="335">
        <f>+'3.- Resumen general'!AP475</f>
        <v>1.7075266554433222</v>
      </c>
      <c r="M474" s="335">
        <f>+'3.- Resumen general'!AQ475</f>
        <v>164.964</v>
      </c>
      <c r="N474" s="335">
        <f t="shared" si="31"/>
        <v>166.67152665544333</v>
      </c>
    </row>
    <row r="475" spans="2:14" ht="25.5">
      <c r="B475" s="52">
        <v>470</v>
      </c>
      <c r="C475" s="334">
        <f>+'3.- Resumen general'!C476</f>
        <v>27758</v>
      </c>
      <c r="D475" s="81" t="str">
        <f>+'3.- Resumen general'!D476</f>
        <v>Tratamiento abierto de fractura de la diáfisis tibial, (con o sin fractura del peroné)</v>
      </c>
      <c r="E475" s="335">
        <f>+'3.- Resumen general'!AP476</f>
        <v>2.6832561728395063</v>
      </c>
      <c r="F475" s="335">
        <f>+'3.- Resumen general'!AQ476</f>
        <v>182.92399999999998</v>
      </c>
      <c r="G475" s="335">
        <f t="shared" si="28"/>
        <v>185.60725617283947</v>
      </c>
      <c r="I475" s="52">
        <v>470</v>
      </c>
      <c r="J475" s="334">
        <f t="shared" si="29"/>
        <v>27758</v>
      </c>
      <c r="K475" s="81" t="str">
        <f t="shared" si="30"/>
        <v>Tratamiento abierto de fractura de la diáfisis tibial, (con o sin fractura del peroné)</v>
      </c>
      <c r="L475" s="335">
        <f>+'3.- Resumen general'!AP476</f>
        <v>2.6832561728395063</v>
      </c>
      <c r="M475" s="335">
        <f>+'3.- Resumen general'!AQ476</f>
        <v>182.92399999999998</v>
      </c>
      <c r="N475" s="335">
        <f t="shared" si="31"/>
        <v>185.60725617283947</v>
      </c>
    </row>
    <row r="476" spans="2:14">
      <c r="B476" s="52">
        <v>471</v>
      </c>
      <c r="C476" s="334">
        <f>+'3.- Resumen general'!C477</f>
        <v>27784</v>
      </c>
      <c r="D476" s="81" t="str">
        <f>+'3.- Resumen general'!D477</f>
        <v>Tratamiento abierto de fractura de peroné proximal o diáfisis del peroné</v>
      </c>
      <c r="E476" s="335">
        <f>+'3.- Resumen general'!AP477</f>
        <v>2.6832561728395063</v>
      </c>
      <c r="F476" s="335">
        <f>+'3.- Resumen general'!AQ477</f>
        <v>164.964</v>
      </c>
      <c r="G476" s="335">
        <f t="shared" si="28"/>
        <v>167.64725617283949</v>
      </c>
      <c r="I476" s="52">
        <v>471</v>
      </c>
      <c r="J476" s="334">
        <f t="shared" si="29"/>
        <v>27784</v>
      </c>
      <c r="K476" s="81" t="str">
        <f t="shared" si="30"/>
        <v>Tratamiento abierto de fractura de peroné proximal o diáfisis del peroné</v>
      </c>
      <c r="L476" s="335">
        <f>+'3.- Resumen general'!AP477</f>
        <v>2.6832561728395063</v>
      </c>
      <c r="M476" s="335">
        <f>+'3.- Resumen general'!AQ477</f>
        <v>164.964</v>
      </c>
      <c r="N476" s="335">
        <f t="shared" si="31"/>
        <v>167.64725617283949</v>
      </c>
    </row>
    <row r="477" spans="2:14">
      <c r="B477" s="52">
        <v>472</v>
      </c>
      <c r="C477" s="334">
        <f>+'3.- Resumen general'!C478</f>
        <v>27792</v>
      </c>
      <c r="D477" s="81" t="str">
        <f>+'3.- Resumen general'!D478</f>
        <v>Tratamiento abierto de fractura del peroné distal</v>
      </c>
      <c r="E477" s="335">
        <f>+'3.- Resumen general'!AP478</f>
        <v>2.6832561728395063</v>
      </c>
      <c r="F477" s="335">
        <f>+'3.- Resumen general'!AQ478</f>
        <v>164.964</v>
      </c>
      <c r="G477" s="335">
        <f t="shared" si="28"/>
        <v>167.64725617283949</v>
      </c>
      <c r="I477" s="52">
        <v>472</v>
      </c>
      <c r="J477" s="334">
        <f t="shared" si="29"/>
        <v>27792</v>
      </c>
      <c r="K477" s="81" t="str">
        <f t="shared" si="30"/>
        <v>Tratamiento abierto de fractura del peroné distal</v>
      </c>
      <c r="L477" s="335">
        <f>+'3.- Resumen general'!AP478</f>
        <v>2.6832561728395063</v>
      </c>
      <c r="M477" s="335">
        <f>+'3.- Resumen general'!AQ478</f>
        <v>164.964</v>
      </c>
      <c r="N477" s="335">
        <f t="shared" si="31"/>
        <v>167.64725617283949</v>
      </c>
    </row>
    <row r="478" spans="2:14">
      <c r="B478" s="52">
        <v>473</v>
      </c>
      <c r="C478" s="334">
        <f>+'3.- Resumen general'!C479</f>
        <v>27814</v>
      </c>
      <c r="D478" s="81" t="str">
        <f>+'3.- Resumen general'!D479</f>
        <v>Tratamiento abierto de fractura bimaleolar o trimaleolar del tobillo</v>
      </c>
      <c r="E478" s="335">
        <f>+'3.- Resumen general'!AP479</f>
        <v>2.6832561728395063</v>
      </c>
      <c r="F478" s="335">
        <f>+'3.- Resumen general'!AQ479</f>
        <v>286.27401666666663</v>
      </c>
      <c r="G478" s="335">
        <f t="shared" si="28"/>
        <v>288.95727283950612</v>
      </c>
      <c r="I478" s="52">
        <v>473</v>
      </c>
      <c r="J478" s="334">
        <f t="shared" si="29"/>
        <v>27814</v>
      </c>
      <c r="K478" s="81" t="str">
        <f t="shared" si="30"/>
        <v>Tratamiento abierto de fractura bimaleolar o trimaleolar del tobillo</v>
      </c>
      <c r="L478" s="335">
        <f>+'3.- Resumen general'!AP479</f>
        <v>2.6832561728395063</v>
      </c>
      <c r="M478" s="335">
        <f>+'3.- Resumen general'!AQ479</f>
        <v>286.27401666666663</v>
      </c>
      <c r="N478" s="335">
        <f t="shared" si="31"/>
        <v>288.95727283950612</v>
      </c>
    </row>
    <row r="479" spans="2:14">
      <c r="B479" s="52">
        <v>474</v>
      </c>
      <c r="C479" s="334">
        <f>+'3.- Resumen general'!C480</f>
        <v>27822</v>
      </c>
      <c r="D479" s="81" t="str">
        <f>+'3.- Resumen general'!D480</f>
        <v>Tratamiento abierto de fractura de tobillo</v>
      </c>
      <c r="E479" s="335">
        <f>+'3.- Resumen general'!AP480</f>
        <v>3.4150533108866443</v>
      </c>
      <c r="F479" s="335">
        <f>+'3.- Resumen general'!AQ480</f>
        <v>306.64201666666668</v>
      </c>
      <c r="G479" s="335">
        <f t="shared" si="28"/>
        <v>310.05706997755334</v>
      </c>
      <c r="I479" s="52">
        <v>474</v>
      </c>
      <c r="J479" s="334">
        <f t="shared" si="29"/>
        <v>27822</v>
      </c>
      <c r="K479" s="81" t="str">
        <f t="shared" si="30"/>
        <v>Tratamiento abierto de fractura de tobillo</v>
      </c>
      <c r="L479" s="335">
        <f>+'3.- Resumen general'!AP480</f>
        <v>3.4150533108866443</v>
      </c>
      <c r="M479" s="335">
        <f>+'3.- Resumen general'!AQ480</f>
        <v>306.64201666666668</v>
      </c>
      <c r="N479" s="335">
        <f t="shared" si="31"/>
        <v>310.05706997755334</v>
      </c>
    </row>
    <row r="480" spans="2:14" ht="25.5">
      <c r="B480" s="52">
        <v>475</v>
      </c>
      <c r="C480" s="334">
        <f>+'3.- Resumen general'!C481</f>
        <v>27829</v>
      </c>
      <c r="D480" s="81" t="str">
        <f>+'3.- Resumen general'!D481</f>
        <v>Tratamiento abierto de rotura de la articulación tibioperonea distal (Sindesmosis)</v>
      </c>
      <c r="E480" s="335">
        <f>+'3.- Resumen general'!AP481</f>
        <v>2.6832561728395063</v>
      </c>
      <c r="F480" s="335">
        <f>+'3.- Resumen general'!AQ481</f>
        <v>164.964</v>
      </c>
      <c r="G480" s="335">
        <f t="shared" si="28"/>
        <v>167.64725617283949</v>
      </c>
      <c r="I480" s="52">
        <v>475</v>
      </c>
      <c r="J480" s="334">
        <f t="shared" si="29"/>
        <v>27829</v>
      </c>
      <c r="K480" s="81" t="str">
        <f t="shared" si="30"/>
        <v>Tratamiento abierto de rotura de la articulación tibioperonea distal (Sindesmosis)</v>
      </c>
      <c r="L480" s="335">
        <f>+'3.- Resumen general'!AP481</f>
        <v>2.6832561728395063</v>
      </c>
      <c r="M480" s="335">
        <f>+'3.- Resumen general'!AQ481</f>
        <v>164.964</v>
      </c>
      <c r="N480" s="335">
        <f t="shared" si="31"/>
        <v>167.64725617283949</v>
      </c>
    </row>
    <row r="481" spans="2:14" ht="25.5">
      <c r="B481" s="52">
        <v>476</v>
      </c>
      <c r="C481" s="334">
        <f>+'3.- Resumen general'!C482</f>
        <v>27832</v>
      </c>
      <c r="D481" s="81" t="str">
        <f>+'3.- Resumen general'!D482</f>
        <v>Tratamiento abierto de luxación de articulación tibioperonea proximal o tobillo</v>
      </c>
      <c r="E481" s="335">
        <f>+'3.- Resumen general'!AP482</f>
        <v>2.6832561728395063</v>
      </c>
      <c r="F481" s="335">
        <f>+'3.- Resumen general'!AQ482</f>
        <v>164.964</v>
      </c>
      <c r="G481" s="335">
        <f t="shared" si="28"/>
        <v>167.64725617283949</v>
      </c>
      <c r="I481" s="52">
        <v>476</v>
      </c>
      <c r="J481" s="334">
        <f t="shared" si="29"/>
        <v>27832</v>
      </c>
      <c r="K481" s="81" t="str">
        <f t="shared" si="30"/>
        <v>Tratamiento abierto de luxación de articulación tibioperonea proximal o tobillo</v>
      </c>
      <c r="L481" s="335">
        <f>+'3.- Resumen general'!AP482</f>
        <v>2.6832561728395063</v>
      </c>
      <c r="M481" s="335">
        <f>+'3.- Resumen general'!AQ482</f>
        <v>164.964</v>
      </c>
      <c r="N481" s="335">
        <f t="shared" si="31"/>
        <v>167.64725617283949</v>
      </c>
    </row>
    <row r="482" spans="2:14">
      <c r="B482" s="52">
        <v>477</v>
      </c>
      <c r="C482" s="334">
        <f>+'3.- Resumen general'!C483</f>
        <v>27860</v>
      </c>
      <c r="D482" s="81" t="str">
        <f>+'3.- Resumen general'!D483</f>
        <v>Manipulación de tobillo bajo anestesia general</v>
      </c>
      <c r="E482" s="335">
        <f>+'3.- Resumen general'!AP483</f>
        <v>1.2821268237934904</v>
      </c>
      <c r="F482" s="335">
        <f>+'3.- Resumen general'!AQ483</f>
        <v>219.58201666666668</v>
      </c>
      <c r="G482" s="335">
        <f t="shared" si="28"/>
        <v>220.86414349046018</v>
      </c>
      <c r="I482" s="52">
        <v>477</v>
      </c>
      <c r="J482" s="334">
        <f t="shared" si="29"/>
        <v>27860</v>
      </c>
      <c r="K482" s="81" t="str">
        <f t="shared" si="30"/>
        <v>Manipulación de tobillo bajo anestesia general</v>
      </c>
      <c r="L482" s="335">
        <f>+'3.- Resumen general'!AP483</f>
        <v>1.2821268237934904</v>
      </c>
      <c r="M482" s="335">
        <f>+'3.- Resumen general'!AQ483</f>
        <v>219.58201666666668</v>
      </c>
      <c r="N482" s="335">
        <f t="shared" si="31"/>
        <v>220.86414349046018</v>
      </c>
    </row>
    <row r="483" spans="2:14">
      <c r="B483" s="52">
        <v>478</v>
      </c>
      <c r="C483" s="334">
        <f>+'3.- Resumen general'!C484</f>
        <v>27870</v>
      </c>
      <c r="D483" s="81" t="str">
        <f>+'3.- Resumen general'!D484</f>
        <v>Artrodesis, tobillo, cualquier método</v>
      </c>
      <c r="E483" s="335">
        <f>+'3.- Resumen general'!AP484</f>
        <v>3.4150533108866443</v>
      </c>
      <c r="F483" s="335">
        <f>+'3.- Resumen general'!AQ484</f>
        <v>135.39399999999998</v>
      </c>
      <c r="G483" s="335">
        <f t="shared" si="28"/>
        <v>138.80905331088661</v>
      </c>
      <c r="I483" s="52">
        <v>478</v>
      </c>
      <c r="J483" s="334">
        <f t="shared" si="29"/>
        <v>27870</v>
      </c>
      <c r="K483" s="81" t="str">
        <f t="shared" si="30"/>
        <v>Artrodesis, tobillo, cualquier método</v>
      </c>
      <c r="L483" s="335">
        <f>+'3.- Resumen general'!AP484</f>
        <v>3.4150533108866443</v>
      </c>
      <c r="M483" s="335">
        <f>+'3.- Resumen general'!AQ484</f>
        <v>135.39399999999998</v>
      </c>
      <c r="N483" s="335">
        <f t="shared" si="31"/>
        <v>138.80905331088661</v>
      </c>
    </row>
    <row r="484" spans="2:14">
      <c r="B484" s="52">
        <v>479</v>
      </c>
      <c r="C484" s="334">
        <f>+'3.- Resumen general'!C485</f>
        <v>27871</v>
      </c>
      <c r="D484" s="81" t="str">
        <f>+'3.- Resumen general'!D485</f>
        <v>Artrodesis, articulación tibioperonea, proximal o distal</v>
      </c>
      <c r="E484" s="335">
        <f>+'3.- Resumen general'!AP485</f>
        <v>2.6832561728395063</v>
      </c>
      <c r="F484" s="335">
        <f>+'3.- Resumen general'!AQ485</f>
        <v>182.92399999999998</v>
      </c>
      <c r="G484" s="335">
        <f t="shared" si="28"/>
        <v>185.60725617283947</v>
      </c>
      <c r="I484" s="52">
        <v>479</v>
      </c>
      <c r="J484" s="334">
        <f t="shared" si="29"/>
        <v>27871</v>
      </c>
      <c r="K484" s="81" t="str">
        <f t="shared" si="30"/>
        <v>Artrodesis, articulación tibioperonea, proximal o distal</v>
      </c>
      <c r="L484" s="335">
        <f>+'3.- Resumen general'!AP485</f>
        <v>2.6832561728395063</v>
      </c>
      <c r="M484" s="335">
        <f>+'3.- Resumen general'!AQ485</f>
        <v>182.92399999999998</v>
      </c>
      <c r="N484" s="335">
        <f t="shared" si="31"/>
        <v>185.60725617283947</v>
      </c>
    </row>
    <row r="485" spans="2:14">
      <c r="B485" s="52">
        <v>480</v>
      </c>
      <c r="C485" s="334">
        <f>+'3.- Resumen general'!C486</f>
        <v>27880</v>
      </c>
      <c r="D485" s="81" t="str">
        <f>+'3.- Resumen general'!D486</f>
        <v>Amputación a nivel de tibia y peroné</v>
      </c>
      <c r="E485" s="335">
        <f>+'3.- Resumen general'!AP486</f>
        <v>2.6832561728395063</v>
      </c>
      <c r="F485" s="335">
        <f>+'3.- Resumen general'!AQ486</f>
        <v>135.39399999999998</v>
      </c>
      <c r="G485" s="335">
        <f t="shared" si="28"/>
        <v>138.0772561728395</v>
      </c>
      <c r="I485" s="52">
        <v>480</v>
      </c>
      <c r="J485" s="334">
        <f t="shared" si="29"/>
        <v>27880</v>
      </c>
      <c r="K485" s="81" t="str">
        <f t="shared" si="30"/>
        <v>Amputación a nivel de tibia y peroné</v>
      </c>
      <c r="L485" s="335">
        <f>+'3.- Resumen general'!AP486</f>
        <v>2.6832561728395063</v>
      </c>
      <c r="M485" s="335">
        <f>+'3.- Resumen general'!AQ486</f>
        <v>135.39399999999998</v>
      </c>
      <c r="N485" s="335">
        <f t="shared" si="31"/>
        <v>138.0772561728395</v>
      </c>
    </row>
    <row r="486" spans="2:14">
      <c r="B486" s="52">
        <v>481</v>
      </c>
      <c r="C486" s="334">
        <f>+'3.- Resumen general'!C487</f>
        <v>27888</v>
      </c>
      <c r="D486" s="81" t="str">
        <f>+'3.- Resumen general'!D487</f>
        <v>Amputación a nivel de los maleolos de la tibia y peroné</v>
      </c>
      <c r="E486" s="335">
        <f>+'3.- Resumen general'!AP487</f>
        <v>2.9271885521885523</v>
      </c>
      <c r="F486" s="335">
        <f>+'3.- Resumen general'!AQ487</f>
        <v>135.39399999999998</v>
      </c>
      <c r="G486" s="335">
        <f t="shared" si="28"/>
        <v>138.32118855218852</v>
      </c>
      <c r="I486" s="52">
        <v>481</v>
      </c>
      <c r="J486" s="334">
        <f t="shared" si="29"/>
        <v>27888</v>
      </c>
      <c r="K486" s="81" t="str">
        <f t="shared" si="30"/>
        <v>Amputación a nivel de los maleolos de la tibia y peroné</v>
      </c>
      <c r="L486" s="335">
        <f>+'3.- Resumen general'!AP487</f>
        <v>2.9271885521885523</v>
      </c>
      <c r="M486" s="335">
        <f>+'3.- Resumen general'!AQ487</f>
        <v>135.39399999999998</v>
      </c>
      <c r="N486" s="335">
        <f t="shared" si="31"/>
        <v>138.32118855218852</v>
      </c>
    </row>
    <row r="487" spans="2:14">
      <c r="B487" s="52">
        <v>482</v>
      </c>
      <c r="C487" s="334">
        <f>+'3.- Resumen general'!C488</f>
        <v>27889</v>
      </c>
      <c r="D487" s="81" t="str">
        <f>+'3.- Resumen general'!D488</f>
        <v>Desarticulación de tobillo</v>
      </c>
      <c r="E487" s="335">
        <f>+'3.- Resumen general'!AP488</f>
        <v>2.6832561728395063</v>
      </c>
      <c r="F487" s="335">
        <f>+'3.- Resumen general'!AQ488</f>
        <v>135.39399999999998</v>
      </c>
      <c r="G487" s="335">
        <f t="shared" si="28"/>
        <v>138.0772561728395</v>
      </c>
      <c r="I487" s="52">
        <v>482</v>
      </c>
      <c r="J487" s="334">
        <f t="shared" si="29"/>
        <v>27889</v>
      </c>
      <c r="K487" s="81" t="str">
        <f t="shared" si="30"/>
        <v>Desarticulación de tobillo</v>
      </c>
      <c r="L487" s="335">
        <f>+'3.- Resumen general'!AP488</f>
        <v>2.6832561728395063</v>
      </c>
      <c r="M487" s="335">
        <f>+'3.- Resumen general'!AQ488</f>
        <v>135.39399999999998</v>
      </c>
      <c r="N487" s="335">
        <f t="shared" si="31"/>
        <v>138.0772561728395</v>
      </c>
    </row>
    <row r="488" spans="2:14">
      <c r="B488" s="52">
        <v>483</v>
      </c>
      <c r="C488" s="334">
        <f>+'3.- Resumen general'!C489</f>
        <v>27892</v>
      </c>
      <c r="D488" s="81" t="str">
        <f>+'3.- Resumen general'!D489</f>
        <v>Fasciotomía descompresiva de pierna</v>
      </c>
      <c r="E488" s="335">
        <f>+'3.- Resumen general'!AP489</f>
        <v>1.9514590347923684</v>
      </c>
      <c r="F488" s="335">
        <f>+'3.- Resumen general'!AQ489</f>
        <v>265.90601666666663</v>
      </c>
      <c r="G488" s="335">
        <f t="shared" si="28"/>
        <v>267.85747570145901</v>
      </c>
      <c r="I488" s="52">
        <v>483</v>
      </c>
      <c r="J488" s="334">
        <f t="shared" si="29"/>
        <v>27892</v>
      </c>
      <c r="K488" s="81" t="str">
        <f t="shared" si="30"/>
        <v>Fasciotomía descompresiva de pierna</v>
      </c>
      <c r="L488" s="335">
        <f>+'3.- Resumen general'!AP489</f>
        <v>1.9514590347923684</v>
      </c>
      <c r="M488" s="335">
        <f>+'3.- Resumen general'!AQ489</f>
        <v>265.90601666666663</v>
      </c>
      <c r="N488" s="335">
        <f t="shared" si="31"/>
        <v>267.85747570145901</v>
      </c>
    </row>
    <row r="489" spans="2:14">
      <c r="B489" s="52">
        <v>484</v>
      </c>
      <c r="C489" s="334">
        <f>+'3.- Resumen general'!C490</f>
        <v>27893</v>
      </c>
      <c r="D489" s="81" t="str">
        <f>+'3.- Resumen general'!D490</f>
        <v>Tratamiento quirúrgico de la fasceítis necrotizante</v>
      </c>
      <c r="E489" s="335">
        <f>+'3.- Resumen general'!AP490</f>
        <v>2.6832561728395063</v>
      </c>
      <c r="F489" s="335">
        <f>+'3.- Resumen general'!AQ490</f>
        <v>286.27401666666663</v>
      </c>
      <c r="G489" s="335">
        <f t="shared" si="28"/>
        <v>288.95727283950612</v>
      </c>
      <c r="I489" s="52">
        <v>484</v>
      </c>
      <c r="J489" s="334">
        <f t="shared" si="29"/>
        <v>27893</v>
      </c>
      <c r="K489" s="81" t="str">
        <f t="shared" si="30"/>
        <v>Tratamiento quirúrgico de la fasceítis necrotizante</v>
      </c>
      <c r="L489" s="335">
        <f>+'3.- Resumen general'!AP490</f>
        <v>2.6832561728395063</v>
      </c>
      <c r="M489" s="335">
        <f>+'3.- Resumen general'!AQ490</f>
        <v>286.27401666666663</v>
      </c>
      <c r="N489" s="335">
        <f t="shared" si="31"/>
        <v>288.95727283950612</v>
      </c>
    </row>
    <row r="490" spans="2:14">
      <c r="B490" s="52">
        <v>485</v>
      </c>
      <c r="C490" s="334">
        <f>+'3.- Resumen general'!C491</f>
        <v>28005</v>
      </c>
      <c r="D490" s="81" t="str">
        <f>+'3.- Resumen general'!D491</f>
        <v>Incisión de hueso cortical de pie</v>
      </c>
      <c r="E490" s="335">
        <f>+'3.- Resumen general'!AP491</f>
        <v>1.9514590347923684</v>
      </c>
      <c r="F490" s="335">
        <f>+'3.- Resumen general'!AQ491</f>
        <v>141.15899999999999</v>
      </c>
      <c r="G490" s="335">
        <f t="shared" si="28"/>
        <v>143.11045903479237</v>
      </c>
      <c r="I490" s="52">
        <v>485</v>
      </c>
      <c r="J490" s="334">
        <f t="shared" si="29"/>
        <v>28005</v>
      </c>
      <c r="K490" s="81" t="str">
        <f t="shared" si="30"/>
        <v>Incisión de hueso cortical de pie</v>
      </c>
      <c r="L490" s="335">
        <f>+'3.- Resumen general'!AP491</f>
        <v>1.9514590347923684</v>
      </c>
      <c r="M490" s="335">
        <f>+'3.- Resumen general'!AQ491</f>
        <v>141.15899999999999</v>
      </c>
      <c r="N490" s="335">
        <f t="shared" si="31"/>
        <v>143.11045903479237</v>
      </c>
    </row>
    <row r="491" spans="2:14">
      <c r="B491" s="52">
        <v>486</v>
      </c>
      <c r="C491" s="334">
        <f>+'3.- Resumen general'!C492</f>
        <v>28008</v>
      </c>
      <c r="D491" s="81" t="str">
        <f>+'3.- Resumen general'!D492</f>
        <v>Fasciotomía de pie y/o dedo del pie</v>
      </c>
      <c r="E491" s="335">
        <f>+'3.- Resumen general'!AP492</f>
        <v>1.7075266554433222</v>
      </c>
      <c r="F491" s="335">
        <f>+'3.- Resumen general'!AQ492</f>
        <v>259.11668333333336</v>
      </c>
      <c r="G491" s="335">
        <f t="shared" si="28"/>
        <v>260.82420998877666</v>
      </c>
      <c r="I491" s="52">
        <v>486</v>
      </c>
      <c r="J491" s="334">
        <f t="shared" si="29"/>
        <v>28008</v>
      </c>
      <c r="K491" s="81" t="str">
        <f t="shared" si="30"/>
        <v>Fasciotomía de pie y/o dedo del pie</v>
      </c>
      <c r="L491" s="335">
        <f>+'3.- Resumen general'!AP492</f>
        <v>1.7075266554433222</v>
      </c>
      <c r="M491" s="335">
        <f>+'3.- Resumen general'!AQ492</f>
        <v>259.11668333333336</v>
      </c>
      <c r="N491" s="335">
        <f t="shared" si="31"/>
        <v>260.82420998877666</v>
      </c>
    </row>
    <row r="492" spans="2:14">
      <c r="B492" s="52">
        <v>487</v>
      </c>
      <c r="C492" s="334">
        <f>+'3.- Resumen general'!C493</f>
        <v>28010</v>
      </c>
      <c r="D492" s="81" t="str">
        <f>+'3.- Resumen general'!D493</f>
        <v>Tenotomía percutánea de dedo del pie</v>
      </c>
      <c r="E492" s="335">
        <f>+'3.- Resumen general'!AP493</f>
        <v>1.2821268237934904</v>
      </c>
      <c r="F492" s="335">
        <f>+'3.- Resumen general'!AQ493</f>
        <v>94.834999999999994</v>
      </c>
      <c r="G492" s="335">
        <f t="shared" si="28"/>
        <v>96.117126823793484</v>
      </c>
      <c r="I492" s="52">
        <v>487</v>
      </c>
      <c r="J492" s="334">
        <f t="shared" si="29"/>
        <v>28010</v>
      </c>
      <c r="K492" s="81" t="str">
        <f t="shared" si="30"/>
        <v>Tenotomía percutánea de dedo del pie</v>
      </c>
      <c r="L492" s="335">
        <f>+'3.- Resumen general'!AP493</f>
        <v>1.2821268237934904</v>
      </c>
      <c r="M492" s="335">
        <f>+'3.- Resumen general'!AQ493</f>
        <v>94.834999999999994</v>
      </c>
      <c r="N492" s="335">
        <f t="shared" si="31"/>
        <v>96.117126823793484</v>
      </c>
    </row>
    <row r="493" spans="2:14" ht="25.5">
      <c r="B493" s="52">
        <v>488</v>
      </c>
      <c r="C493" s="334">
        <f>+'3.- Resumen general'!C494</f>
        <v>28020</v>
      </c>
      <c r="D493" s="81" t="str">
        <f>+'3.- Resumen general'!D494</f>
        <v>Artrotomía de pie incluyendo exploración, drenaje, extirpación de cuerpo suelto o de cuerpo extraño o biopsia</v>
      </c>
      <c r="E493" s="335">
        <f>+'3.- Resumen general'!AP494</f>
        <v>1.9514590347923684</v>
      </c>
      <c r="F493" s="335">
        <f>+'3.- Resumen general'!AQ494</f>
        <v>164.964</v>
      </c>
      <c r="G493" s="335">
        <f t="shared" si="28"/>
        <v>166.91545903479238</v>
      </c>
      <c r="I493" s="52">
        <v>488</v>
      </c>
      <c r="J493" s="334">
        <f t="shared" si="29"/>
        <v>28020</v>
      </c>
      <c r="K493" s="81" t="str">
        <f t="shared" si="30"/>
        <v>Artrotomía de pie incluyendo exploración, drenaje, extirpación de cuerpo suelto o de cuerpo extraño o biopsia</v>
      </c>
      <c r="L493" s="335">
        <f>+'3.- Resumen general'!AP494</f>
        <v>1.9514590347923684</v>
      </c>
      <c r="M493" s="335">
        <f>+'3.- Resumen general'!AQ494</f>
        <v>164.964</v>
      </c>
      <c r="N493" s="335">
        <f t="shared" si="31"/>
        <v>166.91545903479238</v>
      </c>
    </row>
    <row r="494" spans="2:14">
      <c r="B494" s="52">
        <v>489</v>
      </c>
      <c r="C494" s="334">
        <f>+'3.- Resumen general'!C495</f>
        <v>28030</v>
      </c>
      <c r="D494" s="81" t="str">
        <f>+'3.- Resumen general'!D495</f>
        <v>Neurectomía, musculatura intrínseca del pie</v>
      </c>
      <c r="E494" s="335">
        <f>+'3.- Resumen general'!AP495</f>
        <v>2.4393237934904604</v>
      </c>
      <c r="F494" s="335">
        <f>+'3.- Resumen general'!AQ495</f>
        <v>141.15899999999999</v>
      </c>
      <c r="G494" s="335">
        <f t="shared" si="28"/>
        <v>143.59832379349047</v>
      </c>
      <c r="I494" s="52">
        <v>489</v>
      </c>
      <c r="J494" s="334">
        <f t="shared" si="29"/>
        <v>28030</v>
      </c>
      <c r="K494" s="81" t="str">
        <f t="shared" si="30"/>
        <v>Neurectomía, musculatura intrínseca del pie</v>
      </c>
      <c r="L494" s="335">
        <f>+'3.- Resumen general'!AP495</f>
        <v>2.4393237934904604</v>
      </c>
      <c r="M494" s="335">
        <f>+'3.- Resumen general'!AQ495</f>
        <v>141.15899999999999</v>
      </c>
      <c r="N494" s="335">
        <f t="shared" si="31"/>
        <v>143.59832379349047</v>
      </c>
    </row>
    <row r="495" spans="2:14">
      <c r="B495" s="52">
        <v>490</v>
      </c>
      <c r="C495" s="334">
        <f>+'3.- Resumen general'!C496</f>
        <v>28035</v>
      </c>
      <c r="D495" s="81" t="str">
        <f>+'3.- Resumen general'!D496</f>
        <v>Liberación de túnel del tarso (descompresión del nervio tibial posterior)</v>
      </c>
      <c r="E495" s="335">
        <f>+'3.- Resumen general'!AP496</f>
        <v>1.9514590347923684</v>
      </c>
      <c r="F495" s="335">
        <f>+'3.- Resumen general'!AQ496</f>
        <v>182.92399999999998</v>
      </c>
      <c r="G495" s="335">
        <f t="shared" si="28"/>
        <v>184.87545903479236</v>
      </c>
      <c r="I495" s="52">
        <v>490</v>
      </c>
      <c r="J495" s="334">
        <f t="shared" si="29"/>
        <v>28035</v>
      </c>
      <c r="K495" s="81" t="str">
        <f t="shared" si="30"/>
        <v>Liberación de túnel del tarso (descompresión del nervio tibial posterior)</v>
      </c>
      <c r="L495" s="335">
        <f>+'3.- Resumen general'!AP496</f>
        <v>1.9514590347923684</v>
      </c>
      <c r="M495" s="335">
        <f>+'3.- Resumen general'!AQ496</f>
        <v>182.92399999999998</v>
      </c>
      <c r="N495" s="335">
        <f t="shared" si="31"/>
        <v>184.87545903479236</v>
      </c>
    </row>
    <row r="496" spans="2:14">
      <c r="B496" s="52">
        <v>491</v>
      </c>
      <c r="C496" s="334">
        <f>+'3.- Resumen general'!C497</f>
        <v>28043</v>
      </c>
      <c r="D496" s="81" t="str">
        <f>+'3.- Resumen general'!D497</f>
        <v>Excisión de tumor de pie; tejido subcutáneo</v>
      </c>
      <c r="E496" s="335">
        <f>+'3.- Resumen general'!AP497</f>
        <v>1.2821268237934904</v>
      </c>
      <c r="F496" s="335">
        <f>+'3.- Resumen general'!AQ497</f>
        <v>94.834999999999994</v>
      </c>
      <c r="G496" s="335">
        <f t="shared" si="28"/>
        <v>96.117126823793484</v>
      </c>
      <c r="I496" s="52">
        <v>491</v>
      </c>
      <c r="J496" s="334">
        <f t="shared" si="29"/>
        <v>28043</v>
      </c>
      <c r="K496" s="81" t="str">
        <f t="shared" si="30"/>
        <v>Excisión de tumor de pie; tejido subcutáneo</v>
      </c>
      <c r="L496" s="335">
        <f>+'3.- Resumen general'!AP497</f>
        <v>1.2821268237934904</v>
      </c>
      <c r="M496" s="335">
        <f>+'3.- Resumen general'!AQ497</f>
        <v>94.834999999999994</v>
      </c>
      <c r="N496" s="335">
        <f t="shared" si="31"/>
        <v>96.117126823793484</v>
      </c>
    </row>
    <row r="497" spans="2:14" ht="25.5">
      <c r="B497" s="52">
        <v>492</v>
      </c>
      <c r="C497" s="334">
        <f>+'3.- Resumen general'!C498</f>
        <v>28046</v>
      </c>
      <c r="D497" s="81" t="str">
        <f>+'3.- Resumen general'!D498</f>
        <v>Resección radical de tumor (p. ejm. Neoplasia Maligna), tejido blando del pie</v>
      </c>
      <c r="E497" s="335">
        <f>+'3.- Resumen general'!AP498</f>
        <v>3.4150533108866443</v>
      </c>
      <c r="F497" s="335">
        <f>+'3.- Resumen general'!AQ498</f>
        <v>224.16749000000002</v>
      </c>
      <c r="G497" s="335">
        <f t="shared" si="28"/>
        <v>227.58254331088665</v>
      </c>
      <c r="I497" s="52">
        <v>492</v>
      </c>
      <c r="J497" s="334">
        <f t="shared" si="29"/>
        <v>28046</v>
      </c>
      <c r="K497" s="81" t="str">
        <f t="shared" si="30"/>
        <v>Resección radical de tumor (p. ejm. Neoplasia Maligna), tejido blando del pie</v>
      </c>
      <c r="L497" s="335">
        <f>+'3.- Resumen general'!AP498</f>
        <v>3.4150533108866443</v>
      </c>
      <c r="M497" s="335">
        <f>+'3.- Resumen general'!AQ498</f>
        <v>224.16749000000002</v>
      </c>
      <c r="N497" s="335">
        <f t="shared" si="31"/>
        <v>227.58254331088665</v>
      </c>
    </row>
    <row r="498" spans="2:14">
      <c r="B498" s="52">
        <v>493</v>
      </c>
      <c r="C498" s="334">
        <f>+'3.- Resumen general'!C499</f>
        <v>28060</v>
      </c>
      <c r="D498" s="81" t="str">
        <f>+'3.- Resumen general'!D499</f>
        <v>Fasciectomía, fascia plantar</v>
      </c>
      <c r="E498" s="335">
        <f>+'3.- Resumen general'!AP499</f>
        <v>1.7075266554433222</v>
      </c>
      <c r="F498" s="335">
        <f>+'3.- Resumen general'!AQ499</f>
        <v>259.11668333333336</v>
      </c>
      <c r="G498" s="335">
        <f t="shared" si="28"/>
        <v>260.82420998877666</v>
      </c>
      <c r="I498" s="52">
        <v>493</v>
      </c>
      <c r="J498" s="334">
        <f t="shared" si="29"/>
        <v>28060</v>
      </c>
      <c r="K498" s="81" t="str">
        <f t="shared" si="30"/>
        <v>Fasciectomía, fascia plantar</v>
      </c>
      <c r="L498" s="335">
        <f>+'3.- Resumen general'!AP499</f>
        <v>1.7075266554433222</v>
      </c>
      <c r="M498" s="335">
        <f>+'3.- Resumen general'!AQ499</f>
        <v>259.11668333333336</v>
      </c>
      <c r="N498" s="335">
        <f t="shared" si="31"/>
        <v>260.82420998877666</v>
      </c>
    </row>
    <row r="499" spans="2:14" ht="25.5">
      <c r="B499" s="52">
        <v>494</v>
      </c>
      <c r="C499" s="334">
        <f>+'3.- Resumen general'!C500</f>
        <v>28070</v>
      </c>
      <c r="D499" s="81" t="str">
        <f>+'3.- Resumen general'!D500</f>
        <v>Sinovectomía de articulación intertarsiana, tarsometatarsiana o metatarsofalángica</v>
      </c>
      <c r="E499" s="335">
        <f>+'3.- Resumen general'!AP500</f>
        <v>1.9514590347923684</v>
      </c>
      <c r="F499" s="335">
        <f>+'3.- Resumen general'!AQ500</f>
        <v>182.92399999999998</v>
      </c>
      <c r="G499" s="335">
        <f t="shared" si="28"/>
        <v>184.87545903479236</v>
      </c>
      <c r="I499" s="52">
        <v>494</v>
      </c>
      <c r="J499" s="334">
        <f t="shared" si="29"/>
        <v>28070</v>
      </c>
      <c r="K499" s="81" t="str">
        <f t="shared" si="30"/>
        <v>Sinovectomía de articulación intertarsiana, tarsometatarsiana o metatarsofalángica</v>
      </c>
      <c r="L499" s="335">
        <f>+'3.- Resumen general'!AP500</f>
        <v>1.9514590347923684</v>
      </c>
      <c r="M499" s="335">
        <f>+'3.- Resumen general'!AQ500</f>
        <v>182.92399999999998</v>
      </c>
      <c r="N499" s="335">
        <f t="shared" si="31"/>
        <v>184.87545903479236</v>
      </c>
    </row>
    <row r="500" spans="2:14">
      <c r="B500" s="52">
        <v>495</v>
      </c>
      <c r="C500" s="334">
        <f>+'3.- Resumen general'!C501</f>
        <v>28086</v>
      </c>
      <c r="D500" s="81" t="str">
        <f>+'3.- Resumen general'!D501</f>
        <v>Sinovectomía de vaina tendinosa de pie</v>
      </c>
      <c r="E500" s="335">
        <f>+'3.- Resumen general'!AP501</f>
        <v>1.9514590347923684</v>
      </c>
      <c r="F500" s="335">
        <f>+'3.- Resumen general'!AQ501</f>
        <v>164.964</v>
      </c>
      <c r="G500" s="335">
        <f t="shared" si="28"/>
        <v>166.91545903479238</v>
      </c>
      <c r="I500" s="52">
        <v>495</v>
      </c>
      <c r="J500" s="334">
        <f t="shared" si="29"/>
        <v>28086</v>
      </c>
      <c r="K500" s="81" t="str">
        <f t="shared" si="30"/>
        <v>Sinovectomía de vaina tendinosa de pie</v>
      </c>
      <c r="L500" s="335">
        <f>+'3.- Resumen general'!AP501</f>
        <v>1.9514590347923684</v>
      </c>
      <c r="M500" s="335">
        <f>+'3.- Resumen general'!AQ501</f>
        <v>164.964</v>
      </c>
      <c r="N500" s="335">
        <f t="shared" si="31"/>
        <v>166.91545903479238</v>
      </c>
    </row>
    <row r="501" spans="2:14" ht="25.5">
      <c r="B501" s="52">
        <v>496</v>
      </c>
      <c r="C501" s="334">
        <f>+'3.- Resumen general'!C502</f>
        <v>28100</v>
      </c>
      <c r="D501" s="81" t="str">
        <f>+'3.- Resumen general'!D502</f>
        <v>Excisión o legrado de quiste óseo o tumor benigno, astrágalo o calcáneo; huesos del tarso, metatarso o falanges</v>
      </c>
      <c r="E501" s="335">
        <f>+'3.- Resumen general'!AP502</f>
        <v>2.3173576038159371</v>
      </c>
      <c r="F501" s="335">
        <f>+'3.- Resumen general'!AQ502</f>
        <v>141.15899999999999</v>
      </c>
      <c r="G501" s="335">
        <f t="shared" si="28"/>
        <v>143.47635760381593</v>
      </c>
      <c r="I501" s="52">
        <v>496</v>
      </c>
      <c r="J501" s="334">
        <f t="shared" si="29"/>
        <v>28100</v>
      </c>
      <c r="K501" s="81" t="str">
        <f t="shared" si="30"/>
        <v>Excisión o legrado de quiste óseo o tumor benigno, astrágalo o calcáneo; huesos del tarso, metatarso o falanges</v>
      </c>
      <c r="L501" s="335">
        <f>+'3.- Resumen general'!AP502</f>
        <v>2.3173576038159371</v>
      </c>
      <c r="M501" s="335">
        <f>+'3.- Resumen general'!AQ502</f>
        <v>141.15899999999999</v>
      </c>
      <c r="N501" s="335">
        <f t="shared" si="31"/>
        <v>143.47635760381593</v>
      </c>
    </row>
    <row r="502" spans="2:14" ht="25.5">
      <c r="B502" s="52">
        <v>497</v>
      </c>
      <c r="C502" s="334">
        <f>+'3.- Resumen general'!C503</f>
        <v>28110</v>
      </c>
      <c r="D502" s="81" t="str">
        <f>+'3.- Resumen general'!D503</f>
        <v>Ostectomía, excisión parcial, cabeza del quinto metatarsiano (Bunionete) (procedimiento separado)</v>
      </c>
      <c r="E502" s="335">
        <f>+'3.- Resumen general'!AP503</f>
        <v>1.6026585297418632</v>
      </c>
      <c r="F502" s="335">
        <f>+'3.- Resumen general'!AQ503</f>
        <v>94.834999999999994</v>
      </c>
      <c r="G502" s="335">
        <f t="shared" si="28"/>
        <v>96.437658529741853</v>
      </c>
      <c r="I502" s="52">
        <v>497</v>
      </c>
      <c r="J502" s="334">
        <f t="shared" si="29"/>
        <v>28110</v>
      </c>
      <c r="K502" s="81" t="str">
        <f t="shared" si="30"/>
        <v>Ostectomía, excisión parcial, cabeza del quinto metatarsiano (Bunionete) (procedimiento separado)</v>
      </c>
      <c r="L502" s="335">
        <f>+'3.- Resumen general'!AP503</f>
        <v>1.6026585297418632</v>
      </c>
      <c r="M502" s="335">
        <f>+'3.- Resumen general'!AQ503</f>
        <v>94.834999999999994</v>
      </c>
      <c r="N502" s="335">
        <f t="shared" si="31"/>
        <v>96.437658529741853</v>
      </c>
    </row>
    <row r="503" spans="2:14" ht="25.5">
      <c r="B503" s="52">
        <v>498</v>
      </c>
      <c r="C503" s="334">
        <f>+'3.- Resumen general'!C504</f>
        <v>28114</v>
      </c>
      <c r="D503" s="81" t="str">
        <f>+'3.- Resumen general'!D504</f>
        <v>Ostectomía, excisión total, cabezas metatarsianas, con falangectomía proximal parcial, excluyendo primer metatarsiano</v>
      </c>
      <c r="E503" s="335">
        <f>+'3.- Resumen general'!AP504</f>
        <v>3.1711209315375983</v>
      </c>
      <c r="F503" s="335">
        <f>+'3.- Resumen general'!AQ504</f>
        <v>141.15899999999999</v>
      </c>
      <c r="G503" s="335">
        <f t="shared" si="28"/>
        <v>144.33012093153758</v>
      </c>
      <c r="I503" s="52">
        <v>498</v>
      </c>
      <c r="J503" s="334">
        <f t="shared" si="29"/>
        <v>28114</v>
      </c>
      <c r="K503" s="81" t="str">
        <f t="shared" si="30"/>
        <v>Ostectomía, excisión total, cabezas metatarsianas, con falangectomía proximal parcial, excluyendo primer metatarsiano</v>
      </c>
      <c r="L503" s="335">
        <f>+'3.- Resumen general'!AP504</f>
        <v>3.1711209315375983</v>
      </c>
      <c r="M503" s="335">
        <f>+'3.- Resumen general'!AQ504</f>
        <v>141.15899999999999</v>
      </c>
      <c r="N503" s="335">
        <f t="shared" si="31"/>
        <v>144.33012093153758</v>
      </c>
    </row>
    <row r="504" spans="2:14" ht="25.5">
      <c r="B504" s="52">
        <v>499</v>
      </c>
      <c r="C504" s="334">
        <f>+'3.- Resumen general'!C505</f>
        <v>28120</v>
      </c>
      <c r="D504" s="81" t="str">
        <f>+'3.- Resumen general'!D505</f>
        <v>Excisión parcial ósea en huesos tarsianos, metatarsianos y falanges de dedos del pie</v>
      </c>
      <c r="E504" s="335">
        <f>+'3.- Resumen general'!AP505</f>
        <v>2.3173576038159371</v>
      </c>
      <c r="F504" s="335">
        <f>+'3.- Resumen general'!AQ505</f>
        <v>141.15899999999999</v>
      </c>
      <c r="G504" s="335">
        <f t="shared" si="28"/>
        <v>143.47635760381593</v>
      </c>
      <c r="I504" s="52">
        <v>499</v>
      </c>
      <c r="J504" s="334">
        <f t="shared" si="29"/>
        <v>28120</v>
      </c>
      <c r="K504" s="81" t="str">
        <f t="shared" si="30"/>
        <v>Excisión parcial ósea en huesos tarsianos, metatarsianos y falanges de dedos del pie</v>
      </c>
      <c r="L504" s="335">
        <f>+'3.- Resumen general'!AP505</f>
        <v>2.3173576038159371</v>
      </c>
      <c r="M504" s="335">
        <f>+'3.- Resumen general'!AQ505</f>
        <v>141.15899999999999</v>
      </c>
      <c r="N504" s="335">
        <f t="shared" si="31"/>
        <v>143.47635760381593</v>
      </c>
    </row>
    <row r="505" spans="2:14">
      <c r="B505" s="52">
        <v>500</v>
      </c>
      <c r="C505" s="334">
        <f>+'3.- Resumen general'!C506</f>
        <v>28130</v>
      </c>
      <c r="D505" s="81" t="str">
        <f>+'3.- Resumen general'!D506</f>
        <v>Talectomía (Astragalectomía)</v>
      </c>
      <c r="E505" s="335">
        <f>+'3.- Resumen general'!AP506</f>
        <v>1.9514590347923684</v>
      </c>
      <c r="F505" s="335">
        <f>+'3.- Resumen general'!AQ506</f>
        <v>265.93249000000003</v>
      </c>
      <c r="G505" s="335">
        <f t="shared" si="28"/>
        <v>267.88394903479241</v>
      </c>
      <c r="I505" s="52">
        <v>500</v>
      </c>
      <c r="J505" s="334">
        <f t="shared" si="29"/>
        <v>28130</v>
      </c>
      <c r="K505" s="81" t="str">
        <f t="shared" si="30"/>
        <v>Talectomía (Astragalectomía)</v>
      </c>
      <c r="L505" s="335">
        <f>+'3.- Resumen general'!AP506</f>
        <v>1.9514590347923684</v>
      </c>
      <c r="M505" s="335">
        <f>+'3.- Resumen general'!AQ506</f>
        <v>265.93249000000003</v>
      </c>
      <c r="N505" s="335">
        <f t="shared" si="31"/>
        <v>267.88394903479241</v>
      </c>
    </row>
    <row r="506" spans="2:14">
      <c r="B506" s="52">
        <v>501</v>
      </c>
      <c r="C506" s="334">
        <f>+'3.- Resumen general'!C507</f>
        <v>28140</v>
      </c>
      <c r="D506" s="81" t="str">
        <f>+'3.- Resumen general'!D507</f>
        <v>Metatarsectomía</v>
      </c>
      <c r="E506" s="335">
        <f>+'3.- Resumen general'!AP507</f>
        <v>2.4393237934904604</v>
      </c>
      <c r="F506" s="335">
        <f>+'3.- Resumen general'!AQ507</f>
        <v>141.15899999999999</v>
      </c>
      <c r="G506" s="335">
        <f t="shared" si="28"/>
        <v>143.59832379349047</v>
      </c>
      <c r="I506" s="52">
        <v>501</v>
      </c>
      <c r="J506" s="334">
        <f t="shared" si="29"/>
        <v>28140</v>
      </c>
      <c r="K506" s="81" t="str">
        <f t="shared" si="30"/>
        <v>Metatarsectomía</v>
      </c>
      <c r="L506" s="335">
        <f>+'3.- Resumen general'!AP507</f>
        <v>2.4393237934904604</v>
      </c>
      <c r="M506" s="335">
        <f>+'3.- Resumen general'!AQ507</f>
        <v>141.15899999999999</v>
      </c>
      <c r="N506" s="335">
        <f t="shared" si="31"/>
        <v>143.59832379349047</v>
      </c>
    </row>
    <row r="507" spans="2:14">
      <c r="B507" s="52">
        <v>502</v>
      </c>
      <c r="C507" s="334">
        <f>+'3.- Resumen general'!C508</f>
        <v>28150</v>
      </c>
      <c r="D507" s="81" t="str">
        <f>+'3.- Resumen general'!D508</f>
        <v>Falangectomía, dedo del pie</v>
      </c>
      <c r="E507" s="335">
        <f>+'3.- Resumen general'!AP508</f>
        <v>1.1218609708193041</v>
      </c>
      <c r="F507" s="335">
        <f>+'3.- Resumen general'!AQ508</f>
        <v>94.834999999999994</v>
      </c>
      <c r="G507" s="335">
        <f t="shared" si="28"/>
        <v>95.956860970819292</v>
      </c>
      <c r="I507" s="52">
        <v>502</v>
      </c>
      <c r="J507" s="334">
        <f t="shared" si="29"/>
        <v>28150</v>
      </c>
      <c r="K507" s="81" t="str">
        <f t="shared" si="30"/>
        <v>Falangectomía, dedo del pie</v>
      </c>
      <c r="L507" s="335">
        <f>+'3.- Resumen general'!AP508</f>
        <v>1.1218609708193041</v>
      </c>
      <c r="M507" s="335">
        <f>+'3.- Resumen general'!AQ508</f>
        <v>94.834999999999994</v>
      </c>
      <c r="N507" s="335">
        <f t="shared" si="31"/>
        <v>95.956860970819292</v>
      </c>
    </row>
    <row r="508" spans="2:14" ht="25.5">
      <c r="B508" s="52">
        <v>503</v>
      </c>
      <c r="C508" s="334">
        <f>+'3.- Resumen general'!C509</f>
        <v>28160</v>
      </c>
      <c r="D508" s="81" t="str">
        <f>+'3.- Resumen general'!D509</f>
        <v>Hemifalangectomía o excisión de articulación interfalángica de dedo del pie</v>
      </c>
      <c r="E508" s="335">
        <f>+'3.- Resumen general'!AP509</f>
        <v>1.9514590347923684</v>
      </c>
      <c r="F508" s="335">
        <f>+'3.- Resumen general'!AQ509</f>
        <v>141.15899999999999</v>
      </c>
      <c r="G508" s="335">
        <f t="shared" si="28"/>
        <v>143.11045903479237</v>
      </c>
      <c r="I508" s="52">
        <v>503</v>
      </c>
      <c r="J508" s="334">
        <f t="shared" si="29"/>
        <v>28160</v>
      </c>
      <c r="K508" s="81" t="str">
        <f t="shared" si="30"/>
        <v>Hemifalangectomía o excisión de articulación interfalángica de dedo del pie</v>
      </c>
      <c r="L508" s="335">
        <f>+'3.- Resumen general'!AP509</f>
        <v>1.9514590347923684</v>
      </c>
      <c r="M508" s="335">
        <f>+'3.- Resumen general'!AQ509</f>
        <v>141.15899999999999</v>
      </c>
      <c r="N508" s="335">
        <f t="shared" si="31"/>
        <v>143.11045903479237</v>
      </c>
    </row>
    <row r="509" spans="2:14" ht="25.5">
      <c r="B509" s="52">
        <v>504</v>
      </c>
      <c r="C509" s="334">
        <f>+'3.- Resumen general'!C510</f>
        <v>28171</v>
      </c>
      <c r="D509" s="81" t="str">
        <f>+'3.- Resumen general'!D510</f>
        <v>Resección radical de tumor, hueso; tarsiano, metatarsianos y falanges del pie</v>
      </c>
      <c r="E509" s="335">
        <f>+'3.- Resumen general'!AP510</f>
        <v>3.4150533108866443</v>
      </c>
      <c r="F509" s="335">
        <f>+'3.- Resumen general'!AQ510</f>
        <v>224.16749000000002</v>
      </c>
      <c r="G509" s="335">
        <f t="shared" si="28"/>
        <v>227.58254331088665</v>
      </c>
      <c r="I509" s="52">
        <v>504</v>
      </c>
      <c r="J509" s="334">
        <f t="shared" si="29"/>
        <v>28171</v>
      </c>
      <c r="K509" s="81" t="str">
        <f t="shared" si="30"/>
        <v>Resección radical de tumor, hueso; tarsiano, metatarsianos y falanges del pie</v>
      </c>
      <c r="L509" s="335">
        <f>+'3.- Resumen general'!AP510</f>
        <v>3.4150533108866443</v>
      </c>
      <c r="M509" s="335">
        <f>+'3.- Resumen general'!AQ510</f>
        <v>224.16749000000002</v>
      </c>
      <c r="N509" s="335">
        <f t="shared" si="31"/>
        <v>227.58254331088665</v>
      </c>
    </row>
    <row r="510" spans="2:14">
      <c r="B510" s="52">
        <v>505</v>
      </c>
      <c r="C510" s="334">
        <f>+'3.- Resumen general'!C511</f>
        <v>28190</v>
      </c>
      <c r="D510" s="81" t="str">
        <f>+'3.- Resumen general'!D511</f>
        <v>Extirpación de cuerpo extraño en pie, con o sin complicaciones</v>
      </c>
      <c r="E510" s="335">
        <f>+'3.- Resumen general'!AP511</f>
        <v>1.041728044332211</v>
      </c>
      <c r="F510" s="335">
        <f>+'3.- Resumen general'!AQ511</f>
        <v>94.834999999999994</v>
      </c>
      <c r="G510" s="335">
        <f t="shared" si="28"/>
        <v>95.876728044332211</v>
      </c>
      <c r="I510" s="52">
        <v>505</v>
      </c>
      <c r="J510" s="334">
        <f t="shared" si="29"/>
        <v>28190</v>
      </c>
      <c r="K510" s="81" t="str">
        <f t="shared" si="30"/>
        <v>Extirpación de cuerpo extraño en pie, con o sin complicaciones</v>
      </c>
      <c r="L510" s="335">
        <f>+'3.- Resumen general'!AP511</f>
        <v>1.041728044332211</v>
      </c>
      <c r="M510" s="335">
        <f>+'3.- Resumen general'!AQ511</f>
        <v>94.834999999999994</v>
      </c>
      <c r="N510" s="335">
        <f t="shared" si="31"/>
        <v>95.876728044332211</v>
      </c>
    </row>
    <row r="511" spans="2:14">
      <c r="B511" s="52">
        <v>506</v>
      </c>
      <c r="C511" s="334">
        <f>+'3.- Resumen general'!C512</f>
        <v>28200</v>
      </c>
      <c r="D511" s="81" t="str">
        <f>+'3.- Resumen general'!D512</f>
        <v>Corrección de tendón de pie</v>
      </c>
      <c r="E511" s="335">
        <f>+'3.- Resumen general'!AP512</f>
        <v>1.9514590347923684</v>
      </c>
      <c r="F511" s="335">
        <f>+'3.- Resumen general'!AQ512</f>
        <v>141.15899999999999</v>
      </c>
      <c r="G511" s="335">
        <f t="shared" si="28"/>
        <v>143.11045903479237</v>
      </c>
      <c r="I511" s="52">
        <v>506</v>
      </c>
      <c r="J511" s="334">
        <f t="shared" si="29"/>
        <v>28200</v>
      </c>
      <c r="K511" s="81" t="str">
        <f t="shared" si="30"/>
        <v>Corrección de tendón de pie</v>
      </c>
      <c r="L511" s="335">
        <f>+'3.- Resumen general'!AP512</f>
        <v>1.9514590347923684</v>
      </c>
      <c r="M511" s="335">
        <f>+'3.- Resumen general'!AQ512</f>
        <v>141.15899999999999</v>
      </c>
      <c r="N511" s="335">
        <f t="shared" si="31"/>
        <v>143.11045903479237</v>
      </c>
    </row>
    <row r="512" spans="2:14">
      <c r="B512" s="52">
        <v>507</v>
      </c>
      <c r="C512" s="334">
        <f>+'3.- Resumen general'!C513</f>
        <v>28220</v>
      </c>
      <c r="D512" s="81" t="str">
        <f>+'3.- Resumen general'!D513</f>
        <v>Tenólisis, de tendón flexor o extensor de pie</v>
      </c>
      <c r="E512" s="335">
        <f>+'3.- Resumen general'!AP513</f>
        <v>1.5225256032547698</v>
      </c>
      <c r="F512" s="335">
        <f>+'3.- Resumen general'!AQ513</f>
        <v>118.64</v>
      </c>
      <c r="G512" s="335">
        <f t="shared" si="28"/>
        <v>120.16252560325476</v>
      </c>
      <c r="I512" s="52">
        <v>507</v>
      </c>
      <c r="J512" s="334">
        <f t="shared" si="29"/>
        <v>28220</v>
      </c>
      <c r="K512" s="81" t="str">
        <f t="shared" si="30"/>
        <v>Tenólisis, de tendón flexor o extensor de pie</v>
      </c>
      <c r="L512" s="335">
        <f>+'3.- Resumen general'!AP513</f>
        <v>1.5225256032547698</v>
      </c>
      <c r="M512" s="335">
        <f>+'3.- Resumen general'!AQ513</f>
        <v>118.64</v>
      </c>
      <c r="N512" s="335">
        <f t="shared" si="31"/>
        <v>120.16252560325476</v>
      </c>
    </row>
    <row r="513" spans="2:14">
      <c r="B513" s="52">
        <v>508</v>
      </c>
      <c r="C513" s="334">
        <f>+'3.- Resumen general'!C514</f>
        <v>28230</v>
      </c>
      <c r="D513" s="81" t="str">
        <f>+'3.- Resumen general'!D514</f>
        <v>Tenotomía abierta de tendón flexor o extensor de pie</v>
      </c>
      <c r="E513" s="335">
        <f>+'3.- Resumen general'!AP514</f>
        <v>1.2821268237934904</v>
      </c>
      <c r="F513" s="335">
        <f>+'3.- Resumen general'!AQ514</f>
        <v>118.64</v>
      </c>
      <c r="G513" s="335">
        <f t="shared" si="28"/>
        <v>119.92212682379349</v>
      </c>
      <c r="I513" s="52">
        <v>508</v>
      </c>
      <c r="J513" s="334">
        <f t="shared" si="29"/>
        <v>28230</v>
      </c>
      <c r="K513" s="81" t="str">
        <f t="shared" si="30"/>
        <v>Tenotomía abierta de tendón flexor o extensor de pie</v>
      </c>
      <c r="L513" s="335">
        <f>+'3.- Resumen general'!AP514</f>
        <v>1.2821268237934904</v>
      </c>
      <c r="M513" s="335">
        <f>+'3.- Resumen general'!AQ514</f>
        <v>118.64</v>
      </c>
      <c r="N513" s="335">
        <f t="shared" si="31"/>
        <v>119.92212682379349</v>
      </c>
    </row>
    <row r="514" spans="2:14" ht="25.5">
      <c r="B514" s="52">
        <v>509</v>
      </c>
      <c r="C514" s="334">
        <f>+'3.- Resumen general'!C515</f>
        <v>28238</v>
      </c>
      <c r="D514" s="81" t="str">
        <f>+'3.- Resumen general'!D515</f>
        <v>Reconstrucción (avance) de tendón tibial posterior con excisión de hueso escafoides (navicular)</v>
      </c>
      <c r="E514" s="335">
        <f>+'3.- Resumen general'!AP515</f>
        <v>3.4150533108866443</v>
      </c>
      <c r="F514" s="335">
        <f>+'3.- Resumen general'!AQ515</f>
        <v>164.964</v>
      </c>
      <c r="G514" s="335">
        <f t="shared" si="28"/>
        <v>168.37905331088663</v>
      </c>
      <c r="I514" s="52">
        <v>509</v>
      </c>
      <c r="J514" s="334">
        <f t="shared" si="29"/>
        <v>28238</v>
      </c>
      <c r="K514" s="81" t="str">
        <f t="shared" si="30"/>
        <v>Reconstrucción (avance) de tendón tibial posterior con excisión de hueso escafoides (navicular)</v>
      </c>
      <c r="L514" s="335">
        <f>+'3.- Resumen general'!AP515</f>
        <v>3.4150533108866443</v>
      </c>
      <c r="M514" s="335">
        <f>+'3.- Resumen general'!AQ515</f>
        <v>164.964</v>
      </c>
      <c r="N514" s="335">
        <f t="shared" si="31"/>
        <v>168.37905331088663</v>
      </c>
    </row>
    <row r="515" spans="2:14" ht="25.5">
      <c r="B515" s="52">
        <v>510</v>
      </c>
      <c r="C515" s="334">
        <f>+'3.- Resumen general'!C516</f>
        <v>28240</v>
      </c>
      <c r="D515" s="81" t="str">
        <f>+'3.- Resumen general'!D516</f>
        <v>Tenotomía, alargamiento, o liberación de músculo abductor del dedo gordo</v>
      </c>
      <c r="E515" s="335">
        <f>+'3.- Resumen general'!AP516</f>
        <v>1.9514590347923684</v>
      </c>
      <c r="F515" s="335">
        <f>+'3.- Resumen general'!AQ516</f>
        <v>141.15899999999999</v>
      </c>
      <c r="G515" s="335">
        <f t="shared" si="28"/>
        <v>143.11045903479237</v>
      </c>
      <c r="I515" s="52">
        <v>510</v>
      </c>
      <c r="J515" s="334">
        <f t="shared" si="29"/>
        <v>28240</v>
      </c>
      <c r="K515" s="81" t="str">
        <f t="shared" si="30"/>
        <v>Tenotomía, alargamiento, o liberación de músculo abductor del dedo gordo</v>
      </c>
      <c r="L515" s="335">
        <f>+'3.- Resumen general'!AP516</f>
        <v>1.9514590347923684</v>
      </c>
      <c r="M515" s="335">
        <f>+'3.- Resumen general'!AQ516</f>
        <v>141.15899999999999</v>
      </c>
      <c r="N515" s="335">
        <f t="shared" si="31"/>
        <v>143.11045903479237</v>
      </c>
    </row>
    <row r="516" spans="2:14">
      <c r="B516" s="52">
        <v>511</v>
      </c>
      <c r="C516" s="334">
        <f>+'3.- Resumen general'!C517</f>
        <v>28260</v>
      </c>
      <c r="D516" s="81" t="str">
        <f>+'3.- Resumen general'!D517</f>
        <v>Capsulotomía en pie medio</v>
      </c>
      <c r="E516" s="335">
        <f>+'3.- Resumen general'!AP517</f>
        <v>1.9514590347923684</v>
      </c>
      <c r="F516" s="335">
        <f>+'3.- Resumen general'!AQ517</f>
        <v>164.964</v>
      </c>
      <c r="G516" s="335">
        <f t="shared" si="28"/>
        <v>166.91545903479238</v>
      </c>
      <c r="I516" s="52">
        <v>511</v>
      </c>
      <c r="J516" s="334">
        <f t="shared" si="29"/>
        <v>28260</v>
      </c>
      <c r="K516" s="81" t="str">
        <f t="shared" si="30"/>
        <v>Capsulotomía en pie medio</v>
      </c>
      <c r="L516" s="335">
        <f>+'3.- Resumen general'!AP517</f>
        <v>1.9514590347923684</v>
      </c>
      <c r="M516" s="335">
        <f>+'3.- Resumen general'!AQ517</f>
        <v>164.964</v>
      </c>
      <c r="N516" s="335">
        <f t="shared" si="31"/>
        <v>166.91545903479238</v>
      </c>
    </row>
    <row r="517" spans="2:14" ht="25.5">
      <c r="B517" s="52">
        <v>512</v>
      </c>
      <c r="C517" s="334">
        <f>+'3.- Resumen general'!C518</f>
        <v>28280</v>
      </c>
      <c r="D517" s="81" t="str">
        <f>+'3.- Resumen general'!D518</f>
        <v>Sindactilización, dedo del pie (p. ejm. operación de membrana o procedimiento tipo Kelikian)</v>
      </c>
      <c r="E517" s="335">
        <f>+'3.- Resumen general'!AP518</f>
        <v>1.9514590347923684</v>
      </c>
      <c r="F517" s="335">
        <f>+'3.- Resumen general'!AQ518</f>
        <v>265.90601666666663</v>
      </c>
      <c r="G517" s="335">
        <f t="shared" si="28"/>
        <v>267.85747570145901</v>
      </c>
      <c r="I517" s="52">
        <v>512</v>
      </c>
      <c r="J517" s="334">
        <f t="shared" si="29"/>
        <v>28280</v>
      </c>
      <c r="K517" s="81" t="str">
        <f t="shared" si="30"/>
        <v>Sindactilización, dedo del pie (p. ejm. operación de membrana o procedimiento tipo Kelikian)</v>
      </c>
      <c r="L517" s="335">
        <f>+'3.- Resumen general'!AP518</f>
        <v>1.9514590347923684</v>
      </c>
      <c r="M517" s="335">
        <f>+'3.- Resumen general'!AQ518</f>
        <v>265.90601666666663</v>
      </c>
      <c r="N517" s="335">
        <f t="shared" si="31"/>
        <v>267.85747570145901</v>
      </c>
    </row>
    <row r="518" spans="2:14" ht="25.5">
      <c r="B518" s="52">
        <v>513</v>
      </c>
      <c r="C518" s="334">
        <f>+'3.- Resumen general'!C519</f>
        <v>28285</v>
      </c>
      <c r="D518" s="81" t="str">
        <f>+'3.- Resumen general'!D519</f>
        <v>Corrección, "dedo en martillo" (p. ejm. fusión interfalángica, falangectomía parcial o total)</v>
      </c>
      <c r="E518" s="335">
        <f>+'3.- Resumen general'!AP519</f>
        <v>1.1218609708193041</v>
      </c>
      <c r="F518" s="335">
        <f>+'3.- Resumen general'!AQ519</f>
        <v>94.834999999999994</v>
      </c>
      <c r="G518" s="335">
        <f t="shared" ref="G518:G581" si="32">SUM(E518:F518)</f>
        <v>95.956860970819292</v>
      </c>
      <c r="I518" s="52">
        <v>513</v>
      </c>
      <c r="J518" s="334">
        <f t="shared" ref="J518:J581" si="33">+C518</f>
        <v>28285</v>
      </c>
      <c r="K518" s="81" t="str">
        <f t="shared" ref="K518:K581" si="34">+D518</f>
        <v>Corrección, "dedo en martillo" (p. ejm. fusión interfalángica, falangectomía parcial o total)</v>
      </c>
      <c r="L518" s="335">
        <f>+'3.- Resumen general'!AP519</f>
        <v>1.1218609708193041</v>
      </c>
      <c r="M518" s="335">
        <f>+'3.- Resumen general'!AQ519</f>
        <v>94.834999999999994</v>
      </c>
      <c r="N518" s="335">
        <f t="shared" ref="N518:N581" si="35">SUM(L518:M518)</f>
        <v>95.956860970819292</v>
      </c>
    </row>
    <row r="519" spans="2:14">
      <c r="B519" s="52">
        <v>514</v>
      </c>
      <c r="C519" s="334">
        <f>+'3.- Resumen general'!C520</f>
        <v>28288</v>
      </c>
      <c r="D519" s="81" t="str">
        <f>+'3.- Resumen general'!D520</f>
        <v>Ostectomía parcial, Exostectomía o Condilectomía</v>
      </c>
      <c r="E519" s="335">
        <f>+'3.- Resumen general'!AP520</f>
        <v>1.6026585297418632</v>
      </c>
      <c r="F519" s="335">
        <f>+'3.- Resumen general'!AQ520</f>
        <v>94.834999999999994</v>
      </c>
      <c r="G519" s="335">
        <f t="shared" si="32"/>
        <v>96.437658529741853</v>
      </c>
      <c r="I519" s="52">
        <v>514</v>
      </c>
      <c r="J519" s="334">
        <f t="shared" si="33"/>
        <v>28288</v>
      </c>
      <c r="K519" s="81" t="str">
        <f t="shared" si="34"/>
        <v>Ostectomía parcial, Exostectomía o Condilectomía</v>
      </c>
      <c r="L519" s="335">
        <f>+'3.- Resumen general'!AP520</f>
        <v>1.6026585297418632</v>
      </c>
      <c r="M519" s="335">
        <f>+'3.- Resumen general'!AQ520</f>
        <v>94.834999999999994</v>
      </c>
      <c r="N519" s="335">
        <f t="shared" si="35"/>
        <v>96.437658529741853</v>
      </c>
    </row>
    <row r="520" spans="2:14" ht="25.5">
      <c r="B520" s="52">
        <v>515</v>
      </c>
      <c r="C520" s="334">
        <f>+'3.- Resumen general'!C521</f>
        <v>28289</v>
      </c>
      <c r="D520" s="81" t="str">
        <f>+'3.- Resumen general'!D521</f>
        <v>Corrección de Hallux Rigidus por Queilectomía, debridamiento y liberación capsular de primera articulación metatarsofalángica</v>
      </c>
      <c r="E520" s="335">
        <f>+'3.- Resumen general'!AP521</f>
        <v>2.6832561728395063</v>
      </c>
      <c r="F520" s="335">
        <f>+'3.- Resumen general'!AQ521</f>
        <v>141.15899999999999</v>
      </c>
      <c r="G520" s="335">
        <f t="shared" si="32"/>
        <v>143.84225617283948</v>
      </c>
      <c r="I520" s="52">
        <v>515</v>
      </c>
      <c r="J520" s="334">
        <f t="shared" si="33"/>
        <v>28289</v>
      </c>
      <c r="K520" s="81" t="str">
        <f t="shared" si="34"/>
        <v>Corrección de Hallux Rigidus por Queilectomía, debridamiento y liberación capsular de primera articulación metatarsofalángica</v>
      </c>
      <c r="L520" s="335">
        <f>+'3.- Resumen general'!AP521</f>
        <v>2.6832561728395063</v>
      </c>
      <c r="M520" s="335">
        <f>+'3.- Resumen general'!AQ521</f>
        <v>141.15899999999999</v>
      </c>
      <c r="N520" s="335">
        <f t="shared" si="35"/>
        <v>143.84225617283948</v>
      </c>
    </row>
    <row r="521" spans="2:14" ht="25.5">
      <c r="B521" s="52">
        <v>516</v>
      </c>
      <c r="C521" s="334">
        <f>+'3.- Resumen general'!C522</f>
        <v>28290</v>
      </c>
      <c r="D521" s="81" t="str">
        <f>+'3.- Resumen general'!D522</f>
        <v>Corrección, Hallux Valgus (Bunio), con o sin Sesamoidectomía; Exostectomía simple (p. ejm.procedimiento tipo Silver)</v>
      </c>
      <c r="E521" s="335">
        <f>+'3.- Resumen general'!AP522</f>
        <v>2.6832561728395063</v>
      </c>
      <c r="F521" s="335">
        <f>+'3.- Resumen general'!AQ522</f>
        <v>141.15899999999999</v>
      </c>
      <c r="G521" s="335">
        <f t="shared" si="32"/>
        <v>143.84225617283948</v>
      </c>
      <c r="I521" s="52">
        <v>516</v>
      </c>
      <c r="J521" s="334">
        <f t="shared" si="33"/>
        <v>28290</v>
      </c>
      <c r="K521" s="81" t="str">
        <f t="shared" si="34"/>
        <v>Corrección, Hallux Valgus (Bunio), con o sin Sesamoidectomía; Exostectomía simple (p. ejm.procedimiento tipo Silver)</v>
      </c>
      <c r="L521" s="335">
        <f>+'3.- Resumen general'!AP522</f>
        <v>2.6832561728395063</v>
      </c>
      <c r="M521" s="335">
        <f>+'3.- Resumen general'!AQ522</f>
        <v>141.15899999999999</v>
      </c>
      <c r="N521" s="335">
        <f t="shared" si="35"/>
        <v>143.84225617283948</v>
      </c>
    </row>
    <row r="522" spans="2:14">
      <c r="B522" s="52">
        <v>517</v>
      </c>
      <c r="C522" s="334">
        <f>+'3.- Resumen general'!C523</f>
        <v>28300</v>
      </c>
      <c r="D522" s="81" t="str">
        <f>+'3.- Resumen general'!D523</f>
        <v>Osteotomía de huesos tarsianos, metatarsianos y falanges</v>
      </c>
      <c r="E522" s="335">
        <f>+'3.- Resumen general'!AP523</f>
        <v>3.4150533108866443</v>
      </c>
      <c r="F522" s="335">
        <f>+'3.- Resumen general'!AQ523</f>
        <v>141.15899999999999</v>
      </c>
      <c r="G522" s="335">
        <f t="shared" si="32"/>
        <v>144.57405331088663</v>
      </c>
      <c r="I522" s="52">
        <v>517</v>
      </c>
      <c r="J522" s="334">
        <f t="shared" si="33"/>
        <v>28300</v>
      </c>
      <c r="K522" s="81" t="str">
        <f t="shared" si="34"/>
        <v>Osteotomía de huesos tarsianos, metatarsianos y falanges</v>
      </c>
      <c r="L522" s="335">
        <f>+'3.- Resumen general'!AP523</f>
        <v>3.4150533108866443</v>
      </c>
      <c r="M522" s="335">
        <f>+'3.- Resumen general'!AQ523</f>
        <v>141.15899999999999</v>
      </c>
      <c r="N522" s="335">
        <f t="shared" si="35"/>
        <v>144.57405331088663</v>
      </c>
    </row>
    <row r="523" spans="2:14" ht="25.5">
      <c r="B523" s="52">
        <v>518</v>
      </c>
      <c r="C523" s="334">
        <f>+'3.- Resumen general'!C524</f>
        <v>28313</v>
      </c>
      <c r="D523" s="81" t="str">
        <f>+'3.- Resumen general'!D524</f>
        <v>Reconstrucción, deformidad angular de dedo del pie, procedimientos para tejido blando solamente</v>
      </c>
      <c r="E523" s="335">
        <f>+'3.- Resumen general'!AP524</f>
        <v>1.9514590347923684</v>
      </c>
      <c r="F523" s="335">
        <f>+'3.- Resumen general'!AQ524</f>
        <v>265.90601666666663</v>
      </c>
      <c r="G523" s="335">
        <f t="shared" si="32"/>
        <v>267.85747570145901</v>
      </c>
      <c r="I523" s="52">
        <v>518</v>
      </c>
      <c r="J523" s="334">
        <f t="shared" si="33"/>
        <v>28313</v>
      </c>
      <c r="K523" s="81" t="str">
        <f t="shared" si="34"/>
        <v>Reconstrucción, deformidad angular de dedo del pie, procedimientos para tejido blando solamente</v>
      </c>
      <c r="L523" s="335">
        <f>+'3.- Resumen general'!AP524</f>
        <v>1.9514590347923684</v>
      </c>
      <c r="M523" s="335">
        <f>+'3.- Resumen general'!AQ524</f>
        <v>265.90601666666663</v>
      </c>
      <c r="N523" s="335">
        <f t="shared" si="35"/>
        <v>267.85747570145901</v>
      </c>
    </row>
    <row r="524" spans="2:14">
      <c r="B524" s="52">
        <v>519</v>
      </c>
      <c r="C524" s="334">
        <f>+'3.- Resumen general'!C525</f>
        <v>28315</v>
      </c>
      <c r="D524" s="81" t="str">
        <f>+'3.- Resumen general'!D525</f>
        <v>Sesamoidectomía, primer dedo del pie (procedimiento separado)</v>
      </c>
      <c r="E524" s="335">
        <f>+'3.- Resumen general'!AP525</f>
        <v>1.7629243827160495</v>
      </c>
      <c r="F524" s="335">
        <f>+'3.- Resumen general'!AQ525</f>
        <v>94.834999999999994</v>
      </c>
      <c r="G524" s="335">
        <f t="shared" si="32"/>
        <v>96.597924382716045</v>
      </c>
      <c r="I524" s="52">
        <v>519</v>
      </c>
      <c r="J524" s="334">
        <f t="shared" si="33"/>
        <v>28315</v>
      </c>
      <c r="K524" s="81" t="str">
        <f t="shared" si="34"/>
        <v>Sesamoidectomía, primer dedo del pie (procedimiento separado)</v>
      </c>
      <c r="L524" s="335">
        <f>+'3.- Resumen general'!AP525</f>
        <v>1.7629243827160495</v>
      </c>
      <c r="M524" s="335">
        <f>+'3.- Resumen general'!AQ525</f>
        <v>94.834999999999994</v>
      </c>
      <c r="N524" s="335">
        <f t="shared" si="35"/>
        <v>96.597924382716045</v>
      </c>
    </row>
    <row r="525" spans="2:14" ht="25.5">
      <c r="B525" s="52">
        <v>520</v>
      </c>
      <c r="C525" s="334">
        <f>+'3.- Resumen general'!C526</f>
        <v>28320</v>
      </c>
      <c r="D525" s="81" t="str">
        <f>+'3.- Resumen general'!D526</f>
        <v>Corrección de huesos tarsianos, metatarsianos por falta de unión o unión defectuosa</v>
      </c>
      <c r="E525" s="335">
        <f>+'3.- Resumen general'!AP526</f>
        <v>1.7075266554433222</v>
      </c>
      <c r="F525" s="335">
        <f>+'3.- Resumen general'!AQ526</f>
        <v>342.12517333333335</v>
      </c>
      <c r="G525" s="335">
        <f t="shared" si="32"/>
        <v>343.83269998877665</v>
      </c>
      <c r="I525" s="52">
        <v>520</v>
      </c>
      <c r="J525" s="334">
        <f t="shared" si="33"/>
        <v>28320</v>
      </c>
      <c r="K525" s="81" t="str">
        <f t="shared" si="34"/>
        <v>Corrección de huesos tarsianos, metatarsianos por falta de unión o unión defectuosa</v>
      </c>
      <c r="L525" s="335">
        <f>+'3.- Resumen general'!AP526</f>
        <v>1.7075266554433222</v>
      </c>
      <c r="M525" s="335">
        <f>+'3.- Resumen general'!AQ526</f>
        <v>342.12517333333335</v>
      </c>
      <c r="N525" s="335">
        <f t="shared" si="35"/>
        <v>343.83269998877665</v>
      </c>
    </row>
    <row r="526" spans="2:14">
      <c r="B526" s="52">
        <v>521</v>
      </c>
      <c r="C526" s="334">
        <f>+'3.- Resumen general'!C527</f>
        <v>28340</v>
      </c>
      <c r="D526" s="81" t="str">
        <f>+'3.- Resumen general'!D527</f>
        <v>Reconstrucción, dedo del pie, Macrodactilia; resección de tejido blando</v>
      </c>
      <c r="E526" s="335">
        <f>+'3.- Resumen general'!AP527</f>
        <v>1.9514590347923684</v>
      </c>
      <c r="F526" s="335">
        <f>+'3.- Resumen general'!AQ527</f>
        <v>265.90601666666663</v>
      </c>
      <c r="G526" s="335">
        <f t="shared" si="32"/>
        <v>267.85747570145901</v>
      </c>
      <c r="I526" s="52">
        <v>521</v>
      </c>
      <c r="J526" s="334">
        <f t="shared" si="33"/>
        <v>28340</v>
      </c>
      <c r="K526" s="81" t="str">
        <f t="shared" si="34"/>
        <v>Reconstrucción, dedo del pie, Macrodactilia; resección de tejido blando</v>
      </c>
      <c r="L526" s="335">
        <f>+'3.- Resumen general'!AP527</f>
        <v>1.9514590347923684</v>
      </c>
      <c r="M526" s="335">
        <f>+'3.- Resumen general'!AQ527</f>
        <v>265.90601666666663</v>
      </c>
      <c r="N526" s="335">
        <f t="shared" si="35"/>
        <v>267.85747570145901</v>
      </c>
    </row>
    <row r="527" spans="2:14">
      <c r="B527" s="52">
        <v>522</v>
      </c>
      <c r="C527" s="334">
        <f>+'3.- Resumen general'!C528</f>
        <v>28344</v>
      </c>
      <c r="D527" s="81" t="str">
        <f>+'3.- Resumen general'!D528</f>
        <v>Reconstrucción, dedos del pie; Polidactilia</v>
      </c>
      <c r="E527" s="335">
        <f>+'3.- Resumen general'!AP528</f>
        <v>1.9514590347923684</v>
      </c>
      <c r="F527" s="335">
        <f>+'3.- Resumen general'!AQ528</f>
        <v>265.90601666666663</v>
      </c>
      <c r="G527" s="335">
        <f t="shared" si="32"/>
        <v>267.85747570145901</v>
      </c>
      <c r="I527" s="52">
        <v>522</v>
      </c>
      <c r="J527" s="334">
        <f t="shared" si="33"/>
        <v>28344</v>
      </c>
      <c r="K527" s="81" t="str">
        <f t="shared" si="34"/>
        <v>Reconstrucción, dedos del pie; Polidactilia</v>
      </c>
      <c r="L527" s="335">
        <f>+'3.- Resumen general'!AP528</f>
        <v>1.9514590347923684</v>
      </c>
      <c r="M527" s="335">
        <f>+'3.- Resumen general'!AQ528</f>
        <v>265.90601666666663</v>
      </c>
      <c r="N527" s="335">
        <f t="shared" si="35"/>
        <v>267.85747570145901</v>
      </c>
    </row>
    <row r="528" spans="2:14" ht="25.5">
      <c r="B528" s="52">
        <v>523</v>
      </c>
      <c r="C528" s="334">
        <f>+'3.- Resumen general'!C529</f>
        <v>28345</v>
      </c>
      <c r="D528" s="81" t="str">
        <f>+'3.- Resumen general'!D529</f>
        <v>Reconstrucción de dedos de pie; Sindactilia, con o sin injertos de piel, cada membrana interdigital</v>
      </c>
      <c r="E528" s="335">
        <f>+'3.- Resumen general'!AP529</f>
        <v>1.9514590347923684</v>
      </c>
      <c r="F528" s="335">
        <f>+'3.- Resumen general'!AQ529</f>
        <v>265.90601666666663</v>
      </c>
      <c r="G528" s="335">
        <f t="shared" si="32"/>
        <v>267.85747570145901</v>
      </c>
      <c r="I528" s="52">
        <v>523</v>
      </c>
      <c r="J528" s="334">
        <f t="shared" si="33"/>
        <v>28345</v>
      </c>
      <c r="K528" s="81" t="str">
        <f t="shared" si="34"/>
        <v>Reconstrucción de dedos de pie; Sindactilia, con o sin injertos de piel, cada membrana interdigital</v>
      </c>
      <c r="L528" s="335">
        <f>+'3.- Resumen general'!AP529</f>
        <v>1.9514590347923684</v>
      </c>
      <c r="M528" s="335">
        <f>+'3.- Resumen general'!AQ529</f>
        <v>265.90601666666663</v>
      </c>
      <c r="N528" s="335">
        <f t="shared" si="35"/>
        <v>267.85747570145901</v>
      </c>
    </row>
    <row r="529" spans="2:14">
      <c r="B529" s="52">
        <v>524</v>
      </c>
      <c r="C529" s="334">
        <f>+'3.- Resumen general'!C530</f>
        <v>28406</v>
      </c>
      <c r="D529" s="81" t="str">
        <f>+'3.- Resumen general'!D530</f>
        <v>Fijación esquelética percutánea de fractura de calcáneo o astrágalo</v>
      </c>
      <c r="E529" s="335">
        <f>+'3.- Resumen general'!AP530</f>
        <v>1.1218609708193041</v>
      </c>
      <c r="F529" s="335">
        <f>+'3.- Resumen general'!AQ530</f>
        <v>118.64</v>
      </c>
      <c r="G529" s="335">
        <f t="shared" si="32"/>
        <v>119.7618609708193</v>
      </c>
      <c r="I529" s="52">
        <v>524</v>
      </c>
      <c r="J529" s="334">
        <f t="shared" si="33"/>
        <v>28406</v>
      </c>
      <c r="K529" s="81" t="str">
        <f t="shared" si="34"/>
        <v>Fijación esquelética percutánea de fractura de calcáneo o astrágalo</v>
      </c>
      <c r="L529" s="335">
        <f>+'3.- Resumen general'!AP530</f>
        <v>1.1218609708193041</v>
      </c>
      <c r="M529" s="335">
        <f>+'3.- Resumen general'!AQ530</f>
        <v>118.64</v>
      </c>
      <c r="N529" s="335">
        <f t="shared" si="35"/>
        <v>119.7618609708193</v>
      </c>
    </row>
    <row r="530" spans="2:14">
      <c r="B530" s="52">
        <v>525</v>
      </c>
      <c r="C530" s="334">
        <f>+'3.- Resumen general'!C531</f>
        <v>28415</v>
      </c>
      <c r="D530" s="81" t="str">
        <f>+'3.- Resumen general'!D531</f>
        <v>Tratamiento abierto de fractura de astrágalo y calcáneo</v>
      </c>
      <c r="E530" s="335">
        <f>+'3.- Resumen general'!AP531</f>
        <v>1.5855604657687992</v>
      </c>
      <c r="F530" s="335">
        <f>+'3.- Resumen general'!AQ531</f>
        <v>141.15899999999999</v>
      </c>
      <c r="G530" s="335">
        <f t="shared" si="32"/>
        <v>142.74456046576879</v>
      </c>
      <c r="I530" s="52">
        <v>525</v>
      </c>
      <c r="J530" s="334">
        <f t="shared" si="33"/>
        <v>28415</v>
      </c>
      <c r="K530" s="81" t="str">
        <f t="shared" si="34"/>
        <v>Tratamiento abierto de fractura de astrágalo y calcáneo</v>
      </c>
      <c r="L530" s="335">
        <f>+'3.- Resumen general'!AP531</f>
        <v>1.5855604657687992</v>
      </c>
      <c r="M530" s="335">
        <f>+'3.- Resumen general'!AQ531</f>
        <v>141.15899999999999</v>
      </c>
      <c r="N530" s="335">
        <f t="shared" si="35"/>
        <v>142.74456046576879</v>
      </c>
    </row>
    <row r="531" spans="2:14" ht="25.5">
      <c r="B531" s="52">
        <v>526</v>
      </c>
      <c r="C531" s="334">
        <f>+'3.- Resumen general'!C532</f>
        <v>28450</v>
      </c>
      <c r="D531" s="81" t="str">
        <f>+'3.- Resumen general'!D532</f>
        <v>Tratamiento cerrado de fractura de hueso tarsiano (excepto astrágalo y calcáneo) o metatarsiano</v>
      </c>
      <c r="E531" s="335">
        <f>+'3.- Resumen general'!AP532</f>
        <v>0.10429819023569024</v>
      </c>
      <c r="F531" s="335">
        <f>+'3.- Resumen general'!AQ532</f>
        <v>23.517150000000001</v>
      </c>
      <c r="G531" s="335">
        <f t="shared" si="32"/>
        <v>23.621448190235689</v>
      </c>
      <c r="I531" s="52">
        <v>526</v>
      </c>
      <c r="J531" s="334">
        <f t="shared" si="33"/>
        <v>28450</v>
      </c>
      <c r="K531" s="81" t="str">
        <f t="shared" si="34"/>
        <v>Tratamiento cerrado de fractura de hueso tarsiano (excepto astrágalo y calcáneo) o metatarsiano</v>
      </c>
      <c r="L531" s="335">
        <f>+'3.- Resumen general'!AP532</f>
        <v>0.10429819023569024</v>
      </c>
      <c r="M531" s="335">
        <f>+'3.- Resumen general'!AQ532</f>
        <v>23.517150000000001</v>
      </c>
      <c r="N531" s="335">
        <f t="shared" si="35"/>
        <v>23.621448190235689</v>
      </c>
    </row>
    <row r="532" spans="2:14">
      <c r="B532" s="52">
        <v>527</v>
      </c>
      <c r="C532" s="334">
        <f>+'3.- Resumen general'!C533</f>
        <v>28456</v>
      </c>
      <c r="D532" s="81" t="str">
        <f>+'3.- Resumen general'!D533</f>
        <v>Fijación percutánea de fractura de huesos del tarso</v>
      </c>
      <c r="E532" s="335">
        <f>+'3.- Resumen general'!AP533</f>
        <v>1.5855604657687992</v>
      </c>
      <c r="F532" s="335">
        <f>+'3.- Resumen general'!AQ533</f>
        <v>141.15899999999999</v>
      </c>
      <c r="G532" s="335">
        <f t="shared" si="32"/>
        <v>142.74456046576879</v>
      </c>
      <c r="I532" s="52">
        <v>527</v>
      </c>
      <c r="J532" s="334">
        <f t="shared" si="33"/>
        <v>28456</v>
      </c>
      <c r="K532" s="81" t="str">
        <f t="shared" si="34"/>
        <v>Fijación percutánea de fractura de huesos del tarso</v>
      </c>
      <c r="L532" s="335">
        <f>+'3.- Resumen general'!AP533</f>
        <v>1.5855604657687992</v>
      </c>
      <c r="M532" s="335">
        <f>+'3.- Resumen general'!AQ533</f>
        <v>141.15899999999999</v>
      </c>
      <c r="N532" s="335">
        <f t="shared" si="35"/>
        <v>142.74456046576879</v>
      </c>
    </row>
    <row r="533" spans="2:14">
      <c r="B533" s="52">
        <v>528</v>
      </c>
      <c r="C533" s="334">
        <f>+'3.- Resumen general'!C534</f>
        <v>28476</v>
      </c>
      <c r="D533" s="81" t="str">
        <f>+'3.- Resumen general'!D534</f>
        <v>Fijación percutánea de fractura de los huesos del metatarso</v>
      </c>
      <c r="E533" s="335">
        <f>+'3.- Resumen general'!AP534</f>
        <v>1.7075266554433222</v>
      </c>
      <c r="F533" s="335">
        <f>+'3.- Resumen general'!AQ534</f>
        <v>141.15899999999999</v>
      </c>
      <c r="G533" s="335">
        <f t="shared" si="32"/>
        <v>142.86652665544332</v>
      </c>
      <c r="I533" s="52">
        <v>528</v>
      </c>
      <c r="J533" s="334">
        <f t="shared" si="33"/>
        <v>28476</v>
      </c>
      <c r="K533" s="81" t="str">
        <f t="shared" si="34"/>
        <v>Fijación percutánea de fractura de los huesos del metatarso</v>
      </c>
      <c r="L533" s="335">
        <f>+'3.- Resumen general'!AP534</f>
        <v>1.7075266554433222</v>
      </c>
      <c r="M533" s="335">
        <f>+'3.- Resumen general'!AQ534</f>
        <v>141.15899999999999</v>
      </c>
      <c r="N533" s="335">
        <f t="shared" si="35"/>
        <v>142.86652665544332</v>
      </c>
    </row>
    <row r="534" spans="2:14" ht="25.5">
      <c r="B534" s="52">
        <v>529</v>
      </c>
      <c r="C534" s="334">
        <f>+'3.- Resumen general'!C535</f>
        <v>28490</v>
      </c>
      <c r="D534" s="81" t="str">
        <f>+'3.- Resumen general'!D535</f>
        <v>Tratamiento cerrado de fractura de dedo gordo, falange o falanges; sin manipulación</v>
      </c>
      <c r="E534" s="335">
        <f>+'3.- Resumen general'!AP535</f>
        <v>8.3438552188552201E-2</v>
      </c>
      <c r="F534" s="335">
        <f>+'3.- Resumen general'!AQ535</f>
        <v>23.517150000000001</v>
      </c>
      <c r="G534" s="335">
        <f t="shared" si="32"/>
        <v>23.600588552188555</v>
      </c>
      <c r="I534" s="52">
        <v>529</v>
      </c>
      <c r="J534" s="334">
        <f t="shared" si="33"/>
        <v>28490</v>
      </c>
      <c r="K534" s="81" t="str">
        <f t="shared" si="34"/>
        <v>Tratamiento cerrado de fractura de dedo gordo, falange o falanges; sin manipulación</v>
      </c>
      <c r="L534" s="335">
        <f>+'3.- Resumen general'!AP535</f>
        <v>8.3438552188552201E-2</v>
      </c>
      <c r="M534" s="335">
        <f>+'3.- Resumen general'!AQ535</f>
        <v>23.517150000000001</v>
      </c>
      <c r="N534" s="335">
        <f t="shared" si="35"/>
        <v>23.600588552188555</v>
      </c>
    </row>
    <row r="535" spans="2:14" ht="25.5">
      <c r="B535" s="52">
        <v>530</v>
      </c>
      <c r="C535" s="334">
        <f>+'3.- Resumen general'!C536</f>
        <v>28496</v>
      </c>
      <c r="D535" s="81" t="str">
        <f>+'3.- Resumen general'!D536</f>
        <v>Fijación percutánea de fractura del dedo gordo del pie, falange o falanges, con manipulación</v>
      </c>
      <c r="E535" s="335">
        <f>+'3.- Resumen general'!AP536</f>
        <v>1.1218609708193041</v>
      </c>
      <c r="F535" s="335">
        <f>+'3.- Resumen general'!AQ536</f>
        <v>94.834999999999994</v>
      </c>
      <c r="G535" s="335">
        <f t="shared" si="32"/>
        <v>95.956860970819292</v>
      </c>
      <c r="I535" s="52">
        <v>530</v>
      </c>
      <c r="J535" s="334">
        <f t="shared" si="33"/>
        <v>28496</v>
      </c>
      <c r="K535" s="81" t="str">
        <f t="shared" si="34"/>
        <v>Fijación percutánea de fractura del dedo gordo del pie, falange o falanges, con manipulación</v>
      </c>
      <c r="L535" s="335">
        <f>+'3.- Resumen general'!AP536</f>
        <v>1.1218609708193041</v>
      </c>
      <c r="M535" s="335">
        <f>+'3.- Resumen general'!AQ536</f>
        <v>94.834999999999994</v>
      </c>
      <c r="N535" s="335">
        <f t="shared" si="35"/>
        <v>95.956860970819292</v>
      </c>
    </row>
    <row r="536" spans="2:14">
      <c r="B536" s="52">
        <v>531</v>
      </c>
      <c r="C536" s="334">
        <f>+'3.- Resumen general'!C537</f>
        <v>28531</v>
      </c>
      <c r="D536" s="81" t="str">
        <f>+'3.- Resumen general'!D537</f>
        <v>Tratamiento abierto de fractura sesamoidea</v>
      </c>
      <c r="E536" s="335">
        <f>+'3.- Resumen general'!AP537</f>
        <v>2.6832561728395063</v>
      </c>
      <c r="F536" s="335">
        <f>+'3.- Resumen general'!AQ537</f>
        <v>141.15899999999999</v>
      </c>
      <c r="G536" s="335">
        <f t="shared" si="32"/>
        <v>143.84225617283948</v>
      </c>
      <c r="I536" s="52">
        <v>531</v>
      </c>
      <c r="J536" s="334">
        <f t="shared" si="33"/>
        <v>28531</v>
      </c>
      <c r="K536" s="81" t="str">
        <f t="shared" si="34"/>
        <v>Tratamiento abierto de fractura sesamoidea</v>
      </c>
      <c r="L536" s="335">
        <f>+'3.- Resumen general'!AP537</f>
        <v>2.6832561728395063</v>
      </c>
      <c r="M536" s="335">
        <f>+'3.- Resumen general'!AQ537</f>
        <v>141.15899999999999</v>
      </c>
      <c r="N536" s="335">
        <f t="shared" si="35"/>
        <v>143.84225617283948</v>
      </c>
    </row>
    <row r="537" spans="2:14">
      <c r="B537" s="52">
        <v>532</v>
      </c>
      <c r="C537" s="334">
        <f>+'3.- Resumen general'!C538</f>
        <v>28546</v>
      </c>
      <c r="D537" s="81" t="str">
        <f>+'3.- Resumen general'!D538</f>
        <v>Fijación esquelética percutánea de luxación de huesos del pie</v>
      </c>
      <c r="E537" s="335">
        <f>+'3.- Resumen general'!AP538</f>
        <v>1.7075266554433222</v>
      </c>
      <c r="F537" s="335">
        <f>+'3.- Resumen general'!AQ538</f>
        <v>141.15899999999999</v>
      </c>
      <c r="G537" s="335">
        <f t="shared" si="32"/>
        <v>142.86652665544332</v>
      </c>
      <c r="I537" s="52">
        <v>532</v>
      </c>
      <c r="J537" s="334">
        <f t="shared" si="33"/>
        <v>28546</v>
      </c>
      <c r="K537" s="81" t="str">
        <f t="shared" si="34"/>
        <v>Fijación esquelética percutánea de luxación de huesos del pie</v>
      </c>
      <c r="L537" s="335">
        <f>+'3.- Resumen general'!AP538</f>
        <v>1.7075266554433222</v>
      </c>
      <c r="M537" s="335">
        <f>+'3.- Resumen general'!AQ538</f>
        <v>141.15899999999999</v>
      </c>
      <c r="N537" s="335">
        <f t="shared" si="35"/>
        <v>142.86652665544332</v>
      </c>
    </row>
    <row r="538" spans="2:14" ht="25.5">
      <c r="B538" s="52">
        <v>533</v>
      </c>
      <c r="C538" s="334">
        <f>+'3.- Resumen general'!C539</f>
        <v>28555</v>
      </c>
      <c r="D538" s="81" t="str">
        <f>+'3.- Resumen general'!D539</f>
        <v>Tratamiento abierto de luxación de huesos tarsianos, articulación tarsometatarsiana</v>
      </c>
      <c r="E538" s="335">
        <f>+'3.- Resumen general'!AP539</f>
        <v>1.5855604657687992</v>
      </c>
      <c r="F538" s="335">
        <f>+'3.- Resumen general'!AQ539</f>
        <v>141.15899999999999</v>
      </c>
      <c r="G538" s="335">
        <f t="shared" si="32"/>
        <v>142.74456046576879</v>
      </c>
      <c r="I538" s="52">
        <v>533</v>
      </c>
      <c r="J538" s="334">
        <f t="shared" si="33"/>
        <v>28555</v>
      </c>
      <c r="K538" s="81" t="str">
        <f t="shared" si="34"/>
        <v>Tratamiento abierto de luxación de huesos tarsianos, articulación tarsometatarsiana</v>
      </c>
      <c r="L538" s="335">
        <f>+'3.- Resumen general'!AP539</f>
        <v>1.5855604657687992</v>
      </c>
      <c r="M538" s="335">
        <f>+'3.- Resumen general'!AQ539</f>
        <v>141.15899999999999</v>
      </c>
      <c r="N538" s="335">
        <f t="shared" si="35"/>
        <v>142.74456046576879</v>
      </c>
    </row>
    <row r="539" spans="2:14">
      <c r="B539" s="52">
        <v>534</v>
      </c>
      <c r="C539" s="334">
        <f>+'3.- Resumen general'!C540</f>
        <v>28705</v>
      </c>
      <c r="D539" s="81" t="str">
        <f>+'3.- Resumen general'!D540</f>
        <v>Artrodesis panastragalina</v>
      </c>
      <c r="E539" s="335">
        <f>+'3.- Resumen general'!AP540</f>
        <v>2.6832561728395063</v>
      </c>
      <c r="F539" s="335">
        <f>+'3.- Resumen general'!AQ540</f>
        <v>224.16749000000002</v>
      </c>
      <c r="G539" s="335">
        <f t="shared" si="32"/>
        <v>226.85074617283954</v>
      </c>
      <c r="I539" s="52">
        <v>534</v>
      </c>
      <c r="J539" s="334">
        <f t="shared" si="33"/>
        <v>28705</v>
      </c>
      <c r="K539" s="81" t="str">
        <f t="shared" si="34"/>
        <v>Artrodesis panastragalina</v>
      </c>
      <c r="L539" s="335">
        <f>+'3.- Resumen general'!AP540</f>
        <v>2.6832561728395063</v>
      </c>
      <c r="M539" s="335">
        <f>+'3.- Resumen general'!AQ540</f>
        <v>224.16749000000002</v>
      </c>
      <c r="N539" s="335">
        <f t="shared" si="35"/>
        <v>226.85074617283954</v>
      </c>
    </row>
    <row r="540" spans="2:14">
      <c r="B540" s="52">
        <v>535</v>
      </c>
      <c r="C540" s="334">
        <f>+'3.- Resumen general'!C541</f>
        <v>28715</v>
      </c>
      <c r="D540" s="81" t="str">
        <f>+'3.- Resumen general'!D541</f>
        <v>Artrodesis triple</v>
      </c>
      <c r="E540" s="335">
        <f>+'3.- Resumen general'!AP541</f>
        <v>4.1468504489337823</v>
      </c>
      <c r="F540" s="335">
        <f>+'3.- Resumen general'!AQ541</f>
        <v>265.93249000000003</v>
      </c>
      <c r="G540" s="335">
        <f t="shared" si="32"/>
        <v>270.07934044893381</v>
      </c>
      <c r="I540" s="52">
        <v>535</v>
      </c>
      <c r="J540" s="334">
        <f t="shared" si="33"/>
        <v>28715</v>
      </c>
      <c r="K540" s="81" t="str">
        <f t="shared" si="34"/>
        <v>Artrodesis triple</v>
      </c>
      <c r="L540" s="335">
        <f>+'3.- Resumen general'!AP541</f>
        <v>4.1468504489337823</v>
      </c>
      <c r="M540" s="335">
        <f>+'3.- Resumen general'!AQ541</f>
        <v>265.93249000000003</v>
      </c>
      <c r="N540" s="335">
        <f t="shared" si="35"/>
        <v>270.07934044893381</v>
      </c>
    </row>
    <row r="541" spans="2:14">
      <c r="B541" s="52">
        <v>536</v>
      </c>
      <c r="C541" s="334">
        <f>+'3.- Resumen general'!C542</f>
        <v>28725</v>
      </c>
      <c r="D541" s="81" t="str">
        <f>+'3.- Resumen general'!D542</f>
        <v>Artrodesis subastragalina</v>
      </c>
      <c r="E541" s="335">
        <f>+'3.- Resumen general'!AP542</f>
        <v>2.6832561728395063</v>
      </c>
      <c r="F541" s="335">
        <f>+'3.- Resumen general'!AQ542</f>
        <v>182.92399999999998</v>
      </c>
      <c r="G541" s="335">
        <f t="shared" si="32"/>
        <v>185.60725617283947</v>
      </c>
      <c r="I541" s="52">
        <v>536</v>
      </c>
      <c r="J541" s="334">
        <f t="shared" si="33"/>
        <v>28725</v>
      </c>
      <c r="K541" s="81" t="str">
        <f t="shared" si="34"/>
        <v>Artrodesis subastragalina</v>
      </c>
      <c r="L541" s="335">
        <f>+'3.- Resumen general'!AP542</f>
        <v>2.6832561728395063</v>
      </c>
      <c r="M541" s="335">
        <f>+'3.- Resumen general'!AQ542</f>
        <v>182.92399999999998</v>
      </c>
      <c r="N541" s="335">
        <f t="shared" si="35"/>
        <v>185.60725617283947</v>
      </c>
    </row>
    <row r="542" spans="2:14">
      <c r="B542" s="52">
        <v>537</v>
      </c>
      <c r="C542" s="334">
        <f>+'3.- Resumen general'!C543</f>
        <v>28730</v>
      </c>
      <c r="D542" s="81" t="str">
        <f>+'3.- Resumen general'!D543</f>
        <v>Artrodesis mediotarsal o tarsometatarsiana</v>
      </c>
      <c r="E542" s="335">
        <f>+'3.- Resumen general'!AP543</f>
        <v>2.6832561728395063</v>
      </c>
      <c r="F542" s="335">
        <f>+'3.- Resumen general'!AQ543</f>
        <v>224.16749000000002</v>
      </c>
      <c r="G542" s="335">
        <f t="shared" si="32"/>
        <v>226.85074617283954</v>
      </c>
      <c r="I542" s="52">
        <v>537</v>
      </c>
      <c r="J542" s="334">
        <f t="shared" si="33"/>
        <v>28730</v>
      </c>
      <c r="K542" s="81" t="str">
        <f t="shared" si="34"/>
        <v>Artrodesis mediotarsal o tarsometatarsiana</v>
      </c>
      <c r="L542" s="335">
        <f>+'3.- Resumen general'!AP543</f>
        <v>2.6832561728395063</v>
      </c>
      <c r="M542" s="335">
        <f>+'3.- Resumen general'!AQ543</f>
        <v>224.16749000000002</v>
      </c>
      <c r="N542" s="335">
        <f t="shared" si="35"/>
        <v>226.85074617283954</v>
      </c>
    </row>
    <row r="543" spans="2:14">
      <c r="B543" s="52">
        <v>538</v>
      </c>
      <c r="C543" s="334">
        <f>+'3.- Resumen general'!C544</f>
        <v>28750</v>
      </c>
      <c r="D543" s="81" t="str">
        <f>+'3.- Resumen general'!D544</f>
        <v>Artrodesis metatarsofalángica</v>
      </c>
      <c r="E543" s="335">
        <f>+'3.- Resumen general'!AP544</f>
        <v>2.6832561728395063</v>
      </c>
      <c r="F543" s="335">
        <f>+'3.- Resumen general'!AQ544</f>
        <v>141.15899999999999</v>
      </c>
      <c r="G543" s="335">
        <f t="shared" si="32"/>
        <v>143.84225617283948</v>
      </c>
      <c r="I543" s="52">
        <v>538</v>
      </c>
      <c r="J543" s="334">
        <f t="shared" si="33"/>
        <v>28750</v>
      </c>
      <c r="K543" s="81" t="str">
        <f t="shared" si="34"/>
        <v>Artrodesis metatarsofalángica</v>
      </c>
      <c r="L543" s="335">
        <f>+'3.- Resumen general'!AP544</f>
        <v>2.6832561728395063</v>
      </c>
      <c r="M543" s="335">
        <f>+'3.- Resumen general'!AQ544</f>
        <v>141.15899999999999</v>
      </c>
      <c r="N543" s="335">
        <f t="shared" si="35"/>
        <v>143.84225617283948</v>
      </c>
    </row>
    <row r="544" spans="2:14">
      <c r="B544" s="52">
        <v>539</v>
      </c>
      <c r="C544" s="334">
        <f>+'3.- Resumen general'!C545</f>
        <v>28755</v>
      </c>
      <c r="D544" s="81" t="str">
        <f>+'3.- Resumen general'!D545</f>
        <v>Artrodesis interfalángica</v>
      </c>
      <c r="E544" s="335">
        <f>+'3.- Resumen general'!AP545</f>
        <v>1.7629243827160495</v>
      </c>
      <c r="F544" s="335">
        <f>+'3.- Resumen general'!AQ545</f>
        <v>94.834999999999994</v>
      </c>
      <c r="G544" s="335">
        <f t="shared" si="32"/>
        <v>96.597924382716045</v>
      </c>
      <c r="I544" s="52">
        <v>539</v>
      </c>
      <c r="J544" s="334">
        <f t="shared" si="33"/>
        <v>28755</v>
      </c>
      <c r="K544" s="81" t="str">
        <f t="shared" si="34"/>
        <v>Artrodesis interfalángica</v>
      </c>
      <c r="L544" s="335">
        <f>+'3.- Resumen general'!AP545</f>
        <v>1.7629243827160495</v>
      </c>
      <c r="M544" s="335">
        <f>+'3.- Resumen general'!AQ545</f>
        <v>94.834999999999994</v>
      </c>
      <c r="N544" s="335">
        <f t="shared" si="35"/>
        <v>96.597924382716045</v>
      </c>
    </row>
    <row r="545" spans="2:14">
      <c r="B545" s="52">
        <v>540</v>
      </c>
      <c r="C545" s="334">
        <f>+'3.- Resumen general'!C546</f>
        <v>28800</v>
      </c>
      <c r="D545" s="81" t="str">
        <f>+'3.- Resumen general'!D546</f>
        <v>Amputación de pie</v>
      </c>
      <c r="E545" s="335">
        <f>+'3.- Resumen general'!AP546</f>
        <v>2.3173576038159371</v>
      </c>
      <c r="F545" s="335">
        <f>+'3.- Resumen general'!AQ546</f>
        <v>135.39399999999998</v>
      </c>
      <c r="G545" s="335">
        <f t="shared" si="32"/>
        <v>137.71135760381591</v>
      </c>
      <c r="I545" s="52">
        <v>540</v>
      </c>
      <c r="J545" s="334">
        <f t="shared" si="33"/>
        <v>28800</v>
      </c>
      <c r="K545" s="81" t="str">
        <f t="shared" si="34"/>
        <v>Amputación de pie</v>
      </c>
      <c r="L545" s="335">
        <f>+'3.- Resumen general'!AP546</f>
        <v>2.3173576038159371</v>
      </c>
      <c r="M545" s="335">
        <f>+'3.- Resumen general'!AQ546</f>
        <v>135.39399999999998</v>
      </c>
      <c r="N545" s="335">
        <f t="shared" si="35"/>
        <v>137.71135760381591</v>
      </c>
    </row>
    <row r="546" spans="2:14">
      <c r="B546" s="52">
        <v>541</v>
      </c>
      <c r="C546" s="334">
        <f>+'3.- Resumen general'!C547</f>
        <v>28820</v>
      </c>
      <c r="D546" s="81" t="str">
        <f>+'3.- Resumen general'!D547</f>
        <v>Amputación de dedo</v>
      </c>
      <c r="E546" s="335">
        <f>+'3.- Resumen general'!AP547</f>
        <v>1.2821268237934904</v>
      </c>
      <c r="F546" s="335">
        <f>+'3.- Resumen general'!AQ547</f>
        <v>94.834999999999994</v>
      </c>
      <c r="G546" s="335">
        <f t="shared" si="32"/>
        <v>96.117126823793484</v>
      </c>
      <c r="I546" s="52">
        <v>541</v>
      </c>
      <c r="J546" s="334">
        <f t="shared" si="33"/>
        <v>28820</v>
      </c>
      <c r="K546" s="81" t="str">
        <f t="shared" si="34"/>
        <v>Amputación de dedo</v>
      </c>
      <c r="L546" s="335">
        <f>+'3.- Resumen general'!AP547</f>
        <v>1.2821268237934904</v>
      </c>
      <c r="M546" s="335">
        <f>+'3.- Resumen general'!AQ547</f>
        <v>94.834999999999994</v>
      </c>
      <c r="N546" s="335">
        <f t="shared" si="35"/>
        <v>96.117126823793484</v>
      </c>
    </row>
    <row r="547" spans="2:14">
      <c r="B547" s="52">
        <v>542</v>
      </c>
      <c r="C547" s="334">
        <f>+'3.- Resumen general'!C548</f>
        <v>29010</v>
      </c>
      <c r="D547" s="81" t="str">
        <f>+'3.- Resumen general'!D548</f>
        <v>Aplicación de corsé de yeso</v>
      </c>
      <c r="E547" s="335">
        <f>+'3.- Resumen general'!AP548</f>
        <v>8.3438552188552201E-2</v>
      </c>
      <c r="F547" s="335">
        <f>+'3.- Resumen general'!AQ548</f>
        <v>46.857150000000004</v>
      </c>
      <c r="G547" s="335">
        <f t="shared" si="32"/>
        <v>46.940588552188558</v>
      </c>
      <c r="I547" s="52">
        <v>542</v>
      </c>
      <c r="J547" s="334">
        <f t="shared" si="33"/>
        <v>29010</v>
      </c>
      <c r="K547" s="81" t="str">
        <f t="shared" si="34"/>
        <v>Aplicación de corsé de yeso</v>
      </c>
      <c r="L547" s="335">
        <f>+'3.- Resumen general'!AP548</f>
        <v>8.3438552188552201E-2</v>
      </c>
      <c r="M547" s="335">
        <f>+'3.- Resumen general'!AQ548</f>
        <v>46.857150000000004</v>
      </c>
      <c r="N547" s="335">
        <f t="shared" si="35"/>
        <v>46.940588552188558</v>
      </c>
    </row>
    <row r="548" spans="2:14">
      <c r="B548" s="52">
        <v>543</v>
      </c>
      <c r="C548" s="334">
        <f>+'3.- Resumen general'!C549</f>
        <v>29035</v>
      </c>
      <c r="D548" s="81" t="str">
        <f>+'3.- Resumen general'!D549</f>
        <v>Aplicación de yeso corporal, hombro hasta caderas</v>
      </c>
      <c r="E548" s="335">
        <f>+'3.- Resumen general'!AP549</f>
        <v>0.12515782828282829</v>
      </c>
      <c r="F548" s="335">
        <f>+'3.- Resumen general'!AQ549</f>
        <v>46.857150000000004</v>
      </c>
      <c r="G548" s="335">
        <f t="shared" si="32"/>
        <v>46.982307828282835</v>
      </c>
      <c r="I548" s="52">
        <v>543</v>
      </c>
      <c r="J548" s="334">
        <f t="shared" si="33"/>
        <v>29035</v>
      </c>
      <c r="K548" s="81" t="str">
        <f t="shared" si="34"/>
        <v>Aplicación de yeso corporal, hombro hasta caderas</v>
      </c>
      <c r="L548" s="335">
        <f>+'3.- Resumen general'!AP549</f>
        <v>0.12515782828282829</v>
      </c>
      <c r="M548" s="335">
        <f>+'3.- Resumen general'!AQ549</f>
        <v>46.857150000000004</v>
      </c>
      <c r="N548" s="335">
        <f t="shared" si="35"/>
        <v>46.982307828282835</v>
      </c>
    </row>
    <row r="549" spans="2:14">
      <c r="B549" s="52">
        <v>544</v>
      </c>
      <c r="C549" s="334">
        <f>+'3.- Resumen general'!C550</f>
        <v>29049</v>
      </c>
      <c r="D549" s="81" t="str">
        <f>+'3.- Resumen general'!D550</f>
        <v>Enyesado "en figura de ocho"</v>
      </c>
      <c r="E549" s="335">
        <f>+'3.- Resumen general'!AP550</f>
        <v>0.10429819023569024</v>
      </c>
      <c r="F549" s="335">
        <f>+'3.- Resumen general'!AQ550</f>
        <v>46.857150000000004</v>
      </c>
      <c r="G549" s="335">
        <f t="shared" si="32"/>
        <v>46.961448190235693</v>
      </c>
      <c r="I549" s="52">
        <v>544</v>
      </c>
      <c r="J549" s="334">
        <f t="shared" si="33"/>
        <v>29049</v>
      </c>
      <c r="K549" s="81" t="str">
        <f t="shared" si="34"/>
        <v>Enyesado "en figura de ocho"</v>
      </c>
      <c r="L549" s="335">
        <f>+'3.- Resumen general'!AP550</f>
        <v>0.10429819023569024</v>
      </c>
      <c r="M549" s="335">
        <f>+'3.- Resumen general'!AQ550</f>
        <v>46.857150000000004</v>
      </c>
      <c r="N549" s="335">
        <f t="shared" si="35"/>
        <v>46.961448190235693</v>
      </c>
    </row>
    <row r="550" spans="2:14">
      <c r="B550" s="52">
        <v>545</v>
      </c>
      <c r="C550" s="334">
        <f>+'3.- Resumen general'!C551</f>
        <v>29058</v>
      </c>
      <c r="D550" s="81" t="str">
        <f>+'3.- Resumen general'!D551</f>
        <v>Aplicación de yeso tóraco-braquial (tipo Velpeau)</v>
      </c>
      <c r="E550" s="335">
        <f>+'3.- Resumen general'!AP551</f>
        <v>8.3438552188552201E-2</v>
      </c>
      <c r="F550" s="335">
        <f>+'3.- Resumen general'!AQ551</f>
        <v>46.857150000000004</v>
      </c>
      <c r="G550" s="335">
        <f t="shared" si="32"/>
        <v>46.940588552188558</v>
      </c>
      <c r="I550" s="52">
        <v>545</v>
      </c>
      <c r="J550" s="334">
        <f t="shared" si="33"/>
        <v>29058</v>
      </c>
      <c r="K550" s="81" t="str">
        <f t="shared" si="34"/>
        <v>Aplicación de yeso tóraco-braquial (tipo Velpeau)</v>
      </c>
      <c r="L550" s="335">
        <f>+'3.- Resumen general'!AP551</f>
        <v>8.3438552188552201E-2</v>
      </c>
      <c r="M550" s="335">
        <f>+'3.- Resumen general'!AQ551</f>
        <v>46.857150000000004</v>
      </c>
      <c r="N550" s="335">
        <f t="shared" si="35"/>
        <v>46.940588552188558</v>
      </c>
    </row>
    <row r="551" spans="2:14">
      <c r="B551" s="52">
        <v>546</v>
      </c>
      <c r="C551" s="334">
        <f>+'3.- Resumen general'!C552</f>
        <v>29065</v>
      </c>
      <c r="D551" s="81" t="str">
        <f>+'3.- Resumen general'!D552</f>
        <v>Aplicación de yeso de hombro a mano</v>
      </c>
      <c r="E551" s="335">
        <f>+'3.- Resumen general'!AP552</f>
        <v>8.3438552188552201E-2</v>
      </c>
      <c r="F551" s="335">
        <f>+'3.- Resumen general'!AQ552</f>
        <v>46.857150000000004</v>
      </c>
      <c r="G551" s="335">
        <f t="shared" si="32"/>
        <v>46.940588552188558</v>
      </c>
      <c r="I551" s="52">
        <v>546</v>
      </c>
      <c r="J551" s="334">
        <f t="shared" si="33"/>
        <v>29065</v>
      </c>
      <c r="K551" s="81" t="str">
        <f t="shared" si="34"/>
        <v>Aplicación de yeso de hombro a mano</v>
      </c>
      <c r="L551" s="335">
        <f>+'3.- Resumen general'!AP552</f>
        <v>8.3438552188552201E-2</v>
      </c>
      <c r="M551" s="335">
        <f>+'3.- Resumen general'!AQ552</f>
        <v>46.857150000000004</v>
      </c>
      <c r="N551" s="335">
        <f t="shared" si="35"/>
        <v>46.940588552188558</v>
      </c>
    </row>
    <row r="552" spans="2:14">
      <c r="B552" s="52">
        <v>547</v>
      </c>
      <c r="C552" s="334">
        <f>+'3.- Resumen general'!C553</f>
        <v>29075</v>
      </c>
      <c r="D552" s="81" t="str">
        <f>+'3.- Resumen general'!D553</f>
        <v>Aplicación de yeso corto de brazo o pierna (codo a dedo)</v>
      </c>
      <c r="E552" s="335">
        <f>+'3.- Resumen general'!AP553</f>
        <v>6.2578914141414144E-2</v>
      </c>
      <c r="F552" s="335">
        <f>+'3.- Resumen general'!AQ553</f>
        <v>46.857150000000004</v>
      </c>
      <c r="G552" s="335">
        <f t="shared" si="32"/>
        <v>46.919728914141416</v>
      </c>
      <c r="I552" s="52">
        <v>547</v>
      </c>
      <c r="J552" s="334">
        <f t="shared" si="33"/>
        <v>29075</v>
      </c>
      <c r="K552" s="81" t="str">
        <f t="shared" si="34"/>
        <v>Aplicación de yeso corto de brazo o pierna (codo a dedo)</v>
      </c>
      <c r="L552" s="335">
        <f>+'3.- Resumen general'!AP553</f>
        <v>6.2578914141414144E-2</v>
      </c>
      <c r="M552" s="335">
        <f>+'3.- Resumen general'!AQ553</f>
        <v>46.857150000000004</v>
      </c>
      <c r="N552" s="335">
        <f t="shared" si="35"/>
        <v>46.919728914141416</v>
      </c>
    </row>
    <row r="553" spans="2:14">
      <c r="B553" s="52">
        <v>548</v>
      </c>
      <c r="C553" s="334">
        <f>+'3.- Resumen general'!C554</f>
        <v>29085</v>
      </c>
      <c r="D553" s="81" t="str">
        <f>+'3.- Resumen general'!D554</f>
        <v>Aplicación de yeso de mano a antebrazo bajo (guante)</v>
      </c>
      <c r="E553" s="335">
        <f>+'3.- Resumen general'!AP554</f>
        <v>6.2578914141414144E-2</v>
      </c>
      <c r="F553" s="335">
        <f>+'3.- Resumen general'!AQ554</f>
        <v>23.517150000000001</v>
      </c>
      <c r="G553" s="335">
        <f t="shared" si="32"/>
        <v>23.579728914141416</v>
      </c>
      <c r="I553" s="52">
        <v>548</v>
      </c>
      <c r="J553" s="334">
        <f t="shared" si="33"/>
        <v>29085</v>
      </c>
      <c r="K553" s="81" t="str">
        <f t="shared" si="34"/>
        <v>Aplicación de yeso de mano a antebrazo bajo (guante)</v>
      </c>
      <c r="L553" s="335">
        <f>+'3.- Resumen general'!AP554</f>
        <v>6.2578914141414144E-2</v>
      </c>
      <c r="M553" s="335">
        <f>+'3.- Resumen general'!AQ554</f>
        <v>23.517150000000001</v>
      </c>
      <c r="N553" s="335">
        <f t="shared" si="35"/>
        <v>23.579728914141416</v>
      </c>
    </row>
    <row r="554" spans="2:14">
      <c r="B554" s="52">
        <v>549</v>
      </c>
      <c r="C554" s="334">
        <f>+'3.- Resumen general'!C555</f>
        <v>29105</v>
      </c>
      <c r="D554" s="81" t="str">
        <f>+'3.- Resumen general'!D555</f>
        <v>Aplicación de férula larga para el brazo o pierna</v>
      </c>
      <c r="E554" s="335">
        <f>+'3.- Resumen general'!AP555</f>
        <v>8.3438552188552201E-2</v>
      </c>
      <c r="F554" s="335">
        <f>+'3.- Resumen general'!AQ555</f>
        <v>23.517150000000001</v>
      </c>
      <c r="G554" s="335">
        <f t="shared" si="32"/>
        <v>23.600588552188555</v>
      </c>
      <c r="I554" s="52">
        <v>549</v>
      </c>
      <c r="J554" s="334">
        <f t="shared" si="33"/>
        <v>29105</v>
      </c>
      <c r="K554" s="81" t="str">
        <f t="shared" si="34"/>
        <v>Aplicación de férula larga para el brazo o pierna</v>
      </c>
      <c r="L554" s="335">
        <f>+'3.- Resumen general'!AP555</f>
        <v>8.3438552188552201E-2</v>
      </c>
      <c r="M554" s="335">
        <f>+'3.- Resumen general'!AQ555</f>
        <v>23.517150000000001</v>
      </c>
      <c r="N554" s="335">
        <f t="shared" si="35"/>
        <v>23.600588552188555</v>
      </c>
    </row>
    <row r="555" spans="2:14">
      <c r="B555" s="52">
        <v>550</v>
      </c>
      <c r="C555" s="334">
        <f>+'3.- Resumen general'!C556</f>
        <v>29125</v>
      </c>
      <c r="D555" s="81" t="str">
        <f>+'3.- Resumen general'!D556</f>
        <v>Aplicación de férula en el antebrazo</v>
      </c>
      <c r="E555" s="335">
        <f>+'3.- Resumen general'!AP556</f>
        <v>6.2578914141414144E-2</v>
      </c>
      <c r="F555" s="335">
        <f>+'3.- Resumen general'!AQ556</f>
        <v>23.517150000000001</v>
      </c>
      <c r="G555" s="335">
        <f t="shared" si="32"/>
        <v>23.579728914141416</v>
      </c>
      <c r="I555" s="52">
        <v>550</v>
      </c>
      <c r="J555" s="334">
        <f t="shared" si="33"/>
        <v>29125</v>
      </c>
      <c r="K555" s="81" t="str">
        <f t="shared" si="34"/>
        <v>Aplicación de férula en el antebrazo</v>
      </c>
      <c r="L555" s="335">
        <f>+'3.- Resumen general'!AP556</f>
        <v>6.2578914141414144E-2</v>
      </c>
      <c r="M555" s="335">
        <f>+'3.- Resumen general'!AQ556</f>
        <v>23.517150000000001</v>
      </c>
      <c r="N555" s="335">
        <f t="shared" si="35"/>
        <v>23.579728914141416</v>
      </c>
    </row>
    <row r="556" spans="2:14">
      <c r="B556" s="52">
        <v>551</v>
      </c>
      <c r="C556" s="334">
        <f>+'3.- Resumen general'!C557</f>
        <v>29130</v>
      </c>
      <c r="D556" s="81" t="str">
        <f>+'3.- Resumen general'!D557</f>
        <v>Aplicación de férula digital</v>
      </c>
      <c r="E556" s="335">
        <f>+'3.- Resumen general'!AP557</f>
        <v>6.2578914141414144E-2</v>
      </c>
      <c r="F556" s="335">
        <f>+'3.- Resumen general'!AQ557</f>
        <v>23.517150000000001</v>
      </c>
      <c r="G556" s="335">
        <f t="shared" si="32"/>
        <v>23.579728914141416</v>
      </c>
      <c r="I556" s="52">
        <v>551</v>
      </c>
      <c r="J556" s="334">
        <f t="shared" si="33"/>
        <v>29130</v>
      </c>
      <c r="K556" s="81" t="str">
        <f t="shared" si="34"/>
        <v>Aplicación de férula digital</v>
      </c>
      <c r="L556" s="335">
        <f>+'3.- Resumen general'!AP557</f>
        <v>6.2578914141414144E-2</v>
      </c>
      <c r="M556" s="335">
        <f>+'3.- Resumen general'!AQ557</f>
        <v>23.517150000000001</v>
      </c>
      <c r="N556" s="335">
        <f t="shared" si="35"/>
        <v>23.579728914141416</v>
      </c>
    </row>
    <row r="557" spans="2:14" ht="25.5">
      <c r="B557" s="52">
        <v>552</v>
      </c>
      <c r="C557" s="334">
        <f>+'3.- Resumen general'!C558</f>
        <v>29200</v>
      </c>
      <c r="D557" s="81" t="str">
        <f>+'3.- Resumen general'!D558</f>
        <v>Aplicación de vendaje hemicuerpo superior (incluye tórax, espalda baja, hombro, codo, muñeca, mano)</v>
      </c>
      <c r="E557" s="335">
        <f>+'3.- Resumen general'!AP558</f>
        <v>0.12515782828282829</v>
      </c>
      <c r="F557" s="335">
        <f>+'3.- Resumen general'!AQ558</f>
        <v>22.887150000000002</v>
      </c>
      <c r="G557" s="335">
        <f t="shared" si="32"/>
        <v>23.012307828282829</v>
      </c>
      <c r="I557" s="52">
        <v>552</v>
      </c>
      <c r="J557" s="334">
        <f t="shared" si="33"/>
        <v>29200</v>
      </c>
      <c r="K557" s="81" t="str">
        <f t="shared" si="34"/>
        <v>Aplicación de vendaje hemicuerpo superior (incluye tórax, espalda baja, hombro, codo, muñeca, mano)</v>
      </c>
      <c r="L557" s="335">
        <f>+'3.- Resumen general'!AP558</f>
        <v>0.12515782828282829</v>
      </c>
      <c r="M557" s="335">
        <f>+'3.- Resumen general'!AQ558</f>
        <v>22.887150000000002</v>
      </c>
      <c r="N557" s="335">
        <f t="shared" si="35"/>
        <v>23.012307828282829</v>
      </c>
    </row>
    <row r="558" spans="2:14">
      <c r="B558" s="52">
        <v>553</v>
      </c>
      <c r="C558" s="334">
        <f>+'3.- Resumen general'!C559</f>
        <v>29240</v>
      </c>
      <c r="D558" s="81" t="str">
        <f>+'3.- Resumen general'!D559</f>
        <v>Vendaje de hombro (Velpeau)</v>
      </c>
      <c r="E558" s="335">
        <f>+'3.- Resumen general'!AP559</f>
        <v>8.3438552188552201E-2</v>
      </c>
      <c r="F558" s="335">
        <f>+'3.- Resumen general'!AQ559</f>
        <v>22.887150000000002</v>
      </c>
      <c r="G558" s="335">
        <f t="shared" si="32"/>
        <v>22.970588552188556</v>
      </c>
      <c r="I558" s="52">
        <v>553</v>
      </c>
      <c r="J558" s="334">
        <f t="shared" si="33"/>
        <v>29240</v>
      </c>
      <c r="K558" s="81" t="str">
        <f t="shared" si="34"/>
        <v>Vendaje de hombro (Velpeau)</v>
      </c>
      <c r="L558" s="335">
        <f>+'3.- Resumen general'!AP559</f>
        <v>8.3438552188552201E-2</v>
      </c>
      <c r="M558" s="335">
        <f>+'3.- Resumen general'!AQ559</f>
        <v>22.887150000000002</v>
      </c>
      <c r="N558" s="335">
        <f t="shared" si="35"/>
        <v>22.970588552188556</v>
      </c>
    </row>
    <row r="559" spans="2:14">
      <c r="B559" s="52">
        <v>554</v>
      </c>
      <c r="C559" s="334">
        <f>+'3.- Resumen general'!C560</f>
        <v>29305</v>
      </c>
      <c r="D559" s="81" t="str">
        <f>+'3.- Resumen general'!D560</f>
        <v>Aplicación de yeso "en espiga" de la cadera</v>
      </c>
      <c r="E559" s="335">
        <f>+'3.- Resumen general'!AP560</f>
        <v>0.10429819023569024</v>
      </c>
      <c r="F559" s="335">
        <f>+'3.- Resumen general'!AQ560</f>
        <v>46.857150000000004</v>
      </c>
      <c r="G559" s="335">
        <f t="shared" si="32"/>
        <v>46.961448190235693</v>
      </c>
      <c r="I559" s="52">
        <v>554</v>
      </c>
      <c r="J559" s="334">
        <f t="shared" si="33"/>
        <v>29305</v>
      </c>
      <c r="K559" s="81" t="str">
        <f t="shared" si="34"/>
        <v>Aplicación de yeso "en espiga" de la cadera</v>
      </c>
      <c r="L559" s="335">
        <f>+'3.- Resumen general'!AP560</f>
        <v>0.10429819023569024</v>
      </c>
      <c r="M559" s="335">
        <f>+'3.- Resumen general'!AQ560</f>
        <v>46.857150000000004</v>
      </c>
      <c r="N559" s="335">
        <f t="shared" si="35"/>
        <v>46.961448190235693</v>
      </c>
    </row>
    <row r="560" spans="2:14">
      <c r="B560" s="52">
        <v>555</v>
      </c>
      <c r="C560" s="334">
        <f>+'3.- Resumen general'!C561</f>
        <v>29325</v>
      </c>
      <c r="D560" s="81" t="str">
        <f>+'3.- Resumen general'!D561</f>
        <v>Aplicación de yeso pelvi-pedio</v>
      </c>
      <c r="E560" s="335">
        <f>+'3.- Resumen general'!AP561</f>
        <v>0.12515782828282829</v>
      </c>
      <c r="F560" s="335">
        <f>+'3.- Resumen general'!AQ561</f>
        <v>46.857150000000004</v>
      </c>
      <c r="G560" s="335">
        <f t="shared" si="32"/>
        <v>46.982307828282835</v>
      </c>
      <c r="I560" s="52">
        <v>555</v>
      </c>
      <c r="J560" s="334">
        <f t="shared" si="33"/>
        <v>29325</v>
      </c>
      <c r="K560" s="81" t="str">
        <f t="shared" si="34"/>
        <v>Aplicación de yeso pelvi-pedio</v>
      </c>
      <c r="L560" s="335">
        <f>+'3.- Resumen general'!AP561</f>
        <v>0.12515782828282829</v>
      </c>
      <c r="M560" s="335">
        <f>+'3.- Resumen general'!AQ561</f>
        <v>46.857150000000004</v>
      </c>
      <c r="N560" s="335">
        <f t="shared" si="35"/>
        <v>46.982307828282835</v>
      </c>
    </row>
    <row r="561" spans="2:14">
      <c r="B561" s="52">
        <v>556</v>
      </c>
      <c r="C561" s="334">
        <f>+'3.- Resumen general'!C562</f>
        <v>29345</v>
      </c>
      <c r="D561" s="81" t="str">
        <f>+'3.- Resumen general'!D562</f>
        <v>Aplicación de yeso largo para la pierna (muslo a tobillo o dedos)</v>
      </c>
      <c r="E561" s="335">
        <f>+'3.- Resumen general'!AP562</f>
        <v>8.3438552188552201E-2</v>
      </c>
      <c r="F561" s="335">
        <f>+'3.- Resumen general'!AQ562</f>
        <v>46.857150000000004</v>
      </c>
      <c r="G561" s="335">
        <f t="shared" si="32"/>
        <v>46.940588552188558</v>
      </c>
      <c r="I561" s="52">
        <v>556</v>
      </c>
      <c r="J561" s="334">
        <f t="shared" si="33"/>
        <v>29345</v>
      </c>
      <c r="K561" s="81" t="str">
        <f t="shared" si="34"/>
        <v>Aplicación de yeso largo para la pierna (muslo a tobillo o dedos)</v>
      </c>
      <c r="L561" s="335">
        <f>+'3.- Resumen general'!AP562</f>
        <v>8.3438552188552201E-2</v>
      </c>
      <c r="M561" s="335">
        <f>+'3.- Resumen general'!AQ562</f>
        <v>46.857150000000004</v>
      </c>
      <c r="N561" s="335">
        <f t="shared" si="35"/>
        <v>46.940588552188558</v>
      </c>
    </row>
    <row r="562" spans="2:14">
      <c r="B562" s="52">
        <v>557</v>
      </c>
      <c r="C562" s="334">
        <f>+'3.- Resumen general'!C563</f>
        <v>29405</v>
      </c>
      <c r="D562" s="81" t="str">
        <f>+'3.- Resumen general'!D563</f>
        <v>Aplicación de yeso de rodilla a dedos del pie</v>
      </c>
      <c r="E562" s="335">
        <f>+'3.- Resumen general'!AP563</f>
        <v>6.2578914141414144E-2</v>
      </c>
      <c r="F562" s="335">
        <f>+'3.- Resumen general'!AQ563</f>
        <v>46.857150000000004</v>
      </c>
      <c r="G562" s="335">
        <f t="shared" si="32"/>
        <v>46.919728914141416</v>
      </c>
      <c r="I562" s="52">
        <v>557</v>
      </c>
      <c r="J562" s="334">
        <f t="shared" si="33"/>
        <v>29405</v>
      </c>
      <c r="K562" s="81" t="str">
        <f t="shared" si="34"/>
        <v>Aplicación de yeso de rodilla a dedos del pie</v>
      </c>
      <c r="L562" s="335">
        <f>+'3.- Resumen general'!AP563</f>
        <v>6.2578914141414144E-2</v>
      </c>
      <c r="M562" s="335">
        <f>+'3.- Resumen general'!AQ563</f>
        <v>46.857150000000004</v>
      </c>
      <c r="N562" s="335">
        <f t="shared" si="35"/>
        <v>46.919728914141416</v>
      </c>
    </row>
    <row r="563" spans="2:14">
      <c r="B563" s="52">
        <v>558</v>
      </c>
      <c r="C563" s="334">
        <f>+'3.- Resumen general'!C564</f>
        <v>29435</v>
      </c>
      <c r="D563" s="81" t="str">
        <f>+'3.- Resumen general'!D564</f>
        <v>Aplicación de yeso rotuliano con soporte para el tendón</v>
      </c>
      <c r="E563" s="335">
        <f>+'3.- Resumen general'!AP564</f>
        <v>6.2578914141414144E-2</v>
      </c>
      <c r="F563" s="335">
        <f>+'3.- Resumen general'!AQ564</f>
        <v>23.517150000000001</v>
      </c>
      <c r="G563" s="335">
        <f t="shared" si="32"/>
        <v>23.579728914141416</v>
      </c>
      <c r="I563" s="52">
        <v>558</v>
      </c>
      <c r="J563" s="334">
        <f t="shared" si="33"/>
        <v>29435</v>
      </c>
      <c r="K563" s="81" t="str">
        <f t="shared" si="34"/>
        <v>Aplicación de yeso rotuliano con soporte para el tendón</v>
      </c>
      <c r="L563" s="335">
        <f>+'3.- Resumen general'!AP564</f>
        <v>6.2578914141414144E-2</v>
      </c>
      <c r="M563" s="335">
        <f>+'3.- Resumen general'!AQ564</f>
        <v>23.517150000000001</v>
      </c>
      <c r="N563" s="335">
        <f t="shared" si="35"/>
        <v>23.579728914141416</v>
      </c>
    </row>
    <row r="564" spans="2:14" ht="25.5">
      <c r="B564" s="52">
        <v>559</v>
      </c>
      <c r="C564" s="334">
        <f>+'3.- Resumen general'!C565</f>
        <v>29450</v>
      </c>
      <c r="D564" s="81" t="str">
        <f>+'3.- Resumen general'!D565</f>
        <v>Aplicación de yeso para pie zambo, moldeado o manipulación, largo o corto para la pierna</v>
      </c>
      <c r="E564" s="335">
        <f>+'3.- Resumen general'!AP565</f>
        <v>8.3438552188552201E-2</v>
      </c>
      <c r="F564" s="335">
        <f>+'3.- Resumen general'!AQ565</f>
        <v>46.857150000000004</v>
      </c>
      <c r="G564" s="335">
        <f t="shared" si="32"/>
        <v>46.940588552188558</v>
      </c>
      <c r="I564" s="52">
        <v>559</v>
      </c>
      <c r="J564" s="334">
        <f t="shared" si="33"/>
        <v>29450</v>
      </c>
      <c r="K564" s="81" t="str">
        <f t="shared" si="34"/>
        <v>Aplicación de yeso para pie zambo, moldeado o manipulación, largo o corto para la pierna</v>
      </c>
      <c r="L564" s="335">
        <f>+'3.- Resumen general'!AP565</f>
        <v>8.3438552188552201E-2</v>
      </c>
      <c r="M564" s="335">
        <f>+'3.- Resumen general'!AQ565</f>
        <v>46.857150000000004</v>
      </c>
      <c r="N564" s="335">
        <f t="shared" si="35"/>
        <v>46.940588552188558</v>
      </c>
    </row>
    <row r="565" spans="2:14">
      <c r="B565" s="52">
        <v>560</v>
      </c>
      <c r="C565" s="334">
        <f>+'3.- Resumen general'!C566</f>
        <v>29700</v>
      </c>
      <c r="D565" s="81" t="str">
        <f>+'3.- Resumen general'!D566</f>
        <v>Remoción de yeso</v>
      </c>
      <c r="E565" s="335">
        <f>+'3.- Resumen general'!AP566</f>
        <v>6.2578914141414144E-2</v>
      </c>
      <c r="F565" s="335">
        <f>+'3.- Resumen general'!AQ566</f>
        <v>2.9198499999999998</v>
      </c>
      <c r="G565" s="335">
        <f t="shared" si="32"/>
        <v>2.9824289141414138</v>
      </c>
      <c r="I565" s="52">
        <v>560</v>
      </c>
      <c r="J565" s="334">
        <f t="shared" si="33"/>
        <v>29700</v>
      </c>
      <c r="K565" s="81" t="str">
        <f t="shared" si="34"/>
        <v>Remoción de yeso</v>
      </c>
      <c r="L565" s="335">
        <f>+'3.- Resumen general'!AP566</f>
        <v>6.2578914141414144E-2</v>
      </c>
      <c r="M565" s="335">
        <f>+'3.- Resumen general'!AQ566</f>
        <v>2.9198499999999998</v>
      </c>
      <c r="N565" s="335">
        <f t="shared" si="35"/>
        <v>2.9824289141414138</v>
      </c>
    </row>
    <row r="566" spans="2:14" ht="25.5">
      <c r="B566" s="52">
        <v>561</v>
      </c>
      <c r="C566" s="334">
        <f>+'3.- Resumen general'!C567</f>
        <v>29800</v>
      </c>
      <c r="D566" s="81" t="str">
        <f>+'3.- Resumen general'!D567</f>
        <v>Artroscopía diagnóstica de articulación témporomandibular con o sin biopsia</v>
      </c>
      <c r="E566" s="335">
        <f>+'3.- Resumen general'!AP567</f>
        <v>1.5855604657687992</v>
      </c>
      <c r="F566" s="335">
        <f>+'3.- Resumen general'!AQ567</f>
        <v>247.97249000000002</v>
      </c>
      <c r="G566" s="335">
        <f t="shared" si="32"/>
        <v>249.55805046576882</v>
      </c>
      <c r="I566" s="52">
        <v>561</v>
      </c>
      <c r="J566" s="334">
        <f t="shared" si="33"/>
        <v>29800</v>
      </c>
      <c r="K566" s="81" t="str">
        <f t="shared" si="34"/>
        <v>Artroscopía diagnóstica de articulación témporomandibular con o sin biopsia</v>
      </c>
      <c r="L566" s="335">
        <f>+'3.- Resumen general'!AP567</f>
        <v>1.5855604657687992</v>
      </c>
      <c r="M566" s="335">
        <f>+'3.- Resumen general'!AQ567</f>
        <v>247.97249000000002</v>
      </c>
      <c r="N566" s="335">
        <f t="shared" si="35"/>
        <v>249.55805046576882</v>
      </c>
    </row>
    <row r="567" spans="2:14" ht="25.5">
      <c r="B567" s="52">
        <v>562</v>
      </c>
      <c r="C567" s="334">
        <f>+'3.- Resumen general'!C568</f>
        <v>29804</v>
      </c>
      <c r="D567" s="81" t="str">
        <f>+'3.- Resumen general'!D568</f>
        <v>Artroscopía quirúrgica de articulación temporomandibular con sinovectomía, lisis de adherencias o debridamiento</v>
      </c>
      <c r="E567" s="335">
        <f>+'3.- Resumen general'!AP568</f>
        <v>1.9514590347923684</v>
      </c>
      <c r="F567" s="335">
        <f>+'3.- Resumen general'!AQ568</f>
        <v>247.97249000000002</v>
      </c>
      <c r="G567" s="335">
        <f t="shared" si="32"/>
        <v>249.9239490347924</v>
      </c>
      <c r="I567" s="52">
        <v>562</v>
      </c>
      <c r="J567" s="334">
        <f t="shared" si="33"/>
        <v>29804</v>
      </c>
      <c r="K567" s="81" t="str">
        <f t="shared" si="34"/>
        <v>Artroscopía quirúrgica de articulación temporomandibular con sinovectomía, lisis de adherencias o debridamiento</v>
      </c>
      <c r="L567" s="335">
        <f>+'3.- Resumen general'!AP568</f>
        <v>1.9514590347923684</v>
      </c>
      <c r="M567" s="335">
        <f>+'3.- Resumen general'!AQ568</f>
        <v>247.97249000000002</v>
      </c>
      <c r="N567" s="335">
        <f t="shared" si="35"/>
        <v>249.9239490347924</v>
      </c>
    </row>
    <row r="568" spans="2:14">
      <c r="B568" s="52">
        <v>563</v>
      </c>
      <c r="C568" s="334">
        <f>+'3.- Resumen general'!C569</f>
        <v>30000</v>
      </c>
      <c r="D568" s="81" t="str">
        <f>+'3.- Resumen general'!D569</f>
        <v>Drenaje de absceso o hematoma nasal</v>
      </c>
      <c r="E568" s="335">
        <f>+'3.- Resumen general'!AP569</f>
        <v>0.10429819023569024</v>
      </c>
      <c r="F568" s="335">
        <f>+'3.- Resumen general'!AQ569</f>
        <v>2.9198499999999998</v>
      </c>
      <c r="G568" s="335">
        <f t="shared" si="32"/>
        <v>3.0241481902356901</v>
      </c>
      <c r="I568" s="52">
        <v>563</v>
      </c>
      <c r="J568" s="334">
        <f t="shared" si="33"/>
        <v>30000</v>
      </c>
      <c r="K568" s="81" t="str">
        <f t="shared" si="34"/>
        <v>Drenaje de absceso o hematoma nasal</v>
      </c>
      <c r="L568" s="335">
        <f>+'3.- Resumen general'!AP569</f>
        <v>0.10429819023569024</v>
      </c>
      <c r="M568" s="335">
        <f>+'3.- Resumen general'!AQ569</f>
        <v>2.9198499999999998</v>
      </c>
      <c r="N568" s="335">
        <f t="shared" si="35"/>
        <v>3.0241481902356901</v>
      </c>
    </row>
    <row r="569" spans="2:14">
      <c r="B569" s="52">
        <v>564</v>
      </c>
      <c r="C569" s="334">
        <f>+'3.- Resumen general'!C570</f>
        <v>30100</v>
      </c>
      <c r="D569" s="81" t="str">
        <f>+'3.- Resumen general'!D570</f>
        <v>Biopsia, intranasal</v>
      </c>
      <c r="E569" s="335">
        <f>+'3.- Resumen general'!AP570</f>
        <v>8.3438552188552201E-2</v>
      </c>
      <c r="F569" s="335">
        <f>+'3.- Resumen general'!AQ570</f>
        <v>18.19285</v>
      </c>
      <c r="G569" s="335">
        <f t="shared" si="32"/>
        <v>18.276288552188554</v>
      </c>
      <c r="I569" s="52">
        <v>564</v>
      </c>
      <c r="J569" s="334">
        <f t="shared" si="33"/>
        <v>30100</v>
      </c>
      <c r="K569" s="81" t="str">
        <f t="shared" si="34"/>
        <v>Biopsia, intranasal</v>
      </c>
      <c r="L569" s="335">
        <f>+'3.- Resumen general'!AP570</f>
        <v>8.3438552188552201E-2</v>
      </c>
      <c r="M569" s="335">
        <f>+'3.- Resumen general'!AQ570</f>
        <v>18.19285</v>
      </c>
      <c r="N569" s="335">
        <f t="shared" si="35"/>
        <v>18.276288552188554</v>
      </c>
    </row>
    <row r="570" spans="2:14">
      <c r="B570" s="52">
        <v>565</v>
      </c>
      <c r="C570" s="334">
        <f>+'3.- Resumen general'!C571</f>
        <v>30110</v>
      </c>
      <c r="D570" s="81" t="str">
        <f>+'3.- Resumen general'!D571</f>
        <v>Excisión de pólipos nasales, simple</v>
      </c>
      <c r="E570" s="335">
        <f>+'3.- Resumen general'!AP571</f>
        <v>1.041728044332211</v>
      </c>
      <c r="F570" s="335">
        <f>+'3.- Resumen general'!AQ571</f>
        <v>71.08</v>
      </c>
      <c r="G570" s="335">
        <f t="shared" si="32"/>
        <v>72.121728044332215</v>
      </c>
      <c r="I570" s="52">
        <v>565</v>
      </c>
      <c r="J570" s="334">
        <f t="shared" si="33"/>
        <v>30110</v>
      </c>
      <c r="K570" s="81" t="str">
        <f t="shared" si="34"/>
        <v>Excisión de pólipos nasales, simple</v>
      </c>
      <c r="L570" s="335">
        <f>+'3.- Resumen general'!AP571</f>
        <v>1.041728044332211</v>
      </c>
      <c r="M570" s="335">
        <f>+'3.- Resumen general'!AQ571</f>
        <v>71.08</v>
      </c>
      <c r="N570" s="335">
        <f t="shared" si="35"/>
        <v>72.121728044332215</v>
      </c>
    </row>
    <row r="571" spans="2:14" ht="25.5">
      <c r="B571" s="52">
        <v>566</v>
      </c>
      <c r="C571" s="334">
        <f>+'3.- Resumen general'!C572</f>
        <v>30117</v>
      </c>
      <c r="D571" s="81" t="str">
        <f>+'3.- Resumen general'!D572</f>
        <v>Excisión o destrucción, cualquier método (incluyendo Láser), lesión intranasal; abordaje interno</v>
      </c>
      <c r="E571" s="335">
        <f>+'3.- Resumen general'!AP572</f>
        <v>1.5855604657687992</v>
      </c>
      <c r="F571" s="335">
        <f>+'3.- Resumen general'!AQ572</f>
        <v>200.41249000000002</v>
      </c>
      <c r="G571" s="335">
        <f t="shared" si="32"/>
        <v>201.99805046576881</v>
      </c>
      <c r="I571" s="52">
        <v>566</v>
      </c>
      <c r="J571" s="334">
        <f t="shared" si="33"/>
        <v>30117</v>
      </c>
      <c r="K571" s="81" t="str">
        <f t="shared" si="34"/>
        <v>Excisión o destrucción, cualquier método (incluyendo Láser), lesión intranasal; abordaje interno</v>
      </c>
      <c r="L571" s="335">
        <f>+'3.- Resumen general'!AP572</f>
        <v>1.5855604657687992</v>
      </c>
      <c r="M571" s="335">
        <f>+'3.- Resumen general'!AQ572</f>
        <v>200.41249000000002</v>
      </c>
      <c r="N571" s="335">
        <f t="shared" si="35"/>
        <v>201.99805046576881</v>
      </c>
    </row>
    <row r="572" spans="2:14" ht="25.5">
      <c r="B572" s="52">
        <v>567</v>
      </c>
      <c r="C572" s="334">
        <f>+'3.- Resumen general'!C573</f>
        <v>30120</v>
      </c>
      <c r="D572" s="81" t="str">
        <f>+'3.- Resumen general'!D573</f>
        <v>Excisión o Dermabrasión de piel de la nariz para Rinofima - Cirugía Plástica</v>
      </c>
      <c r="E572" s="335">
        <f>+'3.- Resumen general'!AP573</f>
        <v>1.5225256032547698</v>
      </c>
      <c r="F572" s="335">
        <f>+'3.- Resumen general'!AQ573</f>
        <v>71.08</v>
      </c>
      <c r="G572" s="335">
        <f t="shared" si="32"/>
        <v>72.602525603254762</v>
      </c>
      <c r="I572" s="52">
        <v>567</v>
      </c>
      <c r="J572" s="334">
        <f t="shared" si="33"/>
        <v>30120</v>
      </c>
      <c r="K572" s="81" t="str">
        <f t="shared" si="34"/>
        <v>Excisión o Dermabrasión de piel de la nariz para Rinofima - Cirugía Plástica</v>
      </c>
      <c r="L572" s="335">
        <f>+'3.- Resumen general'!AP573</f>
        <v>1.5225256032547698</v>
      </c>
      <c r="M572" s="335">
        <f>+'3.- Resumen general'!AQ573</f>
        <v>71.08</v>
      </c>
      <c r="N572" s="335">
        <f t="shared" si="35"/>
        <v>72.602525603254762</v>
      </c>
    </row>
    <row r="573" spans="2:14">
      <c r="B573" s="52">
        <v>568</v>
      </c>
      <c r="C573" s="334">
        <f>+'3.- Resumen general'!C574</f>
        <v>30124</v>
      </c>
      <c r="D573" s="81" t="str">
        <f>+'3.- Resumen general'!D574</f>
        <v>Excisión de Quiste Dermoide, nariz; simple, piel, subcutánea</v>
      </c>
      <c r="E573" s="335">
        <f>+'3.- Resumen general'!AP574</f>
        <v>0.14601746632996634</v>
      </c>
      <c r="F573" s="335">
        <f>+'3.- Resumen general'!AQ574</f>
        <v>20.8672</v>
      </c>
      <c r="G573" s="335">
        <f t="shared" si="32"/>
        <v>21.013217466329966</v>
      </c>
      <c r="I573" s="52">
        <v>568</v>
      </c>
      <c r="J573" s="334">
        <f t="shared" si="33"/>
        <v>30124</v>
      </c>
      <c r="K573" s="81" t="str">
        <f t="shared" si="34"/>
        <v>Excisión de Quiste Dermoide, nariz; simple, piel, subcutánea</v>
      </c>
      <c r="L573" s="335">
        <f>+'3.- Resumen general'!AP574</f>
        <v>0.14601746632996634</v>
      </c>
      <c r="M573" s="335">
        <f>+'3.- Resumen general'!AQ574</f>
        <v>20.8672</v>
      </c>
      <c r="N573" s="335">
        <f t="shared" si="35"/>
        <v>21.013217466329966</v>
      </c>
    </row>
    <row r="574" spans="2:14">
      <c r="B574" s="52">
        <v>569</v>
      </c>
      <c r="C574" s="334">
        <f>+'3.- Resumen general'!C575</f>
        <v>30130</v>
      </c>
      <c r="D574" s="81" t="str">
        <f>+'3.- Resumen general'!D575</f>
        <v>Excisión de comete nasal, parcial o completa, cualquier método</v>
      </c>
      <c r="E574" s="335">
        <f>+'3.- Resumen general'!AP575</f>
        <v>1.2821268237934904</v>
      </c>
      <c r="F574" s="335">
        <f>+'3.- Resumen general'!AQ575</f>
        <v>219.58201666666668</v>
      </c>
      <c r="G574" s="335">
        <f t="shared" si="32"/>
        <v>220.86414349046018</v>
      </c>
      <c r="I574" s="52">
        <v>569</v>
      </c>
      <c r="J574" s="334">
        <f t="shared" si="33"/>
        <v>30130</v>
      </c>
      <c r="K574" s="81" t="str">
        <f t="shared" si="34"/>
        <v>Excisión de comete nasal, parcial o completa, cualquier método</v>
      </c>
      <c r="L574" s="335">
        <f>+'3.- Resumen general'!AP575</f>
        <v>1.2821268237934904</v>
      </c>
      <c r="M574" s="335">
        <f>+'3.- Resumen general'!AQ575</f>
        <v>219.58201666666668</v>
      </c>
      <c r="N574" s="335">
        <f t="shared" si="35"/>
        <v>220.86414349046018</v>
      </c>
    </row>
    <row r="575" spans="2:14">
      <c r="B575" s="52">
        <v>570</v>
      </c>
      <c r="C575" s="334">
        <f>+'3.- Resumen general'!C576</f>
        <v>30150</v>
      </c>
      <c r="D575" s="81" t="str">
        <f>+'3.- Resumen general'!D576</f>
        <v>Rinectomía parcial</v>
      </c>
      <c r="E575" s="335">
        <f>+'3.- Resumen general'!AP576</f>
        <v>2.9271885521885523</v>
      </c>
      <c r="F575" s="335">
        <f>+'3.- Resumen general'!AQ576</f>
        <v>117.40399999999998</v>
      </c>
      <c r="G575" s="335">
        <f t="shared" si="32"/>
        <v>120.33118855218854</v>
      </c>
      <c r="I575" s="52">
        <v>570</v>
      </c>
      <c r="J575" s="334">
        <f t="shared" si="33"/>
        <v>30150</v>
      </c>
      <c r="K575" s="81" t="str">
        <f t="shared" si="34"/>
        <v>Rinectomía parcial</v>
      </c>
      <c r="L575" s="335">
        <f>+'3.- Resumen general'!AP576</f>
        <v>2.9271885521885523</v>
      </c>
      <c r="M575" s="335">
        <f>+'3.- Resumen general'!AQ576</f>
        <v>117.40399999999998</v>
      </c>
      <c r="N575" s="335">
        <f t="shared" si="35"/>
        <v>120.33118855218854</v>
      </c>
    </row>
    <row r="576" spans="2:14">
      <c r="B576" s="52">
        <v>571</v>
      </c>
      <c r="C576" s="334">
        <f>+'3.- Resumen general'!C577</f>
        <v>30160</v>
      </c>
      <c r="D576" s="81" t="str">
        <f>+'3.- Resumen general'!D577</f>
        <v>Rinectomía total</v>
      </c>
      <c r="E576" s="335">
        <f>+'3.- Resumen general'!AP577</f>
        <v>4.1468504489337823</v>
      </c>
      <c r="F576" s="335">
        <f>+'3.- Resumen general'!AQ577</f>
        <v>410.01850666666667</v>
      </c>
      <c r="G576" s="335">
        <f t="shared" si="32"/>
        <v>414.16535711560044</v>
      </c>
      <c r="I576" s="52">
        <v>571</v>
      </c>
      <c r="J576" s="334">
        <f t="shared" si="33"/>
        <v>30160</v>
      </c>
      <c r="K576" s="81" t="str">
        <f t="shared" si="34"/>
        <v>Rinectomía total</v>
      </c>
      <c r="L576" s="335">
        <f>+'3.- Resumen general'!AP577</f>
        <v>4.1468504489337823</v>
      </c>
      <c r="M576" s="335">
        <f>+'3.- Resumen general'!AQ577</f>
        <v>410.01850666666667</v>
      </c>
      <c r="N576" s="335">
        <f t="shared" si="35"/>
        <v>414.16535711560044</v>
      </c>
    </row>
    <row r="577" spans="2:14">
      <c r="B577" s="52">
        <v>572</v>
      </c>
      <c r="C577" s="334">
        <f>+'3.- Resumen general'!C578</f>
        <v>30200</v>
      </c>
      <c r="D577" s="81" t="str">
        <f>+'3.- Resumen general'!D578</f>
        <v>Inyección dentro del cornete nasal, terapéutica</v>
      </c>
      <c r="E577" s="335">
        <f>+'3.- Resumen general'!AP578</f>
        <v>6.2578914141414144E-2</v>
      </c>
      <c r="F577" s="335">
        <f>+'3.- Resumen general'!AQ578</f>
        <v>2.9198499999999998</v>
      </c>
      <c r="G577" s="335">
        <f t="shared" si="32"/>
        <v>2.9824289141414138</v>
      </c>
      <c r="I577" s="52">
        <v>572</v>
      </c>
      <c r="J577" s="334">
        <f t="shared" si="33"/>
        <v>30200</v>
      </c>
      <c r="K577" s="81" t="str">
        <f t="shared" si="34"/>
        <v>Inyección dentro del cornete nasal, terapéutica</v>
      </c>
      <c r="L577" s="335">
        <f>+'3.- Resumen general'!AP578</f>
        <v>6.2578914141414144E-2</v>
      </c>
      <c r="M577" s="335">
        <f>+'3.- Resumen general'!AQ578</f>
        <v>2.9198499999999998</v>
      </c>
      <c r="N577" s="335">
        <f t="shared" si="35"/>
        <v>2.9824289141414138</v>
      </c>
    </row>
    <row r="578" spans="2:14">
      <c r="B578" s="52">
        <v>573</v>
      </c>
      <c r="C578" s="334">
        <f>+'3.- Resumen general'!C579</f>
        <v>30300</v>
      </c>
      <c r="D578" s="81" t="str">
        <f>+'3.- Resumen general'!D579</f>
        <v>Extirpación de cuerpo extraño intranasal</v>
      </c>
      <c r="E578" s="335">
        <f>+'3.- Resumen general'!AP579</f>
        <v>8.3438552188552201E-2</v>
      </c>
      <c r="F578" s="335">
        <f>+'3.- Resumen general'!AQ579</f>
        <v>2.9198499999999998</v>
      </c>
      <c r="G578" s="335">
        <f t="shared" si="32"/>
        <v>3.0032885521885522</v>
      </c>
      <c r="I578" s="52">
        <v>573</v>
      </c>
      <c r="J578" s="334">
        <f t="shared" si="33"/>
        <v>30300</v>
      </c>
      <c r="K578" s="81" t="str">
        <f t="shared" si="34"/>
        <v>Extirpación de cuerpo extraño intranasal</v>
      </c>
      <c r="L578" s="335">
        <f>+'3.- Resumen general'!AP579</f>
        <v>8.3438552188552201E-2</v>
      </c>
      <c r="M578" s="335">
        <f>+'3.- Resumen general'!AQ579</f>
        <v>2.9198499999999998</v>
      </c>
      <c r="N578" s="335">
        <f t="shared" si="35"/>
        <v>3.0032885521885522</v>
      </c>
    </row>
    <row r="579" spans="2:14" ht="25.5">
      <c r="B579" s="52">
        <v>574</v>
      </c>
      <c r="C579" s="334">
        <f>+'3.- Resumen general'!C580</f>
        <v>30310</v>
      </c>
      <c r="D579" s="81" t="str">
        <f>+'3.- Resumen general'!D580</f>
        <v>Extirpación de cuerpo extraño intranasal con necesidad de Anestesia General</v>
      </c>
      <c r="E579" s="335">
        <f>+'3.- Resumen general'!AP580</f>
        <v>0.1355876473063973</v>
      </c>
      <c r="F579" s="335">
        <f>+'3.- Resumen general'!AQ580</f>
        <v>2.9198499999999998</v>
      </c>
      <c r="G579" s="335">
        <f t="shared" si="32"/>
        <v>3.0554376473063973</v>
      </c>
      <c r="I579" s="52">
        <v>574</v>
      </c>
      <c r="J579" s="334">
        <f t="shared" si="33"/>
        <v>30310</v>
      </c>
      <c r="K579" s="81" t="str">
        <f t="shared" si="34"/>
        <v>Extirpación de cuerpo extraño intranasal con necesidad de Anestesia General</v>
      </c>
      <c r="L579" s="335">
        <f>+'3.- Resumen general'!AP580</f>
        <v>0.1355876473063973</v>
      </c>
      <c r="M579" s="335">
        <f>+'3.- Resumen general'!AQ580</f>
        <v>2.9198499999999998</v>
      </c>
      <c r="N579" s="335">
        <f t="shared" si="35"/>
        <v>3.0554376473063973</v>
      </c>
    </row>
    <row r="580" spans="2:14" ht="25.5">
      <c r="B580" s="52">
        <v>575</v>
      </c>
      <c r="C580" s="334">
        <f>+'3.- Resumen general'!C581</f>
        <v>30400</v>
      </c>
      <c r="D580" s="81" t="str">
        <f>+'3.- Resumen general'!D581</f>
        <v>Rinoplastía Primaria; cartílagos laterales y alares, y/o elevación de la punta nasal</v>
      </c>
      <c r="E580" s="335">
        <f>+'3.- Resumen general'!AP581</f>
        <v>2.3173576038159371</v>
      </c>
      <c r="F580" s="335">
        <f>+'3.- Resumen general'!AQ581</f>
        <v>117.40399999999998</v>
      </c>
      <c r="G580" s="335">
        <f t="shared" si="32"/>
        <v>119.72135760381592</v>
      </c>
      <c r="I580" s="52">
        <v>575</v>
      </c>
      <c r="J580" s="334">
        <f t="shared" si="33"/>
        <v>30400</v>
      </c>
      <c r="K580" s="81" t="str">
        <f t="shared" si="34"/>
        <v>Rinoplastía Primaria; cartílagos laterales y alares, y/o elevación de la punta nasal</v>
      </c>
      <c r="L580" s="335">
        <f>+'3.- Resumen general'!AP581</f>
        <v>2.3173576038159371</v>
      </c>
      <c r="M580" s="335">
        <f>+'3.- Resumen general'!AQ581</f>
        <v>117.40399999999998</v>
      </c>
      <c r="N580" s="335">
        <f t="shared" si="35"/>
        <v>119.72135760381592</v>
      </c>
    </row>
    <row r="581" spans="2:14">
      <c r="B581" s="52">
        <v>576</v>
      </c>
      <c r="C581" s="334">
        <f>+'3.- Resumen general'!C582</f>
        <v>30430</v>
      </c>
      <c r="D581" s="81" t="str">
        <f>+'3.- Resumen general'!D582</f>
        <v>Rinoplastía secundaria</v>
      </c>
      <c r="E581" s="335">
        <f>+'3.- Resumen general'!AP582</f>
        <v>2.6832561728395063</v>
      </c>
      <c r="F581" s="335">
        <f>+'3.- Resumen general'!AQ582</f>
        <v>117.40399999999998</v>
      </c>
      <c r="G581" s="335">
        <f t="shared" si="32"/>
        <v>120.08725617283949</v>
      </c>
      <c r="I581" s="52">
        <v>576</v>
      </c>
      <c r="J581" s="334">
        <f t="shared" si="33"/>
        <v>30430</v>
      </c>
      <c r="K581" s="81" t="str">
        <f t="shared" si="34"/>
        <v>Rinoplastía secundaria</v>
      </c>
      <c r="L581" s="335">
        <f>+'3.- Resumen general'!AP582</f>
        <v>2.6832561728395063</v>
      </c>
      <c r="M581" s="335">
        <f>+'3.- Resumen general'!AQ582</f>
        <v>117.40399999999998</v>
      </c>
      <c r="N581" s="335">
        <f t="shared" si="35"/>
        <v>120.08725617283949</v>
      </c>
    </row>
    <row r="582" spans="2:14" ht="25.5">
      <c r="B582" s="52">
        <v>577</v>
      </c>
      <c r="C582" s="334">
        <f>+'3.- Resumen general'!C583</f>
        <v>30460</v>
      </c>
      <c r="D582" s="81" t="str">
        <f>+'3.- Resumen general'!D583</f>
        <v>Rinoplastia por deformación nasal secundaria a labio y/o paladar hendidos congénitos, solamente la punta</v>
      </c>
      <c r="E582" s="335">
        <f>+'3.- Resumen general'!AP583</f>
        <v>2.9271885521885523</v>
      </c>
      <c r="F582" s="335">
        <f>+'3.- Resumen general'!AQ583</f>
        <v>200.41249000000002</v>
      </c>
      <c r="G582" s="335">
        <f t="shared" ref="G582:G645" si="36">SUM(E582:F582)</f>
        <v>203.33967855218856</v>
      </c>
      <c r="I582" s="52">
        <v>577</v>
      </c>
      <c r="J582" s="334">
        <f t="shared" ref="J582:J645" si="37">+C582</f>
        <v>30460</v>
      </c>
      <c r="K582" s="81" t="str">
        <f t="shared" ref="K582:K645" si="38">+D582</f>
        <v>Rinoplastia por deformación nasal secundaria a labio y/o paladar hendidos congénitos, solamente la punta</v>
      </c>
      <c r="L582" s="335">
        <f>+'3.- Resumen general'!AP583</f>
        <v>2.9271885521885523</v>
      </c>
      <c r="M582" s="335">
        <f>+'3.- Resumen general'!AQ583</f>
        <v>200.41249000000002</v>
      </c>
      <c r="N582" s="335">
        <f t="shared" ref="N582:N645" si="39">SUM(L582:M582)</f>
        <v>203.33967855218856</v>
      </c>
    </row>
    <row r="583" spans="2:14" ht="25.5">
      <c r="B583" s="52">
        <v>578</v>
      </c>
      <c r="C583" s="334">
        <f>+'3.- Resumen general'!C584</f>
        <v>30520</v>
      </c>
      <c r="D583" s="81" t="str">
        <f>+'3.- Resumen general'!D584</f>
        <v>Septoplastía o Resección Submucosa, incluyendo calificación, contorneo o reemplazo con injerto del cartílago</v>
      </c>
      <c r="E583" s="335">
        <f>+'3.- Resumen general'!AP584</f>
        <v>2.6832561728395063</v>
      </c>
      <c r="F583" s="335">
        <f>+'3.- Resumen general'!AQ584</f>
        <v>200.41249000000002</v>
      </c>
      <c r="G583" s="335">
        <f t="shared" si="36"/>
        <v>203.09574617283954</v>
      </c>
      <c r="I583" s="52">
        <v>578</v>
      </c>
      <c r="J583" s="334">
        <f t="shared" si="37"/>
        <v>30520</v>
      </c>
      <c r="K583" s="81" t="str">
        <f t="shared" si="38"/>
        <v>Septoplastía o Resección Submucosa, incluyendo calificación, contorneo o reemplazo con injerto del cartílago</v>
      </c>
      <c r="L583" s="335">
        <f>+'3.- Resumen general'!AP584</f>
        <v>2.6832561728395063</v>
      </c>
      <c r="M583" s="335">
        <f>+'3.- Resumen general'!AQ584</f>
        <v>200.41249000000002</v>
      </c>
      <c r="N583" s="335">
        <f t="shared" si="39"/>
        <v>203.09574617283954</v>
      </c>
    </row>
    <row r="584" spans="2:14">
      <c r="B584" s="52">
        <v>579</v>
      </c>
      <c r="C584" s="334">
        <f>+'3.- Resumen general'!C585</f>
        <v>30540</v>
      </c>
      <c r="D584" s="81" t="str">
        <f>+'3.- Resumen general'!D585</f>
        <v>Corrección de atresia de coana; intranasal</v>
      </c>
      <c r="E584" s="335">
        <f>+'3.- Resumen general'!AP585</f>
        <v>2.4393237934904604</v>
      </c>
      <c r="F584" s="335">
        <f>+'3.- Resumen general'!AQ585</f>
        <v>362.4931733333334</v>
      </c>
      <c r="G584" s="335">
        <f t="shared" si="36"/>
        <v>364.93249712682388</v>
      </c>
      <c r="I584" s="52">
        <v>579</v>
      </c>
      <c r="J584" s="334">
        <f t="shared" si="37"/>
        <v>30540</v>
      </c>
      <c r="K584" s="81" t="str">
        <f t="shared" si="38"/>
        <v>Corrección de atresia de coana; intranasal</v>
      </c>
      <c r="L584" s="335">
        <f>+'3.- Resumen general'!AP585</f>
        <v>2.4393237934904604</v>
      </c>
      <c r="M584" s="335">
        <f>+'3.- Resumen general'!AQ585</f>
        <v>362.4931733333334</v>
      </c>
      <c r="N584" s="335">
        <f t="shared" si="39"/>
        <v>364.93249712682388</v>
      </c>
    </row>
    <row r="585" spans="2:14">
      <c r="B585" s="52">
        <v>580</v>
      </c>
      <c r="C585" s="334">
        <f>+'3.- Resumen general'!C586</f>
        <v>30560</v>
      </c>
      <c r="D585" s="81" t="str">
        <f>+'3.- Resumen general'!D586</f>
        <v>Lisis de sinequia intranasal</v>
      </c>
      <c r="E585" s="335">
        <f>+'3.- Resumen general'!AP586</f>
        <v>0.1355876473063973</v>
      </c>
      <c r="F585" s="335">
        <f>+'3.- Resumen general'!AQ586</f>
        <v>20.8672</v>
      </c>
      <c r="G585" s="335">
        <f t="shared" si="36"/>
        <v>21.002787647306398</v>
      </c>
      <c r="I585" s="52">
        <v>580</v>
      </c>
      <c r="J585" s="334">
        <f t="shared" si="37"/>
        <v>30560</v>
      </c>
      <c r="K585" s="81" t="str">
        <f t="shared" si="38"/>
        <v>Lisis de sinequia intranasal</v>
      </c>
      <c r="L585" s="335">
        <f>+'3.- Resumen general'!AP586</f>
        <v>0.1355876473063973</v>
      </c>
      <c r="M585" s="335">
        <f>+'3.- Resumen general'!AQ586</f>
        <v>20.8672</v>
      </c>
      <c r="N585" s="335">
        <f t="shared" si="39"/>
        <v>21.002787647306398</v>
      </c>
    </row>
    <row r="586" spans="2:14">
      <c r="B586" s="52">
        <v>581</v>
      </c>
      <c r="C586" s="334">
        <f>+'3.- Resumen general'!C587</f>
        <v>30580</v>
      </c>
      <c r="D586" s="81" t="str">
        <f>+'3.- Resumen general'!D587</f>
        <v>Corrección de fístula oromaxilar u oronasal</v>
      </c>
      <c r="E586" s="335">
        <f>+'3.- Resumen general'!AP587</f>
        <v>2.3173576038159371</v>
      </c>
      <c r="F586" s="335">
        <f>+'3.- Resumen general'!AQ587</f>
        <v>268.35001666666665</v>
      </c>
      <c r="G586" s="335">
        <f t="shared" si="36"/>
        <v>270.66737427048258</v>
      </c>
      <c r="I586" s="52">
        <v>581</v>
      </c>
      <c r="J586" s="334">
        <f t="shared" si="37"/>
        <v>30580</v>
      </c>
      <c r="K586" s="81" t="str">
        <f t="shared" si="38"/>
        <v>Corrección de fístula oromaxilar u oronasal</v>
      </c>
      <c r="L586" s="335">
        <f>+'3.- Resumen general'!AP587</f>
        <v>2.3173576038159371</v>
      </c>
      <c r="M586" s="335">
        <f>+'3.- Resumen general'!AQ587</f>
        <v>268.35001666666665</v>
      </c>
      <c r="N586" s="335">
        <f t="shared" si="39"/>
        <v>270.66737427048258</v>
      </c>
    </row>
    <row r="587" spans="2:14">
      <c r="B587" s="52">
        <v>582</v>
      </c>
      <c r="C587" s="334">
        <f>+'3.- Resumen general'!C588</f>
        <v>30600</v>
      </c>
      <c r="D587" s="81" t="str">
        <f>+'3.- Resumen general'!D588</f>
        <v>Reparación de fístula oronasal</v>
      </c>
      <c r="E587" s="335">
        <f>+'3.- Resumen general'!AP588</f>
        <v>2.1953914141414144</v>
      </c>
      <c r="F587" s="335">
        <f>+'3.- Resumen general'!AQ588</f>
        <v>264.95535000000001</v>
      </c>
      <c r="G587" s="335">
        <f t="shared" si="36"/>
        <v>267.15074141414141</v>
      </c>
      <c r="I587" s="52">
        <v>582</v>
      </c>
      <c r="J587" s="334">
        <f t="shared" si="37"/>
        <v>30600</v>
      </c>
      <c r="K587" s="81" t="str">
        <f t="shared" si="38"/>
        <v>Reparación de fístula oronasal</v>
      </c>
      <c r="L587" s="335">
        <f>+'3.- Resumen general'!AP588</f>
        <v>2.1953914141414144</v>
      </c>
      <c r="M587" s="335">
        <f>+'3.- Resumen general'!AQ588</f>
        <v>264.95535000000001</v>
      </c>
      <c r="N587" s="335">
        <f t="shared" si="39"/>
        <v>267.15074141414141</v>
      </c>
    </row>
    <row r="588" spans="2:14">
      <c r="B588" s="52">
        <v>583</v>
      </c>
      <c r="C588" s="334">
        <f>+'3.- Resumen general'!C589</f>
        <v>30630</v>
      </c>
      <c r="D588" s="81" t="str">
        <f>+'3.- Resumen general'!D589</f>
        <v>Reparación de perforaciones nasales septales</v>
      </c>
      <c r="E588" s="335">
        <f>+'3.- Resumen general'!AP589</f>
        <v>1.9514590347923684</v>
      </c>
      <c r="F588" s="335">
        <f>+'3.- Resumen general'!AQ589</f>
        <v>117.40399999999998</v>
      </c>
      <c r="G588" s="335">
        <f t="shared" si="36"/>
        <v>119.35545903479235</v>
      </c>
      <c r="I588" s="52">
        <v>583</v>
      </c>
      <c r="J588" s="334">
        <f t="shared" si="37"/>
        <v>30630</v>
      </c>
      <c r="K588" s="81" t="str">
        <f t="shared" si="38"/>
        <v>Reparación de perforaciones nasales septales</v>
      </c>
      <c r="L588" s="335">
        <f>+'3.- Resumen general'!AP589</f>
        <v>1.9514590347923684</v>
      </c>
      <c r="M588" s="335">
        <f>+'3.- Resumen general'!AQ589</f>
        <v>117.40399999999998</v>
      </c>
      <c r="N588" s="335">
        <f t="shared" si="39"/>
        <v>119.35545903479235</v>
      </c>
    </row>
    <row r="589" spans="2:14" ht="25.5">
      <c r="B589" s="52">
        <v>584</v>
      </c>
      <c r="C589" s="334">
        <f>+'3.- Resumen general'!C590</f>
        <v>30801</v>
      </c>
      <c r="D589" s="81" t="str">
        <f>+'3.- Resumen general'!D590</f>
        <v>Cauterización y/o ablación, mucosa de cornete nasal, unilateral o bilateral, cualquier método</v>
      </c>
      <c r="E589" s="335">
        <f>+'3.- Resumen general'!AP590</f>
        <v>0.10429819023569024</v>
      </c>
      <c r="F589" s="335">
        <f>+'3.- Resumen general'!AQ590</f>
        <v>42.279999999999994</v>
      </c>
      <c r="G589" s="335">
        <f t="shared" si="36"/>
        <v>42.384298190235683</v>
      </c>
      <c r="I589" s="52">
        <v>584</v>
      </c>
      <c r="J589" s="334">
        <f t="shared" si="37"/>
        <v>30801</v>
      </c>
      <c r="K589" s="81" t="str">
        <f t="shared" si="38"/>
        <v>Cauterización y/o ablación, mucosa de cornete nasal, unilateral o bilateral, cualquier método</v>
      </c>
      <c r="L589" s="335">
        <f>+'3.- Resumen general'!AP590</f>
        <v>0.10429819023569024</v>
      </c>
      <c r="M589" s="335">
        <f>+'3.- Resumen general'!AQ590</f>
        <v>42.279999999999994</v>
      </c>
      <c r="N589" s="335">
        <f t="shared" si="39"/>
        <v>42.384298190235683</v>
      </c>
    </row>
    <row r="590" spans="2:14">
      <c r="B590" s="52">
        <v>585</v>
      </c>
      <c r="C590" s="334">
        <f>+'3.- Resumen general'!C591</f>
        <v>30901</v>
      </c>
      <c r="D590" s="81" t="str">
        <f>+'3.- Resumen general'!D591</f>
        <v>Cauterización y / o taponamiento nasal anterior</v>
      </c>
      <c r="E590" s="335">
        <f>+'3.- Resumen general'!AP591</f>
        <v>0.12515782828282829</v>
      </c>
      <c r="F590" s="335">
        <f>+'3.- Resumen general'!AQ591</f>
        <v>42.279999999999994</v>
      </c>
      <c r="G590" s="335">
        <f t="shared" si="36"/>
        <v>42.405157828282825</v>
      </c>
      <c r="I590" s="52">
        <v>585</v>
      </c>
      <c r="J590" s="334">
        <f t="shared" si="37"/>
        <v>30901</v>
      </c>
      <c r="K590" s="81" t="str">
        <f t="shared" si="38"/>
        <v>Cauterización y / o taponamiento nasal anterior</v>
      </c>
      <c r="L590" s="335">
        <f>+'3.- Resumen general'!AP591</f>
        <v>0.12515782828282829</v>
      </c>
      <c r="M590" s="335">
        <f>+'3.- Resumen general'!AQ591</f>
        <v>42.279999999999994</v>
      </c>
      <c r="N590" s="335">
        <f t="shared" si="39"/>
        <v>42.405157828282825</v>
      </c>
    </row>
    <row r="591" spans="2:14">
      <c r="B591" s="52">
        <v>586</v>
      </c>
      <c r="C591" s="334">
        <f>+'3.- Resumen general'!C592</f>
        <v>30905</v>
      </c>
      <c r="D591" s="81" t="str">
        <f>+'3.- Resumen general'!D592</f>
        <v>Cauterización y / o taponamiento nasal posterior</v>
      </c>
      <c r="E591" s="335">
        <f>+'3.- Resumen general'!AP592</f>
        <v>0.14601746632996634</v>
      </c>
      <c r="F591" s="335">
        <f>+'3.- Resumen general'!AQ592</f>
        <v>42.279999999999994</v>
      </c>
      <c r="G591" s="335">
        <f t="shared" si="36"/>
        <v>42.426017466329959</v>
      </c>
      <c r="I591" s="52">
        <v>586</v>
      </c>
      <c r="J591" s="334">
        <f t="shared" si="37"/>
        <v>30905</v>
      </c>
      <c r="K591" s="81" t="str">
        <f t="shared" si="38"/>
        <v>Cauterización y / o taponamiento nasal posterior</v>
      </c>
      <c r="L591" s="335">
        <f>+'3.- Resumen general'!AP592</f>
        <v>0.14601746632996634</v>
      </c>
      <c r="M591" s="335">
        <f>+'3.- Resumen general'!AQ592</f>
        <v>42.279999999999994</v>
      </c>
      <c r="N591" s="335">
        <f t="shared" si="39"/>
        <v>42.426017466329959</v>
      </c>
    </row>
    <row r="592" spans="2:14">
      <c r="B592" s="52">
        <v>587</v>
      </c>
      <c r="C592" s="334">
        <f>+'3.- Resumen general'!C593</f>
        <v>30930</v>
      </c>
      <c r="D592" s="81" t="str">
        <f>+'3.- Resumen general'!D593</f>
        <v>Fractura terapéutica de cornetes nasales</v>
      </c>
      <c r="E592" s="335">
        <f>+'3.- Resumen general'!AP593</f>
        <v>0.12515782828282829</v>
      </c>
      <c r="F592" s="335">
        <f>+'3.- Resumen general'!AQ593</f>
        <v>22.887150000000002</v>
      </c>
      <c r="G592" s="335">
        <f t="shared" si="36"/>
        <v>23.012307828282829</v>
      </c>
      <c r="I592" s="52">
        <v>587</v>
      </c>
      <c r="J592" s="334">
        <f t="shared" si="37"/>
        <v>30930</v>
      </c>
      <c r="K592" s="81" t="str">
        <f t="shared" si="38"/>
        <v>Fractura terapéutica de cornetes nasales</v>
      </c>
      <c r="L592" s="335">
        <f>+'3.- Resumen general'!AP593</f>
        <v>0.12515782828282829</v>
      </c>
      <c r="M592" s="335">
        <f>+'3.- Resumen general'!AQ593</f>
        <v>22.887150000000002</v>
      </c>
      <c r="N592" s="335">
        <f t="shared" si="39"/>
        <v>23.012307828282829</v>
      </c>
    </row>
    <row r="593" spans="2:14">
      <c r="B593" s="52">
        <v>588</v>
      </c>
      <c r="C593" s="334">
        <f>+'3.- Resumen general'!C594</f>
        <v>31000</v>
      </c>
      <c r="D593" s="81" t="str">
        <f>+'3.- Resumen general'!D594</f>
        <v>Lavado por canulación; seno maxilar (punción del antro u ostium natural)</v>
      </c>
      <c r="E593" s="335">
        <f>+'3.- Resumen general'!AP594</f>
        <v>0.12515782828282829</v>
      </c>
      <c r="F593" s="335">
        <f>+'3.- Resumen general'!AQ594</f>
        <v>2.9198499999999998</v>
      </c>
      <c r="G593" s="335">
        <f t="shared" si="36"/>
        <v>3.0450078282828281</v>
      </c>
      <c r="I593" s="52">
        <v>588</v>
      </c>
      <c r="J593" s="334">
        <f t="shared" si="37"/>
        <v>31000</v>
      </c>
      <c r="K593" s="81" t="str">
        <f t="shared" si="38"/>
        <v>Lavado por canulación; seno maxilar (punción del antro u ostium natural)</v>
      </c>
      <c r="L593" s="335">
        <f>+'3.- Resumen general'!AP594</f>
        <v>0.12515782828282829</v>
      </c>
      <c r="M593" s="335">
        <f>+'3.- Resumen general'!AQ594</f>
        <v>2.9198499999999998</v>
      </c>
      <c r="N593" s="335">
        <f t="shared" si="39"/>
        <v>3.0450078282828281</v>
      </c>
    </row>
    <row r="594" spans="2:14">
      <c r="B594" s="52">
        <v>589</v>
      </c>
      <c r="C594" s="334">
        <f>+'3.- Resumen general'!C595</f>
        <v>31020</v>
      </c>
      <c r="D594" s="81" t="str">
        <f>+'3.- Resumen general'!D595</f>
        <v>Sinusotomía maxilar (antrotomía); intranasal</v>
      </c>
      <c r="E594" s="335">
        <f>+'3.- Resumen general'!AP595</f>
        <v>2.3173576038159371</v>
      </c>
      <c r="F594" s="335">
        <f>+'3.- Resumen general'!AQ595</f>
        <v>268.35001666666665</v>
      </c>
      <c r="G594" s="335">
        <f t="shared" si="36"/>
        <v>270.66737427048258</v>
      </c>
      <c r="I594" s="52">
        <v>589</v>
      </c>
      <c r="J594" s="334">
        <f t="shared" si="37"/>
        <v>31020</v>
      </c>
      <c r="K594" s="81" t="str">
        <f t="shared" si="38"/>
        <v>Sinusotomía maxilar (antrotomía); intranasal</v>
      </c>
      <c r="L594" s="335">
        <f>+'3.- Resumen general'!AP595</f>
        <v>2.3173576038159371</v>
      </c>
      <c r="M594" s="335">
        <f>+'3.- Resumen general'!AQ595</f>
        <v>268.35001666666665</v>
      </c>
      <c r="N594" s="335">
        <f t="shared" si="39"/>
        <v>270.66737427048258</v>
      </c>
    </row>
    <row r="595" spans="2:14" ht="25.5">
      <c r="B595" s="52">
        <v>590</v>
      </c>
      <c r="C595" s="334">
        <f>+'3.- Resumen general'!C596</f>
        <v>31030</v>
      </c>
      <c r="D595" s="81" t="str">
        <f>+'3.- Resumen general'!D596</f>
        <v>Sinusotomía maxilar radical (Caldwell-Luc) c/s extirpación de pólipos antrocoanales</v>
      </c>
      <c r="E595" s="335">
        <f>+'3.- Resumen general'!AP596</f>
        <v>2.1953914141414144</v>
      </c>
      <c r="F595" s="335">
        <f>+'3.- Resumen general'!AQ596</f>
        <v>280.03249999999997</v>
      </c>
      <c r="G595" s="335">
        <f t="shared" si="36"/>
        <v>282.22789141414137</v>
      </c>
      <c r="I595" s="52">
        <v>590</v>
      </c>
      <c r="J595" s="334">
        <f t="shared" si="37"/>
        <v>31030</v>
      </c>
      <c r="K595" s="81" t="str">
        <f t="shared" si="38"/>
        <v>Sinusotomía maxilar radical (Caldwell-Luc) c/s extirpación de pólipos antrocoanales</v>
      </c>
      <c r="L595" s="335">
        <f>+'3.- Resumen general'!AP596</f>
        <v>2.1953914141414144</v>
      </c>
      <c r="M595" s="335">
        <f>+'3.- Resumen general'!AQ596</f>
        <v>280.03249999999997</v>
      </c>
      <c r="N595" s="335">
        <f t="shared" si="39"/>
        <v>282.22789141414137</v>
      </c>
    </row>
    <row r="596" spans="2:14">
      <c r="B596" s="52">
        <v>591</v>
      </c>
      <c r="C596" s="334">
        <f>+'3.- Resumen general'!C597</f>
        <v>31040</v>
      </c>
      <c r="D596" s="81" t="str">
        <f>+'3.- Resumen general'!D597</f>
        <v>Cirugía de la fosa pterigomaxilar, cualquier abordaje</v>
      </c>
      <c r="E596" s="335">
        <f>+'3.- Resumen general'!AP597</f>
        <v>2.9271885521885523</v>
      </c>
      <c r="F596" s="335">
        <f>+'3.- Resumen general'!AQ597</f>
        <v>367.72133999999994</v>
      </c>
      <c r="G596" s="335">
        <f t="shared" si="36"/>
        <v>370.64852855218851</v>
      </c>
      <c r="I596" s="52">
        <v>591</v>
      </c>
      <c r="J596" s="334">
        <f t="shared" si="37"/>
        <v>31040</v>
      </c>
      <c r="K596" s="81" t="str">
        <f t="shared" si="38"/>
        <v>Cirugía de la fosa pterigomaxilar, cualquier abordaje</v>
      </c>
      <c r="L596" s="335">
        <f>+'3.- Resumen general'!AP597</f>
        <v>2.9271885521885523</v>
      </c>
      <c r="M596" s="335">
        <f>+'3.- Resumen general'!AQ597</f>
        <v>367.72133999999994</v>
      </c>
      <c r="N596" s="335">
        <f t="shared" si="39"/>
        <v>370.64852855218851</v>
      </c>
    </row>
    <row r="597" spans="2:14">
      <c r="B597" s="52">
        <v>592</v>
      </c>
      <c r="C597" s="334">
        <f>+'3.- Resumen general'!C598</f>
        <v>31050</v>
      </c>
      <c r="D597" s="81" t="str">
        <f>+'3.- Resumen general'!D598</f>
        <v>Sinusotomía esfenoideal, con o sin biopsia</v>
      </c>
      <c r="E597" s="335">
        <f>+'3.- Resumen general'!AP598</f>
        <v>2.9271885521885523</v>
      </c>
      <c r="F597" s="335">
        <f>+'3.- Resumen general'!AQ598</f>
        <v>367.72133999999994</v>
      </c>
      <c r="G597" s="335">
        <f t="shared" si="36"/>
        <v>370.64852855218851</v>
      </c>
      <c r="I597" s="52">
        <v>592</v>
      </c>
      <c r="J597" s="334">
        <f t="shared" si="37"/>
        <v>31050</v>
      </c>
      <c r="K597" s="81" t="str">
        <f t="shared" si="38"/>
        <v>Sinusotomía esfenoideal, con o sin biopsia</v>
      </c>
      <c r="L597" s="335">
        <f>+'3.- Resumen general'!AP598</f>
        <v>2.9271885521885523</v>
      </c>
      <c r="M597" s="335">
        <f>+'3.- Resumen general'!AQ598</f>
        <v>367.72133999999994</v>
      </c>
      <c r="N597" s="335">
        <f t="shared" si="39"/>
        <v>370.64852855218851</v>
      </c>
    </row>
    <row r="598" spans="2:14">
      <c r="B598" s="52">
        <v>593</v>
      </c>
      <c r="C598" s="334">
        <f>+'3.- Resumen general'!C599</f>
        <v>31070</v>
      </c>
      <c r="D598" s="81" t="str">
        <f>+'3.- Resumen general'!D599</f>
        <v>Sinusotomía frontal; externa, simple (con trepanación)</v>
      </c>
      <c r="E598" s="335">
        <f>+'3.- Resumen general'!AP599</f>
        <v>1.9514590347923684</v>
      </c>
      <c r="F598" s="335">
        <f>+'3.- Resumen general'!AQ599</f>
        <v>340.56400666666661</v>
      </c>
      <c r="G598" s="335">
        <f t="shared" si="36"/>
        <v>342.51546570145899</v>
      </c>
      <c r="I598" s="52">
        <v>593</v>
      </c>
      <c r="J598" s="334">
        <f t="shared" si="37"/>
        <v>31070</v>
      </c>
      <c r="K598" s="81" t="str">
        <f t="shared" si="38"/>
        <v>Sinusotomía frontal; externa, simple (con trepanación)</v>
      </c>
      <c r="L598" s="335">
        <f>+'3.- Resumen general'!AP599</f>
        <v>1.9514590347923684</v>
      </c>
      <c r="M598" s="335">
        <f>+'3.- Resumen general'!AQ599</f>
        <v>340.56400666666661</v>
      </c>
      <c r="N598" s="335">
        <f t="shared" si="39"/>
        <v>342.51546570145899</v>
      </c>
    </row>
    <row r="599" spans="2:14">
      <c r="B599" s="52">
        <v>594</v>
      </c>
      <c r="C599" s="334">
        <f>+'3.- Resumen general'!C600</f>
        <v>31200</v>
      </c>
      <c r="D599" s="81" t="str">
        <f>+'3.- Resumen general'!D600</f>
        <v>Etmoidectomía; intranasal, anterior</v>
      </c>
      <c r="E599" s="335">
        <f>+'3.- Resumen general'!AP600</f>
        <v>2.3173576038159371</v>
      </c>
      <c r="F599" s="335">
        <f>+'3.- Resumen general'!AQ600</f>
        <v>350.74800666666664</v>
      </c>
      <c r="G599" s="335">
        <f t="shared" si="36"/>
        <v>353.06536427048258</v>
      </c>
      <c r="I599" s="52">
        <v>594</v>
      </c>
      <c r="J599" s="334">
        <f t="shared" si="37"/>
        <v>31200</v>
      </c>
      <c r="K599" s="81" t="str">
        <f t="shared" si="38"/>
        <v>Etmoidectomía; intranasal, anterior</v>
      </c>
      <c r="L599" s="335">
        <f>+'3.- Resumen general'!AP600</f>
        <v>2.3173576038159371</v>
      </c>
      <c r="M599" s="335">
        <f>+'3.- Resumen general'!AQ600</f>
        <v>350.74800666666664</v>
      </c>
      <c r="N599" s="335">
        <f t="shared" si="39"/>
        <v>353.06536427048258</v>
      </c>
    </row>
    <row r="600" spans="2:14">
      <c r="B600" s="52">
        <v>595</v>
      </c>
      <c r="C600" s="334">
        <f>+'3.- Resumen general'!C601</f>
        <v>31225</v>
      </c>
      <c r="D600" s="81" t="str">
        <f>+'3.- Resumen general'!D601</f>
        <v>Maxilectomía sin exenteración orbitaria  - Maxilectomía parcial</v>
      </c>
      <c r="E600" s="335">
        <f>+'3.- Resumen general'!AP601</f>
        <v>2.9271885521885523</v>
      </c>
      <c r="F600" s="335">
        <f>+'3.- Resumen general'!AQ601</f>
        <v>367.72133999999994</v>
      </c>
      <c r="G600" s="335">
        <f t="shared" si="36"/>
        <v>370.64852855218851</v>
      </c>
      <c r="I600" s="52">
        <v>595</v>
      </c>
      <c r="J600" s="334">
        <f t="shared" si="37"/>
        <v>31225</v>
      </c>
      <c r="K600" s="81" t="str">
        <f t="shared" si="38"/>
        <v>Maxilectomía sin exenteración orbitaria  - Maxilectomía parcial</v>
      </c>
      <c r="L600" s="335">
        <f>+'3.- Resumen general'!AP601</f>
        <v>2.9271885521885523</v>
      </c>
      <c r="M600" s="335">
        <f>+'3.- Resumen general'!AQ601</f>
        <v>367.72133999999994</v>
      </c>
      <c r="N600" s="335">
        <f t="shared" si="39"/>
        <v>370.64852855218851</v>
      </c>
    </row>
    <row r="601" spans="2:14">
      <c r="B601" s="52">
        <v>596</v>
      </c>
      <c r="C601" s="334">
        <f>+'3.- Resumen general'!C602</f>
        <v>31230</v>
      </c>
      <c r="D601" s="81" t="str">
        <f>+'3.- Resumen general'!D602</f>
        <v>Maxilectomía con exenteración orbitaria -Maxilectomía radical</v>
      </c>
      <c r="E601" s="335">
        <f>+'3.- Resumen general'!AP602</f>
        <v>3.4150533108866443</v>
      </c>
      <c r="F601" s="335">
        <f>+'3.- Resumen general'!AQ602</f>
        <v>381.30000666666666</v>
      </c>
      <c r="G601" s="335">
        <f t="shared" si="36"/>
        <v>384.71505997755332</v>
      </c>
      <c r="I601" s="52">
        <v>596</v>
      </c>
      <c r="J601" s="334">
        <f t="shared" si="37"/>
        <v>31230</v>
      </c>
      <c r="K601" s="81" t="str">
        <f t="shared" si="38"/>
        <v>Maxilectomía con exenteración orbitaria -Maxilectomía radical</v>
      </c>
      <c r="L601" s="335">
        <f>+'3.- Resumen general'!AP602</f>
        <v>3.4150533108866443</v>
      </c>
      <c r="M601" s="335">
        <f>+'3.- Resumen general'!AQ602</f>
        <v>381.30000666666666</v>
      </c>
      <c r="N601" s="335">
        <f t="shared" si="39"/>
        <v>384.71505997755332</v>
      </c>
    </row>
    <row r="602" spans="2:14">
      <c r="B602" s="52">
        <v>597</v>
      </c>
      <c r="C602" s="334">
        <f>+'3.- Resumen general'!C603</f>
        <v>31231</v>
      </c>
      <c r="D602" s="81" t="str">
        <f>+'3.- Resumen general'!D603</f>
        <v>Endoscopía nasal diagnóstica</v>
      </c>
      <c r="E602" s="335">
        <f>+'3.- Resumen general'!AP603</f>
        <v>0.10429819023569024</v>
      </c>
      <c r="F602" s="335">
        <f>+'3.- Resumen general'!AQ603</f>
        <v>43.363799999999998</v>
      </c>
      <c r="G602" s="335">
        <f t="shared" si="36"/>
        <v>43.468098190235686</v>
      </c>
      <c r="I602" s="52">
        <v>597</v>
      </c>
      <c r="J602" s="334">
        <f t="shared" si="37"/>
        <v>31231</v>
      </c>
      <c r="K602" s="81" t="str">
        <f t="shared" si="38"/>
        <v>Endoscopía nasal diagnóstica</v>
      </c>
      <c r="L602" s="335">
        <f>+'3.- Resumen general'!AP603</f>
        <v>0.10429819023569024</v>
      </c>
      <c r="M602" s="335">
        <f>+'3.- Resumen general'!AQ603</f>
        <v>43.363799999999998</v>
      </c>
      <c r="N602" s="335">
        <f t="shared" si="39"/>
        <v>43.468098190235686</v>
      </c>
    </row>
    <row r="603" spans="2:14">
      <c r="B603" s="52">
        <v>598</v>
      </c>
      <c r="C603" s="334">
        <f>+'3.- Resumen general'!C604</f>
        <v>31300</v>
      </c>
      <c r="D603" s="81" t="str">
        <f>+'3.- Resumen general'!D604</f>
        <v>Laringotomía; con extirpación de tumor o laringocele, Cordectomía</v>
      </c>
      <c r="E603" s="335">
        <f>+'3.- Resumen general'!AP604</f>
        <v>1.9514590347923684</v>
      </c>
      <c r="F603" s="335">
        <f>+'3.- Resumen general'!AQ604</f>
        <v>340.56400666666661</v>
      </c>
      <c r="G603" s="335">
        <f t="shared" si="36"/>
        <v>342.51546570145899</v>
      </c>
      <c r="I603" s="52">
        <v>598</v>
      </c>
      <c r="J603" s="334">
        <f t="shared" si="37"/>
        <v>31300</v>
      </c>
      <c r="K603" s="81" t="str">
        <f t="shared" si="38"/>
        <v>Laringotomía; con extirpación de tumor o laringocele, Cordectomía</v>
      </c>
      <c r="L603" s="335">
        <f>+'3.- Resumen general'!AP604</f>
        <v>1.9514590347923684</v>
      </c>
      <c r="M603" s="335">
        <f>+'3.- Resumen general'!AQ604</f>
        <v>340.56400666666661</v>
      </c>
      <c r="N603" s="335">
        <f t="shared" si="39"/>
        <v>342.51546570145899</v>
      </c>
    </row>
    <row r="604" spans="2:14">
      <c r="B604" s="52">
        <v>599</v>
      </c>
      <c r="C604" s="334">
        <f>+'3.- Resumen general'!C605</f>
        <v>31360</v>
      </c>
      <c r="D604" s="81" t="str">
        <f>+'3.- Resumen general'!D605</f>
        <v>Laringectomía total, sin disección radical del cuello</v>
      </c>
      <c r="E604" s="335">
        <f>+'3.- Resumen general'!AP605</f>
        <v>4.1468504489337823</v>
      </c>
      <c r="F604" s="335">
        <f>+'3.- Resumen general'!AQ605</f>
        <v>354.69048999999995</v>
      </c>
      <c r="G604" s="335">
        <f t="shared" si="36"/>
        <v>358.83734044893373</v>
      </c>
      <c r="I604" s="52">
        <v>599</v>
      </c>
      <c r="J604" s="334">
        <f t="shared" si="37"/>
        <v>31360</v>
      </c>
      <c r="K604" s="81" t="str">
        <f t="shared" si="38"/>
        <v>Laringectomía total, sin disección radical del cuello</v>
      </c>
      <c r="L604" s="335">
        <f>+'3.- Resumen general'!AP605</f>
        <v>4.1468504489337823</v>
      </c>
      <c r="M604" s="335">
        <f>+'3.- Resumen general'!AQ605</f>
        <v>354.69048999999995</v>
      </c>
      <c r="N604" s="335">
        <f t="shared" si="39"/>
        <v>358.83734044893373</v>
      </c>
    </row>
    <row r="605" spans="2:14">
      <c r="B605" s="52">
        <v>600</v>
      </c>
      <c r="C605" s="334">
        <f>+'3.- Resumen general'!C606</f>
        <v>31365</v>
      </c>
      <c r="D605" s="81" t="str">
        <f>+'3.- Resumen general'!D606</f>
        <v>Laringectomía total, con disección radical del cuello</v>
      </c>
      <c r="E605" s="335">
        <f>+'3.- Resumen general'!AP606</f>
        <v>4.8786475869809207</v>
      </c>
      <c r="F605" s="335">
        <f>+'3.- Resumen general'!AQ606</f>
        <v>354.69048999999995</v>
      </c>
      <c r="G605" s="335">
        <f t="shared" si="36"/>
        <v>359.5691375869809</v>
      </c>
      <c r="I605" s="52">
        <v>600</v>
      </c>
      <c r="J605" s="334">
        <f t="shared" si="37"/>
        <v>31365</v>
      </c>
      <c r="K605" s="81" t="str">
        <f t="shared" si="38"/>
        <v>Laringectomía total, con disección radical del cuello</v>
      </c>
      <c r="L605" s="335">
        <f>+'3.- Resumen general'!AP606</f>
        <v>4.8786475869809207</v>
      </c>
      <c r="M605" s="335">
        <f>+'3.- Resumen general'!AQ606</f>
        <v>354.69048999999995</v>
      </c>
      <c r="N605" s="335">
        <f t="shared" si="39"/>
        <v>359.5691375869809</v>
      </c>
    </row>
    <row r="606" spans="2:14">
      <c r="B606" s="52">
        <v>601</v>
      </c>
      <c r="C606" s="334">
        <f>+'3.- Resumen general'!C607</f>
        <v>31367</v>
      </c>
      <c r="D606" s="81" t="str">
        <f>+'3.- Resumen general'!D607</f>
        <v>Laringectomía subtotal supraglótica, sin disección radical del cuello</v>
      </c>
      <c r="E606" s="335">
        <f>+'3.- Resumen general'!AP607</f>
        <v>3.4150533108866443</v>
      </c>
      <c r="F606" s="335">
        <f>+'3.- Resumen general'!AQ607</f>
        <v>354.69048999999995</v>
      </c>
      <c r="G606" s="335">
        <f t="shared" si="36"/>
        <v>358.10554331088662</v>
      </c>
      <c r="I606" s="52">
        <v>601</v>
      </c>
      <c r="J606" s="334">
        <f t="shared" si="37"/>
        <v>31367</v>
      </c>
      <c r="K606" s="81" t="str">
        <f t="shared" si="38"/>
        <v>Laringectomía subtotal supraglótica, sin disección radical del cuello</v>
      </c>
      <c r="L606" s="335">
        <f>+'3.- Resumen general'!AP607</f>
        <v>3.4150533108866443</v>
      </c>
      <c r="M606" s="335">
        <f>+'3.- Resumen general'!AQ607</f>
        <v>354.69048999999995</v>
      </c>
      <c r="N606" s="335">
        <f t="shared" si="39"/>
        <v>358.10554331088662</v>
      </c>
    </row>
    <row r="607" spans="2:14">
      <c r="B607" s="52">
        <v>602</v>
      </c>
      <c r="C607" s="334">
        <f>+'3.- Resumen general'!C608</f>
        <v>31368</v>
      </c>
      <c r="D607" s="81" t="str">
        <f>+'3.- Resumen general'!D608</f>
        <v>Laringectomía subtotal supraglótica, con disección radical del cuello</v>
      </c>
      <c r="E607" s="335">
        <f>+'3.- Resumen general'!AP608</f>
        <v>4.1468504489337823</v>
      </c>
      <c r="F607" s="335">
        <f>+'3.- Resumen general'!AQ608</f>
        <v>354.69048999999995</v>
      </c>
      <c r="G607" s="335">
        <f t="shared" si="36"/>
        <v>358.83734044893373</v>
      </c>
      <c r="I607" s="52">
        <v>602</v>
      </c>
      <c r="J607" s="334">
        <f t="shared" si="37"/>
        <v>31368</v>
      </c>
      <c r="K607" s="81" t="str">
        <f t="shared" si="38"/>
        <v>Laringectomía subtotal supraglótica, con disección radical del cuello</v>
      </c>
      <c r="L607" s="335">
        <f>+'3.- Resumen general'!AP608</f>
        <v>4.1468504489337823</v>
      </c>
      <c r="M607" s="335">
        <f>+'3.- Resumen general'!AQ608</f>
        <v>354.69048999999995</v>
      </c>
      <c r="N607" s="335">
        <f t="shared" si="39"/>
        <v>358.83734044893373</v>
      </c>
    </row>
    <row r="608" spans="2:14">
      <c r="B608" s="52">
        <v>603</v>
      </c>
      <c r="C608" s="334">
        <f>+'3.- Resumen general'!C609</f>
        <v>31370</v>
      </c>
      <c r="D608" s="81" t="str">
        <f>+'3.- Resumen general'!D609</f>
        <v>Laringectomía parcial (hemilaringectomía); horizontal</v>
      </c>
      <c r="E608" s="335">
        <f>+'3.- Resumen general'!AP609</f>
        <v>3.4150533108866443</v>
      </c>
      <c r="F608" s="335">
        <f>+'3.- Resumen general'!AQ609</f>
        <v>354.69048999999995</v>
      </c>
      <c r="G608" s="335">
        <f t="shared" si="36"/>
        <v>358.10554331088662</v>
      </c>
      <c r="I608" s="52">
        <v>603</v>
      </c>
      <c r="J608" s="334">
        <f t="shared" si="37"/>
        <v>31370</v>
      </c>
      <c r="K608" s="81" t="str">
        <f t="shared" si="38"/>
        <v>Laringectomía parcial (hemilaringectomía); horizontal</v>
      </c>
      <c r="L608" s="335">
        <f>+'3.- Resumen general'!AP609</f>
        <v>3.4150533108866443</v>
      </c>
      <c r="M608" s="335">
        <f>+'3.- Resumen general'!AQ609</f>
        <v>354.69048999999995</v>
      </c>
      <c r="N608" s="335">
        <f t="shared" si="39"/>
        <v>358.10554331088662</v>
      </c>
    </row>
    <row r="609" spans="2:14">
      <c r="B609" s="52">
        <v>604</v>
      </c>
      <c r="C609" s="334">
        <f>+'3.- Resumen general'!C610</f>
        <v>31390</v>
      </c>
      <c r="D609" s="81" t="str">
        <f>+'3.- Resumen general'!D610</f>
        <v>Faringolaringectomía, con disección radical del cuello; sin reconstrucción</v>
      </c>
      <c r="E609" s="335">
        <f>+'3.- Resumen general'!AP610</f>
        <v>6.3422418630751967</v>
      </c>
      <c r="F609" s="335">
        <f>+'3.- Resumen general'!AQ610</f>
        <v>354.69048999999995</v>
      </c>
      <c r="G609" s="335">
        <f t="shared" si="36"/>
        <v>361.03273186307513</v>
      </c>
      <c r="I609" s="52">
        <v>604</v>
      </c>
      <c r="J609" s="334">
        <f t="shared" si="37"/>
        <v>31390</v>
      </c>
      <c r="K609" s="81" t="str">
        <f t="shared" si="38"/>
        <v>Faringolaringectomía, con disección radical del cuello; sin reconstrucción</v>
      </c>
      <c r="L609" s="335">
        <f>+'3.- Resumen general'!AP610</f>
        <v>6.3422418630751967</v>
      </c>
      <c r="M609" s="335">
        <f>+'3.- Resumen general'!AQ610</f>
        <v>354.69048999999995</v>
      </c>
      <c r="N609" s="335">
        <f t="shared" si="39"/>
        <v>361.03273186307513</v>
      </c>
    </row>
    <row r="610" spans="2:14">
      <c r="B610" s="52">
        <v>605</v>
      </c>
      <c r="C610" s="334">
        <f>+'3.- Resumen general'!C611</f>
        <v>31400</v>
      </c>
      <c r="D610" s="81" t="str">
        <f>+'3.- Resumen general'!D611</f>
        <v>Aritenoidectomía o Aritenoidopexia, abordaje externo</v>
      </c>
      <c r="E610" s="335">
        <f>+'3.- Resumen general'!AP611</f>
        <v>2.9271885521885523</v>
      </c>
      <c r="F610" s="335">
        <f>+'3.- Resumen general'!AQ611</f>
        <v>367.72133999999994</v>
      </c>
      <c r="G610" s="335">
        <f t="shared" si="36"/>
        <v>370.64852855218851</v>
      </c>
      <c r="I610" s="52">
        <v>605</v>
      </c>
      <c r="J610" s="334">
        <f t="shared" si="37"/>
        <v>31400</v>
      </c>
      <c r="K610" s="81" t="str">
        <f t="shared" si="38"/>
        <v>Aritenoidectomía o Aritenoidopexia, abordaje externo</v>
      </c>
      <c r="L610" s="335">
        <f>+'3.- Resumen general'!AP611</f>
        <v>2.9271885521885523</v>
      </c>
      <c r="M610" s="335">
        <f>+'3.- Resumen general'!AQ611</f>
        <v>367.72133999999994</v>
      </c>
      <c r="N610" s="335">
        <f t="shared" si="39"/>
        <v>370.64852855218851</v>
      </c>
    </row>
    <row r="611" spans="2:14">
      <c r="B611" s="52">
        <v>606</v>
      </c>
      <c r="C611" s="334">
        <f>+'3.- Resumen general'!C612</f>
        <v>31420</v>
      </c>
      <c r="D611" s="81" t="str">
        <f>+'3.- Resumen general'!D612</f>
        <v>Epiglotidectomía</v>
      </c>
      <c r="E611" s="335">
        <f>+'3.- Resumen general'!AP612</f>
        <v>2.6832561728395063</v>
      </c>
      <c r="F611" s="335">
        <f>+'3.- Resumen general'!AQ612</f>
        <v>363.04099000000002</v>
      </c>
      <c r="G611" s="335">
        <f t="shared" si="36"/>
        <v>365.72424617283951</v>
      </c>
      <c r="I611" s="52">
        <v>606</v>
      </c>
      <c r="J611" s="334">
        <f t="shared" si="37"/>
        <v>31420</v>
      </c>
      <c r="K611" s="81" t="str">
        <f t="shared" si="38"/>
        <v>Epiglotidectomía</v>
      </c>
      <c r="L611" s="335">
        <f>+'3.- Resumen general'!AP612</f>
        <v>2.6832561728395063</v>
      </c>
      <c r="M611" s="335">
        <f>+'3.- Resumen general'!AQ612</f>
        <v>363.04099000000002</v>
      </c>
      <c r="N611" s="335">
        <f t="shared" si="39"/>
        <v>365.72424617283951</v>
      </c>
    </row>
    <row r="612" spans="2:14">
      <c r="B612" s="52">
        <v>607</v>
      </c>
      <c r="C612" s="334">
        <f>+'3.- Resumen general'!C613</f>
        <v>31500</v>
      </c>
      <c r="D612" s="81" t="str">
        <f>+'3.- Resumen general'!D613</f>
        <v>Intubación endotraqueal</v>
      </c>
      <c r="E612" s="335">
        <f>+'3.- Resumen general'!AP613</f>
        <v>0.48786475869809209</v>
      </c>
      <c r="F612" s="335">
        <f>+'3.- Resumen general'!AQ613</f>
        <v>49.8</v>
      </c>
      <c r="G612" s="335">
        <f t="shared" si="36"/>
        <v>50.287864758698092</v>
      </c>
      <c r="I612" s="52">
        <v>607</v>
      </c>
      <c r="J612" s="334">
        <f t="shared" si="37"/>
        <v>31500</v>
      </c>
      <c r="K612" s="81" t="str">
        <f t="shared" si="38"/>
        <v>Intubación endotraqueal</v>
      </c>
      <c r="L612" s="335">
        <f>+'3.- Resumen general'!AP613</f>
        <v>0.48786475869809209</v>
      </c>
      <c r="M612" s="335">
        <f>+'3.- Resumen general'!AQ613</f>
        <v>49.8</v>
      </c>
      <c r="N612" s="335">
        <f t="shared" si="39"/>
        <v>50.287864758698092</v>
      </c>
    </row>
    <row r="613" spans="2:14">
      <c r="B613" s="52">
        <v>608</v>
      </c>
      <c r="C613" s="334">
        <f>+'3.- Resumen general'!C614</f>
        <v>31505</v>
      </c>
      <c r="D613" s="81" t="str">
        <f>+'3.- Resumen general'!D614</f>
        <v>Laringoscopía indirecta, diagnóstica o terapéutica</v>
      </c>
      <c r="E613" s="335">
        <f>+'3.- Resumen general'!AP614</f>
        <v>8.3438552188552201E-2</v>
      </c>
      <c r="F613" s="335">
        <f>+'3.- Resumen general'!AQ614</f>
        <v>43.363799999999998</v>
      </c>
      <c r="G613" s="335">
        <f t="shared" si="36"/>
        <v>43.447238552188551</v>
      </c>
      <c r="I613" s="52">
        <v>608</v>
      </c>
      <c r="J613" s="334">
        <f t="shared" si="37"/>
        <v>31505</v>
      </c>
      <c r="K613" s="81" t="str">
        <f t="shared" si="38"/>
        <v>Laringoscopía indirecta, diagnóstica o terapéutica</v>
      </c>
      <c r="L613" s="335">
        <f>+'3.- Resumen general'!AP614</f>
        <v>8.3438552188552201E-2</v>
      </c>
      <c r="M613" s="335">
        <f>+'3.- Resumen general'!AQ614</f>
        <v>43.363799999999998</v>
      </c>
      <c r="N613" s="335">
        <f t="shared" si="39"/>
        <v>43.447238552188551</v>
      </c>
    </row>
    <row r="614" spans="2:14">
      <c r="B614" s="52">
        <v>609</v>
      </c>
      <c r="C614" s="334">
        <f>+'3.- Resumen general'!C615</f>
        <v>31515</v>
      </c>
      <c r="D614" s="81" t="str">
        <f>+'3.- Resumen general'!D615</f>
        <v>Laringoscopía directa</v>
      </c>
      <c r="E614" s="335">
        <f>+'3.- Resumen general'!AP615</f>
        <v>0.11472800925925927</v>
      </c>
      <c r="F614" s="335">
        <f>+'3.- Resumen general'!AQ615</f>
        <v>43.363799999999998</v>
      </c>
      <c r="G614" s="335">
        <f t="shared" si="36"/>
        <v>43.478528009259257</v>
      </c>
      <c r="I614" s="52">
        <v>609</v>
      </c>
      <c r="J614" s="334">
        <f t="shared" si="37"/>
        <v>31515</v>
      </c>
      <c r="K614" s="81" t="str">
        <f t="shared" si="38"/>
        <v>Laringoscopía directa</v>
      </c>
      <c r="L614" s="335">
        <f>+'3.- Resumen general'!AP615</f>
        <v>0.11472800925925927</v>
      </c>
      <c r="M614" s="335">
        <f>+'3.- Resumen general'!AQ615</f>
        <v>43.363799999999998</v>
      </c>
      <c r="N614" s="335">
        <f t="shared" si="39"/>
        <v>43.478528009259257</v>
      </c>
    </row>
    <row r="615" spans="2:14">
      <c r="B615" s="52">
        <v>610</v>
      </c>
      <c r="C615" s="334">
        <f>+'3.- Resumen general'!C616</f>
        <v>31582</v>
      </c>
      <c r="D615" s="81" t="str">
        <f>+'3.- Resumen general'!D616</f>
        <v>Laringoplastía</v>
      </c>
      <c r="E615" s="335">
        <f>+'3.- Resumen general'!AP616</f>
        <v>3.4150533108866443</v>
      </c>
      <c r="F615" s="335">
        <f>+'3.- Resumen general'!AQ616</f>
        <v>354.69048999999995</v>
      </c>
      <c r="G615" s="335">
        <f t="shared" si="36"/>
        <v>358.10554331088662</v>
      </c>
      <c r="I615" s="52">
        <v>610</v>
      </c>
      <c r="J615" s="334">
        <f t="shared" si="37"/>
        <v>31582</v>
      </c>
      <c r="K615" s="81" t="str">
        <f t="shared" si="38"/>
        <v>Laringoplastía</v>
      </c>
      <c r="L615" s="335">
        <f>+'3.- Resumen general'!AP616</f>
        <v>3.4150533108866443</v>
      </c>
      <c r="M615" s="335">
        <f>+'3.- Resumen general'!AQ616</f>
        <v>354.69048999999995</v>
      </c>
      <c r="N615" s="335">
        <f t="shared" si="39"/>
        <v>358.10554331088662</v>
      </c>
    </row>
    <row r="616" spans="2:14">
      <c r="B616" s="52">
        <v>611</v>
      </c>
      <c r="C616" s="334">
        <f>+'3.- Resumen general'!C617</f>
        <v>31590</v>
      </c>
      <c r="D616" s="81" t="str">
        <f>+'3.- Resumen general'!D617</f>
        <v>Reinervación laríngea por pedículo neuromuscular</v>
      </c>
      <c r="E616" s="335">
        <f>+'3.- Resumen general'!AP617</f>
        <v>3.4150533108866443</v>
      </c>
      <c r="F616" s="335">
        <f>+'3.- Resumen general'!AQ617</f>
        <v>373.56000666666665</v>
      </c>
      <c r="G616" s="335">
        <f t="shared" si="36"/>
        <v>376.97505997755331</v>
      </c>
      <c r="I616" s="52">
        <v>611</v>
      </c>
      <c r="J616" s="334">
        <f t="shared" si="37"/>
        <v>31590</v>
      </c>
      <c r="K616" s="81" t="str">
        <f t="shared" si="38"/>
        <v>Reinervación laríngea por pedículo neuromuscular</v>
      </c>
      <c r="L616" s="335">
        <f>+'3.- Resumen general'!AP617</f>
        <v>3.4150533108866443</v>
      </c>
      <c r="M616" s="335">
        <f>+'3.- Resumen general'!AQ617</f>
        <v>373.56000666666665</v>
      </c>
      <c r="N616" s="335">
        <f t="shared" si="39"/>
        <v>376.97505997755331</v>
      </c>
    </row>
    <row r="617" spans="2:14" ht="25.5">
      <c r="B617" s="52">
        <v>612</v>
      </c>
      <c r="C617" s="334">
        <f>+'3.- Resumen general'!C618</f>
        <v>31595</v>
      </c>
      <c r="D617" s="81" t="str">
        <f>+'3.- Resumen general'!D618</f>
        <v>Sección del nervio laríngeo recurrente, terapéutica (procedimiento separado), unilateral</v>
      </c>
      <c r="E617" s="335">
        <f>+'3.- Resumen general'!AP618</f>
        <v>2.9271885521885523</v>
      </c>
      <c r="F617" s="335">
        <f>+'3.- Resumen general'!AQ618</f>
        <v>218.40249</v>
      </c>
      <c r="G617" s="335">
        <f t="shared" si="36"/>
        <v>221.32967855218854</v>
      </c>
      <c r="I617" s="52">
        <v>612</v>
      </c>
      <c r="J617" s="334">
        <f t="shared" si="37"/>
        <v>31595</v>
      </c>
      <c r="K617" s="81" t="str">
        <f t="shared" si="38"/>
        <v>Sección del nervio laríngeo recurrente, terapéutica (procedimiento separado), unilateral</v>
      </c>
      <c r="L617" s="335">
        <f>+'3.- Resumen general'!AP618</f>
        <v>2.9271885521885523</v>
      </c>
      <c r="M617" s="335">
        <f>+'3.- Resumen general'!AQ618</f>
        <v>218.40249</v>
      </c>
      <c r="N617" s="335">
        <f t="shared" si="39"/>
        <v>221.32967855218854</v>
      </c>
    </row>
    <row r="618" spans="2:14">
      <c r="B618" s="52">
        <v>613</v>
      </c>
      <c r="C618" s="334">
        <f>+'3.- Resumen general'!C619</f>
        <v>31603</v>
      </c>
      <c r="D618" s="81" t="str">
        <f>+'3.- Resumen general'!D619</f>
        <v>Traqueostomía</v>
      </c>
      <c r="E618" s="335">
        <f>+'3.- Resumen general'!AP619</f>
        <v>0.64106341189674521</v>
      </c>
      <c r="F618" s="335">
        <f>+'3.- Resumen general'!AQ619</f>
        <v>71.08</v>
      </c>
      <c r="G618" s="335">
        <f t="shared" si="36"/>
        <v>71.72106341189675</v>
      </c>
      <c r="I618" s="52">
        <v>613</v>
      </c>
      <c r="J618" s="334">
        <f t="shared" si="37"/>
        <v>31603</v>
      </c>
      <c r="K618" s="81" t="str">
        <f t="shared" si="38"/>
        <v>Traqueostomía</v>
      </c>
      <c r="L618" s="335">
        <f>+'3.- Resumen general'!AP619</f>
        <v>0.64106341189674521</v>
      </c>
      <c r="M618" s="335">
        <f>+'3.- Resumen general'!AQ619</f>
        <v>71.08</v>
      </c>
      <c r="N618" s="335">
        <f t="shared" si="39"/>
        <v>71.72106341189675</v>
      </c>
    </row>
    <row r="619" spans="2:14">
      <c r="B619" s="52">
        <v>614</v>
      </c>
      <c r="C619" s="334">
        <f>+'3.- Resumen general'!C620</f>
        <v>31612</v>
      </c>
      <c r="D619" s="81" t="str">
        <f>+'3.- Resumen general'!D620</f>
        <v>Punción traqueal percutánea con aspiración y / o revisión</v>
      </c>
      <c r="E619" s="335">
        <f>+'3.- Resumen general'!AP620</f>
        <v>0.96159511784511786</v>
      </c>
      <c r="F619" s="335">
        <f>+'3.- Resumen general'!AQ620</f>
        <v>7.281200000000001</v>
      </c>
      <c r="G619" s="335">
        <f t="shared" si="36"/>
        <v>8.2427951178451195</v>
      </c>
      <c r="I619" s="52">
        <v>614</v>
      </c>
      <c r="J619" s="334">
        <f t="shared" si="37"/>
        <v>31612</v>
      </c>
      <c r="K619" s="81" t="str">
        <f t="shared" si="38"/>
        <v>Punción traqueal percutánea con aspiración y / o revisión</v>
      </c>
      <c r="L619" s="335">
        <f>+'3.- Resumen general'!AP620</f>
        <v>0.96159511784511786</v>
      </c>
      <c r="M619" s="335">
        <f>+'3.- Resumen general'!AQ620</f>
        <v>7.281200000000001</v>
      </c>
      <c r="N619" s="335">
        <f t="shared" si="39"/>
        <v>8.2427951178451195</v>
      </c>
    </row>
    <row r="620" spans="2:14">
      <c r="B620" s="52">
        <v>615</v>
      </c>
      <c r="C620" s="334">
        <f>+'3.- Resumen general'!C621</f>
        <v>31613</v>
      </c>
      <c r="D620" s="81" t="str">
        <f>+'3.- Resumen general'!D621</f>
        <v>Revisión de Traqueostomía, sin rotación de Flap</v>
      </c>
      <c r="E620" s="335">
        <f>+'3.- Resumen general'!AP621</f>
        <v>6.2578914141414144E-2</v>
      </c>
      <c r="F620" s="335">
        <f>+'3.- Resumen general'!AQ621</f>
        <v>7.281200000000001</v>
      </c>
      <c r="G620" s="335">
        <f t="shared" si="36"/>
        <v>7.3437789141414154</v>
      </c>
      <c r="I620" s="52">
        <v>615</v>
      </c>
      <c r="J620" s="334">
        <f t="shared" si="37"/>
        <v>31613</v>
      </c>
      <c r="K620" s="81" t="str">
        <f t="shared" si="38"/>
        <v>Revisión de Traqueostomía, sin rotación de Flap</v>
      </c>
      <c r="L620" s="335">
        <f>+'3.- Resumen general'!AP621</f>
        <v>6.2578914141414144E-2</v>
      </c>
      <c r="M620" s="335">
        <f>+'3.- Resumen general'!AQ621</f>
        <v>7.281200000000001</v>
      </c>
      <c r="N620" s="335">
        <f t="shared" si="39"/>
        <v>7.3437789141414154</v>
      </c>
    </row>
    <row r="621" spans="2:14">
      <c r="B621" s="52">
        <v>616</v>
      </c>
      <c r="C621" s="334">
        <f>+'3.- Resumen general'!C622</f>
        <v>31622</v>
      </c>
      <c r="D621" s="81" t="str">
        <f>+'3.- Resumen general'!D622</f>
        <v>Broncoscopía</v>
      </c>
      <c r="E621" s="335">
        <f>+'3.- Resumen general'!AP622</f>
        <v>8.3438552188552201E-2</v>
      </c>
      <c r="F621" s="335">
        <f>+'3.- Resumen general'!AQ622</f>
        <v>185.63535000000002</v>
      </c>
      <c r="G621" s="335">
        <f t="shared" si="36"/>
        <v>185.71878855218856</v>
      </c>
      <c r="I621" s="52">
        <v>616</v>
      </c>
      <c r="J621" s="334">
        <f t="shared" si="37"/>
        <v>31622</v>
      </c>
      <c r="K621" s="81" t="str">
        <f t="shared" si="38"/>
        <v>Broncoscopía</v>
      </c>
      <c r="L621" s="335">
        <f>+'3.- Resumen general'!AP622</f>
        <v>8.3438552188552201E-2</v>
      </c>
      <c r="M621" s="335">
        <f>+'3.- Resumen general'!AQ622</f>
        <v>185.63535000000002</v>
      </c>
      <c r="N621" s="335">
        <f t="shared" si="39"/>
        <v>185.71878855218856</v>
      </c>
    </row>
    <row r="622" spans="2:14">
      <c r="B622" s="52">
        <v>617</v>
      </c>
      <c r="C622" s="334">
        <f>+'3.- Resumen general'!C623</f>
        <v>31624</v>
      </c>
      <c r="D622" s="81" t="str">
        <f>+'3.- Resumen general'!D623</f>
        <v>Broncoscopía con lavado bronquioalveolar</v>
      </c>
      <c r="E622" s="335">
        <f>+'3.- Resumen general'!AP623</f>
        <v>0.12515782828282829</v>
      </c>
      <c r="F622" s="335">
        <f>+'3.- Resumen general'!AQ623</f>
        <v>242.14335</v>
      </c>
      <c r="G622" s="335">
        <f t="shared" si="36"/>
        <v>242.26850782828282</v>
      </c>
      <c r="I622" s="52">
        <v>617</v>
      </c>
      <c r="J622" s="334">
        <f t="shared" si="37"/>
        <v>31624</v>
      </c>
      <c r="K622" s="81" t="str">
        <f t="shared" si="38"/>
        <v>Broncoscopía con lavado bronquioalveolar</v>
      </c>
      <c r="L622" s="335">
        <f>+'3.- Resumen general'!AP623</f>
        <v>0.12515782828282829</v>
      </c>
      <c r="M622" s="335">
        <f>+'3.- Resumen general'!AQ623</f>
        <v>242.14335</v>
      </c>
      <c r="N622" s="335">
        <f t="shared" si="39"/>
        <v>242.26850782828282</v>
      </c>
    </row>
    <row r="623" spans="2:14" ht="25.5">
      <c r="B623" s="52">
        <v>618</v>
      </c>
      <c r="C623" s="334">
        <f>+'3.- Resumen general'!C624</f>
        <v>31645</v>
      </c>
      <c r="D623" s="81" t="str">
        <f>+'3.- Resumen general'!D624</f>
        <v>Broncoscopía con aspiracion terapeutica del arbol bronquial (ej drenaje de absceso pulmonar). Procedimiento inicial.</v>
      </c>
      <c r="E623" s="335">
        <f>+'3.- Resumen general'!AP624</f>
        <v>0.14601746632996634</v>
      </c>
      <c r="F623" s="335">
        <f>+'3.- Resumen general'!AQ624</f>
        <v>252.32735000000002</v>
      </c>
      <c r="G623" s="335">
        <f t="shared" si="36"/>
        <v>252.47336746632999</v>
      </c>
      <c r="I623" s="52">
        <v>618</v>
      </c>
      <c r="J623" s="334">
        <f t="shared" si="37"/>
        <v>31645</v>
      </c>
      <c r="K623" s="81" t="str">
        <f t="shared" si="38"/>
        <v>Broncoscopía con aspiracion terapeutica del arbol bronquial (ej drenaje de absceso pulmonar). Procedimiento inicial.</v>
      </c>
      <c r="L623" s="335">
        <f>+'3.- Resumen general'!AP624</f>
        <v>0.14601746632996634</v>
      </c>
      <c r="M623" s="335">
        <f>+'3.- Resumen general'!AQ624</f>
        <v>252.32735000000002</v>
      </c>
      <c r="N623" s="335">
        <f t="shared" si="39"/>
        <v>252.47336746632999</v>
      </c>
    </row>
    <row r="624" spans="2:14">
      <c r="B624" s="52">
        <v>619</v>
      </c>
      <c r="C624" s="334">
        <f>+'3.- Resumen general'!C625</f>
        <v>31750</v>
      </c>
      <c r="D624" s="81" t="str">
        <f>+'3.- Resumen general'!D625</f>
        <v>Traqueoplastía</v>
      </c>
      <c r="E624" s="335">
        <f>+'3.- Resumen general'!AP625</f>
        <v>6.3422418630751967</v>
      </c>
      <c r="F624" s="335">
        <f>+'3.- Resumen general'!AQ625</f>
        <v>257.58198999999996</v>
      </c>
      <c r="G624" s="335">
        <f t="shared" si="36"/>
        <v>263.92423186307514</v>
      </c>
      <c r="I624" s="52">
        <v>619</v>
      </c>
      <c r="J624" s="334">
        <f t="shared" si="37"/>
        <v>31750</v>
      </c>
      <c r="K624" s="81" t="str">
        <f t="shared" si="38"/>
        <v>Traqueoplastía</v>
      </c>
      <c r="L624" s="335">
        <f>+'3.- Resumen general'!AP625</f>
        <v>6.3422418630751967</v>
      </c>
      <c r="M624" s="335">
        <f>+'3.- Resumen general'!AQ625</f>
        <v>257.58198999999996</v>
      </c>
      <c r="N624" s="335">
        <f t="shared" si="39"/>
        <v>263.92423186307514</v>
      </c>
    </row>
    <row r="625" spans="2:14">
      <c r="B625" s="52">
        <v>620</v>
      </c>
      <c r="C625" s="334">
        <f>+'3.- Resumen general'!C626</f>
        <v>31766</v>
      </c>
      <c r="D625" s="81" t="str">
        <f>+'3.- Resumen general'!D626</f>
        <v>Reconstrucción de carina traqueal</v>
      </c>
      <c r="E625" s="335">
        <f>+'3.- Resumen general'!AP626</f>
        <v>6.3422418630751967</v>
      </c>
      <c r="F625" s="335">
        <f>+'3.- Resumen general'!AQ626</f>
        <v>363.04099000000002</v>
      </c>
      <c r="G625" s="335">
        <f t="shared" si="36"/>
        <v>369.3832318630752</v>
      </c>
      <c r="I625" s="52">
        <v>620</v>
      </c>
      <c r="J625" s="334">
        <f t="shared" si="37"/>
        <v>31766</v>
      </c>
      <c r="K625" s="81" t="str">
        <f t="shared" si="38"/>
        <v>Reconstrucción de carina traqueal</v>
      </c>
      <c r="L625" s="335">
        <f>+'3.- Resumen general'!AP626</f>
        <v>6.3422418630751967</v>
      </c>
      <c r="M625" s="335">
        <f>+'3.- Resumen general'!AQ626</f>
        <v>363.04099000000002</v>
      </c>
      <c r="N625" s="335">
        <f t="shared" si="39"/>
        <v>369.3832318630752</v>
      </c>
    </row>
    <row r="626" spans="2:14">
      <c r="B626" s="52">
        <v>621</v>
      </c>
      <c r="C626" s="334">
        <f>+'3.- Resumen general'!C627</f>
        <v>31770</v>
      </c>
      <c r="D626" s="81" t="str">
        <f>+'3.- Resumen general'!D627</f>
        <v>Broncoplastía</v>
      </c>
      <c r="E626" s="335">
        <f>+'3.- Resumen general'!AP627</f>
        <v>6.3422418630751967</v>
      </c>
      <c r="F626" s="335">
        <f>+'3.- Resumen general'!AQ627</f>
        <v>363.04099000000002</v>
      </c>
      <c r="G626" s="335">
        <f t="shared" si="36"/>
        <v>369.3832318630752</v>
      </c>
      <c r="I626" s="52">
        <v>621</v>
      </c>
      <c r="J626" s="334">
        <f t="shared" si="37"/>
        <v>31770</v>
      </c>
      <c r="K626" s="81" t="str">
        <f t="shared" si="38"/>
        <v>Broncoplastía</v>
      </c>
      <c r="L626" s="335">
        <f>+'3.- Resumen general'!AP627</f>
        <v>6.3422418630751967</v>
      </c>
      <c r="M626" s="335">
        <f>+'3.- Resumen general'!AQ627</f>
        <v>363.04099000000002</v>
      </c>
      <c r="N626" s="335">
        <f t="shared" si="39"/>
        <v>369.3832318630752</v>
      </c>
    </row>
    <row r="627" spans="2:14">
      <c r="B627" s="52">
        <v>622</v>
      </c>
      <c r="C627" s="334">
        <f>+'3.- Resumen general'!C628</f>
        <v>31785</v>
      </c>
      <c r="D627" s="81" t="str">
        <f>+'3.- Resumen general'!D628</f>
        <v>Excisión de tumor traqueal o carcinoma cervical</v>
      </c>
      <c r="E627" s="335">
        <f>+'3.- Resumen general'!AP628</f>
        <v>6.3422418630751967</v>
      </c>
      <c r="F627" s="335">
        <f>+'3.- Resumen general'!AQ628</f>
        <v>462.77200666666658</v>
      </c>
      <c r="G627" s="335">
        <f t="shared" si="36"/>
        <v>469.11424852974176</v>
      </c>
      <c r="I627" s="52">
        <v>622</v>
      </c>
      <c r="J627" s="334">
        <f t="shared" si="37"/>
        <v>31785</v>
      </c>
      <c r="K627" s="81" t="str">
        <f t="shared" si="38"/>
        <v>Excisión de tumor traqueal o carcinoma cervical</v>
      </c>
      <c r="L627" s="335">
        <f>+'3.- Resumen general'!AP628</f>
        <v>6.3422418630751967</v>
      </c>
      <c r="M627" s="335">
        <f>+'3.- Resumen general'!AQ628</f>
        <v>462.77200666666658</v>
      </c>
      <c r="N627" s="335">
        <f t="shared" si="39"/>
        <v>469.11424852974176</v>
      </c>
    </row>
    <row r="628" spans="2:14">
      <c r="B628" s="52">
        <v>623</v>
      </c>
      <c r="C628" s="334">
        <f>+'3.- Resumen general'!C629</f>
        <v>31800</v>
      </c>
      <c r="D628" s="81" t="str">
        <f>+'3.- Resumen general'!D629</f>
        <v>Sutura de herida o lesión traqueal</v>
      </c>
      <c r="E628" s="335">
        <f>+'3.- Resumen general'!AP629</f>
        <v>0.87682379349046013</v>
      </c>
      <c r="F628" s="335">
        <f>+'3.- Resumen general'!AQ629</f>
        <v>265.90601666666663</v>
      </c>
      <c r="G628" s="335">
        <f t="shared" si="36"/>
        <v>266.7828404601571</v>
      </c>
      <c r="I628" s="52">
        <v>623</v>
      </c>
      <c r="J628" s="334">
        <f t="shared" si="37"/>
        <v>31800</v>
      </c>
      <c r="K628" s="81" t="str">
        <f t="shared" si="38"/>
        <v>Sutura de herida o lesión traqueal</v>
      </c>
      <c r="L628" s="335">
        <f>+'3.- Resumen general'!AP629</f>
        <v>0.87682379349046013</v>
      </c>
      <c r="M628" s="335">
        <f>+'3.- Resumen general'!AQ629</f>
        <v>265.90601666666663</v>
      </c>
      <c r="N628" s="335">
        <f t="shared" si="39"/>
        <v>266.7828404601571</v>
      </c>
    </row>
    <row r="629" spans="2:14">
      <c r="B629" s="52">
        <v>624</v>
      </c>
      <c r="C629" s="334">
        <f>+'3.- Resumen general'!C630</f>
        <v>31820</v>
      </c>
      <c r="D629" s="81" t="str">
        <f>+'3.- Resumen general'!D630</f>
        <v>Cierre quirúrgico de Traqueostomía o fístula</v>
      </c>
      <c r="E629" s="335">
        <f>+'3.- Resumen general'!AP630</f>
        <v>1.9514590347923684</v>
      </c>
      <c r="F629" s="335">
        <f>+'3.- Resumen general'!AQ630</f>
        <v>258.16601666666668</v>
      </c>
      <c r="G629" s="335">
        <f t="shared" si="36"/>
        <v>260.11747570145906</v>
      </c>
      <c r="I629" s="52">
        <v>624</v>
      </c>
      <c r="J629" s="334">
        <f t="shared" si="37"/>
        <v>31820</v>
      </c>
      <c r="K629" s="81" t="str">
        <f t="shared" si="38"/>
        <v>Cierre quirúrgico de Traqueostomía o fístula</v>
      </c>
      <c r="L629" s="335">
        <f>+'3.- Resumen general'!AP630</f>
        <v>1.9514590347923684</v>
      </c>
      <c r="M629" s="335">
        <f>+'3.- Resumen general'!AQ630</f>
        <v>258.16601666666668</v>
      </c>
      <c r="N629" s="335">
        <f t="shared" si="39"/>
        <v>260.11747570145906</v>
      </c>
    </row>
    <row r="630" spans="2:14">
      <c r="B630" s="52">
        <v>625</v>
      </c>
      <c r="C630" s="334">
        <f>+'3.- Resumen general'!C631</f>
        <v>31830</v>
      </c>
      <c r="D630" s="81" t="str">
        <f>+'3.- Resumen general'!D631</f>
        <v>Revisión de cicatriz de Traqueostomía (en sala de operaciones)</v>
      </c>
      <c r="E630" s="335">
        <f>+'3.- Resumen general'!AP631</f>
        <v>0.65761784511784516</v>
      </c>
      <c r="F630" s="335">
        <f>+'3.- Resumen general'!AQ631</f>
        <v>200.41249000000002</v>
      </c>
      <c r="G630" s="335">
        <f t="shared" si="36"/>
        <v>201.07010784511786</v>
      </c>
      <c r="I630" s="52">
        <v>625</v>
      </c>
      <c r="J630" s="334">
        <f t="shared" si="37"/>
        <v>31830</v>
      </c>
      <c r="K630" s="81" t="str">
        <f t="shared" si="38"/>
        <v>Revisión de cicatriz de Traqueostomía (en sala de operaciones)</v>
      </c>
      <c r="L630" s="335">
        <f>+'3.- Resumen general'!AP631</f>
        <v>0.65761784511784516</v>
      </c>
      <c r="M630" s="335">
        <f>+'3.- Resumen general'!AQ631</f>
        <v>200.41249000000002</v>
      </c>
      <c r="N630" s="335">
        <f t="shared" si="39"/>
        <v>201.07010784511786</v>
      </c>
    </row>
    <row r="631" spans="2:14">
      <c r="B631" s="52">
        <v>626</v>
      </c>
      <c r="C631" s="334">
        <f>+'3.- Resumen general'!C632</f>
        <v>32005</v>
      </c>
      <c r="D631" s="81" t="str">
        <f>+'3.- Resumen general'!D632</f>
        <v>Pleurodesis</v>
      </c>
      <c r="E631" s="335">
        <f>+'3.- Resumen general'!AP632</f>
        <v>0.12515782828282829</v>
      </c>
      <c r="F631" s="335">
        <f>+'3.- Resumen general'!AQ632</f>
        <v>29.537849999999999</v>
      </c>
      <c r="G631" s="335">
        <f t="shared" si="36"/>
        <v>29.663007828282826</v>
      </c>
      <c r="I631" s="52">
        <v>626</v>
      </c>
      <c r="J631" s="334">
        <f t="shared" si="37"/>
        <v>32005</v>
      </c>
      <c r="K631" s="81" t="str">
        <f t="shared" si="38"/>
        <v>Pleurodesis</v>
      </c>
      <c r="L631" s="335">
        <f>+'3.- Resumen general'!AP632</f>
        <v>0.12515782828282829</v>
      </c>
      <c r="M631" s="335">
        <f>+'3.- Resumen general'!AQ632</f>
        <v>29.537849999999999</v>
      </c>
      <c r="N631" s="335">
        <f t="shared" si="39"/>
        <v>29.663007828282826</v>
      </c>
    </row>
    <row r="632" spans="2:14">
      <c r="B632" s="52">
        <v>627</v>
      </c>
      <c r="C632" s="334">
        <f>+'3.- Resumen general'!C633</f>
        <v>32035</v>
      </c>
      <c r="D632" s="81" t="str">
        <f>+'3.- Resumen general'!D633</f>
        <v>Toracostomía, para drenaje de empiema</v>
      </c>
      <c r="E632" s="335">
        <f>+'3.- Resumen general'!AP633</f>
        <v>0.12515782828282829</v>
      </c>
      <c r="F632" s="335">
        <f>+'3.- Resumen general'!AQ633</f>
        <v>29.537849999999999</v>
      </c>
      <c r="G632" s="335">
        <f t="shared" si="36"/>
        <v>29.663007828282826</v>
      </c>
      <c r="I632" s="52">
        <v>627</v>
      </c>
      <c r="J632" s="334">
        <f t="shared" si="37"/>
        <v>32035</v>
      </c>
      <c r="K632" s="81" t="str">
        <f t="shared" si="38"/>
        <v>Toracostomía, para drenaje de empiema</v>
      </c>
      <c r="L632" s="335">
        <f>+'3.- Resumen general'!AP633</f>
        <v>0.12515782828282829</v>
      </c>
      <c r="M632" s="335">
        <f>+'3.- Resumen general'!AQ633</f>
        <v>29.537849999999999</v>
      </c>
      <c r="N632" s="335">
        <f t="shared" si="39"/>
        <v>29.663007828282826</v>
      </c>
    </row>
    <row r="633" spans="2:14">
      <c r="B633" s="52">
        <v>628</v>
      </c>
      <c r="C633" s="334">
        <f>+'3.- Resumen general'!C634</f>
        <v>32095</v>
      </c>
      <c r="D633" s="81" t="str">
        <f>+'3.- Resumen general'!D634</f>
        <v>Toracotomía, limitada, para biopsia pulmonar o pleural</v>
      </c>
      <c r="E633" s="335">
        <f>+'3.- Resumen general'!AP634</f>
        <v>0.29203493265993269</v>
      </c>
      <c r="F633" s="335">
        <f>+'3.- Resumen general'!AQ634</f>
        <v>29.537849999999999</v>
      </c>
      <c r="G633" s="335">
        <f t="shared" si="36"/>
        <v>29.829884932659933</v>
      </c>
      <c r="I633" s="52">
        <v>628</v>
      </c>
      <c r="J633" s="334">
        <f t="shared" si="37"/>
        <v>32095</v>
      </c>
      <c r="K633" s="81" t="str">
        <f t="shared" si="38"/>
        <v>Toracotomía, limitada, para biopsia pulmonar o pleural</v>
      </c>
      <c r="L633" s="335">
        <f>+'3.- Resumen general'!AP634</f>
        <v>0.29203493265993269</v>
      </c>
      <c r="M633" s="335">
        <f>+'3.- Resumen general'!AQ634</f>
        <v>29.537849999999999</v>
      </c>
      <c r="N633" s="335">
        <f t="shared" si="39"/>
        <v>29.829884932659933</v>
      </c>
    </row>
    <row r="634" spans="2:14">
      <c r="B634" s="52">
        <v>629</v>
      </c>
      <c r="C634" s="334">
        <f>+'3.- Resumen general'!C635</f>
        <v>32200</v>
      </c>
      <c r="D634" s="81" t="str">
        <f>+'3.- Resumen general'!D635</f>
        <v>Neumonostomía; para drenaje a cielo abierto de absceso o quiste</v>
      </c>
      <c r="E634" s="335">
        <f>+'3.- Resumen general'!AP635</f>
        <v>4.8786475869809207</v>
      </c>
      <c r="F634" s="335">
        <f>+'3.- Resumen general'!AQ635</f>
        <v>363.04099000000002</v>
      </c>
      <c r="G634" s="335">
        <f t="shared" si="36"/>
        <v>367.91963758698097</v>
      </c>
      <c r="I634" s="52">
        <v>629</v>
      </c>
      <c r="J634" s="334">
        <f t="shared" si="37"/>
        <v>32200</v>
      </c>
      <c r="K634" s="81" t="str">
        <f t="shared" si="38"/>
        <v>Neumonostomía; para drenaje a cielo abierto de absceso o quiste</v>
      </c>
      <c r="L634" s="335">
        <f>+'3.- Resumen general'!AP635</f>
        <v>4.8786475869809207</v>
      </c>
      <c r="M634" s="335">
        <f>+'3.- Resumen general'!AQ635</f>
        <v>363.04099000000002</v>
      </c>
      <c r="N634" s="335">
        <f t="shared" si="39"/>
        <v>367.91963758698097</v>
      </c>
    </row>
    <row r="635" spans="2:14">
      <c r="B635" s="52">
        <v>630</v>
      </c>
      <c r="C635" s="334">
        <f>+'3.- Resumen general'!C636</f>
        <v>32201</v>
      </c>
      <c r="D635" s="81" t="str">
        <f>+'3.- Resumen general'!D636</f>
        <v>Neumonostomía; con drenaje percutáneo de absceso o quiste</v>
      </c>
      <c r="E635" s="335">
        <f>+'3.- Resumen general'!AP636</f>
        <v>4.8786475869809207</v>
      </c>
      <c r="F635" s="335">
        <f>+'3.- Resumen general'!AQ636</f>
        <v>363.04099000000002</v>
      </c>
      <c r="G635" s="335">
        <f t="shared" si="36"/>
        <v>367.91963758698097</v>
      </c>
      <c r="I635" s="52">
        <v>630</v>
      </c>
      <c r="J635" s="334">
        <f t="shared" si="37"/>
        <v>32201</v>
      </c>
      <c r="K635" s="81" t="str">
        <f t="shared" si="38"/>
        <v>Neumonostomía; con drenaje percutáneo de absceso o quiste</v>
      </c>
      <c r="L635" s="335">
        <f>+'3.- Resumen general'!AP636</f>
        <v>4.8786475869809207</v>
      </c>
      <c r="M635" s="335">
        <f>+'3.- Resumen general'!AQ636</f>
        <v>363.04099000000002</v>
      </c>
      <c r="N635" s="335">
        <f t="shared" si="39"/>
        <v>367.91963758698097</v>
      </c>
    </row>
    <row r="636" spans="2:14">
      <c r="B636" s="52">
        <v>631</v>
      </c>
      <c r="C636" s="334">
        <f>+'3.- Resumen general'!C637</f>
        <v>32220</v>
      </c>
      <c r="D636" s="81" t="str">
        <f>+'3.- Resumen general'!D637</f>
        <v>Decorticación pulmonar total</v>
      </c>
      <c r="E636" s="335">
        <f>+'3.- Resumen general'!AP637</f>
        <v>6.3422418630751967</v>
      </c>
      <c r="F636" s="335">
        <f>+'3.- Resumen general'!AQ637</f>
        <v>363.04099000000002</v>
      </c>
      <c r="G636" s="335">
        <f t="shared" si="36"/>
        <v>369.3832318630752</v>
      </c>
      <c r="I636" s="52">
        <v>631</v>
      </c>
      <c r="J636" s="334">
        <f t="shared" si="37"/>
        <v>32220</v>
      </c>
      <c r="K636" s="81" t="str">
        <f t="shared" si="38"/>
        <v>Decorticación pulmonar total</v>
      </c>
      <c r="L636" s="335">
        <f>+'3.- Resumen general'!AP637</f>
        <v>6.3422418630751967</v>
      </c>
      <c r="M636" s="335">
        <f>+'3.- Resumen general'!AQ637</f>
        <v>363.04099000000002</v>
      </c>
      <c r="N636" s="335">
        <f t="shared" si="39"/>
        <v>369.3832318630752</v>
      </c>
    </row>
    <row r="637" spans="2:14">
      <c r="B637" s="52">
        <v>632</v>
      </c>
      <c r="C637" s="334">
        <f>+'3.- Resumen general'!C638</f>
        <v>32225</v>
      </c>
      <c r="D637" s="81" t="str">
        <f>+'3.- Resumen general'!D638</f>
        <v>Decorticación pulmonar parcial</v>
      </c>
      <c r="E637" s="335">
        <f>+'3.- Resumen general'!AP638</f>
        <v>4.8786475869809207</v>
      </c>
      <c r="F637" s="335">
        <f>+'3.- Resumen general'!AQ638</f>
        <v>363.04099000000002</v>
      </c>
      <c r="G637" s="335">
        <f t="shared" si="36"/>
        <v>367.91963758698097</v>
      </c>
      <c r="I637" s="52">
        <v>632</v>
      </c>
      <c r="J637" s="334">
        <f t="shared" si="37"/>
        <v>32225</v>
      </c>
      <c r="K637" s="81" t="str">
        <f t="shared" si="38"/>
        <v>Decorticación pulmonar parcial</v>
      </c>
      <c r="L637" s="335">
        <f>+'3.- Resumen general'!AP638</f>
        <v>4.8786475869809207</v>
      </c>
      <c r="M637" s="335">
        <f>+'3.- Resumen general'!AQ638</f>
        <v>363.04099000000002</v>
      </c>
      <c r="N637" s="335">
        <f t="shared" si="39"/>
        <v>367.91963758698097</v>
      </c>
    </row>
    <row r="638" spans="2:14">
      <c r="B638" s="52">
        <v>633</v>
      </c>
      <c r="C638" s="334">
        <f>+'3.- Resumen general'!C639</f>
        <v>32310</v>
      </c>
      <c r="D638" s="81" t="str">
        <f>+'3.- Resumen general'!D639</f>
        <v>Pleurectomía parietal</v>
      </c>
      <c r="E638" s="335">
        <f>+'3.- Resumen general'!AP639</f>
        <v>4.8786475869809207</v>
      </c>
      <c r="F638" s="335">
        <f>+'3.- Resumen general'!AQ639</f>
        <v>430.38650666666672</v>
      </c>
      <c r="G638" s="335">
        <f t="shared" si="36"/>
        <v>435.26515425364767</v>
      </c>
      <c r="I638" s="52">
        <v>633</v>
      </c>
      <c r="J638" s="334">
        <f t="shared" si="37"/>
        <v>32310</v>
      </c>
      <c r="K638" s="81" t="str">
        <f t="shared" si="38"/>
        <v>Pleurectomía parietal</v>
      </c>
      <c r="L638" s="335">
        <f>+'3.- Resumen general'!AP639</f>
        <v>4.8786475869809207</v>
      </c>
      <c r="M638" s="335">
        <f>+'3.- Resumen general'!AQ639</f>
        <v>430.38650666666672</v>
      </c>
      <c r="N638" s="335">
        <f t="shared" si="39"/>
        <v>435.26515425364767</v>
      </c>
    </row>
    <row r="639" spans="2:14">
      <c r="B639" s="52">
        <v>634</v>
      </c>
      <c r="C639" s="334">
        <f>+'3.- Resumen general'!C640</f>
        <v>32320</v>
      </c>
      <c r="D639" s="81" t="str">
        <f>+'3.- Resumen general'!D640</f>
        <v>Decorticación y Pleurectomía parietal</v>
      </c>
      <c r="E639" s="335">
        <f>+'3.- Resumen general'!AP640</f>
        <v>6.3422418630751967</v>
      </c>
      <c r="F639" s="335">
        <f>+'3.- Resumen general'!AQ640</f>
        <v>463.38250666666664</v>
      </c>
      <c r="G639" s="335">
        <f t="shared" si="36"/>
        <v>469.72474852974182</v>
      </c>
      <c r="I639" s="52">
        <v>634</v>
      </c>
      <c r="J639" s="334">
        <f t="shared" si="37"/>
        <v>32320</v>
      </c>
      <c r="K639" s="81" t="str">
        <f t="shared" si="38"/>
        <v>Decorticación y Pleurectomía parietal</v>
      </c>
      <c r="L639" s="335">
        <f>+'3.- Resumen general'!AP640</f>
        <v>6.3422418630751967</v>
      </c>
      <c r="M639" s="335">
        <f>+'3.- Resumen general'!AQ640</f>
        <v>463.38250666666664</v>
      </c>
      <c r="N639" s="335">
        <f t="shared" si="39"/>
        <v>469.72474852974182</v>
      </c>
    </row>
    <row r="640" spans="2:14">
      <c r="B640" s="52">
        <v>635</v>
      </c>
      <c r="C640" s="334">
        <f>+'3.- Resumen general'!C641</f>
        <v>32400</v>
      </c>
      <c r="D640" s="81" t="str">
        <f>+'3.- Resumen general'!D641</f>
        <v>Biopsia de pleura percutánea</v>
      </c>
      <c r="E640" s="335">
        <f>+'3.- Resumen general'!AP641</f>
        <v>8.3438552188552201E-2</v>
      </c>
      <c r="F640" s="335">
        <f>+'3.- Resumen general'!AQ641</f>
        <v>18.19285</v>
      </c>
      <c r="G640" s="335">
        <f t="shared" si="36"/>
        <v>18.276288552188554</v>
      </c>
      <c r="I640" s="52">
        <v>635</v>
      </c>
      <c r="J640" s="334">
        <f t="shared" si="37"/>
        <v>32400</v>
      </c>
      <c r="K640" s="81" t="str">
        <f t="shared" si="38"/>
        <v>Biopsia de pleura percutánea</v>
      </c>
      <c r="L640" s="335">
        <f>+'3.- Resumen general'!AP641</f>
        <v>8.3438552188552201E-2</v>
      </c>
      <c r="M640" s="335">
        <f>+'3.- Resumen general'!AQ641</f>
        <v>18.19285</v>
      </c>
      <c r="N640" s="335">
        <f t="shared" si="39"/>
        <v>18.276288552188554</v>
      </c>
    </row>
    <row r="641" spans="2:14">
      <c r="B641" s="52">
        <v>636</v>
      </c>
      <c r="C641" s="334">
        <f>+'3.- Resumen general'!C642</f>
        <v>32405</v>
      </c>
      <c r="D641" s="81" t="str">
        <f>+'3.- Resumen general'!D642</f>
        <v>Biopsia, pulmón o mediastino, aguja percutánea</v>
      </c>
      <c r="E641" s="335">
        <f>+'3.- Resumen general'!AP642</f>
        <v>0.1668771043771044</v>
      </c>
      <c r="F641" s="335">
        <f>+'3.- Resumen general'!AQ642</f>
        <v>18.19285</v>
      </c>
      <c r="G641" s="335">
        <f t="shared" si="36"/>
        <v>18.359727104377104</v>
      </c>
      <c r="I641" s="52">
        <v>636</v>
      </c>
      <c r="J641" s="334">
        <f t="shared" si="37"/>
        <v>32405</v>
      </c>
      <c r="K641" s="81" t="str">
        <f t="shared" si="38"/>
        <v>Biopsia, pulmón o mediastino, aguja percutánea</v>
      </c>
      <c r="L641" s="335">
        <f>+'3.- Resumen general'!AP642</f>
        <v>0.1668771043771044</v>
      </c>
      <c r="M641" s="335">
        <f>+'3.- Resumen general'!AQ642</f>
        <v>18.19285</v>
      </c>
      <c r="N641" s="335">
        <f t="shared" si="39"/>
        <v>18.359727104377104</v>
      </c>
    </row>
    <row r="642" spans="2:14">
      <c r="B642" s="52">
        <v>637</v>
      </c>
      <c r="C642" s="334">
        <f>+'3.- Resumen general'!C643</f>
        <v>32420</v>
      </c>
      <c r="D642" s="81" t="str">
        <f>+'3.- Resumen general'!D643</f>
        <v>Neumocentesis</v>
      </c>
      <c r="E642" s="335">
        <f>+'3.- Resumen general'!AP643</f>
        <v>0.29203493265993269</v>
      </c>
      <c r="F642" s="335">
        <f>+'3.- Resumen general'!AQ643</f>
        <v>29.537849999999999</v>
      </c>
      <c r="G642" s="335">
        <f t="shared" si="36"/>
        <v>29.829884932659933</v>
      </c>
      <c r="I642" s="52">
        <v>637</v>
      </c>
      <c r="J642" s="334">
        <f t="shared" si="37"/>
        <v>32420</v>
      </c>
      <c r="K642" s="81" t="str">
        <f t="shared" si="38"/>
        <v>Neumocentesis</v>
      </c>
      <c r="L642" s="335">
        <f>+'3.- Resumen general'!AP643</f>
        <v>0.29203493265993269</v>
      </c>
      <c r="M642" s="335">
        <f>+'3.- Resumen general'!AQ643</f>
        <v>29.537849999999999</v>
      </c>
      <c r="N642" s="335">
        <f t="shared" si="39"/>
        <v>29.829884932659933</v>
      </c>
    </row>
    <row r="643" spans="2:14">
      <c r="B643" s="52">
        <v>638</v>
      </c>
      <c r="C643" s="334">
        <f>+'3.- Resumen general'!C644</f>
        <v>32421</v>
      </c>
      <c r="D643" s="81" t="str">
        <f>+'3.- Resumen general'!D644</f>
        <v>Toracocentesis</v>
      </c>
      <c r="E643" s="335">
        <f>+'3.- Resumen general'!AP644</f>
        <v>6.2578914141414144E-2</v>
      </c>
      <c r="F643" s="335">
        <f>+'3.- Resumen general'!AQ644</f>
        <v>29.537849999999999</v>
      </c>
      <c r="G643" s="335">
        <f t="shared" si="36"/>
        <v>29.600428914141414</v>
      </c>
      <c r="I643" s="52">
        <v>638</v>
      </c>
      <c r="J643" s="334">
        <f t="shared" si="37"/>
        <v>32421</v>
      </c>
      <c r="K643" s="81" t="str">
        <f t="shared" si="38"/>
        <v>Toracocentesis</v>
      </c>
      <c r="L643" s="335">
        <f>+'3.- Resumen general'!AP644</f>
        <v>6.2578914141414144E-2</v>
      </c>
      <c r="M643" s="335">
        <f>+'3.- Resumen general'!AQ644</f>
        <v>29.537849999999999</v>
      </c>
      <c r="N643" s="335">
        <f t="shared" si="39"/>
        <v>29.600428914141414</v>
      </c>
    </row>
    <row r="644" spans="2:14">
      <c r="B644" s="52">
        <v>639</v>
      </c>
      <c r="C644" s="334">
        <f>+'3.- Resumen general'!C645</f>
        <v>32440</v>
      </c>
      <c r="D644" s="81" t="str">
        <f>+'3.- Resumen general'!D645</f>
        <v>Neumonectomía</v>
      </c>
      <c r="E644" s="335">
        <f>+'3.- Resumen general'!AP645</f>
        <v>4.8786475869809207</v>
      </c>
      <c r="F644" s="335">
        <f>+'3.- Resumen general'!AQ645</f>
        <v>354.69048999999995</v>
      </c>
      <c r="G644" s="335">
        <f t="shared" si="36"/>
        <v>359.5691375869809</v>
      </c>
      <c r="I644" s="52">
        <v>639</v>
      </c>
      <c r="J644" s="334">
        <f t="shared" si="37"/>
        <v>32440</v>
      </c>
      <c r="K644" s="81" t="str">
        <f t="shared" si="38"/>
        <v>Neumonectomía</v>
      </c>
      <c r="L644" s="335">
        <f>+'3.- Resumen general'!AP645</f>
        <v>4.8786475869809207</v>
      </c>
      <c r="M644" s="335">
        <f>+'3.- Resumen general'!AQ645</f>
        <v>354.69048999999995</v>
      </c>
      <c r="N644" s="335">
        <f t="shared" si="39"/>
        <v>359.5691375869809</v>
      </c>
    </row>
    <row r="645" spans="2:14">
      <c r="B645" s="52">
        <v>640</v>
      </c>
      <c r="C645" s="334">
        <f>+'3.- Resumen general'!C646</f>
        <v>32442</v>
      </c>
      <c r="D645" s="81" t="str">
        <f>+'3.- Resumen general'!D646</f>
        <v>Neumonectomía total con resección de segmento de tráquea</v>
      </c>
      <c r="E645" s="335">
        <f>+'3.- Resumen general'!AP646</f>
        <v>9.2694304152637486</v>
      </c>
      <c r="F645" s="335">
        <f>+'3.- Resumen general'!AQ646</f>
        <v>354.69048999999995</v>
      </c>
      <c r="G645" s="335">
        <f t="shared" si="36"/>
        <v>363.9599204152637</v>
      </c>
      <c r="I645" s="52">
        <v>640</v>
      </c>
      <c r="J645" s="334">
        <f t="shared" si="37"/>
        <v>32442</v>
      </c>
      <c r="K645" s="81" t="str">
        <f t="shared" si="38"/>
        <v>Neumonectomía total con resección de segmento de tráquea</v>
      </c>
      <c r="L645" s="335">
        <f>+'3.- Resumen general'!AP646</f>
        <v>9.2694304152637486</v>
      </c>
      <c r="M645" s="335">
        <f>+'3.- Resumen general'!AQ646</f>
        <v>354.69048999999995</v>
      </c>
      <c r="N645" s="335">
        <f t="shared" si="39"/>
        <v>363.9599204152637</v>
      </c>
    </row>
    <row r="646" spans="2:14">
      <c r="B646" s="52">
        <v>641</v>
      </c>
      <c r="C646" s="334">
        <f>+'3.- Resumen general'!C647</f>
        <v>32480</v>
      </c>
      <c r="D646" s="81" t="str">
        <f>+'3.- Resumen general'!D647</f>
        <v>Lobectomía</v>
      </c>
      <c r="E646" s="335">
        <f>+'3.- Resumen general'!AP647</f>
        <v>4.8786475869809207</v>
      </c>
      <c r="F646" s="335">
        <f>+'3.- Resumen general'!AQ647</f>
        <v>363.04099000000002</v>
      </c>
      <c r="G646" s="335">
        <f t="shared" ref="G646:G698" si="40">SUM(E646:F646)</f>
        <v>367.91963758698097</v>
      </c>
      <c r="I646" s="52">
        <v>641</v>
      </c>
      <c r="J646" s="334">
        <f t="shared" ref="J646:J698" si="41">+C646</f>
        <v>32480</v>
      </c>
      <c r="K646" s="81" t="str">
        <f t="shared" ref="K646:K698" si="42">+D646</f>
        <v>Lobectomía</v>
      </c>
      <c r="L646" s="335">
        <f>+'3.- Resumen general'!AP647</f>
        <v>4.8786475869809207</v>
      </c>
      <c r="M646" s="335">
        <f>+'3.- Resumen general'!AQ647</f>
        <v>363.04099000000002</v>
      </c>
      <c r="N646" s="335">
        <f t="shared" ref="N646:N698" si="43">SUM(L646:M646)</f>
        <v>367.91963758698097</v>
      </c>
    </row>
    <row r="647" spans="2:14">
      <c r="B647" s="52">
        <v>642</v>
      </c>
      <c r="C647" s="334">
        <f>+'3.- Resumen general'!C648</f>
        <v>32482</v>
      </c>
      <c r="D647" s="81" t="str">
        <f>+'3.- Resumen general'!D648</f>
        <v>Bilobectomía pulmonar</v>
      </c>
      <c r="E647" s="335">
        <f>+'3.- Resumen general'!AP648</f>
        <v>4.8786475869809207</v>
      </c>
      <c r="F647" s="335">
        <f>+'3.- Resumen general'!AQ648</f>
        <v>363.04099000000002</v>
      </c>
      <c r="G647" s="335">
        <f t="shared" si="40"/>
        <v>367.91963758698097</v>
      </c>
      <c r="I647" s="52">
        <v>642</v>
      </c>
      <c r="J647" s="334">
        <f t="shared" si="41"/>
        <v>32482</v>
      </c>
      <c r="K647" s="81" t="str">
        <f t="shared" si="42"/>
        <v>Bilobectomía pulmonar</v>
      </c>
      <c r="L647" s="335">
        <f>+'3.- Resumen general'!AP648</f>
        <v>4.8786475869809207</v>
      </c>
      <c r="M647" s="335">
        <f>+'3.- Resumen general'!AQ648</f>
        <v>363.04099000000002</v>
      </c>
      <c r="N647" s="335">
        <f t="shared" si="43"/>
        <v>367.91963758698097</v>
      </c>
    </row>
    <row r="648" spans="2:14">
      <c r="B648" s="52">
        <v>643</v>
      </c>
      <c r="C648" s="334">
        <f>+'3.- Resumen general'!C649</f>
        <v>32484</v>
      </c>
      <c r="D648" s="81" t="str">
        <f>+'3.- Resumen general'!D649</f>
        <v>Segmentectomía pulmonar</v>
      </c>
      <c r="E648" s="335">
        <f>+'3.- Resumen general'!AP649</f>
        <v>6.3422418630751967</v>
      </c>
      <c r="F648" s="335">
        <f>+'3.- Resumen general'!AQ649</f>
        <v>363.04099000000002</v>
      </c>
      <c r="G648" s="335">
        <f t="shared" si="40"/>
        <v>369.3832318630752</v>
      </c>
      <c r="I648" s="52">
        <v>643</v>
      </c>
      <c r="J648" s="334">
        <f t="shared" si="41"/>
        <v>32484</v>
      </c>
      <c r="K648" s="81" t="str">
        <f t="shared" si="42"/>
        <v>Segmentectomía pulmonar</v>
      </c>
      <c r="L648" s="335">
        <f>+'3.- Resumen general'!AP649</f>
        <v>6.3422418630751967</v>
      </c>
      <c r="M648" s="335">
        <f>+'3.- Resumen general'!AQ649</f>
        <v>363.04099000000002</v>
      </c>
      <c r="N648" s="335">
        <f t="shared" si="43"/>
        <v>369.3832318630752</v>
      </c>
    </row>
    <row r="649" spans="2:14">
      <c r="B649" s="52">
        <v>644</v>
      </c>
      <c r="C649" s="334">
        <f>+'3.- Resumen general'!C650</f>
        <v>32540</v>
      </c>
      <c r="D649" s="81" t="str">
        <f>+'3.- Resumen general'!D650</f>
        <v>Enucleación extrapleural de empiema (empiemectomía)</v>
      </c>
      <c r="E649" s="335">
        <f>+'3.- Resumen general'!AP650</f>
        <v>3.4150533108866443</v>
      </c>
      <c r="F649" s="335">
        <f>+'3.- Resumen general'!AQ650</f>
        <v>381.91050666666672</v>
      </c>
      <c r="G649" s="335">
        <f t="shared" si="40"/>
        <v>385.32555997755338</v>
      </c>
      <c r="I649" s="52">
        <v>644</v>
      </c>
      <c r="J649" s="334">
        <f t="shared" si="41"/>
        <v>32540</v>
      </c>
      <c r="K649" s="81" t="str">
        <f t="shared" si="42"/>
        <v>Enucleación extrapleural de empiema (empiemectomía)</v>
      </c>
      <c r="L649" s="335">
        <f>+'3.- Resumen general'!AP650</f>
        <v>3.4150533108866443</v>
      </c>
      <c r="M649" s="335">
        <f>+'3.- Resumen general'!AQ650</f>
        <v>381.91050666666672</v>
      </c>
      <c r="N649" s="335">
        <f t="shared" si="43"/>
        <v>385.32555997755338</v>
      </c>
    </row>
    <row r="650" spans="2:14">
      <c r="B650" s="52">
        <v>645</v>
      </c>
      <c r="C650" s="334">
        <f>+'3.- Resumen general'!C651</f>
        <v>32551</v>
      </c>
      <c r="D650" s="81" t="str">
        <f>+'3.- Resumen general'!D651</f>
        <v>Tubo de toracostomía cerrada, incluye sello de agua</v>
      </c>
      <c r="E650" s="335">
        <f>+'3.- Resumen general'!AP651</f>
        <v>0.12515782828282829</v>
      </c>
      <c r="F650" s="335">
        <f>+'3.- Resumen general'!AQ651</f>
        <v>29.537849999999999</v>
      </c>
      <c r="G650" s="335">
        <f t="shared" si="40"/>
        <v>29.663007828282826</v>
      </c>
      <c r="I650" s="52">
        <v>645</v>
      </c>
      <c r="J650" s="334">
        <f t="shared" si="41"/>
        <v>32551</v>
      </c>
      <c r="K650" s="81" t="str">
        <f t="shared" si="42"/>
        <v>Tubo de toracostomía cerrada, incluye sello de agua</v>
      </c>
      <c r="L650" s="335">
        <f>+'3.- Resumen general'!AP651</f>
        <v>0.12515782828282829</v>
      </c>
      <c r="M650" s="335">
        <f>+'3.- Resumen general'!AQ651</f>
        <v>29.537849999999999</v>
      </c>
      <c r="N650" s="335">
        <f t="shared" si="43"/>
        <v>29.663007828282826</v>
      </c>
    </row>
    <row r="651" spans="2:14">
      <c r="B651" s="52">
        <v>646</v>
      </c>
      <c r="C651" s="334">
        <f>+'3.- Resumen general'!C652</f>
        <v>32601</v>
      </c>
      <c r="D651" s="81" t="str">
        <f>+'3.- Resumen general'!D652</f>
        <v>Toracoscopía diagnóstica</v>
      </c>
      <c r="E651" s="335">
        <f>+'3.- Resumen general'!AP652</f>
        <v>0.1668771043771044</v>
      </c>
      <c r="F651" s="335">
        <f>+'3.- Resumen general'!AQ652</f>
        <v>43.363799999999998</v>
      </c>
      <c r="G651" s="335">
        <f t="shared" si="40"/>
        <v>43.530677104377105</v>
      </c>
      <c r="I651" s="52">
        <v>646</v>
      </c>
      <c r="J651" s="334">
        <f t="shared" si="41"/>
        <v>32601</v>
      </c>
      <c r="K651" s="81" t="str">
        <f t="shared" si="42"/>
        <v>Toracoscopía diagnóstica</v>
      </c>
      <c r="L651" s="335">
        <f>+'3.- Resumen general'!AP652</f>
        <v>0.1668771043771044</v>
      </c>
      <c r="M651" s="335">
        <f>+'3.- Resumen general'!AQ652</f>
        <v>43.363799999999998</v>
      </c>
      <c r="N651" s="335">
        <f t="shared" si="43"/>
        <v>43.530677104377105</v>
      </c>
    </row>
    <row r="652" spans="2:14" ht="25.5">
      <c r="B652" s="52">
        <v>647</v>
      </c>
      <c r="C652" s="334">
        <f>+'3.- Resumen general'!C653</f>
        <v>32650</v>
      </c>
      <c r="D652" s="81" t="str">
        <f>+'3.- Resumen general'!D653</f>
        <v>Pleurodesis por toracoscopía, cualquier método o toracoscopía quirúrgica</v>
      </c>
      <c r="E652" s="335">
        <f>+'3.- Resumen general'!AP653</f>
        <v>0.1668771043771044</v>
      </c>
      <c r="F652" s="335">
        <f>+'3.- Resumen general'!AQ653</f>
        <v>43.363799999999998</v>
      </c>
      <c r="G652" s="335">
        <f t="shared" si="40"/>
        <v>43.530677104377105</v>
      </c>
      <c r="I652" s="52">
        <v>647</v>
      </c>
      <c r="J652" s="334">
        <f t="shared" si="41"/>
        <v>32650</v>
      </c>
      <c r="K652" s="81" t="str">
        <f t="shared" si="42"/>
        <v>Pleurodesis por toracoscopía, cualquier método o toracoscopía quirúrgica</v>
      </c>
      <c r="L652" s="335">
        <f>+'3.- Resumen general'!AP653</f>
        <v>0.1668771043771044</v>
      </c>
      <c r="M652" s="335">
        <f>+'3.- Resumen general'!AQ653</f>
        <v>43.363799999999998</v>
      </c>
      <c r="N652" s="335">
        <f t="shared" si="43"/>
        <v>43.530677104377105</v>
      </c>
    </row>
    <row r="653" spans="2:14">
      <c r="B653" s="52">
        <v>648</v>
      </c>
      <c r="C653" s="334">
        <f>+'3.- Resumen general'!C654</f>
        <v>32800</v>
      </c>
      <c r="D653" s="81" t="str">
        <f>+'3.- Resumen general'!D654</f>
        <v>Cura quirúrgica de hernia pulmonar a través de la pared torácica</v>
      </c>
      <c r="E653" s="335">
        <f>+'3.- Resumen general'!AP654</f>
        <v>1.9514590347923684</v>
      </c>
      <c r="F653" s="335">
        <f>+'3.- Resumen general'!AQ654</f>
        <v>341.17450666666673</v>
      </c>
      <c r="G653" s="335">
        <f t="shared" si="40"/>
        <v>343.12596570145911</v>
      </c>
      <c r="I653" s="52">
        <v>648</v>
      </c>
      <c r="J653" s="334">
        <f t="shared" si="41"/>
        <v>32800</v>
      </c>
      <c r="K653" s="81" t="str">
        <f t="shared" si="42"/>
        <v>Cura quirúrgica de hernia pulmonar a través de la pared torácica</v>
      </c>
      <c r="L653" s="335">
        <f>+'3.- Resumen general'!AP654</f>
        <v>1.9514590347923684</v>
      </c>
      <c r="M653" s="335">
        <f>+'3.- Resumen general'!AQ654</f>
        <v>341.17450666666673</v>
      </c>
      <c r="N653" s="335">
        <f t="shared" si="43"/>
        <v>343.12596570145911</v>
      </c>
    </row>
    <row r="654" spans="2:14">
      <c r="B654" s="52">
        <v>649</v>
      </c>
      <c r="C654" s="334">
        <f>+'3.- Resumen general'!C655</f>
        <v>32810</v>
      </c>
      <c r="D654" s="81" t="str">
        <f>+'3.- Resumen general'!D655</f>
        <v>Reconstrucción de pared torácica</v>
      </c>
      <c r="E654" s="335">
        <f>+'3.- Resumen general'!AP655</f>
        <v>3.4150533108866443</v>
      </c>
      <c r="F654" s="335">
        <f>+'3.- Resumen general'!AQ655</f>
        <v>381.91050666666672</v>
      </c>
      <c r="G654" s="335">
        <f t="shared" si="40"/>
        <v>385.32555997755338</v>
      </c>
      <c r="I654" s="52">
        <v>649</v>
      </c>
      <c r="J654" s="334">
        <f t="shared" si="41"/>
        <v>32810</v>
      </c>
      <c r="K654" s="81" t="str">
        <f t="shared" si="42"/>
        <v>Reconstrucción de pared torácica</v>
      </c>
      <c r="L654" s="335">
        <f>+'3.- Resumen general'!AP655</f>
        <v>3.4150533108866443</v>
      </c>
      <c r="M654" s="335">
        <f>+'3.- Resumen general'!AQ655</f>
        <v>381.91050666666672</v>
      </c>
      <c r="N654" s="335">
        <f t="shared" si="43"/>
        <v>385.32555997755338</v>
      </c>
    </row>
    <row r="655" spans="2:14">
      <c r="B655" s="52">
        <v>650</v>
      </c>
      <c r="C655" s="334">
        <f>+'3.- Resumen general'!C656</f>
        <v>32815</v>
      </c>
      <c r="D655" s="81" t="str">
        <f>+'3.- Resumen general'!D656</f>
        <v>Cierre de fístula bronquial</v>
      </c>
      <c r="E655" s="335">
        <f>+'3.- Resumen general'!AP656</f>
        <v>4.8786475869809207</v>
      </c>
      <c r="F655" s="335">
        <f>+'3.- Resumen general'!AQ656</f>
        <v>354.69048999999995</v>
      </c>
      <c r="G655" s="335">
        <f t="shared" si="40"/>
        <v>359.5691375869809</v>
      </c>
      <c r="I655" s="52">
        <v>650</v>
      </c>
      <c r="J655" s="334">
        <f t="shared" si="41"/>
        <v>32815</v>
      </c>
      <c r="K655" s="81" t="str">
        <f t="shared" si="42"/>
        <v>Cierre de fístula bronquial</v>
      </c>
      <c r="L655" s="335">
        <f>+'3.- Resumen general'!AP656</f>
        <v>4.8786475869809207</v>
      </c>
      <c r="M655" s="335">
        <f>+'3.- Resumen general'!AQ656</f>
        <v>354.69048999999995</v>
      </c>
      <c r="N655" s="335">
        <f t="shared" si="43"/>
        <v>359.5691375869809</v>
      </c>
    </row>
    <row r="656" spans="2:14">
      <c r="B656" s="52">
        <v>651</v>
      </c>
      <c r="C656" s="334">
        <f>+'3.- Resumen general'!C657</f>
        <v>32900</v>
      </c>
      <c r="D656" s="81" t="str">
        <f>+'3.- Resumen general'!D657</f>
        <v>Resección de costillas, extrapleural, todos los estadíos</v>
      </c>
      <c r="E656" s="335">
        <f>+'3.- Resumen general'!AP657</f>
        <v>1.9514590347923684</v>
      </c>
      <c r="F656" s="335">
        <f>+'3.- Resumen general'!AQ657</f>
        <v>341.17450666666673</v>
      </c>
      <c r="G656" s="335">
        <f t="shared" si="40"/>
        <v>343.12596570145911</v>
      </c>
      <c r="I656" s="52">
        <v>651</v>
      </c>
      <c r="J656" s="334">
        <f t="shared" si="41"/>
        <v>32900</v>
      </c>
      <c r="K656" s="81" t="str">
        <f t="shared" si="42"/>
        <v>Resección de costillas, extrapleural, todos los estadíos</v>
      </c>
      <c r="L656" s="335">
        <f>+'3.- Resumen general'!AP657</f>
        <v>1.9514590347923684</v>
      </c>
      <c r="M656" s="335">
        <f>+'3.- Resumen general'!AQ657</f>
        <v>341.17450666666673</v>
      </c>
      <c r="N656" s="335">
        <f t="shared" si="43"/>
        <v>343.12596570145911</v>
      </c>
    </row>
    <row r="657" spans="2:14">
      <c r="B657" s="52">
        <v>652</v>
      </c>
      <c r="C657" s="334">
        <f>+'3.- Resumen general'!C658</f>
        <v>32905</v>
      </c>
      <c r="D657" s="81" t="str">
        <f>+'3.- Resumen general'!D658</f>
        <v>Toracoplastía, tipo Schede o extrapleural (todos los estadíos)</v>
      </c>
      <c r="E657" s="335">
        <f>+'3.- Resumen general'!AP658</f>
        <v>3.4150533108866443</v>
      </c>
      <c r="F657" s="335">
        <f>+'3.- Resumen general'!AQ658</f>
        <v>381.91050666666672</v>
      </c>
      <c r="G657" s="335">
        <f t="shared" si="40"/>
        <v>385.32555997755338</v>
      </c>
      <c r="I657" s="52">
        <v>652</v>
      </c>
      <c r="J657" s="334">
        <f t="shared" si="41"/>
        <v>32905</v>
      </c>
      <c r="K657" s="81" t="str">
        <f t="shared" si="42"/>
        <v>Toracoplastía, tipo Schede o extrapleural (todos los estadíos)</v>
      </c>
      <c r="L657" s="335">
        <f>+'3.- Resumen general'!AP658</f>
        <v>3.4150533108866443</v>
      </c>
      <c r="M657" s="335">
        <f>+'3.- Resumen general'!AQ658</f>
        <v>381.91050666666672</v>
      </c>
      <c r="N657" s="335">
        <f t="shared" si="43"/>
        <v>385.32555997755338</v>
      </c>
    </row>
    <row r="658" spans="2:14">
      <c r="B658" s="52">
        <v>653</v>
      </c>
      <c r="C658" s="334">
        <f>+'3.- Resumen general'!C659</f>
        <v>32960</v>
      </c>
      <c r="D658" s="81" t="str">
        <f>+'3.- Resumen general'!D659</f>
        <v>Neumotórax, terapéutico, inyección intrapleural de aire</v>
      </c>
      <c r="E658" s="335">
        <f>+'3.- Resumen general'!AP659</f>
        <v>8.3438552188552201E-2</v>
      </c>
      <c r="F658" s="335">
        <f>+'3.- Resumen general'!AQ659</f>
        <v>29.537849999999999</v>
      </c>
      <c r="G658" s="335">
        <f t="shared" si="40"/>
        <v>29.621288552188553</v>
      </c>
      <c r="I658" s="52">
        <v>653</v>
      </c>
      <c r="J658" s="334">
        <f t="shared" si="41"/>
        <v>32960</v>
      </c>
      <c r="K658" s="81" t="str">
        <f t="shared" si="42"/>
        <v>Neumotórax, terapéutico, inyección intrapleural de aire</v>
      </c>
      <c r="L658" s="335">
        <f>+'3.- Resumen general'!AP659</f>
        <v>8.3438552188552201E-2</v>
      </c>
      <c r="M658" s="335">
        <f>+'3.- Resumen general'!AQ659</f>
        <v>29.537849999999999</v>
      </c>
      <c r="N658" s="335">
        <f t="shared" si="43"/>
        <v>29.621288552188553</v>
      </c>
    </row>
    <row r="659" spans="2:14">
      <c r="B659" s="52">
        <v>654</v>
      </c>
      <c r="C659" s="334">
        <f>+'3.- Resumen general'!C660</f>
        <v>33010</v>
      </c>
      <c r="D659" s="81" t="str">
        <f>+'3.- Resumen general'!D660</f>
        <v>Pericardiocentesis</v>
      </c>
      <c r="E659" s="335">
        <f>+'3.- Resumen general'!AP660</f>
        <v>0.10429819023569024</v>
      </c>
      <c r="F659" s="335">
        <f>+'3.- Resumen general'!AQ660</f>
        <v>29.537849999999999</v>
      </c>
      <c r="G659" s="335">
        <f t="shared" si="40"/>
        <v>29.642148190235687</v>
      </c>
      <c r="I659" s="52">
        <v>654</v>
      </c>
      <c r="J659" s="334">
        <f t="shared" si="41"/>
        <v>33010</v>
      </c>
      <c r="K659" s="81" t="str">
        <f t="shared" si="42"/>
        <v>Pericardiocentesis</v>
      </c>
      <c r="L659" s="335">
        <f>+'3.- Resumen general'!AP660</f>
        <v>0.10429819023569024</v>
      </c>
      <c r="M659" s="335">
        <f>+'3.- Resumen general'!AQ660</f>
        <v>29.537849999999999</v>
      </c>
      <c r="N659" s="335">
        <f t="shared" si="43"/>
        <v>29.642148190235687</v>
      </c>
    </row>
    <row r="660" spans="2:14">
      <c r="B660" s="52">
        <v>655</v>
      </c>
      <c r="C660" s="334">
        <f>+'3.- Resumen general'!C661</f>
        <v>33015</v>
      </c>
      <c r="D660" s="81" t="str">
        <f>+'3.- Resumen general'!D661</f>
        <v>Pericardiostomía</v>
      </c>
      <c r="E660" s="335">
        <f>+'3.- Resumen general'!AP661</f>
        <v>1.9514590347923684</v>
      </c>
      <c r="F660" s="335">
        <f>+'3.- Resumen general'!AQ661</f>
        <v>265.90601666666663</v>
      </c>
      <c r="G660" s="335">
        <f t="shared" si="40"/>
        <v>267.85747570145901</v>
      </c>
      <c r="I660" s="52">
        <v>655</v>
      </c>
      <c r="J660" s="334">
        <f t="shared" si="41"/>
        <v>33015</v>
      </c>
      <c r="K660" s="81" t="str">
        <f t="shared" si="42"/>
        <v>Pericardiostomía</v>
      </c>
      <c r="L660" s="335">
        <f>+'3.- Resumen general'!AP661</f>
        <v>1.9514590347923684</v>
      </c>
      <c r="M660" s="335">
        <f>+'3.- Resumen general'!AQ661</f>
        <v>265.90601666666663</v>
      </c>
      <c r="N660" s="335">
        <f t="shared" si="43"/>
        <v>267.85747570145901</v>
      </c>
    </row>
    <row r="661" spans="2:14">
      <c r="B661" s="52">
        <v>656</v>
      </c>
      <c r="C661" s="334">
        <f>+'3.- Resumen general'!C662</f>
        <v>33020</v>
      </c>
      <c r="D661" s="81" t="str">
        <f>+'3.- Resumen general'!D662</f>
        <v>Pericardiotomía para extirpación de coágulo o cuerpo extraño</v>
      </c>
      <c r="E661" s="335">
        <f>+'3.- Resumen general'!AP662</f>
        <v>2.6832561728395063</v>
      </c>
      <c r="F661" s="335">
        <f>+'3.- Resumen general'!AQ662</f>
        <v>286.27401666666663</v>
      </c>
      <c r="G661" s="335">
        <f t="shared" si="40"/>
        <v>288.95727283950612</v>
      </c>
      <c r="I661" s="52">
        <v>656</v>
      </c>
      <c r="J661" s="334">
        <f t="shared" si="41"/>
        <v>33020</v>
      </c>
      <c r="K661" s="81" t="str">
        <f t="shared" si="42"/>
        <v>Pericardiotomía para extirpación de coágulo o cuerpo extraño</v>
      </c>
      <c r="L661" s="335">
        <f>+'3.- Resumen general'!AP662</f>
        <v>2.6832561728395063</v>
      </c>
      <c r="M661" s="335">
        <f>+'3.- Resumen general'!AQ662</f>
        <v>286.27401666666663</v>
      </c>
      <c r="N661" s="335">
        <f t="shared" si="43"/>
        <v>288.95727283950612</v>
      </c>
    </row>
    <row r="662" spans="2:14">
      <c r="B662" s="52">
        <v>657</v>
      </c>
      <c r="C662" s="334">
        <f>+'3.- Resumen general'!C663</f>
        <v>33025</v>
      </c>
      <c r="D662" s="81" t="str">
        <f>+'3.- Resumen general'!D663</f>
        <v>Creación de ventana pericárdica</v>
      </c>
      <c r="E662" s="335">
        <f>+'3.- Resumen general'!AP663</f>
        <v>2.6832561728395063</v>
      </c>
      <c r="F662" s="335">
        <f>+'3.- Resumen general'!AQ663</f>
        <v>278.53401666666667</v>
      </c>
      <c r="G662" s="335">
        <f t="shared" si="40"/>
        <v>281.21727283950617</v>
      </c>
      <c r="I662" s="52">
        <v>657</v>
      </c>
      <c r="J662" s="334">
        <f t="shared" si="41"/>
        <v>33025</v>
      </c>
      <c r="K662" s="81" t="str">
        <f t="shared" si="42"/>
        <v>Creación de ventana pericárdica</v>
      </c>
      <c r="L662" s="335">
        <f>+'3.- Resumen general'!AP663</f>
        <v>2.6832561728395063</v>
      </c>
      <c r="M662" s="335">
        <f>+'3.- Resumen general'!AQ663</f>
        <v>278.53401666666667</v>
      </c>
      <c r="N662" s="335">
        <f t="shared" si="43"/>
        <v>281.21727283950617</v>
      </c>
    </row>
    <row r="663" spans="2:14">
      <c r="B663" s="52">
        <v>658</v>
      </c>
      <c r="C663" s="334">
        <f>+'3.- Resumen general'!C664</f>
        <v>33030</v>
      </c>
      <c r="D663" s="81" t="str">
        <f>+'3.- Resumen general'!D664</f>
        <v>Pericardiectomía parcial o completa</v>
      </c>
      <c r="E663" s="335">
        <f>+'3.- Resumen general'!AP664</f>
        <v>3.4150533108866443</v>
      </c>
      <c r="F663" s="335">
        <f>+'3.- Resumen general'!AQ664</f>
        <v>306.64201666666668</v>
      </c>
      <c r="G663" s="335">
        <f t="shared" si="40"/>
        <v>310.05706997755334</v>
      </c>
      <c r="I663" s="52">
        <v>658</v>
      </c>
      <c r="J663" s="334">
        <f t="shared" si="41"/>
        <v>33030</v>
      </c>
      <c r="K663" s="81" t="str">
        <f t="shared" si="42"/>
        <v>Pericardiectomía parcial o completa</v>
      </c>
      <c r="L663" s="335">
        <f>+'3.- Resumen general'!AP664</f>
        <v>3.4150533108866443</v>
      </c>
      <c r="M663" s="335">
        <f>+'3.- Resumen general'!AQ664</f>
        <v>306.64201666666668</v>
      </c>
      <c r="N663" s="335">
        <f t="shared" si="43"/>
        <v>310.05706997755334</v>
      </c>
    </row>
    <row r="664" spans="2:14">
      <c r="B664" s="52">
        <v>659</v>
      </c>
      <c r="C664" s="334">
        <f>+'3.- Resumen general'!C665</f>
        <v>33050</v>
      </c>
      <c r="D664" s="81" t="str">
        <f>+'3.- Resumen general'!D665</f>
        <v>Excisión de quiste o tumor pericárdico</v>
      </c>
      <c r="E664" s="335">
        <f>+'3.- Resumen general'!AP665</f>
        <v>4.8786475869809207</v>
      </c>
      <c r="F664" s="335">
        <f>+'3.- Resumen general'!AQ665</f>
        <v>422.64650666666671</v>
      </c>
      <c r="G664" s="335">
        <f t="shared" si="40"/>
        <v>427.52515425364766</v>
      </c>
      <c r="I664" s="52">
        <v>659</v>
      </c>
      <c r="J664" s="334">
        <f t="shared" si="41"/>
        <v>33050</v>
      </c>
      <c r="K664" s="81" t="str">
        <f t="shared" si="42"/>
        <v>Excisión de quiste o tumor pericárdico</v>
      </c>
      <c r="L664" s="335">
        <f>+'3.- Resumen general'!AP665</f>
        <v>4.8786475869809207</v>
      </c>
      <c r="M664" s="335">
        <f>+'3.- Resumen general'!AQ665</f>
        <v>422.64650666666671</v>
      </c>
      <c r="N664" s="335">
        <f t="shared" si="43"/>
        <v>427.52515425364766</v>
      </c>
    </row>
    <row r="665" spans="2:14" ht="25.5">
      <c r="B665" s="52">
        <v>660</v>
      </c>
      <c r="C665" s="334">
        <f>+'3.- Resumen general'!C666</f>
        <v>33120</v>
      </c>
      <c r="D665" s="81" t="str">
        <f>+'3.- Resumen general'!D666</f>
        <v>Excisión de tumor intracardíaco, resección con derivación cardiopulmonar</v>
      </c>
      <c r="E665" s="335">
        <f>+'3.- Resumen general'!AP666</f>
        <v>7.2491231762065098</v>
      </c>
      <c r="F665" s="335">
        <f>+'3.- Resumen general'!AQ666</f>
        <v>455.03200666666658</v>
      </c>
      <c r="G665" s="335">
        <f t="shared" si="40"/>
        <v>462.2811298428731</v>
      </c>
      <c r="I665" s="52">
        <v>660</v>
      </c>
      <c r="J665" s="334">
        <f t="shared" si="41"/>
        <v>33120</v>
      </c>
      <c r="K665" s="81" t="str">
        <f t="shared" si="42"/>
        <v>Excisión de tumor intracardíaco, resección con derivación cardiopulmonar</v>
      </c>
      <c r="L665" s="335">
        <f>+'3.- Resumen general'!AP666</f>
        <v>7.2491231762065098</v>
      </c>
      <c r="M665" s="335">
        <f>+'3.- Resumen general'!AQ666</f>
        <v>455.03200666666658</v>
      </c>
      <c r="N665" s="335">
        <f t="shared" si="43"/>
        <v>462.2811298428731</v>
      </c>
    </row>
    <row r="666" spans="2:14">
      <c r="B666" s="52">
        <v>661</v>
      </c>
      <c r="C666" s="334">
        <f>+'3.- Resumen general'!C667</f>
        <v>33130</v>
      </c>
      <c r="D666" s="81" t="str">
        <f>+'3.- Resumen general'!D667</f>
        <v>Resección de tumor cardíaco externo</v>
      </c>
      <c r="E666" s="335">
        <f>+'3.- Resumen general'!AP667</f>
        <v>1.7075266554433222</v>
      </c>
      <c r="F666" s="335">
        <f>+'3.- Resumen general'!AQ667</f>
        <v>334.38517333333334</v>
      </c>
      <c r="G666" s="335">
        <f t="shared" si="40"/>
        <v>336.09269998877664</v>
      </c>
      <c r="I666" s="52">
        <v>661</v>
      </c>
      <c r="J666" s="334">
        <f t="shared" si="41"/>
        <v>33130</v>
      </c>
      <c r="K666" s="81" t="str">
        <f t="shared" si="42"/>
        <v>Resección de tumor cardíaco externo</v>
      </c>
      <c r="L666" s="335">
        <f>+'3.- Resumen general'!AP667</f>
        <v>1.7075266554433222</v>
      </c>
      <c r="M666" s="335">
        <f>+'3.- Resumen general'!AQ667</f>
        <v>334.38517333333334</v>
      </c>
      <c r="N666" s="335">
        <f t="shared" si="43"/>
        <v>336.09269998877664</v>
      </c>
    </row>
    <row r="667" spans="2:14">
      <c r="B667" s="52">
        <v>662</v>
      </c>
      <c r="C667" s="334">
        <f>+'3.- Resumen general'!C668</f>
        <v>33200</v>
      </c>
      <c r="D667" s="81" t="str">
        <f>+'3.- Resumen general'!D668</f>
        <v>Inserción de marcapaso permanente con electrodos epicárdicos</v>
      </c>
      <c r="E667" s="335">
        <f>+'3.- Resumen general'!AP668</f>
        <v>1.9514590347923684</v>
      </c>
      <c r="F667" s="335">
        <f>+'3.- Resumen general'!AQ668</f>
        <v>200.41249000000002</v>
      </c>
      <c r="G667" s="335">
        <f t="shared" si="40"/>
        <v>202.3639490347924</v>
      </c>
      <c r="I667" s="52">
        <v>662</v>
      </c>
      <c r="J667" s="334">
        <f t="shared" si="41"/>
        <v>33200</v>
      </c>
      <c r="K667" s="81" t="str">
        <f t="shared" si="42"/>
        <v>Inserción de marcapaso permanente con electrodos epicárdicos</v>
      </c>
      <c r="L667" s="335">
        <f>+'3.- Resumen general'!AP668</f>
        <v>1.9514590347923684</v>
      </c>
      <c r="M667" s="335">
        <f>+'3.- Resumen general'!AQ668</f>
        <v>200.41249000000002</v>
      </c>
      <c r="N667" s="335">
        <f t="shared" si="43"/>
        <v>202.3639490347924</v>
      </c>
    </row>
    <row r="668" spans="2:14" ht="25.5">
      <c r="B668" s="52">
        <v>663</v>
      </c>
      <c r="C668" s="334">
        <f>+'3.- Resumen general'!C669</f>
        <v>33210</v>
      </c>
      <c r="D668" s="81" t="str">
        <f>+'3.- Resumen general'!D669</f>
        <v>Inserción o reemplazo de electrodo cardíaco o catéter marcapasos provisional</v>
      </c>
      <c r="E668" s="335">
        <f>+'3.- Resumen general'!AP669</f>
        <v>1.9514590347923684</v>
      </c>
      <c r="F668" s="335">
        <f>+'3.- Resumen general'!AQ669</f>
        <v>200.41249000000002</v>
      </c>
      <c r="G668" s="335">
        <f t="shared" si="40"/>
        <v>202.3639490347924</v>
      </c>
      <c r="I668" s="52">
        <v>663</v>
      </c>
      <c r="J668" s="334">
        <f t="shared" si="41"/>
        <v>33210</v>
      </c>
      <c r="K668" s="81" t="str">
        <f t="shared" si="42"/>
        <v>Inserción o reemplazo de electrodo cardíaco o catéter marcapasos provisional</v>
      </c>
      <c r="L668" s="335">
        <f>+'3.- Resumen general'!AP669</f>
        <v>1.9514590347923684</v>
      </c>
      <c r="M668" s="335">
        <f>+'3.- Resumen general'!AQ669</f>
        <v>200.41249000000002</v>
      </c>
      <c r="N668" s="335">
        <f t="shared" si="43"/>
        <v>202.3639490347924</v>
      </c>
    </row>
    <row r="669" spans="2:14">
      <c r="B669" s="52">
        <v>664</v>
      </c>
      <c r="C669" s="334">
        <f>+'3.- Resumen general'!C670</f>
        <v>33250</v>
      </c>
      <c r="D669" s="81" t="str">
        <f>+'3.- Resumen general'!D670</f>
        <v>Ablación quirúrgica de foco o vía arritmogénica supraventricular</v>
      </c>
      <c r="E669" s="335">
        <f>+'3.- Resumen general'!AP670</f>
        <v>6.3422418630751967</v>
      </c>
      <c r="F669" s="335">
        <f>+'3.- Resumen general'!AQ670</f>
        <v>200.41249000000002</v>
      </c>
      <c r="G669" s="335">
        <f t="shared" si="40"/>
        <v>206.75473186307522</v>
      </c>
      <c r="I669" s="52">
        <v>664</v>
      </c>
      <c r="J669" s="334">
        <f t="shared" si="41"/>
        <v>33250</v>
      </c>
      <c r="K669" s="81" t="str">
        <f t="shared" si="42"/>
        <v>Ablación quirúrgica de foco o vía arritmogénica supraventricular</v>
      </c>
      <c r="L669" s="335">
        <f>+'3.- Resumen general'!AP670</f>
        <v>6.3422418630751967</v>
      </c>
      <c r="M669" s="335">
        <f>+'3.- Resumen general'!AQ670</f>
        <v>200.41249000000002</v>
      </c>
      <c r="N669" s="335">
        <f t="shared" si="43"/>
        <v>206.75473186307522</v>
      </c>
    </row>
    <row r="670" spans="2:14">
      <c r="B670" s="52">
        <v>665</v>
      </c>
      <c r="C670" s="334">
        <f>+'3.- Resumen general'!C671</f>
        <v>33300</v>
      </c>
      <c r="D670" s="81" t="str">
        <f>+'3.- Resumen general'!D671</f>
        <v>Corrección de lesión cardíaca</v>
      </c>
      <c r="E670" s="335">
        <f>+'3.- Resumen general'!AP671</f>
        <v>4.6347152076318743</v>
      </c>
      <c r="F670" s="335">
        <f>+'3.- Resumen general'!AQ671</f>
        <v>363.04099000000002</v>
      </c>
      <c r="G670" s="335">
        <f t="shared" si="40"/>
        <v>367.67570520763189</v>
      </c>
      <c r="I670" s="52">
        <v>665</v>
      </c>
      <c r="J670" s="334">
        <f t="shared" si="41"/>
        <v>33300</v>
      </c>
      <c r="K670" s="81" t="str">
        <f t="shared" si="42"/>
        <v>Corrección de lesión cardíaca</v>
      </c>
      <c r="L670" s="335">
        <f>+'3.- Resumen general'!AP671</f>
        <v>4.6347152076318743</v>
      </c>
      <c r="M670" s="335">
        <f>+'3.- Resumen general'!AQ671</f>
        <v>363.04099000000002</v>
      </c>
      <c r="N670" s="335">
        <f t="shared" si="43"/>
        <v>367.67570520763189</v>
      </c>
    </row>
    <row r="671" spans="2:14">
      <c r="B671" s="52">
        <v>666</v>
      </c>
      <c r="C671" s="334">
        <f>+'3.- Resumen general'!C672</f>
        <v>33305</v>
      </c>
      <c r="D671" s="81" t="str">
        <f>+'3.- Resumen general'!D672</f>
        <v>Corrección de lesión cardíaca con derivación cardiopulmonar</v>
      </c>
      <c r="E671" s="335">
        <f>+'3.- Resumen general'!AP672</f>
        <v>8.9219977553310894</v>
      </c>
      <c r="F671" s="335">
        <f>+'3.- Resumen general'!AQ672</f>
        <v>495.76800666666662</v>
      </c>
      <c r="G671" s="335">
        <f t="shared" si="40"/>
        <v>504.69000442199768</v>
      </c>
      <c r="I671" s="52">
        <v>666</v>
      </c>
      <c r="J671" s="334">
        <f t="shared" si="41"/>
        <v>33305</v>
      </c>
      <c r="K671" s="81" t="str">
        <f t="shared" si="42"/>
        <v>Corrección de lesión cardíaca con derivación cardiopulmonar</v>
      </c>
      <c r="L671" s="335">
        <f>+'3.- Resumen general'!AP672</f>
        <v>8.9219977553310894</v>
      </c>
      <c r="M671" s="335">
        <f>+'3.- Resumen general'!AQ672</f>
        <v>495.76800666666662</v>
      </c>
      <c r="N671" s="335">
        <f t="shared" si="43"/>
        <v>504.69000442199768</v>
      </c>
    </row>
    <row r="672" spans="2:14">
      <c r="B672" s="52">
        <v>667</v>
      </c>
      <c r="C672" s="334">
        <f>+'3.- Resumen general'!C673</f>
        <v>33310</v>
      </c>
      <c r="D672" s="81" t="str">
        <f>+'3.- Resumen general'!D673</f>
        <v>Cardiotomía, exploradora (incluye extirpación de cuerpo extraño)</v>
      </c>
      <c r="E672" s="335">
        <f>+'3.- Resumen general'!AP673</f>
        <v>3.4150533108866443</v>
      </c>
      <c r="F672" s="335">
        <f>+'3.- Resumen general'!AQ673</f>
        <v>381.91050666666672</v>
      </c>
      <c r="G672" s="335">
        <f t="shared" si="40"/>
        <v>385.32555997755338</v>
      </c>
      <c r="I672" s="52">
        <v>667</v>
      </c>
      <c r="J672" s="334">
        <f t="shared" si="41"/>
        <v>33310</v>
      </c>
      <c r="K672" s="81" t="str">
        <f t="shared" si="42"/>
        <v>Cardiotomía, exploradora (incluye extirpación de cuerpo extraño)</v>
      </c>
      <c r="L672" s="335">
        <f>+'3.- Resumen general'!AP673</f>
        <v>3.4150533108866443</v>
      </c>
      <c r="M672" s="335">
        <f>+'3.- Resumen general'!AQ673</f>
        <v>381.91050666666672</v>
      </c>
      <c r="N672" s="335">
        <f t="shared" si="43"/>
        <v>385.32555997755338</v>
      </c>
    </row>
    <row r="673" spans="2:14" ht="25.5">
      <c r="B673" s="52">
        <v>668</v>
      </c>
      <c r="C673" s="334">
        <f>+'3.- Resumen general'!C674</f>
        <v>33320</v>
      </c>
      <c r="D673" s="81" t="str">
        <f>+'3.- Resumen general'!D674</f>
        <v>Reparación de los grandes vasos intratorácicos sin derivación cardio-pulmonar</v>
      </c>
      <c r="E673" s="335">
        <f>+'3.- Resumen general'!AP674</f>
        <v>7.2491231762065098</v>
      </c>
      <c r="F673" s="335">
        <f>+'3.- Resumen general'!AQ674</f>
        <v>455.03200666666658</v>
      </c>
      <c r="G673" s="335">
        <f t="shared" si="40"/>
        <v>462.2811298428731</v>
      </c>
      <c r="I673" s="52">
        <v>668</v>
      </c>
      <c r="J673" s="334">
        <f t="shared" si="41"/>
        <v>33320</v>
      </c>
      <c r="K673" s="81" t="str">
        <f t="shared" si="42"/>
        <v>Reparación de los grandes vasos intratorácicos sin derivación cardio-pulmonar</v>
      </c>
      <c r="L673" s="335">
        <f>+'3.- Resumen general'!AP674</f>
        <v>7.2491231762065098</v>
      </c>
      <c r="M673" s="335">
        <f>+'3.- Resumen general'!AQ674</f>
        <v>455.03200666666658</v>
      </c>
      <c r="N673" s="335">
        <f t="shared" si="43"/>
        <v>462.2811298428731</v>
      </c>
    </row>
    <row r="674" spans="2:14" ht="25.5">
      <c r="B674" s="52">
        <v>669</v>
      </c>
      <c r="C674" s="334">
        <f>+'3.- Resumen general'!C675</f>
        <v>33321</v>
      </c>
      <c r="D674" s="81" t="str">
        <f>+'3.- Resumen general'!D675</f>
        <v>Reparación de los grandes vasos intratorácicos con derivación cardio-pulmonar</v>
      </c>
      <c r="E674" s="335">
        <f>+'3.- Resumen general'!AP675</f>
        <v>9.4796226150392826</v>
      </c>
      <c r="F674" s="335">
        <f>+'3.- Resumen general'!AQ675</f>
        <v>509.34667333333329</v>
      </c>
      <c r="G674" s="335">
        <f t="shared" si="40"/>
        <v>518.8262959483726</v>
      </c>
      <c r="I674" s="52">
        <v>669</v>
      </c>
      <c r="J674" s="334">
        <f t="shared" si="41"/>
        <v>33321</v>
      </c>
      <c r="K674" s="81" t="str">
        <f t="shared" si="42"/>
        <v>Reparación de los grandes vasos intratorácicos con derivación cardio-pulmonar</v>
      </c>
      <c r="L674" s="335">
        <f>+'3.- Resumen general'!AP675</f>
        <v>9.4796226150392826</v>
      </c>
      <c r="M674" s="335">
        <f>+'3.- Resumen general'!AQ675</f>
        <v>509.34667333333329</v>
      </c>
      <c r="N674" s="335">
        <f t="shared" si="43"/>
        <v>518.8262959483726</v>
      </c>
    </row>
    <row r="675" spans="2:14">
      <c r="B675" s="52">
        <v>670</v>
      </c>
      <c r="C675" s="334">
        <f>+'3.- Resumen general'!C676</f>
        <v>33330</v>
      </c>
      <c r="D675" s="81" t="str">
        <f>+'3.- Resumen general'!D676</f>
        <v>Inserción de injerto, aorta o grandes vasos</v>
      </c>
      <c r="E675" s="335">
        <f>+'3.- Resumen general'!AP676</f>
        <v>7.2491231762065098</v>
      </c>
      <c r="F675" s="335">
        <f>+'3.- Resumen general'!AQ676</f>
        <v>354.69048999999995</v>
      </c>
      <c r="G675" s="335">
        <f t="shared" si="40"/>
        <v>361.93961317620648</v>
      </c>
      <c r="I675" s="52">
        <v>670</v>
      </c>
      <c r="J675" s="334">
        <f t="shared" si="41"/>
        <v>33330</v>
      </c>
      <c r="K675" s="81" t="str">
        <f t="shared" si="42"/>
        <v>Inserción de injerto, aorta o grandes vasos</v>
      </c>
      <c r="L675" s="335">
        <f>+'3.- Resumen general'!AP676</f>
        <v>7.2491231762065098</v>
      </c>
      <c r="M675" s="335">
        <f>+'3.- Resumen general'!AQ676</f>
        <v>354.69048999999995</v>
      </c>
      <c r="N675" s="335">
        <f t="shared" si="43"/>
        <v>361.93961317620648</v>
      </c>
    </row>
    <row r="676" spans="2:14">
      <c r="B676" s="52">
        <v>671</v>
      </c>
      <c r="C676" s="334">
        <f>+'3.- Resumen general'!C677</f>
        <v>33404</v>
      </c>
      <c r="D676" s="81" t="str">
        <f>+'3.- Resumen general'!D677</f>
        <v>Construcción de un conducto apical aórtico</v>
      </c>
      <c r="E676" s="335">
        <f>+'3.- Resumen general'!AP677</f>
        <v>7.2491231762065098</v>
      </c>
      <c r="F676" s="335">
        <f>+'3.- Resumen general'!AQ677</f>
        <v>455.03200666666658</v>
      </c>
      <c r="G676" s="335">
        <f t="shared" si="40"/>
        <v>462.2811298428731</v>
      </c>
      <c r="I676" s="52">
        <v>671</v>
      </c>
      <c r="J676" s="334">
        <f t="shared" si="41"/>
        <v>33404</v>
      </c>
      <c r="K676" s="81" t="str">
        <f t="shared" si="42"/>
        <v>Construcción de un conducto apical aórtico</v>
      </c>
      <c r="L676" s="335">
        <f>+'3.- Resumen general'!AP677</f>
        <v>7.2491231762065098</v>
      </c>
      <c r="M676" s="335">
        <f>+'3.- Resumen general'!AQ677</f>
        <v>455.03200666666658</v>
      </c>
      <c r="N676" s="335">
        <f t="shared" si="43"/>
        <v>462.2811298428731</v>
      </c>
    </row>
    <row r="677" spans="2:14" ht="25.5">
      <c r="B677" s="52">
        <v>672</v>
      </c>
      <c r="C677" s="334">
        <f>+'3.- Resumen general'!C678</f>
        <v>33414</v>
      </c>
      <c r="D677" s="81" t="str">
        <f>+'3.- Resumen general'!D678</f>
        <v xml:space="preserve">Corrección de obstrucción de la vía de flujo de salida de ventrículo izquierdo </v>
      </c>
      <c r="E677" s="335">
        <f>+'3.- Resumen general'!AP678</f>
        <v>8.9219977553310894</v>
      </c>
      <c r="F677" s="335">
        <f>+'3.- Resumen general'!AQ678</f>
        <v>495.76800666666662</v>
      </c>
      <c r="G677" s="335">
        <f t="shared" si="40"/>
        <v>504.69000442199768</v>
      </c>
      <c r="I677" s="52">
        <v>672</v>
      </c>
      <c r="J677" s="334">
        <f t="shared" si="41"/>
        <v>33414</v>
      </c>
      <c r="K677" s="81" t="str">
        <f t="shared" si="42"/>
        <v xml:space="preserve">Corrección de obstrucción de la vía de flujo de salida de ventrículo izquierdo </v>
      </c>
      <c r="L677" s="335">
        <f>+'3.- Resumen general'!AP678</f>
        <v>8.9219977553310894</v>
      </c>
      <c r="M677" s="335">
        <f>+'3.- Resumen general'!AQ678</f>
        <v>495.76800666666662</v>
      </c>
      <c r="N677" s="335">
        <f t="shared" si="43"/>
        <v>504.69000442199768</v>
      </c>
    </row>
    <row r="678" spans="2:14" ht="25.5">
      <c r="B678" s="52">
        <v>673</v>
      </c>
      <c r="C678" s="334">
        <f>+'3.- Resumen general'!C679</f>
        <v>33415</v>
      </c>
      <c r="D678" s="81" t="str">
        <f>+'3.- Resumen general'!D679</f>
        <v>Resección o incisión de tejido subvalvular por estenosis aórtica subvalvular discreta</v>
      </c>
      <c r="E678" s="335">
        <f>+'3.- Resumen general'!AP679</f>
        <v>8.9219977553310894</v>
      </c>
      <c r="F678" s="335">
        <f>+'3.- Resumen general'!AQ679</f>
        <v>495.76800666666662</v>
      </c>
      <c r="G678" s="335">
        <f t="shared" si="40"/>
        <v>504.69000442199768</v>
      </c>
      <c r="I678" s="52">
        <v>673</v>
      </c>
      <c r="J678" s="334">
        <f t="shared" si="41"/>
        <v>33415</v>
      </c>
      <c r="K678" s="81" t="str">
        <f t="shared" si="42"/>
        <v>Resección o incisión de tejido subvalvular por estenosis aórtica subvalvular discreta</v>
      </c>
      <c r="L678" s="335">
        <f>+'3.- Resumen general'!AP679</f>
        <v>8.9219977553310894</v>
      </c>
      <c r="M678" s="335">
        <f>+'3.- Resumen general'!AQ679</f>
        <v>495.76800666666662</v>
      </c>
      <c r="N678" s="335">
        <f t="shared" si="43"/>
        <v>504.69000442199768</v>
      </c>
    </row>
    <row r="679" spans="2:14">
      <c r="B679" s="52">
        <v>674</v>
      </c>
      <c r="C679" s="334">
        <f>+'3.- Resumen general'!C680</f>
        <v>33416</v>
      </c>
      <c r="D679" s="81" t="str">
        <f>+'3.- Resumen general'!D680</f>
        <v xml:space="preserve">Ventriculomiotomía/miectomía por estenosis subaórtica hipertrófica </v>
      </c>
      <c r="E679" s="335">
        <f>+'3.- Resumen general'!AP680</f>
        <v>8.9219977553310894</v>
      </c>
      <c r="F679" s="335">
        <f>+'3.- Resumen general'!AQ680</f>
        <v>495.76800666666662</v>
      </c>
      <c r="G679" s="335">
        <f t="shared" si="40"/>
        <v>504.69000442199768</v>
      </c>
      <c r="I679" s="52">
        <v>674</v>
      </c>
      <c r="J679" s="334">
        <f t="shared" si="41"/>
        <v>33416</v>
      </c>
      <c r="K679" s="81" t="str">
        <f t="shared" si="42"/>
        <v xml:space="preserve">Ventriculomiotomía/miectomía por estenosis subaórtica hipertrófica </v>
      </c>
      <c r="L679" s="335">
        <f>+'3.- Resumen general'!AP680</f>
        <v>8.9219977553310894</v>
      </c>
      <c r="M679" s="335">
        <f>+'3.- Resumen general'!AQ680</f>
        <v>495.76800666666662</v>
      </c>
      <c r="N679" s="335">
        <f t="shared" si="43"/>
        <v>504.69000442199768</v>
      </c>
    </row>
    <row r="680" spans="2:14">
      <c r="B680" s="52">
        <v>675</v>
      </c>
      <c r="C680" s="334">
        <f>+'3.- Resumen general'!C681</f>
        <v>33417</v>
      </c>
      <c r="D680" s="81" t="str">
        <f>+'3.- Resumen general'!D681</f>
        <v>Aortoplastía (placa) por estenosis supravalvular</v>
      </c>
      <c r="E680" s="335">
        <f>+'3.- Resumen general'!AP681</f>
        <v>8.9219977553310894</v>
      </c>
      <c r="F680" s="335">
        <f>+'3.- Resumen general'!AQ681</f>
        <v>495.76800666666662</v>
      </c>
      <c r="G680" s="335">
        <f t="shared" si="40"/>
        <v>504.69000442199768</v>
      </c>
      <c r="I680" s="52">
        <v>675</v>
      </c>
      <c r="J680" s="334">
        <f t="shared" si="41"/>
        <v>33417</v>
      </c>
      <c r="K680" s="81" t="str">
        <f t="shared" si="42"/>
        <v>Aortoplastía (placa) por estenosis supravalvular</v>
      </c>
      <c r="L680" s="335">
        <f>+'3.- Resumen general'!AP681</f>
        <v>8.9219977553310894</v>
      </c>
      <c r="M680" s="335">
        <f>+'3.- Resumen general'!AQ681</f>
        <v>495.76800666666662</v>
      </c>
      <c r="N680" s="335">
        <f t="shared" si="43"/>
        <v>504.69000442199768</v>
      </c>
    </row>
    <row r="681" spans="2:14">
      <c r="B681" s="52">
        <v>676</v>
      </c>
      <c r="C681" s="334">
        <f>+'3.- Resumen general'!C682</f>
        <v>33420</v>
      </c>
      <c r="D681" s="81" t="str">
        <f>+'3.- Resumen general'!D682</f>
        <v>Valvotomía, válvula mitral; a corazón cerrado</v>
      </c>
      <c r="E681" s="335">
        <f>+'3.- Resumen general'!AP682</f>
        <v>3.4150533108866443</v>
      </c>
      <c r="F681" s="335">
        <f>+'3.- Resumen general'!AQ682</f>
        <v>373.56000666666665</v>
      </c>
      <c r="G681" s="335">
        <f t="shared" si="40"/>
        <v>376.97505997755331</v>
      </c>
      <c r="I681" s="52">
        <v>676</v>
      </c>
      <c r="J681" s="334">
        <f t="shared" si="41"/>
        <v>33420</v>
      </c>
      <c r="K681" s="81" t="str">
        <f t="shared" si="42"/>
        <v>Valvotomía, válvula mitral; a corazón cerrado</v>
      </c>
      <c r="L681" s="335">
        <f>+'3.- Resumen general'!AP682</f>
        <v>3.4150533108866443</v>
      </c>
      <c r="M681" s="335">
        <f>+'3.- Resumen general'!AQ682</f>
        <v>373.56000666666665</v>
      </c>
      <c r="N681" s="335">
        <f t="shared" si="43"/>
        <v>376.97505997755331</v>
      </c>
    </row>
    <row r="682" spans="2:14">
      <c r="B682" s="52">
        <v>677</v>
      </c>
      <c r="C682" s="334">
        <f>+'3.- Resumen general'!C683</f>
        <v>33422</v>
      </c>
      <c r="D682" s="81" t="str">
        <f>+'3.- Resumen general'!D683</f>
        <v>Valvotomía mitral a corazón abierto, con derivación cardiopulmonar</v>
      </c>
      <c r="E682" s="335">
        <f>+'3.- Resumen general'!AP683</f>
        <v>5.5762485970819311</v>
      </c>
      <c r="F682" s="335">
        <f>+'3.- Resumen general'!AQ683</f>
        <v>414.29600666666659</v>
      </c>
      <c r="G682" s="335">
        <f t="shared" si="40"/>
        <v>419.87225526374851</v>
      </c>
      <c r="I682" s="52">
        <v>677</v>
      </c>
      <c r="J682" s="334">
        <f t="shared" si="41"/>
        <v>33422</v>
      </c>
      <c r="K682" s="81" t="str">
        <f t="shared" si="42"/>
        <v>Valvotomía mitral a corazón abierto, con derivación cardiopulmonar</v>
      </c>
      <c r="L682" s="335">
        <f>+'3.- Resumen general'!AP683</f>
        <v>5.5762485970819311</v>
      </c>
      <c r="M682" s="335">
        <f>+'3.- Resumen general'!AQ683</f>
        <v>414.29600666666659</v>
      </c>
      <c r="N682" s="335">
        <f t="shared" si="43"/>
        <v>419.87225526374851</v>
      </c>
    </row>
    <row r="683" spans="2:14" ht="25.5">
      <c r="B683" s="52">
        <v>678</v>
      </c>
      <c r="C683" s="334">
        <f>+'3.- Resumen general'!C684</f>
        <v>33478</v>
      </c>
      <c r="D683" s="81" t="str">
        <f>+'3.- Resumen general'!D684</f>
        <v>Aumento de la vía de flujo de salida (placa), con o sin comisurotomía o resección infundibular</v>
      </c>
      <c r="E683" s="335">
        <f>+'3.- Resumen general'!AP684</f>
        <v>5.5762485970819311</v>
      </c>
      <c r="F683" s="335">
        <f>+'3.- Resumen general'!AQ684</f>
        <v>414.29600666666659</v>
      </c>
      <c r="G683" s="335">
        <f t="shared" si="40"/>
        <v>419.87225526374851</v>
      </c>
      <c r="I683" s="52">
        <v>678</v>
      </c>
      <c r="J683" s="334">
        <f t="shared" si="41"/>
        <v>33478</v>
      </c>
      <c r="K683" s="81" t="str">
        <f t="shared" si="42"/>
        <v>Aumento de la vía de flujo de salida (placa), con o sin comisurotomía o resección infundibular</v>
      </c>
      <c r="L683" s="335">
        <f>+'3.- Resumen general'!AP684</f>
        <v>5.5762485970819311</v>
      </c>
      <c r="M683" s="335">
        <f>+'3.- Resumen general'!AQ684</f>
        <v>414.29600666666659</v>
      </c>
      <c r="N683" s="335">
        <f t="shared" si="43"/>
        <v>419.87225526374851</v>
      </c>
    </row>
    <row r="684" spans="2:14" ht="25.5">
      <c r="B684" s="52">
        <v>679</v>
      </c>
      <c r="C684" s="334">
        <f>+'3.- Resumen general'!C685</f>
        <v>33500</v>
      </c>
      <c r="D684" s="81" t="str">
        <f>+'3.- Resumen general'!D685</f>
        <v>Corrección de fístula arteriovenosa coronaria o de fístula de arteria con cámara cardíaca; con derivación cardiopulmonar</v>
      </c>
      <c r="E684" s="335">
        <f>+'3.- Resumen general'!AP685</f>
        <v>5.5762485970819311</v>
      </c>
      <c r="F684" s="335">
        <f>+'3.- Resumen general'!AQ685</f>
        <v>414.29600666666659</v>
      </c>
      <c r="G684" s="335">
        <f t="shared" si="40"/>
        <v>419.87225526374851</v>
      </c>
      <c r="I684" s="52">
        <v>679</v>
      </c>
      <c r="J684" s="334">
        <f t="shared" si="41"/>
        <v>33500</v>
      </c>
      <c r="K684" s="81" t="str">
        <f t="shared" si="42"/>
        <v>Corrección de fístula arteriovenosa coronaria o de fístula de arteria con cámara cardíaca; con derivación cardiopulmonar</v>
      </c>
      <c r="L684" s="335">
        <f>+'3.- Resumen general'!AP685</f>
        <v>5.5762485970819311</v>
      </c>
      <c r="M684" s="335">
        <f>+'3.- Resumen general'!AQ685</f>
        <v>414.29600666666659</v>
      </c>
      <c r="N684" s="335">
        <f t="shared" si="43"/>
        <v>419.87225526374851</v>
      </c>
    </row>
    <row r="685" spans="2:14">
      <c r="B685" s="52">
        <v>680</v>
      </c>
      <c r="C685" s="334">
        <f>+'3.- Resumen general'!C686</f>
        <v>33502</v>
      </c>
      <c r="D685" s="81" t="str">
        <f>+'3.- Resumen general'!D686</f>
        <v>Corrección de anormalidades de la arteria coronaria; mediante ligadura</v>
      </c>
      <c r="E685" s="335">
        <f>+'3.- Resumen general'!AP686</f>
        <v>5.5762485970819311</v>
      </c>
      <c r="F685" s="335">
        <f>+'3.- Resumen general'!AQ686</f>
        <v>354.69048999999995</v>
      </c>
      <c r="G685" s="335">
        <f t="shared" si="40"/>
        <v>360.26673859708188</v>
      </c>
      <c r="I685" s="52">
        <v>680</v>
      </c>
      <c r="J685" s="334">
        <f t="shared" si="41"/>
        <v>33502</v>
      </c>
      <c r="K685" s="81" t="str">
        <f t="shared" si="42"/>
        <v>Corrección de anormalidades de la arteria coronaria; mediante ligadura</v>
      </c>
      <c r="L685" s="335">
        <f>+'3.- Resumen general'!AP686</f>
        <v>5.5762485970819311</v>
      </c>
      <c r="M685" s="335">
        <f>+'3.- Resumen general'!AQ686</f>
        <v>354.69048999999995</v>
      </c>
      <c r="N685" s="335">
        <f t="shared" si="43"/>
        <v>360.26673859708188</v>
      </c>
    </row>
    <row r="686" spans="2:14" ht="25.5">
      <c r="B686" s="52">
        <v>681</v>
      </c>
      <c r="C686" s="334">
        <f>+'3.- Resumen general'!C687</f>
        <v>33504</v>
      </c>
      <c r="D686" s="81" t="str">
        <f>+'3.- Resumen general'!D687</f>
        <v>Corrección de anormalidades de la arteria coronaria; mediante injerto, con derivación cardiopulmonar</v>
      </c>
      <c r="E686" s="335">
        <f>+'3.- Resumen general'!AP687</f>
        <v>7.2491231762065098</v>
      </c>
      <c r="F686" s="335">
        <f>+'3.- Resumen general'!AQ687</f>
        <v>455.03200666666658</v>
      </c>
      <c r="G686" s="335">
        <f t="shared" si="40"/>
        <v>462.2811298428731</v>
      </c>
      <c r="I686" s="52">
        <v>681</v>
      </c>
      <c r="J686" s="334">
        <f t="shared" si="41"/>
        <v>33504</v>
      </c>
      <c r="K686" s="81" t="str">
        <f t="shared" si="42"/>
        <v>Corrección de anormalidades de la arteria coronaria; mediante injerto, con derivación cardiopulmonar</v>
      </c>
      <c r="L686" s="335">
        <f>+'3.- Resumen general'!AP687</f>
        <v>7.2491231762065098</v>
      </c>
      <c r="M686" s="335">
        <f>+'3.- Resumen general'!AQ687</f>
        <v>455.03200666666658</v>
      </c>
      <c r="N686" s="335">
        <f t="shared" si="43"/>
        <v>462.2811298428731</v>
      </c>
    </row>
    <row r="687" spans="2:14">
      <c r="B687" s="52">
        <v>682</v>
      </c>
      <c r="C687" s="334">
        <f>+'3.- Resumen general'!C688</f>
        <v>33510</v>
      </c>
      <c r="D687" s="81" t="str">
        <f>+'3.- Resumen general'!D688</f>
        <v>Derivación de arteria coronaria, vena solamente, de 1 a 3 injertos</v>
      </c>
      <c r="E687" s="335">
        <f>+'3.- Resumen general'!AP688</f>
        <v>5.5762485970819311</v>
      </c>
      <c r="F687" s="335">
        <f>+'3.- Resumen general'!AQ688</f>
        <v>354.69048999999995</v>
      </c>
      <c r="G687" s="335">
        <f t="shared" si="40"/>
        <v>360.26673859708188</v>
      </c>
      <c r="I687" s="52">
        <v>682</v>
      </c>
      <c r="J687" s="334">
        <f t="shared" si="41"/>
        <v>33510</v>
      </c>
      <c r="K687" s="81" t="str">
        <f t="shared" si="42"/>
        <v>Derivación de arteria coronaria, vena solamente, de 1 a 3 injertos</v>
      </c>
      <c r="L687" s="335">
        <f>+'3.- Resumen general'!AP688</f>
        <v>5.5762485970819311</v>
      </c>
      <c r="M687" s="335">
        <f>+'3.- Resumen general'!AQ688</f>
        <v>354.69048999999995</v>
      </c>
      <c r="N687" s="335">
        <f t="shared" si="43"/>
        <v>360.26673859708188</v>
      </c>
    </row>
    <row r="688" spans="2:14">
      <c r="B688" s="52">
        <v>683</v>
      </c>
      <c r="C688" s="334">
        <f>+'3.- Resumen general'!C689</f>
        <v>33513</v>
      </c>
      <c r="D688" s="81" t="str">
        <f>+'3.- Resumen general'!D689</f>
        <v>Derivación de arteria coronaria, vena solamente, de 4 a más injertos</v>
      </c>
      <c r="E688" s="335">
        <f>+'3.- Resumen general'!AP689</f>
        <v>8.9219977553310894</v>
      </c>
      <c r="F688" s="335">
        <f>+'3.- Resumen general'!AQ689</f>
        <v>354.69048999999995</v>
      </c>
      <c r="G688" s="335">
        <f t="shared" si="40"/>
        <v>363.61248775533102</v>
      </c>
      <c r="I688" s="52">
        <v>683</v>
      </c>
      <c r="J688" s="334">
        <f t="shared" si="41"/>
        <v>33513</v>
      </c>
      <c r="K688" s="81" t="str">
        <f t="shared" si="42"/>
        <v>Derivación de arteria coronaria, vena solamente, de 4 a más injertos</v>
      </c>
      <c r="L688" s="335">
        <f>+'3.- Resumen general'!AP689</f>
        <v>8.9219977553310894</v>
      </c>
      <c r="M688" s="335">
        <f>+'3.- Resumen general'!AQ689</f>
        <v>354.69048999999995</v>
      </c>
      <c r="N688" s="335">
        <f t="shared" si="43"/>
        <v>363.61248775533102</v>
      </c>
    </row>
    <row r="689" spans="2:14">
      <c r="B689" s="52">
        <v>684</v>
      </c>
      <c r="C689" s="334">
        <f>+'3.- Resumen general'!C690</f>
        <v>33542</v>
      </c>
      <c r="D689" s="81" t="str">
        <f>+'3.- Resumen general'!D690</f>
        <v>Resección miocárdica</v>
      </c>
      <c r="E689" s="335">
        <f>+'3.- Resumen general'!AP690</f>
        <v>10.594872334455669</v>
      </c>
      <c r="F689" s="335">
        <f>+'3.- Resumen general'!AQ690</f>
        <v>536.50400666666656</v>
      </c>
      <c r="G689" s="335">
        <f t="shared" si="40"/>
        <v>547.09887900112221</v>
      </c>
      <c r="I689" s="52">
        <v>684</v>
      </c>
      <c r="J689" s="334">
        <f t="shared" si="41"/>
        <v>33542</v>
      </c>
      <c r="K689" s="81" t="str">
        <f t="shared" si="42"/>
        <v>Resección miocárdica</v>
      </c>
      <c r="L689" s="335">
        <f>+'3.- Resumen general'!AP690</f>
        <v>10.594872334455669</v>
      </c>
      <c r="M689" s="335">
        <f>+'3.- Resumen general'!AQ690</f>
        <v>536.50400666666656</v>
      </c>
      <c r="N689" s="335">
        <f t="shared" si="43"/>
        <v>547.09887900112221</v>
      </c>
    </row>
    <row r="690" spans="2:14">
      <c r="B690" s="52">
        <v>685</v>
      </c>
      <c r="C690" s="334">
        <f>+'3.- Resumen general'!C691</f>
        <v>33545</v>
      </c>
      <c r="D690" s="81" t="str">
        <f>+'3.- Resumen general'!D691</f>
        <v>Corrección de defecto del tabique ventricular post-infarto</v>
      </c>
      <c r="E690" s="335">
        <f>+'3.- Resumen general'!AP691</f>
        <v>10.594872334455669</v>
      </c>
      <c r="F690" s="335">
        <f>+'3.- Resumen general'!AQ691</f>
        <v>536.50400666666656</v>
      </c>
      <c r="G690" s="335">
        <f t="shared" si="40"/>
        <v>547.09887900112221</v>
      </c>
      <c r="I690" s="52">
        <v>685</v>
      </c>
      <c r="J690" s="334">
        <f t="shared" si="41"/>
        <v>33545</v>
      </c>
      <c r="K690" s="81" t="str">
        <f t="shared" si="42"/>
        <v>Corrección de defecto del tabique ventricular post-infarto</v>
      </c>
      <c r="L690" s="335">
        <f>+'3.- Resumen general'!AP691</f>
        <v>10.594872334455669</v>
      </c>
      <c r="M690" s="335">
        <f>+'3.- Resumen general'!AQ691</f>
        <v>536.50400666666656</v>
      </c>
      <c r="N690" s="335">
        <f t="shared" si="43"/>
        <v>547.09887900112221</v>
      </c>
    </row>
    <row r="691" spans="2:14" ht="25.5">
      <c r="B691" s="52">
        <v>686</v>
      </c>
      <c r="C691" s="334">
        <f>+'3.- Resumen general'!C692</f>
        <v>33572</v>
      </c>
      <c r="D691" s="81" t="str">
        <f>+'3.- Resumen general'!D692</f>
        <v>Endarterectomía coronaria, abierta de arterias coronarias izquierda anterior descendente, circunfleja o derecha</v>
      </c>
      <c r="E691" s="335">
        <f>+'3.- Resumen general'!AP692</f>
        <v>5.5762485970819311</v>
      </c>
      <c r="F691" s="335">
        <f>+'3.- Resumen general'!AQ692</f>
        <v>414.29600666666659</v>
      </c>
      <c r="G691" s="335">
        <f t="shared" si="40"/>
        <v>419.87225526374851</v>
      </c>
      <c r="I691" s="52">
        <v>686</v>
      </c>
      <c r="J691" s="334">
        <f t="shared" si="41"/>
        <v>33572</v>
      </c>
      <c r="K691" s="81" t="str">
        <f t="shared" si="42"/>
        <v>Endarterectomía coronaria, abierta de arterias coronarias izquierda anterior descendente, circunfleja o derecha</v>
      </c>
      <c r="L691" s="335">
        <f>+'3.- Resumen general'!AP692</f>
        <v>5.5762485970819311</v>
      </c>
      <c r="M691" s="335">
        <f>+'3.- Resumen general'!AQ692</f>
        <v>414.29600666666659</v>
      </c>
      <c r="N691" s="335">
        <f t="shared" si="43"/>
        <v>419.87225526374851</v>
      </c>
    </row>
    <row r="692" spans="2:14" ht="25.5">
      <c r="B692" s="52">
        <v>687</v>
      </c>
      <c r="C692" s="334">
        <f>+'3.- Resumen general'!C693</f>
        <v>33600</v>
      </c>
      <c r="D692" s="81" t="str">
        <f>+'3.- Resumen general'!D693</f>
        <v>Cierre de válvula auriculoventricular (mitral o tricúspide) mediante sutura o parche</v>
      </c>
      <c r="E692" s="335">
        <f>+'3.- Resumen general'!AP693</f>
        <v>7.2491231762065098</v>
      </c>
      <c r="F692" s="335">
        <f>+'3.- Resumen general'!AQ693</f>
        <v>462.77200666666658</v>
      </c>
      <c r="G692" s="335">
        <f t="shared" si="40"/>
        <v>470.02112984287311</v>
      </c>
      <c r="I692" s="52">
        <v>687</v>
      </c>
      <c r="J692" s="334">
        <f t="shared" si="41"/>
        <v>33600</v>
      </c>
      <c r="K692" s="81" t="str">
        <f t="shared" si="42"/>
        <v>Cierre de válvula auriculoventricular (mitral o tricúspide) mediante sutura o parche</v>
      </c>
      <c r="L692" s="335">
        <f>+'3.- Resumen general'!AP693</f>
        <v>7.2491231762065098</v>
      </c>
      <c r="M692" s="335">
        <f>+'3.- Resumen general'!AQ693</f>
        <v>462.77200666666658</v>
      </c>
      <c r="N692" s="335">
        <f t="shared" si="43"/>
        <v>470.02112984287311</v>
      </c>
    </row>
    <row r="693" spans="2:14" ht="25.5">
      <c r="B693" s="52">
        <v>688</v>
      </c>
      <c r="C693" s="334">
        <f>+'3.- Resumen general'!C694</f>
        <v>33641</v>
      </c>
      <c r="D693" s="81" t="str">
        <f>+'3.- Resumen general'!D694</f>
        <v>Corrección de defecto del tabique auricular, tipo secundum, con derivación cardiopulmonar, con o sin cierre con parche</v>
      </c>
      <c r="E693" s="335">
        <f>+'3.- Resumen general'!AP694</f>
        <v>5.5762485970819311</v>
      </c>
      <c r="F693" s="335">
        <f>+'3.- Resumen general'!AQ694</f>
        <v>414.29600666666659</v>
      </c>
      <c r="G693" s="335">
        <f t="shared" si="40"/>
        <v>419.87225526374851</v>
      </c>
      <c r="I693" s="52">
        <v>688</v>
      </c>
      <c r="J693" s="334">
        <f t="shared" si="41"/>
        <v>33641</v>
      </c>
      <c r="K693" s="81" t="str">
        <f t="shared" si="42"/>
        <v>Corrección de defecto del tabique auricular, tipo secundum, con derivación cardiopulmonar, con o sin cierre con parche</v>
      </c>
      <c r="L693" s="335">
        <f>+'3.- Resumen general'!AP694</f>
        <v>5.5762485970819311</v>
      </c>
      <c r="M693" s="335">
        <f>+'3.- Resumen general'!AQ694</f>
        <v>414.29600666666659</v>
      </c>
      <c r="N693" s="335">
        <f t="shared" si="43"/>
        <v>419.87225526374851</v>
      </c>
    </row>
    <row r="694" spans="2:14" ht="25.5">
      <c r="B694" s="52">
        <v>689</v>
      </c>
      <c r="C694" s="334">
        <f>+'3.- Resumen general'!C695</f>
        <v>33735</v>
      </c>
      <c r="D694" s="81" t="str">
        <f>+'3.- Resumen general'!D695</f>
        <v>Septectomía o Septostomía Auricular; corazón cerrado (procedimiento de Blalock-Hanlon)</v>
      </c>
      <c r="E694" s="335">
        <f>+'3.- Resumen general'!AP695</f>
        <v>3.9033740179573515</v>
      </c>
      <c r="F694" s="335">
        <f>+'3.- Resumen general'!AQ695</f>
        <v>354.69048999999995</v>
      </c>
      <c r="G694" s="335">
        <f t="shared" si="40"/>
        <v>358.59386401795729</v>
      </c>
      <c r="I694" s="52">
        <v>689</v>
      </c>
      <c r="J694" s="334">
        <f t="shared" si="41"/>
        <v>33735</v>
      </c>
      <c r="K694" s="81" t="str">
        <f t="shared" si="42"/>
        <v>Septectomía o Septostomía Auricular; corazón cerrado (procedimiento de Blalock-Hanlon)</v>
      </c>
      <c r="L694" s="335">
        <f>+'3.- Resumen general'!AP695</f>
        <v>3.9033740179573515</v>
      </c>
      <c r="M694" s="335">
        <f>+'3.- Resumen general'!AQ695</f>
        <v>354.69048999999995</v>
      </c>
      <c r="N694" s="335">
        <f t="shared" si="43"/>
        <v>358.59386401795729</v>
      </c>
    </row>
    <row r="695" spans="2:14" ht="25.5">
      <c r="B695" s="52">
        <v>690</v>
      </c>
      <c r="C695" s="334">
        <f>+'3.- Resumen general'!C696</f>
        <v>33736</v>
      </c>
      <c r="D695" s="81" t="str">
        <f>+'3.- Resumen general'!D696</f>
        <v>Septectomía o Septostomía Auricular; corazón abierto con derivación cardiopulmonar</v>
      </c>
      <c r="E695" s="335">
        <f>+'3.- Resumen general'!AP696</f>
        <v>5.5762485970819311</v>
      </c>
      <c r="F695" s="335">
        <f>+'3.- Resumen general'!AQ696</f>
        <v>354.69048999999995</v>
      </c>
      <c r="G695" s="335">
        <f t="shared" si="40"/>
        <v>360.26673859708188</v>
      </c>
      <c r="I695" s="52">
        <v>690</v>
      </c>
      <c r="J695" s="334">
        <f t="shared" si="41"/>
        <v>33736</v>
      </c>
      <c r="K695" s="81" t="str">
        <f t="shared" si="42"/>
        <v>Septectomía o Septostomía Auricular; corazón abierto con derivación cardiopulmonar</v>
      </c>
      <c r="L695" s="335">
        <f>+'3.- Resumen general'!AP696</f>
        <v>5.5762485970819311</v>
      </c>
      <c r="M695" s="335">
        <f>+'3.- Resumen general'!AQ696</f>
        <v>354.69048999999995</v>
      </c>
      <c r="N695" s="335">
        <f t="shared" si="43"/>
        <v>360.26673859708188</v>
      </c>
    </row>
    <row r="696" spans="2:14" ht="25.5">
      <c r="B696" s="52">
        <v>691</v>
      </c>
      <c r="C696" s="334">
        <f>+'3.- Resumen general'!C697</f>
        <v>33750</v>
      </c>
      <c r="D696" s="81" t="str">
        <f>+'3.- Resumen general'!D697</f>
        <v>Cortocircuito; shunt de arteria subclavia a arteria pulmonar (operación de Blalock-Taussig)</v>
      </c>
      <c r="E696" s="335">
        <f>+'3.- Resumen general'!AP697</f>
        <v>5.5762485970819311</v>
      </c>
      <c r="F696" s="335">
        <f>+'3.- Resumen general'!AQ697</f>
        <v>414.29600666666659</v>
      </c>
      <c r="G696" s="335">
        <f t="shared" si="40"/>
        <v>419.87225526374851</v>
      </c>
      <c r="I696" s="52">
        <v>691</v>
      </c>
      <c r="J696" s="334">
        <f t="shared" si="41"/>
        <v>33750</v>
      </c>
      <c r="K696" s="81" t="str">
        <f t="shared" si="42"/>
        <v>Cortocircuito; shunt de arteria subclavia a arteria pulmonar (operación de Blalock-Taussig)</v>
      </c>
      <c r="L696" s="335">
        <f>+'3.- Resumen general'!AP697</f>
        <v>5.5762485970819311</v>
      </c>
      <c r="M696" s="335">
        <f>+'3.- Resumen general'!AQ697</f>
        <v>414.29600666666659</v>
      </c>
      <c r="N696" s="335">
        <f t="shared" si="43"/>
        <v>419.87225526374851</v>
      </c>
    </row>
    <row r="697" spans="2:14">
      <c r="B697" s="52">
        <v>692</v>
      </c>
      <c r="C697" s="334">
        <f>+'3.- Resumen general'!C698</f>
        <v>33786</v>
      </c>
      <c r="D697" s="81" t="str">
        <f>+'3.- Resumen general'!D698</f>
        <v>Corrección total, tronco arterioso (operación de Rastelli)</v>
      </c>
      <c r="E697" s="335">
        <f>+'3.- Resumen general'!AP698</f>
        <v>7.2491231762065098</v>
      </c>
      <c r="F697" s="335">
        <f>+'3.- Resumen general'!AQ698</f>
        <v>462.77200666666658</v>
      </c>
      <c r="G697" s="335">
        <f t="shared" si="40"/>
        <v>470.02112984287311</v>
      </c>
      <c r="I697" s="52">
        <v>692</v>
      </c>
      <c r="J697" s="334">
        <f t="shared" si="41"/>
        <v>33786</v>
      </c>
      <c r="K697" s="81" t="str">
        <f t="shared" si="42"/>
        <v>Corrección total, tronco arterioso (operación de Rastelli)</v>
      </c>
      <c r="L697" s="335">
        <f>+'3.- Resumen general'!AP698</f>
        <v>7.2491231762065098</v>
      </c>
      <c r="M697" s="335">
        <f>+'3.- Resumen general'!AQ698</f>
        <v>462.77200666666658</v>
      </c>
      <c r="N697" s="335">
        <f t="shared" si="43"/>
        <v>470.02112984287311</v>
      </c>
    </row>
    <row r="698" spans="2:14">
      <c r="B698" s="52">
        <v>693</v>
      </c>
      <c r="C698" s="334">
        <f>+'3.- Resumen general'!C699</f>
        <v>33788</v>
      </c>
      <c r="D698" s="81" t="str">
        <f>+'3.- Resumen general'!D699</f>
        <v>Reimplantación de arteria pulmonar anómala</v>
      </c>
      <c r="E698" s="335">
        <f>+'3.- Resumen general'!AP699</f>
        <v>7.2491231762065098</v>
      </c>
      <c r="F698" s="335">
        <f>+'3.- Resumen general'!AQ699</f>
        <v>455.03200666666658</v>
      </c>
      <c r="G698" s="335">
        <f t="shared" si="40"/>
        <v>462.2811298428731</v>
      </c>
      <c r="I698" s="52">
        <v>693</v>
      </c>
      <c r="J698" s="334">
        <f t="shared" si="41"/>
        <v>33788</v>
      </c>
      <c r="K698" s="81" t="str">
        <f t="shared" si="42"/>
        <v>Reimplantación de arteria pulmonar anómala</v>
      </c>
      <c r="L698" s="335">
        <f>+'3.- Resumen general'!AP699</f>
        <v>7.2491231762065098</v>
      </c>
      <c r="M698" s="335">
        <f>+'3.- Resumen general'!AQ699</f>
        <v>455.03200666666658</v>
      </c>
      <c r="N698" s="335">
        <f t="shared" si="43"/>
        <v>462.2811298428731</v>
      </c>
    </row>
    <row r="699" spans="2:14" ht="25.5">
      <c r="B699" s="52">
        <v>694</v>
      </c>
      <c r="C699" s="334">
        <f>+'3.- Resumen general'!C700</f>
        <v>33924</v>
      </c>
      <c r="D699" s="81" t="str">
        <f>+'3.- Resumen general'!D700</f>
        <v>Ligadura y desmontado de cortocircuito sistémico hacia la arteria pulmonar</v>
      </c>
      <c r="E699" s="335">
        <f>+'3.- Resumen general'!AP700</f>
        <v>7.2491231762065098</v>
      </c>
      <c r="F699" s="335">
        <f>+'3.- Resumen general'!AQ700</f>
        <v>455.03200666666658</v>
      </c>
      <c r="G699" s="335">
        <f t="shared" ref="G699:G762" si="44">SUM(E699:F699)</f>
        <v>462.2811298428731</v>
      </c>
      <c r="I699" s="52">
        <v>694</v>
      </c>
      <c r="J699" s="334">
        <f t="shared" ref="J699:J762" si="45">+C699</f>
        <v>33924</v>
      </c>
      <c r="K699" s="81" t="str">
        <f t="shared" ref="K699:K762" si="46">+D699</f>
        <v>Ligadura y desmontado de cortocircuito sistémico hacia la arteria pulmonar</v>
      </c>
      <c r="L699" s="335">
        <f>+'3.- Resumen general'!AP700</f>
        <v>7.2491231762065098</v>
      </c>
      <c r="M699" s="335">
        <f>+'3.- Resumen general'!AQ700</f>
        <v>455.03200666666658</v>
      </c>
      <c r="N699" s="335">
        <f t="shared" ref="N699:N762" si="47">SUM(L699:M699)</f>
        <v>462.2811298428731</v>
      </c>
    </row>
    <row r="700" spans="2:14">
      <c r="B700" s="52">
        <v>695</v>
      </c>
      <c r="C700" s="334">
        <f>+'3.- Resumen general'!C701</f>
        <v>33977</v>
      </c>
      <c r="D700" s="81" t="str">
        <f>+'3.- Resumen general'!D701</f>
        <v>Remoción de dispositivo de asistencia ventricular</v>
      </c>
      <c r="E700" s="335">
        <f>+'3.- Resumen general'!AP701</f>
        <v>3.9033740179573515</v>
      </c>
      <c r="F700" s="335">
        <f>+'3.- Resumen general'!AQ701</f>
        <v>381.30000666666666</v>
      </c>
      <c r="G700" s="335">
        <f t="shared" si="44"/>
        <v>385.20338068462399</v>
      </c>
      <c r="I700" s="52">
        <v>695</v>
      </c>
      <c r="J700" s="334">
        <f t="shared" si="45"/>
        <v>33977</v>
      </c>
      <c r="K700" s="81" t="str">
        <f t="shared" si="46"/>
        <v>Remoción de dispositivo de asistencia ventricular</v>
      </c>
      <c r="L700" s="335">
        <f>+'3.- Resumen general'!AP701</f>
        <v>3.9033740179573515</v>
      </c>
      <c r="M700" s="335">
        <f>+'3.- Resumen general'!AQ701</f>
        <v>381.30000666666666</v>
      </c>
      <c r="N700" s="335">
        <f t="shared" si="47"/>
        <v>385.20338068462399</v>
      </c>
    </row>
    <row r="701" spans="2:14">
      <c r="B701" s="52">
        <v>696</v>
      </c>
      <c r="C701" s="334">
        <f>+'3.- Resumen general'!C702</f>
        <v>34001</v>
      </c>
      <c r="D701" s="81" t="str">
        <f>+'3.- Resumen general'!D702</f>
        <v>Embolectomía o trombectomía, en arteria periférica</v>
      </c>
      <c r="E701" s="335">
        <f>+'3.- Resumen general'!AP702</f>
        <v>1.9514590347923684</v>
      </c>
      <c r="F701" s="335">
        <f>+'3.- Resumen general'!AQ702</f>
        <v>257.58198999999996</v>
      </c>
      <c r="G701" s="335">
        <f t="shared" si="44"/>
        <v>259.53344903479234</v>
      </c>
      <c r="I701" s="52">
        <v>696</v>
      </c>
      <c r="J701" s="334">
        <f t="shared" si="45"/>
        <v>34001</v>
      </c>
      <c r="K701" s="81" t="str">
        <f t="shared" si="46"/>
        <v>Embolectomía o trombectomía, en arteria periférica</v>
      </c>
      <c r="L701" s="335">
        <f>+'3.- Resumen general'!AP702</f>
        <v>1.9514590347923684</v>
      </c>
      <c r="M701" s="335">
        <f>+'3.- Resumen general'!AQ702</f>
        <v>257.58198999999996</v>
      </c>
      <c r="N701" s="335">
        <f t="shared" si="47"/>
        <v>259.53344903479234</v>
      </c>
    </row>
    <row r="702" spans="2:14" ht="25.5">
      <c r="B702" s="52">
        <v>697</v>
      </c>
      <c r="C702" s="334">
        <f>+'3.- Resumen general'!C703</f>
        <v>34151</v>
      </c>
      <c r="D702" s="81" t="str">
        <f>+'3.- Resumen general'!D703</f>
        <v>Embolectomía o trombectomía, con o sin catéter, de la arteria renal, celíaca, mesentérica, aortoilíaca, mediante incisión abdominal</v>
      </c>
      <c r="E702" s="335">
        <f>+'3.- Resumen general'!AP703</f>
        <v>3.4150533108866443</v>
      </c>
      <c r="F702" s="335">
        <f>+'3.- Resumen general'!AQ703</f>
        <v>354.69048999999995</v>
      </c>
      <c r="G702" s="335">
        <f t="shared" si="44"/>
        <v>358.10554331088662</v>
      </c>
      <c r="I702" s="52">
        <v>697</v>
      </c>
      <c r="J702" s="334">
        <f t="shared" si="45"/>
        <v>34151</v>
      </c>
      <c r="K702" s="81" t="str">
        <f t="shared" si="46"/>
        <v>Embolectomía o trombectomía, con o sin catéter, de la arteria renal, celíaca, mesentérica, aortoilíaca, mediante incisión abdominal</v>
      </c>
      <c r="L702" s="335">
        <f>+'3.- Resumen general'!AP703</f>
        <v>3.4150533108866443</v>
      </c>
      <c r="M702" s="335">
        <f>+'3.- Resumen general'!AQ703</f>
        <v>354.69048999999995</v>
      </c>
      <c r="N702" s="335">
        <f t="shared" si="47"/>
        <v>358.10554331088662</v>
      </c>
    </row>
    <row r="703" spans="2:14" ht="25.5">
      <c r="B703" s="52">
        <v>698</v>
      </c>
      <c r="C703" s="334">
        <f>+'3.- Resumen general'!C704</f>
        <v>34401</v>
      </c>
      <c r="D703" s="81" t="str">
        <f>+'3.- Resumen general'!D704</f>
        <v>Trombectomía, directa o con catéter, de las venas cava o iliaca mediante incisión abdominal</v>
      </c>
      <c r="E703" s="335">
        <f>+'3.- Resumen general'!AP704</f>
        <v>3.4150533108866443</v>
      </c>
      <c r="F703" s="335">
        <f>+'3.- Resumen general'!AQ704</f>
        <v>239.62198999999995</v>
      </c>
      <c r="G703" s="335">
        <f t="shared" si="44"/>
        <v>243.03704331088659</v>
      </c>
      <c r="I703" s="52">
        <v>698</v>
      </c>
      <c r="J703" s="334">
        <f t="shared" si="45"/>
        <v>34401</v>
      </c>
      <c r="K703" s="81" t="str">
        <f t="shared" si="46"/>
        <v>Trombectomía, directa o con catéter, de las venas cava o iliaca mediante incisión abdominal</v>
      </c>
      <c r="L703" s="335">
        <f>+'3.- Resumen general'!AP704</f>
        <v>3.4150533108866443</v>
      </c>
      <c r="M703" s="335">
        <f>+'3.- Resumen general'!AQ704</f>
        <v>239.62198999999995</v>
      </c>
      <c r="N703" s="335">
        <f t="shared" si="47"/>
        <v>243.03704331088659</v>
      </c>
    </row>
    <row r="704" spans="2:14">
      <c r="B704" s="52">
        <v>699</v>
      </c>
      <c r="C704" s="334">
        <f>+'3.- Resumen general'!C705</f>
        <v>34501</v>
      </c>
      <c r="D704" s="81" t="str">
        <f>+'3.- Resumen general'!D705</f>
        <v>Valvuloplastía, vena femoral</v>
      </c>
      <c r="E704" s="335">
        <f>+'3.- Resumen general'!AP705</f>
        <v>3.9033740179573515</v>
      </c>
      <c r="F704" s="335">
        <f>+'3.- Resumen general'!AQ705</f>
        <v>257.58198999999996</v>
      </c>
      <c r="G704" s="335">
        <f t="shared" si="44"/>
        <v>261.48536401795729</v>
      </c>
      <c r="I704" s="52">
        <v>699</v>
      </c>
      <c r="J704" s="334">
        <f t="shared" si="45"/>
        <v>34501</v>
      </c>
      <c r="K704" s="81" t="str">
        <f t="shared" si="46"/>
        <v>Valvuloplastía, vena femoral</v>
      </c>
      <c r="L704" s="335">
        <f>+'3.- Resumen general'!AP705</f>
        <v>3.9033740179573515</v>
      </c>
      <c r="M704" s="335">
        <f>+'3.- Resumen general'!AQ705</f>
        <v>257.58198999999996</v>
      </c>
      <c r="N704" s="335">
        <f t="shared" si="47"/>
        <v>261.48536401795729</v>
      </c>
    </row>
    <row r="705" spans="2:14">
      <c r="B705" s="52">
        <v>700</v>
      </c>
      <c r="C705" s="334">
        <f>+'3.- Resumen general'!C706</f>
        <v>34502</v>
      </c>
      <c r="D705" s="81" t="str">
        <f>+'3.- Resumen general'!D706</f>
        <v>Reconstrucción de vena cava, cualquier método</v>
      </c>
      <c r="E705" s="335">
        <f>+'3.- Resumen general'!AP706</f>
        <v>3.9033740179573515</v>
      </c>
      <c r="F705" s="335">
        <f>+'3.- Resumen general'!AQ706</f>
        <v>373.56000666666665</v>
      </c>
      <c r="G705" s="335">
        <f t="shared" si="44"/>
        <v>377.46338068462398</v>
      </c>
      <c r="I705" s="52">
        <v>700</v>
      </c>
      <c r="J705" s="334">
        <f t="shared" si="45"/>
        <v>34502</v>
      </c>
      <c r="K705" s="81" t="str">
        <f t="shared" si="46"/>
        <v>Reconstrucción de vena cava, cualquier método</v>
      </c>
      <c r="L705" s="335">
        <f>+'3.- Resumen general'!AP706</f>
        <v>3.9033740179573515</v>
      </c>
      <c r="M705" s="335">
        <f>+'3.- Resumen general'!AQ706</f>
        <v>373.56000666666665</v>
      </c>
      <c r="N705" s="335">
        <f t="shared" si="47"/>
        <v>377.46338068462398</v>
      </c>
    </row>
    <row r="706" spans="2:14">
      <c r="B706" s="52">
        <v>701</v>
      </c>
      <c r="C706" s="334">
        <f>+'3.- Resumen general'!C707</f>
        <v>34510</v>
      </c>
      <c r="D706" s="81" t="str">
        <f>+'3.- Resumen general'!D707</f>
        <v>Transposición de válvula venosa, cualquier vena donante</v>
      </c>
      <c r="E706" s="335">
        <f>+'3.- Resumen general'!AP707</f>
        <v>7.2491231762065098</v>
      </c>
      <c r="F706" s="335">
        <f>+'3.- Resumen general'!AQ707</f>
        <v>257.58198999999996</v>
      </c>
      <c r="G706" s="335">
        <f t="shared" si="44"/>
        <v>264.83111317620649</v>
      </c>
      <c r="I706" s="52">
        <v>701</v>
      </c>
      <c r="J706" s="334">
        <f t="shared" si="45"/>
        <v>34510</v>
      </c>
      <c r="K706" s="81" t="str">
        <f t="shared" si="46"/>
        <v>Transposición de válvula venosa, cualquier vena donante</v>
      </c>
      <c r="L706" s="335">
        <f>+'3.- Resumen general'!AP707</f>
        <v>7.2491231762065098</v>
      </c>
      <c r="M706" s="335">
        <f>+'3.- Resumen general'!AQ707</f>
        <v>257.58198999999996</v>
      </c>
      <c r="N706" s="335">
        <f t="shared" si="47"/>
        <v>264.83111317620649</v>
      </c>
    </row>
    <row r="707" spans="2:14">
      <c r="B707" s="52">
        <v>702</v>
      </c>
      <c r="C707" s="334">
        <f>+'3.- Resumen general'!C708</f>
        <v>34530</v>
      </c>
      <c r="D707" s="81" t="str">
        <f>+'3.- Resumen general'!D708</f>
        <v>Anastomosis venosa safenopoplítea</v>
      </c>
      <c r="E707" s="335">
        <f>+'3.- Resumen general'!AP708</f>
        <v>6.3422418630751967</v>
      </c>
      <c r="F707" s="335">
        <f>+'3.- Resumen general'!AQ708</f>
        <v>182.92399999999998</v>
      </c>
      <c r="G707" s="335">
        <f t="shared" si="44"/>
        <v>189.26624186307518</v>
      </c>
      <c r="I707" s="52">
        <v>702</v>
      </c>
      <c r="J707" s="334">
        <f t="shared" si="45"/>
        <v>34530</v>
      </c>
      <c r="K707" s="81" t="str">
        <f t="shared" si="46"/>
        <v>Anastomosis venosa safenopoplítea</v>
      </c>
      <c r="L707" s="335">
        <f>+'3.- Resumen general'!AP708</f>
        <v>6.3422418630751967</v>
      </c>
      <c r="M707" s="335">
        <f>+'3.- Resumen general'!AQ708</f>
        <v>182.92399999999998</v>
      </c>
      <c r="N707" s="335">
        <f t="shared" si="47"/>
        <v>189.26624186307518</v>
      </c>
    </row>
    <row r="708" spans="2:14" ht="25.5">
      <c r="B708" s="52">
        <v>703</v>
      </c>
      <c r="C708" s="334">
        <f>+'3.- Resumen general'!C709</f>
        <v>35001</v>
      </c>
      <c r="D708" s="81" t="str">
        <f>+'3.- Resumen general'!D709</f>
        <v>Cura quirúrgica de aneurismas, falso aneurisma o excisión e inserción de injerto en cuello, brazo o pierna</v>
      </c>
      <c r="E708" s="335">
        <f>+'3.- Resumen general'!AP709</f>
        <v>5.5762485970819311</v>
      </c>
      <c r="F708" s="335">
        <f>+'3.- Resumen general'!AQ709</f>
        <v>354.69048999999995</v>
      </c>
      <c r="G708" s="335">
        <f t="shared" si="44"/>
        <v>360.26673859708188</v>
      </c>
      <c r="I708" s="52">
        <v>703</v>
      </c>
      <c r="J708" s="334">
        <f t="shared" si="45"/>
        <v>35001</v>
      </c>
      <c r="K708" s="81" t="str">
        <f t="shared" si="46"/>
        <v>Cura quirúrgica de aneurismas, falso aneurisma o excisión e inserción de injerto en cuello, brazo o pierna</v>
      </c>
      <c r="L708" s="335">
        <f>+'3.- Resumen general'!AP709</f>
        <v>5.5762485970819311</v>
      </c>
      <c r="M708" s="335">
        <f>+'3.- Resumen general'!AQ709</f>
        <v>354.69048999999995</v>
      </c>
      <c r="N708" s="335">
        <f t="shared" si="47"/>
        <v>360.26673859708188</v>
      </c>
    </row>
    <row r="709" spans="2:14" ht="25.5">
      <c r="B709" s="52">
        <v>704</v>
      </c>
      <c r="C709" s="334">
        <f>+'3.- Resumen general'!C710</f>
        <v>35021</v>
      </c>
      <c r="D709" s="81" t="str">
        <f>+'3.- Resumen general'!D710</f>
        <v>Cura quirúrgica de aneurismas, falso aneurisma o excisión e inserción de injerto mediante incisión torácica</v>
      </c>
      <c r="E709" s="335">
        <f>+'3.- Resumen general'!AP710</f>
        <v>3.9033740179573515</v>
      </c>
      <c r="F709" s="335">
        <f>+'3.- Resumen general'!AQ710</f>
        <v>354.69048999999995</v>
      </c>
      <c r="G709" s="335">
        <f t="shared" si="44"/>
        <v>358.59386401795729</v>
      </c>
      <c r="I709" s="52">
        <v>704</v>
      </c>
      <c r="J709" s="334">
        <f t="shared" si="45"/>
        <v>35021</v>
      </c>
      <c r="K709" s="81" t="str">
        <f t="shared" si="46"/>
        <v>Cura quirúrgica de aneurismas, falso aneurisma o excisión e inserción de injerto mediante incisión torácica</v>
      </c>
      <c r="L709" s="335">
        <f>+'3.- Resumen general'!AP710</f>
        <v>3.9033740179573515</v>
      </c>
      <c r="M709" s="335">
        <f>+'3.- Resumen general'!AQ710</f>
        <v>354.69048999999995</v>
      </c>
      <c r="N709" s="335">
        <f t="shared" si="47"/>
        <v>358.59386401795729</v>
      </c>
    </row>
    <row r="710" spans="2:14" ht="25.5">
      <c r="B710" s="52">
        <v>705</v>
      </c>
      <c r="C710" s="334">
        <f>+'3.- Resumen general'!C711</f>
        <v>35081</v>
      </c>
      <c r="D710" s="81" t="str">
        <f>+'3.- Resumen general'!D711</f>
        <v>Cura quirúrgica de aneurismas, falso aneurisma de aorta abdominal y/o vasos viscerales e ilíacos</v>
      </c>
      <c r="E710" s="335">
        <f>+'3.- Resumen general'!AP711</f>
        <v>5.5762485970819311</v>
      </c>
      <c r="F710" s="335">
        <f>+'3.- Resumen general'!AQ711</f>
        <v>354.69048999999995</v>
      </c>
      <c r="G710" s="335">
        <f t="shared" si="44"/>
        <v>360.26673859708188</v>
      </c>
      <c r="I710" s="52">
        <v>705</v>
      </c>
      <c r="J710" s="334">
        <f t="shared" si="45"/>
        <v>35081</v>
      </c>
      <c r="K710" s="81" t="str">
        <f t="shared" si="46"/>
        <v>Cura quirúrgica de aneurismas, falso aneurisma de aorta abdominal y/o vasos viscerales e ilíacos</v>
      </c>
      <c r="L710" s="335">
        <f>+'3.- Resumen general'!AP711</f>
        <v>5.5762485970819311</v>
      </c>
      <c r="M710" s="335">
        <f>+'3.- Resumen general'!AQ711</f>
        <v>354.69048999999995</v>
      </c>
      <c r="N710" s="335">
        <f t="shared" si="47"/>
        <v>360.26673859708188</v>
      </c>
    </row>
    <row r="711" spans="2:14">
      <c r="B711" s="52">
        <v>706</v>
      </c>
      <c r="C711" s="334">
        <f>+'3.- Resumen general'!C712</f>
        <v>35180</v>
      </c>
      <c r="D711" s="81" t="str">
        <f>+'3.- Resumen general'!D712</f>
        <v>Corrección, fístula arteriovenosa congénita; cabeza y cuello</v>
      </c>
      <c r="E711" s="335">
        <f>+'3.- Resumen general'!AP712</f>
        <v>4.8786475869809207</v>
      </c>
      <c r="F711" s="335">
        <f>+'3.- Resumen general'!AQ712</f>
        <v>363.04099000000002</v>
      </c>
      <c r="G711" s="335">
        <f t="shared" si="44"/>
        <v>367.91963758698097</v>
      </c>
      <c r="I711" s="52">
        <v>706</v>
      </c>
      <c r="J711" s="334">
        <f t="shared" si="45"/>
        <v>35180</v>
      </c>
      <c r="K711" s="81" t="str">
        <f t="shared" si="46"/>
        <v>Corrección, fístula arteriovenosa congénita; cabeza y cuello</v>
      </c>
      <c r="L711" s="335">
        <f>+'3.- Resumen general'!AP712</f>
        <v>4.8786475869809207</v>
      </c>
      <c r="M711" s="335">
        <f>+'3.- Resumen general'!AQ712</f>
        <v>363.04099000000002</v>
      </c>
      <c r="N711" s="335">
        <f t="shared" si="47"/>
        <v>367.91963758698097</v>
      </c>
    </row>
    <row r="712" spans="2:14">
      <c r="B712" s="52">
        <v>707</v>
      </c>
      <c r="C712" s="334">
        <f>+'3.- Resumen general'!C713</f>
        <v>35182</v>
      </c>
      <c r="D712" s="81" t="str">
        <f>+'3.- Resumen general'!D713</f>
        <v>Reparación de fístula arteriovenosa congénita en tórax y abdomen</v>
      </c>
      <c r="E712" s="335">
        <f>+'3.- Resumen general'!AP713</f>
        <v>4.8786475869809207</v>
      </c>
      <c r="F712" s="335">
        <f>+'3.- Resumen general'!AQ713</f>
        <v>363.04099000000002</v>
      </c>
      <c r="G712" s="335">
        <f t="shared" si="44"/>
        <v>367.91963758698097</v>
      </c>
      <c r="I712" s="52">
        <v>707</v>
      </c>
      <c r="J712" s="334">
        <f t="shared" si="45"/>
        <v>35182</v>
      </c>
      <c r="K712" s="81" t="str">
        <f t="shared" si="46"/>
        <v>Reparación de fístula arteriovenosa congénita en tórax y abdomen</v>
      </c>
      <c r="L712" s="335">
        <f>+'3.- Resumen general'!AP713</f>
        <v>4.8786475869809207</v>
      </c>
      <c r="M712" s="335">
        <f>+'3.- Resumen general'!AQ713</f>
        <v>363.04099000000002</v>
      </c>
      <c r="N712" s="335">
        <f t="shared" si="47"/>
        <v>367.91963758698097</v>
      </c>
    </row>
    <row r="713" spans="2:14">
      <c r="B713" s="52">
        <v>708</v>
      </c>
      <c r="C713" s="334">
        <f>+'3.- Resumen general'!C714</f>
        <v>35184</v>
      </c>
      <c r="D713" s="81" t="str">
        <f>+'3.- Resumen general'!D714</f>
        <v>Reparación de fístula arteriovenosa congénita en extremidades</v>
      </c>
      <c r="E713" s="335">
        <f>+'3.- Resumen general'!AP714</f>
        <v>3.4150533108866443</v>
      </c>
      <c r="F713" s="335">
        <f>+'3.- Resumen general'!AQ714</f>
        <v>265.93249000000003</v>
      </c>
      <c r="G713" s="335">
        <f t="shared" si="44"/>
        <v>269.34754331088669</v>
      </c>
      <c r="I713" s="52">
        <v>708</v>
      </c>
      <c r="J713" s="334">
        <f t="shared" si="45"/>
        <v>35184</v>
      </c>
      <c r="K713" s="81" t="str">
        <f t="shared" si="46"/>
        <v>Reparación de fístula arteriovenosa congénita en extremidades</v>
      </c>
      <c r="L713" s="335">
        <f>+'3.- Resumen general'!AP714</f>
        <v>3.4150533108866443</v>
      </c>
      <c r="M713" s="335">
        <f>+'3.- Resumen general'!AQ714</f>
        <v>265.93249000000003</v>
      </c>
      <c r="N713" s="335">
        <f t="shared" si="47"/>
        <v>269.34754331088669</v>
      </c>
    </row>
    <row r="714" spans="2:14">
      <c r="B714" s="52">
        <v>709</v>
      </c>
      <c r="C714" s="334">
        <f>+'3.- Resumen general'!C715</f>
        <v>35201</v>
      </c>
      <c r="D714" s="81" t="str">
        <f>+'3.- Resumen general'!D715</f>
        <v>Sutura o anastomosis directa de vaso sanguíneo periférico</v>
      </c>
      <c r="E714" s="335">
        <f>+'3.- Resumen general'!AP715</f>
        <v>3.4150533108866443</v>
      </c>
      <c r="F714" s="335">
        <f>+'3.- Resumen general'!AQ715</f>
        <v>265.93249000000003</v>
      </c>
      <c r="G714" s="335">
        <f t="shared" si="44"/>
        <v>269.34754331088669</v>
      </c>
      <c r="I714" s="52">
        <v>709</v>
      </c>
      <c r="J714" s="334">
        <f t="shared" si="45"/>
        <v>35201</v>
      </c>
      <c r="K714" s="81" t="str">
        <f t="shared" si="46"/>
        <v>Sutura o anastomosis directa de vaso sanguíneo periférico</v>
      </c>
      <c r="L714" s="335">
        <f>+'3.- Resumen general'!AP715</f>
        <v>3.4150533108866443</v>
      </c>
      <c r="M714" s="335">
        <f>+'3.- Resumen general'!AQ715</f>
        <v>265.93249000000003</v>
      </c>
      <c r="N714" s="335">
        <f t="shared" si="47"/>
        <v>269.34754331088669</v>
      </c>
    </row>
    <row r="715" spans="2:14" ht="25.5">
      <c r="B715" s="52">
        <v>710</v>
      </c>
      <c r="C715" s="334">
        <f>+'3.- Resumen general'!C716</f>
        <v>35211</v>
      </c>
      <c r="D715" s="81" t="str">
        <f>+'3.- Resumen general'!D716</f>
        <v>Sutura o anastomosis directa de vaso sanguíneo intratorácico o intraabdominal</v>
      </c>
      <c r="E715" s="335">
        <f>+'3.- Resumen general'!AP716</f>
        <v>5.5762485970819311</v>
      </c>
      <c r="F715" s="335">
        <f>+'3.- Resumen general'!AQ716</f>
        <v>414.29600666666659</v>
      </c>
      <c r="G715" s="335">
        <f t="shared" si="44"/>
        <v>419.87225526374851</v>
      </c>
      <c r="I715" s="52">
        <v>710</v>
      </c>
      <c r="J715" s="334">
        <f t="shared" si="45"/>
        <v>35211</v>
      </c>
      <c r="K715" s="81" t="str">
        <f t="shared" si="46"/>
        <v>Sutura o anastomosis directa de vaso sanguíneo intratorácico o intraabdominal</v>
      </c>
      <c r="L715" s="335">
        <f>+'3.- Resumen general'!AP716</f>
        <v>5.5762485970819311</v>
      </c>
      <c r="M715" s="335">
        <f>+'3.- Resumen general'!AQ716</f>
        <v>414.29600666666659</v>
      </c>
      <c r="N715" s="335">
        <f t="shared" si="47"/>
        <v>419.87225526374851</v>
      </c>
    </row>
    <row r="716" spans="2:14">
      <c r="B716" s="52">
        <v>711</v>
      </c>
      <c r="C716" s="334">
        <f>+'3.- Resumen general'!C717</f>
        <v>35231</v>
      </c>
      <c r="D716" s="81" t="str">
        <f>+'3.- Resumen general'!D717</f>
        <v>Corrección de vaso sanguíneo periférco con injerto</v>
      </c>
      <c r="E716" s="335">
        <f>+'3.- Resumen general'!AP717</f>
        <v>4.8786475869809207</v>
      </c>
      <c r="F716" s="335">
        <f>+'3.- Resumen general'!AQ717</f>
        <v>265.93249000000003</v>
      </c>
      <c r="G716" s="335">
        <f t="shared" si="44"/>
        <v>270.81113758698098</v>
      </c>
      <c r="I716" s="52">
        <v>711</v>
      </c>
      <c r="J716" s="334">
        <f t="shared" si="45"/>
        <v>35231</v>
      </c>
      <c r="K716" s="81" t="str">
        <f t="shared" si="46"/>
        <v>Corrección de vaso sanguíneo periférco con injerto</v>
      </c>
      <c r="L716" s="335">
        <f>+'3.- Resumen general'!AP717</f>
        <v>4.8786475869809207</v>
      </c>
      <c r="M716" s="335">
        <f>+'3.- Resumen general'!AQ717</f>
        <v>265.93249000000003</v>
      </c>
      <c r="N716" s="335">
        <f t="shared" si="47"/>
        <v>270.81113758698098</v>
      </c>
    </row>
    <row r="717" spans="2:14">
      <c r="B717" s="52">
        <v>712</v>
      </c>
      <c r="C717" s="334">
        <f>+'3.- Resumen general'!C718</f>
        <v>35241</v>
      </c>
      <c r="D717" s="81" t="str">
        <f>+'3.- Resumen general'!D718</f>
        <v>Corrección de vaso sanguíneo intratorácico o intraabdominal con injerto</v>
      </c>
      <c r="E717" s="335">
        <f>+'3.- Resumen general'!AP718</f>
        <v>5.5762485970819311</v>
      </c>
      <c r="F717" s="335">
        <f>+'3.- Resumen general'!AQ718</f>
        <v>414.29600666666659</v>
      </c>
      <c r="G717" s="335">
        <f t="shared" si="44"/>
        <v>419.87225526374851</v>
      </c>
      <c r="I717" s="52">
        <v>712</v>
      </c>
      <c r="J717" s="334">
        <f t="shared" si="45"/>
        <v>35241</v>
      </c>
      <c r="K717" s="81" t="str">
        <f t="shared" si="46"/>
        <v>Corrección de vaso sanguíneo intratorácico o intraabdominal con injerto</v>
      </c>
      <c r="L717" s="335">
        <f>+'3.- Resumen general'!AP718</f>
        <v>5.5762485970819311</v>
      </c>
      <c r="M717" s="335">
        <f>+'3.- Resumen general'!AQ718</f>
        <v>414.29600666666659</v>
      </c>
      <c r="N717" s="335">
        <f t="shared" si="47"/>
        <v>419.87225526374851</v>
      </c>
    </row>
    <row r="718" spans="2:14">
      <c r="B718" s="52">
        <v>713</v>
      </c>
      <c r="C718" s="334">
        <f>+'3.- Resumen general'!C719</f>
        <v>35301</v>
      </c>
      <c r="D718" s="81" t="str">
        <f>+'3.- Resumen general'!D719</f>
        <v>Tromboendarterectomía, con o sin injerto, de arterias periféricas</v>
      </c>
      <c r="E718" s="335">
        <f>+'3.- Resumen general'!AP719</f>
        <v>5.5762485970819311</v>
      </c>
      <c r="F718" s="335">
        <f>+'3.- Resumen general'!AQ719</f>
        <v>257.58198999999996</v>
      </c>
      <c r="G718" s="335">
        <f t="shared" si="44"/>
        <v>263.15823859708189</v>
      </c>
      <c r="I718" s="52">
        <v>713</v>
      </c>
      <c r="J718" s="334">
        <f t="shared" si="45"/>
        <v>35301</v>
      </c>
      <c r="K718" s="81" t="str">
        <f t="shared" si="46"/>
        <v>Tromboendarterectomía, con o sin injerto, de arterias periféricas</v>
      </c>
      <c r="L718" s="335">
        <f>+'3.- Resumen general'!AP719</f>
        <v>5.5762485970819311</v>
      </c>
      <c r="M718" s="335">
        <f>+'3.- Resumen general'!AQ719</f>
        <v>257.58198999999996</v>
      </c>
      <c r="N718" s="335">
        <f t="shared" si="47"/>
        <v>263.15823859708189</v>
      </c>
    </row>
    <row r="719" spans="2:14" ht="25.5">
      <c r="B719" s="52">
        <v>714</v>
      </c>
      <c r="C719" s="334">
        <f>+'3.- Resumen general'!C720</f>
        <v>35331</v>
      </c>
      <c r="D719" s="81" t="str">
        <f>+'3.- Resumen general'!D720</f>
        <v>Tromboendarterectomía, con o sin injerto, de arteria aorta abdominal y sus ramas</v>
      </c>
      <c r="E719" s="335">
        <f>+'3.- Resumen general'!AP720</f>
        <v>7.2491231762065098</v>
      </c>
      <c r="F719" s="335">
        <f>+'3.- Resumen general'!AQ720</f>
        <v>462.77200666666658</v>
      </c>
      <c r="G719" s="335">
        <f t="shared" si="44"/>
        <v>470.02112984287311</v>
      </c>
      <c r="I719" s="52">
        <v>714</v>
      </c>
      <c r="J719" s="334">
        <f t="shared" si="45"/>
        <v>35331</v>
      </c>
      <c r="K719" s="81" t="str">
        <f t="shared" si="46"/>
        <v>Tromboendarterectomía, con o sin injerto, de arteria aorta abdominal y sus ramas</v>
      </c>
      <c r="L719" s="335">
        <f>+'3.- Resumen general'!AP720</f>
        <v>7.2491231762065098</v>
      </c>
      <c r="M719" s="335">
        <f>+'3.- Resumen general'!AQ720</f>
        <v>462.77200666666658</v>
      </c>
      <c r="N719" s="335">
        <f t="shared" si="47"/>
        <v>470.02112984287311</v>
      </c>
    </row>
    <row r="720" spans="2:14">
      <c r="B720" s="52">
        <v>715</v>
      </c>
      <c r="C720" s="334">
        <f>+'3.- Resumen general'!C721</f>
        <v>35450</v>
      </c>
      <c r="D720" s="81" t="str">
        <f>+'3.- Resumen general'!D721</f>
        <v>Angioplastía con balón transluminal abierta</v>
      </c>
      <c r="E720" s="335">
        <f>+'3.- Resumen general'!AP721</f>
        <v>3.9033740179573515</v>
      </c>
      <c r="F720" s="335">
        <f>+'3.- Resumen general'!AQ721</f>
        <v>373.56000666666665</v>
      </c>
      <c r="G720" s="335">
        <f t="shared" si="44"/>
        <v>377.46338068462398</v>
      </c>
      <c r="I720" s="52">
        <v>715</v>
      </c>
      <c r="J720" s="334">
        <f t="shared" si="45"/>
        <v>35450</v>
      </c>
      <c r="K720" s="81" t="str">
        <f t="shared" si="46"/>
        <v>Angioplastía con balón transluminal abierta</v>
      </c>
      <c r="L720" s="335">
        <f>+'3.- Resumen general'!AP721</f>
        <v>3.9033740179573515</v>
      </c>
      <c r="M720" s="335">
        <f>+'3.- Resumen general'!AQ721</f>
        <v>373.56000666666665</v>
      </c>
      <c r="N720" s="335">
        <f t="shared" si="47"/>
        <v>377.46338068462398</v>
      </c>
    </row>
    <row r="721" spans="2:14">
      <c r="B721" s="52">
        <v>716</v>
      </c>
      <c r="C721" s="334">
        <f>+'3.- Resumen general'!C722</f>
        <v>35470</v>
      </c>
      <c r="D721" s="81" t="str">
        <f>+'3.- Resumen general'!D722</f>
        <v>Angioplastía con balón transluminal percutánea</v>
      </c>
      <c r="E721" s="335">
        <f>+'3.- Resumen general'!AP722</f>
        <v>3.9033740179573515</v>
      </c>
      <c r="F721" s="335">
        <f>+'3.- Resumen general'!AQ722</f>
        <v>359.98133999999993</v>
      </c>
      <c r="G721" s="335">
        <f t="shared" si="44"/>
        <v>363.88471401795726</v>
      </c>
      <c r="I721" s="52">
        <v>716</v>
      </c>
      <c r="J721" s="334">
        <f t="shared" si="45"/>
        <v>35470</v>
      </c>
      <c r="K721" s="81" t="str">
        <f t="shared" si="46"/>
        <v>Angioplastía con balón transluminal percutánea</v>
      </c>
      <c r="L721" s="335">
        <f>+'3.- Resumen general'!AP722</f>
        <v>3.9033740179573515</v>
      </c>
      <c r="M721" s="335">
        <f>+'3.- Resumen general'!AQ722</f>
        <v>359.98133999999993</v>
      </c>
      <c r="N721" s="335">
        <f t="shared" si="47"/>
        <v>363.88471401795726</v>
      </c>
    </row>
    <row r="722" spans="2:14">
      <c r="B722" s="52">
        <v>717</v>
      </c>
      <c r="C722" s="334">
        <f>+'3.- Resumen general'!C723</f>
        <v>35480</v>
      </c>
      <c r="D722" s="81" t="str">
        <f>+'3.- Resumen general'!D723</f>
        <v>Aterectomía periférica transluminal, abierta</v>
      </c>
      <c r="E722" s="335">
        <f>+'3.- Resumen general'!AP723</f>
        <v>3.9033740179573515</v>
      </c>
      <c r="F722" s="335">
        <f>+'3.- Resumen general'!AQ723</f>
        <v>257.58198999999996</v>
      </c>
      <c r="G722" s="335">
        <f t="shared" si="44"/>
        <v>261.48536401795729</v>
      </c>
      <c r="I722" s="52">
        <v>717</v>
      </c>
      <c r="J722" s="334">
        <f t="shared" si="45"/>
        <v>35480</v>
      </c>
      <c r="K722" s="81" t="str">
        <f t="shared" si="46"/>
        <v>Aterectomía periférica transluminal, abierta</v>
      </c>
      <c r="L722" s="335">
        <f>+'3.- Resumen general'!AP723</f>
        <v>3.9033740179573515</v>
      </c>
      <c r="M722" s="335">
        <f>+'3.- Resumen general'!AQ723</f>
        <v>257.58198999999996</v>
      </c>
      <c r="N722" s="335">
        <f t="shared" si="47"/>
        <v>261.48536401795729</v>
      </c>
    </row>
    <row r="723" spans="2:14">
      <c r="B723" s="52">
        <v>718</v>
      </c>
      <c r="C723" s="334">
        <f>+'3.- Resumen general'!C724</f>
        <v>35490</v>
      </c>
      <c r="D723" s="81" t="str">
        <f>+'3.- Resumen general'!D724</f>
        <v>Aterectomía periférica transluminal, percutánea</v>
      </c>
      <c r="E723" s="335">
        <f>+'3.- Resumen general'!AP724</f>
        <v>3.9033740179573515</v>
      </c>
      <c r="F723" s="335">
        <f>+'3.- Resumen general'!AQ724</f>
        <v>257.58198999999996</v>
      </c>
      <c r="G723" s="335">
        <f t="shared" si="44"/>
        <v>261.48536401795729</v>
      </c>
      <c r="I723" s="52">
        <v>718</v>
      </c>
      <c r="J723" s="334">
        <f t="shared" si="45"/>
        <v>35490</v>
      </c>
      <c r="K723" s="81" t="str">
        <f t="shared" si="46"/>
        <v>Aterectomía periférica transluminal, percutánea</v>
      </c>
      <c r="L723" s="335">
        <f>+'3.- Resumen general'!AP724</f>
        <v>3.9033740179573515</v>
      </c>
      <c r="M723" s="335">
        <f>+'3.- Resumen general'!AQ724</f>
        <v>257.58198999999996</v>
      </c>
      <c r="N723" s="335">
        <f t="shared" si="47"/>
        <v>261.48536401795729</v>
      </c>
    </row>
    <row r="724" spans="2:14">
      <c r="B724" s="52">
        <v>719</v>
      </c>
      <c r="C724" s="334">
        <f>+'3.- Resumen general'!C725</f>
        <v>35526</v>
      </c>
      <c r="D724" s="81" t="str">
        <f>+'3.- Resumen general'!D725</f>
        <v>By pass (aorto-coronario) aorto-subclavia o carótida</v>
      </c>
      <c r="E724" s="335">
        <f>+'3.- Resumen general'!AP725</f>
        <v>4.8786475869809207</v>
      </c>
      <c r="F724" s="335">
        <f>+'3.- Resumen general'!AQ725</f>
        <v>422.64650666666671</v>
      </c>
      <c r="G724" s="335">
        <f t="shared" si="44"/>
        <v>427.52515425364766</v>
      </c>
      <c r="I724" s="52">
        <v>719</v>
      </c>
      <c r="J724" s="334">
        <f t="shared" si="45"/>
        <v>35526</v>
      </c>
      <c r="K724" s="81" t="str">
        <f t="shared" si="46"/>
        <v>By pass (aorto-coronario) aorto-subclavia o carótida</v>
      </c>
      <c r="L724" s="335">
        <f>+'3.- Resumen general'!AP725</f>
        <v>4.8786475869809207</v>
      </c>
      <c r="M724" s="335">
        <f>+'3.- Resumen general'!AQ725</f>
        <v>422.64650666666671</v>
      </c>
      <c r="N724" s="335">
        <f t="shared" si="47"/>
        <v>427.52515425364766</v>
      </c>
    </row>
    <row r="725" spans="2:14">
      <c r="B725" s="52">
        <v>720</v>
      </c>
      <c r="C725" s="334">
        <f>+'3.- Resumen general'!C726</f>
        <v>35531</v>
      </c>
      <c r="D725" s="81" t="str">
        <f>+'3.- Resumen general'!D726</f>
        <v>By-pass Aorto-visceral (renal, mesentérico o similares)</v>
      </c>
      <c r="E725" s="335">
        <f>+'3.- Resumen general'!AP726</f>
        <v>7.8058361391694735</v>
      </c>
      <c r="F725" s="335">
        <f>+'3.- Resumen general'!AQ726</f>
        <v>363.04099000000002</v>
      </c>
      <c r="G725" s="335">
        <f t="shared" si="44"/>
        <v>370.84682613916948</v>
      </c>
      <c r="I725" s="52">
        <v>720</v>
      </c>
      <c r="J725" s="334">
        <f t="shared" si="45"/>
        <v>35531</v>
      </c>
      <c r="K725" s="81" t="str">
        <f t="shared" si="46"/>
        <v>By-pass Aorto-visceral (renal, mesentérico o similares)</v>
      </c>
      <c r="L725" s="335">
        <f>+'3.- Resumen general'!AP726</f>
        <v>7.8058361391694735</v>
      </c>
      <c r="M725" s="335">
        <f>+'3.- Resumen general'!AQ726</f>
        <v>363.04099000000002</v>
      </c>
      <c r="N725" s="335">
        <f t="shared" si="47"/>
        <v>370.84682613916948</v>
      </c>
    </row>
    <row r="726" spans="2:14">
      <c r="B726" s="52">
        <v>721</v>
      </c>
      <c r="C726" s="334">
        <f>+'3.- Resumen general'!C727</f>
        <v>35541</v>
      </c>
      <c r="D726" s="81" t="str">
        <f>+'3.- Resumen general'!D727</f>
        <v>By-pass Aorto - iliaco o bi-iliaco</v>
      </c>
      <c r="E726" s="335">
        <f>+'3.- Resumen general'!AP727</f>
        <v>7.8058361391694735</v>
      </c>
      <c r="F726" s="335">
        <f>+'3.- Resumen general'!AQ727</f>
        <v>265.93249000000003</v>
      </c>
      <c r="G726" s="335">
        <f t="shared" si="44"/>
        <v>273.73832613916949</v>
      </c>
      <c r="I726" s="52">
        <v>721</v>
      </c>
      <c r="J726" s="334">
        <f t="shared" si="45"/>
        <v>35541</v>
      </c>
      <c r="K726" s="81" t="str">
        <f t="shared" si="46"/>
        <v>By-pass Aorto - iliaco o bi-iliaco</v>
      </c>
      <c r="L726" s="335">
        <f>+'3.- Resumen general'!AP727</f>
        <v>7.8058361391694735</v>
      </c>
      <c r="M726" s="335">
        <f>+'3.- Resumen general'!AQ727</f>
        <v>265.93249000000003</v>
      </c>
      <c r="N726" s="335">
        <f t="shared" si="47"/>
        <v>273.73832613916949</v>
      </c>
    </row>
    <row r="727" spans="2:14">
      <c r="B727" s="52">
        <v>722</v>
      </c>
      <c r="C727" s="334">
        <f>+'3.- Resumen general'!C728</f>
        <v>35546</v>
      </c>
      <c r="D727" s="81" t="str">
        <f>+'3.- Resumen general'!D728</f>
        <v>By-pass Aorto-femoral o bifemoral</v>
      </c>
      <c r="E727" s="335">
        <f>+'3.- Resumen general'!AP728</f>
        <v>7.8058361391694735</v>
      </c>
      <c r="F727" s="335">
        <f>+'3.- Resumen general'!AQ728</f>
        <v>265.93249000000003</v>
      </c>
      <c r="G727" s="335">
        <f t="shared" si="44"/>
        <v>273.73832613916949</v>
      </c>
      <c r="I727" s="52">
        <v>722</v>
      </c>
      <c r="J727" s="334">
        <f t="shared" si="45"/>
        <v>35546</v>
      </c>
      <c r="K727" s="81" t="str">
        <f t="shared" si="46"/>
        <v>By-pass Aorto-femoral o bifemoral</v>
      </c>
      <c r="L727" s="335">
        <f>+'3.- Resumen general'!AP728</f>
        <v>7.8058361391694735</v>
      </c>
      <c r="M727" s="335">
        <f>+'3.- Resumen general'!AQ728</f>
        <v>265.93249000000003</v>
      </c>
      <c r="N727" s="335">
        <f t="shared" si="47"/>
        <v>273.73832613916949</v>
      </c>
    </row>
    <row r="728" spans="2:14" ht="25.5">
      <c r="B728" s="52">
        <v>723</v>
      </c>
      <c r="C728" s="334">
        <f>+'3.- Resumen general'!C729</f>
        <v>35556</v>
      </c>
      <c r="D728" s="81" t="str">
        <f>+'3.- Resumen general'!D729</f>
        <v>Otras derivaciones (fémoro-femoral, axilo-humeral, carótido-subclavio, axilo-axilar, femoral - poplíteo o similares)</v>
      </c>
      <c r="E728" s="335">
        <f>+'3.- Resumen general'!AP729</f>
        <v>6.3422418630751967</v>
      </c>
      <c r="F728" s="335">
        <f>+'3.- Resumen general'!AQ729</f>
        <v>388.1140166666666</v>
      </c>
      <c r="G728" s="335">
        <f t="shared" si="44"/>
        <v>394.45625852974177</v>
      </c>
      <c r="I728" s="52">
        <v>723</v>
      </c>
      <c r="J728" s="334">
        <f t="shared" si="45"/>
        <v>35556</v>
      </c>
      <c r="K728" s="81" t="str">
        <f t="shared" si="46"/>
        <v>Otras derivaciones (fémoro-femoral, axilo-humeral, carótido-subclavio, axilo-axilar, femoral - poplíteo o similares)</v>
      </c>
      <c r="L728" s="335">
        <f>+'3.- Resumen general'!AP729</f>
        <v>6.3422418630751967</v>
      </c>
      <c r="M728" s="335">
        <f>+'3.- Resumen general'!AQ729</f>
        <v>388.1140166666666</v>
      </c>
      <c r="N728" s="335">
        <f t="shared" si="47"/>
        <v>394.45625852974177</v>
      </c>
    </row>
    <row r="729" spans="2:14">
      <c r="B729" s="52">
        <v>724</v>
      </c>
      <c r="C729" s="334">
        <f>+'3.- Resumen general'!C730</f>
        <v>35691</v>
      </c>
      <c r="D729" s="81" t="str">
        <f>+'3.- Resumen general'!D730</f>
        <v>Transposición y/o reimplante de arteria a arteria</v>
      </c>
      <c r="E729" s="335">
        <f>+'3.- Resumen general'!AP730</f>
        <v>4.8786475869809207</v>
      </c>
      <c r="F729" s="335">
        <f>+'3.- Resumen general'!AQ730</f>
        <v>265.93249000000003</v>
      </c>
      <c r="G729" s="335">
        <f t="shared" si="44"/>
        <v>270.81113758698098</v>
      </c>
      <c r="I729" s="52">
        <v>724</v>
      </c>
      <c r="J729" s="334">
        <f t="shared" si="45"/>
        <v>35691</v>
      </c>
      <c r="K729" s="81" t="str">
        <f t="shared" si="46"/>
        <v>Transposición y/o reimplante de arteria a arteria</v>
      </c>
      <c r="L729" s="335">
        <f>+'3.- Resumen general'!AP730</f>
        <v>4.8786475869809207</v>
      </c>
      <c r="M729" s="335">
        <f>+'3.- Resumen general'!AQ730</f>
        <v>265.93249000000003</v>
      </c>
      <c r="N729" s="335">
        <f t="shared" si="47"/>
        <v>270.81113758698098</v>
      </c>
    </row>
    <row r="730" spans="2:14" ht="38.25">
      <c r="B730" s="52">
        <v>725</v>
      </c>
      <c r="C730" s="334">
        <f>+'3.- Resumen general'!C731</f>
        <v>35700</v>
      </c>
      <c r="D730" s="81" t="str">
        <f>+'3.- Resumen general'!D731</f>
        <v xml:space="preserve">Exploración vascular, reoperación, corrección o retiro de injerto vascular, arteria femoral-poplítea o femoral (poplítea)-tibial anterior, tibial posterior, peronea, u otros vasos distales </v>
      </c>
      <c r="E730" s="335">
        <f>+'3.- Resumen general'!AP731</f>
        <v>7.8058361391694735</v>
      </c>
      <c r="F730" s="335">
        <f>+'3.- Resumen general'!AQ731</f>
        <v>504.11850666666669</v>
      </c>
      <c r="G730" s="335">
        <f t="shared" si="44"/>
        <v>511.92434280583615</v>
      </c>
      <c r="I730" s="52">
        <v>725</v>
      </c>
      <c r="J730" s="334">
        <f t="shared" si="45"/>
        <v>35700</v>
      </c>
      <c r="K730" s="81" t="str">
        <f t="shared" si="46"/>
        <v xml:space="preserve">Exploración vascular, reoperación, corrección o retiro de injerto vascular, arteria femoral-poplítea o femoral (poplítea)-tibial anterior, tibial posterior, peronea, u otros vasos distales </v>
      </c>
      <c r="L730" s="335">
        <f>+'3.- Resumen general'!AP731</f>
        <v>7.8058361391694735</v>
      </c>
      <c r="M730" s="335">
        <f>+'3.- Resumen general'!AQ731</f>
        <v>504.11850666666669</v>
      </c>
      <c r="N730" s="335">
        <f t="shared" si="47"/>
        <v>511.92434280583615</v>
      </c>
    </row>
    <row r="731" spans="2:14">
      <c r="B731" s="52">
        <v>726</v>
      </c>
      <c r="C731" s="334">
        <f>+'3.- Resumen general'!C732</f>
        <v>36430</v>
      </c>
      <c r="D731" s="81" t="str">
        <f>+'3.- Resumen general'!D732</f>
        <v>Transfusión de sangre o componentes sanguíneos</v>
      </c>
      <c r="E731" s="335">
        <f>+'3.- Resumen general'!AP732</f>
        <v>0</v>
      </c>
      <c r="F731" s="335">
        <f>+'3.- Resumen general'!AQ732</f>
        <v>58.557499999999997</v>
      </c>
      <c r="G731" s="335">
        <f t="shared" si="44"/>
        <v>58.557499999999997</v>
      </c>
      <c r="I731" s="52">
        <v>726</v>
      </c>
      <c r="J731" s="334">
        <f t="shared" si="45"/>
        <v>36430</v>
      </c>
      <c r="K731" s="81" t="str">
        <f t="shared" si="46"/>
        <v>Transfusión de sangre o componentes sanguíneos</v>
      </c>
      <c r="L731" s="335">
        <f>+'3.- Resumen general'!AP732</f>
        <v>0</v>
      </c>
      <c r="M731" s="335">
        <f>+'3.- Resumen general'!AQ732</f>
        <v>58.557499999999997</v>
      </c>
      <c r="N731" s="335">
        <f t="shared" si="47"/>
        <v>58.557499999999997</v>
      </c>
    </row>
    <row r="732" spans="2:14">
      <c r="B732" s="52">
        <v>727</v>
      </c>
      <c r="C732" s="334">
        <f>+'3.- Resumen general'!C733</f>
        <v>36450</v>
      </c>
      <c r="D732" s="81" t="str">
        <f>+'3.- Resumen general'!D733</f>
        <v>Exsanguinotranfusión, neonato</v>
      </c>
      <c r="E732" s="335">
        <f>+'3.- Resumen general'!AP733</f>
        <v>0</v>
      </c>
      <c r="F732" s="335">
        <f>+'3.- Resumen general'!AQ733</f>
        <v>58.557499999999997</v>
      </c>
      <c r="G732" s="335">
        <f t="shared" si="44"/>
        <v>58.557499999999997</v>
      </c>
      <c r="I732" s="52">
        <v>727</v>
      </c>
      <c r="J732" s="334">
        <f t="shared" si="45"/>
        <v>36450</v>
      </c>
      <c r="K732" s="81" t="str">
        <f t="shared" si="46"/>
        <v>Exsanguinotranfusión, neonato</v>
      </c>
      <c r="L732" s="335">
        <f>+'3.- Resumen general'!AP733</f>
        <v>0</v>
      </c>
      <c r="M732" s="335">
        <f>+'3.- Resumen general'!AQ733</f>
        <v>58.557499999999997</v>
      </c>
      <c r="N732" s="335">
        <f t="shared" si="47"/>
        <v>58.557499999999997</v>
      </c>
    </row>
    <row r="733" spans="2:14">
      <c r="B733" s="52">
        <v>728</v>
      </c>
      <c r="C733" s="334">
        <f>+'3.- Resumen general'!C734</f>
        <v>36460</v>
      </c>
      <c r="D733" s="81" t="str">
        <f>+'3.- Resumen general'!D734</f>
        <v xml:space="preserve">Transfusión intrauterina </v>
      </c>
      <c r="E733" s="335">
        <f>+'3.- Resumen general'!AP734</f>
        <v>0</v>
      </c>
      <c r="F733" s="335">
        <f>+'3.- Resumen general'!AQ734</f>
        <v>58.557499999999997</v>
      </c>
      <c r="G733" s="335">
        <f t="shared" si="44"/>
        <v>58.557499999999997</v>
      </c>
      <c r="I733" s="52">
        <v>728</v>
      </c>
      <c r="J733" s="334">
        <f t="shared" si="45"/>
        <v>36460</v>
      </c>
      <c r="K733" s="81" t="str">
        <f t="shared" si="46"/>
        <v xml:space="preserve">Transfusión intrauterina </v>
      </c>
      <c r="L733" s="335">
        <f>+'3.- Resumen general'!AP734</f>
        <v>0</v>
      </c>
      <c r="M733" s="335">
        <f>+'3.- Resumen general'!AQ734</f>
        <v>58.557499999999997</v>
      </c>
      <c r="N733" s="335">
        <f t="shared" si="47"/>
        <v>58.557499999999997</v>
      </c>
    </row>
    <row r="734" spans="2:14">
      <c r="B734" s="52">
        <v>729</v>
      </c>
      <c r="C734" s="334">
        <f>+'3.- Resumen general'!C735</f>
        <v>36470</v>
      </c>
      <c r="D734" s="81" t="str">
        <f>+'3.- Resumen general'!D735</f>
        <v>Inyección de solución esclerosante; una sola vena</v>
      </c>
      <c r="E734" s="335">
        <f>+'3.- Resumen general'!AP735</f>
        <v>1.1218609708193041</v>
      </c>
      <c r="F734" s="335">
        <f>+'3.- Resumen general'!AQ735</f>
        <v>49.8</v>
      </c>
      <c r="G734" s="335">
        <f t="shared" si="44"/>
        <v>50.921860970819303</v>
      </c>
      <c r="I734" s="52">
        <v>729</v>
      </c>
      <c r="J734" s="334">
        <f t="shared" si="45"/>
        <v>36470</v>
      </c>
      <c r="K734" s="81" t="str">
        <f t="shared" si="46"/>
        <v>Inyección de solución esclerosante; una sola vena</v>
      </c>
      <c r="L734" s="335">
        <f>+'3.- Resumen general'!AP735</f>
        <v>1.1218609708193041</v>
      </c>
      <c r="M734" s="335">
        <f>+'3.- Resumen general'!AQ735</f>
        <v>49.8</v>
      </c>
      <c r="N734" s="335">
        <f t="shared" si="47"/>
        <v>50.921860970819303</v>
      </c>
    </row>
    <row r="735" spans="2:14">
      <c r="B735" s="52">
        <v>730</v>
      </c>
      <c r="C735" s="334">
        <f>+'3.- Resumen general'!C736</f>
        <v>36481</v>
      </c>
      <c r="D735" s="81" t="str">
        <f>+'3.- Resumen general'!D736</f>
        <v>Cateterización percutánea de vena porta mediante cualquier método</v>
      </c>
      <c r="E735" s="335">
        <f>+'3.- Resumen general'!AP736</f>
        <v>1.1218609708193041</v>
      </c>
      <c r="F735" s="335">
        <f>+'3.- Resumen general'!AQ736</f>
        <v>49.8</v>
      </c>
      <c r="G735" s="335">
        <f t="shared" si="44"/>
        <v>50.921860970819303</v>
      </c>
      <c r="I735" s="52">
        <v>730</v>
      </c>
      <c r="J735" s="334">
        <f t="shared" si="45"/>
        <v>36481</v>
      </c>
      <c r="K735" s="81" t="str">
        <f t="shared" si="46"/>
        <v>Cateterización percutánea de vena porta mediante cualquier método</v>
      </c>
      <c r="L735" s="335">
        <f>+'3.- Resumen general'!AP736</f>
        <v>1.1218609708193041</v>
      </c>
      <c r="M735" s="335">
        <f>+'3.- Resumen general'!AQ736</f>
        <v>49.8</v>
      </c>
      <c r="N735" s="335">
        <f t="shared" si="47"/>
        <v>50.921860970819303</v>
      </c>
    </row>
    <row r="736" spans="2:14" ht="25.5">
      <c r="B736" s="52">
        <v>731</v>
      </c>
      <c r="C736" s="334">
        <f>+'3.- Resumen general'!C737</f>
        <v>36488</v>
      </c>
      <c r="D736" s="81" t="str">
        <f>+'3.- Resumen general'!D737</f>
        <v>Colocación percutánea de catéter venoso central (subclavia, yugular, u otra vena) en menor de 2 años de edad</v>
      </c>
      <c r="E736" s="335">
        <f>+'3.- Resumen general'!AP737</f>
        <v>1.1218609708193041</v>
      </c>
      <c r="F736" s="335">
        <f>+'3.- Resumen general'!AQ737</f>
        <v>49.8</v>
      </c>
      <c r="G736" s="335">
        <f t="shared" si="44"/>
        <v>50.921860970819303</v>
      </c>
      <c r="I736" s="52">
        <v>731</v>
      </c>
      <c r="J736" s="334">
        <f t="shared" si="45"/>
        <v>36488</v>
      </c>
      <c r="K736" s="81" t="str">
        <f t="shared" si="46"/>
        <v>Colocación percutánea de catéter venoso central (subclavia, yugular, u otra vena) en menor de 2 años de edad</v>
      </c>
      <c r="L736" s="335">
        <f>+'3.- Resumen general'!AP737</f>
        <v>1.1218609708193041</v>
      </c>
      <c r="M736" s="335">
        <f>+'3.- Resumen general'!AQ737</f>
        <v>49.8</v>
      </c>
      <c r="N736" s="335">
        <f t="shared" si="47"/>
        <v>50.921860970819303</v>
      </c>
    </row>
    <row r="737" spans="2:14" ht="25.5">
      <c r="B737" s="52">
        <v>732</v>
      </c>
      <c r="C737" s="334">
        <f>+'3.- Resumen general'!C738</f>
        <v>36489</v>
      </c>
      <c r="D737" s="81" t="str">
        <f>+'3.- Resumen general'!D738</f>
        <v>Colocación percutánea de catéter venoso central (subclavia, yugular u otra vena), mayor de 2 años de edad</v>
      </c>
      <c r="E737" s="335">
        <f>+'3.- Resumen general'!AP738</f>
        <v>1.1218609708193041</v>
      </c>
      <c r="F737" s="335">
        <f>+'3.- Resumen general'!AQ738</f>
        <v>49.8</v>
      </c>
      <c r="G737" s="335">
        <f t="shared" si="44"/>
        <v>50.921860970819303</v>
      </c>
      <c r="I737" s="52">
        <v>732</v>
      </c>
      <c r="J737" s="334">
        <f t="shared" si="45"/>
        <v>36489</v>
      </c>
      <c r="K737" s="81" t="str">
        <f t="shared" si="46"/>
        <v>Colocación percutánea de catéter venoso central (subclavia, yugular u otra vena), mayor de 2 años de edad</v>
      </c>
      <c r="L737" s="335">
        <f>+'3.- Resumen general'!AP738</f>
        <v>1.1218609708193041</v>
      </c>
      <c r="M737" s="335">
        <f>+'3.- Resumen general'!AQ738</f>
        <v>49.8</v>
      </c>
      <c r="N737" s="335">
        <f t="shared" si="47"/>
        <v>50.921860970819303</v>
      </c>
    </row>
    <row r="738" spans="2:14" ht="25.5">
      <c r="B738" s="52">
        <v>733</v>
      </c>
      <c r="C738" s="334">
        <f>+'3.- Resumen general'!C739</f>
        <v>36500</v>
      </c>
      <c r="D738" s="81" t="str">
        <f>+'3.- Resumen general'!D739</f>
        <v>Cateterismo venoso para toma selectiva de muestras de sangre de distintos órganos</v>
      </c>
      <c r="E738" s="335">
        <f>+'3.- Resumen general'!AP739</f>
        <v>0.80132926487093159</v>
      </c>
      <c r="F738" s="335">
        <f>+'3.- Resumen general'!AQ739</f>
        <v>179.13249000000002</v>
      </c>
      <c r="G738" s="335">
        <f t="shared" si="44"/>
        <v>179.93381926487095</v>
      </c>
      <c r="I738" s="52">
        <v>733</v>
      </c>
      <c r="J738" s="334">
        <f t="shared" si="45"/>
        <v>36500</v>
      </c>
      <c r="K738" s="81" t="str">
        <f t="shared" si="46"/>
        <v>Cateterismo venoso para toma selectiva de muestras de sangre de distintos órganos</v>
      </c>
      <c r="L738" s="335">
        <f>+'3.- Resumen general'!AP739</f>
        <v>0.80132926487093159</v>
      </c>
      <c r="M738" s="335">
        <f>+'3.- Resumen general'!AQ739</f>
        <v>179.13249000000002</v>
      </c>
      <c r="N738" s="335">
        <f t="shared" si="47"/>
        <v>179.93381926487095</v>
      </c>
    </row>
    <row r="739" spans="2:14">
      <c r="B739" s="52">
        <v>734</v>
      </c>
      <c r="C739" s="334">
        <f>+'3.- Resumen general'!C740</f>
        <v>36510</v>
      </c>
      <c r="D739" s="81" t="str">
        <f>+'3.- Resumen general'!D740</f>
        <v>Cateterización de vena umbilical en RN</v>
      </c>
      <c r="E739" s="335">
        <f>+'3.- Resumen general'!AP740</f>
        <v>0.80132926487093159</v>
      </c>
      <c r="F739" s="335">
        <f>+'3.- Resumen general'!AQ740</f>
        <v>96.123999999999981</v>
      </c>
      <c r="G739" s="335">
        <f t="shared" si="44"/>
        <v>96.925329264870911</v>
      </c>
      <c r="I739" s="52">
        <v>734</v>
      </c>
      <c r="J739" s="334">
        <f t="shared" si="45"/>
        <v>36510</v>
      </c>
      <c r="K739" s="81" t="str">
        <f t="shared" si="46"/>
        <v>Cateterización de vena umbilical en RN</v>
      </c>
      <c r="L739" s="335">
        <f>+'3.- Resumen general'!AP740</f>
        <v>0.80132926487093159</v>
      </c>
      <c r="M739" s="335">
        <f>+'3.- Resumen general'!AQ740</f>
        <v>96.123999999999981</v>
      </c>
      <c r="N739" s="335">
        <f t="shared" si="47"/>
        <v>96.925329264870911</v>
      </c>
    </row>
    <row r="740" spans="2:14">
      <c r="B740" s="52">
        <v>735</v>
      </c>
      <c r="C740" s="334">
        <f>+'3.- Resumen general'!C741</f>
        <v>36520</v>
      </c>
      <c r="D740" s="81" t="str">
        <f>+'3.- Resumen general'!D741</f>
        <v>Aféresis terapéutica (intercambio de plasma y/o de células)</v>
      </c>
      <c r="E740" s="335">
        <f>+'3.- Resumen general'!AP741</f>
        <v>2.2437219416386083</v>
      </c>
      <c r="F740" s="335">
        <f>+'3.- Resumen general'!AQ741</f>
        <v>2.9198499999999998</v>
      </c>
      <c r="G740" s="335">
        <f t="shared" si="44"/>
        <v>5.1635719416386081</v>
      </c>
      <c r="I740" s="52">
        <v>735</v>
      </c>
      <c r="J740" s="334">
        <f t="shared" si="45"/>
        <v>36520</v>
      </c>
      <c r="K740" s="81" t="str">
        <f t="shared" si="46"/>
        <v>Aféresis terapéutica (intercambio de plasma y/o de células)</v>
      </c>
      <c r="L740" s="335">
        <f>+'3.- Resumen general'!AP741</f>
        <v>2.2437219416386083</v>
      </c>
      <c r="M740" s="335">
        <f>+'3.- Resumen general'!AQ741</f>
        <v>2.9198499999999998</v>
      </c>
      <c r="N740" s="335">
        <f t="shared" si="47"/>
        <v>5.1635719416386081</v>
      </c>
    </row>
    <row r="741" spans="2:14">
      <c r="B741" s="52">
        <v>736</v>
      </c>
      <c r="C741" s="334">
        <f>+'3.- Resumen general'!C742</f>
        <v>36557</v>
      </c>
      <c r="D741" s="81" t="str">
        <f>+'3.- Resumen general'!D742</f>
        <v>Colocación de Catéter venoso central CVC</v>
      </c>
      <c r="E741" s="335">
        <f>+'3.- Resumen general'!AP742</f>
        <v>0.64106341189674521</v>
      </c>
      <c r="F741" s="335">
        <f>+'3.- Resumen general'!AQ742</f>
        <v>96.123999999999981</v>
      </c>
      <c r="G741" s="335">
        <f t="shared" si="44"/>
        <v>96.765063411896733</v>
      </c>
      <c r="I741" s="52">
        <v>736</v>
      </c>
      <c r="J741" s="334">
        <f t="shared" si="45"/>
        <v>36557</v>
      </c>
      <c r="K741" s="81" t="str">
        <f t="shared" si="46"/>
        <v>Colocación de Catéter venoso central CVC</v>
      </c>
      <c r="L741" s="335">
        <f>+'3.- Resumen general'!AP742</f>
        <v>0.64106341189674521</v>
      </c>
      <c r="M741" s="335">
        <f>+'3.- Resumen general'!AQ742</f>
        <v>96.123999999999981</v>
      </c>
      <c r="N741" s="335">
        <f t="shared" si="47"/>
        <v>96.765063411896733</v>
      </c>
    </row>
    <row r="742" spans="2:14">
      <c r="B742" s="52">
        <v>737</v>
      </c>
      <c r="C742" s="334">
        <f>+'3.- Resumen general'!C743</f>
        <v>36600</v>
      </c>
      <c r="D742" s="81" t="str">
        <f>+'3.- Resumen general'!D743</f>
        <v>Punción arterial, extracción de sangre para diagnóstico</v>
      </c>
      <c r="E742" s="335">
        <f>+'3.- Resumen general'!AP743</f>
        <v>0.24039877946127947</v>
      </c>
      <c r="F742" s="335">
        <f>+'3.- Resumen general'!AQ743</f>
        <v>7.281200000000001</v>
      </c>
      <c r="G742" s="335">
        <f t="shared" si="44"/>
        <v>7.5215987794612804</v>
      </c>
      <c r="I742" s="52">
        <v>737</v>
      </c>
      <c r="J742" s="334">
        <f t="shared" si="45"/>
        <v>36600</v>
      </c>
      <c r="K742" s="81" t="str">
        <f t="shared" si="46"/>
        <v>Punción arterial, extracción de sangre para diagnóstico</v>
      </c>
      <c r="L742" s="335">
        <f>+'3.- Resumen general'!AP743</f>
        <v>0.24039877946127947</v>
      </c>
      <c r="M742" s="335">
        <f>+'3.- Resumen general'!AQ743</f>
        <v>7.281200000000001</v>
      </c>
      <c r="N742" s="335">
        <f t="shared" si="47"/>
        <v>7.5215987794612804</v>
      </c>
    </row>
    <row r="743" spans="2:14" ht="25.5">
      <c r="B743" s="52">
        <v>738</v>
      </c>
      <c r="C743" s="334">
        <f>+'3.- Resumen general'!C744</f>
        <v>36620</v>
      </c>
      <c r="D743" s="81" t="str">
        <f>+'3.- Resumen general'!D744</f>
        <v>Cateterismo o canulación arterial (toma de muestra, monitorización o transfusión)</v>
      </c>
      <c r="E743" s="335">
        <f>+'3.- Resumen general'!AP744</f>
        <v>0.3205317059483726</v>
      </c>
      <c r="F743" s="335">
        <f>+'3.- Resumen general'!AQ744</f>
        <v>7.281200000000001</v>
      </c>
      <c r="G743" s="335">
        <f t="shared" si="44"/>
        <v>7.6017317059483736</v>
      </c>
      <c r="I743" s="52">
        <v>738</v>
      </c>
      <c r="J743" s="334">
        <f t="shared" si="45"/>
        <v>36620</v>
      </c>
      <c r="K743" s="81" t="str">
        <f t="shared" si="46"/>
        <v>Cateterismo o canulación arterial (toma de muestra, monitorización o transfusión)</v>
      </c>
      <c r="L743" s="335">
        <f>+'3.- Resumen general'!AP744</f>
        <v>0.3205317059483726</v>
      </c>
      <c r="M743" s="335">
        <f>+'3.- Resumen general'!AQ744</f>
        <v>7.281200000000001</v>
      </c>
      <c r="N743" s="335">
        <f t="shared" si="47"/>
        <v>7.6017317059483736</v>
      </c>
    </row>
    <row r="744" spans="2:14">
      <c r="B744" s="52">
        <v>739</v>
      </c>
      <c r="C744" s="334">
        <f>+'3.- Resumen general'!C745</f>
        <v>36660</v>
      </c>
      <c r="D744" s="81" t="str">
        <f>+'3.- Resumen general'!D745</f>
        <v>Cateterismo de arteria umbilical, recién nacido</v>
      </c>
      <c r="E744" s="335">
        <f>+'3.- Resumen general'!AP745</f>
        <v>0.80132926487093159</v>
      </c>
      <c r="F744" s="335">
        <f>+'3.- Resumen general'!AQ745</f>
        <v>96.123999999999981</v>
      </c>
      <c r="G744" s="335">
        <f t="shared" si="44"/>
        <v>96.925329264870911</v>
      </c>
      <c r="I744" s="52">
        <v>739</v>
      </c>
      <c r="J744" s="334">
        <f t="shared" si="45"/>
        <v>36660</v>
      </c>
      <c r="K744" s="81" t="str">
        <f t="shared" si="46"/>
        <v>Cateterismo de arteria umbilical, recién nacido</v>
      </c>
      <c r="L744" s="335">
        <f>+'3.- Resumen general'!AP745</f>
        <v>0.80132926487093159</v>
      </c>
      <c r="M744" s="335">
        <f>+'3.- Resumen general'!AQ745</f>
        <v>96.123999999999981</v>
      </c>
      <c r="N744" s="335">
        <f t="shared" si="47"/>
        <v>96.925329264870911</v>
      </c>
    </row>
    <row r="745" spans="2:14" ht="25.5">
      <c r="B745" s="52">
        <v>740</v>
      </c>
      <c r="C745" s="334">
        <f>+'3.- Resumen general'!C746</f>
        <v>36821</v>
      </c>
      <c r="D745" s="81" t="str">
        <f>+'3.- Resumen general'!D746</f>
        <v>Anastomosis arteriovenosa abierta directa, cualquier sitio (ejm. procedimiento de Cimino)</v>
      </c>
      <c r="E745" s="335">
        <f>+'3.- Resumen general'!AP746</f>
        <v>2.2437219416386083</v>
      </c>
      <c r="F745" s="335">
        <f>+'3.- Resumen general'!AQ746</f>
        <v>94.834999999999994</v>
      </c>
      <c r="G745" s="335">
        <f t="shared" si="44"/>
        <v>97.078721941638605</v>
      </c>
      <c r="I745" s="52">
        <v>740</v>
      </c>
      <c r="J745" s="334">
        <f t="shared" si="45"/>
        <v>36821</v>
      </c>
      <c r="K745" s="81" t="str">
        <f t="shared" si="46"/>
        <v>Anastomosis arteriovenosa abierta directa, cualquier sitio (ejm. procedimiento de Cimino)</v>
      </c>
      <c r="L745" s="335">
        <f>+'3.- Resumen general'!AP746</f>
        <v>2.2437219416386083</v>
      </c>
      <c r="M745" s="335">
        <f>+'3.- Resumen general'!AQ746</f>
        <v>94.834999999999994</v>
      </c>
      <c r="N745" s="335">
        <f t="shared" si="47"/>
        <v>97.078721941638605</v>
      </c>
    </row>
    <row r="746" spans="2:14" ht="25.5">
      <c r="B746" s="52">
        <v>741</v>
      </c>
      <c r="C746" s="334">
        <f>+'3.- Resumen general'!C747</f>
        <v>36825</v>
      </c>
      <c r="D746" s="81" t="str">
        <f>+'3.- Resumen general'!D747</f>
        <v>Creación de fístula arteriovenosa que no sea por anastomosis arteriovenosa directa</v>
      </c>
      <c r="E746" s="335">
        <f>+'3.- Resumen general'!AP747</f>
        <v>4.8786475869809207</v>
      </c>
      <c r="F746" s="335">
        <f>+'3.- Resumen general'!AQ747</f>
        <v>117.40399999999998</v>
      </c>
      <c r="G746" s="335">
        <f t="shared" si="44"/>
        <v>122.2826475869809</v>
      </c>
      <c r="I746" s="52">
        <v>741</v>
      </c>
      <c r="J746" s="334">
        <f t="shared" si="45"/>
        <v>36825</v>
      </c>
      <c r="K746" s="81" t="str">
        <f t="shared" si="46"/>
        <v>Creación de fístula arteriovenosa que no sea por anastomosis arteriovenosa directa</v>
      </c>
      <c r="L746" s="335">
        <f>+'3.- Resumen general'!AP747</f>
        <v>4.8786475869809207</v>
      </c>
      <c r="M746" s="335">
        <f>+'3.- Resumen general'!AQ747</f>
        <v>117.40399999999998</v>
      </c>
      <c r="N746" s="335">
        <f t="shared" si="47"/>
        <v>122.2826475869809</v>
      </c>
    </row>
    <row r="747" spans="2:14" ht="25.5">
      <c r="B747" s="52">
        <v>742</v>
      </c>
      <c r="C747" s="334">
        <f>+'3.- Resumen general'!C748</f>
        <v>36831</v>
      </c>
      <c r="D747" s="81" t="str">
        <f>+'3.- Resumen general'!D748</f>
        <v>Trombectomía, fístula arteriovenosa sin revisión, injerto autólogo o no autólogo para diálisis</v>
      </c>
      <c r="E747" s="335">
        <f>+'3.- Resumen general'!AP748</f>
        <v>3.4150533108866443</v>
      </c>
      <c r="F747" s="335">
        <f>+'3.- Resumen general'!AQ748</f>
        <v>141.15899999999999</v>
      </c>
      <c r="G747" s="335">
        <f t="shared" si="44"/>
        <v>144.57405331088663</v>
      </c>
      <c r="I747" s="52">
        <v>742</v>
      </c>
      <c r="J747" s="334">
        <f t="shared" si="45"/>
        <v>36831</v>
      </c>
      <c r="K747" s="81" t="str">
        <f t="shared" si="46"/>
        <v>Trombectomía, fístula arteriovenosa sin revisión, injerto autólogo o no autólogo para diálisis</v>
      </c>
      <c r="L747" s="335">
        <f>+'3.- Resumen general'!AP748</f>
        <v>3.4150533108866443</v>
      </c>
      <c r="M747" s="335">
        <f>+'3.- Resumen general'!AQ748</f>
        <v>141.15899999999999</v>
      </c>
      <c r="N747" s="335">
        <f t="shared" si="47"/>
        <v>144.57405331088663</v>
      </c>
    </row>
    <row r="748" spans="2:14">
      <c r="B748" s="52">
        <v>743</v>
      </c>
      <c r="C748" s="334">
        <f>+'3.- Resumen general'!C749</f>
        <v>36834</v>
      </c>
      <c r="D748" s="81" t="str">
        <f>+'3.- Resumen general'!D749</f>
        <v xml:space="preserve">Corrección plástica de aneurisma arteriovenoso </v>
      </c>
      <c r="E748" s="335">
        <f>+'3.- Resumen general'!AP749</f>
        <v>4.8786475869809207</v>
      </c>
      <c r="F748" s="335">
        <f>+'3.- Resumen general'!AQ749</f>
        <v>280.03249999999997</v>
      </c>
      <c r="G748" s="335">
        <f t="shared" si="44"/>
        <v>284.91114758698092</v>
      </c>
      <c r="I748" s="52">
        <v>743</v>
      </c>
      <c r="J748" s="334">
        <f t="shared" si="45"/>
        <v>36834</v>
      </c>
      <c r="K748" s="81" t="str">
        <f t="shared" si="46"/>
        <v xml:space="preserve">Corrección plástica de aneurisma arteriovenoso </v>
      </c>
      <c r="L748" s="335">
        <f>+'3.- Resumen general'!AP749</f>
        <v>4.8786475869809207</v>
      </c>
      <c r="M748" s="335">
        <f>+'3.- Resumen general'!AQ749</f>
        <v>280.03249999999997</v>
      </c>
      <c r="N748" s="335">
        <f t="shared" si="47"/>
        <v>284.91114758698092</v>
      </c>
    </row>
    <row r="749" spans="2:14">
      <c r="B749" s="52">
        <v>744</v>
      </c>
      <c r="C749" s="334">
        <f>+'3.- Resumen general'!C750</f>
        <v>37140</v>
      </c>
      <c r="D749" s="81" t="str">
        <f>+'3.- Resumen general'!D750</f>
        <v>Anastomosis porto-cava u otras porto-sistémicas</v>
      </c>
      <c r="E749" s="335">
        <f>+'3.- Resumen general'!AP750</f>
        <v>4.8786475869809207</v>
      </c>
      <c r="F749" s="335">
        <f>+'3.- Resumen general'!AQ750</f>
        <v>363.04099000000002</v>
      </c>
      <c r="G749" s="335">
        <f t="shared" si="44"/>
        <v>367.91963758698097</v>
      </c>
      <c r="I749" s="52">
        <v>744</v>
      </c>
      <c r="J749" s="334">
        <f t="shared" si="45"/>
        <v>37140</v>
      </c>
      <c r="K749" s="81" t="str">
        <f t="shared" si="46"/>
        <v>Anastomosis porto-cava u otras porto-sistémicas</v>
      </c>
      <c r="L749" s="335">
        <f>+'3.- Resumen general'!AP750</f>
        <v>4.8786475869809207</v>
      </c>
      <c r="M749" s="335">
        <f>+'3.- Resumen general'!AQ750</f>
        <v>363.04099000000002</v>
      </c>
      <c r="N749" s="335">
        <f t="shared" si="47"/>
        <v>367.91963758698097</v>
      </c>
    </row>
    <row r="750" spans="2:14">
      <c r="B750" s="52">
        <v>745</v>
      </c>
      <c r="C750" s="334">
        <f>+'3.- Resumen general'!C751</f>
        <v>37160</v>
      </c>
      <c r="D750" s="81" t="str">
        <f>+'3.- Resumen general'!D751</f>
        <v>Anastomosis venosas intraabdominales</v>
      </c>
      <c r="E750" s="335">
        <f>+'3.- Resumen general'!AP751</f>
        <v>4.166912177328844</v>
      </c>
      <c r="F750" s="335">
        <f>+'3.- Resumen general'!AQ751</f>
        <v>463.38250666666664</v>
      </c>
      <c r="G750" s="335">
        <f t="shared" si="44"/>
        <v>467.54941884399551</v>
      </c>
      <c r="I750" s="52">
        <v>745</v>
      </c>
      <c r="J750" s="334">
        <f t="shared" si="45"/>
        <v>37160</v>
      </c>
      <c r="K750" s="81" t="str">
        <f t="shared" si="46"/>
        <v>Anastomosis venosas intraabdominales</v>
      </c>
      <c r="L750" s="335">
        <f>+'3.- Resumen general'!AP751</f>
        <v>4.166912177328844</v>
      </c>
      <c r="M750" s="335">
        <f>+'3.- Resumen general'!AQ751</f>
        <v>463.38250666666664</v>
      </c>
      <c r="N750" s="335">
        <f t="shared" si="47"/>
        <v>467.54941884399551</v>
      </c>
    </row>
    <row r="751" spans="2:14">
      <c r="B751" s="52">
        <v>746</v>
      </c>
      <c r="C751" s="334">
        <f>+'3.- Resumen general'!C752</f>
        <v>37210</v>
      </c>
      <c r="D751" s="81" t="str">
        <f>+'3.- Resumen general'!D752</f>
        <v xml:space="preserve">Embolización de arteria uterina: Oclusión o embolización transcatéter </v>
      </c>
      <c r="E751" s="335">
        <f>+'3.- Resumen general'!AP752</f>
        <v>4.166912177328844</v>
      </c>
      <c r="F751" s="335">
        <f>+'3.- Resumen general'!AQ752</f>
        <v>363.04099000000002</v>
      </c>
      <c r="G751" s="335">
        <f t="shared" si="44"/>
        <v>367.20790217732889</v>
      </c>
      <c r="I751" s="52">
        <v>746</v>
      </c>
      <c r="J751" s="334">
        <f t="shared" si="45"/>
        <v>37210</v>
      </c>
      <c r="K751" s="81" t="str">
        <f t="shared" si="46"/>
        <v xml:space="preserve">Embolización de arteria uterina: Oclusión o embolización transcatéter </v>
      </c>
      <c r="L751" s="335">
        <f>+'3.- Resumen general'!AP752</f>
        <v>4.166912177328844</v>
      </c>
      <c r="M751" s="335">
        <f>+'3.- Resumen general'!AQ752</f>
        <v>363.04099000000002</v>
      </c>
      <c r="N751" s="335">
        <f t="shared" si="47"/>
        <v>367.20790217732889</v>
      </c>
    </row>
    <row r="752" spans="2:14">
      <c r="B752" s="52">
        <v>747</v>
      </c>
      <c r="C752" s="334">
        <f>+'3.- Resumen general'!C753</f>
        <v>37600</v>
      </c>
      <c r="D752" s="81" t="str">
        <f>+'3.- Resumen general'!D753</f>
        <v>Ligadura de arteria carótida</v>
      </c>
      <c r="E752" s="335">
        <f>+'3.- Resumen general'!AP753</f>
        <v>3.4150533108866443</v>
      </c>
      <c r="F752" s="335">
        <f>+'3.- Resumen general'!AQ753</f>
        <v>306.64201666666668</v>
      </c>
      <c r="G752" s="335">
        <f t="shared" si="44"/>
        <v>310.05706997755334</v>
      </c>
      <c r="I752" s="52">
        <v>747</v>
      </c>
      <c r="J752" s="334">
        <f t="shared" si="45"/>
        <v>37600</v>
      </c>
      <c r="K752" s="81" t="str">
        <f t="shared" si="46"/>
        <v>Ligadura de arteria carótida</v>
      </c>
      <c r="L752" s="335">
        <f>+'3.- Resumen general'!AP753</f>
        <v>3.4150533108866443</v>
      </c>
      <c r="M752" s="335">
        <f>+'3.- Resumen general'!AQ753</f>
        <v>306.64201666666668</v>
      </c>
      <c r="N752" s="335">
        <f t="shared" si="47"/>
        <v>310.05706997755334</v>
      </c>
    </row>
    <row r="753" spans="2:14">
      <c r="B753" s="52">
        <v>748</v>
      </c>
      <c r="C753" s="334">
        <f>+'3.- Resumen general'!C754</f>
        <v>37617</v>
      </c>
      <c r="D753" s="81" t="str">
        <f>+'3.- Resumen general'!D754</f>
        <v xml:space="preserve">Ligadura arteria grande - abdomen </v>
      </c>
      <c r="E753" s="335">
        <f>+'3.- Resumen general'!AP754</f>
        <v>3.4150533108866443</v>
      </c>
      <c r="F753" s="335">
        <f>+'3.- Resumen general'!AQ754</f>
        <v>389.65050666666673</v>
      </c>
      <c r="G753" s="335">
        <f t="shared" si="44"/>
        <v>393.06555997755339</v>
      </c>
      <c r="I753" s="52">
        <v>748</v>
      </c>
      <c r="J753" s="334">
        <f t="shared" si="45"/>
        <v>37617</v>
      </c>
      <c r="K753" s="81" t="str">
        <f t="shared" si="46"/>
        <v xml:space="preserve">Ligadura arteria grande - abdomen </v>
      </c>
      <c r="L753" s="335">
        <f>+'3.- Resumen general'!AP754</f>
        <v>3.4150533108866443</v>
      </c>
      <c r="M753" s="335">
        <f>+'3.- Resumen general'!AQ754</f>
        <v>389.65050666666673</v>
      </c>
      <c r="N753" s="335">
        <f t="shared" si="47"/>
        <v>393.06555997755339</v>
      </c>
    </row>
    <row r="754" spans="2:14" ht="25.5">
      <c r="B754" s="52">
        <v>749</v>
      </c>
      <c r="C754" s="334">
        <f>+'3.- Resumen general'!C755</f>
        <v>37620</v>
      </c>
      <c r="D754" s="81" t="str">
        <f>+'3.- Resumen general'!D755</f>
        <v>Interrupción, parcial o completa, de vena cava inferior por sutura, ligadura, pliegue, grapa, extravascular, intravascular</v>
      </c>
      <c r="E754" s="335">
        <f>+'3.- Resumen general'!AP755</f>
        <v>3.4150533108866443</v>
      </c>
      <c r="F754" s="335">
        <f>+'3.- Resumen general'!AQ755</f>
        <v>389.65050666666673</v>
      </c>
      <c r="G754" s="335">
        <f t="shared" si="44"/>
        <v>393.06555997755339</v>
      </c>
      <c r="I754" s="52">
        <v>749</v>
      </c>
      <c r="J754" s="334">
        <f t="shared" si="45"/>
        <v>37620</v>
      </c>
      <c r="K754" s="81" t="str">
        <f t="shared" si="46"/>
        <v>Interrupción, parcial o completa, de vena cava inferior por sutura, ligadura, pliegue, grapa, extravascular, intravascular</v>
      </c>
      <c r="L754" s="335">
        <f>+'3.- Resumen general'!AP755</f>
        <v>3.4150533108866443</v>
      </c>
      <c r="M754" s="335">
        <f>+'3.- Resumen general'!AQ755</f>
        <v>389.65050666666673</v>
      </c>
      <c r="N754" s="335">
        <f t="shared" si="47"/>
        <v>393.06555997755339</v>
      </c>
    </row>
    <row r="755" spans="2:14">
      <c r="B755" s="52">
        <v>750</v>
      </c>
      <c r="C755" s="334">
        <f>+'3.- Resumen general'!C756</f>
        <v>37720</v>
      </c>
      <c r="D755" s="81" t="str">
        <f>+'3.- Resumen general'!D756</f>
        <v>Ligadura, división y denudación completa de vena safena larga o corta</v>
      </c>
      <c r="E755" s="335">
        <f>+'3.- Resumen general'!AP756</f>
        <v>3.4150533108866443</v>
      </c>
      <c r="F755" s="335">
        <f>+'3.- Resumen general'!AQ756</f>
        <v>182.92399999999998</v>
      </c>
      <c r="G755" s="335">
        <f t="shared" si="44"/>
        <v>186.33905331088661</v>
      </c>
      <c r="I755" s="52">
        <v>750</v>
      </c>
      <c r="J755" s="334">
        <f t="shared" si="45"/>
        <v>37720</v>
      </c>
      <c r="K755" s="81" t="str">
        <f t="shared" si="46"/>
        <v>Ligadura, división y denudación completa de vena safena larga o corta</v>
      </c>
      <c r="L755" s="335">
        <f>+'3.- Resumen general'!AP756</f>
        <v>3.4150533108866443</v>
      </c>
      <c r="M755" s="335">
        <f>+'3.- Resumen general'!AQ756</f>
        <v>182.92399999999998</v>
      </c>
      <c r="N755" s="335">
        <f t="shared" si="47"/>
        <v>186.33905331088661</v>
      </c>
    </row>
    <row r="756" spans="2:14" ht="25.5">
      <c r="B756" s="52">
        <v>751</v>
      </c>
      <c r="C756" s="334">
        <f>+'3.- Resumen general'!C757</f>
        <v>37785</v>
      </c>
      <c r="D756" s="81" t="str">
        <f>+'3.- Resumen general'!D757</f>
        <v>Ligadura, división y excisión de venas varicosas recurrentes o secundarias en piernas</v>
      </c>
      <c r="E756" s="335">
        <f>+'3.- Resumen general'!AP757</f>
        <v>3.4150533108866443</v>
      </c>
      <c r="F756" s="335">
        <f>+'3.- Resumen general'!AQ757</f>
        <v>182.92399999999998</v>
      </c>
      <c r="G756" s="335">
        <f t="shared" si="44"/>
        <v>186.33905331088661</v>
      </c>
      <c r="I756" s="52">
        <v>751</v>
      </c>
      <c r="J756" s="334">
        <f t="shared" si="45"/>
        <v>37785</v>
      </c>
      <c r="K756" s="81" t="str">
        <f t="shared" si="46"/>
        <v>Ligadura, división y excisión de venas varicosas recurrentes o secundarias en piernas</v>
      </c>
      <c r="L756" s="335">
        <f>+'3.- Resumen general'!AP757</f>
        <v>3.4150533108866443</v>
      </c>
      <c r="M756" s="335">
        <f>+'3.- Resumen general'!AQ757</f>
        <v>182.92399999999998</v>
      </c>
      <c r="N756" s="335">
        <f t="shared" si="47"/>
        <v>186.33905331088661</v>
      </c>
    </row>
    <row r="757" spans="2:14">
      <c r="B757" s="52">
        <v>752</v>
      </c>
      <c r="C757" s="334">
        <f>+'3.- Resumen general'!C758</f>
        <v>38100</v>
      </c>
      <c r="D757" s="81" t="str">
        <f>+'3.- Resumen general'!D758</f>
        <v>Esplenectomía total</v>
      </c>
      <c r="E757" s="335">
        <f>+'3.- Resumen general'!AP758</f>
        <v>3.4150533108866443</v>
      </c>
      <c r="F757" s="335">
        <f>+'3.- Resumen general'!AQ758</f>
        <v>354.69048999999995</v>
      </c>
      <c r="G757" s="335">
        <f t="shared" si="44"/>
        <v>358.10554331088662</v>
      </c>
      <c r="I757" s="52">
        <v>752</v>
      </c>
      <c r="J757" s="334">
        <f t="shared" si="45"/>
        <v>38100</v>
      </c>
      <c r="K757" s="81" t="str">
        <f t="shared" si="46"/>
        <v>Esplenectomía total</v>
      </c>
      <c r="L757" s="335">
        <f>+'3.- Resumen general'!AP758</f>
        <v>3.4150533108866443</v>
      </c>
      <c r="M757" s="335">
        <f>+'3.- Resumen general'!AQ758</f>
        <v>354.69048999999995</v>
      </c>
      <c r="N757" s="335">
        <f t="shared" si="47"/>
        <v>358.10554331088662</v>
      </c>
    </row>
    <row r="758" spans="2:14">
      <c r="B758" s="52">
        <v>753</v>
      </c>
      <c r="C758" s="334">
        <f>+'3.- Resumen general'!C759</f>
        <v>38101</v>
      </c>
      <c r="D758" s="81" t="str">
        <f>+'3.- Resumen general'!D759</f>
        <v>Esplenectomía parcial</v>
      </c>
      <c r="E758" s="335">
        <f>+'3.- Resumen general'!AP759</f>
        <v>2.4393237934904604</v>
      </c>
      <c r="F758" s="335">
        <f>+'3.- Resumen general'!AQ759</f>
        <v>346.40267333333327</v>
      </c>
      <c r="G758" s="335">
        <f t="shared" si="44"/>
        <v>348.84199712682374</v>
      </c>
      <c r="I758" s="52">
        <v>753</v>
      </c>
      <c r="J758" s="334">
        <f t="shared" si="45"/>
        <v>38101</v>
      </c>
      <c r="K758" s="81" t="str">
        <f t="shared" si="46"/>
        <v>Esplenectomía parcial</v>
      </c>
      <c r="L758" s="335">
        <f>+'3.- Resumen general'!AP759</f>
        <v>2.4393237934904604</v>
      </c>
      <c r="M758" s="335">
        <f>+'3.- Resumen general'!AQ759</f>
        <v>346.40267333333327</v>
      </c>
      <c r="N758" s="335">
        <f t="shared" si="47"/>
        <v>348.84199712682374</v>
      </c>
    </row>
    <row r="759" spans="2:14" ht="25.5">
      <c r="B759" s="52">
        <v>754</v>
      </c>
      <c r="C759" s="334">
        <f>+'3.- Resumen general'!C760</f>
        <v>38115</v>
      </c>
      <c r="D759" s="81" t="str">
        <f>+'3.- Resumen general'!D760</f>
        <v>Reparación de rotura de bazo (Esplenorrafía) con o sin Esplenectomía parcial</v>
      </c>
      <c r="E759" s="335">
        <f>+'3.- Resumen general'!AP760</f>
        <v>2.4393237934904604</v>
      </c>
      <c r="F759" s="335">
        <f>+'3.- Resumen general'!AQ760</f>
        <v>346.40267333333327</v>
      </c>
      <c r="G759" s="335">
        <f t="shared" si="44"/>
        <v>348.84199712682374</v>
      </c>
      <c r="I759" s="52">
        <v>754</v>
      </c>
      <c r="J759" s="334">
        <f t="shared" si="45"/>
        <v>38115</v>
      </c>
      <c r="K759" s="81" t="str">
        <f t="shared" si="46"/>
        <v>Reparación de rotura de bazo (Esplenorrafía) con o sin Esplenectomía parcial</v>
      </c>
      <c r="L759" s="335">
        <f>+'3.- Resumen general'!AP760</f>
        <v>2.4393237934904604</v>
      </c>
      <c r="M759" s="335">
        <f>+'3.- Resumen general'!AQ760</f>
        <v>346.40267333333327</v>
      </c>
      <c r="N759" s="335">
        <f t="shared" si="47"/>
        <v>348.84199712682374</v>
      </c>
    </row>
    <row r="760" spans="2:14">
      <c r="B760" s="52">
        <v>755</v>
      </c>
      <c r="C760" s="334">
        <f>+'3.- Resumen general'!C761</f>
        <v>38120</v>
      </c>
      <c r="D760" s="81" t="str">
        <f>+'3.- Resumen general'!D761</f>
        <v>Esplenectomía por vía laparoscópica</v>
      </c>
      <c r="E760" s="335">
        <f>+'3.- Resumen general'!AP761</f>
        <v>9.7595749158249152</v>
      </c>
      <c r="F760" s="335">
        <f>+'3.- Resumen general'!AQ761</f>
        <v>414.29600666666659</v>
      </c>
      <c r="G760" s="335">
        <f t="shared" si="44"/>
        <v>424.05558158249153</v>
      </c>
      <c r="I760" s="52">
        <v>755</v>
      </c>
      <c r="J760" s="334">
        <f t="shared" si="45"/>
        <v>38120</v>
      </c>
      <c r="K760" s="81" t="str">
        <f t="shared" si="46"/>
        <v>Esplenectomía por vía laparoscópica</v>
      </c>
      <c r="L760" s="335">
        <f>+'3.- Resumen general'!AP761</f>
        <v>9.7595749158249152</v>
      </c>
      <c r="M760" s="335">
        <f>+'3.- Resumen general'!AQ761</f>
        <v>414.29600666666659</v>
      </c>
      <c r="N760" s="335">
        <f t="shared" si="47"/>
        <v>424.05558158249153</v>
      </c>
    </row>
    <row r="761" spans="2:14">
      <c r="B761" s="52">
        <v>756</v>
      </c>
      <c r="C761" s="334">
        <f>+'3.- Resumen general'!C762</f>
        <v>38150</v>
      </c>
      <c r="D761" s="81" t="str">
        <f>+'3.- Resumen general'!D762</f>
        <v>Injerto autólogo de tejido  esplénico</v>
      </c>
      <c r="E761" s="335">
        <f>+'3.- Resumen general'!AP762</f>
        <v>1.9514590347923684</v>
      </c>
      <c r="F761" s="335">
        <f>+'3.- Resumen general'!AQ762</f>
        <v>332.82400666666661</v>
      </c>
      <c r="G761" s="335">
        <f t="shared" si="44"/>
        <v>334.77546570145898</v>
      </c>
      <c r="I761" s="52">
        <v>756</v>
      </c>
      <c r="J761" s="334">
        <f t="shared" si="45"/>
        <v>38150</v>
      </c>
      <c r="K761" s="81" t="str">
        <f t="shared" si="46"/>
        <v>Injerto autólogo de tejido  esplénico</v>
      </c>
      <c r="L761" s="335">
        <f>+'3.- Resumen general'!AP762</f>
        <v>1.9514590347923684</v>
      </c>
      <c r="M761" s="335">
        <f>+'3.- Resumen general'!AQ762</f>
        <v>332.82400666666661</v>
      </c>
      <c r="N761" s="335">
        <f t="shared" si="47"/>
        <v>334.77546570145898</v>
      </c>
    </row>
    <row r="762" spans="2:14">
      <c r="B762" s="52">
        <v>757</v>
      </c>
      <c r="C762" s="334">
        <f>+'3.- Resumen general'!C763</f>
        <v>38220</v>
      </c>
      <c r="D762" s="81" t="str">
        <f>+'3.- Resumen general'!D763</f>
        <v>Aspirado de médula ósea</v>
      </c>
      <c r="E762" s="335">
        <f>+'3.- Resumen general'!AP763</f>
        <v>4.17192760942761E-2</v>
      </c>
      <c r="F762" s="335">
        <f>+'3.- Resumen general'!AQ763</f>
        <v>18.19285</v>
      </c>
      <c r="G762" s="335">
        <f t="shared" si="44"/>
        <v>18.234569276094277</v>
      </c>
      <c r="I762" s="52">
        <v>757</v>
      </c>
      <c r="J762" s="334">
        <f t="shared" si="45"/>
        <v>38220</v>
      </c>
      <c r="K762" s="81" t="str">
        <f t="shared" si="46"/>
        <v>Aspirado de médula ósea</v>
      </c>
      <c r="L762" s="335">
        <f>+'3.- Resumen general'!AP763</f>
        <v>4.17192760942761E-2</v>
      </c>
      <c r="M762" s="335">
        <f>+'3.- Resumen general'!AQ763</f>
        <v>18.19285</v>
      </c>
      <c r="N762" s="335">
        <f t="shared" si="47"/>
        <v>18.234569276094277</v>
      </c>
    </row>
    <row r="763" spans="2:14">
      <c r="B763" s="52">
        <v>758</v>
      </c>
      <c r="C763" s="334">
        <f>+'3.- Resumen general'!C764</f>
        <v>38221</v>
      </c>
      <c r="D763" s="81" t="str">
        <f>+'3.- Resumen general'!D764</f>
        <v>Biopsia de médula ósea</v>
      </c>
      <c r="E763" s="335">
        <f>+'3.- Resumen general'!AP764</f>
        <v>4.17192760942761E-2</v>
      </c>
      <c r="F763" s="335">
        <f>+'3.- Resumen general'!AQ764</f>
        <v>18.19285</v>
      </c>
      <c r="G763" s="335">
        <f t="shared" ref="G763:G826" si="48">SUM(E763:F763)</f>
        <v>18.234569276094277</v>
      </c>
      <c r="I763" s="52">
        <v>758</v>
      </c>
      <c r="J763" s="334">
        <f t="shared" ref="J763:J826" si="49">+C763</f>
        <v>38221</v>
      </c>
      <c r="K763" s="81" t="str">
        <f t="shared" ref="K763:K826" si="50">+D763</f>
        <v>Biopsia de médula ósea</v>
      </c>
      <c r="L763" s="335">
        <f>+'3.- Resumen general'!AP764</f>
        <v>4.17192760942761E-2</v>
      </c>
      <c r="M763" s="335">
        <f>+'3.- Resumen general'!AQ764</f>
        <v>18.19285</v>
      </c>
      <c r="N763" s="335">
        <f t="shared" ref="N763:N826" si="51">SUM(L763:M763)</f>
        <v>18.234569276094277</v>
      </c>
    </row>
    <row r="764" spans="2:14">
      <c r="B764" s="52">
        <v>759</v>
      </c>
      <c r="C764" s="334">
        <f>+'3.- Resumen general'!C765</f>
        <v>38300</v>
      </c>
      <c r="D764" s="81" t="str">
        <f>+'3.- Resumen general'!D765</f>
        <v>Drenaje de absceso de ganglio linfático o de linfadenitis; simple</v>
      </c>
      <c r="E764" s="335">
        <f>+'3.- Resumen general'!AP765</f>
        <v>0.10429819023569024</v>
      </c>
      <c r="F764" s="335">
        <f>+'3.- Resumen general'!AQ765</f>
        <v>20.8672</v>
      </c>
      <c r="G764" s="335">
        <f t="shared" si="48"/>
        <v>20.971498190235689</v>
      </c>
      <c r="I764" s="52">
        <v>759</v>
      </c>
      <c r="J764" s="334">
        <f t="shared" si="49"/>
        <v>38300</v>
      </c>
      <c r="K764" s="81" t="str">
        <f t="shared" si="50"/>
        <v>Drenaje de absceso de ganglio linfático o de linfadenitis; simple</v>
      </c>
      <c r="L764" s="335">
        <f>+'3.- Resumen general'!AP765</f>
        <v>0.10429819023569024</v>
      </c>
      <c r="M764" s="335">
        <f>+'3.- Resumen general'!AQ765</f>
        <v>20.8672</v>
      </c>
      <c r="N764" s="335">
        <f t="shared" si="51"/>
        <v>20.971498190235689</v>
      </c>
    </row>
    <row r="765" spans="2:14">
      <c r="B765" s="52">
        <v>760</v>
      </c>
      <c r="C765" s="334">
        <f>+'3.- Resumen general'!C766</f>
        <v>38305</v>
      </c>
      <c r="D765" s="81" t="str">
        <f>+'3.- Resumen general'!D766</f>
        <v>Drenaje de absceso de ganglio linfático o de linfadenitis; extensa</v>
      </c>
      <c r="E765" s="335">
        <f>+'3.- Resumen general'!AP766</f>
        <v>0.14601746632996634</v>
      </c>
      <c r="F765" s="335">
        <f>+'3.- Resumen general'!AQ766</f>
        <v>20.8672</v>
      </c>
      <c r="G765" s="335">
        <f t="shared" si="48"/>
        <v>21.013217466329966</v>
      </c>
      <c r="I765" s="52">
        <v>760</v>
      </c>
      <c r="J765" s="334">
        <f t="shared" si="49"/>
        <v>38305</v>
      </c>
      <c r="K765" s="81" t="str">
        <f t="shared" si="50"/>
        <v>Drenaje de absceso de ganglio linfático o de linfadenitis; extensa</v>
      </c>
      <c r="L765" s="335">
        <f>+'3.- Resumen general'!AP766</f>
        <v>0.14601746632996634</v>
      </c>
      <c r="M765" s="335">
        <f>+'3.- Resumen general'!AQ766</f>
        <v>20.8672</v>
      </c>
      <c r="N765" s="335">
        <f t="shared" si="51"/>
        <v>21.013217466329966</v>
      </c>
    </row>
    <row r="766" spans="2:14">
      <c r="B766" s="52">
        <v>761</v>
      </c>
      <c r="C766" s="334">
        <f>+'3.- Resumen general'!C767</f>
        <v>38380</v>
      </c>
      <c r="D766" s="81" t="str">
        <f>+'3.- Resumen general'!D767</f>
        <v>Sutura y/o ligadura de conducto torácico por abordaje cervical</v>
      </c>
      <c r="E766" s="335">
        <f>+'3.- Resumen general'!AP767</f>
        <v>3.4150533108866443</v>
      </c>
      <c r="F766" s="335">
        <f>+'3.- Resumen general'!AQ767</f>
        <v>368.33184000000006</v>
      </c>
      <c r="G766" s="335">
        <f t="shared" si="48"/>
        <v>371.74689331088672</v>
      </c>
      <c r="I766" s="52">
        <v>761</v>
      </c>
      <c r="J766" s="334">
        <f t="shared" si="49"/>
        <v>38380</v>
      </c>
      <c r="K766" s="81" t="str">
        <f t="shared" si="50"/>
        <v>Sutura y/o ligadura de conducto torácico por abordaje cervical</v>
      </c>
      <c r="L766" s="335">
        <f>+'3.- Resumen general'!AP767</f>
        <v>3.4150533108866443</v>
      </c>
      <c r="M766" s="335">
        <f>+'3.- Resumen general'!AQ767</f>
        <v>368.33184000000006</v>
      </c>
      <c r="N766" s="335">
        <f t="shared" si="51"/>
        <v>371.74689331088672</v>
      </c>
    </row>
    <row r="767" spans="2:14">
      <c r="B767" s="52">
        <v>762</v>
      </c>
      <c r="C767" s="334">
        <f>+'3.- Resumen general'!C768</f>
        <v>38500</v>
      </c>
      <c r="D767" s="81" t="str">
        <f>+'3.- Resumen general'!D768</f>
        <v>Biopsia o excisión de nódulo linfático</v>
      </c>
      <c r="E767" s="335">
        <f>+'3.- Resumen general'!AP768</f>
        <v>0.14601746632996634</v>
      </c>
      <c r="F767" s="335">
        <f>+'3.- Resumen general'!AQ768</f>
        <v>18.19285</v>
      </c>
      <c r="G767" s="335">
        <f t="shared" si="48"/>
        <v>18.338867466329965</v>
      </c>
      <c r="I767" s="52">
        <v>762</v>
      </c>
      <c r="J767" s="334">
        <f t="shared" si="49"/>
        <v>38500</v>
      </c>
      <c r="K767" s="81" t="str">
        <f t="shared" si="50"/>
        <v>Biopsia o excisión de nódulo linfático</v>
      </c>
      <c r="L767" s="335">
        <f>+'3.- Resumen general'!AP768</f>
        <v>0.14601746632996634</v>
      </c>
      <c r="M767" s="335">
        <f>+'3.- Resumen general'!AQ768</f>
        <v>18.19285</v>
      </c>
      <c r="N767" s="335">
        <f t="shared" si="51"/>
        <v>18.338867466329965</v>
      </c>
    </row>
    <row r="768" spans="2:14">
      <c r="B768" s="52">
        <v>763</v>
      </c>
      <c r="C768" s="334">
        <f>+'3.- Resumen general'!C769</f>
        <v>38505</v>
      </c>
      <c r="D768" s="81" t="str">
        <f>+'3.- Resumen general'!D769</f>
        <v>Biopsia de nódulo linfático por aspiración</v>
      </c>
      <c r="E768" s="335">
        <f>+'3.- Resumen general'!AP769</f>
        <v>0.14601746632996634</v>
      </c>
      <c r="F768" s="335">
        <f>+'3.- Resumen general'!AQ769</f>
        <v>18.19285</v>
      </c>
      <c r="G768" s="335">
        <f t="shared" si="48"/>
        <v>18.338867466329965</v>
      </c>
      <c r="I768" s="52">
        <v>763</v>
      </c>
      <c r="J768" s="334">
        <f t="shared" si="49"/>
        <v>38505</v>
      </c>
      <c r="K768" s="81" t="str">
        <f t="shared" si="50"/>
        <v>Biopsia de nódulo linfático por aspiración</v>
      </c>
      <c r="L768" s="335">
        <f>+'3.- Resumen general'!AP769</f>
        <v>0.14601746632996634</v>
      </c>
      <c r="M768" s="335">
        <f>+'3.- Resumen general'!AQ769</f>
        <v>18.19285</v>
      </c>
      <c r="N768" s="335">
        <f t="shared" si="51"/>
        <v>18.338867466329965</v>
      </c>
    </row>
    <row r="769" spans="2:14">
      <c r="B769" s="52">
        <v>764</v>
      </c>
      <c r="C769" s="334">
        <f>+'3.- Resumen general'!C770</f>
        <v>38550</v>
      </c>
      <c r="D769" s="81" t="str">
        <f>+'3.- Resumen general'!D770</f>
        <v>Excisión de higroma quístico, axilar o cervical</v>
      </c>
      <c r="E769" s="335">
        <f>+'3.- Resumen general'!AP770</f>
        <v>0.29203493265993269</v>
      </c>
      <c r="F769" s="335">
        <f>+'3.- Resumen general'!AQ770</f>
        <v>20.8672</v>
      </c>
      <c r="G769" s="335">
        <f t="shared" si="48"/>
        <v>21.159234932659935</v>
      </c>
      <c r="I769" s="52">
        <v>764</v>
      </c>
      <c r="J769" s="334">
        <f t="shared" si="49"/>
        <v>38550</v>
      </c>
      <c r="K769" s="81" t="str">
        <f t="shared" si="50"/>
        <v>Excisión de higroma quístico, axilar o cervical</v>
      </c>
      <c r="L769" s="335">
        <f>+'3.- Resumen general'!AP770</f>
        <v>0.29203493265993269</v>
      </c>
      <c r="M769" s="335">
        <f>+'3.- Resumen general'!AQ770</f>
        <v>20.8672</v>
      </c>
      <c r="N769" s="335">
        <f t="shared" si="51"/>
        <v>21.159234932659935</v>
      </c>
    </row>
    <row r="770" spans="2:14" ht="25.5">
      <c r="B770" s="52">
        <v>765</v>
      </c>
      <c r="C770" s="334">
        <f>+'3.- Resumen general'!C771</f>
        <v>38562</v>
      </c>
      <c r="D770" s="81" t="str">
        <f>+'3.- Resumen general'!D771</f>
        <v>Linfadenectomía conservadora para clasificación de la etapa del cáncer; pélvica y paraaórtica</v>
      </c>
      <c r="E770" s="335">
        <f>+'3.- Resumen general'!AP771</f>
        <v>1.9514590347923684</v>
      </c>
      <c r="F770" s="335">
        <f>+'3.- Resumen general'!AQ771</f>
        <v>340.56400666666661</v>
      </c>
      <c r="G770" s="335">
        <f t="shared" si="48"/>
        <v>342.51546570145899</v>
      </c>
      <c r="I770" s="52">
        <v>765</v>
      </c>
      <c r="J770" s="334">
        <f t="shared" si="49"/>
        <v>38562</v>
      </c>
      <c r="K770" s="81" t="str">
        <f t="shared" si="50"/>
        <v>Linfadenectomía conservadora para clasificación de la etapa del cáncer; pélvica y paraaórtica</v>
      </c>
      <c r="L770" s="335">
        <f>+'3.- Resumen general'!AP771</f>
        <v>1.9514590347923684</v>
      </c>
      <c r="M770" s="335">
        <f>+'3.- Resumen general'!AQ771</f>
        <v>340.56400666666661</v>
      </c>
      <c r="N770" s="335">
        <f t="shared" si="51"/>
        <v>342.51546570145899</v>
      </c>
    </row>
    <row r="771" spans="2:14">
      <c r="B771" s="52">
        <v>766</v>
      </c>
      <c r="C771" s="334">
        <f>+'3.- Resumen general'!C772</f>
        <v>38571</v>
      </c>
      <c r="D771" s="81" t="str">
        <f>+'3.- Resumen general'!D772</f>
        <v>Linfadenectomía pélvica bilateral total por laparoscopía</v>
      </c>
      <c r="E771" s="335">
        <f>+'3.- Resumen general'!AP772</f>
        <v>6.8317024410774412</v>
      </c>
      <c r="F771" s="335">
        <f>+'3.- Resumen general'!AQ772</f>
        <v>381.30000666666666</v>
      </c>
      <c r="G771" s="335">
        <f t="shared" si="48"/>
        <v>388.13170910774409</v>
      </c>
      <c r="I771" s="52">
        <v>766</v>
      </c>
      <c r="J771" s="334">
        <f t="shared" si="49"/>
        <v>38571</v>
      </c>
      <c r="K771" s="81" t="str">
        <f t="shared" si="50"/>
        <v>Linfadenectomía pélvica bilateral total por laparoscopía</v>
      </c>
      <c r="L771" s="335">
        <f>+'3.- Resumen general'!AP772</f>
        <v>6.8317024410774412</v>
      </c>
      <c r="M771" s="335">
        <f>+'3.- Resumen general'!AQ772</f>
        <v>381.30000666666666</v>
      </c>
      <c r="N771" s="335">
        <f t="shared" si="51"/>
        <v>388.13170910774409</v>
      </c>
    </row>
    <row r="772" spans="2:14">
      <c r="B772" s="52">
        <v>767</v>
      </c>
      <c r="C772" s="334">
        <f>+'3.- Resumen general'!C773</f>
        <v>38700</v>
      </c>
      <c r="D772" s="81" t="str">
        <f>+'3.- Resumen general'!D773</f>
        <v>Linfadenectomía suprahioidea</v>
      </c>
      <c r="E772" s="335">
        <f>+'3.- Resumen general'!AP773</f>
        <v>2.9271885521885523</v>
      </c>
      <c r="F772" s="335">
        <f>+'3.- Resumen general'!AQ773</f>
        <v>359.98133999999993</v>
      </c>
      <c r="G772" s="335">
        <f t="shared" si="48"/>
        <v>362.9085285521885</v>
      </c>
      <c r="I772" s="52">
        <v>767</v>
      </c>
      <c r="J772" s="334">
        <f t="shared" si="49"/>
        <v>38700</v>
      </c>
      <c r="K772" s="81" t="str">
        <f t="shared" si="50"/>
        <v>Linfadenectomía suprahioidea</v>
      </c>
      <c r="L772" s="335">
        <f>+'3.- Resumen general'!AP773</f>
        <v>2.9271885521885523</v>
      </c>
      <c r="M772" s="335">
        <f>+'3.- Resumen general'!AQ773</f>
        <v>359.98133999999993</v>
      </c>
      <c r="N772" s="335">
        <f t="shared" si="51"/>
        <v>362.9085285521885</v>
      </c>
    </row>
    <row r="773" spans="2:14">
      <c r="B773" s="52">
        <v>768</v>
      </c>
      <c r="C773" s="334">
        <f>+'3.- Resumen general'!C774</f>
        <v>38720</v>
      </c>
      <c r="D773" s="81" t="str">
        <f>+'3.- Resumen general'!D774</f>
        <v>Linfadenectomía cervical (completa)</v>
      </c>
      <c r="E773" s="335">
        <f>+'3.- Resumen general'!AP774</f>
        <v>3.4150533108866443</v>
      </c>
      <c r="F773" s="335">
        <f>+'3.- Resumen general'!AQ774</f>
        <v>381.30000666666666</v>
      </c>
      <c r="G773" s="335">
        <f t="shared" si="48"/>
        <v>384.71505997755332</v>
      </c>
      <c r="I773" s="52">
        <v>768</v>
      </c>
      <c r="J773" s="334">
        <f t="shared" si="49"/>
        <v>38720</v>
      </c>
      <c r="K773" s="81" t="str">
        <f t="shared" si="50"/>
        <v>Linfadenectomía cervical (completa)</v>
      </c>
      <c r="L773" s="335">
        <f>+'3.- Resumen general'!AP774</f>
        <v>3.4150533108866443</v>
      </c>
      <c r="M773" s="335">
        <f>+'3.- Resumen general'!AQ774</f>
        <v>381.30000666666666</v>
      </c>
      <c r="N773" s="335">
        <f t="shared" si="51"/>
        <v>384.71505997755332</v>
      </c>
    </row>
    <row r="774" spans="2:14">
      <c r="B774" s="52">
        <v>769</v>
      </c>
      <c r="C774" s="334">
        <f>+'3.- Resumen general'!C775</f>
        <v>38740</v>
      </c>
      <c r="D774" s="81" t="str">
        <f>+'3.- Resumen general'!D775</f>
        <v>Linfadenectomía axilar</v>
      </c>
      <c r="E774" s="335">
        <f>+'3.- Resumen general'!AP775</f>
        <v>3.4150533108866443</v>
      </c>
      <c r="F774" s="335">
        <f>+'3.- Resumen general'!AQ775</f>
        <v>373.56000666666665</v>
      </c>
      <c r="G774" s="335">
        <f t="shared" si="48"/>
        <v>376.97505997755331</v>
      </c>
      <c r="I774" s="52">
        <v>769</v>
      </c>
      <c r="J774" s="334">
        <f t="shared" si="49"/>
        <v>38740</v>
      </c>
      <c r="K774" s="81" t="str">
        <f t="shared" si="50"/>
        <v>Linfadenectomía axilar</v>
      </c>
      <c r="L774" s="335">
        <f>+'3.- Resumen general'!AP775</f>
        <v>3.4150533108866443</v>
      </c>
      <c r="M774" s="335">
        <f>+'3.- Resumen general'!AQ775</f>
        <v>373.56000666666665</v>
      </c>
      <c r="N774" s="335">
        <f t="shared" si="51"/>
        <v>376.97505997755331</v>
      </c>
    </row>
    <row r="775" spans="2:14" ht="25.5">
      <c r="B775" s="52">
        <v>770</v>
      </c>
      <c r="C775" s="334">
        <f>+'3.- Resumen general'!C776</f>
        <v>38746</v>
      </c>
      <c r="D775" s="81" t="str">
        <f>+'3.- Resumen general'!D776</f>
        <v>Linfadenectomía torácica, regional, incluyendo ganglios mediastínicos y peritraqueales</v>
      </c>
      <c r="E775" s="335">
        <f>+'3.- Resumen general'!AP776</f>
        <v>3.4150533108866443</v>
      </c>
      <c r="F775" s="335">
        <f>+'3.- Resumen general'!AQ776</f>
        <v>381.30000666666666</v>
      </c>
      <c r="G775" s="335">
        <f t="shared" si="48"/>
        <v>384.71505997755332</v>
      </c>
      <c r="I775" s="52">
        <v>770</v>
      </c>
      <c r="J775" s="334">
        <f t="shared" si="49"/>
        <v>38746</v>
      </c>
      <c r="K775" s="81" t="str">
        <f t="shared" si="50"/>
        <v>Linfadenectomía torácica, regional, incluyendo ganglios mediastínicos y peritraqueales</v>
      </c>
      <c r="L775" s="335">
        <f>+'3.- Resumen general'!AP776</f>
        <v>3.4150533108866443</v>
      </c>
      <c r="M775" s="335">
        <f>+'3.- Resumen general'!AQ776</f>
        <v>381.30000666666666</v>
      </c>
      <c r="N775" s="335">
        <f t="shared" si="51"/>
        <v>384.71505997755332</v>
      </c>
    </row>
    <row r="776" spans="2:14" ht="25.5">
      <c r="B776" s="52">
        <v>771</v>
      </c>
      <c r="C776" s="334">
        <f>+'3.- Resumen general'!C777</f>
        <v>38747</v>
      </c>
      <c r="D776" s="81" t="str">
        <f>+'3.- Resumen general'!D777</f>
        <v>Linfadenectomía abdominal, regional, incluyendo ganglios celíacos, gástricos, portales, peripancreáticos</v>
      </c>
      <c r="E776" s="335">
        <f>+'3.- Resumen general'!AP777</f>
        <v>3.4150533108866443</v>
      </c>
      <c r="F776" s="335">
        <f>+'3.- Resumen general'!AQ777</f>
        <v>373.56000666666665</v>
      </c>
      <c r="G776" s="335">
        <f t="shared" si="48"/>
        <v>376.97505997755331</v>
      </c>
      <c r="I776" s="52">
        <v>771</v>
      </c>
      <c r="J776" s="334">
        <f t="shared" si="49"/>
        <v>38747</v>
      </c>
      <c r="K776" s="81" t="str">
        <f t="shared" si="50"/>
        <v>Linfadenectomía abdominal, regional, incluyendo ganglios celíacos, gástricos, portales, peripancreáticos</v>
      </c>
      <c r="L776" s="335">
        <f>+'3.- Resumen general'!AP777</f>
        <v>3.4150533108866443</v>
      </c>
      <c r="M776" s="335">
        <f>+'3.- Resumen general'!AQ777</f>
        <v>373.56000666666665</v>
      </c>
      <c r="N776" s="335">
        <f t="shared" si="51"/>
        <v>376.97505997755331</v>
      </c>
    </row>
    <row r="777" spans="2:14" ht="25.5">
      <c r="B777" s="52">
        <v>772</v>
      </c>
      <c r="C777" s="334">
        <f>+'3.- Resumen general'!C778</f>
        <v>38760</v>
      </c>
      <c r="D777" s="81" t="str">
        <f>+'3.- Resumen general'!D778</f>
        <v>Linfadenectomía inguinofemoral, superficial, incluyendo ganglio de Cloquet</v>
      </c>
      <c r="E777" s="335">
        <f>+'3.- Resumen general'!AP778</f>
        <v>3.4150533108866443</v>
      </c>
      <c r="F777" s="335">
        <f>+'3.- Resumen general'!AQ778</f>
        <v>257.58198999999996</v>
      </c>
      <c r="G777" s="335">
        <f t="shared" si="48"/>
        <v>260.99704331088662</v>
      </c>
      <c r="I777" s="52">
        <v>772</v>
      </c>
      <c r="J777" s="334">
        <f t="shared" si="49"/>
        <v>38760</v>
      </c>
      <c r="K777" s="81" t="str">
        <f t="shared" si="50"/>
        <v>Linfadenectomía inguinofemoral, superficial, incluyendo ganglio de Cloquet</v>
      </c>
      <c r="L777" s="335">
        <f>+'3.- Resumen general'!AP778</f>
        <v>3.4150533108866443</v>
      </c>
      <c r="M777" s="335">
        <f>+'3.- Resumen general'!AQ778</f>
        <v>257.58198999999996</v>
      </c>
      <c r="N777" s="335">
        <f t="shared" si="51"/>
        <v>260.99704331088662</v>
      </c>
    </row>
    <row r="778" spans="2:14" ht="25.5">
      <c r="B778" s="52">
        <v>773</v>
      </c>
      <c r="C778" s="334">
        <f>+'3.- Resumen general'!C779</f>
        <v>38770</v>
      </c>
      <c r="D778" s="81" t="str">
        <f>+'3.- Resumen general'!D779</f>
        <v>Linfadenectomía pélvica, incluyendo ganglios ilíacos externos, hipogástricos y obturadores</v>
      </c>
      <c r="E778" s="335">
        <f>+'3.- Resumen general'!AP779</f>
        <v>3.4150533108866443</v>
      </c>
      <c r="F778" s="335">
        <f>+'3.- Resumen general'!AQ779</f>
        <v>373.56000666666665</v>
      </c>
      <c r="G778" s="335">
        <f t="shared" si="48"/>
        <v>376.97505997755331</v>
      </c>
      <c r="I778" s="52">
        <v>773</v>
      </c>
      <c r="J778" s="334">
        <f t="shared" si="49"/>
        <v>38770</v>
      </c>
      <c r="K778" s="81" t="str">
        <f t="shared" si="50"/>
        <v>Linfadenectomía pélvica, incluyendo ganglios ilíacos externos, hipogástricos y obturadores</v>
      </c>
      <c r="L778" s="335">
        <f>+'3.- Resumen general'!AP779</f>
        <v>3.4150533108866443</v>
      </c>
      <c r="M778" s="335">
        <f>+'3.- Resumen general'!AQ779</f>
        <v>373.56000666666665</v>
      </c>
      <c r="N778" s="335">
        <f t="shared" si="51"/>
        <v>376.97505997755331</v>
      </c>
    </row>
    <row r="779" spans="2:14" ht="25.5">
      <c r="B779" s="52">
        <v>774</v>
      </c>
      <c r="C779" s="334">
        <f>+'3.- Resumen general'!C780</f>
        <v>38780</v>
      </c>
      <c r="D779" s="81" t="str">
        <f>+'3.- Resumen general'!D780</f>
        <v>Linfadenectomía retroperitoneal transabdominal, amplia, incluyendo ganglios pélvicos, aórticos y renales</v>
      </c>
      <c r="E779" s="335">
        <f>+'3.- Resumen general'!AP780</f>
        <v>3.4150533108866443</v>
      </c>
      <c r="F779" s="335">
        <f>+'3.- Resumen general'!AQ780</f>
        <v>373.56000666666665</v>
      </c>
      <c r="G779" s="335">
        <f t="shared" si="48"/>
        <v>376.97505997755331</v>
      </c>
      <c r="I779" s="52">
        <v>774</v>
      </c>
      <c r="J779" s="334">
        <f t="shared" si="49"/>
        <v>38780</v>
      </c>
      <c r="K779" s="81" t="str">
        <f t="shared" si="50"/>
        <v>Linfadenectomía retroperitoneal transabdominal, amplia, incluyendo ganglios pélvicos, aórticos y renales</v>
      </c>
      <c r="L779" s="335">
        <f>+'3.- Resumen general'!AP780</f>
        <v>3.4150533108866443</v>
      </c>
      <c r="M779" s="335">
        <f>+'3.- Resumen general'!AQ780</f>
        <v>373.56000666666665</v>
      </c>
      <c r="N779" s="335">
        <f t="shared" si="51"/>
        <v>376.97505997755331</v>
      </c>
    </row>
    <row r="780" spans="2:14">
      <c r="B780" s="52">
        <v>775</v>
      </c>
      <c r="C780" s="334">
        <f>+'3.- Resumen general'!C781</f>
        <v>39200</v>
      </c>
      <c r="D780" s="81" t="str">
        <f>+'3.- Resumen general'!D781</f>
        <v>Excisión de quiste, tumor mediastínico</v>
      </c>
      <c r="E780" s="335">
        <f>+'3.- Resumen general'!AP781</f>
        <v>4.1468504489337823</v>
      </c>
      <c r="F780" s="335">
        <f>+'3.- Resumen general'!AQ781</f>
        <v>393.92800666666665</v>
      </c>
      <c r="G780" s="335">
        <f t="shared" si="48"/>
        <v>398.07485711560042</v>
      </c>
      <c r="I780" s="52">
        <v>775</v>
      </c>
      <c r="J780" s="334">
        <f t="shared" si="49"/>
        <v>39200</v>
      </c>
      <c r="K780" s="81" t="str">
        <f t="shared" si="50"/>
        <v>Excisión de quiste, tumor mediastínico</v>
      </c>
      <c r="L780" s="335">
        <f>+'3.- Resumen general'!AP781</f>
        <v>4.1468504489337823</v>
      </c>
      <c r="M780" s="335">
        <f>+'3.- Resumen general'!AQ781</f>
        <v>393.92800666666665</v>
      </c>
      <c r="N780" s="335">
        <f t="shared" si="51"/>
        <v>398.07485711560042</v>
      </c>
    </row>
    <row r="781" spans="2:14">
      <c r="B781" s="52">
        <v>776</v>
      </c>
      <c r="C781" s="334">
        <f>+'3.- Resumen general'!C782</f>
        <v>39400</v>
      </c>
      <c r="D781" s="81" t="str">
        <f>+'3.- Resumen general'!D782</f>
        <v>Mediastinoscopía, con o sin biopsia</v>
      </c>
      <c r="E781" s="335">
        <f>+'3.- Resumen general'!AP782</f>
        <v>1.4635942760942762</v>
      </c>
      <c r="F781" s="335">
        <f>+'3.- Resumen general'!AQ782</f>
        <v>319.24533999999994</v>
      </c>
      <c r="G781" s="335">
        <f t="shared" si="48"/>
        <v>320.70893427609423</v>
      </c>
      <c r="I781" s="52">
        <v>776</v>
      </c>
      <c r="J781" s="334">
        <f t="shared" si="49"/>
        <v>39400</v>
      </c>
      <c r="K781" s="81" t="str">
        <f t="shared" si="50"/>
        <v>Mediastinoscopía, con o sin biopsia</v>
      </c>
      <c r="L781" s="335">
        <f>+'3.- Resumen general'!AP782</f>
        <v>1.4635942760942762</v>
      </c>
      <c r="M781" s="335">
        <f>+'3.- Resumen general'!AQ782</f>
        <v>319.24533999999994</v>
      </c>
      <c r="N781" s="335">
        <f t="shared" si="51"/>
        <v>320.70893427609423</v>
      </c>
    </row>
    <row r="782" spans="2:14">
      <c r="B782" s="52">
        <v>777</v>
      </c>
      <c r="C782" s="334">
        <f>+'3.- Resumen general'!C783</f>
        <v>39501</v>
      </c>
      <c r="D782" s="81" t="str">
        <f>+'3.- Resumen general'!D783</f>
        <v>Corrección de laceración diafragmática</v>
      </c>
      <c r="E782" s="335">
        <f>+'3.- Resumen general'!AP783</f>
        <v>1.9514590347923684</v>
      </c>
      <c r="F782" s="335">
        <f>+'3.- Resumen general'!AQ783</f>
        <v>348.91450666666668</v>
      </c>
      <c r="G782" s="335">
        <f t="shared" si="48"/>
        <v>350.86596570145906</v>
      </c>
      <c r="I782" s="52">
        <v>777</v>
      </c>
      <c r="J782" s="334">
        <f t="shared" si="49"/>
        <v>39501</v>
      </c>
      <c r="K782" s="81" t="str">
        <f t="shared" si="50"/>
        <v>Corrección de laceración diafragmática</v>
      </c>
      <c r="L782" s="335">
        <f>+'3.- Resumen general'!AP783</f>
        <v>1.9514590347923684</v>
      </c>
      <c r="M782" s="335">
        <f>+'3.- Resumen general'!AQ783</f>
        <v>348.91450666666668</v>
      </c>
      <c r="N782" s="335">
        <f t="shared" si="51"/>
        <v>350.86596570145906</v>
      </c>
    </row>
    <row r="783" spans="2:14">
      <c r="B783" s="52">
        <v>778</v>
      </c>
      <c r="C783" s="334">
        <f>+'3.- Resumen general'!C784</f>
        <v>39502</v>
      </c>
      <c r="D783" s="81" t="str">
        <f>+'3.- Resumen general'!D784</f>
        <v xml:space="preserve">Corrección de hernia hiatal paraesofágica sin procedimiento antireflujo </v>
      </c>
      <c r="E783" s="335">
        <f>+'3.- Resumen general'!AP784</f>
        <v>3.4150533108866443</v>
      </c>
      <c r="F783" s="335">
        <f>+'3.- Resumen general'!AQ784</f>
        <v>381.91050666666672</v>
      </c>
      <c r="G783" s="335">
        <f t="shared" si="48"/>
        <v>385.32555997755338</v>
      </c>
      <c r="I783" s="52">
        <v>778</v>
      </c>
      <c r="J783" s="334">
        <f t="shared" si="49"/>
        <v>39502</v>
      </c>
      <c r="K783" s="81" t="str">
        <f t="shared" si="50"/>
        <v xml:space="preserve">Corrección de hernia hiatal paraesofágica sin procedimiento antireflujo </v>
      </c>
      <c r="L783" s="335">
        <f>+'3.- Resumen general'!AP784</f>
        <v>3.4150533108866443</v>
      </c>
      <c r="M783" s="335">
        <f>+'3.- Resumen general'!AQ784</f>
        <v>381.91050666666672</v>
      </c>
      <c r="N783" s="335">
        <f t="shared" si="51"/>
        <v>385.32555997755338</v>
      </c>
    </row>
    <row r="784" spans="2:14" ht="25.5">
      <c r="B784" s="52">
        <v>779</v>
      </c>
      <c r="C784" s="334">
        <f>+'3.- Resumen general'!C785</f>
        <v>39503</v>
      </c>
      <c r="D784" s="81" t="str">
        <f>+'3.- Resumen general'!D785</f>
        <v>Corrección de hernia diafragmática neonatal, con o sin inserción de sonda torácica, con o sin creación de hernia ventral</v>
      </c>
      <c r="E784" s="335">
        <f>+'3.- Resumen general'!AP785</f>
        <v>4.1468504489337823</v>
      </c>
      <c r="F784" s="335">
        <f>+'3.- Resumen general'!AQ785</f>
        <v>401.66800666666666</v>
      </c>
      <c r="G784" s="335">
        <f t="shared" si="48"/>
        <v>405.81485711560043</v>
      </c>
      <c r="I784" s="52">
        <v>779</v>
      </c>
      <c r="J784" s="334">
        <f t="shared" si="49"/>
        <v>39503</v>
      </c>
      <c r="K784" s="81" t="str">
        <f t="shared" si="50"/>
        <v>Corrección de hernia diafragmática neonatal, con o sin inserción de sonda torácica, con o sin creación de hernia ventral</v>
      </c>
      <c r="L784" s="335">
        <f>+'3.- Resumen general'!AP785</f>
        <v>4.1468504489337823</v>
      </c>
      <c r="M784" s="335">
        <f>+'3.- Resumen general'!AQ785</f>
        <v>401.66800666666666</v>
      </c>
      <c r="N784" s="335">
        <f t="shared" si="51"/>
        <v>405.81485711560043</v>
      </c>
    </row>
    <row r="785" spans="2:14" ht="25.5">
      <c r="B785" s="52">
        <v>780</v>
      </c>
      <c r="C785" s="334">
        <f>+'3.- Resumen general'!C786</f>
        <v>39520</v>
      </c>
      <c r="D785" s="81" t="str">
        <f>+'3.- Resumen general'!D786</f>
        <v>Corrección de hernia diafragmática (hiatal esofágica) sin procedimiento antireflujo</v>
      </c>
      <c r="E785" s="335">
        <f>+'3.- Resumen general'!AP786</f>
        <v>3.4150533108866443</v>
      </c>
      <c r="F785" s="335">
        <f>+'3.- Resumen general'!AQ786</f>
        <v>373.56000666666665</v>
      </c>
      <c r="G785" s="335">
        <f t="shared" si="48"/>
        <v>376.97505997755331</v>
      </c>
      <c r="I785" s="52">
        <v>780</v>
      </c>
      <c r="J785" s="334">
        <f t="shared" si="49"/>
        <v>39520</v>
      </c>
      <c r="K785" s="81" t="str">
        <f t="shared" si="50"/>
        <v>Corrección de hernia diafragmática (hiatal esofágica) sin procedimiento antireflujo</v>
      </c>
      <c r="L785" s="335">
        <f>+'3.- Resumen general'!AP786</f>
        <v>3.4150533108866443</v>
      </c>
      <c r="M785" s="335">
        <f>+'3.- Resumen general'!AQ786</f>
        <v>373.56000666666665</v>
      </c>
      <c r="N785" s="335">
        <f t="shared" si="51"/>
        <v>376.97505997755331</v>
      </c>
    </row>
    <row r="786" spans="2:14">
      <c r="B786" s="52">
        <v>781</v>
      </c>
      <c r="C786" s="334">
        <f>+'3.- Resumen general'!C787</f>
        <v>39545</v>
      </c>
      <c r="D786" s="81" t="str">
        <f>+'3.- Resumen general'!D787</f>
        <v>Imbricación de diafragma por eventración</v>
      </c>
      <c r="E786" s="335">
        <f>+'3.- Resumen general'!AP787</f>
        <v>1.9514590347923684</v>
      </c>
      <c r="F786" s="335">
        <f>+'3.- Resumen general'!AQ787</f>
        <v>348.91450666666668</v>
      </c>
      <c r="G786" s="335">
        <f t="shared" si="48"/>
        <v>350.86596570145906</v>
      </c>
      <c r="I786" s="52">
        <v>781</v>
      </c>
      <c r="J786" s="334">
        <f t="shared" si="49"/>
        <v>39545</v>
      </c>
      <c r="K786" s="81" t="str">
        <f t="shared" si="50"/>
        <v>Imbricación de diafragma por eventración</v>
      </c>
      <c r="L786" s="335">
        <f>+'3.- Resumen general'!AP787</f>
        <v>1.9514590347923684</v>
      </c>
      <c r="M786" s="335">
        <f>+'3.- Resumen general'!AQ787</f>
        <v>348.91450666666668</v>
      </c>
      <c r="N786" s="335">
        <f t="shared" si="51"/>
        <v>350.86596570145906</v>
      </c>
    </row>
    <row r="787" spans="2:14">
      <c r="B787" s="52">
        <v>782</v>
      </c>
      <c r="C787" s="334">
        <f>+'3.- Resumen general'!C788</f>
        <v>40490</v>
      </c>
      <c r="D787" s="81" t="str">
        <f>+'3.- Resumen general'!D788</f>
        <v>Biopsia de labio</v>
      </c>
      <c r="E787" s="335">
        <f>+'3.- Resumen general'!AP788</f>
        <v>7.3008733164983172E-2</v>
      </c>
      <c r="F787" s="335">
        <f>+'3.- Resumen general'!AQ788</f>
        <v>18.19285</v>
      </c>
      <c r="G787" s="335">
        <f t="shared" si="48"/>
        <v>18.265858733164983</v>
      </c>
      <c r="I787" s="52">
        <v>782</v>
      </c>
      <c r="J787" s="334">
        <f t="shared" si="49"/>
        <v>40490</v>
      </c>
      <c r="K787" s="81" t="str">
        <f t="shared" si="50"/>
        <v>Biopsia de labio</v>
      </c>
      <c r="L787" s="335">
        <f>+'3.- Resumen general'!AP788</f>
        <v>7.3008733164983172E-2</v>
      </c>
      <c r="M787" s="335">
        <f>+'3.- Resumen general'!AQ788</f>
        <v>18.19285</v>
      </c>
      <c r="N787" s="335">
        <f t="shared" si="51"/>
        <v>18.265858733164983</v>
      </c>
    </row>
    <row r="788" spans="2:14" ht="25.5">
      <c r="B788" s="52">
        <v>783</v>
      </c>
      <c r="C788" s="334">
        <f>+'3.- Resumen general'!C789</f>
        <v>40500</v>
      </c>
      <c r="D788" s="81" t="str">
        <f>+'3.- Resumen general'!D789</f>
        <v>Bermellonectomía (afeitado labial), con avance de mucosa; plastía / reconstrucción de labio</v>
      </c>
      <c r="E788" s="335">
        <f>+'3.- Resumen general'!AP789</f>
        <v>0.19816656144781147</v>
      </c>
      <c r="F788" s="335">
        <f>+'3.- Resumen general'!AQ789</f>
        <v>14.156349999999998</v>
      </c>
      <c r="G788" s="335">
        <f t="shared" si="48"/>
        <v>14.354516561447809</v>
      </c>
      <c r="I788" s="52">
        <v>783</v>
      </c>
      <c r="J788" s="334">
        <f t="shared" si="49"/>
        <v>40500</v>
      </c>
      <c r="K788" s="81" t="str">
        <f t="shared" si="50"/>
        <v>Bermellonectomía (afeitado labial), con avance de mucosa; plastía / reconstrucción de labio</v>
      </c>
      <c r="L788" s="335">
        <f>+'3.- Resumen general'!AP789</f>
        <v>0.19816656144781147</v>
      </c>
      <c r="M788" s="335">
        <f>+'3.- Resumen general'!AQ789</f>
        <v>14.156349999999998</v>
      </c>
      <c r="N788" s="335">
        <f t="shared" si="51"/>
        <v>14.354516561447809</v>
      </c>
    </row>
    <row r="789" spans="2:14">
      <c r="B789" s="52">
        <v>784</v>
      </c>
      <c r="C789" s="334">
        <f>+'3.- Resumen general'!C790</f>
        <v>40530</v>
      </c>
      <c r="D789" s="81" t="str">
        <f>+'3.- Resumen general'!D790</f>
        <v>Resección de labio, más de un cuarto, sin reconstrucción</v>
      </c>
      <c r="E789" s="335">
        <f>+'3.- Resumen general'!AP790</f>
        <v>1.9514590347923684</v>
      </c>
      <c r="F789" s="335">
        <f>+'3.- Resumen general'!AQ790</f>
        <v>348.91450666666668</v>
      </c>
      <c r="G789" s="335">
        <f t="shared" si="48"/>
        <v>350.86596570145906</v>
      </c>
      <c r="I789" s="52">
        <v>784</v>
      </c>
      <c r="J789" s="334">
        <f t="shared" si="49"/>
        <v>40530</v>
      </c>
      <c r="K789" s="81" t="str">
        <f t="shared" si="50"/>
        <v>Resección de labio, más de un cuarto, sin reconstrucción</v>
      </c>
      <c r="L789" s="335">
        <f>+'3.- Resumen general'!AP790</f>
        <v>1.9514590347923684</v>
      </c>
      <c r="M789" s="335">
        <f>+'3.- Resumen general'!AQ790</f>
        <v>348.91450666666668</v>
      </c>
      <c r="N789" s="335">
        <f t="shared" si="51"/>
        <v>350.86596570145906</v>
      </c>
    </row>
    <row r="790" spans="2:14">
      <c r="B790" s="52">
        <v>785</v>
      </c>
      <c r="C790" s="334">
        <f>+'3.- Resumen general'!C791</f>
        <v>40700</v>
      </c>
      <c r="D790" s="81" t="str">
        <f>+'3.- Resumen general'!D791</f>
        <v>Cirugía correctiva de fisura labial</v>
      </c>
      <c r="E790" s="335">
        <f>+'3.- Resumen general'!AP791</f>
        <v>0.97572951739618419</v>
      </c>
      <c r="F790" s="335">
        <f>+'3.- Resumen general'!AQ791</f>
        <v>306.61733999999996</v>
      </c>
      <c r="G790" s="335">
        <f t="shared" si="48"/>
        <v>307.59306951739615</v>
      </c>
      <c r="I790" s="52">
        <v>785</v>
      </c>
      <c r="J790" s="334">
        <f t="shared" si="49"/>
        <v>40700</v>
      </c>
      <c r="K790" s="81" t="str">
        <f t="shared" si="50"/>
        <v>Cirugía correctiva de fisura labial</v>
      </c>
      <c r="L790" s="335">
        <f>+'3.- Resumen general'!AP791</f>
        <v>0.97572951739618419</v>
      </c>
      <c r="M790" s="335">
        <f>+'3.- Resumen general'!AQ791</f>
        <v>306.61733999999996</v>
      </c>
      <c r="N790" s="335">
        <f t="shared" si="51"/>
        <v>307.59306951739615</v>
      </c>
    </row>
    <row r="791" spans="2:14" ht="25.5">
      <c r="B791" s="52">
        <v>786</v>
      </c>
      <c r="C791" s="334">
        <f>+'3.- Resumen general'!C792</f>
        <v>40702</v>
      </c>
      <c r="D791" s="81" t="str">
        <f>+'3.- Resumen general'!D792</f>
        <v>Corrección plástica primaria bilateral, de labio hendido o deformidad nasal, uno de dos pasos - Cirugía Plástica</v>
      </c>
      <c r="E791" s="335">
        <f>+'3.- Resumen general'!AP792</f>
        <v>4.1468504489337823</v>
      </c>
      <c r="F791" s="335">
        <f>+'3.- Resumen general'!AQ792</f>
        <v>192.06198999999995</v>
      </c>
      <c r="G791" s="335">
        <f t="shared" si="48"/>
        <v>196.20884044893373</v>
      </c>
      <c r="I791" s="52">
        <v>786</v>
      </c>
      <c r="J791" s="334">
        <f t="shared" si="49"/>
        <v>40702</v>
      </c>
      <c r="K791" s="81" t="str">
        <f t="shared" si="50"/>
        <v>Corrección plástica primaria bilateral, de labio hendido o deformidad nasal, uno de dos pasos - Cirugía Plástica</v>
      </c>
      <c r="L791" s="335">
        <f>+'3.- Resumen general'!AP792</f>
        <v>4.1468504489337823</v>
      </c>
      <c r="M791" s="335">
        <f>+'3.- Resumen general'!AQ792</f>
        <v>192.06198999999995</v>
      </c>
      <c r="N791" s="335">
        <f t="shared" si="51"/>
        <v>196.20884044893373</v>
      </c>
    </row>
    <row r="792" spans="2:14" ht="25.5">
      <c r="B792" s="52">
        <v>787</v>
      </c>
      <c r="C792" s="334">
        <f>+'3.- Resumen general'!C793</f>
        <v>40800</v>
      </c>
      <c r="D792" s="81" t="str">
        <f>+'3.- Resumen general'!D793</f>
        <v>Drenaje de absceso, quiste, hematoma, extirpación de cuerpo extraño de vestíbulo de la boca, sin complicaciones</v>
      </c>
      <c r="E792" s="335">
        <f>+'3.- Resumen general'!AP793</f>
        <v>0.10429819023569024</v>
      </c>
      <c r="F792" s="335">
        <f>+'3.- Resumen general'!AQ793</f>
        <v>20.8672</v>
      </c>
      <c r="G792" s="335">
        <f t="shared" si="48"/>
        <v>20.971498190235689</v>
      </c>
      <c r="I792" s="52">
        <v>787</v>
      </c>
      <c r="J792" s="334">
        <f t="shared" si="49"/>
        <v>40800</v>
      </c>
      <c r="K792" s="81" t="str">
        <f t="shared" si="50"/>
        <v>Drenaje de absceso, quiste, hematoma, extirpación de cuerpo extraño de vestíbulo de la boca, sin complicaciones</v>
      </c>
      <c r="L792" s="335">
        <f>+'3.- Resumen general'!AP793</f>
        <v>0.10429819023569024</v>
      </c>
      <c r="M792" s="335">
        <f>+'3.- Resumen general'!AQ793</f>
        <v>20.8672</v>
      </c>
      <c r="N792" s="335">
        <f t="shared" si="51"/>
        <v>20.971498190235689</v>
      </c>
    </row>
    <row r="793" spans="2:14">
      <c r="B793" s="52">
        <v>788</v>
      </c>
      <c r="C793" s="334">
        <f>+'3.- Resumen general'!C794</f>
        <v>40806</v>
      </c>
      <c r="D793" s="81" t="str">
        <f>+'3.- Resumen general'!D794</f>
        <v>Incisión del frenillo labial (Frenotomía)</v>
      </c>
      <c r="E793" s="335">
        <f>+'3.- Resumen general'!AP794</f>
        <v>2.9271885521885523</v>
      </c>
      <c r="F793" s="335">
        <f>+'3.- Resumen general'!AQ794</f>
        <v>71.08</v>
      </c>
      <c r="G793" s="335">
        <f t="shared" si="48"/>
        <v>74.007188552188552</v>
      </c>
      <c r="I793" s="52">
        <v>788</v>
      </c>
      <c r="J793" s="334">
        <f t="shared" si="49"/>
        <v>40806</v>
      </c>
      <c r="K793" s="81" t="str">
        <f t="shared" si="50"/>
        <v>Incisión del frenillo labial (Frenotomía)</v>
      </c>
      <c r="L793" s="335">
        <f>+'3.- Resumen general'!AP794</f>
        <v>2.9271885521885523</v>
      </c>
      <c r="M793" s="335">
        <f>+'3.- Resumen general'!AQ794</f>
        <v>71.08</v>
      </c>
      <c r="N793" s="335">
        <f t="shared" si="51"/>
        <v>74.007188552188552</v>
      </c>
    </row>
    <row r="794" spans="2:14">
      <c r="B794" s="52">
        <v>789</v>
      </c>
      <c r="C794" s="334">
        <f>+'3.- Resumen general'!C795</f>
        <v>40810</v>
      </c>
      <c r="D794" s="81" t="str">
        <f>+'3.- Resumen general'!D795</f>
        <v>Excisión de lesión de mucosa y submucosa de vestíbulo de la boca</v>
      </c>
      <c r="E794" s="335">
        <f>+'3.- Resumen general'!AP795</f>
        <v>1.9514590347923684</v>
      </c>
      <c r="F794" s="335">
        <f>+'3.- Resumen general'!AQ795</f>
        <v>71.08</v>
      </c>
      <c r="G794" s="335">
        <f t="shared" si="48"/>
        <v>73.031459034792363</v>
      </c>
      <c r="I794" s="52">
        <v>789</v>
      </c>
      <c r="J794" s="334">
        <f t="shared" si="49"/>
        <v>40810</v>
      </c>
      <c r="K794" s="81" t="str">
        <f t="shared" si="50"/>
        <v>Excisión de lesión de mucosa y submucosa de vestíbulo de la boca</v>
      </c>
      <c r="L794" s="335">
        <f>+'3.- Resumen general'!AP795</f>
        <v>1.9514590347923684</v>
      </c>
      <c r="M794" s="335">
        <f>+'3.- Resumen general'!AQ795</f>
        <v>71.08</v>
      </c>
      <c r="N794" s="335">
        <f t="shared" si="51"/>
        <v>73.031459034792363</v>
      </c>
    </row>
    <row r="795" spans="2:14" ht="25.5">
      <c r="B795" s="52">
        <v>790</v>
      </c>
      <c r="C795" s="334">
        <f>+'3.- Resumen general'!C796</f>
        <v>40820</v>
      </c>
      <c r="D795" s="81" t="str">
        <f>+'3.- Resumen general'!D796</f>
        <v>Destrucción de lesión o cicatriz del vestíbulo de la boca mediante métodos físicos (ejm. Láser, térmicos, criométodos, químicos)</v>
      </c>
      <c r="E795" s="335">
        <f>+'3.- Resumen general'!AP796</f>
        <v>1.9514590347923684</v>
      </c>
      <c r="F795" s="335">
        <f>+'3.- Resumen general'!AQ796</f>
        <v>197.07984000000002</v>
      </c>
      <c r="G795" s="335">
        <f t="shared" si="48"/>
        <v>199.0312990347924</v>
      </c>
      <c r="I795" s="52">
        <v>790</v>
      </c>
      <c r="J795" s="334">
        <f t="shared" si="49"/>
        <v>40820</v>
      </c>
      <c r="K795" s="81" t="str">
        <f t="shared" si="50"/>
        <v>Destrucción de lesión o cicatriz del vestíbulo de la boca mediante métodos físicos (ejm. Láser, térmicos, criométodos, químicos)</v>
      </c>
      <c r="L795" s="335">
        <f>+'3.- Resumen general'!AP796</f>
        <v>1.9514590347923684</v>
      </c>
      <c r="M795" s="335">
        <f>+'3.- Resumen general'!AQ796</f>
        <v>197.07984000000002</v>
      </c>
      <c r="N795" s="335">
        <f t="shared" si="51"/>
        <v>199.0312990347924</v>
      </c>
    </row>
    <row r="796" spans="2:14">
      <c r="B796" s="52">
        <v>791</v>
      </c>
      <c r="C796" s="334">
        <f>+'3.- Resumen general'!C797</f>
        <v>40830</v>
      </c>
      <c r="D796" s="81" t="str">
        <f>+'3.- Resumen general'!D797</f>
        <v>Rafía de lesiones intraorales, piso de la boca y lengua</v>
      </c>
      <c r="E796" s="335">
        <f>+'3.- Resumen general'!AP797</f>
        <v>2.6832561728395063</v>
      </c>
      <c r="F796" s="335">
        <f>+'3.- Resumen general'!AQ797</f>
        <v>286.27401666666663</v>
      </c>
      <c r="G796" s="335">
        <f t="shared" si="48"/>
        <v>288.95727283950612</v>
      </c>
      <c r="I796" s="52">
        <v>791</v>
      </c>
      <c r="J796" s="334">
        <f t="shared" si="49"/>
        <v>40830</v>
      </c>
      <c r="K796" s="81" t="str">
        <f t="shared" si="50"/>
        <v>Rafía de lesiones intraorales, piso de la boca y lengua</v>
      </c>
      <c r="L796" s="335">
        <f>+'3.- Resumen general'!AP797</f>
        <v>2.6832561728395063</v>
      </c>
      <c r="M796" s="335">
        <f>+'3.- Resumen general'!AQ797</f>
        <v>286.27401666666663</v>
      </c>
      <c r="N796" s="335">
        <f t="shared" si="51"/>
        <v>288.95727283950612</v>
      </c>
    </row>
    <row r="797" spans="2:14">
      <c r="B797" s="52">
        <v>792</v>
      </c>
      <c r="C797" s="334">
        <f>+'3.- Resumen general'!C798</f>
        <v>40840</v>
      </c>
      <c r="D797" s="81" t="str">
        <f>+'3.- Resumen general'!D798</f>
        <v>Vestibuloplastía [anterior, posterior (uni o bilateral), de todo el arco]</v>
      </c>
      <c r="E797" s="335">
        <f>+'3.- Resumen general'!AP798</f>
        <v>2.9271885521885523</v>
      </c>
      <c r="F797" s="335">
        <f>+'3.- Resumen general'!AQ798</f>
        <v>376.07184000000007</v>
      </c>
      <c r="G797" s="335">
        <f t="shared" si="48"/>
        <v>378.99902855218863</v>
      </c>
      <c r="I797" s="52">
        <v>792</v>
      </c>
      <c r="J797" s="334">
        <f t="shared" si="49"/>
        <v>40840</v>
      </c>
      <c r="K797" s="81" t="str">
        <f t="shared" si="50"/>
        <v>Vestibuloplastía [anterior, posterior (uni o bilateral), de todo el arco]</v>
      </c>
      <c r="L797" s="335">
        <f>+'3.- Resumen general'!AP798</f>
        <v>2.9271885521885523</v>
      </c>
      <c r="M797" s="335">
        <f>+'3.- Resumen general'!AQ798</f>
        <v>376.07184000000007</v>
      </c>
      <c r="N797" s="335">
        <f t="shared" si="51"/>
        <v>378.99902855218863</v>
      </c>
    </row>
    <row r="798" spans="2:14" ht="25.5">
      <c r="B798" s="52">
        <v>793</v>
      </c>
      <c r="C798" s="334">
        <f>+'3.- Resumen general'!C799</f>
        <v>41015</v>
      </c>
      <c r="D798" s="81" t="str">
        <f>+'3.- Resumen general'!D799</f>
        <v>Incisión extraoral para drenaje de absceso, quiste o hematoma; espacio sublingual, submentoniano, submandibular</v>
      </c>
      <c r="E798" s="335">
        <f>+'3.- Resumen general'!AP799</f>
        <v>1.7075266554433222</v>
      </c>
      <c r="F798" s="335">
        <f>+'3.- Resumen general'!AQ799</f>
        <v>117.40399999999998</v>
      </c>
      <c r="G798" s="335">
        <f t="shared" si="48"/>
        <v>119.1115266554433</v>
      </c>
      <c r="I798" s="52">
        <v>793</v>
      </c>
      <c r="J798" s="334">
        <f t="shared" si="49"/>
        <v>41015</v>
      </c>
      <c r="K798" s="81" t="str">
        <f t="shared" si="50"/>
        <v>Incisión extraoral para drenaje de absceso, quiste o hematoma; espacio sublingual, submentoniano, submandibular</v>
      </c>
      <c r="L798" s="335">
        <f>+'3.- Resumen general'!AP799</f>
        <v>1.7075266554433222</v>
      </c>
      <c r="M798" s="335">
        <f>+'3.- Resumen general'!AQ799</f>
        <v>117.40399999999998</v>
      </c>
      <c r="N798" s="335">
        <f t="shared" si="51"/>
        <v>119.1115266554433</v>
      </c>
    </row>
    <row r="799" spans="2:14">
      <c r="B799" s="52">
        <v>794</v>
      </c>
      <c r="C799" s="334">
        <f>+'3.- Resumen general'!C800</f>
        <v>41100</v>
      </c>
      <c r="D799" s="81" t="str">
        <f>+'3.- Resumen general'!D800</f>
        <v>Biopsia de lengua, piso de la boca</v>
      </c>
      <c r="E799" s="335">
        <f>+'3.- Resumen general'!AP800</f>
        <v>8.3438552188552201E-2</v>
      </c>
      <c r="F799" s="335">
        <f>+'3.- Resumen general'!AQ800</f>
        <v>18.19285</v>
      </c>
      <c r="G799" s="335">
        <f t="shared" si="48"/>
        <v>18.276288552188554</v>
      </c>
      <c r="I799" s="52">
        <v>794</v>
      </c>
      <c r="J799" s="334">
        <f t="shared" si="49"/>
        <v>41100</v>
      </c>
      <c r="K799" s="81" t="str">
        <f t="shared" si="50"/>
        <v>Biopsia de lengua, piso de la boca</v>
      </c>
      <c r="L799" s="335">
        <f>+'3.- Resumen general'!AP800</f>
        <v>8.3438552188552201E-2</v>
      </c>
      <c r="M799" s="335">
        <f>+'3.- Resumen general'!AQ800</f>
        <v>18.19285</v>
      </c>
      <c r="N799" s="335">
        <f t="shared" si="51"/>
        <v>18.276288552188554</v>
      </c>
    </row>
    <row r="800" spans="2:14">
      <c r="B800" s="52">
        <v>795</v>
      </c>
      <c r="C800" s="334">
        <f>+'3.- Resumen general'!C801</f>
        <v>41120</v>
      </c>
      <c r="D800" s="81" t="str">
        <f>+'3.- Resumen general'!D801</f>
        <v>Glosectomía; menos de la mitad de la lengua</v>
      </c>
      <c r="E800" s="335">
        <f>+'3.- Resumen general'!AP801</f>
        <v>3.4150533108866443</v>
      </c>
      <c r="F800" s="335">
        <f>+'3.- Resumen general'!AQ801</f>
        <v>381.91050666666672</v>
      </c>
      <c r="G800" s="335">
        <f t="shared" si="48"/>
        <v>385.32555997755338</v>
      </c>
      <c r="I800" s="52">
        <v>795</v>
      </c>
      <c r="J800" s="334">
        <f t="shared" si="49"/>
        <v>41120</v>
      </c>
      <c r="K800" s="81" t="str">
        <f t="shared" si="50"/>
        <v>Glosectomía; menos de la mitad de la lengua</v>
      </c>
      <c r="L800" s="335">
        <f>+'3.- Resumen general'!AP801</f>
        <v>3.4150533108866443</v>
      </c>
      <c r="M800" s="335">
        <f>+'3.- Resumen general'!AQ801</f>
        <v>381.91050666666672</v>
      </c>
      <c r="N800" s="335">
        <f t="shared" si="51"/>
        <v>385.32555997755338</v>
      </c>
    </row>
    <row r="801" spans="2:14">
      <c r="B801" s="52">
        <v>796</v>
      </c>
      <c r="C801" s="334">
        <f>+'3.- Resumen general'!C802</f>
        <v>41135</v>
      </c>
      <c r="D801" s="81" t="str">
        <f>+'3.- Resumen general'!D802</f>
        <v>Glosectomía parcial, con disección radical unilateral del cuello</v>
      </c>
      <c r="E801" s="335">
        <f>+'3.- Resumen general'!AP802</f>
        <v>6.3422418630751967</v>
      </c>
      <c r="F801" s="335">
        <f>+'3.- Resumen general'!AQ802</f>
        <v>455.03200666666658</v>
      </c>
      <c r="G801" s="335">
        <f t="shared" si="48"/>
        <v>461.37424852974175</v>
      </c>
      <c r="I801" s="52">
        <v>796</v>
      </c>
      <c r="J801" s="334">
        <f t="shared" si="49"/>
        <v>41135</v>
      </c>
      <c r="K801" s="81" t="str">
        <f t="shared" si="50"/>
        <v>Glosectomía parcial, con disección radical unilateral del cuello</v>
      </c>
      <c r="L801" s="335">
        <f>+'3.- Resumen general'!AP802</f>
        <v>6.3422418630751967</v>
      </c>
      <c r="M801" s="335">
        <f>+'3.- Resumen general'!AQ802</f>
        <v>455.03200666666658</v>
      </c>
      <c r="N801" s="335">
        <f t="shared" si="51"/>
        <v>461.37424852974175</v>
      </c>
    </row>
    <row r="802" spans="2:14" ht="25.5">
      <c r="B802" s="52">
        <v>797</v>
      </c>
      <c r="C802" s="334">
        <f>+'3.- Resumen general'!C803</f>
        <v>41150</v>
      </c>
      <c r="D802" s="81" t="str">
        <f>+'3.- Resumen general'!D803</f>
        <v>Glosectomía compuesta con resección del piso de la boca y resección mandibular, sin disección radical del cuello</v>
      </c>
      <c r="E802" s="335">
        <f>+'3.- Resumen general'!AP803</f>
        <v>6.3422418630751967</v>
      </c>
      <c r="F802" s="335">
        <f>+'3.- Resumen general'!AQ803</f>
        <v>455.03200666666658</v>
      </c>
      <c r="G802" s="335">
        <f t="shared" si="48"/>
        <v>461.37424852974175</v>
      </c>
      <c r="I802" s="52">
        <v>797</v>
      </c>
      <c r="J802" s="334">
        <f t="shared" si="49"/>
        <v>41150</v>
      </c>
      <c r="K802" s="81" t="str">
        <f t="shared" si="50"/>
        <v>Glosectomía compuesta con resección del piso de la boca y resección mandibular, sin disección radical del cuello</v>
      </c>
      <c r="L802" s="335">
        <f>+'3.- Resumen general'!AP803</f>
        <v>6.3422418630751967</v>
      </c>
      <c r="M802" s="335">
        <f>+'3.- Resumen general'!AQ803</f>
        <v>455.03200666666658</v>
      </c>
      <c r="N802" s="335">
        <f t="shared" si="51"/>
        <v>461.37424852974175</v>
      </c>
    </row>
    <row r="803" spans="2:14" ht="25.5">
      <c r="B803" s="52">
        <v>798</v>
      </c>
      <c r="C803" s="334">
        <f>+'3.- Resumen general'!C804</f>
        <v>41153</v>
      </c>
      <c r="D803" s="81" t="str">
        <f>+'3.- Resumen general'!D804</f>
        <v>Glosectomía compuesta con resección del piso de la boca, con disección del cuello suprahioidea</v>
      </c>
      <c r="E803" s="335">
        <f>+'3.- Resumen general'!AP804</f>
        <v>6.3422418630751967</v>
      </c>
      <c r="F803" s="335">
        <f>+'3.- Resumen general'!AQ804</f>
        <v>455.03200666666658</v>
      </c>
      <c r="G803" s="335">
        <f t="shared" si="48"/>
        <v>461.37424852974175</v>
      </c>
      <c r="I803" s="52">
        <v>798</v>
      </c>
      <c r="J803" s="334">
        <f t="shared" si="49"/>
        <v>41153</v>
      </c>
      <c r="K803" s="81" t="str">
        <f t="shared" si="50"/>
        <v>Glosectomía compuesta con resección del piso de la boca, con disección del cuello suprahioidea</v>
      </c>
      <c r="L803" s="335">
        <f>+'3.- Resumen general'!AP804</f>
        <v>6.3422418630751967</v>
      </c>
      <c r="M803" s="335">
        <f>+'3.- Resumen general'!AQ804</f>
        <v>455.03200666666658</v>
      </c>
      <c r="N803" s="335">
        <f t="shared" si="51"/>
        <v>461.37424852974175</v>
      </c>
    </row>
    <row r="804" spans="2:14" ht="25.5">
      <c r="B804" s="52">
        <v>799</v>
      </c>
      <c r="C804" s="334">
        <f>+'3.- Resumen general'!C805</f>
        <v>41155</v>
      </c>
      <c r="D804" s="81" t="str">
        <f>+'3.- Resumen general'!D805</f>
        <v>Glosectomía compuesta con resección del piso de la boca, resección mandibular, y disección radical del cuello (tipo Comando)</v>
      </c>
      <c r="E804" s="335">
        <f>+'3.- Resumen general'!AP805</f>
        <v>6.3422418630751967</v>
      </c>
      <c r="F804" s="335">
        <f>+'3.- Resumen general'!AQ805</f>
        <v>354.69048999999995</v>
      </c>
      <c r="G804" s="335">
        <f t="shared" si="48"/>
        <v>361.03273186307513</v>
      </c>
      <c r="I804" s="52">
        <v>799</v>
      </c>
      <c r="J804" s="334">
        <f t="shared" si="49"/>
        <v>41155</v>
      </c>
      <c r="K804" s="81" t="str">
        <f t="shared" si="50"/>
        <v>Glosectomía compuesta con resección del piso de la boca, resección mandibular, y disección radical del cuello (tipo Comando)</v>
      </c>
      <c r="L804" s="335">
        <f>+'3.- Resumen general'!AP805</f>
        <v>6.3422418630751967</v>
      </c>
      <c r="M804" s="335">
        <f>+'3.- Resumen general'!AQ805</f>
        <v>354.69048999999995</v>
      </c>
      <c r="N804" s="335">
        <f t="shared" si="51"/>
        <v>361.03273186307513</v>
      </c>
    </row>
    <row r="805" spans="2:14" ht="25.5">
      <c r="B805" s="52">
        <v>800</v>
      </c>
      <c r="C805" s="334">
        <f>+'3.- Resumen general'!C806</f>
        <v>41800</v>
      </c>
      <c r="D805" s="81" t="str">
        <f>+'3.- Resumen general'!D806</f>
        <v>Drenaje de absceso, quiste, hematoma de las estructuras dentoalveolares</v>
      </c>
      <c r="E805" s="335">
        <f>+'3.- Resumen general'!AP806</f>
        <v>0.1668771043771044</v>
      </c>
      <c r="F805" s="335">
        <f>+'3.- Resumen general'!AQ806</f>
        <v>114.07134999999998</v>
      </c>
      <c r="G805" s="335">
        <f t="shared" si="48"/>
        <v>114.23822710437709</v>
      </c>
      <c r="I805" s="52">
        <v>800</v>
      </c>
      <c r="J805" s="334">
        <f t="shared" si="49"/>
        <v>41800</v>
      </c>
      <c r="K805" s="81" t="str">
        <f t="shared" si="50"/>
        <v>Drenaje de absceso, quiste, hematoma de las estructuras dentoalveolares</v>
      </c>
      <c r="L805" s="335">
        <f>+'3.- Resumen general'!AP806</f>
        <v>0.1668771043771044</v>
      </c>
      <c r="M805" s="335">
        <f>+'3.- Resumen general'!AQ806</f>
        <v>114.07134999999998</v>
      </c>
      <c r="N805" s="335">
        <f t="shared" si="51"/>
        <v>114.23822710437709</v>
      </c>
    </row>
    <row r="806" spans="2:14">
      <c r="B806" s="52">
        <v>801</v>
      </c>
      <c r="C806" s="334">
        <f>+'3.- Resumen general'!C807</f>
        <v>41801</v>
      </c>
      <c r="D806" s="81" t="str">
        <f>+'3.- Resumen general'!D807</f>
        <v>Biopsia y exámenes de tejidos orales duros</v>
      </c>
      <c r="E806" s="335">
        <f>+'3.- Resumen general'!AP807</f>
        <v>8.3438552188552201E-2</v>
      </c>
      <c r="F806" s="335">
        <f>+'3.- Resumen general'!AQ807</f>
        <v>18.19285</v>
      </c>
      <c r="G806" s="335">
        <f t="shared" si="48"/>
        <v>18.276288552188554</v>
      </c>
      <c r="I806" s="52">
        <v>801</v>
      </c>
      <c r="J806" s="334">
        <f t="shared" si="49"/>
        <v>41801</v>
      </c>
      <c r="K806" s="81" t="str">
        <f t="shared" si="50"/>
        <v>Biopsia y exámenes de tejidos orales duros</v>
      </c>
      <c r="L806" s="335">
        <f>+'3.- Resumen general'!AP807</f>
        <v>8.3438552188552201E-2</v>
      </c>
      <c r="M806" s="335">
        <f>+'3.- Resumen general'!AQ807</f>
        <v>18.19285</v>
      </c>
      <c r="N806" s="335">
        <f t="shared" si="51"/>
        <v>18.276288552188554</v>
      </c>
    </row>
    <row r="807" spans="2:14">
      <c r="B807" s="52">
        <v>802</v>
      </c>
      <c r="C807" s="334">
        <f>+'3.- Resumen general'!C808</f>
        <v>41820</v>
      </c>
      <c r="D807" s="81" t="str">
        <f>+'3.- Resumen general'!D808</f>
        <v>Gingivectomía, excisión de encía, cada cuadrante</v>
      </c>
      <c r="E807" s="335">
        <f>+'3.- Resumen general'!AP808</f>
        <v>0.80132926487093159</v>
      </c>
      <c r="F807" s="335">
        <f>+'3.- Resumen general'!AQ808</f>
        <v>67.747349999999997</v>
      </c>
      <c r="G807" s="335">
        <f t="shared" si="48"/>
        <v>68.548679264870927</v>
      </c>
      <c r="I807" s="52">
        <v>802</v>
      </c>
      <c r="J807" s="334">
        <f t="shared" si="49"/>
        <v>41820</v>
      </c>
      <c r="K807" s="81" t="str">
        <f t="shared" si="50"/>
        <v>Gingivectomía, excisión de encía, cada cuadrante</v>
      </c>
      <c r="L807" s="335">
        <f>+'3.- Resumen general'!AP808</f>
        <v>0.80132926487093159</v>
      </c>
      <c r="M807" s="335">
        <f>+'3.- Resumen general'!AQ808</f>
        <v>67.747349999999997</v>
      </c>
      <c r="N807" s="335">
        <f t="shared" si="51"/>
        <v>68.548679264870927</v>
      </c>
    </row>
    <row r="808" spans="2:14">
      <c r="B808" s="52">
        <v>803</v>
      </c>
      <c r="C808" s="334">
        <f>+'3.- Resumen general'!C809</f>
        <v>41821</v>
      </c>
      <c r="D808" s="81" t="str">
        <f>+'3.- Resumen general'!D809</f>
        <v>Operculectomía, excisión de tejidos pericoronales</v>
      </c>
      <c r="E808" s="335">
        <f>+'3.- Resumen general'!AP809</f>
        <v>0.88146219135802473</v>
      </c>
      <c r="F808" s="335">
        <f>+'3.- Resumen general'!AQ809</f>
        <v>71.08</v>
      </c>
      <c r="G808" s="335">
        <f t="shared" si="48"/>
        <v>71.961462191358024</v>
      </c>
      <c r="I808" s="52">
        <v>803</v>
      </c>
      <c r="J808" s="334">
        <f t="shared" si="49"/>
        <v>41821</v>
      </c>
      <c r="K808" s="81" t="str">
        <f t="shared" si="50"/>
        <v>Operculectomía, excisión de tejidos pericoronales</v>
      </c>
      <c r="L808" s="335">
        <f>+'3.- Resumen general'!AP809</f>
        <v>0.88146219135802473</v>
      </c>
      <c r="M808" s="335">
        <f>+'3.- Resumen general'!AQ809</f>
        <v>71.08</v>
      </c>
      <c r="N808" s="335">
        <f t="shared" si="51"/>
        <v>71.961462191358024</v>
      </c>
    </row>
    <row r="809" spans="2:14" ht="25.5">
      <c r="B809" s="52">
        <v>804</v>
      </c>
      <c r="C809" s="334">
        <f>+'3.- Resumen general'!C810</f>
        <v>41822</v>
      </c>
      <c r="D809" s="81" t="str">
        <f>+'3.- Resumen general'!D810</f>
        <v>Excisión de tuberosidades, lesiones o tumor de estructuras dentoalveolares</v>
      </c>
      <c r="E809" s="335">
        <f>+'3.- Resumen general'!AP810</f>
        <v>0.10429819023569024</v>
      </c>
      <c r="F809" s="335">
        <f>+'3.- Resumen general'!AQ810</f>
        <v>245.53801666666664</v>
      </c>
      <c r="G809" s="335">
        <f t="shared" si="48"/>
        <v>245.64231485690232</v>
      </c>
      <c r="I809" s="52">
        <v>804</v>
      </c>
      <c r="J809" s="334">
        <f t="shared" si="49"/>
        <v>41822</v>
      </c>
      <c r="K809" s="81" t="str">
        <f t="shared" si="50"/>
        <v>Excisión de tuberosidades, lesiones o tumor de estructuras dentoalveolares</v>
      </c>
      <c r="L809" s="335">
        <f>+'3.- Resumen general'!AP810</f>
        <v>0.10429819023569024</v>
      </c>
      <c r="M809" s="335">
        <f>+'3.- Resumen general'!AQ810</f>
        <v>245.53801666666664</v>
      </c>
      <c r="N809" s="335">
        <f t="shared" si="51"/>
        <v>245.64231485690232</v>
      </c>
    </row>
    <row r="810" spans="2:14">
      <c r="B810" s="52">
        <v>805</v>
      </c>
      <c r="C810" s="334">
        <f>+'3.- Resumen general'!C811</f>
        <v>41828</v>
      </c>
      <c r="D810" s="81" t="str">
        <f>+'3.- Resumen general'!D811</f>
        <v>Excisión de mucosa alveolar hiperplásica</v>
      </c>
      <c r="E810" s="335">
        <f>+'3.- Resumen general'!AP811</f>
        <v>8.3438552188552201E-2</v>
      </c>
      <c r="F810" s="335">
        <f>+'3.- Resumen general'!AQ811</f>
        <v>114.07134999999998</v>
      </c>
      <c r="G810" s="335">
        <f t="shared" si="48"/>
        <v>114.15478855218853</v>
      </c>
      <c r="I810" s="52">
        <v>805</v>
      </c>
      <c r="J810" s="334">
        <f t="shared" si="49"/>
        <v>41828</v>
      </c>
      <c r="K810" s="81" t="str">
        <f t="shared" si="50"/>
        <v>Excisión de mucosa alveolar hiperplásica</v>
      </c>
      <c r="L810" s="335">
        <f>+'3.- Resumen general'!AP811</f>
        <v>8.3438552188552201E-2</v>
      </c>
      <c r="M810" s="335">
        <f>+'3.- Resumen general'!AQ811</f>
        <v>114.07134999999998</v>
      </c>
      <c r="N810" s="335">
        <f t="shared" si="51"/>
        <v>114.15478855218853</v>
      </c>
    </row>
    <row r="811" spans="2:14">
      <c r="B811" s="52">
        <v>806</v>
      </c>
      <c r="C811" s="334">
        <f>+'3.- Resumen general'!C812</f>
        <v>41830</v>
      </c>
      <c r="D811" s="81" t="str">
        <f>+'3.- Resumen general'!D812</f>
        <v>Alveolectomía, incluyendo legrado de osteítis o secuestrectomía</v>
      </c>
      <c r="E811" s="335">
        <f>+'3.- Resumen general'!AP812</f>
        <v>1.2196618967452302</v>
      </c>
      <c r="F811" s="335">
        <f>+'3.- Resumen general'!AQ812</f>
        <v>197.07984000000002</v>
      </c>
      <c r="G811" s="335">
        <f t="shared" si="48"/>
        <v>198.29950189674526</v>
      </c>
      <c r="I811" s="52">
        <v>806</v>
      </c>
      <c r="J811" s="334">
        <f t="shared" si="49"/>
        <v>41830</v>
      </c>
      <c r="K811" s="81" t="str">
        <f t="shared" si="50"/>
        <v>Alveolectomía, incluyendo legrado de osteítis o secuestrectomía</v>
      </c>
      <c r="L811" s="335">
        <f>+'3.- Resumen general'!AP812</f>
        <v>1.2196618967452302</v>
      </c>
      <c r="M811" s="335">
        <f>+'3.- Resumen general'!AQ812</f>
        <v>197.07984000000002</v>
      </c>
      <c r="N811" s="335">
        <f t="shared" si="51"/>
        <v>198.29950189674526</v>
      </c>
    </row>
    <row r="812" spans="2:14">
      <c r="B812" s="52">
        <v>807</v>
      </c>
      <c r="C812" s="334">
        <f>+'3.- Resumen general'!C813</f>
        <v>41874</v>
      </c>
      <c r="D812" s="81" t="str">
        <f>+'3.- Resumen general'!D813</f>
        <v>Alveoloplastía</v>
      </c>
      <c r="E812" s="335">
        <f>+'3.- Resumen general'!AP813</f>
        <v>1.7075266554433222</v>
      </c>
      <c r="F812" s="335">
        <f>+'3.- Resumen general'!AQ813</f>
        <v>197.07984000000002</v>
      </c>
      <c r="G812" s="335">
        <f t="shared" si="48"/>
        <v>198.78736665544335</v>
      </c>
      <c r="I812" s="52">
        <v>807</v>
      </c>
      <c r="J812" s="334">
        <f t="shared" si="49"/>
        <v>41874</v>
      </c>
      <c r="K812" s="81" t="str">
        <f t="shared" si="50"/>
        <v>Alveoloplastía</v>
      </c>
      <c r="L812" s="335">
        <f>+'3.- Resumen general'!AP813</f>
        <v>1.7075266554433222</v>
      </c>
      <c r="M812" s="335">
        <f>+'3.- Resumen general'!AQ813</f>
        <v>197.07984000000002</v>
      </c>
      <c r="N812" s="335">
        <f t="shared" si="51"/>
        <v>198.78736665544335</v>
      </c>
    </row>
    <row r="813" spans="2:14">
      <c r="B813" s="52">
        <v>808</v>
      </c>
      <c r="C813" s="334">
        <f>+'3.- Resumen general'!C814</f>
        <v>42000</v>
      </c>
      <c r="D813" s="81" t="str">
        <f>+'3.- Resumen general'!D814</f>
        <v>Drenaje de absceso de paladar, úvula</v>
      </c>
      <c r="E813" s="335">
        <f>+'3.- Resumen general'!AP814</f>
        <v>0.12515782828282829</v>
      </c>
      <c r="F813" s="335">
        <f>+'3.- Resumen general'!AQ814</f>
        <v>117.40399999999998</v>
      </c>
      <c r="G813" s="335">
        <f t="shared" si="48"/>
        <v>117.52915782828281</v>
      </c>
      <c r="I813" s="52">
        <v>808</v>
      </c>
      <c r="J813" s="334">
        <f t="shared" si="49"/>
        <v>42000</v>
      </c>
      <c r="K813" s="81" t="str">
        <f t="shared" si="50"/>
        <v>Drenaje de absceso de paladar, úvula</v>
      </c>
      <c r="L813" s="335">
        <f>+'3.- Resumen general'!AP814</f>
        <v>0.12515782828282829</v>
      </c>
      <c r="M813" s="335">
        <f>+'3.- Resumen general'!AQ814</f>
        <v>117.40399999999998</v>
      </c>
      <c r="N813" s="335">
        <f t="shared" si="51"/>
        <v>117.52915782828281</v>
      </c>
    </row>
    <row r="814" spans="2:14">
      <c r="B814" s="52">
        <v>809</v>
      </c>
      <c r="C814" s="334">
        <f>+'3.- Resumen general'!C815</f>
        <v>42100</v>
      </c>
      <c r="D814" s="81" t="str">
        <f>+'3.- Resumen general'!D815</f>
        <v>Biopsia de paladar, úvula</v>
      </c>
      <c r="E814" s="335">
        <f>+'3.- Resumen general'!AP815</f>
        <v>8.3438552188552201E-2</v>
      </c>
      <c r="F814" s="335">
        <f>+'3.- Resumen general'!AQ815</f>
        <v>39.472850000000001</v>
      </c>
      <c r="G814" s="335">
        <f t="shared" si="48"/>
        <v>39.556288552188555</v>
      </c>
      <c r="I814" s="52">
        <v>809</v>
      </c>
      <c r="J814" s="334">
        <f t="shared" si="49"/>
        <v>42100</v>
      </c>
      <c r="K814" s="81" t="str">
        <f t="shared" si="50"/>
        <v>Biopsia de paladar, úvula</v>
      </c>
      <c r="L814" s="335">
        <f>+'3.- Resumen general'!AP815</f>
        <v>8.3438552188552201E-2</v>
      </c>
      <c r="M814" s="335">
        <f>+'3.- Resumen general'!AQ815</f>
        <v>39.472850000000001</v>
      </c>
      <c r="N814" s="335">
        <f t="shared" si="51"/>
        <v>39.556288552188555</v>
      </c>
    </row>
    <row r="815" spans="2:14">
      <c r="B815" s="52">
        <v>810</v>
      </c>
      <c r="C815" s="334">
        <f>+'3.- Resumen general'!C816</f>
        <v>42104</v>
      </c>
      <c r="D815" s="81" t="str">
        <f>+'3.- Resumen general'!D816</f>
        <v>Excisión de lesión de úvula</v>
      </c>
      <c r="E815" s="335">
        <f>+'3.- Resumen general'!AP816</f>
        <v>0.1668771043771044</v>
      </c>
      <c r="F815" s="335">
        <f>+'3.- Resumen general'!AQ816</f>
        <v>258.16601666666668</v>
      </c>
      <c r="G815" s="335">
        <f t="shared" si="48"/>
        <v>258.33289377104376</v>
      </c>
      <c r="I815" s="52">
        <v>810</v>
      </c>
      <c r="J815" s="334">
        <f t="shared" si="49"/>
        <v>42104</v>
      </c>
      <c r="K815" s="81" t="str">
        <f t="shared" si="50"/>
        <v>Excisión de lesión de úvula</v>
      </c>
      <c r="L815" s="335">
        <f>+'3.- Resumen general'!AP816</f>
        <v>0.1668771043771044</v>
      </c>
      <c r="M815" s="335">
        <f>+'3.- Resumen general'!AQ816</f>
        <v>258.16601666666668</v>
      </c>
      <c r="N815" s="335">
        <f t="shared" si="51"/>
        <v>258.33289377104376</v>
      </c>
    </row>
    <row r="816" spans="2:14">
      <c r="B816" s="52">
        <v>811</v>
      </c>
      <c r="C816" s="334">
        <f>+'3.- Resumen general'!C817</f>
        <v>42120</v>
      </c>
      <c r="D816" s="81" t="str">
        <f>+'3.- Resumen general'!D817</f>
        <v>Resección de paladar o resección amplia de lesión</v>
      </c>
      <c r="E816" s="335">
        <f>+'3.- Resumen general'!AP817</f>
        <v>2.6832561728395063</v>
      </c>
      <c r="F816" s="335">
        <f>+'3.- Resumen general'!AQ817</f>
        <v>353.19200666666666</v>
      </c>
      <c r="G816" s="335">
        <f t="shared" si="48"/>
        <v>355.87526283950615</v>
      </c>
      <c r="I816" s="52">
        <v>811</v>
      </c>
      <c r="J816" s="334">
        <f t="shared" si="49"/>
        <v>42120</v>
      </c>
      <c r="K816" s="81" t="str">
        <f t="shared" si="50"/>
        <v>Resección de paladar o resección amplia de lesión</v>
      </c>
      <c r="L816" s="335">
        <f>+'3.- Resumen general'!AP817</f>
        <v>2.6832561728395063</v>
      </c>
      <c r="M816" s="335">
        <f>+'3.- Resumen general'!AQ817</f>
        <v>353.19200666666666</v>
      </c>
      <c r="N816" s="335">
        <f t="shared" si="51"/>
        <v>355.87526283950615</v>
      </c>
    </row>
    <row r="817" spans="2:14">
      <c r="B817" s="52">
        <v>812</v>
      </c>
      <c r="C817" s="334">
        <f>+'3.- Resumen general'!C818</f>
        <v>42140</v>
      </c>
      <c r="D817" s="81" t="str">
        <f>+'3.- Resumen general'!D818</f>
        <v>Uvulectomía, excisión de la úvula</v>
      </c>
      <c r="E817" s="335">
        <f>+'3.- Resumen general'!AP818</f>
        <v>1.0976957070707072</v>
      </c>
      <c r="F817" s="335">
        <f>+'3.- Resumen general'!AQ818</f>
        <v>325.15184000000005</v>
      </c>
      <c r="G817" s="335">
        <f t="shared" si="48"/>
        <v>326.24953570707078</v>
      </c>
      <c r="I817" s="52">
        <v>812</v>
      </c>
      <c r="J817" s="334">
        <f t="shared" si="49"/>
        <v>42140</v>
      </c>
      <c r="K817" s="81" t="str">
        <f t="shared" si="50"/>
        <v>Uvulectomía, excisión de la úvula</v>
      </c>
      <c r="L817" s="335">
        <f>+'3.- Resumen general'!AP818</f>
        <v>1.0976957070707072</v>
      </c>
      <c r="M817" s="335">
        <f>+'3.- Resumen general'!AQ818</f>
        <v>325.15184000000005</v>
      </c>
      <c r="N817" s="335">
        <f t="shared" si="51"/>
        <v>326.24953570707078</v>
      </c>
    </row>
    <row r="818" spans="2:14">
      <c r="B818" s="52">
        <v>813</v>
      </c>
      <c r="C818" s="334">
        <f>+'3.- Resumen general'!C819</f>
        <v>42145</v>
      </c>
      <c r="D818" s="81" t="str">
        <f>+'3.- Resumen general'!D819</f>
        <v>Palatofaringoplastía (ejm. úvulopalatofaringoplastia, úvulofaringoplastia)</v>
      </c>
      <c r="E818" s="335">
        <f>+'3.- Resumen general'!AP819</f>
        <v>2.9271885521885523</v>
      </c>
      <c r="F818" s="335">
        <f>+'3.- Resumen general'!AQ819</f>
        <v>367.72133999999994</v>
      </c>
      <c r="G818" s="335">
        <f t="shared" si="48"/>
        <v>370.64852855218851</v>
      </c>
      <c r="I818" s="52">
        <v>813</v>
      </c>
      <c r="J818" s="334">
        <f t="shared" si="49"/>
        <v>42145</v>
      </c>
      <c r="K818" s="81" t="str">
        <f t="shared" si="50"/>
        <v>Palatofaringoplastía (ejm. úvulopalatofaringoplastia, úvulofaringoplastia)</v>
      </c>
      <c r="L818" s="335">
        <f>+'3.- Resumen general'!AP819</f>
        <v>2.9271885521885523</v>
      </c>
      <c r="M818" s="335">
        <f>+'3.- Resumen general'!AQ819</f>
        <v>367.72133999999994</v>
      </c>
      <c r="N818" s="335">
        <f t="shared" si="51"/>
        <v>370.64852855218851</v>
      </c>
    </row>
    <row r="819" spans="2:14">
      <c r="B819" s="52">
        <v>814</v>
      </c>
      <c r="C819" s="334">
        <f>+'3.- Resumen general'!C820</f>
        <v>42180</v>
      </c>
      <c r="D819" s="81" t="str">
        <f>+'3.- Resumen general'!D820</f>
        <v>Corrección de laceración de paladar</v>
      </c>
      <c r="E819" s="335">
        <f>+'3.- Resumen general'!AP820</f>
        <v>0.19816656144781147</v>
      </c>
      <c r="F819" s="335">
        <f>+'3.- Resumen general'!AQ820</f>
        <v>14.156349999999998</v>
      </c>
      <c r="G819" s="335">
        <f t="shared" si="48"/>
        <v>14.354516561447809</v>
      </c>
      <c r="I819" s="52">
        <v>814</v>
      </c>
      <c r="J819" s="334">
        <f t="shared" si="49"/>
        <v>42180</v>
      </c>
      <c r="K819" s="81" t="str">
        <f t="shared" si="50"/>
        <v>Corrección de laceración de paladar</v>
      </c>
      <c r="L819" s="335">
        <f>+'3.- Resumen general'!AP820</f>
        <v>0.19816656144781147</v>
      </c>
      <c r="M819" s="335">
        <f>+'3.- Resumen general'!AQ820</f>
        <v>14.156349999999998</v>
      </c>
      <c r="N819" s="335">
        <f t="shared" si="51"/>
        <v>14.354516561447809</v>
      </c>
    </row>
    <row r="820" spans="2:14">
      <c r="B820" s="52">
        <v>815</v>
      </c>
      <c r="C820" s="334">
        <f>+'3.- Resumen general'!C821</f>
        <v>42200</v>
      </c>
      <c r="D820" s="81" t="str">
        <f>+'3.- Resumen general'!D821</f>
        <v>Cirugía correctiva de paladar hendido</v>
      </c>
      <c r="E820" s="335">
        <f>+'3.- Resumen general'!AP821</f>
        <v>2.6832561728395063</v>
      </c>
      <c r="F820" s="335">
        <f>+'3.- Resumen general'!AQ821</f>
        <v>360.93200666666661</v>
      </c>
      <c r="G820" s="335">
        <f t="shared" si="48"/>
        <v>363.6152628395061</v>
      </c>
      <c r="I820" s="52">
        <v>815</v>
      </c>
      <c r="J820" s="334">
        <f t="shared" si="49"/>
        <v>42200</v>
      </c>
      <c r="K820" s="81" t="str">
        <f t="shared" si="50"/>
        <v>Cirugía correctiva de paladar hendido</v>
      </c>
      <c r="L820" s="335">
        <f>+'3.- Resumen general'!AP821</f>
        <v>2.6832561728395063</v>
      </c>
      <c r="M820" s="335">
        <f>+'3.- Resumen general'!AQ821</f>
        <v>360.93200666666661</v>
      </c>
      <c r="N820" s="335">
        <f t="shared" si="51"/>
        <v>363.6152628395061</v>
      </c>
    </row>
    <row r="821" spans="2:14">
      <c r="B821" s="52">
        <v>816</v>
      </c>
      <c r="C821" s="334">
        <f>+'3.- Resumen general'!C822</f>
        <v>42226</v>
      </c>
      <c r="D821" s="81" t="str">
        <f>+'3.- Resumen general'!D822</f>
        <v>Alargamiento de paladar y colgajo faríngeo</v>
      </c>
      <c r="E821" s="335">
        <f>+'3.- Resumen general'!AP822</f>
        <v>2.6832561728395063</v>
      </c>
      <c r="F821" s="335">
        <f>+'3.- Resumen general'!AQ822</f>
        <v>360.93200666666661</v>
      </c>
      <c r="G821" s="335">
        <f t="shared" si="48"/>
        <v>363.6152628395061</v>
      </c>
      <c r="I821" s="52">
        <v>816</v>
      </c>
      <c r="J821" s="334">
        <f t="shared" si="49"/>
        <v>42226</v>
      </c>
      <c r="K821" s="81" t="str">
        <f t="shared" si="50"/>
        <v>Alargamiento de paladar y colgajo faríngeo</v>
      </c>
      <c r="L821" s="335">
        <f>+'3.- Resumen general'!AP822</f>
        <v>2.6832561728395063</v>
      </c>
      <c r="M821" s="335">
        <f>+'3.- Resumen general'!AQ822</f>
        <v>360.93200666666661</v>
      </c>
      <c r="N821" s="335">
        <f t="shared" si="51"/>
        <v>363.6152628395061</v>
      </c>
    </row>
    <row r="822" spans="2:14">
      <c r="B822" s="52">
        <v>817</v>
      </c>
      <c r="C822" s="334">
        <f>+'3.- Resumen general'!C823</f>
        <v>42260</v>
      </c>
      <c r="D822" s="81" t="str">
        <f>+'3.- Resumen general'!D823</f>
        <v>Corrección de fístula nasolabial - Cirugía Plástica</v>
      </c>
      <c r="E822" s="335">
        <f>+'3.- Resumen general'!AP823</f>
        <v>0.22945601851851855</v>
      </c>
      <c r="F822" s="335">
        <f>+'3.- Resumen general'!AQ823</f>
        <v>14.156349999999998</v>
      </c>
      <c r="G822" s="335">
        <f t="shared" si="48"/>
        <v>14.385806018518517</v>
      </c>
      <c r="I822" s="52">
        <v>817</v>
      </c>
      <c r="J822" s="334">
        <f t="shared" si="49"/>
        <v>42260</v>
      </c>
      <c r="K822" s="81" t="str">
        <f t="shared" si="50"/>
        <v>Corrección de fístula nasolabial - Cirugía Plástica</v>
      </c>
      <c r="L822" s="335">
        <f>+'3.- Resumen general'!AP823</f>
        <v>0.22945601851851855</v>
      </c>
      <c r="M822" s="335">
        <f>+'3.- Resumen general'!AQ823</f>
        <v>14.156349999999998</v>
      </c>
      <c r="N822" s="335">
        <f t="shared" si="51"/>
        <v>14.385806018518517</v>
      </c>
    </row>
    <row r="823" spans="2:14">
      <c r="B823" s="52">
        <v>818</v>
      </c>
      <c r="C823" s="334">
        <f>+'3.- Resumen general'!C824</f>
        <v>42300</v>
      </c>
      <c r="D823" s="81" t="str">
        <f>+'3.- Resumen general'!D824</f>
        <v>Drenaje de absceso de glándula salival</v>
      </c>
      <c r="E823" s="335">
        <f>+'3.- Resumen general'!AP824</f>
        <v>0.10429819023569024</v>
      </c>
      <c r="F823" s="335">
        <f>+'3.- Resumen general'!AQ824</f>
        <v>2.9198499999999998</v>
      </c>
      <c r="G823" s="335">
        <f t="shared" si="48"/>
        <v>3.0241481902356901</v>
      </c>
      <c r="I823" s="52">
        <v>818</v>
      </c>
      <c r="J823" s="334">
        <f t="shared" si="49"/>
        <v>42300</v>
      </c>
      <c r="K823" s="81" t="str">
        <f t="shared" si="50"/>
        <v>Drenaje de absceso de glándula salival</v>
      </c>
      <c r="L823" s="335">
        <f>+'3.- Resumen general'!AP824</f>
        <v>0.10429819023569024</v>
      </c>
      <c r="M823" s="335">
        <f>+'3.- Resumen general'!AQ824</f>
        <v>2.9198499999999998</v>
      </c>
      <c r="N823" s="335">
        <f t="shared" si="51"/>
        <v>3.0241481902356901</v>
      </c>
    </row>
    <row r="824" spans="2:14">
      <c r="B824" s="52">
        <v>819</v>
      </c>
      <c r="C824" s="334">
        <f>+'3.- Resumen general'!C825</f>
        <v>42325</v>
      </c>
      <c r="D824" s="81" t="str">
        <f>+'3.- Resumen general'!D825</f>
        <v>Fistulización de quiste salival sublingual</v>
      </c>
      <c r="E824" s="335">
        <f>+'3.- Resumen general'!AP825</f>
        <v>0.22945601851851855</v>
      </c>
      <c r="F824" s="335">
        <f>+'3.- Resumen general'!AQ825</f>
        <v>2.9198499999999998</v>
      </c>
      <c r="G824" s="335">
        <f t="shared" si="48"/>
        <v>3.1493060185185184</v>
      </c>
      <c r="I824" s="52">
        <v>819</v>
      </c>
      <c r="J824" s="334">
        <f t="shared" si="49"/>
        <v>42325</v>
      </c>
      <c r="K824" s="81" t="str">
        <f t="shared" si="50"/>
        <v>Fistulización de quiste salival sublingual</v>
      </c>
      <c r="L824" s="335">
        <f>+'3.- Resumen general'!AP825</f>
        <v>0.22945601851851855</v>
      </c>
      <c r="M824" s="335">
        <f>+'3.- Resumen general'!AQ825</f>
        <v>2.9198499999999998</v>
      </c>
      <c r="N824" s="335">
        <f t="shared" si="51"/>
        <v>3.1493060185185184</v>
      </c>
    </row>
    <row r="825" spans="2:14">
      <c r="B825" s="52">
        <v>820</v>
      </c>
      <c r="C825" s="334">
        <f>+'3.- Resumen general'!C826</f>
        <v>42330</v>
      </c>
      <c r="D825" s="81" t="str">
        <f>+'3.- Resumen general'!D826</f>
        <v>Sialitotomía submaxilar, sublingual, parotídea</v>
      </c>
      <c r="E825" s="335">
        <f>+'3.- Resumen general'!AP826</f>
        <v>2.3173576038159371</v>
      </c>
      <c r="F825" s="335">
        <f>+'3.- Resumen general'!AQ826</f>
        <v>276.09001666666666</v>
      </c>
      <c r="G825" s="335">
        <f t="shared" si="48"/>
        <v>278.40737427048259</v>
      </c>
      <c r="I825" s="52">
        <v>820</v>
      </c>
      <c r="J825" s="334">
        <f t="shared" si="49"/>
        <v>42330</v>
      </c>
      <c r="K825" s="81" t="str">
        <f t="shared" si="50"/>
        <v>Sialitotomía submaxilar, sublingual, parotídea</v>
      </c>
      <c r="L825" s="335">
        <f>+'3.- Resumen general'!AP826</f>
        <v>2.3173576038159371</v>
      </c>
      <c r="M825" s="335">
        <f>+'3.- Resumen general'!AQ826</f>
        <v>276.09001666666666</v>
      </c>
      <c r="N825" s="335">
        <f t="shared" si="51"/>
        <v>278.40737427048259</v>
      </c>
    </row>
    <row r="826" spans="2:14">
      <c r="B826" s="52">
        <v>821</v>
      </c>
      <c r="C826" s="334">
        <f>+'3.- Resumen general'!C827</f>
        <v>42400</v>
      </c>
      <c r="D826" s="81" t="str">
        <f>+'3.- Resumen general'!D827</f>
        <v>Biopsia de glándula salival; aguja</v>
      </c>
      <c r="E826" s="335">
        <f>+'3.- Resumen general'!AP827</f>
        <v>0.11472800925925927</v>
      </c>
      <c r="F826" s="335">
        <f>+'3.- Resumen general'!AQ827</f>
        <v>18.19285</v>
      </c>
      <c r="G826" s="335">
        <f t="shared" si="48"/>
        <v>18.307578009259259</v>
      </c>
      <c r="I826" s="52">
        <v>821</v>
      </c>
      <c r="J826" s="334">
        <f t="shared" si="49"/>
        <v>42400</v>
      </c>
      <c r="K826" s="81" t="str">
        <f t="shared" si="50"/>
        <v>Biopsia de glándula salival; aguja</v>
      </c>
      <c r="L826" s="335">
        <f>+'3.- Resumen general'!AP827</f>
        <v>0.11472800925925927</v>
      </c>
      <c r="M826" s="335">
        <f>+'3.- Resumen general'!AQ827</f>
        <v>18.19285</v>
      </c>
      <c r="N826" s="335">
        <f t="shared" si="51"/>
        <v>18.307578009259259</v>
      </c>
    </row>
    <row r="827" spans="2:14">
      <c r="B827" s="52">
        <v>822</v>
      </c>
      <c r="C827" s="334">
        <f>+'3.- Resumen general'!C828</f>
        <v>42408</v>
      </c>
      <c r="D827" s="81" t="str">
        <f>+'3.- Resumen general'!D828</f>
        <v>Excisión de quiste salival sublingual (ránula)</v>
      </c>
      <c r="E827" s="335">
        <f>+'3.- Resumen general'!AP828</f>
        <v>2.6832561728395063</v>
      </c>
      <c r="F827" s="335">
        <f>+'3.- Resumen general'!AQ828</f>
        <v>286.27401666666663</v>
      </c>
      <c r="G827" s="335">
        <f t="shared" ref="G827:G890" si="52">SUM(E827:F827)</f>
        <v>288.95727283950612</v>
      </c>
      <c r="I827" s="52">
        <v>822</v>
      </c>
      <c r="J827" s="334">
        <f t="shared" ref="J827:J890" si="53">+C827</f>
        <v>42408</v>
      </c>
      <c r="K827" s="81" t="str">
        <f t="shared" ref="K827:K890" si="54">+D827</f>
        <v>Excisión de quiste salival sublingual (ránula)</v>
      </c>
      <c r="L827" s="335">
        <f>+'3.- Resumen general'!AP828</f>
        <v>2.6832561728395063</v>
      </c>
      <c r="M827" s="335">
        <f>+'3.- Resumen general'!AQ828</f>
        <v>286.27401666666663</v>
      </c>
      <c r="N827" s="335">
        <f t="shared" ref="N827:N890" si="55">SUM(L827:M827)</f>
        <v>288.95727283950612</v>
      </c>
    </row>
    <row r="828" spans="2:14">
      <c r="B828" s="52">
        <v>823</v>
      </c>
      <c r="C828" s="334">
        <f>+'3.- Resumen general'!C829</f>
        <v>42409</v>
      </c>
      <c r="D828" s="81" t="str">
        <f>+'3.- Resumen general'!D829</f>
        <v>Marsupialización de quiste salival sublingual (ránula)</v>
      </c>
      <c r="E828" s="335">
        <f>+'3.- Resumen general'!AP829</f>
        <v>2.3173576038159371</v>
      </c>
      <c r="F828" s="335">
        <f>+'3.- Resumen general'!AQ829</f>
        <v>276.09001666666666</v>
      </c>
      <c r="G828" s="335">
        <f t="shared" si="52"/>
        <v>278.40737427048259</v>
      </c>
      <c r="I828" s="52">
        <v>823</v>
      </c>
      <c r="J828" s="334">
        <f t="shared" si="53"/>
        <v>42409</v>
      </c>
      <c r="K828" s="81" t="str">
        <f t="shared" si="54"/>
        <v>Marsupialización de quiste salival sublingual (ránula)</v>
      </c>
      <c r="L828" s="335">
        <f>+'3.- Resumen general'!AP829</f>
        <v>2.3173576038159371</v>
      </c>
      <c r="M828" s="335">
        <f>+'3.- Resumen general'!AQ829</f>
        <v>276.09001666666666</v>
      </c>
      <c r="N828" s="335">
        <f t="shared" si="55"/>
        <v>278.40737427048259</v>
      </c>
    </row>
    <row r="829" spans="2:14">
      <c r="B829" s="52">
        <v>824</v>
      </c>
      <c r="C829" s="334">
        <f>+'3.- Resumen general'!C830</f>
        <v>42410</v>
      </c>
      <c r="D829" s="81" t="str">
        <f>+'3.- Resumen general'!D830</f>
        <v>Excisión de tumor o de glándula parótida; lóbulo lateral</v>
      </c>
      <c r="E829" s="335">
        <f>+'3.- Resumen general'!AP830</f>
        <v>4.8786475869809207</v>
      </c>
      <c r="F829" s="335">
        <f>+'3.- Resumen general'!AQ830</f>
        <v>430.38650666666672</v>
      </c>
      <c r="G829" s="335">
        <f t="shared" si="52"/>
        <v>435.26515425364767</v>
      </c>
      <c r="I829" s="52">
        <v>824</v>
      </c>
      <c r="J829" s="334">
        <f t="shared" si="53"/>
        <v>42410</v>
      </c>
      <c r="K829" s="81" t="str">
        <f t="shared" si="54"/>
        <v>Excisión de tumor o de glándula parótida; lóbulo lateral</v>
      </c>
      <c r="L829" s="335">
        <f>+'3.- Resumen general'!AP830</f>
        <v>4.8786475869809207</v>
      </c>
      <c r="M829" s="335">
        <f>+'3.- Resumen general'!AQ830</f>
        <v>430.38650666666672</v>
      </c>
      <c r="N829" s="335">
        <f t="shared" si="55"/>
        <v>435.26515425364767</v>
      </c>
    </row>
    <row r="830" spans="2:14">
      <c r="B830" s="52">
        <v>825</v>
      </c>
      <c r="C830" s="334">
        <f>+'3.- Resumen general'!C831</f>
        <v>42420</v>
      </c>
      <c r="D830" s="81" t="str">
        <f>+'3.- Resumen general'!D831</f>
        <v>Excisión total de glándula parótida</v>
      </c>
      <c r="E830" s="335">
        <f>+'3.- Resumen general'!AP831</f>
        <v>2.6832561728395063</v>
      </c>
      <c r="F830" s="335">
        <f>+'3.- Resumen general'!AQ831</f>
        <v>363.04099000000002</v>
      </c>
      <c r="G830" s="335">
        <f t="shared" si="52"/>
        <v>365.72424617283951</v>
      </c>
      <c r="I830" s="52">
        <v>825</v>
      </c>
      <c r="J830" s="334">
        <f t="shared" si="53"/>
        <v>42420</v>
      </c>
      <c r="K830" s="81" t="str">
        <f t="shared" si="54"/>
        <v>Excisión total de glándula parótida</v>
      </c>
      <c r="L830" s="335">
        <f>+'3.- Resumen general'!AP831</f>
        <v>2.6832561728395063</v>
      </c>
      <c r="M830" s="335">
        <f>+'3.- Resumen general'!AQ831</f>
        <v>363.04099000000002</v>
      </c>
      <c r="N830" s="335">
        <f t="shared" si="55"/>
        <v>365.72424617283951</v>
      </c>
    </row>
    <row r="831" spans="2:14">
      <c r="B831" s="52">
        <v>826</v>
      </c>
      <c r="C831" s="334">
        <f>+'3.- Resumen general'!C832</f>
        <v>42426</v>
      </c>
      <c r="D831" s="81" t="str">
        <f>+'3.- Resumen general'!D832</f>
        <v>Excisión total de parótida con disección radical unilateral del cuello</v>
      </c>
      <c r="E831" s="335">
        <f>+'3.- Resumen general'!AP832</f>
        <v>6.3422418630751967</v>
      </c>
      <c r="F831" s="335">
        <f>+'3.- Resumen general'!AQ832</f>
        <v>354.69048999999995</v>
      </c>
      <c r="G831" s="335">
        <f t="shared" si="52"/>
        <v>361.03273186307513</v>
      </c>
      <c r="I831" s="52">
        <v>826</v>
      </c>
      <c r="J831" s="334">
        <f t="shared" si="53"/>
        <v>42426</v>
      </c>
      <c r="K831" s="81" t="str">
        <f t="shared" si="54"/>
        <v>Excisión total de parótida con disección radical unilateral del cuello</v>
      </c>
      <c r="L831" s="335">
        <f>+'3.- Resumen general'!AP832</f>
        <v>6.3422418630751967</v>
      </c>
      <c r="M831" s="335">
        <f>+'3.- Resumen general'!AQ832</f>
        <v>354.69048999999995</v>
      </c>
      <c r="N831" s="335">
        <f t="shared" si="55"/>
        <v>361.03273186307513</v>
      </c>
    </row>
    <row r="832" spans="2:14">
      <c r="B832" s="52">
        <v>827</v>
      </c>
      <c r="C832" s="334">
        <f>+'3.- Resumen general'!C833</f>
        <v>42440</v>
      </c>
      <c r="D832" s="81" t="str">
        <f>+'3.- Resumen general'!D833</f>
        <v>Excisión de glándula submandibular (submaxilar)</v>
      </c>
      <c r="E832" s="335">
        <f>+'3.- Resumen general'!AP833</f>
        <v>4.8786475869809207</v>
      </c>
      <c r="F832" s="335">
        <f>+'3.- Resumen general'!AQ833</f>
        <v>422.64650666666671</v>
      </c>
      <c r="G832" s="335">
        <f t="shared" si="52"/>
        <v>427.52515425364766</v>
      </c>
      <c r="I832" s="52">
        <v>827</v>
      </c>
      <c r="J832" s="334">
        <f t="shared" si="53"/>
        <v>42440</v>
      </c>
      <c r="K832" s="81" t="str">
        <f t="shared" si="54"/>
        <v>Excisión de glándula submandibular (submaxilar)</v>
      </c>
      <c r="L832" s="335">
        <f>+'3.- Resumen general'!AP833</f>
        <v>4.8786475869809207</v>
      </c>
      <c r="M832" s="335">
        <f>+'3.- Resumen general'!AQ833</f>
        <v>422.64650666666671</v>
      </c>
      <c r="N832" s="335">
        <f t="shared" si="55"/>
        <v>427.52515425364766</v>
      </c>
    </row>
    <row r="833" spans="2:14">
      <c r="B833" s="52">
        <v>828</v>
      </c>
      <c r="C833" s="334">
        <f>+'3.- Resumen general'!C834</f>
        <v>42450</v>
      </c>
      <c r="D833" s="81" t="str">
        <f>+'3.- Resumen general'!D834</f>
        <v>Excisión de glándula sublingual</v>
      </c>
      <c r="E833" s="335">
        <f>+'3.- Resumen general'!AP834</f>
        <v>2.6832561728395063</v>
      </c>
      <c r="F833" s="335">
        <f>+'3.- Resumen general'!AQ834</f>
        <v>361.54250666666667</v>
      </c>
      <c r="G833" s="335">
        <f t="shared" si="52"/>
        <v>364.22576283950616</v>
      </c>
      <c r="I833" s="52">
        <v>828</v>
      </c>
      <c r="J833" s="334">
        <f t="shared" si="53"/>
        <v>42450</v>
      </c>
      <c r="K833" s="81" t="str">
        <f t="shared" si="54"/>
        <v>Excisión de glándula sublingual</v>
      </c>
      <c r="L833" s="335">
        <f>+'3.- Resumen general'!AP834</f>
        <v>2.6832561728395063</v>
      </c>
      <c r="M833" s="335">
        <f>+'3.- Resumen general'!AQ834</f>
        <v>361.54250666666667</v>
      </c>
      <c r="N833" s="335">
        <f t="shared" si="55"/>
        <v>364.22576283950616</v>
      </c>
    </row>
    <row r="834" spans="2:14">
      <c r="B834" s="52">
        <v>829</v>
      </c>
      <c r="C834" s="334">
        <f>+'3.- Resumen general'!C835</f>
        <v>42500</v>
      </c>
      <c r="D834" s="81" t="str">
        <f>+'3.- Resumen general'!D835</f>
        <v>Corrección plástica de conducto salival, sialodocoplastía</v>
      </c>
      <c r="E834" s="335">
        <f>+'3.- Resumen general'!AP835</f>
        <v>3.4150533108866443</v>
      </c>
      <c r="F834" s="335">
        <f>+'3.- Resumen general'!AQ835</f>
        <v>381.30000666666666</v>
      </c>
      <c r="G834" s="335">
        <f t="shared" si="52"/>
        <v>384.71505997755332</v>
      </c>
      <c r="I834" s="52">
        <v>829</v>
      </c>
      <c r="J834" s="334">
        <f t="shared" si="53"/>
        <v>42500</v>
      </c>
      <c r="K834" s="81" t="str">
        <f t="shared" si="54"/>
        <v>Corrección plástica de conducto salival, sialodocoplastía</v>
      </c>
      <c r="L834" s="335">
        <f>+'3.- Resumen general'!AP835</f>
        <v>3.4150533108866443</v>
      </c>
      <c r="M834" s="335">
        <f>+'3.- Resumen general'!AQ835</f>
        <v>381.30000666666666</v>
      </c>
      <c r="N834" s="335">
        <f t="shared" si="55"/>
        <v>384.71505997755332</v>
      </c>
    </row>
    <row r="835" spans="2:14">
      <c r="B835" s="52">
        <v>830</v>
      </c>
      <c r="C835" s="334">
        <f>+'3.- Resumen general'!C836</f>
        <v>42600</v>
      </c>
      <c r="D835" s="81" t="str">
        <f>+'3.- Resumen general'!D836</f>
        <v>Cierre de fístula salival</v>
      </c>
      <c r="E835" s="335">
        <f>+'3.- Resumen general'!AP836</f>
        <v>2.6832561728395063</v>
      </c>
      <c r="F835" s="335">
        <f>+'3.- Resumen general'!AQ836</f>
        <v>369.28250666666668</v>
      </c>
      <c r="G835" s="335">
        <f t="shared" si="52"/>
        <v>371.96576283950617</v>
      </c>
      <c r="I835" s="52">
        <v>830</v>
      </c>
      <c r="J835" s="334">
        <f t="shared" si="53"/>
        <v>42600</v>
      </c>
      <c r="K835" s="81" t="str">
        <f t="shared" si="54"/>
        <v>Cierre de fístula salival</v>
      </c>
      <c r="L835" s="335">
        <f>+'3.- Resumen general'!AP836</f>
        <v>2.6832561728395063</v>
      </c>
      <c r="M835" s="335">
        <f>+'3.- Resumen general'!AQ836</f>
        <v>369.28250666666668</v>
      </c>
      <c r="N835" s="335">
        <f t="shared" si="55"/>
        <v>371.96576283950617</v>
      </c>
    </row>
    <row r="836" spans="2:14">
      <c r="B836" s="52">
        <v>831</v>
      </c>
      <c r="C836" s="334">
        <f>+'3.- Resumen general'!C837</f>
        <v>42650</v>
      </c>
      <c r="D836" s="81" t="str">
        <f>+'3.- Resumen general'!D837</f>
        <v>Dilatación y/o cateterismo de conducto salival</v>
      </c>
      <c r="E836" s="335">
        <f>+'3.- Resumen general'!AP837</f>
        <v>0.1355876473063973</v>
      </c>
      <c r="F836" s="335">
        <f>+'3.- Resumen general'!AQ837</f>
        <v>2.9198499999999998</v>
      </c>
      <c r="G836" s="335">
        <f t="shared" si="52"/>
        <v>3.0554376473063973</v>
      </c>
      <c r="I836" s="52">
        <v>831</v>
      </c>
      <c r="J836" s="334">
        <f t="shared" si="53"/>
        <v>42650</v>
      </c>
      <c r="K836" s="81" t="str">
        <f t="shared" si="54"/>
        <v>Dilatación y/o cateterismo de conducto salival</v>
      </c>
      <c r="L836" s="335">
        <f>+'3.- Resumen general'!AP837</f>
        <v>0.1355876473063973</v>
      </c>
      <c r="M836" s="335">
        <f>+'3.- Resumen general'!AQ837</f>
        <v>2.9198499999999998</v>
      </c>
      <c r="N836" s="335">
        <f t="shared" si="55"/>
        <v>3.0554376473063973</v>
      </c>
    </row>
    <row r="837" spans="2:14">
      <c r="B837" s="52">
        <v>832</v>
      </c>
      <c r="C837" s="334">
        <f>+'3.- Resumen general'!C838</f>
        <v>42665</v>
      </c>
      <c r="D837" s="81" t="str">
        <f>+'3.- Resumen general'!D838</f>
        <v>Ligadura de conducto salival</v>
      </c>
      <c r="E837" s="335">
        <f>+'3.- Resumen general'!AP838</f>
        <v>1.5855604657687992</v>
      </c>
      <c r="F837" s="335">
        <f>+'3.- Resumen general'!AQ838</f>
        <v>255.72201666666666</v>
      </c>
      <c r="G837" s="335">
        <f t="shared" si="52"/>
        <v>257.30757713243548</v>
      </c>
      <c r="I837" s="52">
        <v>832</v>
      </c>
      <c r="J837" s="334">
        <f t="shared" si="53"/>
        <v>42665</v>
      </c>
      <c r="K837" s="81" t="str">
        <f t="shared" si="54"/>
        <v>Ligadura de conducto salival</v>
      </c>
      <c r="L837" s="335">
        <f>+'3.- Resumen general'!AP838</f>
        <v>1.5855604657687992</v>
      </c>
      <c r="M837" s="335">
        <f>+'3.- Resumen general'!AQ838</f>
        <v>255.72201666666666</v>
      </c>
      <c r="N837" s="335">
        <f t="shared" si="55"/>
        <v>257.30757713243548</v>
      </c>
    </row>
    <row r="838" spans="2:14" ht="25.5">
      <c r="B838" s="52">
        <v>833</v>
      </c>
      <c r="C838" s="334">
        <f>+'3.- Resumen general'!C839</f>
        <v>42700</v>
      </c>
      <c r="D838" s="81" t="str">
        <f>+'3.- Resumen general'!D839</f>
        <v>Incisión y drenaje de absceso periamigdalino, retrofaríngeo o parafaríngeo</v>
      </c>
      <c r="E838" s="335">
        <f>+'3.- Resumen general'!AP839</f>
        <v>0.10429819023569024</v>
      </c>
      <c r="F838" s="335">
        <f>+'3.- Resumen general'!AQ839</f>
        <v>19.451350000000001</v>
      </c>
      <c r="G838" s="335">
        <f t="shared" si="52"/>
        <v>19.55564819023569</v>
      </c>
      <c r="I838" s="52">
        <v>833</v>
      </c>
      <c r="J838" s="334">
        <f t="shared" si="53"/>
        <v>42700</v>
      </c>
      <c r="K838" s="81" t="str">
        <f t="shared" si="54"/>
        <v>Incisión y drenaje de absceso periamigdalino, retrofaríngeo o parafaríngeo</v>
      </c>
      <c r="L838" s="335">
        <f>+'3.- Resumen general'!AP839</f>
        <v>0.10429819023569024</v>
      </c>
      <c r="M838" s="335">
        <f>+'3.- Resumen general'!AQ839</f>
        <v>19.451350000000001</v>
      </c>
      <c r="N838" s="335">
        <f t="shared" si="55"/>
        <v>19.55564819023569</v>
      </c>
    </row>
    <row r="839" spans="2:14">
      <c r="B839" s="52">
        <v>834</v>
      </c>
      <c r="C839" s="334">
        <f>+'3.- Resumen general'!C840</f>
        <v>42800</v>
      </c>
      <c r="D839" s="81" t="str">
        <f>+'3.- Resumen general'!D840</f>
        <v>Biopsia; orofaringe, hipofaringe, nasofaringe</v>
      </c>
      <c r="E839" s="335">
        <f>+'3.- Resumen general'!AP840</f>
        <v>8.3438552188552201E-2</v>
      </c>
      <c r="F839" s="335">
        <f>+'3.- Resumen general'!AQ840</f>
        <v>18.19285</v>
      </c>
      <c r="G839" s="335">
        <f t="shared" si="52"/>
        <v>18.276288552188554</v>
      </c>
      <c r="I839" s="52">
        <v>834</v>
      </c>
      <c r="J839" s="334">
        <f t="shared" si="53"/>
        <v>42800</v>
      </c>
      <c r="K839" s="81" t="str">
        <f t="shared" si="54"/>
        <v>Biopsia; orofaringe, hipofaringe, nasofaringe</v>
      </c>
      <c r="L839" s="335">
        <f>+'3.- Resumen general'!AP840</f>
        <v>8.3438552188552201E-2</v>
      </c>
      <c r="M839" s="335">
        <f>+'3.- Resumen general'!AQ840</f>
        <v>18.19285</v>
      </c>
      <c r="N839" s="335">
        <f t="shared" si="55"/>
        <v>18.276288552188554</v>
      </c>
    </row>
    <row r="840" spans="2:14">
      <c r="B840" s="52">
        <v>835</v>
      </c>
      <c r="C840" s="334">
        <f>+'3.- Resumen general'!C841</f>
        <v>42808</v>
      </c>
      <c r="D840" s="81" t="str">
        <f>+'3.- Resumen general'!D841</f>
        <v>Excisión o destrucción de lesión de faringe, cualquier método</v>
      </c>
      <c r="E840" s="335">
        <f>+'3.- Resumen general'!AP841</f>
        <v>0.80132926487093159</v>
      </c>
      <c r="F840" s="335">
        <f>+'3.- Resumen general'!AQ841</f>
        <v>233.70850000000002</v>
      </c>
      <c r="G840" s="335">
        <f t="shared" si="52"/>
        <v>234.50982926487094</v>
      </c>
      <c r="I840" s="52">
        <v>835</v>
      </c>
      <c r="J840" s="334">
        <f t="shared" si="53"/>
        <v>42808</v>
      </c>
      <c r="K840" s="81" t="str">
        <f t="shared" si="54"/>
        <v>Excisión o destrucción de lesión de faringe, cualquier método</v>
      </c>
      <c r="L840" s="335">
        <f>+'3.- Resumen general'!AP841</f>
        <v>0.80132926487093159</v>
      </c>
      <c r="M840" s="335">
        <f>+'3.- Resumen general'!AQ841</f>
        <v>233.70850000000002</v>
      </c>
      <c r="N840" s="335">
        <f t="shared" si="55"/>
        <v>234.50982926487094</v>
      </c>
    </row>
    <row r="841" spans="2:14">
      <c r="B841" s="52">
        <v>836</v>
      </c>
      <c r="C841" s="334">
        <f>+'3.- Resumen general'!C842</f>
        <v>42809</v>
      </c>
      <c r="D841" s="81" t="str">
        <f>+'3.- Resumen general'!D842</f>
        <v>Extirpación de cuerpo extraño de faringe</v>
      </c>
      <c r="E841" s="335">
        <f>+'3.- Resumen general'!AP842</f>
        <v>0.10429819023569024</v>
      </c>
      <c r="F841" s="335">
        <f>+'3.- Resumen general'!AQ842</f>
        <v>2.9198499999999998</v>
      </c>
      <c r="G841" s="335">
        <f t="shared" si="52"/>
        <v>3.0241481902356901</v>
      </c>
      <c r="I841" s="52">
        <v>836</v>
      </c>
      <c r="J841" s="334">
        <f t="shared" si="53"/>
        <v>42809</v>
      </c>
      <c r="K841" s="81" t="str">
        <f t="shared" si="54"/>
        <v>Extirpación de cuerpo extraño de faringe</v>
      </c>
      <c r="L841" s="335">
        <f>+'3.- Resumen general'!AP842</f>
        <v>0.10429819023569024</v>
      </c>
      <c r="M841" s="335">
        <f>+'3.- Resumen general'!AQ842</f>
        <v>2.9198499999999998</v>
      </c>
      <c r="N841" s="335">
        <f t="shared" si="55"/>
        <v>3.0241481902356901</v>
      </c>
    </row>
    <row r="842" spans="2:14">
      <c r="B842" s="52">
        <v>837</v>
      </c>
      <c r="C842" s="334">
        <f>+'3.- Resumen general'!C843</f>
        <v>42810</v>
      </c>
      <c r="D842" s="81" t="str">
        <f>+'3.- Resumen general'!D843</f>
        <v>Excisión de quiste o vestigio de hendidura braquial</v>
      </c>
      <c r="E842" s="335">
        <f>+'3.- Resumen general'!AP843</f>
        <v>1.9514590347923684</v>
      </c>
      <c r="F842" s="335">
        <f>+'3.- Resumen general'!AQ843</f>
        <v>265.90601666666663</v>
      </c>
      <c r="G842" s="335">
        <f t="shared" si="52"/>
        <v>267.85747570145901</v>
      </c>
      <c r="I842" s="52">
        <v>837</v>
      </c>
      <c r="J842" s="334">
        <f t="shared" si="53"/>
        <v>42810</v>
      </c>
      <c r="K842" s="81" t="str">
        <f t="shared" si="54"/>
        <v>Excisión de quiste o vestigio de hendidura braquial</v>
      </c>
      <c r="L842" s="335">
        <f>+'3.- Resumen general'!AP843</f>
        <v>1.9514590347923684</v>
      </c>
      <c r="M842" s="335">
        <f>+'3.- Resumen general'!AQ843</f>
        <v>265.90601666666663</v>
      </c>
      <c r="N842" s="335">
        <f t="shared" si="55"/>
        <v>267.85747570145901</v>
      </c>
    </row>
    <row r="843" spans="2:14">
      <c r="B843" s="52">
        <v>838</v>
      </c>
      <c r="C843" s="334">
        <f>+'3.- Resumen general'!C844</f>
        <v>42820</v>
      </c>
      <c r="D843" s="81" t="str">
        <f>+'3.- Resumen general'!D844</f>
        <v>Amigdalectomía y adenoidectomía</v>
      </c>
      <c r="E843" s="335">
        <f>+'3.- Resumen general'!AP844</f>
        <v>1.041728044332211</v>
      </c>
      <c r="F843" s="335">
        <f>+'3.- Resumen general'!AQ844</f>
        <v>209.39801666666665</v>
      </c>
      <c r="G843" s="335">
        <f t="shared" si="52"/>
        <v>210.43974471099887</v>
      </c>
      <c r="I843" s="52">
        <v>838</v>
      </c>
      <c r="J843" s="334">
        <f t="shared" si="53"/>
        <v>42820</v>
      </c>
      <c r="K843" s="81" t="str">
        <f t="shared" si="54"/>
        <v>Amigdalectomía y adenoidectomía</v>
      </c>
      <c r="L843" s="335">
        <f>+'3.- Resumen general'!AP844</f>
        <v>1.041728044332211</v>
      </c>
      <c r="M843" s="335">
        <f>+'3.- Resumen general'!AQ844</f>
        <v>209.39801666666665</v>
      </c>
      <c r="N843" s="335">
        <f t="shared" si="55"/>
        <v>210.43974471099887</v>
      </c>
    </row>
    <row r="844" spans="2:14">
      <c r="B844" s="52">
        <v>839</v>
      </c>
      <c r="C844" s="334">
        <f>+'3.- Resumen general'!C845</f>
        <v>42830</v>
      </c>
      <c r="D844" s="81" t="str">
        <f>+'3.- Resumen general'!D845</f>
        <v>Adenoidectomía</v>
      </c>
      <c r="E844" s="335">
        <f>+'3.- Resumen general'!AP845</f>
        <v>1.2684483726150393</v>
      </c>
      <c r="F844" s="335">
        <f>+'3.- Resumen general'!AQ845</f>
        <v>255.72201666666666</v>
      </c>
      <c r="G844" s="335">
        <f t="shared" si="52"/>
        <v>256.99046503928167</v>
      </c>
      <c r="I844" s="52">
        <v>839</v>
      </c>
      <c r="J844" s="334">
        <f t="shared" si="53"/>
        <v>42830</v>
      </c>
      <c r="K844" s="81" t="str">
        <f t="shared" si="54"/>
        <v>Adenoidectomía</v>
      </c>
      <c r="L844" s="335">
        <f>+'3.- Resumen general'!AP845</f>
        <v>1.2684483726150393</v>
      </c>
      <c r="M844" s="335">
        <f>+'3.- Resumen general'!AQ845</f>
        <v>255.72201666666666</v>
      </c>
      <c r="N844" s="335">
        <f t="shared" si="55"/>
        <v>256.99046503928167</v>
      </c>
    </row>
    <row r="845" spans="2:14">
      <c r="B845" s="52">
        <v>840</v>
      </c>
      <c r="C845" s="334">
        <f>+'3.- Resumen general'!C846</f>
        <v>42860</v>
      </c>
      <c r="D845" s="81" t="str">
        <f>+'3.- Resumen general'!D846</f>
        <v>Excisión de formaciones poliposas amigdalianas</v>
      </c>
      <c r="E845" s="335">
        <f>+'3.- Resumen general'!AP846</f>
        <v>0.80132926487093159</v>
      </c>
      <c r="F845" s="335">
        <f>+'3.- Resumen general'!AQ846</f>
        <v>199.21401666666668</v>
      </c>
      <c r="G845" s="335">
        <f t="shared" si="52"/>
        <v>200.01534593153761</v>
      </c>
      <c r="I845" s="52">
        <v>840</v>
      </c>
      <c r="J845" s="334">
        <f t="shared" si="53"/>
        <v>42860</v>
      </c>
      <c r="K845" s="81" t="str">
        <f t="shared" si="54"/>
        <v>Excisión de formaciones poliposas amigdalianas</v>
      </c>
      <c r="L845" s="335">
        <f>+'3.- Resumen general'!AP846</f>
        <v>0.80132926487093159</v>
      </c>
      <c r="M845" s="335">
        <f>+'3.- Resumen general'!AQ846</f>
        <v>199.21401666666668</v>
      </c>
      <c r="N845" s="335">
        <f t="shared" si="55"/>
        <v>200.01534593153761</v>
      </c>
    </row>
    <row r="846" spans="2:14">
      <c r="B846" s="52">
        <v>841</v>
      </c>
      <c r="C846" s="334">
        <f>+'3.- Resumen general'!C847</f>
        <v>42890</v>
      </c>
      <c r="D846" s="81" t="str">
        <f>+'3.- Resumen general'!D847</f>
        <v>Faringuectomía conservadora</v>
      </c>
      <c r="E846" s="335">
        <f>+'3.- Resumen general'!AP847</f>
        <v>3.4150533108866443</v>
      </c>
      <c r="F846" s="335">
        <f>+'3.- Resumen general'!AQ847</f>
        <v>354.69048999999995</v>
      </c>
      <c r="G846" s="335">
        <f t="shared" si="52"/>
        <v>358.10554331088662</v>
      </c>
      <c r="I846" s="52">
        <v>841</v>
      </c>
      <c r="J846" s="334">
        <f t="shared" si="53"/>
        <v>42890</v>
      </c>
      <c r="K846" s="81" t="str">
        <f t="shared" si="54"/>
        <v>Faringuectomía conservadora</v>
      </c>
      <c r="L846" s="335">
        <f>+'3.- Resumen general'!AP847</f>
        <v>3.4150533108866443</v>
      </c>
      <c r="M846" s="335">
        <f>+'3.- Resumen general'!AQ847</f>
        <v>354.69048999999995</v>
      </c>
      <c r="N846" s="335">
        <f t="shared" si="55"/>
        <v>358.10554331088662</v>
      </c>
    </row>
    <row r="847" spans="2:14">
      <c r="B847" s="52">
        <v>842</v>
      </c>
      <c r="C847" s="334">
        <f>+'3.- Resumen general'!C848</f>
        <v>42950</v>
      </c>
      <c r="D847" s="81" t="str">
        <f>+'3.- Resumen general'!D848</f>
        <v xml:space="preserve">Faringoplastía </v>
      </c>
      <c r="E847" s="335">
        <f>+'3.- Resumen general'!AP848</f>
        <v>2.9271885521885523</v>
      </c>
      <c r="F847" s="335">
        <f>+'3.- Resumen general'!AQ848</f>
        <v>363.04099000000002</v>
      </c>
      <c r="G847" s="335">
        <f t="shared" si="52"/>
        <v>365.96817855218859</v>
      </c>
      <c r="I847" s="52">
        <v>842</v>
      </c>
      <c r="J847" s="334">
        <f t="shared" si="53"/>
        <v>42950</v>
      </c>
      <c r="K847" s="81" t="str">
        <f t="shared" si="54"/>
        <v xml:space="preserve">Faringoplastía </v>
      </c>
      <c r="L847" s="335">
        <f>+'3.- Resumen general'!AP848</f>
        <v>2.9271885521885523</v>
      </c>
      <c r="M847" s="335">
        <f>+'3.- Resumen general'!AQ848</f>
        <v>363.04099000000002</v>
      </c>
      <c r="N847" s="335">
        <f t="shared" si="55"/>
        <v>365.96817855218859</v>
      </c>
    </row>
    <row r="848" spans="2:14">
      <c r="B848" s="52">
        <v>843</v>
      </c>
      <c r="C848" s="334">
        <f>+'3.- Resumen general'!C849</f>
        <v>42953</v>
      </c>
      <c r="D848" s="81" t="str">
        <f>+'3.- Resumen general'!D849</f>
        <v>Corrección faringoesofágica</v>
      </c>
      <c r="E848" s="335">
        <f>+'3.- Resumen general'!AP849</f>
        <v>4.1468504489337823</v>
      </c>
      <c r="F848" s="335">
        <f>+'3.- Resumen general'!AQ849</f>
        <v>393.92800666666665</v>
      </c>
      <c r="G848" s="335">
        <f t="shared" si="52"/>
        <v>398.07485711560042</v>
      </c>
      <c r="I848" s="52">
        <v>843</v>
      </c>
      <c r="J848" s="334">
        <f t="shared" si="53"/>
        <v>42953</v>
      </c>
      <c r="K848" s="81" t="str">
        <f t="shared" si="54"/>
        <v>Corrección faringoesofágica</v>
      </c>
      <c r="L848" s="335">
        <f>+'3.- Resumen general'!AP849</f>
        <v>4.1468504489337823</v>
      </c>
      <c r="M848" s="335">
        <f>+'3.- Resumen general'!AQ849</f>
        <v>393.92800666666665</v>
      </c>
      <c r="N848" s="335">
        <f t="shared" si="55"/>
        <v>398.07485711560042</v>
      </c>
    </row>
    <row r="849" spans="2:14">
      <c r="B849" s="52">
        <v>844</v>
      </c>
      <c r="C849" s="334">
        <f>+'3.- Resumen general'!C850</f>
        <v>42955</v>
      </c>
      <c r="D849" s="81" t="str">
        <f>+'3.- Resumen general'!D850</f>
        <v>Faringostomía</v>
      </c>
      <c r="E849" s="335">
        <f>+'3.- Resumen general'!AP850</f>
        <v>3.4150533108866443</v>
      </c>
      <c r="F849" s="335">
        <f>+'3.- Resumen general'!AQ850</f>
        <v>363.04099000000002</v>
      </c>
      <c r="G849" s="335">
        <f t="shared" si="52"/>
        <v>366.45604331088668</v>
      </c>
      <c r="I849" s="52">
        <v>844</v>
      </c>
      <c r="J849" s="334">
        <f t="shared" si="53"/>
        <v>42955</v>
      </c>
      <c r="K849" s="81" t="str">
        <f t="shared" si="54"/>
        <v>Faringostomía</v>
      </c>
      <c r="L849" s="335">
        <f>+'3.- Resumen general'!AP850</f>
        <v>3.4150533108866443</v>
      </c>
      <c r="M849" s="335">
        <f>+'3.- Resumen general'!AQ850</f>
        <v>363.04099000000002</v>
      </c>
      <c r="N849" s="335">
        <f t="shared" si="55"/>
        <v>366.45604331088668</v>
      </c>
    </row>
    <row r="850" spans="2:14">
      <c r="B850" s="52">
        <v>845</v>
      </c>
      <c r="C850" s="334">
        <f>+'3.- Resumen general'!C851</f>
        <v>42956</v>
      </c>
      <c r="D850" s="81" t="str">
        <f>+'3.- Resumen general'!D851</f>
        <v xml:space="preserve">Control de hemorragia orofaríngea, primaria o secundaria </v>
      </c>
      <c r="E850" s="335">
        <f>+'3.- Resumen general'!AP851</f>
        <v>0.64106341189674521</v>
      </c>
      <c r="F850" s="335">
        <f>+'3.- Resumen general'!AQ851</f>
        <v>2.641</v>
      </c>
      <c r="G850" s="335">
        <f t="shared" si="52"/>
        <v>3.2820634118967451</v>
      </c>
      <c r="I850" s="52">
        <v>845</v>
      </c>
      <c r="J850" s="334">
        <f t="shared" si="53"/>
        <v>42956</v>
      </c>
      <c r="K850" s="81" t="str">
        <f t="shared" si="54"/>
        <v xml:space="preserve">Control de hemorragia orofaríngea, primaria o secundaria </v>
      </c>
      <c r="L850" s="335">
        <f>+'3.- Resumen general'!AP851</f>
        <v>0.64106341189674521</v>
      </c>
      <c r="M850" s="335">
        <f>+'3.- Resumen general'!AQ851</f>
        <v>2.641</v>
      </c>
      <c r="N850" s="335">
        <f t="shared" si="55"/>
        <v>3.2820634118967451</v>
      </c>
    </row>
    <row r="851" spans="2:14">
      <c r="B851" s="52">
        <v>846</v>
      </c>
      <c r="C851" s="334">
        <f>+'3.- Resumen general'!C852</f>
        <v>43020</v>
      </c>
      <c r="D851" s="81" t="str">
        <f>+'3.- Resumen general'!D852</f>
        <v>Esofagotomía, abordaje cervical, con extirpación de cuerpo extraño</v>
      </c>
      <c r="E851" s="335">
        <f>+'3.- Resumen general'!AP852</f>
        <v>1.9514590347923684</v>
      </c>
      <c r="F851" s="335">
        <f>+'3.- Resumen general'!AQ852</f>
        <v>280.03249999999997</v>
      </c>
      <c r="G851" s="335">
        <f t="shared" si="52"/>
        <v>281.98395903479235</v>
      </c>
      <c r="I851" s="52">
        <v>846</v>
      </c>
      <c r="J851" s="334">
        <f t="shared" si="53"/>
        <v>43020</v>
      </c>
      <c r="K851" s="81" t="str">
        <f t="shared" si="54"/>
        <v>Esofagotomía, abordaje cervical, con extirpación de cuerpo extraño</v>
      </c>
      <c r="L851" s="335">
        <f>+'3.- Resumen general'!AP852</f>
        <v>1.9514590347923684</v>
      </c>
      <c r="M851" s="335">
        <f>+'3.- Resumen general'!AQ852</f>
        <v>280.03249999999997</v>
      </c>
      <c r="N851" s="335">
        <f t="shared" si="55"/>
        <v>281.98395903479235</v>
      </c>
    </row>
    <row r="852" spans="2:14">
      <c r="B852" s="52">
        <v>847</v>
      </c>
      <c r="C852" s="334">
        <f>+'3.- Resumen general'!C853</f>
        <v>43030</v>
      </c>
      <c r="D852" s="81" t="str">
        <f>+'3.- Resumen general'!D853</f>
        <v>Miotomía cricofaríngea</v>
      </c>
      <c r="E852" s="335">
        <f>+'3.- Resumen general'!AP853</f>
        <v>1.9514590347923684</v>
      </c>
      <c r="F852" s="335">
        <f>+'3.- Resumen general'!AQ853</f>
        <v>258.16601666666668</v>
      </c>
      <c r="G852" s="335">
        <f t="shared" si="52"/>
        <v>260.11747570145906</v>
      </c>
      <c r="I852" s="52">
        <v>847</v>
      </c>
      <c r="J852" s="334">
        <f t="shared" si="53"/>
        <v>43030</v>
      </c>
      <c r="K852" s="81" t="str">
        <f t="shared" si="54"/>
        <v>Miotomía cricofaríngea</v>
      </c>
      <c r="L852" s="335">
        <f>+'3.- Resumen general'!AP853</f>
        <v>1.9514590347923684</v>
      </c>
      <c r="M852" s="335">
        <f>+'3.- Resumen general'!AQ853</f>
        <v>258.16601666666668</v>
      </c>
      <c r="N852" s="335">
        <f t="shared" si="55"/>
        <v>260.11747570145906</v>
      </c>
    </row>
    <row r="853" spans="2:14">
      <c r="B853" s="52">
        <v>848</v>
      </c>
      <c r="C853" s="334">
        <f>+'3.- Resumen general'!C854</f>
        <v>43045</v>
      </c>
      <c r="D853" s="81" t="str">
        <f>+'3.- Resumen general'!D854</f>
        <v>Esofagotomía, abordaje torácico, con extirpación de cuerpo extraño</v>
      </c>
      <c r="E853" s="335">
        <f>+'3.- Resumen general'!AP854</f>
        <v>3.9029180695847367</v>
      </c>
      <c r="F853" s="335">
        <f>+'3.- Resumen general'!AQ854</f>
        <v>363.04099000000002</v>
      </c>
      <c r="G853" s="335">
        <f t="shared" si="52"/>
        <v>366.94390806958478</v>
      </c>
      <c r="I853" s="52">
        <v>848</v>
      </c>
      <c r="J853" s="334">
        <f t="shared" si="53"/>
        <v>43045</v>
      </c>
      <c r="K853" s="81" t="str">
        <f t="shared" si="54"/>
        <v>Esofagotomía, abordaje torácico, con extirpación de cuerpo extraño</v>
      </c>
      <c r="L853" s="335">
        <f>+'3.- Resumen general'!AP854</f>
        <v>3.9029180695847367</v>
      </c>
      <c r="M853" s="335">
        <f>+'3.- Resumen general'!AQ854</f>
        <v>363.04099000000002</v>
      </c>
      <c r="N853" s="335">
        <f t="shared" si="55"/>
        <v>366.94390806958478</v>
      </c>
    </row>
    <row r="854" spans="2:14" ht="25.5">
      <c r="B854" s="52">
        <v>849</v>
      </c>
      <c r="C854" s="334">
        <f>+'3.- Resumen general'!C855</f>
        <v>43107</v>
      </c>
      <c r="D854" s="81" t="str">
        <f>+'3.- Resumen general'!D855</f>
        <v>Esofagectomía total o casi total, con faringogastrostomía o esofagogastrostomía cervical</v>
      </c>
      <c r="E854" s="335">
        <f>+'3.- Resumen general'!AP855</f>
        <v>6.3422418630751967</v>
      </c>
      <c r="F854" s="335">
        <f>+'3.- Resumen general'!AQ855</f>
        <v>354.69048999999995</v>
      </c>
      <c r="G854" s="335">
        <f t="shared" si="52"/>
        <v>361.03273186307513</v>
      </c>
      <c r="I854" s="52">
        <v>849</v>
      </c>
      <c r="J854" s="334">
        <f t="shared" si="53"/>
        <v>43107</v>
      </c>
      <c r="K854" s="81" t="str">
        <f t="shared" si="54"/>
        <v>Esofagectomía total o casi total, con faringogastrostomía o esofagogastrostomía cervical</v>
      </c>
      <c r="L854" s="335">
        <f>+'3.- Resumen general'!AP855</f>
        <v>6.3422418630751967</v>
      </c>
      <c r="M854" s="335">
        <f>+'3.- Resumen general'!AQ855</f>
        <v>354.69048999999995</v>
      </c>
      <c r="N854" s="335">
        <f t="shared" si="55"/>
        <v>361.03273186307513</v>
      </c>
    </row>
    <row r="855" spans="2:14" ht="25.5">
      <c r="B855" s="52">
        <v>850</v>
      </c>
      <c r="C855" s="334">
        <f>+'3.- Resumen general'!C856</f>
        <v>43108</v>
      </c>
      <c r="D855" s="81" t="str">
        <f>+'3.- Resumen general'!D856</f>
        <v>Esofagectomía total o casi total, con interposición del cólon o reconstrucción del intestino delgado</v>
      </c>
      <c r="E855" s="335">
        <f>+'3.- Resumen general'!AP856</f>
        <v>6.3422418630751967</v>
      </c>
      <c r="F855" s="335">
        <f>+'3.- Resumen general'!AQ856</f>
        <v>354.69048999999995</v>
      </c>
      <c r="G855" s="335">
        <f t="shared" si="52"/>
        <v>361.03273186307513</v>
      </c>
      <c r="I855" s="52">
        <v>850</v>
      </c>
      <c r="J855" s="334">
        <f t="shared" si="53"/>
        <v>43108</v>
      </c>
      <c r="K855" s="81" t="str">
        <f t="shared" si="54"/>
        <v>Esofagectomía total o casi total, con interposición del cólon o reconstrucción del intestino delgado</v>
      </c>
      <c r="L855" s="335">
        <f>+'3.- Resumen general'!AP856</f>
        <v>6.3422418630751967</v>
      </c>
      <c r="M855" s="335">
        <f>+'3.- Resumen general'!AQ856</f>
        <v>354.69048999999995</v>
      </c>
      <c r="N855" s="335">
        <f t="shared" si="55"/>
        <v>361.03273186307513</v>
      </c>
    </row>
    <row r="856" spans="2:14">
      <c r="B856" s="52">
        <v>851</v>
      </c>
      <c r="C856" s="334">
        <f>+'3.- Resumen general'!C857</f>
        <v>43116</v>
      </c>
      <c r="D856" s="81" t="str">
        <f>+'3.- Resumen general'!D857</f>
        <v>Esofagectomía parcial, cervical, con injerto intestinal libre</v>
      </c>
      <c r="E856" s="335">
        <f>+'3.- Resumen general'!AP857</f>
        <v>4.8786475869809207</v>
      </c>
      <c r="F856" s="335">
        <f>+'3.- Resumen general'!AQ857</f>
        <v>354.69048999999995</v>
      </c>
      <c r="G856" s="335">
        <f t="shared" si="52"/>
        <v>359.5691375869809</v>
      </c>
      <c r="I856" s="52">
        <v>851</v>
      </c>
      <c r="J856" s="334">
        <f t="shared" si="53"/>
        <v>43116</v>
      </c>
      <c r="K856" s="81" t="str">
        <f t="shared" si="54"/>
        <v>Esofagectomía parcial, cervical, con injerto intestinal libre</v>
      </c>
      <c r="L856" s="335">
        <f>+'3.- Resumen general'!AP857</f>
        <v>4.8786475869809207</v>
      </c>
      <c r="M856" s="335">
        <f>+'3.- Resumen general'!AQ857</f>
        <v>354.69048999999995</v>
      </c>
      <c r="N856" s="335">
        <f t="shared" si="55"/>
        <v>359.5691375869809</v>
      </c>
    </row>
    <row r="857" spans="2:14">
      <c r="B857" s="52">
        <v>852</v>
      </c>
      <c r="C857" s="334">
        <f>+'3.- Resumen general'!C858</f>
        <v>43130</v>
      </c>
      <c r="D857" s="81" t="str">
        <f>+'3.- Resumen general'!D858</f>
        <v>Diverticulectomía de hipofaringe o esófago, con o sin miotomía</v>
      </c>
      <c r="E857" s="335">
        <f>+'3.- Resumen general'!AP858</f>
        <v>3.4150533108866443</v>
      </c>
      <c r="F857" s="335">
        <f>+'3.- Resumen general'!AQ858</f>
        <v>373.56000666666665</v>
      </c>
      <c r="G857" s="335">
        <f t="shared" si="52"/>
        <v>376.97505997755331</v>
      </c>
      <c r="I857" s="52">
        <v>852</v>
      </c>
      <c r="J857" s="334">
        <f t="shared" si="53"/>
        <v>43130</v>
      </c>
      <c r="K857" s="81" t="str">
        <f t="shared" si="54"/>
        <v>Diverticulectomía de hipofaringe o esófago, con o sin miotomía</v>
      </c>
      <c r="L857" s="335">
        <f>+'3.- Resumen general'!AP858</f>
        <v>3.4150533108866443</v>
      </c>
      <c r="M857" s="335">
        <f>+'3.- Resumen general'!AQ858</f>
        <v>373.56000666666665</v>
      </c>
      <c r="N857" s="335">
        <f t="shared" si="55"/>
        <v>376.97505997755331</v>
      </c>
    </row>
    <row r="858" spans="2:14">
      <c r="B858" s="52">
        <v>853</v>
      </c>
      <c r="C858" s="334">
        <f>+'3.- Resumen general'!C859</f>
        <v>43204</v>
      </c>
      <c r="D858" s="81" t="str">
        <f>+'3.- Resumen general'!D859</f>
        <v>Escleroterapia de várices esofágicas con esofagoscopía</v>
      </c>
      <c r="E858" s="335">
        <f>+'3.- Resumen general'!AP859</f>
        <v>0.10429819023569024</v>
      </c>
      <c r="F858" s="335">
        <f>+'3.- Resumen general'!AQ859</f>
        <v>43.363799999999998</v>
      </c>
      <c r="G858" s="335">
        <f t="shared" si="52"/>
        <v>43.468098190235686</v>
      </c>
      <c r="I858" s="52">
        <v>853</v>
      </c>
      <c r="J858" s="334">
        <f t="shared" si="53"/>
        <v>43204</v>
      </c>
      <c r="K858" s="81" t="str">
        <f t="shared" si="54"/>
        <v>Escleroterapia de várices esofágicas con esofagoscopía</v>
      </c>
      <c r="L858" s="335">
        <f>+'3.- Resumen general'!AP859</f>
        <v>0.10429819023569024</v>
      </c>
      <c r="M858" s="335">
        <f>+'3.- Resumen general'!AQ859</f>
        <v>43.363799999999998</v>
      </c>
      <c r="N858" s="335">
        <f t="shared" si="55"/>
        <v>43.468098190235686</v>
      </c>
    </row>
    <row r="859" spans="2:14">
      <c r="B859" s="52">
        <v>854</v>
      </c>
      <c r="C859" s="334">
        <f>+'3.- Resumen general'!C860</f>
        <v>43205</v>
      </c>
      <c r="D859" s="81" t="str">
        <f>+'3.- Resumen general'!D860</f>
        <v>Esofagoscopía con ligadura de varices esofágicas</v>
      </c>
      <c r="E859" s="335">
        <f>+'3.- Resumen general'!AP860</f>
        <v>0.10429819023569024</v>
      </c>
      <c r="F859" s="335">
        <f>+'3.- Resumen general'!AQ860</f>
        <v>43.363799999999998</v>
      </c>
      <c r="G859" s="335">
        <f t="shared" si="52"/>
        <v>43.468098190235686</v>
      </c>
      <c r="I859" s="52">
        <v>854</v>
      </c>
      <c r="J859" s="334">
        <f t="shared" si="53"/>
        <v>43205</v>
      </c>
      <c r="K859" s="81" t="str">
        <f t="shared" si="54"/>
        <v>Esofagoscopía con ligadura de varices esofágicas</v>
      </c>
      <c r="L859" s="335">
        <f>+'3.- Resumen general'!AP860</f>
        <v>0.10429819023569024</v>
      </c>
      <c r="M859" s="335">
        <f>+'3.- Resumen general'!AQ860</f>
        <v>43.363799999999998</v>
      </c>
      <c r="N859" s="335">
        <f t="shared" si="55"/>
        <v>43.468098190235686</v>
      </c>
    </row>
    <row r="860" spans="2:14" ht="25.5">
      <c r="B860" s="52">
        <v>855</v>
      </c>
      <c r="C860" s="334">
        <f>+'3.- Resumen general'!C861</f>
        <v>43234</v>
      </c>
      <c r="D860" s="81" t="str">
        <f>+'3.- Resumen general'!D861</f>
        <v>Esofagogastroduodenofibroscopía diagnóstica con biopsia y/o cepillado, con o sin videocámara</v>
      </c>
      <c r="E860" s="335">
        <f>+'3.- Resumen general'!AP861</f>
        <v>0.10429819023569024</v>
      </c>
      <c r="F860" s="335">
        <f>+'3.- Resumen general'!AQ861</f>
        <v>43.363799999999998</v>
      </c>
      <c r="G860" s="335">
        <f t="shared" si="52"/>
        <v>43.468098190235686</v>
      </c>
      <c r="I860" s="52">
        <v>855</v>
      </c>
      <c r="J860" s="334">
        <f t="shared" si="53"/>
        <v>43234</v>
      </c>
      <c r="K860" s="81" t="str">
        <f t="shared" si="54"/>
        <v>Esofagogastroduodenofibroscopía diagnóstica con biopsia y/o cepillado, con o sin videocámara</v>
      </c>
      <c r="L860" s="335">
        <f>+'3.- Resumen general'!AP861</f>
        <v>0.10429819023569024</v>
      </c>
      <c r="M860" s="335">
        <f>+'3.- Resumen general'!AQ861</f>
        <v>43.363799999999998</v>
      </c>
      <c r="N860" s="335">
        <f t="shared" si="55"/>
        <v>43.468098190235686</v>
      </c>
    </row>
    <row r="861" spans="2:14">
      <c r="B861" s="52">
        <v>856</v>
      </c>
      <c r="C861" s="334">
        <f>+'3.- Resumen general'!C862</f>
        <v>43235</v>
      </c>
      <c r="D861" s="81" t="str">
        <f>+'3.- Resumen general'!D862</f>
        <v>Endoscopía gastrointestinal alta</v>
      </c>
      <c r="E861" s="335">
        <f>+'3.- Resumen general'!AP862</f>
        <v>0.10429819023569024</v>
      </c>
      <c r="F861" s="335">
        <f>+'3.- Resumen general'!AQ862</f>
        <v>43.363799999999998</v>
      </c>
      <c r="G861" s="335">
        <f t="shared" si="52"/>
        <v>43.468098190235686</v>
      </c>
      <c r="I861" s="52">
        <v>856</v>
      </c>
      <c r="J861" s="334">
        <f t="shared" si="53"/>
        <v>43235</v>
      </c>
      <c r="K861" s="81" t="str">
        <f t="shared" si="54"/>
        <v>Endoscopía gastrointestinal alta</v>
      </c>
      <c r="L861" s="335">
        <f>+'3.- Resumen general'!AP862</f>
        <v>0.10429819023569024</v>
      </c>
      <c r="M861" s="335">
        <f>+'3.- Resumen general'!AQ862</f>
        <v>43.363799999999998</v>
      </c>
      <c r="N861" s="335">
        <f t="shared" si="55"/>
        <v>43.468098190235686</v>
      </c>
    </row>
    <row r="862" spans="2:14">
      <c r="B862" s="52">
        <v>857</v>
      </c>
      <c r="C862" s="334">
        <f>+'3.- Resumen general'!C863</f>
        <v>43239</v>
      </c>
      <c r="D862" s="81" t="str">
        <f>+'3.- Resumen general'!D863</f>
        <v>Biopsia de lesión de estómago</v>
      </c>
      <c r="E862" s="335">
        <f>+'3.- Resumen general'!AP863</f>
        <v>0.10429819023569024</v>
      </c>
      <c r="F862" s="335">
        <f>+'3.- Resumen general'!AQ863</f>
        <v>43.363799999999998</v>
      </c>
      <c r="G862" s="335">
        <f t="shared" si="52"/>
        <v>43.468098190235686</v>
      </c>
      <c r="I862" s="52">
        <v>857</v>
      </c>
      <c r="J862" s="334">
        <f t="shared" si="53"/>
        <v>43239</v>
      </c>
      <c r="K862" s="81" t="str">
        <f t="shared" si="54"/>
        <v>Biopsia de lesión de estómago</v>
      </c>
      <c r="L862" s="335">
        <f>+'3.- Resumen general'!AP863</f>
        <v>0.10429819023569024</v>
      </c>
      <c r="M862" s="335">
        <f>+'3.- Resumen general'!AQ863</f>
        <v>43.363799999999998</v>
      </c>
      <c r="N862" s="335">
        <f t="shared" si="55"/>
        <v>43.468098190235686</v>
      </c>
    </row>
    <row r="863" spans="2:14" ht="25.5">
      <c r="B863" s="52">
        <v>858</v>
      </c>
      <c r="C863" s="334">
        <f>+'3.- Resumen general'!C864</f>
        <v>43260</v>
      </c>
      <c r="D863" s="81" t="str">
        <f>+'3.- Resumen general'!D864</f>
        <v>Colangiopancreatografía endoscópica retrógrada (CPRE); diagnóstica o terapéutica</v>
      </c>
      <c r="E863" s="335">
        <f>+'3.- Resumen general'!AP864</f>
        <v>0.10429819023569024</v>
      </c>
      <c r="F863" s="335">
        <f>+'3.- Resumen general'!AQ864</f>
        <v>43.363799999999998</v>
      </c>
      <c r="G863" s="335">
        <f t="shared" si="52"/>
        <v>43.468098190235686</v>
      </c>
      <c r="I863" s="52">
        <v>858</v>
      </c>
      <c r="J863" s="334">
        <f t="shared" si="53"/>
        <v>43260</v>
      </c>
      <c r="K863" s="81" t="str">
        <f t="shared" si="54"/>
        <v>Colangiopancreatografía endoscópica retrógrada (CPRE); diagnóstica o terapéutica</v>
      </c>
      <c r="L863" s="335">
        <f>+'3.- Resumen general'!AP864</f>
        <v>0.10429819023569024</v>
      </c>
      <c r="M863" s="335">
        <f>+'3.- Resumen general'!AQ864</f>
        <v>43.363799999999998</v>
      </c>
      <c r="N863" s="335">
        <f t="shared" si="55"/>
        <v>43.468098190235686</v>
      </c>
    </row>
    <row r="864" spans="2:14" ht="25.5">
      <c r="B864" s="52">
        <v>859</v>
      </c>
      <c r="C864" s="334">
        <f>+'3.- Resumen general'!C865</f>
        <v>43280</v>
      </c>
      <c r="D864" s="81" t="str">
        <f>+'3.- Resumen general'!D865</f>
        <v>Fundoplastía esofagogástrica (ej. procedimientos de Nissen, Toupet) por laparoscopía</v>
      </c>
      <c r="E864" s="335">
        <f>+'3.- Resumen general'!AP865</f>
        <v>6.8317024410774412</v>
      </c>
      <c r="F864" s="335">
        <f>+'3.- Resumen general'!AQ865</f>
        <v>363.04099000000002</v>
      </c>
      <c r="G864" s="335">
        <f t="shared" si="52"/>
        <v>369.87269244107745</v>
      </c>
      <c r="I864" s="52">
        <v>859</v>
      </c>
      <c r="J864" s="334">
        <f t="shared" si="53"/>
        <v>43280</v>
      </c>
      <c r="K864" s="81" t="str">
        <f t="shared" si="54"/>
        <v>Fundoplastía esofagogástrica (ej. procedimientos de Nissen, Toupet) por laparoscopía</v>
      </c>
      <c r="L864" s="335">
        <f>+'3.- Resumen general'!AP865</f>
        <v>6.8317024410774412</v>
      </c>
      <c r="M864" s="335">
        <f>+'3.- Resumen general'!AQ865</f>
        <v>363.04099000000002</v>
      </c>
      <c r="N864" s="335">
        <f t="shared" si="55"/>
        <v>369.87269244107745</v>
      </c>
    </row>
    <row r="865" spans="2:14">
      <c r="B865" s="52">
        <v>860</v>
      </c>
      <c r="C865" s="334">
        <f>+'3.- Resumen general'!C866</f>
        <v>43300</v>
      </c>
      <c r="D865" s="81" t="str">
        <f>+'3.- Resumen general'!D866</f>
        <v>Esofagoplastía, abordaje cervical</v>
      </c>
      <c r="E865" s="335">
        <f>+'3.- Resumen general'!AP866</f>
        <v>2.9271885521885523</v>
      </c>
      <c r="F865" s="335">
        <f>+'3.- Resumen general'!AQ866</f>
        <v>363.04099000000002</v>
      </c>
      <c r="G865" s="335">
        <f t="shared" si="52"/>
        <v>365.96817855218859</v>
      </c>
      <c r="I865" s="52">
        <v>860</v>
      </c>
      <c r="J865" s="334">
        <f t="shared" si="53"/>
        <v>43300</v>
      </c>
      <c r="K865" s="81" t="str">
        <f t="shared" si="54"/>
        <v>Esofagoplastía, abordaje cervical</v>
      </c>
      <c r="L865" s="335">
        <f>+'3.- Resumen general'!AP866</f>
        <v>2.9271885521885523</v>
      </c>
      <c r="M865" s="335">
        <f>+'3.- Resumen general'!AQ866</f>
        <v>363.04099000000002</v>
      </c>
      <c r="N865" s="335">
        <f t="shared" si="55"/>
        <v>365.96817855218859</v>
      </c>
    </row>
    <row r="866" spans="2:14">
      <c r="B866" s="52">
        <v>861</v>
      </c>
      <c r="C866" s="334">
        <f>+'3.- Resumen general'!C867</f>
        <v>43310</v>
      </c>
      <c r="D866" s="81" t="str">
        <f>+'3.- Resumen general'!D867</f>
        <v>Esofagoplastía, abordaje torácico</v>
      </c>
      <c r="E866" s="335">
        <f>+'3.- Resumen general'!AP867</f>
        <v>4.1468504489337823</v>
      </c>
      <c r="F866" s="335">
        <f>+'3.- Resumen general'!AQ867</f>
        <v>363.04099000000002</v>
      </c>
      <c r="G866" s="335">
        <f t="shared" si="52"/>
        <v>367.1878404489338</v>
      </c>
      <c r="I866" s="52">
        <v>861</v>
      </c>
      <c r="J866" s="334">
        <f t="shared" si="53"/>
        <v>43310</v>
      </c>
      <c r="K866" s="81" t="str">
        <f t="shared" si="54"/>
        <v>Esofagoplastía, abordaje torácico</v>
      </c>
      <c r="L866" s="335">
        <f>+'3.- Resumen general'!AP867</f>
        <v>4.1468504489337823</v>
      </c>
      <c r="M866" s="335">
        <f>+'3.- Resumen general'!AQ867</f>
        <v>363.04099000000002</v>
      </c>
      <c r="N866" s="335">
        <f t="shared" si="55"/>
        <v>367.1878404489338</v>
      </c>
    </row>
    <row r="867" spans="2:14">
      <c r="B867" s="52">
        <v>862</v>
      </c>
      <c r="C867" s="334">
        <f>+'3.- Resumen general'!C868</f>
        <v>43320</v>
      </c>
      <c r="D867" s="81" t="str">
        <f>+'3.- Resumen general'!D868</f>
        <v>Esofagogastrostomía</v>
      </c>
      <c r="E867" s="335">
        <f>+'3.- Resumen general'!AP868</f>
        <v>3.4150533108866443</v>
      </c>
      <c r="F867" s="335">
        <f>+'3.- Resumen general'!AQ868</f>
        <v>389.65050666666673</v>
      </c>
      <c r="G867" s="335">
        <f t="shared" si="52"/>
        <v>393.06555997755339</v>
      </c>
      <c r="I867" s="52">
        <v>862</v>
      </c>
      <c r="J867" s="334">
        <f t="shared" si="53"/>
        <v>43320</v>
      </c>
      <c r="K867" s="81" t="str">
        <f t="shared" si="54"/>
        <v>Esofagogastrostomía</v>
      </c>
      <c r="L867" s="335">
        <f>+'3.- Resumen general'!AP868</f>
        <v>3.4150533108866443</v>
      </c>
      <c r="M867" s="335">
        <f>+'3.- Resumen general'!AQ868</f>
        <v>389.65050666666673</v>
      </c>
      <c r="N867" s="335">
        <f t="shared" si="55"/>
        <v>393.06555997755339</v>
      </c>
    </row>
    <row r="868" spans="2:14" ht="25.5">
      <c r="B868" s="52">
        <v>863</v>
      </c>
      <c r="C868" s="334">
        <f>+'3.- Resumen general'!C869</f>
        <v>43324</v>
      </c>
      <c r="D868" s="81" t="str">
        <f>+'3.- Resumen general'!D869</f>
        <v>Fundoplastía esofagogástrica (ej. procedimientos de Nissen, Belsey IV, Hill)</v>
      </c>
      <c r="E868" s="335">
        <f>+'3.- Resumen general'!AP869</f>
        <v>3.4150533108866443</v>
      </c>
      <c r="F868" s="335">
        <f>+'3.- Resumen general'!AQ869</f>
        <v>354.69048999999995</v>
      </c>
      <c r="G868" s="335">
        <f t="shared" si="52"/>
        <v>358.10554331088662</v>
      </c>
      <c r="I868" s="52">
        <v>863</v>
      </c>
      <c r="J868" s="334">
        <f t="shared" si="53"/>
        <v>43324</v>
      </c>
      <c r="K868" s="81" t="str">
        <f t="shared" si="54"/>
        <v>Fundoplastía esofagogástrica (ej. procedimientos de Nissen, Belsey IV, Hill)</v>
      </c>
      <c r="L868" s="335">
        <f>+'3.- Resumen general'!AP869</f>
        <v>3.4150533108866443</v>
      </c>
      <c r="M868" s="335">
        <f>+'3.- Resumen general'!AQ869</f>
        <v>354.69048999999995</v>
      </c>
      <c r="N868" s="335">
        <f t="shared" si="55"/>
        <v>358.10554331088662</v>
      </c>
    </row>
    <row r="869" spans="2:14">
      <c r="B869" s="52">
        <v>864</v>
      </c>
      <c r="C869" s="334">
        <f>+'3.- Resumen general'!C870</f>
        <v>43330</v>
      </c>
      <c r="D869" s="81" t="str">
        <f>+'3.- Resumen general'!D870</f>
        <v>Esofagomiotomía (tipo HelIer); abordaje abdominal</v>
      </c>
      <c r="E869" s="335">
        <f>+'3.- Resumen general'!AP870</f>
        <v>3.9029180695847367</v>
      </c>
      <c r="F869" s="335">
        <f>+'3.- Resumen general'!AQ870</f>
        <v>395.48917333333338</v>
      </c>
      <c r="G869" s="335">
        <f t="shared" si="52"/>
        <v>399.39209140291814</v>
      </c>
      <c r="I869" s="52">
        <v>864</v>
      </c>
      <c r="J869" s="334">
        <f t="shared" si="53"/>
        <v>43330</v>
      </c>
      <c r="K869" s="81" t="str">
        <f t="shared" si="54"/>
        <v>Esofagomiotomía (tipo HelIer); abordaje abdominal</v>
      </c>
      <c r="L869" s="335">
        <f>+'3.- Resumen general'!AP870</f>
        <v>3.9029180695847367</v>
      </c>
      <c r="M869" s="335">
        <f>+'3.- Resumen general'!AQ870</f>
        <v>395.48917333333338</v>
      </c>
      <c r="N869" s="335">
        <f t="shared" si="55"/>
        <v>399.39209140291814</v>
      </c>
    </row>
    <row r="870" spans="2:14">
      <c r="B870" s="52">
        <v>865</v>
      </c>
      <c r="C870" s="334">
        <f>+'3.- Resumen general'!C871</f>
        <v>43340</v>
      </c>
      <c r="D870" s="81" t="str">
        <f>+'3.- Resumen general'!D871</f>
        <v>Esofagoyeyunostomía</v>
      </c>
      <c r="E870" s="335">
        <f>+'3.- Resumen general'!AP871</f>
        <v>3.4150533108866443</v>
      </c>
      <c r="F870" s="335">
        <f>+'3.- Resumen general'!AQ871</f>
        <v>363.04099000000002</v>
      </c>
      <c r="G870" s="335">
        <f t="shared" si="52"/>
        <v>366.45604331088668</v>
      </c>
      <c r="I870" s="52">
        <v>865</v>
      </c>
      <c r="J870" s="334">
        <f t="shared" si="53"/>
        <v>43340</v>
      </c>
      <c r="K870" s="81" t="str">
        <f t="shared" si="54"/>
        <v>Esofagoyeyunostomía</v>
      </c>
      <c r="L870" s="335">
        <f>+'3.- Resumen general'!AP871</f>
        <v>3.4150533108866443</v>
      </c>
      <c r="M870" s="335">
        <f>+'3.- Resumen general'!AQ871</f>
        <v>363.04099000000002</v>
      </c>
      <c r="N870" s="335">
        <f t="shared" si="55"/>
        <v>366.45604331088668</v>
      </c>
    </row>
    <row r="871" spans="2:14">
      <c r="B871" s="52">
        <v>866</v>
      </c>
      <c r="C871" s="334">
        <f>+'3.- Resumen general'!C872</f>
        <v>43350</v>
      </c>
      <c r="D871" s="81" t="str">
        <f>+'3.- Resumen general'!D872</f>
        <v>Esofagostomía, fistulización de esófago</v>
      </c>
      <c r="E871" s="335">
        <f>+'3.- Resumen general'!AP872</f>
        <v>3.4150533108866443</v>
      </c>
      <c r="F871" s="335">
        <f>+'3.- Resumen general'!AQ872</f>
        <v>363.04099000000002</v>
      </c>
      <c r="G871" s="335">
        <f t="shared" si="52"/>
        <v>366.45604331088668</v>
      </c>
      <c r="I871" s="52">
        <v>866</v>
      </c>
      <c r="J871" s="334">
        <f t="shared" si="53"/>
        <v>43350</v>
      </c>
      <c r="K871" s="81" t="str">
        <f t="shared" si="54"/>
        <v>Esofagostomía, fistulización de esófago</v>
      </c>
      <c r="L871" s="335">
        <f>+'3.- Resumen general'!AP872</f>
        <v>3.4150533108866443</v>
      </c>
      <c r="M871" s="335">
        <f>+'3.- Resumen general'!AQ872</f>
        <v>363.04099000000002</v>
      </c>
      <c r="N871" s="335">
        <f t="shared" si="55"/>
        <v>366.45604331088668</v>
      </c>
    </row>
    <row r="872" spans="2:14" ht="25.5">
      <c r="B872" s="52">
        <v>867</v>
      </c>
      <c r="C872" s="334">
        <f>+'3.- Resumen general'!C873</f>
        <v>43361</v>
      </c>
      <c r="D872" s="81" t="str">
        <f>+'3.- Resumen general'!D873</f>
        <v>Reconstrucción gastrointestinal con interposición del cólon o reconstrucción del intestino delgado</v>
      </c>
      <c r="E872" s="335">
        <f>+'3.- Resumen general'!AP873</f>
        <v>5.3665123456790127</v>
      </c>
      <c r="F872" s="335">
        <f>+'3.- Resumen general'!AQ873</f>
        <v>354.69048999999995</v>
      </c>
      <c r="G872" s="335">
        <f t="shared" si="52"/>
        <v>360.05700234567894</v>
      </c>
      <c r="I872" s="52">
        <v>867</v>
      </c>
      <c r="J872" s="334">
        <f t="shared" si="53"/>
        <v>43361</v>
      </c>
      <c r="K872" s="81" t="str">
        <f t="shared" si="54"/>
        <v>Reconstrucción gastrointestinal con interposición del cólon o reconstrucción del intestino delgado</v>
      </c>
      <c r="L872" s="335">
        <f>+'3.- Resumen general'!AP873</f>
        <v>5.3665123456790127</v>
      </c>
      <c r="M872" s="335">
        <f>+'3.- Resumen general'!AQ873</f>
        <v>354.69048999999995</v>
      </c>
      <c r="N872" s="335">
        <f t="shared" si="55"/>
        <v>360.05700234567894</v>
      </c>
    </row>
    <row r="873" spans="2:14">
      <c r="B873" s="52">
        <v>868</v>
      </c>
      <c r="C873" s="334">
        <f>+'3.- Resumen general'!C874</f>
        <v>43400</v>
      </c>
      <c r="D873" s="81" t="str">
        <f>+'3.- Resumen general'!D874</f>
        <v>Ligadura de várices esofágicas con fibroscopio con o sin videocámara</v>
      </c>
      <c r="E873" s="335">
        <f>+'3.- Resumen general'!AP874</f>
        <v>0.20859638047138049</v>
      </c>
      <c r="F873" s="335">
        <f>+'3.- Resumen general'!AQ874</f>
        <v>43.363799999999998</v>
      </c>
      <c r="G873" s="335">
        <f t="shared" si="52"/>
        <v>43.572396380471375</v>
      </c>
      <c r="I873" s="52">
        <v>868</v>
      </c>
      <c r="J873" s="334">
        <f t="shared" si="53"/>
        <v>43400</v>
      </c>
      <c r="K873" s="81" t="str">
        <f t="shared" si="54"/>
        <v>Ligadura de várices esofágicas con fibroscopio con o sin videocámara</v>
      </c>
      <c r="L873" s="335">
        <f>+'3.- Resumen general'!AP874</f>
        <v>0.20859638047138049</v>
      </c>
      <c r="M873" s="335">
        <f>+'3.- Resumen general'!AQ874</f>
        <v>43.363799999999998</v>
      </c>
      <c r="N873" s="335">
        <f t="shared" si="55"/>
        <v>43.572396380471375</v>
      </c>
    </row>
    <row r="874" spans="2:14">
      <c r="B874" s="52">
        <v>869</v>
      </c>
      <c r="C874" s="334">
        <f>+'3.- Resumen general'!C875</f>
        <v>43401</v>
      </c>
      <c r="D874" s="81" t="str">
        <f>+'3.- Resumen general'!D875</f>
        <v>Transección de esófago con corrección, por várices esofágicas</v>
      </c>
      <c r="E874" s="335">
        <f>+'3.- Resumen general'!AP875</f>
        <v>3.4150533108866443</v>
      </c>
      <c r="F874" s="335">
        <f>+'3.- Resumen general'!AQ875</f>
        <v>363.04099000000002</v>
      </c>
      <c r="G874" s="335">
        <f t="shared" si="52"/>
        <v>366.45604331088668</v>
      </c>
      <c r="I874" s="52">
        <v>869</v>
      </c>
      <c r="J874" s="334">
        <f t="shared" si="53"/>
        <v>43401</v>
      </c>
      <c r="K874" s="81" t="str">
        <f t="shared" si="54"/>
        <v>Transección de esófago con corrección, por várices esofágicas</v>
      </c>
      <c r="L874" s="335">
        <f>+'3.- Resumen general'!AP875</f>
        <v>3.4150533108866443</v>
      </c>
      <c r="M874" s="335">
        <f>+'3.- Resumen general'!AQ875</f>
        <v>363.04099000000002</v>
      </c>
      <c r="N874" s="335">
        <f t="shared" si="55"/>
        <v>366.45604331088668</v>
      </c>
    </row>
    <row r="875" spans="2:14" ht="25.5">
      <c r="B875" s="52">
        <v>870</v>
      </c>
      <c r="C875" s="334">
        <f>+'3.- Resumen general'!C876</f>
        <v>43405</v>
      </c>
      <c r="D875" s="81" t="str">
        <f>+'3.- Resumen general'!D876</f>
        <v>Ligadura o engrapado de la unión gastroesofágica por perforación esofágica preexistente</v>
      </c>
      <c r="E875" s="335">
        <f>+'3.- Resumen general'!AP876</f>
        <v>3.4150533108866443</v>
      </c>
      <c r="F875" s="335">
        <f>+'3.- Resumen general'!AQ876</f>
        <v>381.91050666666672</v>
      </c>
      <c r="G875" s="335">
        <f t="shared" si="52"/>
        <v>385.32555997755338</v>
      </c>
      <c r="I875" s="52">
        <v>870</v>
      </c>
      <c r="J875" s="334">
        <f t="shared" si="53"/>
        <v>43405</v>
      </c>
      <c r="K875" s="81" t="str">
        <f t="shared" si="54"/>
        <v>Ligadura o engrapado de la unión gastroesofágica por perforación esofágica preexistente</v>
      </c>
      <c r="L875" s="335">
        <f>+'3.- Resumen general'!AP876</f>
        <v>3.4150533108866443</v>
      </c>
      <c r="M875" s="335">
        <f>+'3.- Resumen general'!AQ876</f>
        <v>381.91050666666672</v>
      </c>
      <c r="N875" s="335">
        <f t="shared" si="55"/>
        <v>385.32555997755338</v>
      </c>
    </row>
    <row r="876" spans="2:14">
      <c r="B876" s="52">
        <v>871</v>
      </c>
      <c r="C876" s="334">
        <f>+'3.- Resumen general'!C877</f>
        <v>43410</v>
      </c>
      <c r="D876" s="81" t="str">
        <f>+'3.- Resumen general'!D877</f>
        <v>Sutura de herida o lesión esofágica por abordaje cervical</v>
      </c>
      <c r="E876" s="335">
        <f>+'3.- Resumen general'!AP877</f>
        <v>1.9514590347923684</v>
      </c>
      <c r="F876" s="335">
        <f>+'3.- Resumen general'!AQ877</f>
        <v>341.17450666666673</v>
      </c>
      <c r="G876" s="335">
        <f t="shared" si="52"/>
        <v>343.12596570145911</v>
      </c>
      <c r="I876" s="52">
        <v>871</v>
      </c>
      <c r="J876" s="334">
        <f t="shared" si="53"/>
        <v>43410</v>
      </c>
      <c r="K876" s="81" t="str">
        <f t="shared" si="54"/>
        <v>Sutura de herida o lesión esofágica por abordaje cervical</v>
      </c>
      <c r="L876" s="335">
        <f>+'3.- Resumen general'!AP877</f>
        <v>1.9514590347923684</v>
      </c>
      <c r="M876" s="335">
        <f>+'3.- Resumen general'!AQ877</f>
        <v>341.17450666666673</v>
      </c>
      <c r="N876" s="335">
        <f t="shared" si="55"/>
        <v>343.12596570145911</v>
      </c>
    </row>
    <row r="877" spans="2:14" ht="25.5">
      <c r="B877" s="52">
        <v>872</v>
      </c>
      <c r="C877" s="334">
        <f>+'3.- Resumen general'!C878</f>
        <v>43415</v>
      </c>
      <c r="D877" s="81" t="str">
        <f>+'3.- Resumen general'!D878</f>
        <v>Sutura de herida o lesión esofágica, por abordaje transtorácico o abdominal</v>
      </c>
      <c r="E877" s="335">
        <f>+'3.- Resumen general'!AP878</f>
        <v>2.6832561728395063</v>
      </c>
      <c r="F877" s="335">
        <f>+'3.- Resumen general'!AQ878</f>
        <v>363.04099000000002</v>
      </c>
      <c r="G877" s="335">
        <f t="shared" si="52"/>
        <v>365.72424617283951</v>
      </c>
      <c r="I877" s="52">
        <v>872</v>
      </c>
      <c r="J877" s="334">
        <f t="shared" si="53"/>
        <v>43415</v>
      </c>
      <c r="K877" s="81" t="str">
        <f t="shared" si="54"/>
        <v>Sutura de herida o lesión esofágica, por abordaje transtorácico o abdominal</v>
      </c>
      <c r="L877" s="335">
        <f>+'3.- Resumen general'!AP878</f>
        <v>2.6832561728395063</v>
      </c>
      <c r="M877" s="335">
        <f>+'3.- Resumen general'!AQ878</f>
        <v>363.04099000000002</v>
      </c>
      <c r="N877" s="335">
        <f t="shared" si="55"/>
        <v>365.72424617283951</v>
      </c>
    </row>
    <row r="878" spans="2:14">
      <c r="B878" s="52">
        <v>873</v>
      </c>
      <c r="C878" s="334">
        <f>+'3.- Resumen general'!C879</f>
        <v>43420</v>
      </c>
      <c r="D878" s="81" t="str">
        <f>+'3.- Resumen general'!D879</f>
        <v>Cierre de esofagostomía o fístula</v>
      </c>
      <c r="E878" s="335">
        <f>+'3.- Resumen general'!AP879</f>
        <v>2.9271885521885523</v>
      </c>
      <c r="F878" s="335">
        <f>+'3.- Resumen general'!AQ879</f>
        <v>363.04099000000002</v>
      </c>
      <c r="G878" s="335">
        <f t="shared" si="52"/>
        <v>365.96817855218859</v>
      </c>
      <c r="I878" s="52">
        <v>873</v>
      </c>
      <c r="J878" s="334">
        <f t="shared" si="53"/>
        <v>43420</v>
      </c>
      <c r="K878" s="81" t="str">
        <f t="shared" si="54"/>
        <v>Cierre de esofagostomía o fístula</v>
      </c>
      <c r="L878" s="335">
        <f>+'3.- Resumen general'!AP879</f>
        <v>2.9271885521885523</v>
      </c>
      <c r="M878" s="335">
        <f>+'3.- Resumen general'!AQ879</f>
        <v>363.04099000000002</v>
      </c>
      <c r="N878" s="335">
        <f t="shared" si="55"/>
        <v>365.96817855218859</v>
      </c>
    </row>
    <row r="879" spans="2:14">
      <c r="B879" s="52">
        <v>874</v>
      </c>
      <c r="C879" s="334">
        <f>+'3.- Resumen general'!C880</f>
        <v>43450</v>
      </c>
      <c r="D879" s="81" t="str">
        <f>+'3.- Resumen general'!D880</f>
        <v>Dilatación de esófago</v>
      </c>
      <c r="E879" s="335">
        <f>+'3.- Resumen general'!AP880</f>
        <v>1.5059974747474747</v>
      </c>
      <c r="F879" s="335">
        <f>+'3.- Resumen general'!AQ880</f>
        <v>71.08</v>
      </c>
      <c r="G879" s="335">
        <f t="shared" si="52"/>
        <v>72.585997474747472</v>
      </c>
      <c r="I879" s="52">
        <v>874</v>
      </c>
      <c r="J879" s="334">
        <f t="shared" si="53"/>
        <v>43450</v>
      </c>
      <c r="K879" s="81" t="str">
        <f t="shared" si="54"/>
        <v>Dilatación de esófago</v>
      </c>
      <c r="L879" s="335">
        <f>+'3.- Resumen general'!AP880</f>
        <v>1.5059974747474747</v>
      </c>
      <c r="M879" s="335">
        <f>+'3.- Resumen general'!AQ880</f>
        <v>71.08</v>
      </c>
      <c r="N879" s="335">
        <f t="shared" si="55"/>
        <v>72.585997474747472</v>
      </c>
    </row>
    <row r="880" spans="2:14">
      <c r="B880" s="52">
        <v>875</v>
      </c>
      <c r="C880" s="334">
        <f>+'3.- Resumen general'!C881</f>
        <v>43460</v>
      </c>
      <c r="D880" s="81" t="str">
        <f>+'3.- Resumen general'!D881</f>
        <v>Taponamiento esofagogástrico con balón (tipo Sengstaken)</v>
      </c>
      <c r="E880" s="335">
        <f>+'3.- Resumen general'!AP881</f>
        <v>1.9514590347923684</v>
      </c>
      <c r="F880" s="335">
        <f>+'3.- Resumen general'!AQ881</f>
        <v>117.40399999999998</v>
      </c>
      <c r="G880" s="335">
        <f t="shared" si="52"/>
        <v>119.35545903479235</v>
      </c>
      <c r="I880" s="52">
        <v>875</v>
      </c>
      <c r="J880" s="334">
        <f t="shared" si="53"/>
        <v>43460</v>
      </c>
      <c r="K880" s="81" t="str">
        <f t="shared" si="54"/>
        <v>Taponamiento esofagogástrico con balón (tipo Sengstaken)</v>
      </c>
      <c r="L880" s="335">
        <f>+'3.- Resumen general'!AP881</f>
        <v>1.9514590347923684</v>
      </c>
      <c r="M880" s="335">
        <f>+'3.- Resumen general'!AQ881</f>
        <v>117.40399999999998</v>
      </c>
      <c r="N880" s="335">
        <f t="shared" si="55"/>
        <v>119.35545903479235</v>
      </c>
    </row>
    <row r="881" spans="2:14">
      <c r="B881" s="52">
        <v>876</v>
      </c>
      <c r="C881" s="334">
        <f>+'3.- Resumen general'!C882</f>
        <v>43500</v>
      </c>
      <c r="D881" s="81" t="str">
        <f>+'3.- Resumen general'!D882</f>
        <v>Gastrotomía; con exploración o extirpación de cuerpo extraño</v>
      </c>
      <c r="E881" s="335">
        <f>+'3.- Resumen general'!AP882</f>
        <v>1.9514590347923684</v>
      </c>
      <c r="F881" s="335">
        <f>+'3.- Resumen general'!AQ882</f>
        <v>258.16601666666668</v>
      </c>
      <c r="G881" s="335">
        <f t="shared" si="52"/>
        <v>260.11747570145906</v>
      </c>
      <c r="I881" s="52">
        <v>876</v>
      </c>
      <c r="J881" s="334">
        <f t="shared" si="53"/>
        <v>43500</v>
      </c>
      <c r="K881" s="81" t="str">
        <f t="shared" si="54"/>
        <v>Gastrotomía; con exploración o extirpación de cuerpo extraño</v>
      </c>
      <c r="L881" s="335">
        <f>+'3.- Resumen general'!AP882</f>
        <v>1.9514590347923684</v>
      </c>
      <c r="M881" s="335">
        <f>+'3.- Resumen general'!AQ882</f>
        <v>258.16601666666668</v>
      </c>
      <c r="N881" s="335">
        <f t="shared" si="55"/>
        <v>260.11747570145906</v>
      </c>
    </row>
    <row r="882" spans="2:14">
      <c r="B882" s="52">
        <v>877</v>
      </c>
      <c r="C882" s="334">
        <f>+'3.- Resumen general'!C883</f>
        <v>43501</v>
      </c>
      <c r="D882" s="81" t="str">
        <f>+'3.- Resumen general'!D883</f>
        <v>Gastrotomía con corrección por sutura de úlcera sangrante</v>
      </c>
      <c r="E882" s="335">
        <f>+'3.- Resumen general'!AP883</f>
        <v>2.4393237934904604</v>
      </c>
      <c r="F882" s="335">
        <f>+'3.- Resumen general'!AQ883</f>
        <v>362.4931733333334</v>
      </c>
      <c r="G882" s="335">
        <f t="shared" si="52"/>
        <v>364.93249712682388</v>
      </c>
      <c r="I882" s="52">
        <v>877</v>
      </c>
      <c r="J882" s="334">
        <f t="shared" si="53"/>
        <v>43501</v>
      </c>
      <c r="K882" s="81" t="str">
        <f t="shared" si="54"/>
        <v>Gastrotomía con corrección por sutura de úlcera sangrante</v>
      </c>
      <c r="L882" s="335">
        <f>+'3.- Resumen general'!AP883</f>
        <v>2.4393237934904604</v>
      </c>
      <c r="M882" s="335">
        <f>+'3.- Resumen general'!AQ883</f>
        <v>362.4931733333334</v>
      </c>
      <c r="N882" s="335">
        <f t="shared" si="55"/>
        <v>364.93249712682388</v>
      </c>
    </row>
    <row r="883" spans="2:14" ht="25.5">
      <c r="B883" s="52">
        <v>878</v>
      </c>
      <c r="C883" s="334">
        <f>+'3.- Resumen general'!C884</f>
        <v>43520</v>
      </c>
      <c r="D883" s="81" t="str">
        <f>+'3.- Resumen general'!D884</f>
        <v>Piloromiotomía, corte de músculo pilórico (procedimiento de Fredet-Ramstedt)</v>
      </c>
      <c r="E883" s="335">
        <f>+'3.- Resumen general'!AP884</f>
        <v>1.2196618967452302</v>
      </c>
      <c r="F883" s="335">
        <f>+'3.- Resumen general'!AQ884</f>
        <v>328.54650666666669</v>
      </c>
      <c r="G883" s="335">
        <f t="shared" si="52"/>
        <v>329.7661685634119</v>
      </c>
      <c r="I883" s="52">
        <v>878</v>
      </c>
      <c r="J883" s="334">
        <f t="shared" si="53"/>
        <v>43520</v>
      </c>
      <c r="K883" s="81" t="str">
        <f t="shared" si="54"/>
        <v>Piloromiotomía, corte de músculo pilórico (procedimiento de Fredet-Ramstedt)</v>
      </c>
      <c r="L883" s="335">
        <f>+'3.- Resumen general'!AP884</f>
        <v>1.2196618967452302</v>
      </c>
      <c r="M883" s="335">
        <f>+'3.- Resumen general'!AQ884</f>
        <v>328.54650666666669</v>
      </c>
      <c r="N883" s="335">
        <f t="shared" si="55"/>
        <v>329.7661685634119</v>
      </c>
    </row>
    <row r="884" spans="2:14">
      <c r="B884" s="52">
        <v>879</v>
      </c>
      <c r="C884" s="334">
        <f>+'3.- Resumen general'!C885</f>
        <v>43605</v>
      </c>
      <c r="D884" s="81" t="str">
        <f>+'3.- Resumen general'!D885</f>
        <v>Biopsia de estómago por laparotomía</v>
      </c>
      <c r="E884" s="335">
        <f>+'3.- Resumen general'!AP885</f>
        <v>2.4398937289562288</v>
      </c>
      <c r="F884" s="335">
        <f>+'3.- Resumen general'!AQ885</f>
        <v>199.21401666666668</v>
      </c>
      <c r="G884" s="335">
        <f t="shared" si="52"/>
        <v>201.65391039562292</v>
      </c>
      <c r="I884" s="52">
        <v>879</v>
      </c>
      <c r="J884" s="334">
        <f t="shared" si="53"/>
        <v>43605</v>
      </c>
      <c r="K884" s="81" t="str">
        <f t="shared" si="54"/>
        <v>Biopsia de estómago por laparotomía</v>
      </c>
      <c r="L884" s="335">
        <f>+'3.- Resumen general'!AP885</f>
        <v>2.4398937289562288</v>
      </c>
      <c r="M884" s="335">
        <f>+'3.- Resumen general'!AQ885</f>
        <v>199.21401666666668</v>
      </c>
      <c r="N884" s="335">
        <f t="shared" si="55"/>
        <v>201.65391039562292</v>
      </c>
    </row>
    <row r="885" spans="2:14">
      <c r="B885" s="52">
        <v>880</v>
      </c>
      <c r="C885" s="334">
        <f>+'3.- Resumen general'!C886</f>
        <v>43620</v>
      </c>
      <c r="D885" s="81" t="str">
        <f>+'3.- Resumen general'!D886</f>
        <v>Gastrectomía total</v>
      </c>
      <c r="E885" s="335">
        <f>+'3.- Resumen general'!AP886</f>
        <v>6.3422418630751967</v>
      </c>
      <c r="F885" s="335">
        <f>+'3.- Resumen general'!AQ886</f>
        <v>455.03200666666658</v>
      </c>
      <c r="G885" s="335">
        <f t="shared" si="52"/>
        <v>461.37424852974175</v>
      </c>
      <c r="I885" s="52">
        <v>880</v>
      </c>
      <c r="J885" s="334">
        <f t="shared" si="53"/>
        <v>43620</v>
      </c>
      <c r="K885" s="81" t="str">
        <f t="shared" si="54"/>
        <v>Gastrectomía total</v>
      </c>
      <c r="L885" s="335">
        <f>+'3.- Resumen general'!AP886</f>
        <v>6.3422418630751967</v>
      </c>
      <c r="M885" s="335">
        <f>+'3.- Resumen general'!AQ886</f>
        <v>455.03200666666658</v>
      </c>
      <c r="N885" s="335">
        <f t="shared" si="55"/>
        <v>461.37424852974175</v>
      </c>
    </row>
    <row r="886" spans="2:14">
      <c r="B886" s="52">
        <v>881</v>
      </c>
      <c r="C886" s="334">
        <f>+'3.- Resumen general'!C887</f>
        <v>43631</v>
      </c>
      <c r="D886" s="81" t="str">
        <f>+'3.- Resumen general'!D887</f>
        <v>Gastrectomía parcial distal</v>
      </c>
      <c r="E886" s="335">
        <f>+'3.- Resumen general'!AP887</f>
        <v>5.3665123456790127</v>
      </c>
      <c r="F886" s="335">
        <f>+'3.- Resumen general'!AQ887</f>
        <v>436.22517333333337</v>
      </c>
      <c r="G886" s="335">
        <f t="shared" si="52"/>
        <v>441.59168567901236</v>
      </c>
      <c r="I886" s="52">
        <v>881</v>
      </c>
      <c r="J886" s="334">
        <f t="shared" si="53"/>
        <v>43631</v>
      </c>
      <c r="K886" s="81" t="str">
        <f t="shared" si="54"/>
        <v>Gastrectomía parcial distal</v>
      </c>
      <c r="L886" s="335">
        <f>+'3.- Resumen general'!AP887</f>
        <v>5.3665123456790127</v>
      </c>
      <c r="M886" s="335">
        <f>+'3.- Resumen general'!AQ887</f>
        <v>436.22517333333337</v>
      </c>
      <c r="N886" s="335">
        <f t="shared" si="55"/>
        <v>441.59168567901236</v>
      </c>
    </row>
    <row r="887" spans="2:14">
      <c r="B887" s="52">
        <v>882</v>
      </c>
      <c r="C887" s="334">
        <f>+'3.- Resumen general'!C888</f>
        <v>43635</v>
      </c>
      <c r="D887" s="81" t="str">
        <f>+'3.- Resumen general'!D888</f>
        <v>Vagotomía realizada junto con gastrectomía distal parcial</v>
      </c>
      <c r="E887" s="335">
        <f>+'3.- Resumen general'!AP888</f>
        <v>4.1468504489337823</v>
      </c>
      <c r="F887" s="335">
        <f>+'3.- Resumen general'!AQ888</f>
        <v>410.01850666666667</v>
      </c>
      <c r="G887" s="335">
        <f t="shared" si="52"/>
        <v>414.16535711560044</v>
      </c>
      <c r="I887" s="52">
        <v>882</v>
      </c>
      <c r="J887" s="334">
        <f t="shared" si="53"/>
        <v>43635</v>
      </c>
      <c r="K887" s="81" t="str">
        <f t="shared" si="54"/>
        <v>Vagotomía realizada junto con gastrectomía distal parcial</v>
      </c>
      <c r="L887" s="335">
        <f>+'3.- Resumen general'!AP888</f>
        <v>4.1468504489337823</v>
      </c>
      <c r="M887" s="335">
        <f>+'3.- Resumen general'!AQ888</f>
        <v>410.01850666666667</v>
      </c>
      <c r="N887" s="335">
        <f t="shared" si="55"/>
        <v>414.16535711560044</v>
      </c>
    </row>
    <row r="888" spans="2:14" ht="25.5">
      <c r="B888" s="52">
        <v>883</v>
      </c>
      <c r="C888" s="334">
        <f>+'3.- Resumen general'!C889</f>
        <v>43638</v>
      </c>
      <c r="D888" s="81" t="str">
        <f>+'3.- Resumen general'!D889</f>
        <v>Gastrectomía, parcial, proximal, abordajes torácico o abdominal, incluyendo esofagogastrostomía, con vagotomía</v>
      </c>
      <c r="E888" s="335">
        <f>+'3.- Resumen general'!AP889</f>
        <v>5.3665123456790127</v>
      </c>
      <c r="F888" s="335">
        <f>+'3.- Resumen general'!AQ889</f>
        <v>435.61467333333326</v>
      </c>
      <c r="G888" s="335">
        <f t="shared" si="52"/>
        <v>440.98118567901224</v>
      </c>
      <c r="I888" s="52">
        <v>883</v>
      </c>
      <c r="J888" s="334">
        <f t="shared" si="53"/>
        <v>43638</v>
      </c>
      <c r="K888" s="81" t="str">
        <f t="shared" si="54"/>
        <v>Gastrectomía, parcial, proximal, abordajes torácico o abdominal, incluyendo esofagogastrostomía, con vagotomía</v>
      </c>
      <c r="L888" s="335">
        <f>+'3.- Resumen general'!AP889</f>
        <v>5.3665123456790127</v>
      </c>
      <c r="M888" s="335">
        <f>+'3.- Resumen general'!AQ889</f>
        <v>435.61467333333326</v>
      </c>
      <c r="N888" s="335">
        <f t="shared" si="55"/>
        <v>440.98118567901224</v>
      </c>
    </row>
    <row r="889" spans="2:14">
      <c r="B889" s="52">
        <v>884</v>
      </c>
      <c r="C889" s="334">
        <f>+'3.- Resumen general'!C890</f>
        <v>43640</v>
      </c>
      <c r="D889" s="81" t="str">
        <f>+'3.- Resumen general'!D890</f>
        <v>Vagotomía incluyendo piloroplastía, con o sin gastrostomía</v>
      </c>
      <c r="E889" s="335">
        <f>+'3.- Resumen general'!AP890</f>
        <v>3.4150533108866443</v>
      </c>
      <c r="F889" s="335">
        <f>+'3.- Resumen general'!AQ890</f>
        <v>389.65050666666673</v>
      </c>
      <c r="G889" s="335">
        <f t="shared" si="52"/>
        <v>393.06555997755339</v>
      </c>
      <c r="I889" s="52">
        <v>884</v>
      </c>
      <c r="J889" s="334">
        <f t="shared" si="53"/>
        <v>43640</v>
      </c>
      <c r="K889" s="81" t="str">
        <f t="shared" si="54"/>
        <v>Vagotomía incluyendo piloroplastía, con o sin gastrostomía</v>
      </c>
      <c r="L889" s="335">
        <f>+'3.- Resumen general'!AP890</f>
        <v>3.4150533108866443</v>
      </c>
      <c r="M889" s="335">
        <f>+'3.- Resumen general'!AQ890</f>
        <v>389.65050666666673</v>
      </c>
      <c r="N889" s="335">
        <f t="shared" si="55"/>
        <v>393.06555997755339</v>
      </c>
    </row>
    <row r="890" spans="2:14" ht="25.5">
      <c r="B890" s="52">
        <v>885</v>
      </c>
      <c r="C890" s="334">
        <f>+'3.- Resumen general'!C891</f>
        <v>43641</v>
      </c>
      <c r="D890" s="81" t="str">
        <f>+'3.- Resumen general'!D891</f>
        <v>Vagotomía incluyendo piloroplastía, con o sin gastrostomía; de células parietales (altamente selectiva)</v>
      </c>
      <c r="E890" s="335">
        <f>+'3.- Resumen general'!AP891</f>
        <v>3.4150533108866443</v>
      </c>
      <c r="F890" s="335">
        <f>+'3.- Resumen general'!AQ891</f>
        <v>389.65050666666673</v>
      </c>
      <c r="G890" s="335">
        <f t="shared" si="52"/>
        <v>393.06555997755339</v>
      </c>
      <c r="I890" s="52">
        <v>885</v>
      </c>
      <c r="J890" s="334">
        <f t="shared" si="53"/>
        <v>43641</v>
      </c>
      <c r="K890" s="81" t="str">
        <f t="shared" si="54"/>
        <v>Vagotomía incluyendo piloroplastía, con o sin gastrostomía; de células parietales (altamente selectiva)</v>
      </c>
      <c r="L890" s="335">
        <f>+'3.- Resumen general'!AP891</f>
        <v>3.4150533108866443</v>
      </c>
      <c r="M890" s="335">
        <f>+'3.- Resumen general'!AQ891</f>
        <v>389.65050666666673</v>
      </c>
      <c r="N890" s="335">
        <f t="shared" si="55"/>
        <v>393.06555997755339</v>
      </c>
    </row>
    <row r="891" spans="2:14">
      <c r="B891" s="52">
        <v>886</v>
      </c>
      <c r="C891" s="334">
        <f>+'3.- Resumen general'!C892</f>
        <v>43651</v>
      </c>
      <c r="D891" s="81" t="str">
        <f>+'3.- Resumen general'!D892</f>
        <v>Vagotomía troncular por laparoscopía</v>
      </c>
      <c r="E891" s="335">
        <f>+'3.- Resumen general'!AP892</f>
        <v>5.3677662037037042</v>
      </c>
      <c r="F891" s="335">
        <f>+'3.- Resumen general'!AQ892</f>
        <v>369.28250666666668</v>
      </c>
      <c r="G891" s="335">
        <f t="shared" ref="G891:G954" si="56">SUM(E891:F891)</f>
        <v>374.65027287037037</v>
      </c>
      <c r="I891" s="52">
        <v>886</v>
      </c>
      <c r="J891" s="334">
        <f t="shared" ref="J891:J954" si="57">+C891</f>
        <v>43651</v>
      </c>
      <c r="K891" s="81" t="str">
        <f t="shared" ref="K891:K954" si="58">+D891</f>
        <v>Vagotomía troncular por laparoscopía</v>
      </c>
      <c r="L891" s="335">
        <f>+'3.- Resumen general'!AP892</f>
        <v>5.3677662037037042</v>
      </c>
      <c r="M891" s="335">
        <f>+'3.- Resumen general'!AQ892</f>
        <v>369.28250666666668</v>
      </c>
      <c r="N891" s="335">
        <f t="shared" ref="N891:N954" si="59">SUM(L891:M891)</f>
        <v>374.65027287037037</v>
      </c>
    </row>
    <row r="892" spans="2:14">
      <c r="B892" s="52">
        <v>887</v>
      </c>
      <c r="C892" s="334">
        <f>+'3.- Resumen general'!C893</f>
        <v>43652</v>
      </c>
      <c r="D892" s="81" t="str">
        <f>+'3.- Resumen general'!D893</f>
        <v>Vagotomía selectiva o ultraselectiva por laparoscopía</v>
      </c>
      <c r="E892" s="335">
        <f>+'3.- Resumen general'!AP893</f>
        <v>5.8557449494949498</v>
      </c>
      <c r="F892" s="335">
        <f>+'3.- Resumen general'!AQ893</f>
        <v>376.07184000000007</v>
      </c>
      <c r="G892" s="335">
        <f t="shared" si="56"/>
        <v>381.92758494949504</v>
      </c>
      <c r="I892" s="52">
        <v>887</v>
      </c>
      <c r="J892" s="334">
        <f t="shared" si="57"/>
        <v>43652</v>
      </c>
      <c r="K892" s="81" t="str">
        <f t="shared" si="58"/>
        <v>Vagotomía selectiva o ultraselectiva por laparoscopía</v>
      </c>
      <c r="L892" s="335">
        <f>+'3.- Resumen general'!AP893</f>
        <v>5.8557449494949498</v>
      </c>
      <c r="M892" s="335">
        <f>+'3.- Resumen general'!AQ893</f>
        <v>376.07184000000007</v>
      </c>
      <c r="N892" s="335">
        <f t="shared" si="59"/>
        <v>381.92758494949504</v>
      </c>
    </row>
    <row r="893" spans="2:14">
      <c r="B893" s="52">
        <v>888</v>
      </c>
      <c r="C893" s="334">
        <f>+'3.- Resumen general'!C894</f>
        <v>43653</v>
      </c>
      <c r="D893" s="81" t="str">
        <f>+'3.- Resumen general'!D894</f>
        <v>Gastrostomía por laparoscopía</v>
      </c>
      <c r="E893" s="335">
        <f>+'3.- Resumen general'!AP894</f>
        <v>6.8317024410774412</v>
      </c>
      <c r="F893" s="335">
        <f>+'3.- Resumen general'!AQ894</f>
        <v>389.65050666666673</v>
      </c>
      <c r="G893" s="335">
        <f t="shared" si="56"/>
        <v>396.48220910774415</v>
      </c>
      <c r="I893" s="52">
        <v>888</v>
      </c>
      <c r="J893" s="334">
        <f t="shared" si="57"/>
        <v>43653</v>
      </c>
      <c r="K893" s="81" t="str">
        <f t="shared" si="58"/>
        <v>Gastrostomía por laparoscopía</v>
      </c>
      <c r="L893" s="335">
        <f>+'3.- Resumen general'!AP894</f>
        <v>6.8317024410774412</v>
      </c>
      <c r="M893" s="335">
        <f>+'3.- Resumen general'!AQ894</f>
        <v>389.65050666666673</v>
      </c>
      <c r="N893" s="335">
        <f t="shared" si="59"/>
        <v>396.48220910774415</v>
      </c>
    </row>
    <row r="894" spans="2:14">
      <c r="B894" s="52">
        <v>889</v>
      </c>
      <c r="C894" s="334">
        <f>+'3.- Resumen general'!C895</f>
        <v>43750</v>
      </c>
      <c r="D894" s="81" t="str">
        <f>+'3.- Resumen general'!D895</f>
        <v>Colocación percutánea de tubo de gastrostomía</v>
      </c>
      <c r="E894" s="335">
        <f>+'3.- Resumen general'!AP895</f>
        <v>1.9514590347923684</v>
      </c>
      <c r="F894" s="335">
        <f>+'3.- Resumen general'!AQ895</f>
        <v>200.41249000000002</v>
      </c>
      <c r="G894" s="335">
        <f t="shared" si="56"/>
        <v>202.3639490347924</v>
      </c>
      <c r="I894" s="52">
        <v>889</v>
      </c>
      <c r="J894" s="334">
        <f t="shared" si="57"/>
        <v>43750</v>
      </c>
      <c r="K894" s="81" t="str">
        <f t="shared" si="58"/>
        <v>Colocación percutánea de tubo de gastrostomía</v>
      </c>
      <c r="L894" s="335">
        <f>+'3.- Resumen general'!AP895</f>
        <v>1.9514590347923684</v>
      </c>
      <c r="M894" s="335">
        <f>+'3.- Resumen general'!AQ895</f>
        <v>200.41249000000002</v>
      </c>
      <c r="N894" s="335">
        <f t="shared" si="59"/>
        <v>202.3639490347924</v>
      </c>
    </row>
    <row r="895" spans="2:14">
      <c r="B895" s="52">
        <v>890</v>
      </c>
      <c r="C895" s="334">
        <f>+'3.- Resumen general'!C896</f>
        <v>43800</v>
      </c>
      <c r="D895" s="81" t="str">
        <f>+'3.- Resumen general'!D896</f>
        <v>Piloroplastía</v>
      </c>
      <c r="E895" s="335">
        <f>+'3.- Resumen general'!AP896</f>
        <v>1.9514590347923684</v>
      </c>
      <c r="F895" s="335">
        <f>+'3.- Resumen general'!AQ896</f>
        <v>348.91450666666668</v>
      </c>
      <c r="G895" s="335">
        <f t="shared" si="56"/>
        <v>350.86596570145906</v>
      </c>
      <c r="I895" s="52">
        <v>890</v>
      </c>
      <c r="J895" s="334">
        <f t="shared" si="57"/>
        <v>43800</v>
      </c>
      <c r="K895" s="81" t="str">
        <f t="shared" si="58"/>
        <v>Piloroplastía</v>
      </c>
      <c r="L895" s="335">
        <f>+'3.- Resumen general'!AP896</f>
        <v>1.9514590347923684</v>
      </c>
      <c r="M895" s="335">
        <f>+'3.- Resumen general'!AQ896</f>
        <v>348.91450666666668</v>
      </c>
      <c r="N895" s="335">
        <f t="shared" si="59"/>
        <v>350.86596570145906</v>
      </c>
    </row>
    <row r="896" spans="2:14">
      <c r="B896" s="52">
        <v>891</v>
      </c>
      <c r="C896" s="334">
        <f>+'3.- Resumen general'!C897</f>
        <v>43810</v>
      </c>
      <c r="D896" s="81" t="str">
        <f>+'3.- Resumen general'!D897</f>
        <v>Gastroduodenostomía</v>
      </c>
      <c r="E896" s="335">
        <f>+'3.- Resumen general'!AP897</f>
        <v>1.9514590347923684</v>
      </c>
      <c r="F896" s="335">
        <f>+'3.- Resumen general'!AQ897</f>
        <v>341.17450666666673</v>
      </c>
      <c r="G896" s="335">
        <f t="shared" si="56"/>
        <v>343.12596570145911</v>
      </c>
      <c r="I896" s="52">
        <v>891</v>
      </c>
      <c r="J896" s="334">
        <f t="shared" si="57"/>
        <v>43810</v>
      </c>
      <c r="K896" s="81" t="str">
        <f t="shared" si="58"/>
        <v>Gastroduodenostomía</v>
      </c>
      <c r="L896" s="335">
        <f>+'3.- Resumen general'!AP897</f>
        <v>1.9514590347923684</v>
      </c>
      <c r="M896" s="335">
        <f>+'3.- Resumen general'!AQ897</f>
        <v>341.17450666666673</v>
      </c>
      <c r="N896" s="335">
        <f t="shared" si="59"/>
        <v>343.12596570145911</v>
      </c>
    </row>
    <row r="897" spans="2:14">
      <c r="B897" s="52">
        <v>892</v>
      </c>
      <c r="C897" s="334">
        <f>+'3.- Resumen general'!C898</f>
        <v>43820</v>
      </c>
      <c r="D897" s="81" t="str">
        <f>+'3.- Resumen general'!D898</f>
        <v>Gastroyeyunostomía con o sin vagotomía</v>
      </c>
      <c r="E897" s="335">
        <f>+'3.- Resumen general'!AP898</f>
        <v>2.4393237934904604</v>
      </c>
      <c r="F897" s="335">
        <f>+'3.- Resumen general'!AQ898</f>
        <v>362.4931733333334</v>
      </c>
      <c r="G897" s="335">
        <f t="shared" si="56"/>
        <v>364.93249712682388</v>
      </c>
      <c r="I897" s="52">
        <v>892</v>
      </c>
      <c r="J897" s="334">
        <f t="shared" si="57"/>
        <v>43820</v>
      </c>
      <c r="K897" s="81" t="str">
        <f t="shared" si="58"/>
        <v>Gastroyeyunostomía con o sin vagotomía</v>
      </c>
      <c r="L897" s="335">
        <f>+'3.- Resumen general'!AP898</f>
        <v>2.4393237934904604</v>
      </c>
      <c r="M897" s="335">
        <f>+'3.- Resumen general'!AQ898</f>
        <v>362.4931733333334</v>
      </c>
      <c r="N897" s="335">
        <f t="shared" si="59"/>
        <v>364.93249712682388</v>
      </c>
    </row>
    <row r="898" spans="2:14">
      <c r="B898" s="52">
        <v>893</v>
      </c>
      <c r="C898" s="334">
        <f>+'3.- Resumen general'!C899</f>
        <v>43830</v>
      </c>
      <c r="D898" s="81" t="str">
        <f>+'3.- Resumen general'!D899</f>
        <v>Gastrostomía, abierta; sin construcción de tubo gástrico</v>
      </c>
      <c r="E898" s="335">
        <f>+'3.- Resumen general'!AP899</f>
        <v>1.5855604657687992</v>
      </c>
      <c r="F898" s="335">
        <f>+'3.- Resumen general'!AQ899</f>
        <v>255.72201666666666</v>
      </c>
      <c r="G898" s="335">
        <f t="shared" si="56"/>
        <v>257.30757713243548</v>
      </c>
      <c r="I898" s="52">
        <v>893</v>
      </c>
      <c r="J898" s="334">
        <f t="shared" si="57"/>
        <v>43830</v>
      </c>
      <c r="K898" s="81" t="str">
        <f t="shared" si="58"/>
        <v>Gastrostomía, abierta; sin construcción de tubo gástrico</v>
      </c>
      <c r="L898" s="335">
        <f>+'3.- Resumen general'!AP899</f>
        <v>1.5855604657687992</v>
      </c>
      <c r="M898" s="335">
        <f>+'3.- Resumen general'!AQ899</f>
        <v>255.72201666666666</v>
      </c>
      <c r="N898" s="335">
        <f t="shared" si="59"/>
        <v>257.30757713243548</v>
      </c>
    </row>
    <row r="899" spans="2:14">
      <c r="B899" s="52">
        <v>894</v>
      </c>
      <c r="C899" s="334">
        <f>+'3.- Resumen general'!C900</f>
        <v>43831</v>
      </c>
      <c r="D899" s="81" t="str">
        <f>+'3.- Resumen general'!D900</f>
        <v>Gastrostomía neonatal abierta para alimentación</v>
      </c>
      <c r="E899" s="335">
        <f>+'3.- Resumen general'!AP900</f>
        <v>1.5855604657687992</v>
      </c>
      <c r="F899" s="335">
        <f>+'3.- Resumen general'!AQ900</f>
        <v>338.73050666666666</v>
      </c>
      <c r="G899" s="335">
        <f t="shared" si="56"/>
        <v>340.31606713243548</v>
      </c>
      <c r="I899" s="52">
        <v>894</v>
      </c>
      <c r="J899" s="334">
        <f t="shared" si="57"/>
        <v>43831</v>
      </c>
      <c r="K899" s="81" t="str">
        <f t="shared" si="58"/>
        <v>Gastrostomía neonatal abierta para alimentación</v>
      </c>
      <c r="L899" s="335">
        <f>+'3.- Resumen general'!AP900</f>
        <v>1.5855604657687992</v>
      </c>
      <c r="M899" s="335">
        <f>+'3.- Resumen general'!AQ900</f>
        <v>338.73050666666666</v>
      </c>
      <c r="N899" s="335">
        <f t="shared" si="59"/>
        <v>340.31606713243548</v>
      </c>
    </row>
    <row r="900" spans="2:14" ht="25.5">
      <c r="B900" s="52">
        <v>895</v>
      </c>
      <c r="C900" s="334">
        <f>+'3.- Resumen general'!C901</f>
        <v>43840</v>
      </c>
      <c r="D900" s="81" t="str">
        <f>+'3.- Resumen general'!D901</f>
        <v>Gastrorrafia, sutura de úlcera, herida o lesión duodenal o gástrica perforada</v>
      </c>
      <c r="E900" s="335">
        <f>+'3.- Resumen general'!AP901</f>
        <v>1.4635942760942762</v>
      </c>
      <c r="F900" s="335">
        <f>+'3.- Resumen general'!AQ901</f>
        <v>327.59584000000007</v>
      </c>
      <c r="G900" s="335">
        <f t="shared" si="56"/>
        <v>329.05943427609435</v>
      </c>
      <c r="I900" s="52">
        <v>895</v>
      </c>
      <c r="J900" s="334">
        <f t="shared" si="57"/>
        <v>43840</v>
      </c>
      <c r="K900" s="81" t="str">
        <f t="shared" si="58"/>
        <v>Gastrorrafia, sutura de úlcera, herida o lesión duodenal o gástrica perforada</v>
      </c>
      <c r="L900" s="335">
        <f>+'3.- Resumen general'!AP901</f>
        <v>1.4635942760942762</v>
      </c>
      <c r="M900" s="335">
        <f>+'3.- Resumen general'!AQ901</f>
        <v>327.59584000000007</v>
      </c>
      <c r="N900" s="335">
        <f t="shared" si="59"/>
        <v>329.05943427609435</v>
      </c>
    </row>
    <row r="901" spans="2:14">
      <c r="B901" s="52">
        <v>896</v>
      </c>
      <c r="C901" s="334">
        <f>+'3.- Resumen general'!C902</f>
        <v>43841</v>
      </c>
      <c r="D901" s="81" t="str">
        <f>+'3.- Resumen general'!D902</f>
        <v>Gastrorrafia y parche de epiplon (Graham) por úlcera perforada</v>
      </c>
      <c r="E901" s="335">
        <f>+'3.- Resumen general'!AP902</f>
        <v>1.9514590347923684</v>
      </c>
      <c r="F901" s="335">
        <f>+'3.- Resumen general'!AQ902</f>
        <v>341.17450666666673</v>
      </c>
      <c r="G901" s="335">
        <f t="shared" si="56"/>
        <v>343.12596570145911</v>
      </c>
      <c r="I901" s="52">
        <v>896</v>
      </c>
      <c r="J901" s="334">
        <f t="shared" si="57"/>
        <v>43841</v>
      </c>
      <c r="K901" s="81" t="str">
        <f t="shared" si="58"/>
        <v>Gastrorrafia y parche de epiplon (Graham) por úlcera perforada</v>
      </c>
      <c r="L901" s="335">
        <f>+'3.- Resumen general'!AP902</f>
        <v>1.9514590347923684</v>
      </c>
      <c r="M901" s="335">
        <f>+'3.- Resumen general'!AQ902</f>
        <v>341.17450666666673</v>
      </c>
      <c r="N901" s="335">
        <f t="shared" si="59"/>
        <v>343.12596570145911</v>
      </c>
    </row>
    <row r="902" spans="2:14" ht="25.5">
      <c r="B902" s="52">
        <v>897</v>
      </c>
      <c r="C902" s="334">
        <f>+'3.- Resumen general'!C903</f>
        <v>43842</v>
      </c>
      <c r="D902" s="81" t="str">
        <f>+'3.- Resumen general'!D903</f>
        <v>Procedimiento gástrico restrictivo por obesidad mórbida, sin derivación (by pass) gástrica; Gastroplastía vertical</v>
      </c>
      <c r="E902" s="335">
        <f>+'3.- Resumen general'!AP903</f>
        <v>2.6832561728395063</v>
      </c>
      <c r="F902" s="335">
        <f>+'3.- Resumen general'!AQ903</f>
        <v>361.54250666666667</v>
      </c>
      <c r="G902" s="335">
        <f t="shared" si="56"/>
        <v>364.22576283950616</v>
      </c>
      <c r="I902" s="52">
        <v>897</v>
      </c>
      <c r="J902" s="334">
        <f t="shared" si="57"/>
        <v>43842</v>
      </c>
      <c r="K902" s="81" t="str">
        <f t="shared" si="58"/>
        <v>Procedimiento gástrico restrictivo por obesidad mórbida, sin derivación (by pass) gástrica; Gastroplastía vertical</v>
      </c>
      <c r="L902" s="335">
        <f>+'3.- Resumen general'!AP903</f>
        <v>2.6832561728395063</v>
      </c>
      <c r="M902" s="335">
        <f>+'3.- Resumen general'!AQ903</f>
        <v>361.54250666666667</v>
      </c>
      <c r="N902" s="335">
        <f t="shared" si="59"/>
        <v>364.22576283950616</v>
      </c>
    </row>
    <row r="903" spans="2:14" ht="25.5">
      <c r="B903" s="52">
        <v>898</v>
      </c>
      <c r="C903" s="334">
        <f>+'3.- Resumen general'!C904</f>
        <v>43850</v>
      </c>
      <c r="D903" s="81" t="str">
        <f>+'3.- Resumen general'!D904</f>
        <v>Revisión de anastomosis gastroduodenal (gastroduodenostomía) con reconstrucción</v>
      </c>
      <c r="E903" s="335">
        <f>+'3.- Resumen general'!AP904</f>
        <v>1.4635942760942762</v>
      </c>
      <c r="F903" s="335">
        <f>+'3.- Resumen general'!AQ904</f>
        <v>335.33584000000008</v>
      </c>
      <c r="G903" s="335">
        <f t="shared" si="56"/>
        <v>336.79943427609436</v>
      </c>
      <c r="I903" s="52">
        <v>898</v>
      </c>
      <c r="J903" s="334">
        <f t="shared" si="57"/>
        <v>43850</v>
      </c>
      <c r="K903" s="81" t="str">
        <f t="shared" si="58"/>
        <v>Revisión de anastomosis gastroduodenal (gastroduodenostomía) con reconstrucción</v>
      </c>
      <c r="L903" s="335">
        <f>+'3.- Resumen general'!AP904</f>
        <v>1.4635942760942762</v>
      </c>
      <c r="M903" s="335">
        <f>+'3.- Resumen general'!AQ904</f>
        <v>335.33584000000008</v>
      </c>
      <c r="N903" s="335">
        <f t="shared" si="59"/>
        <v>336.79943427609436</v>
      </c>
    </row>
    <row r="904" spans="2:14">
      <c r="B904" s="52">
        <v>899</v>
      </c>
      <c r="C904" s="334">
        <f>+'3.- Resumen general'!C905</f>
        <v>43870</v>
      </c>
      <c r="D904" s="81" t="str">
        <f>+'3.- Resumen general'!D905</f>
        <v>Cierre quirúrgico de gastrostomía</v>
      </c>
      <c r="E904" s="335">
        <f>+'3.- Resumen general'!AP905</f>
        <v>1.9514590347923684</v>
      </c>
      <c r="F904" s="335">
        <f>+'3.- Resumen general'!AQ905</f>
        <v>265.90601666666663</v>
      </c>
      <c r="G904" s="335">
        <f t="shared" si="56"/>
        <v>267.85747570145901</v>
      </c>
      <c r="I904" s="52">
        <v>899</v>
      </c>
      <c r="J904" s="334">
        <f t="shared" si="57"/>
        <v>43870</v>
      </c>
      <c r="K904" s="81" t="str">
        <f t="shared" si="58"/>
        <v>Cierre quirúrgico de gastrostomía</v>
      </c>
      <c r="L904" s="335">
        <f>+'3.- Resumen general'!AP905</f>
        <v>1.9514590347923684</v>
      </c>
      <c r="M904" s="335">
        <f>+'3.- Resumen general'!AQ905</f>
        <v>265.90601666666663</v>
      </c>
      <c r="N904" s="335">
        <f t="shared" si="59"/>
        <v>267.85747570145901</v>
      </c>
    </row>
    <row r="905" spans="2:14">
      <c r="B905" s="52">
        <v>900</v>
      </c>
      <c r="C905" s="334">
        <f>+'3.- Resumen general'!C906</f>
        <v>43880</v>
      </c>
      <c r="D905" s="81" t="str">
        <f>+'3.- Resumen general'!D906</f>
        <v>Cierre de fístula gastrocólica</v>
      </c>
      <c r="E905" s="335">
        <f>+'3.- Resumen general'!AP906</f>
        <v>1.9514590347923684</v>
      </c>
      <c r="F905" s="335">
        <f>+'3.- Resumen general'!AQ906</f>
        <v>348.91450666666668</v>
      </c>
      <c r="G905" s="335">
        <f t="shared" si="56"/>
        <v>350.86596570145906</v>
      </c>
      <c r="I905" s="52">
        <v>900</v>
      </c>
      <c r="J905" s="334">
        <f t="shared" si="57"/>
        <v>43880</v>
      </c>
      <c r="K905" s="81" t="str">
        <f t="shared" si="58"/>
        <v>Cierre de fístula gastrocólica</v>
      </c>
      <c r="L905" s="335">
        <f>+'3.- Resumen general'!AP906</f>
        <v>1.9514590347923684</v>
      </c>
      <c r="M905" s="335">
        <f>+'3.- Resumen general'!AQ906</f>
        <v>348.91450666666668</v>
      </c>
      <c r="N905" s="335">
        <f t="shared" si="59"/>
        <v>350.86596570145906</v>
      </c>
    </row>
    <row r="906" spans="2:14">
      <c r="B906" s="52">
        <v>901</v>
      </c>
      <c r="C906" s="334">
        <f>+'3.- Resumen general'!C907</f>
        <v>44005</v>
      </c>
      <c r="D906" s="81" t="str">
        <f>+'3.- Resumen general'!D907</f>
        <v>Enterolisis (liberación de adherencias intestinales)</v>
      </c>
      <c r="E906" s="335">
        <f>+'3.- Resumen general'!AP907</f>
        <v>1.9514590347923684</v>
      </c>
      <c r="F906" s="335">
        <f>+'3.- Resumen general'!AQ907</f>
        <v>219.58201666666668</v>
      </c>
      <c r="G906" s="335">
        <f t="shared" si="56"/>
        <v>221.53347570145905</v>
      </c>
      <c r="I906" s="52">
        <v>901</v>
      </c>
      <c r="J906" s="334">
        <f t="shared" si="57"/>
        <v>44005</v>
      </c>
      <c r="K906" s="81" t="str">
        <f t="shared" si="58"/>
        <v>Enterolisis (liberación de adherencias intestinales)</v>
      </c>
      <c r="L906" s="335">
        <f>+'3.- Resumen general'!AP907</f>
        <v>1.9514590347923684</v>
      </c>
      <c r="M906" s="335">
        <f>+'3.- Resumen general'!AQ907</f>
        <v>219.58201666666668</v>
      </c>
      <c r="N906" s="335">
        <f t="shared" si="59"/>
        <v>221.53347570145905</v>
      </c>
    </row>
    <row r="907" spans="2:14">
      <c r="B907" s="52">
        <v>902</v>
      </c>
      <c r="C907" s="334">
        <f>+'3.- Resumen general'!C908</f>
        <v>44010</v>
      </c>
      <c r="D907" s="81" t="str">
        <f>+'3.- Resumen general'!D908</f>
        <v>Duodenotomía</v>
      </c>
      <c r="E907" s="335">
        <f>+'3.- Resumen general'!AP908</f>
        <v>1.9514590347923684</v>
      </c>
      <c r="F907" s="335">
        <f>+'3.- Resumen general'!AQ908</f>
        <v>341.17450666666673</v>
      </c>
      <c r="G907" s="335">
        <f t="shared" si="56"/>
        <v>343.12596570145911</v>
      </c>
      <c r="I907" s="52">
        <v>902</v>
      </c>
      <c r="J907" s="334">
        <f t="shared" si="57"/>
        <v>44010</v>
      </c>
      <c r="K907" s="81" t="str">
        <f t="shared" si="58"/>
        <v>Duodenotomía</v>
      </c>
      <c r="L907" s="335">
        <f>+'3.- Resumen general'!AP908</f>
        <v>1.9514590347923684</v>
      </c>
      <c r="M907" s="335">
        <f>+'3.- Resumen general'!AQ908</f>
        <v>341.17450666666673</v>
      </c>
      <c r="N907" s="335">
        <f t="shared" si="59"/>
        <v>343.12596570145911</v>
      </c>
    </row>
    <row r="908" spans="2:14">
      <c r="B908" s="52">
        <v>903</v>
      </c>
      <c r="C908" s="334">
        <f>+'3.- Resumen general'!C909</f>
        <v>44011</v>
      </c>
      <c r="D908" s="81" t="str">
        <f>+'3.- Resumen general'!D909</f>
        <v>Diverticulización duodenal</v>
      </c>
      <c r="E908" s="335">
        <f>+'3.- Resumen general'!AP909</f>
        <v>4.8786475869809207</v>
      </c>
      <c r="F908" s="335">
        <f>+'3.- Resumen general'!AQ909</f>
        <v>422.64650666666671</v>
      </c>
      <c r="G908" s="335">
        <f t="shared" si="56"/>
        <v>427.52515425364766</v>
      </c>
      <c r="I908" s="52">
        <v>903</v>
      </c>
      <c r="J908" s="334">
        <f t="shared" si="57"/>
        <v>44011</v>
      </c>
      <c r="K908" s="81" t="str">
        <f t="shared" si="58"/>
        <v>Diverticulización duodenal</v>
      </c>
      <c r="L908" s="335">
        <f>+'3.- Resumen general'!AP909</f>
        <v>4.8786475869809207</v>
      </c>
      <c r="M908" s="335">
        <f>+'3.- Resumen general'!AQ909</f>
        <v>422.64650666666671</v>
      </c>
      <c r="N908" s="335">
        <f t="shared" si="59"/>
        <v>427.52515425364766</v>
      </c>
    </row>
    <row r="909" spans="2:14">
      <c r="B909" s="52">
        <v>904</v>
      </c>
      <c r="C909" s="334">
        <f>+'3.- Resumen general'!C910</f>
        <v>44015</v>
      </c>
      <c r="D909" s="81" t="str">
        <f>+'3.- Resumen general'!D910</f>
        <v>Enterostomías</v>
      </c>
      <c r="E909" s="335">
        <f>+'3.- Resumen general'!AP910</f>
        <v>1.9514590347923684</v>
      </c>
      <c r="F909" s="335">
        <f>+'3.- Resumen general'!AQ910</f>
        <v>348.91450666666668</v>
      </c>
      <c r="G909" s="335">
        <f t="shared" si="56"/>
        <v>350.86596570145906</v>
      </c>
      <c r="I909" s="52">
        <v>904</v>
      </c>
      <c r="J909" s="334">
        <f t="shared" si="57"/>
        <v>44015</v>
      </c>
      <c r="K909" s="81" t="str">
        <f t="shared" si="58"/>
        <v>Enterostomías</v>
      </c>
      <c r="L909" s="335">
        <f>+'3.- Resumen general'!AP910</f>
        <v>1.9514590347923684</v>
      </c>
      <c r="M909" s="335">
        <f>+'3.- Resumen general'!AQ910</f>
        <v>348.91450666666668</v>
      </c>
      <c r="N909" s="335">
        <f t="shared" si="59"/>
        <v>350.86596570145906</v>
      </c>
    </row>
    <row r="910" spans="2:14">
      <c r="B910" s="52">
        <v>905</v>
      </c>
      <c r="C910" s="334">
        <f>+'3.- Resumen general'!C911</f>
        <v>44020</v>
      </c>
      <c r="D910" s="81" t="str">
        <f>+'3.- Resumen general'!D911</f>
        <v>Enterotomía, intestino diferente a duodeno</v>
      </c>
      <c r="E910" s="335">
        <f>+'3.- Resumen general'!AP911</f>
        <v>2.4393237934904604</v>
      </c>
      <c r="F910" s="335">
        <f>+'3.- Resumen general'!AQ911</f>
        <v>362.4931733333334</v>
      </c>
      <c r="G910" s="335">
        <f t="shared" si="56"/>
        <v>364.93249712682388</v>
      </c>
      <c r="I910" s="52">
        <v>905</v>
      </c>
      <c r="J910" s="334">
        <f t="shared" si="57"/>
        <v>44020</v>
      </c>
      <c r="K910" s="81" t="str">
        <f t="shared" si="58"/>
        <v>Enterotomía, intestino diferente a duodeno</v>
      </c>
      <c r="L910" s="335">
        <f>+'3.- Resumen general'!AP911</f>
        <v>2.4393237934904604</v>
      </c>
      <c r="M910" s="335">
        <f>+'3.- Resumen general'!AQ911</f>
        <v>362.4931733333334</v>
      </c>
      <c r="N910" s="335">
        <f t="shared" si="59"/>
        <v>364.93249712682388</v>
      </c>
    </row>
    <row r="911" spans="2:14">
      <c r="B911" s="52">
        <v>906</v>
      </c>
      <c r="C911" s="334">
        <f>+'3.- Resumen general'!C912</f>
        <v>44025</v>
      </c>
      <c r="D911" s="81" t="str">
        <f>+'3.- Resumen general'!D912</f>
        <v>Colotomía</v>
      </c>
      <c r="E911" s="335">
        <f>+'3.- Resumen general'!AP912</f>
        <v>2.4393237934904604</v>
      </c>
      <c r="F911" s="335">
        <f>+'3.- Resumen general'!AQ912</f>
        <v>362.4931733333334</v>
      </c>
      <c r="G911" s="335">
        <f t="shared" si="56"/>
        <v>364.93249712682388</v>
      </c>
      <c r="I911" s="52">
        <v>906</v>
      </c>
      <c r="J911" s="334">
        <f t="shared" si="57"/>
        <v>44025</v>
      </c>
      <c r="K911" s="81" t="str">
        <f t="shared" si="58"/>
        <v>Colotomía</v>
      </c>
      <c r="L911" s="335">
        <f>+'3.- Resumen general'!AP912</f>
        <v>2.4393237934904604</v>
      </c>
      <c r="M911" s="335">
        <f>+'3.- Resumen general'!AQ912</f>
        <v>362.4931733333334</v>
      </c>
      <c r="N911" s="335">
        <f t="shared" si="59"/>
        <v>364.93249712682388</v>
      </c>
    </row>
    <row r="912" spans="2:14" ht="25.5">
      <c r="B912" s="52">
        <v>907</v>
      </c>
      <c r="C912" s="334">
        <f>+'3.- Resumen general'!C913</f>
        <v>44050</v>
      </c>
      <c r="D912" s="81" t="str">
        <f>+'3.- Resumen general'!D913</f>
        <v>Reducción de vólvulo, intususcepción, hernia interna, mediante laparotomía</v>
      </c>
      <c r="E912" s="335">
        <f>+'3.- Resumen general'!AP913</f>
        <v>4.8797874579124576</v>
      </c>
      <c r="F912" s="335">
        <f>+'3.- Resumen general'!AQ913</f>
        <v>362.4931733333334</v>
      </c>
      <c r="G912" s="335">
        <f t="shared" si="56"/>
        <v>367.37296079124587</v>
      </c>
      <c r="I912" s="52">
        <v>907</v>
      </c>
      <c r="J912" s="334">
        <f t="shared" si="57"/>
        <v>44050</v>
      </c>
      <c r="K912" s="81" t="str">
        <f t="shared" si="58"/>
        <v>Reducción de vólvulo, intususcepción, hernia interna, mediante laparotomía</v>
      </c>
      <c r="L912" s="335">
        <f>+'3.- Resumen general'!AP913</f>
        <v>4.8797874579124576</v>
      </c>
      <c r="M912" s="335">
        <f>+'3.- Resumen general'!AQ913</f>
        <v>362.4931733333334</v>
      </c>
      <c r="N912" s="335">
        <f t="shared" si="59"/>
        <v>367.37296079124587</v>
      </c>
    </row>
    <row r="913" spans="2:14" ht="25.5">
      <c r="B913" s="52">
        <v>908</v>
      </c>
      <c r="C913" s="334">
        <f>+'3.- Resumen general'!C914</f>
        <v>44055</v>
      </c>
      <c r="D913" s="81" t="str">
        <f>+'3.- Resumen general'!D914</f>
        <v>Corrección de malrotación mediante lisis de bandas duodenales y/o reducción de vólvulo de intestino medio por vía laparoscópica</v>
      </c>
      <c r="E913" s="335">
        <f>+'3.- Resumen general'!AP914</f>
        <v>4.8797874579124576</v>
      </c>
      <c r="F913" s="335">
        <f>+'3.- Resumen general'!AQ914</f>
        <v>354.14267333333328</v>
      </c>
      <c r="G913" s="335">
        <f t="shared" si="56"/>
        <v>359.02246079124575</v>
      </c>
      <c r="I913" s="52">
        <v>908</v>
      </c>
      <c r="J913" s="334">
        <f t="shared" si="57"/>
        <v>44055</v>
      </c>
      <c r="K913" s="81" t="str">
        <f t="shared" si="58"/>
        <v>Corrección de malrotación mediante lisis de bandas duodenales y/o reducción de vólvulo de intestino medio por vía laparoscópica</v>
      </c>
      <c r="L913" s="335">
        <f>+'3.- Resumen general'!AP914</f>
        <v>4.8797874579124576</v>
      </c>
      <c r="M913" s="335">
        <f>+'3.- Resumen general'!AQ914</f>
        <v>354.14267333333328</v>
      </c>
      <c r="N913" s="335">
        <f t="shared" si="59"/>
        <v>359.02246079124575</v>
      </c>
    </row>
    <row r="914" spans="2:14">
      <c r="B914" s="52">
        <v>909</v>
      </c>
      <c r="C914" s="334">
        <f>+'3.- Resumen general'!C915</f>
        <v>44120</v>
      </c>
      <c r="D914" s="81" t="str">
        <f>+'3.- Resumen general'!D915</f>
        <v>Enterectomía, resección del intestino delgado</v>
      </c>
      <c r="E914" s="335">
        <f>+'3.- Resumen general'!AP915</f>
        <v>2.4393237934904604</v>
      </c>
      <c r="F914" s="335">
        <f>+'3.- Resumen general'!AQ915</f>
        <v>225.42068333333333</v>
      </c>
      <c r="G914" s="335">
        <f t="shared" si="56"/>
        <v>227.8600071268238</v>
      </c>
      <c r="I914" s="52">
        <v>909</v>
      </c>
      <c r="J914" s="334">
        <f t="shared" si="57"/>
        <v>44120</v>
      </c>
      <c r="K914" s="81" t="str">
        <f t="shared" si="58"/>
        <v>Enterectomía, resección del intestino delgado</v>
      </c>
      <c r="L914" s="335">
        <f>+'3.- Resumen general'!AP915</f>
        <v>2.4393237934904604</v>
      </c>
      <c r="M914" s="335">
        <f>+'3.- Resumen general'!AQ915</f>
        <v>225.42068333333333</v>
      </c>
      <c r="N914" s="335">
        <f t="shared" si="59"/>
        <v>227.8600071268238</v>
      </c>
    </row>
    <row r="915" spans="2:14" ht="25.5">
      <c r="B915" s="52">
        <v>910</v>
      </c>
      <c r="C915" s="334">
        <f>+'3.- Resumen general'!C916</f>
        <v>44130</v>
      </c>
      <c r="D915" s="81" t="str">
        <f>+'3.- Resumen general'!D916</f>
        <v>Enteroenterostomía, anastomosis de intestino, con o sin enterostomía cutánea</v>
      </c>
      <c r="E915" s="335">
        <f>+'3.- Resumen general'!AP916</f>
        <v>2.4393237934904604</v>
      </c>
      <c r="F915" s="335">
        <f>+'3.- Resumen general'!AQ916</f>
        <v>225.42068333333333</v>
      </c>
      <c r="G915" s="335">
        <f t="shared" si="56"/>
        <v>227.8600071268238</v>
      </c>
      <c r="I915" s="52">
        <v>910</v>
      </c>
      <c r="J915" s="334">
        <f t="shared" si="57"/>
        <v>44130</v>
      </c>
      <c r="K915" s="81" t="str">
        <f t="shared" si="58"/>
        <v>Enteroenterostomía, anastomosis de intestino, con o sin enterostomía cutánea</v>
      </c>
      <c r="L915" s="335">
        <f>+'3.- Resumen general'!AP916</f>
        <v>2.4393237934904604</v>
      </c>
      <c r="M915" s="335">
        <f>+'3.- Resumen general'!AQ916</f>
        <v>225.42068333333333</v>
      </c>
      <c r="N915" s="335">
        <f t="shared" si="59"/>
        <v>227.8600071268238</v>
      </c>
    </row>
    <row r="916" spans="2:14">
      <c r="B916" s="52">
        <v>911</v>
      </c>
      <c r="C916" s="334">
        <f>+'3.- Resumen general'!C917</f>
        <v>44131</v>
      </c>
      <c r="D916" s="81" t="str">
        <f>+'3.- Resumen general'!D917</f>
        <v>Cirugía de duplicación intestinal</v>
      </c>
      <c r="E916" s="335">
        <f>+'3.- Resumen general'!AP917</f>
        <v>3.4150533108866443</v>
      </c>
      <c r="F916" s="335">
        <f>+'3.- Resumen general'!AQ917</f>
        <v>389.65050666666673</v>
      </c>
      <c r="G916" s="335">
        <f t="shared" si="56"/>
        <v>393.06555997755339</v>
      </c>
      <c r="I916" s="52">
        <v>911</v>
      </c>
      <c r="J916" s="334">
        <f t="shared" si="57"/>
        <v>44131</v>
      </c>
      <c r="K916" s="81" t="str">
        <f t="shared" si="58"/>
        <v>Cirugía de duplicación intestinal</v>
      </c>
      <c r="L916" s="335">
        <f>+'3.- Resumen general'!AP917</f>
        <v>3.4150533108866443</v>
      </c>
      <c r="M916" s="335">
        <f>+'3.- Resumen general'!AQ917</f>
        <v>389.65050666666673</v>
      </c>
      <c r="N916" s="335">
        <f t="shared" si="59"/>
        <v>393.06555997755339</v>
      </c>
    </row>
    <row r="917" spans="2:14" ht="25.5">
      <c r="B917" s="52">
        <v>912</v>
      </c>
      <c r="C917" s="334">
        <f>+'3.- Resumen general'!C918</f>
        <v>44139</v>
      </c>
      <c r="D917" s="81" t="str">
        <f>+'3.- Resumen general'!D918</f>
        <v>Movilización (desmontado) de ángulo esplénico realizado en conjunción con colectomía parcial</v>
      </c>
      <c r="E917" s="335">
        <f>+'3.- Resumen general'!AP918</f>
        <v>1.9514590347923684</v>
      </c>
      <c r="F917" s="335">
        <f>+'3.- Resumen general'!AQ918</f>
        <v>332.82400666666661</v>
      </c>
      <c r="G917" s="335">
        <f t="shared" si="56"/>
        <v>334.77546570145898</v>
      </c>
      <c r="I917" s="52">
        <v>912</v>
      </c>
      <c r="J917" s="334">
        <f t="shared" si="57"/>
        <v>44139</v>
      </c>
      <c r="K917" s="81" t="str">
        <f t="shared" si="58"/>
        <v>Movilización (desmontado) de ángulo esplénico realizado en conjunción con colectomía parcial</v>
      </c>
      <c r="L917" s="335">
        <f>+'3.- Resumen general'!AP918</f>
        <v>1.9514590347923684</v>
      </c>
      <c r="M917" s="335">
        <f>+'3.- Resumen general'!AQ918</f>
        <v>332.82400666666661</v>
      </c>
      <c r="N917" s="335">
        <f t="shared" si="59"/>
        <v>334.77546570145898</v>
      </c>
    </row>
    <row r="918" spans="2:14">
      <c r="B918" s="52">
        <v>913</v>
      </c>
      <c r="C918" s="334">
        <f>+'3.- Resumen general'!C919</f>
        <v>44140</v>
      </c>
      <c r="D918" s="81" t="str">
        <f>+'3.- Resumen general'!D919</f>
        <v>Colectomía parcial</v>
      </c>
      <c r="E918" s="335">
        <f>+'3.- Resumen general'!AP919</f>
        <v>3.9029180695847367</v>
      </c>
      <c r="F918" s="335">
        <f>+'3.- Resumen general'!AQ919</f>
        <v>387.13867333333326</v>
      </c>
      <c r="G918" s="335">
        <f t="shared" si="56"/>
        <v>391.04159140291802</v>
      </c>
      <c r="I918" s="52">
        <v>913</v>
      </c>
      <c r="J918" s="334">
        <f t="shared" si="57"/>
        <v>44140</v>
      </c>
      <c r="K918" s="81" t="str">
        <f t="shared" si="58"/>
        <v>Colectomía parcial</v>
      </c>
      <c r="L918" s="335">
        <f>+'3.- Resumen general'!AP919</f>
        <v>3.9029180695847367</v>
      </c>
      <c r="M918" s="335">
        <f>+'3.- Resumen general'!AQ919</f>
        <v>387.13867333333326</v>
      </c>
      <c r="N918" s="335">
        <f t="shared" si="59"/>
        <v>391.04159140291802</v>
      </c>
    </row>
    <row r="919" spans="2:14">
      <c r="B919" s="52">
        <v>914</v>
      </c>
      <c r="C919" s="334">
        <f>+'3.- Resumen general'!C920</f>
        <v>44150</v>
      </c>
      <c r="D919" s="81" t="str">
        <f>+'3.- Resumen general'!D920</f>
        <v>Colectomía, total, abdominal, sin proctectomía</v>
      </c>
      <c r="E919" s="335">
        <f>+'3.- Resumen general'!AP920</f>
        <v>5.3665123456790127</v>
      </c>
      <c r="F919" s="335">
        <f>+'3.- Resumen general'!AQ920</f>
        <v>354.69048999999995</v>
      </c>
      <c r="G919" s="335">
        <f t="shared" si="56"/>
        <v>360.05700234567894</v>
      </c>
      <c r="I919" s="52">
        <v>914</v>
      </c>
      <c r="J919" s="334">
        <f t="shared" si="57"/>
        <v>44150</v>
      </c>
      <c r="K919" s="81" t="str">
        <f t="shared" si="58"/>
        <v>Colectomía, total, abdominal, sin proctectomía</v>
      </c>
      <c r="L919" s="335">
        <f>+'3.- Resumen general'!AP920</f>
        <v>5.3665123456790127</v>
      </c>
      <c r="M919" s="335">
        <f>+'3.- Resumen general'!AQ920</f>
        <v>354.69048999999995</v>
      </c>
      <c r="N919" s="335">
        <f t="shared" si="59"/>
        <v>360.05700234567894</v>
      </c>
    </row>
    <row r="920" spans="2:14">
      <c r="B920" s="52">
        <v>915</v>
      </c>
      <c r="C920" s="334">
        <f>+'3.- Resumen general'!C921</f>
        <v>44155</v>
      </c>
      <c r="D920" s="81" t="str">
        <f>+'3.- Resumen general'!D921</f>
        <v>Colectomía, total, abdominal, con proctectomía</v>
      </c>
      <c r="E920" s="335">
        <f>+'3.- Resumen general'!AP921</f>
        <v>6.3422418630751967</v>
      </c>
      <c r="F920" s="335">
        <f>+'3.- Resumen general'!AQ921</f>
        <v>462.77200666666658</v>
      </c>
      <c r="G920" s="335">
        <f t="shared" si="56"/>
        <v>469.11424852974176</v>
      </c>
      <c r="I920" s="52">
        <v>915</v>
      </c>
      <c r="J920" s="334">
        <f t="shared" si="57"/>
        <v>44155</v>
      </c>
      <c r="K920" s="81" t="str">
        <f t="shared" si="58"/>
        <v>Colectomía, total, abdominal, con proctectomía</v>
      </c>
      <c r="L920" s="335">
        <f>+'3.- Resumen general'!AP921</f>
        <v>6.3422418630751967</v>
      </c>
      <c r="M920" s="335">
        <f>+'3.- Resumen general'!AQ921</f>
        <v>462.77200666666658</v>
      </c>
      <c r="N920" s="335">
        <f t="shared" si="59"/>
        <v>469.11424852974176</v>
      </c>
    </row>
    <row r="921" spans="2:14">
      <c r="B921" s="52">
        <v>916</v>
      </c>
      <c r="C921" s="334">
        <f>+'3.- Resumen general'!C922</f>
        <v>44180</v>
      </c>
      <c r="D921" s="81" t="str">
        <f>+'3.- Resumen general'!D922</f>
        <v>Enterolisis (liberación de adherencias intestinales) por laparoscopía</v>
      </c>
      <c r="E921" s="335">
        <f>+'3.- Resumen general'!AP922</f>
        <v>3.9038299663299663</v>
      </c>
      <c r="F921" s="335">
        <f>+'3.- Resumen general'!AQ922</f>
        <v>348.91450666666668</v>
      </c>
      <c r="G921" s="335">
        <f t="shared" si="56"/>
        <v>352.81833663299665</v>
      </c>
      <c r="I921" s="52">
        <v>916</v>
      </c>
      <c r="J921" s="334">
        <f t="shared" si="57"/>
        <v>44180</v>
      </c>
      <c r="K921" s="81" t="str">
        <f t="shared" si="58"/>
        <v>Enterolisis (liberación de adherencias intestinales) por laparoscopía</v>
      </c>
      <c r="L921" s="335">
        <f>+'3.- Resumen general'!AP922</f>
        <v>3.9038299663299663</v>
      </c>
      <c r="M921" s="335">
        <f>+'3.- Resumen general'!AQ922</f>
        <v>348.91450666666668</v>
      </c>
      <c r="N921" s="335">
        <f t="shared" si="59"/>
        <v>352.81833663299665</v>
      </c>
    </row>
    <row r="922" spans="2:14">
      <c r="B922" s="52">
        <v>917</v>
      </c>
      <c r="C922" s="334">
        <f>+'3.- Resumen general'!C923</f>
        <v>44201</v>
      </c>
      <c r="D922" s="81" t="str">
        <f>+'3.- Resumen general'!D923</f>
        <v>Yeyunostomía por laparoscopía</v>
      </c>
      <c r="E922" s="335">
        <f>+'3.- Resumen general'!AP923</f>
        <v>3.1718618476430978</v>
      </c>
      <c r="F922" s="335">
        <f>+'3.- Resumen general'!AQ923</f>
        <v>338.73050666666666</v>
      </c>
      <c r="G922" s="335">
        <f t="shared" si="56"/>
        <v>341.90236851430973</v>
      </c>
      <c r="I922" s="52">
        <v>917</v>
      </c>
      <c r="J922" s="334">
        <f t="shared" si="57"/>
        <v>44201</v>
      </c>
      <c r="K922" s="81" t="str">
        <f t="shared" si="58"/>
        <v>Yeyunostomía por laparoscopía</v>
      </c>
      <c r="L922" s="335">
        <f>+'3.- Resumen general'!AP923</f>
        <v>3.1718618476430978</v>
      </c>
      <c r="M922" s="335">
        <f>+'3.- Resumen general'!AQ923</f>
        <v>338.73050666666666</v>
      </c>
      <c r="N922" s="335">
        <f t="shared" si="59"/>
        <v>341.90236851430973</v>
      </c>
    </row>
    <row r="923" spans="2:14">
      <c r="B923" s="52">
        <v>918</v>
      </c>
      <c r="C923" s="334">
        <f>+'3.- Resumen general'!C924</f>
        <v>44202</v>
      </c>
      <c r="D923" s="81" t="str">
        <f>+'3.- Resumen general'!D924</f>
        <v>Resección instestinal con anastomosis por laparoscopía</v>
      </c>
      <c r="E923" s="335">
        <f>+'3.- Resumen general'!AP924</f>
        <v>6.8317024410774412</v>
      </c>
      <c r="F923" s="335">
        <f>+'3.- Resumen general'!AQ924</f>
        <v>389.65050666666673</v>
      </c>
      <c r="G923" s="335">
        <f t="shared" si="56"/>
        <v>396.48220910774415</v>
      </c>
      <c r="I923" s="52">
        <v>918</v>
      </c>
      <c r="J923" s="334">
        <f t="shared" si="57"/>
        <v>44202</v>
      </c>
      <c r="K923" s="81" t="str">
        <f t="shared" si="58"/>
        <v>Resección instestinal con anastomosis por laparoscopía</v>
      </c>
      <c r="L923" s="335">
        <f>+'3.- Resumen general'!AP924</f>
        <v>6.8317024410774412</v>
      </c>
      <c r="M923" s="335">
        <f>+'3.- Resumen general'!AQ924</f>
        <v>389.65050666666673</v>
      </c>
      <c r="N923" s="335">
        <f t="shared" si="59"/>
        <v>396.48220910774415</v>
      </c>
    </row>
    <row r="924" spans="2:14">
      <c r="B924" s="52">
        <v>919</v>
      </c>
      <c r="C924" s="334">
        <f>+'3.- Resumen general'!C925</f>
        <v>44320</v>
      </c>
      <c r="D924" s="81" t="str">
        <f>+'3.- Resumen general'!D925</f>
        <v>Colostomía o cecostomía con exteriorización a la piel</v>
      </c>
      <c r="E924" s="335">
        <f>+'3.- Resumen general'!AP925</f>
        <v>2.6832561728395063</v>
      </c>
      <c r="F924" s="335">
        <f>+'3.- Resumen general'!AQ925</f>
        <v>369.28250666666668</v>
      </c>
      <c r="G924" s="335">
        <f t="shared" si="56"/>
        <v>371.96576283950617</v>
      </c>
      <c r="I924" s="52">
        <v>919</v>
      </c>
      <c r="J924" s="334">
        <f t="shared" si="57"/>
        <v>44320</v>
      </c>
      <c r="K924" s="81" t="str">
        <f t="shared" si="58"/>
        <v>Colostomía o cecostomía con exteriorización a la piel</v>
      </c>
      <c r="L924" s="335">
        <f>+'3.- Resumen general'!AP925</f>
        <v>2.6832561728395063</v>
      </c>
      <c r="M924" s="335">
        <f>+'3.- Resumen general'!AQ925</f>
        <v>369.28250666666668</v>
      </c>
      <c r="N924" s="335">
        <f t="shared" si="59"/>
        <v>371.96576283950617</v>
      </c>
    </row>
    <row r="925" spans="2:14">
      <c r="B925" s="52">
        <v>920</v>
      </c>
      <c r="C925" s="334">
        <f>+'3.- Resumen general'!C926</f>
        <v>44340</v>
      </c>
      <c r="D925" s="81" t="str">
        <f>+'3.- Resumen general'!D926</f>
        <v>Revisión de colostomía simple (liberación de cicatriz superficial)</v>
      </c>
      <c r="E925" s="335">
        <f>+'3.- Resumen general'!AP926</f>
        <v>1.2196618967452302</v>
      </c>
      <c r="F925" s="335">
        <f>+'3.- Resumen general'!AQ926</f>
        <v>328.54650666666669</v>
      </c>
      <c r="G925" s="335">
        <f t="shared" si="56"/>
        <v>329.7661685634119</v>
      </c>
      <c r="I925" s="52">
        <v>920</v>
      </c>
      <c r="J925" s="334">
        <f t="shared" si="57"/>
        <v>44340</v>
      </c>
      <c r="K925" s="81" t="str">
        <f t="shared" si="58"/>
        <v>Revisión de colostomía simple (liberación de cicatriz superficial)</v>
      </c>
      <c r="L925" s="335">
        <f>+'3.- Resumen general'!AP926</f>
        <v>1.2196618967452302</v>
      </c>
      <c r="M925" s="335">
        <f>+'3.- Resumen general'!AQ926</f>
        <v>328.54650666666669</v>
      </c>
      <c r="N925" s="335">
        <f t="shared" si="59"/>
        <v>329.7661685634119</v>
      </c>
    </row>
    <row r="926" spans="2:14">
      <c r="B926" s="52">
        <v>921</v>
      </c>
      <c r="C926" s="334">
        <f>+'3.- Resumen general'!C927</f>
        <v>44361</v>
      </c>
      <c r="D926" s="81" t="str">
        <f>+'3.- Resumen general'!D927</f>
        <v>Biopsia de lesión de intestino delgado</v>
      </c>
      <c r="E926" s="335">
        <f>+'3.- Resumen general'!AP927</f>
        <v>0.10429819023569024</v>
      </c>
      <c r="F926" s="335">
        <f>+'3.- Resumen general'!AQ927</f>
        <v>43.363799999999998</v>
      </c>
      <c r="G926" s="335">
        <f t="shared" si="56"/>
        <v>43.468098190235686</v>
      </c>
      <c r="I926" s="52">
        <v>921</v>
      </c>
      <c r="J926" s="334">
        <f t="shared" si="57"/>
        <v>44361</v>
      </c>
      <c r="K926" s="81" t="str">
        <f t="shared" si="58"/>
        <v>Biopsia de lesión de intestino delgado</v>
      </c>
      <c r="L926" s="335">
        <f>+'3.- Resumen general'!AP927</f>
        <v>0.10429819023569024</v>
      </c>
      <c r="M926" s="335">
        <f>+'3.- Resumen general'!AQ927</f>
        <v>43.363799999999998</v>
      </c>
      <c r="N926" s="335">
        <f t="shared" si="59"/>
        <v>43.468098190235686</v>
      </c>
    </row>
    <row r="927" spans="2:14" ht="25.5">
      <c r="B927" s="52">
        <v>922</v>
      </c>
      <c r="C927" s="334">
        <f>+'3.- Resumen general'!C928</f>
        <v>44602</v>
      </c>
      <c r="D927" s="81" t="str">
        <f>+'3.- Resumen general'!D928</f>
        <v>Sutura de intestino delgado (enterorrafia) por úlcera perforada, divertículo, herida, lesión ó ruptura</v>
      </c>
      <c r="E927" s="335">
        <f>+'3.- Resumen general'!AP928</f>
        <v>1.5855604657687992</v>
      </c>
      <c r="F927" s="335">
        <f>+'3.- Resumen general'!AQ928</f>
        <v>338.73050666666666</v>
      </c>
      <c r="G927" s="335">
        <f t="shared" si="56"/>
        <v>340.31606713243548</v>
      </c>
      <c r="I927" s="52">
        <v>922</v>
      </c>
      <c r="J927" s="334">
        <f t="shared" si="57"/>
        <v>44602</v>
      </c>
      <c r="K927" s="81" t="str">
        <f t="shared" si="58"/>
        <v>Sutura de intestino delgado (enterorrafia) por úlcera perforada, divertículo, herida, lesión ó ruptura</v>
      </c>
      <c r="L927" s="335">
        <f>+'3.- Resumen general'!AP928</f>
        <v>1.5855604657687992</v>
      </c>
      <c r="M927" s="335">
        <f>+'3.- Resumen general'!AQ928</f>
        <v>338.73050666666666</v>
      </c>
      <c r="N927" s="335">
        <f t="shared" si="59"/>
        <v>340.31606713243548</v>
      </c>
    </row>
    <row r="928" spans="2:14" ht="25.5">
      <c r="B928" s="52">
        <v>923</v>
      </c>
      <c r="C928" s="334">
        <f>+'3.- Resumen general'!C929</f>
        <v>44604</v>
      </c>
      <c r="D928" s="81" t="str">
        <f>+'3.- Resumen general'!D929</f>
        <v>Sutura del intestino grueso (colorrafía) por úlcera perforada, divertículo, herida, lesión ó ruptura</v>
      </c>
      <c r="E928" s="335">
        <f>+'3.- Resumen general'!AP929</f>
        <v>1.5855604657687992</v>
      </c>
      <c r="F928" s="335">
        <f>+'3.- Resumen general'!AQ929</f>
        <v>338.73050666666666</v>
      </c>
      <c r="G928" s="335">
        <f t="shared" si="56"/>
        <v>340.31606713243548</v>
      </c>
      <c r="I928" s="52">
        <v>923</v>
      </c>
      <c r="J928" s="334">
        <f t="shared" si="57"/>
        <v>44604</v>
      </c>
      <c r="K928" s="81" t="str">
        <f t="shared" si="58"/>
        <v>Sutura del intestino grueso (colorrafía) por úlcera perforada, divertículo, herida, lesión ó ruptura</v>
      </c>
      <c r="L928" s="335">
        <f>+'3.- Resumen general'!AP929</f>
        <v>1.5855604657687992</v>
      </c>
      <c r="M928" s="335">
        <f>+'3.- Resumen general'!AQ929</f>
        <v>338.73050666666666</v>
      </c>
      <c r="N928" s="335">
        <f t="shared" si="59"/>
        <v>340.31606713243548</v>
      </c>
    </row>
    <row r="929" spans="2:14" ht="25.5">
      <c r="B929" s="52">
        <v>924</v>
      </c>
      <c r="C929" s="334">
        <f>+'3.- Resumen general'!C930</f>
        <v>44615</v>
      </c>
      <c r="D929" s="81" t="str">
        <f>+'3.- Resumen general'!D930</f>
        <v>Corrección plástica de estrechez intestinal (enterotomía y enterorrafía) con o sin dilatación, por obstrucción intestinal</v>
      </c>
      <c r="E929" s="335">
        <f>+'3.- Resumen general'!AP930</f>
        <v>2.4393237934904604</v>
      </c>
      <c r="F929" s="335">
        <f>+'3.- Resumen general'!AQ930</f>
        <v>362.4931733333334</v>
      </c>
      <c r="G929" s="335">
        <f t="shared" si="56"/>
        <v>364.93249712682388</v>
      </c>
      <c r="I929" s="52">
        <v>924</v>
      </c>
      <c r="J929" s="334">
        <f t="shared" si="57"/>
        <v>44615</v>
      </c>
      <c r="K929" s="81" t="str">
        <f t="shared" si="58"/>
        <v>Corrección plástica de estrechez intestinal (enterotomía y enterorrafía) con o sin dilatación, por obstrucción intestinal</v>
      </c>
      <c r="L929" s="335">
        <f>+'3.- Resumen general'!AP930</f>
        <v>2.4393237934904604</v>
      </c>
      <c r="M929" s="335">
        <f>+'3.- Resumen general'!AQ930</f>
        <v>362.4931733333334</v>
      </c>
      <c r="N929" s="335">
        <f t="shared" si="59"/>
        <v>364.93249712682388</v>
      </c>
    </row>
    <row r="930" spans="2:14">
      <c r="B930" s="52">
        <v>925</v>
      </c>
      <c r="C930" s="334">
        <f>+'3.- Resumen general'!C931</f>
        <v>44620</v>
      </c>
      <c r="D930" s="81" t="str">
        <f>+'3.- Resumen general'!D931</f>
        <v>Cierre de enterostomía, intestino grueso o delgado</v>
      </c>
      <c r="E930" s="335">
        <f>+'3.- Resumen general'!AP931</f>
        <v>1.5855604657687992</v>
      </c>
      <c r="F930" s="335">
        <f>+'3.- Resumen general'!AQ931</f>
        <v>338.73050666666666</v>
      </c>
      <c r="G930" s="335">
        <f t="shared" si="56"/>
        <v>340.31606713243548</v>
      </c>
      <c r="I930" s="52">
        <v>925</v>
      </c>
      <c r="J930" s="334">
        <f t="shared" si="57"/>
        <v>44620</v>
      </c>
      <c r="K930" s="81" t="str">
        <f t="shared" si="58"/>
        <v>Cierre de enterostomía, intestino grueso o delgado</v>
      </c>
      <c r="L930" s="335">
        <f>+'3.- Resumen general'!AP931</f>
        <v>1.5855604657687992</v>
      </c>
      <c r="M930" s="335">
        <f>+'3.- Resumen general'!AQ931</f>
        <v>338.73050666666666</v>
      </c>
      <c r="N930" s="335">
        <f t="shared" si="59"/>
        <v>340.31606713243548</v>
      </c>
    </row>
    <row r="931" spans="2:14">
      <c r="B931" s="52">
        <v>926</v>
      </c>
      <c r="C931" s="334">
        <f>+'3.- Resumen general'!C932</f>
        <v>44650</v>
      </c>
      <c r="D931" s="81" t="str">
        <f>+'3.- Resumen general'!D932</f>
        <v>Cierre de fístula enteroentérica o enterocólica</v>
      </c>
      <c r="E931" s="335">
        <f>+'3.- Resumen general'!AP932</f>
        <v>1.9514590347923684</v>
      </c>
      <c r="F931" s="335">
        <f>+'3.- Resumen general'!AQ932</f>
        <v>348.91450666666668</v>
      </c>
      <c r="G931" s="335">
        <f t="shared" si="56"/>
        <v>350.86596570145906</v>
      </c>
      <c r="I931" s="52">
        <v>926</v>
      </c>
      <c r="J931" s="334">
        <f t="shared" si="57"/>
        <v>44650</v>
      </c>
      <c r="K931" s="81" t="str">
        <f t="shared" si="58"/>
        <v>Cierre de fístula enteroentérica o enterocólica</v>
      </c>
      <c r="L931" s="335">
        <f>+'3.- Resumen general'!AP932</f>
        <v>1.9514590347923684</v>
      </c>
      <c r="M931" s="335">
        <f>+'3.- Resumen general'!AQ932</f>
        <v>348.91450666666668</v>
      </c>
      <c r="N931" s="335">
        <f t="shared" si="59"/>
        <v>350.86596570145906</v>
      </c>
    </row>
    <row r="932" spans="2:14">
      <c r="B932" s="52">
        <v>927</v>
      </c>
      <c r="C932" s="334">
        <f>+'3.- Resumen general'!C933</f>
        <v>44660</v>
      </c>
      <c r="D932" s="81" t="str">
        <f>+'3.- Resumen general'!D933</f>
        <v>Cierre de fístula enterovesical</v>
      </c>
      <c r="E932" s="335">
        <f>+'3.- Resumen general'!AP933</f>
        <v>1.9514590347923684</v>
      </c>
      <c r="F932" s="335">
        <f>+'3.- Resumen general'!AQ933</f>
        <v>257.58198999999996</v>
      </c>
      <c r="G932" s="335">
        <f t="shared" si="56"/>
        <v>259.53344903479234</v>
      </c>
      <c r="I932" s="52">
        <v>927</v>
      </c>
      <c r="J932" s="334">
        <f t="shared" si="57"/>
        <v>44660</v>
      </c>
      <c r="K932" s="81" t="str">
        <f t="shared" si="58"/>
        <v>Cierre de fístula enterovesical</v>
      </c>
      <c r="L932" s="335">
        <f>+'3.- Resumen general'!AP933</f>
        <v>1.9514590347923684</v>
      </c>
      <c r="M932" s="335">
        <f>+'3.- Resumen general'!AQ933</f>
        <v>257.58198999999996</v>
      </c>
      <c r="N932" s="335">
        <f t="shared" si="59"/>
        <v>259.53344903479234</v>
      </c>
    </row>
    <row r="933" spans="2:14">
      <c r="B933" s="52">
        <v>928</v>
      </c>
      <c r="C933" s="334">
        <f>+'3.- Resumen general'!C934</f>
        <v>44680</v>
      </c>
      <c r="D933" s="81" t="str">
        <f>+'3.- Resumen general'!D934</f>
        <v>Plicatura intestinal</v>
      </c>
      <c r="E933" s="335">
        <f>+'3.- Resumen general'!AP934</f>
        <v>6.3422418630751967</v>
      </c>
      <c r="F933" s="335">
        <f>+'3.- Resumen general'!AQ934</f>
        <v>164.964</v>
      </c>
      <c r="G933" s="335">
        <f t="shared" si="56"/>
        <v>171.3062418630752</v>
      </c>
      <c r="I933" s="52">
        <v>928</v>
      </c>
      <c r="J933" s="334">
        <f t="shared" si="57"/>
        <v>44680</v>
      </c>
      <c r="K933" s="81" t="str">
        <f t="shared" si="58"/>
        <v>Plicatura intestinal</v>
      </c>
      <c r="L933" s="335">
        <f>+'3.- Resumen general'!AP934</f>
        <v>6.3422418630751967</v>
      </c>
      <c r="M933" s="335">
        <f>+'3.- Resumen general'!AQ934</f>
        <v>164.964</v>
      </c>
      <c r="N933" s="335">
        <f t="shared" si="59"/>
        <v>171.3062418630752</v>
      </c>
    </row>
    <row r="934" spans="2:14">
      <c r="B934" s="52">
        <v>929</v>
      </c>
      <c r="C934" s="334">
        <f>+'3.- Resumen general'!C935</f>
        <v>44725</v>
      </c>
      <c r="D934" s="81" t="str">
        <f>+'3.- Resumen general'!D935</f>
        <v>Cierre de colostomía por vía laparoscópica</v>
      </c>
      <c r="E934" s="335">
        <f>+'3.- Resumen general'!AP935</f>
        <v>8.2956386784511782</v>
      </c>
      <c r="F934" s="335">
        <f>+'3.- Resumen general'!AQ935</f>
        <v>410.01850666666667</v>
      </c>
      <c r="G934" s="335">
        <f t="shared" si="56"/>
        <v>418.31414534511782</v>
      </c>
      <c r="I934" s="52">
        <v>929</v>
      </c>
      <c r="J934" s="334">
        <f t="shared" si="57"/>
        <v>44725</v>
      </c>
      <c r="K934" s="81" t="str">
        <f t="shared" si="58"/>
        <v>Cierre de colostomía por vía laparoscópica</v>
      </c>
      <c r="L934" s="335">
        <f>+'3.- Resumen general'!AP935</f>
        <v>8.2956386784511782</v>
      </c>
      <c r="M934" s="335">
        <f>+'3.- Resumen general'!AQ935</f>
        <v>410.01850666666667</v>
      </c>
      <c r="N934" s="335">
        <f t="shared" si="59"/>
        <v>418.31414534511782</v>
      </c>
    </row>
    <row r="935" spans="2:14" ht="25.5">
      <c r="B935" s="52">
        <v>930</v>
      </c>
      <c r="C935" s="334">
        <f>+'3.- Resumen general'!C936</f>
        <v>44800</v>
      </c>
      <c r="D935" s="81" t="str">
        <f>+'3.- Resumen general'!D936</f>
        <v>Excisión de divertículo de Meckel (Diverticulectomía) o conducto onfalomesentérico</v>
      </c>
      <c r="E935" s="335">
        <f>+'3.- Resumen general'!AP936</f>
        <v>1.9514590347923684</v>
      </c>
      <c r="F935" s="335">
        <f>+'3.- Resumen general'!AQ936</f>
        <v>348.91450666666668</v>
      </c>
      <c r="G935" s="335">
        <f t="shared" si="56"/>
        <v>350.86596570145906</v>
      </c>
      <c r="I935" s="52">
        <v>930</v>
      </c>
      <c r="J935" s="334">
        <f t="shared" si="57"/>
        <v>44800</v>
      </c>
      <c r="K935" s="81" t="str">
        <f t="shared" si="58"/>
        <v>Excisión de divertículo de Meckel (Diverticulectomía) o conducto onfalomesentérico</v>
      </c>
      <c r="L935" s="335">
        <f>+'3.- Resumen general'!AP936</f>
        <v>1.9514590347923684</v>
      </c>
      <c r="M935" s="335">
        <f>+'3.- Resumen general'!AQ936</f>
        <v>348.91450666666668</v>
      </c>
      <c r="N935" s="335">
        <f t="shared" si="59"/>
        <v>350.86596570145906</v>
      </c>
    </row>
    <row r="936" spans="2:14">
      <c r="B936" s="52">
        <v>931</v>
      </c>
      <c r="C936" s="334">
        <f>+'3.- Resumen general'!C937</f>
        <v>44950</v>
      </c>
      <c r="D936" s="81" t="str">
        <f>+'3.- Resumen general'!D937</f>
        <v xml:space="preserve">Apendicectomía </v>
      </c>
      <c r="E936" s="335">
        <f>+'3.- Resumen general'!AP937</f>
        <v>1.3416280864197532</v>
      </c>
      <c r="F936" s="335">
        <f>+'3.- Resumen general'!AQ937</f>
        <v>135.39399999999998</v>
      </c>
      <c r="G936" s="335">
        <f t="shared" si="56"/>
        <v>136.73562808641972</v>
      </c>
      <c r="I936" s="52">
        <v>931</v>
      </c>
      <c r="J936" s="334">
        <f t="shared" si="57"/>
        <v>44950</v>
      </c>
      <c r="K936" s="81" t="str">
        <f t="shared" si="58"/>
        <v xml:space="preserve">Apendicectomía </v>
      </c>
      <c r="L936" s="335">
        <f>+'3.- Resumen general'!AP937</f>
        <v>1.3416280864197532</v>
      </c>
      <c r="M936" s="335">
        <f>+'3.- Resumen general'!AQ937</f>
        <v>135.39399999999998</v>
      </c>
      <c r="N936" s="335">
        <f t="shared" si="59"/>
        <v>136.73562808641972</v>
      </c>
    </row>
    <row r="937" spans="2:14">
      <c r="B937" s="52">
        <v>932</v>
      </c>
      <c r="C937" s="334">
        <f>+'3.- Resumen general'!C938</f>
        <v>44951</v>
      </c>
      <c r="D937" s="81" t="str">
        <f>+'3.- Resumen general'!D938</f>
        <v>Apendicectomía con drenaje</v>
      </c>
      <c r="E937" s="335">
        <f>+'3.- Resumen general'!AP938</f>
        <v>1.5855604657687992</v>
      </c>
      <c r="F937" s="335">
        <f>+'3.- Resumen general'!AQ938</f>
        <v>338.73050666666666</v>
      </c>
      <c r="G937" s="335">
        <f t="shared" si="56"/>
        <v>340.31606713243548</v>
      </c>
      <c r="I937" s="52">
        <v>932</v>
      </c>
      <c r="J937" s="334">
        <f t="shared" si="57"/>
        <v>44951</v>
      </c>
      <c r="K937" s="81" t="str">
        <f t="shared" si="58"/>
        <v>Apendicectomía con drenaje</v>
      </c>
      <c r="L937" s="335">
        <f>+'3.- Resumen general'!AP938</f>
        <v>1.5855604657687992</v>
      </c>
      <c r="M937" s="335">
        <f>+'3.- Resumen general'!AQ938</f>
        <v>338.73050666666666</v>
      </c>
      <c r="N937" s="335">
        <f t="shared" si="59"/>
        <v>340.31606713243548</v>
      </c>
    </row>
    <row r="938" spans="2:14">
      <c r="B938" s="52">
        <v>933</v>
      </c>
      <c r="C938" s="334">
        <f>+'3.- Resumen general'!C939</f>
        <v>44952</v>
      </c>
      <c r="D938" s="81" t="str">
        <f>+'3.- Resumen general'!D939</f>
        <v>Drenaje de absceso apendicular sin apendicectomía</v>
      </c>
      <c r="E938" s="335">
        <f>+'3.- Resumen general'!AP939</f>
        <v>1.5855604657687992</v>
      </c>
      <c r="F938" s="335">
        <f>+'3.- Resumen general'!AQ939</f>
        <v>338.73050666666666</v>
      </c>
      <c r="G938" s="335">
        <f t="shared" si="56"/>
        <v>340.31606713243548</v>
      </c>
      <c r="I938" s="52">
        <v>933</v>
      </c>
      <c r="J938" s="334">
        <f t="shared" si="57"/>
        <v>44952</v>
      </c>
      <c r="K938" s="81" t="str">
        <f t="shared" si="58"/>
        <v>Drenaje de absceso apendicular sin apendicectomía</v>
      </c>
      <c r="L938" s="335">
        <f>+'3.- Resumen general'!AP939</f>
        <v>1.5855604657687992</v>
      </c>
      <c r="M938" s="335">
        <f>+'3.- Resumen general'!AQ939</f>
        <v>338.73050666666666</v>
      </c>
      <c r="N938" s="335">
        <f t="shared" si="59"/>
        <v>340.31606713243548</v>
      </c>
    </row>
    <row r="939" spans="2:14" ht="25.5">
      <c r="B939" s="52">
        <v>934</v>
      </c>
      <c r="C939" s="334">
        <f>+'3.- Resumen general'!C940</f>
        <v>44960</v>
      </c>
      <c r="D939" s="81" t="str">
        <f>+'3.- Resumen general'!D940</f>
        <v>Apendicectomía por apéndice con ruptura de absceso o peritonitis generalizada</v>
      </c>
      <c r="E939" s="335">
        <f>+'3.- Resumen general'!AP940</f>
        <v>1.9514590347923684</v>
      </c>
      <c r="F939" s="335">
        <f>+'3.- Resumen general'!AQ940</f>
        <v>348.91450666666668</v>
      </c>
      <c r="G939" s="335">
        <f t="shared" si="56"/>
        <v>350.86596570145906</v>
      </c>
      <c r="I939" s="52">
        <v>934</v>
      </c>
      <c r="J939" s="334">
        <f t="shared" si="57"/>
        <v>44960</v>
      </c>
      <c r="K939" s="81" t="str">
        <f t="shared" si="58"/>
        <v>Apendicectomía por apéndice con ruptura de absceso o peritonitis generalizada</v>
      </c>
      <c r="L939" s="335">
        <f>+'3.- Resumen general'!AP940</f>
        <v>1.9514590347923684</v>
      </c>
      <c r="M939" s="335">
        <f>+'3.- Resumen general'!AQ940</f>
        <v>348.91450666666668</v>
      </c>
      <c r="N939" s="335">
        <f t="shared" si="59"/>
        <v>350.86596570145906</v>
      </c>
    </row>
    <row r="940" spans="2:14">
      <c r="B940" s="52">
        <v>935</v>
      </c>
      <c r="C940" s="334">
        <f>+'3.- Resumen general'!C941</f>
        <v>44962</v>
      </c>
      <c r="D940" s="81" t="str">
        <f>+'3.- Resumen general'!D941</f>
        <v>Apendicectomía con lavado de cavidad peritoneal con o sin drenaje</v>
      </c>
      <c r="E940" s="335">
        <f>+'3.- Resumen general'!AP941</f>
        <v>1.9514590347923684</v>
      </c>
      <c r="F940" s="335">
        <f>+'3.- Resumen general'!AQ941</f>
        <v>348.91450666666668</v>
      </c>
      <c r="G940" s="335">
        <f t="shared" si="56"/>
        <v>350.86596570145906</v>
      </c>
      <c r="I940" s="52">
        <v>935</v>
      </c>
      <c r="J940" s="334">
        <f t="shared" si="57"/>
        <v>44962</v>
      </c>
      <c r="K940" s="81" t="str">
        <f t="shared" si="58"/>
        <v>Apendicectomía con lavado de cavidad peritoneal con o sin drenaje</v>
      </c>
      <c r="L940" s="335">
        <f>+'3.- Resumen general'!AP941</f>
        <v>1.9514590347923684</v>
      </c>
      <c r="M940" s="335">
        <f>+'3.- Resumen general'!AQ941</f>
        <v>348.91450666666668</v>
      </c>
      <c r="N940" s="335">
        <f t="shared" si="59"/>
        <v>350.86596570145906</v>
      </c>
    </row>
    <row r="941" spans="2:14">
      <c r="B941" s="52">
        <v>936</v>
      </c>
      <c r="C941" s="334">
        <f>+'3.- Resumen general'!C942</f>
        <v>44970</v>
      </c>
      <c r="D941" s="81" t="str">
        <f>+'3.- Resumen general'!D942</f>
        <v>Apendicectomía laparoscópica</v>
      </c>
      <c r="E941" s="335">
        <f>+'3.- Resumen general'!AP942</f>
        <v>2.9278724747474749</v>
      </c>
      <c r="F941" s="335">
        <f>+'3.- Resumen general'!AQ942</f>
        <v>252.32735000000002</v>
      </c>
      <c r="G941" s="335">
        <f t="shared" si="56"/>
        <v>255.25522247474751</v>
      </c>
      <c r="I941" s="52">
        <v>936</v>
      </c>
      <c r="J941" s="334">
        <f t="shared" si="57"/>
        <v>44970</v>
      </c>
      <c r="K941" s="81" t="str">
        <f t="shared" si="58"/>
        <v>Apendicectomía laparoscópica</v>
      </c>
      <c r="L941" s="335">
        <f>+'3.- Resumen general'!AP942</f>
        <v>2.9278724747474749</v>
      </c>
      <c r="M941" s="335">
        <f>+'3.- Resumen general'!AQ942</f>
        <v>252.32735000000002</v>
      </c>
      <c r="N941" s="335">
        <f t="shared" si="59"/>
        <v>255.25522247474751</v>
      </c>
    </row>
    <row r="942" spans="2:14">
      <c r="B942" s="52">
        <v>937</v>
      </c>
      <c r="C942" s="334">
        <f>+'3.- Resumen general'!C943</f>
        <v>45000</v>
      </c>
      <c r="D942" s="81" t="str">
        <f>+'3.- Resumen general'!D943</f>
        <v>Drenaje transrrectal de absceso pélvico</v>
      </c>
      <c r="E942" s="335">
        <f>+'3.- Resumen general'!AP943</f>
        <v>1.4635942760942762</v>
      </c>
      <c r="F942" s="335">
        <f>+'3.- Resumen general'!AQ943</f>
        <v>252.32735000000002</v>
      </c>
      <c r="G942" s="335">
        <f t="shared" si="56"/>
        <v>253.79094427609431</v>
      </c>
      <c r="I942" s="52">
        <v>937</v>
      </c>
      <c r="J942" s="334">
        <f t="shared" si="57"/>
        <v>45000</v>
      </c>
      <c r="K942" s="81" t="str">
        <f t="shared" si="58"/>
        <v>Drenaje transrrectal de absceso pélvico</v>
      </c>
      <c r="L942" s="335">
        <f>+'3.- Resumen general'!AP943</f>
        <v>1.4635942760942762</v>
      </c>
      <c r="M942" s="335">
        <f>+'3.- Resumen general'!AQ943</f>
        <v>252.32735000000002</v>
      </c>
      <c r="N942" s="335">
        <f t="shared" si="59"/>
        <v>253.79094427609431</v>
      </c>
    </row>
    <row r="943" spans="2:14" ht="25.5">
      <c r="B943" s="52">
        <v>938</v>
      </c>
      <c r="C943" s="334">
        <f>+'3.- Resumen general'!C944</f>
        <v>45100</v>
      </c>
      <c r="D943" s="81" t="str">
        <f>+'3.- Resumen general'!D944</f>
        <v>Biopsia de la pared anorrectal, abordaje anal (ejm. megacolon congénito)</v>
      </c>
      <c r="E943" s="335">
        <f>+'3.- Resumen general'!AP944</f>
        <v>1.4635942760942762</v>
      </c>
      <c r="F943" s="335">
        <f>+'3.- Resumen general'!AQ944</f>
        <v>18.19285</v>
      </c>
      <c r="G943" s="335">
        <f t="shared" si="56"/>
        <v>19.656444276094277</v>
      </c>
      <c r="I943" s="52">
        <v>938</v>
      </c>
      <c r="J943" s="334">
        <f t="shared" si="57"/>
        <v>45100</v>
      </c>
      <c r="K943" s="81" t="str">
        <f t="shared" si="58"/>
        <v>Biopsia de la pared anorrectal, abordaje anal (ejm. megacolon congénito)</v>
      </c>
      <c r="L943" s="335">
        <f>+'3.- Resumen general'!AP944</f>
        <v>1.4635942760942762</v>
      </c>
      <c r="M943" s="335">
        <f>+'3.- Resumen general'!AQ944</f>
        <v>18.19285</v>
      </c>
      <c r="N943" s="335">
        <f t="shared" si="59"/>
        <v>19.656444276094277</v>
      </c>
    </row>
    <row r="944" spans="2:14">
      <c r="B944" s="52">
        <v>939</v>
      </c>
      <c r="C944" s="334">
        <f>+'3.- Resumen general'!C945</f>
        <v>45110</v>
      </c>
      <c r="D944" s="81" t="str">
        <f>+'3.- Resumen general'!D945</f>
        <v>Proctectomía: completa, combinada abdóminoperineal, con colostomía</v>
      </c>
      <c r="E944" s="335">
        <f>+'3.- Resumen general'!AP945</f>
        <v>3.4150533108866443</v>
      </c>
      <c r="F944" s="335">
        <f>+'3.- Resumen general'!AQ945</f>
        <v>210.05198999999993</v>
      </c>
      <c r="G944" s="335">
        <f t="shared" si="56"/>
        <v>213.46704331088657</v>
      </c>
      <c r="I944" s="52">
        <v>939</v>
      </c>
      <c r="J944" s="334">
        <f t="shared" si="57"/>
        <v>45110</v>
      </c>
      <c r="K944" s="81" t="str">
        <f t="shared" si="58"/>
        <v>Proctectomía: completa, combinada abdóminoperineal, con colostomía</v>
      </c>
      <c r="L944" s="335">
        <f>+'3.- Resumen general'!AP945</f>
        <v>3.4150533108866443</v>
      </c>
      <c r="M944" s="335">
        <f>+'3.- Resumen general'!AQ945</f>
        <v>210.05198999999993</v>
      </c>
      <c r="N944" s="335">
        <f t="shared" si="59"/>
        <v>213.46704331088657</v>
      </c>
    </row>
    <row r="945" spans="2:14">
      <c r="B945" s="52">
        <v>940</v>
      </c>
      <c r="C945" s="334">
        <f>+'3.- Resumen general'!C946</f>
        <v>45114</v>
      </c>
      <c r="D945" s="81" t="str">
        <f>+'3.- Resumen general'!D946</f>
        <v>Proctectomía parcial, con anastomosis; abordajes abdominal y transacral</v>
      </c>
      <c r="E945" s="335">
        <f>+'3.- Resumen general'!AP946</f>
        <v>2.6832561728395063</v>
      </c>
      <c r="F945" s="335">
        <f>+'3.- Resumen general'!AQ946</f>
        <v>210.05198999999993</v>
      </c>
      <c r="G945" s="335">
        <f t="shared" si="56"/>
        <v>212.73524617283942</v>
      </c>
      <c r="I945" s="52">
        <v>940</v>
      </c>
      <c r="J945" s="334">
        <f t="shared" si="57"/>
        <v>45114</v>
      </c>
      <c r="K945" s="81" t="str">
        <f t="shared" si="58"/>
        <v>Proctectomía parcial, con anastomosis; abordajes abdominal y transacral</v>
      </c>
      <c r="L945" s="335">
        <f>+'3.- Resumen general'!AP946</f>
        <v>2.6832561728395063</v>
      </c>
      <c r="M945" s="335">
        <f>+'3.- Resumen general'!AQ946</f>
        <v>210.05198999999993</v>
      </c>
      <c r="N945" s="335">
        <f t="shared" si="59"/>
        <v>212.73524617283942</v>
      </c>
    </row>
    <row r="946" spans="2:14" ht="25.5">
      <c r="B946" s="52">
        <v>941</v>
      </c>
      <c r="C946" s="334">
        <f>+'3.- Resumen general'!C947</f>
        <v>45120</v>
      </c>
      <c r="D946" s="81" t="str">
        <f>+'3.- Resumen general'!D947</f>
        <v>Proctectomía, completa (por megacolon congénito), abordajes abdominal y perineal</v>
      </c>
      <c r="E946" s="335">
        <f>+'3.- Resumen general'!AP947</f>
        <v>4.8786475869809207</v>
      </c>
      <c r="F946" s="335">
        <f>+'3.- Resumen general'!AQ947</f>
        <v>354.69048999999995</v>
      </c>
      <c r="G946" s="335">
        <f t="shared" si="56"/>
        <v>359.5691375869809</v>
      </c>
      <c r="I946" s="52">
        <v>941</v>
      </c>
      <c r="J946" s="334">
        <f t="shared" si="57"/>
        <v>45120</v>
      </c>
      <c r="K946" s="81" t="str">
        <f t="shared" si="58"/>
        <v>Proctectomía, completa (por megacolon congénito), abordajes abdominal y perineal</v>
      </c>
      <c r="L946" s="335">
        <f>+'3.- Resumen general'!AP947</f>
        <v>4.8786475869809207</v>
      </c>
      <c r="M946" s="335">
        <f>+'3.- Resumen general'!AQ947</f>
        <v>354.69048999999995</v>
      </c>
      <c r="N946" s="335">
        <f t="shared" si="59"/>
        <v>359.5691375869809</v>
      </c>
    </row>
    <row r="947" spans="2:14">
      <c r="B947" s="52">
        <v>942</v>
      </c>
      <c r="C947" s="334">
        <f>+'3.- Resumen general'!C948</f>
        <v>45130</v>
      </c>
      <c r="D947" s="81" t="str">
        <f>+'3.- Resumen general'!D948</f>
        <v>Excisión de prolapso rectal, con anastomosis; abordaje perineal</v>
      </c>
      <c r="E947" s="335">
        <f>+'3.- Resumen general'!AP948</f>
        <v>1.5855604657687992</v>
      </c>
      <c r="F947" s="335">
        <f>+'3.- Resumen general'!AQ948</f>
        <v>218.40249</v>
      </c>
      <c r="G947" s="335">
        <f t="shared" si="56"/>
        <v>219.98805046576879</v>
      </c>
      <c r="I947" s="52">
        <v>942</v>
      </c>
      <c r="J947" s="334">
        <f t="shared" si="57"/>
        <v>45130</v>
      </c>
      <c r="K947" s="81" t="str">
        <f t="shared" si="58"/>
        <v>Excisión de prolapso rectal, con anastomosis; abordaje perineal</v>
      </c>
      <c r="L947" s="335">
        <f>+'3.- Resumen general'!AP948</f>
        <v>1.5855604657687992</v>
      </c>
      <c r="M947" s="335">
        <f>+'3.- Resumen general'!AQ948</f>
        <v>218.40249</v>
      </c>
      <c r="N947" s="335">
        <f t="shared" si="59"/>
        <v>219.98805046576879</v>
      </c>
    </row>
    <row r="948" spans="2:14" ht="25.5">
      <c r="B948" s="52">
        <v>943</v>
      </c>
      <c r="C948" s="334">
        <f>+'3.- Resumen general'!C949</f>
        <v>45160</v>
      </c>
      <c r="D948" s="81" t="str">
        <f>+'3.- Resumen general'!D949</f>
        <v>Excisión de tumor rectal mediante proctotomía, abordajes transacral ó transcoccígeo</v>
      </c>
      <c r="E948" s="335">
        <f>+'3.- Resumen general'!AP949</f>
        <v>1.9514590347923684</v>
      </c>
      <c r="F948" s="335">
        <f>+'3.- Resumen general'!AQ949</f>
        <v>218.40249</v>
      </c>
      <c r="G948" s="335">
        <f t="shared" si="56"/>
        <v>220.35394903479238</v>
      </c>
      <c r="I948" s="52">
        <v>943</v>
      </c>
      <c r="J948" s="334">
        <f t="shared" si="57"/>
        <v>45160</v>
      </c>
      <c r="K948" s="81" t="str">
        <f t="shared" si="58"/>
        <v>Excisión de tumor rectal mediante proctotomía, abordajes transacral ó transcoccígeo</v>
      </c>
      <c r="L948" s="335">
        <f>+'3.- Resumen general'!AP949</f>
        <v>1.9514590347923684</v>
      </c>
      <c r="M948" s="335">
        <f>+'3.- Resumen general'!AQ949</f>
        <v>218.40249</v>
      </c>
      <c r="N948" s="335">
        <f t="shared" si="59"/>
        <v>220.35394903479238</v>
      </c>
    </row>
    <row r="949" spans="2:14">
      <c r="B949" s="52">
        <v>944</v>
      </c>
      <c r="C949" s="334">
        <f>+'3.- Resumen general'!C950</f>
        <v>45300</v>
      </c>
      <c r="D949" s="81" t="str">
        <f>+'3.- Resumen general'!D950</f>
        <v>Proctosigmoidoscopía</v>
      </c>
      <c r="E949" s="335">
        <f>+'3.- Resumen general'!AP950</f>
        <v>0.10429819023569024</v>
      </c>
      <c r="F949" s="335">
        <f>+'3.- Resumen general'!AQ950</f>
        <v>43.363799999999998</v>
      </c>
      <c r="G949" s="335">
        <f t="shared" si="56"/>
        <v>43.468098190235686</v>
      </c>
      <c r="I949" s="52">
        <v>944</v>
      </c>
      <c r="J949" s="334">
        <f t="shared" si="57"/>
        <v>45300</v>
      </c>
      <c r="K949" s="81" t="str">
        <f t="shared" si="58"/>
        <v>Proctosigmoidoscopía</v>
      </c>
      <c r="L949" s="335">
        <f>+'3.- Resumen general'!AP950</f>
        <v>0.10429819023569024</v>
      </c>
      <c r="M949" s="335">
        <f>+'3.- Resumen general'!AQ950</f>
        <v>43.363799999999998</v>
      </c>
      <c r="N949" s="335">
        <f t="shared" si="59"/>
        <v>43.468098190235686</v>
      </c>
    </row>
    <row r="950" spans="2:14">
      <c r="B950" s="52">
        <v>945</v>
      </c>
      <c r="C950" s="334">
        <f>+'3.- Resumen general'!C951</f>
        <v>45356</v>
      </c>
      <c r="D950" s="81" t="str">
        <f>+'3.- Resumen general'!D951</f>
        <v>Fibrocolonoscopía derecha</v>
      </c>
      <c r="E950" s="335">
        <f>+'3.- Resumen general'!AP951</f>
        <v>0.10429819023569024</v>
      </c>
      <c r="F950" s="335">
        <f>+'3.- Resumen general'!AQ951</f>
        <v>43.363799999999998</v>
      </c>
      <c r="G950" s="335">
        <f t="shared" si="56"/>
        <v>43.468098190235686</v>
      </c>
      <c r="I950" s="52">
        <v>945</v>
      </c>
      <c r="J950" s="334">
        <f t="shared" si="57"/>
        <v>45356</v>
      </c>
      <c r="K950" s="81" t="str">
        <f t="shared" si="58"/>
        <v>Fibrocolonoscopía derecha</v>
      </c>
      <c r="L950" s="335">
        <f>+'3.- Resumen general'!AP951</f>
        <v>0.10429819023569024</v>
      </c>
      <c r="M950" s="335">
        <f>+'3.- Resumen general'!AQ951</f>
        <v>43.363799999999998</v>
      </c>
      <c r="N950" s="335">
        <f t="shared" si="59"/>
        <v>43.468098190235686</v>
      </c>
    </row>
    <row r="951" spans="2:14">
      <c r="B951" s="52">
        <v>946</v>
      </c>
      <c r="C951" s="334">
        <f>+'3.- Resumen general'!C952</f>
        <v>45357</v>
      </c>
      <c r="D951" s="81" t="str">
        <f>+'3.- Resumen general'!D952</f>
        <v>Fibrocolonoscopía izquierda</v>
      </c>
      <c r="E951" s="335">
        <f>+'3.- Resumen general'!AP952</f>
        <v>0.10429819023569024</v>
      </c>
      <c r="F951" s="335">
        <f>+'3.- Resumen general'!AQ952</f>
        <v>43.363799999999998</v>
      </c>
      <c r="G951" s="335">
        <f t="shared" si="56"/>
        <v>43.468098190235686</v>
      </c>
      <c r="I951" s="52">
        <v>946</v>
      </c>
      <c r="J951" s="334">
        <f t="shared" si="57"/>
        <v>45357</v>
      </c>
      <c r="K951" s="81" t="str">
        <f t="shared" si="58"/>
        <v>Fibrocolonoscopía izquierda</v>
      </c>
      <c r="L951" s="335">
        <f>+'3.- Resumen general'!AP952</f>
        <v>0.10429819023569024</v>
      </c>
      <c r="M951" s="335">
        <f>+'3.- Resumen general'!AQ952</f>
        <v>43.363799999999998</v>
      </c>
      <c r="N951" s="335">
        <f t="shared" si="59"/>
        <v>43.468098190235686</v>
      </c>
    </row>
    <row r="952" spans="2:14">
      <c r="B952" s="52">
        <v>947</v>
      </c>
      <c r="C952" s="334">
        <f>+'3.- Resumen general'!C953</f>
        <v>45358</v>
      </c>
      <c r="D952" s="81" t="str">
        <f>+'3.- Resumen general'!D953</f>
        <v>Videocolonoscopía derecha</v>
      </c>
      <c r="E952" s="335">
        <f>+'3.- Resumen general'!AP953</f>
        <v>0.10429819023569024</v>
      </c>
      <c r="F952" s="335">
        <f>+'3.- Resumen general'!AQ953</f>
        <v>43.363799999999998</v>
      </c>
      <c r="G952" s="335">
        <f t="shared" si="56"/>
        <v>43.468098190235686</v>
      </c>
      <c r="I952" s="52">
        <v>947</v>
      </c>
      <c r="J952" s="334">
        <f t="shared" si="57"/>
        <v>45358</v>
      </c>
      <c r="K952" s="81" t="str">
        <f t="shared" si="58"/>
        <v>Videocolonoscopía derecha</v>
      </c>
      <c r="L952" s="335">
        <f>+'3.- Resumen general'!AP953</f>
        <v>0.10429819023569024</v>
      </c>
      <c r="M952" s="335">
        <f>+'3.- Resumen general'!AQ953</f>
        <v>43.363799999999998</v>
      </c>
      <c r="N952" s="335">
        <f t="shared" si="59"/>
        <v>43.468098190235686</v>
      </c>
    </row>
    <row r="953" spans="2:14">
      <c r="B953" s="52">
        <v>948</v>
      </c>
      <c r="C953" s="334">
        <f>+'3.- Resumen general'!C954</f>
        <v>45359</v>
      </c>
      <c r="D953" s="81" t="str">
        <f>+'3.- Resumen general'!D954</f>
        <v>Videocolonoscopía izquierda</v>
      </c>
      <c r="E953" s="335">
        <f>+'3.- Resumen general'!AP954</f>
        <v>0.10429819023569024</v>
      </c>
      <c r="F953" s="335">
        <f>+'3.- Resumen general'!AQ954</f>
        <v>43.363799999999998</v>
      </c>
      <c r="G953" s="335">
        <f t="shared" si="56"/>
        <v>43.468098190235686</v>
      </c>
      <c r="I953" s="52">
        <v>948</v>
      </c>
      <c r="J953" s="334">
        <f t="shared" si="57"/>
        <v>45359</v>
      </c>
      <c r="K953" s="81" t="str">
        <f t="shared" si="58"/>
        <v>Videocolonoscopía izquierda</v>
      </c>
      <c r="L953" s="335">
        <f>+'3.- Resumen general'!AP954</f>
        <v>0.10429819023569024</v>
      </c>
      <c r="M953" s="335">
        <f>+'3.- Resumen general'!AQ954</f>
        <v>43.363799999999998</v>
      </c>
      <c r="N953" s="335">
        <f t="shared" si="59"/>
        <v>43.468098190235686</v>
      </c>
    </row>
    <row r="954" spans="2:14">
      <c r="B954" s="52">
        <v>949</v>
      </c>
      <c r="C954" s="334">
        <f>+'3.- Resumen general'!C955</f>
        <v>45378</v>
      </c>
      <c r="D954" s="81" t="str">
        <f>+'3.- Resumen general'!D955</f>
        <v>Colonoscopía diagnóstica, flexible</v>
      </c>
      <c r="E954" s="335">
        <f>+'3.- Resumen general'!AP955</f>
        <v>0.10429819023569024</v>
      </c>
      <c r="F954" s="335">
        <f>+'3.- Resumen general'!AQ955</f>
        <v>43.363799999999998</v>
      </c>
      <c r="G954" s="335">
        <f t="shared" si="56"/>
        <v>43.468098190235686</v>
      </c>
      <c r="I954" s="52">
        <v>949</v>
      </c>
      <c r="J954" s="334">
        <f t="shared" si="57"/>
        <v>45378</v>
      </c>
      <c r="K954" s="81" t="str">
        <f t="shared" si="58"/>
        <v>Colonoscopía diagnóstica, flexible</v>
      </c>
      <c r="L954" s="335">
        <f>+'3.- Resumen general'!AP955</f>
        <v>0.10429819023569024</v>
      </c>
      <c r="M954" s="335">
        <f>+'3.- Resumen general'!AQ955</f>
        <v>43.363799999999998</v>
      </c>
      <c r="N954" s="335">
        <f t="shared" si="59"/>
        <v>43.468098190235686</v>
      </c>
    </row>
    <row r="955" spans="2:14">
      <c r="B955" s="52">
        <v>950</v>
      </c>
      <c r="C955" s="334">
        <f>+'3.- Resumen general'!C956</f>
        <v>45380</v>
      </c>
      <c r="D955" s="81" t="str">
        <f>+'3.- Resumen general'!D956</f>
        <v>Colonoscopía con biopsia</v>
      </c>
      <c r="E955" s="335">
        <f>+'3.- Resumen general'!AP956</f>
        <v>0.10429819023569024</v>
      </c>
      <c r="F955" s="335">
        <f>+'3.- Resumen general'!AQ956</f>
        <v>43.363799999999998</v>
      </c>
      <c r="G955" s="335">
        <f t="shared" ref="G955:G1018" si="60">SUM(E955:F955)</f>
        <v>43.468098190235686</v>
      </c>
      <c r="I955" s="52">
        <v>950</v>
      </c>
      <c r="J955" s="334">
        <f t="shared" ref="J955:J1018" si="61">+C955</f>
        <v>45380</v>
      </c>
      <c r="K955" s="81" t="str">
        <f t="shared" ref="K955:K1018" si="62">+D955</f>
        <v>Colonoscopía con biopsia</v>
      </c>
      <c r="L955" s="335">
        <f>+'3.- Resumen general'!AP956</f>
        <v>0.10429819023569024</v>
      </c>
      <c r="M955" s="335">
        <f>+'3.- Resumen general'!AQ956</f>
        <v>43.363799999999998</v>
      </c>
      <c r="N955" s="335">
        <f t="shared" ref="N955:N1018" si="63">SUM(L955:M955)</f>
        <v>43.468098190235686</v>
      </c>
    </row>
    <row r="956" spans="2:14">
      <c r="B956" s="52">
        <v>951</v>
      </c>
      <c r="C956" s="334">
        <f>+'3.- Resumen general'!C957</f>
        <v>45500</v>
      </c>
      <c r="D956" s="81" t="str">
        <f>+'3.- Resumen general'!D957</f>
        <v>Proctoplastía</v>
      </c>
      <c r="E956" s="335">
        <f>+'3.- Resumen general'!AP957</f>
        <v>1.9514590347923684</v>
      </c>
      <c r="F956" s="335">
        <f>+'3.- Resumen general'!AQ957</f>
        <v>218.40249</v>
      </c>
      <c r="G956" s="335">
        <f t="shared" si="60"/>
        <v>220.35394903479238</v>
      </c>
      <c r="I956" s="52">
        <v>951</v>
      </c>
      <c r="J956" s="334">
        <f t="shared" si="61"/>
        <v>45500</v>
      </c>
      <c r="K956" s="81" t="str">
        <f t="shared" si="62"/>
        <v>Proctoplastía</v>
      </c>
      <c r="L956" s="335">
        <f>+'3.- Resumen general'!AP957</f>
        <v>1.9514590347923684</v>
      </c>
      <c r="M956" s="335">
        <f>+'3.- Resumen general'!AQ957</f>
        <v>218.40249</v>
      </c>
      <c r="N956" s="335">
        <f t="shared" si="63"/>
        <v>220.35394903479238</v>
      </c>
    </row>
    <row r="957" spans="2:14">
      <c r="B957" s="52">
        <v>952</v>
      </c>
      <c r="C957" s="334">
        <f>+'3.- Resumen general'!C958</f>
        <v>45540</v>
      </c>
      <c r="D957" s="81" t="str">
        <f>+'3.- Resumen general'!D958</f>
        <v>Proctopexia por prolapso; abordaje abdominal</v>
      </c>
      <c r="E957" s="335">
        <f>+'3.- Resumen general'!AP958</f>
        <v>2.6832561728395063</v>
      </c>
      <c r="F957" s="335">
        <f>+'3.- Resumen general'!AQ958</f>
        <v>218.40249</v>
      </c>
      <c r="G957" s="335">
        <f t="shared" si="60"/>
        <v>221.08574617283949</v>
      </c>
      <c r="I957" s="52">
        <v>952</v>
      </c>
      <c r="J957" s="334">
        <f t="shared" si="61"/>
        <v>45540</v>
      </c>
      <c r="K957" s="81" t="str">
        <f t="shared" si="62"/>
        <v>Proctopexia por prolapso; abordaje abdominal</v>
      </c>
      <c r="L957" s="335">
        <f>+'3.- Resumen general'!AP958</f>
        <v>2.6832561728395063</v>
      </c>
      <c r="M957" s="335">
        <f>+'3.- Resumen general'!AQ958</f>
        <v>218.40249</v>
      </c>
      <c r="N957" s="335">
        <f t="shared" si="63"/>
        <v>221.08574617283949</v>
      </c>
    </row>
    <row r="958" spans="2:14">
      <c r="B958" s="52">
        <v>953</v>
      </c>
      <c r="C958" s="334">
        <f>+'3.- Resumen general'!C959</f>
        <v>45541</v>
      </c>
      <c r="D958" s="81" t="str">
        <f>+'3.- Resumen general'!D959</f>
        <v>Proctopexia por prolapso; abordaje perineal</v>
      </c>
      <c r="E958" s="335">
        <f>+'3.- Resumen general'!AP959</f>
        <v>2.6832561728395063</v>
      </c>
      <c r="F958" s="335">
        <f>+'3.- Resumen general'!AQ959</f>
        <v>218.40249</v>
      </c>
      <c r="G958" s="335">
        <f t="shared" si="60"/>
        <v>221.08574617283949</v>
      </c>
      <c r="I958" s="52">
        <v>953</v>
      </c>
      <c r="J958" s="334">
        <f t="shared" si="61"/>
        <v>45541</v>
      </c>
      <c r="K958" s="81" t="str">
        <f t="shared" si="62"/>
        <v>Proctopexia por prolapso; abordaje perineal</v>
      </c>
      <c r="L958" s="335">
        <f>+'3.- Resumen general'!AP959</f>
        <v>2.6832561728395063</v>
      </c>
      <c r="M958" s="335">
        <f>+'3.- Resumen general'!AQ959</f>
        <v>218.40249</v>
      </c>
      <c r="N958" s="335">
        <f t="shared" si="63"/>
        <v>221.08574617283949</v>
      </c>
    </row>
    <row r="959" spans="2:14">
      <c r="B959" s="52">
        <v>954</v>
      </c>
      <c r="C959" s="334">
        <f>+'3.- Resumen general'!C960</f>
        <v>45545</v>
      </c>
      <c r="D959" s="81" t="str">
        <f>+'3.- Resumen general'!D960</f>
        <v>Proctopexia por prolapso; abordaje laparoscópico</v>
      </c>
      <c r="E959" s="335">
        <f>+'3.- Resumen general'!AP960</f>
        <v>4.8797874579124576</v>
      </c>
      <c r="F959" s="335">
        <f>+'3.- Resumen general'!AQ960</f>
        <v>362.4931733333334</v>
      </c>
      <c r="G959" s="335">
        <f t="shared" si="60"/>
        <v>367.37296079124587</v>
      </c>
      <c r="I959" s="52">
        <v>954</v>
      </c>
      <c r="J959" s="334">
        <f t="shared" si="61"/>
        <v>45545</v>
      </c>
      <c r="K959" s="81" t="str">
        <f t="shared" si="62"/>
        <v>Proctopexia por prolapso; abordaje laparoscópico</v>
      </c>
      <c r="L959" s="335">
        <f>+'3.- Resumen general'!AP960</f>
        <v>4.8797874579124576</v>
      </c>
      <c r="M959" s="335">
        <f>+'3.- Resumen general'!AQ960</f>
        <v>362.4931733333334</v>
      </c>
      <c r="N959" s="335">
        <f t="shared" si="63"/>
        <v>367.37296079124587</v>
      </c>
    </row>
    <row r="960" spans="2:14">
      <c r="B960" s="52">
        <v>955</v>
      </c>
      <c r="C960" s="334">
        <f>+'3.- Resumen general'!C961</f>
        <v>45550</v>
      </c>
      <c r="D960" s="81" t="str">
        <f>+'3.- Resumen general'!D961</f>
        <v>Proctopexia combinada con resección sigmoidea, abordaje abdominal</v>
      </c>
      <c r="E960" s="335">
        <f>+'3.- Resumen general'!AP961</f>
        <v>3.4150533108866443</v>
      </c>
      <c r="F960" s="335">
        <f>+'3.- Resumen general'!AQ961</f>
        <v>389.65050666666673</v>
      </c>
      <c r="G960" s="335">
        <f t="shared" si="60"/>
        <v>393.06555997755339</v>
      </c>
      <c r="I960" s="52">
        <v>955</v>
      </c>
      <c r="J960" s="334">
        <f t="shared" si="61"/>
        <v>45550</v>
      </c>
      <c r="K960" s="81" t="str">
        <f t="shared" si="62"/>
        <v>Proctopexia combinada con resección sigmoidea, abordaje abdominal</v>
      </c>
      <c r="L960" s="335">
        <f>+'3.- Resumen general'!AP961</f>
        <v>3.4150533108866443</v>
      </c>
      <c r="M960" s="335">
        <f>+'3.- Resumen general'!AQ961</f>
        <v>389.65050666666673</v>
      </c>
      <c r="N960" s="335">
        <f t="shared" si="63"/>
        <v>393.06555997755339</v>
      </c>
    </row>
    <row r="961" spans="2:14">
      <c r="B961" s="52">
        <v>956</v>
      </c>
      <c r="C961" s="334">
        <f>+'3.- Resumen general'!C962</f>
        <v>45560</v>
      </c>
      <c r="D961" s="81" t="str">
        <f>+'3.- Resumen general'!D962</f>
        <v>Corrección de rectocele; vía abdominal</v>
      </c>
      <c r="E961" s="335">
        <f>+'3.- Resumen general'!AP962</f>
        <v>2.6832561728395063</v>
      </c>
      <c r="F961" s="335">
        <f>+'3.- Resumen general'!AQ962</f>
        <v>135.39399999999998</v>
      </c>
      <c r="G961" s="335">
        <f t="shared" si="60"/>
        <v>138.0772561728395</v>
      </c>
      <c r="I961" s="52">
        <v>956</v>
      </c>
      <c r="J961" s="334">
        <f t="shared" si="61"/>
        <v>45560</v>
      </c>
      <c r="K961" s="81" t="str">
        <f t="shared" si="62"/>
        <v>Corrección de rectocele; vía abdominal</v>
      </c>
      <c r="L961" s="335">
        <f>+'3.- Resumen general'!AP962</f>
        <v>2.6832561728395063</v>
      </c>
      <c r="M961" s="335">
        <f>+'3.- Resumen general'!AQ962</f>
        <v>135.39399999999998</v>
      </c>
      <c r="N961" s="335">
        <f t="shared" si="63"/>
        <v>138.0772561728395</v>
      </c>
    </row>
    <row r="962" spans="2:14">
      <c r="B962" s="52">
        <v>957</v>
      </c>
      <c r="C962" s="334">
        <f>+'3.- Resumen general'!C963</f>
        <v>45800</v>
      </c>
      <c r="D962" s="81" t="str">
        <f>+'3.- Resumen general'!D963</f>
        <v>Cierre de fístula rectovesical</v>
      </c>
      <c r="E962" s="335">
        <f>+'3.- Resumen general'!AP963</f>
        <v>1.9514590347923684</v>
      </c>
      <c r="F962" s="335">
        <f>+'3.- Resumen general'!AQ963</f>
        <v>218.40249</v>
      </c>
      <c r="G962" s="335">
        <f t="shared" si="60"/>
        <v>220.35394903479238</v>
      </c>
      <c r="I962" s="52">
        <v>957</v>
      </c>
      <c r="J962" s="334">
        <f t="shared" si="61"/>
        <v>45800</v>
      </c>
      <c r="K962" s="81" t="str">
        <f t="shared" si="62"/>
        <v>Cierre de fístula rectovesical</v>
      </c>
      <c r="L962" s="335">
        <f>+'3.- Resumen general'!AP963</f>
        <v>1.9514590347923684</v>
      </c>
      <c r="M962" s="335">
        <f>+'3.- Resumen general'!AQ963</f>
        <v>218.40249</v>
      </c>
      <c r="N962" s="335">
        <f t="shared" si="63"/>
        <v>220.35394903479238</v>
      </c>
    </row>
    <row r="963" spans="2:14">
      <c r="B963" s="52">
        <v>958</v>
      </c>
      <c r="C963" s="334">
        <f>+'3.- Resumen general'!C964</f>
        <v>45820</v>
      </c>
      <c r="D963" s="81" t="str">
        <f>+'3.- Resumen general'!D964</f>
        <v>Cierre de fístula rectouretral</v>
      </c>
      <c r="E963" s="335">
        <f>+'3.- Resumen general'!AP964</f>
        <v>2.6832561728395063</v>
      </c>
      <c r="F963" s="335">
        <f>+'3.- Resumen general'!AQ964</f>
        <v>218.40249</v>
      </c>
      <c r="G963" s="335">
        <f t="shared" si="60"/>
        <v>221.08574617283949</v>
      </c>
      <c r="I963" s="52">
        <v>958</v>
      </c>
      <c r="J963" s="334">
        <f t="shared" si="61"/>
        <v>45820</v>
      </c>
      <c r="K963" s="81" t="str">
        <f t="shared" si="62"/>
        <v>Cierre de fístula rectouretral</v>
      </c>
      <c r="L963" s="335">
        <f>+'3.- Resumen general'!AP964</f>
        <v>2.6832561728395063</v>
      </c>
      <c r="M963" s="335">
        <f>+'3.- Resumen general'!AQ964</f>
        <v>218.40249</v>
      </c>
      <c r="N963" s="335">
        <f t="shared" si="63"/>
        <v>221.08574617283949</v>
      </c>
    </row>
    <row r="964" spans="2:14">
      <c r="B964" s="52">
        <v>959</v>
      </c>
      <c r="C964" s="334">
        <f>+'3.- Resumen general'!C965</f>
        <v>45915</v>
      </c>
      <c r="D964" s="81" t="str">
        <f>+'3.- Resumen general'!D965</f>
        <v>Extirpación de impactación fecal o cuerpo extraño bajo anestesia</v>
      </c>
      <c r="E964" s="335">
        <f>+'3.- Resumen general'!AP965</f>
        <v>0.85376332772166108</v>
      </c>
      <c r="F964" s="335">
        <f>+'3.- Resumen general'!AQ965</f>
        <v>117.40399999999998</v>
      </c>
      <c r="G964" s="335">
        <f t="shared" si="60"/>
        <v>118.25776332772165</v>
      </c>
      <c r="I964" s="52">
        <v>959</v>
      </c>
      <c r="J964" s="334">
        <f t="shared" si="61"/>
        <v>45915</v>
      </c>
      <c r="K964" s="81" t="str">
        <f t="shared" si="62"/>
        <v>Extirpación de impactación fecal o cuerpo extraño bajo anestesia</v>
      </c>
      <c r="L964" s="335">
        <f>+'3.- Resumen general'!AP965</f>
        <v>0.85376332772166108</v>
      </c>
      <c r="M964" s="335">
        <f>+'3.- Resumen general'!AQ965</f>
        <v>117.40399999999998</v>
      </c>
      <c r="N964" s="335">
        <f t="shared" si="63"/>
        <v>118.25776332772165</v>
      </c>
    </row>
    <row r="965" spans="2:14">
      <c r="B965" s="52">
        <v>960</v>
      </c>
      <c r="C965" s="334">
        <f>+'3.- Resumen general'!C966</f>
        <v>46050</v>
      </c>
      <c r="D965" s="81" t="str">
        <f>+'3.- Resumen general'!D966</f>
        <v>Incisión y drenaje, absceso perianal, superficial</v>
      </c>
      <c r="E965" s="335">
        <f>+'3.- Resumen general'!AP966</f>
        <v>8.3438552188552201E-2</v>
      </c>
      <c r="F965" s="335">
        <f>+'3.- Resumen general'!AQ966</f>
        <v>19.451350000000001</v>
      </c>
      <c r="G965" s="335">
        <f t="shared" si="60"/>
        <v>19.534788552188555</v>
      </c>
      <c r="I965" s="52">
        <v>960</v>
      </c>
      <c r="J965" s="334">
        <f t="shared" si="61"/>
        <v>46050</v>
      </c>
      <c r="K965" s="81" t="str">
        <f t="shared" si="62"/>
        <v>Incisión y drenaje, absceso perianal, superficial</v>
      </c>
      <c r="L965" s="335">
        <f>+'3.- Resumen general'!AP966</f>
        <v>8.3438552188552201E-2</v>
      </c>
      <c r="M965" s="335">
        <f>+'3.- Resumen general'!AQ966</f>
        <v>19.451350000000001</v>
      </c>
      <c r="N965" s="335">
        <f t="shared" si="63"/>
        <v>19.534788552188555</v>
      </c>
    </row>
    <row r="966" spans="2:14">
      <c r="B966" s="52">
        <v>961</v>
      </c>
      <c r="C966" s="334">
        <f>+'3.- Resumen general'!C967</f>
        <v>46080</v>
      </c>
      <c r="D966" s="81" t="str">
        <f>+'3.- Resumen general'!D967</f>
        <v>Esfinterectomía anal, división de esfínter</v>
      </c>
      <c r="E966" s="335">
        <f>+'3.- Resumen general'!AP967</f>
        <v>0.56093048540965207</v>
      </c>
      <c r="F966" s="335">
        <f>+'3.- Resumen general'!AQ967</f>
        <v>89.07</v>
      </c>
      <c r="G966" s="335">
        <f t="shared" si="60"/>
        <v>89.63093048540965</v>
      </c>
      <c r="I966" s="52">
        <v>961</v>
      </c>
      <c r="J966" s="334">
        <f t="shared" si="61"/>
        <v>46080</v>
      </c>
      <c r="K966" s="81" t="str">
        <f t="shared" si="62"/>
        <v>Esfinterectomía anal, división de esfínter</v>
      </c>
      <c r="L966" s="335">
        <f>+'3.- Resumen general'!AP967</f>
        <v>0.56093048540965207</v>
      </c>
      <c r="M966" s="335">
        <f>+'3.- Resumen general'!AQ967</f>
        <v>89.07</v>
      </c>
      <c r="N966" s="335">
        <f t="shared" si="63"/>
        <v>89.63093048540965</v>
      </c>
    </row>
    <row r="967" spans="2:14">
      <c r="B967" s="52">
        <v>962</v>
      </c>
      <c r="C967" s="334">
        <f>+'3.- Resumen general'!C968</f>
        <v>46083</v>
      </c>
      <c r="D967" s="81" t="str">
        <f>+'3.- Resumen general'!D968</f>
        <v>Incisión de hemorroide trombosada, externa</v>
      </c>
      <c r="E967" s="335">
        <f>+'3.- Resumen general'!AP968</f>
        <v>1.041728044332211</v>
      </c>
      <c r="F967" s="335">
        <f>+'3.- Resumen general'!AQ968</f>
        <v>71.08</v>
      </c>
      <c r="G967" s="335">
        <f t="shared" si="60"/>
        <v>72.121728044332215</v>
      </c>
      <c r="I967" s="52">
        <v>962</v>
      </c>
      <c r="J967" s="334">
        <f t="shared" si="61"/>
        <v>46083</v>
      </c>
      <c r="K967" s="81" t="str">
        <f t="shared" si="62"/>
        <v>Incisión de hemorroide trombosada, externa</v>
      </c>
      <c r="L967" s="335">
        <f>+'3.- Resumen general'!AP968</f>
        <v>1.041728044332211</v>
      </c>
      <c r="M967" s="335">
        <f>+'3.- Resumen general'!AQ968</f>
        <v>71.08</v>
      </c>
      <c r="N967" s="335">
        <f t="shared" si="63"/>
        <v>72.121728044332215</v>
      </c>
    </row>
    <row r="968" spans="2:14">
      <c r="B968" s="52">
        <v>963</v>
      </c>
      <c r="C968" s="334">
        <f>+'3.- Resumen general'!C969</f>
        <v>46200</v>
      </c>
      <c r="D968" s="81" t="str">
        <f>+'3.- Resumen general'!D969</f>
        <v>Fisurectomía, con o sin esfinterectomía</v>
      </c>
      <c r="E968" s="335">
        <f>+'3.- Resumen general'!AP969</f>
        <v>0.72119633838383834</v>
      </c>
      <c r="F968" s="335">
        <f>+'3.- Resumen general'!AQ969</f>
        <v>89.07</v>
      </c>
      <c r="G968" s="335">
        <f t="shared" si="60"/>
        <v>89.791196338383827</v>
      </c>
      <c r="I968" s="52">
        <v>963</v>
      </c>
      <c r="J968" s="334">
        <f t="shared" si="61"/>
        <v>46200</v>
      </c>
      <c r="K968" s="81" t="str">
        <f t="shared" si="62"/>
        <v>Fisurectomía, con o sin esfinterectomía</v>
      </c>
      <c r="L968" s="335">
        <f>+'3.- Resumen general'!AP969</f>
        <v>0.72119633838383834</v>
      </c>
      <c r="M968" s="335">
        <f>+'3.- Resumen general'!AQ969</f>
        <v>89.07</v>
      </c>
      <c r="N968" s="335">
        <f t="shared" si="63"/>
        <v>89.791196338383827</v>
      </c>
    </row>
    <row r="969" spans="2:14">
      <c r="B969" s="52">
        <v>964</v>
      </c>
      <c r="C969" s="334">
        <f>+'3.- Resumen general'!C970</f>
        <v>46210</v>
      </c>
      <c r="D969" s="81" t="str">
        <f>+'3.- Resumen general'!D970</f>
        <v>Criptectomía</v>
      </c>
      <c r="E969" s="335">
        <f>+'3.- Resumen general'!AP970</f>
        <v>0.56093048540965207</v>
      </c>
      <c r="F969" s="335">
        <f>+'3.- Resumen general'!AQ970</f>
        <v>89.07</v>
      </c>
      <c r="G969" s="335">
        <f t="shared" si="60"/>
        <v>89.63093048540965</v>
      </c>
      <c r="I969" s="52">
        <v>964</v>
      </c>
      <c r="J969" s="334">
        <f t="shared" si="61"/>
        <v>46210</v>
      </c>
      <c r="K969" s="81" t="str">
        <f t="shared" si="62"/>
        <v>Criptectomía</v>
      </c>
      <c r="L969" s="335">
        <f>+'3.- Resumen general'!AP970</f>
        <v>0.56093048540965207</v>
      </c>
      <c r="M969" s="335">
        <f>+'3.- Resumen general'!AQ970</f>
        <v>89.07</v>
      </c>
      <c r="N969" s="335">
        <f t="shared" si="63"/>
        <v>89.63093048540965</v>
      </c>
    </row>
    <row r="970" spans="2:14">
      <c r="B970" s="52">
        <v>965</v>
      </c>
      <c r="C970" s="334">
        <f>+'3.- Resumen general'!C971</f>
        <v>46220</v>
      </c>
      <c r="D970" s="81" t="str">
        <f>+'3.- Resumen general'!D971</f>
        <v>Papilectomía o excisión de pólipo fibrocutáneo en ano</v>
      </c>
      <c r="E970" s="335">
        <f>+'3.- Resumen general'!AP971</f>
        <v>0.72119633838383834</v>
      </c>
      <c r="F970" s="335">
        <f>+'3.- Resumen general'!AQ971</f>
        <v>89.07</v>
      </c>
      <c r="G970" s="335">
        <f t="shared" si="60"/>
        <v>89.791196338383827</v>
      </c>
      <c r="I970" s="52">
        <v>965</v>
      </c>
      <c r="J970" s="334">
        <f t="shared" si="61"/>
        <v>46220</v>
      </c>
      <c r="K970" s="81" t="str">
        <f t="shared" si="62"/>
        <v>Papilectomía o excisión de pólipo fibrocutáneo en ano</v>
      </c>
      <c r="L970" s="335">
        <f>+'3.- Resumen general'!AP971</f>
        <v>0.72119633838383834</v>
      </c>
      <c r="M970" s="335">
        <f>+'3.- Resumen general'!AQ971</f>
        <v>89.07</v>
      </c>
      <c r="N970" s="335">
        <f t="shared" si="63"/>
        <v>89.791196338383827</v>
      </c>
    </row>
    <row r="971" spans="2:14">
      <c r="B971" s="52">
        <v>966</v>
      </c>
      <c r="C971" s="334">
        <f>+'3.- Resumen general'!C972</f>
        <v>46221</v>
      </c>
      <c r="D971" s="81" t="str">
        <f>+'3.- Resumen general'!D972</f>
        <v>Hemorroidectomía, mediante ligadura simple (ejm. banda de caucho)</v>
      </c>
      <c r="E971" s="335">
        <f>+'3.- Resumen general'!AP972</f>
        <v>1.041728044332211</v>
      </c>
      <c r="F971" s="335">
        <f>+'3.- Resumen general'!AQ972</f>
        <v>89.07</v>
      </c>
      <c r="G971" s="335">
        <f t="shared" si="60"/>
        <v>90.11172804433221</v>
      </c>
      <c r="I971" s="52">
        <v>966</v>
      </c>
      <c r="J971" s="334">
        <f t="shared" si="61"/>
        <v>46221</v>
      </c>
      <c r="K971" s="81" t="str">
        <f t="shared" si="62"/>
        <v>Hemorroidectomía, mediante ligadura simple (ejm. banda de caucho)</v>
      </c>
      <c r="L971" s="335">
        <f>+'3.- Resumen general'!AP972</f>
        <v>1.041728044332211</v>
      </c>
      <c r="M971" s="335">
        <f>+'3.- Resumen general'!AQ972</f>
        <v>89.07</v>
      </c>
      <c r="N971" s="335">
        <f t="shared" si="63"/>
        <v>90.11172804433221</v>
      </c>
    </row>
    <row r="972" spans="2:14">
      <c r="B972" s="52">
        <v>967</v>
      </c>
      <c r="C972" s="334">
        <f>+'3.- Resumen general'!C973</f>
        <v>46270</v>
      </c>
      <c r="D972" s="81" t="str">
        <f>+'3.- Resumen general'!D973</f>
        <v>Tratamiento quirúrgico de fístula anal (fistulectomía/ fistulotomía)</v>
      </c>
      <c r="E972" s="335">
        <f>+'3.- Resumen general'!AP973</f>
        <v>1.041728044332211</v>
      </c>
      <c r="F972" s="335">
        <f>+'3.- Resumen general'!AQ973</f>
        <v>89.07</v>
      </c>
      <c r="G972" s="335">
        <f t="shared" si="60"/>
        <v>90.11172804433221</v>
      </c>
      <c r="I972" s="52">
        <v>967</v>
      </c>
      <c r="J972" s="334">
        <f t="shared" si="61"/>
        <v>46270</v>
      </c>
      <c r="K972" s="81" t="str">
        <f t="shared" si="62"/>
        <v>Tratamiento quirúrgico de fístula anal (fistulectomía/ fistulotomía)</v>
      </c>
      <c r="L972" s="335">
        <f>+'3.- Resumen general'!AP973</f>
        <v>1.041728044332211</v>
      </c>
      <c r="M972" s="335">
        <f>+'3.- Resumen general'!AQ973</f>
        <v>89.07</v>
      </c>
      <c r="N972" s="335">
        <f t="shared" si="63"/>
        <v>90.11172804433221</v>
      </c>
    </row>
    <row r="973" spans="2:14">
      <c r="B973" s="52">
        <v>968</v>
      </c>
      <c r="C973" s="334">
        <f>+'3.- Resumen general'!C974</f>
        <v>46320</v>
      </c>
      <c r="D973" s="81" t="str">
        <f>+'3.- Resumen general'!D974</f>
        <v>Enucleación o excisión de hemorroide externa trombótica</v>
      </c>
      <c r="E973" s="335">
        <f>+'3.- Resumen general'!AP974</f>
        <v>0.72119633838383834</v>
      </c>
      <c r="F973" s="335">
        <f>+'3.- Resumen general'!AQ974</f>
        <v>71.08</v>
      </c>
      <c r="G973" s="335">
        <f t="shared" si="60"/>
        <v>71.801196338383832</v>
      </c>
      <c r="I973" s="52">
        <v>968</v>
      </c>
      <c r="J973" s="334">
        <f t="shared" si="61"/>
        <v>46320</v>
      </c>
      <c r="K973" s="81" t="str">
        <f t="shared" si="62"/>
        <v>Enucleación o excisión de hemorroide externa trombótica</v>
      </c>
      <c r="L973" s="335">
        <f>+'3.- Resumen general'!AP974</f>
        <v>0.72119633838383834</v>
      </c>
      <c r="M973" s="335">
        <f>+'3.- Resumen general'!AQ974</f>
        <v>71.08</v>
      </c>
      <c r="N973" s="335">
        <f t="shared" si="63"/>
        <v>71.801196338383832</v>
      </c>
    </row>
    <row r="974" spans="2:14">
      <c r="B974" s="52">
        <v>969</v>
      </c>
      <c r="C974" s="334">
        <f>+'3.- Resumen general'!C975</f>
        <v>46600</v>
      </c>
      <c r="D974" s="81" t="str">
        <f>+'3.- Resumen general'!D975</f>
        <v>Anoscopía diagnóstica, con o sin recolección de muestras</v>
      </c>
      <c r="E974" s="335">
        <f>+'3.- Resumen general'!AP975</f>
        <v>0.10429819023569024</v>
      </c>
      <c r="F974" s="335">
        <f>+'3.- Resumen general'!AQ975</f>
        <v>61.353799999999993</v>
      </c>
      <c r="G974" s="335">
        <f t="shared" si="60"/>
        <v>61.458098190235681</v>
      </c>
      <c r="I974" s="52">
        <v>969</v>
      </c>
      <c r="J974" s="334">
        <f t="shared" si="61"/>
        <v>46600</v>
      </c>
      <c r="K974" s="81" t="str">
        <f t="shared" si="62"/>
        <v>Anoscopía diagnóstica, con o sin recolección de muestras</v>
      </c>
      <c r="L974" s="335">
        <f>+'3.- Resumen general'!AP975</f>
        <v>0.10429819023569024</v>
      </c>
      <c r="M974" s="335">
        <f>+'3.- Resumen general'!AQ975</f>
        <v>61.353799999999993</v>
      </c>
      <c r="N974" s="335">
        <f t="shared" si="63"/>
        <v>61.458098190235681</v>
      </c>
    </row>
    <row r="975" spans="2:14">
      <c r="B975" s="52">
        <v>970</v>
      </c>
      <c r="C975" s="334">
        <f>+'3.- Resumen general'!C976</f>
        <v>46700</v>
      </c>
      <c r="D975" s="81" t="str">
        <f>+'3.- Resumen general'!D976</f>
        <v>Anoplastía, operación plástica para estrechez; adulto</v>
      </c>
      <c r="E975" s="335">
        <f>+'3.- Resumen general'!AP976</f>
        <v>0.1668771043771044</v>
      </c>
      <c r="F975" s="335">
        <f>+'3.- Resumen general'!AQ976</f>
        <v>89.07</v>
      </c>
      <c r="G975" s="335">
        <f t="shared" si="60"/>
        <v>89.236877104377101</v>
      </c>
      <c r="I975" s="52">
        <v>970</v>
      </c>
      <c r="J975" s="334">
        <f t="shared" si="61"/>
        <v>46700</v>
      </c>
      <c r="K975" s="81" t="str">
        <f t="shared" si="62"/>
        <v>Anoplastía, operación plástica para estrechez; adulto</v>
      </c>
      <c r="L975" s="335">
        <f>+'3.- Resumen general'!AP976</f>
        <v>0.1668771043771044</v>
      </c>
      <c r="M975" s="335">
        <f>+'3.- Resumen general'!AQ976</f>
        <v>89.07</v>
      </c>
      <c r="N975" s="335">
        <f t="shared" si="63"/>
        <v>89.236877104377101</v>
      </c>
    </row>
    <row r="976" spans="2:14" ht="25.5">
      <c r="B976" s="52">
        <v>971</v>
      </c>
      <c r="C976" s="334">
        <f>+'3.- Resumen general'!C977</f>
        <v>46744</v>
      </c>
      <c r="D976" s="81" t="str">
        <f>+'3.- Resumen general'!D977</f>
        <v>Corrección de anomalía cloacal mediante anorectovaginoplastía y uretroplastía, abordaje sacroperineal</v>
      </c>
      <c r="E976" s="335">
        <f>+'3.- Resumen general'!AP977</f>
        <v>4.8786475869809207</v>
      </c>
      <c r="F976" s="335">
        <f>+'3.- Resumen general'!AQ977</f>
        <v>422.03600666666659</v>
      </c>
      <c r="G976" s="335">
        <f t="shared" si="60"/>
        <v>426.91465425364754</v>
      </c>
      <c r="I976" s="52">
        <v>971</v>
      </c>
      <c r="J976" s="334">
        <f t="shared" si="61"/>
        <v>46744</v>
      </c>
      <c r="K976" s="81" t="str">
        <f t="shared" si="62"/>
        <v>Corrección de anomalía cloacal mediante anorectovaginoplastía y uretroplastía, abordaje sacroperineal</v>
      </c>
      <c r="L976" s="335">
        <f>+'3.- Resumen general'!AP977</f>
        <v>4.8786475869809207</v>
      </c>
      <c r="M976" s="335">
        <f>+'3.- Resumen general'!AQ977</f>
        <v>422.03600666666659</v>
      </c>
      <c r="N976" s="335">
        <f t="shared" si="63"/>
        <v>426.91465425364754</v>
      </c>
    </row>
    <row r="977" spans="2:14">
      <c r="B977" s="52">
        <v>972</v>
      </c>
      <c r="C977" s="334">
        <f>+'3.- Resumen general'!C978</f>
        <v>46750</v>
      </c>
      <c r="D977" s="81" t="str">
        <f>+'3.- Resumen general'!D978</f>
        <v>Esfinteroplastía anal, por incontinencia o prolapso</v>
      </c>
      <c r="E977" s="335">
        <f>+'3.- Resumen general'!AP978</f>
        <v>2.4393237934904604</v>
      </c>
      <c r="F977" s="335">
        <f>+'3.- Resumen general'!AQ978</f>
        <v>218.40249</v>
      </c>
      <c r="G977" s="335">
        <f t="shared" si="60"/>
        <v>220.84181379349047</v>
      </c>
      <c r="I977" s="52">
        <v>972</v>
      </c>
      <c r="J977" s="334">
        <f t="shared" si="61"/>
        <v>46750</v>
      </c>
      <c r="K977" s="81" t="str">
        <f t="shared" si="62"/>
        <v>Esfinteroplastía anal, por incontinencia o prolapso</v>
      </c>
      <c r="L977" s="335">
        <f>+'3.- Resumen general'!AP978</f>
        <v>2.4393237934904604</v>
      </c>
      <c r="M977" s="335">
        <f>+'3.- Resumen general'!AQ978</f>
        <v>218.40249</v>
      </c>
      <c r="N977" s="335">
        <f t="shared" si="63"/>
        <v>220.84181379349047</v>
      </c>
    </row>
    <row r="978" spans="2:14">
      <c r="B978" s="52">
        <v>973</v>
      </c>
      <c r="C978" s="334">
        <f>+'3.- Resumen general'!C979</f>
        <v>46753</v>
      </c>
      <c r="D978" s="81" t="str">
        <f>+'3.- Resumen general'!D979</f>
        <v>Injerto (operación de Thiersch) por incontinencia rectal y/o prolapso</v>
      </c>
      <c r="E978" s="335">
        <f>+'3.- Resumen general'!AP979</f>
        <v>1.9514590347923684</v>
      </c>
      <c r="F978" s="335">
        <f>+'3.- Resumen general'!AQ979</f>
        <v>218.40249</v>
      </c>
      <c r="G978" s="335">
        <f t="shared" si="60"/>
        <v>220.35394903479238</v>
      </c>
      <c r="I978" s="52">
        <v>973</v>
      </c>
      <c r="J978" s="334">
        <f t="shared" si="61"/>
        <v>46753</v>
      </c>
      <c r="K978" s="81" t="str">
        <f t="shared" si="62"/>
        <v>Injerto (operación de Thiersch) por incontinencia rectal y/o prolapso</v>
      </c>
      <c r="L978" s="335">
        <f>+'3.- Resumen general'!AP979</f>
        <v>1.9514590347923684</v>
      </c>
      <c r="M978" s="335">
        <f>+'3.- Resumen general'!AQ979</f>
        <v>218.40249</v>
      </c>
      <c r="N978" s="335">
        <f t="shared" si="63"/>
        <v>220.35394903479238</v>
      </c>
    </row>
    <row r="979" spans="2:14">
      <c r="B979" s="52">
        <v>974</v>
      </c>
      <c r="C979" s="334">
        <f>+'3.- Resumen general'!C980</f>
        <v>46754</v>
      </c>
      <c r="D979" s="81" t="str">
        <f>+'3.- Resumen general'!D980</f>
        <v>Remoción de alambre de Thiersch o sutura, canal anal</v>
      </c>
      <c r="E979" s="335">
        <f>+'3.- Resumen general'!AP980</f>
        <v>1.0976957070707072</v>
      </c>
      <c r="F979" s="335">
        <f>+'3.- Resumen general'!AQ980</f>
        <v>135.39399999999998</v>
      </c>
      <c r="G979" s="335">
        <f t="shared" si="60"/>
        <v>136.49169570707068</v>
      </c>
      <c r="I979" s="52">
        <v>974</v>
      </c>
      <c r="J979" s="334">
        <f t="shared" si="61"/>
        <v>46754</v>
      </c>
      <c r="K979" s="81" t="str">
        <f t="shared" si="62"/>
        <v>Remoción de alambre de Thiersch o sutura, canal anal</v>
      </c>
      <c r="L979" s="335">
        <f>+'3.- Resumen general'!AP980</f>
        <v>1.0976957070707072</v>
      </c>
      <c r="M979" s="335">
        <f>+'3.- Resumen general'!AQ980</f>
        <v>135.39399999999998</v>
      </c>
      <c r="N979" s="335">
        <f t="shared" si="63"/>
        <v>136.49169570707068</v>
      </c>
    </row>
    <row r="980" spans="2:14">
      <c r="B980" s="52">
        <v>975</v>
      </c>
      <c r="C980" s="334">
        <f>+'3.- Resumen general'!C981</f>
        <v>46900</v>
      </c>
      <c r="D980" s="81" t="str">
        <f>+'3.- Resumen general'!D981</f>
        <v>Destrucción de lesión(es) ano</v>
      </c>
      <c r="E980" s="335">
        <f>+'3.- Resumen general'!AP981</f>
        <v>0.72119633838383834</v>
      </c>
      <c r="F980" s="335">
        <f>+'3.- Resumen general'!AQ981</f>
        <v>71.08</v>
      </c>
      <c r="G980" s="335">
        <f t="shared" si="60"/>
        <v>71.801196338383832</v>
      </c>
      <c r="I980" s="52">
        <v>975</v>
      </c>
      <c r="J980" s="334">
        <f t="shared" si="61"/>
        <v>46900</v>
      </c>
      <c r="K980" s="81" t="str">
        <f t="shared" si="62"/>
        <v>Destrucción de lesión(es) ano</v>
      </c>
      <c r="L980" s="335">
        <f>+'3.- Resumen general'!AP981</f>
        <v>0.72119633838383834</v>
      </c>
      <c r="M980" s="335">
        <f>+'3.- Resumen general'!AQ981</f>
        <v>71.08</v>
      </c>
      <c r="N980" s="335">
        <f t="shared" si="63"/>
        <v>71.801196338383832</v>
      </c>
    </row>
    <row r="981" spans="2:14">
      <c r="B981" s="52">
        <v>976</v>
      </c>
      <c r="C981" s="334">
        <f>+'3.- Resumen general'!C982</f>
        <v>46934</v>
      </c>
      <c r="D981" s="81" t="str">
        <f>+'3.- Resumen general'!D982</f>
        <v>Destrucción de hemorroides internas</v>
      </c>
      <c r="E981" s="335">
        <f>+'3.- Resumen general'!AP982</f>
        <v>0.72119633838383834</v>
      </c>
      <c r="F981" s="335">
        <f>+'3.- Resumen general'!AQ982</f>
        <v>89.07</v>
      </c>
      <c r="G981" s="335">
        <f t="shared" si="60"/>
        <v>89.791196338383827</v>
      </c>
      <c r="I981" s="52">
        <v>976</v>
      </c>
      <c r="J981" s="334">
        <f t="shared" si="61"/>
        <v>46934</v>
      </c>
      <c r="K981" s="81" t="str">
        <f t="shared" si="62"/>
        <v>Destrucción de hemorroides internas</v>
      </c>
      <c r="L981" s="335">
        <f>+'3.- Resumen general'!AP982</f>
        <v>0.72119633838383834</v>
      </c>
      <c r="M981" s="335">
        <f>+'3.- Resumen general'!AQ982</f>
        <v>89.07</v>
      </c>
      <c r="N981" s="335">
        <f t="shared" si="63"/>
        <v>89.791196338383827</v>
      </c>
    </row>
    <row r="982" spans="2:14">
      <c r="B982" s="52">
        <v>977</v>
      </c>
      <c r="C982" s="334">
        <f>+'3.- Resumen general'!C983</f>
        <v>46937</v>
      </c>
      <c r="D982" s="81" t="str">
        <f>+'3.- Resumen general'!D983</f>
        <v>Criocirugía de tumor rectal</v>
      </c>
      <c r="E982" s="335">
        <f>+'3.- Resumen general'!AP983</f>
        <v>1.0976957070707072</v>
      </c>
      <c r="F982" s="335">
        <f>+'3.- Resumen general'!AQ983</f>
        <v>135.39399999999998</v>
      </c>
      <c r="G982" s="335">
        <f t="shared" si="60"/>
        <v>136.49169570707068</v>
      </c>
      <c r="I982" s="52">
        <v>977</v>
      </c>
      <c r="J982" s="334">
        <f t="shared" si="61"/>
        <v>46937</v>
      </c>
      <c r="K982" s="81" t="str">
        <f t="shared" si="62"/>
        <v>Criocirugía de tumor rectal</v>
      </c>
      <c r="L982" s="335">
        <f>+'3.- Resumen general'!AP983</f>
        <v>1.0976957070707072</v>
      </c>
      <c r="M982" s="335">
        <f>+'3.- Resumen general'!AQ983</f>
        <v>135.39399999999998</v>
      </c>
      <c r="N982" s="335">
        <f t="shared" si="63"/>
        <v>136.49169570707068</v>
      </c>
    </row>
    <row r="983" spans="2:14">
      <c r="B983" s="52">
        <v>978</v>
      </c>
      <c r="C983" s="334">
        <f>+'3.- Resumen general'!C984</f>
        <v>47000</v>
      </c>
      <c r="D983" s="81" t="str">
        <f>+'3.- Resumen general'!D984</f>
        <v>Biopsia hepática, aguja percutánea</v>
      </c>
      <c r="E983" s="335">
        <f>+'3.- Resumen general'!AP984</f>
        <v>0.96159511784511786</v>
      </c>
      <c r="F983" s="335">
        <f>+'3.- Resumen general'!AQ984</f>
        <v>89.07</v>
      </c>
      <c r="G983" s="335">
        <f t="shared" si="60"/>
        <v>90.031595117845114</v>
      </c>
      <c r="I983" s="52">
        <v>978</v>
      </c>
      <c r="J983" s="334">
        <f t="shared" si="61"/>
        <v>47000</v>
      </c>
      <c r="K983" s="81" t="str">
        <f t="shared" si="62"/>
        <v>Biopsia hepática, aguja percutánea</v>
      </c>
      <c r="L983" s="335">
        <f>+'3.- Resumen general'!AP984</f>
        <v>0.96159511784511786</v>
      </c>
      <c r="M983" s="335">
        <f>+'3.- Resumen general'!AQ984</f>
        <v>89.07</v>
      </c>
      <c r="N983" s="335">
        <f t="shared" si="63"/>
        <v>90.031595117845114</v>
      </c>
    </row>
    <row r="984" spans="2:14">
      <c r="B984" s="52">
        <v>979</v>
      </c>
      <c r="C984" s="334">
        <f>+'3.- Resumen general'!C985</f>
        <v>47010</v>
      </c>
      <c r="D984" s="81" t="str">
        <f>+'3.- Resumen general'!D985</f>
        <v>Hepatotomía; para drenaje a cielo abierto de absceso o quiste</v>
      </c>
      <c r="E984" s="335">
        <f>+'3.- Resumen general'!AP985</f>
        <v>1.5855604657687992</v>
      </c>
      <c r="F984" s="335">
        <f>+'3.- Resumen general'!AQ985</f>
        <v>363.04099000000002</v>
      </c>
      <c r="G984" s="335">
        <f t="shared" si="60"/>
        <v>364.62655046576884</v>
      </c>
      <c r="I984" s="52">
        <v>979</v>
      </c>
      <c r="J984" s="334">
        <f t="shared" si="61"/>
        <v>47010</v>
      </c>
      <c r="K984" s="81" t="str">
        <f t="shared" si="62"/>
        <v>Hepatotomía; para drenaje a cielo abierto de absceso o quiste</v>
      </c>
      <c r="L984" s="335">
        <f>+'3.- Resumen general'!AP985</f>
        <v>1.5855604657687992</v>
      </c>
      <c r="M984" s="335">
        <f>+'3.- Resumen general'!AQ985</f>
        <v>363.04099000000002</v>
      </c>
      <c r="N984" s="335">
        <f t="shared" si="63"/>
        <v>364.62655046576884</v>
      </c>
    </row>
    <row r="985" spans="2:14">
      <c r="B985" s="52">
        <v>980</v>
      </c>
      <c r="C985" s="334">
        <f>+'3.- Resumen general'!C986</f>
        <v>47011</v>
      </c>
      <c r="D985" s="81" t="str">
        <f>+'3.- Resumen general'!D986</f>
        <v>Hepatotomía; para drenaje percutáneo de absceso o quiste</v>
      </c>
      <c r="E985" s="335">
        <f>+'3.- Resumen general'!AP986</f>
        <v>1.4635942760942762</v>
      </c>
      <c r="F985" s="335">
        <f>+'3.- Resumen general'!AQ986</f>
        <v>280.03249999999997</v>
      </c>
      <c r="G985" s="335">
        <f t="shared" si="60"/>
        <v>281.49609427609425</v>
      </c>
      <c r="I985" s="52">
        <v>980</v>
      </c>
      <c r="J985" s="334">
        <f t="shared" si="61"/>
        <v>47011</v>
      </c>
      <c r="K985" s="81" t="str">
        <f t="shared" si="62"/>
        <v>Hepatotomía; para drenaje percutáneo de absceso o quiste</v>
      </c>
      <c r="L985" s="335">
        <f>+'3.- Resumen general'!AP986</f>
        <v>1.4635942760942762</v>
      </c>
      <c r="M985" s="335">
        <f>+'3.- Resumen general'!AQ986</f>
        <v>280.03249999999997</v>
      </c>
      <c r="N985" s="335">
        <f t="shared" si="63"/>
        <v>281.49609427609425</v>
      </c>
    </row>
    <row r="986" spans="2:14" ht="25.5">
      <c r="B986" s="52">
        <v>981</v>
      </c>
      <c r="C986" s="334">
        <f>+'3.- Resumen general'!C987</f>
        <v>47015</v>
      </c>
      <c r="D986" s="81" t="str">
        <f>+'3.- Resumen general'!D987</f>
        <v>Laparotomía, con aspiración y/o inyección de quiste(s) o absceso(s) hepáticos parasitarios (ejm. amebiano o equinocósico)</v>
      </c>
      <c r="E986" s="335">
        <f>+'3.- Resumen general'!AP987</f>
        <v>1.2684483726150393</v>
      </c>
      <c r="F986" s="335">
        <f>+'3.- Resumen general'!AQ987</f>
        <v>330.9905066666667</v>
      </c>
      <c r="G986" s="335">
        <f t="shared" si="60"/>
        <v>332.25895503928172</v>
      </c>
      <c r="I986" s="52">
        <v>981</v>
      </c>
      <c r="J986" s="334">
        <f t="shared" si="61"/>
        <v>47015</v>
      </c>
      <c r="K986" s="81" t="str">
        <f t="shared" si="62"/>
        <v>Laparotomía, con aspiración y/o inyección de quiste(s) o absceso(s) hepáticos parasitarios (ejm. amebiano o equinocósico)</v>
      </c>
      <c r="L986" s="335">
        <f>+'3.- Resumen general'!AP987</f>
        <v>1.2684483726150393</v>
      </c>
      <c r="M986" s="335">
        <f>+'3.- Resumen general'!AQ987</f>
        <v>330.9905066666667</v>
      </c>
      <c r="N986" s="335">
        <f t="shared" si="63"/>
        <v>332.25895503928172</v>
      </c>
    </row>
    <row r="987" spans="2:14" ht="25.5">
      <c r="B987" s="52">
        <v>982</v>
      </c>
      <c r="C987" s="334">
        <f>+'3.- Resumen general'!C988</f>
        <v>47016</v>
      </c>
      <c r="D987" s="81" t="str">
        <f>+'3.- Resumen general'!D988</f>
        <v>Tratamiento quirúrgico de quistes no parasitarios hepáticos por vía laparoscópica</v>
      </c>
      <c r="E987" s="335">
        <f>+'3.- Resumen general'!AP988</f>
        <v>3.9038299663299663</v>
      </c>
      <c r="F987" s="335">
        <f>+'3.- Resumen general'!AQ988</f>
        <v>280.03249999999997</v>
      </c>
      <c r="G987" s="335">
        <f t="shared" si="60"/>
        <v>283.93632996632994</v>
      </c>
      <c r="I987" s="52">
        <v>982</v>
      </c>
      <c r="J987" s="334">
        <f t="shared" si="61"/>
        <v>47016</v>
      </c>
      <c r="K987" s="81" t="str">
        <f t="shared" si="62"/>
        <v>Tratamiento quirúrgico de quistes no parasitarios hepáticos por vía laparoscópica</v>
      </c>
      <c r="L987" s="335">
        <f>+'3.- Resumen general'!AP988</f>
        <v>3.9038299663299663</v>
      </c>
      <c r="M987" s="335">
        <f>+'3.- Resumen general'!AQ988</f>
        <v>280.03249999999997</v>
      </c>
      <c r="N987" s="335">
        <f t="shared" si="63"/>
        <v>283.93632996632994</v>
      </c>
    </row>
    <row r="988" spans="2:14">
      <c r="B988" s="52">
        <v>983</v>
      </c>
      <c r="C988" s="334">
        <f>+'3.- Resumen general'!C989</f>
        <v>47100</v>
      </c>
      <c r="D988" s="81" t="str">
        <f>+'3.- Resumen general'!D989</f>
        <v>Biopsia hepática, en cuña</v>
      </c>
      <c r="E988" s="335">
        <f>+'3.- Resumen general'!AP989</f>
        <v>1.0976957070707072</v>
      </c>
      <c r="F988" s="335">
        <f>+'3.- Resumen general'!AQ989</f>
        <v>280.03249999999997</v>
      </c>
      <c r="G988" s="335">
        <f t="shared" si="60"/>
        <v>281.1301957070707</v>
      </c>
      <c r="I988" s="52">
        <v>983</v>
      </c>
      <c r="J988" s="334">
        <f t="shared" si="61"/>
        <v>47100</v>
      </c>
      <c r="K988" s="81" t="str">
        <f t="shared" si="62"/>
        <v>Biopsia hepática, en cuña</v>
      </c>
      <c r="L988" s="335">
        <f>+'3.- Resumen general'!AP989</f>
        <v>1.0976957070707072</v>
      </c>
      <c r="M988" s="335">
        <f>+'3.- Resumen general'!AQ989</f>
        <v>280.03249999999997</v>
      </c>
      <c r="N988" s="335">
        <f t="shared" si="63"/>
        <v>281.1301957070707</v>
      </c>
    </row>
    <row r="989" spans="2:14">
      <c r="B989" s="52">
        <v>984</v>
      </c>
      <c r="C989" s="334">
        <f>+'3.- Resumen general'!C990</f>
        <v>47120</v>
      </c>
      <c r="D989" s="81" t="str">
        <f>+'3.- Resumen general'!D990</f>
        <v>Hepatectomía, resección de hígado; lobectomía parcial</v>
      </c>
      <c r="E989" s="335">
        <f>+'3.- Resumen general'!AP990</f>
        <v>6.3422418630751967</v>
      </c>
      <c r="F989" s="335">
        <f>+'3.- Resumen general'!AQ990</f>
        <v>354.69048999999995</v>
      </c>
      <c r="G989" s="335">
        <f t="shared" si="60"/>
        <v>361.03273186307513</v>
      </c>
      <c r="I989" s="52">
        <v>984</v>
      </c>
      <c r="J989" s="334">
        <f t="shared" si="61"/>
        <v>47120</v>
      </c>
      <c r="K989" s="81" t="str">
        <f t="shared" si="62"/>
        <v>Hepatectomía, resección de hígado; lobectomía parcial</v>
      </c>
      <c r="L989" s="335">
        <f>+'3.- Resumen general'!AP990</f>
        <v>6.3422418630751967</v>
      </c>
      <c r="M989" s="335">
        <f>+'3.- Resumen general'!AQ990</f>
        <v>354.69048999999995</v>
      </c>
      <c r="N989" s="335">
        <f t="shared" si="63"/>
        <v>361.03273186307513</v>
      </c>
    </row>
    <row r="990" spans="2:14">
      <c r="B990" s="52">
        <v>985</v>
      </c>
      <c r="C990" s="334">
        <f>+'3.- Resumen general'!C991</f>
        <v>47300</v>
      </c>
      <c r="D990" s="81" t="str">
        <f>+'3.- Resumen general'!D991</f>
        <v>Marsupialización de quiste o absceso hepático</v>
      </c>
      <c r="E990" s="335">
        <f>+'3.- Resumen general'!AP991</f>
        <v>1.9514590347923684</v>
      </c>
      <c r="F990" s="335">
        <f>+'3.- Resumen general'!AQ991</f>
        <v>363.04099000000002</v>
      </c>
      <c r="G990" s="335">
        <f t="shared" si="60"/>
        <v>364.9924490347924</v>
      </c>
      <c r="I990" s="52">
        <v>985</v>
      </c>
      <c r="J990" s="334">
        <f t="shared" si="61"/>
        <v>47300</v>
      </c>
      <c r="K990" s="81" t="str">
        <f t="shared" si="62"/>
        <v>Marsupialización de quiste o absceso hepático</v>
      </c>
      <c r="L990" s="335">
        <f>+'3.- Resumen general'!AP991</f>
        <v>1.9514590347923684</v>
      </c>
      <c r="M990" s="335">
        <f>+'3.- Resumen general'!AQ991</f>
        <v>363.04099000000002</v>
      </c>
      <c r="N990" s="335">
        <f t="shared" si="63"/>
        <v>364.9924490347924</v>
      </c>
    </row>
    <row r="991" spans="2:14">
      <c r="B991" s="52">
        <v>986</v>
      </c>
      <c r="C991" s="334">
        <f>+'3.- Resumen general'!C992</f>
        <v>47340</v>
      </c>
      <c r="D991" s="81" t="str">
        <f>+'3.- Resumen general'!D992</f>
        <v>Tratamiento quirúrgico de trauma hepático grados I-II</v>
      </c>
      <c r="E991" s="335">
        <f>+'3.- Resumen general'!AP992</f>
        <v>1.9514590347923684</v>
      </c>
      <c r="F991" s="335">
        <f>+'3.- Resumen general'!AQ992</f>
        <v>354.69048999999995</v>
      </c>
      <c r="G991" s="335">
        <f t="shared" si="60"/>
        <v>356.64194903479233</v>
      </c>
      <c r="I991" s="52">
        <v>986</v>
      </c>
      <c r="J991" s="334">
        <f t="shared" si="61"/>
        <v>47340</v>
      </c>
      <c r="K991" s="81" t="str">
        <f t="shared" si="62"/>
        <v>Tratamiento quirúrgico de trauma hepático grados I-II</v>
      </c>
      <c r="L991" s="335">
        <f>+'3.- Resumen general'!AP992</f>
        <v>1.9514590347923684</v>
      </c>
      <c r="M991" s="335">
        <f>+'3.- Resumen general'!AQ992</f>
        <v>354.69048999999995</v>
      </c>
      <c r="N991" s="335">
        <f t="shared" si="63"/>
        <v>356.64194903479233</v>
      </c>
    </row>
    <row r="992" spans="2:14">
      <c r="B992" s="52">
        <v>987</v>
      </c>
      <c r="C992" s="334">
        <f>+'3.- Resumen general'!C993</f>
        <v>47345</v>
      </c>
      <c r="D992" s="81" t="str">
        <f>+'3.- Resumen general'!D993</f>
        <v>Tratamiento quirúrgico de trauma hepático grados III-IV</v>
      </c>
      <c r="E992" s="335">
        <f>+'3.- Resumen general'!AP993</f>
        <v>1.9514590347923684</v>
      </c>
      <c r="F992" s="335">
        <f>+'3.- Resumen general'!AQ993</f>
        <v>363.04099000000002</v>
      </c>
      <c r="G992" s="335">
        <f t="shared" si="60"/>
        <v>364.9924490347924</v>
      </c>
      <c r="I992" s="52">
        <v>987</v>
      </c>
      <c r="J992" s="334">
        <f t="shared" si="61"/>
        <v>47345</v>
      </c>
      <c r="K992" s="81" t="str">
        <f t="shared" si="62"/>
        <v>Tratamiento quirúrgico de trauma hepático grados III-IV</v>
      </c>
      <c r="L992" s="335">
        <f>+'3.- Resumen general'!AP993</f>
        <v>1.9514590347923684</v>
      </c>
      <c r="M992" s="335">
        <f>+'3.- Resumen general'!AQ993</f>
        <v>363.04099000000002</v>
      </c>
      <c r="N992" s="335">
        <f t="shared" si="63"/>
        <v>364.9924490347924</v>
      </c>
    </row>
    <row r="993" spans="2:14">
      <c r="B993" s="52">
        <v>988</v>
      </c>
      <c r="C993" s="334">
        <f>+'3.- Resumen general'!C994</f>
        <v>47362</v>
      </c>
      <c r="D993" s="81" t="str">
        <f>+'3.- Resumen general'!D994</f>
        <v>Reexploración de lesión hepática para remoción de empaque</v>
      </c>
      <c r="E993" s="335">
        <f>+'3.- Resumen general'!AP994</f>
        <v>1.9514590347923684</v>
      </c>
      <c r="F993" s="335">
        <f>+'3.- Resumen general'!AQ994</f>
        <v>341.17450666666673</v>
      </c>
      <c r="G993" s="335">
        <f t="shared" si="60"/>
        <v>343.12596570145911</v>
      </c>
      <c r="I993" s="52">
        <v>988</v>
      </c>
      <c r="J993" s="334">
        <f t="shared" si="61"/>
        <v>47362</v>
      </c>
      <c r="K993" s="81" t="str">
        <f t="shared" si="62"/>
        <v>Reexploración de lesión hepática para remoción de empaque</v>
      </c>
      <c r="L993" s="335">
        <f>+'3.- Resumen general'!AP994</f>
        <v>1.9514590347923684</v>
      </c>
      <c r="M993" s="335">
        <f>+'3.- Resumen general'!AQ994</f>
        <v>341.17450666666673</v>
      </c>
      <c r="N993" s="335">
        <f t="shared" si="63"/>
        <v>343.12596570145911</v>
      </c>
    </row>
    <row r="994" spans="2:14" ht="25.5">
      <c r="B994" s="52">
        <v>989</v>
      </c>
      <c r="C994" s="334">
        <f>+'3.- Resumen general'!C995</f>
        <v>47400</v>
      </c>
      <c r="D994" s="81" t="str">
        <f>+'3.- Resumen general'!D995</f>
        <v>Hepaticotomía o hepaticostomía con exploración, drenaje ó extirpación de cálculo</v>
      </c>
      <c r="E994" s="335">
        <f>+'3.- Resumen general'!AP995</f>
        <v>3.4150533108866443</v>
      </c>
      <c r="F994" s="335">
        <f>+'3.- Resumen general'!AQ995</f>
        <v>363.04099000000002</v>
      </c>
      <c r="G994" s="335">
        <f t="shared" si="60"/>
        <v>366.45604331088668</v>
      </c>
      <c r="I994" s="52">
        <v>989</v>
      </c>
      <c r="J994" s="334">
        <f t="shared" si="61"/>
        <v>47400</v>
      </c>
      <c r="K994" s="81" t="str">
        <f t="shared" si="62"/>
        <v>Hepaticotomía o hepaticostomía con exploración, drenaje ó extirpación de cálculo</v>
      </c>
      <c r="L994" s="335">
        <f>+'3.- Resumen general'!AP995</f>
        <v>3.4150533108866443</v>
      </c>
      <c r="M994" s="335">
        <f>+'3.- Resumen general'!AQ995</f>
        <v>363.04099000000002</v>
      </c>
      <c r="N994" s="335">
        <f t="shared" si="63"/>
        <v>366.45604331088668</v>
      </c>
    </row>
    <row r="995" spans="2:14" ht="25.5">
      <c r="B995" s="52">
        <v>990</v>
      </c>
      <c r="C995" s="334">
        <f>+'3.- Resumen general'!C996</f>
        <v>47420</v>
      </c>
      <c r="D995" s="81" t="str">
        <f>+'3.- Resumen general'!D996</f>
        <v>Coledocotomía o coledocostomía con exploración, drenaje ó extirpación de cálculo</v>
      </c>
      <c r="E995" s="335">
        <f>+'3.- Resumen general'!AP996</f>
        <v>4.1468504489337823</v>
      </c>
      <c r="F995" s="335">
        <f>+'3.- Resumen general'!AQ996</f>
        <v>363.04099000000002</v>
      </c>
      <c r="G995" s="335">
        <f t="shared" si="60"/>
        <v>367.1878404489338</v>
      </c>
      <c r="I995" s="52">
        <v>990</v>
      </c>
      <c r="J995" s="334">
        <f t="shared" si="61"/>
        <v>47420</v>
      </c>
      <c r="K995" s="81" t="str">
        <f t="shared" si="62"/>
        <v>Coledocotomía o coledocostomía con exploración, drenaje ó extirpación de cálculo</v>
      </c>
      <c r="L995" s="335">
        <f>+'3.- Resumen general'!AP996</f>
        <v>4.1468504489337823</v>
      </c>
      <c r="M995" s="335">
        <f>+'3.- Resumen general'!AQ996</f>
        <v>363.04099000000002</v>
      </c>
      <c r="N995" s="335">
        <f t="shared" si="63"/>
        <v>367.1878404489338</v>
      </c>
    </row>
    <row r="996" spans="2:14" ht="25.5">
      <c r="B996" s="52">
        <v>991</v>
      </c>
      <c r="C996" s="334">
        <f>+'3.- Resumen general'!C997</f>
        <v>47460</v>
      </c>
      <c r="D996" s="81" t="str">
        <f>+'3.- Resumen general'!D997</f>
        <v>Esfinterotomía o esfinteroplastía transduodenal, con o sin extracción transduodenal de cálculo</v>
      </c>
      <c r="E996" s="335">
        <f>+'3.- Resumen general'!AP997</f>
        <v>3.4150533108866443</v>
      </c>
      <c r="F996" s="335">
        <f>+'3.- Resumen general'!AQ997</f>
        <v>218.40249</v>
      </c>
      <c r="G996" s="335">
        <f t="shared" si="60"/>
        <v>221.81754331088663</v>
      </c>
      <c r="I996" s="52">
        <v>991</v>
      </c>
      <c r="J996" s="334">
        <f t="shared" si="61"/>
        <v>47460</v>
      </c>
      <c r="K996" s="81" t="str">
        <f t="shared" si="62"/>
        <v>Esfinterotomía o esfinteroplastía transduodenal, con o sin extracción transduodenal de cálculo</v>
      </c>
      <c r="L996" s="335">
        <f>+'3.- Resumen general'!AP997</f>
        <v>3.4150533108866443</v>
      </c>
      <c r="M996" s="335">
        <f>+'3.- Resumen general'!AQ997</f>
        <v>218.40249</v>
      </c>
      <c r="N996" s="335">
        <f t="shared" si="63"/>
        <v>221.81754331088663</v>
      </c>
    </row>
    <row r="997" spans="2:14" ht="25.5">
      <c r="B997" s="52">
        <v>992</v>
      </c>
      <c r="C997" s="334">
        <f>+'3.- Resumen general'!C998</f>
        <v>47480</v>
      </c>
      <c r="D997" s="81" t="str">
        <f>+'3.- Resumen general'!D998</f>
        <v>Colecistotomía o colecistostomía con exploración, drenaje o extirpación de cálculo</v>
      </c>
      <c r="E997" s="335">
        <f>+'3.- Resumen general'!AP998</f>
        <v>1.9514590347923684</v>
      </c>
      <c r="F997" s="335">
        <f>+'3.- Resumen general'!AQ998</f>
        <v>363.04099000000002</v>
      </c>
      <c r="G997" s="335">
        <f t="shared" si="60"/>
        <v>364.9924490347924</v>
      </c>
      <c r="I997" s="52">
        <v>992</v>
      </c>
      <c r="J997" s="334">
        <f t="shared" si="61"/>
        <v>47480</v>
      </c>
      <c r="K997" s="81" t="str">
        <f t="shared" si="62"/>
        <v>Colecistotomía o colecistostomía con exploración, drenaje o extirpación de cálculo</v>
      </c>
      <c r="L997" s="335">
        <f>+'3.- Resumen general'!AP998</f>
        <v>1.9514590347923684</v>
      </c>
      <c r="M997" s="335">
        <f>+'3.- Resumen general'!AQ998</f>
        <v>363.04099000000002</v>
      </c>
      <c r="N997" s="335">
        <f t="shared" si="63"/>
        <v>364.9924490347924</v>
      </c>
    </row>
    <row r="998" spans="2:14">
      <c r="B998" s="52">
        <v>993</v>
      </c>
      <c r="C998" s="334">
        <f>+'3.- Resumen general'!C999</f>
        <v>47562</v>
      </c>
      <c r="D998" s="81" t="str">
        <f>+'3.- Resumen general'!D999</f>
        <v>Colecistectomía laparoscópica</v>
      </c>
      <c r="E998" s="335">
        <f>+'3.- Resumen general'!AP999</f>
        <v>5.3677662037037042</v>
      </c>
      <c r="F998" s="335">
        <f>+'3.- Resumen general'!AQ999</f>
        <v>286.27401666666663</v>
      </c>
      <c r="G998" s="335">
        <f t="shared" si="60"/>
        <v>291.64178287037032</v>
      </c>
      <c r="I998" s="52">
        <v>993</v>
      </c>
      <c r="J998" s="334">
        <f t="shared" si="61"/>
        <v>47562</v>
      </c>
      <c r="K998" s="81" t="str">
        <f t="shared" si="62"/>
        <v>Colecistectomía laparoscópica</v>
      </c>
      <c r="L998" s="335">
        <f>+'3.- Resumen general'!AP999</f>
        <v>5.3677662037037042</v>
      </c>
      <c r="M998" s="335">
        <f>+'3.- Resumen general'!AQ999</f>
        <v>286.27401666666663</v>
      </c>
      <c r="N998" s="335">
        <f t="shared" si="63"/>
        <v>291.64178287037032</v>
      </c>
    </row>
    <row r="999" spans="2:14">
      <c r="B999" s="52">
        <v>994</v>
      </c>
      <c r="C999" s="334">
        <f>+'3.- Resumen general'!C1000</f>
        <v>47563</v>
      </c>
      <c r="D999" s="81" t="str">
        <f>+'3.- Resumen general'!D1000</f>
        <v>Colecistectomía laparoscópica con colangiografía</v>
      </c>
      <c r="E999" s="335">
        <f>+'3.- Resumen general'!AP1000</f>
        <v>5.8557449494949498</v>
      </c>
      <c r="F999" s="335">
        <f>+'3.- Resumen general'!AQ1000</f>
        <v>376.07184000000007</v>
      </c>
      <c r="G999" s="335">
        <f t="shared" si="60"/>
        <v>381.92758494949504</v>
      </c>
      <c r="I999" s="52">
        <v>994</v>
      </c>
      <c r="J999" s="334">
        <f t="shared" si="61"/>
        <v>47563</v>
      </c>
      <c r="K999" s="81" t="str">
        <f t="shared" si="62"/>
        <v>Colecistectomía laparoscópica con colangiografía</v>
      </c>
      <c r="L999" s="335">
        <f>+'3.- Resumen general'!AP1000</f>
        <v>5.8557449494949498</v>
      </c>
      <c r="M999" s="335">
        <f>+'3.- Resumen general'!AQ1000</f>
        <v>376.07184000000007</v>
      </c>
      <c r="N999" s="335">
        <f t="shared" si="63"/>
        <v>381.92758494949504</v>
      </c>
    </row>
    <row r="1000" spans="2:14">
      <c r="B1000" s="52">
        <v>995</v>
      </c>
      <c r="C1000" s="334">
        <f>+'3.- Resumen general'!C1001</f>
        <v>47564</v>
      </c>
      <c r="D1000" s="81" t="str">
        <f>+'3.- Resumen general'!D1001</f>
        <v>Colecistectomía con exploración de vías biliares por laparoscopía</v>
      </c>
      <c r="E1000" s="335">
        <f>+'3.- Resumen general'!AP1001</f>
        <v>6.8317024410774412</v>
      </c>
      <c r="F1000" s="335">
        <f>+'3.- Resumen general'!AQ1001</f>
        <v>389.65050666666673</v>
      </c>
      <c r="G1000" s="335">
        <f t="shared" si="60"/>
        <v>396.48220910774415</v>
      </c>
      <c r="I1000" s="52">
        <v>995</v>
      </c>
      <c r="J1000" s="334">
        <f t="shared" si="61"/>
        <v>47564</v>
      </c>
      <c r="K1000" s="81" t="str">
        <f t="shared" si="62"/>
        <v>Colecistectomía con exploración de vías biliares por laparoscopía</v>
      </c>
      <c r="L1000" s="335">
        <f>+'3.- Resumen general'!AP1001</f>
        <v>6.8317024410774412</v>
      </c>
      <c r="M1000" s="335">
        <f>+'3.- Resumen general'!AQ1001</f>
        <v>389.65050666666673</v>
      </c>
      <c r="N1000" s="335">
        <f t="shared" si="63"/>
        <v>396.48220910774415</v>
      </c>
    </row>
    <row r="1001" spans="2:14">
      <c r="B1001" s="52">
        <v>996</v>
      </c>
      <c r="C1001" s="334">
        <f>+'3.- Resumen general'!C1002</f>
        <v>47570</v>
      </c>
      <c r="D1001" s="81" t="str">
        <f>+'3.- Resumen general'!D1002</f>
        <v>Colecistoenterostomía  por laparoscopía</v>
      </c>
      <c r="E1001" s="335">
        <f>+'3.- Resumen general'!AP1002</f>
        <v>8.2956386784511782</v>
      </c>
      <c r="F1001" s="335">
        <f>+'3.- Resumen general'!AQ1002</f>
        <v>410.01850666666667</v>
      </c>
      <c r="G1001" s="335">
        <f t="shared" si="60"/>
        <v>418.31414534511782</v>
      </c>
      <c r="I1001" s="52">
        <v>996</v>
      </c>
      <c r="J1001" s="334">
        <f t="shared" si="61"/>
        <v>47570</v>
      </c>
      <c r="K1001" s="81" t="str">
        <f t="shared" si="62"/>
        <v>Colecistoenterostomía  por laparoscopía</v>
      </c>
      <c r="L1001" s="335">
        <f>+'3.- Resumen general'!AP1002</f>
        <v>8.2956386784511782</v>
      </c>
      <c r="M1001" s="335">
        <f>+'3.- Resumen general'!AQ1002</f>
        <v>410.01850666666667</v>
      </c>
      <c r="N1001" s="335">
        <f t="shared" si="63"/>
        <v>418.31414534511782</v>
      </c>
    </row>
    <row r="1002" spans="2:14">
      <c r="B1002" s="52">
        <v>997</v>
      </c>
      <c r="C1002" s="334">
        <f>+'3.- Resumen general'!C1003</f>
        <v>47600</v>
      </c>
      <c r="D1002" s="81" t="str">
        <f>+'3.- Resumen general'!D1003</f>
        <v>Colecistectomía</v>
      </c>
      <c r="E1002" s="335">
        <f>+'3.- Resumen general'!AP1003</f>
        <v>2.5166070426487095</v>
      </c>
      <c r="F1002" s="335">
        <f>+'3.- Resumen general'!AQ1003</f>
        <v>359.09850666666671</v>
      </c>
      <c r="G1002" s="335">
        <f t="shared" si="60"/>
        <v>361.61511370931544</v>
      </c>
      <c r="I1002" s="52">
        <v>997</v>
      </c>
      <c r="J1002" s="334">
        <f t="shared" si="61"/>
        <v>47600</v>
      </c>
      <c r="K1002" s="81" t="str">
        <f t="shared" si="62"/>
        <v>Colecistectomía</v>
      </c>
      <c r="L1002" s="335">
        <f>+'3.- Resumen general'!AP1003</f>
        <v>2.5166070426487095</v>
      </c>
      <c r="M1002" s="335">
        <f>+'3.- Resumen general'!AQ1003</f>
        <v>359.09850666666671</v>
      </c>
      <c r="N1002" s="335">
        <f t="shared" si="63"/>
        <v>361.61511370931544</v>
      </c>
    </row>
    <row r="1003" spans="2:14">
      <c r="B1003" s="52">
        <v>998</v>
      </c>
      <c r="C1003" s="334">
        <f>+'3.- Resumen general'!C1004</f>
        <v>47605</v>
      </c>
      <c r="D1003" s="81" t="str">
        <f>+'3.- Resumen general'!D1004</f>
        <v>Colecistectomía con colangiografía</v>
      </c>
      <c r="E1003" s="335">
        <f>+'3.- Resumen general'!AP1004</f>
        <v>2.9139660493827164</v>
      </c>
      <c r="F1003" s="335">
        <f>+'3.- Resumen general'!AQ1004</f>
        <v>361.54250666666667</v>
      </c>
      <c r="G1003" s="335">
        <f t="shared" si="60"/>
        <v>364.4564727160494</v>
      </c>
      <c r="I1003" s="52">
        <v>998</v>
      </c>
      <c r="J1003" s="334">
        <f t="shared" si="61"/>
        <v>47605</v>
      </c>
      <c r="K1003" s="81" t="str">
        <f t="shared" si="62"/>
        <v>Colecistectomía con colangiografía</v>
      </c>
      <c r="L1003" s="335">
        <f>+'3.- Resumen general'!AP1004</f>
        <v>2.9139660493827164</v>
      </c>
      <c r="M1003" s="335">
        <f>+'3.- Resumen general'!AQ1004</f>
        <v>361.54250666666667</v>
      </c>
      <c r="N1003" s="335">
        <f t="shared" si="63"/>
        <v>364.4564727160494</v>
      </c>
    </row>
    <row r="1004" spans="2:14">
      <c r="B1004" s="52">
        <v>999</v>
      </c>
      <c r="C1004" s="334">
        <f>+'3.- Resumen general'!C1005</f>
        <v>47610</v>
      </c>
      <c r="D1004" s="81" t="str">
        <f>+'3.- Resumen general'!D1005</f>
        <v>Colecistectomía con exploración de conducto biliar común (colédoco)</v>
      </c>
      <c r="E1004" s="335">
        <f>+'3.- Resumen general'!AP1005</f>
        <v>2.9139660493827164</v>
      </c>
      <c r="F1004" s="335">
        <f>+'3.- Resumen general'!AQ1005</f>
        <v>361.54250666666667</v>
      </c>
      <c r="G1004" s="335">
        <f t="shared" si="60"/>
        <v>364.4564727160494</v>
      </c>
      <c r="I1004" s="52">
        <v>999</v>
      </c>
      <c r="J1004" s="334">
        <f t="shared" si="61"/>
        <v>47610</v>
      </c>
      <c r="K1004" s="81" t="str">
        <f t="shared" si="62"/>
        <v>Colecistectomía con exploración de conducto biliar común (colédoco)</v>
      </c>
      <c r="L1004" s="335">
        <f>+'3.- Resumen general'!AP1005</f>
        <v>2.9139660493827164</v>
      </c>
      <c r="M1004" s="335">
        <f>+'3.- Resumen general'!AQ1005</f>
        <v>361.54250666666667</v>
      </c>
      <c r="N1004" s="335">
        <f t="shared" si="63"/>
        <v>364.4564727160494</v>
      </c>
    </row>
    <row r="1005" spans="2:14">
      <c r="B1005" s="52">
        <v>1000</v>
      </c>
      <c r="C1005" s="334">
        <f>+'3.- Resumen general'!C1006</f>
        <v>47715</v>
      </c>
      <c r="D1005" s="81" t="str">
        <f>+'3.- Resumen general'!D1006</f>
        <v>Excisión de quiste del colédoco</v>
      </c>
      <c r="E1005" s="335">
        <f>+'3.- Resumen general'!AP1006</f>
        <v>4.1468504489337823</v>
      </c>
      <c r="F1005" s="335">
        <f>+'3.- Resumen general'!AQ1006</f>
        <v>401.66800666666666</v>
      </c>
      <c r="G1005" s="335">
        <f t="shared" si="60"/>
        <v>405.81485711560043</v>
      </c>
      <c r="I1005" s="52">
        <v>1000</v>
      </c>
      <c r="J1005" s="334">
        <f t="shared" si="61"/>
        <v>47715</v>
      </c>
      <c r="K1005" s="81" t="str">
        <f t="shared" si="62"/>
        <v>Excisión de quiste del colédoco</v>
      </c>
      <c r="L1005" s="335">
        <f>+'3.- Resumen general'!AP1006</f>
        <v>4.1468504489337823</v>
      </c>
      <c r="M1005" s="335">
        <f>+'3.- Resumen general'!AQ1006</f>
        <v>401.66800666666666</v>
      </c>
      <c r="N1005" s="335">
        <f t="shared" si="63"/>
        <v>405.81485711560043</v>
      </c>
    </row>
    <row r="1006" spans="2:14">
      <c r="B1006" s="52">
        <v>1001</v>
      </c>
      <c r="C1006" s="334">
        <f>+'3.- Resumen general'!C1007</f>
        <v>47720</v>
      </c>
      <c r="D1006" s="81" t="str">
        <f>+'3.- Resumen general'!D1007</f>
        <v>Colecistoenterostomía; directa; derivación</v>
      </c>
      <c r="E1006" s="335">
        <f>+'3.- Resumen general'!AP1007</f>
        <v>4.5034020763187437</v>
      </c>
      <c r="F1006" s="335">
        <f>+'3.- Resumen general'!AQ1007</f>
        <v>402.27850666666666</v>
      </c>
      <c r="G1006" s="335">
        <f t="shared" si="60"/>
        <v>406.78190874298542</v>
      </c>
      <c r="I1006" s="52">
        <v>1001</v>
      </c>
      <c r="J1006" s="334">
        <f t="shared" si="61"/>
        <v>47720</v>
      </c>
      <c r="K1006" s="81" t="str">
        <f t="shared" si="62"/>
        <v>Colecistoenterostomía; directa; derivación</v>
      </c>
      <c r="L1006" s="335">
        <f>+'3.- Resumen general'!AP1007</f>
        <v>4.5034020763187437</v>
      </c>
      <c r="M1006" s="335">
        <f>+'3.- Resumen general'!AQ1007</f>
        <v>402.27850666666666</v>
      </c>
      <c r="N1006" s="335">
        <f t="shared" si="63"/>
        <v>406.78190874298542</v>
      </c>
    </row>
    <row r="1007" spans="2:14">
      <c r="B1007" s="52">
        <v>1002</v>
      </c>
      <c r="C1007" s="334">
        <f>+'3.- Resumen general'!C1008</f>
        <v>47760</v>
      </c>
      <c r="D1007" s="81" t="str">
        <f>+'3.- Resumen general'!D1008</f>
        <v>Anastomosis de conductos biliares extrahepáticos y tracto gastrointestinal</v>
      </c>
      <c r="E1007" s="335">
        <f>+'3.- Resumen general'!AP1008</f>
        <v>4.8786475869809207</v>
      </c>
      <c r="F1007" s="335">
        <f>+'3.- Resumen general'!AQ1008</f>
        <v>354.69048999999995</v>
      </c>
      <c r="G1007" s="335">
        <f t="shared" si="60"/>
        <v>359.5691375869809</v>
      </c>
      <c r="I1007" s="52">
        <v>1002</v>
      </c>
      <c r="J1007" s="334">
        <f t="shared" si="61"/>
        <v>47760</v>
      </c>
      <c r="K1007" s="81" t="str">
        <f t="shared" si="62"/>
        <v>Anastomosis de conductos biliares extrahepáticos y tracto gastrointestinal</v>
      </c>
      <c r="L1007" s="335">
        <f>+'3.- Resumen general'!AP1008</f>
        <v>4.8786475869809207</v>
      </c>
      <c r="M1007" s="335">
        <f>+'3.- Resumen general'!AQ1008</f>
        <v>354.69048999999995</v>
      </c>
      <c r="N1007" s="335">
        <f t="shared" si="63"/>
        <v>359.5691375869809</v>
      </c>
    </row>
    <row r="1008" spans="2:14">
      <c r="B1008" s="52">
        <v>1003</v>
      </c>
      <c r="C1008" s="334">
        <f>+'3.- Resumen general'!C1009</f>
        <v>47765</v>
      </c>
      <c r="D1008" s="81" t="str">
        <f>+'3.- Resumen general'!D1009</f>
        <v>Anastomosis de conductos biliares intrahepáticos y tracto gastrointestinal</v>
      </c>
      <c r="E1008" s="335">
        <f>+'3.- Resumen general'!AP1009</f>
        <v>5.6104447250280591</v>
      </c>
      <c r="F1008" s="335">
        <f>+'3.- Resumen general'!AQ1009</f>
        <v>354.69048999999995</v>
      </c>
      <c r="G1008" s="335">
        <f t="shared" si="60"/>
        <v>360.30093472502801</v>
      </c>
      <c r="I1008" s="52">
        <v>1003</v>
      </c>
      <c r="J1008" s="334">
        <f t="shared" si="61"/>
        <v>47765</v>
      </c>
      <c r="K1008" s="81" t="str">
        <f t="shared" si="62"/>
        <v>Anastomosis de conductos biliares intrahepáticos y tracto gastrointestinal</v>
      </c>
      <c r="L1008" s="335">
        <f>+'3.- Resumen general'!AP1009</f>
        <v>5.6104447250280591</v>
      </c>
      <c r="M1008" s="335">
        <f>+'3.- Resumen general'!AQ1009</f>
        <v>354.69048999999995</v>
      </c>
      <c r="N1008" s="335">
        <f t="shared" si="63"/>
        <v>360.30093472502801</v>
      </c>
    </row>
    <row r="1009" spans="2:14" ht="25.5">
      <c r="B1009" s="52">
        <v>1004</v>
      </c>
      <c r="C1009" s="334">
        <f>+'3.- Resumen general'!C1010</f>
        <v>47800</v>
      </c>
      <c r="D1009" s="81" t="str">
        <f>+'3.- Resumen general'!D1010</f>
        <v>Reconstrucción plástica, de conductos biliares extrahepáticos con anastomosis término-terminal</v>
      </c>
      <c r="E1009" s="335">
        <f>+'3.- Resumen general'!AP1010</f>
        <v>5.6104447250280591</v>
      </c>
      <c r="F1009" s="335">
        <f>+'3.- Resumen general'!AQ1010</f>
        <v>354.69048999999995</v>
      </c>
      <c r="G1009" s="335">
        <f t="shared" si="60"/>
        <v>360.30093472502801</v>
      </c>
      <c r="I1009" s="52">
        <v>1004</v>
      </c>
      <c r="J1009" s="334">
        <f t="shared" si="61"/>
        <v>47800</v>
      </c>
      <c r="K1009" s="81" t="str">
        <f t="shared" si="62"/>
        <v>Reconstrucción plástica, de conductos biliares extrahepáticos con anastomosis término-terminal</v>
      </c>
      <c r="L1009" s="335">
        <f>+'3.- Resumen general'!AP1010</f>
        <v>5.6104447250280591</v>
      </c>
      <c r="M1009" s="335">
        <f>+'3.- Resumen general'!AQ1010</f>
        <v>354.69048999999995</v>
      </c>
      <c r="N1009" s="335">
        <f t="shared" si="63"/>
        <v>360.30093472502801</v>
      </c>
    </row>
    <row r="1010" spans="2:14">
      <c r="B1010" s="52">
        <v>1005</v>
      </c>
      <c r="C1010" s="334">
        <f>+'3.- Resumen general'!C1011</f>
        <v>47801</v>
      </c>
      <c r="D1010" s="81" t="str">
        <f>+'3.- Resumen general'!D1011</f>
        <v>Colocación de dilatador del colédoco</v>
      </c>
      <c r="E1010" s="335">
        <f>+'3.- Resumen general'!AP1011</f>
        <v>4.1468504489337823</v>
      </c>
      <c r="F1010" s="335">
        <f>+'3.- Resumen general'!AQ1011</f>
        <v>363.04099000000002</v>
      </c>
      <c r="G1010" s="335">
        <f t="shared" si="60"/>
        <v>367.1878404489338</v>
      </c>
      <c r="I1010" s="52">
        <v>1005</v>
      </c>
      <c r="J1010" s="334">
        <f t="shared" si="61"/>
        <v>47801</v>
      </c>
      <c r="K1010" s="81" t="str">
        <f t="shared" si="62"/>
        <v>Colocación de dilatador del colédoco</v>
      </c>
      <c r="L1010" s="335">
        <f>+'3.- Resumen general'!AP1011</f>
        <v>4.1468504489337823</v>
      </c>
      <c r="M1010" s="335">
        <f>+'3.- Resumen general'!AQ1011</f>
        <v>363.04099000000002</v>
      </c>
      <c r="N1010" s="335">
        <f t="shared" si="63"/>
        <v>367.1878404489338</v>
      </c>
    </row>
    <row r="1011" spans="2:14">
      <c r="B1011" s="52">
        <v>1006</v>
      </c>
      <c r="C1011" s="334">
        <f>+'3.- Resumen general'!C1012</f>
        <v>47836</v>
      </c>
      <c r="D1011" s="81" t="str">
        <f>+'3.- Resumen general'!D1012</f>
        <v>Drenaje vía biliar transparénquima hepático (Praderi)</v>
      </c>
      <c r="E1011" s="335">
        <f>+'3.- Resumen general'!AP1012</f>
        <v>1.9514590347923684</v>
      </c>
      <c r="F1011" s="335">
        <f>+'3.- Resumen general'!AQ1012</f>
        <v>363.04099000000002</v>
      </c>
      <c r="G1011" s="335">
        <f t="shared" si="60"/>
        <v>364.9924490347924</v>
      </c>
      <c r="I1011" s="52">
        <v>1006</v>
      </c>
      <c r="J1011" s="334">
        <f t="shared" si="61"/>
        <v>47836</v>
      </c>
      <c r="K1011" s="81" t="str">
        <f t="shared" si="62"/>
        <v>Drenaje vía biliar transparénquima hepático (Praderi)</v>
      </c>
      <c r="L1011" s="335">
        <f>+'3.- Resumen general'!AP1012</f>
        <v>1.9514590347923684</v>
      </c>
      <c r="M1011" s="335">
        <f>+'3.- Resumen general'!AQ1012</f>
        <v>363.04099000000002</v>
      </c>
      <c r="N1011" s="335">
        <f t="shared" si="63"/>
        <v>364.9924490347924</v>
      </c>
    </row>
    <row r="1012" spans="2:14">
      <c r="B1012" s="52">
        <v>1007</v>
      </c>
      <c r="C1012" s="334">
        <f>+'3.- Resumen general'!C1013</f>
        <v>48000</v>
      </c>
      <c r="D1012" s="81" t="str">
        <f>+'3.- Resumen general'!D1013</f>
        <v>Colocación de drenes, peri pancreáticos, por pancreatitis aguda</v>
      </c>
      <c r="E1012" s="335">
        <f>+'3.- Resumen general'!AP1013</f>
        <v>1.2196618967452302</v>
      </c>
      <c r="F1012" s="335">
        <f>+'3.- Resumen general'!AQ1013</f>
        <v>363.04099000000002</v>
      </c>
      <c r="G1012" s="335">
        <f t="shared" si="60"/>
        <v>364.26065189674523</v>
      </c>
      <c r="I1012" s="52">
        <v>1007</v>
      </c>
      <c r="J1012" s="334">
        <f t="shared" si="61"/>
        <v>48000</v>
      </c>
      <c r="K1012" s="81" t="str">
        <f t="shared" si="62"/>
        <v>Colocación de drenes, peri pancreáticos, por pancreatitis aguda</v>
      </c>
      <c r="L1012" s="335">
        <f>+'3.- Resumen general'!AP1013</f>
        <v>1.2196618967452302</v>
      </c>
      <c r="M1012" s="335">
        <f>+'3.- Resumen general'!AQ1013</f>
        <v>363.04099000000002</v>
      </c>
      <c r="N1012" s="335">
        <f t="shared" si="63"/>
        <v>364.26065189674523</v>
      </c>
    </row>
    <row r="1013" spans="2:14">
      <c r="B1013" s="52">
        <v>1008</v>
      </c>
      <c r="C1013" s="334">
        <f>+'3.- Resumen general'!C1014</f>
        <v>48005</v>
      </c>
      <c r="D1013" s="81" t="str">
        <f>+'3.- Resumen general'!D1014</f>
        <v>Resección o debridamiento de páncreas y tejidos peripancreáticos</v>
      </c>
      <c r="E1013" s="335">
        <f>+'3.- Resumen general'!AP1014</f>
        <v>1.9514590347923684</v>
      </c>
      <c r="F1013" s="335">
        <f>+'3.- Resumen general'!AQ1014</f>
        <v>341.17450666666673</v>
      </c>
      <c r="G1013" s="335">
        <f t="shared" si="60"/>
        <v>343.12596570145911</v>
      </c>
      <c r="I1013" s="52">
        <v>1008</v>
      </c>
      <c r="J1013" s="334">
        <f t="shared" si="61"/>
        <v>48005</v>
      </c>
      <c r="K1013" s="81" t="str">
        <f t="shared" si="62"/>
        <v>Resección o debridamiento de páncreas y tejidos peripancreáticos</v>
      </c>
      <c r="L1013" s="335">
        <f>+'3.- Resumen general'!AP1014</f>
        <v>1.9514590347923684</v>
      </c>
      <c r="M1013" s="335">
        <f>+'3.- Resumen general'!AQ1014</f>
        <v>341.17450666666673</v>
      </c>
      <c r="N1013" s="335">
        <f t="shared" si="63"/>
        <v>343.12596570145911</v>
      </c>
    </row>
    <row r="1014" spans="2:14">
      <c r="B1014" s="52">
        <v>1009</v>
      </c>
      <c r="C1014" s="334">
        <f>+'3.- Resumen general'!C1015</f>
        <v>48020</v>
      </c>
      <c r="D1014" s="81" t="str">
        <f>+'3.- Resumen general'!D1015</f>
        <v>Extirpación de cálculos pancreáticos</v>
      </c>
      <c r="E1014" s="335">
        <f>+'3.- Resumen general'!AP1015</f>
        <v>2.6832561728395063</v>
      </c>
      <c r="F1014" s="335">
        <f>+'3.- Resumen general'!AQ1015</f>
        <v>354.69048999999995</v>
      </c>
      <c r="G1014" s="335">
        <f t="shared" si="60"/>
        <v>357.37374617283945</v>
      </c>
      <c r="I1014" s="52">
        <v>1009</v>
      </c>
      <c r="J1014" s="334">
        <f t="shared" si="61"/>
        <v>48020</v>
      </c>
      <c r="K1014" s="81" t="str">
        <f t="shared" si="62"/>
        <v>Extirpación de cálculos pancreáticos</v>
      </c>
      <c r="L1014" s="335">
        <f>+'3.- Resumen general'!AP1015</f>
        <v>2.6832561728395063</v>
      </c>
      <c r="M1014" s="335">
        <f>+'3.- Resumen general'!AQ1015</f>
        <v>354.69048999999995</v>
      </c>
      <c r="N1014" s="335">
        <f t="shared" si="63"/>
        <v>357.37374617283945</v>
      </c>
    </row>
    <row r="1015" spans="2:14">
      <c r="B1015" s="52">
        <v>1010</v>
      </c>
      <c r="C1015" s="334">
        <f>+'3.- Resumen general'!C1016</f>
        <v>48100</v>
      </c>
      <c r="D1015" s="81" t="str">
        <f>+'3.- Resumen general'!D1016</f>
        <v>Biopsia de páncreas, abierta, cualquier método</v>
      </c>
      <c r="E1015" s="335">
        <f>+'3.- Resumen general'!AP1016</f>
        <v>1.9514590347923684</v>
      </c>
      <c r="F1015" s="335">
        <f>+'3.- Resumen general'!AQ1016</f>
        <v>363.04099000000002</v>
      </c>
      <c r="G1015" s="335">
        <f t="shared" si="60"/>
        <v>364.9924490347924</v>
      </c>
      <c r="I1015" s="52">
        <v>1010</v>
      </c>
      <c r="J1015" s="334">
        <f t="shared" si="61"/>
        <v>48100</v>
      </c>
      <c r="K1015" s="81" t="str">
        <f t="shared" si="62"/>
        <v>Biopsia de páncreas, abierta, cualquier método</v>
      </c>
      <c r="L1015" s="335">
        <f>+'3.- Resumen general'!AP1016</f>
        <v>1.9514590347923684</v>
      </c>
      <c r="M1015" s="335">
        <f>+'3.- Resumen general'!AQ1016</f>
        <v>363.04099000000002</v>
      </c>
      <c r="N1015" s="335">
        <f t="shared" si="63"/>
        <v>364.9924490347924</v>
      </c>
    </row>
    <row r="1016" spans="2:14">
      <c r="B1016" s="52">
        <v>1011</v>
      </c>
      <c r="C1016" s="334">
        <f>+'3.- Resumen general'!C1017</f>
        <v>48102</v>
      </c>
      <c r="D1016" s="81" t="str">
        <f>+'3.- Resumen general'!D1017</f>
        <v>Biopsia de páncreas, aguja percutánea</v>
      </c>
      <c r="E1016" s="335">
        <f>+'3.- Resumen general'!AP1017</f>
        <v>8.3438552188552201E-2</v>
      </c>
      <c r="F1016" s="335">
        <f>+'3.- Resumen general'!AQ1017</f>
        <v>18.19285</v>
      </c>
      <c r="G1016" s="335">
        <f t="shared" si="60"/>
        <v>18.276288552188554</v>
      </c>
      <c r="I1016" s="52">
        <v>1011</v>
      </c>
      <c r="J1016" s="334">
        <f t="shared" si="61"/>
        <v>48102</v>
      </c>
      <c r="K1016" s="81" t="str">
        <f t="shared" si="62"/>
        <v>Biopsia de páncreas, aguja percutánea</v>
      </c>
      <c r="L1016" s="335">
        <f>+'3.- Resumen general'!AP1017</f>
        <v>8.3438552188552201E-2</v>
      </c>
      <c r="M1016" s="335">
        <f>+'3.- Resumen general'!AQ1017</f>
        <v>18.19285</v>
      </c>
      <c r="N1016" s="335">
        <f t="shared" si="63"/>
        <v>18.276288552188554</v>
      </c>
    </row>
    <row r="1017" spans="2:14">
      <c r="B1017" s="52">
        <v>1012</v>
      </c>
      <c r="C1017" s="334">
        <f>+'3.- Resumen general'!C1018</f>
        <v>48120</v>
      </c>
      <c r="D1017" s="81" t="str">
        <f>+'3.- Resumen general'!D1018</f>
        <v>Excisión de lesión de páncreas (ejm. quiste, adenoma)</v>
      </c>
      <c r="E1017" s="335">
        <f>+'3.- Resumen general'!AP1018</f>
        <v>2.6832561728395063</v>
      </c>
      <c r="F1017" s="335">
        <f>+'3.- Resumen general'!AQ1018</f>
        <v>354.69048999999995</v>
      </c>
      <c r="G1017" s="335">
        <f t="shared" si="60"/>
        <v>357.37374617283945</v>
      </c>
      <c r="I1017" s="52">
        <v>1012</v>
      </c>
      <c r="J1017" s="334">
        <f t="shared" si="61"/>
        <v>48120</v>
      </c>
      <c r="K1017" s="81" t="str">
        <f t="shared" si="62"/>
        <v>Excisión de lesión de páncreas (ejm. quiste, adenoma)</v>
      </c>
      <c r="L1017" s="335">
        <f>+'3.- Resumen general'!AP1018</f>
        <v>2.6832561728395063</v>
      </c>
      <c r="M1017" s="335">
        <f>+'3.- Resumen general'!AQ1018</f>
        <v>354.69048999999995</v>
      </c>
      <c r="N1017" s="335">
        <f t="shared" si="63"/>
        <v>357.37374617283945</v>
      </c>
    </row>
    <row r="1018" spans="2:14">
      <c r="B1018" s="52">
        <v>1013</v>
      </c>
      <c r="C1018" s="334">
        <f>+'3.- Resumen general'!C1019</f>
        <v>48140</v>
      </c>
      <c r="D1018" s="81" t="str">
        <f>+'3.- Resumen general'!D1019</f>
        <v>Pancreatectomía, distal subtotal, con o sin esplenectomía</v>
      </c>
      <c r="E1018" s="335">
        <f>+'3.- Resumen general'!AP1019</f>
        <v>4.1468504489337823</v>
      </c>
      <c r="F1018" s="335">
        <f>+'3.- Resumen general'!AQ1019</f>
        <v>354.69048999999995</v>
      </c>
      <c r="G1018" s="335">
        <f t="shared" si="60"/>
        <v>358.83734044893373</v>
      </c>
      <c r="I1018" s="52">
        <v>1013</v>
      </c>
      <c r="J1018" s="334">
        <f t="shared" si="61"/>
        <v>48140</v>
      </c>
      <c r="K1018" s="81" t="str">
        <f t="shared" si="62"/>
        <v>Pancreatectomía, distal subtotal, con o sin esplenectomía</v>
      </c>
      <c r="L1018" s="335">
        <f>+'3.- Resumen general'!AP1019</f>
        <v>4.1468504489337823</v>
      </c>
      <c r="M1018" s="335">
        <f>+'3.- Resumen general'!AQ1019</f>
        <v>354.69048999999995</v>
      </c>
      <c r="N1018" s="335">
        <f t="shared" si="63"/>
        <v>358.83734044893373</v>
      </c>
    </row>
    <row r="1019" spans="2:14">
      <c r="B1019" s="52">
        <v>1014</v>
      </c>
      <c r="C1019" s="334">
        <f>+'3.- Resumen general'!C1020</f>
        <v>48148</v>
      </c>
      <c r="D1019" s="81" t="str">
        <f>+'3.- Resumen general'!D1020</f>
        <v>Excisión de la ampolla de Vater</v>
      </c>
      <c r="E1019" s="335">
        <f>+'3.- Resumen general'!AP1020</f>
        <v>3.4150533108866443</v>
      </c>
      <c r="F1019" s="335">
        <f>+'3.- Resumen general'!AQ1020</f>
        <v>354.69048999999995</v>
      </c>
      <c r="G1019" s="335">
        <f t="shared" ref="G1019:G1082" si="64">SUM(E1019:F1019)</f>
        <v>358.10554331088662</v>
      </c>
      <c r="I1019" s="52">
        <v>1014</v>
      </c>
      <c r="J1019" s="334">
        <f t="shared" ref="J1019:J1082" si="65">+C1019</f>
        <v>48148</v>
      </c>
      <c r="K1019" s="81" t="str">
        <f t="shared" ref="K1019:K1082" si="66">+D1019</f>
        <v>Excisión de la ampolla de Vater</v>
      </c>
      <c r="L1019" s="335">
        <f>+'3.- Resumen general'!AP1020</f>
        <v>3.4150533108866443</v>
      </c>
      <c r="M1019" s="335">
        <f>+'3.- Resumen general'!AQ1020</f>
        <v>354.69048999999995</v>
      </c>
      <c r="N1019" s="335">
        <f t="shared" ref="N1019:N1082" si="67">SUM(L1019:M1019)</f>
        <v>358.10554331088662</v>
      </c>
    </row>
    <row r="1020" spans="2:14" ht="25.5">
      <c r="B1020" s="52">
        <v>1015</v>
      </c>
      <c r="C1020" s="334">
        <f>+'3.- Resumen general'!C1021</f>
        <v>48150</v>
      </c>
      <c r="D1020" s="81" t="str">
        <f>+'3.- Resumen general'!D1021</f>
        <v>Pancreatectomía, proximal subtotal con duodenectomía y gastrectomía parcial, coledocoenterostomía y gastroyeyunostomía</v>
      </c>
      <c r="E1020" s="335">
        <f>+'3.- Resumen general'!AP1021</f>
        <v>9.2694304152637486</v>
      </c>
      <c r="F1020" s="335">
        <f>+'3.- Resumen general'!AQ1021</f>
        <v>544.24400666666656</v>
      </c>
      <c r="G1020" s="335">
        <f t="shared" si="64"/>
        <v>553.51343708193031</v>
      </c>
      <c r="I1020" s="52">
        <v>1015</v>
      </c>
      <c r="J1020" s="334">
        <f t="shared" si="65"/>
        <v>48150</v>
      </c>
      <c r="K1020" s="81" t="str">
        <f t="shared" si="66"/>
        <v>Pancreatectomía, proximal subtotal con duodenectomía y gastrectomía parcial, coledocoenterostomía y gastroyeyunostomía</v>
      </c>
      <c r="L1020" s="335">
        <f>+'3.- Resumen general'!AP1021</f>
        <v>9.2694304152637486</v>
      </c>
      <c r="M1020" s="335">
        <f>+'3.- Resumen general'!AQ1021</f>
        <v>544.24400666666656</v>
      </c>
      <c r="N1020" s="335">
        <f t="shared" si="67"/>
        <v>553.51343708193031</v>
      </c>
    </row>
    <row r="1021" spans="2:14">
      <c r="B1021" s="52">
        <v>1016</v>
      </c>
      <c r="C1021" s="334">
        <f>+'3.- Resumen general'!C1022</f>
        <v>48155</v>
      </c>
      <c r="D1021" s="81" t="str">
        <f>+'3.- Resumen general'!D1022</f>
        <v>Pancreatectomía total</v>
      </c>
      <c r="E1021" s="335">
        <f>+'3.- Resumen general'!AP1022</f>
        <v>10.733024691358025</v>
      </c>
      <c r="F1021" s="335">
        <f>+'3.- Resumen general'!AQ1022</f>
        <v>354.69048999999995</v>
      </c>
      <c r="G1021" s="335">
        <f t="shared" si="64"/>
        <v>365.42351469135798</v>
      </c>
      <c r="I1021" s="52">
        <v>1016</v>
      </c>
      <c r="J1021" s="334">
        <f t="shared" si="65"/>
        <v>48155</v>
      </c>
      <c r="K1021" s="81" t="str">
        <f t="shared" si="66"/>
        <v>Pancreatectomía total</v>
      </c>
      <c r="L1021" s="335">
        <f>+'3.- Resumen general'!AP1022</f>
        <v>10.733024691358025</v>
      </c>
      <c r="M1021" s="335">
        <f>+'3.- Resumen general'!AQ1022</f>
        <v>354.69048999999995</v>
      </c>
      <c r="N1021" s="335">
        <f t="shared" si="67"/>
        <v>365.42351469135798</v>
      </c>
    </row>
    <row r="1022" spans="2:14" ht="25.5">
      <c r="B1022" s="52">
        <v>1017</v>
      </c>
      <c r="C1022" s="334">
        <f>+'3.- Resumen general'!C1023</f>
        <v>48180</v>
      </c>
      <c r="D1022" s="81" t="str">
        <f>+'3.- Resumen general'!D1023</f>
        <v>Pancreatoyeyunostomía, anastomosis lado a lado (operación de Puestow); Anastomosis pancreático digestivas</v>
      </c>
      <c r="E1022" s="335">
        <f>+'3.- Resumen general'!AP1023</f>
        <v>3.4150533108866443</v>
      </c>
      <c r="F1022" s="335">
        <f>+'3.- Resumen general'!AQ1023</f>
        <v>381.30000666666666</v>
      </c>
      <c r="G1022" s="335">
        <f t="shared" si="64"/>
        <v>384.71505997755332</v>
      </c>
      <c r="I1022" s="52">
        <v>1017</v>
      </c>
      <c r="J1022" s="334">
        <f t="shared" si="65"/>
        <v>48180</v>
      </c>
      <c r="K1022" s="81" t="str">
        <f t="shared" si="66"/>
        <v>Pancreatoyeyunostomía, anastomosis lado a lado (operación de Puestow); Anastomosis pancreático digestivas</v>
      </c>
      <c r="L1022" s="335">
        <f>+'3.- Resumen general'!AP1023</f>
        <v>3.4150533108866443</v>
      </c>
      <c r="M1022" s="335">
        <f>+'3.- Resumen general'!AQ1023</f>
        <v>381.30000666666666</v>
      </c>
      <c r="N1022" s="335">
        <f t="shared" si="67"/>
        <v>384.71505997755332</v>
      </c>
    </row>
    <row r="1023" spans="2:14">
      <c r="B1023" s="52">
        <v>1018</v>
      </c>
      <c r="C1023" s="334">
        <f>+'3.- Resumen general'!C1024</f>
        <v>48500</v>
      </c>
      <c r="D1023" s="81" t="str">
        <f>+'3.- Resumen general'!D1024</f>
        <v>Marsupialización de quiste de páncreas</v>
      </c>
      <c r="E1023" s="335">
        <f>+'3.- Resumen general'!AP1024</f>
        <v>2.6832561728395063</v>
      </c>
      <c r="F1023" s="335">
        <f>+'3.- Resumen general'!AQ1024</f>
        <v>363.04099000000002</v>
      </c>
      <c r="G1023" s="335">
        <f t="shared" si="64"/>
        <v>365.72424617283951</v>
      </c>
      <c r="I1023" s="52">
        <v>1018</v>
      </c>
      <c r="J1023" s="334">
        <f t="shared" si="65"/>
        <v>48500</v>
      </c>
      <c r="K1023" s="81" t="str">
        <f t="shared" si="66"/>
        <v>Marsupialización de quiste de páncreas</v>
      </c>
      <c r="L1023" s="335">
        <f>+'3.- Resumen general'!AP1024</f>
        <v>2.6832561728395063</v>
      </c>
      <c r="M1023" s="335">
        <f>+'3.- Resumen general'!AQ1024</f>
        <v>363.04099000000002</v>
      </c>
      <c r="N1023" s="335">
        <f t="shared" si="67"/>
        <v>365.72424617283951</v>
      </c>
    </row>
    <row r="1024" spans="2:14">
      <c r="B1024" s="52">
        <v>1019</v>
      </c>
      <c r="C1024" s="334">
        <f>+'3.- Resumen general'!C1025</f>
        <v>48510</v>
      </c>
      <c r="D1024" s="81" t="str">
        <f>+'3.- Resumen general'!D1025</f>
        <v>Drenaje externo, pseudoquiste de páncreas; a cielo abierto</v>
      </c>
      <c r="E1024" s="335">
        <f>+'3.- Resumen general'!AP1025</f>
        <v>1.9514590347923684</v>
      </c>
      <c r="F1024" s="335">
        <f>+'3.- Resumen general'!AQ1025</f>
        <v>200.41249000000002</v>
      </c>
      <c r="G1024" s="335">
        <f t="shared" si="64"/>
        <v>202.3639490347924</v>
      </c>
      <c r="I1024" s="52">
        <v>1019</v>
      </c>
      <c r="J1024" s="334">
        <f t="shared" si="65"/>
        <v>48510</v>
      </c>
      <c r="K1024" s="81" t="str">
        <f t="shared" si="66"/>
        <v>Drenaje externo, pseudoquiste de páncreas; a cielo abierto</v>
      </c>
      <c r="L1024" s="335">
        <f>+'3.- Resumen general'!AP1025</f>
        <v>1.9514590347923684</v>
      </c>
      <c r="M1024" s="335">
        <f>+'3.- Resumen general'!AQ1025</f>
        <v>200.41249000000002</v>
      </c>
      <c r="N1024" s="335">
        <f t="shared" si="67"/>
        <v>202.3639490347924</v>
      </c>
    </row>
    <row r="1025" spans="2:14" ht="25.5">
      <c r="B1025" s="52">
        <v>1020</v>
      </c>
      <c r="C1025" s="334">
        <f>+'3.- Resumen general'!C1026</f>
        <v>48520</v>
      </c>
      <c r="D1025" s="81" t="str">
        <f>+'3.- Resumen general'!D1026</f>
        <v>Anastomosis interna de pseudoquiste de páncreas a tracto gastrointestinal; directa</v>
      </c>
      <c r="E1025" s="335">
        <f>+'3.- Resumen general'!AP1026</f>
        <v>2.6832561728395063</v>
      </c>
      <c r="F1025" s="335">
        <f>+'3.- Resumen general'!AQ1026</f>
        <v>363.04099000000002</v>
      </c>
      <c r="G1025" s="335">
        <f t="shared" si="64"/>
        <v>365.72424617283951</v>
      </c>
      <c r="I1025" s="52">
        <v>1020</v>
      </c>
      <c r="J1025" s="334">
        <f t="shared" si="65"/>
        <v>48520</v>
      </c>
      <c r="K1025" s="81" t="str">
        <f t="shared" si="66"/>
        <v>Anastomosis interna de pseudoquiste de páncreas a tracto gastrointestinal; directa</v>
      </c>
      <c r="L1025" s="335">
        <f>+'3.- Resumen general'!AP1026</f>
        <v>2.6832561728395063</v>
      </c>
      <c r="M1025" s="335">
        <f>+'3.- Resumen general'!AQ1026</f>
        <v>363.04099000000002</v>
      </c>
      <c r="N1025" s="335">
        <f t="shared" si="67"/>
        <v>365.72424617283951</v>
      </c>
    </row>
    <row r="1026" spans="2:14">
      <c r="B1026" s="52">
        <v>1021</v>
      </c>
      <c r="C1026" s="334">
        <f>+'3.- Resumen general'!C1027</f>
        <v>48545</v>
      </c>
      <c r="D1026" s="81" t="str">
        <f>+'3.- Resumen general'!D1027</f>
        <v>Pancreatorrafia por trauma</v>
      </c>
      <c r="E1026" s="335">
        <f>+'3.- Resumen general'!AP1027</f>
        <v>1.5855604657687992</v>
      </c>
      <c r="F1026" s="335">
        <f>+'3.- Resumen general'!AQ1027</f>
        <v>363.04099000000002</v>
      </c>
      <c r="G1026" s="335">
        <f t="shared" si="64"/>
        <v>364.62655046576884</v>
      </c>
      <c r="I1026" s="52">
        <v>1021</v>
      </c>
      <c r="J1026" s="334">
        <f t="shared" si="65"/>
        <v>48545</v>
      </c>
      <c r="K1026" s="81" t="str">
        <f t="shared" si="66"/>
        <v>Pancreatorrafia por trauma</v>
      </c>
      <c r="L1026" s="335">
        <f>+'3.- Resumen general'!AP1027</f>
        <v>1.5855604657687992</v>
      </c>
      <c r="M1026" s="335">
        <f>+'3.- Resumen general'!AQ1027</f>
        <v>363.04099000000002</v>
      </c>
      <c r="N1026" s="335">
        <f t="shared" si="67"/>
        <v>364.62655046576884</v>
      </c>
    </row>
    <row r="1027" spans="2:14">
      <c r="B1027" s="52">
        <v>1022</v>
      </c>
      <c r="C1027" s="334">
        <f>+'3.- Resumen general'!C1028</f>
        <v>48547</v>
      </c>
      <c r="D1027" s="81" t="str">
        <f>+'3.- Resumen general'!D1028</f>
        <v>Exclusión duodenal con gastroyeyunostomía por trauma pancreático</v>
      </c>
      <c r="E1027" s="335">
        <f>+'3.- Resumen general'!AP1028</f>
        <v>3.4150533108866443</v>
      </c>
      <c r="F1027" s="335">
        <f>+'3.- Resumen general'!AQ1028</f>
        <v>354.69048999999995</v>
      </c>
      <c r="G1027" s="335">
        <f t="shared" si="64"/>
        <v>358.10554331088662</v>
      </c>
      <c r="I1027" s="52">
        <v>1022</v>
      </c>
      <c r="J1027" s="334">
        <f t="shared" si="65"/>
        <v>48547</v>
      </c>
      <c r="K1027" s="81" t="str">
        <f t="shared" si="66"/>
        <v>Exclusión duodenal con gastroyeyunostomía por trauma pancreático</v>
      </c>
      <c r="L1027" s="335">
        <f>+'3.- Resumen general'!AP1028</f>
        <v>3.4150533108866443</v>
      </c>
      <c r="M1027" s="335">
        <f>+'3.- Resumen general'!AQ1028</f>
        <v>354.69048999999995</v>
      </c>
      <c r="N1027" s="335">
        <f t="shared" si="67"/>
        <v>358.10554331088662</v>
      </c>
    </row>
    <row r="1028" spans="2:14">
      <c r="B1028" s="52">
        <v>1023</v>
      </c>
      <c r="C1028" s="334">
        <f>+'3.- Resumen general'!C1029</f>
        <v>49000</v>
      </c>
      <c r="D1028" s="81" t="str">
        <f>+'3.- Resumen general'!D1029</f>
        <v>Laparotomía Exploratoria</v>
      </c>
      <c r="E1028" s="335">
        <f>+'3.- Resumen general'!AP1029</f>
        <v>1.5611672278338946</v>
      </c>
      <c r="F1028" s="335">
        <f>+'3.- Resumen general'!AQ1029</f>
        <v>265.90601666666663</v>
      </c>
      <c r="G1028" s="335">
        <f t="shared" si="64"/>
        <v>267.46718389450052</v>
      </c>
      <c r="I1028" s="52">
        <v>1023</v>
      </c>
      <c r="J1028" s="334">
        <f t="shared" si="65"/>
        <v>49000</v>
      </c>
      <c r="K1028" s="81" t="str">
        <f t="shared" si="66"/>
        <v>Laparotomía Exploratoria</v>
      </c>
      <c r="L1028" s="335">
        <f>+'3.- Resumen general'!AP1029</f>
        <v>1.5611672278338946</v>
      </c>
      <c r="M1028" s="335">
        <f>+'3.- Resumen general'!AQ1029</f>
        <v>265.90601666666663</v>
      </c>
      <c r="N1028" s="335">
        <f t="shared" si="67"/>
        <v>267.46718389450052</v>
      </c>
    </row>
    <row r="1029" spans="2:14">
      <c r="B1029" s="52">
        <v>1024</v>
      </c>
      <c r="C1029" s="334">
        <f>+'3.- Resumen general'!C1030</f>
        <v>49005</v>
      </c>
      <c r="D1029" s="81" t="str">
        <f>+'3.- Resumen general'!D1030</f>
        <v>Laparostomía</v>
      </c>
      <c r="E1029" s="335">
        <f>+'3.- Resumen general'!AP1030</f>
        <v>1.9514590347923684</v>
      </c>
      <c r="F1029" s="335">
        <f>+'3.- Resumen general'!AQ1030</f>
        <v>219.58201666666668</v>
      </c>
      <c r="G1029" s="335">
        <f t="shared" si="64"/>
        <v>221.53347570145905</v>
      </c>
      <c r="I1029" s="52">
        <v>1024</v>
      </c>
      <c r="J1029" s="334">
        <f t="shared" si="65"/>
        <v>49005</v>
      </c>
      <c r="K1029" s="81" t="str">
        <f t="shared" si="66"/>
        <v>Laparostomía</v>
      </c>
      <c r="L1029" s="335">
        <f>+'3.- Resumen general'!AP1030</f>
        <v>1.9514590347923684</v>
      </c>
      <c r="M1029" s="335">
        <f>+'3.- Resumen general'!AQ1030</f>
        <v>219.58201666666668</v>
      </c>
      <c r="N1029" s="335">
        <f t="shared" si="67"/>
        <v>221.53347570145905</v>
      </c>
    </row>
    <row r="1030" spans="2:14" ht="38.25">
      <c r="B1030" s="52">
        <v>1025</v>
      </c>
      <c r="C1030" s="334">
        <f>+'3.- Resumen general'!C1031</f>
        <v>49020</v>
      </c>
      <c r="D1030" s="81" t="str">
        <f>+'3.- Resumen general'!D1031</f>
        <v>Drenaje abierto de absceso (peritoneal, subdiafragmático), linfocele extraperitoneal ó peritonitis localizada, con excepción de absceso apendicular</v>
      </c>
      <c r="E1030" s="335">
        <f>+'3.- Resumen general'!AP1031</f>
        <v>2.3173576038159371</v>
      </c>
      <c r="F1030" s="335">
        <f>+'3.- Resumen general'!AQ1031</f>
        <v>233.70850000000002</v>
      </c>
      <c r="G1030" s="335">
        <f t="shared" si="64"/>
        <v>236.02585760381595</v>
      </c>
      <c r="I1030" s="52">
        <v>1025</v>
      </c>
      <c r="J1030" s="334">
        <f t="shared" si="65"/>
        <v>49020</v>
      </c>
      <c r="K1030" s="81" t="str">
        <f t="shared" si="66"/>
        <v>Drenaje abierto de absceso (peritoneal, subdiafragmático), linfocele extraperitoneal ó peritonitis localizada, con excepción de absceso apendicular</v>
      </c>
      <c r="L1030" s="335">
        <f>+'3.- Resumen general'!AP1031</f>
        <v>2.3173576038159371</v>
      </c>
      <c r="M1030" s="335">
        <f>+'3.- Resumen general'!AQ1031</f>
        <v>233.70850000000002</v>
      </c>
      <c r="N1030" s="335">
        <f t="shared" si="67"/>
        <v>236.02585760381595</v>
      </c>
    </row>
    <row r="1031" spans="2:14">
      <c r="B1031" s="52">
        <v>1026</v>
      </c>
      <c r="C1031" s="334">
        <f>+'3.- Resumen general'!C1032</f>
        <v>49021</v>
      </c>
      <c r="D1031" s="81" t="str">
        <f>+'3.- Resumen general'!D1032</f>
        <v>Drenaje percutáneo de absceso peritoneal</v>
      </c>
      <c r="E1031" s="335">
        <f>+'3.- Resumen general'!AP1032</f>
        <v>1.7075266554433222</v>
      </c>
      <c r="F1031" s="335">
        <f>+'3.- Resumen general'!AQ1032</f>
        <v>233.70850000000002</v>
      </c>
      <c r="G1031" s="335">
        <f t="shared" si="64"/>
        <v>235.41602665544335</v>
      </c>
      <c r="I1031" s="52">
        <v>1026</v>
      </c>
      <c r="J1031" s="334">
        <f t="shared" si="65"/>
        <v>49021</v>
      </c>
      <c r="K1031" s="81" t="str">
        <f t="shared" si="66"/>
        <v>Drenaje percutáneo de absceso peritoneal</v>
      </c>
      <c r="L1031" s="335">
        <f>+'3.- Resumen general'!AP1032</f>
        <v>1.7075266554433222</v>
      </c>
      <c r="M1031" s="335">
        <f>+'3.- Resumen general'!AQ1032</f>
        <v>233.70850000000002</v>
      </c>
      <c r="N1031" s="335">
        <f t="shared" si="67"/>
        <v>235.41602665544335</v>
      </c>
    </row>
    <row r="1032" spans="2:14" ht="25.5">
      <c r="B1032" s="52">
        <v>1027</v>
      </c>
      <c r="C1032" s="334">
        <f>+'3.- Resumen general'!C1033</f>
        <v>49062</v>
      </c>
      <c r="D1032" s="81" t="str">
        <f>+'3.- Resumen general'!D1033</f>
        <v>Drenaje de linfocele extraperitoneal hacia la cavidad peritoneal, a cielo abierto</v>
      </c>
      <c r="E1032" s="335">
        <f>+'3.- Resumen general'!AP1033</f>
        <v>2.3173576038159371</v>
      </c>
      <c r="F1032" s="335">
        <f>+'3.- Resumen general'!AQ1033</f>
        <v>229.7660166666667</v>
      </c>
      <c r="G1032" s="335">
        <f t="shared" si="64"/>
        <v>232.08337427048264</v>
      </c>
      <c r="I1032" s="52">
        <v>1027</v>
      </c>
      <c r="J1032" s="334">
        <f t="shared" si="65"/>
        <v>49062</v>
      </c>
      <c r="K1032" s="81" t="str">
        <f t="shared" si="66"/>
        <v>Drenaje de linfocele extraperitoneal hacia la cavidad peritoneal, a cielo abierto</v>
      </c>
      <c r="L1032" s="335">
        <f>+'3.- Resumen general'!AP1033</f>
        <v>2.3173576038159371</v>
      </c>
      <c r="M1032" s="335">
        <f>+'3.- Resumen general'!AQ1033</f>
        <v>229.7660166666667</v>
      </c>
      <c r="N1032" s="335">
        <f t="shared" si="67"/>
        <v>232.08337427048264</v>
      </c>
    </row>
    <row r="1033" spans="2:14">
      <c r="B1033" s="52">
        <v>1028</v>
      </c>
      <c r="C1033" s="334">
        <f>+'3.- Resumen general'!C1034</f>
        <v>49080</v>
      </c>
      <c r="D1033" s="81" t="str">
        <f>+'3.- Resumen general'!D1034</f>
        <v>Paracentesis</v>
      </c>
      <c r="E1033" s="335">
        <f>+'3.- Resumen general'!AP1034</f>
        <v>0.10429819023569024</v>
      </c>
      <c r="F1033" s="335">
        <f>+'3.- Resumen general'!AQ1034</f>
        <v>11.590499999999999</v>
      </c>
      <c r="G1033" s="335">
        <f t="shared" si="64"/>
        <v>11.694798190235689</v>
      </c>
      <c r="I1033" s="52">
        <v>1028</v>
      </c>
      <c r="J1033" s="334">
        <f t="shared" si="65"/>
        <v>49080</v>
      </c>
      <c r="K1033" s="81" t="str">
        <f t="shared" si="66"/>
        <v>Paracentesis</v>
      </c>
      <c r="L1033" s="335">
        <f>+'3.- Resumen general'!AP1034</f>
        <v>0.10429819023569024</v>
      </c>
      <c r="M1033" s="335">
        <f>+'3.- Resumen general'!AQ1034</f>
        <v>11.590499999999999</v>
      </c>
      <c r="N1033" s="335">
        <f t="shared" si="67"/>
        <v>11.694798190235689</v>
      </c>
    </row>
    <row r="1034" spans="2:14">
      <c r="B1034" s="52">
        <v>1029</v>
      </c>
      <c r="C1034" s="334">
        <f>+'3.- Resumen general'!C1035</f>
        <v>49180</v>
      </c>
      <c r="D1034" s="81" t="str">
        <f>+'3.- Resumen general'!D1035</f>
        <v>Biopsia de masa abdominal o retroperitoneal, aguja percutánea</v>
      </c>
      <c r="E1034" s="335">
        <f>+'3.- Resumen general'!AP1035</f>
        <v>0.1668771043771044</v>
      </c>
      <c r="F1034" s="335">
        <f>+'3.- Resumen general'!AQ1035</f>
        <v>18.19285</v>
      </c>
      <c r="G1034" s="335">
        <f t="shared" si="64"/>
        <v>18.359727104377104</v>
      </c>
      <c r="I1034" s="52">
        <v>1029</v>
      </c>
      <c r="J1034" s="334">
        <f t="shared" si="65"/>
        <v>49180</v>
      </c>
      <c r="K1034" s="81" t="str">
        <f t="shared" si="66"/>
        <v>Biopsia de masa abdominal o retroperitoneal, aguja percutánea</v>
      </c>
      <c r="L1034" s="335">
        <f>+'3.- Resumen general'!AP1035</f>
        <v>0.1668771043771044</v>
      </c>
      <c r="M1034" s="335">
        <f>+'3.- Resumen general'!AQ1035</f>
        <v>18.19285</v>
      </c>
      <c r="N1034" s="335">
        <f t="shared" si="67"/>
        <v>18.359727104377104</v>
      </c>
    </row>
    <row r="1035" spans="2:14" ht="25.5">
      <c r="B1035" s="52">
        <v>1030</v>
      </c>
      <c r="C1035" s="334">
        <f>+'3.- Resumen general'!C1036</f>
        <v>49200</v>
      </c>
      <c r="D1035" s="81" t="str">
        <f>+'3.- Resumen general'!D1036</f>
        <v>Excisión o destrucción de tumores, quistes o endometriomas intraabdominales o retroperitoneales</v>
      </c>
      <c r="E1035" s="335">
        <f>+'3.- Resumen general'!AP1036</f>
        <v>2.3173576038159371</v>
      </c>
      <c r="F1035" s="335">
        <f>+'3.- Resumen general'!AQ1036</f>
        <v>363.04099000000002</v>
      </c>
      <c r="G1035" s="335">
        <f t="shared" si="64"/>
        <v>365.35834760381596</v>
      </c>
      <c r="I1035" s="52">
        <v>1030</v>
      </c>
      <c r="J1035" s="334">
        <f t="shared" si="65"/>
        <v>49200</v>
      </c>
      <c r="K1035" s="81" t="str">
        <f t="shared" si="66"/>
        <v>Excisión o destrucción de tumores, quistes o endometriomas intraabdominales o retroperitoneales</v>
      </c>
      <c r="L1035" s="335">
        <f>+'3.- Resumen general'!AP1036</f>
        <v>2.3173576038159371</v>
      </c>
      <c r="M1035" s="335">
        <f>+'3.- Resumen general'!AQ1036</f>
        <v>363.04099000000002</v>
      </c>
      <c r="N1035" s="335">
        <f t="shared" si="67"/>
        <v>365.35834760381596</v>
      </c>
    </row>
    <row r="1036" spans="2:14">
      <c r="B1036" s="52">
        <v>1031</v>
      </c>
      <c r="C1036" s="334">
        <f>+'3.- Resumen general'!C1037</f>
        <v>49215</v>
      </c>
      <c r="D1036" s="81" t="str">
        <f>+'3.- Resumen general'!D1037</f>
        <v>Excisión de tumor presacro o sacrococcígeo</v>
      </c>
      <c r="E1036" s="335">
        <f>+'3.- Resumen general'!AP1037</f>
        <v>2.3173576038159371</v>
      </c>
      <c r="F1036" s="335">
        <f>+'3.- Resumen general'!AQ1037</f>
        <v>265.93249000000003</v>
      </c>
      <c r="G1036" s="335">
        <f t="shared" si="64"/>
        <v>268.24984760381597</v>
      </c>
      <c r="I1036" s="52">
        <v>1031</v>
      </c>
      <c r="J1036" s="334">
        <f t="shared" si="65"/>
        <v>49215</v>
      </c>
      <c r="K1036" s="81" t="str">
        <f t="shared" si="66"/>
        <v>Excisión de tumor presacro o sacrococcígeo</v>
      </c>
      <c r="L1036" s="335">
        <f>+'3.- Resumen general'!AP1037</f>
        <v>2.3173576038159371</v>
      </c>
      <c r="M1036" s="335">
        <f>+'3.- Resumen general'!AQ1037</f>
        <v>265.93249000000003</v>
      </c>
      <c r="N1036" s="335">
        <f t="shared" si="67"/>
        <v>268.24984760381597</v>
      </c>
    </row>
    <row r="1037" spans="2:14" ht="25.5">
      <c r="B1037" s="52">
        <v>1032</v>
      </c>
      <c r="C1037" s="334">
        <f>+'3.- Resumen general'!C1038</f>
        <v>49220</v>
      </c>
      <c r="D1037" s="81" t="str">
        <f>+'3.- Resumen general'!D1038</f>
        <v>Celiotomía (laparotomía) para clasificación del estadío de la Enfermedad de Hodgkin o de linfoma</v>
      </c>
      <c r="E1037" s="335">
        <f>+'3.- Resumen general'!AP1038</f>
        <v>1.5855604657687992</v>
      </c>
      <c r="F1037" s="335">
        <f>+'3.- Resumen general'!AQ1038</f>
        <v>280.03249999999997</v>
      </c>
      <c r="G1037" s="335">
        <f t="shared" si="64"/>
        <v>281.61806046576879</v>
      </c>
      <c r="I1037" s="52">
        <v>1032</v>
      </c>
      <c r="J1037" s="334">
        <f t="shared" si="65"/>
        <v>49220</v>
      </c>
      <c r="K1037" s="81" t="str">
        <f t="shared" si="66"/>
        <v>Celiotomía (laparotomía) para clasificación del estadío de la Enfermedad de Hodgkin o de linfoma</v>
      </c>
      <c r="L1037" s="335">
        <f>+'3.- Resumen general'!AP1038</f>
        <v>1.5855604657687992</v>
      </c>
      <c r="M1037" s="335">
        <f>+'3.- Resumen general'!AQ1038</f>
        <v>280.03249999999997</v>
      </c>
      <c r="N1037" s="335">
        <f t="shared" si="67"/>
        <v>281.61806046576879</v>
      </c>
    </row>
    <row r="1038" spans="2:14">
      <c r="B1038" s="52">
        <v>1033</v>
      </c>
      <c r="C1038" s="334">
        <f>+'3.- Resumen general'!C1039</f>
        <v>49250</v>
      </c>
      <c r="D1038" s="81" t="str">
        <f>+'3.- Resumen general'!D1039</f>
        <v>Umbilectomía, onfalectomía, excisión de ombligo</v>
      </c>
      <c r="E1038" s="335">
        <f>+'3.- Resumen general'!AP1039</f>
        <v>1.041728044332211</v>
      </c>
      <c r="F1038" s="335">
        <f>+'3.- Resumen general'!AQ1039</f>
        <v>209.39801666666665</v>
      </c>
      <c r="G1038" s="335">
        <f t="shared" si="64"/>
        <v>210.43974471099887</v>
      </c>
      <c r="I1038" s="52">
        <v>1033</v>
      </c>
      <c r="J1038" s="334">
        <f t="shared" si="65"/>
        <v>49250</v>
      </c>
      <c r="K1038" s="81" t="str">
        <f t="shared" si="66"/>
        <v>Umbilectomía, onfalectomía, excisión de ombligo</v>
      </c>
      <c r="L1038" s="335">
        <f>+'3.- Resumen general'!AP1039</f>
        <v>1.041728044332211</v>
      </c>
      <c r="M1038" s="335">
        <f>+'3.- Resumen general'!AQ1039</f>
        <v>209.39801666666665</v>
      </c>
      <c r="N1038" s="335">
        <f t="shared" si="67"/>
        <v>210.43974471099887</v>
      </c>
    </row>
    <row r="1039" spans="2:14">
      <c r="B1039" s="52">
        <v>1034</v>
      </c>
      <c r="C1039" s="334">
        <f>+'3.- Resumen general'!C1040</f>
        <v>49255</v>
      </c>
      <c r="D1039" s="81" t="str">
        <f>+'3.- Resumen general'!D1040</f>
        <v>Omentectomía, epiploectomía, resección de epiplón</v>
      </c>
      <c r="E1039" s="335">
        <f>+'3.- Resumen general'!AP1040</f>
        <v>1.5855604657687992</v>
      </c>
      <c r="F1039" s="335">
        <f>+'3.- Resumen general'!AQ1040</f>
        <v>255.72201666666666</v>
      </c>
      <c r="G1039" s="335">
        <f t="shared" si="64"/>
        <v>257.30757713243548</v>
      </c>
      <c r="I1039" s="52">
        <v>1034</v>
      </c>
      <c r="J1039" s="334">
        <f t="shared" si="65"/>
        <v>49255</v>
      </c>
      <c r="K1039" s="81" t="str">
        <f t="shared" si="66"/>
        <v>Omentectomía, epiploectomía, resección de epiplón</v>
      </c>
      <c r="L1039" s="335">
        <f>+'3.- Resumen general'!AP1040</f>
        <v>1.5855604657687992</v>
      </c>
      <c r="M1039" s="335">
        <f>+'3.- Resumen general'!AQ1040</f>
        <v>255.72201666666666</v>
      </c>
      <c r="N1039" s="335">
        <f t="shared" si="67"/>
        <v>257.30757713243548</v>
      </c>
    </row>
    <row r="1040" spans="2:14">
      <c r="B1040" s="52">
        <v>1035</v>
      </c>
      <c r="C1040" s="334">
        <f>+'3.- Resumen general'!C1041</f>
        <v>49320</v>
      </c>
      <c r="D1040" s="81" t="str">
        <f>+'3.- Resumen general'!D1041</f>
        <v>Laparoscopia diagnóstica</v>
      </c>
      <c r="E1040" s="335">
        <f>+'3.- Resumen general'!AP1041</f>
        <v>3.9038299663299663</v>
      </c>
      <c r="F1040" s="335">
        <f>+'3.- Resumen general'!AQ1041</f>
        <v>117.40399999999998</v>
      </c>
      <c r="G1040" s="335">
        <f t="shared" si="64"/>
        <v>121.30782996632995</v>
      </c>
      <c r="I1040" s="52">
        <v>1035</v>
      </c>
      <c r="J1040" s="334">
        <f t="shared" si="65"/>
        <v>49320</v>
      </c>
      <c r="K1040" s="81" t="str">
        <f t="shared" si="66"/>
        <v>Laparoscopia diagnóstica</v>
      </c>
      <c r="L1040" s="335">
        <f>+'3.- Resumen general'!AP1041</f>
        <v>3.9038299663299663</v>
      </c>
      <c r="M1040" s="335">
        <f>+'3.- Resumen general'!AQ1041</f>
        <v>117.40399999999998</v>
      </c>
      <c r="N1040" s="335">
        <f t="shared" si="67"/>
        <v>121.30782996632995</v>
      </c>
    </row>
    <row r="1041" spans="2:14" ht="25.5">
      <c r="B1041" s="52">
        <v>1036</v>
      </c>
      <c r="C1041" s="334">
        <f>+'3.- Resumen general'!C1042</f>
        <v>49322</v>
      </c>
      <c r="D1041" s="81" t="str">
        <f>+'3.- Resumen general'!D1042</f>
        <v>Lisis de bridas y adherencias peritoneales e intestinales por vía laparoscópica</v>
      </c>
      <c r="E1041" s="335">
        <f>+'3.- Resumen general'!AP1042</f>
        <v>5.8557449494949498</v>
      </c>
      <c r="F1041" s="335">
        <f>+'3.- Resumen general'!AQ1042</f>
        <v>293.06335000000001</v>
      </c>
      <c r="G1041" s="335">
        <f t="shared" si="64"/>
        <v>298.91909494949499</v>
      </c>
      <c r="I1041" s="52">
        <v>1036</v>
      </c>
      <c r="J1041" s="334">
        <f t="shared" si="65"/>
        <v>49322</v>
      </c>
      <c r="K1041" s="81" t="str">
        <f t="shared" si="66"/>
        <v>Lisis de bridas y adherencias peritoneales e intestinales por vía laparoscópica</v>
      </c>
      <c r="L1041" s="335">
        <f>+'3.- Resumen general'!AP1042</f>
        <v>5.8557449494949498</v>
      </c>
      <c r="M1041" s="335">
        <f>+'3.- Resumen general'!AQ1042</f>
        <v>293.06335000000001</v>
      </c>
      <c r="N1041" s="335">
        <f t="shared" si="67"/>
        <v>298.91909494949499</v>
      </c>
    </row>
    <row r="1042" spans="2:14">
      <c r="B1042" s="52">
        <v>1037</v>
      </c>
      <c r="C1042" s="334">
        <f>+'3.- Resumen general'!C1043</f>
        <v>49323</v>
      </c>
      <c r="D1042" s="81" t="str">
        <f>+'3.- Resumen general'!D1043</f>
        <v>Laparoscopía con drenaje de linfocele a cavidad peritoneal</v>
      </c>
      <c r="E1042" s="335">
        <f>+'3.- Resumen general'!AP1043</f>
        <v>5.8557449494949498</v>
      </c>
      <c r="F1042" s="335">
        <f>+'3.- Resumen general'!AQ1043</f>
        <v>293.06335000000001</v>
      </c>
      <c r="G1042" s="335">
        <f t="shared" si="64"/>
        <v>298.91909494949499</v>
      </c>
      <c r="I1042" s="52">
        <v>1037</v>
      </c>
      <c r="J1042" s="334">
        <f t="shared" si="65"/>
        <v>49323</v>
      </c>
      <c r="K1042" s="81" t="str">
        <f t="shared" si="66"/>
        <v>Laparoscopía con drenaje de linfocele a cavidad peritoneal</v>
      </c>
      <c r="L1042" s="335">
        <f>+'3.- Resumen general'!AP1043</f>
        <v>5.8557449494949498</v>
      </c>
      <c r="M1042" s="335">
        <f>+'3.- Resumen general'!AQ1043</f>
        <v>293.06335000000001</v>
      </c>
      <c r="N1042" s="335">
        <f t="shared" si="67"/>
        <v>298.91909494949499</v>
      </c>
    </row>
    <row r="1043" spans="2:14">
      <c r="B1043" s="52">
        <v>1038</v>
      </c>
      <c r="C1043" s="334">
        <f>+'3.- Resumen general'!C1044</f>
        <v>49495</v>
      </c>
      <c r="D1043" s="81" t="str">
        <f>+'3.- Resumen general'!D1044</f>
        <v>Hernioplastía con o sin hidrocelectomía; reducible</v>
      </c>
      <c r="E1043" s="335">
        <f>+'3.- Resumen general'!AP1044</f>
        <v>1.9514590347923684</v>
      </c>
      <c r="F1043" s="335">
        <f>+'3.- Resumen general'!AQ1044</f>
        <v>118.64</v>
      </c>
      <c r="G1043" s="335">
        <f t="shared" si="64"/>
        <v>120.59145903479236</v>
      </c>
      <c r="I1043" s="52">
        <v>1038</v>
      </c>
      <c r="J1043" s="334">
        <f t="shared" si="65"/>
        <v>49495</v>
      </c>
      <c r="K1043" s="81" t="str">
        <f t="shared" si="66"/>
        <v>Hernioplastía con o sin hidrocelectomía; reducible</v>
      </c>
      <c r="L1043" s="335">
        <f>+'3.- Resumen general'!AP1044</f>
        <v>1.9514590347923684</v>
      </c>
      <c r="M1043" s="335">
        <f>+'3.- Resumen general'!AQ1044</f>
        <v>118.64</v>
      </c>
      <c r="N1043" s="335">
        <f t="shared" si="67"/>
        <v>120.59145903479236</v>
      </c>
    </row>
    <row r="1044" spans="2:14">
      <c r="B1044" s="52">
        <v>1039</v>
      </c>
      <c r="C1044" s="334">
        <f>+'3.- Resumen general'!C1045</f>
        <v>49496</v>
      </c>
      <c r="D1044" s="81" t="str">
        <f>+'3.- Resumen general'!D1045</f>
        <v>Hernioplastía inguinal incarcerada o estrangulada</v>
      </c>
      <c r="E1044" s="335">
        <f>+'3.- Resumen general'!AP1045</f>
        <v>1.9514590347923684</v>
      </c>
      <c r="F1044" s="335">
        <f>+'3.- Resumen general'!AQ1045</f>
        <v>118.64</v>
      </c>
      <c r="G1044" s="335">
        <f t="shared" si="64"/>
        <v>120.59145903479236</v>
      </c>
      <c r="I1044" s="52">
        <v>1039</v>
      </c>
      <c r="J1044" s="334">
        <f t="shared" si="65"/>
        <v>49496</v>
      </c>
      <c r="K1044" s="81" t="str">
        <f t="shared" si="66"/>
        <v>Hernioplastía inguinal incarcerada o estrangulada</v>
      </c>
      <c r="L1044" s="335">
        <f>+'3.- Resumen general'!AP1045</f>
        <v>1.9514590347923684</v>
      </c>
      <c r="M1044" s="335">
        <f>+'3.- Resumen general'!AQ1045</f>
        <v>118.64</v>
      </c>
      <c r="N1044" s="335">
        <f t="shared" si="67"/>
        <v>120.59145903479236</v>
      </c>
    </row>
    <row r="1045" spans="2:14">
      <c r="B1045" s="52">
        <v>1040</v>
      </c>
      <c r="C1045" s="334">
        <f>+'3.- Resumen general'!C1046</f>
        <v>49540</v>
      </c>
      <c r="D1045" s="81" t="str">
        <f>+'3.- Resumen general'!D1046</f>
        <v>Cura quirúrgica de hernia lumbar</v>
      </c>
      <c r="E1045" s="335">
        <f>+'3.- Resumen general'!AP1046</f>
        <v>1.5855604657687992</v>
      </c>
      <c r="F1045" s="335">
        <f>+'3.- Resumen general'!AQ1046</f>
        <v>182.92399999999998</v>
      </c>
      <c r="G1045" s="335">
        <f t="shared" si="64"/>
        <v>184.50956046576877</v>
      </c>
      <c r="I1045" s="52">
        <v>1040</v>
      </c>
      <c r="J1045" s="334">
        <f t="shared" si="65"/>
        <v>49540</v>
      </c>
      <c r="K1045" s="81" t="str">
        <f t="shared" si="66"/>
        <v>Cura quirúrgica de hernia lumbar</v>
      </c>
      <c r="L1045" s="335">
        <f>+'3.- Resumen general'!AP1046</f>
        <v>1.5855604657687992</v>
      </c>
      <c r="M1045" s="335">
        <f>+'3.- Resumen general'!AQ1046</f>
        <v>182.92399999999998</v>
      </c>
      <c r="N1045" s="335">
        <f t="shared" si="67"/>
        <v>184.50956046576877</v>
      </c>
    </row>
    <row r="1046" spans="2:14">
      <c r="B1046" s="52">
        <v>1041</v>
      </c>
      <c r="C1046" s="334">
        <f>+'3.- Resumen general'!C1047</f>
        <v>49565</v>
      </c>
      <c r="D1046" s="81" t="str">
        <f>+'3.- Resumen general'!D1047</f>
        <v>Cura quirúrgica de eventración de pared abdominal reducible</v>
      </c>
      <c r="E1046" s="335">
        <f>+'3.- Resumen general'!AP1047</f>
        <v>1.5855604657687992</v>
      </c>
      <c r="F1046" s="335">
        <f>+'3.- Resumen general'!AQ1047</f>
        <v>182.92399999999998</v>
      </c>
      <c r="G1046" s="335">
        <f t="shared" si="64"/>
        <v>184.50956046576877</v>
      </c>
      <c r="I1046" s="52">
        <v>1041</v>
      </c>
      <c r="J1046" s="334">
        <f t="shared" si="65"/>
        <v>49565</v>
      </c>
      <c r="K1046" s="81" t="str">
        <f t="shared" si="66"/>
        <v>Cura quirúrgica de eventración de pared abdominal reducible</v>
      </c>
      <c r="L1046" s="335">
        <f>+'3.- Resumen general'!AP1047</f>
        <v>1.5855604657687992</v>
      </c>
      <c r="M1046" s="335">
        <f>+'3.- Resumen general'!AQ1047</f>
        <v>182.92399999999998</v>
      </c>
      <c r="N1046" s="335">
        <f t="shared" si="67"/>
        <v>184.50956046576877</v>
      </c>
    </row>
    <row r="1047" spans="2:14" ht="25.5">
      <c r="B1047" s="52">
        <v>1042</v>
      </c>
      <c r="C1047" s="334">
        <f>+'3.- Resumen general'!C1048</f>
        <v>49570</v>
      </c>
      <c r="D1047" s="81" t="str">
        <f>+'3.- Resumen general'!D1048</f>
        <v>Cura quirúrgica de hernia epigástrica (ejm. grasa preperitoneal); reducible</v>
      </c>
      <c r="E1047" s="335">
        <f>+'3.- Resumen general'!AP1048</f>
        <v>1.5855604657687992</v>
      </c>
      <c r="F1047" s="335">
        <f>+'3.- Resumen general'!AQ1048</f>
        <v>164.964</v>
      </c>
      <c r="G1047" s="335">
        <f t="shared" si="64"/>
        <v>166.54956046576879</v>
      </c>
      <c r="I1047" s="52">
        <v>1042</v>
      </c>
      <c r="J1047" s="334">
        <f t="shared" si="65"/>
        <v>49570</v>
      </c>
      <c r="K1047" s="81" t="str">
        <f t="shared" si="66"/>
        <v>Cura quirúrgica de hernia epigástrica (ejm. grasa preperitoneal); reducible</v>
      </c>
      <c r="L1047" s="335">
        <f>+'3.- Resumen general'!AP1048</f>
        <v>1.5855604657687992</v>
      </c>
      <c r="M1047" s="335">
        <f>+'3.- Resumen general'!AQ1048</f>
        <v>164.964</v>
      </c>
      <c r="N1047" s="335">
        <f t="shared" si="67"/>
        <v>166.54956046576879</v>
      </c>
    </row>
    <row r="1048" spans="2:14">
      <c r="B1048" s="52">
        <v>1043</v>
      </c>
      <c r="C1048" s="334">
        <f>+'3.- Resumen general'!C1049</f>
        <v>49572</v>
      </c>
      <c r="D1048" s="81" t="str">
        <f>+'3.- Resumen general'!D1049</f>
        <v>Cura quirúrgica de hernia epigástrica incarcerada o estrangulada</v>
      </c>
      <c r="E1048" s="335">
        <f>+'3.- Resumen general'!AP1049</f>
        <v>1.5855604657687992</v>
      </c>
      <c r="F1048" s="335">
        <f>+'3.- Resumen general'!AQ1049</f>
        <v>255.72201666666666</v>
      </c>
      <c r="G1048" s="335">
        <f t="shared" si="64"/>
        <v>257.30757713243548</v>
      </c>
      <c r="I1048" s="52">
        <v>1043</v>
      </c>
      <c r="J1048" s="334">
        <f t="shared" si="65"/>
        <v>49572</v>
      </c>
      <c r="K1048" s="81" t="str">
        <f t="shared" si="66"/>
        <v>Cura quirúrgica de hernia epigástrica incarcerada o estrangulada</v>
      </c>
      <c r="L1048" s="335">
        <f>+'3.- Resumen general'!AP1049</f>
        <v>1.5855604657687992</v>
      </c>
      <c r="M1048" s="335">
        <f>+'3.- Resumen general'!AQ1049</f>
        <v>255.72201666666666</v>
      </c>
      <c r="N1048" s="335">
        <f t="shared" si="67"/>
        <v>257.30757713243548</v>
      </c>
    </row>
    <row r="1049" spans="2:14">
      <c r="B1049" s="52">
        <v>1044</v>
      </c>
      <c r="C1049" s="334">
        <f>+'3.- Resumen general'!C1050</f>
        <v>49580</v>
      </c>
      <c r="D1049" s="81" t="str">
        <f>+'3.- Resumen general'!D1050</f>
        <v>Cura quirúrgica de hernia umbilical, reducible</v>
      </c>
      <c r="E1049" s="335">
        <f>+'3.- Resumen general'!AP1050</f>
        <v>1.5855604657687992</v>
      </c>
      <c r="F1049" s="335">
        <f>+'3.- Resumen general'!AQ1050</f>
        <v>164.964</v>
      </c>
      <c r="G1049" s="335">
        <f t="shared" si="64"/>
        <v>166.54956046576879</v>
      </c>
      <c r="I1049" s="52">
        <v>1044</v>
      </c>
      <c r="J1049" s="334">
        <f t="shared" si="65"/>
        <v>49580</v>
      </c>
      <c r="K1049" s="81" t="str">
        <f t="shared" si="66"/>
        <v>Cura quirúrgica de hernia umbilical, reducible</v>
      </c>
      <c r="L1049" s="335">
        <f>+'3.- Resumen general'!AP1050</f>
        <v>1.5855604657687992</v>
      </c>
      <c r="M1049" s="335">
        <f>+'3.- Resumen general'!AQ1050</f>
        <v>164.964</v>
      </c>
      <c r="N1049" s="335">
        <f t="shared" si="67"/>
        <v>166.54956046576879</v>
      </c>
    </row>
    <row r="1050" spans="2:14">
      <c r="B1050" s="52">
        <v>1045</v>
      </c>
      <c r="C1050" s="334">
        <f>+'3.- Resumen general'!C1051</f>
        <v>49582</v>
      </c>
      <c r="D1050" s="81" t="str">
        <f>+'3.- Resumen general'!D1051</f>
        <v>Cura quirúrgica de hernia umbilical incarcerada o estrangulada</v>
      </c>
      <c r="E1050" s="335">
        <f>+'3.- Resumen general'!AP1051</f>
        <v>1.9514590347923684</v>
      </c>
      <c r="F1050" s="335">
        <f>+'3.- Resumen general'!AQ1051</f>
        <v>265.90601666666663</v>
      </c>
      <c r="G1050" s="335">
        <f t="shared" si="64"/>
        <v>267.85747570145901</v>
      </c>
      <c r="I1050" s="52">
        <v>1045</v>
      </c>
      <c r="J1050" s="334">
        <f t="shared" si="65"/>
        <v>49582</v>
      </c>
      <c r="K1050" s="81" t="str">
        <f t="shared" si="66"/>
        <v>Cura quirúrgica de hernia umbilical incarcerada o estrangulada</v>
      </c>
      <c r="L1050" s="335">
        <f>+'3.- Resumen general'!AP1051</f>
        <v>1.9514590347923684</v>
      </c>
      <c r="M1050" s="335">
        <f>+'3.- Resumen general'!AQ1051</f>
        <v>265.90601666666663</v>
      </c>
      <c r="N1050" s="335">
        <f t="shared" si="67"/>
        <v>267.85747570145901</v>
      </c>
    </row>
    <row r="1051" spans="2:14">
      <c r="B1051" s="52">
        <v>1046</v>
      </c>
      <c r="C1051" s="334">
        <f>+'3.- Resumen general'!C1052</f>
        <v>49590</v>
      </c>
      <c r="D1051" s="81" t="str">
        <f>+'3.- Resumen general'!D1052</f>
        <v>Cura quirúrgica de hernia de Spiegel</v>
      </c>
      <c r="E1051" s="335">
        <f>+'3.- Resumen general'!AP1052</f>
        <v>1.9514590347923684</v>
      </c>
      <c r="F1051" s="335">
        <f>+'3.- Resumen general'!AQ1052</f>
        <v>182.92399999999998</v>
      </c>
      <c r="G1051" s="335">
        <f t="shared" si="64"/>
        <v>184.87545903479236</v>
      </c>
      <c r="I1051" s="52">
        <v>1046</v>
      </c>
      <c r="J1051" s="334">
        <f t="shared" si="65"/>
        <v>49590</v>
      </c>
      <c r="K1051" s="81" t="str">
        <f t="shared" si="66"/>
        <v>Cura quirúrgica de hernia de Spiegel</v>
      </c>
      <c r="L1051" s="335">
        <f>+'3.- Resumen general'!AP1052</f>
        <v>1.9514590347923684</v>
      </c>
      <c r="M1051" s="335">
        <f>+'3.- Resumen general'!AQ1052</f>
        <v>182.92399999999998</v>
      </c>
      <c r="N1051" s="335">
        <f t="shared" si="67"/>
        <v>184.87545903479236</v>
      </c>
    </row>
    <row r="1052" spans="2:14">
      <c r="B1052" s="52">
        <v>1047</v>
      </c>
      <c r="C1052" s="334">
        <f>+'3.- Resumen general'!C1053</f>
        <v>49600</v>
      </c>
      <c r="D1052" s="81" t="str">
        <f>+'3.- Resumen general'!D1053</f>
        <v>Corrección de onfalocele pequeño, con cierre primario</v>
      </c>
      <c r="E1052" s="335">
        <f>+'3.- Resumen general'!AP1053</f>
        <v>2.3173576038159371</v>
      </c>
      <c r="F1052" s="335">
        <f>+'3.- Resumen general'!AQ1053</f>
        <v>276.09001666666666</v>
      </c>
      <c r="G1052" s="335">
        <f t="shared" si="64"/>
        <v>278.40737427048259</v>
      </c>
      <c r="I1052" s="52">
        <v>1047</v>
      </c>
      <c r="J1052" s="334">
        <f t="shared" si="65"/>
        <v>49600</v>
      </c>
      <c r="K1052" s="81" t="str">
        <f t="shared" si="66"/>
        <v>Corrección de onfalocele pequeño, con cierre primario</v>
      </c>
      <c r="L1052" s="335">
        <f>+'3.- Resumen general'!AP1053</f>
        <v>2.3173576038159371</v>
      </c>
      <c r="M1052" s="335">
        <f>+'3.- Resumen general'!AQ1053</f>
        <v>276.09001666666666</v>
      </c>
      <c r="N1052" s="335">
        <f t="shared" si="67"/>
        <v>278.40737427048259</v>
      </c>
    </row>
    <row r="1053" spans="2:14">
      <c r="B1053" s="52">
        <v>1048</v>
      </c>
      <c r="C1053" s="334">
        <f>+'3.- Resumen general'!C1054</f>
        <v>49650</v>
      </c>
      <c r="D1053" s="81" t="str">
        <f>+'3.- Resumen general'!D1054</f>
        <v>Hernioplastía inguinal por laparoscopía</v>
      </c>
      <c r="E1053" s="335">
        <f>+'3.- Resumen general'!AP1054</f>
        <v>3.9038299663299663</v>
      </c>
      <c r="F1053" s="335">
        <f>+'3.- Resumen general'!AQ1054</f>
        <v>265.90601666666663</v>
      </c>
      <c r="G1053" s="335">
        <f t="shared" si="64"/>
        <v>269.8098466329966</v>
      </c>
      <c r="I1053" s="52">
        <v>1048</v>
      </c>
      <c r="J1053" s="334">
        <f t="shared" si="65"/>
        <v>49650</v>
      </c>
      <c r="K1053" s="81" t="str">
        <f t="shared" si="66"/>
        <v>Hernioplastía inguinal por laparoscopía</v>
      </c>
      <c r="L1053" s="335">
        <f>+'3.- Resumen general'!AP1054</f>
        <v>3.9038299663299663</v>
      </c>
      <c r="M1053" s="335">
        <f>+'3.- Resumen general'!AQ1054</f>
        <v>265.90601666666663</v>
      </c>
      <c r="N1053" s="335">
        <f t="shared" si="67"/>
        <v>269.8098466329966</v>
      </c>
    </row>
    <row r="1054" spans="2:14">
      <c r="B1054" s="52">
        <v>1049</v>
      </c>
      <c r="C1054" s="334">
        <f>+'3.- Resumen general'!C1055</f>
        <v>49675</v>
      </c>
      <c r="D1054" s="81" t="str">
        <f>+'3.- Resumen general'!D1055</f>
        <v>Eventroplastía por vía laparoscópica</v>
      </c>
      <c r="E1054" s="335">
        <f>+'3.- Resumen general'!AP1055</f>
        <v>3.9038299663299663</v>
      </c>
      <c r="F1054" s="335">
        <f>+'3.- Resumen general'!AQ1055</f>
        <v>265.90601666666663</v>
      </c>
      <c r="G1054" s="335">
        <f t="shared" si="64"/>
        <v>269.8098466329966</v>
      </c>
      <c r="I1054" s="52">
        <v>1049</v>
      </c>
      <c r="J1054" s="334">
        <f t="shared" si="65"/>
        <v>49675</v>
      </c>
      <c r="K1054" s="81" t="str">
        <f t="shared" si="66"/>
        <v>Eventroplastía por vía laparoscópica</v>
      </c>
      <c r="L1054" s="335">
        <f>+'3.- Resumen general'!AP1055</f>
        <v>3.9038299663299663</v>
      </c>
      <c r="M1054" s="335">
        <f>+'3.- Resumen general'!AQ1055</f>
        <v>265.90601666666663</v>
      </c>
      <c r="N1054" s="335">
        <f t="shared" si="67"/>
        <v>269.8098466329966</v>
      </c>
    </row>
    <row r="1055" spans="2:14">
      <c r="B1055" s="52">
        <v>1050</v>
      </c>
      <c r="C1055" s="334">
        <f>+'3.- Resumen general'!C1056</f>
        <v>49900</v>
      </c>
      <c r="D1055" s="81" t="str">
        <f>+'3.- Resumen general'!D1056</f>
        <v>Sutura secundaria de pared abdominal por evisceración o dehiscencia</v>
      </c>
      <c r="E1055" s="335">
        <f>+'3.- Resumen general'!AP1056</f>
        <v>2.3173576038159371</v>
      </c>
      <c r="F1055" s="335">
        <f>+'3.- Resumen general'!AQ1056</f>
        <v>182.92399999999998</v>
      </c>
      <c r="G1055" s="335">
        <f t="shared" si="64"/>
        <v>185.24135760381591</v>
      </c>
      <c r="I1055" s="52">
        <v>1050</v>
      </c>
      <c r="J1055" s="334">
        <f t="shared" si="65"/>
        <v>49900</v>
      </c>
      <c r="K1055" s="81" t="str">
        <f t="shared" si="66"/>
        <v>Sutura secundaria de pared abdominal por evisceración o dehiscencia</v>
      </c>
      <c r="L1055" s="335">
        <f>+'3.- Resumen general'!AP1056</f>
        <v>2.3173576038159371</v>
      </c>
      <c r="M1055" s="335">
        <f>+'3.- Resumen general'!AQ1056</f>
        <v>182.92399999999998</v>
      </c>
      <c r="N1055" s="335">
        <f t="shared" si="67"/>
        <v>185.24135760381591</v>
      </c>
    </row>
    <row r="1056" spans="2:14">
      <c r="B1056" s="52">
        <v>1051</v>
      </c>
      <c r="C1056" s="334">
        <f>+'3.- Resumen general'!C1057</f>
        <v>50020</v>
      </c>
      <c r="D1056" s="81" t="str">
        <f>+'3.- Resumen general'!D1057</f>
        <v>Drenaje de absceso perirenal o renal; a cielo abierto</v>
      </c>
      <c r="E1056" s="335">
        <f>+'3.- Resumen general'!AP1057</f>
        <v>1.9514590347923684</v>
      </c>
      <c r="F1056" s="335">
        <f>+'3.- Resumen general'!AQ1057</f>
        <v>258.16601666666668</v>
      </c>
      <c r="G1056" s="335">
        <f t="shared" si="64"/>
        <v>260.11747570145906</v>
      </c>
      <c r="I1056" s="52">
        <v>1051</v>
      </c>
      <c r="J1056" s="334">
        <f t="shared" si="65"/>
        <v>50020</v>
      </c>
      <c r="K1056" s="81" t="str">
        <f t="shared" si="66"/>
        <v>Drenaje de absceso perirenal o renal; a cielo abierto</v>
      </c>
      <c r="L1056" s="335">
        <f>+'3.- Resumen general'!AP1057</f>
        <v>1.9514590347923684</v>
      </c>
      <c r="M1056" s="335">
        <f>+'3.- Resumen general'!AQ1057</f>
        <v>258.16601666666668</v>
      </c>
      <c r="N1056" s="335">
        <f t="shared" si="67"/>
        <v>260.11747570145906</v>
      </c>
    </row>
    <row r="1057" spans="2:14">
      <c r="B1057" s="52">
        <v>1052</v>
      </c>
      <c r="C1057" s="334">
        <f>+'3.- Resumen general'!C1058</f>
        <v>50021</v>
      </c>
      <c r="D1057" s="81" t="str">
        <f>+'3.- Resumen general'!D1058</f>
        <v>Drenaje percutáneo de absceso perirenal o renal</v>
      </c>
      <c r="E1057" s="335">
        <f>+'3.- Resumen general'!AP1058</f>
        <v>1.9514590347923684</v>
      </c>
      <c r="F1057" s="335">
        <f>+'3.- Resumen general'!AQ1058</f>
        <v>258.16601666666668</v>
      </c>
      <c r="G1057" s="335">
        <f t="shared" si="64"/>
        <v>260.11747570145906</v>
      </c>
      <c r="I1057" s="52">
        <v>1052</v>
      </c>
      <c r="J1057" s="334">
        <f t="shared" si="65"/>
        <v>50021</v>
      </c>
      <c r="K1057" s="81" t="str">
        <f t="shared" si="66"/>
        <v>Drenaje percutáneo de absceso perirenal o renal</v>
      </c>
      <c r="L1057" s="335">
        <f>+'3.- Resumen general'!AP1058</f>
        <v>1.9514590347923684</v>
      </c>
      <c r="M1057" s="335">
        <f>+'3.- Resumen general'!AQ1058</f>
        <v>258.16601666666668</v>
      </c>
      <c r="N1057" s="335">
        <f t="shared" si="67"/>
        <v>260.11747570145906</v>
      </c>
    </row>
    <row r="1058" spans="2:14">
      <c r="B1058" s="52">
        <v>1053</v>
      </c>
      <c r="C1058" s="334">
        <f>+'3.- Resumen general'!C1059</f>
        <v>50040</v>
      </c>
      <c r="D1058" s="81" t="str">
        <f>+'3.- Resumen general'!D1059</f>
        <v>Nefrostomía ó nefrotomía con drenaje</v>
      </c>
      <c r="E1058" s="335">
        <f>+'3.- Resumen general'!AP1059</f>
        <v>1.5855604657687992</v>
      </c>
      <c r="F1058" s="335">
        <f>+'3.- Resumen general'!AQ1059</f>
        <v>338.73050666666666</v>
      </c>
      <c r="G1058" s="335">
        <f t="shared" si="64"/>
        <v>340.31606713243548</v>
      </c>
      <c r="I1058" s="52">
        <v>1053</v>
      </c>
      <c r="J1058" s="334">
        <f t="shared" si="65"/>
        <v>50040</v>
      </c>
      <c r="K1058" s="81" t="str">
        <f t="shared" si="66"/>
        <v>Nefrostomía ó nefrotomía con drenaje</v>
      </c>
      <c r="L1058" s="335">
        <f>+'3.- Resumen general'!AP1059</f>
        <v>1.5855604657687992</v>
      </c>
      <c r="M1058" s="335">
        <f>+'3.- Resumen general'!AQ1059</f>
        <v>338.73050666666666</v>
      </c>
      <c r="N1058" s="335">
        <f t="shared" si="67"/>
        <v>340.31606713243548</v>
      </c>
    </row>
    <row r="1059" spans="2:14">
      <c r="B1059" s="52">
        <v>1054</v>
      </c>
      <c r="C1059" s="334">
        <f>+'3.- Resumen general'!C1060</f>
        <v>50045</v>
      </c>
      <c r="D1059" s="81" t="str">
        <f>+'3.- Resumen general'!D1060</f>
        <v>Nefrotomía, con exploración</v>
      </c>
      <c r="E1059" s="335">
        <f>+'3.- Resumen general'!AP1060</f>
        <v>1.5855604657687992</v>
      </c>
      <c r="F1059" s="335">
        <f>+'3.- Resumen general'!AQ1060</f>
        <v>338.73050666666666</v>
      </c>
      <c r="G1059" s="335">
        <f t="shared" si="64"/>
        <v>340.31606713243548</v>
      </c>
      <c r="I1059" s="52">
        <v>1054</v>
      </c>
      <c r="J1059" s="334">
        <f t="shared" si="65"/>
        <v>50045</v>
      </c>
      <c r="K1059" s="81" t="str">
        <f t="shared" si="66"/>
        <v>Nefrotomía, con exploración</v>
      </c>
      <c r="L1059" s="335">
        <f>+'3.- Resumen general'!AP1060</f>
        <v>1.5855604657687992</v>
      </c>
      <c r="M1059" s="335">
        <f>+'3.- Resumen general'!AQ1060</f>
        <v>338.73050666666666</v>
      </c>
      <c r="N1059" s="335">
        <f t="shared" si="67"/>
        <v>340.31606713243548</v>
      </c>
    </row>
    <row r="1060" spans="2:14">
      <c r="B1060" s="52">
        <v>1055</v>
      </c>
      <c r="C1060" s="334">
        <f>+'3.- Resumen general'!C1061</f>
        <v>50060</v>
      </c>
      <c r="D1060" s="81" t="str">
        <f>+'3.- Resumen general'!D1061</f>
        <v>Nefrolitotomía; extirpación de cálculo</v>
      </c>
      <c r="E1060" s="335">
        <f>+'3.- Resumen general'!AP1061</f>
        <v>1.9514590347923684</v>
      </c>
      <c r="F1060" s="335">
        <f>+'3.- Resumen general'!AQ1061</f>
        <v>348.91450666666668</v>
      </c>
      <c r="G1060" s="335">
        <f t="shared" si="64"/>
        <v>350.86596570145906</v>
      </c>
      <c r="I1060" s="52">
        <v>1055</v>
      </c>
      <c r="J1060" s="334">
        <f t="shared" si="65"/>
        <v>50060</v>
      </c>
      <c r="K1060" s="81" t="str">
        <f t="shared" si="66"/>
        <v>Nefrolitotomía; extirpación de cálculo</v>
      </c>
      <c r="L1060" s="335">
        <f>+'3.- Resumen general'!AP1061</f>
        <v>1.9514590347923684</v>
      </c>
      <c r="M1060" s="335">
        <f>+'3.- Resumen general'!AQ1061</f>
        <v>348.91450666666668</v>
      </c>
      <c r="N1060" s="335">
        <f t="shared" si="67"/>
        <v>350.86596570145906</v>
      </c>
    </row>
    <row r="1061" spans="2:14">
      <c r="B1061" s="52">
        <v>1056</v>
      </c>
      <c r="C1061" s="334">
        <f>+'3.- Resumen general'!C1062</f>
        <v>50080</v>
      </c>
      <c r="D1061" s="81" t="str">
        <f>+'3.- Resumen general'!D1062</f>
        <v>Nefrostolitotomía percutánea o pielostolitotomía</v>
      </c>
      <c r="E1061" s="335">
        <f>+'3.- Resumen general'!AP1062</f>
        <v>1.5855604657687992</v>
      </c>
      <c r="F1061" s="335">
        <f>+'3.- Resumen general'!AQ1062</f>
        <v>255.72201666666666</v>
      </c>
      <c r="G1061" s="335">
        <f t="shared" si="64"/>
        <v>257.30757713243548</v>
      </c>
      <c r="I1061" s="52">
        <v>1056</v>
      </c>
      <c r="J1061" s="334">
        <f t="shared" si="65"/>
        <v>50080</v>
      </c>
      <c r="K1061" s="81" t="str">
        <f t="shared" si="66"/>
        <v>Nefrostolitotomía percutánea o pielostolitotomía</v>
      </c>
      <c r="L1061" s="335">
        <f>+'3.- Resumen general'!AP1062</f>
        <v>1.5855604657687992</v>
      </c>
      <c r="M1061" s="335">
        <f>+'3.- Resumen general'!AQ1062</f>
        <v>255.72201666666666</v>
      </c>
      <c r="N1061" s="335">
        <f t="shared" si="67"/>
        <v>257.30757713243548</v>
      </c>
    </row>
    <row r="1062" spans="2:14">
      <c r="B1062" s="52">
        <v>1057</v>
      </c>
      <c r="C1062" s="334">
        <f>+'3.- Resumen general'!C1063</f>
        <v>50120</v>
      </c>
      <c r="D1062" s="81" t="str">
        <f>+'3.- Resumen general'!D1063</f>
        <v>Pielotomía; con exploración</v>
      </c>
      <c r="E1062" s="335">
        <f>+'3.- Resumen general'!AP1063</f>
        <v>1.9514590347923684</v>
      </c>
      <c r="F1062" s="335">
        <f>+'3.- Resumen general'!AQ1063</f>
        <v>348.91450666666668</v>
      </c>
      <c r="G1062" s="335">
        <f t="shared" si="64"/>
        <v>350.86596570145906</v>
      </c>
      <c r="I1062" s="52">
        <v>1057</v>
      </c>
      <c r="J1062" s="334">
        <f t="shared" si="65"/>
        <v>50120</v>
      </c>
      <c r="K1062" s="81" t="str">
        <f t="shared" si="66"/>
        <v>Pielotomía; con exploración</v>
      </c>
      <c r="L1062" s="335">
        <f>+'3.- Resumen general'!AP1063</f>
        <v>1.9514590347923684</v>
      </c>
      <c r="M1062" s="335">
        <f>+'3.- Resumen general'!AQ1063</f>
        <v>348.91450666666668</v>
      </c>
      <c r="N1062" s="335">
        <f t="shared" si="67"/>
        <v>350.86596570145906</v>
      </c>
    </row>
    <row r="1063" spans="2:14">
      <c r="B1063" s="52">
        <v>1058</v>
      </c>
      <c r="C1063" s="334">
        <f>+'3.- Resumen general'!C1064</f>
        <v>50200</v>
      </c>
      <c r="D1063" s="81" t="str">
        <f>+'3.- Resumen general'!D1064</f>
        <v>Biopsia renal: percutánea, con trócar o aguja</v>
      </c>
      <c r="E1063" s="335">
        <f>+'3.- Resumen general'!AP1064</f>
        <v>5.2149095117845122E-2</v>
      </c>
      <c r="F1063" s="335">
        <f>+'3.- Resumen general'!AQ1064</f>
        <v>18.19285</v>
      </c>
      <c r="G1063" s="335">
        <f t="shared" si="64"/>
        <v>18.244999095117844</v>
      </c>
      <c r="I1063" s="52">
        <v>1058</v>
      </c>
      <c r="J1063" s="334">
        <f t="shared" si="65"/>
        <v>50200</v>
      </c>
      <c r="K1063" s="81" t="str">
        <f t="shared" si="66"/>
        <v>Biopsia renal: percutánea, con trócar o aguja</v>
      </c>
      <c r="L1063" s="335">
        <f>+'3.- Resumen general'!AP1064</f>
        <v>5.2149095117845122E-2</v>
      </c>
      <c r="M1063" s="335">
        <f>+'3.- Resumen general'!AQ1064</f>
        <v>18.19285</v>
      </c>
      <c r="N1063" s="335">
        <f t="shared" si="67"/>
        <v>18.244999095117844</v>
      </c>
    </row>
    <row r="1064" spans="2:14">
      <c r="B1064" s="52">
        <v>1059</v>
      </c>
      <c r="C1064" s="334">
        <f>+'3.- Resumen general'!C1065</f>
        <v>50205</v>
      </c>
      <c r="D1064" s="81" t="str">
        <f>+'3.- Resumen general'!D1065</f>
        <v>Biopsia renal mediante exposición quirúrgica del riñón</v>
      </c>
      <c r="E1064" s="335">
        <f>+'3.- Resumen general'!AP1065</f>
        <v>1.2196618967452302</v>
      </c>
      <c r="F1064" s="335">
        <f>+'3.- Resumen general'!AQ1065</f>
        <v>39.472850000000001</v>
      </c>
      <c r="G1064" s="335">
        <f t="shared" si="64"/>
        <v>40.692511896745231</v>
      </c>
      <c r="I1064" s="52">
        <v>1059</v>
      </c>
      <c r="J1064" s="334">
        <f t="shared" si="65"/>
        <v>50205</v>
      </c>
      <c r="K1064" s="81" t="str">
        <f t="shared" si="66"/>
        <v>Biopsia renal mediante exposición quirúrgica del riñón</v>
      </c>
      <c r="L1064" s="335">
        <f>+'3.- Resumen general'!AP1065</f>
        <v>1.2196618967452302</v>
      </c>
      <c r="M1064" s="335">
        <f>+'3.- Resumen general'!AQ1065</f>
        <v>39.472850000000001</v>
      </c>
      <c r="N1064" s="335">
        <f t="shared" si="67"/>
        <v>40.692511896745231</v>
      </c>
    </row>
    <row r="1065" spans="2:14">
      <c r="B1065" s="52">
        <v>1060</v>
      </c>
      <c r="C1065" s="334">
        <f>+'3.- Resumen general'!C1066</f>
        <v>50220</v>
      </c>
      <c r="D1065" s="81" t="str">
        <f>+'3.- Resumen general'!D1066</f>
        <v>Nefrectomía, incluyendo ureterectomía</v>
      </c>
      <c r="E1065" s="335">
        <f>+'3.- Resumen general'!AP1066</f>
        <v>2.6832561728395063</v>
      </c>
      <c r="F1065" s="335">
        <f>+'3.- Resumen general'!AQ1066</f>
        <v>363.04099000000002</v>
      </c>
      <c r="G1065" s="335">
        <f t="shared" si="64"/>
        <v>365.72424617283951</v>
      </c>
      <c r="I1065" s="52">
        <v>1060</v>
      </c>
      <c r="J1065" s="334">
        <f t="shared" si="65"/>
        <v>50220</v>
      </c>
      <c r="K1065" s="81" t="str">
        <f t="shared" si="66"/>
        <v>Nefrectomía, incluyendo ureterectomía</v>
      </c>
      <c r="L1065" s="335">
        <f>+'3.- Resumen general'!AP1066</f>
        <v>2.6832561728395063</v>
      </c>
      <c r="M1065" s="335">
        <f>+'3.- Resumen general'!AQ1066</f>
        <v>363.04099000000002</v>
      </c>
      <c r="N1065" s="335">
        <f t="shared" si="67"/>
        <v>365.72424617283951</v>
      </c>
    </row>
    <row r="1066" spans="2:14" ht="25.5">
      <c r="B1066" s="52">
        <v>1061</v>
      </c>
      <c r="C1066" s="334">
        <f>+'3.- Resumen general'!C1067</f>
        <v>50230</v>
      </c>
      <c r="D1066" s="81" t="str">
        <f>+'3.- Resumen general'!D1067</f>
        <v>Nefrectomía radical, con linfadenectomía regional y/o trombectomía de la vena cava</v>
      </c>
      <c r="E1066" s="335">
        <f>+'3.- Resumen general'!AP1067</f>
        <v>3.4150533108866443</v>
      </c>
      <c r="F1066" s="335">
        <f>+'3.- Resumen general'!AQ1067</f>
        <v>354.69048999999995</v>
      </c>
      <c r="G1066" s="335">
        <f t="shared" si="64"/>
        <v>358.10554331088662</v>
      </c>
      <c r="I1066" s="52">
        <v>1061</v>
      </c>
      <c r="J1066" s="334">
        <f t="shared" si="65"/>
        <v>50230</v>
      </c>
      <c r="K1066" s="81" t="str">
        <f t="shared" si="66"/>
        <v>Nefrectomía radical, con linfadenectomía regional y/o trombectomía de la vena cava</v>
      </c>
      <c r="L1066" s="335">
        <f>+'3.- Resumen general'!AP1067</f>
        <v>3.4150533108866443</v>
      </c>
      <c r="M1066" s="335">
        <f>+'3.- Resumen general'!AQ1067</f>
        <v>354.69048999999995</v>
      </c>
      <c r="N1066" s="335">
        <f t="shared" si="67"/>
        <v>358.10554331088662</v>
      </c>
    </row>
    <row r="1067" spans="2:14">
      <c r="B1067" s="52">
        <v>1062</v>
      </c>
      <c r="C1067" s="334">
        <f>+'3.- Resumen general'!C1068</f>
        <v>50240</v>
      </c>
      <c r="D1067" s="81" t="str">
        <f>+'3.- Resumen general'!D1068</f>
        <v>Nefrectomía parcial</v>
      </c>
      <c r="E1067" s="335">
        <f>+'3.- Resumen general'!AP1068</f>
        <v>2.3173576038159371</v>
      </c>
      <c r="F1067" s="335">
        <f>+'3.- Resumen general'!AQ1068</f>
        <v>354.69048999999995</v>
      </c>
      <c r="G1067" s="335">
        <f t="shared" si="64"/>
        <v>357.00784760381589</v>
      </c>
      <c r="I1067" s="52">
        <v>1062</v>
      </c>
      <c r="J1067" s="334">
        <f t="shared" si="65"/>
        <v>50240</v>
      </c>
      <c r="K1067" s="81" t="str">
        <f t="shared" si="66"/>
        <v>Nefrectomía parcial</v>
      </c>
      <c r="L1067" s="335">
        <f>+'3.- Resumen general'!AP1068</f>
        <v>2.3173576038159371</v>
      </c>
      <c r="M1067" s="335">
        <f>+'3.- Resumen general'!AQ1068</f>
        <v>354.69048999999995</v>
      </c>
      <c r="N1067" s="335">
        <f t="shared" si="67"/>
        <v>357.00784760381589</v>
      </c>
    </row>
    <row r="1068" spans="2:14">
      <c r="B1068" s="52">
        <v>1063</v>
      </c>
      <c r="C1068" s="334">
        <f>+'3.- Resumen general'!C1069</f>
        <v>50280</v>
      </c>
      <c r="D1068" s="81" t="str">
        <f>+'3.- Resumen general'!D1069</f>
        <v>Excisión o destrucción de quiste(s) de riñón</v>
      </c>
      <c r="E1068" s="335">
        <f>+'3.- Resumen general'!AP1069</f>
        <v>1.9514590347923684</v>
      </c>
      <c r="F1068" s="335">
        <f>+'3.- Resumen general'!AQ1069</f>
        <v>363.04099000000002</v>
      </c>
      <c r="G1068" s="335">
        <f t="shared" si="64"/>
        <v>364.9924490347924</v>
      </c>
      <c r="I1068" s="52">
        <v>1063</v>
      </c>
      <c r="J1068" s="334">
        <f t="shared" si="65"/>
        <v>50280</v>
      </c>
      <c r="K1068" s="81" t="str">
        <f t="shared" si="66"/>
        <v>Excisión o destrucción de quiste(s) de riñón</v>
      </c>
      <c r="L1068" s="335">
        <f>+'3.- Resumen general'!AP1069</f>
        <v>1.9514590347923684</v>
      </c>
      <c r="M1068" s="335">
        <f>+'3.- Resumen general'!AQ1069</f>
        <v>363.04099000000002</v>
      </c>
      <c r="N1068" s="335">
        <f t="shared" si="67"/>
        <v>364.9924490347924</v>
      </c>
    </row>
    <row r="1069" spans="2:14">
      <c r="B1069" s="52">
        <v>1064</v>
      </c>
      <c r="C1069" s="334">
        <f>+'3.- Resumen general'!C1070</f>
        <v>50390</v>
      </c>
      <c r="D1069" s="81" t="str">
        <f>+'3.- Resumen general'!D1070</f>
        <v>Aspiración y/o inyección con aguja, de quiste o pelvis renal</v>
      </c>
      <c r="E1069" s="335">
        <f>+'3.- Resumen general'!AP1070</f>
        <v>1.2196618967452302</v>
      </c>
      <c r="F1069" s="335">
        <f>+'3.- Resumen general'!AQ1070</f>
        <v>117.40399999999998</v>
      </c>
      <c r="G1069" s="335">
        <f t="shared" si="64"/>
        <v>118.62366189674522</v>
      </c>
      <c r="I1069" s="52">
        <v>1064</v>
      </c>
      <c r="J1069" s="334">
        <f t="shared" si="65"/>
        <v>50390</v>
      </c>
      <c r="K1069" s="81" t="str">
        <f t="shared" si="66"/>
        <v>Aspiración y/o inyección con aguja, de quiste o pelvis renal</v>
      </c>
      <c r="L1069" s="335">
        <f>+'3.- Resumen general'!AP1070</f>
        <v>1.2196618967452302</v>
      </c>
      <c r="M1069" s="335">
        <f>+'3.- Resumen general'!AQ1070</f>
        <v>117.40399999999998</v>
      </c>
      <c r="N1069" s="335">
        <f t="shared" si="67"/>
        <v>118.62366189674522</v>
      </c>
    </row>
    <row r="1070" spans="2:14">
      <c r="B1070" s="52">
        <v>1065</v>
      </c>
      <c r="C1070" s="334">
        <f>+'3.- Resumen general'!C1071</f>
        <v>50400</v>
      </c>
      <c r="D1070" s="81" t="str">
        <f>+'3.- Resumen general'!D1071</f>
        <v>Pieloplastía</v>
      </c>
      <c r="E1070" s="335">
        <f>+'3.- Resumen general'!AP1071</f>
        <v>1.5855604657687992</v>
      </c>
      <c r="F1070" s="335">
        <f>+'3.- Resumen general'!AQ1071</f>
        <v>338.73050666666666</v>
      </c>
      <c r="G1070" s="335">
        <f t="shared" si="64"/>
        <v>340.31606713243548</v>
      </c>
      <c r="I1070" s="52">
        <v>1065</v>
      </c>
      <c r="J1070" s="334">
        <f t="shared" si="65"/>
        <v>50400</v>
      </c>
      <c r="K1070" s="81" t="str">
        <f t="shared" si="66"/>
        <v>Pieloplastía</v>
      </c>
      <c r="L1070" s="335">
        <f>+'3.- Resumen general'!AP1071</f>
        <v>1.5855604657687992</v>
      </c>
      <c r="M1070" s="335">
        <f>+'3.- Resumen general'!AQ1071</f>
        <v>338.73050666666666</v>
      </c>
      <c r="N1070" s="335">
        <f t="shared" si="67"/>
        <v>340.31606713243548</v>
      </c>
    </row>
    <row r="1071" spans="2:14" ht="38.25">
      <c r="B1071" s="52">
        <v>1066</v>
      </c>
      <c r="C1071" s="334">
        <f>+'3.- Resumen general'!C1072</f>
        <v>50405</v>
      </c>
      <c r="D1071" s="81" t="str">
        <f>+'3.- Resumen general'!D1072</f>
        <v>Pieloplastía complicada (anormalidad renal congenita, pieloplastia secundaria, riñón solitario, calicoplastía), con o sin plastía del uréter, nefropexia, nefrostomía, pielostomía o ferulización ureteral</v>
      </c>
      <c r="E1071" s="335">
        <f>+'3.- Resumen general'!AP1072</f>
        <v>1.9514590347923684</v>
      </c>
      <c r="F1071" s="335">
        <f>+'3.- Resumen general'!AQ1072</f>
        <v>348.91450666666668</v>
      </c>
      <c r="G1071" s="335">
        <f t="shared" si="64"/>
        <v>350.86596570145906</v>
      </c>
      <c r="I1071" s="52">
        <v>1066</v>
      </c>
      <c r="J1071" s="334">
        <f t="shared" si="65"/>
        <v>50405</v>
      </c>
      <c r="K1071" s="81" t="str">
        <f t="shared" si="66"/>
        <v>Pieloplastía complicada (anormalidad renal congenita, pieloplastia secundaria, riñón solitario, calicoplastía), con o sin plastía del uréter, nefropexia, nefrostomía, pielostomía o ferulización ureteral</v>
      </c>
      <c r="L1071" s="335">
        <f>+'3.- Resumen general'!AP1072</f>
        <v>1.9514590347923684</v>
      </c>
      <c r="M1071" s="335">
        <f>+'3.- Resumen general'!AQ1072</f>
        <v>348.91450666666668</v>
      </c>
      <c r="N1071" s="335">
        <f t="shared" si="67"/>
        <v>350.86596570145906</v>
      </c>
    </row>
    <row r="1072" spans="2:14">
      <c r="B1072" s="52">
        <v>1067</v>
      </c>
      <c r="C1072" s="334">
        <f>+'3.- Resumen general'!C1073</f>
        <v>50500</v>
      </c>
      <c r="D1072" s="81" t="str">
        <f>+'3.- Resumen general'!D1073</f>
        <v>Nefrorrafia, sutura de herida o lesión de riñón</v>
      </c>
      <c r="E1072" s="335">
        <f>+'3.- Resumen general'!AP1073</f>
        <v>1.5855604657687992</v>
      </c>
      <c r="F1072" s="335">
        <f>+'3.- Resumen general'!AQ1073</f>
        <v>338.73050666666666</v>
      </c>
      <c r="G1072" s="335">
        <f t="shared" si="64"/>
        <v>340.31606713243548</v>
      </c>
      <c r="I1072" s="52">
        <v>1067</v>
      </c>
      <c r="J1072" s="334">
        <f t="shared" si="65"/>
        <v>50500</v>
      </c>
      <c r="K1072" s="81" t="str">
        <f t="shared" si="66"/>
        <v>Nefrorrafia, sutura de herida o lesión de riñón</v>
      </c>
      <c r="L1072" s="335">
        <f>+'3.- Resumen general'!AP1073</f>
        <v>1.5855604657687992</v>
      </c>
      <c r="M1072" s="335">
        <f>+'3.- Resumen general'!AQ1073</f>
        <v>338.73050666666666</v>
      </c>
      <c r="N1072" s="335">
        <f t="shared" si="67"/>
        <v>340.31606713243548</v>
      </c>
    </row>
    <row r="1073" spans="2:14">
      <c r="B1073" s="52">
        <v>1068</v>
      </c>
      <c r="C1073" s="334">
        <f>+'3.- Resumen general'!C1074</f>
        <v>50520</v>
      </c>
      <c r="D1073" s="81" t="str">
        <f>+'3.- Resumen general'!D1074</f>
        <v>Cierre de fístula nefrocutánea o pielocutánea</v>
      </c>
      <c r="E1073" s="335">
        <f>+'3.- Resumen general'!AP1074</f>
        <v>1.9514590347923684</v>
      </c>
      <c r="F1073" s="335">
        <f>+'3.- Resumen general'!AQ1074</f>
        <v>348.91450666666668</v>
      </c>
      <c r="G1073" s="335">
        <f t="shared" si="64"/>
        <v>350.86596570145906</v>
      </c>
      <c r="I1073" s="52">
        <v>1068</v>
      </c>
      <c r="J1073" s="334">
        <f t="shared" si="65"/>
        <v>50520</v>
      </c>
      <c r="K1073" s="81" t="str">
        <f t="shared" si="66"/>
        <v>Cierre de fístula nefrocutánea o pielocutánea</v>
      </c>
      <c r="L1073" s="335">
        <f>+'3.- Resumen general'!AP1074</f>
        <v>1.9514590347923684</v>
      </c>
      <c r="M1073" s="335">
        <f>+'3.- Resumen general'!AQ1074</f>
        <v>348.91450666666668</v>
      </c>
      <c r="N1073" s="335">
        <f t="shared" si="67"/>
        <v>350.86596570145906</v>
      </c>
    </row>
    <row r="1074" spans="2:14">
      <c r="B1074" s="52">
        <v>1069</v>
      </c>
      <c r="C1074" s="334">
        <f>+'3.- Resumen general'!C1075</f>
        <v>50525</v>
      </c>
      <c r="D1074" s="81" t="str">
        <f>+'3.- Resumen general'!D1075</f>
        <v>Cierre de fístula nefrovesical</v>
      </c>
      <c r="E1074" s="335">
        <f>+'3.- Resumen general'!AP1075</f>
        <v>2.3173576038159371</v>
      </c>
      <c r="F1074" s="335">
        <f>+'3.- Resumen general'!AQ1075</f>
        <v>359.09850666666671</v>
      </c>
      <c r="G1074" s="335">
        <f t="shared" si="64"/>
        <v>361.41586427048264</v>
      </c>
      <c r="I1074" s="52">
        <v>1069</v>
      </c>
      <c r="J1074" s="334">
        <f t="shared" si="65"/>
        <v>50525</v>
      </c>
      <c r="K1074" s="81" t="str">
        <f t="shared" si="66"/>
        <v>Cierre de fístula nefrovesical</v>
      </c>
      <c r="L1074" s="335">
        <f>+'3.- Resumen general'!AP1075</f>
        <v>2.3173576038159371</v>
      </c>
      <c r="M1074" s="335">
        <f>+'3.- Resumen general'!AQ1075</f>
        <v>359.09850666666671</v>
      </c>
      <c r="N1074" s="335">
        <f t="shared" si="67"/>
        <v>361.41586427048264</v>
      </c>
    </row>
    <row r="1075" spans="2:14">
      <c r="B1075" s="52">
        <v>1070</v>
      </c>
      <c r="C1075" s="334">
        <f>+'3.- Resumen general'!C1076</f>
        <v>50540</v>
      </c>
      <c r="D1075" s="81" t="str">
        <f>+'3.- Resumen general'!D1076</f>
        <v>Sinfisiotomía por "riñón en herradura"</v>
      </c>
      <c r="E1075" s="335">
        <f>+'3.- Resumen general'!AP1076</f>
        <v>1.9514590347923684</v>
      </c>
      <c r="F1075" s="335">
        <f>+'3.- Resumen general'!AQ1076</f>
        <v>332.82400666666661</v>
      </c>
      <c r="G1075" s="335">
        <f t="shared" si="64"/>
        <v>334.77546570145898</v>
      </c>
      <c r="I1075" s="52">
        <v>1070</v>
      </c>
      <c r="J1075" s="334">
        <f t="shared" si="65"/>
        <v>50540</v>
      </c>
      <c r="K1075" s="81" t="str">
        <f t="shared" si="66"/>
        <v>Sinfisiotomía por "riñón en herradura"</v>
      </c>
      <c r="L1075" s="335">
        <f>+'3.- Resumen general'!AP1076</f>
        <v>1.9514590347923684</v>
      </c>
      <c r="M1075" s="335">
        <f>+'3.- Resumen general'!AQ1076</f>
        <v>332.82400666666661</v>
      </c>
      <c r="N1075" s="335">
        <f t="shared" si="67"/>
        <v>334.77546570145898</v>
      </c>
    </row>
    <row r="1076" spans="2:14">
      <c r="B1076" s="52">
        <v>1071</v>
      </c>
      <c r="C1076" s="334">
        <f>+'3.- Resumen general'!C1077</f>
        <v>50541</v>
      </c>
      <c r="D1076" s="81" t="str">
        <f>+'3.- Resumen general'!D1077</f>
        <v>Ablación de quiste renal por laparoscopía</v>
      </c>
      <c r="E1076" s="335">
        <f>+'3.- Resumen general'!AP1077</f>
        <v>3.9038299663299663</v>
      </c>
      <c r="F1076" s="335">
        <f>+'3.- Resumen general'!AQ1077</f>
        <v>348.91450666666668</v>
      </c>
      <c r="G1076" s="335">
        <f t="shared" si="64"/>
        <v>352.81833663299665</v>
      </c>
      <c r="I1076" s="52">
        <v>1071</v>
      </c>
      <c r="J1076" s="334">
        <f t="shared" si="65"/>
        <v>50541</v>
      </c>
      <c r="K1076" s="81" t="str">
        <f t="shared" si="66"/>
        <v>Ablación de quiste renal por laparoscopía</v>
      </c>
      <c r="L1076" s="335">
        <f>+'3.- Resumen general'!AP1077</f>
        <v>3.9038299663299663</v>
      </c>
      <c r="M1076" s="335">
        <f>+'3.- Resumen general'!AQ1077</f>
        <v>348.91450666666668</v>
      </c>
      <c r="N1076" s="335">
        <f t="shared" si="67"/>
        <v>352.81833663299665</v>
      </c>
    </row>
    <row r="1077" spans="2:14">
      <c r="B1077" s="52">
        <v>1072</v>
      </c>
      <c r="C1077" s="334">
        <f>+'3.- Resumen general'!C1078</f>
        <v>50551</v>
      </c>
      <c r="D1077" s="81" t="str">
        <f>+'3.- Resumen general'!D1078</f>
        <v>Endoscopía renal a través de una nefrostomía o pielostomía establecidas</v>
      </c>
      <c r="E1077" s="335">
        <f>+'3.- Resumen general'!AP1078</f>
        <v>7.3008733164983172E-2</v>
      </c>
      <c r="F1077" s="335">
        <f>+'3.- Resumen general'!AQ1078</f>
        <v>43.363799999999998</v>
      </c>
      <c r="G1077" s="335">
        <f t="shared" si="64"/>
        <v>43.43680873316498</v>
      </c>
      <c r="I1077" s="52">
        <v>1072</v>
      </c>
      <c r="J1077" s="334">
        <f t="shared" si="65"/>
        <v>50551</v>
      </c>
      <c r="K1077" s="81" t="str">
        <f t="shared" si="66"/>
        <v>Endoscopía renal a través de una nefrostomía o pielostomía establecidas</v>
      </c>
      <c r="L1077" s="335">
        <f>+'3.- Resumen general'!AP1078</f>
        <v>7.3008733164983172E-2</v>
      </c>
      <c r="M1077" s="335">
        <f>+'3.- Resumen general'!AQ1078</f>
        <v>43.363799999999998</v>
      </c>
      <c r="N1077" s="335">
        <f t="shared" si="67"/>
        <v>43.43680873316498</v>
      </c>
    </row>
    <row r="1078" spans="2:14">
      <c r="B1078" s="52">
        <v>1073</v>
      </c>
      <c r="C1078" s="334">
        <f>+'3.- Resumen general'!C1079</f>
        <v>50590</v>
      </c>
      <c r="D1078" s="81" t="str">
        <f>+'3.- Resumen general'!D1079</f>
        <v>Litotripsia, onda de choque extracorpórea</v>
      </c>
      <c r="E1078" s="335">
        <f>+'3.- Resumen general'!AP1079</f>
        <v>5.2149095117845122E-2</v>
      </c>
      <c r="F1078" s="335">
        <f>+'3.- Resumen general'!AQ1079</f>
        <v>2.9198499999999998</v>
      </c>
      <c r="G1078" s="335">
        <f t="shared" si="64"/>
        <v>2.971999095117845</v>
      </c>
      <c r="I1078" s="52">
        <v>1073</v>
      </c>
      <c r="J1078" s="334">
        <f t="shared" si="65"/>
        <v>50590</v>
      </c>
      <c r="K1078" s="81" t="str">
        <f t="shared" si="66"/>
        <v>Litotripsia, onda de choque extracorpórea</v>
      </c>
      <c r="L1078" s="335">
        <f>+'3.- Resumen general'!AP1079</f>
        <v>5.2149095117845122E-2</v>
      </c>
      <c r="M1078" s="335">
        <f>+'3.- Resumen general'!AQ1079</f>
        <v>2.9198499999999998</v>
      </c>
      <c r="N1078" s="335">
        <f t="shared" si="67"/>
        <v>2.971999095117845</v>
      </c>
    </row>
    <row r="1079" spans="2:14">
      <c r="B1079" s="52">
        <v>1074</v>
      </c>
      <c r="C1079" s="334">
        <f>+'3.- Resumen general'!C1080</f>
        <v>50600</v>
      </c>
      <c r="D1079" s="81" t="str">
        <f>+'3.- Resumen general'!D1080</f>
        <v>Ureterotomía con exploración o drenaje</v>
      </c>
      <c r="E1079" s="335">
        <f>+'3.- Resumen general'!AP1080</f>
        <v>1.5855604657687992</v>
      </c>
      <c r="F1079" s="335">
        <f>+'3.- Resumen general'!AQ1080</f>
        <v>247.97249000000002</v>
      </c>
      <c r="G1079" s="335">
        <f t="shared" si="64"/>
        <v>249.55805046576882</v>
      </c>
      <c r="I1079" s="52">
        <v>1074</v>
      </c>
      <c r="J1079" s="334">
        <f t="shared" si="65"/>
        <v>50600</v>
      </c>
      <c r="K1079" s="81" t="str">
        <f t="shared" si="66"/>
        <v>Ureterotomía con exploración o drenaje</v>
      </c>
      <c r="L1079" s="335">
        <f>+'3.- Resumen general'!AP1080</f>
        <v>1.5855604657687992</v>
      </c>
      <c r="M1079" s="335">
        <f>+'3.- Resumen general'!AQ1080</f>
        <v>247.97249000000002</v>
      </c>
      <c r="N1079" s="335">
        <f t="shared" si="67"/>
        <v>249.55805046576882</v>
      </c>
    </row>
    <row r="1080" spans="2:14">
      <c r="B1080" s="52">
        <v>1075</v>
      </c>
      <c r="C1080" s="334">
        <f>+'3.- Resumen general'!C1081</f>
        <v>50610</v>
      </c>
      <c r="D1080" s="81" t="str">
        <f>+'3.- Resumen general'!D1081</f>
        <v>Ureterolitotomía cualquier tercio del uréter</v>
      </c>
      <c r="E1080" s="335">
        <f>+'3.- Resumen general'!AP1081</f>
        <v>1.5855604657687992</v>
      </c>
      <c r="F1080" s="335">
        <f>+'3.- Resumen general'!AQ1081</f>
        <v>338.73050666666666</v>
      </c>
      <c r="G1080" s="335">
        <f t="shared" si="64"/>
        <v>340.31606713243548</v>
      </c>
      <c r="I1080" s="52">
        <v>1075</v>
      </c>
      <c r="J1080" s="334">
        <f t="shared" si="65"/>
        <v>50610</v>
      </c>
      <c r="K1080" s="81" t="str">
        <f t="shared" si="66"/>
        <v>Ureterolitotomía cualquier tercio del uréter</v>
      </c>
      <c r="L1080" s="335">
        <f>+'3.- Resumen general'!AP1081</f>
        <v>1.5855604657687992</v>
      </c>
      <c r="M1080" s="335">
        <f>+'3.- Resumen general'!AQ1081</f>
        <v>338.73050666666666</v>
      </c>
      <c r="N1080" s="335">
        <f t="shared" si="67"/>
        <v>340.31606713243548</v>
      </c>
    </row>
    <row r="1081" spans="2:14" ht="25.5">
      <c r="B1081" s="52">
        <v>1076</v>
      </c>
      <c r="C1081" s="334">
        <f>+'3.- Resumen general'!C1082</f>
        <v>50660</v>
      </c>
      <c r="D1081" s="81" t="str">
        <f>+'3.- Resumen general'!D1082</f>
        <v>Ureterectomía total, uréter ectópico, combinación de abordajes abdominal, vaginal y/o perineal</v>
      </c>
      <c r="E1081" s="335">
        <f>+'3.- Resumen general'!AP1082</f>
        <v>1.9514590347923684</v>
      </c>
      <c r="F1081" s="335">
        <f>+'3.- Resumen general'!AQ1082</f>
        <v>247.97249000000002</v>
      </c>
      <c r="G1081" s="335">
        <f t="shared" si="64"/>
        <v>249.9239490347924</v>
      </c>
      <c r="I1081" s="52">
        <v>1076</v>
      </c>
      <c r="J1081" s="334">
        <f t="shared" si="65"/>
        <v>50660</v>
      </c>
      <c r="K1081" s="81" t="str">
        <f t="shared" si="66"/>
        <v>Ureterectomía total, uréter ectópico, combinación de abordajes abdominal, vaginal y/o perineal</v>
      </c>
      <c r="L1081" s="335">
        <f>+'3.- Resumen general'!AP1082</f>
        <v>1.9514590347923684</v>
      </c>
      <c r="M1081" s="335">
        <f>+'3.- Resumen general'!AQ1082</f>
        <v>247.97249000000002</v>
      </c>
      <c r="N1081" s="335">
        <f t="shared" si="67"/>
        <v>249.9239490347924</v>
      </c>
    </row>
    <row r="1082" spans="2:14">
      <c r="B1082" s="52">
        <v>1077</v>
      </c>
      <c r="C1082" s="334">
        <f>+'3.- Resumen general'!C1083</f>
        <v>50700</v>
      </c>
      <c r="D1082" s="81" t="str">
        <f>+'3.- Resumen general'!D1083</f>
        <v>Ureteroplastía, operación plástica en uréter (ejm. por estrechez)</v>
      </c>
      <c r="E1082" s="335">
        <f>+'3.- Resumen general'!AP1083</f>
        <v>2.3173576038159371</v>
      </c>
      <c r="F1082" s="335">
        <f>+'3.- Resumen general'!AQ1083</f>
        <v>359.09850666666671</v>
      </c>
      <c r="G1082" s="335">
        <f t="shared" si="64"/>
        <v>361.41586427048264</v>
      </c>
      <c r="I1082" s="52">
        <v>1077</v>
      </c>
      <c r="J1082" s="334">
        <f t="shared" si="65"/>
        <v>50700</v>
      </c>
      <c r="K1082" s="81" t="str">
        <f t="shared" si="66"/>
        <v>Ureteroplastía, operación plástica en uréter (ejm. por estrechez)</v>
      </c>
      <c r="L1082" s="335">
        <f>+'3.- Resumen general'!AP1083</f>
        <v>2.3173576038159371</v>
      </c>
      <c r="M1082" s="335">
        <f>+'3.- Resumen general'!AQ1083</f>
        <v>359.09850666666671</v>
      </c>
      <c r="N1082" s="335">
        <f t="shared" si="67"/>
        <v>361.41586427048264</v>
      </c>
    </row>
    <row r="1083" spans="2:14" ht="25.5">
      <c r="B1083" s="52">
        <v>1078</v>
      </c>
      <c r="C1083" s="334">
        <f>+'3.- Resumen general'!C1084</f>
        <v>50715</v>
      </c>
      <c r="D1083" s="81" t="str">
        <f>+'3.- Resumen general'!D1084</f>
        <v>Ureterolisis, con o sin reposicionamiento del uréter debido a fibrosis retroperitoneal</v>
      </c>
      <c r="E1083" s="335">
        <f>+'3.- Resumen general'!AP1084</f>
        <v>1.5855604657687992</v>
      </c>
      <c r="F1083" s="335">
        <f>+'3.- Resumen general'!AQ1084</f>
        <v>247.97249000000002</v>
      </c>
      <c r="G1083" s="335">
        <f t="shared" ref="G1083:G1146" si="68">SUM(E1083:F1083)</f>
        <v>249.55805046576882</v>
      </c>
      <c r="I1083" s="52">
        <v>1078</v>
      </c>
      <c r="J1083" s="334">
        <f t="shared" ref="J1083:J1146" si="69">+C1083</f>
        <v>50715</v>
      </c>
      <c r="K1083" s="81" t="str">
        <f t="shared" ref="K1083:K1146" si="70">+D1083</f>
        <v>Ureterolisis, con o sin reposicionamiento del uréter debido a fibrosis retroperitoneal</v>
      </c>
      <c r="L1083" s="335">
        <f>+'3.- Resumen general'!AP1084</f>
        <v>1.5855604657687992</v>
      </c>
      <c r="M1083" s="335">
        <f>+'3.- Resumen general'!AQ1084</f>
        <v>247.97249000000002</v>
      </c>
      <c r="N1083" s="335">
        <f t="shared" ref="N1083:N1146" si="71">SUM(L1083:M1083)</f>
        <v>249.55805046576882</v>
      </c>
    </row>
    <row r="1084" spans="2:14">
      <c r="B1084" s="52">
        <v>1079</v>
      </c>
      <c r="C1084" s="334">
        <f>+'3.- Resumen general'!C1085</f>
        <v>50727</v>
      </c>
      <c r="D1084" s="81" t="str">
        <f>+'3.- Resumen general'!D1085</f>
        <v>Revisión de anastomosis urinaria-cutánea (cualquier tipo de urostomía)</v>
      </c>
      <c r="E1084" s="335">
        <f>+'3.- Resumen general'!AP1085</f>
        <v>1.5855604657687992</v>
      </c>
      <c r="F1084" s="335">
        <f>+'3.- Resumen general'!AQ1085</f>
        <v>265.93249000000003</v>
      </c>
      <c r="G1084" s="335">
        <f t="shared" si="68"/>
        <v>267.51805046576885</v>
      </c>
      <c r="I1084" s="52">
        <v>1079</v>
      </c>
      <c r="J1084" s="334">
        <f t="shared" si="69"/>
        <v>50727</v>
      </c>
      <c r="K1084" s="81" t="str">
        <f t="shared" si="70"/>
        <v>Revisión de anastomosis urinaria-cutánea (cualquier tipo de urostomía)</v>
      </c>
      <c r="L1084" s="335">
        <f>+'3.- Resumen general'!AP1085</f>
        <v>1.5855604657687992</v>
      </c>
      <c r="M1084" s="335">
        <f>+'3.- Resumen general'!AQ1085</f>
        <v>265.93249000000003</v>
      </c>
      <c r="N1084" s="335">
        <f t="shared" si="71"/>
        <v>267.51805046576885</v>
      </c>
    </row>
    <row r="1085" spans="2:14">
      <c r="B1085" s="52">
        <v>1080</v>
      </c>
      <c r="C1085" s="334">
        <f>+'3.- Resumen general'!C1086</f>
        <v>50740</v>
      </c>
      <c r="D1085" s="81" t="str">
        <f>+'3.- Resumen general'!D1086</f>
        <v>Ureteropielostomía, anastomosis de uréter y pelvis renal</v>
      </c>
      <c r="E1085" s="335">
        <f>+'3.- Resumen general'!AP1086</f>
        <v>1.9514590347923684</v>
      </c>
      <c r="F1085" s="335">
        <f>+'3.- Resumen general'!AQ1086</f>
        <v>348.91450666666668</v>
      </c>
      <c r="G1085" s="335">
        <f t="shared" si="68"/>
        <v>350.86596570145906</v>
      </c>
      <c r="I1085" s="52">
        <v>1080</v>
      </c>
      <c r="J1085" s="334">
        <f t="shared" si="69"/>
        <v>50740</v>
      </c>
      <c r="K1085" s="81" t="str">
        <f t="shared" si="70"/>
        <v>Ureteropielostomía, anastomosis de uréter y pelvis renal</v>
      </c>
      <c r="L1085" s="335">
        <f>+'3.- Resumen general'!AP1086</f>
        <v>1.9514590347923684</v>
      </c>
      <c r="M1085" s="335">
        <f>+'3.- Resumen general'!AQ1086</f>
        <v>348.91450666666668</v>
      </c>
      <c r="N1085" s="335">
        <f t="shared" si="71"/>
        <v>350.86596570145906</v>
      </c>
    </row>
    <row r="1086" spans="2:14">
      <c r="B1086" s="52">
        <v>1081</v>
      </c>
      <c r="C1086" s="334">
        <f>+'3.- Resumen general'!C1087</f>
        <v>50760</v>
      </c>
      <c r="D1086" s="81" t="str">
        <f>+'3.- Resumen general'!D1087</f>
        <v>Ureteroureterostomía</v>
      </c>
      <c r="E1086" s="335">
        <f>+'3.- Resumen general'!AP1087</f>
        <v>1.9514590347923684</v>
      </c>
      <c r="F1086" s="335">
        <f>+'3.- Resumen general'!AQ1087</f>
        <v>247.97249000000002</v>
      </c>
      <c r="G1086" s="335">
        <f t="shared" si="68"/>
        <v>249.9239490347924</v>
      </c>
      <c r="I1086" s="52">
        <v>1081</v>
      </c>
      <c r="J1086" s="334">
        <f t="shared" si="69"/>
        <v>50760</v>
      </c>
      <c r="K1086" s="81" t="str">
        <f t="shared" si="70"/>
        <v>Ureteroureterostomía</v>
      </c>
      <c r="L1086" s="335">
        <f>+'3.- Resumen general'!AP1087</f>
        <v>1.9514590347923684</v>
      </c>
      <c r="M1086" s="335">
        <f>+'3.- Resumen general'!AQ1087</f>
        <v>247.97249000000002</v>
      </c>
      <c r="N1086" s="335">
        <f t="shared" si="71"/>
        <v>249.9239490347924</v>
      </c>
    </row>
    <row r="1087" spans="2:14">
      <c r="B1087" s="52">
        <v>1082</v>
      </c>
      <c r="C1087" s="334">
        <f>+'3.- Resumen general'!C1088</f>
        <v>50780</v>
      </c>
      <c r="D1087" s="81" t="str">
        <f>+'3.- Resumen general'!D1088</f>
        <v>Ureteroneocistostomía; anastomosis de un solo uréter a la vejiga</v>
      </c>
      <c r="E1087" s="335">
        <f>+'3.- Resumen general'!AP1088</f>
        <v>3.4150533108866443</v>
      </c>
      <c r="F1087" s="335">
        <f>+'3.- Resumen general'!AQ1088</f>
        <v>389.65050666666673</v>
      </c>
      <c r="G1087" s="335">
        <f t="shared" si="68"/>
        <v>393.06555997755339</v>
      </c>
      <c r="I1087" s="52">
        <v>1082</v>
      </c>
      <c r="J1087" s="334">
        <f t="shared" si="69"/>
        <v>50780</v>
      </c>
      <c r="K1087" s="81" t="str">
        <f t="shared" si="70"/>
        <v>Ureteroneocistostomía; anastomosis de un solo uréter a la vejiga</v>
      </c>
      <c r="L1087" s="335">
        <f>+'3.- Resumen general'!AP1088</f>
        <v>3.4150533108866443</v>
      </c>
      <c r="M1087" s="335">
        <f>+'3.- Resumen general'!AQ1088</f>
        <v>389.65050666666673</v>
      </c>
      <c r="N1087" s="335">
        <f t="shared" si="71"/>
        <v>393.06555997755339</v>
      </c>
    </row>
    <row r="1088" spans="2:14">
      <c r="B1088" s="52">
        <v>1083</v>
      </c>
      <c r="C1088" s="334">
        <f>+'3.- Resumen general'!C1089</f>
        <v>50800</v>
      </c>
      <c r="D1088" s="81" t="str">
        <f>+'3.- Resumen general'!D1089</f>
        <v>Ureteroenterostomía, anastomosis directa del uréter al intestino</v>
      </c>
      <c r="E1088" s="335">
        <f>+'3.- Resumen general'!AP1089</f>
        <v>3.4150533108866443</v>
      </c>
      <c r="F1088" s="335">
        <f>+'3.- Resumen general'!AQ1089</f>
        <v>381.30000666666666</v>
      </c>
      <c r="G1088" s="335">
        <f t="shared" si="68"/>
        <v>384.71505997755332</v>
      </c>
      <c r="I1088" s="52">
        <v>1083</v>
      </c>
      <c r="J1088" s="334">
        <f t="shared" si="69"/>
        <v>50800</v>
      </c>
      <c r="K1088" s="81" t="str">
        <f t="shared" si="70"/>
        <v>Ureteroenterostomía, anastomosis directa del uréter al intestino</v>
      </c>
      <c r="L1088" s="335">
        <f>+'3.- Resumen general'!AP1089</f>
        <v>3.4150533108866443</v>
      </c>
      <c r="M1088" s="335">
        <f>+'3.- Resumen general'!AQ1089</f>
        <v>381.30000666666666</v>
      </c>
      <c r="N1088" s="335">
        <f t="shared" si="71"/>
        <v>384.71505997755332</v>
      </c>
    </row>
    <row r="1089" spans="2:14" ht="25.5">
      <c r="B1089" s="52">
        <v>1084</v>
      </c>
      <c r="C1089" s="334">
        <f>+'3.- Resumen general'!C1090</f>
        <v>50810</v>
      </c>
      <c r="D1089" s="81" t="str">
        <f>+'3.- Resumen general'!D1090</f>
        <v>Ureterosigmoidostomía, con creación de vejiga sigmoidea y establecimiento de colostomía abdominal ó perineal</v>
      </c>
      <c r="E1089" s="335">
        <f>+'3.- Resumen general'!AP1090</f>
        <v>3.4150533108866443</v>
      </c>
      <c r="F1089" s="335">
        <f>+'3.- Resumen general'!AQ1090</f>
        <v>381.30000666666666</v>
      </c>
      <c r="G1089" s="335">
        <f t="shared" si="68"/>
        <v>384.71505997755332</v>
      </c>
      <c r="I1089" s="52">
        <v>1084</v>
      </c>
      <c r="J1089" s="334">
        <f t="shared" si="69"/>
        <v>50810</v>
      </c>
      <c r="K1089" s="81" t="str">
        <f t="shared" si="70"/>
        <v>Ureterosigmoidostomía, con creación de vejiga sigmoidea y establecimiento de colostomía abdominal ó perineal</v>
      </c>
      <c r="L1089" s="335">
        <f>+'3.- Resumen general'!AP1090</f>
        <v>3.4150533108866443</v>
      </c>
      <c r="M1089" s="335">
        <f>+'3.- Resumen general'!AQ1090</f>
        <v>381.30000666666666</v>
      </c>
      <c r="N1089" s="335">
        <f t="shared" si="71"/>
        <v>384.71505997755332</v>
      </c>
    </row>
    <row r="1090" spans="2:14">
      <c r="B1090" s="52">
        <v>1085</v>
      </c>
      <c r="C1090" s="334">
        <f>+'3.- Resumen general'!C1091</f>
        <v>50830</v>
      </c>
      <c r="D1090" s="81" t="str">
        <f>+'3.- Resumen general'!D1091</f>
        <v>Desmontado de desviación urinaria</v>
      </c>
      <c r="E1090" s="335">
        <f>+'3.- Resumen general'!AP1091</f>
        <v>2.6832561728395063</v>
      </c>
      <c r="F1090" s="335">
        <f>+'3.- Resumen general'!AQ1091</f>
        <v>369.28250666666668</v>
      </c>
      <c r="G1090" s="335">
        <f t="shared" si="68"/>
        <v>371.96576283950617</v>
      </c>
      <c r="I1090" s="52">
        <v>1085</v>
      </c>
      <c r="J1090" s="334">
        <f t="shared" si="69"/>
        <v>50830</v>
      </c>
      <c r="K1090" s="81" t="str">
        <f t="shared" si="70"/>
        <v>Desmontado de desviación urinaria</v>
      </c>
      <c r="L1090" s="335">
        <f>+'3.- Resumen general'!AP1091</f>
        <v>2.6832561728395063</v>
      </c>
      <c r="M1090" s="335">
        <f>+'3.- Resumen general'!AQ1091</f>
        <v>369.28250666666668</v>
      </c>
      <c r="N1090" s="335">
        <f t="shared" si="71"/>
        <v>371.96576283950617</v>
      </c>
    </row>
    <row r="1091" spans="2:14" ht="25.5">
      <c r="B1091" s="52">
        <v>1086</v>
      </c>
      <c r="C1091" s="334">
        <f>+'3.- Resumen general'!C1092</f>
        <v>50840</v>
      </c>
      <c r="D1091" s="81" t="str">
        <f>+'3.- Resumen general'!D1092</f>
        <v>Reemplazo de la totalidad o parte del uréter con segmento del intestino, incluyendo anastomosis de intestino</v>
      </c>
      <c r="E1091" s="335">
        <f>+'3.- Resumen general'!AP1092</f>
        <v>4.1468504489337823</v>
      </c>
      <c r="F1091" s="335">
        <f>+'3.- Resumen general'!AQ1092</f>
        <v>401.66800666666666</v>
      </c>
      <c r="G1091" s="335">
        <f t="shared" si="68"/>
        <v>405.81485711560043</v>
      </c>
      <c r="I1091" s="52">
        <v>1086</v>
      </c>
      <c r="J1091" s="334">
        <f t="shared" si="69"/>
        <v>50840</v>
      </c>
      <c r="K1091" s="81" t="str">
        <f t="shared" si="70"/>
        <v>Reemplazo de la totalidad o parte del uréter con segmento del intestino, incluyendo anastomosis de intestino</v>
      </c>
      <c r="L1091" s="335">
        <f>+'3.- Resumen general'!AP1092</f>
        <v>4.1468504489337823</v>
      </c>
      <c r="M1091" s="335">
        <f>+'3.- Resumen general'!AQ1092</f>
        <v>401.66800666666666</v>
      </c>
      <c r="N1091" s="335">
        <f t="shared" si="71"/>
        <v>405.81485711560043</v>
      </c>
    </row>
    <row r="1092" spans="2:14">
      <c r="B1092" s="52">
        <v>1087</v>
      </c>
      <c r="C1092" s="334">
        <f>+'3.- Resumen general'!C1093</f>
        <v>50845</v>
      </c>
      <c r="D1092" s="81" t="str">
        <f>+'3.- Resumen general'!D1093</f>
        <v>Apéndico-vesicostomía cutánea</v>
      </c>
      <c r="E1092" s="335">
        <f>+'3.- Resumen general'!AP1093</f>
        <v>2.3173576038159371</v>
      </c>
      <c r="F1092" s="335">
        <f>+'3.- Resumen general'!AQ1093</f>
        <v>343.00800666666663</v>
      </c>
      <c r="G1092" s="335">
        <f t="shared" si="68"/>
        <v>345.32536427048257</v>
      </c>
      <c r="I1092" s="52">
        <v>1087</v>
      </c>
      <c r="J1092" s="334">
        <f t="shared" si="69"/>
        <v>50845</v>
      </c>
      <c r="K1092" s="81" t="str">
        <f t="shared" si="70"/>
        <v>Apéndico-vesicostomía cutánea</v>
      </c>
      <c r="L1092" s="335">
        <f>+'3.- Resumen general'!AP1093</f>
        <v>2.3173576038159371</v>
      </c>
      <c r="M1092" s="335">
        <f>+'3.- Resumen general'!AQ1093</f>
        <v>343.00800666666663</v>
      </c>
      <c r="N1092" s="335">
        <f t="shared" si="71"/>
        <v>345.32536427048257</v>
      </c>
    </row>
    <row r="1093" spans="2:14">
      <c r="B1093" s="52">
        <v>1088</v>
      </c>
      <c r="C1093" s="334">
        <f>+'3.- Resumen general'!C1094</f>
        <v>50900</v>
      </c>
      <c r="D1093" s="81" t="str">
        <f>+'3.- Resumen general'!D1094</f>
        <v>Ureterorrafia, sutura de uréter</v>
      </c>
      <c r="E1093" s="335">
        <f>+'3.- Resumen general'!AP1094</f>
        <v>1.9514590347923684</v>
      </c>
      <c r="F1093" s="335">
        <f>+'3.- Resumen general'!AQ1094</f>
        <v>348.91450666666668</v>
      </c>
      <c r="G1093" s="335">
        <f t="shared" si="68"/>
        <v>350.86596570145906</v>
      </c>
      <c r="I1093" s="52">
        <v>1088</v>
      </c>
      <c r="J1093" s="334">
        <f t="shared" si="69"/>
        <v>50900</v>
      </c>
      <c r="K1093" s="81" t="str">
        <f t="shared" si="70"/>
        <v>Ureterorrafia, sutura de uréter</v>
      </c>
      <c r="L1093" s="335">
        <f>+'3.- Resumen general'!AP1094</f>
        <v>1.9514590347923684</v>
      </c>
      <c r="M1093" s="335">
        <f>+'3.- Resumen general'!AQ1094</f>
        <v>348.91450666666668</v>
      </c>
      <c r="N1093" s="335">
        <f t="shared" si="71"/>
        <v>350.86596570145906</v>
      </c>
    </row>
    <row r="1094" spans="2:14">
      <c r="B1094" s="52">
        <v>1089</v>
      </c>
      <c r="C1094" s="334">
        <f>+'3.- Resumen general'!C1095</f>
        <v>50920</v>
      </c>
      <c r="D1094" s="81" t="str">
        <f>+'3.- Resumen general'!D1095</f>
        <v>Cierre de fístula ureterocutánea</v>
      </c>
      <c r="E1094" s="335">
        <f>+'3.- Resumen general'!AP1095</f>
        <v>1.9514590347923684</v>
      </c>
      <c r="F1094" s="335">
        <f>+'3.- Resumen general'!AQ1095</f>
        <v>265.93249000000003</v>
      </c>
      <c r="G1094" s="335">
        <f t="shared" si="68"/>
        <v>267.88394903479241</v>
      </c>
      <c r="I1094" s="52">
        <v>1089</v>
      </c>
      <c r="J1094" s="334">
        <f t="shared" si="69"/>
        <v>50920</v>
      </c>
      <c r="K1094" s="81" t="str">
        <f t="shared" si="70"/>
        <v>Cierre de fístula ureterocutánea</v>
      </c>
      <c r="L1094" s="335">
        <f>+'3.- Resumen general'!AP1095</f>
        <v>1.9514590347923684</v>
      </c>
      <c r="M1094" s="335">
        <f>+'3.- Resumen general'!AQ1095</f>
        <v>265.93249000000003</v>
      </c>
      <c r="N1094" s="335">
        <f t="shared" si="71"/>
        <v>267.88394903479241</v>
      </c>
    </row>
    <row r="1095" spans="2:14">
      <c r="B1095" s="52">
        <v>1090</v>
      </c>
      <c r="C1095" s="334">
        <f>+'3.- Resumen general'!C1096</f>
        <v>50930</v>
      </c>
      <c r="D1095" s="81" t="str">
        <f>+'3.- Resumen general'!D1096</f>
        <v>Cierre de fístula ureterovisceral</v>
      </c>
      <c r="E1095" s="335">
        <f>+'3.- Resumen general'!AP1096</f>
        <v>1.9514590347923684</v>
      </c>
      <c r="F1095" s="335">
        <f>+'3.- Resumen general'!AQ1096</f>
        <v>265.93249000000003</v>
      </c>
      <c r="G1095" s="335">
        <f t="shared" si="68"/>
        <v>267.88394903479241</v>
      </c>
      <c r="I1095" s="52">
        <v>1090</v>
      </c>
      <c r="J1095" s="334">
        <f t="shared" si="69"/>
        <v>50930</v>
      </c>
      <c r="K1095" s="81" t="str">
        <f t="shared" si="70"/>
        <v>Cierre de fístula ureterovisceral</v>
      </c>
      <c r="L1095" s="335">
        <f>+'3.- Resumen general'!AP1096</f>
        <v>1.9514590347923684</v>
      </c>
      <c r="M1095" s="335">
        <f>+'3.- Resumen general'!AQ1096</f>
        <v>265.93249000000003</v>
      </c>
      <c r="N1095" s="335">
        <f t="shared" si="71"/>
        <v>267.88394903479241</v>
      </c>
    </row>
    <row r="1096" spans="2:14">
      <c r="B1096" s="52">
        <v>1091</v>
      </c>
      <c r="C1096" s="334">
        <f>+'3.- Resumen general'!C1097</f>
        <v>50940</v>
      </c>
      <c r="D1096" s="81" t="str">
        <f>+'3.- Resumen general'!D1097</f>
        <v>Ligadura de uréter</v>
      </c>
      <c r="E1096" s="335">
        <f>+'3.- Resumen general'!AP1097</f>
        <v>1.2196618967452302</v>
      </c>
      <c r="F1096" s="335">
        <f>+'3.- Resumen general'!AQ1097</f>
        <v>265.93249000000003</v>
      </c>
      <c r="G1096" s="335">
        <f t="shared" si="68"/>
        <v>267.15215189674524</v>
      </c>
      <c r="I1096" s="52">
        <v>1091</v>
      </c>
      <c r="J1096" s="334">
        <f t="shared" si="69"/>
        <v>50940</v>
      </c>
      <c r="K1096" s="81" t="str">
        <f t="shared" si="70"/>
        <v>Ligadura de uréter</v>
      </c>
      <c r="L1096" s="335">
        <f>+'3.- Resumen general'!AP1097</f>
        <v>1.2196618967452302</v>
      </c>
      <c r="M1096" s="335">
        <f>+'3.- Resumen general'!AQ1097</f>
        <v>265.93249000000003</v>
      </c>
      <c r="N1096" s="335">
        <f t="shared" si="71"/>
        <v>267.15215189674524</v>
      </c>
    </row>
    <row r="1097" spans="2:14" ht="25.5">
      <c r="B1097" s="52">
        <v>1092</v>
      </c>
      <c r="C1097" s="334">
        <f>+'3.- Resumen general'!C1098</f>
        <v>50951</v>
      </c>
      <c r="D1097" s="81" t="str">
        <f>+'3.- Resumen general'!D1098</f>
        <v>Endoscopía ureteral a través de ureterostomía establecida, con o sin irrigación, instilación o ureteropielografía</v>
      </c>
      <c r="E1097" s="335">
        <f>+'3.- Resumen general'!AP1098</f>
        <v>5.2149095117845122E-2</v>
      </c>
      <c r="F1097" s="335">
        <f>+'3.- Resumen general'!AQ1098</f>
        <v>43.363799999999998</v>
      </c>
      <c r="G1097" s="335">
        <f t="shared" si="68"/>
        <v>43.415949095117846</v>
      </c>
      <c r="I1097" s="52">
        <v>1092</v>
      </c>
      <c r="J1097" s="334">
        <f t="shared" si="69"/>
        <v>50951</v>
      </c>
      <c r="K1097" s="81" t="str">
        <f t="shared" si="70"/>
        <v>Endoscopía ureteral a través de ureterostomía establecida, con o sin irrigación, instilación o ureteropielografía</v>
      </c>
      <c r="L1097" s="335">
        <f>+'3.- Resumen general'!AP1098</f>
        <v>5.2149095117845122E-2</v>
      </c>
      <c r="M1097" s="335">
        <f>+'3.- Resumen general'!AQ1098</f>
        <v>43.363799999999998</v>
      </c>
      <c r="N1097" s="335">
        <f t="shared" si="71"/>
        <v>43.415949095117846</v>
      </c>
    </row>
    <row r="1098" spans="2:14">
      <c r="B1098" s="52">
        <v>1093</v>
      </c>
      <c r="C1098" s="334">
        <f>+'3.- Resumen general'!C1099</f>
        <v>51000</v>
      </c>
      <c r="D1098" s="81" t="str">
        <f>+'3.- Resumen general'!D1099</f>
        <v>Aspiración vesical con aguja o trócar</v>
      </c>
      <c r="E1098" s="335">
        <f>+'3.- Resumen general'!AP1099</f>
        <v>3.1289457070707072E-2</v>
      </c>
      <c r="F1098" s="335">
        <f>+'3.- Resumen general'!AQ1099</f>
        <v>2.9198499999999998</v>
      </c>
      <c r="G1098" s="335">
        <f t="shared" si="68"/>
        <v>2.951139457070707</v>
      </c>
      <c r="I1098" s="52">
        <v>1093</v>
      </c>
      <c r="J1098" s="334">
        <f t="shared" si="69"/>
        <v>51000</v>
      </c>
      <c r="K1098" s="81" t="str">
        <f t="shared" si="70"/>
        <v>Aspiración vesical con aguja o trócar</v>
      </c>
      <c r="L1098" s="335">
        <f>+'3.- Resumen general'!AP1099</f>
        <v>3.1289457070707072E-2</v>
      </c>
      <c r="M1098" s="335">
        <f>+'3.- Resumen general'!AQ1099</f>
        <v>2.9198499999999998</v>
      </c>
      <c r="N1098" s="335">
        <f t="shared" si="71"/>
        <v>2.951139457070707</v>
      </c>
    </row>
    <row r="1099" spans="2:14">
      <c r="B1099" s="52">
        <v>1094</v>
      </c>
      <c r="C1099" s="334">
        <f>+'3.- Resumen general'!C1100</f>
        <v>51020</v>
      </c>
      <c r="D1099" s="81" t="str">
        <f>+'3.- Resumen general'!D1100</f>
        <v>Cistotomía o cistostomía</v>
      </c>
      <c r="E1099" s="335">
        <f>+'3.- Resumen general'!AP1100</f>
        <v>1.2196618967452302</v>
      </c>
      <c r="F1099" s="335">
        <f>+'3.- Resumen general'!AQ1100</f>
        <v>118.64</v>
      </c>
      <c r="G1099" s="335">
        <f t="shared" si="68"/>
        <v>119.85966189674524</v>
      </c>
      <c r="I1099" s="52">
        <v>1094</v>
      </c>
      <c r="J1099" s="334">
        <f t="shared" si="69"/>
        <v>51020</v>
      </c>
      <c r="K1099" s="81" t="str">
        <f t="shared" si="70"/>
        <v>Cistotomía o cistostomía</v>
      </c>
      <c r="L1099" s="335">
        <f>+'3.- Resumen general'!AP1100</f>
        <v>1.2196618967452302</v>
      </c>
      <c r="M1099" s="335">
        <f>+'3.- Resumen general'!AQ1100</f>
        <v>118.64</v>
      </c>
      <c r="N1099" s="335">
        <f t="shared" si="71"/>
        <v>119.85966189674524</v>
      </c>
    </row>
    <row r="1100" spans="2:14">
      <c r="B1100" s="52">
        <v>1095</v>
      </c>
      <c r="C1100" s="334">
        <f>+'3.- Resumen general'!C1101</f>
        <v>51050</v>
      </c>
      <c r="D1100" s="81" t="str">
        <f>+'3.- Resumen general'!D1101</f>
        <v>Cistolitotomía</v>
      </c>
      <c r="E1100" s="335">
        <f>+'3.- Resumen general'!AP1101</f>
        <v>1.2196618967452302</v>
      </c>
      <c r="F1100" s="335">
        <f>+'3.- Resumen general'!AQ1101</f>
        <v>118.64</v>
      </c>
      <c r="G1100" s="335">
        <f t="shared" si="68"/>
        <v>119.85966189674524</v>
      </c>
      <c r="I1100" s="52">
        <v>1095</v>
      </c>
      <c r="J1100" s="334">
        <f t="shared" si="69"/>
        <v>51050</v>
      </c>
      <c r="K1100" s="81" t="str">
        <f t="shared" si="70"/>
        <v>Cistolitotomía</v>
      </c>
      <c r="L1100" s="335">
        <f>+'3.- Resumen general'!AP1101</f>
        <v>1.2196618967452302</v>
      </c>
      <c r="M1100" s="335">
        <f>+'3.- Resumen general'!AQ1101</f>
        <v>118.64</v>
      </c>
      <c r="N1100" s="335">
        <f t="shared" si="71"/>
        <v>119.85966189674524</v>
      </c>
    </row>
    <row r="1101" spans="2:14">
      <c r="B1101" s="52">
        <v>1096</v>
      </c>
      <c r="C1101" s="334">
        <f>+'3.- Resumen general'!C1102</f>
        <v>51080</v>
      </c>
      <c r="D1101" s="81" t="str">
        <f>+'3.- Resumen general'!D1102</f>
        <v>Drenaje de absceso de espacio perivesical o prevesical</v>
      </c>
      <c r="E1101" s="335">
        <f>+'3.- Resumen general'!AP1102</f>
        <v>1.2196618967452302</v>
      </c>
      <c r="F1101" s="335">
        <f>+'3.- Resumen general'!AQ1102</f>
        <v>245.53801666666664</v>
      </c>
      <c r="G1101" s="335">
        <f t="shared" si="68"/>
        <v>246.75767856341187</v>
      </c>
      <c r="I1101" s="52">
        <v>1096</v>
      </c>
      <c r="J1101" s="334">
        <f t="shared" si="69"/>
        <v>51080</v>
      </c>
      <c r="K1101" s="81" t="str">
        <f t="shared" si="70"/>
        <v>Drenaje de absceso de espacio perivesical o prevesical</v>
      </c>
      <c r="L1101" s="335">
        <f>+'3.- Resumen general'!AP1102</f>
        <v>1.2196618967452302</v>
      </c>
      <c r="M1101" s="335">
        <f>+'3.- Resumen general'!AQ1102</f>
        <v>245.53801666666664</v>
      </c>
      <c r="N1101" s="335">
        <f t="shared" si="71"/>
        <v>246.75767856341187</v>
      </c>
    </row>
    <row r="1102" spans="2:14" ht="25.5">
      <c r="B1102" s="52">
        <v>1097</v>
      </c>
      <c r="C1102" s="334">
        <f>+'3.- Resumen general'!C1103</f>
        <v>51500</v>
      </c>
      <c r="D1102" s="81" t="str">
        <f>+'3.- Resumen general'!D1103</f>
        <v>Excisión de quiste del uraco o de seno uracal, con o sin corrección de hernia umbilical</v>
      </c>
      <c r="E1102" s="335">
        <f>+'3.- Resumen general'!AP1103</f>
        <v>1.2196618967452302</v>
      </c>
      <c r="F1102" s="335">
        <f>+'3.- Resumen general'!AQ1103</f>
        <v>245.53801666666664</v>
      </c>
      <c r="G1102" s="335">
        <f t="shared" si="68"/>
        <v>246.75767856341187</v>
      </c>
      <c r="I1102" s="52">
        <v>1097</v>
      </c>
      <c r="J1102" s="334">
        <f t="shared" si="69"/>
        <v>51500</v>
      </c>
      <c r="K1102" s="81" t="str">
        <f t="shared" si="70"/>
        <v>Excisión de quiste del uraco o de seno uracal, con o sin corrección de hernia umbilical</v>
      </c>
      <c r="L1102" s="335">
        <f>+'3.- Resumen general'!AP1103</f>
        <v>1.2196618967452302</v>
      </c>
      <c r="M1102" s="335">
        <f>+'3.- Resumen general'!AQ1103</f>
        <v>245.53801666666664</v>
      </c>
      <c r="N1102" s="335">
        <f t="shared" si="71"/>
        <v>246.75767856341187</v>
      </c>
    </row>
    <row r="1103" spans="2:14">
      <c r="B1103" s="52">
        <v>1098</v>
      </c>
      <c r="C1103" s="334">
        <f>+'3.- Resumen general'!C1104</f>
        <v>51550</v>
      </c>
      <c r="D1103" s="81" t="str">
        <f>+'3.- Resumen general'!D1104</f>
        <v>Cistectomía parcial simple</v>
      </c>
      <c r="E1103" s="335">
        <f>+'3.- Resumen general'!AP1104</f>
        <v>1.5855604657687992</v>
      </c>
      <c r="F1103" s="335">
        <f>+'3.- Resumen general'!AQ1104</f>
        <v>338.73050666666666</v>
      </c>
      <c r="G1103" s="335">
        <f t="shared" si="68"/>
        <v>340.31606713243548</v>
      </c>
      <c r="I1103" s="52">
        <v>1098</v>
      </c>
      <c r="J1103" s="334">
        <f t="shared" si="69"/>
        <v>51550</v>
      </c>
      <c r="K1103" s="81" t="str">
        <f t="shared" si="70"/>
        <v>Cistectomía parcial simple</v>
      </c>
      <c r="L1103" s="335">
        <f>+'3.- Resumen general'!AP1104</f>
        <v>1.5855604657687992</v>
      </c>
      <c r="M1103" s="335">
        <f>+'3.- Resumen general'!AQ1104</f>
        <v>338.73050666666666</v>
      </c>
      <c r="N1103" s="335">
        <f t="shared" si="71"/>
        <v>340.31606713243548</v>
      </c>
    </row>
    <row r="1104" spans="2:14">
      <c r="B1104" s="52">
        <v>1099</v>
      </c>
      <c r="C1104" s="334">
        <f>+'3.- Resumen general'!C1105</f>
        <v>51570</v>
      </c>
      <c r="D1104" s="81" t="str">
        <f>+'3.- Resumen general'!D1105</f>
        <v>Cistectomía completa</v>
      </c>
      <c r="E1104" s="335">
        <f>+'3.- Resumen general'!AP1105</f>
        <v>1.9514590347923684</v>
      </c>
      <c r="F1104" s="335">
        <f>+'3.- Resumen general'!AQ1105</f>
        <v>265.93249000000003</v>
      </c>
      <c r="G1104" s="335">
        <f t="shared" si="68"/>
        <v>267.88394903479241</v>
      </c>
      <c r="I1104" s="52">
        <v>1099</v>
      </c>
      <c r="J1104" s="334">
        <f t="shared" si="69"/>
        <v>51570</v>
      </c>
      <c r="K1104" s="81" t="str">
        <f t="shared" si="70"/>
        <v>Cistectomía completa</v>
      </c>
      <c r="L1104" s="335">
        <f>+'3.- Resumen general'!AP1105</f>
        <v>1.9514590347923684</v>
      </c>
      <c r="M1104" s="335">
        <f>+'3.- Resumen general'!AQ1105</f>
        <v>265.93249000000003</v>
      </c>
      <c r="N1104" s="335">
        <f t="shared" si="71"/>
        <v>267.88394903479241</v>
      </c>
    </row>
    <row r="1105" spans="2:14">
      <c r="B1105" s="52">
        <v>1100</v>
      </c>
      <c r="C1105" s="334">
        <f>+'3.- Resumen general'!C1106</f>
        <v>51575</v>
      </c>
      <c r="D1105" s="81" t="str">
        <f>+'3.- Resumen general'!D1106</f>
        <v>Cistectomía completa con linfadenectomía pélvica bilateral</v>
      </c>
      <c r="E1105" s="335">
        <f>+'3.- Resumen general'!AP1106</f>
        <v>2.6832561728395063</v>
      </c>
      <c r="F1105" s="335">
        <f>+'3.- Resumen general'!AQ1106</f>
        <v>361.54250666666667</v>
      </c>
      <c r="G1105" s="335">
        <f t="shared" si="68"/>
        <v>364.22576283950616</v>
      </c>
      <c r="I1105" s="52">
        <v>1100</v>
      </c>
      <c r="J1105" s="334">
        <f t="shared" si="69"/>
        <v>51575</v>
      </c>
      <c r="K1105" s="81" t="str">
        <f t="shared" si="70"/>
        <v>Cistectomía completa con linfadenectomía pélvica bilateral</v>
      </c>
      <c r="L1105" s="335">
        <f>+'3.- Resumen general'!AP1106</f>
        <v>2.6832561728395063</v>
      </c>
      <c r="M1105" s="335">
        <f>+'3.- Resumen general'!AQ1106</f>
        <v>361.54250666666667</v>
      </c>
      <c r="N1105" s="335">
        <f t="shared" si="71"/>
        <v>364.22576283950616</v>
      </c>
    </row>
    <row r="1106" spans="2:14" ht="25.5">
      <c r="B1106" s="52">
        <v>1101</v>
      </c>
      <c r="C1106" s="334">
        <f>+'3.- Resumen general'!C1107</f>
        <v>51580</v>
      </c>
      <c r="D1106" s="81" t="str">
        <f>+'3.- Resumen general'!D1107</f>
        <v>Cistectomía completa, con ureterosigmoidostomía o transplantes ureterocutáneos</v>
      </c>
      <c r="E1106" s="335">
        <f>+'3.- Resumen general'!AP1107</f>
        <v>3.4150533108866443</v>
      </c>
      <c r="F1106" s="335">
        <f>+'3.- Resumen general'!AQ1107</f>
        <v>389.65050666666673</v>
      </c>
      <c r="G1106" s="335">
        <f t="shared" si="68"/>
        <v>393.06555997755339</v>
      </c>
      <c r="I1106" s="52">
        <v>1101</v>
      </c>
      <c r="J1106" s="334">
        <f t="shared" si="69"/>
        <v>51580</v>
      </c>
      <c r="K1106" s="81" t="str">
        <f t="shared" si="70"/>
        <v>Cistectomía completa, con ureterosigmoidostomía o transplantes ureterocutáneos</v>
      </c>
      <c r="L1106" s="335">
        <f>+'3.- Resumen general'!AP1107</f>
        <v>3.4150533108866443</v>
      </c>
      <c r="M1106" s="335">
        <f>+'3.- Resumen general'!AQ1107</f>
        <v>389.65050666666673</v>
      </c>
      <c r="N1106" s="335">
        <f t="shared" si="71"/>
        <v>393.06555997755339</v>
      </c>
    </row>
    <row r="1107" spans="2:14" ht="25.5">
      <c r="B1107" s="52">
        <v>1102</v>
      </c>
      <c r="C1107" s="334">
        <f>+'3.- Resumen general'!C1108</f>
        <v>51585</v>
      </c>
      <c r="D1107" s="81" t="str">
        <f>+'3.- Resumen general'!D1108</f>
        <v>Cistectomía completa con ureterosigmoidostomía o trasplantes ureterocutáneos y linfadenectomía pélvica bilateral</v>
      </c>
      <c r="E1107" s="335">
        <f>+'3.- Resumen general'!AP1108</f>
        <v>4.1468504489337823</v>
      </c>
      <c r="F1107" s="335">
        <f>+'3.- Resumen general'!AQ1108</f>
        <v>402.27850666666666</v>
      </c>
      <c r="G1107" s="335">
        <f t="shared" si="68"/>
        <v>406.42535711560043</v>
      </c>
      <c r="I1107" s="52">
        <v>1102</v>
      </c>
      <c r="J1107" s="334">
        <f t="shared" si="69"/>
        <v>51585</v>
      </c>
      <c r="K1107" s="81" t="str">
        <f t="shared" si="70"/>
        <v>Cistectomía completa con ureterosigmoidostomía o trasplantes ureterocutáneos y linfadenectomía pélvica bilateral</v>
      </c>
      <c r="L1107" s="335">
        <f>+'3.- Resumen general'!AP1108</f>
        <v>4.1468504489337823</v>
      </c>
      <c r="M1107" s="335">
        <f>+'3.- Resumen general'!AQ1108</f>
        <v>402.27850666666666</v>
      </c>
      <c r="N1107" s="335">
        <f t="shared" si="71"/>
        <v>406.42535711560043</v>
      </c>
    </row>
    <row r="1108" spans="2:14">
      <c r="B1108" s="52">
        <v>1103</v>
      </c>
      <c r="C1108" s="334">
        <f>+'3.- Resumen general'!C1109</f>
        <v>51700</v>
      </c>
      <c r="D1108" s="81" t="str">
        <f>+'3.- Resumen general'!D1109</f>
        <v>Irrigación de la vejiga, simple, lavaje y/o instilación</v>
      </c>
      <c r="E1108" s="335">
        <f>+'3.- Resumen general'!AP1109</f>
        <v>8.3438552188552201E-2</v>
      </c>
      <c r="F1108" s="335">
        <f>+'3.- Resumen general'!AQ1109</f>
        <v>13.394999999999998</v>
      </c>
      <c r="G1108" s="335">
        <f t="shared" si="68"/>
        <v>13.47843855218855</v>
      </c>
      <c r="I1108" s="52">
        <v>1103</v>
      </c>
      <c r="J1108" s="334">
        <f t="shared" si="69"/>
        <v>51700</v>
      </c>
      <c r="K1108" s="81" t="str">
        <f t="shared" si="70"/>
        <v>Irrigación de la vejiga, simple, lavaje y/o instilación</v>
      </c>
      <c r="L1108" s="335">
        <f>+'3.- Resumen general'!AP1109</f>
        <v>8.3438552188552201E-2</v>
      </c>
      <c r="M1108" s="335">
        <f>+'3.- Resumen general'!AQ1109</f>
        <v>13.394999999999998</v>
      </c>
      <c r="N1108" s="335">
        <f t="shared" si="71"/>
        <v>13.47843855218855</v>
      </c>
    </row>
    <row r="1109" spans="2:14">
      <c r="B1109" s="52">
        <v>1104</v>
      </c>
      <c r="C1109" s="334">
        <f>+'3.- Resumen general'!C1110</f>
        <v>51702</v>
      </c>
      <c r="D1109" s="81" t="str">
        <f>+'3.- Resumen general'!D1110</f>
        <v>Colocación de sonda Foley</v>
      </c>
      <c r="E1109" s="335">
        <f>+'3.- Resumen general'!AP1110</f>
        <v>2.085963804713805E-2</v>
      </c>
      <c r="F1109" s="335">
        <f>+'3.- Resumen general'!AQ1110</f>
        <v>13.394999999999998</v>
      </c>
      <c r="G1109" s="335">
        <f t="shared" si="68"/>
        <v>13.415859638047136</v>
      </c>
      <c r="I1109" s="52">
        <v>1104</v>
      </c>
      <c r="J1109" s="334">
        <f t="shared" si="69"/>
        <v>51702</v>
      </c>
      <c r="K1109" s="81" t="str">
        <f t="shared" si="70"/>
        <v>Colocación de sonda Foley</v>
      </c>
      <c r="L1109" s="335">
        <f>+'3.- Resumen general'!AP1110</f>
        <v>2.085963804713805E-2</v>
      </c>
      <c r="M1109" s="335">
        <f>+'3.- Resumen general'!AQ1110</f>
        <v>13.394999999999998</v>
      </c>
      <c r="N1109" s="335">
        <f t="shared" si="71"/>
        <v>13.415859638047136</v>
      </c>
    </row>
    <row r="1110" spans="2:14">
      <c r="B1110" s="52">
        <v>1105</v>
      </c>
      <c r="C1110" s="334">
        <f>+'3.- Resumen general'!C1111</f>
        <v>51725</v>
      </c>
      <c r="D1110" s="81" t="str">
        <f>+'3.- Resumen general'!D1111</f>
        <v>Cistometrograma (CMG) simple (ejm. manómetro espinal)</v>
      </c>
      <c r="E1110" s="335">
        <f>+'3.- Resumen general'!AP1111</f>
        <v>7.3008733164983172E-2</v>
      </c>
      <c r="F1110" s="335">
        <f>+'3.- Resumen general'!AQ1111</f>
        <v>13.394999999999998</v>
      </c>
      <c r="G1110" s="335">
        <f t="shared" si="68"/>
        <v>13.46800873316498</v>
      </c>
      <c r="I1110" s="52">
        <v>1105</v>
      </c>
      <c r="J1110" s="334">
        <f t="shared" si="69"/>
        <v>51725</v>
      </c>
      <c r="K1110" s="81" t="str">
        <f t="shared" si="70"/>
        <v>Cistometrograma (CMG) simple (ejm. manómetro espinal)</v>
      </c>
      <c r="L1110" s="335">
        <f>+'3.- Resumen general'!AP1111</f>
        <v>7.3008733164983172E-2</v>
      </c>
      <c r="M1110" s="335">
        <f>+'3.- Resumen general'!AQ1111</f>
        <v>13.394999999999998</v>
      </c>
      <c r="N1110" s="335">
        <f t="shared" si="71"/>
        <v>13.46800873316498</v>
      </c>
    </row>
    <row r="1111" spans="2:14">
      <c r="B1111" s="52">
        <v>1106</v>
      </c>
      <c r="C1111" s="334">
        <f>+'3.- Resumen general'!C1112</f>
        <v>51736</v>
      </c>
      <c r="D1111" s="81" t="str">
        <f>+'3.- Resumen general'!D1112</f>
        <v>Uroflujometría (UFM) simple</v>
      </c>
      <c r="E1111" s="335">
        <f>+'3.- Resumen general'!AP1112</f>
        <v>3.1289457070707072E-2</v>
      </c>
      <c r="F1111" s="335">
        <f>+'3.- Resumen general'!AQ1112</f>
        <v>13.394999999999998</v>
      </c>
      <c r="G1111" s="335">
        <f t="shared" si="68"/>
        <v>13.426289457070705</v>
      </c>
      <c r="I1111" s="52">
        <v>1106</v>
      </c>
      <c r="J1111" s="334">
        <f t="shared" si="69"/>
        <v>51736</v>
      </c>
      <c r="K1111" s="81" t="str">
        <f t="shared" si="70"/>
        <v>Uroflujometría (UFM) simple</v>
      </c>
      <c r="L1111" s="335">
        <f>+'3.- Resumen general'!AP1112</f>
        <v>3.1289457070707072E-2</v>
      </c>
      <c r="M1111" s="335">
        <f>+'3.- Resumen general'!AQ1112</f>
        <v>13.394999999999998</v>
      </c>
      <c r="N1111" s="335">
        <f t="shared" si="71"/>
        <v>13.426289457070705</v>
      </c>
    </row>
    <row r="1112" spans="2:14" ht="25.5">
      <c r="B1112" s="52">
        <v>1107</v>
      </c>
      <c r="C1112" s="334">
        <f>+'3.- Resumen general'!C1113</f>
        <v>51800</v>
      </c>
      <c r="D1112" s="81" t="str">
        <f>+'3.- Resumen general'!D1113</f>
        <v>Cistoplastía o cistouretroplastía, operación plástica de la vejiga y/o cuello vesical</v>
      </c>
      <c r="E1112" s="335">
        <f>+'3.- Resumen general'!AP1113</f>
        <v>1.9514590347923684</v>
      </c>
      <c r="F1112" s="335">
        <f>+'3.- Resumen general'!AQ1113</f>
        <v>265.93249000000003</v>
      </c>
      <c r="G1112" s="335">
        <f t="shared" si="68"/>
        <v>267.88394903479241</v>
      </c>
      <c r="I1112" s="52">
        <v>1107</v>
      </c>
      <c r="J1112" s="334">
        <f t="shared" si="69"/>
        <v>51800</v>
      </c>
      <c r="K1112" s="81" t="str">
        <f t="shared" si="70"/>
        <v>Cistoplastía o cistouretroplastía, operación plástica de la vejiga y/o cuello vesical</v>
      </c>
      <c r="L1112" s="335">
        <f>+'3.- Resumen general'!AP1113</f>
        <v>1.9514590347923684</v>
      </c>
      <c r="M1112" s="335">
        <f>+'3.- Resumen general'!AQ1113</f>
        <v>265.93249000000003</v>
      </c>
      <c r="N1112" s="335">
        <f t="shared" si="71"/>
        <v>267.88394903479241</v>
      </c>
    </row>
    <row r="1113" spans="2:14" ht="25.5">
      <c r="B1113" s="52">
        <v>1108</v>
      </c>
      <c r="C1113" s="334">
        <f>+'3.- Resumen general'!C1114</f>
        <v>51840</v>
      </c>
      <c r="D1113" s="81" t="str">
        <f>+'3.- Resumen general'!D1114</f>
        <v>Vesicouretropexia anterior o uretropexia (procedimientos de Marshall-Marchetti-Krantz, Burch)</v>
      </c>
      <c r="E1113" s="335">
        <f>+'3.- Resumen general'!AP1114</f>
        <v>1.9514590347923684</v>
      </c>
      <c r="F1113" s="335">
        <f>+'3.- Resumen general'!AQ1114</f>
        <v>247.97249000000002</v>
      </c>
      <c r="G1113" s="335">
        <f t="shared" si="68"/>
        <v>249.9239490347924</v>
      </c>
      <c r="I1113" s="52">
        <v>1108</v>
      </c>
      <c r="J1113" s="334">
        <f t="shared" si="69"/>
        <v>51840</v>
      </c>
      <c r="K1113" s="81" t="str">
        <f t="shared" si="70"/>
        <v>Vesicouretropexia anterior o uretropexia (procedimientos de Marshall-Marchetti-Krantz, Burch)</v>
      </c>
      <c r="L1113" s="335">
        <f>+'3.- Resumen general'!AP1114</f>
        <v>1.9514590347923684</v>
      </c>
      <c r="M1113" s="335">
        <f>+'3.- Resumen general'!AQ1114</f>
        <v>247.97249000000002</v>
      </c>
      <c r="N1113" s="335">
        <f t="shared" si="71"/>
        <v>249.9239490347924</v>
      </c>
    </row>
    <row r="1114" spans="2:14" ht="25.5">
      <c r="B1114" s="52">
        <v>1109</v>
      </c>
      <c r="C1114" s="334">
        <f>+'3.- Resumen general'!C1115</f>
        <v>51845</v>
      </c>
      <c r="D1114" s="81" t="str">
        <f>+'3.- Resumen general'!D1115</f>
        <v>Suspensión del cuello vesical abdomino vaginal, con o sin control endoscópico</v>
      </c>
      <c r="E1114" s="335">
        <f>+'3.- Resumen general'!AP1115</f>
        <v>1.9514590347923684</v>
      </c>
      <c r="F1114" s="335">
        <f>+'3.- Resumen general'!AQ1115</f>
        <v>265.93249000000003</v>
      </c>
      <c r="G1114" s="335">
        <f t="shared" si="68"/>
        <v>267.88394903479241</v>
      </c>
      <c r="I1114" s="52">
        <v>1109</v>
      </c>
      <c r="J1114" s="334">
        <f t="shared" si="69"/>
        <v>51845</v>
      </c>
      <c r="K1114" s="81" t="str">
        <f t="shared" si="70"/>
        <v>Suspensión del cuello vesical abdomino vaginal, con o sin control endoscópico</v>
      </c>
      <c r="L1114" s="335">
        <f>+'3.- Resumen general'!AP1115</f>
        <v>1.9514590347923684</v>
      </c>
      <c r="M1114" s="335">
        <f>+'3.- Resumen general'!AQ1115</f>
        <v>265.93249000000003</v>
      </c>
      <c r="N1114" s="335">
        <f t="shared" si="71"/>
        <v>267.88394903479241</v>
      </c>
    </row>
    <row r="1115" spans="2:14">
      <c r="B1115" s="52">
        <v>1110</v>
      </c>
      <c r="C1115" s="334">
        <f>+'3.- Resumen general'!C1116</f>
        <v>51860</v>
      </c>
      <c r="D1115" s="81" t="str">
        <f>+'3.- Resumen general'!D1116</f>
        <v>Cistorrafia, sutura de herida, lesión o ruptura de vejiga</v>
      </c>
      <c r="E1115" s="335">
        <f>+'3.- Resumen general'!AP1116</f>
        <v>1.2196618967452302</v>
      </c>
      <c r="F1115" s="335">
        <f>+'3.- Resumen general'!AQ1116</f>
        <v>182.92399999999998</v>
      </c>
      <c r="G1115" s="335">
        <f t="shared" si="68"/>
        <v>184.14366189674521</v>
      </c>
      <c r="I1115" s="52">
        <v>1110</v>
      </c>
      <c r="J1115" s="334">
        <f t="shared" si="69"/>
        <v>51860</v>
      </c>
      <c r="K1115" s="81" t="str">
        <f t="shared" si="70"/>
        <v>Cistorrafia, sutura de herida, lesión o ruptura de vejiga</v>
      </c>
      <c r="L1115" s="335">
        <f>+'3.- Resumen general'!AP1116</f>
        <v>1.2196618967452302</v>
      </c>
      <c r="M1115" s="335">
        <f>+'3.- Resumen general'!AQ1116</f>
        <v>182.92399999999998</v>
      </c>
      <c r="N1115" s="335">
        <f t="shared" si="71"/>
        <v>184.14366189674521</v>
      </c>
    </row>
    <row r="1116" spans="2:14">
      <c r="B1116" s="52">
        <v>1111</v>
      </c>
      <c r="C1116" s="334">
        <f>+'3.- Resumen general'!C1117</f>
        <v>51880</v>
      </c>
      <c r="D1116" s="81" t="str">
        <f>+'3.- Resumen general'!D1117</f>
        <v>Cierre de cistostomía</v>
      </c>
      <c r="E1116" s="335">
        <f>+'3.- Resumen general'!AP1117</f>
        <v>1.5855604657687992</v>
      </c>
      <c r="F1116" s="335">
        <f>+'3.- Resumen general'!AQ1117</f>
        <v>164.964</v>
      </c>
      <c r="G1116" s="335">
        <f t="shared" si="68"/>
        <v>166.54956046576879</v>
      </c>
      <c r="I1116" s="52">
        <v>1111</v>
      </c>
      <c r="J1116" s="334">
        <f t="shared" si="69"/>
        <v>51880</v>
      </c>
      <c r="K1116" s="81" t="str">
        <f t="shared" si="70"/>
        <v>Cierre de cistostomía</v>
      </c>
      <c r="L1116" s="335">
        <f>+'3.- Resumen general'!AP1117</f>
        <v>1.5855604657687992</v>
      </c>
      <c r="M1116" s="335">
        <f>+'3.- Resumen general'!AQ1117</f>
        <v>164.964</v>
      </c>
      <c r="N1116" s="335">
        <f t="shared" si="71"/>
        <v>166.54956046576879</v>
      </c>
    </row>
    <row r="1117" spans="2:14">
      <c r="B1117" s="52">
        <v>1112</v>
      </c>
      <c r="C1117" s="334">
        <f>+'3.- Resumen general'!C1118</f>
        <v>51900</v>
      </c>
      <c r="D1117" s="81" t="str">
        <f>+'3.- Resumen general'!D1118</f>
        <v>Cierre de fístula vesicovaginal, abordaje abdominal</v>
      </c>
      <c r="E1117" s="335">
        <f>+'3.- Resumen general'!AP1118</f>
        <v>1.5855604657687992</v>
      </c>
      <c r="F1117" s="335">
        <f>+'3.- Resumen general'!AQ1118</f>
        <v>265.93249000000003</v>
      </c>
      <c r="G1117" s="335">
        <f t="shared" si="68"/>
        <v>267.51805046576885</v>
      </c>
      <c r="I1117" s="52">
        <v>1112</v>
      </c>
      <c r="J1117" s="334">
        <f t="shared" si="69"/>
        <v>51900</v>
      </c>
      <c r="K1117" s="81" t="str">
        <f t="shared" si="70"/>
        <v>Cierre de fístula vesicovaginal, abordaje abdominal</v>
      </c>
      <c r="L1117" s="335">
        <f>+'3.- Resumen general'!AP1118</f>
        <v>1.5855604657687992</v>
      </c>
      <c r="M1117" s="335">
        <f>+'3.- Resumen general'!AQ1118</f>
        <v>265.93249000000003</v>
      </c>
      <c r="N1117" s="335">
        <f t="shared" si="71"/>
        <v>267.51805046576885</v>
      </c>
    </row>
    <row r="1118" spans="2:14">
      <c r="B1118" s="52">
        <v>1113</v>
      </c>
      <c r="C1118" s="334">
        <f>+'3.- Resumen general'!C1119</f>
        <v>51940</v>
      </c>
      <c r="D1118" s="81" t="str">
        <f>+'3.- Resumen general'!D1119</f>
        <v>Cierre de extrofia de vejiga</v>
      </c>
      <c r="E1118" s="335">
        <f>+'3.- Resumen general'!AP1119</f>
        <v>1.9514590347923684</v>
      </c>
      <c r="F1118" s="335">
        <f>+'3.- Resumen general'!AQ1119</f>
        <v>239.62198999999995</v>
      </c>
      <c r="G1118" s="335">
        <f t="shared" si="68"/>
        <v>241.57344903479233</v>
      </c>
      <c r="I1118" s="52">
        <v>1113</v>
      </c>
      <c r="J1118" s="334">
        <f t="shared" si="69"/>
        <v>51940</v>
      </c>
      <c r="K1118" s="81" t="str">
        <f t="shared" si="70"/>
        <v>Cierre de extrofia de vejiga</v>
      </c>
      <c r="L1118" s="335">
        <f>+'3.- Resumen general'!AP1119</f>
        <v>1.9514590347923684</v>
      </c>
      <c r="M1118" s="335">
        <f>+'3.- Resumen general'!AQ1119</f>
        <v>239.62198999999995</v>
      </c>
      <c r="N1118" s="335">
        <f t="shared" si="71"/>
        <v>241.57344903479233</v>
      </c>
    </row>
    <row r="1119" spans="2:14">
      <c r="B1119" s="52">
        <v>1114</v>
      </c>
      <c r="C1119" s="334">
        <f>+'3.- Resumen general'!C1120</f>
        <v>51960</v>
      </c>
      <c r="D1119" s="81" t="str">
        <f>+'3.- Resumen general'!D1120</f>
        <v>Enterocistoplastía, incluyendo anastomosis de intestino</v>
      </c>
      <c r="E1119" s="335">
        <f>+'3.- Resumen general'!AP1120</f>
        <v>1.9514590347923684</v>
      </c>
      <c r="F1119" s="335">
        <f>+'3.- Resumen general'!AQ1120</f>
        <v>340.56400666666661</v>
      </c>
      <c r="G1119" s="335">
        <f t="shared" si="68"/>
        <v>342.51546570145899</v>
      </c>
      <c r="I1119" s="52">
        <v>1114</v>
      </c>
      <c r="J1119" s="334">
        <f t="shared" si="69"/>
        <v>51960</v>
      </c>
      <c r="K1119" s="81" t="str">
        <f t="shared" si="70"/>
        <v>Enterocistoplastía, incluyendo anastomosis de intestino</v>
      </c>
      <c r="L1119" s="335">
        <f>+'3.- Resumen general'!AP1120</f>
        <v>1.9514590347923684</v>
      </c>
      <c r="M1119" s="335">
        <f>+'3.- Resumen general'!AQ1120</f>
        <v>340.56400666666661</v>
      </c>
      <c r="N1119" s="335">
        <f t="shared" si="71"/>
        <v>342.51546570145899</v>
      </c>
    </row>
    <row r="1120" spans="2:14">
      <c r="B1120" s="52">
        <v>1115</v>
      </c>
      <c r="C1120" s="334">
        <f>+'3.- Resumen general'!C1121</f>
        <v>51980</v>
      </c>
      <c r="D1120" s="81" t="str">
        <f>+'3.- Resumen general'!D1121</f>
        <v>Vesicostomía cutánea</v>
      </c>
      <c r="E1120" s="335">
        <f>+'3.- Resumen general'!AP1121</f>
        <v>0.97572951739618419</v>
      </c>
      <c r="F1120" s="335">
        <f>+'3.- Resumen general'!AQ1121</f>
        <v>164.964</v>
      </c>
      <c r="G1120" s="335">
        <f t="shared" si="68"/>
        <v>165.93972951739619</v>
      </c>
      <c r="I1120" s="52">
        <v>1115</v>
      </c>
      <c r="J1120" s="334">
        <f t="shared" si="69"/>
        <v>51980</v>
      </c>
      <c r="K1120" s="81" t="str">
        <f t="shared" si="70"/>
        <v>Vesicostomía cutánea</v>
      </c>
      <c r="L1120" s="335">
        <f>+'3.- Resumen general'!AP1121</f>
        <v>0.97572951739618419</v>
      </c>
      <c r="M1120" s="335">
        <f>+'3.- Resumen general'!AQ1121</f>
        <v>164.964</v>
      </c>
      <c r="N1120" s="335">
        <f t="shared" si="71"/>
        <v>165.93972951739619</v>
      </c>
    </row>
    <row r="1121" spans="2:14">
      <c r="B1121" s="52">
        <v>1116</v>
      </c>
      <c r="C1121" s="334">
        <f>+'3.- Resumen general'!C1122</f>
        <v>52000</v>
      </c>
      <c r="D1121" s="81" t="str">
        <f>+'3.- Resumen general'!D1122</f>
        <v>Cistouretroscopía</v>
      </c>
      <c r="E1121" s="335">
        <f>+'3.- Resumen general'!AP1122</f>
        <v>5.2149095117845122E-2</v>
      </c>
      <c r="F1121" s="335">
        <f>+'3.- Resumen general'!AQ1122</f>
        <v>117.40399999999998</v>
      </c>
      <c r="G1121" s="335">
        <f t="shared" si="68"/>
        <v>117.45614909511782</v>
      </c>
      <c r="I1121" s="52">
        <v>1116</v>
      </c>
      <c r="J1121" s="334">
        <f t="shared" si="69"/>
        <v>52000</v>
      </c>
      <c r="K1121" s="81" t="str">
        <f t="shared" si="70"/>
        <v>Cistouretroscopía</v>
      </c>
      <c r="L1121" s="335">
        <f>+'3.- Resumen general'!AP1122</f>
        <v>5.2149095117845122E-2</v>
      </c>
      <c r="M1121" s="335">
        <f>+'3.- Resumen general'!AQ1122</f>
        <v>117.40399999999998</v>
      </c>
      <c r="N1121" s="335">
        <f t="shared" si="71"/>
        <v>117.45614909511782</v>
      </c>
    </row>
    <row r="1122" spans="2:14">
      <c r="B1122" s="52">
        <v>1117</v>
      </c>
      <c r="C1122" s="334">
        <f>+'3.- Resumen general'!C1123</f>
        <v>52601</v>
      </c>
      <c r="D1122" s="81" t="str">
        <f>+'3.- Resumen general'!D1123</f>
        <v>Resección transuretral de próstata (RTU)</v>
      </c>
      <c r="E1122" s="335">
        <f>+'3.- Resumen general'!AP1123</f>
        <v>1.2196618967452302</v>
      </c>
      <c r="F1122" s="335">
        <f>+'3.- Resumen general'!AQ1123</f>
        <v>245.53801666666664</v>
      </c>
      <c r="G1122" s="335">
        <f t="shared" si="68"/>
        <v>246.75767856341187</v>
      </c>
      <c r="I1122" s="52">
        <v>1117</v>
      </c>
      <c r="J1122" s="334">
        <f t="shared" si="69"/>
        <v>52601</v>
      </c>
      <c r="K1122" s="81" t="str">
        <f t="shared" si="70"/>
        <v>Resección transuretral de próstata (RTU)</v>
      </c>
      <c r="L1122" s="335">
        <f>+'3.- Resumen general'!AP1123</f>
        <v>1.2196618967452302</v>
      </c>
      <c r="M1122" s="335">
        <f>+'3.- Resumen general'!AQ1123</f>
        <v>245.53801666666664</v>
      </c>
      <c r="N1122" s="335">
        <f t="shared" si="71"/>
        <v>246.75767856341187</v>
      </c>
    </row>
    <row r="1123" spans="2:14">
      <c r="B1123" s="52">
        <v>1118</v>
      </c>
      <c r="C1123" s="334">
        <f>+'3.- Resumen general'!C1124</f>
        <v>52700</v>
      </c>
      <c r="D1123" s="81" t="str">
        <f>+'3.- Resumen general'!D1124</f>
        <v>Drenaje transuretral de absceso prostático</v>
      </c>
      <c r="E1123" s="335">
        <f>+'3.- Resumen general'!AP1124</f>
        <v>0.85376332772166108</v>
      </c>
      <c r="F1123" s="335">
        <f>+'3.- Resumen general'!AQ1124</f>
        <v>231.95934999999997</v>
      </c>
      <c r="G1123" s="335">
        <f t="shared" si="68"/>
        <v>232.81311332772162</v>
      </c>
      <c r="I1123" s="52">
        <v>1118</v>
      </c>
      <c r="J1123" s="334">
        <f t="shared" si="69"/>
        <v>52700</v>
      </c>
      <c r="K1123" s="81" t="str">
        <f t="shared" si="70"/>
        <v>Drenaje transuretral de absceso prostático</v>
      </c>
      <c r="L1123" s="335">
        <f>+'3.- Resumen general'!AP1124</f>
        <v>0.85376332772166108</v>
      </c>
      <c r="M1123" s="335">
        <f>+'3.- Resumen general'!AQ1124</f>
        <v>231.95934999999997</v>
      </c>
      <c r="N1123" s="335">
        <f t="shared" si="71"/>
        <v>232.81311332772162</v>
      </c>
    </row>
    <row r="1124" spans="2:14">
      <c r="B1124" s="52">
        <v>1119</v>
      </c>
      <c r="C1124" s="334">
        <f>+'3.- Resumen general'!C1125</f>
        <v>53000</v>
      </c>
      <c r="D1124" s="81" t="str">
        <f>+'3.- Resumen general'!D1125</f>
        <v>Uretrotomía o uretrostomía, externa; uretra péndula</v>
      </c>
      <c r="E1124" s="335">
        <f>+'3.- Resumen general'!AP1125</f>
        <v>0.73179713804713808</v>
      </c>
      <c r="F1124" s="335">
        <f>+'3.- Resumen general'!AQ1125</f>
        <v>118.64</v>
      </c>
      <c r="G1124" s="335">
        <f t="shared" si="68"/>
        <v>119.37179713804714</v>
      </c>
      <c r="I1124" s="52">
        <v>1119</v>
      </c>
      <c r="J1124" s="334">
        <f t="shared" si="69"/>
        <v>53000</v>
      </c>
      <c r="K1124" s="81" t="str">
        <f t="shared" si="70"/>
        <v>Uretrotomía o uretrostomía, externa; uretra péndula</v>
      </c>
      <c r="L1124" s="335">
        <f>+'3.- Resumen general'!AP1125</f>
        <v>0.73179713804713808</v>
      </c>
      <c r="M1124" s="335">
        <f>+'3.- Resumen general'!AQ1125</f>
        <v>118.64</v>
      </c>
      <c r="N1124" s="335">
        <f t="shared" si="71"/>
        <v>119.37179713804714</v>
      </c>
    </row>
    <row r="1125" spans="2:14">
      <c r="B1125" s="52">
        <v>1120</v>
      </c>
      <c r="C1125" s="334">
        <f>+'3.- Resumen general'!C1126</f>
        <v>53020</v>
      </c>
      <c r="D1125" s="81" t="str">
        <f>+'3.- Resumen general'!D1126</f>
        <v>Meatotomía, corte de meato; excepto lactante</v>
      </c>
      <c r="E1125" s="335">
        <f>+'3.- Resumen general'!AP1126</f>
        <v>0.4006646324354658</v>
      </c>
      <c r="F1125" s="335">
        <f>+'3.- Resumen general'!AQ1126</f>
        <v>118.64</v>
      </c>
      <c r="G1125" s="335">
        <f t="shared" si="68"/>
        <v>119.04066463243547</v>
      </c>
      <c r="I1125" s="52">
        <v>1120</v>
      </c>
      <c r="J1125" s="334">
        <f t="shared" si="69"/>
        <v>53020</v>
      </c>
      <c r="K1125" s="81" t="str">
        <f t="shared" si="70"/>
        <v>Meatotomía, corte de meato; excepto lactante</v>
      </c>
      <c r="L1125" s="335">
        <f>+'3.- Resumen general'!AP1126</f>
        <v>0.4006646324354658</v>
      </c>
      <c r="M1125" s="335">
        <f>+'3.- Resumen general'!AQ1126</f>
        <v>118.64</v>
      </c>
      <c r="N1125" s="335">
        <f t="shared" si="71"/>
        <v>119.04066463243547</v>
      </c>
    </row>
    <row r="1126" spans="2:14">
      <c r="B1126" s="52">
        <v>1121</v>
      </c>
      <c r="C1126" s="334">
        <f>+'3.- Resumen general'!C1127</f>
        <v>53040</v>
      </c>
      <c r="D1126" s="81" t="str">
        <f>+'3.- Resumen general'!D1127</f>
        <v>Drenaje de absceso periuretral profundo</v>
      </c>
      <c r="E1126" s="335">
        <f>+'3.- Resumen general'!AP1127</f>
        <v>1.2196618967452302</v>
      </c>
      <c r="F1126" s="335">
        <f>+'3.- Resumen general'!AQ1127</f>
        <v>117.40399999999998</v>
      </c>
      <c r="G1126" s="335">
        <f t="shared" si="68"/>
        <v>118.62366189674522</v>
      </c>
      <c r="I1126" s="52">
        <v>1121</v>
      </c>
      <c r="J1126" s="334">
        <f t="shared" si="69"/>
        <v>53040</v>
      </c>
      <c r="K1126" s="81" t="str">
        <f t="shared" si="70"/>
        <v>Drenaje de absceso periuretral profundo</v>
      </c>
      <c r="L1126" s="335">
        <f>+'3.- Resumen general'!AP1127</f>
        <v>1.2196618967452302</v>
      </c>
      <c r="M1126" s="335">
        <f>+'3.- Resumen general'!AQ1127</f>
        <v>117.40399999999998</v>
      </c>
      <c r="N1126" s="335">
        <f t="shared" si="71"/>
        <v>118.62366189674522</v>
      </c>
    </row>
    <row r="1127" spans="2:14">
      <c r="B1127" s="52">
        <v>1122</v>
      </c>
      <c r="C1127" s="334">
        <f>+'3.- Resumen general'!C1128</f>
        <v>53200</v>
      </c>
      <c r="D1127" s="81" t="str">
        <f>+'3.- Resumen general'!D1128</f>
        <v>Biopsia de uretra</v>
      </c>
      <c r="E1127" s="335">
        <f>+'3.- Resumen general'!AP1128</f>
        <v>0.3205317059483726</v>
      </c>
      <c r="F1127" s="335">
        <f>+'3.- Resumen general'!AQ1128</f>
        <v>117.40399999999998</v>
      </c>
      <c r="G1127" s="335">
        <f t="shared" si="68"/>
        <v>117.72453170594835</v>
      </c>
      <c r="I1127" s="52">
        <v>1122</v>
      </c>
      <c r="J1127" s="334">
        <f t="shared" si="69"/>
        <v>53200</v>
      </c>
      <c r="K1127" s="81" t="str">
        <f t="shared" si="70"/>
        <v>Biopsia de uretra</v>
      </c>
      <c r="L1127" s="335">
        <f>+'3.- Resumen general'!AP1128</f>
        <v>0.3205317059483726</v>
      </c>
      <c r="M1127" s="335">
        <f>+'3.- Resumen general'!AQ1128</f>
        <v>117.40399999999998</v>
      </c>
      <c r="N1127" s="335">
        <f t="shared" si="71"/>
        <v>117.72453170594835</v>
      </c>
    </row>
    <row r="1128" spans="2:14">
      <c r="B1128" s="52">
        <v>1123</v>
      </c>
      <c r="C1128" s="334">
        <f>+'3.- Resumen general'!C1129</f>
        <v>53210</v>
      </c>
      <c r="D1128" s="81" t="str">
        <f>+'3.- Resumen general'!D1129</f>
        <v>Uretrectomía total, incluyendo cistostomía; mujer</v>
      </c>
      <c r="E1128" s="335">
        <f>+'3.- Resumen general'!AP1129</f>
        <v>1.2196618967452302</v>
      </c>
      <c r="F1128" s="335">
        <f>+'3.- Resumen general'!AQ1129</f>
        <v>164.964</v>
      </c>
      <c r="G1128" s="335">
        <f t="shared" si="68"/>
        <v>166.18366189674524</v>
      </c>
      <c r="I1128" s="52">
        <v>1123</v>
      </c>
      <c r="J1128" s="334">
        <f t="shared" si="69"/>
        <v>53210</v>
      </c>
      <c r="K1128" s="81" t="str">
        <f t="shared" si="70"/>
        <v>Uretrectomía total, incluyendo cistostomía; mujer</v>
      </c>
      <c r="L1128" s="335">
        <f>+'3.- Resumen general'!AP1129</f>
        <v>1.2196618967452302</v>
      </c>
      <c r="M1128" s="335">
        <f>+'3.- Resumen general'!AQ1129</f>
        <v>164.964</v>
      </c>
      <c r="N1128" s="335">
        <f t="shared" si="71"/>
        <v>166.18366189674524</v>
      </c>
    </row>
    <row r="1129" spans="2:14">
      <c r="B1129" s="52">
        <v>1124</v>
      </c>
      <c r="C1129" s="334">
        <f>+'3.- Resumen general'!C1130</f>
        <v>53230</v>
      </c>
      <c r="D1129" s="81" t="str">
        <f>+'3.- Resumen general'!D1130</f>
        <v>Excisión de divertículo de uretra (procedimiento separado); mujer</v>
      </c>
      <c r="E1129" s="335">
        <f>+'3.- Resumen general'!AP1130</f>
        <v>1.5855604657687992</v>
      </c>
      <c r="F1129" s="335">
        <f>+'3.- Resumen general'!AQ1130</f>
        <v>164.964</v>
      </c>
      <c r="G1129" s="335">
        <f t="shared" si="68"/>
        <v>166.54956046576879</v>
      </c>
      <c r="I1129" s="52">
        <v>1124</v>
      </c>
      <c r="J1129" s="334">
        <f t="shared" si="69"/>
        <v>53230</v>
      </c>
      <c r="K1129" s="81" t="str">
        <f t="shared" si="70"/>
        <v>Excisión de divertículo de uretra (procedimiento separado); mujer</v>
      </c>
      <c r="L1129" s="335">
        <f>+'3.- Resumen general'!AP1130</f>
        <v>1.5855604657687992</v>
      </c>
      <c r="M1129" s="335">
        <f>+'3.- Resumen general'!AQ1130</f>
        <v>164.964</v>
      </c>
      <c r="N1129" s="335">
        <f t="shared" si="71"/>
        <v>166.54956046576879</v>
      </c>
    </row>
    <row r="1130" spans="2:14">
      <c r="B1130" s="52">
        <v>1125</v>
      </c>
      <c r="C1130" s="334">
        <f>+'3.- Resumen general'!C1131</f>
        <v>53240</v>
      </c>
      <c r="D1130" s="81" t="str">
        <f>+'3.- Resumen general'!D1131</f>
        <v>Marsupialización de divertículo uretral, hombre o mujer</v>
      </c>
      <c r="E1130" s="335">
        <f>+'3.- Resumen general'!AP1131</f>
        <v>1.5855604657687992</v>
      </c>
      <c r="F1130" s="335">
        <f>+'3.- Resumen general'!AQ1131</f>
        <v>164.964</v>
      </c>
      <c r="G1130" s="335">
        <f t="shared" si="68"/>
        <v>166.54956046576879</v>
      </c>
      <c r="I1130" s="52">
        <v>1125</v>
      </c>
      <c r="J1130" s="334">
        <f t="shared" si="69"/>
        <v>53240</v>
      </c>
      <c r="K1130" s="81" t="str">
        <f t="shared" si="70"/>
        <v>Marsupialización de divertículo uretral, hombre o mujer</v>
      </c>
      <c r="L1130" s="335">
        <f>+'3.- Resumen general'!AP1131</f>
        <v>1.5855604657687992</v>
      </c>
      <c r="M1130" s="335">
        <f>+'3.- Resumen general'!AQ1131</f>
        <v>164.964</v>
      </c>
      <c r="N1130" s="335">
        <f t="shared" si="71"/>
        <v>166.54956046576879</v>
      </c>
    </row>
    <row r="1131" spans="2:14">
      <c r="B1131" s="52">
        <v>1126</v>
      </c>
      <c r="C1131" s="334">
        <f>+'3.- Resumen general'!C1132</f>
        <v>53260</v>
      </c>
      <c r="D1131" s="81" t="str">
        <f>+'3.- Resumen general'!D1132</f>
        <v>Excisión o fulguración; pólipo(s) uretral(es), uretra distal</v>
      </c>
      <c r="E1131" s="335">
        <f>+'3.- Resumen general'!AP1132</f>
        <v>0.73179713804713808</v>
      </c>
      <c r="F1131" s="335">
        <f>+'3.- Resumen general'!AQ1132</f>
        <v>164.964</v>
      </c>
      <c r="G1131" s="335">
        <f t="shared" si="68"/>
        <v>165.69579713804714</v>
      </c>
      <c r="I1131" s="52">
        <v>1126</v>
      </c>
      <c r="J1131" s="334">
        <f t="shared" si="69"/>
        <v>53260</v>
      </c>
      <c r="K1131" s="81" t="str">
        <f t="shared" si="70"/>
        <v>Excisión o fulguración; pólipo(s) uretral(es), uretra distal</v>
      </c>
      <c r="L1131" s="335">
        <f>+'3.- Resumen general'!AP1132</f>
        <v>0.73179713804713808</v>
      </c>
      <c r="M1131" s="335">
        <f>+'3.- Resumen general'!AQ1132</f>
        <v>164.964</v>
      </c>
      <c r="N1131" s="335">
        <f t="shared" si="71"/>
        <v>165.69579713804714</v>
      </c>
    </row>
    <row r="1132" spans="2:14">
      <c r="B1132" s="52">
        <v>1127</v>
      </c>
      <c r="C1132" s="334">
        <f>+'3.- Resumen general'!C1133</f>
        <v>53400</v>
      </c>
      <c r="D1132" s="81" t="str">
        <f>+'3.- Resumen general'!D1133</f>
        <v>Uretroplastía</v>
      </c>
      <c r="E1132" s="335">
        <f>+'3.- Resumen general'!AP1133</f>
        <v>1.5855604657687992</v>
      </c>
      <c r="F1132" s="335">
        <f>+'3.- Resumen general'!AQ1133</f>
        <v>247.97249000000002</v>
      </c>
      <c r="G1132" s="335">
        <f t="shared" si="68"/>
        <v>249.55805046576882</v>
      </c>
      <c r="I1132" s="52">
        <v>1127</v>
      </c>
      <c r="J1132" s="334">
        <f t="shared" si="69"/>
        <v>53400</v>
      </c>
      <c r="K1132" s="81" t="str">
        <f t="shared" si="70"/>
        <v>Uretroplastía</v>
      </c>
      <c r="L1132" s="335">
        <f>+'3.- Resumen general'!AP1133</f>
        <v>1.5855604657687992</v>
      </c>
      <c r="M1132" s="335">
        <f>+'3.- Resumen general'!AQ1133</f>
        <v>247.97249000000002</v>
      </c>
      <c r="N1132" s="335">
        <f t="shared" si="71"/>
        <v>249.55805046576882</v>
      </c>
    </row>
    <row r="1133" spans="2:14">
      <c r="B1133" s="52">
        <v>1128</v>
      </c>
      <c r="C1133" s="334">
        <f>+'3.- Resumen general'!C1134</f>
        <v>53440</v>
      </c>
      <c r="D1133" s="81" t="str">
        <f>+'3.- Resumen general'!D1134</f>
        <v>Operación para corrección de incontinencia urinaria masculina</v>
      </c>
      <c r="E1133" s="335">
        <f>+'3.- Resumen general'!AP1134</f>
        <v>1.9514590347923684</v>
      </c>
      <c r="F1133" s="335">
        <f>+'3.- Resumen general'!AQ1134</f>
        <v>265.93249000000003</v>
      </c>
      <c r="G1133" s="335">
        <f t="shared" si="68"/>
        <v>267.88394903479241</v>
      </c>
      <c r="I1133" s="52">
        <v>1128</v>
      </c>
      <c r="J1133" s="334">
        <f t="shared" si="69"/>
        <v>53440</v>
      </c>
      <c r="K1133" s="81" t="str">
        <f t="shared" si="70"/>
        <v>Operación para corrección de incontinencia urinaria masculina</v>
      </c>
      <c r="L1133" s="335">
        <f>+'3.- Resumen general'!AP1134</f>
        <v>1.9514590347923684</v>
      </c>
      <c r="M1133" s="335">
        <f>+'3.- Resumen general'!AQ1134</f>
        <v>265.93249000000003</v>
      </c>
      <c r="N1133" s="335">
        <f t="shared" si="71"/>
        <v>267.88394903479241</v>
      </c>
    </row>
    <row r="1134" spans="2:14">
      <c r="B1134" s="52">
        <v>1129</v>
      </c>
      <c r="C1134" s="334">
        <f>+'3.- Resumen general'!C1135</f>
        <v>53450</v>
      </c>
      <c r="D1134" s="81" t="str">
        <f>+'3.- Resumen general'!D1135</f>
        <v>Uretromeatoplastía con avance de la mucosa</v>
      </c>
      <c r="E1134" s="335">
        <f>+'3.- Resumen general'!AP1135</f>
        <v>0.73179713804713808</v>
      </c>
      <c r="F1134" s="335">
        <f>+'3.- Resumen general'!AQ1135</f>
        <v>247.97249000000002</v>
      </c>
      <c r="G1134" s="335">
        <f t="shared" si="68"/>
        <v>248.70428713804716</v>
      </c>
      <c r="I1134" s="52">
        <v>1129</v>
      </c>
      <c r="J1134" s="334">
        <f t="shared" si="69"/>
        <v>53450</v>
      </c>
      <c r="K1134" s="81" t="str">
        <f t="shared" si="70"/>
        <v>Uretromeatoplastía con avance de la mucosa</v>
      </c>
      <c r="L1134" s="335">
        <f>+'3.- Resumen general'!AP1135</f>
        <v>0.73179713804713808</v>
      </c>
      <c r="M1134" s="335">
        <f>+'3.- Resumen general'!AQ1135</f>
        <v>247.97249000000002</v>
      </c>
      <c r="N1134" s="335">
        <f t="shared" si="71"/>
        <v>248.70428713804716</v>
      </c>
    </row>
    <row r="1135" spans="2:14">
      <c r="B1135" s="52">
        <v>1130</v>
      </c>
      <c r="C1135" s="334">
        <f>+'3.- Resumen general'!C1136</f>
        <v>53502</v>
      </c>
      <c r="D1135" s="81" t="str">
        <f>+'3.- Resumen general'!D1136</f>
        <v>Uretrorrafia en mujeres</v>
      </c>
      <c r="E1135" s="335">
        <f>+'3.- Resumen general'!AP1136</f>
        <v>0.97572951739618419</v>
      </c>
      <c r="F1135" s="335">
        <f>+'3.- Resumen general'!AQ1136</f>
        <v>164.964</v>
      </c>
      <c r="G1135" s="335">
        <f t="shared" si="68"/>
        <v>165.93972951739619</v>
      </c>
      <c r="I1135" s="52">
        <v>1130</v>
      </c>
      <c r="J1135" s="334">
        <f t="shared" si="69"/>
        <v>53502</v>
      </c>
      <c r="K1135" s="81" t="str">
        <f t="shared" si="70"/>
        <v>Uretrorrafia en mujeres</v>
      </c>
      <c r="L1135" s="335">
        <f>+'3.- Resumen general'!AP1136</f>
        <v>0.97572951739618419</v>
      </c>
      <c r="M1135" s="335">
        <f>+'3.- Resumen general'!AQ1136</f>
        <v>164.964</v>
      </c>
      <c r="N1135" s="335">
        <f t="shared" si="71"/>
        <v>165.93972951739619</v>
      </c>
    </row>
    <row r="1136" spans="2:14">
      <c r="B1136" s="52">
        <v>1131</v>
      </c>
      <c r="C1136" s="334">
        <f>+'3.- Resumen general'!C1137</f>
        <v>53505</v>
      </c>
      <c r="D1136" s="81" t="str">
        <f>+'3.- Resumen general'!D1137</f>
        <v>Uretrorrafia en hombres</v>
      </c>
      <c r="E1136" s="335">
        <f>+'3.- Resumen general'!AP1137</f>
        <v>1.2196618967452302</v>
      </c>
      <c r="F1136" s="335">
        <f>+'3.- Resumen general'!AQ1137</f>
        <v>164.964</v>
      </c>
      <c r="G1136" s="335">
        <f t="shared" si="68"/>
        <v>166.18366189674524</v>
      </c>
      <c r="I1136" s="52">
        <v>1131</v>
      </c>
      <c r="J1136" s="334">
        <f t="shared" si="69"/>
        <v>53505</v>
      </c>
      <c r="K1136" s="81" t="str">
        <f t="shared" si="70"/>
        <v>Uretrorrafia en hombres</v>
      </c>
      <c r="L1136" s="335">
        <f>+'3.- Resumen general'!AP1137</f>
        <v>1.2196618967452302</v>
      </c>
      <c r="M1136" s="335">
        <f>+'3.- Resumen general'!AQ1137</f>
        <v>164.964</v>
      </c>
      <c r="N1136" s="335">
        <f t="shared" si="71"/>
        <v>166.18366189674524</v>
      </c>
    </row>
    <row r="1137" spans="2:14">
      <c r="B1137" s="52">
        <v>1132</v>
      </c>
      <c r="C1137" s="334">
        <f>+'3.- Resumen general'!C1138</f>
        <v>53520</v>
      </c>
      <c r="D1137" s="81" t="str">
        <f>+'3.- Resumen general'!D1138</f>
        <v>Cierre de uretrostomía o de fístula uretrocutánea en hombres</v>
      </c>
      <c r="E1137" s="335">
        <f>+'3.- Resumen general'!AP1138</f>
        <v>1.9514590347923684</v>
      </c>
      <c r="F1137" s="335">
        <f>+'3.- Resumen general'!AQ1138</f>
        <v>265.93249000000003</v>
      </c>
      <c r="G1137" s="335">
        <f t="shared" si="68"/>
        <v>267.88394903479241</v>
      </c>
      <c r="I1137" s="52">
        <v>1132</v>
      </c>
      <c r="J1137" s="334">
        <f t="shared" si="69"/>
        <v>53520</v>
      </c>
      <c r="K1137" s="81" t="str">
        <f t="shared" si="70"/>
        <v>Cierre de uretrostomía o de fístula uretrocutánea en hombres</v>
      </c>
      <c r="L1137" s="335">
        <f>+'3.- Resumen general'!AP1138</f>
        <v>1.9514590347923684</v>
      </c>
      <c r="M1137" s="335">
        <f>+'3.- Resumen general'!AQ1138</f>
        <v>265.93249000000003</v>
      </c>
      <c r="N1137" s="335">
        <f t="shared" si="71"/>
        <v>267.88394903479241</v>
      </c>
    </row>
    <row r="1138" spans="2:14">
      <c r="B1138" s="52">
        <v>1133</v>
      </c>
      <c r="C1138" s="334">
        <f>+'3.- Resumen general'!C1139</f>
        <v>53600</v>
      </c>
      <c r="D1138" s="81" t="str">
        <f>+'3.- Resumen general'!D1139</f>
        <v>Dilatación de estrechez uretral</v>
      </c>
      <c r="E1138" s="335">
        <f>+'3.- Resumen general'!AP1139</f>
        <v>0.85376332772166108</v>
      </c>
      <c r="F1138" s="335">
        <f>+'3.- Resumen general'!AQ1139</f>
        <v>49.8</v>
      </c>
      <c r="G1138" s="335">
        <f t="shared" si="68"/>
        <v>50.653763327721656</v>
      </c>
      <c r="I1138" s="52">
        <v>1133</v>
      </c>
      <c r="J1138" s="334">
        <f t="shared" si="69"/>
        <v>53600</v>
      </c>
      <c r="K1138" s="81" t="str">
        <f t="shared" si="70"/>
        <v>Dilatación de estrechez uretral</v>
      </c>
      <c r="L1138" s="335">
        <f>+'3.- Resumen general'!AP1139</f>
        <v>0.85376332772166108</v>
      </c>
      <c r="M1138" s="335">
        <f>+'3.- Resumen general'!AQ1139</f>
        <v>49.8</v>
      </c>
      <c r="N1138" s="335">
        <f t="shared" si="71"/>
        <v>50.653763327721656</v>
      </c>
    </row>
    <row r="1139" spans="2:14" ht="25.5">
      <c r="B1139" s="52">
        <v>1134</v>
      </c>
      <c r="C1139" s="334">
        <f>+'3.- Resumen general'!C1140</f>
        <v>54050</v>
      </c>
      <c r="D1139" s="81" t="str">
        <f>+'3.- Resumen general'!D1140</f>
        <v>Destrucción de lesiones (condiloma, papiloma, molusco contagioso, vesícula herpética) en pene</v>
      </c>
      <c r="E1139" s="335">
        <f>+'3.- Resumen general'!AP1140</f>
        <v>0.56093048540965207</v>
      </c>
      <c r="F1139" s="335">
        <f>+'3.- Resumen general'!AQ1140</f>
        <v>117.40399999999998</v>
      </c>
      <c r="G1139" s="335">
        <f t="shared" si="68"/>
        <v>117.96493048540964</v>
      </c>
      <c r="I1139" s="52">
        <v>1134</v>
      </c>
      <c r="J1139" s="334">
        <f t="shared" si="69"/>
        <v>54050</v>
      </c>
      <c r="K1139" s="81" t="str">
        <f t="shared" si="70"/>
        <v>Destrucción de lesiones (condiloma, papiloma, molusco contagioso, vesícula herpética) en pene</v>
      </c>
      <c r="L1139" s="335">
        <f>+'3.- Resumen general'!AP1140</f>
        <v>0.56093048540965207</v>
      </c>
      <c r="M1139" s="335">
        <f>+'3.- Resumen general'!AQ1140</f>
        <v>117.40399999999998</v>
      </c>
      <c r="N1139" s="335">
        <f t="shared" si="71"/>
        <v>117.96493048540964</v>
      </c>
    </row>
    <row r="1140" spans="2:14">
      <c r="B1140" s="52">
        <v>1135</v>
      </c>
      <c r="C1140" s="334">
        <f>+'3.- Resumen general'!C1141</f>
        <v>54100</v>
      </c>
      <c r="D1140" s="81" t="str">
        <f>+'3.- Resumen general'!D1141</f>
        <v>Biopsia de pene</v>
      </c>
      <c r="E1140" s="335">
        <f>+'3.- Resumen general'!AP1141</f>
        <v>5.2149095117845122E-2</v>
      </c>
      <c r="F1140" s="335">
        <f>+'3.- Resumen general'!AQ1141</f>
        <v>18.19285</v>
      </c>
      <c r="G1140" s="335">
        <f t="shared" si="68"/>
        <v>18.244999095117844</v>
      </c>
      <c r="I1140" s="52">
        <v>1135</v>
      </c>
      <c r="J1140" s="334">
        <f t="shared" si="69"/>
        <v>54100</v>
      </c>
      <c r="K1140" s="81" t="str">
        <f t="shared" si="70"/>
        <v>Biopsia de pene</v>
      </c>
      <c r="L1140" s="335">
        <f>+'3.- Resumen general'!AP1141</f>
        <v>5.2149095117845122E-2</v>
      </c>
      <c r="M1140" s="335">
        <f>+'3.- Resumen general'!AQ1141</f>
        <v>18.19285</v>
      </c>
      <c r="N1140" s="335">
        <f t="shared" si="71"/>
        <v>18.244999095117844</v>
      </c>
    </row>
    <row r="1141" spans="2:14">
      <c r="B1141" s="52">
        <v>1136</v>
      </c>
      <c r="C1141" s="334">
        <f>+'3.- Resumen general'!C1142</f>
        <v>54110</v>
      </c>
      <c r="D1141" s="81" t="str">
        <f>+'3.- Resumen general'!D1142</f>
        <v>Excisión de placas fibrosas del pene (enfermedad de Peyrone)</v>
      </c>
      <c r="E1141" s="335">
        <f>+'3.- Resumen general'!AP1142</f>
        <v>0.1355876473063973</v>
      </c>
      <c r="F1141" s="335">
        <f>+'3.- Resumen general'!AQ1142</f>
        <v>19.451350000000001</v>
      </c>
      <c r="G1141" s="335">
        <f t="shared" si="68"/>
        <v>19.586937647306399</v>
      </c>
      <c r="I1141" s="52">
        <v>1136</v>
      </c>
      <c r="J1141" s="334">
        <f t="shared" si="69"/>
        <v>54110</v>
      </c>
      <c r="K1141" s="81" t="str">
        <f t="shared" si="70"/>
        <v>Excisión de placas fibrosas del pene (enfermedad de Peyrone)</v>
      </c>
      <c r="L1141" s="335">
        <f>+'3.- Resumen general'!AP1142</f>
        <v>0.1355876473063973</v>
      </c>
      <c r="M1141" s="335">
        <f>+'3.- Resumen general'!AQ1142</f>
        <v>19.451350000000001</v>
      </c>
      <c r="N1141" s="335">
        <f t="shared" si="71"/>
        <v>19.586937647306399</v>
      </c>
    </row>
    <row r="1142" spans="2:14">
      <c r="B1142" s="52">
        <v>1137</v>
      </c>
      <c r="C1142" s="334">
        <f>+'3.- Resumen general'!C1143</f>
        <v>54120</v>
      </c>
      <c r="D1142" s="81" t="str">
        <f>+'3.- Resumen general'!D1143</f>
        <v>Amputación de pene: parcial</v>
      </c>
      <c r="E1142" s="335">
        <f>+'3.- Resumen general'!AP1143</f>
        <v>1.5855604657687992</v>
      </c>
      <c r="F1142" s="335">
        <f>+'3.- Resumen general'!AQ1143</f>
        <v>182.92399999999998</v>
      </c>
      <c r="G1142" s="335">
        <f t="shared" si="68"/>
        <v>184.50956046576877</v>
      </c>
      <c r="I1142" s="52">
        <v>1137</v>
      </c>
      <c r="J1142" s="334">
        <f t="shared" si="69"/>
        <v>54120</v>
      </c>
      <c r="K1142" s="81" t="str">
        <f t="shared" si="70"/>
        <v>Amputación de pene: parcial</v>
      </c>
      <c r="L1142" s="335">
        <f>+'3.- Resumen general'!AP1143</f>
        <v>1.5855604657687992</v>
      </c>
      <c r="M1142" s="335">
        <f>+'3.- Resumen general'!AQ1143</f>
        <v>182.92399999999998</v>
      </c>
      <c r="N1142" s="335">
        <f t="shared" si="71"/>
        <v>184.50956046576877</v>
      </c>
    </row>
    <row r="1143" spans="2:14">
      <c r="B1143" s="52">
        <v>1138</v>
      </c>
      <c r="C1143" s="334">
        <f>+'3.- Resumen general'!C1144</f>
        <v>54125</v>
      </c>
      <c r="D1143" s="81" t="str">
        <f>+'3.- Resumen general'!D1144</f>
        <v>Amputación de pene: completa</v>
      </c>
      <c r="E1143" s="335">
        <f>+'3.- Resumen general'!AP1144</f>
        <v>1.9514590347923684</v>
      </c>
      <c r="F1143" s="335">
        <f>+'3.- Resumen general'!AQ1144</f>
        <v>182.92399999999998</v>
      </c>
      <c r="G1143" s="335">
        <f t="shared" si="68"/>
        <v>184.87545903479236</v>
      </c>
      <c r="I1143" s="52">
        <v>1138</v>
      </c>
      <c r="J1143" s="334">
        <f t="shared" si="69"/>
        <v>54125</v>
      </c>
      <c r="K1143" s="81" t="str">
        <f t="shared" si="70"/>
        <v>Amputación de pene: completa</v>
      </c>
      <c r="L1143" s="335">
        <f>+'3.- Resumen general'!AP1144</f>
        <v>1.9514590347923684</v>
      </c>
      <c r="M1143" s="335">
        <f>+'3.- Resumen general'!AQ1144</f>
        <v>182.92399999999998</v>
      </c>
      <c r="N1143" s="335">
        <f t="shared" si="71"/>
        <v>184.87545903479236</v>
      </c>
    </row>
    <row r="1144" spans="2:14">
      <c r="B1144" s="52">
        <v>1139</v>
      </c>
      <c r="C1144" s="334">
        <f>+'3.- Resumen general'!C1145</f>
        <v>54130</v>
      </c>
      <c r="D1144" s="81" t="str">
        <f>+'3.- Resumen general'!D1145</f>
        <v>Amputación de pene, radical; con linfadenectomía inguinofemoral bilateral</v>
      </c>
      <c r="E1144" s="335">
        <f>+'3.- Resumen general'!AP1145</f>
        <v>2.3173576038159371</v>
      </c>
      <c r="F1144" s="335">
        <f>+'3.- Resumen general'!AQ1145</f>
        <v>265.93249000000003</v>
      </c>
      <c r="G1144" s="335">
        <f t="shared" si="68"/>
        <v>268.24984760381597</v>
      </c>
      <c r="I1144" s="52">
        <v>1139</v>
      </c>
      <c r="J1144" s="334">
        <f t="shared" si="69"/>
        <v>54130</v>
      </c>
      <c r="K1144" s="81" t="str">
        <f t="shared" si="70"/>
        <v>Amputación de pene, radical; con linfadenectomía inguinofemoral bilateral</v>
      </c>
      <c r="L1144" s="335">
        <f>+'3.- Resumen general'!AP1145</f>
        <v>2.3173576038159371</v>
      </c>
      <c r="M1144" s="335">
        <f>+'3.- Resumen general'!AQ1145</f>
        <v>265.93249000000003</v>
      </c>
      <c r="N1144" s="335">
        <f t="shared" si="71"/>
        <v>268.24984760381597</v>
      </c>
    </row>
    <row r="1145" spans="2:14">
      <c r="B1145" s="52">
        <v>1140</v>
      </c>
      <c r="C1145" s="334">
        <f>+'3.- Resumen general'!C1146</f>
        <v>54150</v>
      </c>
      <c r="D1145" s="81" t="str">
        <f>+'3.- Resumen general'!D1146</f>
        <v>Circuncisión, usando clamp u otro dispositivo; recién nacido</v>
      </c>
      <c r="E1145" s="335">
        <f>+'3.- Resumen general'!AP1146</f>
        <v>0.48079755892255893</v>
      </c>
      <c r="F1145" s="335">
        <f>+'3.- Resumen general'!AQ1146</f>
        <v>185.63535000000002</v>
      </c>
      <c r="G1145" s="335">
        <f t="shared" si="68"/>
        <v>186.11614755892256</v>
      </c>
      <c r="I1145" s="52">
        <v>1140</v>
      </c>
      <c r="J1145" s="334">
        <f t="shared" si="69"/>
        <v>54150</v>
      </c>
      <c r="K1145" s="81" t="str">
        <f t="shared" si="70"/>
        <v>Circuncisión, usando clamp u otro dispositivo; recién nacido</v>
      </c>
      <c r="L1145" s="335">
        <f>+'3.- Resumen general'!AP1146</f>
        <v>0.48079755892255893</v>
      </c>
      <c r="M1145" s="335">
        <f>+'3.- Resumen general'!AQ1146</f>
        <v>185.63535000000002</v>
      </c>
      <c r="N1145" s="335">
        <f t="shared" si="71"/>
        <v>186.11614755892256</v>
      </c>
    </row>
    <row r="1146" spans="2:14">
      <c r="B1146" s="52">
        <v>1141</v>
      </c>
      <c r="C1146" s="334">
        <f>+'3.- Resumen general'!C1147</f>
        <v>54152</v>
      </c>
      <c r="D1146" s="81" t="str">
        <f>+'3.- Resumen general'!D1147</f>
        <v>Circuncisión en persona que no sea recién nacida</v>
      </c>
      <c r="E1146" s="335">
        <f>+'3.- Resumen general'!AP1147</f>
        <v>8.3438552188552201E-2</v>
      </c>
      <c r="F1146" s="335">
        <f>+'3.- Resumen general'!AQ1147</f>
        <v>19.451350000000001</v>
      </c>
      <c r="G1146" s="335">
        <f t="shared" si="68"/>
        <v>19.534788552188555</v>
      </c>
      <c r="I1146" s="52">
        <v>1141</v>
      </c>
      <c r="J1146" s="334">
        <f t="shared" si="69"/>
        <v>54152</v>
      </c>
      <c r="K1146" s="81" t="str">
        <f t="shared" si="70"/>
        <v>Circuncisión en persona que no sea recién nacida</v>
      </c>
      <c r="L1146" s="335">
        <f>+'3.- Resumen general'!AP1147</f>
        <v>8.3438552188552201E-2</v>
      </c>
      <c r="M1146" s="335">
        <f>+'3.- Resumen general'!AQ1147</f>
        <v>19.451350000000001</v>
      </c>
      <c r="N1146" s="335">
        <f t="shared" si="71"/>
        <v>19.534788552188555</v>
      </c>
    </row>
    <row r="1147" spans="2:14" ht="25.5">
      <c r="B1147" s="52">
        <v>1142</v>
      </c>
      <c r="C1147" s="334">
        <f>+'3.- Resumen general'!C1148</f>
        <v>54300</v>
      </c>
      <c r="D1147" s="81" t="str">
        <f>+'3.- Resumen general'!D1148</f>
        <v>Operación plástica del pene para enderezamiento de encordamiento (ejm. hipospadias), con o sin movilización de la uretra</v>
      </c>
      <c r="E1147" s="335">
        <f>+'3.- Resumen general'!AP1148</f>
        <v>1.5855604657687992</v>
      </c>
      <c r="F1147" s="335">
        <f>+'3.- Resumen general'!AQ1148</f>
        <v>182.92399999999998</v>
      </c>
      <c r="G1147" s="335">
        <f t="shared" ref="G1147:G1210" si="72">SUM(E1147:F1147)</f>
        <v>184.50956046576877</v>
      </c>
      <c r="I1147" s="52">
        <v>1142</v>
      </c>
      <c r="J1147" s="334">
        <f t="shared" ref="J1147:J1210" si="73">+C1147</f>
        <v>54300</v>
      </c>
      <c r="K1147" s="81" t="str">
        <f t="shared" ref="K1147:K1210" si="74">+D1147</f>
        <v>Operación plástica del pene para enderezamiento de encordamiento (ejm. hipospadias), con o sin movilización de la uretra</v>
      </c>
      <c r="L1147" s="335">
        <f>+'3.- Resumen general'!AP1148</f>
        <v>1.5855604657687992</v>
      </c>
      <c r="M1147" s="335">
        <f>+'3.- Resumen general'!AQ1148</f>
        <v>182.92399999999998</v>
      </c>
      <c r="N1147" s="335">
        <f t="shared" ref="N1147:N1210" si="75">SUM(L1147:M1147)</f>
        <v>184.50956046576877</v>
      </c>
    </row>
    <row r="1148" spans="2:14" ht="25.5">
      <c r="B1148" s="52">
        <v>1143</v>
      </c>
      <c r="C1148" s="334">
        <f>+'3.- Resumen general'!C1149</f>
        <v>54420</v>
      </c>
      <c r="D1148" s="81" t="str">
        <f>+'3.- Resumen general'!D1149</f>
        <v>Cortocircuito de cuerpos cavernosos con vena safena (operación para priapismo)</v>
      </c>
      <c r="E1148" s="335">
        <f>+'3.- Resumen general'!AP1149</f>
        <v>2.6832561728395063</v>
      </c>
      <c r="F1148" s="335">
        <f>+'3.- Resumen general'!AQ1149</f>
        <v>182.92399999999998</v>
      </c>
      <c r="G1148" s="335">
        <f t="shared" si="72"/>
        <v>185.60725617283947</v>
      </c>
      <c r="I1148" s="52">
        <v>1143</v>
      </c>
      <c r="J1148" s="334">
        <f t="shared" si="73"/>
        <v>54420</v>
      </c>
      <c r="K1148" s="81" t="str">
        <f t="shared" si="74"/>
        <v>Cortocircuito de cuerpos cavernosos con vena safena (operación para priapismo)</v>
      </c>
      <c r="L1148" s="335">
        <f>+'3.- Resumen general'!AP1149</f>
        <v>2.6832561728395063</v>
      </c>
      <c r="M1148" s="335">
        <f>+'3.- Resumen general'!AQ1149</f>
        <v>182.92399999999998</v>
      </c>
      <c r="N1148" s="335">
        <f t="shared" si="75"/>
        <v>185.60725617283947</v>
      </c>
    </row>
    <row r="1149" spans="2:14" ht="25.5">
      <c r="B1149" s="52">
        <v>1144</v>
      </c>
      <c r="C1149" s="334">
        <f>+'3.- Resumen general'!C1150</f>
        <v>54450</v>
      </c>
      <c r="D1149" s="81" t="str">
        <f>+'3.- Resumen general'!D1150</f>
        <v>Manipulación de prepucio incluyendo lisis de adherencias prepuciales y estiramiento</v>
      </c>
      <c r="E1149" s="335">
        <f>+'3.- Resumen general'!AP1150</f>
        <v>0.85376332772166108</v>
      </c>
      <c r="F1149" s="335">
        <f>+'3.- Resumen general'!AQ1150</f>
        <v>71.08</v>
      </c>
      <c r="G1149" s="335">
        <f t="shared" si="72"/>
        <v>71.933763327721664</v>
      </c>
      <c r="I1149" s="52">
        <v>1144</v>
      </c>
      <c r="J1149" s="334">
        <f t="shared" si="73"/>
        <v>54450</v>
      </c>
      <c r="K1149" s="81" t="str">
        <f t="shared" si="74"/>
        <v>Manipulación de prepucio incluyendo lisis de adherencias prepuciales y estiramiento</v>
      </c>
      <c r="L1149" s="335">
        <f>+'3.- Resumen general'!AP1150</f>
        <v>0.85376332772166108</v>
      </c>
      <c r="M1149" s="335">
        <f>+'3.- Resumen general'!AQ1150</f>
        <v>71.08</v>
      </c>
      <c r="N1149" s="335">
        <f t="shared" si="75"/>
        <v>71.933763327721664</v>
      </c>
    </row>
    <row r="1150" spans="2:14">
      <c r="B1150" s="52">
        <v>1145</v>
      </c>
      <c r="C1150" s="334">
        <f>+'3.- Resumen general'!C1151</f>
        <v>54500</v>
      </c>
      <c r="D1150" s="81" t="str">
        <f>+'3.- Resumen general'!D1151</f>
        <v>Biopsia de testículos, con aguja</v>
      </c>
      <c r="E1150" s="335">
        <f>+'3.- Resumen general'!AP1151</f>
        <v>5.2149095117845122E-2</v>
      </c>
      <c r="F1150" s="335">
        <f>+'3.- Resumen general'!AQ1151</f>
        <v>18.19285</v>
      </c>
      <c r="G1150" s="335">
        <f t="shared" si="72"/>
        <v>18.244999095117844</v>
      </c>
      <c r="I1150" s="52">
        <v>1145</v>
      </c>
      <c r="J1150" s="334">
        <f t="shared" si="73"/>
        <v>54500</v>
      </c>
      <c r="K1150" s="81" t="str">
        <f t="shared" si="74"/>
        <v>Biopsia de testículos, con aguja</v>
      </c>
      <c r="L1150" s="335">
        <f>+'3.- Resumen general'!AP1151</f>
        <v>5.2149095117845122E-2</v>
      </c>
      <c r="M1150" s="335">
        <f>+'3.- Resumen general'!AQ1151</f>
        <v>18.19285</v>
      </c>
      <c r="N1150" s="335">
        <f t="shared" si="75"/>
        <v>18.244999095117844</v>
      </c>
    </row>
    <row r="1151" spans="2:14">
      <c r="B1151" s="52">
        <v>1146</v>
      </c>
      <c r="C1151" s="334">
        <f>+'3.- Resumen general'!C1152</f>
        <v>54505</v>
      </c>
      <c r="D1151" s="81" t="str">
        <f>+'3.- Resumen general'!D1152</f>
        <v>Biopsia de testículos, incisional</v>
      </c>
      <c r="E1151" s="335">
        <f>+'3.- Resumen general'!AP1152</f>
        <v>6.2578914141414144E-2</v>
      </c>
      <c r="F1151" s="335">
        <f>+'3.- Resumen general'!AQ1152</f>
        <v>18.19285</v>
      </c>
      <c r="G1151" s="335">
        <f t="shared" si="72"/>
        <v>18.255428914141415</v>
      </c>
      <c r="I1151" s="52">
        <v>1146</v>
      </c>
      <c r="J1151" s="334">
        <f t="shared" si="73"/>
        <v>54505</v>
      </c>
      <c r="K1151" s="81" t="str">
        <f t="shared" si="74"/>
        <v>Biopsia de testículos, incisional</v>
      </c>
      <c r="L1151" s="335">
        <f>+'3.- Resumen general'!AP1152</f>
        <v>6.2578914141414144E-2</v>
      </c>
      <c r="M1151" s="335">
        <f>+'3.- Resumen general'!AQ1152</f>
        <v>18.19285</v>
      </c>
      <c r="N1151" s="335">
        <f t="shared" si="75"/>
        <v>18.255428914141415</v>
      </c>
    </row>
    <row r="1152" spans="2:14">
      <c r="B1152" s="52">
        <v>1147</v>
      </c>
      <c r="C1152" s="334">
        <f>+'3.- Resumen general'!C1153</f>
        <v>54510</v>
      </c>
      <c r="D1152" s="81" t="str">
        <f>+'3.- Resumen general'!D1153</f>
        <v>Excisión de lesión local de testículos</v>
      </c>
      <c r="E1152" s="335">
        <f>+'3.- Resumen general'!AP1153</f>
        <v>7.3008733164983172E-2</v>
      </c>
      <c r="F1152" s="335">
        <f>+'3.- Resumen general'!AQ1153</f>
        <v>19.451350000000001</v>
      </c>
      <c r="G1152" s="335">
        <f t="shared" si="72"/>
        <v>19.524358733164984</v>
      </c>
      <c r="I1152" s="52">
        <v>1147</v>
      </c>
      <c r="J1152" s="334">
        <f t="shared" si="73"/>
        <v>54510</v>
      </c>
      <c r="K1152" s="81" t="str">
        <f t="shared" si="74"/>
        <v>Excisión de lesión local de testículos</v>
      </c>
      <c r="L1152" s="335">
        <f>+'3.- Resumen general'!AP1153</f>
        <v>7.3008733164983172E-2</v>
      </c>
      <c r="M1152" s="335">
        <f>+'3.- Resumen general'!AQ1153</f>
        <v>19.451350000000001</v>
      </c>
      <c r="N1152" s="335">
        <f t="shared" si="75"/>
        <v>19.524358733164984</v>
      </c>
    </row>
    <row r="1153" spans="2:14" ht="25.5">
      <c r="B1153" s="52">
        <v>1148</v>
      </c>
      <c r="C1153" s="334">
        <f>+'3.- Resumen general'!C1154</f>
        <v>54520</v>
      </c>
      <c r="D1153" s="81" t="str">
        <f>+'3.- Resumen general'!D1154</f>
        <v>Orquiectomía simple (incluyendo subcapsular), con o sin prótesis testicular, abordaje escrotal o inguinal</v>
      </c>
      <c r="E1153" s="335">
        <f>+'3.- Resumen general'!AP1154</f>
        <v>0.64106341189674521</v>
      </c>
      <c r="F1153" s="335">
        <f>+'3.- Resumen general'!AQ1154</f>
        <v>136.6</v>
      </c>
      <c r="G1153" s="335">
        <f t="shared" si="72"/>
        <v>137.24106341189673</v>
      </c>
      <c r="I1153" s="52">
        <v>1148</v>
      </c>
      <c r="J1153" s="334">
        <f t="shared" si="73"/>
        <v>54520</v>
      </c>
      <c r="K1153" s="81" t="str">
        <f t="shared" si="74"/>
        <v>Orquiectomía simple (incluyendo subcapsular), con o sin prótesis testicular, abordaje escrotal o inguinal</v>
      </c>
      <c r="L1153" s="335">
        <f>+'3.- Resumen general'!AP1154</f>
        <v>0.64106341189674521</v>
      </c>
      <c r="M1153" s="335">
        <f>+'3.- Resumen general'!AQ1154</f>
        <v>136.6</v>
      </c>
      <c r="N1153" s="335">
        <f t="shared" si="75"/>
        <v>137.24106341189673</v>
      </c>
    </row>
    <row r="1154" spans="2:14">
      <c r="B1154" s="52">
        <v>1149</v>
      </c>
      <c r="C1154" s="334">
        <f>+'3.- Resumen general'!C1155</f>
        <v>54525</v>
      </c>
      <c r="D1154" s="81" t="str">
        <f>+'3.- Resumen general'!D1155</f>
        <v>Orquiectomía bilateral</v>
      </c>
      <c r="E1154" s="335">
        <f>+'3.- Resumen general'!AP1155</f>
        <v>1.2196618967452302</v>
      </c>
      <c r="F1154" s="335">
        <f>+'3.- Resumen general'!AQ1155</f>
        <v>182.92399999999998</v>
      </c>
      <c r="G1154" s="335">
        <f t="shared" si="72"/>
        <v>184.14366189674521</v>
      </c>
      <c r="I1154" s="52">
        <v>1149</v>
      </c>
      <c r="J1154" s="334">
        <f t="shared" si="73"/>
        <v>54525</v>
      </c>
      <c r="K1154" s="81" t="str">
        <f t="shared" si="74"/>
        <v>Orquiectomía bilateral</v>
      </c>
      <c r="L1154" s="335">
        <f>+'3.- Resumen general'!AP1155</f>
        <v>1.2196618967452302</v>
      </c>
      <c r="M1154" s="335">
        <f>+'3.- Resumen general'!AQ1155</f>
        <v>182.92399999999998</v>
      </c>
      <c r="N1154" s="335">
        <f t="shared" si="75"/>
        <v>184.14366189674521</v>
      </c>
    </row>
    <row r="1155" spans="2:14">
      <c r="B1155" s="52">
        <v>1150</v>
      </c>
      <c r="C1155" s="334">
        <f>+'3.- Resumen general'!C1156</f>
        <v>54530</v>
      </c>
      <c r="D1155" s="81" t="str">
        <f>+'3.- Resumen general'!D1156</f>
        <v>Orquiectomía radical, por tumor; abordaje inguinal</v>
      </c>
      <c r="E1155" s="335">
        <f>+'3.- Resumen general'!AP1156</f>
        <v>1.9514590347923684</v>
      </c>
      <c r="F1155" s="335">
        <f>+'3.- Resumen general'!AQ1156</f>
        <v>265.90601666666663</v>
      </c>
      <c r="G1155" s="335">
        <f t="shared" si="72"/>
        <v>267.85747570145901</v>
      </c>
      <c r="I1155" s="52">
        <v>1150</v>
      </c>
      <c r="J1155" s="334">
        <f t="shared" si="73"/>
        <v>54530</v>
      </c>
      <c r="K1155" s="81" t="str">
        <f t="shared" si="74"/>
        <v>Orquiectomía radical, por tumor; abordaje inguinal</v>
      </c>
      <c r="L1155" s="335">
        <f>+'3.- Resumen general'!AP1156</f>
        <v>1.9514590347923684</v>
      </c>
      <c r="M1155" s="335">
        <f>+'3.- Resumen general'!AQ1156</f>
        <v>265.90601666666663</v>
      </c>
      <c r="N1155" s="335">
        <f t="shared" si="75"/>
        <v>267.85747570145901</v>
      </c>
    </row>
    <row r="1156" spans="2:14">
      <c r="B1156" s="52">
        <v>1151</v>
      </c>
      <c r="C1156" s="334">
        <f>+'3.- Resumen general'!C1157</f>
        <v>54550</v>
      </c>
      <c r="D1156" s="81" t="str">
        <f>+'3.- Resumen general'!D1157</f>
        <v>Exploración de testículos no descendidos (región inguinal o escrotal)</v>
      </c>
      <c r="E1156" s="335">
        <f>+'3.- Resumen general'!AP1157</f>
        <v>1.3416280864197532</v>
      </c>
      <c r="F1156" s="335">
        <f>+'3.- Resumen general'!AQ1157</f>
        <v>202.60868333333332</v>
      </c>
      <c r="G1156" s="335">
        <f t="shared" si="72"/>
        <v>203.95031141975306</v>
      </c>
      <c r="I1156" s="52">
        <v>1151</v>
      </c>
      <c r="J1156" s="334">
        <f t="shared" si="73"/>
        <v>54550</v>
      </c>
      <c r="K1156" s="81" t="str">
        <f t="shared" si="74"/>
        <v>Exploración de testículos no descendidos (región inguinal o escrotal)</v>
      </c>
      <c r="L1156" s="335">
        <f>+'3.- Resumen general'!AP1157</f>
        <v>1.3416280864197532</v>
      </c>
      <c r="M1156" s="335">
        <f>+'3.- Resumen general'!AQ1157</f>
        <v>202.60868333333332</v>
      </c>
      <c r="N1156" s="335">
        <f t="shared" si="75"/>
        <v>203.95031141975306</v>
      </c>
    </row>
    <row r="1157" spans="2:14" ht="25.5">
      <c r="B1157" s="52">
        <v>1152</v>
      </c>
      <c r="C1157" s="334">
        <f>+'3.- Resumen general'!C1158</f>
        <v>54600</v>
      </c>
      <c r="D1157" s="81" t="str">
        <f>+'3.- Resumen general'!D1158</f>
        <v>Reducción de torsión de testículos, quirúrgica, con o sin fijación del testículo contralateral</v>
      </c>
      <c r="E1157" s="335">
        <f>+'3.- Resumen general'!AP1158</f>
        <v>1.4635942760942762</v>
      </c>
      <c r="F1157" s="335">
        <f>+'3.- Resumen general'!AQ1158</f>
        <v>252.32735000000002</v>
      </c>
      <c r="G1157" s="335">
        <f t="shared" si="72"/>
        <v>253.79094427609431</v>
      </c>
      <c r="I1157" s="52">
        <v>1152</v>
      </c>
      <c r="J1157" s="334">
        <f t="shared" si="73"/>
        <v>54600</v>
      </c>
      <c r="K1157" s="81" t="str">
        <f t="shared" si="74"/>
        <v>Reducción de torsión de testículos, quirúrgica, con o sin fijación del testículo contralateral</v>
      </c>
      <c r="L1157" s="335">
        <f>+'3.- Resumen general'!AP1158</f>
        <v>1.4635942760942762</v>
      </c>
      <c r="M1157" s="335">
        <f>+'3.- Resumen general'!AQ1158</f>
        <v>252.32735000000002</v>
      </c>
      <c r="N1157" s="335">
        <f t="shared" si="75"/>
        <v>253.79094427609431</v>
      </c>
    </row>
    <row r="1158" spans="2:14">
      <c r="B1158" s="52">
        <v>1153</v>
      </c>
      <c r="C1158" s="334">
        <f>+'3.- Resumen general'!C1159</f>
        <v>54670</v>
      </c>
      <c r="D1158" s="81" t="str">
        <f>+'3.- Resumen general'!D1159</f>
        <v>Sutura o corrección de lesión testicular</v>
      </c>
      <c r="E1158" s="335">
        <f>+'3.- Resumen general'!AP1159</f>
        <v>0.10429819023569024</v>
      </c>
      <c r="F1158" s="335">
        <f>+'3.- Resumen general'!AQ1159</f>
        <v>19.451350000000001</v>
      </c>
      <c r="G1158" s="335">
        <f t="shared" si="72"/>
        <v>19.55564819023569</v>
      </c>
      <c r="I1158" s="52">
        <v>1153</v>
      </c>
      <c r="J1158" s="334">
        <f t="shared" si="73"/>
        <v>54670</v>
      </c>
      <c r="K1158" s="81" t="str">
        <f t="shared" si="74"/>
        <v>Sutura o corrección de lesión testicular</v>
      </c>
      <c r="L1158" s="335">
        <f>+'3.- Resumen general'!AP1159</f>
        <v>0.10429819023569024</v>
      </c>
      <c r="M1158" s="335">
        <f>+'3.- Resumen general'!AQ1159</f>
        <v>19.451350000000001</v>
      </c>
      <c r="N1158" s="335">
        <f t="shared" si="75"/>
        <v>19.55564819023569</v>
      </c>
    </row>
    <row r="1159" spans="2:14">
      <c r="B1159" s="52">
        <v>1154</v>
      </c>
      <c r="C1159" s="334">
        <f>+'3.- Resumen general'!C1160</f>
        <v>54690</v>
      </c>
      <c r="D1159" s="81" t="str">
        <f>+'3.- Resumen general'!D1160</f>
        <v>Orquiectomía por laparoscopía</v>
      </c>
      <c r="E1159" s="335">
        <f>+'3.- Resumen general'!AP1160</f>
        <v>2.195904356060606</v>
      </c>
      <c r="F1159" s="335">
        <f>+'3.- Resumen general'!AQ1160</f>
        <v>242.14335</v>
      </c>
      <c r="G1159" s="335">
        <f t="shared" si="72"/>
        <v>244.33925435606059</v>
      </c>
      <c r="I1159" s="52">
        <v>1154</v>
      </c>
      <c r="J1159" s="334">
        <f t="shared" si="73"/>
        <v>54690</v>
      </c>
      <c r="K1159" s="81" t="str">
        <f t="shared" si="74"/>
        <v>Orquiectomía por laparoscopía</v>
      </c>
      <c r="L1159" s="335">
        <f>+'3.- Resumen general'!AP1160</f>
        <v>2.195904356060606</v>
      </c>
      <c r="M1159" s="335">
        <f>+'3.- Resumen general'!AQ1160</f>
        <v>242.14335</v>
      </c>
      <c r="N1159" s="335">
        <f t="shared" si="75"/>
        <v>244.33925435606059</v>
      </c>
    </row>
    <row r="1160" spans="2:14" ht="25.5">
      <c r="B1160" s="52">
        <v>1155</v>
      </c>
      <c r="C1160" s="334">
        <f>+'3.- Resumen general'!C1161</f>
        <v>54700</v>
      </c>
      <c r="D1160" s="81" t="str">
        <f>+'3.- Resumen general'!D1161</f>
        <v>Incisión y drenaje del epidídimo, testículos y/o espacio escrotal (ejm. absceso o hematoma)</v>
      </c>
      <c r="E1160" s="335">
        <f>+'3.- Resumen general'!AP1161</f>
        <v>5.2149095117845122E-2</v>
      </c>
      <c r="F1160" s="335">
        <f>+'3.- Resumen general'!AQ1161</f>
        <v>19.451350000000001</v>
      </c>
      <c r="G1160" s="335">
        <f t="shared" si="72"/>
        <v>19.503499095117846</v>
      </c>
      <c r="I1160" s="52">
        <v>1155</v>
      </c>
      <c r="J1160" s="334">
        <f t="shared" si="73"/>
        <v>54700</v>
      </c>
      <c r="K1160" s="81" t="str">
        <f t="shared" si="74"/>
        <v>Incisión y drenaje del epidídimo, testículos y/o espacio escrotal (ejm. absceso o hematoma)</v>
      </c>
      <c r="L1160" s="335">
        <f>+'3.- Resumen general'!AP1161</f>
        <v>5.2149095117845122E-2</v>
      </c>
      <c r="M1160" s="335">
        <f>+'3.- Resumen general'!AQ1161</f>
        <v>19.451350000000001</v>
      </c>
      <c r="N1160" s="335">
        <f t="shared" si="75"/>
        <v>19.503499095117846</v>
      </c>
    </row>
    <row r="1161" spans="2:14">
      <c r="B1161" s="52">
        <v>1156</v>
      </c>
      <c r="C1161" s="334">
        <f>+'3.- Resumen general'!C1162</f>
        <v>54800</v>
      </c>
      <c r="D1161" s="81" t="str">
        <f>+'3.- Resumen general'!D1162</f>
        <v>Biopsia de epidídimo, aguja</v>
      </c>
      <c r="E1161" s="335">
        <f>+'3.- Resumen general'!AP1162</f>
        <v>5.2149095117845122E-2</v>
      </c>
      <c r="F1161" s="335">
        <f>+'3.- Resumen general'!AQ1162</f>
        <v>18.19285</v>
      </c>
      <c r="G1161" s="335">
        <f t="shared" si="72"/>
        <v>18.244999095117844</v>
      </c>
      <c r="I1161" s="52">
        <v>1156</v>
      </c>
      <c r="J1161" s="334">
        <f t="shared" si="73"/>
        <v>54800</v>
      </c>
      <c r="K1161" s="81" t="str">
        <f t="shared" si="74"/>
        <v>Biopsia de epidídimo, aguja</v>
      </c>
      <c r="L1161" s="335">
        <f>+'3.- Resumen general'!AP1162</f>
        <v>5.2149095117845122E-2</v>
      </c>
      <c r="M1161" s="335">
        <f>+'3.- Resumen general'!AQ1162</f>
        <v>18.19285</v>
      </c>
      <c r="N1161" s="335">
        <f t="shared" si="75"/>
        <v>18.244999095117844</v>
      </c>
    </row>
    <row r="1162" spans="2:14">
      <c r="B1162" s="52">
        <v>1157</v>
      </c>
      <c r="C1162" s="334">
        <f>+'3.- Resumen general'!C1163</f>
        <v>54820</v>
      </c>
      <c r="D1162" s="81" t="str">
        <f>+'3.- Resumen general'!D1163</f>
        <v>Exploración de epidídimo, con o sin biopsia</v>
      </c>
      <c r="E1162" s="335">
        <f>+'3.- Resumen general'!AP1163</f>
        <v>0.56093048540965207</v>
      </c>
      <c r="F1162" s="335">
        <f>+'3.- Resumen general'!AQ1163</f>
        <v>189.03001666666665</v>
      </c>
      <c r="G1162" s="335">
        <f t="shared" si="72"/>
        <v>189.5909471520763</v>
      </c>
      <c r="I1162" s="52">
        <v>1157</v>
      </c>
      <c r="J1162" s="334">
        <f t="shared" si="73"/>
        <v>54820</v>
      </c>
      <c r="K1162" s="81" t="str">
        <f t="shared" si="74"/>
        <v>Exploración de epidídimo, con o sin biopsia</v>
      </c>
      <c r="L1162" s="335">
        <f>+'3.- Resumen general'!AP1163</f>
        <v>0.56093048540965207</v>
      </c>
      <c r="M1162" s="335">
        <f>+'3.- Resumen general'!AQ1163</f>
        <v>189.03001666666665</v>
      </c>
      <c r="N1162" s="335">
        <f t="shared" si="75"/>
        <v>189.5909471520763</v>
      </c>
    </row>
    <row r="1163" spans="2:14">
      <c r="B1163" s="52">
        <v>1158</v>
      </c>
      <c r="C1163" s="334">
        <f>+'3.- Resumen general'!C1164</f>
        <v>54830</v>
      </c>
      <c r="D1163" s="81" t="str">
        <f>+'3.- Resumen general'!D1164</f>
        <v>Excisión de lesión local de epidídimo</v>
      </c>
      <c r="E1163" s="335">
        <f>+'3.- Resumen general'!AP1164</f>
        <v>0.48079755892255893</v>
      </c>
      <c r="F1163" s="335">
        <f>+'3.- Resumen general'!AQ1164</f>
        <v>185.63535000000002</v>
      </c>
      <c r="G1163" s="335">
        <f t="shared" si="72"/>
        <v>186.11614755892256</v>
      </c>
      <c r="I1163" s="52">
        <v>1158</v>
      </c>
      <c r="J1163" s="334">
        <f t="shared" si="73"/>
        <v>54830</v>
      </c>
      <c r="K1163" s="81" t="str">
        <f t="shared" si="74"/>
        <v>Excisión de lesión local de epidídimo</v>
      </c>
      <c r="L1163" s="335">
        <f>+'3.- Resumen general'!AP1164</f>
        <v>0.48079755892255893</v>
      </c>
      <c r="M1163" s="335">
        <f>+'3.- Resumen general'!AQ1164</f>
        <v>185.63535000000002</v>
      </c>
      <c r="N1163" s="335">
        <f t="shared" si="75"/>
        <v>186.11614755892256</v>
      </c>
    </row>
    <row r="1164" spans="2:14">
      <c r="B1164" s="52">
        <v>1159</v>
      </c>
      <c r="C1164" s="334">
        <f>+'3.- Resumen general'!C1165</f>
        <v>54860</v>
      </c>
      <c r="D1164" s="81" t="str">
        <f>+'3.- Resumen general'!D1165</f>
        <v>Epididimectomía; unilateral</v>
      </c>
      <c r="E1164" s="335">
        <f>+'3.- Resumen general'!AP1165</f>
        <v>0.72119633838383834</v>
      </c>
      <c r="F1164" s="335">
        <f>+'3.- Resumen general'!AQ1165</f>
        <v>118.64</v>
      </c>
      <c r="G1164" s="335">
        <f t="shared" si="72"/>
        <v>119.36119633838383</v>
      </c>
      <c r="I1164" s="52">
        <v>1159</v>
      </c>
      <c r="J1164" s="334">
        <f t="shared" si="73"/>
        <v>54860</v>
      </c>
      <c r="K1164" s="81" t="str">
        <f t="shared" si="74"/>
        <v>Epididimectomía; unilateral</v>
      </c>
      <c r="L1164" s="335">
        <f>+'3.- Resumen general'!AP1165</f>
        <v>0.72119633838383834</v>
      </c>
      <c r="M1164" s="335">
        <f>+'3.- Resumen general'!AQ1165</f>
        <v>118.64</v>
      </c>
      <c r="N1164" s="335">
        <f t="shared" si="75"/>
        <v>119.36119633838383</v>
      </c>
    </row>
    <row r="1165" spans="2:14">
      <c r="B1165" s="52">
        <v>1160</v>
      </c>
      <c r="C1165" s="334">
        <f>+'3.- Resumen general'!C1166</f>
        <v>54861</v>
      </c>
      <c r="D1165" s="81" t="str">
        <f>+'3.- Resumen general'!D1166</f>
        <v>Epididimectomía bilateral</v>
      </c>
      <c r="E1165" s="335">
        <f>+'3.- Resumen general'!AP1166</f>
        <v>0.96159511784511786</v>
      </c>
      <c r="F1165" s="335">
        <f>+'3.- Resumen general'!AQ1166</f>
        <v>136.6</v>
      </c>
      <c r="G1165" s="335">
        <f t="shared" si="72"/>
        <v>137.56159511784512</v>
      </c>
      <c r="I1165" s="52">
        <v>1160</v>
      </c>
      <c r="J1165" s="334">
        <f t="shared" si="73"/>
        <v>54861</v>
      </c>
      <c r="K1165" s="81" t="str">
        <f t="shared" si="74"/>
        <v>Epididimectomía bilateral</v>
      </c>
      <c r="L1165" s="335">
        <f>+'3.- Resumen general'!AP1166</f>
        <v>0.96159511784511786</v>
      </c>
      <c r="M1165" s="335">
        <f>+'3.- Resumen general'!AQ1166</f>
        <v>136.6</v>
      </c>
      <c r="N1165" s="335">
        <f t="shared" si="75"/>
        <v>137.56159511784512</v>
      </c>
    </row>
    <row r="1166" spans="2:14" ht="25.5">
      <c r="B1166" s="52">
        <v>1161</v>
      </c>
      <c r="C1166" s="334">
        <f>+'3.- Resumen general'!C1167</f>
        <v>54900</v>
      </c>
      <c r="D1166" s="81" t="str">
        <f>+'3.- Resumen general'!D1167</f>
        <v>Epididimovasostomía, anastomosis del epidídimo a vasos deferentes; unilateral</v>
      </c>
      <c r="E1166" s="335">
        <f>+'3.- Resumen general'!AP1167</f>
        <v>2.3173576038159371</v>
      </c>
      <c r="F1166" s="335">
        <f>+'3.- Resumen general'!AQ1167</f>
        <v>265.93249000000003</v>
      </c>
      <c r="G1166" s="335">
        <f t="shared" si="72"/>
        <v>268.24984760381597</v>
      </c>
      <c r="I1166" s="52">
        <v>1161</v>
      </c>
      <c r="J1166" s="334">
        <f t="shared" si="73"/>
        <v>54900</v>
      </c>
      <c r="K1166" s="81" t="str">
        <f t="shared" si="74"/>
        <v>Epididimovasostomía, anastomosis del epidídimo a vasos deferentes; unilateral</v>
      </c>
      <c r="L1166" s="335">
        <f>+'3.- Resumen general'!AP1167</f>
        <v>2.3173576038159371</v>
      </c>
      <c r="M1166" s="335">
        <f>+'3.- Resumen general'!AQ1167</f>
        <v>265.93249000000003</v>
      </c>
      <c r="N1166" s="335">
        <f t="shared" si="75"/>
        <v>268.24984760381597</v>
      </c>
    </row>
    <row r="1167" spans="2:14" ht="25.5">
      <c r="B1167" s="52">
        <v>1162</v>
      </c>
      <c r="C1167" s="334">
        <f>+'3.- Resumen general'!C1168</f>
        <v>55000</v>
      </c>
      <c r="D1167" s="81" t="str">
        <f>+'3.- Resumen general'!D1168</f>
        <v>Punción aspirativa de hidrocele, túnica vaginal del testículo, con o sin inyección de medicamentos</v>
      </c>
      <c r="E1167" s="335">
        <f>+'3.- Resumen general'!AP1168</f>
        <v>5.2149095117845122E-2</v>
      </c>
      <c r="F1167" s="335">
        <f>+'3.- Resumen general'!AQ1168</f>
        <v>18.19285</v>
      </c>
      <c r="G1167" s="335">
        <f t="shared" si="72"/>
        <v>18.244999095117844</v>
      </c>
      <c r="I1167" s="52">
        <v>1162</v>
      </c>
      <c r="J1167" s="334">
        <f t="shared" si="73"/>
        <v>55000</v>
      </c>
      <c r="K1167" s="81" t="str">
        <f t="shared" si="74"/>
        <v>Punción aspirativa de hidrocele, túnica vaginal del testículo, con o sin inyección de medicamentos</v>
      </c>
      <c r="L1167" s="335">
        <f>+'3.- Resumen general'!AP1168</f>
        <v>5.2149095117845122E-2</v>
      </c>
      <c r="M1167" s="335">
        <f>+'3.- Resumen general'!AQ1168</f>
        <v>18.19285</v>
      </c>
      <c r="N1167" s="335">
        <f t="shared" si="75"/>
        <v>18.244999095117844</v>
      </c>
    </row>
    <row r="1168" spans="2:14">
      <c r="B1168" s="52">
        <v>1163</v>
      </c>
      <c r="C1168" s="334">
        <f>+'3.- Resumen general'!C1169</f>
        <v>55040</v>
      </c>
      <c r="D1168" s="81" t="str">
        <f>+'3.- Resumen general'!D1169</f>
        <v>Excisión de hidrocele unilateral</v>
      </c>
      <c r="E1168" s="335">
        <f>+'3.- Resumen general'!AP1169</f>
        <v>0.80132926487093159</v>
      </c>
      <c r="F1168" s="335">
        <f>+'3.- Resumen general'!AQ1169</f>
        <v>118.64</v>
      </c>
      <c r="G1168" s="335">
        <f t="shared" si="72"/>
        <v>119.44132926487093</v>
      </c>
      <c r="I1168" s="52">
        <v>1163</v>
      </c>
      <c r="J1168" s="334">
        <f t="shared" si="73"/>
        <v>55040</v>
      </c>
      <c r="K1168" s="81" t="str">
        <f t="shared" si="74"/>
        <v>Excisión de hidrocele unilateral</v>
      </c>
      <c r="L1168" s="335">
        <f>+'3.- Resumen general'!AP1169</f>
        <v>0.80132926487093159</v>
      </c>
      <c r="M1168" s="335">
        <f>+'3.- Resumen general'!AQ1169</f>
        <v>118.64</v>
      </c>
      <c r="N1168" s="335">
        <f t="shared" si="75"/>
        <v>119.44132926487093</v>
      </c>
    </row>
    <row r="1169" spans="2:14" ht="25.5">
      <c r="B1169" s="52">
        <v>1164</v>
      </c>
      <c r="C1169" s="334">
        <f>+'3.- Resumen general'!C1170</f>
        <v>55060</v>
      </c>
      <c r="D1169" s="81" t="str">
        <f>+'3.- Resumen general'!D1170</f>
        <v>Corrección de hidrocele, túnica vaginal del testículo (procedimiento de Bottle)</v>
      </c>
      <c r="E1169" s="335">
        <f>+'3.- Resumen general'!AP1170</f>
        <v>0.80132926487093159</v>
      </c>
      <c r="F1169" s="335">
        <f>+'3.- Resumen general'!AQ1170</f>
        <v>136.6</v>
      </c>
      <c r="G1169" s="335">
        <f t="shared" si="72"/>
        <v>137.40132926487092</v>
      </c>
      <c r="I1169" s="52">
        <v>1164</v>
      </c>
      <c r="J1169" s="334">
        <f t="shared" si="73"/>
        <v>55060</v>
      </c>
      <c r="K1169" s="81" t="str">
        <f t="shared" si="74"/>
        <v>Corrección de hidrocele, túnica vaginal del testículo (procedimiento de Bottle)</v>
      </c>
      <c r="L1169" s="335">
        <f>+'3.- Resumen general'!AP1170</f>
        <v>0.80132926487093159</v>
      </c>
      <c r="M1169" s="335">
        <f>+'3.- Resumen general'!AQ1170</f>
        <v>136.6</v>
      </c>
      <c r="N1169" s="335">
        <f t="shared" si="75"/>
        <v>137.40132926487092</v>
      </c>
    </row>
    <row r="1170" spans="2:14">
      <c r="B1170" s="52">
        <v>1165</v>
      </c>
      <c r="C1170" s="334">
        <f>+'3.- Resumen general'!C1171</f>
        <v>55100</v>
      </c>
      <c r="D1170" s="81" t="str">
        <f>+'3.- Resumen general'!D1171</f>
        <v>Drenaje de absceso de la pared escrotal</v>
      </c>
      <c r="E1170" s="335">
        <f>+'3.- Resumen general'!AP1171</f>
        <v>5.2149095117845122E-2</v>
      </c>
      <c r="F1170" s="335">
        <f>+'3.- Resumen general'!AQ1171</f>
        <v>89.719849999999994</v>
      </c>
      <c r="G1170" s="335">
        <f t="shared" si="72"/>
        <v>89.771999095117835</v>
      </c>
      <c r="I1170" s="52">
        <v>1165</v>
      </c>
      <c r="J1170" s="334">
        <f t="shared" si="73"/>
        <v>55100</v>
      </c>
      <c r="K1170" s="81" t="str">
        <f t="shared" si="74"/>
        <v>Drenaje de absceso de la pared escrotal</v>
      </c>
      <c r="L1170" s="335">
        <f>+'3.- Resumen general'!AP1171</f>
        <v>5.2149095117845122E-2</v>
      </c>
      <c r="M1170" s="335">
        <f>+'3.- Resumen general'!AQ1171</f>
        <v>89.719849999999994</v>
      </c>
      <c r="N1170" s="335">
        <f t="shared" si="75"/>
        <v>89.771999095117835</v>
      </c>
    </row>
    <row r="1171" spans="2:14">
      <c r="B1171" s="52">
        <v>1166</v>
      </c>
      <c r="C1171" s="334">
        <f>+'3.- Resumen general'!C1172</f>
        <v>55120</v>
      </c>
      <c r="D1171" s="81" t="str">
        <f>+'3.- Resumen general'!D1172</f>
        <v>Extirpación de cuerpo extraño del escroto</v>
      </c>
      <c r="E1171" s="335">
        <f>+'3.- Resumen general'!AP1172</f>
        <v>8.3438552188552201E-2</v>
      </c>
      <c r="F1171" s="335">
        <f>+'3.- Resumen general'!AQ1172</f>
        <v>2.9198499999999998</v>
      </c>
      <c r="G1171" s="335">
        <f t="shared" si="72"/>
        <v>3.0032885521885522</v>
      </c>
      <c r="I1171" s="52">
        <v>1166</v>
      </c>
      <c r="J1171" s="334">
        <f t="shared" si="73"/>
        <v>55120</v>
      </c>
      <c r="K1171" s="81" t="str">
        <f t="shared" si="74"/>
        <v>Extirpación de cuerpo extraño del escroto</v>
      </c>
      <c r="L1171" s="335">
        <f>+'3.- Resumen general'!AP1172</f>
        <v>8.3438552188552201E-2</v>
      </c>
      <c r="M1171" s="335">
        <f>+'3.- Resumen general'!AQ1172</f>
        <v>2.9198499999999998</v>
      </c>
      <c r="N1171" s="335">
        <f t="shared" si="75"/>
        <v>3.0032885521885522</v>
      </c>
    </row>
    <row r="1172" spans="2:14">
      <c r="B1172" s="52">
        <v>1167</v>
      </c>
      <c r="C1172" s="334">
        <f>+'3.- Resumen general'!C1173</f>
        <v>55150</v>
      </c>
      <c r="D1172" s="81" t="str">
        <f>+'3.- Resumen general'!D1173</f>
        <v>Resección de escroto</v>
      </c>
      <c r="E1172" s="335">
        <f>+'3.- Resumen general'!AP1173</f>
        <v>1.041728044332211</v>
      </c>
      <c r="F1172" s="335">
        <f>+'3.- Resumen general'!AQ1173</f>
        <v>182.92399999999998</v>
      </c>
      <c r="G1172" s="335">
        <f t="shared" si="72"/>
        <v>183.9657280443322</v>
      </c>
      <c r="I1172" s="52">
        <v>1167</v>
      </c>
      <c r="J1172" s="334">
        <f t="shared" si="73"/>
        <v>55150</v>
      </c>
      <c r="K1172" s="81" t="str">
        <f t="shared" si="74"/>
        <v>Resección de escroto</v>
      </c>
      <c r="L1172" s="335">
        <f>+'3.- Resumen general'!AP1173</f>
        <v>1.041728044332211</v>
      </c>
      <c r="M1172" s="335">
        <f>+'3.- Resumen general'!AQ1173</f>
        <v>182.92399999999998</v>
      </c>
      <c r="N1172" s="335">
        <f t="shared" si="75"/>
        <v>183.9657280443322</v>
      </c>
    </row>
    <row r="1173" spans="2:14">
      <c r="B1173" s="52">
        <v>1168</v>
      </c>
      <c r="C1173" s="334">
        <f>+'3.- Resumen general'!C1174</f>
        <v>55175</v>
      </c>
      <c r="D1173" s="81" t="str">
        <f>+'3.- Resumen general'!D1174</f>
        <v>Escrotoplastía</v>
      </c>
      <c r="E1173" s="335">
        <f>+'3.- Resumen general'!AP1174</f>
        <v>1.5225256032547698</v>
      </c>
      <c r="F1173" s="335">
        <f>+'3.- Resumen general'!AQ1174</f>
        <v>182.92399999999998</v>
      </c>
      <c r="G1173" s="335">
        <f t="shared" si="72"/>
        <v>184.44652560325474</v>
      </c>
      <c r="I1173" s="52">
        <v>1168</v>
      </c>
      <c r="J1173" s="334">
        <f t="shared" si="73"/>
        <v>55175</v>
      </c>
      <c r="K1173" s="81" t="str">
        <f t="shared" si="74"/>
        <v>Escrotoplastía</v>
      </c>
      <c r="L1173" s="335">
        <f>+'3.- Resumen general'!AP1174</f>
        <v>1.5225256032547698</v>
      </c>
      <c r="M1173" s="335">
        <f>+'3.- Resumen general'!AQ1174</f>
        <v>182.92399999999998</v>
      </c>
      <c r="N1173" s="335">
        <f t="shared" si="75"/>
        <v>184.44652560325474</v>
      </c>
    </row>
    <row r="1174" spans="2:14">
      <c r="B1174" s="52">
        <v>1169</v>
      </c>
      <c r="C1174" s="334">
        <f>+'3.- Resumen general'!C1175</f>
        <v>55250</v>
      </c>
      <c r="D1174" s="81" t="str">
        <f>+'3.- Resumen general'!D1175</f>
        <v>Vasectomía, incluye exámenes de semen posteriores</v>
      </c>
      <c r="E1174" s="335">
        <f>+'3.- Resumen general'!AP1175</f>
        <v>0.80132926487093159</v>
      </c>
      <c r="F1174" s="335">
        <f>+'3.- Resumen general'!AQ1175</f>
        <v>136.6</v>
      </c>
      <c r="G1174" s="335">
        <f t="shared" si="72"/>
        <v>137.40132926487092</v>
      </c>
      <c r="I1174" s="52">
        <v>1169</v>
      </c>
      <c r="J1174" s="334">
        <f t="shared" si="73"/>
        <v>55250</v>
      </c>
      <c r="K1174" s="81" t="str">
        <f t="shared" si="74"/>
        <v>Vasectomía, incluye exámenes de semen posteriores</v>
      </c>
      <c r="L1174" s="335">
        <f>+'3.- Resumen general'!AP1175</f>
        <v>0.80132926487093159</v>
      </c>
      <c r="M1174" s="335">
        <f>+'3.- Resumen general'!AQ1175</f>
        <v>136.6</v>
      </c>
      <c r="N1174" s="335">
        <f t="shared" si="75"/>
        <v>137.40132926487092</v>
      </c>
    </row>
    <row r="1175" spans="2:14">
      <c r="B1175" s="52">
        <v>1170</v>
      </c>
      <c r="C1175" s="334">
        <f>+'3.- Resumen general'!C1176</f>
        <v>55251</v>
      </c>
      <c r="D1175" s="81" t="str">
        <f>+'3.- Resumen general'!D1176</f>
        <v>Vasectomía por vía laparoscópica</v>
      </c>
      <c r="E1175" s="335">
        <f>+'3.- Resumen general'!AP1176</f>
        <v>1.7079256102693603</v>
      </c>
      <c r="F1175" s="335">
        <f>+'3.- Resumen general'!AQ1176</f>
        <v>136.6</v>
      </c>
      <c r="G1175" s="335">
        <f t="shared" si="72"/>
        <v>138.30792561026936</v>
      </c>
      <c r="I1175" s="52">
        <v>1170</v>
      </c>
      <c r="J1175" s="334">
        <f t="shared" si="73"/>
        <v>55251</v>
      </c>
      <c r="K1175" s="81" t="str">
        <f t="shared" si="74"/>
        <v>Vasectomía por vía laparoscópica</v>
      </c>
      <c r="L1175" s="335">
        <f>+'3.- Resumen general'!AP1176</f>
        <v>1.7079256102693603</v>
      </c>
      <c r="M1175" s="335">
        <f>+'3.- Resumen general'!AQ1176</f>
        <v>136.6</v>
      </c>
      <c r="N1175" s="335">
        <f t="shared" si="75"/>
        <v>138.30792561026936</v>
      </c>
    </row>
    <row r="1176" spans="2:14">
      <c r="B1176" s="52">
        <v>1171</v>
      </c>
      <c r="C1176" s="334">
        <f>+'3.- Resumen general'!C1177</f>
        <v>55400</v>
      </c>
      <c r="D1176" s="81" t="str">
        <f>+'3.- Resumen general'!D1177</f>
        <v>Vasovasostomía, vasovasorrafia</v>
      </c>
      <c r="E1176" s="335">
        <f>+'3.- Resumen general'!AP1177</f>
        <v>2.6832561728395063</v>
      </c>
      <c r="F1176" s="335">
        <f>+'3.- Resumen general'!AQ1177</f>
        <v>265.93249000000003</v>
      </c>
      <c r="G1176" s="335">
        <f t="shared" si="72"/>
        <v>268.61574617283952</v>
      </c>
      <c r="I1176" s="52">
        <v>1171</v>
      </c>
      <c r="J1176" s="334">
        <f t="shared" si="73"/>
        <v>55400</v>
      </c>
      <c r="K1176" s="81" t="str">
        <f t="shared" si="74"/>
        <v>Vasovasostomía, vasovasorrafia</v>
      </c>
      <c r="L1176" s="335">
        <f>+'3.- Resumen general'!AP1177</f>
        <v>2.6832561728395063</v>
      </c>
      <c r="M1176" s="335">
        <f>+'3.- Resumen general'!AQ1177</f>
        <v>265.93249000000003</v>
      </c>
      <c r="N1176" s="335">
        <f t="shared" si="75"/>
        <v>268.61574617283952</v>
      </c>
    </row>
    <row r="1177" spans="2:14">
      <c r="B1177" s="52">
        <v>1172</v>
      </c>
      <c r="C1177" s="334">
        <f>+'3.- Resumen general'!C1178</f>
        <v>55450</v>
      </c>
      <c r="D1177" s="81" t="str">
        <f>+'3.- Resumen general'!D1178</f>
        <v>Ligadura (percutánea) de vasos deferentes, unilateral o bilateral</v>
      </c>
      <c r="E1177" s="335">
        <f>+'3.- Resumen general'!AP1178</f>
        <v>0.80132926487093159</v>
      </c>
      <c r="F1177" s="335">
        <f>+'3.- Resumen general'!AQ1178</f>
        <v>118.64</v>
      </c>
      <c r="G1177" s="335">
        <f t="shared" si="72"/>
        <v>119.44132926487093</v>
      </c>
      <c r="I1177" s="52">
        <v>1172</v>
      </c>
      <c r="J1177" s="334">
        <f t="shared" si="73"/>
        <v>55450</v>
      </c>
      <c r="K1177" s="81" t="str">
        <f t="shared" si="74"/>
        <v>Ligadura (percutánea) de vasos deferentes, unilateral o bilateral</v>
      </c>
      <c r="L1177" s="335">
        <f>+'3.- Resumen general'!AP1178</f>
        <v>0.80132926487093159</v>
      </c>
      <c r="M1177" s="335">
        <f>+'3.- Resumen general'!AQ1178</f>
        <v>118.64</v>
      </c>
      <c r="N1177" s="335">
        <f t="shared" si="75"/>
        <v>119.44132926487093</v>
      </c>
    </row>
    <row r="1178" spans="2:14">
      <c r="B1178" s="52">
        <v>1173</v>
      </c>
      <c r="C1178" s="334">
        <f>+'3.- Resumen general'!C1179</f>
        <v>55500</v>
      </c>
      <c r="D1178" s="81" t="str">
        <f>+'3.- Resumen general'!D1179</f>
        <v>Excisión de hidrocele o lesión de cordón espermático</v>
      </c>
      <c r="E1178" s="335">
        <f>+'3.- Resumen general'!AP1179</f>
        <v>0.56093048540965207</v>
      </c>
      <c r="F1178" s="335">
        <f>+'3.- Resumen general'!AQ1179</f>
        <v>118.64</v>
      </c>
      <c r="G1178" s="335">
        <f t="shared" si="72"/>
        <v>119.20093048540966</v>
      </c>
      <c r="I1178" s="52">
        <v>1173</v>
      </c>
      <c r="J1178" s="334">
        <f t="shared" si="73"/>
        <v>55500</v>
      </c>
      <c r="K1178" s="81" t="str">
        <f t="shared" si="74"/>
        <v>Excisión de hidrocele o lesión de cordón espermático</v>
      </c>
      <c r="L1178" s="335">
        <f>+'3.- Resumen general'!AP1179</f>
        <v>0.56093048540965207</v>
      </c>
      <c r="M1178" s="335">
        <f>+'3.- Resumen general'!AQ1179</f>
        <v>118.64</v>
      </c>
      <c r="N1178" s="335">
        <f t="shared" si="75"/>
        <v>119.20093048540966</v>
      </c>
    </row>
    <row r="1179" spans="2:14" ht="25.5">
      <c r="B1179" s="52">
        <v>1174</v>
      </c>
      <c r="C1179" s="334">
        <f>+'3.- Resumen general'!C1180</f>
        <v>55530</v>
      </c>
      <c r="D1179" s="81" t="str">
        <f>+'3.- Resumen general'!D1180</f>
        <v>Excisión de varicocele o ligadura de venas espermáticas debido a varicocele</v>
      </c>
      <c r="E1179" s="335">
        <f>+'3.- Resumen general'!AP1180</f>
        <v>0.64106341189674521</v>
      </c>
      <c r="F1179" s="335">
        <f>+'3.- Resumen general'!AQ1180</f>
        <v>192.42468333333335</v>
      </c>
      <c r="G1179" s="335">
        <f t="shared" si="72"/>
        <v>193.06574674523009</v>
      </c>
      <c r="I1179" s="52">
        <v>1174</v>
      </c>
      <c r="J1179" s="334">
        <f t="shared" si="73"/>
        <v>55530</v>
      </c>
      <c r="K1179" s="81" t="str">
        <f t="shared" si="74"/>
        <v>Excisión de varicocele o ligadura de venas espermáticas debido a varicocele</v>
      </c>
      <c r="L1179" s="335">
        <f>+'3.- Resumen general'!AP1180</f>
        <v>0.64106341189674521</v>
      </c>
      <c r="M1179" s="335">
        <f>+'3.- Resumen general'!AQ1180</f>
        <v>192.42468333333335</v>
      </c>
      <c r="N1179" s="335">
        <f t="shared" si="75"/>
        <v>193.06574674523009</v>
      </c>
    </row>
    <row r="1180" spans="2:14">
      <c r="B1180" s="52">
        <v>1175</v>
      </c>
      <c r="C1180" s="334">
        <f>+'3.- Resumen general'!C1181</f>
        <v>55550</v>
      </c>
      <c r="D1180" s="81" t="str">
        <f>+'3.- Resumen general'!D1181</f>
        <v>Tratamiento de varicocele por laparoscopía</v>
      </c>
      <c r="E1180" s="335">
        <f>+'3.- Resumen general'!AP1181</f>
        <v>1.7079256102693603</v>
      </c>
      <c r="F1180" s="335">
        <f>+'3.- Resumen general'!AQ1181</f>
        <v>189.03001666666665</v>
      </c>
      <c r="G1180" s="335">
        <f t="shared" si="72"/>
        <v>190.73794227693602</v>
      </c>
      <c r="I1180" s="52">
        <v>1175</v>
      </c>
      <c r="J1180" s="334">
        <f t="shared" si="73"/>
        <v>55550</v>
      </c>
      <c r="K1180" s="81" t="str">
        <f t="shared" si="74"/>
        <v>Tratamiento de varicocele por laparoscopía</v>
      </c>
      <c r="L1180" s="335">
        <f>+'3.- Resumen general'!AP1181</f>
        <v>1.7079256102693603</v>
      </c>
      <c r="M1180" s="335">
        <f>+'3.- Resumen general'!AQ1181</f>
        <v>189.03001666666665</v>
      </c>
      <c r="N1180" s="335">
        <f t="shared" si="75"/>
        <v>190.73794227693602</v>
      </c>
    </row>
    <row r="1181" spans="2:14">
      <c r="B1181" s="52">
        <v>1176</v>
      </c>
      <c r="C1181" s="334">
        <f>+'3.- Resumen general'!C1182</f>
        <v>55600</v>
      </c>
      <c r="D1181" s="81" t="str">
        <f>+'3.- Resumen general'!D1182</f>
        <v>Vesiculotomía</v>
      </c>
      <c r="E1181" s="335">
        <f>+'3.- Resumen general'!AP1182</f>
        <v>1.5855604657687992</v>
      </c>
      <c r="F1181" s="335">
        <f>+'3.- Resumen general'!AQ1182</f>
        <v>182.92399999999998</v>
      </c>
      <c r="G1181" s="335">
        <f t="shared" si="72"/>
        <v>184.50956046576877</v>
      </c>
      <c r="I1181" s="52">
        <v>1176</v>
      </c>
      <c r="J1181" s="334">
        <f t="shared" si="73"/>
        <v>55600</v>
      </c>
      <c r="K1181" s="81" t="str">
        <f t="shared" si="74"/>
        <v>Vesiculotomía</v>
      </c>
      <c r="L1181" s="335">
        <f>+'3.- Resumen general'!AP1182</f>
        <v>1.5855604657687992</v>
      </c>
      <c r="M1181" s="335">
        <f>+'3.- Resumen general'!AQ1182</f>
        <v>182.92399999999998</v>
      </c>
      <c r="N1181" s="335">
        <f t="shared" si="75"/>
        <v>184.50956046576877</v>
      </c>
    </row>
    <row r="1182" spans="2:14">
      <c r="B1182" s="52">
        <v>1177</v>
      </c>
      <c r="C1182" s="334">
        <f>+'3.- Resumen general'!C1183</f>
        <v>55650</v>
      </c>
      <c r="D1182" s="81" t="str">
        <f>+'3.- Resumen general'!D1183</f>
        <v>Vesiculectomía, cualquier abordaje</v>
      </c>
      <c r="E1182" s="335">
        <f>+'3.- Resumen general'!AP1183</f>
        <v>1.9514590347923684</v>
      </c>
      <c r="F1182" s="335">
        <f>+'3.- Resumen general'!AQ1183</f>
        <v>182.92399999999998</v>
      </c>
      <c r="G1182" s="335">
        <f t="shared" si="72"/>
        <v>184.87545903479236</v>
      </c>
      <c r="I1182" s="52">
        <v>1177</v>
      </c>
      <c r="J1182" s="334">
        <f t="shared" si="73"/>
        <v>55650</v>
      </c>
      <c r="K1182" s="81" t="str">
        <f t="shared" si="74"/>
        <v>Vesiculectomía, cualquier abordaje</v>
      </c>
      <c r="L1182" s="335">
        <f>+'3.- Resumen general'!AP1183</f>
        <v>1.9514590347923684</v>
      </c>
      <c r="M1182" s="335">
        <f>+'3.- Resumen general'!AQ1183</f>
        <v>182.92399999999998</v>
      </c>
      <c r="N1182" s="335">
        <f t="shared" si="75"/>
        <v>184.87545903479236</v>
      </c>
    </row>
    <row r="1183" spans="2:14">
      <c r="B1183" s="52">
        <v>1178</v>
      </c>
      <c r="C1183" s="334">
        <f>+'3.- Resumen general'!C1184</f>
        <v>55700</v>
      </c>
      <c r="D1183" s="81" t="str">
        <f>+'3.- Resumen general'!D1184</f>
        <v>Biopsia de próstata; con aguja o en sacabocado; una sola o varias</v>
      </c>
      <c r="E1183" s="335">
        <f>+'3.- Resumen general'!AP1184</f>
        <v>5.2149095117845122E-2</v>
      </c>
      <c r="F1183" s="335">
        <f>+'3.- Resumen general'!AQ1184</f>
        <v>18.19285</v>
      </c>
      <c r="G1183" s="335">
        <f t="shared" si="72"/>
        <v>18.244999095117844</v>
      </c>
      <c r="I1183" s="52">
        <v>1178</v>
      </c>
      <c r="J1183" s="334">
        <f t="shared" si="73"/>
        <v>55700</v>
      </c>
      <c r="K1183" s="81" t="str">
        <f t="shared" si="74"/>
        <v>Biopsia de próstata; con aguja o en sacabocado; una sola o varias</v>
      </c>
      <c r="L1183" s="335">
        <f>+'3.- Resumen general'!AP1184</f>
        <v>5.2149095117845122E-2</v>
      </c>
      <c r="M1183" s="335">
        <f>+'3.- Resumen general'!AQ1184</f>
        <v>18.19285</v>
      </c>
      <c r="N1183" s="335">
        <f t="shared" si="75"/>
        <v>18.244999095117844</v>
      </c>
    </row>
    <row r="1184" spans="2:14">
      <c r="B1184" s="52">
        <v>1179</v>
      </c>
      <c r="C1184" s="334">
        <f>+'3.- Resumen general'!C1185</f>
        <v>55720</v>
      </c>
      <c r="D1184" s="81" t="str">
        <f>+'3.- Resumen general'!D1185</f>
        <v>Prostatotomía, drenaje externo de absceso prostático</v>
      </c>
      <c r="E1184" s="335">
        <f>+'3.- Resumen general'!AP1185</f>
        <v>0.97572951739618419</v>
      </c>
      <c r="F1184" s="335">
        <f>+'3.- Resumen general'!AQ1185</f>
        <v>164.964</v>
      </c>
      <c r="G1184" s="335">
        <f t="shared" si="72"/>
        <v>165.93972951739619</v>
      </c>
      <c r="I1184" s="52">
        <v>1179</v>
      </c>
      <c r="J1184" s="334">
        <f t="shared" si="73"/>
        <v>55720</v>
      </c>
      <c r="K1184" s="81" t="str">
        <f t="shared" si="74"/>
        <v>Prostatotomía, drenaje externo de absceso prostático</v>
      </c>
      <c r="L1184" s="335">
        <f>+'3.- Resumen general'!AP1185</f>
        <v>0.97572951739618419</v>
      </c>
      <c r="M1184" s="335">
        <f>+'3.- Resumen general'!AQ1185</f>
        <v>164.964</v>
      </c>
      <c r="N1184" s="335">
        <f t="shared" si="75"/>
        <v>165.93972951739619</v>
      </c>
    </row>
    <row r="1185" spans="2:14">
      <c r="B1185" s="52">
        <v>1180</v>
      </c>
      <c r="C1185" s="334">
        <f>+'3.- Resumen general'!C1186</f>
        <v>55801</v>
      </c>
      <c r="D1185" s="81" t="str">
        <f>+'3.- Resumen general'!D1186</f>
        <v>Prostatectomía perineal radical</v>
      </c>
      <c r="E1185" s="335">
        <f>+'3.- Resumen general'!AP1186</f>
        <v>2.3173576038159371</v>
      </c>
      <c r="F1185" s="335">
        <f>+'3.- Resumen general'!AQ1186</f>
        <v>351.3585066666667</v>
      </c>
      <c r="G1185" s="335">
        <f t="shared" si="72"/>
        <v>353.67586427048263</v>
      </c>
      <c r="I1185" s="52">
        <v>1180</v>
      </c>
      <c r="J1185" s="334">
        <f t="shared" si="73"/>
        <v>55801</v>
      </c>
      <c r="K1185" s="81" t="str">
        <f t="shared" si="74"/>
        <v>Prostatectomía perineal radical</v>
      </c>
      <c r="L1185" s="335">
        <f>+'3.- Resumen general'!AP1186</f>
        <v>2.3173576038159371</v>
      </c>
      <c r="M1185" s="335">
        <f>+'3.- Resumen general'!AQ1186</f>
        <v>351.3585066666667</v>
      </c>
      <c r="N1185" s="335">
        <f t="shared" si="75"/>
        <v>353.67586427048263</v>
      </c>
    </row>
    <row r="1186" spans="2:14">
      <c r="B1186" s="52">
        <v>1181</v>
      </c>
      <c r="C1186" s="334">
        <f>+'3.- Resumen general'!C1187</f>
        <v>55821</v>
      </c>
      <c r="D1186" s="81" t="str">
        <f>+'3.- Resumen general'!D1187</f>
        <v>Prostatectomía suprapúbica subtotal, uno o dos estadíos</v>
      </c>
      <c r="E1186" s="335">
        <f>+'3.- Resumen general'!AP1187</f>
        <v>1.9514590347923684</v>
      </c>
      <c r="F1186" s="335">
        <f>+'3.- Resumen general'!AQ1187</f>
        <v>182.92399999999998</v>
      </c>
      <c r="G1186" s="335">
        <f t="shared" si="72"/>
        <v>184.87545903479236</v>
      </c>
      <c r="I1186" s="52">
        <v>1181</v>
      </c>
      <c r="J1186" s="334">
        <f t="shared" si="73"/>
        <v>55821</v>
      </c>
      <c r="K1186" s="81" t="str">
        <f t="shared" si="74"/>
        <v>Prostatectomía suprapúbica subtotal, uno o dos estadíos</v>
      </c>
      <c r="L1186" s="335">
        <f>+'3.- Resumen general'!AP1187</f>
        <v>1.9514590347923684</v>
      </c>
      <c r="M1186" s="335">
        <f>+'3.- Resumen general'!AQ1187</f>
        <v>182.92399999999998</v>
      </c>
      <c r="N1186" s="335">
        <f t="shared" si="75"/>
        <v>184.87545903479236</v>
      </c>
    </row>
    <row r="1187" spans="2:14">
      <c r="B1187" s="52">
        <v>1182</v>
      </c>
      <c r="C1187" s="334">
        <f>+'3.- Resumen general'!C1188</f>
        <v>55831</v>
      </c>
      <c r="D1187" s="81" t="str">
        <f>+'3.- Resumen general'!D1188</f>
        <v>Prostatectomía retropúbica, subtotal</v>
      </c>
      <c r="E1187" s="335">
        <f>+'3.- Resumen general'!AP1188</f>
        <v>2.3173576038159371</v>
      </c>
      <c r="F1187" s="335">
        <f>+'3.- Resumen general'!AQ1188</f>
        <v>268.35001666666665</v>
      </c>
      <c r="G1187" s="335">
        <f t="shared" si="72"/>
        <v>270.66737427048258</v>
      </c>
      <c r="I1187" s="52">
        <v>1182</v>
      </c>
      <c r="J1187" s="334">
        <f t="shared" si="73"/>
        <v>55831</v>
      </c>
      <c r="K1187" s="81" t="str">
        <f t="shared" si="74"/>
        <v>Prostatectomía retropúbica, subtotal</v>
      </c>
      <c r="L1187" s="335">
        <f>+'3.- Resumen general'!AP1188</f>
        <v>2.3173576038159371</v>
      </c>
      <c r="M1187" s="335">
        <f>+'3.- Resumen general'!AQ1188</f>
        <v>268.35001666666665</v>
      </c>
      <c r="N1187" s="335">
        <f t="shared" si="75"/>
        <v>270.66737427048258</v>
      </c>
    </row>
    <row r="1188" spans="2:14">
      <c r="B1188" s="52">
        <v>1183</v>
      </c>
      <c r="C1188" s="334">
        <f>+'3.- Resumen general'!C1189</f>
        <v>55840</v>
      </c>
      <c r="D1188" s="81" t="str">
        <f>+'3.- Resumen general'!D1189</f>
        <v>Prostatectomía retropúbica, radical, con o sin conservación de nervio</v>
      </c>
      <c r="E1188" s="335">
        <f>+'3.- Resumen general'!AP1189</f>
        <v>2.6832561728395063</v>
      </c>
      <c r="F1188" s="335">
        <f>+'3.- Resumen general'!AQ1189</f>
        <v>361.54250666666667</v>
      </c>
      <c r="G1188" s="335">
        <f t="shared" si="72"/>
        <v>364.22576283950616</v>
      </c>
      <c r="I1188" s="52">
        <v>1183</v>
      </c>
      <c r="J1188" s="334">
        <f t="shared" si="73"/>
        <v>55840</v>
      </c>
      <c r="K1188" s="81" t="str">
        <f t="shared" si="74"/>
        <v>Prostatectomía retropúbica, radical, con o sin conservación de nervio</v>
      </c>
      <c r="L1188" s="335">
        <f>+'3.- Resumen general'!AP1189</f>
        <v>2.6832561728395063</v>
      </c>
      <c r="M1188" s="335">
        <f>+'3.- Resumen general'!AQ1189</f>
        <v>361.54250666666667</v>
      </c>
      <c r="N1188" s="335">
        <f t="shared" si="75"/>
        <v>364.22576283950616</v>
      </c>
    </row>
    <row r="1189" spans="2:14" ht="25.5">
      <c r="B1189" s="52">
        <v>1184</v>
      </c>
      <c r="C1189" s="334">
        <f>+'3.- Resumen general'!C1190</f>
        <v>55859</v>
      </c>
      <c r="D1189" s="81" t="str">
        <f>+'3.- Resumen general'!D1190</f>
        <v>Colocación transperineal de agujas o catéteres en la próstata para aplicación de radioelementos intersticiales</v>
      </c>
      <c r="E1189" s="335">
        <f>+'3.- Resumen general'!AP1190</f>
        <v>1.2196618967452302</v>
      </c>
      <c r="F1189" s="335">
        <f>+'3.- Resumen general'!AQ1190</f>
        <v>247.97249000000002</v>
      </c>
      <c r="G1189" s="335">
        <f t="shared" si="72"/>
        <v>249.19215189674526</v>
      </c>
      <c r="I1189" s="52">
        <v>1184</v>
      </c>
      <c r="J1189" s="334">
        <f t="shared" si="73"/>
        <v>55859</v>
      </c>
      <c r="K1189" s="81" t="str">
        <f t="shared" si="74"/>
        <v>Colocación transperineal de agujas o catéteres en la próstata para aplicación de radioelementos intersticiales</v>
      </c>
      <c r="L1189" s="335">
        <f>+'3.- Resumen general'!AP1190</f>
        <v>1.2196618967452302</v>
      </c>
      <c r="M1189" s="335">
        <f>+'3.- Resumen general'!AQ1190</f>
        <v>247.97249000000002</v>
      </c>
      <c r="N1189" s="335">
        <f t="shared" si="75"/>
        <v>249.19215189674526</v>
      </c>
    </row>
    <row r="1190" spans="2:14">
      <c r="B1190" s="52">
        <v>1185</v>
      </c>
      <c r="C1190" s="334">
        <f>+'3.- Resumen general'!C1191</f>
        <v>56405</v>
      </c>
      <c r="D1190" s="81" t="str">
        <f>+'3.- Resumen general'!D1191</f>
        <v>Incisión y drenaje de absceso vulvar o perineal</v>
      </c>
      <c r="E1190" s="335">
        <f>+'3.- Resumen general'!AP1191</f>
        <v>4.17192760942761E-2</v>
      </c>
      <c r="F1190" s="335">
        <f>+'3.- Resumen general'!AQ1191</f>
        <v>19.451350000000001</v>
      </c>
      <c r="G1190" s="335">
        <f t="shared" si="72"/>
        <v>19.493069276094278</v>
      </c>
      <c r="I1190" s="52">
        <v>1185</v>
      </c>
      <c r="J1190" s="334">
        <f t="shared" si="73"/>
        <v>56405</v>
      </c>
      <c r="K1190" s="81" t="str">
        <f t="shared" si="74"/>
        <v>Incisión y drenaje de absceso vulvar o perineal</v>
      </c>
      <c r="L1190" s="335">
        <f>+'3.- Resumen general'!AP1191</f>
        <v>4.17192760942761E-2</v>
      </c>
      <c r="M1190" s="335">
        <f>+'3.- Resumen general'!AQ1191</f>
        <v>19.451350000000001</v>
      </c>
      <c r="N1190" s="335">
        <f t="shared" si="75"/>
        <v>19.493069276094278</v>
      </c>
    </row>
    <row r="1191" spans="2:14">
      <c r="B1191" s="52">
        <v>1186</v>
      </c>
      <c r="C1191" s="334">
        <f>+'3.- Resumen general'!C1192</f>
        <v>56440</v>
      </c>
      <c r="D1191" s="81" t="str">
        <f>+'3.- Resumen general'!D1192</f>
        <v>Marsupialización de glándula de Bartholino</v>
      </c>
      <c r="E1191" s="335">
        <f>+'3.- Resumen general'!AP1192</f>
        <v>7.3008733164983172E-2</v>
      </c>
      <c r="F1191" s="335">
        <f>+'3.- Resumen general'!AQ1192</f>
        <v>19.451350000000001</v>
      </c>
      <c r="G1191" s="335">
        <f t="shared" si="72"/>
        <v>19.524358733164984</v>
      </c>
      <c r="I1191" s="52">
        <v>1186</v>
      </c>
      <c r="J1191" s="334">
        <f t="shared" si="73"/>
        <v>56440</v>
      </c>
      <c r="K1191" s="81" t="str">
        <f t="shared" si="74"/>
        <v>Marsupialización de glándula de Bartholino</v>
      </c>
      <c r="L1191" s="335">
        <f>+'3.- Resumen general'!AP1192</f>
        <v>7.3008733164983172E-2</v>
      </c>
      <c r="M1191" s="335">
        <f>+'3.- Resumen general'!AQ1192</f>
        <v>19.451350000000001</v>
      </c>
      <c r="N1191" s="335">
        <f t="shared" si="75"/>
        <v>19.524358733164984</v>
      </c>
    </row>
    <row r="1192" spans="2:14">
      <c r="B1192" s="52">
        <v>1187</v>
      </c>
      <c r="C1192" s="334">
        <f>+'3.- Resumen general'!C1193</f>
        <v>56501</v>
      </c>
      <c r="D1192" s="81" t="str">
        <f>+'3.- Resumen general'!D1193</f>
        <v>Destrucción de lesión(es) de vulva; cualquier método</v>
      </c>
      <c r="E1192" s="335">
        <f>+'3.- Resumen general'!AP1193</f>
        <v>4.17192760942761E-2</v>
      </c>
      <c r="F1192" s="335">
        <f>+'3.- Resumen general'!AQ1193</f>
        <v>19.451350000000001</v>
      </c>
      <c r="G1192" s="335">
        <f t="shared" si="72"/>
        <v>19.493069276094278</v>
      </c>
      <c r="I1192" s="52">
        <v>1187</v>
      </c>
      <c r="J1192" s="334">
        <f t="shared" si="73"/>
        <v>56501</v>
      </c>
      <c r="K1192" s="81" t="str">
        <f t="shared" si="74"/>
        <v>Destrucción de lesión(es) de vulva; cualquier método</v>
      </c>
      <c r="L1192" s="335">
        <f>+'3.- Resumen general'!AP1193</f>
        <v>4.17192760942761E-2</v>
      </c>
      <c r="M1192" s="335">
        <f>+'3.- Resumen general'!AQ1193</f>
        <v>19.451350000000001</v>
      </c>
      <c r="N1192" s="335">
        <f t="shared" si="75"/>
        <v>19.493069276094278</v>
      </c>
    </row>
    <row r="1193" spans="2:14">
      <c r="B1193" s="52">
        <v>1188</v>
      </c>
      <c r="C1193" s="334">
        <f>+'3.- Resumen general'!C1194</f>
        <v>56605</v>
      </c>
      <c r="D1193" s="81" t="str">
        <f>+'3.- Resumen general'!D1194</f>
        <v>Biopsia de vulva o perineo; una lesión</v>
      </c>
      <c r="E1193" s="335">
        <f>+'3.- Resumen general'!AP1194</f>
        <v>4.17192760942761E-2</v>
      </c>
      <c r="F1193" s="335">
        <f>+'3.- Resumen general'!AQ1194</f>
        <v>18.19285</v>
      </c>
      <c r="G1193" s="335">
        <f t="shared" si="72"/>
        <v>18.234569276094277</v>
      </c>
      <c r="I1193" s="52">
        <v>1188</v>
      </c>
      <c r="J1193" s="334">
        <f t="shared" si="73"/>
        <v>56605</v>
      </c>
      <c r="K1193" s="81" t="str">
        <f t="shared" si="74"/>
        <v>Biopsia de vulva o perineo; una lesión</v>
      </c>
      <c r="L1193" s="335">
        <f>+'3.- Resumen general'!AP1194</f>
        <v>4.17192760942761E-2</v>
      </c>
      <c r="M1193" s="335">
        <f>+'3.- Resumen general'!AQ1194</f>
        <v>18.19285</v>
      </c>
      <c r="N1193" s="335">
        <f t="shared" si="75"/>
        <v>18.234569276094277</v>
      </c>
    </row>
    <row r="1194" spans="2:14">
      <c r="B1194" s="52">
        <v>1189</v>
      </c>
      <c r="C1194" s="334">
        <f>+'3.- Resumen general'!C1195</f>
        <v>56620</v>
      </c>
      <c r="D1194" s="81" t="str">
        <f>+'3.- Resumen general'!D1195</f>
        <v>Vulvectomía simple</v>
      </c>
      <c r="E1194" s="335">
        <f>+'3.- Resumen general'!AP1195</f>
        <v>1.9514590347923684</v>
      </c>
      <c r="F1194" s="335">
        <f>+'3.- Resumen general'!AQ1195</f>
        <v>164.964</v>
      </c>
      <c r="G1194" s="335">
        <f t="shared" si="72"/>
        <v>166.91545903479238</v>
      </c>
      <c r="I1194" s="52">
        <v>1189</v>
      </c>
      <c r="J1194" s="334">
        <f t="shared" si="73"/>
        <v>56620</v>
      </c>
      <c r="K1194" s="81" t="str">
        <f t="shared" si="74"/>
        <v>Vulvectomía simple</v>
      </c>
      <c r="L1194" s="335">
        <f>+'3.- Resumen general'!AP1195</f>
        <v>1.9514590347923684</v>
      </c>
      <c r="M1194" s="335">
        <f>+'3.- Resumen general'!AQ1195</f>
        <v>164.964</v>
      </c>
      <c r="N1194" s="335">
        <f t="shared" si="75"/>
        <v>166.91545903479238</v>
      </c>
    </row>
    <row r="1195" spans="2:14">
      <c r="B1195" s="52">
        <v>1190</v>
      </c>
      <c r="C1195" s="334">
        <f>+'3.- Resumen general'!C1196</f>
        <v>56630</v>
      </c>
      <c r="D1195" s="81" t="str">
        <f>+'3.- Resumen general'!D1196</f>
        <v>Vulvectomía radical</v>
      </c>
      <c r="E1195" s="335">
        <f>+'3.- Resumen general'!AP1196</f>
        <v>3.4150533108866443</v>
      </c>
      <c r="F1195" s="335">
        <f>+'3.- Resumen general'!AQ1196</f>
        <v>239.62198999999995</v>
      </c>
      <c r="G1195" s="335">
        <f t="shared" si="72"/>
        <v>243.03704331088659</v>
      </c>
      <c r="I1195" s="52">
        <v>1190</v>
      </c>
      <c r="J1195" s="334">
        <f t="shared" si="73"/>
        <v>56630</v>
      </c>
      <c r="K1195" s="81" t="str">
        <f t="shared" si="74"/>
        <v>Vulvectomía radical</v>
      </c>
      <c r="L1195" s="335">
        <f>+'3.- Resumen general'!AP1196</f>
        <v>3.4150533108866443</v>
      </c>
      <c r="M1195" s="335">
        <f>+'3.- Resumen general'!AQ1196</f>
        <v>239.62198999999995</v>
      </c>
      <c r="N1195" s="335">
        <f t="shared" si="75"/>
        <v>243.03704331088659</v>
      </c>
    </row>
    <row r="1196" spans="2:14">
      <c r="B1196" s="52">
        <v>1191</v>
      </c>
      <c r="C1196" s="334">
        <f>+'3.- Resumen general'!C1197</f>
        <v>56700</v>
      </c>
      <c r="D1196" s="81" t="str">
        <f>+'3.- Resumen general'!D1197</f>
        <v>Himenectomía parcial, o revisión del anillo himeneal</v>
      </c>
      <c r="E1196" s="335">
        <f>+'3.- Resumen general'!AP1197</f>
        <v>0.56093048540965207</v>
      </c>
      <c r="F1196" s="335">
        <f>+'3.- Resumen general'!AQ1197</f>
        <v>118.64</v>
      </c>
      <c r="G1196" s="335">
        <f t="shared" si="72"/>
        <v>119.20093048540966</v>
      </c>
      <c r="I1196" s="52">
        <v>1191</v>
      </c>
      <c r="J1196" s="334">
        <f t="shared" si="73"/>
        <v>56700</v>
      </c>
      <c r="K1196" s="81" t="str">
        <f t="shared" si="74"/>
        <v>Himenectomía parcial, o revisión del anillo himeneal</v>
      </c>
      <c r="L1196" s="335">
        <f>+'3.- Resumen general'!AP1197</f>
        <v>0.56093048540965207</v>
      </c>
      <c r="M1196" s="335">
        <f>+'3.- Resumen general'!AQ1197</f>
        <v>118.64</v>
      </c>
      <c r="N1196" s="335">
        <f t="shared" si="75"/>
        <v>119.20093048540966</v>
      </c>
    </row>
    <row r="1197" spans="2:14">
      <c r="B1197" s="52">
        <v>1192</v>
      </c>
      <c r="C1197" s="334">
        <f>+'3.- Resumen general'!C1198</f>
        <v>56740</v>
      </c>
      <c r="D1197" s="81" t="str">
        <f>+'3.- Resumen general'!D1198</f>
        <v>Excisión de quiste o glándula de Bartholino</v>
      </c>
      <c r="E1197" s="335">
        <f>+'3.- Resumen general'!AP1198</f>
        <v>1.5855604657687992</v>
      </c>
      <c r="F1197" s="335">
        <f>+'3.- Resumen general'!AQ1198</f>
        <v>164.964</v>
      </c>
      <c r="G1197" s="335">
        <f t="shared" si="72"/>
        <v>166.54956046576879</v>
      </c>
      <c r="I1197" s="52">
        <v>1192</v>
      </c>
      <c r="J1197" s="334">
        <f t="shared" si="73"/>
        <v>56740</v>
      </c>
      <c r="K1197" s="81" t="str">
        <f t="shared" si="74"/>
        <v>Excisión de quiste o glándula de Bartholino</v>
      </c>
      <c r="L1197" s="335">
        <f>+'3.- Resumen general'!AP1198</f>
        <v>1.5855604657687992</v>
      </c>
      <c r="M1197" s="335">
        <f>+'3.- Resumen general'!AQ1198</f>
        <v>164.964</v>
      </c>
      <c r="N1197" s="335">
        <f t="shared" si="75"/>
        <v>166.54956046576879</v>
      </c>
    </row>
    <row r="1198" spans="2:14">
      <c r="B1198" s="52">
        <v>1193</v>
      </c>
      <c r="C1198" s="334">
        <f>+'3.- Resumen general'!C1199</f>
        <v>56800</v>
      </c>
      <c r="D1198" s="81" t="str">
        <f>+'3.- Resumen general'!D1199</f>
        <v>Corrección plástica del introito</v>
      </c>
      <c r="E1198" s="335">
        <f>+'3.- Resumen general'!AP1199</f>
        <v>0.80132926487093159</v>
      </c>
      <c r="F1198" s="335">
        <f>+'3.- Resumen general'!AQ1199</f>
        <v>136.6</v>
      </c>
      <c r="G1198" s="335">
        <f t="shared" si="72"/>
        <v>137.40132926487092</v>
      </c>
      <c r="I1198" s="52">
        <v>1193</v>
      </c>
      <c r="J1198" s="334">
        <f t="shared" si="73"/>
        <v>56800</v>
      </c>
      <c r="K1198" s="81" t="str">
        <f t="shared" si="74"/>
        <v>Corrección plástica del introito</v>
      </c>
      <c r="L1198" s="335">
        <f>+'3.- Resumen general'!AP1199</f>
        <v>0.80132926487093159</v>
      </c>
      <c r="M1198" s="335">
        <f>+'3.- Resumen general'!AQ1199</f>
        <v>136.6</v>
      </c>
      <c r="N1198" s="335">
        <f t="shared" si="75"/>
        <v>137.40132926487092</v>
      </c>
    </row>
    <row r="1199" spans="2:14">
      <c r="B1199" s="52">
        <v>1194</v>
      </c>
      <c r="C1199" s="334">
        <f>+'3.- Resumen general'!C1200</f>
        <v>57000</v>
      </c>
      <c r="D1199" s="81" t="str">
        <f>+'3.- Resumen general'!D1200</f>
        <v>Colpotomía; con exploración y/o drenaje de absceso pélvico</v>
      </c>
      <c r="E1199" s="335">
        <f>+'3.- Resumen general'!AP1200</f>
        <v>1.9514590347923684</v>
      </c>
      <c r="F1199" s="335">
        <f>+'3.- Resumen general'!AQ1200</f>
        <v>117.40399999999998</v>
      </c>
      <c r="G1199" s="335">
        <f t="shared" si="72"/>
        <v>119.35545903479235</v>
      </c>
      <c r="I1199" s="52">
        <v>1194</v>
      </c>
      <c r="J1199" s="334">
        <f t="shared" si="73"/>
        <v>57000</v>
      </c>
      <c r="K1199" s="81" t="str">
        <f t="shared" si="74"/>
        <v>Colpotomía; con exploración y/o drenaje de absceso pélvico</v>
      </c>
      <c r="L1199" s="335">
        <f>+'3.- Resumen general'!AP1200</f>
        <v>1.9514590347923684</v>
      </c>
      <c r="M1199" s="335">
        <f>+'3.- Resumen general'!AQ1200</f>
        <v>117.40399999999998</v>
      </c>
      <c r="N1199" s="335">
        <f t="shared" si="75"/>
        <v>119.35545903479235</v>
      </c>
    </row>
    <row r="1200" spans="2:14">
      <c r="B1200" s="52">
        <v>1195</v>
      </c>
      <c r="C1200" s="334">
        <f>+'3.- Resumen general'!C1201</f>
        <v>57020</v>
      </c>
      <c r="D1200" s="81" t="str">
        <f>+'3.- Resumen general'!D1201</f>
        <v>Culdocentesis</v>
      </c>
      <c r="E1200" s="335">
        <f>+'3.- Resumen general'!AP1201</f>
        <v>0.4006646324354658</v>
      </c>
      <c r="F1200" s="335">
        <f>+'3.- Resumen general'!AQ1201</f>
        <v>136.6</v>
      </c>
      <c r="G1200" s="335">
        <f t="shared" si="72"/>
        <v>137.00066463243547</v>
      </c>
      <c r="I1200" s="52">
        <v>1195</v>
      </c>
      <c r="J1200" s="334">
        <f t="shared" si="73"/>
        <v>57020</v>
      </c>
      <c r="K1200" s="81" t="str">
        <f t="shared" si="74"/>
        <v>Culdocentesis</v>
      </c>
      <c r="L1200" s="335">
        <f>+'3.- Resumen general'!AP1201</f>
        <v>0.4006646324354658</v>
      </c>
      <c r="M1200" s="335">
        <f>+'3.- Resumen general'!AQ1201</f>
        <v>136.6</v>
      </c>
      <c r="N1200" s="335">
        <f t="shared" si="75"/>
        <v>137.00066463243547</v>
      </c>
    </row>
    <row r="1201" spans="2:14">
      <c r="B1201" s="52">
        <v>1196</v>
      </c>
      <c r="C1201" s="334">
        <f>+'3.- Resumen general'!C1202</f>
        <v>57061</v>
      </c>
      <c r="D1201" s="81" t="str">
        <f>+'3.- Resumen general'!D1202</f>
        <v>Criocirugía</v>
      </c>
      <c r="E1201" s="335">
        <f>+'3.- Resumen general'!AP1202</f>
        <v>7.3008733164983172E-2</v>
      </c>
      <c r="F1201" s="335">
        <f>+'3.- Resumen general'!AQ1202</f>
        <v>18.19285</v>
      </c>
      <c r="G1201" s="335">
        <f t="shared" si="72"/>
        <v>18.265858733164983</v>
      </c>
      <c r="I1201" s="52">
        <v>1196</v>
      </c>
      <c r="J1201" s="334">
        <f t="shared" si="73"/>
        <v>57061</v>
      </c>
      <c r="K1201" s="81" t="str">
        <f t="shared" si="74"/>
        <v>Criocirugía</v>
      </c>
      <c r="L1201" s="335">
        <f>+'3.- Resumen general'!AP1202</f>
        <v>7.3008733164983172E-2</v>
      </c>
      <c r="M1201" s="335">
        <f>+'3.- Resumen general'!AQ1202</f>
        <v>18.19285</v>
      </c>
      <c r="N1201" s="335">
        <f t="shared" si="75"/>
        <v>18.265858733164983</v>
      </c>
    </row>
    <row r="1202" spans="2:14">
      <c r="B1202" s="52">
        <v>1197</v>
      </c>
      <c r="C1202" s="334">
        <f>+'3.- Resumen general'!C1203</f>
        <v>57100</v>
      </c>
      <c r="D1202" s="81" t="str">
        <f>+'3.- Resumen general'!D1203</f>
        <v>Biopsia de mucosa vaginal</v>
      </c>
      <c r="E1202" s="335">
        <f>+'3.- Resumen general'!AP1203</f>
        <v>5.2149095117845122E-2</v>
      </c>
      <c r="F1202" s="335">
        <f>+'3.- Resumen general'!AQ1203</f>
        <v>18.19285</v>
      </c>
      <c r="G1202" s="335">
        <f t="shared" si="72"/>
        <v>18.244999095117844</v>
      </c>
      <c r="I1202" s="52">
        <v>1197</v>
      </c>
      <c r="J1202" s="334">
        <f t="shared" si="73"/>
        <v>57100</v>
      </c>
      <c r="K1202" s="81" t="str">
        <f t="shared" si="74"/>
        <v>Biopsia de mucosa vaginal</v>
      </c>
      <c r="L1202" s="335">
        <f>+'3.- Resumen general'!AP1203</f>
        <v>5.2149095117845122E-2</v>
      </c>
      <c r="M1202" s="335">
        <f>+'3.- Resumen general'!AQ1203</f>
        <v>18.19285</v>
      </c>
      <c r="N1202" s="335">
        <f t="shared" si="75"/>
        <v>18.244999095117844</v>
      </c>
    </row>
    <row r="1203" spans="2:14">
      <c r="B1203" s="52">
        <v>1198</v>
      </c>
      <c r="C1203" s="334">
        <f>+'3.- Resumen general'!C1204</f>
        <v>57106</v>
      </c>
      <c r="D1203" s="81" t="str">
        <f>+'3.- Resumen general'!D1204</f>
        <v>Vaginectomía, extirpación parcial de la pared vaginal</v>
      </c>
      <c r="E1203" s="335">
        <f>+'3.- Resumen general'!AP1204</f>
        <v>3.4150533108866443</v>
      </c>
      <c r="F1203" s="335">
        <f>+'3.- Resumen general'!AQ1204</f>
        <v>265.93249000000003</v>
      </c>
      <c r="G1203" s="335">
        <f t="shared" si="72"/>
        <v>269.34754331088669</v>
      </c>
      <c r="I1203" s="52">
        <v>1198</v>
      </c>
      <c r="J1203" s="334">
        <f t="shared" si="73"/>
        <v>57106</v>
      </c>
      <c r="K1203" s="81" t="str">
        <f t="shared" si="74"/>
        <v>Vaginectomía, extirpación parcial de la pared vaginal</v>
      </c>
      <c r="L1203" s="335">
        <f>+'3.- Resumen general'!AP1204</f>
        <v>3.4150533108866443</v>
      </c>
      <c r="M1203" s="335">
        <f>+'3.- Resumen general'!AQ1204</f>
        <v>265.93249000000003</v>
      </c>
      <c r="N1203" s="335">
        <f t="shared" si="75"/>
        <v>269.34754331088669</v>
      </c>
    </row>
    <row r="1204" spans="2:14">
      <c r="B1204" s="52">
        <v>1199</v>
      </c>
      <c r="C1204" s="334">
        <f>+'3.- Resumen general'!C1205</f>
        <v>57110</v>
      </c>
      <c r="D1204" s="81" t="str">
        <f>+'3.- Resumen general'!D1205</f>
        <v>Vaginectomía, extirpación completa de la pared vaginal</v>
      </c>
      <c r="E1204" s="335">
        <f>+'3.- Resumen general'!AP1205</f>
        <v>4.1468504489337823</v>
      </c>
      <c r="F1204" s="335">
        <f>+'3.- Resumen general'!AQ1205</f>
        <v>401.66800666666666</v>
      </c>
      <c r="G1204" s="335">
        <f t="shared" si="72"/>
        <v>405.81485711560043</v>
      </c>
      <c r="I1204" s="52">
        <v>1199</v>
      </c>
      <c r="J1204" s="334">
        <f t="shared" si="73"/>
        <v>57110</v>
      </c>
      <c r="K1204" s="81" t="str">
        <f t="shared" si="74"/>
        <v>Vaginectomía, extirpación completa de la pared vaginal</v>
      </c>
      <c r="L1204" s="335">
        <f>+'3.- Resumen general'!AP1205</f>
        <v>4.1468504489337823</v>
      </c>
      <c r="M1204" s="335">
        <f>+'3.- Resumen general'!AQ1205</f>
        <v>401.66800666666666</v>
      </c>
      <c r="N1204" s="335">
        <f t="shared" si="75"/>
        <v>405.81485711560043</v>
      </c>
    </row>
    <row r="1205" spans="2:14">
      <c r="B1205" s="52">
        <v>1200</v>
      </c>
      <c r="C1205" s="334">
        <f>+'3.- Resumen general'!C1206</f>
        <v>57120</v>
      </c>
      <c r="D1205" s="81" t="str">
        <f>+'3.- Resumen general'!D1206</f>
        <v>Colpocleisis (tipo Le Fort)</v>
      </c>
      <c r="E1205" s="335">
        <f>+'3.- Resumen general'!AP1206</f>
        <v>3.4150533108866443</v>
      </c>
      <c r="F1205" s="335">
        <f>+'3.- Resumen general'!AQ1206</f>
        <v>164.964</v>
      </c>
      <c r="G1205" s="335">
        <f t="shared" si="72"/>
        <v>168.37905331088663</v>
      </c>
      <c r="I1205" s="52">
        <v>1200</v>
      </c>
      <c r="J1205" s="334">
        <f t="shared" si="73"/>
        <v>57120</v>
      </c>
      <c r="K1205" s="81" t="str">
        <f t="shared" si="74"/>
        <v>Colpocleisis (tipo Le Fort)</v>
      </c>
      <c r="L1205" s="335">
        <f>+'3.- Resumen general'!AP1206</f>
        <v>3.4150533108866443</v>
      </c>
      <c r="M1205" s="335">
        <f>+'3.- Resumen general'!AQ1206</f>
        <v>164.964</v>
      </c>
      <c r="N1205" s="335">
        <f t="shared" si="75"/>
        <v>168.37905331088663</v>
      </c>
    </row>
    <row r="1206" spans="2:14">
      <c r="B1206" s="52">
        <v>1201</v>
      </c>
      <c r="C1206" s="334">
        <f>+'3.- Resumen general'!C1207</f>
        <v>57130</v>
      </c>
      <c r="D1206" s="81" t="str">
        <f>+'3.- Resumen general'!D1207</f>
        <v>Excisión de tabique vaginal</v>
      </c>
      <c r="E1206" s="335">
        <f>+'3.- Resumen general'!AP1207</f>
        <v>1.2821268237934904</v>
      </c>
      <c r="F1206" s="335">
        <f>+'3.- Resumen general'!AQ1207</f>
        <v>118.64</v>
      </c>
      <c r="G1206" s="335">
        <f t="shared" si="72"/>
        <v>119.92212682379349</v>
      </c>
      <c r="I1206" s="52">
        <v>1201</v>
      </c>
      <c r="J1206" s="334">
        <f t="shared" si="73"/>
        <v>57130</v>
      </c>
      <c r="K1206" s="81" t="str">
        <f t="shared" si="74"/>
        <v>Excisión de tabique vaginal</v>
      </c>
      <c r="L1206" s="335">
        <f>+'3.- Resumen general'!AP1207</f>
        <v>1.2821268237934904</v>
      </c>
      <c r="M1206" s="335">
        <f>+'3.- Resumen general'!AQ1207</f>
        <v>118.64</v>
      </c>
      <c r="N1206" s="335">
        <f t="shared" si="75"/>
        <v>119.92212682379349</v>
      </c>
    </row>
    <row r="1207" spans="2:14">
      <c r="B1207" s="52">
        <v>1202</v>
      </c>
      <c r="C1207" s="334">
        <f>+'3.- Resumen general'!C1208</f>
        <v>57210</v>
      </c>
      <c r="D1207" s="81" t="str">
        <f>+'3.- Resumen general'!D1208</f>
        <v>Reparación quirúrgica de desgarro</v>
      </c>
      <c r="E1207" s="335">
        <f>+'3.- Resumen general'!AP1208</f>
        <v>0.1668771043771044</v>
      </c>
      <c r="F1207" s="335">
        <f>+'3.- Resumen general'!AQ1208</f>
        <v>118.64</v>
      </c>
      <c r="G1207" s="335">
        <f t="shared" si="72"/>
        <v>118.80687710437711</v>
      </c>
      <c r="I1207" s="52">
        <v>1202</v>
      </c>
      <c r="J1207" s="334">
        <f t="shared" si="73"/>
        <v>57210</v>
      </c>
      <c r="K1207" s="81" t="str">
        <f t="shared" si="74"/>
        <v>Reparación quirúrgica de desgarro</v>
      </c>
      <c r="L1207" s="335">
        <f>+'3.- Resumen general'!AP1208</f>
        <v>0.1668771043771044</v>
      </c>
      <c r="M1207" s="335">
        <f>+'3.- Resumen general'!AQ1208</f>
        <v>118.64</v>
      </c>
      <c r="N1207" s="335">
        <f t="shared" si="75"/>
        <v>118.80687710437711</v>
      </c>
    </row>
    <row r="1208" spans="2:14">
      <c r="B1208" s="52">
        <v>1203</v>
      </c>
      <c r="C1208" s="334">
        <f>+'3.- Resumen general'!C1209</f>
        <v>57230</v>
      </c>
      <c r="D1208" s="81" t="str">
        <f>+'3.- Resumen general'!D1209</f>
        <v>Corrección plástica de uretrocele</v>
      </c>
      <c r="E1208" s="335">
        <f>+'3.- Resumen general'!AP1209</f>
        <v>1.5855604657687992</v>
      </c>
      <c r="F1208" s="335">
        <f>+'3.- Resumen general'!AQ1209</f>
        <v>247.98201666666665</v>
      </c>
      <c r="G1208" s="335">
        <f t="shared" si="72"/>
        <v>249.56757713243545</v>
      </c>
      <c r="I1208" s="52">
        <v>1203</v>
      </c>
      <c r="J1208" s="334">
        <f t="shared" si="73"/>
        <v>57230</v>
      </c>
      <c r="K1208" s="81" t="str">
        <f t="shared" si="74"/>
        <v>Corrección plástica de uretrocele</v>
      </c>
      <c r="L1208" s="335">
        <f>+'3.- Resumen general'!AP1209</f>
        <v>1.5855604657687992</v>
      </c>
      <c r="M1208" s="335">
        <f>+'3.- Resumen general'!AQ1209</f>
        <v>247.98201666666665</v>
      </c>
      <c r="N1208" s="335">
        <f t="shared" si="75"/>
        <v>249.56757713243545</v>
      </c>
    </row>
    <row r="1209" spans="2:14" ht="25.5">
      <c r="B1209" s="52">
        <v>1204</v>
      </c>
      <c r="C1209" s="334">
        <f>+'3.- Resumen general'!C1210</f>
        <v>57240</v>
      </c>
      <c r="D1209" s="81" t="str">
        <f>+'3.- Resumen general'!D1210</f>
        <v>Colporrafia anterior, corrección de cistocele con o sin corrección de uretrocele</v>
      </c>
      <c r="E1209" s="335">
        <f>+'3.- Resumen general'!AP1210</f>
        <v>1.5855604657687992</v>
      </c>
      <c r="F1209" s="335">
        <f>+'3.- Resumen general'!AQ1210</f>
        <v>164.964</v>
      </c>
      <c r="G1209" s="335">
        <f t="shared" si="72"/>
        <v>166.54956046576879</v>
      </c>
      <c r="I1209" s="52">
        <v>1204</v>
      </c>
      <c r="J1209" s="334">
        <f t="shared" si="73"/>
        <v>57240</v>
      </c>
      <c r="K1209" s="81" t="str">
        <f t="shared" si="74"/>
        <v>Colporrafia anterior, corrección de cistocele con o sin corrección de uretrocele</v>
      </c>
      <c r="L1209" s="335">
        <f>+'3.- Resumen general'!AP1210</f>
        <v>1.5855604657687992</v>
      </c>
      <c r="M1209" s="335">
        <f>+'3.- Resumen general'!AQ1210</f>
        <v>164.964</v>
      </c>
      <c r="N1209" s="335">
        <f t="shared" si="75"/>
        <v>166.54956046576879</v>
      </c>
    </row>
    <row r="1210" spans="2:14">
      <c r="B1210" s="52">
        <v>1205</v>
      </c>
      <c r="C1210" s="334">
        <f>+'3.- Resumen general'!C1211</f>
        <v>57250</v>
      </c>
      <c r="D1210" s="81" t="str">
        <f>+'3.- Resumen general'!D1211</f>
        <v>Colporrafia posterior, corrección de rectocele con o sin perineorrafia</v>
      </c>
      <c r="E1210" s="335">
        <f>+'3.- Resumen general'!AP1211</f>
        <v>1.2196618967452302</v>
      </c>
      <c r="F1210" s="335">
        <f>+'3.- Resumen general'!AQ1211</f>
        <v>164.964</v>
      </c>
      <c r="G1210" s="335">
        <f t="shared" si="72"/>
        <v>166.18366189674524</v>
      </c>
      <c r="I1210" s="52">
        <v>1205</v>
      </c>
      <c r="J1210" s="334">
        <f t="shared" si="73"/>
        <v>57250</v>
      </c>
      <c r="K1210" s="81" t="str">
        <f t="shared" si="74"/>
        <v>Colporrafia posterior, corrección de rectocele con o sin perineorrafia</v>
      </c>
      <c r="L1210" s="335">
        <f>+'3.- Resumen general'!AP1211</f>
        <v>1.2196618967452302</v>
      </c>
      <c r="M1210" s="335">
        <f>+'3.- Resumen general'!AQ1211</f>
        <v>164.964</v>
      </c>
      <c r="N1210" s="335">
        <f t="shared" si="75"/>
        <v>166.18366189674524</v>
      </c>
    </row>
    <row r="1211" spans="2:14">
      <c r="B1211" s="52">
        <v>1206</v>
      </c>
      <c r="C1211" s="334">
        <f>+'3.- Resumen general'!C1212</f>
        <v>57260</v>
      </c>
      <c r="D1211" s="81" t="str">
        <f>+'3.- Resumen general'!D1212</f>
        <v>Cirugía reparadora de prolapso genital (colporrafia anteroposterior)</v>
      </c>
      <c r="E1211" s="335">
        <f>+'3.- Resumen general'!AP1212</f>
        <v>1.9514590347923684</v>
      </c>
      <c r="F1211" s="335">
        <f>+'3.- Resumen general'!AQ1212</f>
        <v>164.964</v>
      </c>
      <c r="G1211" s="335">
        <f t="shared" ref="G1211:G1274" si="76">SUM(E1211:F1211)</f>
        <v>166.91545903479238</v>
      </c>
      <c r="I1211" s="52">
        <v>1206</v>
      </c>
      <c r="J1211" s="334">
        <f t="shared" ref="J1211:J1274" si="77">+C1211</f>
        <v>57260</v>
      </c>
      <c r="K1211" s="81" t="str">
        <f t="shared" ref="K1211:K1274" si="78">+D1211</f>
        <v>Cirugía reparadora de prolapso genital (colporrafia anteroposterior)</v>
      </c>
      <c r="L1211" s="335">
        <f>+'3.- Resumen general'!AP1212</f>
        <v>1.9514590347923684</v>
      </c>
      <c r="M1211" s="335">
        <f>+'3.- Resumen general'!AQ1212</f>
        <v>164.964</v>
      </c>
      <c r="N1211" s="335">
        <f t="shared" ref="N1211:N1274" si="79">SUM(L1211:M1211)</f>
        <v>166.91545903479238</v>
      </c>
    </row>
    <row r="1212" spans="2:14">
      <c r="B1212" s="52">
        <v>1207</v>
      </c>
      <c r="C1212" s="334">
        <f>+'3.- Resumen general'!C1213</f>
        <v>57268</v>
      </c>
      <c r="D1212" s="81" t="str">
        <f>+'3.- Resumen general'!D1213</f>
        <v>Corrección de enterocele, abordaje vaginal</v>
      </c>
      <c r="E1212" s="335">
        <f>+'3.- Resumen general'!AP1213</f>
        <v>1.3416280864197532</v>
      </c>
      <c r="F1212" s="335">
        <f>+'3.- Resumen general'!AQ1213</f>
        <v>164.964</v>
      </c>
      <c r="G1212" s="335">
        <f t="shared" si="76"/>
        <v>166.30562808641974</v>
      </c>
      <c r="I1212" s="52">
        <v>1207</v>
      </c>
      <c r="J1212" s="334">
        <f t="shared" si="77"/>
        <v>57268</v>
      </c>
      <c r="K1212" s="81" t="str">
        <f t="shared" si="78"/>
        <v>Corrección de enterocele, abordaje vaginal</v>
      </c>
      <c r="L1212" s="335">
        <f>+'3.- Resumen general'!AP1213</f>
        <v>1.3416280864197532</v>
      </c>
      <c r="M1212" s="335">
        <f>+'3.- Resumen general'!AQ1213</f>
        <v>164.964</v>
      </c>
      <c r="N1212" s="335">
        <f t="shared" si="79"/>
        <v>166.30562808641974</v>
      </c>
    </row>
    <row r="1213" spans="2:14">
      <c r="B1213" s="52">
        <v>1208</v>
      </c>
      <c r="C1213" s="334">
        <f>+'3.- Resumen general'!C1214</f>
        <v>57284</v>
      </c>
      <c r="D1213" s="81" t="str">
        <f>+'3.- Resumen general'!D1214</f>
        <v>Corrección de defecto paravaginal</v>
      </c>
      <c r="E1213" s="335">
        <f>+'3.- Resumen general'!AP1214</f>
        <v>1.2196618967452302</v>
      </c>
      <c r="F1213" s="335">
        <f>+'3.- Resumen general'!AQ1214</f>
        <v>182.92399999999998</v>
      </c>
      <c r="G1213" s="335">
        <f t="shared" si="76"/>
        <v>184.14366189674521</v>
      </c>
      <c r="I1213" s="52">
        <v>1208</v>
      </c>
      <c r="J1213" s="334">
        <f t="shared" si="77"/>
        <v>57284</v>
      </c>
      <c r="K1213" s="81" t="str">
        <f t="shared" si="78"/>
        <v>Corrección de defecto paravaginal</v>
      </c>
      <c r="L1213" s="335">
        <f>+'3.- Resumen general'!AP1214</f>
        <v>1.2196618967452302</v>
      </c>
      <c r="M1213" s="335">
        <f>+'3.- Resumen general'!AQ1214</f>
        <v>182.92399999999998</v>
      </c>
      <c r="N1213" s="335">
        <f t="shared" si="79"/>
        <v>184.14366189674521</v>
      </c>
    </row>
    <row r="1214" spans="2:14">
      <c r="B1214" s="52">
        <v>1209</v>
      </c>
      <c r="C1214" s="334">
        <f>+'3.- Resumen general'!C1215</f>
        <v>57291</v>
      </c>
      <c r="D1214" s="81" t="str">
        <f>+'3.- Resumen general'!D1215</f>
        <v>Construcción de una vagina artificial; sin injerto</v>
      </c>
      <c r="E1214" s="335">
        <f>+'3.- Resumen general'!AP1215</f>
        <v>2.6832561728395063</v>
      </c>
      <c r="F1214" s="335">
        <f>+'3.- Resumen general'!AQ1215</f>
        <v>257.58198999999996</v>
      </c>
      <c r="G1214" s="335">
        <f t="shared" si="76"/>
        <v>260.26524617283945</v>
      </c>
      <c r="I1214" s="52">
        <v>1209</v>
      </c>
      <c r="J1214" s="334">
        <f t="shared" si="77"/>
        <v>57291</v>
      </c>
      <c r="K1214" s="81" t="str">
        <f t="shared" si="78"/>
        <v>Construcción de una vagina artificial; sin injerto</v>
      </c>
      <c r="L1214" s="335">
        <f>+'3.- Resumen general'!AP1215</f>
        <v>2.6832561728395063</v>
      </c>
      <c r="M1214" s="335">
        <f>+'3.- Resumen general'!AQ1215</f>
        <v>257.58198999999996</v>
      </c>
      <c r="N1214" s="335">
        <f t="shared" si="79"/>
        <v>260.26524617283945</v>
      </c>
    </row>
    <row r="1215" spans="2:14">
      <c r="B1215" s="52">
        <v>1210</v>
      </c>
      <c r="C1215" s="334">
        <f>+'3.- Resumen general'!C1216</f>
        <v>57300</v>
      </c>
      <c r="D1215" s="81" t="str">
        <f>+'3.- Resumen general'!D1216</f>
        <v>Cierre de fístula rectovaginal; abordaje vaginal o transanal</v>
      </c>
      <c r="E1215" s="335">
        <f>+'3.- Resumen general'!AP1216</f>
        <v>2.3173576038159371</v>
      </c>
      <c r="F1215" s="335">
        <f>+'3.- Resumen general'!AQ1216</f>
        <v>265.93249000000003</v>
      </c>
      <c r="G1215" s="335">
        <f t="shared" si="76"/>
        <v>268.24984760381597</v>
      </c>
      <c r="I1215" s="52">
        <v>1210</v>
      </c>
      <c r="J1215" s="334">
        <f t="shared" si="77"/>
        <v>57300</v>
      </c>
      <c r="K1215" s="81" t="str">
        <f t="shared" si="78"/>
        <v>Cierre de fístula rectovaginal; abordaje vaginal o transanal</v>
      </c>
      <c r="L1215" s="335">
        <f>+'3.- Resumen general'!AP1216</f>
        <v>2.3173576038159371</v>
      </c>
      <c r="M1215" s="335">
        <f>+'3.- Resumen general'!AQ1216</f>
        <v>265.93249000000003</v>
      </c>
      <c r="N1215" s="335">
        <f t="shared" si="79"/>
        <v>268.24984760381597</v>
      </c>
    </row>
    <row r="1216" spans="2:14">
      <c r="B1216" s="52">
        <v>1211</v>
      </c>
      <c r="C1216" s="334">
        <f>+'3.- Resumen general'!C1217</f>
        <v>57400</v>
      </c>
      <c r="D1216" s="81" t="str">
        <f>+'3.- Resumen general'!D1217</f>
        <v>Dilatación de vagina bajo anestesia</v>
      </c>
      <c r="E1216" s="335">
        <f>+'3.- Resumen general'!AP1217</f>
        <v>0.48079755892255893</v>
      </c>
      <c r="F1216" s="335">
        <f>+'3.- Resumen general'!AQ1217</f>
        <v>71.08</v>
      </c>
      <c r="G1216" s="335">
        <f t="shared" si="76"/>
        <v>71.560797558922559</v>
      </c>
      <c r="I1216" s="52">
        <v>1211</v>
      </c>
      <c r="J1216" s="334">
        <f t="shared" si="77"/>
        <v>57400</v>
      </c>
      <c r="K1216" s="81" t="str">
        <f t="shared" si="78"/>
        <v>Dilatación de vagina bajo anestesia</v>
      </c>
      <c r="L1216" s="335">
        <f>+'3.- Resumen general'!AP1217</f>
        <v>0.48079755892255893</v>
      </c>
      <c r="M1216" s="335">
        <f>+'3.- Resumen general'!AQ1217</f>
        <v>71.08</v>
      </c>
      <c r="N1216" s="335">
        <f t="shared" si="79"/>
        <v>71.560797558922559</v>
      </c>
    </row>
    <row r="1217" spans="2:14">
      <c r="B1217" s="52">
        <v>1212</v>
      </c>
      <c r="C1217" s="334">
        <f>+'3.- Resumen general'!C1218</f>
        <v>57410</v>
      </c>
      <c r="D1217" s="81" t="str">
        <f>+'3.- Resumen general'!D1218</f>
        <v>Inspección pélvica bajo anestesia</v>
      </c>
      <c r="E1217" s="335">
        <f>+'3.- Resumen general'!AP1218</f>
        <v>0.72119633838383834</v>
      </c>
      <c r="F1217" s="335">
        <f>+'3.- Resumen general'!AQ1218</f>
        <v>71.08</v>
      </c>
      <c r="G1217" s="335">
        <f t="shared" si="76"/>
        <v>71.801196338383832</v>
      </c>
      <c r="I1217" s="52">
        <v>1212</v>
      </c>
      <c r="J1217" s="334">
        <f t="shared" si="77"/>
        <v>57410</v>
      </c>
      <c r="K1217" s="81" t="str">
        <f t="shared" si="78"/>
        <v>Inspección pélvica bajo anestesia</v>
      </c>
      <c r="L1217" s="335">
        <f>+'3.- Resumen general'!AP1218</f>
        <v>0.72119633838383834</v>
      </c>
      <c r="M1217" s="335">
        <f>+'3.- Resumen general'!AQ1218</f>
        <v>71.08</v>
      </c>
      <c r="N1217" s="335">
        <f t="shared" si="79"/>
        <v>71.801196338383832</v>
      </c>
    </row>
    <row r="1218" spans="2:14">
      <c r="B1218" s="52">
        <v>1213</v>
      </c>
      <c r="C1218" s="334">
        <f>+'3.- Resumen general'!C1219</f>
        <v>57452</v>
      </c>
      <c r="D1218" s="81" t="str">
        <f>+'3.- Resumen general'!D1219</f>
        <v>Colposcopía</v>
      </c>
      <c r="E1218" s="335">
        <f>+'3.- Resumen general'!AP1219</f>
        <v>5.2149095117845122E-2</v>
      </c>
      <c r="F1218" s="335">
        <f>+'3.- Resumen general'!AQ1219</f>
        <v>21.28</v>
      </c>
      <c r="G1218" s="335">
        <f t="shared" si="76"/>
        <v>21.332149095117845</v>
      </c>
      <c r="I1218" s="52">
        <v>1213</v>
      </c>
      <c r="J1218" s="334">
        <f t="shared" si="77"/>
        <v>57452</v>
      </c>
      <c r="K1218" s="81" t="str">
        <f t="shared" si="78"/>
        <v>Colposcopía</v>
      </c>
      <c r="L1218" s="335">
        <f>+'3.- Resumen general'!AP1219</f>
        <v>5.2149095117845122E-2</v>
      </c>
      <c r="M1218" s="335">
        <f>+'3.- Resumen general'!AQ1219</f>
        <v>21.28</v>
      </c>
      <c r="N1218" s="335">
        <f t="shared" si="79"/>
        <v>21.332149095117845</v>
      </c>
    </row>
    <row r="1219" spans="2:14" ht="25.5">
      <c r="B1219" s="52">
        <v>1214</v>
      </c>
      <c r="C1219" s="334">
        <f>+'3.- Resumen general'!C1220</f>
        <v>57500</v>
      </c>
      <c r="D1219" s="81" t="str">
        <f>+'3.- Resumen general'!D1220</f>
        <v>Biopsia, una sola o varias, ó excisión local de lesión, con o sin fulguración</v>
      </c>
      <c r="E1219" s="335">
        <f>+'3.- Resumen general'!AP1220</f>
        <v>0.3205317059483726</v>
      </c>
      <c r="F1219" s="335">
        <f>+'3.- Resumen general'!AQ1220</f>
        <v>39.472850000000001</v>
      </c>
      <c r="G1219" s="335">
        <f t="shared" si="76"/>
        <v>39.793381705948377</v>
      </c>
      <c r="I1219" s="52">
        <v>1214</v>
      </c>
      <c r="J1219" s="334">
        <f t="shared" si="77"/>
        <v>57500</v>
      </c>
      <c r="K1219" s="81" t="str">
        <f t="shared" si="78"/>
        <v>Biopsia, una sola o varias, ó excisión local de lesión, con o sin fulguración</v>
      </c>
      <c r="L1219" s="335">
        <f>+'3.- Resumen general'!AP1220</f>
        <v>0.3205317059483726</v>
      </c>
      <c r="M1219" s="335">
        <f>+'3.- Resumen general'!AQ1220</f>
        <v>39.472850000000001</v>
      </c>
      <c r="N1219" s="335">
        <f t="shared" si="79"/>
        <v>39.793381705948377</v>
      </c>
    </row>
    <row r="1220" spans="2:14">
      <c r="B1220" s="52">
        <v>1215</v>
      </c>
      <c r="C1220" s="334">
        <f>+'3.- Resumen general'!C1221</f>
        <v>57505</v>
      </c>
      <c r="D1220" s="81" t="str">
        <f>+'3.- Resumen general'!D1221</f>
        <v>Legrado endocervical</v>
      </c>
      <c r="E1220" s="335">
        <f>+'3.- Resumen general'!AP1221</f>
        <v>0.26752025462962964</v>
      </c>
      <c r="F1220" s="335">
        <f>+'3.- Resumen general'!AQ1221</f>
        <v>71.08</v>
      </c>
      <c r="G1220" s="335">
        <f t="shared" si="76"/>
        <v>71.347520254629629</v>
      </c>
      <c r="I1220" s="52">
        <v>1215</v>
      </c>
      <c r="J1220" s="334">
        <f t="shared" si="77"/>
        <v>57505</v>
      </c>
      <c r="K1220" s="81" t="str">
        <f t="shared" si="78"/>
        <v>Legrado endocervical</v>
      </c>
      <c r="L1220" s="335">
        <f>+'3.- Resumen general'!AP1221</f>
        <v>0.26752025462962964</v>
      </c>
      <c r="M1220" s="335">
        <f>+'3.- Resumen general'!AQ1221</f>
        <v>71.08</v>
      </c>
      <c r="N1220" s="335">
        <f t="shared" si="79"/>
        <v>71.347520254629629</v>
      </c>
    </row>
    <row r="1221" spans="2:14">
      <c r="B1221" s="52">
        <v>1216</v>
      </c>
      <c r="C1221" s="334">
        <f>+'3.- Resumen general'!C1222</f>
        <v>57510</v>
      </c>
      <c r="D1221" s="81" t="str">
        <f>+'3.- Resumen general'!D1222</f>
        <v>Cauterización del cérvix; electro o térmica</v>
      </c>
      <c r="E1221" s="335">
        <f>+'3.- Resumen general'!AP1222</f>
        <v>0.4006646324354658</v>
      </c>
      <c r="F1221" s="335">
        <f>+'3.- Resumen general'!AQ1222</f>
        <v>42.279999999999994</v>
      </c>
      <c r="G1221" s="335">
        <f t="shared" si="76"/>
        <v>42.680664632435459</v>
      </c>
      <c r="I1221" s="52">
        <v>1216</v>
      </c>
      <c r="J1221" s="334">
        <f t="shared" si="77"/>
        <v>57510</v>
      </c>
      <c r="K1221" s="81" t="str">
        <f t="shared" si="78"/>
        <v>Cauterización del cérvix; electro o térmica</v>
      </c>
      <c r="L1221" s="335">
        <f>+'3.- Resumen general'!AP1222</f>
        <v>0.4006646324354658</v>
      </c>
      <c r="M1221" s="335">
        <f>+'3.- Resumen general'!AQ1222</f>
        <v>42.279999999999994</v>
      </c>
      <c r="N1221" s="335">
        <f t="shared" si="79"/>
        <v>42.680664632435459</v>
      </c>
    </row>
    <row r="1222" spans="2:14">
      <c r="B1222" s="52">
        <v>1217</v>
      </c>
      <c r="C1222" s="334">
        <f>+'3.- Resumen general'!C1223</f>
        <v>57520</v>
      </c>
      <c r="D1222" s="81" t="str">
        <f>+'3.- Resumen general'!D1223</f>
        <v>Conización del cérvix</v>
      </c>
      <c r="E1222" s="335">
        <f>+'3.- Resumen general'!AP1223</f>
        <v>1.2196618967452302</v>
      </c>
      <c r="F1222" s="335">
        <f>+'3.- Resumen general'!AQ1223</f>
        <v>164.964</v>
      </c>
      <c r="G1222" s="335">
        <f t="shared" si="76"/>
        <v>166.18366189674524</v>
      </c>
      <c r="I1222" s="52">
        <v>1217</v>
      </c>
      <c r="J1222" s="334">
        <f t="shared" si="77"/>
        <v>57520</v>
      </c>
      <c r="K1222" s="81" t="str">
        <f t="shared" si="78"/>
        <v>Conización del cérvix</v>
      </c>
      <c r="L1222" s="335">
        <f>+'3.- Resumen general'!AP1223</f>
        <v>1.2196618967452302</v>
      </c>
      <c r="M1222" s="335">
        <f>+'3.- Resumen general'!AQ1223</f>
        <v>164.964</v>
      </c>
      <c r="N1222" s="335">
        <f t="shared" si="79"/>
        <v>166.18366189674524</v>
      </c>
    </row>
    <row r="1223" spans="2:14">
      <c r="B1223" s="52">
        <v>1218</v>
      </c>
      <c r="C1223" s="334">
        <f>+'3.- Resumen general'!C1224</f>
        <v>57530</v>
      </c>
      <c r="D1223" s="81" t="str">
        <f>+'3.- Resumen general'!D1224</f>
        <v>Traquelectomía (cervicectomía), amputación del cervix</v>
      </c>
      <c r="E1223" s="335">
        <f>+'3.- Resumen general'!AP1224</f>
        <v>1.5855604657687992</v>
      </c>
      <c r="F1223" s="335">
        <f>+'3.- Resumen general'!AQ1224</f>
        <v>182.92399999999998</v>
      </c>
      <c r="G1223" s="335">
        <f t="shared" si="76"/>
        <v>184.50956046576877</v>
      </c>
      <c r="I1223" s="52">
        <v>1218</v>
      </c>
      <c r="J1223" s="334">
        <f t="shared" si="77"/>
        <v>57530</v>
      </c>
      <c r="K1223" s="81" t="str">
        <f t="shared" si="78"/>
        <v>Traquelectomía (cervicectomía), amputación del cervix</v>
      </c>
      <c r="L1223" s="335">
        <f>+'3.- Resumen general'!AP1224</f>
        <v>1.5855604657687992</v>
      </c>
      <c r="M1223" s="335">
        <f>+'3.- Resumen general'!AQ1224</f>
        <v>182.92399999999998</v>
      </c>
      <c r="N1223" s="335">
        <f t="shared" si="79"/>
        <v>184.50956046576877</v>
      </c>
    </row>
    <row r="1224" spans="2:14" ht="25.5">
      <c r="B1224" s="52">
        <v>1219</v>
      </c>
      <c r="C1224" s="334">
        <f>+'3.- Resumen general'!C1225</f>
        <v>57531</v>
      </c>
      <c r="D1224" s="81" t="str">
        <f>+'3.- Resumen general'!D1225</f>
        <v>Traquelectomía radical, con linfadenectomía pélvica total bilateral y toma de muestra biópsica de ganglio linfático paraaórtico</v>
      </c>
      <c r="E1224" s="335">
        <f>+'3.- Resumen general'!AP1225</f>
        <v>2.0734252244668911</v>
      </c>
      <c r="F1224" s="335">
        <f>+'3.- Resumen general'!AQ1225</f>
        <v>265.93249000000003</v>
      </c>
      <c r="G1224" s="335">
        <f t="shared" si="76"/>
        <v>268.00591522446695</v>
      </c>
      <c r="I1224" s="52">
        <v>1219</v>
      </c>
      <c r="J1224" s="334">
        <f t="shared" si="77"/>
        <v>57531</v>
      </c>
      <c r="K1224" s="81" t="str">
        <f t="shared" si="78"/>
        <v>Traquelectomía radical, con linfadenectomía pélvica total bilateral y toma de muestra biópsica de ganglio linfático paraaórtico</v>
      </c>
      <c r="L1224" s="335">
        <f>+'3.- Resumen general'!AP1225</f>
        <v>2.0734252244668911</v>
      </c>
      <c r="M1224" s="335">
        <f>+'3.- Resumen general'!AQ1225</f>
        <v>265.93249000000003</v>
      </c>
      <c r="N1224" s="335">
        <f t="shared" si="79"/>
        <v>268.00591522446695</v>
      </c>
    </row>
    <row r="1225" spans="2:14">
      <c r="B1225" s="52">
        <v>1220</v>
      </c>
      <c r="C1225" s="334">
        <f>+'3.- Resumen general'!C1226</f>
        <v>57540</v>
      </c>
      <c r="D1225" s="81" t="str">
        <f>+'3.- Resumen general'!D1226</f>
        <v>Excisión de muñón cervical, abordaje abdominal</v>
      </c>
      <c r="E1225" s="335">
        <f>+'3.- Resumen general'!AP1226</f>
        <v>1.9514590347923684</v>
      </c>
      <c r="F1225" s="335">
        <f>+'3.- Resumen general'!AQ1226</f>
        <v>265.93249000000003</v>
      </c>
      <c r="G1225" s="335">
        <f t="shared" si="76"/>
        <v>267.88394903479241</v>
      </c>
      <c r="I1225" s="52">
        <v>1220</v>
      </c>
      <c r="J1225" s="334">
        <f t="shared" si="77"/>
        <v>57540</v>
      </c>
      <c r="K1225" s="81" t="str">
        <f t="shared" si="78"/>
        <v>Excisión de muñón cervical, abordaje abdominal</v>
      </c>
      <c r="L1225" s="335">
        <f>+'3.- Resumen general'!AP1226</f>
        <v>1.9514590347923684</v>
      </c>
      <c r="M1225" s="335">
        <f>+'3.- Resumen general'!AQ1226</f>
        <v>265.93249000000003</v>
      </c>
      <c r="N1225" s="335">
        <f t="shared" si="79"/>
        <v>267.88394903479241</v>
      </c>
    </row>
    <row r="1226" spans="2:14">
      <c r="B1226" s="52">
        <v>1221</v>
      </c>
      <c r="C1226" s="334">
        <f>+'3.- Resumen general'!C1227</f>
        <v>57700</v>
      </c>
      <c r="D1226" s="81" t="str">
        <f>+'3.- Resumen general'!D1227</f>
        <v>Cerclaje</v>
      </c>
      <c r="E1226" s="335">
        <f>+'3.- Resumen general'!AP1227</f>
        <v>1.5855604657687992</v>
      </c>
      <c r="F1226" s="335">
        <f>+'3.- Resumen general'!AQ1227</f>
        <v>164.964</v>
      </c>
      <c r="G1226" s="335">
        <f t="shared" si="76"/>
        <v>166.54956046576879</v>
      </c>
      <c r="I1226" s="52">
        <v>1221</v>
      </c>
      <c r="J1226" s="334">
        <f t="shared" si="77"/>
        <v>57700</v>
      </c>
      <c r="K1226" s="81" t="str">
        <f t="shared" si="78"/>
        <v>Cerclaje</v>
      </c>
      <c r="L1226" s="335">
        <f>+'3.- Resumen general'!AP1227</f>
        <v>1.5855604657687992</v>
      </c>
      <c r="M1226" s="335">
        <f>+'3.- Resumen general'!AQ1227</f>
        <v>164.964</v>
      </c>
      <c r="N1226" s="335">
        <f t="shared" si="79"/>
        <v>166.54956046576879</v>
      </c>
    </row>
    <row r="1227" spans="2:14">
      <c r="B1227" s="52">
        <v>1222</v>
      </c>
      <c r="C1227" s="334">
        <f>+'3.- Resumen general'!C1228</f>
        <v>57720</v>
      </c>
      <c r="D1227" s="81" t="str">
        <f>+'3.- Resumen general'!D1228</f>
        <v>Reparación de cuello uterino, abordaje vaginal</v>
      </c>
      <c r="E1227" s="335">
        <f>+'3.- Resumen general'!AP1228</f>
        <v>0.56093048540965207</v>
      </c>
      <c r="F1227" s="335">
        <f>+'3.- Resumen general'!AQ1228</f>
        <v>118.64</v>
      </c>
      <c r="G1227" s="335">
        <f t="shared" si="76"/>
        <v>119.20093048540966</v>
      </c>
      <c r="I1227" s="52">
        <v>1222</v>
      </c>
      <c r="J1227" s="334">
        <f t="shared" si="77"/>
        <v>57720</v>
      </c>
      <c r="K1227" s="81" t="str">
        <f t="shared" si="78"/>
        <v>Reparación de cuello uterino, abordaje vaginal</v>
      </c>
      <c r="L1227" s="335">
        <f>+'3.- Resumen general'!AP1228</f>
        <v>0.56093048540965207</v>
      </c>
      <c r="M1227" s="335">
        <f>+'3.- Resumen general'!AQ1228</f>
        <v>118.64</v>
      </c>
      <c r="N1227" s="335">
        <f t="shared" si="79"/>
        <v>119.20093048540966</v>
      </c>
    </row>
    <row r="1228" spans="2:14">
      <c r="B1228" s="52">
        <v>1223</v>
      </c>
      <c r="C1228" s="334">
        <f>+'3.- Resumen general'!C1229</f>
        <v>58100</v>
      </c>
      <c r="D1228" s="81" t="str">
        <f>+'3.- Resumen general'!D1229</f>
        <v>Biopsia de endometrio</v>
      </c>
      <c r="E1228" s="335">
        <f>+'3.- Resumen general'!AP1229</f>
        <v>0.4006646324354658</v>
      </c>
      <c r="F1228" s="335">
        <f>+'3.- Resumen general'!AQ1229</f>
        <v>39.472850000000001</v>
      </c>
      <c r="G1228" s="335">
        <f t="shared" si="76"/>
        <v>39.873514632435466</v>
      </c>
      <c r="I1228" s="52">
        <v>1223</v>
      </c>
      <c r="J1228" s="334">
        <f t="shared" si="77"/>
        <v>58100</v>
      </c>
      <c r="K1228" s="81" t="str">
        <f t="shared" si="78"/>
        <v>Biopsia de endometrio</v>
      </c>
      <c r="L1228" s="335">
        <f>+'3.- Resumen general'!AP1229</f>
        <v>0.4006646324354658</v>
      </c>
      <c r="M1228" s="335">
        <f>+'3.- Resumen general'!AQ1229</f>
        <v>39.472850000000001</v>
      </c>
      <c r="N1228" s="335">
        <f t="shared" si="79"/>
        <v>39.873514632435466</v>
      </c>
    </row>
    <row r="1229" spans="2:14">
      <c r="B1229" s="52">
        <v>1224</v>
      </c>
      <c r="C1229" s="334">
        <f>+'3.- Resumen general'!C1230</f>
        <v>58101</v>
      </c>
      <c r="D1229" s="81" t="str">
        <f>+'3.- Resumen general'!D1230</f>
        <v>Histerometría</v>
      </c>
      <c r="E1229" s="335">
        <f>+'3.- Resumen general'!AP1230</f>
        <v>0.4006646324354658</v>
      </c>
      <c r="F1229" s="335">
        <f>+'3.- Resumen general'!AQ1230</f>
        <v>2.9198499999999998</v>
      </c>
      <c r="G1229" s="335">
        <f t="shared" si="76"/>
        <v>3.3205146324354655</v>
      </c>
      <c r="I1229" s="52">
        <v>1224</v>
      </c>
      <c r="J1229" s="334">
        <f t="shared" si="77"/>
        <v>58101</v>
      </c>
      <c r="K1229" s="81" t="str">
        <f t="shared" si="78"/>
        <v>Histerometría</v>
      </c>
      <c r="L1229" s="335">
        <f>+'3.- Resumen general'!AP1230</f>
        <v>0.4006646324354658</v>
      </c>
      <c r="M1229" s="335">
        <f>+'3.- Resumen general'!AQ1230</f>
        <v>2.9198499999999998</v>
      </c>
      <c r="N1229" s="335">
        <f t="shared" si="79"/>
        <v>3.3205146324354655</v>
      </c>
    </row>
    <row r="1230" spans="2:14">
      <c r="B1230" s="52">
        <v>1225</v>
      </c>
      <c r="C1230" s="334">
        <f>+'3.- Resumen general'!C1231</f>
        <v>58120</v>
      </c>
      <c r="D1230" s="81" t="str">
        <f>+'3.- Resumen general'!D1231</f>
        <v>Dilatación y legrado, diagnósticos y/o terapéuticos (no obstétricos)</v>
      </c>
      <c r="E1230" s="335">
        <f>+'3.- Resumen general'!AP1231</f>
        <v>0.73179713804713808</v>
      </c>
      <c r="F1230" s="335">
        <f>+'3.- Resumen general'!AQ1231</f>
        <v>117.40399999999998</v>
      </c>
      <c r="G1230" s="335">
        <f t="shared" si="76"/>
        <v>118.13579713804712</v>
      </c>
      <c r="I1230" s="52">
        <v>1225</v>
      </c>
      <c r="J1230" s="334">
        <f t="shared" si="77"/>
        <v>58120</v>
      </c>
      <c r="K1230" s="81" t="str">
        <f t="shared" si="78"/>
        <v>Dilatación y legrado, diagnósticos y/o terapéuticos (no obstétricos)</v>
      </c>
      <c r="L1230" s="335">
        <f>+'3.- Resumen general'!AP1231</f>
        <v>0.73179713804713808</v>
      </c>
      <c r="M1230" s="335">
        <f>+'3.- Resumen general'!AQ1231</f>
        <v>117.40399999999998</v>
      </c>
      <c r="N1230" s="335">
        <f t="shared" si="79"/>
        <v>118.13579713804712</v>
      </c>
    </row>
    <row r="1231" spans="2:14">
      <c r="B1231" s="52">
        <v>1226</v>
      </c>
      <c r="C1231" s="334">
        <f>+'3.- Resumen general'!C1232</f>
        <v>58140</v>
      </c>
      <c r="D1231" s="81" t="str">
        <f>+'3.- Resumen general'!D1232</f>
        <v>Miomectomía abordaje abdominal</v>
      </c>
      <c r="E1231" s="335">
        <f>+'3.- Resumen general'!AP1232</f>
        <v>2.3417508417508417</v>
      </c>
      <c r="F1231" s="335">
        <f>+'3.- Resumen general'!AQ1232</f>
        <v>348.91450666666668</v>
      </c>
      <c r="G1231" s="335">
        <f t="shared" si="76"/>
        <v>351.25625750841755</v>
      </c>
      <c r="I1231" s="52">
        <v>1226</v>
      </c>
      <c r="J1231" s="334">
        <f t="shared" si="77"/>
        <v>58140</v>
      </c>
      <c r="K1231" s="81" t="str">
        <f t="shared" si="78"/>
        <v>Miomectomía abordaje abdominal</v>
      </c>
      <c r="L1231" s="335">
        <f>+'3.- Resumen general'!AP1232</f>
        <v>2.3417508417508417</v>
      </c>
      <c r="M1231" s="335">
        <f>+'3.- Resumen general'!AQ1232</f>
        <v>348.91450666666668</v>
      </c>
      <c r="N1231" s="335">
        <f t="shared" si="79"/>
        <v>351.25625750841755</v>
      </c>
    </row>
    <row r="1232" spans="2:14">
      <c r="B1232" s="52">
        <v>1227</v>
      </c>
      <c r="C1232" s="334">
        <f>+'3.- Resumen general'!C1233</f>
        <v>58145</v>
      </c>
      <c r="D1232" s="81" t="str">
        <f>+'3.- Resumen general'!D1233</f>
        <v>Miomectomía por abordaje vaginal</v>
      </c>
      <c r="E1232" s="335">
        <f>+'3.- Resumen general'!AP1233</f>
        <v>1.9514590347923684</v>
      </c>
      <c r="F1232" s="335">
        <f>+'3.- Resumen general'!AQ1233</f>
        <v>182.92399999999998</v>
      </c>
      <c r="G1232" s="335">
        <f t="shared" si="76"/>
        <v>184.87545903479236</v>
      </c>
      <c r="I1232" s="52">
        <v>1227</v>
      </c>
      <c r="J1232" s="334">
        <f t="shared" si="77"/>
        <v>58145</v>
      </c>
      <c r="K1232" s="81" t="str">
        <f t="shared" si="78"/>
        <v>Miomectomía por abordaje vaginal</v>
      </c>
      <c r="L1232" s="335">
        <f>+'3.- Resumen general'!AP1233</f>
        <v>1.9514590347923684</v>
      </c>
      <c r="M1232" s="335">
        <f>+'3.- Resumen general'!AQ1233</f>
        <v>182.92399999999998</v>
      </c>
      <c r="N1232" s="335">
        <f t="shared" si="79"/>
        <v>184.87545903479236</v>
      </c>
    </row>
    <row r="1233" spans="2:14">
      <c r="B1233" s="52">
        <v>1228</v>
      </c>
      <c r="C1233" s="334">
        <f>+'3.- Resumen general'!C1234</f>
        <v>58146</v>
      </c>
      <c r="D1233" s="81" t="str">
        <f>+'3.- Resumen general'!D1234</f>
        <v>Miomectomía histeroscópica</v>
      </c>
      <c r="E1233" s="335">
        <f>+'3.- Resumen general'!AP1234</f>
        <v>3.9038299663299663</v>
      </c>
      <c r="F1233" s="335">
        <f>+'3.- Resumen general'!AQ1234</f>
        <v>258.16601666666668</v>
      </c>
      <c r="G1233" s="335">
        <f t="shared" si="76"/>
        <v>262.06984663299664</v>
      </c>
      <c r="I1233" s="52">
        <v>1228</v>
      </c>
      <c r="J1233" s="334">
        <f t="shared" si="77"/>
        <v>58146</v>
      </c>
      <c r="K1233" s="81" t="str">
        <f t="shared" si="78"/>
        <v>Miomectomía histeroscópica</v>
      </c>
      <c r="L1233" s="335">
        <f>+'3.- Resumen general'!AP1234</f>
        <v>3.9038299663299663</v>
      </c>
      <c r="M1233" s="335">
        <f>+'3.- Resumen general'!AQ1234</f>
        <v>258.16601666666668</v>
      </c>
      <c r="N1233" s="335">
        <f t="shared" si="79"/>
        <v>262.06984663299664</v>
      </c>
    </row>
    <row r="1234" spans="2:14">
      <c r="B1234" s="52">
        <v>1229</v>
      </c>
      <c r="C1234" s="334">
        <f>+'3.- Resumen general'!C1235</f>
        <v>58150</v>
      </c>
      <c r="D1234" s="81" t="str">
        <f>+'3.- Resumen general'!D1235</f>
        <v>Histerectomía abdominal total c/s salpingooforectomía</v>
      </c>
      <c r="E1234" s="335">
        <f>+'3.- Resumen general'!AP1235</f>
        <v>4.9762205387205389</v>
      </c>
      <c r="F1234" s="335">
        <f>+'3.- Resumen general'!AQ1235</f>
        <v>402.27850666666666</v>
      </c>
      <c r="G1234" s="335">
        <f t="shared" si="76"/>
        <v>407.25472720538721</v>
      </c>
      <c r="I1234" s="52">
        <v>1229</v>
      </c>
      <c r="J1234" s="334">
        <f t="shared" si="77"/>
        <v>58150</v>
      </c>
      <c r="K1234" s="81" t="str">
        <f t="shared" si="78"/>
        <v>Histerectomía abdominal total c/s salpingooforectomía</v>
      </c>
      <c r="L1234" s="335">
        <f>+'3.- Resumen general'!AP1235</f>
        <v>4.9762205387205389</v>
      </c>
      <c r="M1234" s="335">
        <f>+'3.- Resumen general'!AQ1235</f>
        <v>402.27850666666666</v>
      </c>
      <c r="N1234" s="335">
        <f t="shared" si="79"/>
        <v>407.25472720538721</v>
      </c>
    </row>
    <row r="1235" spans="2:14">
      <c r="B1235" s="52">
        <v>1230</v>
      </c>
      <c r="C1235" s="334">
        <f>+'3.- Resumen general'!C1236</f>
        <v>58180</v>
      </c>
      <c r="D1235" s="81" t="str">
        <f>+'3.- Resumen general'!D1236</f>
        <v>Histerectomía abdominal supracervical</v>
      </c>
      <c r="E1235" s="335">
        <f>+'3.- Resumen general'!AP1236</f>
        <v>3.4150533108866443</v>
      </c>
      <c r="F1235" s="335">
        <f>+'3.- Resumen general'!AQ1236</f>
        <v>298.90201666666667</v>
      </c>
      <c r="G1235" s="335">
        <f t="shared" si="76"/>
        <v>302.31706997755333</v>
      </c>
      <c r="I1235" s="52">
        <v>1230</v>
      </c>
      <c r="J1235" s="334">
        <f t="shared" si="77"/>
        <v>58180</v>
      </c>
      <c r="K1235" s="81" t="str">
        <f t="shared" si="78"/>
        <v>Histerectomía abdominal supracervical</v>
      </c>
      <c r="L1235" s="335">
        <f>+'3.- Resumen general'!AP1236</f>
        <v>3.4150533108866443</v>
      </c>
      <c r="M1235" s="335">
        <f>+'3.- Resumen general'!AQ1236</f>
        <v>298.90201666666667</v>
      </c>
      <c r="N1235" s="335">
        <f t="shared" si="79"/>
        <v>302.31706997755333</v>
      </c>
    </row>
    <row r="1236" spans="2:14" ht="25.5">
      <c r="B1236" s="52">
        <v>1231</v>
      </c>
      <c r="C1236" s="334">
        <f>+'3.- Resumen general'!C1237</f>
        <v>58200</v>
      </c>
      <c r="D1236" s="81" t="str">
        <f>+'3.- Resumen general'!D1237</f>
        <v>Histerectomía abdominal total, incluyendo vaginectomía parcial, y muestreo de ganglios linfáticos paraaórticos y pélvicos</v>
      </c>
      <c r="E1236" s="335">
        <f>+'3.- Resumen general'!AP1237</f>
        <v>5.8543771043771047</v>
      </c>
      <c r="F1236" s="335">
        <f>+'3.- Resumen general'!AQ1237</f>
        <v>422.64650666666671</v>
      </c>
      <c r="G1236" s="335">
        <f t="shared" si="76"/>
        <v>428.50088377104379</v>
      </c>
      <c r="I1236" s="52">
        <v>1231</v>
      </c>
      <c r="J1236" s="334">
        <f t="shared" si="77"/>
        <v>58200</v>
      </c>
      <c r="K1236" s="81" t="str">
        <f t="shared" si="78"/>
        <v>Histerectomía abdominal total, incluyendo vaginectomía parcial, y muestreo de ganglios linfáticos paraaórticos y pélvicos</v>
      </c>
      <c r="L1236" s="335">
        <f>+'3.- Resumen general'!AP1237</f>
        <v>5.8543771043771047</v>
      </c>
      <c r="M1236" s="335">
        <f>+'3.- Resumen general'!AQ1237</f>
        <v>422.64650666666671</v>
      </c>
      <c r="N1236" s="335">
        <f t="shared" si="79"/>
        <v>428.50088377104379</v>
      </c>
    </row>
    <row r="1237" spans="2:14" ht="25.5">
      <c r="B1237" s="52">
        <v>1232</v>
      </c>
      <c r="C1237" s="334">
        <f>+'3.- Resumen general'!C1238</f>
        <v>58210</v>
      </c>
      <c r="D1237" s="81" t="str">
        <f>+'3.- Resumen general'!D1238</f>
        <v>Histerectomía abdominal radical, con linfadenectomía pélvica total bilateral y muestreo de ganglios paraaórticos</v>
      </c>
      <c r="E1237" s="335">
        <f>+'3.- Resumen general'!AP1238</f>
        <v>6.7325336700336704</v>
      </c>
      <c r="F1237" s="335">
        <f>+'3.- Resumen general'!AQ1238</f>
        <v>434.66400666666658</v>
      </c>
      <c r="G1237" s="335">
        <f t="shared" si="76"/>
        <v>441.39654033670024</v>
      </c>
      <c r="I1237" s="52">
        <v>1232</v>
      </c>
      <c r="J1237" s="334">
        <f t="shared" si="77"/>
        <v>58210</v>
      </c>
      <c r="K1237" s="81" t="str">
        <f t="shared" si="78"/>
        <v>Histerectomía abdominal radical, con linfadenectomía pélvica total bilateral y muestreo de ganglios paraaórticos</v>
      </c>
      <c r="L1237" s="335">
        <f>+'3.- Resumen general'!AP1238</f>
        <v>6.7325336700336704</v>
      </c>
      <c r="M1237" s="335">
        <f>+'3.- Resumen general'!AQ1238</f>
        <v>434.66400666666658</v>
      </c>
      <c r="N1237" s="335">
        <f t="shared" si="79"/>
        <v>441.39654033670024</v>
      </c>
    </row>
    <row r="1238" spans="2:14" ht="25.5">
      <c r="B1238" s="52">
        <v>1233</v>
      </c>
      <c r="C1238" s="334">
        <f>+'3.- Resumen general'!C1239</f>
        <v>58240</v>
      </c>
      <c r="D1238" s="81" t="str">
        <f>+'3.- Resumen general'!D1239</f>
        <v>Exenteración pélvica por malignidad ginecológica, con histerectomía abdominal total o cervicectomía</v>
      </c>
      <c r="E1238" s="335">
        <f>+'3.- Resumen general'!AP1239</f>
        <v>7.6106902356902353</v>
      </c>
      <c r="F1238" s="335">
        <f>+'3.- Resumen general'!AQ1239</f>
        <v>455.03200666666658</v>
      </c>
      <c r="G1238" s="335">
        <f t="shared" si="76"/>
        <v>462.64269690235682</v>
      </c>
      <c r="I1238" s="52">
        <v>1233</v>
      </c>
      <c r="J1238" s="334">
        <f t="shared" si="77"/>
        <v>58240</v>
      </c>
      <c r="K1238" s="81" t="str">
        <f t="shared" si="78"/>
        <v>Exenteración pélvica por malignidad ginecológica, con histerectomía abdominal total o cervicectomía</v>
      </c>
      <c r="L1238" s="335">
        <f>+'3.- Resumen general'!AP1239</f>
        <v>7.6106902356902353</v>
      </c>
      <c r="M1238" s="335">
        <f>+'3.- Resumen general'!AQ1239</f>
        <v>455.03200666666658</v>
      </c>
      <c r="N1238" s="335">
        <f t="shared" si="79"/>
        <v>462.64269690235682</v>
      </c>
    </row>
    <row r="1239" spans="2:14">
      <c r="B1239" s="52">
        <v>1234</v>
      </c>
      <c r="C1239" s="334">
        <f>+'3.- Resumen general'!C1240</f>
        <v>58260</v>
      </c>
      <c r="D1239" s="81" t="str">
        <f>+'3.- Resumen general'!D1240</f>
        <v>Histerectomía vaginal</v>
      </c>
      <c r="E1239" s="335">
        <f>+'3.- Resumen general'!AP1240</f>
        <v>3.2199074074074074</v>
      </c>
      <c r="F1239" s="335">
        <f>+'3.- Resumen general'!AQ1240</f>
        <v>239.62198999999995</v>
      </c>
      <c r="G1239" s="335">
        <f t="shared" si="76"/>
        <v>242.84189740740737</v>
      </c>
      <c r="I1239" s="52">
        <v>1234</v>
      </c>
      <c r="J1239" s="334">
        <f t="shared" si="77"/>
        <v>58260</v>
      </c>
      <c r="K1239" s="81" t="str">
        <f t="shared" si="78"/>
        <v>Histerectomía vaginal</v>
      </c>
      <c r="L1239" s="335">
        <f>+'3.- Resumen general'!AP1240</f>
        <v>3.2199074074074074</v>
      </c>
      <c r="M1239" s="335">
        <f>+'3.- Resumen general'!AQ1240</f>
        <v>239.62198999999995</v>
      </c>
      <c r="N1239" s="335">
        <f t="shared" si="79"/>
        <v>242.84189740740737</v>
      </c>
    </row>
    <row r="1240" spans="2:14">
      <c r="B1240" s="52">
        <v>1235</v>
      </c>
      <c r="C1240" s="334">
        <f>+'3.- Resumen general'!C1241</f>
        <v>58262</v>
      </c>
      <c r="D1240" s="81" t="str">
        <f>+'3.- Resumen general'!D1241</f>
        <v>Histerectomía vaginal con extirpación de tubo(s) y/u ovario(s)</v>
      </c>
      <c r="E1240" s="335">
        <f>+'3.- Resumen general'!AP1241</f>
        <v>4.0980639730639732</v>
      </c>
      <c r="F1240" s="335">
        <f>+'3.- Resumen general'!AQ1241</f>
        <v>265.93249000000003</v>
      </c>
      <c r="G1240" s="335">
        <f t="shared" si="76"/>
        <v>270.030553973064</v>
      </c>
      <c r="I1240" s="52">
        <v>1235</v>
      </c>
      <c r="J1240" s="334">
        <f t="shared" si="77"/>
        <v>58262</v>
      </c>
      <c r="K1240" s="81" t="str">
        <f t="shared" si="78"/>
        <v>Histerectomía vaginal con extirpación de tubo(s) y/u ovario(s)</v>
      </c>
      <c r="L1240" s="335">
        <f>+'3.- Resumen general'!AP1241</f>
        <v>4.0980639730639732</v>
      </c>
      <c r="M1240" s="335">
        <f>+'3.- Resumen general'!AQ1241</f>
        <v>265.93249000000003</v>
      </c>
      <c r="N1240" s="335">
        <f t="shared" si="79"/>
        <v>270.030553973064</v>
      </c>
    </row>
    <row r="1241" spans="2:14">
      <c r="B1241" s="52">
        <v>1236</v>
      </c>
      <c r="C1241" s="334">
        <f>+'3.- Resumen general'!C1242</f>
        <v>58275</v>
      </c>
      <c r="D1241" s="81" t="str">
        <f>+'3.- Resumen general'!D1242</f>
        <v>Histerectomía vaginal, con colpectomía total o parcial</v>
      </c>
      <c r="E1241" s="335">
        <f>+'3.- Resumen general'!AP1242</f>
        <v>4.9762205387205389</v>
      </c>
      <c r="F1241" s="335">
        <f>+'3.- Resumen general'!AQ1242</f>
        <v>265.93249000000003</v>
      </c>
      <c r="G1241" s="335">
        <f t="shared" si="76"/>
        <v>270.90871053872058</v>
      </c>
      <c r="I1241" s="52">
        <v>1236</v>
      </c>
      <c r="J1241" s="334">
        <f t="shared" si="77"/>
        <v>58275</v>
      </c>
      <c r="K1241" s="81" t="str">
        <f t="shared" si="78"/>
        <v>Histerectomía vaginal, con colpectomía total o parcial</v>
      </c>
      <c r="L1241" s="335">
        <f>+'3.- Resumen general'!AP1242</f>
        <v>4.9762205387205389</v>
      </c>
      <c r="M1241" s="335">
        <f>+'3.- Resumen general'!AQ1242</f>
        <v>265.93249000000003</v>
      </c>
      <c r="N1241" s="335">
        <f t="shared" si="79"/>
        <v>270.90871053872058</v>
      </c>
    </row>
    <row r="1242" spans="2:14">
      <c r="B1242" s="52">
        <v>1237</v>
      </c>
      <c r="C1242" s="334">
        <f>+'3.- Resumen general'!C1243</f>
        <v>58285</v>
      </c>
      <c r="D1242" s="81" t="str">
        <f>+'3.- Resumen general'!D1243</f>
        <v>Histerectomía vaginal, radical (operación de Schauta)</v>
      </c>
      <c r="E1242" s="335">
        <f>+'3.- Resumen general'!AP1243</f>
        <v>5.8543771043771047</v>
      </c>
      <c r="F1242" s="335">
        <f>+'3.- Resumen general'!AQ1243</f>
        <v>422.64650666666671</v>
      </c>
      <c r="G1242" s="335">
        <f t="shared" si="76"/>
        <v>428.50088377104379</v>
      </c>
      <c r="I1242" s="52">
        <v>1237</v>
      </c>
      <c r="J1242" s="334">
        <f t="shared" si="77"/>
        <v>58285</v>
      </c>
      <c r="K1242" s="81" t="str">
        <f t="shared" si="78"/>
        <v>Histerectomía vaginal, radical (operación de Schauta)</v>
      </c>
      <c r="L1242" s="335">
        <f>+'3.- Resumen general'!AP1243</f>
        <v>5.8543771043771047</v>
      </c>
      <c r="M1242" s="335">
        <f>+'3.- Resumen general'!AQ1243</f>
        <v>422.64650666666671</v>
      </c>
      <c r="N1242" s="335">
        <f t="shared" si="79"/>
        <v>428.50088377104379</v>
      </c>
    </row>
    <row r="1243" spans="2:14">
      <c r="B1243" s="52">
        <v>1238</v>
      </c>
      <c r="C1243" s="334">
        <f>+'3.- Resumen general'!C1244</f>
        <v>58300</v>
      </c>
      <c r="D1243" s="81" t="str">
        <f>+'3.- Resumen general'!D1244</f>
        <v>Inserción de dispositivo intrauterino (DIU)</v>
      </c>
      <c r="E1243" s="335">
        <f>+'3.- Resumen general'!AP1244</f>
        <v>2.085963804713805E-2</v>
      </c>
      <c r="F1243" s="335">
        <f>+'3.- Resumen general'!AQ1244</f>
        <v>2.9198499999999998</v>
      </c>
      <c r="G1243" s="335">
        <f t="shared" si="76"/>
        <v>2.9407096380471378</v>
      </c>
      <c r="I1243" s="52">
        <v>1238</v>
      </c>
      <c r="J1243" s="334">
        <f t="shared" si="77"/>
        <v>58300</v>
      </c>
      <c r="K1243" s="81" t="str">
        <f t="shared" si="78"/>
        <v>Inserción de dispositivo intrauterino (DIU)</v>
      </c>
      <c r="L1243" s="335">
        <f>+'3.- Resumen general'!AP1244</f>
        <v>2.085963804713805E-2</v>
      </c>
      <c r="M1243" s="335">
        <f>+'3.- Resumen general'!AQ1244</f>
        <v>2.9198499999999998</v>
      </c>
      <c r="N1243" s="335">
        <f t="shared" si="79"/>
        <v>2.9407096380471378</v>
      </c>
    </row>
    <row r="1244" spans="2:14">
      <c r="B1244" s="52">
        <v>1239</v>
      </c>
      <c r="C1244" s="334">
        <f>+'3.- Resumen general'!C1245</f>
        <v>58301</v>
      </c>
      <c r="D1244" s="81" t="str">
        <f>+'3.- Resumen general'!D1245</f>
        <v>Remoción de dispositivo intrauterino (DIU)</v>
      </c>
      <c r="E1244" s="335">
        <f>+'3.- Resumen general'!AP1245</f>
        <v>0.44591750841750843</v>
      </c>
      <c r="F1244" s="335">
        <f>+'3.- Resumen general'!AQ1245</f>
        <v>2.9198499999999998</v>
      </c>
      <c r="G1244" s="335">
        <f t="shared" si="76"/>
        <v>3.365767508417508</v>
      </c>
      <c r="I1244" s="52">
        <v>1239</v>
      </c>
      <c r="J1244" s="334">
        <f t="shared" si="77"/>
        <v>58301</v>
      </c>
      <c r="K1244" s="81" t="str">
        <f t="shared" si="78"/>
        <v>Remoción de dispositivo intrauterino (DIU)</v>
      </c>
      <c r="L1244" s="335">
        <f>+'3.- Resumen general'!AP1245</f>
        <v>0.44591750841750843</v>
      </c>
      <c r="M1244" s="335">
        <f>+'3.- Resumen general'!AQ1245</f>
        <v>2.9198499999999998</v>
      </c>
      <c r="N1244" s="335">
        <f t="shared" si="79"/>
        <v>3.365767508417508</v>
      </c>
    </row>
    <row r="1245" spans="2:14" ht="25.5">
      <c r="B1245" s="52">
        <v>1240</v>
      </c>
      <c r="C1245" s="334">
        <f>+'3.- Resumen general'!C1246</f>
        <v>58400</v>
      </c>
      <c r="D1245" s="81" t="str">
        <f>+'3.- Resumen general'!D1246</f>
        <v>Suspensión uterina, con o sin acortamiento de ligamentos redondos, con o sin acortamiento de ligamentos sacrouterinos</v>
      </c>
      <c r="E1245" s="335">
        <f>+'3.- Resumen general'!AP1246</f>
        <v>2.3417508417508417</v>
      </c>
      <c r="F1245" s="335">
        <f>+'3.- Resumen general'!AQ1246</f>
        <v>200.41249000000002</v>
      </c>
      <c r="G1245" s="335">
        <f t="shared" si="76"/>
        <v>202.75424084175086</v>
      </c>
      <c r="I1245" s="52">
        <v>1240</v>
      </c>
      <c r="J1245" s="334">
        <f t="shared" si="77"/>
        <v>58400</v>
      </c>
      <c r="K1245" s="81" t="str">
        <f t="shared" si="78"/>
        <v>Suspensión uterina, con o sin acortamiento de ligamentos redondos, con o sin acortamiento de ligamentos sacrouterinos</v>
      </c>
      <c r="L1245" s="335">
        <f>+'3.- Resumen general'!AP1246</f>
        <v>2.3417508417508417</v>
      </c>
      <c r="M1245" s="335">
        <f>+'3.- Resumen general'!AQ1246</f>
        <v>200.41249000000002</v>
      </c>
      <c r="N1245" s="335">
        <f t="shared" si="79"/>
        <v>202.75424084175086</v>
      </c>
    </row>
    <row r="1246" spans="2:14">
      <c r="B1246" s="52">
        <v>1241</v>
      </c>
      <c r="C1246" s="334">
        <f>+'3.- Resumen general'!C1247</f>
        <v>58540</v>
      </c>
      <c r="D1246" s="81" t="str">
        <f>+'3.- Resumen general'!D1247</f>
        <v>Histeroplastía, corrección de anomalía uterina (tipo Strassman)</v>
      </c>
      <c r="E1246" s="335">
        <f>+'3.- Resumen general'!AP1247</f>
        <v>3.2199074074074074</v>
      </c>
      <c r="F1246" s="335">
        <f>+'3.- Resumen general'!AQ1247</f>
        <v>361.54250666666667</v>
      </c>
      <c r="G1246" s="335">
        <f t="shared" si="76"/>
        <v>364.76241407407406</v>
      </c>
      <c r="I1246" s="52">
        <v>1241</v>
      </c>
      <c r="J1246" s="334">
        <f t="shared" si="77"/>
        <v>58540</v>
      </c>
      <c r="K1246" s="81" t="str">
        <f t="shared" si="78"/>
        <v>Histeroplastía, corrección de anomalía uterina (tipo Strassman)</v>
      </c>
      <c r="L1246" s="335">
        <f>+'3.- Resumen general'!AP1247</f>
        <v>3.2199074074074074</v>
      </c>
      <c r="M1246" s="335">
        <f>+'3.- Resumen general'!AQ1247</f>
        <v>361.54250666666667</v>
      </c>
      <c r="N1246" s="335">
        <f t="shared" si="79"/>
        <v>364.76241407407406</v>
      </c>
    </row>
    <row r="1247" spans="2:14">
      <c r="B1247" s="52">
        <v>1242</v>
      </c>
      <c r="C1247" s="334">
        <f>+'3.- Resumen general'!C1248</f>
        <v>58545</v>
      </c>
      <c r="D1247" s="81" t="str">
        <f>+'3.- Resumen general'!D1248</f>
        <v>Miomectomía laparoscópica</v>
      </c>
      <c r="E1247" s="335">
        <f>+'3.- Resumen general'!AP1248</f>
        <v>3.9038299663299663</v>
      </c>
      <c r="F1247" s="335">
        <f>+'3.- Resumen general'!AQ1248</f>
        <v>341.17450666666673</v>
      </c>
      <c r="G1247" s="335">
        <f t="shared" si="76"/>
        <v>345.0783366329967</v>
      </c>
      <c r="I1247" s="52">
        <v>1242</v>
      </c>
      <c r="J1247" s="334">
        <f t="shared" si="77"/>
        <v>58545</v>
      </c>
      <c r="K1247" s="81" t="str">
        <f t="shared" si="78"/>
        <v>Miomectomía laparoscópica</v>
      </c>
      <c r="L1247" s="335">
        <f>+'3.- Resumen general'!AP1248</f>
        <v>3.9038299663299663</v>
      </c>
      <c r="M1247" s="335">
        <f>+'3.- Resumen general'!AQ1248</f>
        <v>341.17450666666673</v>
      </c>
      <c r="N1247" s="335">
        <f t="shared" si="79"/>
        <v>345.0783366329967</v>
      </c>
    </row>
    <row r="1248" spans="2:14">
      <c r="B1248" s="52">
        <v>1243</v>
      </c>
      <c r="C1248" s="334">
        <f>+'3.- Resumen general'!C1249</f>
        <v>58550</v>
      </c>
      <c r="D1248" s="81" t="str">
        <f>+'3.- Resumen general'!D1249</f>
        <v>Histerectomía vaginal asistida laparoscópicamente</v>
      </c>
      <c r="E1248" s="335">
        <f>+'3.- Resumen general'!AP1249</f>
        <v>4.8797874579124576</v>
      </c>
      <c r="F1248" s="335">
        <f>+'3.- Resumen general'!AQ1249</f>
        <v>354.75317333333339</v>
      </c>
      <c r="G1248" s="335">
        <f t="shared" si="76"/>
        <v>359.63296079124586</v>
      </c>
      <c r="I1248" s="52">
        <v>1243</v>
      </c>
      <c r="J1248" s="334">
        <f t="shared" si="77"/>
        <v>58550</v>
      </c>
      <c r="K1248" s="81" t="str">
        <f t="shared" si="78"/>
        <v>Histerectomía vaginal asistida laparoscópicamente</v>
      </c>
      <c r="L1248" s="335">
        <f>+'3.- Resumen general'!AP1249</f>
        <v>4.8797874579124576</v>
      </c>
      <c r="M1248" s="335">
        <f>+'3.- Resumen general'!AQ1249</f>
        <v>354.75317333333339</v>
      </c>
      <c r="N1248" s="335">
        <f t="shared" si="79"/>
        <v>359.63296079124586</v>
      </c>
    </row>
    <row r="1249" spans="2:14">
      <c r="B1249" s="52">
        <v>1244</v>
      </c>
      <c r="C1249" s="334">
        <f>+'3.- Resumen general'!C1250</f>
        <v>58555</v>
      </c>
      <c r="D1249" s="81" t="str">
        <f>+'3.- Resumen general'!D1250</f>
        <v>Histeroscopía diagnóstica</v>
      </c>
      <c r="E1249" s="335">
        <f>+'3.- Resumen general'!AP1250</f>
        <v>0.56093048540965207</v>
      </c>
      <c r="F1249" s="335">
        <f>+'3.- Resumen general'!AQ1250</f>
        <v>43.363799999999998</v>
      </c>
      <c r="G1249" s="335">
        <f t="shared" si="76"/>
        <v>43.924730485409647</v>
      </c>
      <c r="I1249" s="52">
        <v>1244</v>
      </c>
      <c r="J1249" s="334">
        <f t="shared" si="77"/>
        <v>58555</v>
      </c>
      <c r="K1249" s="81" t="str">
        <f t="shared" si="78"/>
        <v>Histeroscopía diagnóstica</v>
      </c>
      <c r="L1249" s="335">
        <f>+'3.- Resumen general'!AP1250</f>
        <v>0.56093048540965207</v>
      </c>
      <c r="M1249" s="335">
        <f>+'3.- Resumen general'!AQ1250</f>
        <v>43.363799999999998</v>
      </c>
      <c r="N1249" s="335">
        <f t="shared" si="79"/>
        <v>43.924730485409647</v>
      </c>
    </row>
    <row r="1250" spans="2:14" ht="38.25">
      <c r="B1250" s="52">
        <v>1245</v>
      </c>
      <c r="C1250" s="334">
        <f>+'3.- Resumen general'!C1251</f>
        <v>58558</v>
      </c>
      <c r="D1250" s="81" t="str">
        <f>+'3.- Resumen general'!D1251</f>
        <v>Histeroscopía terapéutica: liberación de adherencias intrauterinas y/o resección de pólipos, leiomiomas, cuerpo extraño, tejido endometrial, toma de muestra</v>
      </c>
      <c r="E1250" s="335">
        <f>+'3.- Resumen general'!AP1251</f>
        <v>1.4635942760942762</v>
      </c>
      <c r="F1250" s="335">
        <f>+'3.- Resumen general'!AQ1251</f>
        <v>182.92399999999998</v>
      </c>
      <c r="G1250" s="335">
        <f t="shared" si="76"/>
        <v>184.38759427609426</v>
      </c>
      <c r="I1250" s="52">
        <v>1245</v>
      </c>
      <c r="J1250" s="334">
        <f t="shared" si="77"/>
        <v>58558</v>
      </c>
      <c r="K1250" s="81" t="str">
        <f t="shared" si="78"/>
        <v>Histeroscopía terapéutica: liberación de adherencias intrauterinas y/o resección de pólipos, leiomiomas, cuerpo extraño, tejido endometrial, toma de muestra</v>
      </c>
      <c r="L1250" s="335">
        <f>+'3.- Resumen general'!AP1251</f>
        <v>1.4635942760942762</v>
      </c>
      <c r="M1250" s="335">
        <f>+'3.- Resumen general'!AQ1251</f>
        <v>182.92399999999998</v>
      </c>
      <c r="N1250" s="335">
        <f t="shared" si="79"/>
        <v>184.38759427609426</v>
      </c>
    </row>
    <row r="1251" spans="2:14">
      <c r="B1251" s="52">
        <v>1246</v>
      </c>
      <c r="C1251" s="334">
        <f>+'3.- Resumen general'!C1252</f>
        <v>58600</v>
      </c>
      <c r="D1251" s="81" t="str">
        <f>+'3.- Resumen general'!D1252</f>
        <v>Ligadura o sección de trompas de Falopio</v>
      </c>
      <c r="E1251" s="335">
        <f>+'3.- Resumen general'!AP1252</f>
        <v>0.97572951739618419</v>
      </c>
      <c r="F1251" s="335">
        <f>+'3.- Resumen general'!AQ1252</f>
        <v>164.964</v>
      </c>
      <c r="G1251" s="335">
        <f t="shared" si="76"/>
        <v>165.93972951739619</v>
      </c>
      <c r="I1251" s="52">
        <v>1246</v>
      </c>
      <c r="J1251" s="334">
        <f t="shared" si="77"/>
        <v>58600</v>
      </c>
      <c r="K1251" s="81" t="str">
        <f t="shared" si="78"/>
        <v>Ligadura o sección de trompas de Falopio</v>
      </c>
      <c r="L1251" s="335">
        <f>+'3.- Resumen general'!AP1252</f>
        <v>0.97572951739618419</v>
      </c>
      <c r="M1251" s="335">
        <f>+'3.- Resumen general'!AQ1252</f>
        <v>164.964</v>
      </c>
      <c r="N1251" s="335">
        <f t="shared" si="79"/>
        <v>165.93972951739619</v>
      </c>
    </row>
    <row r="1252" spans="2:14" ht="25.5">
      <c r="B1252" s="52">
        <v>1247</v>
      </c>
      <c r="C1252" s="334">
        <f>+'3.- Resumen general'!C1253</f>
        <v>58615</v>
      </c>
      <c r="D1252" s="81" t="str">
        <f>+'3.- Resumen general'!D1253</f>
        <v>Oclusión de trompas de Falopio mediante dispositivo (ejm. banda, grapa, anillo falopiano), abordaje vaginal o suprapúbico</v>
      </c>
      <c r="E1252" s="335">
        <f>+'3.- Resumen general'!AP1253</f>
        <v>0.85376332772166108</v>
      </c>
      <c r="F1252" s="335">
        <f>+'3.- Resumen general'!AQ1253</f>
        <v>182.92399999999998</v>
      </c>
      <c r="G1252" s="335">
        <f t="shared" si="76"/>
        <v>183.77776332772163</v>
      </c>
      <c r="I1252" s="52">
        <v>1247</v>
      </c>
      <c r="J1252" s="334">
        <f t="shared" si="77"/>
        <v>58615</v>
      </c>
      <c r="K1252" s="81" t="str">
        <f t="shared" si="78"/>
        <v>Oclusión de trompas de Falopio mediante dispositivo (ejm. banda, grapa, anillo falopiano), abordaje vaginal o suprapúbico</v>
      </c>
      <c r="L1252" s="335">
        <f>+'3.- Resumen general'!AP1253</f>
        <v>0.85376332772166108</v>
      </c>
      <c r="M1252" s="335">
        <f>+'3.- Resumen general'!AQ1253</f>
        <v>182.92399999999998</v>
      </c>
      <c r="N1252" s="335">
        <f t="shared" si="79"/>
        <v>183.77776332772163</v>
      </c>
    </row>
    <row r="1253" spans="2:14">
      <c r="B1253" s="52">
        <v>1248</v>
      </c>
      <c r="C1253" s="334">
        <f>+'3.- Resumen general'!C1254</f>
        <v>58661</v>
      </c>
      <c r="D1253" s="81" t="str">
        <f>+'3.- Resumen general'!D1254</f>
        <v>Ooforectomía y/o salpingectomía, completa o parcial por laparoscopía</v>
      </c>
      <c r="E1253" s="335">
        <f>+'3.- Resumen general'!AP1254</f>
        <v>3.1718618476430978</v>
      </c>
      <c r="F1253" s="335">
        <f>+'3.- Resumen general'!AQ1254</f>
        <v>255.72201666666666</v>
      </c>
      <c r="G1253" s="335">
        <f t="shared" si="76"/>
        <v>258.89387851430973</v>
      </c>
      <c r="I1253" s="52">
        <v>1248</v>
      </c>
      <c r="J1253" s="334">
        <f t="shared" si="77"/>
        <v>58661</v>
      </c>
      <c r="K1253" s="81" t="str">
        <f t="shared" si="78"/>
        <v>Ooforectomía y/o salpingectomía, completa o parcial por laparoscopía</v>
      </c>
      <c r="L1253" s="335">
        <f>+'3.- Resumen general'!AP1254</f>
        <v>3.1718618476430978</v>
      </c>
      <c r="M1253" s="335">
        <f>+'3.- Resumen general'!AQ1254</f>
        <v>255.72201666666666</v>
      </c>
      <c r="N1253" s="335">
        <f t="shared" si="79"/>
        <v>258.89387851430973</v>
      </c>
    </row>
    <row r="1254" spans="2:14" ht="25.5">
      <c r="B1254" s="52">
        <v>1249</v>
      </c>
      <c r="C1254" s="334">
        <f>+'3.- Resumen general'!C1255</f>
        <v>58671</v>
      </c>
      <c r="D1254" s="81" t="str">
        <f>+'3.- Resumen general'!D1255</f>
        <v>Oclusión de trompas de Falopio mediante dispositivo (ej. banda, grapa, anillo falopiano) por laparoscopía</v>
      </c>
      <c r="E1254" s="335">
        <f>+'3.- Resumen general'!AP1255</f>
        <v>3.1718618476430978</v>
      </c>
      <c r="F1254" s="335">
        <f>+'3.- Resumen general'!AQ1255</f>
        <v>255.72201666666666</v>
      </c>
      <c r="G1254" s="335">
        <f t="shared" si="76"/>
        <v>258.89387851430973</v>
      </c>
      <c r="I1254" s="52">
        <v>1249</v>
      </c>
      <c r="J1254" s="334">
        <f t="shared" si="77"/>
        <v>58671</v>
      </c>
      <c r="K1254" s="81" t="str">
        <f t="shared" si="78"/>
        <v>Oclusión de trompas de Falopio mediante dispositivo (ej. banda, grapa, anillo falopiano) por laparoscopía</v>
      </c>
      <c r="L1254" s="335">
        <f>+'3.- Resumen general'!AP1255</f>
        <v>3.1718618476430978</v>
      </c>
      <c r="M1254" s="335">
        <f>+'3.- Resumen general'!AQ1255</f>
        <v>255.72201666666666</v>
      </c>
      <c r="N1254" s="335">
        <f t="shared" si="79"/>
        <v>258.89387851430973</v>
      </c>
    </row>
    <row r="1255" spans="2:14">
      <c r="B1255" s="52">
        <v>1250</v>
      </c>
      <c r="C1255" s="334">
        <f>+'3.- Resumen general'!C1256</f>
        <v>58672</v>
      </c>
      <c r="D1255" s="81" t="str">
        <f>+'3.- Resumen general'!D1256</f>
        <v>Fimbrioplastía por laparoscopía</v>
      </c>
      <c r="E1255" s="335">
        <f>+'3.- Resumen general'!AP1256</f>
        <v>3.1718618476430978</v>
      </c>
      <c r="F1255" s="335">
        <f>+'3.- Resumen general'!AQ1256</f>
        <v>255.72201666666666</v>
      </c>
      <c r="G1255" s="335">
        <f t="shared" si="76"/>
        <v>258.89387851430973</v>
      </c>
      <c r="I1255" s="52">
        <v>1250</v>
      </c>
      <c r="J1255" s="334">
        <f t="shared" si="77"/>
        <v>58672</v>
      </c>
      <c r="K1255" s="81" t="str">
        <f t="shared" si="78"/>
        <v>Fimbrioplastía por laparoscopía</v>
      </c>
      <c r="L1255" s="335">
        <f>+'3.- Resumen general'!AP1256</f>
        <v>3.1718618476430978</v>
      </c>
      <c r="M1255" s="335">
        <f>+'3.- Resumen general'!AQ1256</f>
        <v>255.72201666666666</v>
      </c>
      <c r="N1255" s="335">
        <f t="shared" si="79"/>
        <v>258.89387851430973</v>
      </c>
    </row>
    <row r="1256" spans="2:14">
      <c r="B1256" s="52">
        <v>1251</v>
      </c>
      <c r="C1256" s="334">
        <f>+'3.- Resumen general'!C1257</f>
        <v>58673</v>
      </c>
      <c r="D1256" s="81" t="str">
        <f>+'3.- Resumen general'!D1257</f>
        <v>Salpingostomía (salpingoneostomía) por laparoscopía</v>
      </c>
      <c r="E1256" s="335">
        <f>+'3.- Resumen general'!AP1257</f>
        <v>3.1718618476430978</v>
      </c>
      <c r="F1256" s="335">
        <f>+'3.- Resumen general'!AQ1257</f>
        <v>255.72201666666666</v>
      </c>
      <c r="G1256" s="335">
        <f t="shared" si="76"/>
        <v>258.89387851430973</v>
      </c>
      <c r="I1256" s="52">
        <v>1251</v>
      </c>
      <c r="J1256" s="334">
        <f t="shared" si="77"/>
        <v>58673</v>
      </c>
      <c r="K1256" s="81" t="str">
        <f t="shared" si="78"/>
        <v>Salpingostomía (salpingoneostomía) por laparoscopía</v>
      </c>
      <c r="L1256" s="335">
        <f>+'3.- Resumen general'!AP1257</f>
        <v>3.1718618476430978</v>
      </c>
      <c r="M1256" s="335">
        <f>+'3.- Resumen general'!AQ1257</f>
        <v>255.72201666666666</v>
      </c>
      <c r="N1256" s="335">
        <f t="shared" si="79"/>
        <v>258.89387851430973</v>
      </c>
    </row>
    <row r="1257" spans="2:14">
      <c r="B1257" s="52">
        <v>1252</v>
      </c>
      <c r="C1257" s="334">
        <f>+'3.- Resumen general'!C1258</f>
        <v>58700</v>
      </c>
      <c r="D1257" s="81" t="str">
        <f>+'3.- Resumen general'!D1258</f>
        <v>Salpingectomía, completa o parcial, unilateral o bilateral</v>
      </c>
      <c r="E1257" s="335">
        <f>+'3.- Resumen general'!AP1258</f>
        <v>1.5855604657687992</v>
      </c>
      <c r="F1257" s="335">
        <f>+'3.- Resumen general'!AQ1258</f>
        <v>182.92399999999998</v>
      </c>
      <c r="G1257" s="335">
        <f t="shared" si="76"/>
        <v>184.50956046576877</v>
      </c>
      <c r="I1257" s="52">
        <v>1252</v>
      </c>
      <c r="J1257" s="334">
        <f t="shared" si="77"/>
        <v>58700</v>
      </c>
      <c r="K1257" s="81" t="str">
        <f t="shared" si="78"/>
        <v>Salpingectomía, completa o parcial, unilateral o bilateral</v>
      </c>
      <c r="L1257" s="335">
        <f>+'3.- Resumen general'!AP1258</f>
        <v>1.5855604657687992</v>
      </c>
      <c r="M1257" s="335">
        <f>+'3.- Resumen general'!AQ1258</f>
        <v>182.92399999999998</v>
      </c>
      <c r="N1257" s="335">
        <f t="shared" si="79"/>
        <v>184.50956046576877</v>
      </c>
    </row>
    <row r="1258" spans="2:14">
      <c r="B1258" s="52">
        <v>1253</v>
      </c>
      <c r="C1258" s="334">
        <f>+'3.- Resumen general'!C1259</f>
        <v>58720</v>
      </c>
      <c r="D1258" s="81" t="str">
        <f>+'3.- Resumen general'!D1259</f>
        <v>Salpingo-ooforectomía, completa o parcial, unilateral o bilateral</v>
      </c>
      <c r="E1258" s="335">
        <f>+'3.- Resumen general'!AP1259</f>
        <v>1.5855604657687992</v>
      </c>
      <c r="F1258" s="335">
        <f>+'3.- Resumen general'!AQ1259</f>
        <v>255.72201666666666</v>
      </c>
      <c r="G1258" s="335">
        <f t="shared" si="76"/>
        <v>257.30757713243548</v>
      </c>
      <c r="I1258" s="52">
        <v>1253</v>
      </c>
      <c r="J1258" s="334">
        <f t="shared" si="77"/>
        <v>58720</v>
      </c>
      <c r="K1258" s="81" t="str">
        <f t="shared" si="78"/>
        <v>Salpingo-ooforectomía, completa o parcial, unilateral o bilateral</v>
      </c>
      <c r="L1258" s="335">
        <f>+'3.- Resumen general'!AP1259</f>
        <v>1.5855604657687992</v>
      </c>
      <c r="M1258" s="335">
        <f>+'3.- Resumen general'!AQ1259</f>
        <v>255.72201666666666</v>
      </c>
      <c r="N1258" s="335">
        <f t="shared" si="79"/>
        <v>257.30757713243548</v>
      </c>
    </row>
    <row r="1259" spans="2:14">
      <c r="B1259" s="52">
        <v>1254</v>
      </c>
      <c r="C1259" s="334">
        <f>+'3.- Resumen general'!C1260</f>
        <v>58740</v>
      </c>
      <c r="D1259" s="81" t="str">
        <f>+'3.- Resumen general'!D1260</f>
        <v>Lisis de adherencias (salpingolisis, ovariolisis)</v>
      </c>
      <c r="E1259" s="335">
        <f>+'3.- Resumen general'!AP1260</f>
        <v>1.5855604657687992</v>
      </c>
      <c r="F1259" s="335">
        <f>+'3.- Resumen general'!AQ1260</f>
        <v>182.92399999999998</v>
      </c>
      <c r="G1259" s="335">
        <f t="shared" si="76"/>
        <v>184.50956046576877</v>
      </c>
      <c r="I1259" s="52">
        <v>1254</v>
      </c>
      <c r="J1259" s="334">
        <f t="shared" si="77"/>
        <v>58740</v>
      </c>
      <c r="K1259" s="81" t="str">
        <f t="shared" si="78"/>
        <v>Lisis de adherencias (salpingolisis, ovariolisis)</v>
      </c>
      <c r="L1259" s="335">
        <f>+'3.- Resumen general'!AP1260</f>
        <v>1.5855604657687992</v>
      </c>
      <c r="M1259" s="335">
        <f>+'3.- Resumen general'!AQ1260</f>
        <v>182.92399999999998</v>
      </c>
      <c r="N1259" s="335">
        <f t="shared" si="79"/>
        <v>184.50956046576877</v>
      </c>
    </row>
    <row r="1260" spans="2:14">
      <c r="B1260" s="52">
        <v>1255</v>
      </c>
      <c r="C1260" s="334">
        <f>+'3.- Resumen general'!C1261</f>
        <v>58750</v>
      </c>
      <c r="D1260" s="81" t="str">
        <f>+'3.- Resumen general'!D1261</f>
        <v>Anastomosis tubotubaria</v>
      </c>
      <c r="E1260" s="335">
        <f>+'3.- Resumen general'!AP1261</f>
        <v>3.4150533108866443</v>
      </c>
      <c r="F1260" s="335">
        <f>+'3.- Resumen general'!AQ1261</f>
        <v>306.64201666666668</v>
      </c>
      <c r="G1260" s="335">
        <f t="shared" si="76"/>
        <v>310.05706997755334</v>
      </c>
      <c r="I1260" s="52">
        <v>1255</v>
      </c>
      <c r="J1260" s="334">
        <f t="shared" si="77"/>
        <v>58750</v>
      </c>
      <c r="K1260" s="81" t="str">
        <f t="shared" si="78"/>
        <v>Anastomosis tubotubaria</v>
      </c>
      <c r="L1260" s="335">
        <f>+'3.- Resumen general'!AP1261</f>
        <v>3.4150533108866443</v>
      </c>
      <c r="M1260" s="335">
        <f>+'3.- Resumen general'!AQ1261</f>
        <v>306.64201666666668</v>
      </c>
      <c r="N1260" s="335">
        <f t="shared" si="79"/>
        <v>310.05706997755334</v>
      </c>
    </row>
    <row r="1261" spans="2:14">
      <c r="B1261" s="52">
        <v>1256</v>
      </c>
      <c r="C1261" s="334">
        <f>+'3.- Resumen general'!C1262</f>
        <v>58760</v>
      </c>
      <c r="D1261" s="81" t="str">
        <f>+'3.- Resumen general'!D1262</f>
        <v>Fimbrioplastía</v>
      </c>
      <c r="E1261" s="335">
        <f>+'3.- Resumen general'!AP1262</f>
        <v>2.6832561728395063</v>
      </c>
      <c r="F1261" s="335">
        <f>+'3.- Resumen general'!AQ1262</f>
        <v>286.27401666666663</v>
      </c>
      <c r="G1261" s="335">
        <f t="shared" si="76"/>
        <v>288.95727283950612</v>
      </c>
      <c r="I1261" s="52">
        <v>1256</v>
      </c>
      <c r="J1261" s="334">
        <f t="shared" si="77"/>
        <v>58760</v>
      </c>
      <c r="K1261" s="81" t="str">
        <f t="shared" si="78"/>
        <v>Fimbrioplastía</v>
      </c>
      <c r="L1261" s="335">
        <f>+'3.- Resumen general'!AP1262</f>
        <v>2.6832561728395063</v>
      </c>
      <c r="M1261" s="335">
        <f>+'3.- Resumen general'!AQ1262</f>
        <v>286.27401666666663</v>
      </c>
      <c r="N1261" s="335">
        <f t="shared" si="79"/>
        <v>288.95727283950612</v>
      </c>
    </row>
    <row r="1262" spans="2:14">
      <c r="B1262" s="52">
        <v>1257</v>
      </c>
      <c r="C1262" s="334">
        <f>+'3.- Resumen general'!C1263</f>
        <v>58770</v>
      </c>
      <c r="D1262" s="81" t="str">
        <f>+'3.- Resumen general'!D1263</f>
        <v>Salpingostomía (salpingoneostomía)</v>
      </c>
      <c r="E1262" s="335">
        <f>+'3.- Resumen general'!AP1263</f>
        <v>2.3173576038159371</v>
      </c>
      <c r="F1262" s="335">
        <f>+'3.- Resumen general'!AQ1263</f>
        <v>182.92399999999998</v>
      </c>
      <c r="G1262" s="335">
        <f t="shared" si="76"/>
        <v>185.24135760381591</v>
      </c>
      <c r="I1262" s="52">
        <v>1257</v>
      </c>
      <c r="J1262" s="334">
        <f t="shared" si="77"/>
        <v>58770</v>
      </c>
      <c r="K1262" s="81" t="str">
        <f t="shared" si="78"/>
        <v>Salpingostomía (salpingoneostomía)</v>
      </c>
      <c r="L1262" s="335">
        <f>+'3.- Resumen general'!AP1263</f>
        <v>2.3173576038159371</v>
      </c>
      <c r="M1262" s="335">
        <f>+'3.- Resumen general'!AQ1263</f>
        <v>182.92399999999998</v>
      </c>
      <c r="N1262" s="335">
        <f t="shared" si="79"/>
        <v>185.24135760381591</v>
      </c>
    </row>
    <row r="1263" spans="2:14" ht="25.5">
      <c r="B1263" s="52">
        <v>1258</v>
      </c>
      <c r="C1263" s="334">
        <f>+'3.- Resumen general'!C1264</f>
        <v>58800</v>
      </c>
      <c r="D1263" s="81" t="str">
        <f>+'3.- Resumen general'!D1264</f>
        <v>Drenaje de quistes o abscesos de ovario, unilateral o bilateral; abordaje vaginal</v>
      </c>
      <c r="E1263" s="335">
        <f>+'3.- Resumen general'!AP1264</f>
        <v>1.5855604657687992</v>
      </c>
      <c r="F1263" s="335">
        <f>+'3.- Resumen general'!AQ1264</f>
        <v>255.72201666666666</v>
      </c>
      <c r="G1263" s="335">
        <f t="shared" si="76"/>
        <v>257.30757713243548</v>
      </c>
      <c r="I1263" s="52">
        <v>1258</v>
      </c>
      <c r="J1263" s="334">
        <f t="shared" si="77"/>
        <v>58800</v>
      </c>
      <c r="K1263" s="81" t="str">
        <f t="shared" si="78"/>
        <v>Drenaje de quistes o abscesos de ovario, unilateral o bilateral; abordaje vaginal</v>
      </c>
      <c r="L1263" s="335">
        <f>+'3.- Resumen general'!AP1264</f>
        <v>1.5855604657687992</v>
      </c>
      <c r="M1263" s="335">
        <f>+'3.- Resumen general'!AQ1264</f>
        <v>255.72201666666666</v>
      </c>
      <c r="N1263" s="335">
        <f t="shared" si="79"/>
        <v>257.30757713243548</v>
      </c>
    </row>
    <row r="1264" spans="2:14">
      <c r="B1264" s="52">
        <v>1259</v>
      </c>
      <c r="C1264" s="334">
        <f>+'3.- Resumen general'!C1265</f>
        <v>58900</v>
      </c>
      <c r="D1264" s="81" t="str">
        <f>+'3.- Resumen general'!D1265</f>
        <v>Biopsia de ovario, unilateral o bilateral</v>
      </c>
      <c r="E1264" s="335">
        <f>+'3.- Resumen general'!AP1265</f>
        <v>1.2196618967452302</v>
      </c>
      <c r="F1264" s="335">
        <f>+'3.- Resumen general'!AQ1265</f>
        <v>199.21401666666668</v>
      </c>
      <c r="G1264" s="335">
        <f t="shared" si="76"/>
        <v>200.43367856341192</v>
      </c>
      <c r="I1264" s="52">
        <v>1259</v>
      </c>
      <c r="J1264" s="334">
        <f t="shared" si="77"/>
        <v>58900</v>
      </c>
      <c r="K1264" s="81" t="str">
        <f t="shared" si="78"/>
        <v>Biopsia de ovario, unilateral o bilateral</v>
      </c>
      <c r="L1264" s="335">
        <f>+'3.- Resumen general'!AP1265</f>
        <v>1.2196618967452302</v>
      </c>
      <c r="M1264" s="335">
        <f>+'3.- Resumen general'!AQ1265</f>
        <v>199.21401666666668</v>
      </c>
      <c r="N1264" s="335">
        <f t="shared" si="79"/>
        <v>200.43367856341192</v>
      </c>
    </row>
    <row r="1265" spans="2:14">
      <c r="B1265" s="52">
        <v>1260</v>
      </c>
      <c r="C1265" s="334">
        <f>+'3.- Resumen general'!C1266</f>
        <v>58920</v>
      </c>
      <c r="D1265" s="81" t="str">
        <f>+'3.- Resumen general'!D1266</f>
        <v>Resección en cuña o bisección de ovario, unilateral o bilateral</v>
      </c>
      <c r="E1265" s="335">
        <f>+'3.- Resumen general'!AP1266</f>
        <v>1.5855604657687992</v>
      </c>
      <c r="F1265" s="335">
        <f>+'3.- Resumen general'!AQ1266</f>
        <v>182.92399999999998</v>
      </c>
      <c r="G1265" s="335">
        <f t="shared" si="76"/>
        <v>184.50956046576877</v>
      </c>
      <c r="I1265" s="52">
        <v>1260</v>
      </c>
      <c r="J1265" s="334">
        <f t="shared" si="77"/>
        <v>58920</v>
      </c>
      <c r="K1265" s="81" t="str">
        <f t="shared" si="78"/>
        <v>Resección en cuña o bisección de ovario, unilateral o bilateral</v>
      </c>
      <c r="L1265" s="335">
        <f>+'3.- Resumen general'!AP1266</f>
        <v>1.5855604657687992</v>
      </c>
      <c r="M1265" s="335">
        <f>+'3.- Resumen general'!AQ1266</f>
        <v>182.92399999999998</v>
      </c>
      <c r="N1265" s="335">
        <f t="shared" si="79"/>
        <v>184.50956046576877</v>
      </c>
    </row>
    <row r="1266" spans="2:14">
      <c r="B1266" s="52">
        <v>1261</v>
      </c>
      <c r="C1266" s="334">
        <f>+'3.- Resumen general'!C1267</f>
        <v>58925</v>
      </c>
      <c r="D1266" s="81" t="str">
        <f>+'3.- Resumen general'!D1267</f>
        <v>Cistectomía ovárica, unilateral o bilateral</v>
      </c>
      <c r="E1266" s="335">
        <f>+'3.- Resumen general'!AP1267</f>
        <v>1.9514590347923684</v>
      </c>
      <c r="F1266" s="335">
        <f>+'3.- Resumen general'!AQ1267</f>
        <v>265.90601666666663</v>
      </c>
      <c r="G1266" s="335">
        <f t="shared" si="76"/>
        <v>267.85747570145901</v>
      </c>
      <c r="I1266" s="52">
        <v>1261</v>
      </c>
      <c r="J1266" s="334">
        <f t="shared" si="77"/>
        <v>58925</v>
      </c>
      <c r="K1266" s="81" t="str">
        <f t="shared" si="78"/>
        <v>Cistectomía ovárica, unilateral o bilateral</v>
      </c>
      <c r="L1266" s="335">
        <f>+'3.- Resumen general'!AP1267</f>
        <v>1.9514590347923684</v>
      </c>
      <c r="M1266" s="335">
        <f>+'3.- Resumen general'!AQ1267</f>
        <v>265.90601666666663</v>
      </c>
      <c r="N1266" s="335">
        <f t="shared" si="79"/>
        <v>267.85747570145901</v>
      </c>
    </row>
    <row r="1267" spans="2:14">
      <c r="B1267" s="52">
        <v>1262</v>
      </c>
      <c r="C1267" s="334">
        <f>+'3.- Resumen general'!C1268</f>
        <v>58940</v>
      </c>
      <c r="D1267" s="81" t="str">
        <f>+'3.- Resumen general'!D1268</f>
        <v>Ooforectomía, parcial o total, unilateral o bilateral</v>
      </c>
      <c r="E1267" s="335">
        <f>+'3.- Resumen general'!AP1268</f>
        <v>2.3173576038159371</v>
      </c>
      <c r="F1267" s="335">
        <f>+'3.- Resumen general'!AQ1268</f>
        <v>276.09001666666666</v>
      </c>
      <c r="G1267" s="335">
        <f t="shared" si="76"/>
        <v>278.40737427048259</v>
      </c>
      <c r="I1267" s="52">
        <v>1262</v>
      </c>
      <c r="J1267" s="334">
        <f t="shared" si="77"/>
        <v>58940</v>
      </c>
      <c r="K1267" s="81" t="str">
        <f t="shared" si="78"/>
        <v>Ooforectomía, parcial o total, unilateral o bilateral</v>
      </c>
      <c r="L1267" s="335">
        <f>+'3.- Resumen general'!AP1268</f>
        <v>2.3173576038159371</v>
      </c>
      <c r="M1267" s="335">
        <f>+'3.- Resumen general'!AQ1268</f>
        <v>276.09001666666666</v>
      </c>
      <c r="N1267" s="335">
        <f t="shared" si="79"/>
        <v>278.40737427048259</v>
      </c>
    </row>
    <row r="1268" spans="2:14">
      <c r="B1268" s="52">
        <v>1263</v>
      </c>
      <c r="C1268" s="334">
        <f>+'3.- Resumen general'!C1269</f>
        <v>58955</v>
      </c>
      <c r="D1268" s="81" t="str">
        <f>+'3.- Resumen general'!D1269</f>
        <v>Tratamiento quirúrgico de la endometriosis I - II</v>
      </c>
      <c r="E1268" s="335">
        <f>+'3.- Resumen general'!AP1269</f>
        <v>1.5855604657687992</v>
      </c>
      <c r="F1268" s="335">
        <f>+'3.- Resumen general'!AQ1269</f>
        <v>255.72201666666666</v>
      </c>
      <c r="G1268" s="335">
        <f t="shared" si="76"/>
        <v>257.30757713243548</v>
      </c>
      <c r="I1268" s="52">
        <v>1263</v>
      </c>
      <c r="J1268" s="334">
        <f t="shared" si="77"/>
        <v>58955</v>
      </c>
      <c r="K1268" s="81" t="str">
        <f t="shared" si="78"/>
        <v>Tratamiento quirúrgico de la endometriosis I - II</v>
      </c>
      <c r="L1268" s="335">
        <f>+'3.- Resumen general'!AP1269</f>
        <v>1.5855604657687992</v>
      </c>
      <c r="M1268" s="335">
        <f>+'3.- Resumen general'!AQ1269</f>
        <v>255.72201666666666</v>
      </c>
      <c r="N1268" s="335">
        <f t="shared" si="79"/>
        <v>257.30757713243548</v>
      </c>
    </row>
    <row r="1269" spans="2:14">
      <c r="B1269" s="52">
        <v>1264</v>
      </c>
      <c r="C1269" s="334">
        <f>+'3.- Resumen general'!C1270</f>
        <v>58956</v>
      </c>
      <c r="D1269" s="81" t="str">
        <f>+'3.- Resumen general'!D1270</f>
        <v>Tratamiento quirúrgico de la endometriosis III - IV</v>
      </c>
      <c r="E1269" s="335">
        <f>+'3.- Resumen general'!AP1270</f>
        <v>3.4150533108866443</v>
      </c>
      <c r="F1269" s="335">
        <f>+'3.- Resumen general'!AQ1270</f>
        <v>389.65050666666673</v>
      </c>
      <c r="G1269" s="335">
        <f t="shared" si="76"/>
        <v>393.06555997755339</v>
      </c>
      <c r="I1269" s="52">
        <v>1264</v>
      </c>
      <c r="J1269" s="334">
        <f t="shared" si="77"/>
        <v>58956</v>
      </c>
      <c r="K1269" s="81" t="str">
        <f t="shared" si="78"/>
        <v>Tratamiento quirúrgico de la endometriosis III - IV</v>
      </c>
      <c r="L1269" s="335">
        <f>+'3.- Resumen general'!AP1270</f>
        <v>3.4150533108866443</v>
      </c>
      <c r="M1269" s="335">
        <f>+'3.- Resumen general'!AQ1270</f>
        <v>389.65050666666673</v>
      </c>
      <c r="N1269" s="335">
        <f t="shared" si="79"/>
        <v>393.06555997755339</v>
      </c>
    </row>
    <row r="1270" spans="2:14" ht="25.5">
      <c r="B1270" s="52">
        <v>1265</v>
      </c>
      <c r="C1270" s="334">
        <f>+'3.- Resumen general'!C1271</f>
        <v>58965</v>
      </c>
      <c r="D1270" s="81" t="str">
        <f>+'3.- Resumen general'!D1271</f>
        <v>Excisión de lesiones de ovario, visceras pélvicas, o superficie peritoneal por vía laparoscópica</v>
      </c>
      <c r="E1270" s="335">
        <f>+'3.- Resumen general'!AP1271</f>
        <v>3.1718618476430978</v>
      </c>
      <c r="F1270" s="335">
        <f>+'3.- Resumen general'!AQ1271</f>
        <v>255.72201666666666</v>
      </c>
      <c r="G1270" s="335">
        <f t="shared" si="76"/>
        <v>258.89387851430973</v>
      </c>
      <c r="I1270" s="52">
        <v>1265</v>
      </c>
      <c r="J1270" s="334">
        <f t="shared" si="77"/>
        <v>58965</v>
      </c>
      <c r="K1270" s="81" t="str">
        <f t="shared" si="78"/>
        <v>Excisión de lesiones de ovario, visceras pélvicas, o superficie peritoneal por vía laparoscópica</v>
      </c>
      <c r="L1270" s="335">
        <f>+'3.- Resumen general'!AP1271</f>
        <v>3.1718618476430978</v>
      </c>
      <c r="M1270" s="335">
        <f>+'3.- Resumen general'!AQ1271</f>
        <v>255.72201666666666</v>
      </c>
      <c r="N1270" s="335">
        <f t="shared" si="79"/>
        <v>258.89387851430973</v>
      </c>
    </row>
    <row r="1271" spans="2:14">
      <c r="B1271" s="52">
        <v>1266</v>
      </c>
      <c r="C1271" s="334">
        <f>+'3.- Resumen general'!C1272</f>
        <v>58970</v>
      </c>
      <c r="D1271" s="81" t="str">
        <f>+'3.- Resumen general'!D1272</f>
        <v>Punción folicular para obtención de óvulo, cualquier método</v>
      </c>
      <c r="E1271" s="335">
        <f>+'3.- Resumen general'!AP1272</f>
        <v>7.3008733164983172E-2</v>
      </c>
      <c r="F1271" s="335">
        <f>+'3.- Resumen general'!AQ1272</f>
        <v>2.9198499999999998</v>
      </c>
      <c r="G1271" s="335">
        <f t="shared" si="76"/>
        <v>2.992858733164983</v>
      </c>
      <c r="I1271" s="52">
        <v>1266</v>
      </c>
      <c r="J1271" s="334">
        <f t="shared" si="77"/>
        <v>58970</v>
      </c>
      <c r="K1271" s="81" t="str">
        <f t="shared" si="78"/>
        <v>Punción folicular para obtención de óvulo, cualquier método</v>
      </c>
      <c r="L1271" s="335">
        <f>+'3.- Resumen general'!AP1272</f>
        <v>7.3008733164983172E-2</v>
      </c>
      <c r="M1271" s="335">
        <f>+'3.- Resumen general'!AQ1272</f>
        <v>2.9198499999999998</v>
      </c>
      <c r="N1271" s="335">
        <f t="shared" si="79"/>
        <v>2.992858733164983</v>
      </c>
    </row>
    <row r="1272" spans="2:14">
      <c r="B1272" s="52">
        <v>1267</v>
      </c>
      <c r="C1272" s="334">
        <f>+'3.- Resumen general'!C1273</f>
        <v>59000</v>
      </c>
      <c r="D1272" s="81" t="str">
        <f>+'3.- Resumen general'!D1273</f>
        <v xml:space="preserve">Amniocentesis </v>
      </c>
      <c r="E1272" s="335">
        <f>+'3.- Resumen general'!AP1273</f>
        <v>5.2149095117845122E-2</v>
      </c>
      <c r="F1272" s="335">
        <f>+'3.- Resumen general'!AQ1273</f>
        <v>2.9198499999999998</v>
      </c>
      <c r="G1272" s="335">
        <f t="shared" si="76"/>
        <v>2.971999095117845</v>
      </c>
      <c r="I1272" s="52">
        <v>1267</v>
      </c>
      <c r="J1272" s="334">
        <f t="shared" si="77"/>
        <v>59000</v>
      </c>
      <c r="K1272" s="81" t="str">
        <f t="shared" si="78"/>
        <v xml:space="preserve">Amniocentesis </v>
      </c>
      <c r="L1272" s="335">
        <f>+'3.- Resumen general'!AP1273</f>
        <v>5.2149095117845122E-2</v>
      </c>
      <c r="M1272" s="335">
        <f>+'3.- Resumen general'!AQ1273</f>
        <v>2.9198499999999998</v>
      </c>
      <c r="N1272" s="335">
        <f t="shared" si="79"/>
        <v>2.971999095117845</v>
      </c>
    </row>
    <row r="1273" spans="2:14">
      <c r="B1273" s="52">
        <v>1268</v>
      </c>
      <c r="C1273" s="334">
        <f>+'3.- Resumen general'!C1274</f>
        <v>59012</v>
      </c>
      <c r="D1273" s="81" t="str">
        <f>+'3.- Resumen general'!D1274</f>
        <v xml:space="preserve">Cordocentesis </v>
      </c>
      <c r="E1273" s="335">
        <f>+'3.- Resumen general'!AP1274</f>
        <v>5.2149095117845122E-2</v>
      </c>
      <c r="F1273" s="335">
        <f>+'3.- Resumen general'!AQ1274</f>
        <v>2.9198499999999998</v>
      </c>
      <c r="G1273" s="335">
        <f t="shared" si="76"/>
        <v>2.971999095117845</v>
      </c>
      <c r="I1273" s="52">
        <v>1268</v>
      </c>
      <c r="J1273" s="334">
        <f t="shared" si="77"/>
        <v>59012</v>
      </c>
      <c r="K1273" s="81" t="str">
        <f t="shared" si="78"/>
        <v xml:space="preserve">Cordocentesis </v>
      </c>
      <c r="L1273" s="335">
        <f>+'3.- Resumen general'!AP1274</f>
        <v>5.2149095117845122E-2</v>
      </c>
      <c r="M1273" s="335">
        <f>+'3.- Resumen general'!AQ1274</f>
        <v>2.9198499999999998</v>
      </c>
      <c r="N1273" s="335">
        <f t="shared" si="79"/>
        <v>2.971999095117845</v>
      </c>
    </row>
    <row r="1274" spans="2:14">
      <c r="B1274" s="52">
        <v>1269</v>
      </c>
      <c r="C1274" s="334">
        <f>+'3.- Resumen general'!C1275</f>
        <v>59020</v>
      </c>
      <c r="D1274" s="81" t="str">
        <f>+'3.- Resumen general'!D1275</f>
        <v>Test de estrés fetal</v>
      </c>
      <c r="E1274" s="335">
        <f>+'3.- Resumen general'!AP1275</f>
        <v>5.2149095117845122E-2</v>
      </c>
      <c r="F1274" s="335">
        <f>+'3.- Resumen general'!AQ1275</f>
        <v>2.9198499999999998</v>
      </c>
      <c r="G1274" s="335">
        <f t="shared" si="76"/>
        <v>2.971999095117845</v>
      </c>
      <c r="I1274" s="52">
        <v>1269</v>
      </c>
      <c r="J1274" s="334">
        <f t="shared" si="77"/>
        <v>59020</v>
      </c>
      <c r="K1274" s="81" t="str">
        <f t="shared" si="78"/>
        <v>Test de estrés fetal</v>
      </c>
      <c r="L1274" s="335">
        <f>+'3.- Resumen general'!AP1275</f>
        <v>5.2149095117845122E-2</v>
      </c>
      <c r="M1274" s="335">
        <f>+'3.- Resumen general'!AQ1275</f>
        <v>2.9198499999999998</v>
      </c>
      <c r="N1274" s="335">
        <f t="shared" si="79"/>
        <v>2.971999095117845</v>
      </c>
    </row>
    <row r="1275" spans="2:14">
      <c r="B1275" s="52">
        <v>1270</v>
      </c>
      <c r="C1275" s="334">
        <f>+'3.- Resumen general'!C1276</f>
        <v>59025</v>
      </c>
      <c r="D1275" s="81" t="str">
        <f>+'3.- Resumen general'!D1276</f>
        <v>Test no estresante</v>
      </c>
      <c r="E1275" s="335">
        <f>+'3.- Resumen general'!AP1276</f>
        <v>5.2149095117845122E-2</v>
      </c>
      <c r="F1275" s="335">
        <f>+'3.- Resumen general'!AQ1276</f>
        <v>2.9198499999999998</v>
      </c>
      <c r="G1275" s="335">
        <f t="shared" ref="G1275:G1338" si="80">SUM(E1275:F1275)</f>
        <v>2.971999095117845</v>
      </c>
      <c r="I1275" s="52">
        <v>1270</v>
      </c>
      <c r="J1275" s="334">
        <f t="shared" ref="J1275:J1338" si="81">+C1275</f>
        <v>59025</v>
      </c>
      <c r="K1275" s="81" t="str">
        <f t="shared" ref="K1275:K1338" si="82">+D1275</f>
        <v>Test no estresante</v>
      </c>
      <c r="L1275" s="335">
        <f>+'3.- Resumen general'!AP1276</f>
        <v>5.2149095117845122E-2</v>
      </c>
      <c r="M1275" s="335">
        <f>+'3.- Resumen general'!AQ1276</f>
        <v>2.9198499999999998</v>
      </c>
      <c r="N1275" s="335">
        <f t="shared" ref="N1275:N1338" si="83">SUM(L1275:M1275)</f>
        <v>2.971999095117845</v>
      </c>
    </row>
    <row r="1276" spans="2:14">
      <c r="B1276" s="52">
        <v>1271</v>
      </c>
      <c r="C1276" s="334">
        <f>+'3.- Resumen general'!C1277</f>
        <v>59070</v>
      </c>
      <c r="D1276" s="81" t="str">
        <f>+'3.- Resumen general'!D1277</f>
        <v>Amnioinfusión transabdominal</v>
      </c>
      <c r="E1276" s="335">
        <f>+'3.- Resumen general'!AP1277</f>
        <v>5.2149095117845122E-2</v>
      </c>
      <c r="F1276" s="335">
        <f>+'3.- Resumen general'!AQ1277</f>
        <v>2.9198499999999998</v>
      </c>
      <c r="G1276" s="335">
        <f t="shared" si="80"/>
        <v>2.971999095117845</v>
      </c>
      <c r="I1276" s="52">
        <v>1271</v>
      </c>
      <c r="J1276" s="334">
        <f t="shared" si="81"/>
        <v>59070</v>
      </c>
      <c r="K1276" s="81" t="str">
        <f t="shared" si="82"/>
        <v>Amnioinfusión transabdominal</v>
      </c>
      <c r="L1276" s="335">
        <f>+'3.- Resumen general'!AP1277</f>
        <v>5.2149095117845122E-2</v>
      </c>
      <c r="M1276" s="335">
        <f>+'3.- Resumen general'!AQ1277</f>
        <v>2.9198499999999998</v>
      </c>
      <c r="N1276" s="335">
        <f t="shared" si="83"/>
        <v>2.971999095117845</v>
      </c>
    </row>
    <row r="1277" spans="2:14">
      <c r="B1277" s="52">
        <v>1272</v>
      </c>
      <c r="C1277" s="334">
        <f>+'3.- Resumen general'!C1278</f>
        <v>59100</v>
      </c>
      <c r="D1277" s="81" t="str">
        <f>+'3.- Resumen general'!D1278</f>
        <v>Histerotomía, abdominal</v>
      </c>
      <c r="E1277" s="335">
        <f>+'3.- Resumen general'!AP1278</f>
        <v>2.3417508417508417</v>
      </c>
      <c r="F1277" s="335">
        <f>+'3.- Resumen general'!AQ1278</f>
        <v>247.97249000000002</v>
      </c>
      <c r="G1277" s="335">
        <f t="shared" si="80"/>
        <v>250.31424084175086</v>
      </c>
      <c r="I1277" s="52">
        <v>1272</v>
      </c>
      <c r="J1277" s="334">
        <f t="shared" si="81"/>
        <v>59100</v>
      </c>
      <c r="K1277" s="81" t="str">
        <f t="shared" si="82"/>
        <v>Histerotomía, abdominal</v>
      </c>
      <c r="L1277" s="335">
        <f>+'3.- Resumen general'!AP1278</f>
        <v>2.3417508417508417</v>
      </c>
      <c r="M1277" s="335">
        <f>+'3.- Resumen general'!AQ1278</f>
        <v>247.97249000000002</v>
      </c>
      <c r="N1277" s="335">
        <f t="shared" si="83"/>
        <v>250.31424084175086</v>
      </c>
    </row>
    <row r="1278" spans="2:14">
      <c r="B1278" s="52">
        <v>1273</v>
      </c>
      <c r="C1278" s="334">
        <f>+'3.- Resumen general'!C1279</f>
        <v>59120</v>
      </c>
      <c r="D1278" s="81" t="str">
        <f>+'3.- Resumen general'!D1279</f>
        <v>Salpingectomía, abordaje abdominal</v>
      </c>
      <c r="E1278" s="335">
        <f>+'3.- Resumen general'!AP1279</f>
        <v>2.1953914141414144</v>
      </c>
      <c r="F1278" s="335">
        <f>+'3.- Resumen general'!AQ1279</f>
        <v>272.69534999999996</v>
      </c>
      <c r="G1278" s="335">
        <f t="shared" si="80"/>
        <v>274.89074141414136</v>
      </c>
      <c r="I1278" s="52">
        <v>1273</v>
      </c>
      <c r="J1278" s="334">
        <f t="shared" si="81"/>
        <v>59120</v>
      </c>
      <c r="K1278" s="81" t="str">
        <f t="shared" si="82"/>
        <v>Salpingectomía, abordaje abdominal</v>
      </c>
      <c r="L1278" s="335">
        <f>+'3.- Resumen general'!AP1279</f>
        <v>2.1953914141414144</v>
      </c>
      <c r="M1278" s="335">
        <f>+'3.- Resumen general'!AQ1279</f>
        <v>272.69534999999996</v>
      </c>
      <c r="N1278" s="335">
        <f t="shared" si="83"/>
        <v>274.89074141414136</v>
      </c>
    </row>
    <row r="1279" spans="2:14">
      <c r="B1279" s="52">
        <v>1274</v>
      </c>
      <c r="C1279" s="334">
        <f>+'3.- Resumen general'!C1280</f>
        <v>59121</v>
      </c>
      <c r="D1279" s="81" t="str">
        <f>+'3.- Resumen general'!D1280</f>
        <v>Salpingostomía, abordaje abdominal</v>
      </c>
      <c r="E1279" s="335">
        <f>+'3.- Resumen general'!AP1280</f>
        <v>2.1953914141414144</v>
      </c>
      <c r="F1279" s="335">
        <f>+'3.- Resumen general'!AQ1280</f>
        <v>272.69534999999996</v>
      </c>
      <c r="G1279" s="335">
        <f t="shared" si="80"/>
        <v>274.89074141414136</v>
      </c>
      <c r="I1279" s="52">
        <v>1274</v>
      </c>
      <c r="J1279" s="334">
        <f t="shared" si="81"/>
        <v>59121</v>
      </c>
      <c r="K1279" s="81" t="str">
        <f t="shared" si="82"/>
        <v>Salpingostomía, abordaje abdominal</v>
      </c>
      <c r="L1279" s="335">
        <f>+'3.- Resumen general'!AP1280</f>
        <v>2.1953914141414144</v>
      </c>
      <c r="M1279" s="335">
        <f>+'3.- Resumen general'!AQ1280</f>
        <v>272.69534999999996</v>
      </c>
      <c r="N1279" s="335">
        <f t="shared" si="83"/>
        <v>274.89074141414136</v>
      </c>
    </row>
    <row r="1280" spans="2:14">
      <c r="B1280" s="52">
        <v>1275</v>
      </c>
      <c r="C1280" s="334">
        <f>+'3.- Resumen general'!C1281</f>
        <v>59150</v>
      </c>
      <c r="D1280" s="81" t="str">
        <f>+'3.- Resumen general'!D1281</f>
        <v>Salpingostomía laparoscópica</v>
      </c>
      <c r="E1280" s="335">
        <f>+'3.- Resumen general'!AP1281</f>
        <v>5.3677662037037042</v>
      </c>
      <c r="F1280" s="335">
        <f>+'3.- Resumen general'!AQ1281</f>
        <v>360.93200666666661</v>
      </c>
      <c r="G1280" s="335">
        <f t="shared" si="80"/>
        <v>366.2997728703703</v>
      </c>
      <c r="I1280" s="52">
        <v>1275</v>
      </c>
      <c r="J1280" s="334">
        <f t="shared" si="81"/>
        <v>59150</v>
      </c>
      <c r="K1280" s="81" t="str">
        <f t="shared" si="82"/>
        <v>Salpingostomía laparoscópica</v>
      </c>
      <c r="L1280" s="335">
        <f>+'3.- Resumen general'!AP1281</f>
        <v>5.3677662037037042</v>
      </c>
      <c r="M1280" s="335">
        <f>+'3.- Resumen general'!AQ1281</f>
        <v>360.93200666666661</v>
      </c>
      <c r="N1280" s="335">
        <f t="shared" si="83"/>
        <v>366.2997728703703</v>
      </c>
    </row>
    <row r="1281" spans="2:14">
      <c r="B1281" s="52">
        <v>1276</v>
      </c>
      <c r="C1281" s="334">
        <f>+'3.- Resumen general'!C1282</f>
        <v>59151</v>
      </c>
      <c r="D1281" s="81" t="str">
        <f>+'3.- Resumen general'!D1282</f>
        <v xml:space="preserve">Salpingectomía laparoscópica </v>
      </c>
      <c r="E1281" s="335">
        <f>+'3.- Resumen general'!AP1282</f>
        <v>5.3677662037037042</v>
      </c>
      <c r="F1281" s="335">
        <f>+'3.- Resumen general'!AQ1282</f>
        <v>286.27401666666663</v>
      </c>
      <c r="G1281" s="335">
        <f t="shared" si="80"/>
        <v>291.64178287037032</v>
      </c>
      <c r="I1281" s="52">
        <v>1276</v>
      </c>
      <c r="J1281" s="334">
        <f t="shared" si="81"/>
        <v>59151</v>
      </c>
      <c r="K1281" s="81" t="str">
        <f t="shared" si="82"/>
        <v xml:space="preserve">Salpingectomía laparoscópica </v>
      </c>
      <c r="L1281" s="335">
        <f>+'3.- Resumen general'!AP1282</f>
        <v>5.3677662037037042</v>
      </c>
      <c r="M1281" s="335">
        <f>+'3.- Resumen general'!AQ1282</f>
        <v>286.27401666666663</v>
      </c>
      <c r="N1281" s="335">
        <f t="shared" si="83"/>
        <v>291.64178287037032</v>
      </c>
    </row>
    <row r="1282" spans="2:14">
      <c r="B1282" s="52">
        <v>1277</v>
      </c>
      <c r="C1282" s="334">
        <f>+'3.- Resumen general'!C1283</f>
        <v>59160</v>
      </c>
      <c r="D1282" s="81" t="str">
        <f>+'3.- Resumen general'!D1283</f>
        <v>Legrado post parto</v>
      </c>
      <c r="E1282" s="335">
        <f>+'3.- Resumen general'!AP1283</f>
        <v>8.3517466329966331E-2</v>
      </c>
      <c r="F1282" s="335">
        <f>+'3.- Resumen general'!AQ1283</f>
        <v>71.08</v>
      </c>
      <c r="G1282" s="335">
        <f t="shared" si="80"/>
        <v>71.163517466329964</v>
      </c>
      <c r="I1282" s="52">
        <v>1277</v>
      </c>
      <c r="J1282" s="334">
        <f t="shared" si="81"/>
        <v>59160</v>
      </c>
      <c r="K1282" s="81" t="str">
        <f t="shared" si="82"/>
        <v>Legrado post parto</v>
      </c>
      <c r="L1282" s="335">
        <f>+'3.- Resumen general'!AP1283</f>
        <v>8.3517466329966331E-2</v>
      </c>
      <c r="M1282" s="335">
        <f>+'3.- Resumen general'!AQ1283</f>
        <v>71.08</v>
      </c>
      <c r="N1282" s="335">
        <f t="shared" si="83"/>
        <v>71.163517466329964</v>
      </c>
    </row>
    <row r="1283" spans="2:14">
      <c r="B1283" s="52">
        <v>1278</v>
      </c>
      <c r="C1283" s="334">
        <f>+'3.- Resumen general'!C1284</f>
        <v>59200</v>
      </c>
      <c r="D1283" s="81" t="str">
        <f>+'3.- Resumen general'!D1284</f>
        <v>Inserción de dilatador cervical (ejm. laminaria, prostaglandina)</v>
      </c>
      <c r="E1283" s="335">
        <f>+'3.- Resumen general'!AP1284</f>
        <v>3.1289457070707072E-2</v>
      </c>
      <c r="F1283" s="335">
        <f>+'3.- Resumen general'!AQ1284</f>
        <v>116.78704999999999</v>
      </c>
      <c r="G1283" s="335">
        <f t="shared" si="80"/>
        <v>116.81833945707071</v>
      </c>
      <c r="I1283" s="52">
        <v>1278</v>
      </c>
      <c r="J1283" s="334">
        <f t="shared" si="81"/>
        <v>59200</v>
      </c>
      <c r="K1283" s="81" t="str">
        <f t="shared" si="82"/>
        <v>Inserción de dilatador cervical (ejm. laminaria, prostaglandina)</v>
      </c>
      <c r="L1283" s="335">
        <f>+'3.- Resumen general'!AP1284</f>
        <v>3.1289457070707072E-2</v>
      </c>
      <c r="M1283" s="335">
        <f>+'3.- Resumen general'!AQ1284</f>
        <v>116.78704999999999</v>
      </c>
      <c r="N1283" s="335">
        <f t="shared" si="83"/>
        <v>116.81833945707071</v>
      </c>
    </row>
    <row r="1284" spans="2:14">
      <c r="B1284" s="52">
        <v>1279</v>
      </c>
      <c r="C1284" s="334">
        <f>+'3.- Resumen general'!C1285</f>
        <v>59300</v>
      </c>
      <c r="D1284" s="81" t="str">
        <f>+'3.- Resumen general'!D1285</f>
        <v>Episiotomía</v>
      </c>
      <c r="E1284" s="335">
        <f>+'3.- Resumen general'!AP1285</f>
        <v>6.2578914141414144E-2</v>
      </c>
      <c r="F1284" s="335">
        <f>+'3.- Resumen general'!AQ1285</f>
        <v>22.827999999999996</v>
      </c>
      <c r="G1284" s="335">
        <f t="shared" si="80"/>
        <v>22.890578914141411</v>
      </c>
      <c r="I1284" s="52">
        <v>1279</v>
      </c>
      <c r="J1284" s="334">
        <f t="shared" si="81"/>
        <v>59300</v>
      </c>
      <c r="K1284" s="81" t="str">
        <f t="shared" si="82"/>
        <v>Episiotomía</v>
      </c>
      <c r="L1284" s="335">
        <f>+'3.- Resumen general'!AP1285</f>
        <v>6.2578914141414144E-2</v>
      </c>
      <c r="M1284" s="335">
        <f>+'3.- Resumen general'!AQ1285</f>
        <v>22.827999999999996</v>
      </c>
      <c r="N1284" s="335">
        <f t="shared" si="83"/>
        <v>22.890578914141411</v>
      </c>
    </row>
    <row r="1285" spans="2:14">
      <c r="B1285" s="52">
        <v>1280</v>
      </c>
      <c r="C1285" s="334">
        <f>+'3.- Resumen general'!C1286</f>
        <v>59350</v>
      </c>
      <c r="D1285" s="81" t="str">
        <f>+'3.- Resumen general'!D1286</f>
        <v>Histerorrafia de ruptura uterina</v>
      </c>
      <c r="E1285" s="335">
        <f>+'3.- Resumen general'!AP1286</f>
        <v>1.4635942760942762</v>
      </c>
      <c r="F1285" s="335">
        <f>+'3.- Resumen general'!AQ1286</f>
        <v>252.32735000000002</v>
      </c>
      <c r="G1285" s="335">
        <f t="shared" si="80"/>
        <v>253.79094427609431</v>
      </c>
      <c r="I1285" s="52">
        <v>1280</v>
      </c>
      <c r="J1285" s="334">
        <f t="shared" si="81"/>
        <v>59350</v>
      </c>
      <c r="K1285" s="81" t="str">
        <f t="shared" si="82"/>
        <v>Histerorrafia de ruptura uterina</v>
      </c>
      <c r="L1285" s="335">
        <f>+'3.- Resumen general'!AP1286</f>
        <v>1.4635942760942762</v>
      </c>
      <c r="M1285" s="335">
        <f>+'3.- Resumen general'!AQ1286</f>
        <v>252.32735000000002</v>
      </c>
      <c r="N1285" s="335">
        <f t="shared" si="83"/>
        <v>253.79094427609431</v>
      </c>
    </row>
    <row r="1286" spans="2:14" ht="25.5">
      <c r="B1286" s="52">
        <v>1281</v>
      </c>
      <c r="C1286" s="334">
        <f>+'3.- Resumen general'!C1287</f>
        <v>59400</v>
      </c>
      <c r="D1286" s="81" t="str">
        <f>+'3.- Resumen general'!D1287</f>
        <v>Atención obstétrica de rutina incluyendo atención preparto, parto vaginal y atención postparto</v>
      </c>
      <c r="E1286" s="335">
        <f>+'3.- Resumen general'!AP1287</f>
        <v>0.41035353535353536</v>
      </c>
      <c r="F1286" s="335">
        <f>+'3.- Resumen general'!AQ1287</f>
        <v>24.846699999999995</v>
      </c>
      <c r="G1286" s="335">
        <f t="shared" si="80"/>
        <v>25.257053535353531</v>
      </c>
      <c r="I1286" s="52">
        <v>1281</v>
      </c>
      <c r="J1286" s="334">
        <f t="shared" si="81"/>
        <v>59400</v>
      </c>
      <c r="K1286" s="81" t="str">
        <f t="shared" si="82"/>
        <v>Atención obstétrica de rutina incluyendo atención preparto, parto vaginal y atención postparto</v>
      </c>
      <c r="L1286" s="335">
        <f>+'3.- Resumen general'!AP1287</f>
        <v>0.41035353535353536</v>
      </c>
      <c r="M1286" s="335">
        <f>+'3.- Resumen general'!AQ1287</f>
        <v>24.846699999999995</v>
      </c>
      <c r="N1286" s="335">
        <f t="shared" si="83"/>
        <v>25.257053535353531</v>
      </c>
    </row>
    <row r="1287" spans="2:14">
      <c r="B1287" s="52">
        <v>1282</v>
      </c>
      <c r="C1287" s="334">
        <f>+'3.- Resumen general'!C1288</f>
        <v>59409</v>
      </c>
      <c r="D1287" s="81" t="str">
        <f>+'3.- Resumen general'!D1288</f>
        <v>Parto vaginal</v>
      </c>
      <c r="E1287" s="335">
        <f>+'3.- Resumen general'!AP1288</f>
        <v>0.20517676767676768</v>
      </c>
      <c r="F1287" s="335">
        <f>+'3.- Resumen general'!AQ1288</f>
        <v>24.846699999999995</v>
      </c>
      <c r="G1287" s="335">
        <f t="shared" si="80"/>
        <v>25.051876767676763</v>
      </c>
      <c r="I1287" s="52">
        <v>1282</v>
      </c>
      <c r="J1287" s="334">
        <f t="shared" si="81"/>
        <v>59409</v>
      </c>
      <c r="K1287" s="81" t="str">
        <f t="shared" si="82"/>
        <v>Parto vaginal</v>
      </c>
      <c r="L1287" s="335">
        <f>+'3.- Resumen general'!AP1288</f>
        <v>0.20517676767676768</v>
      </c>
      <c r="M1287" s="335">
        <f>+'3.- Resumen general'!AQ1288</f>
        <v>24.846699999999995</v>
      </c>
      <c r="N1287" s="335">
        <f t="shared" si="83"/>
        <v>25.051876767676763</v>
      </c>
    </row>
    <row r="1288" spans="2:14">
      <c r="B1288" s="52">
        <v>1283</v>
      </c>
      <c r="C1288" s="334">
        <f>+'3.- Resumen general'!C1289</f>
        <v>59414</v>
      </c>
      <c r="D1288" s="81" t="str">
        <f>+'3.- Resumen general'!D1289</f>
        <v>Extracción manual de placenta</v>
      </c>
      <c r="E1288" s="335">
        <f>+'3.- Resumen general'!AP1289</f>
        <v>0.13678451178451179</v>
      </c>
      <c r="F1288" s="335">
        <f>+'3.- Resumen general'!AQ1289</f>
        <v>24.846699999999995</v>
      </c>
      <c r="G1288" s="335">
        <f t="shared" si="80"/>
        <v>24.983484511784507</v>
      </c>
      <c r="I1288" s="52">
        <v>1283</v>
      </c>
      <c r="J1288" s="334">
        <f t="shared" si="81"/>
        <v>59414</v>
      </c>
      <c r="K1288" s="81" t="str">
        <f t="shared" si="82"/>
        <v>Extracción manual de placenta</v>
      </c>
      <c r="L1288" s="335">
        <f>+'3.- Resumen general'!AP1289</f>
        <v>0.13678451178451179</v>
      </c>
      <c r="M1288" s="335">
        <f>+'3.- Resumen general'!AQ1289</f>
        <v>24.846699999999995</v>
      </c>
      <c r="N1288" s="335">
        <f t="shared" si="83"/>
        <v>24.983484511784507</v>
      </c>
    </row>
    <row r="1289" spans="2:14">
      <c r="B1289" s="52">
        <v>1284</v>
      </c>
      <c r="C1289" s="334">
        <f>+'3.- Resumen general'!C1290</f>
        <v>59430</v>
      </c>
      <c r="D1289" s="81" t="str">
        <f>+'3.- Resumen general'!D1290</f>
        <v>Control de puerperio</v>
      </c>
      <c r="E1289" s="335">
        <f>+'3.- Resumen general'!AP1290</f>
        <v>6.2578914141414144E-2</v>
      </c>
      <c r="F1289" s="335">
        <f>+'3.- Resumen general'!AQ1290</f>
        <v>24.846699999999995</v>
      </c>
      <c r="G1289" s="335">
        <f t="shared" si="80"/>
        <v>24.90927891414141</v>
      </c>
      <c r="I1289" s="52">
        <v>1284</v>
      </c>
      <c r="J1289" s="334">
        <f t="shared" si="81"/>
        <v>59430</v>
      </c>
      <c r="K1289" s="81" t="str">
        <f t="shared" si="82"/>
        <v>Control de puerperio</v>
      </c>
      <c r="L1289" s="335">
        <f>+'3.- Resumen general'!AP1290</f>
        <v>6.2578914141414144E-2</v>
      </c>
      <c r="M1289" s="335">
        <f>+'3.- Resumen general'!AQ1290</f>
        <v>24.846699999999995</v>
      </c>
      <c r="N1289" s="335">
        <f t="shared" si="83"/>
        <v>24.90927891414141</v>
      </c>
    </row>
    <row r="1290" spans="2:14">
      <c r="B1290" s="52">
        <v>1285</v>
      </c>
      <c r="C1290" s="334">
        <f>+'3.- Resumen general'!C1291</f>
        <v>59514</v>
      </c>
      <c r="D1290" s="81" t="str">
        <f>+'3.- Resumen general'!D1291</f>
        <v>Cesárea</v>
      </c>
      <c r="E1290" s="335">
        <f>+'3.- Resumen general'!AP1291</f>
        <v>0.62920875420875422</v>
      </c>
      <c r="F1290" s="335">
        <f>+'3.- Resumen general'!AQ1291</f>
        <v>164.964</v>
      </c>
      <c r="G1290" s="335">
        <f t="shared" si="80"/>
        <v>165.59320875420875</v>
      </c>
      <c r="I1290" s="52">
        <v>1285</v>
      </c>
      <c r="J1290" s="334">
        <f t="shared" si="81"/>
        <v>59514</v>
      </c>
      <c r="K1290" s="81" t="str">
        <f t="shared" si="82"/>
        <v>Cesárea</v>
      </c>
      <c r="L1290" s="335">
        <f>+'3.- Resumen general'!AP1291</f>
        <v>0.62920875420875422</v>
      </c>
      <c r="M1290" s="335">
        <f>+'3.- Resumen general'!AQ1291</f>
        <v>164.964</v>
      </c>
      <c r="N1290" s="335">
        <f t="shared" si="83"/>
        <v>165.59320875420875</v>
      </c>
    </row>
    <row r="1291" spans="2:14">
      <c r="B1291" s="52">
        <v>1286</v>
      </c>
      <c r="C1291" s="334">
        <f>+'3.- Resumen general'!C1292</f>
        <v>59525</v>
      </c>
      <c r="D1291" s="81" t="str">
        <f>+'3.- Resumen general'!D1292</f>
        <v>Cesárea más Histerectomía subtotal o total</v>
      </c>
      <c r="E1291" s="335">
        <f>+'3.- Resumen general'!AP1292</f>
        <v>1.1011153198653199</v>
      </c>
      <c r="F1291" s="335">
        <f>+'3.- Resumen general'!AQ1292</f>
        <v>381.91050666666672</v>
      </c>
      <c r="G1291" s="335">
        <f t="shared" si="80"/>
        <v>383.01162198653202</v>
      </c>
      <c r="I1291" s="52">
        <v>1286</v>
      </c>
      <c r="J1291" s="334">
        <f t="shared" si="81"/>
        <v>59525</v>
      </c>
      <c r="K1291" s="81" t="str">
        <f t="shared" si="82"/>
        <v>Cesárea más Histerectomía subtotal o total</v>
      </c>
      <c r="L1291" s="335">
        <f>+'3.- Resumen general'!AP1292</f>
        <v>1.1011153198653199</v>
      </c>
      <c r="M1291" s="335">
        <f>+'3.- Resumen general'!AQ1292</f>
        <v>381.91050666666672</v>
      </c>
      <c r="N1291" s="335">
        <f t="shared" si="83"/>
        <v>383.01162198653202</v>
      </c>
    </row>
    <row r="1292" spans="2:14">
      <c r="B1292" s="52">
        <v>1287</v>
      </c>
      <c r="C1292" s="334">
        <f>+'3.- Resumen general'!C1293</f>
        <v>59812</v>
      </c>
      <c r="D1292" s="81" t="str">
        <f>+'3.- Resumen general'!D1293</f>
        <v xml:space="preserve">Legrado Uterino </v>
      </c>
      <c r="E1292" s="335">
        <f>+'3.- Resumen general'!AP1293</f>
        <v>0.31210696373456792</v>
      </c>
      <c r="F1292" s="335">
        <f>+'3.- Resumen general'!AQ1293</f>
        <v>71.08</v>
      </c>
      <c r="G1292" s="335">
        <f t="shared" si="80"/>
        <v>71.392106963734562</v>
      </c>
      <c r="I1292" s="52">
        <v>1287</v>
      </c>
      <c r="J1292" s="334">
        <f t="shared" si="81"/>
        <v>59812</v>
      </c>
      <c r="K1292" s="81" t="str">
        <f t="shared" si="82"/>
        <v xml:space="preserve">Legrado Uterino </v>
      </c>
      <c r="L1292" s="335">
        <f>+'3.- Resumen general'!AP1293</f>
        <v>0.31210696373456792</v>
      </c>
      <c r="M1292" s="335">
        <f>+'3.- Resumen general'!AQ1293</f>
        <v>71.08</v>
      </c>
      <c r="N1292" s="335">
        <f t="shared" si="83"/>
        <v>71.392106963734562</v>
      </c>
    </row>
    <row r="1293" spans="2:14">
      <c r="B1293" s="52">
        <v>1288</v>
      </c>
      <c r="C1293" s="334">
        <f>+'3.- Resumen general'!C1294</f>
        <v>59813</v>
      </c>
      <c r="D1293" s="81" t="str">
        <f>+'3.- Resumen general'!D1294</f>
        <v>Aspiración manual endouterina (AMEU)</v>
      </c>
      <c r="E1293" s="335">
        <f>+'3.- Resumen general'!AP1294</f>
        <v>7.3008733164983172E-2</v>
      </c>
      <c r="F1293" s="335">
        <f>+'3.- Resumen general'!AQ1294</f>
        <v>22.827999999999996</v>
      </c>
      <c r="G1293" s="335">
        <f t="shared" si="80"/>
        <v>22.901008733164979</v>
      </c>
      <c r="I1293" s="52">
        <v>1288</v>
      </c>
      <c r="J1293" s="334">
        <f t="shared" si="81"/>
        <v>59813</v>
      </c>
      <c r="K1293" s="81" t="str">
        <f t="shared" si="82"/>
        <v>Aspiración manual endouterina (AMEU)</v>
      </c>
      <c r="L1293" s="335">
        <f>+'3.- Resumen general'!AP1294</f>
        <v>7.3008733164983172E-2</v>
      </c>
      <c r="M1293" s="335">
        <f>+'3.- Resumen general'!AQ1294</f>
        <v>22.827999999999996</v>
      </c>
      <c r="N1293" s="335">
        <f t="shared" si="83"/>
        <v>22.901008733164979</v>
      </c>
    </row>
    <row r="1294" spans="2:14" ht="25.5">
      <c r="B1294" s="52">
        <v>1289</v>
      </c>
      <c r="C1294" s="334">
        <f>+'3.- Resumen general'!C1295</f>
        <v>59872</v>
      </c>
      <c r="D1294" s="81" t="str">
        <f>+'3.- Resumen general'!D1295</f>
        <v xml:space="preserve">Inducción, dilatación y evacuación, puede ser por legrado, en caso de óbito fetal </v>
      </c>
      <c r="E1294" s="335">
        <f>+'3.- Resumen general'!AP1295</f>
        <v>0.44586709104938277</v>
      </c>
      <c r="F1294" s="335">
        <f>+'3.- Resumen general'!AQ1295</f>
        <v>24.846699999999995</v>
      </c>
      <c r="G1294" s="335">
        <f t="shared" si="80"/>
        <v>25.292567091049378</v>
      </c>
      <c r="I1294" s="52">
        <v>1289</v>
      </c>
      <c r="J1294" s="334">
        <f t="shared" si="81"/>
        <v>59872</v>
      </c>
      <c r="K1294" s="81" t="str">
        <f t="shared" si="82"/>
        <v xml:space="preserve">Inducción, dilatación y evacuación, puede ser por legrado, en caso de óbito fetal </v>
      </c>
      <c r="L1294" s="335">
        <f>+'3.- Resumen general'!AP1295</f>
        <v>0.44586709104938277</v>
      </c>
      <c r="M1294" s="335">
        <f>+'3.- Resumen general'!AQ1295</f>
        <v>24.846699999999995</v>
      </c>
      <c r="N1294" s="335">
        <f t="shared" si="83"/>
        <v>25.292567091049378</v>
      </c>
    </row>
    <row r="1295" spans="2:14">
      <c r="B1295" s="52">
        <v>1290</v>
      </c>
      <c r="C1295" s="334">
        <f>+'3.- Resumen general'!C1296</f>
        <v>59899</v>
      </c>
      <c r="D1295" s="81" t="str">
        <f>+'3.- Resumen general'!D1296</f>
        <v>Reversión uterina manual</v>
      </c>
      <c r="E1295" s="335">
        <f>+'3.- Resumen general'!AP1296</f>
        <v>0.31210696373456792</v>
      </c>
      <c r="F1295" s="335">
        <f>+'3.- Resumen general'!AQ1296</f>
        <v>24.846699999999995</v>
      </c>
      <c r="G1295" s="335">
        <f t="shared" si="80"/>
        <v>25.158806963734563</v>
      </c>
      <c r="I1295" s="52">
        <v>1290</v>
      </c>
      <c r="J1295" s="334">
        <f t="shared" si="81"/>
        <v>59899</v>
      </c>
      <c r="K1295" s="81" t="str">
        <f t="shared" si="82"/>
        <v>Reversión uterina manual</v>
      </c>
      <c r="L1295" s="335">
        <f>+'3.- Resumen general'!AP1296</f>
        <v>0.31210696373456792</v>
      </c>
      <c r="M1295" s="335">
        <f>+'3.- Resumen general'!AQ1296</f>
        <v>24.846699999999995</v>
      </c>
      <c r="N1295" s="335">
        <f t="shared" si="83"/>
        <v>25.158806963734563</v>
      </c>
    </row>
    <row r="1296" spans="2:14">
      <c r="B1296" s="52">
        <v>1291</v>
      </c>
      <c r="C1296" s="334">
        <f>+'3.- Resumen general'!C1297</f>
        <v>60000</v>
      </c>
      <c r="D1296" s="81" t="str">
        <f>+'3.- Resumen general'!D1297</f>
        <v>Incisión y drenaje de quiste tirogloso, infectado</v>
      </c>
      <c r="E1296" s="335">
        <f>+'3.- Resumen general'!AP1297</f>
        <v>6.2578914141414144E-2</v>
      </c>
      <c r="F1296" s="335">
        <f>+'3.- Resumen general'!AQ1297</f>
        <v>19.451350000000001</v>
      </c>
      <c r="G1296" s="335">
        <f t="shared" si="80"/>
        <v>19.513928914141417</v>
      </c>
      <c r="I1296" s="52">
        <v>1291</v>
      </c>
      <c r="J1296" s="334">
        <f t="shared" si="81"/>
        <v>60000</v>
      </c>
      <c r="K1296" s="81" t="str">
        <f t="shared" si="82"/>
        <v>Incisión y drenaje de quiste tirogloso, infectado</v>
      </c>
      <c r="L1296" s="335">
        <f>+'3.- Resumen general'!AP1297</f>
        <v>6.2578914141414144E-2</v>
      </c>
      <c r="M1296" s="335">
        <f>+'3.- Resumen general'!AQ1297</f>
        <v>19.451350000000001</v>
      </c>
      <c r="N1296" s="335">
        <f t="shared" si="83"/>
        <v>19.513928914141417</v>
      </c>
    </row>
    <row r="1297" spans="2:14">
      <c r="B1297" s="52">
        <v>1292</v>
      </c>
      <c r="C1297" s="334">
        <f>+'3.- Resumen general'!C1298</f>
        <v>60100</v>
      </c>
      <c r="D1297" s="81" t="str">
        <f>+'3.- Resumen general'!D1298</f>
        <v>Biopsia de tiroides percutánea</v>
      </c>
      <c r="E1297" s="335">
        <f>+'3.- Resumen general'!AP1298</f>
        <v>4.17192760942761E-2</v>
      </c>
      <c r="F1297" s="335">
        <f>+'3.- Resumen general'!AQ1298</f>
        <v>18.19285</v>
      </c>
      <c r="G1297" s="335">
        <f t="shared" si="80"/>
        <v>18.234569276094277</v>
      </c>
      <c r="I1297" s="52">
        <v>1292</v>
      </c>
      <c r="J1297" s="334">
        <f t="shared" si="81"/>
        <v>60100</v>
      </c>
      <c r="K1297" s="81" t="str">
        <f t="shared" si="82"/>
        <v>Biopsia de tiroides percutánea</v>
      </c>
      <c r="L1297" s="335">
        <f>+'3.- Resumen general'!AP1298</f>
        <v>4.17192760942761E-2</v>
      </c>
      <c r="M1297" s="335">
        <f>+'3.- Resumen general'!AQ1298</f>
        <v>18.19285</v>
      </c>
      <c r="N1297" s="335">
        <f t="shared" si="83"/>
        <v>18.234569276094277</v>
      </c>
    </row>
    <row r="1298" spans="2:14" ht="25.5">
      <c r="B1298" s="52">
        <v>1293</v>
      </c>
      <c r="C1298" s="334">
        <f>+'3.- Resumen general'!C1299</f>
        <v>60200</v>
      </c>
      <c r="D1298" s="81" t="str">
        <f>+'3.- Resumen general'!D1299</f>
        <v xml:space="preserve">Istmectomía tiroidea (excisión de quiste o adenoma de tiroides, o transección del istmo) </v>
      </c>
      <c r="E1298" s="335">
        <f>+'3.- Resumen general'!AP1299</f>
        <v>1.0976957070707072</v>
      </c>
      <c r="F1298" s="335">
        <f>+'3.- Resumen general'!AQ1299</f>
        <v>242.14335</v>
      </c>
      <c r="G1298" s="335">
        <f t="shared" si="80"/>
        <v>243.2410457070707</v>
      </c>
      <c r="I1298" s="52">
        <v>1293</v>
      </c>
      <c r="J1298" s="334">
        <f t="shared" si="81"/>
        <v>60200</v>
      </c>
      <c r="K1298" s="81" t="str">
        <f t="shared" si="82"/>
        <v xml:space="preserve">Istmectomía tiroidea (excisión de quiste o adenoma de tiroides, o transección del istmo) </v>
      </c>
      <c r="L1298" s="335">
        <f>+'3.- Resumen general'!AP1299</f>
        <v>1.0976957070707072</v>
      </c>
      <c r="M1298" s="335">
        <f>+'3.- Resumen general'!AQ1299</f>
        <v>242.14335</v>
      </c>
      <c r="N1298" s="335">
        <f t="shared" si="83"/>
        <v>243.2410457070707</v>
      </c>
    </row>
    <row r="1299" spans="2:14" ht="25.5">
      <c r="B1299" s="52">
        <v>1294</v>
      </c>
      <c r="C1299" s="334">
        <f>+'3.- Resumen general'!C1300</f>
        <v>60210</v>
      </c>
      <c r="D1299" s="81" t="str">
        <f>+'3.- Resumen general'!D1300</f>
        <v>Hemitiroidectomía (lobectomía tiroidea parcial, unilateral; con o sin istmosectomía)</v>
      </c>
      <c r="E1299" s="335">
        <f>+'3.- Resumen general'!AP1300</f>
        <v>2.3417508417508417</v>
      </c>
      <c r="F1299" s="335">
        <f>+'3.- Resumen general'!AQ1300</f>
        <v>348.91450666666668</v>
      </c>
      <c r="G1299" s="335">
        <f t="shared" si="80"/>
        <v>351.25625750841755</v>
      </c>
      <c r="I1299" s="52">
        <v>1294</v>
      </c>
      <c r="J1299" s="334">
        <f t="shared" si="81"/>
        <v>60210</v>
      </c>
      <c r="K1299" s="81" t="str">
        <f t="shared" si="82"/>
        <v>Hemitiroidectomía (lobectomía tiroidea parcial, unilateral; con o sin istmosectomía)</v>
      </c>
      <c r="L1299" s="335">
        <f>+'3.- Resumen general'!AP1300</f>
        <v>2.3417508417508417</v>
      </c>
      <c r="M1299" s="335">
        <f>+'3.- Resumen general'!AQ1300</f>
        <v>348.91450666666668</v>
      </c>
      <c r="N1299" s="335">
        <f t="shared" si="83"/>
        <v>351.25625750841755</v>
      </c>
    </row>
    <row r="1300" spans="2:14" ht="25.5">
      <c r="B1300" s="52">
        <v>1295</v>
      </c>
      <c r="C1300" s="334">
        <f>+'3.- Resumen general'!C1301</f>
        <v>60220</v>
      </c>
      <c r="D1300" s="81" t="str">
        <f>+'3.- Resumen general'!D1301</f>
        <v>Tiroidectomía subtotal (lobectomía tiroidea total, unilateral; con istmosectomía y parte del lóbulo contralateral)</v>
      </c>
      <c r="E1300" s="335">
        <f>+'3.- Resumen general'!AP1301</f>
        <v>2.3173576038159371</v>
      </c>
      <c r="F1300" s="335">
        <f>+'3.- Resumen general'!AQ1301</f>
        <v>359.09850666666671</v>
      </c>
      <c r="G1300" s="335">
        <f t="shared" si="80"/>
        <v>361.41586427048264</v>
      </c>
      <c r="I1300" s="52">
        <v>1295</v>
      </c>
      <c r="J1300" s="334">
        <f t="shared" si="81"/>
        <v>60220</v>
      </c>
      <c r="K1300" s="81" t="str">
        <f t="shared" si="82"/>
        <v>Tiroidectomía subtotal (lobectomía tiroidea total, unilateral; con istmosectomía y parte del lóbulo contralateral)</v>
      </c>
      <c r="L1300" s="335">
        <f>+'3.- Resumen general'!AP1301</f>
        <v>2.3173576038159371</v>
      </c>
      <c r="M1300" s="335">
        <f>+'3.- Resumen general'!AQ1301</f>
        <v>359.09850666666671</v>
      </c>
      <c r="N1300" s="335">
        <f t="shared" si="83"/>
        <v>361.41586427048264</v>
      </c>
    </row>
    <row r="1301" spans="2:14">
      <c r="B1301" s="52">
        <v>1296</v>
      </c>
      <c r="C1301" s="334">
        <f>+'3.- Resumen general'!C1302</f>
        <v>60240</v>
      </c>
      <c r="D1301" s="81" t="str">
        <f>+'3.- Resumen general'!D1302</f>
        <v>Tiroidectomía, total o completa</v>
      </c>
      <c r="E1301" s="335">
        <f>+'3.- Resumen general'!AP1302</f>
        <v>2.6832561728395063</v>
      </c>
      <c r="F1301" s="335">
        <f>+'3.- Resumen general'!AQ1302</f>
        <v>278.53401666666667</v>
      </c>
      <c r="G1301" s="335">
        <f t="shared" si="80"/>
        <v>281.21727283950617</v>
      </c>
      <c r="I1301" s="52">
        <v>1296</v>
      </c>
      <c r="J1301" s="334">
        <f t="shared" si="81"/>
        <v>60240</v>
      </c>
      <c r="K1301" s="81" t="str">
        <f t="shared" si="82"/>
        <v>Tiroidectomía, total o completa</v>
      </c>
      <c r="L1301" s="335">
        <f>+'3.- Resumen general'!AP1302</f>
        <v>2.6832561728395063</v>
      </c>
      <c r="M1301" s="335">
        <f>+'3.- Resumen general'!AQ1302</f>
        <v>278.53401666666667</v>
      </c>
      <c r="N1301" s="335">
        <f t="shared" si="83"/>
        <v>281.21727283950617</v>
      </c>
    </row>
    <row r="1302" spans="2:14" ht="25.5">
      <c r="B1302" s="52">
        <v>1297</v>
      </c>
      <c r="C1302" s="334">
        <f>+'3.- Resumen general'!C1303</f>
        <v>60252</v>
      </c>
      <c r="D1302" s="81" t="str">
        <f>+'3.- Resumen general'!D1303</f>
        <v>Tiroidectomía, total o subtotal por malignidad; con disección conservadora del cuello</v>
      </c>
      <c r="E1302" s="335">
        <f>+'3.- Resumen general'!AP1303</f>
        <v>3.4150533108866443</v>
      </c>
      <c r="F1302" s="335">
        <f>+'3.- Resumen general'!AQ1303</f>
        <v>298.90201666666667</v>
      </c>
      <c r="G1302" s="335">
        <f t="shared" si="80"/>
        <v>302.31706997755333</v>
      </c>
      <c r="I1302" s="52">
        <v>1297</v>
      </c>
      <c r="J1302" s="334">
        <f t="shared" si="81"/>
        <v>60252</v>
      </c>
      <c r="K1302" s="81" t="str">
        <f t="shared" si="82"/>
        <v>Tiroidectomía, total o subtotal por malignidad; con disección conservadora del cuello</v>
      </c>
      <c r="L1302" s="335">
        <f>+'3.- Resumen general'!AP1303</f>
        <v>3.4150533108866443</v>
      </c>
      <c r="M1302" s="335">
        <f>+'3.- Resumen general'!AQ1303</f>
        <v>298.90201666666667</v>
      </c>
      <c r="N1302" s="335">
        <f t="shared" si="83"/>
        <v>302.31706997755333</v>
      </c>
    </row>
    <row r="1303" spans="2:14">
      <c r="B1303" s="52">
        <v>1298</v>
      </c>
      <c r="C1303" s="334">
        <f>+'3.- Resumen general'!C1304</f>
        <v>60254</v>
      </c>
      <c r="D1303" s="81" t="str">
        <f>+'3.- Resumen general'!D1304</f>
        <v>Tiroidectomía con disección radical del cuello</v>
      </c>
      <c r="E1303" s="335">
        <f>+'3.- Resumen general'!AP1304</f>
        <v>4.1468504489337823</v>
      </c>
      <c r="F1303" s="335">
        <f>+'3.- Resumen general'!AQ1304</f>
        <v>393.92800666666665</v>
      </c>
      <c r="G1303" s="335">
        <f t="shared" si="80"/>
        <v>398.07485711560042</v>
      </c>
      <c r="I1303" s="52">
        <v>1298</v>
      </c>
      <c r="J1303" s="334">
        <f t="shared" si="81"/>
        <v>60254</v>
      </c>
      <c r="K1303" s="81" t="str">
        <f t="shared" si="82"/>
        <v>Tiroidectomía con disección radical del cuello</v>
      </c>
      <c r="L1303" s="335">
        <f>+'3.- Resumen general'!AP1304</f>
        <v>4.1468504489337823</v>
      </c>
      <c r="M1303" s="335">
        <f>+'3.- Resumen general'!AQ1304</f>
        <v>393.92800666666665</v>
      </c>
      <c r="N1303" s="335">
        <f t="shared" si="83"/>
        <v>398.07485711560042</v>
      </c>
    </row>
    <row r="1304" spans="2:14">
      <c r="B1304" s="52">
        <v>1299</v>
      </c>
      <c r="C1304" s="334">
        <f>+'3.- Resumen general'!C1305</f>
        <v>60280</v>
      </c>
      <c r="D1304" s="81" t="str">
        <f>+'3.- Resumen general'!D1305</f>
        <v>Excisión de quiste o seno del conducto tirogloso</v>
      </c>
      <c r="E1304" s="335">
        <f>+'3.- Resumen general'!AP1305</f>
        <v>1.9514590347923684</v>
      </c>
      <c r="F1304" s="335">
        <f>+'3.- Resumen general'!AQ1305</f>
        <v>265.90601666666663</v>
      </c>
      <c r="G1304" s="335">
        <f t="shared" si="80"/>
        <v>267.85747570145901</v>
      </c>
      <c r="I1304" s="52">
        <v>1299</v>
      </c>
      <c r="J1304" s="334">
        <f t="shared" si="81"/>
        <v>60280</v>
      </c>
      <c r="K1304" s="81" t="str">
        <f t="shared" si="82"/>
        <v>Excisión de quiste o seno del conducto tirogloso</v>
      </c>
      <c r="L1304" s="335">
        <f>+'3.- Resumen general'!AP1305</f>
        <v>1.9514590347923684</v>
      </c>
      <c r="M1304" s="335">
        <f>+'3.- Resumen general'!AQ1305</f>
        <v>265.90601666666663</v>
      </c>
      <c r="N1304" s="335">
        <f t="shared" si="83"/>
        <v>267.85747570145901</v>
      </c>
    </row>
    <row r="1305" spans="2:14">
      <c r="B1305" s="52">
        <v>1300</v>
      </c>
      <c r="C1305" s="334">
        <f>+'3.- Resumen general'!C1306</f>
        <v>60500</v>
      </c>
      <c r="D1305" s="81" t="str">
        <f>+'3.- Resumen general'!D1306</f>
        <v>Paratiroidectomía o exploración de paratiroides</v>
      </c>
      <c r="E1305" s="335">
        <f>+'3.- Resumen general'!AP1306</f>
        <v>2.3173576038159371</v>
      </c>
      <c r="F1305" s="335">
        <f>+'3.- Resumen general'!AQ1306</f>
        <v>350.74800666666664</v>
      </c>
      <c r="G1305" s="335">
        <f t="shared" si="80"/>
        <v>353.06536427048258</v>
      </c>
      <c r="I1305" s="52">
        <v>1300</v>
      </c>
      <c r="J1305" s="334">
        <f t="shared" si="81"/>
        <v>60500</v>
      </c>
      <c r="K1305" s="81" t="str">
        <f t="shared" si="82"/>
        <v>Paratiroidectomía o exploración de paratiroides</v>
      </c>
      <c r="L1305" s="335">
        <f>+'3.- Resumen general'!AP1306</f>
        <v>2.3173576038159371</v>
      </c>
      <c r="M1305" s="335">
        <f>+'3.- Resumen general'!AQ1306</f>
        <v>350.74800666666664</v>
      </c>
      <c r="N1305" s="335">
        <f t="shared" si="83"/>
        <v>353.06536427048258</v>
      </c>
    </row>
    <row r="1306" spans="2:14">
      <c r="B1306" s="52">
        <v>1301</v>
      </c>
      <c r="C1306" s="334">
        <f>+'3.- Resumen general'!C1307</f>
        <v>60520</v>
      </c>
      <c r="D1306" s="81" t="str">
        <f>+'3.- Resumen general'!D1307</f>
        <v>Timectomía, parcial o total; abordaje transcervical</v>
      </c>
      <c r="E1306" s="335">
        <f>+'3.- Resumen general'!AP1307</f>
        <v>2.6832561728395063</v>
      </c>
      <c r="F1306" s="335">
        <f>+'3.- Resumen general'!AQ1307</f>
        <v>360.93200666666661</v>
      </c>
      <c r="G1306" s="335">
        <f t="shared" si="80"/>
        <v>363.6152628395061</v>
      </c>
      <c r="I1306" s="52">
        <v>1301</v>
      </c>
      <c r="J1306" s="334">
        <f t="shared" si="81"/>
        <v>60520</v>
      </c>
      <c r="K1306" s="81" t="str">
        <f t="shared" si="82"/>
        <v>Timectomía, parcial o total; abordaje transcervical</v>
      </c>
      <c r="L1306" s="335">
        <f>+'3.- Resumen general'!AP1307</f>
        <v>2.6832561728395063</v>
      </c>
      <c r="M1306" s="335">
        <f>+'3.- Resumen general'!AQ1307</f>
        <v>360.93200666666661</v>
      </c>
      <c r="N1306" s="335">
        <f t="shared" si="83"/>
        <v>363.6152628395061</v>
      </c>
    </row>
    <row r="1307" spans="2:14" ht="25.5">
      <c r="B1307" s="52">
        <v>1302</v>
      </c>
      <c r="C1307" s="334">
        <f>+'3.- Resumen general'!C1308</f>
        <v>60540</v>
      </c>
      <c r="D1307" s="81" t="str">
        <f>+'3.- Resumen general'!D1308</f>
        <v>Adrenalectomía, parcial o completa, o exploración de glándula adrenal con o sin biopsia</v>
      </c>
      <c r="E1307" s="335">
        <f>+'3.- Resumen general'!AP1308</f>
        <v>2.6832561728395063</v>
      </c>
      <c r="F1307" s="335">
        <f>+'3.- Resumen general'!AQ1308</f>
        <v>354.69048999999995</v>
      </c>
      <c r="G1307" s="335">
        <f t="shared" si="80"/>
        <v>357.37374617283945</v>
      </c>
      <c r="I1307" s="52">
        <v>1302</v>
      </c>
      <c r="J1307" s="334">
        <f t="shared" si="81"/>
        <v>60540</v>
      </c>
      <c r="K1307" s="81" t="str">
        <f t="shared" si="82"/>
        <v>Adrenalectomía, parcial o completa, o exploración de glándula adrenal con o sin biopsia</v>
      </c>
      <c r="L1307" s="335">
        <f>+'3.- Resumen general'!AP1308</f>
        <v>2.6832561728395063</v>
      </c>
      <c r="M1307" s="335">
        <f>+'3.- Resumen general'!AQ1308</f>
        <v>354.69048999999995</v>
      </c>
      <c r="N1307" s="335">
        <f t="shared" si="83"/>
        <v>357.37374617283945</v>
      </c>
    </row>
    <row r="1308" spans="2:14">
      <c r="B1308" s="52">
        <v>1303</v>
      </c>
      <c r="C1308" s="334">
        <f>+'3.- Resumen general'!C1309</f>
        <v>60600</v>
      </c>
      <c r="D1308" s="81" t="str">
        <f>+'3.- Resumen general'!D1309</f>
        <v>Excisión de tumor del cuerpo carotídeo; sin excisión de arteria carótida</v>
      </c>
      <c r="E1308" s="335">
        <f>+'3.- Resumen general'!AP1309</f>
        <v>2.6832561728395063</v>
      </c>
      <c r="F1308" s="335">
        <f>+'3.- Resumen general'!AQ1309</f>
        <v>353.19200666666666</v>
      </c>
      <c r="G1308" s="335">
        <f t="shared" si="80"/>
        <v>355.87526283950615</v>
      </c>
      <c r="I1308" s="52">
        <v>1303</v>
      </c>
      <c r="J1308" s="334">
        <f t="shared" si="81"/>
        <v>60600</v>
      </c>
      <c r="K1308" s="81" t="str">
        <f t="shared" si="82"/>
        <v>Excisión de tumor del cuerpo carotídeo; sin excisión de arteria carótida</v>
      </c>
      <c r="L1308" s="335">
        <f>+'3.- Resumen general'!AP1309</f>
        <v>2.6832561728395063</v>
      </c>
      <c r="M1308" s="335">
        <f>+'3.- Resumen general'!AQ1309</f>
        <v>353.19200666666666</v>
      </c>
      <c r="N1308" s="335">
        <f t="shared" si="83"/>
        <v>355.87526283950615</v>
      </c>
    </row>
    <row r="1309" spans="2:14">
      <c r="B1309" s="52">
        <v>1304</v>
      </c>
      <c r="C1309" s="334">
        <f>+'3.- Resumen general'!C1310</f>
        <v>60605</v>
      </c>
      <c r="D1309" s="81" t="str">
        <f>+'3.- Resumen general'!D1310</f>
        <v>Excisión de tumor de cuerpo carotídeo con excisión de arteria carótida</v>
      </c>
      <c r="E1309" s="335">
        <f>+'3.- Resumen general'!AP1310</f>
        <v>3.4150533108866443</v>
      </c>
      <c r="F1309" s="335">
        <f>+'3.- Resumen general'!AQ1310</f>
        <v>373.56000666666665</v>
      </c>
      <c r="G1309" s="335">
        <f t="shared" si="80"/>
        <v>376.97505997755331</v>
      </c>
      <c r="I1309" s="52">
        <v>1304</v>
      </c>
      <c r="J1309" s="334">
        <f t="shared" si="81"/>
        <v>60605</v>
      </c>
      <c r="K1309" s="81" t="str">
        <f t="shared" si="82"/>
        <v>Excisión de tumor de cuerpo carotídeo con excisión de arteria carótida</v>
      </c>
      <c r="L1309" s="335">
        <f>+'3.- Resumen general'!AP1310</f>
        <v>3.4150533108866443</v>
      </c>
      <c r="M1309" s="335">
        <f>+'3.- Resumen general'!AQ1310</f>
        <v>373.56000666666665</v>
      </c>
      <c r="N1309" s="335">
        <f t="shared" si="83"/>
        <v>376.97505997755331</v>
      </c>
    </row>
    <row r="1310" spans="2:14">
      <c r="B1310" s="52">
        <v>1305</v>
      </c>
      <c r="C1310" s="334">
        <f>+'3.- Resumen general'!C1311</f>
        <v>60650</v>
      </c>
      <c r="D1310" s="81" t="str">
        <f>+'3.- Resumen general'!D1311</f>
        <v>Adrenalectomía, parcial o completa, por laparoscopía</v>
      </c>
      <c r="E1310" s="335">
        <f>+'3.- Resumen general'!AP1311</f>
        <v>6.8317024410774412</v>
      </c>
      <c r="F1310" s="335">
        <f>+'3.- Resumen general'!AQ1311</f>
        <v>381.30000666666666</v>
      </c>
      <c r="G1310" s="335">
        <f t="shared" si="80"/>
        <v>388.13170910774409</v>
      </c>
      <c r="I1310" s="52">
        <v>1305</v>
      </c>
      <c r="J1310" s="334">
        <f t="shared" si="81"/>
        <v>60650</v>
      </c>
      <c r="K1310" s="81" t="str">
        <f t="shared" si="82"/>
        <v>Adrenalectomía, parcial o completa, por laparoscopía</v>
      </c>
      <c r="L1310" s="335">
        <f>+'3.- Resumen general'!AP1311</f>
        <v>6.8317024410774412</v>
      </c>
      <c r="M1310" s="335">
        <f>+'3.- Resumen general'!AQ1311</f>
        <v>381.30000666666666</v>
      </c>
      <c r="N1310" s="335">
        <f t="shared" si="83"/>
        <v>388.13170910774409</v>
      </c>
    </row>
    <row r="1311" spans="2:14" ht="25.5">
      <c r="B1311" s="52">
        <v>1306</v>
      </c>
      <c r="C1311" s="334">
        <f>+'3.- Resumen general'!C1312</f>
        <v>61000</v>
      </c>
      <c r="D1311" s="81" t="str">
        <f>+'3.- Resumen general'!D1312</f>
        <v>Punción evacuadora subdural a través de la fontanela o sutura, lactante, unilateral o bilateral</v>
      </c>
      <c r="E1311" s="335">
        <f>+'3.- Resumen general'!AP1312</f>
        <v>0.85376332772166108</v>
      </c>
      <c r="F1311" s="335">
        <f>+'3.- Resumen general'!AQ1312</f>
        <v>318.36250666666672</v>
      </c>
      <c r="G1311" s="335">
        <f t="shared" si="80"/>
        <v>319.21626999438837</v>
      </c>
      <c r="I1311" s="52">
        <v>1306</v>
      </c>
      <c r="J1311" s="334">
        <f t="shared" si="81"/>
        <v>61000</v>
      </c>
      <c r="K1311" s="81" t="str">
        <f t="shared" si="82"/>
        <v>Punción evacuadora subdural a través de la fontanela o sutura, lactante, unilateral o bilateral</v>
      </c>
      <c r="L1311" s="335">
        <f>+'3.- Resumen general'!AP1312</f>
        <v>0.85376332772166108</v>
      </c>
      <c r="M1311" s="335">
        <f>+'3.- Resumen general'!AQ1312</f>
        <v>318.36250666666672</v>
      </c>
      <c r="N1311" s="335">
        <f t="shared" si="83"/>
        <v>319.21626999438837</v>
      </c>
    </row>
    <row r="1312" spans="2:14">
      <c r="B1312" s="52">
        <v>1307</v>
      </c>
      <c r="C1312" s="334">
        <f>+'3.- Resumen general'!C1313</f>
        <v>61020</v>
      </c>
      <c r="D1312" s="81" t="str">
        <f>+'3.- Resumen general'!D1313</f>
        <v>Punción ventricular</v>
      </c>
      <c r="E1312" s="335">
        <f>+'3.- Resumen general'!AP1313</f>
        <v>0.85376332772166108</v>
      </c>
      <c r="F1312" s="335">
        <f>+'3.- Resumen general'!AQ1313</f>
        <v>318.36250666666672</v>
      </c>
      <c r="G1312" s="335">
        <f t="shared" si="80"/>
        <v>319.21626999438837</v>
      </c>
      <c r="I1312" s="52">
        <v>1307</v>
      </c>
      <c r="J1312" s="334">
        <f t="shared" si="81"/>
        <v>61020</v>
      </c>
      <c r="K1312" s="81" t="str">
        <f t="shared" si="82"/>
        <v>Punción ventricular</v>
      </c>
      <c r="L1312" s="335">
        <f>+'3.- Resumen general'!AP1313</f>
        <v>0.85376332772166108</v>
      </c>
      <c r="M1312" s="335">
        <f>+'3.- Resumen general'!AQ1313</f>
        <v>318.36250666666672</v>
      </c>
      <c r="N1312" s="335">
        <f t="shared" si="83"/>
        <v>319.21626999438837</v>
      </c>
    </row>
    <row r="1313" spans="2:14">
      <c r="B1313" s="52">
        <v>1308</v>
      </c>
      <c r="C1313" s="334">
        <f>+'3.- Resumen general'!C1314</f>
        <v>61050</v>
      </c>
      <c r="D1313" s="81" t="str">
        <f>+'3.- Resumen general'!D1314</f>
        <v>Punción cisternal o cervical lateral (C1-C2); con o sin inyección</v>
      </c>
      <c r="E1313" s="335">
        <f>+'3.- Resumen general'!AP1314</f>
        <v>1.4637652567340067</v>
      </c>
      <c r="F1313" s="335">
        <f>+'3.- Resumen general'!AQ1314</f>
        <v>188.72933999999995</v>
      </c>
      <c r="G1313" s="335">
        <f t="shared" si="80"/>
        <v>190.19310525673396</v>
      </c>
      <c r="I1313" s="52">
        <v>1308</v>
      </c>
      <c r="J1313" s="334">
        <f t="shared" si="81"/>
        <v>61050</v>
      </c>
      <c r="K1313" s="81" t="str">
        <f t="shared" si="82"/>
        <v>Punción cisternal o cervical lateral (C1-C2); con o sin inyección</v>
      </c>
      <c r="L1313" s="335">
        <f>+'3.- Resumen general'!AP1314</f>
        <v>1.4637652567340067</v>
      </c>
      <c r="M1313" s="335">
        <f>+'3.- Resumen general'!AQ1314</f>
        <v>188.72933999999995</v>
      </c>
      <c r="N1313" s="335">
        <f t="shared" si="83"/>
        <v>190.19310525673396</v>
      </c>
    </row>
    <row r="1314" spans="2:14">
      <c r="B1314" s="52">
        <v>1309</v>
      </c>
      <c r="C1314" s="334">
        <f>+'3.- Resumen general'!C1315</f>
        <v>61107</v>
      </c>
      <c r="D1314" s="81" t="str">
        <f>+'3.- Resumen general'!D1315</f>
        <v>Trepanación para implantar catéter</v>
      </c>
      <c r="E1314" s="335">
        <f>+'3.- Resumen general'!AP1315</f>
        <v>2.7184211910774412</v>
      </c>
      <c r="F1314" s="335">
        <f>+'3.- Resumen general'!AQ1315</f>
        <v>117.40399999999998</v>
      </c>
      <c r="G1314" s="335">
        <f t="shared" si="80"/>
        <v>120.12242119107742</v>
      </c>
      <c r="I1314" s="52">
        <v>1309</v>
      </c>
      <c r="J1314" s="334">
        <f t="shared" si="81"/>
        <v>61107</v>
      </c>
      <c r="K1314" s="81" t="str">
        <f t="shared" si="82"/>
        <v>Trepanación para implantar catéter</v>
      </c>
      <c r="L1314" s="335">
        <f>+'3.- Resumen general'!AP1315</f>
        <v>2.7184211910774412</v>
      </c>
      <c r="M1314" s="335">
        <f>+'3.- Resumen general'!AQ1315</f>
        <v>117.40399999999998</v>
      </c>
      <c r="N1314" s="335">
        <f t="shared" si="83"/>
        <v>120.12242119107742</v>
      </c>
    </row>
    <row r="1315" spans="2:14">
      <c r="B1315" s="52">
        <v>1310</v>
      </c>
      <c r="C1315" s="334">
        <f>+'3.- Resumen general'!C1316</f>
        <v>61120</v>
      </c>
      <c r="D1315" s="81" t="str">
        <f>+'3.- Resumen general'!D1316</f>
        <v>Agujeros de trépano para punción ventricular, no seguido de otra cirugía</v>
      </c>
      <c r="E1315" s="335">
        <f>+'3.- Resumen general'!AP1316</f>
        <v>2.7184211910774412</v>
      </c>
      <c r="F1315" s="335">
        <f>+'3.- Resumen general'!AQ1316</f>
        <v>255.72201666666666</v>
      </c>
      <c r="G1315" s="335">
        <f t="shared" si="80"/>
        <v>258.44043785774409</v>
      </c>
      <c r="I1315" s="52">
        <v>1310</v>
      </c>
      <c r="J1315" s="334">
        <f t="shared" si="81"/>
        <v>61120</v>
      </c>
      <c r="K1315" s="81" t="str">
        <f t="shared" si="82"/>
        <v>Agujeros de trépano para punción ventricular, no seguido de otra cirugía</v>
      </c>
      <c r="L1315" s="335">
        <f>+'3.- Resumen general'!AP1316</f>
        <v>2.7184211910774412</v>
      </c>
      <c r="M1315" s="335">
        <f>+'3.- Resumen general'!AQ1316</f>
        <v>255.72201666666666</v>
      </c>
      <c r="N1315" s="335">
        <f t="shared" si="83"/>
        <v>258.44043785774409</v>
      </c>
    </row>
    <row r="1316" spans="2:14" ht="25.5">
      <c r="B1316" s="52">
        <v>1311</v>
      </c>
      <c r="C1316" s="334">
        <f>+'3.- Resumen general'!C1317</f>
        <v>61140</v>
      </c>
      <c r="D1316" s="81" t="str">
        <f>+'3.- Resumen general'!D1317</f>
        <v>Agujero(s) de trépano o trefina; con biopsia de cerebro o de lesión intracraneana</v>
      </c>
      <c r="E1316" s="335">
        <f>+'3.- Resumen general'!AP1317</f>
        <v>4.6004050925925926</v>
      </c>
      <c r="F1316" s="335">
        <f>+'3.- Resumen general'!AQ1317</f>
        <v>286.27401666666663</v>
      </c>
      <c r="G1316" s="335">
        <f t="shared" si="80"/>
        <v>290.87442175925923</v>
      </c>
      <c r="I1316" s="52">
        <v>1311</v>
      </c>
      <c r="J1316" s="334">
        <f t="shared" si="81"/>
        <v>61140</v>
      </c>
      <c r="K1316" s="81" t="str">
        <f t="shared" si="82"/>
        <v>Agujero(s) de trépano o trefina; con biopsia de cerebro o de lesión intracraneana</v>
      </c>
      <c r="L1316" s="335">
        <f>+'3.- Resumen general'!AP1317</f>
        <v>4.6004050925925926</v>
      </c>
      <c r="M1316" s="335">
        <f>+'3.- Resumen general'!AQ1317</f>
        <v>286.27401666666663</v>
      </c>
      <c r="N1316" s="335">
        <f t="shared" si="83"/>
        <v>290.87442175925923</v>
      </c>
    </row>
    <row r="1317" spans="2:14" ht="25.5">
      <c r="B1317" s="52">
        <v>1312</v>
      </c>
      <c r="C1317" s="334">
        <f>+'3.- Resumen general'!C1318</f>
        <v>61150</v>
      </c>
      <c r="D1317" s="81" t="str">
        <f>+'3.- Resumen general'!D1318</f>
        <v>Trepanación; con drenaje/ aspiración/ evacuación de absceso, quiste, hematoma subdural/ extradural/ intracerebral</v>
      </c>
      <c r="E1317" s="335">
        <f>+'3.- Resumen general'!AP1318</f>
        <v>4.6004050925925926</v>
      </c>
      <c r="F1317" s="335">
        <f>+'3.- Resumen general'!AQ1318</f>
        <v>286.27401666666663</v>
      </c>
      <c r="G1317" s="335">
        <f t="shared" si="80"/>
        <v>290.87442175925923</v>
      </c>
      <c r="I1317" s="52">
        <v>1312</v>
      </c>
      <c r="J1317" s="334">
        <f t="shared" si="81"/>
        <v>61150</v>
      </c>
      <c r="K1317" s="81" t="str">
        <f t="shared" si="82"/>
        <v>Trepanación; con drenaje/ aspiración/ evacuación de absceso, quiste, hematoma subdural/ extradural/ intracerebral</v>
      </c>
      <c r="L1317" s="335">
        <f>+'3.- Resumen general'!AP1318</f>
        <v>4.6004050925925926</v>
      </c>
      <c r="M1317" s="335">
        <f>+'3.- Resumen general'!AQ1318</f>
        <v>286.27401666666663</v>
      </c>
      <c r="N1317" s="335">
        <f t="shared" si="83"/>
        <v>290.87442175925923</v>
      </c>
    </row>
    <row r="1318" spans="2:14" ht="25.5">
      <c r="B1318" s="52">
        <v>1313</v>
      </c>
      <c r="C1318" s="334">
        <f>+'3.- Resumen general'!C1319</f>
        <v>61154</v>
      </c>
      <c r="D1318" s="81" t="str">
        <f>+'3.- Resumen general'!D1319</f>
        <v>Agujero(s) de trépano con evacuación y/o drenaje de hematoma, extradural o subdural</v>
      </c>
      <c r="E1318" s="335">
        <f>+'3.- Resumen general'!AP1319</f>
        <v>4.6004050925925926</v>
      </c>
      <c r="F1318" s="335">
        <f>+'3.- Resumen general'!AQ1319</f>
        <v>286.27401666666663</v>
      </c>
      <c r="G1318" s="335">
        <f t="shared" si="80"/>
        <v>290.87442175925923</v>
      </c>
      <c r="I1318" s="52">
        <v>1313</v>
      </c>
      <c r="J1318" s="334">
        <f t="shared" si="81"/>
        <v>61154</v>
      </c>
      <c r="K1318" s="81" t="str">
        <f t="shared" si="82"/>
        <v>Agujero(s) de trépano con evacuación y/o drenaje de hematoma, extradural o subdural</v>
      </c>
      <c r="L1318" s="335">
        <f>+'3.- Resumen general'!AP1319</f>
        <v>4.6004050925925926</v>
      </c>
      <c r="M1318" s="335">
        <f>+'3.- Resumen general'!AQ1319</f>
        <v>286.27401666666663</v>
      </c>
      <c r="N1318" s="335">
        <f t="shared" si="83"/>
        <v>290.87442175925923</v>
      </c>
    </row>
    <row r="1319" spans="2:14" ht="25.5">
      <c r="B1319" s="52">
        <v>1314</v>
      </c>
      <c r="C1319" s="334">
        <f>+'3.- Resumen general'!C1320</f>
        <v>61210</v>
      </c>
      <c r="D1319" s="81" t="str">
        <f>+'3.- Resumen general'!D1320</f>
        <v>Agujero(s) de trépano para implantación de catéter ventricular, reservorio</v>
      </c>
      <c r="E1319" s="335">
        <f>+'3.- Resumen general'!AP1320</f>
        <v>3.3457491582491583</v>
      </c>
      <c r="F1319" s="335">
        <f>+'3.- Resumen general'!AQ1320</f>
        <v>117.40399999999998</v>
      </c>
      <c r="G1319" s="335">
        <f t="shared" si="80"/>
        <v>120.74974915824914</v>
      </c>
      <c r="I1319" s="52">
        <v>1314</v>
      </c>
      <c r="J1319" s="334">
        <f t="shared" si="81"/>
        <v>61210</v>
      </c>
      <c r="K1319" s="81" t="str">
        <f t="shared" si="82"/>
        <v>Agujero(s) de trépano para implantación de catéter ventricular, reservorio</v>
      </c>
      <c r="L1319" s="335">
        <f>+'3.- Resumen general'!AP1320</f>
        <v>3.3457491582491583</v>
      </c>
      <c r="M1319" s="335">
        <f>+'3.- Resumen general'!AQ1320</f>
        <v>117.40399999999998</v>
      </c>
      <c r="N1319" s="335">
        <f t="shared" si="83"/>
        <v>120.74974915824914</v>
      </c>
    </row>
    <row r="1320" spans="2:14" ht="25.5">
      <c r="B1320" s="52">
        <v>1315</v>
      </c>
      <c r="C1320" s="334">
        <f>+'3.- Resumen general'!C1321</f>
        <v>61215</v>
      </c>
      <c r="D1320" s="81" t="str">
        <f>+'3.- Resumen general'!D1321</f>
        <v>Inserción de reservorio subcutáneo, bomba o sistema de infusión continua para conectar con un catéter ventricular</v>
      </c>
      <c r="E1320" s="335">
        <f>+'3.- Resumen general'!AP1321</f>
        <v>4.6004050925925926</v>
      </c>
      <c r="F1320" s="335">
        <f>+'3.- Resumen general'!AQ1321</f>
        <v>286.27401666666663</v>
      </c>
      <c r="G1320" s="335">
        <f t="shared" si="80"/>
        <v>290.87442175925923</v>
      </c>
      <c r="I1320" s="52">
        <v>1315</v>
      </c>
      <c r="J1320" s="334">
        <f t="shared" si="81"/>
        <v>61215</v>
      </c>
      <c r="K1320" s="81" t="str">
        <f t="shared" si="82"/>
        <v>Inserción de reservorio subcutáneo, bomba o sistema de infusión continua para conectar con un catéter ventricular</v>
      </c>
      <c r="L1320" s="335">
        <f>+'3.- Resumen general'!AP1321</f>
        <v>4.6004050925925926</v>
      </c>
      <c r="M1320" s="335">
        <f>+'3.- Resumen general'!AQ1321</f>
        <v>286.27401666666663</v>
      </c>
      <c r="N1320" s="335">
        <f t="shared" si="83"/>
        <v>290.87442175925923</v>
      </c>
    </row>
    <row r="1321" spans="2:14" ht="25.5">
      <c r="B1321" s="52">
        <v>1316</v>
      </c>
      <c r="C1321" s="334">
        <f>+'3.- Resumen general'!C1322</f>
        <v>61250</v>
      </c>
      <c r="D1321" s="81" t="str">
        <f>+'3.- Resumen general'!D1322</f>
        <v>Agujero(s) de trépano para exploración, supratentorial o infratentorial, no seguido de otra cirugía</v>
      </c>
      <c r="E1321" s="335">
        <f>+'3.- Resumen general'!AP1322</f>
        <v>4.6004050925925926</v>
      </c>
      <c r="F1321" s="335">
        <f>+'3.- Resumen general'!AQ1322</f>
        <v>360.93200666666661</v>
      </c>
      <c r="G1321" s="335">
        <f t="shared" si="80"/>
        <v>365.53241175925922</v>
      </c>
      <c r="I1321" s="52">
        <v>1316</v>
      </c>
      <c r="J1321" s="334">
        <f t="shared" si="81"/>
        <v>61250</v>
      </c>
      <c r="K1321" s="81" t="str">
        <f t="shared" si="82"/>
        <v>Agujero(s) de trépano para exploración, supratentorial o infratentorial, no seguido de otra cirugía</v>
      </c>
      <c r="L1321" s="335">
        <f>+'3.- Resumen general'!AP1322</f>
        <v>4.6004050925925926</v>
      </c>
      <c r="M1321" s="335">
        <f>+'3.- Resumen general'!AQ1322</f>
        <v>360.93200666666661</v>
      </c>
      <c r="N1321" s="335">
        <f t="shared" si="83"/>
        <v>365.53241175925922</v>
      </c>
    </row>
    <row r="1322" spans="2:14">
      <c r="B1322" s="52">
        <v>1317</v>
      </c>
      <c r="C1322" s="334">
        <f>+'3.- Resumen general'!C1323</f>
        <v>61253</v>
      </c>
      <c r="D1322" s="81" t="str">
        <f>+'3.- Resumen general'!D1323</f>
        <v>Agujero(s) de trépano o trefina, infratentorial, unilateral o bilateral</v>
      </c>
      <c r="E1322" s="335">
        <f>+'3.- Resumen general'!AP1323</f>
        <v>4.6004050925925926</v>
      </c>
      <c r="F1322" s="335">
        <f>+'3.- Resumen general'!AQ1323</f>
        <v>360.93200666666661</v>
      </c>
      <c r="G1322" s="335">
        <f t="shared" si="80"/>
        <v>365.53241175925922</v>
      </c>
      <c r="I1322" s="52">
        <v>1317</v>
      </c>
      <c r="J1322" s="334">
        <f t="shared" si="81"/>
        <v>61253</v>
      </c>
      <c r="K1322" s="81" t="str">
        <f t="shared" si="82"/>
        <v>Agujero(s) de trépano o trefina, infratentorial, unilateral o bilateral</v>
      </c>
      <c r="L1322" s="335">
        <f>+'3.- Resumen general'!AP1323</f>
        <v>4.6004050925925926</v>
      </c>
      <c r="M1322" s="335">
        <f>+'3.- Resumen general'!AQ1323</f>
        <v>360.93200666666661</v>
      </c>
      <c r="N1322" s="335">
        <f t="shared" si="83"/>
        <v>365.53241175925922</v>
      </c>
    </row>
    <row r="1323" spans="2:14">
      <c r="B1323" s="52">
        <v>1318</v>
      </c>
      <c r="C1323" s="334">
        <f>+'3.- Resumen general'!C1324</f>
        <v>61304</v>
      </c>
      <c r="D1323" s="81" t="str">
        <f>+'3.- Resumen general'!D1324</f>
        <v>Craniectomía o craneotomía exploratoria supra o infratentorial</v>
      </c>
      <c r="E1323" s="335">
        <f>+'3.- Resumen general'!AP1324</f>
        <v>7.1097169612794611</v>
      </c>
      <c r="F1323" s="335">
        <f>+'3.- Resumen general'!AQ1324</f>
        <v>354.69048999999995</v>
      </c>
      <c r="G1323" s="335">
        <f t="shared" si="80"/>
        <v>361.8002069612794</v>
      </c>
      <c r="I1323" s="52">
        <v>1318</v>
      </c>
      <c r="J1323" s="334">
        <f t="shared" si="81"/>
        <v>61304</v>
      </c>
      <c r="K1323" s="81" t="str">
        <f t="shared" si="82"/>
        <v>Craniectomía o craneotomía exploratoria supra o infratentorial</v>
      </c>
      <c r="L1323" s="335">
        <f>+'3.- Resumen general'!AP1324</f>
        <v>7.1097169612794611</v>
      </c>
      <c r="M1323" s="335">
        <f>+'3.- Resumen general'!AQ1324</f>
        <v>354.69048999999995</v>
      </c>
      <c r="N1323" s="335">
        <f t="shared" si="83"/>
        <v>361.8002069612794</v>
      </c>
    </row>
    <row r="1324" spans="2:14">
      <c r="B1324" s="52">
        <v>1319</v>
      </c>
      <c r="C1324" s="334">
        <f>+'3.- Resumen general'!C1325</f>
        <v>61305</v>
      </c>
      <c r="D1324" s="81" t="str">
        <f>+'3.- Resumen general'!D1325</f>
        <v>Craniectomía o craneotomía infratentorial (fosa posterior)</v>
      </c>
      <c r="E1324" s="335">
        <f>+'3.- Resumen general'!AP1325</f>
        <v>7.1097169612794611</v>
      </c>
      <c r="F1324" s="335">
        <f>+'3.- Resumen general'!AQ1325</f>
        <v>354.69048999999995</v>
      </c>
      <c r="G1324" s="335">
        <f t="shared" si="80"/>
        <v>361.8002069612794</v>
      </c>
      <c r="I1324" s="52">
        <v>1319</v>
      </c>
      <c r="J1324" s="334">
        <f t="shared" si="81"/>
        <v>61305</v>
      </c>
      <c r="K1324" s="81" t="str">
        <f t="shared" si="82"/>
        <v>Craniectomía o craneotomía infratentorial (fosa posterior)</v>
      </c>
      <c r="L1324" s="335">
        <f>+'3.- Resumen general'!AP1325</f>
        <v>7.1097169612794611</v>
      </c>
      <c r="M1324" s="335">
        <f>+'3.- Resumen general'!AQ1325</f>
        <v>354.69048999999995</v>
      </c>
      <c r="N1324" s="335">
        <f t="shared" si="83"/>
        <v>361.8002069612794</v>
      </c>
    </row>
    <row r="1325" spans="2:14" ht="25.5">
      <c r="B1325" s="52">
        <v>1320</v>
      </c>
      <c r="C1325" s="334">
        <f>+'3.- Resumen general'!C1326</f>
        <v>61312</v>
      </c>
      <c r="D1325" s="81" t="str">
        <f>+'3.- Resumen general'!D1326</f>
        <v>Craniectomía o craneotomía para evacuación de hematoma supratentorial, extradural o subdural</v>
      </c>
      <c r="E1325" s="335">
        <f>+'3.- Resumen general'!AP1326</f>
        <v>8.3643728956228962</v>
      </c>
      <c r="F1325" s="335">
        <f>+'3.- Resumen general'!AQ1326</f>
        <v>354.69048999999995</v>
      </c>
      <c r="G1325" s="335">
        <f t="shared" si="80"/>
        <v>363.05486289562288</v>
      </c>
      <c r="I1325" s="52">
        <v>1320</v>
      </c>
      <c r="J1325" s="334">
        <f t="shared" si="81"/>
        <v>61312</v>
      </c>
      <c r="K1325" s="81" t="str">
        <f t="shared" si="82"/>
        <v>Craniectomía o craneotomía para evacuación de hematoma supratentorial, extradural o subdural</v>
      </c>
      <c r="L1325" s="335">
        <f>+'3.- Resumen general'!AP1326</f>
        <v>8.3643728956228962</v>
      </c>
      <c r="M1325" s="335">
        <f>+'3.- Resumen general'!AQ1326</f>
        <v>354.69048999999995</v>
      </c>
      <c r="N1325" s="335">
        <f t="shared" si="83"/>
        <v>363.05486289562288</v>
      </c>
    </row>
    <row r="1326" spans="2:14" ht="25.5">
      <c r="B1326" s="52">
        <v>1321</v>
      </c>
      <c r="C1326" s="334">
        <f>+'3.- Resumen general'!C1327</f>
        <v>61314</v>
      </c>
      <c r="D1326" s="81" t="str">
        <f>+'3.- Resumen general'!D1327</f>
        <v>Craniectomía o craneotomía para evacuación de hematoma infratentorial, extradural, subdural o intracerebelar</v>
      </c>
      <c r="E1326" s="335">
        <f>+'3.- Resumen general'!AP1327</f>
        <v>8.3643728956228962</v>
      </c>
      <c r="F1326" s="335">
        <f>+'3.- Resumen general'!AQ1327</f>
        <v>354.69048999999995</v>
      </c>
      <c r="G1326" s="335">
        <f t="shared" si="80"/>
        <v>363.05486289562288</v>
      </c>
      <c r="I1326" s="52">
        <v>1321</v>
      </c>
      <c r="J1326" s="334">
        <f t="shared" si="81"/>
        <v>61314</v>
      </c>
      <c r="K1326" s="81" t="str">
        <f t="shared" si="82"/>
        <v>Craniectomía o craneotomía para evacuación de hematoma infratentorial, extradural, subdural o intracerebelar</v>
      </c>
      <c r="L1326" s="335">
        <f>+'3.- Resumen general'!AP1327</f>
        <v>8.3643728956228962</v>
      </c>
      <c r="M1326" s="335">
        <f>+'3.- Resumen general'!AQ1327</f>
        <v>354.69048999999995</v>
      </c>
      <c r="N1326" s="335">
        <f t="shared" si="83"/>
        <v>363.05486289562288</v>
      </c>
    </row>
    <row r="1327" spans="2:14" ht="25.5">
      <c r="B1327" s="52">
        <v>1322</v>
      </c>
      <c r="C1327" s="334">
        <f>+'3.- Resumen general'!C1328</f>
        <v>61320</v>
      </c>
      <c r="D1327" s="81" t="str">
        <f>+'3.- Resumen general'!D1328</f>
        <v>Craniectomía o craneotomía para drenaje de absceso intracranial supratentorial</v>
      </c>
      <c r="E1327" s="335">
        <f>+'3.- Resumen general'!AP1328</f>
        <v>10.873684764309765</v>
      </c>
      <c r="F1327" s="335">
        <f>+'3.- Resumen general'!AQ1328</f>
        <v>354.69048999999995</v>
      </c>
      <c r="G1327" s="335">
        <f t="shared" si="80"/>
        <v>365.56417476430971</v>
      </c>
      <c r="I1327" s="52">
        <v>1322</v>
      </c>
      <c r="J1327" s="334">
        <f t="shared" si="81"/>
        <v>61320</v>
      </c>
      <c r="K1327" s="81" t="str">
        <f t="shared" si="82"/>
        <v>Craniectomía o craneotomía para drenaje de absceso intracranial supratentorial</v>
      </c>
      <c r="L1327" s="335">
        <f>+'3.- Resumen general'!AP1328</f>
        <v>10.873684764309765</v>
      </c>
      <c r="M1327" s="335">
        <f>+'3.- Resumen general'!AQ1328</f>
        <v>354.69048999999995</v>
      </c>
      <c r="N1327" s="335">
        <f t="shared" si="83"/>
        <v>365.56417476430971</v>
      </c>
    </row>
    <row r="1328" spans="2:14" ht="25.5">
      <c r="B1328" s="52">
        <v>1323</v>
      </c>
      <c r="C1328" s="334">
        <f>+'3.- Resumen general'!C1329</f>
        <v>61321</v>
      </c>
      <c r="D1328" s="81" t="str">
        <f>+'3.- Resumen general'!D1329</f>
        <v>Craniectomía o craneotomía para drenaje de absceso intracranial infratentorial</v>
      </c>
      <c r="E1328" s="335">
        <f>+'3.- Resumen general'!AP1329</f>
        <v>13.382996632996633</v>
      </c>
      <c r="F1328" s="335">
        <f>+'3.- Resumen general'!AQ1329</f>
        <v>354.69048999999995</v>
      </c>
      <c r="G1328" s="335">
        <f t="shared" si="80"/>
        <v>368.07348663299661</v>
      </c>
      <c r="I1328" s="52">
        <v>1323</v>
      </c>
      <c r="J1328" s="334">
        <f t="shared" si="81"/>
        <v>61321</v>
      </c>
      <c r="K1328" s="81" t="str">
        <f t="shared" si="82"/>
        <v>Craniectomía o craneotomía para drenaje de absceso intracranial infratentorial</v>
      </c>
      <c r="L1328" s="335">
        <f>+'3.- Resumen general'!AP1329</f>
        <v>13.382996632996633</v>
      </c>
      <c r="M1328" s="335">
        <f>+'3.- Resumen general'!AQ1329</f>
        <v>354.69048999999995</v>
      </c>
      <c r="N1328" s="335">
        <f t="shared" si="83"/>
        <v>368.07348663299661</v>
      </c>
    </row>
    <row r="1329" spans="2:14" ht="25.5">
      <c r="B1329" s="52">
        <v>1324</v>
      </c>
      <c r="C1329" s="334">
        <f>+'3.- Resumen general'!C1330</f>
        <v>61343</v>
      </c>
      <c r="D1329" s="81" t="str">
        <f>+'3.- Resumen general'!D1330</f>
        <v>Craniectomía, suboccipital con laminectomía cervical para descompresión del bulbo y médula espinal, con o sin injerto dural</v>
      </c>
      <c r="E1329" s="335">
        <f>+'3.- Resumen general'!AP1330</f>
        <v>10.873684764309765</v>
      </c>
      <c r="F1329" s="335">
        <f>+'3.- Resumen general'!AQ1330</f>
        <v>354.69048999999995</v>
      </c>
      <c r="G1329" s="335">
        <f t="shared" si="80"/>
        <v>365.56417476430971</v>
      </c>
      <c r="I1329" s="52">
        <v>1324</v>
      </c>
      <c r="J1329" s="334">
        <f t="shared" si="81"/>
        <v>61343</v>
      </c>
      <c r="K1329" s="81" t="str">
        <f t="shared" si="82"/>
        <v>Craniectomía, suboccipital con laminectomía cervical para descompresión del bulbo y médula espinal, con o sin injerto dural</v>
      </c>
      <c r="L1329" s="335">
        <f>+'3.- Resumen general'!AP1330</f>
        <v>10.873684764309765</v>
      </c>
      <c r="M1329" s="335">
        <f>+'3.- Resumen general'!AQ1330</f>
        <v>354.69048999999995</v>
      </c>
      <c r="N1329" s="335">
        <f t="shared" si="83"/>
        <v>365.56417476430971</v>
      </c>
    </row>
    <row r="1330" spans="2:14">
      <c r="B1330" s="52">
        <v>1325</v>
      </c>
      <c r="C1330" s="334">
        <f>+'3.- Resumen general'!C1331</f>
        <v>61440</v>
      </c>
      <c r="D1330" s="81" t="str">
        <f>+'3.- Resumen general'!D1331</f>
        <v>Craneotomía para sección de la tienda del cerebelo</v>
      </c>
      <c r="E1330" s="335">
        <f>+'3.- Resumen general'!AP1331</f>
        <v>15.892308501683502</v>
      </c>
      <c r="F1330" s="335">
        <f>+'3.- Resumen general'!AQ1331</f>
        <v>354.69048999999995</v>
      </c>
      <c r="G1330" s="335">
        <f t="shared" si="80"/>
        <v>370.58279850168344</v>
      </c>
      <c r="I1330" s="52">
        <v>1325</v>
      </c>
      <c r="J1330" s="334">
        <f t="shared" si="81"/>
        <v>61440</v>
      </c>
      <c r="K1330" s="81" t="str">
        <f t="shared" si="82"/>
        <v>Craneotomía para sección de la tienda del cerebelo</v>
      </c>
      <c r="L1330" s="335">
        <f>+'3.- Resumen general'!AP1331</f>
        <v>15.892308501683502</v>
      </c>
      <c r="M1330" s="335">
        <f>+'3.- Resumen general'!AQ1331</f>
        <v>354.69048999999995</v>
      </c>
      <c r="N1330" s="335">
        <f t="shared" si="83"/>
        <v>370.58279850168344</v>
      </c>
    </row>
    <row r="1331" spans="2:14" ht="25.5">
      <c r="B1331" s="52">
        <v>1326</v>
      </c>
      <c r="C1331" s="334">
        <f>+'3.- Resumen general'!C1332</f>
        <v>61450</v>
      </c>
      <c r="D1331" s="81" t="str">
        <f>+'3.- Resumen general'!D1332</f>
        <v>Craniectomía subtemporal para sección, compresión o descompresión de la raíz sensorial del ganglio de Gasser</v>
      </c>
      <c r="E1331" s="335">
        <f>+'3.- Resumen general'!AP1332</f>
        <v>18.40162037037037</v>
      </c>
      <c r="F1331" s="335">
        <f>+'3.- Resumen general'!AQ1332</f>
        <v>354.69048999999995</v>
      </c>
      <c r="G1331" s="335">
        <f t="shared" si="80"/>
        <v>373.09211037037034</v>
      </c>
      <c r="I1331" s="52">
        <v>1326</v>
      </c>
      <c r="J1331" s="334">
        <f t="shared" si="81"/>
        <v>61450</v>
      </c>
      <c r="K1331" s="81" t="str">
        <f t="shared" si="82"/>
        <v>Craniectomía subtemporal para sección, compresión o descompresión de la raíz sensorial del ganglio de Gasser</v>
      </c>
      <c r="L1331" s="335">
        <f>+'3.- Resumen general'!AP1332</f>
        <v>18.40162037037037</v>
      </c>
      <c r="M1331" s="335">
        <f>+'3.- Resumen general'!AQ1332</f>
        <v>354.69048999999995</v>
      </c>
      <c r="N1331" s="335">
        <f t="shared" si="83"/>
        <v>373.09211037037034</v>
      </c>
    </row>
    <row r="1332" spans="2:14">
      <c r="B1332" s="52">
        <v>1327</v>
      </c>
      <c r="C1332" s="334">
        <f>+'3.- Resumen general'!C1333</f>
        <v>61490</v>
      </c>
      <c r="D1332" s="81" t="str">
        <f>+'3.- Resumen general'!D1333</f>
        <v>Craneotomía para lobotomía, incluyendo cingulotomía</v>
      </c>
      <c r="E1332" s="335">
        <f>+'3.- Resumen general'!AP1333</f>
        <v>15.892308501683502</v>
      </c>
      <c r="F1332" s="335">
        <f>+'3.- Resumen general'!AQ1333</f>
        <v>354.69048999999995</v>
      </c>
      <c r="G1332" s="335">
        <f t="shared" si="80"/>
        <v>370.58279850168344</v>
      </c>
      <c r="I1332" s="52">
        <v>1327</v>
      </c>
      <c r="J1332" s="334">
        <f t="shared" si="81"/>
        <v>61490</v>
      </c>
      <c r="K1332" s="81" t="str">
        <f t="shared" si="82"/>
        <v>Craneotomía para lobotomía, incluyendo cingulotomía</v>
      </c>
      <c r="L1332" s="335">
        <f>+'3.- Resumen general'!AP1333</f>
        <v>15.892308501683502</v>
      </c>
      <c r="M1332" s="335">
        <f>+'3.- Resumen general'!AQ1333</f>
        <v>354.69048999999995</v>
      </c>
      <c r="N1332" s="335">
        <f t="shared" si="83"/>
        <v>370.58279850168344</v>
      </c>
    </row>
    <row r="1333" spans="2:14">
      <c r="B1333" s="52">
        <v>1328</v>
      </c>
      <c r="C1333" s="334">
        <f>+'3.- Resumen general'!C1334</f>
        <v>61500</v>
      </c>
      <c r="D1333" s="81" t="str">
        <f>+'3.- Resumen general'!D1334</f>
        <v>Craniectomía, para excisión de lesión osea, osteomielitis</v>
      </c>
      <c r="E1333" s="335">
        <f>+'3.- Resumen general'!AP1334</f>
        <v>10.873684764309765</v>
      </c>
      <c r="F1333" s="335">
        <f>+'3.- Resumen general'!AQ1334</f>
        <v>354.69048999999995</v>
      </c>
      <c r="G1333" s="335">
        <f t="shared" si="80"/>
        <v>365.56417476430971</v>
      </c>
      <c r="I1333" s="52">
        <v>1328</v>
      </c>
      <c r="J1333" s="334">
        <f t="shared" si="81"/>
        <v>61500</v>
      </c>
      <c r="K1333" s="81" t="str">
        <f t="shared" si="82"/>
        <v>Craniectomía, para excisión de lesión osea, osteomielitis</v>
      </c>
      <c r="L1333" s="335">
        <f>+'3.- Resumen general'!AP1334</f>
        <v>10.873684764309765</v>
      </c>
      <c r="M1333" s="335">
        <f>+'3.- Resumen general'!AQ1334</f>
        <v>354.69048999999995</v>
      </c>
      <c r="N1333" s="335">
        <f t="shared" si="83"/>
        <v>365.56417476430971</v>
      </c>
    </row>
    <row r="1334" spans="2:14" ht="25.5">
      <c r="B1334" s="52">
        <v>1329</v>
      </c>
      <c r="C1334" s="334">
        <f>+'3.- Resumen general'!C1335</f>
        <v>61510</v>
      </c>
      <c r="D1334" s="81" t="str">
        <f>+'3.- Resumen general'!D1335</f>
        <v>Craniectomía, trepanación, craneotomía con colgajo óseo; para excisión de tumor  supratentorial</v>
      </c>
      <c r="E1334" s="335">
        <f>+'3.- Resumen general'!AP1335</f>
        <v>18.40162037037037</v>
      </c>
      <c r="F1334" s="335">
        <f>+'3.- Resumen general'!AQ1335</f>
        <v>354.69048999999995</v>
      </c>
      <c r="G1334" s="335">
        <f t="shared" si="80"/>
        <v>373.09211037037034</v>
      </c>
      <c r="I1334" s="52">
        <v>1329</v>
      </c>
      <c r="J1334" s="334">
        <f t="shared" si="81"/>
        <v>61510</v>
      </c>
      <c r="K1334" s="81" t="str">
        <f t="shared" si="82"/>
        <v>Craniectomía, trepanación, craneotomía con colgajo óseo; para excisión de tumor  supratentorial</v>
      </c>
      <c r="L1334" s="335">
        <f>+'3.- Resumen general'!AP1335</f>
        <v>18.40162037037037</v>
      </c>
      <c r="M1334" s="335">
        <f>+'3.- Resumen general'!AQ1335</f>
        <v>354.69048999999995</v>
      </c>
      <c r="N1334" s="335">
        <f t="shared" si="83"/>
        <v>373.09211037037034</v>
      </c>
    </row>
    <row r="1335" spans="2:14">
      <c r="B1335" s="52">
        <v>1330</v>
      </c>
      <c r="C1335" s="334">
        <f>+'3.- Resumen general'!C1336</f>
        <v>61516</v>
      </c>
      <c r="D1335" s="81" t="str">
        <f>+'3.- Resumen general'!D1336</f>
        <v>Craniectomía o craneotomía para excisión de quiste supratentorial</v>
      </c>
      <c r="E1335" s="335">
        <f>+'3.- Resumen general'!AP1336</f>
        <v>10.873684764309765</v>
      </c>
      <c r="F1335" s="335">
        <f>+'3.- Resumen general'!AQ1336</f>
        <v>354.69048999999995</v>
      </c>
      <c r="G1335" s="335">
        <f t="shared" si="80"/>
        <v>365.56417476430971</v>
      </c>
      <c r="I1335" s="52">
        <v>1330</v>
      </c>
      <c r="J1335" s="334">
        <f t="shared" si="81"/>
        <v>61516</v>
      </c>
      <c r="K1335" s="81" t="str">
        <f t="shared" si="82"/>
        <v>Craniectomía o craneotomía para excisión de quiste supratentorial</v>
      </c>
      <c r="L1335" s="335">
        <f>+'3.- Resumen general'!AP1336</f>
        <v>10.873684764309765</v>
      </c>
      <c r="M1335" s="335">
        <f>+'3.- Resumen general'!AQ1336</f>
        <v>354.69048999999995</v>
      </c>
      <c r="N1335" s="335">
        <f t="shared" si="83"/>
        <v>365.56417476430971</v>
      </c>
    </row>
    <row r="1336" spans="2:14" ht="25.5">
      <c r="B1336" s="52">
        <v>1331</v>
      </c>
      <c r="C1336" s="334">
        <f>+'3.- Resumen general'!C1337</f>
        <v>61518</v>
      </c>
      <c r="D1336" s="81" t="str">
        <f>+'3.- Resumen general'!D1337</f>
        <v>Craniectomía para excisión de tumor infratentorial, de fosa posterior, ángulo pontocerebeloso, o línea media de base de cráneo</v>
      </c>
      <c r="E1336" s="335">
        <f>+'3.- Resumen general'!AP1337</f>
        <v>20.910932239057239</v>
      </c>
      <c r="F1336" s="335">
        <f>+'3.- Resumen general'!AQ1337</f>
        <v>354.69048999999995</v>
      </c>
      <c r="G1336" s="335">
        <f t="shared" si="80"/>
        <v>375.60142223905717</v>
      </c>
      <c r="I1336" s="52">
        <v>1331</v>
      </c>
      <c r="J1336" s="334">
        <f t="shared" si="81"/>
        <v>61518</v>
      </c>
      <c r="K1336" s="81" t="str">
        <f t="shared" si="82"/>
        <v>Craniectomía para excisión de tumor infratentorial, de fosa posterior, ángulo pontocerebeloso, o línea media de base de cráneo</v>
      </c>
      <c r="L1336" s="335">
        <f>+'3.- Resumen general'!AP1337</f>
        <v>20.910932239057239</v>
      </c>
      <c r="M1336" s="335">
        <f>+'3.- Resumen general'!AQ1337</f>
        <v>354.69048999999995</v>
      </c>
      <c r="N1336" s="335">
        <f t="shared" si="83"/>
        <v>375.60142223905717</v>
      </c>
    </row>
    <row r="1337" spans="2:14" ht="25.5">
      <c r="B1337" s="52">
        <v>1332</v>
      </c>
      <c r="C1337" s="334">
        <f>+'3.- Resumen general'!C1338</f>
        <v>61538</v>
      </c>
      <c r="D1337" s="81" t="str">
        <f>+'3.- Resumen general'!D1338</f>
        <v>Craneotomía con elevación de colgajo óseo; para lobectomía temporal con electrocorticografía durante la operación quirúrgica</v>
      </c>
      <c r="E1337" s="335">
        <f>+'3.- Resumen general'!AP1338</f>
        <v>10.873684764309765</v>
      </c>
      <c r="F1337" s="335">
        <f>+'3.- Resumen general'!AQ1338</f>
        <v>354.69048999999995</v>
      </c>
      <c r="G1337" s="335">
        <f t="shared" si="80"/>
        <v>365.56417476430971</v>
      </c>
      <c r="I1337" s="52">
        <v>1332</v>
      </c>
      <c r="J1337" s="334">
        <f t="shared" si="81"/>
        <v>61538</v>
      </c>
      <c r="K1337" s="81" t="str">
        <f t="shared" si="82"/>
        <v>Craneotomía con elevación de colgajo óseo; para lobectomía temporal con electrocorticografía durante la operación quirúrgica</v>
      </c>
      <c r="L1337" s="335">
        <f>+'3.- Resumen general'!AP1338</f>
        <v>10.873684764309765</v>
      </c>
      <c r="M1337" s="335">
        <f>+'3.- Resumen general'!AQ1338</f>
        <v>354.69048999999995</v>
      </c>
      <c r="N1337" s="335">
        <f t="shared" si="83"/>
        <v>365.56417476430971</v>
      </c>
    </row>
    <row r="1338" spans="2:14">
      <c r="B1338" s="52">
        <v>1333</v>
      </c>
      <c r="C1338" s="334">
        <f>+'3.- Resumen general'!C1339</f>
        <v>61542</v>
      </c>
      <c r="D1338" s="81" t="str">
        <f>+'3.- Resumen general'!D1339</f>
        <v>Craneotomía con elevación de colgajo óseo para hemiferectomía total</v>
      </c>
      <c r="E1338" s="335">
        <f>+'3.- Resumen general'!AP1339</f>
        <v>20.910932239057239</v>
      </c>
      <c r="F1338" s="335">
        <f>+'3.- Resumen general'!AQ1339</f>
        <v>354.69048999999995</v>
      </c>
      <c r="G1338" s="335">
        <f t="shared" si="80"/>
        <v>375.60142223905717</v>
      </c>
      <c r="I1338" s="52">
        <v>1333</v>
      </c>
      <c r="J1338" s="334">
        <f t="shared" si="81"/>
        <v>61542</v>
      </c>
      <c r="K1338" s="81" t="str">
        <f t="shared" si="82"/>
        <v>Craneotomía con elevación de colgajo óseo para hemiferectomía total</v>
      </c>
      <c r="L1338" s="335">
        <f>+'3.- Resumen general'!AP1339</f>
        <v>20.910932239057239</v>
      </c>
      <c r="M1338" s="335">
        <f>+'3.- Resumen general'!AQ1339</f>
        <v>354.69048999999995</v>
      </c>
      <c r="N1338" s="335">
        <f t="shared" si="83"/>
        <v>375.60142223905717</v>
      </c>
    </row>
    <row r="1339" spans="2:14" ht="25.5">
      <c r="B1339" s="52">
        <v>1334</v>
      </c>
      <c r="C1339" s="334">
        <f>+'3.- Resumen general'!C1340</f>
        <v>61543</v>
      </c>
      <c r="D1339" s="81" t="str">
        <f>+'3.- Resumen general'!D1340</f>
        <v>Craneotomía con elevación de colgajo óseo para hemiferectomía parcial o subtotal</v>
      </c>
      <c r="E1339" s="335">
        <f>+'3.- Resumen general'!AP1340</f>
        <v>15.892308501683502</v>
      </c>
      <c r="F1339" s="335">
        <f>+'3.- Resumen general'!AQ1340</f>
        <v>354.69048999999995</v>
      </c>
      <c r="G1339" s="335">
        <f t="shared" ref="G1339:G1402" si="84">SUM(E1339:F1339)</f>
        <v>370.58279850168344</v>
      </c>
      <c r="I1339" s="52">
        <v>1334</v>
      </c>
      <c r="J1339" s="334">
        <f t="shared" ref="J1339:J1402" si="85">+C1339</f>
        <v>61543</v>
      </c>
      <c r="K1339" s="81" t="str">
        <f t="shared" ref="K1339:K1402" si="86">+D1339</f>
        <v>Craneotomía con elevación de colgajo óseo para hemiferectomía parcial o subtotal</v>
      </c>
      <c r="L1339" s="335">
        <f>+'3.- Resumen general'!AP1340</f>
        <v>15.892308501683502</v>
      </c>
      <c r="M1339" s="335">
        <f>+'3.- Resumen general'!AQ1340</f>
        <v>354.69048999999995</v>
      </c>
      <c r="N1339" s="335">
        <f t="shared" ref="N1339:N1402" si="87">SUM(L1339:M1339)</f>
        <v>370.58279850168344</v>
      </c>
    </row>
    <row r="1340" spans="2:14" ht="25.5">
      <c r="B1340" s="52">
        <v>1335</v>
      </c>
      <c r="C1340" s="334">
        <f>+'3.- Resumen general'!C1341</f>
        <v>61546</v>
      </c>
      <c r="D1340" s="81" t="str">
        <f>+'3.- Resumen general'!D1341</f>
        <v>Craneotomía para hipofisectomía o excisión de tumor hipofisario, abordaje intracraneal</v>
      </c>
      <c r="E1340" s="335">
        <f>+'3.- Resumen general'!AP1341</f>
        <v>18.40162037037037</v>
      </c>
      <c r="F1340" s="335">
        <f>+'3.- Resumen general'!AQ1341</f>
        <v>354.69048999999995</v>
      </c>
      <c r="G1340" s="335">
        <f t="shared" si="84"/>
        <v>373.09211037037034</v>
      </c>
      <c r="I1340" s="52">
        <v>1335</v>
      </c>
      <c r="J1340" s="334">
        <f t="shared" si="85"/>
        <v>61546</v>
      </c>
      <c r="K1340" s="81" t="str">
        <f t="shared" si="86"/>
        <v>Craneotomía para hipofisectomía o excisión de tumor hipofisario, abordaje intracraneal</v>
      </c>
      <c r="L1340" s="335">
        <f>+'3.- Resumen general'!AP1341</f>
        <v>18.40162037037037</v>
      </c>
      <c r="M1340" s="335">
        <f>+'3.- Resumen general'!AQ1341</f>
        <v>354.69048999999995</v>
      </c>
      <c r="N1340" s="335">
        <f t="shared" si="87"/>
        <v>373.09211037037034</v>
      </c>
    </row>
    <row r="1341" spans="2:14" ht="25.5">
      <c r="B1341" s="52">
        <v>1336</v>
      </c>
      <c r="C1341" s="334">
        <f>+'3.- Resumen general'!C1342</f>
        <v>61548</v>
      </c>
      <c r="D1341" s="81" t="str">
        <f>+'3.- Resumen general'!D1342</f>
        <v>Hipofisectomía o excisión de tumor hipofisario, abordaje transnasal o transeptal, no estereotáxico</v>
      </c>
      <c r="E1341" s="335">
        <f>+'3.- Resumen general'!AP1342</f>
        <v>13.382996632996633</v>
      </c>
      <c r="F1341" s="335">
        <f>+'3.- Resumen general'!AQ1342</f>
        <v>495.76800666666662</v>
      </c>
      <c r="G1341" s="335">
        <f t="shared" si="84"/>
        <v>509.15100329966327</v>
      </c>
      <c r="I1341" s="52">
        <v>1336</v>
      </c>
      <c r="J1341" s="334">
        <f t="shared" si="85"/>
        <v>61548</v>
      </c>
      <c r="K1341" s="81" t="str">
        <f t="shared" si="86"/>
        <v>Hipofisectomía o excisión de tumor hipofisario, abordaje transnasal o transeptal, no estereotáxico</v>
      </c>
      <c r="L1341" s="335">
        <f>+'3.- Resumen general'!AP1342</f>
        <v>13.382996632996633</v>
      </c>
      <c r="M1341" s="335">
        <f>+'3.- Resumen general'!AQ1342</f>
        <v>495.76800666666662</v>
      </c>
      <c r="N1341" s="335">
        <f t="shared" si="87"/>
        <v>509.15100329966327</v>
      </c>
    </row>
    <row r="1342" spans="2:14">
      <c r="B1342" s="52">
        <v>1337</v>
      </c>
      <c r="C1342" s="334">
        <f>+'3.- Resumen general'!C1343</f>
        <v>61550</v>
      </c>
      <c r="D1342" s="81" t="str">
        <f>+'3.- Resumen general'!D1343</f>
        <v>Craniectomía por craniosinostosis; una sola sutura craneal</v>
      </c>
      <c r="E1342" s="335">
        <f>+'3.- Resumen general'!AP1343</f>
        <v>8.3643728956228962</v>
      </c>
      <c r="F1342" s="335">
        <f>+'3.- Resumen general'!AQ1343</f>
        <v>354.69048999999995</v>
      </c>
      <c r="G1342" s="335">
        <f t="shared" si="84"/>
        <v>363.05486289562288</v>
      </c>
      <c r="I1342" s="52">
        <v>1337</v>
      </c>
      <c r="J1342" s="334">
        <f t="shared" si="85"/>
        <v>61550</v>
      </c>
      <c r="K1342" s="81" t="str">
        <f t="shared" si="86"/>
        <v>Craniectomía por craniosinostosis; una sola sutura craneal</v>
      </c>
      <c r="L1342" s="335">
        <f>+'3.- Resumen general'!AP1343</f>
        <v>8.3643728956228962</v>
      </c>
      <c r="M1342" s="335">
        <f>+'3.- Resumen general'!AQ1343</f>
        <v>354.69048999999995</v>
      </c>
      <c r="N1342" s="335">
        <f t="shared" si="87"/>
        <v>363.05486289562288</v>
      </c>
    </row>
    <row r="1343" spans="2:14" ht="25.5">
      <c r="B1343" s="52">
        <v>1338</v>
      </c>
      <c r="C1343" s="334">
        <f>+'3.- Resumen general'!C1344</f>
        <v>61558</v>
      </c>
      <c r="D1343" s="81" t="str">
        <f>+'3.- Resumen general'!D1344</f>
        <v>Craniectomía amplia por craniosinostosis de varias suturas craneales; que no requiera injertos óseos</v>
      </c>
      <c r="E1343" s="335">
        <f>+'3.- Resumen general'!AP1344</f>
        <v>13.382996632996633</v>
      </c>
      <c r="F1343" s="335">
        <f>+'3.- Resumen general'!AQ1344</f>
        <v>354.69048999999995</v>
      </c>
      <c r="G1343" s="335">
        <f t="shared" si="84"/>
        <v>368.07348663299661</v>
      </c>
      <c r="I1343" s="52">
        <v>1338</v>
      </c>
      <c r="J1343" s="334">
        <f t="shared" si="85"/>
        <v>61558</v>
      </c>
      <c r="K1343" s="81" t="str">
        <f t="shared" si="86"/>
        <v>Craniectomía amplia por craniosinostosis de varias suturas craneales; que no requiera injertos óseos</v>
      </c>
      <c r="L1343" s="335">
        <f>+'3.- Resumen general'!AP1344</f>
        <v>13.382996632996633</v>
      </c>
      <c r="M1343" s="335">
        <f>+'3.- Resumen general'!AQ1344</f>
        <v>354.69048999999995</v>
      </c>
      <c r="N1343" s="335">
        <f t="shared" si="87"/>
        <v>368.07348663299661</v>
      </c>
    </row>
    <row r="1344" spans="2:14" ht="25.5">
      <c r="B1344" s="52">
        <v>1339</v>
      </c>
      <c r="C1344" s="334">
        <f>+'3.- Resumen general'!C1345</f>
        <v>61570</v>
      </c>
      <c r="D1344" s="81" t="str">
        <f>+'3.- Resumen general'!D1345</f>
        <v>Craniectomía o craneotomía para excisión de cuerpo extraño, o tratamiento de herida penetrante de cerebro</v>
      </c>
      <c r="E1344" s="335">
        <f>+'3.- Resumen general'!AP1345</f>
        <v>10.873684764309765</v>
      </c>
      <c r="F1344" s="335">
        <f>+'3.- Resumen general'!AQ1345</f>
        <v>462.77200666666658</v>
      </c>
      <c r="G1344" s="335">
        <f t="shared" si="84"/>
        <v>473.64569143097634</v>
      </c>
      <c r="I1344" s="52">
        <v>1339</v>
      </c>
      <c r="J1344" s="334">
        <f t="shared" si="85"/>
        <v>61570</v>
      </c>
      <c r="K1344" s="81" t="str">
        <f t="shared" si="86"/>
        <v>Craniectomía o craneotomía para excisión de cuerpo extraño, o tratamiento de herida penetrante de cerebro</v>
      </c>
      <c r="L1344" s="335">
        <f>+'3.- Resumen general'!AP1345</f>
        <v>10.873684764309765</v>
      </c>
      <c r="M1344" s="335">
        <f>+'3.- Resumen general'!AQ1345</f>
        <v>462.77200666666658</v>
      </c>
      <c r="N1344" s="335">
        <f t="shared" si="87"/>
        <v>473.64569143097634</v>
      </c>
    </row>
    <row r="1345" spans="2:14" ht="25.5">
      <c r="B1345" s="52">
        <v>1340</v>
      </c>
      <c r="C1345" s="334">
        <f>+'3.- Resumen general'!C1346</f>
        <v>61571</v>
      </c>
      <c r="D1345" s="81" t="str">
        <f>+'3.- Resumen general'!D1346</f>
        <v>Craniectomía o craneotomía con tratamiento de herida penetrante del cerebro</v>
      </c>
      <c r="E1345" s="335">
        <f>+'3.- Resumen general'!AP1346</f>
        <v>10.873684764309765</v>
      </c>
      <c r="F1345" s="335">
        <f>+'3.- Resumen general'!AQ1346</f>
        <v>354.69048999999995</v>
      </c>
      <c r="G1345" s="335">
        <f t="shared" si="84"/>
        <v>365.56417476430971</v>
      </c>
      <c r="I1345" s="52">
        <v>1340</v>
      </c>
      <c r="J1345" s="334">
        <f t="shared" si="85"/>
        <v>61571</v>
      </c>
      <c r="K1345" s="81" t="str">
        <f t="shared" si="86"/>
        <v>Craniectomía o craneotomía con tratamiento de herida penetrante del cerebro</v>
      </c>
      <c r="L1345" s="335">
        <f>+'3.- Resumen general'!AP1346</f>
        <v>10.873684764309765</v>
      </c>
      <c r="M1345" s="335">
        <f>+'3.- Resumen general'!AQ1346</f>
        <v>354.69048999999995</v>
      </c>
      <c r="N1345" s="335">
        <f t="shared" si="87"/>
        <v>365.56417476430971</v>
      </c>
    </row>
    <row r="1346" spans="2:14" ht="25.5">
      <c r="B1346" s="52">
        <v>1341</v>
      </c>
      <c r="C1346" s="334">
        <f>+'3.- Resumen general'!C1347</f>
        <v>61575</v>
      </c>
      <c r="D1346" s="81" t="str">
        <f>+'3.- Resumen general'!D1347</f>
        <v>Abordaje transoral de base de cráneo, tallo encefálico o médula espinal alta</v>
      </c>
      <c r="E1346" s="335">
        <f>+'3.- Resumen general'!AP1347</f>
        <v>20.910932239057239</v>
      </c>
      <c r="F1346" s="335">
        <f>+'3.- Resumen general'!AQ1347</f>
        <v>354.69048999999995</v>
      </c>
      <c r="G1346" s="335">
        <f t="shared" si="84"/>
        <v>375.60142223905717</v>
      </c>
      <c r="I1346" s="52">
        <v>1341</v>
      </c>
      <c r="J1346" s="334">
        <f t="shared" si="85"/>
        <v>61575</v>
      </c>
      <c r="K1346" s="81" t="str">
        <f t="shared" si="86"/>
        <v>Abordaje transoral de base de cráneo, tallo encefálico o médula espinal alta</v>
      </c>
      <c r="L1346" s="335">
        <f>+'3.- Resumen general'!AP1347</f>
        <v>20.910932239057239</v>
      </c>
      <c r="M1346" s="335">
        <f>+'3.- Resumen general'!AQ1347</f>
        <v>354.69048999999995</v>
      </c>
      <c r="N1346" s="335">
        <f t="shared" si="87"/>
        <v>375.60142223905717</v>
      </c>
    </row>
    <row r="1347" spans="2:14">
      <c r="B1347" s="52">
        <v>1342</v>
      </c>
      <c r="C1347" s="334">
        <f>+'3.- Resumen general'!C1348</f>
        <v>61624</v>
      </c>
      <c r="D1347" s="81" t="str">
        <f>+'3.- Resumen general'!D1348</f>
        <v>Oclusión transcatéter o embolización percutánea</v>
      </c>
      <c r="E1347" s="335">
        <f>+'3.- Resumen general'!AP1348</f>
        <v>0.29203493265993269</v>
      </c>
      <c r="F1347" s="335">
        <f>+'3.- Resumen general'!AQ1348</f>
        <v>49.8</v>
      </c>
      <c r="G1347" s="335">
        <f t="shared" si="84"/>
        <v>50.092034932659928</v>
      </c>
      <c r="I1347" s="52">
        <v>1342</v>
      </c>
      <c r="J1347" s="334">
        <f t="shared" si="85"/>
        <v>61624</v>
      </c>
      <c r="K1347" s="81" t="str">
        <f t="shared" si="86"/>
        <v>Oclusión transcatéter o embolización percutánea</v>
      </c>
      <c r="L1347" s="335">
        <f>+'3.- Resumen general'!AP1348</f>
        <v>0.29203493265993269</v>
      </c>
      <c r="M1347" s="335">
        <f>+'3.- Resumen general'!AQ1348</f>
        <v>49.8</v>
      </c>
      <c r="N1347" s="335">
        <f t="shared" si="87"/>
        <v>50.092034932659928</v>
      </c>
    </row>
    <row r="1348" spans="2:14" ht="25.5">
      <c r="B1348" s="52">
        <v>1343</v>
      </c>
      <c r="C1348" s="334">
        <f>+'3.- Resumen general'!C1349</f>
        <v>61680</v>
      </c>
      <c r="D1348" s="81" t="str">
        <f>+'3.- Resumen general'!D1349</f>
        <v>Cirugía de malformación arteriovenosa intracraneal; supratentorial, simple</v>
      </c>
      <c r="E1348" s="335">
        <f>+'3.- Resumen general'!AP1349</f>
        <v>15.892308501683502</v>
      </c>
      <c r="F1348" s="335">
        <f>+'3.- Resumen general'!AQ1349</f>
        <v>354.69048999999995</v>
      </c>
      <c r="G1348" s="335">
        <f t="shared" si="84"/>
        <v>370.58279850168344</v>
      </c>
      <c r="I1348" s="52">
        <v>1343</v>
      </c>
      <c r="J1348" s="334">
        <f t="shared" si="85"/>
        <v>61680</v>
      </c>
      <c r="K1348" s="81" t="str">
        <f t="shared" si="86"/>
        <v>Cirugía de malformación arteriovenosa intracraneal; supratentorial, simple</v>
      </c>
      <c r="L1348" s="335">
        <f>+'3.- Resumen general'!AP1349</f>
        <v>15.892308501683502</v>
      </c>
      <c r="M1348" s="335">
        <f>+'3.- Resumen general'!AQ1349</f>
        <v>354.69048999999995</v>
      </c>
      <c r="N1348" s="335">
        <f t="shared" si="87"/>
        <v>370.58279850168344</v>
      </c>
    </row>
    <row r="1349" spans="2:14" ht="25.5">
      <c r="B1349" s="52">
        <v>1344</v>
      </c>
      <c r="C1349" s="334">
        <f>+'3.- Resumen general'!C1350</f>
        <v>61700</v>
      </c>
      <c r="D1349" s="81" t="str">
        <f>+'3.- Resumen general'!D1350</f>
        <v>Cirugía para aneurisma intracraneal, abordaje intracraneal; circulación carotídea</v>
      </c>
      <c r="E1349" s="335">
        <f>+'3.- Resumen general'!AP1350</f>
        <v>17.56518308080808</v>
      </c>
      <c r="F1349" s="335">
        <f>+'3.- Resumen general'!AQ1350</f>
        <v>354.69048999999995</v>
      </c>
      <c r="G1349" s="335">
        <f t="shared" si="84"/>
        <v>372.25567308080804</v>
      </c>
      <c r="I1349" s="52">
        <v>1344</v>
      </c>
      <c r="J1349" s="334">
        <f t="shared" si="85"/>
        <v>61700</v>
      </c>
      <c r="K1349" s="81" t="str">
        <f t="shared" si="86"/>
        <v>Cirugía para aneurisma intracraneal, abordaje intracraneal; circulación carotídea</v>
      </c>
      <c r="L1349" s="335">
        <f>+'3.- Resumen general'!AP1350</f>
        <v>17.56518308080808</v>
      </c>
      <c r="M1349" s="335">
        <f>+'3.- Resumen general'!AQ1350</f>
        <v>354.69048999999995</v>
      </c>
      <c r="N1349" s="335">
        <f t="shared" si="87"/>
        <v>372.25567308080804</v>
      </c>
    </row>
    <row r="1350" spans="2:14" ht="25.5">
      <c r="B1350" s="52">
        <v>1345</v>
      </c>
      <c r="C1350" s="334">
        <f>+'3.- Resumen general'!C1351</f>
        <v>61703</v>
      </c>
      <c r="D1350" s="81" t="str">
        <f>+'3.- Resumen general'!D1351</f>
        <v>Cirugía de aneurisma intracraneal, abordaje cervical mediante aplicación de un clip oclusivo a la arteria carótida cervical</v>
      </c>
      <c r="E1350" s="335">
        <f>+'3.- Resumen general'!AP1351</f>
        <v>18.40162037037037</v>
      </c>
      <c r="F1350" s="335">
        <f>+'3.- Resumen general'!AQ1351</f>
        <v>354.69048999999995</v>
      </c>
      <c r="G1350" s="335">
        <f t="shared" si="84"/>
        <v>373.09211037037034</v>
      </c>
      <c r="I1350" s="52">
        <v>1345</v>
      </c>
      <c r="J1350" s="334">
        <f t="shared" si="85"/>
        <v>61703</v>
      </c>
      <c r="K1350" s="81" t="str">
        <f t="shared" si="86"/>
        <v>Cirugía de aneurisma intracraneal, abordaje cervical mediante aplicación de un clip oclusivo a la arteria carótida cervical</v>
      </c>
      <c r="L1350" s="335">
        <f>+'3.- Resumen general'!AP1351</f>
        <v>18.40162037037037</v>
      </c>
      <c r="M1350" s="335">
        <f>+'3.- Resumen general'!AQ1351</f>
        <v>354.69048999999995</v>
      </c>
      <c r="N1350" s="335">
        <f t="shared" si="87"/>
        <v>373.09211037037034</v>
      </c>
    </row>
    <row r="1351" spans="2:14" ht="25.5">
      <c r="B1351" s="52">
        <v>1346</v>
      </c>
      <c r="C1351" s="334">
        <f>+'3.- Resumen general'!C1352</f>
        <v>61705</v>
      </c>
      <c r="D1351" s="81" t="str">
        <f>+'3.- Resumen general'!D1352</f>
        <v>Oclusión de aneurisma, malformación vascular o fístula carótida-cavernosa; a nivel de carótida intracraneal y cervical</v>
      </c>
      <c r="E1351" s="335">
        <f>+'3.- Resumen general'!AP1352</f>
        <v>18.40162037037037</v>
      </c>
      <c r="F1351" s="335">
        <f>+'3.- Resumen general'!AQ1352</f>
        <v>354.69048999999995</v>
      </c>
      <c r="G1351" s="335">
        <f t="shared" si="84"/>
        <v>373.09211037037034</v>
      </c>
      <c r="I1351" s="52">
        <v>1346</v>
      </c>
      <c r="J1351" s="334">
        <f t="shared" si="85"/>
        <v>61705</v>
      </c>
      <c r="K1351" s="81" t="str">
        <f t="shared" si="86"/>
        <v>Oclusión de aneurisma, malformación vascular o fístula carótida-cavernosa; a nivel de carótida intracraneal y cervical</v>
      </c>
      <c r="L1351" s="335">
        <f>+'3.- Resumen general'!AP1352</f>
        <v>18.40162037037037</v>
      </c>
      <c r="M1351" s="335">
        <f>+'3.- Resumen general'!AQ1352</f>
        <v>354.69048999999995</v>
      </c>
      <c r="N1351" s="335">
        <f t="shared" si="87"/>
        <v>373.09211037037034</v>
      </c>
    </row>
    <row r="1352" spans="2:14" ht="25.5">
      <c r="B1352" s="52">
        <v>1347</v>
      </c>
      <c r="C1352" s="334">
        <f>+'3.- Resumen general'!C1353</f>
        <v>61711</v>
      </c>
      <c r="D1352" s="81" t="str">
        <f>+'3.- Resumen general'!D1353</f>
        <v>Anastomosis, arterial, arterias extracraneal intracraneal (ejm. cerebral media/cortical)</v>
      </c>
      <c r="E1352" s="335">
        <f>+'3.- Resumen general'!AP1353</f>
        <v>15.892308501683502</v>
      </c>
      <c r="F1352" s="335">
        <f>+'3.- Resumen general'!AQ1353</f>
        <v>354.69048999999995</v>
      </c>
      <c r="G1352" s="335">
        <f t="shared" si="84"/>
        <v>370.58279850168344</v>
      </c>
      <c r="I1352" s="52">
        <v>1347</v>
      </c>
      <c r="J1352" s="334">
        <f t="shared" si="85"/>
        <v>61711</v>
      </c>
      <c r="K1352" s="81" t="str">
        <f t="shared" si="86"/>
        <v>Anastomosis, arterial, arterias extracraneal intracraneal (ejm. cerebral media/cortical)</v>
      </c>
      <c r="L1352" s="335">
        <f>+'3.- Resumen general'!AP1353</f>
        <v>15.892308501683502</v>
      </c>
      <c r="M1352" s="335">
        <f>+'3.- Resumen general'!AQ1353</f>
        <v>354.69048999999995</v>
      </c>
      <c r="N1352" s="335">
        <f t="shared" si="87"/>
        <v>370.58279850168344</v>
      </c>
    </row>
    <row r="1353" spans="2:14" ht="25.5">
      <c r="B1353" s="52">
        <v>1348</v>
      </c>
      <c r="C1353" s="334">
        <f>+'3.- Resumen general'!C1354</f>
        <v>61720</v>
      </c>
      <c r="D1353" s="81" t="str">
        <f>+'3.- Resumen general'!D1354</f>
        <v>Producción de lesión mediante método estereotáxico, un sólo o varios estadíos; globo pálido o tálamo</v>
      </c>
      <c r="E1353" s="335">
        <f>+'3.- Resumen general'!AP1354</f>
        <v>20.910932239057239</v>
      </c>
      <c r="F1353" s="335">
        <f>+'3.- Resumen general'!AQ1354</f>
        <v>617.97600666666665</v>
      </c>
      <c r="G1353" s="335">
        <f t="shared" si="84"/>
        <v>638.88693890572392</v>
      </c>
      <c r="I1353" s="52">
        <v>1348</v>
      </c>
      <c r="J1353" s="334">
        <f t="shared" si="85"/>
        <v>61720</v>
      </c>
      <c r="K1353" s="81" t="str">
        <f t="shared" si="86"/>
        <v>Producción de lesión mediante método estereotáxico, un sólo o varios estadíos; globo pálido o tálamo</v>
      </c>
      <c r="L1353" s="335">
        <f>+'3.- Resumen general'!AP1354</f>
        <v>20.910932239057239</v>
      </c>
      <c r="M1353" s="335">
        <f>+'3.- Resumen general'!AQ1354</f>
        <v>617.97600666666665</v>
      </c>
      <c r="N1353" s="335">
        <f t="shared" si="87"/>
        <v>638.88693890572392</v>
      </c>
    </row>
    <row r="1354" spans="2:14" ht="25.5">
      <c r="B1354" s="52">
        <v>1349</v>
      </c>
      <c r="C1354" s="334">
        <f>+'3.- Resumen general'!C1355</f>
        <v>61750</v>
      </c>
      <c r="D1354" s="81" t="str">
        <f>+'3.- Resumen general'!D1355</f>
        <v>Biopsia, aspiración o excisión por estereotaxia para lesiones intracraneales</v>
      </c>
      <c r="E1354" s="335">
        <f>+'3.- Resumen general'!AP1355</f>
        <v>10.873684764309765</v>
      </c>
      <c r="F1354" s="335">
        <f>+'3.- Resumen general'!AQ1355</f>
        <v>192.06198999999995</v>
      </c>
      <c r="G1354" s="335">
        <f t="shared" si="84"/>
        <v>202.93567476430971</v>
      </c>
      <c r="I1354" s="52">
        <v>1349</v>
      </c>
      <c r="J1354" s="334">
        <f t="shared" si="85"/>
        <v>61750</v>
      </c>
      <c r="K1354" s="81" t="str">
        <f t="shared" si="86"/>
        <v>Biopsia, aspiración o excisión por estereotaxia para lesiones intracraneales</v>
      </c>
      <c r="L1354" s="335">
        <f>+'3.- Resumen general'!AP1355</f>
        <v>10.873684764309765</v>
      </c>
      <c r="M1354" s="335">
        <f>+'3.- Resumen general'!AQ1355</f>
        <v>192.06198999999995</v>
      </c>
      <c r="N1354" s="335">
        <f t="shared" si="87"/>
        <v>202.93567476430971</v>
      </c>
    </row>
    <row r="1355" spans="2:14" ht="25.5">
      <c r="B1355" s="52">
        <v>1350</v>
      </c>
      <c r="C1355" s="334">
        <f>+'3.- Resumen general'!C1356</f>
        <v>61850</v>
      </c>
      <c r="D1355" s="81" t="str">
        <f>+'3.- Resumen general'!D1356</f>
        <v>Agujero(s) de trepanación o con trépano helicoidal para implantación de electrodos neuroestimuladores; cortical</v>
      </c>
      <c r="E1355" s="335">
        <f>+'3.- Resumen general'!AP1356</f>
        <v>4.6004050925925926</v>
      </c>
      <c r="F1355" s="335">
        <f>+'3.- Resumen general'!AQ1356</f>
        <v>360.93200666666661</v>
      </c>
      <c r="G1355" s="335">
        <f t="shared" si="84"/>
        <v>365.53241175925922</v>
      </c>
      <c r="I1355" s="52">
        <v>1350</v>
      </c>
      <c r="J1355" s="334">
        <f t="shared" si="85"/>
        <v>61850</v>
      </c>
      <c r="K1355" s="81" t="str">
        <f t="shared" si="86"/>
        <v>Agujero(s) de trepanación o con trépano helicoidal para implantación de electrodos neuroestimuladores; cortical</v>
      </c>
      <c r="L1355" s="335">
        <f>+'3.- Resumen general'!AP1356</f>
        <v>4.6004050925925926</v>
      </c>
      <c r="M1355" s="335">
        <f>+'3.- Resumen general'!AQ1356</f>
        <v>360.93200666666661</v>
      </c>
      <c r="N1355" s="335">
        <f t="shared" si="87"/>
        <v>365.53241175925922</v>
      </c>
    </row>
    <row r="1356" spans="2:14" ht="25.5">
      <c r="B1356" s="52">
        <v>1351</v>
      </c>
      <c r="C1356" s="334">
        <f>+'3.- Resumen general'!C1357</f>
        <v>61860</v>
      </c>
      <c r="D1356" s="81" t="str">
        <f>+'3.- Resumen general'!D1357</f>
        <v>Craniectomía o craneotomía para implantación de electrodos neuroestimuladores, cerebral; cortical</v>
      </c>
      <c r="E1356" s="335">
        <f>+'3.- Resumen general'!AP1357</f>
        <v>8.3643728956228962</v>
      </c>
      <c r="F1356" s="335">
        <f>+'3.- Resumen general'!AQ1357</f>
        <v>354.69048999999995</v>
      </c>
      <c r="G1356" s="335">
        <f t="shared" si="84"/>
        <v>363.05486289562288</v>
      </c>
      <c r="I1356" s="52">
        <v>1351</v>
      </c>
      <c r="J1356" s="334">
        <f t="shared" si="85"/>
        <v>61860</v>
      </c>
      <c r="K1356" s="81" t="str">
        <f t="shared" si="86"/>
        <v>Craniectomía o craneotomía para implantación de electrodos neuroestimuladores, cerebral; cortical</v>
      </c>
      <c r="L1356" s="335">
        <f>+'3.- Resumen general'!AP1357</f>
        <v>8.3643728956228962</v>
      </c>
      <c r="M1356" s="335">
        <f>+'3.- Resumen general'!AQ1357</f>
        <v>354.69048999999995</v>
      </c>
      <c r="N1356" s="335">
        <f t="shared" si="87"/>
        <v>363.05486289562288</v>
      </c>
    </row>
    <row r="1357" spans="2:14">
      <c r="B1357" s="52">
        <v>1352</v>
      </c>
      <c r="C1357" s="334">
        <f>+'3.- Resumen general'!C1358</f>
        <v>62000</v>
      </c>
      <c r="D1357" s="81" t="str">
        <f>+'3.- Resumen general'!D1358</f>
        <v>Elevación de fractura de cráneo deprimida simple, extradural</v>
      </c>
      <c r="E1357" s="335">
        <f>+'3.- Resumen general'!AP1358</f>
        <v>3.4150533108866443</v>
      </c>
      <c r="F1357" s="335">
        <f>+'3.- Resumen general'!AQ1358</f>
        <v>298.90201666666667</v>
      </c>
      <c r="G1357" s="335">
        <f t="shared" si="84"/>
        <v>302.31706997755333</v>
      </c>
      <c r="I1357" s="52">
        <v>1352</v>
      </c>
      <c r="J1357" s="334">
        <f t="shared" si="85"/>
        <v>62000</v>
      </c>
      <c r="K1357" s="81" t="str">
        <f t="shared" si="86"/>
        <v>Elevación de fractura de cráneo deprimida simple, extradural</v>
      </c>
      <c r="L1357" s="335">
        <f>+'3.- Resumen general'!AP1358</f>
        <v>3.4150533108866443</v>
      </c>
      <c r="M1357" s="335">
        <f>+'3.- Resumen general'!AQ1358</f>
        <v>298.90201666666667</v>
      </c>
      <c r="N1357" s="335">
        <f t="shared" si="87"/>
        <v>302.31706997755333</v>
      </c>
    </row>
    <row r="1358" spans="2:14" ht="25.5">
      <c r="B1358" s="52">
        <v>1353</v>
      </c>
      <c r="C1358" s="334">
        <f>+'3.- Resumen general'!C1359</f>
        <v>62010</v>
      </c>
      <c r="D1358" s="81" t="str">
        <f>+'3.- Resumen general'!D1359</f>
        <v>Elevación de fractura de cráneo deprimida con corrección de duramadre y/o debridamiento de cerebro</v>
      </c>
      <c r="E1358" s="335">
        <f>+'3.- Resumen general'!AP1359</f>
        <v>4.8786475869809207</v>
      </c>
      <c r="F1358" s="335">
        <f>+'3.- Resumen general'!AQ1359</f>
        <v>347.37801666666667</v>
      </c>
      <c r="G1358" s="335">
        <f t="shared" si="84"/>
        <v>352.25666425364761</v>
      </c>
      <c r="I1358" s="52">
        <v>1353</v>
      </c>
      <c r="J1358" s="334">
        <f t="shared" si="85"/>
        <v>62010</v>
      </c>
      <c r="K1358" s="81" t="str">
        <f t="shared" si="86"/>
        <v>Elevación de fractura de cráneo deprimida con corrección de duramadre y/o debridamiento de cerebro</v>
      </c>
      <c r="L1358" s="335">
        <f>+'3.- Resumen general'!AP1359</f>
        <v>4.8786475869809207</v>
      </c>
      <c r="M1358" s="335">
        <f>+'3.- Resumen general'!AQ1359</f>
        <v>347.37801666666667</v>
      </c>
      <c r="N1358" s="335">
        <f t="shared" si="87"/>
        <v>352.25666425364761</v>
      </c>
    </row>
    <row r="1359" spans="2:14" ht="25.5">
      <c r="B1359" s="52">
        <v>1354</v>
      </c>
      <c r="C1359" s="334">
        <f>+'3.- Resumen general'!C1360</f>
        <v>62100</v>
      </c>
      <c r="D1359" s="81" t="str">
        <f>+'3.- Resumen general'!D1360</f>
        <v>Craneotomía para corrección de escape dural de LCR, incluyendo cirugía para rinorrea/ otorrea</v>
      </c>
      <c r="E1359" s="335">
        <f>+'3.- Resumen general'!AP1360</f>
        <v>10.873684764309765</v>
      </c>
      <c r="F1359" s="335">
        <f>+'3.- Resumen general'!AQ1360</f>
        <v>363.04099000000002</v>
      </c>
      <c r="G1359" s="335">
        <f t="shared" si="84"/>
        <v>373.91467476430978</v>
      </c>
      <c r="I1359" s="52">
        <v>1354</v>
      </c>
      <c r="J1359" s="334">
        <f t="shared" si="85"/>
        <v>62100</v>
      </c>
      <c r="K1359" s="81" t="str">
        <f t="shared" si="86"/>
        <v>Craneotomía para corrección de escape dural de LCR, incluyendo cirugía para rinorrea/ otorrea</v>
      </c>
      <c r="L1359" s="335">
        <f>+'3.- Resumen general'!AP1360</f>
        <v>10.873684764309765</v>
      </c>
      <c r="M1359" s="335">
        <f>+'3.- Resumen general'!AQ1360</f>
        <v>363.04099000000002</v>
      </c>
      <c r="N1359" s="335">
        <f t="shared" si="87"/>
        <v>373.91467476430978</v>
      </c>
    </row>
    <row r="1360" spans="2:14" ht="25.5">
      <c r="B1360" s="52">
        <v>1355</v>
      </c>
      <c r="C1360" s="334">
        <f>+'3.- Resumen general'!C1361</f>
        <v>62115</v>
      </c>
      <c r="D1360" s="81" t="str">
        <f>+'3.- Resumen general'!D1361</f>
        <v>Reducción de craneomegalia (ejm. hidrocefalia tratada); que no requiera injertos óseos o craneoplastía</v>
      </c>
      <c r="E1360" s="335">
        <f>+'3.- Resumen general'!AP1361</f>
        <v>8.3643728956228962</v>
      </c>
      <c r="F1360" s="335">
        <f>+'3.- Resumen general'!AQ1361</f>
        <v>422.03600666666659</v>
      </c>
      <c r="G1360" s="335">
        <f t="shared" si="84"/>
        <v>430.40037956228952</v>
      </c>
      <c r="I1360" s="52">
        <v>1355</v>
      </c>
      <c r="J1360" s="334">
        <f t="shared" si="85"/>
        <v>62115</v>
      </c>
      <c r="K1360" s="81" t="str">
        <f t="shared" si="86"/>
        <v>Reducción de craneomegalia (ejm. hidrocefalia tratada); que no requiera injertos óseos o craneoplastía</v>
      </c>
      <c r="L1360" s="335">
        <f>+'3.- Resumen general'!AP1361</f>
        <v>8.3643728956228962</v>
      </c>
      <c r="M1360" s="335">
        <f>+'3.- Resumen general'!AQ1361</f>
        <v>422.03600666666659</v>
      </c>
      <c r="N1360" s="335">
        <f t="shared" si="87"/>
        <v>430.40037956228952</v>
      </c>
    </row>
    <row r="1361" spans="2:14">
      <c r="B1361" s="52">
        <v>1356</v>
      </c>
      <c r="C1361" s="334">
        <f>+'3.- Resumen general'!C1362</f>
        <v>62160</v>
      </c>
      <c r="D1361" s="81" t="str">
        <f>+'3.- Resumen general'!D1362</f>
        <v>Neuroendoscopía intracraneal</v>
      </c>
      <c r="E1361" s="335">
        <f>+'3.- Resumen general'!AP1362</f>
        <v>8.3643728956228962</v>
      </c>
      <c r="F1361" s="335">
        <f>+'3.- Resumen general'!AQ1362</f>
        <v>422.03600666666659</v>
      </c>
      <c r="G1361" s="335">
        <f t="shared" si="84"/>
        <v>430.40037956228952</v>
      </c>
      <c r="I1361" s="52">
        <v>1356</v>
      </c>
      <c r="J1361" s="334">
        <f t="shared" si="85"/>
        <v>62160</v>
      </c>
      <c r="K1361" s="81" t="str">
        <f t="shared" si="86"/>
        <v>Neuroendoscopía intracraneal</v>
      </c>
      <c r="L1361" s="335">
        <f>+'3.- Resumen general'!AP1362</f>
        <v>8.3643728956228962</v>
      </c>
      <c r="M1361" s="335">
        <f>+'3.- Resumen general'!AQ1362</f>
        <v>422.03600666666659</v>
      </c>
      <c r="N1361" s="335">
        <f t="shared" si="87"/>
        <v>430.40037956228952</v>
      </c>
    </row>
    <row r="1362" spans="2:14">
      <c r="B1362" s="52">
        <v>1357</v>
      </c>
      <c r="C1362" s="334">
        <f>+'3.- Resumen general'!C1363</f>
        <v>62180</v>
      </c>
      <c r="D1362" s="81" t="str">
        <f>+'3.- Resumen general'!D1363</f>
        <v>Ventriculocisternostomía (operación de Torkildsen)</v>
      </c>
      <c r="E1362" s="335">
        <f>+'3.- Resumen general'!AP1363</f>
        <v>8.3643728956228962</v>
      </c>
      <c r="F1362" s="335">
        <f>+'3.- Resumen general'!AQ1363</f>
        <v>422.03600666666659</v>
      </c>
      <c r="G1362" s="335">
        <f t="shared" si="84"/>
        <v>430.40037956228952</v>
      </c>
      <c r="I1362" s="52">
        <v>1357</v>
      </c>
      <c r="J1362" s="334">
        <f t="shared" si="85"/>
        <v>62180</v>
      </c>
      <c r="K1362" s="81" t="str">
        <f t="shared" si="86"/>
        <v>Ventriculocisternostomía (operación de Torkildsen)</v>
      </c>
      <c r="L1362" s="335">
        <f>+'3.- Resumen general'!AP1363</f>
        <v>8.3643728956228962</v>
      </c>
      <c r="M1362" s="335">
        <f>+'3.- Resumen general'!AQ1363</f>
        <v>422.03600666666659</v>
      </c>
      <c r="N1362" s="335">
        <f t="shared" si="87"/>
        <v>430.40037956228952</v>
      </c>
    </row>
    <row r="1363" spans="2:14">
      <c r="B1363" s="52">
        <v>1358</v>
      </c>
      <c r="C1363" s="334">
        <f>+'3.- Resumen general'!C1364</f>
        <v>62190</v>
      </c>
      <c r="D1363" s="81" t="str">
        <f>+'3.- Resumen general'!D1364</f>
        <v>Creación de derivación subaracnoideo/subdural - auricular -yugular</v>
      </c>
      <c r="E1363" s="335">
        <f>+'3.- Resumen general'!AP1364</f>
        <v>3.4150533108866443</v>
      </c>
      <c r="F1363" s="335">
        <f>+'3.- Resumen general'!AQ1364</f>
        <v>298.90201666666667</v>
      </c>
      <c r="G1363" s="335">
        <f t="shared" si="84"/>
        <v>302.31706997755333</v>
      </c>
      <c r="I1363" s="52">
        <v>1358</v>
      </c>
      <c r="J1363" s="334">
        <f t="shared" si="85"/>
        <v>62190</v>
      </c>
      <c r="K1363" s="81" t="str">
        <f t="shared" si="86"/>
        <v>Creación de derivación subaracnoideo/subdural - auricular -yugular</v>
      </c>
      <c r="L1363" s="335">
        <f>+'3.- Resumen general'!AP1364</f>
        <v>3.4150533108866443</v>
      </c>
      <c r="M1363" s="335">
        <f>+'3.- Resumen general'!AQ1364</f>
        <v>298.90201666666667</v>
      </c>
      <c r="N1363" s="335">
        <f t="shared" si="87"/>
        <v>302.31706997755333</v>
      </c>
    </row>
    <row r="1364" spans="2:14" ht="25.5">
      <c r="B1364" s="52">
        <v>1359</v>
      </c>
      <c r="C1364" s="334">
        <f>+'3.- Resumen general'!C1365</f>
        <v>62192</v>
      </c>
      <c r="D1364" s="81" t="str">
        <f>+'3.- Resumen general'!D1365</f>
        <v>Creación de derivación subaracnoideo/subdural-peritoneal, -pleural, otras vías</v>
      </c>
      <c r="E1364" s="335">
        <f>+'3.- Resumen general'!AP1365</f>
        <v>5.8550610269360268</v>
      </c>
      <c r="F1364" s="335">
        <f>+'3.- Resumen general'!AQ1365</f>
        <v>354.69048999999995</v>
      </c>
      <c r="G1364" s="335">
        <f t="shared" si="84"/>
        <v>360.54555102693598</v>
      </c>
      <c r="I1364" s="52">
        <v>1359</v>
      </c>
      <c r="J1364" s="334">
        <f t="shared" si="85"/>
        <v>62192</v>
      </c>
      <c r="K1364" s="81" t="str">
        <f t="shared" si="86"/>
        <v>Creación de derivación subaracnoideo/subdural-peritoneal, -pleural, otras vías</v>
      </c>
      <c r="L1364" s="335">
        <f>+'3.- Resumen general'!AP1365</f>
        <v>5.8550610269360268</v>
      </c>
      <c r="M1364" s="335">
        <f>+'3.- Resumen general'!AQ1365</f>
        <v>354.69048999999995</v>
      </c>
      <c r="N1364" s="335">
        <f t="shared" si="87"/>
        <v>360.54555102693598</v>
      </c>
    </row>
    <row r="1365" spans="2:14">
      <c r="B1365" s="52">
        <v>1360</v>
      </c>
      <c r="C1365" s="334">
        <f>+'3.- Resumen general'!C1366</f>
        <v>62200</v>
      </c>
      <c r="D1365" s="81" t="str">
        <f>+'3.- Resumen general'!D1366</f>
        <v>Ventriculocisternostomía, tercer ventrículo</v>
      </c>
      <c r="E1365" s="335">
        <f>+'3.- Resumen general'!AP1366</f>
        <v>10.873684764309765</v>
      </c>
      <c r="F1365" s="335">
        <f>+'3.- Resumen general'!AQ1366</f>
        <v>462.77200666666658</v>
      </c>
      <c r="G1365" s="335">
        <f t="shared" si="84"/>
        <v>473.64569143097634</v>
      </c>
      <c r="I1365" s="52">
        <v>1360</v>
      </c>
      <c r="J1365" s="334">
        <f t="shared" si="85"/>
        <v>62200</v>
      </c>
      <c r="K1365" s="81" t="str">
        <f t="shared" si="86"/>
        <v>Ventriculocisternostomía, tercer ventrículo</v>
      </c>
      <c r="L1365" s="335">
        <f>+'3.- Resumen general'!AP1366</f>
        <v>10.873684764309765</v>
      </c>
      <c r="M1365" s="335">
        <f>+'3.- Resumen general'!AQ1366</f>
        <v>462.77200666666658</v>
      </c>
      <c r="N1365" s="335">
        <f t="shared" si="87"/>
        <v>473.64569143097634</v>
      </c>
    </row>
    <row r="1366" spans="2:14">
      <c r="B1366" s="52">
        <v>1361</v>
      </c>
      <c r="C1366" s="334">
        <f>+'3.- Resumen general'!C1367</f>
        <v>62220</v>
      </c>
      <c r="D1366" s="81" t="str">
        <f>+'3.- Resumen general'!D1367</f>
        <v>Derivación ventrículo-atrial</v>
      </c>
      <c r="E1366" s="335">
        <f>+'3.- Resumen general'!AP1367</f>
        <v>3.4150533108866443</v>
      </c>
      <c r="F1366" s="335">
        <f>+'3.- Resumen general'!AQ1367</f>
        <v>280.03249999999997</v>
      </c>
      <c r="G1366" s="335">
        <f t="shared" si="84"/>
        <v>283.44755331088663</v>
      </c>
      <c r="I1366" s="52">
        <v>1361</v>
      </c>
      <c r="J1366" s="334">
        <f t="shared" si="85"/>
        <v>62220</v>
      </c>
      <c r="K1366" s="81" t="str">
        <f t="shared" si="86"/>
        <v>Derivación ventrículo-atrial</v>
      </c>
      <c r="L1366" s="335">
        <f>+'3.- Resumen general'!AP1367</f>
        <v>3.4150533108866443</v>
      </c>
      <c r="M1366" s="335">
        <f>+'3.- Resumen general'!AQ1367</f>
        <v>280.03249999999997</v>
      </c>
      <c r="N1366" s="335">
        <f t="shared" si="87"/>
        <v>283.44755331088663</v>
      </c>
    </row>
    <row r="1367" spans="2:14">
      <c r="B1367" s="52">
        <v>1362</v>
      </c>
      <c r="C1367" s="334">
        <f>+'3.- Resumen general'!C1368</f>
        <v>62223</v>
      </c>
      <c r="D1367" s="81" t="str">
        <f>+'3.- Resumen general'!D1368</f>
        <v>Derivación ventrículo-peritoneal</v>
      </c>
      <c r="E1367" s="335">
        <f>+'3.- Resumen general'!AP1368</f>
        <v>3.4150533108866443</v>
      </c>
      <c r="F1367" s="335">
        <f>+'3.- Resumen general'!AQ1368</f>
        <v>298.90201666666667</v>
      </c>
      <c r="G1367" s="335">
        <f t="shared" si="84"/>
        <v>302.31706997755333</v>
      </c>
      <c r="I1367" s="52">
        <v>1362</v>
      </c>
      <c r="J1367" s="334">
        <f t="shared" si="85"/>
        <v>62223</v>
      </c>
      <c r="K1367" s="81" t="str">
        <f t="shared" si="86"/>
        <v>Derivación ventrículo-peritoneal</v>
      </c>
      <c r="L1367" s="335">
        <f>+'3.- Resumen general'!AP1368</f>
        <v>3.4150533108866443</v>
      </c>
      <c r="M1367" s="335">
        <f>+'3.- Resumen general'!AQ1368</f>
        <v>298.90201666666667</v>
      </c>
      <c r="N1367" s="335">
        <f t="shared" si="87"/>
        <v>302.31706997755333</v>
      </c>
    </row>
    <row r="1368" spans="2:14">
      <c r="B1368" s="52">
        <v>1363</v>
      </c>
      <c r="C1368" s="334">
        <f>+'3.- Resumen general'!C1369</f>
        <v>62230</v>
      </c>
      <c r="D1368" s="81" t="str">
        <f>+'3.- Resumen general'!D1369</f>
        <v>Reemplazo o revisión de derivación de LCR</v>
      </c>
      <c r="E1368" s="335">
        <f>+'3.- Resumen general'!AP1369</f>
        <v>3.4150533108866443</v>
      </c>
      <c r="F1368" s="335">
        <f>+'3.- Resumen general'!AQ1369</f>
        <v>306.64201666666668</v>
      </c>
      <c r="G1368" s="335">
        <f t="shared" si="84"/>
        <v>310.05706997755334</v>
      </c>
      <c r="I1368" s="52">
        <v>1363</v>
      </c>
      <c r="J1368" s="334">
        <f t="shared" si="85"/>
        <v>62230</v>
      </c>
      <c r="K1368" s="81" t="str">
        <f t="shared" si="86"/>
        <v>Reemplazo o revisión de derivación de LCR</v>
      </c>
      <c r="L1368" s="335">
        <f>+'3.- Resumen general'!AP1369</f>
        <v>3.4150533108866443</v>
      </c>
      <c r="M1368" s="335">
        <f>+'3.- Resumen general'!AQ1369</f>
        <v>306.64201666666668</v>
      </c>
      <c r="N1368" s="335">
        <f t="shared" si="87"/>
        <v>310.05706997755334</v>
      </c>
    </row>
    <row r="1369" spans="2:14">
      <c r="B1369" s="52">
        <v>1364</v>
      </c>
      <c r="C1369" s="334">
        <f>+'3.- Resumen general'!C1370</f>
        <v>62270</v>
      </c>
      <c r="D1369" s="81" t="str">
        <f>+'3.- Resumen general'!D1370</f>
        <v>Punción lumbar</v>
      </c>
      <c r="E1369" s="335">
        <f>+'3.- Resumen general'!AP1370</f>
        <v>3.1289457070707072E-2</v>
      </c>
      <c r="F1369" s="335">
        <f>+'3.- Resumen general'!AQ1370</f>
        <v>2.9198499999999998</v>
      </c>
      <c r="G1369" s="335">
        <f t="shared" si="84"/>
        <v>2.951139457070707</v>
      </c>
      <c r="I1369" s="52">
        <v>1364</v>
      </c>
      <c r="J1369" s="334">
        <f t="shared" si="85"/>
        <v>62270</v>
      </c>
      <c r="K1369" s="81" t="str">
        <f t="shared" si="86"/>
        <v>Punción lumbar</v>
      </c>
      <c r="L1369" s="335">
        <f>+'3.- Resumen general'!AP1370</f>
        <v>3.1289457070707072E-2</v>
      </c>
      <c r="M1369" s="335">
        <f>+'3.- Resumen general'!AQ1370</f>
        <v>2.9198499999999998</v>
      </c>
      <c r="N1369" s="335">
        <f t="shared" si="87"/>
        <v>2.951139457070707</v>
      </c>
    </row>
    <row r="1370" spans="2:14">
      <c r="B1370" s="52">
        <v>1365</v>
      </c>
      <c r="C1370" s="334">
        <f>+'3.- Resumen general'!C1371</f>
        <v>62274</v>
      </c>
      <c r="D1370" s="81" t="str">
        <f>+'3.- Resumen general'!D1371</f>
        <v>Aspiración percutánea, quiste de médula espinal o cavidad siringomiélica</v>
      </c>
      <c r="E1370" s="335">
        <f>+'3.- Resumen general'!AP1371</f>
        <v>1.6379945286195285</v>
      </c>
      <c r="F1370" s="335">
        <f>+'3.- Resumen general'!AQ1371</f>
        <v>363.04099000000002</v>
      </c>
      <c r="G1370" s="335">
        <f t="shared" si="84"/>
        <v>364.67898452861954</v>
      </c>
      <c r="I1370" s="52">
        <v>1365</v>
      </c>
      <c r="J1370" s="334">
        <f t="shared" si="85"/>
        <v>62274</v>
      </c>
      <c r="K1370" s="81" t="str">
        <f t="shared" si="86"/>
        <v>Aspiración percutánea, quiste de médula espinal o cavidad siringomiélica</v>
      </c>
      <c r="L1370" s="335">
        <f>+'3.- Resumen general'!AP1371</f>
        <v>1.6379945286195285</v>
      </c>
      <c r="M1370" s="335">
        <f>+'3.- Resumen general'!AQ1371</f>
        <v>363.04099000000002</v>
      </c>
      <c r="N1370" s="335">
        <f t="shared" si="87"/>
        <v>364.67898452861954</v>
      </c>
    </row>
    <row r="1371" spans="2:14">
      <c r="B1371" s="52">
        <v>1366</v>
      </c>
      <c r="C1371" s="334">
        <f>+'3.- Resumen general'!C1372</f>
        <v>62275</v>
      </c>
      <c r="D1371" s="81" t="str">
        <f>+'3.- Resumen general'!D1372</f>
        <v>Biopsia de médula espinal, aguja percutánea</v>
      </c>
      <c r="E1371" s="335">
        <f>+'3.- Resumen general'!AP1372</f>
        <v>5.2149095117845122E-2</v>
      </c>
      <c r="F1371" s="335">
        <f>+'3.- Resumen general'!AQ1372</f>
        <v>18.19285</v>
      </c>
      <c r="G1371" s="335">
        <f t="shared" si="84"/>
        <v>18.244999095117844</v>
      </c>
      <c r="I1371" s="52">
        <v>1366</v>
      </c>
      <c r="J1371" s="334">
        <f t="shared" si="85"/>
        <v>62275</v>
      </c>
      <c r="K1371" s="81" t="str">
        <f t="shared" si="86"/>
        <v>Biopsia de médula espinal, aguja percutánea</v>
      </c>
      <c r="L1371" s="335">
        <f>+'3.- Resumen general'!AP1372</f>
        <v>5.2149095117845122E-2</v>
      </c>
      <c r="M1371" s="335">
        <f>+'3.- Resumen general'!AQ1372</f>
        <v>18.19285</v>
      </c>
      <c r="N1371" s="335">
        <f t="shared" si="87"/>
        <v>18.244999095117844</v>
      </c>
    </row>
    <row r="1372" spans="2:14">
      <c r="B1372" s="52">
        <v>1367</v>
      </c>
      <c r="C1372" s="334">
        <f>+'3.- Resumen general'!C1373</f>
        <v>62287</v>
      </c>
      <c r="D1372" s="81" t="str">
        <f>+'3.- Resumen general'!D1373</f>
        <v>Procedimiento de aspiración o descompresión del núcleo pulposo</v>
      </c>
      <c r="E1372" s="335">
        <f>+'3.- Resumen general'!AP1373</f>
        <v>3.4150533108866443</v>
      </c>
      <c r="F1372" s="335">
        <f>+'3.- Resumen general'!AQ1373</f>
        <v>363.04099000000002</v>
      </c>
      <c r="G1372" s="335">
        <f t="shared" si="84"/>
        <v>366.45604331088668</v>
      </c>
      <c r="I1372" s="52">
        <v>1367</v>
      </c>
      <c r="J1372" s="334">
        <f t="shared" si="85"/>
        <v>62287</v>
      </c>
      <c r="K1372" s="81" t="str">
        <f t="shared" si="86"/>
        <v>Procedimiento de aspiración o descompresión del núcleo pulposo</v>
      </c>
      <c r="L1372" s="335">
        <f>+'3.- Resumen general'!AP1373</f>
        <v>3.4150533108866443</v>
      </c>
      <c r="M1372" s="335">
        <f>+'3.- Resumen general'!AQ1373</f>
        <v>363.04099000000002</v>
      </c>
      <c r="N1372" s="335">
        <f t="shared" si="87"/>
        <v>366.45604331088668</v>
      </c>
    </row>
    <row r="1373" spans="2:14" ht="25.5">
      <c r="B1373" s="52">
        <v>1368</v>
      </c>
      <c r="C1373" s="334">
        <f>+'3.- Resumen general'!C1374</f>
        <v>62350</v>
      </c>
      <c r="D1373" s="81" t="str">
        <f>+'3.- Resumen general'!D1374</f>
        <v>Implantación, revisión o reposicionamiento de catéter intratecal o epidural, para manejo a largo plazo del dolor</v>
      </c>
      <c r="E1373" s="335">
        <f>+'3.- Resumen general'!AP1374</f>
        <v>3.4150533108866443</v>
      </c>
      <c r="F1373" s="335">
        <f>+'3.- Resumen general'!AQ1374</f>
        <v>200.41249000000002</v>
      </c>
      <c r="G1373" s="335">
        <f t="shared" si="84"/>
        <v>203.82754331088665</v>
      </c>
      <c r="I1373" s="52">
        <v>1368</v>
      </c>
      <c r="J1373" s="334">
        <f t="shared" si="85"/>
        <v>62350</v>
      </c>
      <c r="K1373" s="81" t="str">
        <f t="shared" si="86"/>
        <v>Implantación, revisión o reposicionamiento de catéter intratecal o epidural, para manejo a largo plazo del dolor</v>
      </c>
      <c r="L1373" s="335">
        <f>+'3.- Resumen general'!AP1374</f>
        <v>3.4150533108866443</v>
      </c>
      <c r="M1373" s="335">
        <f>+'3.- Resumen general'!AQ1374</f>
        <v>200.41249000000002</v>
      </c>
      <c r="N1373" s="335">
        <f t="shared" si="87"/>
        <v>203.82754331088665</v>
      </c>
    </row>
    <row r="1374" spans="2:14" ht="25.5">
      <c r="B1374" s="52">
        <v>1369</v>
      </c>
      <c r="C1374" s="334">
        <f>+'3.- Resumen general'!C1375</f>
        <v>62360</v>
      </c>
      <c r="D1374" s="81" t="str">
        <f>+'3.- Resumen general'!D1375</f>
        <v>Implantación o reemplazo de dispositivo para infusión intratecal o epidural de fármacos</v>
      </c>
      <c r="E1374" s="335">
        <f>+'3.- Resumen general'!AP1375</f>
        <v>3.6035879629629628</v>
      </c>
      <c r="F1374" s="335">
        <f>+'3.- Resumen general'!AQ1375</f>
        <v>200.41249000000002</v>
      </c>
      <c r="G1374" s="335">
        <f t="shared" si="84"/>
        <v>204.01607796296298</v>
      </c>
      <c r="I1374" s="52">
        <v>1369</v>
      </c>
      <c r="J1374" s="334">
        <f t="shared" si="85"/>
        <v>62360</v>
      </c>
      <c r="K1374" s="81" t="str">
        <f t="shared" si="86"/>
        <v>Implantación o reemplazo de dispositivo para infusión intratecal o epidural de fármacos</v>
      </c>
      <c r="L1374" s="335">
        <f>+'3.- Resumen general'!AP1375</f>
        <v>3.6035879629629628</v>
      </c>
      <c r="M1374" s="335">
        <f>+'3.- Resumen general'!AQ1375</f>
        <v>200.41249000000002</v>
      </c>
      <c r="N1374" s="335">
        <f t="shared" si="87"/>
        <v>204.01607796296298</v>
      </c>
    </row>
    <row r="1375" spans="2:14">
      <c r="B1375" s="52">
        <v>1370</v>
      </c>
      <c r="C1375" s="334">
        <f>+'3.- Resumen general'!C1376</f>
        <v>63020</v>
      </c>
      <c r="D1375" s="81" t="str">
        <f>+'3.- Resumen general'!D1376</f>
        <v>Laminotomía, con descompresión de raíces neurales</v>
      </c>
      <c r="E1375" s="335">
        <f>+'3.- Resumen general'!AP1376</f>
        <v>5.5691813973063971</v>
      </c>
      <c r="F1375" s="335">
        <f>+'3.- Resumen general'!AQ1376</f>
        <v>402.27850666666666</v>
      </c>
      <c r="G1375" s="335">
        <f t="shared" si="84"/>
        <v>407.84768806397307</v>
      </c>
      <c r="I1375" s="52">
        <v>1370</v>
      </c>
      <c r="J1375" s="334">
        <f t="shared" si="85"/>
        <v>63020</v>
      </c>
      <c r="K1375" s="81" t="str">
        <f t="shared" si="86"/>
        <v>Laminotomía, con descompresión de raíces neurales</v>
      </c>
      <c r="L1375" s="335">
        <f>+'3.- Resumen general'!AP1376</f>
        <v>5.5691813973063971</v>
      </c>
      <c r="M1375" s="335">
        <f>+'3.- Resumen general'!AQ1376</f>
        <v>402.27850666666666</v>
      </c>
      <c r="N1375" s="335">
        <f t="shared" si="87"/>
        <v>407.84768806397307</v>
      </c>
    </row>
    <row r="1376" spans="2:14" ht="25.5">
      <c r="B1376" s="52">
        <v>1371</v>
      </c>
      <c r="C1376" s="334">
        <f>+'3.- Resumen general'!C1377</f>
        <v>63045</v>
      </c>
      <c r="D1376" s="81" t="str">
        <f>+'3.- Resumen general'!D1377</f>
        <v>Laminectomía con discectomía (Laminectomía, facetectomía y foraminotomía)</v>
      </c>
      <c r="E1376" s="335">
        <f>+'3.- Resumen general'!AP1377</f>
        <v>5.5691813973063971</v>
      </c>
      <c r="F1376" s="335">
        <f>+'3.- Resumen general'!AQ1377</f>
        <v>410.01850666666667</v>
      </c>
      <c r="G1376" s="335">
        <f t="shared" si="84"/>
        <v>415.58768806397308</v>
      </c>
      <c r="I1376" s="52">
        <v>1371</v>
      </c>
      <c r="J1376" s="334">
        <f t="shared" si="85"/>
        <v>63045</v>
      </c>
      <c r="K1376" s="81" t="str">
        <f t="shared" si="86"/>
        <v>Laminectomía con discectomía (Laminectomía, facetectomía y foraminotomía)</v>
      </c>
      <c r="L1376" s="335">
        <f>+'3.- Resumen general'!AP1377</f>
        <v>5.5691813973063971</v>
      </c>
      <c r="M1376" s="335">
        <f>+'3.- Resumen general'!AQ1377</f>
        <v>410.01850666666667</v>
      </c>
      <c r="N1376" s="335">
        <f t="shared" si="87"/>
        <v>415.58768806397308</v>
      </c>
    </row>
    <row r="1377" spans="2:14" ht="25.5">
      <c r="B1377" s="52">
        <v>1372</v>
      </c>
      <c r="C1377" s="334">
        <f>+'3.- Resumen general'!C1378</f>
        <v>63055</v>
      </c>
      <c r="D1377" s="81" t="str">
        <f>+'3.- Resumen general'!D1378</f>
        <v>Abordaje transpedicular con descompresión de la médula espinal, cola de caballo y/o raíces neurales, un segmento</v>
      </c>
      <c r="E1377" s="335">
        <f>+'3.- Resumen general'!AP1378</f>
        <v>8.5175715488215484</v>
      </c>
      <c r="F1377" s="335">
        <f>+'3.- Resumen general'!AQ1378</f>
        <v>363.04099000000002</v>
      </c>
      <c r="G1377" s="335">
        <f t="shared" si="84"/>
        <v>371.55856154882156</v>
      </c>
      <c r="I1377" s="52">
        <v>1372</v>
      </c>
      <c r="J1377" s="334">
        <f t="shared" si="85"/>
        <v>63055</v>
      </c>
      <c r="K1377" s="81" t="str">
        <f t="shared" si="86"/>
        <v>Abordaje transpedicular con descompresión de la médula espinal, cola de caballo y/o raíces neurales, un segmento</v>
      </c>
      <c r="L1377" s="335">
        <f>+'3.- Resumen general'!AP1378</f>
        <v>8.5175715488215484</v>
      </c>
      <c r="M1377" s="335">
        <f>+'3.- Resumen general'!AQ1378</f>
        <v>363.04099000000002</v>
      </c>
      <c r="N1377" s="335">
        <f t="shared" si="87"/>
        <v>371.55856154882156</v>
      </c>
    </row>
    <row r="1378" spans="2:14" ht="25.5">
      <c r="B1378" s="52">
        <v>1373</v>
      </c>
      <c r="C1378" s="334">
        <f>+'3.- Resumen general'!C1379</f>
        <v>63064</v>
      </c>
      <c r="D1378" s="81" t="str">
        <f>+'3.- Resumen general'!D1379</f>
        <v>Abordaje costovertebral con descompresión de médula espinal o raíces neurales, (ejm. discointervertebral herniado), torácico</v>
      </c>
      <c r="E1378" s="335">
        <f>+'3.- Resumen general'!AP1379</f>
        <v>10.483164983164983</v>
      </c>
      <c r="F1378" s="335">
        <f>+'3.- Resumen general'!AQ1379</f>
        <v>363.04099000000002</v>
      </c>
      <c r="G1378" s="335">
        <f t="shared" si="84"/>
        <v>373.52415498316498</v>
      </c>
      <c r="I1378" s="52">
        <v>1373</v>
      </c>
      <c r="J1378" s="334">
        <f t="shared" si="85"/>
        <v>63064</v>
      </c>
      <c r="K1378" s="81" t="str">
        <f t="shared" si="86"/>
        <v>Abordaje costovertebral con descompresión de médula espinal o raíces neurales, (ejm. discointervertebral herniado), torácico</v>
      </c>
      <c r="L1378" s="335">
        <f>+'3.- Resumen general'!AP1379</f>
        <v>10.483164983164983</v>
      </c>
      <c r="M1378" s="335">
        <f>+'3.- Resumen general'!AQ1379</f>
        <v>363.04099000000002</v>
      </c>
      <c r="N1378" s="335">
        <f t="shared" si="87"/>
        <v>373.52415498316498</v>
      </c>
    </row>
    <row r="1379" spans="2:14" ht="25.5">
      <c r="B1379" s="52">
        <v>1374</v>
      </c>
      <c r="C1379" s="334">
        <f>+'3.- Resumen general'!C1380</f>
        <v>63081</v>
      </c>
      <c r="D1379" s="81" t="str">
        <f>+'3.- Resumen general'!D1380</f>
        <v>Corpectomía vertebral parcial o completa, con descompresión de médula y/o raíces neurales; cervical, torácico, lumbar, sacra</v>
      </c>
      <c r="E1379" s="335">
        <f>+'3.- Resumen general'!AP1380</f>
        <v>14.414351851851851</v>
      </c>
      <c r="F1379" s="335">
        <f>+'3.- Resumen general'!AQ1380</f>
        <v>577.24000666666666</v>
      </c>
      <c r="G1379" s="335">
        <f t="shared" si="84"/>
        <v>591.65435851851851</v>
      </c>
      <c r="I1379" s="52">
        <v>1374</v>
      </c>
      <c r="J1379" s="334">
        <f t="shared" si="85"/>
        <v>63081</v>
      </c>
      <c r="K1379" s="81" t="str">
        <f t="shared" si="86"/>
        <v>Corpectomía vertebral parcial o completa, con descompresión de médula y/o raíces neurales; cervical, torácico, lumbar, sacra</v>
      </c>
      <c r="L1379" s="335">
        <f>+'3.- Resumen general'!AP1380</f>
        <v>14.414351851851851</v>
      </c>
      <c r="M1379" s="335">
        <f>+'3.- Resumen general'!AQ1380</f>
        <v>577.24000666666666</v>
      </c>
      <c r="N1379" s="335">
        <f t="shared" si="87"/>
        <v>591.65435851851851</v>
      </c>
    </row>
    <row r="1380" spans="2:14" ht="25.5">
      <c r="B1380" s="52">
        <v>1375</v>
      </c>
      <c r="C1380" s="334">
        <f>+'3.- Resumen general'!C1381</f>
        <v>63085</v>
      </c>
      <c r="D1380" s="81" t="str">
        <f>+'3.- Resumen general'!D1381</f>
        <v>Corpectomía torácica, con descompresión de médula y/o de raíces neurales; un segmento</v>
      </c>
      <c r="E1380" s="335">
        <f>+'3.- Resumen general'!AP1381</f>
        <v>12.448758417508417</v>
      </c>
      <c r="F1380" s="335">
        <f>+'3.- Resumen general'!AQ1381</f>
        <v>536.50400666666656</v>
      </c>
      <c r="G1380" s="335">
        <f t="shared" si="84"/>
        <v>548.95276508417498</v>
      </c>
      <c r="I1380" s="52">
        <v>1375</v>
      </c>
      <c r="J1380" s="334">
        <f t="shared" si="85"/>
        <v>63085</v>
      </c>
      <c r="K1380" s="81" t="str">
        <f t="shared" si="86"/>
        <v>Corpectomía torácica, con descompresión de médula y/o de raíces neurales; un segmento</v>
      </c>
      <c r="L1380" s="335">
        <f>+'3.- Resumen general'!AP1381</f>
        <v>12.448758417508417</v>
      </c>
      <c r="M1380" s="335">
        <f>+'3.- Resumen general'!AQ1381</f>
        <v>536.50400666666656</v>
      </c>
      <c r="N1380" s="335">
        <f t="shared" si="87"/>
        <v>548.95276508417498</v>
      </c>
    </row>
    <row r="1381" spans="2:14" ht="25.5">
      <c r="B1381" s="52">
        <v>1376</v>
      </c>
      <c r="C1381" s="334">
        <f>+'3.- Resumen general'!C1382</f>
        <v>63087</v>
      </c>
      <c r="D1381" s="81" t="str">
        <f>+'3.- Resumen general'!D1382</f>
        <v>Corpectomía torácica baja o lumbar, con descompresión medular, de cola de caballo o raíces neurales; un segmento</v>
      </c>
      <c r="E1381" s="335">
        <f>+'3.- Resumen general'!AP1382</f>
        <v>16.379945286195287</v>
      </c>
      <c r="F1381" s="335">
        <f>+'3.- Resumen general'!AQ1382</f>
        <v>617.97600666666665</v>
      </c>
      <c r="G1381" s="335">
        <f t="shared" si="84"/>
        <v>634.35595195286191</v>
      </c>
      <c r="I1381" s="52">
        <v>1376</v>
      </c>
      <c r="J1381" s="334">
        <f t="shared" si="85"/>
        <v>63087</v>
      </c>
      <c r="K1381" s="81" t="str">
        <f t="shared" si="86"/>
        <v>Corpectomía torácica baja o lumbar, con descompresión medular, de cola de caballo o raíces neurales; un segmento</v>
      </c>
      <c r="L1381" s="335">
        <f>+'3.- Resumen general'!AP1382</f>
        <v>16.379945286195287</v>
      </c>
      <c r="M1381" s="335">
        <f>+'3.- Resumen general'!AQ1382</f>
        <v>617.97600666666665</v>
      </c>
      <c r="N1381" s="335">
        <f t="shared" si="87"/>
        <v>634.35595195286191</v>
      </c>
    </row>
    <row r="1382" spans="2:14" ht="25.5">
      <c r="B1382" s="52">
        <v>1377</v>
      </c>
      <c r="C1382" s="334">
        <f>+'3.- Resumen general'!C1383</f>
        <v>63090</v>
      </c>
      <c r="D1382" s="81" t="str">
        <f>+'3.- Resumen general'!D1383</f>
        <v>Corpectomía torácica baja, lumbar o sacra, con descompresión medular, de cola de caballo o de raíces neurales; un segmento</v>
      </c>
      <c r="E1382" s="335">
        <f>+'3.- Resumen general'!AP1383</f>
        <v>14.414351851851851</v>
      </c>
      <c r="F1382" s="335">
        <f>+'3.- Resumen general'!AQ1383</f>
        <v>577.24000666666666</v>
      </c>
      <c r="G1382" s="335">
        <f t="shared" si="84"/>
        <v>591.65435851851851</v>
      </c>
      <c r="I1382" s="52">
        <v>1377</v>
      </c>
      <c r="J1382" s="334">
        <f t="shared" si="85"/>
        <v>63090</v>
      </c>
      <c r="K1382" s="81" t="str">
        <f t="shared" si="86"/>
        <v>Corpectomía torácica baja, lumbar o sacra, con descompresión medular, de cola de caballo o de raíces neurales; un segmento</v>
      </c>
      <c r="L1382" s="335">
        <f>+'3.- Resumen general'!AP1383</f>
        <v>14.414351851851851</v>
      </c>
      <c r="M1382" s="335">
        <f>+'3.- Resumen general'!AQ1383</f>
        <v>577.24000666666666</v>
      </c>
      <c r="N1382" s="335">
        <f t="shared" si="87"/>
        <v>591.65435851851851</v>
      </c>
    </row>
    <row r="1383" spans="2:14" ht="25.5">
      <c r="B1383" s="52">
        <v>1378</v>
      </c>
      <c r="C1383" s="334">
        <f>+'3.- Resumen general'!C1384</f>
        <v>63170</v>
      </c>
      <c r="D1383" s="81" t="str">
        <f>+'3.- Resumen general'!D1384</f>
        <v>Laminectomía con mielotomía (ejm. tipo Bischof o DREZ) a nivel cervical, torácico o toracolumbar</v>
      </c>
      <c r="E1383" s="335">
        <f>+'3.- Resumen general'!AP1384</f>
        <v>10.483164983164983</v>
      </c>
      <c r="F1383" s="335">
        <f>+'3.- Resumen general'!AQ1384</f>
        <v>503.50800666666657</v>
      </c>
      <c r="G1383" s="335">
        <f t="shared" si="84"/>
        <v>513.99117164983159</v>
      </c>
      <c r="I1383" s="52">
        <v>1378</v>
      </c>
      <c r="J1383" s="334">
        <f t="shared" si="85"/>
        <v>63170</v>
      </c>
      <c r="K1383" s="81" t="str">
        <f t="shared" si="86"/>
        <v>Laminectomía con mielotomía (ejm. tipo Bischof o DREZ) a nivel cervical, torácico o toracolumbar</v>
      </c>
      <c r="L1383" s="335">
        <f>+'3.- Resumen general'!AP1384</f>
        <v>10.483164983164983</v>
      </c>
      <c r="M1383" s="335">
        <f>+'3.- Resumen general'!AQ1384</f>
        <v>503.50800666666657</v>
      </c>
      <c r="N1383" s="335">
        <f t="shared" si="87"/>
        <v>513.99117164983159</v>
      </c>
    </row>
    <row r="1384" spans="2:14" ht="25.5">
      <c r="B1384" s="52">
        <v>1379</v>
      </c>
      <c r="C1384" s="334">
        <f>+'3.- Resumen general'!C1385</f>
        <v>63172</v>
      </c>
      <c r="D1384" s="81" t="str">
        <f>+'3.- Resumen general'!D1385</f>
        <v>Laminectomía con drenaje de quiste o cavidad siringomiélica intramedular; hacia el espacio subaracnoideo</v>
      </c>
      <c r="E1384" s="335">
        <f>+'3.- Resumen general'!AP1385</f>
        <v>10.483164983164983</v>
      </c>
      <c r="F1384" s="335">
        <f>+'3.- Resumen general'!AQ1385</f>
        <v>503.50800666666657</v>
      </c>
      <c r="G1384" s="335">
        <f t="shared" si="84"/>
        <v>513.99117164983159</v>
      </c>
      <c r="I1384" s="52">
        <v>1379</v>
      </c>
      <c r="J1384" s="334">
        <f t="shared" si="85"/>
        <v>63172</v>
      </c>
      <c r="K1384" s="81" t="str">
        <f t="shared" si="86"/>
        <v>Laminectomía con drenaje de quiste o cavidad siringomiélica intramedular; hacia el espacio subaracnoideo</v>
      </c>
      <c r="L1384" s="335">
        <f>+'3.- Resumen general'!AP1385</f>
        <v>10.483164983164983</v>
      </c>
      <c r="M1384" s="335">
        <f>+'3.- Resumen general'!AQ1385</f>
        <v>503.50800666666657</v>
      </c>
      <c r="N1384" s="335">
        <f t="shared" si="87"/>
        <v>513.99117164983159</v>
      </c>
    </row>
    <row r="1385" spans="2:14">
      <c r="B1385" s="52">
        <v>1380</v>
      </c>
      <c r="C1385" s="334">
        <f>+'3.- Resumen general'!C1386</f>
        <v>63185</v>
      </c>
      <c r="D1385" s="81" t="str">
        <f>+'3.- Resumen general'!D1386</f>
        <v>Laminectomía con rizotomía</v>
      </c>
      <c r="E1385" s="335">
        <f>+'3.- Resumen general'!AP1386</f>
        <v>8.5175715488215484</v>
      </c>
      <c r="F1385" s="335">
        <f>+'3.- Resumen general'!AQ1386</f>
        <v>462.77200666666658</v>
      </c>
      <c r="G1385" s="335">
        <f t="shared" si="84"/>
        <v>471.28957821548812</v>
      </c>
      <c r="I1385" s="52">
        <v>1380</v>
      </c>
      <c r="J1385" s="334">
        <f t="shared" si="85"/>
        <v>63185</v>
      </c>
      <c r="K1385" s="81" t="str">
        <f t="shared" si="86"/>
        <v>Laminectomía con rizotomía</v>
      </c>
      <c r="L1385" s="335">
        <f>+'3.- Resumen general'!AP1386</f>
        <v>8.5175715488215484</v>
      </c>
      <c r="M1385" s="335">
        <f>+'3.- Resumen general'!AQ1386</f>
        <v>462.77200666666658</v>
      </c>
      <c r="N1385" s="335">
        <f t="shared" si="87"/>
        <v>471.28957821548812</v>
      </c>
    </row>
    <row r="1386" spans="2:14" ht="25.5">
      <c r="B1386" s="52">
        <v>1381</v>
      </c>
      <c r="C1386" s="334">
        <f>+'3.- Resumen general'!C1387</f>
        <v>63194</v>
      </c>
      <c r="D1386" s="81" t="str">
        <f>+'3.- Resumen general'!D1387</f>
        <v>Laminectomía con cordotomía, con sección de un haz espinotalámico, un estadío</v>
      </c>
      <c r="E1386" s="335">
        <f>+'3.- Resumen general'!AP1387</f>
        <v>8.5175715488215484</v>
      </c>
      <c r="F1386" s="335">
        <f>+'3.- Resumen general'!AQ1387</f>
        <v>462.77200666666658</v>
      </c>
      <c r="G1386" s="335">
        <f t="shared" si="84"/>
        <v>471.28957821548812</v>
      </c>
      <c r="I1386" s="52">
        <v>1381</v>
      </c>
      <c r="J1386" s="334">
        <f t="shared" si="85"/>
        <v>63194</v>
      </c>
      <c r="K1386" s="81" t="str">
        <f t="shared" si="86"/>
        <v>Laminectomía con cordotomía, con sección de un haz espinotalámico, un estadío</v>
      </c>
      <c r="L1386" s="335">
        <f>+'3.- Resumen general'!AP1387</f>
        <v>8.5175715488215484</v>
      </c>
      <c r="M1386" s="335">
        <f>+'3.- Resumen general'!AQ1387</f>
        <v>462.77200666666658</v>
      </c>
      <c r="N1386" s="335">
        <f t="shared" si="87"/>
        <v>471.28957821548812</v>
      </c>
    </row>
    <row r="1387" spans="2:14" ht="25.5">
      <c r="B1387" s="52">
        <v>1382</v>
      </c>
      <c r="C1387" s="334">
        <f>+'3.- Resumen general'!C1388</f>
        <v>63250</v>
      </c>
      <c r="D1387" s="81" t="str">
        <f>+'3.- Resumen general'!D1388</f>
        <v>Laminectomía para excisión u oclusión de malformación arteriovenosa de la médula espinal; cervical</v>
      </c>
      <c r="E1387" s="335">
        <f>+'3.- Resumen general'!AP1388</f>
        <v>12.448758417508417</v>
      </c>
      <c r="F1387" s="335">
        <f>+'3.- Resumen general'!AQ1388</f>
        <v>544.24400666666656</v>
      </c>
      <c r="G1387" s="335">
        <f t="shared" si="84"/>
        <v>556.69276508417499</v>
      </c>
      <c r="I1387" s="52">
        <v>1382</v>
      </c>
      <c r="J1387" s="334">
        <f t="shared" si="85"/>
        <v>63250</v>
      </c>
      <c r="K1387" s="81" t="str">
        <f t="shared" si="86"/>
        <v>Laminectomía para excisión u oclusión de malformación arteriovenosa de la médula espinal; cervical</v>
      </c>
      <c r="L1387" s="335">
        <f>+'3.- Resumen general'!AP1388</f>
        <v>12.448758417508417</v>
      </c>
      <c r="M1387" s="335">
        <f>+'3.- Resumen general'!AQ1388</f>
        <v>544.24400666666656</v>
      </c>
      <c r="N1387" s="335">
        <f t="shared" si="87"/>
        <v>556.69276508417499</v>
      </c>
    </row>
    <row r="1388" spans="2:14" ht="25.5">
      <c r="B1388" s="52">
        <v>1383</v>
      </c>
      <c r="C1388" s="334">
        <f>+'3.- Resumen general'!C1389</f>
        <v>63265</v>
      </c>
      <c r="D1388" s="81" t="str">
        <f>+'3.- Resumen general'!D1389</f>
        <v>Laminectomía para excisión o evacuación de lesión intraespinal que no sea neoplasia, extradural</v>
      </c>
      <c r="E1388" s="335">
        <f>+'3.- Resumen general'!AP1389</f>
        <v>10.483164983164983</v>
      </c>
      <c r="F1388" s="335">
        <f>+'3.- Resumen general'!AQ1389</f>
        <v>511.85850666666664</v>
      </c>
      <c r="G1388" s="335">
        <f t="shared" si="84"/>
        <v>522.3416716498316</v>
      </c>
      <c r="I1388" s="52">
        <v>1383</v>
      </c>
      <c r="J1388" s="334">
        <f t="shared" si="85"/>
        <v>63265</v>
      </c>
      <c r="K1388" s="81" t="str">
        <f t="shared" si="86"/>
        <v>Laminectomía para excisión o evacuación de lesión intraespinal que no sea neoplasia, extradural</v>
      </c>
      <c r="L1388" s="335">
        <f>+'3.- Resumen general'!AP1389</f>
        <v>10.483164983164983</v>
      </c>
      <c r="M1388" s="335">
        <f>+'3.- Resumen general'!AQ1389</f>
        <v>511.85850666666664</v>
      </c>
      <c r="N1388" s="335">
        <f t="shared" si="87"/>
        <v>522.3416716498316</v>
      </c>
    </row>
    <row r="1389" spans="2:14" ht="25.5">
      <c r="B1389" s="52">
        <v>1384</v>
      </c>
      <c r="C1389" s="334">
        <f>+'3.- Resumen general'!C1390</f>
        <v>63650</v>
      </c>
      <c r="D1389" s="81" t="str">
        <f>+'3.- Resumen general'!D1390</f>
        <v>Implantación, revisión o remoción percutánea de electrodo neuroestimulador; arreglo, epidural</v>
      </c>
      <c r="E1389" s="335">
        <f>+'3.- Resumen general'!AP1390</f>
        <v>7.3008733164983172E-2</v>
      </c>
      <c r="F1389" s="335">
        <f>+'3.- Resumen general'!AQ1390</f>
        <v>2.9198499999999998</v>
      </c>
      <c r="G1389" s="335">
        <f t="shared" si="84"/>
        <v>2.992858733164983</v>
      </c>
      <c r="I1389" s="52">
        <v>1384</v>
      </c>
      <c r="J1389" s="334">
        <f t="shared" si="85"/>
        <v>63650</v>
      </c>
      <c r="K1389" s="81" t="str">
        <f t="shared" si="86"/>
        <v>Implantación, revisión o remoción percutánea de electrodo neuroestimulador; arreglo, epidural</v>
      </c>
      <c r="L1389" s="335">
        <f>+'3.- Resumen general'!AP1390</f>
        <v>7.3008733164983172E-2</v>
      </c>
      <c r="M1389" s="335">
        <f>+'3.- Resumen general'!AQ1390</f>
        <v>2.9198499999999998</v>
      </c>
      <c r="N1389" s="335">
        <f t="shared" si="87"/>
        <v>2.992858733164983</v>
      </c>
    </row>
    <row r="1390" spans="2:14" ht="25.5">
      <c r="B1390" s="52">
        <v>1385</v>
      </c>
      <c r="C1390" s="334">
        <f>+'3.- Resumen general'!C1391</f>
        <v>63655</v>
      </c>
      <c r="D1390" s="81" t="str">
        <f>+'3.- Resumen general'!D1391</f>
        <v>Laminectomía para implantación de electrodo neuroestimulador; placa/ paleta, epidural</v>
      </c>
      <c r="E1390" s="335">
        <f>+'3.- Resumen general'!AP1391</f>
        <v>6.5519781144781142</v>
      </c>
      <c r="F1390" s="335">
        <f>+'3.- Resumen general'!AQ1391</f>
        <v>422.64650666666671</v>
      </c>
      <c r="G1390" s="335">
        <f t="shared" si="84"/>
        <v>429.19848478114483</v>
      </c>
      <c r="I1390" s="52">
        <v>1385</v>
      </c>
      <c r="J1390" s="334">
        <f t="shared" si="85"/>
        <v>63655</v>
      </c>
      <c r="K1390" s="81" t="str">
        <f t="shared" si="86"/>
        <v>Laminectomía para implantación de electrodo neuroestimulador; placa/ paleta, epidural</v>
      </c>
      <c r="L1390" s="335">
        <f>+'3.- Resumen general'!AP1391</f>
        <v>6.5519781144781142</v>
      </c>
      <c r="M1390" s="335">
        <f>+'3.- Resumen general'!AQ1391</f>
        <v>422.64650666666671</v>
      </c>
      <c r="N1390" s="335">
        <f t="shared" si="87"/>
        <v>429.19848478114483</v>
      </c>
    </row>
    <row r="1391" spans="2:14" ht="25.5">
      <c r="B1391" s="52">
        <v>1386</v>
      </c>
      <c r="C1391" s="334">
        <f>+'3.- Resumen general'!C1392</f>
        <v>63660</v>
      </c>
      <c r="D1391" s="81" t="str">
        <f>+'3.- Resumen general'!D1392</f>
        <v>Revisión o remoción de electrodos neuroestimuladores, arreglo(s) percutáneo(s) o placa(s) / paleta(s)</v>
      </c>
      <c r="E1391" s="335">
        <f>+'3.- Resumen general'!AP1392</f>
        <v>4.8786475869809207</v>
      </c>
      <c r="F1391" s="335">
        <f>+'3.- Resumen general'!AQ1392</f>
        <v>347.37801666666667</v>
      </c>
      <c r="G1391" s="335">
        <f t="shared" si="84"/>
        <v>352.25666425364761</v>
      </c>
      <c r="I1391" s="52">
        <v>1386</v>
      </c>
      <c r="J1391" s="334">
        <f t="shared" si="85"/>
        <v>63660</v>
      </c>
      <c r="K1391" s="81" t="str">
        <f t="shared" si="86"/>
        <v>Revisión o remoción de electrodos neuroestimuladores, arreglo(s) percutáneo(s) o placa(s) / paleta(s)</v>
      </c>
      <c r="L1391" s="335">
        <f>+'3.- Resumen general'!AP1392</f>
        <v>4.8786475869809207</v>
      </c>
      <c r="M1391" s="335">
        <f>+'3.- Resumen general'!AQ1392</f>
        <v>347.37801666666667</v>
      </c>
      <c r="N1391" s="335">
        <f t="shared" si="87"/>
        <v>352.25666425364761</v>
      </c>
    </row>
    <row r="1392" spans="2:14">
      <c r="B1392" s="52">
        <v>1387</v>
      </c>
      <c r="C1392" s="334">
        <f>+'3.- Resumen general'!C1393</f>
        <v>63700</v>
      </c>
      <c r="D1392" s="81" t="str">
        <f>+'3.- Resumen general'!D1393</f>
        <v>Corrección de meningocele</v>
      </c>
      <c r="E1392" s="335">
        <f>+'3.- Resumen general'!AP1393</f>
        <v>10.483164983164983</v>
      </c>
      <c r="F1392" s="335">
        <f>+'3.- Resumen general'!AQ1393</f>
        <v>495.76800666666662</v>
      </c>
      <c r="G1392" s="335">
        <f t="shared" si="84"/>
        <v>506.25117164983158</v>
      </c>
      <c r="I1392" s="52">
        <v>1387</v>
      </c>
      <c r="J1392" s="334">
        <f t="shared" si="85"/>
        <v>63700</v>
      </c>
      <c r="K1392" s="81" t="str">
        <f t="shared" si="86"/>
        <v>Corrección de meningocele</v>
      </c>
      <c r="L1392" s="335">
        <f>+'3.- Resumen general'!AP1393</f>
        <v>10.483164983164983</v>
      </c>
      <c r="M1392" s="335">
        <f>+'3.- Resumen general'!AQ1393</f>
        <v>495.76800666666662</v>
      </c>
      <c r="N1392" s="335">
        <f t="shared" si="87"/>
        <v>506.25117164983158</v>
      </c>
    </row>
    <row r="1393" spans="2:14">
      <c r="B1393" s="52">
        <v>1388</v>
      </c>
      <c r="C1393" s="334">
        <f>+'3.- Resumen general'!C1394</f>
        <v>63710</v>
      </c>
      <c r="D1393" s="81" t="str">
        <f>+'3.- Resumen general'!D1394</f>
        <v>Injerto dural, espinal</v>
      </c>
      <c r="E1393" s="335">
        <f>+'3.- Resumen general'!AP1394</f>
        <v>10.483164983164983</v>
      </c>
      <c r="F1393" s="335">
        <f>+'3.- Resumen general'!AQ1394</f>
        <v>511.85850666666664</v>
      </c>
      <c r="G1393" s="335">
        <f t="shared" si="84"/>
        <v>522.3416716498316</v>
      </c>
      <c r="I1393" s="52">
        <v>1388</v>
      </c>
      <c r="J1393" s="334">
        <f t="shared" si="85"/>
        <v>63710</v>
      </c>
      <c r="K1393" s="81" t="str">
        <f t="shared" si="86"/>
        <v>Injerto dural, espinal</v>
      </c>
      <c r="L1393" s="335">
        <f>+'3.- Resumen general'!AP1394</f>
        <v>10.483164983164983</v>
      </c>
      <c r="M1393" s="335">
        <f>+'3.- Resumen general'!AQ1394</f>
        <v>511.85850666666664</v>
      </c>
      <c r="N1393" s="335">
        <f t="shared" si="87"/>
        <v>522.3416716498316</v>
      </c>
    </row>
    <row r="1394" spans="2:14" ht="25.5">
      <c r="B1394" s="52">
        <v>1389</v>
      </c>
      <c r="C1394" s="334">
        <f>+'3.- Resumen general'!C1395</f>
        <v>63740</v>
      </c>
      <c r="D1394" s="81" t="str">
        <f>+'3.- Resumen general'!D1395</f>
        <v>Creación de derivación, lumbar, subaracnoidea-peritoneal, -pleural, u otra, que pueda requerir laminectomía</v>
      </c>
      <c r="E1394" s="335">
        <f>+'3.- Resumen general'!AP1395</f>
        <v>8.5175715488215484</v>
      </c>
      <c r="F1394" s="335">
        <f>+'3.- Resumen general'!AQ1395</f>
        <v>471.12250666666665</v>
      </c>
      <c r="G1394" s="335">
        <f t="shared" si="84"/>
        <v>479.64007821548819</v>
      </c>
      <c r="I1394" s="52">
        <v>1389</v>
      </c>
      <c r="J1394" s="334">
        <f t="shared" si="85"/>
        <v>63740</v>
      </c>
      <c r="K1394" s="81" t="str">
        <f t="shared" si="86"/>
        <v>Creación de derivación, lumbar, subaracnoidea-peritoneal, -pleural, u otra, que pueda requerir laminectomía</v>
      </c>
      <c r="L1394" s="335">
        <f>+'3.- Resumen general'!AP1395</f>
        <v>8.5175715488215484</v>
      </c>
      <c r="M1394" s="335">
        <f>+'3.- Resumen general'!AQ1395</f>
        <v>471.12250666666665</v>
      </c>
      <c r="N1394" s="335">
        <f t="shared" si="87"/>
        <v>479.64007821548819</v>
      </c>
    </row>
    <row r="1395" spans="2:14" ht="25.5">
      <c r="B1395" s="52">
        <v>1390</v>
      </c>
      <c r="C1395" s="334">
        <f>+'3.- Resumen general'!C1396</f>
        <v>63741</v>
      </c>
      <c r="D1395" s="81" t="str">
        <f>+'3.- Resumen general'!D1396</f>
        <v>Creación de derivación lumbar, subaracnoidea-peritoneal, -pleural u otra por vía percutánea, que no requiera laminectomía</v>
      </c>
      <c r="E1395" s="335">
        <f>+'3.- Resumen general'!AP1396</f>
        <v>2.6207912457912457</v>
      </c>
      <c r="F1395" s="335">
        <f>+'3.- Resumen general'!AQ1396</f>
        <v>348.91450666666668</v>
      </c>
      <c r="G1395" s="335">
        <f t="shared" si="84"/>
        <v>351.53529791245791</v>
      </c>
      <c r="I1395" s="52">
        <v>1390</v>
      </c>
      <c r="J1395" s="334">
        <f t="shared" si="85"/>
        <v>63741</v>
      </c>
      <c r="K1395" s="81" t="str">
        <f t="shared" si="86"/>
        <v>Creación de derivación lumbar, subaracnoidea-peritoneal, -pleural u otra por vía percutánea, que no requiera laminectomía</v>
      </c>
      <c r="L1395" s="335">
        <f>+'3.- Resumen general'!AP1396</f>
        <v>2.6207912457912457</v>
      </c>
      <c r="M1395" s="335">
        <f>+'3.- Resumen general'!AQ1396</f>
        <v>348.91450666666668</v>
      </c>
      <c r="N1395" s="335">
        <f t="shared" si="87"/>
        <v>351.53529791245791</v>
      </c>
    </row>
    <row r="1396" spans="2:14">
      <c r="B1396" s="52">
        <v>1391</v>
      </c>
      <c r="C1396" s="334">
        <f>+'3.- Resumen general'!C1397</f>
        <v>64400</v>
      </c>
      <c r="D1396" s="81" t="str">
        <f>+'3.- Resumen general'!D1397</f>
        <v>Inyección de agente anestésico en nervio periférico</v>
      </c>
      <c r="E1396" s="335">
        <f>+'3.- Resumen general'!AP1397</f>
        <v>7.3008733164983172E-2</v>
      </c>
      <c r="F1396" s="335">
        <f>+'3.- Resumen general'!AQ1397</f>
        <v>2.9198499999999998</v>
      </c>
      <c r="G1396" s="335">
        <f t="shared" si="84"/>
        <v>2.992858733164983</v>
      </c>
      <c r="I1396" s="52">
        <v>1391</v>
      </c>
      <c r="J1396" s="334">
        <f t="shared" si="85"/>
        <v>64400</v>
      </c>
      <c r="K1396" s="81" t="str">
        <f t="shared" si="86"/>
        <v>Inyección de agente anestésico en nervio periférico</v>
      </c>
      <c r="L1396" s="335">
        <f>+'3.- Resumen general'!AP1397</f>
        <v>7.3008733164983172E-2</v>
      </c>
      <c r="M1396" s="335">
        <f>+'3.- Resumen general'!AQ1397</f>
        <v>2.9198499999999998</v>
      </c>
      <c r="N1396" s="335">
        <f t="shared" si="87"/>
        <v>2.992858733164983</v>
      </c>
    </row>
    <row r="1397" spans="2:14" ht="25.5">
      <c r="B1397" s="52">
        <v>1392</v>
      </c>
      <c r="C1397" s="334">
        <f>+'3.- Resumen general'!C1398</f>
        <v>64505</v>
      </c>
      <c r="D1397" s="81" t="str">
        <f>+'3.- Resumen general'!D1398</f>
        <v>Inyección, agente anestésico en ganglio esfenopalatino, seno carotídeo o ganglio estrellado</v>
      </c>
      <c r="E1397" s="335">
        <f>+'3.- Resumen general'!AP1398</f>
        <v>7.3008733164983172E-2</v>
      </c>
      <c r="F1397" s="335">
        <f>+'3.- Resumen general'!AQ1398</f>
        <v>2.9198499999999998</v>
      </c>
      <c r="G1397" s="335">
        <f t="shared" si="84"/>
        <v>2.992858733164983</v>
      </c>
      <c r="I1397" s="52">
        <v>1392</v>
      </c>
      <c r="J1397" s="334">
        <f t="shared" si="85"/>
        <v>64505</v>
      </c>
      <c r="K1397" s="81" t="str">
        <f t="shared" si="86"/>
        <v>Inyección, agente anestésico en ganglio esfenopalatino, seno carotídeo o ganglio estrellado</v>
      </c>
      <c r="L1397" s="335">
        <f>+'3.- Resumen general'!AP1398</f>
        <v>7.3008733164983172E-2</v>
      </c>
      <c r="M1397" s="335">
        <f>+'3.- Resumen general'!AQ1398</f>
        <v>2.9198499999999998</v>
      </c>
      <c r="N1397" s="335">
        <f t="shared" si="87"/>
        <v>2.992858733164983</v>
      </c>
    </row>
    <row r="1398" spans="2:14">
      <c r="B1398" s="52">
        <v>1393</v>
      </c>
      <c r="C1398" s="334">
        <f>+'3.- Resumen general'!C1399</f>
        <v>64550</v>
      </c>
      <c r="D1398" s="81" t="str">
        <f>+'3.- Resumen general'!D1399</f>
        <v>Aplicación de neuroestimulador de superficie (transcutáneo)</v>
      </c>
      <c r="E1398" s="335">
        <f>+'3.- Resumen general'!AP1399</f>
        <v>7.3008733164983172E-2</v>
      </c>
      <c r="F1398" s="335">
        <f>+'3.- Resumen general'!AQ1399</f>
        <v>2.9198499999999998</v>
      </c>
      <c r="G1398" s="335">
        <f t="shared" si="84"/>
        <v>2.992858733164983</v>
      </c>
      <c r="I1398" s="52">
        <v>1393</v>
      </c>
      <c r="J1398" s="334">
        <f t="shared" si="85"/>
        <v>64550</v>
      </c>
      <c r="K1398" s="81" t="str">
        <f t="shared" si="86"/>
        <v>Aplicación de neuroestimulador de superficie (transcutáneo)</v>
      </c>
      <c r="L1398" s="335">
        <f>+'3.- Resumen general'!AP1399</f>
        <v>7.3008733164983172E-2</v>
      </c>
      <c r="M1398" s="335">
        <f>+'3.- Resumen general'!AQ1399</f>
        <v>2.9198499999999998</v>
      </c>
      <c r="N1398" s="335">
        <f t="shared" si="87"/>
        <v>2.992858733164983</v>
      </c>
    </row>
    <row r="1399" spans="2:14" ht="25.5">
      <c r="B1399" s="52">
        <v>1394</v>
      </c>
      <c r="C1399" s="334">
        <f>+'3.- Resumen general'!C1400</f>
        <v>64600</v>
      </c>
      <c r="D1399" s="81" t="str">
        <f>+'3.- Resumen general'!D1400</f>
        <v>Destrucción con agente neurolítico, nervio trigémino; ramas supraorbital, infraorbital, mentoniana, o alveolar inferior</v>
      </c>
      <c r="E1399" s="335">
        <f>+'3.- Resumen general'!AP1400</f>
        <v>7.3008733164983172E-2</v>
      </c>
      <c r="F1399" s="335">
        <f>+'3.- Resumen general'!AQ1400</f>
        <v>2.9198499999999998</v>
      </c>
      <c r="G1399" s="335">
        <f t="shared" si="84"/>
        <v>2.992858733164983</v>
      </c>
      <c r="I1399" s="52">
        <v>1394</v>
      </c>
      <c r="J1399" s="334">
        <f t="shared" si="85"/>
        <v>64600</v>
      </c>
      <c r="K1399" s="81" t="str">
        <f t="shared" si="86"/>
        <v>Destrucción con agente neurolítico, nervio trigémino; ramas supraorbital, infraorbital, mentoniana, o alveolar inferior</v>
      </c>
      <c r="L1399" s="335">
        <f>+'3.- Resumen general'!AP1400</f>
        <v>7.3008733164983172E-2</v>
      </c>
      <c r="M1399" s="335">
        <f>+'3.- Resumen general'!AQ1400</f>
        <v>2.9198499999999998</v>
      </c>
      <c r="N1399" s="335">
        <f t="shared" si="87"/>
        <v>2.992858733164983</v>
      </c>
    </row>
    <row r="1400" spans="2:14">
      <c r="B1400" s="52">
        <v>1395</v>
      </c>
      <c r="C1400" s="334">
        <f>+'3.- Resumen general'!C1401</f>
        <v>64722</v>
      </c>
      <c r="D1400" s="81" t="str">
        <f>+'3.- Resumen general'!D1401</f>
        <v>Descompresión; nervios no especificados</v>
      </c>
      <c r="E1400" s="335">
        <f>+'3.- Resumen general'!AP1401</f>
        <v>2.29319234006734</v>
      </c>
      <c r="F1400" s="335">
        <f>+'3.- Resumen general'!AQ1401</f>
        <v>342.12517333333335</v>
      </c>
      <c r="G1400" s="335">
        <f t="shared" si="84"/>
        <v>344.41836567340067</v>
      </c>
      <c r="I1400" s="52">
        <v>1395</v>
      </c>
      <c r="J1400" s="334">
        <f t="shared" si="85"/>
        <v>64722</v>
      </c>
      <c r="K1400" s="81" t="str">
        <f t="shared" si="86"/>
        <v>Descompresión; nervios no especificados</v>
      </c>
      <c r="L1400" s="335">
        <f>+'3.- Resumen general'!AP1401</f>
        <v>2.29319234006734</v>
      </c>
      <c r="M1400" s="335">
        <f>+'3.- Resumen general'!AQ1401</f>
        <v>342.12517333333335</v>
      </c>
      <c r="N1400" s="335">
        <f t="shared" si="87"/>
        <v>344.41836567340067</v>
      </c>
    </row>
    <row r="1401" spans="2:14">
      <c r="B1401" s="52">
        <v>1396</v>
      </c>
      <c r="C1401" s="334">
        <f>+'3.- Resumen general'!C1402</f>
        <v>64774</v>
      </c>
      <c r="D1401" s="81" t="str">
        <f>+'3.- Resumen general'!D1402</f>
        <v>Excisión de neuroma; nervio cutáneo, identificable quirúrgicamente</v>
      </c>
      <c r="E1401" s="335">
        <f>+'3.- Resumen general'!AP1402</f>
        <v>6.3422418630751967</v>
      </c>
      <c r="F1401" s="335">
        <f>+'3.- Resumen general'!AQ1402</f>
        <v>471.12250666666665</v>
      </c>
      <c r="G1401" s="335">
        <f t="shared" si="84"/>
        <v>477.46474852974183</v>
      </c>
      <c r="I1401" s="52">
        <v>1396</v>
      </c>
      <c r="J1401" s="334">
        <f t="shared" si="85"/>
        <v>64774</v>
      </c>
      <c r="K1401" s="81" t="str">
        <f t="shared" si="86"/>
        <v>Excisión de neuroma; nervio cutáneo, identificable quirúrgicamente</v>
      </c>
      <c r="L1401" s="335">
        <f>+'3.- Resumen general'!AP1402</f>
        <v>6.3422418630751967</v>
      </c>
      <c r="M1401" s="335">
        <f>+'3.- Resumen general'!AQ1402</f>
        <v>471.12250666666665</v>
      </c>
      <c r="N1401" s="335">
        <f t="shared" si="87"/>
        <v>477.46474852974183</v>
      </c>
    </row>
    <row r="1402" spans="2:14">
      <c r="B1402" s="52">
        <v>1397</v>
      </c>
      <c r="C1402" s="334">
        <f>+'3.- Resumen general'!C1403</f>
        <v>64802</v>
      </c>
      <c r="D1402" s="81" t="str">
        <f>+'3.- Resumen general'!D1403</f>
        <v>Simpatectomía cervical</v>
      </c>
      <c r="E1402" s="335">
        <f>+'3.- Resumen general'!AP1403</f>
        <v>4.8786475869809207</v>
      </c>
      <c r="F1402" s="335">
        <f>+'3.- Resumen general'!AQ1403</f>
        <v>430.38650666666672</v>
      </c>
      <c r="G1402" s="335">
        <f t="shared" si="84"/>
        <v>435.26515425364767</v>
      </c>
      <c r="I1402" s="52">
        <v>1397</v>
      </c>
      <c r="J1402" s="334">
        <f t="shared" si="85"/>
        <v>64802</v>
      </c>
      <c r="K1402" s="81" t="str">
        <f t="shared" si="86"/>
        <v>Simpatectomía cervical</v>
      </c>
      <c r="L1402" s="335">
        <f>+'3.- Resumen general'!AP1403</f>
        <v>4.8786475869809207</v>
      </c>
      <c r="M1402" s="335">
        <f>+'3.- Resumen general'!AQ1403</f>
        <v>430.38650666666672</v>
      </c>
      <c r="N1402" s="335">
        <f t="shared" si="87"/>
        <v>435.26515425364767</v>
      </c>
    </row>
    <row r="1403" spans="2:14">
      <c r="B1403" s="52">
        <v>1398</v>
      </c>
      <c r="C1403" s="334">
        <f>+'3.- Resumen general'!C1404</f>
        <v>64831</v>
      </c>
      <c r="D1403" s="81" t="str">
        <f>+'3.- Resumen general'!D1404</f>
        <v>Sutura de nervio digital, mano o pie; por cada nervio suturado</v>
      </c>
      <c r="E1403" s="335">
        <f>+'3.- Resumen general'!AP1404</f>
        <v>4.8786475869809207</v>
      </c>
      <c r="F1403" s="335">
        <f>+'3.- Resumen general'!AQ1404</f>
        <v>200.41249000000002</v>
      </c>
      <c r="G1403" s="335">
        <f t="shared" ref="G1403:G1466" si="88">SUM(E1403:F1403)</f>
        <v>205.29113758698094</v>
      </c>
      <c r="I1403" s="52">
        <v>1398</v>
      </c>
      <c r="J1403" s="334">
        <f t="shared" ref="J1403:J1466" si="89">+C1403</f>
        <v>64831</v>
      </c>
      <c r="K1403" s="81" t="str">
        <f t="shared" ref="K1403:K1466" si="90">+D1403</f>
        <v>Sutura de nervio digital, mano o pie; por cada nervio suturado</v>
      </c>
      <c r="L1403" s="335">
        <f>+'3.- Resumen general'!AP1404</f>
        <v>4.8786475869809207</v>
      </c>
      <c r="M1403" s="335">
        <f>+'3.- Resumen general'!AQ1404</f>
        <v>200.41249000000002</v>
      </c>
      <c r="N1403" s="335">
        <f t="shared" ref="N1403:N1466" si="91">SUM(L1403:M1403)</f>
        <v>205.29113758698094</v>
      </c>
    </row>
    <row r="1404" spans="2:14">
      <c r="B1404" s="52">
        <v>1399</v>
      </c>
      <c r="C1404" s="334">
        <f>+'3.- Resumen general'!C1405</f>
        <v>64861</v>
      </c>
      <c r="D1404" s="81" t="str">
        <f>+'3.- Resumen general'!D1405</f>
        <v>Sutura de plexo braquial o plexo lumbar</v>
      </c>
      <c r="E1404" s="335">
        <f>+'3.- Resumen general'!AP1405</f>
        <v>9.2694304152637486</v>
      </c>
      <c r="F1404" s="335">
        <f>+'3.- Resumen general'!AQ1405</f>
        <v>536.50400666666656</v>
      </c>
      <c r="G1404" s="335">
        <f t="shared" si="88"/>
        <v>545.7734370819303</v>
      </c>
      <c r="I1404" s="52">
        <v>1399</v>
      </c>
      <c r="J1404" s="334">
        <f t="shared" si="89"/>
        <v>64861</v>
      </c>
      <c r="K1404" s="81" t="str">
        <f t="shared" si="90"/>
        <v>Sutura de plexo braquial o plexo lumbar</v>
      </c>
      <c r="L1404" s="335">
        <f>+'3.- Resumen general'!AP1405</f>
        <v>9.2694304152637486</v>
      </c>
      <c r="M1404" s="335">
        <f>+'3.- Resumen general'!AQ1405</f>
        <v>536.50400666666656</v>
      </c>
      <c r="N1404" s="335">
        <f t="shared" si="91"/>
        <v>545.7734370819303</v>
      </c>
    </row>
    <row r="1405" spans="2:14">
      <c r="B1405" s="52">
        <v>1400</v>
      </c>
      <c r="C1405" s="334">
        <f>+'3.- Resumen general'!C1406</f>
        <v>64864</v>
      </c>
      <c r="D1405" s="81" t="str">
        <f>+'3.- Resumen general'!D1406</f>
        <v>Sutura del nervio facial; extracraneal o infratemporal</v>
      </c>
      <c r="E1405" s="335">
        <f>+'3.- Resumen general'!AP1406</f>
        <v>7.8058361391694735</v>
      </c>
      <c r="F1405" s="335">
        <f>+'3.- Resumen general'!AQ1406</f>
        <v>503.50800666666657</v>
      </c>
      <c r="G1405" s="335">
        <f t="shared" si="88"/>
        <v>511.31384280583603</v>
      </c>
      <c r="I1405" s="52">
        <v>1400</v>
      </c>
      <c r="J1405" s="334">
        <f t="shared" si="89"/>
        <v>64864</v>
      </c>
      <c r="K1405" s="81" t="str">
        <f t="shared" si="90"/>
        <v>Sutura del nervio facial; extracraneal o infratemporal</v>
      </c>
      <c r="L1405" s="335">
        <f>+'3.- Resumen general'!AP1406</f>
        <v>7.8058361391694735</v>
      </c>
      <c r="M1405" s="335">
        <f>+'3.- Resumen general'!AQ1406</f>
        <v>503.50800666666657</v>
      </c>
      <c r="N1405" s="335">
        <f t="shared" si="91"/>
        <v>511.31384280583603</v>
      </c>
    </row>
    <row r="1406" spans="2:14">
      <c r="B1406" s="52">
        <v>1401</v>
      </c>
      <c r="C1406" s="334">
        <f>+'3.- Resumen general'!C1407</f>
        <v>64866</v>
      </c>
      <c r="D1406" s="81" t="str">
        <f>+'3.- Resumen general'!D1407</f>
        <v>Anastomosis; facial-accesorio espinal, facial-hipogloso, facial-frénico</v>
      </c>
      <c r="E1406" s="335">
        <f>+'3.- Resumen general'!AP1407</f>
        <v>7.8058361391694735</v>
      </c>
      <c r="F1406" s="335">
        <f>+'3.- Resumen general'!AQ1407</f>
        <v>495.76800666666662</v>
      </c>
      <c r="G1406" s="335">
        <f t="shared" si="88"/>
        <v>503.57384280583608</v>
      </c>
      <c r="I1406" s="52">
        <v>1401</v>
      </c>
      <c r="J1406" s="334">
        <f t="shared" si="89"/>
        <v>64866</v>
      </c>
      <c r="K1406" s="81" t="str">
        <f t="shared" si="90"/>
        <v>Anastomosis; facial-accesorio espinal, facial-hipogloso, facial-frénico</v>
      </c>
      <c r="L1406" s="335">
        <f>+'3.- Resumen general'!AP1407</f>
        <v>7.8058361391694735</v>
      </c>
      <c r="M1406" s="335">
        <f>+'3.- Resumen general'!AQ1407</f>
        <v>495.76800666666662</v>
      </c>
      <c r="N1406" s="335">
        <f t="shared" si="91"/>
        <v>503.57384280583608</v>
      </c>
    </row>
    <row r="1407" spans="2:14">
      <c r="B1407" s="52">
        <v>1402</v>
      </c>
      <c r="C1407" s="334">
        <f>+'3.- Resumen general'!C1408</f>
        <v>64885</v>
      </c>
      <c r="D1407" s="81" t="str">
        <f>+'3.- Resumen general'!D1408</f>
        <v>Injerto de nervio, cabeza o cuello</v>
      </c>
      <c r="E1407" s="335">
        <f>+'3.- Resumen general'!AP1408</f>
        <v>7.8058361391694735</v>
      </c>
      <c r="F1407" s="335">
        <f>+'3.- Resumen general'!AQ1408</f>
        <v>511.85850666666664</v>
      </c>
      <c r="G1407" s="335">
        <f t="shared" si="88"/>
        <v>519.6643428058361</v>
      </c>
      <c r="I1407" s="52">
        <v>1402</v>
      </c>
      <c r="J1407" s="334">
        <f t="shared" si="89"/>
        <v>64885</v>
      </c>
      <c r="K1407" s="81" t="str">
        <f t="shared" si="90"/>
        <v>Injerto de nervio, cabeza o cuello</v>
      </c>
      <c r="L1407" s="335">
        <f>+'3.- Resumen general'!AP1408</f>
        <v>7.8058361391694735</v>
      </c>
      <c r="M1407" s="335">
        <f>+'3.- Resumen general'!AQ1408</f>
        <v>511.85850666666664</v>
      </c>
      <c r="N1407" s="335">
        <f t="shared" si="91"/>
        <v>519.6643428058361</v>
      </c>
    </row>
    <row r="1408" spans="2:14">
      <c r="B1408" s="52">
        <v>1403</v>
      </c>
      <c r="C1408" s="334">
        <f>+'3.- Resumen general'!C1409</f>
        <v>64918</v>
      </c>
      <c r="D1408" s="81" t="str">
        <f>+'3.- Resumen general'!D1409</f>
        <v>Biopsia de nervio periférico</v>
      </c>
      <c r="E1408" s="335">
        <f>+'3.- Resumen general'!AP1409</f>
        <v>5.2149095117845122E-2</v>
      </c>
      <c r="F1408" s="335">
        <f>+'3.- Resumen general'!AQ1409</f>
        <v>18.19285</v>
      </c>
      <c r="G1408" s="335">
        <f t="shared" si="88"/>
        <v>18.244999095117844</v>
      </c>
      <c r="I1408" s="52">
        <v>1403</v>
      </c>
      <c r="J1408" s="334">
        <f t="shared" si="89"/>
        <v>64918</v>
      </c>
      <c r="K1408" s="81" t="str">
        <f t="shared" si="90"/>
        <v>Biopsia de nervio periférico</v>
      </c>
      <c r="L1408" s="335">
        <f>+'3.- Resumen general'!AP1409</f>
        <v>5.2149095117845122E-2</v>
      </c>
      <c r="M1408" s="335">
        <f>+'3.- Resumen general'!AQ1409</f>
        <v>18.19285</v>
      </c>
      <c r="N1408" s="335">
        <f t="shared" si="91"/>
        <v>18.244999095117844</v>
      </c>
    </row>
    <row r="1409" spans="2:14">
      <c r="B1409" s="52">
        <v>1404</v>
      </c>
      <c r="C1409" s="334">
        <f>+'3.- Resumen general'!C1410</f>
        <v>65091</v>
      </c>
      <c r="D1409" s="81" t="str">
        <f>+'3.- Resumen general'!D1410</f>
        <v>Evisceración de contenidos oculares; sin implante</v>
      </c>
      <c r="E1409" s="335">
        <f>+'3.- Resumen general'!AP1410</f>
        <v>2.2304994388327724</v>
      </c>
      <c r="F1409" s="335">
        <f>+'3.- Resumen general'!AQ1410</f>
        <v>219.58201666666668</v>
      </c>
      <c r="G1409" s="335">
        <f t="shared" si="88"/>
        <v>221.81251610549944</v>
      </c>
      <c r="I1409" s="52">
        <v>1404</v>
      </c>
      <c r="J1409" s="334">
        <f t="shared" si="89"/>
        <v>65091</v>
      </c>
      <c r="K1409" s="81" t="str">
        <f t="shared" si="90"/>
        <v>Evisceración de contenidos oculares; sin implante</v>
      </c>
      <c r="L1409" s="335">
        <f>+'3.- Resumen general'!AP1410</f>
        <v>2.2304994388327724</v>
      </c>
      <c r="M1409" s="335">
        <f>+'3.- Resumen general'!AQ1410</f>
        <v>219.58201666666668</v>
      </c>
      <c r="N1409" s="335">
        <f t="shared" si="91"/>
        <v>221.81251610549944</v>
      </c>
    </row>
    <row r="1410" spans="2:14">
      <c r="B1410" s="52">
        <v>1405</v>
      </c>
      <c r="C1410" s="334">
        <f>+'3.- Resumen general'!C1411</f>
        <v>65101</v>
      </c>
      <c r="D1410" s="81" t="str">
        <f>+'3.- Resumen general'!D1411</f>
        <v>Enucleación del ojo; sin implante</v>
      </c>
      <c r="E1410" s="335">
        <f>+'3.- Resumen general'!AP1411</f>
        <v>3.0669367283950617</v>
      </c>
      <c r="F1410" s="335">
        <f>+'3.- Resumen general'!AQ1411</f>
        <v>239.95001666666667</v>
      </c>
      <c r="G1410" s="335">
        <f t="shared" si="88"/>
        <v>243.01695339506173</v>
      </c>
      <c r="I1410" s="52">
        <v>1405</v>
      </c>
      <c r="J1410" s="334">
        <f t="shared" si="89"/>
        <v>65101</v>
      </c>
      <c r="K1410" s="81" t="str">
        <f t="shared" si="90"/>
        <v>Enucleación del ojo; sin implante</v>
      </c>
      <c r="L1410" s="335">
        <f>+'3.- Resumen general'!AP1411</f>
        <v>3.0669367283950617</v>
      </c>
      <c r="M1410" s="335">
        <f>+'3.- Resumen general'!AQ1411</f>
        <v>239.95001666666667</v>
      </c>
      <c r="N1410" s="335">
        <f t="shared" si="91"/>
        <v>243.01695339506173</v>
      </c>
    </row>
    <row r="1411" spans="2:14" ht="25.5">
      <c r="B1411" s="52">
        <v>1406</v>
      </c>
      <c r="C1411" s="334">
        <f>+'3.- Resumen general'!C1412</f>
        <v>65110</v>
      </c>
      <c r="D1411" s="81" t="str">
        <f>+'3.- Resumen general'!D1412</f>
        <v>Exenteración de la órbita (no incluye injerto cutáneo), extirpación de contenidos oculares; solamente</v>
      </c>
      <c r="E1411" s="335">
        <f>+'3.- Resumen general'!AP1412</f>
        <v>6.41268588664422</v>
      </c>
      <c r="F1411" s="335">
        <f>+'3.- Resumen general'!AQ1412</f>
        <v>367.74601666666661</v>
      </c>
      <c r="G1411" s="335">
        <f t="shared" si="88"/>
        <v>374.15870255331083</v>
      </c>
      <c r="I1411" s="52">
        <v>1406</v>
      </c>
      <c r="J1411" s="334">
        <f t="shared" si="89"/>
        <v>65110</v>
      </c>
      <c r="K1411" s="81" t="str">
        <f t="shared" si="90"/>
        <v>Exenteración de la órbita (no incluye injerto cutáneo), extirpación de contenidos oculares; solamente</v>
      </c>
      <c r="L1411" s="335">
        <f>+'3.- Resumen general'!AP1412</f>
        <v>6.41268588664422</v>
      </c>
      <c r="M1411" s="335">
        <f>+'3.- Resumen general'!AQ1412</f>
        <v>367.74601666666661</v>
      </c>
      <c r="N1411" s="335">
        <f t="shared" si="91"/>
        <v>374.15870255331083</v>
      </c>
    </row>
    <row r="1412" spans="2:14">
      <c r="B1412" s="52">
        <v>1407</v>
      </c>
      <c r="C1412" s="334">
        <f>+'3.- Resumen general'!C1413</f>
        <v>65175</v>
      </c>
      <c r="D1412" s="81" t="str">
        <f>+'3.- Resumen general'!D1413</f>
        <v>Remoción de implante ocular</v>
      </c>
      <c r="E1412" s="335">
        <f>+'3.- Resumen general'!AP1413</f>
        <v>0.97572951739618419</v>
      </c>
      <c r="F1412" s="335">
        <f>+'3.- Resumen general'!AQ1413</f>
        <v>117.40399999999998</v>
      </c>
      <c r="G1412" s="335">
        <f t="shared" si="88"/>
        <v>118.37972951739617</v>
      </c>
      <c r="I1412" s="52">
        <v>1407</v>
      </c>
      <c r="J1412" s="334">
        <f t="shared" si="89"/>
        <v>65175</v>
      </c>
      <c r="K1412" s="81" t="str">
        <f t="shared" si="90"/>
        <v>Remoción de implante ocular</v>
      </c>
      <c r="L1412" s="335">
        <f>+'3.- Resumen general'!AP1413</f>
        <v>0.97572951739618419</v>
      </c>
      <c r="M1412" s="335">
        <f>+'3.- Resumen general'!AQ1413</f>
        <v>117.40399999999998</v>
      </c>
      <c r="N1412" s="335">
        <f t="shared" si="91"/>
        <v>118.37972951739617</v>
      </c>
    </row>
    <row r="1413" spans="2:14">
      <c r="B1413" s="52">
        <v>1408</v>
      </c>
      <c r="C1413" s="334">
        <f>+'3.- Resumen general'!C1414</f>
        <v>65205</v>
      </c>
      <c r="D1413" s="81" t="str">
        <f>+'3.- Resumen general'!D1414</f>
        <v>Extirpación de cuerpo extraño, ojo externo, conjuntival superficial</v>
      </c>
      <c r="E1413" s="335">
        <f>+'3.- Resumen general'!AP1414</f>
        <v>5.2149095117845122E-2</v>
      </c>
      <c r="F1413" s="335">
        <f>+'3.- Resumen general'!AQ1414</f>
        <v>2.9198499999999998</v>
      </c>
      <c r="G1413" s="335">
        <f t="shared" si="88"/>
        <v>2.971999095117845</v>
      </c>
      <c r="I1413" s="52">
        <v>1408</v>
      </c>
      <c r="J1413" s="334">
        <f t="shared" si="89"/>
        <v>65205</v>
      </c>
      <c r="K1413" s="81" t="str">
        <f t="shared" si="90"/>
        <v>Extirpación de cuerpo extraño, ojo externo, conjuntival superficial</v>
      </c>
      <c r="L1413" s="335">
        <f>+'3.- Resumen general'!AP1414</f>
        <v>5.2149095117845122E-2</v>
      </c>
      <c r="M1413" s="335">
        <f>+'3.- Resumen general'!AQ1414</f>
        <v>2.9198499999999998</v>
      </c>
      <c r="N1413" s="335">
        <f t="shared" si="91"/>
        <v>2.971999095117845</v>
      </c>
    </row>
    <row r="1414" spans="2:14" ht="25.5">
      <c r="B1414" s="52">
        <v>1409</v>
      </c>
      <c r="C1414" s="334">
        <f>+'3.- Resumen general'!C1415</f>
        <v>65235</v>
      </c>
      <c r="D1414" s="81" t="str">
        <f>+'3.- Resumen general'!D1415</f>
        <v>Extirpación de cuerpo extraño, intraocular; de la cámara anterior o cristalino</v>
      </c>
      <c r="E1414" s="335">
        <f>+'3.- Resumen general'!AP1415</f>
        <v>1.9516870089786758</v>
      </c>
      <c r="F1414" s="335">
        <f>+'3.- Resumen general'!AQ1415</f>
        <v>206.00335000000001</v>
      </c>
      <c r="G1414" s="335">
        <f t="shared" si="88"/>
        <v>207.95503700897868</v>
      </c>
      <c r="I1414" s="52">
        <v>1409</v>
      </c>
      <c r="J1414" s="334">
        <f t="shared" si="89"/>
        <v>65235</v>
      </c>
      <c r="K1414" s="81" t="str">
        <f t="shared" si="90"/>
        <v>Extirpación de cuerpo extraño, intraocular; de la cámara anterior o cristalino</v>
      </c>
      <c r="L1414" s="335">
        <f>+'3.- Resumen general'!AP1415</f>
        <v>1.9516870089786758</v>
      </c>
      <c r="M1414" s="335">
        <f>+'3.- Resumen general'!AQ1415</f>
        <v>206.00335000000001</v>
      </c>
      <c r="N1414" s="335">
        <f t="shared" si="91"/>
        <v>207.95503700897868</v>
      </c>
    </row>
    <row r="1415" spans="2:14">
      <c r="B1415" s="52">
        <v>1410</v>
      </c>
      <c r="C1415" s="334">
        <f>+'3.- Resumen general'!C1416</f>
        <v>65260</v>
      </c>
      <c r="D1415" s="81" t="str">
        <f>+'3.- Resumen general'!D1416</f>
        <v>Del segmento posterior, extracción magnética, ruta anterior o posterior</v>
      </c>
      <c r="E1415" s="335">
        <f>+'3.- Resumen general'!AP1416</f>
        <v>3.6245615881032549</v>
      </c>
      <c r="F1415" s="335">
        <f>+'3.- Resumen general'!AQ1416</f>
        <v>367.72133999999994</v>
      </c>
      <c r="G1415" s="335">
        <f t="shared" si="88"/>
        <v>371.34590158810317</v>
      </c>
      <c r="I1415" s="52">
        <v>1410</v>
      </c>
      <c r="J1415" s="334">
        <f t="shared" si="89"/>
        <v>65260</v>
      </c>
      <c r="K1415" s="81" t="str">
        <f t="shared" si="90"/>
        <v>Del segmento posterior, extracción magnética, ruta anterior o posterior</v>
      </c>
      <c r="L1415" s="335">
        <f>+'3.- Resumen general'!AP1416</f>
        <v>3.6245615881032549</v>
      </c>
      <c r="M1415" s="335">
        <f>+'3.- Resumen general'!AQ1416</f>
        <v>367.72133999999994</v>
      </c>
      <c r="N1415" s="335">
        <f t="shared" si="91"/>
        <v>371.34590158810317</v>
      </c>
    </row>
    <row r="1416" spans="2:14" ht="25.5">
      <c r="B1416" s="52">
        <v>1411</v>
      </c>
      <c r="C1416" s="334">
        <f>+'3.- Resumen general'!C1417</f>
        <v>65270</v>
      </c>
      <c r="D1416" s="81" t="str">
        <f>+'3.- Resumen general'!D1417</f>
        <v>Corrección de laceración; conjuntiva, con o sin laceración no perforante de esclerótica, cierre directo</v>
      </c>
      <c r="E1416" s="335">
        <f>+'3.- Resumen general'!AP1417</f>
        <v>0.73179713804713808</v>
      </c>
      <c r="F1416" s="335">
        <f>+'3.- Resumen general'!AQ1417</f>
        <v>114.07134999999998</v>
      </c>
      <c r="G1416" s="335">
        <f t="shared" si="88"/>
        <v>114.80314713804712</v>
      </c>
      <c r="I1416" s="52">
        <v>1411</v>
      </c>
      <c r="J1416" s="334">
        <f t="shared" si="89"/>
        <v>65270</v>
      </c>
      <c r="K1416" s="81" t="str">
        <f t="shared" si="90"/>
        <v>Corrección de laceración; conjuntiva, con o sin laceración no perforante de esclerótica, cierre directo</v>
      </c>
      <c r="L1416" s="335">
        <f>+'3.- Resumen general'!AP1417</f>
        <v>0.73179713804713808</v>
      </c>
      <c r="M1416" s="335">
        <f>+'3.- Resumen general'!AQ1417</f>
        <v>114.07134999999998</v>
      </c>
      <c r="N1416" s="335">
        <f t="shared" si="91"/>
        <v>114.80314713804712</v>
      </c>
    </row>
    <row r="1417" spans="2:14">
      <c r="B1417" s="52">
        <v>1412</v>
      </c>
      <c r="C1417" s="334">
        <f>+'3.- Resumen general'!C1418</f>
        <v>65275</v>
      </c>
      <c r="D1417" s="81" t="str">
        <f>+'3.- Resumen general'!D1418</f>
        <v>Córnea, no perforante, con o sin extirpación de cuerpo extraño</v>
      </c>
      <c r="E1417" s="335">
        <f>+'3.- Resumen general'!AP1418</f>
        <v>1.1152497194163862</v>
      </c>
      <c r="F1417" s="335">
        <f>+'3.- Resumen general'!AQ1418</f>
        <v>197.07984000000002</v>
      </c>
      <c r="G1417" s="335">
        <f t="shared" si="88"/>
        <v>198.19508971941642</v>
      </c>
      <c r="I1417" s="52">
        <v>1412</v>
      </c>
      <c r="J1417" s="334">
        <f t="shared" si="89"/>
        <v>65275</v>
      </c>
      <c r="K1417" s="81" t="str">
        <f t="shared" si="90"/>
        <v>Córnea, no perforante, con o sin extirpación de cuerpo extraño</v>
      </c>
      <c r="L1417" s="335">
        <f>+'3.- Resumen general'!AP1418</f>
        <v>1.1152497194163862</v>
      </c>
      <c r="M1417" s="335">
        <f>+'3.- Resumen general'!AQ1418</f>
        <v>197.07984000000002</v>
      </c>
      <c r="N1417" s="335">
        <f t="shared" si="91"/>
        <v>198.19508971941642</v>
      </c>
    </row>
    <row r="1418" spans="2:14" ht="25.5">
      <c r="B1418" s="52">
        <v>1413</v>
      </c>
      <c r="C1418" s="334">
        <f>+'3.- Resumen general'!C1419</f>
        <v>65290</v>
      </c>
      <c r="D1418" s="81" t="str">
        <f>+'3.- Resumen general'!D1419</f>
        <v>Corrección de herida, músculo extraocular, tendón y/o cápsula de Tenon</v>
      </c>
      <c r="E1418" s="335">
        <f>+'3.- Resumen general'!AP1419</f>
        <v>1.9516870089786758</v>
      </c>
      <c r="F1418" s="335">
        <f>+'3.- Resumen general'!AQ1419</f>
        <v>197.07984000000002</v>
      </c>
      <c r="G1418" s="335">
        <f t="shared" si="88"/>
        <v>199.03152700897868</v>
      </c>
      <c r="I1418" s="52">
        <v>1413</v>
      </c>
      <c r="J1418" s="334">
        <f t="shared" si="89"/>
        <v>65290</v>
      </c>
      <c r="K1418" s="81" t="str">
        <f t="shared" si="90"/>
        <v>Corrección de herida, músculo extraocular, tendón y/o cápsula de Tenon</v>
      </c>
      <c r="L1418" s="335">
        <f>+'3.- Resumen general'!AP1419</f>
        <v>1.9516870089786758</v>
      </c>
      <c r="M1418" s="335">
        <f>+'3.- Resumen general'!AQ1419</f>
        <v>197.07984000000002</v>
      </c>
      <c r="N1418" s="335">
        <f t="shared" si="91"/>
        <v>199.03152700897868</v>
      </c>
    </row>
    <row r="1419" spans="2:14" ht="25.5">
      <c r="B1419" s="52">
        <v>1414</v>
      </c>
      <c r="C1419" s="334">
        <f>+'3.- Resumen general'!C1420</f>
        <v>65400</v>
      </c>
      <c r="D1419" s="81" t="str">
        <f>+'3.- Resumen general'!D1420</f>
        <v>Excisión de lesión, córnea (queratectomía, lamelar, parcial), excepto pterigion</v>
      </c>
      <c r="E1419" s="335">
        <f>+'3.- Resumen general'!AP1420</f>
        <v>1.6728745791245792</v>
      </c>
      <c r="F1419" s="335">
        <f>+'3.- Resumen general'!AQ1420</f>
        <v>197.07984000000002</v>
      </c>
      <c r="G1419" s="335">
        <f t="shared" si="88"/>
        <v>198.75271457912459</v>
      </c>
      <c r="I1419" s="52">
        <v>1414</v>
      </c>
      <c r="J1419" s="334">
        <f t="shared" si="89"/>
        <v>65400</v>
      </c>
      <c r="K1419" s="81" t="str">
        <f t="shared" si="90"/>
        <v>Excisión de lesión, córnea (queratectomía, lamelar, parcial), excepto pterigion</v>
      </c>
      <c r="L1419" s="335">
        <f>+'3.- Resumen general'!AP1420</f>
        <v>1.6728745791245792</v>
      </c>
      <c r="M1419" s="335">
        <f>+'3.- Resumen general'!AQ1420</f>
        <v>197.07984000000002</v>
      </c>
      <c r="N1419" s="335">
        <f t="shared" si="91"/>
        <v>198.75271457912459</v>
      </c>
    </row>
    <row r="1420" spans="2:14">
      <c r="B1420" s="52">
        <v>1415</v>
      </c>
      <c r="C1420" s="334">
        <f>+'3.- Resumen general'!C1421</f>
        <v>65410</v>
      </c>
      <c r="D1420" s="81" t="str">
        <f>+'3.- Resumen general'!D1421</f>
        <v>Biopsia de córnea</v>
      </c>
      <c r="E1420" s="335">
        <f>+'3.- Resumen general'!AP1421</f>
        <v>8.3438552188552201E-2</v>
      </c>
      <c r="F1420" s="335">
        <f>+'3.- Resumen general'!AQ1421</f>
        <v>18.19285</v>
      </c>
      <c r="G1420" s="335">
        <f t="shared" si="88"/>
        <v>18.276288552188554</v>
      </c>
      <c r="I1420" s="52">
        <v>1415</v>
      </c>
      <c r="J1420" s="334">
        <f t="shared" si="89"/>
        <v>65410</v>
      </c>
      <c r="K1420" s="81" t="str">
        <f t="shared" si="90"/>
        <v>Biopsia de córnea</v>
      </c>
      <c r="L1420" s="335">
        <f>+'3.- Resumen general'!AP1421</f>
        <v>8.3438552188552201E-2</v>
      </c>
      <c r="M1420" s="335">
        <f>+'3.- Resumen general'!AQ1421</f>
        <v>18.19285</v>
      </c>
      <c r="N1420" s="335">
        <f t="shared" si="91"/>
        <v>18.276288552188554</v>
      </c>
    </row>
    <row r="1421" spans="2:14">
      <c r="B1421" s="52">
        <v>1416</v>
      </c>
      <c r="C1421" s="334">
        <f>+'3.- Resumen general'!C1422</f>
        <v>65420</v>
      </c>
      <c r="D1421" s="81" t="str">
        <f>+'3.- Resumen general'!D1422</f>
        <v>Excisión o transposición de pterigion; sin injerto</v>
      </c>
      <c r="E1421" s="335">
        <f>+'3.- Resumen general'!AP1422</f>
        <v>0.99339751683501687</v>
      </c>
      <c r="F1421" s="335">
        <f>+'3.- Resumen general'!AQ1422</f>
        <v>2.9198499999999998</v>
      </c>
      <c r="G1421" s="335">
        <f t="shared" si="88"/>
        <v>3.9132475168350167</v>
      </c>
      <c r="I1421" s="52">
        <v>1416</v>
      </c>
      <c r="J1421" s="334">
        <f t="shared" si="89"/>
        <v>65420</v>
      </c>
      <c r="K1421" s="81" t="str">
        <f t="shared" si="90"/>
        <v>Excisión o transposición de pterigion; sin injerto</v>
      </c>
      <c r="L1421" s="335">
        <f>+'3.- Resumen general'!AP1422</f>
        <v>0.99339751683501687</v>
      </c>
      <c r="M1421" s="335">
        <f>+'3.- Resumen general'!AQ1422</f>
        <v>2.9198499999999998</v>
      </c>
      <c r="N1421" s="335">
        <f t="shared" si="91"/>
        <v>3.9132475168350167</v>
      </c>
    </row>
    <row r="1422" spans="2:14">
      <c r="B1422" s="52">
        <v>1417</v>
      </c>
      <c r="C1422" s="334">
        <f>+'3.- Resumen general'!C1423</f>
        <v>65430</v>
      </c>
      <c r="D1422" s="81" t="str">
        <f>+'3.- Resumen general'!D1423</f>
        <v>Raspado de córnea, diagnóstico, para frotis y/o cultivo</v>
      </c>
      <c r="E1422" s="335">
        <f>+'3.- Resumen general'!AP1423</f>
        <v>5.2149095117845122E-2</v>
      </c>
      <c r="F1422" s="335">
        <f>+'3.- Resumen general'!AQ1423</f>
        <v>2.9198499999999998</v>
      </c>
      <c r="G1422" s="335">
        <f t="shared" si="88"/>
        <v>2.971999095117845</v>
      </c>
      <c r="I1422" s="52">
        <v>1417</v>
      </c>
      <c r="J1422" s="334">
        <f t="shared" si="89"/>
        <v>65430</v>
      </c>
      <c r="K1422" s="81" t="str">
        <f t="shared" si="90"/>
        <v>Raspado de córnea, diagnóstico, para frotis y/o cultivo</v>
      </c>
      <c r="L1422" s="335">
        <f>+'3.- Resumen general'!AP1423</f>
        <v>5.2149095117845122E-2</v>
      </c>
      <c r="M1422" s="335">
        <f>+'3.- Resumen general'!AQ1423</f>
        <v>2.9198499999999998</v>
      </c>
      <c r="N1422" s="335">
        <f t="shared" si="91"/>
        <v>2.971999095117845</v>
      </c>
    </row>
    <row r="1423" spans="2:14" ht="25.5">
      <c r="B1423" s="52">
        <v>1418</v>
      </c>
      <c r="C1423" s="334">
        <f>+'3.- Resumen general'!C1424</f>
        <v>65435</v>
      </c>
      <c r="D1423" s="81" t="str">
        <f>+'3.- Resumen general'!D1424</f>
        <v>Extirpación de epitelio de córnea; con o sin quimiocauterización (abrasión, legrado)</v>
      </c>
      <c r="E1423" s="335">
        <f>+'3.- Resumen general'!AP1424</f>
        <v>0.83643728956228958</v>
      </c>
      <c r="F1423" s="335">
        <f>+'3.- Resumen general'!AQ1424</f>
        <v>197.07984000000002</v>
      </c>
      <c r="G1423" s="335">
        <f t="shared" si="88"/>
        <v>197.91627728956232</v>
      </c>
      <c r="I1423" s="52">
        <v>1418</v>
      </c>
      <c r="J1423" s="334">
        <f t="shared" si="89"/>
        <v>65435</v>
      </c>
      <c r="K1423" s="81" t="str">
        <f t="shared" si="90"/>
        <v>Extirpación de epitelio de córnea; con o sin quimiocauterización (abrasión, legrado)</v>
      </c>
      <c r="L1423" s="335">
        <f>+'3.- Resumen general'!AP1424</f>
        <v>0.83643728956228958</v>
      </c>
      <c r="M1423" s="335">
        <f>+'3.- Resumen general'!AQ1424</f>
        <v>197.07984000000002</v>
      </c>
      <c r="N1423" s="335">
        <f t="shared" si="91"/>
        <v>197.91627728956232</v>
      </c>
    </row>
    <row r="1424" spans="2:14" ht="25.5">
      <c r="B1424" s="52">
        <v>1419</v>
      </c>
      <c r="C1424" s="334">
        <f>+'3.- Resumen general'!C1425</f>
        <v>65450</v>
      </c>
      <c r="D1424" s="81" t="str">
        <f>+'3.- Resumen general'!D1425</f>
        <v>Destrucción de lesión de córnea mediante crioterapia, fotocoagulación o termocauterización</v>
      </c>
      <c r="E1424" s="335">
        <f>+'3.- Resumen general'!AP1425</f>
        <v>1.2546559343434345</v>
      </c>
      <c r="F1424" s="335">
        <f>+'3.- Resumen general'!AQ1425</f>
        <v>200.41249000000002</v>
      </c>
      <c r="G1424" s="335">
        <f t="shared" si="88"/>
        <v>201.66714593434347</v>
      </c>
      <c r="I1424" s="52">
        <v>1419</v>
      </c>
      <c r="J1424" s="334">
        <f t="shared" si="89"/>
        <v>65450</v>
      </c>
      <c r="K1424" s="81" t="str">
        <f t="shared" si="90"/>
        <v>Destrucción de lesión de córnea mediante crioterapia, fotocoagulación o termocauterización</v>
      </c>
      <c r="L1424" s="335">
        <f>+'3.- Resumen general'!AP1425</f>
        <v>1.2546559343434345</v>
      </c>
      <c r="M1424" s="335">
        <f>+'3.- Resumen general'!AQ1425</f>
        <v>200.41249000000002</v>
      </c>
      <c r="N1424" s="335">
        <f t="shared" si="91"/>
        <v>201.66714593434347</v>
      </c>
    </row>
    <row r="1425" spans="2:14">
      <c r="B1425" s="52">
        <v>1420</v>
      </c>
      <c r="C1425" s="334">
        <f>+'3.- Resumen general'!C1426</f>
        <v>65771</v>
      </c>
      <c r="D1425" s="81" t="str">
        <f>+'3.- Resumen general'!D1426</f>
        <v>Queratotomía radial</v>
      </c>
      <c r="E1425" s="335">
        <f>+'3.- Resumen general'!AP1426</f>
        <v>1.9516870089786758</v>
      </c>
      <c r="F1425" s="335">
        <f>+'3.- Resumen general'!AQ1426</f>
        <v>197.07984000000002</v>
      </c>
      <c r="G1425" s="335">
        <f t="shared" si="88"/>
        <v>199.03152700897868</v>
      </c>
      <c r="I1425" s="52">
        <v>1420</v>
      </c>
      <c r="J1425" s="334">
        <f t="shared" si="89"/>
        <v>65771</v>
      </c>
      <c r="K1425" s="81" t="str">
        <f t="shared" si="90"/>
        <v>Queratotomía radial</v>
      </c>
      <c r="L1425" s="335">
        <f>+'3.- Resumen general'!AP1426</f>
        <v>1.9516870089786758</v>
      </c>
      <c r="M1425" s="335">
        <f>+'3.- Resumen general'!AQ1426</f>
        <v>197.07984000000002</v>
      </c>
      <c r="N1425" s="335">
        <f t="shared" si="91"/>
        <v>199.03152700897868</v>
      </c>
    </row>
    <row r="1426" spans="2:14" ht="25.5">
      <c r="B1426" s="52">
        <v>1421</v>
      </c>
      <c r="C1426" s="334">
        <f>+'3.- Resumen general'!C1427</f>
        <v>65800</v>
      </c>
      <c r="D1426" s="81" t="str">
        <f>+'3.- Resumen general'!D1427</f>
        <v>Paracentesis de cámara anterior del ojo (procedimiento separado); con aspiración diagnóstica de humor acuoso</v>
      </c>
      <c r="E1426" s="335">
        <f>+'3.- Resumen general'!AP1427</f>
        <v>4.17192760942761E-2</v>
      </c>
      <c r="F1426" s="335">
        <f>+'3.- Resumen general'!AQ1427</f>
        <v>49.8</v>
      </c>
      <c r="G1426" s="335">
        <f t="shared" si="88"/>
        <v>49.841719276094274</v>
      </c>
      <c r="I1426" s="52">
        <v>1421</v>
      </c>
      <c r="J1426" s="334">
        <f t="shared" si="89"/>
        <v>65800</v>
      </c>
      <c r="K1426" s="81" t="str">
        <f t="shared" si="90"/>
        <v>Paracentesis de cámara anterior del ojo (procedimiento separado); con aspiración diagnóstica de humor acuoso</v>
      </c>
      <c r="L1426" s="335">
        <f>+'3.- Resumen general'!AP1427</f>
        <v>4.17192760942761E-2</v>
      </c>
      <c r="M1426" s="335">
        <f>+'3.- Resumen general'!AQ1427</f>
        <v>49.8</v>
      </c>
      <c r="N1426" s="335">
        <f t="shared" si="91"/>
        <v>49.841719276094274</v>
      </c>
    </row>
    <row r="1427" spans="2:14">
      <c r="B1427" s="52">
        <v>1422</v>
      </c>
      <c r="C1427" s="334">
        <f>+'3.- Resumen general'!C1428</f>
        <v>65820</v>
      </c>
      <c r="D1427" s="81" t="str">
        <f>+'3.- Resumen general'!D1428</f>
        <v>Goniotomía</v>
      </c>
      <c r="E1427" s="335">
        <f>+'3.- Resumen general'!AP1428</f>
        <v>0.14601746632996634</v>
      </c>
      <c r="F1427" s="335">
        <f>+'3.- Resumen general'!AQ1428</f>
        <v>49.8</v>
      </c>
      <c r="G1427" s="335">
        <f t="shared" si="88"/>
        <v>49.946017466329963</v>
      </c>
      <c r="I1427" s="52">
        <v>1422</v>
      </c>
      <c r="J1427" s="334">
        <f t="shared" si="89"/>
        <v>65820</v>
      </c>
      <c r="K1427" s="81" t="str">
        <f t="shared" si="90"/>
        <v>Goniotomía</v>
      </c>
      <c r="L1427" s="335">
        <f>+'3.- Resumen general'!AP1428</f>
        <v>0.14601746632996634</v>
      </c>
      <c r="M1427" s="335">
        <f>+'3.- Resumen general'!AQ1428</f>
        <v>49.8</v>
      </c>
      <c r="N1427" s="335">
        <f t="shared" si="91"/>
        <v>49.946017466329963</v>
      </c>
    </row>
    <row r="1428" spans="2:14">
      <c r="B1428" s="52">
        <v>1423</v>
      </c>
      <c r="C1428" s="334">
        <f>+'3.- Resumen general'!C1429</f>
        <v>65850</v>
      </c>
      <c r="D1428" s="81" t="str">
        <f>+'3.- Resumen general'!D1429</f>
        <v>Trabeculotomía ab externo</v>
      </c>
      <c r="E1428" s="335">
        <f>+'3.- Resumen general'!AP1429</f>
        <v>0.10429819023569024</v>
      </c>
      <c r="F1428" s="335">
        <f>+'3.- Resumen general'!AQ1429</f>
        <v>49.8</v>
      </c>
      <c r="G1428" s="335">
        <f t="shared" si="88"/>
        <v>49.904298190235686</v>
      </c>
      <c r="I1428" s="52">
        <v>1423</v>
      </c>
      <c r="J1428" s="334">
        <f t="shared" si="89"/>
        <v>65850</v>
      </c>
      <c r="K1428" s="81" t="str">
        <f t="shared" si="90"/>
        <v>Trabeculotomía ab externo</v>
      </c>
      <c r="L1428" s="335">
        <f>+'3.- Resumen general'!AP1429</f>
        <v>0.10429819023569024</v>
      </c>
      <c r="M1428" s="335">
        <f>+'3.- Resumen general'!AQ1429</f>
        <v>49.8</v>
      </c>
      <c r="N1428" s="335">
        <f t="shared" si="91"/>
        <v>49.904298190235686</v>
      </c>
    </row>
    <row r="1429" spans="2:14">
      <c r="B1429" s="52">
        <v>1424</v>
      </c>
      <c r="C1429" s="334">
        <f>+'3.- Resumen general'!C1430</f>
        <v>65855</v>
      </c>
      <c r="D1429" s="81" t="str">
        <f>+'3.- Resumen general'!D1430</f>
        <v>Trabeculoplastía por láser</v>
      </c>
      <c r="E1429" s="335">
        <f>+'3.- Resumen general'!AP1430</f>
        <v>0.12515782828282829</v>
      </c>
      <c r="F1429" s="335">
        <f>+'3.- Resumen general'!AQ1430</f>
        <v>49.8</v>
      </c>
      <c r="G1429" s="335">
        <f t="shared" si="88"/>
        <v>49.925157828282828</v>
      </c>
      <c r="I1429" s="52">
        <v>1424</v>
      </c>
      <c r="J1429" s="334">
        <f t="shared" si="89"/>
        <v>65855</v>
      </c>
      <c r="K1429" s="81" t="str">
        <f t="shared" si="90"/>
        <v>Trabeculoplastía por láser</v>
      </c>
      <c r="L1429" s="335">
        <f>+'3.- Resumen general'!AP1430</f>
        <v>0.12515782828282829</v>
      </c>
      <c r="M1429" s="335">
        <f>+'3.- Resumen general'!AQ1430</f>
        <v>49.8</v>
      </c>
      <c r="N1429" s="335">
        <f t="shared" si="91"/>
        <v>49.925157828282828</v>
      </c>
    </row>
    <row r="1430" spans="2:14" ht="25.5">
      <c r="B1430" s="52">
        <v>1425</v>
      </c>
      <c r="C1430" s="334">
        <f>+'3.- Resumen general'!C1431</f>
        <v>65860</v>
      </c>
      <c r="D1430" s="81" t="str">
        <f>+'3.- Resumen general'!D1431</f>
        <v>Sección de adherencias del segmento anterior, técnica de láser (procedimiento separado)</v>
      </c>
      <c r="E1430" s="335">
        <f>+'3.- Resumen general'!AP1431</f>
        <v>1.1152497194163862</v>
      </c>
      <c r="F1430" s="335">
        <f>+'3.- Resumen general'!AQ1431</f>
        <v>188.72933999999995</v>
      </c>
      <c r="G1430" s="335">
        <f t="shared" si="88"/>
        <v>189.84458971941635</v>
      </c>
      <c r="I1430" s="52">
        <v>1425</v>
      </c>
      <c r="J1430" s="334">
        <f t="shared" si="89"/>
        <v>65860</v>
      </c>
      <c r="K1430" s="81" t="str">
        <f t="shared" si="90"/>
        <v>Sección de adherencias del segmento anterior, técnica de láser (procedimiento separado)</v>
      </c>
      <c r="L1430" s="335">
        <f>+'3.- Resumen general'!AP1431</f>
        <v>1.1152497194163862</v>
      </c>
      <c r="M1430" s="335">
        <f>+'3.- Resumen general'!AQ1431</f>
        <v>188.72933999999995</v>
      </c>
      <c r="N1430" s="335">
        <f t="shared" si="91"/>
        <v>189.84458971941635</v>
      </c>
    </row>
    <row r="1431" spans="2:14" ht="38.25">
      <c r="B1431" s="52">
        <v>1426</v>
      </c>
      <c r="C1431" s="334">
        <f>+'3.- Resumen general'!C1432</f>
        <v>65865</v>
      </c>
      <c r="D1431" s="81" t="str">
        <f>+'3.- Resumen general'!D1432</f>
        <v>Sección de adherencias del segmento anterior del ojo, técnica incisional (con o sin inyección  de aire o líquido) (procedimiento separado); goniosinequias</v>
      </c>
      <c r="E1431" s="335">
        <f>+'3.- Resumen general'!AP1432</f>
        <v>1.9516870089786758</v>
      </c>
      <c r="F1431" s="335">
        <f>+'3.- Resumen general'!AQ1432</f>
        <v>188.72933999999995</v>
      </c>
      <c r="G1431" s="335">
        <f t="shared" si="88"/>
        <v>190.68102700897862</v>
      </c>
      <c r="I1431" s="52">
        <v>1426</v>
      </c>
      <c r="J1431" s="334">
        <f t="shared" si="89"/>
        <v>65865</v>
      </c>
      <c r="K1431" s="81" t="str">
        <f t="shared" si="90"/>
        <v>Sección de adherencias del segmento anterior del ojo, técnica incisional (con o sin inyección  de aire o líquido) (procedimiento separado); goniosinequias</v>
      </c>
      <c r="L1431" s="335">
        <f>+'3.- Resumen general'!AP1432</f>
        <v>1.9516870089786758</v>
      </c>
      <c r="M1431" s="335">
        <f>+'3.- Resumen general'!AQ1432</f>
        <v>188.72933999999995</v>
      </c>
      <c r="N1431" s="335">
        <f t="shared" si="91"/>
        <v>190.68102700897862</v>
      </c>
    </row>
    <row r="1432" spans="2:14">
      <c r="B1432" s="52">
        <v>1427</v>
      </c>
      <c r="C1432" s="334">
        <f>+'3.- Resumen general'!C1433</f>
        <v>66130</v>
      </c>
      <c r="D1432" s="81" t="str">
        <f>+'3.- Resumen general'!D1433</f>
        <v>Excisión  de lesión, esclerótica</v>
      </c>
      <c r="E1432" s="335">
        <f>+'3.- Resumen general'!AP1433</f>
        <v>1.1152497194163862</v>
      </c>
      <c r="F1432" s="335">
        <f>+'3.- Resumen general'!AQ1433</f>
        <v>197.07984000000002</v>
      </c>
      <c r="G1432" s="335">
        <f t="shared" si="88"/>
        <v>198.19508971941642</v>
      </c>
      <c r="I1432" s="52">
        <v>1427</v>
      </c>
      <c r="J1432" s="334">
        <f t="shared" si="89"/>
        <v>66130</v>
      </c>
      <c r="K1432" s="81" t="str">
        <f t="shared" si="90"/>
        <v>Excisión  de lesión, esclerótica</v>
      </c>
      <c r="L1432" s="335">
        <f>+'3.- Resumen general'!AP1433</f>
        <v>1.1152497194163862</v>
      </c>
      <c r="M1432" s="335">
        <f>+'3.- Resumen general'!AQ1433</f>
        <v>197.07984000000002</v>
      </c>
      <c r="N1432" s="335">
        <f t="shared" si="91"/>
        <v>198.19508971941642</v>
      </c>
    </row>
    <row r="1433" spans="2:14">
      <c r="B1433" s="52">
        <v>1428</v>
      </c>
      <c r="C1433" s="334">
        <f>+'3.- Resumen general'!C1434</f>
        <v>66170</v>
      </c>
      <c r="D1433" s="81" t="str">
        <f>+'3.- Resumen general'!D1434</f>
        <v>Trabeculectomía</v>
      </c>
      <c r="E1433" s="335">
        <f>+'3.- Resumen general'!AP1434</f>
        <v>1.3940621492704828</v>
      </c>
      <c r="F1433" s="335">
        <f>+'3.- Resumen general'!AQ1434</f>
        <v>197.07984000000002</v>
      </c>
      <c r="G1433" s="335">
        <f t="shared" si="88"/>
        <v>198.47390214927051</v>
      </c>
      <c r="I1433" s="52">
        <v>1428</v>
      </c>
      <c r="J1433" s="334">
        <f t="shared" si="89"/>
        <v>66170</v>
      </c>
      <c r="K1433" s="81" t="str">
        <f t="shared" si="90"/>
        <v>Trabeculectomía</v>
      </c>
      <c r="L1433" s="335">
        <f>+'3.- Resumen general'!AP1434</f>
        <v>1.3940621492704828</v>
      </c>
      <c r="M1433" s="335">
        <f>+'3.- Resumen general'!AQ1434</f>
        <v>197.07984000000002</v>
      </c>
      <c r="N1433" s="335">
        <f t="shared" si="91"/>
        <v>198.47390214927051</v>
      </c>
    </row>
    <row r="1434" spans="2:14" ht="25.5">
      <c r="B1434" s="52">
        <v>1429</v>
      </c>
      <c r="C1434" s="334">
        <f>+'3.- Resumen general'!C1435</f>
        <v>66180</v>
      </c>
      <c r="D1434" s="81" t="str">
        <f>+'3.- Resumen general'!D1435</f>
        <v>Derivación de humor acuoso a un reservorio extraocular (p. Ej. Molteno, Schocket, DenverKrupin)</v>
      </c>
      <c r="E1434" s="335">
        <f>+'3.- Resumen general'!AP1435</f>
        <v>2.2304994388327724</v>
      </c>
      <c r="F1434" s="335">
        <f>+'3.- Resumen general'!AQ1435</f>
        <v>200.41249000000002</v>
      </c>
      <c r="G1434" s="335">
        <f t="shared" si="88"/>
        <v>202.64298943883279</v>
      </c>
      <c r="I1434" s="52">
        <v>1429</v>
      </c>
      <c r="J1434" s="334">
        <f t="shared" si="89"/>
        <v>66180</v>
      </c>
      <c r="K1434" s="81" t="str">
        <f t="shared" si="90"/>
        <v>Derivación de humor acuoso a un reservorio extraocular (p. Ej. Molteno, Schocket, DenverKrupin)</v>
      </c>
      <c r="L1434" s="335">
        <f>+'3.- Resumen general'!AP1435</f>
        <v>2.2304994388327724</v>
      </c>
      <c r="M1434" s="335">
        <f>+'3.- Resumen general'!AQ1435</f>
        <v>200.41249000000002</v>
      </c>
      <c r="N1434" s="335">
        <f t="shared" si="91"/>
        <v>202.64298943883279</v>
      </c>
    </row>
    <row r="1435" spans="2:14">
      <c r="B1435" s="52">
        <v>1430</v>
      </c>
      <c r="C1435" s="334">
        <f>+'3.- Resumen general'!C1436</f>
        <v>66220</v>
      </c>
      <c r="D1435" s="81" t="str">
        <f>+'3.- Resumen general'!D1436</f>
        <v>Corrección de estafiloma escleral; sin injerto</v>
      </c>
      <c r="E1435" s="335">
        <f>+'3.- Resumen general'!AP1436</f>
        <v>1.6728745791245792</v>
      </c>
      <c r="F1435" s="335">
        <f>+'3.- Resumen general'!AQ1436</f>
        <v>197.07984000000002</v>
      </c>
      <c r="G1435" s="335">
        <f t="shared" si="88"/>
        <v>198.75271457912459</v>
      </c>
      <c r="I1435" s="52">
        <v>1430</v>
      </c>
      <c r="J1435" s="334">
        <f t="shared" si="89"/>
        <v>66220</v>
      </c>
      <c r="K1435" s="81" t="str">
        <f t="shared" si="90"/>
        <v>Corrección de estafiloma escleral; sin injerto</v>
      </c>
      <c r="L1435" s="335">
        <f>+'3.- Resumen general'!AP1436</f>
        <v>1.6728745791245792</v>
      </c>
      <c r="M1435" s="335">
        <f>+'3.- Resumen general'!AQ1436</f>
        <v>197.07984000000002</v>
      </c>
      <c r="N1435" s="335">
        <f t="shared" si="91"/>
        <v>198.75271457912459</v>
      </c>
    </row>
    <row r="1436" spans="2:14" ht="25.5">
      <c r="B1436" s="52">
        <v>1431</v>
      </c>
      <c r="C1436" s="334">
        <f>+'3.- Resumen general'!C1437</f>
        <v>66500</v>
      </c>
      <c r="D1436" s="81" t="str">
        <f>+'3.- Resumen general'!D1437</f>
        <v>Iridotomía mediante incisión con instrumento cortante (procedimiento separado); excepto transfixión</v>
      </c>
      <c r="E1436" s="335">
        <f>+'3.- Resumen general'!AP1437</f>
        <v>1.1152497194163862</v>
      </c>
      <c r="F1436" s="335">
        <f>+'3.- Resumen general'!AQ1437</f>
        <v>197.07984000000002</v>
      </c>
      <c r="G1436" s="335">
        <f t="shared" si="88"/>
        <v>198.19508971941642</v>
      </c>
      <c r="I1436" s="52">
        <v>1431</v>
      </c>
      <c r="J1436" s="334">
        <f t="shared" si="89"/>
        <v>66500</v>
      </c>
      <c r="K1436" s="81" t="str">
        <f t="shared" si="90"/>
        <v>Iridotomía mediante incisión con instrumento cortante (procedimiento separado); excepto transfixión</v>
      </c>
      <c r="L1436" s="335">
        <f>+'3.- Resumen general'!AP1437</f>
        <v>1.1152497194163862</v>
      </c>
      <c r="M1436" s="335">
        <f>+'3.- Resumen general'!AQ1437</f>
        <v>197.07984000000002</v>
      </c>
      <c r="N1436" s="335">
        <f t="shared" si="91"/>
        <v>198.19508971941642</v>
      </c>
    </row>
    <row r="1437" spans="2:14">
      <c r="B1437" s="52">
        <v>1432</v>
      </c>
      <c r="C1437" s="334">
        <f>+'3.- Resumen general'!C1438</f>
        <v>66600</v>
      </c>
      <c r="D1437" s="81" t="str">
        <f>+'3.- Resumen general'!D1438</f>
        <v>Iridectomía</v>
      </c>
      <c r="E1437" s="335">
        <f>+'3.- Resumen general'!AP1438</f>
        <v>1.1152497194163862</v>
      </c>
      <c r="F1437" s="335">
        <f>+'3.- Resumen general'!AQ1438</f>
        <v>197.07984000000002</v>
      </c>
      <c r="G1437" s="335">
        <f t="shared" si="88"/>
        <v>198.19508971941642</v>
      </c>
      <c r="I1437" s="52">
        <v>1432</v>
      </c>
      <c r="J1437" s="334">
        <f t="shared" si="89"/>
        <v>66600</v>
      </c>
      <c r="K1437" s="81" t="str">
        <f t="shared" si="90"/>
        <v>Iridectomía</v>
      </c>
      <c r="L1437" s="335">
        <f>+'3.- Resumen general'!AP1438</f>
        <v>1.1152497194163862</v>
      </c>
      <c r="M1437" s="335">
        <f>+'3.- Resumen general'!AQ1438</f>
        <v>197.07984000000002</v>
      </c>
      <c r="N1437" s="335">
        <f t="shared" si="91"/>
        <v>198.19508971941642</v>
      </c>
    </row>
    <row r="1438" spans="2:14">
      <c r="B1438" s="52">
        <v>1433</v>
      </c>
      <c r="C1438" s="334">
        <f>+'3.- Resumen general'!C1439</f>
        <v>66680</v>
      </c>
      <c r="D1438" s="81" t="str">
        <f>+'3.- Resumen general'!D1439</f>
        <v>Corrección del iris, cuerpo ciliar (como para iridodiálisis)</v>
      </c>
      <c r="E1438" s="335">
        <f>+'3.- Resumen general'!AP1439</f>
        <v>1.9516870089786758</v>
      </c>
      <c r="F1438" s="335">
        <f>+'3.- Resumen general'!AQ1439</f>
        <v>197.07984000000002</v>
      </c>
      <c r="G1438" s="335">
        <f t="shared" si="88"/>
        <v>199.03152700897868</v>
      </c>
      <c r="I1438" s="52">
        <v>1433</v>
      </c>
      <c r="J1438" s="334">
        <f t="shared" si="89"/>
        <v>66680</v>
      </c>
      <c r="K1438" s="81" t="str">
        <f t="shared" si="90"/>
        <v>Corrección del iris, cuerpo ciliar (como para iridodiálisis)</v>
      </c>
      <c r="L1438" s="335">
        <f>+'3.- Resumen general'!AP1439</f>
        <v>1.9516870089786758</v>
      </c>
      <c r="M1438" s="335">
        <f>+'3.- Resumen general'!AQ1439</f>
        <v>197.07984000000002</v>
      </c>
      <c r="N1438" s="335">
        <f t="shared" si="91"/>
        <v>199.03152700897868</v>
      </c>
    </row>
    <row r="1439" spans="2:14">
      <c r="B1439" s="52">
        <v>1434</v>
      </c>
      <c r="C1439" s="334">
        <f>+'3.- Resumen general'!C1440</f>
        <v>66700</v>
      </c>
      <c r="D1439" s="81" t="str">
        <f>+'3.- Resumen general'!D1440</f>
        <v>Destrucción del cuerpo ciliar; diatermia</v>
      </c>
      <c r="E1439" s="335">
        <f>+'3.- Resumen general'!AP1440</f>
        <v>1.6728745791245792</v>
      </c>
      <c r="F1439" s="335">
        <f>+'3.- Resumen general'!AQ1440</f>
        <v>200.41249000000002</v>
      </c>
      <c r="G1439" s="335">
        <f t="shared" si="88"/>
        <v>202.08536457912459</v>
      </c>
      <c r="I1439" s="52">
        <v>1434</v>
      </c>
      <c r="J1439" s="334">
        <f t="shared" si="89"/>
        <v>66700</v>
      </c>
      <c r="K1439" s="81" t="str">
        <f t="shared" si="90"/>
        <v>Destrucción del cuerpo ciliar; diatermia</v>
      </c>
      <c r="L1439" s="335">
        <f>+'3.- Resumen general'!AP1440</f>
        <v>1.6728745791245792</v>
      </c>
      <c r="M1439" s="335">
        <f>+'3.- Resumen general'!AQ1440</f>
        <v>200.41249000000002</v>
      </c>
      <c r="N1439" s="335">
        <f t="shared" si="91"/>
        <v>202.08536457912459</v>
      </c>
    </row>
    <row r="1440" spans="2:14">
      <c r="B1440" s="52">
        <v>1435</v>
      </c>
      <c r="C1440" s="334">
        <f>+'3.- Resumen general'!C1441</f>
        <v>66761</v>
      </c>
      <c r="D1440" s="81" t="str">
        <f>+'3.- Resumen general'!D1441</f>
        <v>Iridotomía/Iridectomía por cirugía láser</v>
      </c>
      <c r="E1440" s="335">
        <f>+'3.- Resumen general'!AP1441</f>
        <v>1.1152497194163862</v>
      </c>
      <c r="F1440" s="335">
        <f>+'3.- Resumen general'!AQ1441</f>
        <v>197.07984000000002</v>
      </c>
      <c r="G1440" s="335">
        <f t="shared" si="88"/>
        <v>198.19508971941642</v>
      </c>
      <c r="I1440" s="52">
        <v>1435</v>
      </c>
      <c r="J1440" s="334">
        <f t="shared" si="89"/>
        <v>66761</v>
      </c>
      <c r="K1440" s="81" t="str">
        <f t="shared" si="90"/>
        <v>Iridotomía/Iridectomía por cirugía láser</v>
      </c>
      <c r="L1440" s="335">
        <f>+'3.- Resumen general'!AP1441</f>
        <v>1.1152497194163862</v>
      </c>
      <c r="M1440" s="335">
        <f>+'3.- Resumen general'!AQ1441</f>
        <v>197.07984000000002</v>
      </c>
      <c r="N1440" s="335">
        <f t="shared" si="91"/>
        <v>198.19508971941642</v>
      </c>
    </row>
    <row r="1441" spans="2:14" ht="25.5">
      <c r="B1441" s="52">
        <v>1436</v>
      </c>
      <c r="C1441" s="334">
        <f>+'3.- Resumen general'!C1442</f>
        <v>66770</v>
      </c>
      <c r="D1441" s="81" t="str">
        <f>+'3.- Resumen general'!D1442</f>
        <v>Destrucción de quiste o de lesiones del iris o cuerpo ciliar (procedimiento no escisional)</v>
      </c>
      <c r="E1441" s="335">
        <f>+'3.- Resumen general'!AP1442</f>
        <v>1.5334683641975309</v>
      </c>
      <c r="F1441" s="335">
        <f>+'3.- Resumen general'!AQ1442</f>
        <v>200.41249000000002</v>
      </c>
      <c r="G1441" s="335">
        <f t="shared" si="88"/>
        <v>201.94595836419754</v>
      </c>
      <c r="I1441" s="52">
        <v>1436</v>
      </c>
      <c r="J1441" s="334">
        <f t="shared" si="89"/>
        <v>66770</v>
      </c>
      <c r="K1441" s="81" t="str">
        <f t="shared" si="90"/>
        <v>Destrucción de quiste o de lesiones del iris o cuerpo ciliar (procedimiento no escisional)</v>
      </c>
      <c r="L1441" s="335">
        <f>+'3.- Resumen general'!AP1442</f>
        <v>1.5334683641975309</v>
      </c>
      <c r="M1441" s="335">
        <f>+'3.- Resumen general'!AQ1442</f>
        <v>200.41249000000002</v>
      </c>
      <c r="N1441" s="335">
        <f t="shared" si="91"/>
        <v>201.94595836419754</v>
      </c>
    </row>
    <row r="1442" spans="2:14">
      <c r="B1442" s="52">
        <v>1437</v>
      </c>
      <c r="C1442" s="334">
        <f>+'3.- Resumen general'!C1443</f>
        <v>66821</v>
      </c>
      <c r="D1442" s="81" t="str">
        <f>+'3.- Resumen general'!D1443</f>
        <v>Cirugía láser para escisión de catarata</v>
      </c>
      <c r="E1442" s="335">
        <f>+'3.- Resumen general'!AP1443</f>
        <v>1.3940621492704828</v>
      </c>
      <c r="F1442" s="335">
        <f>+'3.- Resumen general'!AQ1443</f>
        <v>192.06198999999995</v>
      </c>
      <c r="G1442" s="335">
        <f t="shared" si="88"/>
        <v>193.45605214927045</v>
      </c>
      <c r="I1442" s="52">
        <v>1437</v>
      </c>
      <c r="J1442" s="334">
        <f t="shared" si="89"/>
        <v>66821</v>
      </c>
      <c r="K1442" s="81" t="str">
        <f t="shared" si="90"/>
        <v>Cirugía láser para escisión de catarata</v>
      </c>
      <c r="L1442" s="335">
        <f>+'3.- Resumen general'!AP1443</f>
        <v>1.3940621492704828</v>
      </c>
      <c r="M1442" s="335">
        <f>+'3.- Resumen general'!AQ1443</f>
        <v>192.06198999999995</v>
      </c>
      <c r="N1442" s="335">
        <f t="shared" si="91"/>
        <v>193.45605214927045</v>
      </c>
    </row>
    <row r="1443" spans="2:14" ht="25.5">
      <c r="B1443" s="52">
        <v>1438</v>
      </c>
      <c r="C1443" s="334">
        <f>+'3.- Resumen general'!C1444</f>
        <v>66830</v>
      </c>
      <c r="D1443" s="81" t="str">
        <f>+'3.- Resumen general'!D1444</f>
        <v>Extirpación de catarata membranosa secundaria (opacidad capsular posterior y /o hialoide anterior)</v>
      </c>
      <c r="E1443" s="335">
        <f>+'3.- Resumen general'!AP1444</f>
        <v>1.3940621492704828</v>
      </c>
      <c r="F1443" s="335">
        <f>+'3.- Resumen general'!AQ1444</f>
        <v>192.06198999999995</v>
      </c>
      <c r="G1443" s="335">
        <f t="shared" si="88"/>
        <v>193.45605214927045</v>
      </c>
      <c r="I1443" s="52">
        <v>1438</v>
      </c>
      <c r="J1443" s="334">
        <f t="shared" si="89"/>
        <v>66830</v>
      </c>
      <c r="K1443" s="81" t="str">
        <f t="shared" si="90"/>
        <v>Extirpación de catarata membranosa secundaria (opacidad capsular posterior y /o hialoide anterior)</v>
      </c>
      <c r="L1443" s="335">
        <f>+'3.- Resumen general'!AP1444</f>
        <v>1.3940621492704828</v>
      </c>
      <c r="M1443" s="335">
        <f>+'3.- Resumen general'!AQ1444</f>
        <v>192.06198999999995</v>
      </c>
      <c r="N1443" s="335">
        <f t="shared" si="91"/>
        <v>193.45605214927045</v>
      </c>
    </row>
    <row r="1444" spans="2:14">
      <c r="B1444" s="52">
        <v>1439</v>
      </c>
      <c r="C1444" s="334">
        <f>+'3.- Resumen general'!C1445</f>
        <v>66833</v>
      </c>
      <c r="D1444" s="81" t="str">
        <f>+'3.- Resumen general'!D1445</f>
        <v>Extracción extracapsular con implante de lente intraocular</v>
      </c>
      <c r="E1444" s="335">
        <f>+'3.- Resumen general'!AP1445</f>
        <v>1.3940621492704828</v>
      </c>
      <c r="F1444" s="335">
        <f>+'3.- Resumen general'!AQ1445</f>
        <v>192.06198999999995</v>
      </c>
      <c r="G1444" s="335">
        <f t="shared" si="88"/>
        <v>193.45605214927045</v>
      </c>
      <c r="I1444" s="52">
        <v>1439</v>
      </c>
      <c r="J1444" s="334">
        <f t="shared" si="89"/>
        <v>66833</v>
      </c>
      <c r="K1444" s="81" t="str">
        <f t="shared" si="90"/>
        <v>Extracción extracapsular con implante de lente intraocular</v>
      </c>
      <c r="L1444" s="335">
        <f>+'3.- Resumen general'!AP1445</f>
        <v>1.3940621492704828</v>
      </c>
      <c r="M1444" s="335">
        <f>+'3.- Resumen general'!AQ1445</f>
        <v>192.06198999999995</v>
      </c>
      <c r="N1444" s="335">
        <f t="shared" si="91"/>
        <v>193.45605214927045</v>
      </c>
    </row>
    <row r="1445" spans="2:14">
      <c r="B1445" s="52">
        <v>1440</v>
      </c>
      <c r="C1445" s="334">
        <f>+'3.- Resumen general'!C1446</f>
        <v>66850</v>
      </c>
      <c r="D1445" s="81" t="str">
        <f>+'3.- Resumen general'!D1446</f>
        <v>Facofragmentación (mecánica o ultrasonido), con aspiración</v>
      </c>
      <c r="E1445" s="335">
        <f>+'3.- Resumen general'!AP1446</f>
        <v>1.3940621492704828</v>
      </c>
      <c r="F1445" s="335">
        <f>+'3.- Resumen general'!AQ1446</f>
        <v>192.06198999999995</v>
      </c>
      <c r="G1445" s="335">
        <f t="shared" si="88"/>
        <v>193.45605214927045</v>
      </c>
      <c r="I1445" s="52">
        <v>1440</v>
      </c>
      <c r="J1445" s="334">
        <f t="shared" si="89"/>
        <v>66850</v>
      </c>
      <c r="K1445" s="81" t="str">
        <f t="shared" si="90"/>
        <v>Facofragmentación (mecánica o ultrasonido), con aspiración</v>
      </c>
      <c r="L1445" s="335">
        <f>+'3.- Resumen general'!AP1446</f>
        <v>1.3940621492704828</v>
      </c>
      <c r="M1445" s="335">
        <f>+'3.- Resumen general'!AQ1446</f>
        <v>192.06198999999995</v>
      </c>
      <c r="N1445" s="335">
        <f t="shared" si="91"/>
        <v>193.45605214927045</v>
      </c>
    </row>
    <row r="1446" spans="2:14">
      <c r="B1446" s="52">
        <v>1441</v>
      </c>
      <c r="C1446" s="334">
        <f>+'3.- Resumen general'!C1447</f>
        <v>66982</v>
      </c>
      <c r="D1446" s="81" t="str">
        <f>+'3.- Resumen general'!D1447</f>
        <v>Extracción de catarata extracapsular con implante de lente intraocular</v>
      </c>
      <c r="E1446" s="335">
        <f>+'3.- Resumen general'!AP1447</f>
        <v>1.3940621492704828</v>
      </c>
      <c r="F1446" s="335">
        <f>+'3.- Resumen general'!AQ1447</f>
        <v>192.06198999999995</v>
      </c>
      <c r="G1446" s="335">
        <f t="shared" si="88"/>
        <v>193.45605214927045</v>
      </c>
      <c r="I1446" s="52">
        <v>1441</v>
      </c>
      <c r="J1446" s="334">
        <f t="shared" si="89"/>
        <v>66982</v>
      </c>
      <c r="K1446" s="81" t="str">
        <f t="shared" si="90"/>
        <v>Extracción de catarata extracapsular con implante de lente intraocular</v>
      </c>
      <c r="L1446" s="335">
        <f>+'3.- Resumen general'!AP1447</f>
        <v>1.3940621492704828</v>
      </c>
      <c r="M1446" s="335">
        <f>+'3.- Resumen general'!AQ1447</f>
        <v>192.06198999999995</v>
      </c>
      <c r="N1446" s="335">
        <f t="shared" si="91"/>
        <v>193.45605214927045</v>
      </c>
    </row>
    <row r="1447" spans="2:14" ht="25.5">
      <c r="B1447" s="52">
        <v>1442</v>
      </c>
      <c r="C1447" s="334">
        <f>+'3.- Resumen general'!C1448</f>
        <v>66985</v>
      </c>
      <c r="D1447" s="81" t="str">
        <f>+'3.- Resumen general'!D1448</f>
        <v>Inserción de lente intraocular (implante secundario), no asociada con extirpación concurrente de catarata</v>
      </c>
      <c r="E1447" s="335">
        <f>+'3.- Resumen general'!AP1448</f>
        <v>1.1152497194163862</v>
      </c>
      <c r="F1447" s="335">
        <f>+'3.- Resumen general'!AQ1448</f>
        <v>192.06198999999995</v>
      </c>
      <c r="G1447" s="335">
        <f t="shared" si="88"/>
        <v>193.17723971941635</v>
      </c>
      <c r="I1447" s="52">
        <v>1442</v>
      </c>
      <c r="J1447" s="334">
        <f t="shared" si="89"/>
        <v>66985</v>
      </c>
      <c r="K1447" s="81" t="str">
        <f t="shared" si="90"/>
        <v>Inserción de lente intraocular (implante secundario), no asociada con extirpación concurrente de catarata</v>
      </c>
      <c r="L1447" s="335">
        <f>+'3.- Resumen general'!AP1448</f>
        <v>1.1152497194163862</v>
      </c>
      <c r="M1447" s="335">
        <f>+'3.- Resumen general'!AQ1448</f>
        <v>192.06198999999995</v>
      </c>
      <c r="N1447" s="335">
        <f t="shared" si="91"/>
        <v>193.17723971941635</v>
      </c>
    </row>
    <row r="1448" spans="2:14">
      <c r="B1448" s="52">
        <v>1443</v>
      </c>
      <c r="C1448" s="334">
        <f>+'3.- Resumen general'!C1449</f>
        <v>66986</v>
      </c>
      <c r="D1448" s="81" t="str">
        <f>+'3.- Resumen general'!D1449</f>
        <v>Intercambio de lente intraocular</v>
      </c>
      <c r="E1448" s="335">
        <f>+'3.- Resumen general'!AP1449</f>
        <v>1.2546559343434345</v>
      </c>
      <c r="F1448" s="335">
        <f>+'3.- Resumen general'!AQ1449</f>
        <v>192.06198999999995</v>
      </c>
      <c r="G1448" s="335">
        <f t="shared" si="88"/>
        <v>193.3166459343434</v>
      </c>
      <c r="I1448" s="52">
        <v>1443</v>
      </c>
      <c r="J1448" s="334">
        <f t="shared" si="89"/>
        <v>66986</v>
      </c>
      <c r="K1448" s="81" t="str">
        <f t="shared" si="90"/>
        <v>Intercambio de lente intraocular</v>
      </c>
      <c r="L1448" s="335">
        <f>+'3.- Resumen general'!AP1449</f>
        <v>1.2546559343434345</v>
      </c>
      <c r="M1448" s="335">
        <f>+'3.- Resumen general'!AQ1449</f>
        <v>192.06198999999995</v>
      </c>
      <c r="N1448" s="335">
        <f t="shared" si="91"/>
        <v>193.3166459343434</v>
      </c>
    </row>
    <row r="1449" spans="2:14">
      <c r="B1449" s="52">
        <v>1444</v>
      </c>
      <c r="C1449" s="334">
        <f>+'3.- Resumen general'!C1450</f>
        <v>67005</v>
      </c>
      <c r="D1449" s="81" t="str">
        <f>+'3.- Resumen general'!D1450</f>
        <v>Vitrectomía anterior</v>
      </c>
      <c r="E1449" s="335">
        <f>+'3.- Resumen general'!AP1450</f>
        <v>1.9516870089786758</v>
      </c>
      <c r="F1449" s="335">
        <f>+'3.- Resumen general'!AQ1450</f>
        <v>188.72933999999995</v>
      </c>
      <c r="G1449" s="335">
        <f t="shared" si="88"/>
        <v>190.68102700897862</v>
      </c>
      <c r="I1449" s="52">
        <v>1444</v>
      </c>
      <c r="J1449" s="334">
        <f t="shared" si="89"/>
        <v>67005</v>
      </c>
      <c r="K1449" s="81" t="str">
        <f t="shared" si="90"/>
        <v>Vitrectomía anterior</v>
      </c>
      <c r="L1449" s="335">
        <f>+'3.- Resumen general'!AP1450</f>
        <v>1.9516870089786758</v>
      </c>
      <c r="M1449" s="335">
        <f>+'3.- Resumen general'!AQ1450</f>
        <v>188.72933999999995</v>
      </c>
      <c r="N1449" s="335">
        <f t="shared" si="91"/>
        <v>190.68102700897862</v>
      </c>
    </row>
    <row r="1450" spans="2:14" ht="25.5">
      <c r="B1450" s="52">
        <v>1445</v>
      </c>
      <c r="C1450" s="334">
        <f>+'3.- Resumen general'!C1451</f>
        <v>67015</v>
      </c>
      <c r="D1450" s="81" t="str">
        <f>+'3.- Resumen general'!D1451</f>
        <v>Aspiración de vítreo fluido subretinal o coroidal, vía pars plana (esclerotomía posterior)</v>
      </c>
      <c r="E1450" s="335">
        <f>+'3.- Resumen general'!AP1451</f>
        <v>1.2546559343434345</v>
      </c>
      <c r="F1450" s="335">
        <f>+'3.- Resumen general'!AQ1451</f>
        <v>192.06198999999995</v>
      </c>
      <c r="G1450" s="335">
        <f t="shared" si="88"/>
        <v>193.3166459343434</v>
      </c>
      <c r="I1450" s="52">
        <v>1445</v>
      </c>
      <c r="J1450" s="334">
        <f t="shared" si="89"/>
        <v>67015</v>
      </c>
      <c r="K1450" s="81" t="str">
        <f t="shared" si="90"/>
        <v>Aspiración de vítreo fluido subretinal o coroidal, vía pars plana (esclerotomía posterior)</v>
      </c>
      <c r="L1450" s="335">
        <f>+'3.- Resumen general'!AP1451</f>
        <v>1.2546559343434345</v>
      </c>
      <c r="M1450" s="335">
        <f>+'3.- Resumen general'!AQ1451</f>
        <v>192.06198999999995</v>
      </c>
      <c r="N1450" s="335">
        <f t="shared" si="91"/>
        <v>193.3166459343434</v>
      </c>
    </row>
    <row r="1451" spans="2:14">
      <c r="B1451" s="52">
        <v>1446</v>
      </c>
      <c r="C1451" s="334">
        <f>+'3.- Resumen general'!C1452</f>
        <v>67028</v>
      </c>
      <c r="D1451" s="81" t="str">
        <f>+'3.- Resumen general'!D1452</f>
        <v>Inyección intravítrea de agente farmacológico (procedimiento separado)</v>
      </c>
      <c r="E1451" s="335">
        <f>+'3.- Resumen general'!AP1452</f>
        <v>0.83643728956228958</v>
      </c>
      <c r="F1451" s="335">
        <f>+'3.- Resumen general'!AQ1452</f>
        <v>2.9198499999999998</v>
      </c>
      <c r="G1451" s="335">
        <f t="shared" si="88"/>
        <v>3.7562872895622892</v>
      </c>
      <c r="I1451" s="52">
        <v>1446</v>
      </c>
      <c r="J1451" s="334">
        <f t="shared" si="89"/>
        <v>67028</v>
      </c>
      <c r="K1451" s="81" t="str">
        <f t="shared" si="90"/>
        <v>Inyección intravítrea de agente farmacológico (procedimiento separado)</v>
      </c>
      <c r="L1451" s="335">
        <f>+'3.- Resumen general'!AP1452</f>
        <v>0.83643728956228958</v>
      </c>
      <c r="M1451" s="335">
        <f>+'3.- Resumen general'!AQ1452</f>
        <v>2.9198499999999998</v>
      </c>
      <c r="N1451" s="335">
        <f t="shared" si="91"/>
        <v>3.7562872895622892</v>
      </c>
    </row>
    <row r="1452" spans="2:14" ht="25.5">
      <c r="B1452" s="52">
        <v>1447</v>
      </c>
      <c r="C1452" s="334">
        <f>+'3.- Resumen general'!C1453</f>
        <v>67031</v>
      </c>
      <c r="D1452" s="81" t="str">
        <f>+'3.- Resumen general'!D1453</f>
        <v>Eliminación de filamentos, membranas, opacidades, láminas o adhesiones vitreas mediante cirugía laser (en uno o más sesiones)</v>
      </c>
      <c r="E1452" s="335">
        <f>+'3.- Resumen general'!AP1453</f>
        <v>1.1152497194163862</v>
      </c>
      <c r="F1452" s="335">
        <f>+'3.- Resumen general'!AQ1453</f>
        <v>188.72933999999995</v>
      </c>
      <c r="G1452" s="335">
        <f t="shared" si="88"/>
        <v>189.84458971941635</v>
      </c>
      <c r="I1452" s="52">
        <v>1447</v>
      </c>
      <c r="J1452" s="334">
        <f t="shared" si="89"/>
        <v>67031</v>
      </c>
      <c r="K1452" s="81" t="str">
        <f t="shared" si="90"/>
        <v>Eliminación de filamentos, membranas, opacidades, láminas o adhesiones vitreas mediante cirugía laser (en uno o más sesiones)</v>
      </c>
      <c r="L1452" s="335">
        <f>+'3.- Resumen general'!AP1453</f>
        <v>1.1152497194163862</v>
      </c>
      <c r="M1452" s="335">
        <f>+'3.- Resumen general'!AQ1453</f>
        <v>188.72933999999995</v>
      </c>
      <c r="N1452" s="335">
        <f t="shared" si="91"/>
        <v>189.84458971941635</v>
      </c>
    </row>
    <row r="1453" spans="2:14">
      <c r="B1453" s="52">
        <v>1448</v>
      </c>
      <c r="C1453" s="334">
        <f>+'3.- Resumen general'!C1454</f>
        <v>67036</v>
      </c>
      <c r="D1453" s="81" t="str">
        <f>+'3.- Resumen general'!D1454</f>
        <v>Vitrectomía, mecánica, vía pars plana</v>
      </c>
      <c r="E1453" s="335">
        <f>+'3.- Resumen general'!AP1454</f>
        <v>1.9516870089786758</v>
      </c>
      <c r="F1453" s="335">
        <f>+'3.- Resumen general'!AQ1454</f>
        <v>188.72933999999995</v>
      </c>
      <c r="G1453" s="335">
        <f t="shared" si="88"/>
        <v>190.68102700897862</v>
      </c>
      <c r="I1453" s="52">
        <v>1448</v>
      </c>
      <c r="J1453" s="334">
        <f t="shared" si="89"/>
        <v>67036</v>
      </c>
      <c r="K1453" s="81" t="str">
        <f t="shared" si="90"/>
        <v>Vitrectomía, mecánica, vía pars plana</v>
      </c>
      <c r="L1453" s="335">
        <f>+'3.- Resumen general'!AP1454</f>
        <v>1.9516870089786758</v>
      </c>
      <c r="M1453" s="335">
        <f>+'3.- Resumen general'!AQ1454</f>
        <v>188.72933999999995</v>
      </c>
      <c r="N1453" s="335">
        <f t="shared" si="91"/>
        <v>190.68102700897862</v>
      </c>
    </row>
    <row r="1454" spans="2:14" ht="25.5">
      <c r="B1454" s="52">
        <v>1449</v>
      </c>
      <c r="C1454" s="334">
        <f>+'3.- Resumen general'!C1455</f>
        <v>67039</v>
      </c>
      <c r="D1454" s="81" t="str">
        <f>+'3.- Resumen general'!D1455</f>
        <v>Vitrectomía mecánica con fotocoagulación endolaser focálizada, vía pars plana</v>
      </c>
      <c r="E1454" s="335">
        <f>+'3.- Resumen general'!AP1455</f>
        <v>1.9516870089786758</v>
      </c>
      <c r="F1454" s="335">
        <f>+'3.- Resumen general'!AQ1455</f>
        <v>188.72933999999995</v>
      </c>
      <c r="G1454" s="335">
        <f t="shared" si="88"/>
        <v>190.68102700897862</v>
      </c>
      <c r="I1454" s="52">
        <v>1449</v>
      </c>
      <c r="J1454" s="334">
        <f t="shared" si="89"/>
        <v>67039</v>
      </c>
      <c r="K1454" s="81" t="str">
        <f t="shared" si="90"/>
        <v>Vitrectomía mecánica con fotocoagulación endolaser focálizada, vía pars plana</v>
      </c>
      <c r="L1454" s="335">
        <f>+'3.- Resumen general'!AP1455</f>
        <v>1.9516870089786758</v>
      </c>
      <c r="M1454" s="335">
        <f>+'3.- Resumen general'!AQ1455</f>
        <v>188.72933999999995</v>
      </c>
      <c r="N1454" s="335">
        <f t="shared" si="91"/>
        <v>190.68102700897862</v>
      </c>
    </row>
    <row r="1455" spans="2:14">
      <c r="B1455" s="52">
        <v>1450</v>
      </c>
      <c r="C1455" s="334">
        <f>+'3.- Resumen general'!C1456</f>
        <v>67080</v>
      </c>
      <c r="D1455" s="81" t="str">
        <f>+'3.- Resumen general'!D1456</f>
        <v xml:space="preserve">Corrección de desprendimiento de retina, con crioterapia </v>
      </c>
      <c r="E1455" s="335">
        <f>+'3.- Resumen general'!AP1456</f>
        <v>1.9516870089786758</v>
      </c>
      <c r="F1455" s="335">
        <f>+'3.- Resumen general'!AQ1456</f>
        <v>188.72933999999995</v>
      </c>
      <c r="G1455" s="335">
        <f t="shared" si="88"/>
        <v>190.68102700897862</v>
      </c>
      <c r="I1455" s="52">
        <v>1450</v>
      </c>
      <c r="J1455" s="334">
        <f t="shared" si="89"/>
        <v>67080</v>
      </c>
      <c r="K1455" s="81" t="str">
        <f t="shared" si="90"/>
        <v xml:space="preserve">Corrección de desprendimiento de retina, con crioterapia </v>
      </c>
      <c r="L1455" s="335">
        <f>+'3.- Resumen general'!AP1456</f>
        <v>1.9516870089786758</v>
      </c>
      <c r="M1455" s="335">
        <f>+'3.- Resumen general'!AQ1456</f>
        <v>188.72933999999995</v>
      </c>
      <c r="N1455" s="335">
        <f t="shared" si="91"/>
        <v>190.68102700897862</v>
      </c>
    </row>
    <row r="1456" spans="2:14" ht="25.5">
      <c r="B1456" s="52">
        <v>1451</v>
      </c>
      <c r="C1456" s="334">
        <f>+'3.- Resumen general'!C1457</f>
        <v>67082</v>
      </c>
      <c r="D1456" s="81" t="str">
        <f>+'3.- Resumen general'!D1457</f>
        <v>Correción de desprendimiento de retina con vitrectomía pars plana, sutura de explante de silicona y crioterapia o endolaser</v>
      </c>
      <c r="E1456" s="335">
        <f>+'3.- Resumen general'!AP1457</f>
        <v>1.9516870089786758</v>
      </c>
      <c r="F1456" s="335">
        <f>+'3.- Resumen general'!AQ1457</f>
        <v>188.72933999999995</v>
      </c>
      <c r="G1456" s="335">
        <f t="shared" si="88"/>
        <v>190.68102700897862</v>
      </c>
      <c r="I1456" s="52">
        <v>1451</v>
      </c>
      <c r="J1456" s="334">
        <f t="shared" si="89"/>
        <v>67082</v>
      </c>
      <c r="K1456" s="81" t="str">
        <f t="shared" si="90"/>
        <v>Correción de desprendimiento de retina con vitrectomía pars plana, sutura de explante de silicona y crioterapia o endolaser</v>
      </c>
      <c r="L1456" s="335">
        <f>+'3.- Resumen general'!AP1457</f>
        <v>1.9516870089786758</v>
      </c>
      <c r="M1456" s="335">
        <f>+'3.- Resumen general'!AQ1457</f>
        <v>188.72933999999995</v>
      </c>
      <c r="N1456" s="335">
        <f t="shared" si="91"/>
        <v>190.68102700897862</v>
      </c>
    </row>
    <row r="1457" spans="2:14" ht="38.25">
      <c r="B1457" s="52">
        <v>1452</v>
      </c>
      <c r="C1457" s="334">
        <f>+'3.- Resumen general'!C1458</f>
        <v>67141</v>
      </c>
      <c r="D1457" s="81" t="str">
        <f>+'3.- Resumen general'!D1458</f>
        <v>Profilaxis de desprendimiento de retina (P. ej. ruptura retiniana, degeneración lattice) usando crioterapia o diatermia, sin drenaje, en una o más sesiones</v>
      </c>
      <c r="E1457" s="335">
        <f>+'3.- Resumen general'!AP1458</f>
        <v>1.9516870089786758</v>
      </c>
      <c r="F1457" s="335">
        <f>+'3.- Resumen general'!AQ1458</f>
        <v>96.123999999999981</v>
      </c>
      <c r="G1457" s="335">
        <f t="shared" si="88"/>
        <v>98.075687008978662</v>
      </c>
      <c r="I1457" s="52">
        <v>1452</v>
      </c>
      <c r="J1457" s="334">
        <f t="shared" si="89"/>
        <v>67141</v>
      </c>
      <c r="K1457" s="81" t="str">
        <f t="shared" si="90"/>
        <v>Profilaxis de desprendimiento de retina (P. ej. ruptura retiniana, degeneración lattice) usando crioterapia o diatermia, sin drenaje, en una o más sesiones</v>
      </c>
      <c r="L1457" s="335">
        <f>+'3.- Resumen general'!AP1458</f>
        <v>1.9516870089786758</v>
      </c>
      <c r="M1457" s="335">
        <f>+'3.- Resumen general'!AQ1458</f>
        <v>96.123999999999981</v>
      </c>
      <c r="N1457" s="335">
        <f t="shared" si="91"/>
        <v>98.075687008978662</v>
      </c>
    </row>
    <row r="1458" spans="2:14" ht="25.5">
      <c r="B1458" s="52">
        <v>1453</v>
      </c>
      <c r="C1458" s="334">
        <f>+'3.- Resumen general'!C1459</f>
        <v>67208</v>
      </c>
      <c r="D1458" s="81" t="str">
        <f>+'3.- Resumen general'!D1459</f>
        <v>Destrucción de lesión localizada de la retina (p. Ej.  tumores), una o más sesiones; crioterapia o láser</v>
      </c>
      <c r="E1458" s="335">
        <f>+'3.- Resumen general'!AP1459</f>
        <v>1.3940621492704828</v>
      </c>
      <c r="F1458" s="335">
        <f>+'3.- Resumen general'!AQ1459</f>
        <v>192.06198999999995</v>
      </c>
      <c r="G1458" s="335">
        <f t="shared" si="88"/>
        <v>193.45605214927045</v>
      </c>
      <c r="I1458" s="52">
        <v>1453</v>
      </c>
      <c r="J1458" s="334">
        <f t="shared" si="89"/>
        <v>67208</v>
      </c>
      <c r="K1458" s="81" t="str">
        <f t="shared" si="90"/>
        <v>Destrucción de lesión localizada de la retina (p. Ej.  tumores), una o más sesiones; crioterapia o láser</v>
      </c>
      <c r="L1458" s="335">
        <f>+'3.- Resumen general'!AP1459</f>
        <v>1.3940621492704828</v>
      </c>
      <c r="M1458" s="335">
        <f>+'3.- Resumen general'!AQ1459</f>
        <v>192.06198999999995</v>
      </c>
      <c r="N1458" s="335">
        <f t="shared" si="91"/>
        <v>193.45605214927045</v>
      </c>
    </row>
    <row r="1459" spans="2:14" ht="25.5">
      <c r="B1459" s="52">
        <v>1454</v>
      </c>
      <c r="C1459" s="334">
        <f>+'3.- Resumen general'!C1460</f>
        <v>67220</v>
      </c>
      <c r="D1459" s="81" t="str">
        <f>+'3.- Resumen general'!D1460</f>
        <v>Destrucción de lesión localizada de coroides (p. ej. Neovascularización coroidal), una o más sesiones, fotocoagulación láser</v>
      </c>
      <c r="E1459" s="335">
        <f>+'3.- Resumen general'!AP1460</f>
        <v>1.3940621492704828</v>
      </c>
      <c r="F1459" s="335">
        <f>+'3.- Resumen general'!AQ1460</f>
        <v>192.06198999999995</v>
      </c>
      <c r="G1459" s="335">
        <f t="shared" si="88"/>
        <v>193.45605214927045</v>
      </c>
      <c r="I1459" s="52">
        <v>1454</v>
      </c>
      <c r="J1459" s="334">
        <f t="shared" si="89"/>
        <v>67220</v>
      </c>
      <c r="K1459" s="81" t="str">
        <f t="shared" si="90"/>
        <v>Destrucción de lesión localizada de coroides (p. ej. Neovascularización coroidal), una o más sesiones, fotocoagulación láser</v>
      </c>
      <c r="L1459" s="335">
        <f>+'3.- Resumen general'!AP1460</f>
        <v>1.3940621492704828</v>
      </c>
      <c r="M1459" s="335">
        <f>+'3.- Resumen general'!AQ1460</f>
        <v>192.06198999999995</v>
      </c>
      <c r="N1459" s="335">
        <f t="shared" si="91"/>
        <v>193.45605214927045</v>
      </c>
    </row>
    <row r="1460" spans="2:14" ht="25.5">
      <c r="B1460" s="52">
        <v>1455</v>
      </c>
      <c r="C1460" s="334">
        <f>+'3.- Resumen general'!C1461</f>
        <v>67227</v>
      </c>
      <c r="D1460" s="81" t="str">
        <f>+'3.- Resumen general'!D1461</f>
        <v>Destrucción de retinopatía extensa o progresiva (p. Ej. Retinopatía diabética), uno o más sesiones; crioterapia, diatermia o láser</v>
      </c>
      <c r="E1460" s="335">
        <f>+'3.- Resumen general'!AP1461</f>
        <v>1.3940621492704828</v>
      </c>
      <c r="F1460" s="335">
        <f>+'3.- Resumen general'!AQ1461</f>
        <v>192.06198999999995</v>
      </c>
      <c r="G1460" s="335">
        <f t="shared" si="88"/>
        <v>193.45605214927045</v>
      </c>
      <c r="I1460" s="52">
        <v>1455</v>
      </c>
      <c r="J1460" s="334">
        <f t="shared" si="89"/>
        <v>67227</v>
      </c>
      <c r="K1460" s="81" t="str">
        <f t="shared" si="90"/>
        <v>Destrucción de retinopatía extensa o progresiva (p. Ej. Retinopatía diabética), uno o más sesiones; crioterapia, diatermia o láser</v>
      </c>
      <c r="L1460" s="335">
        <f>+'3.- Resumen general'!AP1461</f>
        <v>1.3940621492704828</v>
      </c>
      <c r="M1460" s="335">
        <f>+'3.- Resumen general'!AQ1461</f>
        <v>192.06198999999995</v>
      </c>
      <c r="N1460" s="335">
        <f t="shared" si="91"/>
        <v>193.45605214927045</v>
      </c>
    </row>
    <row r="1461" spans="2:14" ht="25.5">
      <c r="B1461" s="52">
        <v>1456</v>
      </c>
      <c r="C1461" s="334">
        <f>+'3.- Resumen general'!C1462</f>
        <v>67311</v>
      </c>
      <c r="D1461" s="81" t="str">
        <f>+'3.- Resumen general'!D1462</f>
        <v>Cirugía para estrabismo, procedimiento de recesión o resección; un músculo horizontal</v>
      </c>
      <c r="E1461" s="335">
        <f>+'3.- Resumen general'!AP1462</f>
        <v>1.7075266554433222</v>
      </c>
      <c r="F1461" s="335">
        <f>+'3.- Resumen general'!AQ1462</f>
        <v>335.33584000000008</v>
      </c>
      <c r="G1461" s="335">
        <f t="shared" si="88"/>
        <v>337.04336665544338</v>
      </c>
      <c r="I1461" s="52">
        <v>1456</v>
      </c>
      <c r="J1461" s="334">
        <f t="shared" si="89"/>
        <v>67311</v>
      </c>
      <c r="K1461" s="81" t="str">
        <f t="shared" si="90"/>
        <v>Cirugía para estrabismo, procedimiento de recesión o resección; un músculo horizontal</v>
      </c>
      <c r="L1461" s="335">
        <f>+'3.- Resumen general'!AP1462</f>
        <v>1.7075266554433222</v>
      </c>
      <c r="M1461" s="335">
        <f>+'3.- Resumen general'!AQ1462</f>
        <v>335.33584000000008</v>
      </c>
      <c r="N1461" s="335">
        <f t="shared" si="91"/>
        <v>337.04336665544338</v>
      </c>
    </row>
    <row r="1462" spans="2:14">
      <c r="B1462" s="52">
        <v>1457</v>
      </c>
      <c r="C1462" s="334">
        <f>+'3.- Resumen general'!C1463</f>
        <v>67345</v>
      </c>
      <c r="D1462" s="81" t="str">
        <f>+'3.- Resumen general'!D1463</f>
        <v>Quimiodenervación de músculo extraocular</v>
      </c>
      <c r="E1462" s="335">
        <f>+'3.- Resumen general'!AP1463</f>
        <v>0.73179713804713808</v>
      </c>
      <c r="F1462" s="335">
        <f>+'3.- Resumen general'!AQ1463</f>
        <v>114.07134999999998</v>
      </c>
      <c r="G1462" s="335">
        <f t="shared" si="88"/>
        <v>114.80314713804712</v>
      </c>
      <c r="I1462" s="52">
        <v>1457</v>
      </c>
      <c r="J1462" s="334">
        <f t="shared" si="89"/>
        <v>67345</v>
      </c>
      <c r="K1462" s="81" t="str">
        <f t="shared" si="90"/>
        <v>Quimiodenervación de músculo extraocular</v>
      </c>
      <c r="L1462" s="335">
        <f>+'3.- Resumen general'!AP1463</f>
        <v>0.73179713804713808</v>
      </c>
      <c r="M1462" s="335">
        <f>+'3.- Resumen general'!AQ1463</f>
        <v>114.07134999999998</v>
      </c>
      <c r="N1462" s="335">
        <f t="shared" si="91"/>
        <v>114.80314713804712</v>
      </c>
    </row>
    <row r="1463" spans="2:14">
      <c r="B1463" s="52">
        <v>1458</v>
      </c>
      <c r="C1463" s="334">
        <f>+'3.- Resumen general'!C1464</f>
        <v>67350</v>
      </c>
      <c r="D1463" s="81" t="str">
        <f>+'3.- Resumen general'!D1464</f>
        <v>Biopsia de músculo extraocular</v>
      </c>
      <c r="E1463" s="335">
        <f>+'3.- Resumen general'!AP1464</f>
        <v>6.2578914141414144E-2</v>
      </c>
      <c r="F1463" s="335">
        <f>+'3.- Resumen general'!AQ1464</f>
        <v>114.07134999999998</v>
      </c>
      <c r="G1463" s="335">
        <f t="shared" si="88"/>
        <v>114.13392891414139</v>
      </c>
      <c r="I1463" s="52">
        <v>1458</v>
      </c>
      <c r="J1463" s="334">
        <f t="shared" si="89"/>
        <v>67350</v>
      </c>
      <c r="K1463" s="81" t="str">
        <f t="shared" si="90"/>
        <v>Biopsia de músculo extraocular</v>
      </c>
      <c r="L1463" s="335">
        <f>+'3.- Resumen general'!AP1464</f>
        <v>6.2578914141414144E-2</v>
      </c>
      <c r="M1463" s="335">
        <f>+'3.- Resumen general'!AQ1464</f>
        <v>114.07134999999998</v>
      </c>
      <c r="N1463" s="335">
        <f t="shared" si="91"/>
        <v>114.13392891414139</v>
      </c>
    </row>
    <row r="1464" spans="2:14">
      <c r="B1464" s="52">
        <v>1459</v>
      </c>
      <c r="C1464" s="334">
        <f>+'3.- Resumen general'!C1465</f>
        <v>67415</v>
      </c>
      <c r="D1464" s="81" t="str">
        <f>+'3.- Resumen general'!D1465</f>
        <v>Aspiración de contenidos orbitales con aguja fina</v>
      </c>
      <c r="E1464" s="335">
        <f>+'3.- Resumen general'!AP1465</f>
        <v>8.3438552188552201E-2</v>
      </c>
      <c r="F1464" s="335">
        <f>+'3.- Resumen general'!AQ1465</f>
        <v>114.07134999999998</v>
      </c>
      <c r="G1464" s="335">
        <f t="shared" si="88"/>
        <v>114.15478855218853</v>
      </c>
      <c r="I1464" s="52">
        <v>1459</v>
      </c>
      <c r="J1464" s="334">
        <f t="shared" si="89"/>
        <v>67415</v>
      </c>
      <c r="K1464" s="81" t="str">
        <f t="shared" si="90"/>
        <v>Aspiración de contenidos orbitales con aguja fina</v>
      </c>
      <c r="L1464" s="335">
        <f>+'3.- Resumen general'!AP1465</f>
        <v>8.3438552188552201E-2</v>
      </c>
      <c r="M1464" s="335">
        <f>+'3.- Resumen general'!AQ1465</f>
        <v>114.07134999999998</v>
      </c>
      <c r="N1464" s="335">
        <f t="shared" si="91"/>
        <v>114.15478855218853</v>
      </c>
    </row>
    <row r="1465" spans="2:14" ht="25.5">
      <c r="B1465" s="52">
        <v>1460</v>
      </c>
      <c r="C1465" s="334">
        <f>+'3.- Resumen general'!C1466</f>
        <v>67500</v>
      </c>
      <c r="D1465" s="81" t="str">
        <f>+'3.- Resumen general'!D1466</f>
        <v>Inyección retrobulbar; medicación (procedimiento separado, no incluye suministro de medicación)</v>
      </c>
      <c r="E1465" s="335">
        <f>+'3.- Resumen general'!AP1466</f>
        <v>4.17192760942761E-2</v>
      </c>
      <c r="F1465" s="335">
        <f>+'3.- Resumen general'!AQ1466</f>
        <v>114.07134999999998</v>
      </c>
      <c r="G1465" s="335">
        <f t="shared" si="88"/>
        <v>114.11306927609425</v>
      </c>
      <c r="I1465" s="52">
        <v>1460</v>
      </c>
      <c r="J1465" s="334">
        <f t="shared" si="89"/>
        <v>67500</v>
      </c>
      <c r="K1465" s="81" t="str">
        <f t="shared" si="90"/>
        <v>Inyección retrobulbar; medicación (procedimiento separado, no incluye suministro de medicación)</v>
      </c>
      <c r="L1465" s="335">
        <f>+'3.- Resumen general'!AP1466</f>
        <v>4.17192760942761E-2</v>
      </c>
      <c r="M1465" s="335">
        <f>+'3.- Resumen general'!AQ1466</f>
        <v>114.07134999999998</v>
      </c>
      <c r="N1465" s="335">
        <f t="shared" si="91"/>
        <v>114.11306927609425</v>
      </c>
    </row>
    <row r="1466" spans="2:14">
      <c r="B1466" s="52">
        <v>1461</v>
      </c>
      <c r="C1466" s="334">
        <f>+'3.- Resumen general'!C1467</f>
        <v>67550</v>
      </c>
      <c r="D1466" s="81" t="str">
        <f>+'3.- Resumen general'!D1467</f>
        <v>Implante orbitario (implante fuera del cono muscular); inserción</v>
      </c>
      <c r="E1466" s="335">
        <f>+'3.- Resumen general'!AP1467</f>
        <v>2.2304994388327724</v>
      </c>
      <c r="F1466" s="335">
        <f>+'3.- Resumen general'!AQ1467</f>
        <v>340.56400666666661</v>
      </c>
      <c r="G1466" s="335">
        <f t="shared" si="88"/>
        <v>342.79450610549941</v>
      </c>
      <c r="I1466" s="52">
        <v>1461</v>
      </c>
      <c r="J1466" s="334">
        <f t="shared" si="89"/>
        <v>67550</v>
      </c>
      <c r="K1466" s="81" t="str">
        <f t="shared" si="90"/>
        <v>Implante orbitario (implante fuera del cono muscular); inserción</v>
      </c>
      <c r="L1466" s="335">
        <f>+'3.- Resumen general'!AP1467</f>
        <v>2.2304994388327724</v>
      </c>
      <c r="M1466" s="335">
        <f>+'3.- Resumen general'!AQ1467</f>
        <v>340.56400666666661</v>
      </c>
      <c r="N1466" s="335">
        <f t="shared" si="91"/>
        <v>342.79450610549941</v>
      </c>
    </row>
    <row r="1467" spans="2:14" ht="25.5">
      <c r="B1467" s="52">
        <v>1462</v>
      </c>
      <c r="C1467" s="334">
        <f>+'3.- Resumen general'!C1468</f>
        <v>67570</v>
      </c>
      <c r="D1467" s="81" t="str">
        <f>+'3.- Resumen general'!D1468</f>
        <v>Descompresión del nervio óptico (p. Ej. Incisión o fenestración de la vaina del nervio óptico)</v>
      </c>
      <c r="E1467" s="335">
        <f>+'3.- Resumen general'!AP1468</f>
        <v>3.0669367283950617</v>
      </c>
      <c r="F1467" s="335">
        <f>+'3.- Resumen general'!AQ1468</f>
        <v>360.93200666666661</v>
      </c>
      <c r="G1467" s="335">
        <f t="shared" ref="G1467:G1530" si="92">SUM(E1467:F1467)</f>
        <v>363.99894339506164</v>
      </c>
      <c r="I1467" s="52">
        <v>1462</v>
      </c>
      <c r="J1467" s="334">
        <f t="shared" ref="J1467:J1530" si="93">+C1467</f>
        <v>67570</v>
      </c>
      <c r="K1467" s="81" t="str">
        <f t="shared" ref="K1467:K1530" si="94">+D1467</f>
        <v>Descompresión del nervio óptico (p. Ej. Incisión o fenestración de la vaina del nervio óptico)</v>
      </c>
      <c r="L1467" s="335">
        <f>+'3.- Resumen general'!AP1468</f>
        <v>3.0669367283950617</v>
      </c>
      <c r="M1467" s="335">
        <f>+'3.- Resumen general'!AQ1468</f>
        <v>360.93200666666661</v>
      </c>
      <c r="N1467" s="335">
        <f t="shared" ref="N1467:N1530" si="95">SUM(L1467:M1467)</f>
        <v>363.99894339506164</v>
      </c>
    </row>
    <row r="1468" spans="2:14">
      <c r="B1468" s="52">
        <v>1463</v>
      </c>
      <c r="C1468" s="334">
        <f>+'3.- Resumen general'!C1469</f>
        <v>67700</v>
      </c>
      <c r="D1468" s="81" t="str">
        <f>+'3.- Resumen general'!D1469</f>
        <v>Blefarotomía, drenaje de abceso, párpado</v>
      </c>
      <c r="E1468" s="335">
        <f>+'3.- Resumen general'!AP1469</f>
        <v>5.2149095117845122E-2</v>
      </c>
      <c r="F1468" s="335">
        <f>+'3.- Resumen general'!AQ1469</f>
        <v>14.156349999999998</v>
      </c>
      <c r="G1468" s="335">
        <f t="shared" si="92"/>
        <v>14.208499095117842</v>
      </c>
      <c r="I1468" s="52">
        <v>1463</v>
      </c>
      <c r="J1468" s="334">
        <f t="shared" si="93"/>
        <v>67700</v>
      </c>
      <c r="K1468" s="81" t="str">
        <f t="shared" si="94"/>
        <v>Blefarotomía, drenaje de abceso, párpado</v>
      </c>
      <c r="L1468" s="335">
        <f>+'3.- Resumen general'!AP1469</f>
        <v>5.2149095117845122E-2</v>
      </c>
      <c r="M1468" s="335">
        <f>+'3.- Resumen general'!AQ1469</f>
        <v>14.156349999999998</v>
      </c>
      <c r="N1468" s="335">
        <f t="shared" si="95"/>
        <v>14.208499095117842</v>
      </c>
    </row>
    <row r="1469" spans="2:14">
      <c r="B1469" s="52">
        <v>1464</v>
      </c>
      <c r="C1469" s="334">
        <f>+'3.- Resumen general'!C1470</f>
        <v>67710</v>
      </c>
      <c r="D1469" s="81" t="str">
        <f>+'3.- Resumen general'!D1470</f>
        <v>Sección de tarsorrafia</v>
      </c>
      <c r="E1469" s="335">
        <f>+'3.- Resumen general'!AP1470</f>
        <v>6.2578914141414144E-2</v>
      </c>
      <c r="F1469" s="335">
        <f>+'3.- Resumen general'!AQ1470</f>
        <v>14.156349999999998</v>
      </c>
      <c r="G1469" s="335">
        <f t="shared" si="92"/>
        <v>14.218928914141411</v>
      </c>
      <c r="I1469" s="52">
        <v>1464</v>
      </c>
      <c r="J1469" s="334">
        <f t="shared" si="93"/>
        <v>67710</v>
      </c>
      <c r="K1469" s="81" t="str">
        <f t="shared" si="94"/>
        <v>Sección de tarsorrafia</v>
      </c>
      <c r="L1469" s="335">
        <f>+'3.- Resumen general'!AP1470</f>
        <v>6.2578914141414144E-2</v>
      </c>
      <c r="M1469" s="335">
        <f>+'3.- Resumen general'!AQ1470</f>
        <v>14.156349999999998</v>
      </c>
      <c r="N1469" s="335">
        <f t="shared" si="95"/>
        <v>14.218928914141411</v>
      </c>
    </row>
    <row r="1470" spans="2:14">
      <c r="B1470" s="52">
        <v>1465</v>
      </c>
      <c r="C1470" s="334">
        <f>+'3.- Resumen general'!C1471</f>
        <v>67715</v>
      </c>
      <c r="D1470" s="81" t="str">
        <f>+'3.- Resumen general'!D1471</f>
        <v>Cantotomía (procedimiento separado)</v>
      </c>
      <c r="E1470" s="335">
        <f>+'3.- Resumen general'!AP1471</f>
        <v>5.2149095117845122E-2</v>
      </c>
      <c r="F1470" s="335">
        <f>+'3.- Resumen general'!AQ1471</f>
        <v>2.9198499999999998</v>
      </c>
      <c r="G1470" s="335">
        <f t="shared" si="92"/>
        <v>2.971999095117845</v>
      </c>
      <c r="I1470" s="52">
        <v>1465</v>
      </c>
      <c r="J1470" s="334">
        <f t="shared" si="93"/>
        <v>67715</v>
      </c>
      <c r="K1470" s="81" t="str">
        <f t="shared" si="94"/>
        <v>Cantotomía (procedimiento separado)</v>
      </c>
      <c r="L1470" s="335">
        <f>+'3.- Resumen general'!AP1471</f>
        <v>5.2149095117845122E-2</v>
      </c>
      <c r="M1470" s="335">
        <f>+'3.- Resumen general'!AQ1471</f>
        <v>2.9198499999999998</v>
      </c>
      <c r="N1470" s="335">
        <f t="shared" si="95"/>
        <v>2.971999095117845</v>
      </c>
    </row>
    <row r="1471" spans="2:14">
      <c r="B1471" s="52">
        <v>1466</v>
      </c>
      <c r="C1471" s="334">
        <f>+'3.- Resumen general'!C1472</f>
        <v>67800</v>
      </c>
      <c r="D1471" s="81" t="str">
        <f>+'3.- Resumen general'!D1472</f>
        <v>Excisión de chalazión; uno solo</v>
      </c>
      <c r="E1471" s="335">
        <f>+'3.- Resumen general'!AP1472</f>
        <v>0.41821864478114479</v>
      </c>
      <c r="F1471" s="335">
        <f>+'3.- Resumen general'!AQ1472</f>
        <v>14.156349999999998</v>
      </c>
      <c r="G1471" s="335">
        <f t="shared" si="92"/>
        <v>14.574568644781143</v>
      </c>
      <c r="I1471" s="52">
        <v>1466</v>
      </c>
      <c r="J1471" s="334">
        <f t="shared" si="93"/>
        <v>67800</v>
      </c>
      <c r="K1471" s="81" t="str">
        <f t="shared" si="94"/>
        <v>Excisión de chalazión; uno solo</v>
      </c>
      <c r="L1471" s="335">
        <f>+'3.- Resumen general'!AP1472</f>
        <v>0.41821864478114479</v>
      </c>
      <c r="M1471" s="335">
        <f>+'3.- Resumen general'!AQ1472</f>
        <v>14.156349999999998</v>
      </c>
      <c r="N1471" s="335">
        <f t="shared" si="95"/>
        <v>14.574568644781143</v>
      </c>
    </row>
    <row r="1472" spans="2:14" ht="25.5">
      <c r="B1472" s="52">
        <v>1467</v>
      </c>
      <c r="C1472" s="334">
        <f>+'3.- Resumen general'!C1473</f>
        <v>67820</v>
      </c>
      <c r="D1472" s="81" t="str">
        <f>+'3.- Resumen general'!D1473</f>
        <v>Epilación con pinzas (P. ej. Mediante electrocirugía, crioterapia, cirugía láser)</v>
      </c>
      <c r="E1472" s="335">
        <f>+'3.- Resumen general'!AP1473</f>
        <v>0.10429819023569024</v>
      </c>
      <c r="F1472" s="335">
        <f>+'3.- Resumen general'!AQ1473</f>
        <v>2.9198499999999998</v>
      </c>
      <c r="G1472" s="335">
        <f t="shared" si="92"/>
        <v>3.0241481902356901</v>
      </c>
      <c r="I1472" s="52">
        <v>1467</v>
      </c>
      <c r="J1472" s="334">
        <f t="shared" si="93"/>
        <v>67820</v>
      </c>
      <c r="K1472" s="81" t="str">
        <f t="shared" si="94"/>
        <v>Epilación con pinzas (P. ej. Mediante electrocirugía, crioterapia, cirugía láser)</v>
      </c>
      <c r="L1472" s="335">
        <f>+'3.- Resumen general'!AP1473</f>
        <v>0.10429819023569024</v>
      </c>
      <c r="M1472" s="335">
        <f>+'3.- Resumen general'!AQ1473</f>
        <v>2.9198499999999998</v>
      </c>
      <c r="N1472" s="335">
        <f t="shared" si="95"/>
        <v>3.0241481902356901</v>
      </c>
    </row>
    <row r="1473" spans="2:14" ht="25.5">
      <c r="B1473" s="52">
        <v>1468</v>
      </c>
      <c r="C1473" s="334">
        <f>+'3.- Resumen general'!C1474</f>
        <v>67840</v>
      </c>
      <c r="D1473" s="81" t="str">
        <f>+'3.- Resumen general'!D1474</f>
        <v>Excisión de lesión del párpado (excepto chalazión) sin cierre o con cierre directo simple</v>
      </c>
      <c r="E1473" s="335">
        <f>+'3.- Resumen general'!AP1474</f>
        <v>0.14601746632996634</v>
      </c>
      <c r="F1473" s="335">
        <f>+'3.- Resumen general'!AQ1474</f>
        <v>14.156349999999998</v>
      </c>
      <c r="G1473" s="335">
        <f t="shared" si="92"/>
        <v>14.302367466329965</v>
      </c>
      <c r="I1473" s="52">
        <v>1468</v>
      </c>
      <c r="J1473" s="334">
        <f t="shared" si="93"/>
        <v>67840</v>
      </c>
      <c r="K1473" s="81" t="str">
        <f t="shared" si="94"/>
        <v>Excisión de lesión del párpado (excepto chalazión) sin cierre o con cierre directo simple</v>
      </c>
      <c r="L1473" s="335">
        <f>+'3.- Resumen general'!AP1474</f>
        <v>0.14601746632996634</v>
      </c>
      <c r="M1473" s="335">
        <f>+'3.- Resumen general'!AQ1474</f>
        <v>14.156349999999998</v>
      </c>
      <c r="N1473" s="335">
        <f t="shared" si="95"/>
        <v>14.302367466329965</v>
      </c>
    </row>
    <row r="1474" spans="2:14">
      <c r="B1474" s="52">
        <v>1469</v>
      </c>
      <c r="C1474" s="334">
        <f>+'3.- Resumen general'!C1475</f>
        <v>67875</v>
      </c>
      <c r="D1474" s="81" t="str">
        <f>+'3.- Resumen general'!D1475</f>
        <v>Cierre provisorio de párpado mediante sutura (p.Ej.  Sutura de Frost)</v>
      </c>
      <c r="E1474" s="335">
        <f>+'3.- Resumen general'!AP1475</f>
        <v>6.2578914141414144E-2</v>
      </c>
      <c r="F1474" s="335">
        <f>+'3.- Resumen general'!AQ1475</f>
        <v>14.156349999999998</v>
      </c>
      <c r="G1474" s="335">
        <f t="shared" si="92"/>
        <v>14.218928914141411</v>
      </c>
      <c r="I1474" s="52">
        <v>1469</v>
      </c>
      <c r="J1474" s="334">
        <f t="shared" si="93"/>
        <v>67875</v>
      </c>
      <c r="K1474" s="81" t="str">
        <f t="shared" si="94"/>
        <v>Cierre provisorio de párpado mediante sutura (p.Ej.  Sutura de Frost)</v>
      </c>
      <c r="L1474" s="335">
        <f>+'3.- Resumen general'!AP1475</f>
        <v>6.2578914141414144E-2</v>
      </c>
      <c r="M1474" s="335">
        <f>+'3.- Resumen general'!AQ1475</f>
        <v>14.156349999999998</v>
      </c>
      <c r="N1474" s="335">
        <f t="shared" si="95"/>
        <v>14.218928914141411</v>
      </c>
    </row>
    <row r="1475" spans="2:14">
      <c r="B1475" s="52">
        <v>1470</v>
      </c>
      <c r="C1475" s="334">
        <f>+'3.- Resumen general'!C1476</f>
        <v>67880</v>
      </c>
      <c r="D1475" s="81" t="str">
        <f>+'3.- Resumen general'!D1476</f>
        <v>Excisión de chalazión;  tarsorrafia mediana o cantorrafia</v>
      </c>
      <c r="E1475" s="335">
        <f>+'3.- Resumen general'!AP1476</f>
        <v>0.69703107463524139</v>
      </c>
      <c r="F1475" s="335">
        <f>+'3.- Resumen general'!AQ1476</f>
        <v>14.156349999999998</v>
      </c>
      <c r="G1475" s="335">
        <f t="shared" si="92"/>
        <v>14.853381074635239</v>
      </c>
      <c r="I1475" s="52">
        <v>1470</v>
      </c>
      <c r="J1475" s="334">
        <f t="shared" si="93"/>
        <v>67880</v>
      </c>
      <c r="K1475" s="81" t="str">
        <f t="shared" si="94"/>
        <v>Excisión de chalazión;  tarsorrafia mediana o cantorrafia</v>
      </c>
      <c r="L1475" s="335">
        <f>+'3.- Resumen general'!AP1476</f>
        <v>0.69703107463524139</v>
      </c>
      <c r="M1475" s="335">
        <f>+'3.- Resumen general'!AQ1476</f>
        <v>14.156349999999998</v>
      </c>
      <c r="N1475" s="335">
        <f t="shared" si="95"/>
        <v>14.853381074635239</v>
      </c>
    </row>
    <row r="1476" spans="2:14" ht="25.5">
      <c r="B1476" s="52">
        <v>1471</v>
      </c>
      <c r="C1476" s="334">
        <f>+'3.- Resumen general'!C1477</f>
        <v>67901</v>
      </c>
      <c r="D1476" s="81" t="str">
        <f>+'3.- Resumen general'!D1477</f>
        <v>Corrección de blefaroptosis no congénita; método del músculo frontal con sutura u otro material</v>
      </c>
      <c r="E1476" s="335">
        <f>+'3.- Resumen general'!AP1477</f>
        <v>0.10429819023569024</v>
      </c>
      <c r="F1476" s="335">
        <f>+'3.- Resumen general'!AQ1477</f>
        <v>14.156349999999998</v>
      </c>
      <c r="G1476" s="335">
        <f t="shared" si="92"/>
        <v>14.260648190235688</v>
      </c>
      <c r="I1476" s="52">
        <v>1471</v>
      </c>
      <c r="J1476" s="334">
        <f t="shared" si="93"/>
        <v>67901</v>
      </c>
      <c r="K1476" s="81" t="str">
        <f t="shared" si="94"/>
        <v>Corrección de blefaroptosis no congénita; método del músculo frontal con sutura u otro material</v>
      </c>
      <c r="L1476" s="335">
        <f>+'3.- Resumen general'!AP1477</f>
        <v>0.10429819023569024</v>
      </c>
      <c r="M1476" s="335">
        <f>+'3.- Resumen general'!AQ1477</f>
        <v>14.156349999999998</v>
      </c>
      <c r="N1476" s="335">
        <f t="shared" si="95"/>
        <v>14.260648190235688</v>
      </c>
    </row>
    <row r="1477" spans="2:14" ht="25.5">
      <c r="B1477" s="52">
        <v>1472</v>
      </c>
      <c r="C1477" s="334">
        <f>+'3.- Resumen general'!C1478</f>
        <v>67930</v>
      </c>
      <c r="D1477" s="81" t="str">
        <f>+'3.- Resumen general'!D1478</f>
        <v>Sutura de herida reciente, párpado, que involucre borde del párpado, tarso y/o conjuntiva palpebral, cierre directo; espesor parcial</v>
      </c>
      <c r="E1477" s="335">
        <f>+'3.- Resumen general'!AP1478</f>
        <v>0.10429819023569024</v>
      </c>
      <c r="F1477" s="335">
        <f>+'3.- Resumen general'!AQ1478</f>
        <v>14.156349999999998</v>
      </c>
      <c r="G1477" s="335">
        <f t="shared" si="92"/>
        <v>14.260648190235688</v>
      </c>
      <c r="I1477" s="52">
        <v>1472</v>
      </c>
      <c r="J1477" s="334">
        <f t="shared" si="93"/>
        <v>67930</v>
      </c>
      <c r="K1477" s="81" t="str">
        <f t="shared" si="94"/>
        <v>Sutura de herida reciente, párpado, que involucre borde del párpado, tarso y/o conjuntiva palpebral, cierre directo; espesor parcial</v>
      </c>
      <c r="L1477" s="335">
        <f>+'3.- Resumen general'!AP1478</f>
        <v>0.10429819023569024</v>
      </c>
      <c r="M1477" s="335">
        <f>+'3.- Resumen general'!AQ1478</f>
        <v>14.156349999999998</v>
      </c>
      <c r="N1477" s="335">
        <f t="shared" si="95"/>
        <v>14.260648190235688</v>
      </c>
    </row>
    <row r="1478" spans="2:14">
      <c r="B1478" s="52">
        <v>1473</v>
      </c>
      <c r="C1478" s="334">
        <f>+'3.- Resumen general'!C1479</f>
        <v>67938</v>
      </c>
      <c r="D1478" s="81" t="str">
        <f>+'3.- Resumen general'!D1479</f>
        <v>Extirpación de cuerpo extraño internalizado, párpado</v>
      </c>
      <c r="E1478" s="335">
        <f>+'3.- Resumen general'!AP1479</f>
        <v>5.2149095117845122E-2</v>
      </c>
      <c r="F1478" s="335">
        <f>+'3.- Resumen general'!AQ1479</f>
        <v>14.156349999999998</v>
      </c>
      <c r="G1478" s="335">
        <f t="shared" si="92"/>
        <v>14.208499095117842</v>
      </c>
      <c r="I1478" s="52">
        <v>1473</v>
      </c>
      <c r="J1478" s="334">
        <f t="shared" si="93"/>
        <v>67938</v>
      </c>
      <c r="K1478" s="81" t="str">
        <f t="shared" si="94"/>
        <v>Extirpación de cuerpo extraño internalizado, párpado</v>
      </c>
      <c r="L1478" s="335">
        <f>+'3.- Resumen general'!AP1479</f>
        <v>5.2149095117845122E-2</v>
      </c>
      <c r="M1478" s="335">
        <f>+'3.- Resumen general'!AQ1479</f>
        <v>14.156349999999998</v>
      </c>
      <c r="N1478" s="335">
        <f t="shared" si="95"/>
        <v>14.208499095117842</v>
      </c>
    </row>
    <row r="1479" spans="2:14" ht="38.25">
      <c r="B1479" s="52">
        <v>1474</v>
      </c>
      <c r="C1479" s="334">
        <f>+'3.- Resumen general'!C1480</f>
        <v>67971</v>
      </c>
      <c r="D1479" s="81" t="str">
        <f>+'3.- Resumen general'!D1480</f>
        <v>Reconstrucción de párpado, espesor  total mediante transferencia de colgajo tarsoconjuntival del párpado opuesto; hasta dos tercios de párpado, un estadio o primer estadio</v>
      </c>
      <c r="E1479" s="335">
        <f>+'3.- Resumen general'!AP1480</f>
        <v>1.9516870089786758</v>
      </c>
      <c r="F1479" s="335">
        <f>+'3.- Resumen general'!AQ1480</f>
        <v>192.06198999999995</v>
      </c>
      <c r="G1479" s="335">
        <f t="shared" si="92"/>
        <v>194.01367700897862</v>
      </c>
      <c r="I1479" s="52">
        <v>1474</v>
      </c>
      <c r="J1479" s="334">
        <f t="shared" si="93"/>
        <v>67971</v>
      </c>
      <c r="K1479" s="81" t="str">
        <f t="shared" si="94"/>
        <v>Reconstrucción de párpado, espesor  total mediante transferencia de colgajo tarsoconjuntival del párpado opuesto; hasta dos tercios de párpado, un estadio o primer estadio</v>
      </c>
      <c r="L1479" s="335">
        <f>+'3.- Resumen general'!AP1480</f>
        <v>1.9516870089786758</v>
      </c>
      <c r="M1479" s="335">
        <f>+'3.- Resumen general'!AQ1480</f>
        <v>192.06198999999995</v>
      </c>
      <c r="N1479" s="335">
        <f t="shared" si="95"/>
        <v>194.01367700897862</v>
      </c>
    </row>
    <row r="1480" spans="2:14">
      <c r="B1480" s="52">
        <v>1475</v>
      </c>
      <c r="C1480" s="334">
        <f>+'3.- Resumen general'!C1481</f>
        <v>68020</v>
      </c>
      <c r="D1480" s="81" t="str">
        <f>+'3.- Resumen general'!D1481</f>
        <v>Incisión de conjuntiva, drenaje de quiste</v>
      </c>
      <c r="E1480" s="335">
        <f>+'3.- Resumen general'!AP1481</f>
        <v>9.3868371212121215E-2</v>
      </c>
      <c r="F1480" s="335">
        <f>+'3.- Resumen general'!AQ1481</f>
        <v>14.156349999999998</v>
      </c>
      <c r="G1480" s="335">
        <f t="shared" si="92"/>
        <v>14.250218371212119</v>
      </c>
      <c r="I1480" s="52">
        <v>1475</v>
      </c>
      <c r="J1480" s="334">
        <f t="shared" si="93"/>
        <v>68020</v>
      </c>
      <c r="K1480" s="81" t="str">
        <f t="shared" si="94"/>
        <v>Incisión de conjuntiva, drenaje de quiste</v>
      </c>
      <c r="L1480" s="335">
        <f>+'3.- Resumen general'!AP1481</f>
        <v>9.3868371212121215E-2</v>
      </c>
      <c r="M1480" s="335">
        <f>+'3.- Resumen general'!AQ1481</f>
        <v>14.156349999999998</v>
      </c>
      <c r="N1480" s="335">
        <f t="shared" si="95"/>
        <v>14.250218371212119</v>
      </c>
    </row>
    <row r="1481" spans="2:14">
      <c r="B1481" s="52">
        <v>1476</v>
      </c>
      <c r="C1481" s="334">
        <f>+'3.- Resumen general'!C1482</f>
        <v>68100</v>
      </c>
      <c r="D1481" s="81" t="str">
        <f>+'3.- Resumen general'!D1482</f>
        <v>Biopsia de conjuntiva</v>
      </c>
      <c r="E1481" s="335">
        <f>+'3.- Resumen general'!AP1482</f>
        <v>5.2149095117845122E-2</v>
      </c>
      <c r="F1481" s="335">
        <f>+'3.- Resumen general'!AQ1482</f>
        <v>18.19285</v>
      </c>
      <c r="G1481" s="335">
        <f t="shared" si="92"/>
        <v>18.244999095117844</v>
      </c>
      <c r="I1481" s="52">
        <v>1476</v>
      </c>
      <c r="J1481" s="334">
        <f t="shared" si="93"/>
        <v>68100</v>
      </c>
      <c r="K1481" s="81" t="str">
        <f t="shared" si="94"/>
        <v>Biopsia de conjuntiva</v>
      </c>
      <c r="L1481" s="335">
        <f>+'3.- Resumen general'!AP1482</f>
        <v>5.2149095117845122E-2</v>
      </c>
      <c r="M1481" s="335">
        <f>+'3.- Resumen general'!AQ1482</f>
        <v>18.19285</v>
      </c>
      <c r="N1481" s="335">
        <f t="shared" si="95"/>
        <v>18.244999095117844</v>
      </c>
    </row>
    <row r="1482" spans="2:14">
      <c r="B1482" s="52">
        <v>1477</v>
      </c>
      <c r="C1482" s="334">
        <f>+'3.- Resumen general'!C1483</f>
        <v>68110</v>
      </c>
      <c r="D1482" s="81" t="str">
        <f>+'3.- Resumen general'!D1483</f>
        <v>Excisión de lesión, conjuntiva, hasta 1 cm</v>
      </c>
      <c r="E1482" s="335">
        <f>+'3.- Resumen general'!AP1483</f>
        <v>7.3008733164983172E-2</v>
      </c>
      <c r="F1482" s="335">
        <f>+'3.- Resumen general'!AQ1483</f>
        <v>14.156349999999998</v>
      </c>
      <c r="G1482" s="335">
        <f t="shared" si="92"/>
        <v>14.229358733164981</v>
      </c>
      <c r="I1482" s="52">
        <v>1477</v>
      </c>
      <c r="J1482" s="334">
        <f t="shared" si="93"/>
        <v>68110</v>
      </c>
      <c r="K1482" s="81" t="str">
        <f t="shared" si="94"/>
        <v>Excisión de lesión, conjuntiva, hasta 1 cm</v>
      </c>
      <c r="L1482" s="335">
        <f>+'3.- Resumen general'!AP1483</f>
        <v>7.3008733164983172E-2</v>
      </c>
      <c r="M1482" s="335">
        <f>+'3.- Resumen general'!AQ1483</f>
        <v>14.156349999999998</v>
      </c>
      <c r="N1482" s="335">
        <f t="shared" si="95"/>
        <v>14.229358733164981</v>
      </c>
    </row>
    <row r="1483" spans="2:14">
      <c r="B1483" s="52">
        <v>1478</v>
      </c>
      <c r="C1483" s="334">
        <f>+'3.- Resumen general'!C1484</f>
        <v>68200</v>
      </c>
      <c r="D1483" s="81" t="str">
        <f>+'3.- Resumen general'!D1484</f>
        <v>Inyección subconjuntival</v>
      </c>
      <c r="E1483" s="335">
        <f>+'3.- Resumen general'!AP1484</f>
        <v>4.17192760942761E-2</v>
      </c>
      <c r="F1483" s="335">
        <f>+'3.- Resumen general'!AQ1484</f>
        <v>2.9198499999999998</v>
      </c>
      <c r="G1483" s="335">
        <f t="shared" si="92"/>
        <v>2.9615692760942758</v>
      </c>
      <c r="I1483" s="52">
        <v>1478</v>
      </c>
      <c r="J1483" s="334">
        <f t="shared" si="93"/>
        <v>68200</v>
      </c>
      <c r="K1483" s="81" t="str">
        <f t="shared" si="94"/>
        <v>Inyección subconjuntival</v>
      </c>
      <c r="L1483" s="335">
        <f>+'3.- Resumen general'!AP1484</f>
        <v>4.17192760942761E-2</v>
      </c>
      <c r="M1483" s="335">
        <f>+'3.- Resumen general'!AQ1484</f>
        <v>2.9198499999999998</v>
      </c>
      <c r="N1483" s="335">
        <f t="shared" si="95"/>
        <v>2.9615692760942758</v>
      </c>
    </row>
    <row r="1484" spans="2:14">
      <c r="B1484" s="52">
        <v>1479</v>
      </c>
      <c r="C1484" s="334">
        <f>+'3.- Resumen general'!C1485</f>
        <v>68320</v>
      </c>
      <c r="D1484" s="81" t="str">
        <f>+'3.- Resumen general'!D1485</f>
        <v>Conjuntivoplastía; con injerto conjuntival o rearreglo amplio</v>
      </c>
      <c r="E1484" s="335">
        <f>+'3.- Resumen general'!AP1485</f>
        <v>1.2196618967452302</v>
      </c>
      <c r="F1484" s="335">
        <f>+'3.- Resumen general'!AQ1485</f>
        <v>197.07984000000002</v>
      </c>
      <c r="G1484" s="335">
        <f t="shared" si="92"/>
        <v>198.29950189674526</v>
      </c>
      <c r="I1484" s="52">
        <v>1479</v>
      </c>
      <c r="J1484" s="334">
        <f t="shared" si="93"/>
        <v>68320</v>
      </c>
      <c r="K1484" s="81" t="str">
        <f t="shared" si="94"/>
        <v>Conjuntivoplastía; con injerto conjuntival o rearreglo amplio</v>
      </c>
      <c r="L1484" s="335">
        <f>+'3.- Resumen general'!AP1485</f>
        <v>1.2196618967452302</v>
      </c>
      <c r="M1484" s="335">
        <f>+'3.- Resumen general'!AQ1485</f>
        <v>197.07984000000002</v>
      </c>
      <c r="N1484" s="335">
        <f t="shared" si="95"/>
        <v>198.29950189674526</v>
      </c>
    </row>
    <row r="1485" spans="2:14" ht="25.5">
      <c r="B1485" s="52">
        <v>1480</v>
      </c>
      <c r="C1485" s="334">
        <f>+'3.- Resumen general'!C1486</f>
        <v>68500</v>
      </c>
      <c r="D1485" s="81" t="str">
        <f>+'3.- Resumen general'!D1486</f>
        <v>Excisión de glándula lagrimal (dacrioadenectomía) excepto por tumor; total</v>
      </c>
      <c r="E1485" s="335">
        <f>+'3.- Resumen general'!AP1486</f>
        <v>0.10429819023569024</v>
      </c>
      <c r="F1485" s="335">
        <f>+'3.- Resumen general'!AQ1486</f>
        <v>14.156349999999998</v>
      </c>
      <c r="G1485" s="335">
        <f t="shared" si="92"/>
        <v>14.260648190235688</v>
      </c>
      <c r="I1485" s="52">
        <v>1480</v>
      </c>
      <c r="J1485" s="334">
        <f t="shared" si="93"/>
        <v>68500</v>
      </c>
      <c r="K1485" s="81" t="str">
        <f t="shared" si="94"/>
        <v>Excisión de glándula lagrimal (dacrioadenectomía) excepto por tumor; total</v>
      </c>
      <c r="L1485" s="335">
        <f>+'3.- Resumen general'!AP1486</f>
        <v>0.10429819023569024</v>
      </c>
      <c r="M1485" s="335">
        <f>+'3.- Resumen general'!AQ1486</f>
        <v>14.156349999999998</v>
      </c>
      <c r="N1485" s="335">
        <f t="shared" si="95"/>
        <v>14.260648190235688</v>
      </c>
    </row>
    <row r="1486" spans="2:14">
      <c r="B1486" s="52">
        <v>1481</v>
      </c>
      <c r="C1486" s="334">
        <f>+'3.- Resumen general'!C1487</f>
        <v>68510</v>
      </c>
      <c r="D1486" s="81" t="str">
        <f>+'3.- Resumen general'!D1487</f>
        <v>Biopsia de glándula lagrimal</v>
      </c>
      <c r="E1486" s="335">
        <f>+'3.- Resumen general'!AP1487</f>
        <v>4.17192760942761E-2</v>
      </c>
      <c r="F1486" s="335">
        <f>+'3.- Resumen general'!AQ1487</f>
        <v>18.19285</v>
      </c>
      <c r="G1486" s="335">
        <f t="shared" si="92"/>
        <v>18.234569276094277</v>
      </c>
      <c r="I1486" s="52">
        <v>1481</v>
      </c>
      <c r="J1486" s="334">
        <f t="shared" si="93"/>
        <v>68510</v>
      </c>
      <c r="K1486" s="81" t="str">
        <f t="shared" si="94"/>
        <v>Biopsia de glándula lagrimal</v>
      </c>
      <c r="L1486" s="335">
        <f>+'3.- Resumen general'!AP1487</f>
        <v>4.17192760942761E-2</v>
      </c>
      <c r="M1486" s="335">
        <f>+'3.- Resumen general'!AQ1487</f>
        <v>18.19285</v>
      </c>
      <c r="N1486" s="335">
        <f t="shared" si="95"/>
        <v>18.234569276094277</v>
      </c>
    </row>
    <row r="1487" spans="2:14">
      <c r="B1487" s="52">
        <v>1482</v>
      </c>
      <c r="C1487" s="334">
        <f>+'3.- Resumen general'!C1488</f>
        <v>68530</v>
      </c>
      <c r="D1487" s="81" t="str">
        <f>+'3.- Resumen general'!D1488</f>
        <v>Extirpación de cuerpo extraño o dacriolito, conductos lagrimales</v>
      </c>
      <c r="E1487" s="335">
        <f>+'3.- Resumen general'!AP1488</f>
        <v>0.12515782828282829</v>
      </c>
      <c r="F1487" s="335">
        <f>+'3.- Resumen general'!AQ1488</f>
        <v>2.9198499999999998</v>
      </c>
      <c r="G1487" s="335">
        <f t="shared" si="92"/>
        <v>3.0450078282828281</v>
      </c>
      <c r="I1487" s="52">
        <v>1482</v>
      </c>
      <c r="J1487" s="334">
        <f t="shared" si="93"/>
        <v>68530</v>
      </c>
      <c r="K1487" s="81" t="str">
        <f t="shared" si="94"/>
        <v>Extirpación de cuerpo extraño o dacriolito, conductos lagrimales</v>
      </c>
      <c r="L1487" s="335">
        <f>+'3.- Resumen general'!AP1488</f>
        <v>0.12515782828282829</v>
      </c>
      <c r="M1487" s="335">
        <f>+'3.- Resumen general'!AQ1488</f>
        <v>2.9198499999999998</v>
      </c>
      <c r="N1487" s="335">
        <f t="shared" si="95"/>
        <v>3.0450078282828281</v>
      </c>
    </row>
    <row r="1488" spans="2:14">
      <c r="B1488" s="52">
        <v>1483</v>
      </c>
      <c r="C1488" s="334">
        <f>+'3.- Resumen general'!C1489</f>
        <v>68540</v>
      </c>
      <c r="D1488" s="81" t="str">
        <f>+'3.- Resumen general'!D1489</f>
        <v>Excisión de tumor de glándula lagrimal; abordaje frontal</v>
      </c>
      <c r="E1488" s="335">
        <f>+'3.- Resumen general'!AP1489</f>
        <v>1.6728745791245792</v>
      </c>
      <c r="F1488" s="335">
        <f>+'3.- Resumen general'!AQ1489</f>
        <v>328.54650666666669</v>
      </c>
      <c r="G1488" s="335">
        <f t="shared" si="92"/>
        <v>330.21938124579128</v>
      </c>
      <c r="I1488" s="52">
        <v>1483</v>
      </c>
      <c r="J1488" s="334">
        <f t="shared" si="93"/>
        <v>68540</v>
      </c>
      <c r="K1488" s="81" t="str">
        <f t="shared" si="94"/>
        <v>Excisión de tumor de glándula lagrimal; abordaje frontal</v>
      </c>
      <c r="L1488" s="335">
        <f>+'3.- Resumen general'!AP1489</f>
        <v>1.6728745791245792</v>
      </c>
      <c r="M1488" s="335">
        <f>+'3.- Resumen general'!AQ1489</f>
        <v>328.54650666666669</v>
      </c>
      <c r="N1488" s="335">
        <f t="shared" si="95"/>
        <v>330.21938124579128</v>
      </c>
    </row>
    <row r="1489" spans="2:14">
      <c r="B1489" s="52">
        <v>1484</v>
      </c>
      <c r="C1489" s="334">
        <f>+'3.- Resumen general'!C1490</f>
        <v>68700</v>
      </c>
      <c r="D1489" s="81" t="str">
        <f>+'3.- Resumen general'!D1490</f>
        <v>Corrección plástica de canalículos</v>
      </c>
      <c r="E1489" s="335">
        <f>+'3.- Resumen general'!AP1490</f>
        <v>1.1152497194163862</v>
      </c>
      <c r="F1489" s="335">
        <f>+'3.- Resumen general'!AQ1490</f>
        <v>192.06198999999995</v>
      </c>
      <c r="G1489" s="335">
        <f t="shared" si="92"/>
        <v>193.17723971941635</v>
      </c>
      <c r="I1489" s="52">
        <v>1484</v>
      </c>
      <c r="J1489" s="334">
        <f t="shared" si="93"/>
        <v>68700</v>
      </c>
      <c r="K1489" s="81" t="str">
        <f t="shared" si="94"/>
        <v>Corrección plástica de canalículos</v>
      </c>
      <c r="L1489" s="335">
        <f>+'3.- Resumen general'!AP1490</f>
        <v>1.1152497194163862</v>
      </c>
      <c r="M1489" s="335">
        <f>+'3.- Resumen general'!AQ1490</f>
        <v>192.06198999999995</v>
      </c>
      <c r="N1489" s="335">
        <f t="shared" si="95"/>
        <v>193.17723971941635</v>
      </c>
    </row>
    <row r="1490" spans="2:14">
      <c r="B1490" s="52">
        <v>1485</v>
      </c>
      <c r="C1490" s="334">
        <f>+'3.- Resumen general'!C1491</f>
        <v>68720</v>
      </c>
      <c r="D1490" s="81" t="str">
        <f>+'3.- Resumen general'!D1491</f>
        <v>Dacriocistorrinostomía (fistulización de saco lagrimal a la cavidad nasal)</v>
      </c>
      <c r="E1490" s="335">
        <f>+'3.- Resumen general'!AP1491</f>
        <v>3.0669367283950617</v>
      </c>
      <c r="F1490" s="335">
        <f>+'3.- Resumen general'!AQ1491</f>
        <v>192.06198999999995</v>
      </c>
      <c r="G1490" s="335">
        <f t="shared" si="92"/>
        <v>195.12892672839502</v>
      </c>
      <c r="I1490" s="52">
        <v>1485</v>
      </c>
      <c r="J1490" s="334">
        <f t="shared" si="93"/>
        <v>68720</v>
      </c>
      <c r="K1490" s="81" t="str">
        <f t="shared" si="94"/>
        <v>Dacriocistorrinostomía (fistulización de saco lagrimal a la cavidad nasal)</v>
      </c>
      <c r="L1490" s="335">
        <f>+'3.- Resumen general'!AP1491</f>
        <v>3.0669367283950617</v>
      </c>
      <c r="M1490" s="335">
        <f>+'3.- Resumen general'!AQ1491</f>
        <v>192.06198999999995</v>
      </c>
      <c r="N1490" s="335">
        <f t="shared" si="95"/>
        <v>195.12892672839502</v>
      </c>
    </row>
    <row r="1491" spans="2:14" ht="25.5">
      <c r="B1491" s="52">
        <v>1486</v>
      </c>
      <c r="C1491" s="334">
        <f>+'3.- Resumen general'!C1492</f>
        <v>68745</v>
      </c>
      <c r="D1491" s="81" t="str">
        <f>+'3.- Resumen general'!D1492</f>
        <v>Conjuntivorrinostomía (fistulización de la conjuntiva a la cavidad nasal); sin tubo</v>
      </c>
      <c r="E1491" s="335">
        <f>+'3.- Resumen general'!AP1492</f>
        <v>3.0669367283950617</v>
      </c>
      <c r="F1491" s="335">
        <f>+'3.- Resumen general'!AQ1492</f>
        <v>188.72933999999995</v>
      </c>
      <c r="G1491" s="335">
        <f t="shared" si="92"/>
        <v>191.79627672839501</v>
      </c>
      <c r="I1491" s="52">
        <v>1486</v>
      </c>
      <c r="J1491" s="334">
        <f t="shared" si="93"/>
        <v>68745</v>
      </c>
      <c r="K1491" s="81" t="str">
        <f t="shared" si="94"/>
        <v>Conjuntivorrinostomía (fistulización de la conjuntiva a la cavidad nasal); sin tubo</v>
      </c>
      <c r="L1491" s="335">
        <f>+'3.- Resumen general'!AP1492</f>
        <v>3.0669367283950617</v>
      </c>
      <c r="M1491" s="335">
        <f>+'3.- Resumen general'!AQ1492</f>
        <v>188.72933999999995</v>
      </c>
      <c r="N1491" s="335">
        <f t="shared" si="95"/>
        <v>191.79627672839501</v>
      </c>
    </row>
    <row r="1492" spans="2:14">
      <c r="B1492" s="52">
        <v>1487</v>
      </c>
      <c r="C1492" s="334">
        <f>+'3.- Resumen general'!C1493</f>
        <v>68810</v>
      </c>
      <c r="D1492" s="81" t="str">
        <f>+'3.- Resumen general'!D1493</f>
        <v>Sondeo de conducto nasolagrimal, con o sin irrigación;</v>
      </c>
      <c r="E1492" s="335">
        <f>+'3.- Resumen general'!AP1493</f>
        <v>7.3008733164983172E-2</v>
      </c>
      <c r="F1492" s="335">
        <f>+'3.- Resumen general'!AQ1493</f>
        <v>2.9198499999999998</v>
      </c>
      <c r="G1492" s="335">
        <f t="shared" si="92"/>
        <v>2.992858733164983</v>
      </c>
      <c r="I1492" s="52">
        <v>1487</v>
      </c>
      <c r="J1492" s="334">
        <f t="shared" si="93"/>
        <v>68810</v>
      </c>
      <c r="K1492" s="81" t="str">
        <f t="shared" si="94"/>
        <v>Sondeo de conducto nasolagrimal, con o sin irrigación;</v>
      </c>
      <c r="L1492" s="335">
        <f>+'3.- Resumen general'!AP1493</f>
        <v>7.3008733164983172E-2</v>
      </c>
      <c r="M1492" s="335">
        <f>+'3.- Resumen general'!AQ1493</f>
        <v>2.9198499999999998</v>
      </c>
      <c r="N1492" s="335">
        <f t="shared" si="95"/>
        <v>2.992858733164983</v>
      </c>
    </row>
    <row r="1493" spans="2:14">
      <c r="B1493" s="52">
        <v>1488</v>
      </c>
      <c r="C1493" s="334">
        <f>+'3.- Resumen general'!C1494</f>
        <v>69000</v>
      </c>
      <c r="D1493" s="81" t="str">
        <f>+'3.- Resumen general'!D1494</f>
        <v>Drenaje abceso o hematoma de oído externo</v>
      </c>
      <c r="E1493" s="335">
        <f>+'3.- Resumen general'!AP1494</f>
        <v>4.17192760942761E-2</v>
      </c>
      <c r="F1493" s="335">
        <f>+'3.- Resumen general'!AQ1494</f>
        <v>2.9198499999999998</v>
      </c>
      <c r="G1493" s="335">
        <f t="shared" si="92"/>
        <v>2.9615692760942758</v>
      </c>
      <c r="I1493" s="52">
        <v>1488</v>
      </c>
      <c r="J1493" s="334">
        <f t="shared" si="93"/>
        <v>69000</v>
      </c>
      <c r="K1493" s="81" t="str">
        <f t="shared" si="94"/>
        <v>Drenaje abceso o hematoma de oído externo</v>
      </c>
      <c r="L1493" s="335">
        <f>+'3.- Resumen general'!AP1494</f>
        <v>4.17192760942761E-2</v>
      </c>
      <c r="M1493" s="335">
        <f>+'3.- Resumen general'!AQ1494</f>
        <v>2.9198499999999998</v>
      </c>
      <c r="N1493" s="335">
        <f t="shared" si="95"/>
        <v>2.9615692760942758</v>
      </c>
    </row>
    <row r="1494" spans="2:14">
      <c r="B1494" s="52">
        <v>1489</v>
      </c>
      <c r="C1494" s="334">
        <f>+'3.- Resumen general'!C1495</f>
        <v>69090</v>
      </c>
      <c r="D1494" s="81" t="str">
        <f>+'3.- Resumen general'!D1495</f>
        <v>Perforación de lóbulos de las orejas</v>
      </c>
      <c r="E1494" s="335">
        <f>+'3.- Resumen general'!AP1495</f>
        <v>3.1289457070707072E-2</v>
      </c>
      <c r="F1494" s="335">
        <f>+'3.- Resumen general'!AQ1495</f>
        <v>2.9198499999999998</v>
      </c>
      <c r="G1494" s="335">
        <f t="shared" si="92"/>
        <v>2.951139457070707</v>
      </c>
      <c r="I1494" s="52">
        <v>1489</v>
      </c>
      <c r="J1494" s="334">
        <f t="shared" si="93"/>
        <v>69090</v>
      </c>
      <c r="K1494" s="81" t="str">
        <f t="shared" si="94"/>
        <v>Perforación de lóbulos de las orejas</v>
      </c>
      <c r="L1494" s="335">
        <f>+'3.- Resumen general'!AP1495</f>
        <v>3.1289457070707072E-2</v>
      </c>
      <c r="M1494" s="335">
        <f>+'3.- Resumen general'!AQ1495</f>
        <v>2.9198499999999998</v>
      </c>
      <c r="N1494" s="335">
        <f t="shared" si="95"/>
        <v>2.951139457070707</v>
      </c>
    </row>
    <row r="1495" spans="2:14">
      <c r="B1495" s="52">
        <v>1490</v>
      </c>
      <c r="C1495" s="334">
        <f>+'3.- Resumen general'!C1496</f>
        <v>69100</v>
      </c>
      <c r="D1495" s="81" t="str">
        <f>+'3.- Resumen general'!D1496</f>
        <v>Biopsia de pabellón auricular o conducto auditivo externo</v>
      </c>
      <c r="E1495" s="335">
        <f>+'3.- Resumen general'!AP1496</f>
        <v>4.17192760942761E-2</v>
      </c>
      <c r="F1495" s="335">
        <f>+'3.- Resumen general'!AQ1496</f>
        <v>18.19285</v>
      </c>
      <c r="G1495" s="335">
        <f t="shared" si="92"/>
        <v>18.234569276094277</v>
      </c>
      <c r="I1495" s="52">
        <v>1490</v>
      </c>
      <c r="J1495" s="334">
        <f t="shared" si="93"/>
        <v>69100</v>
      </c>
      <c r="K1495" s="81" t="str">
        <f t="shared" si="94"/>
        <v>Biopsia de pabellón auricular o conducto auditivo externo</v>
      </c>
      <c r="L1495" s="335">
        <f>+'3.- Resumen general'!AP1496</f>
        <v>4.17192760942761E-2</v>
      </c>
      <c r="M1495" s="335">
        <f>+'3.- Resumen general'!AQ1496</f>
        <v>18.19285</v>
      </c>
      <c r="N1495" s="335">
        <f t="shared" si="95"/>
        <v>18.234569276094277</v>
      </c>
    </row>
    <row r="1496" spans="2:14">
      <c r="B1496" s="52">
        <v>1491</v>
      </c>
      <c r="C1496" s="334">
        <f>+'3.- Resumen general'!C1497</f>
        <v>69110</v>
      </c>
      <c r="D1496" s="81" t="str">
        <f>+'3.- Resumen general'!D1497</f>
        <v>Excisión de oído externo; parcial, corrección simple</v>
      </c>
      <c r="E1496" s="335">
        <f>+'3.- Resumen general'!AP1497</f>
        <v>0.72119633838383834</v>
      </c>
      <c r="F1496" s="335">
        <f>+'3.- Resumen general'!AQ1497</f>
        <v>71.08</v>
      </c>
      <c r="G1496" s="335">
        <f t="shared" si="92"/>
        <v>71.801196338383832</v>
      </c>
      <c r="I1496" s="52">
        <v>1491</v>
      </c>
      <c r="J1496" s="334">
        <f t="shared" si="93"/>
        <v>69110</v>
      </c>
      <c r="K1496" s="81" t="str">
        <f t="shared" si="94"/>
        <v>Excisión de oído externo; parcial, corrección simple</v>
      </c>
      <c r="L1496" s="335">
        <f>+'3.- Resumen general'!AP1497</f>
        <v>0.72119633838383834</v>
      </c>
      <c r="M1496" s="335">
        <f>+'3.- Resumen general'!AQ1497</f>
        <v>71.08</v>
      </c>
      <c r="N1496" s="335">
        <f t="shared" si="95"/>
        <v>71.801196338383832</v>
      </c>
    </row>
    <row r="1497" spans="2:14">
      <c r="B1497" s="52">
        <v>1492</v>
      </c>
      <c r="C1497" s="334">
        <f>+'3.- Resumen general'!C1498</f>
        <v>69140</v>
      </c>
      <c r="D1497" s="81" t="str">
        <f>+'3.- Resumen general'!D1498</f>
        <v>Excisión de exostosis, conducto auditivo externo</v>
      </c>
      <c r="E1497" s="335">
        <f>+'3.- Resumen general'!AP1498</f>
        <v>1.4635942760942762</v>
      </c>
      <c r="F1497" s="335">
        <f>+'3.- Resumen general'!AQ1498</f>
        <v>335.33584000000008</v>
      </c>
      <c r="G1497" s="335">
        <f t="shared" si="92"/>
        <v>336.79943427609436</v>
      </c>
      <c r="I1497" s="52">
        <v>1492</v>
      </c>
      <c r="J1497" s="334">
        <f t="shared" si="93"/>
        <v>69140</v>
      </c>
      <c r="K1497" s="81" t="str">
        <f t="shared" si="94"/>
        <v>Excisión de exostosis, conducto auditivo externo</v>
      </c>
      <c r="L1497" s="335">
        <f>+'3.- Resumen general'!AP1498</f>
        <v>1.4635942760942762</v>
      </c>
      <c r="M1497" s="335">
        <f>+'3.- Resumen general'!AQ1498</f>
        <v>335.33584000000008</v>
      </c>
      <c r="N1497" s="335">
        <f t="shared" si="95"/>
        <v>336.79943427609436</v>
      </c>
    </row>
    <row r="1498" spans="2:14" ht="25.5">
      <c r="B1498" s="52">
        <v>1493</v>
      </c>
      <c r="C1498" s="334">
        <f>+'3.- Resumen general'!C1499</f>
        <v>69155</v>
      </c>
      <c r="D1498" s="81" t="str">
        <f>+'3.- Resumen general'!D1499</f>
        <v>Excisión radical de lesión en canal auditivo externo con disección del cuello</v>
      </c>
      <c r="E1498" s="335">
        <f>+'3.- Resumen general'!AP1499</f>
        <v>5.6104447250280591</v>
      </c>
      <c r="F1498" s="335">
        <f>+'3.- Resumen general'!AQ1499</f>
        <v>434.66400666666658</v>
      </c>
      <c r="G1498" s="335">
        <f t="shared" si="92"/>
        <v>440.27445139169464</v>
      </c>
      <c r="I1498" s="52">
        <v>1493</v>
      </c>
      <c r="J1498" s="334">
        <f t="shared" si="93"/>
        <v>69155</v>
      </c>
      <c r="K1498" s="81" t="str">
        <f t="shared" si="94"/>
        <v>Excisión radical de lesión en canal auditivo externo con disección del cuello</v>
      </c>
      <c r="L1498" s="335">
        <f>+'3.- Resumen general'!AP1499</f>
        <v>5.6104447250280591</v>
      </c>
      <c r="M1498" s="335">
        <f>+'3.- Resumen general'!AQ1499</f>
        <v>434.66400666666658</v>
      </c>
      <c r="N1498" s="335">
        <f t="shared" si="95"/>
        <v>440.27445139169464</v>
      </c>
    </row>
    <row r="1499" spans="2:14" ht="25.5">
      <c r="B1499" s="52">
        <v>1494</v>
      </c>
      <c r="C1499" s="334">
        <f>+'3.- Resumen general'!C1500</f>
        <v>69200</v>
      </c>
      <c r="D1499" s="81" t="str">
        <f>+'3.- Resumen general'!D1500</f>
        <v>Extirpación de cuerpo extraño del conducto auditivo externo; sin anestesia general</v>
      </c>
      <c r="E1499" s="335">
        <f>+'3.- Resumen general'!AP1500</f>
        <v>3.1289457070707072E-2</v>
      </c>
      <c r="F1499" s="335">
        <f>+'3.- Resumen general'!AQ1500</f>
        <v>2.9198499999999998</v>
      </c>
      <c r="G1499" s="335">
        <f t="shared" si="92"/>
        <v>2.951139457070707</v>
      </c>
      <c r="I1499" s="52">
        <v>1494</v>
      </c>
      <c r="J1499" s="334">
        <f t="shared" si="93"/>
        <v>69200</v>
      </c>
      <c r="K1499" s="81" t="str">
        <f t="shared" si="94"/>
        <v>Extirpación de cuerpo extraño del conducto auditivo externo; sin anestesia general</v>
      </c>
      <c r="L1499" s="335">
        <f>+'3.- Resumen general'!AP1500</f>
        <v>3.1289457070707072E-2</v>
      </c>
      <c r="M1499" s="335">
        <f>+'3.- Resumen general'!AQ1500</f>
        <v>2.9198499999999998</v>
      </c>
      <c r="N1499" s="335">
        <f t="shared" si="95"/>
        <v>2.951139457070707</v>
      </c>
    </row>
    <row r="1500" spans="2:14" ht="25.5">
      <c r="B1500" s="52">
        <v>1495</v>
      </c>
      <c r="C1500" s="334">
        <f>+'3.- Resumen general'!C1501</f>
        <v>69210</v>
      </c>
      <c r="D1500" s="81" t="str">
        <f>+'3.- Resumen general'!D1501</f>
        <v>Remoción de cerumen impactado (procedimiento separado), uno o ambos oídos</v>
      </c>
      <c r="E1500" s="335">
        <f>+'3.- Resumen general'!AP1501</f>
        <v>3.1289457070707072E-2</v>
      </c>
      <c r="F1500" s="335">
        <f>+'3.- Resumen general'!AQ1501</f>
        <v>2.9198499999999998</v>
      </c>
      <c r="G1500" s="335">
        <f t="shared" si="92"/>
        <v>2.951139457070707</v>
      </c>
      <c r="I1500" s="52">
        <v>1495</v>
      </c>
      <c r="J1500" s="334">
        <f t="shared" si="93"/>
        <v>69210</v>
      </c>
      <c r="K1500" s="81" t="str">
        <f t="shared" si="94"/>
        <v>Remoción de cerumen impactado (procedimiento separado), uno o ambos oídos</v>
      </c>
      <c r="L1500" s="335">
        <f>+'3.- Resumen general'!AP1501</f>
        <v>3.1289457070707072E-2</v>
      </c>
      <c r="M1500" s="335">
        <f>+'3.- Resumen general'!AQ1501</f>
        <v>2.9198499999999998</v>
      </c>
      <c r="N1500" s="335">
        <f t="shared" si="95"/>
        <v>2.951139457070707</v>
      </c>
    </row>
    <row r="1501" spans="2:14" ht="25.5">
      <c r="B1501" s="52">
        <v>1496</v>
      </c>
      <c r="C1501" s="334">
        <f>+'3.- Resumen general'!C1502</f>
        <v>69300</v>
      </c>
      <c r="D1501" s="81" t="str">
        <f>+'3.- Resumen general'!D1502</f>
        <v>Otoplastía, orejas en protrusión (sobresalientes), con o sin reducción de tamaño</v>
      </c>
      <c r="E1501" s="335">
        <f>+'3.- Resumen general'!AP1502</f>
        <v>2.9271885521885523</v>
      </c>
      <c r="F1501" s="335">
        <f>+'3.- Resumen general'!AQ1502</f>
        <v>376.07184000000007</v>
      </c>
      <c r="G1501" s="335">
        <f t="shared" si="92"/>
        <v>378.99902855218863</v>
      </c>
      <c r="I1501" s="52">
        <v>1496</v>
      </c>
      <c r="J1501" s="334">
        <f t="shared" si="93"/>
        <v>69300</v>
      </c>
      <c r="K1501" s="81" t="str">
        <f t="shared" si="94"/>
        <v>Otoplastía, orejas en protrusión (sobresalientes), con o sin reducción de tamaño</v>
      </c>
      <c r="L1501" s="335">
        <f>+'3.- Resumen general'!AP1502</f>
        <v>2.9271885521885523</v>
      </c>
      <c r="M1501" s="335">
        <f>+'3.- Resumen general'!AQ1502</f>
        <v>376.07184000000007</v>
      </c>
      <c r="N1501" s="335">
        <f t="shared" si="95"/>
        <v>378.99902855218863</v>
      </c>
    </row>
    <row r="1502" spans="2:14" ht="25.5">
      <c r="B1502" s="52">
        <v>1497</v>
      </c>
      <c r="C1502" s="334">
        <f>+'3.- Resumen general'!C1503</f>
        <v>69310</v>
      </c>
      <c r="D1502" s="81" t="str">
        <f>+'3.- Resumen general'!D1503</f>
        <v>Reconstrucción de conducto auditivo externo (meatoplastía) (p. ej. estenosis debida a trauma, infección)</v>
      </c>
      <c r="E1502" s="335">
        <f>+'3.- Resumen general'!AP1503</f>
        <v>3.4150533108866443</v>
      </c>
      <c r="F1502" s="335">
        <f>+'3.- Resumen general'!AQ1503</f>
        <v>389.65050666666673</v>
      </c>
      <c r="G1502" s="335">
        <f t="shared" si="92"/>
        <v>393.06555997755339</v>
      </c>
      <c r="I1502" s="52">
        <v>1497</v>
      </c>
      <c r="J1502" s="334">
        <f t="shared" si="93"/>
        <v>69310</v>
      </c>
      <c r="K1502" s="81" t="str">
        <f t="shared" si="94"/>
        <v>Reconstrucción de conducto auditivo externo (meatoplastía) (p. ej. estenosis debida a trauma, infección)</v>
      </c>
      <c r="L1502" s="335">
        <f>+'3.- Resumen general'!AP1503</f>
        <v>3.4150533108866443</v>
      </c>
      <c r="M1502" s="335">
        <f>+'3.- Resumen general'!AQ1503</f>
        <v>389.65050666666673</v>
      </c>
      <c r="N1502" s="335">
        <f t="shared" si="95"/>
        <v>393.06555997755339</v>
      </c>
    </row>
    <row r="1503" spans="2:14" ht="25.5">
      <c r="B1503" s="52">
        <v>1498</v>
      </c>
      <c r="C1503" s="334">
        <f>+'3.- Resumen general'!C1504</f>
        <v>69320</v>
      </c>
      <c r="D1503" s="81" t="str">
        <f>+'3.- Resumen general'!D1504</f>
        <v>Reconstrucción de conducto auditivo externo debido a atresia congénita, un solo estadio</v>
      </c>
      <c r="E1503" s="335">
        <f>+'3.- Resumen general'!AP1504</f>
        <v>3.4150533108866443</v>
      </c>
      <c r="F1503" s="335">
        <f>+'3.- Resumen general'!AQ1504</f>
        <v>381.30000666666666</v>
      </c>
      <c r="G1503" s="335">
        <f t="shared" si="92"/>
        <v>384.71505997755332</v>
      </c>
      <c r="I1503" s="52">
        <v>1498</v>
      </c>
      <c r="J1503" s="334">
        <f t="shared" si="93"/>
        <v>69320</v>
      </c>
      <c r="K1503" s="81" t="str">
        <f t="shared" si="94"/>
        <v>Reconstrucción de conducto auditivo externo debido a atresia congénita, un solo estadio</v>
      </c>
      <c r="L1503" s="335">
        <f>+'3.- Resumen general'!AP1504</f>
        <v>3.4150533108866443</v>
      </c>
      <c r="M1503" s="335">
        <f>+'3.- Resumen general'!AQ1504</f>
        <v>381.30000666666666</v>
      </c>
      <c r="N1503" s="335">
        <f t="shared" si="95"/>
        <v>384.71505997755332</v>
      </c>
    </row>
    <row r="1504" spans="2:14">
      <c r="B1504" s="52">
        <v>1499</v>
      </c>
      <c r="C1504" s="334">
        <f>+'3.- Resumen general'!C1505</f>
        <v>69400</v>
      </c>
      <c r="D1504" s="81" t="str">
        <f>+'3.- Resumen general'!D1505</f>
        <v>Insuflación de conducto de eustaquio, transnasal; con cateterización</v>
      </c>
      <c r="E1504" s="335">
        <f>+'3.- Resumen general'!AP1505</f>
        <v>0.80132926487093159</v>
      </c>
      <c r="F1504" s="335">
        <f>+'3.- Resumen general'!AQ1505</f>
        <v>117.40399999999998</v>
      </c>
      <c r="G1504" s="335">
        <f t="shared" si="92"/>
        <v>118.20532926487091</v>
      </c>
      <c r="I1504" s="52">
        <v>1499</v>
      </c>
      <c r="J1504" s="334">
        <f t="shared" si="93"/>
        <v>69400</v>
      </c>
      <c r="K1504" s="81" t="str">
        <f t="shared" si="94"/>
        <v>Insuflación de conducto de eustaquio, transnasal; con cateterización</v>
      </c>
      <c r="L1504" s="335">
        <f>+'3.- Resumen general'!AP1505</f>
        <v>0.80132926487093159</v>
      </c>
      <c r="M1504" s="335">
        <f>+'3.- Resumen general'!AQ1505</f>
        <v>117.40399999999998</v>
      </c>
      <c r="N1504" s="335">
        <f t="shared" si="95"/>
        <v>118.20532926487091</v>
      </c>
    </row>
    <row r="1505" spans="2:14">
      <c r="B1505" s="52">
        <v>1500</v>
      </c>
      <c r="C1505" s="334">
        <f>+'3.- Resumen general'!C1506</f>
        <v>69405</v>
      </c>
      <c r="D1505" s="81" t="str">
        <f>+'3.- Resumen general'!D1506</f>
        <v>Cateterización de conducto de eustaquio, transtimpánica</v>
      </c>
      <c r="E1505" s="335">
        <f>+'3.- Resumen general'!AP1506</f>
        <v>1.2196618967452302</v>
      </c>
      <c r="F1505" s="335">
        <f>+'3.- Resumen general'!AQ1506</f>
        <v>328.54650666666669</v>
      </c>
      <c r="G1505" s="335">
        <f t="shared" si="92"/>
        <v>329.7661685634119</v>
      </c>
      <c r="I1505" s="52">
        <v>1500</v>
      </c>
      <c r="J1505" s="334">
        <f t="shared" si="93"/>
        <v>69405</v>
      </c>
      <c r="K1505" s="81" t="str">
        <f t="shared" si="94"/>
        <v>Cateterización de conducto de eustaquio, transtimpánica</v>
      </c>
      <c r="L1505" s="335">
        <f>+'3.- Resumen general'!AP1506</f>
        <v>1.2196618967452302</v>
      </c>
      <c r="M1505" s="335">
        <f>+'3.- Resumen general'!AQ1506</f>
        <v>328.54650666666669</v>
      </c>
      <c r="N1505" s="335">
        <f t="shared" si="95"/>
        <v>329.7661685634119</v>
      </c>
    </row>
    <row r="1506" spans="2:14" ht="25.5">
      <c r="B1506" s="52">
        <v>1501</v>
      </c>
      <c r="C1506" s="334">
        <f>+'3.- Resumen general'!C1507</f>
        <v>69420</v>
      </c>
      <c r="D1506" s="81" t="str">
        <f>+'3.- Resumen general'!D1507</f>
        <v>Miringotomía incluyendo aspiración y/o insuflación de conducto de eustaquio</v>
      </c>
      <c r="E1506" s="335">
        <f>+'3.- Resumen general'!AP1507</f>
        <v>1.2196618967452302</v>
      </c>
      <c r="F1506" s="335">
        <f>+'3.- Resumen general'!AQ1507</f>
        <v>200.41249000000002</v>
      </c>
      <c r="G1506" s="335">
        <f t="shared" si="92"/>
        <v>201.63215189674526</v>
      </c>
      <c r="I1506" s="52">
        <v>1501</v>
      </c>
      <c r="J1506" s="334">
        <f t="shared" si="93"/>
        <v>69420</v>
      </c>
      <c r="K1506" s="81" t="str">
        <f t="shared" si="94"/>
        <v>Miringotomía incluyendo aspiración y/o insuflación de conducto de eustaquio</v>
      </c>
      <c r="L1506" s="335">
        <f>+'3.- Resumen general'!AP1507</f>
        <v>1.2196618967452302</v>
      </c>
      <c r="M1506" s="335">
        <f>+'3.- Resumen general'!AQ1507</f>
        <v>200.41249000000002</v>
      </c>
      <c r="N1506" s="335">
        <f t="shared" si="95"/>
        <v>201.63215189674526</v>
      </c>
    </row>
    <row r="1507" spans="2:14" ht="25.5">
      <c r="B1507" s="52">
        <v>1502</v>
      </c>
      <c r="C1507" s="334">
        <f>+'3.- Resumen general'!C1508</f>
        <v>69433</v>
      </c>
      <c r="D1507" s="81" t="str">
        <f>+'3.- Resumen general'!D1508</f>
        <v>Timpanostomía (que requiera inserción de tubo de ventilación), anestesia local o tópica</v>
      </c>
      <c r="E1507" s="335">
        <f>+'3.- Resumen general'!AP1508</f>
        <v>1.4635942760942762</v>
      </c>
      <c r="F1507" s="335">
        <f>+'3.- Resumen general'!AQ1508</f>
        <v>335.33584000000008</v>
      </c>
      <c r="G1507" s="335">
        <f t="shared" si="92"/>
        <v>336.79943427609436</v>
      </c>
      <c r="I1507" s="52">
        <v>1502</v>
      </c>
      <c r="J1507" s="334">
        <f t="shared" si="93"/>
        <v>69433</v>
      </c>
      <c r="K1507" s="81" t="str">
        <f t="shared" si="94"/>
        <v>Timpanostomía (que requiera inserción de tubo de ventilación), anestesia local o tópica</v>
      </c>
      <c r="L1507" s="335">
        <f>+'3.- Resumen general'!AP1508</f>
        <v>1.4635942760942762</v>
      </c>
      <c r="M1507" s="335">
        <f>+'3.- Resumen general'!AQ1508</f>
        <v>335.33584000000008</v>
      </c>
      <c r="N1507" s="335">
        <f t="shared" si="95"/>
        <v>336.79943427609436</v>
      </c>
    </row>
    <row r="1508" spans="2:14">
      <c r="B1508" s="52">
        <v>1503</v>
      </c>
      <c r="C1508" s="334">
        <f>+'3.- Resumen general'!C1509</f>
        <v>69450</v>
      </c>
      <c r="D1508" s="81" t="str">
        <f>+'3.- Resumen general'!D1509</f>
        <v>Timpanolisis transconducto</v>
      </c>
      <c r="E1508" s="335">
        <f>+'3.- Resumen general'!AP1509</f>
        <v>1.9514590347923684</v>
      </c>
      <c r="F1508" s="335">
        <f>+'3.- Resumen general'!AQ1509</f>
        <v>340.56400666666661</v>
      </c>
      <c r="G1508" s="335">
        <f t="shared" si="92"/>
        <v>342.51546570145899</v>
      </c>
      <c r="I1508" s="52">
        <v>1503</v>
      </c>
      <c r="J1508" s="334">
        <f t="shared" si="93"/>
        <v>69450</v>
      </c>
      <c r="K1508" s="81" t="str">
        <f t="shared" si="94"/>
        <v>Timpanolisis transconducto</v>
      </c>
      <c r="L1508" s="335">
        <f>+'3.- Resumen general'!AP1509</f>
        <v>1.9514590347923684</v>
      </c>
      <c r="M1508" s="335">
        <f>+'3.- Resumen general'!AQ1509</f>
        <v>340.56400666666661</v>
      </c>
      <c r="N1508" s="335">
        <f t="shared" si="95"/>
        <v>342.51546570145899</v>
      </c>
    </row>
    <row r="1509" spans="2:14">
      <c r="B1509" s="52">
        <v>1504</v>
      </c>
      <c r="C1509" s="334">
        <f>+'3.- Resumen general'!C1510</f>
        <v>69501</v>
      </c>
      <c r="D1509" s="81" t="str">
        <f>+'3.- Resumen general'!D1510</f>
        <v>Antrotomía transmastoidea (mastoidectomía "simple")</v>
      </c>
      <c r="E1509" s="335">
        <f>+'3.- Resumen general'!AP1510</f>
        <v>2.6832561728395063</v>
      </c>
      <c r="F1509" s="335">
        <f>+'3.- Resumen general'!AQ1510</f>
        <v>360.93200666666661</v>
      </c>
      <c r="G1509" s="335">
        <f t="shared" si="92"/>
        <v>363.6152628395061</v>
      </c>
      <c r="I1509" s="52">
        <v>1504</v>
      </c>
      <c r="J1509" s="334">
        <f t="shared" si="93"/>
        <v>69501</v>
      </c>
      <c r="K1509" s="81" t="str">
        <f t="shared" si="94"/>
        <v>Antrotomía transmastoidea (mastoidectomía "simple")</v>
      </c>
      <c r="L1509" s="335">
        <f>+'3.- Resumen general'!AP1510</f>
        <v>2.6832561728395063</v>
      </c>
      <c r="M1509" s="335">
        <f>+'3.- Resumen general'!AQ1510</f>
        <v>360.93200666666661</v>
      </c>
      <c r="N1509" s="335">
        <f t="shared" si="95"/>
        <v>363.6152628395061</v>
      </c>
    </row>
    <row r="1510" spans="2:14">
      <c r="B1510" s="52">
        <v>1505</v>
      </c>
      <c r="C1510" s="334">
        <f>+'3.- Resumen general'!C1511</f>
        <v>69502</v>
      </c>
      <c r="D1510" s="81" t="str">
        <f>+'3.- Resumen general'!D1511</f>
        <v>Mastoidectomía completa</v>
      </c>
      <c r="E1510" s="335">
        <f>+'3.- Resumen general'!AP1511</f>
        <v>4.1468504489337823</v>
      </c>
      <c r="F1510" s="335">
        <f>+'3.- Resumen general'!AQ1511</f>
        <v>401.66800666666666</v>
      </c>
      <c r="G1510" s="335">
        <f t="shared" si="92"/>
        <v>405.81485711560043</v>
      </c>
      <c r="I1510" s="52">
        <v>1505</v>
      </c>
      <c r="J1510" s="334">
        <f t="shared" si="93"/>
        <v>69502</v>
      </c>
      <c r="K1510" s="81" t="str">
        <f t="shared" si="94"/>
        <v>Mastoidectomía completa</v>
      </c>
      <c r="L1510" s="335">
        <f>+'3.- Resumen general'!AP1511</f>
        <v>4.1468504489337823</v>
      </c>
      <c r="M1510" s="335">
        <f>+'3.- Resumen general'!AQ1511</f>
        <v>401.66800666666666</v>
      </c>
      <c r="N1510" s="335">
        <f t="shared" si="95"/>
        <v>405.81485711560043</v>
      </c>
    </row>
    <row r="1511" spans="2:14">
      <c r="B1511" s="52">
        <v>1506</v>
      </c>
      <c r="C1511" s="334">
        <f>+'3.- Resumen general'!C1512</f>
        <v>69505</v>
      </c>
      <c r="D1511" s="81" t="str">
        <f>+'3.- Resumen general'!D1512</f>
        <v>Mastoidectomía radical modificada</v>
      </c>
      <c r="E1511" s="335">
        <f>+'3.- Resumen general'!AP1512</f>
        <v>4.8786475869809207</v>
      </c>
      <c r="F1511" s="335">
        <f>+'3.- Resumen general'!AQ1512</f>
        <v>414.29600666666659</v>
      </c>
      <c r="G1511" s="335">
        <f t="shared" si="92"/>
        <v>419.17465425364753</v>
      </c>
      <c r="I1511" s="52">
        <v>1506</v>
      </c>
      <c r="J1511" s="334">
        <f t="shared" si="93"/>
        <v>69505</v>
      </c>
      <c r="K1511" s="81" t="str">
        <f t="shared" si="94"/>
        <v>Mastoidectomía radical modificada</v>
      </c>
      <c r="L1511" s="335">
        <f>+'3.- Resumen general'!AP1512</f>
        <v>4.8786475869809207</v>
      </c>
      <c r="M1511" s="335">
        <f>+'3.- Resumen general'!AQ1512</f>
        <v>414.29600666666659</v>
      </c>
      <c r="N1511" s="335">
        <f t="shared" si="95"/>
        <v>419.17465425364753</v>
      </c>
    </row>
    <row r="1512" spans="2:14">
      <c r="B1512" s="52">
        <v>1507</v>
      </c>
      <c r="C1512" s="334">
        <f>+'3.- Resumen general'!C1513</f>
        <v>69530</v>
      </c>
      <c r="D1512" s="81" t="str">
        <f>+'3.- Resumen general'!D1513</f>
        <v>Apicectomía petrosa incluyendo mastoidectomía radical</v>
      </c>
      <c r="E1512" s="335">
        <f>+'3.- Resumen general'!AP1513</f>
        <v>6.3422418630751967</v>
      </c>
      <c r="F1512" s="335">
        <f>+'3.- Resumen general'!AQ1513</f>
        <v>455.03200666666658</v>
      </c>
      <c r="G1512" s="335">
        <f t="shared" si="92"/>
        <v>461.37424852974175</v>
      </c>
      <c r="I1512" s="52">
        <v>1507</v>
      </c>
      <c r="J1512" s="334">
        <f t="shared" si="93"/>
        <v>69530</v>
      </c>
      <c r="K1512" s="81" t="str">
        <f t="shared" si="94"/>
        <v>Apicectomía petrosa incluyendo mastoidectomía radical</v>
      </c>
      <c r="L1512" s="335">
        <f>+'3.- Resumen general'!AP1513</f>
        <v>6.3422418630751967</v>
      </c>
      <c r="M1512" s="335">
        <f>+'3.- Resumen general'!AQ1513</f>
        <v>455.03200666666658</v>
      </c>
      <c r="N1512" s="335">
        <f t="shared" si="95"/>
        <v>461.37424852974175</v>
      </c>
    </row>
    <row r="1513" spans="2:14">
      <c r="B1513" s="52">
        <v>1508</v>
      </c>
      <c r="C1513" s="334">
        <f>+'3.- Resumen general'!C1514</f>
        <v>69535</v>
      </c>
      <c r="D1513" s="81" t="str">
        <f>+'3.- Resumen general'!D1514</f>
        <v>Resección del hueso temporal, abordaje externo</v>
      </c>
      <c r="E1513" s="335">
        <f>+'3.- Resumen general'!AP1514</f>
        <v>4.8786475869809207</v>
      </c>
      <c r="F1513" s="335">
        <f>+'3.- Resumen general'!AQ1514</f>
        <v>422.03600666666659</v>
      </c>
      <c r="G1513" s="335">
        <f t="shared" si="92"/>
        <v>426.91465425364754</v>
      </c>
      <c r="I1513" s="52">
        <v>1508</v>
      </c>
      <c r="J1513" s="334">
        <f t="shared" si="93"/>
        <v>69535</v>
      </c>
      <c r="K1513" s="81" t="str">
        <f t="shared" si="94"/>
        <v>Resección del hueso temporal, abordaje externo</v>
      </c>
      <c r="L1513" s="335">
        <f>+'3.- Resumen general'!AP1514</f>
        <v>4.8786475869809207</v>
      </c>
      <c r="M1513" s="335">
        <f>+'3.- Resumen general'!AQ1514</f>
        <v>422.03600666666659</v>
      </c>
      <c r="N1513" s="335">
        <f t="shared" si="95"/>
        <v>426.91465425364754</v>
      </c>
    </row>
    <row r="1514" spans="2:14">
      <c r="B1514" s="52">
        <v>1509</v>
      </c>
      <c r="C1514" s="334">
        <f>+'3.- Resumen general'!C1515</f>
        <v>69540</v>
      </c>
      <c r="D1514" s="81" t="str">
        <f>+'3.- Resumen general'!D1515</f>
        <v>Excisión de pólipo auditivo</v>
      </c>
      <c r="E1514" s="335">
        <f>+'3.- Resumen general'!AP1515</f>
        <v>2.6832561728395063</v>
      </c>
      <c r="F1514" s="335">
        <f>+'3.- Resumen general'!AQ1515</f>
        <v>369.28250666666668</v>
      </c>
      <c r="G1514" s="335">
        <f t="shared" si="92"/>
        <v>371.96576283950617</v>
      </c>
      <c r="I1514" s="52">
        <v>1509</v>
      </c>
      <c r="J1514" s="334">
        <f t="shared" si="93"/>
        <v>69540</v>
      </c>
      <c r="K1514" s="81" t="str">
        <f t="shared" si="94"/>
        <v>Excisión de pólipo auditivo</v>
      </c>
      <c r="L1514" s="335">
        <f>+'3.- Resumen general'!AP1515</f>
        <v>2.6832561728395063</v>
      </c>
      <c r="M1514" s="335">
        <f>+'3.- Resumen general'!AQ1515</f>
        <v>369.28250666666668</v>
      </c>
      <c r="N1514" s="335">
        <f t="shared" si="95"/>
        <v>371.96576283950617</v>
      </c>
    </row>
    <row r="1515" spans="2:14">
      <c r="B1515" s="52">
        <v>1510</v>
      </c>
      <c r="C1515" s="334">
        <f>+'3.- Resumen general'!C1516</f>
        <v>69550</v>
      </c>
      <c r="D1515" s="81" t="str">
        <f>+'3.- Resumen general'!D1516</f>
        <v>Excisión de tumor glómico; transconducto</v>
      </c>
      <c r="E1515" s="335">
        <f>+'3.- Resumen general'!AP1516</f>
        <v>2.9271885521885523</v>
      </c>
      <c r="F1515" s="335">
        <f>+'3.- Resumen general'!AQ1516</f>
        <v>359.98133999999993</v>
      </c>
      <c r="G1515" s="335">
        <f t="shared" si="92"/>
        <v>362.9085285521885</v>
      </c>
      <c r="I1515" s="52">
        <v>1510</v>
      </c>
      <c r="J1515" s="334">
        <f t="shared" si="93"/>
        <v>69550</v>
      </c>
      <c r="K1515" s="81" t="str">
        <f t="shared" si="94"/>
        <v>Excisión de tumor glómico; transconducto</v>
      </c>
      <c r="L1515" s="335">
        <f>+'3.- Resumen general'!AP1516</f>
        <v>2.9271885521885523</v>
      </c>
      <c r="M1515" s="335">
        <f>+'3.- Resumen general'!AQ1516</f>
        <v>359.98133999999993</v>
      </c>
      <c r="N1515" s="335">
        <f t="shared" si="95"/>
        <v>362.9085285521885</v>
      </c>
    </row>
    <row r="1516" spans="2:14" ht="25.5">
      <c r="B1516" s="52">
        <v>1511</v>
      </c>
      <c r="C1516" s="334">
        <f>+'3.- Resumen general'!C1517</f>
        <v>69620</v>
      </c>
      <c r="D1516" s="81" t="str">
        <f>+'3.- Resumen general'!D1517</f>
        <v>Miringoplastía (cirugía confinada a la membrana timpánica y región donante)</v>
      </c>
      <c r="E1516" s="335">
        <f>+'3.- Resumen general'!AP1517</f>
        <v>3.4150533108866443</v>
      </c>
      <c r="F1516" s="335">
        <f>+'3.- Resumen general'!AQ1517</f>
        <v>389.65050666666673</v>
      </c>
      <c r="G1516" s="335">
        <f t="shared" si="92"/>
        <v>393.06555997755339</v>
      </c>
      <c r="I1516" s="52">
        <v>1511</v>
      </c>
      <c r="J1516" s="334">
        <f t="shared" si="93"/>
        <v>69620</v>
      </c>
      <c r="K1516" s="81" t="str">
        <f t="shared" si="94"/>
        <v>Miringoplastía (cirugía confinada a la membrana timpánica y región donante)</v>
      </c>
      <c r="L1516" s="335">
        <f>+'3.- Resumen general'!AP1517</f>
        <v>3.4150533108866443</v>
      </c>
      <c r="M1516" s="335">
        <f>+'3.- Resumen general'!AQ1517</f>
        <v>389.65050666666673</v>
      </c>
      <c r="N1516" s="335">
        <f t="shared" si="95"/>
        <v>393.06555997755339</v>
      </c>
    </row>
    <row r="1517" spans="2:14">
      <c r="B1517" s="52">
        <v>1512</v>
      </c>
      <c r="C1517" s="334">
        <f>+'3.- Resumen general'!C1518</f>
        <v>69631</v>
      </c>
      <c r="D1517" s="81" t="str">
        <f>+'3.- Resumen general'!D1518</f>
        <v>Timpanoplastía sin mastoidectomía, inicial o revisión</v>
      </c>
      <c r="E1517" s="335">
        <f>+'3.- Resumen general'!AP1518</f>
        <v>4.1468504489337823</v>
      </c>
      <c r="F1517" s="335">
        <f>+'3.- Resumen general'!AQ1518</f>
        <v>410.01850666666667</v>
      </c>
      <c r="G1517" s="335">
        <f t="shared" si="92"/>
        <v>414.16535711560044</v>
      </c>
      <c r="I1517" s="52">
        <v>1512</v>
      </c>
      <c r="J1517" s="334">
        <f t="shared" si="93"/>
        <v>69631</v>
      </c>
      <c r="K1517" s="81" t="str">
        <f t="shared" si="94"/>
        <v>Timpanoplastía sin mastoidectomía, inicial o revisión</v>
      </c>
      <c r="L1517" s="335">
        <f>+'3.- Resumen general'!AP1518</f>
        <v>4.1468504489337823</v>
      </c>
      <c r="M1517" s="335">
        <f>+'3.- Resumen general'!AQ1518</f>
        <v>410.01850666666667</v>
      </c>
      <c r="N1517" s="335">
        <f t="shared" si="95"/>
        <v>414.16535711560044</v>
      </c>
    </row>
    <row r="1518" spans="2:14">
      <c r="B1518" s="52">
        <v>1513</v>
      </c>
      <c r="C1518" s="334">
        <f>+'3.- Resumen general'!C1519</f>
        <v>69635</v>
      </c>
      <c r="D1518" s="81" t="str">
        <f>+'3.- Resumen general'!D1519</f>
        <v>Timpanoplastía con antrotomía o mastoidotomía</v>
      </c>
      <c r="E1518" s="335">
        <f>+'3.- Resumen general'!AP1519</f>
        <v>4.8786475869809207</v>
      </c>
      <c r="F1518" s="335">
        <f>+'3.- Resumen general'!AQ1519</f>
        <v>422.03600666666659</v>
      </c>
      <c r="G1518" s="335">
        <f t="shared" si="92"/>
        <v>426.91465425364754</v>
      </c>
      <c r="I1518" s="52">
        <v>1513</v>
      </c>
      <c r="J1518" s="334">
        <f t="shared" si="93"/>
        <v>69635</v>
      </c>
      <c r="K1518" s="81" t="str">
        <f t="shared" si="94"/>
        <v>Timpanoplastía con antrotomía o mastoidotomía</v>
      </c>
      <c r="L1518" s="335">
        <f>+'3.- Resumen general'!AP1519</f>
        <v>4.8786475869809207</v>
      </c>
      <c r="M1518" s="335">
        <f>+'3.- Resumen general'!AQ1519</f>
        <v>422.03600666666659</v>
      </c>
      <c r="N1518" s="335">
        <f t="shared" si="95"/>
        <v>426.91465425364754</v>
      </c>
    </row>
    <row r="1519" spans="2:14">
      <c r="B1519" s="52">
        <v>1514</v>
      </c>
      <c r="C1519" s="334">
        <f>+'3.- Resumen general'!C1520</f>
        <v>69641</v>
      </c>
      <c r="D1519" s="81" t="str">
        <f>+'3.- Resumen general'!D1520</f>
        <v>Timpanoplastía con mastoidectomía</v>
      </c>
      <c r="E1519" s="335">
        <f>+'3.- Resumen general'!AP1520</f>
        <v>6.3422418630751967</v>
      </c>
      <c r="F1519" s="335">
        <f>+'3.- Resumen general'!AQ1520</f>
        <v>462.77200666666658</v>
      </c>
      <c r="G1519" s="335">
        <f t="shared" si="92"/>
        <v>469.11424852974176</v>
      </c>
      <c r="I1519" s="52">
        <v>1514</v>
      </c>
      <c r="J1519" s="334">
        <f t="shared" si="93"/>
        <v>69641</v>
      </c>
      <c r="K1519" s="81" t="str">
        <f t="shared" si="94"/>
        <v>Timpanoplastía con mastoidectomía</v>
      </c>
      <c r="L1519" s="335">
        <f>+'3.- Resumen general'!AP1520</f>
        <v>6.3422418630751967</v>
      </c>
      <c r="M1519" s="335">
        <f>+'3.- Resumen general'!AQ1520</f>
        <v>462.77200666666658</v>
      </c>
      <c r="N1519" s="335">
        <f t="shared" si="95"/>
        <v>469.11424852974176</v>
      </c>
    </row>
    <row r="1520" spans="2:14">
      <c r="B1520" s="52">
        <v>1515</v>
      </c>
      <c r="C1520" s="334">
        <f>+'3.- Resumen general'!C1521</f>
        <v>69650</v>
      </c>
      <c r="D1520" s="81" t="str">
        <f>+'3.- Resumen general'!D1521</f>
        <v>Movilización del estribo</v>
      </c>
      <c r="E1520" s="335">
        <f>+'3.- Resumen general'!AP1521</f>
        <v>3.4150533108866443</v>
      </c>
      <c r="F1520" s="335">
        <f>+'3.- Resumen general'!AQ1521</f>
        <v>381.30000666666666</v>
      </c>
      <c r="G1520" s="335">
        <f t="shared" si="92"/>
        <v>384.71505997755332</v>
      </c>
      <c r="I1520" s="52">
        <v>1515</v>
      </c>
      <c r="J1520" s="334">
        <f t="shared" si="93"/>
        <v>69650</v>
      </c>
      <c r="K1520" s="81" t="str">
        <f t="shared" si="94"/>
        <v>Movilización del estribo</v>
      </c>
      <c r="L1520" s="335">
        <f>+'3.- Resumen general'!AP1521</f>
        <v>3.4150533108866443</v>
      </c>
      <c r="M1520" s="335">
        <f>+'3.- Resumen general'!AQ1521</f>
        <v>381.30000666666666</v>
      </c>
      <c r="N1520" s="335">
        <f t="shared" si="95"/>
        <v>384.71505997755332</v>
      </c>
    </row>
    <row r="1521" spans="2:14" ht="25.5">
      <c r="B1521" s="52">
        <v>1516</v>
      </c>
      <c r="C1521" s="334">
        <f>+'3.- Resumen general'!C1522</f>
        <v>69660</v>
      </c>
      <c r="D1521" s="81" t="str">
        <f>+'3.- Resumen general'!D1522</f>
        <v>Estapedectomía o estapedotomía con reestablecimiento de continuidad osicular, con o sin uso de material extraño</v>
      </c>
      <c r="E1521" s="335">
        <f>+'3.- Resumen general'!AP1522</f>
        <v>3.4150533108866443</v>
      </c>
      <c r="F1521" s="335">
        <f>+'3.- Resumen general'!AQ1522</f>
        <v>381.30000666666666</v>
      </c>
      <c r="G1521" s="335">
        <f t="shared" si="92"/>
        <v>384.71505997755332</v>
      </c>
      <c r="I1521" s="52">
        <v>1516</v>
      </c>
      <c r="J1521" s="334">
        <f t="shared" si="93"/>
        <v>69660</v>
      </c>
      <c r="K1521" s="81" t="str">
        <f t="shared" si="94"/>
        <v>Estapedectomía o estapedotomía con reestablecimiento de continuidad osicular, con o sin uso de material extraño</v>
      </c>
      <c r="L1521" s="335">
        <f>+'3.- Resumen general'!AP1522</f>
        <v>3.4150533108866443</v>
      </c>
      <c r="M1521" s="335">
        <f>+'3.- Resumen general'!AQ1522</f>
        <v>381.30000666666666</v>
      </c>
      <c r="N1521" s="335">
        <f t="shared" si="95"/>
        <v>384.71505997755332</v>
      </c>
    </row>
    <row r="1522" spans="2:14">
      <c r="B1522" s="52">
        <v>1517</v>
      </c>
      <c r="C1522" s="334">
        <f>+'3.- Resumen general'!C1523</f>
        <v>69666</v>
      </c>
      <c r="D1522" s="81" t="str">
        <f>+'3.- Resumen general'!D1523</f>
        <v>Corrección de fístula de la ventana oval</v>
      </c>
      <c r="E1522" s="335">
        <f>+'3.- Resumen general'!AP1523</f>
        <v>3.4150533108866443</v>
      </c>
      <c r="F1522" s="335">
        <f>+'3.- Resumen general'!AQ1523</f>
        <v>381.30000666666666</v>
      </c>
      <c r="G1522" s="335">
        <f t="shared" si="92"/>
        <v>384.71505997755332</v>
      </c>
      <c r="I1522" s="52">
        <v>1517</v>
      </c>
      <c r="J1522" s="334">
        <f t="shared" si="93"/>
        <v>69666</v>
      </c>
      <c r="K1522" s="81" t="str">
        <f t="shared" si="94"/>
        <v>Corrección de fístula de la ventana oval</v>
      </c>
      <c r="L1522" s="335">
        <f>+'3.- Resumen general'!AP1523</f>
        <v>3.4150533108866443</v>
      </c>
      <c r="M1522" s="335">
        <f>+'3.- Resumen general'!AQ1523</f>
        <v>381.30000666666666</v>
      </c>
      <c r="N1522" s="335">
        <f t="shared" si="95"/>
        <v>384.71505997755332</v>
      </c>
    </row>
    <row r="1523" spans="2:14">
      <c r="B1523" s="52">
        <v>1518</v>
      </c>
      <c r="C1523" s="334">
        <f>+'3.- Resumen general'!C1524</f>
        <v>69667</v>
      </c>
      <c r="D1523" s="81" t="str">
        <f>+'3.- Resumen general'!D1524</f>
        <v>Corrección de fístula de la ventana rRedonda</v>
      </c>
      <c r="E1523" s="335">
        <f>+'3.- Resumen general'!AP1524</f>
        <v>3.4150533108866443</v>
      </c>
      <c r="F1523" s="335">
        <f>+'3.- Resumen general'!AQ1524</f>
        <v>381.30000666666666</v>
      </c>
      <c r="G1523" s="335">
        <f t="shared" si="92"/>
        <v>384.71505997755332</v>
      </c>
      <c r="I1523" s="52">
        <v>1518</v>
      </c>
      <c r="J1523" s="334">
        <f t="shared" si="93"/>
        <v>69667</v>
      </c>
      <c r="K1523" s="81" t="str">
        <f t="shared" si="94"/>
        <v>Corrección de fístula de la ventana rRedonda</v>
      </c>
      <c r="L1523" s="335">
        <f>+'3.- Resumen general'!AP1524</f>
        <v>3.4150533108866443</v>
      </c>
      <c r="M1523" s="335">
        <f>+'3.- Resumen general'!AQ1524</f>
        <v>381.30000666666666</v>
      </c>
      <c r="N1523" s="335">
        <f t="shared" si="95"/>
        <v>384.71505997755332</v>
      </c>
    </row>
    <row r="1524" spans="2:14">
      <c r="B1524" s="52">
        <v>1519</v>
      </c>
      <c r="C1524" s="334">
        <f>+'3.- Resumen general'!C1525</f>
        <v>69676</v>
      </c>
      <c r="D1524" s="81" t="str">
        <f>+'3.- Resumen general'!D1525</f>
        <v>Neurectomía timpánica</v>
      </c>
      <c r="E1524" s="335">
        <f>+'3.- Resumen general'!AP1525</f>
        <v>4.1468504489337823</v>
      </c>
      <c r="F1524" s="335">
        <f>+'3.- Resumen general'!AQ1525</f>
        <v>401.66800666666666</v>
      </c>
      <c r="G1524" s="335">
        <f t="shared" si="92"/>
        <v>405.81485711560043</v>
      </c>
      <c r="I1524" s="52">
        <v>1519</v>
      </c>
      <c r="J1524" s="334">
        <f t="shared" si="93"/>
        <v>69676</v>
      </c>
      <c r="K1524" s="81" t="str">
        <f t="shared" si="94"/>
        <v>Neurectomía timpánica</v>
      </c>
      <c r="L1524" s="335">
        <f>+'3.- Resumen general'!AP1525</f>
        <v>4.1468504489337823</v>
      </c>
      <c r="M1524" s="335">
        <f>+'3.- Resumen general'!AQ1525</f>
        <v>401.66800666666666</v>
      </c>
      <c r="N1524" s="335">
        <f t="shared" si="95"/>
        <v>405.81485711560043</v>
      </c>
    </row>
    <row r="1525" spans="2:14" ht="25.5">
      <c r="B1525" s="52">
        <v>1520</v>
      </c>
      <c r="C1525" s="334">
        <f>+'3.- Resumen general'!C1526</f>
        <v>69710</v>
      </c>
      <c r="D1525" s="81" t="str">
        <f>+'3.- Resumen general'!D1526</f>
        <v>Implantación o reemplazo de dispositivo de audición de conducción ósea electromagnética en el hueso temporal</v>
      </c>
      <c r="E1525" s="335">
        <f>+'3.- Resumen general'!AP1526</f>
        <v>4.8786475869809207</v>
      </c>
      <c r="F1525" s="335">
        <f>+'3.- Resumen general'!AQ1526</f>
        <v>430.38650666666672</v>
      </c>
      <c r="G1525" s="335">
        <f t="shared" si="92"/>
        <v>435.26515425364767</v>
      </c>
      <c r="I1525" s="52">
        <v>1520</v>
      </c>
      <c r="J1525" s="334">
        <f t="shared" si="93"/>
        <v>69710</v>
      </c>
      <c r="K1525" s="81" t="str">
        <f t="shared" si="94"/>
        <v>Implantación o reemplazo de dispositivo de audición de conducción ósea electromagnética en el hueso temporal</v>
      </c>
      <c r="L1525" s="335">
        <f>+'3.- Resumen general'!AP1526</f>
        <v>4.8786475869809207</v>
      </c>
      <c r="M1525" s="335">
        <f>+'3.- Resumen general'!AQ1526</f>
        <v>430.38650666666672</v>
      </c>
      <c r="N1525" s="335">
        <f t="shared" si="95"/>
        <v>435.26515425364767</v>
      </c>
    </row>
    <row r="1526" spans="2:14" ht="25.5">
      <c r="B1526" s="52">
        <v>1521</v>
      </c>
      <c r="C1526" s="334">
        <f>+'3.- Resumen general'!C1527</f>
        <v>69720</v>
      </c>
      <c r="D1526" s="81" t="str">
        <f>+'3.- Resumen general'!D1527</f>
        <v>Descompresión del nervio facial, intratemporal; lateral o incluyendo parte medial al ganglio geniculado</v>
      </c>
      <c r="E1526" s="335">
        <f>+'3.- Resumen general'!AP1527</f>
        <v>4.1468504489337823</v>
      </c>
      <c r="F1526" s="335">
        <f>+'3.- Resumen general'!AQ1527</f>
        <v>401.66800666666666</v>
      </c>
      <c r="G1526" s="335">
        <f t="shared" si="92"/>
        <v>405.81485711560043</v>
      </c>
      <c r="I1526" s="52">
        <v>1521</v>
      </c>
      <c r="J1526" s="334">
        <f t="shared" si="93"/>
        <v>69720</v>
      </c>
      <c r="K1526" s="81" t="str">
        <f t="shared" si="94"/>
        <v>Descompresión del nervio facial, intratemporal; lateral o incluyendo parte medial al ganglio geniculado</v>
      </c>
      <c r="L1526" s="335">
        <f>+'3.- Resumen general'!AP1527</f>
        <v>4.1468504489337823</v>
      </c>
      <c r="M1526" s="335">
        <f>+'3.- Resumen general'!AQ1527</f>
        <v>401.66800666666666</v>
      </c>
      <c r="N1526" s="335">
        <f t="shared" si="95"/>
        <v>405.81485711560043</v>
      </c>
    </row>
    <row r="1527" spans="2:14" ht="25.5">
      <c r="B1527" s="52">
        <v>1522</v>
      </c>
      <c r="C1527" s="334">
        <f>+'3.- Resumen general'!C1528</f>
        <v>69740</v>
      </c>
      <c r="D1527" s="81" t="str">
        <f>+'3.- Resumen general'!D1528</f>
        <v>Sutura del nervio facial, intratemporal; lateral o incluyendo parte medial al ganglio geniculado</v>
      </c>
      <c r="E1527" s="335">
        <f>+'3.- Resumen general'!AP1528</f>
        <v>4.1468504489337823</v>
      </c>
      <c r="F1527" s="335">
        <f>+'3.- Resumen general'!AQ1528</f>
        <v>401.66800666666666</v>
      </c>
      <c r="G1527" s="335">
        <f t="shared" si="92"/>
        <v>405.81485711560043</v>
      </c>
      <c r="I1527" s="52">
        <v>1522</v>
      </c>
      <c r="J1527" s="334">
        <f t="shared" si="93"/>
        <v>69740</v>
      </c>
      <c r="K1527" s="81" t="str">
        <f t="shared" si="94"/>
        <v>Sutura del nervio facial, intratemporal; lateral o incluyendo parte medial al ganglio geniculado</v>
      </c>
      <c r="L1527" s="335">
        <f>+'3.- Resumen general'!AP1528</f>
        <v>4.1468504489337823</v>
      </c>
      <c r="M1527" s="335">
        <f>+'3.- Resumen general'!AQ1528</f>
        <v>401.66800666666666</v>
      </c>
      <c r="N1527" s="335">
        <f t="shared" si="95"/>
        <v>405.81485711560043</v>
      </c>
    </row>
    <row r="1528" spans="2:14" ht="25.5">
      <c r="B1528" s="52">
        <v>1523</v>
      </c>
      <c r="C1528" s="334">
        <f>+'3.- Resumen general'!C1529</f>
        <v>69801</v>
      </c>
      <c r="D1528" s="81" t="str">
        <f>+'3.- Resumen general'!D1529</f>
        <v>Laberintotomía transconducto, con o sin criocirugía o perfusión con compuestos vestíbulo activos</v>
      </c>
      <c r="E1528" s="335">
        <f>+'3.- Resumen general'!AP1529</f>
        <v>3.4150533108866443</v>
      </c>
      <c r="F1528" s="335">
        <f>+'3.- Resumen general'!AQ1529</f>
        <v>381.30000666666666</v>
      </c>
      <c r="G1528" s="335">
        <f t="shared" si="92"/>
        <v>384.71505997755332</v>
      </c>
      <c r="I1528" s="52">
        <v>1523</v>
      </c>
      <c r="J1528" s="334">
        <f t="shared" si="93"/>
        <v>69801</v>
      </c>
      <c r="K1528" s="81" t="str">
        <f t="shared" si="94"/>
        <v>Laberintotomía transconducto, con o sin criocirugía o perfusión con compuestos vestíbulo activos</v>
      </c>
      <c r="L1528" s="335">
        <f>+'3.- Resumen general'!AP1529</f>
        <v>3.4150533108866443</v>
      </c>
      <c r="M1528" s="335">
        <f>+'3.- Resumen general'!AQ1529</f>
        <v>381.30000666666666</v>
      </c>
      <c r="N1528" s="335">
        <f t="shared" si="95"/>
        <v>384.71505997755332</v>
      </c>
    </row>
    <row r="1529" spans="2:14">
      <c r="B1529" s="52">
        <v>1524</v>
      </c>
      <c r="C1529" s="334">
        <f>+'3.- Resumen general'!C1530</f>
        <v>69805</v>
      </c>
      <c r="D1529" s="81" t="str">
        <f>+'3.- Resumen general'!D1530</f>
        <v>Operación del saco endolinfático; sin derivación</v>
      </c>
      <c r="E1529" s="335">
        <f>+'3.- Resumen general'!AP1530</f>
        <v>4.1468504489337823</v>
      </c>
      <c r="F1529" s="335">
        <f>+'3.- Resumen general'!AQ1530</f>
        <v>422.03600666666659</v>
      </c>
      <c r="G1529" s="335">
        <f t="shared" si="92"/>
        <v>426.18285711560037</v>
      </c>
      <c r="I1529" s="52">
        <v>1524</v>
      </c>
      <c r="J1529" s="334">
        <f t="shared" si="93"/>
        <v>69805</v>
      </c>
      <c r="K1529" s="81" t="str">
        <f t="shared" si="94"/>
        <v>Operación del saco endolinfático; sin derivación</v>
      </c>
      <c r="L1529" s="335">
        <f>+'3.- Resumen general'!AP1530</f>
        <v>4.1468504489337823</v>
      </c>
      <c r="M1529" s="335">
        <f>+'3.- Resumen general'!AQ1530</f>
        <v>422.03600666666659</v>
      </c>
      <c r="N1529" s="335">
        <f t="shared" si="95"/>
        <v>426.18285711560037</v>
      </c>
    </row>
    <row r="1530" spans="2:14">
      <c r="B1530" s="52">
        <v>1525</v>
      </c>
      <c r="C1530" s="334">
        <f>+'3.- Resumen general'!C1531</f>
        <v>69905</v>
      </c>
      <c r="D1530" s="81" t="str">
        <f>+'3.- Resumen general'!D1531</f>
        <v>Laberintectomía; transconducto</v>
      </c>
      <c r="E1530" s="335">
        <f>+'3.- Resumen general'!AP1531</f>
        <v>6.3422418630751967</v>
      </c>
      <c r="F1530" s="335">
        <f>+'3.- Resumen general'!AQ1531</f>
        <v>401.66800666666666</v>
      </c>
      <c r="G1530" s="335">
        <f t="shared" si="92"/>
        <v>408.01024852974183</v>
      </c>
      <c r="I1530" s="52">
        <v>1525</v>
      </c>
      <c r="J1530" s="334">
        <f t="shared" si="93"/>
        <v>69905</v>
      </c>
      <c r="K1530" s="81" t="str">
        <f t="shared" si="94"/>
        <v>Laberintectomía; transconducto</v>
      </c>
      <c r="L1530" s="335">
        <f>+'3.- Resumen general'!AP1531</f>
        <v>6.3422418630751967</v>
      </c>
      <c r="M1530" s="335">
        <f>+'3.- Resumen general'!AQ1531</f>
        <v>401.66800666666666</v>
      </c>
      <c r="N1530" s="335">
        <f t="shared" si="95"/>
        <v>408.01024852974183</v>
      </c>
    </row>
    <row r="1531" spans="2:14">
      <c r="B1531" s="52">
        <v>1526</v>
      </c>
      <c r="C1531" s="334">
        <f>+'3.- Resumen general'!C1532</f>
        <v>69910</v>
      </c>
      <c r="D1531" s="81" t="str">
        <f>+'3.- Resumen general'!D1532</f>
        <v>Laberintectomía con astoidectomía</v>
      </c>
      <c r="E1531" s="335">
        <f>+'3.- Resumen general'!AP1532</f>
        <v>6.3422418630751967</v>
      </c>
      <c r="F1531" s="335">
        <f>+'3.- Resumen general'!AQ1532</f>
        <v>462.77200666666658</v>
      </c>
      <c r="G1531" s="335">
        <f t="shared" ref="G1531:G1580" si="96">SUM(E1531:F1531)</f>
        <v>469.11424852974176</v>
      </c>
      <c r="I1531" s="52">
        <v>1526</v>
      </c>
      <c r="J1531" s="334">
        <f t="shared" ref="J1531:J1580" si="97">+C1531</f>
        <v>69910</v>
      </c>
      <c r="K1531" s="81" t="str">
        <f t="shared" ref="K1531:K1580" si="98">+D1531</f>
        <v>Laberintectomía con astoidectomía</v>
      </c>
      <c r="L1531" s="335">
        <f>+'3.- Resumen general'!AP1532</f>
        <v>6.3422418630751967</v>
      </c>
      <c r="M1531" s="335">
        <f>+'3.- Resumen general'!AQ1532</f>
        <v>462.77200666666658</v>
      </c>
      <c r="N1531" s="335">
        <f t="shared" ref="N1531:N1580" si="99">SUM(L1531:M1531)</f>
        <v>469.11424852974176</v>
      </c>
    </row>
    <row r="1532" spans="2:14">
      <c r="B1532" s="52">
        <v>1527</v>
      </c>
      <c r="C1532" s="334">
        <f>+'3.- Resumen general'!C1533</f>
        <v>69915</v>
      </c>
      <c r="D1532" s="81" t="str">
        <f>+'3.- Resumen general'!D1533</f>
        <v>Sección del nervio vestibular, abordaje translaberíntico</v>
      </c>
      <c r="E1532" s="335">
        <f>+'3.- Resumen general'!AP1533</f>
        <v>5.6104447250280591</v>
      </c>
      <c r="F1532" s="335">
        <f>+'3.- Resumen general'!AQ1533</f>
        <v>442.40400666666659</v>
      </c>
      <c r="G1532" s="335">
        <f t="shared" si="96"/>
        <v>448.01445139169465</v>
      </c>
      <c r="I1532" s="52">
        <v>1527</v>
      </c>
      <c r="J1532" s="334">
        <f t="shared" si="97"/>
        <v>69915</v>
      </c>
      <c r="K1532" s="81" t="str">
        <f t="shared" si="98"/>
        <v>Sección del nervio vestibular, abordaje translaberíntico</v>
      </c>
      <c r="L1532" s="335">
        <f>+'3.- Resumen general'!AP1533</f>
        <v>5.6104447250280591</v>
      </c>
      <c r="M1532" s="335">
        <f>+'3.- Resumen general'!AQ1533</f>
        <v>442.40400666666659</v>
      </c>
      <c r="N1532" s="335">
        <f t="shared" si="99"/>
        <v>448.01445139169465</v>
      </c>
    </row>
    <row r="1533" spans="2:14">
      <c r="B1533" s="52">
        <v>1528</v>
      </c>
      <c r="C1533" s="334">
        <f>+'3.- Resumen general'!C1534</f>
        <v>69930</v>
      </c>
      <c r="D1533" s="81" t="str">
        <f>+'3.- Resumen general'!D1534</f>
        <v>Implantación de dispositivo coclear, con o sin mastoidectomía</v>
      </c>
      <c r="E1533" s="335">
        <f>+'3.- Resumen general'!AP1534</f>
        <v>5.6104447250280591</v>
      </c>
      <c r="F1533" s="335">
        <f>+'3.- Resumen general'!AQ1534</f>
        <v>450.75450666666666</v>
      </c>
      <c r="G1533" s="335">
        <f t="shared" si="96"/>
        <v>456.36495139169472</v>
      </c>
      <c r="I1533" s="52">
        <v>1528</v>
      </c>
      <c r="J1533" s="334">
        <f t="shared" si="97"/>
        <v>69930</v>
      </c>
      <c r="K1533" s="81" t="str">
        <f t="shared" si="98"/>
        <v>Implantación de dispositivo coclear, con o sin mastoidectomía</v>
      </c>
      <c r="L1533" s="335">
        <f>+'3.- Resumen general'!AP1534</f>
        <v>5.6104447250280591</v>
      </c>
      <c r="M1533" s="335">
        <f>+'3.- Resumen general'!AQ1534</f>
        <v>450.75450666666666</v>
      </c>
      <c r="N1533" s="335">
        <f t="shared" si="99"/>
        <v>456.36495139169472</v>
      </c>
    </row>
    <row r="1534" spans="2:14">
      <c r="B1534" s="52">
        <v>1529</v>
      </c>
      <c r="C1534" s="334">
        <f>+'3.- Resumen general'!C1535</f>
        <v>69950</v>
      </c>
      <c r="D1534" s="81" t="str">
        <f>+'3.- Resumen general'!D1535</f>
        <v>Sección del nervio vestibular, abordaje transcraneal</v>
      </c>
      <c r="E1534" s="335">
        <f>+'3.- Resumen general'!AP1535</f>
        <v>5.6104447250280591</v>
      </c>
      <c r="F1534" s="335">
        <f>+'3.- Resumen general'!AQ1535</f>
        <v>442.40400666666659</v>
      </c>
      <c r="G1534" s="335">
        <f t="shared" si="96"/>
        <v>448.01445139169465</v>
      </c>
      <c r="I1534" s="52">
        <v>1529</v>
      </c>
      <c r="J1534" s="334">
        <f t="shared" si="97"/>
        <v>69950</v>
      </c>
      <c r="K1534" s="81" t="str">
        <f t="shared" si="98"/>
        <v>Sección del nervio vestibular, abordaje transcraneal</v>
      </c>
      <c r="L1534" s="335">
        <f>+'3.- Resumen general'!AP1535</f>
        <v>5.6104447250280591</v>
      </c>
      <c r="M1534" s="335">
        <f>+'3.- Resumen general'!AQ1535</f>
        <v>442.40400666666659</v>
      </c>
      <c r="N1534" s="335">
        <f t="shared" si="99"/>
        <v>448.01445139169465</v>
      </c>
    </row>
    <row r="1535" spans="2:14">
      <c r="B1535" s="52">
        <v>1530</v>
      </c>
      <c r="C1535" s="334">
        <f>+'3.- Resumen general'!C1536</f>
        <v>69955</v>
      </c>
      <c r="D1535" s="81" t="str">
        <f>+'3.- Resumen general'!D1536</f>
        <v>Descompresión total del nervio facial y/o corrección (puede incluir injerto)</v>
      </c>
      <c r="E1535" s="335">
        <f>+'3.- Resumen general'!AP1536</f>
        <v>5.6104447250280591</v>
      </c>
      <c r="F1535" s="335">
        <f>+'3.- Resumen general'!AQ1536</f>
        <v>442.40400666666659</v>
      </c>
      <c r="G1535" s="335">
        <f t="shared" si="96"/>
        <v>448.01445139169465</v>
      </c>
      <c r="I1535" s="52">
        <v>1530</v>
      </c>
      <c r="J1535" s="334">
        <f t="shared" si="97"/>
        <v>69955</v>
      </c>
      <c r="K1535" s="81" t="str">
        <f t="shared" si="98"/>
        <v>Descompresión total del nervio facial y/o corrección (puede incluir injerto)</v>
      </c>
      <c r="L1535" s="335">
        <f>+'3.- Resumen general'!AP1536</f>
        <v>5.6104447250280591</v>
      </c>
      <c r="M1535" s="335">
        <f>+'3.- Resumen general'!AQ1536</f>
        <v>442.40400666666659</v>
      </c>
      <c r="N1535" s="335">
        <f t="shared" si="99"/>
        <v>448.01445139169465</v>
      </c>
    </row>
    <row r="1536" spans="2:14">
      <c r="B1536" s="52">
        <v>1531</v>
      </c>
      <c r="C1536" s="334">
        <f>+'3.- Resumen general'!C1537</f>
        <v>69960</v>
      </c>
      <c r="D1536" s="81" t="str">
        <f>+'3.- Resumen general'!D1537</f>
        <v>Descompresión del conducto auditivo interno</v>
      </c>
      <c r="E1536" s="335">
        <f>+'3.- Resumen general'!AP1537</f>
        <v>5.6104447250280591</v>
      </c>
      <c r="F1536" s="335">
        <f>+'3.- Resumen general'!AQ1537</f>
        <v>192.06198999999995</v>
      </c>
      <c r="G1536" s="335">
        <f t="shared" si="96"/>
        <v>197.67243472502801</v>
      </c>
      <c r="I1536" s="52">
        <v>1531</v>
      </c>
      <c r="J1536" s="334">
        <f t="shared" si="97"/>
        <v>69960</v>
      </c>
      <c r="K1536" s="81" t="str">
        <f t="shared" si="98"/>
        <v>Descompresión del conducto auditivo interno</v>
      </c>
      <c r="L1536" s="335">
        <f>+'3.- Resumen general'!AP1537</f>
        <v>5.6104447250280591</v>
      </c>
      <c r="M1536" s="335">
        <f>+'3.- Resumen general'!AQ1537</f>
        <v>192.06198999999995</v>
      </c>
      <c r="N1536" s="335">
        <f t="shared" si="99"/>
        <v>197.67243472502801</v>
      </c>
    </row>
    <row r="1537" spans="2:14">
      <c r="B1537" s="52">
        <v>1532</v>
      </c>
      <c r="C1537" s="334">
        <f>+'3.- Resumen general'!C1538</f>
        <v>69970</v>
      </c>
      <c r="D1537" s="81" t="str">
        <f>+'3.- Resumen general'!D1538</f>
        <v>Extirpación de tumor, hueso temporal</v>
      </c>
      <c r="E1537" s="335">
        <f>+'3.- Resumen general'!AP1538</f>
        <v>4.1468504489337823</v>
      </c>
      <c r="F1537" s="335">
        <f>+'3.- Resumen general'!AQ1538</f>
        <v>401.66800666666666</v>
      </c>
      <c r="G1537" s="335">
        <f t="shared" si="96"/>
        <v>405.81485711560043</v>
      </c>
      <c r="I1537" s="52">
        <v>1532</v>
      </c>
      <c r="J1537" s="334">
        <f t="shared" si="97"/>
        <v>69970</v>
      </c>
      <c r="K1537" s="81" t="str">
        <f t="shared" si="98"/>
        <v>Extirpación de tumor, hueso temporal</v>
      </c>
      <c r="L1537" s="335">
        <f>+'3.- Resumen general'!AP1538</f>
        <v>4.1468504489337823</v>
      </c>
      <c r="M1537" s="335">
        <f>+'3.- Resumen general'!AQ1538</f>
        <v>401.66800666666666</v>
      </c>
      <c r="N1537" s="335">
        <f t="shared" si="99"/>
        <v>405.81485711560043</v>
      </c>
    </row>
    <row r="1538" spans="2:14">
      <c r="B1538" s="52">
        <v>1533</v>
      </c>
      <c r="C1538" s="334">
        <f>+'3.- Resumen general'!C1539</f>
        <v>70100</v>
      </c>
      <c r="D1538" s="81" t="str">
        <f>+'3.- Resumen general'!D1539</f>
        <v>Examen radiológico parcial de mandíbula</v>
      </c>
      <c r="E1538" s="335">
        <f>+'3.- Resumen general'!AP1539</f>
        <v>0</v>
      </c>
      <c r="F1538" s="335">
        <f>+'3.- Resumen general'!AQ1539</f>
        <v>9.286249999999999</v>
      </c>
      <c r="G1538" s="335">
        <f t="shared" si="96"/>
        <v>9.286249999999999</v>
      </c>
      <c r="I1538" s="52">
        <v>1533</v>
      </c>
      <c r="J1538" s="334">
        <f t="shared" si="97"/>
        <v>70100</v>
      </c>
      <c r="K1538" s="81" t="str">
        <f t="shared" si="98"/>
        <v>Examen radiológico parcial de mandíbula</v>
      </c>
      <c r="L1538" s="335">
        <f>+'3.- Resumen general'!AP1539</f>
        <v>0</v>
      </c>
      <c r="M1538" s="335">
        <f>+'3.- Resumen general'!AQ1539</f>
        <v>9.286249999999999</v>
      </c>
      <c r="N1538" s="335">
        <f t="shared" si="99"/>
        <v>9.286249999999999</v>
      </c>
    </row>
    <row r="1539" spans="2:14">
      <c r="B1539" s="52">
        <v>1534</v>
      </c>
      <c r="C1539" s="334">
        <f>+'3.- Resumen general'!C1540</f>
        <v>70120</v>
      </c>
      <c r="D1539" s="81" t="str">
        <f>+'3.- Resumen general'!D1540</f>
        <v>Examen radiológico parcial de mastoides</v>
      </c>
      <c r="E1539" s="335">
        <f>+'3.- Resumen general'!AP1540</f>
        <v>0</v>
      </c>
      <c r="F1539" s="335">
        <f>+'3.- Resumen general'!AQ1540</f>
        <v>9.286249999999999</v>
      </c>
      <c r="G1539" s="335">
        <f t="shared" si="96"/>
        <v>9.286249999999999</v>
      </c>
      <c r="I1539" s="52">
        <v>1534</v>
      </c>
      <c r="J1539" s="334">
        <f t="shared" si="97"/>
        <v>70120</v>
      </c>
      <c r="K1539" s="81" t="str">
        <f t="shared" si="98"/>
        <v>Examen radiológico parcial de mastoides</v>
      </c>
      <c r="L1539" s="335">
        <f>+'3.- Resumen general'!AP1540</f>
        <v>0</v>
      </c>
      <c r="M1539" s="335">
        <f>+'3.- Resumen general'!AQ1540</f>
        <v>9.286249999999999</v>
      </c>
      <c r="N1539" s="335">
        <f t="shared" si="99"/>
        <v>9.286249999999999</v>
      </c>
    </row>
    <row r="1540" spans="2:14">
      <c r="B1540" s="52">
        <v>1535</v>
      </c>
      <c r="C1540" s="334">
        <f>+'3.- Resumen general'!C1541</f>
        <v>70134</v>
      </c>
      <c r="D1540" s="81" t="str">
        <f>+'3.- Resumen general'!D1541</f>
        <v>Examen radiológico completo de meatos auditivos internos</v>
      </c>
      <c r="E1540" s="335">
        <f>+'3.- Resumen general'!AP1541</f>
        <v>0</v>
      </c>
      <c r="F1540" s="335">
        <f>+'3.- Resumen general'!AQ1541</f>
        <v>9.286249999999999</v>
      </c>
      <c r="G1540" s="335">
        <f t="shared" si="96"/>
        <v>9.286249999999999</v>
      </c>
      <c r="I1540" s="52">
        <v>1535</v>
      </c>
      <c r="J1540" s="334">
        <f t="shared" si="97"/>
        <v>70134</v>
      </c>
      <c r="K1540" s="81" t="str">
        <f t="shared" si="98"/>
        <v>Examen radiológico completo de meatos auditivos internos</v>
      </c>
      <c r="L1540" s="335">
        <f>+'3.- Resumen general'!AP1541</f>
        <v>0</v>
      </c>
      <c r="M1540" s="335">
        <f>+'3.- Resumen general'!AQ1541</f>
        <v>9.286249999999999</v>
      </c>
      <c r="N1540" s="335">
        <f t="shared" si="99"/>
        <v>9.286249999999999</v>
      </c>
    </row>
    <row r="1541" spans="2:14">
      <c r="B1541" s="52">
        <v>1536</v>
      </c>
      <c r="C1541" s="334">
        <f>+'3.- Resumen general'!C1542</f>
        <v>70140</v>
      </c>
      <c r="D1541" s="81" t="str">
        <f>+'3.- Resumen general'!D1542</f>
        <v>Examen radiológico parcial de huesos faciales</v>
      </c>
      <c r="E1541" s="335">
        <f>+'3.- Resumen general'!AP1542</f>
        <v>0</v>
      </c>
      <c r="F1541" s="335">
        <f>+'3.- Resumen general'!AQ1542</f>
        <v>9.286249999999999</v>
      </c>
      <c r="G1541" s="335">
        <f t="shared" si="96"/>
        <v>9.286249999999999</v>
      </c>
      <c r="I1541" s="52">
        <v>1536</v>
      </c>
      <c r="J1541" s="334">
        <f t="shared" si="97"/>
        <v>70140</v>
      </c>
      <c r="K1541" s="81" t="str">
        <f t="shared" si="98"/>
        <v>Examen radiológico parcial de huesos faciales</v>
      </c>
      <c r="L1541" s="335">
        <f>+'3.- Resumen general'!AP1542</f>
        <v>0</v>
      </c>
      <c r="M1541" s="335">
        <f>+'3.- Resumen general'!AQ1542</f>
        <v>9.286249999999999</v>
      </c>
      <c r="N1541" s="335">
        <f t="shared" si="99"/>
        <v>9.286249999999999</v>
      </c>
    </row>
    <row r="1542" spans="2:14">
      <c r="B1542" s="52">
        <v>1537</v>
      </c>
      <c r="C1542" s="334">
        <f>+'3.- Resumen general'!C1543</f>
        <v>70160</v>
      </c>
      <c r="D1542" s="81" t="str">
        <f>+'3.- Resumen general'!D1543</f>
        <v>Examen radiológico completo de huesos nasales</v>
      </c>
      <c r="E1542" s="335">
        <f>+'3.- Resumen general'!AP1543</f>
        <v>0</v>
      </c>
      <c r="F1542" s="335">
        <f>+'3.- Resumen general'!AQ1543</f>
        <v>9.286249999999999</v>
      </c>
      <c r="G1542" s="335">
        <f t="shared" si="96"/>
        <v>9.286249999999999</v>
      </c>
      <c r="I1542" s="52">
        <v>1537</v>
      </c>
      <c r="J1542" s="334">
        <f t="shared" si="97"/>
        <v>70160</v>
      </c>
      <c r="K1542" s="81" t="str">
        <f t="shared" si="98"/>
        <v>Examen radiológico completo de huesos nasales</v>
      </c>
      <c r="L1542" s="335">
        <f>+'3.- Resumen general'!AP1543</f>
        <v>0</v>
      </c>
      <c r="M1542" s="335">
        <f>+'3.- Resumen general'!AQ1543</f>
        <v>9.286249999999999</v>
      </c>
      <c r="N1542" s="335">
        <f t="shared" si="99"/>
        <v>9.286249999999999</v>
      </c>
    </row>
    <row r="1543" spans="2:14">
      <c r="B1543" s="52">
        <v>1538</v>
      </c>
      <c r="C1543" s="334">
        <f>+'3.- Resumen general'!C1544</f>
        <v>70170</v>
      </c>
      <c r="D1543" s="81" t="str">
        <f>+'3.- Resumen general'!D1544</f>
        <v>Dacriocistografía de conducto nasolagrimal</v>
      </c>
      <c r="E1543" s="335">
        <f>+'3.- Resumen general'!AP1544</f>
        <v>0</v>
      </c>
      <c r="F1543" s="335">
        <f>+'3.- Resumen general'!AQ1544</f>
        <v>9.286249999999999</v>
      </c>
      <c r="G1543" s="335">
        <f t="shared" si="96"/>
        <v>9.286249999999999</v>
      </c>
      <c r="I1543" s="52">
        <v>1538</v>
      </c>
      <c r="J1543" s="334">
        <f t="shared" si="97"/>
        <v>70170</v>
      </c>
      <c r="K1543" s="81" t="str">
        <f t="shared" si="98"/>
        <v>Dacriocistografía de conducto nasolagrimal</v>
      </c>
      <c r="L1543" s="335">
        <f>+'3.- Resumen general'!AP1544</f>
        <v>0</v>
      </c>
      <c r="M1543" s="335">
        <f>+'3.- Resumen general'!AQ1544</f>
        <v>9.286249999999999</v>
      </c>
      <c r="N1543" s="335">
        <f t="shared" si="99"/>
        <v>9.286249999999999</v>
      </c>
    </row>
    <row r="1544" spans="2:14">
      <c r="B1544" s="52">
        <v>1539</v>
      </c>
      <c r="C1544" s="334">
        <f>+'3.- Resumen general'!C1545</f>
        <v>70190</v>
      </c>
      <c r="D1544" s="81" t="str">
        <f>+'3.- Resumen general'!D1545</f>
        <v>Examen radiológico de forámenes ópticos</v>
      </c>
      <c r="E1544" s="335">
        <f>+'3.- Resumen general'!AP1545</f>
        <v>0</v>
      </c>
      <c r="F1544" s="335">
        <f>+'3.- Resumen general'!AQ1545</f>
        <v>9.286249999999999</v>
      </c>
      <c r="G1544" s="335">
        <f t="shared" si="96"/>
        <v>9.286249999999999</v>
      </c>
      <c r="I1544" s="52">
        <v>1539</v>
      </c>
      <c r="J1544" s="334">
        <f t="shared" si="97"/>
        <v>70190</v>
      </c>
      <c r="K1544" s="81" t="str">
        <f t="shared" si="98"/>
        <v>Examen radiológico de forámenes ópticos</v>
      </c>
      <c r="L1544" s="335">
        <f>+'3.- Resumen general'!AP1545</f>
        <v>0</v>
      </c>
      <c r="M1544" s="335">
        <f>+'3.- Resumen general'!AQ1545</f>
        <v>9.286249999999999</v>
      </c>
      <c r="N1544" s="335">
        <f t="shared" si="99"/>
        <v>9.286249999999999</v>
      </c>
    </row>
    <row r="1545" spans="2:14">
      <c r="B1545" s="52">
        <v>1540</v>
      </c>
      <c r="C1545" s="334">
        <f>+'3.- Resumen general'!C1546</f>
        <v>70200</v>
      </c>
      <c r="D1545" s="81" t="str">
        <f>+'3.- Resumen general'!D1546</f>
        <v>Examen completo de órbitas</v>
      </c>
      <c r="E1545" s="335">
        <f>+'3.- Resumen general'!AP1546</f>
        <v>0</v>
      </c>
      <c r="F1545" s="335">
        <f>+'3.- Resumen general'!AQ1546</f>
        <v>9.286249999999999</v>
      </c>
      <c r="G1545" s="335">
        <f t="shared" si="96"/>
        <v>9.286249999999999</v>
      </c>
      <c r="I1545" s="52">
        <v>1540</v>
      </c>
      <c r="J1545" s="334">
        <f t="shared" si="97"/>
        <v>70200</v>
      </c>
      <c r="K1545" s="81" t="str">
        <f t="shared" si="98"/>
        <v>Examen completo de órbitas</v>
      </c>
      <c r="L1545" s="335">
        <f>+'3.- Resumen general'!AP1546</f>
        <v>0</v>
      </c>
      <c r="M1545" s="335">
        <f>+'3.- Resumen general'!AQ1546</f>
        <v>9.286249999999999</v>
      </c>
      <c r="N1545" s="335">
        <f t="shared" si="99"/>
        <v>9.286249999999999</v>
      </c>
    </row>
    <row r="1546" spans="2:14">
      <c r="B1546" s="52">
        <v>1541</v>
      </c>
      <c r="C1546" s="334">
        <f>+'3.- Resumen general'!C1547</f>
        <v>70220</v>
      </c>
      <c r="D1546" s="81" t="str">
        <f>+'3.- Resumen general'!D1547</f>
        <v>Examen radiológico completo de senos paranasales</v>
      </c>
      <c r="E1546" s="335">
        <f>+'3.- Resumen general'!AP1547</f>
        <v>0</v>
      </c>
      <c r="F1546" s="335">
        <f>+'3.- Resumen general'!AQ1547</f>
        <v>9.286249999999999</v>
      </c>
      <c r="G1546" s="335">
        <f t="shared" si="96"/>
        <v>9.286249999999999</v>
      </c>
      <c r="I1546" s="52">
        <v>1541</v>
      </c>
      <c r="J1546" s="334">
        <f t="shared" si="97"/>
        <v>70220</v>
      </c>
      <c r="K1546" s="81" t="str">
        <f t="shared" si="98"/>
        <v>Examen radiológico completo de senos paranasales</v>
      </c>
      <c r="L1546" s="335">
        <f>+'3.- Resumen general'!AP1547</f>
        <v>0</v>
      </c>
      <c r="M1546" s="335">
        <f>+'3.- Resumen general'!AQ1547</f>
        <v>9.286249999999999</v>
      </c>
      <c r="N1546" s="335">
        <f t="shared" si="99"/>
        <v>9.286249999999999</v>
      </c>
    </row>
    <row r="1547" spans="2:14">
      <c r="B1547" s="52">
        <v>1542</v>
      </c>
      <c r="C1547" s="334">
        <f>+'3.- Resumen general'!C1548</f>
        <v>70240</v>
      </c>
      <c r="D1547" s="81" t="str">
        <f>+'3.- Resumen general'!D1548</f>
        <v>Examen radiológico de silla turca</v>
      </c>
      <c r="E1547" s="335">
        <f>+'3.- Resumen general'!AP1548</f>
        <v>0</v>
      </c>
      <c r="F1547" s="335">
        <f>+'3.- Resumen general'!AQ1548</f>
        <v>9.286249999999999</v>
      </c>
      <c r="G1547" s="335">
        <f t="shared" si="96"/>
        <v>9.286249999999999</v>
      </c>
      <c r="I1547" s="52">
        <v>1542</v>
      </c>
      <c r="J1547" s="334">
        <f t="shared" si="97"/>
        <v>70240</v>
      </c>
      <c r="K1547" s="81" t="str">
        <f t="shared" si="98"/>
        <v>Examen radiológico de silla turca</v>
      </c>
      <c r="L1547" s="335">
        <f>+'3.- Resumen general'!AP1548</f>
        <v>0</v>
      </c>
      <c r="M1547" s="335">
        <f>+'3.- Resumen general'!AQ1548</f>
        <v>9.286249999999999</v>
      </c>
      <c r="N1547" s="335">
        <f t="shared" si="99"/>
        <v>9.286249999999999</v>
      </c>
    </row>
    <row r="1548" spans="2:14">
      <c r="B1548" s="52">
        <v>1543</v>
      </c>
      <c r="C1548" s="334">
        <f>+'3.- Resumen general'!C1549</f>
        <v>70250</v>
      </c>
      <c r="D1548" s="81" t="str">
        <f>+'3.- Resumen general'!D1549</f>
        <v>Radiografía de cráneo; menos de cuatro placas</v>
      </c>
      <c r="E1548" s="335">
        <f>+'3.- Resumen general'!AP1549</f>
        <v>0</v>
      </c>
      <c r="F1548" s="335">
        <f>+'3.- Resumen general'!AQ1549</f>
        <v>20.876249999999999</v>
      </c>
      <c r="G1548" s="335">
        <f t="shared" si="96"/>
        <v>20.876249999999999</v>
      </c>
      <c r="I1548" s="52">
        <v>1543</v>
      </c>
      <c r="J1548" s="334">
        <f t="shared" si="97"/>
        <v>70250</v>
      </c>
      <c r="K1548" s="81" t="str">
        <f t="shared" si="98"/>
        <v>Radiografía de cráneo; menos de cuatro placas</v>
      </c>
      <c r="L1548" s="335">
        <f>+'3.- Resumen general'!AP1549</f>
        <v>0</v>
      </c>
      <c r="M1548" s="335">
        <f>+'3.- Resumen general'!AQ1549</f>
        <v>20.876249999999999</v>
      </c>
      <c r="N1548" s="335">
        <f t="shared" si="99"/>
        <v>20.876249999999999</v>
      </c>
    </row>
    <row r="1549" spans="2:14">
      <c r="B1549" s="52">
        <v>1544</v>
      </c>
      <c r="C1549" s="334">
        <f>+'3.- Resumen general'!C1550</f>
        <v>70260</v>
      </c>
      <c r="D1549" s="81" t="str">
        <f>+'3.- Resumen general'!D1550</f>
        <v>Radiografía de cráneo; cuatro placas</v>
      </c>
      <c r="E1549" s="335">
        <f>+'3.- Resumen general'!AP1550</f>
        <v>0</v>
      </c>
      <c r="F1549" s="335">
        <f>+'3.- Resumen general'!AQ1550</f>
        <v>26.671250000000001</v>
      </c>
      <c r="G1549" s="335">
        <f t="shared" si="96"/>
        <v>26.671250000000001</v>
      </c>
      <c r="I1549" s="52">
        <v>1544</v>
      </c>
      <c r="J1549" s="334">
        <f t="shared" si="97"/>
        <v>70260</v>
      </c>
      <c r="K1549" s="81" t="str">
        <f t="shared" si="98"/>
        <v>Radiografía de cráneo; cuatro placas</v>
      </c>
      <c r="L1549" s="335">
        <f>+'3.- Resumen general'!AP1550</f>
        <v>0</v>
      </c>
      <c r="M1549" s="335">
        <f>+'3.- Resumen general'!AQ1550</f>
        <v>26.671250000000001</v>
      </c>
      <c r="N1549" s="335">
        <f t="shared" si="99"/>
        <v>26.671250000000001</v>
      </c>
    </row>
    <row r="1550" spans="2:14">
      <c r="B1550" s="52">
        <v>1545</v>
      </c>
      <c r="C1550" s="334">
        <f>+'3.- Resumen general'!C1551</f>
        <v>70320</v>
      </c>
      <c r="D1550" s="81" t="str">
        <f>+'3.- Resumen general'!D1551</f>
        <v>Radiografía dental panorámica</v>
      </c>
      <c r="E1550" s="335">
        <f>+'3.- Resumen general'!AP1551</f>
        <v>0</v>
      </c>
      <c r="F1550" s="335">
        <f>+'3.- Resumen general'!AQ1551</f>
        <v>9.286249999999999</v>
      </c>
      <c r="G1550" s="335">
        <f t="shared" si="96"/>
        <v>9.286249999999999</v>
      </c>
      <c r="I1550" s="52">
        <v>1545</v>
      </c>
      <c r="J1550" s="334">
        <f t="shared" si="97"/>
        <v>70320</v>
      </c>
      <c r="K1550" s="81" t="str">
        <f t="shared" si="98"/>
        <v>Radiografía dental panorámica</v>
      </c>
      <c r="L1550" s="335">
        <f>+'3.- Resumen general'!AP1551</f>
        <v>0</v>
      </c>
      <c r="M1550" s="335">
        <f>+'3.- Resumen general'!AQ1551</f>
        <v>9.286249999999999</v>
      </c>
      <c r="N1550" s="335">
        <f t="shared" si="99"/>
        <v>9.286249999999999</v>
      </c>
    </row>
    <row r="1551" spans="2:14" ht="25.5">
      <c r="B1551" s="52">
        <v>1546</v>
      </c>
      <c r="C1551" s="334">
        <f>+'3.- Resumen general'!C1552</f>
        <v>70328</v>
      </c>
      <c r="D1551" s="81" t="str">
        <f>+'3.- Resumen general'!D1552</f>
        <v>Examen radiológico de articulación témporomandibular, boca abierta y cerrada; unilateral</v>
      </c>
      <c r="E1551" s="335">
        <f>+'3.- Resumen general'!AP1552</f>
        <v>0</v>
      </c>
      <c r="F1551" s="335">
        <f>+'3.- Resumen general'!AQ1552</f>
        <v>15.081250000000001</v>
      </c>
      <c r="G1551" s="335">
        <f t="shared" si="96"/>
        <v>15.081250000000001</v>
      </c>
      <c r="I1551" s="52">
        <v>1546</v>
      </c>
      <c r="J1551" s="334">
        <f t="shared" si="97"/>
        <v>70328</v>
      </c>
      <c r="K1551" s="81" t="str">
        <f t="shared" si="98"/>
        <v>Examen radiológico de articulación témporomandibular, boca abierta y cerrada; unilateral</v>
      </c>
      <c r="L1551" s="335">
        <f>+'3.- Resumen general'!AP1552</f>
        <v>0</v>
      </c>
      <c r="M1551" s="335">
        <f>+'3.- Resumen general'!AQ1552</f>
        <v>15.081250000000001</v>
      </c>
      <c r="N1551" s="335">
        <f t="shared" si="99"/>
        <v>15.081250000000001</v>
      </c>
    </row>
    <row r="1552" spans="2:14">
      <c r="B1552" s="52">
        <v>1547</v>
      </c>
      <c r="C1552" s="334">
        <f>+'3.- Resumen general'!C1553</f>
        <v>70332</v>
      </c>
      <c r="D1552" s="81" t="str">
        <f>+'3.- Resumen general'!D1553</f>
        <v>Artrografía de articulación témporomandibular</v>
      </c>
      <c r="E1552" s="335">
        <f>+'3.- Resumen general'!AP1553</f>
        <v>0</v>
      </c>
      <c r="F1552" s="335">
        <f>+'3.- Resumen general'!AQ1553</f>
        <v>23.18</v>
      </c>
      <c r="G1552" s="335">
        <f t="shared" si="96"/>
        <v>23.18</v>
      </c>
      <c r="I1552" s="52">
        <v>1547</v>
      </c>
      <c r="J1552" s="334">
        <f t="shared" si="97"/>
        <v>70332</v>
      </c>
      <c r="K1552" s="81" t="str">
        <f t="shared" si="98"/>
        <v>Artrografía de articulación témporomandibular</v>
      </c>
      <c r="L1552" s="335">
        <f>+'3.- Resumen general'!AP1553</f>
        <v>0</v>
      </c>
      <c r="M1552" s="335">
        <f>+'3.- Resumen general'!AQ1553</f>
        <v>23.18</v>
      </c>
      <c r="N1552" s="335">
        <f t="shared" si="99"/>
        <v>23.18</v>
      </c>
    </row>
    <row r="1553" spans="2:14">
      <c r="B1553" s="52">
        <v>1548</v>
      </c>
      <c r="C1553" s="334">
        <f>+'3.- Resumen general'!C1554</f>
        <v>70360</v>
      </c>
      <c r="D1553" s="81" t="str">
        <f>+'3.- Resumen general'!D1554</f>
        <v>Examen radiológico, cuello, tejidos blandos</v>
      </c>
      <c r="E1553" s="335">
        <f>+'3.- Resumen general'!AP1554</f>
        <v>0</v>
      </c>
      <c r="F1553" s="335">
        <f>+'3.- Resumen general'!AQ1554</f>
        <v>9.286249999999999</v>
      </c>
      <c r="G1553" s="335">
        <f t="shared" si="96"/>
        <v>9.286249999999999</v>
      </c>
      <c r="I1553" s="52">
        <v>1548</v>
      </c>
      <c r="J1553" s="334">
        <f t="shared" si="97"/>
        <v>70360</v>
      </c>
      <c r="K1553" s="81" t="str">
        <f t="shared" si="98"/>
        <v>Examen radiológico, cuello, tejidos blandos</v>
      </c>
      <c r="L1553" s="335">
        <f>+'3.- Resumen general'!AP1554</f>
        <v>0</v>
      </c>
      <c r="M1553" s="335">
        <f>+'3.- Resumen general'!AQ1554</f>
        <v>9.286249999999999</v>
      </c>
      <c r="N1553" s="335">
        <f t="shared" si="99"/>
        <v>9.286249999999999</v>
      </c>
    </row>
    <row r="1554" spans="2:14">
      <c r="B1554" s="52">
        <v>1549</v>
      </c>
      <c r="C1554" s="334">
        <f>+'3.- Resumen general'!C1555</f>
        <v>70373</v>
      </c>
      <c r="D1554" s="81" t="str">
        <f>+'3.- Resumen general'!D1555</f>
        <v>Laringografía contrastada</v>
      </c>
      <c r="E1554" s="335">
        <f>+'3.- Resumen general'!AP1555</f>
        <v>0</v>
      </c>
      <c r="F1554" s="335">
        <f>+'3.- Resumen general'!AQ1555</f>
        <v>23.18</v>
      </c>
      <c r="G1554" s="335">
        <f t="shared" si="96"/>
        <v>23.18</v>
      </c>
      <c r="I1554" s="52">
        <v>1549</v>
      </c>
      <c r="J1554" s="334">
        <f t="shared" si="97"/>
        <v>70373</v>
      </c>
      <c r="K1554" s="81" t="str">
        <f t="shared" si="98"/>
        <v>Laringografía contrastada</v>
      </c>
      <c r="L1554" s="335">
        <f>+'3.- Resumen general'!AP1555</f>
        <v>0</v>
      </c>
      <c r="M1554" s="335">
        <f>+'3.- Resumen general'!AQ1555</f>
        <v>23.18</v>
      </c>
      <c r="N1554" s="335">
        <f t="shared" si="99"/>
        <v>23.18</v>
      </c>
    </row>
    <row r="1555" spans="2:14">
      <c r="B1555" s="52">
        <v>1550</v>
      </c>
      <c r="C1555" s="334">
        <f>+'3.- Resumen general'!C1556</f>
        <v>70390</v>
      </c>
      <c r="D1555" s="81" t="str">
        <f>+'3.- Resumen general'!D1556</f>
        <v>Sialografía</v>
      </c>
      <c r="E1555" s="335">
        <f>+'3.- Resumen general'!AP1556</f>
        <v>0</v>
      </c>
      <c r="F1555" s="335">
        <f>+'3.- Resumen general'!AQ1556</f>
        <v>23.18</v>
      </c>
      <c r="G1555" s="335">
        <f t="shared" si="96"/>
        <v>23.18</v>
      </c>
      <c r="I1555" s="52">
        <v>1550</v>
      </c>
      <c r="J1555" s="334">
        <f t="shared" si="97"/>
        <v>70390</v>
      </c>
      <c r="K1555" s="81" t="str">
        <f t="shared" si="98"/>
        <v>Sialografía</v>
      </c>
      <c r="L1555" s="335">
        <f>+'3.- Resumen general'!AP1556</f>
        <v>0</v>
      </c>
      <c r="M1555" s="335">
        <f>+'3.- Resumen general'!AQ1556</f>
        <v>23.18</v>
      </c>
      <c r="N1555" s="335">
        <f t="shared" si="99"/>
        <v>23.18</v>
      </c>
    </row>
    <row r="1556" spans="2:14">
      <c r="B1556" s="52">
        <v>1551</v>
      </c>
      <c r="C1556" s="334">
        <f>+'3.- Resumen general'!C1557</f>
        <v>71010</v>
      </c>
      <c r="D1556" s="81" t="str">
        <f>+'3.- Resumen general'!D1557</f>
        <v>Examen radiológico, tórax; vista única, frontal.</v>
      </c>
      <c r="E1556" s="335">
        <f>+'3.- Resumen general'!AP1557</f>
        <v>0</v>
      </c>
      <c r="F1556" s="335">
        <f>+'3.- Resumen general'!AQ1557</f>
        <v>9.286249999999999</v>
      </c>
      <c r="G1556" s="335">
        <f t="shared" si="96"/>
        <v>9.286249999999999</v>
      </c>
      <c r="I1556" s="52">
        <v>1551</v>
      </c>
      <c r="J1556" s="334">
        <f t="shared" si="97"/>
        <v>71010</v>
      </c>
      <c r="K1556" s="81" t="str">
        <f t="shared" si="98"/>
        <v>Examen radiológico, tórax; vista única, frontal.</v>
      </c>
      <c r="L1556" s="335">
        <f>+'3.- Resumen general'!AP1557</f>
        <v>0</v>
      </c>
      <c r="M1556" s="335">
        <f>+'3.- Resumen general'!AQ1557</f>
        <v>9.286249999999999</v>
      </c>
      <c r="N1556" s="335">
        <f t="shared" si="99"/>
        <v>9.286249999999999</v>
      </c>
    </row>
    <row r="1557" spans="2:14">
      <c r="B1557" s="52">
        <v>1552</v>
      </c>
      <c r="C1557" s="334">
        <f>+'3.- Resumen general'!C1558</f>
        <v>71020</v>
      </c>
      <c r="D1557" s="81" t="str">
        <f>+'3.- Resumen general'!D1558</f>
        <v>Examen radiológico, tórax, frontal y lateral</v>
      </c>
      <c r="E1557" s="335">
        <f>+'3.- Resumen general'!AP1558</f>
        <v>0</v>
      </c>
      <c r="F1557" s="335">
        <f>+'3.- Resumen general'!AQ1558</f>
        <v>15.081250000000001</v>
      </c>
      <c r="G1557" s="335">
        <f t="shared" si="96"/>
        <v>15.081250000000001</v>
      </c>
      <c r="I1557" s="52">
        <v>1552</v>
      </c>
      <c r="J1557" s="334">
        <f t="shared" si="97"/>
        <v>71020</v>
      </c>
      <c r="K1557" s="81" t="str">
        <f t="shared" si="98"/>
        <v>Examen radiológico, tórax, frontal y lateral</v>
      </c>
      <c r="L1557" s="335">
        <f>+'3.- Resumen general'!AP1558</f>
        <v>0</v>
      </c>
      <c r="M1557" s="335">
        <f>+'3.- Resumen general'!AQ1558</f>
        <v>15.081250000000001</v>
      </c>
      <c r="N1557" s="335">
        <f t="shared" si="99"/>
        <v>15.081250000000001</v>
      </c>
    </row>
    <row r="1558" spans="2:14">
      <c r="B1558" s="52">
        <v>1553</v>
      </c>
      <c r="C1558" s="334">
        <f>+'3.- Resumen general'!C1559</f>
        <v>71035</v>
      </c>
      <c r="D1558" s="81" t="str">
        <f>+'3.- Resumen general'!D1559</f>
        <v xml:space="preserve">Radiografía de decúbito lateral con rayo horizontal </v>
      </c>
      <c r="E1558" s="335">
        <f>+'3.- Resumen general'!AP1559</f>
        <v>0</v>
      </c>
      <c r="F1558" s="335">
        <f>+'3.- Resumen general'!AQ1559</f>
        <v>9.286249999999999</v>
      </c>
      <c r="G1558" s="335">
        <f t="shared" si="96"/>
        <v>9.286249999999999</v>
      </c>
      <c r="I1558" s="52">
        <v>1553</v>
      </c>
      <c r="J1558" s="334">
        <f t="shared" si="97"/>
        <v>71035</v>
      </c>
      <c r="K1558" s="81" t="str">
        <f t="shared" si="98"/>
        <v xml:space="preserve">Radiografía de decúbito lateral con rayo horizontal </v>
      </c>
      <c r="L1558" s="335">
        <f>+'3.- Resumen general'!AP1559</f>
        <v>0</v>
      </c>
      <c r="M1558" s="335">
        <f>+'3.- Resumen general'!AQ1559</f>
        <v>9.286249999999999</v>
      </c>
      <c r="N1558" s="335">
        <f t="shared" si="99"/>
        <v>9.286249999999999</v>
      </c>
    </row>
    <row r="1559" spans="2:14">
      <c r="B1559" s="52">
        <v>1554</v>
      </c>
      <c r="C1559" s="334">
        <f>+'3.- Resumen general'!C1560</f>
        <v>71040</v>
      </c>
      <c r="D1559" s="81" t="str">
        <f>+'3.- Resumen general'!D1560</f>
        <v>Bronquiografía unilateral</v>
      </c>
      <c r="E1559" s="335">
        <f>+'3.- Resumen general'!AP1560</f>
        <v>0</v>
      </c>
      <c r="F1559" s="335">
        <f>+'3.- Resumen general'!AQ1560</f>
        <v>20.876249999999999</v>
      </c>
      <c r="G1559" s="335">
        <f t="shared" si="96"/>
        <v>20.876249999999999</v>
      </c>
      <c r="I1559" s="52">
        <v>1554</v>
      </c>
      <c r="J1559" s="334">
        <f t="shared" si="97"/>
        <v>71040</v>
      </c>
      <c r="K1559" s="81" t="str">
        <f t="shared" si="98"/>
        <v>Bronquiografía unilateral</v>
      </c>
      <c r="L1559" s="335">
        <f>+'3.- Resumen general'!AP1560</f>
        <v>0</v>
      </c>
      <c r="M1559" s="335">
        <f>+'3.- Resumen general'!AQ1560</f>
        <v>20.876249999999999</v>
      </c>
      <c r="N1559" s="335">
        <f t="shared" si="99"/>
        <v>20.876249999999999</v>
      </c>
    </row>
    <row r="1560" spans="2:14">
      <c r="B1560" s="52">
        <v>1555</v>
      </c>
      <c r="C1560" s="334">
        <f>+'3.- Resumen general'!C1561</f>
        <v>71100</v>
      </c>
      <c r="D1560" s="81" t="str">
        <f>+'3.- Resumen general'!D1561</f>
        <v>Examen radiológico de parrilla costal</v>
      </c>
      <c r="E1560" s="335">
        <f>+'3.- Resumen general'!AP1561</f>
        <v>0</v>
      </c>
      <c r="F1560" s="335">
        <f>+'3.- Resumen general'!AQ1561</f>
        <v>9.286249999999999</v>
      </c>
      <c r="G1560" s="335">
        <f t="shared" si="96"/>
        <v>9.286249999999999</v>
      </c>
      <c r="I1560" s="52">
        <v>1555</v>
      </c>
      <c r="J1560" s="334">
        <f t="shared" si="97"/>
        <v>71100</v>
      </c>
      <c r="K1560" s="81" t="str">
        <f t="shared" si="98"/>
        <v>Examen radiológico de parrilla costal</v>
      </c>
      <c r="L1560" s="335">
        <f>+'3.- Resumen general'!AP1561</f>
        <v>0</v>
      </c>
      <c r="M1560" s="335">
        <f>+'3.- Resumen general'!AQ1561</f>
        <v>9.286249999999999</v>
      </c>
      <c r="N1560" s="335">
        <f t="shared" si="99"/>
        <v>9.286249999999999</v>
      </c>
    </row>
    <row r="1561" spans="2:14">
      <c r="B1561" s="52">
        <v>1556</v>
      </c>
      <c r="C1561" s="334">
        <f>+'3.- Resumen general'!C1562</f>
        <v>71120</v>
      </c>
      <c r="D1561" s="81" t="str">
        <f>+'3.- Resumen general'!D1562</f>
        <v>Examen radiológico de esternón, mínimo de dos incidencias</v>
      </c>
      <c r="E1561" s="335">
        <f>+'3.- Resumen general'!AP1562</f>
        <v>0</v>
      </c>
      <c r="F1561" s="335">
        <f>+'3.- Resumen general'!AQ1562</f>
        <v>15.081250000000001</v>
      </c>
      <c r="G1561" s="335">
        <f t="shared" si="96"/>
        <v>15.081250000000001</v>
      </c>
      <c r="I1561" s="52">
        <v>1556</v>
      </c>
      <c r="J1561" s="334">
        <f t="shared" si="97"/>
        <v>71120</v>
      </c>
      <c r="K1561" s="81" t="str">
        <f t="shared" si="98"/>
        <v>Examen radiológico de esternón, mínimo de dos incidencias</v>
      </c>
      <c r="L1561" s="335">
        <f>+'3.- Resumen general'!AP1562</f>
        <v>0</v>
      </c>
      <c r="M1561" s="335">
        <f>+'3.- Resumen general'!AQ1562</f>
        <v>15.081250000000001</v>
      </c>
      <c r="N1561" s="335">
        <f t="shared" si="99"/>
        <v>15.081250000000001</v>
      </c>
    </row>
    <row r="1562" spans="2:14" ht="25.5">
      <c r="B1562" s="52">
        <v>1557</v>
      </c>
      <c r="C1562" s="334">
        <f>+'3.- Resumen general'!C1563</f>
        <v>72010</v>
      </c>
      <c r="D1562" s="81" t="str">
        <f>+'3.- Resumen general'!D1563</f>
        <v>Examen radiológico de columna vertebral completa, anteroposterior y lateral</v>
      </c>
      <c r="E1562" s="335">
        <f>+'3.- Resumen general'!AP1563</f>
        <v>0</v>
      </c>
      <c r="F1562" s="335">
        <f>+'3.- Resumen general'!AQ1563</f>
        <v>20.876249999999999</v>
      </c>
      <c r="G1562" s="335">
        <f t="shared" si="96"/>
        <v>20.876249999999999</v>
      </c>
      <c r="I1562" s="52">
        <v>1557</v>
      </c>
      <c r="J1562" s="334">
        <f t="shared" si="97"/>
        <v>72010</v>
      </c>
      <c r="K1562" s="81" t="str">
        <f t="shared" si="98"/>
        <v>Examen radiológico de columna vertebral completa, anteroposterior y lateral</v>
      </c>
      <c r="L1562" s="335">
        <f>+'3.- Resumen general'!AP1563</f>
        <v>0</v>
      </c>
      <c r="M1562" s="335">
        <f>+'3.- Resumen general'!AQ1563</f>
        <v>20.876249999999999</v>
      </c>
      <c r="N1562" s="335">
        <f t="shared" si="99"/>
        <v>20.876249999999999</v>
      </c>
    </row>
    <row r="1563" spans="2:14">
      <c r="B1563" s="52">
        <v>1558</v>
      </c>
      <c r="C1563" s="334">
        <f>+'3.- Resumen general'!C1564</f>
        <v>72020</v>
      </c>
      <c r="D1563" s="81" t="str">
        <f>+'3.- Resumen general'!D1564</f>
        <v>Examen radiológico de columna vertebral, vista única</v>
      </c>
      <c r="E1563" s="335">
        <f>+'3.- Resumen general'!AP1564</f>
        <v>0</v>
      </c>
      <c r="F1563" s="335">
        <f>+'3.- Resumen general'!AQ1564</f>
        <v>9.286249999999999</v>
      </c>
      <c r="G1563" s="335">
        <f t="shared" si="96"/>
        <v>9.286249999999999</v>
      </c>
      <c r="I1563" s="52">
        <v>1558</v>
      </c>
      <c r="J1563" s="334">
        <f t="shared" si="97"/>
        <v>72020</v>
      </c>
      <c r="K1563" s="81" t="str">
        <f t="shared" si="98"/>
        <v>Examen radiológico de columna vertebral, vista única</v>
      </c>
      <c r="L1563" s="335">
        <f>+'3.- Resumen general'!AP1564</f>
        <v>0</v>
      </c>
      <c r="M1563" s="335">
        <f>+'3.- Resumen general'!AQ1564</f>
        <v>9.286249999999999</v>
      </c>
      <c r="N1563" s="335">
        <f t="shared" si="99"/>
        <v>9.286249999999999</v>
      </c>
    </row>
    <row r="1564" spans="2:14">
      <c r="B1564" s="52">
        <v>1559</v>
      </c>
      <c r="C1564" s="334">
        <f>+'3.- Resumen general'!C1565</f>
        <v>72040</v>
      </c>
      <c r="D1564" s="81" t="str">
        <f>+'3.- Resumen general'!D1565</f>
        <v>Examen radiológico de columna cervical, 2 o 3 incidencias</v>
      </c>
      <c r="E1564" s="335">
        <f>+'3.- Resumen general'!AP1565</f>
        <v>0</v>
      </c>
      <c r="F1564" s="335">
        <f>+'3.- Resumen general'!AQ1565</f>
        <v>20.876249999999999</v>
      </c>
      <c r="G1564" s="335">
        <f t="shared" si="96"/>
        <v>20.876249999999999</v>
      </c>
      <c r="I1564" s="52">
        <v>1559</v>
      </c>
      <c r="J1564" s="334">
        <f t="shared" si="97"/>
        <v>72040</v>
      </c>
      <c r="K1564" s="81" t="str">
        <f t="shared" si="98"/>
        <v>Examen radiológico de columna cervical, 2 o 3 incidencias</v>
      </c>
      <c r="L1564" s="335">
        <f>+'3.- Resumen general'!AP1565</f>
        <v>0</v>
      </c>
      <c r="M1564" s="335">
        <f>+'3.- Resumen general'!AQ1565</f>
        <v>20.876249999999999</v>
      </c>
      <c r="N1564" s="335">
        <f t="shared" si="99"/>
        <v>20.876249999999999</v>
      </c>
    </row>
    <row r="1565" spans="2:14">
      <c r="B1565" s="52">
        <v>1560</v>
      </c>
      <c r="C1565" s="334">
        <f>+'3.- Resumen general'!C1566</f>
        <v>72050</v>
      </c>
      <c r="D1565" s="81" t="str">
        <f>+'3.- Resumen general'!D1566</f>
        <v>Examen radiológico de columna cervical; mínimo de cuatro incidencias</v>
      </c>
      <c r="E1565" s="335">
        <f>+'3.- Resumen general'!AP1566</f>
        <v>0</v>
      </c>
      <c r="F1565" s="335">
        <f>+'3.- Resumen general'!AQ1566</f>
        <v>26.671250000000001</v>
      </c>
      <c r="G1565" s="335">
        <f t="shared" si="96"/>
        <v>26.671250000000001</v>
      </c>
      <c r="I1565" s="52">
        <v>1560</v>
      </c>
      <c r="J1565" s="334">
        <f t="shared" si="97"/>
        <v>72050</v>
      </c>
      <c r="K1565" s="81" t="str">
        <f t="shared" si="98"/>
        <v>Examen radiológico de columna cervical; mínimo de cuatro incidencias</v>
      </c>
      <c r="L1565" s="335">
        <f>+'3.- Resumen general'!AP1566</f>
        <v>0</v>
      </c>
      <c r="M1565" s="335">
        <f>+'3.- Resumen general'!AQ1566</f>
        <v>26.671250000000001</v>
      </c>
      <c r="N1565" s="335">
        <f t="shared" si="99"/>
        <v>26.671250000000001</v>
      </c>
    </row>
    <row r="1566" spans="2:14" ht="25.5">
      <c r="B1566" s="52">
        <v>1561</v>
      </c>
      <c r="C1566" s="334">
        <f>+'3.- Resumen general'!C1567</f>
        <v>72052</v>
      </c>
      <c r="D1566" s="81" t="str">
        <f>+'3.- Resumen general'!D1567</f>
        <v>Examen radiológico de columna cervical completo; incluyendo estudios oblícuos, de flexión y/o de extensión</v>
      </c>
      <c r="E1566" s="335">
        <f>+'3.- Resumen general'!AP1567</f>
        <v>0</v>
      </c>
      <c r="F1566" s="335">
        <f>+'3.- Resumen general'!AQ1567</f>
        <v>26.671250000000001</v>
      </c>
      <c r="G1566" s="335">
        <f t="shared" si="96"/>
        <v>26.671250000000001</v>
      </c>
      <c r="I1566" s="52">
        <v>1561</v>
      </c>
      <c r="J1566" s="334">
        <f t="shared" si="97"/>
        <v>72052</v>
      </c>
      <c r="K1566" s="81" t="str">
        <f t="shared" si="98"/>
        <v>Examen radiológico de columna cervical completo; incluyendo estudios oblícuos, de flexión y/o de extensión</v>
      </c>
      <c r="L1566" s="335">
        <f>+'3.- Resumen general'!AP1567</f>
        <v>0</v>
      </c>
      <c r="M1566" s="335">
        <f>+'3.- Resumen general'!AQ1567</f>
        <v>26.671250000000001</v>
      </c>
      <c r="N1566" s="335">
        <f t="shared" si="99"/>
        <v>26.671250000000001</v>
      </c>
    </row>
    <row r="1567" spans="2:14">
      <c r="B1567" s="52">
        <v>1562</v>
      </c>
      <c r="C1567" s="334">
        <f>+'3.- Resumen general'!C1568</f>
        <v>72070</v>
      </c>
      <c r="D1567" s="81" t="str">
        <f>+'3.- Resumen general'!D1568</f>
        <v>Examen radiológico de columna vertebral torácica, dos incidencias</v>
      </c>
      <c r="E1567" s="335">
        <f>+'3.- Resumen general'!AP1568</f>
        <v>0</v>
      </c>
      <c r="F1567" s="335">
        <f>+'3.- Resumen general'!AQ1568</f>
        <v>15.081250000000001</v>
      </c>
      <c r="G1567" s="335">
        <f t="shared" si="96"/>
        <v>15.081250000000001</v>
      </c>
      <c r="I1567" s="52">
        <v>1562</v>
      </c>
      <c r="J1567" s="334">
        <f t="shared" si="97"/>
        <v>72070</v>
      </c>
      <c r="K1567" s="81" t="str">
        <f t="shared" si="98"/>
        <v>Examen radiológico de columna vertebral torácica, dos incidencias</v>
      </c>
      <c r="L1567" s="335">
        <f>+'3.- Resumen general'!AP1568</f>
        <v>0</v>
      </c>
      <c r="M1567" s="335">
        <f>+'3.- Resumen general'!AQ1568</f>
        <v>15.081250000000001</v>
      </c>
      <c r="N1567" s="335">
        <f t="shared" si="99"/>
        <v>15.081250000000001</v>
      </c>
    </row>
    <row r="1568" spans="2:14">
      <c r="B1568" s="52">
        <v>1563</v>
      </c>
      <c r="C1568" s="334">
        <f>+'3.- Resumen general'!C1569</f>
        <v>72074</v>
      </c>
      <c r="D1568" s="81" t="str">
        <f>+'3.- Resumen general'!D1569</f>
        <v>Examen radiológico de columna torácica, mínimo de cuatro incidencias</v>
      </c>
      <c r="E1568" s="335">
        <f>+'3.- Resumen general'!AP1569</f>
        <v>0</v>
      </c>
      <c r="F1568" s="335">
        <f>+'3.- Resumen general'!AQ1569</f>
        <v>26.671250000000001</v>
      </c>
      <c r="G1568" s="335">
        <f t="shared" si="96"/>
        <v>26.671250000000001</v>
      </c>
      <c r="I1568" s="52">
        <v>1563</v>
      </c>
      <c r="J1568" s="334">
        <f t="shared" si="97"/>
        <v>72074</v>
      </c>
      <c r="K1568" s="81" t="str">
        <f t="shared" si="98"/>
        <v>Examen radiológico de columna torácica, mínimo de cuatro incidencias</v>
      </c>
      <c r="L1568" s="335">
        <f>+'3.- Resumen general'!AP1569</f>
        <v>0</v>
      </c>
      <c r="M1568" s="335">
        <f>+'3.- Resumen general'!AQ1569</f>
        <v>26.671250000000001</v>
      </c>
      <c r="N1568" s="335">
        <f t="shared" si="99"/>
        <v>26.671250000000001</v>
      </c>
    </row>
    <row r="1569" spans="2:14">
      <c r="B1569" s="52">
        <v>1564</v>
      </c>
      <c r="C1569" s="334">
        <f>+'3.- Resumen general'!C1570</f>
        <v>72080</v>
      </c>
      <c r="D1569" s="81" t="str">
        <f>+'3.- Resumen general'!D1570</f>
        <v>Examen radiológico de columna dorsolumbar (2 vistas)</v>
      </c>
      <c r="E1569" s="335">
        <f>+'3.- Resumen general'!AP1570</f>
        <v>0</v>
      </c>
      <c r="F1569" s="335">
        <f>+'3.- Resumen general'!AQ1570</f>
        <v>15.081250000000001</v>
      </c>
      <c r="G1569" s="335">
        <f t="shared" si="96"/>
        <v>15.081250000000001</v>
      </c>
      <c r="I1569" s="52">
        <v>1564</v>
      </c>
      <c r="J1569" s="334">
        <f t="shared" si="97"/>
        <v>72080</v>
      </c>
      <c r="K1569" s="81" t="str">
        <f t="shared" si="98"/>
        <v>Examen radiológico de columna dorsolumbar (2 vistas)</v>
      </c>
      <c r="L1569" s="335">
        <f>+'3.- Resumen general'!AP1570</f>
        <v>0</v>
      </c>
      <c r="M1569" s="335">
        <f>+'3.- Resumen general'!AQ1570</f>
        <v>15.081250000000001</v>
      </c>
      <c r="N1569" s="335">
        <f t="shared" si="99"/>
        <v>15.081250000000001</v>
      </c>
    </row>
    <row r="1570" spans="2:14">
      <c r="B1570" s="52">
        <v>1565</v>
      </c>
      <c r="C1570" s="334">
        <f>+'3.- Resumen general'!C1571</f>
        <v>72100</v>
      </c>
      <c r="D1570" s="81" t="str">
        <f>+'3.- Resumen general'!D1571</f>
        <v>Examen radiológico de columna lumbosacra (2 a 3 vistas)</v>
      </c>
      <c r="E1570" s="335">
        <f>+'3.- Resumen general'!AP1571</f>
        <v>0</v>
      </c>
      <c r="F1570" s="335">
        <f>+'3.- Resumen general'!AQ1571</f>
        <v>20.876249999999999</v>
      </c>
      <c r="G1570" s="335">
        <f t="shared" si="96"/>
        <v>20.876249999999999</v>
      </c>
      <c r="I1570" s="52">
        <v>1565</v>
      </c>
      <c r="J1570" s="334">
        <f t="shared" si="97"/>
        <v>72100</v>
      </c>
      <c r="K1570" s="81" t="str">
        <f t="shared" si="98"/>
        <v>Examen radiológico de columna lumbosacra (2 a 3 vistas)</v>
      </c>
      <c r="L1570" s="335">
        <f>+'3.- Resumen general'!AP1571</f>
        <v>0</v>
      </c>
      <c r="M1570" s="335">
        <f>+'3.- Resumen general'!AQ1571</f>
        <v>20.876249999999999</v>
      </c>
      <c r="N1570" s="335">
        <f t="shared" si="99"/>
        <v>20.876249999999999</v>
      </c>
    </row>
    <row r="1571" spans="2:14" ht="25.5">
      <c r="B1571" s="52">
        <v>1566</v>
      </c>
      <c r="C1571" s="334">
        <f>+'3.- Resumen general'!C1572</f>
        <v>72110</v>
      </c>
      <c r="D1571" s="81" t="str">
        <f>+'3.- Resumen general'!D1572</f>
        <v>Examen radiológico de columna lumbosacra, mínimo de cuatro incidencias</v>
      </c>
      <c r="E1571" s="335">
        <f>+'3.- Resumen general'!AP1572</f>
        <v>0</v>
      </c>
      <c r="F1571" s="335">
        <f>+'3.- Resumen general'!AQ1572</f>
        <v>26.671250000000001</v>
      </c>
      <c r="G1571" s="335">
        <f t="shared" si="96"/>
        <v>26.671250000000001</v>
      </c>
      <c r="I1571" s="52">
        <v>1566</v>
      </c>
      <c r="J1571" s="334">
        <f t="shared" si="97"/>
        <v>72110</v>
      </c>
      <c r="K1571" s="81" t="str">
        <f t="shared" si="98"/>
        <v>Examen radiológico de columna lumbosacra, mínimo de cuatro incidencias</v>
      </c>
      <c r="L1571" s="335">
        <f>+'3.- Resumen general'!AP1572</f>
        <v>0</v>
      </c>
      <c r="M1571" s="335">
        <f>+'3.- Resumen general'!AQ1572</f>
        <v>26.671250000000001</v>
      </c>
      <c r="N1571" s="335">
        <f t="shared" si="99"/>
        <v>26.671250000000001</v>
      </c>
    </row>
    <row r="1572" spans="2:14">
      <c r="B1572" s="52">
        <v>1567</v>
      </c>
      <c r="C1572" s="334">
        <f>+'3.- Resumen general'!C1573</f>
        <v>72120</v>
      </c>
      <c r="D1572" s="81" t="str">
        <f>+'3.- Resumen general'!D1573</f>
        <v>Radiológico de pelvis, mínimo 4 incidencias</v>
      </c>
      <c r="E1572" s="335">
        <f>+'3.- Resumen general'!AP1573</f>
        <v>0</v>
      </c>
      <c r="F1572" s="335">
        <f>+'3.- Resumen general'!AQ1573</f>
        <v>26.671250000000001</v>
      </c>
      <c r="G1572" s="335">
        <f t="shared" si="96"/>
        <v>26.671250000000001</v>
      </c>
      <c r="I1572" s="52">
        <v>1567</v>
      </c>
      <c r="J1572" s="334">
        <f t="shared" si="97"/>
        <v>72120</v>
      </c>
      <c r="K1572" s="81" t="str">
        <f t="shared" si="98"/>
        <v>Radiológico de pelvis, mínimo 4 incidencias</v>
      </c>
      <c r="L1572" s="335">
        <f>+'3.- Resumen general'!AP1573</f>
        <v>0</v>
      </c>
      <c r="M1572" s="335">
        <f>+'3.- Resumen general'!AQ1573</f>
        <v>26.671250000000001</v>
      </c>
      <c r="N1572" s="335">
        <f t="shared" si="99"/>
        <v>26.671250000000001</v>
      </c>
    </row>
    <row r="1573" spans="2:14">
      <c r="B1573" s="52">
        <v>1568</v>
      </c>
      <c r="C1573" s="334">
        <f>+'3.- Resumen general'!C1574</f>
        <v>72170</v>
      </c>
      <c r="D1573" s="81" t="str">
        <f>+'3.- Resumen general'!D1574</f>
        <v>Examen radiológico de pelvis; una o dos incidencias</v>
      </c>
      <c r="E1573" s="335">
        <f>+'3.- Resumen general'!AP1574</f>
        <v>0</v>
      </c>
      <c r="F1573" s="335">
        <f>+'3.- Resumen general'!AQ1574</f>
        <v>15.081250000000001</v>
      </c>
      <c r="G1573" s="335">
        <f t="shared" si="96"/>
        <v>15.081250000000001</v>
      </c>
      <c r="I1573" s="52">
        <v>1568</v>
      </c>
      <c r="J1573" s="334">
        <f t="shared" si="97"/>
        <v>72170</v>
      </c>
      <c r="K1573" s="81" t="str">
        <f t="shared" si="98"/>
        <v>Examen radiológico de pelvis; una o dos incidencias</v>
      </c>
      <c r="L1573" s="335">
        <f>+'3.- Resumen general'!AP1574</f>
        <v>0</v>
      </c>
      <c r="M1573" s="335">
        <f>+'3.- Resumen general'!AQ1574</f>
        <v>15.081250000000001</v>
      </c>
      <c r="N1573" s="335">
        <f t="shared" si="99"/>
        <v>15.081250000000001</v>
      </c>
    </row>
    <row r="1574" spans="2:14">
      <c r="B1574" s="52">
        <v>1569</v>
      </c>
      <c r="C1574" s="334">
        <f>+'3.- Resumen general'!C1575</f>
        <v>72190</v>
      </c>
      <c r="D1574" s="81" t="str">
        <f>+'3.- Resumen general'!D1575</f>
        <v>Examen radiológico de pelvis completo, mínimo de tres incidencias</v>
      </c>
      <c r="E1574" s="335">
        <f>+'3.- Resumen general'!AP1575</f>
        <v>0</v>
      </c>
      <c r="F1574" s="335">
        <f>+'3.- Resumen general'!AQ1575</f>
        <v>20.876249999999999</v>
      </c>
      <c r="G1574" s="335">
        <f t="shared" si="96"/>
        <v>20.876249999999999</v>
      </c>
      <c r="I1574" s="52">
        <v>1569</v>
      </c>
      <c r="J1574" s="334">
        <f t="shared" si="97"/>
        <v>72190</v>
      </c>
      <c r="K1574" s="81" t="str">
        <f t="shared" si="98"/>
        <v>Examen radiológico de pelvis completo, mínimo de tres incidencias</v>
      </c>
      <c r="L1574" s="335">
        <f>+'3.- Resumen general'!AP1575</f>
        <v>0</v>
      </c>
      <c r="M1574" s="335">
        <f>+'3.- Resumen general'!AQ1575</f>
        <v>20.876249999999999</v>
      </c>
      <c r="N1574" s="335">
        <f t="shared" si="99"/>
        <v>20.876249999999999</v>
      </c>
    </row>
    <row r="1575" spans="2:14" ht="25.5">
      <c r="B1575" s="52">
        <v>1570</v>
      </c>
      <c r="C1575" s="334">
        <f>+'3.- Resumen general'!C1576</f>
        <v>72200</v>
      </c>
      <c r="D1575" s="81" t="str">
        <f>+'3.- Resumen general'!D1576</f>
        <v>Examen radiológico, articulaciones sacroilíacas; menos de tres incidencias</v>
      </c>
      <c r="E1575" s="335">
        <f>+'3.- Resumen general'!AP1576</f>
        <v>0</v>
      </c>
      <c r="F1575" s="335">
        <f>+'3.- Resumen general'!AQ1576</f>
        <v>20.876249999999999</v>
      </c>
      <c r="G1575" s="335">
        <f t="shared" si="96"/>
        <v>20.876249999999999</v>
      </c>
      <c r="I1575" s="52">
        <v>1570</v>
      </c>
      <c r="J1575" s="334">
        <f t="shared" si="97"/>
        <v>72200</v>
      </c>
      <c r="K1575" s="81" t="str">
        <f t="shared" si="98"/>
        <v>Examen radiológico, articulaciones sacroilíacas; menos de tres incidencias</v>
      </c>
      <c r="L1575" s="335">
        <f>+'3.- Resumen general'!AP1576</f>
        <v>0</v>
      </c>
      <c r="M1575" s="335">
        <f>+'3.- Resumen general'!AQ1576</f>
        <v>20.876249999999999</v>
      </c>
      <c r="N1575" s="335">
        <f t="shared" si="99"/>
        <v>20.876249999999999</v>
      </c>
    </row>
    <row r="1576" spans="2:14">
      <c r="B1576" s="52">
        <v>1571</v>
      </c>
      <c r="C1576" s="334">
        <f>+'3.- Resumen general'!C1577</f>
        <v>72221</v>
      </c>
      <c r="D1576" s="81" t="str">
        <f>+'3.- Resumen general'!D1577</f>
        <v>Mielografia columna toracica sin contraste</v>
      </c>
      <c r="E1576" s="335">
        <f>+'3.- Resumen general'!AP1577</f>
        <v>0</v>
      </c>
      <c r="F1576" s="335">
        <f>+'3.- Resumen general'!AQ1577</f>
        <v>9.286249999999999</v>
      </c>
      <c r="G1576" s="335">
        <f t="shared" si="96"/>
        <v>9.286249999999999</v>
      </c>
      <c r="I1576" s="52">
        <v>1571</v>
      </c>
      <c r="J1576" s="334">
        <f t="shared" si="97"/>
        <v>72221</v>
      </c>
      <c r="K1576" s="81" t="str">
        <f t="shared" si="98"/>
        <v>Mielografia columna toracica sin contraste</v>
      </c>
      <c r="L1576" s="335">
        <f>+'3.- Resumen general'!AP1577</f>
        <v>0</v>
      </c>
      <c r="M1576" s="335">
        <f>+'3.- Resumen general'!AQ1577</f>
        <v>9.286249999999999</v>
      </c>
      <c r="N1576" s="335">
        <f t="shared" si="99"/>
        <v>9.286249999999999</v>
      </c>
    </row>
    <row r="1577" spans="2:14" ht="25.5">
      <c r="B1577" s="52">
        <v>1572</v>
      </c>
      <c r="C1577" s="334">
        <f>+'3.- Resumen general'!C1578</f>
        <v>72270</v>
      </c>
      <c r="D1577" s="81" t="str">
        <f>+'3.- Resumen general'!D1578</f>
        <v>Mielografía de canal espinal completo, supervisión e interpretación radiológicas</v>
      </c>
      <c r="E1577" s="335">
        <f>+'3.- Resumen general'!AP1578</f>
        <v>0</v>
      </c>
      <c r="F1577" s="335">
        <f>+'3.- Resumen general'!AQ1578</f>
        <v>23.18</v>
      </c>
      <c r="G1577" s="335">
        <f t="shared" si="96"/>
        <v>23.18</v>
      </c>
      <c r="I1577" s="52">
        <v>1572</v>
      </c>
      <c r="J1577" s="334">
        <f t="shared" si="97"/>
        <v>72270</v>
      </c>
      <c r="K1577" s="81" t="str">
        <f t="shared" si="98"/>
        <v>Mielografía de canal espinal completo, supervisión e interpretación radiológicas</v>
      </c>
      <c r="L1577" s="335">
        <f>+'3.- Resumen general'!AP1578</f>
        <v>0</v>
      </c>
      <c r="M1577" s="335">
        <f>+'3.- Resumen general'!AQ1578</f>
        <v>23.18</v>
      </c>
      <c r="N1577" s="335">
        <f t="shared" si="99"/>
        <v>23.18</v>
      </c>
    </row>
    <row r="1578" spans="2:14">
      <c r="B1578" s="52">
        <v>1573</v>
      </c>
      <c r="C1578" s="334">
        <f>+'3.- Resumen general'!C1579</f>
        <v>72285</v>
      </c>
      <c r="D1578" s="81" t="str">
        <f>+'3.- Resumen general'!D1579</f>
        <v>Discografía cervical, supervisión e interpretación radiológicas</v>
      </c>
      <c r="E1578" s="335">
        <f>+'3.- Resumen general'!AP1579</f>
        <v>0</v>
      </c>
      <c r="F1578" s="335">
        <f>+'3.- Resumen general'!AQ1579</f>
        <v>23.18</v>
      </c>
      <c r="G1578" s="335">
        <f t="shared" si="96"/>
        <v>23.18</v>
      </c>
      <c r="I1578" s="52">
        <v>1573</v>
      </c>
      <c r="J1578" s="334">
        <f t="shared" si="97"/>
        <v>72285</v>
      </c>
      <c r="K1578" s="81" t="str">
        <f t="shared" si="98"/>
        <v>Discografía cervical, supervisión e interpretación radiológicas</v>
      </c>
      <c r="L1578" s="335">
        <f>+'3.- Resumen general'!AP1579</f>
        <v>0</v>
      </c>
      <c r="M1578" s="335">
        <f>+'3.- Resumen general'!AQ1579</f>
        <v>23.18</v>
      </c>
      <c r="N1578" s="335">
        <f t="shared" si="99"/>
        <v>23.18</v>
      </c>
    </row>
    <row r="1579" spans="2:14">
      <c r="B1579" s="52">
        <v>1574</v>
      </c>
      <c r="C1579" s="334">
        <f>+'3.- Resumen general'!C1580</f>
        <v>73000</v>
      </c>
      <c r="D1579" s="81" t="str">
        <f>+'3.- Resumen general'!D1580</f>
        <v>Examen radiológico de clavícula, completa</v>
      </c>
      <c r="E1579" s="335">
        <f>+'3.- Resumen general'!AP1580</f>
        <v>0</v>
      </c>
      <c r="F1579" s="335">
        <f>+'3.- Resumen general'!AQ1580</f>
        <v>9.286249999999999</v>
      </c>
      <c r="G1579" s="335">
        <f t="shared" si="96"/>
        <v>9.286249999999999</v>
      </c>
      <c r="I1579" s="52">
        <v>1574</v>
      </c>
      <c r="J1579" s="334">
        <f t="shared" si="97"/>
        <v>73000</v>
      </c>
      <c r="K1579" s="81" t="str">
        <f t="shared" si="98"/>
        <v>Examen radiológico de clavícula, completa</v>
      </c>
      <c r="L1579" s="335">
        <f>+'3.- Resumen general'!AP1580</f>
        <v>0</v>
      </c>
      <c r="M1579" s="335">
        <f>+'3.- Resumen general'!AQ1580</f>
        <v>9.286249999999999</v>
      </c>
      <c r="N1579" s="335">
        <f t="shared" si="99"/>
        <v>9.286249999999999</v>
      </c>
    </row>
    <row r="1580" spans="2:14">
      <c r="B1580" s="52">
        <v>1575</v>
      </c>
      <c r="C1580" s="334">
        <f>+'3.- Resumen general'!C1581</f>
        <v>73010</v>
      </c>
      <c r="D1580" s="81" t="str">
        <f>+'3.- Resumen general'!D1581</f>
        <v>Examen radiológico de escápula, completo</v>
      </c>
      <c r="E1580" s="335">
        <f>+'3.- Resumen general'!AP1581</f>
        <v>0</v>
      </c>
      <c r="F1580" s="335">
        <f>+'3.- Resumen general'!AQ1581</f>
        <v>9.286249999999999</v>
      </c>
      <c r="G1580" s="335">
        <f t="shared" si="96"/>
        <v>9.286249999999999</v>
      </c>
      <c r="I1580" s="52">
        <v>1575</v>
      </c>
      <c r="J1580" s="334">
        <f t="shared" si="97"/>
        <v>73010</v>
      </c>
      <c r="K1580" s="81" t="str">
        <f t="shared" si="98"/>
        <v>Examen radiológico de escápula, completo</v>
      </c>
      <c r="L1580" s="335">
        <f>+'3.- Resumen general'!AP1581</f>
        <v>0</v>
      </c>
      <c r="M1580" s="335">
        <f>+'3.- Resumen general'!AQ1581</f>
        <v>9.286249999999999</v>
      </c>
      <c r="N1580" s="335">
        <f t="shared" si="99"/>
        <v>9.286249999999999</v>
      </c>
    </row>
    <row r="1581" spans="2:14">
      <c r="B1581" s="52">
        <v>1576</v>
      </c>
      <c r="C1581" s="334">
        <f>+'3.- Resumen general'!C1582</f>
        <v>73020</v>
      </c>
      <c r="D1581" s="81" t="str">
        <f>+'3.- Resumen general'!D1582</f>
        <v>Examen radiológico de hombro,  una vista</v>
      </c>
      <c r="E1581" s="335">
        <f>+'3.- Resumen general'!AP1582</f>
        <v>0</v>
      </c>
      <c r="F1581" s="335">
        <f>+'3.- Resumen general'!AQ1582</f>
        <v>9.286249999999999</v>
      </c>
      <c r="G1581" s="335">
        <f t="shared" ref="G1581:G1637" si="100">SUM(E1581:F1581)</f>
        <v>9.286249999999999</v>
      </c>
      <c r="I1581" s="52">
        <v>1576</v>
      </c>
      <c r="J1581" s="334">
        <f t="shared" ref="J1581:J1637" si="101">+C1581</f>
        <v>73020</v>
      </c>
      <c r="K1581" s="81" t="str">
        <f t="shared" ref="K1581:K1637" si="102">+D1581</f>
        <v>Examen radiológico de hombro,  una vista</v>
      </c>
      <c r="L1581" s="335">
        <f>+'3.- Resumen general'!AP1582</f>
        <v>0</v>
      </c>
      <c r="M1581" s="335">
        <f>+'3.- Resumen general'!AQ1582</f>
        <v>9.286249999999999</v>
      </c>
      <c r="N1581" s="335">
        <f t="shared" ref="N1581:N1637" si="103">SUM(L1581:M1581)</f>
        <v>9.286249999999999</v>
      </c>
    </row>
    <row r="1582" spans="2:14">
      <c r="B1582" s="52">
        <v>1577</v>
      </c>
      <c r="C1582" s="334">
        <f>+'3.- Resumen general'!C1583</f>
        <v>73030</v>
      </c>
      <c r="D1582" s="81" t="str">
        <f>+'3.- Resumen general'!D1583</f>
        <v>Examen radiológico de hombro,  2 incidencias</v>
      </c>
      <c r="E1582" s="335">
        <f>+'3.- Resumen general'!AP1583</f>
        <v>0</v>
      </c>
      <c r="F1582" s="335">
        <f>+'3.- Resumen general'!AQ1583</f>
        <v>15.081250000000001</v>
      </c>
      <c r="G1582" s="335">
        <f t="shared" si="100"/>
        <v>15.081250000000001</v>
      </c>
      <c r="I1582" s="52">
        <v>1577</v>
      </c>
      <c r="J1582" s="334">
        <f t="shared" si="101"/>
        <v>73030</v>
      </c>
      <c r="K1582" s="81" t="str">
        <f t="shared" si="102"/>
        <v>Examen radiológico de hombro,  2 incidencias</v>
      </c>
      <c r="L1582" s="335">
        <f>+'3.- Resumen general'!AP1583</f>
        <v>0</v>
      </c>
      <c r="M1582" s="335">
        <f>+'3.- Resumen general'!AQ1583</f>
        <v>15.081250000000001</v>
      </c>
      <c r="N1582" s="335">
        <f t="shared" si="103"/>
        <v>15.081250000000001</v>
      </c>
    </row>
    <row r="1583" spans="2:14">
      <c r="B1583" s="52">
        <v>1578</v>
      </c>
      <c r="C1583" s="334">
        <f>+'3.- Resumen general'!C1584</f>
        <v>73040</v>
      </c>
      <c r="D1583" s="81" t="str">
        <f>+'3.- Resumen general'!D1584</f>
        <v>artrografía de hombro</v>
      </c>
      <c r="E1583" s="335">
        <f>+'3.- Resumen general'!AP1584</f>
        <v>0</v>
      </c>
      <c r="F1583" s="335">
        <f>+'3.- Resumen general'!AQ1584</f>
        <v>23.18</v>
      </c>
      <c r="G1583" s="335">
        <f t="shared" si="100"/>
        <v>23.18</v>
      </c>
      <c r="I1583" s="52">
        <v>1578</v>
      </c>
      <c r="J1583" s="334">
        <f t="shared" si="101"/>
        <v>73040</v>
      </c>
      <c r="K1583" s="81" t="str">
        <f t="shared" si="102"/>
        <v>artrografía de hombro</v>
      </c>
      <c r="L1583" s="335">
        <f>+'3.- Resumen general'!AP1584</f>
        <v>0</v>
      </c>
      <c r="M1583" s="335">
        <f>+'3.- Resumen general'!AQ1584</f>
        <v>23.18</v>
      </c>
      <c r="N1583" s="335">
        <f t="shared" si="103"/>
        <v>23.18</v>
      </c>
    </row>
    <row r="1584" spans="2:14">
      <c r="B1584" s="52">
        <v>1579</v>
      </c>
      <c r="C1584" s="334">
        <f>+'3.- Resumen general'!C1585</f>
        <v>73060</v>
      </c>
      <c r="D1584" s="81" t="str">
        <f>+'3.- Resumen general'!D1585</f>
        <v>Examen radiológico de húmero, dos incidencias</v>
      </c>
      <c r="E1584" s="335">
        <f>+'3.- Resumen general'!AP1585</f>
        <v>0</v>
      </c>
      <c r="F1584" s="335">
        <f>+'3.- Resumen general'!AQ1585</f>
        <v>15.081250000000001</v>
      </c>
      <c r="G1584" s="335">
        <f t="shared" si="100"/>
        <v>15.081250000000001</v>
      </c>
      <c r="I1584" s="52">
        <v>1579</v>
      </c>
      <c r="J1584" s="334">
        <f t="shared" si="101"/>
        <v>73060</v>
      </c>
      <c r="K1584" s="81" t="str">
        <f t="shared" si="102"/>
        <v>Examen radiológico de húmero, dos incidencias</v>
      </c>
      <c r="L1584" s="335">
        <f>+'3.- Resumen general'!AP1585</f>
        <v>0</v>
      </c>
      <c r="M1584" s="335">
        <f>+'3.- Resumen general'!AQ1585</f>
        <v>15.081250000000001</v>
      </c>
      <c r="N1584" s="335">
        <f t="shared" si="103"/>
        <v>15.081250000000001</v>
      </c>
    </row>
    <row r="1585" spans="2:14">
      <c r="B1585" s="52">
        <v>1580</v>
      </c>
      <c r="C1585" s="334">
        <f>+'3.- Resumen general'!C1586</f>
        <v>73070</v>
      </c>
      <c r="D1585" s="81" t="str">
        <f>+'3.- Resumen general'!D1586</f>
        <v>Examen radiológico de codo; dos incidencias</v>
      </c>
      <c r="E1585" s="335">
        <f>+'3.- Resumen general'!AP1586</f>
        <v>0</v>
      </c>
      <c r="F1585" s="335">
        <f>+'3.- Resumen general'!AQ1586</f>
        <v>15.081250000000001</v>
      </c>
      <c r="G1585" s="335">
        <f t="shared" si="100"/>
        <v>15.081250000000001</v>
      </c>
      <c r="I1585" s="52">
        <v>1580</v>
      </c>
      <c r="J1585" s="334">
        <f t="shared" si="101"/>
        <v>73070</v>
      </c>
      <c r="K1585" s="81" t="str">
        <f t="shared" si="102"/>
        <v>Examen radiológico de codo; dos incidencias</v>
      </c>
      <c r="L1585" s="335">
        <f>+'3.- Resumen general'!AP1586</f>
        <v>0</v>
      </c>
      <c r="M1585" s="335">
        <f>+'3.- Resumen general'!AQ1586</f>
        <v>15.081250000000001</v>
      </c>
      <c r="N1585" s="335">
        <f t="shared" si="103"/>
        <v>15.081250000000001</v>
      </c>
    </row>
    <row r="1586" spans="2:14">
      <c r="B1586" s="52">
        <v>1581</v>
      </c>
      <c r="C1586" s="334">
        <f>+'3.- Resumen general'!C1587</f>
        <v>73080</v>
      </c>
      <c r="D1586" s="81" t="str">
        <f>+'3.- Resumen general'!D1587</f>
        <v>Examen radiológico de codo; tres incidencias</v>
      </c>
      <c r="E1586" s="335">
        <f>+'3.- Resumen general'!AP1587</f>
        <v>0</v>
      </c>
      <c r="F1586" s="335">
        <f>+'3.- Resumen general'!AQ1587</f>
        <v>20.876249999999999</v>
      </c>
      <c r="G1586" s="335">
        <f t="shared" si="100"/>
        <v>20.876249999999999</v>
      </c>
      <c r="I1586" s="52">
        <v>1581</v>
      </c>
      <c r="J1586" s="334">
        <f t="shared" si="101"/>
        <v>73080</v>
      </c>
      <c r="K1586" s="81" t="str">
        <f t="shared" si="102"/>
        <v>Examen radiológico de codo; tres incidencias</v>
      </c>
      <c r="L1586" s="335">
        <f>+'3.- Resumen general'!AP1587</f>
        <v>0</v>
      </c>
      <c r="M1586" s="335">
        <f>+'3.- Resumen general'!AQ1587</f>
        <v>20.876249999999999</v>
      </c>
      <c r="N1586" s="335">
        <f t="shared" si="103"/>
        <v>20.876249999999999</v>
      </c>
    </row>
    <row r="1587" spans="2:14">
      <c r="B1587" s="52">
        <v>1582</v>
      </c>
      <c r="C1587" s="334">
        <f>+'3.- Resumen general'!C1588</f>
        <v>73085</v>
      </c>
      <c r="D1587" s="81" t="str">
        <f>+'3.- Resumen general'!D1588</f>
        <v>artrografía de codo</v>
      </c>
      <c r="E1587" s="335">
        <f>+'3.- Resumen general'!AP1588</f>
        <v>0</v>
      </c>
      <c r="F1587" s="335">
        <f>+'3.- Resumen general'!AQ1588</f>
        <v>23.18</v>
      </c>
      <c r="G1587" s="335">
        <f t="shared" si="100"/>
        <v>23.18</v>
      </c>
      <c r="I1587" s="52">
        <v>1582</v>
      </c>
      <c r="J1587" s="334">
        <f t="shared" si="101"/>
        <v>73085</v>
      </c>
      <c r="K1587" s="81" t="str">
        <f t="shared" si="102"/>
        <v>artrografía de codo</v>
      </c>
      <c r="L1587" s="335">
        <f>+'3.- Resumen general'!AP1588</f>
        <v>0</v>
      </c>
      <c r="M1587" s="335">
        <f>+'3.- Resumen general'!AQ1588</f>
        <v>23.18</v>
      </c>
      <c r="N1587" s="335">
        <f t="shared" si="103"/>
        <v>23.18</v>
      </c>
    </row>
    <row r="1588" spans="2:14">
      <c r="B1588" s="52">
        <v>1583</v>
      </c>
      <c r="C1588" s="334">
        <f>+'3.- Resumen general'!C1589</f>
        <v>73090</v>
      </c>
      <c r="D1588" s="81" t="str">
        <f>+'3.- Resumen general'!D1589</f>
        <v>Examen radiológico de antebrazo, dos incidencias</v>
      </c>
      <c r="E1588" s="335">
        <f>+'3.- Resumen general'!AP1589</f>
        <v>0</v>
      </c>
      <c r="F1588" s="335">
        <f>+'3.- Resumen general'!AQ1589</f>
        <v>15.081250000000001</v>
      </c>
      <c r="G1588" s="335">
        <f t="shared" si="100"/>
        <v>15.081250000000001</v>
      </c>
      <c r="I1588" s="52">
        <v>1583</v>
      </c>
      <c r="J1588" s="334">
        <f t="shared" si="101"/>
        <v>73090</v>
      </c>
      <c r="K1588" s="81" t="str">
        <f t="shared" si="102"/>
        <v>Examen radiológico de antebrazo, dos incidencias</v>
      </c>
      <c r="L1588" s="335">
        <f>+'3.- Resumen general'!AP1589</f>
        <v>0</v>
      </c>
      <c r="M1588" s="335">
        <f>+'3.- Resumen general'!AQ1589</f>
        <v>15.081250000000001</v>
      </c>
      <c r="N1588" s="335">
        <f t="shared" si="103"/>
        <v>15.081250000000001</v>
      </c>
    </row>
    <row r="1589" spans="2:14">
      <c r="B1589" s="52">
        <v>1584</v>
      </c>
      <c r="C1589" s="334">
        <f>+'3.- Resumen general'!C1590</f>
        <v>73100</v>
      </c>
      <c r="D1589" s="81" t="str">
        <f>+'3.- Resumen general'!D1590</f>
        <v>Examen radiológico de muñeca; dos incidencias</v>
      </c>
      <c r="E1589" s="335">
        <f>+'3.- Resumen general'!AP1590</f>
        <v>0</v>
      </c>
      <c r="F1589" s="335">
        <f>+'3.- Resumen general'!AQ1590</f>
        <v>15.081250000000001</v>
      </c>
      <c r="G1589" s="335">
        <f t="shared" si="100"/>
        <v>15.081250000000001</v>
      </c>
      <c r="I1589" s="52">
        <v>1584</v>
      </c>
      <c r="J1589" s="334">
        <f t="shared" si="101"/>
        <v>73100</v>
      </c>
      <c r="K1589" s="81" t="str">
        <f t="shared" si="102"/>
        <v>Examen radiológico de muñeca; dos incidencias</v>
      </c>
      <c r="L1589" s="335">
        <f>+'3.- Resumen general'!AP1590</f>
        <v>0</v>
      </c>
      <c r="M1589" s="335">
        <f>+'3.- Resumen general'!AQ1590</f>
        <v>15.081250000000001</v>
      </c>
      <c r="N1589" s="335">
        <f t="shared" si="103"/>
        <v>15.081250000000001</v>
      </c>
    </row>
    <row r="1590" spans="2:14">
      <c r="B1590" s="52">
        <v>1585</v>
      </c>
      <c r="C1590" s="334">
        <f>+'3.- Resumen general'!C1591</f>
        <v>73110</v>
      </c>
      <c r="D1590" s="81" t="str">
        <f>+'3.- Resumen general'!D1591</f>
        <v>Examen radiológico de muñeca,  3 vistas</v>
      </c>
      <c r="E1590" s="335">
        <f>+'3.- Resumen general'!AP1591</f>
        <v>0</v>
      </c>
      <c r="F1590" s="335">
        <f>+'3.- Resumen general'!AQ1591</f>
        <v>20.876249999999999</v>
      </c>
      <c r="G1590" s="335">
        <f t="shared" si="100"/>
        <v>20.876249999999999</v>
      </c>
      <c r="I1590" s="52">
        <v>1585</v>
      </c>
      <c r="J1590" s="334">
        <f t="shared" si="101"/>
        <v>73110</v>
      </c>
      <c r="K1590" s="81" t="str">
        <f t="shared" si="102"/>
        <v>Examen radiológico de muñeca,  3 vistas</v>
      </c>
      <c r="L1590" s="335">
        <f>+'3.- Resumen general'!AP1591</f>
        <v>0</v>
      </c>
      <c r="M1590" s="335">
        <f>+'3.- Resumen general'!AQ1591</f>
        <v>20.876249999999999</v>
      </c>
      <c r="N1590" s="335">
        <f t="shared" si="103"/>
        <v>20.876249999999999</v>
      </c>
    </row>
    <row r="1591" spans="2:14">
      <c r="B1591" s="52">
        <v>1586</v>
      </c>
      <c r="C1591" s="334">
        <f>+'3.- Resumen general'!C1592</f>
        <v>73115</v>
      </c>
      <c r="D1591" s="81" t="str">
        <f>+'3.- Resumen general'!D1592</f>
        <v>artrografía de muñeca</v>
      </c>
      <c r="E1591" s="335">
        <f>+'3.- Resumen general'!AP1592</f>
        <v>0</v>
      </c>
      <c r="F1591" s="335">
        <f>+'3.- Resumen general'!AQ1592</f>
        <v>23.18</v>
      </c>
      <c r="G1591" s="335">
        <f t="shared" si="100"/>
        <v>23.18</v>
      </c>
      <c r="I1591" s="52">
        <v>1586</v>
      </c>
      <c r="J1591" s="334">
        <f t="shared" si="101"/>
        <v>73115</v>
      </c>
      <c r="K1591" s="81" t="str">
        <f t="shared" si="102"/>
        <v>artrografía de muñeca</v>
      </c>
      <c r="L1591" s="335">
        <f>+'3.- Resumen general'!AP1592</f>
        <v>0</v>
      </c>
      <c r="M1591" s="335">
        <f>+'3.- Resumen general'!AQ1592</f>
        <v>23.18</v>
      </c>
      <c r="N1591" s="335">
        <f t="shared" si="103"/>
        <v>23.18</v>
      </c>
    </row>
    <row r="1592" spans="2:14">
      <c r="B1592" s="52">
        <v>1587</v>
      </c>
      <c r="C1592" s="334">
        <f>+'3.- Resumen general'!C1593</f>
        <v>73120</v>
      </c>
      <c r="D1592" s="81" t="str">
        <f>+'3.- Resumen general'!D1593</f>
        <v>Examen radiológico de mano, mínimo dos incidencias</v>
      </c>
      <c r="E1592" s="335">
        <f>+'3.- Resumen general'!AP1593</f>
        <v>0</v>
      </c>
      <c r="F1592" s="335">
        <f>+'3.- Resumen general'!AQ1593</f>
        <v>15.081250000000001</v>
      </c>
      <c r="G1592" s="335">
        <f t="shared" si="100"/>
        <v>15.081250000000001</v>
      </c>
      <c r="I1592" s="52">
        <v>1587</v>
      </c>
      <c r="J1592" s="334">
        <f t="shared" si="101"/>
        <v>73120</v>
      </c>
      <c r="K1592" s="81" t="str">
        <f t="shared" si="102"/>
        <v>Examen radiológico de mano, mínimo dos incidencias</v>
      </c>
      <c r="L1592" s="335">
        <f>+'3.- Resumen general'!AP1593</f>
        <v>0</v>
      </c>
      <c r="M1592" s="335">
        <f>+'3.- Resumen general'!AQ1593</f>
        <v>15.081250000000001</v>
      </c>
      <c r="N1592" s="335">
        <f t="shared" si="103"/>
        <v>15.081250000000001</v>
      </c>
    </row>
    <row r="1593" spans="2:14">
      <c r="B1593" s="52">
        <v>1588</v>
      </c>
      <c r="C1593" s="334">
        <f>+'3.- Resumen general'!C1594</f>
        <v>73130</v>
      </c>
      <c r="D1593" s="81" t="str">
        <f>+'3.- Resumen general'!D1594</f>
        <v>Examen radiológico de mano, mínimo tres incidencias</v>
      </c>
      <c r="E1593" s="335">
        <f>+'3.- Resumen general'!AP1594</f>
        <v>0</v>
      </c>
      <c r="F1593" s="335">
        <f>+'3.- Resumen general'!AQ1594</f>
        <v>20.876249999999999</v>
      </c>
      <c r="G1593" s="335">
        <f t="shared" si="100"/>
        <v>20.876249999999999</v>
      </c>
      <c r="I1593" s="52">
        <v>1588</v>
      </c>
      <c r="J1593" s="334">
        <f t="shared" si="101"/>
        <v>73130</v>
      </c>
      <c r="K1593" s="81" t="str">
        <f t="shared" si="102"/>
        <v>Examen radiológico de mano, mínimo tres incidencias</v>
      </c>
      <c r="L1593" s="335">
        <f>+'3.- Resumen general'!AP1594</f>
        <v>0</v>
      </c>
      <c r="M1593" s="335">
        <f>+'3.- Resumen general'!AQ1594</f>
        <v>20.876249999999999</v>
      </c>
      <c r="N1593" s="335">
        <f t="shared" si="103"/>
        <v>20.876249999999999</v>
      </c>
    </row>
    <row r="1594" spans="2:14">
      <c r="B1594" s="52">
        <v>1589</v>
      </c>
      <c r="C1594" s="334">
        <f>+'3.- Resumen general'!C1595</f>
        <v>73140</v>
      </c>
      <c r="D1594" s="81" t="str">
        <f>+'3.- Resumen general'!D1595</f>
        <v>Examen radiológico de dedos de manos, mínimo dos incidencias</v>
      </c>
      <c r="E1594" s="335">
        <f>+'3.- Resumen general'!AP1595</f>
        <v>0</v>
      </c>
      <c r="F1594" s="335">
        <f>+'3.- Resumen general'!AQ1595</f>
        <v>15.081250000000001</v>
      </c>
      <c r="G1594" s="335">
        <f t="shared" si="100"/>
        <v>15.081250000000001</v>
      </c>
      <c r="I1594" s="52">
        <v>1589</v>
      </c>
      <c r="J1594" s="334">
        <f t="shared" si="101"/>
        <v>73140</v>
      </c>
      <c r="K1594" s="81" t="str">
        <f t="shared" si="102"/>
        <v>Examen radiológico de dedos de manos, mínimo dos incidencias</v>
      </c>
      <c r="L1594" s="335">
        <f>+'3.- Resumen general'!AP1595</f>
        <v>0</v>
      </c>
      <c r="M1594" s="335">
        <f>+'3.- Resumen general'!AQ1595</f>
        <v>15.081250000000001</v>
      </c>
      <c r="N1594" s="335">
        <f t="shared" si="103"/>
        <v>15.081250000000001</v>
      </c>
    </row>
    <row r="1595" spans="2:14">
      <c r="B1595" s="52">
        <v>1590</v>
      </c>
      <c r="C1595" s="334">
        <f>+'3.- Resumen general'!C1596</f>
        <v>73510</v>
      </c>
      <c r="D1595" s="81" t="str">
        <f>+'3.- Resumen general'!D1596</f>
        <v>Examen radiológico, cadera, de dos vistas</v>
      </c>
      <c r="E1595" s="335">
        <f>+'3.- Resumen general'!AP1596</f>
        <v>0</v>
      </c>
      <c r="F1595" s="335">
        <f>+'3.- Resumen general'!AQ1596</f>
        <v>15.081250000000001</v>
      </c>
      <c r="G1595" s="335">
        <f t="shared" si="100"/>
        <v>15.081250000000001</v>
      </c>
      <c r="I1595" s="52">
        <v>1590</v>
      </c>
      <c r="J1595" s="334">
        <f t="shared" si="101"/>
        <v>73510</v>
      </c>
      <c r="K1595" s="81" t="str">
        <f t="shared" si="102"/>
        <v>Examen radiológico, cadera, de dos vistas</v>
      </c>
      <c r="L1595" s="335">
        <f>+'3.- Resumen general'!AP1596</f>
        <v>0</v>
      </c>
      <c r="M1595" s="335">
        <f>+'3.- Resumen general'!AQ1596</f>
        <v>15.081250000000001</v>
      </c>
      <c r="N1595" s="335">
        <f t="shared" si="103"/>
        <v>15.081250000000001</v>
      </c>
    </row>
    <row r="1596" spans="2:14" ht="25.5">
      <c r="B1596" s="52">
        <v>1591</v>
      </c>
      <c r="C1596" s="334">
        <f>+'3.- Resumen general'!C1597</f>
        <v>73520</v>
      </c>
      <c r="D1596" s="81" t="str">
        <f>+'3.- Resumen general'!D1597</f>
        <v>Examen radiológico bilateral de cadera, mínimo dos incidencias de cada cadera</v>
      </c>
      <c r="E1596" s="335">
        <f>+'3.- Resumen general'!AP1597</f>
        <v>0</v>
      </c>
      <c r="F1596" s="335">
        <f>+'3.- Resumen general'!AQ1597</f>
        <v>15.081250000000001</v>
      </c>
      <c r="G1596" s="335">
        <f t="shared" si="100"/>
        <v>15.081250000000001</v>
      </c>
      <c r="I1596" s="52">
        <v>1591</v>
      </c>
      <c r="J1596" s="334">
        <f t="shared" si="101"/>
        <v>73520</v>
      </c>
      <c r="K1596" s="81" t="str">
        <f t="shared" si="102"/>
        <v>Examen radiológico bilateral de cadera, mínimo dos incidencias de cada cadera</v>
      </c>
      <c r="L1596" s="335">
        <f>+'3.- Resumen general'!AP1597</f>
        <v>0</v>
      </c>
      <c r="M1596" s="335">
        <f>+'3.- Resumen general'!AQ1597</f>
        <v>15.081250000000001</v>
      </c>
      <c r="N1596" s="335">
        <f t="shared" si="103"/>
        <v>15.081250000000001</v>
      </c>
    </row>
    <row r="1597" spans="2:14">
      <c r="B1597" s="52">
        <v>1592</v>
      </c>
      <c r="C1597" s="334">
        <f>+'3.- Resumen general'!C1598</f>
        <v>73525</v>
      </c>
      <c r="D1597" s="81" t="str">
        <f>+'3.- Resumen general'!D1598</f>
        <v>Artrografía de cadera</v>
      </c>
      <c r="E1597" s="335">
        <f>+'3.- Resumen general'!AP1598</f>
        <v>0</v>
      </c>
      <c r="F1597" s="335">
        <f>+'3.- Resumen general'!AQ1598</f>
        <v>23.18</v>
      </c>
      <c r="G1597" s="335">
        <f t="shared" si="100"/>
        <v>23.18</v>
      </c>
      <c r="I1597" s="52">
        <v>1592</v>
      </c>
      <c r="J1597" s="334">
        <f t="shared" si="101"/>
        <v>73525</v>
      </c>
      <c r="K1597" s="81" t="str">
        <f t="shared" si="102"/>
        <v>Artrografía de cadera</v>
      </c>
      <c r="L1597" s="335">
        <f>+'3.- Resumen general'!AP1598</f>
        <v>0</v>
      </c>
      <c r="M1597" s="335">
        <f>+'3.- Resumen general'!AQ1598</f>
        <v>23.18</v>
      </c>
      <c r="N1597" s="335">
        <f t="shared" si="103"/>
        <v>23.18</v>
      </c>
    </row>
    <row r="1598" spans="2:14">
      <c r="B1598" s="52">
        <v>1593</v>
      </c>
      <c r="C1598" s="334">
        <f>+'3.- Resumen general'!C1599</f>
        <v>73542</v>
      </c>
      <c r="D1598" s="81" t="str">
        <f>+'3.- Resumen general'!D1599</f>
        <v>Artrografía de articulación sacroilíaca</v>
      </c>
      <c r="E1598" s="335">
        <f>+'3.- Resumen general'!AP1599</f>
        <v>0</v>
      </c>
      <c r="F1598" s="335">
        <f>+'3.- Resumen general'!AQ1599</f>
        <v>23.18</v>
      </c>
      <c r="G1598" s="335">
        <f t="shared" si="100"/>
        <v>23.18</v>
      </c>
      <c r="I1598" s="52">
        <v>1593</v>
      </c>
      <c r="J1598" s="334">
        <f t="shared" si="101"/>
        <v>73542</v>
      </c>
      <c r="K1598" s="81" t="str">
        <f t="shared" si="102"/>
        <v>Artrografía de articulación sacroilíaca</v>
      </c>
      <c r="L1598" s="335">
        <f>+'3.- Resumen general'!AP1599</f>
        <v>0</v>
      </c>
      <c r="M1598" s="335">
        <f>+'3.- Resumen general'!AQ1599</f>
        <v>23.18</v>
      </c>
      <c r="N1598" s="335">
        <f t="shared" si="103"/>
        <v>23.18</v>
      </c>
    </row>
    <row r="1599" spans="2:14">
      <c r="B1599" s="52">
        <v>1594</v>
      </c>
      <c r="C1599" s="334">
        <f>+'3.- Resumen general'!C1600</f>
        <v>73550</v>
      </c>
      <c r="D1599" s="81" t="str">
        <f>+'3.- Resumen general'!D1600</f>
        <v>Radiografía de fémur, dos incidencias</v>
      </c>
      <c r="E1599" s="335">
        <f>+'3.- Resumen general'!AP1600</f>
        <v>0</v>
      </c>
      <c r="F1599" s="335">
        <f>+'3.- Resumen general'!AQ1600</f>
        <v>15.081250000000001</v>
      </c>
      <c r="G1599" s="335">
        <f t="shared" si="100"/>
        <v>15.081250000000001</v>
      </c>
      <c r="I1599" s="52">
        <v>1594</v>
      </c>
      <c r="J1599" s="334">
        <f t="shared" si="101"/>
        <v>73550</v>
      </c>
      <c r="K1599" s="81" t="str">
        <f t="shared" si="102"/>
        <v>Radiografía de fémur, dos incidencias</v>
      </c>
      <c r="L1599" s="335">
        <f>+'3.- Resumen general'!AP1600</f>
        <v>0</v>
      </c>
      <c r="M1599" s="335">
        <f>+'3.- Resumen general'!AQ1600</f>
        <v>15.081250000000001</v>
      </c>
      <c r="N1599" s="335">
        <f t="shared" si="103"/>
        <v>15.081250000000001</v>
      </c>
    </row>
    <row r="1600" spans="2:14">
      <c r="B1600" s="52">
        <v>1595</v>
      </c>
      <c r="C1600" s="334">
        <f>+'3.- Resumen general'!C1601</f>
        <v>73560</v>
      </c>
      <c r="D1600" s="81" t="str">
        <f>+'3.- Resumen general'!D1601</f>
        <v>Examen radiológico de rodilla,  dos incidencias</v>
      </c>
      <c r="E1600" s="335">
        <f>+'3.- Resumen general'!AP1601</f>
        <v>0</v>
      </c>
      <c r="F1600" s="335">
        <f>+'3.- Resumen general'!AQ1601</f>
        <v>15.081250000000001</v>
      </c>
      <c r="G1600" s="335">
        <f t="shared" si="100"/>
        <v>15.081250000000001</v>
      </c>
      <c r="I1600" s="52">
        <v>1595</v>
      </c>
      <c r="J1600" s="334">
        <f t="shared" si="101"/>
        <v>73560</v>
      </c>
      <c r="K1600" s="81" t="str">
        <f t="shared" si="102"/>
        <v>Examen radiológico de rodilla,  dos incidencias</v>
      </c>
      <c r="L1600" s="335">
        <f>+'3.- Resumen general'!AP1601</f>
        <v>0</v>
      </c>
      <c r="M1600" s="335">
        <f>+'3.- Resumen general'!AQ1601</f>
        <v>15.081250000000001</v>
      </c>
      <c r="N1600" s="335">
        <f t="shared" si="103"/>
        <v>15.081250000000001</v>
      </c>
    </row>
    <row r="1601" spans="2:14">
      <c r="B1601" s="52">
        <v>1596</v>
      </c>
      <c r="C1601" s="334">
        <f>+'3.- Resumen general'!C1602</f>
        <v>73562</v>
      </c>
      <c r="D1601" s="81" t="str">
        <f>+'3.- Resumen general'!D1602</f>
        <v>Examen radiológico de rodilla,  tres incidencias</v>
      </c>
      <c r="E1601" s="335">
        <f>+'3.- Resumen general'!AP1602</f>
        <v>0</v>
      </c>
      <c r="F1601" s="335">
        <f>+'3.- Resumen general'!AQ1602</f>
        <v>20.876249999999999</v>
      </c>
      <c r="G1601" s="335">
        <f t="shared" si="100"/>
        <v>20.876249999999999</v>
      </c>
      <c r="I1601" s="52">
        <v>1596</v>
      </c>
      <c r="J1601" s="334">
        <f t="shared" si="101"/>
        <v>73562</v>
      </c>
      <c r="K1601" s="81" t="str">
        <f t="shared" si="102"/>
        <v>Examen radiológico de rodilla,  tres incidencias</v>
      </c>
      <c r="L1601" s="335">
        <f>+'3.- Resumen general'!AP1602</f>
        <v>0</v>
      </c>
      <c r="M1601" s="335">
        <f>+'3.- Resumen general'!AQ1602</f>
        <v>20.876249999999999</v>
      </c>
      <c r="N1601" s="335">
        <f t="shared" si="103"/>
        <v>20.876249999999999</v>
      </c>
    </row>
    <row r="1602" spans="2:14">
      <c r="B1602" s="52">
        <v>1597</v>
      </c>
      <c r="C1602" s="334">
        <f>+'3.- Resumen general'!C1603</f>
        <v>73580</v>
      </c>
      <c r="D1602" s="81" t="str">
        <f>+'3.- Resumen general'!D1603</f>
        <v>Artrografía de rodilla</v>
      </c>
      <c r="E1602" s="335">
        <f>+'3.- Resumen general'!AP1603</f>
        <v>0</v>
      </c>
      <c r="F1602" s="335">
        <f>+'3.- Resumen general'!AQ1603</f>
        <v>23.18</v>
      </c>
      <c r="G1602" s="335">
        <f t="shared" si="100"/>
        <v>23.18</v>
      </c>
      <c r="I1602" s="52">
        <v>1597</v>
      </c>
      <c r="J1602" s="334">
        <f t="shared" si="101"/>
        <v>73580</v>
      </c>
      <c r="K1602" s="81" t="str">
        <f t="shared" si="102"/>
        <v>Artrografía de rodilla</v>
      </c>
      <c r="L1602" s="335">
        <f>+'3.- Resumen general'!AP1603</f>
        <v>0</v>
      </c>
      <c r="M1602" s="335">
        <f>+'3.- Resumen general'!AQ1603</f>
        <v>23.18</v>
      </c>
      <c r="N1602" s="335">
        <f t="shared" si="103"/>
        <v>23.18</v>
      </c>
    </row>
    <row r="1603" spans="2:14">
      <c r="B1603" s="52">
        <v>1598</v>
      </c>
      <c r="C1603" s="334">
        <f>+'3.- Resumen general'!C1604</f>
        <v>73590</v>
      </c>
      <c r="D1603" s="81" t="str">
        <f>+'3.- Resumen general'!D1604</f>
        <v>Radiografía de tibia y peroné, dos incidencias</v>
      </c>
      <c r="E1603" s="335">
        <f>+'3.- Resumen general'!AP1604</f>
        <v>0</v>
      </c>
      <c r="F1603" s="335">
        <f>+'3.- Resumen general'!AQ1604</f>
        <v>15.081250000000001</v>
      </c>
      <c r="G1603" s="335">
        <f t="shared" si="100"/>
        <v>15.081250000000001</v>
      </c>
      <c r="I1603" s="52">
        <v>1598</v>
      </c>
      <c r="J1603" s="334">
        <f t="shared" si="101"/>
        <v>73590</v>
      </c>
      <c r="K1603" s="81" t="str">
        <f t="shared" si="102"/>
        <v>Radiografía de tibia y peroné, dos incidencias</v>
      </c>
      <c r="L1603" s="335">
        <f>+'3.- Resumen general'!AP1604</f>
        <v>0</v>
      </c>
      <c r="M1603" s="335">
        <f>+'3.- Resumen general'!AQ1604</f>
        <v>15.081250000000001</v>
      </c>
      <c r="N1603" s="335">
        <f t="shared" si="103"/>
        <v>15.081250000000001</v>
      </c>
    </row>
    <row r="1604" spans="2:14">
      <c r="B1604" s="52">
        <v>1599</v>
      </c>
      <c r="C1604" s="334">
        <f>+'3.- Resumen general'!C1605</f>
        <v>73600</v>
      </c>
      <c r="D1604" s="81" t="str">
        <f>+'3.- Resumen general'!D1605</f>
        <v>Examen radiológico de tobillo, 2 incidencias</v>
      </c>
      <c r="E1604" s="335">
        <f>+'3.- Resumen general'!AP1605</f>
        <v>0</v>
      </c>
      <c r="F1604" s="335">
        <f>+'3.- Resumen general'!AQ1605</f>
        <v>15.081250000000001</v>
      </c>
      <c r="G1604" s="335">
        <f t="shared" si="100"/>
        <v>15.081250000000001</v>
      </c>
      <c r="I1604" s="52">
        <v>1599</v>
      </c>
      <c r="J1604" s="334">
        <f t="shared" si="101"/>
        <v>73600</v>
      </c>
      <c r="K1604" s="81" t="str">
        <f t="shared" si="102"/>
        <v>Examen radiológico de tobillo, 2 incidencias</v>
      </c>
      <c r="L1604" s="335">
        <f>+'3.- Resumen general'!AP1605</f>
        <v>0</v>
      </c>
      <c r="M1604" s="335">
        <f>+'3.- Resumen general'!AQ1605</f>
        <v>15.081250000000001</v>
      </c>
      <c r="N1604" s="335">
        <f t="shared" si="103"/>
        <v>15.081250000000001</v>
      </c>
    </row>
    <row r="1605" spans="2:14">
      <c r="B1605" s="52">
        <v>1600</v>
      </c>
      <c r="C1605" s="334">
        <f>+'3.- Resumen general'!C1606</f>
        <v>73615</v>
      </c>
      <c r="D1605" s="81" t="str">
        <f>+'3.- Resumen general'!D1606</f>
        <v>Artrografía de tobillo</v>
      </c>
      <c r="E1605" s="335">
        <f>+'3.- Resumen general'!AP1606</f>
        <v>0</v>
      </c>
      <c r="F1605" s="335">
        <f>+'3.- Resumen general'!AQ1606</f>
        <v>23.18</v>
      </c>
      <c r="G1605" s="335">
        <f t="shared" si="100"/>
        <v>23.18</v>
      </c>
      <c r="I1605" s="52">
        <v>1600</v>
      </c>
      <c r="J1605" s="334">
        <f t="shared" si="101"/>
        <v>73615</v>
      </c>
      <c r="K1605" s="81" t="str">
        <f t="shared" si="102"/>
        <v>Artrografía de tobillo</v>
      </c>
      <c r="L1605" s="335">
        <f>+'3.- Resumen general'!AP1606</f>
        <v>0</v>
      </c>
      <c r="M1605" s="335">
        <f>+'3.- Resumen general'!AQ1606</f>
        <v>23.18</v>
      </c>
      <c r="N1605" s="335">
        <f t="shared" si="103"/>
        <v>23.18</v>
      </c>
    </row>
    <row r="1606" spans="2:14">
      <c r="B1606" s="52">
        <v>1601</v>
      </c>
      <c r="C1606" s="334">
        <f>+'3.- Resumen general'!C1607</f>
        <v>73620</v>
      </c>
      <c r="D1606" s="81" t="str">
        <f>+'3.- Resumen general'!D1607</f>
        <v>Examen radiológico de pie completo, mínimo dos incidencias</v>
      </c>
      <c r="E1606" s="335">
        <f>+'3.- Resumen general'!AP1607</f>
        <v>0</v>
      </c>
      <c r="F1606" s="335">
        <f>+'3.- Resumen general'!AQ1607</f>
        <v>15.081250000000001</v>
      </c>
      <c r="G1606" s="335">
        <f t="shared" si="100"/>
        <v>15.081250000000001</v>
      </c>
      <c r="I1606" s="52">
        <v>1601</v>
      </c>
      <c r="J1606" s="334">
        <f t="shared" si="101"/>
        <v>73620</v>
      </c>
      <c r="K1606" s="81" t="str">
        <f t="shared" si="102"/>
        <v>Examen radiológico de pie completo, mínimo dos incidencias</v>
      </c>
      <c r="L1606" s="335">
        <f>+'3.- Resumen general'!AP1607</f>
        <v>0</v>
      </c>
      <c r="M1606" s="335">
        <f>+'3.- Resumen general'!AQ1607</f>
        <v>15.081250000000001</v>
      </c>
      <c r="N1606" s="335">
        <f t="shared" si="103"/>
        <v>15.081250000000001</v>
      </c>
    </row>
    <row r="1607" spans="2:14">
      <c r="B1607" s="52">
        <v>1602</v>
      </c>
      <c r="C1607" s="334">
        <f>+'3.- Resumen general'!C1608</f>
        <v>73630</v>
      </c>
      <c r="D1607" s="81" t="str">
        <f>+'3.- Resumen general'!D1608</f>
        <v>Examen radiológico de pie completo, mínimo tres incidencias</v>
      </c>
      <c r="E1607" s="335">
        <f>+'3.- Resumen general'!AP1608</f>
        <v>0</v>
      </c>
      <c r="F1607" s="335">
        <f>+'3.- Resumen general'!AQ1608</f>
        <v>20.876249999999999</v>
      </c>
      <c r="G1607" s="335">
        <f t="shared" si="100"/>
        <v>20.876249999999999</v>
      </c>
      <c r="I1607" s="52">
        <v>1602</v>
      </c>
      <c r="J1607" s="334">
        <f t="shared" si="101"/>
        <v>73630</v>
      </c>
      <c r="K1607" s="81" t="str">
        <f t="shared" si="102"/>
        <v>Examen radiológico de pie completo, mínimo tres incidencias</v>
      </c>
      <c r="L1607" s="335">
        <f>+'3.- Resumen general'!AP1608</f>
        <v>0</v>
      </c>
      <c r="M1607" s="335">
        <f>+'3.- Resumen general'!AQ1608</f>
        <v>20.876249999999999</v>
      </c>
      <c r="N1607" s="335">
        <f t="shared" si="103"/>
        <v>20.876249999999999</v>
      </c>
    </row>
    <row r="1608" spans="2:14">
      <c r="B1608" s="52">
        <v>1603</v>
      </c>
      <c r="C1608" s="334">
        <f>+'3.- Resumen general'!C1609</f>
        <v>74000</v>
      </c>
      <c r="D1608" s="81" t="str">
        <f>+'3.- Resumen general'!D1609</f>
        <v>Examen radiológico de abdomen AP</v>
      </c>
      <c r="E1608" s="335">
        <f>+'3.- Resumen general'!AP1609</f>
        <v>0</v>
      </c>
      <c r="F1608" s="335">
        <f>+'3.- Resumen general'!AQ1609</f>
        <v>9.286249999999999</v>
      </c>
      <c r="G1608" s="335">
        <f t="shared" si="100"/>
        <v>9.286249999999999</v>
      </c>
      <c r="I1608" s="52">
        <v>1603</v>
      </c>
      <c r="J1608" s="334">
        <f t="shared" si="101"/>
        <v>74000</v>
      </c>
      <c r="K1608" s="81" t="str">
        <f t="shared" si="102"/>
        <v>Examen radiológico de abdomen AP</v>
      </c>
      <c r="L1608" s="335">
        <f>+'3.- Resumen general'!AP1609</f>
        <v>0</v>
      </c>
      <c r="M1608" s="335">
        <f>+'3.- Resumen general'!AQ1609</f>
        <v>9.286249999999999</v>
      </c>
      <c r="N1608" s="335">
        <f t="shared" si="103"/>
        <v>9.286249999999999</v>
      </c>
    </row>
    <row r="1609" spans="2:14" ht="25.5">
      <c r="B1609" s="52">
        <v>1604</v>
      </c>
      <c r="C1609" s="334">
        <f>+'3.- Resumen general'!C1610</f>
        <v>74020</v>
      </c>
      <c r="D1609" s="81" t="str">
        <f>+'3.- Resumen general'!D1610</f>
        <v>Examen radiológico de abdomen completa, incluye incidencia de pie y/o decúbito</v>
      </c>
      <c r="E1609" s="335">
        <f>+'3.- Resumen general'!AP1610</f>
        <v>0</v>
      </c>
      <c r="F1609" s="335">
        <f>+'3.- Resumen general'!AQ1610</f>
        <v>15.081250000000001</v>
      </c>
      <c r="G1609" s="335">
        <f t="shared" si="100"/>
        <v>15.081250000000001</v>
      </c>
      <c r="I1609" s="52">
        <v>1604</v>
      </c>
      <c r="J1609" s="334">
        <f t="shared" si="101"/>
        <v>74020</v>
      </c>
      <c r="K1609" s="81" t="str">
        <f t="shared" si="102"/>
        <v>Examen radiológico de abdomen completa, incluye incidencia de pie y/o decúbito</v>
      </c>
      <c r="L1609" s="335">
        <f>+'3.- Resumen general'!AP1610</f>
        <v>0</v>
      </c>
      <c r="M1609" s="335">
        <f>+'3.- Resumen general'!AQ1610</f>
        <v>15.081250000000001</v>
      </c>
      <c r="N1609" s="335">
        <f t="shared" si="103"/>
        <v>15.081250000000001</v>
      </c>
    </row>
    <row r="1610" spans="2:14">
      <c r="B1610" s="52">
        <v>1605</v>
      </c>
      <c r="C1610" s="334">
        <f>+'3.- Resumen general'!C1611</f>
        <v>74190</v>
      </c>
      <c r="D1610" s="81" t="str">
        <f>+'3.- Resumen general'!D1611</f>
        <v>Peritoneograma</v>
      </c>
      <c r="E1610" s="335">
        <f>+'3.- Resumen general'!AP1611</f>
        <v>0</v>
      </c>
      <c r="F1610" s="335">
        <f>+'3.- Resumen general'!AQ1611</f>
        <v>23.18</v>
      </c>
      <c r="G1610" s="335">
        <f t="shared" si="100"/>
        <v>23.18</v>
      </c>
      <c r="I1610" s="52">
        <v>1605</v>
      </c>
      <c r="J1610" s="334">
        <f t="shared" si="101"/>
        <v>74190</v>
      </c>
      <c r="K1610" s="81" t="str">
        <f t="shared" si="102"/>
        <v>Peritoneograma</v>
      </c>
      <c r="L1610" s="335">
        <f>+'3.- Resumen general'!AP1611</f>
        <v>0</v>
      </c>
      <c r="M1610" s="335">
        <f>+'3.- Resumen general'!AQ1611</f>
        <v>23.18</v>
      </c>
      <c r="N1610" s="335">
        <f t="shared" si="103"/>
        <v>23.18</v>
      </c>
    </row>
    <row r="1611" spans="2:14">
      <c r="B1611" s="52">
        <v>1606</v>
      </c>
      <c r="C1611" s="334">
        <f>+'3.- Resumen general'!C1612</f>
        <v>74220</v>
      </c>
      <c r="D1611" s="81" t="str">
        <f>+'3.- Resumen general'!D1612</f>
        <v>Examen radiológico de esófago</v>
      </c>
      <c r="E1611" s="335">
        <f>+'3.- Resumen general'!AP1612</f>
        <v>0</v>
      </c>
      <c r="F1611" s="335">
        <f>+'3.- Resumen general'!AQ1612</f>
        <v>23.18</v>
      </c>
      <c r="G1611" s="335">
        <f t="shared" si="100"/>
        <v>23.18</v>
      </c>
      <c r="I1611" s="52">
        <v>1606</v>
      </c>
      <c r="J1611" s="334">
        <f t="shared" si="101"/>
        <v>74220</v>
      </c>
      <c r="K1611" s="81" t="str">
        <f t="shared" si="102"/>
        <v>Examen radiológico de esófago</v>
      </c>
      <c r="L1611" s="335">
        <f>+'3.- Resumen general'!AP1612</f>
        <v>0</v>
      </c>
      <c r="M1611" s="335">
        <f>+'3.- Resumen general'!AQ1612</f>
        <v>23.18</v>
      </c>
      <c r="N1611" s="335">
        <f t="shared" si="103"/>
        <v>23.18</v>
      </c>
    </row>
    <row r="1612" spans="2:14" ht="25.5">
      <c r="B1612" s="52">
        <v>1607</v>
      </c>
      <c r="C1612" s="334">
        <f>+'3.- Resumen general'!C1613</f>
        <v>74246</v>
      </c>
      <c r="D1612" s="81" t="str">
        <f>+'3.- Resumen general'!D1613</f>
        <v>Examen radiológico de tracto gastrointestinal superior a doble contraste sin KUB</v>
      </c>
      <c r="E1612" s="335">
        <f>+'3.- Resumen general'!AP1613</f>
        <v>0</v>
      </c>
      <c r="F1612" s="335">
        <f>+'3.- Resumen general'!AQ1613</f>
        <v>23.18</v>
      </c>
      <c r="G1612" s="335">
        <f t="shared" si="100"/>
        <v>23.18</v>
      </c>
      <c r="I1612" s="52">
        <v>1607</v>
      </c>
      <c r="J1612" s="334">
        <f t="shared" si="101"/>
        <v>74246</v>
      </c>
      <c r="K1612" s="81" t="str">
        <f t="shared" si="102"/>
        <v>Examen radiológico de tracto gastrointestinal superior a doble contraste sin KUB</v>
      </c>
      <c r="L1612" s="335">
        <f>+'3.- Resumen general'!AP1613</f>
        <v>0</v>
      </c>
      <c r="M1612" s="335">
        <f>+'3.- Resumen general'!AQ1613</f>
        <v>23.18</v>
      </c>
      <c r="N1612" s="335">
        <f t="shared" si="103"/>
        <v>23.18</v>
      </c>
    </row>
    <row r="1613" spans="2:14" ht="25.5">
      <c r="B1613" s="52">
        <v>1608</v>
      </c>
      <c r="C1613" s="334">
        <f>+'3.- Resumen general'!C1614</f>
        <v>74249</v>
      </c>
      <c r="D1613" s="81" t="str">
        <f>+'3.- Resumen general'!D1614</f>
        <v>Examen radiológico de tracto gastrointestinal superior a doble contraste con KUB, y control de intestino delgado</v>
      </c>
      <c r="E1613" s="335">
        <f>+'3.- Resumen general'!AP1614</f>
        <v>0</v>
      </c>
      <c r="F1613" s="335">
        <f>+'3.- Resumen general'!AQ1614</f>
        <v>23.18</v>
      </c>
      <c r="G1613" s="335">
        <f t="shared" si="100"/>
        <v>23.18</v>
      </c>
      <c r="I1613" s="52">
        <v>1608</v>
      </c>
      <c r="J1613" s="334">
        <f t="shared" si="101"/>
        <v>74249</v>
      </c>
      <c r="K1613" s="81" t="str">
        <f t="shared" si="102"/>
        <v>Examen radiológico de tracto gastrointestinal superior a doble contraste con KUB, y control de intestino delgado</v>
      </c>
      <c r="L1613" s="335">
        <f>+'3.- Resumen general'!AP1614</f>
        <v>0</v>
      </c>
      <c r="M1613" s="335">
        <f>+'3.- Resumen general'!AQ1614</f>
        <v>23.18</v>
      </c>
      <c r="N1613" s="335">
        <f t="shared" si="103"/>
        <v>23.18</v>
      </c>
    </row>
    <row r="1614" spans="2:14">
      <c r="B1614" s="52">
        <v>1609</v>
      </c>
      <c r="C1614" s="334">
        <f>+'3.- Resumen general'!C1615</f>
        <v>74250</v>
      </c>
      <c r="D1614" s="81" t="str">
        <f>+'3.- Resumen general'!D1615</f>
        <v>Examen radiológico de intestino delgado, con múltiples placas seriadas</v>
      </c>
      <c r="E1614" s="335">
        <f>+'3.- Resumen general'!AP1615</f>
        <v>0</v>
      </c>
      <c r="F1614" s="335">
        <f>+'3.- Resumen general'!AQ1615</f>
        <v>23.18</v>
      </c>
      <c r="G1614" s="335">
        <f t="shared" si="100"/>
        <v>23.18</v>
      </c>
      <c r="I1614" s="52">
        <v>1609</v>
      </c>
      <c r="J1614" s="334">
        <f t="shared" si="101"/>
        <v>74250</v>
      </c>
      <c r="K1614" s="81" t="str">
        <f t="shared" si="102"/>
        <v>Examen radiológico de intestino delgado, con múltiples placas seriadas</v>
      </c>
      <c r="L1614" s="335">
        <f>+'3.- Resumen general'!AP1615</f>
        <v>0</v>
      </c>
      <c r="M1614" s="335">
        <f>+'3.- Resumen general'!AQ1615</f>
        <v>23.18</v>
      </c>
      <c r="N1614" s="335">
        <f t="shared" si="103"/>
        <v>23.18</v>
      </c>
    </row>
    <row r="1615" spans="2:14" ht="25.5">
      <c r="B1615" s="52">
        <v>1610</v>
      </c>
      <c r="C1615" s="334">
        <f>+'3.- Resumen general'!C1616</f>
        <v>74280</v>
      </c>
      <c r="D1615" s="81" t="str">
        <f>+'3.- Resumen general'!D1616</f>
        <v>Examen radiológico de colon con contraste de aire y bario específico de alta densidad, con o sin glucagón</v>
      </c>
      <c r="E1615" s="335">
        <f>+'3.- Resumen general'!AP1616</f>
        <v>0</v>
      </c>
      <c r="F1615" s="335">
        <f>+'3.- Resumen general'!AQ1616</f>
        <v>23.18</v>
      </c>
      <c r="G1615" s="335">
        <f t="shared" si="100"/>
        <v>23.18</v>
      </c>
      <c r="I1615" s="52">
        <v>1610</v>
      </c>
      <c r="J1615" s="334">
        <f t="shared" si="101"/>
        <v>74280</v>
      </c>
      <c r="K1615" s="81" t="str">
        <f t="shared" si="102"/>
        <v>Examen radiológico de colon con contraste de aire y bario específico de alta densidad, con o sin glucagón</v>
      </c>
      <c r="L1615" s="335">
        <f>+'3.- Resumen general'!AP1616</f>
        <v>0</v>
      </c>
      <c r="M1615" s="335">
        <f>+'3.- Resumen general'!AQ1616</f>
        <v>23.18</v>
      </c>
      <c r="N1615" s="335">
        <f t="shared" si="103"/>
        <v>23.18</v>
      </c>
    </row>
    <row r="1616" spans="2:14">
      <c r="B1616" s="52">
        <v>1611</v>
      </c>
      <c r="C1616" s="334">
        <f>+'3.- Resumen general'!C1617</f>
        <v>74290</v>
      </c>
      <c r="D1616" s="81" t="str">
        <f>+'3.- Resumen general'!D1617</f>
        <v>Colecistografía oral</v>
      </c>
      <c r="E1616" s="335">
        <f>+'3.- Resumen general'!AP1617</f>
        <v>0</v>
      </c>
      <c r="F1616" s="335">
        <f>+'3.- Resumen general'!AQ1617</f>
        <v>23.18</v>
      </c>
      <c r="G1616" s="335">
        <f t="shared" si="100"/>
        <v>23.18</v>
      </c>
      <c r="I1616" s="52">
        <v>1611</v>
      </c>
      <c r="J1616" s="334">
        <f t="shared" si="101"/>
        <v>74290</v>
      </c>
      <c r="K1616" s="81" t="str">
        <f t="shared" si="102"/>
        <v>Colecistografía oral</v>
      </c>
      <c r="L1616" s="335">
        <f>+'3.- Resumen general'!AP1617</f>
        <v>0</v>
      </c>
      <c r="M1616" s="335">
        <f>+'3.- Resumen general'!AQ1617</f>
        <v>23.18</v>
      </c>
      <c r="N1616" s="335">
        <f t="shared" si="103"/>
        <v>23.18</v>
      </c>
    </row>
    <row r="1617" spans="2:14">
      <c r="B1617" s="52">
        <v>1612</v>
      </c>
      <c r="C1617" s="334">
        <f>+'3.- Resumen general'!C1618</f>
        <v>74300</v>
      </c>
      <c r="D1617" s="81" t="str">
        <f>+'3.- Resumen general'!D1618</f>
        <v>Colangiografía y/o pancreatografía intraquirúrgica</v>
      </c>
      <c r="E1617" s="335">
        <f>+'3.- Resumen general'!AP1618</f>
        <v>0</v>
      </c>
      <c r="F1617" s="335">
        <f>+'3.- Resumen general'!AQ1618</f>
        <v>23.18</v>
      </c>
      <c r="G1617" s="335">
        <f t="shared" si="100"/>
        <v>23.18</v>
      </c>
      <c r="I1617" s="52">
        <v>1612</v>
      </c>
      <c r="J1617" s="334">
        <f t="shared" si="101"/>
        <v>74300</v>
      </c>
      <c r="K1617" s="81" t="str">
        <f t="shared" si="102"/>
        <v>Colangiografía y/o pancreatografía intraquirúrgica</v>
      </c>
      <c r="L1617" s="335">
        <f>+'3.- Resumen general'!AP1618</f>
        <v>0</v>
      </c>
      <c r="M1617" s="335">
        <f>+'3.- Resumen general'!AQ1618</f>
        <v>23.18</v>
      </c>
      <c r="N1617" s="335">
        <f t="shared" si="103"/>
        <v>23.18</v>
      </c>
    </row>
    <row r="1618" spans="2:14">
      <c r="B1618" s="52">
        <v>1613</v>
      </c>
      <c r="C1618" s="334">
        <f>+'3.- Resumen general'!C1619</f>
        <v>74301</v>
      </c>
      <c r="D1618" s="81" t="str">
        <f>+'3.- Resumen general'!D1619</f>
        <v>Colangiografía y/o pancreatografía intraquirúrgica adicional</v>
      </c>
      <c r="E1618" s="335">
        <f>+'3.- Resumen general'!AP1619</f>
        <v>0</v>
      </c>
      <c r="F1618" s="335">
        <f>+'3.- Resumen general'!AQ1619</f>
        <v>23.18</v>
      </c>
      <c r="G1618" s="335">
        <f t="shared" si="100"/>
        <v>23.18</v>
      </c>
      <c r="I1618" s="52">
        <v>1613</v>
      </c>
      <c r="J1618" s="334">
        <f t="shared" si="101"/>
        <v>74301</v>
      </c>
      <c r="K1618" s="81" t="str">
        <f t="shared" si="102"/>
        <v>Colangiografía y/o pancreatografía intraquirúrgica adicional</v>
      </c>
      <c r="L1618" s="335">
        <f>+'3.- Resumen general'!AP1619</f>
        <v>0</v>
      </c>
      <c r="M1618" s="335">
        <f>+'3.- Resumen general'!AQ1619</f>
        <v>23.18</v>
      </c>
      <c r="N1618" s="335">
        <f t="shared" si="103"/>
        <v>23.18</v>
      </c>
    </row>
    <row r="1619" spans="2:14">
      <c r="B1619" s="52">
        <v>1614</v>
      </c>
      <c r="C1619" s="334">
        <f>+'3.- Resumen general'!C1620</f>
        <v>74305</v>
      </c>
      <c r="D1619" s="81" t="str">
        <f>+'3.- Resumen general'!D1620</f>
        <v>Colangiografía y pancreatografía a través de catéter existente</v>
      </c>
      <c r="E1619" s="335">
        <f>+'3.- Resumen general'!AP1620</f>
        <v>0</v>
      </c>
      <c r="F1619" s="335">
        <f>+'3.- Resumen general'!AQ1620</f>
        <v>23.18</v>
      </c>
      <c r="G1619" s="335">
        <f t="shared" si="100"/>
        <v>23.18</v>
      </c>
      <c r="I1619" s="52">
        <v>1614</v>
      </c>
      <c r="J1619" s="334">
        <f t="shared" si="101"/>
        <v>74305</v>
      </c>
      <c r="K1619" s="81" t="str">
        <f t="shared" si="102"/>
        <v>Colangiografía y pancreatografía a través de catéter existente</v>
      </c>
      <c r="L1619" s="335">
        <f>+'3.- Resumen general'!AP1620</f>
        <v>0</v>
      </c>
      <c r="M1619" s="335">
        <f>+'3.- Resumen general'!AQ1620</f>
        <v>23.18</v>
      </c>
      <c r="N1619" s="335">
        <f t="shared" si="103"/>
        <v>23.18</v>
      </c>
    </row>
    <row r="1620" spans="2:14">
      <c r="B1620" s="52">
        <v>1615</v>
      </c>
      <c r="C1620" s="334">
        <f>+'3.- Resumen general'!C1621</f>
        <v>74320</v>
      </c>
      <c r="D1620" s="81" t="str">
        <f>+'3.- Resumen general'!D1621</f>
        <v>Colangiografía percutánea transhepática</v>
      </c>
      <c r="E1620" s="335">
        <f>+'3.- Resumen general'!AP1621</f>
        <v>0</v>
      </c>
      <c r="F1620" s="335">
        <f>+'3.- Resumen general'!AQ1621</f>
        <v>23.18</v>
      </c>
      <c r="G1620" s="335">
        <f t="shared" si="100"/>
        <v>23.18</v>
      </c>
      <c r="I1620" s="52">
        <v>1615</v>
      </c>
      <c r="J1620" s="334">
        <f t="shared" si="101"/>
        <v>74320</v>
      </c>
      <c r="K1620" s="81" t="str">
        <f t="shared" si="102"/>
        <v>Colangiografía percutánea transhepática</v>
      </c>
      <c r="L1620" s="335">
        <f>+'3.- Resumen general'!AP1621</f>
        <v>0</v>
      </c>
      <c r="M1620" s="335">
        <f>+'3.- Resumen general'!AQ1621</f>
        <v>23.18</v>
      </c>
      <c r="N1620" s="335">
        <f t="shared" si="103"/>
        <v>23.18</v>
      </c>
    </row>
    <row r="1621" spans="2:14">
      <c r="B1621" s="52">
        <v>1616</v>
      </c>
      <c r="C1621" s="334">
        <f>+'3.- Resumen general'!C1622</f>
        <v>74400</v>
      </c>
      <c r="D1621" s="81" t="str">
        <f>+'3.- Resumen general'!D1622</f>
        <v>Urografía excretoria</v>
      </c>
      <c r="E1621" s="335">
        <f>+'3.- Resumen general'!AP1622</f>
        <v>0</v>
      </c>
      <c r="F1621" s="335">
        <f>+'3.- Resumen general'!AQ1622</f>
        <v>23.18</v>
      </c>
      <c r="G1621" s="335">
        <f t="shared" si="100"/>
        <v>23.18</v>
      </c>
      <c r="I1621" s="52">
        <v>1616</v>
      </c>
      <c r="J1621" s="334">
        <f t="shared" si="101"/>
        <v>74400</v>
      </c>
      <c r="K1621" s="81" t="str">
        <f t="shared" si="102"/>
        <v>Urografía excretoria</v>
      </c>
      <c r="L1621" s="335">
        <f>+'3.- Resumen general'!AP1622</f>
        <v>0</v>
      </c>
      <c r="M1621" s="335">
        <f>+'3.- Resumen general'!AQ1622</f>
        <v>23.18</v>
      </c>
      <c r="N1621" s="335">
        <f t="shared" si="103"/>
        <v>23.18</v>
      </c>
    </row>
    <row r="1622" spans="2:14">
      <c r="B1622" s="52">
        <v>1617</v>
      </c>
      <c r="C1622" s="334">
        <f>+'3.- Resumen general'!C1623</f>
        <v>74410</v>
      </c>
      <c r="D1622" s="81" t="str">
        <f>+'3.- Resumen general'!D1623</f>
        <v>Urografía, infusión por goteo y/o en bolo</v>
      </c>
      <c r="E1622" s="335">
        <f>+'3.- Resumen general'!AP1623</f>
        <v>0</v>
      </c>
      <c r="F1622" s="335">
        <f>+'3.- Resumen general'!AQ1623</f>
        <v>23.18</v>
      </c>
      <c r="G1622" s="335">
        <f t="shared" si="100"/>
        <v>23.18</v>
      </c>
      <c r="I1622" s="52">
        <v>1617</v>
      </c>
      <c r="J1622" s="334">
        <f t="shared" si="101"/>
        <v>74410</v>
      </c>
      <c r="K1622" s="81" t="str">
        <f t="shared" si="102"/>
        <v>Urografía, infusión por goteo y/o en bolo</v>
      </c>
      <c r="L1622" s="335">
        <f>+'3.- Resumen general'!AP1623</f>
        <v>0</v>
      </c>
      <c r="M1622" s="335">
        <f>+'3.- Resumen general'!AQ1623</f>
        <v>23.18</v>
      </c>
      <c r="N1622" s="335">
        <f t="shared" si="103"/>
        <v>23.18</v>
      </c>
    </row>
    <row r="1623" spans="2:14">
      <c r="B1623" s="52">
        <v>1618</v>
      </c>
      <c r="C1623" s="334">
        <f>+'3.- Resumen general'!C1624</f>
        <v>74420</v>
      </c>
      <c r="D1623" s="81" t="str">
        <f>+'3.- Resumen general'!D1624</f>
        <v>Urografía retrógrada</v>
      </c>
      <c r="E1623" s="335">
        <f>+'3.- Resumen general'!AP1624</f>
        <v>0</v>
      </c>
      <c r="F1623" s="335">
        <f>+'3.- Resumen general'!AQ1624</f>
        <v>23.18</v>
      </c>
      <c r="G1623" s="335">
        <f t="shared" si="100"/>
        <v>23.18</v>
      </c>
      <c r="I1623" s="52">
        <v>1618</v>
      </c>
      <c r="J1623" s="334">
        <f t="shared" si="101"/>
        <v>74420</v>
      </c>
      <c r="K1623" s="81" t="str">
        <f t="shared" si="102"/>
        <v>Urografía retrógrada</v>
      </c>
      <c r="L1623" s="335">
        <f>+'3.- Resumen general'!AP1624</f>
        <v>0</v>
      </c>
      <c r="M1623" s="335">
        <f>+'3.- Resumen general'!AQ1624</f>
        <v>23.18</v>
      </c>
      <c r="N1623" s="335">
        <f t="shared" si="103"/>
        <v>23.18</v>
      </c>
    </row>
    <row r="1624" spans="2:14">
      <c r="B1624" s="52">
        <v>1619</v>
      </c>
      <c r="C1624" s="334">
        <f>+'3.- Resumen general'!C1625</f>
        <v>74425</v>
      </c>
      <c r="D1624" s="81" t="str">
        <f>+'3.- Resumen general'!D1625</f>
        <v>Urografía anterógrada</v>
      </c>
      <c r="E1624" s="335">
        <f>+'3.- Resumen general'!AP1625</f>
        <v>0</v>
      </c>
      <c r="F1624" s="335">
        <f>+'3.- Resumen general'!AQ1625</f>
        <v>23.18</v>
      </c>
      <c r="G1624" s="335">
        <f t="shared" si="100"/>
        <v>23.18</v>
      </c>
      <c r="I1624" s="52">
        <v>1619</v>
      </c>
      <c r="J1624" s="334">
        <f t="shared" si="101"/>
        <v>74425</v>
      </c>
      <c r="K1624" s="81" t="str">
        <f t="shared" si="102"/>
        <v>Urografía anterógrada</v>
      </c>
      <c r="L1624" s="335">
        <f>+'3.- Resumen general'!AP1625</f>
        <v>0</v>
      </c>
      <c r="M1624" s="335">
        <f>+'3.- Resumen general'!AQ1625</f>
        <v>23.18</v>
      </c>
      <c r="N1624" s="335">
        <f t="shared" si="103"/>
        <v>23.18</v>
      </c>
    </row>
    <row r="1625" spans="2:14">
      <c r="B1625" s="52">
        <v>1620</v>
      </c>
      <c r="C1625" s="334">
        <f>+'3.- Resumen general'!C1626</f>
        <v>74430</v>
      </c>
      <c r="D1625" s="81" t="str">
        <f>+'3.- Resumen general'!D1626</f>
        <v>Cistografía, mínimo tres incidencias</v>
      </c>
      <c r="E1625" s="335">
        <f>+'3.- Resumen general'!AP1626</f>
        <v>0</v>
      </c>
      <c r="F1625" s="335">
        <f>+'3.- Resumen general'!AQ1626</f>
        <v>23.18</v>
      </c>
      <c r="G1625" s="335">
        <f t="shared" si="100"/>
        <v>23.18</v>
      </c>
      <c r="I1625" s="52">
        <v>1620</v>
      </c>
      <c r="J1625" s="334">
        <f t="shared" si="101"/>
        <v>74430</v>
      </c>
      <c r="K1625" s="81" t="str">
        <f t="shared" si="102"/>
        <v>Cistografía, mínimo tres incidencias</v>
      </c>
      <c r="L1625" s="335">
        <f>+'3.- Resumen general'!AP1626</f>
        <v>0</v>
      </c>
      <c r="M1625" s="335">
        <f>+'3.- Resumen general'!AQ1626</f>
        <v>23.18</v>
      </c>
      <c r="N1625" s="335">
        <f t="shared" si="103"/>
        <v>23.18</v>
      </c>
    </row>
    <row r="1626" spans="2:14">
      <c r="B1626" s="52">
        <v>1621</v>
      </c>
      <c r="C1626" s="334">
        <f>+'3.- Resumen general'!C1627</f>
        <v>74450</v>
      </c>
      <c r="D1626" s="81" t="str">
        <f>+'3.- Resumen general'!D1627</f>
        <v>Uretrocistografía retrógrada</v>
      </c>
      <c r="E1626" s="335">
        <f>+'3.- Resumen general'!AP1627</f>
        <v>0</v>
      </c>
      <c r="F1626" s="335">
        <f>+'3.- Resumen general'!AQ1627</f>
        <v>23.18</v>
      </c>
      <c r="G1626" s="335">
        <f t="shared" si="100"/>
        <v>23.18</v>
      </c>
      <c r="I1626" s="52">
        <v>1621</v>
      </c>
      <c r="J1626" s="334">
        <f t="shared" si="101"/>
        <v>74450</v>
      </c>
      <c r="K1626" s="81" t="str">
        <f t="shared" si="102"/>
        <v>Uretrocistografía retrógrada</v>
      </c>
      <c r="L1626" s="335">
        <f>+'3.- Resumen general'!AP1627</f>
        <v>0</v>
      </c>
      <c r="M1626" s="335">
        <f>+'3.- Resumen general'!AQ1627</f>
        <v>23.18</v>
      </c>
      <c r="N1626" s="335">
        <f t="shared" si="103"/>
        <v>23.18</v>
      </c>
    </row>
    <row r="1627" spans="2:14">
      <c r="B1627" s="52">
        <v>1622</v>
      </c>
      <c r="C1627" s="334">
        <f>+'3.- Resumen general'!C1628</f>
        <v>74485</v>
      </c>
      <c r="D1627" s="81" t="str">
        <f>+'3.- Resumen general'!D1628</f>
        <v>Dilatación de nefrostomía, uréteres o uretra</v>
      </c>
      <c r="E1627" s="335">
        <f>+'3.- Resumen general'!AP1628</f>
        <v>0</v>
      </c>
      <c r="F1627" s="335">
        <f>+'3.- Resumen general'!AQ1628</f>
        <v>23.18</v>
      </c>
      <c r="G1627" s="335">
        <f t="shared" si="100"/>
        <v>23.18</v>
      </c>
      <c r="I1627" s="52">
        <v>1622</v>
      </c>
      <c r="J1627" s="334">
        <f t="shared" si="101"/>
        <v>74485</v>
      </c>
      <c r="K1627" s="81" t="str">
        <f t="shared" si="102"/>
        <v>Dilatación de nefrostomía, uréteres o uretra</v>
      </c>
      <c r="L1627" s="335">
        <f>+'3.- Resumen general'!AP1628</f>
        <v>0</v>
      </c>
      <c r="M1627" s="335">
        <f>+'3.- Resumen general'!AQ1628</f>
        <v>23.18</v>
      </c>
      <c r="N1627" s="335">
        <f t="shared" si="103"/>
        <v>23.18</v>
      </c>
    </row>
    <row r="1628" spans="2:14">
      <c r="B1628" s="52">
        <v>1623</v>
      </c>
      <c r="C1628" s="334">
        <f>+'3.- Resumen general'!C1629</f>
        <v>74710</v>
      </c>
      <c r="D1628" s="81" t="str">
        <f>+'3.- Resumen general'!D1629</f>
        <v>Pelvimetría, con o sin ubicación placentaria</v>
      </c>
      <c r="E1628" s="335">
        <f>+'3.- Resumen general'!AP1629</f>
        <v>0</v>
      </c>
      <c r="F1628" s="335">
        <f>+'3.- Resumen general'!AQ1629</f>
        <v>23.18</v>
      </c>
      <c r="G1628" s="335">
        <f t="shared" si="100"/>
        <v>23.18</v>
      </c>
      <c r="I1628" s="52">
        <v>1623</v>
      </c>
      <c r="J1628" s="334">
        <f t="shared" si="101"/>
        <v>74710</v>
      </c>
      <c r="K1628" s="81" t="str">
        <f t="shared" si="102"/>
        <v>Pelvimetría, con o sin ubicación placentaria</v>
      </c>
      <c r="L1628" s="335">
        <f>+'3.- Resumen general'!AP1629</f>
        <v>0</v>
      </c>
      <c r="M1628" s="335">
        <f>+'3.- Resumen general'!AQ1629</f>
        <v>23.18</v>
      </c>
      <c r="N1628" s="335">
        <f t="shared" si="103"/>
        <v>23.18</v>
      </c>
    </row>
    <row r="1629" spans="2:14">
      <c r="B1629" s="52">
        <v>1624</v>
      </c>
      <c r="C1629" s="334">
        <f>+'3.- Resumen general'!C1630</f>
        <v>74740</v>
      </c>
      <c r="D1629" s="81" t="str">
        <f>+'3.- Resumen general'!D1630</f>
        <v>Histerosalpingografía</v>
      </c>
      <c r="E1629" s="335">
        <f>+'3.- Resumen general'!AP1630</f>
        <v>0</v>
      </c>
      <c r="F1629" s="335">
        <f>+'3.- Resumen general'!AQ1630</f>
        <v>23.18</v>
      </c>
      <c r="G1629" s="335">
        <f t="shared" si="100"/>
        <v>23.18</v>
      </c>
      <c r="I1629" s="52">
        <v>1624</v>
      </c>
      <c r="J1629" s="334">
        <f t="shared" si="101"/>
        <v>74740</v>
      </c>
      <c r="K1629" s="81" t="str">
        <f t="shared" si="102"/>
        <v>Histerosalpingografía</v>
      </c>
      <c r="L1629" s="335">
        <f>+'3.- Resumen general'!AP1630</f>
        <v>0</v>
      </c>
      <c r="M1629" s="335">
        <f>+'3.- Resumen general'!AQ1630</f>
        <v>23.18</v>
      </c>
      <c r="N1629" s="335">
        <f t="shared" si="103"/>
        <v>23.18</v>
      </c>
    </row>
    <row r="1630" spans="2:14">
      <c r="B1630" s="52">
        <v>1625</v>
      </c>
      <c r="C1630" s="334">
        <f>+'3.- Resumen general'!C1631</f>
        <v>75600</v>
      </c>
      <c r="D1630" s="81" t="str">
        <f>+'3.- Resumen general'!D1631</f>
        <v>Aortografía torácica sin estudio seriado</v>
      </c>
      <c r="E1630" s="335">
        <f>+'3.- Resumen general'!AP1631</f>
        <v>0</v>
      </c>
      <c r="F1630" s="335">
        <f>+'3.- Resumen general'!AQ1631</f>
        <v>23.18</v>
      </c>
      <c r="G1630" s="335">
        <f t="shared" si="100"/>
        <v>23.18</v>
      </c>
      <c r="I1630" s="52">
        <v>1625</v>
      </c>
      <c r="J1630" s="334">
        <f t="shared" si="101"/>
        <v>75600</v>
      </c>
      <c r="K1630" s="81" t="str">
        <f t="shared" si="102"/>
        <v>Aortografía torácica sin estudio seriado</v>
      </c>
      <c r="L1630" s="335">
        <f>+'3.- Resumen general'!AP1631</f>
        <v>0</v>
      </c>
      <c r="M1630" s="335">
        <f>+'3.- Resumen general'!AQ1631</f>
        <v>23.18</v>
      </c>
      <c r="N1630" s="335">
        <f t="shared" si="103"/>
        <v>23.18</v>
      </c>
    </row>
    <row r="1631" spans="2:14">
      <c r="B1631" s="52">
        <v>1626</v>
      </c>
      <c r="C1631" s="334">
        <f>+'3.- Resumen general'!C1632</f>
        <v>75625</v>
      </c>
      <c r="D1631" s="81" t="str">
        <f>+'3.- Resumen general'!D1632</f>
        <v>Aortografía abdominal por estudio seriado</v>
      </c>
      <c r="E1631" s="335">
        <f>+'3.- Resumen general'!AP1632</f>
        <v>0</v>
      </c>
      <c r="F1631" s="335">
        <f>+'3.- Resumen general'!AQ1632</f>
        <v>23.18</v>
      </c>
      <c r="G1631" s="335">
        <f t="shared" si="100"/>
        <v>23.18</v>
      </c>
      <c r="I1631" s="52">
        <v>1626</v>
      </c>
      <c r="J1631" s="334">
        <f t="shared" si="101"/>
        <v>75625</v>
      </c>
      <c r="K1631" s="81" t="str">
        <f t="shared" si="102"/>
        <v>Aortografía abdominal por estudio seriado</v>
      </c>
      <c r="L1631" s="335">
        <f>+'3.- Resumen general'!AP1632</f>
        <v>0</v>
      </c>
      <c r="M1631" s="335">
        <f>+'3.- Resumen general'!AQ1632</f>
        <v>23.18</v>
      </c>
      <c r="N1631" s="335">
        <f t="shared" si="103"/>
        <v>23.18</v>
      </c>
    </row>
    <row r="1632" spans="2:14">
      <c r="B1632" s="52">
        <v>1627</v>
      </c>
      <c r="C1632" s="334">
        <f>+'3.- Resumen general'!C1633</f>
        <v>75650</v>
      </c>
      <c r="D1632" s="81" t="str">
        <f>+'3.- Resumen general'!D1633</f>
        <v>Angiografía cérvico-cerebral</v>
      </c>
      <c r="E1632" s="335">
        <f>+'3.- Resumen general'!AP1633</f>
        <v>0.64106341189674521</v>
      </c>
      <c r="F1632" s="335">
        <f>+'3.- Resumen general'!AQ1633</f>
        <v>23.18</v>
      </c>
      <c r="G1632" s="335">
        <f t="shared" si="100"/>
        <v>23.821063411896745</v>
      </c>
      <c r="I1632" s="52">
        <v>1627</v>
      </c>
      <c r="J1632" s="334">
        <f t="shared" si="101"/>
        <v>75650</v>
      </c>
      <c r="K1632" s="81" t="str">
        <f t="shared" si="102"/>
        <v>Angiografía cérvico-cerebral</v>
      </c>
      <c r="L1632" s="335">
        <f>+'3.- Resumen general'!AP1633</f>
        <v>0.64106341189674521</v>
      </c>
      <c r="M1632" s="335">
        <f>+'3.- Resumen general'!AQ1633</f>
        <v>23.18</v>
      </c>
      <c r="N1632" s="335">
        <f t="shared" si="103"/>
        <v>23.821063411896745</v>
      </c>
    </row>
    <row r="1633" spans="2:14">
      <c r="B1633" s="52">
        <v>1628</v>
      </c>
      <c r="C1633" s="334">
        <f>+'3.- Resumen general'!C1634</f>
        <v>75658</v>
      </c>
      <c r="D1633" s="81" t="str">
        <f>+'3.- Resumen general'!D1634</f>
        <v>Angiografía braquial retrógrada</v>
      </c>
      <c r="E1633" s="335">
        <f>+'3.- Resumen general'!AP1634</f>
        <v>0.64106341189674521</v>
      </c>
      <c r="F1633" s="335">
        <f>+'3.- Resumen general'!AQ1634</f>
        <v>23.18</v>
      </c>
      <c r="G1633" s="335">
        <f t="shared" si="100"/>
        <v>23.821063411896745</v>
      </c>
      <c r="I1633" s="52">
        <v>1628</v>
      </c>
      <c r="J1633" s="334">
        <f t="shared" si="101"/>
        <v>75658</v>
      </c>
      <c r="K1633" s="81" t="str">
        <f t="shared" si="102"/>
        <v>Angiografía braquial retrógrada</v>
      </c>
      <c r="L1633" s="335">
        <f>+'3.- Resumen general'!AP1634</f>
        <v>0.64106341189674521</v>
      </c>
      <c r="M1633" s="335">
        <f>+'3.- Resumen general'!AQ1634</f>
        <v>23.18</v>
      </c>
      <c r="N1633" s="335">
        <f t="shared" si="103"/>
        <v>23.821063411896745</v>
      </c>
    </row>
    <row r="1634" spans="2:14">
      <c r="B1634" s="52">
        <v>1629</v>
      </c>
      <c r="C1634" s="334">
        <f>+'3.- Resumen general'!C1635</f>
        <v>75705</v>
      </c>
      <c r="D1634" s="81" t="str">
        <f>+'3.- Resumen general'!D1635</f>
        <v>Angiografía espinal selectiva</v>
      </c>
      <c r="E1634" s="335">
        <f>+'3.- Resumen general'!AP1635</f>
        <v>0.64106341189674521</v>
      </c>
      <c r="F1634" s="335">
        <f>+'3.- Resumen general'!AQ1635</f>
        <v>23.18</v>
      </c>
      <c r="G1634" s="335">
        <f t="shared" si="100"/>
        <v>23.821063411896745</v>
      </c>
      <c r="I1634" s="52">
        <v>1629</v>
      </c>
      <c r="J1634" s="334">
        <f t="shared" si="101"/>
        <v>75705</v>
      </c>
      <c r="K1634" s="81" t="str">
        <f t="shared" si="102"/>
        <v>Angiografía espinal selectiva</v>
      </c>
      <c r="L1634" s="335">
        <f>+'3.- Resumen general'!AP1635</f>
        <v>0.64106341189674521</v>
      </c>
      <c r="M1634" s="335">
        <f>+'3.- Resumen general'!AQ1635</f>
        <v>23.18</v>
      </c>
      <c r="N1634" s="335">
        <f t="shared" si="103"/>
        <v>23.821063411896745</v>
      </c>
    </row>
    <row r="1635" spans="2:14">
      <c r="B1635" s="52">
        <v>1630</v>
      </c>
      <c r="C1635" s="334">
        <f>+'3.- Resumen general'!C1636</f>
        <v>75710</v>
      </c>
      <c r="D1635" s="81" t="str">
        <f>+'3.- Resumen general'!D1636</f>
        <v>Angiografía de extremidad, unilateral</v>
      </c>
      <c r="E1635" s="335">
        <f>+'3.- Resumen general'!AP1636</f>
        <v>0.64106341189674521</v>
      </c>
      <c r="F1635" s="335">
        <f>+'3.- Resumen general'!AQ1636</f>
        <v>23.18</v>
      </c>
      <c r="G1635" s="335">
        <f t="shared" si="100"/>
        <v>23.821063411896745</v>
      </c>
      <c r="I1635" s="52">
        <v>1630</v>
      </c>
      <c r="J1635" s="334">
        <f t="shared" si="101"/>
        <v>75710</v>
      </c>
      <c r="K1635" s="81" t="str">
        <f t="shared" si="102"/>
        <v>Angiografía de extremidad, unilateral</v>
      </c>
      <c r="L1635" s="335">
        <f>+'3.- Resumen general'!AP1636</f>
        <v>0.64106341189674521</v>
      </c>
      <c r="M1635" s="335">
        <f>+'3.- Resumen general'!AQ1636</f>
        <v>23.18</v>
      </c>
      <c r="N1635" s="335">
        <f t="shared" si="103"/>
        <v>23.821063411896745</v>
      </c>
    </row>
    <row r="1636" spans="2:14">
      <c r="B1636" s="52">
        <v>1631</v>
      </c>
      <c r="C1636" s="334">
        <f>+'3.- Resumen general'!C1637</f>
        <v>75726</v>
      </c>
      <c r="D1636" s="81" t="str">
        <f>+'3.- Resumen general'!D1637</f>
        <v>Angiografía visceral selectiva o supraselectiva</v>
      </c>
      <c r="E1636" s="335">
        <f>+'3.- Resumen general'!AP1637</f>
        <v>0.64106341189674521</v>
      </c>
      <c r="F1636" s="335">
        <f>+'3.- Resumen general'!AQ1637</f>
        <v>23.18</v>
      </c>
      <c r="G1636" s="335">
        <f t="shared" si="100"/>
        <v>23.821063411896745</v>
      </c>
      <c r="I1636" s="52">
        <v>1631</v>
      </c>
      <c r="J1636" s="334">
        <f t="shared" si="101"/>
        <v>75726</v>
      </c>
      <c r="K1636" s="81" t="str">
        <f t="shared" si="102"/>
        <v>Angiografía visceral selectiva o supraselectiva</v>
      </c>
      <c r="L1636" s="335">
        <f>+'3.- Resumen general'!AP1637</f>
        <v>0.64106341189674521</v>
      </c>
      <c r="M1636" s="335">
        <f>+'3.- Resumen general'!AQ1637</f>
        <v>23.18</v>
      </c>
      <c r="N1636" s="335">
        <f t="shared" si="103"/>
        <v>23.821063411896745</v>
      </c>
    </row>
    <row r="1637" spans="2:14">
      <c r="B1637" s="52">
        <v>1632</v>
      </c>
      <c r="C1637" s="334">
        <f>+'3.- Resumen general'!C1638</f>
        <v>75801</v>
      </c>
      <c r="D1637" s="81" t="str">
        <f>+'3.- Resumen general'!D1638</f>
        <v>Linfangiografía unilateral de extremidad</v>
      </c>
      <c r="E1637" s="335">
        <f>+'3.- Resumen general'!AP1638</f>
        <v>0.48079755892255893</v>
      </c>
      <c r="F1637" s="335">
        <f>+'3.- Resumen general'!AQ1638</f>
        <v>23.18</v>
      </c>
      <c r="G1637" s="335">
        <f t="shared" si="100"/>
        <v>23.66079755892256</v>
      </c>
      <c r="I1637" s="52">
        <v>1632</v>
      </c>
      <c r="J1637" s="334">
        <f t="shared" si="101"/>
        <v>75801</v>
      </c>
      <c r="K1637" s="81" t="str">
        <f t="shared" si="102"/>
        <v>Linfangiografía unilateral de extremidad</v>
      </c>
      <c r="L1637" s="335">
        <f>+'3.- Resumen general'!AP1638</f>
        <v>0.48079755892255893</v>
      </c>
      <c r="M1637" s="335">
        <f>+'3.- Resumen general'!AQ1638</f>
        <v>23.18</v>
      </c>
      <c r="N1637" s="335">
        <f t="shared" si="103"/>
        <v>23.66079755892256</v>
      </c>
    </row>
    <row r="1638" spans="2:14">
      <c r="B1638" s="52">
        <v>1633</v>
      </c>
      <c r="C1638" s="334">
        <f>+'3.- Resumen general'!C1639</f>
        <v>75810</v>
      </c>
      <c r="D1638" s="81" t="str">
        <f>+'3.- Resumen general'!D1639</f>
        <v>Esplenoportografía</v>
      </c>
      <c r="E1638" s="335">
        <f>+'3.- Resumen general'!AP1639</f>
        <v>0.64106341189674521</v>
      </c>
      <c r="F1638" s="335">
        <f>+'3.- Resumen general'!AQ1639</f>
        <v>23.18</v>
      </c>
      <c r="G1638" s="335">
        <f t="shared" ref="G1638:G1699" si="104">SUM(E1638:F1638)</f>
        <v>23.821063411896745</v>
      </c>
      <c r="I1638" s="52">
        <v>1633</v>
      </c>
      <c r="J1638" s="334">
        <f t="shared" ref="J1638:J1699" si="105">+C1638</f>
        <v>75810</v>
      </c>
      <c r="K1638" s="81" t="str">
        <f t="shared" ref="K1638:K1699" si="106">+D1638</f>
        <v>Esplenoportografía</v>
      </c>
      <c r="L1638" s="335">
        <f>+'3.- Resumen general'!AP1639</f>
        <v>0.64106341189674521</v>
      </c>
      <c r="M1638" s="335">
        <f>+'3.- Resumen general'!AQ1639</f>
        <v>23.18</v>
      </c>
      <c r="N1638" s="335">
        <f t="shared" ref="N1638:N1699" si="107">SUM(L1638:M1638)</f>
        <v>23.821063411896745</v>
      </c>
    </row>
    <row r="1639" spans="2:14">
      <c r="B1639" s="52">
        <v>1634</v>
      </c>
      <c r="C1639" s="334">
        <f>+'3.- Resumen general'!C1640</f>
        <v>75820</v>
      </c>
      <c r="D1639" s="81" t="str">
        <f>+'3.- Resumen general'!D1640</f>
        <v>Venografía unilateral de extremidad</v>
      </c>
      <c r="E1639" s="335">
        <f>+'3.- Resumen general'!AP1640</f>
        <v>0.48079755892255893</v>
      </c>
      <c r="F1639" s="335">
        <f>+'3.- Resumen general'!AQ1640</f>
        <v>23.18</v>
      </c>
      <c r="G1639" s="335">
        <f t="shared" si="104"/>
        <v>23.66079755892256</v>
      </c>
      <c r="I1639" s="52">
        <v>1634</v>
      </c>
      <c r="J1639" s="334">
        <f t="shared" si="105"/>
        <v>75820</v>
      </c>
      <c r="K1639" s="81" t="str">
        <f t="shared" si="106"/>
        <v>Venografía unilateral de extremidad</v>
      </c>
      <c r="L1639" s="335">
        <f>+'3.- Resumen general'!AP1640</f>
        <v>0.48079755892255893</v>
      </c>
      <c r="M1639" s="335">
        <f>+'3.- Resumen general'!AQ1640</f>
        <v>23.18</v>
      </c>
      <c r="N1639" s="335">
        <f t="shared" si="107"/>
        <v>23.66079755892256</v>
      </c>
    </row>
    <row r="1640" spans="2:14">
      <c r="B1640" s="52">
        <v>1635</v>
      </c>
      <c r="C1640" s="334">
        <f>+'3.- Resumen general'!C1641</f>
        <v>75825</v>
      </c>
      <c r="D1640" s="81" t="str">
        <f>+'3.- Resumen general'!D1641</f>
        <v>Venografía seriada de la cava inferior</v>
      </c>
      <c r="E1640" s="335">
        <f>+'3.- Resumen general'!AP1641</f>
        <v>0.64106341189674521</v>
      </c>
      <c r="F1640" s="335">
        <f>+'3.- Resumen general'!AQ1641</f>
        <v>23.18</v>
      </c>
      <c r="G1640" s="335">
        <f t="shared" si="104"/>
        <v>23.821063411896745</v>
      </c>
      <c r="I1640" s="52">
        <v>1635</v>
      </c>
      <c r="J1640" s="334">
        <f t="shared" si="105"/>
        <v>75825</v>
      </c>
      <c r="K1640" s="81" t="str">
        <f t="shared" si="106"/>
        <v>Venografía seriada de la cava inferior</v>
      </c>
      <c r="L1640" s="335">
        <f>+'3.- Resumen general'!AP1641</f>
        <v>0.64106341189674521</v>
      </c>
      <c r="M1640" s="335">
        <f>+'3.- Resumen general'!AQ1641</f>
        <v>23.18</v>
      </c>
      <c r="N1640" s="335">
        <f t="shared" si="107"/>
        <v>23.821063411896745</v>
      </c>
    </row>
    <row r="1641" spans="2:14">
      <c r="B1641" s="52">
        <v>1636</v>
      </c>
      <c r="C1641" s="334">
        <f>+'3.- Resumen general'!C1642</f>
        <v>75827</v>
      </c>
      <c r="D1641" s="81" t="str">
        <f>+'3.- Resumen general'!D1642</f>
        <v>Venografía seriada de la cava superior</v>
      </c>
      <c r="E1641" s="335">
        <f>+'3.- Resumen general'!AP1642</f>
        <v>0.64106341189674521</v>
      </c>
      <c r="F1641" s="335">
        <f>+'3.- Resumen general'!AQ1642</f>
        <v>23.18</v>
      </c>
      <c r="G1641" s="335">
        <f t="shared" si="104"/>
        <v>23.821063411896745</v>
      </c>
      <c r="I1641" s="52">
        <v>1636</v>
      </c>
      <c r="J1641" s="334">
        <f t="shared" si="105"/>
        <v>75827</v>
      </c>
      <c r="K1641" s="81" t="str">
        <f t="shared" si="106"/>
        <v>Venografía seriada de la cava superior</v>
      </c>
      <c r="L1641" s="335">
        <f>+'3.- Resumen general'!AP1642</f>
        <v>0.64106341189674521</v>
      </c>
      <c r="M1641" s="335">
        <f>+'3.- Resumen general'!AQ1642</f>
        <v>23.18</v>
      </c>
      <c r="N1641" s="335">
        <f t="shared" si="107"/>
        <v>23.821063411896745</v>
      </c>
    </row>
    <row r="1642" spans="2:14">
      <c r="B1642" s="52">
        <v>1637</v>
      </c>
      <c r="C1642" s="334">
        <f>+'3.- Resumen general'!C1643</f>
        <v>75831</v>
      </c>
      <c r="D1642" s="81" t="str">
        <f>+'3.- Resumen general'!D1643</f>
        <v>Venografía renal unilateral selectiva</v>
      </c>
      <c r="E1642" s="335">
        <f>+'3.- Resumen general'!AP1643</f>
        <v>0.64106341189674521</v>
      </c>
      <c r="F1642" s="335">
        <f>+'3.- Resumen general'!AQ1643</f>
        <v>23.18</v>
      </c>
      <c r="G1642" s="335">
        <f t="shared" si="104"/>
        <v>23.821063411896745</v>
      </c>
      <c r="I1642" s="52">
        <v>1637</v>
      </c>
      <c r="J1642" s="334">
        <f t="shared" si="105"/>
        <v>75831</v>
      </c>
      <c r="K1642" s="81" t="str">
        <f t="shared" si="106"/>
        <v>Venografía renal unilateral selectiva</v>
      </c>
      <c r="L1642" s="335">
        <f>+'3.- Resumen general'!AP1643</f>
        <v>0.64106341189674521</v>
      </c>
      <c r="M1642" s="335">
        <f>+'3.- Resumen general'!AQ1643</f>
        <v>23.18</v>
      </c>
      <c r="N1642" s="335">
        <f t="shared" si="107"/>
        <v>23.821063411896745</v>
      </c>
    </row>
    <row r="1643" spans="2:14">
      <c r="B1643" s="52">
        <v>1638</v>
      </c>
      <c r="C1643" s="334">
        <f>+'3.- Resumen general'!C1644</f>
        <v>75885</v>
      </c>
      <c r="D1643" s="81" t="str">
        <f>+'3.- Resumen general'!D1644</f>
        <v>Portografía transhepática percutánea con evaluación hemodinámica</v>
      </c>
      <c r="E1643" s="335">
        <f>+'3.- Resumen general'!AP1644</f>
        <v>0.64106341189674521</v>
      </c>
      <c r="F1643" s="335">
        <f>+'3.- Resumen general'!AQ1644</f>
        <v>23.18</v>
      </c>
      <c r="G1643" s="335">
        <f t="shared" si="104"/>
        <v>23.821063411896745</v>
      </c>
      <c r="I1643" s="52">
        <v>1638</v>
      </c>
      <c r="J1643" s="334">
        <f t="shared" si="105"/>
        <v>75885</v>
      </c>
      <c r="K1643" s="81" t="str">
        <f t="shared" si="106"/>
        <v>Portografía transhepática percutánea con evaluación hemodinámica</v>
      </c>
      <c r="L1643" s="335">
        <f>+'3.- Resumen general'!AP1644</f>
        <v>0.64106341189674521</v>
      </c>
      <c r="M1643" s="335">
        <f>+'3.- Resumen general'!AQ1644</f>
        <v>23.18</v>
      </c>
      <c r="N1643" s="335">
        <f t="shared" si="107"/>
        <v>23.821063411896745</v>
      </c>
    </row>
    <row r="1644" spans="2:14">
      <c r="B1644" s="52">
        <v>1639</v>
      </c>
      <c r="C1644" s="334">
        <f>+'3.- Resumen general'!C1645</f>
        <v>75894</v>
      </c>
      <c r="D1644" s="81" t="str">
        <f>+'3.- Resumen general'!D1645</f>
        <v xml:space="preserve">Embolización arteria uterina </v>
      </c>
      <c r="E1644" s="335">
        <f>+'3.- Resumen general'!AP1645</f>
        <v>0.64106341189674521</v>
      </c>
      <c r="F1644" s="335">
        <f>+'3.- Resumen general'!AQ1645</f>
        <v>23.18</v>
      </c>
      <c r="G1644" s="335">
        <f t="shared" si="104"/>
        <v>23.821063411896745</v>
      </c>
      <c r="I1644" s="52">
        <v>1639</v>
      </c>
      <c r="J1644" s="334">
        <f t="shared" si="105"/>
        <v>75894</v>
      </c>
      <c r="K1644" s="81" t="str">
        <f t="shared" si="106"/>
        <v xml:space="preserve">Embolización arteria uterina </v>
      </c>
      <c r="L1644" s="335">
        <f>+'3.- Resumen general'!AP1645</f>
        <v>0.64106341189674521</v>
      </c>
      <c r="M1644" s="335">
        <f>+'3.- Resumen general'!AQ1645</f>
        <v>23.18</v>
      </c>
      <c r="N1644" s="335">
        <f t="shared" si="107"/>
        <v>23.821063411896745</v>
      </c>
    </row>
    <row r="1645" spans="2:14">
      <c r="B1645" s="52">
        <v>1640</v>
      </c>
      <c r="C1645" s="334">
        <f>+'3.- Resumen general'!C1646</f>
        <v>75945</v>
      </c>
      <c r="D1645" s="81" t="str">
        <f>+'3.- Resumen general'!D1646</f>
        <v>Ultrasonido intravascular</v>
      </c>
      <c r="E1645" s="335">
        <f>+'3.- Resumen general'!AP1646</f>
        <v>0.64106341189674521</v>
      </c>
      <c r="F1645" s="335">
        <f>+'3.- Resumen general'!AQ1646</f>
        <v>23.18</v>
      </c>
      <c r="G1645" s="335">
        <f t="shared" si="104"/>
        <v>23.821063411896745</v>
      </c>
      <c r="I1645" s="52">
        <v>1640</v>
      </c>
      <c r="J1645" s="334">
        <f t="shared" si="105"/>
        <v>75945</v>
      </c>
      <c r="K1645" s="81" t="str">
        <f t="shared" si="106"/>
        <v>Ultrasonido intravascular</v>
      </c>
      <c r="L1645" s="335">
        <f>+'3.- Resumen general'!AP1646</f>
        <v>0.64106341189674521</v>
      </c>
      <c r="M1645" s="335">
        <f>+'3.- Resumen general'!AQ1646</f>
        <v>23.18</v>
      </c>
      <c r="N1645" s="335">
        <f t="shared" si="107"/>
        <v>23.821063411896745</v>
      </c>
    </row>
    <row r="1646" spans="2:14">
      <c r="B1646" s="52">
        <v>1641</v>
      </c>
      <c r="C1646" s="334">
        <f>+'3.- Resumen general'!C1647</f>
        <v>76020</v>
      </c>
      <c r="D1646" s="81" t="str">
        <f>+'3.- Resumen general'!D1647</f>
        <v>Estudios de edad ósea</v>
      </c>
      <c r="E1646" s="335">
        <f>+'3.- Resumen general'!AP1647</f>
        <v>0</v>
      </c>
      <c r="F1646" s="335">
        <f>+'3.- Resumen general'!AQ1647</f>
        <v>20.876249999999999</v>
      </c>
      <c r="G1646" s="335">
        <f t="shared" si="104"/>
        <v>20.876249999999999</v>
      </c>
      <c r="I1646" s="52">
        <v>1641</v>
      </c>
      <c r="J1646" s="334">
        <f t="shared" si="105"/>
        <v>76020</v>
      </c>
      <c r="K1646" s="81" t="str">
        <f t="shared" si="106"/>
        <v>Estudios de edad ósea</v>
      </c>
      <c r="L1646" s="335">
        <f>+'3.- Resumen general'!AP1647</f>
        <v>0</v>
      </c>
      <c r="M1646" s="335">
        <f>+'3.- Resumen general'!AQ1647</f>
        <v>20.876249999999999</v>
      </c>
      <c r="N1646" s="335">
        <f t="shared" si="107"/>
        <v>20.876249999999999</v>
      </c>
    </row>
    <row r="1647" spans="2:14" ht="25.5">
      <c r="B1647" s="52">
        <v>1642</v>
      </c>
      <c r="C1647" s="334">
        <f>+'3.- Resumen general'!C1648</f>
        <v>76040</v>
      </c>
      <c r="D1647" s="81" t="str">
        <f>+'3.- Resumen general'!D1648</f>
        <v>Estudios de longitud de huesos (ortoroentgenograma, estudio de barrido " scanogram")</v>
      </c>
      <c r="E1647" s="335">
        <f>+'3.- Resumen general'!AP1648</f>
        <v>0</v>
      </c>
      <c r="F1647" s="335">
        <f>+'3.- Resumen general'!AQ1648</f>
        <v>20.876249999999999</v>
      </c>
      <c r="G1647" s="335">
        <f t="shared" si="104"/>
        <v>20.876249999999999</v>
      </c>
      <c r="I1647" s="52">
        <v>1642</v>
      </c>
      <c r="J1647" s="334">
        <f t="shared" si="105"/>
        <v>76040</v>
      </c>
      <c r="K1647" s="81" t="str">
        <f t="shared" si="106"/>
        <v>Estudios de longitud de huesos (ortoroentgenograma, estudio de barrido " scanogram")</v>
      </c>
      <c r="L1647" s="335">
        <f>+'3.- Resumen general'!AP1648</f>
        <v>0</v>
      </c>
      <c r="M1647" s="335">
        <f>+'3.- Resumen general'!AQ1648</f>
        <v>20.876249999999999</v>
      </c>
      <c r="N1647" s="335">
        <f t="shared" si="107"/>
        <v>20.876249999999999</v>
      </c>
    </row>
    <row r="1648" spans="2:14">
      <c r="B1648" s="52">
        <v>1643</v>
      </c>
      <c r="C1648" s="334">
        <f>+'3.- Resumen general'!C1649</f>
        <v>76061</v>
      </c>
      <c r="D1648" s="81" t="str">
        <f>+'3.- Resumen general'!D1649</f>
        <v>Survey óseo</v>
      </c>
      <c r="E1648" s="335">
        <f>+'3.- Resumen general'!AP1649</f>
        <v>0</v>
      </c>
      <c r="F1648" s="335">
        <f>+'3.- Resumen general'!AQ1649</f>
        <v>15.081250000000001</v>
      </c>
      <c r="G1648" s="335">
        <f t="shared" si="104"/>
        <v>15.081250000000001</v>
      </c>
      <c r="I1648" s="52">
        <v>1643</v>
      </c>
      <c r="J1648" s="334">
        <f t="shared" si="105"/>
        <v>76061</v>
      </c>
      <c r="K1648" s="81" t="str">
        <f t="shared" si="106"/>
        <v>Survey óseo</v>
      </c>
      <c r="L1648" s="335">
        <f>+'3.- Resumen general'!AP1649</f>
        <v>0</v>
      </c>
      <c r="M1648" s="335">
        <f>+'3.- Resumen general'!AQ1649</f>
        <v>15.081250000000001</v>
      </c>
      <c r="N1648" s="335">
        <f t="shared" si="107"/>
        <v>15.081250000000001</v>
      </c>
    </row>
    <row r="1649" spans="2:14">
      <c r="B1649" s="52">
        <v>1644</v>
      </c>
      <c r="C1649" s="334">
        <f>+'3.- Resumen general'!C1650</f>
        <v>76080</v>
      </c>
      <c r="D1649" s="81" t="str">
        <f>+'3.- Resumen general'!D1650</f>
        <v>Examen radiológico de absceso, fístula o estudio de tracto</v>
      </c>
      <c r="E1649" s="335">
        <f>+'3.- Resumen general'!AP1650</f>
        <v>0</v>
      </c>
      <c r="F1649" s="335">
        <f>+'3.- Resumen general'!AQ1650</f>
        <v>15.081250000000001</v>
      </c>
      <c r="G1649" s="335">
        <f t="shared" si="104"/>
        <v>15.081250000000001</v>
      </c>
      <c r="I1649" s="52">
        <v>1644</v>
      </c>
      <c r="J1649" s="334">
        <f t="shared" si="105"/>
        <v>76080</v>
      </c>
      <c r="K1649" s="81" t="str">
        <f t="shared" si="106"/>
        <v>Examen radiológico de absceso, fístula o estudio de tracto</v>
      </c>
      <c r="L1649" s="335">
        <f>+'3.- Resumen general'!AP1650</f>
        <v>0</v>
      </c>
      <c r="M1649" s="335">
        <f>+'3.- Resumen general'!AQ1650</f>
        <v>15.081250000000001</v>
      </c>
      <c r="N1649" s="335">
        <f t="shared" si="107"/>
        <v>15.081250000000001</v>
      </c>
    </row>
    <row r="1650" spans="2:14">
      <c r="B1650" s="52">
        <v>1645</v>
      </c>
      <c r="C1650" s="334">
        <f>+'3.- Resumen general'!C1651</f>
        <v>76506</v>
      </c>
      <c r="D1650" s="81" t="str">
        <f>+'3.- Resumen general'!D1651</f>
        <v>Ecografía Cerebral</v>
      </c>
      <c r="E1650" s="335">
        <f>+'3.- Resumen general'!AP1651</f>
        <v>0</v>
      </c>
      <c r="F1650" s="335">
        <f>+'3.- Resumen general'!AQ1651</f>
        <v>5.618850000000001</v>
      </c>
      <c r="G1650" s="335">
        <f t="shared" si="104"/>
        <v>5.618850000000001</v>
      </c>
      <c r="I1650" s="52">
        <v>1645</v>
      </c>
      <c r="J1650" s="334">
        <f t="shared" si="105"/>
        <v>76506</v>
      </c>
      <c r="K1650" s="81" t="str">
        <f t="shared" si="106"/>
        <v>Ecografía Cerebral</v>
      </c>
      <c r="L1650" s="335">
        <f>+'3.- Resumen general'!AP1651</f>
        <v>0</v>
      </c>
      <c r="M1650" s="335">
        <f>+'3.- Resumen general'!AQ1651</f>
        <v>5.618850000000001</v>
      </c>
      <c r="N1650" s="335">
        <f t="shared" si="107"/>
        <v>5.618850000000001</v>
      </c>
    </row>
    <row r="1651" spans="2:14">
      <c r="B1651" s="52">
        <v>1646</v>
      </c>
      <c r="C1651" s="334">
        <f>+'3.- Resumen general'!C1652</f>
        <v>76510</v>
      </c>
      <c r="D1651" s="81" t="str">
        <f>+'3.- Resumen general'!D1652</f>
        <v>Ultrasonido oftálmico, ecografía, diagnóstico.</v>
      </c>
      <c r="E1651" s="335">
        <f>+'3.- Resumen general'!AP1652</f>
        <v>0</v>
      </c>
      <c r="F1651" s="335">
        <f>+'3.- Resumen general'!AQ1652</f>
        <v>5.618850000000001</v>
      </c>
      <c r="G1651" s="335">
        <f t="shared" si="104"/>
        <v>5.618850000000001</v>
      </c>
      <c r="I1651" s="52">
        <v>1646</v>
      </c>
      <c r="J1651" s="334">
        <f t="shared" si="105"/>
        <v>76510</v>
      </c>
      <c r="K1651" s="81" t="str">
        <f t="shared" si="106"/>
        <v>Ultrasonido oftálmico, ecografía, diagnóstico.</v>
      </c>
      <c r="L1651" s="335">
        <f>+'3.- Resumen general'!AP1652</f>
        <v>0</v>
      </c>
      <c r="M1651" s="335">
        <f>+'3.- Resumen general'!AQ1652</f>
        <v>5.618850000000001</v>
      </c>
      <c r="N1651" s="335">
        <f t="shared" si="107"/>
        <v>5.618850000000001</v>
      </c>
    </row>
    <row r="1652" spans="2:14">
      <c r="B1652" s="52">
        <v>1647</v>
      </c>
      <c r="C1652" s="334">
        <f>+'3.- Resumen general'!C1653</f>
        <v>76512</v>
      </c>
      <c r="D1652" s="81" t="str">
        <f>+'3.- Resumen general'!D1653</f>
        <v>Ultrasonido oftálmico diagnóstico con rastreo B de contacto</v>
      </c>
      <c r="E1652" s="335">
        <f>+'3.- Resumen general'!AP1653</f>
        <v>0</v>
      </c>
      <c r="F1652" s="335">
        <f>+'3.- Resumen general'!AQ1653</f>
        <v>5.618850000000001</v>
      </c>
      <c r="G1652" s="335">
        <f t="shared" si="104"/>
        <v>5.618850000000001</v>
      </c>
      <c r="I1652" s="52">
        <v>1647</v>
      </c>
      <c r="J1652" s="334">
        <f t="shared" si="105"/>
        <v>76512</v>
      </c>
      <c r="K1652" s="81" t="str">
        <f t="shared" si="106"/>
        <v>Ultrasonido oftálmico diagnóstico con rastreo B de contacto</v>
      </c>
      <c r="L1652" s="335">
        <f>+'3.- Resumen general'!AP1653</f>
        <v>0</v>
      </c>
      <c r="M1652" s="335">
        <f>+'3.- Resumen general'!AQ1653</f>
        <v>5.618850000000001</v>
      </c>
      <c r="N1652" s="335">
        <f t="shared" si="107"/>
        <v>5.618850000000001</v>
      </c>
    </row>
    <row r="1653" spans="2:14">
      <c r="B1653" s="52">
        <v>1648</v>
      </c>
      <c r="C1653" s="334">
        <f>+'3.- Resumen general'!C1654</f>
        <v>76516</v>
      </c>
      <c r="D1653" s="81" t="str">
        <f>+'3.- Resumen general'!D1654</f>
        <v>Biometría ocular por ultrasonido</v>
      </c>
      <c r="E1653" s="335">
        <f>+'3.- Resumen general'!AP1654</f>
        <v>0</v>
      </c>
      <c r="F1653" s="335">
        <f>+'3.- Resumen general'!AQ1654</f>
        <v>5.618850000000001</v>
      </c>
      <c r="G1653" s="335">
        <f t="shared" si="104"/>
        <v>5.618850000000001</v>
      </c>
      <c r="I1653" s="52">
        <v>1648</v>
      </c>
      <c r="J1653" s="334">
        <f t="shared" si="105"/>
        <v>76516</v>
      </c>
      <c r="K1653" s="81" t="str">
        <f t="shared" si="106"/>
        <v>Biometría ocular por ultrasonido</v>
      </c>
      <c r="L1653" s="335">
        <f>+'3.- Resumen general'!AP1654</f>
        <v>0</v>
      </c>
      <c r="M1653" s="335">
        <f>+'3.- Resumen general'!AQ1654</f>
        <v>5.618850000000001</v>
      </c>
      <c r="N1653" s="335">
        <f t="shared" si="107"/>
        <v>5.618850000000001</v>
      </c>
    </row>
    <row r="1654" spans="2:14">
      <c r="B1654" s="52">
        <v>1649</v>
      </c>
      <c r="C1654" s="334">
        <f>+'3.- Resumen general'!C1655</f>
        <v>76536</v>
      </c>
      <c r="D1654" s="81" t="str">
        <f>+'3.- Resumen general'!D1655</f>
        <v>Ultrasonido de tejidos blandos de cabeza y cuello</v>
      </c>
      <c r="E1654" s="335">
        <f>+'3.- Resumen general'!AP1655</f>
        <v>0</v>
      </c>
      <c r="F1654" s="335">
        <f>+'3.- Resumen general'!AQ1655</f>
        <v>5.618850000000001</v>
      </c>
      <c r="G1654" s="335">
        <f t="shared" si="104"/>
        <v>5.618850000000001</v>
      </c>
      <c r="I1654" s="52">
        <v>1649</v>
      </c>
      <c r="J1654" s="334">
        <f t="shared" si="105"/>
        <v>76536</v>
      </c>
      <c r="K1654" s="81" t="str">
        <f t="shared" si="106"/>
        <v>Ultrasonido de tejidos blandos de cabeza y cuello</v>
      </c>
      <c r="L1654" s="335">
        <f>+'3.- Resumen general'!AP1655</f>
        <v>0</v>
      </c>
      <c r="M1654" s="335">
        <f>+'3.- Resumen general'!AQ1655</f>
        <v>5.618850000000001</v>
      </c>
      <c r="N1654" s="335">
        <f t="shared" si="107"/>
        <v>5.618850000000001</v>
      </c>
    </row>
    <row r="1655" spans="2:14">
      <c r="B1655" s="52">
        <v>1650</v>
      </c>
      <c r="C1655" s="334">
        <f>+'3.- Resumen general'!C1656</f>
        <v>76604</v>
      </c>
      <c r="D1655" s="81" t="str">
        <f>+'3.- Resumen general'!D1656</f>
        <v>Ultrasonido de tórax</v>
      </c>
      <c r="E1655" s="335">
        <f>+'3.- Resumen general'!AP1656</f>
        <v>0</v>
      </c>
      <c r="F1655" s="335">
        <f>+'3.- Resumen general'!AQ1656</f>
        <v>5.618850000000001</v>
      </c>
      <c r="G1655" s="335">
        <f t="shared" si="104"/>
        <v>5.618850000000001</v>
      </c>
      <c r="I1655" s="52">
        <v>1650</v>
      </c>
      <c r="J1655" s="334">
        <f t="shared" si="105"/>
        <v>76604</v>
      </c>
      <c r="K1655" s="81" t="str">
        <f t="shared" si="106"/>
        <v>Ultrasonido de tórax</v>
      </c>
      <c r="L1655" s="335">
        <f>+'3.- Resumen general'!AP1656</f>
        <v>0</v>
      </c>
      <c r="M1655" s="335">
        <f>+'3.- Resumen general'!AQ1656</f>
        <v>5.618850000000001</v>
      </c>
      <c r="N1655" s="335">
        <f t="shared" si="107"/>
        <v>5.618850000000001</v>
      </c>
    </row>
    <row r="1656" spans="2:14">
      <c r="B1656" s="52">
        <v>1651</v>
      </c>
      <c r="C1656" s="334">
        <f>+'3.- Resumen general'!C1657</f>
        <v>76645</v>
      </c>
      <c r="D1656" s="81" t="str">
        <f>+'3.- Resumen general'!D1657</f>
        <v>Ecografía mamaria</v>
      </c>
      <c r="E1656" s="335">
        <f>+'3.- Resumen general'!AP1657</f>
        <v>0</v>
      </c>
      <c r="F1656" s="335">
        <f>+'3.- Resumen general'!AQ1657</f>
        <v>5.618850000000001</v>
      </c>
      <c r="G1656" s="335">
        <f t="shared" si="104"/>
        <v>5.618850000000001</v>
      </c>
      <c r="I1656" s="52">
        <v>1651</v>
      </c>
      <c r="J1656" s="334">
        <f t="shared" si="105"/>
        <v>76645</v>
      </c>
      <c r="K1656" s="81" t="str">
        <f t="shared" si="106"/>
        <v>Ecografía mamaria</v>
      </c>
      <c r="L1656" s="335">
        <f>+'3.- Resumen general'!AP1657</f>
        <v>0</v>
      </c>
      <c r="M1656" s="335">
        <f>+'3.- Resumen general'!AQ1657</f>
        <v>5.618850000000001</v>
      </c>
      <c r="N1656" s="335">
        <f t="shared" si="107"/>
        <v>5.618850000000001</v>
      </c>
    </row>
    <row r="1657" spans="2:14">
      <c r="B1657" s="52">
        <v>1652</v>
      </c>
      <c r="C1657" s="334">
        <f>+'3.- Resumen general'!C1658</f>
        <v>76646</v>
      </c>
      <c r="D1657" s="81" t="str">
        <f>+'3.- Resumen general'!D1658</f>
        <v>Ecografía cavidad pericárdica</v>
      </c>
      <c r="E1657" s="335">
        <f>+'3.- Resumen general'!AP1658</f>
        <v>0</v>
      </c>
      <c r="F1657" s="335">
        <f>+'3.- Resumen general'!AQ1658</f>
        <v>5.618850000000001</v>
      </c>
      <c r="G1657" s="335">
        <f t="shared" si="104"/>
        <v>5.618850000000001</v>
      </c>
      <c r="I1657" s="52">
        <v>1652</v>
      </c>
      <c r="J1657" s="334">
        <f t="shared" si="105"/>
        <v>76646</v>
      </c>
      <c r="K1657" s="81" t="str">
        <f t="shared" si="106"/>
        <v>Ecografía cavidad pericárdica</v>
      </c>
      <c r="L1657" s="335">
        <f>+'3.- Resumen general'!AP1658</f>
        <v>0</v>
      </c>
      <c r="M1657" s="335">
        <f>+'3.- Resumen general'!AQ1658</f>
        <v>5.618850000000001</v>
      </c>
      <c r="N1657" s="335">
        <f t="shared" si="107"/>
        <v>5.618850000000001</v>
      </c>
    </row>
    <row r="1658" spans="2:14">
      <c r="B1658" s="52">
        <v>1653</v>
      </c>
      <c r="C1658" s="334">
        <f>+'3.- Resumen general'!C1659</f>
        <v>76700</v>
      </c>
      <c r="D1658" s="81" t="str">
        <f>+'3.- Resumen general'!D1659</f>
        <v>Ecografía Abdominal completa</v>
      </c>
      <c r="E1658" s="335">
        <f>+'3.- Resumen general'!AP1659</f>
        <v>0</v>
      </c>
      <c r="F1658" s="335">
        <f>+'3.- Resumen general'!AQ1659</f>
        <v>5.618850000000001</v>
      </c>
      <c r="G1658" s="335">
        <f t="shared" si="104"/>
        <v>5.618850000000001</v>
      </c>
      <c r="I1658" s="52">
        <v>1653</v>
      </c>
      <c r="J1658" s="334">
        <f t="shared" si="105"/>
        <v>76700</v>
      </c>
      <c r="K1658" s="81" t="str">
        <f t="shared" si="106"/>
        <v>Ecografía Abdominal completa</v>
      </c>
      <c r="L1658" s="335">
        <f>+'3.- Resumen general'!AP1659</f>
        <v>0</v>
      </c>
      <c r="M1658" s="335">
        <f>+'3.- Resumen general'!AQ1659</f>
        <v>5.618850000000001</v>
      </c>
      <c r="N1658" s="335">
        <f t="shared" si="107"/>
        <v>5.618850000000001</v>
      </c>
    </row>
    <row r="1659" spans="2:14">
      <c r="B1659" s="52">
        <v>1654</v>
      </c>
      <c r="C1659" s="334">
        <f>+'3.- Resumen general'!C1660</f>
        <v>76705</v>
      </c>
      <c r="D1659" s="81" t="str">
        <f>+'3.- Resumen general'!D1660</f>
        <v>Ecografía vías biliares</v>
      </c>
      <c r="E1659" s="335">
        <f>+'3.- Resumen general'!AP1660</f>
        <v>0</v>
      </c>
      <c r="F1659" s="335">
        <f>+'3.- Resumen general'!AQ1660</f>
        <v>5.618850000000001</v>
      </c>
      <c r="G1659" s="335">
        <f t="shared" si="104"/>
        <v>5.618850000000001</v>
      </c>
      <c r="I1659" s="52">
        <v>1654</v>
      </c>
      <c r="J1659" s="334">
        <f t="shared" si="105"/>
        <v>76705</v>
      </c>
      <c r="K1659" s="81" t="str">
        <f t="shared" si="106"/>
        <v>Ecografía vías biliares</v>
      </c>
      <c r="L1659" s="335">
        <f>+'3.- Resumen general'!AP1660</f>
        <v>0</v>
      </c>
      <c r="M1659" s="335">
        <f>+'3.- Resumen general'!AQ1660</f>
        <v>5.618850000000001</v>
      </c>
      <c r="N1659" s="335">
        <f t="shared" si="107"/>
        <v>5.618850000000001</v>
      </c>
    </row>
    <row r="1660" spans="2:14">
      <c r="B1660" s="52">
        <v>1655</v>
      </c>
      <c r="C1660" s="334">
        <f>+'3.- Resumen general'!C1661</f>
        <v>76770</v>
      </c>
      <c r="D1660" s="81" t="str">
        <f>+'3.- Resumen general'!D1661</f>
        <v>Ecografía renal</v>
      </c>
      <c r="E1660" s="335">
        <f>+'3.- Resumen general'!AP1661</f>
        <v>0</v>
      </c>
      <c r="F1660" s="335">
        <f>+'3.- Resumen general'!AQ1661</f>
        <v>5.618850000000001</v>
      </c>
      <c r="G1660" s="335">
        <f t="shared" si="104"/>
        <v>5.618850000000001</v>
      </c>
      <c r="I1660" s="52">
        <v>1655</v>
      </c>
      <c r="J1660" s="334">
        <f t="shared" si="105"/>
        <v>76770</v>
      </c>
      <c r="K1660" s="81" t="str">
        <f t="shared" si="106"/>
        <v>Ecografía renal</v>
      </c>
      <c r="L1660" s="335">
        <f>+'3.- Resumen general'!AP1661</f>
        <v>0</v>
      </c>
      <c r="M1660" s="335">
        <f>+'3.- Resumen general'!AQ1661</f>
        <v>5.618850000000001</v>
      </c>
      <c r="N1660" s="335">
        <f t="shared" si="107"/>
        <v>5.618850000000001</v>
      </c>
    </row>
    <row r="1661" spans="2:14">
      <c r="B1661" s="52">
        <v>1656</v>
      </c>
      <c r="C1661" s="334">
        <f>+'3.- Resumen general'!C1662</f>
        <v>76775</v>
      </c>
      <c r="D1661" s="81" t="str">
        <f>+'3.- Resumen general'!D1662</f>
        <v>Ecografía de vías urinarias</v>
      </c>
      <c r="E1661" s="335">
        <f>+'3.- Resumen general'!AP1662</f>
        <v>0</v>
      </c>
      <c r="F1661" s="335">
        <f>+'3.- Resumen general'!AQ1662</f>
        <v>5.618850000000001</v>
      </c>
      <c r="G1661" s="335">
        <f t="shared" si="104"/>
        <v>5.618850000000001</v>
      </c>
      <c r="I1661" s="52">
        <v>1656</v>
      </c>
      <c r="J1661" s="334">
        <f t="shared" si="105"/>
        <v>76775</v>
      </c>
      <c r="K1661" s="81" t="str">
        <f t="shared" si="106"/>
        <v>Ecografía de vías urinarias</v>
      </c>
      <c r="L1661" s="335">
        <f>+'3.- Resumen general'!AP1662</f>
        <v>0</v>
      </c>
      <c r="M1661" s="335">
        <f>+'3.- Resumen general'!AQ1662</f>
        <v>5.618850000000001</v>
      </c>
      <c r="N1661" s="335">
        <f t="shared" si="107"/>
        <v>5.618850000000001</v>
      </c>
    </row>
    <row r="1662" spans="2:14">
      <c r="B1662" s="52">
        <v>1657</v>
      </c>
      <c r="C1662" s="334">
        <f>+'3.- Resumen general'!C1663</f>
        <v>76800</v>
      </c>
      <c r="D1662" s="81" t="str">
        <f>+'3.- Resumen general'!D1663</f>
        <v>Ecografía de canal espinal y contenido</v>
      </c>
      <c r="E1662" s="335">
        <f>+'3.- Resumen general'!AP1663</f>
        <v>0</v>
      </c>
      <c r="F1662" s="335">
        <f>+'3.- Resumen general'!AQ1663</f>
        <v>5.618850000000001</v>
      </c>
      <c r="G1662" s="335">
        <f t="shared" si="104"/>
        <v>5.618850000000001</v>
      </c>
      <c r="I1662" s="52">
        <v>1657</v>
      </c>
      <c r="J1662" s="334">
        <f t="shared" si="105"/>
        <v>76800</v>
      </c>
      <c r="K1662" s="81" t="str">
        <f t="shared" si="106"/>
        <v>Ecografía de canal espinal y contenido</v>
      </c>
      <c r="L1662" s="335">
        <f>+'3.- Resumen general'!AP1663</f>
        <v>0</v>
      </c>
      <c r="M1662" s="335">
        <f>+'3.- Resumen general'!AQ1663</f>
        <v>5.618850000000001</v>
      </c>
      <c r="N1662" s="335">
        <f t="shared" si="107"/>
        <v>5.618850000000001</v>
      </c>
    </row>
    <row r="1663" spans="2:14">
      <c r="B1663" s="52">
        <v>1658</v>
      </c>
      <c r="C1663" s="334">
        <f>+'3.- Resumen general'!C1664</f>
        <v>76805</v>
      </c>
      <c r="D1663" s="81" t="str">
        <f>+'3.- Resumen general'!D1664</f>
        <v>Ultrasonido de útero grávido, posterior al 1er trimestre</v>
      </c>
      <c r="E1663" s="335">
        <f>+'3.- Resumen general'!AP1664</f>
        <v>0</v>
      </c>
      <c r="F1663" s="335">
        <f>+'3.- Resumen general'!AQ1664</f>
        <v>5.618850000000001</v>
      </c>
      <c r="G1663" s="335">
        <f t="shared" si="104"/>
        <v>5.618850000000001</v>
      </c>
      <c r="I1663" s="52">
        <v>1658</v>
      </c>
      <c r="J1663" s="334">
        <f t="shared" si="105"/>
        <v>76805</v>
      </c>
      <c r="K1663" s="81" t="str">
        <f t="shared" si="106"/>
        <v>Ultrasonido de útero grávido, posterior al 1er trimestre</v>
      </c>
      <c r="L1663" s="335">
        <f>+'3.- Resumen general'!AP1664</f>
        <v>0</v>
      </c>
      <c r="M1663" s="335">
        <f>+'3.- Resumen general'!AQ1664</f>
        <v>5.618850000000001</v>
      </c>
      <c r="N1663" s="335">
        <f t="shared" si="107"/>
        <v>5.618850000000001</v>
      </c>
    </row>
    <row r="1664" spans="2:14">
      <c r="B1664" s="52">
        <v>1659</v>
      </c>
      <c r="C1664" s="334">
        <f>+'3.- Resumen general'!C1665</f>
        <v>76811</v>
      </c>
      <c r="D1664" s="81" t="str">
        <f>+'3.- Resumen general'!D1665</f>
        <v>Ultrasonido de útero grávido y evaluación fetal detallada</v>
      </c>
      <c r="E1664" s="335">
        <f>+'3.- Resumen general'!AP1665</f>
        <v>0</v>
      </c>
      <c r="F1664" s="335">
        <f>+'3.- Resumen general'!AQ1665</f>
        <v>5.618850000000001</v>
      </c>
      <c r="G1664" s="335">
        <f t="shared" si="104"/>
        <v>5.618850000000001</v>
      </c>
      <c r="I1664" s="52">
        <v>1659</v>
      </c>
      <c r="J1664" s="334">
        <f t="shared" si="105"/>
        <v>76811</v>
      </c>
      <c r="K1664" s="81" t="str">
        <f t="shared" si="106"/>
        <v>Ultrasonido de útero grávido y evaluación fetal detallada</v>
      </c>
      <c r="L1664" s="335">
        <f>+'3.- Resumen general'!AP1665</f>
        <v>0</v>
      </c>
      <c r="M1664" s="335">
        <f>+'3.- Resumen general'!AQ1665</f>
        <v>5.618850000000001</v>
      </c>
      <c r="N1664" s="335">
        <f t="shared" si="107"/>
        <v>5.618850000000001</v>
      </c>
    </row>
    <row r="1665" spans="2:14" ht="25.5">
      <c r="B1665" s="52">
        <v>1660</v>
      </c>
      <c r="C1665" s="334">
        <f>+'3.- Resumen general'!C1666</f>
        <v>76816</v>
      </c>
      <c r="D1665" s="81" t="str">
        <f>+'3.- Resumen general'!D1666</f>
        <v>Ecografía obstétrica selectiva evaluación morfológica del feto para descarte de malformaciones</v>
      </c>
      <c r="E1665" s="335">
        <f>+'3.- Resumen general'!AP1666</f>
        <v>0</v>
      </c>
      <c r="F1665" s="335">
        <f>+'3.- Resumen general'!AQ1666</f>
        <v>5.618850000000001</v>
      </c>
      <c r="G1665" s="335">
        <f t="shared" si="104"/>
        <v>5.618850000000001</v>
      </c>
      <c r="I1665" s="52">
        <v>1660</v>
      </c>
      <c r="J1665" s="334">
        <f t="shared" si="105"/>
        <v>76816</v>
      </c>
      <c r="K1665" s="81" t="str">
        <f t="shared" si="106"/>
        <v>Ecografía obstétrica selectiva evaluación morfológica del feto para descarte de malformaciones</v>
      </c>
      <c r="L1665" s="335">
        <f>+'3.- Resumen general'!AP1666</f>
        <v>0</v>
      </c>
      <c r="M1665" s="335">
        <f>+'3.- Resumen general'!AQ1666</f>
        <v>5.618850000000001</v>
      </c>
      <c r="N1665" s="335">
        <f t="shared" si="107"/>
        <v>5.618850000000001</v>
      </c>
    </row>
    <row r="1666" spans="2:14">
      <c r="B1666" s="52">
        <v>1661</v>
      </c>
      <c r="C1666" s="334">
        <f>+'3.- Resumen general'!C1667</f>
        <v>76817</v>
      </c>
      <c r="D1666" s="81" t="str">
        <f>+'3.- Resumen general'!D1667</f>
        <v>Ecografía transvaginal obstétrica</v>
      </c>
      <c r="E1666" s="335">
        <f>+'3.- Resumen general'!AP1667</f>
        <v>0</v>
      </c>
      <c r="F1666" s="335">
        <f>+'3.- Resumen general'!AQ1667</f>
        <v>5.618850000000001</v>
      </c>
      <c r="G1666" s="335">
        <f t="shared" si="104"/>
        <v>5.618850000000001</v>
      </c>
      <c r="I1666" s="52">
        <v>1661</v>
      </c>
      <c r="J1666" s="334">
        <f t="shared" si="105"/>
        <v>76817</v>
      </c>
      <c r="K1666" s="81" t="str">
        <f t="shared" si="106"/>
        <v>Ecografía transvaginal obstétrica</v>
      </c>
      <c r="L1666" s="335">
        <f>+'3.- Resumen general'!AP1667</f>
        <v>0</v>
      </c>
      <c r="M1666" s="335">
        <f>+'3.- Resumen general'!AQ1667</f>
        <v>5.618850000000001</v>
      </c>
      <c r="N1666" s="335">
        <f t="shared" si="107"/>
        <v>5.618850000000001</v>
      </c>
    </row>
    <row r="1667" spans="2:14">
      <c r="B1667" s="52">
        <v>1662</v>
      </c>
      <c r="C1667" s="334">
        <f>+'3.- Resumen general'!C1668</f>
        <v>76818</v>
      </c>
      <c r="D1667" s="81" t="str">
        <f>+'3.- Resumen general'!D1668</f>
        <v>Perfil biofísico fetal</v>
      </c>
      <c r="E1667" s="335">
        <f>+'3.- Resumen general'!AP1668</f>
        <v>0</v>
      </c>
      <c r="F1667" s="335">
        <f>+'3.- Resumen general'!AQ1668</f>
        <v>5.618850000000001</v>
      </c>
      <c r="G1667" s="335">
        <f t="shared" si="104"/>
        <v>5.618850000000001</v>
      </c>
      <c r="I1667" s="52">
        <v>1662</v>
      </c>
      <c r="J1667" s="334">
        <f t="shared" si="105"/>
        <v>76818</v>
      </c>
      <c r="K1667" s="81" t="str">
        <f t="shared" si="106"/>
        <v>Perfil biofísico fetal</v>
      </c>
      <c r="L1667" s="335">
        <f>+'3.- Resumen general'!AP1668</f>
        <v>0</v>
      </c>
      <c r="M1667" s="335">
        <f>+'3.- Resumen general'!AQ1668</f>
        <v>5.618850000000001</v>
      </c>
      <c r="N1667" s="335">
        <f t="shared" si="107"/>
        <v>5.618850000000001</v>
      </c>
    </row>
    <row r="1668" spans="2:14">
      <c r="B1668" s="52">
        <v>1663</v>
      </c>
      <c r="C1668" s="334">
        <f>+'3.- Resumen general'!C1669</f>
        <v>76819</v>
      </c>
      <c r="D1668" s="81" t="str">
        <f>+'3.- Resumen general'!D1669</f>
        <v xml:space="preserve">Perfil biofísico fetal sin test no estresante </v>
      </c>
      <c r="E1668" s="335">
        <f>+'3.- Resumen general'!AP1669</f>
        <v>0</v>
      </c>
      <c r="F1668" s="335">
        <f>+'3.- Resumen general'!AQ1669</f>
        <v>5.618850000000001</v>
      </c>
      <c r="G1668" s="335">
        <f t="shared" si="104"/>
        <v>5.618850000000001</v>
      </c>
      <c r="I1668" s="52">
        <v>1663</v>
      </c>
      <c r="J1668" s="334">
        <f t="shared" si="105"/>
        <v>76819</v>
      </c>
      <c r="K1668" s="81" t="str">
        <f t="shared" si="106"/>
        <v xml:space="preserve">Perfil biofísico fetal sin test no estresante </v>
      </c>
      <c r="L1668" s="335">
        <f>+'3.- Resumen general'!AP1669</f>
        <v>0</v>
      </c>
      <c r="M1668" s="335">
        <f>+'3.- Resumen general'!AQ1669</f>
        <v>5.618850000000001</v>
      </c>
      <c r="N1668" s="335">
        <f t="shared" si="107"/>
        <v>5.618850000000001</v>
      </c>
    </row>
    <row r="1669" spans="2:14">
      <c r="B1669" s="52">
        <v>1664</v>
      </c>
      <c r="C1669" s="334">
        <f>+'3.- Resumen general'!C1670</f>
        <v>76825</v>
      </c>
      <c r="D1669" s="81" t="str">
        <f>+'3.- Resumen general'!D1670</f>
        <v>Ecocardiografía fetal</v>
      </c>
      <c r="E1669" s="335">
        <f>+'3.- Resumen general'!AP1670</f>
        <v>0</v>
      </c>
      <c r="F1669" s="335">
        <f>+'3.- Resumen general'!AQ1670</f>
        <v>5.618850000000001</v>
      </c>
      <c r="G1669" s="335">
        <f t="shared" si="104"/>
        <v>5.618850000000001</v>
      </c>
      <c r="I1669" s="52">
        <v>1664</v>
      </c>
      <c r="J1669" s="334">
        <f t="shared" si="105"/>
        <v>76825</v>
      </c>
      <c r="K1669" s="81" t="str">
        <f t="shared" si="106"/>
        <v>Ecocardiografía fetal</v>
      </c>
      <c r="L1669" s="335">
        <f>+'3.- Resumen general'!AP1670</f>
        <v>0</v>
      </c>
      <c r="M1669" s="335">
        <f>+'3.- Resumen general'!AQ1670</f>
        <v>5.618850000000001</v>
      </c>
      <c r="N1669" s="335">
        <f t="shared" si="107"/>
        <v>5.618850000000001</v>
      </c>
    </row>
    <row r="1670" spans="2:14">
      <c r="B1670" s="52">
        <v>1665</v>
      </c>
      <c r="C1670" s="334">
        <f>+'3.- Resumen general'!C1671</f>
        <v>76827</v>
      </c>
      <c r="D1670" s="81" t="str">
        <f>+'3.- Resumen general'!D1671</f>
        <v>Ecografía fetal Doppler</v>
      </c>
      <c r="E1670" s="335">
        <f>+'3.- Resumen general'!AP1671</f>
        <v>0</v>
      </c>
      <c r="F1670" s="335">
        <f>+'3.- Resumen general'!AQ1671</f>
        <v>5.618850000000001</v>
      </c>
      <c r="G1670" s="335">
        <f t="shared" si="104"/>
        <v>5.618850000000001</v>
      </c>
      <c r="I1670" s="52">
        <v>1665</v>
      </c>
      <c r="J1670" s="334">
        <f t="shared" si="105"/>
        <v>76827</v>
      </c>
      <c r="K1670" s="81" t="str">
        <f t="shared" si="106"/>
        <v>Ecografía fetal Doppler</v>
      </c>
      <c r="L1670" s="335">
        <f>+'3.- Resumen general'!AP1671</f>
        <v>0</v>
      </c>
      <c r="M1670" s="335">
        <f>+'3.- Resumen general'!AQ1671</f>
        <v>5.618850000000001</v>
      </c>
      <c r="N1670" s="335">
        <f t="shared" si="107"/>
        <v>5.618850000000001</v>
      </c>
    </row>
    <row r="1671" spans="2:14">
      <c r="B1671" s="52">
        <v>1666</v>
      </c>
      <c r="C1671" s="334">
        <f>+'3.- Resumen general'!C1672</f>
        <v>76830</v>
      </c>
      <c r="D1671" s="81" t="str">
        <f>+'3.- Resumen general'!D1672</f>
        <v>Ecografía transvaginal (no obstétrica)</v>
      </c>
      <c r="E1671" s="335">
        <f>+'3.- Resumen general'!AP1672</f>
        <v>0</v>
      </c>
      <c r="F1671" s="335">
        <f>+'3.- Resumen general'!AQ1672</f>
        <v>5.618850000000001</v>
      </c>
      <c r="G1671" s="335">
        <f t="shared" si="104"/>
        <v>5.618850000000001</v>
      </c>
      <c r="I1671" s="52">
        <v>1666</v>
      </c>
      <c r="J1671" s="334">
        <f t="shared" si="105"/>
        <v>76830</v>
      </c>
      <c r="K1671" s="81" t="str">
        <f t="shared" si="106"/>
        <v>Ecografía transvaginal (no obstétrica)</v>
      </c>
      <c r="L1671" s="335">
        <f>+'3.- Resumen general'!AP1672</f>
        <v>0</v>
      </c>
      <c r="M1671" s="335">
        <f>+'3.- Resumen general'!AQ1672</f>
        <v>5.618850000000001</v>
      </c>
      <c r="N1671" s="335">
        <f t="shared" si="107"/>
        <v>5.618850000000001</v>
      </c>
    </row>
    <row r="1672" spans="2:14">
      <c r="B1672" s="52">
        <v>1667</v>
      </c>
      <c r="C1672" s="334">
        <f>+'3.- Resumen general'!C1673</f>
        <v>76831</v>
      </c>
      <c r="D1672" s="81" t="str">
        <f>+'3.- Resumen general'!D1673</f>
        <v>Histerosonografía, con o sin flujo, doppler codificado con color</v>
      </c>
      <c r="E1672" s="335">
        <f>+'3.- Resumen general'!AP1673</f>
        <v>0</v>
      </c>
      <c r="F1672" s="335">
        <f>+'3.- Resumen general'!AQ1673</f>
        <v>5.618850000000001</v>
      </c>
      <c r="G1672" s="335">
        <f t="shared" si="104"/>
        <v>5.618850000000001</v>
      </c>
      <c r="I1672" s="52">
        <v>1667</v>
      </c>
      <c r="J1672" s="334">
        <f t="shared" si="105"/>
        <v>76831</v>
      </c>
      <c r="K1672" s="81" t="str">
        <f t="shared" si="106"/>
        <v>Histerosonografía, con o sin flujo, doppler codificado con color</v>
      </c>
      <c r="L1672" s="335">
        <f>+'3.- Resumen general'!AP1673</f>
        <v>0</v>
      </c>
      <c r="M1672" s="335">
        <f>+'3.- Resumen general'!AQ1673</f>
        <v>5.618850000000001</v>
      </c>
      <c r="N1672" s="335">
        <f t="shared" si="107"/>
        <v>5.618850000000001</v>
      </c>
    </row>
    <row r="1673" spans="2:14">
      <c r="B1673" s="52">
        <v>1668</v>
      </c>
      <c r="C1673" s="334">
        <f>+'3.- Resumen general'!C1674</f>
        <v>76856</v>
      </c>
      <c r="D1673" s="81" t="str">
        <f>+'3.- Resumen general'!D1674</f>
        <v>Ultrasonido pélvico (no obstétrico)</v>
      </c>
      <c r="E1673" s="335">
        <f>+'3.- Resumen general'!AP1674</f>
        <v>0</v>
      </c>
      <c r="F1673" s="335">
        <f>+'3.- Resumen general'!AQ1674</f>
        <v>5.618850000000001</v>
      </c>
      <c r="G1673" s="335">
        <f t="shared" si="104"/>
        <v>5.618850000000001</v>
      </c>
      <c r="I1673" s="52">
        <v>1668</v>
      </c>
      <c r="J1673" s="334">
        <f t="shared" si="105"/>
        <v>76856</v>
      </c>
      <c r="K1673" s="81" t="str">
        <f t="shared" si="106"/>
        <v>Ultrasonido pélvico (no obstétrico)</v>
      </c>
      <c r="L1673" s="335">
        <f>+'3.- Resumen general'!AP1674</f>
        <v>0</v>
      </c>
      <c r="M1673" s="335">
        <f>+'3.- Resumen general'!AQ1674</f>
        <v>5.618850000000001</v>
      </c>
      <c r="N1673" s="335">
        <f t="shared" si="107"/>
        <v>5.618850000000001</v>
      </c>
    </row>
    <row r="1674" spans="2:14">
      <c r="B1674" s="52">
        <v>1669</v>
      </c>
      <c r="C1674" s="334">
        <f>+'3.- Resumen general'!C1675</f>
        <v>76870</v>
      </c>
      <c r="D1674" s="81" t="str">
        <f>+'3.- Resumen general'!D1675</f>
        <v>Ecografía, escroto y contenido</v>
      </c>
      <c r="E1674" s="335">
        <f>+'3.- Resumen general'!AP1675</f>
        <v>0</v>
      </c>
      <c r="F1674" s="335">
        <f>+'3.- Resumen general'!AQ1675</f>
        <v>5.618850000000001</v>
      </c>
      <c r="G1674" s="335">
        <f t="shared" si="104"/>
        <v>5.618850000000001</v>
      </c>
      <c r="I1674" s="52">
        <v>1669</v>
      </c>
      <c r="J1674" s="334">
        <f t="shared" si="105"/>
        <v>76870</v>
      </c>
      <c r="K1674" s="81" t="str">
        <f t="shared" si="106"/>
        <v>Ecografía, escroto y contenido</v>
      </c>
      <c r="L1674" s="335">
        <f>+'3.- Resumen general'!AP1675</f>
        <v>0</v>
      </c>
      <c r="M1674" s="335">
        <f>+'3.- Resumen general'!AQ1675</f>
        <v>5.618850000000001</v>
      </c>
      <c r="N1674" s="335">
        <f t="shared" si="107"/>
        <v>5.618850000000001</v>
      </c>
    </row>
    <row r="1675" spans="2:14">
      <c r="B1675" s="52">
        <v>1670</v>
      </c>
      <c r="C1675" s="334">
        <f>+'3.- Resumen general'!C1676</f>
        <v>76872</v>
      </c>
      <c r="D1675" s="81" t="str">
        <f>+'3.- Resumen general'!D1676</f>
        <v>Ultrasonido prostático transrectal</v>
      </c>
      <c r="E1675" s="335">
        <f>+'3.- Resumen general'!AP1676</f>
        <v>0</v>
      </c>
      <c r="F1675" s="335">
        <f>+'3.- Resumen general'!AQ1676</f>
        <v>5.618850000000001</v>
      </c>
      <c r="G1675" s="335">
        <f t="shared" si="104"/>
        <v>5.618850000000001</v>
      </c>
      <c r="I1675" s="52">
        <v>1670</v>
      </c>
      <c r="J1675" s="334">
        <f t="shared" si="105"/>
        <v>76872</v>
      </c>
      <c r="K1675" s="81" t="str">
        <f t="shared" si="106"/>
        <v>Ultrasonido prostático transrectal</v>
      </c>
      <c r="L1675" s="335">
        <f>+'3.- Resumen general'!AP1676</f>
        <v>0</v>
      </c>
      <c r="M1675" s="335">
        <f>+'3.- Resumen general'!AQ1676</f>
        <v>5.618850000000001</v>
      </c>
      <c r="N1675" s="335">
        <f t="shared" si="107"/>
        <v>5.618850000000001</v>
      </c>
    </row>
    <row r="1676" spans="2:14">
      <c r="B1676" s="52">
        <v>1671</v>
      </c>
      <c r="C1676" s="334">
        <f>+'3.- Resumen general'!C1677</f>
        <v>76880</v>
      </c>
      <c r="D1676" s="81" t="str">
        <f>+'3.- Resumen general'!D1677</f>
        <v>Ecografía no vascular de extremidades por rastreo B y/o en tiempo real</v>
      </c>
      <c r="E1676" s="335">
        <f>+'3.- Resumen general'!AP1677</f>
        <v>0</v>
      </c>
      <c r="F1676" s="335">
        <f>+'3.- Resumen general'!AQ1677</f>
        <v>5.618850000000001</v>
      </c>
      <c r="G1676" s="335">
        <f t="shared" si="104"/>
        <v>5.618850000000001</v>
      </c>
      <c r="I1676" s="52">
        <v>1671</v>
      </c>
      <c r="J1676" s="334">
        <f t="shared" si="105"/>
        <v>76880</v>
      </c>
      <c r="K1676" s="81" t="str">
        <f t="shared" si="106"/>
        <v>Ecografía no vascular de extremidades por rastreo B y/o en tiempo real</v>
      </c>
      <c r="L1676" s="335">
        <f>+'3.- Resumen general'!AP1677</f>
        <v>0</v>
      </c>
      <c r="M1676" s="335">
        <f>+'3.- Resumen general'!AQ1677</f>
        <v>5.618850000000001</v>
      </c>
      <c r="N1676" s="335">
        <f t="shared" si="107"/>
        <v>5.618850000000001</v>
      </c>
    </row>
    <row r="1677" spans="2:14">
      <c r="B1677" s="52">
        <v>1672</v>
      </c>
      <c r="C1677" s="334">
        <f>+'3.- Resumen general'!C1678</f>
        <v>76885</v>
      </c>
      <c r="D1677" s="81" t="str">
        <f>+'3.- Resumen general'!D1678</f>
        <v xml:space="preserve">Ultrasonido de caderas de lactante </v>
      </c>
      <c r="E1677" s="335">
        <f>+'3.- Resumen general'!AP1678</f>
        <v>0</v>
      </c>
      <c r="F1677" s="335">
        <f>+'3.- Resumen general'!AQ1678</f>
        <v>5.618850000000001</v>
      </c>
      <c r="G1677" s="335">
        <f t="shared" si="104"/>
        <v>5.618850000000001</v>
      </c>
      <c r="I1677" s="52">
        <v>1672</v>
      </c>
      <c r="J1677" s="334">
        <f t="shared" si="105"/>
        <v>76885</v>
      </c>
      <c r="K1677" s="81" t="str">
        <f t="shared" si="106"/>
        <v xml:space="preserve">Ultrasonido de caderas de lactante </v>
      </c>
      <c r="L1677" s="335">
        <f>+'3.- Resumen general'!AP1678</f>
        <v>0</v>
      </c>
      <c r="M1677" s="335">
        <f>+'3.- Resumen general'!AQ1678</f>
        <v>5.618850000000001</v>
      </c>
      <c r="N1677" s="335">
        <f t="shared" si="107"/>
        <v>5.618850000000001</v>
      </c>
    </row>
    <row r="1678" spans="2:14">
      <c r="B1678" s="52">
        <v>1673</v>
      </c>
      <c r="C1678" s="334">
        <f>+'3.- Resumen general'!C1679</f>
        <v>76942</v>
      </c>
      <c r="D1678" s="81" t="str">
        <f>+'3.- Resumen general'!D1679</f>
        <v>Biopsia guiada por ecografía</v>
      </c>
      <c r="E1678" s="335">
        <f>+'3.- Resumen general'!AP1679</f>
        <v>0</v>
      </c>
      <c r="F1678" s="335">
        <f>+'3.- Resumen general'!AQ1679</f>
        <v>5.618850000000001</v>
      </c>
      <c r="G1678" s="335">
        <f t="shared" si="104"/>
        <v>5.618850000000001</v>
      </c>
      <c r="I1678" s="52">
        <v>1673</v>
      </c>
      <c r="J1678" s="334">
        <f t="shared" si="105"/>
        <v>76942</v>
      </c>
      <c r="K1678" s="81" t="str">
        <f t="shared" si="106"/>
        <v>Biopsia guiada por ecografía</v>
      </c>
      <c r="L1678" s="335">
        <f>+'3.- Resumen general'!AP1679</f>
        <v>0</v>
      </c>
      <c r="M1678" s="335">
        <f>+'3.- Resumen general'!AQ1679</f>
        <v>5.618850000000001</v>
      </c>
      <c r="N1678" s="335">
        <f t="shared" si="107"/>
        <v>5.618850000000001</v>
      </c>
    </row>
    <row r="1679" spans="2:14">
      <c r="B1679" s="52">
        <v>1674</v>
      </c>
      <c r="C1679" s="334">
        <f>+'3.- Resumen general'!C1680</f>
        <v>77055</v>
      </c>
      <c r="D1679" s="81" t="str">
        <f>+'3.- Resumen general'!D1680</f>
        <v>Mamografía unilateral</v>
      </c>
      <c r="E1679" s="335">
        <f>+'3.- Resumen general'!AP1680</f>
        <v>0</v>
      </c>
      <c r="F1679" s="335">
        <f>+'3.- Resumen general'!AQ1680</f>
        <v>8.6301100000000002</v>
      </c>
      <c r="G1679" s="335">
        <f t="shared" si="104"/>
        <v>8.6301100000000002</v>
      </c>
      <c r="I1679" s="52">
        <v>1674</v>
      </c>
      <c r="J1679" s="334">
        <f t="shared" si="105"/>
        <v>77055</v>
      </c>
      <c r="K1679" s="81" t="str">
        <f t="shared" si="106"/>
        <v>Mamografía unilateral</v>
      </c>
      <c r="L1679" s="335">
        <f>+'3.- Resumen general'!AP1680</f>
        <v>0</v>
      </c>
      <c r="M1679" s="335">
        <f>+'3.- Resumen general'!AQ1680</f>
        <v>8.6301100000000002</v>
      </c>
      <c r="N1679" s="335">
        <f t="shared" si="107"/>
        <v>8.6301100000000002</v>
      </c>
    </row>
    <row r="1680" spans="2:14">
      <c r="B1680" s="52">
        <v>1675</v>
      </c>
      <c r="C1680" s="334">
        <f>+'3.- Resumen general'!C1681</f>
        <v>77056</v>
      </c>
      <c r="D1680" s="81" t="str">
        <f>+'3.- Resumen general'!D1681</f>
        <v>Mamografía bilateral</v>
      </c>
      <c r="E1680" s="335">
        <f>+'3.- Resumen general'!AP1681</f>
        <v>0</v>
      </c>
      <c r="F1680" s="335">
        <f>+'3.- Resumen general'!AQ1681</f>
        <v>49.950109999999995</v>
      </c>
      <c r="G1680" s="335">
        <f t="shared" si="104"/>
        <v>49.950109999999995</v>
      </c>
      <c r="I1680" s="52">
        <v>1675</v>
      </c>
      <c r="J1680" s="334">
        <f t="shared" si="105"/>
        <v>77056</v>
      </c>
      <c r="K1680" s="81" t="str">
        <f t="shared" si="106"/>
        <v>Mamografía bilateral</v>
      </c>
      <c r="L1680" s="335">
        <f>+'3.- Resumen general'!AP1681</f>
        <v>0</v>
      </c>
      <c r="M1680" s="335">
        <f>+'3.- Resumen general'!AQ1681</f>
        <v>49.950109999999995</v>
      </c>
      <c r="N1680" s="335">
        <f t="shared" si="107"/>
        <v>49.950109999999995</v>
      </c>
    </row>
    <row r="1681" spans="2:14">
      <c r="B1681" s="52">
        <v>1676</v>
      </c>
      <c r="C1681" s="334">
        <f>+'3.- Resumen general'!C1682</f>
        <v>77057</v>
      </c>
      <c r="D1681" s="81" t="str">
        <f>+'3.- Resumen general'!D1682</f>
        <v>Mamografía de tamizaje</v>
      </c>
      <c r="E1681" s="335">
        <f>+'3.- Resumen general'!AP1682</f>
        <v>0</v>
      </c>
      <c r="F1681" s="335">
        <f>+'3.- Resumen general'!AQ1682</f>
        <v>49.950109999999995</v>
      </c>
      <c r="G1681" s="335">
        <f t="shared" si="104"/>
        <v>49.950109999999995</v>
      </c>
      <c r="I1681" s="52">
        <v>1676</v>
      </c>
      <c r="J1681" s="334">
        <f t="shared" si="105"/>
        <v>77057</v>
      </c>
      <c r="K1681" s="81" t="str">
        <f t="shared" si="106"/>
        <v>Mamografía de tamizaje</v>
      </c>
      <c r="L1681" s="335">
        <f>+'3.- Resumen general'!AP1682</f>
        <v>0</v>
      </c>
      <c r="M1681" s="335">
        <f>+'3.- Resumen general'!AQ1682</f>
        <v>49.950109999999995</v>
      </c>
      <c r="N1681" s="335">
        <f t="shared" si="107"/>
        <v>49.950109999999995</v>
      </c>
    </row>
    <row r="1682" spans="2:14">
      <c r="B1682" s="52">
        <v>1677</v>
      </c>
      <c r="C1682" s="334">
        <f>+'3.- Resumen general'!C1683</f>
        <v>77080</v>
      </c>
      <c r="D1682" s="81" t="str">
        <f>+'3.- Resumen general'!D1683</f>
        <v>Densitometría ósea</v>
      </c>
      <c r="E1682" s="335">
        <f>+'3.- Resumen general'!AP1683</f>
        <v>0</v>
      </c>
      <c r="F1682" s="335">
        <f>+'3.- Resumen general'!AQ1683</f>
        <v>3.93011</v>
      </c>
      <c r="G1682" s="335">
        <f t="shared" si="104"/>
        <v>3.93011</v>
      </c>
      <c r="I1682" s="52">
        <v>1677</v>
      </c>
      <c r="J1682" s="334">
        <f t="shared" si="105"/>
        <v>77080</v>
      </c>
      <c r="K1682" s="81" t="str">
        <f t="shared" si="106"/>
        <v>Densitometría ósea</v>
      </c>
      <c r="L1682" s="335">
        <f>+'3.- Resumen general'!AP1683</f>
        <v>0</v>
      </c>
      <c r="M1682" s="335">
        <f>+'3.- Resumen general'!AQ1683</f>
        <v>3.93011</v>
      </c>
      <c r="N1682" s="335">
        <f t="shared" si="107"/>
        <v>3.93011</v>
      </c>
    </row>
    <row r="1683" spans="2:14">
      <c r="B1683" s="52">
        <v>1678</v>
      </c>
      <c r="C1683" s="334">
        <f>+'3.- Resumen general'!C1684</f>
        <v>77500</v>
      </c>
      <c r="D1683" s="81" t="str">
        <f>+'3.- Resumen general'!D1684</f>
        <v>ACELERADOR LINEAL (1 SESION)</v>
      </c>
      <c r="E1683" s="335">
        <f>+'3.- Resumen general'!AP1684</f>
        <v>0</v>
      </c>
      <c r="F1683" s="335">
        <f>+'3.- Resumen general'!AQ1684</f>
        <v>1.4520000000000002</v>
      </c>
      <c r="G1683" s="335">
        <f t="shared" si="104"/>
        <v>1.4520000000000002</v>
      </c>
      <c r="I1683" s="52">
        <v>1678</v>
      </c>
      <c r="J1683" s="334">
        <f t="shared" si="105"/>
        <v>77500</v>
      </c>
      <c r="K1683" s="81" t="str">
        <f t="shared" si="106"/>
        <v>ACELERADOR LINEAL (1 SESION)</v>
      </c>
      <c r="L1683" s="335">
        <f>+'3.- Resumen general'!AP1684</f>
        <v>0</v>
      </c>
      <c r="M1683" s="335">
        <f>+'3.- Resumen general'!AQ1684</f>
        <v>1.4520000000000002</v>
      </c>
      <c r="N1683" s="335">
        <f t="shared" si="107"/>
        <v>1.4520000000000002</v>
      </c>
    </row>
    <row r="1684" spans="2:14">
      <c r="B1684" s="52">
        <v>1679</v>
      </c>
      <c r="C1684" s="334">
        <f>+'3.- Resumen general'!C1685</f>
        <v>77501</v>
      </c>
      <c r="D1684" s="81" t="str">
        <f>+'3.- Resumen general'!D1685</f>
        <v>BRAQUITERAPIA DE CONTACTO</v>
      </c>
      <c r="E1684" s="335">
        <f>+'3.- Resumen general'!AP1685</f>
        <v>0</v>
      </c>
      <c r="F1684" s="335">
        <f>+'3.- Resumen general'!AQ1685</f>
        <v>1.4520000000000002</v>
      </c>
      <c r="G1684" s="335">
        <f t="shared" si="104"/>
        <v>1.4520000000000002</v>
      </c>
      <c r="I1684" s="52">
        <v>1679</v>
      </c>
      <c r="J1684" s="334">
        <f t="shared" si="105"/>
        <v>77501</v>
      </c>
      <c r="K1684" s="81" t="str">
        <f t="shared" si="106"/>
        <v>BRAQUITERAPIA DE CONTACTO</v>
      </c>
      <c r="L1684" s="335">
        <f>+'3.- Resumen general'!AP1685</f>
        <v>0</v>
      </c>
      <c r="M1684" s="335">
        <f>+'3.- Resumen general'!AQ1685</f>
        <v>1.4520000000000002</v>
      </c>
      <c r="N1684" s="335">
        <f t="shared" si="107"/>
        <v>1.4520000000000002</v>
      </c>
    </row>
    <row r="1685" spans="2:14">
      <c r="B1685" s="52">
        <v>1680</v>
      </c>
      <c r="C1685" s="334">
        <f>+'3.- Resumen general'!C1686</f>
        <v>78000</v>
      </c>
      <c r="D1685" s="81" t="str">
        <f>+'3.- Resumen general'!D1686</f>
        <v>Captación tiroidea en determinación única con Iodo 131</v>
      </c>
      <c r="E1685" s="335">
        <f>+'3.- Resumen general'!AP1686</f>
        <v>0</v>
      </c>
      <c r="F1685" s="335">
        <f>+'3.- Resumen general'!AQ1686</f>
        <v>127.35866874999999</v>
      </c>
      <c r="G1685" s="335">
        <f t="shared" si="104"/>
        <v>127.35866874999999</v>
      </c>
      <c r="I1685" s="52">
        <v>1680</v>
      </c>
      <c r="J1685" s="334">
        <f t="shared" si="105"/>
        <v>78000</v>
      </c>
      <c r="K1685" s="81" t="str">
        <f t="shared" si="106"/>
        <v>Captación tiroidea en determinación única con Iodo 131</v>
      </c>
      <c r="L1685" s="335">
        <f>+'3.- Resumen general'!AP1686</f>
        <v>0</v>
      </c>
      <c r="M1685" s="335">
        <f>+'3.- Resumen general'!AQ1686</f>
        <v>127.35866874999999</v>
      </c>
      <c r="N1685" s="335">
        <f t="shared" si="107"/>
        <v>127.35866874999999</v>
      </c>
    </row>
    <row r="1686" spans="2:14">
      <c r="B1686" s="52">
        <v>1681</v>
      </c>
      <c r="C1686" s="334">
        <f>+'3.- Resumen general'!C1687</f>
        <v>78006</v>
      </c>
      <c r="D1686" s="81" t="str">
        <f>+'3.- Resumen general'!D1687</f>
        <v>Gammagrafía tiroidea</v>
      </c>
      <c r="E1686" s="335">
        <f>+'3.- Resumen general'!AP1687</f>
        <v>0</v>
      </c>
      <c r="F1686" s="335">
        <f>+'3.- Resumen general'!AQ1687</f>
        <v>127.35866874999999</v>
      </c>
      <c r="G1686" s="335">
        <f t="shared" si="104"/>
        <v>127.35866874999999</v>
      </c>
      <c r="I1686" s="52">
        <v>1681</v>
      </c>
      <c r="J1686" s="334">
        <f t="shared" si="105"/>
        <v>78006</v>
      </c>
      <c r="K1686" s="81" t="str">
        <f t="shared" si="106"/>
        <v>Gammagrafía tiroidea</v>
      </c>
      <c r="L1686" s="335">
        <f>+'3.- Resumen general'!AP1687</f>
        <v>0</v>
      </c>
      <c r="M1686" s="335">
        <f>+'3.- Resumen general'!AQ1687</f>
        <v>127.35866874999999</v>
      </c>
      <c r="N1686" s="335">
        <f t="shared" si="107"/>
        <v>127.35866874999999</v>
      </c>
    </row>
    <row r="1687" spans="2:14">
      <c r="B1687" s="52">
        <v>1682</v>
      </c>
      <c r="C1687" s="334">
        <f>+'3.- Resumen general'!C1688</f>
        <v>78007</v>
      </c>
      <c r="D1687" s="81" t="str">
        <f>+'3.- Resumen general'!D1688</f>
        <v>Prueba de estímulo con TSH - gammagráfica</v>
      </c>
      <c r="E1687" s="335">
        <f>+'3.- Resumen general'!AP1688</f>
        <v>0</v>
      </c>
      <c r="F1687" s="335">
        <f>+'3.- Resumen general'!AQ1688</f>
        <v>127.35866874999999</v>
      </c>
      <c r="G1687" s="335">
        <f t="shared" si="104"/>
        <v>127.35866874999999</v>
      </c>
      <c r="I1687" s="52">
        <v>1682</v>
      </c>
      <c r="J1687" s="334">
        <f t="shared" si="105"/>
        <v>78007</v>
      </c>
      <c r="K1687" s="81" t="str">
        <f t="shared" si="106"/>
        <v>Prueba de estímulo con TSH - gammagráfica</v>
      </c>
      <c r="L1687" s="335">
        <f>+'3.- Resumen general'!AP1688</f>
        <v>0</v>
      </c>
      <c r="M1687" s="335">
        <f>+'3.- Resumen general'!AQ1688</f>
        <v>127.35866874999999</v>
      </c>
      <c r="N1687" s="335">
        <f t="shared" si="107"/>
        <v>127.35866874999999</v>
      </c>
    </row>
    <row r="1688" spans="2:14">
      <c r="B1688" s="52">
        <v>1683</v>
      </c>
      <c r="C1688" s="334">
        <f>+'3.- Resumen general'!C1689</f>
        <v>78008</v>
      </c>
      <c r="D1688" s="81" t="str">
        <f>+'3.- Resumen general'!D1689</f>
        <v>Prueba de supresión con T3 gammagráfica</v>
      </c>
      <c r="E1688" s="335">
        <f>+'3.- Resumen general'!AP1689</f>
        <v>0</v>
      </c>
      <c r="F1688" s="335">
        <f>+'3.- Resumen general'!AQ1689</f>
        <v>127.35866874999999</v>
      </c>
      <c r="G1688" s="335">
        <f t="shared" si="104"/>
        <v>127.35866874999999</v>
      </c>
      <c r="I1688" s="52">
        <v>1683</v>
      </c>
      <c r="J1688" s="334">
        <f t="shared" si="105"/>
        <v>78008</v>
      </c>
      <c r="K1688" s="81" t="str">
        <f t="shared" si="106"/>
        <v>Prueba de supresión con T3 gammagráfica</v>
      </c>
      <c r="L1688" s="335">
        <f>+'3.- Resumen general'!AP1689</f>
        <v>0</v>
      </c>
      <c r="M1688" s="335">
        <f>+'3.- Resumen general'!AQ1689</f>
        <v>127.35866874999999</v>
      </c>
      <c r="N1688" s="335">
        <f t="shared" si="107"/>
        <v>127.35866874999999</v>
      </c>
    </row>
    <row r="1689" spans="2:14">
      <c r="B1689" s="52">
        <v>1684</v>
      </c>
      <c r="C1689" s="334">
        <f>+'3.- Resumen general'!C1690</f>
        <v>78009</v>
      </c>
      <c r="D1689" s="81" t="str">
        <f>+'3.- Resumen general'!D1690</f>
        <v>Prueba de estímulo con TSH captación</v>
      </c>
      <c r="E1689" s="335">
        <f>+'3.- Resumen general'!AP1690</f>
        <v>0</v>
      </c>
      <c r="F1689" s="335">
        <f>+'3.- Resumen general'!AQ1690</f>
        <v>127.35866874999999</v>
      </c>
      <c r="G1689" s="335">
        <f t="shared" si="104"/>
        <v>127.35866874999999</v>
      </c>
      <c r="I1689" s="52">
        <v>1684</v>
      </c>
      <c r="J1689" s="334">
        <f t="shared" si="105"/>
        <v>78009</v>
      </c>
      <c r="K1689" s="81" t="str">
        <f t="shared" si="106"/>
        <v>Prueba de estímulo con TSH captación</v>
      </c>
      <c r="L1689" s="335">
        <f>+'3.- Resumen general'!AP1690</f>
        <v>0</v>
      </c>
      <c r="M1689" s="335">
        <f>+'3.- Resumen general'!AQ1690</f>
        <v>127.35866874999999</v>
      </c>
      <c r="N1689" s="335">
        <f t="shared" si="107"/>
        <v>127.35866874999999</v>
      </c>
    </row>
    <row r="1690" spans="2:14">
      <c r="B1690" s="52">
        <v>1685</v>
      </c>
      <c r="C1690" s="334">
        <f>+'3.- Resumen general'!C1691</f>
        <v>78010</v>
      </c>
      <c r="D1690" s="81" t="str">
        <f>+'3.- Resumen general'!D1691</f>
        <v>Prueba de descarga con perclorato</v>
      </c>
      <c r="E1690" s="335">
        <f>+'3.- Resumen general'!AP1691</f>
        <v>0</v>
      </c>
      <c r="F1690" s="335">
        <f>+'3.- Resumen general'!AQ1691</f>
        <v>127.35866874999999</v>
      </c>
      <c r="G1690" s="335">
        <f t="shared" si="104"/>
        <v>127.35866874999999</v>
      </c>
      <c r="I1690" s="52">
        <v>1685</v>
      </c>
      <c r="J1690" s="334">
        <f t="shared" si="105"/>
        <v>78010</v>
      </c>
      <c r="K1690" s="81" t="str">
        <f t="shared" si="106"/>
        <v>Prueba de descarga con perclorato</v>
      </c>
      <c r="L1690" s="335">
        <f>+'3.- Resumen general'!AP1691</f>
        <v>0</v>
      </c>
      <c r="M1690" s="335">
        <f>+'3.- Resumen general'!AQ1691</f>
        <v>127.35866874999999</v>
      </c>
      <c r="N1690" s="335">
        <f t="shared" si="107"/>
        <v>127.35866874999999</v>
      </c>
    </row>
    <row r="1691" spans="2:14">
      <c r="B1691" s="52">
        <v>1686</v>
      </c>
      <c r="C1691" s="334">
        <f>+'3.- Resumen general'!C1692</f>
        <v>78011</v>
      </c>
      <c r="D1691" s="81" t="str">
        <f>+'3.- Resumen general'!D1692</f>
        <v>Prueba de inhibición con T3 captación</v>
      </c>
      <c r="E1691" s="335">
        <f>+'3.- Resumen general'!AP1692</f>
        <v>0</v>
      </c>
      <c r="F1691" s="335">
        <f>+'3.- Resumen general'!AQ1692</f>
        <v>127.35866874999999</v>
      </c>
      <c r="G1691" s="335">
        <f t="shared" si="104"/>
        <v>127.35866874999999</v>
      </c>
      <c r="I1691" s="52">
        <v>1686</v>
      </c>
      <c r="J1691" s="334">
        <f t="shared" si="105"/>
        <v>78011</v>
      </c>
      <c r="K1691" s="81" t="str">
        <f t="shared" si="106"/>
        <v>Prueba de inhibición con T3 captación</v>
      </c>
      <c r="L1691" s="335">
        <f>+'3.- Resumen general'!AP1692</f>
        <v>0</v>
      </c>
      <c r="M1691" s="335">
        <f>+'3.- Resumen general'!AQ1692</f>
        <v>127.35866874999999</v>
      </c>
      <c r="N1691" s="335">
        <f t="shared" si="107"/>
        <v>127.35866874999999</v>
      </c>
    </row>
    <row r="1692" spans="2:14" ht="25.5">
      <c r="B1692" s="52">
        <v>1687</v>
      </c>
      <c r="C1692" s="334">
        <f>+'3.- Resumen general'!C1693</f>
        <v>78019</v>
      </c>
      <c r="D1692" s="81" t="str">
        <f>+'3.- Resumen general'!D1693</f>
        <v>Obtención de imágenes de metástasis de carcinoma de tiroides en todo el cuerpo - rastreo de tejido tiroideo a cuerpo entero con Talio 201</v>
      </c>
      <c r="E1692" s="335">
        <f>+'3.- Resumen general'!AP1693</f>
        <v>0</v>
      </c>
      <c r="F1692" s="335">
        <f>+'3.- Resumen general'!AQ1693</f>
        <v>127.35866874999999</v>
      </c>
      <c r="G1692" s="335">
        <f t="shared" si="104"/>
        <v>127.35866874999999</v>
      </c>
      <c r="I1692" s="52">
        <v>1687</v>
      </c>
      <c r="J1692" s="334">
        <f t="shared" si="105"/>
        <v>78019</v>
      </c>
      <c r="K1692" s="81" t="str">
        <f t="shared" si="106"/>
        <v>Obtención de imágenes de metástasis de carcinoma de tiroides en todo el cuerpo - rastreo de tejido tiroideo a cuerpo entero con Talio 201</v>
      </c>
      <c r="L1692" s="335">
        <f>+'3.- Resumen general'!AP1693</f>
        <v>0</v>
      </c>
      <c r="M1692" s="335">
        <f>+'3.- Resumen general'!AQ1693</f>
        <v>127.35866874999999</v>
      </c>
      <c r="N1692" s="335">
        <f t="shared" si="107"/>
        <v>127.35866874999999</v>
      </c>
    </row>
    <row r="1693" spans="2:14">
      <c r="B1693" s="52">
        <v>1688</v>
      </c>
      <c r="C1693" s="334">
        <f>+'3.- Resumen general'!C1694</f>
        <v>78025</v>
      </c>
      <c r="D1693" s="81" t="str">
        <f>+'3.- Resumen general'!D1694</f>
        <v>Rastreo de tejido tiroideo</v>
      </c>
      <c r="E1693" s="335">
        <f>+'3.- Resumen general'!AP1694</f>
        <v>0</v>
      </c>
      <c r="F1693" s="335">
        <f>+'3.- Resumen general'!AQ1694</f>
        <v>127.35866874999999</v>
      </c>
      <c r="G1693" s="335">
        <f t="shared" si="104"/>
        <v>127.35866874999999</v>
      </c>
      <c r="I1693" s="52">
        <v>1688</v>
      </c>
      <c r="J1693" s="334">
        <f t="shared" si="105"/>
        <v>78025</v>
      </c>
      <c r="K1693" s="81" t="str">
        <f t="shared" si="106"/>
        <v>Rastreo de tejido tiroideo</v>
      </c>
      <c r="L1693" s="335">
        <f>+'3.- Resumen general'!AP1694</f>
        <v>0</v>
      </c>
      <c r="M1693" s="335">
        <f>+'3.- Resumen general'!AQ1694</f>
        <v>127.35866874999999</v>
      </c>
      <c r="N1693" s="335">
        <f t="shared" si="107"/>
        <v>127.35866874999999</v>
      </c>
    </row>
    <row r="1694" spans="2:14">
      <c r="B1694" s="52">
        <v>1689</v>
      </c>
      <c r="C1694" s="334">
        <f>+'3.- Resumen general'!C1695</f>
        <v>78026</v>
      </c>
      <c r="D1694" s="81" t="str">
        <f>+'3.- Resumen general'!D1695</f>
        <v>Terapia de hiperfunción con I-131</v>
      </c>
      <c r="E1694" s="335">
        <f>+'3.- Resumen general'!AP1695</f>
        <v>0</v>
      </c>
      <c r="F1694" s="335">
        <f>+'3.- Resumen general'!AQ1695</f>
        <v>127.35866874999999</v>
      </c>
      <c r="G1694" s="335">
        <f t="shared" si="104"/>
        <v>127.35866874999999</v>
      </c>
      <c r="I1694" s="52">
        <v>1689</v>
      </c>
      <c r="J1694" s="334">
        <f t="shared" si="105"/>
        <v>78026</v>
      </c>
      <c r="K1694" s="81" t="str">
        <f t="shared" si="106"/>
        <v>Terapia de hiperfunción con I-131</v>
      </c>
      <c r="L1694" s="335">
        <f>+'3.- Resumen general'!AP1695</f>
        <v>0</v>
      </c>
      <c r="M1694" s="335">
        <f>+'3.- Resumen general'!AQ1695</f>
        <v>127.35866874999999</v>
      </c>
      <c r="N1694" s="335">
        <f t="shared" si="107"/>
        <v>127.35866874999999</v>
      </c>
    </row>
    <row r="1695" spans="2:14">
      <c r="B1695" s="52">
        <v>1690</v>
      </c>
      <c r="C1695" s="334">
        <f>+'3.- Resumen general'!C1696</f>
        <v>78027</v>
      </c>
      <c r="D1695" s="81" t="str">
        <f>+'3.- Resumen general'!D1696</f>
        <v>Terapia de atipias diferenciadas con I-131</v>
      </c>
      <c r="E1695" s="335">
        <f>+'3.- Resumen general'!AP1696</f>
        <v>0</v>
      </c>
      <c r="F1695" s="335">
        <f>+'3.- Resumen general'!AQ1696</f>
        <v>127.35866874999999</v>
      </c>
      <c r="G1695" s="335">
        <f t="shared" si="104"/>
        <v>127.35866874999999</v>
      </c>
      <c r="I1695" s="52">
        <v>1690</v>
      </c>
      <c r="J1695" s="334">
        <f t="shared" si="105"/>
        <v>78027</v>
      </c>
      <c r="K1695" s="81" t="str">
        <f t="shared" si="106"/>
        <v>Terapia de atipias diferenciadas con I-131</v>
      </c>
      <c r="L1695" s="335">
        <f>+'3.- Resumen general'!AP1696</f>
        <v>0</v>
      </c>
      <c r="M1695" s="335">
        <f>+'3.- Resumen general'!AQ1696</f>
        <v>127.35866874999999</v>
      </c>
      <c r="N1695" s="335">
        <f t="shared" si="107"/>
        <v>127.35866874999999</v>
      </c>
    </row>
    <row r="1696" spans="2:14">
      <c r="B1696" s="52">
        <v>1691</v>
      </c>
      <c r="C1696" s="334">
        <f>+'3.- Resumen general'!C1697</f>
        <v>78028</v>
      </c>
      <c r="D1696" s="81" t="str">
        <f>+'3.- Resumen general'!D1697</f>
        <v>Radioablación Funcional Tiroidea con I-131</v>
      </c>
      <c r="E1696" s="335">
        <f>+'3.- Resumen general'!AP1697</f>
        <v>0</v>
      </c>
      <c r="F1696" s="335">
        <f>+'3.- Resumen general'!AQ1697</f>
        <v>127.35866874999999</v>
      </c>
      <c r="G1696" s="335">
        <f t="shared" si="104"/>
        <v>127.35866874999999</v>
      </c>
      <c r="I1696" s="52">
        <v>1691</v>
      </c>
      <c r="J1696" s="334">
        <f t="shared" si="105"/>
        <v>78028</v>
      </c>
      <c r="K1696" s="81" t="str">
        <f t="shared" si="106"/>
        <v>Radioablación Funcional Tiroidea con I-131</v>
      </c>
      <c r="L1696" s="335">
        <f>+'3.- Resumen general'!AP1697</f>
        <v>0</v>
      </c>
      <c r="M1696" s="335">
        <f>+'3.- Resumen general'!AQ1697</f>
        <v>127.35866874999999</v>
      </c>
      <c r="N1696" s="335">
        <f t="shared" si="107"/>
        <v>127.35866874999999</v>
      </c>
    </row>
    <row r="1697" spans="2:14">
      <c r="B1697" s="52">
        <v>1692</v>
      </c>
      <c r="C1697" s="334">
        <f>+'3.- Resumen general'!C1698</f>
        <v>78031</v>
      </c>
      <c r="D1697" s="81" t="str">
        <f>+'3.- Resumen general'!D1698</f>
        <v>Gammagrafía de Tiroides y captación con TEC99M</v>
      </c>
      <c r="E1697" s="335">
        <f>+'3.- Resumen general'!AP1698</f>
        <v>0</v>
      </c>
      <c r="F1697" s="335">
        <f>+'3.- Resumen general'!AQ1698</f>
        <v>127.35866874999999</v>
      </c>
      <c r="G1697" s="335">
        <f t="shared" si="104"/>
        <v>127.35866874999999</v>
      </c>
      <c r="I1697" s="52">
        <v>1692</v>
      </c>
      <c r="J1697" s="334">
        <f t="shared" si="105"/>
        <v>78031</v>
      </c>
      <c r="K1697" s="81" t="str">
        <f t="shared" si="106"/>
        <v>Gammagrafía de Tiroides y captación con TEC99M</v>
      </c>
      <c r="L1697" s="335">
        <f>+'3.- Resumen general'!AP1698</f>
        <v>0</v>
      </c>
      <c r="M1697" s="335">
        <f>+'3.- Resumen general'!AQ1698</f>
        <v>127.35866874999999</v>
      </c>
      <c r="N1697" s="335">
        <f t="shared" si="107"/>
        <v>127.35866874999999</v>
      </c>
    </row>
    <row r="1698" spans="2:14" ht="25.5">
      <c r="B1698" s="52">
        <v>1693</v>
      </c>
      <c r="C1698" s="334">
        <f>+'3.- Resumen general'!C1699</f>
        <v>78070</v>
      </c>
      <c r="D1698" s="81" t="str">
        <f>+'3.- Resumen general'!D1699</f>
        <v>Imágenes del paratiroides- gammagrafía de paratiroides con sestamibi-TEC99M</v>
      </c>
      <c r="E1698" s="335">
        <f>+'3.- Resumen general'!AP1699</f>
        <v>0</v>
      </c>
      <c r="F1698" s="335">
        <f>+'3.- Resumen general'!AQ1699</f>
        <v>127.35866874999999</v>
      </c>
      <c r="G1698" s="335">
        <f t="shared" si="104"/>
        <v>127.35866874999999</v>
      </c>
      <c r="I1698" s="52">
        <v>1693</v>
      </c>
      <c r="J1698" s="334">
        <f t="shared" si="105"/>
        <v>78070</v>
      </c>
      <c r="K1698" s="81" t="str">
        <f t="shared" si="106"/>
        <v>Imágenes del paratiroides- gammagrafía de paratiroides con sestamibi-TEC99M</v>
      </c>
      <c r="L1698" s="335">
        <f>+'3.- Resumen general'!AP1699</f>
        <v>0</v>
      </c>
      <c r="M1698" s="335">
        <f>+'3.- Resumen general'!AQ1699</f>
        <v>127.35866874999999</v>
      </c>
      <c r="N1698" s="335">
        <f t="shared" si="107"/>
        <v>127.35866874999999</v>
      </c>
    </row>
    <row r="1699" spans="2:14">
      <c r="B1699" s="52">
        <v>1694</v>
      </c>
      <c r="C1699" s="334">
        <f>+'3.- Resumen general'!C1700</f>
        <v>78072</v>
      </c>
      <c r="D1699" s="81" t="str">
        <f>+'3.- Resumen general'!D1700</f>
        <v>Detección de Adenomas paratiroideos con sestamibi-TEC99M</v>
      </c>
      <c r="E1699" s="335">
        <f>+'3.- Resumen general'!AP1700</f>
        <v>0</v>
      </c>
      <c r="F1699" s="335">
        <f>+'3.- Resumen general'!AQ1700</f>
        <v>127.35866874999999</v>
      </c>
      <c r="G1699" s="335">
        <f t="shared" si="104"/>
        <v>127.35866874999999</v>
      </c>
      <c r="I1699" s="52">
        <v>1694</v>
      </c>
      <c r="J1699" s="334">
        <f t="shared" si="105"/>
        <v>78072</v>
      </c>
      <c r="K1699" s="81" t="str">
        <f t="shared" si="106"/>
        <v>Detección de Adenomas paratiroideos con sestamibi-TEC99M</v>
      </c>
      <c r="L1699" s="335">
        <f>+'3.- Resumen general'!AP1700</f>
        <v>0</v>
      </c>
      <c r="M1699" s="335">
        <f>+'3.- Resumen general'!AQ1700</f>
        <v>127.35866874999999</v>
      </c>
      <c r="N1699" s="335">
        <f t="shared" si="107"/>
        <v>127.35866874999999</v>
      </c>
    </row>
    <row r="1700" spans="2:14" ht="25.5">
      <c r="B1700" s="52">
        <v>1695</v>
      </c>
      <c r="C1700" s="334">
        <f>+'3.- Resumen general'!C1701</f>
        <v>78075</v>
      </c>
      <c r="D1700" s="81" t="str">
        <f>+'3.- Resumen general'!D1701</f>
        <v>Imágenes de adrenales, corteza y/o médula- gammagrafía de glándulas suprarrenales</v>
      </c>
      <c r="E1700" s="335">
        <f>+'3.- Resumen general'!AP1701</f>
        <v>0</v>
      </c>
      <c r="F1700" s="335">
        <f>+'3.- Resumen general'!AQ1701</f>
        <v>127.35866874999999</v>
      </c>
      <c r="G1700" s="335">
        <f t="shared" ref="G1700:G1763" si="108">SUM(E1700:F1700)</f>
        <v>127.35866874999999</v>
      </c>
      <c r="I1700" s="52">
        <v>1695</v>
      </c>
      <c r="J1700" s="334">
        <f t="shared" ref="J1700:J1763" si="109">+C1700</f>
        <v>78075</v>
      </c>
      <c r="K1700" s="81" t="str">
        <f t="shared" ref="K1700:K1763" si="110">+D1700</f>
        <v>Imágenes de adrenales, corteza y/o médula- gammagrafía de glándulas suprarrenales</v>
      </c>
      <c r="L1700" s="335">
        <f>+'3.- Resumen general'!AP1701</f>
        <v>0</v>
      </c>
      <c r="M1700" s="335">
        <f>+'3.- Resumen general'!AQ1701</f>
        <v>127.35866874999999</v>
      </c>
      <c r="N1700" s="335">
        <f t="shared" ref="N1700:N1763" si="111">SUM(L1700:M1700)</f>
        <v>127.35866874999999</v>
      </c>
    </row>
    <row r="1701" spans="2:14">
      <c r="B1701" s="52">
        <v>1696</v>
      </c>
      <c r="C1701" s="334">
        <f>+'3.- Resumen general'!C1702</f>
        <v>78076</v>
      </c>
      <c r="D1701" s="81" t="str">
        <f>+'3.- Resumen general'!D1702</f>
        <v>Detección de feocromocitoma con metil-iodo- guanetidina -123</v>
      </c>
      <c r="E1701" s="335">
        <f>+'3.- Resumen general'!AP1702</f>
        <v>0</v>
      </c>
      <c r="F1701" s="335">
        <f>+'3.- Resumen general'!AQ1702</f>
        <v>127.35866874999999</v>
      </c>
      <c r="G1701" s="335">
        <f t="shared" si="108"/>
        <v>127.35866874999999</v>
      </c>
      <c r="I1701" s="52">
        <v>1696</v>
      </c>
      <c r="J1701" s="334">
        <f t="shared" si="109"/>
        <v>78076</v>
      </c>
      <c r="K1701" s="81" t="str">
        <f t="shared" si="110"/>
        <v>Detección de feocromocitoma con metil-iodo- guanetidina -123</v>
      </c>
      <c r="L1701" s="335">
        <f>+'3.- Resumen general'!AP1702</f>
        <v>0</v>
      </c>
      <c r="M1701" s="335">
        <f>+'3.- Resumen general'!AQ1702</f>
        <v>127.35866874999999</v>
      </c>
      <c r="N1701" s="335">
        <f t="shared" si="111"/>
        <v>127.35866874999999</v>
      </c>
    </row>
    <row r="1702" spans="2:14">
      <c r="B1702" s="52">
        <v>1697</v>
      </c>
      <c r="C1702" s="334">
        <f>+'3.- Resumen general'!C1703</f>
        <v>78078</v>
      </c>
      <c r="D1702" s="81" t="str">
        <f>+'3.- Resumen general'!D1703</f>
        <v>Gammagrafía de tiroides planar y tomográfica con TEC99M</v>
      </c>
      <c r="E1702" s="335">
        <f>+'3.- Resumen general'!AP1703</f>
        <v>0</v>
      </c>
      <c r="F1702" s="335">
        <f>+'3.- Resumen general'!AQ1703</f>
        <v>127.35866874999999</v>
      </c>
      <c r="G1702" s="335">
        <f t="shared" si="108"/>
        <v>127.35866874999999</v>
      </c>
      <c r="I1702" s="52">
        <v>1697</v>
      </c>
      <c r="J1702" s="334">
        <f t="shared" si="109"/>
        <v>78078</v>
      </c>
      <c r="K1702" s="81" t="str">
        <f t="shared" si="110"/>
        <v>Gammagrafía de tiroides planar y tomográfica con TEC99M</v>
      </c>
      <c r="L1702" s="335">
        <f>+'3.- Resumen general'!AP1703</f>
        <v>0</v>
      </c>
      <c r="M1702" s="335">
        <f>+'3.- Resumen general'!AQ1703</f>
        <v>127.35866874999999</v>
      </c>
      <c r="N1702" s="335">
        <f t="shared" si="111"/>
        <v>127.35866874999999</v>
      </c>
    </row>
    <row r="1703" spans="2:14">
      <c r="B1703" s="52">
        <v>1698</v>
      </c>
      <c r="C1703" s="334">
        <f>+'3.- Resumen general'!C1704</f>
        <v>78079</v>
      </c>
      <c r="D1703" s="81" t="str">
        <f>+'3.- Resumen general'!D1704</f>
        <v>Gammagrafía de tiroides planar y tomográfica con I-131</v>
      </c>
      <c r="E1703" s="335">
        <f>+'3.- Resumen general'!AP1704</f>
        <v>0</v>
      </c>
      <c r="F1703" s="335">
        <f>+'3.- Resumen general'!AQ1704</f>
        <v>127.35866874999999</v>
      </c>
      <c r="G1703" s="335">
        <f t="shared" si="108"/>
        <v>127.35866874999999</v>
      </c>
      <c r="I1703" s="52">
        <v>1698</v>
      </c>
      <c r="J1703" s="334">
        <f t="shared" si="109"/>
        <v>78079</v>
      </c>
      <c r="K1703" s="81" t="str">
        <f t="shared" si="110"/>
        <v>Gammagrafía de tiroides planar y tomográfica con I-131</v>
      </c>
      <c r="L1703" s="335">
        <f>+'3.- Resumen general'!AP1704</f>
        <v>0</v>
      </c>
      <c r="M1703" s="335">
        <f>+'3.- Resumen general'!AQ1704</f>
        <v>127.35866874999999</v>
      </c>
      <c r="N1703" s="335">
        <f t="shared" si="111"/>
        <v>127.35866874999999</v>
      </c>
    </row>
    <row r="1704" spans="2:14">
      <c r="B1704" s="52">
        <v>1699</v>
      </c>
      <c r="C1704" s="334">
        <f>+'3.- Resumen general'!C1705</f>
        <v>78185</v>
      </c>
      <c r="D1704" s="81" t="str">
        <f>+'3.- Resumen general'!D1705</f>
        <v>Imágenes del bazo solamente</v>
      </c>
      <c r="E1704" s="335">
        <f>+'3.- Resumen general'!AP1705</f>
        <v>0</v>
      </c>
      <c r="F1704" s="335">
        <f>+'3.- Resumen general'!AQ1705</f>
        <v>127.35866874999999</v>
      </c>
      <c r="G1704" s="335">
        <f t="shared" si="108"/>
        <v>127.35866874999999</v>
      </c>
      <c r="I1704" s="52">
        <v>1699</v>
      </c>
      <c r="J1704" s="334">
        <f t="shared" si="109"/>
        <v>78185</v>
      </c>
      <c r="K1704" s="81" t="str">
        <f t="shared" si="110"/>
        <v>Imágenes del bazo solamente</v>
      </c>
      <c r="L1704" s="335">
        <f>+'3.- Resumen general'!AP1705</f>
        <v>0</v>
      </c>
      <c r="M1704" s="335">
        <f>+'3.- Resumen general'!AQ1705</f>
        <v>127.35866874999999</v>
      </c>
      <c r="N1704" s="335">
        <f t="shared" si="111"/>
        <v>127.35866874999999</v>
      </c>
    </row>
    <row r="1705" spans="2:14">
      <c r="B1705" s="52">
        <v>1700</v>
      </c>
      <c r="C1705" s="334">
        <f>+'3.- Resumen general'!C1706</f>
        <v>78195</v>
      </c>
      <c r="D1705" s="81" t="str">
        <f>+'3.- Resumen general'!D1706</f>
        <v>Imágenes de linfáticos y ganglios linfáticos</v>
      </c>
      <c r="E1705" s="335">
        <f>+'3.- Resumen general'!AP1706</f>
        <v>0</v>
      </c>
      <c r="F1705" s="335">
        <f>+'3.- Resumen general'!AQ1706</f>
        <v>127.35866874999999</v>
      </c>
      <c r="G1705" s="335">
        <f t="shared" si="108"/>
        <v>127.35866874999999</v>
      </c>
      <c r="I1705" s="52">
        <v>1700</v>
      </c>
      <c r="J1705" s="334">
        <f t="shared" si="109"/>
        <v>78195</v>
      </c>
      <c r="K1705" s="81" t="str">
        <f t="shared" si="110"/>
        <v>Imágenes de linfáticos y ganglios linfáticos</v>
      </c>
      <c r="L1705" s="335">
        <f>+'3.- Resumen general'!AP1706</f>
        <v>0</v>
      </c>
      <c r="M1705" s="335">
        <f>+'3.- Resumen general'!AQ1706</f>
        <v>127.35866874999999</v>
      </c>
      <c r="N1705" s="335">
        <f t="shared" si="111"/>
        <v>127.35866874999999</v>
      </c>
    </row>
    <row r="1706" spans="2:14">
      <c r="B1706" s="52">
        <v>1701</v>
      </c>
      <c r="C1706" s="334">
        <f>+'3.- Resumen general'!C1707</f>
        <v>78196</v>
      </c>
      <c r="D1706" s="81" t="str">
        <f>+'3.- Resumen general'!D1707</f>
        <v>Imágenes de médula ósea</v>
      </c>
      <c r="E1706" s="335">
        <f>+'3.- Resumen general'!AP1707</f>
        <v>0</v>
      </c>
      <c r="F1706" s="335">
        <f>+'3.- Resumen general'!AQ1707</f>
        <v>127.35866874999999</v>
      </c>
      <c r="G1706" s="335">
        <f t="shared" si="108"/>
        <v>127.35866874999999</v>
      </c>
      <c r="I1706" s="52">
        <v>1701</v>
      </c>
      <c r="J1706" s="334">
        <f t="shared" si="109"/>
        <v>78196</v>
      </c>
      <c r="K1706" s="81" t="str">
        <f t="shared" si="110"/>
        <v>Imágenes de médula ósea</v>
      </c>
      <c r="L1706" s="335">
        <f>+'3.- Resumen general'!AP1707</f>
        <v>0</v>
      </c>
      <c r="M1706" s="335">
        <f>+'3.- Resumen general'!AQ1707</f>
        <v>127.35866874999999</v>
      </c>
      <c r="N1706" s="335">
        <f t="shared" si="111"/>
        <v>127.35866874999999</v>
      </c>
    </row>
    <row r="1707" spans="2:14" ht="25.5">
      <c r="B1707" s="52">
        <v>1702</v>
      </c>
      <c r="C1707" s="334">
        <f>+'3.- Resumen general'!C1708</f>
        <v>78198</v>
      </c>
      <c r="D1707" s="81" t="str">
        <f>+'3.- Resumen general'!D1708</f>
        <v>Volumen plasmático, por técnica de determinación de volumen mediante dilución de radiofármaco (procedimiento separado); muestra única</v>
      </c>
      <c r="E1707" s="335">
        <f>+'3.- Resumen general'!AP1708</f>
        <v>0</v>
      </c>
      <c r="F1707" s="335">
        <f>+'3.- Resumen general'!AQ1708</f>
        <v>127.35866874999999</v>
      </c>
      <c r="G1707" s="335">
        <f t="shared" si="108"/>
        <v>127.35866874999999</v>
      </c>
      <c r="I1707" s="52">
        <v>1702</v>
      </c>
      <c r="J1707" s="334">
        <f t="shared" si="109"/>
        <v>78198</v>
      </c>
      <c r="K1707" s="81" t="str">
        <f t="shared" si="110"/>
        <v>Volumen plasmático, por técnica de determinación de volumen mediante dilución de radiofármaco (procedimiento separado); muestra única</v>
      </c>
      <c r="L1707" s="335">
        <f>+'3.- Resumen general'!AP1708</f>
        <v>0</v>
      </c>
      <c r="M1707" s="335">
        <f>+'3.- Resumen general'!AQ1708</f>
        <v>127.35866874999999</v>
      </c>
      <c r="N1707" s="335">
        <f t="shared" si="111"/>
        <v>127.35866874999999</v>
      </c>
    </row>
    <row r="1708" spans="2:14" ht="51">
      <c r="B1708" s="52">
        <v>1703</v>
      </c>
      <c r="C1708" s="334">
        <f>+'3.- Resumen general'!C1709</f>
        <v>78199</v>
      </c>
      <c r="D1708" s="81" t="str">
        <f>+'3.- Resumen general'!D1709</f>
        <v>Determinación del volumen de sangre entera, incluyendo la determinación separada del volumen plasmático y del volumen de eritrocitos (técnica de determinación de volumen por dilución de radiofármacos)</v>
      </c>
      <c r="E1708" s="335">
        <f>+'3.- Resumen general'!AP1709</f>
        <v>0</v>
      </c>
      <c r="F1708" s="335">
        <f>+'3.- Resumen general'!AQ1709</f>
        <v>127.35866874999999</v>
      </c>
      <c r="G1708" s="335">
        <f t="shared" si="108"/>
        <v>127.35866874999999</v>
      </c>
      <c r="I1708" s="52">
        <v>1703</v>
      </c>
      <c r="J1708" s="334">
        <f t="shared" si="109"/>
        <v>78199</v>
      </c>
      <c r="K1708" s="81" t="str">
        <f t="shared" si="110"/>
        <v>Determinación del volumen de sangre entera, incluyendo la determinación separada del volumen plasmático y del volumen de eritrocitos (técnica de determinación de volumen por dilución de radiofármacos)</v>
      </c>
      <c r="L1708" s="335">
        <f>+'3.- Resumen general'!AP1709</f>
        <v>0</v>
      </c>
      <c r="M1708" s="335">
        <f>+'3.- Resumen general'!AQ1709</f>
        <v>127.35866874999999</v>
      </c>
      <c r="N1708" s="335">
        <f t="shared" si="111"/>
        <v>127.35866874999999</v>
      </c>
    </row>
    <row r="1709" spans="2:14">
      <c r="B1709" s="52">
        <v>1704</v>
      </c>
      <c r="C1709" s="334">
        <f>+'3.- Resumen general'!C1710</f>
        <v>78201</v>
      </c>
      <c r="D1709" s="81" t="str">
        <f>+'3.- Resumen general'!D1710</f>
        <v>Obtención de imágenes hepáticas estáticas</v>
      </c>
      <c r="E1709" s="335">
        <f>+'3.- Resumen general'!AP1710</f>
        <v>0</v>
      </c>
      <c r="F1709" s="335">
        <f>+'3.- Resumen general'!AQ1710</f>
        <v>127.35866874999999</v>
      </c>
      <c r="G1709" s="335">
        <f t="shared" si="108"/>
        <v>127.35866874999999</v>
      </c>
      <c r="I1709" s="52">
        <v>1704</v>
      </c>
      <c r="J1709" s="334">
        <f t="shared" si="109"/>
        <v>78201</v>
      </c>
      <c r="K1709" s="81" t="str">
        <f t="shared" si="110"/>
        <v>Obtención de imágenes hepáticas estáticas</v>
      </c>
      <c r="L1709" s="335">
        <f>+'3.- Resumen general'!AP1710</f>
        <v>0</v>
      </c>
      <c r="M1709" s="335">
        <f>+'3.- Resumen general'!AQ1710</f>
        <v>127.35866874999999</v>
      </c>
      <c r="N1709" s="335">
        <f t="shared" si="111"/>
        <v>127.35866874999999</v>
      </c>
    </row>
    <row r="1710" spans="2:14">
      <c r="B1710" s="52">
        <v>1705</v>
      </c>
      <c r="C1710" s="334">
        <f>+'3.- Resumen general'!C1711</f>
        <v>78205</v>
      </c>
      <c r="D1710" s="81" t="str">
        <f>+'3.- Resumen general'!D1711</f>
        <v>Obtención de imágenes del hígado por SPECT</v>
      </c>
      <c r="E1710" s="335">
        <f>+'3.- Resumen general'!AP1711</f>
        <v>0</v>
      </c>
      <c r="F1710" s="335">
        <f>+'3.- Resumen general'!AQ1711</f>
        <v>127.35866874999999</v>
      </c>
      <c r="G1710" s="335">
        <f t="shared" si="108"/>
        <v>127.35866874999999</v>
      </c>
      <c r="I1710" s="52">
        <v>1705</v>
      </c>
      <c r="J1710" s="334">
        <f t="shared" si="109"/>
        <v>78205</v>
      </c>
      <c r="K1710" s="81" t="str">
        <f t="shared" si="110"/>
        <v>Obtención de imágenes del hígado por SPECT</v>
      </c>
      <c r="L1710" s="335">
        <f>+'3.- Resumen general'!AP1711</f>
        <v>0</v>
      </c>
      <c r="M1710" s="335">
        <f>+'3.- Resumen general'!AQ1711</f>
        <v>127.35866874999999</v>
      </c>
      <c r="N1710" s="335">
        <f t="shared" si="111"/>
        <v>127.35866874999999</v>
      </c>
    </row>
    <row r="1711" spans="2:14">
      <c r="B1711" s="52">
        <v>1706</v>
      </c>
      <c r="C1711" s="334">
        <f>+'3.- Resumen general'!C1712</f>
        <v>78215</v>
      </c>
      <c r="D1711" s="81" t="str">
        <f>+'3.- Resumen general'!D1712</f>
        <v>Obtención de imágenes hepáticas y de bazo estáticas</v>
      </c>
      <c r="E1711" s="335">
        <f>+'3.- Resumen general'!AP1712</f>
        <v>0</v>
      </c>
      <c r="F1711" s="335">
        <f>+'3.- Resumen general'!AQ1712</f>
        <v>127.35866874999999</v>
      </c>
      <c r="G1711" s="335">
        <f t="shared" si="108"/>
        <v>127.35866874999999</v>
      </c>
      <c r="I1711" s="52">
        <v>1706</v>
      </c>
      <c r="J1711" s="334">
        <f t="shared" si="109"/>
        <v>78215</v>
      </c>
      <c r="K1711" s="81" t="str">
        <f t="shared" si="110"/>
        <v>Obtención de imágenes hepáticas y de bazo estáticas</v>
      </c>
      <c r="L1711" s="335">
        <f>+'3.- Resumen general'!AP1712</f>
        <v>0</v>
      </c>
      <c r="M1711" s="335">
        <f>+'3.- Resumen general'!AQ1712</f>
        <v>127.35866874999999</v>
      </c>
      <c r="N1711" s="335">
        <f t="shared" si="111"/>
        <v>127.35866874999999</v>
      </c>
    </row>
    <row r="1712" spans="2:14">
      <c r="B1712" s="52">
        <v>1707</v>
      </c>
      <c r="C1712" s="334">
        <f>+'3.- Resumen general'!C1713</f>
        <v>78220</v>
      </c>
      <c r="D1712" s="81" t="str">
        <f>+'3.- Resumen general'!D1713</f>
        <v>Estudio de función hepática con agentes hepatobiliares</v>
      </c>
      <c r="E1712" s="335">
        <f>+'3.- Resumen general'!AP1713</f>
        <v>0</v>
      </c>
      <c r="F1712" s="335">
        <f>+'3.- Resumen general'!AQ1713</f>
        <v>127.35866874999999</v>
      </c>
      <c r="G1712" s="335">
        <f t="shared" si="108"/>
        <v>127.35866874999999</v>
      </c>
      <c r="I1712" s="52">
        <v>1707</v>
      </c>
      <c r="J1712" s="334">
        <f t="shared" si="109"/>
        <v>78220</v>
      </c>
      <c r="K1712" s="81" t="str">
        <f t="shared" si="110"/>
        <v>Estudio de función hepática con agentes hepatobiliares</v>
      </c>
      <c r="L1712" s="335">
        <f>+'3.- Resumen general'!AP1713</f>
        <v>0</v>
      </c>
      <c r="M1712" s="335">
        <f>+'3.- Resumen general'!AQ1713</f>
        <v>127.35866874999999</v>
      </c>
      <c r="N1712" s="335">
        <f t="shared" si="111"/>
        <v>127.35866874999999</v>
      </c>
    </row>
    <row r="1713" spans="2:14" ht="25.5">
      <c r="B1713" s="52">
        <v>1708</v>
      </c>
      <c r="C1713" s="334">
        <f>+'3.- Resumen general'!C1714</f>
        <v>78223</v>
      </c>
      <c r="D1713" s="81" t="str">
        <f>+'3.- Resumen general'!D1714</f>
        <v>Imágenes del sistema de conductos hepatobiliares incluyendo la vesícula biliar</v>
      </c>
      <c r="E1713" s="335">
        <f>+'3.- Resumen general'!AP1714</f>
        <v>0</v>
      </c>
      <c r="F1713" s="335">
        <f>+'3.- Resumen general'!AQ1714</f>
        <v>127.35866874999999</v>
      </c>
      <c r="G1713" s="335">
        <f t="shared" si="108"/>
        <v>127.35866874999999</v>
      </c>
      <c r="I1713" s="52">
        <v>1708</v>
      </c>
      <c r="J1713" s="334">
        <f t="shared" si="109"/>
        <v>78223</v>
      </c>
      <c r="K1713" s="81" t="str">
        <f t="shared" si="110"/>
        <v>Imágenes del sistema de conductos hepatobiliares incluyendo la vesícula biliar</v>
      </c>
      <c r="L1713" s="335">
        <f>+'3.- Resumen general'!AP1714</f>
        <v>0</v>
      </c>
      <c r="M1713" s="335">
        <f>+'3.- Resumen general'!AQ1714</f>
        <v>127.35866874999999</v>
      </c>
      <c r="N1713" s="335">
        <f t="shared" si="111"/>
        <v>127.35866874999999</v>
      </c>
    </row>
    <row r="1714" spans="2:14">
      <c r="B1714" s="52">
        <v>1709</v>
      </c>
      <c r="C1714" s="334">
        <f>+'3.- Resumen general'!C1715</f>
        <v>78230</v>
      </c>
      <c r="D1714" s="81" t="str">
        <f>+'3.- Resumen general'!D1715</f>
        <v>Imágenes de glándulas salivales</v>
      </c>
      <c r="E1714" s="335">
        <f>+'3.- Resumen general'!AP1715</f>
        <v>0</v>
      </c>
      <c r="F1714" s="335">
        <f>+'3.- Resumen general'!AQ1715</f>
        <v>127.35866874999999</v>
      </c>
      <c r="G1714" s="335">
        <f t="shared" si="108"/>
        <v>127.35866874999999</v>
      </c>
      <c r="I1714" s="52">
        <v>1709</v>
      </c>
      <c r="J1714" s="334">
        <f t="shared" si="109"/>
        <v>78230</v>
      </c>
      <c r="K1714" s="81" t="str">
        <f t="shared" si="110"/>
        <v>Imágenes de glándulas salivales</v>
      </c>
      <c r="L1714" s="335">
        <f>+'3.- Resumen general'!AP1715</f>
        <v>0</v>
      </c>
      <c r="M1714" s="335">
        <f>+'3.- Resumen general'!AQ1715</f>
        <v>127.35866874999999</v>
      </c>
      <c r="N1714" s="335">
        <f t="shared" si="111"/>
        <v>127.35866874999999</v>
      </c>
    </row>
    <row r="1715" spans="2:14">
      <c r="B1715" s="52">
        <v>1710</v>
      </c>
      <c r="C1715" s="334">
        <f>+'3.- Resumen general'!C1716</f>
        <v>78258</v>
      </c>
      <c r="D1715" s="81" t="str">
        <f>+'3.- Resumen general'!D1716</f>
        <v>Motilidad esofágica</v>
      </c>
      <c r="E1715" s="335">
        <f>+'3.- Resumen general'!AP1716</f>
        <v>0</v>
      </c>
      <c r="F1715" s="335">
        <f>+'3.- Resumen general'!AQ1716</f>
        <v>127.35866874999999</v>
      </c>
      <c r="G1715" s="335">
        <f t="shared" si="108"/>
        <v>127.35866874999999</v>
      </c>
      <c r="I1715" s="52">
        <v>1710</v>
      </c>
      <c r="J1715" s="334">
        <f t="shared" si="109"/>
        <v>78258</v>
      </c>
      <c r="K1715" s="81" t="str">
        <f t="shared" si="110"/>
        <v>Motilidad esofágica</v>
      </c>
      <c r="L1715" s="335">
        <f>+'3.- Resumen general'!AP1716</f>
        <v>0</v>
      </c>
      <c r="M1715" s="335">
        <f>+'3.- Resumen general'!AQ1716</f>
        <v>127.35866874999999</v>
      </c>
      <c r="N1715" s="335">
        <f t="shared" si="111"/>
        <v>127.35866874999999</v>
      </c>
    </row>
    <row r="1716" spans="2:14">
      <c r="B1716" s="52">
        <v>1711</v>
      </c>
      <c r="C1716" s="334">
        <f>+'3.- Resumen general'!C1717</f>
        <v>78261</v>
      </c>
      <c r="D1716" s="81" t="str">
        <f>+'3.- Resumen general'!D1717</f>
        <v>Obtención de imágenes de mucosa gástrica</v>
      </c>
      <c r="E1716" s="335">
        <f>+'3.- Resumen general'!AP1717</f>
        <v>0</v>
      </c>
      <c r="F1716" s="335">
        <f>+'3.- Resumen general'!AQ1717</f>
        <v>127.35866874999999</v>
      </c>
      <c r="G1716" s="335">
        <f t="shared" si="108"/>
        <v>127.35866874999999</v>
      </c>
      <c r="I1716" s="52">
        <v>1711</v>
      </c>
      <c r="J1716" s="334">
        <f t="shared" si="109"/>
        <v>78261</v>
      </c>
      <c r="K1716" s="81" t="str">
        <f t="shared" si="110"/>
        <v>Obtención de imágenes de mucosa gástrica</v>
      </c>
      <c r="L1716" s="335">
        <f>+'3.- Resumen general'!AP1717</f>
        <v>0</v>
      </c>
      <c r="M1716" s="335">
        <f>+'3.- Resumen general'!AQ1717</f>
        <v>127.35866874999999</v>
      </c>
      <c r="N1716" s="335">
        <f t="shared" si="111"/>
        <v>127.35866874999999</v>
      </c>
    </row>
    <row r="1717" spans="2:14">
      <c r="B1717" s="52">
        <v>1712</v>
      </c>
      <c r="C1717" s="334">
        <f>+'3.- Resumen general'!C1718</f>
        <v>78262</v>
      </c>
      <c r="D1717" s="81" t="str">
        <f>+'3.- Resumen general'!D1718</f>
        <v>Estudio de reflujo gastroesofágico</v>
      </c>
      <c r="E1717" s="335">
        <f>+'3.- Resumen general'!AP1718</f>
        <v>0</v>
      </c>
      <c r="F1717" s="335">
        <f>+'3.- Resumen general'!AQ1718</f>
        <v>127.35866874999999</v>
      </c>
      <c r="G1717" s="335">
        <f t="shared" si="108"/>
        <v>127.35866874999999</v>
      </c>
      <c r="I1717" s="52">
        <v>1712</v>
      </c>
      <c r="J1717" s="334">
        <f t="shared" si="109"/>
        <v>78262</v>
      </c>
      <c r="K1717" s="81" t="str">
        <f t="shared" si="110"/>
        <v>Estudio de reflujo gastroesofágico</v>
      </c>
      <c r="L1717" s="335">
        <f>+'3.- Resumen general'!AP1718</f>
        <v>0</v>
      </c>
      <c r="M1717" s="335">
        <f>+'3.- Resumen general'!AQ1718</f>
        <v>127.35866874999999</v>
      </c>
      <c r="N1717" s="335">
        <f t="shared" si="111"/>
        <v>127.35866874999999</v>
      </c>
    </row>
    <row r="1718" spans="2:14">
      <c r="B1718" s="52">
        <v>1713</v>
      </c>
      <c r="C1718" s="334">
        <f>+'3.- Resumen general'!C1719</f>
        <v>78264</v>
      </c>
      <c r="D1718" s="81" t="str">
        <f>+'3.- Resumen general'!D1719</f>
        <v>Estudio de vaciamiento gástrico</v>
      </c>
      <c r="E1718" s="335">
        <f>+'3.- Resumen general'!AP1719</f>
        <v>0</v>
      </c>
      <c r="F1718" s="335">
        <f>+'3.- Resumen general'!AQ1719</f>
        <v>127.35866874999999</v>
      </c>
      <c r="G1718" s="335">
        <f t="shared" si="108"/>
        <v>127.35866874999999</v>
      </c>
      <c r="I1718" s="52">
        <v>1713</v>
      </c>
      <c r="J1718" s="334">
        <f t="shared" si="109"/>
        <v>78264</v>
      </c>
      <c r="K1718" s="81" t="str">
        <f t="shared" si="110"/>
        <v>Estudio de vaciamiento gástrico</v>
      </c>
      <c r="L1718" s="335">
        <f>+'3.- Resumen general'!AP1719</f>
        <v>0</v>
      </c>
      <c r="M1718" s="335">
        <f>+'3.- Resumen general'!AQ1719</f>
        <v>127.35866874999999</v>
      </c>
      <c r="N1718" s="335">
        <f t="shared" si="111"/>
        <v>127.35866874999999</v>
      </c>
    </row>
    <row r="1719" spans="2:14">
      <c r="B1719" s="52">
        <v>1714</v>
      </c>
      <c r="C1719" s="334">
        <f>+'3.- Resumen general'!C1720</f>
        <v>78278</v>
      </c>
      <c r="D1719" s="81" t="str">
        <f>+'3.- Resumen general'!D1720</f>
        <v>Obtención de imágenes de pérdida gastrointestinal aguda de sangre</v>
      </c>
      <c r="E1719" s="335">
        <f>+'3.- Resumen general'!AP1720</f>
        <v>0</v>
      </c>
      <c r="F1719" s="335">
        <f>+'3.- Resumen general'!AQ1720</f>
        <v>127.35866874999999</v>
      </c>
      <c r="G1719" s="335">
        <f t="shared" si="108"/>
        <v>127.35866874999999</v>
      </c>
      <c r="I1719" s="52">
        <v>1714</v>
      </c>
      <c r="J1719" s="334">
        <f t="shared" si="109"/>
        <v>78278</v>
      </c>
      <c r="K1719" s="81" t="str">
        <f t="shared" si="110"/>
        <v>Obtención de imágenes de pérdida gastrointestinal aguda de sangre</v>
      </c>
      <c r="L1719" s="335">
        <f>+'3.- Resumen general'!AP1720</f>
        <v>0</v>
      </c>
      <c r="M1719" s="335">
        <f>+'3.- Resumen general'!AQ1720</f>
        <v>127.35866874999999</v>
      </c>
      <c r="N1719" s="335">
        <f t="shared" si="111"/>
        <v>127.35866874999999</v>
      </c>
    </row>
    <row r="1720" spans="2:14">
      <c r="B1720" s="52">
        <v>1715</v>
      </c>
      <c r="C1720" s="334">
        <f>+'3.- Resumen general'!C1721</f>
        <v>78279</v>
      </c>
      <c r="D1720" s="81" t="str">
        <f>+'3.- Resumen general'!D1721</f>
        <v>Detección del divertículo de Meckel</v>
      </c>
      <c r="E1720" s="335">
        <f>+'3.- Resumen general'!AP1721</f>
        <v>0</v>
      </c>
      <c r="F1720" s="335">
        <f>+'3.- Resumen general'!AQ1721</f>
        <v>127.35866874999999</v>
      </c>
      <c r="G1720" s="335">
        <f t="shared" si="108"/>
        <v>127.35866874999999</v>
      </c>
      <c r="I1720" s="52">
        <v>1715</v>
      </c>
      <c r="J1720" s="334">
        <f t="shared" si="109"/>
        <v>78279</v>
      </c>
      <c r="K1720" s="81" t="str">
        <f t="shared" si="110"/>
        <v>Detección del divertículo de Meckel</v>
      </c>
      <c r="L1720" s="335">
        <f>+'3.- Resumen general'!AP1721</f>
        <v>0</v>
      </c>
      <c r="M1720" s="335">
        <f>+'3.- Resumen general'!AQ1721</f>
        <v>127.35866874999999</v>
      </c>
      <c r="N1720" s="335">
        <f t="shared" si="111"/>
        <v>127.35866874999999</v>
      </c>
    </row>
    <row r="1721" spans="2:14" ht="25.5">
      <c r="B1721" s="52">
        <v>1716</v>
      </c>
      <c r="C1721" s="334">
        <f>+'3.- Resumen general'!C1722</f>
        <v>78281</v>
      </c>
      <c r="D1721" s="81" t="str">
        <f>+'3.- Resumen general'!D1722</f>
        <v>Imágenes de intestino (p. ej., mucosa gástrica ectópica, ubicación Meckel, vólvulo)</v>
      </c>
      <c r="E1721" s="335">
        <f>+'3.- Resumen general'!AP1722</f>
        <v>0</v>
      </c>
      <c r="F1721" s="335">
        <f>+'3.- Resumen general'!AQ1722</f>
        <v>127.35866874999999</v>
      </c>
      <c r="G1721" s="335">
        <f t="shared" si="108"/>
        <v>127.35866874999999</v>
      </c>
      <c r="I1721" s="52">
        <v>1716</v>
      </c>
      <c r="J1721" s="334">
        <f t="shared" si="109"/>
        <v>78281</v>
      </c>
      <c r="K1721" s="81" t="str">
        <f t="shared" si="110"/>
        <v>Imágenes de intestino (p. ej., mucosa gástrica ectópica, ubicación Meckel, vólvulo)</v>
      </c>
      <c r="L1721" s="335">
        <f>+'3.- Resumen general'!AP1722</f>
        <v>0</v>
      </c>
      <c r="M1721" s="335">
        <f>+'3.- Resumen general'!AQ1722</f>
        <v>127.35866874999999</v>
      </c>
      <c r="N1721" s="335">
        <f t="shared" si="111"/>
        <v>127.35866874999999</v>
      </c>
    </row>
    <row r="1722" spans="2:14" ht="25.5">
      <c r="B1722" s="52">
        <v>1717</v>
      </c>
      <c r="C1722" s="334">
        <f>+'3.- Resumen general'!C1723</f>
        <v>78300</v>
      </c>
      <c r="D1722" s="81" t="str">
        <f>+'3.- Resumen general'!D1723</f>
        <v>Obtención de imágenes de huesos y/o articulaciones limitadas a una zona</v>
      </c>
      <c r="E1722" s="335">
        <f>+'3.- Resumen general'!AP1723</f>
        <v>0</v>
      </c>
      <c r="F1722" s="335">
        <f>+'3.- Resumen general'!AQ1723</f>
        <v>127.35866874999999</v>
      </c>
      <c r="G1722" s="335">
        <f t="shared" si="108"/>
        <v>127.35866874999999</v>
      </c>
      <c r="I1722" s="52">
        <v>1717</v>
      </c>
      <c r="J1722" s="334">
        <f t="shared" si="109"/>
        <v>78300</v>
      </c>
      <c r="K1722" s="81" t="str">
        <f t="shared" si="110"/>
        <v>Obtención de imágenes de huesos y/o articulaciones limitadas a una zona</v>
      </c>
      <c r="L1722" s="335">
        <f>+'3.- Resumen general'!AP1723</f>
        <v>0</v>
      </c>
      <c r="M1722" s="335">
        <f>+'3.- Resumen general'!AQ1723</f>
        <v>127.35866874999999</v>
      </c>
      <c r="N1722" s="335">
        <f t="shared" si="111"/>
        <v>127.35866874999999</v>
      </c>
    </row>
    <row r="1723" spans="2:14">
      <c r="B1723" s="52">
        <v>1718</v>
      </c>
      <c r="C1723" s="334">
        <f>+'3.- Resumen general'!C1724</f>
        <v>78305</v>
      </c>
      <c r="D1723" s="81" t="str">
        <f>+'3.- Resumen general'!D1724</f>
        <v>Gammagrafía ósea y/o articular, múltiples áreas</v>
      </c>
      <c r="E1723" s="335">
        <f>+'3.- Resumen general'!AP1724</f>
        <v>0</v>
      </c>
      <c r="F1723" s="335">
        <f>+'3.- Resumen general'!AQ1724</f>
        <v>127.35866874999999</v>
      </c>
      <c r="G1723" s="335">
        <f t="shared" si="108"/>
        <v>127.35866874999999</v>
      </c>
      <c r="I1723" s="52">
        <v>1718</v>
      </c>
      <c r="J1723" s="334">
        <f t="shared" si="109"/>
        <v>78305</v>
      </c>
      <c r="K1723" s="81" t="str">
        <f t="shared" si="110"/>
        <v>Gammagrafía ósea y/o articular, múltiples áreas</v>
      </c>
      <c r="L1723" s="335">
        <f>+'3.- Resumen general'!AP1724</f>
        <v>0</v>
      </c>
      <c r="M1723" s="335">
        <f>+'3.- Resumen general'!AQ1724</f>
        <v>127.35866874999999</v>
      </c>
      <c r="N1723" s="335">
        <f t="shared" si="111"/>
        <v>127.35866874999999</v>
      </c>
    </row>
    <row r="1724" spans="2:14">
      <c r="B1724" s="52">
        <v>1719</v>
      </c>
      <c r="C1724" s="334">
        <f>+'3.- Resumen general'!C1725</f>
        <v>78321</v>
      </c>
      <c r="D1724" s="81" t="str">
        <f>+'3.- Resumen general'!D1725</f>
        <v>Gammagrafía con nanocoloides-TEC99M</v>
      </c>
      <c r="E1724" s="335">
        <f>+'3.- Resumen general'!AP1725</f>
        <v>0</v>
      </c>
      <c r="F1724" s="335">
        <f>+'3.- Resumen general'!AQ1725</f>
        <v>127.35866874999999</v>
      </c>
      <c r="G1724" s="335">
        <f t="shared" si="108"/>
        <v>127.35866874999999</v>
      </c>
      <c r="I1724" s="52">
        <v>1719</v>
      </c>
      <c r="J1724" s="334">
        <f t="shared" si="109"/>
        <v>78321</v>
      </c>
      <c r="K1724" s="81" t="str">
        <f t="shared" si="110"/>
        <v>Gammagrafía con nanocoloides-TEC99M</v>
      </c>
      <c r="L1724" s="335">
        <f>+'3.- Resumen general'!AP1725</f>
        <v>0</v>
      </c>
      <c r="M1724" s="335">
        <f>+'3.- Resumen general'!AQ1725</f>
        <v>127.35866874999999</v>
      </c>
      <c r="N1724" s="335">
        <f t="shared" si="111"/>
        <v>127.35866874999999</v>
      </c>
    </row>
    <row r="1725" spans="2:14">
      <c r="B1725" s="52">
        <v>1720</v>
      </c>
      <c r="C1725" s="334">
        <f>+'3.- Resumen general'!C1726</f>
        <v>78322</v>
      </c>
      <c r="D1725" s="81" t="str">
        <f>+'3.- Resumen general'!D1726</f>
        <v>Gammagrafía con HIG (inmunoglobulinas-TEC99M)</v>
      </c>
      <c r="E1725" s="335">
        <f>+'3.- Resumen general'!AP1726</f>
        <v>0</v>
      </c>
      <c r="F1725" s="335">
        <f>+'3.- Resumen general'!AQ1726</f>
        <v>127.35866874999999</v>
      </c>
      <c r="G1725" s="335">
        <f t="shared" si="108"/>
        <v>127.35866874999999</v>
      </c>
      <c r="I1725" s="52">
        <v>1720</v>
      </c>
      <c r="J1725" s="334">
        <f t="shared" si="109"/>
        <v>78322</v>
      </c>
      <c r="K1725" s="81" t="str">
        <f t="shared" si="110"/>
        <v>Gammagrafía con HIG (inmunoglobulinas-TEC99M)</v>
      </c>
      <c r="L1725" s="335">
        <f>+'3.- Resumen general'!AP1726</f>
        <v>0</v>
      </c>
      <c r="M1725" s="335">
        <f>+'3.- Resumen general'!AQ1726</f>
        <v>127.35866874999999</v>
      </c>
      <c r="N1725" s="335">
        <f t="shared" si="111"/>
        <v>127.35866874999999</v>
      </c>
    </row>
    <row r="1726" spans="2:14" ht="25.5">
      <c r="B1726" s="52">
        <v>1721</v>
      </c>
      <c r="C1726" s="334">
        <f>+'3.- Resumen general'!C1727</f>
        <v>78350</v>
      </c>
      <c r="D1726" s="81" t="str">
        <f>+'3.- Resumen general'!D1727</f>
        <v>Estudio de densidad ósea de una o más zonas por absorciometría única de fotones</v>
      </c>
      <c r="E1726" s="335">
        <f>+'3.- Resumen general'!AP1727</f>
        <v>0</v>
      </c>
      <c r="F1726" s="335">
        <f>+'3.- Resumen general'!AQ1727</f>
        <v>127.35866874999999</v>
      </c>
      <c r="G1726" s="335">
        <f t="shared" si="108"/>
        <v>127.35866874999999</v>
      </c>
      <c r="I1726" s="52">
        <v>1721</v>
      </c>
      <c r="J1726" s="334">
        <f t="shared" si="109"/>
        <v>78350</v>
      </c>
      <c r="K1726" s="81" t="str">
        <f t="shared" si="110"/>
        <v>Estudio de densidad ósea de una o más zonas por absorciometría única de fotones</v>
      </c>
      <c r="L1726" s="335">
        <f>+'3.- Resumen general'!AP1727</f>
        <v>0</v>
      </c>
      <c r="M1726" s="335">
        <f>+'3.- Resumen general'!AQ1727</f>
        <v>127.35866874999999</v>
      </c>
      <c r="N1726" s="335">
        <f t="shared" si="111"/>
        <v>127.35866874999999</v>
      </c>
    </row>
    <row r="1727" spans="2:14">
      <c r="B1727" s="52">
        <v>1722</v>
      </c>
      <c r="C1727" s="334">
        <f>+'3.- Resumen general'!C1728</f>
        <v>78360</v>
      </c>
      <c r="D1727" s="81" t="str">
        <f>+'3.- Resumen general'!D1728</f>
        <v>Gammagrafía de médula ósea</v>
      </c>
      <c r="E1727" s="335">
        <f>+'3.- Resumen general'!AP1728</f>
        <v>0</v>
      </c>
      <c r="F1727" s="335">
        <f>+'3.- Resumen general'!AQ1728</f>
        <v>127.35866874999999</v>
      </c>
      <c r="G1727" s="335">
        <f t="shared" si="108"/>
        <v>127.35866874999999</v>
      </c>
      <c r="I1727" s="52">
        <v>1722</v>
      </c>
      <c r="J1727" s="334">
        <f t="shared" si="109"/>
        <v>78360</v>
      </c>
      <c r="K1727" s="81" t="str">
        <f t="shared" si="110"/>
        <v>Gammagrafía de médula ósea</v>
      </c>
      <c r="L1727" s="335">
        <f>+'3.- Resumen general'!AP1728</f>
        <v>0</v>
      </c>
      <c r="M1727" s="335">
        <f>+'3.- Resumen general'!AQ1728</f>
        <v>127.35866874999999</v>
      </c>
      <c r="N1727" s="335">
        <f t="shared" si="111"/>
        <v>127.35866874999999</v>
      </c>
    </row>
    <row r="1728" spans="2:14">
      <c r="B1728" s="52">
        <v>1723</v>
      </c>
      <c r="C1728" s="334">
        <f>+'3.- Resumen general'!C1729</f>
        <v>78362</v>
      </c>
      <c r="D1728" s="81" t="str">
        <f>+'3.- Resumen general'!D1729</f>
        <v>Gammagrafía ósea planar y tomográfica</v>
      </c>
      <c r="E1728" s="335">
        <f>+'3.- Resumen general'!AP1729</f>
        <v>0</v>
      </c>
      <c r="F1728" s="335">
        <f>+'3.- Resumen general'!AQ1729</f>
        <v>127.35866874999999</v>
      </c>
      <c r="G1728" s="335">
        <f t="shared" si="108"/>
        <v>127.35866874999999</v>
      </c>
      <c r="I1728" s="52">
        <v>1723</v>
      </c>
      <c r="J1728" s="334">
        <f t="shared" si="109"/>
        <v>78362</v>
      </c>
      <c r="K1728" s="81" t="str">
        <f t="shared" si="110"/>
        <v>Gammagrafía ósea planar y tomográfica</v>
      </c>
      <c r="L1728" s="335">
        <f>+'3.- Resumen general'!AP1729</f>
        <v>0</v>
      </c>
      <c r="M1728" s="335">
        <f>+'3.- Resumen general'!AQ1729</f>
        <v>127.35866874999999</v>
      </c>
      <c r="N1728" s="335">
        <f t="shared" si="111"/>
        <v>127.35866874999999</v>
      </c>
    </row>
    <row r="1729" spans="2:14">
      <c r="B1729" s="52">
        <v>1724</v>
      </c>
      <c r="C1729" s="334">
        <f>+'3.- Resumen general'!C1730</f>
        <v>78363</v>
      </c>
      <c r="D1729" s="81" t="str">
        <f>+'3.- Resumen general'!D1730</f>
        <v>Gammagrafía ósea trifásica</v>
      </c>
      <c r="E1729" s="335">
        <f>+'3.- Resumen general'!AP1730</f>
        <v>0</v>
      </c>
      <c r="F1729" s="335">
        <f>+'3.- Resumen general'!AQ1730</f>
        <v>127.35866874999999</v>
      </c>
      <c r="G1729" s="335">
        <f t="shared" si="108"/>
        <v>127.35866874999999</v>
      </c>
      <c r="I1729" s="52">
        <v>1724</v>
      </c>
      <c r="J1729" s="334">
        <f t="shared" si="109"/>
        <v>78363</v>
      </c>
      <c r="K1729" s="81" t="str">
        <f t="shared" si="110"/>
        <v>Gammagrafía ósea trifásica</v>
      </c>
      <c r="L1729" s="335">
        <f>+'3.- Resumen general'!AP1730</f>
        <v>0</v>
      </c>
      <c r="M1729" s="335">
        <f>+'3.- Resumen general'!AQ1730</f>
        <v>127.35866874999999</v>
      </c>
      <c r="N1729" s="335">
        <f t="shared" si="111"/>
        <v>127.35866874999999</v>
      </c>
    </row>
    <row r="1730" spans="2:14">
      <c r="B1730" s="52">
        <v>1725</v>
      </c>
      <c r="C1730" s="334">
        <f>+'3.- Resumen general'!C1731</f>
        <v>78364</v>
      </c>
      <c r="D1730" s="81" t="str">
        <f>+'3.- Resumen general'!D1731</f>
        <v>Gammagrafía ósea Segmentaria-segmento</v>
      </c>
      <c r="E1730" s="335">
        <f>+'3.- Resumen general'!AP1731</f>
        <v>0</v>
      </c>
      <c r="F1730" s="335">
        <f>+'3.- Resumen general'!AQ1731</f>
        <v>127.35866874999999</v>
      </c>
      <c r="G1730" s="335">
        <f t="shared" si="108"/>
        <v>127.35866874999999</v>
      </c>
      <c r="I1730" s="52">
        <v>1725</v>
      </c>
      <c r="J1730" s="334">
        <f t="shared" si="109"/>
        <v>78364</v>
      </c>
      <c r="K1730" s="81" t="str">
        <f t="shared" si="110"/>
        <v>Gammagrafía ósea Segmentaria-segmento</v>
      </c>
      <c r="L1730" s="335">
        <f>+'3.- Resumen general'!AP1731</f>
        <v>0</v>
      </c>
      <c r="M1730" s="335">
        <f>+'3.- Resumen general'!AQ1731</f>
        <v>127.35866874999999</v>
      </c>
      <c r="N1730" s="335">
        <f t="shared" si="111"/>
        <v>127.35866874999999</v>
      </c>
    </row>
    <row r="1731" spans="2:14">
      <c r="B1731" s="52">
        <v>1726</v>
      </c>
      <c r="C1731" s="334">
        <f>+'3.- Resumen general'!C1732</f>
        <v>78365</v>
      </c>
      <c r="D1731" s="81" t="str">
        <f>+'3.- Resumen general'!D1732</f>
        <v>Gammagrafía ósteomuscular</v>
      </c>
      <c r="E1731" s="335">
        <f>+'3.- Resumen general'!AP1732</f>
        <v>0</v>
      </c>
      <c r="F1731" s="335">
        <f>+'3.- Resumen general'!AQ1732</f>
        <v>127.35866874999999</v>
      </c>
      <c r="G1731" s="335">
        <f t="shared" si="108"/>
        <v>127.35866874999999</v>
      </c>
      <c r="I1731" s="52">
        <v>1726</v>
      </c>
      <c r="J1731" s="334">
        <f t="shared" si="109"/>
        <v>78365</v>
      </c>
      <c r="K1731" s="81" t="str">
        <f t="shared" si="110"/>
        <v>Gammagrafía ósteomuscular</v>
      </c>
      <c r="L1731" s="335">
        <f>+'3.- Resumen general'!AP1732</f>
        <v>0</v>
      </c>
      <c r="M1731" s="335">
        <f>+'3.- Resumen general'!AQ1732</f>
        <v>127.35866874999999</v>
      </c>
      <c r="N1731" s="335">
        <f t="shared" si="111"/>
        <v>127.35866874999999</v>
      </c>
    </row>
    <row r="1732" spans="2:14">
      <c r="B1732" s="52">
        <v>1727</v>
      </c>
      <c r="C1732" s="334">
        <f>+'3.- Resumen general'!C1733</f>
        <v>78366</v>
      </c>
      <c r="D1732" s="81" t="str">
        <f>+'3.- Resumen general'!D1733</f>
        <v>Gammagrafía ósteoarticular-otros</v>
      </c>
      <c r="E1732" s="335">
        <f>+'3.- Resumen general'!AP1733</f>
        <v>0</v>
      </c>
      <c r="F1732" s="335">
        <f>+'3.- Resumen general'!AQ1733</f>
        <v>127.35866874999999</v>
      </c>
      <c r="G1732" s="335">
        <f t="shared" si="108"/>
        <v>127.35866874999999</v>
      </c>
      <c r="I1732" s="52">
        <v>1727</v>
      </c>
      <c r="J1732" s="334">
        <f t="shared" si="109"/>
        <v>78366</v>
      </c>
      <c r="K1732" s="81" t="str">
        <f t="shared" si="110"/>
        <v>Gammagrafía ósteoarticular-otros</v>
      </c>
      <c r="L1732" s="335">
        <f>+'3.- Resumen general'!AP1733</f>
        <v>0</v>
      </c>
      <c r="M1732" s="335">
        <f>+'3.- Resumen general'!AQ1733</f>
        <v>127.35866874999999</v>
      </c>
      <c r="N1732" s="335">
        <f t="shared" si="111"/>
        <v>127.35866874999999</v>
      </c>
    </row>
    <row r="1733" spans="2:14">
      <c r="B1733" s="52">
        <v>1728</v>
      </c>
      <c r="C1733" s="334">
        <f>+'3.- Resumen general'!C1734</f>
        <v>78367</v>
      </c>
      <c r="D1733" s="81" t="str">
        <f>+'3.- Resumen general'!D1734</f>
        <v>Gammagrafía ósteoarticular-coxofemorales</v>
      </c>
      <c r="E1733" s="335">
        <f>+'3.- Resumen general'!AP1734</f>
        <v>0</v>
      </c>
      <c r="F1733" s="335">
        <f>+'3.- Resumen general'!AQ1734</f>
        <v>127.35866874999999</v>
      </c>
      <c r="G1733" s="335">
        <f t="shared" si="108"/>
        <v>127.35866874999999</v>
      </c>
      <c r="I1733" s="52">
        <v>1728</v>
      </c>
      <c r="J1733" s="334">
        <f t="shared" si="109"/>
        <v>78367</v>
      </c>
      <c r="K1733" s="81" t="str">
        <f t="shared" si="110"/>
        <v>Gammagrafía ósteoarticular-coxofemorales</v>
      </c>
      <c r="L1733" s="335">
        <f>+'3.- Resumen general'!AP1734</f>
        <v>0</v>
      </c>
      <c r="M1733" s="335">
        <f>+'3.- Resumen general'!AQ1734</f>
        <v>127.35866874999999</v>
      </c>
      <c r="N1733" s="335">
        <f t="shared" si="111"/>
        <v>127.35866874999999</v>
      </c>
    </row>
    <row r="1734" spans="2:14">
      <c r="B1734" s="52">
        <v>1729</v>
      </c>
      <c r="C1734" s="334">
        <f>+'3.- Resumen general'!C1735</f>
        <v>78368</v>
      </c>
      <c r="D1734" s="81" t="str">
        <f>+'3.- Resumen general'!D1735</f>
        <v>Gammagrafía ósteoarticular-sacroiliacas</v>
      </c>
      <c r="E1734" s="335">
        <f>+'3.- Resumen general'!AP1735</f>
        <v>0</v>
      </c>
      <c r="F1734" s="335">
        <f>+'3.- Resumen general'!AQ1735</f>
        <v>127.35866874999999</v>
      </c>
      <c r="G1734" s="335">
        <f t="shared" si="108"/>
        <v>127.35866874999999</v>
      </c>
      <c r="I1734" s="52">
        <v>1729</v>
      </c>
      <c r="J1734" s="334">
        <f t="shared" si="109"/>
        <v>78368</v>
      </c>
      <c r="K1734" s="81" t="str">
        <f t="shared" si="110"/>
        <v>Gammagrafía ósteoarticular-sacroiliacas</v>
      </c>
      <c r="L1734" s="335">
        <f>+'3.- Resumen general'!AP1735</f>
        <v>0</v>
      </c>
      <c r="M1734" s="335">
        <f>+'3.- Resumen general'!AQ1735</f>
        <v>127.35866874999999</v>
      </c>
      <c r="N1734" s="335">
        <f t="shared" si="111"/>
        <v>127.35866874999999</v>
      </c>
    </row>
    <row r="1735" spans="2:14">
      <c r="B1735" s="52">
        <v>1730</v>
      </c>
      <c r="C1735" s="334">
        <f>+'3.- Resumen general'!C1736</f>
        <v>78369</v>
      </c>
      <c r="D1735" s="81" t="str">
        <f>+'3.- Resumen general'!D1736</f>
        <v>Gammagrafía ósteoarticular-hombros</v>
      </c>
      <c r="E1735" s="335">
        <f>+'3.- Resumen general'!AP1736</f>
        <v>0</v>
      </c>
      <c r="F1735" s="335">
        <f>+'3.- Resumen general'!AQ1736</f>
        <v>127.35866874999999</v>
      </c>
      <c r="G1735" s="335">
        <f t="shared" si="108"/>
        <v>127.35866874999999</v>
      </c>
      <c r="I1735" s="52">
        <v>1730</v>
      </c>
      <c r="J1735" s="334">
        <f t="shared" si="109"/>
        <v>78369</v>
      </c>
      <c r="K1735" s="81" t="str">
        <f t="shared" si="110"/>
        <v>Gammagrafía ósteoarticular-hombros</v>
      </c>
      <c r="L1735" s="335">
        <f>+'3.- Resumen general'!AP1736</f>
        <v>0</v>
      </c>
      <c r="M1735" s="335">
        <f>+'3.- Resumen general'!AQ1736</f>
        <v>127.35866874999999</v>
      </c>
      <c r="N1735" s="335">
        <f t="shared" si="111"/>
        <v>127.35866874999999</v>
      </c>
    </row>
    <row r="1736" spans="2:14">
      <c r="B1736" s="52">
        <v>1731</v>
      </c>
      <c r="C1736" s="334">
        <f>+'3.- Resumen general'!C1737</f>
        <v>78455</v>
      </c>
      <c r="D1736" s="81" t="str">
        <f>+'3.- Resumen general'!D1737</f>
        <v>Estudio de trombosis venosa-flebografía isotópica regional</v>
      </c>
      <c r="E1736" s="335">
        <f>+'3.- Resumen general'!AP1737</f>
        <v>0</v>
      </c>
      <c r="F1736" s="335">
        <f>+'3.- Resumen general'!AQ1737</f>
        <v>127.35866874999999</v>
      </c>
      <c r="G1736" s="335">
        <f t="shared" si="108"/>
        <v>127.35866874999999</v>
      </c>
      <c r="I1736" s="52">
        <v>1731</v>
      </c>
      <c r="J1736" s="334">
        <f t="shared" si="109"/>
        <v>78455</v>
      </c>
      <c r="K1736" s="81" t="str">
        <f t="shared" si="110"/>
        <v>Estudio de trombosis venosa-flebografía isotópica regional</v>
      </c>
      <c r="L1736" s="335">
        <f>+'3.- Resumen general'!AP1737</f>
        <v>0</v>
      </c>
      <c r="M1736" s="335">
        <f>+'3.- Resumen general'!AQ1737</f>
        <v>127.35866874999999</v>
      </c>
      <c r="N1736" s="335">
        <f t="shared" si="111"/>
        <v>127.35866874999999</v>
      </c>
    </row>
    <row r="1737" spans="2:14">
      <c r="B1737" s="52">
        <v>1732</v>
      </c>
      <c r="C1737" s="334">
        <f>+'3.- Resumen general'!C1738</f>
        <v>78456</v>
      </c>
      <c r="D1737" s="81" t="str">
        <f>+'3.- Resumen general'!D1738</f>
        <v>Trombovenografía profunda</v>
      </c>
      <c r="E1737" s="335">
        <f>+'3.- Resumen general'!AP1738</f>
        <v>0</v>
      </c>
      <c r="F1737" s="335">
        <f>+'3.- Resumen general'!AQ1738</f>
        <v>127.35866874999999</v>
      </c>
      <c r="G1737" s="335">
        <f t="shared" si="108"/>
        <v>127.35866874999999</v>
      </c>
      <c r="I1737" s="52">
        <v>1732</v>
      </c>
      <c r="J1737" s="334">
        <f t="shared" si="109"/>
        <v>78456</v>
      </c>
      <c r="K1737" s="81" t="str">
        <f t="shared" si="110"/>
        <v>Trombovenografía profunda</v>
      </c>
      <c r="L1737" s="335">
        <f>+'3.- Resumen general'!AP1738</f>
        <v>0</v>
      </c>
      <c r="M1737" s="335">
        <f>+'3.- Resumen general'!AQ1738</f>
        <v>127.35866874999999</v>
      </c>
      <c r="N1737" s="335">
        <f t="shared" si="111"/>
        <v>127.35866874999999</v>
      </c>
    </row>
    <row r="1738" spans="2:14" ht="25.5">
      <c r="B1738" s="52">
        <v>1733</v>
      </c>
      <c r="C1738" s="334">
        <f>+'3.- Resumen general'!C1739</f>
        <v>78458</v>
      </c>
      <c r="D1738" s="81" t="str">
        <f>+'3.- Resumen general'!D1739</f>
        <v>Obtención de imágenes de trombosis venosa mediante venograma bilateral - flebografía isotópica de miembros inferiores</v>
      </c>
      <c r="E1738" s="335">
        <f>+'3.- Resumen general'!AP1739</f>
        <v>0</v>
      </c>
      <c r="F1738" s="335">
        <f>+'3.- Resumen general'!AQ1739</f>
        <v>127.35866874999999</v>
      </c>
      <c r="G1738" s="335">
        <f t="shared" si="108"/>
        <v>127.35866874999999</v>
      </c>
      <c r="I1738" s="52">
        <v>1733</v>
      </c>
      <c r="J1738" s="334">
        <f t="shared" si="109"/>
        <v>78458</v>
      </c>
      <c r="K1738" s="81" t="str">
        <f t="shared" si="110"/>
        <v>Obtención de imágenes de trombosis venosa mediante venograma bilateral - flebografía isotópica de miembros inferiores</v>
      </c>
      <c r="L1738" s="335">
        <f>+'3.- Resumen general'!AP1739</f>
        <v>0</v>
      </c>
      <c r="M1738" s="335">
        <f>+'3.- Resumen general'!AQ1739</f>
        <v>127.35866874999999</v>
      </c>
      <c r="N1738" s="335">
        <f t="shared" si="111"/>
        <v>127.35866874999999</v>
      </c>
    </row>
    <row r="1739" spans="2:14">
      <c r="B1739" s="52">
        <v>1734</v>
      </c>
      <c r="C1739" s="334">
        <f>+'3.- Resumen general'!C1740</f>
        <v>78481</v>
      </c>
      <c r="D1739" s="81" t="str">
        <f>+'3.- Resumen general'!D1740</f>
        <v>Estudio con pirifosfato planar</v>
      </c>
      <c r="E1739" s="335">
        <f>+'3.- Resumen general'!AP1740</f>
        <v>0</v>
      </c>
      <c r="F1739" s="335">
        <f>+'3.- Resumen general'!AQ1740</f>
        <v>127.35866874999999</v>
      </c>
      <c r="G1739" s="335">
        <f t="shared" si="108"/>
        <v>127.35866874999999</v>
      </c>
      <c r="I1739" s="52">
        <v>1734</v>
      </c>
      <c r="J1739" s="334">
        <f t="shared" si="109"/>
        <v>78481</v>
      </c>
      <c r="K1739" s="81" t="str">
        <f t="shared" si="110"/>
        <v>Estudio con pirifosfato planar</v>
      </c>
      <c r="L1739" s="335">
        <f>+'3.- Resumen general'!AP1740</f>
        <v>0</v>
      </c>
      <c r="M1739" s="335">
        <f>+'3.- Resumen general'!AQ1740</f>
        <v>127.35866874999999</v>
      </c>
      <c r="N1739" s="335">
        <f t="shared" si="111"/>
        <v>127.35866874999999</v>
      </c>
    </row>
    <row r="1740" spans="2:14">
      <c r="B1740" s="52">
        <v>1735</v>
      </c>
      <c r="C1740" s="334">
        <f>+'3.- Resumen general'!C1741</f>
        <v>78482</v>
      </c>
      <c r="D1740" s="81" t="str">
        <f>+'3.- Resumen general'!D1741</f>
        <v>Estudio con pirifosfato planar y tomográfico</v>
      </c>
      <c r="E1740" s="335">
        <f>+'3.- Resumen general'!AP1741</f>
        <v>0</v>
      </c>
      <c r="F1740" s="335">
        <f>+'3.- Resumen general'!AQ1741</f>
        <v>127.35866874999999</v>
      </c>
      <c r="G1740" s="335">
        <f t="shared" si="108"/>
        <v>127.35866874999999</v>
      </c>
      <c r="I1740" s="52">
        <v>1735</v>
      </c>
      <c r="J1740" s="334">
        <f t="shared" si="109"/>
        <v>78482</v>
      </c>
      <c r="K1740" s="81" t="str">
        <f t="shared" si="110"/>
        <v>Estudio con pirifosfato planar y tomográfico</v>
      </c>
      <c r="L1740" s="335">
        <f>+'3.- Resumen general'!AP1741</f>
        <v>0</v>
      </c>
      <c r="M1740" s="335">
        <f>+'3.- Resumen general'!AQ1741</f>
        <v>127.35866874999999</v>
      </c>
      <c r="N1740" s="335">
        <f t="shared" si="111"/>
        <v>127.35866874999999</v>
      </c>
    </row>
    <row r="1741" spans="2:14">
      <c r="B1741" s="52">
        <v>1736</v>
      </c>
      <c r="C1741" s="334">
        <f>+'3.- Resumen general'!C1742</f>
        <v>78483</v>
      </c>
      <c r="D1741" s="81" t="str">
        <f>+'3.- Resumen general'!D1742</f>
        <v>Estudio con mibi-tec99m reposo-esfuerzo y tomografía (SPECT)</v>
      </c>
      <c r="E1741" s="335">
        <f>+'3.- Resumen general'!AP1742</f>
        <v>0</v>
      </c>
      <c r="F1741" s="335">
        <f>+'3.- Resumen general'!AQ1742</f>
        <v>127.35866874999999</v>
      </c>
      <c r="G1741" s="335">
        <f t="shared" si="108"/>
        <v>127.35866874999999</v>
      </c>
      <c r="I1741" s="52">
        <v>1736</v>
      </c>
      <c r="J1741" s="334">
        <f t="shared" si="109"/>
        <v>78483</v>
      </c>
      <c r="K1741" s="81" t="str">
        <f t="shared" si="110"/>
        <v>Estudio con mibi-tec99m reposo-esfuerzo y tomografía (SPECT)</v>
      </c>
      <c r="L1741" s="335">
        <f>+'3.- Resumen general'!AP1742</f>
        <v>0</v>
      </c>
      <c r="M1741" s="335">
        <f>+'3.- Resumen general'!AQ1742</f>
        <v>127.35866874999999</v>
      </c>
      <c r="N1741" s="335">
        <f t="shared" si="111"/>
        <v>127.35866874999999</v>
      </c>
    </row>
    <row r="1742" spans="2:14">
      <c r="B1742" s="52">
        <v>1737</v>
      </c>
      <c r="C1742" s="334">
        <f>+'3.- Resumen general'!C1743</f>
        <v>78484</v>
      </c>
      <c r="D1742" s="81" t="str">
        <f>+'3.- Resumen general'!D1743</f>
        <v>Perfusión miocárdiaca con Mibi-tec99m reposo y tomografía (SPECT)</v>
      </c>
      <c r="E1742" s="335">
        <f>+'3.- Resumen general'!AP1743</f>
        <v>0</v>
      </c>
      <c r="F1742" s="335">
        <f>+'3.- Resumen general'!AQ1743</f>
        <v>127.35866874999999</v>
      </c>
      <c r="G1742" s="335">
        <f t="shared" si="108"/>
        <v>127.35866874999999</v>
      </c>
      <c r="I1742" s="52">
        <v>1737</v>
      </c>
      <c r="J1742" s="334">
        <f t="shared" si="109"/>
        <v>78484</v>
      </c>
      <c r="K1742" s="81" t="str">
        <f t="shared" si="110"/>
        <v>Perfusión miocárdiaca con Mibi-tec99m reposo y tomografía (SPECT)</v>
      </c>
      <c r="L1742" s="335">
        <f>+'3.- Resumen general'!AP1743</f>
        <v>0</v>
      </c>
      <c r="M1742" s="335">
        <f>+'3.- Resumen general'!AQ1743</f>
        <v>127.35866874999999</v>
      </c>
      <c r="N1742" s="335">
        <f t="shared" si="111"/>
        <v>127.35866874999999</v>
      </c>
    </row>
    <row r="1743" spans="2:14">
      <c r="B1743" s="52">
        <v>1738</v>
      </c>
      <c r="C1743" s="334">
        <f>+'3.- Resumen general'!C1744</f>
        <v>78485</v>
      </c>
      <c r="D1743" s="81" t="str">
        <f>+'3.- Resumen general'!D1744</f>
        <v>Estudio con Talio - 201 en reposo planar y tomográfico</v>
      </c>
      <c r="E1743" s="335">
        <f>+'3.- Resumen general'!AP1744</f>
        <v>0</v>
      </c>
      <c r="F1743" s="335">
        <f>+'3.- Resumen general'!AQ1744</f>
        <v>127.35866874999999</v>
      </c>
      <c r="G1743" s="335">
        <f t="shared" si="108"/>
        <v>127.35866874999999</v>
      </c>
      <c r="I1743" s="52">
        <v>1738</v>
      </c>
      <c r="J1743" s="334">
        <f t="shared" si="109"/>
        <v>78485</v>
      </c>
      <c r="K1743" s="81" t="str">
        <f t="shared" si="110"/>
        <v>Estudio con Talio - 201 en reposo planar y tomográfico</v>
      </c>
      <c r="L1743" s="335">
        <f>+'3.- Resumen general'!AP1744</f>
        <v>0</v>
      </c>
      <c r="M1743" s="335">
        <f>+'3.- Resumen general'!AQ1744</f>
        <v>127.35866874999999</v>
      </c>
      <c r="N1743" s="335">
        <f t="shared" si="111"/>
        <v>127.35866874999999</v>
      </c>
    </row>
    <row r="1744" spans="2:14">
      <c r="B1744" s="52">
        <v>1739</v>
      </c>
      <c r="C1744" s="334">
        <f>+'3.- Resumen general'!C1745</f>
        <v>78486</v>
      </c>
      <c r="D1744" s="81" t="str">
        <f>+'3.- Resumen general'!D1745</f>
        <v>Estudio con Talio - 201 en reposo y esfuerzo planar y tomográfico</v>
      </c>
      <c r="E1744" s="335">
        <f>+'3.- Resumen general'!AP1745</f>
        <v>0</v>
      </c>
      <c r="F1744" s="335">
        <f>+'3.- Resumen general'!AQ1745</f>
        <v>127.35866874999999</v>
      </c>
      <c r="G1744" s="335">
        <f t="shared" si="108"/>
        <v>127.35866874999999</v>
      </c>
      <c r="I1744" s="52">
        <v>1739</v>
      </c>
      <c r="J1744" s="334">
        <f t="shared" si="109"/>
        <v>78486</v>
      </c>
      <c r="K1744" s="81" t="str">
        <f t="shared" si="110"/>
        <v>Estudio con Talio - 201 en reposo y esfuerzo planar y tomográfico</v>
      </c>
      <c r="L1744" s="335">
        <f>+'3.- Resumen general'!AP1745</f>
        <v>0</v>
      </c>
      <c r="M1744" s="335">
        <f>+'3.- Resumen general'!AQ1745</f>
        <v>127.35866874999999</v>
      </c>
      <c r="N1744" s="335">
        <f t="shared" si="111"/>
        <v>127.35866874999999</v>
      </c>
    </row>
    <row r="1745" spans="2:14">
      <c r="B1745" s="52">
        <v>1740</v>
      </c>
      <c r="C1745" s="334">
        <f>+'3.- Resumen general'!C1746</f>
        <v>78487</v>
      </c>
      <c r="D1745" s="81" t="str">
        <f>+'3.- Resumen general'!D1746</f>
        <v>Estudio con Talio - 201 en reposo planar y postdipiridamol con SPECT</v>
      </c>
      <c r="E1745" s="335">
        <f>+'3.- Resumen general'!AP1746</f>
        <v>0</v>
      </c>
      <c r="F1745" s="335">
        <f>+'3.- Resumen general'!AQ1746</f>
        <v>127.35866874999999</v>
      </c>
      <c r="G1745" s="335">
        <f t="shared" si="108"/>
        <v>127.35866874999999</v>
      </c>
      <c r="I1745" s="52">
        <v>1740</v>
      </c>
      <c r="J1745" s="334">
        <f t="shared" si="109"/>
        <v>78487</v>
      </c>
      <c r="K1745" s="81" t="str">
        <f t="shared" si="110"/>
        <v>Estudio con Talio - 201 en reposo planar y postdipiridamol con SPECT</v>
      </c>
      <c r="L1745" s="335">
        <f>+'3.- Resumen general'!AP1746</f>
        <v>0</v>
      </c>
      <c r="M1745" s="335">
        <f>+'3.- Resumen general'!AQ1746</f>
        <v>127.35866874999999</v>
      </c>
      <c r="N1745" s="335">
        <f t="shared" si="111"/>
        <v>127.35866874999999</v>
      </c>
    </row>
    <row r="1746" spans="2:14">
      <c r="B1746" s="52">
        <v>1741</v>
      </c>
      <c r="C1746" s="334">
        <f>+'3.- Resumen general'!C1747</f>
        <v>78489</v>
      </c>
      <c r="D1746" s="81" t="str">
        <f>+'3.- Resumen general'!D1747</f>
        <v>Ventriculografía en reposo y con aplicación farmacológica</v>
      </c>
      <c r="E1746" s="335">
        <f>+'3.- Resumen general'!AP1747</f>
        <v>0</v>
      </c>
      <c r="F1746" s="335">
        <f>+'3.- Resumen general'!AQ1747</f>
        <v>127.35866874999999</v>
      </c>
      <c r="G1746" s="335">
        <f t="shared" si="108"/>
        <v>127.35866874999999</v>
      </c>
      <c r="I1746" s="52">
        <v>1741</v>
      </c>
      <c r="J1746" s="334">
        <f t="shared" si="109"/>
        <v>78489</v>
      </c>
      <c r="K1746" s="81" t="str">
        <f t="shared" si="110"/>
        <v>Ventriculografía en reposo y con aplicación farmacológica</v>
      </c>
      <c r="L1746" s="335">
        <f>+'3.- Resumen general'!AP1747</f>
        <v>0</v>
      </c>
      <c r="M1746" s="335">
        <f>+'3.- Resumen general'!AQ1747</f>
        <v>127.35866874999999</v>
      </c>
      <c r="N1746" s="335">
        <f t="shared" si="111"/>
        <v>127.35866874999999</v>
      </c>
    </row>
    <row r="1747" spans="2:14">
      <c r="B1747" s="52">
        <v>1742</v>
      </c>
      <c r="C1747" s="334">
        <f>+'3.- Resumen general'!C1748</f>
        <v>78490</v>
      </c>
      <c r="D1747" s="81" t="str">
        <f>+'3.- Resumen general'!D1748</f>
        <v>Ventriculografía isotópica en reposo y esfuerzo</v>
      </c>
      <c r="E1747" s="335">
        <f>+'3.- Resumen general'!AP1748</f>
        <v>0</v>
      </c>
      <c r="F1747" s="335">
        <f>+'3.- Resumen general'!AQ1748</f>
        <v>127.35866874999999</v>
      </c>
      <c r="G1747" s="335">
        <f t="shared" si="108"/>
        <v>127.35866874999999</v>
      </c>
      <c r="I1747" s="52">
        <v>1742</v>
      </c>
      <c r="J1747" s="334">
        <f t="shared" si="109"/>
        <v>78490</v>
      </c>
      <c r="K1747" s="81" t="str">
        <f t="shared" si="110"/>
        <v>Ventriculografía isotópica en reposo y esfuerzo</v>
      </c>
      <c r="L1747" s="335">
        <f>+'3.- Resumen general'!AP1748</f>
        <v>0</v>
      </c>
      <c r="M1747" s="335">
        <f>+'3.- Resumen general'!AQ1748</f>
        <v>127.35866874999999</v>
      </c>
      <c r="N1747" s="335">
        <f t="shared" si="111"/>
        <v>127.35866874999999</v>
      </c>
    </row>
    <row r="1748" spans="2:14">
      <c r="B1748" s="52">
        <v>1743</v>
      </c>
      <c r="C1748" s="334">
        <f>+'3.- Resumen general'!C1749</f>
        <v>78491</v>
      </c>
      <c r="D1748" s="81" t="str">
        <f>+'3.- Resumen general'!D1749</f>
        <v>Ventriculografía isotópica en reposo</v>
      </c>
      <c r="E1748" s="335">
        <f>+'3.- Resumen general'!AP1749</f>
        <v>0</v>
      </c>
      <c r="F1748" s="335">
        <f>+'3.- Resumen general'!AQ1749</f>
        <v>127.35866874999999</v>
      </c>
      <c r="G1748" s="335">
        <f t="shared" si="108"/>
        <v>127.35866874999999</v>
      </c>
      <c r="I1748" s="52">
        <v>1743</v>
      </c>
      <c r="J1748" s="334">
        <f t="shared" si="109"/>
        <v>78491</v>
      </c>
      <c r="K1748" s="81" t="str">
        <f t="shared" si="110"/>
        <v>Ventriculografía isotópica en reposo</v>
      </c>
      <c r="L1748" s="335">
        <f>+'3.- Resumen general'!AP1749</f>
        <v>0</v>
      </c>
      <c r="M1748" s="335">
        <f>+'3.- Resumen general'!AQ1749</f>
        <v>127.35866874999999</v>
      </c>
      <c r="N1748" s="335">
        <f t="shared" si="111"/>
        <v>127.35866874999999</v>
      </c>
    </row>
    <row r="1749" spans="2:14">
      <c r="B1749" s="52">
        <v>1744</v>
      </c>
      <c r="C1749" s="334">
        <f>+'3.- Resumen general'!C1750</f>
        <v>78492</v>
      </c>
      <c r="D1749" s="81" t="str">
        <f>+'3.- Resumen general'!D1750</f>
        <v>Estudio de primer pasaje en reposo</v>
      </c>
      <c r="E1749" s="335">
        <f>+'3.- Resumen general'!AP1750</f>
        <v>0</v>
      </c>
      <c r="F1749" s="335">
        <f>+'3.- Resumen general'!AQ1750</f>
        <v>127.35866874999999</v>
      </c>
      <c r="G1749" s="335">
        <f t="shared" si="108"/>
        <v>127.35866874999999</v>
      </c>
      <c r="I1749" s="52">
        <v>1744</v>
      </c>
      <c r="J1749" s="334">
        <f t="shared" si="109"/>
        <v>78492</v>
      </c>
      <c r="K1749" s="81" t="str">
        <f t="shared" si="110"/>
        <v>Estudio de primer pasaje en reposo</v>
      </c>
      <c r="L1749" s="335">
        <f>+'3.- Resumen general'!AP1750</f>
        <v>0</v>
      </c>
      <c r="M1749" s="335">
        <f>+'3.- Resumen general'!AQ1750</f>
        <v>127.35866874999999</v>
      </c>
      <c r="N1749" s="335">
        <f t="shared" si="111"/>
        <v>127.35866874999999</v>
      </c>
    </row>
    <row r="1750" spans="2:14">
      <c r="B1750" s="52">
        <v>1745</v>
      </c>
      <c r="C1750" s="334">
        <f>+'3.- Resumen general'!C1751</f>
        <v>78493</v>
      </c>
      <c r="D1750" s="81" t="str">
        <f>+'3.- Resumen general'!D1751</f>
        <v>Estudio de primer pasaje reposo y esfuerzo</v>
      </c>
      <c r="E1750" s="335">
        <f>+'3.- Resumen general'!AP1751</f>
        <v>0</v>
      </c>
      <c r="F1750" s="335">
        <f>+'3.- Resumen general'!AQ1751</f>
        <v>127.35866874999999</v>
      </c>
      <c r="G1750" s="335">
        <f t="shared" si="108"/>
        <v>127.35866874999999</v>
      </c>
      <c r="I1750" s="52">
        <v>1745</v>
      </c>
      <c r="J1750" s="334">
        <f t="shared" si="109"/>
        <v>78493</v>
      </c>
      <c r="K1750" s="81" t="str">
        <f t="shared" si="110"/>
        <v>Estudio de primer pasaje reposo y esfuerzo</v>
      </c>
      <c r="L1750" s="335">
        <f>+'3.- Resumen general'!AP1751</f>
        <v>0</v>
      </c>
      <c r="M1750" s="335">
        <f>+'3.- Resumen general'!AQ1751</f>
        <v>127.35866874999999</v>
      </c>
      <c r="N1750" s="335">
        <f t="shared" si="111"/>
        <v>127.35866874999999</v>
      </c>
    </row>
    <row r="1751" spans="2:14">
      <c r="B1751" s="52">
        <v>1746</v>
      </c>
      <c r="C1751" s="334">
        <f>+'3.- Resumen general'!C1752</f>
        <v>78494</v>
      </c>
      <c r="D1751" s="81" t="str">
        <f>+'3.- Resumen general'!D1752</f>
        <v>Estudio de shunts y cálculo del QP/QS</v>
      </c>
      <c r="E1751" s="335">
        <f>+'3.- Resumen general'!AP1752</f>
        <v>0</v>
      </c>
      <c r="F1751" s="335">
        <f>+'3.- Resumen general'!AQ1752</f>
        <v>127.35866874999999</v>
      </c>
      <c r="G1751" s="335">
        <f t="shared" si="108"/>
        <v>127.35866874999999</v>
      </c>
      <c r="I1751" s="52">
        <v>1746</v>
      </c>
      <c r="J1751" s="334">
        <f t="shared" si="109"/>
        <v>78494</v>
      </c>
      <c r="K1751" s="81" t="str">
        <f t="shared" si="110"/>
        <v>Estudio de shunts y cálculo del QP/QS</v>
      </c>
      <c r="L1751" s="335">
        <f>+'3.- Resumen general'!AP1752</f>
        <v>0</v>
      </c>
      <c r="M1751" s="335">
        <f>+'3.- Resumen general'!AQ1752</f>
        <v>127.35866874999999</v>
      </c>
      <c r="N1751" s="335">
        <f t="shared" si="111"/>
        <v>127.35866874999999</v>
      </c>
    </row>
    <row r="1752" spans="2:14">
      <c r="B1752" s="52">
        <v>1747</v>
      </c>
      <c r="C1752" s="334">
        <f>+'3.- Resumen general'!C1753</f>
        <v>78495</v>
      </c>
      <c r="D1752" s="81" t="str">
        <f>+'3.- Resumen general'!D1753</f>
        <v>Gammagrafía miocárdica con pirofosfato</v>
      </c>
      <c r="E1752" s="335">
        <f>+'3.- Resumen general'!AP1753</f>
        <v>0</v>
      </c>
      <c r="F1752" s="335">
        <f>+'3.- Resumen general'!AQ1753</f>
        <v>127.35866874999999</v>
      </c>
      <c r="G1752" s="335">
        <f t="shared" si="108"/>
        <v>127.35866874999999</v>
      </c>
      <c r="I1752" s="52">
        <v>1747</v>
      </c>
      <c r="J1752" s="334">
        <f t="shared" si="109"/>
        <v>78495</v>
      </c>
      <c r="K1752" s="81" t="str">
        <f t="shared" si="110"/>
        <v>Gammagrafía miocárdica con pirofosfato</v>
      </c>
      <c r="L1752" s="335">
        <f>+'3.- Resumen general'!AP1753</f>
        <v>0</v>
      </c>
      <c r="M1752" s="335">
        <f>+'3.- Resumen general'!AQ1753</f>
        <v>127.35866874999999</v>
      </c>
      <c r="N1752" s="335">
        <f t="shared" si="111"/>
        <v>127.35866874999999</v>
      </c>
    </row>
    <row r="1753" spans="2:14">
      <c r="B1753" s="52">
        <v>1748</v>
      </c>
      <c r="C1753" s="334">
        <f>+'3.- Resumen general'!C1754</f>
        <v>78496</v>
      </c>
      <c r="D1753" s="81" t="str">
        <f>+'3.- Resumen general'!D1754</f>
        <v>Gammagrafía de espacio vascular cardiaco y/o grandes vasos</v>
      </c>
      <c r="E1753" s="335">
        <f>+'3.- Resumen general'!AP1754</f>
        <v>0</v>
      </c>
      <c r="F1753" s="335">
        <f>+'3.- Resumen general'!AQ1754</f>
        <v>127.35866874999999</v>
      </c>
      <c r="G1753" s="335">
        <f t="shared" si="108"/>
        <v>127.35866874999999</v>
      </c>
      <c r="I1753" s="52">
        <v>1748</v>
      </c>
      <c r="J1753" s="334">
        <f t="shared" si="109"/>
        <v>78496</v>
      </c>
      <c r="K1753" s="81" t="str">
        <f t="shared" si="110"/>
        <v>Gammagrafía de espacio vascular cardiaco y/o grandes vasos</v>
      </c>
      <c r="L1753" s="335">
        <f>+'3.- Resumen general'!AP1754</f>
        <v>0</v>
      </c>
      <c r="M1753" s="335">
        <f>+'3.- Resumen general'!AQ1754</f>
        <v>127.35866874999999</v>
      </c>
      <c r="N1753" s="335">
        <f t="shared" si="111"/>
        <v>127.35866874999999</v>
      </c>
    </row>
    <row r="1754" spans="2:14">
      <c r="B1754" s="52">
        <v>1749</v>
      </c>
      <c r="C1754" s="334">
        <f>+'3.- Resumen general'!C1755</f>
        <v>78497</v>
      </c>
      <c r="D1754" s="81" t="str">
        <f>+'3.- Resumen general'!D1755</f>
        <v>Terapia con radionucleidos</v>
      </c>
      <c r="E1754" s="335">
        <f>+'3.- Resumen general'!AP1755</f>
        <v>0</v>
      </c>
      <c r="F1754" s="335">
        <f>+'3.- Resumen general'!AQ1755</f>
        <v>127.35866874999999</v>
      </c>
      <c r="G1754" s="335">
        <f t="shared" si="108"/>
        <v>127.35866874999999</v>
      </c>
      <c r="I1754" s="52">
        <v>1749</v>
      </c>
      <c r="J1754" s="334">
        <f t="shared" si="109"/>
        <v>78497</v>
      </c>
      <c r="K1754" s="81" t="str">
        <f t="shared" si="110"/>
        <v>Terapia con radionucleidos</v>
      </c>
      <c r="L1754" s="335">
        <f>+'3.- Resumen general'!AP1755</f>
        <v>0</v>
      </c>
      <c r="M1754" s="335">
        <f>+'3.- Resumen general'!AQ1755</f>
        <v>127.35866874999999</v>
      </c>
      <c r="N1754" s="335">
        <f t="shared" si="111"/>
        <v>127.35866874999999</v>
      </c>
    </row>
    <row r="1755" spans="2:14">
      <c r="B1755" s="52">
        <v>1750</v>
      </c>
      <c r="C1755" s="334">
        <f>+'3.- Resumen general'!C1756</f>
        <v>78521</v>
      </c>
      <c r="D1755" s="81" t="str">
        <f>+'3.- Resumen general'!D1756</f>
        <v>Gammagrafía cerebral</v>
      </c>
      <c r="E1755" s="335">
        <f>+'3.- Resumen general'!AP1756</f>
        <v>0</v>
      </c>
      <c r="F1755" s="335">
        <f>+'3.- Resumen general'!AQ1756</f>
        <v>127.35866874999999</v>
      </c>
      <c r="G1755" s="335">
        <f t="shared" si="108"/>
        <v>127.35866874999999</v>
      </c>
      <c r="I1755" s="52">
        <v>1750</v>
      </c>
      <c r="J1755" s="334">
        <f t="shared" si="109"/>
        <v>78521</v>
      </c>
      <c r="K1755" s="81" t="str">
        <f t="shared" si="110"/>
        <v>Gammagrafía cerebral</v>
      </c>
      <c r="L1755" s="335">
        <f>+'3.- Resumen general'!AP1756</f>
        <v>0</v>
      </c>
      <c r="M1755" s="335">
        <f>+'3.- Resumen general'!AQ1756</f>
        <v>127.35866874999999</v>
      </c>
      <c r="N1755" s="335">
        <f t="shared" si="111"/>
        <v>127.35866874999999</v>
      </c>
    </row>
    <row r="1756" spans="2:14">
      <c r="B1756" s="52">
        <v>1751</v>
      </c>
      <c r="C1756" s="334">
        <f>+'3.- Resumen general'!C1757</f>
        <v>78522</v>
      </c>
      <c r="D1756" s="81" t="str">
        <f>+'3.- Resumen general'!D1757</f>
        <v>Gammagrafia de glándulas salivales</v>
      </c>
      <c r="E1756" s="335">
        <f>+'3.- Resumen general'!AP1757</f>
        <v>0</v>
      </c>
      <c r="F1756" s="335">
        <f>+'3.- Resumen general'!AQ1757</f>
        <v>127.35866874999999</v>
      </c>
      <c r="G1756" s="335">
        <f t="shared" si="108"/>
        <v>127.35866874999999</v>
      </c>
      <c r="I1756" s="52">
        <v>1751</v>
      </c>
      <c r="J1756" s="334">
        <f t="shared" si="109"/>
        <v>78522</v>
      </c>
      <c r="K1756" s="81" t="str">
        <f t="shared" si="110"/>
        <v>Gammagrafia de glándulas salivales</v>
      </c>
      <c r="L1756" s="335">
        <f>+'3.- Resumen general'!AP1757</f>
        <v>0</v>
      </c>
      <c r="M1756" s="335">
        <f>+'3.- Resumen general'!AQ1757</f>
        <v>127.35866874999999</v>
      </c>
      <c r="N1756" s="335">
        <f t="shared" si="111"/>
        <v>127.35866874999999</v>
      </c>
    </row>
    <row r="1757" spans="2:14">
      <c r="B1757" s="52">
        <v>1752</v>
      </c>
      <c r="C1757" s="334">
        <f>+'3.- Resumen general'!C1758</f>
        <v>78524</v>
      </c>
      <c r="D1757" s="81" t="str">
        <f>+'3.- Resumen general'!D1758</f>
        <v>Gammagrafia de vías biliares</v>
      </c>
      <c r="E1757" s="335">
        <f>+'3.- Resumen general'!AP1758</f>
        <v>0</v>
      </c>
      <c r="F1757" s="335">
        <f>+'3.- Resumen general'!AQ1758</f>
        <v>127.35866874999999</v>
      </c>
      <c r="G1757" s="335">
        <f t="shared" si="108"/>
        <v>127.35866874999999</v>
      </c>
      <c r="I1757" s="52">
        <v>1752</v>
      </c>
      <c r="J1757" s="334">
        <f t="shared" si="109"/>
        <v>78524</v>
      </c>
      <c r="K1757" s="81" t="str">
        <f t="shared" si="110"/>
        <v>Gammagrafia de vías biliares</v>
      </c>
      <c r="L1757" s="335">
        <f>+'3.- Resumen general'!AP1758</f>
        <v>0</v>
      </c>
      <c r="M1757" s="335">
        <f>+'3.- Resumen general'!AQ1758</f>
        <v>127.35866874999999</v>
      </c>
      <c r="N1757" s="335">
        <f t="shared" si="111"/>
        <v>127.35866874999999</v>
      </c>
    </row>
    <row r="1758" spans="2:14">
      <c r="B1758" s="52">
        <v>1753</v>
      </c>
      <c r="C1758" s="334">
        <f>+'3.- Resumen general'!C1759</f>
        <v>78525</v>
      </c>
      <c r="D1758" s="81" t="str">
        <f>+'3.- Resumen general'!D1759</f>
        <v>Gammagrafia higado y bazo</v>
      </c>
      <c r="E1758" s="335">
        <f>+'3.- Resumen general'!AP1759</f>
        <v>0</v>
      </c>
      <c r="F1758" s="335">
        <f>+'3.- Resumen general'!AQ1759</f>
        <v>127.35866874999999</v>
      </c>
      <c r="G1758" s="335">
        <f t="shared" si="108"/>
        <v>127.35866874999999</v>
      </c>
      <c r="I1758" s="52">
        <v>1753</v>
      </c>
      <c r="J1758" s="334">
        <f t="shared" si="109"/>
        <v>78525</v>
      </c>
      <c r="K1758" s="81" t="str">
        <f t="shared" si="110"/>
        <v>Gammagrafia higado y bazo</v>
      </c>
      <c r="L1758" s="335">
        <f>+'3.- Resumen general'!AP1759</f>
        <v>0</v>
      </c>
      <c r="M1758" s="335">
        <f>+'3.- Resumen general'!AQ1759</f>
        <v>127.35866874999999</v>
      </c>
      <c r="N1758" s="335">
        <f t="shared" si="111"/>
        <v>127.35866874999999</v>
      </c>
    </row>
    <row r="1759" spans="2:14">
      <c r="B1759" s="52">
        <v>1754</v>
      </c>
      <c r="C1759" s="334">
        <f>+'3.- Resumen general'!C1760</f>
        <v>78580</v>
      </c>
      <c r="D1759" s="81" t="str">
        <f>+'3.- Resumen general'!D1760</f>
        <v>Gammagrafía pulmonar de perfusión</v>
      </c>
      <c r="E1759" s="335">
        <f>+'3.- Resumen general'!AP1760</f>
        <v>0</v>
      </c>
      <c r="F1759" s="335">
        <f>+'3.- Resumen general'!AQ1760</f>
        <v>127.35866874999999</v>
      </c>
      <c r="G1759" s="335">
        <f t="shared" si="108"/>
        <v>127.35866874999999</v>
      </c>
      <c r="I1759" s="52">
        <v>1754</v>
      </c>
      <c r="J1759" s="334">
        <f t="shared" si="109"/>
        <v>78580</v>
      </c>
      <c r="K1759" s="81" t="str">
        <f t="shared" si="110"/>
        <v>Gammagrafía pulmonar de perfusión</v>
      </c>
      <c r="L1759" s="335">
        <f>+'3.- Resumen general'!AP1760</f>
        <v>0</v>
      </c>
      <c r="M1759" s="335">
        <f>+'3.- Resumen general'!AQ1760</f>
        <v>127.35866874999999</v>
      </c>
      <c r="N1759" s="335">
        <f t="shared" si="111"/>
        <v>127.35866874999999</v>
      </c>
    </row>
    <row r="1760" spans="2:14" ht="25.5">
      <c r="B1760" s="52">
        <v>1755</v>
      </c>
      <c r="C1760" s="334">
        <f>+'3.- Resumen general'!C1761</f>
        <v>78584</v>
      </c>
      <c r="D1760" s="81" t="str">
        <f>+'3.- Resumen general'!D1761</f>
        <v>Gammagrafía de perfusión pulmonar, partículas, con ventilación, inhalación única</v>
      </c>
      <c r="E1760" s="335">
        <f>+'3.- Resumen general'!AP1761</f>
        <v>0</v>
      </c>
      <c r="F1760" s="335">
        <f>+'3.- Resumen general'!AQ1761</f>
        <v>127.35866874999999</v>
      </c>
      <c r="G1760" s="335">
        <f t="shared" si="108"/>
        <v>127.35866874999999</v>
      </c>
      <c r="I1760" s="52">
        <v>1755</v>
      </c>
      <c r="J1760" s="334">
        <f t="shared" si="109"/>
        <v>78584</v>
      </c>
      <c r="K1760" s="81" t="str">
        <f t="shared" si="110"/>
        <v>Gammagrafía de perfusión pulmonar, partículas, con ventilación, inhalación única</v>
      </c>
      <c r="L1760" s="335">
        <f>+'3.- Resumen general'!AP1761</f>
        <v>0</v>
      </c>
      <c r="M1760" s="335">
        <f>+'3.- Resumen general'!AQ1761</f>
        <v>127.35866874999999</v>
      </c>
      <c r="N1760" s="335">
        <f t="shared" si="111"/>
        <v>127.35866874999999</v>
      </c>
    </row>
    <row r="1761" spans="2:14" ht="25.5">
      <c r="B1761" s="52">
        <v>1756</v>
      </c>
      <c r="C1761" s="334">
        <f>+'3.- Resumen general'!C1762</f>
        <v>78587</v>
      </c>
      <c r="D1761" s="81" t="str">
        <f>+'3.- Resumen general'!D1762</f>
        <v>Obtención de imágenes múltiples sobre ventilación pulmonar con aerosol-gammagrafía pulmonar de ventilación</v>
      </c>
      <c r="E1761" s="335">
        <f>+'3.- Resumen general'!AP1762</f>
        <v>0</v>
      </c>
      <c r="F1761" s="335">
        <f>+'3.- Resumen general'!AQ1762</f>
        <v>127.35866874999999</v>
      </c>
      <c r="G1761" s="335">
        <f t="shared" si="108"/>
        <v>127.35866874999999</v>
      </c>
      <c r="I1761" s="52">
        <v>1756</v>
      </c>
      <c r="J1761" s="334">
        <f t="shared" si="109"/>
        <v>78587</v>
      </c>
      <c r="K1761" s="81" t="str">
        <f t="shared" si="110"/>
        <v>Obtención de imágenes múltiples sobre ventilación pulmonar con aerosol-gammagrafía pulmonar de ventilación</v>
      </c>
      <c r="L1761" s="335">
        <f>+'3.- Resumen general'!AP1762</f>
        <v>0</v>
      </c>
      <c r="M1761" s="335">
        <f>+'3.- Resumen general'!AQ1762</f>
        <v>127.35866874999999</v>
      </c>
      <c r="N1761" s="335">
        <f t="shared" si="111"/>
        <v>127.35866874999999</v>
      </c>
    </row>
    <row r="1762" spans="2:14" ht="38.25">
      <c r="B1762" s="52">
        <v>1757</v>
      </c>
      <c r="C1762" s="334">
        <f>+'3.- Resumen general'!C1763</f>
        <v>78588</v>
      </c>
      <c r="D1762" s="81" t="str">
        <f>+'3.- Resumen general'!D1763</f>
        <v>Obtención de imágenes de perfusión pulmonar con partículas y de ventilación con aerosol- gammagrafía pulmonar de perfusión/ventilación y flebografía</v>
      </c>
      <c r="E1762" s="335">
        <f>+'3.- Resumen general'!AP1763</f>
        <v>0</v>
      </c>
      <c r="F1762" s="335">
        <f>+'3.- Resumen general'!AQ1763</f>
        <v>127.35866874999999</v>
      </c>
      <c r="G1762" s="335">
        <f t="shared" si="108"/>
        <v>127.35866874999999</v>
      </c>
      <c r="I1762" s="52">
        <v>1757</v>
      </c>
      <c r="J1762" s="334">
        <f t="shared" si="109"/>
        <v>78588</v>
      </c>
      <c r="K1762" s="81" t="str">
        <f t="shared" si="110"/>
        <v>Obtención de imágenes de perfusión pulmonar con partículas y de ventilación con aerosol- gammagrafía pulmonar de perfusión/ventilación y flebografía</v>
      </c>
      <c r="L1762" s="335">
        <f>+'3.- Resumen general'!AP1763</f>
        <v>0</v>
      </c>
      <c r="M1762" s="335">
        <f>+'3.- Resumen general'!AQ1763</f>
        <v>127.35866874999999</v>
      </c>
      <c r="N1762" s="335">
        <f t="shared" si="111"/>
        <v>127.35866874999999</v>
      </c>
    </row>
    <row r="1763" spans="2:14">
      <c r="B1763" s="52">
        <v>1758</v>
      </c>
      <c r="C1763" s="334">
        <f>+'3.- Resumen general'!C1764</f>
        <v>78608</v>
      </c>
      <c r="D1763" s="81" t="str">
        <f>+'3.- Resumen general'!D1764</f>
        <v>Radioangiografía con gammagrafía planar y tomográfica</v>
      </c>
      <c r="E1763" s="335">
        <f>+'3.- Resumen general'!AP1764</f>
        <v>0</v>
      </c>
      <c r="F1763" s="335">
        <f>+'3.- Resumen general'!AQ1764</f>
        <v>127.35866874999999</v>
      </c>
      <c r="G1763" s="335">
        <f t="shared" si="108"/>
        <v>127.35866874999999</v>
      </c>
      <c r="I1763" s="52">
        <v>1758</v>
      </c>
      <c r="J1763" s="334">
        <f t="shared" si="109"/>
        <v>78608</v>
      </c>
      <c r="K1763" s="81" t="str">
        <f t="shared" si="110"/>
        <v>Radioangiografía con gammagrafía planar y tomográfica</v>
      </c>
      <c r="L1763" s="335">
        <f>+'3.- Resumen general'!AP1764</f>
        <v>0</v>
      </c>
      <c r="M1763" s="335">
        <f>+'3.- Resumen general'!AQ1764</f>
        <v>127.35866874999999</v>
      </c>
      <c r="N1763" s="335">
        <f t="shared" si="111"/>
        <v>127.35866874999999</v>
      </c>
    </row>
    <row r="1764" spans="2:14">
      <c r="B1764" s="52">
        <v>1759</v>
      </c>
      <c r="C1764" s="334">
        <f>+'3.- Resumen general'!C1765</f>
        <v>78609</v>
      </c>
      <c r="D1764" s="81" t="str">
        <f>+'3.- Resumen general'!D1765</f>
        <v>Radioangiografía con gammagrafía cerebral estática planar</v>
      </c>
      <c r="E1764" s="335">
        <f>+'3.- Resumen general'!AP1765</f>
        <v>0</v>
      </c>
      <c r="F1764" s="335">
        <f>+'3.- Resumen general'!AQ1765</f>
        <v>127.35866874999999</v>
      </c>
      <c r="G1764" s="335">
        <f t="shared" ref="G1764:G1825" si="112">SUM(E1764:F1764)</f>
        <v>127.35866874999999</v>
      </c>
      <c r="I1764" s="52">
        <v>1759</v>
      </c>
      <c r="J1764" s="334">
        <f t="shared" ref="J1764:J1825" si="113">+C1764</f>
        <v>78609</v>
      </c>
      <c r="K1764" s="81" t="str">
        <f t="shared" ref="K1764:K1825" si="114">+D1764</f>
        <v>Radioangiografía con gammagrafía cerebral estática planar</v>
      </c>
      <c r="L1764" s="335">
        <f>+'3.- Resumen general'!AP1765</f>
        <v>0</v>
      </c>
      <c r="M1764" s="335">
        <f>+'3.- Resumen general'!AQ1765</f>
        <v>127.35866874999999</v>
      </c>
      <c r="N1764" s="335">
        <f t="shared" ref="N1764:N1825" si="115">SUM(L1764:M1764)</f>
        <v>127.35866874999999</v>
      </c>
    </row>
    <row r="1765" spans="2:14">
      <c r="B1765" s="52">
        <v>1760</v>
      </c>
      <c r="C1765" s="334">
        <f>+'3.- Resumen general'!C1766</f>
        <v>78610</v>
      </c>
      <c r="D1765" s="81" t="str">
        <f>+'3.- Resumen general'!D1766</f>
        <v>Tomografía nuclear de cerebro con DTPA/GHCA</v>
      </c>
      <c r="E1765" s="335">
        <f>+'3.- Resumen general'!AP1766</f>
        <v>0</v>
      </c>
      <c r="F1765" s="335">
        <f>+'3.- Resumen general'!AQ1766</f>
        <v>127.35866874999999</v>
      </c>
      <c r="G1765" s="335">
        <f t="shared" si="112"/>
        <v>127.35866874999999</v>
      </c>
      <c r="I1765" s="52">
        <v>1760</v>
      </c>
      <c r="J1765" s="334">
        <f t="shared" si="113"/>
        <v>78610</v>
      </c>
      <c r="K1765" s="81" t="str">
        <f t="shared" si="114"/>
        <v>Tomografía nuclear de cerebro con DTPA/GHCA</v>
      </c>
      <c r="L1765" s="335">
        <f>+'3.- Resumen general'!AP1766</f>
        <v>0</v>
      </c>
      <c r="M1765" s="335">
        <f>+'3.- Resumen general'!AQ1766</f>
        <v>127.35866874999999</v>
      </c>
      <c r="N1765" s="335">
        <f t="shared" si="115"/>
        <v>127.35866874999999</v>
      </c>
    </row>
    <row r="1766" spans="2:14">
      <c r="B1766" s="52">
        <v>1761</v>
      </c>
      <c r="C1766" s="334">
        <f>+'3.- Resumen general'!C1767</f>
        <v>78630</v>
      </c>
      <c r="D1766" s="81" t="str">
        <f>+'3.- Resumen general'!D1767</f>
        <v>Cisternografía isotópica</v>
      </c>
      <c r="E1766" s="335">
        <f>+'3.- Resumen general'!AP1767</f>
        <v>0</v>
      </c>
      <c r="F1766" s="335">
        <f>+'3.- Resumen general'!AQ1767</f>
        <v>127.35866874999999</v>
      </c>
      <c r="G1766" s="335">
        <f t="shared" si="112"/>
        <v>127.35866874999999</v>
      </c>
      <c r="I1766" s="52">
        <v>1761</v>
      </c>
      <c r="J1766" s="334">
        <f t="shared" si="113"/>
        <v>78630</v>
      </c>
      <c r="K1766" s="81" t="str">
        <f t="shared" si="114"/>
        <v>Cisternografía isotópica</v>
      </c>
      <c r="L1766" s="335">
        <f>+'3.- Resumen general'!AP1767</f>
        <v>0</v>
      </c>
      <c r="M1766" s="335">
        <f>+'3.- Resumen general'!AQ1767</f>
        <v>127.35866874999999</v>
      </c>
      <c r="N1766" s="335">
        <f t="shared" si="115"/>
        <v>127.35866874999999</v>
      </c>
    </row>
    <row r="1767" spans="2:14">
      <c r="B1767" s="52">
        <v>1762</v>
      </c>
      <c r="C1767" s="334">
        <f>+'3.- Resumen general'!C1768</f>
        <v>78631</v>
      </c>
      <c r="D1767" s="81" t="str">
        <f>+'3.- Resumen general'!D1768</f>
        <v>Cisternografía tomográfica</v>
      </c>
      <c r="E1767" s="335">
        <f>+'3.- Resumen general'!AP1768</f>
        <v>0</v>
      </c>
      <c r="F1767" s="335">
        <f>+'3.- Resumen general'!AQ1768</f>
        <v>127.35866874999999</v>
      </c>
      <c r="G1767" s="335">
        <f t="shared" si="112"/>
        <v>127.35866874999999</v>
      </c>
      <c r="I1767" s="52">
        <v>1762</v>
      </c>
      <c r="J1767" s="334">
        <f t="shared" si="113"/>
        <v>78631</v>
      </c>
      <c r="K1767" s="81" t="str">
        <f t="shared" si="114"/>
        <v>Cisternografía tomográfica</v>
      </c>
      <c r="L1767" s="335">
        <f>+'3.- Resumen general'!AP1768</f>
        <v>0</v>
      </c>
      <c r="M1767" s="335">
        <f>+'3.- Resumen general'!AQ1768</f>
        <v>127.35866874999999</v>
      </c>
      <c r="N1767" s="335">
        <f t="shared" si="115"/>
        <v>127.35866874999999</v>
      </c>
    </row>
    <row r="1768" spans="2:14">
      <c r="B1768" s="52">
        <v>1763</v>
      </c>
      <c r="C1768" s="334">
        <f>+'3.- Resumen general'!C1769</f>
        <v>78648</v>
      </c>
      <c r="D1768" s="81" t="str">
        <f>+'3.- Resumen general'!D1769</f>
        <v>Flujo sanguíneo cerebral regional con HMPAO y SPECT</v>
      </c>
      <c r="E1768" s="335">
        <f>+'3.- Resumen general'!AP1769</f>
        <v>0</v>
      </c>
      <c r="F1768" s="335">
        <f>+'3.- Resumen general'!AQ1769</f>
        <v>127.35866874999999</v>
      </c>
      <c r="G1768" s="335">
        <f t="shared" si="112"/>
        <v>127.35866874999999</v>
      </c>
      <c r="I1768" s="52">
        <v>1763</v>
      </c>
      <c r="J1768" s="334">
        <f t="shared" si="113"/>
        <v>78648</v>
      </c>
      <c r="K1768" s="81" t="str">
        <f t="shared" si="114"/>
        <v>Flujo sanguíneo cerebral regional con HMPAO y SPECT</v>
      </c>
      <c r="L1768" s="335">
        <f>+'3.- Resumen general'!AP1769</f>
        <v>0</v>
      </c>
      <c r="M1768" s="335">
        <f>+'3.- Resumen general'!AQ1769</f>
        <v>127.35866874999999</v>
      </c>
      <c r="N1768" s="335">
        <f t="shared" si="115"/>
        <v>127.35866874999999</v>
      </c>
    </row>
    <row r="1769" spans="2:14">
      <c r="B1769" s="52">
        <v>1764</v>
      </c>
      <c r="C1769" s="334">
        <f>+'3.- Resumen general'!C1770</f>
        <v>78649</v>
      </c>
      <c r="D1769" s="81" t="str">
        <f>+'3.- Resumen general'!D1770</f>
        <v>Flujo sanguíneo cerebral con ECD y SPECT</v>
      </c>
      <c r="E1769" s="335">
        <f>+'3.- Resumen general'!AP1770</f>
        <v>0</v>
      </c>
      <c r="F1769" s="335">
        <f>+'3.- Resumen general'!AQ1770</f>
        <v>127.35866874999999</v>
      </c>
      <c r="G1769" s="335">
        <f t="shared" si="112"/>
        <v>127.35866874999999</v>
      </c>
      <c r="I1769" s="52">
        <v>1764</v>
      </c>
      <c r="J1769" s="334">
        <f t="shared" si="113"/>
        <v>78649</v>
      </c>
      <c r="K1769" s="81" t="str">
        <f t="shared" si="114"/>
        <v>Flujo sanguíneo cerebral con ECD y SPECT</v>
      </c>
      <c r="L1769" s="335">
        <f>+'3.- Resumen general'!AP1770</f>
        <v>0</v>
      </c>
      <c r="M1769" s="335">
        <f>+'3.- Resumen general'!AQ1770</f>
        <v>127.35866874999999</v>
      </c>
      <c r="N1769" s="335">
        <f t="shared" si="115"/>
        <v>127.35866874999999</v>
      </c>
    </row>
    <row r="1770" spans="2:14">
      <c r="B1770" s="52">
        <v>1765</v>
      </c>
      <c r="C1770" s="334">
        <f>+'3.- Resumen general'!C1771</f>
        <v>78654</v>
      </c>
      <c r="D1770" s="81" t="str">
        <f>+'3.- Resumen general'!D1771</f>
        <v>Radioangiografía cerebral</v>
      </c>
      <c r="E1770" s="335">
        <f>+'3.- Resumen general'!AP1771</f>
        <v>0</v>
      </c>
      <c r="F1770" s="335">
        <f>+'3.- Resumen general'!AQ1771</f>
        <v>127.35866874999999</v>
      </c>
      <c r="G1770" s="335">
        <f t="shared" si="112"/>
        <v>127.35866874999999</v>
      </c>
      <c r="I1770" s="52">
        <v>1765</v>
      </c>
      <c r="J1770" s="334">
        <f t="shared" si="113"/>
        <v>78654</v>
      </c>
      <c r="K1770" s="81" t="str">
        <f t="shared" si="114"/>
        <v>Radioangiografía cerebral</v>
      </c>
      <c r="L1770" s="335">
        <f>+'3.- Resumen general'!AP1771</f>
        <v>0</v>
      </c>
      <c r="M1770" s="335">
        <f>+'3.- Resumen general'!AQ1771</f>
        <v>127.35866874999999</v>
      </c>
      <c r="N1770" s="335">
        <f t="shared" si="115"/>
        <v>127.35866874999999</v>
      </c>
    </row>
    <row r="1771" spans="2:14">
      <c r="B1771" s="52">
        <v>1766</v>
      </c>
      <c r="C1771" s="334">
        <f>+'3.- Resumen general'!C1772</f>
        <v>78660</v>
      </c>
      <c r="D1771" s="81" t="str">
        <f>+'3.- Resumen general'!D1772</f>
        <v>Tomografía cerebral con Talio - 201</v>
      </c>
      <c r="E1771" s="335">
        <f>+'3.- Resumen general'!AP1772</f>
        <v>0</v>
      </c>
      <c r="F1771" s="335">
        <f>+'3.- Resumen general'!AQ1772</f>
        <v>127.35866874999999</v>
      </c>
      <c r="G1771" s="335">
        <f t="shared" si="112"/>
        <v>127.35866874999999</v>
      </c>
      <c r="I1771" s="52">
        <v>1766</v>
      </c>
      <c r="J1771" s="334">
        <f t="shared" si="113"/>
        <v>78660</v>
      </c>
      <c r="K1771" s="81" t="str">
        <f t="shared" si="114"/>
        <v>Tomografía cerebral con Talio - 201</v>
      </c>
      <c r="L1771" s="335">
        <f>+'3.- Resumen general'!AP1772</f>
        <v>0</v>
      </c>
      <c r="M1771" s="335">
        <f>+'3.- Resumen general'!AQ1772</f>
        <v>127.35866874999999</v>
      </c>
      <c r="N1771" s="335">
        <f t="shared" si="115"/>
        <v>127.35866874999999</v>
      </c>
    </row>
    <row r="1772" spans="2:14">
      <c r="B1772" s="52">
        <v>1767</v>
      </c>
      <c r="C1772" s="334">
        <f>+'3.- Resumen general'!C1773</f>
        <v>78700</v>
      </c>
      <c r="D1772" s="81" t="str">
        <f>+'3.- Resumen general'!D1773</f>
        <v>Gammagrafía renal con GHCA-TEC99M</v>
      </c>
      <c r="E1772" s="335">
        <f>+'3.- Resumen general'!AP1773</f>
        <v>0</v>
      </c>
      <c r="F1772" s="335">
        <f>+'3.- Resumen general'!AQ1773</f>
        <v>127.35866874999999</v>
      </c>
      <c r="G1772" s="335">
        <f t="shared" si="112"/>
        <v>127.35866874999999</v>
      </c>
      <c r="I1772" s="52">
        <v>1767</v>
      </c>
      <c r="J1772" s="334">
        <f t="shared" si="113"/>
        <v>78700</v>
      </c>
      <c r="K1772" s="81" t="str">
        <f t="shared" si="114"/>
        <v>Gammagrafía renal con GHCA-TEC99M</v>
      </c>
      <c r="L1772" s="335">
        <f>+'3.- Resumen general'!AP1773</f>
        <v>0</v>
      </c>
      <c r="M1772" s="335">
        <f>+'3.- Resumen general'!AQ1773</f>
        <v>127.35866874999999</v>
      </c>
      <c r="N1772" s="335">
        <f t="shared" si="115"/>
        <v>127.35866874999999</v>
      </c>
    </row>
    <row r="1773" spans="2:14">
      <c r="B1773" s="52">
        <v>1768</v>
      </c>
      <c r="C1773" s="334">
        <f>+'3.- Resumen general'!C1774</f>
        <v>78701</v>
      </c>
      <c r="D1773" s="81" t="str">
        <f>+'3.- Resumen general'!D1774</f>
        <v>Gammagrafía renal con DMSA-TEC99M</v>
      </c>
      <c r="E1773" s="335">
        <f>+'3.- Resumen general'!AP1774</f>
        <v>0</v>
      </c>
      <c r="F1773" s="335">
        <f>+'3.- Resumen general'!AQ1774</f>
        <v>127.35866874999999</v>
      </c>
      <c r="G1773" s="335">
        <f t="shared" si="112"/>
        <v>127.35866874999999</v>
      </c>
      <c r="I1773" s="52">
        <v>1768</v>
      </c>
      <c r="J1773" s="334">
        <f t="shared" si="113"/>
        <v>78701</v>
      </c>
      <c r="K1773" s="81" t="str">
        <f t="shared" si="114"/>
        <v>Gammagrafía renal con DMSA-TEC99M</v>
      </c>
      <c r="L1773" s="335">
        <f>+'3.- Resumen general'!AP1774</f>
        <v>0</v>
      </c>
      <c r="M1773" s="335">
        <f>+'3.- Resumen general'!AQ1774</f>
        <v>127.35866874999999</v>
      </c>
      <c r="N1773" s="335">
        <f t="shared" si="115"/>
        <v>127.35866874999999</v>
      </c>
    </row>
    <row r="1774" spans="2:14">
      <c r="B1774" s="52">
        <v>1769</v>
      </c>
      <c r="C1774" s="334">
        <f>+'3.- Resumen general'!C1775</f>
        <v>78711</v>
      </c>
      <c r="D1774" s="81" t="str">
        <f>+'3.- Resumen general'!D1775</f>
        <v>Gammagrafía renal con GHCA-TEC99M y tomografía</v>
      </c>
      <c r="E1774" s="335">
        <f>+'3.- Resumen general'!AP1775</f>
        <v>0</v>
      </c>
      <c r="F1774" s="335">
        <f>+'3.- Resumen general'!AQ1775</f>
        <v>127.35866874999999</v>
      </c>
      <c r="G1774" s="335">
        <f t="shared" si="112"/>
        <v>127.35866874999999</v>
      </c>
      <c r="I1774" s="52">
        <v>1769</v>
      </c>
      <c r="J1774" s="334">
        <f t="shared" si="113"/>
        <v>78711</v>
      </c>
      <c r="K1774" s="81" t="str">
        <f t="shared" si="114"/>
        <v>Gammagrafía renal con GHCA-TEC99M y tomografía</v>
      </c>
      <c r="L1774" s="335">
        <f>+'3.- Resumen general'!AP1775</f>
        <v>0</v>
      </c>
      <c r="M1774" s="335">
        <f>+'3.- Resumen general'!AQ1775</f>
        <v>127.35866874999999</v>
      </c>
      <c r="N1774" s="335">
        <f t="shared" si="115"/>
        <v>127.35866874999999</v>
      </c>
    </row>
    <row r="1775" spans="2:14">
      <c r="B1775" s="52">
        <v>1770</v>
      </c>
      <c r="C1775" s="334">
        <f>+'3.- Resumen general'!C1776</f>
        <v>78712</v>
      </c>
      <c r="D1775" s="81" t="str">
        <f>+'3.- Resumen general'!D1776</f>
        <v>Radiorrenograma isotópico con MAG3-TEC99M</v>
      </c>
      <c r="E1775" s="335">
        <f>+'3.- Resumen general'!AP1776</f>
        <v>0</v>
      </c>
      <c r="F1775" s="335">
        <f>+'3.- Resumen general'!AQ1776</f>
        <v>127.35866874999999</v>
      </c>
      <c r="G1775" s="335">
        <f t="shared" si="112"/>
        <v>127.35866874999999</v>
      </c>
      <c r="I1775" s="52">
        <v>1770</v>
      </c>
      <c r="J1775" s="334">
        <f t="shared" si="113"/>
        <v>78712</v>
      </c>
      <c r="K1775" s="81" t="str">
        <f t="shared" si="114"/>
        <v>Radiorrenograma isotópico con MAG3-TEC99M</v>
      </c>
      <c r="L1775" s="335">
        <f>+'3.- Resumen general'!AP1776</f>
        <v>0</v>
      </c>
      <c r="M1775" s="335">
        <f>+'3.- Resumen general'!AQ1776</f>
        <v>127.35866874999999</v>
      </c>
      <c r="N1775" s="335">
        <f t="shared" si="115"/>
        <v>127.35866874999999</v>
      </c>
    </row>
    <row r="1776" spans="2:14">
      <c r="B1776" s="52">
        <v>1771</v>
      </c>
      <c r="C1776" s="334">
        <f>+'3.- Resumen general'!C1777</f>
        <v>78713</v>
      </c>
      <c r="D1776" s="81" t="str">
        <f>+'3.- Resumen general'!D1777</f>
        <v>Radiorrenograma isotópico con DTPA-TEC99M</v>
      </c>
      <c r="E1776" s="335">
        <f>+'3.- Resumen general'!AP1777</f>
        <v>0</v>
      </c>
      <c r="F1776" s="335">
        <f>+'3.- Resumen general'!AQ1777</f>
        <v>127.35866874999999</v>
      </c>
      <c r="G1776" s="335">
        <f t="shared" si="112"/>
        <v>127.35866874999999</v>
      </c>
      <c r="I1776" s="52">
        <v>1771</v>
      </c>
      <c r="J1776" s="334">
        <f t="shared" si="113"/>
        <v>78713</v>
      </c>
      <c r="K1776" s="81" t="str">
        <f t="shared" si="114"/>
        <v>Radiorrenograma isotópico con DTPA-TEC99M</v>
      </c>
      <c r="L1776" s="335">
        <f>+'3.- Resumen general'!AP1777</f>
        <v>0</v>
      </c>
      <c r="M1776" s="335">
        <f>+'3.- Resumen general'!AQ1777</f>
        <v>127.35866874999999</v>
      </c>
      <c r="N1776" s="335">
        <f t="shared" si="115"/>
        <v>127.35866874999999</v>
      </c>
    </row>
    <row r="1777" spans="2:14">
      <c r="B1777" s="52">
        <v>1772</v>
      </c>
      <c r="C1777" s="334">
        <f>+'3.- Resumen general'!C1778</f>
        <v>78714</v>
      </c>
      <c r="D1777" s="81" t="str">
        <f>+'3.- Resumen general'!D1778</f>
        <v>Test de Furosemida (Lasix) *Dos Radiorrenogramas</v>
      </c>
      <c r="E1777" s="335">
        <f>+'3.- Resumen general'!AP1778</f>
        <v>0</v>
      </c>
      <c r="F1777" s="335">
        <f>+'3.- Resumen general'!AQ1778</f>
        <v>127.35866874999999</v>
      </c>
      <c r="G1777" s="335">
        <f t="shared" si="112"/>
        <v>127.35866874999999</v>
      </c>
      <c r="I1777" s="52">
        <v>1772</v>
      </c>
      <c r="J1777" s="334">
        <f t="shared" si="113"/>
        <v>78714</v>
      </c>
      <c r="K1777" s="81" t="str">
        <f t="shared" si="114"/>
        <v>Test de Furosemida (Lasix) *Dos Radiorrenogramas</v>
      </c>
      <c r="L1777" s="335">
        <f>+'3.- Resumen general'!AP1778</f>
        <v>0</v>
      </c>
      <c r="M1777" s="335">
        <f>+'3.- Resumen general'!AQ1778</f>
        <v>127.35866874999999</v>
      </c>
      <c r="N1777" s="335">
        <f t="shared" si="115"/>
        <v>127.35866874999999</v>
      </c>
    </row>
    <row r="1778" spans="2:14">
      <c r="B1778" s="52">
        <v>1773</v>
      </c>
      <c r="C1778" s="334">
        <f>+'3.- Resumen general'!C1779</f>
        <v>78716</v>
      </c>
      <c r="D1778" s="81" t="str">
        <f>+'3.- Resumen general'!D1779</f>
        <v>Test de Captopril *Dos Radiorrenogramas</v>
      </c>
      <c r="E1778" s="335">
        <f>+'3.- Resumen general'!AP1779</f>
        <v>0</v>
      </c>
      <c r="F1778" s="335">
        <f>+'3.- Resumen general'!AQ1779</f>
        <v>127.35866874999999</v>
      </c>
      <c r="G1778" s="335">
        <f t="shared" si="112"/>
        <v>127.35866874999999</v>
      </c>
      <c r="I1778" s="52">
        <v>1773</v>
      </c>
      <c r="J1778" s="334">
        <f t="shared" si="113"/>
        <v>78716</v>
      </c>
      <c r="K1778" s="81" t="str">
        <f t="shared" si="114"/>
        <v>Test de Captopril *Dos Radiorrenogramas</v>
      </c>
      <c r="L1778" s="335">
        <f>+'3.- Resumen general'!AP1779</f>
        <v>0</v>
      </c>
      <c r="M1778" s="335">
        <f>+'3.- Resumen general'!AQ1779</f>
        <v>127.35866874999999</v>
      </c>
      <c r="N1778" s="335">
        <f t="shared" si="115"/>
        <v>127.35866874999999</v>
      </c>
    </row>
    <row r="1779" spans="2:14">
      <c r="B1779" s="52">
        <v>1774</v>
      </c>
      <c r="C1779" s="334">
        <f>+'3.- Resumen general'!C1780</f>
        <v>78730</v>
      </c>
      <c r="D1779" s="81" t="str">
        <f>+'3.- Resumen general'!D1780</f>
        <v>Estudio residual de vejiga urinaria</v>
      </c>
      <c r="E1779" s="335">
        <f>+'3.- Resumen general'!AP1780</f>
        <v>0</v>
      </c>
      <c r="F1779" s="335">
        <f>+'3.- Resumen general'!AQ1780</f>
        <v>127.35866874999999</v>
      </c>
      <c r="G1779" s="335">
        <f t="shared" si="112"/>
        <v>127.35866874999999</v>
      </c>
      <c r="I1779" s="52">
        <v>1774</v>
      </c>
      <c r="J1779" s="334">
        <f t="shared" si="113"/>
        <v>78730</v>
      </c>
      <c r="K1779" s="81" t="str">
        <f t="shared" si="114"/>
        <v>Estudio residual de vejiga urinaria</v>
      </c>
      <c r="L1779" s="335">
        <f>+'3.- Resumen general'!AP1780</f>
        <v>0</v>
      </c>
      <c r="M1779" s="335">
        <f>+'3.- Resumen general'!AQ1780</f>
        <v>127.35866874999999</v>
      </c>
      <c r="N1779" s="335">
        <f t="shared" si="115"/>
        <v>127.35866874999999</v>
      </c>
    </row>
    <row r="1780" spans="2:14">
      <c r="B1780" s="52">
        <v>1775</v>
      </c>
      <c r="C1780" s="334">
        <f>+'3.- Resumen general'!C1781</f>
        <v>78740</v>
      </c>
      <c r="D1780" s="81" t="str">
        <f>+'3.- Resumen general'!D1781</f>
        <v>Estudio de reflujo vésico ureteral -métodos directo</v>
      </c>
      <c r="E1780" s="335">
        <f>+'3.- Resumen general'!AP1781</f>
        <v>0</v>
      </c>
      <c r="F1780" s="335">
        <f>+'3.- Resumen general'!AQ1781</f>
        <v>127.35866874999999</v>
      </c>
      <c r="G1780" s="335">
        <f t="shared" si="112"/>
        <v>127.35866874999999</v>
      </c>
      <c r="I1780" s="52">
        <v>1775</v>
      </c>
      <c r="J1780" s="334">
        <f t="shared" si="113"/>
        <v>78740</v>
      </c>
      <c r="K1780" s="81" t="str">
        <f t="shared" si="114"/>
        <v>Estudio de reflujo vésico ureteral -métodos directo</v>
      </c>
      <c r="L1780" s="335">
        <f>+'3.- Resumen general'!AP1781</f>
        <v>0</v>
      </c>
      <c r="M1780" s="335">
        <f>+'3.- Resumen general'!AQ1781</f>
        <v>127.35866874999999</v>
      </c>
      <c r="N1780" s="335">
        <f t="shared" si="115"/>
        <v>127.35866874999999</v>
      </c>
    </row>
    <row r="1781" spans="2:14">
      <c r="B1781" s="52">
        <v>1776</v>
      </c>
      <c r="C1781" s="334">
        <f>+'3.- Resumen general'!C1782</f>
        <v>78741</v>
      </c>
      <c r="D1781" s="81" t="str">
        <f>+'3.- Resumen general'!D1782</f>
        <v xml:space="preserve">Estudio de reflujo vésico ureteral -métodos indirecto </v>
      </c>
      <c r="E1781" s="335">
        <f>+'3.- Resumen general'!AP1782</f>
        <v>0</v>
      </c>
      <c r="F1781" s="335">
        <f>+'3.- Resumen general'!AQ1782</f>
        <v>127.35866874999999</v>
      </c>
      <c r="G1781" s="335">
        <f t="shared" si="112"/>
        <v>127.35866874999999</v>
      </c>
      <c r="I1781" s="52">
        <v>1776</v>
      </c>
      <c r="J1781" s="334">
        <f t="shared" si="113"/>
        <v>78741</v>
      </c>
      <c r="K1781" s="81" t="str">
        <f t="shared" si="114"/>
        <v xml:space="preserve">Estudio de reflujo vésico ureteral -métodos indirecto </v>
      </c>
      <c r="L1781" s="335">
        <f>+'3.- Resumen general'!AP1782</f>
        <v>0</v>
      </c>
      <c r="M1781" s="335">
        <f>+'3.- Resumen general'!AQ1782</f>
        <v>127.35866874999999</v>
      </c>
      <c r="N1781" s="335">
        <f t="shared" si="115"/>
        <v>127.35866874999999</v>
      </c>
    </row>
    <row r="1782" spans="2:14">
      <c r="B1782" s="52">
        <v>1777</v>
      </c>
      <c r="C1782" s="334">
        <f>+'3.- Resumen general'!C1783</f>
        <v>78761</v>
      </c>
      <c r="D1782" s="81" t="str">
        <f>+'3.- Resumen general'!D1783</f>
        <v>Obtención de imágenes y flujo vascular de testículos- perfusión testicular</v>
      </c>
      <c r="E1782" s="335">
        <f>+'3.- Resumen general'!AP1783</f>
        <v>0</v>
      </c>
      <c r="F1782" s="335">
        <f>+'3.- Resumen general'!AQ1783</f>
        <v>127.35866874999999</v>
      </c>
      <c r="G1782" s="335">
        <f t="shared" si="112"/>
        <v>127.35866874999999</v>
      </c>
      <c r="I1782" s="52">
        <v>1777</v>
      </c>
      <c r="J1782" s="334">
        <f t="shared" si="113"/>
        <v>78761</v>
      </c>
      <c r="K1782" s="81" t="str">
        <f t="shared" si="114"/>
        <v>Obtención de imágenes y flujo vascular de testículos- perfusión testicular</v>
      </c>
      <c r="L1782" s="335">
        <f>+'3.- Resumen general'!AP1783</f>
        <v>0</v>
      </c>
      <c r="M1782" s="335">
        <f>+'3.- Resumen general'!AQ1783</f>
        <v>127.35866874999999</v>
      </c>
      <c r="N1782" s="335">
        <f t="shared" si="115"/>
        <v>127.35866874999999</v>
      </c>
    </row>
    <row r="1783" spans="2:14">
      <c r="B1783" s="52">
        <v>1778</v>
      </c>
      <c r="C1783" s="334">
        <f>+'3.- Resumen general'!C1784</f>
        <v>78762</v>
      </c>
      <c r="D1783" s="81" t="str">
        <f>+'3.- Resumen general'!D1784</f>
        <v>Determinación de filtración de Glomerular (GFR) y Radiorrenograma</v>
      </c>
      <c r="E1783" s="335">
        <f>+'3.- Resumen general'!AP1784</f>
        <v>0</v>
      </c>
      <c r="F1783" s="335">
        <f>+'3.- Resumen general'!AQ1784</f>
        <v>127.35866874999999</v>
      </c>
      <c r="G1783" s="335">
        <f t="shared" si="112"/>
        <v>127.35866874999999</v>
      </c>
      <c r="I1783" s="52">
        <v>1778</v>
      </c>
      <c r="J1783" s="334">
        <f t="shared" si="113"/>
        <v>78762</v>
      </c>
      <c r="K1783" s="81" t="str">
        <f t="shared" si="114"/>
        <v>Determinación de filtración de Glomerular (GFR) y Radiorrenograma</v>
      </c>
      <c r="L1783" s="335">
        <f>+'3.- Resumen general'!AP1784</f>
        <v>0</v>
      </c>
      <c r="M1783" s="335">
        <f>+'3.- Resumen general'!AQ1784</f>
        <v>127.35866874999999</v>
      </c>
      <c r="N1783" s="335">
        <f t="shared" si="115"/>
        <v>127.35866874999999</v>
      </c>
    </row>
    <row r="1784" spans="2:14">
      <c r="B1784" s="52">
        <v>1779</v>
      </c>
      <c r="C1784" s="334">
        <f>+'3.- Resumen general'!C1785</f>
        <v>78802</v>
      </c>
      <c r="D1784" s="81" t="str">
        <f>+'3.- Resumen general'!D1785</f>
        <v>Evaluaciónde Shunts</v>
      </c>
      <c r="E1784" s="335">
        <f>+'3.- Resumen general'!AP1785</f>
        <v>0</v>
      </c>
      <c r="F1784" s="335">
        <f>+'3.- Resumen general'!AQ1785</f>
        <v>127.35866874999999</v>
      </c>
      <c r="G1784" s="335">
        <f t="shared" si="112"/>
        <v>127.35866874999999</v>
      </c>
      <c r="I1784" s="52">
        <v>1779</v>
      </c>
      <c r="J1784" s="334">
        <f t="shared" si="113"/>
        <v>78802</v>
      </c>
      <c r="K1784" s="81" t="str">
        <f t="shared" si="114"/>
        <v>Evaluaciónde Shunts</v>
      </c>
      <c r="L1784" s="335">
        <f>+'3.- Resumen general'!AP1785</f>
        <v>0</v>
      </c>
      <c r="M1784" s="335">
        <f>+'3.- Resumen general'!AQ1785</f>
        <v>127.35866874999999</v>
      </c>
      <c r="N1784" s="335">
        <f t="shared" si="115"/>
        <v>127.35866874999999</v>
      </c>
    </row>
    <row r="1785" spans="2:14">
      <c r="B1785" s="52">
        <v>1780</v>
      </c>
      <c r="C1785" s="334">
        <f>+'3.- Resumen general'!C1786</f>
        <v>78808</v>
      </c>
      <c r="D1785" s="81" t="str">
        <f>+'3.- Resumen general'!D1786</f>
        <v>Gammagrafía de perfusión regional</v>
      </c>
      <c r="E1785" s="335">
        <f>+'3.- Resumen general'!AP1786</f>
        <v>0</v>
      </c>
      <c r="F1785" s="335">
        <f>+'3.- Resumen general'!AQ1786</f>
        <v>127.35866874999999</v>
      </c>
      <c r="G1785" s="335">
        <f t="shared" si="112"/>
        <v>127.35866874999999</v>
      </c>
      <c r="I1785" s="52">
        <v>1780</v>
      </c>
      <c r="J1785" s="334">
        <f t="shared" si="113"/>
        <v>78808</v>
      </c>
      <c r="K1785" s="81" t="str">
        <f t="shared" si="114"/>
        <v>Gammagrafía de perfusión regional</v>
      </c>
      <c r="L1785" s="335">
        <f>+'3.- Resumen general'!AP1786</f>
        <v>0</v>
      </c>
      <c r="M1785" s="335">
        <f>+'3.- Resumen general'!AQ1786</f>
        <v>127.35866874999999</v>
      </c>
      <c r="N1785" s="335">
        <f t="shared" si="115"/>
        <v>127.35866874999999</v>
      </c>
    </row>
    <row r="1786" spans="2:14">
      <c r="B1786" s="52">
        <v>1781</v>
      </c>
      <c r="C1786" s="334">
        <f>+'3.- Resumen general'!C1787</f>
        <v>78891</v>
      </c>
      <c r="D1786" s="81" t="str">
        <f>+'3.- Resumen general'!D1787</f>
        <v>Biopsia dirigida x fluoroscopía</v>
      </c>
      <c r="E1786" s="335">
        <f>+'3.- Resumen general'!AP1787</f>
        <v>6.2578914141414144E-2</v>
      </c>
      <c r="F1786" s="335">
        <f>+'3.- Resumen general'!AQ1787</f>
        <v>23.18</v>
      </c>
      <c r="G1786" s="335">
        <f t="shared" si="112"/>
        <v>23.242578914141415</v>
      </c>
      <c r="I1786" s="52">
        <v>1781</v>
      </c>
      <c r="J1786" s="334">
        <f t="shared" si="113"/>
        <v>78891</v>
      </c>
      <c r="K1786" s="81" t="str">
        <f t="shared" si="114"/>
        <v>Biopsia dirigida x fluoroscopía</v>
      </c>
      <c r="L1786" s="335">
        <f>+'3.- Resumen general'!AP1787</f>
        <v>6.2578914141414144E-2</v>
      </c>
      <c r="M1786" s="335">
        <f>+'3.- Resumen general'!AQ1787</f>
        <v>23.18</v>
      </c>
      <c r="N1786" s="335">
        <f t="shared" si="115"/>
        <v>23.242578914141415</v>
      </c>
    </row>
    <row r="1787" spans="2:14">
      <c r="B1787" s="52">
        <v>1782</v>
      </c>
      <c r="C1787" s="334">
        <f>+'3.- Resumen general'!C1788</f>
        <v>80048</v>
      </c>
      <c r="D1787" s="81" t="str">
        <f>+'3.- Resumen general'!D1788</f>
        <v xml:space="preserve">Batería metabólica básica </v>
      </c>
      <c r="E1787" s="335">
        <f>+'3.- Resumen general'!AP1788</f>
        <v>0</v>
      </c>
      <c r="F1787" s="335">
        <f>+'3.- Resumen general'!AQ1788</f>
        <v>8.3233800000000002</v>
      </c>
      <c r="G1787" s="335">
        <f t="shared" si="112"/>
        <v>8.3233800000000002</v>
      </c>
      <c r="I1787" s="52">
        <v>1782</v>
      </c>
      <c r="J1787" s="334">
        <f t="shared" si="113"/>
        <v>80048</v>
      </c>
      <c r="K1787" s="81" t="str">
        <f t="shared" si="114"/>
        <v xml:space="preserve">Batería metabólica básica </v>
      </c>
      <c r="L1787" s="335">
        <f>+'3.- Resumen general'!AP1788</f>
        <v>0</v>
      </c>
      <c r="M1787" s="335">
        <f>+'3.- Resumen general'!AQ1788</f>
        <v>8.3233800000000002</v>
      </c>
      <c r="N1787" s="335">
        <f t="shared" si="115"/>
        <v>8.3233800000000002</v>
      </c>
    </row>
    <row r="1788" spans="2:14">
      <c r="B1788" s="52">
        <v>1783</v>
      </c>
      <c r="C1788" s="334">
        <f>+'3.- Resumen general'!C1789</f>
        <v>80051</v>
      </c>
      <c r="D1788" s="81" t="str">
        <f>+'3.- Resumen general'!D1789</f>
        <v>Electrolitos séricos</v>
      </c>
      <c r="E1788" s="335">
        <f>+'3.- Resumen general'!AP1789</f>
        <v>0</v>
      </c>
      <c r="F1788" s="335">
        <f>+'3.- Resumen general'!AQ1789</f>
        <v>1.5009033333333333</v>
      </c>
      <c r="G1788" s="335">
        <f t="shared" si="112"/>
        <v>1.5009033333333333</v>
      </c>
      <c r="I1788" s="52">
        <v>1783</v>
      </c>
      <c r="J1788" s="334">
        <f t="shared" si="113"/>
        <v>80051</v>
      </c>
      <c r="K1788" s="81" t="str">
        <f t="shared" si="114"/>
        <v>Electrolitos séricos</v>
      </c>
      <c r="L1788" s="335">
        <f>+'3.- Resumen general'!AP1789</f>
        <v>0</v>
      </c>
      <c r="M1788" s="335">
        <f>+'3.- Resumen general'!AQ1789</f>
        <v>1.5009033333333333</v>
      </c>
      <c r="N1788" s="335">
        <f t="shared" si="115"/>
        <v>1.5009033333333333</v>
      </c>
    </row>
    <row r="1789" spans="2:14" ht="25.5">
      <c r="B1789" s="52">
        <v>1784</v>
      </c>
      <c r="C1789" s="334">
        <f>+'3.- Resumen general'!C1790</f>
        <v>80055</v>
      </c>
      <c r="D1789" s="81" t="str">
        <f>+'3.- Resumen general'!D1790</f>
        <v>Perfil prenatal: hemograma de tercera generación, grupo sanguíneo, glucosa, VDRL, HIV, examen de orina, rubéola</v>
      </c>
      <c r="E1789" s="335">
        <f>+'3.- Resumen general'!AP1790</f>
        <v>0</v>
      </c>
      <c r="F1789" s="335">
        <f>+'3.- Resumen general'!AQ1790</f>
        <v>8.3233800000000002</v>
      </c>
      <c r="G1789" s="335">
        <f t="shared" si="112"/>
        <v>8.3233800000000002</v>
      </c>
      <c r="I1789" s="52">
        <v>1784</v>
      </c>
      <c r="J1789" s="334">
        <f t="shared" si="113"/>
        <v>80055</v>
      </c>
      <c r="K1789" s="81" t="str">
        <f t="shared" si="114"/>
        <v>Perfil prenatal: hemograma de tercera generación, grupo sanguíneo, glucosa, VDRL, HIV, examen de orina, rubéola</v>
      </c>
      <c r="L1789" s="335">
        <f>+'3.- Resumen general'!AP1790</f>
        <v>0</v>
      </c>
      <c r="M1789" s="335">
        <f>+'3.- Resumen general'!AQ1790</f>
        <v>8.3233800000000002</v>
      </c>
      <c r="N1789" s="335">
        <f t="shared" si="115"/>
        <v>8.3233800000000002</v>
      </c>
    </row>
    <row r="1790" spans="2:14" ht="38.25">
      <c r="B1790" s="52">
        <v>1785</v>
      </c>
      <c r="C1790" s="334">
        <f>+'3.- Resumen general'!C1791</f>
        <v>80057</v>
      </c>
      <c r="D1790" s="81" t="str">
        <f>+'3.- Resumen general'!D1791</f>
        <v>Perfil preoperatorio: hemograma de tercera generación, grupo sanguíneo, factor Rh, tiempo de coagulación y sangría, tiempo de protrombina, glucosa, HIV, VDRL, examen completo de orina</v>
      </c>
      <c r="E1790" s="335">
        <f>+'3.- Resumen general'!AP1791</f>
        <v>0</v>
      </c>
      <c r="F1790" s="335">
        <f>+'3.- Resumen general'!AQ1791</f>
        <v>8.3233800000000002</v>
      </c>
      <c r="G1790" s="335">
        <f t="shared" si="112"/>
        <v>8.3233800000000002</v>
      </c>
      <c r="I1790" s="52">
        <v>1785</v>
      </c>
      <c r="J1790" s="334">
        <f t="shared" si="113"/>
        <v>80057</v>
      </c>
      <c r="K1790" s="81" t="str">
        <f t="shared" si="114"/>
        <v>Perfil preoperatorio: hemograma de tercera generación, grupo sanguíneo, factor Rh, tiempo de coagulación y sangría, tiempo de protrombina, glucosa, HIV, VDRL, examen completo de orina</v>
      </c>
      <c r="L1790" s="335">
        <f>+'3.- Resumen general'!AP1791</f>
        <v>0</v>
      </c>
      <c r="M1790" s="335">
        <f>+'3.- Resumen general'!AQ1791</f>
        <v>8.3233800000000002</v>
      </c>
      <c r="N1790" s="335">
        <f t="shared" si="115"/>
        <v>8.3233800000000002</v>
      </c>
    </row>
    <row r="1791" spans="2:14" ht="51">
      <c r="B1791" s="52">
        <v>1786</v>
      </c>
      <c r="C1791" s="334">
        <f>+'3.- Resumen general'!C1792</f>
        <v>80058</v>
      </c>
      <c r="D1791" s="81" t="str">
        <f>+'3.- Resumen general'!D1792</f>
        <v>Batería de hepatitis:Antígeno de superficie de la hepatitis B (HBsAg), Anticuerpo contra el antígeno de superficie de la hepatitis B (HBsAb),Anticuerpo contra el antígeno de la nucleocápside de la hepatitis B (HBcAb), IgG e IgM ,Anticuerpo contra la hepat</v>
      </c>
      <c r="E1791" s="335">
        <f>+'3.- Resumen general'!AP1792</f>
        <v>0</v>
      </c>
      <c r="F1791" s="335">
        <f>+'3.- Resumen general'!AQ1792</f>
        <v>11.79738</v>
      </c>
      <c r="G1791" s="335">
        <f t="shared" si="112"/>
        <v>11.79738</v>
      </c>
      <c r="I1791" s="52">
        <v>1786</v>
      </c>
      <c r="J1791" s="334">
        <f t="shared" si="113"/>
        <v>80058</v>
      </c>
      <c r="K1791" s="81" t="str">
        <f t="shared" si="114"/>
        <v>Batería de hepatitis:Antígeno de superficie de la hepatitis B (HBsAg), Anticuerpo contra el antígeno de superficie de la hepatitis B (HBsAb),Anticuerpo contra el antígeno de la nucleocápside de la hepatitis B (HBcAb), IgG e IgM ,Anticuerpo contra la hepat</v>
      </c>
      <c r="L1791" s="335">
        <f>+'3.- Resumen general'!AP1792</f>
        <v>0</v>
      </c>
      <c r="M1791" s="335">
        <f>+'3.- Resumen general'!AQ1792</f>
        <v>11.79738</v>
      </c>
      <c r="N1791" s="335">
        <f t="shared" si="115"/>
        <v>11.79738</v>
      </c>
    </row>
    <row r="1792" spans="2:14">
      <c r="B1792" s="52">
        <v>1787</v>
      </c>
      <c r="C1792" s="334">
        <f>+'3.- Resumen general'!C1793</f>
        <v>80061</v>
      </c>
      <c r="D1792" s="81" t="str">
        <f>+'3.- Resumen general'!D1793</f>
        <v>Perfil lipídico</v>
      </c>
      <c r="E1792" s="335">
        <f>+'3.- Resumen general'!AP1793</f>
        <v>0</v>
      </c>
      <c r="F1792" s="335">
        <f>+'3.- Resumen general'!AQ1793</f>
        <v>8.3233800000000002</v>
      </c>
      <c r="G1792" s="335">
        <f t="shared" si="112"/>
        <v>8.3233800000000002</v>
      </c>
      <c r="I1792" s="52">
        <v>1787</v>
      </c>
      <c r="J1792" s="334">
        <f t="shared" si="113"/>
        <v>80061</v>
      </c>
      <c r="K1792" s="81" t="str">
        <f t="shared" si="114"/>
        <v>Perfil lipídico</v>
      </c>
      <c r="L1792" s="335">
        <f>+'3.- Resumen general'!AP1793</f>
        <v>0</v>
      </c>
      <c r="M1792" s="335">
        <f>+'3.- Resumen general'!AQ1793</f>
        <v>8.3233800000000002</v>
      </c>
      <c r="N1792" s="335">
        <f t="shared" si="115"/>
        <v>8.3233800000000002</v>
      </c>
    </row>
    <row r="1793" spans="2:14">
      <c r="B1793" s="52">
        <v>1788</v>
      </c>
      <c r="C1793" s="334">
        <f>+'3.- Resumen general'!C1794</f>
        <v>80062</v>
      </c>
      <c r="D1793" s="81" t="str">
        <f>+'3.- Resumen general'!D1794</f>
        <v>Perfil cardíaco: CPK, CPK-MB, DHL, TGO</v>
      </c>
      <c r="E1793" s="335">
        <f>+'3.- Resumen general'!AP1794</f>
        <v>0</v>
      </c>
      <c r="F1793" s="335">
        <f>+'3.- Resumen general'!AQ1794</f>
        <v>8.3233800000000002</v>
      </c>
      <c r="G1793" s="335">
        <f t="shared" si="112"/>
        <v>8.3233800000000002</v>
      </c>
      <c r="I1793" s="52">
        <v>1788</v>
      </c>
      <c r="J1793" s="334">
        <f t="shared" si="113"/>
        <v>80062</v>
      </c>
      <c r="K1793" s="81" t="str">
        <f t="shared" si="114"/>
        <v>Perfil cardíaco: CPK, CPK-MB, DHL, TGO</v>
      </c>
      <c r="L1793" s="335">
        <f>+'3.- Resumen general'!AP1794</f>
        <v>0</v>
      </c>
      <c r="M1793" s="335">
        <f>+'3.- Resumen general'!AQ1794</f>
        <v>8.3233800000000002</v>
      </c>
      <c r="N1793" s="335">
        <f t="shared" si="115"/>
        <v>8.3233800000000002</v>
      </c>
    </row>
    <row r="1794" spans="2:14">
      <c r="B1794" s="52">
        <v>1789</v>
      </c>
      <c r="C1794" s="334">
        <f>+'3.- Resumen general'!C1795</f>
        <v>80063</v>
      </c>
      <c r="D1794" s="81" t="str">
        <f>+'3.- Resumen general'!D1795</f>
        <v xml:space="preserve">Perfil de coagulación básico </v>
      </c>
      <c r="E1794" s="335">
        <f>+'3.- Resumen general'!AP1795</f>
        <v>0</v>
      </c>
      <c r="F1794" s="335">
        <f>+'3.- Resumen general'!AQ1795</f>
        <v>11.82338</v>
      </c>
      <c r="G1794" s="335">
        <f t="shared" si="112"/>
        <v>11.82338</v>
      </c>
      <c r="I1794" s="52">
        <v>1789</v>
      </c>
      <c r="J1794" s="334">
        <f t="shared" si="113"/>
        <v>80063</v>
      </c>
      <c r="K1794" s="81" t="str">
        <f t="shared" si="114"/>
        <v xml:space="preserve">Perfil de coagulación básico </v>
      </c>
      <c r="L1794" s="335">
        <f>+'3.- Resumen general'!AP1795</f>
        <v>0</v>
      </c>
      <c r="M1794" s="335">
        <f>+'3.- Resumen general'!AQ1795</f>
        <v>11.82338</v>
      </c>
      <c r="N1794" s="335">
        <f t="shared" si="115"/>
        <v>11.82338</v>
      </c>
    </row>
    <row r="1795" spans="2:14">
      <c r="B1795" s="52">
        <v>1790</v>
      </c>
      <c r="C1795" s="334">
        <f>+'3.- Resumen general'!C1796</f>
        <v>80072</v>
      </c>
      <c r="D1795" s="81" t="str">
        <f>+'3.- Resumen general'!D1796</f>
        <v>Perfil reumatoideo</v>
      </c>
      <c r="E1795" s="335">
        <f>+'3.- Resumen general'!AP1796</f>
        <v>0</v>
      </c>
      <c r="F1795" s="335">
        <f>+'3.- Resumen general'!AQ1796</f>
        <v>8.3233800000000002</v>
      </c>
      <c r="G1795" s="335">
        <f t="shared" si="112"/>
        <v>8.3233800000000002</v>
      </c>
      <c r="I1795" s="52">
        <v>1790</v>
      </c>
      <c r="J1795" s="334">
        <f t="shared" si="113"/>
        <v>80072</v>
      </c>
      <c r="K1795" s="81" t="str">
        <f t="shared" si="114"/>
        <v>Perfil reumatoideo</v>
      </c>
      <c r="L1795" s="335">
        <f>+'3.- Resumen general'!AP1796</f>
        <v>0</v>
      </c>
      <c r="M1795" s="335">
        <f>+'3.- Resumen general'!AQ1796</f>
        <v>8.3233800000000002</v>
      </c>
      <c r="N1795" s="335">
        <f t="shared" si="115"/>
        <v>8.3233800000000002</v>
      </c>
    </row>
    <row r="1796" spans="2:14">
      <c r="B1796" s="52">
        <v>1791</v>
      </c>
      <c r="C1796" s="334">
        <f>+'3.- Resumen general'!C1797</f>
        <v>80076</v>
      </c>
      <c r="D1796" s="81" t="str">
        <f>+'3.- Resumen general'!D1797</f>
        <v>Perfil hepático</v>
      </c>
      <c r="E1796" s="335">
        <f>+'3.- Resumen general'!AP1797</f>
        <v>0</v>
      </c>
      <c r="F1796" s="335">
        <f>+'3.- Resumen general'!AQ1797</f>
        <v>8.0243800000000007</v>
      </c>
      <c r="G1796" s="335">
        <f t="shared" si="112"/>
        <v>8.0243800000000007</v>
      </c>
      <c r="I1796" s="52">
        <v>1791</v>
      </c>
      <c r="J1796" s="334">
        <f t="shared" si="113"/>
        <v>80076</v>
      </c>
      <c r="K1796" s="81" t="str">
        <f t="shared" si="114"/>
        <v>Perfil hepático</v>
      </c>
      <c r="L1796" s="335">
        <f>+'3.- Resumen general'!AP1797</f>
        <v>0</v>
      </c>
      <c r="M1796" s="335">
        <f>+'3.- Resumen general'!AQ1797</f>
        <v>8.0243800000000007</v>
      </c>
      <c r="N1796" s="335">
        <f t="shared" si="115"/>
        <v>8.0243800000000007</v>
      </c>
    </row>
    <row r="1797" spans="2:14">
      <c r="B1797" s="52">
        <v>1792</v>
      </c>
      <c r="C1797" s="334">
        <f>+'3.- Resumen general'!C1798</f>
        <v>80077</v>
      </c>
      <c r="D1797" s="81" t="str">
        <f>+'3.- Resumen general'!D1798</f>
        <v>Estudio histoquímico de líquido pleural</v>
      </c>
      <c r="E1797" s="335">
        <f>+'3.- Resumen general'!AP1798</f>
        <v>0</v>
      </c>
      <c r="F1797" s="335">
        <f>+'3.- Resumen general'!AQ1798</f>
        <v>14.17338</v>
      </c>
      <c r="G1797" s="335">
        <f t="shared" si="112"/>
        <v>14.17338</v>
      </c>
      <c r="I1797" s="52">
        <v>1792</v>
      </c>
      <c r="J1797" s="334">
        <f t="shared" si="113"/>
        <v>80077</v>
      </c>
      <c r="K1797" s="81" t="str">
        <f t="shared" si="114"/>
        <v>Estudio histoquímico de líquido pleural</v>
      </c>
      <c r="L1797" s="335">
        <f>+'3.- Resumen general'!AP1798</f>
        <v>0</v>
      </c>
      <c r="M1797" s="335">
        <f>+'3.- Resumen general'!AQ1798</f>
        <v>14.17338</v>
      </c>
      <c r="N1797" s="335">
        <f t="shared" si="115"/>
        <v>14.17338</v>
      </c>
    </row>
    <row r="1798" spans="2:14">
      <c r="B1798" s="52">
        <v>1793</v>
      </c>
      <c r="C1798" s="334">
        <f>+'3.- Resumen general'!C1799</f>
        <v>80089</v>
      </c>
      <c r="D1798" s="81" t="str">
        <f>+'3.- Resumen general'!D1799</f>
        <v>PERFIL DE INGRESO INMUNOLOGIA</v>
      </c>
      <c r="E1798" s="335">
        <f>+'3.- Resumen general'!AP1799</f>
        <v>0</v>
      </c>
      <c r="F1798" s="335">
        <f>+'3.- Resumen general'!AQ1799</f>
        <v>14.17338</v>
      </c>
      <c r="G1798" s="335">
        <f t="shared" si="112"/>
        <v>14.17338</v>
      </c>
      <c r="I1798" s="52">
        <v>1793</v>
      </c>
      <c r="J1798" s="334">
        <f t="shared" si="113"/>
        <v>80089</v>
      </c>
      <c r="K1798" s="81" t="str">
        <f t="shared" si="114"/>
        <v>PERFIL DE INGRESO INMUNOLOGIA</v>
      </c>
      <c r="L1798" s="335">
        <f>+'3.- Resumen general'!AP1799</f>
        <v>0</v>
      </c>
      <c r="M1798" s="335">
        <f>+'3.- Resumen general'!AQ1799</f>
        <v>14.17338</v>
      </c>
      <c r="N1798" s="335">
        <f t="shared" si="115"/>
        <v>14.17338</v>
      </c>
    </row>
    <row r="1799" spans="2:14">
      <c r="B1799" s="52">
        <v>1794</v>
      </c>
      <c r="C1799" s="334">
        <f>+'3.- Resumen general'!C1800</f>
        <v>80090</v>
      </c>
      <c r="D1799" s="81" t="str">
        <f>+'3.- Resumen general'!D1800</f>
        <v xml:space="preserve">Examen de TORCH </v>
      </c>
      <c r="E1799" s="335">
        <f>+'3.- Resumen general'!AP1800</f>
        <v>0</v>
      </c>
      <c r="F1799" s="335">
        <f>+'3.- Resumen general'!AQ1800</f>
        <v>14.17338</v>
      </c>
      <c r="G1799" s="335">
        <f t="shared" si="112"/>
        <v>14.17338</v>
      </c>
      <c r="I1799" s="52">
        <v>1794</v>
      </c>
      <c r="J1799" s="334">
        <f t="shared" si="113"/>
        <v>80090</v>
      </c>
      <c r="K1799" s="81" t="str">
        <f t="shared" si="114"/>
        <v xml:space="preserve">Examen de TORCH </v>
      </c>
      <c r="L1799" s="335">
        <f>+'3.- Resumen general'!AP1800</f>
        <v>0</v>
      </c>
      <c r="M1799" s="335">
        <f>+'3.- Resumen general'!AQ1800</f>
        <v>14.17338</v>
      </c>
      <c r="N1799" s="335">
        <f t="shared" si="115"/>
        <v>14.17338</v>
      </c>
    </row>
    <row r="1800" spans="2:14" ht="25.5">
      <c r="B1800" s="52">
        <v>1795</v>
      </c>
      <c r="C1800" s="334">
        <f>+'3.- Resumen general'!C1801</f>
        <v>80095</v>
      </c>
      <c r="D1800" s="81" t="str">
        <f>+'3.- Resumen general'!D1801</f>
        <v>Perfil de donante de sangre (grupo sanguíneo, hematocrito, VIH I-II, HBsAg, VHC, Sífilis,  Chagas, HTLV I-II y anticore HB)</v>
      </c>
      <c r="E1800" s="335">
        <f>+'3.- Resumen general'!AP1801</f>
        <v>0</v>
      </c>
      <c r="F1800" s="335">
        <f>+'3.- Resumen general'!AQ1801</f>
        <v>14.17338</v>
      </c>
      <c r="G1800" s="335">
        <f t="shared" si="112"/>
        <v>14.17338</v>
      </c>
      <c r="I1800" s="52">
        <v>1795</v>
      </c>
      <c r="J1800" s="334">
        <f t="shared" si="113"/>
        <v>80095</v>
      </c>
      <c r="K1800" s="81" t="str">
        <f t="shared" si="114"/>
        <v>Perfil de donante de sangre (grupo sanguíneo, hematocrito, VIH I-II, HBsAg, VHC, Sífilis,  Chagas, HTLV I-II y anticore HB)</v>
      </c>
      <c r="L1800" s="335">
        <f>+'3.- Resumen general'!AP1801</f>
        <v>0</v>
      </c>
      <c r="M1800" s="335">
        <f>+'3.- Resumen general'!AQ1801</f>
        <v>14.17338</v>
      </c>
      <c r="N1800" s="335">
        <f t="shared" si="115"/>
        <v>14.17338</v>
      </c>
    </row>
    <row r="1801" spans="2:14">
      <c r="B1801" s="52">
        <v>1796</v>
      </c>
      <c r="C1801" s="334">
        <f>+'3.- Resumen general'!C1802</f>
        <v>80096</v>
      </c>
      <c r="D1801" s="81" t="str">
        <f>+'3.- Resumen general'!D1802</f>
        <v>Perfil de Neonato (hematocrito, glucosa, grupo sanguíneo y RH, TSH)</v>
      </c>
      <c r="E1801" s="335">
        <f>+'3.- Resumen general'!AP1802</f>
        <v>0</v>
      </c>
      <c r="F1801" s="335">
        <f>+'3.- Resumen general'!AQ1802</f>
        <v>20.273380000000003</v>
      </c>
      <c r="G1801" s="335">
        <f t="shared" si="112"/>
        <v>20.273380000000003</v>
      </c>
      <c r="I1801" s="52">
        <v>1796</v>
      </c>
      <c r="J1801" s="334">
        <f t="shared" si="113"/>
        <v>80096</v>
      </c>
      <c r="K1801" s="81" t="str">
        <f t="shared" si="114"/>
        <v>Perfil de Neonato (hematocrito, glucosa, grupo sanguíneo y RH, TSH)</v>
      </c>
      <c r="L1801" s="335">
        <f>+'3.- Resumen general'!AP1802</f>
        <v>0</v>
      </c>
      <c r="M1801" s="335">
        <f>+'3.- Resumen general'!AQ1802</f>
        <v>20.273380000000003</v>
      </c>
      <c r="N1801" s="335">
        <f t="shared" si="115"/>
        <v>20.273380000000003</v>
      </c>
    </row>
    <row r="1802" spans="2:14" ht="25.5">
      <c r="B1802" s="52">
        <v>1797</v>
      </c>
      <c r="C1802" s="334">
        <f>+'3.- Resumen general'!C1803</f>
        <v>80099</v>
      </c>
      <c r="D1802" s="81" t="str">
        <f>+'3.- Resumen general'!D1803</f>
        <v>Tamizaje neonatal: (Hipotiroidismo congénito, Hiperplasia suprarrenal, Fenilcetonuria, Fibrosis quística)</v>
      </c>
      <c r="E1802" s="335">
        <f>+'3.- Resumen general'!AP1803</f>
        <v>0</v>
      </c>
      <c r="F1802" s="335">
        <f>+'3.- Resumen general'!AQ1803</f>
        <v>14.17338</v>
      </c>
      <c r="G1802" s="335">
        <f t="shared" si="112"/>
        <v>14.17338</v>
      </c>
      <c r="I1802" s="52">
        <v>1797</v>
      </c>
      <c r="J1802" s="334">
        <f t="shared" si="113"/>
        <v>80099</v>
      </c>
      <c r="K1802" s="81" t="str">
        <f t="shared" si="114"/>
        <v>Tamizaje neonatal: (Hipotiroidismo congénito, Hiperplasia suprarrenal, Fenilcetonuria, Fibrosis quística)</v>
      </c>
      <c r="L1802" s="335">
        <f>+'3.- Resumen general'!AP1803</f>
        <v>0</v>
      </c>
      <c r="M1802" s="335">
        <f>+'3.- Resumen general'!AQ1803</f>
        <v>14.17338</v>
      </c>
      <c r="N1802" s="335">
        <f t="shared" si="115"/>
        <v>14.17338</v>
      </c>
    </row>
    <row r="1803" spans="2:14">
      <c r="B1803" s="52">
        <v>1798</v>
      </c>
      <c r="C1803" s="334">
        <f>+'3.- Resumen general'!C1804</f>
        <v>80100</v>
      </c>
      <c r="D1803" s="81" t="str">
        <f>+'3.- Resumen general'!D1804</f>
        <v>Screening para drogas</v>
      </c>
      <c r="E1803" s="335">
        <f>+'3.- Resumen general'!AP1804</f>
        <v>0</v>
      </c>
      <c r="F1803" s="335">
        <f>+'3.- Resumen general'!AQ1804</f>
        <v>5.0733800000000002</v>
      </c>
      <c r="G1803" s="335">
        <f t="shared" si="112"/>
        <v>5.0733800000000002</v>
      </c>
      <c r="I1803" s="52">
        <v>1798</v>
      </c>
      <c r="J1803" s="334">
        <f t="shared" si="113"/>
        <v>80100</v>
      </c>
      <c r="K1803" s="81" t="str">
        <f t="shared" si="114"/>
        <v>Screening para drogas</v>
      </c>
      <c r="L1803" s="335">
        <f>+'3.- Resumen general'!AP1804</f>
        <v>0</v>
      </c>
      <c r="M1803" s="335">
        <f>+'3.- Resumen general'!AQ1804</f>
        <v>5.0733800000000002</v>
      </c>
      <c r="N1803" s="335">
        <f t="shared" si="115"/>
        <v>5.0733800000000002</v>
      </c>
    </row>
    <row r="1804" spans="2:14">
      <c r="B1804" s="52">
        <v>1799</v>
      </c>
      <c r="C1804" s="334">
        <f>+'3.- Resumen general'!C1805</f>
        <v>80150</v>
      </c>
      <c r="D1804" s="81" t="str">
        <f>+'3.- Resumen general'!D1805</f>
        <v>Dosaje de amikacina</v>
      </c>
      <c r="E1804" s="335">
        <f>+'3.- Resumen general'!AP1805</f>
        <v>0</v>
      </c>
      <c r="F1804" s="335">
        <f>+'3.- Resumen general'!AQ1805</f>
        <v>5.0733800000000002</v>
      </c>
      <c r="G1804" s="335">
        <f t="shared" si="112"/>
        <v>5.0733800000000002</v>
      </c>
      <c r="I1804" s="52">
        <v>1799</v>
      </c>
      <c r="J1804" s="334">
        <f t="shared" si="113"/>
        <v>80150</v>
      </c>
      <c r="K1804" s="81" t="str">
        <f t="shared" si="114"/>
        <v>Dosaje de amikacina</v>
      </c>
      <c r="L1804" s="335">
        <f>+'3.- Resumen general'!AP1805</f>
        <v>0</v>
      </c>
      <c r="M1804" s="335">
        <f>+'3.- Resumen general'!AQ1805</f>
        <v>5.0733800000000002</v>
      </c>
      <c r="N1804" s="335">
        <f t="shared" si="115"/>
        <v>5.0733800000000002</v>
      </c>
    </row>
    <row r="1805" spans="2:14">
      <c r="B1805" s="52">
        <v>1800</v>
      </c>
      <c r="C1805" s="334">
        <f>+'3.- Resumen general'!C1806</f>
        <v>80154</v>
      </c>
      <c r="D1805" s="81" t="str">
        <f>+'3.- Resumen general'!D1806</f>
        <v>Dosaje de benzodiacepinas</v>
      </c>
      <c r="E1805" s="335">
        <f>+'3.- Resumen general'!AP1806</f>
        <v>0</v>
      </c>
      <c r="F1805" s="335">
        <f>+'3.- Resumen general'!AQ1806</f>
        <v>5.0733800000000002</v>
      </c>
      <c r="G1805" s="335">
        <f t="shared" si="112"/>
        <v>5.0733800000000002</v>
      </c>
      <c r="I1805" s="52">
        <v>1800</v>
      </c>
      <c r="J1805" s="334">
        <f t="shared" si="113"/>
        <v>80154</v>
      </c>
      <c r="K1805" s="81" t="str">
        <f t="shared" si="114"/>
        <v>Dosaje de benzodiacepinas</v>
      </c>
      <c r="L1805" s="335">
        <f>+'3.- Resumen general'!AP1806</f>
        <v>0</v>
      </c>
      <c r="M1805" s="335">
        <f>+'3.- Resumen general'!AQ1806</f>
        <v>5.0733800000000002</v>
      </c>
      <c r="N1805" s="335">
        <f t="shared" si="115"/>
        <v>5.0733800000000002</v>
      </c>
    </row>
    <row r="1806" spans="2:14">
      <c r="B1806" s="52">
        <v>1801</v>
      </c>
      <c r="C1806" s="334">
        <f>+'3.- Resumen general'!C1807</f>
        <v>80156</v>
      </c>
      <c r="D1806" s="81" t="str">
        <f>+'3.- Resumen general'!D1807</f>
        <v>Dosaje de carbamacepina total</v>
      </c>
      <c r="E1806" s="335">
        <f>+'3.- Resumen general'!AP1807</f>
        <v>0</v>
      </c>
      <c r="F1806" s="335">
        <f>+'3.- Resumen general'!AQ1807</f>
        <v>5.0733800000000002</v>
      </c>
      <c r="G1806" s="335">
        <f t="shared" si="112"/>
        <v>5.0733800000000002</v>
      </c>
      <c r="I1806" s="52">
        <v>1801</v>
      </c>
      <c r="J1806" s="334">
        <f t="shared" si="113"/>
        <v>80156</v>
      </c>
      <c r="K1806" s="81" t="str">
        <f t="shared" si="114"/>
        <v>Dosaje de carbamacepina total</v>
      </c>
      <c r="L1806" s="335">
        <f>+'3.- Resumen general'!AP1807</f>
        <v>0</v>
      </c>
      <c r="M1806" s="335">
        <f>+'3.- Resumen general'!AQ1807</f>
        <v>5.0733800000000002</v>
      </c>
      <c r="N1806" s="335">
        <f t="shared" si="115"/>
        <v>5.0733800000000002</v>
      </c>
    </row>
    <row r="1807" spans="2:14">
      <c r="B1807" s="52">
        <v>1802</v>
      </c>
      <c r="C1807" s="334">
        <f>+'3.- Resumen general'!C1808</f>
        <v>80158</v>
      </c>
      <c r="D1807" s="81" t="str">
        <f>+'3.- Resumen general'!D1808</f>
        <v>Dosaje de ciclosporina</v>
      </c>
      <c r="E1807" s="335">
        <f>+'3.- Resumen general'!AP1808</f>
        <v>0</v>
      </c>
      <c r="F1807" s="335">
        <f>+'3.- Resumen general'!AQ1808</f>
        <v>5.0733800000000002</v>
      </c>
      <c r="G1807" s="335">
        <f t="shared" si="112"/>
        <v>5.0733800000000002</v>
      </c>
      <c r="I1807" s="52">
        <v>1802</v>
      </c>
      <c r="J1807" s="334">
        <f t="shared" si="113"/>
        <v>80158</v>
      </c>
      <c r="K1807" s="81" t="str">
        <f t="shared" si="114"/>
        <v>Dosaje de ciclosporina</v>
      </c>
      <c r="L1807" s="335">
        <f>+'3.- Resumen general'!AP1808</f>
        <v>0</v>
      </c>
      <c r="M1807" s="335">
        <f>+'3.- Resumen general'!AQ1808</f>
        <v>5.0733800000000002</v>
      </c>
      <c r="N1807" s="335">
        <f t="shared" si="115"/>
        <v>5.0733800000000002</v>
      </c>
    </row>
    <row r="1808" spans="2:14">
      <c r="B1808" s="52">
        <v>1803</v>
      </c>
      <c r="C1808" s="334">
        <f>+'3.- Resumen general'!C1809</f>
        <v>80162</v>
      </c>
      <c r="D1808" s="81" t="str">
        <f>+'3.- Resumen general'!D1809</f>
        <v>Dosaje de  digoxina</v>
      </c>
      <c r="E1808" s="335">
        <f>+'3.- Resumen general'!AP1809</f>
        <v>0</v>
      </c>
      <c r="F1808" s="335">
        <f>+'3.- Resumen general'!AQ1809</f>
        <v>5.0733800000000002</v>
      </c>
      <c r="G1808" s="335">
        <f t="shared" si="112"/>
        <v>5.0733800000000002</v>
      </c>
      <c r="I1808" s="52">
        <v>1803</v>
      </c>
      <c r="J1808" s="334">
        <f t="shared" si="113"/>
        <v>80162</v>
      </c>
      <c r="K1808" s="81" t="str">
        <f t="shared" si="114"/>
        <v>Dosaje de  digoxina</v>
      </c>
      <c r="L1808" s="335">
        <f>+'3.- Resumen general'!AP1809</f>
        <v>0</v>
      </c>
      <c r="M1808" s="335">
        <f>+'3.- Resumen general'!AQ1809</f>
        <v>5.0733800000000002</v>
      </c>
      <c r="N1808" s="335">
        <f t="shared" si="115"/>
        <v>5.0733800000000002</v>
      </c>
    </row>
    <row r="1809" spans="2:14">
      <c r="B1809" s="52">
        <v>1804</v>
      </c>
      <c r="C1809" s="334">
        <f>+'3.- Resumen general'!C1810</f>
        <v>80164</v>
      </c>
      <c r="D1809" s="81" t="str">
        <f>+'3.- Resumen general'!D1810</f>
        <v>Dosaje de ácido valproico</v>
      </c>
      <c r="E1809" s="335">
        <f>+'3.- Resumen general'!AP1810</f>
        <v>0</v>
      </c>
      <c r="F1809" s="335">
        <f>+'3.- Resumen general'!AQ1810</f>
        <v>5.0733800000000002</v>
      </c>
      <c r="G1809" s="335">
        <f t="shared" si="112"/>
        <v>5.0733800000000002</v>
      </c>
      <c r="I1809" s="52">
        <v>1804</v>
      </c>
      <c r="J1809" s="334">
        <f t="shared" si="113"/>
        <v>80164</v>
      </c>
      <c r="K1809" s="81" t="str">
        <f t="shared" si="114"/>
        <v>Dosaje de ácido valproico</v>
      </c>
      <c r="L1809" s="335">
        <f>+'3.- Resumen general'!AP1810</f>
        <v>0</v>
      </c>
      <c r="M1809" s="335">
        <f>+'3.- Resumen general'!AQ1810</f>
        <v>5.0733800000000002</v>
      </c>
      <c r="N1809" s="335">
        <f t="shared" si="115"/>
        <v>5.0733800000000002</v>
      </c>
    </row>
    <row r="1810" spans="2:14">
      <c r="B1810" s="52">
        <v>1805</v>
      </c>
      <c r="C1810" s="334">
        <f>+'3.- Resumen general'!C1811</f>
        <v>80170</v>
      </c>
      <c r="D1810" s="81" t="str">
        <f>+'3.- Resumen general'!D1811</f>
        <v>Dosaje de gentamicina</v>
      </c>
      <c r="E1810" s="335">
        <f>+'3.- Resumen general'!AP1811</f>
        <v>0</v>
      </c>
      <c r="F1810" s="335">
        <f>+'3.- Resumen general'!AQ1811</f>
        <v>5.0733800000000002</v>
      </c>
      <c r="G1810" s="335">
        <f t="shared" si="112"/>
        <v>5.0733800000000002</v>
      </c>
      <c r="I1810" s="52">
        <v>1805</v>
      </c>
      <c r="J1810" s="334">
        <f t="shared" si="113"/>
        <v>80170</v>
      </c>
      <c r="K1810" s="81" t="str">
        <f t="shared" si="114"/>
        <v>Dosaje de gentamicina</v>
      </c>
      <c r="L1810" s="335">
        <f>+'3.- Resumen general'!AP1811</f>
        <v>0</v>
      </c>
      <c r="M1810" s="335">
        <f>+'3.- Resumen general'!AQ1811</f>
        <v>5.0733800000000002</v>
      </c>
      <c r="N1810" s="335">
        <f t="shared" si="115"/>
        <v>5.0733800000000002</v>
      </c>
    </row>
    <row r="1811" spans="2:14">
      <c r="B1811" s="52">
        <v>1806</v>
      </c>
      <c r="C1811" s="334">
        <f>+'3.- Resumen general'!C1812</f>
        <v>80178</v>
      </c>
      <c r="D1811" s="81" t="str">
        <f>+'3.- Resumen general'!D1812</f>
        <v>Dosaje de litio</v>
      </c>
      <c r="E1811" s="335">
        <f>+'3.- Resumen general'!AP1812</f>
        <v>0</v>
      </c>
      <c r="F1811" s="335">
        <f>+'3.- Resumen general'!AQ1812</f>
        <v>5.0733800000000002</v>
      </c>
      <c r="G1811" s="335">
        <f t="shared" si="112"/>
        <v>5.0733800000000002</v>
      </c>
      <c r="I1811" s="52">
        <v>1806</v>
      </c>
      <c r="J1811" s="334">
        <f t="shared" si="113"/>
        <v>80178</v>
      </c>
      <c r="K1811" s="81" t="str">
        <f t="shared" si="114"/>
        <v>Dosaje de litio</v>
      </c>
      <c r="L1811" s="335">
        <f>+'3.- Resumen general'!AP1812</f>
        <v>0</v>
      </c>
      <c r="M1811" s="335">
        <f>+'3.- Resumen general'!AQ1812</f>
        <v>5.0733800000000002</v>
      </c>
      <c r="N1811" s="335">
        <f t="shared" si="115"/>
        <v>5.0733800000000002</v>
      </c>
    </row>
    <row r="1812" spans="2:14">
      <c r="B1812" s="52">
        <v>1807</v>
      </c>
      <c r="C1812" s="334">
        <f>+'3.- Resumen general'!C1813</f>
        <v>80184</v>
      </c>
      <c r="D1812" s="81" t="str">
        <f>+'3.- Resumen general'!D1813</f>
        <v>Dosaje de fenobarbital</v>
      </c>
      <c r="E1812" s="335">
        <f>+'3.- Resumen general'!AP1813</f>
        <v>0</v>
      </c>
      <c r="F1812" s="335">
        <f>+'3.- Resumen general'!AQ1813</f>
        <v>5.0733800000000002</v>
      </c>
      <c r="G1812" s="335">
        <f t="shared" si="112"/>
        <v>5.0733800000000002</v>
      </c>
      <c r="I1812" s="52">
        <v>1807</v>
      </c>
      <c r="J1812" s="334">
        <f t="shared" si="113"/>
        <v>80184</v>
      </c>
      <c r="K1812" s="81" t="str">
        <f t="shared" si="114"/>
        <v>Dosaje de fenobarbital</v>
      </c>
      <c r="L1812" s="335">
        <f>+'3.- Resumen general'!AP1813</f>
        <v>0</v>
      </c>
      <c r="M1812" s="335">
        <f>+'3.- Resumen general'!AQ1813</f>
        <v>5.0733800000000002</v>
      </c>
      <c r="N1812" s="335">
        <f t="shared" si="115"/>
        <v>5.0733800000000002</v>
      </c>
    </row>
    <row r="1813" spans="2:14">
      <c r="B1813" s="52">
        <v>1808</v>
      </c>
      <c r="C1813" s="334">
        <f>+'3.- Resumen general'!C1814</f>
        <v>80185</v>
      </c>
      <c r="D1813" s="81" t="str">
        <f>+'3.- Resumen general'!D1814</f>
        <v>Dosaje de fenitoína total</v>
      </c>
      <c r="E1813" s="335">
        <f>+'3.- Resumen general'!AP1814</f>
        <v>0</v>
      </c>
      <c r="F1813" s="335">
        <f>+'3.- Resumen general'!AQ1814</f>
        <v>5.0733800000000002</v>
      </c>
      <c r="G1813" s="335">
        <f t="shared" si="112"/>
        <v>5.0733800000000002</v>
      </c>
      <c r="I1813" s="52">
        <v>1808</v>
      </c>
      <c r="J1813" s="334">
        <f t="shared" si="113"/>
        <v>80185</v>
      </c>
      <c r="K1813" s="81" t="str">
        <f t="shared" si="114"/>
        <v>Dosaje de fenitoína total</v>
      </c>
      <c r="L1813" s="335">
        <f>+'3.- Resumen general'!AP1814</f>
        <v>0</v>
      </c>
      <c r="M1813" s="335">
        <f>+'3.- Resumen general'!AQ1814</f>
        <v>5.0733800000000002</v>
      </c>
      <c r="N1813" s="335">
        <f t="shared" si="115"/>
        <v>5.0733800000000002</v>
      </c>
    </row>
    <row r="1814" spans="2:14">
      <c r="B1814" s="52">
        <v>1809</v>
      </c>
      <c r="C1814" s="334">
        <f>+'3.- Resumen general'!C1815</f>
        <v>80188</v>
      </c>
      <c r="D1814" s="81" t="str">
        <f>+'3.- Resumen general'!D1815</f>
        <v>Dosaje de primidona</v>
      </c>
      <c r="E1814" s="335">
        <f>+'3.- Resumen general'!AP1815</f>
        <v>0</v>
      </c>
      <c r="F1814" s="335">
        <f>+'3.- Resumen general'!AQ1815</f>
        <v>5.0733800000000002</v>
      </c>
      <c r="G1814" s="335">
        <f t="shared" si="112"/>
        <v>5.0733800000000002</v>
      </c>
      <c r="I1814" s="52">
        <v>1809</v>
      </c>
      <c r="J1814" s="334">
        <f t="shared" si="113"/>
        <v>80188</v>
      </c>
      <c r="K1814" s="81" t="str">
        <f t="shared" si="114"/>
        <v>Dosaje de primidona</v>
      </c>
      <c r="L1814" s="335">
        <f>+'3.- Resumen general'!AP1815</f>
        <v>0</v>
      </c>
      <c r="M1814" s="335">
        <f>+'3.- Resumen general'!AQ1815</f>
        <v>5.0733800000000002</v>
      </c>
      <c r="N1814" s="335">
        <f t="shared" si="115"/>
        <v>5.0733800000000002</v>
      </c>
    </row>
    <row r="1815" spans="2:14">
      <c r="B1815" s="52">
        <v>1810</v>
      </c>
      <c r="C1815" s="334">
        <f>+'3.- Resumen general'!C1816</f>
        <v>80190</v>
      </c>
      <c r="D1815" s="81" t="str">
        <f>+'3.- Resumen general'!D1816</f>
        <v>Dosaje de procainamida</v>
      </c>
      <c r="E1815" s="335">
        <f>+'3.- Resumen general'!AP1816</f>
        <v>0</v>
      </c>
      <c r="F1815" s="335">
        <f>+'3.- Resumen general'!AQ1816</f>
        <v>5.0733800000000002</v>
      </c>
      <c r="G1815" s="335">
        <f t="shared" si="112"/>
        <v>5.0733800000000002</v>
      </c>
      <c r="I1815" s="52">
        <v>1810</v>
      </c>
      <c r="J1815" s="334">
        <f t="shared" si="113"/>
        <v>80190</v>
      </c>
      <c r="K1815" s="81" t="str">
        <f t="shared" si="114"/>
        <v>Dosaje de procainamida</v>
      </c>
      <c r="L1815" s="335">
        <f>+'3.- Resumen general'!AP1816</f>
        <v>0</v>
      </c>
      <c r="M1815" s="335">
        <f>+'3.- Resumen general'!AQ1816</f>
        <v>5.0733800000000002</v>
      </c>
      <c r="N1815" s="335">
        <f t="shared" si="115"/>
        <v>5.0733800000000002</v>
      </c>
    </row>
    <row r="1816" spans="2:14">
      <c r="B1816" s="52">
        <v>1811</v>
      </c>
      <c r="C1816" s="334">
        <f>+'3.- Resumen general'!C1817</f>
        <v>80194</v>
      </c>
      <c r="D1816" s="81" t="str">
        <f>+'3.- Resumen general'!D1817</f>
        <v>Dosaje de quinidina</v>
      </c>
      <c r="E1816" s="335">
        <f>+'3.- Resumen general'!AP1817</f>
        <v>0</v>
      </c>
      <c r="F1816" s="335">
        <f>+'3.- Resumen general'!AQ1817</f>
        <v>5.0733800000000002</v>
      </c>
      <c r="G1816" s="335">
        <f t="shared" si="112"/>
        <v>5.0733800000000002</v>
      </c>
      <c r="I1816" s="52">
        <v>1811</v>
      </c>
      <c r="J1816" s="334">
        <f t="shared" si="113"/>
        <v>80194</v>
      </c>
      <c r="K1816" s="81" t="str">
        <f t="shared" si="114"/>
        <v>Dosaje de quinidina</v>
      </c>
      <c r="L1816" s="335">
        <f>+'3.- Resumen general'!AP1817</f>
        <v>0</v>
      </c>
      <c r="M1816" s="335">
        <f>+'3.- Resumen general'!AQ1817</f>
        <v>5.0733800000000002</v>
      </c>
      <c r="N1816" s="335">
        <f t="shared" si="115"/>
        <v>5.0733800000000002</v>
      </c>
    </row>
    <row r="1817" spans="2:14">
      <c r="B1817" s="52">
        <v>1812</v>
      </c>
      <c r="C1817" s="334">
        <f>+'3.- Resumen general'!C1818</f>
        <v>80196</v>
      </c>
      <c r="D1817" s="81" t="str">
        <f>+'3.- Resumen general'!D1818</f>
        <v>Dosaje de salicilato</v>
      </c>
      <c r="E1817" s="335">
        <f>+'3.- Resumen general'!AP1818</f>
        <v>0</v>
      </c>
      <c r="F1817" s="335">
        <f>+'3.- Resumen general'!AQ1818</f>
        <v>5.0733800000000002</v>
      </c>
      <c r="G1817" s="335">
        <f t="shared" si="112"/>
        <v>5.0733800000000002</v>
      </c>
      <c r="I1817" s="52">
        <v>1812</v>
      </c>
      <c r="J1817" s="334">
        <f t="shared" si="113"/>
        <v>80196</v>
      </c>
      <c r="K1817" s="81" t="str">
        <f t="shared" si="114"/>
        <v>Dosaje de salicilato</v>
      </c>
      <c r="L1817" s="335">
        <f>+'3.- Resumen general'!AP1818</f>
        <v>0</v>
      </c>
      <c r="M1817" s="335">
        <f>+'3.- Resumen general'!AQ1818</f>
        <v>5.0733800000000002</v>
      </c>
      <c r="N1817" s="335">
        <f t="shared" si="115"/>
        <v>5.0733800000000002</v>
      </c>
    </row>
    <row r="1818" spans="2:14">
      <c r="B1818" s="52">
        <v>1813</v>
      </c>
      <c r="C1818" s="334">
        <f>+'3.- Resumen general'!C1819</f>
        <v>80198</v>
      </c>
      <c r="D1818" s="81" t="str">
        <f>+'3.- Resumen general'!D1819</f>
        <v>Dosaje de teofilina</v>
      </c>
      <c r="E1818" s="335">
        <f>+'3.- Resumen general'!AP1819</f>
        <v>0</v>
      </c>
      <c r="F1818" s="335">
        <f>+'3.- Resumen general'!AQ1819</f>
        <v>5.0733800000000002</v>
      </c>
      <c r="G1818" s="335">
        <f t="shared" si="112"/>
        <v>5.0733800000000002</v>
      </c>
      <c r="I1818" s="52">
        <v>1813</v>
      </c>
      <c r="J1818" s="334">
        <f t="shared" si="113"/>
        <v>80198</v>
      </c>
      <c r="K1818" s="81" t="str">
        <f t="shared" si="114"/>
        <v>Dosaje de teofilina</v>
      </c>
      <c r="L1818" s="335">
        <f>+'3.- Resumen general'!AP1819</f>
        <v>0</v>
      </c>
      <c r="M1818" s="335">
        <f>+'3.- Resumen general'!AQ1819</f>
        <v>5.0733800000000002</v>
      </c>
      <c r="N1818" s="335">
        <f t="shared" si="115"/>
        <v>5.0733800000000002</v>
      </c>
    </row>
    <row r="1819" spans="2:14">
      <c r="B1819" s="52">
        <v>1814</v>
      </c>
      <c r="C1819" s="334">
        <f>+'3.- Resumen general'!C1820</f>
        <v>80200</v>
      </c>
      <c r="D1819" s="81" t="str">
        <f>+'3.- Resumen general'!D1820</f>
        <v>Dosaje de tobramicina</v>
      </c>
      <c r="E1819" s="335">
        <f>+'3.- Resumen general'!AP1820</f>
        <v>0</v>
      </c>
      <c r="F1819" s="335">
        <f>+'3.- Resumen general'!AQ1820</f>
        <v>5.0733800000000002</v>
      </c>
      <c r="G1819" s="335">
        <f t="shared" si="112"/>
        <v>5.0733800000000002</v>
      </c>
      <c r="I1819" s="52">
        <v>1814</v>
      </c>
      <c r="J1819" s="334">
        <f t="shared" si="113"/>
        <v>80200</v>
      </c>
      <c r="K1819" s="81" t="str">
        <f t="shared" si="114"/>
        <v>Dosaje de tobramicina</v>
      </c>
      <c r="L1819" s="335">
        <f>+'3.- Resumen general'!AP1820</f>
        <v>0</v>
      </c>
      <c r="M1819" s="335">
        <f>+'3.- Resumen general'!AQ1820</f>
        <v>5.0733800000000002</v>
      </c>
      <c r="N1819" s="335">
        <f t="shared" si="115"/>
        <v>5.0733800000000002</v>
      </c>
    </row>
    <row r="1820" spans="2:14">
      <c r="B1820" s="52">
        <v>1815</v>
      </c>
      <c r="C1820" s="334">
        <f>+'3.- Resumen general'!C1821</f>
        <v>80202</v>
      </c>
      <c r="D1820" s="81" t="str">
        <f>+'3.- Resumen general'!D1821</f>
        <v>Dosaje de vancomicina</v>
      </c>
      <c r="E1820" s="335">
        <f>+'3.- Resumen general'!AP1821</f>
        <v>0</v>
      </c>
      <c r="F1820" s="335">
        <f>+'3.- Resumen general'!AQ1821</f>
        <v>5.0733800000000002</v>
      </c>
      <c r="G1820" s="335">
        <f t="shared" si="112"/>
        <v>5.0733800000000002</v>
      </c>
      <c r="I1820" s="52">
        <v>1815</v>
      </c>
      <c r="J1820" s="334">
        <f t="shared" si="113"/>
        <v>80202</v>
      </c>
      <c r="K1820" s="81" t="str">
        <f t="shared" si="114"/>
        <v>Dosaje de vancomicina</v>
      </c>
      <c r="L1820" s="335">
        <f>+'3.- Resumen general'!AP1821</f>
        <v>0</v>
      </c>
      <c r="M1820" s="335">
        <f>+'3.- Resumen general'!AQ1821</f>
        <v>5.0733800000000002</v>
      </c>
      <c r="N1820" s="335">
        <f t="shared" si="115"/>
        <v>5.0733800000000002</v>
      </c>
    </row>
    <row r="1821" spans="2:14">
      <c r="B1821" s="52">
        <v>1816</v>
      </c>
      <c r="C1821" s="334">
        <f>+'3.- Resumen general'!C1822</f>
        <v>80203</v>
      </c>
      <c r="D1821" s="81" t="str">
        <f>+'3.- Resumen general'!D1822</f>
        <v>Dosaje de metotrexate</v>
      </c>
      <c r="E1821" s="335">
        <f>+'3.- Resumen general'!AP1822</f>
        <v>0</v>
      </c>
      <c r="F1821" s="335">
        <f>+'3.- Resumen general'!AQ1822</f>
        <v>5.0733800000000002</v>
      </c>
      <c r="G1821" s="335">
        <f t="shared" si="112"/>
        <v>5.0733800000000002</v>
      </c>
      <c r="I1821" s="52">
        <v>1816</v>
      </c>
      <c r="J1821" s="334">
        <f t="shared" si="113"/>
        <v>80203</v>
      </c>
      <c r="K1821" s="81" t="str">
        <f t="shared" si="114"/>
        <v>Dosaje de metotrexate</v>
      </c>
      <c r="L1821" s="335">
        <f>+'3.- Resumen general'!AP1822</f>
        <v>0</v>
      </c>
      <c r="M1821" s="335">
        <f>+'3.- Resumen general'!AQ1822</f>
        <v>5.0733800000000002</v>
      </c>
      <c r="N1821" s="335">
        <f t="shared" si="115"/>
        <v>5.0733800000000002</v>
      </c>
    </row>
    <row r="1822" spans="2:14">
      <c r="B1822" s="52">
        <v>1817</v>
      </c>
      <c r="C1822" s="334">
        <f>+'3.- Resumen general'!C1823</f>
        <v>81000</v>
      </c>
      <c r="D1822" s="81" t="str">
        <f>+'3.- Resumen general'!D1823</f>
        <v>Examen de orina con tira reactiva</v>
      </c>
      <c r="E1822" s="335">
        <f>+'3.- Resumen general'!AP1823</f>
        <v>0</v>
      </c>
      <c r="F1822" s="335">
        <f>+'3.- Resumen general'!AQ1823</f>
        <v>3.5060500000000001</v>
      </c>
      <c r="G1822" s="335">
        <f t="shared" si="112"/>
        <v>3.5060500000000001</v>
      </c>
      <c r="I1822" s="52">
        <v>1817</v>
      </c>
      <c r="J1822" s="334">
        <f t="shared" si="113"/>
        <v>81000</v>
      </c>
      <c r="K1822" s="81" t="str">
        <f t="shared" si="114"/>
        <v>Examen de orina con tira reactiva</v>
      </c>
      <c r="L1822" s="335">
        <f>+'3.- Resumen general'!AP1823</f>
        <v>0</v>
      </c>
      <c r="M1822" s="335">
        <f>+'3.- Resumen general'!AQ1823</f>
        <v>3.5060500000000001</v>
      </c>
      <c r="N1822" s="335">
        <f t="shared" si="115"/>
        <v>3.5060500000000001</v>
      </c>
    </row>
    <row r="1823" spans="2:14">
      <c r="B1823" s="52">
        <v>1818</v>
      </c>
      <c r="C1823" s="334">
        <f>+'3.- Resumen general'!C1824</f>
        <v>81001</v>
      </c>
      <c r="D1823" s="81" t="str">
        <f>+'3.- Resumen general'!D1824</f>
        <v>Examen de orina automatizado con microscopía</v>
      </c>
      <c r="E1823" s="335">
        <f>+'3.- Resumen general'!AP1824</f>
        <v>0</v>
      </c>
      <c r="F1823" s="335">
        <f>+'3.- Resumen general'!AQ1824</f>
        <v>3.5060500000000001</v>
      </c>
      <c r="G1823" s="335">
        <f t="shared" si="112"/>
        <v>3.5060500000000001</v>
      </c>
      <c r="I1823" s="52">
        <v>1818</v>
      </c>
      <c r="J1823" s="334">
        <f t="shared" si="113"/>
        <v>81001</v>
      </c>
      <c r="K1823" s="81" t="str">
        <f t="shared" si="114"/>
        <v>Examen de orina automatizado con microscopía</v>
      </c>
      <c r="L1823" s="335">
        <f>+'3.- Resumen general'!AP1824</f>
        <v>0</v>
      </c>
      <c r="M1823" s="335">
        <f>+'3.- Resumen general'!AQ1824</f>
        <v>3.5060500000000001</v>
      </c>
      <c r="N1823" s="335">
        <f t="shared" si="115"/>
        <v>3.5060500000000001</v>
      </c>
    </row>
    <row r="1824" spans="2:14">
      <c r="B1824" s="52">
        <v>1819</v>
      </c>
      <c r="C1824" s="334">
        <f>+'3.- Resumen general'!C1825</f>
        <v>81003</v>
      </c>
      <c r="D1824" s="81" t="str">
        <f>+'3.- Resumen general'!D1825</f>
        <v>Examen de orina  no automatizado con microscopía</v>
      </c>
      <c r="E1824" s="335">
        <f>+'3.- Resumen general'!AP1825</f>
        <v>0</v>
      </c>
      <c r="F1824" s="335">
        <f>+'3.- Resumen general'!AQ1825</f>
        <v>3.5060500000000001</v>
      </c>
      <c r="G1824" s="335">
        <f t="shared" si="112"/>
        <v>3.5060500000000001</v>
      </c>
      <c r="I1824" s="52">
        <v>1819</v>
      </c>
      <c r="J1824" s="334">
        <f t="shared" si="113"/>
        <v>81003</v>
      </c>
      <c r="K1824" s="81" t="str">
        <f t="shared" si="114"/>
        <v>Examen de orina  no automatizado con microscopía</v>
      </c>
      <c r="L1824" s="335">
        <f>+'3.- Resumen general'!AP1825</f>
        <v>0</v>
      </c>
      <c r="M1824" s="335">
        <f>+'3.- Resumen general'!AQ1825</f>
        <v>3.5060500000000001</v>
      </c>
      <c r="N1824" s="335">
        <f t="shared" si="115"/>
        <v>3.5060500000000001</v>
      </c>
    </row>
    <row r="1825" spans="2:14">
      <c r="B1825" s="52">
        <v>1820</v>
      </c>
      <c r="C1825" s="334">
        <f>+'3.- Resumen general'!C1826</f>
        <v>81005</v>
      </c>
      <c r="D1825" s="81" t="str">
        <f>+'3.- Resumen general'!D1826</f>
        <v>Análisis de orina cualitativo o semicuantitativo, excepto inmunoensayos</v>
      </c>
      <c r="E1825" s="335">
        <f>+'3.- Resumen general'!AP1826</f>
        <v>0</v>
      </c>
      <c r="F1825" s="335">
        <f>+'3.- Resumen general'!AQ1826</f>
        <v>3.5060500000000001</v>
      </c>
      <c r="G1825" s="335">
        <f t="shared" si="112"/>
        <v>3.5060500000000001</v>
      </c>
      <c r="I1825" s="52">
        <v>1820</v>
      </c>
      <c r="J1825" s="334">
        <f t="shared" si="113"/>
        <v>81005</v>
      </c>
      <c r="K1825" s="81" t="str">
        <f t="shared" si="114"/>
        <v>Análisis de orina cualitativo o semicuantitativo, excepto inmunoensayos</v>
      </c>
      <c r="L1825" s="335">
        <f>+'3.- Resumen general'!AP1826</f>
        <v>0</v>
      </c>
      <c r="M1825" s="335">
        <f>+'3.- Resumen general'!AQ1826</f>
        <v>3.5060500000000001</v>
      </c>
      <c r="N1825" s="335">
        <f t="shared" si="115"/>
        <v>3.5060500000000001</v>
      </c>
    </row>
    <row r="1826" spans="2:14">
      <c r="B1826" s="52">
        <v>1821</v>
      </c>
      <c r="C1826" s="334">
        <f>+'3.- Resumen general'!C1827</f>
        <v>81007</v>
      </c>
      <c r="D1826" s="81" t="str">
        <f>+'3.- Resumen general'!D1827</f>
        <v>Tira reactiva para bacteriuria</v>
      </c>
      <c r="E1826" s="335">
        <f>+'3.- Resumen general'!AP1827</f>
        <v>0</v>
      </c>
      <c r="F1826" s="335">
        <f>+'3.- Resumen general'!AQ1827</f>
        <v>5.2683799999999996</v>
      </c>
      <c r="G1826" s="335">
        <f t="shared" ref="G1826:G1889" si="116">SUM(E1826:F1826)</f>
        <v>5.2683799999999996</v>
      </c>
      <c r="I1826" s="52">
        <v>1821</v>
      </c>
      <c r="J1826" s="334">
        <f t="shared" ref="J1826:J1889" si="117">+C1826</f>
        <v>81007</v>
      </c>
      <c r="K1826" s="81" t="str">
        <f t="shared" ref="K1826:K1889" si="118">+D1826</f>
        <v>Tira reactiva para bacteriuria</v>
      </c>
      <c r="L1826" s="335">
        <f>+'3.- Resumen general'!AP1827</f>
        <v>0</v>
      </c>
      <c r="M1826" s="335">
        <f>+'3.- Resumen general'!AQ1827</f>
        <v>5.2683799999999996</v>
      </c>
      <c r="N1826" s="335">
        <f t="shared" ref="N1826:N1889" si="119">SUM(L1826:M1826)</f>
        <v>5.2683799999999996</v>
      </c>
    </row>
    <row r="1827" spans="2:14">
      <c r="B1827" s="52">
        <v>1822</v>
      </c>
      <c r="C1827" s="334">
        <f>+'3.- Resumen general'!C1828</f>
        <v>81015</v>
      </c>
      <c r="D1827" s="81" t="str">
        <f>+'3.- Resumen general'!D1828</f>
        <v>Examen microscópico de sedimento urinario</v>
      </c>
      <c r="E1827" s="335">
        <f>+'3.- Resumen general'!AP1828</f>
        <v>0</v>
      </c>
      <c r="F1827" s="335">
        <f>+'3.- Resumen general'!AQ1828</f>
        <v>3.5060500000000001</v>
      </c>
      <c r="G1827" s="335">
        <f t="shared" si="116"/>
        <v>3.5060500000000001</v>
      </c>
      <c r="I1827" s="52">
        <v>1822</v>
      </c>
      <c r="J1827" s="334">
        <f t="shared" si="117"/>
        <v>81015</v>
      </c>
      <c r="K1827" s="81" t="str">
        <f t="shared" si="118"/>
        <v>Examen microscópico de sedimento urinario</v>
      </c>
      <c r="L1827" s="335">
        <f>+'3.- Resumen general'!AP1828</f>
        <v>0</v>
      </c>
      <c r="M1827" s="335">
        <f>+'3.- Resumen general'!AQ1828</f>
        <v>3.5060500000000001</v>
      </c>
      <c r="N1827" s="335">
        <f t="shared" si="119"/>
        <v>3.5060500000000001</v>
      </c>
    </row>
    <row r="1828" spans="2:14">
      <c r="B1828" s="52">
        <v>1823</v>
      </c>
      <c r="C1828" s="334">
        <f>+'3.- Resumen general'!C1829</f>
        <v>81025</v>
      </c>
      <c r="D1828" s="81" t="str">
        <f>+'3.- Resumen general'!D1829</f>
        <v>Test de embarazo en orina</v>
      </c>
      <c r="E1828" s="335">
        <f>+'3.- Resumen general'!AP1829</f>
        <v>0</v>
      </c>
      <c r="F1828" s="335">
        <f>+'3.- Resumen general'!AQ1829</f>
        <v>5.2683799999999996</v>
      </c>
      <c r="G1828" s="335">
        <f t="shared" si="116"/>
        <v>5.2683799999999996</v>
      </c>
      <c r="I1828" s="52">
        <v>1823</v>
      </c>
      <c r="J1828" s="334">
        <f t="shared" si="117"/>
        <v>81025</v>
      </c>
      <c r="K1828" s="81" t="str">
        <f t="shared" si="118"/>
        <v>Test de embarazo en orina</v>
      </c>
      <c r="L1828" s="335">
        <f>+'3.- Resumen general'!AP1829</f>
        <v>0</v>
      </c>
      <c r="M1828" s="335">
        <f>+'3.- Resumen general'!AQ1829</f>
        <v>5.2683799999999996</v>
      </c>
      <c r="N1828" s="335">
        <f t="shared" si="119"/>
        <v>5.2683799999999996</v>
      </c>
    </row>
    <row r="1829" spans="2:14">
      <c r="B1829" s="52">
        <v>1824</v>
      </c>
      <c r="C1829" s="334">
        <f>+'3.- Resumen general'!C1830</f>
        <v>81050</v>
      </c>
      <c r="D1829" s="81" t="str">
        <f>+'3.- Resumen general'!D1830</f>
        <v>Estudio de orina 24 horas</v>
      </c>
      <c r="E1829" s="335">
        <f>+'3.- Resumen general'!AP1830</f>
        <v>0</v>
      </c>
      <c r="F1829" s="335">
        <f>+'3.- Resumen general'!AQ1830</f>
        <v>7.3143000000000011</v>
      </c>
      <c r="G1829" s="335">
        <f t="shared" si="116"/>
        <v>7.3143000000000011</v>
      </c>
      <c r="I1829" s="52">
        <v>1824</v>
      </c>
      <c r="J1829" s="334">
        <f t="shared" si="117"/>
        <v>81050</v>
      </c>
      <c r="K1829" s="81" t="str">
        <f t="shared" si="118"/>
        <v>Estudio de orina 24 horas</v>
      </c>
      <c r="L1829" s="335">
        <f>+'3.- Resumen general'!AP1830</f>
        <v>0</v>
      </c>
      <c r="M1829" s="335">
        <f>+'3.- Resumen general'!AQ1830</f>
        <v>7.3143000000000011</v>
      </c>
      <c r="N1829" s="335">
        <f t="shared" si="119"/>
        <v>7.3143000000000011</v>
      </c>
    </row>
    <row r="1830" spans="2:14">
      <c r="B1830" s="52">
        <v>1825</v>
      </c>
      <c r="C1830" s="334">
        <f>+'3.- Resumen general'!C1831</f>
        <v>82003</v>
      </c>
      <c r="D1830" s="81" t="str">
        <f>+'3.- Resumen general'!D1831</f>
        <v>Acetaminofeno</v>
      </c>
      <c r="E1830" s="335">
        <f>+'3.- Resumen general'!AP1831</f>
        <v>0</v>
      </c>
      <c r="F1830" s="335">
        <f>+'3.- Resumen general'!AQ1831</f>
        <v>5.2683799999999996</v>
      </c>
      <c r="G1830" s="335">
        <f t="shared" si="116"/>
        <v>5.2683799999999996</v>
      </c>
      <c r="I1830" s="52">
        <v>1825</v>
      </c>
      <c r="J1830" s="334">
        <f t="shared" si="117"/>
        <v>82003</v>
      </c>
      <c r="K1830" s="81" t="str">
        <f t="shared" si="118"/>
        <v>Acetaminofeno</v>
      </c>
      <c r="L1830" s="335">
        <f>+'3.- Resumen general'!AP1831</f>
        <v>0</v>
      </c>
      <c r="M1830" s="335">
        <f>+'3.- Resumen general'!AQ1831</f>
        <v>5.2683799999999996</v>
      </c>
      <c r="N1830" s="335">
        <f t="shared" si="119"/>
        <v>5.2683799999999996</v>
      </c>
    </row>
    <row r="1831" spans="2:14">
      <c r="B1831" s="52">
        <v>1826</v>
      </c>
      <c r="C1831" s="334">
        <f>+'3.- Resumen general'!C1832</f>
        <v>82020</v>
      </c>
      <c r="D1831" s="81" t="str">
        <f>+'3.- Resumen general'!D1832</f>
        <v>Adenosinadeaminasa (ADA)</v>
      </c>
      <c r="E1831" s="335">
        <f>+'3.- Resumen general'!AP1832</f>
        <v>0</v>
      </c>
      <c r="F1831" s="335">
        <f>+'3.- Resumen general'!AQ1832</f>
        <v>3.08338</v>
      </c>
      <c r="G1831" s="335">
        <f t="shared" si="116"/>
        <v>3.08338</v>
      </c>
      <c r="I1831" s="52">
        <v>1826</v>
      </c>
      <c r="J1831" s="334">
        <f t="shared" si="117"/>
        <v>82020</v>
      </c>
      <c r="K1831" s="81" t="str">
        <f t="shared" si="118"/>
        <v>Adenosinadeaminasa (ADA)</v>
      </c>
      <c r="L1831" s="335">
        <f>+'3.- Resumen general'!AP1832</f>
        <v>0</v>
      </c>
      <c r="M1831" s="335">
        <f>+'3.- Resumen general'!AQ1832</f>
        <v>3.08338</v>
      </c>
      <c r="N1831" s="335">
        <f t="shared" si="119"/>
        <v>3.08338</v>
      </c>
    </row>
    <row r="1832" spans="2:14">
      <c r="B1832" s="52">
        <v>1827</v>
      </c>
      <c r="C1832" s="334">
        <f>+'3.- Resumen general'!C1833</f>
        <v>82024</v>
      </c>
      <c r="D1832" s="81" t="str">
        <f>+'3.- Resumen general'!D1833</f>
        <v>Hormona Adrenocorticotrópica (ACTH)</v>
      </c>
      <c r="E1832" s="335">
        <f>+'3.- Resumen general'!AP1833</f>
        <v>0</v>
      </c>
      <c r="F1832" s="335">
        <f>+'3.- Resumen general'!AQ1833</f>
        <v>5.2683799999999996</v>
      </c>
      <c r="G1832" s="335">
        <f t="shared" si="116"/>
        <v>5.2683799999999996</v>
      </c>
      <c r="I1832" s="52">
        <v>1827</v>
      </c>
      <c r="J1832" s="334">
        <f t="shared" si="117"/>
        <v>82024</v>
      </c>
      <c r="K1832" s="81" t="str">
        <f t="shared" si="118"/>
        <v>Hormona Adrenocorticotrópica (ACTH)</v>
      </c>
      <c r="L1832" s="335">
        <f>+'3.- Resumen general'!AP1833</f>
        <v>0</v>
      </c>
      <c r="M1832" s="335">
        <f>+'3.- Resumen general'!AQ1833</f>
        <v>5.2683799999999996</v>
      </c>
      <c r="N1832" s="335">
        <f t="shared" si="119"/>
        <v>5.2683799999999996</v>
      </c>
    </row>
    <row r="1833" spans="2:14">
      <c r="B1833" s="52">
        <v>1828</v>
      </c>
      <c r="C1833" s="334">
        <f>+'3.- Resumen general'!C1834</f>
        <v>82040</v>
      </c>
      <c r="D1833" s="81" t="str">
        <f>+'3.- Resumen general'!D1834</f>
        <v>Medición de albúmina sérica</v>
      </c>
      <c r="E1833" s="335">
        <f>+'3.- Resumen general'!AP1834</f>
        <v>0</v>
      </c>
      <c r="F1833" s="335">
        <f>+'3.- Resumen general'!AQ1834</f>
        <v>2.3593799999999998</v>
      </c>
      <c r="G1833" s="335">
        <f t="shared" si="116"/>
        <v>2.3593799999999998</v>
      </c>
      <c r="I1833" s="52">
        <v>1828</v>
      </c>
      <c r="J1833" s="334">
        <f t="shared" si="117"/>
        <v>82040</v>
      </c>
      <c r="K1833" s="81" t="str">
        <f t="shared" si="118"/>
        <v>Medición de albúmina sérica</v>
      </c>
      <c r="L1833" s="335">
        <f>+'3.- Resumen general'!AP1834</f>
        <v>0</v>
      </c>
      <c r="M1833" s="335">
        <f>+'3.- Resumen general'!AQ1834</f>
        <v>2.3593799999999998</v>
      </c>
      <c r="N1833" s="335">
        <f t="shared" si="119"/>
        <v>2.3593799999999998</v>
      </c>
    </row>
    <row r="1834" spans="2:14">
      <c r="B1834" s="52">
        <v>1829</v>
      </c>
      <c r="C1834" s="334">
        <f>+'3.- Resumen general'!C1835</f>
        <v>82042</v>
      </c>
      <c r="D1834" s="81" t="str">
        <f>+'3.- Resumen general'!D1835</f>
        <v>Albúmina urinaria, cuantitativa</v>
      </c>
      <c r="E1834" s="335">
        <f>+'3.- Resumen general'!AP1835</f>
        <v>0</v>
      </c>
      <c r="F1834" s="335">
        <f>+'3.- Resumen general'!AQ1835</f>
        <v>2.3593799999999998</v>
      </c>
      <c r="G1834" s="335">
        <f t="shared" si="116"/>
        <v>2.3593799999999998</v>
      </c>
      <c r="I1834" s="52">
        <v>1829</v>
      </c>
      <c r="J1834" s="334">
        <f t="shared" si="117"/>
        <v>82042</v>
      </c>
      <c r="K1834" s="81" t="str">
        <f t="shared" si="118"/>
        <v>Albúmina urinaria, cuantitativa</v>
      </c>
      <c r="L1834" s="335">
        <f>+'3.- Resumen general'!AP1835</f>
        <v>0</v>
      </c>
      <c r="M1834" s="335">
        <f>+'3.- Resumen general'!AQ1835</f>
        <v>2.3593799999999998</v>
      </c>
      <c r="N1834" s="335">
        <f t="shared" si="119"/>
        <v>2.3593799999999998</v>
      </c>
    </row>
    <row r="1835" spans="2:14">
      <c r="B1835" s="52">
        <v>1830</v>
      </c>
      <c r="C1835" s="334">
        <f>+'3.- Resumen general'!C1836</f>
        <v>82043</v>
      </c>
      <c r="D1835" s="81" t="str">
        <f>+'3.- Resumen general'!D1836</f>
        <v>Microalbuminuria cuantitativa en orina</v>
      </c>
      <c r="E1835" s="335">
        <f>+'3.- Resumen general'!AP1836</f>
        <v>0</v>
      </c>
      <c r="F1835" s="335">
        <f>+'3.- Resumen general'!AQ1836</f>
        <v>11.82338</v>
      </c>
      <c r="G1835" s="335">
        <f t="shared" si="116"/>
        <v>11.82338</v>
      </c>
      <c r="I1835" s="52">
        <v>1830</v>
      </c>
      <c r="J1835" s="334">
        <f t="shared" si="117"/>
        <v>82043</v>
      </c>
      <c r="K1835" s="81" t="str">
        <f t="shared" si="118"/>
        <v>Microalbuminuria cuantitativa en orina</v>
      </c>
      <c r="L1835" s="335">
        <f>+'3.- Resumen general'!AP1836</f>
        <v>0</v>
      </c>
      <c r="M1835" s="335">
        <f>+'3.- Resumen general'!AQ1836</f>
        <v>11.82338</v>
      </c>
      <c r="N1835" s="335">
        <f t="shared" si="119"/>
        <v>11.82338</v>
      </c>
    </row>
    <row r="1836" spans="2:14">
      <c r="B1836" s="52">
        <v>1831</v>
      </c>
      <c r="C1836" s="334">
        <f>+'3.- Resumen general'!C1837</f>
        <v>82044</v>
      </c>
      <c r="D1836" s="81" t="str">
        <f>+'3.- Resumen general'!D1837</f>
        <v>Proteinuria cualitativa en orina (tira reactiva)</v>
      </c>
      <c r="E1836" s="335">
        <f>+'3.- Resumen general'!AP1837</f>
        <v>0</v>
      </c>
      <c r="F1836" s="335">
        <f>+'3.- Resumen general'!AQ1837</f>
        <v>11.82338</v>
      </c>
      <c r="G1836" s="335">
        <f t="shared" si="116"/>
        <v>11.82338</v>
      </c>
      <c r="I1836" s="52">
        <v>1831</v>
      </c>
      <c r="J1836" s="334">
        <f t="shared" si="117"/>
        <v>82044</v>
      </c>
      <c r="K1836" s="81" t="str">
        <f t="shared" si="118"/>
        <v>Proteinuria cualitativa en orina (tira reactiva)</v>
      </c>
      <c r="L1836" s="335">
        <f>+'3.- Resumen general'!AP1837</f>
        <v>0</v>
      </c>
      <c r="M1836" s="335">
        <f>+'3.- Resumen general'!AQ1837</f>
        <v>11.82338</v>
      </c>
      <c r="N1836" s="335">
        <f t="shared" si="119"/>
        <v>11.82338</v>
      </c>
    </row>
    <row r="1837" spans="2:14">
      <c r="B1837" s="52">
        <v>1832</v>
      </c>
      <c r="C1837" s="334">
        <f>+'3.- Resumen general'!C1838</f>
        <v>82055</v>
      </c>
      <c r="D1837" s="81" t="str">
        <f>+'3.- Resumen general'!D1838</f>
        <v xml:space="preserve">Alcohol en sangre </v>
      </c>
      <c r="E1837" s="335">
        <f>+'3.- Resumen general'!AP1838</f>
        <v>0</v>
      </c>
      <c r="F1837" s="335">
        <f>+'3.- Resumen general'!AQ1838</f>
        <v>5.2683799999999996</v>
      </c>
      <c r="G1837" s="335">
        <f t="shared" si="116"/>
        <v>5.2683799999999996</v>
      </c>
      <c r="I1837" s="52">
        <v>1832</v>
      </c>
      <c r="J1837" s="334">
        <f t="shared" si="117"/>
        <v>82055</v>
      </c>
      <c r="K1837" s="81" t="str">
        <f t="shared" si="118"/>
        <v xml:space="preserve">Alcohol en sangre </v>
      </c>
      <c r="L1837" s="335">
        <f>+'3.- Resumen general'!AP1838</f>
        <v>0</v>
      </c>
      <c r="M1837" s="335">
        <f>+'3.- Resumen general'!AQ1838</f>
        <v>5.2683799999999996</v>
      </c>
      <c r="N1837" s="335">
        <f t="shared" si="119"/>
        <v>5.2683799999999996</v>
      </c>
    </row>
    <row r="1838" spans="2:14">
      <c r="B1838" s="52">
        <v>1833</v>
      </c>
      <c r="C1838" s="334">
        <f>+'3.- Resumen general'!C1839</f>
        <v>82085</v>
      </c>
      <c r="D1838" s="81" t="str">
        <f>+'3.- Resumen general'!D1839</f>
        <v>Aldolasa</v>
      </c>
      <c r="E1838" s="335">
        <f>+'3.- Resumen general'!AP1839</f>
        <v>0</v>
      </c>
      <c r="F1838" s="335">
        <f>+'3.- Resumen general'!AQ1839</f>
        <v>5.2683799999999996</v>
      </c>
      <c r="G1838" s="335">
        <f t="shared" si="116"/>
        <v>5.2683799999999996</v>
      </c>
      <c r="I1838" s="52">
        <v>1833</v>
      </c>
      <c r="J1838" s="334">
        <f t="shared" si="117"/>
        <v>82085</v>
      </c>
      <c r="K1838" s="81" t="str">
        <f t="shared" si="118"/>
        <v>Aldolasa</v>
      </c>
      <c r="L1838" s="335">
        <f>+'3.- Resumen general'!AP1839</f>
        <v>0</v>
      </c>
      <c r="M1838" s="335">
        <f>+'3.- Resumen general'!AQ1839</f>
        <v>5.2683799999999996</v>
      </c>
      <c r="N1838" s="335">
        <f t="shared" si="119"/>
        <v>5.2683799999999996</v>
      </c>
    </row>
    <row r="1839" spans="2:14">
      <c r="B1839" s="52">
        <v>1834</v>
      </c>
      <c r="C1839" s="334">
        <f>+'3.- Resumen general'!C1840</f>
        <v>82088</v>
      </c>
      <c r="D1839" s="81" t="str">
        <f>+'3.- Resumen general'!D1840</f>
        <v>Aldosterona</v>
      </c>
      <c r="E1839" s="335">
        <f>+'3.- Resumen general'!AP1840</f>
        <v>0</v>
      </c>
      <c r="F1839" s="335">
        <f>+'3.- Resumen general'!AQ1840</f>
        <v>5.2683799999999996</v>
      </c>
      <c r="G1839" s="335">
        <f t="shared" si="116"/>
        <v>5.2683799999999996</v>
      </c>
      <c r="I1839" s="52">
        <v>1834</v>
      </c>
      <c r="J1839" s="334">
        <f t="shared" si="117"/>
        <v>82088</v>
      </c>
      <c r="K1839" s="81" t="str">
        <f t="shared" si="118"/>
        <v>Aldosterona</v>
      </c>
      <c r="L1839" s="335">
        <f>+'3.- Resumen general'!AP1840</f>
        <v>0</v>
      </c>
      <c r="M1839" s="335">
        <f>+'3.- Resumen general'!AQ1840</f>
        <v>5.2683799999999996</v>
      </c>
      <c r="N1839" s="335">
        <f t="shared" si="119"/>
        <v>5.2683799999999996</v>
      </c>
    </row>
    <row r="1840" spans="2:14">
      <c r="B1840" s="52">
        <v>1835</v>
      </c>
      <c r="C1840" s="334">
        <f>+'3.- Resumen general'!C1841</f>
        <v>82103</v>
      </c>
      <c r="D1840" s="81" t="str">
        <f>+'3.- Resumen general'!D1841</f>
        <v>Alfa-1-antitripsina; total</v>
      </c>
      <c r="E1840" s="335">
        <f>+'3.- Resumen general'!AP1841</f>
        <v>0</v>
      </c>
      <c r="F1840" s="335">
        <f>+'3.- Resumen general'!AQ1841</f>
        <v>5.2683799999999996</v>
      </c>
      <c r="G1840" s="335">
        <f t="shared" si="116"/>
        <v>5.2683799999999996</v>
      </c>
      <c r="I1840" s="52">
        <v>1835</v>
      </c>
      <c r="J1840" s="334">
        <f t="shared" si="117"/>
        <v>82103</v>
      </c>
      <c r="K1840" s="81" t="str">
        <f t="shared" si="118"/>
        <v>Alfa-1-antitripsina; total</v>
      </c>
      <c r="L1840" s="335">
        <f>+'3.- Resumen general'!AP1841</f>
        <v>0</v>
      </c>
      <c r="M1840" s="335">
        <f>+'3.- Resumen general'!AQ1841</f>
        <v>5.2683799999999996</v>
      </c>
      <c r="N1840" s="335">
        <f t="shared" si="119"/>
        <v>5.2683799999999996</v>
      </c>
    </row>
    <row r="1841" spans="2:14">
      <c r="B1841" s="52">
        <v>1836</v>
      </c>
      <c r="C1841" s="334">
        <f>+'3.- Resumen general'!C1842</f>
        <v>82105</v>
      </c>
      <c r="D1841" s="81" t="str">
        <f>+'3.- Resumen general'!D1842</f>
        <v>Alfa fetoproteína (AFP) sérica</v>
      </c>
      <c r="E1841" s="335">
        <f>+'3.- Resumen general'!AP1842</f>
        <v>0</v>
      </c>
      <c r="F1841" s="335">
        <f>+'3.- Resumen general'!AQ1842</f>
        <v>7.1303799999999997</v>
      </c>
      <c r="G1841" s="335">
        <f t="shared" si="116"/>
        <v>7.1303799999999997</v>
      </c>
      <c r="I1841" s="52">
        <v>1836</v>
      </c>
      <c r="J1841" s="334">
        <f t="shared" si="117"/>
        <v>82105</v>
      </c>
      <c r="K1841" s="81" t="str">
        <f t="shared" si="118"/>
        <v>Alfa fetoproteína (AFP) sérica</v>
      </c>
      <c r="L1841" s="335">
        <f>+'3.- Resumen general'!AP1842</f>
        <v>0</v>
      </c>
      <c r="M1841" s="335">
        <f>+'3.- Resumen general'!AQ1842</f>
        <v>7.1303799999999997</v>
      </c>
      <c r="N1841" s="335">
        <f t="shared" si="119"/>
        <v>7.1303799999999997</v>
      </c>
    </row>
    <row r="1842" spans="2:14">
      <c r="B1842" s="52">
        <v>1837</v>
      </c>
      <c r="C1842" s="334">
        <f>+'3.- Resumen general'!C1843</f>
        <v>82135</v>
      </c>
      <c r="D1842" s="81" t="str">
        <f>+'3.- Resumen general'!D1843</f>
        <v>Acido delta-aminolevulínico (ALA)</v>
      </c>
      <c r="E1842" s="335">
        <f>+'3.- Resumen general'!AP1843</f>
        <v>0</v>
      </c>
      <c r="F1842" s="335">
        <f>+'3.- Resumen general'!AQ1843</f>
        <v>5.2683799999999996</v>
      </c>
      <c r="G1842" s="335">
        <f t="shared" si="116"/>
        <v>5.2683799999999996</v>
      </c>
      <c r="I1842" s="52">
        <v>1837</v>
      </c>
      <c r="J1842" s="334">
        <f t="shared" si="117"/>
        <v>82135</v>
      </c>
      <c r="K1842" s="81" t="str">
        <f t="shared" si="118"/>
        <v>Acido delta-aminolevulínico (ALA)</v>
      </c>
      <c r="L1842" s="335">
        <f>+'3.- Resumen general'!AP1843</f>
        <v>0</v>
      </c>
      <c r="M1842" s="335">
        <f>+'3.- Resumen general'!AQ1843</f>
        <v>5.2683799999999996</v>
      </c>
      <c r="N1842" s="335">
        <f t="shared" si="119"/>
        <v>5.2683799999999996</v>
      </c>
    </row>
    <row r="1843" spans="2:14">
      <c r="B1843" s="52">
        <v>1838</v>
      </c>
      <c r="C1843" s="334">
        <f>+'3.- Resumen general'!C1844</f>
        <v>82140</v>
      </c>
      <c r="D1843" s="81" t="str">
        <f>+'3.- Resumen general'!D1844</f>
        <v>Amoníaco</v>
      </c>
      <c r="E1843" s="335">
        <f>+'3.- Resumen general'!AP1844</f>
        <v>0</v>
      </c>
      <c r="F1843" s="335">
        <f>+'3.- Resumen general'!AQ1844</f>
        <v>5.2683799999999996</v>
      </c>
      <c r="G1843" s="335">
        <f t="shared" si="116"/>
        <v>5.2683799999999996</v>
      </c>
      <c r="I1843" s="52">
        <v>1838</v>
      </c>
      <c r="J1843" s="334">
        <f t="shared" si="117"/>
        <v>82140</v>
      </c>
      <c r="K1843" s="81" t="str">
        <f t="shared" si="118"/>
        <v>Amoníaco</v>
      </c>
      <c r="L1843" s="335">
        <f>+'3.- Resumen general'!AP1844</f>
        <v>0</v>
      </c>
      <c r="M1843" s="335">
        <f>+'3.- Resumen general'!AQ1844</f>
        <v>5.2683799999999996</v>
      </c>
      <c r="N1843" s="335">
        <f t="shared" si="119"/>
        <v>5.2683799999999996</v>
      </c>
    </row>
    <row r="1844" spans="2:14">
      <c r="B1844" s="52">
        <v>1839</v>
      </c>
      <c r="C1844" s="334">
        <f>+'3.- Resumen general'!C1845</f>
        <v>82143</v>
      </c>
      <c r="D1844" s="81" t="str">
        <f>+'3.- Resumen general'!D1845</f>
        <v xml:space="preserve">Espectrofotometría del líquido amniótico </v>
      </c>
      <c r="E1844" s="335">
        <f>+'3.- Resumen general'!AP1845</f>
        <v>0</v>
      </c>
      <c r="F1844" s="335">
        <f>+'3.- Resumen general'!AQ1845</f>
        <v>5.2683799999999996</v>
      </c>
      <c r="G1844" s="335">
        <f t="shared" si="116"/>
        <v>5.2683799999999996</v>
      </c>
      <c r="I1844" s="52">
        <v>1839</v>
      </c>
      <c r="J1844" s="334">
        <f t="shared" si="117"/>
        <v>82143</v>
      </c>
      <c r="K1844" s="81" t="str">
        <f t="shared" si="118"/>
        <v xml:space="preserve">Espectrofotometría del líquido amniótico </v>
      </c>
      <c r="L1844" s="335">
        <f>+'3.- Resumen general'!AP1845</f>
        <v>0</v>
      </c>
      <c r="M1844" s="335">
        <f>+'3.- Resumen general'!AQ1845</f>
        <v>5.2683799999999996</v>
      </c>
      <c r="N1844" s="335">
        <f t="shared" si="119"/>
        <v>5.2683799999999996</v>
      </c>
    </row>
    <row r="1845" spans="2:14">
      <c r="B1845" s="52">
        <v>1840</v>
      </c>
      <c r="C1845" s="334">
        <f>+'3.- Resumen general'!C1846</f>
        <v>82145</v>
      </c>
      <c r="D1845" s="81" t="str">
        <f>+'3.- Resumen general'!D1846</f>
        <v>Anfetamina o metanfetamina</v>
      </c>
      <c r="E1845" s="335">
        <f>+'3.- Resumen general'!AP1846</f>
        <v>0</v>
      </c>
      <c r="F1845" s="335">
        <f>+'3.- Resumen general'!AQ1846</f>
        <v>5.2683799999999996</v>
      </c>
      <c r="G1845" s="335">
        <f t="shared" si="116"/>
        <v>5.2683799999999996</v>
      </c>
      <c r="I1845" s="52">
        <v>1840</v>
      </c>
      <c r="J1845" s="334">
        <f t="shared" si="117"/>
        <v>82145</v>
      </c>
      <c r="K1845" s="81" t="str">
        <f t="shared" si="118"/>
        <v>Anfetamina o metanfetamina</v>
      </c>
      <c r="L1845" s="335">
        <f>+'3.- Resumen general'!AP1846</f>
        <v>0</v>
      </c>
      <c r="M1845" s="335">
        <f>+'3.- Resumen general'!AQ1846</f>
        <v>5.2683799999999996</v>
      </c>
      <c r="N1845" s="335">
        <f t="shared" si="119"/>
        <v>5.2683799999999996</v>
      </c>
    </row>
    <row r="1846" spans="2:14">
      <c r="B1846" s="52">
        <v>1841</v>
      </c>
      <c r="C1846" s="334">
        <f>+'3.- Resumen general'!C1847</f>
        <v>82150</v>
      </c>
      <c r="D1846" s="81" t="str">
        <f>+'3.- Resumen general'!D1847</f>
        <v xml:space="preserve">Dosaje de amilasa </v>
      </c>
      <c r="E1846" s="335">
        <f>+'3.- Resumen general'!AP1847</f>
        <v>0</v>
      </c>
      <c r="F1846" s="335">
        <f>+'3.- Resumen general'!AQ1847</f>
        <v>6.5713799999999996</v>
      </c>
      <c r="G1846" s="335">
        <f t="shared" si="116"/>
        <v>6.5713799999999996</v>
      </c>
      <c r="I1846" s="52">
        <v>1841</v>
      </c>
      <c r="J1846" s="334">
        <f t="shared" si="117"/>
        <v>82150</v>
      </c>
      <c r="K1846" s="81" t="str">
        <f t="shared" si="118"/>
        <v xml:space="preserve">Dosaje de amilasa </v>
      </c>
      <c r="L1846" s="335">
        <f>+'3.- Resumen general'!AP1847</f>
        <v>0</v>
      </c>
      <c r="M1846" s="335">
        <f>+'3.- Resumen general'!AQ1847</f>
        <v>6.5713799999999996</v>
      </c>
      <c r="N1846" s="335">
        <f t="shared" si="119"/>
        <v>6.5713799999999996</v>
      </c>
    </row>
    <row r="1847" spans="2:14">
      <c r="B1847" s="52">
        <v>1842</v>
      </c>
      <c r="C1847" s="334">
        <f>+'3.- Resumen general'!C1848</f>
        <v>82157</v>
      </c>
      <c r="D1847" s="81" t="str">
        <f>+'3.- Resumen general'!D1848</f>
        <v>Androstenediona</v>
      </c>
      <c r="E1847" s="335">
        <f>+'3.- Resumen general'!AP1848</f>
        <v>0</v>
      </c>
      <c r="F1847" s="335">
        <f>+'3.- Resumen general'!AQ1848</f>
        <v>5.2683799999999996</v>
      </c>
      <c r="G1847" s="335">
        <f t="shared" si="116"/>
        <v>5.2683799999999996</v>
      </c>
      <c r="I1847" s="52">
        <v>1842</v>
      </c>
      <c r="J1847" s="334">
        <f t="shared" si="117"/>
        <v>82157</v>
      </c>
      <c r="K1847" s="81" t="str">
        <f t="shared" si="118"/>
        <v>Androstenediona</v>
      </c>
      <c r="L1847" s="335">
        <f>+'3.- Resumen general'!AP1848</f>
        <v>0</v>
      </c>
      <c r="M1847" s="335">
        <f>+'3.- Resumen general'!AQ1848</f>
        <v>5.2683799999999996</v>
      </c>
      <c r="N1847" s="335">
        <f t="shared" si="119"/>
        <v>5.2683799999999996</v>
      </c>
    </row>
    <row r="1848" spans="2:14">
      <c r="B1848" s="52">
        <v>1843</v>
      </c>
      <c r="C1848" s="334">
        <f>+'3.- Resumen general'!C1849</f>
        <v>82163</v>
      </c>
      <c r="D1848" s="81" t="str">
        <f>+'3.- Resumen general'!D1849</f>
        <v>Angiotensina II</v>
      </c>
      <c r="E1848" s="335">
        <f>+'3.- Resumen general'!AP1849</f>
        <v>0</v>
      </c>
      <c r="F1848" s="335">
        <f>+'3.- Resumen general'!AQ1849</f>
        <v>21.57338</v>
      </c>
      <c r="G1848" s="335">
        <f t="shared" si="116"/>
        <v>21.57338</v>
      </c>
      <c r="I1848" s="52">
        <v>1843</v>
      </c>
      <c r="J1848" s="334">
        <f t="shared" si="117"/>
        <v>82163</v>
      </c>
      <c r="K1848" s="81" t="str">
        <f t="shared" si="118"/>
        <v>Angiotensina II</v>
      </c>
      <c r="L1848" s="335">
        <f>+'3.- Resumen general'!AP1849</f>
        <v>0</v>
      </c>
      <c r="M1848" s="335">
        <f>+'3.- Resumen general'!AQ1849</f>
        <v>21.57338</v>
      </c>
      <c r="N1848" s="335">
        <f t="shared" si="119"/>
        <v>21.57338</v>
      </c>
    </row>
    <row r="1849" spans="2:14">
      <c r="B1849" s="52">
        <v>1844</v>
      </c>
      <c r="C1849" s="334">
        <f>+'3.- Resumen general'!C1850</f>
        <v>82172</v>
      </c>
      <c r="D1849" s="81" t="str">
        <f>+'3.- Resumen general'!D1850</f>
        <v>Apolipoproteina</v>
      </c>
      <c r="E1849" s="335">
        <f>+'3.- Resumen general'!AP1850</f>
        <v>0</v>
      </c>
      <c r="F1849" s="335">
        <f>+'3.- Resumen general'!AQ1850</f>
        <v>5.2683799999999996</v>
      </c>
      <c r="G1849" s="335">
        <f t="shared" si="116"/>
        <v>5.2683799999999996</v>
      </c>
      <c r="I1849" s="52">
        <v>1844</v>
      </c>
      <c r="J1849" s="334">
        <f t="shared" si="117"/>
        <v>82172</v>
      </c>
      <c r="K1849" s="81" t="str">
        <f t="shared" si="118"/>
        <v>Apolipoproteina</v>
      </c>
      <c r="L1849" s="335">
        <f>+'3.- Resumen general'!AP1850</f>
        <v>0</v>
      </c>
      <c r="M1849" s="335">
        <f>+'3.- Resumen general'!AQ1850</f>
        <v>5.2683799999999996</v>
      </c>
      <c r="N1849" s="335">
        <f t="shared" si="119"/>
        <v>5.2683799999999996</v>
      </c>
    </row>
    <row r="1850" spans="2:14">
      <c r="B1850" s="52">
        <v>1845</v>
      </c>
      <c r="C1850" s="334">
        <f>+'3.- Resumen general'!C1851</f>
        <v>82232</v>
      </c>
      <c r="D1850" s="81" t="str">
        <f>+'3.- Resumen general'!D1851</f>
        <v>Beta-2-microglobulina</v>
      </c>
      <c r="E1850" s="335">
        <f>+'3.- Resumen general'!AP1851</f>
        <v>0</v>
      </c>
      <c r="F1850" s="335">
        <f>+'3.- Resumen general'!AQ1851</f>
        <v>13.123380000000001</v>
      </c>
      <c r="G1850" s="335">
        <f t="shared" si="116"/>
        <v>13.123380000000001</v>
      </c>
      <c r="I1850" s="52">
        <v>1845</v>
      </c>
      <c r="J1850" s="334">
        <f t="shared" si="117"/>
        <v>82232</v>
      </c>
      <c r="K1850" s="81" t="str">
        <f t="shared" si="118"/>
        <v>Beta-2-microglobulina</v>
      </c>
      <c r="L1850" s="335">
        <f>+'3.- Resumen general'!AP1851</f>
        <v>0</v>
      </c>
      <c r="M1850" s="335">
        <f>+'3.- Resumen general'!AQ1851</f>
        <v>13.123380000000001</v>
      </c>
      <c r="N1850" s="335">
        <f t="shared" si="119"/>
        <v>13.123380000000001</v>
      </c>
    </row>
    <row r="1851" spans="2:14">
      <c r="B1851" s="52">
        <v>1846</v>
      </c>
      <c r="C1851" s="334">
        <f>+'3.- Resumen general'!C1852</f>
        <v>82247</v>
      </c>
      <c r="D1851" s="81" t="str">
        <f>+'3.- Resumen general'!D1852</f>
        <v>Bilirrubina total</v>
      </c>
      <c r="E1851" s="335">
        <f>+'3.- Resumen general'!AP1852</f>
        <v>0</v>
      </c>
      <c r="F1851" s="335">
        <f>+'3.- Resumen general'!AQ1852</f>
        <v>2.33338</v>
      </c>
      <c r="G1851" s="335">
        <f t="shared" si="116"/>
        <v>2.33338</v>
      </c>
      <c r="I1851" s="52">
        <v>1846</v>
      </c>
      <c r="J1851" s="334">
        <f t="shared" si="117"/>
        <v>82247</v>
      </c>
      <c r="K1851" s="81" t="str">
        <f t="shared" si="118"/>
        <v>Bilirrubina total</v>
      </c>
      <c r="L1851" s="335">
        <f>+'3.- Resumen general'!AP1852</f>
        <v>0</v>
      </c>
      <c r="M1851" s="335">
        <f>+'3.- Resumen general'!AQ1852</f>
        <v>2.33338</v>
      </c>
      <c r="N1851" s="335">
        <f t="shared" si="119"/>
        <v>2.33338</v>
      </c>
    </row>
    <row r="1852" spans="2:14">
      <c r="B1852" s="52">
        <v>1847</v>
      </c>
      <c r="C1852" s="334">
        <f>+'3.- Resumen general'!C1853</f>
        <v>82248</v>
      </c>
      <c r="D1852" s="81" t="str">
        <f>+'3.- Resumen general'!D1853</f>
        <v>Bilirrubina directa</v>
      </c>
      <c r="E1852" s="335">
        <f>+'3.- Resumen general'!AP1853</f>
        <v>0</v>
      </c>
      <c r="F1852" s="335">
        <f>+'3.- Resumen general'!AQ1853</f>
        <v>5.33338</v>
      </c>
      <c r="G1852" s="335">
        <f t="shared" si="116"/>
        <v>5.33338</v>
      </c>
      <c r="I1852" s="52">
        <v>1847</v>
      </c>
      <c r="J1852" s="334">
        <f t="shared" si="117"/>
        <v>82248</v>
      </c>
      <c r="K1852" s="81" t="str">
        <f t="shared" si="118"/>
        <v>Bilirrubina directa</v>
      </c>
      <c r="L1852" s="335">
        <f>+'3.- Resumen general'!AP1853</f>
        <v>0</v>
      </c>
      <c r="M1852" s="335">
        <f>+'3.- Resumen general'!AQ1853</f>
        <v>5.33338</v>
      </c>
      <c r="N1852" s="335">
        <f t="shared" si="119"/>
        <v>5.33338</v>
      </c>
    </row>
    <row r="1853" spans="2:14">
      <c r="B1853" s="52">
        <v>1848</v>
      </c>
      <c r="C1853" s="334">
        <f>+'3.- Resumen general'!C1854</f>
        <v>82270</v>
      </c>
      <c r="D1853" s="81" t="str">
        <f>+'3.- Resumen general'!D1854</f>
        <v>Sangre oculta en heces, 1-3 determinaciones</v>
      </c>
      <c r="E1853" s="335">
        <f>+'3.- Resumen general'!AP1854</f>
        <v>0</v>
      </c>
      <c r="F1853" s="335">
        <f>+'3.- Resumen general'!AQ1854</f>
        <v>3.6900500000000003</v>
      </c>
      <c r="G1853" s="335">
        <f t="shared" si="116"/>
        <v>3.6900500000000003</v>
      </c>
      <c r="I1853" s="52">
        <v>1848</v>
      </c>
      <c r="J1853" s="334">
        <f t="shared" si="117"/>
        <v>82270</v>
      </c>
      <c r="K1853" s="81" t="str">
        <f t="shared" si="118"/>
        <v>Sangre oculta en heces, 1-3 determinaciones</v>
      </c>
      <c r="L1853" s="335">
        <f>+'3.- Resumen general'!AP1854</f>
        <v>0</v>
      </c>
      <c r="M1853" s="335">
        <f>+'3.- Resumen general'!AQ1854</f>
        <v>3.6900500000000003</v>
      </c>
      <c r="N1853" s="335">
        <f t="shared" si="119"/>
        <v>3.6900500000000003</v>
      </c>
    </row>
    <row r="1854" spans="2:14">
      <c r="B1854" s="52">
        <v>1849</v>
      </c>
      <c r="C1854" s="334">
        <f>+'3.- Resumen general'!C1855</f>
        <v>82310</v>
      </c>
      <c r="D1854" s="81" t="str">
        <f>+'3.- Resumen general'!D1855</f>
        <v>Calcio sérico</v>
      </c>
      <c r="E1854" s="335">
        <f>+'3.- Resumen general'!AP1855</f>
        <v>0</v>
      </c>
      <c r="F1854" s="335">
        <f>+'3.- Resumen general'!AQ1855</f>
        <v>2.62338</v>
      </c>
      <c r="G1854" s="335">
        <f t="shared" si="116"/>
        <v>2.62338</v>
      </c>
      <c r="I1854" s="52">
        <v>1849</v>
      </c>
      <c r="J1854" s="334">
        <f t="shared" si="117"/>
        <v>82310</v>
      </c>
      <c r="K1854" s="81" t="str">
        <f t="shared" si="118"/>
        <v>Calcio sérico</v>
      </c>
      <c r="L1854" s="335">
        <f>+'3.- Resumen general'!AP1855</f>
        <v>0</v>
      </c>
      <c r="M1854" s="335">
        <f>+'3.- Resumen general'!AQ1855</f>
        <v>2.62338</v>
      </c>
      <c r="N1854" s="335">
        <f t="shared" si="119"/>
        <v>2.62338</v>
      </c>
    </row>
    <row r="1855" spans="2:14">
      <c r="B1855" s="52">
        <v>1850</v>
      </c>
      <c r="C1855" s="334">
        <f>+'3.- Resumen general'!C1856</f>
        <v>82330</v>
      </c>
      <c r="D1855" s="81" t="str">
        <f>+'3.- Resumen general'!D1856</f>
        <v>Calcio ionizado</v>
      </c>
      <c r="E1855" s="335">
        <f>+'3.- Resumen general'!AP1856</f>
        <v>0</v>
      </c>
      <c r="F1855" s="335">
        <f>+'3.- Resumen general'!AQ1856</f>
        <v>2.62338</v>
      </c>
      <c r="G1855" s="335">
        <f t="shared" si="116"/>
        <v>2.62338</v>
      </c>
      <c r="I1855" s="52">
        <v>1850</v>
      </c>
      <c r="J1855" s="334">
        <f t="shared" si="117"/>
        <v>82330</v>
      </c>
      <c r="K1855" s="81" t="str">
        <f t="shared" si="118"/>
        <v>Calcio ionizado</v>
      </c>
      <c r="L1855" s="335">
        <f>+'3.- Resumen general'!AP1856</f>
        <v>0</v>
      </c>
      <c r="M1855" s="335">
        <f>+'3.- Resumen general'!AQ1856</f>
        <v>2.62338</v>
      </c>
      <c r="N1855" s="335">
        <f t="shared" si="119"/>
        <v>2.62338</v>
      </c>
    </row>
    <row r="1856" spans="2:14">
      <c r="B1856" s="52">
        <v>1851</v>
      </c>
      <c r="C1856" s="334">
        <f>+'3.- Resumen general'!C1857</f>
        <v>82340</v>
      </c>
      <c r="D1856" s="81" t="str">
        <f>+'3.- Resumen general'!D1857</f>
        <v>Calcio urinario cuantitativo</v>
      </c>
      <c r="E1856" s="335">
        <f>+'3.- Resumen general'!AP1857</f>
        <v>0</v>
      </c>
      <c r="F1856" s="335">
        <f>+'3.- Resumen general'!AQ1857</f>
        <v>10.393380000000001</v>
      </c>
      <c r="G1856" s="335">
        <f t="shared" si="116"/>
        <v>10.393380000000001</v>
      </c>
      <c r="I1856" s="52">
        <v>1851</v>
      </c>
      <c r="J1856" s="334">
        <f t="shared" si="117"/>
        <v>82340</v>
      </c>
      <c r="K1856" s="81" t="str">
        <f t="shared" si="118"/>
        <v>Calcio urinario cuantitativo</v>
      </c>
      <c r="L1856" s="335">
        <f>+'3.- Resumen general'!AP1857</f>
        <v>0</v>
      </c>
      <c r="M1856" s="335">
        <f>+'3.- Resumen general'!AQ1857</f>
        <v>10.393380000000001</v>
      </c>
      <c r="N1856" s="335">
        <f t="shared" si="119"/>
        <v>10.393380000000001</v>
      </c>
    </row>
    <row r="1857" spans="2:14">
      <c r="B1857" s="52">
        <v>1852</v>
      </c>
      <c r="C1857" s="334">
        <f>+'3.- Resumen general'!C1858</f>
        <v>82355</v>
      </c>
      <c r="D1857" s="81" t="str">
        <f>+'3.- Resumen general'!D1858</f>
        <v>Cálculo; análisis cualitativo</v>
      </c>
      <c r="E1857" s="335">
        <f>+'3.- Resumen general'!AP1858</f>
        <v>0</v>
      </c>
      <c r="F1857" s="335">
        <f>+'3.- Resumen general'!AQ1858</f>
        <v>5.2683799999999996</v>
      </c>
      <c r="G1857" s="335">
        <f t="shared" si="116"/>
        <v>5.2683799999999996</v>
      </c>
      <c r="I1857" s="52">
        <v>1852</v>
      </c>
      <c r="J1857" s="334">
        <f t="shared" si="117"/>
        <v>82355</v>
      </c>
      <c r="K1857" s="81" t="str">
        <f t="shared" si="118"/>
        <v>Cálculo; análisis cualitativo</v>
      </c>
      <c r="L1857" s="335">
        <f>+'3.- Resumen general'!AP1858</f>
        <v>0</v>
      </c>
      <c r="M1857" s="335">
        <f>+'3.- Resumen general'!AQ1858</f>
        <v>5.2683799999999996</v>
      </c>
      <c r="N1857" s="335">
        <f t="shared" si="119"/>
        <v>5.2683799999999996</v>
      </c>
    </row>
    <row r="1858" spans="2:14">
      <c r="B1858" s="52">
        <v>1853</v>
      </c>
      <c r="C1858" s="334">
        <f>+'3.- Resumen general'!C1859</f>
        <v>82378</v>
      </c>
      <c r="D1858" s="81" t="str">
        <f>+'3.- Resumen general'!D1859</f>
        <v>Antígeno carcinoembrionario (CEA)</v>
      </c>
      <c r="E1858" s="335">
        <f>+'3.- Resumen general'!AP1859</f>
        <v>0</v>
      </c>
      <c r="F1858" s="335">
        <f>+'3.- Resumen general'!AQ1859</f>
        <v>5.2683799999999996</v>
      </c>
      <c r="G1858" s="335">
        <f t="shared" si="116"/>
        <v>5.2683799999999996</v>
      </c>
      <c r="I1858" s="52">
        <v>1853</v>
      </c>
      <c r="J1858" s="334">
        <f t="shared" si="117"/>
        <v>82378</v>
      </c>
      <c r="K1858" s="81" t="str">
        <f t="shared" si="118"/>
        <v>Antígeno carcinoembrionario (CEA)</v>
      </c>
      <c r="L1858" s="335">
        <f>+'3.- Resumen general'!AP1859</f>
        <v>0</v>
      </c>
      <c r="M1858" s="335">
        <f>+'3.- Resumen general'!AQ1859</f>
        <v>5.2683799999999996</v>
      </c>
      <c r="N1858" s="335">
        <f t="shared" si="119"/>
        <v>5.2683799999999996</v>
      </c>
    </row>
    <row r="1859" spans="2:14">
      <c r="B1859" s="52">
        <v>1854</v>
      </c>
      <c r="C1859" s="334">
        <f>+'3.- Resumen general'!C1860</f>
        <v>82379</v>
      </c>
      <c r="D1859" s="81" t="str">
        <f>+'3.- Resumen general'!D1860</f>
        <v>Carnitina (total y libre), cuantitativo, cada muestra</v>
      </c>
      <c r="E1859" s="335">
        <f>+'3.- Resumen general'!AP1860</f>
        <v>0</v>
      </c>
      <c r="F1859" s="335">
        <f>+'3.- Resumen general'!AQ1860</f>
        <v>5.2683799999999996</v>
      </c>
      <c r="G1859" s="335">
        <f t="shared" si="116"/>
        <v>5.2683799999999996</v>
      </c>
      <c r="I1859" s="52">
        <v>1854</v>
      </c>
      <c r="J1859" s="334">
        <f t="shared" si="117"/>
        <v>82379</v>
      </c>
      <c r="K1859" s="81" t="str">
        <f t="shared" si="118"/>
        <v>Carnitina (total y libre), cuantitativo, cada muestra</v>
      </c>
      <c r="L1859" s="335">
        <f>+'3.- Resumen general'!AP1860</f>
        <v>0</v>
      </c>
      <c r="M1859" s="335">
        <f>+'3.- Resumen general'!AQ1860</f>
        <v>5.2683799999999996</v>
      </c>
      <c r="N1859" s="335">
        <f t="shared" si="119"/>
        <v>5.2683799999999996</v>
      </c>
    </row>
    <row r="1860" spans="2:14">
      <c r="B1860" s="52">
        <v>1855</v>
      </c>
      <c r="C1860" s="334">
        <f>+'3.- Resumen general'!C1861</f>
        <v>82382</v>
      </c>
      <c r="D1860" s="81" t="str">
        <f>+'3.- Resumen general'!D1861</f>
        <v>Catecolaminas; totales, orina</v>
      </c>
      <c r="E1860" s="335">
        <f>+'3.- Resumen general'!AP1861</f>
        <v>0</v>
      </c>
      <c r="F1860" s="335">
        <f>+'3.- Resumen general'!AQ1861</f>
        <v>5.2683799999999996</v>
      </c>
      <c r="G1860" s="335">
        <f t="shared" si="116"/>
        <v>5.2683799999999996</v>
      </c>
      <c r="I1860" s="52">
        <v>1855</v>
      </c>
      <c r="J1860" s="334">
        <f t="shared" si="117"/>
        <v>82382</v>
      </c>
      <c r="K1860" s="81" t="str">
        <f t="shared" si="118"/>
        <v>Catecolaminas; totales, orina</v>
      </c>
      <c r="L1860" s="335">
        <f>+'3.- Resumen general'!AP1861</f>
        <v>0</v>
      </c>
      <c r="M1860" s="335">
        <f>+'3.- Resumen general'!AQ1861</f>
        <v>5.2683799999999996</v>
      </c>
      <c r="N1860" s="335">
        <f t="shared" si="119"/>
        <v>5.2683799999999996</v>
      </c>
    </row>
    <row r="1861" spans="2:14">
      <c r="B1861" s="52">
        <v>1856</v>
      </c>
      <c r="C1861" s="334">
        <f>+'3.- Resumen general'!C1862</f>
        <v>82390</v>
      </c>
      <c r="D1861" s="81" t="str">
        <f>+'3.- Resumen general'!D1862</f>
        <v>Ceruloplasmina</v>
      </c>
      <c r="E1861" s="335">
        <f>+'3.- Resumen general'!AP1862</f>
        <v>0</v>
      </c>
      <c r="F1861" s="335">
        <f>+'3.- Resumen general'!AQ1862</f>
        <v>5.2683799999999996</v>
      </c>
      <c r="G1861" s="335">
        <f t="shared" si="116"/>
        <v>5.2683799999999996</v>
      </c>
      <c r="I1861" s="52">
        <v>1856</v>
      </c>
      <c r="J1861" s="334">
        <f t="shared" si="117"/>
        <v>82390</v>
      </c>
      <c r="K1861" s="81" t="str">
        <f t="shared" si="118"/>
        <v>Ceruloplasmina</v>
      </c>
      <c r="L1861" s="335">
        <f>+'3.- Resumen general'!AP1862</f>
        <v>0</v>
      </c>
      <c r="M1861" s="335">
        <f>+'3.- Resumen general'!AQ1862</f>
        <v>5.2683799999999996</v>
      </c>
      <c r="N1861" s="335">
        <f t="shared" si="119"/>
        <v>5.2683799999999996</v>
      </c>
    </row>
    <row r="1862" spans="2:14">
      <c r="B1862" s="52">
        <v>1857</v>
      </c>
      <c r="C1862" s="334">
        <f>+'3.- Resumen general'!C1863</f>
        <v>82435</v>
      </c>
      <c r="D1862" s="81" t="str">
        <f>+'3.- Resumen general'!D1863</f>
        <v>Cloruro; en sangre</v>
      </c>
      <c r="E1862" s="335">
        <f>+'3.- Resumen general'!AP1863</f>
        <v>0</v>
      </c>
      <c r="F1862" s="335">
        <f>+'3.- Resumen general'!AQ1863</f>
        <v>2.5531966666666666</v>
      </c>
      <c r="G1862" s="335">
        <f t="shared" si="116"/>
        <v>2.5531966666666666</v>
      </c>
      <c r="I1862" s="52">
        <v>1857</v>
      </c>
      <c r="J1862" s="334">
        <f t="shared" si="117"/>
        <v>82435</v>
      </c>
      <c r="K1862" s="81" t="str">
        <f t="shared" si="118"/>
        <v>Cloruro; en sangre</v>
      </c>
      <c r="L1862" s="335">
        <f>+'3.- Resumen general'!AP1863</f>
        <v>0</v>
      </c>
      <c r="M1862" s="335">
        <f>+'3.- Resumen general'!AQ1863</f>
        <v>2.5531966666666666</v>
      </c>
      <c r="N1862" s="335">
        <f t="shared" si="119"/>
        <v>2.5531966666666666</v>
      </c>
    </row>
    <row r="1863" spans="2:14">
      <c r="B1863" s="52">
        <v>1858</v>
      </c>
      <c r="C1863" s="334">
        <f>+'3.- Resumen general'!C1864</f>
        <v>82436</v>
      </c>
      <c r="D1863" s="81" t="str">
        <f>+'3.- Resumen general'!D1864</f>
        <v>Cloruro; en orina</v>
      </c>
      <c r="E1863" s="335">
        <f>+'3.- Resumen general'!AP1864</f>
        <v>0</v>
      </c>
      <c r="F1863" s="335">
        <f>+'3.- Resumen general'!AQ1864</f>
        <v>5.2683799999999996</v>
      </c>
      <c r="G1863" s="335">
        <f t="shared" si="116"/>
        <v>5.2683799999999996</v>
      </c>
      <c r="I1863" s="52">
        <v>1858</v>
      </c>
      <c r="J1863" s="334">
        <f t="shared" si="117"/>
        <v>82436</v>
      </c>
      <c r="K1863" s="81" t="str">
        <f t="shared" si="118"/>
        <v>Cloruro; en orina</v>
      </c>
      <c r="L1863" s="335">
        <f>+'3.- Resumen general'!AP1864</f>
        <v>0</v>
      </c>
      <c r="M1863" s="335">
        <f>+'3.- Resumen general'!AQ1864</f>
        <v>5.2683799999999996</v>
      </c>
      <c r="N1863" s="335">
        <f t="shared" si="119"/>
        <v>5.2683799999999996</v>
      </c>
    </row>
    <row r="1864" spans="2:14">
      <c r="B1864" s="52">
        <v>1859</v>
      </c>
      <c r="C1864" s="334">
        <f>+'3.- Resumen general'!C1865</f>
        <v>82465</v>
      </c>
      <c r="D1864" s="81" t="str">
        <f>+'3.- Resumen general'!D1865</f>
        <v>Colesterol total, en suero o sangre total</v>
      </c>
      <c r="E1864" s="335">
        <f>+'3.- Resumen general'!AP1865</f>
        <v>0</v>
      </c>
      <c r="F1864" s="335">
        <f>+'3.- Resumen general'!AQ1865</f>
        <v>2.1123799999999999</v>
      </c>
      <c r="G1864" s="335">
        <f t="shared" si="116"/>
        <v>2.1123799999999999</v>
      </c>
      <c r="I1864" s="52">
        <v>1859</v>
      </c>
      <c r="J1864" s="334">
        <f t="shared" si="117"/>
        <v>82465</v>
      </c>
      <c r="K1864" s="81" t="str">
        <f t="shared" si="118"/>
        <v>Colesterol total, en suero o sangre total</v>
      </c>
      <c r="L1864" s="335">
        <f>+'3.- Resumen general'!AP1865</f>
        <v>0</v>
      </c>
      <c r="M1864" s="335">
        <f>+'3.- Resumen general'!AQ1865</f>
        <v>2.1123799999999999</v>
      </c>
      <c r="N1864" s="335">
        <f t="shared" si="119"/>
        <v>2.1123799999999999</v>
      </c>
    </row>
    <row r="1865" spans="2:14">
      <c r="B1865" s="52">
        <v>1860</v>
      </c>
      <c r="C1865" s="334">
        <f>+'3.- Resumen general'!C1866</f>
        <v>82480</v>
      </c>
      <c r="D1865" s="81" t="str">
        <f>+'3.- Resumen general'!D1866</f>
        <v>Dosaje de colinesterasa en suero</v>
      </c>
      <c r="E1865" s="335">
        <f>+'3.- Resumen general'!AP1866</f>
        <v>0</v>
      </c>
      <c r="F1865" s="335">
        <f>+'3.- Resumen general'!AQ1866</f>
        <v>5.2683799999999996</v>
      </c>
      <c r="G1865" s="335">
        <f t="shared" si="116"/>
        <v>5.2683799999999996</v>
      </c>
      <c r="I1865" s="52">
        <v>1860</v>
      </c>
      <c r="J1865" s="334">
        <f t="shared" si="117"/>
        <v>82480</v>
      </c>
      <c r="K1865" s="81" t="str">
        <f t="shared" si="118"/>
        <v>Dosaje de colinesterasa en suero</v>
      </c>
      <c r="L1865" s="335">
        <f>+'3.- Resumen general'!AP1866</f>
        <v>0</v>
      </c>
      <c r="M1865" s="335">
        <f>+'3.- Resumen general'!AQ1866</f>
        <v>5.2683799999999996</v>
      </c>
      <c r="N1865" s="335">
        <f t="shared" si="119"/>
        <v>5.2683799999999996</v>
      </c>
    </row>
    <row r="1866" spans="2:14">
      <c r="B1866" s="52">
        <v>1861</v>
      </c>
      <c r="C1866" s="334">
        <f>+'3.- Resumen general'!C1867</f>
        <v>82530</v>
      </c>
      <c r="D1866" s="81" t="str">
        <f>+'3.- Resumen general'!D1867</f>
        <v>Cortisol; libre</v>
      </c>
      <c r="E1866" s="335">
        <f>+'3.- Resumen general'!AP1867</f>
        <v>0</v>
      </c>
      <c r="F1866" s="335">
        <f>+'3.- Resumen general'!AQ1867</f>
        <v>5.2683799999999996</v>
      </c>
      <c r="G1866" s="335">
        <f t="shared" si="116"/>
        <v>5.2683799999999996</v>
      </c>
      <c r="I1866" s="52">
        <v>1861</v>
      </c>
      <c r="J1866" s="334">
        <f t="shared" si="117"/>
        <v>82530</v>
      </c>
      <c r="K1866" s="81" t="str">
        <f t="shared" si="118"/>
        <v>Cortisol; libre</v>
      </c>
      <c r="L1866" s="335">
        <f>+'3.- Resumen general'!AP1867</f>
        <v>0</v>
      </c>
      <c r="M1866" s="335">
        <f>+'3.- Resumen general'!AQ1867</f>
        <v>5.2683799999999996</v>
      </c>
      <c r="N1866" s="335">
        <f t="shared" si="119"/>
        <v>5.2683799999999996</v>
      </c>
    </row>
    <row r="1867" spans="2:14">
      <c r="B1867" s="52">
        <v>1862</v>
      </c>
      <c r="C1867" s="334">
        <f>+'3.- Resumen general'!C1868</f>
        <v>82533</v>
      </c>
      <c r="D1867" s="81" t="str">
        <f>+'3.- Resumen general'!D1868</f>
        <v>Cortisol total</v>
      </c>
      <c r="E1867" s="335">
        <f>+'3.- Resumen general'!AP1868</f>
        <v>0</v>
      </c>
      <c r="F1867" s="335">
        <f>+'3.- Resumen general'!AQ1868</f>
        <v>5.2683799999999996</v>
      </c>
      <c r="G1867" s="335">
        <f t="shared" si="116"/>
        <v>5.2683799999999996</v>
      </c>
      <c r="I1867" s="52">
        <v>1862</v>
      </c>
      <c r="J1867" s="334">
        <f t="shared" si="117"/>
        <v>82533</v>
      </c>
      <c r="K1867" s="81" t="str">
        <f t="shared" si="118"/>
        <v>Cortisol total</v>
      </c>
      <c r="L1867" s="335">
        <f>+'3.- Resumen general'!AP1868</f>
        <v>0</v>
      </c>
      <c r="M1867" s="335">
        <f>+'3.- Resumen general'!AQ1868</f>
        <v>5.2683799999999996</v>
      </c>
      <c r="N1867" s="335">
        <f t="shared" si="119"/>
        <v>5.2683799999999996</v>
      </c>
    </row>
    <row r="1868" spans="2:14">
      <c r="B1868" s="52">
        <v>1863</v>
      </c>
      <c r="C1868" s="334">
        <f>+'3.- Resumen general'!C1869</f>
        <v>82540</v>
      </c>
      <c r="D1868" s="81" t="str">
        <f>+'3.- Resumen general'!D1869</f>
        <v>Creatina</v>
      </c>
      <c r="E1868" s="335">
        <f>+'3.- Resumen general'!AP1869</f>
        <v>0</v>
      </c>
      <c r="F1868" s="335">
        <f>+'3.- Resumen general'!AQ1869</f>
        <v>2.1903799999999998</v>
      </c>
      <c r="G1868" s="335">
        <f t="shared" si="116"/>
        <v>2.1903799999999998</v>
      </c>
      <c r="I1868" s="52">
        <v>1863</v>
      </c>
      <c r="J1868" s="334">
        <f t="shared" si="117"/>
        <v>82540</v>
      </c>
      <c r="K1868" s="81" t="str">
        <f t="shared" si="118"/>
        <v>Creatina</v>
      </c>
      <c r="L1868" s="335">
        <f>+'3.- Resumen general'!AP1869</f>
        <v>0</v>
      </c>
      <c r="M1868" s="335">
        <f>+'3.- Resumen general'!AQ1869</f>
        <v>2.1903799999999998</v>
      </c>
      <c r="N1868" s="335">
        <f t="shared" si="119"/>
        <v>2.1903799999999998</v>
      </c>
    </row>
    <row r="1869" spans="2:14">
      <c r="B1869" s="52">
        <v>1864</v>
      </c>
      <c r="C1869" s="334">
        <f>+'3.- Resumen general'!C1870</f>
        <v>82550</v>
      </c>
      <c r="D1869" s="81" t="str">
        <f>+'3.- Resumen general'!D1870</f>
        <v>Creatina fosfoquinasa total (CPK-Total)</v>
      </c>
      <c r="E1869" s="335">
        <f>+'3.- Resumen general'!AP1870</f>
        <v>0</v>
      </c>
      <c r="F1869" s="335">
        <f>+'3.- Resumen general'!AQ1870</f>
        <v>4.4133800000000001</v>
      </c>
      <c r="G1869" s="335">
        <f t="shared" si="116"/>
        <v>4.4133800000000001</v>
      </c>
      <c r="I1869" s="52">
        <v>1864</v>
      </c>
      <c r="J1869" s="334">
        <f t="shared" si="117"/>
        <v>82550</v>
      </c>
      <c r="K1869" s="81" t="str">
        <f t="shared" si="118"/>
        <v>Creatina fosfoquinasa total (CPK-Total)</v>
      </c>
      <c r="L1869" s="335">
        <f>+'3.- Resumen general'!AP1870</f>
        <v>0</v>
      </c>
      <c r="M1869" s="335">
        <f>+'3.- Resumen general'!AQ1870</f>
        <v>4.4133800000000001</v>
      </c>
      <c r="N1869" s="335">
        <f t="shared" si="119"/>
        <v>4.4133800000000001</v>
      </c>
    </row>
    <row r="1870" spans="2:14">
      <c r="B1870" s="52">
        <v>1865</v>
      </c>
      <c r="C1870" s="334">
        <f>+'3.- Resumen general'!C1871</f>
        <v>82553</v>
      </c>
      <c r="D1870" s="81" t="str">
        <f>+'3.- Resumen general'!D1871</f>
        <v>Creatina fosfoquinasa MB (CPK-MB)</v>
      </c>
      <c r="E1870" s="335">
        <f>+'3.- Resumen general'!AP1871</f>
        <v>0</v>
      </c>
      <c r="F1870" s="335">
        <f>+'3.- Resumen general'!AQ1871</f>
        <v>6.4933800000000002</v>
      </c>
      <c r="G1870" s="335">
        <f t="shared" si="116"/>
        <v>6.4933800000000002</v>
      </c>
      <c r="I1870" s="52">
        <v>1865</v>
      </c>
      <c r="J1870" s="334">
        <f t="shared" si="117"/>
        <v>82553</v>
      </c>
      <c r="K1870" s="81" t="str">
        <f t="shared" si="118"/>
        <v>Creatina fosfoquinasa MB (CPK-MB)</v>
      </c>
      <c r="L1870" s="335">
        <f>+'3.- Resumen general'!AP1871</f>
        <v>0</v>
      </c>
      <c r="M1870" s="335">
        <f>+'3.- Resumen general'!AQ1871</f>
        <v>6.4933800000000002</v>
      </c>
      <c r="N1870" s="335">
        <f t="shared" si="119"/>
        <v>6.4933800000000002</v>
      </c>
    </row>
    <row r="1871" spans="2:14">
      <c r="B1871" s="52">
        <v>1866</v>
      </c>
      <c r="C1871" s="334">
        <f>+'3.- Resumen general'!C1872</f>
        <v>82565</v>
      </c>
      <c r="D1871" s="81" t="str">
        <f>+'3.- Resumen general'!D1872</f>
        <v>Creatinina en sangre</v>
      </c>
      <c r="E1871" s="335">
        <f>+'3.- Resumen general'!AP1872</f>
        <v>0</v>
      </c>
      <c r="F1871" s="335">
        <f>+'3.- Resumen general'!AQ1872</f>
        <v>2.1903799999999998</v>
      </c>
      <c r="G1871" s="335">
        <f t="shared" si="116"/>
        <v>2.1903799999999998</v>
      </c>
      <c r="I1871" s="52">
        <v>1866</v>
      </c>
      <c r="J1871" s="334">
        <f t="shared" si="117"/>
        <v>82565</v>
      </c>
      <c r="K1871" s="81" t="str">
        <f t="shared" si="118"/>
        <v>Creatinina en sangre</v>
      </c>
      <c r="L1871" s="335">
        <f>+'3.- Resumen general'!AP1872</f>
        <v>0</v>
      </c>
      <c r="M1871" s="335">
        <f>+'3.- Resumen general'!AQ1872</f>
        <v>2.1903799999999998</v>
      </c>
      <c r="N1871" s="335">
        <f t="shared" si="119"/>
        <v>2.1903799999999998</v>
      </c>
    </row>
    <row r="1872" spans="2:14">
      <c r="B1872" s="52">
        <v>1867</v>
      </c>
      <c r="C1872" s="334">
        <f>+'3.- Resumen general'!C1873</f>
        <v>82570</v>
      </c>
      <c r="D1872" s="81" t="str">
        <f>+'3.- Resumen general'!D1873</f>
        <v>Creatinina (24 hrs.)</v>
      </c>
      <c r="E1872" s="335">
        <f>+'3.- Resumen general'!AP1873</f>
        <v>0</v>
      </c>
      <c r="F1872" s="335">
        <f>+'3.- Resumen general'!AQ1873</f>
        <v>5.2683799999999996</v>
      </c>
      <c r="G1872" s="335">
        <f t="shared" si="116"/>
        <v>5.2683799999999996</v>
      </c>
      <c r="I1872" s="52">
        <v>1867</v>
      </c>
      <c r="J1872" s="334">
        <f t="shared" si="117"/>
        <v>82570</v>
      </c>
      <c r="K1872" s="81" t="str">
        <f t="shared" si="118"/>
        <v>Creatinina (24 hrs.)</v>
      </c>
      <c r="L1872" s="335">
        <f>+'3.- Resumen general'!AP1873</f>
        <v>0</v>
      </c>
      <c r="M1872" s="335">
        <f>+'3.- Resumen general'!AQ1873</f>
        <v>5.2683799999999996</v>
      </c>
      <c r="N1872" s="335">
        <f t="shared" si="119"/>
        <v>5.2683799999999996</v>
      </c>
    </row>
    <row r="1873" spans="2:14">
      <c r="B1873" s="52">
        <v>1868</v>
      </c>
      <c r="C1873" s="334">
        <f>+'3.- Resumen general'!C1874</f>
        <v>82575</v>
      </c>
      <c r="D1873" s="81" t="str">
        <f>+'3.- Resumen general'!D1874</f>
        <v>Depuración de creatinina</v>
      </c>
      <c r="E1873" s="335">
        <f>+'3.- Resumen general'!AP1874</f>
        <v>0</v>
      </c>
      <c r="F1873" s="335">
        <f>+'3.- Resumen general'!AQ1874</f>
        <v>2.1903799999999998</v>
      </c>
      <c r="G1873" s="335">
        <f t="shared" si="116"/>
        <v>2.1903799999999998</v>
      </c>
      <c r="I1873" s="52">
        <v>1868</v>
      </c>
      <c r="J1873" s="334">
        <f t="shared" si="117"/>
        <v>82575</v>
      </c>
      <c r="K1873" s="81" t="str">
        <f t="shared" si="118"/>
        <v>Depuración de creatinina</v>
      </c>
      <c r="L1873" s="335">
        <f>+'3.- Resumen general'!AP1874</f>
        <v>0</v>
      </c>
      <c r="M1873" s="335">
        <f>+'3.- Resumen general'!AQ1874</f>
        <v>2.1903799999999998</v>
      </c>
      <c r="N1873" s="335">
        <f t="shared" si="119"/>
        <v>2.1903799999999998</v>
      </c>
    </row>
    <row r="1874" spans="2:14">
      <c r="B1874" s="52">
        <v>1869</v>
      </c>
      <c r="C1874" s="334">
        <f>+'3.- Resumen general'!C1875</f>
        <v>82595</v>
      </c>
      <c r="D1874" s="81" t="str">
        <f>+'3.- Resumen general'!D1875</f>
        <v>Crioglobulina</v>
      </c>
      <c r="E1874" s="335">
        <f>+'3.- Resumen general'!AP1875</f>
        <v>0</v>
      </c>
      <c r="F1874" s="335">
        <f>+'3.- Resumen general'!AQ1875</f>
        <v>5.2683799999999996</v>
      </c>
      <c r="G1874" s="335">
        <f t="shared" si="116"/>
        <v>5.2683799999999996</v>
      </c>
      <c r="I1874" s="52">
        <v>1869</v>
      </c>
      <c r="J1874" s="334">
        <f t="shared" si="117"/>
        <v>82595</v>
      </c>
      <c r="K1874" s="81" t="str">
        <f t="shared" si="118"/>
        <v>Crioglobulina</v>
      </c>
      <c r="L1874" s="335">
        <f>+'3.- Resumen general'!AP1875</f>
        <v>0</v>
      </c>
      <c r="M1874" s="335">
        <f>+'3.- Resumen general'!AQ1875</f>
        <v>5.2683799999999996</v>
      </c>
      <c r="N1874" s="335">
        <f t="shared" si="119"/>
        <v>5.2683799999999996</v>
      </c>
    </row>
    <row r="1875" spans="2:14">
      <c r="B1875" s="52">
        <v>1870</v>
      </c>
      <c r="C1875" s="334">
        <f>+'3.- Resumen general'!C1876</f>
        <v>82607</v>
      </c>
      <c r="D1875" s="81" t="str">
        <f>+'3.- Resumen general'!D1876</f>
        <v>Dosaje de Cianocobalamina (Vitamina B12)</v>
      </c>
      <c r="E1875" s="335">
        <f>+'3.- Resumen general'!AP1876</f>
        <v>0</v>
      </c>
      <c r="F1875" s="335">
        <f>+'3.- Resumen general'!AQ1876</f>
        <v>5.2683799999999996</v>
      </c>
      <c r="G1875" s="335">
        <f t="shared" si="116"/>
        <v>5.2683799999999996</v>
      </c>
      <c r="I1875" s="52">
        <v>1870</v>
      </c>
      <c r="J1875" s="334">
        <f t="shared" si="117"/>
        <v>82607</v>
      </c>
      <c r="K1875" s="81" t="str">
        <f t="shared" si="118"/>
        <v>Dosaje de Cianocobalamina (Vitamina B12)</v>
      </c>
      <c r="L1875" s="335">
        <f>+'3.- Resumen general'!AP1876</f>
        <v>0</v>
      </c>
      <c r="M1875" s="335">
        <f>+'3.- Resumen general'!AQ1876</f>
        <v>5.2683799999999996</v>
      </c>
      <c r="N1875" s="335">
        <f t="shared" si="119"/>
        <v>5.2683799999999996</v>
      </c>
    </row>
    <row r="1876" spans="2:14">
      <c r="B1876" s="52">
        <v>1871</v>
      </c>
      <c r="C1876" s="334">
        <f>+'3.- Resumen general'!C1877</f>
        <v>82627</v>
      </c>
      <c r="D1876" s="81" t="str">
        <f>+'3.- Resumen general'!D1877</f>
        <v>Dehidroepinandrosterona sulfato DHEA - SO4</v>
      </c>
      <c r="E1876" s="335">
        <f>+'3.- Resumen general'!AP1877</f>
        <v>0</v>
      </c>
      <c r="F1876" s="335">
        <f>+'3.- Resumen general'!AQ1877</f>
        <v>5.2683799999999996</v>
      </c>
      <c r="G1876" s="335">
        <f t="shared" si="116"/>
        <v>5.2683799999999996</v>
      </c>
      <c r="I1876" s="52">
        <v>1871</v>
      </c>
      <c r="J1876" s="334">
        <f t="shared" si="117"/>
        <v>82627</v>
      </c>
      <c r="K1876" s="81" t="str">
        <f t="shared" si="118"/>
        <v>Dehidroepinandrosterona sulfato DHEA - SO4</v>
      </c>
      <c r="L1876" s="335">
        <f>+'3.- Resumen general'!AP1877</f>
        <v>0</v>
      </c>
      <c r="M1876" s="335">
        <f>+'3.- Resumen general'!AQ1877</f>
        <v>5.2683799999999996</v>
      </c>
      <c r="N1876" s="335">
        <f t="shared" si="119"/>
        <v>5.2683799999999996</v>
      </c>
    </row>
    <row r="1877" spans="2:14">
      <c r="B1877" s="52">
        <v>1872</v>
      </c>
      <c r="C1877" s="334">
        <f>+'3.- Resumen general'!C1878</f>
        <v>82668</v>
      </c>
      <c r="D1877" s="81" t="str">
        <f>+'3.- Resumen general'!D1878</f>
        <v>Eritropoyetina</v>
      </c>
      <c r="E1877" s="335">
        <f>+'3.- Resumen general'!AP1878</f>
        <v>0</v>
      </c>
      <c r="F1877" s="335">
        <f>+'3.- Resumen general'!AQ1878</f>
        <v>5.2683799999999996</v>
      </c>
      <c r="G1877" s="335">
        <f t="shared" si="116"/>
        <v>5.2683799999999996</v>
      </c>
      <c r="I1877" s="52">
        <v>1872</v>
      </c>
      <c r="J1877" s="334">
        <f t="shared" si="117"/>
        <v>82668</v>
      </c>
      <c r="K1877" s="81" t="str">
        <f t="shared" si="118"/>
        <v>Eritropoyetina</v>
      </c>
      <c r="L1877" s="335">
        <f>+'3.- Resumen general'!AP1878</f>
        <v>0</v>
      </c>
      <c r="M1877" s="335">
        <f>+'3.- Resumen general'!AQ1878</f>
        <v>5.2683799999999996</v>
      </c>
      <c r="N1877" s="335">
        <f t="shared" si="119"/>
        <v>5.2683799999999996</v>
      </c>
    </row>
    <row r="1878" spans="2:14">
      <c r="B1878" s="52">
        <v>1873</v>
      </c>
      <c r="C1878" s="334">
        <f>+'3.- Resumen general'!C1879</f>
        <v>82670</v>
      </c>
      <c r="D1878" s="81" t="str">
        <f>+'3.- Resumen general'!D1879</f>
        <v>Estradiol</v>
      </c>
      <c r="E1878" s="335">
        <f>+'3.- Resumen general'!AP1879</f>
        <v>0</v>
      </c>
      <c r="F1878" s="335">
        <f>+'3.- Resumen general'!AQ1879</f>
        <v>21.57338</v>
      </c>
      <c r="G1878" s="335">
        <f t="shared" si="116"/>
        <v>21.57338</v>
      </c>
      <c r="I1878" s="52">
        <v>1873</v>
      </c>
      <c r="J1878" s="334">
        <f t="shared" si="117"/>
        <v>82670</v>
      </c>
      <c r="K1878" s="81" t="str">
        <f t="shared" si="118"/>
        <v>Estradiol</v>
      </c>
      <c r="L1878" s="335">
        <f>+'3.- Resumen general'!AP1879</f>
        <v>0</v>
      </c>
      <c r="M1878" s="335">
        <f>+'3.- Resumen general'!AQ1879</f>
        <v>21.57338</v>
      </c>
      <c r="N1878" s="335">
        <f t="shared" si="119"/>
        <v>21.57338</v>
      </c>
    </row>
    <row r="1879" spans="2:14">
      <c r="B1879" s="52">
        <v>1874</v>
      </c>
      <c r="C1879" s="334">
        <f>+'3.- Resumen general'!C1880</f>
        <v>82671</v>
      </c>
      <c r="D1879" s="81" t="str">
        <f>+'3.- Resumen general'!D1880</f>
        <v>Estrógenos; fraccionados</v>
      </c>
      <c r="E1879" s="335">
        <f>+'3.- Resumen general'!AP1880</f>
        <v>0</v>
      </c>
      <c r="F1879" s="335">
        <f>+'3.- Resumen general'!AQ1880</f>
        <v>5.2683799999999996</v>
      </c>
      <c r="G1879" s="335">
        <f t="shared" si="116"/>
        <v>5.2683799999999996</v>
      </c>
      <c r="I1879" s="52">
        <v>1874</v>
      </c>
      <c r="J1879" s="334">
        <f t="shared" si="117"/>
        <v>82671</v>
      </c>
      <c r="K1879" s="81" t="str">
        <f t="shared" si="118"/>
        <v>Estrógenos; fraccionados</v>
      </c>
      <c r="L1879" s="335">
        <f>+'3.- Resumen general'!AP1880</f>
        <v>0</v>
      </c>
      <c r="M1879" s="335">
        <f>+'3.- Resumen general'!AQ1880</f>
        <v>5.2683799999999996</v>
      </c>
      <c r="N1879" s="335">
        <f t="shared" si="119"/>
        <v>5.2683799999999996</v>
      </c>
    </row>
    <row r="1880" spans="2:14">
      <c r="B1880" s="52">
        <v>1875</v>
      </c>
      <c r="C1880" s="334">
        <f>+'3.- Resumen general'!C1881</f>
        <v>82677</v>
      </c>
      <c r="D1880" s="81" t="str">
        <f>+'3.- Resumen general'!D1881</f>
        <v>Estriol</v>
      </c>
      <c r="E1880" s="335">
        <f>+'3.- Resumen general'!AP1881</f>
        <v>0</v>
      </c>
      <c r="F1880" s="335">
        <f>+'3.- Resumen general'!AQ1881</f>
        <v>5.2683799999999996</v>
      </c>
      <c r="G1880" s="335">
        <f t="shared" si="116"/>
        <v>5.2683799999999996</v>
      </c>
      <c r="I1880" s="52">
        <v>1875</v>
      </c>
      <c r="J1880" s="334">
        <f t="shared" si="117"/>
        <v>82677</v>
      </c>
      <c r="K1880" s="81" t="str">
        <f t="shared" si="118"/>
        <v>Estriol</v>
      </c>
      <c r="L1880" s="335">
        <f>+'3.- Resumen general'!AP1881</f>
        <v>0</v>
      </c>
      <c r="M1880" s="335">
        <f>+'3.- Resumen general'!AQ1881</f>
        <v>5.2683799999999996</v>
      </c>
      <c r="N1880" s="335">
        <f t="shared" si="119"/>
        <v>5.2683799999999996</v>
      </c>
    </row>
    <row r="1881" spans="2:14">
      <c r="B1881" s="52">
        <v>1876</v>
      </c>
      <c r="C1881" s="334">
        <f>+'3.- Resumen general'!C1882</f>
        <v>82679</v>
      </c>
      <c r="D1881" s="81" t="str">
        <f>+'3.- Resumen general'!D1882</f>
        <v>Estrona</v>
      </c>
      <c r="E1881" s="335">
        <f>+'3.- Resumen general'!AP1882</f>
        <v>0</v>
      </c>
      <c r="F1881" s="335">
        <f>+'3.- Resumen general'!AQ1882</f>
        <v>5.2683799999999996</v>
      </c>
      <c r="G1881" s="335">
        <f t="shared" si="116"/>
        <v>5.2683799999999996</v>
      </c>
      <c r="I1881" s="52">
        <v>1876</v>
      </c>
      <c r="J1881" s="334">
        <f t="shared" si="117"/>
        <v>82679</v>
      </c>
      <c r="K1881" s="81" t="str">
        <f t="shared" si="118"/>
        <v>Estrona</v>
      </c>
      <c r="L1881" s="335">
        <f>+'3.- Resumen general'!AP1882</f>
        <v>0</v>
      </c>
      <c r="M1881" s="335">
        <f>+'3.- Resumen general'!AQ1882</f>
        <v>5.2683799999999996</v>
      </c>
      <c r="N1881" s="335">
        <f t="shared" si="119"/>
        <v>5.2683799999999996</v>
      </c>
    </row>
    <row r="1882" spans="2:14">
      <c r="B1882" s="52">
        <v>1877</v>
      </c>
      <c r="C1882" s="334">
        <f>+'3.- Resumen general'!C1883</f>
        <v>82705</v>
      </c>
      <c r="D1882" s="81" t="str">
        <f>+'3.- Resumen general'!D1883</f>
        <v>Grasas o lípidos fecales</v>
      </c>
      <c r="E1882" s="335">
        <f>+'3.- Resumen general'!AP1883</f>
        <v>0</v>
      </c>
      <c r="F1882" s="335">
        <f>+'3.- Resumen general'!AQ1883</f>
        <v>0.91990000000000005</v>
      </c>
      <c r="G1882" s="335">
        <f t="shared" si="116"/>
        <v>0.91990000000000005</v>
      </c>
      <c r="I1882" s="52">
        <v>1877</v>
      </c>
      <c r="J1882" s="334">
        <f t="shared" si="117"/>
        <v>82705</v>
      </c>
      <c r="K1882" s="81" t="str">
        <f t="shared" si="118"/>
        <v>Grasas o lípidos fecales</v>
      </c>
      <c r="L1882" s="335">
        <f>+'3.- Resumen general'!AP1883</f>
        <v>0</v>
      </c>
      <c r="M1882" s="335">
        <f>+'3.- Resumen general'!AQ1883</f>
        <v>0.91990000000000005</v>
      </c>
      <c r="N1882" s="335">
        <f t="shared" si="119"/>
        <v>0.91990000000000005</v>
      </c>
    </row>
    <row r="1883" spans="2:14">
      <c r="B1883" s="52">
        <v>1878</v>
      </c>
      <c r="C1883" s="334">
        <f>+'3.- Resumen general'!C1884</f>
        <v>82710</v>
      </c>
      <c r="D1883" s="81" t="str">
        <f>+'3.- Resumen general'!D1884</f>
        <v>Grasas o lípidos fecales; cuantitativos</v>
      </c>
      <c r="E1883" s="335">
        <f>+'3.- Resumen general'!AP1884</f>
        <v>0</v>
      </c>
      <c r="F1883" s="335">
        <f>+'3.- Resumen general'!AQ1884</f>
        <v>0.91990000000000005</v>
      </c>
      <c r="G1883" s="335">
        <f t="shared" si="116"/>
        <v>0.91990000000000005</v>
      </c>
      <c r="I1883" s="52">
        <v>1878</v>
      </c>
      <c r="J1883" s="334">
        <f t="shared" si="117"/>
        <v>82710</v>
      </c>
      <c r="K1883" s="81" t="str">
        <f t="shared" si="118"/>
        <v>Grasas o lípidos fecales; cuantitativos</v>
      </c>
      <c r="L1883" s="335">
        <f>+'3.- Resumen general'!AP1884</f>
        <v>0</v>
      </c>
      <c r="M1883" s="335">
        <f>+'3.- Resumen general'!AQ1884</f>
        <v>0.91990000000000005</v>
      </c>
      <c r="N1883" s="335">
        <f t="shared" si="119"/>
        <v>0.91990000000000005</v>
      </c>
    </row>
    <row r="1884" spans="2:14">
      <c r="B1884" s="52">
        <v>1879</v>
      </c>
      <c r="C1884" s="334">
        <f>+'3.- Resumen general'!C1885</f>
        <v>82728</v>
      </c>
      <c r="D1884" s="81" t="str">
        <f>+'3.- Resumen general'!D1885</f>
        <v>Ferritina</v>
      </c>
      <c r="E1884" s="335">
        <f>+'3.- Resumen general'!AP1885</f>
        <v>0</v>
      </c>
      <c r="F1884" s="335">
        <f>+'3.- Resumen general'!AQ1885</f>
        <v>28.723379999999999</v>
      </c>
      <c r="G1884" s="335">
        <f t="shared" si="116"/>
        <v>28.723379999999999</v>
      </c>
      <c r="I1884" s="52">
        <v>1879</v>
      </c>
      <c r="J1884" s="334">
        <f t="shared" si="117"/>
        <v>82728</v>
      </c>
      <c r="K1884" s="81" t="str">
        <f t="shared" si="118"/>
        <v>Ferritina</v>
      </c>
      <c r="L1884" s="335">
        <f>+'3.- Resumen general'!AP1885</f>
        <v>0</v>
      </c>
      <c r="M1884" s="335">
        <f>+'3.- Resumen general'!AQ1885</f>
        <v>28.723379999999999</v>
      </c>
      <c r="N1884" s="335">
        <f t="shared" si="119"/>
        <v>28.723379999999999</v>
      </c>
    </row>
    <row r="1885" spans="2:14">
      <c r="B1885" s="52">
        <v>1880</v>
      </c>
      <c r="C1885" s="334">
        <f>+'3.- Resumen general'!C1886</f>
        <v>82731</v>
      </c>
      <c r="D1885" s="81" t="str">
        <f>+'3.- Resumen general'!D1886</f>
        <v>Fibronectina</v>
      </c>
      <c r="E1885" s="335">
        <f>+'3.- Resumen general'!AP1886</f>
        <v>0</v>
      </c>
      <c r="F1885" s="335">
        <f>+'3.- Resumen general'!AQ1886</f>
        <v>5.2683799999999996</v>
      </c>
      <c r="G1885" s="335">
        <f t="shared" si="116"/>
        <v>5.2683799999999996</v>
      </c>
      <c r="I1885" s="52">
        <v>1880</v>
      </c>
      <c r="J1885" s="334">
        <f t="shared" si="117"/>
        <v>82731</v>
      </c>
      <c r="K1885" s="81" t="str">
        <f t="shared" si="118"/>
        <v>Fibronectina</v>
      </c>
      <c r="L1885" s="335">
        <f>+'3.- Resumen general'!AP1886</f>
        <v>0</v>
      </c>
      <c r="M1885" s="335">
        <f>+'3.- Resumen general'!AQ1886</f>
        <v>5.2683799999999996</v>
      </c>
      <c r="N1885" s="335">
        <f t="shared" si="119"/>
        <v>5.2683799999999996</v>
      </c>
    </row>
    <row r="1886" spans="2:14">
      <c r="B1886" s="52">
        <v>1881</v>
      </c>
      <c r="C1886" s="334">
        <f>+'3.- Resumen general'!C1887</f>
        <v>82746</v>
      </c>
      <c r="D1886" s="81" t="str">
        <f>+'3.- Resumen general'!D1887</f>
        <v>Ácido fólico sérico</v>
      </c>
      <c r="E1886" s="335">
        <f>+'3.- Resumen general'!AP1887</f>
        <v>0</v>
      </c>
      <c r="F1886" s="335">
        <f>+'3.- Resumen general'!AQ1887</f>
        <v>5.2683799999999996</v>
      </c>
      <c r="G1886" s="335">
        <f t="shared" si="116"/>
        <v>5.2683799999999996</v>
      </c>
      <c r="I1886" s="52">
        <v>1881</v>
      </c>
      <c r="J1886" s="334">
        <f t="shared" si="117"/>
        <v>82746</v>
      </c>
      <c r="K1886" s="81" t="str">
        <f t="shared" si="118"/>
        <v>Ácido fólico sérico</v>
      </c>
      <c r="L1886" s="335">
        <f>+'3.- Resumen general'!AP1887</f>
        <v>0</v>
      </c>
      <c r="M1886" s="335">
        <f>+'3.- Resumen general'!AQ1887</f>
        <v>5.2683799999999996</v>
      </c>
      <c r="N1886" s="335">
        <f t="shared" si="119"/>
        <v>5.2683799999999996</v>
      </c>
    </row>
    <row r="1887" spans="2:14">
      <c r="B1887" s="52">
        <v>1882</v>
      </c>
      <c r="C1887" s="334">
        <f>+'3.- Resumen general'!C1888</f>
        <v>82757</v>
      </c>
      <c r="D1887" s="81" t="str">
        <f>+'3.- Resumen general'!D1888</f>
        <v>Fructosa en semen</v>
      </c>
      <c r="E1887" s="335">
        <f>+'3.- Resumen general'!AP1888</f>
        <v>0</v>
      </c>
      <c r="F1887" s="335">
        <f>+'3.- Resumen general'!AQ1888</f>
        <v>5.2683799999999996</v>
      </c>
      <c r="G1887" s="335">
        <f t="shared" si="116"/>
        <v>5.2683799999999996</v>
      </c>
      <c r="I1887" s="52">
        <v>1882</v>
      </c>
      <c r="J1887" s="334">
        <f t="shared" si="117"/>
        <v>82757</v>
      </c>
      <c r="K1887" s="81" t="str">
        <f t="shared" si="118"/>
        <v>Fructosa en semen</v>
      </c>
      <c r="L1887" s="335">
        <f>+'3.- Resumen general'!AP1888</f>
        <v>0</v>
      </c>
      <c r="M1887" s="335">
        <f>+'3.- Resumen general'!AQ1888</f>
        <v>5.2683799999999996</v>
      </c>
      <c r="N1887" s="335">
        <f t="shared" si="119"/>
        <v>5.2683799999999996</v>
      </c>
    </row>
    <row r="1888" spans="2:14">
      <c r="B1888" s="52">
        <v>1883</v>
      </c>
      <c r="C1888" s="334">
        <f>+'3.- Resumen general'!C1889</f>
        <v>82760</v>
      </c>
      <c r="D1888" s="81" t="str">
        <f>+'3.- Resumen general'!D1889</f>
        <v>Galactosa</v>
      </c>
      <c r="E1888" s="335">
        <f>+'3.- Resumen general'!AP1889</f>
        <v>0</v>
      </c>
      <c r="F1888" s="335">
        <f>+'3.- Resumen general'!AQ1889</f>
        <v>5.2683799999999996</v>
      </c>
      <c r="G1888" s="335">
        <f t="shared" si="116"/>
        <v>5.2683799999999996</v>
      </c>
      <c r="I1888" s="52">
        <v>1883</v>
      </c>
      <c r="J1888" s="334">
        <f t="shared" si="117"/>
        <v>82760</v>
      </c>
      <c r="K1888" s="81" t="str">
        <f t="shared" si="118"/>
        <v>Galactosa</v>
      </c>
      <c r="L1888" s="335">
        <f>+'3.- Resumen general'!AP1889</f>
        <v>0</v>
      </c>
      <c r="M1888" s="335">
        <f>+'3.- Resumen general'!AQ1889</f>
        <v>5.2683799999999996</v>
      </c>
      <c r="N1888" s="335">
        <f t="shared" si="119"/>
        <v>5.2683799999999996</v>
      </c>
    </row>
    <row r="1889" spans="2:14">
      <c r="B1889" s="52">
        <v>1884</v>
      </c>
      <c r="C1889" s="334">
        <f>+'3.- Resumen general'!C1890</f>
        <v>82784</v>
      </c>
      <c r="D1889" s="81" t="str">
        <f>+'3.- Resumen general'!D1890</f>
        <v>Gammaglobulina; IgA, IgD, IgG, IgM cada una</v>
      </c>
      <c r="E1889" s="335">
        <f>+'3.- Resumen general'!AP1890</f>
        <v>0</v>
      </c>
      <c r="F1889" s="335">
        <f>+'3.- Resumen general'!AQ1890</f>
        <v>5.2683799999999996</v>
      </c>
      <c r="G1889" s="335">
        <f t="shared" si="116"/>
        <v>5.2683799999999996</v>
      </c>
      <c r="I1889" s="52">
        <v>1884</v>
      </c>
      <c r="J1889" s="334">
        <f t="shared" si="117"/>
        <v>82784</v>
      </c>
      <c r="K1889" s="81" t="str">
        <f t="shared" si="118"/>
        <v>Gammaglobulina; IgA, IgD, IgG, IgM cada una</v>
      </c>
      <c r="L1889" s="335">
        <f>+'3.- Resumen general'!AP1890</f>
        <v>0</v>
      </c>
      <c r="M1889" s="335">
        <f>+'3.- Resumen general'!AQ1890</f>
        <v>5.2683799999999996</v>
      </c>
      <c r="N1889" s="335">
        <f t="shared" si="119"/>
        <v>5.2683799999999996</v>
      </c>
    </row>
    <row r="1890" spans="2:14">
      <c r="B1890" s="52">
        <v>1885</v>
      </c>
      <c r="C1890" s="334">
        <f>+'3.- Resumen general'!C1891</f>
        <v>82785</v>
      </c>
      <c r="D1890" s="81" t="str">
        <f>+'3.- Resumen general'!D1891</f>
        <v>Gammaglobulina; IgE</v>
      </c>
      <c r="E1890" s="335">
        <f>+'3.- Resumen general'!AP1891</f>
        <v>0</v>
      </c>
      <c r="F1890" s="335">
        <f>+'3.- Resumen general'!AQ1891</f>
        <v>5.2683799999999996</v>
      </c>
      <c r="G1890" s="335">
        <f t="shared" ref="G1890:G1953" si="120">SUM(E1890:F1890)</f>
        <v>5.2683799999999996</v>
      </c>
      <c r="I1890" s="52">
        <v>1885</v>
      </c>
      <c r="J1890" s="334">
        <f t="shared" ref="J1890:J1953" si="121">+C1890</f>
        <v>82785</v>
      </c>
      <c r="K1890" s="81" t="str">
        <f t="shared" ref="K1890:K1953" si="122">+D1890</f>
        <v>Gammaglobulina; IgE</v>
      </c>
      <c r="L1890" s="335">
        <f>+'3.- Resumen general'!AP1891</f>
        <v>0</v>
      </c>
      <c r="M1890" s="335">
        <f>+'3.- Resumen general'!AQ1891</f>
        <v>5.2683799999999996</v>
      </c>
      <c r="N1890" s="335">
        <f t="shared" ref="N1890:N1953" si="123">SUM(L1890:M1890)</f>
        <v>5.2683799999999996</v>
      </c>
    </row>
    <row r="1891" spans="2:14">
      <c r="B1891" s="52">
        <v>1886</v>
      </c>
      <c r="C1891" s="334">
        <f>+'3.- Resumen general'!C1892</f>
        <v>82800</v>
      </c>
      <c r="D1891" s="81" t="str">
        <f>+'3.- Resumen general'!D1892</f>
        <v>Gases en sangre, pH solamente</v>
      </c>
      <c r="E1891" s="335">
        <f>+'3.- Resumen general'!AP1892</f>
        <v>0</v>
      </c>
      <c r="F1891" s="335">
        <f>+'3.- Resumen general'!AQ1892</f>
        <v>1.5009033333333333</v>
      </c>
      <c r="G1891" s="335">
        <f t="shared" si="120"/>
        <v>1.5009033333333333</v>
      </c>
      <c r="I1891" s="52">
        <v>1886</v>
      </c>
      <c r="J1891" s="334">
        <f t="shared" si="121"/>
        <v>82800</v>
      </c>
      <c r="K1891" s="81" t="str">
        <f t="shared" si="122"/>
        <v>Gases en sangre, pH solamente</v>
      </c>
      <c r="L1891" s="335">
        <f>+'3.- Resumen general'!AP1892</f>
        <v>0</v>
      </c>
      <c r="M1891" s="335">
        <f>+'3.- Resumen general'!AQ1892</f>
        <v>1.5009033333333333</v>
      </c>
      <c r="N1891" s="335">
        <f t="shared" si="123"/>
        <v>1.5009033333333333</v>
      </c>
    </row>
    <row r="1892" spans="2:14">
      <c r="B1892" s="52">
        <v>1887</v>
      </c>
      <c r="C1892" s="334">
        <f>+'3.- Resumen general'!C1893</f>
        <v>82803</v>
      </c>
      <c r="D1892" s="81" t="str">
        <f>+'3.- Resumen general'!D1893</f>
        <v>Gases arteriales</v>
      </c>
      <c r="E1892" s="335">
        <f>+'3.- Resumen general'!AP1893</f>
        <v>0</v>
      </c>
      <c r="F1892" s="335">
        <f>+'3.- Resumen general'!AQ1893</f>
        <v>1.5009033333333333</v>
      </c>
      <c r="G1892" s="335">
        <f t="shared" si="120"/>
        <v>1.5009033333333333</v>
      </c>
      <c r="I1892" s="52">
        <v>1887</v>
      </c>
      <c r="J1892" s="334">
        <f t="shared" si="121"/>
        <v>82803</v>
      </c>
      <c r="K1892" s="81" t="str">
        <f t="shared" si="122"/>
        <v>Gases arteriales</v>
      </c>
      <c r="L1892" s="335">
        <f>+'3.- Resumen general'!AP1893</f>
        <v>0</v>
      </c>
      <c r="M1892" s="335">
        <f>+'3.- Resumen general'!AQ1893</f>
        <v>1.5009033333333333</v>
      </c>
      <c r="N1892" s="335">
        <f t="shared" si="123"/>
        <v>1.5009033333333333</v>
      </c>
    </row>
    <row r="1893" spans="2:14">
      <c r="B1893" s="52">
        <v>1888</v>
      </c>
      <c r="C1893" s="334">
        <f>+'3.- Resumen general'!C1894</f>
        <v>82804</v>
      </c>
      <c r="D1893" s="81" t="str">
        <f>+'3.- Resumen general'!D1894</f>
        <v>Reserva alcalina</v>
      </c>
      <c r="E1893" s="335">
        <f>+'3.- Resumen general'!AP1894</f>
        <v>0</v>
      </c>
      <c r="F1893" s="335">
        <f>+'3.- Resumen general'!AQ1894</f>
        <v>5.2683799999999996</v>
      </c>
      <c r="G1893" s="335">
        <f t="shared" si="120"/>
        <v>5.2683799999999996</v>
      </c>
      <c r="I1893" s="52">
        <v>1888</v>
      </c>
      <c r="J1893" s="334">
        <f t="shared" si="121"/>
        <v>82804</v>
      </c>
      <c r="K1893" s="81" t="str">
        <f t="shared" si="122"/>
        <v>Reserva alcalina</v>
      </c>
      <c r="L1893" s="335">
        <f>+'3.- Resumen general'!AP1894</f>
        <v>0</v>
      </c>
      <c r="M1893" s="335">
        <f>+'3.- Resumen general'!AQ1894</f>
        <v>5.2683799999999996</v>
      </c>
      <c r="N1893" s="335">
        <f t="shared" si="123"/>
        <v>5.2683799999999996</v>
      </c>
    </row>
    <row r="1894" spans="2:14">
      <c r="B1894" s="52">
        <v>1889</v>
      </c>
      <c r="C1894" s="334">
        <f>+'3.- Resumen general'!C1895</f>
        <v>82941</v>
      </c>
      <c r="D1894" s="81" t="str">
        <f>+'3.- Resumen general'!D1895</f>
        <v>Gastrina</v>
      </c>
      <c r="E1894" s="335">
        <f>+'3.- Resumen general'!AP1895</f>
        <v>0</v>
      </c>
      <c r="F1894" s="335">
        <f>+'3.- Resumen general'!AQ1895</f>
        <v>5.2683799999999996</v>
      </c>
      <c r="G1894" s="335">
        <f t="shared" si="120"/>
        <v>5.2683799999999996</v>
      </c>
      <c r="I1894" s="52">
        <v>1889</v>
      </c>
      <c r="J1894" s="334">
        <f t="shared" si="121"/>
        <v>82941</v>
      </c>
      <c r="K1894" s="81" t="str">
        <f t="shared" si="122"/>
        <v>Gastrina</v>
      </c>
      <c r="L1894" s="335">
        <f>+'3.- Resumen general'!AP1895</f>
        <v>0</v>
      </c>
      <c r="M1894" s="335">
        <f>+'3.- Resumen general'!AQ1895</f>
        <v>5.2683799999999996</v>
      </c>
      <c r="N1894" s="335">
        <f t="shared" si="123"/>
        <v>5.2683799999999996</v>
      </c>
    </row>
    <row r="1895" spans="2:14">
      <c r="B1895" s="52">
        <v>1890</v>
      </c>
      <c r="C1895" s="334">
        <f>+'3.- Resumen general'!C1896</f>
        <v>82943</v>
      </c>
      <c r="D1895" s="81" t="str">
        <f>+'3.- Resumen general'!D1896</f>
        <v>Glucagón</v>
      </c>
      <c r="E1895" s="335">
        <f>+'3.- Resumen general'!AP1896</f>
        <v>0</v>
      </c>
      <c r="F1895" s="335">
        <f>+'3.- Resumen general'!AQ1896</f>
        <v>5.2683799999999996</v>
      </c>
      <c r="G1895" s="335">
        <f t="shared" si="120"/>
        <v>5.2683799999999996</v>
      </c>
      <c r="I1895" s="52">
        <v>1890</v>
      </c>
      <c r="J1895" s="334">
        <f t="shared" si="121"/>
        <v>82943</v>
      </c>
      <c r="K1895" s="81" t="str">
        <f t="shared" si="122"/>
        <v>Glucagón</v>
      </c>
      <c r="L1895" s="335">
        <f>+'3.- Resumen general'!AP1896</f>
        <v>0</v>
      </c>
      <c r="M1895" s="335">
        <f>+'3.- Resumen general'!AQ1896</f>
        <v>5.2683799999999996</v>
      </c>
      <c r="N1895" s="335">
        <f t="shared" si="123"/>
        <v>5.2683799999999996</v>
      </c>
    </row>
    <row r="1896" spans="2:14">
      <c r="B1896" s="52">
        <v>1891</v>
      </c>
      <c r="C1896" s="334">
        <f>+'3.- Resumen general'!C1897</f>
        <v>82945</v>
      </c>
      <c r="D1896" s="81" t="str">
        <f>+'3.- Resumen general'!D1897</f>
        <v>Glucosa en otros fluidos corporales (no sangre)</v>
      </c>
      <c r="E1896" s="335">
        <f>+'3.- Resumen general'!AP1897</f>
        <v>0</v>
      </c>
      <c r="F1896" s="335">
        <f>+'3.- Resumen general'!AQ1897</f>
        <v>5.2683799999999996</v>
      </c>
      <c r="G1896" s="335">
        <f t="shared" si="120"/>
        <v>5.2683799999999996</v>
      </c>
      <c r="I1896" s="52">
        <v>1891</v>
      </c>
      <c r="J1896" s="334">
        <f t="shared" si="121"/>
        <v>82945</v>
      </c>
      <c r="K1896" s="81" t="str">
        <f t="shared" si="122"/>
        <v>Glucosa en otros fluidos corporales (no sangre)</v>
      </c>
      <c r="L1896" s="335">
        <f>+'3.- Resumen general'!AP1897</f>
        <v>0</v>
      </c>
      <c r="M1896" s="335">
        <f>+'3.- Resumen general'!AQ1897</f>
        <v>5.2683799999999996</v>
      </c>
      <c r="N1896" s="335">
        <f t="shared" si="123"/>
        <v>5.2683799999999996</v>
      </c>
    </row>
    <row r="1897" spans="2:14">
      <c r="B1897" s="52">
        <v>1892</v>
      </c>
      <c r="C1897" s="334">
        <f>+'3.- Resumen general'!C1898</f>
        <v>82947</v>
      </c>
      <c r="D1897" s="81" t="str">
        <f>+'3.- Resumen general'!D1898</f>
        <v>Glucosa cuantitativa en sangre</v>
      </c>
      <c r="E1897" s="335">
        <f>+'3.- Resumen general'!AP1898</f>
        <v>0</v>
      </c>
      <c r="F1897" s="335">
        <f>+'3.- Resumen general'!AQ1898</f>
        <v>1.81338</v>
      </c>
      <c r="G1897" s="335">
        <f t="shared" si="120"/>
        <v>1.81338</v>
      </c>
      <c r="I1897" s="52">
        <v>1892</v>
      </c>
      <c r="J1897" s="334">
        <f t="shared" si="121"/>
        <v>82947</v>
      </c>
      <c r="K1897" s="81" t="str">
        <f t="shared" si="122"/>
        <v>Glucosa cuantitativa en sangre</v>
      </c>
      <c r="L1897" s="335">
        <f>+'3.- Resumen general'!AP1898</f>
        <v>0</v>
      </c>
      <c r="M1897" s="335">
        <f>+'3.- Resumen general'!AQ1898</f>
        <v>1.81338</v>
      </c>
      <c r="N1897" s="335">
        <f t="shared" si="123"/>
        <v>1.81338</v>
      </c>
    </row>
    <row r="1898" spans="2:14">
      <c r="B1898" s="52">
        <v>1893</v>
      </c>
      <c r="C1898" s="334">
        <f>+'3.- Resumen general'!C1899</f>
        <v>82948</v>
      </c>
      <c r="D1898" s="81" t="str">
        <f>+'3.- Resumen general'!D1899</f>
        <v>Glucosa (tira reactiva)</v>
      </c>
      <c r="E1898" s="335">
        <f>+'3.- Resumen general'!AP1899</f>
        <v>0</v>
      </c>
      <c r="F1898" s="335">
        <f>+'3.- Resumen general'!AQ1899</f>
        <v>1.81338</v>
      </c>
      <c r="G1898" s="335">
        <f t="shared" si="120"/>
        <v>1.81338</v>
      </c>
      <c r="I1898" s="52">
        <v>1893</v>
      </c>
      <c r="J1898" s="334">
        <f t="shared" si="121"/>
        <v>82948</v>
      </c>
      <c r="K1898" s="81" t="str">
        <f t="shared" si="122"/>
        <v>Glucosa (tira reactiva)</v>
      </c>
      <c r="L1898" s="335">
        <f>+'3.- Resumen general'!AP1899</f>
        <v>0</v>
      </c>
      <c r="M1898" s="335">
        <f>+'3.- Resumen general'!AQ1899</f>
        <v>1.81338</v>
      </c>
      <c r="N1898" s="335">
        <f t="shared" si="123"/>
        <v>1.81338</v>
      </c>
    </row>
    <row r="1899" spans="2:14">
      <c r="B1899" s="52">
        <v>1894</v>
      </c>
      <c r="C1899" s="334">
        <f>+'3.- Resumen general'!C1900</f>
        <v>82950</v>
      </c>
      <c r="D1899" s="81" t="str">
        <f>+'3.- Resumen general'!D1900</f>
        <v>Prueba de sobrecarga de glucosa</v>
      </c>
      <c r="E1899" s="335">
        <f>+'3.- Resumen general'!AP1900</f>
        <v>0</v>
      </c>
      <c r="F1899" s="335">
        <f>+'3.- Resumen general'!AQ1900</f>
        <v>4.6133799999999994</v>
      </c>
      <c r="G1899" s="335">
        <f t="shared" si="120"/>
        <v>4.6133799999999994</v>
      </c>
      <c r="I1899" s="52">
        <v>1894</v>
      </c>
      <c r="J1899" s="334">
        <f t="shared" si="121"/>
        <v>82950</v>
      </c>
      <c r="K1899" s="81" t="str">
        <f t="shared" si="122"/>
        <v>Prueba de sobrecarga de glucosa</v>
      </c>
      <c r="L1899" s="335">
        <f>+'3.- Resumen general'!AP1900</f>
        <v>0</v>
      </c>
      <c r="M1899" s="335">
        <f>+'3.- Resumen general'!AQ1900</f>
        <v>4.6133799999999994</v>
      </c>
      <c r="N1899" s="335">
        <f t="shared" si="123"/>
        <v>4.6133799999999994</v>
      </c>
    </row>
    <row r="1900" spans="2:14">
      <c r="B1900" s="52">
        <v>1895</v>
      </c>
      <c r="C1900" s="334">
        <f>+'3.- Resumen general'!C1901</f>
        <v>82951</v>
      </c>
      <c r="D1900" s="81" t="str">
        <f>+'3.- Resumen general'!D1901</f>
        <v>Glucosa, prueba de tolerancia, tres muestras</v>
      </c>
      <c r="E1900" s="335">
        <f>+'3.- Resumen general'!AP1901</f>
        <v>0</v>
      </c>
      <c r="F1900" s="335">
        <f>+'3.- Resumen general'!AQ1901</f>
        <v>4.6133799999999994</v>
      </c>
      <c r="G1900" s="335">
        <f t="shared" si="120"/>
        <v>4.6133799999999994</v>
      </c>
      <c r="I1900" s="52">
        <v>1895</v>
      </c>
      <c r="J1900" s="334">
        <f t="shared" si="121"/>
        <v>82951</v>
      </c>
      <c r="K1900" s="81" t="str">
        <f t="shared" si="122"/>
        <v>Glucosa, prueba de tolerancia, tres muestras</v>
      </c>
      <c r="L1900" s="335">
        <f>+'3.- Resumen general'!AP1901</f>
        <v>0</v>
      </c>
      <c r="M1900" s="335">
        <f>+'3.- Resumen general'!AQ1901</f>
        <v>4.6133799999999994</v>
      </c>
      <c r="N1900" s="335">
        <f t="shared" si="123"/>
        <v>4.6133799999999994</v>
      </c>
    </row>
    <row r="1901" spans="2:14">
      <c r="B1901" s="52">
        <v>1896</v>
      </c>
      <c r="C1901" s="334">
        <f>+'3.- Resumen general'!C1902</f>
        <v>82955</v>
      </c>
      <c r="D1901" s="81" t="str">
        <f>+'3.- Resumen general'!D1902</f>
        <v xml:space="preserve">Dosaje G6PDH </v>
      </c>
      <c r="E1901" s="335">
        <f>+'3.- Resumen general'!AP1902</f>
        <v>0</v>
      </c>
      <c r="F1901" s="335">
        <f>+'3.- Resumen general'!AQ1902</f>
        <v>5.2683799999999996</v>
      </c>
      <c r="G1901" s="335">
        <f t="shared" si="120"/>
        <v>5.2683799999999996</v>
      </c>
      <c r="I1901" s="52">
        <v>1896</v>
      </c>
      <c r="J1901" s="334">
        <f t="shared" si="121"/>
        <v>82955</v>
      </c>
      <c r="K1901" s="81" t="str">
        <f t="shared" si="122"/>
        <v xml:space="preserve">Dosaje G6PDH </v>
      </c>
      <c r="L1901" s="335">
        <f>+'3.- Resumen general'!AP1902</f>
        <v>0</v>
      </c>
      <c r="M1901" s="335">
        <f>+'3.- Resumen general'!AQ1902</f>
        <v>5.2683799999999996</v>
      </c>
      <c r="N1901" s="335">
        <f t="shared" si="123"/>
        <v>5.2683799999999996</v>
      </c>
    </row>
    <row r="1902" spans="2:14">
      <c r="B1902" s="52">
        <v>1897</v>
      </c>
      <c r="C1902" s="334">
        <f>+'3.- Resumen general'!C1903</f>
        <v>82977</v>
      </c>
      <c r="D1902" s="81" t="str">
        <f>+'3.- Resumen general'!D1903</f>
        <v>Glutamil transferasa, gamma (GGT)</v>
      </c>
      <c r="E1902" s="335">
        <f>+'3.- Resumen general'!AP1903</f>
        <v>0</v>
      </c>
      <c r="F1902" s="335">
        <f>+'3.- Resumen general'!AQ1903</f>
        <v>5.2683799999999996</v>
      </c>
      <c r="G1902" s="335">
        <f t="shared" si="120"/>
        <v>5.2683799999999996</v>
      </c>
      <c r="I1902" s="52">
        <v>1897</v>
      </c>
      <c r="J1902" s="334">
        <f t="shared" si="121"/>
        <v>82977</v>
      </c>
      <c r="K1902" s="81" t="str">
        <f t="shared" si="122"/>
        <v>Glutamil transferasa, gamma (GGT)</v>
      </c>
      <c r="L1902" s="335">
        <f>+'3.- Resumen general'!AP1903</f>
        <v>0</v>
      </c>
      <c r="M1902" s="335">
        <f>+'3.- Resumen general'!AQ1903</f>
        <v>5.2683799999999996</v>
      </c>
      <c r="N1902" s="335">
        <f t="shared" si="123"/>
        <v>5.2683799999999996</v>
      </c>
    </row>
    <row r="1903" spans="2:14">
      <c r="B1903" s="52">
        <v>1898</v>
      </c>
      <c r="C1903" s="334">
        <f>+'3.- Resumen general'!C1904</f>
        <v>82985</v>
      </c>
      <c r="D1903" s="81" t="str">
        <f>+'3.- Resumen general'!D1904</f>
        <v>Proteína glucosilada</v>
      </c>
      <c r="E1903" s="335">
        <f>+'3.- Resumen general'!AP1904</f>
        <v>0</v>
      </c>
      <c r="F1903" s="335">
        <f>+'3.- Resumen general'!AQ1904</f>
        <v>42.423380000000002</v>
      </c>
      <c r="G1903" s="335">
        <f t="shared" si="120"/>
        <v>42.423380000000002</v>
      </c>
      <c r="I1903" s="52">
        <v>1898</v>
      </c>
      <c r="J1903" s="334">
        <f t="shared" si="121"/>
        <v>82985</v>
      </c>
      <c r="K1903" s="81" t="str">
        <f t="shared" si="122"/>
        <v>Proteína glucosilada</v>
      </c>
      <c r="L1903" s="335">
        <f>+'3.- Resumen general'!AP1904</f>
        <v>0</v>
      </c>
      <c r="M1903" s="335">
        <f>+'3.- Resumen general'!AQ1904</f>
        <v>42.423380000000002</v>
      </c>
      <c r="N1903" s="335">
        <f t="shared" si="123"/>
        <v>42.423380000000002</v>
      </c>
    </row>
    <row r="1904" spans="2:14">
      <c r="B1904" s="52">
        <v>1899</v>
      </c>
      <c r="C1904" s="334">
        <f>+'3.- Resumen general'!C1905</f>
        <v>83001</v>
      </c>
      <c r="D1904" s="81" t="str">
        <f>+'3.- Resumen general'!D1905</f>
        <v>FSH</v>
      </c>
      <c r="E1904" s="335">
        <f>+'3.- Resumen general'!AP1905</f>
        <v>0</v>
      </c>
      <c r="F1904" s="335">
        <f>+'3.- Resumen general'!AQ1905</f>
        <v>23.273380000000003</v>
      </c>
      <c r="G1904" s="335">
        <f t="shared" si="120"/>
        <v>23.273380000000003</v>
      </c>
      <c r="I1904" s="52">
        <v>1899</v>
      </c>
      <c r="J1904" s="334">
        <f t="shared" si="121"/>
        <v>83001</v>
      </c>
      <c r="K1904" s="81" t="str">
        <f t="shared" si="122"/>
        <v>FSH</v>
      </c>
      <c r="L1904" s="335">
        <f>+'3.- Resumen general'!AP1905</f>
        <v>0</v>
      </c>
      <c r="M1904" s="335">
        <f>+'3.- Resumen general'!AQ1905</f>
        <v>23.273380000000003</v>
      </c>
      <c r="N1904" s="335">
        <f t="shared" si="123"/>
        <v>23.273380000000003</v>
      </c>
    </row>
    <row r="1905" spans="2:14">
      <c r="B1905" s="52">
        <v>1900</v>
      </c>
      <c r="C1905" s="334">
        <f>+'3.- Resumen general'!C1906</f>
        <v>83002</v>
      </c>
      <c r="D1905" s="81" t="str">
        <f>+'3.- Resumen general'!D1906</f>
        <v>LH</v>
      </c>
      <c r="E1905" s="335">
        <f>+'3.- Resumen general'!AP1906</f>
        <v>0</v>
      </c>
      <c r="F1905" s="335">
        <f>+'3.- Resumen general'!AQ1906</f>
        <v>5.2683799999999996</v>
      </c>
      <c r="G1905" s="335">
        <f t="shared" si="120"/>
        <v>5.2683799999999996</v>
      </c>
      <c r="I1905" s="52">
        <v>1900</v>
      </c>
      <c r="J1905" s="334">
        <f t="shared" si="121"/>
        <v>83002</v>
      </c>
      <c r="K1905" s="81" t="str">
        <f t="shared" si="122"/>
        <v>LH</v>
      </c>
      <c r="L1905" s="335">
        <f>+'3.- Resumen general'!AP1906</f>
        <v>0</v>
      </c>
      <c r="M1905" s="335">
        <f>+'3.- Resumen general'!AQ1906</f>
        <v>5.2683799999999996</v>
      </c>
      <c r="N1905" s="335">
        <f t="shared" si="123"/>
        <v>5.2683799999999996</v>
      </c>
    </row>
    <row r="1906" spans="2:14">
      <c r="B1906" s="52">
        <v>1901</v>
      </c>
      <c r="C1906" s="334">
        <f>+'3.- Resumen general'!C1907</f>
        <v>83003</v>
      </c>
      <c r="D1906" s="81" t="str">
        <f>+'3.- Resumen general'!D1907</f>
        <v>Hormona de crecimiento humana (somatotropina)</v>
      </c>
      <c r="E1906" s="335">
        <f>+'3.- Resumen general'!AP1907</f>
        <v>0</v>
      </c>
      <c r="F1906" s="335">
        <f>+'3.- Resumen general'!AQ1907</f>
        <v>5.2683799999999996</v>
      </c>
      <c r="G1906" s="335">
        <f t="shared" si="120"/>
        <v>5.2683799999999996</v>
      </c>
      <c r="I1906" s="52">
        <v>1901</v>
      </c>
      <c r="J1906" s="334">
        <f t="shared" si="121"/>
        <v>83003</v>
      </c>
      <c r="K1906" s="81" t="str">
        <f t="shared" si="122"/>
        <v>Hormona de crecimiento humana (somatotropina)</v>
      </c>
      <c r="L1906" s="335">
        <f>+'3.- Resumen general'!AP1907</f>
        <v>0</v>
      </c>
      <c r="M1906" s="335">
        <f>+'3.- Resumen general'!AQ1907</f>
        <v>5.2683799999999996</v>
      </c>
      <c r="N1906" s="335">
        <f t="shared" si="123"/>
        <v>5.2683799999999996</v>
      </c>
    </row>
    <row r="1907" spans="2:14">
      <c r="B1907" s="52">
        <v>1902</v>
      </c>
      <c r="C1907" s="334">
        <f>+'3.- Resumen general'!C1908</f>
        <v>83010</v>
      </c>
      <c r="D1907" s="81" t="str">
        <f>+'3.- Resumen general'!D1908</f>
        <v>Haptoglobina cuantitativa</v>
      </c>
      <c r="E1907" s="335">
        <f>+'3.- Resumen general'!AP1908</f>
        <v>0</v>
      </c>
      <c r="F1907" s="335">
        <f>+'3.- Resumen general'!AQ1908</f>
        <v>53.423380000000002</v>
      </c>
      <c r="G1907" s="335">
        <f t="shared" si="120"/>
        <v>53.423380000000002</v>
      </c>
      <c r="I1907" s="52">
        <v>1902</v>
      </c>
      <c r="J1907" s="334">
        <f t="shared" si="121"/>
        <v>83010</v>
      </c>
      <c r="K1907" s="81" t="str">
        <f t="shared" si="122"/>
        <v>Haptoglobina cuantitativa</v>
      </c>
      <c r="L1907" s="335">
        <f>+'3.- Resumen general'!AP1908</f>
        <v>0</v>
      </c>
      <c r="M1907" s="335">
        <f>+'3.- Resumen general'!AQ1908</f>
        <v>53.423380000000002</v>
      </c>
      <c r="N1907" s="335">
        <f t="shared" si="123"/>
        <v>53.423380000000002</v>
      </c>
    </row>
    <row r="1908" spans="2:14">
      <c r="B1908" s="52">
        <v>1903</v>
      </c>
      <c r="C1908" s="334">
        <f>+'3.- Resumen general'!C1909</f>
        <v>83015</v>
      </c>
      <c r="D1908" s="81" t="str">
        <f>+'3.- Resumen general'!D1909</f>
        <v xml:space="preserve">Metales pesados (arsénico, bario, berilio, bismuto, antimonio, mercurio) </v>
      </c>
      <c r="E1908" s="335">
        <f>+'3.- Resumen general'!AP1909</f>
        <v>0</v>
      </c>
      <c r="F1908" s="335">
        <f>+'3.- Resumen general'!AQ1909</f>
        <v>5.2683799999999996</v>
      </c>
      <c r="G1908" s="335">
        <f t="shared" si="120"/>
        <v>5.2683799999999996</v>
      </c>
      <c r="I1908" s="52">
        <v>1903</v>
      </c>
      <c r="J1908" s="334">
        <f t="shared" si="121"/>
        <v>83015</v>
      </c>
      <c r="K1908" s="81" t="str">
        <f t="shared" si="122"/>
        <v xml:space="preserve">Metales pesados (arsénico, bario, berilio, bismuto, antimonio, mercurio) </v>
      </c>
      <c r="L1908" s="335">
        <f>+'3.- Resumen general'!AP1909</f>
        <v>0</v>
      </c>
      <c r="M1908" s="335">
        <f>+'3.- Resumen general'!AQ1909</f>
        <v>5.2683799999999996</v>
      </c>
      <c r="N1908" s="335">
        <f t="shared" si="123"/>
        <v>5.2683799999999996</v>
      </c>
    </row>
    <row r="1909" spans="2:14" ht="25.5">
      <c r="B1909" s="52">
        <v>1904</v>
      </c>
      <c r="C1909" s="334">
        <f>+'3.- Resumen general'!C1910</f>
        <v>83020</v>
      </c>
      <c r="D1909" s="81" t="str">
        <f>+'3.- Resumen general'!D1910</f>
        <v>Hemoglobina, fraccionamiento y análisis cuantitativo; electroforesis (p. ej., A2, S, C y/o F)</v>
      </c>
      <c r="E1909" s="335">
        <f>+'3.- Resumen general'!AP1910</f>
        <v>0</v>
      </c>
      <c r="F1909" s="335">
        <f>+'3.- Resumen general'!AQ1910</f>
        <v>5.2683799999999996</v>
      </c>
      <c r="G1909" s="335">
        <f t="shared" si="120"/>
        <v>5.2683799999999996</v>
      </c>
      <c r="I1909" s="52">
        <v>1904</v>
      </c>
      <c r="J1909" s="334">
        <f t="shared" si="121"/>
        <v>83020</v>
      </c>
      <c r="K1909" s="81" t="str">
        <f t="shared" si="122"/>
        <v>Hemoglobina, fraccionamiento y análisis cuantitativo; electroforesis (p. ej., A2, S, C y/o F)</v>
      </c>
      <c r="L1909" s="335">
        <f>+'3.- Resumen general'!AP1910</f>
        <v>0</v>
      </c>
      <c r="M1909" s="335">
        <f>+'3.- Resumen general'!AQ1910</f>
        <v>5.2683799999999996</v>
      </c>
      <c r="N1909" s="335">
        <f t="shared" si="123"/>
        <v>5.2683799999999996</v>
      </c>
    </row>
    <row r="1910" spans="2:14" ht="25.5">
      <c r="B1910" s="52">
        <v>1905</v>
      </c>
      <c r="C1910" s="334">
        <f>+'3.- Resumen general'!C1911</f>
        <v>83021</v>
      </c>
      <c r="D1910" s="81" t="str">
        <f>+'3.- Resumen general'!D1911</f>
        <v>Hemoglobina, fraccionamiento y análisis cuantitativo; cromatografía (p. ej., A2, S, C y/o F)</v>
      </c>
      <c r="E1910" s="335">
        <f>+'3.- Resumen general'!AP1911</f>
        <v>0</v>
      </c>
      <c r="F1910" s="335">
        <f>+'3.- Resumen general'!AQ1911</f>
        <v>5.2683799999999996</v>
      </c>
      <c r="G1910" s="335">
        <f t="shared" si="120"/>
        <v>5.2683799999999996</v>
      </c>
      <c r="I1910" s="52">
        <v>1905</v>
      </c>
      <c r="J1910" s="334">
        <f t="shared" si="121"/>
        <v>83021</v>
      </c>
      <c r="K1910" s="81" t="str">
        <f t="shared" si="122"/>
        <v>Hemoglobina, fraccionamiento y análisis cuantitativo; cromatografía (p. ej., A2, S, C y/o F)</v>
      </c>
      <c r="L1910" s="335">
        <f>+'3.- Resumen general'!AP1911</f>
        <v>0</v>
      </c>
      <c r="M1910" s="335">
        <f>+'3.- Resumen general'!AQ1911</f>
        <v>5.2683799999999996</v>
      </c>
      <c r="N1910" s="335">
        <f t="shared" si="123"/>
        <v>5.2683799999999996</v>
      </c>
    </row>
    <row r="1911" spans="2:14">
      <c r="B1911" s="52">
        <v>1906</v>
      </c>
      <c r="C1911" s="334">
        <f>+'3.- Resumen general'!C1912</f>
        <v>83030</v>
      </c>
      <c r="D1911" s="81" t="str">
        <f>+'3.- Resumen general'!D1912</f>
        <v>Hemoglobina;  F(fetal), análisis químico</v>
      </c>
      <c r="E1911" s="335">
        <f>+'3.- Resumen general'!AP1912</f>
        <v>0</v>
      </c>
      <c r="F1911" s="335">
        <f>+'3.- Resumen general'!AQ1912</f>
        <v>5.2683799999999996</v>
      </c>
      <c r="G1911" s="335">
        <f t="shared" si="120"/>
        <v>5.2683799999999996</v>
      </c>
      <c r="I1911" s="52">
        <v>1906</v>
      </c>
      <c r="J1911" s="334">
        <f t="shared" si="121"/>
        <v>83030</v>
      </c>
      <c r="K1911" s="81" t="str">
        <f t="shared" si="122"/>
        <v>Hemoglobina;  F(fetal), análisis químico</v>
      </c>
      <c r="L1911" s="335">
        <f>+'3.- Resumen general'!AP1912</f>
        <v>0</v>
      </c>
      <c r="M1911" s="335">
        <f>+'3.- Resumen general'!AQ1912</f>
        <v>5.2683799999999996</v>
      </c>
      <c r="N1911" s="335">
        <f t="shared" si="123"/>
        <v>5.2683799999999996</v>
      </c>
    </row>
    <row r="1912" spans="2:14">
      <c r="B1912" s="52">
        <v>1907</v>
      </c>
      <c r="C1912" s="334">
        <f>+'3.- Resumen general'!C1913</f>
        <v>83036</v>
      </c>
      <c r="D1912" s="81" t="str">
        <f>+'3.- Resumen general'!D1913</f>
        <v>Dosaje de hemoglobina glicosilada</v>
      </c>
      <c r="E1912" s="335">
        <f>+'3.- Resumen general'!AP1913</f>
        <v>0</v>
      </c>
      <c r="F1912" s="335">
        <f>+'3.- Resumen general'!AQ1913</f>
        <v>42.423380000000002</v>
      </c>
      <c r="G1912" s="335">
        <f t="shared" si="120"/>
        <v>42.423380000000002</v>
      </c>
      <c r="I1912" s="52">
        <v>1907</v>
      </c>
      <c r="J1912" s="334">
        <f t="shared" si="121"/>
        <v>83036</v>
      </c>
      <c r="K1912" s="81" t="str">
        <f t="shared" si="122"/>
        <v>Dosaje de hemoglobina glicosilada</v>
      </c>
      <c r="L1912" s="335">
        <f>+'3.- Resumen general'!AP1913</f>
        <v>0</v>
      </c>
      <c r="M1912" s="335">
        <f>+'3.- Resumen general'!AQ1913</f>
        <v>42.423380000000002</v>
      </c>
      <c r="N1912" s="335">
        <f t="shared" si="123"/>
        <v>42.423380000000002</v>
      </c>
    </row>
    <row r="1913" spans="2:14">
      <c r="B1913" s="52">
        <v>1908</v>
      </c>
      <c r="C1913" s="334">
        <f>+'3.- Resumen general'!C1914</f>
        <v>83070</v>
      </c>
      <c r="D1913" s="81" t="str">
        <f>+'3.- Resumen general'!D1914</f>
        <v>Hemosiderina; cualitativa</v>
      </c>
      <c r="E1913" s="335">
        <f>+'3.- Resumen general'!AP1914</f>
        <v>0</v>
      </c>
      <c r="F1913" s="335">
        <f>+'3.- Resumen general'!AQ1914</f>
        <v>5.2683799999999996</v>
      </c>
      <c r="G1913" s="335">
        <f t="shared" si="120"/>
        <v>5.2683799999999996</v>
      </c>
      <c r="I1913" s="52">
        <v>1908</v>
      </c>
      <c r="J1913" s="334">
        <f t="shared" si="121"/>
        <v>83070</v>
      </c>
      <c r="K1913" s="81" t="str">
        <f t="shared" si="122"/>
        <v>Hemosiderina; cualitativa</v>
      </c>
      <c r="L1913" s="335">
        <f>+'3.- Resumen general'!AP1914</f>
        <v>0</v>
      </c>
      <c r="M1913" s="335">
        <f>+'3.- Resumen general'!AQ1914</f>
        <v>5.2683799999999996</v>
      </c>
      <c r="N1913" s="335">
        <f t="shared" si="123"/>
        <v>5.2683799999999996</v>
      </c>
    </row>
    <row r="1914" spans="2:14">
      <c r="B1914" s="52">
        <v>1909</v>
      </c>
      <c r="C1914" s="334">
        <f>+'3.- Resumen general'!C1915</f>
        <v>83090</v>
      </c>
      <c r="D1914" s="81" t="str">
        <f>+'3.- Resumen general'!D1915</f>
        <v>Homocisteína</v>
      </c>
      <c r="E1914" s="335">
        <f>+'3.- Resumen general'!AP1915</f>
        <v>0</v>
      </c>
      <c r="F1914" s="335">
        <f>+'3.- Resumen general'!AQ1915</f>
        <v>5.2683799999999996</v>
      </c>
      <c r="G1914" s="335">
        <f t="shared" si="120"/>
        <v>5.2683799999999996</v>
      </c>
      <c r="I1914" s="52">
        <v>1909</v>
      </c>
      <c r="J1914" s="334">
        <f t="shared" si="121"/>
        <v>83090</v>
      </c>
      <c r="K1914" s="81" t="str">
        <f t="shared" si="122"/>
        <v>Homocisteína</v>
      </c>
      <c r="L1914" s="335">
        <f>+'3.- Resumen general'!AP1915</f>
        <v>0</v>
      </c>
      <c r="M1914" s="335">
        <f>+'3.- Resumen general'!AQ1915</f>
        <v>5.2683799999999996</v>
      </c>
      <c r="N1914" s="335">
        <f t="shared" si="123"/>
        <v>5.2683799999999996</v>
      </c>
    </row>
    <row r="1915" spans="2:14">
      <c r="B1915" s="52">
        <v>1910</v>
      </c>
      <c r="C1915" s="334">
        <f>+'3.- Resumen general'!C1916</f>
        <v>83491</v>
      </c>
      <c r="D1915" s="81" t="str">
        <f>+'3.- Resumen general'!D1916</f>
        <v>Hidroxicorticosteroides, 17- (17-OHCS)</v>
      </c>
      <c r="E1915" s="335">
        <f>+'3.- Resumen general'!AP1916</f>
        <v>0</v>
      </c>
      <c r="F1915" s="335">
        <f>+'3.- Resumen general'!AQ1916</f>
        <v>5.2683799999999996</v>
      </c>
      <c r="G1915" s="335">
        <f t="shared" si="120"/>
        <v>5.2683799999999996</v>
      </c>
      <c r="I1915" s="52">
        <v>1910</v>
      </c>
      <c r="J1915" s="334">
        <f t="shared" si="121"/>
        <v>83491</v>
      </c>
      <c r="K1915" s="81" t="str">
        <f t="shared" si="122"/>
        <v>Hidroxicorticosteroides, 17- (17-OHCS)</v>
      </c>
      <c r="L1915" s="335">
        <f>+'3.- Resumen general'!AP1916</f>
        <v>0</v>
      </c>
      <c r="M1915" s="335">
        <f>+'3.- Resumen general'!AQ1916</f>
        <v>5.2683799999999996</v>
      </c>
      <c r="N1915" s="335">
        <f t="shared" si="123"/>
        <v>5.2683799999999996</v>
      </c>
    </row>
    <row r="1916" spans="2:14">
      <c r="B1916" s="52">
        <v>1911</v>
      </c>
      <c r="C1916" s="334">
        <f>+'3.- Resumen general'!C1917</f>
        <v>83497</v>
      </c>
      <c r="D1916" s="81" t="str">
        <f>+'3.- Resumen general'!D1917</f>
        <v>Acido hidroxiindolacético, 5-(HIAA)</v>
      </c>
      <c r="E1916" s="335">
        <f>+'3.- Resumen general'!AP1917</f>
        <v>0</v>
      </c>
      <c r="F1916" s="335">
        <f>+'3.- Resumen general'!AQ1917</f>
        <v>5.2683799999999996</v>
      </c>
      <c r="G1916" s="335">
        <f t="shared" si="120"/>
        <v>5.2683799999999996</v>
      </c>
      <c r="I1916" s="52">
        <v>1911</v>
      </c>
      <c r="J1916" s="334">
        <f t="shared" si="121"/>
        <v>83497</v>
      </c>
      <c r="K1916" s="81" t="str">
        <f t="shared" si="122"/>
        <v>Acido hidroxiindolacético, 5-(HIAA)</v>
      </c>
      <c r="L1916" s="335">
        <f>+'3.- Resumen general'!AP1917</f>
        <v>0</v>
      </c>
      <c r="M1916" s="335">
        <f>+'3.- Resumen general'!AQ1917</f>
        <v>5.2683799999999996</v>
      </c>
      <c r="N1916" s="335">
        <f t="shared" si="123"/>
        <v>5.2683799999999996</v>
      </c>
    </row>
    <row r="1917" spans="2:14">
      <c r="B1917" s="52">
        <v>1912</v>
      </c>
      <c r="C1917" s="334">
        <f>+'3.- Resumen general'!C1918</f>
        <v>83498</v>
      </c>
      <c r="D1917" s="81" t="str">
        <f>+'3.- Resumen general'!D1918</f>
        <v>Hidroxiprogesterona, 17-D</v>
      </c>
      <c r="E1917" s="335">
        <f>+'3.- Resumen general'!AP1918</f>
        <v>0</v>
      </c>
      <c r="F1917" s="335">
        <f>+'3.- Resumen general'!AQ1918</f>
        <v>5.2683799999999996</v>
      </c>
      <c r="G1917" s="335">
        <f t="shared" si="120"/>
        <v>5.2683799999999996</v>
      </c>
      <c r="I1917" s="52">
        <v>1912</v>
      </c>
      <c r="J1917" s="334">
        <f t="shared" si="121"/>
        <v>83498</v>
      </c>
      <c r="K1917" s="81" t="str">
        <f t="shared" si="122"/>
        <v>Hidroxiprogesterona, 17-D</v>
      </c>
      <c r="L1917" s="335">
        <f>+'3.- Resumen general'!AP1918</f>
        <v>0</v>
      </c>
      <c r="M1917" s="335">
        <f>+'3.- Resumen general'!AQ1918</f>
        <v>5.2683799999999996</v>
      </c>
      <c r="N1917" s="335">
        <f t="shared" si="123"/>
        <v>5.2683799999999996</v>
      </c>
    </row>
    <row r="1918" spans="2:14">
      <c r="B1918" s="52">
        <v>1913</v>
      </c>
      <c r="C1918" s="334">
        <f>+'3.- Resumen general'!C1919</f>
        <v>83505</v>
      </c>
      <c r="D1918" s="81" t="str">
        <f>+'3.- Resumen general'!D1919</f>
        <v>Hidroxiprolina; total</v>
      </c>
      <c r="E1918" s="335">
        <f>+'3.- Resumen general'!AP1919</f>
        <v>0</v>
      </c>
      <c r="F1918" s="335">
        <f>+'3.- Resumen general'!AQ1919</f>
        <v>5.2683799999999996</v>
      </c>
      <c r="G1918" s="335">
        <f t="shared" si="120"/>
        <v>5.2683799999999996</v>
      </c>
      <c r="I1918" s="52">
        <v>1913</v>
      </c>
      <c r="J1918" s="334">
        <f t="shared" si="121"/>
        <v>83505</v>
      </c>
      <c r="K1918" s="81" t="str">
        <f t="shared" si="122"/>
        <v>Hidroxiprolina; total</v>
      </c>
      <c r="L1918" s="335">
        <f>+'3.- Resumen general'!AP1919</f>
        <v>0</v>
      </c>
      <c r="M1918" s="335">
        <f>+'3.- Resumen general'!AQ1919</f>
        <v>5.2683799999999996</v>
      </c>
      <c r="N1918" s="335">
        <f t="shared" si="123"/>
        <v>5.2683799999999996</v>
      </c>
    </row>
    <row r="1919" spans="2:14">
      <c r="B1919" s="52">
        <v>1914</v>
      </c>
      <c r="C1919" s="334">
        <f>+'3.- Resumen general'!C1920</f>
        <v>83520</v>
      </c>
      <c r="D1919" s="81" t="str">
        <f>+'3.- Resumen general'!D1920</f>
        <v>Otro inmunoensayo (Dosaje de enolasa específica)</v>
      </c>
      <c r="E1919" s="335">
        <f>+'3.- Resumen general'!AP1920</f>
        <v>0</v>
      </c>
      <c r="F1919" s="335">
        <f>+'3.- Resumen general'!AQ1920</f>
        <v>5.2683799999999996</v>
      </c>
      <c r="G1919" s="335">
        <f t="shared" si="120"/>
        <v>5.2683799999999996</v>
      </c>
      <c r="I1919" s="52">
        <v>1914</v>
      </c>
      <c r="J1919" s="334">
        <f t="shared" si="121"/>
        <v>83520</v>
      </c>
      <c r="K1919" s="81" t="str">
        <f t="shared" si="122"/>
        <v>Otro inmunoensayo (Dosaje de enolasa específica)</v>
      </c>
      <c r="L1919" s="335">
        <f>+'3.- Resumen general'!AP1920</f>
        <v>0</v>
      </c>
      <c r="M1919" s="335">
        <f>+'3.- Resumen general'!AQ1920</f>
        <v>5.2683799999999996</v>
      </c>
      <c r="N1919" s="335">
        <f t="shared" si="123"/>
        <v>5.2683799999999996</v>
      </c>
    </row>
    <row r="1920" spans="2:14">
      <c r="B1920" s="52">
        <v>1915</v>
      </c>
      <c r="C1920" s="334">
        <f>+'3.- Resumen general'!C1921</f>
        <v>83521</v>
      </c>
      <c r="D1920" s="81" t="str">
        <f>+'3.- Resumen general'!D1921</f>
        <v>Inmunohistoquímica por marcador</v>
      </c>
      <c r="E1920" s="335">
        <f>+'3.- Resumen general'!AP1921</f>
        <v>0</v>
      </c>
      <c r="F1920" s="335">
        <f>+'3.- Resumen general'!AQ1921</f>
        <v>14.17338</v>
      </c>
      <c r="G1920" s="335">
        <f t="shared" si="120"/>
        <v>14.17338</v>
      </c>
      <c r="I1920" s="52">
        <v>1915</v>
      </c>
      <c r="J1920" s="334">
        <f t="shared" si="121"/>
        <v>83521</v>
      </c>
      <c r="K1920" s="81" t="str">
        <f t="shared" si="122"/>
        <v>Inmunohistoquímica por marcador</v>
      </c>
      <c r="L1920" s="335">
        <f>+'3.- Resumen general'!AP1921</f>
        <v>0</v>
      </c>
      <c r="M1920" s="335">
        <f>+'3.- Resumen general'!AQ1921</f>
        <v>14.17338</v>
      </c>
      <c r="N1920" s="335">
        <f t="shared" si="123"/>
        <v>14.17338</v>
      </c>
    </row>
    <row r="1921" spans="2:14">
      <c r="B1921" s="52">
        <v>1916</v>
      </c>
      <c r="C1921" s="334">
        <f>+'3.- Resumen general'!C1922</f>
        <v>83525</v>
      </c>
      <c r="D1921" s="81" t="str">
        <f>+'3.- Resumen general'!D1922</f>
        <v>Insulina</v>
      </c>
      <c r="E1921" s="335">
        <f>+'3.- Resumen general'!AP1922</f>
        <v>0</v>
      </c>
      <c r="F1921" s="335">
        <f>+'3.- Resumen general'!AQ1922</f>
        <v>5.2683799999999996</v>
      </c>
      <c r="G1921" s="335">
        <f t="shared" si="120"/>
        <v>5.2683799999999996</v>
      </c>
      <c r="I1921" s="52">
        <v>1916</v>
      </c>
      <c r="J1921" s="334">
        <f t="shared" si="121"/>
        <v>83525</v>
      </c>
      <c r="K1921" s="81" t="str">
        <f t="shared" si="122"/>
        <v>Insulina</v>
      </c>
      <c r="L1921" s="335">
        <f>+'3.- Resumen general'!AP1922</f>
        <v>0</v>
      </c>
      <c r="M1921" s="335">
        <f>+'3.- Resumen general'!AQ1922</f>
        <v>5.2683799999999996</v>
      </c>
      <c r="N1921" s="335">
        <f t="shared" si="123"/>
        <v>5.2683799999999996</v>
      </c>
    </row>
    <row r="1922" spans="2:14">
      <c r="B1922" s="52">
        <v>1917</v>
      </c>
      <c r="C1922" s="334">
        <f>+'3.- Resumen general'!C1923</f>
        <v>83540</v>
      </c>
      <c r="D1922" s="81" t="str">
        <f>+'3.- Resumen general'!D1923</f>
        <v>Hierro sérico</v>
      </c>
      <c r="E1922" s="335">
        <f>+'3.- Resumen general'!AP1923</f>
        <v>0</v>
      </c>
      <c r="F1922" s="335">
        <f>+'3.- Resumen general'!AQ1923</f>
        <v>11.82338</v>
      </c>
      <c r="G1922" s="335">
        <f t="shared" si="120"/>
        <v>11.82338</v>
      </c>
      <c r="I1922" s="52">
        <v>1917</v>
      </c>
      <c r="J1922" s="334">
        <f t="shared" si="121"/>
        <v>83540</v>
      </c>
      <c r="K1922" s="81" t="str">
        <f t="shared" si="122"/>
        <v>Hierro sérico</v>
      </c>
      <c r="L1922" s="335">
        <f>+'3.- Resumen general'!AP1923</f>
        <v>0</v>
      </c>
      <c r="M1922" s="335">
        <f>+'3.- Resumen general'!AQ1923</f>
        <v>11.82338</v>
      </c>
      <c r="N1922" s="335">
        <f t="shared" si="123"/>
        <v>11.82338</v>
      </c>
    </row>
    <row r="1923" spans="2:14">
      <c r="B1923" s="52">
        <v>1918</v>
      </c>
      <c r="C1923" s="334">
        <f>+'3.- Resumen general'!C1924</f>
        <v>83550</v>
      </c>
      <c r="D1923" s="81" t="str">
        <f>+'3.- Resumen general'!D1924</f>
        <v>Capacidad de ligar el hierro</v>
      </c>
      <c r="E1923" s="335">
        <f>+'3.- Resumen general'!AP1924</f>
        <v>0</v>
      </c>
      <c r="F1923" s="335">
        <f>+'3.- Resumen general'!AQ1924</f>
        <v>5.2683799999999996</v>
      </c>
      <c r="G1923" s="335">
        <f t="shared" si="120"/>
        <v>5.2683799999999996</v>
      </c>
      <c r="I1923" s="52">
        <v>1918</v>
      </c>
      <c r="J1923" s="334">
        <f t="shared" si="121"/>
        <v>83550</v>
      </c>
      <c r="K1923" s="81" t="str">
        <f t="shared" si="122"/>
        <v>Capacidad de ligar el hierro</v>
      </c>
      <c r="L1923" s="335">
        <f>+'3.- Resumen general'!AP1924</f>
        <v>0</v>
      </c>
      <c r="M1923" s="335">
        <f>+'3.- Resumen general'!AQ1924</f>
        <v>5.2683799999999996</v>
      </c>
      <c r="N1923" s="335">
        <f t="shared" si="123"/>
        <v>5.2683799999999996</v>
      </c>
    </row>
    <row r="1924" spans="2:14">
      <c r="B1924" s="52">
        <v>1919</v>
      </c>
      <c r="C1924" s="334">
        <f>+'3.- Resumen general'!C1925</f>
        <v>83586</v>
      </c>
      <c r="D1924" s="81" t="str">
        <f>+'3.- Resumen general'!D1925</f>
        <v>Cetosteroides, 17- (17-KS); totales</v>
      </c>
      <c r="E1924" s="335">
        <f>+'3.- Resumen general'!AP1925</f>
        <v>0</v>
      </c>
      <c r="F1924" s="335">
        <f>+'3.- Resumen general'!AQ1925</f>
        <v>5.2683799999999996</v>
      </c>
      <c r="G1924" s="335">
        <f t="shared" si="120"/>
        <v>5.2683799999999996</v>
      </c>
      <c r="I1924" s="52">
        <v>1919</v>
      </c>
      <c r="J1924" s="334">
        <f t="shared" si="121"/>
        <v>83586</v>
      </c>
      <c r="K1924" s="81" t="str">
        <f t="shared" si="122"/>
        <v>Cetosteroides, 17- (17-KS); totales</v>
      </c>
      <c r="L1924" s="335">
        <f>+'3.- Resumen general'!AP1925</f>
        <v>0</v>
      </c>
      <c r="M1924" s="335">
        <f>+'3.- Resumen general'!AQ1925</f>
        <v>5.2683799999999996</v>
      </c>
      <c r="N1924" s="335">
        <f t="shared" si="123"/>
        <v>5.2683799999999996</v>
      </c>
    </row>
    <row r="1925" spans="2:14">
      <c r="B1925" s="52">
        <v>1920</v>
      </c>
      <c r="C1925" s="334">
        <f>+'3.- Resumen general'!C1926</f>
        <v>83605</v>
      </c>
      <c r="D1925" s="81" t="str">
        <f>+'3.- Resumen general'!D1926</f>
        <v>Lactato (Ácido Láctico)</v>
      </c>
      <c r="E1925" s="335">
        <f>+'3.- Resumen general'!AP1926</f>
        <v>0</v>
      </c>
      <c r="F1925" s="335">
        <f>+'3.- Resumen general'!AQ1926</f>
        <v>5.2683799999999996</v>
      </c>
      <c r="G1925" s="335">
        <f t="shared" si="120"/>
        <v>5.2683799999999996</v>
      </c>
      <c r="I1925" s="52">
        <v>1920</v>
      </c>
      <c r="J1925" s="334">
        <f t="shared" si="121"/>
        <v>83605</v>
      </c>
      <c r="K1925" s="81" t="str">
        <f t="shared" si="122"/>
        <v>Lactato (Ácido Láctico)</v>
      </c>
      <c r="L1925" s="335">
        <f>+'3.- Resumen general'!AP1926</f>
        <v>0</v>
      </c>
      <c r="M1925" s="335">
        <f>+'3.- Resumen general'!AQ1926</f>
        <v>5.2683799999999996</v>
      </c>
      <c r="N1925" s="335">
        <f t="shared" si="123"/>
        <v>5.2683799999999996</v>
      </c>
    </row>
    <row r="1926" spans="2:14">
      <c r="B1926" s="52">
        <v>1921</v>
      </c>
      <c r="C1926" s="334">
        <f>+'3.- Resumen general'!C1927</f>
        <v>83615</v>
      </c>
      <c r="D1926" s="81" t="str">
        <f>+'3.- Resumen general'!D1927</f>
        <v>Lactato Deshidrogenasa (LDH)</v>
      </c>
      <c r="E1926" s="335">
        <f>+'3.- Resumen general'!AP1927</f>
        <v>0</v>
      </c>
      <c r="F1926" s="335">
        <f>+'3.- Resumen general'!AQ1927</f>
        <v>2.6453799999999998</v>
      </c>
      <c r="G1926" s="335">
        <f t="shared" si="120"/>
        <v>2.6453799999999998</v>
      </c>
      <c r="I1926" s="52">
        <v>1921</v>
      </c>
      <c r="J1926" s="334">
        <f t="shared" si="121"/>
        <v>83615</v>
      </c>
      <c r="K1926" s="81" t="str">
        <f t="shared" si="122"/>
        <v>Lactato Deshidrogenasa (LDH)</v>
      </c>
      <c r="L1926" s="335">
        <f>+'3.- Resumen general'!AP1927</f>
        <v>0</v>
      </c>
      <c r="M1926" s="335">
        <f>+'3.- Resumen general'!AQ1927</f>
        <v>2.6453799999999998</v>
      </c>
      <c r="N1926" s="335">
        <f t="shared" si="123"/>
        <v>2.6453799999999998</v>
      </c>
    </row>
    <row r="1927" spans="2:14" ht="25.5">
      <c r="B1927" s="52">
        <v>1922</v>
      </c>
      <c r="C1927" s="334">
        <f>+'3.- Resumen general'!C1928</f>
        <v>83625</v>
      </c>
      <c r="D1927" s="81" t="str">
        <f>+'3.- Resumen general'!D1928</f>
        <v>Lactato deshidrogenasa (LD), (LDH); isoenzimas, separación y determinación cuantitativa</v>
      </c>
      <c r="E1927" s="335">
        <f>+'3.- Resumen general'!AP1928</f>
        <v>0</v>
      </c>
      <c r="F1927" s="335">
        <f>+'3.- Resumen general'!AQ1928</f>
        <v>5.2683799999999996</v>
      </c>
      <c r="G1927" s="335">
        <f t="shared" si="120"/>
        <v>5.2683799999999996</v>
      </c>
      <c r="I1927" s="52">
        <v>1922</v>
      </c>
      <c r="J1927" s="334">
        <f t="shared" si="121"/>
        <v>83625</v>
      </c>
      <c r="K1927" s="81" t="str">
        <f t="shared" si="122"/>
        <v>Lactato deshidrogenasa (LD), (LDH); isoenzimas, separación y determinación cuantitativa</v>
      </c>
      <c r="L1927" s="335">
        <f>+'3.- Resumen general'!AP1928</f>
        <v>0</v>
      </c>
      <c r="M1927" s="335">
        <f>+'3.- Resumen general'!AQ1928</f>
        <v>5.2683799999999996</v>
      </c>
      <c r="N1927" s="335">
        <f t="shared" si="123"/>
        <v>5.2683799999999996</v>
      </c>
    </row>
    <row r="1928" spans="2:14">
      <c r="B1928" s="52">
        <v>1923</v>
      </c>
      <c r="C1928" s="334">
        <f>+'3.- Resumen general'!C1929</f>
        <v>83634</v>
      </c>
      <c r="D1928" s="81" t="str">
        <f>+'3.- Resumen general'!D1929</f>
        <v>Lactosa en orina; cuantitativa</v>
      </c>
      <c r="E1928" s="335">
        <f>+'3.- Resumen general'!AP1929</f>
        <v>0</v>
      </c>
      <c r="F1928" s="335">
        <f>+'3.- Resumen general'!AQ1929</f>
        <v>5.2683799999999996</v>
      </c>
      <c r="G1928" s="335">
        <f t="shared" si="120"/>
        <v>5.2683799999999996</v>
      </c>
      <c r="I1928" s="52">
        <v>1923</v>
      </c>
      <c r="J1928" s="334">
        <f t="shared" si="121"/>
        <v>83634</v>
      </c>
      <c r="K1928" s="81" t="str">
        <f t="shared" si="122"/>
        <v>Lactosa en orina; cuantitativa</v>
      </c>
      <c r="L1928" s="335">
        <f>+'3.- Resumen general'!AP1929</f>
        <v>0</v>
      </c>
      <c r="M1928" s="335">
        <f>+'3.- Resumen general'!AQ1929</f>
        <v>5.2683799999999996</v>
      </c>
      <c r="N1928" s="335">
        <f t="shared" si="123"/>
        <v>5.2683799999999996</v>
      </c>
    </row>
    <row r="1929" spans="2:14">
      <c r="B1929" s="52">
        <v>1924</v>
      </c>
      <c r="C1929" s="334">
        <f>+'3.- Resumen general'!C1930</f>
        <v>83661</v>
      </c>
      <c r="D1929" s="81" t="str">
        <f>+'3.- Resumen general'!D1930</f>
        <v>Fosfatidilglicerol ó ratio lecitina/esfingomielina</v>
      </c>
      <c r="E1929" s="335">
        <f>+'3.- Resumen general'!AP1930</f>
        <v>0</v>
      </c>
      <c r="F1929" s="335">
        <f>+'3.- Resumen general'!AQ1930</f>
        <v>5.2683799999999996</v>
      </c>
      <c r="G1929" s="335">
        <f t="shared" si="120"/>
        <v>5.2683799999999996</v>
      </c>
      <c r="I1929" s="52">
        <v>1924</v>
      </c>
      <c r="J1929" s="334">
        <f t="shared" si="121"/>
        <v>83661</v>
      </c>
      <c r="K1929" s="81" t="str">
        <f t="shared" si="122"/>
        <v>Fosfatidilglicerol ó ratio lecitina/esfingomielina</v>
      </c>
      <c r="L1929" s="335">
        <f>+'3.- Resumen general'!AP1930</f>
        <v>0</v>
      </c>
      <c r="M1929" s="335">
        <f>+'3.- Resumen general'!AQ1930</f>
        <v>5.2683799999999996</v>
      </c>
      <c r="N1929" s="335">
        <f t="shared" si="123"/>
        <v>5.2683799999999996</v>
      </c>
    </row>
    <row r="1930" spans="2:14">
      <c r="B1930" s="52">
        <v>1925</v>
      </c>
      <c r="C1930" s="334">
        <f>+'3.- Resumen general'!C1931</f>
        <v>83662</v>
      </c>
      <c r="D1930" s="81" t="str">
        <f>+'3.- Resumen general'!D1931</f>
        <v>Test de Clements lecitina-esfingomielina,</v>
      </c>
      <c r="E1930" s="335">
        <f>+'3.- Resumen general'!AP1931</f>
        <v>0</v>
      </c>
      <c r="F1930" s="335">
        <f>+'3.- Resumen general'!AQ1931</f>
        <v>5.2683799999999996</v>
      </c>
      <c r="G1930" s="335">
        <f t="shared" si="120"/>
        <v>5.2683799999999996</v>
      </c>
      <c r="I1930" s="52">
        <v>1925</v>
      </c>
      <c r="J1930" s="334">
        <f t="shared" si="121"/>
        <v>83662</v>
      </c>
      <c r="K1930" s="81" t="str">
        <f t="shared" si="122"/>
        <v>Test de Clements lecitina-esfingomielina,</v>
      </c>
      <c r="L1930" s="335">
        <f>+'3.- Resumen general'!AP1931</f>
        <v>0</v>
      </c>
      <c r="M1930" s="335">
        <f>+'3.- Resumen general'!AQ1931</f>
        <v>5.2683799999999996</v>
      </c>
      <c r="N1930" s="335">
        <f t="shared" si="123"/>
        <v>5.2683799999999996</v>
      </c>
    </row>
    <row r="1931" spans="2:14">
      <c r="B1931" s="52">
        <v>1926</v>
      </c>
      <c r="C1931" s="334">
        <f>+'3.- Resumen general'!C1932</f>
        <v>83690</v>
      </c>
      <c r="D1931" s="81" t="str">
        <f>+'3.- Resumen general'!D1932</f>
        <v>Lipasa</v>
      </c>
      <c r="E1931" s="335">
        <f>+'3.- Resumen general'!AP1932</f>
        <v>0</v>
      </c>
      <c r="F1931" s="335">
        <f>+'3.- Resumen general'!AQ1932</f>
        <v>5.2683799999999996</v>
      </c>
      <c r="G1931" s="335">
        <f t="shared" si="120"/>
        <v>5.2683799999999996</v>
      </c>
      <c r="I1931" s="52">
        <v>1926</v>
      </c>
      <c r="J1931" s="334">
        <f t="shared" si="121"/>
        <v>83690</v>
      </c>
      <c r="K1931" s="81" t="str">
        <f t="shared" si="122"/>
        <v>Lipasa</v>
      </c>
      <c r="L1931" s="335">
        <f>+'3.- Resumen general'!AP1932</f>
        <v>0</v>
      </c>
      <c r="M1931" s="335">
        <f>+'3.- Resumen general'!AQ1932</f>
        <v>5.2683799999999996</v>
      </c>
      <c r="N1931" s="335">
        <f t="shared" si="123"/>
        <v>5.2683799999999996</v>
      </c>
    </row>
    <row r="1932" spans="2:14" ht="25.5">
      <c r="B1932" s="52">
        <v>1927</v>
      </c>
      <c r="C1932" s="334">
        <f>+'3.- Resumen general'!C1933</f>
        <v>83715</v>
      </c>
      <c r="D1932" s="81" t="str">
        <f>+'3.- Resumen general'!D1933</f>
        <v>Lipoproteínas en sangre; separación y determinación cuantitativa por electroforesis</v>
      </c>
      <c r="E1932" s="335">
        <f>+'3.- Resumen general'!AP1933</f>
        <v>0</v>
      </c>
      <c r="F1932" s="335">
        <f>+'3.- Resumen general'!AQ1933</f>
        <v>5.2683799999999996</v>
      </c>
      <c r="G1932" s="335">
        <f t="shared" si="120"/>
        <v>5.2683799999999996</v>
      </c>
      <c r="I1932" s="52">
        <v>1927</v>
      </c>
      <c r="J1932" s="334">
        <f t="shared" si="121"/>
        <v>83715</v>
      </c>
      <c r="K1932" s="81" t="str">
        <f t="shared" si="122"/>
        <v>Lipoproteínas en sangre; separación y determinación cuantitativa por electroforesis</v>
      </c>
      <c r="L1932" s="335">
        <f>+'3.- Resumen general'!AP1933</f>
        <v>0</v>
      </c>
      <c r="M1932" s="335">
        <f>+'3.- Resumen general'!AQ1933</f>
        <v>5.2683799999999996</v>
      </c>
      <c r="N1932" s="335">
        <f t="shared" si="123"/>
        <v>5.2683799999999996</v>
      </c>
    </row>
    <row r="1933" spans="2:14">
      <c r="B1933" s="52">
        <v>1928</v>
      </c>
      <c r="C1933" s="334">
        <f>+'3.- Resumen general'!C1934</f>
        <v>83718</v>
      </c>
      <c r="D1933" s="81" t="str">
        <f>+'3.- Resumen general'!D1934</f>
        <v>HDL colesterol</v>
      </c>
      <c r="E1933" s="335">
        <f>+'3.- Resumen general'!AP1934</f>
        <v>0</v>
      </c>
      <c r="F1933" s="335">
        <f>+'3.- Resumen general'!AQ1934</f>
        <v>5.9733799999999997</v>
      </c>
      <c r="G1933" s="335">
        <f t="shared" si="120"/>
        <v>5.9733799999999997</v>
      </c>
      <c r="I1933" s="52">
        <v>1928</v>
      </c>
      <c r="J1933" s="334">
        <f t="shared" si="121"/>
        <v>83718</v>
      </c>
      <c r="K1933" s="81" t="str">
        <f t="shared" si="122"/>
        <v>HDL colesterol</v>
      </c>
      <c r="L1933" s="335">
        <f>+'3.- Resumen general'!AP1934</f>
        <v>0</v>
      </c>
      <c r="M1933" s="335">
        <f>+'3.- Resumen general'!AQ1934</f>
        <v>5.9733799999999997</v>
      </c>
      <c r="N1933" s="335">
        <f t="shared" si="123"/>
        <v>5.9733799999999997</v>
      </c>
    </row>
    <row r="1934" spans="2:14">
      <c r="B1934" s="52">
        <v>1929</v>
      </c>
      <c r="C1934" s="334">
        <f>+'3.- Resumen general'!C1935</f>
        <v>83719</v>
      </c>
      <c r="D1934" s="81" t="str">
        <f>+'3.- Resumen general'!D1935</f>
        <v>VLDL Colesterol</v>
      </c>
      <c r="E1934" s="335">
        <f>+'3.- Resumen general'!AP1935</f>
        <v>0</v>
      </c>
      <c r="F1934" s="335">
        <f>+'3.- Resumen general'!AQ1935</f>
        <v>5.11538</v>
      </c>
      <c r="G1934" s="335">
        <f t="shared" si="120"/>
        <v>5.11538</v>
      </c>
      <c r="I1934" s="52">
        <v>1929</v>
      </c>
      <c r="J1934" s="334">
        <f t="shared" si="121"/>
        <v>83719</v>
      </c>
      <c r="K1934" s="81" t="str">
        <f t="shared" si="122"/>
        <v>VLDL Colesterol</v>
      </c>
      <c r="L1934" s="335">
        <f>+'3.- Resumen general'!AP1935</f>
        <v>0</v>
      </c>
      <c r="M1934" s="335">
        <f>+'3.- Resumen general'!AQ1935</f>
        <v>5.11538</v>
      </c>
      <c r="N1934" s="335">
        <f t="shared" si="123"/>
        <v>5.11538</v>
      </c>
    </row>
    <row r="1935" spans="2:14">
      <c r="B1935" s="52">
        <v>1930</v>
      </c>
      <c r="C1935" s="334">
        <f>+'3.- Resumen general'!C1936</f>
        <v>83721</v>
      </c>
      <c r="D1935" s="81" t="str">
        <f>+'3.- Resumen general'!D1936</f>
        <v>LDL colesterol</v>
      </c>
      <c r="E1935" s="335">
        <f>+'3.- Resumen general'!AP1936</f>
        <v>0</v>
      </c>
      <c r="F1935" s="335">
        <f>+'3.- Resumen general'!AQ1936</f>
        <v>10.87438</v>
      </c>
      <c r="G1935" s="335">
        <f t="shared" si="120"/>
        <v>10.87438</v>
      </c>
      <c r="I1935" s="52">
        <v>1930</v>
      </c>
      <c r="J1935" s="334">
        <f t="shared" si="121"/>
        <v>83721</v>
      </c>
      <c r="K1935" s="81" t="str">
        <f t="shared" si="122"/>
        <v>LDL colesterol</v>
      </c>
      <c r="L1935" s="335">
        <f>+'3.- Resumen general'!AP1936</f>
        <v>0</v>
      </c>
      <c r="M1935" s="335">
        <f>+'3.- Resumen general'!AQ1936</f>
        <v>10.87438</v>
      </c>
      <c r="N1935" s="335">
        <f t="shared" si="123"/>
        <v>10.87438</v>
      </c>
    </row>
    <row r="1936" spans="2:14">
      <c r="B1936" s="52">
        <v>1931</v>
      </c>
      <c r="C1936" s="334">
        <f>+'3.- Resumen general'!C1937</f>
        <v>83735</v>
      </c>
      <c r="D1936" s="81" t="str">
        <f>+'3.- Resumen general'!D1937</f>
        <v>Magnesio</v>
      </c>
      <c r="E1936" s="335">
        <f>+'3.- Resumen general'!AP1937</f>
        <v>0</v>
      </c>
      <c r="F1936" s="335">
        <f>+'3.- Resumen general'!AQ1937</f>
        <v>5.2683799999999996</v>
      </c>
      <c r="G1936" s="335">
        <f t="shared" si="120"/>
        <v>5.2683799999999996</v>
      </c>
      <c r="I1936" s="52">
        <v>1931</v>
      </c>
      <c r="J1936" s="334">
        <f t="shared" si="121"/>
        <v>83735</v>
      </c>
      <c r="K1936" s="81" t="str">
        <f t="shared" si="122"/>
        <v>Magnesio</v>
      </c>
      <c r="L1936" s="335">
        <f>+'3.- Resumen general'!AP1937</f>
        <v>0</v>
      </c>
      <c r="M1936" s="335">
        <f>+'3.- Resumen general'!AQ1937</f>
        <v>5.2683799999999996</v>
      </c>
      <c r="N1936" s="335">
        <f t="shared" si="123"/>
        <v>5.2683799999999996</v>
      </c>
    </row>
    <row r="1937" spans="2:14">
      <c r="B1937" s="52">
        <v>1932</v>
      </c>
      <c r="C1937" s="334">
        <f>+'3.- Resumen general'!C1938</f>
        <v>83874</v>
      </c>
      <c r="D1937" s="81" t="str">
        <f>+'3.- Resumen general'!D1938</f>
        <v>Mioglobina</v>
      </c>
      <c r="E1937" s="335">
        <f>+'3.- Resumen general'!AP1938</f>
        <v>0</v>
      </c>
      <c r="F1937" s="335">
        <f>+'3.- Resumen general'!AQ1938</f>
        <v>5.2683799999999996</v>
      </c>
      <c r="G1937" s="335">
        <f t="shared" si="120"/>
        <v>5.2683799999999996</v>
      </c>
      <c r="I1937" s="52">
        <v>1932</v>
      </c>
      <c r="J1937" s="334">
        <f t="shared" si="121"/>
        <v>83874</v>
      </c>
      <c r="K1937" s="81" t="str">
        <f t="shared" si="122"/>
        <v>Mioglobina</v>
      </c>
      <c r="L1937" s="335">
        <f>+'3.- Resumen general'!AP1938</f>
        <v>0</v>
      </c>
      <c r="M1937" s="335">
        <f>+'3.- Resumen general'!AQ1938</f>
        <v>5.2683799999999996</v>
      </c>
      <c r="N1937" s="335">
        <f t="shared" si="123"/>
        <v>5.2683799999999996</v>
      </c>
    </row>
    <row r="1938" spans="2:14">
      <c r="B1938" s="52">
        <v>1933</v>
      </c>
      <c r="C1938" s="334">
        <f>+'3.- Resumen general'!C1939</f>
        <v>83898</v>
      </c>
      <c r="D1938" s="81" t="str">
        <f>+'3.- Resumen general'!D1939</f>
        <v>Reacción en cadena de la polimerasa (PCR)</v>
      </c>
      <c r="E1938" s="335">
        <f>+'3.- Resumen general'!AP1939</f>
        <v>0</v>
      </c>
      <c r="F1938" s="335">
        <f>+'3.- Resumen general'!AQ1939</f>
        <v>14.17338</v>
      </c>
      <c r="G1938" s="335">
        <f t="shared" si="120"/>
        <v>14.17338</v>
      </c>
      <c r="I1938" s="52">
        <v>1933</v>
      </c>
      <c r="J1938" s="334">
        <f t="shared" si="121"/>
        <v>83898</v>
      </c>
      <c r="K1938" s="81" t="str">
        <f t="shared" si="122"/>
        <v>Reacción en cadena de la polimerasa (PCR)</v>
      </c>
      <c r="L1938" s="335">
        <f>+'3.- Resumen general'!AP1939</f>
        <v>0</v>
      </c>
      <c r="M1938" s="335">
        <f>+'3.- Resumen general'!AQ1939</f>
        <v>14.17338</v>
      </c>
      <c r="N1938" s="335">
        <f t="shared" si="123"/>
        <v>14.17338</v>
      </c>
    </row>
    <row r="1939" spans="2:14">
      <c r="B1939" s="52">
        <v>1934</v>
      </c>
      <c r="C1939" s="334">
        <f>+'3.- Resumen general'!C1940</f>
        <v>83925</v>
      </c>
      <c r="D1939" s="81" t="str">
        <f>+'3.- Resumen general'!D1940</f>
        <v>Opiáceos (p. ej., morfina, meperidina)</v>
      </c>
      <c r="E1939" s="335">
        <f>+'3.- Resumen general'!AP1940</f>
        <v>0</v>
      </c>
      <c r="F1939" s="335">
        <f>+'3.- Resumen general'!AQ1940</f>
        <v>5.2683799999999996</v>
      </c>
      <c r="G1939" s="335">
        <f t="shared" si="120"/>
        <v>5.2683799999999996</v>
      </c>
      <c r="I1939" s="52">
        <v>1934</v>
      </c>
      <c r="J1939" s="334">
        <f t="shared" si="121"/>
        <v>83925</v>
      </c>
      <c r="K1939" s="81" t="str">
        <f t="shared" si="122"/>
        <v>Opiáceos (p. ej., morfina, meperidina)</v>
      </c>
      <c r="L1939" s="335">
        <f>+'3.- Resumen general'!AP1940</f>
        <v>0</v>
      </c>
      <c r="M1939" s="335">
        <f>+'3.- Resumen general'!AQ1940</f>
        <v>5.2683799999999996</v>
      </c>
      <c r="N1939" s="335">
        <f t="shared" si="123"/>
        <v>5.2683799999999996</v>
      </c>
    </row>
    <row r="1940" spans="2:14">
      <c r="B1940" s="52">
        <v>1935</v>
      </c>
      <c r="C1940" s="334">
        <f>+'3.- Resumen general'!C1941</f>
        <v>83930</v>
      </c>
      <c r="D1940" s="81" t="str">
        <f>+'3.- Resumen general'!D1941</f>
        <v>Osmolalidad; sangre</v>
      </c>
      <c r="E1940" s="335">
        <f>+'3.- Resumen general'!AP1941</f>
        <v>0</v>
      </c>
      <c r="F1940" s="335">
        <f>+'3.- Resumen general'!AQ1941</f>
        <v>0.58329999999999993</v>
      </c>
      <c r="G1940" s="335">
        <f t="shared" si="120"/>
        <v>0.58329999999999993</v>
      </c>
      <c r="I1940" s="52">
        <v>1935</v>
      </c>
      <c r="J1940" s="334">
        <f t="shared" si="121"/>
        <v>83930</v>
      </c>
      <c r="K1940" s="81" t="str">
        <f t="shared" si="122"/>
        <v>Osmolalidad; sangre</v>
      </c>
      <c r="L1940" s="335">
        <f>+'3.- Resumen general'!AP1941</f>
        <v>0</v>
      </c>
      <c r="M1940" s="335">
        <f>+'3.- Resumen general'!AQ1941</f>
        <v>0.58329999999999993</v>
      </c>
      <c r="N1940" s="335">
        <f t="shared" si="123"/>
        <v>0.58329999999999993</v>
      </c>
    </row>
    <row r="1941" spans="2:14">
      <c r="B1941" s="52">
        <v>1936</v>
      </c>
      <c r="C1941" s="334">
        <f>+'3.- Resumen general'!C1942</f>
        <v>83935</v>
      </c>
      <c r="D1941" s="81" t="str">
        <f>+'3.- Resumen general'!D1942</f>
        <v>Osmolalidad; orina</v>
      </c>
      <c r="E1941" s="335">
        <f>+'3.- Resumen general'!AP1942</f>
        <v>0</v>
      </c>
      <c r="F1941" s="335">
        <f>+'3.- Resumen general'!AQ1942</f>
        <v>0.60470000000000002</v>
      </c>
      <c r="G1941" s="335">
        <f t="shared" si="120"/>
        <v>0.60470000000000002</v>
      </c>
      <c r="I1941" s="52">
        <v>1936</v>
      </c>
      <c r="J1941" s="334">
        <f t="shared" si="121"/>
        <v>83935</v>
      </c>
      <c r="K1941" s="81" t="str">
        <f t="shared" si="122"/>
        <v>Osmolalidad; orina</v>
      </c>
      <c r="L1941" s="335">
        <f>+'3.- Resumen general'!AP1942</f>
        <v>0</v>
      </c>
      <c r="M1941" s="335">
        <f>+'3.- Resumen general'!AQ1942</f>
        <v>0.60470000000000002</v>
      </c>
      <c r="N1941" s="335">
        <f t="shared" si="123"/>
        <v>0.60470000000000002</v>
      </c>
    </row>
    <row r="1942" spans="2:14">
      <c r="B1942" s="52">
        <v>1937</v>
      </c>
      <c r="C1942" s="334">
        <f>+'3.- Resumen general'!C1943</f>
        <v>83970</v>
      </c>
      <c r="D1942" s="81" t="str">
        <f>+'3.- Resumen general'!D1943</f>
        <v>Paratohormona (PTH)</v>
      </c>
      <c r="E1942" s="335">
        <f>+'3.- Resumen general'!AP1943</f>
        <v>0</v>
      </c>
      <c r="F1942" s="335">
        <f>+'3.- Resumen general'!AQ1943</f>
        <v>5.2683799999999996</v>
      </c>
      <c r="G1942" s="335">
        <f t="shared" si="120"/>
        <v>5.2683799999999996</v>
      </c>
      <c r="I1942" s="52">
        <v>1937</v>
      </c>
      <c r="J1942" s="334">
        <f t="shared" si="121"/>
        <v>83970</v>
      </c>
      <c r="K1942" s="81" t="str">
        <f t="shared" si="122"/>
        <v>Paratohormona (PTH)</v>
      </c>
      <c r="L1942" s="335">
        <f>+'3.- Resumen general'!AP1943</f>
        <v>0</v>
      </c>
      <c r="M1942" s="335">
        <f>+'3.- Resumen general'!AQ1943</f>
        <v>5.2683799999999996</v>
      </c>
      <c r="N1942" s="335">
        <f t="shared" si="123"/>
        <v>5.2683799999999996</v>
      </c>
    </row>
    <row r="1943" spans="2:14">
      <c r="B1943" s="52">
        <v>1938</v>
      </c>
      <c r="C1943" s="334">
        <f>+'3.- Resumen general'!C1944</f>
        <v>83986</v>
      </c>
      <c r="D1943" s="81" t="str">
        <f>+'3.- Resumen general'!D1944</f>
        <v>pH en líquido corporal, excepto sangre (Ph vaginal, test de nitrazina)</v>
      </c>
      <c r="E1943" s="335">
        <f>+'3.- Resumen general'!AP1944</f>
        <v>0</v>
      </c>
      <c r="F1943" s="335">
        <f>+'3.- Resumen general'!AQ1944</f>
        <v>5.2683799999999996</v>
      </c>
      <c r="G1943" s="335">
        <f t="shared" si="120"/>
        <v>5.2683799999999996</v>
      </c>
      <c r="I1943" s="52">
        <v>1938</v>
      </c>
      <c r="J1943" s="334">
        <f t="shared" si="121"/>
        <v>83986</v>
      </c>
      <c r="K1943" s="81" t="str">
        <f t="shared" si="122"/>
        <v>pH en líquido corporal, excepto sangre (Ph vaginal, test de nitrazina)</v>
      </c>
      <c r="L1943" s="335">
        <f>+'3.- Resumen general'!AP1944</f>
        <v>0</v>
      </c>
      <c r="M1943" s="335">
        <f>+'3.- Resumen general'!AQ1944</f>
        <v>5.2683799999999996</v>
      </c>
      <c r="N1943" s="335">
        <f t="shared" si="123"/>
        <v>5.2683799999999996</v>
      </c>
    </row>
    <row r="1944" spans="2:14">
      <c r="B1944" s="52">
        <v>1939</v>
      </c>
      <c r="C1944" s="334">
        <f>+'3.- Resumen general'!C1945</f>
        <v>84030</v>
      </c>
      <c r="D1944" s="81" t="str">
        <f>+'3.- Resumen general'!D1945</f>
        <v>Fenilalanina (PKU), en sangre</v>
      </c>
      <c r="E1944" s="335">
        <f>+'3.- Resumen general'!AP1945</f>
        <v>0</v>
      </c>
      <c r="F1944" s="335">
        <f>+'3.- Resumen general'!AQ1945</f>
        <v>5.2683799999999996</v>
      </c>
      <c r="G1944" s="335">
        <f t="shared" si="120"/>
        <v>5.2683799999999996</v>
      </c>
      <c r="I1944" s="52">
        <v>1939</v>
      </c>
      <c r="J1944" s="334">
        <f t="shared" si="121"/>
        <v>84030</v>
      </c>
      <c r="K1944" s="81" t="str">
        <f t="shared" si="122"/>
        <v>Fenilalanina (PKU), en sangre</v>
      </c>
      <c r="L1944" s="335">
        <f>+'3.- Resumen general'!AP1945</f>
        <v>0</v>
      </c>
      <c r="M1944" s="335">
        <f>+'3.- Resumen general'!AQ1945</f>
        <v>5.2683799999999996</v>
      </c>
      <c r="N1944" s="335">
        <f t="shared" si="123"/>
        <v>5.2683799999999996</v>
      </c>
    </row>
    <row r="1945" spans="2:14">
      <c r="B1945" s="52">
        <v>1940</v>
      </c>
      <c r="C1945" s="334">
        <f>+'3.- Resumen general'!C1946</f>
        <v>84060</v>
      </c>
      <c r="D1945" s="81" t="str">
        <f>+'3.- Resumen general'!D1946</f>
        <v>Fosfatasa ácida; total</v>
      </c>
      <c r="E1945" s="335">
        <f>+'3.- Resumen general'!AP1946</f>
        <v>0</v>
      </c>
      <c r="F1945" s="335">
        <f>+'3.- Resumen general'!AQ1946</f>
        <v>5.2683799999999996</v>
      </c>
      <c r="G1945" s="335">
        <f t="shared" si="120"/>
        <v>5.2683799999999996</v>
      </c>
      <c r="I1945" s="52">
        <v>1940</v>
      </c>
      <c r="J1945" s="334">
        <f t="shared" si="121"/>
        <v>84060</v>
      </c>
      <c r="K1945" s="81" t="str">
        <f t="shared" si="122"/>
        <v>Fosfatasa ácida; total</v>
      </c>
      <c r="L1945" s="335">
        <f>+'3.- Resumen general'!AP1946</f>
        <v>0</v>
      </c>
      <c r="M1945" s="335">
        <f>+'3.- Resumen general'!AQ1946</f>
        <v>5.2683799999999996</v>
      </c>
      <c r="N1945" s="335">
        <f t="shared" si="123"/>
        <v>5.2683799999999996</v>
      </c>
    </row>
    <row r="1946" spans="2:14">
      <c r="B1946" s="52">
        <v>1941</v>
      </c>
      <c r="C1946" s="334">
        <f>+'3.- Resumen general'!C1947</f>
        <v>84066</v>
      </c>
      <c r="D1946" s="81" t="str">
        <f>+'3.- Resumen general'!D1947</f>
        <v>Fosfatasa ácida prostática</v>
      </c>
      <c r="E1946" s="335">
        <f>+'3.- Resumen general'!AP1947</f>
        <v>0</v>
      </c>
      <c r="F1946" s="335">
        <f>+'3.- Resumen general'!AQ1947</f>
        <v>5.2683799999999996</v>
      </c>
      <c r="G1946" s="335">
        <f t="shared" si="120"/>
        <v>5.2683799999999996</v>
      </c>
      <c r="I1946" s="52">
        <v>1941</v>
      </c>
      <c r="J1946" s="334">
        <f t="shared" si="121"/>
        <v>84066</v>
      </c>
      <c r="K1946" s="81" t="str">
        <f t="shared" si="122"/>
        <v>Fosfatasa ácida prostática</v>
      </c>
      <c r="L1946" s="335">
        <f>+'3.- Resumen general'!AP1947</f>
        <v>0</v>
      </c>
      <c r="M1946" s="335">
        <f>+'3.- Resumen general'!AQ1947</f>
        <v>5.2683799999999996</v>
      </c>
      <c r="N1946" s="335">
        <f t="shared" si="123"/>
        <v>5.2683799999999996</v>
      </c>
    </row>
    <row r="1947" spans="2:14">
      <c r="B1947" s="52">
        <v>1942</v>
      </c>
      <c r="C1947" s="334">
        <f>+'3.- Resumen general'!C1948</f>
        <v>84075</v>
      </c>
      <c r="D1947" s="81" t="str">
        <f>+'3.- Resumen general'!D1948</f>
        <v>Fosfatasa alcalina</v>
      </c>
      <c r="E1947" s="335">
        <f>+'3.- Resumen general'!AP1948</f>
        <v>0</v>
      </c>
      <c r="F1947" s="335">
        <f>+'3.- Resumen general'!AQ1948</f>
        <v>2.80138</v>
      </c>
      <c r="G1947" s="335">
        <f t="shared" si="120"/>
        <v>2.80138</v>
      </c>
      <c r="I1947" s="52">
        <v>1942</v>
      </c>
      <c r="J1947" s="334">
        <f t="shared" si="121"/>
        <v>84075</v>
      </c>
      <c r="K1947" s="81" t="str">
        <f t="shared" si="122"/>
        <v>Fosfatasa alcalina</v>
      </c>
      <c r="L1947" s="335">
        <f>+'3.- Resumen general'!AP1948</f>
        <v>0</v>
      </c>
      <c r="M1947" s="335">
        <f>+'3.- Resumen general'!AQ1948</f>
        <v>2.80138</v>
      </c>
      <c r="N1947" s="335">
        <f t="shared" si="123"/>
        <v>2.80138</v>
      </c>
    </row>
    <row r="1948" spans="2:14">
      <c r="B1948" s="52">
        <v>1943</v>
      </c>
      <c r="C1948" s="334">
        <f>+'3.- Resumen general'!C1949</f>
        <v>84080</v>
      </c>
      <c r="D1948" s="81" t="str">
        <f>+'3.- Resumen general'!D1949</f>
        <v>Fosfatasa alcalina; isoenzimas</v>
      </c>
      <c r="E1948" s="335">
        <f>+'3.- Resumen general'!AP1949</f>
        <v>0</v>
      </c>
      <c r="F1948" s="335">
        <f>+'3.- Resumen general'!AQ1949</f>
        <v>5.2683799999999996</v>
      </c>
      <c r="G1948" s="335">
        <f t="shared" si="120"/>
        <v>5.2683799999999996</v>
      </c>
      <c r="I1948" s="52">
        <v>1943</v>
      </c>
      <c r="J1948" s="334">
        <f t="shared" si="121"/>
        <v>84080</v>
      </c>
      <c r="K1948" s="81" t="str">
        <f t="shared" si="122"/>
        <v>Fosfatasa alcalina; isoenzimas</v>
      </c>
      <c r="L1948" s="335">
        <f>+'3.- Resumen general'!AP1949</f>
        <v>0</v>
      </c>
      <c r="M1948" s="335">
        <f>+'3.- Resumen general'!AQ1949</f>
        <v>5.2683799999999996</v>
      </c>
      <c r="N1948" s="335">
        <f t="shared" si="123"/>
        <v>5.2683799999999996</v>
      </c>
    </row>
    <row r="1949" spans="2:14">
      <c r="B1949" s="52">
        <v>1944</v>
      </c>
      <c r="C1949" s="334">
        <f>+'3.- Resumen general'!C1950</f>
        <v>84081</v>
      </c>
      <c r="D1949" s="81" t="str">
        <f>+'3.- Resumen general'!D1950</f>
        <v xml:space="preserve">Fosfolípidos </v>
      </c>
      <c r="E1949" s="335">
        <f>+'3.- Resumen general'!AP1950</f>
        <v>0</v>
      </c>
      <c r="F1949" s="335">
        <f>+'3.- Resumen general'!AQ1950</f>
        <v>5.2683799999999996</v>
      </c>
      <c r="G1949" s="335">
        <f t="shared" si="120"/>
        <v>5.2683799999999996</v>
      </c>
      <c r="I1949" s="52">
        <v>1944</v>
      </c>
      <c r="J1949" s="334">
        <f t="shared" si="121"/>
        <v>84081</v>
      </c>
      <c r="K1949" s="81" t="str">
        <f t="shared" si="122"/>
        <v xml:space="preserve">Fosfolípidos </v>
      </c>
      <c r="L1949" s="335">
        <f>+'3.- Resumen general'!AP1950</f>
        <v>0</v>
      </c>
      <c r="M1949" s="335">
        <f>+'3.- Resumen general'!AQ1950</f>
        <v>5.2683799999999996</v>
      </c>
      <c r="N1949" s="335">
        <f t="shared" si="123"/>
        <v>5.2683799999999996</v>
      </c>
    </row>
    <row r="1950" spans="2:14">
      <c r="B1950" s="52">
        <v>1945</v>
      </c>
      <c r="C1950" s="334">
        <f>+'3.- Resumen general'!C1951</f>
        <v>84100</v>
      </c>
      <c r="D1950" s="81" t="str">
        <f>+'3.- Resumen general'!D1951</f>
        <v>Fósforo en sangre</v>
      </c>
      <c r="E1950" s="335">
        <f>+'3.- Resumen general'!AP1951</f>
        <v>0</v>
      </c>
      <c r="F1950" s="335">
        <f>+'3.- Resumen general'!AQ1951</f>
        <v>7.3773800000000005</v>
      </c>
      <c r="G1950" s="335">
        <f t="shared" si="120"/>
        <v>7.3773800000000005</v>
      </c>
      <c r="I1950" s="52">
        <v>1945</v>
      </c>
      <c r="J1950" s="334">
        <f t="shared" si="121"/>
        <v>84100</v>
      </c>
      <c r="K1950" s="81" t="str">
        <f t="shared" si="122"/>
        <v>Fósforo en sangre</v>
      </c>
      <c r="L1950" s="335">
        <f>+'3.- Resumen general'!AP1951</f>
        <v>0</v>
      </c>
      <c r="M1950" s="335">
        <f>+'3.- Resumen general'!AQ1951</f>
        <v>7.3773800000000005</v>
      </c>
      <c r="N1950" s="335">
        <f t="shared" si="123"/>
        <v>7.3773800000000005</v>
      </c>
    </row>
    <row r="1951" spans="2:14">
      <c r="B1951" s="52">
        <v>1946</v>
      </c>
      <c r="C1951" s="334">
        <f>+'3.- Resumen general'!C1952</f>
        <v>84105</v>
      </c>
      <c r="D1951" s="81" t="str">
        <f>+'3.- Resumen general'!D1952</f>
        <v>Fósforo inorgánico (fosfato); en orina</v>
      </c>
      <c r="E1951" s="335">
        <f>+'3.- Resumen general'!AP1952</f>
        <v>0</v>
      </c>
      <c r="F1951" s="335">
        <f>+'3.- Resumen general'!AQ1952</f>
        <v>1.4454799999999999</v>
      </c>
      <c r="G1951" s="335">
        <f t="shared" si="120"/>
        <v>1.4454799999999999</v>
      </c>
      <c r="I1951" s="52">
        <v>1946</v>
      </c>
      <c r="J1951" s="334">
        <f t="shared" si="121"/>
        <v>84105</v>
      </c>
      <c r="K1951" s="81" t="str">
        <f t="shared" si="122"/>
        <v>Fósforo inorgánico (fosfato); en orina</v>
      </c>
      <c r="L1951" s="335">
        <f>+'3.- Resumen general'!AP1952</f>
        <v>0</v>
      </c>
      <c r="M1951" s="335">
        <f>+'3.- Resumen general'!AQ1952</f>
        <v>1.4454799999999999</v>
      </c>
      <c r="N1951" s="335">
        <f t="shared" si="123"/>
        <v>1.4454799999999999</v>
      </c>
    </row>
    <row r="1952" spans="2:14">
      <c r="B1952" s="52">
        <v>1947</v>
      </c>
      <c r="C1952" s="334">
        <f>+'3.- Resumen general'!C1953</f>
        <v>84106</v>
      </c>
      <c r="D1952" s="81" t="str">
        <f>+'3.- Resumen general'!D1953</f>
        <v>Porfobilinógeno en orina; cualitativo</v>
      </c>
      <c r="E1952" s="335">
        <f>+'3.- Resumen general'!AP1953</f>
        <v>0</v>
      </c>
      <c r="F1952" s="335">
        <f>+'3.- Resumen general'!AQ1953</f>
        <v>2.3593799999999998</v>
      </c>
      <c r="G1952" s="335">
        <f t="shared" si="120"/>
        <v>2.3593799999999998</v>
      </c>
      <c r="I1952" s="52">
        <v>1947</v>
      </c>
      <c r="J1952" s="334">
        <f t="shared" si="121"/>
        <v>84106</v>
      </c>
      <c r="K1952" s="81" t="str">
        <f t="shared" si="122"/>
        <v>Porfobilinógeno en orina; cualitativo</v>
      </c>
      <c r="L1952" s="335">
        <f>+'3.- Resumen general'!AP1953</f>
        <v>0</v>
      </c>
      <c r="M1952" s="335">
        <f>+'3.- Resumen general'!AQ1953</f>
        <v>2.3593799999999998</v>
      </c>
      <c r="N1952" s="335">
        <f t="shared" si="123"/>
        <v>2.3593799999999998</v>
      </c>
    </row>
    <row r="1953" spans="2:14">
      <c r="B1953" s="52">
        <v>1948</v>
      </c>
      <c r="C1953" s="334">
        <f>+'3.- Resumen general'!C1954</f>
        <v>84119</v>
      </c>
      <c r="D1953" s="81" t="str">
        <f>+'3.- Resumen general'!D1954</f>
        <v>Porfirinas en orina; cualitativas</v>
      </c>
      <c r="E1953" s="335">
        <f>+'3.- Resumen general'!AP1954</f>
        <v>0</v>
      </c>
      <c r="F1953" s="335">
        <f>+'3.- Resumen general'!AQ1954</f>
        <v>5.2683799999999996</v>
      </c>
      <c r="G1953" s="335">
        <f t="shared" si="120"/>
        <v>5.2683799999999996</v>
      </c>
      <c r="I1953" s="52">
        <v>1948</v>
      </c>
      <c r="J1953" s="334">
        <f t="shared" si="121"/>
        <v>84119</v>
      </c>
      <c r="K1953" s="81" t="str">
        <f t="shared" si="122"/>
        <v>Porfirinas en orina; cualitativas</v>
      </c>
      <c r="L1953" s="335">
        <f>+'3.- Resumen general'!AP1954</f>
        <v>0</v>
      </c>
      <c r="M1953" s="335">
        <f>+'3.- Resumen general'!AQ1954</f>
        <v>5.2683799999999996</v>
      </c>
      <c r="N1953" s="335">
        <f t="shared" si="123"/>
        <v>5.2683799999999996</v>
      </c>
    </row>
    <row r="1954" spans="2:14">
      <c r="B1954" s="52">
        <v>1949</v>
      </c>
      <c r="C1954" s="334">
        <f>+'3.- Resumen general'!C1955</f>
        <v>84126</v>
      </c>
      <c r="D1954" s="81" t="str">
        <f>+'3.- Resumen general'!D1955</f>
        <v>Porfirinas fecales; cuantitativas</v>
      </c>
      <c r="E1954" s="335">
        <f>+'3.- Resumen general'!AP1955</f>
        <v>0</v>
      </c>
      <c r="F1954" s="335">
        <f>+'3.- Resumen general'!AQ1955</f>
        <v>5.2683799999999996</v>
      </c>
      <c r="G1954" s="335">
        <f t="shared" ref="G1954:G2017" si="124">SUM(E1954:F1954)</f>
        <v>5.2683799999999996</v>
      </c>
      <c r="I1954" s="52">
        <v>1949</v>
      </c>
      <c r="J1954" s="334">
        <f t="shared" ref="J1954:J2017" si="125">+C1954</f>
        <v>84126</v>
      </c>
      <c r="K1954" s="81" t="str">
        <f t="shared" ref="K1954:K2017" si="126">+D1954</f>
        <v>Porfirinas fecales; cuantitativas</v>
      </c>
      <c r="L1954" s="335">
        <f>+'3.- Resumen general'!AP1955</f>
        <v>0</v>
      </c>
      <c r="M1954" s="335">
        <f>+'3.- Resumen general'!AQ1955</f>
        <v>5.2683799999999996</v>
      </c>
      <c r="N1954" s="335">
        <f t="shared" ref="N1954:N2017" si="127">SUM(L1954:M1954)</f>
        <v>5.2683799999999996</v>
      </c>
    </row>
    <row r="1955" spans="2:14">
      <c r="B1955" s="52">
        <v>1950</v>
      </c>
      <c r="C1955" s="334">
        <f>+'3.- Resumen general'!C1956</f>
        <v>84132</v>
      </c>
      <c r="D1955" s="81" t="str">
        <f>+'3.- Resumen general'!D1956</f>
        <v>Potasio sérico</v>
      </c>
      <c r="E1955" s="335">
        <f>+'3.- Resumen general'!AP1956</f>
        <v>0</v>
      </c>
      <c r="F1955" s="335">
        <f>+'3.- Resumen general'!AQ1956</f>
        <v>4.5731966666666661</v>
      </c>
      <c r="G1955" s="335">
        <f t="shared" si="124"/>
        <v>4.5731966666666661</v>
      </c>
      <c r="I1955" s="52">
        <v>1950</v>
      </c>
      <c r="J1955" s="334">
        <f t="shared" si="125"/>
        <v>84132</v>
      </c>
      <c r="K1955" s="81" t="str">
        <f t="shared" si="126"/>
        <v>Potasio sérico</v>
      </c>
      <c r="L1955" s="335">
        <f>+'3.- Resumen general'!AP1956</f>
        <v>0</v>
      </c>
      <c r="M1955" s="335">
        <f>+'3.- Resumen general'!AQ1956</f>
        <v>4.5731966666666661</v>
      </c>
      <c r="N1955" s="335">
        <f t="shared" si="127"/>
        <v>4.5731966666666661</v>
      </c>
    </row>
    <row r="1956" spans="2:14">
      <c r="B1956" s="52">
        <v>1951</v>
      </c>
      <c r="C1956" s="334">
        <f>+'3.- Resumen general'!C1957</f>
        <v>84133</v>
      </c>
      <c r="D1956" s="81" t="str">
        <f>+'3.- Resumen general'!D1957</f>
        <v>Potasio; en orina</v>
      </c>
      <c r="E1956" s="335">
        <f>+'3.- Resumen general'!AP1957</f>
        <v>0</v>
      </c>
      <c r="F1956" s="335">
        <f>+'3.- Resumen general'!AQ1957</f>
        <v>3.7033</v>
      </c>
      <c r="G1956" s="335">
        <f t="shared" si="124"/>
        <v>3.7033</v>
      </c>
      <c r="I1956" s="52">
        <v>1951</v>
      </c>
      <c r="J1956" s="334">
        <f t="shared" si="125"/>
        <v>84133</v>
      </c>
      <c r="K1956" s="81" t="str">
        <f t="shared" si="126"/>
        <v>Potasio; en orina</v>
      </c>
      <c r="L1956" s="335">
        <f>+'3.- Resumen general'!AP1957</f>
        <v>0</v>
      </c>
      <c r="M1956" s="335">
        <f>+'3.- Resumen general'!AQ1957</f>
        <v>3.7033</v>
      </c>
      <c r="N1956" s="335">
        <f t="shared" si="127"/>
        <v>3.7033</v>
      </c>
    </row>
    <row r="1957" spans="2:14">
      <c r="B1957" s="52">
        <v>1952</v>
      </c>
      <c r="C1957" s="334">
        <f>+'3.- Resumen general'!C1958</f>
        <v>84135</v>
      </c>
      <c r="D1957" s="81" t="str">
        <f>+'3.- Resumen general'!D1958</f>
        <v>Pregnandiol</v>
      </c>
      <c r="E1957" s="335">
        <f>+'3.- Resumen general'!AP1958</f>
        <v>0</v>
      </c>
      <c r="F1957" s="335">
        <f>+'3.- Resumen general'!AQ1958</f>
        <v>20.273380000000003</v>
      </c>
      <c r="G1957" s="335">
        <f t="shared" si="124"/>
        <v>20.273380000000003</v>
      </c>
      <c r="I1957" s="52">
        <v>1952</v>
      </c>
      <c r="J1957" s="334">
        <f t="shared" si="125"/>
        <v>84135</v>
      </c>
      <c r="K1957" s="81" t="str">
        <f t="shared" si="126"/>
        <v>Pregnandiol</v>
      </c>
      <c r="L1957" s="335">
        <f>+'3.- Resumen general'!AP1958</f>
        <v>0</v>
      </c>
      <c r="M1957" s="335">
        <f>+'3.- Resumen general'!AQ1958</f>
        <v>20.273380000000003</v>
      </c>
      <c r="N1957" s="335">
        <f t="shared" si="127"/>
        <v>20.273380000000003</v>
      </c>
    </row>
    <row r="1958" spans="2:14">
      <c r="B1958" s="52">
        <v>1953</v>
      </c>
      <c r="C1958" s="334">
        <f>+'3.- Resumen general'!C1959</f>
        <v>84144</v>
      </c>
      <c r="D1958" s="81" t="str">
        <f>+'3.- Resumen general'!D1959</f>
        <v>Progesterona</v>
      </c>
      <c r="E1958" s="335">
        <f>+'3.- Resumen general'!AP1959</f>
        <v>0</v>
      </c>
      <c r="F1958" s="335">
        <f>+'3.- Resumen general'!AQ1959</f>
        <v>20.273380000000003</v>
      </c>
      <c r="G1958" s="335">
        <f t="shared" si="124"/>
        <v>20.273380000000003</v>
      </c>
      <c r="I1958" s="52">
        <v>1953</v>
      </c>
      <c r="J1958" s="334">
        <f t="shared" si="125"/>
        <v>84144</v>
      </c>
      <c r="K1958" s="81" t="str">
        <f t="shared" si="126"/>
        <v>Progesterona</v>
      </c>
      <c r="L1958" s="335">
        <f>+'3.- Resumen general'!AP1959</f>
        <v>0</v>
      </c>
      <c r="M1958" s="335">
        <f>+'3.- Resumen general'!AQ1959</f>
        <v>20.273380000000003</v>
      </c>
      <c r="N1958" s="335">
        <f t="shared" si="127"/>
        <v>20.273380000000003</v>
      </c>
    </row>
    <row r="1959" spans="2:14">
      <c r="B1959" s="52">
        <v>1954</v>
      </c>
      <c r="C1959" s="334">
        <f>+'3.- Resumen general'!C1960</f>
        <v>84145</v>
      </c>
      <c r="D1959" s="81" t="str">
        <f>+'3.- Resumen general'!D1960</f>
        <v>Procalcitonina</v>
      </c>
      <c r="E1959" s="335">
        <f>+'3.- Resumen general'!AP1960</f>
        <v>0</v>
      </c>
      <c r="F1959" s="335">
        <f>+'3.- Resumen general'!AQ1960</f>
        <v>5.2683799999999996</v>
      </c>
      <c r="G1959" s="335">
        <f t="shared" si="124"/>
        <v>5.2683799999999996</v>
      </c>
      <c r="I1959" s="52">
        <v>1954</v>
      </c>
      <c r="J1959" s="334">
        <f t="shared" si="125"/>
        <v>84145</v>
      </c>
      <c r="K1959" s="81" t="str">
        <f t="shared" si="126"/>
        <v>Procalcitonina</v>
      </c>
      <c r="L1959" s="335">
        <f>+'3.- Resumen general'!AP1960</f>
        <v>0</v>
      </c>
      <c r="M1959" s="335">
        <f>+'3.- Resumen general'!AQ1960</f>
        <v>5.2683799999999996</v>
      </c>
      <c r="N1959" s="335">
        <f t="shared" si="127"/>
        <v>5.2683799999999996</v>
      </c>
    </row>
    <row r="1960" spans="2:14">
      <c r="B1960" s="52">
        <v>1955</v>
      </c>
      <c r="C1960" s="334">
        <f>+'3.- Resumen general'!C1961</f>
        <v>84146</v>
      </c>
      <c r="D1960" s="81" t="str">
        <f>+'3.- Resumen general'!D1961</f>
        <v>Prolactina</v>
      </c>
      <c r="E1960" s="335">
        <f>+'3.- Resumen general'!AP1961</f>
        <v>0</v>
      </c>
      <c r="F1960" s="335">
        <f>+'3.- Resumen general'!AQ1961</f>
        <v>20.273380000000003</v>
      </c>
      <c r="G1960" s="335">
        <f t="shared" si="124"/>
        <v>20.273380000000003</v>
      </c>
      <c r="I1960" s="52">
        <v>1955</v>
      </c>
      <c r="J1960" s="334">
        <f t="shared" si="125"/>
        <v>84146</v>
      </c>
      <c r="K1960" s="81" t="str">
        <f t="shared" si="126"/>
        <v>Prolactina</v>
      </c>
      <c r="L1960" s="335">
        <f>+'3.- Resumen general'!AP1961</f>
        <v>0</v>
      </c>
      <c r="M1960" s="335">
        <f>+'3.- Resumen general'!AQ1961</f>
        <v>20.273380000000003</v>
      </c>
      <c r="N1960" s="335">
        <f t="shared" si="127"/>
        <v>20.273380000000003</v>
      </c>
    </row>
    <row r="1961" spans="2:14">
      <c r="B1961" s="52">
        <v>1956</v>
      </c>
      <c r="C1961" s="334">
        <f>+'3.- Resumen general'!C1962</f>
        <v>84152</v>
      </c>
      <c r="D1961" s="81" t="str">
        <f>+'3.- Resumen general'!D1962</f>
        <v>Antígeno Prostático Específico (PSA)</v>
      </c>
      <c r="E1961" s="335">
        <f>+'3.- Resumen general'!AP1962</f>
        <v>0</v>
      </c>
      <c r="F1961" s="335">
        <f>+'3.- Resumen general'!AQ1962</f>
        <v>12.928380000000001</v>
      </c>
      <c r="G1961" s="335">
        <f t="shared" si="124"/>
        <v>12.928380000000001</v>
      </c>
      <c r="I1961" s="52">
        <v>1956</v>
      </c>
      <c r="J1961" s="334">
        <f t="shared" si="125"/>
        <v>84152</v>
      </c>
      <c r="K1961" s="81" t="str">
        <f t="shared" si="126"/>
        <v>Antígeno Prostático Específico (PSA)</v>
      </c>
      <c r="L1961" s="335">
        <f>+'3.- Resumen general'!AP1962</f>
        <v>0</v>
      </c>
      <c r="M1961" s="335">
        <f>+'3.- Resumen general'!AQ1962</f>
        <v>12.928380000000001</v>
      </c>
      <c r="N1961" s="335">
        <f t="shared" si="127"/>
        <v>12.928380000000001</v>
      </c>
    </row>
    <row r="1962" spans="2:14">
      <c r="B1962" s="52">
        <v>1957</v>
      </c>
      <c r="C1962" s="334">
        <f>+'3.- Resumen general'!C1963</f>
        <v>84154</v>
      </c>
      <c r="D1962" s="81" t="str">
        <f>+'3.- Resumen general'!D1963</f>
        <v>Antígeno prostático específico (PSA) libre</v>
      </c>
      <c r="E1962" s="335">
        <f>+'3.- Resumen general'!AP1963</f>
        <v>0</v>
      </c>
      <c r="F1962" s="335">
        <f>+'3.- Resumen general'!AQ1963</f>
        <v>12.928380000000001</v>
      </c>
      <c r="G1962" s="335">
        <f t="shared" si="124"/>
        <v>12.928380000000001</v>
      </c>
      <c r="I1962" s="52">
        <v>1957</v>
      </c>
      <c r="J1962" s="334">
        <f t="shared" si="125"/>
        <v>84154</v>
      </c>
      <c r="K1962" s="81" t="str">
        <f t="shared" si="126"/>
        <v>Antígeno prostático específico (PSA) libre</v>
      </c>
      <c r="L1962" s="335">
        <f>+'3.- Resumen general'!AP1963</f>
        <v>0</v>
      </c>
      <c r="M1962" s="335">
        <f>+'3.- Resumen general'!AQ1963</f>
        <v>12.928380000000001</v>
      </c>
      <c r="N1962" s="335">
        <f t="shared" si="127"/>
        <v>12.928380000000001</v>
      </c>
    </row>
    <row r="1963" spans="2:14">
      <c r="B1963" s="52">
        <v>1958</v>
      </c>
      <c r="C1963" s="334">
        <f>+'3.- Resumen general'!C1964</f>
        <v>84155</v>
      </c>
      <c r="D1963" s="81" t="str">
        <f>+'3.- Resumen general'!D1964</f>
        <v>Proteínas totales</v>
      </c>
      <c r="E1963" s="335">
        <f>+'3.- Resumen general'!AP1964</f>
        <v>0</v>
      </c>
      <c r="F1963" s="335">
        <f>+'3.- Resumen general'!AQ1964</f>
        <v>2.2683800000000001</v>
      </c>
      <c r="G1963" s="335">
        <f t="shared" si="124"/>
        <v>2.2683800000000001</v>
      </c>
      <c r="I1963" s="52">
        <v>1958</v>
      </c>
      <c r="J1963" s="334">
        <f t="shared" si="125"/>
        <v>84155</v>
      </c>
      <c r="K1963" s="81" t="str">
        <f t="shared" si="126"/>
        <v>Proteínas totales</v>
      </c>
      <c r="L1963" s="335">
        <f>+'3.- Resumen general'!AP1964</f>
        <v>0</v>
      </c>
      <c r="M1963" s="335">
        <f>+'3.- Resumen general'!AQ1964</f>
        <v>2.2683800000000001</v>
      </c>
      <c r="N1963" s="335">
        <f t="shared" si="127"/>
        <v>2.2683800000000001</v>
      </c>
    </row>
    <row r="1964" spans="2:14">
      <c r="B1964" s="52">
        <v>1959</v>
      </c>
      <c r="C1964" s="334">
        <f>+'3.- Resumen general'!C1965</f>
        <v>84156</v>
      </c>
      <c r="D1964" s="81" t="str">
        <f>+'3.- Resumen general'!D1965</f>
        <v>Proteinuria de 24 horas</v>
      </c>
      <c r="E1964" s="335">
        <f>+'3.- Resumen general'!AP1965</f>
        <v>0</v>
      </c>
      <c r="F1964" s="335">
        <f>+'3.- Resumen general'!AQ1965</f>
        <v>7.3143000000000011</v>
      </c>
      <c r="G1964" s="335">
        <f t="shared" si="124"/>
        <v>7.3143000000000011</v>
      </c>
      <c r="I1964" s="52">
        <v>1959</v>
      </c>
      <c r="J1964" s="334">
        <f t="shared" si="125"/>
        <v>84156</v>
      </c>
      <c r="K1964" s="81" t="str">
        <f t="shared" si="126"/>
        <v>Proteinuria de 24 horas</v>
      </c>
      <c r="L1964" s="335">
        <f>+'3.- Resumen general'!AP1965</f>
        <v>0</v>
      </c>
      <c r="M1964" s="335">
        <f>+'3.- Resumen general'!AQ1965</f>
        <v>7.3143000000000011</v>
      </c>
      <c r="N1964" s="335">
        <f t="shared" si="127"/>
        <v>7.3143000000000011</v>
      </c>
    </row>
    <row r="1965" spans="2:14">
      <c r="B1965" s="52">
        <v>1960</v>
      </c>
      <c r="C1965" s="334">
        <f>+'3.- Resumen general'!C1966</f>
        <v>84157</v>
      </c>
      <c r="D1965" s="81" t="str">
        <f>+'3.- Resumen general'!D1966</f>
        <v>Proteínas en otros fluidos corporales</v>
      </c>
      <c r="E1965" s="335">
        <f>+'3.- Resumen general'!AP1966</f>
        <v>0</v>
      </c>
      <c r="F1965" s="335">
        <f>+'3.- Resumen general'!AQ1966</f>
        <v>5.2683799999999996</v>
      </c>
      <c r="G1965" s="335">
        <f t="shared" si="124"/>
        <v>5.2683799999999996</v>
      </c>
      <c r="I1965" s="52">
        <v>1960</v>
      </c>
      <c r="J1965" s="334">
        <f t="shared" si="125"/>
        <v>84157</v>
      </c>
      <c r="K1965" s="81" t="str">
        <f t="shared" si="126"/>
        <v>Proteínas en otros fluidos corporales</v>
      </c>
      <c r="L1965" s="335">
        <f>+'3.- Resumen general'!AP1966</f>
        <v>0</v>
      </c>
      <c r="M1965" s="335">
        <f>+'3.- Resumen general'!AQ1966</f>
        <v>5.2683799999999996</v>
      </c>
      <c r="N1965" s="335">
        <f t="shared" si="127"/>
        <v>5.2683799999999996</v>
      </c>
    </row>
    <row r="1966" spans="2:14">
      <c r="B1966" s="52">
        <v>1961</v>
      </c>
      <c r="C1966" s="334">
        <f>+'3.- Resumen general'!C1967</f>
        <v>84165</v>
      </c>
      <c r="D1966" s="81" t="str">
        <f>+'3.- Resumen general'!D1967</f>
        <v>Proteínas; fraccionamiento y determinación cuantitativa por electroforesis</v>
      </c>
      <c r="E1966" s="335">
        <f>+'3.- Resumen general'!AP1967</f>
        <v>0</v>
      </c>
      <c r="F1966" s="335">
        <f>+'3.- Resumen general'!AQ1967</f>
        <v>5.2683799999999996</v>
      </c>
      <c r="G1966" s="335">
        <f t="shared" si="124"/>
        <v>5.2683799999999996</v>
      </c>
      <c r="I1966" s="52">
        <v>1961</v>
      </c>
      <c r="J1966" s="334">
        <f t="shared" si="125"/>
        <v>84165</v>
      </c>
      <c r="K1966" s="81" t="str">
        <f t="shared" si="126"/>
        <v>Proteínas; fraccionamiento y determinación cuantitativa por electroforesis</v>
      </c>
      <c r="L1966" s="335">
        <f>+'3.- Resumen general'!AP1967</f>
        <v>0</v>
      </c>
      <c r="M1966" s="335">
        <f>+'3.- Resumen general'!AQ1967</f>
        <v>5.2683799999999996</v>
      </c>
      <c r="N1966" s="335">
        <f t="shared" si="127"/>
        <v>5.2683799999999996</v>
      </c>
    </row>
    <row r="1967" spans="2:14">
      <c r="B1967" s="52">
        <v>1962</v>
      </c>
      <c r="C1967" s="334">
        <f>+'3.- Resumen general'!C1968</f>
        <v>84207</v>
      </c>
      <c r="D1967" s="81" t="str">
        <f>+'3.- Resumen general'!D1968</f>
        <v>Dosaje de piridoxina (Vitamina B6)</v>
      </c>
      <c r="E1967" s="335">
        <f>+'3.- Resumen general'!AP1968</f>
        <v>0</v>
      </c>
      <c r="F1967" s="335">
        <f>+'3.- Resumen general'!AQ1968</f>
        <v>5.2683799999999996</v>
      </c>
      <c r="G1967" s="335">
        <f t="shared" si="124"/>
        <v>5.2683799999999996</v>
      </c>
      <c r="I1967" s="52">
        <v>1962</v>
      </c>
      <c r="J1967" s="334">
        <f t="shared" si="125"/>
        <v>84207</v>
      </c>
      <c r="K1967" s="81" t="str">
        <f t="shared" si="126"/>
        <v>Dosaje de piridoxina (Vitamina B6)</v>
      </c>
      <c r="L1967" s="335">
        <f>+'3.- Resumen general'!AP1968</f>
        <v>0</v>
      </c>
      <c r="M1967" s="335">
        <f>+'3.- Resumen general'!AQ1968</f>
        <v>5.2683799999999996</v>
      </c>
      <c r="N1967" s="335">
        <f t="shared" si="127"/>
        <v>5.2683799999999996</v>
      </c>
    </row>
    <row r="1968" spans="2:14">
      <c r="B1968" s="52">
        <v>1963</v>
      </c>
      <c r="C1968" s="334">
        <f>+'3.- Resumen general'!C1969</f>
        <v>84220</v>
      </c>
      <c r="D1968" s="81" t="str">
        <f>+'3.- Resumen general'!D1969</f>
        <v>Piruvato quinasa (PK)</v>
      </c>
      <c r="E1968" s="335">
        <f>+'3.- Resumen general'!AP1969</f>
        <v>0</v>
      </c>
      <c r="F1968" s="335">
        <f>+'3.- Resumen general'!AQ1969</f>
        <v>5.2683799999999996</v>
      </c>
      <c r="G1968" s="335">
        <f t="shared" si="124"/>
        <v>5.2683799999999996</v>
      </c>
      <c r="I1968" s="52">
        <v>1963</v>
      </c>
      <c r="J1968" s="334">
        <f t="shared" si="125"/>
        <v>84220</v>
      </c>
      <c r="K1968" s="81" t="str">
        <f t="shared" si="126"/>
        <v>Piruvato quinasa (PK)</v>
      </c>
      <c r="L1968" s="335">
        <f>+'3.- Resumen general'!AP1969</f>
        <v>0</v>
      </c>
      <c r="M1968" s="335">
        <f>+'3.- Resumen general'!AQ1969</f>
        <v>5.2683799999999996</v>
      </c>
      <c r="N1968" s="335">
        <f t="shared" si="127"/>
        <v>5.2683799999999996</v>
      </c>
    </row>
    <row r="1969" spans="2:14">
      <c r="B1969" s="52">
        <v>1964</v>
      </c>
      <c r="C1969" s="334">
        <f>+'3.- Resumen general'!C1970</f>
        <v>84244</v>
      </c>
      <c r="D1969" s="81" t="str">
        <f>+'3.- Resumen general'!D1970</f>
        <v>Renina</v>
      </c>
      <c r="E1969" s="335">
        <f>+'3.- Resumen general'!AP1970</f>
        <v>0</v>
      </c>
      <c r="F1969" s="335">
        <f>+'3.- Resumen general'!AQ1970</f>
        <v>5.2683799999999996</v>
      </c>
      <c r="G1969" s="335">
        <f t="shared" si="124"/>
        <v>5.2683799999999996</v>
      </c>
      <c r="I1969" s="52">
        <v>1964</v>
      </c>
      <c r="J1969" s="334">
        <f t="shared" si="125"/>
        <v>84244</v>
      </c>
      <c r="K1969" s="81" t="str">
        <f t="shared" si="126"/>
        <v>Renina</v>
      </c>
      <c r="L1969" s="335">
        <f>+'3.- Resumen general'!AP1970</f>
        <v>0</v>
      </c>
      <c r="M1969" s="335">
        <f>+'3.- Resumen general'!AQ1970</f>
        <v>5.2683799999999996</v>
      </c>
      <c r="N1969" s="335">
        <f t="shared" si="127"/>
        <v>5.2683799999999996</v>
      </c>
    </row>
    <row r="1970" spans="2:14">
      <c r="B1970" s="52">
        <v>1965</v>
      </c>
      <c r="C1970" s="334">
        <f>+'3.- Resumen general'!C1971</f>
        <v>84295</v>
      </c>
      <c r="D1970" s="81" t="str">
        <f>+'3.- Resumen general'!D1971</f>
        <v>Sodio sérico</v>
      </c>
      <c r="E1970" s="335">
        <f>+'3.- Resumen general'!AP1971</f>
        <v>0</v>
      </c>
      <c r="F1970" s="335">
        <f>+'3.- Resumen general'!AQ1971</f>
        <v>2.6531966666666662</v>
      </c>
      <c r="G1970" s="335">
        <f t="shared" si="124"/>
        <v>2.6531966666666662</v>
      </c>
      <c r="I1970" s="52">
        <v>1965</v>
      </c>
      <c r="J1970" s="334">
        <f t="shared" si="125"/>
        <v>84295</v>
      </c>
      <c r="K1970" s="81" t="str">
        <f t="shared" si="126"/>
        <v>Sodio sérico</v>
      </c>
      <c r="L1970" s="335">
        <f>+'3.- Resumen general'!AP1971</f>
        <v>0</v>
      </c>
      <c r="M1970" s="335">
        <f>+'3.- Resumen general'!AQ1971</f>
        <v>2.6531966666666662</v>
      </c>
      <c r="N1970" s="335">
        <f t="shared" si="127"/>
        <v>2.6531966666666662</v>
      </c>
    </row>
    <row r="1971" spans="2:14">
      <c r="B1971" s="52">
        <v>1966</v>
      </c>
      <c r="C1971" s="334">
        <f>+'3.- Resumen general'!C1972</f>
        <v>84300</v>
      </c>
      <c r="D1971" s="81" t="str">
        <f>+'3.- Resumen general'!D1972</f>
        <v>Sodio; orina</v>
      </c>
      <c r="E1971" s="335">
        <f>+'3.- Resumen general'!AP1972</f>
        <v>0</v>
      </c>
      <c r="F1971" s="335">
        <f>+'3.- Resumen general'!AQ1972</f>
        <v>3.6966000000000001</v>
      </c>
      <c r="G1971" s="335">
        <f t="shared" si="124"/>
        <v>3.6966000000000001</v>
      </c>
      <c r="I1971" s="52">
        <v>1966</v>
      </c>
      <c r="J1971" s="334">
        <f t="shared" si="125"/>
        <v>84300</v>
      </c>
      <c r="K1971" s="81" t="str">
        <f t="shared" si="126"/>
        <v>Sodio; orina</v>
      </c>
      <c r="L1971" s="335">
        <f>+'3.- Resumen general'!AP1972</f>
        <v>0</v>
      </c>
      <c r="M1971" s="335">
        <f>+'3.- Resumen general'!AQ1972</f>
        <v>3.6966000000000001</v>
      </c>
      <c r="N1971" s="335">
        <f t="shared" si="127"/>
        <v>3.6966000000000001</v>
      </c>
    </row>
    <row r="1972" spans="2:14">
      <c r="B1972" s="52">
        <v>1967</v>
      </c>
      <c r="C1972" s="334">
        <f>+'3.- Resumen general'!C1973</f>
        <v>84305</v>
      </c>
      <c r="D1972" s="81" t="str">
        <f>+'3.- Resumen general'!D1973</f>
        <v>Somatomedina</v>
      </c>
      <c r="E1972" s="335">
        <f>+'3.- Resumen general'!AP1973</f>
        <v>0</v>
      </c>
      <c r="F1972" s="335">
        <f>+'3.- Resumen general'!AQ1973</f>
        <v>5.2683799999999996</v>
      </c>
      <c r="G1972" s="335">
        <f t="shared" si="124"/>
        <v>5.2683799999999996</v>
      </c>
      <c r="I1972" s="52">
        <v>1967</v>
      </c>
      <c r="J1972" s="334">
        <f t="shared" si="125"/>
        <v>84305</v>
      </c>
      <c r="K1972" s="81" t="str">
        <f t="shared" si="126"/>
        <v>Somatomedina</v>
      </c>
      <c r="L1972" s="335">
        <f>+'3.- Resumen general'!AP1973</f>
        <v>0</v>
      </c>
      <c r="M1972" s="335">
        <f>+'3.- Resumen general'!AQ1973</f>
        <v>5.2683799999999996</v>
      </c>
      <c r="N1972" s="335">
        <f t="shared" si="127"/>
        <v>5.2683799999999996</v>
      </c>
    </row>
    <row r="1973" spans="2:14">
      <c r="B1973" s="52">
        <v>1968</v>
      </c>
      <c r="C1973" s="334">
        <f>+'3.- Resumen general'!C1974</f>
        <v>84376</v>
      </c>
      <c r="D1973" s="81" t="str">
        <f>+'3.- Resumen general'!D1974</f>
        <v>Sustancias reductoras</v>
      </c>
      <c r="E1973" s="335">
        <f>+'3.- Resumen general'!AP1974</f>
        <v>0</v>
      </c>
      <c r="F1973" s="335">
        <f>+'3.- Resumen general'!AQ1974</f>
        <v>5.2683799999999996</v>
      </c>
      <c r="G1973" s="335">
        <f t="shared" si="124"/>
        <v>5.2683799999999996</v>
      </c>
      <c r="I1973" s="52">
        <v>1968</v>
      </c>
      <c r="J1973" s="334">
        <f t="shared" si="125"/>
        <v>84376</v>
      </c>
      <c r="K1973" s="81" t="str">
        <f t="shared" si="126"/>
        <v>Sustancias reductoras</v>
      </c>
      <c r="L1973" s="335">
        <f>+'3.- Resumen general'!AP1974</f>
        <v>0</v>
      </c>
      <c r="M1973" s="335">
        <f>+'3.- Resumen general'!AQ1974</f>
        <v>5.2683799999999996</v>
      </c>
      <c r="N1973" s="335">
        <f t="shared" si="127"/>
        <v>5.2683799999999996</v>
      </c>
    </row>
    <row r="1974" spans="2:14">
      <c r="B1974" s="52">
        <v>1969</v>
      </c>
      <c r="C1974" s="334">
        <f>+'3.- Resumen general'!C1975</f>
        <v>84402</v>
      </c>
      <c r="D1974" s="81" t="str">
        <f>+'3.- Resumen general'!D1975</f>
        <v>Testosterona</v>
      </c>
      <c r="E1974" s="335">
        <f>+'3.- Resumen general'!AP1975</f>
        <v>0</v>
      </c>
      <c r="F1974" s="335">
        <f>+'3.- Resumen general'!AQ1975</f>
        <v>19.363379999999999</v>
      </c>
      <c r="G1974" s="335">
        <f t="shared" si="124"/>
        <v>19.363379999999999</v>
      </c>
      <c r="I1974" s="52">
        <v>1969</v>
      </c>
      <c r="J1974" s="334">
        <f t="shared" si="125"/>
        <v>84402</v>
      </c>
      <c r="K1974" s="81" t="str">
        <f t="shared" si="126"/>
        <v>Testosterona</v>
      </c>
      <c r="L1974" s="335">
        <f>+'3.- Resumen general'!AP1975</f>
        <v>0</v>
      </c>
      <c r="M1974" s="335">
        <f>+'3.- Resumen general'!AQ1975</f>
        <v>19.363379999999999</v>
      </c>
      <c r="N1974" s="335">
        <f t="shared" si="127"/>
        <v>19.363379999999999</v>
      </c>
    </row>
    <row r="1975" spans="2:14">
      <c r="B1975" s="52">
        <v>1970</v>
      </c>
      <c r="C1975" s="334">
        <f>+'3.- Resumen general'!C1976</f>
        <v>84403</v>
      </c>
      <c r="D1975" s="81" t="str">
        <f>+'3.- Resumen general'!D1976</f>
        <v>Testosterona; total</v>
      </c>
      <c r="E1975" s="335">
        <f>+'3.- Resumen general'!AP1976</f>
        <v>0</v>
      </c>
      <c r="F1975" s="335">
        <f>+'3.- Resumen general'!AQ1976</f>
        <v>19.363379999999999</v>
      </c>
      <c r="G1975" s="335">
        <f t="shared" si="124"/>
        <v>19.363379999999999</v>
      </c>
      <c r="I1975" s="52">
        <v>1970</v>
      </c>
      <c r="J1975" s="334">
        <f t="shared" si="125"/>
        <v>84403</v>
      </c>
      <c r="K1975" s="81" t="str">
        <f t="shared" si="126"/>
        <v>Testosterona; total</v>
      </c>
      <c r="L1975" s="335">
        <f>+'3.- Resumen general'!AP1976</f>
        <v>0</v>
      </c>
      <c r="M1975" s="335">
        <f>+'3.- Resumen general'!AQ1976</f>
        <v>19.363379999999999</v>
      </c>
      <c r="N1975" s="335">
        <f t="shared" si="127"/>
        <v>19.363379999999999</v>
      </c>
    </row>
    <row r="1976" spans="2:14">
      <c r="B1976" s="52">
        <v>1971</v>
      </c>
      <c r="C1976" s="334">
        <f>+'3.- Resumen general'!C1977</f>
        <v>84432</v>
      </c>
      <c r="D1976" s="81" t="str">
        <f>+'3.- Resumen general'!D1977</f>
        <v>Tiroglobulina</v>
      </c>
      <c r="E1976" s="335">
        <f>+'3.- Resumen general'!AP1977</f>
        <v>0</v>
      </c>
      <c r="F1976" s="335">
        <f>+'3.- Resumen general'!AQ1977</f>
        <v>16.77338</v>
      </c>
      <c r="G1976" s="335">
        <f t="shared" si="124"/>
        <v>16.77338</v>
      </c>
      <c r="I1976" s="52">
        <v>1971</v>
      </c>
      <c r="J1976" s="334">
        <f t="shared" si="125"/>
        <v>84432</v>
      </c>
      <c r="K1976" s="81" t="str">
        <f t="shared" si="126"/>
        <v>Tiroglobulina</v>
      </c>
      <c r="L1976" s="335">
        <f>+'3.- Resumen general'!AP1977</f>
        <v>0</v>
      </c>
      <c r="M1976" s="335">
        <f>+'3.- Resumen general'!AQ1977</f>
        <v>16.77338</v>
      </c>
      <c r="N1976" s="335">
        <f t="shared" si="127"/>
        <v>16.77338</v>
      </c>
    </row>
    <row r="1977" spans="2:14">
      <c r="B1977" s="52">
        <v>1972</v>
      </c>
      <c r="C1977" s="334">
        <f>+'3.- Resumen general'!C1978</f>
        <v>84436</v>
      </c>
      <c r="D1977" s="81" t="str">
        <f>+'3.- Resumen general'!D1978</f>
        <v>Tiroxina; total</v>
      </c>
      <c r="E1977" s="335">
        <f>+'3.- Resumen general'!AP1978</f>
        <v>0</v>
      </c>
      <c r="F1977" s="335">
        <f>+'3.- Resumen general'!AQ1978</f>
        <v>11.17338</v>
      </c>
      <c r="G1977" s="335">
        <f t="shared" si="124"/>
        <v>11.17338</v>
      </c>
      <c r="I1977" s="52">
        <v>1972</v>
      </c>
      <c r="J1977" s="334">
        <f t="shared" si="125"/>
        <v>84436</v>
      </c>
      <c r="K1977" s="81" t="str">
        <f t="shared" si="126"/>
        <v>Tiroxina; total</v>
      </c>
      <c r="L1977" s="335">
        <f>+'3.- Resumen general'!AP1978</f>
        <v>0</v>
      </c>
      <c r="M1977" s="335">
        <f>+'3.- Resumen general'!AQ1978</f>
        <v>11.17338</v>
      </c>
      <c r="N1977" s="335">
        <f t="shared" si="127"/>
        <v>11.17338</v>
      </c>
    </row>
    <row r="1978" spans="2:14">
      <c r="B1978" s="52">
        <v>1973</v>
      </c>
      <c r="C1978" s="334">
        <f>+'3.- Resumen general'!C1979</f>
        <v>84439</v>
      </c>
      <c r="D1978" s="81" t="str">
        <f>+'3.- Resumen general'!D1979</f>
        <v>Tiroxina; libre</v>
      </c>
      <c r="E1978" s="335">
        <f>+'3.- Resumen general'!AP1979</f>
        <v>0</v>
      </c>
      <c r="F1978" s="335">
        <f>+'3.- Resumen general'!AQ1979</f>
        <v>9.1733799999999999</v>
      </c>
      <c r="G1978" s="335">
        <f t="shared" si="124"/>
        <v>9.1733799999999999</v>
      </c>
      <c r="I1978" s="52">
        <v>1973</v>
      </c>
      <c r="J1978" s="334">
        <f t="shared" si="125"/>
        <v>84439</v>
      </c>
      <c r="K1978" s="81" t="str">
        <f t="shared" si="126"/>
        <v>Tiroxina; libre</v>
      </c>
      <c r="L1978" s="335">
        <f>+'3.- Resumen general'!AP1979</f>
        <v>0</v>
      </c>
      <c r="M1978" s="335">
        <f>+'3.- Resumen general'!AQ1979</f>
        <v>9.1733799999999999</v>
      </c>
      <c r="N1978" s="335">
        <f t="shared" si="127"/>
        <v>9.1733799999999999</v>
      </c>
    </row>
    <row r="1979" spans="2:14">
      <c r="B1979" s="52">
        <v>1974</v>
      </c>
      <c r="C1979" s="334">
        <f>+'3.- Resumen general'!C1980</f>
        <v>84442</v>
      </c>
      <c r="D1979" s="81" t="str">
        <f>+'3.- Resumen general'!D1980</f>
        <v>Globulina, transportadora de tiroxina (TBG)</v>
      </c>
      <c r="E1979" s="335">
        <f>+'3.- Resumen general'!AP1980</f>
        <v>0</v>
      </c>
      <c r="F1979" s="335">
        <f>+'3.- Resumen general'!AQ1980</f>
        <v>5.2683799999999996</v>
      </c>
      <c r="G1979" s="335">
        <f t="shared" si="124"/>
        <v>5.2683799999999996</v>
      </c>
      <c r="I1979" s="52">
        <v>1974</v>
      </c>
      <c r="J1979" s="334">
        <f t="shared" si="125"/>
        <v>84442</v>
      </c>
      <c r="K1979" s="81" t="str">
        <f t="shared" si="126"/>
        <v>Globulina, transportadora de tiroxina (TBG)</v>
      </c>
      <c r="L1979" s="335">
        <f>+'3.- Resumen general'!AP1980</f>
        <v>0</v>
      </c>
      <c r="M1979" s="335">
        <f>+'3.- Resumen general'!AQ1980</f>
        <v>5.2683799999999996</v>
      </c>
      <c r="N1979" s="335">
        <f t="shared" si="127"/>
        <v>5.2683799999999996</v>
      </c>
    </row>
    <row r="1980" spans="2:14">
      <c r="B1980" s="52">
        <v>1975</v>
      </c>
      <c r="C1980" s="334">
        <f>+'3.- Resumen general'!C1981</f>
        <v>84443</v>
      </c>
      <c r="D1980" s="81" t="str">
        <f>+'3.- Resumen general'!D1981</f>
        <v>Dosaje de hormona tiroestimulante (TSH)</v>
      </c>
      <c r="E1980" s="335">
        <f>+'3.- Resumen general'!AP1981</f>
        <v>0</v>
      </c>
      <c r="F1980" s="335">
        <f>+'3.- Resumen general'!AQ1981</f>
        <v>15.42338</v>
      </c>
      <c r="G1980" s="335">
        <f t="shared" si="124"/>
        <v>15.42338</v>
      </c>
      <c r="I1980" s="52">
        <v>1975</v>
      </c>
      <c r="J1980" s="334">
        <f t="shared" si="125"/>
        <v>84443</v>
      </c>
      <c r="K1980" s="81" t="str">
        <f t="shared" si="126"/>
        <v>Dosaje de hormona tiroestimulante (TSH)</v>
      </c>
      <c r="L1980" s="335">
        <f>+'3.- Resumen general'!AP1981</f>
        <v>0</v>
      </c>
      <c r="M1980" s="335">
        <f>+'3.- Resumen general'!AQ1981</f>
        <v>15.42338</v>
      </c>
      <c r="N1980" s="335">
        <f t="shared" si="127"/>
        <v>15.42338</v>
      </c>
    </row>
    <row r="1981" spans="2:14">
      <c r="B1981" s="52">
        <v>1976</v>
      </c>
      <c r="C1981" s="334">
        <f>+'3.- Resumen general'!C1982</f>
        <v>84450</v>
      </c>
      <c r="D1981" s="81" t="str">
        <f>+'3.- Resumen general'!D1982</f>
        <v>TGO transaminasa glutámico oxalacética</v>
      </c>
      <c r="E1981" s="335">
        <f>+'3.- Resumen general'!AP1982</f>
        <v>0</v>
      </c>
      <c r="F1981" s="335">
        <f>+'3.- Resumen general'!AQ1982</f>
        <v>2.5933799999999998</v>
      </c>
      <c r="G1981" s="335">
        <f t="shared" si="124"/>
        <v>2.5933799999999998</v>
      </c>
      <c r="I1981" s="52">
        <v>1976</v>
      </c>
      <c r="J1981" s="334">
        <f t="shared" si="125"/>
        <v>84450</v>
      </c>
      <c r="K1981" s="81" t="str">
        <f t="shared" si="126"/>
        <v>TGO transaminasa glutámico oxalacética</v>
      </c>
      <c r="L1981" s="335">
        <f>+'3.- Resumen general'!AP1982</f>
        <v>0</v>
      </c>
      <c r="M1981" s="335">
        <f>+'3.- Resumen general'!AQ1982</f>
        <v>2.5933799999999998</v>
      </c>
      <c r="N1981" s="335">
        <f t="shared" si="127"/>
        <v>2.5933799999999998</v>
      </c>
    </row>
    <row r="1982" spans="2:14">
      <c r="B1982" s="52">
        <v>1977</v>
      </c>
      <c r="C1982" s="334">
        <f>+'3.- Resumen general'!C1983</f>
        <v>84460</v>
      </c>
      <c r="D1982" s="81" t="str">
        <f>+'3.- Resumen general'!D1983</f>
        <v>TGP transaminasa glutámico pirúvica</v>
      </c>
      <c r="E1982" s="335">
        <f>+'3.- Resumen general'!AP1983</f>
        <v>0</v>
      </c>
      <c r="F1982" s="335">
        <f>+'3.- Resumen general'!AQ1983</f>
        <v>2.5933799999999998</v>
      </c>
      <c r="G1982" s="335">
        <f t="shared" si="124"/>
        <v>2.5933799999999998</v>
      </c>
      <c r="I1982" s="52">
        <v>1977</v>
      </c>
      <c r="J1982" s="334">
        <f t="shared" si="125"/>
        <v>84460</v>
      </c>
      <c r="K1982" s="81" t="str">
        <f t="shared" si="126"/>
        <v>TGP transaminasa glutámico pirúvica</v>
      </c>
      <c r="L1982" s="335">
        <f>+'3.- Resumen general'!AP1983</f>
        <v>0</v>
      </c>
      <c r="M1982" s="335">
        <f>+'3.- Resumen general'!AQ1983</f>
        <v>2.5933799999999998</v>
      </c>
      <c r="N1982" s="335">
        <f t="shared" si="127"/>
        <v>2.5933799999999998</v>
      </c>
    </row>
    <row r="1983" spans="2:14">
      <c r="B1983" s="52">
        <v>1978</v>
      </c>
      <c r="C1983" s="334">
        <f>+'3.- Resumen general'!C1984</f>
        <v>84466</v>
      </c>
      <c r="D1983" s="81" t="str">
        <f>+'3.- Resumen general'!D1984</f>
        <v>Saturación de transferrina</v>
      </c>
      <c r="E1983" s="335">
        <f>+'3.- Resumen general'!AP1984</f>
        <v>0</v>
      </c>
      <c r="F1983" s="335">
        <f>+'3.- Resumen general'!AQ1984</f>
        <v>5.2683799999999996</v>
      </c>
      <c r="G1983" s="335">
        <f t="shared" si="124"/>
        <v>5.2683799999999996</v>
      </c>
      <c r="I1983" s="52">
        <v>1978</v>
      </c>
      <c r="J1983" s="334">
        <f t="shared" si="125"/>
        <v>84466</v>
      </c>
      <c r="K1983" s="81" t="str">
        <f t="shared" si="126"/>
        <v>Saturación de transferrina</v>
      </c>
      <c r="L1983" s="335">
        <f>+'3.- Resumen general'!AP1984</f>
        <v>0</v>
      </c>
      <c r="M1983" s="335">
        <f>+'3.- Resumen general'!AQ1984</f>
        <v>5.2683799999999996</v>
      </c>
      <c r="N1983" s="335">
        <f t="shared" si="127"/>
        <v>5.2683799999999996</v>
      </c>
    </row>
    <row r="1984" spans="2:14">
      <c r="B1984" s="52">
        <v>1979</v>
      </c>
      <c r="C1984" s="334">
        <f>+'3.- Resumen general'!C1985</f>
        <v>84478</v>
      </c>
      <c r="D1984" s="81" t="str">
        <f>+'3.- Resumen general'!D1985</f>
        <v>Triglicéridos</v>
      </c>
      <c r="E1984" s="335">
        <f>+'3.- Resumen general'!AP1985</f>
        <v>0</v>
      </c>
      <c r="F1984" s="335">
        <f>+'3.- Resumen general'!AQ1985</f>
        <v>5.2683799999999996</v>
      </c>
      <c r="G1984" s="335">
        <f t="shared" si="124"/>
        <v>5.2683799999999996</v>
      </c>
      <c r="I1984" s="52">
        <v>1979</v>
      </c>
      <c r="J1984" s="334">
        <f t="shared" si="125"/>
        <v>84478</v>
      </c>
      <c r="K1984" s="81" t="str">
        <f t="shared" si="126"/>
        <v>Triglicéridos</v>
      </c>
      <c r="L1984" s="335">
        <f>+'3.- Resumen general'!AP1985</f>
        <v>0</v>
      </c>
      <c r="M1984" s="335">
        <f>+'3.- Resumen general'!AQ1985</f>
        <v>5.2683799999999996</v>
      </c>
      <c r="N1984" s="335">
        <f t="shared" si="127"/>
        <v>5.2683799999999996</v>
      </c>
    </row>
    <row r="1985" spans="2:14">
      <c r="B1985" s="52">
        <v>1980</v>
      </c>
      <c r="C1985" s="334">
        <f>+'3.- Resumen general'!C1986</f>
        <v>84480</v>
      </c>
      <c r="D1985" s="81" t="str">
        <f>+'3.- Resumen general'!D1986</f>
        <v>Triyodotironina (T3)</v>
      </c>
      <c r="E1985" s="335">
        <f>+'3.- Resumen general'!AP1986</f>
        <v>0</v>
      </c>
      <c r="F1985" s="335">
        <f>+'3.- Resumen general'!AQ1986</f>
        <v>13.968380000000002</v>
      </c>
      <c r="G1985" s="335">
        <f t="shared" si="124"/>
        <v>13.968380000000002</v>
      </c>
      <c r="I1985" s="52">
        <v>1980</v>
      </c>
      <c r="J1985" s="334">
        <f t="shared" si="125"/>
        <v>84480</v>
      </c>
      <c r="K1985" s="81" t="str">
        <f t="shared" si="126"/>
        <v>Triyodotironina (T3)</v>
      </c>
      <c r="L1985" s="335">
        <f>+'3.- Resumen general'!AP1986</f>
        <v>0</v>
      </c>
      <c r="M1985" s="335">
        <f>+'3.- Resumen general'!AQ1986</f>
        <v>13.968380000000002</v>
      </c>
      <c r="N1985" s="335">
        <f t="shared" si="127"/>
        <v>13.968380000000002</v>
      </c>
    </row>
    <row r="1986" spans="2:14">
      <c r="B1986" s="52">
        <v>1981</v>
      </c>
      <c r="C1986" s="334">
        <f>+'3.- Resumen general'!C1987</f>
        <v>84481</v>
      </c>
      <c r="D1986" s="81" t="str">
        <f>+'3.- Resumen general'!D1987</f>
        <v>Triyodotironina T3; libre</v>
      </c>
      <c r="E1986" s="335">
        <f>+'3.- Resumen general'!AP1987</f>
        <v>0</v>
      </c>
      <c r="F1986" s="335">
        <f>+'3.- Resumen general'!AQ1987</f>
        <v>16.968380000000003</v>
      </c>
      <c r="G1986" s="335">
        <f t="shared" si="124"/>
        <v>16.968380000000003</v>
      </c>
      <c r="I1986" s="52">
        <v>1981</v>
      </c>
      <c r="J1986" s="334">
        <f t="shared" si="125"/>
        <v>84481</v>
      </c>
      <c r="K1986" s="81" t="str">
        <f t="shared" si="126"/>
        <v>Triyodotironina T3; libre</v>
      </c>
      <c r="L1986" s="335">
        <f>+'3.- Resumen general'!AP1987</f>
        <v>0</v>
      </c>
      <c r="M1986" s="335">
        <f>+'3.- Resumen general'!AQ1987</f>
        <v>16.968380000000003</v>
      </c>
      <c r="N1986" s="335">
        <f t="shared" si="127"/>
        <v>16.968380000000003</v>
      </c>
    </row>
    <row r="1987" spans="2:14">
      <c r="B1987" s="52">
        <v>1982</v>
      </c>
      <c r="C1987" s="334">
        <f>+'3.- Resumen general'!C1988</f>
        <v>84510</v>
      </c>
      <c r="D1987" s="81" t="str">
        <f>+'3.- Resumen general'!D1988</f>
        <v>Tirosina (T4)</v>
      </c>
      <c r="E1987" s="335">
        <f>+'3.- Resumen general'!AP1988</f>
        <v>0</v>
      </c>
      <c r="F1987" s="335">
        <f>+'3.- Resumen general'!AQ1988</f>
        <v>11.17338</v>
      </c>
      <c r="G1987" s="335">
        <f t="shared" si="124"/>
        <v>11.17338</v>
      </c>
      <c r="I1987" s="52">
        <v>1982</v>
      </c>
      <c r="J1987" s="334">
        <f t="shared" si="125"/>
        <v>84510</v>
      </c>
      <c r="K1987" s="81" t="str">
        <f t="shared" si="126"/>
        <v>Tirosina (T4)</v>
      </c>
      <c r="L1987" s="335">
        <f>+'3.- Resumen general'!AP1988</f>
        <v>0</v>
      </c>
      <c r="M1987" s="335">
        <f>+'3.- Resumen general'!AQ1988</f>
        <v>11.17338</v>
      </c>
      <c r="N1987" s="335">
        <f t="shared" si="127"/>
        <v>11.17338</v>
      </c>
    </row>
    <row r="1988" spans="2:14">
      <c r="B1988" s="52">
        <v>1983</v>
      </c>
      <c r="C1988" s="334">
        <f>+'3.- Resumen general'!C1989</f>
        <v>84512</v>
      </c>
      <c r="D1988" s="81" t="str">
        <f>+'3.- Resumen general'!D1989</f>
        <v>Troponina</v>
      </c>
      <c r="E1988" s="335">
        <f>+'3.- Resumen general'!AP1989</f>
        <v>0</v>
      </c>
      <c r="F1988" s="335">
        <f>+'3.- Resumen general'!AQ1989</f>
        <v>5.2683799999999996</v>
      </c>
      <c r="G1988" s="335">
        <f t="shared" si="124"/>
        <v>5.2683799999999996</v>
      </c>
      <c r="I1988" s="52">
        <v>1983</v>
      </c>
      <c r="J1988" s="334">
        <f t="shared" si="125"/>
        <v>84512</v>
      </c>
      <c r="K1988" s="81" t="str">
        <f t="shared" si="126"/>
        <v>Troponina</v>
      </c>
      <c r="L1988" s="335">
        <f>+'3.- Resumen general'!AP1989</f>
        <v>0</v>
      </c>
      <c r="M1988" s="335">
        <f>+'3.- Resumen general'!AQ1989</f>
        <v>5.2683799999999996</v>
      </c>
      <c r="N1988" s="335">
        <f t="shared" si="127"/>
        <v>5.2683799999999996</v>
      </c>
    </row>
    <row r="1989" spans="2:14">
      <c r="B1989" s="52">
        <v>1984</v>
      </c>
      <c r="C1989" s="334">
        <f>+'3.- Resumen general'!C1990</f>
        <v>84520</v>
      </c>
      <c r="D1989" s="81" t="str">
        <f>+'3.- Resumen general'!D1990</f>
        <v>Urea</v>
      </c>
      <c r="E1989" s="335">
        <f>+'3.- Resumen general'!AP1990</f>
        <v>0</v>
      </c>
      <c r="F1989" s="335">
        <f>+'3.- Resumen general'!AQ1990</f>
        <v>2.7233799999999997</v>
      </c>
      <c r="G1989" s="335">
        <f t="shared" si="124"/>
        <v>2.7233799999999997</v>
      </c>
      <c r="I1989" s="52">
        <v>1984</v>
      </c>
      <c r="J1989" s="334">
        <f t="shared" si="125"/>
        <v>84520</v>
      </c>
      <c r="K1989" s="81" t="str">
        <f t="shared" si="126"/>
        <v>Urea</v>
      </c>
      <c r="L1989" s="335">
        <f>+'3.- Resumen general'!AP1990</f>
        <v>0</v>
      </c>
      <c r="M1989" s="335">
        <f>+'3.- Resumen general'!AQ1990</f>
        <v>2.7233799999999997</v>
      </c>
      <c r="N1989" s="335">
        <f t="shared" si="127"/>
        <v>2.7233799999999997</v>
      </c>
    </row>
    <row r="1990" spans="2:14">
      <c r="B1990" s="52">
        <v>1985</v>
      </c>
      <c r="C1990" s="334">
        <f>+'3.- Resumen general'!C1991</f>
        <v>84540</v>
      </c>
      <c r="D1990" s="81" t="str">
        <f>+'3.- Resumen general'!D1991</f>
        <v>Nitrógeno uréico, en orina</v>
      </c>
      <c r="E1990" s="335">
        <f>+'3.- Resumen general'!AP1991</f>
        <v>0</v>
      </c>
      <c r="F1990" s="335">
        <f>+'3.- Resumen general'!AQ1991</f>
        <v>5.4413799999999997</v>
      </c>
      <c r="G1990" s="335">
        <f t="shared" si="124"/>
        <v>5.4413799999999997</v>
      </c>
      <c r="I1990" s="52">
        <v>1985</v>
      </c>
      <c r="J1990" s="334">
        <f t="shared" si="125"/>
        <v>84540</v>
      </c>
      <c r="K1990" s="81" t="str">
        <f t="shared" si="126"/>
        <v>Nitrógeno uréico, en orina</v>
      </c>
      <c r="L1990" s="335">
        <f>+'3.- Resumen general'!AP1991</f>
        <v>0</v>
      </c>
      <c r="M1990" s="335">
        <f>+'3.- Resumen general'!AQ1991</f>
        <v>5.4413799999999997</v>
      </c>
      <c r="N1990" s="335">
        <f t="shared" si="127"/>
        <v>5.4413799999999997</v>
      </c>
    </row>
    <row r="1991" spans="2:14">
      <c r="B1991" s="52">
        <v>1986</v>
      </c>
      <c r="C1991" s="334">
        <f>+'3.- Resumen general'!C1992</f>
        <v>84550</v>
      </c>
      <c r="D1991" s="81" t="str">
        <f>+'3.- Resumen general'!D1992</f>
        <v>Acido úrico</v>
      </c>
      <c r="E1991" s="335">
        <f>+'3.- Resumen general'!AP1992</f>
        <v>0</v>
      </c>
      <c r="F1991" s="335">
        <f>+'3.- Resumen general'!AQ1992</f>
        <v>2.4633799999999999</v>
      </c>
      <c r="G1991" s="335">
        <f t="shared" si="124"/>
        <v>2.4633799999999999</v>
      </c>
      <c r="I1991" s="52">
        <v>1986</v>
      </c>
      <c r="J1991" s="334">
        <f t="shared" si="125"/>
        <v>84550</v>
      </c>
      <c r="K1991" s="81" t="str">
        <f t="shared" si="126"/>
        <v>Acido úrico</v>
      </c>
      <c r="L1991" s="335">
        <f>+'3.- Resumen general'!AP1992</f>
        <v>0</v>
      </c>
      <c r="M1991" s="335">
        <f>+'3.- Resumen general'!AQ1992</f>
        <v>2.4633799999999999</v>
      </c>
      <c r="N1991" s="335">
        <f t="shared" si="127"/>
        <v>2.4633799999999999</v>
      </c>
    </row>
    <row r="1992" spans="2:14">
      <c r="B1992" s="52">
        <v>1987</v>
      </c>
      <c r="C1992" s="334">
        <f>+'3.- Resumen general'!C1993</f>
        <v>84560</v>
      </c>
      <c r="D1992" s="81" t="str">
        <f>+'3.- Resumen general'!D1993</f>
        <v>Acido úrico; otra fuente</v>
      </c>
      <c r="E1992" s="335">
        <f>+'3.- Resumen general'!AP1993</f>
        <v>0</v>
      </c>
      <c r="F1992" s="335">
        <f>+'3.- Resumen general'!AQ1993</f>
        <v>2.4633799999999999</v>
      </c>
      <c r="G1992" s="335">
        <f t="shared" si="124"/>
        <v>2.4633799999999999</v>
      </c>
      <c r="I1992" s="52">
        <v>1987</v>
      </c>
      <c r="J1992" s="334">
        <f t="shared" si="125"/>
        <v>84560</v>
      </c>
      <c r="K1992" s="81" t="str">
        <f t="shared" si="126"/>
        <v>Acido úrico; otra fuente</v>
      </c>
      <c r="L1992" s="335">
        <f>+'3.- Resumen general'!AP1993</f>
        <v>0</v>
      </c>
      <c r="M1992" s="335">
        <f>+'3.- Resumen general'!AQ1993</f>
        <v>2.4633799999999999</v>
      </c>
      <c r="N1992" s="335">
        <f t="shared" si="127"/>
        <v>2.4633799999999999</v>
      </c>
    </row>
    <row r="1993" spans="2:14">
      <c r="B1993" s="52">
        <v>1988</v>
      </c>
      <c r="C1993" s="334">
        <f>+'3.- Resumen general'!C1994</f>
        <v>84577</v>
      </c>
      <c r="D1993" s="81" t="str">
        <f>+'3.- Resumen general'!D1994</f>
        <v>Urobilinógeno en heces, cuantitativo</v>
      </c>
      <c r="E1993" s="335">
        <f>+'3.- Resumen general'!AP1994</f>
        <v>0</v>
      </c>
      <c r="F1993" s="335">
        <f>+'3.- Resumen general'!AQ1994</f>
        <v>5.2683799999999996</v>
      </c>
      <c r="G1993" s="335">
        <f t="shared" si="124"/>
        <v>5.2683799999999996</v>
      </c>
      <c r="I1993" s="52">
        <v>1988</v>
      </c>
      <c r="J1993" s="334">
        <f t="shared" si="125"/>
        <v>84577</v>
      </c>
      <c r="K1993" s="81" t="str">
        <f t="shared" si="126"/>
        <v>Urobilinógeno en heces, cuantitativo</v>
      </c>
      <c r="L1993" s="335">
        <f>+'3.- Resumen general'!AP1994</f>
        <v>0</v>
      </c>
      <c r="M1993" s="335">
        <f>+'3.- Resumen general'!AQ1994</f>
        <v>5.2683799999999996</v>
      </c>
      <c r="N1993" s="335">
        <f t="shared" si="127"/>
        <v>5.2683799999999996</v>
      </c>
    </row>
    <row r="1994" spans="2:14">
      <c r="B1994" s="52">
        <v>1989</v>
      </c>
      <c r="C1994" s="334">
        <f>+'3.- Resumen general'!C1995</f>
        <v>84578</v>
      </c>
      <c r="D1994" s="81" t="str">
        <f>+'3.- Resumen general'!D1995</f>
        <v>Urobilinógeno en orina; cualitativo</v>
      </c>
      <c r="E1994" s="335">
        <f>+'3.- Resumen general'!AP1995</f>
        <v>0</v>
      </c>
      <c r="F1994" s="335">
        <f>+'3.- Resumen general'!AQ1995</f>
        <v>5.2683799999999996</v>
      </c>
      <c r="G1994" s="335">
        <f t="shared" si="124"/>
        <v>5.2683799999999996</v>
      </c>
      <c r="I1994" s="52">
        <v>1989</v>
      </c>
      <c r="J1994" s="334">
        <f t="shared" si="125"/>
        <v>84578</v>
      </c>
      <c r="K1994" s="81" t="str">
        <f t="shared" si="126"/>
        <v>Urobilinógeno en orina; cualitativo</v>
      </c>
      <c r="L1994" s="335">
        <f>+'3.- Resumen general'!AP1995</f>
        <v>0</v>
      </c>
      <c r="M1994" s="335">
        <f>+'3.- Resumen general'!AQ1995</f>
        <v>5.2683799999999996</v>
      </c>
      <c r="N1994" s="335">
        <f t="shared" si="127"/>
        <v>5.2683799999999996</v>
      </c>
    </row>
    <row r="1995" spans="2:14">
      <c r="B1995" s="52">
        <v>1990</v>
      </c>
      <c r="C1995" s="334">
        <f>+'3.- Resumen general'!C1996</f>
        <v>84585</v>
      </c>
      <c r="D1995" s="81" t="str">
        <f>+'3.- Resumen general'!D1996</f>
        <v>Vanililmandélico, ácido (VMA), en orina</v>
      </c>
      <c r="E1995" s="335">
        <f>+'3.- Resumen general'!AP1996</f>
        <v>0</v>
      </c>
      <c r="F1995" s="335">
        <f>+'3.- Resumen general'!AQ1996</f>
        <v>5.2683799999999996</v>
      </c>
      <c r="G1995" s="335">
        <f t="shared" si="124"/>
        <v>5.2683799999999996</v>
      </c>
      <c r="I1995" s="52">
        <v>1990</v>
      </c>
      <c r="J1995" s="334">
        <f t="shared" si="125"/>
        <v>84585</v>
      </c>
      <c r="K1995" s="81" t="str">
        <f t="shared" si="126"/>
        <v>Vanililmandélico, ácido (VMA), en orina</v>
      </c>
      <c r="L1995" s="335">
        <f>+'3.- Resumen general'!AP1996</f>
        <v>0</v>
      </c>
      <c r="M1995" s="335">
        <f>+'3.- Resumen general'!AQ1996</f>
        <v>5.2683799999999996</v>
      </c>
      <c r="N1995" s="335">
        <f t="shared" si="127"/>
        <v>5.2683799999999996</v>
      </c>
    </row>
    <row r="1996" spans="2:14">
      <c r="B1996" s="52">
        <v>1991</v>
      </c>
      <c r="C1996" s="334">
        <f>+'3.- Resumen general'!C1997</f>
        <v>84620</v>
      </c>
      <c r="D1996" s="81" t="str">
        <f>+'3.- Resumen general'!D1997</f>
        <v>Xilosa, prueba de absorción, en sangre y/o en orina</v>
      </c>
      <c r="E1996" s="335">
        <f>+'3.- Resumen general'!AP1997</f>
        <v>0</v>
      </c>
      <c r="F1996" s="335">
        <f>+'3.- Resumen general'!AQ1997</f>
        <v>5.2683799999999996</v>
      </c>
      <c r="G1996" s="335">
        <f t="shared" si="124"/>
        <v>5.2683799999999996</v>
      </c>
      <c r="I1996" s="52">
        <v>1991</v>
      </c>
      <c r="J1996" s="334">
        <f t="shared" si="125"/>
        <v>84620</v>
      </c>
      <c r="K1996" s="81" t="str">
        <f t="shared" si="126"/>
        <v>Xilosa, prueba de absorción, en sangre y/o en orina</v>
      </c>
      <c r="L1996" s="335">
        <f>+'3.- Resumen general'!AP1997</f>
        <v>0</v>
      </c>
      <c r="M1996" s="335">
        <f>+'3.- Resumen general'!AQ1997</f>
        <v>5.2683799999999996</v>
      </c>
      <c r="N1996" s="335">
        <f t="shared" si="127"/>
        <v>5.2683799999999996</v>
      </c>
    </row>
    <row r="1997" spans="2:14">
      <c r="B1997" s="52">
        <v>1992</v>
      </c>
      <c r="C1997" s="334">
        <f>+'3.- Resumen general'!C1998</f>
        <v>84702</v>
      </c>
      <c r="D1997" s="81" t="str">
        <f>+'3.- Resumen general'!D1998</f>
        <v>Gonadotropina coriónica (HCG); cuantitativa</v>
      </c>
      <c r="E1997" s="335">
        <f>+'3.- Resumen general'!AP1998</f>
        <v>0</v>
      </c>
      <c r="F1997" s="335">
        <f>+'3.- Resumen general'!AQ1998</f>
        <v>29.50338</v>
      </c>
      <c r="G1997" s="335">
        <f t="shared" si="124"/>
        <v>29.50338</v>
      </c>
      <c r="I1997" s="52">
        <v>1992</v>
      </c>
      <c r="J1997" s="334">
        <f t="shared" si="125"/>
        <v>84702</v>
      </c>
      <c r="K1997" s="81" t="str">
        <f t="shared" si="126"/>
        <v>Gonadotropina coriónica (HCG); cuantitativa</v>
      </c>
      <c r="L1997" s="335">
        <f>+'3.- Resumen general'!AP1998</f>
        <v>0</v>
      </c>
      <c r="M1997" s="335">
        <f>+'3.- Resumen general'!AQ1998</f>
        <v>29.50338</v>
      </c>
      <c r="N1997" s="335">
        <f t="shared" si="127"/>
        <v>29.50338</v>
      </c>
    </row>
    <row r="1998" spans="2:14">
      <c r="B1998" s="52">
        <v>1993</v>
      </c>
      <c r="C1998" s="334">
        <f>+'3.- Resumen general'!C1999</f>
        <v>84703</v>
      </c>
      <c r="D1998" s="81" t="str">
        <f>+'3.- Resumen general'!D1999</f>
        <v>Gonadotrofina coriónica cualitativa</v>
      </c>
      <c r="E1998" s="335">
        <f>+'3.- Resumen general'!AP1999</f>
        <v>0</v>
      </c>
      <c r="F1998" s="335">
        <f>+'3.- Resumen general'!AQ1999</f>
        <v>29.50338</v>
      </c>
      <c r="G1998" s="335">
        <f t="shared" si="124"/>
        <v>29.50338</v>
      </c>
      <c r="I1998" s="52">
        <v>1993</v>
      </c>
      <c r="J1998" s="334">
        <f t="shared" si="125"/>
        <v>84703</v>
      </c>
      <c r="K1998" s="81" t="str">
        <f t="shared" si="126"/>
        <v>Gonadotrofina coriónica cualitativa</v>
      </c>
      <c r="L1998" s="335">
        <f>+'3.- Resumen general'!AP1999</f>
        <v>0</v>
      </c>
      <c r="M1998" s="335">
        <f>+'3.- Resumen general'!AQ1999</f>
        <v>29.50338</v>
      </c>
      <c r="N1998" s="335">
        <f t="shared" si="127"/>
        <v>29.50338</v>
      </c>
    </row>
    <row r="1999" spans="2:14">
      <c r="B1999" s="52">
        <v>1994</v>
      </c>
      <c r="C1999" s="334">
        <f>+'3.- Resumen general'!C2000</f>
        <v>84704</v>
      </c>
      <c r="D1999" s="81" t="str">
        <f>+'3.- Resumen general'!D2000</f>
        <v>Dosaje de subunidad beta</v>
      </c>
      <c r="E1999" s="335">
        <f>+'3.- Resumen general'!AP2000</f>
        <v>0</v>
      </c>
      <c r="F1999" s="335">
        <f>+'3.- Resumen general'!AQ2000</f>
        <v>29.50338</v>
      </c>
      <c r="G1999" s="335">
        <f t="shared" si="124"/>
        <v>29.50338</v>
      </c>
      <c r="I1999" s="52">
        <v>1994</v>
      </c>
      <c r="J1999" s="334">
        <f t="shared" si="125"/>
        <v>84704</v>
      </c>
      <c r="K1999" s="81" t="str">
        <f t="shared" si="126"/>
        <v>Dosaje de subunidad beta</v>
      </c>
      <c r="L1999" s="335">
        <f>+'3.- Resumen general'!AP2000</f>
        <v>0</v>
      </c>
      <c r="M1999" s="335">
        <f>+'3.- Resumen general'!AQ2000</f>
        <v>29.50338</v>
      </c>
      <c r="N1999" s="335">
        <f t="shared" si="127"/>
        <v>29.50338</v>
      </c>
    </row>
    <row r="2000" spans="2:14" ht="25.5">
      <c r="B2000" s="52">
        <v>1995</v>
      </c>
      <c r="C2000" s="334">
        <f>+'3.- Resumen general'!C2001</f>
        <v>84830</v>
      </c>
      <c r="D2000" s="81" t="str">
        <f>+'3.- Resumen general'!D2001</f>
        <v>Ovulación, pruebas de, por métodos de comparación visual de color, para la hormona luteinizante humana</v>
      </c>
      <c r="E2000" s="335">
        <f>+'3.- Resumen general'!AP2001</f>
        <v>0</v>
      </c>
      <c r="F2000" s="335">
        <f>+'3.- Resumen general'!AQ2001</f>
        <v>5.2683799999999996</v>
      </c>
      <c r="G2000" s="335">
        <f t="shared" si="124"/>
        <v>5.2683799999999996</v>
      </c>
      <c r="I2000" s="52">
        <v>1995</v>
      </c>
      <c r="J2000" s="334">
        <f t="shared" si="125"/>
        <v>84830</v>
      </c>
      <c r="K2000" s="81" t="str">
        <f t="shared" si="126"/>
        <v>Ovulación, pruebas de, por métodos de comparación visual de color, para la hormona luteinizante humana</v>
      </c>
      <c r="L2000" s="335">
        <f>+'3.- Resumen general'!AP2001</f>
        <v>0</v>
      </c>
      <c r="M2000" s="335">
        <f>+'3.- Resumen general'!AQ2001</f>
        <v>5.2683799999999996</v>
      </c>
      <c r="N2000" s="335">
        <f t="shared" si="127"/>
        <v>5.2683799999999996</v>
      </c>
    </row>
    <row r="2001" spans="2:14">
      <c r="B2001" s="52">
        <v>1996</v>
      </c>
      <c r="C2001" s="334">
        <f>+'3.- Resumen general'!C2002</f>
        <v>84999</v>
      </c>
      <c r="D2001" s="81" t="str">
        <f>+'3.- Resumen general'!D2002</f>
        <v>Citoquímico de fluidos (excepto sangre, orina, heces)</v>
      </c>
      <c r="E2001" s="335">
        <f>+'3.- Resumen general'!AP2002</f>
        <v>0</v>
      </c>
      <c r="F2001" s="335">
        <f>+'3.- Resumen general'!AQ2002</f>
        <v>5.2683799999999996</v>
      </c>
      <c r="G2001" s="335">
        <f t="shared" si="124"/>
        <v>5.2683799999999996</v>
      </c>
      <c r="I2001" s="52">
        <v>1996</v>
      </c>
      <c r="J2001" s="334">
        <f t="shared" si="125"/>
        <v>84999</v>
      </c>
      <c r="K2001" s="81" t="str">
        <f t="shared" si="126"/>
        <v>Citoquímico de fluidos (excepto sangre, orina, heces)</v>
      </c>
      <c r="L2001" s="335">
        <f>+'3.- Resumen general'!AP2002</f>
        <v>0</v>
      </c>
      <c r="M2001" s="335">
        <f>+'3.- Resumen general'!AQ2002</f>
        <v>5.2683799999999996</v>
      </c>
      <c r="N2001" s="335">
        <f t="shared" si="127"/>
        <v>5.2683799999999996</v>
      </c>
    </row>
    <row r="2002" spans="2:14">
      <c r="B2002" s="52">
        <v>1997</v>
      </c>
      <c r="C2002" s="334">
        <f>+'3.- Resumen general'!C2003</f>
        <v>85002</v>
      </c>
      <c r="D2002" s="81" t="str">
        <f>+'3.- Resumen general'!D2003</f>
        <v>Tiempo de coagulación y sangría</v>
      </c>
      <c r="E2002" s="335">
        <f>+'3.- Resumen general'!AP2003</f>
        <v>0</v>
      </c>
      <c r="F2002" s="335">
        <f>+'3.- Resumen general'!AQ2003</f>
        <v>0.82609999999999995</v>
      </c>
      <c r="G2002" s="335">
        <f t="shared" si="124"/>
        <v>0.82609999999999995</v>
      </c>
      <c r="I2002" s="52">
        <v>1997</v>
      </c>
      <c r="J2002" s="334">
        <f t="shared" si="125"/>
        <v>85002</v>
      </c>
      <c r="K2002" s="81" t="str">
        <f t="shared" si="126"/>
        <v>Tiempo de coagulación y sangría</v>
      </c>
      <c r="L2002" s="335">
        <f>+'3.- Resumen general'!AP2003</f>
        <v>0</v>
      </c>
      <c r="M2002" s="335">
        <f>+'3.- Resumen general'!AQ2003</f>
        <v>0.82609999999999995</v>
      </c>
      <c r="N2002" s="335">
        <f t="shared" si="127"/>
        <v>0.82609999999999995</v>
      </c>
    </row>
    <row r="2003" spans="2:14">
      <c r="B2003" s="52">
        <v>1998</v>
      </c>
      <c r="C2003" s="334">
        <f>+'3.- Resumen general'!C2004</f>
        <v>85007</v>
      </c>
      <c r="D2003" s="81" t="str">
        <f>+'3.- Resumen general'!D2004</f>
        <v xml:space="preserve">Hemograma </v>
      </c>
      <c r="E2003" s="335">
        <f>+'3.- Resumen general'!AP2004</f>
        <v>0</v>
      </c>
      <c r="F2003" s="335">
        <f>+'3.- Resumen general'!AQ2004</f>
        <v>5.2843800000000005</v>
      </c>
      <c r="G2003" s="335">
        <f t="shared" si="124"/>
        <v>5.2843800000000005</v>
      </c>
      <c r="I2003" s="52">
        <v>1998</v>
      </c>
      <c r="J2003" s="334">
        <f t="shared" si="125"/>
        <v>85007</v>
      </c>
      <c r="K2003" s="81" t="str">
        <f t="shared" si="126"/>
        <v xml:space="preserve">Hemograma </v>
      </c>
      <c r="L2003" s="335">
        <f>+'3.- Resumen general'!AP2004</f>
        <v>0</v>
      </c>
      <c r="M2003" s="335">
        <f>+'3.- Resumen general'!AQ2004</f>
        <v>5.2843800000000005</v>
      </c>
      <c r="N2003" s="335">
        <f t="shared" si="127"/>
        <v>5.2843800000000005</v>
      </c>
    </row>
    <row r="2004" spans="2:14">
      <c r="B2004" s="52">
        <v>1999</v>
      </c>
      <c r="C2004" s="334">
        <f>+'3.- Resumen general'!C2005</f>
        <v>85014</v>
      </c>
      <c r="D2004" s="81" t="str">
        <f>+'3.- Resumen general'!D2005</f>
        <v>Hematocrito</v>
      </c>
      <c r="E2004" s="335">
        <f>+'3.- Resumen general'!AP2005</f>
        <v>0</v>
      </c>
      <c r="F2004" s="335">
        <f>+'3.- Resumen general'!AQ2005</f>
        <v>1.1348000000000003</v>
      </c>
      <c r="G2004" s="335">
        <f t="shared" si="124"/>
        <v>1.1348000000000003</v>
      </c>
      <c r="I2004" s="52">
        <v>1999</v>
      </c>
      <c r="J2004" s="334">
        <f t="shared" si="125"/>
        <v>85014</v>
      </c>
      <c r="K2004" s="81" t="str">
        <f t="shared" si="126"/>
        <v>Hematocrito</v>
      </c>
      <c r="L2004" s="335">
        <f>+'3.- Resumen general'!AP2005</f>
        <v>0</v>
      </c>
      <c r="M2004" s="335">
        <f>+'3.- Resumen general'!AQ2005</f>
        <v>1.1348000000000003</v>
      </c>
      <c r="N2004" s="335">
        <f t="shared" si="127"/>
        <v>1.1348000000000003</v>
      </c>
    </row>
    <row r="2005" spans="2:14">
      <c r="B2005" s="52">
        <v>2000</v>
      </c>
      <c r="C2005" s="334">
        <f>+'3.- Resumen general'!C2006</f>
        <v>85018</v>
      </c>
      <c r="D2005" s="81" t="str">
        <f>+'3.- Resumen general'!D2006</f>
        <v>Dosaje de hemoglobina</v>
      </c>
      <c r="E2005" s="335">
        <f>+'3.- Resumen general'!AP2006</f>
        <v>0</v>
      </c>
      <c r="F2005" s="335">
        <f>+'3.- Resumen general'!AQ2006</f>
        <v>5.2843800000000005</v>
      </c>
      <c r="G2005" s="335">
        <f t="shared" si="124"/>
        <v>5.2843800000000005</v>
      </c>
      <c r="I2005" s="52">
        <v>2000</v>
      </c>
      <c r="J2005" s="334">
        <f t="shared" si="125"/>
        <v>85018</v>
      </c>
      <c r="K2005" s="81" t="str">
        <f t="shared" si="126"/>
        <v>Dosaje de hemoglobina</v>
      </c>
      <c r="L2005" s="335">
        <f>+'3.- Resumen general'!AP2006</f>
        <v>0</v>
      </c>
      <c r="M2005" s="335">
        <f>+'3.- Resumen general'!AQ2006</f>
        <v>5.2843800000000005</v>
      </c>
      <c r="N2005" s="335">
        <f t="shared" si="127"/>
        <v>5.2843800000000005</v>
      </c>
    </row>
    <row r="2006" spans="2:14">
      <c r="B2006" s="52">
        <v>2001</v>
      </c>
      <c r="C2006" s="334">
        <f>+'3.- Resumen general'!C2007</f>
        <v>85027</v>
      </c>
      <c r="D2006" s="81" t="str">
        <f>+'3.- Resumen general'!D2007</f>
        <v>Hemograma completo</v>
      </c>
      <c r="E2006" s="335">
        <f>+'3.- Resumen general'!AP2007</f>
        <v>0</v>
      </c>
      <c r="F2006" s="335">
        <f>+'3.- Resumen general'!AQ2007</f>
        <v>5.2843800000000005</v>
      </c>
      <c r="G2006" s="335">
        <f t="shared" si="124"/>
        <v>5.2843800000000005</v>
      </c>
      <c r="I2006" s="52">
        <v>2001</v>
      </c>
      <c r="J2006" s="334">
        <f t="shared" si="125"/>
        <v>85027</v>
      </c>
      <c r="K2006" s="81" t="str">
        <f t="shared" si="126"/>
        <v>Hemograma completo</v>
      </c>
      <c r="L2006" s="335">
        <f>+'3.- Resumen general'!AP2007</f>
        <v>0</v>
      </c>
      <c r="M2006" s="335">
        <f>+'3.- Resumen general'!AQ2007</f>
        <v>5.2843800000000005</v>
      </c>
      <c r="N2006" s="335">
        <f t="shared" si="127"/>
        <v>5.2843800000000005</v>
      </c>
    </row>
    <row r="2007" spans="2:14">
      <c r="B2007" s="52">
        <v>2002</v>
      </c>
      <c r="C2007" s="334">
        <f>+'3.- Resumen general'!C2008</f>
        <v>85032</v>
      </c>
      <c r="D2007" s="81" t="str">
        <f>+'3.- Resumen general'!D2008</f>
        <v>Recuento manual de constantes corpusculares por separado</v>
      </c>
      <c r="E2007" s="335">
        <f>+'3.- Resumen general'!AP2008</f>
        <v>0</v>
      </c>
      <c r="F2007" s="335">
        <f>+'3.- Resumen general'!AQ2008</f>
        <v>4.4733799999999997</v>
      </c>
      <c r="G2007" s="335">
        <f t="shared" si="124"/>
        <v>4.4733799999999997</v>
      </c>
      <c r="I2007" s="52">
        <v>2002</v>
      </c>
      <c r="J2007" s="334">
        <f t="shared" si="125"/>
        <v>85032</v>
      </c>
      <c r="K2007" s="81" t="str">
        <f t="shared" si="126"/>
        <v>Recuento manual de constantes corpusculares por separado</v>
      </c>
      <c r="L2007" s="335">
        <f>+'3.- Resumen general'!AP2008</f>
        <v>0</v>
      </c>
      <c r="M2007" s="335">
        <f>+'3.- Resumen general'!AQ2008</f>
        <v>4.4733799999999997</v>
      </c>
      <c r="N2007" s="335">
        <f t="shared" si="127"/>
        <v>4.4733799999999997</v>
      </c>
    </row>
    <row r="2008" spans="2:14">
      <c r="B2008" s="52">
        <v>2003</v>
      </c>
      <c r="C2008" s="334">
        <f>+'3.- Resumen general'!C2009</f>
        <v>85042</v>
      </c>
      <c r="D2008" s="81" t="str">
        <f>+'3.- Resumen general'!D2009</f>
        <v>Test de ADDIS</v>
      </c>
      <c r="E2008" s="335">
        <f>+'3.- Resumen general'!AP2009</f>
        <v>0</v>
      </c>
      <c r="F2008" s="335">
        <f>+'3.- Resumen general'!AQ2009</f>
        <v>4.4733799999999997</v>
      </c>
      <c r="G2008" s="335">
        <f t="shared" si="124"/>
        <v>4.4733799999999997</v>
      </c>
      <c r="I2008" s="52">
        <v>2003</v>
      </c>
      <c r="J2008" s="334">
        <f t="shared" si="125"/>
        <v>85042</v>
      </c>
      <c r="K2008" s="81" t="str">
        <f t="shared" si="126"/>
        <v>Test de ADDIS</v>
      </c>
      <c r="L2008" s="335">
        <f>+'3.- Resumen general'!AP2009</f>
        <v>0</v>
      </c>
      <c r="M2008" s="335">
        <f>+'3.- Resumen general'!AQ2009</f>
        <v>4.4733799999999997</v>
      </c>
      <c r="N2008" s="335">
        <f t="shared" si="127"/>
        <v>4.4733799999999997</v>
      </c>
    </row>
    <row r="2009" spans="2:14">
      <c r="B2009" s="52">
        <v>2004</v>
      </c>
      <c r="C2009" s="334">
        <f>+'3.- Resumen general'!C2010</f>
        <v>85045</v>
      </c>
      <c r="D2009" s="81" t="str">
        <f>+'3.- Resumen general'!D2010</f>
        <v>Recuento de reticulocitos</v>
      </c>
      <c r="E2009" s="335">
        <f>+'3.- Resumen general'!AP2010</f>
        <v>0</v>
      </c>
      <c r="F2009" s="335">
        <f>+'3.- Resumen general'!AQ2010</f>
        <v>4.4733799999999997</v>
      </c>
      <c r="G2009" s="335">
        <f t="shared" si="124"/>
        <v>4.4733799999999997</v>
      </c>
      <c r="I2009" s="52">
        <v>2004</v>
      </c>
      <c r="J2009" s="334">
        <f t="shared" si="125"/>
        <v>85045</v>
      </c>
      <c r="K2009" s="81" t="str">
        <f t="shared" si="126"/>
        <v>Recuento de reticulocitos</v>
      </c>
      <c r="L2009" s="335">
        <f>+'3.- Resumen general'!AP2010</f>
        <v>0</v>
      </c>
      <c r="M2009" s="335">
        <f>+'3.- Resumen general'!AQ2010</f>
        <v>4.4733799999999997</v>
      </c>
      <c r="N2009" s="335">
        <f t="shared" si="127"/>
        <v>4.4733799999999997</v>
      </c>
    </row>
    <row r="2010" spans="2:14">
      <c r="B2010" s="52">
        <v>2005</v>
      </c>
      <c r="C2010" s="334">
        <f>+'3.- Resumen general'!C2011</f>
        <v>85048</v>
      </c>
      <c r="D2010" s="81" t="str">
        <f>+'3.- Resumen general'!D2011</f>
        <v>Recuento automatizado de leucocitos</v>
      </c>
      <c r="E2010" s="335">
        <f>+'3.- Resumen general'!AP2011</f>
        <v>0</v>
      </c>
      <c r="F2010" s="335">
        <f>+'3.- Resumen general'!AQ2011</f>
        <v>4.4733799999999997</v>
      </c>
      <c r="G2010" s="335">
        <f t="shared" si="124"/>
        <v>4.4733799999999997</v>
      </c>
      <c r="I2010" s="52">
        <v>2005</v>
      </c>
      <c r="J2010" s="334">
        <f t="shared" si="125"/>
        <v>85048</v>
      </c>
      <c r="K2010" s="81" t="str">
        <f t="shared" si="126"/>
        <v>Recuento automatizado de leucocitos</v>
      </c>
      <c r="L2010" s="335">
        <f>+'3.- Resumen general'!AP2011</f>
        <v>0</v>
      </c>
      <c r="M2010" s="335">
        <f>+'3.- Resumen general'!AQ2011</f>
        <v>4.4733799999999997</v>
      </c>
      <c r="N2010" s="335">
        <f t="shared" si="127"/>
        <v>4.4733799999999997</v>
      </c>
    </row>
    <row r="2011" spans="2:14">
      <c r="B2011" s="52">
        <v>2006</v>
      </c>
      <c r="C2011" s="334">
        <f>+'3.- Resumen general'!C2012</f>
        <v>85049</v>
      </c>
      <c r="D2011" s="81" t="str">
        <f>+'3.- Resumen general'!D2012</f>
        <v>Eosinófilo, recuento de</v>
      </c>
      <c r="E2011" s="335">
        <f>+'3.- Resumen general'!AP2012</f>
        <v>0</v>
      </c>
      <c r="F2011" s="335">
        <f>+'3.- Resumen general'!AQ2012</f>
        <v>4.4733799999999997</v>
      </c>
      <c r="G2011" s="335">
        <f t="shared" si="124"/>
        <v>4.4733799999999997</v>
      </c>
      <c r="I2011" s="52">
        <v>2006</v>
      </c>
      <c r="J2011" s="334">
        <f t="shared" si="125"/>
        <v>85049</v>
      </c>
      <c r="K2011" s="81" t="str">
        <f t="shared" si="126"/>
        <v>Eosinófilo, recuento de</v>
      </c>
      <c r="L2011" s="335">
        <f>+'3.- Resumen general'!AP2012</f>
        <v>0</v>
      </c>
      <c r="M2011" s="335">
        <f>+'3.- Resumen general'!AQ2012</f>
        <v>4.4733799999999997</v>
      </c>
      <c r="N2011" s="335">
        <f t="shared" si="127"/>
        <v>4.4733799999999997</v>
      </c>
    </row>
    <row r="2012" spans="2:14">
      <c r="B2012" s="52">
        <v>2007</v>
      </c>
      <c r="C2012" s="334">
        <f>+'3.- Resumen general'!C2013</f>
        <v>85060</v>
      </c>
      <c r="D2012" s="81" t="str">
        <f>+'3.- Resumen general'!D2013</f>
        <v>Extendido de sangre periférica</v>
      </c>
      <c r="E2012" s="335">
        <f>+'3.- Resumen general'!AP2013</f>
        <v>0</v>
      </c>
      <c r="F2012" s="335">
        <f>+'3.- Resumen general'!AQ2013</f>
        <v>4.4733799999999997</v>
      </c>
      <c r="G2012" s="335">
        <f t="shared" si="124"/>
        <v>4.4733799999999997</v>
      </c>
      <c r="I2012" s="52">
        <v>2007</v>
      </c>
      <c r="J2012" s="334">
        <f t="shared" si="125"/>
        <v>85060</v>
      </c>
      <c r="K2012" s="81" t="str">
        <f t="shared" si="126"/>
        <v>Extendido de sangre periférica</v>
      </c>
      <c r="L2012" s="335">
        <f>+'3.- Resumen general'!AP2013</f>
        <v>0</v>
      </c>
      <c r="M2012" s="335">
        <f>+'3.- Resumen general'!AQ2013</f>
        <v>4.4733799999999997</v>
      </c>
      <c r="N2012" s="335">
        <f t="shared" si="127"/>
        <v>4.4733799999999997</v>
      </c>
    </row>
    <row r="2013" spans="2:14">
      <c r="B2013" s="52">
        <v>2008</v>
      </c>
      <c r="C2013" s="334">
        <f>+'3.- Resumen general'!C2014</f>
        <v>85097</v>
      </c>
      <c r="D2013" s="81" t="str">
        <f>+'3.- Resumen general'!D2014</f>
        <v>Interpretación del extendido de médula ósea solamente</v>
      </c>
      <c r="E2013" s="335">
        <f>+'3.- Resumen general'!AP2014</f>
        <v>0</v>
      </c>
      <c r="F2013" s="335">
        <f>+'3.- Resumen general'!AQ2014</f>
        <v>4.4733799999999997</v>
      </c>
      <c r="G2013" s="335">
        <f t="shared" si="124"/>
        <v>4.4733799999999997</v>
      </c>
      <c r="I2013" s="52">
        <v>2008</v>
      </c>
      <c r="J2013" s="334">
        <f t="shared" si="125"/>
        <v>85097</v>
      </c>
      <c r="K2013" s="81" t="str">
        <f t="shared" si="126"/>
        <v>Interpretación del extendido de médula ósea solamente</v>
      </c>
      <c r="L2013" s="335">
        <f>+'3.- Resumen general'!AP2014</f>
        <v>0</v>
      </c>
      <c r="M2013" s="335">
        <f>+'3.- Resumen general'!AQ2014</f>
        <v>4.4733799999999997</v>
      </c>
      <c r="N2013" s="335">
        <f t="shared" si="127"/>
        <v>4.4733799999999997</v>
      </c>
    </row>
    <row r="2014" spans="2:14">
      <c r="B2014" s="52">
        <v>2009</v>
      </c>
      <c r="C2014" s="334">
        <f>+'3.- Resumen general'!C2015</f>
        <v>85170</v>
      </c>
      <c r="D2014" s="81" t="str">
        <f>+'3.- Resumen general'!D2015</f>
        <v>Retracción de coágulo</v>
      </c>
      <c r="E2014" s="335">
        <f>+'3.- Resumen general'!AP2015</f>
        <v>0</v>
      </c>
      <c r="F2014" s="335">
        <f>+'3.- Resumen general'!AQ2015</f>
        <v>4.4733799999999997</v>
      </c>
      <c r="G2014" s="335">
        <f t="shared" si="124"/>
        <v>4.4733799999999997</v>
      </c>
      <c r="I2014" s="52">
        <v>2009</v>
      </c>
      <c r="J2014" s="334">
        <f t="shared" si="125"/>
        <v>85170</v>
      </c>
      <c r="K2014" s="81" t="str">
        <f t="shared" si="126"/>
        <v>Retracción de coágulo</v>
      </c>
      <c r="L2014" s="335">
        <f>+'3.- Resumen general'!AP2015</f>
        <v>0</v>
      </c>
      <c r="M2014" s="335">
        <f>+'3.- Resumen general'!AQ2015</f>
        <v>4.4733799999999997</v>
      </c>
      <c r="N2014" s="335">
        <f t="shared" si="127"/>
        <v>4.4733799999999997</v>
      </c>
    </row>
    <row r="2015" spans="2:14">
      <c r="B2015" s="52">
        <v>2010</v>
      </c>
      <c r="C2015" s="334">
        <f>+'3.- Resumen general'!C2016</f>
        <v>85244</v>
      </c>
      <c r="D2015" s="81" t="str">
        <f>+'3.- Resumen general'!D2016</f>
        <v>Medición del antígeno asociado al factor VIII</v>
      </c>
      <c r="E2015" s="335">
        <f>+'3.- Resumen general'!AP2016</f>
        <v>0</v>
      </c>
      <c r="F2015" s="335">
        <f>+'3.- Resumen general'!AQ2016</f>
        <v>4.4733799999999997</v>
      </c>
      <c r="G2015" s="335">
        <f t="shared" si="124"/>
        <v>4.4733799999999997</v>
      </c>
      <c r="I2015" s="52">
        <v>2010</v>
      </c>
      <c r="J2015" s="334">
        <f t="shared" si="125"/>
        <v>85244</v>
      </c>
      <c r="K2015" s="81" t="str">
        <f t="shared" si="126"/>
        <v>Medición del antígeno asociado al factor VIII</v>
      </c>
      <c r="L2015" s="335">
        <f>+'3.- Resumen general'!AP2016</f>
        <v>0</v>
      </c>
      <c r="M2015" s="335">
        <f>+'3.- Resumen general'!AQ2016</f>
        <v>4.4733799999999997</v>
      </c>
      <c r="N2015" s="335">
        <f t="shared" si="127"/>
        <v>4.4733799999999997</v>
      </c>
    </row>
    <row r="2016" spans="2:14">
      <c r="B2016" s="52">
        <v>2011</v>
      </c>
      <c r="C2016" s="334">
        <f>+'3.- Resumen general'!C2017</f>
        <v>85301</v>
      </c>
      <c r="D2016" s="81" t="str">
        <f>+'3.- Resumen general'!D2017</f>
        <v>Antitrombina</v>
      </c>
      <c r="E2016" s="335">
        <f>+'3.- Resumen general'!AP2017</f>
        <v>0</v>
      </c>
      <c r="F2016" s="335">
        <f>+'3.- Resumen general'!AQ2017</f>
        <v>4.4733799999999997</v>
      </c>
      <c r="G2016" s="335">
        <f t="shared" si="124"/>
        <v>4.4733799999999997</v>
      </c>
      <c r="I2016" s="52">
        <v>2011</v>
      </c>
      <c r="J2016" s="334">
        <f t="shared" si="125"/>
        <v>85301</v>
      </c>
      <c r="K2016" s="81" t="str">
        <f t="shared" si="126"/>
        <v>Antitrombina</v>
      </c>
      <c r="L2016" s="335">
        <f>+'3.- Resumen general'!AP2017</f>
        <v>0</v>
      </c>
      <c r="M2016" s="335">
        <f>+'3.- Resumen general'!AQ2017</f>
        <v>4.4733799999999997</v>
      </c>
      <c r="N2016" s="335">
        <f t="shared" si="127"/>
        <v>4.4733799999999997</v>
      </c>
    </row>
    <row r="2017" spans="2:14">
      <c r="B2017" s="52">
        <v>2012</v>
      </c>
      <c r="C2017" s="334">
        <f>+'3.- Resumen general'!C2018</f>
        <v>85302</v>
      </c>
      <c r="D2017" s="81" t="str">
        <f>+'3.- Resumen general'!D2018</f>
        <v>Proteína C</v>
      </c>
      <c r="E2017" s="335">
        <f>+'3.- Resumen general'!AP2018</f>
        <v>0</v>
      </c>
      <c r="F2017" s="335">
        <f>+'3.- Resumen general'!AQ2018</f>
        <v>4.4733799999999997</v>
      </c>
      <c r="G2017" s="335">
        <f t="shared" si="124"/>
        <v>4.4733799999999997</v>
      </c>
      <c r="I2017" s="52">
        <v>2012</v>
      </c>
      <c r="J2017" s="334">
        <f t="shared" si="125"/>
        <v>85302</v>
      </c>
      <c r="K2017" s="81" t="str">
        <f t="shared" si="126"/>
        <v>Proteína C</v>
      </c>
      <c r="L2017" s="335">
        <f>+'3.- Resumen general'!AP2018</f>
        <v>0</v>
      </c>
      <c r="M2017" s="335">
        <f>+'3.- Resumen general'!AQ2018</f>
        <v>4.4733799999999997</v>
      </c>
      <c r="N2017" s="335">
        <f t="shared" si="127"/>
        <v>4.4733799999999997</v>
      </c>
    </row>
    <row r="2018" spans="2:14">
      <c r="B2018" s="52">
        <v>2013</v>
      </c>
      <c r="C2018" s="334">
        <f>+'3.- Resumen general'!C2019</f>
        <v>85303</v>
      </c>
      <c r="D2018" s="81" t="str">
        <f>+'3.- Resumen general'!D2019</f>
        <v>Inhibidores de la coagulación o anticoagulantes; proteína C, actividad</v>
      </c>
      <c r="E2018" s="335">
        <f>+'3.- Resumen general'!AP2019</f>
        <v>0</v>
      </c>
      <c r="F2018" s="335">
        <f>+'3.- Resumen general'!AQ2019</f>
        <v>4.4733799999999997</v>
      </c>
      <c r="G2018" s="335">
        <f t="shared" ref="G2018:G2081" si="128">SUM(E2018:F2018)</f>
        <v>4.4733799999999997</v>
      </c>
      <c r="I2018" s="52">
        <v>2013</v>
      </c>
      <c r="J2018" s="334">
        <f t="shared" ref="J2018:J2081" si="129">+C2018</f>
        <v>85303</v>
      </c>
      <c r="K2018" s="81" t="str">
        <f t="shared" ref="K2018:K2081" si="130">+D2018</f>
        <v>Inhibidores de la coagulación o anticoagulantes; proteína C, actividad</v>
      </c>
      <c r="L2018" s="335">
        <f>+'3.- Resumen general'!AP2019</f>
        <v>0</v>
      </c>
      <c r="M2018" s="335">
        <f>+'3.- Resumen general'!AQ2019</f>
        <v>4.4733799999999997</v>
      </c>
      <c r="N2018" s="335">
        <f t="shared" ref="N2018:N2081" si="131">SUM(L2018:M2018)</f>
        <v>4.4733799999999997</v>
      </c>
    </row>
    <row r="2019" spans="2:14">
      <c r="B2019" s="52">
        <v>2014</v>
      </c>
      <c r="C2019" s="334">
        <f>+'3.- Resumen general'!C2020</f>
        <v>85305</v>
      </c>
      <c r="D2019" s="81" t="str">
        <f>+'3.- Resumen general'!D2020</f>
        <v>Proteína S</v>
      </c>
      <c r="E2019" s="335">
        <f>+'3.- Resumen general'!AP2020</f>
        <v>0</v>
      </c>
      <c r="F2019" s="335">
        <f>+'3.- Resumen general'!AQ2020</f>
        <v>4.4733799999999997</v>
      </c>
      <c r="G2019" s="335">
        <f t="shared" si="128"/>
        <v>4.4733799999999997</v>
      </c>
      <c r="I2019" s="52">
        <v>2014</v>
      </c>
      <c r="J2019" s="334">
        <f t="shared" si="129"/>
        <v>85305</v>
      </c>
      <c r="K2019" s="81" t="str">
        <f t="shared" si="130"/>
        <v>Proteína S</v>
      </c>
      <c r="L2019" s="335">
        <f>+'3.- Resumen general'!AP2020</f>
        <v>0</v>
      </c>
      <c r="M2019" s="335">
        <f>+'3.- Resumen general'!AQ2020</f>
        <v>4.4733799999999997</v>
      </c>
      <c r="N2019" s="335">
        <f t="shared" si="131"/>
        <v>4.4733799999999997</v>
      </c>
    </row>
    <row r="2020" spans="2:14" ht="25.5">
      <c r="B2020" s="52">
        <v>2015</v>
      </c>
      <c r="C2020" s="334">
        <f>+'3.- Resumen general'!C2021</f>
        <v>85362</v>
      </c>
      <c r="D2020" s="81" t="str">
        <f>+'3.- Resumen general'!D2021</f>
        <v>Medición de Producto de degradación de fibrinógeno (PDF) por aglutinación en placa</v>
      </c>
      <c r="E2020" s="335">
        <f>+'3.- Resumen general'!AP2021</f>
        <v>0</v>
      </c>
      <c r="F2020" s="335">
        <f>+'3.- Resumen general'!AQ2021</f>
        <v>4.4733799999999997</v>
      </c>
      <c r="G2020" s="335">
        <f t="shared" si="128"/>
        <v>4.4733799999999997</v>
      </c>
      <c r="I2020" s="52">
        <v>2015</v>
      </c>
      <c r="J2020" s="334">
        <f t="shared" si="129"/>
        <v>85362</v>
      </c>
      <c r="K2020" s="81" t="str">
        <f t="shared" si="130"/>
        <v>Medición de Producto de degradación de fibrinógeno (PDF) por aglutinación en placa</v>
      </c>
      <c r="L2020" s="335">
        <f>+'3.- Resumen general'!AP2021</f>
        <v>0</v>
      </c>
      <c r="M2020" s="335">
        <f>+'3.- Resumen general'!AQ2021</f>
        <v>4.4733799999999997</v>
      </c>
      <c r="N2020" s="335">
        <f t="shared" si="131"/>
        <v>4.4733799999999997</v>
      </c>
    </row>
    <row r="2021" spans="2:14">
      <c r="B2021" s="52">
        <v>2016</v>
      </c>
      <c r="C2021" s="334">
        <f>+'3.- Resumen general'!C2022</f>
        <v>85378</v>
      </c>
      <c r="D2021" s="81" t="str">
        <f>+'3.- Resumen general'!D2022</f>
        <v>Dímero D</v>
      </c>
      <c r="E2021" s="335">
        <f>+'3.- Resumen general'!AP2022</f>
        <v>0</v>
      </c>
      <c r="F2021" s="335">
        <f>+'3.- Resumen general'!AQ2022</f>
        <v>4.4733799999999997</v>
      </c>
      <c r="G2021" s="335">
        <f t="shared" si="128"/>
        <v>4.4733799999999997</v>
      </c>
      <c r="I2021" s="52">
        <v>2016</v>
      </c>
      <c r="J2021" s="334">
        <f t="shared" si="129"/>
        <v>85378</v>
      </c>
      <c r="K2021" s="81" t="str">
        <f t="shared" si="130"/>
        <v>Dímero D</v>
      </c>
      <c r="L2021" s="335">
        <f>+'3.- Resumen general'!AP2022</f>
        <v>0</v>
      </c>
      <c r="M2021" s="335">
        <f>+'3.- Resumen general'!AQ2022</f>
        <v>4.4733799999999997</v>
      </c>
      <c r="N2021" s="335">
        <f t="shared" si="131"/>
        <v>4.4733799999999997</v>
      </c>
    </row>
    <row r="2022" spans="2:14">
      <c r="B2022" s="52">
        <v>2017</v>
      </c>
      <c r="C2022" s="334">
        <f>+'3.- Resumen general'!C2023</f>
        <v>85384</v>
      </c>
      <c r="D2022" s="81" t="str">
        <f>+'3.- Resumen general'!D2023</f>
        <v>Fibrinógeno</v>
      </c>
      <c r="E2022" s="335">
        <f>+'3.- Resumen general'!AP2023</f>
        <v>0</v>
      </c>
      <c r="F2022" s="335">
        <f>+'3.- Resumen general'!AQ2023</f>
        <v>4.4733799999999997</v>
      </c>
      <c r="G2022" s="335">
        <f t="shared" si="128"/>
        <v>4.4733799999999997</v>
      </c>
      <c r="I2022" s="52">
        <v>2017</v>
      </c>
      <c r="J2022" s="334">
        <f t="shared" si="129"/>
        <v>85384</v>
      </c>
      <c r="K2022" s="81" t="str">
        <f t="shared" si="130"/>
        <v>Fibrinógeno</v>
      </c>
      <c r="L2022" s="335">
        <f>+'3.- Resumen general'!AP2023</f>
        <v>0</v>
      </c>
      <c r="M2022" s="335">
        <f>+'3.- Resumen general'!AQ2023</f>
        <v>4.4733799999999997</v>
      </c>
      <c r="N2022" s="335">
        <f t="shared" si="131"/>
        <v>4.4733799999999997</v>
      </c>
    </row>
    <row r="2023" spans="2:14">
      <c r="B2023" s="52">
        <v>2018</v>
      </c>
      <c r="C2023" s="334">
        <f>+'3.- Resumen general'!C2024</f>
        <v>85460</v>
      </c>
      <c r="D2023" s="81" t="str">
        <f>+'3.- Resumen general'!D2024</f>
        <v>Test de Kleihauer-Betke</v>
      </c>
      <c r="E2023" s="335">
        <f>+'3.- Resumen general'!AP2024</f>
        <v>0</v>
      </c>
      <c r="F2023" s="335">
        <f>+'3.- Resumen general'!AQ2024</f>
        <v>4.4733799999999997</v>
      </c>
      <c r="G2023" s="335">
        <f t="shared" si="128"/>
        <v>4.4733799999999997</v>
      </c>
      <c r="I2023" s="52">
        <v>2018</v>
      </c>
      <c r="J2023" s="334">
        <f t="shared" si="129"/>
        <v>85460</v>
      </c>
      <c r="K2023" s="81" t="str">
        <f t="shared" si="130"/>
        <v>Test de Kleihauer-Betke</v>
      </c>
      <c r="L2023" s="335">
        <f>+'3.- Resumen general'!AP2024</f>
        <v>0</v>
      </c>
      <c r="M2023" s="335">
        <f>+'3.- Resumen general'!AQ2024</f>
        <v>4.4733799999999997</v>
      </c>
      <c r="N2023" s="335">
        <f t="shared" si="131"/>
        <v>4.4733799999999997</v>
      </c>
    </row>
    <row r="2024" spans="2:14">
      <c r="B2024" s="52">
        <v>2019</v>
      </c>
      <c r="C2024" s="334">
        <f>+'3.- Resumen general'!C2025</f>
        <v>85540</v>
      </c>
      <c r="D2024" s="81" t="str">
        <f>+'3.- Resumen general'!D2025</f>
        <v>Medición de fosfatasa alcalina leucocitaria</v>
      </c>
      <c r="E2024" s="335">
        <f>+'3.- Resumen general'!AP2025</f>
        <v>0</v>
      </c>
      <c r="F2024" s="335">
        <f>+'3.- Resumen general'!AQ2025</f>
        <v>4.4733799999999997</v>
      </c>
      <c r="G2024" s="335">
        <f t="shared" si="128"/>
        <v>4.4733799999999997</v>
      </c>
      <c r="I2024" s="52">
        <v>2019</v>
      </c>
      <c r="J2024" s="334">
        <f t="shared" si="129"/>
        <v>85540</v>
      </c>
      <c r="K2024" s="81" t="str">
        <f t="shared" si="130"/>
        <v>Medición de fosfatasa alcalina leucocitaria</v>
      </c>
      <c r="L2024" s="335">
        <f>+'3.- Resumen general'!AP2025</f>
        <v>0</v>
      </c>
      <c r="M2024" s="335">
        <f>+'3.- Resumen general'!AQ2025</f>
        <v>4.4733799999999997</v>
      </c>
      <c r="N2024" s="335">
        <f t="shared" si="131"/>
        <v>4.4733799999999997</v>
      </c>
    </row>
    <row r="2025" spans="2:14">
      <c r="B2025" s="52">
        <v>2020</v>
      </c>
      <c r="C2025" s="334">
        <f>+'3.- Resumen general'!C2026</f>
        <v>85549</v>
      </c>
      <c r="D2025" s="81" t="str">
        <f>+'3.- Resumen general'!D2026</f>
        <v>Prueba de muramidasa</v>
      </c>
      <c r="E2025" s="335">
        <f>+'3.- Resumen general'!AP2026</f>
        <v>0</v>
      </c>
      <c r="F2025" s="335">
        <f>+'3.- Resumen general'!AQ2026</f>
        <v>4.4733799999999997</v>
      </c>
      <c r="G2025" s="335">
        <f t="shared" si="128"/>
        <v>4.4733799999999997</v>
      </c>
      <c r="I2025" s="52">
        <v>2020</v>
      </c>
      <c r="J2025" s="334">
        <f t="shared" si="129"/>
        <v>85549</v>
      </c>
      <c r="K2025" s="81" t="str">
        <f t="shared" si="130"/>
        <v>Prueba de muramidasa</v>
      </c>
      <c r="L2025" s="335">
        <f>+'3.- Resumen general'!AP2026</f>
        <v>0</v>
      </c>
      <c r="M2025" s="335">
        <f>+'3.- Resumen general'!AQ2026</f>
        <v>4.4733799999999997</v>
      </c>
      <c r="N2025" s="335">
        <f t="shared" si="131"/>
        <v>4.4733799999999997</v>
      </c>
    </row>
    <row r="2026" spans="2:14">
      <c r="B2026" s="52">
        <v>2021</v>
      </c>
      <c r="C2026" s="334">
        <f>+'3.- Resumen general'!C2027</f>
        <v>85555</v>
      </c>
      <c r="D2026" s="81" t="str">
        <f>+'3.- Resumen general'!D2027</f>
        <v>Medición de fragilidad osmótica de eritrocitos sin incubación</v>
      </c>
      <c r="E2026" s="335">
        <f>+'3.- Resumen general'!AP2027</f>
        <v>0</v>
      </c>
      <c r="F2026" s="335">
        <f>+'3.- Resumen general'!AQ2027</f>
        <v>4.4733799999999997</v>
      </c>
      <c r="G2026" s="335">
        <f t="shared" si="128"/>
        <v>4.4733799999999997</v>
      </c>
      <c r="I2026" s="52">
        <v>2021</v>
      </c>
      <c r="J2026" s="334">
        <f t="shared" si="129"/>
        <v>85555</v>
      </c>
      <c r="K2026" s="81" t="str">
        <f t="shared" si="130"/>
        <v>Medición de fragilidad osmótica de eritrocitos sin incubación</v>
      </c>
      <c r="L2026" s="335">
        <f>+'3.- Resumen general'!AP2027</f>
        <v>0</v>
      </c>
      <c r="M2026" s="335">
        <f>+'3.- Resumen general'!AQ2027</f>
        <v>4.4733799999999997</v>
      </c>
      <c r="N2026" s="335">
        <f t="shared" si="131"/>
        <v>4.4733799999999997</v>
      </c>
    </row>
    <row r="2027" spans="2:14">
      <c r="B2027" s="52">
        <v>2022</v>
      </c>
      <c r="C2027" s="334">
        <f>+'3.- Resumen general'!C2028</f>
        <v>85590</v>
      </c>
      <c r="D2027" s="81" t="str">
        <f>+'3.- Resumen general'!D2028</f>
        <v xml:space="preserve">Recuento de plaquetas </v>
      </c>
      <c r="E2027" s="335">
        <f>+'3.- Resumen general'!AP2028</f>
        <v>0</v>
      </c>
      <c r="F2027" s="335">
        <f>+'3.- Resumen general'!AQ2028</f>
        <v>1.627675</v>
      </c>
      <c r="G2027" s="335">
        <f t="shared" si="128"/>
        <v>1.627675</v>
      </c>
      <c r="I2027" s="52">
        <v>2022</v>
      </c>
      <c r="J2027" s="334">
        <f t="shared" si="129"/>
        <v>85590</v>
      </c>
      <c r="K2027" s="81" t="str">
        <f t="shared" si="130"/>
        <v xml:space="preserve">Recuento de plaquetas </v>
      </c>
      <c r="L2027" s="335">
        <f>+'3.- Resumen general'!AP2028</f>
        <v>0</v>
      </c>
      <c r="M2027" s="335">
        <f>+'3.- Resumen general'!AQ2028</f>
        <v>1.627675</v>
      </c>
      <c r="N2027" s="335">
        <f t="shared" si="131"/>
        <v>1.627675</v>
      </c>
    </row>
    <row r="2028" spans="2:14">
      <c r="B2028" s="52">
        <v>2023</v>
      </c>
      <c r="C2028" s="334">
        <f>+'3.- Resumen general'!C2029</f>
        <v>85610</v>
      </c>
      <c r="D2028" s="81" t="str">
        <f>+'3.- Resumen general'!D2029</f>
        <v>Tiempo de protrombina</v>
      </c>
      <c r="E2028" s="335">
        <f>+'3.- Resumen general'!AP2029</f>
        <v>0</v>
      </c>
      <c r="F2028" s="335">
        <f>+'3.- Resumen general'!AQ2029</f>
        <v>4.89438</v>
      </c>
      <c r="G2028" s="335">
        <f t="shared" si="128"/>
        <v>4.89438</v>
      </c>
      <c r="I2028" s="52">
        <v>2023</v>
      </c>
      <c r="J2028" s="334">
        <f t="shared" si="129"/>
        <v>85610</v>
      </c>
      <c r="K2028" s="81" t="str">
        <f t="shared" si="130"/>
        <v>Tiempo de protrombina</v>
      </c>
      <c r="L2028" s="335">
        <f>+'3.- Resumen general'!AP2029</f>
        <v>0</v>
      </c>
      <c r="M2028" s="335">
        <f>+'3.- Resumen general'!AQ2029</f>
        <v>4.89438</v>
      </c>
      <c r="N2028" s="335">
        <f t="shared" si="131"/>
        <v>4.89438</v>
      </c>
    </row>
    <row r="2029" spans="2:14">
      <c r="B2029" s="52">
        <v>2024</v>
      </c>
      <c r="C2029" s="334">
        <f>+'3.- Resumen general'!C2030</f>
        <v>85651</v>
      </c>
      <c r="D2029" s="81" t="str">
        <f>+'3.- Resumen general'!D2030</f>
        <v>Velocidad de Sedimentación Globular</v>
      </c>
      <c r="E2029" s="335">
        <f>+'3.- Resumen general'!AP2030</f>
        <v>0</v>
      </c>
      <c r="F2029" s="335">
        <f>+'3.- Resumen general'!AQ2030</f>
        <v>1.4173</v>
      </c>
      <c r="G2029" s="335">
        <f t="shared" si="128"/>
        <v>1.4173</v>
      </c>
      <c r="I2029" s="52">
        <v>2024</v>
      </c>
      <c r="J2029" s="334">
        <f t="shared" si="129"/>
        <v>85651</v>
      </c>
      <c r="K2029" s="81" t="str">
        <f t="shared" si="130"/>
        <v>Velocidad de Sedimentación Globular</v>
      </c>
      <c r="L2029" s="335">
        <f>+'3.- Resumen general'!AP2030</f>
        <v>0</v>
      </c>
      <c r="M2029" s="335">
        <f>+'3.- Resumen general'!AQ2030</f>
        <v>1.4173</v>
      </c>
      <c r="N2029" s="335">
        <f t="shared" si="131"/>
        <v>1.4173</v>
      </c>
    </row>
    <row r="2030" spans="2:14">
      <c r="B2030" s="52">
        <v>2025</v>
      </c>
      <c r="C2030" s="334">
        <f>+'3.- Resumen general'!C2031</f>
        <v>85670</v>
      </c>
      <c r="D2030" s="81" t="str">
        <f>+'3.- Resumen general'!D2031</f>
        <v>Tiempo de trombina plasmática</v>
      </c>
      <c r="E2030" s="335">
        <f>+'3.- Resumen general'!AP2031</f>
        <v>0</v>
      </c>
      <c r="F2030" s="335">
        <f>+'3.- Resumen general'!AQ2031</f>
        <v>4.99838</v>
      </c>
      <c r="G2030" s="335">
        <f t="shared" si="128"/>
        <v>4.99838</v>
      </c>
      <c r="I2030" s="52">
        <v>2025</v>
      </c>
      <c r="J2030" s="334">
        <f t="shared" si="129"/>
        <v>85670</v>
      </c>
      <c r="K2030" s="81" t="str">
        <f t="shared" si="130"/>
        <v>Tiempo de trombina plasmática</v>
      </c>
      <c r="L2030" s="335">
        <f>+'3.- Resumen general'!AP2031</f>
        <v>0</v>
      </c>
      <c r="M2030" s="335">
        <f>+'3.- Resumen general'!AQ2031</f>
        <v>4.99838</v>
      </c>
      <c r="N2030" s="335">
        <f t="shared" si="131"/>
        <v>4.99838</v>
      </c>
    </row>
    <row r="2031" spans="2:14">
      <c r="B2031" s="52">
        <v>2026</v>
      </c>
      <c r="C2031" s="334">
        <f>+'3.- Resumen general'!C2032</f>
        <v>85705</v>
      </c>
      <c r="D2031" s="81" t="str">
        <f>+'3.- Resumen general'!D2032</f>
        <v>Anticoagulante lúpico</v>
      </c>
      <c r="E2031" s="335">
        <f>+'3.- Resumen general'!AP2032</f>
        <v>0</v>
      </c>
      <c r="F2031" s="335">
        <f>+'3.- Resumen general'!AQ2032</f>
        <v>4.4733799999999997</v>
      </c>
      <c r="G2031" s="335">
        <f t="shared" si="128"/>
        <v>4.4733799999999997</v>
      </c>
      <c r="I2031" s="52">
        <v>2026</v>
      </c>
      <c r="J2031" s="334">
        <f t="shared" si="129"/>
        <v>85705</v>
      </c>
      <c r="K2031" s="81" t="str">
        <f t="shared" si="130"/>
        <v>Anticoagulante lúpico</v>
      </c>
      <c r="L2031" s="335">
        <f>+'3.- Resumen general'!AP2032</f>
        <v>0</v>
      </c>
      <c r="M2031" s="335">
        <f>+'3.- Resumen general'!AQ2032</f>
        <v>4.4733799999999997</v>
      </c>
      <c r="N2031" s="335">
        <f t="shared" si="131"/>
        <v>4.4733799999999997</v>
      </c>
    </row>
    <row r="2032" spans="2:14">
      <c r="B2032" s="52">
        <v>2027</v>
      </c>
      <c r="C2032" s="334">
        <f>+'3.- Resumen general'!C2033</f>
        <v>85730</v>
      </c>
      <c r="D2032" s="81" t="str">
        <f>+'3.- Resumen general'!D2033</f>
        <v>Tiempo parcial de tromboplastina</v>
      </c>
      <c r="E2032" s="335">
        <f>+'3.- Resumen general'!AP2033</f>
        <v>0</v>
      </c>
      <c r="F2032" s="335">
        <f>+'3.- Resumen general'!AQ2033</f>
        <v>4.9073799999999999</v>
      </c>
      <c r="G2032" s="335">
        <f t="shared" si="128"/>
        <v>4.9073799999999999</v>
      </c>
      <c r="I2032" s="52">
        <v>2027</v>
      </c>
      <c r="J2032" s="334">
        <f t="shared" si="129"/>
        <v>85730</v>
      </c>
      <c r="K2032" s="81" t="str">
        <f t="shared" si="130"/>
        <v>Tiempo parcial de tromboplastina</v>
      </c>
      <c r="L2032" s="335">
        <f>+'3.- Resumen general'!AP2033</f>
        <v>0</v>
      </c>
      <c r="M2032" s="335">
        <f>+'3.- Resumen general'!AQ2033</f>
        <v>4.9073799999999999</v>
      </c>
      <c r="N2032" s="335">
        <f t="shared" si="131"/>
        <v>4.9073799999999999</v>
      </c>
    </row>
    <row r="2033" spans="2:14">
      <c r="B2033" s="52">
        <v>2028</v>
      </c>
      <c r="C2033" s="334">
        <f>+'3.- Resumen general'!C2034</f>
        <v>85999</v>
      </c>
      <c r="D2033" s="81" t="str">
        <f>+'3.- Resumen general'!D2034</f>
        <v>Células LE</v>
      </c>
      <c r="E2033" s="335">
        <f>+'3.- Resumen general'!AP2034</f>
        <v>0</v>
      </c>
      <c r="F2033" s="335">
        <f>+'3.- Resumen general'!AQ2034</f>
        <v>14.17338</v>
      </c>
      <c r="G2033" s="335">
        <f t="shared" si="128"/>
        <v>14.17338</v>
      </c>
      <c r="I2033" s="52">
        <v>2028</v>
      </c>
      <c r="J2033" s="334">
        <f t="shared" si="129"/>
        <v>85999</v>
      </c>
      <c r="K2033" s="81" t="str">
        <f t="shared" si="130"/>
        <v>Células LE</v>
      </c>
      <c r="L2033" s="335">
        <f>+'3.- Resumen general'!AP2034</f>
        <v>0</v>
      </c>
      <c r="M2033" s="335">
        <f>+'3.- Resumen general'!AQ2034</f>
        <v>14.17338</v>
      </c>
      <c r="N2033" s="335">
        <f t="shared" si="131"/>
        <v>14.17338</v>
      </c>
    </row>
    <row r="2034" spans="2:14">
      <c r="B2034" s="52">
        <v>2029</v>
      </c>
      <c r="C2034" s="334">
        <f>+'3.- Resumen general'!C2035</f>
        <v>86000</v>
      </c>
      <c r="D2034" s="81" t="str">
        <f>+'3.- Resumen general'!D2035</f>
        <v>Aglutinaciones</v>
      </c>
      <c r="E2034" s="335">
        <f>+'3.- Resumen general'!AP2035</f>
        <v>0</v>
      </c>
      <c r="F2034" s="335">
        <f>+'3.- Resumen general'!AQ2035</f>
        <v>4.7613799999999999</v>
      </c>
      <c r="G2034" s="335">
        <f t="shared" si="128"/>
        <v>4.7613799999999999</v>
      </c>
      <c r="I2034" s="52">
        <v>2029</v>
      </c>
      <c r="J2034" s="334">
        <f t="shared" si="129"/>
        <v>86000</v>
      </c>
      <c r="K2034" s="81" t="str">
        <f t="shared" si="130"/>
        <v>Aglutinaciones</v>
      </c>
      <c r="L2034" s="335">
        <f>+'3.- Resumen general'!AP2035</f>
        <v>0</v>
      </c>
      <c r="M2034" s="335">
        <f>+'3.- Resumen general'!AQ2035</f>
        <v>4.7613799999999999</v>
      </c>
      <c r="N2034" s="335">
        <f t="shared" si="131"/>
        <v>4.7613799999999999</v>
      </c>
    </row>
    <row r="2035" spans="2:14">
      <c r="B2035" s="52">
        <v>2030</v>
      </c>
      <c r="C2035" s="334">
        <f>+'3.- Resumen general'!C2036</f>
        <v>86006</v>
      </c>
      <c r="D2035" s="81" t="str">
        <f>+'3.- Resumen general'!D2036</f>
        <v>Brucella estudio serológico completo</v>
      </c>
      <c r="E2035" s="335">
        <f>+'3.- Resumen general'!AP2036</f>
        <v>0</v>
      </c>
      <c r="F2035" s="335">
        <f>+'3.- Resumen general'!AQ2036</f>
        <v>4.6313800000000001</v>
      </c>
      <c r="G2035" s="335">
        <f t="shared" si="128"/>
        <v>4.6313800000000001</v>
      </c>
      <c r="I2035" s="52">
        <v>2030</v>
      </c>
      <c r="J2035" s="334">
        <f t="shared" si="129"/>
        <v>86006</v>
      </c>
      <c r="K2035" s="81" t="str">
        <f t="shared" si="130"/>
        <v>Brucella estudio serológico completo</v>
      </c>
      <c r="L2035" s="335">
        <f>+'3.- Resumen general'!AP2036</f>
        <v>0</v>
      </c>
      <c r="M2035" s="335">
        <f>+'3.- Resumen general'!AQ2036</f>
        <v>4.6313800000000001</v>
      </c>
      <c r="N2035" s="335">
        <f t="shared" si="131"/>
        <v>4.6313800000000001</v>
      </c>
    </row>
    <row r="2036" spans="2:14">
      <c r="B2036" s="52">
        <v>2031</v>
      </c>
      <c r="C2036" s="334">
        <f>+'3.- Resumen general'!C2037</f>
        <v>86007</v>
      </c>
      <c r="D2036" s="81" t="str">
        <f>+'3.- Resumen general'!D2037</f>
        <v>Brucella estudio con rosa de bengala</v>
      </c>
      <c r="E2036" s="335">
        <f>+'3.- Resumen general'!AP2037</f>
        <v>0</v>
      </c>
      <c r="F2036" s="335">
        <f>+'3.- Resumen general'!AQ2037</f>
        <v>4.6313800000000001</v>
      </c>
      <c r="G2036" s="335">
        <f t="shared" si="128"/>
        <v>4.6313800000000001</v>
      </c>
      <c r="I2036" s="52">
        <v>2031</v>
      </c>
      <c r="J2036" s="334">
        <f t="shared" si="129"/>
        <v>86007</v>
      </c>
      <c r="K2036" s="81" t="str">
        <f t="shared" si="130"/>
        <v>Brucella estudio con rosa de bengala</v>
      </c>
      <c r="L2036" s="335">
        <f>+'3.- Resumen general'!AP2037</f>
        <v>0</v>
      </c>
      <c r="M2036" s="335">
        <f>+'3.- Resumen general'!AQ2037</f>
        <v>4.6313800000000001</v>
      </c>
      <c r="N2036" s="335">
        <f t="shared" si="131"/>
        <v>4.6313800000000001</v>
      </c>
    </row>
    <row r="2037" spans="2:14">
      <c r="B2037" s="52">
        <v>2032</v>
      </c>
      <c r="C2037" s="334">
        <f>+'3.- Resumen general'!C2038</f>
        <v>86008</v>
      </c>
      <c r="D2037" s="81" t="str">
        <f>+'3.- Resumen general'!D2038</f>
        <v>Brucella: aglutinaciones bloqueadores</v>
      </c>
      <c r="E2037" s="335">
        <f>+'3.- Resumen general'!AP2038</f>
        <v>0</v>
      </c>
      <c r="F2037" s="335">
        <f>+'3.- Resumen general'!AQ2038</f>
        <v>4.7613799999999999</v>
      </c>
      <c r="G2037" s="335">
        <f t="shared" si="128"/>
        <v>4.7613799999999999</v>
      </c>
      <c r="I2037" s="52">
        <v>2032</v>
      </c>
      <c r="J2037" s="334">
        <f t="shared" si="129"/>
        <v>86008</v>
      </c>
      <c r="K2037" s="81" t="str">
        <f t="shared" si="130"/>
        <v>Brucella: aglutinaciones bloqueadores</v>
      </c>
      <c r="L2037" s="335">
        <f>+'3.- Resumen general'!AP2038</f>
        <v>0</v>
      </c>
      <c r="M2037" s="335">
        <f>+'3.- Resumen general'!AQ2038</f>
        <v>4.7613799999999999</v>
      </c>
      <c r="N2037" s="335">
        <f t="shared" si="131"/>
        <v>4.7613799999999999</v>
      </c>
    </row>
    <row r="2038" spans="2:14">
      <c r="B2038" s="52">
        <v>2033</v>
      </c>
      <c r="C2038" s="334">
        <f>+'3.- Resumen general'!C2039</f>
        <v>86010</v>
      </c>
      <c r="D2038" s="81" t="str">
        <f>+'3.- Resumen general'!D2039</f>
        <v>Brucella:fenómeno de zona</v>
      </c>
      <c r="E2038" s="335">
        <f>+'3.- Resumen general'!AP2039</f>
        <v>0</v>
      </c>
      <c r="F2038" s="335">
        <f>+'3.- Resumen general'!AQ2039</f>
        <v>4.6313800000000001</v>
      </c>
      <c r="G2038" s="335">
        <f t="shared" si="128"/>
        <v>4.6313800000000001</v>
      </c>
      <c r="I2038" s="52">
        <v>2033</v>
      </c>
      <c r="J2038" s="334">
        <f t="shared" si="129"/>
        <v>86010</v>
      </c>
      <c r="K2038" s="81" t="str">
        <f t="shared" si="130"/>
        <v>Brucella:fenómeno de zona</v>
      </c>
      <c r="L2038" s="335">
        <f>+'3.- Resumen general'!AP2039</f>
        <v>0</v>
      </c>
      <c r="M2038" s="335">
        <f>+'3.- Resumen general'!AQ2039</f>
        <v>4.6313800000000001</v>
      </c>
      <c r="N2038" s="335">
        <f t="shared" si="131"/>
        <v>4.6313800000000001</v>
      </c>
    </row>
    <row r="2039" spans="2:14">
      <c r="B2039" s="52">
        <v>2034</v>
      </c>
      <c r="C2039" s="334">
        <f>+'3.- Resumen general'!C2040</f>
        <v>86038</v>
      </c>
      <c r="D2039" s="81" t="str">
        <f>+'3.- Resumen general'!D2040</f>
        <v>Anticuerpos antinucleares (ANA)</v>
      </c>
      <c r="E2039" s="335">
        <f>+'3.- Resumen general'!AP2040</f>
        <v>0</v>
      </c>
      <c r="F2039" s="335">
        <f>+'3.- Resumen general'!AQ2040</f>
        <v>14.17338</v>
      </c>
      <c r="G2039" s="335">
        <f t="shared" si="128"/>
        <v>14.17338</v>
      </c>
      <c r="I2039" s="52">
        <v>2034</v>
      </c>
      <c r="J2039" s="334">
        <f t="shared" si="129"/>
        <v>86038</v>
      </c>
      <c r="K2039" s="81" t="str">
        <f t="shared" si="130"/>
        <v>Anticuerpos antinucleares (ANA)</v>
      </c>
      <c r="L2039" s="335">
        <f>+'3.- Resumen general'!AP2040</f>
        <v>0</v>
      </c>
      <c r="M2039" s="335">
        <f>+'3.- Resumen general'!AQ2040</f>
        <v>14.17338</v>
      </c>
      <c r="N2039" s="335">
        <f t="shared" si="131"/>
        <v>14.17338</v>
      </c>
    </row>
    <row r="2040" spans="2:14">
      <c r="B2040" s="52">
        <v>2035</v>
      </c>
      <c r="C2040" s="334">
        <f>+'3.- Resumen general'!C2041</f>
        <v>86060</v>
      </c>
      <c r="D2040" s="81" t="str">
        <f>+'3.- Resumen general'!D2041</f>
        <v>Antiestreptolisina O ASO</v>
      </c>
      <c r="E2040" s="335">
        <f>+'3.- Resumen general'!AP2041</f>
        <v>0</v>
      </c>
      <c r="F2040" s="335">
        <f>+'3.- Resumen general'!AQ2041</f>
        <v>14.17338</v>
      </c>
      <c r="G2040" s="335">
        <f t="shared" si="128"/>
        <v>14.17338</v>
      </c>
      <c r="I2040" s="52">
        <v>2035</v>
      </c>
      <c r="J2040" s="334">
        <f t="shared" si="129"/>
        <v>86060</v>
      </c>
      <c r="K2040" s="81" t="str">
        <f t="shared" si="130"/>
        <v>Antiestreptolisina O ASO</v>
      </c>
      <c r="L2040" s="335">
        <f>+'3.- Resumen general'!AP2041</f>
        <v>0</v>
      </c>
      <c r="M2040" s="335">
        <f>+'3.- Resumen general'!AQ2041</f>
        <v>14.17338</v>
      </c>
      <c r="N2040" s="335">
        <f t="shared" si="131"/>
        <v>14.17338</v>
      </c>
    </row>
    <row r="2041" spans="2:14">
      <c r="B2041" s="52">
        <v>2036</v>
      </c>
      <c r="C2041" s="334">
        <f>+'3.- Resumen general'!C2042</f>
        <v>86140</v>
      </c>
      <c r="D2041" s="81" t="str">
        <f>+'3.- Resumen general'!D2042</f>
        <v>Proteína C reactiva</v>
      </c>
      <c r="E2041" s="335">
        <f>+'3.- Resumen general'!AP2042</f>
        <v>0</v>
      </c>
      <c r="F2041" s="335">
        <f>+'3.- Resumen general'!AQ2042</f>
        <v>17.023380000000003</v>
      </c>
      <c r="G2041" s="335">
        <f t="shared" si="128"/>
        <v>17.023380000000003</v>
      </c>
      <c r="I2041" s="52">
        <v>2036</v>
      </c>
      <c r="J2041" s="334">
        <f t="shared" si="129"/>
        <v>86140</v>
      </c>
      <c r="K2041" s="81" t="str">
        <f t="shared" si="130"/>
        <v>Proteína C reactiva</v>
      </c>
      <c r="L2041" s="335">
        <f>+'3.- Resumen general'!AP2042</f>
        <v>0</v>
      </c>
      <c r="M2041" s="335">
        <f>+'3.- Resumen general'!AQ2042</f>
        <v>17.023380000000003</v>
      </c>
      <c r="N2041" s="335">
        <f t="shared" si="131"/>
        <v>17.023380000000003</v>
      </c>
    </row>
    <row r="2042" spans="2:14">
      <c r="B2042" s="52">
        <v>2037</v>
      </c>
      <c r="C2042" s="334">
        <f>+'3.- Resumen general'!C2043</f>
        <v>86147</v>
      </c>
      <c r="D2042" s="81" t="str">
        <f>+'3.- Resumen general'!D2043</f>
        <v>Anticuerpo anticardiolipina</v>
      </c>
      <c r="E2042" s="335">
        <f>+'3.- Resumen general'!AP2043</f>
        <v>0</v>
      </c>
      <c r="F2042" s="335">
        <f>+'3.- Resumen general'!AQ2043</f>
        <v>14.17338</v>
      </c>
      <c r="G2042" s="335">
        <f t="shared" si="128"/>
        <v>14.17338</v>
      </c>
      <c r="I2042" s="52">
        <v>2037</v>
      </c>
      <c r="J2042" s="334">
        <f t="shared" si="129"/>
        <v>86147</v>
      </c>
      <c r="K2042" s="81" t="str">
        <f t="shared" si="130"/>
        <v>Anticuerpo anticardiolipina</v>
      </c>
      <c r="L2042" s="335">
        <f>+'3.- Resumen general'!AP2043</f>
        <v>0</v>
      </c>
      <c r="M2042" s="335">
        <f>+'3.- Resumen general'!AQ2043</f>
        <v>14.17338</v>
      </c>
      <c r="N2042" s="335">
        <f t="shared" si="131"/>
        <v>14.17338</v>
      </c>
    </row>
    <row r="2043" spans="2:14">
      <c r="B2043" s="52">
        <v>2038</v>
      </c>
      <c r="C2043" s="334">
        <f>+'3.- Resumen general'!C2044</f>
        <v>86148</v>
      </c>
      <c r="D2043" s="81" t="str">
        <f>+'3.- Resumen general'!D2044</f>
        <v xml:space="preserve">Anticuerpos antifosfolípidos </v>
      </c>
      <c r="E2043" s="335">
        <f>+'3.- Resumen general'!AP2044</f>
        <v>0</v>
      </c>
      <c r="F2043" s="335">
        <f>+'3.- Resumen general'!AQ2044</f>
        <v>14.17338</v>
      </c>
      <c r="G2043" s="335">
        <f t="shared" si="128"/>
        <v>14.17338</v>
      </c>
      <c r="I2043" s="52">
        <v>2038</v>
      </c>
      <c r="J2043" s="334">
        <f t="shared" si="129"/>
        <v>86148</v>
      </c>
      <c r="K2043" s="81" t="str">
        <f t="shared" si="130"/>
        <v xml:space="preserve">Anticuerpos antifosfolípidos </v>
      </c>
      <c r="L2043" s="335">
        <f>+'3.- Resumen general'!AP2044</f>
        <v>0</v>
      </c>
      <c r="M2043" s="335">
        <f>+'3.- Resumen general'!AQ2044</f>
        <v>14.17338</v>
      </c>
      <c r="N2043" s="335">
        <f t="shared" si="131"/>
        <v>14.17338</v>
      </c>
    </row>
    <row r="2044" spans="2:14">
      <c r="B2044" s="52">
        <v>2039</v>
      </c>
      <c r="C2044" s="334">
        <f>+'3.- Resumen general'!C2045</f>
        <v>86156</v>
      </c>
      <c r="D2044" s="81" t="str">
        <f>+'3.- Resumen general'!D2045</f>
        <v>Crioaglutinina; evaluación</v>
      </c>
      <c r="E2044" s="335">
        <f>+'3.- Resumen general'!AP2045</f>
        <v>0</v>
      </c>
      <c r="F2044" s="335">
        <f>+'3.- Resumen general'!AQ2045</f>
        <v>14.17338</v>
      </c>
      <c r="G2044" s="335">
        <f t="shared" si="128"/>
        <v>14.17338</v>
      </c>
      <c r="I2044" s="52">
        <v>2039</v>
      </c>
      <c r="J2044" s="334">
        <f t="shared" si="129"/>
        <v>86156</v>
      </c>
      <c r="K2044" s="81" t="str">
        <f t="shared" si="130"/>
        <v>Crioaglutinina; evaluación</v>
      </c>
      <c r="L2044" s="335">
        <f>+'3.- Resumen general'!AP2045</f>
        <v>0</v>
      </c>
      <c r="M2044" s="335">
        <f>+'3.- Resumen general'!AQ2045</f>
        <v>14.17338</v>
      </c>
      <c r="N2044" s="335">
        <f t="shared" si="131"/>
        <v>14.17338</v>
      </c>
    </row>
    <row r="2045" spans="2:14">
      <c r="B2045" s="52">
        <v>2040</v>
      </c>
      <c r="C2045" s="334">
        <f>+'3.- Resumen general'!C2046</f>
        <v>86160</v>
      </c>
      <c r="D2045" s="81" t="str">
        <f>+'3.- Resumen general'!D2046</f>
        <v>Complemento: C3, C4</v>
      </c>
      <c r="E2045" s="335">
        <f>+'3.- Resumen general'!AP2046</f>
        <v>0</v>
      </c>
      <c r="F2045" s="335">
        <f>+'3.- Resumen general'!AQ2046</f>
        <v>14.17338</v>
      </c>
      <c r="G2045" s="335">
        <f t="shared" si="128"/>
        <v>14.17338</v>
      </c>
      <c r="I2045" s="52">
        <v>2040</v>
      </c>
      <c r="J2045" s="334">
        <f t="shared" si="129"/>
        <v>86160</v>
      </c>
      <c r="K2045" s="81" t="str">
        <f t="shared" si="130"/>
        <v>Complemento: C3, C4</v>
      </c>
      <c r="L2045" s="335">
        <f>+'3.- Resumen general'!AP2046</f>
        <v>0</v>
      </c>
      <c r="M2045" s="335">
        <f>+'3.- Resumen general'!AQ2046</f>
        <v>14.17338</v>
      </c>
      <c r="N2045" s="335">
        <f t="shared" si="131"/>
        <v>14.17338</v>
      </c>
    </row>
    <row r="2046" spans="2:14">
      <c r="B2046" s="52">
        <v>2041</v>
      </c>
      <c r="C2046" s="334">
        <f>+'3.- Resumen general'!C2047</f>
        <v>86162</v>
      </c>
      <c r="D2046" s="81" t="str">
        <f>+'3.- Resumen general'!D2047</f>
        <v>Complemento total hemolítico (CH 50)</v>
      </c>
      <c r="E2046" s="335">
        <f>+'3.- Resumen general'!AP2047</f>
        <v>0</v>
      </c>
      <c r="F2046" s="335">
        <f>+'3.- Resumen general'!AQ2047</f>
        <v>14.17338</v>
      </c>
      <c r="G2046" s="335">
        <f t="shared" si="128"/>
        <v>14.17338</v>
      </c>
      <c r="I2046" s="52">
        <v>2041</v>
      </c>
      <c r="J2046" s="334">
        <f t="shared" si="129"/>
        <v>86162</v>
      </c>
      <c r="K2046" s="81" t="str">
        <f t="shared" si="130"/>
        <v>Complemento total hemolítico (CH 50)</v>
      </c>
      <c r="L2046" s="335">
        <f>+'3.- Resumen general'!AP2047</f>
        <v>0</v>
      </c>
      <c r="M2046" s="335">
        <f>+'3.- Resumen general'!AQ2047</f>
        <v>14.17338</v>
      </c>
      <c r="N2046" s="335">
        <f t="shared" si="131"/>
        <v>14.17338</v>
      </c>
    </row>
    <row r="2047" spans="2:14">
      <c r="B2047" s="52">
        <v>2042</v>
      </c>
      <c r="C2047" s="334">
        <f>+'3.- Resumen general'!C2048</f>
        <v>86200</v>
      </c>
      <c r="D2047" s="81" t="str">
        <f>+'3.- Resumen general'!D2048</f>
        <v>Anticuerpo péptido citrulinado cíclico (CCP)</v>
      </c>
      <c r="E2047" s="335">
        <f>+'3.- Resumen general'!AP2048</f>
        <v>0</v>
      </c>
      <c r="F2047" s="335">
        <f>+'3.- Resumen general'!AQ2048</f>
        <v>14.17338</v>
      </c>
      <c r="G2047" s="335">
        <f t="shared" si="128"/>
        <v>14.17338</v>
      </c>
      <c r="I2047" s="52">
        <v>2042</v>
      </c>
      <c r="J2047" s="334">
        <f t="shared" si="129"/>
        <v>86200</v>
      </c>
      <c r="K2047" s="81" t="str">
        <f t="shared" si="130"/>
        <v>Anticuerpo péptido citrulinado cíclico (CCP)</v>
      </c>
      <c r="L2047" s="335">
        <f>+'3.- Resumen general'!AP2048</f>
        <v>0</v>
      </c>
      <c r="M2047" s="335">
        <f>+'3.- Resumen general'!AQ2048</f>
        <v>14.17338</v>
      </c>
      <c r="N2047" s="335">
        <f t="shared" si="131"/>
        <v>14.17338</v>
      </c>
    </row>
    <row r="2048" spans="2:14">
      <c r="B2048" s="52">
        <v>2043</v>
      </c>
      <c r="C2048" s="334">
        <f>+'3.- Resumen general'!C2049</f>
        <v>86225</v>
      </c>
      <c r="D2048" s="81" t="str">
        <f>+'3.- Resumen general'!D2049</f>
        <v>Determinación de anticuerpos anti DNA nativo o de doble cadena</v>
      </c>
      <c r="E2048" s="335">
        <f>+'3.- Resumen general'!AP2049</f>
        <v>0</v>
      </c>
      <c r="F2048" s="335">
        <f>+'3.- Resumen general'!AQ2049</f>
        <v>14.17338</v>
      </c>
      <c r="G2048" s="335">
        <f t="shared" si="128"/>
        <v>14.17338</v>
      </c>
      <c r="I2048" s="52">
        <v>2043</v>
      </c>
      <c r="J2048" s="334">
        <f t="shared" si="129"/>
        <v>86225</v>
      </c>
      <c r="K2048" s="81" t="str">
        <f t="shared" si="130"/>
        <v>Determinación de anticuerpos anti DNA nativo o de doble cadena</v>
      </c>
      <c r="L2048" s="335">
        <f>+'3.- Resumen general'!AP2049</f>
        <v>0</v>
      </c>
      <c r="M2048" s="335">
        <f>+'3.- Resumen general'!AQ2049</f>
        <v>14.17338</v>
      </c>
      <c r="N2048" s="335">
        <f t="shared" si="131"/>
        <v>14.17338</v>
      </c>
    </row>
    <row r="2049" spans="2:14">
      <c r="B2049" s="52">
        <v>2044</v>
      </c>
      <c r="C2049" s="334">
        <f>+'3.- Resumen general'!C2050</f>
        <v>86226</v>
      </c>
      <c r="D2049" s="81" t="str">
        <f>+'3.- Resumen general'!D2050</f>
        <v>Determinación de anticuerpos anti DNA de cadena simple</v>
      </c>
      <c r="E2049" s="335">
        <f>+'3.- Resumen general'!AP2050</f>
        <v>0</v>
      </c>
      <c r="F2049" s="335">
        <f>+'3.- Resumen general'!AQ2050</f>
        <v>14.17338</v>
      </c>
      <c r="G2049" s="335">
        <f t="shared" si="128"/>
        <v>14.17338</v>
      </c>
      <c r="I2049" s="52">
        <v>2044</v>
      </c>
      <c r="J2049" s="334">
        <f t="shared" si="129"/>
        <v>86226</v>
      </c>
      <c r="K2049" s="81" t="str">
        <f t="shared" si="130"/>
        <v>Determinación de anticuerpos anti DNA de cadena simple</v>
      </c>
      <c r="L2049" s="335">
        <f>+'3.- Resumen general'!AP2050</f>
        <v>0</v>
      </c>
      <c r="M2049" s="335">
        <f>+'3.- Resumen general'!AQ2050</f>
        <v>14.17338</v>
      </c>
      <c r="N2049" s="335">
        <f t="shared" si="131"/>
        <v>14.17338</v>
      </c>
    </row>
    <row r="2050" spans="2:14">
      <c r="B2050" s="52">
        <v>2045</v>
      </c>
      <c r="C2050" s="334">
        <f>+'3.- Resumen general'!C2051</f>
        <v>86235</v>
      </c>
      <c r="D2050" s="81" t="str">
        <f>+'3.- Resumen general'!D2051</f>
        <v>Determinación de anticuerpos contra antígeno nuclear extraíble</v>
      </c>
      <c r="E2050" s="335">
        <f>+'3.- Resumen general'!AP2051</f>
        <v>0</v>
      </c>
      <c r="F2050" s="335">
        <f>+'3.- Resumen general'!AQ2051</f>
        <v>14.17338</v>
      </c>
      <c r="G2050" s="335">
        <f t="shared" si="128"/>
        <v>14.17338</v>
      </c>
      <c r="I2050" s="52">
        <v>2045</v>
      </c>
      <c r="J2050" s="334">
        <f t="shared" si="129"/>
        <v>86235</v>
      </c>
      <c r="K2050" s="81" t="str">
        <f t="shared" si="130"/>
        <v>Determinación de anticuerpos contra antígeno nuclear extraíble</v>
      </c>
      <c r="L2050" s="335">
        <f>+'3.- Resumen general'!AP2051</f>
        <v>0</v>
      </c>
      <c r="M2050" s="335">
        <f>+'3.- Resumen general'!AQ2051</f>
        <v>14.17338</v>
      </c>
      <c r="N2050" s="335">
        <f t="shared" si="131"/>
        <v>14.17338</v>
      </c>
    </row>
    <row r="2051" spans="2:14">
      <c r="B2051" s="52">
        <v>2046</v>
      </c>
      <c r="C2051" s="334">
        <f>+'3.- Resumen general'!C2052</f>
        <v>86256</v>
      </c>
      <c r="D2051" s="81" t="str">
        <f>+'3.- Resumen general'!D2052</f>
        <v>ANCA</v>
      </c>
      <c r="E2051" s="335">
        <f>+'3.- Resumen general'!AP2052</f>
        <v>0</v>
      </c>
      <c r="F2051" s="335">
        <f>+'3.- Resumen general'!AQ2052</f>
        <v>14.17338</v>
      </c>
      <c r="G2051" s="335">
        <f t="shared" si="128"/>
        <v>14.17338</v>
      </c>
      <c r="I2051" s="52">
        <v>2046</v>
      </c>
      <c r="J2051" s="334">
        <f t="shared" si="129"/>
        <v>86256</v>
      </c>
      <c r="K2051" s="81" t="str">
        <f t="shared" si="130"/>
        <v>ANCA</v>
      </c>
      <c r="L2051" s="335">
        <f>+'3.- Resumen general'!AP2052</f>
        <v>0</v>
      </c>
      <c r="M2051" s="335">
        <f>+'3.- Resumen general'!AQ2052</f>
        <v>14.17338</v>
      </c>
      <c r="N2051" s="335">
        <f t="shared" si="131"/>
        <v>14.17338</v>
      </c>
    </row>
    <row r="2052" spans="2:14">
      <c r="B2052" s="52">
        <v>2047</v>
      </c>
      <c r="C2052" s="334">
        <f>+'3.- Resumen general'!C2053</f>
        <v>86316</v>
      </c>
      <c r="D2052" s="81" t="str">
        <f>+'3.- Resumen general'!D2053</f>
        <v>Inmunoensayo cuantitativo para otros antígenos</v>
      </c>
      <c r="E2052" s="335">
        <f>+'3.- Resumen general'!AP2053</f>
        <v>0</v>
      </c>
      <c r="F2052" s="335">
        <f>+'3.- Resumen general'!AQ2053</f>
        <v>14.17338</v>
      </c>
      <c r="G2052" s="335">
        <f t="shared" si="128"/>
        <v>14.17338</v>
      </c>
      <c r="I2052" s="52">
        <v>2047</v>
      </c>
      <c r="J2052" s="334">
        <f t="shared" si="129"/>
        <v>86316</v>
      </c>
      <c r="K2052" s="81" t="str">
        <f t="shared" si="130"/>
        <v>Inmunoensayo cuantitativo para otros antígenos</v>
      </c>
      <c r="L2052" s="335">
        <f>+'3.- Resumen general'!AP2053</f>
        <v>0</v>
      </c>
      <c r="M2052" s="335">
        <f>+'3.- Resumen general'!AQ2053</f>
        <v>14.17338</v>
      </c>
      <c r="N2052" s="335">
        <f t="shared" si="131"/>
        <v>14.17338</v>
      </c>
    </row>
    <row r="2053" spans="2:14">
      <c r="B2053" s="52">
        <v>2048</v>
      </c>
      <c r="C2053" s="334">
        <f>+'3.- Resumen general'!C2054</f>
        <v>86318</v>
      </c>
      <c r="D2053" s="81" t="str">
        <f>+'3.- Resumen general'!D2054</f>
        <v>Inmunoensayo para anticuerpos de agentes infecciosos</v>
      </c>
      <c r="E2053" s="335">
        <f>+'3.- Resumen general'!AP2054</f>
        <v>0</v>
      </c>
      <c r="F2053" s="335">
        <f>+'3.- Resumen general'!AQ2054</f>
        <v>14.17338</v>
      </c>
      <c r="G2053" s="335">
        <f t="shared" si="128"/>
        <v>14.17338</v>
      </c>
      <c r="I2053" s="52">
        <v>2048</v>
      </c>
      <c r="J2053" s="334">
        <f t="shared" si="129"/>
        <v>86318</v>
      </c>
      <c r="K2053" s="81" t="str">
        <f t="shared" si="130"/>
        <v>Inmunoensayo para anticuerpos de agentes infecciosos</v>
      </c>
      <c r="L2053" s="335">
        <f>+'3.- Resumen general'!AP2054</f>
        <v>0</v>
      </c>
      <c r="M2053" s="335">
        <f>+'3.- Resumen general'!AQ2054</f>
        <v>14.17338</v>
      </c>
      <c r="N2053" s="335">
        <f t="shared" si="131"/>
        <v>14.17338</v>
      </c>
    </row>
    <row r="2054" spans="2:14">
      <c r="B2054" s="52">
        <v>2049</v>
      </c>
      <c r="C2054" s="334">
        <f>+'3.- Resumen general'!C2055</f>
        <v>86319</v>
      </c>
      <c r="D2054" s="81" t="str">
        <f>+'3.- Resumen general'!D2055</f>
        <v>Inmunofijación</v>
      </c>
      <c r="E2054" s="335">
        <f>+'3.- Resumen general'!AP2055</f>
        <v>0</v>
      </c>
      <c r="F2054" s="335">
        <f>+'3.- Resumen general'!AQ2055</f>
        <v>14.17338</v>
      </c>
      <c r="G2054" s="335">
        <f t="shared" si="128"/>
        <v>14.17338</v>
      </c>
      <c r="I2054" s="52">
        <v>2049</v>
      </c>
      <c r="J2054" s="334">
        <f t="shared" si="129"/>
        <v>86319</v>
      </c>
      <c r="K2054" s="81" t="str">
        <f t="shared" si="130"/>
        <v>Inmunofijación</v>
      </c>
      <c r="L2054" s="335">
        <f>+'3.- Resumen general'!AP2055</f>
        <v>0</v>
      </c>
      <c r="M2054" s="335">
        <f>+'3.- Resumen general'!AQ2055</f>
        <v>14.17338</v>
      </c>
      <c r="N2054" s="335">
        <f t="shared" si="131"/>
        <v>14.17338</v>
      </c>
    </row>
    <row r="2055" spans="2:14">
      <c r="B2055" s="52">
        <v>2050</v>
      </c>
      <c r="C2055" s="334">
        <f>+'3.- Resumen general'!C2056</f>
        <v>86320</v>
      </c>
      <c r="D2055" s="81" t="str">
        <f>+'3.- Resumen general'!D2056</f>
        <v>Inmunoelectroforesis de suero</v>
      </c>
      <c r="E2055" s="335">
        <f>+'3.- Resumen general'!AP2056</f>
        <v>0</v>
      </c>
      <c r="F2055" s="335">
        <f>+'3.- Resumen general'!AQ2056</f>
        <v>14.17338</v>
      </c>
      <c r="G2055" s="335">
        <f t="shared" si="128"/>
        <v>14.17338</v>
      </c>
      <c r="I2055" s="52">
        <v>2050</v>
      </c>
      <c r="J2055" s="334">
        <f t="shared" si="129"/>
        <v>86320</v>
      </c>
      <c r="K2055" s="81" t="str">
        <f t="shared" si="130"/>
        <v>Inmunoelectroforesis de suero</v>
      </c>
      <c r="L2055" s="335">
        <f>+'3.- Resumen general'!AP2056</f>
        <v>0</v>
      </c>
      <c r="M2055" s="335">
        <f>+'3.- Resumen general'!AQ2056</f>
        <v>14.17338</v>
      </c>
      <c r="N2055" s="335">
        <f t="shared" si="131"/>
        <v>14.17338</v>
      </c>
    </row>
    <row r="2056" spans="2:14">
      <c r="B2056" s="52">
        <v>2051</v>
      </c>
      <c r="C2056" s="334">
        <f>+'3.- Resumen general'!C2057</f>
        <v>86325</v>
      </c>
      <c r="D2056" s="81" t="str">
        <f>+'3.- Resumen general'!D2057</f>
        <v>Inmunoelectroforesis y concentración de otros líquidos (orina, LCR)</v>
      </c>
      <c r="E2056" s="335">
        <f>+'3.- Resumen general'!AP2057</f>
        <v>0</v>
      </c>
      <c r="F2056" s="335">
        <f>+'3.- Resumen general'!AQ2057</f>
        <v>14.17338</v>
      </c>
      <c r="G2056" s="335">
        <f t="shared" si="128"/>
        <v>14.17338</v>
      </c>
      <c r="I2056" s="52">
        <v>2051</v>
      </c>
      <c r="J2056" s="334">
        <f t="shared" si="129"/>
        <v>86325</v>
      </c>
      <c r="K2056" s="81" t="str">
        <f t="shared" si="130"/>
        <v>Inmunoelectroforesis y concentración de otros líquidos (orina, LCR)</v>
      </c>
      <c r="L2056" s="335">
        <f>+'3.- Resumen general'!AP2057</f>
        <v>0</v>
      </c>
      <c r="M2056" s="335">
        <f>+'3.- Resumen general'!AQ2057</f>
        <v>14.17338</v>
      </c>
      <c r="N2056" s="335">
        <f t="shared" si="131"/>
        <v>14.17338</v>
      </c>
    </row>
    <row r="2057" spans="2:14">
      <c r="B2057" s="52">
        <v>2052</v>
      </c>
      <c r="C2057" s="334">
        <f>+'3.- Resumen general'!C2058</f>
        <v>86332</v>
      </c>
      <c r="D2057" s="81" t="str">
        <f>+'3.- Resumen general'!D2058</f>
        <v>Análisis de complejos inmunes</v>
      </c>
      <c r="E2057" s="335">
        <f>+'3.- Resumen general'!AP2058</f>
        <v>0</v>
      </c>
      <c r="F2057" s="335">
        <f>+'3.- Resumen general'!AQ2058</f>
        <v>14.17338</v>
      </c>
      <c r="G2057" s="335">
        <f t="shared" si="128"/>
        <v>14.17338</v>
      </c>
      <c r="I2057" s="52">
        <v>2052</v>
      </c>
      <c r="J2057" s="334">
        <f t="shared" si="129"/>
        <v>86332</v>
      </c>
      <c r="K2057" s="81" t="str">
        <f t="shared" si="130"/>
        <v>Análisis de complejos inmunes</v>
      </c>
      <c r="L2057" s="335">
        <f>+'3.- Resumen general'!AP2058</f>
        <v>0</v>
      </c>
      <c r="M2057" s="335">
        <f>+'3.- Resumen general'!AQ2058</f>
        <v>14.17338</v>
      </c>
      <c r="N2057" s="335">
        <f t="shared" si="131"/>
        <v>14.17338</v>
      </c>
    </row>
    <row r="2058" spans="2:14">
      <c r="B2058" s="52">
        <v>2053</v>
      </c>
      <c r="C2058" s="334">
        <f>+'3.- Resumen general'!C2059</f>
        <v>86337</v>
      </c>
      <c r="D2058" s="81" t="str">
        <f>+'3.- Resumen general'!D2059</f>
        <v>Determinación de anticuerpos contra la insulina</v>
      </c>
      <c r="E2058" s="335">
        <f>+'3.- Resumen general'!AP2059</f>
        <v>0</v>
      </c>
      <c r="F2058" s="335">
        <f>+'3.- Resumen general'!AQ2059</f>
        <v>14.17338</v>
      </c>
      <c r="G2058" s="335">
        <f t="shared" si="128"/>
        <v>14.17338</v>
      </c>
      <c r="I2058" s="52">
        <v>2053</v>
      </c>
      <c r="J2058" s="334">
        <f t="shared" si="129"/>
        <v>86337</v>
      </c>
      <c r="K2058" s="81" t="str">
        <f t="shared" si="130"/>
        <v>Determinación de anticuerpos contra la insulina</v>
      </c>
      <c r="L2058" s="335">
        <f>+'3.- Resumen general'!AP2059</f>
        <v>0</v>
      </c>
      <c r="M2058" s="335">
        <f>+'3.- Resumen general'!AQ2059</f>
        <v>14.17338</v>
      </c>
      <c r="N2058" s="335">
        <f t="shared" si="131"/>
        <v>14.17338</v>
      </c>
    </row>
    <row r="2059" spans="2:14">
      <c r="B2059" s="52">
        <v>2054</v>
      </c>
      <c r="C2059" s="334">
        <f>+'3.- Resumen general'!C2060</f>
        <v>86359</v>
      </c>
      <c r="D2059" s="81" t="str">
        <f>+'3.- Resumen general'!D2060</f>
        <v>Linfocitos T, recuento total</v>
      </c>
      <c r="E2059" s="335">
        <f>+'3.- Resumen general'!AP2060</f>
        <v>0</v>
      </c>
      <c r="F2059" s="335">
        <f>+'3.- Resumen general'!AQ2060</f>
        <v>14.17338</v>
      </c>
      <c r="G2059" s="335">
        <f t="shared" si="128"/>
        <v>14.17338</v>
      </c>
      <c r="I2059" s="52">
        <v>2054</v>
      </c>
      <c r="J2059" s="334">
        <f t="shared" si="129"/>
        <v>86359</v>
      </c>
      <c r="K2059" s="81" t="str">
        <f t="shared" si="130"/>
        <v>Linfocitos T, recuento total</v>
      </c>
      <c r="L2059" s="335">
        <f>+'3.- Resumen general'!AP2060</f>
        <v>0</v>
      </c>
      <c r="M2059" s="335">
        <f>+'3.- Resumen general'!AQ2060</f>
        <v>14.17338</v>
      </c>
      <c r="N2059" s="335">
        <f t="shared" si="131"/>
        <v>14.17338</v>
      </c>
    </row>
    <row r="2060" spans="2:14">
      <c r="B2060" s="52">
        <v>2055</v>
      </c>
      <c r="C2060" s="334">
        <f>+'3.- Resumen general'!C2061</f>
        <v>86360</v>
      </c>
      <c r="D2060" s="81" t="str">
        <f>+'3.- Resumen general'!D2061</f>
        <v>Linfocitos T, recuento absoluto de CD4 y CD8</v>
      </c>
      <c r="E2060" s="335">
        <f>+'3.- Resumen general'!AP2061</f>
        <v>0</v>
      </c>
      <c r="F2060" s="335">
        <f>+'3.- Resumen general'!AQ2061</f>
        <v>14.17338</v>
      </c>
      <c r="G2060" s="335">
        <f t="shared" si="128"/>
        <v>14.17338</v>
      </c>
      <c r="I2060" s="52">
        <v>2055</v>
      </c>
      <c r="J2060" s="334">
        <f t="shared" si="129"/>
        <v>86360</v>
      </c>
      <c r="K2060" s="81" t="str">
        <f t="shared" si="130"/>
        <v>Linfocitos T, recuento absoluto de CD4 y CD8</v>
      </c>
      <c r="L2060" s="335">
        <f>+'3.- Resumen general'!AP2061</f>
        <v>0</v>
      </c>
      <c r="M2060" s="335">
        <f>+'3.- Resumen general'!AQ2061</f>
        <v>14.17338</v>
      </c>
      <c r="N2060" s="335">
        <f t="shared" si="131"/>
        <v>14.17338</v>
      </c>
    </row>
    <row r="2061" spans="2:14">
      <c r="B2061" s="52">
        <v>2056</v>
      </c>
      <c r="C2061" s="334">
        <f>+'3.- Resumen general'!C2062</f>
        <v>86361</v>
      </c>
      <c r="D2061" s="81" t="str">
        <f>+'3.- Resumen general'!D2062</f>
        <v>Linfocitos T, recuento absoluto de CD4</v>
      </c>
      <c r="E2061" s="335">
        <f>+'3.- Resumen general'!AP2062</f>
        <v>0</v>
      </c>
      <c r="F2061" s="335">
        <f>+'3.- Resumen general'!AQ2062</f>
        <v>14.17338</v>
      </c>
      <c r="G2061" s="335">
        <f t="shared" si="128"/>
        <v>14.17338</v>
      </c>
      <c r="I2061" s="52">
        <v>2056</v>
      </c>
      <c r="J2061" s="334">
        <f t="shared" si="129"/>
        <v>86361</v>
      </c>
      <c r="K2061" s="81" t="str">
        <f t="shared" si="130"/>
        <v>Linfocitos T, recuento absoluto de CD4</v>
      </c>
      <c r="L2061" s="335">
        <f>+'3.- Resumen general'!AP2062</f>
        <v>0</v>
      </c>
      <c r="M2061" s="335">
        <f>+'3.- Resumen general'!AQ2062</f>
        <v>14.17338</v>
      </c>
      <c r="N2061" s="335">
        <f t="shared" si="131"/>
        <v>14.17338</v>
      </c>
    </row>
    <row r="2062" spans="2:14">
      <c r="B2062" s="52">
        <v>2057</v>
      </c>
      <c r="C2062" s="334">
        <f>+'3.- Resumen general'!C2063</f>
        <v>86430</v>
      </c>
      <c r="D2062" s="81" t="str">
        <f>+'3.- Resumen general'!D2063</f>
        <v>Factor reumatoideo cualitativo</v>
      </c>
      <c r="E2062" s="335">
        <f>+'3.- Resumen general'!AP2063</f>
        <v>0</v>
      </c>
      <c r="F2062" s="335">
        <f>+'3.- Resumen general'!AQ2063</f>
        <v>2.1513800000000001</v>
      </c>
      <c r="G2062" s="335">
        <f t="shared" si="128"/>
        <v>2.1513800000000001</v>
      </c>
      <c r="I2062" s="52">
        <v>2057</v>
      </c>
      <c r="J2062" s="334">
        <f t="shared" si="129"/>
        <v>86430</v>
      </c>
      <c r="K2062" s="81" t="str">
        <f t="shared" si="130"/>
        <v>Factor reumatoideo cualitativo</v>
      </c>
      <c r="L2062" s="335">
        <f>+'3.- Resumen general'!AP2063</f>
        <v>0</v>
      </c>
      <c r="M2062" s="335">
        <f>+'3.- Resumen general'!AQ2063</f>
        <v>2.1513800000000001</v>
      </c>
      <c r="N2062" s="335">
        <f t="shared" si="131"/>
        <v>2.1513800000000001</v>
      </c>
    </row>
    <row r="2063" spans="2:14">
      <c r="B2063" s="52">
        <v>2058</v>
      </c>
      <c r="C2063" s="334">
        <f>+'3.- Resumen general'!C2064</f>
        <v>86486</v>
      </c>
      <c r="D2063" s="81" t="str">
        <f>+'3.- Resumen general'!D2064</f>
        <v>Prueba cutánea para antígeno específico</v>
      </c>
      <c r="E2063" s="335">
        <f>+'3.- Resumen general'!AP2064</f>
        <v>0</v>
      </c>
      <c r="F2063" s="335">
        <f>+'3.- Resumen general'!AQ2064</f>
        <v>14.17338</v>
      </c>
      <c r="G2063" s="335">
        <f t="shared" si="128"/>
        <v>14.17338</v>
      </c>
      <c r="I2063" s="52">
        <v>2058</v>
      </c>
      <c r="J2063" s="334">
        <f t="shared" si="129"/>
        <v>86486</v>
      </c>
      <c r="K2063" s="81" t="str">
        <f t="shared" si="130"/>
        <v>Prueba cutánea para antígeno específico</v>
      </c>
      <c r="L2063" s="335">
        <f>+'3.- Resumen general'!AP2064</f>
        <v>0</v>
      </c>
      <c r="M2063" s="335">
        <f>+'3.- Resumen general'!AQ2064</f>
        <v>14.17338</v>
      </c>
      <c r="N2063" s="335">
        <f t="shared" si="131"/>
        <v>14.17338</v>
      </c>
    </row>
    <row r="2064" spans="2:14">
      <c r="B2064" s="52">
        <v>2059</v>
      </c>
      <c r="C2064" s="334">
        <f>+'3.- Resumen general'!C2065</f>
        <v>86580</v>
      </c>
      <c r="D2064" s="81" t="str">
        <f>+'3.- Resumen general'!D2065</f>
        <v>Prueba intradérmica  para TBC (PPD)</v>
      </c>
      <c r="E2064" s="335">
        <f>+'3.- Resumen general'!AP2065</f>
        <v>0</v>
      </c>
      <c r="F2064" s="335">
        <f>+'3.- Resumen general'!AQ2065</f>
        <v>14.17338</v>
      </c>
      <c r="G2064" s="335">
        <f t="shared" si="128"/>
        <v>14.17338</v>
      </c>
      <c r="I2064" s="52">
        <v>2059</v>
      </c>
      <c r="J2064" s="334">
        <f t="shared" si="129"/>
        <v>86580</v>
      </c>
      <c r="K2064" s="81" t="str">
        <f t="shared" si="130"/>
        <v>Prueba intradérmica  para TBC (PPD)</v>
      </c>
      <c r="L2064" s="335">
        <f>+'3.- Resumen general'!AP2065</f>
        <v>0</v>
      </c>
      <c r="M2064" s="335">
        <f>+'3.- Resumen general'!AQ2065</f>
        <v>14.17338</v>
      </c>
      <c r="N2064" s="335">
        <f t="shared" si="131"/>
        <v>14.17338</v>
      </c>
    </row>
    <row r="2065" spans="2:14">
      <c r="B2065" s="52">
        <v>2060</v>
      </c>
      <c r="C2065" s="334">
        <f>+'3.- Resumen general'!C2066</f>
        <v>86588</v>
      </c>
      <c r="D2065" s="81" t="str">
        <f>+'3.- Resumen general'!D2066</f>
        <v>Estreptococo beta hemolítico (prueba rápida)</v>
      </c>
      <c r="E2065" s="335">
        <f>+'3.- Resumen general'!AP2066</f>
        <v>0</v>
      </c>
      <c r="F2065" s="335">
        <f>+'3.- Resumen general'!AQ2066</f>
        <v>14.17338</v>
      </c>
      <c r="G2065" s="335">
        <f t="shared" si="128"/>
        <v>14.17338</v>
      </c>
      <c r="I2065" s="52">
        <v>2060</v>
      </c>
      <c r="J2065" s="334">
        <f t="shared" si="129"/>
        <v>86588</v>
      </c>
      <c r="K2065" s="81" t="str">
        <f t="shared" si="130"/>
        <v>Estreptococo beta hemolítico (prueba rápida)</v>
      </c>
      <c r="L2065" s="335">
        <f>+'3.- Resumen general'!AP2066</f>
        <v>0</v>
      </c>
      <c r="M2065" s="335">
        <f>+'3.- Resumen general'!AQ2066</f>
        <v>14.17338</v>
      </c>
      <c r="N2065" s="335">
        <f t="shared" si="131"/>
        <v>14.17338</v>
      </c>
    </row>
    <row r="2066" spans="2:14">
      <c r="B2066" s="52">
        <v>2061</v>
      </c>
      <c r="C2066" s="334">
        <f>+'3.- Resumen general'!C2067</f>
        <v>86592</v>
      </c>
      <c r="D2066" s="81" t="str">
        <f>+'3.- Resumen general'!D2067</f>
        <v>Prueba de sífilis cualitativa (VDRL, RPR)</v>
      </c>
      <c r="E2066" s="335">
        <f>+'3.- Resumen general'!AP2067</f>
        <v>0</v>
      </c>
      <c r="F2066" s="335">
        <f>+'3.- Resumen general'!AQ2067</f>
        <v>2.9053800000000001</v>
      </c>
      <c r="G2066" s="335">
        <f t="shared" si="128"/>
        <v>2.9053800000000001</v>
      </c>
      <c r="I2066" s="52">
        <v>2061</v>
      </c>
      <c r="J2066" s="334">
        <f t="shared" si="129"/>
        <v>86592</v>
      </c>
      <c r="K2066" s="81" t="str">
        <f t="shared" si="130"/>
        <v>Prueba de sífilis cualitativa (VDRL, RPR)</v>
      </c>
      <c r="L2066" s="335">
        <f>+'3.- Resumen general'!AP2067</f>
        <v>0</v>
      </c>
      <c r="M2066" s="335">
        <f>+'3.- Resumen general'!AQ2067</f>
        <v>2.9053800000000001</v>
      </c>
      <c r="N2066" s="335">
        <f t="shared" si="131"/>
        <v>2.9053800000000001</v>
      </c>
    </row>
    <row r="2067" spans="2:14">
      <c r="B2067" s="52">
        <v>2062</v>
      </c>
      <c r="C2067" s="334">
        <f>+'3.- Resumen general'!C2068</f>
        <v>86603</v>
      </c>
      <c r="D2067" s="81" t="str">
        <f>+'3.- Resumen general'!D2068</f>
        <v>Detección de ancituerpos para Adenovirus</v>
      </c>
      <c r="E2067" s="335">
        <f>+'3.- Resumen general'!AP2068</f>
        <v>0</v>
      </c>
      <c r="F2067" s="335">
        <f>+'3.- Resumen general'!AQ2068</f>
        <v>14.17338</v>
      </c>
      <c r="G2067" s="335">
        <f t="shared" si="128"/>
        <v>14.17338</v>
      </c>
      <c r="I2067" s="52">
        <v>2062</v>
      </c>
      <c r="J2067" s="334">
        <f t="shared" si="129"/>
        <v>86603</v>
      </c>
      <c r="K2067" s="81" t="str">
        <f t="shared" si="130"/>
        <v>Detección de ancituerpos para Adenovirus</v>
      </c>
      <c r="L2067" s="335">
        <f>+'3.- Resumen general'!AP2068</f>
        <v>0</v>
      </c>
      <c r="M2067" s="335">
        <f>+'3.- Resumen general'!AQ2068</f>
        <v>14.17338</v>
      </c>
      <c r="N2067" s="335">
        <f t="shared" si="131"/>
        <v>14.17338</v>
      </c>
    </row>
    <row r="2068" spans="2:14">
      <c r="B2068" s="52">
        <v>2063</v>
      </c>
      <c r="C2068" s="334">
        <f>+'3.- Resumen general'!C2069</f>
        <v>86606</v>
      </c>
      <c r="D2068" s="81" t="str">
        <f>+'3.- Resumen general'!D2069</f>
        <v>Detección de anticuerpos para Aspergilus</v>
      </c>
      <c r="E2068" s="335">
        <f>+'3.- Resumen general'!AP2069</f>
        <v>0</v>
      </c>
      <c r="F2068" s="335">
        <f>+'3.- Resumen general'!AQ2069</f>
        <v>14.17338</v>
      </c>
      <c r="G2068" s="335">
        <f t="shared" si="128"/>
        <v>14.17338</v>
      </c>
      <c r="I2068" s="52">
        <v>2063</v>
      </c>
      <c r="J2068" s="334">
        <f t="shared" si="129"/>
        <v>86606</v>
      </c>
      <c r="K2068" s="81" t="str">
        <f t="shared" si="130"/>
        <v>Detección de anticuerpos para Aspergilus</v>
      </c>
      <c r="L2068" s="335">
        <f>+'3.- Resumen general'!AP2069</f>
        <v>0</v>
      </c>
      <c r="M2068" s="335">
        <f>+'3.- Resumen general'!AQ2069</f>
        <v>14.17338</v>
      </c>
      <c r="N2068" s="335">
        <f t="shared" si="131"/>
        <v>14.17338</v>
      </c>
    </row>
    <row r="2069" spans="2:14">
      <c r="B2069" s="52">
        <v>2064</v>
      </c>
      <c r="C2069" s="334">
        <f>+'3.- Resumen general'!C2070</f>
        <v>86611</v>
      </c>
      <c r="D2069" s="81" t="str">
        <f>+'3.- Resumen general'!D2070</f>
        <v>Detección de anticuerpos a Bartonella</v>
      </c>
      <c r="E2069" s="335">
        <f>+'3.- Resumen general'!AP2070</f>
        <v>0</v>
      </c>
      <c r="F2069" s="335">
        <f>+'3.- Resumen general'!AQ2070</f>
        <v>14.17338</v>
      </c>
      <c r="G2069" s="335">
        <f t="shared" si="128"/>
        <v>14.17338</v>
      </c>
      <c r="I2069" s="52">
        <v>2064</v>
      </c>
      <c r="J2069" s="334">
        <f t="shared" si="129"/>
        <v>86611</v>
      </c>
      <c r="K2069" s="81" t="str">
        <f t="shared" si="130"/>
        <v>Detección de anticuerpos a Bartonella</v>
      </c>
      <c r="L2069" s="335">
        <f>+'3.- Resumen general'!AP2070</f>
        <v>0</v>
      </c>
      <c r="M2069" s="335">
        <f>+'3.- Resumen general'!AQ2070</f>
        <v>14.17338</v>
      </c>
      <c r="N2069" s="335">
        <f t="shared" si="131"/>
        <v>14.17338</v>
      </c>
    </row>
    <row r="2070" spans="2:14">
      <c r="B2070" s="52">
        <v>2065</v>
      </c>
      <c r="C2070" s="334">
        <f>+'3.- Resumen general'!C2071</f>
        <v>86622</v>
      </c>
      <c r="D2070" s="81" t="str">
        <f>+'3.- Resumen general'!D2071</f>
        <v>Determinación de anticuerpos para Brucella</v>
      </c>
      <c r="E2070" s="335">
        <f>+'3.- Resumen general'!AP2071</f>
        <v>0</v>
      </c>
      <c r="F2070" s="335">
        <f>+'3.- Resumen general'!AQ2071</f>
        <v>14.17338</v>
      </c>
      <c r="G2070" s="335">
        <f t="shared" si="128"/>
        <v>14.17338</v>
      </c>
      <c r="I2070" s="52">
        <v>2065</v>
      </c>
      <c r="J2070" s="334">
        <f t="shared" si="129"/>
        <v>86622</v>
      </c>
      <c r="K2070" s="81" t="str">
        <f t="shared" si="130"/>
        <v>Determinación de anticuerpos para Brucella</v>
      </c>
      <c r="L2070" s="335">
        <f>+'3.- Resumen general'!AP2071</f>
        <v>0</v>
      </c>
      <c r="M2070" s="335">
        <f>+'3.- Resumen general'!AQ2071</f>
        <v>14.17338</v>
      </c>
      <c r="N2070" s="335">
        <f t="shared" si="131"/>
        <v>14.17338</v>
      </c>
    </row>
    <row r="2071" spans="2:14">
      <c r="B2071" s="52">
        <v>2066</v>
      </c>
      <c r="C2071" s="334">
        <f>+'3.- Resumen general'!C2072</f>
        <v>86628</v>
      </c>
      <c r="D2071" s="81" t="str">
        <f>+'3.- Resumen general'!D2072</f>
        <v>Detección de anticuerpos para Candida</v>
      </c>
      <c r="E2071" s="335">
        <f>+'3.- Resumen general'!AP2072</f>
        <v>0</v>
      </c>
      <c r="F2071" s="335">
        <f>+'3.- Resumen general'!AQ2072</f>
        <v>14.17338</v>
      </c>
      <c r="G2071" s="335">
        <f t="shared" si="128"/>
        <v>14.17338</v>
      </c>
      <c r="I2071" s="52">
        <v>2066</v>
      </c>
      <c r="J2071" s="334">
        <f t="shared" si="129"/>
        <v>86628</v>
      </c>
      <c r="K2071" s="81" t="str">
        <f t="shared" si="130"/>
        <v>Detección de anticuerpos para Candida</v>
      </c>
      <c r="L2071" s="335">
        <f>+'3.- Resumen general'!AP2072</f>
        <v>0</v>
      </c>
      <c r="M2071" s="335">
        <f>+'3.- Resumen general'!AQ2072</f>
        <v>14.17338</v>
      </c>
      <c r="N2071" s="335">
        <f t="shared" si="131"/>
        <v>14.17338</v>
      </c>
    </row>
    <row r="2072" spans="2:14">
      <c r="B2072" s="52">
        <v>2067</v>
      </c>
      <c r="C2072" s="334">
        <f>+'3.- Resumen general'!C2073</f>
        <v>86631</v>
      </c>
      <c r="D2072" s="81" t="str">
        <f>+'3.- Resumen general'!D2073</f>
        <v>Serología para Chlamydia</v>
      </c>
      <c r="E2072" s="335">
        <f>+'3.- Resumen general'!AP2073</f>
        <v>0</v>
      </c>
      <c r="F2072" s="335">
        <f>+'3.- Resumen general'!AQ2073</f>
        <v>21.423380000000002</v>
      </c>
      <c r="G2072" s="335">
        <f t="shared" si="128"/>
        <v>21.423380000000002</v>
      </c>
      <c r="I2072" s="52">
        <v>2067</v>
      </c>
      <c r="J2072" s="334">
        <f t="shared" si="129"/>
        <v>86631</v>
      </c>
      <c r="K2072" s="81" t="str">
        <f t="shared" si="130"/>
        <v>Serología para Chlamydia</v>
      </c>
      <c r="L2072" s="335">
        <f>+'3.- Resumen general'!AP2073</f>
        <v>0</v>
      </c>
      <c r="M2072" s="335">
        <f>+'3.- Resumen general'!AQ2073</f>
        <v>21.423380000000002</v>
      </c>
      <c r="N2072" s="335">
        <f t="shared" si="131"/>
        <v>21.423380000000002</v>
      </c>
    </row>
    <row r="2073" spans="2:14">
      <c r="B2073" s="52">
        <v>2068</v>
      </c>
      <c r="C2073" s="334">
        <f>+'3.- Resumen general'!C2074</f>
        <v>86644</v>
      </c>
      <c r="D2073" s="81" t="str">
        <f>+'3.- Resumen general'!D2074</f>
        <v>Anticuerpos para Citomegalovirus</v>
      </c>
      <c r="E2073" s="335">
        <f>+'3.- Resumen general'!AP2074</f>
        <v>0</v>
      </c>
      <c r="F2073" s="335">
        <f>+'3.- Resumen general'!AQ2074</f>
        <v>21.57338</v>
      </c>
      <c r="G2073" s="335">
        <f t="shared" si="128"/>
        <v>21.57338</v>
      </c>
      <c r="I2073" s="52">
        <v>2068</v>
      </c>
      <c r="J2073" s="334">
        <f t="shared" si="129"/>
        <v>86644</v>
      </c>
      <c r="K2073" s="81" t="str">
        <f t="shared" si="130"/>
        <v>Anticuerpos para Citomegalovirus</v>
      </c>
      <c r="L2073" s="335">
        <f>+'3.- Resumen general'!AP2074</f>
        <v>0</v>
      </c>
      <c r="M2073" s="335">
        <f>+'3.- Resumen general'!AQ2074</f>
        <v>21.57338</v>
      </c>
      <c r="N2073" s="335">
        <f t="shared" si="131"/>
        <v>21.57338</v>
      </c>
    </row>
    <row r="2074" spans="2:14">
      <c r="B2074" s="52">
        <v>2069</v>
      </c>
      <c r="C2074" s="334">
        <f>+'3.- Resumen general'!C2075</f>
        <v>86645</v>
      </c>
      <c r="D2074" s="81" t="str">
        <f>+'3.- Resumen general'!D2075</f>
        <v>Anticuerpos para Citomegalovirus IgM</v>
      </c>
      <c r="E2074" s="335">
        <f>+'3.- Resumen general'!AP2075</f>
        <v>0</v>
      </c>
      <c r="F2074" s="335">
        <f>+'3.- Resumen general'!AQ2075</f>
        <v>24.57338</v>
      </c>
      <c r="G2074" s="335">
        <f t="shared" si="128"/>
        <v>24.57338</v>
      </c>
      <c r="I2074" s="52">
        <v>2069</v>
      </c>
      <c r="J2074" s="334">
        <f t="shared" si="129"/>
        <v>86645</v>
      </c>
      <c r="K2074" s="81" t="str">
        <f t="shared" si="130"/>
        <v>Anticuerpos para Citomegalovirus IgM</v>
      </c>
      <c r="L2074" s="335">
        <f>+'3.- Resumen general'!AP2075</f>
        <v>0</v>
      </c>
      <c r="M2074" s="335">
        <f>+'3.- Resumen general'!AQ2075</f>
        <v>24.57338</v>
      </c>
      <c r="N2074" s="335">
        <f t="shared" si="131"/>
        <v>24.57338</v>
      </c>
    </row>
    <row r="2075" spans="2:14">
      <c r="B2075" s="52">
        <v>2070</v>
      </c>
      <c r="C2075" s="334">
        <f>+'3.- Resumen general'!C2076</f>
        <v>86658</v>
      </c>
      <c r="D2075" s="81" t="str">
        <f>+'3.- Resumen general'!D2076</f>
        <v>Detección de anticuerpos para Echovirus</v>
      </c>
      <c r="E2075" s="335">
        <f>+'3.- Resumen general'!AP2076</f>
        <v>0</v>
      </c>
      <c r="F2075" s="335">
        <f>+'3.- Resumen general'!AQ2076</f>
        <v>14.17338</v>
      </c>
      <c r="G2075" s="335">
        <f t="shared" si="128"/>
        <v>14.17338</v>
      </c>
      <c r="I2075" s="52">
        <v>2070</v>
      </c>
      <c r="J2075" s="334">
        <f t="shared" si="129"/>
        <v>86658</v>
      </c>
      <c r="K2075" s="81" t="str">
        <f t="shared" si="130"/>
        <v>Detección de anticuerpos para Echovirus</v>
      </c>
      <c r="L2075" s="335">
        <f>+'3.- Resumen general'!AP2076</f>
        <v>0</v>
      </c>
      <c r="M2075" s="335">
        <f>+'3.- Resumen general'!AQ2076</f>
        <v>14.17338</v>
      </c>
      <c r="N2075" s="335">
        <f t="shared" si="131"/>
        <v>14.17338</v>
      </c>
    </row>
    <row r="2076" spans="2:14">
      <c r="B2076" s="52">
        <v>2071</v>
      </c>
      <c r="C2076" s="334">
        <f>+'3.- Resumen general'!C2077</f>
        <v>86664</v>
      </c>
      <c r="D2076" s="81" t="str">
        <f>+'3.- Resumen general'!D2077</f>
        <v>Detección de anticuerpos para antígeno nuclear del virus Epstein Barr</v>
      </c>
      <c r="E2076" s="335">
        <f>+'3.- Resumen general'!AP2077</f>
        <v>0</v>
      </c>
      <c r="F2076" s="335">
        <f>+'3.- Resumen general'!AQ2077</f>
        <v>14.17338</v>
      </c>
      <c r="G2076" s="335">
        <f t="shared" si="128"/>
        <v>14.17338</v>
      </c>
      <c r="I2076" s="52">
        <v>2071</v>
      </c>
      <c r="J2076" s="334">
        <f t="shared" si="129"/>
        <v>86664</v>
      </c>
      <c r="K2076" s="81" t="str">
        <f t="shared" si="130"/>
        <v>Detección de anticuerpos para antígeno nuclear del virus Epstein Barr</v>
      </c>
      <c r="L2076" s="335">
        <f>+'3.- Resumen general'!AP2077</f>
        <v>0</v>
      </c>
      <c r="M2076" s="335">
        <f>+'3.- Resumen general'!AQ2077</f>
        <v>14.17338</v>
      </c>
      <c r="N2076" s="335">
        <f t="shared" si="131"/>
        <v>14.17338</v>
      </c>
    </row>
    <row r="2077" spans="2:14" ht="25.5">
      <c r="B2077" s="52">
        <v>2072</v>
      </c>
      <c r="C2077" s="334">
        <f>+'3.- Resumen general'!C2078</f>
        <v>86665</v>
      </c>
      <c r="D2077" s="81" t="str">
        <f>+'3.- Resumen general'!D2078</f>
        <v>Detección de anticuerpos para antígeno de cápside del virus Epstein Barr</v>
      </c>
      <c r="E2077" s="335">
        <f>+'3.- Resumen general'!AP2078</f>
        <v>0</v>
      </c>
      <c r="F2077" s="335">
        <f>+'3.- Resumen general'!AQ2078</f>
        <v>14.17338</v>
      </c>
      <c r="G2077" s="335">
        <f t="shared" si="128"/>
        <v>14.17338</v>
      </c>
      <c r="I2077" s="52">
        <v>2072</v>
      </c>
      <c r="J2077" s="334">
        <f t="shared" si="129"/>
        <v>86665</v>
      </c>
      <c r="K2077" s="81" t="str">
        <f t="shared" si="130"/>
        <v>Detección de anticuerpos para antígeno de cápside del virus Epstein Barr</v>
      </c>
      <c r="L2077" s="335">
        <f>+'3.- Resumen general'!AP2078</f>
        <v>0</v>
      </c>
      <c r="M2077" s="335">
        <f>+'3.- Resumen general'!AQ2078</f>
        <v>14.17338</v>
      </c>
      <c r="N2077" s="335">
        <f t="shared" si="131"/>
        <v>14.17338</v>
      </c>
    </row>
    <row r="2078" spans="2:14">
      <c r="B2078" s="52">
        <v>2073</v>
      </c>
      <c r="C2078" s="334">
        <f>+'3.- Resumen general'!C2079</f>
        <v>86677</v>
      </c>
      <c r="D2078" s="81" t="str">
        <f>+'3.- Resumen general'!D2079</f>
        <v>ELISA Helicobacter Pylori</v>
      </c>
      <c r="E2078" s="335">
        <f>+'3.- Resumen general'!AP2079</f>
        <v>0</v>
      </c>
      <c r="F2078" s="335">
        <f>+'3.- Resumen general'!AQ2079</f>
        <v>14.17338</v>
      </c>
      <c r="G2078" s="335">
        <f t="shared" si="128"/>
        <v>14.17338</v>
      </c>
      <c r="I2078" s="52">
        <v>2073</v>
      </c>
      <c r="J2078" s="334">
        <f t="shared" si="129"/>
        <v>86677</v>
      </c>
      <c r="K2078" s="81" t="str">
        <f t="shared" si="130"/>
        <v>ELISA Helicobacter Pylori</v>
      </c>
      <c r="L2078" s="335">
        <f>+'3.- Resumen general'!AP2079</f>
        <v>0</v>
      </c>
      <c r="M2078" s="335">
        <f>+'3.- Resumen general'!AQ2079</f>
        <v>14.17338</v>
      </c>
      <c r="N2078" s="335">
        <f t="shared" si="131"/>
        <v>14.17338</v>
      </c>
    </row>
    <row r="2079" spans="2:14">
      <c r="B2079" s="52">
        <v>2074</v>
      </c>
      <c r="C2079" s="334">
        <f>+'3.- Resumen general'!C2080</f>
        <v>86687</v>
      </c>
      <c r="D2079" s="81" t="str">
        <f>+'3.- Resumen general'!D2080</f>
        <v>Detección de anticuerpos para HTLV-I</v>
      </c>
      <c r="E2079" s="335">
        <f>+'3.- Resumen general'!AP2080</f>
        <v>0</v>
      </c>
      <c r="F2079" s="335">
        <f>+'3.- Resumen general'!AQ2080</f>
        <v>14.17338</v>
      </c>
      <c r="G2079" s="335">
        <f t="shared" si="128"/>
        <v>14.17338</v>
      </c>
      <c r="I2079" s="52">
        <v>2074</v>
      </c>
      <c r="J2079" s="334">
        <f t="shared" si="129"/>
        <v>86687</v>
      </c>
      <c r="K2079" s="81" t="str">
        <f t="shared" si="130"/>
        <v>Detección de anticuerpos para HTLV-I</v>
      </c>
      <c r="L2079" s="335">
        <f>+'3.- Resumen general'!AP2080</f>
        <v>0</v>
      </c>
      <c r="M2079" s="335">
        <f>+'3.- Resumen general'!AQ2080</f>
        <v>14.17338</v>
      </c>
      <c r="N2079" s="335">
        <f t="shared" si="131"/>
        <v>14.17338</v>
      </c>
    </row>
    <row r="2080" spans="2:14" ht="25.5">
      <c r="B2080" s="52">
        <v>2075</v>
      </c>
      <c r="C2080" s="334">
        <f>+'3.- Resumen general'!C2081</f>
        <v>86689</v>
      </c>
      <c r="D2080" s="81" t="str">
        <f>+'3.- Resumen general'!D2081</f>
        <v>Identificación de anticuerpo anti VIH 1-2 prueba confirmatoria (Western blot)</v>
      </c>
      <c r="E2080" s="335">
        <f>+'3.- Resumen general'!AP2081</f>
        <v>0</v>
      </c>
      <c r="F2080" s="335">
        <f>+'3.- Resumen general'!AQ2081</f>
        <v>8.0533800000000006</v>
      </c>
      <c r="G2080" s="335">
        <f t="shared" si="128"/>
        <v>8.0533800000000006</v>
      </c>
      <c r="I2080" s="52">
        <v>2075</v>
      </c>
      <c r="J2080" s="334">
        <f t="shared" si="129"/>
        <v>86689</v>
      </c>
      <c r="K2080" s="81" t="str">
        <f t="shared" si="130"/>
        <v>Identificación de anticuerpo anti VIH 1-2 prueba confirmatoria (Western blot)</v>
      </c>
      <c r="L2080" s="335">
        <f>+'3.- Resumen general'!AP2081</f>
        <v>0</v>
      </c>
      <c r="M2080" s="335">
        <f>+'3.- Resumen general'!AQ2081</f>
        <v>8.0533800000000006</v>
      </c>
      <c r="N2080" s="335">
        <f t="shared" si="131"/>
        <v>8.0533800000000006</v>
      </c>
    </row>
    <row r="2081" spans="2:14">
      <c r="B2081" s="52">
        <v>2076</v>
      </c>
      <c r="C2081" s="334">
        <f>+'3.- Resumen general'!C2082</f>
        <v>86695</v>
      </c>
      <c r="D2081" s="81" t="str">
        <f>+'3.- Resumen general'!D2082</f>
        <v>Anticuerpos para Herpes simple, tipo 1</v>
      </c>
      <c r="E2081" s="335">
        <f>+'3.- Resumen general'!AP2082</f>
        <v>0</v>
      </c>
      <c r="F2081" s="335">
        <f>+'3.- Resumen general'!AQ2082</f>
        <v>14.17338</v>
      </c>
      <c r="G2081" s="335">
        <f t="shared" si="128"/>
        <v>14.17338</v>
      </c>
      <c r="I2081" s="52">
        <v>2076</v>
      </c>
      <c r="J2081" s="334">
        <f t="shared" si="129"/>
        <v>86695</v>
      </c>
      <c r="K2081" s="81" t="str">
        <f t="shared" si="130"/>
        <v>Anticuerpos para Herpes simple, tipo 1</v>
      </c>
      <c r="L2081" s="335">
        <f>+'3.- Resumen general'!AP2082</f>
        <v>0</v>
      </c>
      <c r="M2081" s="335">
        <f>+'3.- Resumen general'!AQ2082</f>
        <v>14.17338</v>
      </c>
      <c r="N2081" s="335">
        <f t="shared" si="131"/>
        <v>14.17338</v>
      </c>
    </row>
    <row r="2082" spans="2:14">
      <c r="B2082" s="52">
        <v>2077</v>
      </c>
      <c r="C2082" s="334">
        <f>+'3.- Resumen general'!C2083</f>
        <v>86698</v>
      </c>
      <c r="D2082" s="81" t="str">
        <f>+'3.- Resumen general'!D2083</f>
        <v>Detección de anticuerpos para Histoplasma</v>
      </c>
      <c r="E2082" s="335">
        <f>+'3.- Resumen general'!AP2083</f>
        <v>0</v>
      </c>
      <c r="F2082" s="335">
        <f>+'3.- Resumen general'!AQ2083</f>
        <v>14.17338</v>
      </c>
      <c r="G2082" s="335">
        <f t="shared" ref="G2082:G2145" si="132">SUM(E2082:F2082)</f>
        <v>14.17338</v>
      </c>
      <c r="I2082" s="52">
        <v>2077</v>
      </c>
      <c r="J2082" s="334">
        <f t="shared" ref="J2082:J2145" si="133">+C2082</f>
        <v>86698</v>
      </c>
      <c r="K2082" s="81" t="str">
        <f t="shared" ref="K2082:K2145" si="134">+D2082</f>
        <v>Detección de anticuerpos para Histoplasma</v>
      </c>
      <c r="L2082" s="335">
        <f>+'3.- Resumen general'!AP2083</f>
        <v>0</v>
      </c>
      <c r="M2082" s="335">
        <f>+'3.- Resumen general'!AQ2083</f>
        <v>14.17338</v>
      </c>
      <c r="N2082" s="335">
        <f t="shared" ref="N2082:N2145" si="135">SUM(L2082:M2082)</f>
        <v>14.17338</v>
      </c>
    </row>
    <row r="2083" spans="2:14">
      <c r="B2083" s="52">
        <v>2078</v>
      </c>
      <c r="C2083" s="334">
        <f>+'3.- Resumen general'!C2084</f>
        <v>86701</v>
      </c>
      <c r="D2083" s="81" t="str">
        <f>+'3.- Resumen general'!D2084</f>
        <v>Detección de anticuerpos para HIV-1 / HIV -2</v>
      </c>
      <c r="E2083" s="335">
        <f>+'3.- Resumen general'!AP2084</f>
        <v>0</v>
      </c>
      <c r="F2083" s="335">
        <f>+'3.- Resumen general'!AQ2084</f>
        <v>8.0533800000000006</v>
      </c>
      <c r="G2083" s="335">
        <f t="shared" si="132"/>
        <v>8.0533800000000006</v>
      </c>
      <c r="I2083" s="52">
        <v>2078</v>
      </c>
      <c r="J2083" s="334">
        <f t="shared" si="133"/>
        <v>86701</v>
      </c>
      <c r="K2083" s="81" t="str">
        <f t="shared" si="134"/>
        <v>Detección de anticuerpos para HIV-1 / HIV -2</v>
      </c>
      <c r="L2083" s="335">
        <f>+'3.- Resumen general'!AP2084</f>
        <v>0</v>
      </c>
      <c r="M2083" s="335">
        <f>+'3.- Resumen general'!AQ2084</f>
        <v>8.0533800000000006</v>
      </c>
      <c r="N2083" s="335">
        <f t="shared" si="135"/>
        <v>8.0533800000000006</v>
      </c>
    </row>
    <row r="2084" spans="2:14">
      <c r="B2084" s="52">
        <v>2079</v>
      </c>
      <c r="C2084" s="334">
        <f>+'3.- Resumen general'!C2085</f>
        <v>86702</v>
      </c>
      <c r="D2084" s="81" t="str">
        <f>+'3.- Resumen general'!D2085</f>
        <v>Detección semicuantitativa de anticuerpos para HIV-2</v>
      </c>
      <c r="E2084" s="335">
        <f>+'3.- Resumen general'!AP2085</f>
        <v>0</v>
      </c>
      <c r="F2084" s="335">
        <f>+'3.- Resumen general'!AQ2085</f>
        <v>8.0533800000000006</v>
      </c>
      <c r="G2084" s="335">
        <f t="shared" si="132"/>
        <v>8.0533800000000006</v>
      </c>
      <c r="I2084" s="52">
        <v>2079</v>
      </c>
      <c r="J2084" s="334">
        <f t="shared" si="133"/>
        <v>86702</v>
      </c>
      <c r="K2084" s="81" t="str">
        <f t="shared" si="134"/>
        <v>Detección semicuantitativa de anticuerpos para HIV-2</v>
      </c>
      <c r="L2084" s="335">
        <f>+'3.- Resumen general'!AP2085</f>
        <v>0</v>
      </c>
      <c r="M2084" s="335">
        <f>+'3.- Resumen general'!AQ2085</f>
        <v>8.0533800000000006</v>
      </c>
      <c r="N2084" s="335">
        <f t="shared" si="135"/>
        <v>8.0533800000000006</v>
      </c>
    </row>
    <row r="2085" spans="2:14">
      <c r="B2085" s="52">
        <v>2080</v>
      </c>
      <c r="C2085" s="334">
        <f>+'3.- Resumen general'!C2086</f>
        <v>86703</v>
      </c>
      <c r="D2085" s="81" t="str">
        <f>+'3.- Resumen general'!D2086</f>
        <v>ELISA o prueba rápida para HIV-1 y HIV-2</v>
      </c>
      <c r="E2085" s="335">
        <f>+'3.- Resumen general'!AP2086</f>
        <v>0</v>
      </c>
      <c r="F2085" s="335">
        <f>+'3.- Resumen general'!AQ2086</f>
        <v>8.0533800000000006</v>
      </c>
      <c r="G2085" s="335">
        <f t="shared" si="132"/>
        <v>8.0533800000000006</v>
      </c>
      <c r="I2085" s="52">
        <v>2080</v>
      </c>
      <c r="J2085" s="334">
        <f t="shared" si="133"/>
        <v>86703</v>
      </c>
      <c r="K2085" s="81" t="str">
        <f t="shared" si="134"/>
        <v>ELISA o prueba rápida para HIV-1 y HIV-2</v>
      </c>
      <c r="L2085" s="335">
        <f>+'3.- Resumen general'!AP2086</f>
        <v>0</v>
      </c>
      <c r="M2085" s="335">
        <f>+'3.- Resumen general'!AQ2086</f>
        <v>8.0533800000000006</v>
      </c>
      <c r="N2085" s="335">
        <f t="shared" si="135"/>
        <v>8.0533800000000006</v>
      </c>
    </row>
    <row r="2086" spans="2:14" ht="25.5">
      <c r="B2086" s="52">
        <v>2081</v>
      </c>
      <c r="C2086" s="334">
        <f>+'3.- Resumen general'!C2087</f>
        <v>86704</v>
      </c>
      <c r="D2086" s="81" t="str">
        <f>+'3.- Resumen general'!D2087</f>
        <v>Detección de anticuerpos totales para núcleo de virus de Hepatitis B (Total Anti-Hbcore)</v>
      </c>
      <c r="E2086" s="335">
        <f>+'3.- Resumen general'!AP2087</f>
        <v>0</v>
      </c>
      <c r="F2086" s="335">
        <f>+'3.- Resumen general'!AQ2087</f>
        <v>14.17338</v>
      </c>
      <c r="G2086" s="335">
        <f t="shared" si="132"/>
        <v>14.17338</v>
      </c>
      <c r="I2086" s="52">
        <v>2081</v>
      </c>
      <c r="J2086" s="334">
        <f t="shared" si="133"/>
        <v>86704</v>
      </c>
      <c r="K2086" s="81" t="str">
        <f t="shared" si="134"/>
        <v>Detección de anticuerpos totales para núcleo de virus de Hepatitis B (Total Anti-Hbcore)</v>
      </c>
      <c r="L2086" s="335">
        <f>+'3.- Resumen general'!AP2087</f>
        <v>0</v>
      </c>
      <c r="M2086" s="335">
        <f>+'3.- Resumen general'!AQ2087</f>
        <v>14.17338</v>
      </c>
      <c r="N2086" s="335">
        <f t="shared" si="135"/>
        <v>14.17338</v>
      </c>
    </row>
    <row r="2087" spans="2:14" ht="25.5">
      <c r="B2087" s="52">
        <v>2082</v>
      </c>
      <c r="C2087" s="334">
        <f>+'3.- Resumen general'!C2088</f>
        <v>86705</v>
      </c>
      <c r="D2087" s="81" t="str">
        <f>+'3.- Resumen general'!D2088</f>
        <v>Detección de anticuerpos anti-core IgM para núcleo de virus de Hepatitis B</v>
      </c>
      <c r="E2087" s="335">
        <f>+'3.- Resumen general'!AP2088</f>
        <v>0</v>
      </c>
      <c r="F2087" s="335">
        <f>+'3.- Resumen general'!AQ2088</f>
        <v>14.17338</v>
      </c>
      <c r="G2087" s="335">
        <f t="shared" si="132"/>
        <v>14.17338</v>
      </c>
      <c r="I2087" s="52">
        <v>2082</v>
      </c>
      <c r="J2087" s="334">
        <f t="shared" si="133"/>
        <v>86705</v>
      </c>
      <c r="K2087" s="81" t="str">
        <f t="shared" si="134"/>
        <v>Detección de anticuerpos anti-core IgM para núcleo de virus de Hepatitis B</v>
      </c>
      <c r="L2087" s="335">
        <f>+'3.- Resumen general'!AP2088</f>
        <v>0</v>
      </c>
      <c r="M2087" s="335">
        <f>+'3.- Resumen general'!AQ2088</f>
        <v>14.17338</v>
      </c>
      <c r="N2087" s="335">
        <f t="shared" si="135"/>
        <v>14.17338</v>
      </c>
    </row>
    <row r="2088" spans="2:14">
      <c r="B2088" s="52">
        <v>2083</v>
      </c>
      <c r="C2088" s="334">
        <f>+'3.- Resumen general'!C2089</f>
        <v>86706</v>
      </c>
      <c r="D2088" s="81" t="str">
        <f>+'3.- Resumen general'!D2089</f>
        <v>Detección de anticuerpos para HBs-Ag</v>
      </c>
      <c r="E2088" s="335">
        <f>+'3.- Resumen general'!AP2089</f>
        <v>0</v>
      </c>
      <c r="F2088" s="335">
        <f>+'3.- Resumen general'!AQ2089</f>
        <v>16.763380000000002</v>
      </c>
      <c r="G2088" s="335">
        <f t="shared" si="132"/>
        <v>16.763380000000002</v>
      </c>
      <c r="I2088" s="52">
        <v>2083</v>
      </c>
      <c r="J2088" s="334">
        <f t="shared" si="133"/>
        <v>86706</v>
      </c>
      <c r="K2088" s="81" t="str">
        <f t="shared" si="134"/>
        <v>Detección de anticuerpos para HBs-Ag</v>
      </c>
      <c r="L2088" s="335">
        <f>+'3.- Resumen general'!AP2089</f>
        <v>0</v>
      </c>
      <c r="M2088" s="335">
        <f>+'3.- Resumen general'!AQ2089</f>
        <v>16.763380000000002</v>
      </c>
      <c r="N2088" s="335">
        <f t="shared" si="135"/>
        <v>16.763380000000002</v>
      </c>
    </row>
    <row r="2089" spans="2:14">
      <c r="B2089" s="52">
        <v>2084</v>
      </c>
      <c r="C2089" s="334">
        <f>+'3.- Resumen general'!C2090</f>
        <v>86707</v>
      </c>
      <c r="D2089" s="81" t="str">
        <f>+'3.- Resumen general'!D2090</f>
        <v>Detección de anticuerpos e de Hepatitis B (HBeAb)</v>
      </c>
      <c r="E2089" s="335">
        <f>+'3.- Resumen general'!AP2090</f>
        <v>0</v>
      </c>
      <c r="F2089" s="335">
        <f>+'3.- Resumen general'!AQ2090</f>
        <v>14.17338</v>
      </c>
      <c r="G2089" s="335">
        <f t="shared" si="132"/>
        <v>14.17338</v>
      </c>
      <c r="I2089" s="52">
        <v>2084</v>
      </c>
      <c r="J2089" s="334">
        <f t="shared" si="133"/>
        <v>86707</v>
      </c>
      <c r="K2089" s="81" t="str">
        <f t="shared" si="134"/>
        <v>Detección de anticuerpos e de Hepatitis B (HBeAb)</v>
      </c>
      <c r="L2089" s="335">
        <f>+'3.- Resumen general'!AP2090</f>
        <v>0</v>
      </c>
      <c r="M2089" s="335">
        <f>+'3.- Resumen general'!AQ2090</f>
        <v>14.17338</v>
      </c>
      <c r="N2089" s="335">
        <f t="shared" si="135"/>
        <v>14.17338</v>
      </c>
    </row>
    <row r="2090" spans="2:14">
      <c r="B2090" s="52">
        <v>2085</v>
      </c>
      <c r="C2090" s="334">
        <f>+'3.- Resumen general'!C2091</f>
        <v>86708</v>
      </c>
      <c r="D2090" s="81" t="str">
        <f>+'3.- Resumen general'!D2091</f>
        <v>Determinación de anticuerpos para Hepatitis A</v>
      </c>
      <c r="E2090" s="335">
        <f>+'3.- Resumen general'!AP2091</f>
        <v>0</v>
      </c>
      <c r="F2090" s="335">
        <f>+'3.- Resumen general'!AQ2091</f>
        <v>14.17338</v>
      </c>
      <c r="G2090" s="335">
        <f t="shared" si="132"/>
        <v>14.17338</v>
      </c>
      <c r="I2090" s="52">
        <v>2085</v>
      </c>
      <c r="J2090" s="334">
        <f t="shared" si="133"/>
        <v>86708</v>
      </c>
      <c r="K2090" s="81" t="str">
        <f t="shared" si="134"/>
        <v>Determinación de anticuerpos para Hepatitis A</v>
      </c>
      <c r="L2090" s="335">
        <f>+'3.- Resumen general'!AP2091</f>
        <v>0</v>
      </c>
      <c r="M2090" s="335">
        <f>+'3.- Resumen general'!AQ2091</f>
        <v>14.17338</v>
      </c>
      <c r="N2090" s="335">
        <f t="shared" si="135"/>
        <v>14.17338</v>
      </c>
    </row>
    <row r="2091" spans="2:14">
      <c r="B2091" s="52">
        <v>2086</v>
      </c>
      <c r="C2091" s="334">
        <f>+'3.- Resumen general'!C2092</f>
        <v>86709</v>
      </c>
      <c r="D2091" s="81" t="str">
        <f>+'3.- Resumen general'!D2092</f>
        <v>Detección de anticuerpos IgM para virus de Hepatitis A</v>
      </c>
      <c r="E2091" s="335">
        <f>+'3.- Resumen general'!AP2092</f>
        <v>0</v>
      </c>
      <c r="F2091" s="335">
        <f>+'3.- Resumen general'!AQ2092</f>
        <v>14.17338</v>
      </c>
      <c r="G2091" s="335">
        <f t="shared" si="132"/>
        <v>14.17338</v>
      </c>
      <c r="I2091" s="52">
        <v>2086</v>
      </c>
      <c r="J2091" s="334">
        <f t="shared" si="133"/>
        <v>86709</v>
      </c>
      <c r="K2091" s="81" t="str">
        <f t="shared" si="134"/>
        <v>Detección de anticuerpos IgM para virus de Hepatitis A</v>
      </c>
      <c r="L2091" s="335">
        <f>+'3.- Resumen general'!AP2092</f>
        <v>0</v>
      </c>
      <c r="M2091" s="335">
        <f>+'3.- Resumen general'!AQ2092</f>
        <v>14.17338</v>
      </c>
      <c r="N2091" s="335">
        <f t="shared" si="135"/>
        <v>14.17338</v>
      </c>
    </row>
    <row r="2092" spans="2:14">
      <c r="B2092" s="52">
        <v>2087</v>
      </c>
      <c r="C2092" s="334">
        <f>+'3.- Resumen general'!C2093</f>
        <v>86710</v>
      </c>
      <c r="D2092" s="81" t="str">
        <f>+'3.- Resumen general'!D2093</f>
        <v>Detección de anticuerpos para virus Influenza</v>
      </c>
      <c r="E2092" s="335">
        <f>+'3.- Resumen general'!AP2093</f>
        <v>0</v>
      </c>
      <c r="F2092" s="335">
        <f>+'3.- Resumen general'!AQ2093</f>
        <v>14.17338</v>
      </c>
      <c r="G2092" s="335">
        <f t="shared" si="132"/>
        <v>14.17338</v>
      </c>
      <c r="I2092" s="52">
        <v>2087</v>
      </c>
      <c r="J2092" s="334">
        <f t="shared" si="133"/>
        <v>86710</v>
      </c>
      <c r="K2092" s="81" t="str">
        <f t="shared" si="134"/>
        <v>Detección de anticuerpos para virus Influenza</v>
      </c>
      <c r="L2092" s="335">
        <f>+'3.- Resumen general'!AP2093</f>
        <v>0</v>
      </c>
      <c r="M2092" s="335">
        <f>+'3.- Resumen general'!AQ2093</f>
        <v>14.17338</v>
      </c>
      <c r="N2092" s="335">
        <f t="shared" si="135"/>
        <v>14.17338</v>
      </c>
    </row>
    <row r="2093" spans="2:14">
      <c r="B2093" s="52">
        <v>2088</v>
      </c>
      <c r="C2093" s="334">
        <f>+'3.- Resumen general'!C2094</f>
        <v>86738</v>
      </c>
      <c r="D2093" s="81" t="str">
        <f>+'3.- Resumen general'!D2094</f>
        <v>Determinación de anticuerpos para Mycoplasma</v>
      </c>
      <c r="E2093" s="335">
        <f>+'3.- Resumen general'!AP2094</f>
        <v>0</v>
      </c>
      <c r="F2093" s="335">
        <f>+'3.- Resumen general'!AQ2094</f>
        <v>14.17338</v>
      </c>
      <c r="G2093" s="335">
        <f t="shared" si="132"/>
        <v>14.17338</v>
      </c>
      <c r="I2093" s="52">
        <v>2088</v>
      </c>
      <c r="J2093" s="334">
        <f t="shared" si="133"/>
        <v>86738</v>
      </c>
      <c r="K2093" s="81" t="str">
        <f t="shared" si="134"/>
        <v>Determinación de anticuerpos para Mycoplasma</v>
      </c>
      <c r="L2093" s="335">
        <f>+'3.- Resumen general'!AP2094</f>
        <v>0</v>
      </c>
      <c r="M2093" s="335">
        <f>+'3.- Resumen general'!AQ2094</f>
        <v>14.17338</v>
      </c>
      <c r="N2093" s="335">
        <f t="shared" si="135"/>
        <v>14.17338</v>
      </c>
    </row>
    <row r="2094" spans="2:14">
      <c r="B2094" s="52">
        <v>2089</v>
      </c>
      <c r="C2094" s="334">
        <f>+'3.- Resumen general'!C2095</f>
        <v>86747</v>
      </c>
      <c r="D2094" s="81" t="str">
        <f>+'3.- Resumen general'!D2095</f>
        <v>Anticuerpos para Parvovirus</v>
      </c>
      <c r="E2094" s="335">
        <f>+'3.- Resumen general'!AP2095</f>
        <v>0</v>
      </c>
      <c r="F2094" s="335">
        <f>+'3.- Resumen general'!AQ2095</f>
        <v>14.17338</v>
      </c>
      <c r="G2094" s="335">
        <f t="shared" si="132"/>
        <v>14.17338</v>
      </c>
      <c r="I2094" s="52">
        <v>2089</v>
      </c>
      <c r="J2094" s="334">
        <f t="shared" si="133"/>
        <v>86747</v>
      </c>
      <c r="K2094" s="81" t="str">
        <f t="shared" si="134"/>
        <v>Anticuerpos para Parvovirus</v>
      </c>
      <c r="L2094" s="335">
        <f>+'3.- Resumen general'!AP2095</f>
        <v>0</v>
      </c>
      <c r="M2094" s="335">
        <f>+'3.- Resumen general'!AQ2095</f>
        <v>14.17338</v>
      </c>
      <c r="N2094" s="335">
        <f t="shared" si="135"/>
        <v>14.17338</v>
      </c>
    </row>
    <row r="2095" spans="2:14">
      <c r="B2095" s="52">
        <v>2090</v>
      </c>
      <c r="C2095" s="334">
        <f>+'3.- Resumen general'!C2096</f>
        <v>86762</v>
      </c>
      <c r="D2095" s="81" t="str">
        <f>+'3.- Resumen general'!D2096</f>
        <v>Determinación de anticuerpos para Rubéola</v>
      </c>
      <c r="E2095" s="335">
        <f>+'3.- Resumen general'!AP2096</f>
        <v>0</v>
      </c>
      <c r="F2095" s="335">
        <f>+'3.- Resumen general'!AQ2096</f>
        <v>14.17338</v>
      </c>
      <c r="G2095" s="335">
        <f t="shared" si="132"/>
        <v>14.17338</v>
      </c>
      <c r="I2095" s="52">
        <v>2090</v>
      </c>
      <c r="J2095" s="334">
        <f t="shared" si="133"/>
        <v>86762</v>
      </c>
      <c r="K2095" s="81" t="str">
        <f t="shared" si="134"/>
        <v>Determinación de anticuerpos para Rubéola</v>
      </c>
      <c r="L2095" s="335">
        <f>+'3.- Resumen general'!AP2096</f>
        <v>0</v>
      </c>
      <c r="M2095" s="335">
        <f>+'3.- Resumen general'!AQ2096</f>
        <v>14.17338</v>
      </c>
      <c r="N2095" s="335">
        <f t="shared" si="135"/>
        <v>14.17338</v>
      </c>
    </row>
    <row r="2096" spans="2:14">
      <c r="B2096" s="52">
        <v>2091</v>
      </c>
      <c r="C2096" s="334">
        <f>+'3.- Resumen general'!C2097</f>
        <v>86765</v>
      </c>
      <c r="D2096" s="81" t="str">
        <f>+'3.- Resumen general'!D2097</f>
        <v>Anticuerpos para Rubéola (sarampión)</v>
      </c>
      <c r="E2096" s="335">
        <f>+'3.- Resumen general'!AP2097</f>
        <v>0</v>
      </c>
      <c r="F2096" s="335">
        <f>+'3.- Resumen general'!AQ2097</f>
        <v>14.17338</v>
      </c>
      <c r="G2096" s="335">
        <f t="shared" si="132"/>
        <v>14.17338</v>
      </c>
      <c r="I2096" s="52">
        <v>2091</v>
      </c>
      <c r="J2096" s="334">
        <f t="shared" si="133"/>
        <v>86765</v>
      </c>
      <c r="K2096" s="81" t="str">
        <f t="shared" si="134"/>
        <v>Anticuerpos para Rubéola (sarampión)</v>
      </c>
      <c r="L2096" s="335">
        <f>+'3.- Resumen general'!AP2097</f>
        <v>0</v>
      </c>
      <c r="M2096" s="335">
        <f>+'3.- Resumen general'!AQ2097</f>
        <v>14.17338</v>
      </c>
      <c r="N2096" s="335">
        <f t="shared" si="135"/>
        <v>14.17338</v>
      </c>
    </row>
    <row r="2097" spans="2:14">
      <c r="B2097" s="52">
        <v>2092</v>
      </c>
      <c r="C2097" s="334">
        <f>+'3.- Resumen general'!C2098</f>
        <v>86768</v>
      </c>
      <c r="D2097" s="81" t="str">
        <f>+'3.- Resumen general'!D2098</f>
        <v>Detección para anticuerpos contra Salmonella</v>
      </c>
      <c r="E2097" s="335">
        <f>+'3.- Resumen general'!AP2098</f>
        <v>0</v>
      </c>
      <c r="F2097" s="335">
        <f>+'3.- Resumen general'!AQ2098</f>
        <v>14.17338</v>
      </c>
      <c r="G2097" s="335">
        <f t="shared" si="132"/>
        <v>14.17338</v>
      </c>
      <c r="I2097" s="52">
        <v>2092</v>
      </c>
      <c r="J2097" s="334">
        <f t="shared" si="133"/>
        <v>86768</v>
      </c>
      <c r="K2097" s="81" t="str">
        <f t="shared" si="134"/>
        <v>Detección para anticuerpos contra Salmonella</v>
      </c>
      <c r="L2097" s="335">
        <f>+'3.- Resumen general'!AP2098</f>
        <v>0</v>
      </c>
      <c r="M2097" s="335">
        <f>+'3.- Resumen general'!AQ2098</f>
        <v>14.17338</v>
      </c>
      <c r="N2097" s="335">
        <f t="shared" si="135"/>
        <v>14.17338</v>
      </c>
    </row>
    <row r="2098" spans="2:14">
      <c r="B2098" s="52">
        <v>2093</v>
      </c>
      <c r="C2098" s="334">
        <f>+'3.- Resumen general'!C2099</f>
        <v>86777</v>
      </c>
      <c r="D2098" s="81" t="str">
        <f>+'3.- Resumen general'!D2099</f>
        <v>Anticuerpos para Toxoplasma</v>
      </c>
      <c r="E2098" s="335">
        <f>+'3.- Resumen general'!AP2099</f>
        <v>0</v>
      </c>
      <c r="F2098" s="335">
        <f>+'3.- Resumen general'!AQ2099</f>
        <v>16.423380000000002</v>
      </c>
      <c r="G2098" s="335">
        <f t="shared" si="132"/>
        <v>16.423380000000002</v>
      </c>
      <c r="I2098" s="52">
        <v>2093</v>
      </c>
      <c r="J2098" s="334">
        <f t="shared" si="133"/>
        <v>86777</v>
      </c>
      <c r="K2098" s="81" t="str">
        <f t="shared" si="134"/>
        <v>Anticuerpos para Toxoplasma</v>
      </c>
      <c r="L2098" s="335">
        <f>+'3.- Resumen general'!AP2099</f>
        <v>0</v>
      </c>
      <c r="M2098" s="335">
        <f>+'3.- Resumen general'!AQ2099</f>
        <v>16.423380000000002</v>
      </c>
      <c r="N2098" s="335">
        <f t="shared" si="135"/>
        <v>16.423380000000002</v>
      </c>
    </row>
    <row r="2099" spans="2:14">
      <c r="B2099" s="52">
        <v>2094</v>
      </c>
      <c r="C2099" s="334">
        <f>+'3.- Resumen general'!C2100</f>
        <v>86778</v>
      </c>
      <c r="D2099" s="81" t="str">
        <f>+'3.- Resumen general'!D2100</f>
        <v>Anticuerpos para Toxoplasma IgM</v>
      </c>
      <c r="E2099" s="335">
        <f>+'3.- Resumen general'!AP2100</f>
        <v>0</v>
      </c>
      <c r="F2099" s="335">
        <f>+'3.- Resumen general'!AQ2100</f>
        <v>16.423380000000002</v>
      </c>
      <c r="G2099" s="335">
        <f t="shared" si="132"/>
        <v>16.423380000000002</v>
      </c>
      <c r="I2099" s="52">
        <v>2094</v>
      </c>
      <c r="J2099" s="334">
        <f t="shared" si="133"/>
        <v>86778</v>
      </c>
      <c r="K2099" s="81" t="str">
        <f t="shared" si="134"/>
        <v>Anticuerpos para Toxoplasma IgM</v>
      </c>
      <c r="L2099" s="335">
        <f>+'3.- Resumen general'!AP2100</f>
        <v>0</v>
      </c>
      <c r="M2099" s="335">
        <f>+'3.- Resumen general'!AQ2100</f>
        <v>16.423380000000002</v>
      </c>
      <c r="N2099" s="335">
        <f t="shared" si="135"/>
        <v>16.423380000000002</v>
      </c>
    </row>
    <row r="2100" spans="2:14">
      <c r="B2100" s="52">
        <v>2095</v>
      </c>
      <c r="C2100" s="334">
        <f>+'3.- Resumen general'!C2101</f>
        <v>86780</v>
      </c>
      <c r="D2100" s="81" t="str">
        <f>+'3.- Resumen general'!D2101</f>
        <v>Prueba específica de Treponema pallidum (Ej FTA)</v>
      </c>
      <c r="E2100" s="335">
        <f>+'3.- Resumen general'!AP2101</f>
        <v>0</v>
      </c>
      <c r="F2100" s="335">
        <f>+'3.- Resumen general'!AQ2101</f>
        <v>14.17338</v>
      </c>
      <c r="G2100" s="335">
        <f t="shared" si="132"/>
        <v>14.17338</v>
      </c>
      <c r="I2100" s="52">
        <v>2095</v>
      </c>
      <c r="J2100" s="334">
        <f t="shared" si="133"/>
        <v>86780</v>
      </c>
      <c r="K2100" s="81" t="str">
        <f t="shared" si="134"/>
        <v>Prueba específica de Treponema pallidum (Ej FTA)</v>
      </c>
      <c r="L2100" s="335">
        <f>+'3.- Resumen general'!AP2101</f>
        <v>0</v>
      </c>
      <c r="M2100" s="335">
        <f>+'3.- Resumen general'!AQ2101</f>
        <v>14.17338</v>
      </c>
      <c r="N2100" s="335">
        <f t="shared" si="135"/>
        <v>14.17338</v>
      </c>
    </row>
    <row r="2101" spans="2:14">
      <c r="B2101" s="52">
        <v>2096</v>
      </c>
      <c r="C2101" s="334">
        <f>+'3.- Resumen general'!C2102</f>
        <v>86781</v>
      </c>
      <c r="D2101" s="81" t="str">
        <f>+'3.- Resumen general'!D2102</f>
        <v>Prueba de confirmación de anticuerpos para Treponema Pallidum</v>
      </c>
      <c r="E2101" s="335">
        <f>+'3.- Resumen general'!AP2102</f>
        <v>0</v>
      </c>
      <c r="F2101" s="335">
        <f>+'3.- Resumen general'!AQ2102</f>
        <v>14.17338</v>
      </c>
      <c r="G2101" s="335">
        <f t="shared" si="132"/>
        <v>14.17338</v>
      </c>
      <c r="I2101" s="52">
        <v>2096</v>
      </c>
      <c r="J2101" s="334">
        <f t="shared" si="133"/>
        <v>86781</v>
      </c>
      <c r="K2101" s="81" t="str">
        <f t="shared" si="134"/>
        <v>Prueba de confirmación de anticuerpos para Treponema Pallidum</v>
      </c>
      <c r="L2101" s="335">
        <f>+'3.- Resumen general'!AP2102</f>
        <v>0</v>
      </c>
      <c r="M2101" s="335">
        <f>+'3.- Resumen general'!AQ2102</f>
        <v>14.17338</v>
      </c>
      <c r="N2101" s="335">
        <f t="shared" si="135"/>
        <v>14.17338</v>
      </c>
    </row>
    <row r="2102" spans="2:14">
      <c r="B2102" s="52">
        <v>2097</v>
      </c>
      <c r="C2102" s="334">
        <f>+'3.- Resumen general'!C2103</f>
        <v>86787</v>
      </c>
      <c r="D2102" s="81" t="str">
        <f>+'3.- Resumen general'!D2103</f>
        <v>Determinación de anticuerpos para virus varicela zoster</v>
      </c>
      <c r="E2102" s="335">
        <f>+'3.- Resumen general'!AP2103</f>
        <v>0</v>
      </c>
      <c r="F2102" s="335">
        <f>+'3.- Resumen general'!AQ2103</f>
        <v>14.17338</v>
      </c>
      <c r="G2102" s="335">
        <f t="shared" si="132"/>
        <v>14.17338</v>
      </c>
      <c r="I2102" s="52">
        <v>2097</v>
      </c>
      <c r="J2102" s="334">
        <f t="shared" si="133"/>
        <v>86787</v>
      </c>
      <c r="K2102" s="81" t="str">
        <f t="shared" si="134"/>
        <v>Determinación de anticuerpos para virus varicela zoster</v>
      </c>
      <c r="L2102" s="335">
        <f>+'3.- Resumen general'!AP2103</f>
        <v>0</v>
      </c>
      <c r="M2102" s="335">
        <f>+'3.- Resumen general'!AQ2103</f>
        <v>14.17338</v>
      </c>
      <c r="N2102" s="335">
        <f t="shared" si="135"/>
        <v>14.17338</v>
      </c>
    </row>
    <row r="2103" spans="2:14" ht="25.5">
      <c r="B2103" s="52">
        <v>2098</v>
      </c>
      <c r="C2103" s="334">
        <f>+'3.- Resumen general'!C2104</f>
        <v>86790</v>
      </c>
      <c r="D2103" s="81" t="str">
        <f>+'3.- Resumen general'!D2104</f>
        <v>Prueba de anticuerpo para virus no especificado (Ej. ELISA Fiebre Amarilla, TORCH)</v>
      </c>
      <c r="E2103" s="335">
        <f>+'3.- Resumen general'!AP2104</f>
        <v>0</v>
      </c>
      <c r="F2103" s="335">
        <f>+'3.- Resumen general'!AQ2104</f>
        <v>14.17338</v>
      </c>
      <c r="G2103" s="335">
        <f t="shared" si="132"/>
        <v>14.17338</v>
      </c>
      <c r="I2103" s="52">
        <v>2098</v>
      </c>
      <c r="J2103" s="334">
        <f t="shared" si="133"/>
        <v>86790</v>
      </c>
      <c r="K2103" s="81" t="str">
        <f t="shared" si="134"/>
        <v>Prueba de anticuerpo para virus no especificado (Ej. ELISA Fiebre Amarilla, TORCH)</v>
      </c>
      <c r="L2103" s="335">
        <f>+'3.- Resumen general'!AP2104</f>
        <v>0</v>
      </c>
      <c r="M2103" s="335">
        <f>+'3.- Resumen general'!AQ2104</f>
        <v>14.17338</v>
      </c>
      <c r="N2103" s="335">
        <f t="shared" si="135"/>
        <v>14.17338</v>
      </c>
    </row>
    <row r="2104" spans="2:14">
      <c r="B2104" s="52">
        <v>2099</v>
      </c>
      <c r="C2104" s="334">
        <f>+'3.- Resumen general'!C2105</f>
        <v>86793</v>
      </c>
      <c r="D2104" s="81" t="str">
        <f>+'3.- Resumen general'!D2105</f>
        <v>Determinación de anticuerpos para Yersinia</v>
      </c>
      <c r="E2104" s="335">
        <f>+'3.- Resumen general'!AP2105</f>
        <v>0</v>
      </c>
      <c r="F2104" s="335">
        <f>+'3.- Resumen general'!AQ2105</f>
        <v>14.17338</v>
      </c>
      <c r="G2104" s="335">
        <f t="shared" si="132"/>
        <v>14.17338</v>
      </c>
      <c r="I2104" s="52">
        <v>2099</v>
      </c>
      <c r="J2104" s="334">
        <f t="shared" si="133"/>
        <v>86793</v>
      </c>
      <c r="K2104" s="81" t="str">
        <f t="shared" si="134"/>
        <v>Determinación de anticuerpos para Yersinia</v>
      </c>
      <c r="L2104" s="335">
        <f>+'3.- Resumen general'!AP2105</f>
        <v>0</v>
      </c>
      <c r="M2104" s="335">
        <f>+'3.- Resumen general'!AQ2105</f>
        <v>14.17338</v>
      </c>
      <c r="N2104" s="335">
        <f t="shared" si="135"/>
        <v>14.17338</v>
      </c>
    </row>
    <row r="2105" spans="2:14">
      <c r="B2105" s="52">
        <v>2100</v>
      </c>
      <c r="C2105" s="334">
        <f>+'3.- Resumen general'!C2106</f>
        <v>86800</v>
      </c>
      <c r="D2105" s="81" t="str">
        <f>+'3.- Resumen general'!D2106</f>
        <v>Anticuerpos antitiroideos</v>
      </c>
      <c r="E2105" s="335">
        <f>+'3.- Resumen general'!AP2106</f>
        <v>0</v>
      </c>
      <c r="F2105" s="335">
        <f>+'3.- Resumen general'!AQ2106</f>
        <v>14.17338</v>
      </c>
      <c r="G2105" s="335">
        <f t="shared" si="132"/>
        <v>14.17338</v>
      </c>
      <c r="I2105" s="52">
        <v>2100</v>
      </c>
      <c r="J2105" s="334">
        <f t="shared" si="133"/>
        <v>86800</v>
      </c>
      <c r="K2105" s="81" t="str">
        <f t="shared" si="134"/>
        <v>Anticuerpos antitiroideos</v>
      </c>
      <c r="L2105" s="335">
        <f>+'3.- Resumen general'!AP2106</f>
        <v>0</v>
      </c>
      <c r="M2105" s="335">
        <f>+'3.- Resumen general'!AQ2106</f>
        <v>14.17338</v>
      </c>
      <c r="N2105" s="335">
        <f t="shared" si="135"/>
        <v>14.17338</v>
      </c>
    </row>
    <row r="2106" spans="2:14">
      <c r="B2106" s="52">
        <v>2101</v>
      </c>
      <c r="C2106" s="334">
        <f>+'3.- Resumen general'!C2107</f>
        <v>86803</v>
      </c>
      <c r="D2106" s="81" t="str">
        <f>+'3.- Resumen general'!D2107</f>
        <v>Determinación de anticuerpos para Hepatitis C</v>
      </c>
      <c r="E2106" s="335">
        <f>+'3.- Resumen general'!AP2107</f>
        <v>0</v>
      </c>
      <c r="F2106" s="335">
        <f>+'3.- Resumen general'!AQ2107</f>
        <v>14.17338</v>
      </c>
      <c r="G2106" s="335">
        <f t="shared" si="132"/>
        <v>14.17338</v>
      </c>
      <c r="I2106" s="52">
        <v>2101</v>
      </c>
      <c r="J2106" s="334">
        <f t="shared" si="133"/>
        <v>86803</v>
      </c>
      <c r="K2106" s="81" t="str">
        <f t="shared" si="134"/>
        <v>Determinación de anticuerpos para Hepatitis C</v>
      </c>
      <c r="L2106" s="335">
        <f>+'3.- Resumen general'!AP2107</f>
        <v>0</v>
      </c>
      <c r="M2106" s="335">
        <f>+'3.- Resumen general'!AQ2107</f>
        <v>14.17338</v>
      </c>
      <c r="N2106" s="335">
        <f t="shared" si="135"/>
        <v>14.17338</v>
      </c>
    </row>
    <row r="2107" spans="2:14">
      <c r="B2107" s="52">
        <v>2102</v>
      </c>
      <c r="C2107" s="334">
        <f>+'3.- Resumen general'!C2108</f>
        <v>86812</v>
      </c>
      <c r="D2107" s="81" t="str">
        <f>+'3.- Resumen general'!D2108</f>
        <v>HLA B27</v>
      </c>
      <c r="E2107" s="335">
        <f>+'3.- Resumen general'!AP2108</f>
        <v>0</v>
      </c>
      <c r="F2107" s="335">
        <f>+'3.- Resumen general'!AQ2108</f>
        <v>14.17338</v>
      </c>
      <c r="G2107" s="335">
        <f t="shared" si="132"/>
        <v>14.17338</v>
      </c>
      <c r="I2107" s="52">
        <v>2102</v>
      </c>
      <c r="J2107" s="334">
        <f t="shared" si="133"/>
        <v>86812</v>
      </c>
      <c r="K2107" s="81" t="str">
        <f t="shared" si="134"/>
        <v>HLA B27</v>
      </c>
      <c r="L2107" s="335">
        <f>+'3.- Resumen general'!AP2108</f>
        <v>0</v>
      </c>
      <c r="M2107" s="335">
        <f>+'3.- Resumen general'!AQ2108</f>
        <v>14.17338</v>
      </c>
      <c r="N2107" s="335">
        <f t="shared" si="135"/>
        <v>14.17338</v>
      </c>
    </row>
    <row r="2108" spans="2:14">
      <c r="B2108" s="52">
        <v>2103</v>
      </c>
      <c r="C2108" s="334">
        <f>+'3.- Resumen general'!C2109</f>
        <v>86880</v>
      </c>
      <c r="D2108" s="81" t="str">
        <f>+'3.- Resumen general'!D2109</f>
        <v>Test de Coombs directo, cada antisuero</v>
      </c>
      <c r="E2108" s="335">
        <f>+'3.- Resumen general'!AP2109</f>
        <v>0</v>
      </c>
      <c r="F2108" s="335">
        <f>+'3.- Resumen general'!AQ2109</f>
        <v>4.4733799999999997</v>
      </c>
      <c r="G2108" s="335">
        <f t="shared" si="132"/>
        <v>4.4733799999999997</v>
      </c>
      <c r="I2108" s="52">
        <v>2103</v>
      </c>
      <c r="J2108" s="334">
        <f t="shared" si="133"/>
        <v>86880</v>
      </c>
      <c r="K2108" s="81" t="str">
        <f t="shared" si="134"/>
        <v>Test de Coombs directo, cada antisuero</v>
      </c>
      <c r="L2108" s="335">
        <f>+'3.- Resumen general'!AP2109</f>
        <v>0</v>
      </c>
      <c r="M2108" s="335">
        <f>+'3.- Resumen general'!AQ2109</f>
        <v>4.4733799999999997</v>
      </c>
      <c r="N2108" s="335">
        <f t="shared" si="135"/>
        <v>4.4733799999999997</v>
      </c>
    </row>
    <row r="2109" spans="2:14">
      <c r="B2109" s="52">
        <v>2104</v>
      </c>
      <c r="C2109" s="334">
        <f>+'3.- Resumen general'!C2110</f>
        <v>86885</v>
      </c>
      <c r="D2109" s="81" t="str">
        <f>+'3.- Resumen general'!D2110</f>
        <v>Test de Coombs indirecto, cada glóbulo rojo reactivo</v>
      </c>
      <c r="E2109" s="335">
        <f>+'3.- Resumen general'!AP2110</f>
        <v>0</v>
      </c>
      <c r="F2109" s="335">
        <f>+'3.- Resumen general'!AQ2110</f>
        <v>4.4733799999999997</v>
      </c>
      <c r="G2109" s="335">
        <f t="shared" si="132"/>
        <v>4.4733799999999997</v>
      </c>
      <c r="I2109" s="52">
        <v>2104</v>
      </c>
      <c r="J2109" s="334">
        <f t="shared" si="133"/>
        <v>86885</v>
      </c>
      <c r="K2109" s="81" t="str">
        <f t="shared" si="134"/>
        <v>Test de Coombs indirecto, cada glóbulo rojo reactivo</v>
      </c>
      <c r="L2109" s="335">
        <f>+'3.- Resumen general'!AP2110</f>
        <v>0</v>
      </c>
      <c r="M2109" s="335">
        <f>+'3.- Resumen general'!AQ2110</f>
        <v>4.4733799999999997</v>
      </c>
      <c r="N2109" s="335">
        <f t="shared" si="135"/>
        <v>4.4733799999999997</v>
      </c>
    </row>
    <row r="2110" spans="2:14">
      <c r="B2110" s="52">
        <v>2105</v>
      </c>
      <c r="C2110" s="334">
        <f>+'3.- Resumen general'!C2111</f>
        <v>86886</v>
      </c>
      <c r="D2110" s="81" t="str">
        <f>+'3.- Resumen general'!D2111</f>
        <v>Test de Coombs indirecto, cada título de anticuerpos</v>
      </c>
      <c r="E2110" s="335">
        <f>+'3.- Resumen general'!AP2111</f>
        <v>0</v>
      </c>
      <c r="F2110" s="335">
        <f>+'3.- Resumen general'!AQ2111</f>
        <v>4.4733799999999997</v>
      </c>
      <c r="G2110" s="335">
        <f t="shared" si="132"/>
        <v>4.4733799999999997</v>
      </c>
      <c r="I2110" s="52">
        <v>2105</v>
      </c>
      <c r="J2110" s="334">
        <f t="shared" si="133"/>
        <v>86886</v>
      </c>
      <c r="K2110" s="81" t="str">
        <f t="shared" si="134"/>
        <v>Test de Coombs indirecto, cada título de anticuerpos</v>
      </c>
      <c r="L2110" s="335">
        <f>+'3.- Resumen general'!AP2111</f>
        <v>0</v>
      </c>
      <c r="M2110" s="335">
        <f>+'3.- Resumen general'!AQ2111</f>
        <v>4.4733799999999997</v>
      </c>
      <c r="N2110" s="335">
        <f t="shared" si="135"/>
        <v>4.4733799999999997</v>
      </c>
    </row>
    <row r="2111" spans="2:14" ht="25.5">
      <c r="B2111" s="52">
        <v>2106</v>
      </c>
      <c r="C2111" s="334">
        <f>+'3.- Resumen general'!C2112</f>
        <v>86890</v>
      </c>
      <c r="D2111" s="81" t="str">
        <f>+'3.- Resumen general'!D2112</f>
        <v>Obtención, procesado y almacenamiento de sangre o componente autólogo</v>
      </c>
      <c r="E2111" s="335">
        <f>+'3.- Resumen general'!AP2112</f>
        <v>0</v>
      </c>
      <c r="F2111" s="335">
        <f>+'3.- Resumen general'!AQ2112</f>
        <v>4.4733799999999997</v>
      </c>
      <c r="G2111" s="335">
        <f t="shared" si="132"/>
        <v>4.4733799999999997</v>
      </c>
      <c r="I2111" s="52">
        <v>2106</v>
      </c>
      <c r="J2111" s="334">
        <f t="shared" si="133"/>
        <v>86890</v>
      </c>
      <c r="K2111" s="81" t="str">
        <f t="shared" si="134"/>
        <v>Obtención, procesado y almacenamiento de sangre o componente autólogo</v>
      </c>
      <c r="L2111" s="335">
        <f>+'3.- Resumen general'!AP2112</f>
        <v>0</v>
      </c>
      <c r="M2111" s="335">
        <f>+'3.- Resumen general'!AQ2112</f>
        <v>4.4733799999999997</v>
      </c>
      <c r="N2111" s="335">
        <f t="shared" si="135"/>
        <v>4.4733799999999997</v>
      </c>
    </row>
    <row r="2112" spans="2:14">
      <c r="B2112" s="52">
        <v>2107</v>
      </c>
      <c r="C2112" s="334">
        <f>+'3.- Resumen general'!C2113</f>
        <v>86900</v>
      </c>
      <c r="D2112" s="81" t="str">
        <f>+'3.- Resumen general'!D2113</f>
        <v>Grupo Sanguíneo</v>
      </c>
      <c r="E2112" s="335">
        <f>+'3.- Resumen general'!AP2113</f>
        <v>0</v>
      </c>
      <c r="F2112" s="335">
        <f>+'3.- Resumen general'!AQ2113</f>
        <v>1.4311799999999997</v>
      </c>
      <c r="G2112" s="335">
        <f t="shared" si="132"/>
        <v>1.4311799999999997</v>
      </c>
      <c r="I2112" s="52">
        <v>2107</v>
      </c>
      <c r="J2112" s="334">
        <f t="shared" si="133"/>
        <v>86900</v>
      </c>
      <c r="K2112" s="81" t="str">
        <f t="shared" si="134"/>
        <v>Grupo Sanguíneo</v>
      </c>
      <c r="L2112" s="335">
        <f>+'3.- Resumen general'!AP2113</f>
        <v>0</v>
      </c>
      <c r="M2112" s="335">
        <f>+'3.- Resumen general'!AQ2113</f>
        <v>1.4311799999999997</v>
      </c>
      <c r="N2112" s="335">
        <f t="shared" si="135"/>
        <v>1.4311799999999997</v>
      </c>
    </row>
    <row r="2113" spans="2:14">
      <c r="B2113" s="52">
        <v>2108</v>
      </c>
      <c r="C2113" s="334">
        <f>+'3.- Resumen general'!C2114</f>
        <v>86901</v>
      </c>
      <c r="D2113" s="81" t="str">
        <f>+'3.- Resumen general'!D2114</f>
        <v>Factor Rh</v>
      </c>
      <c r="E2113" s="335">
        <f>+'3.- Resumen general'!AP2114</f>
        <v>0</v>
      </c>
      <c r="F2113" s="335">
        <f>+'3.- Resumen general'!AQ2114</f>
        <v>1.4311799999999997</v>
      </c>
      <c r="G2113" s="335">
        <f t="shared" si="132"/>
        <v>1.4311799999999997</v>
      </c>
      <c r="I2113" s="52">
        <v>2108</v>
      </c>
      <c r="J2113" s="334">
        <f t="shared" si="133"/>
        <v>86901</v>
      </c>
      <c r="K2113" s="81" t="str">
        <f t="shared" si="134"/>
        <v>Factor Rh</v>
      </c>
      <c r="L2113" s="335">
        <f>+'3.- Resumen general'!AP2114</f>
        <v>0</v>
      </c>
      <c r="M2113" s="335">
        <f>+'3.- Resumen general'!AQ2114</f>
        <v>1.4311799999999997</v>
      </c>
      <c r="N2113" s="335">
        <f t="shared" si="135"/>
        <v>1.4311799999999997</v>
      </c>
    </row>
    <row r="2114" spans="2:14">
      <c r="B2114" s="52">
        <v>2109</v>
      </c>
      <c r="C2114" s="334">
        <f>+'3.- Resumen general'!C2115</f>
        <v>86906</v>
      </c>
      <c r="D2114" s="81" t="str">
        <f>+'3.- Resumen general'!D2115</f>
        <v>Tipificación completa fenotipo Rh</v>
      </c>
      <c r="E2114" s="335">
        <f>+'3.- Resumen general'!AP2115</f>
        <v>0</v>
      </c>
      <c r="F2114" s="335">
        <f>+'3.- Resumen general'!AQ2115</f>
        <v>4.4733799999999997</v>
      </c>
      <c r="G2114" s="335">
        <f t="shared" si="132"/>
        <v>4.4733799999999997</v>
      </c>
      <c r="I2114" s="52">
        <v>2109</v>
      </c>
      <c r="J2114" s="334">
        <f t="shared" si="133"/>
        <v>86906</v>
      </c>
      <c r="K2114" s="81" t="str">
        <f t="shared" si="134"/>
        <v>Tipificación completa fenotipo Rh</v>
      </c>
      <c r="L2114" s="335">
        <f>+'3.- Resumen general'!AP2115</f>
        <v>0</v>
      </c>
      <c r="M2114" s="335">
        <f>+'3.- Resumen general'!AQ2115</f>
        <v>4.4733799999999997</v>
      </c>
      <c r="N2114" s="335">
        <f t="shared" si="135"/>
        <v>4.4733799999999997</v>
      </c>
    </row>
    <row r="2115" spans="2:14">
      <c r="B2115" s="52">
        <v>2110</v>
      </c>
      <c r="C2115" s="334">
        <f>+'3.- Resumen general'!C2116</f>
        <v>86920</v>
      </c>
      <c r="D2115" s="81" t="str">
        <f>+'3.- Resumen general'!D2116</f>
        <v>Pruebas Cruzadas</v>
      </c>
      <c r="E2115" s="335">
        <f>+'3.- Resumen general'!AP2116</f>
        <v>0</v>
      </c>
      <c r="F2115" s="335">
        <f>+'3.- Resumen general'!AQ2116</f>
        <v>14.17338</v>
      </c>
      <c r="G2115" s="335">
        <f t="shared" si="132"/>
        <v>14.17338</v>
      </c>
      <c r="I2115" s="52">
        <v>2110</v>
      </c>
      <c r="J2115" s="334">
        <f t="shared" si="133"/>
        <v>86920</v>
      </c>
      <c r="K2115" s="81" t="str">
        <f t="shared" si="134"/>
        <v>Pruebas Cruzadas</v>
      </c>
      <c r="L2115" s="335">
        <f>+'3.- Resumen general'!AP2116</f>
        <v>0</v>
      </c>
      <c r="M2115" s="335">
        <f>+'3.- Resumen general'!AQ2116</f>
        <v>14.17338</v>
      </c>
      <c r="N2115" s="335">
        <f t="shared" si="135"/>
        <v>14.17338</v>
      </c>
    </row>
    <row r="2116" spans="2:14">
      <c r="B2116" s="52">
        <v>2111</v>
      </c>
      <c r="C2116" s="334">
        <f>+'3.- Resumen general'!C2117</f>
        <v>86922</v>
      </c>
      <c r="D2116" s="81" t="str">
        <f>+'3.- Resumen general'!D2117</f>
        <v>Prueba de compatibilidad para cada unidad; técnica de antiglobulina</v>
      </c>
      <c r="E2116" s="335">
        <f>+'3.- Resumen general'!AP2117</f>
        <v>0</v>
      </c>
      <c r="F2116" s="335">
        <f>+'3.- Resumen general'!AQ2117</f>
        <v>14.17338</v>
      </c>
      <c r="G2116" s="335">
        <f t="shared" si="132"/>
        <v>14.17338</v>
      </c>
      <c r="I2116" s="52">
        <v>2111</v>
      </c>
      <c r="J2116" s="334">
        <f t="shared" si="133"/>
        <v>86922</v>
      </c>
      <c r="K2116" s="81" t="str">
        <f t="shared" si="134"/>
        <v>Prueba de compatibilidad para cada unidad; técnica de antiglobulina</v>
      </c>
      <c r="L2116" s="335">
        <f>+'3.- Resumen general'!AP2117</f>
        <v>0</v>
      </c>
      <c r="M2116" s="335">
        <f>+'3.- Resumen general'!AQ2117</f>
        <v>14.17338</v>
      </c>
      <c r="N2116" s="335">
        <f t="shared" si="135"/>
        <v>14.17338</v>
      </c>
    </row>
    <row r="2117" spans="2:14">
      <c r="B2117" s="52">
        <v>2112</v>
      </c>
      <c r="C2117" s="334">
        <f>+'3.- Resumen general'!C2118</f>
        <v>87015</v>
      </c>
      <c r="D2117" s="81" t="str">
        <f>+'3.- Resumen general'!D2118</f>
        <v>Detección de agentes infecciosos por concentración</v>
      </c>
      <c r="E2117" s="335">
        <f>+'3.- Resumen general'!AP2118</f>
        <v>0</v>
      </c>
      <c r="F2117" s="335">
        <f>+'3.- Resumen general'!AQ2118</f>
        <v>14.17338</v>
      </c>
      <c r="G2117" s="335">
        <f t="shared" si="132"/>
        <v>14.17338</v>
      </c>
      <c r="I2117" s="52">
        <v>2112</v>
      </c>
      <c r="J2117" s="334">
        <f t="shared" si="133"/>
        <v>87015</v>
      </c>
      <c r="K2117" s="81" t="str">
        <f t="shared" si="134"/>
        <v>Detección de agentes infecciosos por concentración</v>
      </c>
      <c r="L2117" s="335">
        <f>+'3.- Resumen general'!AP2118</f>
        <v>0</v>
      </c>
      <c r="M2117" s="335">
        <f>+'3.- Resumen general'!AQ2118</f>
        <v>14.17338</v>
      </c>
      <c r="N2117" s="335">
        <f t="shared" si="135"/>
        <v>14.17338</v>
      </c>
    </row>
    <row r="2118" spans="2:14">
      <c r="B2118" s="52">
        <v>2113</v>
      </c>
      <c r="C2118" s="334">
        <f>+'3.- Resumen general'!C2119</f>
        <v>87040</v>
      </c>
      <c r="D2118" s="81" t="str">
        <f>+'3.- Resumen general'!D2119</f>
        <v>Hemocultivo</v>
      </c>
      <c r="E2118" s="335">
        <f>+'3.- Resumen general'!AP2119</f>
        <v>0</v>
      </c>
      <c r="F2118" s="335">
        <f>+'3.- Resumen general'!AQ2119</f>
        <v>7.4521113111333319</v>
      </c>
      <c r="G2118" s="335">
        <f t="shared" si="132"/>
        <v>7.4521113111333319</v>
      </c>
      <c r="I2118" s="52">
        <v>2113</v>
      </c>
      <c r="J2118" s="334">
        <f t="shared" si="133"/>
        <v>87040</v>
      </c>
      <c r="K2118" s="81" t="str">
        <f t="shared" si="134"/>
        <v>Hemocultivo</v>
      </c>
      <c r="L2118" s="335">
        <f>+'3.- Resumen general'!AP2119</f>
        <v>0</v>
      </c>
      <c r="M2118" s="335">
        <f>+'3.- Resumen general'!AQ2119</f>
        <v>7.4521113111333319</v>
      </c>
      <c r="N2118" s="335">
        <f t="shared" si="135"/>
        <v>7.4521113111333319</v>
      </c>
    </row>
    <row r="2119" spans="2:14">
      <c r="B2119" s="52">
        <v>2114</v>
      </c>
      <c r="C2119" s="334">
        <f>+'3.- Resumen general'!C2120</f>
        <v>87045</v>
      </c>
      <c r="D2119" s="81" t="str">
        <f>+'3.- Resumen general'!D2120</f>
        <v>Coprocultivo</v>
      </c>
      <c r="E2119" s="335">
        <f>+'3.- Resumen general'!AP2120</f>
        <v>0</v>
      </c>
      <c r="F2119" s="335">
        <f>+'3.- Resumen general'!AQ2120</f>
        <v>7.4521113111333319</v>
      </c>
      <c r="G2119" s="335">
        <f t="shared" si="132"/>
        <v>7.4521113111333319</v>
      </c>
      <c r="I2119" s="52">
        <v>2114</v>
      </c>
      <c r="J2119" s="334">
        <f t="shared" si="133"/>
        <v>87045</v>
      </c>
      <c r="K2119" s="81" t="str">
        <f t="shared" si="134"/>
        <v>Coprocultivo</v>
      </c>
      <c r="L2119" s="335">
        <f>+'3.- Resumen general'!AP2120</f>
        <v>0</v>
      </c>
      <c r="M2119" s="335">
        <f>+'3.- Resumen general'!AQ2120</f>
        <v>7.4521113111333319</v>
      </c>
      <c r="N2119" s="335">
        <f t="shared" si="135"/>
        <v>7.4521113111333319</v>
      </c>
    </row>
    <row r="2120" spans="2:14">
      <c r="B2120" s="52">
        <v>2115</v>
      </c>
      <c r="C2120" s="334">
        <f>+'3.- Resumen general'!C2121</f>
        <v>87046</v>
      </c>
      <c r="D2120" s="81" t="str">
        <f>+'3.- Resumen general'!D2121</f>
        <v>Mielocultivo</v>
      </c>
      <c r="E2120" s="335">
        <f>+'3.- Resumen general'!AP2121</f>
        <v>0</v>
      </c>
      <c r="F2120" s="335">
        <f>+'3.- Resumen general'!AQ2121</f>
        <v>7.4521113111333319</v>
      </c>
      <c r="G2120" s="335">
        <f t="shared" si="132"/>
        <v>7.4521113111333319</v>
      </c>
      <c r="I2120" s="52">
        <v>2115</v>
      </c>
      <c r="J2120" s="334">
        <f t="shared" si="133"/>
        <v>87046</v>
      </c>
      <c r="K2120" s="81" t="str">
        <f t="shared" si="134"/>
        <v>Mielocultivo</v>
      </c>
      <c r="L2120" s="335">
        <f>+'3.- Resumen general'!AP2121</f>
        <v>0</v>
      </c>
      <c r="M2120" s="335">
        <f>+'3.- Resumen general'!AQ2121</f>
        <v>7.4521113111333319</v>
      </c>
      <c r="N2120" s="335">
        <f t="shared" si="135"/>
        <v>7.4521113111333319</v>
      </c>
    </row>
    <row r="2121" spans="2:14">
      <c r="B2121" s="52">
        <v>2116</v>
      </c>
      <c r="C2121" s="334">
        <f>+'3.- Resumen general'!C2122</f>
        <v>87070</v>
      </c>
      <c r="D2121" s="81" t="str">
        <f>+'3.- Resumen general'!D2122</f>
        <v>Cultivo bacteriano (no sangre, orina ni heces, p. ej. mielocultivo)</v>
      </c>
      <c r="E2121" s="335">
        <f>+'3.- Resumen general'!AP2122</f>
        <v>0</v>
      </c>
      <c r="F2121" s="335">
        <f>+'3.- Resumen general'!AQ2122</f>
        <v>7.4521113111333319</v>
      </c>
      <c r="G2121" s="335">
        <f t="shared" si="132"/>
        <v>7.4521113111333319</v>
      </c>
      <c r="I2121" s="52">
        <v>2116</v>
      </c>
      <c r="J2121" s="334">
        <f t="shared" si="133"/>
        <v>87070</v>
      </c>
      <c r="K2121" s="81" t="str">
        <f t="shared" si="134"/>
        <v>Cultivo bacteriano (no sangre, orina ni heces, p. ej. mielocultivo)</v>
      </c>
      <c r="L2121" s="335">
        <f>+'3.- Resumen general'!AP2122</f>
        <v>0</v>
      </c>
      <c r="M2121" s="335">
        <f>+'3.- Resumen general'!AQ2122</f>
        <v>7.4521113111333319</v>
      </c>
      <c r="N2121" s="335">
        <f t="shared" si="135"/>
        <v>7.4521113111333319</v>
      </c>
    </row>
    <row r="2122" spans="2:14">
      <c r="B2122" s="52">
        <v>2117</v>
      </c>
      <c r="C2122" s="334">
        <f>+'3.- Resumen general'!C2123</f>
        <v>87086</v>
      </c>
      <c r="D2122" s="81" t="str">
        <f>+'3.- Resumen general'!D2123</f>
        <v>Urocultivo con recuento de colonias</v>
      </c>
      <c r="E2122" s="335">
        <f>+'3.- Resumen general'!AP2123</f>
        <v>0</v>
      </c>
      <c r="F2122" s="335">
        <f>+'3.- Resumen general'!AQ2123</f>
        <v>7.4521113111333319</v>
      </c>
      <c r="G2122" s="335">
        <f t="shared" si="132"/>
        <v>7.4521113111333319</v>
      </c>
      <c r="I2122" s="52">
        <v>2117</v>
      </c>
      <c r="J2122" s="334">
        <f t="shared" si="133"/>
        <v>87086</v>
      </c>
      <c r="K2122" s="81" t="str">
        <f t="shared" si="134"/>
        <v>Urocultivo con recuento de colonias</v>
      </c>
      <c r="L2122" s="335">
        <f>+'3.- Resumen general'!AP2123</f>
        <v>0</v>
      </c>
      <c r="M2122" s="335">
        <f>+'3.- Resumen general'!AQ2123</f>
        <v>7.4521113111333319</v>
      </c>
      <c r="N2122" s="335">
        <f t="shared" si="135"/>
        <v>7.4521113111333319</v>
      </c>
    </row>
    <row r="2123" spans="2:14">
      <c r="B2123" s="52">
        <v>2118</v>
      </c>
      <c r="C2123" s="334">
        <f>+'3.- Resumen general'!C2124</f>
        <v>87087</v>
      </c>
      <c r="D2123" s="81" t="str">
        <f>+'3.- Resumen general'!D2124</f>
        <v xml:space="preserve">Urocultivo y antibiograma </v>
      </c>
      <c r="E2123" s="335">
        <f>+'3.- Resumen general'!AP2124</f>
        <v>0</v>
      </c>
      <c r="F2123" s="335">
        <f>+'3.- Resumen general'!AQ2124</f>
        <v>7.4521113111333319</v>
      </c>
      <c r="G2123" s="335">
        <f t="shared" si="132"/>
        <v>7.4521113111333319</v>
      </c>
      <c r="I2123" s="52">
        <v>2118</v>
      </c>
      <c r="J2123" s="334">
        <f t="shared" si="133"/>
        <v>87087</v>
      </c>
      <c r="K2123" s="81" t="str">
        <f t="shared" si="134"/>
        <v xml:space="preserve">Urocultivo y antibiograma </v>
      </c>
      <c r="L2123" s="335">
        <f>+'3.- Resumen general'!AP2124</f>
        <v>0</v>
      </c>
      <c r="M2123" s="335">
        <f>+'3.- Resumen general'!AQ2124</f>
        <v>7.4521113111333319</v>
      </c>
      <c r="N2123" s="335">
        <f t="shared" si="135"/>
        <v>7.4521113111333319</v>
      </c>
    </row>
    <row r="2124" spans="2:14">
      <c r="B2124" s="52">
        <v>2119</v>
      </c>
      <c r="C2124" s="334">
        <f>+'3.- Resumen general'!C2125</f>
        <v>87101</v>
      </c>
      <c r="D2124" s="81" t="str">
        <f>+'3.- Resumen general'!D2125</f>
        <v>Cultivo para hongos a partir de piel, cabello o uñas</v>
      </c>
      <c r="E2124" s="335">
        <f>+'3.- Resumen general'!AP2125</f>
        <v>0</v>
      </c>
      <c r="F2124" s="335">
        <f>+'3.- Resumen general'!AQ2125</f>
        <v>1.7274829999999999</v>
      </c>
      <c r="G2124" s="335">
        <f t="shared" si="132"/>
        <v>1.7274829999999999</v>
      </c>
      <c r="I2124" s="52">
        <v>2119</v>
      </c>
      <c r="J2124" s="334">
        <f t="shared" si="133"/>
        <v>87101</v>
      </c>
      <c r="K2124" s="81" t="str">
        <f t="shared" si="134"/>
        <v>Cultivo para hongos a partir de piel, cabello o uñas</v>
      </c>
      <c r="L2124" s="335">
        <f>+'3.- Resumen general'!AP2125</f>
        <v>0</v>
      </c>
      <c r="M2124" s="335">
        <f>+'3.- Resumen general'!AQ2125</f>
        <v>1.7274829999999999</v>
      </c>
      <c r="N2124" s="335">
        <f t="shared" si="135"/>
        <v>1.7274829999999999</v>
      </c>
    </row>
    <row r="2125" spans="2:14">
      <c r="B2125" s="52">
        <v>2120</v>
      </c>
      <c r="C2125" s="334">
        <f>+'3.- Resumen general'!C2126</f>
        <v>87102</v>
      </c>
      <c r="D2125" s="81" t="str">
        <f>+'3.- Resumen general'!D2126</f>
        <v>Cultivo de hongos</v>
      </c>
      <c r="E2125" s="335">
        <f>+'3.- Resumen general'!AP2126</f>
        <v>0</v>
      </c>
      <c r="F2125" s="335">
        <f>+'3.- Resumen general'!AQ2126</f>
        <v>1.7274829999999999</v>
      </c>
      <c r="G2125" s="335">
        <f t="shared" si="132"/>
        <v>1.7274829999999999</v>
      </c>
      <c r="I2125" s="52">
        <v>2120</v>
      </c>
      <c r="J2125" s="334">
        <f t="shared" si="133"/>
        <v>87102</v>
      </c>
      <c r="K2125" s="81" t="str">
        <f t="shared" si="134"/>
        <v>Cultivo de hongos</v>
      </c>
      <c r="L2125" s="335">
        <f>+'3.- Resumen general'!AP2126</f>
        <v>0</v>
      </c>
      <c r="M2125" s="335">
        <f>+'3.- Resumen general'!AQ2126</f>
        <v>1.7274829999999999</v>
      </c>
      <c r="N2125" s="335">
        <f t="shared" si="135"/>
        <v>1.7274829999999999</v>
      </c>
    </row>
    <row r="2126" spans="2:14">
      <c r="B2126" s="52">
        <v>2121</v>
      </c>
      <c r="C2126" s="334">
        <f>+'3.- Resumen general'!C2127</f>
        <v>87115</v>
      </c>
      <c r="D2126" s="81" t="str">
        <f>+'3.- Resumen general'!D2127</f>
        <v>Baciloscopía: BK</v>
      </c>
      <c r="E2126" s="335">
        <f>+'3.- Resumen general'!AP2127</f>
        <v>0</v>
      </c>
      <c r="F2126" s="335">
        <f>+'3.- Resumen general'!AQ2127</f>
        <v>1.9835559999999999</v>
      </c>
      <c r="G2126" s="335">
        <f t="shared" si="132"/>
        <v>1.9835559999999999</v>
      </c>
      <c r="I2126" s="52">
        <v>2121</v>
      </c>
      <c r="J2126" s="334">
        <f t="shared" si="133"/>
        <v>87115</v>
      </c>
      <c r="K2126" s="81" t="str">
        <f t="shared" si="134"/>
        <v>Baciloscopía: BK</v>
      </c>
      <c r="L2126" s="335">
        <f>+'3.- Resumen general'!AP2127</f>
        <v>0</v>
      </c>
      <c r="M2126" s="335">
        <f>+'3.- Resumen general'!AQ2127</f>
        <v>1.9835559999999999</v>
      </c>
      <c r="N2126" s="335">
        <f t="shared" si="135"/>
        <v>1.9835559999999999</v>
      </c>
    </row>
    <row r="2127" spans="2:14">
      <c r="B2127" s="52">
        <v>2122</v>
      </c>
      <c r="C2127" s="334">
        <f>+'3.- Resumen general'!C2128</f>
        <v>87116</v>
      </c>
      <c r="D2127" s="81" t="str">
        <f>+'3.- Resumen general'!D2128</f>
        <v>Cultivo para micobacteria</v>
      </c>
      <c r="E2127" s="335">
        <f>+'3.- Resumen general'!AP2128</f>
        <v>0</v>
      </c>
      <c r="F2127" s="335">
        <f>+'3.- Resumen general'!AQ2128</f>
        <v>7.4521113111333319</v>
      </c>
      <c r="G2127" s="335">
        <f t="shared" si="132"/>
        <v>7.4521113111333319</v>
      </c>
      <c r="I2127" s="52">
        <v>2122</v>
      </c>
      <c r="J2127" s="334">
        <f t="shared" si="133"/>
        <v>87116</v>
      </c>
      <c r="K2127" s="81" t="str">
        <f t="shared" si="134"/>
        <v>Cultivo para micobacteria</v>
      </c>
      <c r="L2127" s="335">
        <f>+'3.- Resumen general'!AP2128</f>
        <v>0</v>
      </c>
      <c r="M2127" s="335">
        <f>+'3.- Resumen general'!AQ2128</f>
        <v>7.4521113111333319</v>
      </c>
      <c r="N2127" s="335">
        <f t="shared" si="135"/>
        <v>7.4521113111333319</v>
      </c>
    </row>
    <row r="2128" spans="2:14">
      <c r="B2128" s="52">
        <v>2123</v>
      </c>
      <c r="C2128" s="334">
        <f>+'3.- Resumen general'!C2129</f>
        <v>87161</v>
      </c>
      <c r="D2128" s="81" t="str">
        <f>+'3.- Resumen general'!D2129</f>
        <v>Cutivo para anaeróbicos</v>
      </c>
      <c r="E2128" s="335">
        <f>+'3.- Resumen general'!AP2129</f>
        <v>0</v>
      </c>
      <c r="F2128" s="335">
        <f>+'3.- Resumen general'!AQ2129</f>
        <v>7.4521113111333319</v>
      </c>
      <c r="G2128" s="335">
        <f t="shared" si="132"/>
        <v>7.4521113111333319</v>
      </c>
      <c r="I2128" s="52">
        <v>2123</v>
      </c>
      <c r="J2128" s="334">
        <f t="shared" si="133"/>
        <v>87161</v>
      </c>
      <c r="K2128" s="81" t="str">
        <f t="shared" si="134"/>
        <v>Cutivo para anaeróbicos</v>
      </c>
      <c r="L2128" s="335">
        <f>+'3.- Resumen general'!AP2129</f>
        <v>0</v>
      </c>
      <c r="M2128" s="335">
        <f>+'3.- Resumen general'!AQ2129</f>
        <v>7.4521113111333319</v>
      </c>
      <c r="N2128" s="335">
        <f t="shared" si="135"/>
        <v>7.4521113111333319</v>
      </c>
    </row>
    <row r="2129" spans="2:14">
      <c r="B2129" s="52">
        <v>2124</v>
      </c>
      <c r="C2129" s="334">
        <f>+'3.- Resumen general'!C2130</f>
        <v>87172</v>
      </c>
      <c r="D2129" s="81" t="str">
        <f>+'3.- Resumen general'!D2130</f>
        <v>Test de Graham</v>
      </c>
      <c r="E2129" s="335">
        <f>+'3.- Resumen general'!AP2130</f>
        <v>0</v>
      </c>
      <c r="F2129" s="335">
        <f>+'3.- Resumen general'!AQ2130</f>
        <v>0.70840999999999998</v>
      </c>
      <c r="G2129" s="335">
        <f t="shared" si="132"/>
        <v>0.70840999999999998</v>
      </c>
      <c r="I2129" s="52">
        <v>2124</v>
      </c>
      <c r="J2129" s="334">
        <f t="shared" si="133"/>
        <v>87172</v>
      </c>
      <c r="K2129" s="81" t="str">
        <f t="shared" si="134"/>
        <v>Test de Graham</v>
      </c>
      <c r="L2129" s="335">
        <f>+'3.- Resumen general'!AP2130</f>
        <v>0</v>
      </c>
      <c r="M2129" s="335">
        <f>+'3.- Resumen general'!AQ2130</f>
        <v>0.70840999999999998</v>
      </c>
      <c r="N2129" s="335">
        <f t="shared" si="135"/>
        <v>0.70840999999999998</v>
      </c>
    </row>
    <row r="2130" spans="2:14">
      <c r="B2130" s="52">
        <v>2125</v>
      </c>
      <c r="C2130" s="334">
        <f>+'3.- Resumen general'!C2131</f>
        <v>87177</v>
      </c>
      <c r="D2130" s="81" t="str">
        <f>+'3.- Resumen general'!D2131</f>
        <v>Examen de parásitos y huevos por frotis directo (3 muestras)</v>
      </c>
      <c r="E2130" s="335">
        <f>+'3.- Resumen general'!AP2131</f>
        <v>0</v>
      </c>
      <c r="F2130" s="335">
        <f>+'3.- Resumen general'!AQ2131</f>
        <v>3.9732599999999998</v>
      </c>
      <c r="G2130" s="335">
        <f t="shared" si="132"/>
        <v>3.9732599999999998</v>
      </c>
      <c r="I2130" s="52">
        <v>2125</v>
      </c>
      <c r="J2130" s="334">
        <f t="shared" si="133"/>
        <v>87177</v>
      </c>
      <c r="K2130" s="81" t="str">
        <f t="shared" si="134"/>
        <v>Examen de parásitos y huevos por frotis directo (3 muestras)</v>
      </c>
      <c r="L2130" s="335">
        <f>+'3.- Resumen general'!AP2131</f>
        <v>0</v>
      </c>
      <c r="M2130" s="335">
        <f>+'3.- Resumen general'!AQ2131</f>
        <v>3.9732599999999998</v>
      </c>
      <c r="N2130" s="335">
        <f t="shared" si="135"/>
        <v>3.9732599999999998</v>
      </c>
    </row>
    <row r="2131" spans="2:14">
      <c r="B2131" s="52">
        <v>2126</v>
      </c>
      <c r="C2131" s="334">
        <f>+'3.- Resumen general'!C2132</f>
        <v>87179</v>
      </c>
      <c r="D2131" s="81" t="str">
        <f>+'3.- Resumen general'!D2132</f>
        <v>Examen coprológico funcional</v>
      </c>
      <c r="E2131" s="335">
        <f>+'3.- Resumen general'!AP2132</f>
        <v>0</v>
      </c>
      <c r="F2131" s="335">
        <f>+'3.- Resumen general'!AQ2132</f>
        <v>1.0442</v>
      </c>
      <c r="G2131" s="335">
        <f t="shared" si="132"/>
        <v>1.0442</v>
      </c>
      <c r="I2131" s="52">
        <v>2126</v>
      </c>
      <c r="J2131" s="334">
        <f t="shared" si="133"/>
        <v>87179</v>
      </c>
      <c r="K2131" s="81" t="str">
        <f t="shared" si="134"/>
        <v>Examen coprológico funcional</v>
      </c>
      <c r="L2131" s="335">
        <f>+'3.- Resumen general'!AP2132</f>
        <v>0</v>
      </c>
      <c r="M2131" s="335">
        <f>+'3.- Resumen general'!AQ2132</f>
        <v>1.0442</v>
      </c>
      <c r="N2131" s="335">
        <f t="shared" si="135"/>
        <v>1.0442</v>
      </c>
    </row>
    <row r="2132" spans="2:14">
      <c r="B2132" s="52">
        <v>2127</v>
      </c>
      <c r="C2132" s="334">
        <f>+'3.- Resumen general'!C2133</f>
        <v>87180</v>
      </c>
      <c r="D2132" s="81" t="str">
        <f>+'3.- Resumen general'!D2133</f>
        <v xml:space="preserve">Parasitológico - sedimentación en copa </v>
      </c>
      <c r="E2132" s="335">
        <f>+'3.- Resumen general'!AP2133</f>
        <v>0</v>
      </c>
      <c r="F2132" s="335">
        <f>+'3.- Resumen general'!AQ2133</f>
        <v>3.6899499999999996</v>
      </c>
      <c r="G2132" s="335">
        <f t="shared" si="132"/>
        <v>3.6899499999999996</v>
      </c>
      <c r="I2132" s="52">
        <v>2127</v>
      </c>
      <c r="J2132" s="334">
        <f t="shared" si="133"/>
        <v>87180</v>
      </c>
      <c r="K2132" s="81" t="str">
        <f t="shared" si="134"/>
        <v xml:space="preserve">Parasitológico - sedimentación en copa </v>
      </c>
      <c r="L2132" s="335">
        <f>+'3.- Resumen general'!AP2133</f>
        <v>0</v>
      </c>
      <c r="M2132" s="335">
        <f>+'3.- Resumen general'!AQ2133</f>
        <v>3.6899499999999996</v>
      </c>
      <c r="N2132" s="335">
        <f t="shared" si="135"/>
        <v>3.6899499999999996</v>
      </c>
    </row>
    <row r="2133" spans="2:14">
      <c r="B2133" s="52">
        <v>2128</v>
      </c>
      <c r="C2133" s="334">
        <f>+'3.- Resumen general'!C2134</f>
        <v>87184</v>
      </c>
      <c r="D2133" s="81" t="str">
        <f>+'3.- Resumen general'!D2134</f>
        <v>Prueba de sensibilidad</v>
      </c>
      <c r="E2133" s="335">
        <f>+'3.- Resumen general'!AP2134</f>
        <v>0</v>
      </c>
      <c r="F2133" s="335">
        <f>+'3.- Resumen general'!AQ2134</f>
        <v>7.4521113111333319</v>
      </c>
      <c r="G2133" s="335">
        <f t="shared" si="132"/>
        <v>7.4521113111333319</v>
      </c>
      <c r="I2133" s="52">
        <v>2128</v>
      </c>
      <c r="J2133" s="334">
        <f t="shared" si="133"/>
        <v>87184</v>
      </c>
      <c r="K2133" s="81" t="str">
        <f t="shared" si="134"/>
        <v>Prueba de sensibilidad</v>
      </c>
      <c r="L2133" s="335">
        <f>+'3.- Resumen general'!AP2134</f>
        <v>0</v>
      </c>
      <c r="M2133" s="335">
        <f>+'3.- Resumen general'!AQ2134</f>
        <v>7.4521113111333319</v>
      </c>
      <c r="N2133" s="335">
        <f t="shared" si="135"/>
        <v>7.4521113111333319</v>
      </c>
    </row>
    <row r="2134" spans="2:14">
      <c r="B2134" s="52">
        <v>2129</v>
      </c>
      <c r="C2134" s="334">
        <f>+'3.- Resumen general'!C2135</f>
        <v>87190</v>
      </c>
      <c r="D2134" s="81" t="str">
        <f>+'3.- Resumen general'!D2135</f>
        <v>Prueba se susceptibilidad de M. tuberculosis</v>
      </c>
      <c r="E2134" s="335">
        <f>+'3.- Resumen general'!AP2135</f>
        <v>0</v>
      </c>
      <c r="F2134" s="335">
        <f>+'3.- Resumen general'!AQ2135</f>
        <v>7.4521113111333319</v>
      </c>
      <c r="G2134" s="335">
        <f t="shared" si="132"/>
        <v>7.4521113111333319</v>
      </c>
      <c r="I2134" s="52">
        <v>2129</v>
      </c>
      <c r="J2134" s="334">
        <f t="shared" si="133"/>
        <v>87190</v>
      </c>
      <c r="K2134" s="81" t="str">
        <f t="shared" si="134"/>
        <v>Prueba se susceptibilidad de M. tuberculosis</v>
      </c>
      <c r="L2134" s="335">
        <f>+'3.- Resumen general'!AP2135</f>
        <v>0</v>
      </c>
      <c r="M2134" s="335">
        <f>+'3.- Resumen general'!AQ2135</f>
        <v>7.4521113111333319</v>
      </c>
      <c r="N2134" s="335">
        <f t="shared" si="135"/>
        <v>7.4521113111333319</v>
      </c>
    </row>
    <row r="2135" spans="2:14">
      <c r="B2135" s="52">
        <v>2130</v>
      </c>
      <c r="C2135" s="334">
        <f>+'3.- Resumen general'!C2136</f>
        <v>87205</v>
      </c>
      <c r="D2135" s="81" t="str">
        <f>+'3.- Resumen general'!D2136</f>
        <v>Gram o Giemsa de fuente primaria</v>
      </c>
      <c r="E2135" s="335">
        <f>+'3.- Resumen general'!AP2136</f>
        <v>0</v>
      </c>
      <c r="F2135" s="335">
        <f>+'3.- Resumen general'!AQ2136</f>
        <v>0.70840999999999998</v>
      </c>
      <c r="G2135" s="335">
        <f t="shared" si="132"/>
        <v>0.70840999999999998</v>
      </c>
      <c r="I2135" s="52">
        <v>2130</v>
      </c>
      <c r="J2135" s="334">
        <f t="shared" si="133"/>
        <v>87205</v>
      </c>
      <c r="K2135" s="81" t="str">
        <f t="shared" si="134"/>
        <v>Gram o Giemsa de fuente primaria</v>
      </c>
      <c r="L2135" s="335">
        <f>+'3.- Resumen general'!AP2136</f>
        <v>0</v>
      </c>
      <c r="M2135" s="335">
        <f>+'3.- Resumen general'!AQ2136</f>
        <v>0.70840999999999998</v>
      </c>
      <c r="N2135" s="335">
        <f t="shared" si="135"/>
        <v>0.70840999999999998</v>
      </c>
    </row>
    <row r="2136" spans="2:14">
      <c r="B2136" s="52">
        <v>2131</v>
      </c>
      <c r="C2136" s="334">
        <f>+'3.- Resumen general'!C2137</f>
        <v>87206</v>
      </c>
      <c r="D2136" s="81" t="str">
        <f>+'3.- Resumen general'!D2137</f>
        <v>Tinción fluorescente o acido resistente (p. ej. BK)</v>
      </c>
      <c r="E2136" s="335">
        <f>+'3.- Resumen general'!AP2137</f>
        <v>0</v>
      </c>
      <c r="F2136" s="335">
        <f>+'3.- Resumen general'!AQ2137</f>
        <v>7.4521113111333319</v>
      </c>
      <c r="G2136" s="335">
        <f t="shared" si="132"/>
        <v>7.4521113111333319</v>
      </c>
      <c r="I2136" s="52">
        <v>2131</v>
      </c>
      <c r="J2136" s="334">
        <f t="shared" si="133"/>
        <v>87206</v>
      </c>
      <c r="K2136" s="81" t="str">
        <f t="shared" si="134"/>
        <v>Tinción fluorescente o acido resistente (p. ej. BK)</v>
      </c>
      <c r="L2136" s="335">
        <f>+'3.- Resumen general'!AP2137</f>
        <v>0</v>
      </c>
      <c r="M2136" s="335">
        <f>+'3.- Resumen general'!AQ2137</f>
        <v>7.4521113111333319</v>
      </c>
      <c r="N2136" s="335">
        <f t="shared" si="135"/>
        <v>7.4521113111333319</v>
      </c>
    </row>
    <row r="2137" spans="2:14" ht="25.5">
      <c r="B2137" s="52">
        <v>2132</v>
      </c>
      <c r="C2137" s="334">
        <f>+'3.- Resumen general'!C2138</f>
        <v>87207</v>
      </c>
      <c r="D2137" s="81" t="str">
        <f>+'3.- Resumen general'!D2138</f>
        <v>Frotis con tinción especial para cuerpos de inclusión o parásitos (gota gruesa)</v>
      </c>
      <c r="E2137" s="335">
        <f>+'3.- Resumen general'!AP2138</f>
        <v>0</v>
      </c>
      <c r="F2137" s="335">
        <f>+'3.- Resumen general'!AQ2138</f>
        <v>3.9355440000000002</v>
      </c>
      <c r="G2137" s="335">
        <f t="shared" si="132"/>
        <v>3.9355440000000002</v>
      </c>
      <c r="I2137" s="52">
        <v>2132</v>
      </c>
      <c r="J2137" s="334">
        <f t="shared" si="133"/>
        <v>87207</v>
      </c>
      <c r="K2137" s="81" t="str">
        <f t="shared" si="134"/>
        <v>Frotis con tinción especial para cuerpos de inclusión o parásitos (gota gruesa)</v>
      </c>
      <c r="L2137" s="335">
        <f>+'3.- Resumen general'!AP2138</f>
        <v>0</v>
      </c>
      <c r="M2137" s="335">
        <f>+'3.- Resumen general'!AQ2138</f>
        <v>3.9355440000000002</v>
      </c>
      <c r="N2137" s="335">
        <f t="shared" si="135"/>
        <v>3.9355440000000002</v>
      </c>
    </row>
    <row r="2138" spans="2:14">
      <c r="B2138" s="52">
        <v>2133</v>
      </c>
      <c r="C2138" s="334">
        <f>+'3.- Resumen general'!C2139</f>
        <v>87209</v>
      </c>
      <c r="D2138" s="81" t="str">
        <f>+'3.- Resumen general'!D2139</f>
        <v>Tinción especial compleja para huevos y parásitos</v>
      </c>
      <c r="E2138" s="335">
        <f>+'3.- Resumen general'!AP2139</f>
        <v>0</v>
      </c>
      <c r="F2138" s="335">
        <f>+'3.- Resumen general'!AQ2139</f>
        <v>7.4521113111333319</v>
      </c>
      <c r="G2138" s="335">
        <f t="shared" si="132"/>
        <v>7.4521113111333319</v>
      </c>
      <c r="I2138" s="52">
        <v>2133</v>
      </c>
      <c r="J2138" s="334">
        <f t="shared" si="133"/>
        <v>87209</v>
      </c>
      <c r="K2138" s="81" t="str">
        <f t="shared" si="134"/>
        <v>Tinción especial compleja para huevos y parásitos</v>
      </c>
      <c r="L2138" s="335">
        <f>+'3.- Resumen general'!AP2139</f>
        <v>0</v>
      </c>
      <c r="M2138" s="335">
        <f>+'3.- Resumen general'!AQ2139</f>
        <v>7.4521113111333319</v>
      </c>
      <c r="N2138" s="335">
        <f t="shared" si="135"/>
        <v>7.4521113111333319</v>
      </c>
    </row>
    <row r="2139" spans="2:14">
      <c r="B2139" s="52">
        <v>2134</v>
      </c>
      <c r="C2139" s="334">
        <f>+'3.- Resumen general'!C2140</f>
        <v>87210</v>
      </c>
      <c r="D2139" s="81" t="str">
        <f>+'3.- Resumen general'!D2140</f>
        <v>Extendido de fuente primaria (examen en fresco)</v>
      </c>
      <c r="E2139" s="335">
        <f>+'3.- Resumen general'!AP2140</f>
        <v>0</v>
      </c>
      <c r="F2139" s="335">
        <f>+'3.- Resumen general'!AQ2140</f>
        <v>7.4521113111333319</v>
      </c>
      <c r="G2139" s="335">
        <f t="shared" si="132"/>
        <v>7.4521113111333319</v>
      </c>
      <c r="I2139" s="52">
        <v>2134</v>
      </c>
      <c r="J2139" s="334">
        <f t="shared" si="133"/>
        <v>87210</v>
      </c>
      <c r="K2139" s="81" t="str">
        <f t="shared" si="134"/>
        <v>Extendido de fuente primaria (examen en fresco)</v>
      </c>
      <c r="L2139" s="335">
        <f>+'3.- Resumen general'!AP2140</f>
        <v>0</v>
      </c>
      <c r="M2139" s="335">
        <f>+'3.- Resumen general'!AQ2140</f>
        <v>7.4521113111333319</v>
      </c>
      <c r="N2139" s="335">
        <f t="shared" si="135"/>
        <v>7.4521113111333319</v>
      </c>
    </row>
    <row r="2140" spans="2:14" ht="25.5">
      <c r="B2140" s="52">
        <v>2135</v>
      </c>
      <c r="C2140" s="334">
        <f>+'3.- Resumen general'!C2141</f>
        <v>87220</v>
      </c>
      <c r="D2140" s="81" t="str">
        <f>+'3.- Resumen general'!D2141</f>
        <v>Examen de piel, cabello o uñas para examinar huevos o larvas de ectoparásitos (KOH)</v>
      </c>
      <c r="E2140" s="335">
        <f>+'3.- Resumen general'!AP2141</f>
        <v>0</v>
      </c>
      <c r="F2140" s="335">
        <f>+'3.- Resumen general'!AQ2141</f>
        <v>7.4521113111333319</v>
      </c>
      <c r="G2140" s="335">
        <f t="shared" si="132"/>
        <v>7.4521113111333319</v>
      </c>
      <c r="I2140" s="52">
        <v>2135</v>
      </c>
      <c r="J2140" s="334">
        <f t="shared" si="133"/>
        <v>87220</v>
      </c>
      <c r="K2140" s="81" t="str">
        <f t="shared" si="134"/>
        <v>Examen de piel, cabello o uñas para examinar huevos o larvas de ectoparásitos (KOH)</v>
      </c>
      <c r="L2140" s="335">
        <f>+'3.- Resumen general'!AP2141</f>
        <v>0</v>
      </c>
      <c r="M2140" s="335">
        <f>+'3.- Resumen general'!AQ2141</f>
        <v>7.4521113111333319</v>
      </c>
      <c r="N2140" s="335">
        <f t="shared" si="135"/>
        <v>7.4521113111333319</v>
      </c>
    </row>
    <row r="2141" spans="2:14" ht="25.5">
      <c r="B2141" s="52">
        <v>2136</v>
      </c>
      <c r="C2141" s="334">
        <f>+'3.- Resumen general'!C2142</f>
        <v>87230</v>
      </c>
      <c r="D2141" s="81" t="str">
        <f>+'3.- Resumen general'!D2142</f>
        <v>Cultivo de tejidos para análisis de toxinas (Ensayo de toxinas o antitoxinas mediante cultivo de tejidos)</v>
      </c>
      <c r="E2141" s="335">
        <f>+'3.- Resumen general'!AP2142</f>
        <v>0</v>
      </c>
      <c r="F2141" s="335">
        <f>+'3.- Resumen general'!AQ2142</f>
        <v>7.4521113111333319</v>
      </c>
      <c r="G2141" s="335">
        <f t="shared" si="132"/>
        <v>7.4521113111333319</v>
      </c>
      <c r="I2141" s="52">
        <v>2136</v>
      </c>
      <c r="J2141" s="334">
        <f t="shared" si="133"/>
        <v>87230</v>
      </c>
      <c r="K2141" s="81" t="str">
        <f t="shared" si="134"/>
        <v>Cultivo de tejidos para análisis de toxinas (Ensayo de toxinas o antitoxinas mediante cultivo de tejidos)</v>
      </c>
      <c r="L2141" s="335">
        <f>+'3.- Resumen general'!AP2142</f>
        <v>0</v>
      </c>
      <c r="M2141" s="335">
        <f>+'3.- Resumen general'!AQ2142</f>
        <v>7.4521113111333319</v>
      </c>
      <c r="N2141" s="335">
        <f t="shared" si="135"/>
        <v>7.4521113111333319</v>
      </c>
    </row>
    <row r="2142" spans="2:14" ht="25.5">
      <c r="B2142" s="52">
        <v>2137</v>
      </c>
      <c r="C2142" s="334">
        <f>+'3.- Resumen general'!C2143</f>
        <v>87250</v>
      </c>
      <c r="D2142" s="81" t="str">
        <f>+'3.- Resumen general'!D2143</f>
        <v>Aislamiento viral por inoculación en huevos o animales pequeños, incluye observación y disección</v>
      </c>
      <c r="E2142" s="335">
        <f>+'3.- Resumen general'!AP2143</f>
        <v>0</v>
      </c>
      <c r="F2142" s="335">
        <f>+'3.- Resumen general'!AQ2143</f>
        <v>7.4521113111333319</v>
      </c>
      <c r="G2142" s="335">
        <f t="shared" si="132"/>
        <v>7.4521113111333319</v>
      </c>
      <c r="I2142" s="52">
        <v>2137</v>
      </c>
      <c r="J2142" s="334">
        <f t="shared" si="133"/>
        <v>87250</v>
      </c>
      <c r="K2142" s="81" t="str">
        <f t="shared" si="134"/>
        <v>Aislamiento viral por inoculación en huevos o animales pequeños, incluye observación y disección</v>
      </c>
      <c r="L2142" s="335">
        <f>+'3.- Resumen general'!AP2143</f>
        <v>0</v>
      </c>
      <c r="M2142" s="335">
        <f>+'3.- Resumen general'!AQ2143</f>
        <v>7.4521113111333319</v>
      </c>
      <c r="N2142" s="335">
        <f t="shared" si="135"/>
        <v>7.4521113111333319</v>
      </c>
    </row>
    <row r="2143" spans="2:14">
      <c r="B2143" s="52">
        <v>2138</v>
      </c>
      <c r="C2143" s="334">
        <f>+'3.- Resumen general'!C2144</f>
        <v>87254</v>
      </c>
      <c r="D2143" s="81" t="str">
        <f>+'3.- Resumen general'!D2144</f>
        <v>Aislamiento con técnica de Shell Vial</v>
      </c>
      <c r="E2143" s="335">
        <f>+'3.- Resumen general'!AP2144</f>
        <v>0</v>
      </c>
      <c r="F2143" s="335">
        <f>+'3.- Resumen general'!AQ2144</f>
        <v>7.4521113111333319</v>
      </c>
      <c r="G2143" s="335">
        <f t="shared" si="132"/>
        <v>7.4521113111333319</v>
      </c>
      <c r="I2143" s="52">
        <v>2138</v>
      </c>
      <c r="J2143" s="334">
        <f t="shared" si="133"/>
        <v>87254</v>
      </c>
      <c r="K2143" s="81" t="str">
        <f t="shared" si="134"/>
        <v>Aislamiento con técnica de Shell Vial</v>
      </c>
      <c r="L2143" s="335">
        <f>+'3.- Resumen general'!AP2144</f>
        <v>0</v>
      </c>
      <c r="M2143" s="335">
        <f>+'3.- Resumen general'!AQ2144</f>
        <v>7.4521113111333319</v>
      </c>
      <c r="N2143" s="335">
        <f t="shared" si="135"/>
        <v>7.4521113111333319</v>
      </c>
    </row>
    <row r="2144" spans="2:14">
      <c r="B2144" s="52">
        <v>2139</v>
      </c>
      <c r="C2144" s="334">
        <f>+'3.- Resumen general'!C2145</f>
        <v>87272</v>
      </c>
      <c r="D2144" s="81" t="str">
        <f>+'3.- Resumen general'!D2145</f>
        <v>Detección de antígeno de Cryptosporidium por inmunofluorescencia</v>
      </c>
      <c r="E2144" s="335">
        <f>+'3.- Resumen general'!AP2145</f>
        <v>0</v>
      </c>
      <c r="F2144" s="335">
        <f>+'3.- Resumen general'!AQ2145</f>
        <v>14.17338</v>
      </c>
      <c r="G2144" s="335">
        <f t="shared" si="132"/>
        <v>14.17338</v>
      </c>
      <c r="I2144" s="52">
        <v>2139</v>
      </c>
      <c r="J2144" s="334">
        <f t="shared" si="133"/>
        <v>87272</v>
      </c>
      <c r="K2144" s="81" t="str">
        <f t="shared" si="134"/>
        <v>Detección de antígeno de Cryptosporidium por inmunofluorescencia</v>
      </c>
      <c r="L2144" s="335">
        <f>+'3.- Resumen general'!AP2145</f>
        <v>0</v>
      </c>
      <c r="M2144" s="335">
        <f>+'3.- Resumen general'!AQ2145</f>
        <v>14.17338</v>
      </c>
      <c r="N2144" s="335">
        <f t="shared" si="135"/>
        <v>14.17338</v>
      </c>
    </row>
    <row r="2145" spans="2:14">
      <c r="B2145" s="52">
        <v>2140</v>
      </c>
      <c r="C2145" s="334">
        <f>+'3.- Resumen general'!C2146</f>
        <v>87274</v>
      </c>
      <c r="D2145" s="81" t="str">
        <f>+'3.- Resumen general'!D2146</f>
        <v>Detección de antígeno de Herpes simple tipo 1 por inmunofluorescencia</v>
      </c>
      <c r="E2145" s="335">
        <f>+'3.- Resumen general'!AP2146</f>
        <v>0</v>
      </c>
      <c r="F2145" s="335">
        <f>+'3.- Resumen general'!AQ2146</f>
        <v>14.17338</v>
      </c>
      <c r="G2145" s="335">
        <f t="shared" si="132"/>
        <v>14.17338</v>
      </c>
      <c r="I2145" s="52">
        <v>2140</v>
      </c>
      <c r="J2145" s="334">
        <f t="shared" si="133"/>
        <v>87274</v>
      </c>
      <c r="K2145" s="81" t="str">
        <f t="shared" si="134"/>
        <v>Detección de antígeno de Herpes simple tipo 1 por inmunofluorescencia</v>
      </c>
      <c r="L2145" s="335">
        <f>+'3.- Resumen general'!AP2146</f>
        <v>0</v>
      </c>
      <c r="M2145" s="335">
        <f>+'3.- Resumen general'!AQ2146</f>
        <v>14.17338</v>
      </c>
      <c r="N2145" s="335">
        <f t="shared" si="135"/>
        <v>14.17338</v>
      </c>
    </row>
    <row r="2146" spans="2:14">
      <c r="B2146" s="52">
        <v>2141</v>
      </c>
      <c r="C2146" s="334">
        <f>+'3.- Resumen general'!C2147</f>
        <v>87276</v>
      </c>
      <c r="D2146" s="81" t="str">
        <f>+'3.- Resumen general'!D2147</f>
        <v>Detección de antígeno de virus Influenza A por inmunofluorescencia</v>
      </c>
      <c r="E2146" s="335">
        <f>+'3.- Resumen general'!AP2147</f>
        <v>0</v>
      </c>
      <c r="F2146" s="335">
        <f>+'3.- Resumen general'!AQ2147</f>
        <v>14.17338</v>
      </c>
      <c r="G2146" s="335">
        <f t="shared" ref="G2146:G2183" si="136">SUM(E2146:F2146)</f>
        <v>14.17338</v>
      </c>
      <c r="I2146" s="52">
        <v>2141</v>
      </c>
      <c r="J2146" s="334">
        <f t="shared" ref="J2146:J2183" si="137">+C2146</f>
        <v>87276</v>
      </c>
      <c r="K2146" s="81" t="str">
        <f t="shared" ref="K2146:K2183" si="138">+D2146</f>
        <v>Detección de antígeno de virus Influenza A por inmunofluorescencia</v>
      </c>
      <c r="L2146" s="335">
        <f>+'3.- Resumen general'!AP2147</f>
        <v>0</v>
      </c>
      <c r="M2146" s="335">
        <f>+'3.- Resumen general'!AQ2147</f>
        <v>14.17338</v>
      </c>
      <c r="N2146" s="335">
        <f t="shared" ref="N2146:N2183" si="139">SUM(L2146:M2146)</f>
        <v>14.17338</v>
      </c>
    </row>
    <row r="2147" spans="2:14">
      <c r="B2147" s="52">
        <v>2142</v>
      </c>
      <c r="C2147" s="334">
        <f>+'3.- Resumen general'!C2148</f>
        <v>87280</v>
      </c>
      <c r="D2147" s="81" t="str">
        <f>+'3.- Resumen general'!D2148</f>
        <v>Inmunofluorescencia VSR</v>
      </c>
      <c r="E2147" s="335">
        <f>+'3.- Resumen general'!AP2148</f>
        <v>0</v>
      </c>
      <c r="F2147" s="335">
        <f>+'3.- Resumen general'!AQ2148</f>
        <v>14.17338</v>
      </c>
      <c r="G2147" s="335">
        <f t="shared" si="136"/>
        <v>14.17338</v>
      </c>
      <c r="I2147" s="52">
        <v>2142</v>
      </c>
      <c r="J2147" s="334">
        <f t="shared" si="137"/>
        <v>87280</v>
      </c>
      <c r="K2147" s="81" t="str">
        <f t="shared" si="138"/>
        <v>Inmunofluorescencia VSR</v>
      </c>
      <c r="L2147" s="335">
        <f>+'3.- Resumen general'!AP2148</f>
        <v>0</v>
      </c>
      <c r="M2147" s="335">
        <f>+'3.- Resumen general'!AQ2148</f>
        <v>14.17338</v>
      </c>
      <c r="N2147" s="335">
        <f t="shared" si="139"/>
        <v>14.17338</v>
      </c>
    </row>
    <row r="2148" spans="2:14">
      <c r="B2148" s="52">
        <v>2143</v>
      </c>
      <c r="C2148" s="334">
        <f>+'3.- Resumen general'!C2149</f>
        <v>87285</v>
      </c>
      <c r="D2148" s="81" t="str">
        <f>+'3.- Resumen general'!D2149</f>
        <v>Detección de antígeno de Treponema Pallidum por inmunofluorescencia</v>
      </c>
      <c r="E2148" s="335">
        <f>+'3.- Resumen general'!AP2149</f>
        <v>0</v>
      </c>
      <c r="F2148" s="335">
        <f>+'3.- Resumen general'!AQ2149</f>
        <v>14.17338</v>
      </c>
      <c r="G2148" s="335">
        <f t="shared" si="136"/>
        <v>14.17338</v>
      </c>
      <c r="I2148" s="52">
        <v>2143</v>
      </c>
      <c r="J2148" s="334">
        <f t="shared" si="137"/>
        <v>87285</v>
      </c>
      <c r="K2148" s="81" t="str">
        <f t="shared" si="138"/>
        <v>Detección de antígeno de Treponema Pallidum por inmunofluorescencia</v>
      </c>
      <c r="L2148" s="335">
        <f>+'3.- Resumen general'!AP2149</f>
        <v>0</v>
      </c>
      <c r="M2148" s="335">
        <f>+'3.- Resumen general'!AQ2149</f>
        <v>14.17338</v>
      </c>
      <c r="N2148" s="335">
        <f t="shared" si="139"/>
        <v>14.17338</v>
      </c>
    </row>
    <row r="2149" spans="2:14">
      <c r="B2149" s="52">
        <v>2144</v>
      </c>
      <c r="C2149" s="334">
        <f>+'3.- Resumen general'!C2150</f>
        <v>87299</v>
      </c>
      <c r="D2149" s="81" t="str">
        <f>+'3.- Resumen general'!D2150</f>
        <v>Detección de agente infeccioso por inmunofluorescencia directa</v>
      </c>
      <c r="E2149" s="335">
        <f>+'3.- Resumen general'!AP2150</f>
        <v>0</v>
      </c>
      <c r="F2149" s="335">
        <f>+'3.- Resumen general'!AQ2150</f>
        <v>14.17338</v>
      </c>
      <c r="G2149" s="335">
        <f t="shared" si="136"/>
        <v>14.17338</v>
      </c>
      <c r="I2149" s="52">
        <v>2144</v>
      </c>
      <c r="J2149" s="334">
        <f t="shared" si="137"/>
        <v>87299</v>
      </c>
      <c r="K2149" s="81" t="str">
        <f t="shared" si="138"/>
        <v>Detección de agente infeccioso por inmunofluorescencia directa</v>
      </c>
      <c r="L2149" s="335">
        <f>+'3.- Resumen general'!AP2150</f>
        <v>0</v>
      </c>
      <c r="M2149" s="335">
        <f>+'3.- Resumen general'!AQ2150</f>
        <v>14.17338</v>
      </c>
      <c r="N2149" s="335">
        <f t="shared" si="139"/>
        <v>14.17338</v>
      </c>
    </row>
    <row r="2150" spans="2:14">
      <c r="B2150" s="52">
        <v>2145</v>
      </c>
      <c r="C2150" s="334">
        <f>+'3.- Resumen general'!C2151</f>
        <v>87320</v>
      </c>
      <c r="D2150" s="81" t="str">
        <f>+'3.- Resumen general'!D2151</f>
        <v>Detección de Chlamydia trachomatis</v>
      </c>
      <c r="E2150" s="335">
        <f>+'3.- Resumen general'!AP2151</f>
        <v>0</v>
      </c>
      <c r="F2150" s="335">
        <f>+'3.- Resumen general'!AQ2151</f>
        <v>21.423380000000002</v>
      </c>
      <c r="G2150" s="335">
        <f t="shared" si="136"/>
        <v>21.423380000000002</v>
      </c>
      <c r="I2150" s="52">
        <v>2145</v>
      </c>
      <c r="J2150" s="334">
        <f t="shared" si="137"/>
        <v>87320</v>
      </c>
      <c r="K2150" s="81" t="str">
        <f t="shared" si="138"/>
        <v>Detección de Chlamydia trachomatis</v>
      </c>
      <c r="L2150" s="335">
        <f>+'3.- Resumen general'!AP2151</f>
        <v>0</v>
      </c>
      <c r="M2150" s="335">
        <f>+'3.- Resumen general'!AQ2151</f>
        <v>21.423380000000002</v>
      </c>
      <c r="N2150" s="335">
        <f t="shared" si="139"/>
        <v>21.423380000000002</v>
      </c>
    </row>
    <row r="2151" spans="2:14" ht="25.5">
      <c r="B2151" s="52">
        <v>2146</v>
      </c>
      <c r="C2151" s="334">
        <f>+'3.- Resumen general'!C2152</f>
        <v>87340</v>
      </c>
      <c r="D2151" s="81" t="str">
        <f>+'3.- Resumen general'!D2152</f>
        <v xml:space="preserve">Detección de antígeno de superficie de virus de Hepatitis B (HBsAg) por ELISA </v>
      </c>
      <c r="E2151" s="335">
        <f>+'3.- Resumen general'!AP2152</f>
        <v>0</v>
      </c>
      <c r="F2151" s="335">
        <f>+'3.- Resumen general'!AQ2152</f>
        <v>14.17338</v>
      </c>
      <c r="G2151" s="335">
        <f t="shared" si="136"/>
        <v>14.17338</v>
      </c>
      <c r="I2151" s="52">
        <v>2146</v>
      </c>
      <c r="J2151" s="334">
        <f t="shared" si="137"/>
        <v>87340</v>
      </c>
      <c r="K2151" s="81" t="str">
        <f t="shared" si="138"/>
        <v xml:space="preserve">Detección de antígeno de superficie de virus de Hepatitis B (HBsAg) por ELISA </v>
      </c>
      <c r="L2151" s="335">
        <f>+'3.- Resumen general'!AP2152</f>
        <v>0</v>
      </c>
      <c r="M2151" s="335">
        <f>+'3.- Resumen general'!AQ2152</f>
        <v>14.17338</v>
      </c>
      <c r="N2151" s="335">
        <f t="shared" si="139"/>
        <v>14.17338</v>
      </c>
    </row>
    <row r="2152" spans="2:14">
      <c r="B2152" s="52">
        <v>2147</v>
      </c>
      <c r="C2152" s="334">
        <f>+'3.- Resumen general'!C2153</f>
        <v>87350</v>
      </c>
      <c r="D2152" s="81" t="str">
        <f>+'3.- Resumen general'!D2153</f>
        <v>Determinación de HbeAg Antígeno epsilon</v>
      </c>
      <c r="E2152" s="335">
        <f>+'3.- Resumen general'!AP2153</f>
        <v>0</v>
      </c>
      <c r="F2152" s="335">
        <f>+'3.- Resumen general'!AQ2153</f>
        <v>14.17338</v>
      </c>
      <c r="G2152" s="335">
        <f t="shared" si="136"/>
        <v>14.17338</v>
      </c>
      <c r="I2152" s="52">
        <v>2147</v>
      </c>
      <c r="J2152" s="334">
        <f t="shared" si="137"/>
        <v>87350</v>
      </c>
      <c r="K2152" s="81" t="str">
        <f t="shared" si="138"/>
        <v>Determinación de HbeAg Antígeno epsilon</v>
      </c>
      <c r="L2152" s="335">
        <f>+'3.- Resumen general'!AP2153</f>
        <v>0</v>
      </c>
      <c r="M2152" s="335">
        <f>+'3.- Resumen general'!AQ2153</f>
        <v>14.17338</v>
      </c>
      <c r="N2152" s="335">
        <f t="shared" si="139"/>
        <v>14.17338</v>
      </c>
    </row>
    <row r="2153" spans="2:14">
      <c r="B2153" s="52">
        <v>2148</v>
      </c>
      <c r="C2153" s="334">
        <f>+'3.- Resumen general'!C2154</f>
        <v>87351</v>
      </c>
      <c r="D2153" s="81" t="str">
        <f>+'3.- Resumen general'!D2154</f>
        <v>Hepatitis B: Ag Epsilon</v>
      </c>
      <c r="E2153" s="335">
        <f>+'3.- Resumen general'!AP2154</f>
        <v>0</v>
      </c>
      <c r="F2153" s="335">
        <f>+'3.- Resumen general'!AQ2154</f>
        <v>14.17338</v>
      </c>
      <c r="G2153" s="335">
        <f t="shared" si="136"/>
        <v>14.17338</v>
      </c>
      <c r="I2153" s="52">
        <v>2148</v>
      </c>
      <c r="J2153" s="334">
        <f t="shared" si="137"/>
        <v>87351</v>
      </c>
      <c r="K2153" s="81" t="str">
        <f t="shared" si="138"/>
        <v>Hepatitis B: Ag Epsilon</v>
      </c>
      <c r="L2153" s="335">
        <f>+'3.- Resumen general'!AP2154</f>
        <v>0</v>
      </c>
      <c r="M2153" s="335">
        <f>+'3.- Resumen general'!AQ2154</f>
        <v>14.17338</v>
      </c>
      <c r="N2153" s="335">
        <f t="shared" si="139"/>
        <v>14.17338</v>
      </c>
    </row>
    <row r="2154" spans="2:14">
      <c r="B2154" s="52">
        <v>2149</v>
      </c>
      <c r="C2154" s="334">
        <f>+'3.- Resumen general'!C2155</f>
        <v>87445</v>
      </c>
      <c r="D2154" s="81" t="str">
        <f>+'3.- Resumen general'!D2155</f>
        <v>Chagas ELISA</v>
      </c>
      <c r="E2154" s="335">
        <f>+'3.- Resumen general'!AP2155</f>
        <v>0</v>
      </c>
      <c r="F2154" s="335">
        <f>+'3.- Resumen general'!AQ2155</f>
        <v>14.17338</v>
      </c>
      <c r="G2154" s="335">
        <f t="shared" si="136"/>
        <v>14.17338</v>
      </c>
      <c r="I2154" s="52">
        <v>2149</v>
      </c>
      <c r="J2154" s="334">
        <f t="shared" si="137"/>
        <v>87445</v>
      </c>
      <c r="K2154" s="81" t="str">
        <f t="shared" si="138"/>
        <v>Chagas ELISA</v>
      </c>
      <c r="L2154" s="335">
        <f>+'3.- Resumen general'!AP2155</f>
        <v>0</v>
      </c>
      <c r="M2154" s="335">
        <f>+'3.- Resumen general'!AQ2155</f>
        <v>14.17338</v>
      </c>
      <c r="N2154" s="335">
        <f t="shared" si="139"/>
        <v>14.17338</v>
      </c>
    </row>
    <row r="2155" spans="2:14">
      <c r="B2155" s="52">
        <v>2150</v>
      </c>
      <c r="C2155" s="334">
        <f>+'3.- Resumen general'!C2156</f>
        <v>87449</v>
      </c>
      <c r="D2155" s="81" t="str">
        <f>+'3.- Resumen general'!D2156</f>
        <v>Detección de agente infeccioso por ELISA</v>
      </c>
      <c r="E2155" s="335">
        <f>+'3.- Resumen general'!AP2156</f>
        <v>0</v>
      </c>
      <c r="F2155" s="335">
        <f>+'3.- Resumen general'!AQ2156</f>
        <v>14.17338</v>
      </c>
      <c r="G2155" s="335">
        <f t="shared" si="136"/>
        <v>14.17338</v>
      </c>
      <c r="I2155" s="52">
        <v>2150</v>
      </c>
      <c r="J2155" s="334">
        <f t="shared" si="137"/>
        <v>87449</v>
      </c>
      <c r="K2155" s="81" t="str">
        <f t="shared" si="138"/>
        <v>Detección de agente infeccioso por ELISA</v>
      </c>
      <c r="L2155" s="335">
        <f>+'3.- Resumen general'!AP2156</f>
        <v>0</v>
      </c>
      <c r="M2155" s="335">
        <f>+'3.- Resumen general'!AQ2156</f>
        <v>14.17338</v>
      </c>
      <c r="N2155" s="335">
        <f t="shared" si="139"/>
        <v>14.17338</v>
      </c>
    </row>
    <row r="2156" spans="2:14">
      <c r="B2156" s="52">
        <v>2151</v>
      </c>
      <c r="C2156" s="334">
        <f>+'3.- Resumen general'!C2157</f>
        <v>87536</v>
      </c>
      <c r="D2156" s="81" t="str">
        <f>+'3.- Resumen general'!D2157</f>
        <v>Cuantificación de ADN o ARN; HIV (Carga viral)</v>
      </c>
      <c r="E2156" s="335">
        <f>+'3.- Resumen general'!AP2157</f>
        <v>0</v>
      </c>
      <c r="F2156" s="335">
        <f>+'3.- Resumen general'!AQ2157</f>
        <v>14.17338</v>
      </c>
      <c r="G2156" s="335">
        <f t="shared" si="136"/>
        <v>14.17338</v>
      </c>
      <c r="I2156" s="52">
        <v>2151</v>
      </c>
      <c r="J2156" s="334">
        <f t="shared" si="137"/>
        <v>87536</v>
      </c>
      <c r="K2156" s="81" t="str">
        <f t="shared" si="138"/>
        <v>Cuantificación de ADN o ARN; HIV (Carga viral)</v>
      </c>
      <c r="L2156" s="335">
        <f>+'3.- Resumen general'!AP2157</f>
        <v>0</v>
      </c>
      <c r="M2156" s="335">
        <f>+'3.- Resumen general'!AQ2157</f>
        <v>14.17338</v>
      </c>
      <c r="N2156" s="335">
        <f t="shared" si="139"/>
        <v>14.17338</v>
      </c>
    </row>
    <row r="2157" spans="2:14">
      <c r="B2157" s="52">
        <v>2152</v>
      </c>
      <c r="C2157" s="334">
        <f>+'3.- Resumen general'!C2158</f>
        <v>87797</v>
      </c>
      <c r="D2157" s="81" t="str">
        <f>+'3.- Resumen general'!D2158</f>
        <v>Detección de agente infeccioso por medio de ácidos nucleicos</v>
      </c>
      <c r="E2157" s="335">
        <f>+'3.- Resumen general'!AP2158</f>
        <v>0</v>
      </c>
      <c r="F2157" s="335">
        <f>+'3.- Resumen general'!AQ2158</f>
        <v>14.17338</v>
      </c>
      <c r="G2157" s="335">
        <f t="shared" si="136"/>
        <v>14.17338</v>
      </c>
      <c r="I2157" s="52">
        <v>2152</v>
      </c>
      <c r="J2157" s="334">
        <f t="shared" si="137"/>
        <v>87797</v>
      </c>
      <c r="K2157" s="81" t="str">
        <f t="shared" si="138"/>
        <v>Detección de agente infeccioso por medio de ácidos nucleicos</v>
      </c>
      <c r="L2157" s="335">
        <f>+'3.- Resumen general'!AP2158</f>
        <v>0</v>
      </c>
      <c r="M2157" s="335">
        <f>+'3.- Resumen general'!AQ2158</f>
        <v>14.17338</v>
      </c>
      <c r="N2157" s="335">
        <f t="shared" si="139"/>
        <v>14.17338</v>
      </c>
    </row>
    <row r="2158" spans="2:14">
      <c r="B2158" s="52">
        <v>2153</v>
      </c>
      <c r="C2158" s="334">
        <f>+'3.- Resumen general'!C2159</f>
        <v>87799</v>
      </c>
      <c r="D2158" s="81" t="str">
        <f>+'3.- Resumen general'!D2159</f>
        <v>Cuantificación de ADN o ARN, por cada organismo</v>
      </c>
      <c r="E2158" s="335">
        <f>+'3.- Resumen general'!AP2159</f>
        <v>0</v>
      </c>
      <c r="F2158" s="335">
        <f>+'3.- Resumen general'!AQ2159</f>
        <v>14.17338</v>
      </c>
      <c r="G2158" s="335">
        <f t="shared" si="136"/>
        <v>14.17338</v>
      </c>
      <c r="I2158" s="52">
        <v>2153</v>
      </c>
      <c r="J2158" s="334">
        <f t="shared" si="137"/>
        <v>87799</v>
      </c>
      <c r="K2158" s="81" t="str">
        <f t="shared" si="138"/>
        <v>Cuantificación de ADN o ARN, por cada organismo</v>
      </c>
      <c r="L2158" s="335">
        <f>+'3.- Resumen general'!AP2159</f>
        <v>0</v>
      </c>
      <c r="M2158" s="335">
        <f>+'3.- Resumen general'!AQ2159</f>
        <v>14.17338</v>
      </c>
      <c r="N2158" s="335">
        <f t="shared" si="139"/>
        <v>14.17338</v>
      </c>
    </row>
    <row r="2159" spans="2:14">
      <c r="B2159" s="52">
        <v>2154</v>
      </c>
      <c r="C2159" s="334">
        <f>+'3.- Resumen general'!C2160</f>
        <v>88141</v>
      </c>
      <c r="D2159" s="81" t="str">
        <f>+'3.- Resumen general'!D2160</f>
        <v>Citopatología cervical o vaginal y tamizaje manual (Papanicolaou)</v>
      </c>
      <c r="E2159" s="335">
        <f>+'3.- Resumen general'!AP2160</f>
        <v>0</v>
      </c>
      <c r="F2159" s="335">
        <f>+'3.- Resumen general'!AQ2160</f>
        <v>3.8917529126213593</v>
      </c>
      <c r="G2159" s="335">
        <f t="shared" si="136"/>
        <v>3.8917529126213593</v>
      </c>
      <c r="I2159" s="52">
        <v>2154</v>
      </c>
      <c r="J2159" s="334">
        <f t="shared" si="137"/>
        <v>88141</v>
      </c>
      <c r="K2159" s="81" t="str">
        <f t="shared" si="138"/>
        <v>Citopatología cervical o vaginal y tamizaje manual (Papanicolaou)</v>
      </c>
      <c r="L2159" s="335">
        <f>+'3.- Resumen general'!AP2160</f>
        <v>0</v>
      </c>
      <c r="M2159" s="335">
        <f>+'3.- Resumen general'!AQ2160</f>
        <v>3.8917529126213593</v>
      </c>
      <c r="N2159" s="335">
        <f t="shared" si="139"/>
        <v>3.8917529126213593</v>
      </c>
    </row>
    <row r="2160" spans="2:14">
      <c r="B2160" s="52">
        <v>2155</v>
      </c>
      <c r="C2160" s="334">
        <f>+'3.- Resumen general'!C2161</f>
        <v>89050</v>
      </c>
      <c r="D2160" s="81" t="str">
        <f>+'3.- Resumen general'!D2161</f>
        <v>Recuento celular en líquidos corporales varios (excepto sangre)</v>
      </c>
      <c r="E2160" s="335">
        <f>+'3.- Resumen general'!AP2161</f>
        <v>0</v>
      </c>
      <c r="F2160" s="335">
        <f>+'3.- Resumen general'!AQ2161</f>
        <v>7.4521113111333319</v>
      </c>
      <c r="G2160" s="335">
        <f t="shared" si="136"/>
        <v>7.4521113111333319</v>
      </c>
      <c r="I2160" s="52">
        <v>2155</v>
      </c>
      <c r="J2160" s="334">
        <f t="shared" si="137"/>
        <v>89050</v>
      </c>
      <c r="K2160" s="81" t="str">
        <f t="shared" si="138"/>
        <v>Recuento celular en líquidos corporales varios (excepto sangre)</v>
      </c>
      <c r="L2160" s="335">
        <f>+'3.- Resumen general'!AP2161</f>
        <v>0</v>
      </c>
      <c r="M2160" s="335">
        <f>+'3.- Resumen general'!AQ2161</f>
        <v>7.4521113111333319</v>
      </c>
      <c r="N2160" s="335">
        <f t="shared" si="139"/>
        <v>7.4521113111333319</v>
      </c>
    </row>
    <row r="2161" spans="2:14" ht="25.5">
      <c r="B2161" s="52">
        <v>2156</v>
      </c>
      <c r="C2161" s="334">
        <f>+'3.- Resumen general'!C2162</f>
        <v>89051</v>
      </c>
      <c r="D2161" s="81" t="str">
        <f>+'3.- Resumen general'!D2162</f>
        <v>Recuento celular en líquidos corporales, con recuento diferencial (Ej  secreción cervical)</v>
      </c>
      <c r="E2161" s="335">
        <f>+'3.- Resumen general'!AP2162</f>
        <v>0</v>
      </c>
      <c r="F2161" s="335">
        <f>+'3.- Resumen general'!AQ2162</f>
        <v>7.4521113111333319</v>
      </c>
      <c r="G2161" s="335">
        <f t="shared" si="136"/>
        <v>7.4521113111333319</v>
      </c>
      <c r="I2161" s="52">
        <v>2156</v>
      </c>
      <c r="J2161" s="334">
        <f t="shared" si="137"/>
        <v>89051</v>
      </c>
      <c r="K2161" s="81" t="str">
        <f t="shared" si="138"/>
        <v>Recuento celular en líquidos corporales, con recuento diferencial (Ej  secreción cervical)</v>
      </c>
      <c r="L2161" s="335">
        <f>+'3.- Resumen general'!AP2162</f>
        <v>0</v>
      </c>
      <c r="M2161" s="335">
        <f>+'3.- Resumen general'!AQ2162</f>
        <v>7.4521113111333319</v>
      </c>
      <c r="N2161" s="335">
        <f t="shared" si="139"/>
        <v>7.4521113111333319</v>
      </c>
    </row>
    <row r="2162" spans="2:14">
      <c r="B2162" s="52">
        <v>2157</v>
      </c>
      <c r="C2162" s="334">
        <f>+'3.- Resumen general'!C2163</f>
        <v>89055</v>
      </c>
      <c r="D2162" s="81" t="str">
        <f>+'3.- Resumen general'!D2163</f>
        <v>Examen de leucocitos en heces</v>
      </c>
      <c r="E2162" s="335">
        <f>+'3.- Resumen general'!AP2163</f>
        <v>0</v>
      </c>
      <c r="F2162" s="335">
        <f>+'3.- Resumen general'!AQ2163</f>
        <v>0.78629039999999983</v>
      </c>
      <c r="G2162" s="335">
        <f t="shared" si="136"/>
        <v>0.78629039999999983</v>
      </c>
      <c r="I2162" s="52">
        <v>2157</v>
      </c>
      <c r="J2162" s="334">
        <f t="shared" si="137"/>
        <v>89055</v>
      </c>
      <c r="K2162" s="81" t="str">
        <f t="shared" si="138"/>
        <v>Examen de leucocitos en heces</v>
      </c>
      <c r="L2162" s="335">
        <f>+'3.- Resumen general'!AP2163</f>
        <v>0</v>
      </c>
      <c r="M2162" s="335">
        <f>+'3.- Resumen general'!AQ2163</f>
        <v>0.78629039999999983</v>
      </c>
      <c r="N2162" s="335">
        <f t="shared" si="139"/>
        <v>0.78629039999999983</v>
      </c>
    </row>
    <row r="2163" spans="2:14">
      <c r="B2163" s="52">
        <v>2158</v>
      </c>
      <c r="C2163" s="334">
        <f>+'3.- Resumen general'!C2164</f>
        <v>89060</v>
      </c>
      <c r="D2163" s="81" t="str">
        <f>+'3.- Resumen general'!D2164</f>
        <v>Test de Fern (hoja de helecho)</v>
      </c>
      <c r="E2163" s="335">
        <f>+'3.- Resumen general'!AP2164</f>
        <v>0</v>
      </c>
      <c r="F2163" s="335">
        <f>+'3.- Resumen general'!AQ2164</f>
        <v>7.4521113111333319</v>
      </c>
      <c r="G2163" s="335">
        <f t="shared" si="136"/>
        <v>7.4521113111333319</v>
      </c>
      <c r="I2163" s="52">
        <v>2158</v>
      </c>
      <c r="J2163" s="334">
        <f t="shared" si="137"/>
        <v>89060</v>
      </c>
      <c r="K2163" s="81" t="str">
        <f t="shared" si="138"/>
        <v>Test de Fern (hoja de helecho)</v>
      </c>
      <c r="L2163" s="335">
        <f>+'3.- Resumen general'!AP2164</f>
        <v>0</v>
      </c>
      <c r="M2163" s="335">
        <f>+'3.- Resumen general'!AQ2164</f>
        <v>7.4521113111333319</v>
      </c>
      <c r="N2163" s="335">
        <f t="shared" si="139"/>
        <v>7.4521113111333319</v>
      </c>
    </row>
    <row r="2164" spans="2:14">
      <c r="B2164" s="52">
        <v>2159</v>
      </c>
      <c r="C2164" s="334">
        <f>+'3.- Resumen general'!C2165</f>
        <v>89240</v>
      </c>
      <c r="D2164" s="81" t="str">
        <f>+'3.- Resumen general'!D2165</f>
        <v>Test de Laneta</v>
      </c>
      <c r="E2164" s="335">
        <f>+'3.- Resumen general'!AP2165</f>
        <v>0</v>
      </c>
      <c r="F2164" s="335">
        <f>+'3.- Resumen general'!AQ2165</f>
        <v>7.4521113111333319</v>
      </c>
      <c r="G2164" s="335">
        <f t="shared" si="136"/>
        <v>7.4521113111333319</v>
      </c>
      <c r="I2164" s="52">
        <v>2159</v>
      </c>
      <c r="J2164" s="334">
        <f t="shared" si="137"/>
        <v>89240</v>
      </c>
      <c r="K2164" s="81" t="str">
        <f t="shared" si="138"/>
        <v>Test de Laneta</v>
      </c>
      <c r="L2164" s="335">
        <f>+'3.- Resumen general'!AP2165</f>
        <v>0</v>
      </c>
      <c r="M2164" s="335">
        <f>+'3.- Resumen general'!AQ2165</f>
        <v>7.4521113111333319</v>
      </c>
      <c r="N2164" s="335">
        <f t="shared" si="139"/>
        <v>7.4521113111333319</v>
      </c>
    </row>
    <row r="2165" spans="2:14">
      <c r="B2165" s="52">
        <v>2160</v>
      </c>
      <c r="C2165" s="334">
        <f>+'3.- Resumen general'!C2166</f>
        <v>89320</v>
      </c>
      <c r="D2165" s="81" t="str">
        <f>+'3.- Resumen general'!D2166</f>
        <v>Semen - Espermatograma</v>
      </c>
      <c r="E2165" s="335">
        <f>+'3.- Resumen general'!AP2166</f>
        <v>0</v>
      </c>
      <c r="F2165" s="335">
        <f>+'3.- Resumen general'!AQ2166</f>
        <v>2.02338</v>
      </c>
      <c r="G2165" s="335">
        <f t="shared" si="136"/>
        <v>2.02338</v>
      </c>
      <c r="I2165" s="52">
        <v>2160</v>
      </c>
      <c r="J2165" s="334">
        <f t="shared" si="137"/>
        <v>89320</v>
      </c>
      <c r="K2165" s="81" t="str">
        <f t="shared" si="138"/>
        <v>Semen - Espermatograma</v>
      </c>
      <c r="L2165" s="335">
        <f>+'3.- Resumen general'!AP2166</f>
        <v>0</v>
      </c>
      <c r="M2165" s="335">
        <f>+'3.- Resumen general'!AQ2166</f>
        <v>2.02338</v>
      </c>
      <c r="N2165" s="335">
        <f t="shared" si="139"/>
        <v>2.02338</v>
      </c>
    </row>
    <row r="2166" spans="2:14">
      <c r="B2166" s="52">
        <v>2161</v>
      </c>
      <c r="C2166" s="334">
        <f>+'3.- Resumen general'!C2167</f>
        <v>90375</v>
      </c>
      <c r="D2166" s="81" t="str">
        <f>+'3.- Resumen general'!D2167</f>
        <v>Inmunoglobulina humana para rabia</v>
      </c>
      <c r="E2166" s="335">
        <f>+'3.- Resumen general'!AP2167</f>
        <v>0</v>
      </c>
      <c r="F2166" s="335">
        <f>+'3.- Resumen general'!AQ2167</f>
        <v>2.9198499999999998</v>
      </c>
      <c r="G2166" s="335">
        <f t="shared" si="136"/>
        <v>2.9198499999999998</v>
      </c>
      <c r="I2166" s="52">
        <v>2161</v>
      </c>
      <c r="J2166" s="334">
        <f t="shared" si="137"/>
        <v>90375</v>
      </c>
      <c r="K2166" s="81" t="str">
        <f t="shared" si="138"/>
        <v>Inmunoglobulina humana para rabia</v>
      </c>
      <c r="L2166" s="335">
        <f>+'3.- Resumen general'!AP2167</f>
        <v>0</v>
      </c>
      <c r="M2166" s="335">
        <f>+'3.- Resumen general'!AQ2167</f>
        <v>2.9198499999999998</v>
      </c>
      <c r="N2166" s="335">
        <f t="shared" si="139"/>
        <v>2.9198499999999998</v>
      </c>
    </row>
    <row r="2167" spans="2:14">
      <c r="B2167" s="52">
        <v>2162</v>
      </c>
      <c r="C2167" s="334">
        <f>+'3.- Resumen general'!C2168</f>
        <v>90384</v>
      </c>
      <c r="D2167" s="81" t="str">
        <f>+'3.- Resumen general'!D2168</f>
        <v>Inmunoglobulina humana Anti Rh</v>
      </c>
      <c r="E2167" s="335">
        <f>+'3.- Resumen general'!AP2168</f>
        <v>0</v>
      </c>
      <c r="F2167" s="335">
        <f>+'3.- Resumen general'!AQ2168</f>
        <v>2.9198499999999998</v>
      </c>
      <c r="G2167" s="335">
        <f t="shared" si="136"/>
        <v>2.9198499999999998</v>
      </c>
      <c r="I2167" s="52">
        <v>2162</v>
      </c>
      <c r="J2167" s="334">
        <f t="shared" si="137"/>
        <v>90384</v>
      </c>
      <c r="K2167" s="81" t="str">
        <f t="shared" si="138"/>
        <v>Inmunoglobulina humana Anti Rh</v>
      </c>
      <c r="L2167" s="335">
        <f>+'3.- Resumen general'!AP2168</f>
        <v>0</v>
      </c>
      <c r="M2167" s="335">
        <f>+'3.- Resumen general'!AQ2168</f>
        <v>2.9198499999999998</v>
      </c>
      <c r="N2167" s="335">
        <f t="shared" si="139"/>
        <v>2.9198499999999998</v>
      </c>
    </row>
    <row r="2168" spans="2:14" ht="38.25">
      <c r="B2168" s="52">
        <v>2163</v>
      </c>
      <c r="C2168" s="334">
        <f>+'3.- Resumen general'!C2169</f>
        <v>90471</v>
      </c>
      <c r="D2168" s="81" t="str">
        <f>+'3.- Resumen general'!D2169</f>
        <v>Administración de inmunización (incluye inyecciones percutáneas, intradérmicas, subcutáneas, intramusculares y a chorro); una vacuna (aislada o en combinación de vacuna/toxoide)</v>
      </c>
      <c r="E2168" s="335">
        <f>+'3.- Resumen general'!AP2169</f>
        <v>0</v>
      </c>
      <c r="F2168" s="335">
        <f>+'3.- Resumen general'!AQ2169</f>
        <v>2.9198499999999998</v>
      </c>
      <c r="G2168" s="335">
        <f t="shared" si="136"/>
        <v>2.9198499999999998</v>
      </c>
      <c r="I2168" s="52">
        <v>2163</v>
      </c>
      <c r="J2168" s="334">
        <f t="shared" si="137"/>
        <v>90471</v>
      </c>
      <c r="K2168" s="81" t="str">
        <f t="shared" si="138"/>
        <v>Administración de inmunización (incluye inyecciones percutáneas, intradérmicas, subcutáneas, intramusculares y a chorro); una vacuna (aislada o en combinación de vacuna/toxoide)</v>
      </c>
      <c r="L2168" s="335">
        <f>+'3.- Resumen general'!AP2169</f>
        <v>0</v>
      </c>
      <c r="M2168" s="335">
        <f>+'3.- Resumen general'!AQ2169</f>
        <v>2.9198499999999998</v>
      </c>
      <c r="N2168" s="335">
        <f t="shared" si="139"/>
        <v>2.9198499999999998</v>
      </c>
    </row>
    <row r="2169" spans="2:14" ht="25.5">
      <c r="B2169" s="52">
        <v>2164</v>
      </c>
      <c r="C2169" s="334">
        <f>+'3.- Resumen general'!C2170</f>
        <v>90474</v>
      </c>
      <c r="D2169" s="81" t="str">
        <f>+'3.- Resumen general'!D2170</f>
        <v>Administración de inmunización por vía intranasal u oral; una vacuna (aislada o en combinación de vacuna/toxoide)</v>
      </c>
      <c r="E2169" s="335">
        <f>+'3.- Resumen general'!AP2170</f>
        <v>0</v>
      </c>
      <c r="F2169" s="335">
        <f>+'3.- Resumen general'!AQ2170</f>
        <v>2.9198499999999998</v>
      </c>
      <c r="G2169" s="335">
        <f t="shared" si="136"/>
        <v>2.9198499999999998</v>
      </c>
      <c r="I2169" s="52">
        <v>2164</v>
      </c>
      <c r="J2169" s="334">
        <f t="shared" si="137"/>
        <v>90474</v>
      </c>
      <c r="K2169" s="81" t="str">
        <f t="shared" si="138"/>
        <v>Administración de inmunización por vía intranasal u oral; una vacuna (aislada o en combinación de vacuna/toxoide)</v>
      </c>
      <c r="L2169" s="335">
        <f>+'3.- Resumen general'!AP2170</f>
        <v>0</v>
      </c>
      <c r="M2169" s="335">
        <f>+'3.- Resumen general'!AQ2170</f>
        <v>2.9198499999999998</v>
      </c>
      <c r="N2169" s="335">
        <f t="shared" si="139"/>
        <v>2.9198499999999998</v>
      </c>
    </row>
    <row r="2170" spans="2:14" ht="25.5">
      <c r="B2170" s="52">
        <v>2165</v>
      </c>
      <c r="C2170" s="334">
        <f>+'3.- Resumen general'!C2171</f>
        <v>90585</v>
      </c>
      <c r="D2170" s="81" t="str">
        <f>+'3.- Resumen general'!D2171</f>
        <v>Vacuna viva del bacilo de Calmette-Guerin (BCG) para la tuberculosis, uso percutáneo</v>
      </c>
      <c r="E2170" s="335">
        <f>+'3.- Resumen general'!AP2171</f>
        <v>0</v>
      </c>
      <c r="F2170" s="335">
        <f>+'3.- Resumen general'!AQ2171</f>
        <v>2.9198499999999998</v>
      </c>
      <c r="G2170" s="335">
        <f t="shared" si="136"/>
        <v>2.9198499999999998</v>
      </c>
      <c r="I2170" s="52">
        <v>2165</v>
      </c>
      <c r="J2170" s="334">
        <f t="shared" si="137"/>
        <v>90585</v>
      </c>
      <c r="K2170" s="81" t="str">
        <f t="shared" si="138"/>
        <v>Vacuna viva del bacilo de Calmette-Guerin (BCG) para la tuberculosis, uso percutáneo</v>
      </c>
      <c r="L2170" s="335">
        <f>+'3.- Resumen general'!AP2171</f>
        <v>0</v>
      </c>
      <c r="M2170" s="335">
        <f>+'3.- Resumen general'!AQ2171</f>
        <v>2.9198499999999998</v>
      </c>
      <c r="N2170" s="335">
        <f t="shared" si="139"/>
        <v>2.9198499999999998</v>
      </c>
    </row>
    <row r="2171" spans="2:14">
      <c r="B2171" s="52">
        <v>2166</v>
      </c>
      <c r="C2171" s="334">
        <f>+'3.- Resumen general'!C2172</f>
        <v>90649</v>
      </c>
      <c r="D2171" s="81" t="str">
        <f>+'3.- Resumen general'!D2172</f>
        <v>Vacuna para Virus Papiloma (HPV)</v>
      </c>
      <c r="E2171" s="335">
        <f>+'3.- Resumen general'!AP2172</f>
        <v>0</v>
      </c>
      <c r="F2171" s="335">
        <f>+'3.- Resumen general'!AQ2172</f>
        <v>2.9198499999999998</v>
      </c>
      <c r="G2171" s="335">
        <f t="shared" si="136"/>
        <v>2.9198499999999998</v>
      </c>
      <c r="I2171" s="52">
        <v>2166</v>
      </c>
      <c r="J2171" s="334">
        <f t="shared" si="137"/>
        <v>90649</v>
      </c>
      <c r="K2171" s="81" t="str">
        <f t="shared" si="138"/>
        <v>Vacuna para Virus Papiloma (HPV)</v>
      </c>
      <c r="L2171" s="335">
        <f>+'3.- Resumen general'!AP2172</f>
        <v>0</v>
      </c>
      <c r="M2171" s="335">
        <f>+'3.- Resumen general'!AQ2172</f>
        <v>2.9198499999999998</v>
      </c>
      <c r="N2171" s="335">
        <f t="shared" si="139"/>
        <v>2.9198499999999998</v>
      </c>
    </row>
    <row r="2172" spans="2:14">
      <c r="B2172" s="52">
        <v>2167</v>
      </c>
      <c r="C2172" s="334">
        <f>+'3.- Resumen general'!C2173</f>
        <v>90657</v>
      </c>
      <c r="D2172" s="81" t="str">
        <f>+'3.- Resumen general'!D2173</f>
        <v>Vacuna de influenza, para uso IM</v>
      </c>
      <c r="E2172" s="335">
        <f>+'3.- Resumen general'!AP2173</f>
        <v>0</v>
      </c>
      <c r="F2172" s="335">
        <f>+'3.- Resumen general'!AQ2173</f>
        <v>2.9198499999999998</v>
      </c>
      <c r="G2172" s="335">
        <f t="shared" si="136"/>
        <v>2.9198499999999998</v>
      </c>
      <c r="I2172" s="52">
        <v>2167</v>
      </c>
      <c r="J2172" s="334">
        <f t="shared" si="137"/>
        <v>90657</v>
      </c>
      <c r="K2172" s="81" t="str">
        <f t="shared" si="138"/>
        <v>Vacuna de influenza, para uso IM</v>
      </c>
      <c r="L2172" s="335">
        <f>+'3.- Resumen general'!AP2173</f>
        <v>0</v>
      </c>
      <c r="M2172" s="335">
        <f>+'3.- Resumen general'!AQ2173</f>
        <v>2.9198499999999998</v>
      </c>
      <c r="N2172" s="335">
        <f t="shared" si="139"/>
        <v>2.9198499999999998</v>
      </c>
    </row>
    <row r="2173" spans="2:14">
      <c r="B2173" s="52">
        <v>2168</v>
      </c>
      <c r="C2173" s="334">
        <f>+'3.- Resumen general'!C2174</f>
        <v>90669</v>
      </c>
      <c r="D2173" s="81" t="str">
        <f>+'3.- Resumen general'!D2174</f>
        <v>Vacuna para neumococo, heptavalente</v>
      </c>
      <c r="E2173" s="335">
        <f>+'3.- Resumen general'!AP2174</f>
        <v>0</v>
      </c>
      <c r="F2173" s="335">
        <f>+'3.- Resumen general'!AQ2174</f>
        <v>2.9198499999999998</v>
      </c>
      <c r="G2173" s="335">
        <f t="shared" si="136"/>
        <v>2.9198499999999998</v>
      </c>
      <c r="I2173" s="52">
        <v>2168</v>
      </c>
      <c r="J2173" s="334">
        <f t="shared" si="137"/>
        <v>90669</v>
      </c>
      <c r="K2173" s="81" t="str">
        <f t="shared" si="138"/>
        <v>Vacuna para neumococo, heptavalente</v>
      </c>
      <c r="L2173" s="335">
        <f>+'3.- Resumen general'!AP2174</f>
        <v>0</v>
      </c>
      <c r="M2173" s="335">
        <f>+'3.- Resumen general'!AQ2174</f>
        <v>2.9198499999999998</v>
      </c>
      <c r="N2173" s="335">
        <f t="shared" si="139"/>
        <v>2.9198499999999998</v>
      </c>
    </row>
    <row r="2174" spans="2:14">
      <c r="B2174" s="52">
        <v>2169</v>
      </c>
      <c r="C2174" s="334">
        <f>+'3.- Resumen general'!C2175</f>
        <v>90675</v>
      </c>
      <c r="D2174" s="81" t="str">
        <f>+'3.- Resumen general'!D2175</f>
        <v>Vacuna antirrábica, uso IM (CRL)</v>
      </c>
      <c r="E2174" s="335">
        <f>+'3.- Resumen general'!AP2175</f>
        <v>0</v>
      </c>
      <c r="F2174" s="335">
        <f>+'3.- Resumen general'!AQ2175</f>
        <v>2.9198499999999998</v>
      </c>
      <c r="G2174" s="335">
        <f t="shared" si="136"/>
        <v>2.9198499999999998</v>
      </c>
      <c r="I2174" s="52">
        <v>2169</v>
      </c>
      <c r="J2174" s="334">
        <f t="shared" si="137"/>
        <v>90675</v>
      </c>
      <c r="K2174" s="81" t="str">
        <f t="shared" si="138"/>
        <v>Vacuna antirrábica, uso IM (CRL)</v>
      </c>
      <c r="L2174" s="335">
        <f>+'3.- Resumen general'!AP2175</f>
        <v>0</v>
      </c>
      <c r="M2174" s="335">
        <f>+'3.- Resumen general'!AQ2175</f>
        <v>2.9198499999999998</v>
      </c>
      <c r="N2174" s="335">
        <f t="shared" si="139"/>
        <v>2.9198499999999998</v>
      </c>
    </row>
    <row r="2175" spans="2:14">
      <c r="B2175" s="52">
        <v>2170</v>
      </c>
      <c r="C2175" s="334">
        <f>+'3.- Resumen general'!C2176</f>
        <v>90676</v>
      </c>
      <c r="D2175" s="81" t="str">
        <f>+'3.- Resumen general'!D2176</f>
        <v>Vacuna antirrábica, uso intradérmico</v>
      </c>
      <c r="E2175" s="335">
        <f>+'3.- Resumen general'!AP2176</f>
        <v>0</v>
      </c>
      <c r="F2175" s="335">
        <f>+'3.- Resumen general'!AQ2176</f>
        <v>2.9198499999999998</v>
      </c>
      <c r="G2175" s="335">
        <f t="shared" si="136"/>
        <v>2.9198499999999998</v>
      </c>
      <c r="I2175" s="52">
        <v>2170</v>
      </c>
      <c r="J2175" s="334">
        <f t="shared" si="137"/>
        <v>90676</v>
      </c>
      <c r="K2175" s="81" t="str">
        <f t="shared" si="138"/>
        <v>Vacuna antirrábica, uso intradérmico</v>
      </c>
      <c r="L2175" s="335">
        <f>+'3.- Resumen general'!AP2176</f>
        <v>0</v>
      </c>
      <c r="M2175" s="335">
        <f>+'3.- Resumen general'!AQ2176</f>
        <v>2.9198499999999998</v>
      </c>
      <c r="N2175" s="335">
        <f t="shared" si="139"/>
        <v>2.9198499999999998</v>
      </c>
    </row>
    <row r="2176" spans="2:14">
      <c r="B2176" s="52">
        <v>2171</v>
      </c>
      <c r="C2176" s="334">
        <f>+'3.- Resumen general'!C2177</f>
        <v>90681</v>
      </c>
      <c r="D2176" s="81" t="str">
        <f>+'3.- Resumen general'!D2177</f>
        <v>Vacuna para rotavirus, atenuada dos dosis</v>
      </c>
      <c r="E2176" s="335">
        <f>+'3.- Resumen general'!AP2177</f>
        <v>0</v>
      </c>
      <c r="F2176" s="335">
        <f>+'3.- Resumen general'!AQ2177</f>
        <v>2.9198499999999998</v>
      </c>
      <c r="G2176" s="335">
        <f t="shared" si="136"/>
        <v>2.9198499999999998</v>
      </c>
      <c r="I2176" s="52">
        <v>2171</v>
      </c>
      <c r="J2176" s="334">
        <f t="shared" si="137"/>
        <v>90681</v>
      </c>
      <c r="K2176" s="81" t="str">
        <f t="shared" si="138"/>
        <v>Vacuna para rotavirus, atenuada dos dosis</v>
      </c>
      <c r="L2176" s="335">
        <f>+'3.- Resumen general'!AP2177</f>
        <v>0</v>
      </c>
      <c r="M2176" s="335">
        <f>+'3.- Resumen general'!AQ2177</f>
        <v>2.9198499999999998</v>
      </c>
      <c r="N2176" s="335">
        <f t="shared" si="139"/>
        <v>2.9198499999999998</v>
      </c>
    </row>
    <row r="2177" spans="2:14">
      <c r="B2177" s="52">
        <v>2172</v>
      </c>
      <c r="C2177" s="334">
        <f>+'3.- Resumen general'!C2178</f>
        <v>90701</v>
      </c>
      <c r="D2177" s="81" t="str">
        <f>+'3.- Resumen general'!D2178</f>
        <v>Vacuna DPT, uso IM</v>
      </c>
      <c r="E2177" s="335">
        <f>+'3.- Resumen general'!AP2178</f>
        <v>0</v>
      </c>
      <c r="F2177" s="335">
        <f>+'3.- Resumen general'!AQ2178</f>
        <v>2.9198499999999998</v>
      </c>
      <c r="G2177" s="335">
        <f t="shared" si="136"/>
        <v>2.9198499999999998</v>
      </c>
      <c r="I2177" s="52">
        <v>2172</v>
      </c>
      <c r="J2177" s="334">
        <f t="shared" si="137"/>
        <v>90701</v>
      </c>
      <c r="K2177" s="81" t="str">
        <f t="shared" si="138"/>
        <v>Vacuna DPT, uso IM</v>
      </c>
      <c r="L2177" s="335">
        <f>+'3.- Resumen general'!AP2178</f>
        <v>0</v>
      </c>
      <c r="M2177" s="335">
        <f>+'3.- Resumen general'!AQ2178</f>
        <v>2.9198499999999998</v>
      </c>
      <c r="N2177" s="335">
        <f t="shared" si="139"/>
        <v>2.9198499999999998</v>
      </c>
    </row>
    <row r="2178" spans="2:14">
      <c r="B2178" s="52">
        <v>2173</v>
      </c>
      <c r="C2178" s="334">
        <f>+'3.- Resumen general'!C2179</f>
        <v>90702</v>
      </c>
      <c r="D2178" s="81" t="str">
        <f>+'3.- Resumen general'!D2179</f>
        <v>Toxoides absorbidos del tétanos y de la difteria, (DT)</v>
      </c>
      <c r="E2178" s="335">
        <f>+'3.- Resumen general'!AP2179</f>
        <v>0</v>
      </c>
      <c r="F2178" s="335">
        <f>+'3.- Resumen general'!AQ2179</f>
        <v>2.9198499999999998</v>
      </c>
      <c r="G2178" s="335">
        <f t="shared" si="136"/>
        <v>2.9198499999999998</v>
      </c>
      <c r="I2178" s="52">
        <v>2173</v>
      </c>
      <c r="J2178" s="334">
        <f t="shared" si="137"/>
        <v>90702</v>
      </c>
      <c r="K2178" s="81" t="str">
        <f t="shared" si="138"/>
        <v>Toxoides absorbidos del tétanos y de la difteria, (DT)</v>
      </c>
      <c r="L2178" s="335">
        <f>+'3.- Resumen general'!AP2179</f>
        <v>0</v>
      </c>
      <c r="M2178" s="335">
        <f>+'3.- Resumen general'!AQ2179</f>
        <v>2.9198499999999998</v>
      </c>
      <c r="N2178" s="335">
        <f t="shared" si="139"/>
        <v>2.9198499999999998</v>
      </c>
    </row>
    <row r="2179" spans="2:14">
      <c r="B2179" s="52">
        <v>2174</v>
      </c>
      <c r="C2179" s="334">
        <f>+'3.- Resumen general'!C2180</f>
        <v>90707</v>
      </c>
      <c r="D2179" s="81" t="str">
        <f>+'3.- Resumen general'!D2180</f>
        <v>Vacuna SPR, uso subcutáneo</v>
      </c>
      <c r="E2179" s="335">
        <f>+'3.- Resumen general'!AP2180</f>
        <v>0</v>
      </c>
      <c r="F2179" s="335">
        <f>+'3.- Resumen general'!AQ2180</f>
        <v>2.9198499999999998</v>
      </c>
      <c r="G2179" s="335">
        <f t="shared" si="136"/>
        <v>2.9198499999999998</v>
      </c>
      <c r="I2179" s="52">
        <v>2174</v>
      </c>
      <c r="J2179" s="334">
        <f t="shared" si="137"/>
        <v>90707</v>
      </c>
      <c r="K2179" s="81" t="str">
        <f t="shared" si="138"/>
        <v>Vacuna SPR, uso subcutáneo</v>
      </c>
      <c r="L2179" s="335">
        <f>+'3.- Resumen general'!AP2180</f>
        <v>0</v>
      </c>
      <c r="M2179" s="335">
        <f>+'3.- Resumen general'!AQ2180</f>
        <v>2.9198499999999998</v>
      </c>
      <c r="N2179" s="335">
        <f t="shared" si="139"/>
        <v>2.9198499999999998</v>
      </c>
    </row>
    <row r="2180" spans="2:14">
      <c r="B2180" s="52">
        <v>2175</v>
      </c>
      <c r="C2180" s="334">
        <f>+'3.- Resumen general'!C2181</f>
        <v>90708</v>
      </c>
      <c r="D2180" s="81" t="str">
        <f>+'3.- Resumen general'!D2181</f>
        <v>Vacuna SR, uso subcutáneo</v>
      </c>
      <c r="E2180" s="335">
        <f>+'3.- Resumen general'!AP2181</f>
        <v>0</v>
      </c>
      <c r="F2180" s="335">
        <f>+'3.- Resumen general'!AQ2181</f>
        <v>2.9198499999999998</v>
      </c>
      <c r="G2180" s="335">
        <f t="shared" si="136"/>
        <v>2.9198499999999998</v>
      </c>
      <c r="I2180" s="52">
        <v>2175</v>
      </c>
      <c r="J2180" s="334">
        <f t="shared" si="137"/>
        <v>90708</v>
      </c>
      <c r="K2180" s="81" t="str">
        <f t="shared" si="138"/>
        <v>Vacuna SR, uso subcutáneo</v>
      </c>
      <c r="L2180" s="335">
        <f>+'3.- Resumen general'!AP2181</f>
        <v>0</v>
      </c>
      <c r="M2180" s="335">
        <f>+'3.- Resumen general'!AQ2181</f>
        <v>2.9198499999999998</v>
      </c>
      <c r="N2180" s="335">
        <f t="shared" si="139"/>
        <v>2.9198499999999998</v>
      </c>
    </row>
    <row r="2181" spans="2:14">
      <c r="B2181" s="52">
        <v>2176</v>
      </c>
      <c r="C2181" s="334">
        <f>+'3.- Resumen general'!C2182</f>
        <v>90711</v>
      </c>
      <c r="D2181" s="81" t="str">
        <f>+'3.- Resumen general'!D2182</f>
        <v>Administración de vacuna contra sarampión</v>
      </c>
      <c r="E2181" s="335">
        <f>+'3.- Resumen general'!AP2182</f>
        <v>0</v>
      </c>
      <c r="F2181" s="335">
        <f>+'3.- Resumen general'!AQ2182</f>
        <v>2.9198499999999998</v>
      </c>
      <c r="G2181" s="335">
        <f t="shared" si="136"/>
        <v>2.9198499999999998</v>
      </c>
      <c r="I2181" s="52">
        <v>2176</v>
      </c>
      <c r="J2181" s="334">
        <f t="shared" si="137"/>
        <v>90711</v>
      </c>
      <c r="K2181" s="81" t="str">
        <f t="shared" si="138"/>
        <v>Administración de vacuna contra sarampión</v>
      </c>
      <c r="L2181" s="335">
        <f>+'3.- Resumen general'!AP2182</f>
        <v>0</v>
      </c>
      <c r="M2181" s="335">
        <f>+'3.- Resumen general'!AQ2182</f>
        <v>2.9198499999999998</v>
      </c>
      <c r="N2181" s="335">
        <f t="shared" si="139"/>
        <v>2.9198499999999998</v>
      </c>
    </row>
    <row r="2182" spans="2:14">
      <c r="B2182" s="52">
        <v>2177</v>
      </c>
      <c r="C2182" s="334">
        <f>+'3.- Resumen general'!C2183</f>
        <v>90712</v>
      </c>
      <c r="D2182" s="81" t="str">
        <f>+'3.- Resumen general'!D2183</f>
        <v>Vacuna antipolio, uso oral</v>
      </c>
      <c r="E2182" s="335">
        <f>+'3.- Resumen general'!AP2183</f>
        <v>0</v>
      </c>
      <c r="F2182" s="335">
        <f>+'3.- Resumen general'!AQ2183</f>
        <v>2.9198499999999998</v>
      </c>
      <c r="G2182" s="335">
        <f t="shared" si="136"/>
        <v>2.9198499999999998</v>
      </c>
      <c r="I2182" s="52">
        <v>2177</v>
      </c>
      <c r="J2182" s="334">
        <f t="shared" si="137"/>
        <v>90712</v>
      </c>
      <c r="K2182" s="81" t="str">
        <f t="shared" si="138"/>
        <v>Vacuna antipolio, uso oral</v>
      </c>
      <c r="L2182" s="335">
        <f>+'3.- Resumen general'!AP2183</f>
        <v>0</v>
      </c>
      <c r="M2182" s="335">
        <f>+'3.- Resumen general'!AQ2183</f>
        <v>2.9198499999999998</v>
      </c>
      <c r="N2182" s="335">
        <f t="shared" si="139"/>
        <v>2.9198499999999998</v>
      </c>
    </row>
    <row r="2183" spans="2:14">
      <c r="B2183" s="52">
        <v>2178</v>
      </c>
      <c r="C2183" s="334">
        <f>+'3.- Resumen general'!C2184</f>
        <v>90713</v>
      </c>
      <c r="D2183" s="81" t="str">
        <f>+'3.- Resumen general'!D2184</f>
        <v>Vacuna antipolio, IPV, uso IM</v>
      </c>
      <c r="E2183" s="335">
        <f>+'3.- Resumen general'!AP2184</f>
        <v>0</v>
      </c>
      <c r="F2183" s="335">
        <f>+'3.- Resumen general'!AQ2184</f>
        <v>2.9198499999999998</v>
      </c>
      <c r="G2183" s="335">
        <f t="shared" si="136"/>
        <v>2.9198499999999998</v>
      </c>
      <c r="I2183" s="52">
        <v>2178</v>
      </c>
      <c r="J2183" s="334">
        <f t="shared" si="137"/>
        <v>90713</v>
      </c>
      <c r="K2183" s="81" t="str">
        <f t="shared" si="138"/>
        <v>Vacuna antipolio, IPV, uso IM</v>
      </c>
      <c r="L2183" s="335">
        <f>+'3.- Resumen general'!AP2184</f>
        <v>0</v>
      </c>
      <c r="M2183" s="335">
        <f>+'3.- Resumen general'!AQ2184</f>
        <v>2.9198499999999998</v>
      </c>
      <c r="N2183" s="335">
        <f t="shared" si="139"/>
        <v>2.9198499999999998</v>
      </c>
    </row>
    <row r="2184" spans="2:14">
      <c r="B2184" s="52">
        <v>2179</v>
      </c>
      <c r="C2184" s="334">
        <f>+'3.- Resumen general'!C2185</f>
        <v>90717</v>
      </c>
      <c r="D2184" s="81" t="str">
        <f>+'3.- Resumen general'!D2185</f>
        <v>Vacuna contra la fiebre amarilla, uso IM</v>
      </c>
      <c r="E2184" s="335">
        <f>+'3.- Resumen general'!AP2185</f>
        <v>0</v>
      </c>
      <c r="F2184" s="335">
        <f>+'3.- Resumen general'!AQ2185</f>
        <v>2.9198499999999998</v>
      </c>
      <c r="G2184" s="335">
        <f t="shared" ref="G2184:G2247" si="140">SUM(E2184:F2184)</f>
        <v>2.9198499999999998</v>
      </c>
      <c r="I2184" s="52">
        <v>2179</v>
      </c>
      <c r="J2184" s="334">
        <f t="shared" ref="J2184:J2247" si="141">+C2184</f>
        <v>90717</v>
      </c>
      <c r="K2184" s="81" t="str">
        <f t="shared" ref="K2184:K2247" si="142">+D2184</f>
        <v>Vacuna contra la fiebre amarilla, uso IM</v>
      </c>
      <c r="L2184" s="335">
        <f>+'3.- Resumen general'!AP2185</f>
        <v>0</v>
      </c>
      <c r="M2184" s="335">
        <f>+'3.- Resumen general'!AQ2185</f>
        <v>2.9198499999999998</v>
      </c>
      <c r="N2184" s="335">
        <f t="shared" ref="N2184:N2247" si="143">SUM(L2184:M2184)</f>
        <v>2.9198499999999998</v>
      </c>
    </row>
    <row r="2185" spans="2:14">
      <c r="B2185" s="52">
        <v>2180</v>
      </c>
      <c r="C2185" s="334">
        <f>+'3.- Resumen general'!C2186</f>
        <v>90723</v>
      </c>
      <c r="D2185" s="81" t="str">
        <f>+'3.- Resumen general'!D2186</f>
        <v>Vacuna Pentavalente (DPT+ Hib + HvB)</v>
      </c>
      <c r="E2185" s="335">
        <f>+'3.- Resumen general'!AP2186</f>
        <v>0</v>
      </c>
      <c r="F2185" s="335">
        <f>+'3.- Resumen general'!AQ2186</f>
        <v>2.9198499999999998</v>
      </c>
      <c r="G2185" s="335">
        <f t="shared" si="140"/>
        <v>2.9198499999999998</v>
      </c>
      <c r="I2185" s="52">
        <v>2180</v>
      </c>
      <c r="J2185" s="334">
        <f t="shared" si="141"/>
        <v>90723</v>
      </c>
      <c r="K2185" s="81" t="str">
        <f t="shared" si="142"/>
        <v>Vacuna Pentavalente (DPT+ Hib + HvB)</v>
      </c>
      <c r="L2185" s="335">
        <f>+'3.- Resumen general'!AP2186</f>
        <v>0</v>
      </c>
      <c r="M2185" s="335">
        <f>+'3.- Resumen general'!AQ2186</f>
        <v>2.9198499999999998</v>
      </c>
      <c r="N2185" s="335">
        <f t="shared" si="143"/>
        <v>2.9198499999999998</v>
      </c>
    </row>
    <row r="2186" spans="2:14">
      <c r="B2186" s="52">
        <v>2181</v>
      </c>
      <c r="C2186" s="334">
        <f>+'3.- Resumen general'!C2187</f>
        <v>90744</v>
      </c>
      <c r="D2186" s="81" t="str">
        <f>+'3.- Resumen general'!D2187</f>
        <v>Vacuna para hepatitis B</v>
      </c>
      <c r="E2186" s="335">
        <f>+'3.- Resumen general'!AP2187</f>
        <v>0</v>
      </c>
      <c r="F2186" s="335">
        <f>+'3.- Resumen general'!AQ2187</f>
        <v>2.9198499999999998</v>
      </c>
      <c r="G2186" s="335">
        <f t="shared" si="140"/>
        <v>2.9198499999999998</v>
      </c>
      <c r="I2186" s="52">
        <v>2181</v>
      </c>
      <c r="J2186" s="334">
        <f t="shared" si="141"/>
        <v>90744</v>
      </c>
      <c r="K2186" s="81" t="str">
        <f t="shared" si="142"/>
        <v>Vacuna para hepatitis B</v>
      </c>
      <c r="L2186" s="335">
        <f>+'3.- Resumen general'!AP2187</f>
        <v>0</v>
      </c>
      <c r="M2186" s="335">
        <f>+'3.- Resumen general'!AQ2187</f>
        <v>2.9198499999999998</v>
      </c>
      <c r="N2186" s="335">
        <f t="shared" si="143"/>
        <v>2.9198499999999998</v>
      </c>
    </row>
    <row r="2187" spans="2:14" ht="25.5">
      <c r="B2187" s="52">
        <v>2182</v>
      </c>
      <c r="C2187" s="334">
        <f>+'3.- Resumen general'!C2188</f>
        <v>90780</v>
      </c>
      <c r="D2187" s="81" t="str">
        <f>+'3.- Resumen general'!D2188</f>
        <v>Infusión intravenosa para diagnóstico o terapia, administrada por el médico o bajo su supervisión directa</v>
      </c>
      <c r="E2187" s="335">
        <f>+'3.- Resumen general'!AP2188</f>
        <v>0</v>
      </c>
      <c r="F2187" s="335">
        <f>+'3.- Resumen general'!AQ2188</f>
        <v>9.251199999999999</v>
      </c>
      <c r="G2187" s="335">
        <f t="shared" si="140"/>
        <v>9.251199999999999</v>
      </c>
      <c r="I2187" s="52">
        <v>2182</v>
      </c>
      <c r="J2187" s="334">
        <f t="shared" si="141"/>
        <v>90780</v>
      </c>
      <c r="K2187" s="81" t="str">
        <f t="shared" si="142"/>
        <v>Infusión intravenosa para diagnóstico o terapia, administrada por el médico o bajo su supervisión directa</v>
      </c>
      <c r="L2187" s="335">
        <f>+'3.- Resumen general'!AP2188</f>
        <v>0</v>
      </c>
      <c r="M2187" s="335">
        <f>+'3.- Resumen general'!AQ2188</f>
        <v>9.251199999999999</v>
      </c>
      <c r="N2187" s="335">
        <f t="shared" si="143"/>
        <v>9.251199999999999</v>
      </c>
    </row>
    <row r="2188" spans="2:14" ht="25.5">
      <c r="B2188" s="52">
        <v>2183</v>
      </c>
      <c r="C2188" s="334">
        <f>+'3.- Resumen general'!C2189</f>
        <v>90782</v>
      </c>
      <c r="D2188" s="81" t="str">
        <f>+'3.- Resumen general'!D2189</f>
        <v>Inyección profiláctica, diagnóstica o  terapéutica; subcutánea o intramuscular</v>
      </c>
      <c r="E2188" s="335">
        <f>+'3.- Resumen general'!AP2189</f>
        <v>0</v>
      </c>
      <c r="F2188" s="335">
        <f>+'3.- Resumen general'!AQ2189</f>
        <v>2.9198499999999998</v>
      </c>
      <c r="G2188" s="335">
        <f t="shared" si="140"/>
        <v>2.9198499999999998</v>
      </c>
      <c r="I2188" s="52">
        <v>2183</v>
      </c>
      <c r="J2188" s="334">
        <f t="shared" si="141"/>
        <v>90782</v>
      </c>
      <c r="K2188" s="81" t="str">
        <f t="shared" si="142"/>
        <v>Inyección profiláctica, diagnóstica o  terapéutica; subcutánea o intramuscular</v>
      </c>
      <c r="L2188" s="335">
        <f>+'3.- Resumen general'!AP2189</f>
        <v>0</v>
      </c>
      <c r="M2188" s="335">
        <f>+'3.- Resumen general'!AQ2189</f>
        <v>2.9198499999999998</v>
      </c>
      <c r="N2188" s="335">
        <f t="shared" si="143"/>
        <v>2.9198499999999998</v>
      </c>
    </row>
    <row r="2189" spans="2:14">
      <c r="B2189" s="52">
        <v>2184</v>
      </c>
      <c r="C2189" s="334">
        <f>+'3.- Resumen general'!C2190</f>
        <v>90783</v>
      </c>
      <c r="D2189" s="81" t="str">
        <f>+'3.- Resumen general'!D2190</f>
        <v>Inyección profiláctica, diagnóstica o terapéutica; intraarterial</v>
      </c>
      <c r="E2189" s="335">
        <f>+'3.- Resumen general'!AP2190</f>
        <v>0</v>
      </c>
      <c r="F2189" s="335">
        <f>+'3.- Resumen general'!AQ2190</f>
        <v>2.9198499999999998</v>
      </c>
      <c r="G2189" s="335">
        <f t="shared" si="140"/>
        <v>2.9198499999999998</v>
      </c>
      <c r="I2189" s="52">
        <v>2184</v>
      </c>
      <c r="J2189" s="334">
        <f t="shared" si="141"/>
        <v>90783</v>
      </c>
      <c r="K2189" s="81" t="str">
        <f t="shared" si="142"/>
        <v>Inyección profiláctica, diagnóstica o terapéutica; intraarterial</v>
      </c>
      <c r="L2189" s="335">
        <f>+'3.- Resumen general'!AP2190</f>
        <v>0</v>
      </c>
      <c r="M2189" s="335">
        <f>+'3.- Resumen general'!AQ2190</f>
        <v>2.9198499999999998</v>
      </c>
      <c r="N2189" s="335">
        <f t="shared" si="143"/>
        <v>2.9198499999999998</v>
      </c>
    </row>
    <row r="2190" spans="2:14">
      <c r="B2190" s="52">
        <v>2185</v>
      </c>
      <c r="C2190" s="334">
        <f>+'3.- Resumen general'!C2191</f>
        <v>90784</v>
      </c>
      <c r="D2190" s="81" t="str">
        <f>+'3.- Resumen general'!D2191</f>
        <v>Inyección profiláctica, diagnóstica o terapéutica, intravenosa</v>
      </c>
      <c r="E2190" s="335">
        <f>+'3.- Resumen general'!AP2191</f>
        <v>0</v>
      </c>
      <c r="F2190" s="335">
        <f>+'3.- Resumen general'!AQ2191</f>
        <v>2.9198499999999998</v>
      </c>
      <c r="G2190" s="335">
        <f t="shared" si="140"/>
        <v>2.9198499999999998</v>
      </c>
      <c r="I2190" s="52">
        <v>2185</v>
      </c>
      <c r="J2190" s="334">
        <f t="shared" si="141"/>
        <v>90784</v>
      </c>
      <c r="K2190" s="81" t="str">
        <f t="shared" si="142"/>
        <v>Inyección profiláctica, diagnóstica o terapéutica, intravenosa</v>
      </c>
      <c r="L2190" s="335">
        <f>+'3.- Resumen general'!AP2191</f>
        <v>0</v>
      </c>
      <c r="M2190" s="335">
        <f>+'3.- Resumen general'!AQ2191</f>
        <v>2.9198499999999998</v>
      </c>
      <c r="N2190" s="335">
        <f t="shared" si="143"/>
        <v>2.9198499999999998</v>
      </c>
    </row>
    <row r="2191" spans="2:14">
      <c r="B2191" s="52">
        <v>2186</v>
      </c>
      <c r="C2191" s="334">
        <f>+'3.- Resumen general'!C2192</f>
        <v>90801</v>
      </c>
      <c r="D2191" s="81" t="str">
        <f>+'3.- Resumen general'!D2192</f>
        <v>Entrevista Psiquiatrica de diagnóstico</v>
      </c>
      <c r="E2191" s="335">
        <f>+'3.- Resumen general'!AP2192</f>
        <v>0</v>
      </c>
      <c r="F2191" s="335">
        <f>+'3.- Resumen general'!AQ2192</f>
        <v>1.4520000000000002</v>
      </c>
      <c r="G2191" s="335">
        <f t="shared" si="140"/>
        <v>1.4520000000000002</v>
      </c>
      <c r="I2191" s="52">
        <v>2186</v>
      </c>
      <c r="J2191" s="334">
        <f t="shared" si="141"/>
        <v>90801</v>
      </c>
      <c r="K2191" s="81" t="str">
        <f t="shared" si="142"/>
        <v>Entrevista Psiquiatrica de diagnóstico</v>
      </c>
      <c r="L2191" s="335">
        <f>+'3.- Resumen general'!AP2192</f>
        <v>0</v>
      </c>
      <c r="M2191" s="335">
        <f>+'3.- Resumen general'!AQ2192</f>
        <v>1.4520000000000002</v>
      </c>
      <c r="N2191" s="335">
        <f t="shared" si="143"/>
        <v>1.4520000000000002</v>
      </c>
    </row>
    <row r="2192" spans="2:14" ht="38.25">
      <c r="B2192" s="52">
        <v>2187</v>
      </c>
      <c r="C2192" s="334">
        <f>+'3.- Resumen general'!C2193</f>
        <v>90805</v>
      </c>
      <c r="D2192" s="81" t="str">
        <f>+'3.- Resumen general'!D2193</f>
        <v>Psicoterapia individual, de soporte, psicodinámica o psicoeducativa o de afronte cognitivo conductual de 20-30 minutos de duración, cara a cara. Incluye evaluación y manejo médico de paciente</v>
      </c>
      <c r="E2192" s="335">
        <f>+'3.- Resumen general'!AP2193</f>
        <v>0</v>
      </c>
      <c r="F2192" s="335">
        <f>+'3.- Resumen general'!AQ2193</f>
        <v>1.4520000000000002</v>
      </c>
      <c r="G2192" s="335">
        <f t="shared" si="140"/>
        <v>1.4520000000000002</v>
      </c>
      <c r="I2192" s="52">
        <v>2187</v>
      </c>
      <c r="J2192" s="334">
        <f t="shared" si="141"/>
        <v>90805</v>
      </c>
      <c r="K2192" s="81" t="str">
        <f t="shared" si="142"/>
        <v>Psicoterapia individual, de soporte, psicodinámica o psicoeducativa o de afronte cognitivo conductual de 20-30 minutos de duración, cara a cara. Incluye evaluación y manejo médico de paciente</v>
      </c>
      <c r="L2192" s="335">
        <f>+'3.- Resumen general'!AP2193</f>
        <v>0</v>
      </c>
      <c r="M2192" s="335">
        <f>+'3.- Resumen general'!AQ2193</f>
        <v>1.4520000000000002</v>
      </c>
      <c r="N2192" s="335">
        <f t="shared" si="143"/>
        <v>1.4520000000000002</v>
      </c>
    </row>
    <row r="2193" spans="2:14">
      <c r="B2193" s="52">
        <v>2188</v>
      </c>
      <c r="C2193" s="334">
        <f>+'3.- Resumen general'!C2194</f>
        <v>90806</v>
      </c>
      <c r="D2193" s="81" t="str">
        <f>+'3.- Resumen general'!D2194</f>
        <v>Psicoterapia individual</v>
      </c>
      <c r="E2193" s="335">
        <f>+'3.- Resumen general'!AP2194</f>
        <v>0</v>
      </c>
      <c r="F2193" s="335">
        <f>+'3.- Resumen general'!AQ2194</f>
        <v>1.4520000000000002</v>
      </c>
      <c r="G2193" s="335">
        <f t="shared" si="140"/>
        <v>1.4520000000000002</v>
      </c>
      <c r="I2193" s="52">
        <v>2188</v>
      </c>
      <c r="J2193" s="334">
        <f t="shared" si="141"/>
        <v>90806</v>
      </c>
      <c r="K2193" s="81" t="str">
        <f t="shared" si="142"/>
        <v>Psicoterapia individual</v>
      </c>
      <c r="L2193" s="335">
        <f>+'3.- Resumen general'!AP2194</f>
        <v>0</v>
      </c>
      <c r="M2193" s="335">
        <f>+'3.- Resumen general'!AQ2194</f>
        <v>1.4520000000000002</v>
      </c>
      <c r="N2193" s="335">
        <f t="shared" si="143"/>
        <v>1.4520000000000002</v>
      </c>
    </row>
    <row r="2194" spans="2:14">
      <c r="B2194" s="52">
        <v>2189</v>
      </c>
      <c r="C2194" s="334">
        <f>+'3.- Resumen general'!C2195</f>
        <v>90846</v>
      </c>
      <c r="D2194" s="81" t="str">
        <f>+'3.- Resumen general'!D2195</f>
        <v>Psicoterapia familiar</v>
      </c>
      <c r="E2194" s="335">
        <f>+'3.- Resumen general'!AP2195</f>
        <v>0</v>
      </c>
      <c r="F2194" s="335">
        <f>+'3.- Resumen general'!AQ2195</f>
        <v>1.4520000000000002</v>
      </c>
      <c r="G2194" s="335">
        <f t="shared" si="140"/>
        <v>1.4520000000000002</v>
      </c>
      <c r="I2194" s="52">
        <v>2189</v>
      </c>
      <c r="J2194" s="334">
        <f t="shared" si="141"/>
        <v>90846</v>
      </c>
      <c r="K2194" s="81" t="str">
        <f t="shared" si="142"/>
        <v>Psicoterapia familiar</v>
      </c>
      <c r="L2194" s="335">
        <f>+'3.- Resumen general'!AP2195</f>
        <v>0</v>
      </c>
      <c r="M2194" s="335">
        <f>+'3.- Resumen general'!AQ2195</f>
        <v>1.4520000000000002</v>
      </c>
      <c r="N2194" s="335">
        <f t="shared" si="143"/>
        <v>1.4520000000000002</v>
      </c>
    </row>
    <row r="2195" spans="2:14">
      <c r="B2195" s="52">
        <v>2190</v>
      </c>
      <c r="C2195" s="334">
        <f>+'3.- Resumen general'!C2196</f>
        <v>90849</v>
      </c>
      <c r="D2195" s="81" t="str">
        <f>+'3.- Resumen general'!D2196</f>
        <v>Psicoterapia de grupo multifamiliar (10 familias)</v>
      </c>
      <c r="E2195" s="335">
        <f>+'3.- Resumen general'!AP2196</f>
        <v>0</v>
      </c>
      <c r="F2195" s="335">
        <f>+'3.- Resumen general'!AQ2196</f>
        <v>1.4520000000000002</v>
      </c>
      <c r="G2195" s="335">
        <f t="shared" si="140"/>
        <v>1.4520000000000002</v>
      </c>
      <c r="I2195" s="52">
        <v>2190</v>
      </c>
      <c r="J2195" s="334">
        <f t="shared" si="141"/>
        <v>90849</v>
      </c>
      <c r="K2195" s="81" t="str">
        <f t="shared" si="142"/>
        <v>Psicoterapia de grupo multifamiliar (10 familias)</v>
      </c>
      <c r="L2195" s="335">
        <f>+'3.- Resumen general'!AP2196</f>
        <v>0</v>
      </c>
      <c r="M2195" s="335">
        <f>+'3.- Resumen general'!AQ2196</f>
        <v>1.4520000000000002</v>
      </c>
      <c r="N2195" s="335">
        <f t="shared" si="143"/>
        <v>1.4520000000000002</v>
      </c>
    </row>
    <row r="2196" spans="2:14" ht="25.5">
      <c r="B2196" s="52">
        <v>2191</v>
      </c>
      <c r="C2196" s="334">
        <f>+'3.- Resumen general'!C2197</f>
        <v>90853</v>
      </c>
      <c r="D2196" s="81" t="str">
        <f>+'3.- Resumen general'!D2197</f>
        <v>Psicoterapia de grupo (diferente grupo multifamiliar) (10 pacientes) - Médico</v>
      </c>
      <c r="E2196" s="335">
        <f>+'3.- Resumen general'!AP2197</f>
        <v>0</v>
      </c>
      <c r="F2196" s="335">
        <f>+'3.- Resumen general'!AQ2197</f>
        <v>1.4520000000000002</v>
      </c>
      <c r="G2196" s="335">
        <f t="shared" si="140"/>
        <v>1.4520000000000002</v>
      </c>
      <c r="I2196" s="52">
        <v>2191</v>
      </c>
      <c r="J2196" s="334">
        <f t="shared" si="141"/>
        <v>90853</v>
      </c>
      <c r="K2196" s="81" t="str">
        <f t="shared" si="142"/>
        <v>Psicoterapia de grupo (diferente grupo multifamiliar) (10 pacientes) - Médico</v>
      </c>
      <c r="L2196" s="335">
        <f>+'3.- Resumen general'!AP2197</f>
        <v>0</v>
      </c>
      <c r="M2196" s="335">
        <f>+'3.- Resumen general'!AQ2197</f>
        <v>1.4520000000000002</v>
      </c>
      <c r="N2196" s="335">
        <f t="shared" si="143"/>
        <v>1.4520000000000002</v>
      </c>
    </row>
    <row r="2197" spans="2:14">
      <c r="B2197" s="52">
        <v>2192</v>
      </c>
      <c r="C2197" s="334">
        <f>+'3.- Resumen general'!C2198</f>
        <v>90874</v>
      </c>
      <c r="D2197" s="81" t="str">
        <f>+'3.- Resumen general'!D2198</f>
        <v>Tratamiento electroplexia</v>
      </c>
      <c r="E2197" s="335">
        <f>+'3.- Resumen general'!AP2198</f>
        <v>8.3438552188552201E-2</v>
      </c>
      <c r="F2197" s="335">
        <f>+'3.- Resumen general'!AQ2198</f>
        <v>9.251199999999999</v>
      </c>
      <c r="G2197" s="335">
        <f t="shared" si="140"/>
        <v>9.3346385521885509</v>
      </c>
      <c r="I2197" s="52">
        <v>2192</v>
      </c>
      <c r="J2197" s="334">
        <f t="shared" si="141"/>
        <v>90874</v>
      </c>
      <c r="K2197" s="81" t="str">
        <f t="shared" si="142"/>
        <v>Tratamiento electroplexia</v>
      </c>
      <c r="L2197" s="335">
        <f>+'3.- Resumen general'!AP2198</f>
        <v>8.3438552188552201E-2</v>
      </c>
      <c r="M2197" s="335">
        <f>+'3.- Resumen general'!AQ2198</f>
        <v>9.251199999999999</v>
      </c>
      <c r="N2197" s="335">
        <f t="shared" si="143"/>
        <v>9.3346385521885509</v>
      </c>
    </row>
    <row r="2198" spans="2:14" ht="38.25">
      <c r="B2198" s="52">
        <v>2193</v>
      </c>
      <c r="C2198" s="334">
        <f>+'3.- Resumen general'!C2199</f>
        <v>90885</v>
      </c>
      <c r="D2198" s="81" t="str">
        <f>+'3.- Resumen general'!D2199</f>
        <v>Evaluación psiquiátrica de la historia clínica, otros reportes psiquiátricos, psicométricos, pruebas proyectivas y otros datos acumulados con propósitos de diagnóstico médico</v>
      </c>
      <c r="E2198" s="335">
        <f>+'3.- Resumen general'!AP2199</f>
        <v>0</v>
      </c>
      <c r="F2198" s="335">
        <f>+'3.- Resumen general'!AQ2199</f>
        <v>1.4520000000000002</v>
      </c>
      <c r="G2198" s="335">
        <f t="shared" si="140"/>
        <v>1.4520000000000002</v>
      </c>
      <c r="I2198" s="52">
        <v>2193</v>
      </c>
      <c r="J2198" s="334">
        <f t="shared" si="141"/>
        <v>90885</v>
      </c>
      <c r="K2198" s="81" t="str">
        <f t="shared" si="142"/>
        <v>Evaluación psiquiátrica de la historia clínica, otros reportes psiquiátricos, psicométricos, pruebas proyectivas y otros datos acumulados con propósitos de diagnóstico médico</v>
      </c>
      <c r="L2198" s="335">
        <f>+'3.- Resumen general'!AP2199</f>
        <v>0</v>
      </c>
      <c r="M2198" s="335">
        <f>+'3.- Resumen general'!AQ2199</f>
        <v>1.4520000000000002</v>
      </c>
      <c r="N2198" s="335">
        <f t="shared" si="143"/>
        <v>1.4520000000000002</v>
      </c>
    </row>
    <row r="2199" spans="2:14">
      <c r="B2199" s="52">
        <v>2194</v>
      </c>
      <c r="C2199" s="334">
        <f>+'3.- Resumen general'!C2200</f>
        <v>90935</v>
      </c>
      <c r="D2199" s="81" t="str">
        <f>+'3.- Resumen general'!D2200</f>
        <v>Primera sesión de hemodiálisis</v>
      </c>
      <c r="E2199" s="335">
        <f>+'3.- Resumen general'!AP2200</f>
        <v>1.2821268237934904</v>
      </c>
      <c r="F2199" s="335">
        <f>+'3.- Resumen general'!AQ2200</f>
        <v>125.08799999999999</v>
      </c>
      <c r="G2199" s="335">
        <f t="shared" si="140"/>
        <v>126.37012682379348</v>
      </c>
      <c r="I2199" s="52">
        <v>2194</v>
      </c>
      <c r="J2199" s="334">
        <f t="shared" si="141"/>
        <v>90935</v>
      </c>
      <c r="K2199" s="81" t="str">
        <f t="shared" si="142"/>
        <v>Primera sesión de hemodiálisis</v>
      </c>
      <c r="L2199" s="335">
        <f>+'3.- Resumen general'!AP2200</f>
        <v>1.2821268237934904</v>
      </c>
      <c r="M2199" s="335">
        <f>+'3.- Resumen general'!AQ2200</f>
        <v>125.08799999999999</v>
      </c>
      <c r="N2199" s="335">
        <f t="shared" si="143"/>
        <v>126.37012682379348</v>
      </c>
    </row>
    <row r="2200" spans="2:14">
      <c r="B2200" s="52">
        <v>2195</v>
      </c>
      <c r="C2200" s="334">
        <f>+'3.- Resumen general'!C2201</f>
        <v>90937</v>
      </c>
      <c r="D2200" s="81" t="str">
        <f>+'3.- Resumen general'!D2201</f>
        <v>Hemodiálisis (2da. sesión)</v>
      </c>
      <c r="E2200" s="335">
        <f>+'3.- Resumen general'!AP2201</f>
        <v>0.64106341189674521</v>
      </c>
      <c r="F2200" s="335">
        <f>+'3.- Resumen general'!AQ2201</f>
        <v>125.08799999999999</v>
      </c>
      <c r="G2200" s="335">
        <f t="shared" si="140"/>
        <v>125.72906341189675</v>
      </c>
      <c r="I2200" s="52">
        <v>2195</v>
      </c>
      <c r="J2200" s="334">
        <f t="shared" si="141"/>
        <v>90937</v>
      </c>
      <c r="K2200" s="81" t="str">
        <f t="shared" si="142"/>
        <v>Hemodiálisis (2da. sesión)</v>
      </c>
      <c r="L2200" s="335">
        <f>+'3.- Resumen general'!AP2201</f>
        <v>0.64106341189674521</v>
      </c>
      <c r="M2200" s="335">
        <f>+'3.- Resumen general'!AQ2201</f>
        <v>125.08799999999999</v>
      </c>
      <c r="N2200" s="335">
        <f t="shared" si="143"/>
        <v>125.72906341189675</v>
      </c>
    </row>
    <row r="2201" spans="2:14">
      <c r="B2201" s="52">
        <v>2196</v>
      </c>
      <c r="C2201" s="334">
        <f>+'3.- Resumen general'!C2202</f>
        <v>90945</v>
      </c>
      <c r="D2201" s="81" t="str">
        <f>+'3.- Resumen general'!D2202</f>
        <v>Hemofiltración</v>
      </c>
      <c r="E2201" s="335">
        <f>+'3.- Resumen general'!AP2202</f>
        <v>2.2437219416386083</v>
      </c>
      <c r="F2201" s="335">
        <f>+'3.- Resumen general'!AQ2202</f>
        <v>125.08799999999999</v>
      </c>
      <c r="G2201" s="335">
        <f t="shared" si="140"/>
        <v>127.33172194163861</v>
      </c>
      <c r="I2201" s="52">
        <v>2196</v>
      </c>
      <c r="J2201" s="334">
        <f t="shared" si="141"/>
        <v>90945</v>
      </c>
      <c r="K2201" s="81" t="str">
        <f t="shared" si="142"/>
        <v>Hemofiltración</v>
      </c>
      <c r="L2201" s="335">
        <f>+'3.- Resumen general'!AP2202</f>
        <v>2.2437219416386083</v>
      </c>
      <c r="M2201" s="335">
        <f>+'3.- Resumen general'!AQ2202</f>
        <v>125.08799999999999</v>
      </c>
      <c r="N2201" s="335">
        <f t="shared" si="143"/>
        <v>127.33172194163861</v>
      </c>
    </row>
    <row r="2202" spans="2:14">
      <c r="B2202" s="52">
        <v>2197</v>
      </c>
      <c r="C2202" s="334">
        <f>+'3.- Resumen general'!C2203</f>
        <v>90950</v>
      </c>
      <c r="D2202" s="81" t="str">
        <f>+'3.- Resumen general'!D2203</f>
        <v>Hemodiafiltración</v>
      </c>
      <c r="E2202" s="335">
        <f>+'3.- Resumen general'!AP2203</f>
        <v>1.6026585297418632</v>
      </c>
      <c r="F2202" s="335">
        <f>+'3.- Resumen general'!AQ2203</f>
        <v>125.08799999999999</v>
      </c>
      <c r="G2202" s="335">
        <f t="shared" si="140"/>
        <v>126.69065852974185</v>
      </c>
      <c r="I2202" s="52">
        <v>2197</v>
      </c>
      <c r="J2202" s="334">
        <f t="shared" si="141"/>
        <v>90950</v>
      </c>
      <c r="K2202" s="81" t="str">
        <f t="shared" si="142"/>
        <v>Hemodiafiltración</v>
      </c>
      <c r="L2202" s="335">
        <f>+'3.- Resumen general'!AP2203</f>
        <v>1.6026585297418632</v>
      </c>
      <c r="M2202" s="335">
        <f>+'3.- Resumen general'!AQ2203</f>
        <v>125.08799999999999</v>
      </c>
      <c r="N2202" s="335">
        <f t="shared" si="143"/>
        <v>126.69065852974185</v>
      </c>
    </row>
    <row r="2203" spans="2:14">
      <c r="B2203" s="52">
        <v>2198</v>
      </c>
      <c r="C2203" s="334">
        <f>+'3.- Resumen general'!C2204</f>
        <v>90951</v>
      </c>
      <c r="D2203" s="81" t="str">
        <f>+'3.- Resumen general'!D2204</f>
        <v>Diálisis peritoneal intermitente</v>
      </c>
      <c r="E2203" s="335">
        <f>+'3.- Resumen general'!AP2204</f>
        <v>9.3868371212121215E-2</v>
      </c>
      <c r="F2203" s="335">
        <f>+'3.- Resumen general'!AQ2204</f>
        <v>125.08799999999999</v>
      </c>
      <c r="G2203" s="335">
        <f t="shared" si="140"/>
        <v>125.18186837121212</v>
      </c>
      <c r="I2203" s="52">
        <v>2198</v>
      </c>
      <c r="J2203" s="334">
        <f t="shared" si="141"/>
        <v>90951</v>
      </c>
      <c r="K2203" s="81" t="str">
        <f t="shared" si="142"/>
        <v>Diálisis peritoneal intermitente</v>
      </c>
      <c r="L2203" s="335">
        <f>+'3.- Resumen general'!AP2204</f>
        <v>9.3868371212121215E-2</v>
      </c>
      <c r="M2203" s="335">
        <f>+'3.- Resumen general'!AQ2204</f>
        <v>125.08799999999999</v>
      </c>
      <c r="N2203" s="335">
        <f t="shared" si="143"/>
        <v>125.18186837121212</v>
      </c>
    </row>
    <row r="2204" spans="2:14">
      <c r="B2204" s="52">
        <v>2199</v>
      </c>
      <c r="C2204" s="334">
        <f>+'3.- Resumen general'!C2205</f>
        <v>90952</v>
      </c>
      <c r="D2204" s="81" t="str">
        <f>+'3.- Resumen general'!D2205</f>
        <v>Diálisis peritoneal crónica ambulatoria</v>
      </c>
      <c r="E2204" s="335">
        <f>+'3.- Resumen general'!AP2205</f>
        <v>3.1289457070707072E-2</v>
      </c>
      <c r="F2204" s="335">
        <f>+'3.- Resumen general'!AQ2205</f>
        <v>125.08799999999999</v>
      </c>
      <c r="G2204" s="335">
        <f t="shared" si="140"/>
        <v>125.11928945707071</v>
      </c>
      <c r="I2204" s="52">
        <v>2199</v>
      </c>
      <c r="J2204" s="334">
        <f t="shared" si="141"/>
        <v>90952</v>
      </c>
      <c r="K2204" s="81" t="str">
        <f t="shared" si="142"/>
        <v>Diálisis peritoneal crónica ambulatoria</v>
      </c>
      <c r="L2204" s="335">
        <f>+'3.- Resumen general'!AP2205</f>
        <v>3.1289457070707072E-2</v>
      </c>
      <c r="M2204" s="335">
        <f>+'3.- Resumen general'!AQ2205</f>
        <v>125.08799999999999</v>
      </c>
      <c r="N2204" s="335">
        <f t="shared" si="143"/>
        <v>125.11928945707071</v>
      </c>
    </row>
    <row r="2205" spans="2:14">
      <c r="B2205" s="52">
        <v>2200</v>
      </c>
      <c r="C2205" s="334">
        <f>+'3.- Resumen general'!C2206</f>
        <v>91000</v>
      </c>
      <c r="D2205" s="81" t="str">
        <f>+'3.- Resumen general'!D2206</f>
        <v>Intubación esofágica y obtención de material</v>
      </c>
      <c r="E2205" s="335">
        <f>+'3.- Resumen general'!AP2206</f>
        <v>5.2149095117845122E-2</v>
      </c>
      <c r="F2205" s="335">
        <f>+'3.- Resumen general'!AQ2206</f>
        <v>12.01</v>
      </c>
      <c r="G2205" s="335">
        <f t="shared" si="140"/>
        <v>12.062149095117844</v>
      </c>
      <c r="I2205" s="52">
        <v>2200</v>
      </c>
      <c r="J2205" s="334">
        <f t="shared" si="141"/>
        <v>91000</v>
      </c>
      <c r="K2205" s="81" t="str">
        <f t="shared" si="142"/>
        <v>Intubación esofágica y obtención de material</v>
      </c>
      <c r="L2205" s="335">
        <f>+'3.- Resumen general'!AP2206</f>
        <v>5.2149095117845122E-2</v>
      </c>
      <c r="M2205" s="335">
        <f>+'3.- Resumen general'!AQ2206</f>
        <v>12.01</v>
      </c>
      <c r="N2205" s="335">
        <f t="shared" si="143"/>
        <v>12.062149095117844</v>
      </c>
    </row>
    <row r="2206" spans="2:14">
      <c r="B2206" s="52">
        <v>2201</v>
      </c>
      <c r="C2206" s="334">
        <f>+'3.- Resumen general'!C2207</f>
        <v>91001</v>
      </c>
      <c r="D2206" s="81" t="str">
        <f>+'3.- Resumen general'!D2207</f>
        <v>Colocación de Sonda Nasogástrica</v>
      </c>
      <c r="E2206" s="335">
        <f>+'3.- Resumen general'!AP2207</f>
        <v>3.1289457070707072E-2</v>
      </c>
      <c r="F2206" s="335">
        <f>+'3.- Resumen general'!AQ2207</f>
        <v>12.01</v>
      </c>
      <c r="G2206" s="335">
        <f t="shared" si="140"/>
        <v>12.041289457070707</v>
      </c>
      <c r="I2206" s="52">
        <v>2201</v>
      </c>
      <c r="J2206" s="334">
        <f t="shared" si="141"/>
        <v>91001</v>
      </c>
      <c r="K2206" s="81" t="str">
        <f t="shared" si="142"/>
        <v>Colocación de Sonda Nasogástrica</v>
      </c>
      <c r="L2206" s="335">
        <f>+'3.- Resumen general'!AP2207</f>
        <v>3.1289457070707072E-2</v>
      </c>
      <c r="M2206" s="335">
        <f>+'3.- Resumen general'!AQ2207</f>
        <v>12.01</v>
      </c>
      <c r="N2206" s="335">
        <f t="shared" si="143"/>
        <v>12.041289457070707</v>
      </c>
    </row>
    <row r="2207" spans="2:14">
      <c r="B2207" s="52">
        <v>2202</v>
      </c>
      <c r="C2207" s="334">
        <f>+'3.- Resumen general'!C2208</f>
        <v>91002</v>
      </c>
      <c r="D2207" s="81" t="str">
        <f>+'3.- Resumen general'!D2208</f>
        <v>Colocación Sonda Duodenal</v>
      </c>
      <c r="E2207" s="335">
        <f>+'3.- Resumen general'!AP2208</f>
        <v>5.2149095117845122E-2</v>
      </c>
      <c r="F2207" s="335">
        <f>+'3.- Resumen general'!AQ2208</f>
        <v>12.01</v>
      </c>
      <c r="G2207" s="335">
        <f t="shared" si="140"/>
        <v>12.062149095117844</v>
      </c>
      <c r="I2207" s="52">
        <v>2202</v>
      </c>
      <c r="J2207" s="334">
        <f t="shared" si="141"/>
        <v>91002</v>
      </c>
      <c r="K2207" s="81" t="str">
        <f t="shared" si="142"/>
        <v>Colocación Sonda Duodenal</v>
      </c>
      <c r="L2207" s="335">
        <f>+'3.- Resumen general'!AP2208</f>
        <v>5.2149095117845122E-2</v>
      </c>
      <c r="M2207" s="335">
        <f>+'3.- Resumen general'!AQ2208</f>
        <v>12.01</v>
      </c>
      <c r="N2207" s="335">
        <f t="shared" si="143"/>
        <v>12.062149095117844</v>
      </c>
    </row>
    <row r="2208" spans="2:14" ht="25.5">
      <c r="B2208" s="52">
        <v>2203</v>
      </c>
      <c r="C2208" s="334">
        <f>+'3.- Resumen general'!C2209</f>
        <v>91010</v>
      </c>
      <c r="D2208" s="81" t="str">
        <f>+'3.- Resumen general'!D2209</f>
        <v>Estudio de motilidad esofágica (manometría del esófago y/o de la unión gastroesofágica)</v>
      </c>
      <c r="E2208" s="335">
        <f>+'3.- Resumen general'!AP2209</f>
        <v>5.2149095117845122E-2</v>
      </c>
      <c r="F2208" s="335">
        <f>+'3.- Resumen general'!AQ2209</f>
        <v>12.01</v>
      </c>
      <c r="G2208" s="335">
        <f t="shared" si="140"/>
        <v>12.062149095117844</v>
      </c>
      <c r="I2208" s="52">
        <v>2203</v>
      </c>
      <c r="J2208" s="334">
        <f t="shared" si="141"/>
        <v>91010</v>
      </c>
      <c r="K2208" s="81" t="str">
        <f t="shared" si="142"/>
        <v>Estudio de motilidad esofágica (manometría del esófago y/o de la unión gastroesofágica)</v>
      </c>
      <c r="L2208" s="335">
        <f>+'3.- Resumen general'!AP2209</f>
        <v>5.2149095117845122E-2</v>
      </c>
      <c r="M2208" s="335">
        <f>+'3.- Resumen general'!AQ2209</f>
        <v>12.01</v>
      </c>
      <c r="N2208" s="335">
        <f t="shared" si="143"/>
        <v>12.062149095117844</v>
      </c>
    </row>
    <row r="2209" spans="2:14">
      <c r="B2209" s="52">
        <v>2204</v>
      </c>
      <c r="C2209" s="334">
        <f>+'3.- Resumen general'!C2210</f>
        <v>91030</v>
      </c>
      <c r="D2209" s="81" t="str">
        <f>+'3.- Resumen general'!D2210</f>
        <v>Test de perfusión ácida (prueba de Bernstein) para esofagitis</v>
      </c>
      <c r="E2209" s="335">
        <f>+'3.- Resumen general'!AP2210</f>
        <v>5.2149095117845122E-2</v>
      </c>
      <c r="F2209" s="335">
        <f>+'3.- Resumen general'!AQ2210</f>
        <v>12.01</v>
      </c>
      <c r="G2209" s="335">
        <f t="shared" si="140"/>
        <v>12.062149095117844</v>
      </c>
      <c r="I2209" s="52">
        <v>2204</v>
      </c>
      <c r="J2209" s="334">
        <f t="shared" si="141"/>
        <v>91030</v>
      </c>
      <c r="K2209" s="81" t="str">
        <f t="shared" si="142"/>
        <v>Test de perfusión ácida (prueba de Bernstein) para esofagitis</v>
      </c>
      <c r="L2209" s="335">
        <f>+'3.- Resumen general'!AP2210</f>
        <v>5.2149095117845122E-2</v>
      </c>
      <c r="M2209" s="335">
        <f>+'3.- Resumen general'!AQ2210</f>
        <v>12.01</v>
      </c>
      <c r="N2209" s="335">
        <f t="shared" si="143"/>
        <v>12.062149095117844</v>
      </c>
    </row>
    <row r="2210" spans="2:14">
      <c r="B2210" s="52">
        <v>2205</v>
      </c>
      <c r="C2210" s="334">
        <f>+'3.- Resumen general'!C2211</f>
        <v>91033</v>
      </c>
      <c r="D2210" s="81" t="str">
        <f>+'3.- Resumen general'!D2211</f>
        <v>Monitoreo de pH esofágico</v>
      </c>
      <c r="E2210" s="335">
        <f>+'3.- Resumen general'!AP2211</f>
        <v>7.3008733164983172E-2</v>
      </c>
      <c r="F2210" s="335">
        <f>+'3.- Resumen general'!AQ2211</f>
        <v>12.01</v>
      </c>
      <c r="G2210" s="335">
        <f t="shared" si="140"/>
        <v>12.083008733164982</v>
      </c>
      <c r="I2210" s="52">
        <v>2205</v>
      </c>
      <c r="J2210" s="334">
        <f t="shared" si="141"/>
        <v>91033</v>
      </c>
      <c r="K2210" s="81" t="str">
        <f t="shared" si="142"/>
        <v>Monitoreo de pH esofágico</v>
      </c>
      <c r="L2210" s="335">
        <f>+'3.- Resumen general'!AP2211</f>
        <v>7.3008733164983172E-2</v>
      </c>
      <c r="M2210" s="335">
        <f>+'3.- Resumen general'!AQ2211</f>
        <v>12.01</v>
      </c>
      <c r="N2210" s="335">
        <f t="shared" si="143"/>
        <v>12.083008733164982</v>
      </c>
    </row>
    <row r="2211" spans="2:14" ht="25.5">
      <c r="B2211" s="52">
        <v>2206</v>
      </c>
      <c r="C2211" s="334">
        <f>+'3.- Resumen general'!C2212</f>
        <v>91052</v>
      </c>
      <c r="D2211" s="81" t="str">
        <f>+'3.- Resumen general'!D2212</f>
        <v>Test de secreción gástrica con inyección de estimulante (histamina, insulina, calcio y secretina)</v>
      </c>
      <c r="E2211" s="335">
        <f>+'3.- Resumen general'!AP2212</f>
        <v>7.3008733164983172E-2</v>
      </c>
      <c r="F2211" s="335">
        <f>+'3.- Resumen general'!AQ2212</f>
        <v>12.01</v>
      </c>
      <c r="G2211" s="335">
        <f t="shared" si="140"/>
        <v>12.083008733164982</v>
      </c>
      <c r="I2211" s="52">
        <v>2206</v>
      </c>
      <c r="J2211" s="334">
        <f t="shared" si="141"/>
        <v>91052</v>
      </c>
      <c r="K2211" s="81" t="str">
        <f t="shared" si="142"/>
        <v>Test de secreción gástrica con inyección de estimulante (histamina, insulina, calcio y secretina)</v>
      </c>
      <c r="L2211" s="335">
        <f>+'3.- Resumen general'!AP2212</f>
        <v>7.3008733164983172E-2</v>
      </c>
      <c r="M2211" s="335">
        <f>+'3.- Resumen general'!AQ2212</f>
        <v>12.01</v>
      </c>
      <c r="N2211" s="335">
        <f t="shared" si="143"/>
        <v>12.083008733164982</v>
      </c>
    </row>
    <row r="2212" spans="2:14">
      <c r="B2212" s="52">
        <v>2207</v>
      </c>
      <c r="C2212" s="334">
        <f>+'3.- Resumen general'!C2213</f>
        <v>91105</v>
      </c>
      <c r="D2212" s="81" t="str">
        <f>+'3.- Resumen general'!D2213</f>
        <v>Intubación gástrica, lavado o aspiración terapéutica</v>
      </c>
      <c r="E2212" s="335">
        <f>+'3.- Resumen general'!AP2213</f>
        <v>4.17192760942761E-2</v>
      </c>
      <c r="F2212" s="335">
        <f>+'3.- Resumen general'!AQ2213</f>
        <v>12.01</v>
      </c>
      <c r="G2212" s="335">
        <f t="shared" si="140"/>
        <v>12.051719276094277</v>
      </c>
      <c r="I2212" s="52">
        <v>2207</v>
      </c>
      <c r="J2212" s="334">
        <f t="shared" si="141"/>
        <v>91105</v>
      </c>
      <c r="K2212" s="81" t="str">
        <f t="shared" si="142"/>
        <v>Intubación gástrica, lavado o aspiración terapéutica</v>
      </c>
      <c r="L2212" s="335">
        <f>+'3.- Resumen general'!AP2213</f>
        <v>4.17192760942761E-2</v>
      </c>
      <c r="M2212" s="335">
        <f>+'3.- Resumen general'!AQ2213</f>
        <v>12.01</v>
      </c>
      <c r="N2212" s="335">
        <f t="shared" si="143"/>
        <v>12.051719276094277</v>
      </c>
    </row>
    <row r="2213" spans="2:14">
      <c r="B2213" s="52">
        <v>2208</v>
      </c>
      <c r="C2213" s="334">
        <f>+'3.- Resumen general'!C2214</f>
        <v>91122</v>
      </c>
      <c r="D2213" s="81" t="str">
        <f>+'3.- Resumen general'!D2214</f>
        <v>Manometría anorectal</v>
      </c>
      <c r="E2213" s="335">
        <f>+'3.- Resumen general'!AP2214</f>
        <v>6.2578914141414144E-2</v>
      </c>
      <c r="F2213" s="335">
        <f>+'3.- Resumen general'!AQ2214</f>
        <v>2.9198499999999998</v>
      </c>
      <c r="G2213" s="335">
        <f t="shared" si="140"/>
        <v>2.9824289141414138</v>
      </c>
      <c r="I2213" s="52">
        <v>2208</v>
      </c>
      <c r="J2213" s="334">
        <f t="shared" si="141"/>
        <v>91122</v>
      </c>
      <c r="K2213" s="81" t="str">
        <f t="shared" si="142"/>
        <v>Manometría anorectal</v>
      </c>
      <c r="L2213" s="335">
        <f>+'3.- Resumen general'!AP2214</f>
        <v>6.2578914141414144E-2</v>
      </c>
      <c r="M2213" s="335">
        <f>+'3.- Resumen general'!AQ2214</f>
        <v>2.9198499999999998</v>
      </c>
      <c r="N2213" s="335">
        <f t="shared" si="143"/>
        <v>2.9824289141414138</v>
      </c>
    </row>
    <row r="2214" spans="2:14">
      <c r="B2214" s="52">
        <v>2209</v>
      </c>
      <c r="C2214" s="334">
        <f>+'3.- Resumen general'!C2215</f>
        <v>92015</v>
      </c>
      <c r="D2214" s="81" t="str">
        <f>+'3.- Resumen general'!D2215</f>
        <v>Refracción</v>
      </c>
      <c r="E2214" s="335">
        <f>+'3.- Resumen general'!AP2215</f>
        <v>0</v>
      </c>
      <c r="F2214" s="335">
        <f>+'3.- Resumen general'!AQ2215</f>
        <v>2.9198499999999998</v>
      </c>
      <c r="G2214" s="335">
        <f t="shared" si="140"/>
        <v>2.9198499999999998</v>
      </c>
      <c r="I2214" s="52">
        <v>2209</v>
      </c>
      <c r="J2214" s="334">
        <f t="shared" si="141"/>
        <v>92015</v>
      </c>
      <c r="K2214" s="81" t="str">
        <f t="shared" si="142"/>
        <v>Refracción</v>
      </c>
      <c r="L2214" s="335">
        <f>+'3.- Resumen general'!AP2215</f>
        <v>0</v>
      </c>
      <c r="M2214" s="335">
        <f>+'3.- Resumen general'!AQ2215</f>
        <v>2.9198499999999998</v>
      </c>
      <c r="N2214" s="335">
        <f t="shared" si="143"/>
        <v>2.9198499999999998</v>
      </c>
    </row>
    <row r="2215" spans="2:14">
      <c r="B2215" s="52">
        <v>2210</v>
      </c>
      <c r="C2215" s="334">
        <f>+'3.- Resumen general'!C2216</f>
        <v>92020</v>
      </c>
      <c r="D2215" s="81" t="str">
        <f>+'3.- Resumen general'!D2216</f>
        <v>Gonioscopía</v>
      </c>
      <c r="E2215" s="335">
        <f>+'3.- Resumen general'!AP2216</f>
        <v>0</v>
      </c>
      <c r="F2215" s="335">
        <f>+'3.- Resumen general'!AQ2216</f>
        <v>2.9198499999999998</v>
      </c>
      <c r="G2215" s="335">
        <f t="shared" si="140"/>
        <v>2.9198499999999998</v>
      </c>
      <c r="I2215" s="52">
        <v>2210</v>
      </c>
      <c r="J2215" s="334">
        <f t="shared" si="141"/>
        <v>92020</v>
      </c>
      <c r="K2215" s="81" t="str">
        <f t="shared" si="142"/>
        <v>Gonioscopía</v>
      </c>
      <c r="L2215" s="335">
        <f>+'3.- Resumen general'!AP2216</f>
        <v>0</v>
      </c>
      <c r="M2215" s="335">
        <f>+'3.- Resumen general'!AQ2216</f>
        <v>2.9198499999999998</v>
      </c>
      <c r="N2215" s="335">
        <f t="shared" si="143"/>
        <v>2.9198499999999998</v>
      </c>
    </row>
    <row r="2216" spans="2:14">
      <c r="B2216" s="52">
        <v>2211</v>
      </c>
      <c r="C2216" s="334">
        <f>+'3.- Resumen general'!C2217</f>
        <v>92065</v>
      </c>
      <c r="D2216" s="81" t="str">
        <f>+'3.- Resumen general'!D2217</f>
        <v>Ejercicios ortópticos c/sesión</v>
      </c>
      <c r="E2216" s="335">
        <f>+'3.- Resumen general'!AP2217</f>
        <v>0</v>
      </c>
      <c r="F2216" s="335">
        <f>+'3.- Resumen general'!AQ2217</f>
        <v>2.9198499999999998</v>
      </c>
      <c r="G2216" s="335">
        <f t="shared" si="140"/>
        <v>2.9198499999999998</v>
      </c>
      <c r="I2216" s="52">
        <v>2211</v>
      </c>
      <c r="J2216" s="334">
        <f t="shared" si="141"/>
        <v>92065</v>
      </c>
      <c r="K2216" s="81" t="str">
        <f t="shared" si="142"/>
        <v>Ejercicios ortópticos c/sesión</v>
      </c>
      <c r="L2216" s="335">
        <f>+'3.- Resumen general'!AP2217</f>
        <v>0</v>
      </c>
      <c r="M2216" s="335">
        <f>+'3.- Resumen general'!AQ2217</f>
        <v>2.9198499999999998</v>
      </c>
      <c r="N2216" s="335">
        <f t="shared" si="143"/>
        <v>2.9198499999999998</v>
      </c>
    </row>
    <row r="2217" spans="2:14">
      <c r="B2217" s="52">
        <v>2212</v>
      </c>
      <c r="C2217" s="334">
        <f>+'3.- Resumen general'!C2218</f>
        <v>92081</v>
      </c>
      <c r="D2217" s="81" t="str">
        <f>+'3.- Resumen general'!D2218</f>
        <v>Campimetría y/o perimetría, uni o bilateral</v>
      </c>
      <c r="E2217" s="335">
        <f>+'3.- Resumen general'!AP2218</f>
        <v>0</v>
      </c>
      <c r="F2217" s="335">
        <f>+'3.- Resumen general'!AQ2218</f>
        <v>2.9198499999999998</v>
      </c>
      <c r="G2217" s="335">
        <f t="shared" si="140"/>
        <v>2.9198499999999998</v>
      </c>
      <c r="I2217" s="52">
        <v>2212</v>
      </c>
      <c r="J2217" s="334">
        <f t="shared" si="141"/>
        <v>92081</v>
      </c>
      <c r="K2217" s="81" t="str">
        <f t="shared" si="142"/>
        <v>Campimetría y/o perimetría, uni o bilateral</v>
      </c>
      <c r="L2217" s="335">
        <f>+'3.- Resumen general'!AP2218</f>
        <v>0</v>
      </c>
      <c r="M2217" s="335">
        <f>+'3.- Resumen general'!AQ2218</f>
        <v>2.9198499999999998</v>
      </c>
      <c r="N2217" s="335">
        <f t="shared" si="143"/>
        <v>2.9198499999999998</v>
      </c>
    </row>
    <row r="2218" spans="2:14">
      <c r="B2218" s="52">
        <v>2213</v>
      </c>
      <c r="C2218" s="334">
        <f>+'3.- Resumen general'!C2219</f>
        <v>92100</v>
      </c>
      <c r="D2218" s="81" t="str">
        <f>+'3.- Resumen general'!D2219</f>
        <v>Tonometría</v>
      </c>
      <c r="E2218" s="335">
        <f>+'3.- Resumen general'!AP2219</f>
        <v>0</v>
      </c>
      <c r="F2218" s="335">
        <f>+'3.- Resumen general'!AQ2219</f>
        <v>2.9198499999999998</v>
      </c>
      <c r="G2218" s="335">
        <f t="shared" si="140"/>
        <v>2.9198499999999998</v>
      </c>
      <c r="I2218" s="52">
        <v>2213</v>
      </c>
      <c r="J2218" s="334">
        <f t="shared" si="141"/>
        <v>92100</v>
      </c>
      <c r="K2218" s="81" t="str">
        <f t="shared" si="142"/>
        <v>Tonometría</v>
      </c>
      <c r="L2218" s="335">
        <f>+'3.- Resumen general'!AP2219</f>
        <v>0</v>
      </c>
      <c r="M2218" s="335">
        <f>+'3.- Resumen general'!AQ2219</f>
        <v>2.9198499999999998</v>
      </c>
      <c r="N2218" s="335">
        <f t="shared" si="143"/>
        <v>2.9198499999999998</v>
      </c>
    </row>
    <row r="2219" spans="2:14">
      <c r="B2219" s="52">
        <v>2214</v>
      </c>
      <c r="C2219" s="334">
        <f>+'3.- Resumen general'!C2220</f>
        <v>92227</v>
      </c>
      <c r="D2219" s="81" t="str">
        <f>+'3.- Resumen general'!D2220</f>
        <v>Oftalmoscopía directa e Indirecta</v>
      </c>
      <c r="E2219" s="335">
        <f>+'3.- Resumen general'!AP2220</f>
        <v>0</v>
      </c>
      <c r="F2219" s="335">
        <f>+'3.- Resumen general'!AQ2220</f>
        <v>2.9198499999999998</v>
      </c>
      <c r="G2219" s="335">
        <f t="shared" si="140"/>
        <v>2.9198499999999998</v>
      </c>
      <c r="I2219" s="52">
        <v>2214</v>
      </c>
      <c r="J2219" s="334">
        <f t="shared" si="141"/>
        <v>92227</v>
      </c>
      <c r="K2219" s="81" t="str">
        <f t="shared" si="142"/>
        <v>Oftalmoscopía directa e Indirecta</v>
      </c>
      <c r="L2219" s="335">
        <f>+'3.- Resumen general'!AP2220</f>
        <v>0</v>
      </c>
      <c r="M2219" s="335">
        <f>+'3.- Resumen general'!AQ2220</f>
        <v>2.9198499999999998</v>
      </c>
      <c r="N2219" s="335">
        <f t="shared" si="143"/>
        <v>2.9198499999999998</v>
      </c>
    </row>
    <row r="2220" spans="2:14">
      <c r="B2220" s="52">
        <v>2215</v>
      </c>
      <c r="C2220" s="334">
        <f>+'3.- Resumen general'!C2221</f>
        <v>92235</v>
      </c>
      <c r="D2220" s="81" t="str">
        <f>+'3.- Resumen general'!D2221</f>
        <v>Angiografía con fluoresceína</v>
      </c>
      <c r="E2220" s="335">
        <f>+'3.- Resumen general'!AP2221</f>
        <v>0</v>
      </c>
      <c r="F2220" s="335">
        <f>+'3.- Resumen general'!AQ2221</f>
        <v>23.18</v>
      </c>
      <c r="G2220" s="335">
        <f t="shared" si="140"/>
        <v>23.18</v>
      </c>
      <c r="I2220" s="52">
        <v>2215</v>
      </c>
      <c r="J2220" s="334">
        <f t="shared" si="141"/>
        <v>92235</v>
      </c>
      <c r="K2220" s="81" t="str">
        <f t="shared" si="142"/>
        <v>Angiografía con fluoresceína</v>
      </c>
      <c r="L2220" s="335">
        <f>+'3.- Resumen general'!AP2221</f>
        <v>0</v>
      </c>
      <c r="M2220" s="335">
        <f>+'3.- Resumen general'!AQ2221</f>
        <v>23.18</v>
      </c>
      <c r="N2220" s="335">
        <f t="shared" si="143"/>
        <v>23.18</v>
      </c>
    </row>
    <row r="2221" spans="2:14">
      <c r="B2221" s="52">
        <v>2216</v>
      </c>
      <c r="C2221" s="334">
        <f>+'3.- Resumen general'!C2222</f>
        <v>92250</v>
      </c>
      <c r="D2221" s="81" t="str">
        <f>+'3.- Resumen general'!D2222</f>
        <v>Fondo de ojo</v>
      </c>
      <c r="E2221" s="335">
        <f>+'3.- Resumen general'!AP2222</f>
        <v>0</v>
      </c>
      <c r="F2221" s="335">
        <f>+'3.- Resumen general'!AQ2222</f>
        <v>2.9198499999999998</v>
      </c>
      <c r="G2221" s="335">
        <f t="shared" si="140"/>
        <v>2.9198499999999998</v>
      </c>
      <c r="I2221" s="52">
        <v>2216</v>
      </c>
      <c r="J2221" s="334">
        <f t="shared" si="141"/>
        <v>92250</v>
      </c>
      <c r="K2221" s="81" t="str">
        <f t="shared" si="142"/>
        <v>Fondo de ojo</v>
      </c>
      <c r="L2221" s="335">
        <f>+'3.- Resumen general'!AP2222</f>
        <v>0</v>
      </c>
      <c r="M2221" s="335">
        <f>+'3.- Resumen general'!AQ2222</f>
        <v>2.9198499999999998</v>
      </c>
      <c r="N2221" s="335">
        <f t="shared" si="143"/>
        <v>2.9198499999999998</v>
      </c>
    </row>
    <row r="2222" spans="2:14">
      <c r="B2222" s="52">
        <v>2217</v>
      </c>
      <c r="C2222" s="334">
        <f>+'3.- Resumen general'!C2223</f>
        <v>92260</v>
      </c>
      <c r="D2222" s="81" t="str">
        <f>+'3.- Resumen general'!D2223</f>
        <v>Oftalmodinamometría</v>
      </c>
      <c r="E2222" s="335">
        <f>+'3.- Resumen general'!AP2223</f>
        <v>0</v>
      </c>
      <c r="F2222" s="335">
        <f>+'3.- Resumen general'!AQ2223</f>
        <v>2.9198499999999998</v>
      </c>
      <c r="G2222" s="335">
        <f t="shared" si="140"/>
        <v>2.9198499999999998</v>
      </c>
      <c r="I2222" s="52">
        <v>2217</v>
      </c>
      <c r="J2222" s="334">
        <f t="shared" si="141"/>
        <v>92260</v>
      </c>
      <c r="K2222" s="81" t="str">
        <f t="shared" si="142"/>
        <v>Oftalmodinamometría</v>
      </c>
      <c r="L2222" s="335">
        <f>+'3.- Resumen general'!AP2223</f>
        <v>0</v>
      </c>
      <c r="M2222" s="335">
        <f>+'3.- Resumen general'!AQ2223</f>
        <v>2.9198499999999998</v>
      </c>
      <c r="N2222" s="335">
        <f t="shared" si="143"/>
        <v>2.9198499999999998</v>
      </c>
    </row>
    <row r="2223" spans="2:14">
      <c r="B2223" s="52">
        <v>2218</v>
      </c>
      <c r="C2223" s="334">
        <f>+'3.- Resumen general'!C2224</f>
        <v>92265</v>
      </c>
      <c r="D2223" s="81" t="str">
        <f>+'3.- Resumen general'!D2224</f>
        <v>Oculoelectromiografía de aguja, uno o varios músculos extraoculares</v>
      </c>
      <c r="E2223" s="335">
        <f>+'3.- Resumen general'!AP2224</f>
        <v>0</v>
      </c>
      <c r="F2223" s="335">
        <f>+'3.- Resumen general'!AQ2224</f>
        <v>2.9198499999999998</v>
      </c>
      <c r="G2223" s="335">
        <f t="shared" si="140"/>
        <v>2.9198499999999998</v>
      </c>
      <c r="I2223" s="52">
        <v>2218</v>
      </c>
      <c r="J2223" s="334">
        <f t="shared" si="141"/>
        <v>92265</v>
      </c>
      <c r="K2223" s="81" t="str">
        <f t="shared" si="142"/>
        <v>Oculoelectromiografía de aguja, uno o varios músculos extraoculares</v>
      </c>
      <c r="L2223" s="335">
        <f>+'3.- Resumen general'!AP2224</f>
        <v>0</v>
      </c>
      <c r="M2223" s="335">
        <f>+'3.- Resumen general'!AQ2224</f>
        <v>2.9198499999999998</v>
      </c>
      <c r="N2223" s="335">
        <f t="shared" si="143"/>
        <v>2.9198499999999998</v>
      </c>
    </row>
    <row r="2224" spans="2:14">
      <c r="B2224" s="52">
        <v>2219</v>
      </c>
      <c r="C2224" s="334">
        <f>+'3.- Resumen general'!C2225</f>
        <v>92275</v>
      </c>
      <c r="D2224" s="81" t="str">
        <f>+'3.- Resumen general'!D2225</f>
        <v>Electroretinograma</v>
      </c>
      <c r="E2224" s="335">
        <f>+'3.- Resumen general'!AP2225</f>
        <v>0</v>
      </c>
      <c r="F2224" s="335">
        <f>+'3.- Resumen general'!AQ2225</f>
        <v>2.9198499999999998</v>
      </c>
      <c r="G2224" s="335">
        <f t="shared" si="140"/>
        <v>2.9198499999999998</v>
      </c>
      <c r="I2224" s="52">
        <v>2219</v>
      </c>
      <c r="J2224" s="334">
        <f t="shared" si="141"/>
        <v>92275</v>
      </c>
      <c r="K2224" s="81" t="str">
        <f t="shared" si="142"/>
        <v>Electroretinograma</v>
      </c>
      <c r="L2224" s="335">
        <f>+'3.- Resumen general'!AP2225</f>
        <v>0</v>
      </c>
      <c r="M2224" s="335">
        <f>+'3.- Resumen general'!AQ2225</f>
        <v>2.9198499999999998</v>
      </c>
      <c r="N2224" s="335">
        <f t="shared" si="143"/>
        <v>2.9198499999999998</v>
      </c>
    </row>
    <row r="2225" spans="2:14">
      <c r="B2225" s="52">
        <v>2220</v>
      </c>
      <c r="C2225" s="334">
        <f>+'3.- Resumen general'!C2226</f>
        <v>92499</v>
      </c>
      <c r="D2225" s="81" t="str">
        <f>+'3.- Resumen general'!D2226</f>
        <v>Microscopía especular</v>
      </c>
      <c r="E2225" s="335">
        <f>+'3.- Resumen general'!AP2226</f>
        <v>0</v>
      </c>
      <c r="F2225" s="335">
        <f>+'3.- Resumen general'!AQ2226</f>
        <v>2.9198499999999998</v>
      </c>
      <c r="G2225" s="335">
        <f t="shared" si="140"/>
        <v>2.9198499999999998</v>
      </c>
      <c r="I2225" s="52">
        <v>2220</v>
      </c>
      <c r="J2225" s="334">
        <f t="shared" si="141"/>
        <v>92499</v>
      </c>
      <c r="K2225" s="81" t="str">
        <f t="shared" si="142"/>
        <v>Microscopía especular</v>
      </c>
      <c r="L2225" s="335">
        <f>+'3.- Resumen general'!AP2226</f>
        <v>0</v>
      </c>
      <c r="M2225" s="335">
        <f>+'3.- Resumen general'!AQ2226</f>
        <v>2.9198499999999998</v>
      </c>
      <c r="N2225" s="335">
        <f t="shared" si="143"/>
        <v>2.9198499999999998</v>
      </c>
    </row>
    <row r="2226" spans="2:14">
      <c r="B2226" s="52">
        <v>2221</v>
      </c>
      <c r="C2226" s="334">
        <f>+'3.- Resumen general'!C2227</f>
        <v>92504</v>
      </c>
      <c r="D2226" s="81" t="str">
        <f>+'3.- Resumen general'!D2227</f>
        <v>Microscopía binocular</v>
      </c>
      <c r="E2226" s="335">
        <f>+'3.- Resumen general'!AP2227</f>
        <v>0</v>
      </c>
      <c r="F2226" s="335">
        <f>+'3.- Resumen general'!AQ2227</f>
        <v>2.9198499999999998</v>
      </c>
      <c r="G2226" s="335">
        <f t="shared" si="140"/>
        <v>2.9198499999999998</v>
      </c>
      <c r="I2226" s="52">
        <v>2221</v>
      </c>
      <c r="J2226" s="334">
        <f t="shared" si="141"/>
        <v>92504</v>
      </c>
      <c r="K2226" s="81" t="str">
        <f t="shared" si="142"/>
        <v>Microscopía binocular</v>
      </c>
      <c r="L2226" s="335">
        <f>+'3.- Resumen general'!AP2227</f>
        <v>0</v>
      </c>
      <c r="M2226" s="335">
        <f>+'3.- Resumen general'!AQ2227</f>
        <v>2.9198499999999998</v>
      </c>
      <c r="N2226" s="335">
        <f t="shared" si="143"/>
        <v>2.9198499999999998</v>
      </c>
    </row>
    <row r="2227" spans="2:14">
      <c r="B2227" s="52">
        <v>2222</v>
      </c>
      <c r="C2227" s="334">
        <f>+'3.- Resumen general'!C2228</f>
        <v>92507</v>
      </c>
      <c r="D2227" s="81" t="str">
        <f>+'3.- Resumen general'!D2228</f>
        <v>Terapia del lenguaje</v>
      </c>
      <c r="E2227" s="335">
        <f>+'3.- Resumen general'!AP2228</f>
        <v>0</v>
      </c>
      <c r="F2227" s="335">
        <f>+'3.- Resumen general'!AQ2228</f>
        <v>2.9198499999999998</v>
      </c>
      <c r="G2227" s="335">
        <f t="shared" si="140"/>
        <v>2.9198499999999998</v>
      </c>
      <c r="I2227" s="52">
        <v>2222</v>
      </c>
      <c r="J2227" s="334">
        <f t="shared" si="141"/>
        <v>92507</v>
      </c>
      <c r="K2227" s="81" t="str">
        <f t="shared" si="142"/>
        <v>Terapia del lenguaje</v>
      </c>
      <c r="L2227" s="335">
        <f>+'3.- Resumen general'!AP2228</f>
        <v>0</v>
      </c>
      <c r="M2227" s="335">
        <f>+'3.- Resumen general'!AQ2228</f>
        <v>2.9198499999999998</v>
      </c>
      <c r="N2227" s="335">
        <f t="shared" si="143"/>
        <v>2.9198499999999998</v>
      </c>
    </row>
    <row r="2228" spans="2:14">
      <c r="B2228" s="52">
        <v>2223</v>
      </c>
      <c r="C2228" s="334">
        <f>+'3.- Resumen general'!C2229</f>
        <v>92511</v>
      </c>
      <c r="D2228" s="81" t="str">
        <f>+'3.- Resumen general'!D2229</f>
        <v>Nasofaringoscopía con endoscopio (procedimiento separado)</v>
      </c>
      <c r="E2228" s="335">
        <f>+'3.- Resumen general'!AP2229</f>
        <v>0</v>
      </c>
      <c r="F2228" s="335">
        <f>+'3.- Resumen general'!AQ2229</f>
        <v>2.9198499999999998</v>
      </c>
      <c r="G2228" s="335">
        <f t="shared" si="140"/>
        <v>2.9198499999999998</v>
      </c>
      <c r="I2228" s="52">
        <v>2223</v>
      </c>
      <c r="J2228" s="334">
        <f t="shared" si="141"/>
        <v>92511</v>
      </c>
      <c r="K2228" s="81" t="str">
        <f t="shared" si="142"/>
        <v>Nasofaringoscopía con endoscopio (procedimiento separado)</v>
      </c>
      <c r="L2228" s="335">
        <f>+'3.- Resumen general'!AP2229</f>
        <v>0</v>
      </c>
      <c r="M2228" s="335">
        <f>+'3.- Resumen general'!AQ2229</f>
        <v>2.9198499999999998</v>
      </c>
      <c r="N2228" s="335">
        <f t="shared" si="143"/>
        <v>2.9198499999999998</v>
      </c>
    </row>
    <row r="2229" spans="2:14">
      <c r="B2229" s="52">
        <v>2224</v>
      </c>
      <c r="C2229" s="334">
        <f>+'3.- Resumen general'!C2230</f>
        <v>92557</v>
      </c>
      <c r="D2229" s="81" t="str">
        <f>+'3.- Resumen general'!D2230</f>
        <v>Audiometría</v>
      </c>
      <c r="E2229" s="335">
        <f>+'3.- Resumen general'!AP2230</f>
        <v>0</v>
      </c>
      <c r="F2229" s="335">
        <f>+'3.- Resumen general'!AQ2230</f>
        <v>2.9198499999999998</v>
      </c>
      <c r="G2229" s="335">
        <f t="shared" si="140"/>
        <v>2.9198499999999998</v>
      </c>
      <c r="I2229" s="52">
        <v>2224</v>
      </c>
      <c r="J2229" s="334">
        <f t="shared" si="141"/>
        <v>92557</v>
      </c>
      <c r="K2229" s="81" t="str">
        <f t="shared" si="142"/>
        <v>Audiometría</v>
      </c>
      <c r="L2229" s="335">
        <f>+'3.- Resumen general'!AP2230</f>
        <v>0</v>
      </c>
      <c r="M2229" s="335">
        <f>+'3.- Resumen general'!AQ2230</f>
        <v>2.9198499999999998</v>
      </c>
      <c r="N2229" s="335">
        <f t="shared" si="143"/>
        <v>2.9198499999999998</v>
      </c>
    </row>
    <row r="2230" spans="2:14">
      <c r="B2230" s="52">
        <v>2225</v>
      </c>
      <c r="C2230" s="334">
        <f>+'3.- Resumen general'!C2231</f>
        <v>92567</v>
      </c>
      <c r="D2230" s="81" t="str">
        <f>+'3.- Resumen general'!D2231</f>
        <v>Timpanometría (prueba de impedancia)</v>
      </c>
      <c r="E2230" s="335">
        <f>+'3.- Resumen general'!AP2231</f>
        <v>0</v>
      </c>
      <c r="F2230" s="335">
        <f>+'3.- Resumen general'!AQ2231</f>
        <v>2.9198499999999998</v>
      </c>
      <c r="G2230" s="335">
        <f t="shared" si="140"/>
        <v>2.9198499999999998</v>
      </c>
      <c r="I2230" s="52">
        <v>2225</v>
      </c>
      <c r="J2230" s="334">
        <f t="shared" si="141"/>
        <v>92567</v>
      </c>
      <c r="K2230" s="81" t="str">
        <f t="shared" si="142"/>
        <v>Timpanometría (prueba de impedancia)</v>
      </c>
      <c r="L2230" s="335">
        <f>+'3.- Resumen general'!AP2231</f>
        <v>0</v>
      </c>
      <c r="M2230" s="335">
        <f>+'3.- Resumen general'!AQ2231</f>
        <v>2.9198499999999998</v>
      </c>
      <c r="N2230" s="335">
        <f t="shared" si="143"/>
        <v>2.9198499999999998</v>
      </c>
    </row>
    <row r="2231" spans="2:14">
      <c r="B2231" s="52">
        <v>2226</v>
      </c>
      <c r="C2231" s="334">
        <f>+'3.- Resumen general'!C2232</f>
        <v>92584</v>
      </c>
      <c r="D2231" s="81" t="str">
        <f>+'3.- Resumen general'!D2232</f>
        <v>Electrococleografía</v>
      </c>
      <c r="E2231" s="335">
        <f>+'3.- Resumen general'!AP2232</f>
        <v>0</v>
      </c>
      <c r="F2231" s="335">
        <f>+'3.- Resumen general'!AQ2232</f>
        <v>2.9198499999999998</v>
      </c>
      <c r="G2231" s="335">
        <f t="shared" si="140"/>
        <v>2.9198499999999998</v>
      </c>
      <c r="I2231" s="52">
        <v>2226</v>
      </c>
      <c r="J2231" s="334">
        <f t="shared" si="141"/>
        <v>92584</v>
      </c>
      <c r="K2231" s="81" t="str">
        <f t="shared" si="142"/>
        <v>Electrococleografía</v>
      </c>
      <c r="L2231" s="335">
        <f>+'3.- Resumen general'!AP2232</f>
        <v>0</v>
      </c>
      <c r="M2231" s="335">
        <f>+'3.- Resumen general'!AQ2232</f>
        <v>2.9198499999999998</v>
      </c>
      <c r="N2231" s="335">
        <f t="shared" si="143"/>
        <v>2.9198499999999998</v>
      </c>
    </row>
    <row r="2232" spans="2:14">
      <c r="B2232" s="52">
        <v>2227</v>
      </c>
      <c r="C2232" s="334">
        <f>+'3.- Resumen general'!C2233</f>
        <v>92585</v>
      </c>
      <c r="D2232" s="81" t="str">
        <f>+'3.- Resumen general'!D2233</f>
        <v>Potenciales evocados auditivos</v>
      </c>
      <c r="E2232" s="335">
        <f>+'3.- Resumen general'!AP2233</f>
        <v>0</v>
      </c>
      <c r="F2232" s="335">
        <f>+'3.- Resumen general'!AQ2233</f>
        <v>2.9198499999999998</v>
      </c>
      <c r="G2232" s="335">
        <f t="shared" si="140"/>
        <v>2.9198499999999998</v>
      </c>
      <c r="I2232" s="52">
        <v>2227</v>
      </c>
      <c r="J2232" s="334">
        <f t="shared" si="141"/>
        <v>92585</v>
      </c>
      <c r="K2232" s="81" t="str">
        <f t="shared" si="142"/>
        <v>Potenciales evocados auditivos</v>
      </c>
      <c r="L2232" s="335">
        <f>+'3.- Resumen general'!AP2233</f>
        <v>0</v>
      </c>
      <c r="M2232" s="335">
        <f>+'3.- Resumen general'!AQ2233</f>
        <v>2.9198499999999998</v>
      </c>
      <c r="N2232" s="335">
        <f t="shared" si="143"/>
        <v>2.9198499999999998</v>
      </c>
    </row>
    <row r="2233" spans="2:14">
      <c r="B2233" s="52">
        <v>2228</v>
      </c>
      <c r="C2233" s="334">
        <f>+'3.- Resumen general'!C2234</f>
        <v>92950</v>
      </c>
      <c r="D2233" s="81" t="str">
        <f>+'3.- Resumen general'!D2234</f>
        <v>Reanimación cardiopulmonar (p. ej. en paro cardiaco)</v>
      </c>
      <c r="E2233" s="335">
        <f>+'3.- Resumen general'!AP2234</f>
        <v>0</v>
      </c>
      <c r="F2233" s="335">
        <f>+'3.- Resumen general'!AQ2234</f>
        <v>2.641</v>
      </c>
      <c r="G2233" s="335">
        <f t="shared" si="140"/>
        <v>2.641</v>
      </c>
      <c r="I2233" s="52">
        <v>2228</v>
      </c>
      <c r="J2233" s="334">
        <f t="shared" si="141"/>
        <v>92950</v>
      </c>
      <c r="K2233" s="81" t="str">
        <f t="shared" si="142"/>
        <v>Reanimación cardiopulmonar (p. ej. en paro cardiaco)</v>
      </c>
      <c r="L2233" s="335">
        <f>+'3.- Resumen general'!AP2234</f>
        <v>0</v>
      </c>
      <c r="M2233" s="335">
        <f>+'3.- Resumen general'!AQ2234</f>
        <v>2.641</v>
      </c>
      <c r="N2233" s="335">
        <f t="shared" si="143"/>
        <v>2.641</v>
      </c>
    </row>
    <row r="2234" spans="2:14">
      <c r="B2234" s="52">
        <v>2229</v>
      </c>
      <c r="C2234" s="334">
        <f>+'3.- Resumen general'!C2235</f>
        <v>92960</v>
      </c>
      <c r="D2234" s="81" t="str">
        <f>+'3.- Resumen general'!D2235</f>
        <v>Cardioversión electiva, conversión eléctrica de la arritmia; externa</v>
      </c>
      <c r="E2234" s="335">
        <f>+'3.- Resumen general'!AP2235</f>
        <v>0</v>
      </c>
      <c r="F2234" s="335">
        <f>+'3.- Resumen general'!AQ2235</f>
        <v>2.9198499999999998</v>
      </c>
      <c r="G2234" s="335">
        <f t="shared" si="140"/>
        <v>2.9198499999999998</v>
      </c>
      <c r="I2234" s="52">
        <v>2229</v>
      </c>
      <c r="J2234" s="334">
        <f t="shared" si="141"/>
        <v>92960</v>
      </c>
      <c r="K2234" s="81" t="str">
        <f t="shared" si="142"/>
        <v>Cardioversión electiva, conversión eléctrica de la arritmia; externa</v>
      </c>
      <c r="L2234" s="335">
        <f>+'3.- Resumen general'!AP2235</f>
        <v>0</v>
      </c>
      <c r="M2234" s="335">
        <f>+'3.- Resumen general'!AQ2235</f>
        <v>2.9198499999999998</v>
      </c>
      <c r="N2234" s="335">
        <f t="shared" si="143"/>
        <v>2.9198499999999998</v>
      </c>
    </row>
    <row r="2235" spans="2:14">
      <c r="B2235" s="52">
        <v>2230</v>
      </c>
      <c r="C2235" s="334">
        <f>+'3.- Resumen general'!C2236</f>
        <v>92980</v>
      </c>
      <c r="D2235" s="81" t="str">
        <f>+'3.- Resumen general'!D2236</f>
        <v>Colocación transcatéter de catéteres dilatadores intracoronarios</v>
      </c>
      <c r="E2235" s="335">
        <f>+'3.- Resumen general'!AP2236</f>
        <v>1.0976957070707072</v>
      </c>
      <c r="F2235" s="335">
        <f>+'3.- Resumen general'!AQ2236</f>
        <v>316.80133999999998</v>
      </c>
      <c r="G2235" s="335">
        <f t="shared" si="140"/>
        <v>317.89903570707071</v>
      </c>
      <c r="I2235" s="52">
        <v>2230</v>
      </c>
      <c r="J2235" s="334">
        <f t="shared" si="141"/>
        <v>92980</v>
      </c>
      <c r="K2235" s="81" t="str">
        <f t="shared" si="142"/>
        <v>Colocación transcatéter de catéteres dilatadores intracoronarios</v>
      </c>
      <c r="L2235" s="335">
        <f>+'3.- Resumen general'!AP2236</f>
        <v>1.0976957070707072</v>
      </c>
      <c r="M2235" s="335">
        <f>+'3.- Resumen general'!AQ2236</f>
        <v>316.80133999999998</v>
      </c>
      <c r="N2235" s="335">
        <f t="shared" si="143"/>
        <v>317.89903570707071</v>
      </c>
    </row>
    <row r="2236" spans="2:14">
      <c r="B2236" s="52">
        <v>2231</v>
      </c>
      <c r="C2236" s="334">
        <f>+'3.- Resumen general'!C2237</f>
        <v>92982</v>
      </c>
      <c r="D2236" s="81" t="str">
        <f>+'3.- Resumen general'!D2237</f>
        <v>Angioplastía coronaria transluminal percutánea</v>
      </c>
      <c r="E2236" s="335">
        <f>+'3.- Resumen general'!AP2237</f>
        <v>1.0976957070707072</v>
      </c>
      <c r="F2236" s="335">
        <f>+'3.- Resumen general'!AQ2237</f>
        <v>309.06133999999997</v>
      </c>
      <c r="G2236" s="335">
        <f t="shared" si="140"/>
        <v>310.1590357070707</v>
      </c>
      <c r="I2236" s="52">
        <v>2231</v>
      </c>
      <c r="J2236" s="334">
        <f t="shared" si="141"/>
        <v>92982</v>
      </c>
      <c r="K2236" s="81" t="str">
        <f t="shared" si="142"/>
        <v>Angioplastía coronaria transluminal percutánea</v>
      </c>
      <c r="L2236" s="335">
        <f>+'3.- Resumen general'!AP2237</f>
        <v>1.0976957070707072</v>
      </c>
      <c r="M2236" s="335">
        <f>+'3.- Resumen general'!AQ2237</f>
        <v>309.06133999999997</v>
      </c>
      <c r="N2236" s="335">
        <f t="shared" si="143"/>
        <v>310.1590357070707</v>
      </c>
    </row>
    <row r="2237" spans="2:14">
      <c r="B2237" s="52">
        <v>2232</v>
      </c>
      <c r="C2237" s="334">
        <f>+'3.- Resumen general'!C2238</f>
        <v>92986</v>
      </c>
      <c r="D2237" s="81" t="str">
        <f>+'3.- Resumen general'!D2238</f>
        <v>Valvuloplastía percutánea de balón</v>
      </c>
      <c r="E2237" s="335">
        <f>+'3.- Resumen general'!AP2238</f>
        <v>1.0976957070707072</v>
      </c>
      <c r="F2237" s="335">
        <f>+'3.- Resumen general'!AQ2238</f>
        <v>316.80133999999998</v>
      </c>
      <c r="G2237" s="335">
        <f t="shared" si="140"/>
        <v>317.89903570707071</v>
      </c>
      <c r="I2237" s="52">
        <v>2232</v>
      </c>
      <c r="J2237" s="334">
        <f t="shared" si="141"/>
        <v>92986</v>
      </c>
      <c r="K2237" s="81" t="str">
        <f t="shared" si="142"/>
        <v>Valvuloplastía percutánea de balón</v>
      </c>
      <c r="L2237" s="335">
        <f>+'3.- Resumen general'!AP2238</f>
        <v>1.0976957070707072</v>
      </c>
      <c r="M2237" s="335">
        <f>+'3.- Resumen general'!AQ2238</f>
        <v>316.80133999999998</v>
      </c>
      <c r="N2237" s="335">
        <f t="shared" si="143"/>
        <v>317.89903570707071</v>
      </c>
    </row>
    <row r="2238" spans="2:14">
      <c r="B2238" s="52">
        <v>2233</v>
      </c>
      <c r="C2238" s="334">
        <f>+'3.- Resumen general'!C2239</f>
        <v>93000</v>
      </c>
      <c r="D2238" s="81" t="str">
        <f>+'3.- Resumen general'!D2239</f>
        <v>Electrocardiograma</v>
      </c>
      <c r="E2238" s="335">
        <f>+'3.- Resumen general'!AP2239</f>
        <v>0</v>
      </c>
      <c r="F2238" s="335">
        <f>+'3.- Resumen general'!AQ2239</f>
        <v>7.6233500000000012</v>
      </c>
      <c r="G2238" s="335">
        <f t="shared" si="140"/>
        <v>7.6233500000000012</v>
      </c>
      <c r="I2238" s="52">
        <v>2233</v>
      </c>
      <c r="J2238" s="334">
        <f t="shared" si="141"/>
        <v>93000</v>
      </c>
      <c r="K2238" s="81" t="str">
        <f t="shared" si="142"/>
        <v>Electrocardiograma</v>
      </c>
      <c r="L2238" s="335">
        <f>+'3.- Resumen general'!AP2239</f>
        <v>0</v>
      </c>
      <c r="M2238" s="335">
        <f>+'3.- Resumen general'!AQ2239</f>
        <v>7.6233500000000012</v>
      </c>
      <c r="N2238" s="335">
        <f t="shared" si="143"/>
        <v>7.6233500000000012</v>
      </c>
    </row>
    <row r="2239" spans="2:14">
      <c r="B2239" s="52">
        <v>2234</v>
      </c>
      <c r="C2239" s="334">
        <f>+'3.- Resumen general'!C2240</f>
        <v>93015</v>
      </c>
      <c r="D2239" s="81" t="str">
        <f>+'3.- Resumen general'!D2240</f>
        <v>Prueba de esfuerzo</v>
      </c>
      <c r="E2239" s="335">
        <f>+'3.- Resumen general'!AP2240</f>
        <v>0</v>
      </c>
      <c r="F2239" s="335">
        <f>+'3.- Resumen general'!AQ2240</f>
        <v>2.9198499999999998</v>
      </c>
      <c r="G2239" s="335">
        <f t="shared" si="140"/>
        <v>2.9198499999999998</v>
      </c>
      <c r="I2239" s="52">
        <v>2234</v>
      </c>
      <c r="J2239" s="334">
        <f t="shared" si="141"/>
        <v>93015</v>
      </c>
      <c r="K2239" s="81" t="str">
        <f t="shared" si="142"/>
        <v>Prueba de esfuerzo</v>
      </c>
      <c r="L2239" s="335">
        <f>+'3.- Resumen general'!AP2240</f>
        <v>0</v>
      </c>
      <c r="M2239" s="335">
        <f>+'3.- Resumen general'!AQ2240</f>
        <v>2.9198499999999998</v>
      </c>
      <c r="N2239" s="335">
        <f t="shared" si="143"/>
        <v>2.9198499999999998</v>
      </c>
    </row>
    <row r="2240" spans="2:14">
      <c r="B2240" s="52">
        <v>2235</v>
      </c>
      <c r="C2240" s="334">
        <f>+'3.- Resumen general'!C2241</f>
        <v>93224</v>
      </c>
      <c r="D2240" s="81" t="str">
        <f>+'3.- Resumen general'!D2241</f>
        <v>Monitoreo Holter</v>
      </c>
      <c r="E2240" s="335">
        <f>+'3.- Resumen general'!AP2241</f>
        <v>0</v>
      </c>
      <c r="F2240" s="335">
        <f>+'3.- Resumen general'!AQ2241</f>
        <v>2.9198499999999998</v>
      </c>
      <c r="G2240" s="335">
        <f t="shared" si="140"/>
        <v>2.9198499999999998</v>
      </c>
      <c r="I2240" s="52">
        <v>2235</v>
      </c>
      <c r="J2240" s="334">
        <f t="shared" si="141"/>
        <v>93224</v>
      </c>
      <c r="K2240" s="81" t="str">
        <f t="shared" si="142"/>
        <v>Monitoreo Holter</v>
      </c>
      <c r="L2240" s="335">
        <f>+'3.- Resumen general'!AP2241</f>
        <v>0</v>
      </c>
      <c r="M2240" s="335">
        <f>+'3.- Resumen general'!AQ2241</f>
        <v>2.9198499999999998</v>
      </c>
      <c r="N2240" s="335">
        <f t="shared" si="143"/>
        <v>2.9198499999999998</v>
      </c>
    </row>
    <row r="2241" spans="2:14">
      <c r="B2241" s="52">
        <v>2236</v>
      </c>
      <c r="C2241" s="334">
        <f>+'3.- Resumen general'!C2242</f>
        <v>93307</v>
      </c>
      <c r="D2241" s="81" t="str">
        <f>+'3.- Resumen general'!D2242</f>
        <v>Ecocardiografía transtorácica</v>
      </c>
      <c r="E2241" s="335">
        <f>+'3.- Resumen general'!AP2242</f>
        <v>0</v>
      </c>
      <c r="F2241" s="335">
        <f>+'3.- Resumen general'!AQ2242</f>
        <v>5.618850000000001</v>
      </c>
      <c r="G2241" s="335">
        <f t="shared" si="140"/>
        <v>5.618850000000001</v>
      </c>
      <c r="I2241" s="52">
        <v>2236</v>
      </c>
      <c r="J2241" s="334">
        <f t="shared" si="141"/>
        <v>93307</v>
      </c>
      <c r="K2241" s="81" t="str">
        <f t="shared" si="142"/>
        <v>Ecocardiografía transtorácica</v>
      </c>
      <c r="L2241" s="335">
        <f>+'3.- Resumen general'!AP2242</f>
        <v>0</v>
      </c>
      <c r="M2241" s="335">
        <f>+'3.- Resumen general'!AQ2242</f>
        <v>5.618850000000001</v>
      </c>
      <c r="N2241" s="335">
        <f t="shared" si="143"/>
        <v>5.618850000000001</v>
      </c>
    </row>
    <row r="2242" spans="2:14">
      <c r="B2242" s="52">
        <v>2237</v>
      </c>
      <c r="C2242" s="334">
        <f>+'3.- Resumen general'!C2243</f>
        <v>93314</v>
      </c>
      <c r="D2242" s="81" t="str">
        <f>+'3.- Resumen general'!D2243</f>
        <v>Ecocardiografía transesofágica (TEE)</v>
      </c>
      <c r="E2242" s="335">
        <f>+'3.- Resumen general'!AP2243</f>
        <v>0</v>
      </c>
      <c r="F2242" s="335">
        <f>+'3.- Resumen general'!AQ2243</f>
        <v>5.618850000000001</v>
      </c>
      <c r="G2242" s="335">
        <f t="shared" si="140"/>
        <v>5.618850000000001</v>
      </c>
      <c r="I2242" s="52">
        <v>2237</v>
      </c>
      <c r="J2242" s="334">
        <f t="shared" si="141"/>
        <v>93314</v>
      </c>
      <c r="K2242" s="81" t="str">
        <f t="shared" si="142"/>
        <v>Ecocardiografía transesofágica (TEE)</v>
      </c>
      <c r="L2242" s="335">
        <f>+'3.- Resumen general'!AP2243</f>
        <v>0</v>
      </c>
      <c r="M2242" s="335">
        <f>+'3.- Resumen general'!AQ2243</f>
        <v>5.618850000000001</v>
      </c>
      <c r="N2242" s="335">
        <f t="shared" si="143"/>
        <v>5.618850000000001</v>
      </c>
    </row>
    <row r="2243" spans="2:14">
      <c r="B2243" s="52">
        <v>2238</v>
      </c>
      <c r="C2243" s="334">
        <f>+'3.- Resumen general'!C2244</f>
        <v>93320</v>
      </c>
      <c r="D2243" s="81" t="str">
        <f>+'3.- Resumen general'!D2244</f>
        <v>Ecocardiografía doppler</v>
      </c>
      <c r="E2243" s="335">
        <f>+'3.- Resumen general'!AP2244</f>
        <v>0</v>
      </c>
      <c r="F2243" s="335">
        <f>+'3.- Resumen general'!AQ2244</f>
        <v>5.618850000000001</v>
      </c>
      <c r="G2243" s="335">
        <f t="shared" si="140"/>
        <v>5.618850000000001</v>
      </c>
      <c r="I2243" s="52">
        <v>2238</v>
      </c>
      <c r="J2243" s="334">
        <f t="shared" si="141"/>
        <v>93320</v>
      </c>
      <c r="K2243" s="81" t="str">
        <f t="shared" si="142"/>
        <v>Ecocardiografía doppler</v>
      </c>
      <c r="L2243" s="335">
        <f>+'3.- Resumen general'!AP2244</f>
        <v>0</v>
      </c>
      <c r="M2243" s="335">
        <f>+'3.- Resumen general'!AQ2244</f>
        <v>5.618850000000001</v>
      </c>
      <c r="N2243" s="335">
        <f t="shared" si="143"/>
        <v>5.618850000000001</v>
      </c>
    </row>
    <row r="2244" spans="2:14">
      <c r="B2244" s="52">
        <v>2239</v>
      </c>
      <c r="C2244" s="334">
        <f>+'3.- Resumen general'!C2245</f>
        <v>93501</v>
      </c>
      <c r="D2244" s="81" t="str">
        <f>+'3.- Resumen general'!D2245</f>
        <v>Cateterismo cardíaco derecho</v>
      </c>
      <c r="E2244" s="335">
        <f>+'3.- Resumen general'!AP2245</f>
        <v>0.64106341189674521</v>
      </c>
      <c r="F2244" s="335">
        <f>+'3.- Resumen general'!AQ2245</f>
        <v>238.7486833333333</v>
      </c>
      <c r="G2244" s="335">
        <f t="shared" si="140"/>
        <v>239.38974674523004</v>
      </c>
      <c r="I2244" s="52">
        <v>2239</v>
      </c>
      <c r="J2244" s="334">
        <f t="shared" si="141"/>
        <v>93501</v>
      </c>
      <c r="K2244" s="81" t="str">
        <f t="shared" si="142"/>
        <v>Cateterismo cardíaco derecho</v>
      </c>
      <c r="L2244" s="335">
        <f>+'3.- Resumen general'!AP2245</f>
        <v>0.64106341189674521</v>
      </c>
      <c r="M2244" s="335">
        <f>+'3.- Resumen general'!AQ2245</f>
        <v>238.7486833333333</v>
      </c>
      <c r="N2244" s="335">
        <f t="shared" si="143"/>
        <v>239.38974674523004</v>
      </c>
    </row>
    <row r="2245" spans="2:14">
      <c r="B2245" s="52">
        <v>2240</v>
      </c>
      <c r="C2245" s="334">
        <f>+'3.- Resumen general'!C2246</f>
        <v>93503</v>
      </c>
      <c r="D2245" s="81" t="str">
        <f>+'3.- Resumen general'!D2246</f>
        <v>Colocación de catéter Swan Ganz</v>
      </c>
      <c r="E2245" s="335">
        <f>+'3.- Resumen general'!AP2246</f>
        <v>0.48079755892255893</v>
      </c>
      <c r="F2245" s="335">
        <f>+'3.- Resumen general'!AQ2246</f>
        <v>2.9198499999999998</v>
      </c>
      <c r="G2245" s="335">
        <f t="shared" si="140"/>
        <v>3.4006475589225587</v>
      </c>
      <c r="I2245" s="52">
        <v>2240</v>
      </c>
      <c r="J2245" s="334">
        <f t="shared" si="141"/>
        <v>93503</v>
      </c>
      <c r="K2245" s="81" t="str">
        <f t="shared" si="142"/>
        <v>Colocación de catéter Swan Ganz</v>
      </c>
      <c r="L2245" s="335">
        <f>+'3.- Resumen general'!AP2246</f>
        <v>0.48079755892255893</v>
      </c>
      <c r="M2245" s="335">
        <f>+'3.- Resumen general'!AQ2246</f>
        <v>2.9198499999999998</v>
      </c>
      <c r="N2245" s="335">
        <f t="shared" si="143"/>
        <v>3.4006475589225587</v>
      </c>
    </row>
    <row r="2246" spans="2:14" ht="25.5">
      <c r="B2246" s="52">
        <v>2241</v>
      </c>
      <c r="C2246" s="334">
        <f>+'3.- Resumen general'!C2247</f>
        <v>93526</v>
      </c>
      <c r="D2246" s="81" t="str">
        <f>+'3.- Resumen general'!D2247</f>
        <v>Cateterismo combinado de corazón derecho y retrógrado de corazón izquierdo</v>
      </c>
      <c r="E2246" s="335">
        <f>+'3.- Resumen general'!AP2247</f>
        <v>0.64106341189674521</v>
      </c>
      <c r="F2246" s="335">
        <f>+'3.- Resumen general'!AQ2247</f>
        <v>313.40667333333329</v>
      </c>
      <c r="G2246" s="335">
        <f t="shared" si="140"/>
        <v>314.04773674523005</v>
      </c>
      <c r="I2246" s="52">
        <v>2241</v>
      </c>
      <c r="J2246" s="334">
        <f t="shared" si="141"/>
        <v>93526</v>
      </c>
      <c r="K2246" s="81" t="str">
        <f t="shared" si="142"/>
        <v>Cateterismo combinado de corazón derecho y retrógrado de corazón izquierdo</v>
      </c>
      <c r="L2246" s="335">
        <f>+'3.- Resumen general'!AP2247</f>
        <v>0.64106341189674521</v>
      </c>
      <c r="M2246" s="335">
        <f>+'3.- Resumen general'!AQ2247</f>
        <v>313.40667333333329</v>
      </c>
      <c r="N2246" s="335">
        <f t="shared" si="143"/>
        <v>314.04773674523005</v>
      </c>
    </row>
    <row r="2247" spans="2:14">
      <c r="B2247" s="52">
        <v>2242</v>
      </c>
      <c r="C2247" s="334">
        <f>+'3.- Resumen general'!C2248</f>
        <v>93542</v>
      </c>
      <c r="D2247" s="81" t="str">
        <f>+'3.- Resumen general'!D2248</f>
        <v>Cateterismo venoso central</v>
      </c>
      <c r="E2247" s="335">
        <f>+'3.- Resumen general'!AP2248</f>
        <v>0.48079755892255893</v>
      </c>
      <c r="F2247" s="335">
        <f>+'3.- Resumen general'!AQ2248</f>
        <v>306.61733999999996</v>
      </c>
      <c r="G2247" s="335">
        <f t="shared" si="140"/>
        <v>307.09813755892253</v>
      </c>
      <c r="I2247" s="52">
        <v>2242</v>
      </c>
      <c r="J2247" s="334">
        <f t="shared" si="141"/>
        <v>93542</v>
      </c>
      <c r="K2247" s="81" t="str">
        <f t="shared" si="142"/>
        <v>Cateterismo venoso central</v>
      </c>
      <c r="L2247" s="335">
        <f>+'3.- Resumen general'!AP2248</f>
        <v>0.48079755892255893</v>
      </c>
      <c r="M2247" s="335">
        <f>+'3.- Resumen general'!AQ2248</f>
        <v>306.61733999999996</v>
      </c>
      <c r="N2247" s="335">
        <f t="shared" si="143"/>
        <v>307.09813755892253</v>
      </c>
    </row>
    <row r="2248" spans="2:14">
      <c r="B2248" s="52">
        <v>2243</v>
      </c>
      <c r="C2248" s="334">
        <f>+'3.- Resumen general'!C2249</f>
        <v>93556</v>
      </c>
      <c r="D2248" s="81" t="str">
        <f>+'3.- Resumen general'!D2249</f>
        <v>Angiografía coronaria selectiva</v>
      </c>
      <c r="E2248" s="335">
        <f>+'3.- Resumen general'!AP2249</f>
        <v>0.72119633838383834</v>
      </c>
      <c r="F2248" s="335">
        <f>+'3.- Resumen general'!AQ2249</f>
        <v>23.18</v>
      </c>
      <c r="G2248" s="335">
        <f t="shared" ref="G2248:G2311" si="144">SUM(E2248:F2248)</f>
        <v>23.901196338383837</v>
      </c>
      <c r="I2248" s="52">
        <v>2243</v>
      </c>
      <c r="J2248" s="334">
        <f t="shared" ref="J2248:J2311" si="145">+C2248</f>
        <v>93556</v>
      </c>
      <c r="K2248" s="81" t="str">
        <f t="shared" ref="K2248:K2311" si="146">+D2248</f>
        <v>Angiografía coronaria selectiva</v>
      </c>
      <c r="L2248" s="335">
        <f>+'3.- Resumen general'!AP2249</f>
        <v>0.72119633838383834</v>
      </c>
      <c r="M2248" s="335">
        <f>+'3.- Resumen general'!AQ2249</f>
        <v>23.18</v>
      </c>
      <c r="N2248" s="335">
        <f t="shared" ref="N2248:N2311" si="147">SUM(L2248:M2248)</f>
        <v>23.901196338383837</v>
      </c>
    </row>
    <row r="2249" spans="2:14">
      <c r="B2249" s="52">
        <v>2244</v>
      </c>
      <c r="C2249" s="334">
        <f>+'3.- Resumen general'!C2250</f>
        <v>93784</v>
      </c>
      <c r="D2249" s="81" t="str">
        <f>+'3.- Resumen general'!D2250</f>
        <v>Monitoreo ambulatorio de la presión arterial (MAPA)</v>
      </c>
      <c r="E2249" s="335">
        <f>+'3.- Resumen general'!AP2250</f>
        <v>0</v>
      </c>
      <c r="F2249" s="335">
        <f>+'3.- Resumen general'!AQ2250</f>
        <v>2.9198499999999998</v>
      </c>
      <c r="G2249" s="335">
        <f t="shared" si="144"/>
        <v>2.9198499999999998</v>
      </c>
      <c r="I2249" s="52">
        <v>2244</v>
      </c>
      <c r="J2249" s="334">
        <f t="shared" si="145"/>
        <v>93784</v>
      </c>
      <c r="K2249" s="81" t="str">
        <f t="shared" si="146"/>
        <v>Monitoreo ambulatorio de la presión arterial (MAPA)</v>
      </c>
      <c r="L2249" s="335">
        <f>+'3.- Resumen general'!AP2250</f>
        <v>0</v>
      </c>
      <c r="M2249" s="335">
        <f>+'3.- Resumen general'!AQ2250</f>
        <v>2.9198499999999998</v>
      </c>
      <c r="N2249" s="335">
        <f t="shared" si="147"/>
        <v>2.9198499999999998</v>
      </c>
    </row>
    <row r="2250" spans="2:14">
      <c r="B2250" s="52">
        <v>2245</v>
      </c>
      <c r="C2250" s="334">
        <f>+'3.- Resumen general'!C2251</f>
        <v>93875</v>
      </c>
      <c r="D2250" s="81" t="str">
        <f>+'3.- Resumen general'!D2251</f>
        <v>Estudio no invasivo de arterias extracraneales (Ecografía Doppler)</v>
      </c>
      <c r="E2250" s="335">
        <f>+'3.- Resumen general'!AP2251</f>
        <v>0</v>
      </c>
      <c r="F2250" s="335">
        <f>+'3.- Resumen general'!AQ2251</f>
        <v>5.618850000000001</v>
      </c>
      <c r="G2250" s="335">
        <f t="shared" si="144"/>
        <v>5.618850000000001</v>
      </c>
      <c r="I2250" s="52">
        <v>2245</v>
      </c>
      <c r="J2250" s="334">
        <f t="shared" si="145"/>
        <v>93875</v>
      </c>
      <c r="K2250" s="81" t="str">
        <f t="shared" si="146"/>
        <v>Estudio no invasivo de arterias extracraneales (Ecografía Doppler)</v>
      </c>
      <c r="L2250" s="335">
        <f>+'3.- Resumen general'!AP2251</f>
        <v>0</v>
      </c>
      <c r="M2250" s="335">
        <f>+'3.- Resumen general'!AQ2251</f>
        <v>5.618850000000001</v>
      </c>
      <c r="N2250" s="335">
        <f t="shared" si="147"/>
        <v>5.618850000000001</v>
      </c>
    </row>
    <row r="2251" spans="2:14">
      <c r="B2251" s="52">
        <v>2246</v>
      </c>
      <c r="C2251" s="334">
        <f>+'3.- Resumen general'!C2252</f>
        <v>93886</v>
      </c>
      <c r="D2251" s="81" t="str">
        <f>+'3.- Resumen general'!D2252</f>
        <v>Doppler transcraneal</v>
      </c>
      <c r="E2251" s="335">
        <f>+'3.- Resumen general'!AP2252</f>
        <v>0</v>
      </c>
      <c r="F2251" s="335">
        <f>+'3.- Resumen general'!AQ2252</f>
        <v>5.618850000000001</v>
      </c>
      <c r="G2251" s="335">
        <f t="shared" si="144"/>
        <v>5.618850000000001</v>
      </c>
      <c r="I2251" s="52">
        <v>2246</v>
      </c>
      <c r="J2251" s="334">
        <f t="shared" si="145"/>
        <v>93886</v>
      </c>
      <c r="K2251" s="81" t="str">
        <f t="shared" si="146"/>
        <v>Doppler transcraneal</v>
      </c>
      <c r="L2251" s="335">
        <f>+'3.- Resumen general'!AP2252</f>
        <v>0</v>
      </c>
      <c r="M2251" s="335">
        <f>+'3.- Resumen general'!AQ2252</f>
        <v>5.618850000000001</v>
      </c>
      <c r="N2251" s="335">
        <f t="shared" si="147"/>
        <v>5.618850000000001</v>
      </c>
    </row>
    <row r="2252" spans="2:14" ht="25.5">
      <c r="B2252" s="52">
        <v>2247</v>
      </c>
      <c r="C2252" s="334">
        <f>+'3.- Resumen general'!C2253</f>
        <v>93923</v>
      </c>
      <c r="D2252" s="81" t="str">
        <f>+'3.- Resumen general'!D2253</f>
        <v>Estudio fisiológico no invasivo arterial de las extremidades superiores o inferiores (Doppler arterial de extremidades)</v>
      </c>
      <c r="E2252" s="335">
        <f>+'3.- Resumen general'!AP2253</f>
        <v>0</v>
      </c>
      <c r="F2252" s="335">
        <f>+'3.- Resumen general'!AQ2253</f>
        <v>5.618850000000001</v>
      </c>
      <c r="G2252" s="335">
        <f t="shared" si="144"/>
        <v>5.618850000000001</v>
      </c>
      <c r="I2252" s="52">
        <v>2247</v>
      </c>
      <c r="J2252" s="334">
        <f t="shared" si="145"/>
        <v>93923</v>
      </c>
      <c r="K2252" s="81" t="str">
        <f t="shared" si="146"/>
        <v>Estudio fisiológico no invasivo arterial de las extremidades superiores o inferiores (Doppler arterial de extremidades)</v>
      </c>
      <c r="L2252" s="335">
        <f>+'3.- Resumen general'!AP2253</f>
        <v>0</v>
      </c>
      <c r="M2252" s="335">
        <f>+'3.- Resumen general'!AQ2253</f>
        <v>5.618850000000001</v>
      </c>
      <c r="N2252" s="335">
        <f t="shared" si="147"/>
        <v>5.618850000000001</v>
      </c>
    </row>
    <row r="2253" spans="2:14" ht="25.5">
      <c r="B2253" s="52">
        <v>2248</v>
      </c>
      <c r="C2253" s="334">
        <f>+'3.- Resumen general'!C2254</f>
        <v>93965</v>
      </c>
      <c r="D2253" s="81" t="str">
        <f>+'3.- Resumen general'!D2254</f>
        <v>Estudio fisiológico no invasivo venoso de extremidades (Doppler venoso  de extremidades)</v>
      </c>
      <c r="E2253" s="335">
        <f>+'3.- Resumen general'!AP2254</f>
        <v>0</v>
      </c>
      <c r="F2253" s="335">
        <f>+'3.- Resumen general'!AQ2254</f>
        <v>5.618850000000001</v>
      </c>
      <c r="G2253" s="335">
        <f t="shared" si="144"/>
        <v>5.618850000000001</v>
      </c>
      <c r="I2253" s="52">
        <v>2248</v>
      </c>
      <c r="J2253" s="334">
        <f t="shared" si="145"/>
        <v>93965</v>
      </c>
      <c r="K2253" s="81" t="str">
        <f t="shared" si="146"/>
        <v>Estudio fisiológico no invasivo venoso de extremidades (Doppler venoso  de extremidades)</v>
      </c>
      <c r="L2253" s="335">
        <f>+'3.- Resumen general'!AP2254</f>
        <v>0</v>
      </c>
      <c r="M2253" s="335">
        <f>+'3.- Resumen general'!AQ2254</f>
        <v>5.618850000000001</v>
      </c>
      <c r="N2253" s="335">
        <f t="shared" si="147"/>
        <v>5.618850000000001</v>
      </c>
    </row>
    <row r="2254" spans="2:14" ht="25.5">
      <c r="B2254" s="52">
        <v>2249</v>
      </c>
      <c r="C2254" s="334">
        <f>+'3.- Resumen general'!C2255</f>
        <v>93978</v>
      </c>
      <c r="D2254" s="81" t="str">
        <f>+'3.- Resumen general'!D2255</f>
        <v>Barrido dúplex de la aorta, vena cava inferior, vasculatura iliaca o injertos de revascularización</v>
      </c>
      <c r="E2254" s="335">
        <f>+'3.- Resumen general'!AP2255</f>
        <v>0</v>
      </c>
      <c r="F2254" s="335">
        <f>+'3.- Resumen general'!AQ2255</f>
        <v>5.618850000000001</v>
      </c>
      <c r="G2254" s="335">
        <f t="shared" si="144"/>
        <v>5.618850000000001</v>
      </c>
      <c r="I2254" s="52">
        <v>2249</v>
      </c>
      <c r="J2254" s="334">
        <f t="shared" si="145"/>
        <v>93978</v>
      </c>
      <c r="K2254" s="81" t="str">
        <f t="shared" si="146"/>
        <v>Barrido dúplex de la aorta, vena cava inferior, vasculatura iliaca o injertos de revascularización</v>
      </c>
      <c r="L2254" s="335">
        <f>+'3.- Resumen general'!AP2255</f>
        <v>0</v>
      </c>
      <c r="M2254" s="335">
        <f>+'3.- Resumen general'!AQ2255</f>
        <v>5.618850000000001</v>
      </c>
      <c r="N2254" s="335">
        <f t="shared" si="147"/>
        <v>5.618850000000001</v>
      </c>
    </row>
    <row r="2255" spans="2:14">
      <c r="B2255" s="52">
        <v>2250</v>
      </c>
      <c r="C2255" s="334">
        <f>+'3.- Resumen general'!C2256</f>
        <v>94002</v>
      </c>
      <c r="D2255" s="81" t="str">
        <f>+'3.- Resumen general'!D2256</f>
        <v>Apoyo ventilatorio (p. ej. no invasivo)</v>
      </c>
      <c r="E2255" s="335">
        <f>+'3.- Resumen general'!AP2256</f>
        <v>0</v>
      </c>
      <c r="F2255" s="335">
        <f>+'3.- Resumen general'!AQ2256</f>
        <v>2.9198499999999998</v>
      </c>
      <c r="G2255" s="335">
        <f t="shared" si="144"/>
        <v>2.9198499999999998</v>
      </c>
      <c r="I2255" s="52">
        <v>2250</v>
      </c>
      <c r="J2255" s="334">
        <f t="shared" si="145"/>
        <v>94002</v>
      </c>
      <c r="K2255" s="81" t="str">
        <f t="shared" si="146"/>
        <v>Apoyo ventilatorio (p. ej. no invasivo)</v>
      </c>
      <c r="L2255" s="335">
        <f>+'3.- Resumen general'!AP2256</f>
        <v>0</v>
      </c>
      <c r="M2255" s="335">
        <f>+'3.- Resumen general'!AQ2256</f>
        <v>2.9198499999999998</v>
      </c>
      <c r="N2255" s="335">
        <f t="shared" si="147"/>
        <v>2.9198499999999998</v>
      </c>
    </row>
    <row r="2256" spans="2:14">
      <c r="B2256" s="52">
        <v>2251</v>
      </c>
      <c r="C2256" s="334">
        <f>+'3.- Resumen general'!C2257</f>
        <v>94010</v>
      </c>
      <c r="D2256" s="81" t="str">
        <f>+'3.- Resumen general'!D2257</f>
        <v>Espirometría</v>
      </c>
      <c r="E2256" s="335">
        <f>+'3.- Resumen general'!AP2257</f>
        <v>0</v>
      </c>
      <c r="F2256" s="335">
        <f>+'3.- Resumen general'!AQ2257</f>
        <v>15.935500000000001</v>
      </c>
      <c r="G2256" s="335">
        <f t="shared" si="144"/>
        <v>15.935500000000001</v>
      </c>
      <c r="I2256" s="52">
        <v>2251</v>
      </c>
      <c r="J2256" s="334">
        <f t="shared" si="145"/>
        <v>94010</v>
      </c>
      <c r="K2256" s="81" t="str">
        <f t="shared" si="146"/>
        <v>Espirometría</v>
      </c>
      <c r="L2256" s="335">
        <f>+'3.- Resumen general'!AP2257</f>
        <v>0</v>
      </c>
      <c r="M2256" s="335">
        <f>+'3.- Resumen general'!AQ2257</f>
        <v>15.935500000000001</v>
      </c>
      <c r="N2256" s="335">
        <f t="shared" si="147"/>
        <v>15.935500000000001</v>
      </c>
    </row>
    <row r="2257" spans="2:14">
      <c r="B2257" s="52">
        <v>2252</v>
      </c>
      <c r="C2257" s="334">
        <f>+'3.- Resumen general'!C2258</f>
        <v>94375</v>
      </c>
      <c r="D2257" s="81" t="str">
        <f>+'3.- Resumen general'!D2258</f>
        <v>Medición del bucle de flujo-volumen respiratorio</v>
      </c>
      <c r="E2257" s="335">
        <f>+'3.- Resumen general'!AP2258</f>
        <v>0</v>
      </c>
      <c r="F2257" s="335">
        <f>+'3.- Resumen general'!AQ2258</f>
        <v>15.935500000000001</v>
      </c>
      <c r="G2257" s="335">
        <f t="shared" si="144"/>
        <v>15.935500000000001</v>
      </c>
      <c r="I2257" s="52">
        <v>2252</v>
      </c>
      <c r="J2257" s="334">
        <f t="shared" si="145"/>
        <v>94375</v>
      </c>
      <c r="K2257" s="81" t="str">
        <f t="shared" si="146"/>
        <v>Medición del bucle de flujo-volumen respiratorio</v>
      </c>
      <c r="L2257" s="335">
        <f>+'3.- Resumen general'!AP2258</f>
        <v>0</v>
      </c>
      <c r="M2257" s="335">
        <f>+'3.- Resumen general'!AQ2258</f>
        <v>15.935500000000001</v>
      </c>
      <c r="N2257" s="335">
        <f t="shared" si="147"/>
        <v>15.935500000000001</v>
      </c>
    </row>
    <row r="2258" spans="2:14">
      <c r="B2258" s="52">
        <v>2253</v>
      </c>
      <c r="C2258" s="334">
        <f>+'3.- Resumen general'!C2259</f>
        <v>94620</v>
      </c>
      <c r="D2258" s="81" t="str">
        <f>+'3.- Resumen general'!D2259</f>
        <v>Prueba de esfuerzo pulmonar</v>
      </c>
      <c r="E2258" s="335">
        <f>+'3.- Resumen general'!AP2259</f>
        <v>0</v>
      </c>
      <c r="F2258" s="335">
        <f>+'3.- Resumen general'!AQ2259</f>
        <v>2.9198499999999998</v>
      </c>
      <c r="G2258" s="335">
        <f t="shared" si="144"/>
        <v>2.9198499999999998</v>
      </c>
      <c r="I2258" s="52">
        <v>2253</v>
      </c>
      <c r="J2258" s="334">
        <f t="shared" si="145"/>
        <v>94620</v>
      </c>
      <c r="K2258" s="81" t="str">
        <f t="shared" si="146"/>
        <v>Prueba de esfuerzo pulmonar</v>
      </c>
      <c r="L2258" s="335">
        <f>+'3.- Resumen general'!AP2259</f>
        <v>0</v>
      </c>
      <c r="M2258" s="335">
        <f>+'3.- Resumen general'!AQ2259</f>
        <v>2.9198499999999998</v>
      </c>
      <c r="N2258" s="335">
        <f t="shared" si="147"/>
        <v>2.9198499999999998</v>
      </c>
    </row>
    <row r="2259" spans="2:14">
      <c r="B2259" s="52">
        <v>2254</v>
      </c>
      <c r="C2259" s="334">
        <f>+'3.- Resumen general'!C2260</f>
        <v>94640</v>
      </c>
      <c r="D2259" s="81" t="str">
        <f>+'3.- Resumen general'!D2260</f>
        <v>Tratamiento por inhalación con o sin presión</v>
      </c>
      <c r="E2259" s="335">
        <f>+'3.- Resumen general'!AP2260</f>
        <v>0</v>
      </c>
      <c r="F2259" s="335">
        <f>+'3.- Resumen general'!AQ2260</f>
        <v>15.935500000000001</v>
      </c>
      <c r="G2259" s="335">
        <f t="shared" si="144"/>
        <v>15.935500000000001</v>
      </c>
      <c r="I2259" s="52">
        <v>2254</v>
      </c>
      <c r="J2259" s="334">
        <f t="shared" si="145"/>
        <v>94640</v>
      </c>
      <c r="K2259" s="81" t="str">
        <f t="shared" si="146"/>
        <v>Tratamiento por inhalación con o sin presión</v>
      </c>
      <c r="L2259" s="335">
        <f>+'3.- Resumen general'!AP2260</f>
        <v>0</v>
      </c>
      <c r="M2259" s="335">
        <f>+'3.- Resumen general'!AQ2260</f>
        <v>15.935500000000001</v>
      </c>
      <c r="N2259" s="335">
        <f t="shared" si="147"/>
        <v>15.935500000000001</v>
      </c>
    </row>
    <row r="2260" spans="2:14" ht="25.5">
      <c r="B2260" s="52">
        <v>2255</v>
      </c>
      <c r="C2260" s="334">
        <f>+'3.- Resumen general'!C2261</f>
        <v>94664</v>
      </c>
      <c r="D2260" s="81" t="str">
        <f>+'3.- Resumen general'!D2261</f>
        <v>Inhalaciones de aerosoles o vapores para la movilización del esputo, broncodilatación o inducción del esputo con fines diagnósticos</v>
      </c>
      <c r="E2260" s="335">
        <f>+'3.- Resumen general'!AP2261</f>
        <v>0</v>
      </c>
      <c r="F2260" s="335">
        <f>+'3.- Resumen general'!AQ2261</f>
        <v>15.935500000000001</v>
      </c>
      <c r="G2260" s="335">
        <f t="shared" si="144"/>
        <v>15.935500000000001</v>
      </c>
      <c r="I2260" s="52">
        <v>2255</v>
      </c>
      <c r="J2260" s="334">
        <f t="shared" si="145"/>
        <v>94664</v>
      </c>
      <c r="K2260" s="81" t="str">
        <f t="shared" si="146"/>
        <v>Inhalaciones de aerosoles o vapores para la movilización del esputo, broncodilatación o inducción del esputo con fines diagnósticos</v>
      </c>
      <c r="L2260" s="335">
        <f>+'3.- Resumen general'!AP2261</f>
        <v>0</v>
      </c>
      <c r="M2260" s="335">
        <f>+'3.- Resumen general'!AQ2261</f>
        <v>15.935500000000001</v>
      </c>
      <c r="N2260" s="335">
        <f t="shared" si="147"/>
        <v>15.935500000000001</v>
      </c>
    </row>
    <row r="2261" spans="2:14">
      <c r="B2261" s="52">
        <v>2256</v>
      </c>
      <c r="C2261" s="334">
        <f>+'3.- Resumen general'!C2262</f>
        <v>94760</v>
      </c>
      <c r="D2261" s="81" t="str">
        <f>+'3.- Resumen general'!D2262</f>
        <v>Oximetría no invasiva</v>
      </c>
      <c r="E2261" s="335">
        <f>+'3.- Resumen general'!AP2262</f>
        <v>0</v>
      </c>
      <c r="F2261" s="335">
        <f>+'3.- Resumen general'!AQ2262</f>
        <v>2.9198499999999998</v>
      </c>
      <c r="G2261" s="335">
        <f t="shared" si="144"/>
        <v>2.9198499999999998</v>
      </c>
      <c r="I2261" s="52">
        <v>2256</v>
      </c>
      <c r="J2261" s="334">
        <f t="shared" si="145"/>
        <v>94760</v>
      </c>
      <c r="K2261" s="81" t="str">
        <f t="shared" si="146"/>
        <v>Oximetría no invasiva</v>
      </c>
      <c r="L2261" s="335">
        <f>+'3.- Resumen general'!AP2262</f>
        <v>0</v>
      </c>
      <c r="M2261" s="335">
        <f>+'3.- Resumen general'!AQ2262</f>
        <v>2.9198499999999998</v>
      </c>
      <c r="N2261" s="335">
        <f t="shared" si="147"/>
        <v>2.9198499999999998</v>
      </c>
    </row>
    <row r="2262" spans="2:14" ht="25.5">
      <c r="B2262" s="52">
        <v>2257</v>
      </c>
      <c r="C2262" s="334">
        <f>+'3.- Resumen general'!C2263</f>
        <v>95004</v>
      </c>
      <c r="D2262" s="81" t="str">
        <f>+'3.- Resumen general'!D2263</f>
        <v>Prueba cutánea de lectura inmediata - tipo puntura (por cada aplicación de extracto)</v>
      </c>
      <c r="E2262" s="335">
        <f>+'3.- Resumen general'!AP2263</f>
        <v>0</v>
      </c>
      <c r="F2262" s="335">
        <f>+'3.- Resumen general'!AQ2263</f>
        <v>2.9198499999999998</v>
      </c>
      <c r="G2262" s="335">
        <f t="shared" si="144"/>
        <v>2.9198499999999998</v>
      </c>
      <c r="I2262" s="52">
        <v>2257</v>
      </c>
      <c r="J2262" s="334">
        <f t="shared" si="145"/>
        <v>95004</v>
      </c>
      <c r="K2262" s="81" t="str">
        <f t="shared" si="146"/>
        <v>Prueba cutánea de lectura inmediata - tipo puntura (por cada aplicación de extracto)</v>
      </c>
      <c r="L2262" s="335">
        <f>+'3.- Resumen general'!AP2263</f>
        <v>0</v>
      </c>
      <c r="M2262" s="335">
        <f>+'3.- Resumen general'!AQ2263</f>
        <v>2.9198499999999998</v>
      </c>
      <c r="N2262" s="335">
        <f t="shared" si="147"/>
        <v>2.9198499999999998</v>
      </c>
    </row>
    <row r="2263" spans="2:14">
      <c r="B2263" s="52">
        <v>2258</v>
      </c>
      <c r="C2263" s="334">
        <f>+'3.- Resumen general'!C2264</f>
        <v>95044</v>
      </c>
      <c r="D2263" s="81" t="str">
        <f>+'3.- Resumen general'!D2264</f>
        <v>Pruebas cutáneas con parche (por extracto)</v>
      </c>
      <c r="E2263" s="335">
        <f>+'3.- Resumen general'!AP2264</f>
        <v>0</v>
      </c>
      <c r="F2263" s="335">
        <f>+'3.- Resumen general'!AQ2264</f>
        <v>2.9198499999999998</v>
      </c>
      <c r="G2263" s="335">
        <f t="shared" si="144"/>
        <v>2.9198499999999998</v>
      </c>
      <c r="I2263" s="52">
        <v>2258</v>
      </c>
      <c r="J2263" s="334">
        <f t="shared" si="145"/>
        <v>95044</v>
      </c>
      <c r="K2263" s="81" t="str">
        <f t="shared" si="146"/>
        <v>Pruebas cutáneas con parche (por extracto)</v>
      </c>
      <c r="L2263" s="335">
        <f>+'3.- Resumen general'!AP2264</f>
        <v>0</v>
      </c>
      <c r="M2263" s="335">
        <f>+'3.- Resumen general'!AQ2264</f>
        <v>2.9198499999999998</v>
      </c>
      <c r="N2263" s="335">
        <f t="shared" si="147"/>
        <v>2.9198499999999998</v>
      </c>
    </row>
    <row r="2264" spans="2:14">
      <c r="B2264" s="52">
        <v>2259</v>
      </c>
      <c r="C2264" s="334">
        <f>+'3.- Resumen general'!C2265</f>
        <v>95060</v>
      </c>
      <c r="D2264" s="81" t="str">
        <f>+'3.- Resumen general'!D2265</f>
        <v>Prueba de sensibilidad (conjuntival, mucosa) (por hora)</v>
      </c>
      <c r="E2264" s="335">
        <f>+'3.- Resumen general'!AP2265</f>
        <v>0</v>
      </c>
      <c r="F2264" s="335">
        <f>+'3.- Resumen general'!AQ2265</f>
        <v>2.9198499999999998</v>
      </c>
      <c r="G2264" s="335">
        <f t="shared" si="144"/>
        <v>2.9198499999999998</v>
      </c>
      <c r="I2264" s="52">
        <v>2259</v>
      </c>
      <c r="J2264" s="334">
        <f t="shared" si="145"/>
        <v>95060</v>
      </c>
      <c r="K2264" s="81" t="str">
        <f t="shared" si="146"/>
        <v>Prueba de sensibilidad (conjuntival, mucosa) (por hora)</v>
      </c>
      <c r="L2264" s="335">
        <f>+'3.- Resumen general'!AP2265</f>
        <v>0</v>
      </c>
      <c r="M2264" s="335">
        <f>+'3.- Resumen general'!AQ2265</f>
        <v>2.9198499999999998</v>
      </c>
      <c r="N2264" s="335">
        <f t="shared" si="147"/>
        <v>2.9198499999999998</v>
      </c>
    </row>
    <row r="2265" spans="2:14">
      <c r="B2265" s="52">
        <v>2260</v>
      </c>
      <c r="C2265" s="334">
        <f>+'3.- Resumen general'!C2266</f>
        <v>95065</v>
      </c>
      <c r="D2265" s="81" t="str">
        <f>+'3.- Resumen general'!D2266</f>
        <v>Prueba directa de mucosa nasal de sensibilidad para alergias</v>
      </c>
      <c r="E2265" s="335">
        <f>+'3.- Resumen general'!AP2266</f>
        <v>0</v>
      </c>
      <c r="F2265" s="335">
        <f>+'3.- Resumen general'!AQ2266</f>
        <v>2.9198499999999998</v>
      </c>
      <c r="G2265" s="335">
        <f t="shared" si="144"/>
        <v>2.9198499999999998</v>
      </c>
      <c r="I2265" s="52">
        <v>2260</v>
      </c>
      <c r="J2265" s="334">
        <f t="shared" si="145"/>
        <v>95065</v>
      </c>
      <c r="K2265" s="81" t="str">
        <f t="shared" si="146"/>
        <v>Prueba directa de mucosa nasal de sensibilidad para alergias</v>
      </c>
      <c r="L2265" s="335">
        <f>+'3.- Resumen general'!AP2266</f>
        <v>0</v>
      </c>
      <c r="M2265" s="335">
        <f>+'3.- Resumen general'!AQ2266</f>
        <v>2.9198499999999998</v>
      </c>
      <c r="N2265" s="335">
        <f t="shared" si="147"/>
        <v>2.9198499999999998</v>
      </c>
    </row>
    <row r="2266" spans="2:14">
      <c r="B2266" s="52">
        <v>2261</v>
      </c>
      <c r="C2266" s="334">
        <f>+'3.- Resumen general'!C2267</f>
        <v>95070</v>
      </c>
      <c r="D2266" s="81" t="str">
        <f>+'3.- Resumen general'!D2267</f>
        <v>Prueba de broncoprovocación</v>
      </c>
      <c r="E2266" s="335">
        <f>+'3.- Resumen general'!AP2267</f>
        <v>0</v>
      </c>
      <c r="F2266" s="335">
        <f>+'3.- Resumen general'!AQ2267</f>
        <v>15.935500000000001</v>
      </c>
      <c r="G2266" s="335">
        <f t="shared" si="144"/>
        <v>15.935500000000001</v>
      </c>
      <c r="I2266" s="52">
        <v>2261</v>
      </c>
      <c r="J2266" s="334">
        <f t="shared" si="145"/>
        <v>95070</v>
      </c>
      <c r="K2266" s="81" t="str">
        <f t="shared" si="146"/>
        <v>Prueba de broncoprovocación</v>
      </c>
      <c r="L2266" s="335">
        <f>+'3.- Resumen general'!AP2267</f>
        <v>0</v>
      </c>
      <c r="M2266" s="335">
        <f>+'3.- Resumen general'!AQ2267</f>
        <v>15.935500000000001</v>
      </c>
      <c r="N2266" s="335">
        <f t="shared" si="147"/>
        <v>15.935500000000001</v>
      </c>
    </row>
    <row r="2267" spans="2:14">
      <c r="B2267" s="52">
        <v>2262</v>
      </c>
      <c r="C2267" s="334">
        <f>+'3.- Resumen general'!C2268</f>
        <v>95812</v>
      </c>
      <c r="D2267" s="81" t="str">
        <f>+'3.- Resumen general'!D2268</f>
        <v>Electroencefalograma</v>
      </c>
      <c r="E2267" s="335">
        <f>+'3.- Resumen general'!AP2268</f>
        <v>0</v>
      </c>
      <c r="F2267" s="335">
        <f>+'3.- Resumen general'!AQ2268</f>
        <v>7.6233500000000012</v>
      </c>
      <c r="G2267" s="335">
        <f t="shared" si="144"/>
        <v>7.6233500000000012</v>
      </c>
      <c r="I2267" s="52">
        <v>2262</v>
      </c>
      <c r="J2267" s="334">
        <f t="shared" si="145"/>
        <v>95812</v>
      </c>
      <c r="K2267" s="81" t="str">
        <f t="shared" si="146"/>
        <v>Electroencefalograma</v>
      </c>
      <c r="L2267" s="335">
        <f>+'3.- Resumen general'!AP2268</f>
        <v>0</v>
      </c>
      <c r="M2267" s="335">
        <f>+'3.- Resumen general'!AQ2268</f>
        <v>7.6233500000000012</v>
      </c>
      <c r="N2267" s="335">
        <f t="shared" si="147"/>
        <v>7.6233500000000012</v>
      </c>
    </row>
    <row r="2268" spans="2:14">
      <c r="B2268" s="52">
        <v>2263</v>
      </c>
      <c r="C2268" s="334">
        <f>+'3.- Resumen general'!C2269</f>
        <v>95860</v>
      </c>
      <c r="D2268" s="81" t="str">
        <f>+'3.- Resumen general'!D2269</f>
        <v>Electromiografía, una extremidad</v>
      </c>
      <c r="E2268" s="335">
        <f>+'3.- Resumen general'!AP2269</f>
        <v>0</v>
      </c>
      <c r="F2268" s="335">
        <f>+'3.- Resumen general'!AQ2269</f>
        <v>7.6233500000000012</v>
      </c>
      <c r="G2268" s="335">
        <f t="shared" si="144"/>
        <v>7.6233500000000012</v>
      </c>
      <c r="I2268" s="52">
        <v>2263</v>
      </c>
      <c r="J2268" s="334">
        <f t="shared" si="145"/>
        <v>95860</v>
      </c>
      <c r="K2268" s="81" t="str">
        <f t="shared" si="146"/>
        <v>Electromiografía, una extremidad</v>
      </c>
      <c r="L2268" s="335">
        <f>+'3.- Resumen general'!AP2269</f>
        <v>0</v>
      </c>
      <c r="M2268" s="335">
        <f>+'3.- Resumen general'!AQ2269</f>
        <v>7.6233500000000012</v>
      </c>
      <c r="N2268" s="335">
        <f t="shared" si="147"/>
        <v>7.6233500000000012</v>
      </c>
    </row>
    <row r="2269" spans="2:14" ht="25.5">
      <c r="B2269" s="52">
        <v>2264</v>
      </c>
      <c r="C2269" s="334">
        <f>+'3.- Resumen general'!C2270</f>
        <v>95872</v>
      </c>
      <c r="D2269" s="81" t="str">
        <f>+'3.- Resumen general'!D2270</f>
        <v>Electromiografía de aguja con electrodo de fibra única, con determinación cuantitativa de fibrilaciones, bloqueo y/o densidad de fibras</v>
      </c>
      <c r="E2269" s="335">
        <f>+'3.- Resumen general'!AP2270</f>
        <v>0</v>
      </c>
      <c r="F2269" s="335">
        <f>+'3.- Resumen general'!AQ2270</f>
        <v>7.6233500000000012</v>
      </c>
      <c r="G2269" s="335">
        <f t="shared" si="144"/>
        <v>7.6233500000000012</v>
      </c>
      <c r="I2269" s="52">
        <v>2264</v>
      </c>
      <c r="J2269" s="334">
        <f t="shared" si="145"/>
        <v>95872</v>
      </c>
      <c r="K2269" s="81" t="str">
        <f t="shared" si="146"/>
        <v>Electromiografía de aguja con electrodo de fibra única, con determinación cuantitativa de fibrilaciones, bloqueo y/o densidad de fibras</v>
      </c>
      <c r="L2269" s="335">
        <f>+'3.- Resumen general'!AP2270</f>
        <v>0</v>
      </c>
      <c r="M2269" s="335">
        <f>+'3.- Resumen general'!AQ2270</f>
        <v>7.6233500000000012</v>
      </c>
      <c r="N2269" s="335">
        <f t="shared" si="147"/>
        <v>7.6233500000000012</v>
      </c>
    </row>
    <row r="2270" spans="2:14">
      <c r="B2270" s="52">
        <v>2265</v>
      </c>
      <c r="C2270" s="334">
        <f>+'3.- Resumen general'!C2271</f>
        <v>95879</v>
      </c>
      <c r="D2270" s="81" t="str">
        <f>+'3.- Resumen general'!D2271</f>
        <v>Electrografia: evaluacion integral del sistema autónomo</v>
      </c>
      <c r="E2270" s="335">
        <f>+'3.- Resumen general'!AP2271</f>
        <v>0</v>
      </c>
      <c r="F2270" s="335">
        <f>+'3.- Resumen general'!AQ2271</f>
        <v>7.6233500000000012</v>
      </c>
      <c r="G2270" s="335">
        <f t="shared" si="144"/>
        <v>7.6233500000000012</v>
      </c>
      <c r="I2270" s="52">
        <v>2265</v>
      </c>
      <c r="J2270" s="334">
        <f t="shared" si="145"/>
        <v>95879</v>
      </c>
      <c r="K2270" s="81" t="str">
        <f t="shared" si="146"/>
        <v>Electrografia: evaluacion integral del sistema autónomo</v>
      </c>
      <c r="L2270" s="335">
        <f>+'3.- Resumen general'!AP2271</f>
        <v>0</v>
      </c>
      <c r="M2270" s="335">
        <f>+'3.- Resumen general'!AQ2271</f>
        <v>7.6233500000000012</v>
      </c>
      <c r="N2270" s="335">
        <f t="shared" si="147"/>
        <v>7.6233500000000012</v>
      </c>
    </row>
    <row r="2271" spans="2:14">
      <c r="B2271" s="52">
        <v>2266</v>
      </c>
      <c r="C2271" s="334">
        <f>+'3.- Resumen general'!C2272</f>
        <v>95880</v>
      </c>
      <c r="D2271" s="81" t="str">
        <f>+'3.- Resumen general'!D2272</f>
        <v>Electrografia: monitorizacion con PEA</v>
      </c>
      <c r="E2271" s="335">
        <f>+'3.- Resumen general'!AP2272</f>
        <v>0</v>
      </c>
      <c r="F2271" s="335">
        <f>+'3.- Resumen general'!AQ2272</f>
        <v>7.6233500000000012</v>
      </c>
      <c r="G2271" s="335">
        <f t="shared" si="144"/>
        <v>7.6233500000000012</v>
      </c>
      <c r="I2271" s="52">
        <v>2266</v>
      </c>
      <c r="J2271" s="334">
        <f t="shared" si="145"/>
        <v>95880</v>
      </c>
      <c r="K2271" s="81" t="str">
        <f t="shared" si="146"/>
        <v>Electrografia: monitorizacion con PEA</v>
      </c>
      <c r="L2271" s="335">
        <f>+'3.- Resumen general'!AP2272</f>
        <v>0</v>
      </c>
      <c r="M2271" s="335">
        <f>+'3.- Resumen general'!AQ2272</f>
        <v>7.6233500000000012</v>
      </c>
      <c r="N2271" s="335">
        <f t="shared" si="147"/>
        <v>7.6233500000000012</v>
      </c>
    </row>
    <row r="2272" spans="2:14">
      <c r="B2272" s="52">
        <v>2267</v>
      </c>
      <c r="C2272" s="334">
        <f>+'3.- Resumen general'!C2273</f>
        <v>95881</v>
      </c>
      <c r="D2272" s="81" t="str">
        <f>+'3.- Resumen general'!D2273</f>
        <v>Electrografia: monitorizacion con PESS</v>
      </c>
      <c r="E2272" s="335">
        <f>+'3.- Resumen general'!AP2273</f>
        <v>0</v>
      </c>
      <c r="F2272" s="335">
        <f>+'3.- Resumen general'!AQ2273</f>
        <v>7.6233500000000012</v>
      </c>
      <c r="G2272" s="335">
        <f t="shared" si="144"/>
        <v>7.6233500000000012</v>
      </c>
      <c r="I2272" s="52">
        <v>2267</v>
      </c>
      <c r="J2272" s="334">
        <f t="shared" si="145"/>
        <v>95881</v>
      </c>
      <c r="K2272" s="81" t="str">
        <f t="shared" si="146"/>
        <v>Electrografia: monitorizacion con PESS</v>
      </c>
      <c r="L2272" s="335">
        <f>+'3.- Resumen general'!AP2273</f>
        <v>0</v>
      </c>
      <c r="M2272" s="335">
        <f>+'3.- Resumen general'!AQ2273</f>
        <v>7.6233500000000012</v>
      </c>
      <c r="N2272" s="335">
        <f t="shared" si="147"/>
        <v>7.6233500000000012</v>
      </c>
    </row>
    <row r="2273" spans="2:14">
      <c r="B2273" s="52">
        <v>2268</v>
      </c>
      <c r="C2273" s="334">
        <f>+'3.- Resumen general'!C2274</f>
        <v>95882</v>
      </c>
      <c r="D2273" s="81" t="str">
        <f>+'3.- Resumen general'!D2274</f>
        <v>Electrografia: monitorizacion con PEV</v>
      </c>
      <c r="E2273" s="335">
        <f>+'3.- Resumen general'!AP2274</f>
        <v>0</v>
      </c>
      <c r="F2273" s="335">
        <f>+'3.- Resumen general'!AQ2274</f>
        <v>7.6233500000000012</v>
      </c>
      <c r="G2273" s="335">
        <f t="shared" si="144"/>
        <v>7.6233500000000012</v>
      </c>
      <c r="I2273" s="52">
        <v>2268</v>
      </c>
      <c r="J2273" s="334">
        <f t="shared" si="145"/>
        <v>95882</v>
      </c>
      <c r="K2273" s="81" t="str">
        <f t="shared" si="146"/>
        <v>Electrografia: monitorizacion con PEV</v>
      </c>
      <c r="L2273" s="335">
        <f>+'3.- Resumen general'!AP2274</f>
        <v>0</v>
      </c>
      <c r="M2273" s="335">
        <f>+'3.- Resumen general'!AQ2274</f>
        <v>7.6233500000000012</v>
      </c>
      <c r="N2273" s="335">
        <f t="shared" si="147"/>
        <v>7.6233500000000012</v>
      </c>
    </row>
    <row r="2274" spans="2:14">
      <c r="B2274" s="52">
        <v>2269</v>
      </c>
      <c r="C2274" s="334">
        <f>+'3.- Resumen general'!C2275</f>
        <v>95883</v>
      </c>
      <c r="D2274" s="81" t="str">
        <f>+'3.- Resumen general'!D2275</f>
        <v>Electrografia: reflejo palpebral</v>
      </c>
      <c r="E2274" s="335">
        <f>+'3.- Resumen general'!AP2275</f>
        <v>0</v>
      </c>
      <c r="F2274" s="335">
        <f>+'3.- Resumen general'!AQ2275</f>
        <v>7.6233500000000012</v>
      </c>
      <c r="G2274" s="335">
        <f t="shared" si="144"/>
        <v>7.6233500000000012</v>
      </c>
      <c r="I2274" s="52">
        <v>2269</v>
      </c>
      <c r="J2274" s="334">
        <f t="shared" si="145"/>
        <v>95883</v>
      </c>
      <c r="K2274" s="81" t="str">
        <f t="shared" si="146"/>
        <v>Electrografia: reflejo palpebral</v>
      </c>
      <c r="L2274" s="335">
        <f>+'3.- Resumen general'!AP2275</f>
        <v>0</v>
      </c>
      <c r="M2274" s="335">
        <f>+'3.- Resumen general'!AQ2275</f>
        <v>7.6233500000000012</v>
      </c>
      <c r="N2274" s="335">
        <f t="shared" si="147"/>
        <v>7.6233500000000012</v>
      </c>
    </row>
    <row r="2275" spans="2:14">
      <c r="B2275" s="52">
        <v>2270</v>
      </c>
      <c r="C2275" s="334">
        <f>+'3.- Resumen general'!C2276</f>
        <v>95884</v>
      </c>
      <c r="D2275" s="81" t="str">
        <f>+'3.- Resumen general'!D2276</f>
        <v>Electrografia: vc metodo de colision</v>
      </c>
      <c r="E2275" s="335">
        <f>+'3.- Resumen general'!AP2276</f>
        <v>0</v>
      </c>
      <c r="F2275" s="335">
        <f>+'3.- Resumen general'!AQ2276</f>
        <v>7.6233500000000012</v>
      </c>
      <c r="G2275" s="335">
        <f t="shared" si="144"/>
        <v>7.6233500000000012</v>
      </c>
      <c r="I2275" s="52">
        <v>2270</v>
      </c>
      <c r="J2275" s="334">
        <f t="shared" si="145"/>
        <v>95884</v>
      </c>
      <c r="K2275" s="81" t="str">
        <f t="shared" si="146"/>
        <v>Electrografia: vc metodo de colision</v>
      </c>
      <c r="L2275" s="335">
        <f>+'3.- Resumen general'!AP2276</f>
        <v>0</v>
      </c>
      <c r="M2275" s="335">
        <f>+'3.- Resumen general'!AQ2276</f>
        <v>7.6233500000000012</v>
      </c>
      <c r="N2275" s="335">
        <f t="shared" si="147"/>
        <v>7.6233500000000012</v>
      </c>
    </row>
    <row r="2276" spans="2:14" ht="25.5">
      <c r="B2276" s="52">
        <v>2271</v>
      </c>
      <c r="C2276" s="334">
        <f>+'3.- Resumen general'!C2277</f>
        <v>95900</v>
      </c>
      <c r="D2276" s="81" t="str">
        <f>+'3.- Resumen general'!D2277</f>
        <v>Estudio de velocidad, amplitud y latencia de conducción nerviosa, nervio motor</v>
      </c>
      <c r="E2276" s="335">
        <f>+'3.- Resumen general'!AP2277</f>
        <v>0</v>
      </c>
      <c r="F2276" s="335">
        <f>+'3.- Resumen general'!AQ2277</f>
        <v>7.6233500000000012</v>
      </c>
      <c r="G2276" s="335">
        <f t="shared" si="144"/>
        <v>7.6233500000000012</v>
      </c>
      <c r="I2276" s="52">
        <v>2271</v>
      </c>
      <c r="J2276" s="334">
        <f t="shared" si="145"/>
        <v>95900</v>
      </c>
      <c r="K2276" s="81" t="str">
        <f t="shared" si="146"/>
        <v>Estudio de velocidad, amplitud y latencia de conducción nerviosa, nervio motor</v>
      </c>
      <c r="L2276" s="335">
        <f>+'3.- Resumen general'!AP2277</f>
        <v>0</v>
      </c>
      <c r="M2276" s="335">
        <f>+'3.- Resumen general'!AQ2277</f>
        <v>7.6233500000000012</v>
      </c>
      <c r="N2276" s="335">
        <f t="shared" si="147"/>
        <v>7.6233500000000012</v>
      </c>
    </row>
    <row r="2277" spans="2:14" ht="25.5">
      <c r="B2277" s="52">
        <v>2272</v>
      </c>
      <c r="C2277" s="334">
        <f>+'3.- Resumen general'!C2278</f>
        <v>95904</v>
      </c>
      <c r="D2277" s="81" t="str">
        <f>+'3.- Resumen general'!D2278</f>
        <v>Estudio de velocidad, amplitud y latencia de conducción nerviosa, nervio sensitivo</v>
      </c>
      <c r="E2277" s="335">
        <f>+'3.- Resumen general'!AP2278</f>
        <v>0</v>
      </c>
      <c r="F2277" s="335">
        <f>+'3.- Resumen general'!AQ2278</f>
        <v>7.6233500000000012</v>
      </c>
      <c r="G2277" s="335">
        <f t="shared" si="144"/>
        <v>7.6233500000000012</v>
      </c>
      <c r="I2277" s="52">
        <v>2272</v>
      </c>
      <c r="J2277" s="334">
        <f t="shared" si="145"/>
        <v>95904</v>
      </c>
      <c r="K2277" s="81" t="str">
        <f t="shared" si="146"/>
        <v>Estudio de velocidad, amplitud y latencia de conducción nerviosa, nervio sensitivo</v>
      </c>
      <c r="L2277" s="335">
        <f>+'3.- Resumen general'!AP2278</f>
        <v>0</v>
      </c>
      <c r="M2277" s="335">
        <f>+'3.- Resumen general'!AQ2278</f>
        <v>7.6233500000000012</v>
      </c>
      <c r="N2277" s="335">
        <f t="shared" si="147"/>
        <v>7.6233500000000012</v>
      </c>
    </row>
    <row r="2278" spans="2:14">
      <c r="B2278" s="52">
        <v>2273</v>
      </c>
      <c r="C2278" s="334">
        <f>+'3.- Resumen general'!C2279</f>
        <v>95925</v>
      </c>
      <c r="D2278" s="81" t="str">
        <f>+'3.- Resumen general'!D2279</f>
        <v>Potenciales evocados somatosensoriales de latencia corta</v>
      </c>
      <c r="E2278" s="335">
        <f>+'3.- Resumen general'!AP2279</f>
        <v>0</v>
      </c>
      <c r="F2278" s="335">
        <f>+'3.- Resumen general'!AQ2279</f>
        <v>2.9198499999999998</v>
      </c>
      <c r="G2278" s="335">
        <f t="shared" si="144"/>
        <v>2.9198499999999998</v>
      </c>
      <c r="I2278" s="52">
        <v>2273</v>
      </c>
      <c r="J2278" s="334">
        <f t="shared" si="145"/>
        <v>95925</v>
      </c>
      <c r="K2278" s="81" t="str">
        <f t="shared" si="146"/>
        <v>Potenciales evocados somatosensoriales de latencia corta</v>
      </c>
      <c r="L2278" s="335">
        <f>+'3.- Resumen general'!AP2279</f>
        <v>0</v>
      </c>
      <c r="M2278" s="335">
        <f>+'3.- Resumen general'!AQ2279</f>
        <v>2.9198499999999998</v>
      </c>
      <c r="N2278" s="335">
        <f t="shared" si="147"/>
        <v>2.9198499999999998</v>
      </c>
    </row>
    <row r="2279" spans="2:14">
      <c r="B2279" s="52">
        <v>2274</v>
      </c>
      <c r="C2279" s="334">
        <f>+'3.- Resumen general'!C2280</f>
        <v>95930</v>
      </c>
      <c r="D2279" s="81" t="str">
        <f>+'3.- Resumen general'!D2280</f>
        <v>Potenciales evocados visuales</v>
      </c>
      <c r="E2279" s="335">
        <f>+'3.- Resumen general'!AP2280</f>
        <v>0</v>
      </c>
      <c r="F2279" s="335">
        <f>+'3.- Resumen general'!AQ2280</f>
        <v>2.9198499999999998</v>
      </c>
      <c r="G2279" s="335">
        <f t="shared" si="144"/>
        <v>2.9198499999999998</v>
      </c>
      <c r="I2279" s="52">
        <v>2274</v>
      </c>
      <c r="J2279" s="334">
        <f t="shared" si="145"/>
        <v>95930</v>
      </c>
      <c r="K2279" s="81" t="str">
        <f t="shared" si="146"/>
        <v>Potenciales evocados visuales</v>
      </c>
      <c r="L2279" s="335">
        <f>+'3.- Resumen general'!AP2280</f>
        <v>0</v>
      </c>
      <c r="M2279" s="335">
        <f>+'3.- Resumen general'!AQ2280</f>
        <v>2.9198499999999998</v>
      </c>
      <c r="N2279" s="335">
        <f t="shared" si="147"/>
        <v>2.9198499999999998</v>
      </c>
    </row>
    <row r="2280" spans="2:14">
      <c r="B2280" s="52">
        <v>2275</v>
      </c>
      <c r="C2280" s="334">
        <f>+'3.- Resumen general'!C2281</f>
        <v>96101</v>
      </c>
      <c r="D2280" s="81" t="str">
        <f>+'3.- Resumen general'!D2281</f>
        <v>Pruebas psicológicas</v>
      </c>
      <c r="E2280" s="335">
        <f>+'3.- Resumen general'!AP2281</f>
        <v>0</v>
      </c>
      <c r="F2280" s="335">
        <f>+'3.- Resumen general'!AQ2281</f>
        <v>1.4520000000000002</v>
      </c>
      <c r="G2280" s="335">
        <f t="shared" si="144"/>
        <v>1.4520000000000002</v>
      </c>
      <c r="I2280" s="52">
        <v>2275</v>
      </c>
      <c r="J2280" s="334">
        <f t="shared" si="145"/>
        <v>96101</v>
      </c>
      <c r="K2280" s="81" t="str">
        <f t="shared" si="146"/>
        <v>Pruebas psicológicas</v>
      </c>
      <c r="L2280" s="335">
        <f>+'3.- Resumen general'!AP2281</f>
        <v>0</v>
      </c>
      <c r="M2280" s="335">
        <f>+'3.- Resumen general'!AQ2281</f>
        <v>1.4520000000000002</v>
      </c>
      <c r="N2280" s="335">
        <f t="shared" si="147"/>
        <v>1.4520000000000002</v>
      </c>
    </row>
    <row r="2281" spans="2:14">
      <c r="B2281" s="52">
        <v>2276</v>
      </c>
      <c r="C2281" s="334">
        <f>+'3.- Resumen general'!C2282</f>
        <v>96110</v>
      </c>
      <c r="D2281" s="81" t="str">
        <f>+'3.- Resumen general'!D2282</f>
        <v>Pruebas de desarrollo limitadas</v>
      </c>
      <c r="E2281" s="335">
        <f>+'3.- Resumen general'!AP2282</f>
        <v>0</v>
      </c>
      <c r="F2281" s="335">
        <f>+'3.- Resumen general'!AQ2282</f>
        <v>1.4520000000000002</v>
      </c>
      <c r="G2281" s="335">
        <f t="shared" si="144"/>
        <v>1.4520000000000002</v>
      </c>
      <c r="I2281" s="52">
        <v>2276</v>
      </c>
      <c r="J2281" s="334">
        <f t="shared" si="145"/>
        <v>96110</v>
      </c>
      <c r="K2281" s="81" t="str">
        <f t="shared" si="146"/>
        <v>Pruebas de desarrollo limitadas</v>
      </c>
      <c r="L2281" s="335">
        <f>+'3.- Resumen general'!AP2282</f>
        <v>0</v>
      </c>
      <c r="M2281" s="335">
        <f>+'3.- Resumen general'!AQ2282</f>
        <v>1.4520000000000002</v>
      </c>
      <c r="N2281" s="335">
        <f t="shared" si="147"/>
        <v>1.4520000000000002</v>
      </c>
    </row>
    <row r="2282" spans="2:14">
      <c r="B2282" s="52">
        <v>2277</v>
      </c>
      <c r="C2282" s="334">
        <f>+'3.- Resumen general'!C2283</f>
        <v>96111</v>
      </c>
      <c r="D2282" s="81" t="str">
        <f>+'3.- Resumen general'!D2283</f>
        <v>Pruebas de desarrollo prolongado</v>
      </c>
      <c r="E2282" s="335">
        <f>+'3.- Resumen general'!AP2283</f>
        <v>0</v>
      </c>
      <c r="F2282" s="335">
        <f>+'3.- Resumen general'!AQ2283</f>
        <v>1.4520000000000002</v>
      </c>
      <c r="G2282" s="335">
        <f t="shared" si="144"/>
        <v>1.4520000000000002</v>
      </c>
      <c r="I2282" s="52">
        <v>2277</v>
      </c>
      <c r="J2282" s="334">
        <f t="shared" si="145"/>
        <v>96111</v>
      </c>
      <c r="K2282" s="81" t="str">
        <f t="shared" si="146"/>
        <v>Pruebas de desarrollo prolongado</v>
      </c>
      <c r="L2282" s="335">
        <f>+'3.- Resumen general'!AP2283</f>
        <v>0</v>
      </c>
      <c r="M2282" s="335">
        <f>+'3.- Resumen general'!AQ2283</f>
        <v>1.4520000000000002</v>
      </c>
      <c r="N2282" s="335">
        <f t="shared" si="147"/>
        <v>1.4520000000000002</v>
      </c>
    </row>
    <row r="2283" spans="2:14">
      <c r="B2283" s="52">
        <v>2278</v>
      </c>
      <c r="C2283" s="334">
        <f>+'3.- Resumen general'!C2284</f>
        <v>96116</v>
      </c>
      <c r="D2283" s="81" t="str">
        <f>+'3.- Resumen general'!D2284</f>
        <v>Examen de estado neuroconductual</v>
      </c>
      <c r="E2283" s="335">
        <f>+'3.- Resumen general'!AP2284</f>
        <v>0</v>
      </c>
      <c r="F2283" s="335">
        <f>+'3.- Resumen general'!AQ2284</f>
        <v>1.4520000000000002</v>
      </c>
      <c r="G2283" s="335">
        <f t="shared" si="144"/>
        <v>1.4520000000000002</v>
      </c>
      <c r="I2283" s="52">
        <v>2278</v>
      </c>
      <c r="J2283" s="334">
        <f t="shared" si="145"/>
        <v>96116</v>
      </c>
      <c r="K2283" s="81" t="str">
        <f t="shared" si="146"/>
        <v>Examen de estado neuroconductual</v>
      </c>
      <c r="L2283" s="335">
        <f>+'3.- Resumen general'!AP2284</f>
        <v>0</v>
      </c>
      <c r="M2283" s="335">
        <f>+'3.- Resumen general'!AQ2284</f>
        <v>1.4520000000000002</v>
      </c>
      <c r="N2283" s="335">
        <f t="shared" si="147"/>
        <v>1.4520000000000002</v>
      </c>
    </row>
    <row r="2284" spans="2:14" ht="38.25">
      <c r="B2284" s="52">
        <v>2279</v>
      </c>
      <c r="C2284" s="334">
        <f>+'3.- Resumen general'!C2285</f>
        <v>96118</v>
      </c>
      <c r="D2284" s="81" t="str">
        <f>+'3.- Resumen general'!D2285</f>
        <v>Pruebas neuropsicológicas (P. ej. Batería neurosicológica Halstead-Reitan, Escalas de Memoria de Weschler y Prueba de cartas de Wisconsin)</v>
      </c>
      <c r="E2284" s="335">
        <f>+'3.- Resumen general'!AP2285</f>
        <v>0</v>
      </c>
      <c r="F2284" s="335">
        <f>+'3.- Resumen general'!AQ2285</f>
        <v>1.4520000000000002</v>
      </c>
      <c r="G2284" s="335">
        <f t="shared" si="144"/>
        <v>1.4520000000000002</v>
      </c>
      <c r="I2284" s="52">
        <v>2279</v>
      </c>
      <c r="J2284" s="334">
        <f t="shared" si="145"/>
        <v>96118</v>
      </c>
      <c r="K2284" s="81" t="str">
        <f t="shared" si="146"/>
        <v>Pruebas neuropsicológicas (P. ej. Batería neurosicológica Halstead-Reitan, Escalas de Memoria de Weschler y Prueba de cartas de Wisconsin)</v>
      </c>
      <c r="L2284" s="335">
        <f>+'3.- Resumen general'!AP2285</f>
        <v>0</v>
      </c>
      <c r="M2284" s="335">
        <f>+'3.- Resumen general'!AQ2285</f>
        <v>1.4520000000000002</v>
      </c>
      <c r="N2284" s="335">
        <f t="shared" si="147"/>
        <v>1.4520000000000002</v>
      </c>
    </row>
    <row r="2285" spans="2:14">
      <c r="B2285" s="52">
        <v>2280</v>
      </c>
      <c r="C2285" s="334">
        <f>+'3.- Resumen general'!C2286</f>
        <v>96365</v>
      </c>
      <c r="D2285" s="81" t="str">
        <f>+'3.- Resumen general'!D2286</f>
        <v xml:space="preserve">Infusión IV </v>
      </c>
      <c r="E2285" s="335">
        <f>+'3.- Resumen general'!AP2286</f>
        <v>0</v>
      </c>
      <c r="F2285" s="335">
        <f>+'3.- Resumen general'!AQ2286</f>
        <v>9.251199999999999</v>
      </c>
      <c r="G2285" s="335">
        <f t="shared" si="144"/>
        <v>9.251199999999999</v>
      </c>
      <c r="I2285" s="52">
        <v>2280</v>
      </c>
      <c r="J2285" s="334">
        <f t="shared" si="145"/>
        <v>96365</v>
      </c>
      <c r="K2285" s="81" t="str">
        <f t="shared" si="146"/>
        <v xml:space="preserve">Infusión IV </v>
      </c>
      <c r="L2285" s="335">
        <f>+'3.- Resumen general'!AP2286</f>
        <v>0</v>
      </c>
      <c r="M2285" s="335">
        <f>+'3.- Resumen general'!AQ2286</f>
        <v>9.251199999999999</v>
      </c>
      <c r="N2285" s="335">
        <f t="shared" si="147"/>
        <v>9.251199999999999</v>
      </c>
    </row>
    <row r="2286" spans="2:14">
      <c r="B2286" s="52">
        <v>2281</v>
      </c>
      <c r="C2286" s="334">
        <f>+'3.- Resumen general'!C2287</f>
        <v>96407</v>
      </c>
      <c r="D2286" s="81" t="str">
        <f>+'3.- Resumen general'!D2287</f>
        <v>Quimioterapia EV o IM (bolo)</v>
      </c>
      <c r="E2286" s="335">
        <f>+'3.- Resumen general'!AP2287</f>
        <v>0</v>
      </c>
      <c r="F2286" s="335">
        <f>+'3.- Resumen general'!AQ2287</f>
        <v>9.251199999999999</v>
      </c>
      <c r="G2286" s="335">
        <f t="shared" si="144"/>
        <v>9.251199999999999</v>
      </c>
      <c r="I2286" s="52">
        <v>2281</v>
      </c>
      <c r="J2286" s="334">
        <f t="shared" si="145"/>
        <v>96407</v>
      </c>
      <c r="K2286" s="81" t="str">
        <f t="shared" si="146"/>
        <v>Quimioterapia EV o IM (bolo)</v>
      </c>
      <c r="L2286" s="335">
        <f>+'3.- Resumen general'!AP2287</f>
        <v>0</v>
      </c>
      <c r="M2286" s="335">
        <f>+'3.- Resumen general'!AQ2287</f>
        <v>9.251199999999999</v>
      </c>
      <c r="N2286" s="335">
        <f t="shared" si="147"/>
        <v>9.251199999999999</v>
      </c>
    </row>
    <row r="2287" spans="2:14">
      <c r="B2287" s="52">
        <v>2282</v>
      </c>
      <c r="C2287" s="334">
        <f>+'3.- Resumen general'!C2288</f>
        <v>96410</v>
      </c>
      <c r="D2287" s="81" t="str">
        <f>+'3.- Resumen general'!D2288</f>
        <v>Administración de quimioterapia intravenosa en infusión</v>
      </c>
      <c r="E2287" s="335">
        <f>+'3.- Resumen general'!AP2288</f>
        <v>0</v>
      </c>
      <c r="F2287" s="335">
        <f>+'3.- Resumen general'!AQ2288</f>
        <v>116.78704999999999</v>
      </c>
      <c r="G2287" s="335">
        <f t="shared" si="144"/>
        <v>116.78704999999999</v>
      </c>
      <c r="I2287" s="52">
        <v>2282</v>
      </c>
      <c r="J2287" s="334">
        <f t="shared" si="145"/>
        <v>96410</v>
      </c>
      <c r="K2287" s="81" t="str">
        <f t="shared" si="146"/>
        <v>Administración de quimioterapia intravenosa en infusión</v>
      </c>
      <c r="L2287" s="335">
        <f>+'3.- Resumen general'!AP2288</f>
        <v>0</v>
      </c>
      <c r="M2287" s="335">
        <f>+'3.- Resumen general'!AQ2288</f>
        <v>116.78704999999999</v>
      </c>
      <c r="N2287" s="335">
        <f t="shared" si="147"/>
        <v>116.78704999999999</v>
      </c>
    </row>
    <row r="2288" spans="2:14">
      <c r="B2288" s="52">
        <v>2283</v>
      </c>
      <c r="C2288" s="334">
        <f>+'3.- Resumen general'!C2289</f>
        <v>96900</v>
      </c>
      <c r="D2288" s="81" t="str">
        <f>+'3.- Resumen general'!D2289</f>
        <v>Fototerapia – actinoterapia (luz ultravioleta)</v>
      </c>
      <c r="E2288" s="335">
        <f>+'3.- Resumen general'!AP2289</f>
        <v>0</v>
      </c>
      <c r="F2288" s="335">
        <f>+'3.- Resumen general'!AQ2289</f>
        <v>2.9198499999999998</v>
      </c>
      <c r="G2288" s="335">
        <f t="shared" si="144"/>
        <v>2.9198499999999998</v>
      </c>
      <c r="I2288" s="52">
        <v>2283</v>
      </c>
      <c r="J2288" s="334">
        <f t="shared" si="145"/>
        <v>96900</v>
      </c>
      <c r="K2288" s="81" t="str">
        <f t="shared" si="146"/>
        <v>Fototerapia – actinoterapia (luz ultravioleta)</v>
      </c>
      <c r="L2288" s="335">
        <f>+'3.- Resumen general'!AP2289</f>
        <v>0</v>
      </c>
      <c r="M2288" s="335">
        <f>+'3.- Resumen general'!AQ2289</f>
        <v>2.9198499999999998</v>
      </c>
      <c r="N2288" s="335">
        <f t="shared" si="147"/>
        <v>2.9198499999999998</v>
      </c>
    </row>
    <row r="2289" spans="2:14">
      <c r="B2289" s="52">
        <v>2284</v>
      </c>
      <c r="C2289" s="334">
        <f>+'3.- Resumen general'!C2290</f>
        <v>97001</v>
      </c>
      <c r="D2289" s="81" t="str">
        <f>+'3.- Resumen general'!D2290</f>
        <v>Evaluación de fisioterapia</v>
      </c>
      <c r="E2289" s="335">
        <f>+'3.- Resumen general'!AP2290</f>
        <v>0</v>
      </c>
      <c r="F2289" s="335">
        <f>+'3.- Resumen general'!AQ2290</f>
        <v>1.4520000000000002</v>
      </c>
      <c r="G2289" s="335">
        <f t="shared" si="144"/>
        <v>1.4520000000000002</v>
      </c>
      <c r="I2289" s="52">
        <v>2284</v>
      </c>
      <c r="J2289" s="334">
        <f t="shared" si="145"/>
        <v>97001</v>
      </c>
      <c r="K2289" s="81" t="str">
        <f t="shared" si="146"/>
        <v>Evaluación de fisioterapia</v>
      </c>
      <c r="L2289" s="335">
        <f>+'3.- Resumen general'!AP2290</f>
        <v>0</v>
      </c>
      <c r="M2289" s="335">
        <f>+'3.- Resumen general'!AQ2290</f>
        <v>1.4520000000000002</v>
      </c>
      <c r="N2289" s="335">
        <f t="shared" si="147"/>
        <v>1.4520000000000002</v>
      </c>
    </row>
    <row r="2290" spans="2:14">
      <c r="B2290" s="52">
        <v>2285</v>
      </c>
      <c r="C2290" s="334">
        <f>+'3.- Resumen general'!C2291</f>
        <v>97010</v>
      </c>
      <c r="D2290" s="81" t="str">
        <f>+'3.- Resumen general'!D2291</f>
        <v>Terapia física a una o más áreas; frío o calor local</v>
      </c>
      <c r="E2290" s="335">
        <f>+'3.- Resumen general'!AP2291</f>
        <v>0</v>
      </c>
      <c r="F2290" s="335">
        <f>+'3.- Resumen general'!AQ2291</f>
        <v>2.9198499999999998</v>
      </c>
      <c r="G2290" s="335">
        <f t="shared" si="144"/>
        <v>2.9198499999999998</v>
      </c>
      <c r="I2290" s="52">
        <v>2285</v>
      </c>
      <c r="J2290" s="334">
        <f t="shared" si="145"/>
        <v>97010</v>
      </c>
      <c r="K2290" s="81" t="str">
        <f t="shared" si="146"/>
        <v>Terapia física a una o más áreas; frío o calor local</v>
      </c>
      <c r="L2290" s="335">
        <f>+'3.- Resumen general'!AP2291</f>
        <v>0</v>
      </c>
      <c r="M2290" s="335">
        <f>+'3.- Resumen general'!AQ2291</f>
        <v>2.9198499999999998</v>
      </c>
      <c r="N2290" s="335">
        <f t="shared" si="147"/>
        <v>2.9198499999999998</v>
      </c>
    </row>
    <row r="2291" spans="2:14">
      <c r="B2291" s="52">
        <v>2286</v>
      </c>
      <c r="C2291" s="334">
        <f>+'3.- Resumen general'!C2292</f>
        <v>97026</v>
      </c>
      <c r="D2291" s="81" t="str">
        <f>+'3.- Resumen general'!D2292</f>
        <v>Aplicación de rayos infrarrojos</v>
      </c>
      <c r="E2291" s="335">
        <f>+'3.- Resumen general'!AP2292</f>
        <v>0</v>
      </c>
      <c r="F2291" s="335">
        <f>+'3.- Resumen general'!AQ2292</f>
        <v>2.9198499999999998</v>
      </c>
      <c r="G2291" s="335">
        <f t="shared" si="144"/>
        <v>2.9198499999999998</v>
      </c>
      <c r="I2291" s="52">
        <v>2286</v>
      </c>
      <c r="J2291" s="334">
        <f t="shared" si="145"/>
        <v>97026</v>
      </c>
      <c r="K2291" s="81" t="str">
        <f t="shared" si="146"/>
        <v>Aplicación de rayos infrarrojos</v>
      </c>
      <c r="L2291" s="335">
        <f>+'3.- Resumen general'!AP2292</f>
        <v>0</v>
      </c>
      <c r="M2291" s="335">
        <f>+'3.- Resumen general'!AQ2292</f>
        <v>2.9198499999999998</v>
      </c>
      <c r="N2291" s="335">
        <f t="shared" si="147"/>
        <v>2.9198499999999998</v>
      </c>
    </row>
    <row r="2292" spans="2:14">
      <c r="B2292" s="52">
        <v>2287</v>
      </c>
      <c r="C2292" s="334">
        <f>+'3.- Resumen general'!C2293</f>
        <v>97028</v>
      </c>
      <c r="D2292" s="81" t="str">
        <f>+'3.- Resumen general'!D2293</f>
        <v>Aplicación de luz ultravioleta</v>
      </c>
      <c r="E2292" s="335">
        <f>+'3.- Resumen general'!AP2293</f>
        <v>0</v>
      </c>
      <c r="F2292" s="335">
        <f>+'3.- Resumen general'!AQ2293</f>
        <v>2.9198499999999998</v>
      </c>
      <c r="G2292" s="335">
        <f t="shared" si="144"/>
        <v>2.9198499999999998</v>
      </c>
      <c r="I2292" s="52">
        <v>2287</v>
      </c>
      <c r="J2292" s="334">
        <f t="shared" si="145"/>
        <v>97028</v>
      </c>
      <c r="K2292" s="81" t="str">
        <f t="shared" si="146"/>
        <v>Aplicación de luz ultravioleta</v>
      </c>
      <c r="L2292" s="335">
        <f>+'3.- Resumen general'!AP2293</f>
        <v>0</v>
      </c>
      <c r="M2292" s="335">
        <f>+'3.- Resumen general'!AQ2293</f>
        <v>2.9198499999999998</v>
      </c>
      <c r="N2292" s="335">
        <f t="shared" si="147"/>
        <v>2.9198499999999998</v>
      </c>
    </row>
    <row r="2293" spans="2:14" ht="25.5">
      <c r="B2293" s="52">
        <v>2288</v>
      </c>
      <c r="C2293" s="334">
        <f>+'3.- Resumen general'!C2294</f>
        <v>97110</v>
      </c>
      <c r="D2293" s="81" t="str">
        <f>+'3.- Resumen general'!D2294</f>
        <v>Procedimiento terapéutico para desarrollar fuerza y resistencia al ejercicio, arco de movimiento y flexibilidad</v>
      </c>
      <c r="E2293" s="335">
        <f>+'3.- Resumen general'!AP2294</f>
        <v>0</v>
      </c>
      <c r="F2293" s="335">
        <f>+'3.- Resumen general'!AQ2294</f>
        <v>2.9198499999999998</v>
      </c>
      <c r="G2293" s="335">
        <f t="shared" si="144"/>
        <v>2.9198499999999998</v>
      </c>
      <c r="I2293" s="52">
        <v>2288</v>
      </c>
      <c r="J2293" s="334">
        <f t="shared" si="145"/>
        <v>97110</v>
      </c>
      <c r="K2293" s="81" t="str">
        <f t="shared" si="146"/>
        <v>Procedimiento terapéutico para desarrollar fuerza y resistencia al ejercicio, arco de movimiento y flexibilidad</v>
      </c>
      <c r="L2293" s="335">
        <f>+'3.- Resumen general'!AP2294</f>
        <v>0</v>
      </c>
      <c r="M2293" s="335">
        <f>+'3.- Resumen general'!AQ2294</f>
        <v>2.9198499999999998</v>
      </c>
      <c r="N2293" s="335">
        <f t="shared" si="147"/>
        <v>2.9198499999999998</v>
      </c>
    </row>
    <row r="2294" spans="2:14" ht="38.25">
      <c r="B2294" s="52">
        <v>2289</v>
      </c>
      <c r="C2294" s="334">
        <f>+'3.- Resumen general'!C2295</f>
        <v>97112</v>
      </c>
      <c r="D2294" s="81" t="str">
        <f>+'3.- Resumen general'!D2295</f>
        <v>Procedimiento terapéutico para reeducación neuromuscular del movimiento, equilibrio, coordinación, sentido quinestésico, postura y propiocepción.</v>
      </c>
      <c r="E2294" s="335">
        <f>+'3.- Resumen general'!AP2295</f>
        <v>0</v>
      </c>
      <c r="F2294" s="335">
        <f>+'3.- Resumen general'!AQ2295</f>
        <v>2.9198499999999998</v>
      </c>
      <c r="G2294" s="335">
        <f t="shared" si="144"/>
        <v>2.9198499999999998</v>
      </c>
      <c r="I2294" s="52">
        <v>2289</v>
      </c>
      <c r="J2294" s="334">
        <f t="shared" si="145"/>
        <v>97112</v>
      </c>
      <c r="K2294" s="81" t="str">
        <f t="shared" si="146"/>
        <v>Procedimiento terapéutico para reeducación neuromuscular del movimiento, equilibrio, coordinación, sentido quinestésico, postura y propiocepción.</v>
      </c>
      <c r="L2294" s="335">
        <f>+'3.- Resumen general'!AP2295</f>
        <v>0</v>
      </c>
      <c r="M2294" s="335">
        <f>+'3.- Resumen general'!AQ2295</f>
        <v>2.9198499999999998</v>
      </c>
      <c r="N2294" s="335">
        <f t="shared" si="147"/>
        <v>2.9198499999999998</v>
      </c>
    </row>
    <row r="2295" spans="2:14" ht="25.5">
      <c r="B2295" s="52">
        <v>2290</v>
      </c>
      <c r="C2295" s="334">
        <f>+'3.- Resumen general'!C2296</f>
        <v>97113</v>
      </c>
      <c r="D2295" s="81" t="str">
        <f>+'3.- Resumen general'!D2296</f>
        <v>Sesión: Hidroterapia: tanque de Whirlpool +  procedimiento terapéutico (Quinesioterapia)</v>
      </c>
      <c r="E2295" s="335">
        <f>+'3.- Resumen general'!AP2296</f>
        <v>0</v>
      </c>
      <c r="F2295" s="335">
        <f>+'3.- Resumen general'!AQ2296</f>
        <v>2.9198499999999998</v>
      </c>
      <c r="G2295" s="335">
        <f t="shared" si="144"/>
        <v>2.9198499999999998</v>
      </c>
      <c r="I2295" s="52">
        <v>2290</v>
      </c>
      <c r="J2295" s="334">
        <f t="shared" si="145"/>
        <v>97113</v>
      </c>
      <c r="K2295" s="81" t="str">
        <f t="shared" si="146"/>
        <v>Sesión: Hidroterapia: tanque de Whirlpool +  procedimiento terapéutico (Quinesioterapia)</v>
      </c>
      <c r="L2295" s="335">
        <f>+'3.- Resumen general'!AP2296</f>
        <v>0</v>
      </c>
      <c r="M2295" s="335">
        <f>+'3.- Resumen general'!AQ2296</f>
        <v>2.9198499999999998</v>
      </c>
      <c r="N2295" s="335">
        <f t="shared" si="147"/>
        <v>2.9198499999999998</v>
      </c>
    </row>
    <row r="2296" spans="2:14">
      <c r="B2296" s="52">
        <v>2291</v>
      </c>
      <c r="C2296" s="334">
        <f>+'3.- Resumen general'!C2297</f>
        <v>97125</v>
      </c>
      <c r="D2296" s="81" t="str">
        <f>+'3.- Resumen general'!D2297</f>
        <v>Técnicas de terapia manual</v>
      </c>
      <c r="E2296" s="335">
        <f>+'3.- Resumen general'!AP2297</f>
        <v>0</v>
      </c>
      <c r="F2296" s="335">
        <f>+'3.- Resumen general'!AQ2297</f>
        <v>2.9198499999999998</v>
      </c>
      <c r="G2296" s="335">
        <f t="shared" si="144"/>
        <v>2.9198499999999998</v>
      </c>
      <c r="I2296" s="52">
        <v>2291</v>
      </c>
      <c r="J2296" s="334">
        <f t="shared" si="145"/>
        <v>97125</v>
      </c>
      <c r="K2296" s="81" t="str">
        <f t="shared" si="146"/>
        <v>Técnicas de terapia manual</v>
      </c>
      <c r="L2296" s="335">
        <f>+'3.- Resumen general'!AP2297</f>
        <v>0</v>
      </c>
      <c r="M2296" s="335">
        <f>+'3.- Resumen general'!AQ2297</f>
        <v>2.9198499999999998</v>
      </c>
      <c r="N2296" s="335">
        <f t="shared" si="147"/>
        <v>2.9198499999999998</v>
      </c>
    </row>
    <row r="2297" spans="2:14">
      <c r="B2297" s="52">
        <v>2292</v>
      </c>
      <c r="C2297" s="334">
        <f>+'3.- Resumen general'!C2298</f>
        <v>97139</v>
      </c>
      <c r="D2297" s="81" t="str">
        <f>+'3.- Resumen general'!D2298</f>
        <v>Sesión: Procedimiento terapéutico (Quinesioterapia) + agentes físicos</v>
      </c>
      <c r="E2297" s="335">
        <f>+'3.- Resumen general'!AP2298</f>
        <v>0</v>
      </c>
      <c r="F2297" s="335">
        <f>+'3.- Resumen general'!AQ2298</f>
        <v>2.9198499999999998</v>
      </c>
      <c r="G2297" s="335">
        <f t="shared" si="144"/>
        <v>2.9198499999999998</v>
      </c>
      <c r="I2297" s="52">
        <v>2292</v>
      </c>
      <c r="J2297" s="334">
        <f t="shared" si="145"/>
        <v>97139</v>
      </c>
      <c r="K2297" s="81" t="str">
        <f t="shared" si="146"/>
        <v>Sesión: Procedimiento terapéutico (Quinesioterapia) + agentes físicos</v>
      </c>
      <c r="L2297" s="335">
        <f>+'3.- Resumen general'!AP2298</f>
        <v>0</v>
      </c>
      <c r="M2297" s="335">
        <f>+'3.- Resumen general'!AQ2298</f>
        <v>2.9198499999999998</v>
      </c>
      <c r="N2297" s="335">
        <f t="shared" si="147"/>
        <v>2.9198499999999998</v>
      </c>
    </row>
    <row r="2298" spans="2:14">
      <c r="B2298" s="52">
        <v>2293</v>
      </c>
      <c r="C2298" s="334">
        <f>+'3.- Resumen general'!C2299</f>
        <v>97532</v>
      </c>
      <c r="D2298" s="81" t="str">
        <f>+'3.- Resumen general'!D2299</f>
        <v>Desarrollo de habilidades cognitivas</v>
      </c>
      <c r="E2298" s="335">
        <f>+'3.- Resumen general'!AP2299</f>
        <v>0</v>
      </c>
      <c r="F2298" s="335">
        <f>+'3.- Resumen general'!AQ2299</f>
        <v>1.4520000000000002</v>
      </c>
      <c r="G2298" s="335">
        <f t="shared" si="144"/>
        <v>1.4520000000000002</v>
      </c>
      <c r="I2298" s="52">
        <v>2293</v>
      </c>
      <c r="J2298" s="334">
        <f t="shared" si="145"/>
        <v>97532</v>
      </c>
      <c r="K2298" s="81" t="str">
        <f t="shared" si="146"/>
        <v>Desarrollo de habilidades cognitivas</v>
      </c>
      <c r="L2298" s="335">
        <f>+'3.- Resumen general'!AP2299</f>
        <v>0</v>
      </c>
      <c r="M2298" s="335">
        <f>+'3.- Resumen general'!AQ2299</f>
        <v>1.4520000000000002</v>
      </c>
      <c r="N2298" s="335">
        <f t="shared" si="147"/>
        <v>1.4520000000000002</v>
      </c>
    </row>
    <row r="2299" spans="2:14">
      <c r="B2299" s="52">
        <v>2294</v>
      </c>
      <c r="C2299" s="334">
        <f>+'3.- Resumen general'!C2300</f>
        <v>97597</v>
      </c>
      <c r="D2299" s="81" t="str">
        <f>+'3.- Resumen general'!D2300</f>
        <v>Curación de heridas</v>
      </c>
      <c r="E2299" s="335">
        <f>+'3.- Resumen general'!AP2300</f>
        <v>3.1289457070707072E-2</v>
      </c>
      <c r="F2299" s="335">
        <f>+'3.- Resumen general'!AQ2300</f>
        <v>22.827999999999996</v>
      </c>
      <c r="G2299" s="335">
        <f t="shared" si="144"/>
        <v>22.859289457070702</v>
      </c>
      <c r="I2299" s="52">
        <v>2294</v>
      </c>
      <c r="J2299" s="334">
        <f t="shared" si="145"/>
        <v>97597</v>
      </c>
      <c r="K2299" s="81" t="str">
        <f t="shared" si="146"/>
        <v>Curación de heridas</v>
      </c>
      <c r="L2299" s="335">
        <f>+'3.- Resumen general'!AP2300</f>
        <v>3.1289457070707072E-2</v>
      </c>
      <c r="M2299" s="335">
        <f>+'3.- Resumen general'!AQ2300</f>
        <v>22.827999999999996</v>
      </c>
      <c r="N2299" s="335">
        <f t="shared" si="147"/>
        <v>22.859289457070702</v>
      </c>
    </row>
    <row r="2300" spans="2:14">
      <c r="B2300" s="52">
        <v>2295</v>
      </c>
      <c r="C2300" s="334">
        <f>+'3.- Resumen general'!C2301</f>
        <v>97780</v>
      </c>
      <c r="D2300" s="81" t="str">
        <f>+'3.- Resumen general'!D2301</f>
        <v>Sesión:  Acupuntura</v>
      </c>
      <c r="E2300" s="335">
        <f>+'3.- Resumen general'!AP2301</f>
        <v>3.1289457070707072E-2</v>
      </c>
      <c r="F2300" s="335">
        <f>+'3.- Resumen general'!AQ2301</f>
        <v>2.9198499999999998</v>
      </c>
      <c r="G2300" s="335">
        <f t="shared" si="144"/>
        <v>2.951139457070707</v>
      </c>
      <c r="I2300" s="52">
        <v>2295</v>
      </c>
      <c r="J2300" s="334">
        <f t="shared" si="145"/>
        <v>97780</v>
      </c>
      <c r="K2300" s="81" t="str">
        <f t="shared" si="146"/>
        <v>Sesión:  Acupuntura</v>
      </c>
      <c r="L2300" s="335">
        <f>+'3.- Resumen general'!AP2301</f>
        <v>3.1289457070707072E-2</v>
      </c>
      <c r="M2300" s="335">
        <f>+'3.- Resumen general'!AQ2301</f>
        <v>2.9198499999999998</v>
      </c>
      <c r="N2300" s="335">
        <f t="shared" si="147"/>
        <v>2.951139457070707</v>
      </c>
    </row>
    <row r="2301" spans="2:14">
      <c r="B2301" s="52">
        <v>2296</v>
      </c>
      <c r="C2301" s="334">
        <f>+'3.- Resumen general'!C2302</f>
        <v>97799</v>
      </c>
      <c r="D2301" s="81" t="str">
        <f>+'3.- Resumen general'!D2302</f>
        <v>Procedimiento de medicina física / rehabilitación</v>
      </c>
      <c r="E2301" s="335">
        <f>+'3.- Resumen general'!AP2302</f>
        <v>0</v>
      </c>
      <c r="F2301" s="335">
        <f>+'3.- Resumen general'!AQ2302</f>
        <v>2.9198499999999998</v>
      </c>
      <c r="G2301" s="335">
        <f t="shared" si="144"/>
        <v>2.9198499999999998</v>
      </c>
      <c r="I2301" s="52">
        <v>2296</v>
      </c>
      <c r="J2301" s="334">
        <f t="shared" si="145"/>
        <v>97799</v>
      </c>
      <c r="K2301" s="81" t="str">
        <f t="shared" si="146"/>
        <v>Procedimiento de medicina física / rehabilitación</v>
      </c>
      <c r="L2301" s="335">
        <f>+'3.- Resumen general'!AP2302</f>
        <v>0</v>
      </c>
      <c r="M2301" s="335">
        <f>+'3.- Resumen general'!AQ2302</f>
        <v>2.9198499999999998</v>
      </c>
      <c r="N2301" s="335">
        <f t="shared" si="147"/>
        <v>2.9198499999999998</v>
      </c>
    </row>
    <row r="2302" spans="2:14">
      <c r="B2302" s="52">
        <v>2297</v>
      </c>
      <c r="C2302" s="334">
        <f>+'3.- Resumen general'!C2303</f>
        <v>97802</v>
      </c>
      <c r="D2302" s="81" t="str">
        <f>+'3.- Resumen general'!D2303</f>
        <v>Terapia de nutrición médica (p. ej. Consulta para nutrición parenteral)</v>
      </c>
      <c r="E2302" s="335">
        <f>+'3.- Resumen general'!AP2303</f>
        <v>0</v>
      </c>
      <c r="F2302" s="335">
        <f>+'3.- Resumen general'!AQ2303</f>
        <v>1.4520000000000002</v>
      </c>
      <c r="G2302" s="335">
        <f t="shared" si="144"/>
        <v>1.4520000000000002</v>
      </c>
      <c r="I2302" s="52">
        <v>2297</v>
      </c>
      <c r="J2302" s="334">
        <f t="shared" si="145"/>
        <v>97802</v>
      </c>
      <c r="K2302" s="81" t="str">
        <f t="shared" si="146"/>
        <v>Terapia de nutrición médica (p. ej. Consulta para nutrición parenteral)</v>
      </c>
      <c r="L2302" s="335">
        <f>+'3.- Resumen general'!AP2303</f>
        <v>0</v>
      </c>
      <c r="M2302" s="335">
        <f>+'3.- Resumen general'!AQ2303</f>
        <v>1.4520000000000002</v>
      </c>
      <c r="N2302" s="335">
        <f t="shared" si="147"/>
        <v>1.4520000000000002</v>
      </c>
    </row>
    <row r="2303" spans="2:14">
      <c r="B2303" s="52">
        <v>2298</v>
      </c>
      <c r="C2303" s="334">
        <f>+'3.- Resumen general'!C2304</f>
        <v>99130</v>
      </c>
      <c r="D2303" s="81" t="str">
        <f>+'3.- Resumen general'!D2304</f>
        <v>Electrofulguración</v>
      </c>
      <c r="E2303" s="335">
        <f>+'3.- Resumen general'!AP2304</f>
        <v>0</v>
      </c>
      <c r="F2303" s="335">
        <f>+'3.- Resumen general'!AQ2304</f>
        <v>42.279999999999994</v>
      </c>
      <c r="G2303" s="335">
        <f t="shared" si="144"/>
        <v>42.279999999999994</v>
      </c>
      <c r="I2303" s="52">
        <v>2298</v>
      </c>
      <c r="J2303" s="334">
        <f t="shared" si="145"/>
        <v>99130</v>
      </c>
      <c r="K2303" s="81" t="str">
        <f t="shared" si="146"/>
        <v>Electrofulguración</v>
      </c>
      <c r="L2303" s="335">
        <f>+'3.- Resumen general'!AP2304</f>
        <v>0</v>
      </c>
      <c r="M2303" s="335">
        <f>+'3.- Resumen general'!AQ2304</f>
        <v>42.279999999999994</v>
      </c>
      <c r="N2303" s="335">
        <f t="shared" si="147"/>
        <v>42.279999999999994</v>
      </c>
    </row>
    <row r="2304" spans="2:14">
      <c r="B2304" s="52">
        <v>2299</v>
      </c>
      <c r="C2304" s="334">
        <f>+'3.- Resumen general'!C2305</f>
        <v>99131</v>
      </c>
      <c r="D2304" s="81" t="str">
        <f>+'3.- Resumen general'!D2305</f>
        <v>Electrocauterización</v>
      </c>
      <c r="E2304" s="335">
        <f>+'3.- Resumen general'!AP2305</f>
        <v>0</v>
      </c>
      <c r="F2304" s="335">
        <f>+'3.- Resumen general'!AQ2305</f>
        <v>42.279999999999994</v>
      </c>
      <c r="G2304" s="335">
        <f t="shared" si="144"/>
        <v>42.279999999999994</v>
      </c>
      <c r="I2304" s="52">
        <v>2299</v>
      </c>
      <c r="J2304" s="334">
        <f t="shared" si="145"/>
        <v>99131</v>
      </c>
      <c r="K2304" s="81" t="str">
        <f t="shared" si="146"/>
        <v>Electrocauterización</v>
      </c>
      <c r="L2304" s="335">
        <f>+'3.- Resumen general'!AP2305</f>
        <v>0</v>
      </c>
      <c r="M2304" s="335">
        <f>+'3.- Resumen general'!AQ2305</f>
        <v>42.279999999999994</v>
      </c>
      <c r="N2304" s="335">
        <f t="shared" si="147"/>
        <v>42.279999999999994</v>
      </c>
    </row>
    <row r="2305" spans="2:14" ht="25.5">
      <c r="B2305" s="52">
        <v>2300</v>
      </c>
      <c r="C2305" s="334">
        <f>+'3.- Resumen general'!C2306</f>
        <v>99141</v>
      </c>
      <c r="D2305" s="81" t="str">
        <f>+'3.- Resumen general'!D2306</f>
        <v>Sedación con o sin analgesia (sedación consciente); intravenosa, intramuscular o por inhalación</v>
      </c>
      <c r="E2305" s="335">
        <f>+'3.- Resumen general'!AP2306</f>
        <v>0</v>
      </c>
      <c r="F2305" s="335">
        <f>+'3.- Resumen general'!AQ2306</f>
        <v>2.9198499999999998</v>
      </c>
      <c r="G2305" s="335">
        <f t="shared" si="144"/>
        <v>2.9198499999999998</v>
      </c>
      <c r="I2305" s="52">
        <v>2300</v>
      </c>
      <c r="J2305" s="334">
        <f t="shared" si="145"/>
        <v>99141</v>
      </c>
      <c r="K2305" s="81" t="str">
        <f t="shared" si="146"/>
        <v>Sedación con o sin analgesia (sedación consciente); intravenosa, intramuscular o por inhalación</v>
      </c>
      <c r="L2305" s="335">
        <f>+'3.- Resumen general'!AP2306</f>
        <v>0</v>
      </c>
      <c r="M2305" s="335">
        <f>+'3.- Resumen general'!AQ2306</f>
        <v>2.9198499999999998</v>
      </c>
      <c r="N2305" s="335">
        <f t="shared" si="147"/>
        <v>2.9198499999999998</v>
      </c>
    </row>
    <row r="2306" spans="2:14">
      <c r="B2306" s="52">
        <v>2301</v>
      </c>
      <c r="C2306" s="334">
        <f>+'3.- Resumen general'!C2307</f>
        <v>99173</v>
      </c>
      <c r="D2306" s="81" t="str">
        <f>+'3.- Resumen general'!D2307</f>
        <v>Determinación de agudeza visual bilateral</v>
      </c>
      <c r="E2306" s="335">
        <f>+'3.- Resumen general'!AP2307</f>
        <v>0</v>
      </c>
      <c r="F2306" s="335">
        <f>+'3.- Resumen general'!AQ2307</f>
        <v>2.9198499999999998</v>
      </c>
      <c r="G2306" s="335">
        <f t="shared" si="144"/>
        <v>2.9198499999999998</v>
      </c>
      <c r="I2306" s="52">
        <v>2301</v>
      </c>
      <c r="J2306" s="334">
        <f t="shared" si="145"/>
        <v>99173</v>
      </c>
      <c r="K2306" s="81" t="str">
        <f t="shared" si="146"/>
        <v>Determinación de agudeza visual bilateral</v>
      </c>
      <c r="L2306" s="335">
        <f>+'3.- Resumen general'!AP2307</f>
        <v>0</v>
      </c>
      <c r="M2306" s="335">
        <f>+'3.- Resumen general'!AQ2307</f>
        <v>2.9198499999999998</v>
      </c>
      <c r="N2306" s="335">
        <f t="shared" si="147"/>
        <v>2.9198499999999998</v>
      </c>
    </row>
    <row r="2307" spans="2:14">
      <c r="B2307" s="52">
        <v>2302</v>
      </c>
      <c r="C2307" s="334">
        <f>+'3.- Resumen general'!C2308</f>
        <v>99195</v>
      </c>
      <c r="D2307" s="81" t="str">
        <f>+'3.- Resumen general'!D2308</f>
        <v>Flebotomía terapéutica</v>
      </c>
      <c r="E2307" s="335">
        <f>+'3.- Resumen general'!AP2308</f>
        <v>6.8392255892255893E-2</v>
      </c>
      <c r="F2307" s="335">
        <f>+'3.- Resumen general'!AQ2308</f>
        <v>9.251199999999999</v>
      </c>
      <c r="G2307" s="335">
        <f t="shared" si="144"/>
        <v>9.319592255892255</v>
      </c>
      <c r="I2307" s="52">
        <v>2302</v>
      </c>
      <c r="J2307" s="334">
        <f t="shared" si="145"/>
        <v>99195</v>
      </c>
      <c r="K2307" s="81" t="str">
        <f t="shared" si="146"/>
        <v>Flebotomía terapéutica</v>
      </c>
      <c r="L2307" s="335">
        <f>+'3.- Resumen general'!AP2308</f>
        <v>6.8392255892255893E-2</v>
      </c>
      <c r="M2307" s="335">
        <f>+'3.- Resumen general'!AQ2308</f>
        <v>9.251199999999999</v>
      </c>
      <c r="N2307" s="335">
        <f t="shared" si="147"/>
        <v>9.319592255892255</v>
      </c>
    </row>
    <row r="2308" spans="2:14">
      <c r="B2308" s="52">
        <v>2303</v>
      </c>
      <c r="C2308" s="334">
        <f>+'3.- Resumen general'!C2309</f>
        <v>99199</v>
      </c>
      <c r="D2308" s="81" t="str">
        <f>+'3.- Resumen general'!D2309</f>
        <v>Infiltraciones intraarticulares</v>
      </c>
      <c r="E2308" s="335">
        <f>+'3.- Resumen general'!AP2309</f>
        <v>2.085963804713805E-2</v>
      </c>
      <c r="F2308" s="335">
        <f>+'3.- Resumen general'!AQ2309</f>
        <v>2.9198499999999998</v>
      </c>
      <c r="G2308" s="335">
        <f t="shared" si="144"/>
        <v>2.9407096380471378</v>
      </c>
      <c r="I2308" s="52">
        <v>2303</v>
      </c>
      <c r="J2308" s="334">
        <f t="shared" si="145"/>
        <v>99199</v>
      </c>
      <c r="K2308" s="81" t="str">
        <f t="shared" si="146"/>
        <v>Infiltraciones intraarticulares</v>
      </c>
      <c r="L2308" s="335">
        <f>+'3.- Resumen general'!AP2309</f>
        <v>2.085963804713805E-2</v>
      </c>
      <c r="M2308" s="335">
        <f>+'3.- Resumen general'!AQ2309</f>
        <v>2.9198499999999998</v>
      </c>
      <c r="N2308" s="335">
        <f t="shared" si="147"/>
        <v>2.9407096380471378</v>
      </c>
    </row>
    <row r="2309" spans="2:14">
      <c r="B2309" s="52">
        <v>2304</v>
      </c>
      <c r="C2309" s="334">
        <f>+'3.- Resumen general'!C2310</f>
        <v>99203</v>
      </c>
      <c r="D2309" s="81" t="str">
        <f>+'3.- Resumen general'!D2310</f>
        <v>Consulta ambulatoria II y III nivel de atención</v>
      </c>
      <c r="E2309" s="335">
        <f>+'3.- Resumen general'!AP2310</f>
        <v>0</v>
      </c>
      <c r="F2309" s="335">
        <f>+'3.- Resumen general'!AQ2310</f>
        <v>1.4520000000000002</v>
      </c>
      <c r="G2309" s="335">
        <f t="shared" si="144"/>
        <v>1.4520000000000002</v>
      </c>
      <c r="I2309" s="52">
        <v>2304</v>
      </c>
      <c r="J2309" s="334">
        <f t="shared" si="145"/>
        <v>99203</v>
      </c>
      <c r="K2309" s="81" t="str">
        <f t="shared" si="146"/>
        <v>Consulta ambulatoria II y III nivel de atención</v>
      </c>
      <c r="L2309" s="335">
        <f>+'3.- Resumen general'!AP2310</f>
        <v>0</v>
      </c>
      <c r="M2309" s="335">
        <f>+'3.- Resumen general'!AQ2310</f>
        <v>1.4520000000000002</v>
      </c>
      <c r="N2309" s="335">
        <f t="shared" si="147"/>
        <v>1.4520000000000002</v>
      </c>
    </row>
    <row r="2310" spans="2:14">
      <c r="B2310" s="52">
        <v>2305</v>
      </c>
      <c r="C2310" s="334">
        <f>+'3.- Resumen general'!C2311</f>
        <v>99204</v>
      </c>
      <c r="D2310" s="81" t="str">
        <f>+'3.- Resumen general'!D2311</f>
        <v>Consulta ambulatoria prolongada, II, III nivel de atención</v>
      </c>
      <c r="E2310" s="335">
        <f>+'3.- Resumen general'!AP2311</f>
        <v>0</v>
      </c>
      <c r="F2310" s="335">
        <f>+'3.- Resumen general'!AQ2311</f>
        <v>1.4520000000000002</v>
      </c>
      <c r="G2310" s="335">
        <f t="shared" si="144"/>
        <v>1.4520000000000002</v>
      </c>
      <c r="I2310" s="52">
        <v>2305</v>
      </c>
      <c r="J2310" s="334">
        <f t="shared" si="145"/>
        <v>99204</v>
      </c>
      <c r="K2310" s="81" t="str">
        <f t="shared" si="146"/>
        <v>Consulta ambulatoria prolongada, II, III nivel de atención</v>
      </c>
      <c r="L2310" s="335">
        <f>+'3.- Resumen general'!AP2311</f>
        <v>0</v>
      </c>
      <c r="M2310" s="335">
        <f>+'3.- Resumen general'!AQ2311</f>
        <v>1.4520000000000002</v>
      </c>
      <c r="N2310" s="335">
        <f t="shared" si="147"/>
        <v>1.4520000000000002</v>
      </c>
    </row>
    <row r="2311" spans="2:14">
      <c r="B2311" s="52">
        <v>2306</v>
      </c>
      <c r="C2311" s="334">
        <f>+'3.- Resumen general'!C2312</f>
        <v>99206</v>
      </c>
      <c r="D2311" s="81" t="str">
        <f>+'3.- Resumen general'!D2312</f>
        <v>Atención de enfermería en II, III nivel de atención</v>
      </c>
      <c r="E2311" s="335">
        <f>+'3.- Resumen general'!AP2312</f>
        <v>0</v>
      </c>
      <c r="F2311" s="335">
        <f>+'3.- Resumen general'!AQ2312</f>
        <v>1.4520000000000002</v>
      </c>
      <c r="G2311" s="335">
        <f t="shared" si="144"/>
        <v>1.4520000000000002</v>
      </c>
      <c r="I2311" s="52">
        <v>2306</v>
      </c>
      <c r="J2311" s="334">
        <f t="shared" si="145"/>
        <v>99206</v>
      </c>
      <c r="K2311" s="81" t="str">
        <f t="shared" si="146"/>
        <v>Atención de enfermería en II, III nivel de atención</v>
      </c>
      <c r="L2311" s="335">
        <f>+'3.- Resumen general'!AP2312</f>
        <v>0</v>
      </c>
      <c r="M2311" s="335">
        <f>+'3.- Resumen general'!AQ2312</f>
        <v>1.4520000000000002</v>
      </c>
      <c r="N2311" s="335">
        <f t="shared" si="147"/>
        <v>1.4520000000000002</v>
      </c>
    </row>
    <row r="2312" spans="2:14">
      <c r="B2312" s="52">
        <v>2307</v>
      </c>
      <c r="C2312" s="334">
        <f>+'3.- Resumen general'!C2313</f>
        <v>99207</v>
      </c>
      <c r="D2312" s="81" t="str">
        <f>+'3.- Resumen general'!D2313</f>
        <v>Atención en salud mental</v>
      </c>
      <c r="E2312" s="335">
        <f>+'3.- Resumen general'!AP2313</f>
        <v>0</v>
      </c>
      <c r="F2312" s="335">
        <f>+'3.- Resumen general'!AQ2313</f>
        <v>1.4520000000000002</v>
      </c>
      <c r="G2312" s="335">
        <f t="shared" ref="G2312:G2375" si="148">SUM(E2312:F2312)</f>
        <v>1.4520000000000002</v>
      </c>
      <c r="I2312" s="52">
        <v>2307</v>
      </c>
      <c r="J2312" s="334">
        <f t="shared" ref="J2312:J2375" si="149">+C2312</f>
        <v>99207</v>
      </c>
      <c r="K2312" s="81" t="str">
        <f t="shared" ref="K2312:K2375" si="150">+D2312</f>
        <v>Atención en salud mental</v>
      </c>
      <c r="L2312" s="335">
        <f>+'3.- Resumen general'!AP2313</f>
        <v>0</v>
      </c>
      <c r="M2312" s="335">
        <f>+'3.- Resumen general'!AQ2313</f>
        <v>1.4520000000000002</v>
      </c>
      <c r="N2312" s="335">
        <f t="shared" ref="N2312:N2375" si="151">SUM(L2312:M2312)</f>
        <v>1.4520000000000002</v>
      </c>
    </row>
    <row r="2313" spans="2:14">
      <c r="B2313" s="52">
        <v>2308</v>
      </c>
      <c r="C2313" s="334">
        <f>+'3.- Resumen general'!C2314</f>
        <v>99208</v>
      </c>
      <c r="D2313" s="81" t="str">
        <f>+'3.- Resumen general'!D2314</f>
        <v>Atención en planificación familiar</v>
      </c>
      <c r="E2313" s="335">
        <f>+'3.- Resumen general'!AP2314</f>
        <v>0</v>
      </c>
      <c r="F2313" s="335">
        <f>+'3.- Resumen general'!AQ2314</f>
        <v>1.4520000000000002</v>
      </c>
      <c r="G2313" s="335">
        <f t="shared" si="148"/>
        <v>1.4520000000000002</v>
      </c>
      <c r="I2313" s="52">
        <v>2308</v>
      </c>
      <c r="J2313" s="334">
        <f t="shared" si="149"/>
        <v>99208</v>
      </c>
      <c r="K2313" s="81" t="str">
        <f t="shared" si="150"/>
        <v>Atención en planificación familiar</v>
      </c>
      <c r="L2313" s="335">
        <f>+'3.- Resumen general'!AP2314</f>
        <v>0</v>
      </c>
      <c r="M2313" s="335">
        <f>+'3.- Resumen general'!AQ2314</f>
        <v>1.4520000000000002</v>
      </c>
      <c r="N2313" s="335">
        <f t="shared" si="151"/>
        <v>1.4520000000000002</v>
      </c>
    </row>
    <row r="2314" spans="2:14">
      <c r="B2314" s="52">
        <v>2309</v>
      </c>
      <c r="C2314" s="334">
        <f>+'3.- Resumen general'!C2315</f>
        <v>99209</v>
      </c>
      <c r="D2314" s="81" t="str">
        <f>+'3.- Resumen general'!D2315</f>
        <v>Atención en nutrición</v>
      </c>
      <c r="E2314" s="335">
        <f>+'3.- Resumen general'!AP2315</f>
        <v>0</v>
      </c>
      <c r="F2314" s="335">
        <f>+'3.- Resumen general'!AQ2315</f>
        <v>1.4520000000000002</v>
      </c>
      <c r="G2314" s="335">
        <f t="shared" si="148"/>
        <v>1.4520000000000002</v>
      </c>
      <c r="I2314" s="52">
        <v>2309</v>
      </c>
      <c r="J2314" s="334">
        <f t="shared" si="149"/>
        <v>99209</v>
      </c>
      <c r="K2314" s="81" t="str">
        <f t="shared" si="150"/>
        <v>Atención en nutrición</v>
      </c>
      <c r="L2314" s="335">
        <f>+'3.- Resumen general'!AP2315</f>
        <v>0</v>
      </c>
      <c r="M2314" s="335">
        <f>+'3.- Resumen general'!AQ2315</f>
        <v>1.4520000000000002</v>
      </c>
      <c r="N2314" s="335">
        <f t="shared" si="151"/>
        <v>1.4520000000000002</v>
      </c>
    </row>
    <row r="2315" spans="2:14">
      <c r="B2315" s="52">
        <v>2310</v>
      </c>
      <c r="C2315" s="334">
        <f>+'3.- Resumen general'!C2316</f>
        <v>99210</v>
      </c>
      <c r="D2315" s="81" t="str">
        <f>+'3.- Resumen general'!D2316</f>
        <v>Atención de servicio social</v>
      </c>
      <c r="E2315" s="335">
        <f>+'3.- Resumen general'!AP2316</f>
        <v>0</v>
      </c>
      <c r="F2315" s="335">
        <f>+'3.- Resumen general'!AQ2316</f>
        <v>1.4520000000000002</v>
      </c>
      <c r="G2315" s="335">
        <f t="shared" si="148"/>
        <v>1.4520000000000002</v>
      </c>
      <c r="I2315" s="52">
        <v>2310</v>
      </c>
      <c r="J2315" s="334">
        <f t="shared" si="149"/>
        <v>99210</v>
      </c>
      <c r="K2315" s="81" t="str">
        <f t="shared" si="150"/>
        <v>Atención de servicio social</v>
      </c>
      <c r="L2315" s="335">
        <f>+'3.- Resumen general'!AP2316</f>
        <v>0</v>
      </c>
      <c r="M2315" s="335">
        <f>+'3.- Resumen general'!AQ2316</f>
        <v>1.4520000000000002</v>
      </c>
      <c r="N2315" s="335">
        <f t="shared" si="151"/>
        <v>1.4520000000000002</v>
      </c>
    </row>
    <row r="2316" spans="2:14" ht="25.5">
      <c r="B2316" s="52">
        <v>2311</v>
      </c>
      <c r="C2316" s="334">
        <f>+'3.- Resumen general'!C2317</f>
        <v>99214</v>
      </c>
      <c r="D2316" s="81" t="str">
        <f>+'3.- Resumen general'!D2317</f>
        <v>Consulta ambulatoria para la evaluación y manejo de un paciente continuador especializada</v>
      </c>
      <c r="E2316" s="335">
        <f>+'3.- Resumen general'!AP2317</f>
        <v>0</v>
      </c>
      <c r="F2316" s="335">
        <f>+'3.- Resumen general'!AQ2317</f>
        <v>1.4520000000000002</v>
      </c>
      <c r="G2316" s="335">
        <f t="shared" si="148"/>
        <v>1.4520000000000002</v>
      </c>
      <c r="I2316" s="52">
        <v>2311</v>
      </c>
      <c r="J2316" s="334">
        <f t="shared" si="149"/>
        <v>99214</v>
      </c>
      <c r="K2316" s="81" t="str">
        <f t="shared" si="150"/>
        <v>Consulta ambulatoria para la evaluación y manejo de un paciente continuador especializada</v>
      </c>
      <c r="L2316" s="335">
        <f>+'3.- Resumen general'!AP2317</f>
        <v>0</v>
      </c>
      <c r="M2316" s="335">
        <f>+'3.- Resumen general'!AQ2317</f>
        <v>1.4520000000000002</v>
      </c>
      <c r="N2316" s="335">
        <f t="shared" si="151"/>
        <v>1.4520000000000002</v>
      </c>
    </row>
    <row r="2317" spans="2:14" ht="25.5">
      <c r="B2317" s="52">
        <v>2312</v>
      </c>
      <c r="C2317" s="334">
        <f>+'3.- Resumen general'!C2318</f>
        <v>99215</v>
      </c>
      <c r="D2317" s="81" t="str">
        <f>+'3.- Resumen general'!D2318</f>
        <v>Consulta ambulatoria para la evaluación y manejo de un paciente continuador de psiquiatría y rehabilitación</v>
      </c>
      <c r="E2317" s="335">
        <f>+'3.- Resumen general'!AP2318</f>
        <v>0</v>
      </c>
      <c r="F2317" s="335">
        <f>+'3.- Resumen general'!AQ2318</f>
        <v>1.4520000000000002</v>
      </c>
      <c r="G2317" s="335">
        <f t="shared" si="148"/>
        <v>1.4520000000000002</v>
      </c>
      <c r="I2317" s="52">
        <v>2312</v>
      </c>
      <c r="J2317" s="334">
        <f t="shared" si="149"/>
        <v>99215</v>
      </c>
      <c r="K2317" s="81" t="str">
        <f t="shared" si="150"/>
        <v>Consulta ambulatoria para la evaluación y manejo de un paciente continuador de psiquiatría y rehabilitación</v>
      </c>
      <c r="L2317" s="335">
        <f>+'3.- Resumen general'!AP2318</f>
        <v>0</v>
      </c>
      <c r="M2317" s="335">
        <f>+'3.- Resumen general'!AQ2318</f>
        <v>1.4520000000000002</v>
      </c>
      <c r="N2317" s="335">
        <f t="shared" si="151"/>
        <v>1.4520000000000002</v>
      </c>
    </row>
    <row r="2318" spans="2:14">
      <c r="B2318" s="52">
        <v>2313</v>
      </c>
      <c r="C2318" s="334">
        <f>+'3.- Resumen general'!C2319</f>
        <v>99221</v>
      </c>
      <c r="D2318" s="81" t="str">
        <f>+'3.- Resumen general'!D2319</f>
        <v xml:space="preserve">Cuidados hospitalarios iniciales </v>
      </c>
      <c r="E2318" s="335">
        <f>+'3.- Resumen general'!AP2319</f>
        <v>0.30037878787878791</v>
      </c>
      <c r="F2318" s="335">
        <f>+'3.- Resumen general'!AQ2319</f>
        <v>116.78704999999999</v>
      </c>
      <c r="G2318" s="335">
        <f t="shared" si="148"/>
        <v>117.08742878787878</v>
      </c>
      <c r="I2318" s="52">
        <v>2313</v>
      </c>
      <c r="J2318" s="334">
        <f t="shared" si="149"/>
        <v>99221</v>
      </c>
      <c r="K2318" s="81" t="str">
        <f t="shared" si="150"/>
        <v xml:space="preserve">Cuidados hospitalarios iniciales </v>
      </c>
      <c r="L2318" s="335">
        <f>+'3.- Resumen general'!AP2319</f>
        <v>0.30037878787878791</v>
      </c>
      <c r="M2318" s="335">
        <f>+'3.- Resumen general'!AQ2319</f>
        <v>116.78704999999999</v>
      </c>
      <c r="N2318" s="335">
        <f t="shared" si="151"/>
        <v>117.08742878787878</v>
      </c>
    </row>
    <row r="2319" spans="2:14">
      <c r="B2319" s="52">
        <v>2314</v>
      </c>
      <c r="C2319" s="334">
        <f>+'3.- Resumen general'!C2320</f>
        <v>99231</v>
      </c>
      <c r="D2319" s="81" t="str">
        <f>+'3.- Resumen general'!D2320</f>
        <v>Atención paciente-día hospitalización</v>
      </c>
      <c r="E2319" s="335">
        <f>+'3.- Resumen general'!AP2320</f>
        <v>0.30037878787878791</v>
      </c>
      <c r="F2319" s="335">
        <f>+'3.- Resumen general'!AQ2320</f>
        <v>116.78704999999999</v>
      </c>
      <c r="G2319" s="335">
        <f t="shared" si="148"/>
        <v>117.08742878787878</v>
      </c>
      <c r="I2319" s="52">
        <v>2314</v>
      </c>
      <c r="J2319" s="334">
        <f t="shared" si="149"/>
        <v>99231</v>
      </c>
      <c r="K2319" s="81" t="str">
        <f t="shared" si="150"/>
        <v>Atención paciente-día hospitalización</v>
      </c>
      <c r="L2319" s="335">
        <f>+'3.- Resumen general'!AP2320</f>
        <v>0.30037878787878791</v>
      </c>
      <c r="M2319" s="335">
        <f>+'3.- Resumen general'!AQ2320</f>
        <v>116.78704999999999</v>
      </c>
      <c r="N2319" s="335">
        <f t="shared" si="151"/>
        <v>117.08742878787878</v>
      </c>
    </row>
    <row r="2320" spans="2:14">
      <c r="B2320" s="52">
        <v>2315</v>
      </c>
      <c r="C2320" s="334">
        <f>+'3.- Resumen general'!C2321</f>
        <v>99234</v>
      </c>
      <c r="D2320" s="81" t="str">
        <f>+'3.- Resumen general'!D2321</f>
        <v>Atención en sala de observación</v>
      </c>
      <c r="E2320" s="335">
        <f>+'3.- Resumen general'!AP2321</f>
        <v>0.60075757575757582</v>
      </c>
      <c r="F2320" s="335">
        <f>+'3.- Resumen general'!AQ2321</f>
        <v>116.78704999999999</v>
      </c>
      <c r="G2320" s="335">
        <f t="shared" si="148"/>
        <v>117.38780757575756</v>
      </c>
      <c r="I2320" s="52">
        <v>2315</v>
      </c>
      <c r="J2320" s="334">
        <f t="shared" si="149"/>
        <v>99234</v>
      </c>
      <c r="K2320" s="81" t="str">
        <f t="shared" si="150"/>
        <v>Atención en sala de observación</v>
      </c>
      <c r="L2320" s="335">
        <f>+'3.- Resumen general'!AP2321</f>
        <v>0.60075757575757582</v>
      </c>
      <c r="M2320" s="335">
        <f>+'3.- Resumen general'!AQ2321</f>
        <v>116.78704999999999</v>
      </c>
      <c r="N2320" s="335">
        <f t="shared" si="151"/>
        <v>117.38780757575756</v>
      </c>
    </row>
    <row r="2321" spans="2:14">
      <c r="B2321" s="52">
        <v>2316</v>
      </c>
      <c r="C2321" s="334">
        <f>+'3.- Resumen general'!C2322</f>
        <v>99282</v>
      </c>
      <c r="D2321" s="81" t="str">
        <f>+'3.- Resumen general'!D2322</f>
        <v>Atención de Emergencia, Prioridad I (Urgencia)</v>
      </c>
      <c r="E2321" s="335">
        <f>+'3.- Resumen general'!AP2322</f>
        <v>0.96159511784511786</v>
      </c>
      <c r="F2321" s="335">
        <f>+'3.- Resumen general'!AQ2322</f>
        <v>2.641</v>
      </c>
      <c r="G2321" s="335">
        <f t="shared" si="148"/>
        <v>3.6025951178451177</v>
      </c>
      <c r="I2321" s="52">
        <v>2316</v>
      </c>
      <c r="J2321" s="334">
        <f t="shared" si="149"/>
        <v>99282</v>
      </c>
      <c r="K2321" s="81" t="str">
        <f t="shared" si="150"/>
        <v>Atención de Emergencia, Prioridad I (Urgencia)</v>
      </c>
      <c r="L2321" s="335">
        <f>+'3.- Resumen general'!AP2322</f>
        <v>0.96159511784511786</v>
      </c>
      <c r="M2321" s="335">
        <f>+'3.- Resumen general'!AQ2322</f>
        <v>2.641</v>
      </c>
      <c r="N2321" s="335">
        <f t="shared" si="151"/>
        <v>3.6025951178451177</v>
      </c>
    </row>
    <row r="2322" spans="2:14">
      <c r="B2322" s="52">
        <v>2317</v>
      </c>
      <c r="C2322" s="334">
        <f>+'3.- Resumen general'!C2323</f>
        <v>99283</v>
      </c>
      <c r="D2322" s="81" t="str">
        <f>+'3.- Resumen general'!D2323</f>
        <v>Atención de Emergencia, Prioridad II</v>
      </c>
      <c r="E2322" s="335">
        <f>+'3.- Resumen general'!AP2323</f>
        <v>0.64106341189674521</v>
      </c>
      <c r="F2322" s="335">
        <f>+'3.- Resumen general'!AQ2323</f>
        <v>2.641</v>
      </c>
      <c r="G2322" s="335">
        <f t="shared" si="148"/>
        <v>3.2820634118967451</v>
      </c>
      <c r="I2322" s="52">
        <v>2317</v>
      </c>
      <c r="J2322" s="334">
        <f t="shared" si="149"/>
        <v>99283</v>
      </c>
      <c r="K2322" s="81" t="str">
        <f t="shared" si="150"/>
        <v>Atención de Emergencia, Prioridad II</v>
      </c>
      <c r="L2322" s="335">
        <f>+'3.- Resumen general'!AP2323</f>
        <v>0.64106341189674521</v>
      </c>
      <c r="M2322" s="335">
        <f>+'3.- Resumen general'!AQ2323</f>
        <v>2.641</v>
      </c>
      <c r="N2322" s="335">
        <f t="shared" si="151"/>
        <v>3.2820634118967451</v>
      </c>
    </row>
    <row r="2323" spans="2:14">
      <c r="B2323" s="52">
        <v>2318</v>
      </c>
      <c r="C2323" s="334">
        <f>+'3.- Resumen general'!C2324</f>
        <v>99284</v>
      </c>
      <c r="D2323" s="81" t="str">
        <f>+'3.- Resumen general'!D2324</f>
        <v>Atención de Emergencia, Prioridad III</v>
      </c>
      <c r="E2323" s="335">
        <f>+'3.- Resumen general'!AP2324</f>
        <v>0.2509995791245791</v>
      </c>
      <c r="F2323" s="335">
        <f>+'3.- Resumen general'!AQ2324</f>
        <v>2.641</v>
      </c>
      <c r="G2323" s="335">
        <f t="shared" si="148"/>
        <v>2.8919995791245792</v>
      </c>
      <c r="I2323" s="52">
        <v>2318</v>
      </c>
      <c r="J2323" s="334">
        <f t="shared" si="149"/>
        <v>99284</v>
      </c>
      <c r="K2323" s="81" t="str">
        <f t="shared" si="150"/>
        <v>Atención de Emergencia, Prioridad III</v>
      </c>
      <c r="L2323" s="335">
        <f>+'3.- Resumen general'!AP2324</f>
        <v>0.2509995791245791</v>
      </c>
      <c r="M2323" s="335">
        <f>+'3.- Resumen general'!AQ2324</f>
        <v>2.641</v>
      </c>
      <c r="N2323" s="335">
        <f t="shared" si="151"/>
        <v>2.8919995791245792</v>
      </c>
    </row>
    <row r="2324" spans="2:14">
      <c r="B2324" s="52">
        <v>2319</v>
      </c>
      <c r="C2324" s="334">
        <f>+'3.- Resumen general'!C2325</f>
        <v>99285</v>
      </c>
      <c r="D2324" s="81" t="str">
        <f>+'3.- Resumen general'!D2325</f>
        <v>Atención de Emergencia, Prioridad IV</v>
      </c>
      <c r="E2324" s="335">
        <f>+'3.- Resumen general'!AP2325</f>
        <v>0.18824968434343434</v>
      </c>
      <c r="F2324" s="335">
        <f>+'3.- Resumen general'!AQ2325</f>
        <v>7.281200000000001</v>
      </c>
      <c r="G2324" s="335">
        <f t="shared" si="148"/>
        <v>7.4694496843434353</v>
      </c>
      <c r="I2324" s="52">
        <v>2319</v>
      </c>
      <c r="J2324" s="334">
        <f t="shared" si="149"/>
        <v>99285</v>
      </c>
      <c r="K2324" s="81" t="str">
        <f t="shared" si="150"/>
        <v>Atención de Emergencia, Prioridad IV</v>
      </c>
      <c r="L2324" s="335">
        <f>+'3.- Resumen general'!AP2325</f>
        <v>0.18824968434343434</v>
      </c>
      <c r="M2324" s="335">
        <f>+'3.- Resumen general'!AQ2325</f>
        <v>7.281200000000001</v>
      </c>
      <c r="N2324" s="335">
        <f t="shared" si="151"/>
        <v>7.4694496843434353</v>
      </c>
    </row>
    <row r="2325" spans="2:14">
      <c r="B2325" s="52">
        <v>2320</v>
      </c>
      <c r="C2325" s="334">
        <f>+'3.- Resumen general'!C2326</f>
        <v>99291</v>
      </c>
      <c r="D2325" s="81" t="str">
        <f>+'3.- Resumen general'!D2326</f>
        <v>Atención paciente-día UCI</v>
      </c>
      <c r="E2325" s="335">
        <f>+'3.- Resumen general'!AP2326</f>
        <v>11.539141414141413</v>
      </c>
      <c r="F2325" s="335">
        <f>+'3.- Resumen general'!AQ2326</f>
        <v>682.32321000000013</v>
      </c>
      <c r="G2325" s="335">
        <f t="shared" si="148"/>
        <v>693.86235141414159</v>
      </c>
      <c r="I2325" s="52">
        <v>2320</v>
      </c>
      <c r="J2325" s="334">
        <f t="shared" si="149"/>
        <v>99291</v>
      </c>
      <c r="K2325" s="81" t="str">
        <f t="shared" si="150"/>
        <v>Atención paciente-día UCI</v>
      </c>
      <c r="L2325" s="335">
        <f>+'3.- Resumen general'!AP2326</f>
        <v>11.539141414141413</v>
      </c>
      <c r="M2325" s="335">
        <f>+'3.- Resumen general'!AQ2326</f>
        <v>682.32321000000013</v>
      </c>
      <c r="N2325" s="335">
        <f t="shared" si="151"/>
        <v>693.86235141414159</v>
      </c>
    </row>
    <row r="2326" spans="2:14">
      <c r="B2326" s="52">
        <v>2321</v>
      </c>
      <c r="C2326" s="334">
        <f>+'3.- Resumen general'!C2327</f>
        <v>99305</v>
      </c>
      <c r="D2326" s="81" t="str">
        <f>+'3.- Resumen general'!D2327</f>
        <v>Atención paciente-día cuidados intermedios</v>
      </c>
      <c r="E2326" s="335">
        <f>+'3.- Resumen general'!AP2327</f>
        <v>4.6156565656565656</v>
      </c>
      <c r="F2326" s="335">
        <f>+'3.- Resumen general'!AQ2327</f>
        <v>146.680285</v>
      </c>
      <c r="G2326" s="335">
        <f t="shared" si="148"/>
        <v>151.29594156565656</v>
      </c>
      <c r="I2326" s="52">
        <v>2321</v>
      </c>
      <c r="J2326" s="334">
        <f t="shared" si="149"/>
        <v>99305</v>
      </c>
      <c r="K2326" s="81" t="str">
        <f t="shared" si="150"/>
        <v>Atención paciente-día cuidados intermedios</v>
      </c>
      <c r="L2326" s="335">
        <f>+'3.- Resumen general'!AP2327</f>
        <v>4.6156565656565656</v>
      </c>
      <c r="M2326" s="335">
        <f>+'3.- Resumen general'!AQ2327</f>
        <v>146.680285</v>
      </c>
      <c r="N2326" s="335">
        <f t="shared" si="151"/>
        <v>151.29594156565656</v>
      </c>
    </row>
    <row r="2327" spans="2:14" ht="25.5">
      <c r="B2327" s="52">
        <v>2322</v>
      </c>
      <c r="C2327" s="334">
        <f>+'3.- Resumen general'!C2328</f>
        <v>99309</v>
      </c>
      <c r="D2327" s="81" t="str">
        <f>+'3.- Resumen general'!D2328</f>
        <v>Evaluación y manejo iniciales, por día, de un paciente que está dentro de una institución de cuidados de enfermeria, en psiquiatria</v>
      </c>
      <c r="E2327" s="335">
        <f>+'3.- Resumen general'!AP2328</f>
        <v>3.0037878787878789</v>
      </c>
      <c r="F2327" s="335">
        <f>+'3.- Resumen general'!AQ2328</f>
        <v>116.78704999999999</v>
      </c>
      <c r="G2327" s="335">
        <f t="shared" si="148"/>
        <v>119.79083787878787</v>
      </c>
      <c r="I2327" s="52">
        <v>2322</v>
      </c>
      <c r="J2327" s="334">
        <f t="shared" si="149"/>
        <v>99309</v>
      </c>
      <c r="K2327" s="81" t="str">
        <f t="shared" si="150"/>
        <v>Evaluación y manejo iniciales, por día, de un paciente que está dentro de una institución de cuidados de enfermeria, en psiquiatria</v>
      </c>
      <c r="L2327" s="335">
        <f>+'3.- Resumen general'!AP2328</f>
        <v>3.0037878787878789</v>
      </c>
      <c r="M2327" s="335">
        <f>+'3.- Resumen general'!AQ2328</f>
        <v>116.78704999999999</v>
      </c>
      <c r="N2327" s="335">
        <f t="shared" si="151"/>
        <v>119.79083787878787</v>
      </c>
    </row>
    <row r="2328" spans="2:14" ht="38.25">
      <c r="B2328" s="52">
        <v>2323</v>
      </c>
      <c r="C2328" s="334">
        <f>+'3.- Resumen general'!C2329</f>
        <v>99324</v>
      </c>
      <c r="D2328" s="81" t="str">
        <f>+'3.- Resumen general'!D2329</f>
        <v>Evaluación y manejo de un paciente nuevo en asilos, casas de reposo, hogares de pacientes de adulto mayor, hogares infantiles. orfanatos, guaderías o similares</v>
      </c>
      <c r="E2328" s="335">
        <f>+'3.- Resumen general'!AP2329</f>
        <v>0</v>
      </c>
      <c r="F2328" s="335">
        <f>+'3.- Resumen general'!AQ2329</f>
        <v>1.4520000000000002</v>
      </c>
      <c r="G2328" s="335">
        <f t="shared" si="148"/>
        <v>1.4520000000000002</v>
      </c>
      <c r="I2328" s="52">
        <v>2323</v>
      </c>
      <c r="J2328" s="334">
        <f t="shared" si="149"/>
        <v>99324</v>
      </c>
      <c r="K2328" s="81" t="str">
        <f t="shared" si="150"/>
        <v>Evaluación y manejo de un paciente nuevo en asilos, casas de reposo, hogares de pacientes de adulto mayor, hogares infantiles. orfanatos, guaderías o similares</v>
      </c>
      <c r="L2328" s="335">
        <f>+'3.- Resumen general'!AP2329</f>
        <v>0</v>
      </c>
      <c r="M2328" s="335">
        <f>+'3.- Resumen general'!AQ2329</f>
        <v>1.4520000000000002</v>
      </c>
      <c r="N2328" s="335">
        <f t="shared" si="151"/>
        <v>1.4520000000000002</v>
      </c>
    </row>
    <row r="2329" spans="2:14">
      <c r="B2329" s="52">
        <v>2324</v>
      </c>
      <c r="C2329" s="334">
        <f>+'3.- Resumen general'!C2330</f>
        <v>99342</v>
      </c>
      <c r="D2329" s="81" t="str">
        <f>+'3.- Resumen general'!D2330</f>
        <v>Visita médica domiciliaria</v>
      </c>
      <c r="E2329" s="335">
        <f>+'3.- Resumen general'!AP2330</f>
        <v>0</v>
      </c>
      <c r="F2329" s="335">
        <f>+'3.- Resumen general'!AQ2330</f>
        <v>1.4520000000000002</v>
      </c>
      <c r="G2329" s="335">
        <f t="shared" si="148"/>
        <v>1.4520000000000002</v>
      </c>
      <c r="I2329" s="52">
        <v>2324</v>
      </c>
      <c r="J2329" s="334">
        <f t="shared" si="149"/>
        <v>99342</v>
      </c>
      <c r="K2329" s="81" t="str">
        <f t="shared" si="150"/>
        <v>Visita médica domiciliaria</v>
      </c>
      <c r="L2329" s="335">
        <f>+'3.- Resumen general'!AP2330</f>
        <v>0</v>
      </c>
      <c r="M2329" s="335">
        <f>+'3.- Resumen general'!AQ2330</f>
        <v>1.4520000000000002</v>
      </c>
      <c r="N2329" s="335">
        <f t="shared" si="151"/>
        <v>1.4520000000000002</v>
      </c>
    </row>
    <row r="2330" spans="2:14">
      <c r="B2330" s="52">
        <v>2325</v>
      </c>
      <c r="C2330" s="334">
        <f>+'3.- Resumen general'!C2331</f>
        <v>99344</v>
      </c>
      <c r="D2330" s="81" t="str">
        <f>+'3.- Resumen general'!D2331</f>
        <v>Visita familiar integral</v>
      </c>
      <c r="E2330" s="335">
        <f>+'3.- Resumen general'!AP2331</f>
        <v>0</v>
      </c>
      <c r="F2330" s="335">
        <f>+'3.- Resumen general'!AQ2331</f>
        <v>1.4520000000000002</v>
      </c>
      <c r="G2330" s="335">
        <f t="shared" si="148"/>
        <v>1.4520000000000002</v>
      </c>
      <c r="I2330" s="52">
        <v>2325</v>
      </c>
      <c r="J2330" s="334">
        <f t="shared" si="149"/>
        <v>99344</v>
      </c>
      <c r="K2330" s="81" t="str">
        <f t="shared" si="150"/>
        <v>Visita familiar integral</v>
      </c>
      <c r="L2330" s="335">
        <f>+'3.- Resumen general'!AP2331</f>
        <v>0</v>
      </c>
      <c r="M2330" s="335">
        <f>+'3.- Resumen general'!AQ2331</f>
        <v>1.4520000000000002</v>
      </c>
      <c r="N2330" s="335">
        <f t="shared" si="151"/>
        <v>1.4520000000000002</v>
      </c>
    </row>
    <row r="2331" spans="2:14" ht="51">
      <c r="B2331" s="52">
        <v>2326</v>
      </c>
      <c r="C2331" s="334">
        <f>+'3.- Resumen general'!C2332</f>
        <v>99366</v>
      </c>
      <c r="D2331" s="81" t="str">
        <f>+'3.- Resumen general'!D2332</f>
        <v>Reunión del o los médicos tratantes con el equipo interdisciplinario de profesionales de la salud (participación de profesional no médicos de la salud) , frente a frente con el paciente y/o familia. La reunión tendrá una duración de 30 minutos o más.</v>
      </c>
      <c r="E2331" s="335">
        <f>+'3.- Resumen general'!AP2332</f>
        <v>0</v>
      </c>
      <c r="F2331" s="335">
        <f>+'3.- Resumen general'!AQ2332</f>
        <v>1.4520000000000002</v>
      </c>
      <c r="G2331" s="335">
        <f t="shared" si="148"/>
        <v>1.4520000000000002</v>
      </c>
      <c r="I2331" s="52">
        <v>2326</v>
      </c>
      <c r="J2331" s="334">
        <f t="shared" si="149"/>
        <v>99366</v>
      </c>
      <c r="K2331" s="81" t="str">
        <f t="shared" si="150"/>
        <v>Reunión del o los médicos tratantes con el equipo interdisciplinario de profesionales de la salud (participación de profesional no médicos de la salud) , frente a frente con el paciente y/o familia. La reunión tendrá una duración de 30 minutos o más.</v>
      </c>
      <c r="L2331" s="335">
        <f>+'3.- Resumen general'!AP2332</f>
        <v>0</v>
      </c>
      <c r="M2331" s="335">
        <f>+'3.- Resumen general'!AQ2332</f>
        <v>1.4520000000000002</v>
      </c>
      <c r="N2331" s="335">
        <f t="shared" si="151"/>
        <v>1.4520000000000002</v>
      </c>
    </row>
    <row r="2332" spans="2:14" ht="51">
      <c r="B2332" s="52">
        <v>2327</v>
      </c>
      <c r="C2332" s="334">
        <f>+'3.- Resumen general'!C2333</f>
        <v>99367</v>
      </c>
      <c r="D2332" s="81" t="str">
        <f>+'3.- Resumen general'!D2333</f>
        <v>Junta médica del o los médicos tratantes con el equipo interdisciplinario de profesionales de la salud, (participación de médicos) sin la presencia del paciente y/o familia. La reunión tendrá una duración de 30 minutos o más</v>
      </c>
      <c r="E2332" s="335">
        <f>+'3.- Resumen general'!AP2333</f>
        <v>0</v>
      </c>
      <c r="F2332" s="335">
        <f>+'3.- Resumen general'!AQ2333</f>
        <v>1.4520000000000002</v>
      </c>
      <c r="G2332" s="335">
        <f t="shared" si="148"/>
        <v>1.4520000000000002</v>
      </c>
      <c r="I2332" s="52">
        <v>2327</v>
      </c>
      <c r="J2332" s="334">
        <f t="shared" si="149"/>
        <v>99367</v>
      </c>
      <c r="K2332" s="81" t="str">
        <f t="shared" si="150"/>
        <v>Junta médica del o los médicos tratantes con el equipo interdisciplinario de profesionales de la salud, (participación de médicos) sin la presencia del paciente y/o familia. La reunión tendrá una duración de 30 minutos o más</v>
      </c>
      <c r="L2332" s="335">
        <f>+'3.- Resumen general'!AP2333</f>
        <v>0</v>
      </c>
      <c r="M2332" s="335">
        <f>+'3.- Resumen general'!AQ2333</f>
        <v>1.4520000000000002</v>
      </c>
      <c r="N2332" s="335">
        <f t="shared" si="151"/>
        <v>1.4520000000000002</v>
      </c>
    </row>
    <row r="2333" spans="2:14">
      <c r="B2333" s="52">
        <v>2328</v>
      </c>
      <c r="C2333" s="334">
        <f>+'3.- Resumen general'!C2334</f>
        <v>99382</v>
      </c>
      <c r="D2333" s="81" t="str">
        <f>+'3.- Resumen general'!D2334</f>
        <v>Control de crecimiento y desarrollo para niños menores de 12 años</v>
      </c>
      <c r="E2333" s="335">
        <f>+'3.- Resumen general'!AP2334</f>
        <v>0</v>
      </c>
      <c r="F2333" s="335">
        <f>+'3.- Resumen general'!AQ2334</f>
        <v>1.4520000000000002</v>
      </c>
      <c r="G2333" s="335">
        <f t="shared" si="148"/>
        <v>1.4520000000000002</v>
      </c>
      <c r="I2333" s="52">
        <v>2328</v>
      </c>
      <c r="J2333" s="334">
        <f t="shared" si="149"/>
        <v>99382</v>
      </c>
      <c r="K2333" s="81" t="str">
        <f t="shared" si="150"/>
        <v>Control de crecimiento y desarrollo para niños menores de 12 años</v>
      </c>
      <c r="L2333" s="335">
        <f>+'3.- Resumen general'!AP2334</f>
        <v>0</v>
      </c>
      <c r="M2333" s="335">
        <f>+'3.- Resumen general'!AQ2334</f>
        <v>1.4520000000000002</v>
      </c>
      <c r="N2333" s="335">
        <f t="shared" si="151"/>
        <v>1.4520000000000002</v>
      </c>
    </row>
    <row r="2334" spans="2:14">
      <c r="B2334" s="52">
        <v>2329</v>
      </c>
      <c r="C2334" s="334">
        <f>+'3.- Resumen general'!C2335</f>
        <v>99384</v>
      </c>
      <c r="D2334" s="81" t="str">
        <f>+'3.- Resumen general'!D2335</f>
        <v>Control de crecimiento y desarrollo del adolescente</v>
      </c>
      <c r="E2334" s="335">
        <f>+'3.- Resumen general'!AP2335</f>
        <v>0</v>
      </c>
      <c r="F2334" s="335">
        <f>+'3.- Resumen general'!AQ2335</f>
        <v>1.4520000000000002</v>
      </c>
      <c r="G2334" s="335">
        <f t="shared" si="148"/>
        <v>1.4520000000000002</v>
      </c>
      <c r="I2334" s="52">
        <v>2329</v>
      </c>
      <c r="J2334" s="334">
        <f t="shared" si="149"/>
        <v>99384</v>
      </c>
      <c r="K2334" s="81" t="str">
        <f t="shared" si="150"/>
        <v>Control de crecimiento y desarrollo del adolescente</v>
      </c>
      <c r="L2334" s="335">
        <f>+'3.- Resumen general'!AP2335</f>
        <v>0</v>
      </c>
      <c r="M2334" s="335">
        <f>+'3.- Resumen general'!AQ2335</f>
        <v>1.4520000000000002</v>
      </c>
      <c r="N2334" s="335">
        <f t="shared" si="151"/>
        <v>1.4520000000000002</v>
      </c>
    </row>
    <row r="2335" spans="2:14">
      <c r="B2335" s="52">
        <v>2330</v>
      </c>
      <c r="C2335" s="334">
        <f>+'3.- Resumen general'!C2336</f>
        <v>99401</v>
      </c>
      <c r="D2335" s="81" t="str">
        <f>+'3.- Resumen general'!D2336</f>
        <v>Consejería integral</v>
      </c>
      <c r="E2335" s="335">
        <f>+'3.- Resumen general'!AP2336</f>
        <v>0</v>
      </c>
      <c r="F2335" s="335">
        <f>+'3.- Resumen general'!AQ2336</f>
        <v>1.4520000000000002</v>
      </c>
      <c r="G2335" s="335">
        <f t="shared" si="148"/>
        <v>1.4520000000000002</v>
      </c>
      <c r="I2335" s="52">
        <v>2330</v>
      </c>
      <c r="J2335" s="334">
        <f t="shared" si="149"/>
        <v>99401</v>
      </c>
      <c r="K2335" s="81" t="str">
        <f t="shared" si="150"/>
        <v>Consejería integral</v>
      </c>
      <c r="L2335" s="335">
        <f>+'3.- Resumen general'!AP2336</f>
        <v>0</v>
      </c>
      <c r="M2335" s="335">
        <f>+'3.- Resumen general'!AQ2336</f>
        <v>1.4520000000000002</v>
      </c>
      <c r="N2335" s="335">
        <f t="shared" si="151"/>
        <v>1.4520000000000002</v>
      </c>
    </row>
    <row r="2336" spans="2:14">
      <c r="B2336" s="52">
        <v>2331</v>
      </c>
      <c r="C2336" s="334">
        <f>+'3.- Resumen general'!C2337</f>
        <v>99402</v>
      </c>
      <c r="D2336" s="81" t="str">
        <f>+'3.- Resumen general'!D2337</f>
        <v xml:space="preserve">Consejería Planificación Familiar </v>
      </c>
      <c r="E2336" s="335">
        <f>+'3.- Resumen general'!AP2337</f>
        <v>0</v>
      </c>
      <c r="F2336" s="335">
        <f>+'3.- Resumen general'!AQ2337</f>
        <v>1.4520000000000002</v>
      </c>
      <c r="G2336" s="335">
        <f t="shared" si="148"/>
        <v>1.4520000000000002</v>
      </c>
      <c r="I2336" s="52">
        <v>2331</v>
      </c>
      <c r="J2336" s="334">
        <f t="shared" si="149"/>
        <v>99402</v>
      </c>
      <c r="K2336" s="81" t="str">
        <f t="shared" si="150"/>
        <v xml:space="preserve">Consejería Planificación Familiar </v>
      </c>
      <c r="L2336" s="335">
        <f>+'3.- Resumen general'!AP2337</f>
        <v>0</v>
      </c>
      <c r="M2336" s="335">
        <f>+'3.- Resumen general'!AQ2337</f>
        <v>1.4520000000000002</v>
      </c>
      <c r="N2336" s="335">
        <f t="shared" si="151"/>
        <v>1.4520000000000002</v>
      </c>
    </row>
    <row r="2337" spans="2:14">
      <c r="B2337" s="52">
        <v>2332</v>
      </c>
      <c r="C2337" s="334">
        <f>+'3.- Resumen general'!C2338</f>
        <v>99403</v>
      </c>
      <c r="D2337" s="81" t="str">
        <f>+'3.- Resumen general'!D2338</f>
        <v>Consejería nutricional</v>
      </c>
      <c r="E2337" s="335">
        <f>+'3.- Resumen general'!AP2338</f>
        <v>0</v>
      </c>
      <c r="F2337" s="335">
        <f>+'3.- Resumen general'!AQ2338</f>
        <v>1.4520000000000002</v>
      </c>
      <c r="G2337" s="335">
        <f t="shared" si="148"/>
        <v>1.4520000000000002</v>
      </c>
      <c r="I2337" s="52">
        <v>2332</v>
      </c>
      <c r="J2337" s="334">
        <f t="shared" si="149"/>
        <v>99403</v>
      </c>
      <c r="K2337" s="81" t="str">
        <f t="shared" si="150"/>
        <v>Consejería nutricional</v>
      </c>
      <c r="L2337" s="335">
        <f>+'3.- Resumen general'!AP2338</f>
        <v>0</v>
      </c>
      <c r="M2337" s="335">
        <f>+'3.- Resumen general'!AQ2338</f>
        <v>1.4520000000000002</v>
      </c>
      <c r="N2337" s="335">
        <f t="shared" si="151"/>
        <v>1.4520000000000002</v>
      </c>
    </row>
    <row r="2338" spans="2:14">
      <c r="B2338" s="52">
        <v>2333</v>
      </c>
      <c r="C2338" s="334">
        <f>+'3.- Resumen general'!C2339</f>
        <v>99404</v>
      </c>
      <c r="D2338" s="81" t="str">
        <f>+'3.- Resumen general'!D2339</f>
        <v>Consejería especial (VIH/Salud mental)</v>
      </c>
      <c r="E2338" s="335">
        <f>+'3.- Resumen general'!AP2339</f>
        <v>0</v>
      </c>
      <c r="F2338" s="335">
        <f>+'3.- Resumen general'!AQ2339</f>
        <v>1.4520000000000002</v>
      </c>
      <c r="G2338" s="335">
        <f t="shared" si="148"/>
        <v>1.4520000000000002</v>
      </c>
      <c r="I2338" s="52">
        <v>2333</v>
      </c>
      <c r="J2338" s="334">
        <f t="shared" si="149"/>
        <v>99404</v>
      </c>
      <c r="K2338" s="81" t="str">
        <f t="shared" si="150"/>
        <v>Consejería especial (VIH/Salud mental)</v>
      </c>
      <c r="L2338" s="335">
        <f>+'3.- Resumen general'!AP2339</f>
        <v>0</v>
      </c>
      <c r="M2338" s="335">
        <f>+'3.- Resumen general'!AQ2339</f>
        <v>1.4520000000000002</v>
      </c>
      <c r="N2338" s="335">
        <f t="shared" si="151"/>
        <v>1.4520000000000002</v>
      </c>
    </row>
    <row r="2339" spans="2:14">
      <c r="B2339" s="52">
        <v>2334</v>
      </c>
      <c r="C2339" s="334">
        <f>+'3.- Resumen general'!C2340</f>
        <v>99411</v>
      </c>
      <c r="D2339" s="81" t="str">
        <f>+'3.- Resumen general'!D2340</f>
        <v>Sesión de estimulación temprana</v>
      </c>
      <c r="E2339" s="335">
        <f>+'3.- Resumen general'!AP2340</f>
        <v>0</v>
      </c>
      <c r="F2339" s="335">
        <f>+'3.- Resumen general'!AQ2340</f>
        <v>1.4520000000000002</v>
      </c>
      <c r="G2339" s="335">
        <f t="shared" si="148"/>
        <v>1.4520000000000002</v>
      </c>
      <c r="I2339" s="52">
        <v>2334</v>
      </c>
      <c r="J2339" s="334">
        <f t="shared" si="149"/>
        <v>99411</v>
      </c>
      <c r="K2339" s="81" t="str">
        <f t="shared" si="150"/>
        <v>Sesión de estimulación temprana</v>
      </c>
      <c r="L2339" s="335">
        <f>+'3.- Resumen general'!AP2340</f>
        <v>0</v>
      </c>
      <c r="M2339" s="335">
        <f>+'3.- Resumen general'!AQ2340</f>
        <v>1.4520000000000002</v>
      </c>
      <c r="N2339" s="335">
        <f t="shared" si="151"/>
        <v>1.4520000000000002</v>
      </c>
    </row>
    <row r="2340" spans="2:14">
      <c r="B2340" s="52">
        <v>2335</v>
      </c>
      <c r="C2340" s="334">
        <f>+'3.- Resumen general'!C2341</f>
        <v>99412</v>
      </c>
      <c r="D2340" s="81" t="str">
        <f>+'3.- Resumen general'!D2341</f>
        <v>Psicoprofilaxis</v>
      </c>
      <c r="E2340" s="335">
        <f>+'3.- Resumen general'!AP2341</f>
        <v>0</v>
      </c>
      <c r="F2340" s="335">
        <f>+'3.- Resumen general'!AQ2341</f>
        <v>1.4520000000000002</v>
      </c>
      <c r="G2340" s="335">
        <f t="shared" si="148"/>
        <v>1.4520000000000002</v>
      </c>
      <c r="I2340" s="52">
        <v>2335</v>
      </c>
      <c r="J2340" s="334">
        <f t="shared" si="149"/>
        <v>99412</v>
      </c>
      <c r="K2340" s="81" t="str">
        <f t="shared" si="150"/>
        <v>Psicoprofilaxis</v>
      </c>
      <c r="L2340" s="335">
        <f>+'3.- Resumen general'!AP2341</f>
        <v>0</v>
      </c>
      <c r="M2340" s="335">
        <f>+'3.- Resumen general'!AQ2341</f>
        <v>1.4520000000000002</v>
      </c>
      <c r="N2340" s="335">
        <f t="shared" si="151"/>
        <v>1.4520000000000002</v>
      </c>
    </row>
    <row r="2341" spans="2:14">
      <c r="B2341" s="52">
        <v>2336</v>
      </c>
      <c r="C2341" s="334">
        <f>+'3.- Resumen general'!C2342</f>
        <v>99460</v>
      </c>
      <c r="D2341" s="81" t="str">
        <f>+'3.- Resumen general'!D2342</f>
        <v>Atención inmediata del recién nacido</v>
      </c>
      <c r="E2341" s="335">
        <f>+'3.- Resumen general'!AP2342</f>
        <v>4.17192760942761E-2</v>
      </c>
      <c r="F2341" s="335">
        <f>+'3.- Resumen general'!AQ2342</f>
        <v>2.9198499999999998</v>
      </c>
      <c r="G2341" s="335">
        <f t="shared" si="148"/>
        <v>2.9615692760942758</v>
      </c>
      <c r="I2341" s="52">
        <v>2336</v>
      </c>
      <c r="J2341" s="334">
        <f t="shared" si="149"/>
        <v>99460</v>
      </c>
      <c r="K2341" s="81" t="str">
        <f t="shared" si="150"/>
        <v>Atención inmediata del recién nacido</v>
      </c>
      <c r="L2341" s="335">
        <f>+'3.- Resumen general'!AP2342</f>
        <v>4.17192760942761E-2</v>
      </c>
      <c r="M2341" s="335">
        <f>+'3.- Resumen general'!AQ2342</f>
        <v>2.9198499999999998</v>
      </c>
      <c r="N2341" s="335">
        <f t="shared" si="151"/>
        <v>2.9615692760942758</v>
      </c>
    </row>
    <row r="2342" spans="2:14" ht="25.5">
      <c r="B2342" s="52">
        <v>2337</v>
      </c>
      <c r="C2342" s="334">
        <f>+'3.- Resumen general'!C2343</f>
        <v>99509</v>
      </c>
      <c r="D2342" s="81" t="str">
        <f>+'3.- Resumen general'!D2343</f>
        <v>Visita domiciliaria para la ayuda con actividades de la vida diaria y del cuidado personal</v>
      </c>
      <c r="E2342" s="335">
        <f>+'3.- Resumen general'!AP2343</f>
        <v>0</v>
      </c>
      <c r="F2342" s="335">
        <f>+'3.- Resumen general'!AQ2343</f>
        <v>1.4520000000000002</v>
      </c>
      <c r="G2342" s="335">
        <f t="shared" si="148"/>
        <v>1.4520000000000002</v>
      </c>
      <c r="I2342" s="52">
        <v>2337</v>
      </c>
      <c r="J2342" s="334">
        <f t="shared" si="149"/>
        <v>99509</v>
      </c>
      <c r="K2342" s="81" t="str">
        <f t="shared" si="150"/>
        <v>Visita domiciliaria para la ayuda con actividades de la vida diaria y del cuidado personal</v>
      </c>
      <c r="L2342" s="335">
        <f>+'3.- Resumen general'!AP2343</f>
        <v>0</v>
      </c>
      <c r="M2342" s="335">
        <f>+'3.- Resumen general'!AQ2343</f>
        <v>1.4520000000000002</v>
      </c>
      <c r="N2342" s="335">
        <f t="shared" si="151"/>
        <v>1.4520000000000002</v>
      </c>
    </row>
    <row r="2343" spans="2:14">
      <c r="B2343" s="52">
        <v>2338</v>
      </c>
      <c r="C2343" s="334">
        <f>+'3.- Resumen general'!C2344</f>
        <v>99510</v>
      </c>
      <c r="D2343" s="81" t="str">
        <f>+'3.- Resumen general'!D2344</f>
        <v>Visita domiciliaria para el individuo, la familia, o consejo matrimonial</v>
      </c>
      <c r="E2343" s="335">
        <f>+'3.- Resumen general'!AP2344</f>
        <v>0</v>
      </c>
      <c r="F2343" s="335">
        <f>+'3.- Resumen general'!AQ2344</f>
        <v>1.4520000000000002</v>
      </c>
      <c r="G2343" s="335">
        <f t="shared" si="148"/>
        <v>1.4520000000000002</v>
      </c>
      <c r="I2343" s="52">
        <v>2338</v>
      </c>
      <c r="J2343" s="334">
        <f t="shared" si="149"/>
        <v>99510</v>
      </c>
      <c r="K2343" s="81" t="str">
        <f t="shared" si="150"/>
        <v>Visita domiciliaria para el individuo, la familia, o consejo matrimonial</v>
      </c>
      <c r="L2343" s="335">
        <f>+'3.- Resumen general'!AP2344</f>
        <v>0</v>
      </c>
      <c r="M2343" s="335">
        <f>+'3.- Resumen general'!AQ2344</f>
        <v>1.4520000000000002</v>
      </c>
      <c r="N2343" s="335">
        <f t="shared" si="151"/>
        <v>1.4520000000000002</v>
      </c>
    </row>
    <row r="2344" spans="2:14">
      <c r="B2344" s="52">
        <v>2339</v>
      </c>
      <c r="C2344" s="334">
        <f>+'3.- Resumen general'!C2345</f>
        <v>95999</v>
      </c>
      <c r="D2344" s="81" t="str">
        <f>+'3.- Resumen general'!D2345</f>
        <v>Tratamiento estimulacion magnetica transcraneana</v>
      </c>
      <c r="E2344" s="335">
        <f>+'3.- Resumen general'!AP2345</f>
        <v>0</v>
      </c>
      <c r="F2344" s="335">
        <f>+'3.- Resumen general'!AQ2345</f>
        <v>2.9198499999999998</v>
      </c>
      <c r="G2344" s="335">
        <f t="shared" si="148"/>
        <v>2.9198499999999998</v>
      </c>
      <c r="I2344" s="52">
        <v>2339</v>
      </c>
      <c r="J2344" s="334">
        <f t="shared" si="149"/>
        <v>95999</v>
      </c>
      <c r="K2344" s="81" t="str">
        <f t="shared" si="150"/>
        <v>Tratamiento estimulacion magnetica transcraneana</v>
      </c>
      <c r="L2344" s="335">
        <f>+'3.- Resumen general'!AP2345</f>
        <v>0</v>
      </c>
      <c r="M2344" s="335">
        <f>+'3.- Resumen general'!AQ2345</f>
        <v>2.9198499999999998</v>
      </c>
      <c r="N2344" s="335">
        <f t="shared" si="151"/>
        <v>2.9198499999999998</v>
      </c>
    </row>
    <row r="2345" spans="2:14">
      <c r="B2345" s="52">
        <v>2340</v>
      </c>
      <c r="C2345" s="334" t="str">
        <f>+'3.- Resumen general'!C2346</f>
        <v>D0120</v>
      </c>
      <c r="D2345" s="81" t="str">
        <f>+'3.- Resumen general'!D2346</f>
        <v>Consulta estomatológica no especializada</v>
      </c>
      <c r="E2345" s="335">
        <f>+'3.- Resumen general'!AP2346</f>
        <v>0.22295875420875422</v>
      </c>
      <c r="F2345" s="335">
        <f>+'3.- Resumen general'!AQ2346</f>
        <v>6.633</v>
      </c>
      <c r="G2345" s="335">
        <f t="shared" si="148"/>
        <v>6.8559587542087543</v>
      </c>
      <c r="I2345" s="52">
        <v>2340</v>
      </c>
      <c r="J2345" s="334" t="str">
        <f t="shared" si="149"/>
        <v>D0120</v>
      </c>
      <c r="K2345" s="81" t="str">
        <f t="shared" si="150"/>
        <v>Consulta estomatológica no especializada</v>
      </c>
      <c r="L2345" s="335">
        <f>+'3.- Resumen general'!AP2346</f>
        <v>0.22295875420875422</v>
      </c>
      <c r="M2345" s="335">
        <f>+'3.- Resumen general'!AQ2346</f>
        <v>6.633</v>
      </c>
      <c r="N2345" s="335">
        <f t="shared" si="151"/>
        <v>6.8559587542087543</v>
      </c>
    </row>
    <row r="2346" spans="2:14">
      <c r="B2346" s="52">
        <v>2341</v>
      </c>
      <c r="C2346" s="334" t="str">
        <f>+'3.- Resumen general'!C2347</f>
        <v>D0140</v>
      </c>
      <c r="D2346" s="81" t="str">
        <f>+'3.- Resumen general'!D2347</f>
        <v>Fisioterapia estomatológica</v>
      </c>
      <c r="E2346" s="335">
        <f>+'3.- Resumen general'!AP2347</f>
        <v>0.27869844276094274</v>
      </c>
      <c r="F2346" s="335">
        <f>+'3.- Resumen general'!AQ2347</f>
        <v>6.633</v>
      </c>
      <c r="G2346" s="335">
        <f t="shared" si="148"/>
        <v>6.9116984427609429</v>
      </c>
      <c r="I2346" s="52">
        <v>2341</v>
      </c>
      <c r="J2346" s="334" t="str">
        <f t="shared" si="149"/>
        <v>D0140</v>
      </c>
      <c r="K2346" s="81" t="str">
        <f t="shared" si="150"/>
        <v>Fisioterapia estomatológica</v>
      </c>
      <c r="L2346" s="335">
        <f>+'3.- Resumen general'!AP2347</f>
        <v>0.27869844276094274</v>
      </c>
      <c r="M2346" s="335">
        <f>+'3.- Resumen general'!AQ2347</f>
        <v>6.633</v>
      </c>
      <c r="N2346" s="335">
        <f t="shared" si="151"/>
        <v>6.9116984427609429</v>
      </c>
    </row>
    <row r="2347" spans="2:14">
      <c r="B2347" s="52">
        <v>2342</v>
      </c>
      <c r="C2347" s="334" t="str">
        <f>+'3.- Resumen general'!C2348</f>
        <v>D0150</v>
      </c>
      <c r="D2347" s="81" t="str">
        <f>+'3.- Resumen general'!D2348</f>
        <v>Examen estomatológico</v>
      </c>
      <c r="E2347" s="335">
        <f>+'3.- Resumen general'!AP2348</f>
        <v>0.16721906565656566</v>
      </c>
      <c r="F2347" s="335">
        <f>+'3.- Resumen general'!AQ2348</f>
        <v>6.633</v>
      </c>
      <c r="G2347" s="335">
        <f t="shared" si="148"/>
        <v>6.8002190656565658</v>
      </c>
      <c r="I2347" s="52">
        <v>2342</v>
      </c>
      <c r="J2347" s="334" t="str">
        <f t="shared" si="149"/>
        <v>D0150</v>
      </c>
      <c r="K2347" s="81" t="str">
        <f t="shared" si="150"/>
        <v>Examen estomatológico</v>
      </c>
      <c r="L2347" s="335">
        <f>+'3.- Resumen general'!AP2348</f>
        <v>0.16721906565656566</v>
      </c>
      <c r="M2347" s="335">
        <f>+'3.- Resumen general'!AQ2348</f>
        <v>6.633</v>
      </c>
      <c r="N2347" s="335">
        <f t="shared" si="151"/>
        <v>6.8002190656565658</v>
      </c>
    </row>
    <row r="2348" spans="2:14">
      <c r="B2348" s="52">
        <v>2343</v>
      </c>
      <c r="C2348" s="334" t="str">
        <f>+'3.- Resumen general'!C2349</f>
        <v>D0160</v>
      </c>
      <c r="D2348" s="81" t="str">
        <f>+'3.- Resumen general'!D2349</f>
        <v>Consulta estomatológica especializada</v>
      </c>
      <c r="E2348" s="335">
        <f>+'3.- Resumen general'!AP2349</f>
        <v>0.27869844276094274</v>
      </c>
      <c r="F2348" s="335">
        <f>+'3.- Resumen general'!AQ2349</f>
        <v>6.633</v>
      </c>
      <c r="G2348" s="335">
        <f t="shared" si="148"/>
        <v>6.9116984427609429</v>
      </c>
      <c r="I2348" s="52">
        <v>2343</v>
      </c>
      <c r="J2348" s="334" t="str">
        <f t="shared" si="149"/>
        <v>D0160</v>
      </c>
      <c r="K2348" s="81" t="str">
        <f t="shared" si="150"/>
        <v>Consulta estomatológica especializada</v>
      </c>
      <c r="L2348" s="335">
        <f>+'3.- Resumen general'!AP2349</f>
        <v>0.27869844276094274</v>
      </c>
      <c r="M2348" s="335">
        <f>+'3.- Resumen general'!AQ2349</f>
        <v>6.633</v>
      </c>
      <c r="N2348" s="335">
        <f t="shared" si="151"/>
        <v>6.9116984427609429</v>
      </c>
    </row>
    <row r="2349" spans="2:14">
      <c r="B2349" s="52">
        <v>2344</v>
      </c>
      <c r="C2349" s="334" t="str">
        <f>+'3.- Resumen general'!C2350</f>
        <v>D0220</v>
      </c>
      <c r="D2349" s="81" t="str">
        <f>+'3.- Resumen general'!D2350</f>
        <v>Radiografía intraoral periapical</v>
      </c>
      <c r="E2349" s="335">
        <f>+'3.- Resumen general'!AP2350</f>
        <v>0.11147937710437711</v>
      </c>
      <c r="F2349" s="335">
        <f>+'3.- Resumen general'!AQ2350</f>
        <v>9.286249999999999</v>
      </c>
      <c r="G2349" s="335">
        <f t="shared" si="148"/>
        <v>9.3977293771043762</v>
      </c>
      <c r="I2349" s="52">
        <v>2344</v>
      </c>
      <c r="J2349" s="334" t="str">
        <f t="shared" si="149"/>
        <v>D0220</v>
      </c>
      <c r="K2349" s="81" t="str">
        <f t="shared" si="150"/>
        <v>Radiografía intraoral periapical</v>
      </c>
      <c r="L2349" s="335">
        <f>+'3.- Resumen general'!AP2350</f>
        <v>0.11147937710437711</v>
      </c>
      <c r="M2349" s="335">
        <f>+'3.- Resumen general'!AQ2350</f>
        <v>9.286249999999999</v>
      </c>
      <c r="N2349" s="335">
        <f t="shared" si="151"/>
        <v>9.3977293771043762</v>
      </c>
    </row>
    <row r="2350" spans="2:14">
      <c r="B2350" s="52">
        <v>2345</v>
      </c>
      <c r="C2350" s="334" t="str">
        <f>+'3.- Resumen general'!C2351</f>
        <v>D0240</v>
      </c>
      <c r="D2350" s="81" t="str">
        <f>+'3.- Resumen general'!D2351</f>
        <v>Radiografía intraoral oclusal</v>
      </c>
      <c r="E2350" s="335">
        <f>+'3.- Resumen general'!AP2351</f>
        <v>0.16721906565656566</v>
      </c>
      <c r="F2350" s="335">
        <f>+'3.- Resumen general'!AQ2351</f>
        <v>9.286249999999999</v>
      </c>
      <c r="G2350" s="335">
        <f t="shared" si="148"/>
        <v>9.4534690656565648</v>
      </c>
      <c r="I2350" s="52">
        <v>2345</v>
      </c>
      <c r="J2350" s="334" t="str">
        <f t="shared" si="149"/>
        <v>D0240</v>
      </c>
      <c r="K2350" s="81" t="str">
        <f t="shared" si="150"/>
        <v>Radiografía intraoral oclusal</v>
      </c>
      <c r="L2350" s="335">
        <f>+'3.- Resumen general'!AP2351</f>
        <v>0.16721906565656566</v>
      </c>
      <c r="M2350" s="335">
        <f>+'3.- Resumen general'!AQ2351</f>
        <v>9.286249999999999</v>
      </c>
      <c r="N2350" s="335">
        <f t="shared" si="151"/>
        <v>9.4534690656565648</v>
      </c>
    </row>
    <row r="2351" spans="2:14">
      <c r="B2351" s="52">
        <v>2346</v>
      </c>
      <c r="C2351" s="334" t="str">
        <f>+'3.- Resumen general'!C2352</f>
        <v>D0250</v>
      </c>
      <c r="D2351" s="81" t="str">
        <f>+'3.- Resumen general'!D2352</f>
        <v>Radiografía extraoral panorámica</v>
      </c>
      <c r="E2351" s="335">
        <f>+'3.- Resumen general'!AP2352</f>
        <v>0.16721906565656566</v>
      </c>
      <c r="F2351" s="335">
        <f>+'3.- Resumen general'!AQ2352</f>
        <v>9.286249999999999</v>
      </c>
      <c r="G2351" s="335">
        <f t="shared" si="148"/>
        <v>9.4534690656565648</v>
      </c>
      <c r="I2351" s="52">
        <v>2346</v>
      </c>
      <c r="J2351" s="334" t="str">
        <f t="shared" si="149"/>
        <v>D0250</v>
      </c>
      <c r="K2351" s="81" t="str">
        <f t="shared" si="150"/>
        <v>Radiografía extraoral panorámica</v>
      </c>
      <c r="L2351" s="335">
        <f>+'3.- Resumen general'!AP2352</f>
        <v>0.16721906565656566</v>
      </c>
      <c r="M2351" s="335">
        <f>+'3.- Resumen general'!AQ2352</f>
        <v>9.286249999999999</v>
      </c>
      <c r="N2351" s="335">
        <f t="shared" si="151"/>
        <v>9.4534690656565648</v>
      </c>
    </row>
    <row r="2352" spans="2:14">
      <c r="B2352" s="52">
        <v>2347</v>
      </c>
      <c r="C2352" s="334" t="str">
        <f>+'3.- Resumen general'!C2353</f>
        <v>D0270</v>
      </c>
      <c r="D2352" s="81" t="str">
        <f>+'3.- Resumen general'!D2353</f>
        <v>Radiografía intraoral de mordida</v>
      </c>
      <c r="E2352" s="335">
        <f>+'3.- Resumen general'!AP2353</f>
        <v>0.16721906565656566</v>
      </c>
      <c r="F2352" s="335">
        <f>+'3.- Resumen general'!AQ2353</f>
        <v>9.286249999999999</v>
      </c>
      <c r="G2352" s="335">
        <f t="shared" si="148"/>
        <v>9.4534690656565648</v>
      </c>
      <c r="I2352" s="52">
        <v>2347</v>
      </c>
      <c r="J2352" s="334" t="str">
        <f t="shared" si="149"/>
        <v>D0270</v>
      </c>
      <c r="K2352" s="81" t="str">
        <f t="shared" si="150"/>
        <v>Radiografía intraoral de mordida</v>
      </c>
      <c r="L2352" s="335">
        <f>+'3.- Resumen general'!AP2353</f>
        <v>0.16721906565656566</v>
      </c>
      <c r="M2352" s="335">
        <f>+'3.- Resumen general'!AQ2353</f>
        <v>9.286249999999999</v>
      </c>
      <c r="N2352" s="335">
        <f t="shared" si="151"/>
        <v>9.4534690656565648</v>
      </c>
    </row>
    <row r="2353" spans="2:14">
      <c r="B2353" s="52">
        <v>2348</v>
      </c>
      <c r="C2353" s="334" t="str">
        <f>+'3.- Resumen general'!C2354</f>
        <v>D1120</v>
      </c>
      <c r="D2353" s="81" t="str">
        <f>+'3.- Resumen general'!D2354</f>
        <v>Profilaxis</v>
      </c>
      <c r="E2353" s="335">
        <f>+'3.- Resumen general'!AP2354</f>
        <v>0.27869844276094274</v>
      </c>
      <c r="F2353" s="335">
        <f>+'3.- Resumen general'!AQ2354</f>
        <v>17.205500000000001</v>
      </c>
      <c r="G2353" s="335">
        <f t="shared" si="148"/>
        <v>17.484198442760942</v>
      </c>
      <c r="I2353" s="52">
        <v>2348</v>
      </c>
      <c r="J2353" s="334" t="str">
        <f t="shared" si="149"/>
        <v>D1120</v>
      </c>
      <c r="K2353" s="81" t="str">
        <f t="shared" si="150"/>
        <v>Profilaxis</v>
      </c>
      <c r="L2353" s="335">
        <f>+'3.- Resumen general'!AP2354</f>
        <v>0.27869844276094274</v>
      </c>
      <c r="M2353" s="335">
        <f>+'3.- Resumen general'!AQ2354</f>
        <v>17.205500000000001</v>
      </c>
      <c r="N2353" s="335">
        <f t="shared" si="151"/>
        <v>17.484198442760942</v>
      </c>
    </row>
    <row r="2354" spans="2:14">
      <c r="B2354" s="52">
        <v>2349</v>
      </c>
      <c r="C2354" s="334" t="str">
        <f>+'3.- Resumen general'!C2355</f>
        <v>D1201</v>
      </c>
      <c r="D2354" s="81" t="str">
        <f>+'3.- Resumen general'!D2355</f>
        <v>Fluorización tópica (gel acidulado, neutro, barniz) y profilaxis</v>
      </c>
      <c r="E2354" s="335">
        <f>+'3.- Resumen general'!AP2355</f>
        <v>0.22295875420875422</v>
      </c>
      <c r="F2354" s="335">
        <f>+'3.- Resumen general'!AQ2355</f>
        <v>17.205500000000001</v>
      </c>
      <c r="G2354" s="335">
        <f t="shared" si="148"/>
        <v>17.428458754208755</v>
      </c>
      <c r="I2354" s="52">
        <v>2349</v>
      </c>
      <c r="J2354" s="334" t="str">
        <f t="shared" si="149"/>
        <v>D1201</v>
      </c>
      <c r="K2354" s="81" t="str">
        <f t="shared" si="150"/>
        <v>Fluorización tópica (gel acidulado, neutro, barniz) y profilaxis</v>
      </c>
      <c r="L2354" s="335">
        <f>+'3.- Resumen general'!AP2355</f>
        <v>0.22295875420875422</v>
      </c>
      <c r="M2354" s="335">
        <f>+'3.- Resumen general'!AQ2355</f>
        <v>17.205500000000001</v>
      </c>
      <c r="N2354" s="335">
        <f t="shared" si="151"/>
        <v>17.428458754208755</v>
      </c>
    </row>
    <row r="2355" spans="2:14">
      <c r="B2355" s="52">
        <v>2350</v>
      </c>
      <c r="C2355" s="334" t="str">
        <f>+'3.- Resumen general'!C2356</f>
        <v>D1203</v>
      </c>
      <c r="D2355" s="81" t="str">
        <f>+'3.- Resumen general'!D2356</f>
        <v>Fluorización tópica (gel acidulado, neutro, barniz), sin profilaxis</v>
      </c>
      <c r="E2355" s="335">
        <f>+'3.- Resumen general'!AP2356</f>
        <v>0.22295875420875422</v>
      </c>
      <c r="F2355" s="335">
        <f>+'3.- Resumen general'!AQ2356</f>
        <v>17.205500000000001</v>
      </c>
      <c r="G2355" s="335">
        <f t="shared" si="148"/>
        <v>17.428458754208755</v>
      </c>
      <c r="I2355" s="52">
        <v>2350</v>
      </c>
      <c r="J2355" s="334" t="str">
        <f t="shared" si="149"/>
        <v>D1203</v>
      </c>
      <c r="K2355" s="81" t="str">
        <f t="shared" si="150"/>
        <v>Fluorización tópica (gel acidulado, neutro, barniz), sin profilaxis</v>
      </c>
      <c r="L2355" s="335">
        <f>+'3.- Resumen general'!AP2356</f>
        <v>0.22295875420875422</v>
      </c>
      <c r="M2355" s="335">
        <f>+'3.- Resumen general'!AQ2356</f>
        <v>17.205500000000001</v>
      </c>
      <c r="N2355" s="335">
        <f t="shared" si="151"/>
        <v>17.428458754208755</v>
      </c>
    </row>
    <row r="2356" spans="2:14">
      <c r="B2356" s="52">
        <v>2351</v>
      </c>
      <c r="C2356" s="334" t="str">
        <f>+'3.- Resumen general'!C2357</f>
        <v>D1225</v>
      </c>
      <c r="D2356" s="81" t="str">
        <f>+'3.- Resumen general'!D2357</f>
        <v>Aplicación de barniz de flúor</v>
      </c>
      <c r="E2356" s="335">
        <f>+'3.- Resumen general'!AP2357</f>
        <v>0.22295875420875422</v>
      </c>
      <c r="F2356" s="335">
        <f>+'3.- Resumen general'!AQ2357</f>
        <v>17.205500000000001</v>
      </c>
      <c r="G2356" s="335">
        <f t="shared" si="148"/>
        <v>17.428458754208755</v>
      </c>
      <c r="I2356" s="52">
        <v>2351</v>
      </c>
      <c r="J2356" s="334" t="str">
        <f t="shared" si="149"/>
        <v>D1225</v>
      </c>
      <c r="K2356" s="81" t="str">
        <f t="shared" si="150"/>
        <v>Aplicación de barniz de flúor</v>
      </c>
      <c r="L2356" s="335">
        <f>+'3.- Resumen general'!AP2357</f>
        <v>0.22295875420875422</v>
      </c>
      <c r="M2356" s="335">
        <f>+'3.- Resumen general'!AQ2357</f>
        <v>17.205500000000001</v>
      </c>
      <c r="N2356" s="335">
        <f t="shared" si="151"/>
        <v>17.428458754208755</v>
      </c>
    </row>
    <row r="2357" spans="2:14">
      <c r="B2357" s="52">
        <v>2352</v>
      </c>
      <c r="C2357" s="334" t="str">
        <f>+'3.- Resumen general'!C2358</f>
        <v>D1351</v>
      </c>
      <c r="D2357" s="81" t="str">
        <f>+'3.- Resumen general'!D2358</f>
        <v>Aplicación de sellante por pieza dentaria</v>
      </c>
      <c r="E2357" s="335">
        <f>+'3.- Resumen general'!AP2358</f>
        <v>0.11147937710437711</v>
      </c>
      <c r="F2357" s="335">
        <f>+'3.- Resumen general'!AQ2358</f>
        <v>17.205500000000001</v>
      </c>
      <c r="G2357" s="335">
        <f t="shared" si="148"/>
        <v>17.316979377104378</v>
      </c>
      <c r="I2357" s="52">
        <v>2352</v>
      </c>
      <c r="J2357" s="334" t="str">
        <f t="shared" si="149"/>
        <v>D1351</v>
      </c>
      <c r="K2357" s="81" t="str">
        <f t="shared" si="150"/>
        <v>Aplicación de sellante por pieza dentaria</v>
      </c>
      <c r="L2357" s="335">
        <f>+'3.- Resumen general'!AP2358</f>
        <v>0.11147937710437711</v>
      </c>
      <c r="M2357" s="335">
        <f>+'3.- Resumen general'!AQ2358</f>
        <v>17.205500000000001</v>
      </c>
      <c r="N2357" s="335">
        <f t="shared" si="151"/>
        <v>17.316979377104378</v>
      </c>
    </row>
    <row r="2358" spans="2:14">
      <c r="B2358" s="52">
        <v>2353</v>
      </c>
      <c r="C2358" s="334" t="str">
        <f>+'3.- Resumen general'!C2359</f>
        <v>D1352</v>
      </c>
      <c r="D2358" s="81" t="str">
        <f>+'3.- Resumen general'!D2359</f>
        <v>Inactivación de caries (p. ej. ionómero de vidrio)</v>
      </c>
      <c r="E2358" s="335">
        <f>+'3.- Resumen general'!AP2359</f>
        <v>0.22295875420875422</v>
      </c>
      <c r="F2358" s="335">
        <f>+'3.- Resumen general'!AQ2359</f>
        <v>17.205500000000001</v>
      </c>
      <c r="G2358" s="335">
        <f t="shared" si="148"/>
        <v>17.428458754208755</v>
      </c>
      <c r="I2358" s="52">
        <v>2353</v>
      </c>
      <c r="J2358" s="334" t="str">
        <f t="shared" si="149"/>
        <v>D1352</v>
      </c>
      <c r="K2358" s="81" t="str">
        <f t="shared" si="150"/>
        <v>Inactivación de caries (p. ej. ionómero de vidrio)</v>
      </c>
      <c r="L2358" s="335">
        <f>+'3.- Resumen general'!AP2359</f>
        <v>0.22295875420875422</v>
      </c>
      <c r="M2358" s="335">
        <f>+'3.- Resumen general'!AQ2359</f>
        <v>17.205500000000001</v>
      </c>
      <c r="N2358" s="335">
        <f t="shared" si="151"/>
        <v>17.428458754208755</v>
      </c>
    </row>
    <row r="2359" spans="2:14">
      <c r="B2359" s="52">
        <v>2354</v>
      </c>
      <c r="C2359" s="334" t="str">
        <f>+'3.- Resumen general'!C2360</f>
        <v>D2110</v>
      </c>
      <c r="D2359" s="81" t="str">
        <f>+'3.- Resumen general'!D2360</f>
        <v>Restauración de diente decidual, una superficie, amalgama</v>
      </c>
      <c r="E2359" s="335">
        <f>+'3.- Resumen general'!AP2360</f>
        <v>0.27869844276094274</v>
      </c>
      <c r="F2359" s="335">
        <f>+'3.- Resumen general'!AQ2360</f>
        <v>17.205500000000001</v>
      </c>
      <c r="G2359" s="335">
        <f t="shared" si="148"/>
        <v>17.484198442760942</v>
      </c>
      <c r="I2359" s="52">
        <v>2354</v>
      </c>
      <c r="J2359" s="334" t="str">
        <f t="shared" si="149"/>
        <v>D2110</v>
      </c>
      <c r="K2359" s="81" t="str">
        <f t="shared" si="150"/>
        <v>Restauración de diente decidual, una superficie, amalgama</v>
      </c>
      <c r="L2359" s="335">
        <f>+'3.- Resumen general'!AP2360</f>
        <v>0.27869844276094274</v>
      </c>
      <c r="M2359" s="335">
        <f>+'3.- Resumen general'!AQ2360</f>
        <v>17.205500000000001</v>
      </c>
      <c r="N2359" s="335">
        <f t="shared" si="151"/>
        <v>17.484198442760942</v>
      </c>
    </row>
    <row r="2360" spans="2:14">
      <c r="B2360" s="52">
        <v>2355</v>
      </c>
      <c r="C2360" s="334" t="str">
        <f>+'3.- Resumen general'!C2361</f>
        <v>D2120</v>
      </c>
      <c r="D2360" s="81" t="str">
        <f>+'3.- Resumen general'!D2361</f>
        <v>Restauración de diente decidual, dos superficies, amalgama</v>
      </c>
      <c r="E2360" s="335">
        <f>+'3.- Resumen general'!AP2361</f>
        <v>0.39017781986531985</v>
      </c>
      <c r="F2360" s="335">
        <f>+'3.- Resumen general'!AQ2361</f>
        <v>17.205500000000001</v>
      </c>
      <c r="G2360" s="335">
        <f t="shared" si="148"/>
        <v>17.595677819865319</v>
      </c>
      <c r="I2360" s="52">
        <v>2355</v>
      </c>
      <c r="J2360" s="334" t="str">
        <f t="shared" si="149"/>
        <v>D2120</v>
      </c>
      <c r="K2360" s="81" t="str">
        <f t="shared" si="150"/>
        <v>Restauración de diente decidual, dos superficies, amalgama</v>
      </c>
      <c r="L2360" s="335">
        <f>+'3.- Resumen general'!AP2361</f>
        <v>0.39017781986531985</v>
      </c>
      <c r="M2360" s="335">
        <f>+'3.- Resumen general'!AQ2361</f>
        <v>17.205500000000001</v>
      </c>
      <c r="N2360" s="335">
        <f t="shared" si="151"/>
        <v>17.595677819865319</v>
      </c>
    </row>
    <row r="2361" spans="2:14" ht="25.5">
      <c r="B2361" s="52">
        <v>2356</v>
      </c>
      <c r="C2361" s="334" t="str">
        <f>+'3.- Resumen general'!C2362</f>
        <v>D2140</v>
      </c>
      <c r="D2361" s="81" t="str">
        <f>+'3.- Resumen general'!D2362</f>
        <v>Restauración de una superficie, con amalgama de plata, en piezas dentarias permanentes (simple)</v>
      </c>
      <c r="E2361" s="335">
        <f>+'3.- Resumen general'!AP2362</f>
        <v>0.22295875420875422</v>
      </c>
      <c r="F2361" s="335">
        <f>+'3.- Resumen general'!AQ2362</f>
        <v>17.205500000000001</v>
      </c>
      <c r="G2361" s="335">
        <f t="shared" si="148"/>
        <v>17.428458754208755</v>
      </c>
      <c r="I2361" s="52">
        <v>2356</v>
      </c>
      <c r="J2361" s="334" t="str">
        <f t="shared" si="149"/>
        <v>D2140</v>
      </c>
      <c r="K2361" s="81" t="str">
        <f t="shared" si="150"/>
        <v>Restauración de una superficie, con amalgama de plata, en piezas dentarias permanentes (simple)</v>
      </c>
      <c r="L2361" s="335">
        <f>+'3.- Resumen general'!AP2362</f>
        <v>0.22295875420875422</v>
      </c>
      <c r="M2361" s="335">
        <f>+'3.- Resumen general'!AQ2362</f>
        <v>17.205500000000001</v>
      </c>
      <c r="N2361" s="335">
        <f t="shared" si="151"/>
        <v>17.428458754208755</v>
      </c>
    </row>
    <row r="2362" spans="2:14" ht="25.5">
      <c r="B2362" s="52">
        <v>2357</v>
      </c>
      <c r="C2362" s="334" t="str">
        <f>+'3.- Resumen general'!C2363</f>
        <v>D2150</v>
      </c>
      <c r="D2362" s="81" t="str">
        <f>+'3.- Resumen general'!D2363</f>
        <v>Restauración de dos superficies, con amalgama de plata, en piezas dentarias permanentes (compuesta)</v>
      </c>
      <c r="E2362" s="335">
        <f>+'3.- Resumen general'!AP2363</f>
        <v>0.27869844276094274</v>
      </c>
      <c r="F2362" s="335">
        <f>+'3.- Resumen general'!AQ2363</f>
        <v>17.205500000000001</v>
      </c>
      <c r="G2362" s="335">
        <f t="shared" si="148"/>
        <v>17.484198442760942</v>
      </c>
      <c r="I2362" s="52">
        <v>2357</v>
      </c>
      <c r="J2362" s="334" t="str">
        <f t="shared" si="149"/>
        <v>D2150</v>
      </c>
      <c r="K2362" s="81" t="str">
        <f t="shared" si="150"/>
        <v>Restauración de dos superficies, con amalgama de plata, en piezas dentarias permanentes (compuesta)</v>
      </c>
      <c r="L2362" s="335">
        <f>+'3.- Resumen general'!AP2363</f>
        <v>0.27869844276094274</v>
      </c>
      <c r="M2362" s="335">
        <f>+'3.- Resumen general'!AQ2363</f>
        <v>17.205500000000001</v>
      </c>
      <c r="N2362" s="335">
        <f t="shared" si="151"/>
        <v>17.484198442760942</v>
      </c>
    </row>
    <row r="2363" spans="2:14">
      <c r="B2363" s="52">
        <v>2358</v>
      </c>
      <c r="C2363" s="334" t="str">
        <f>+'3.- Resumen general'!C2364</f>
        <v>D2331</v>
      </c>
      <c r="D2363" s="81" t="str">
        <f>+'3.- Resumen general'!D2364</f>
        <v>Restauración de diente con resina, dos superficies anteriores</v>
      </c>
      <c r="E2363" s="335">
        <f>+'3.- Resumen general'!AP2364</f>
        <v>0.39017781986531985</v>
      </c>
      <c r="F2363" s="335">
        <f>+'3.- Resumen general'!AQ2364</f>
        <v>17.205500000000001</v>
      </c>
      <c r="G2363" s="335">
        <f t="shared" si="148"/>
        <v>17.595677819865319</v>
      </c>
      <c r="I2363" s="52">
        <v>2358</v>
      </c>
      <c r="J2363" s="334" t="str">
        <f t="shared" si="149"/>
        <v>D2331</v>
      </c>
      <c r="K2363" s="81" t="str">
        <f t="shared" si="150"/>
        <v>Restauración de diente con resina, dos superficies anteriores</v>
      </c>
      <c r="L2363" s="335">
        <f>+'3.- Resumen general'!AP2364</f>
        <v>0.39017781986531985</v>
      </c>
      <c r="M2363" s="335">
        <f>+'3.- Resumen general'!AQ2364</f>
        <v>17.205500000000001</v>
      </c>
      <c r="N2363" s="335">
        <f t="shared" si="151"/>
        <v>17.595677819865319</v>
      </c>
    </row>
    <row r="2364" spans="2:14">
      <c r="B2364" s="52">
        <v>2359</v>
      </c>
      <c r="C2364" s="334" t="str">
        <f>+'3.- Resumen general'!C2365</f>
        <v>D2385</v>
      </c>
      <c r="D2364" s="81" t="str">
        <f>+'3.- Resumen general'!D2365</f>
        <v>Restauración de diente con resina, una superficie, posterior, permanente</v>
      </c>
      <c r="E2364" s="335">
        <f>+'3.- Resumen general'!AP2365</f>
        <v>0.27869844276094274</v>
      </c>
      <c r="F2364" s="335">
        <f>+'3.- Resumen general'!AQ2365</f>
        <v>17.205500000000001</v>
      </c>
      <c r="G2364" s="335">
        <f t="shared" si="148"/>
        <v>17.484198442760942</v>
      </c>
      <c r="I2364" s="52">
        <v>2359</v>
      </c>
      <c r="J2364" s="334" t="str">
        <f t="shared" si="149"/>
        <v>D2385</v>
      </c>
      <c r="K2364" s="81" t="str">
        <f t="shared" si="150"/>
        <v>Restauración de diente con resina, una superficie, posterior, permanente</v>
      </c>
      <c r="L2364" s="335">
        <f>+'3.- Resumen general'!AP2365</f>
        <v>0.27869844276094274</v>
      </c>
      <c r="M2364" s="335">
        <f>+'3.- Resumen general'!AQ2365</f>
        <v>17.205500000000001</v>
      </c>
      <c r="N2364" s="335">
        <f t="shared" si="151"/>
        <v>17.484198442760942</v>
      </c>
    </row>
    <row r="2365" spans="2:14" ht="25.5">
      <c r="B2365" s="52">
        <v>2360</v>
      </c>
      <c r="C2365" s="334" t="str">
        <f>+'3.- Resumen general'!C2366</f>
        <v>D2386</v>
      </c>
      <c r="D2365" s="81" t="str">
        <f>+'3.- Resumen general'!D2366</f>
        <v>Restauración de diente con resina, dos superficies, posterior, permanente</v>
      </c>
      <c r="E2365" s="335">
        <f>+'3.- Resumen general'!AP2366</f>
        <v>0.50165719696969702</v>
      </c>
      <c r="F2365" s="335">
        <f>+'3.- Resumen general'!AQ2366</f>
        <v>17.205500000000001</v>
      </c>
      <c r="G2365" s="335">
        <f t="shared" si="148"/>
        <v>17.707157196969696</v>
      </c>
      <c r="I2365" s="52">
        <v>2360</v>
      </c>
      <c r="J2365" s="334" t="str">
        <f t="shared" si="149"/>
        <v>D2386</v>
      </c>
      <c r="K2365" s="81" t="str">
        <f t="shared" si="150"/>
        <v>Restauración de diente con resina, dos superficies, posterior, permanente</v>
      </c>
      <c r="L2365" s="335">
        <f>+'3.- Resumen general'!AP2366</f>
        <v>0.50165719696969702</v>
      </c>
      <c r="M2365" s="335">
        <f>+'3.- Resumen general'!AQ2366</f>
        <v>17.205500000000001</v>
      </c>
      <c r="N2365" s="335">
        <f t="shared" si="151"/>
        <v>17.707157196969696</v>
      </c>
    </row>
    <row r="2366" spans="2:14" ht="25.5">
      <c r="B2366" s="52">
        <v>2361</v>
      </c>
      <c r="C2366" s="334" t="str">
        <f>+'3.- Resumen general'!C2367</f>
        <v>D2390</v>
      </c>
      <c r="D2366" s="81" t="str">
        <f>+'3.- Resumen general'!D2367</f>
        <v>Restauración de una superficie con ionómero de vidrio en piezas dentarias deciduas</v>
      </c>
      <c r="E2366" s="335">
        <f>+'3.- Resumen general'!AP2367</f>
        <v>0.27869844276094274</v>
      </c>
      <c r="F2366" s="335">
        <f>+'3.- Resumen general'!AQ2367</f>
        <v>17.205500000000001</v>
      </c>
      <c r="G2366" s="335">
        <f t="shared" si="148"/>
        <v>17.484198442760942</v>
      </c>
      <c r="I2366" s="52">
        <v>2361</v>
      </c>
      <c r="J2366" s="334" t="str">
        <f t="shared" si="149"/>
        <v>D2390</v>
      </c>
      <c r="K2366" s="81" t="str">
        <f t="shared" si="150"/>
        <v>Restauración de una superficie con ionómero de vidrio en piezas dentarias deciduas</v>
      </c>
      <c r="L2366" s="335">
        <f>+'3.- Resumen general'!AP2367</f>
        <v>0.27869844276094274</v>
      </c>
      <c r="M2366" s="335">
        <f>+'3.- Resumen general'!AQ2367</f>
        <v>17.205500000000001</v>
      </c>
      <c r="N2366" s="335">
        <f t="shared" si="151"/>
        <v>17.484198442760942</v>
      </c>
    </row>
    <row r="2367" spans="2:14" ht="25.5">
      <c r="B2367" s="52">
        <v>2362</v>
      </c>
      <c r="C2367" s="334" t="str">
        <f>+'3.- Resumen general'!C2368</f>
        <v>D2391</v>
      </c>
      <c r="D2367" s="81" t="str">
        <f>+'3.- Resumen general'!D2368</f>
        <v>Restauración compuesta con ionómero de vidrio en piezas dentarias deciduas (2 ó más superficies)</v>
      </c>
      <c r="E2367" s="335">
        <f>+'3.- Resumen general'!AP2368</f>
        <v>0.39017781986531985</v>
      </c>
      <c r="F2367" s="335">
        <f>+'3.- Resumen general'!AQ2368</f>
        <v>17.205500000000001</v>
      </c>
      <c r="G2367" s="335">
        <f t="shared" si="148"/>
        <v>17.595677819865319</v>
      </c>
      <c r="I2367" s="52">
        <v>2362</v>
      </c>
      <c r="J2367" s="334" t="str">
        <f t="shared" si="149"/>
        <v>D2391</v>
      </c>
      <c r="K2367" s="81" t="str">
        <f t="shared" si="150"/>
        <v>Restauración compuesta con ionómero de vidrio en piezas dentarias deciduas (2 ó más superficies)</v>
      </c>
      <c r="L2367" s="335">
        <f>+'3.- Resumen general'!AP2368</f>
        <v>0.39017781986531985</v>
      </c>
      <c r="M2367" s="335">
        <f>+'3.- Resumen general'!AQ2368</f>
        <v>17.205500000000001</v>
      </c>
      <c r="N2367" s="335">
        <f t="shared" si="151"/>
        <v>17.595677819865319</v>
      </c>
    </row>
    <row r="2368" spans="2:14" ht="25.5">
      <c r="B2368" s="52">
        <v>2363</v>
      </c>
      <c r="C2368" s="334" t="str">
        <f>+'3.- Resumen general'!C2369</f>
        <v>D2392</v>
      </c>
      <c r="D2368" s="81" t="str">
        <f>+'3.- Resumen general'!D2369</f>
        <v>Restauración de una superficie con ionómero de vidrio en piezas dentarias permanentes</v>
      </c>
      <c r="E2368" s="335">
        <f>+'3.- Resumen general'!AP2369</f>
        <v>0.22295875420875422</v>
      </c>
      <c r="F2368" s="335">
        <f>+'3.- Resumen general'!AQ2369</f>
        <v>17.205500000000001</v>
      </c>
      <c r="G2368" s="335">
        <f t="shared" si="148"/>
        <v>17.428458754208755</v>
      </c>
      <c r="I2368" s="52">
        <v>2363</v>
      </c>
      <c r="J2368" s="334" t="str">
        <f t="shared" si="149"/>
        <v>D2392</v>
      </c>
      <c r="K2368" s="81" t="str">
        <f t="shared" si="150"/>
        <v>Restauración de una superficie con ionómero de vidrio en piezas dentarias permanentes</v>
      </c>
      <c r="L2368" s="335">
        <f>+'3.- Resumen general'!AP2369</f>
        <v>0.22295875420875422</v>
      </c>
      <c r="M2368" s="335">
        <f>+'3.- Resumen general'!AQ2369</f>
        <v>17.205500000000001</v>
      </c>
      <c r="N2368" s="335">
        <f t="shared" si="151"/>
        <v>17.428458754208755</v>
      </c>
    </row>
    <row r="2369" spans="2:14" ht="25.5">
      <c r="B2369" s="52">
        <v>2364</v>
      </c>
      <c r="C2369" s="334" t="str">
        <f>+'3.- Resumen general'!C2370</f>
        <v>D2395</v>
      </c>
      <c r="D2369" s="81" t="str">
        <f>+'3.- Resumen general'!D2370</f>
        <v>Restauración compuesta con ionómero de vidrio en piezas dentarias permanentes (2 ó más superficies)</v>
      </c>
      <c r="E2369" s="335">
        <f>+'3.- Resumen general'!AP2370</f>
        <v>0.33443813131313133</v>
      </c>
      <c r="F2369" s="335">
        <f>+'3.- Resumen general'!AQ2370</f>
        <v>17.205500000000001</v>
      </c>
      <c r="G2369" s="335">
        <f t="shared" si="148"/>
        <v>17.539938131313132</v>
      </c>
      <c r="I2369" s="52">
        <v>2364</v>
      </c>
      <c r="J2369" s="334" t="str">
        <f t="shared" si="149"/>
        <v>D2395</v>
      </c>
      <c r="K2369" s="81" t="str">
        <f t="shared" si="150"/>
        <v>Restauración compuesta con ionómero de vidrio en piezas dentarias permanentes (2 ó más superficies)</v>
      </c>
      <c r="L2369" s="335">
        <f>+'3.- Resumen general'!AP2370</f>
        <v>0.33443813131313133</v>
      </c>
      <c r="M2369" s="335">
        <f>+'3.- Resumen general'!AQ2370</f>
        <v>17.205500000000001</v>
      </c>
      <c r="N2369" s="335">
        <f t="shared" si="151"/>
        <v>17.539938131313132</v>
      </c>
    </row>
    <row r="2370" spans="2:14">
      <c r="B2370" s="52">
        <v>2365</v>
      </c>
      <c r="C2370" s="334" t="str">
        <f>+'3.- Resumen general'!C2371</f>
        <v>D3110</v>
      </c>
      <c r="D2370" s="81" t="str">
        <f>+'3.- Resumen general'!D2371</f>
        <v>Recubrimiento pulpar directo</v>
      </c>
      <c r="E2370" s="335">
        <f>+'3.- Resumen general'!AP2371</f>
        <v>0.27869844276094274</v>
      </c>
      <c r="F2370" s="335">
        <f>+'3.- Resumen general'!AQ2371</f>
        <v>17.205500000000001</v>
      </c>
      <c r="G2370" s="335">
        <f t="shared" si="148"/>
        <v>17.484198442760942</v>
      </c>
      <c r="I2370" s="52">
        <v>2365</v>
      </c>
      <c r="J2370" s="334" t="str">
        <f t="shared" si="149"/>
        <v>D3110</v>
      </c>
      <c r="K2370" s="81" t="str">
        <f t="shared" si="150"/>
        <v>Recubrimiento pulpar directo</v>
      </c>
      <c r="L2370" s="335">
        <f>+'3.- Resumen general'!AP2371</f>
        <v>0.27869844276094274</v>
      </c>
      <c r="M2370" s="335">
        <f>+'3.- Resumen general'!AQ2371</f>
        <v>17.205500000000001</v>
      </c>
      <c r="N2370" s="335">
        <f t="shared" si="151"/>
        <v>17.484198442760942</v>
      </c>
    </row>
    <row r="2371" spans="2:14">
      <c r="B2371" s="52">
        <v>2366</v>
      </c>
      <c r="C2371" s="334" t="str">
        <f>+'3.- Resumen general'!C2372</f>
        <v>D3120</v>
      </c>
      <c r="D2371" s="81" t="str">
        <f>+'3.- Resumen general'!D2372</f>
        <v>Recubrimiento pulpar Indirecto</v>
      </c>
      <c r="E2371" s="335">
        <f>+'3.- Resumen general'!AP2372</f>
        <v>0.33443813131313133</v>
      </c>
      <c r="F2371" s="335">
        <f>+'3.- Resumen general'!AQ2372</f>
        <v>17.205500000000001</v>
      </c>
      <c r="G2371" s="335">
        <f t="shared" si="148"/>
        <v>17.539938131313132</v>
      </c>
      <c r="I2371" s="52">
        <v>2366</v>
      </c>
      <c r="J2371" s="334" t="str">
        <f t="shared" si="149"/>
        <v>D3120</v>
      </c>
      <c r="K2371" s="81" t="str">
        <f t="shared" si="150"/>
        <v>Recubrimiento pulpar Indirecto</v>
      </c>
      <c r="L2371" s="335">
        <f>+'3.- Resumen general'!AP2372</f>
        <v>0.33443813131313133</v>
      </c>
      <c r="M2371" s="335">
        <f>+'3.- Resumen general'!AQ2372</f>
        <v>17.205500000000001</v>
      </c>
      <c r="N2371" s="335">
        <f t="shared" si="151"/>
        <v>17.539938131313132</v>
      </c>
    </row>
    <row r="2372" spans="2:14">
      <c r="B2372" s="52">
        <v>2367</v>
      </c>
      <c r="C2372" s="334" t="str">
        <f>+'3.- Resumen general'!C2373</f>
        <v>D3220</v>
      </c>
      <c r="D2372" s="81" t="str">
        <f>+'3.- Resumen general'!D2373</f>
        <v xml:space="preserve">Pulpectomía </v>
      </c>
      <c r="E2372" s="335">
        <f>+'3.- Resumen general'!AP2373</f>
        <v>0.27869844276094274</v>
      </c>
      <c r="F2372" s="335">
        <f>+'3.- Resumen general'!AQ2373</f>
        <v>16.419</v>
      </c>
      <c r="G2372" s="335">
        <f t="shared" si="148"/>
        <v>16.697698442760942</v>
      </c>
      <c r="I2372" s="52">
        <v>2367</v>
      </c>
      <c r="J2372" s="334" t="str">
        <f t="shared" si="149"/>
        <v>D3220</v>
      </c>
      <c r="K2372" s="81" t="str">
        <f t="shared" si="150"/>
        <v xml:space="preserve">Pulpectomía </v>
      </c>
      <c r="L2372" s="335">
        <f>+'3.- Resumen general'!AP2373</f>
        <v>0.27869844276094274</v>
      </c>
      <c r="M2372" s="335">
        <f>+'3.- Resumen general'!AQ2373</f>
        <v>16.419</v>
      </c>
      <c r="N2372" s="335">
        <f t="shared" si="151"/>
        <v>16.697698442760942</v>
      </c>
    </row>
    <row r="2373" spans="2:14">
      <c r="B2373" s="52">
        <v>2368</v>
      </c>
      <c r="C2373" s="334" t="str">
        <f>+'3.- Resumen general'!C2374</f>
        <v>D3230</v>
      </c>
      <c r="D2373" s="81" t="str">
        <f>+'3.- Resumen general'!D2374</f>
        <v>Pulpectomía anterior; diente deciduo</v>
      </c>
      <c r="E2373" s="335">
        <f>+'3.- Resumen general'!AP2374</f>
        <v>0.39017781986531985</v>
      </c>
      <c r="F2373" s="335">
        <f>+'3.- Resumen general'!AQ2374</f>
        <v>16.419</v>
      </c>
      <c r="G2373" s="335">
        <f t="shared" si="148"/>
        <v>16.809177819865319</v>
      </c>
      <c r="I2373" s="52">
        <v>2368</v>
      </c>
      <c r="J2373" s="334" t="str">
        <f t="shared" si="149"/>
        <v>D3230</v>
      </c>
      <c r="K2373" s="81" t="str">
        <f t="shared" si="150"/>
        <v>Pulpectomía anterior; diente deciduo</v>
      </c>
      <c r="L2373" s="335">
        <f>+'3.- Resumen general'!AP2374</f>
        <v>0.39017781986531985</v>
      </c>
      <c r="M2373" s="335">
        <f>+'3.- Resumen general'!AQ2374</f>
        <v>16.419</v>
      </c>
      <c r="N2373" s="335">
        <f t="shared" si="151"/>
        <v>16.809177819865319</v>
      </c>
    </row>
    <row r="2374" spans="2:14">
      <c r="B2374" s="52">
        <v>2369</v>
      </c>
      <c r="C2374" s="334" t="str">
        <f>+'3.- Resumen general'!C2375</f>
        <v>D3240</v>
      </c>
      <c r="D2374" s="81" t="str">
        <f>+'3.- Resumen general'!D2375</f>
        <v>Pulpectomía posterior; diente deciduo</v>
      </c>
      <c r="E2374" s="335">
        <f>+'3.- Resumen general'!AP2375</f>
        <v>0.39017781986531985</v>
      </c>
      <c r="F2374" s="335">
        <f>+'3.- Resumen general'!AQ2375</f>
        <v>16.419</v>
      </c>
      <c r="G2374" s="335">
        <f t="shared" si="148"/>
        <v>16.809177819865319</v>
      </c>
      <c r="I2374" s="52">
        <v>2369</v>
      </c>
      <c r="J2374" s="334" t="str">
        <f t="shared" si="149"/>
        <v>D3240</v>
      </c>
      <c r="K2374" s="81" t="str">
        <f t="shared" si="150"/>
        <v>Pulpectomía posterior; diente deciduo</v>
      </c>
      <c r="L2374" s="335">
        <f>+'3.- Resumen general'!AP2375</f>
        <v>0.39017781986531985</v>
      </c>
      <c r="M2374" s="335">
        <f>+'3.- Resumen general'!AQ2375</f>
        <v>16.419</v>
      </c>
      <c r="N2374" s="335">
        <f t="shared" si="151"/>
        <v>16.809177819865319</v>
      </c>
    </row>
    <row r="2375" spans="2:14">
      <c r="B2375" s="52">
        <v>2370</v>
      </c>
      <c r="C2375" s="334" t="str">
        <f>+'3.- Resumen general'!C2376</f>
        <v>D3310</v>
      </c>
      <c r="D2375" s="81" t="str">
        <f>+'3.- Resumen general'!D2376</f>
        <v>Tratamiento de conducto en pieza uniradicular vital</v>
      </c>
      <c r="E2375" s="335">
        <f>+'3.- Resumen general'!AP2376</f>
        <v>0.27869844276094274</v>
      </c>
      <c r="F2375" s="335">
        <f>+'3.- Resumen general'!AQ2376</f>
        <v>16.419</v>
      </c>
      <c r="G2375" s="335">
        <f t="shared" si="148"/>
        <v>16.697698442760942</v>
      </c>
      <c r="I2375" s="52">
        <v>2370</v>
      </c>
      <c r="J2375" s="334" t="str">
        <f t="shared" si="149"/>
        <v>D3310</v>
      </c>
      <c r="K2375" s="81" t="str">
        <f t="shared" si="150"/>
        <v>Tratamiento de conducto en pieza uniradicular vital</v>
      </c>
      <c r="L2375" s="335">
        <f>+'3.- Resumen general'!AP2376</f>
        <v>0.27869844276094274</v>
      </c>
      <c r="M2375" s="335">
        <f>+'3.- Resumen general'!AQ2376</f>
        <v>16.419</v>
      </c>
      <c r="N2375" s="335">
        <f t="shared" si="151"/>
        <v>16.697698442760942</v>
      </c>
    </row>
    <row r="2376" spans="2:14">
      <c r="B2376" s="52">
        <v>2371</v>
      </c>
      <c r="C2376" s="334" t="str">
        <f>+'3.- Resumen general'!C2377</f>
        <v>D3311</v>
      </c>
      <c r="D2376" s="81" t="str">
        <f>+'3.- Resumen general'!D2377</f>
        <v>Tratamiento de conducto en pieza uniradicular no vital</v>
      </c>
      <c r="E2376" s="335">
        <f>+'3.- Resumen general'!AP2377</f>
        <v>0.27869844276094274</v>
      </c>
      <c r="F2376" s="335">
        <f>+'3.- Resumen general'!AQ2377</f>
        <v>16.419</v>
      </c>
      <c r="G2376" s="335">
        <f t="shared" ref="G2376:G2390" si="152">SUM(E2376:F2376)</f>
        <v>16.697698442760942</v>
      </c>
      <c r="I2376" s="52">
        <v>2371</v>
      </c>
      <c r="J2376" s="334" t="str">
        <f t="shared" ref="J2376:J2390" si="153">+C2376</f>
        <v>D3311</v>
      </c>
      <c r="K2376" s="81" t="str">
        <f t="shared" ref="K2376:K2390" si="154">+D2376</f>
        <v>Tratamiento de conducto en pieza uniradicular no vital</v>
      </c>
      <c r="L2376" s="335">
        <f>+'3.- Resumen general'!AP2377</f>
        <v>0.27869844276094274</v>
      </c>
      <c r="M2376" s="335">
        <f>+'3.- Resumen general'!AQ2377</f>
        <v>16.419</v>
      </c>
      <c r="N2376" s="335">
        <f t="shared" ref="N2376:N2390" si="155">SUM(L2376:M2376)</f>
        <v>16.697698442760942</v>
      </c>
    </row>
    <row r="2377" spans="2:14">
      <c r="B2377" s="52">
        <v>2372</v>
      </c>
      <c r="C2377" s="334" t="str">
        <f>+'3.- Resumen general'!C2378</f>
        <v>D3320</v>
      </c>
      <c r="D2377" s="81" t="str">
        <f>+'3.- Resumen general'!D2378</f>
        <v>Tratamiento de conducto en pieza bicúspide vital</v>
      </c>
      <c r="E2377" s="335">
        <f>+'3.- Resumen general'!AP2378</f>
        <v>0.33443813131313133</v>
      </c>
      <c r="F2377" s="335">
        <f>+'3.- Resumen general'!AQ2378</f>
        <v>16.419</v>
      </c>
      <c r="G2377" s="335">
        <f t="shared" si="152"/>
        <v>16.753438131313132</v>
      </c>
      <c r="I2377" s="52">
        <v>2372</v>
      </c>
      <c r="J2377" s="334" t="str">
        <f t="shared" si="153"/>
        <v>D3320</v>
      </c>
      <c r="K2377" s="81" t="str">
        <f t="shared" si="154"/>
        <v>Tratamiento de conducto en pieza bicúspide vital</v>
      </c>
      <c r="L2377" s="335">
        <f>+'3.- Resumen general'!AP2378</f>
        <v>0.33443813131313133</v>
      </c>
      <c r="M2377" s="335">
        <f>+'3.- Resumen general'!AQ2378</f>
        <v>16.419</v>
      </c>
      <c r="N2377" s="335">
        <f t="shared" si="155"/>
        <v>16.753438131313132</v>
      </c>
    </row>
    <row r="2378" spans="2:14">
      <c r="B2378" s="52">
        <v>2373</v>
      </c>
      <c r="C2378" s="334" t="str">
        <f>+'3.- Resumen general'!C2379</f>
        <v>D3321</v>
      </c>
      <c r="D2378" s="81" t="str">
        <f>+'3.- Resumen general'!D2379</f>
        <v>Tratamiento de conducto en pieza bicúspide no vital</v>
      </c>
      <c r="E2378" s="335">
        <f>+'3.- Resumen general'!AP2379</f>
        <v>0.33443813131313133</v>
      </c>
      <c r="F2378" s="335">
        <f>+'3.- Resumen general'!AQ2379</f>
        <v>16.419</v>
      </c>
      <c r="G2378" s="335">
        <f t="shared" si="152"/>
        <v>16.753438131313132</v>
      </c>
      <c r="I2378" s="52">
        <v>2373</v>
      </c>
      <c r="J2378" s="334" t="str">
        <f t="shared" si="153"/>
        <v>D3321</v>
      </c>
      <c r="K2378" s="81" t="str">
        <f t="shared" si="154"/>
        <v>Tratamiento de conducto en pieza bicúspide no vital</v>
      </c>
      <c r="L2378" s="335">
        <f>+'3.- Resumen general'!AP2379</f>
        <v>0.33443813131313133</v>
      </c>
      <c r="M2378" s="335">
        <f>+'3.- Resumen general'!AQ2379</f>
        <v>16.419</v>
      </c>
      <c r="N2378" s="335">
        <f t="shared" si="155"/>
        <v>16.753438131313132</v>
      </c>
    </row>
    <row r="2379" spans="2:14">
      <c r="B2379" s="52">
        <v>2374</v>
      </c>
      <c r="C2379" s="334" t="str">
        <f>+'3.- Resumen general'!C2380</f>
        <v>D3330</v>
      </c>
      <c r="D2379" s="81" t="str">
        <f>+'3.- Resumen general'!D2380</f>
        <v>Tratamiento de conducto de pieza multiradicular</v>
      </c>
      <c r="E2379" s="335">
        <f>+'3.- Resumen general'!AP2380</f>
        <v>0.39017781986531985</v>
      </c>
      <c r="F2379" s="335">
        <f>+'3.- Resumen general'!AQ2380</f>
        <v>16.419</v>
      </c>
      <c r="G2379" s="335">
        <f t="shared" si="152"/>
        <v>16.809177819865319</v>
      </c>
      <c r="I2379" s="52">
        <v>2374</v>
      </c>
      <c r="J2379" s="334" t="str">
        <f t="shared" si="153"/>
        <v>D3330</v>
      </c>
      <c r="K2379" s="81" t="str">
        <f t="shared" si="154"/>
        <v>Tratamiento de conducto de pieza multiradicular</v>
      </c>
      <c r="L2379" s="335">
        <f>+'3.- Resumen general'!AP2380</f>
        <v>0.39017781986531985</v>
      </c>
      <c r="M2379" s="335">
        <f>+'3.- Resumen general'!AQ2380</f>
        <v>16.419</v>
      </c>
      <c r="N2379" s="335">
        <f t="shared" si="155"/>
        <v>16.809177819865319</v>
      </c>
    </row>
    <row r="2380" spans="2:14">
      <c r="B2380" s="52">
        <v>2375</v>
      </c>
      <c r="C2380" s="334" t="str">
        <f>+'3.- Resumen general'!C2381</f>
        <v>D3331</v>
      </c>
      <c r="D2380" s="81" t="str">
        <f>+'3.- Resumen general'!D2381</f>
        <v>Tratamiento de obstrucción de canal radicular, acceso no quirúrgico</v>
      </c>
      <c r="E2380" s="335">
        <f>+'3.- Resumen general'!AP2381</f>
        <v>0.39017781986531985</v>
      </c>
      <c r="F2380" s="335">
        <f>+'3.- Resumen general'!AQ2381</f>
        <v>16.419</v>
      </c>
      <c r="G2380" s="335">
        <f t="shared" si="152"/>
        <v>16.809177819865319</v>
      </c>
      <c r="I2380" s="52">
        <v>2375</v>
      </c>
      <c r="J2380" s="334" t="str">
        <f t="shared" si="153"/>
        <v>D3331</v>
      </c>
      <c r="K2380" s="81" t="str">
        <f t="shared" si="154"/>
        <v>Tratamiento de obstrucción de canal radicular, acceso no quirúrgico</v>
      </c>
      <c r="L2380" s="335">
        <f>+'3.- Resumen general'!AP2381</f>
        <v>0.39017781986531985</v>
      </c>
      <c r="M2380" s="335">
        <f>+'3.- Resumen general'!AQ2381</f>
        <v>16.419</v>
      </c>
      <c r="N2380" s="335">
        <f t="shared" si="155"/>
        <v>16.809177819865319</v>
      </c>
    </row>
    <row r="2381" spans="2:14">
      <c r="B2381" s="52">
        <v>2376</v>
      </c>
      <c r="C2381" s="334" t="str">
        <f>+'3.- Resumen general'!C2382</f>
        <v>D3346</v>
      </c>
      <c r="D2381" s="81" t="str">
        <f>+'3.- Resumen general'!D2382</f>
        <v>Retratamiento de terapia de canal radicular; pieza anterior</v>
      </c>
      <c r="E2381" s="335">
        <f>+'3.- Resumen general'!AP2382</f>
        <v>0.27869844276094274</v>
      </c>
      <c r="F2381" s="335">
        <f>+'3.- Resumen general'!AQ2382</f>
        <v>16.419</v>
      </c>
      <c r="G2381" s="335">
        <f t="shared" si="152"/>
        <v>16.697698442760942</v>
      </c>
      <c r="I2381" s="52">
        <v>2376</v>
      </c>
      <c r="J2381" s="334" t="str">
        <f t="shared" si="153"/>
        <v>D3346</v>
      </c>
      <c r="K2381" s="81" t="str">
        <f t="shared" si="154"/>
        <v>Retratamiento de terapia de canal radicular; pieza anterior</v>
      </c>
      <c r="L2381" s="335">
        <f>+'3.- Resumen general'!AP2382</f>
        <v>0.27869844276094274</v>
      </c>
      <c r="M2381" s="335">
        <f>+'3.- Resumen general'!AQ2382</f>
        <v>16.419</v>
      </c>
      <c r="N2381" s="335">
        <f t="shared" si="155"/>
        <v>16.697698442760942</v>
      </c>
    </row>
    <row r="2382" spans="2:14">
      <c r="B2382" s="52">
        <v>2377</v>
      </c>
      <c r="C2382" s="334" t="str">
        <f>+'3.- Resumen general'!C2383</f>
        <v>D3347</v>
      </c>
      <c r="D2382" s="81" t="str">
        <f>+'3.- Resumen general'!D2383</f>
        <v>Retratamiento de terapia de canal radicular; pieza bicúspide</v>
      </c>
      <c r="E2382" s="335">
        <f>+'3.- Resumen general'!AP2383</f>
        <v>0.27869844276094274</v>
      </c>
      <c r="F2382" s="335">
        <f>+'3.- Resumen general'!AQ2383</f>
        <v>16.419</v>
      </c>
      <c r="G2382" s="335">
        <f t="shared" si="152"/>
        <v>16.697698442760942</v>
      </c>
      <c r="I2382" s="52">
        <v>2377</v>
      </c>
      <c r="J2382" s="334" t="str">
        <f t="shared" si="153"/>
        <v>D3347</v>
      </c>
      <c r="K2382" s="81" t="str">
        <f t="shared" si="154"/>
        <v>Retratamiento de terapia de canal radicular; pieza bicúspide</v>
      </c>
      <c r="L2382" s="335">
        <f>+'3.- Resumen general'!AP2383</f>
        <v>0.27869844276094274</v>
      </c>
      <c r="M2382" s="335">
        <f>+'3.- Resumen general'!AQ2383</f>
        <v>16.419</v>
      </c>
      <c r="N2382" s="335">
        <f t="shared" si="155"/>
        <v>16.697698442760942</v>
      </c>
    </row>
    <row r="2383" spans="2:14">
      <c r="B2383" s="52">
        <v>2378</v>
      </c>
      <c r="C2383" s="334" t="str">
        <f>+'3.- Resumen general'!C2384</f>
        <v>D3348</v>
      </c>
      <c r="D2383" s="81" t="str">
        <f>+'3.- Resumen general'!D2384</f>
        <v>Retratamiento de terapia de canal radicular; pieza multiradicular</v>
      </c>
      <c r="E2383" s="335">
        <f>+'3.- Resumen general'!AP2384</f>
        <v>0.27869844276094274</v>
      </c>
      <c r="F2383" s="335">
        <f>+'3.- Resumen general'!AQ2384</f>
        <v>16.419</v>
      </c>
      <c r="G2383" s="335">
        <f t="shared" si="152"/>
        <v>16.697698442760942</v>
      </c>
      <c r="I2383" s="52">
        <v>2378</v>
      </c>
      <c r="J2383" s="334" t="str">
        <f t="shared" si="153"/>
        <v>D3348</v>
      </c>
      <c r="K2383" s="81" t="str">
        <f t="shared" si="154"/>
        <v>Retratamiento de terapia de canal radicular; pieza multiradicular</v>
      </c>
      <c r="L2383" s="335">
        <f>+'3.- Resumen general'!AP2384</f>
        <v>0.27869844276094274</v>
      </c>
      <c r="M2383" s="335">
        <f>+'3.- Resumen general'!AQ2384</f>
        <v>16.419</v>
      </c>
      <c r="N2383" s="335">
        <f t="shared" si="155"/>
        <v>16.697698442760942</v>
      </c>
    </row>
    <row r="2384" spans="2:14">
      <c r="B2384" s="52">
        <v>2379</v>
      </c>
      <c r="C2384" s="334" t="str">
        <f>+'3.- Resumen general'!C2385</f>
        <v>D3351</v>
      </c>
      <c r="D2384" s="81" t="str">
        <f>+'3.- Resumen general'!D2385</f>
        <v>Apexificación</v>
      </c>
      <c r="E2384" s="335">
        <f>+'3.- Resumen general'!AP2385</f>
        <v>0.33443813131313133</v>
      </c>
      <c r="F2384" s="335">
        <f>+'3.- Resumen general'!AQ2385</f>
        <v>16.419</v>
      </c>
      <c r="G2384" s="335">
        <f t="shared" si="152"/>
        <v>16.753438131313132</v>
      </c>
      <c r="I2384" s="52">
        <v>2379</v>
      </c>
      <c r="J2384" s="334" t="str">
        <f t="shared" si="153"/>
        <v>D3351</v>
      </c>
      <c r="K2384" s="81" t="str">
        <f t="shared" si="154"/>
        <v>Apexificación</v>
      </c>
      <c r="L2384" s="335">
        <f>+'3.- Resumen general'!AP2385</f>
        <v>0.33443813131313133</v>
      </c>
      <c r="M2384" s="335">
        <f>+'3.- Resumen general'!AQ2385</f>
        <v>16.419</v>
      </c>
      <c r="N2384" s="335">
        <f t="shared" si="155"/>
        <v>16.753438131313132</v>
      </c>
    </row>
    <row r="2385" spans="2:14">
      <c r="B2385" s="52">
        <v>2380</v>
      </c>
      <c r="C2385" s="334" t="str">
        <f>+'3.- Resumen general'!C2386</f>
        <v>D3353</v>
      </c>
      <c r="D2385" s="81" t="str">
        <f>+'3.- Resumen general'!D2386</f>
        <v>Apexogénesis</v>
      </c>
      <c r="E2385" s="335">
        <f>+'3.- Resumen general'!AP2386</f>
        <v>0.33443813131313133</v>
      </c>
      <c r="F2385" s="335">
        <f>+'3.- Resumen general'!AQ2386</f>
        <v>16.419</v>
      </c>
      <c r="G2385" s="335">
        <f t="shared" si="152"/>
        <v>16.753438131313132</v>
      </c>
      <c r="I2385" s="52">
        <v>2380</v>
      </c>
      <c r="J2385" s="334" t="str">
        <f t="shared" si="153"/>
        <v>D3353</v>
      </c>
      <c r="K2385" s="81" t="str">
        <f t="shared" si="154"/>
        <v>Apexogénesis</v>
      </c>
      <c r="L2385" s="335">
        <f>+'3.- Resumen general'!AP2386</f>
        <v>0.33443813131313133</v>
      </c>
      <c r="M2385" s="335">
        <f>+'3.- Resumen general'!AQ2386</f>
        <v>16.419</v>
      </c>
      <c r="N2385" s="335">
        <f t="shared" si="155"/>
        <v>16.753438131313132</v>
      </c>
    </row>
    <row r="2386" spans="2:14">
      <c r="B2386" s="52">
        <v>2381</v>
      </c>
      <c r="C2386" s="334" t="str">
        <f>+'3.- Resumen general'!C2387</f>
        <v>D4210</v>
      </c>
      <c r="D2386" s="81" t="str">
        <f>+'3.- Resumen general'!D2387</f>
        <v>Gingivectomía</v>
      </c>
      <c r="E2386" s="335">
        <f>+'3.- Resumen general'!AP2387</f>
        <v>0.33443813131313133</v>
      </c>
      <c r="F2386" s="335">
        <f>+'3.- Resumen general'!AQ2387</f>
        <v>16.419</v>
      </c>
      <c r="G2386" s="335">
        <f t="shared" si="152"/>
        <v>16.753438131313132</v>
      </c>
      <c r="I2386" s="52">
        <v>2381</v>
      </c>
      <c r="J2386" s="334" t="str">
        <f t="shared" si="153"/>
        <v>D4210</v>
      </c>
      <c r="K2386" s="81" t="str">
        <f t="shared" si="154"/>
        <v>Gingivectomía</v>
      </c>
      <c r="L2386" s="335">
        <f>+'3.- Resumen general'!AP2387</f>
        <v>0.33443813131313133</v>
      </c>
      <c r="M2386" s="335">
        <f>+'3.- Resumen general'!AQ2387</f>
        <v>16.419</v>
      </c>
      <c r="N2386" s="335">
        <f t="shared" si="155"/>
        <v>16.753438131313132</v>
      </c>
    </row>
    <row r="2387" spans="2:14">
      <c r="B2387" s="52">
        <v>2382</v>
      </c>
      <c r="C2387" s="334" t="str">
        <f>+'3.- Resumen general'!C2388</f>
        <v>D4341</v>
      </c>
      <c r="D2387" s="81" t="str">
        <f>+'3.- Resumen general'!D2388</f>
        <v>Destartraje</v>
      </c>
      <c r="E2387" s="335">
        <f>+'3.- Resumen general'!AP2388</f>
        <v>0.22295875420875422</v>
      </c>
      <c r="F2387" s="335">
        <f>+'3.- Resumen general'!AQ2388</f>
        <v>16.419</v>
      </c>
      <c r="G2387" s="335">
        <f t="shared" si="152"/>
        <v>16.641958754208755</v>
      </c>
      <c r="I2387" s="52">
        <v>2382</v>
      </c>
      <c r="J2387" s="334" t="str">
        <f t="shared" si="153"/>
        <v>D4341</v>
      </c>
      <c r="K2387" s="81" t="str">
        <f t="shared" si="154"/>
        <v>Destartraje</v>
      </c>
      <c r="L2387" s="335">
        <f>+'3.- Resumen general'!AP2388</f>
        <v>0.22295875420875422</v>
      </c>
      <c r="M2387" s="335">
        <f>+'3.- Resumen general'!AQ2388</f>
        <v>16.419</v>
      </c>
      <c r="N2387" s="335">
        <f t="shared" si="155"/>
        <v>16.641958754208755</v>
      </c>
    </row>
    <row r="2388" spans="2:14">
      <c r="B2388" s="52">
        <v>2383</v>
      </c>
      <c r="C2388" s="334" t="str">
        <f>+'3.- Resumen general'!C2389</f>
        <v>D7176</v>
      </c>
      <c r="D2388" s="81" t="str">
        <f>+'3.- Resumen general'!D2389</f>
        <v>Extracción dental simple</v>
      </c>
      <c r="E2388" s="335">
        <f>+'3.- Resumen general'!AP2389</f>
        <v>0.16721906565656566</v>
      </c>
      <c r="F2388" s="335">
        <f>+'3.- Resumen general'!AQ2389</f>
        <v>16.419</v>
      </c>
      <c r="G2388" s="335">
        <f t="shared" si="152"/>
        <v>16.586219065656564</v>
      </c>
      <c r="I2388" s="52">
        <v>2383</v>
      </c>
      <c r="J2388" s="334" t="str">
        <f t="shared" si="153"/>
        <v>D7176</v>
      </c>
      <c r="K2388" s="81" t="str">
        <f t="shared" si="154"/>
        <v>Extracción dental simple</v>
      </c>
      <c r="L2388" s="335">
        <f>+'3.- Resumen general'!AP2389</f>
        <v>0.16721906565656566</v>
      </c>
      <c r="M2388" s="335">
        <f>+'3.- Resumen general'!AQ2389</f>
        <v>16.419</v>
      </c>
      <c r="N2388" s="335">
        <f t="shared" si="155"/>
        <v>16.586219065656564</v>
      </c>
    </row>
    <row r="2389" spans="2:14">
      <c r="B2389" s="52">
        <v>2384</v>
      </c>
      <c r="C2389" s="334" t="str">
        <f>+'3.- Resumen general'!C2390</f>
        <v>D9110</v>
      </c>
      <c r="D2389" s="81" t="str">
        <f>+'3.- Resumen general'!D2390</f>
        <v>Técnica de restauración atraumática</v>
      </c>
      <c r="E2389" s="335">
        <f>+'3.- Resumen general'!AP2390</f>
        <v>0.22295875420875422</v>
      </c>
      <c r="F2389" s="335">
        <f>+'3.- Resumen general'!AQ2390</f>
        <v>16.419</v>
      </c>
      <c r="G2389" s="335">
        <f t="shared" si="152"/>
        <v>16.641958754208755</v>
      </c>
      <c r="I2389" s="52">
        <v>2384</v>
      </c>
      <c r="J2389" s="334" t="str">
        <f t="shared" si="153"/>
        <v>D9110</v>
      </c>
      <c r="K2389" s="81" t="str">
        <f t="shared" si="154"/>
        <v>Técnica de restauración atraumática</v>
      </c>
      <c r="L2389" s="335">
        <f>+'3.- Resumen general'!AP2390</f>
        <v>0.22295875420875422</v>
      </c>
      <c r="M2389" s="335">
        <f>+'3.- Resumen general'!AQ2390</f>
        <v>16.419</v>
      </c>
      <c r="N2389" s="335">
        <f t="shared" si="155"/>
        <v>16.641958754208755</v>
      </c>
    </row>
    <row r="2390" spans="2:14">
      <c r="B2390" s="52">
        <v>2385</v>
      </c>
      <c r="C2390" s="334" t="str">
        <f>+'3.- Resumen general'!C2391</f>
        <v>D9952</v>
      </c>
      <c r="D2390" s="81" t="str">
        <f>+'3.- Resumen general'!D2391</f>
        <v>Ajuste oclusal completo</v>
      </c>
      <c r="E2390" s="335">
        <f>+'3.- Resumen general'!AP2391</f>
        <v>0.27869844276094274</v>
      </c>
      <c r="F2390" s="335">
        <f>+'3.- Resumen general'!AQ2391</f>
        <v>16.419</v>
      </c>
      <c r="G2390" s="335">
        <f t="shared" si="152"/>
        <v>16.697698442760942</v>
      </c>
      <c r="I2390" s="52">
        <v>2385</v>
      </c>
      <c r="J2390" s="334" t="str">
        <f t="shared" si="153"/>
        <v>D9952</v>
      </c>
      <c r="K2390" s="81" t="str">
        <f t="shared" si="154"/>
        <v>Ajuste oclusal completo</v>
      </c>
      <c r="L2390" s="335">
        <f>+'3.- Resumen general'!AP2391</f>
        <v>0.27869844276094274</v>
      </c>
      <c r="M2390" s="335">
        <f>+'3.- Resumen general'!AQ2391</f>
        <v>16.419</v>
      </c>
      <c r="N2390" s="335">
        <f t="shared" si="155"/>
        <v>16.697698442760942</v>
      </c>
    </row>
  </sheetData>
  <sheetProtection password="DC76" sheet="1" objects="1" scenarios="1"/>
  <autoFilter ref="A5:N2390"/>
  <phoneticPr fontId="11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B2:AU2391"/>
  <sheetViews>
    <sheetView workbookViewId="0">
      <selection activeCell="E13" sqref="E13"/>
    </sheetView>
  </sheetViews>
  <sheetFormatPr baseColWidth="10" defaultRowHeight="12.75"/>
  <cols>
    <col min="1" max="1" width="2" style="6" customWidth="1"/>
    <col min="2" max="2" width="4.42578125" style="6" bestFit="1" customWidth="1"/>
    <col min="3" max="3" width="8" style="5" customWidth="1"/>
    <col min="4" max="4" width="27.7109375" style="6" customWidth="1"/>
    <col min="5" max="5" width="16" style="5" customWidth="1"/>
    <col min="6" max="6" width="12.7109375" style="5" customWidth="1"/>
    <col min="7" max="8" width="6" style="5" customWidth="1"/>
    <col min="9" max="9" width="12.7109375" style="5" customWidth="1"/>
    <col min="10" max="10" width="4.5703125" style="6" customWidth="1"/>
    <col min="11" max="11" width="6.42578125" style="6" customWidth="1"/>
    <col min="12" max="12" width="7" style="6" customWidth="1"/>
    <col min="13" max="13" width="6" style="6" customWidth="1"/>
    <col min="14" max="14" width="4.42578125" style="6" customWidth="1"/>
    <col min="15" max="15" width="5.7109375" style="6" customWidth="1"/>
    <col min="16" max="16" width="4.140625" style="6" customWidth="1"/>
    <col min="17" max="17" width="5.7109375" style="6" customWidth="1"/>
    <col min="18" max="18" width="4.5703125" style="6" customWidth="1"/>
    <col min="19" max="19" width="6.85546875" style="6" customWidth="1"/>
    <col min="20" max="20" width="4.140625" style="6" customWidth="1"/>
    <col min="21" max="21" width="6" style="6" customWidth="1"/>
    <col min="22" max="22" width="3.42578125" style="6" customWidth="1"/>
    <col min="23" max="23" width="6.42578125" style="6" customWidth="1"/>
    <col min="24" max="24" width="5.42578125" style="6" customWidth="1"/>
    <col min="25" max="25" width="5.85546875" style="6" customWidth="1"/>
    <col min="26" max="26" width="5.7109375" style="6" customWidth="1"/>
    <col min="27" max="27" width="5.28515625" style="6" customWidth="1"/>
    <col min="28" max="28" width="5.85546875" style="6" customWidth="1"/>
    <col min="29" max="29" width="6.140625" style="6" customWidth="1"/>
    <col min="30" max="30" width="3.5703125" style="6" customWidth="1"/>
    <col min="31" max="31" width="8" style="6" customWidth="1"/>
    <col min="32" max="32" width="5" style="6" customWidth="1"/>
    <col min="33" max="33" width="5.85546875" style="6" customWidth="1"/>
    <col min="34" max="34" width="6.7109375" style="6" customWidth="1"/>
    <col min="35" max="35" width="9" style="6" customWidth="1"/>
    <col min="36" max="36" width="9.140625" style="6" customWidth="1"/>
    <col min="37" max="37" width="6.28515625" style="6" customWidth="1"/>
    <col min="38" max="38" width="8" style="6" customWidth="1"/>
    <col min="39" max="39" width="7.5703125" style="6" customWidth="1"/>
    <col min="40" max="40" width="4.42578125" style="6" customWidth="1"/>
    <col min="41" max="41" width="7.7109375" style="6" customWidth="1"/>
    <col min="42" max="42" width="10.5703125" style="6" bestFit="1" customWidth="1"/>
    <col min="43" max="43" width="7.7109375" style="6" customWidth="1"/>
    <col min="44" max="44" width="6.7109375" style="6" customWidth="1"/>
    <col min="45" max="45" width="8.140625" style="6" customWidth="1"/>
    <col min="46" max="16384" width="11.42578125" style="6"/>
  </cols>
  <sheetData>
    <row r="2" spans="2:47" ht="18">
      <c r="B2" s="206" t="s">
        <v>3553</v>
      </c>
    </row>
    <row r="4" spans="2:47" ht="25.5">
      <c r="B4" s="48" t="s">
        <v>3554</v>
      </c>
      <c r="C4" s="48" t="s">
        <v>3555</v>
      </c>
      <c r="D4" s="327" t="s">
        <v>3556</v>
      </c>
      <c r="E4" s="336" t="s">
        <v>3557</v>
      </c>
      <c r="F4" s="336" t="s">
        <v>3558</v>
      </c>
      <c r="G4" s="337" t="s">
        <v>4419</v>
      </c>
      <c r="H4" s="338"/>
      <c r="I4" s="339" t="s">
        <v>2278</v>
      </c>
      <c r="J4" s="340" t="s">
        <v>4418</v>
      </c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408" t="s">
        <v>2278</v>
      </c>
      <c r="AQ4" s="411" t="s">
        <v>4420</v>
      </c>
      <c r="AR4" s="337" t="s">
        <v>4421</v>
      </c>
      <c r="AS4" s="342"/>
    </row>
    <row r="5" spans="2:47" s="44" customFormat="1" ht="63.75" customHeight="1">
      <c r="B5" s="330"/>
      <c r="C5" s="343"/>
      <c r="D5" s="331"/>
      <c r="E5" s="344"/>
      <c r="F5" s="344"/>
      <c r="G5" s="345"/>
      <c r="H5" s="345"/>
      <c r="I5" s="346"/>
      <c r="J5" s="499" t="s">
        <v>4399</v>
      </c>
      <c r="K5" s="500"/>
      <c r="L5" s="499" t="s">
        <v>4400</v>
      </c>
      <c r="M5" s="500"/>
      <c r="N5" s="499" t="s">
        <v>4401</v>
      </c>
      <c r="O5" s="500"/>
      <c r="P5" s="337" t="s">
        <v>4402</v>
      </c>
      <c r="Q5" s="342"/>
      <c r="R5" s="337" t="s">
        <v>4403</v>
      </c>
      <c r="S5" s="342"/>
      <c r="T5" s="347" t="s">
        <v>4404</v>
      </c>
      <c r="U5" s="342"/>
      <c r="V5" s="347" t="s">
        <v>4405</v>
      </c>
      <c r="W5" s="342"/>
      <c r="X5" s="337" t="s">
        <v>4406</v>
      </c>
      <c r="Y5" s="342"/>
      <c r="Z5" s="337" t="s">
        <v>4407</v>
      </c>
      <c r="AA5" s="342"/>
      <c r="AB5" s="337" t="s">
        <v>4408</v>
      </c>
      <c r="AC5" s="342"/>
      <c r="AD5" s="347" t="s">
        <v>4409</v>
      </c>
      <c r="AE5" s="342"/>
      <c r="AF5" s="337" t="s">
        <v>4410</v>
      </c>
      <c r="AG5" s="342"/>
      <c r="AH5" s="337" t="s">
        <v>4411</v>
      </c>
      <c r="AI5" s="342"/>
      <c r="AJ5" s="337" t="s">
        <v>4412</v>
      </c>
      <c r="AK5" s="342"/>
      <c r="AL5" s="337" t="s">
        <v>4413</v>
      </c>
      <c r="AM5" s="348"/>
      <c r="AN5" s="337" t="s">
        <v>4414</v>
      </c>
      <c r="AO5" s="349"/>
      <c r="AP5" s="409"/>
      <c r="AQ5" s="407"/>
      <c r="AR5" s="341" t="s">
        <v>4416</v>
      </c>
      <c r="AS5" s="341" t="s">
        <v>4417</v>
      </c>
    </row>
    <row r="6" spans="2:47">
      <c r="B6" s="350"/>
      <c r="C6" s="351"/>
      <c r="D6" s="352"/>
      <c r="E6" s="353"/>
      <c r="F6" s="353"/>
      <c r="G6" s="34" t="s">
        <v>4249</v>
      </c>
      <c r="H6" s="203" t="s">
        <v>4250</v>
      </c>
      <c r="I6" s="352"/>
      <c r="J6" s="204" t="s">
        <v>3554</v>
      </c>
      <c r="K6" s="34" t="s">
        <v>1764</v>
      </c>
      <c r="L6" s="34" t="s">
        <v>3554</v>
      </c>
      <c r="M6" s="34" t="s">
        <v>1764</v>
      </c>
      <c r="N6" s="34" t="s">
        <v>3554</v>
      </c>
      <c r="O6" s="34" t="s">
        <v>1764</v>
      </c>
      <c r="P6" s="34" t="s">
        <v>3554</v>
      </c>
      <c r="Q6" s="34" t="s">
        <v>1764</v>
      </c>
      <c r="R6" s="34" t="s">
        <v>3554</v>
      </c>
      <c r="S6" s="34" t="s">
        <v>1764</v>
      </c>
      <c r="T6" s="34" t="s">
        <v>3554</v>
      </c>
      <c r="U6" s="34" t="s">
        <v>1764</v>
      </c>
      <c r="V6" s="34" t="s">
        <v>3554</v>
      </c>
      <c r="W6" s="34" t="s">
        <v>1764</v>
      </c>
      <c r="X6" s="34" t="s">
        <v>3554</v>
      </c>
      <c r="Y6" s="34" t="s">
        <v>1764</v>
      </c>
      <c r="Z6" s="34" t="s">
        <v>3554</v>
      </c>
      <c r="AA6" s="34" t="s">
        <v>1764</v>
      </c>
      <c r="AB6" s="34" t="s">
        <v>3554</v>
      </c>
      <c r="AC6" s="34" t="s">
        <v>1764</v>
      </c>
      <c r="AD6" s="34" t="s">
        <v>3554</v>
      </c>
      <c r="AE6" s="34" t="s">
        <v>1764</v>
      </c>
      <c r="AF6" s="34" t="s">
        <v>3554</v>
      </c>
      <c r="AG6" s="34" t="s">
        <v>1764</v>
      </c>
      <c r="AH6" s="34" t="s">
        <v>3554</v>
      </c>
      <c r="AI6" s="34" t="s">
        <v>1764</v>
      </c>
      <c r="AJ6" s="34" t="s">
        <v>3554</v>
      </c>
      <c r="AK6" s="34" t="s">
        <v>1764</v>
      </c>
      <c r="AL6" s="34" t="s">
        <v>3554</v>
      </c>
      <c r="AM6" s="34" t="s">
        <v>1764</v>
      </c>
      <c r="AN6" s="34" t="s">
        <v>3554</v>
      </c>
      <c r="AO6" s="354" t="s">
        <v>1764</v>
      </c>
      <c r="AP6" s="410"/>
      <c r="AQ6" s="412"/>
      <c r="AR6" s="352"/>
      <c r="AS6" s="352"/>
    </row>
    <row r="7" spans="2:47" ht="25.5">
      <c r="B7" s="52">
        <v>1</v>
      </c>
      <c r="C7" s="334">
        <v>1987</v>
      </c>
      <c r="D7" s="81" t="s">
        <v>3559</v>
      </c>
      <c r="E7" s="55" t="s">
        <v>3560</v>
      </c>
      <c r="F7" s="355" t="s">
        <v>3561</v>
      </c>
      <c r="G7" s="54" t="s">
        <v>4422</v>
      </c>
      <c r="H7" s="54" t="s">
        <v>4422</v>
      </c>
      <c r="I7" s="54" t="s">
        <v>4422</v>
      </c>
      <c r="J7" s="35">
        <v>1</v>
      </c>
      <c r="K7" s="35">
        <v>20</v>
      </c>
      <c r="L7" s="35"/>
      <c r="M7" s="35"/>
      <c r="N7" s="34"/>
      <c r="O7" s="34"/>
      <c r="P7" s="34"/>
      <c r="Q7" s="34"/>
      <c r="R7" s="35"/>
      <c r="S7" s="35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>
        <v>1</v>
      </c>
      <c r="AO7" s="35">
        <v>5</v>
      </c>
      <c r="AP7" s="293">
        <f>MAX(K7,M7,O7,Q7,S7,U7,W7,Y7,AA7,AC7,AE7,AG7,AI7,AK7,AM7,AO7)*VLOOKUP(I7,'5.- Instrumental'!$B$6:$O$303,14,FALSE)</f>
        <v>0</v>
      </c>
      <c r="AQ7" s="356">
        <f>VLOOKUP(C7,'6.- Insumos'!$B$5:$K$2417,10,FALSE)</f>
        <v>1.4520000000000002</v>
      </c>
      <c r="AR7" s="293">
        <f>AP7+AQ7</f>
        <v>1.4520000000000002</v>
      </c>
      <c r="AS7" s="293">
        <f>AP7++AQ7</f>
        <v>1.4520000000000002</v>
      </c>
      <c r="AU7" s="357"/>
    </row>
    <row r="8" spans="2:47" ht="25.5">
      <c r="B8" s="52">
        <v>2</v>
      </c>
      <c r="C8" s="334">
        <v>10060</v>
      </c>
      <c r="D8" s="71" t="s">
        <v>3704</v>
      </c>
      <c r="E8" s="55" t="s">
        <v>3562</v>
      </c>
      <c r="F8" s="55" t="s">
        <v>3565</v>
      </c>
      <c r="G8" s="54" t="s">
        <v>4422</v>
      </c>
      <c r="H8" s="54" t="s">
        <v>4422</v>
      </c>
      <c r="I8" s="55" t="s">
        <v>3293</v>
      </c>
      <c r="J8" s="35">
        <v>1</v>
      </c>
      <c r="K8" s="35">
        <v>15</v>
      </c>
      <c r="L8" s="35"/>
      <c r="M8" s="35"/>
      <c r="N8" s="34"/>
      <c r="O8" s="34"/>
      <c r="P8" s="34"/>
      <c r="Q8" s="34"/>
      <c r="R8" s="35"/>
      <c r="S8" s="35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>
        <v>1</v>
      </c>
      <c r="AO8" s="35">
        <v>20</v>
      </c>
      <c r="AP8" s="293">
        <f>MAX(K8,M8,O8,Q8,S8,U8,W8,Y8,AA8,AC8,AE8,AG8,AI8,AK8,AM8,AO8)*VLOOKUP(I8,'5.- Instrumental'!$B$6:$O$303,14,FALSE)</f>
        <v>4.17192760942761E-2</v>
      </c>
      <c r="AQ8" s="356">
        <f>VLOOKUP(C8,'6.- Insumos'!$B$5:$K$2417,10,FALSE)</f>
        <v>2.9198499999999998</v>
      </c>
      <c r="AR8" s="293">
        <f t="shared" ref="AR8:AR71" si="0">AP8+AQ8</f>
        <v>2.9615692760942758</v>
      </c>
      <c r="AS8" s="293">
        <f t="shared" ref="AS8:AS71" si="1">AP8++AQ8</f>
        <v>2.9615692760942758</v>
      </c>
      <c r="AU8" s="357"/>
    </row>
    <row r="9" spans="2:47" ht="25.5">
      <c r="B9" s="52">
        <v>3</v>
      </c>
      <c r="C9" s="334">
        <v>10080</v>
      </c>
      <c r="D9" s="81" t="s">
        <v>3564</v>
      </c>
      <c r="E9" s="55" t="s">
        <v>3562</v>
      </c>
      <c r="F9" s="55" t="s">
        <v>3565</v>
      </c>
      <c r="G9" s="54" t="s">
        <v>4422</v>
      </c>
      <c r="H9" s="54" t="s">
        <v>4422</v>
      </c>
      <c r="I9" s="55" t="s">
        <v>3293</v>
      </c>
      <c r="J9" s="35">
        <v>1</v>
      </c>
      <c r="K9" s="35">
        <v>25</v>
      </c>
      <c r="L9" s="35"/>
      <c r="M9" s="35"/>
      <c r="N9" s="34"/>
      <c r="O9" s="34"/>
      <c r="P9" s="34"/>
      <c r="Q9" s="34"/>
      <c r="R9" s="35"/>
      <c r="S9" s="35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>
        <v>1</v>
      </c>
      <c r="AO9" s="35">
        <v>30</v>
      </c>
      <c r="AP9" s="293">
        <f>MAX(K9,M9,O9,Q9,S9,U9,W9,Y9,AA9,AC9,AE9,AG9,AI9,AK9,AM9,AO9)*VLOOKUP(I9,'5.- Instrumental'!$B$6:$O$303,14,FALSE)</f>
        <v>6.2578914141414144E-2</v>
      </c>
      <c r="AQ9" s="356">
        <f>VLOOKUP(C9,'6.- Insumos'!$B$5:$K$2417,10,FALSE)</f>
        <v>2.9198499999999998</v>
      </c>
      <c r="AR9" s="293">
        <f t="shared" si="0"/>
        <v>2.9824289141414138</v>
      </c>
      <c r="AS9" s="293">
        <f t="shared" si="1"/>
        <v>2.9824289141414138</v>
      </c>
      <c r="AU9" s="357"/>
    </row>
    <row r="10" spans="2:47" ht="25.5">
      <c r="B10" s="52">
        <v>4</v>
      </c>
      <c r="C10" s="334">
        <v>10120</v>
      </c>
      <c r="D10" s="81" t="s">
        <v>3566</v>
      </c>
      <c r="E10" s="55" t="s">
        <v>3562</v>
      </c>
      <c r="F10" s="55" t="s">
        <v>3565</v>
      </c>
      <c r="G10" s="54" t="s">
        <v>4422</v>
      </c>
      <c r="H10" s="54" t="s">
        <v>4422</v>
      </c>
      <c r="I10" s="55" t="s">
        <v>3293</v>
      </c>
      <c r="J10" s="35">
        <v>1</v>
      </c>
      <c r="K10" s="35">
        <v>25</v>
      </c>
      <c r="L10" s="35"/>
      <c r="M10" s="35"/>
      <c r="N10" s="34"/>
      <c r="O10" s="34"/>
      <c r="P10" s="34"/>
      <c r="Q10" s="34"/>
      <c r="R10" s="34"/>
      <c r="S10" s="35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>
        <v>1</v>
      </c>
      <c r="AO10" s="35">
        <v>30</v>
      </c>
      <c r="AP10" s="293">
        <f>MAX(K10,M10,O10,Q10,S10,U10,W10,Y10,AA10,AC10,AE10,AG10,AI10,AK10,AM10,AO10)*VLOOKUP(I10,'5.- Instrumental'!$B$6:$O$303,14,FALSE)</f>
        <v>6.2578914141414144E-2</v>
      </c>
      <c r="AQ10" s="356">
        <f>VLOOKUP(C10,'6.- Insumos'!$B$5:$K$2417,10,FALSE)</f>
        <v>2.9198499999999998</v>
      </c>
      <c r="AR10" s="293">
        <f t="shared" si="0"/>
        <v>2.9824289141414138</v>
      </c>
      <c r="AS10" s="293">
        <f t="shared" si="1"/>
        <v>2.9824289141414138</v>
      </c>
      <c r="AU10" s="357"/>
    </row>
    <row r="11" spans="2:47" ht="25.5">
      <c r="B11" s="52">
        <v>5</v>
      </c>
      <c r="C11" s="334">
        <v>10140</v>
      </c>
      <c r="D11" s="81" t="s">
        <v>3567</v>
      </c>
      <c r="E11" s="55" t="s">
        <v>3562</v>
      </c>
      <c r="F11" s="55" t="s">
        <v>3565</v>
      </c>
      <c r="G11" s="54" t="s">
        <v>4422</v>
      </c>
      <c r="H11" s="54" t="s">
        <v>4422</v>
      </c>
      <c r="I11" s="55" t="s">
        <v>3293</v>
      </c>
      <c r="J11" s="35">
        <v>1</v>
      </c>
      <c r="K11" s="35">
        <v>15</v>
      </c>
      <c r="L11" s="35"/>
      <c r="M11" s="35"/>
      <c r="N11" s="34"/>
      <c r="O11" s="34"/>
      <c r="P11" s="34"/>
      <c r="Q11" s="34"/>
      <c r="R11" s="35"/>
      <c r="S11" s="35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>
        <v>1</v>
      </c>
      <c r="AO11" s="35">
        <v>20</v>
      </c>
      <c r="AP11" s="293">
        <f>MAX(K11,M11,O11,Q11,S11,U11,W11,Y11,AA11,AC11,AE11,AG11,AI11,AK11,AM11,AO11)*VLOOKUP(I11,'5.- Instrumental'!$B$6:$O$303,14,FALSE)</f>
        <v>4.17192760942761E-2</v>
      </c>
      <c r="AQ11" s="356">
        <f>VLOOKUP(C11,'6.- Insumos'!$B$5:$K$2417,10,FALSE)</f>
        <v>2.9198499999999998</v>
      </c>
      <c r="AR11" s="293">
        <f t="shared" si="0"/>
        <v>2.9615692760942758</v>
      </c>
      <c r="AS11" s="293">
        <f t="shared" si="1"/>
        <v>2.9615692760942758</v>
      </c>
      <c r="AU11" s="357"/>
    </row>
    <row r="12" spans="2:47" ht="25.5">
      <c r="B12" s="52">
        <v>6</v>
      </c>
      <c r="C12" s="334">
        <v>10160</v>
      </c>
      <c r="D12" s="358" t="s">
        <v>3705</v>
      </c>
      <c r="E12" s="55" t="s">
        <v>3562</v>
      </c>
      <c r="F12" s="55" t="s">
        <v>3565</v>
      </c>
      <c r="G12" s="54" t="s">
        <v>4422</v>
      </c>
      <c r="H12" s="54" t="s">
        <v>4422</v>
      </c>
      <c r="I12" s="55" t="s">
        <v>3293</v>
      </c>
      <c r="J12" s="35">
        <v>1</v>
      </c>
      <c r="K12" s="35">
        <v>10</v>
      </c>
      <c r="L12" s="35"/>
      <c r="M12" s="35"/>
      <c r="N12" s="34"/>
      <c r="O12" s="34"/>
      <c r="P12" s="34"/>
      <c r="Q12" s="34"/>
      <c r="R12" s="35"/>
      <c r="S12" s="35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>
        <v>1</v>
      </c>
      <c r="AO12" s="35">
        <v>20</v>
      </c>
      <c r="AP12" s="293">
        <f>MAX(K12,M12,O12,Q12,S12,U12,W12,Y12,AA12,AC12,AE12,AG12,AI12,AK12,AM12,AO12)*VLOOKUP(I12,'5.- Instrumental'!$B$6:$O$303,14,FALSE)</f>
        <v>4.17192760942761E-2</v>
      </c>
      <c r="AQ12" s="356">
        <f>VLOOKUP(C12,'6.- Insumos'!$B$5:$K$2417,10,FALSE)</f>
        <v>2.9198499999999998</v>
      </c>
      <c r="AR12" s="293">
        <f t="shared" si="0"/>
        <v>2.9615692760942758</v>
      </c>
      <c r="AS12" s="293">
        <f t="shared" si="1"/>
        <v>2.9615692760942758</v>
      </c>
      <c r="AU12" s="357"/>
    </row>
    <row r="13" spans="2:47" ht="25.5">
      <c r="B13" s="52">
        <v>7</v>
      </c>
      <c r="C13" s="334">
        <v>11000</v>
      </c>
      <c r="D13" s="359" t="s">
        <v>3706</v>
      </c>
      <c r="E13" s="55" t="s">
        <v>3562</v>
      </c>
      <c r="F13" s="55" t="s">
        <v>3565</v>
      </c>
      <c r="G13" s="54" t="s">
        <v>4422</v>
      </c>
      <c r="H13" s="54" t="s">
        <v>4422</v>
      </c>
      <c r="I13" s="55" t="s">
        <v>3293</v>
      </c>
      <c r="J13" s="35">
        <v>1</v>
      </c>
      <c r="K13" s="35">
        <v>45</v>
      </c>
      <c r="L13" s="35"/>
      <c r="M13" s="35"/>
      <c r="N13" s="34"/>
      <c r="O13" s="34"/>
      <c r="P13" s="34"/>
      <c r="Q13" s="34"/>
      <c r="R13" s="34"/>
      <c r="S13" s="35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>
        <v>1</v>
      </c>
      <c r="AO13" s="35">
        <v>55</v>
      </c>
      <c r="AP13" s="293">
        <f>MAX(K13,M13,O13,Q13,S13,U13,W13,Y13,AA13,AC13,AE13,AG13,AI13,AK13,AM13,AO13)*VLOOKUP(I13,'5.- Instrumental'!$B$6:$O$303,14,FALSE)</f>
        <v>0.11472800925925927</v>
      </c>
      <c r="AQ13" s="356">
        <f>VLOOKUP(C13,'6.- Insumos'!$B$5:$K$2417,10,FALSE)</f>
        <v>2.9198499999999998</v>
      </c>
      <c r="AR13" s="293">
        <f t="shared" si="0"/>
        <v>3.0345780092592589</v>
      </c>
      <c r="AS13" s="293">
        <f t="shared" si="1"/>
        <v>3.0345780092592589</v>
      </c>
      <c r="AU13" s="357"/>
    </row>
    <row r="14" spans="2:47" ht="51">
      <c r="B14" s="52">
        <v>8</v>
      </c>
      <c r="C14" s="334">
        <v>11010</v>
      </c>
      <c r="D14" s="81" t="s">
        <v>3568</v>
      </c>
      <c r="E14" s="55" t="s">
        <v>3569</v>
      </c>
      <c r="F14" s="55" t="s">
        <v>3570</v>
      </c>
      <c r="G14" s="54" t="s">
        <v>4422</v>
      </c>
      <c r="H14" s="54" t="s">
        <v>4422</v>
      </c>
      <c r="I14" s="55" t="s">
        <v>3315</v>
      </c>
      <c r="J14" s="35">
        <v>1</v>
      </c>
      <c r="K14" s="35">
        <v>60</v>
      </c>
      <c r="L14" s="35">
        <v>1</v>
      </c>
      <c r="M14" s="35">
        <v>80</v>
      </c>
      <c r="N14" s="34"/>
      <c r="O14" s="34"/>
      <c r="P14" s="34"/>
      <c r="Q14" s="34"/>
      <c r="R14" s="35">
        <v>1</v>
      </c>
      <c r="S14" s="35">
        <v>60</v>
      </c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>
        <v>1</v>
      </c>
      <c r="AO14" s="35">
        <v>70</v>
      </c>
      <c r="AP14" s="293">
        <f>MAX(K14,M14,O14,Q14,S14,U14,W14,Y14,AA14,AC14,AE14,AG14,AI14,AK14,AM14,AO14)*VLOOKUP(I14,'5.- Instrumental'!$B$6:$O$303,14,FALSE)</f>
        <v>1.9514590347923684</v>
      </c>
      <c r="AQ14" s="356">
        <f>VLOOKUP(C14,'6.- Insumos'!$B$5:$K$2417,10,FALSE)</f>
        <v>219.58201666666668</v>
      </c>
      <c r="AR14" s="293">
        <f t="shared" si="0"/>
        <v>221.53347570145905</v>
      </c>
      <c r="AS14" s="293">
        <f t="shared" si="1"/>
        <v>221.53347570145905</v>
      </c>
      <c r="AU14" s="357"/>
    </row>
    <row r="15" spans="2:47" ht="63.75">
      <c r="B15" s="52">
        <v>9</v>
      </c>
      <c r="C15" s="334">
        <v>11011</v>
      </c>
      <c r="D15" s="81" t="s">
        <v>3571</v>
      </c>
      <c r="E15" s="55" t="s">
        <v>3569</v>
      </c>
      <c r="F15" s="55" t="s">
        <v>3570</v>
      </c>
      <c r="G15" s="54" t="s">
        <v>4422</v>
      </c>
      <c r="H15" s="54" t="s">
        <v>4422</v>
      </c>
      <c r="I15" s="55" t="s">
        <v>3315</v>
      </c>
      <c r="J15" s="35">
        <v>2</v>
      </c>
      <c r="K15" s="35">
        <v>60</v>
      </c>
      <c r="L15" s="35">
        <v>1</v>
      </c>
      <c r="M15" s="35">
        <v>80</v>
      </c>
      <c r="N15" s="34"/>
      <c r="O15" s="34"/>
      <c r="P15" s="34"/>
      <c r="Q15" s="34"/>
      <c r="R15" s="35">
        <v>1</v>
      </c>
      <c r="S15" s="35">
        <v>60</v>
      </c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>
        <v>1</v>
      </c>
      <c r="AO15" s="35">
        <v>70</v>
      </c>
      <c r="AP15" s="293">
        <f>MAX(K15,M15,O15,Q15,S15,U15,W15,Y15,AA15,AC15,AE15,AG15,AI15,AK15,AM15,AO15)*VLOOKUP(I15,'5.- Instrumental'!$B$6:$O$303,14,FALSE)</f>
        <v>1.9514590347923684</v>
      </c>
      <c r="AQ15" s="356">
        <f>VLOOKUP(C15,'6.- Insumos'!$B$5:$K$2417,10,FALSE)</f>
        <v>219.58201666666668</v>
      </c>
      <c r="AR15" s="293">
        <f t="shared" si="0"/>
        <v>221.53347570145905</v>
      </c>
      <c r="AS15" s="293">
        <f t="shared" si="1"/>
        <v>221.53347570145905</v>
      </c>
      <c r="AU15" s="357"/>
    </row>
    <row r="16" spans="2:47" ht="63.75">
      <c r="B16" s="52">
        <v>10</v>
      </c>
      <c r="C16" s="334">
        <v>11012</v>
      </c>
      <c r="D16" s="81" t="s">
        <v>3572</v>
      </c>
      <c r="E16" s="55" t="s">
        <v>3569</v>
      </c>
      <c r="F16" s="55" t="s">
        <v>3573</v>
      </c>
      <c r="G16" s="54" t="s">
        <v>4422</v>
      </c>
      <c r="H16" s="54" t="s">
        <v>4422</v>
      </c>
      <c r="I16" s="55" t="s">
        <v>3315</v>
      </c>
      <c r="J16" s="35">
        <v>2</v>
      </c>
      <c r="K16" s="36">
        <v>75</v>
      </c>
      <c r="L16" s="35">
        <v>1</v>
      </c>
      <c r="M16" s="36">
        <v>95</v>
      </c>
      <c r="N16" s="34"/>
      <c r="O16" s="34"/>
      <c r="P16" s="34"/>
      <c r="Q16" s="34"/>
      <c r="R16" s="35">
        <v>1</v>
      </c>
      <c r="S16" s="35">
        <v>75</v>
      </c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>
        <v>1</v>
      </c>
      <c r="AO16" s="36">
        <v>85</v>
      </c>
      <c r="AP16" s="293">
        <f>MAX(K16,M16,O16,Q16,S16,U16,W16,Y16,AA16,AC16,AE16,AG16,AI16,AK16,AM16,AO16)*VLOOKUP(I16,'5.- Instrumental'!$B$6:$O$303,14,FALSE)</f>
        <v>2.3173576038159371</v>
      </c>
      <c r="AQ16" s="356">
        <f>VLOOKUP(C16,'6.- Insumos'!$B$5:$K$2417,10,FALSE)</f>
        <v>276.09001666666666</v>
      </c>
      <c r="AR16" s="293">
        <f t="shared" si="0"/>
        <v>278.40737427048259</v>
      </c>
      <c r="AS16" s="293">
        <f t="shared" si="1"/>
        <v>278.40737427048259</v>
      </c>
      <c r="AU16" s="357"/>
    </row>
    <row r="17" spans="2:47" ht="38.25">
      <c r="B17" s="52">
        <v>11</v>
      </c>
      <c r="C17" s="334">
        <v>11042</v>
      </c>
      <c r="D17" s="81" t="s">
        <v>3707</v>
      </c>
      <c r="E17" s="55" t="s">
        <v>3569</v>
      </c>
      <c r="F17" s="55" t="s">
        <v>3573</v>
      </c>
      <c r="G17" s="54" t="s">
        <v>4422</v>
      </c>
      <c r="H17" s="54" t="s">
        <v>4422</v>
      </c>
      <c r="I17" s="55" t="s">
        <v>3315</v>
      </c>
      <c r="J17" s="35">
        <v>1</v>
      </c>
      <c r="K17" s="35">
        <v>60</v>
      </c>
      <c r="L17" s="35">
        <v>1</v>
      </c>
      <c r="M17" s="35">
        <v>80</v>
      </c>
      <c r="N17" s="34"/>
      <c r="O17" s="34"/>
      <c r="P17" s="34"/>
      <c r="Q17" s="34"/>
      <c r="R17" s="35">
        <v>1</v>
      </c>
      <c r="S17" s="35">
        <v>60</v>
      </c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>
        <v>1</v>
      </c>
      <c r="AO17" s="35">
        <v>70</v>
      </c>
      <c r="AP17" s="293">
        <f>MAX(K17,M17,O17,Q17,S17,U17,W17,Y17,AA17,AC17,AE17,AG17,AI17,AK17,AM17,AO17)*VLOOKUP(I17,'5.- Instrumental'!$B$6:$O$303,14,FALSE)</f>
        <v>1.9514590347923684</v>
      </c>
      <c r="AQ17" s="356">
        <f>VLOOKUP(C17,'6.- Insumos'!$B$5:$K$2417,10,FALSE)</f>
        <v>117.40399999999998</v>
      </c>
      <c r="AR17" s="293">
        <f t="shared" si="0"/>
        <v>119.35545903479235</v>
      </c>
      <c r="AS17" s="293">
        <f t="shared" si="1"/>
        <v>119.35545903479235</v>
      </c>
      <c r="AU17" s="357"/>
    </row>
    <row r="18" spans="2:47" ht="25.5">
      <c r="B18" s="52">
        <v>12</v>
      </c>
      <c r="C18" s="334">
        <v>11055</v>
      </c>
      <c r="D18" s="81" t="s">
        <v>3574</v>
      </c>
      <c r="E18" s="55" t="s">
        <v>3562</v>
      </c>
      <c r="F18" s="55" t="s">
        <v>3565</v>
      </c>
      <c r="G18" s="54" t="s">
        <v>4422</v>
      </c>
      <c r="H18" s="54" t="s">
        <v>4422</v>
      </c>
      <c r="I18" s="55" t="s">
        <v>3293</v>
      </c>
      <c r="J18" s="35">
        <v>1</v>
      </c>
      <c r="K18" s="35">
        <v>40</v>
      </c>
      <c r="L18" s="35"/>
      <c r="M18" s="35"/>
      <c r="N18" s="34"/>
      <c r="O18" s="34"/>
      <c r="P18" s="34"/>
      <c r="Q18" s="34"/>
      <c r="R18" s="35"/>
      <c r="S18" s="35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>
        <v>1</v>
      </c>
      <c r="AO18" s="35">
        <v>50</v>
      </c>
      <c r="AP18" s="293">
        <f>MAX(K18,M18,O18,Q18,S18,U18,W18,Y18,AA18,AC18,AE18,AG18,AI18,AK18,AM18,AO18)*VLOOKUP(I18,'5.- Instrumental'!$B$6:$O$303,14,FALSE)</f>
        <v>0.10429819023569024</v>
      </c>
      <c r="AQ18" s="356">
        <f>VLOOKUP(C18,'6.- Insumos'!$B$5:$K$2417,10,FALSE)</f>
        <v>2.9198499999999998</v>
      </c>
      <c r="AR18" s="293">
        <f t="shared" si="0"/>
        <v>3.0241481902356901</v>
      </c>
      <c r="AS18" s="293">
        <f t="shared" si="1"/>
        <v>3.0241481902356901</v>
      </c>
      <c r="AU18" s="357"/>
    </row>
    <row r="19" spans="2:47" ht="25.5">
      <c r="B19" s="52">
        <v>13</v>
      </c>
      <c r="C19" s="334">
        <v>11100</v>
      </c>
      <c r="D19" s="81" t="s">
        <v>3708</v>
      </c>
      <c r="E19" s="55" t="s">
        <v>3562</v>
      </c>
      <c r="F19" s="55" t="s">
        <v>3565</v>
      </c>
      <c r="G19" s="54" t="s">
        <v>4422</v>
      </c>
      <c r="H19" s="54" t="s">
        <v>4422</v>
      </c>
      <c r="I19" s="55" t="s">
        <v>3293</v>
      </c>
      <c r="J19" s="36">
        <v>1</v>
      </c>
      <c r="K19" s="36">
        <v>30</v>
      </c>
      <c r="L19" s="36"/>
      <c r="M19" s="36"/>
      <c r="N19" s="34"/>
      <c r="O19" s="34"/>
      <c r="P19" s="34"/>
      <c r="Q19" s="34"/>
      <c r="R19" s="34"/>
      <c r="S19" s="35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>
        <v>1</v>
      </c>
      <c r="AO19" s="36">
        <v>40</v>
      </c>
      <c r="AP19" s="293">
        <f>MAX(K19,M19,O19,Q19,S19,U19,W19,Y19,AA19,AC19,AE19,AG19,AI19,AK19,AM19,AO19)*VLOOKUP(I19,'5.- Instrumental'!$B$6:$O$303,14,FALSE)</f>
        <v>8.3438552188552201E-2</v>
      </c>
      <c r="AQ19" s="356">
        <f>VLOOKUP(C19,'6.- Insumos'!$B$5:$K$2417,10,FALSE)</f>
        <v>18.19285</v>
      </c>
      <c r="AR19" s="293">
        <f t="shared" si="0"/>
        <v>18.276288552188554</v>
      </c>
      <c r="AS19" s="293">
        <f t="shared" si="1"/>
        <v>18.276288552188554</v>
      </c>
      <c r="AU19" s="357"/>
    </row>
    <row r="20" spans="2:47" ht="38.25">
      <c r="B20" s="52">
        <v>14</v>
      </c>
      <c r="C20" s="334">
        <v>11200</v>
      </c>
      <c r="D20" s="81" t="s">
        <v>3575</v>
      </c>
      <c r="E20" s="55" t="s">
        <v>3562</v>
      </c>
      <c r="F20" s="55" t="s">
        <v>3565</v>
      </c>
      <c r="G20" s="54" t="s">
        <v>4422</v>
      </c>
      <c r="H20" s="54" t="s">
        <v>4422</v>
      </c>
      <c r="I20" s="55" t="s">
        <v>3293</v>
      </c>
      <c r="J20" s="36">
        <v>1</v>
      </c>
      <c r="K20" s="36">
        <v>45</v>
      </c>
      <c r="L20" s="36"/>
      <c r="M20" s="36"/>
      <c r="N20" s="34"/>
      <c r="O20" s="34"/>
      <c r="P20" s="34"/>
      <c r="Q20" s="34"/>
      <c r="R20" s="34"/>
      <c r="S20" s="35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>
        <v>1</v>
      </c>
      <c r="AO20" s="36">
        <v>55</v>
      </c>
      <c r="AP20" s="293">
        <f>MAX(K20,M20,O20,Q20,S20,U20,W20,Y20,AA20,AC20,AE20,AG20,AI20,AK20,AM20,AO20)*VLOOKUP(I20,'5.- Instrumental'!$B$6:$O$303,14,FALSE)</f>
        <v>0.11472800925925927</v>
      </c>
      <c r="AQ20" s="356">
        <f>VLOOKUP(C20,'6.- Insumos'!$B$5:$K$2417,10,FALSE)</f>
        <v>2.9198499999999998</v>
      </c>
      <c r="AR20" s="293">
        <f t="shared" si="0"/>
        <v>3.0345780092592589</v>
      </c>
      <c r="AS20" s="293">
        <f t="shared" si="1"/>
        <v>3.0345780092592589</v>
      </c>
      <c r="AU20" s="357"/>
    </row>
    <row r="21" spans="2:47" ht="25.5">
      <c r="B21" s="52">
        <v>15</v>
      </c>
      <c r="C21" s="334">
        <v>11300</v>
      </c>
      <c r="D21" s="81" t="s">
        <v>3576</v>
      </c>
      <c r="E21" s="55" t="s">
        <v>3562</v>
      </c>
      <c r="F21" s="55" t="s">
        <v>3565</v>
      </c>
      <c r="G21" s="54" t="s">
        <v>4422</v>
      </c>
      <c r="H21" s="54" t="s">
        <v>4422</v>
      </c>
      <c r="I21" s="55" t="s">
        <v>3293</v>
      </c>
      <c r="J21" s="35">
        <v>1</v>
      </c>
      <c r="K21" s="35">
        <v>30</v>
      </c>
      <c r="L21" s="35"/>
      <c r="M21" s="35"/>
      <c r="N21" s="34"/>
      <c r="O21" s="34"/>
      <c r="P21" s="34"/>
      <c r="Q21" s="34"/>
      <c r="R21" s="35"/>
      <c r="S21" s="35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>
        <v>1</v>
      </c>
      <c r="AO21" s="35">
        <v>45</v>
      </c>
      <c r="AP21" s="293">
        <f>MAX(K21,M21,O21,Q21,S21,U21,W21,Y21,AA21,AC21,AE21,AG21,AI21,AK21,AM21,AO21)*VLOOKUP(I21,'5.- Instrumental'!$B$6:$O$303,14,FALSE)</f>
        <v>9.3868371212121215E-2</v>
      </c>
      <c r="AQ21" s="356">
        <f>VLOOKUP(C21,'6.- Insumos'!$B$5:$K$2417,10,FALSE)</f>
        <v>2.9198499999999998</v>
      </c>
      <c r="AR21" s="293">
        <f t="shared" si="0"/>
        <v>3.0137183712121209</v>
      </c>
      <c r="AS21" s="293">
        <f t="shared" si="1"/>
        <v>3.0137183712121209</v>
      </c>
      <c r="AU21" s="357"/>
    </row>
    <row r="22" spans="2:47" ht="25.5">
      <c r="B22" s="52">
        <v>16</v>
      </c>
      <c r="C22" s="334">
        <v>11400</v>
      </c>
      <c r="D22" s="81" t="s">
        <v>3577</v>
      </c>
      <c r="E22" s="55" t="s">
        <v>3562</v>
      </c>
      <c r="F22" s="55" t="s">
        <v>3565</v>
      </c>
      <c r="G22" s="54" t="s">
        <v>4422</v>
      </c>
      <c r="H22" s="54" t="s">
        <v>4422</v>
      </c>
      <c r="I22" s="55" t="s">
        <v>3293</v>
      </c>
      <c r="J22" s="35">
        <v>1</v>
      </c>
      <c r="K22" s="35">
        <v>45</v>
      </c>
      <c r="L22" s="35"/>
      <c r="M22" s="35"/>
      <c r="N22" s="34"/>
      <c r="O22" s="34"/>
      <c r="P22" s="34"/>
      <c r="Q22" s="34"/>
      <c r="R22" s="35"/>
      <c r="S22" s="35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>
        <v>1</v>
      </c>
      <c r="AO22" s="35">
        <v>55</v>
      </c>
      <c r="AP22" s="293">
        <f>MAX(K22,M22,O22,Q22,S22,U22,W22,Y22,AA22,AC22,AE22,AG22,AI22,AK22,AM22,AO22)*VLOOKUP(I22,'5.- Instrumental'!$B$6:$O$303,14,FALSE)</f>
        <v>0.11472800925925927</v>
      </c>
      <c r="AQ22" s="356">
        <f>VLOOKUP(C22,'6.- Insumos'!$B$5:$K$2417,10,FALSE)</f>
        <v>2.9198499999999998</v>
      </c>
      <c r="AR22" s="293">
        <f t="shared" si="0"/>
        <v>3.0345780092592589</v>
      </c>
      <c r="AS22" s="293">
        <f t="shared" si="1"/>
        <v>3.0345780092592589</v>
      </c>
      <c r="AU22" s="357"/>
    </row>
    <row r="23" spans="2:47" ht="25.5">
      <c r="B23" s="52">
        <v>17</v>
      </c>
      <c r="C23" s="334">
        <v>11650</v>
      </c>
      <c r="D23" s="81" t="s">
        <v>2603</v>
      </c>
      <c r="E23" s="55" t="s">
        <v>3562</v>
      </c>
      <c r="F23" s="55" t="s">
        <v>3565</v>
      </c>
      <c r="G23" s="54" t="s">
        <v>4422</v>
      </c>
      <c r="H23" s="54" t="s">
        <v>4422</v>
      </c>
      <c r="I23" s="55" t="s">
        <v>3293</v>
      </c>
      <c r="J23" s="35">
        <v>1</v>
      </c>
      <c r="K23" s="35">
        <v>30</v>
      </c>
      <c r="L23" s="35"/>
      <c r="M23" s="35"/>
      <c r="N23" s="34"/>
      <c r="O23" s="34"/>
      <c r="P23" s="34"/>
      <c r="Q23" s="34"/>
      <c r="R23" s="34"/>
      <c r="S23" s="35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>
        <v>1</v>
      </c>
      <c r="AO23" s="35">
        <v>40</v>
      </c>
      <c r="AP23" s="293">
        <f>MAX(K23,M23,O23,Q23,S23,U23,W23,Y23,AA23,AC23,AE23,AG23,AI23,AK23,AM23,AO23)*VLOOKUP(I23,'5.- Instrumental'!$B$6:$O$303,14,FALSE)</f>
        <v>8.3438552188552201E-2</v>
      </c>
      <c r="AQ23" s="356">
        <f>VLOOKUP(C23,'6.- Insumos'!$B$5:$K$2417,10,FALSE)</f>
        <v>11.236499999999998</v>
      </c>
      <c r="AR23" s="293">
        <f t="shared" si="0"/>
        <v>11.31993855218855</v>
      </c>
      <c r="AS23" s="293">
        <f t="shared" si="1"/>
        <v>11.31993855218855</v>
      </c>
      <c r="AU23" s="357"/>
    </row>
    <row r="24" spans="2:47" ht="25.5">
      <c r="B24" s="52">
        <v>18</v>
      </c>
      <c r="C24" s="334">
        <v>11655</v>
      </c>
      <c r="D24" s="81" t="s">
        <v>2604</v>
      </c>
      <c r="E24" s="55" t="s">
        <v>3562</v>
      </c>
      <c r="F24" s="55" t="s">
        <v>3565</v>
      </c>
      <c r="G24" s="54" t="s">
        <v>4422</v>
      </c>
      <c r="H24" s="54" t="s">
        <v>4422</v>
      </c>
      <c r="I24" s="55" t="s">
        <v>3293</v>
      </c>
      <c r="J24" s="36">
        <v>2</v>
      </c>
      <c r="K24" s="36">
        <v>40</v>
      </c>
      <c r="L24" s="36">
        <v>1</v>
      </c>
      <c r="M24" s="36">
        <v>60</v>
      </c>
      <c r="N24" s="34"/>
      <c r="O24" s="34"/>
      <c r="P24" s="34"/>
      <c r="Q24" s="34"/>
      <c r="R24" s="34">
        <v>1</v>
      </c>
      <c r="S24" s="35">
        <v>40</v>
      </c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>
        <v>1</v>
      </c>
      <c r="AO24" s="36">
        <v>50</v>
      </c>
      <c r="AP24" s="293">
        <f>MAX(K24,M24,O24,Q24,S24,U24,W24,Y24,AA24,AC24,AE24,AG24,AI24,AK24,AM24,AO24)*VLOOKUP(I24,'5.- Instrumental'!$B$6:$O$303,14,FALSE)</f>
        <v>0.12515782828282829</v>
      </c>
      <c r="AQ24" s="356">
        <f>VLOOKUP(C24,'6.- Insumos'!$B$5:$K$2417,10,FALSE)</f>
        <v>17.986499999999996</v>
      </c>
      <c r="AR24" s="293">
        <f t="shared" si="0"/>
        <v>18.111657828282823</v>
      </c>
      <c r="AS24" s="293">
        <f t="shared" si="1"/>
        <v>18.111657828282823</v>
      </c>
      <c r="AU24" s="357"/>
    </row>
    <row r="25" spans="2:47" ht="25.5">
      <c r="B25" s="52">
        <v>19</v>
      </c>
      <c r="C25" s="334">
        <v>11740</v>
      </c>
      <c r="D25" s="81" t="s">
        <v>2605</v>
      </c>
      <c r="E25" s="55" t="s">
        <v>3562</v>
      </c>
      <c r="F25" s="55" t="s">
        <v>3565</v>
      </c>
      <c r="G25" s="54" t="s">
        <v>4422</v>
      </c>
      <c r="H25" s="54" t="s">
        <v>4422</v>
      </c>
      <c r="I25" s="55" t="s">
        <v>3293</v>
      </c>
      <c r="J25" s="35">
        <v>1</v>
      </c>
      <c r="K25" s="34">
        <v>30</v>
      </c>
      <c r="L25" s="35"/>
      <c r="M25" s="34"/>
      <c r="N25" s="34"/>
      <c r="O25" s="34"/>
      <c r="P25" s="34"/>
      <c r="Q25" s="34"/>
      <c r="R25" s="35"/>
      <c r="S25" s="35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>
        <v>1</v>
      </c>
      <c r="AO25" s="34">
        <v>40</v>
      </c>
      <c r="AP25" s="293">
        <f>MAX(K25,M25,O25,Q25,S25,U25,W25,Y25,AA25,AC25,AE25,AG25,AI25,AK25,AM25,AO25)*VLOOKUP(I25,'5.- Instrumental'!$B$6:$O$303,14,FALSE)</f>
        <v>8.3438552188552201E-2</v>
      </c>
      <c r="AQ25" s="356">
        <f>VLOOKUP(C25,'6.- Insumos'!$B$5:$K$2417,10,FALSE)</f>
        <v>2.9198499999999998</v>
      </c>
      <c r="AR25" s="293">
        <f t="shared" si="0"/>
        <v>3.0032885521885522</v>
      </c>
      <c r="AS25" s="293">
        <f t="shared" si="1"/>
        <v>3.0032885521885522</v>
      </c>
      <c r="AU25" s="357"/>
    </row>
    <row r="26" spans="2:47" ht="38.25">
      <c r="B26" s="52">
        <v>20</v>
      </c>
      <c r="C26" s="334">
        <v>11750</v>
      </c>
      <c r="D26" s="81" t="s">
        <v>2606</v>
      </c>
      <c r="E26" s="55" t="s">
        <v>3562</v>
      </c>
      <c r="F26" s="55" t="s">
        <v>3565</v>
      </c>
      <c r="G26" s="54" t="s">
        <v>4422</v>
      </c>
      <c r="H26" s="54" t="s">
        <v>4422</v>
      </c>
      <c r="I26" s="55" t="s">
        <v>3293</v>
      </c>
      <c r="J26" s="34">
        <v>1</v>
      </c>
      <c r="K26" s="34">
        <v>30</v>
      </c>
      <c r="L26" s="34"/>
      <c r="M26" s="34"/>
      <c r="N26" s="34"/>
      <c r="O26" s="34"/>
      <c r="P26" s="34"/>
      <c r="Q26" s="34"/>
      <c r="R26" s="34"/>
      <c r="S26" s="35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>
        <v>1</v>
      </c>
      <c r="AO26" s="34">
        <v>40</v>
      </c>
      <c r="AP26" s="293">
        <f>MAX(K26,M26,O26,Q26,S26,U26,W26,Y26,AA26,AC26,AE26,AG26,AI26,AK26,AM26,AO26)*VLOOKUP(I26,'5.- Instrumental'!$B$6:$O$303,14,FALSE)</f>
        <v>8.3438552188552201E-2</v>
      </c>
      <c r="AQ26" s="356">
        <f>VLOOKUP(C26,'6.- Insumos'!$B$5:$K$2417,10,FALSE)</f>
        <v>2.9198499999999998</v>
      </c>
      <c r="AR26" s="293">
        <f t="shared" si="0"/>
        <v>3.0032885521885522</v>
      </c>
      <c r="AS26" s="293">
        <f t="shared" si="1"/>
        <v>3.0032885521885522</v>
      </c>
      <c r="AU26" s="357"/>
    </row>
    <row r="27" spans="2:47" ht="25.5">
      <c r="B27" s="52">
        <v>21</v>
      </c>
      <c r="C27" s="334">
        <v>11770</v>
      </c>
      <c r="D27" s="81" t="s">
        <v>2607</v>
      </c>
      <c r="E27" s="55" t="s">
        <v>3562</v>
      </c>
      <c r="F27" s="55" t="s">
        <v>3565</v>
      </c>
      <c r="G27" s="54" t="s">
        <v>4422</v>
      </c>
      <c r="H27" s="54" t="s">
        <v>4422</v>
      </c>
      <c r="I27" s="55" t="s">
        <v>3293</v>
      </c>
      <c r="J27" s="35">
        <v>1</v>
      </c>
      <c r="K27" s="36">
        <v>30</v>
      </c>
      <c r="L27" s="35"/>
      <c r="M27" s="36"/>
      <c r="N27" s="34"/>
      <c r="O27" s="34"/>
      <c r="P27" s="34"/>
      <c r="Q27" s="34"/>
      <c r="R27" s="35"/>
      <c r="S27" s="35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>
        <v>1</v>
      </c>
      <c r="AO27" s="36">
        <v>40</v>
      </c>
      <c r="AP27" s="293">
        <f>MAX(K27,M27,O27,Q27,S27,U27,W27,Y27,AA27,AC27,AE27,AG27,AI27,AK27,AM27,AO27)*VLOOKUP(I27,'5.- Instrumental'!$B$6:$O$303,14,FALSE)</f>
        <v>8.3438552188552201E-2</v>
      </c>
      <c r="AQ27" s="356">
        <f>VLOOKUP(C27,'6.- Insumos'!$B$5:$K$2417,10,FALSE)</f>
        <v>2.9198499999999998</v>
      </c>
      <c r="AR27" s="293">
        <f t="shared" si="0"/>
        <v>3.0032885521885522</v>
      </c>
      <c r="AS27" s="293">
        <f t="shared" si="1"/>
        <v>3.0032885521885522</v>
      </c>
      <c r="AU27" s="357"/>
    </row>
    <row r="28" spans="2:47" ht="25.5">
      <c r="B28" s="52">
        <v>22</v>
      </c>
      <c r="C28" s="334">
        <v>11975</v>
      </c>
      <c r="D28" s="81" t="s">
        <v>2608</v>
      </c>
      <c r="E28" s="55" t="s">
        <v>3562</v>
      </c>
      <c r="F28" s="55" t="s">
        <v>3565</v>
      </c>
      <c r="G28" s="54" t="s">
        <v>4422</v>
      </c>
      <c r="H28" s="54" t="s">
        <v>4422</v>
      </c>
      <c r="I28" s="55" t="s">
        <v>3293</v>
      </c>
      <c r="J28" s="35">
        <v>1</v>
      </c>
      <c r="K28" s="36">
        <v>30</v>
      </c>
      <c r="L28" s="35"/>
      <c r="M28" s="36"/>
      <c r="N28" s="34"/>
      <c r="O28" s="34"/>
      <c r="P28" s="34"/>
      <c r="Q28" s="34"/>
      <c r="R28" s="35"/>
      <c r="S28" s="35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>
        <v>1</v>
      </c>
      <c r="AO28" s="36">
        <v>40</v>
      </c>
      <c r="AP28" s="293">
        <f>MAX(K28,M28,O28,Q28,S28,U28,W28,Y28,AA28,AC28,AE28,AG28,AI28,AK28,AM28,AO28)*VLOOKUP(I28,'5.- Instrumental'!$B$6:$O$303,14,FALSE)</f>
        <v>8.3438552188552201E-2</v>
      </c>
      <c r="AQ28" s="356">
        <f>VLOOKUP(C28,'6.- Insumos'!$B$5:$K$2417,10,FALSE)</f>
        <v>2.9198499999999998</v>
      </c>
      <c r="AR28" s="293">
        <f t="shared" si="0"/>
        <v>3.0032885521885522</v>
      </c>
      <c r="AS28" s="293">
        <f t="shared" si="1"/>
        <v>3.0032885521885522</v>
      </c>
      <c r="AU28" s="357"/>
    </row>
    <row r="29" spans="2:47" ht="25.5">
      <c r="B29" s="52">
        <v>23</v>
      </c>
      <c r="C29" s="334">
        <v>11976</v>
      </c>
      <c r="D29" s="81" t="s">
        <v>2609</v>
      </c>
      <c r="E29" s="55" t="s">
        <v>3562</v>
      </c>
      <c r="F29" s="55" t="s">
        <v>3565</v>
      </c>
      <c r="G29" s="54" t="s">
        <v>4422</v>
      </c>
      <c r="H29" s="54" t="s">
        <v>4422</v>
      </c>
      <c r="I29" s="55" t="s">
        <v>3293</v>
      </c>
      <c r="J29" s="36">
        <v>1</v>
      </c>
      <c r="K29" s="36">
        <v>20</v>
      </c>
      <c r="L29" s="36"/>
      <c r="M29" s="36"/>
      <c r="N29" s="34"/>
      <c r="O29" s="34"/>
      <c r="P29" s="34"/>
      <c r="Q29" s="34"/>
      <c r="R29" s="34"/>
      <c r="S29" s="35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>
        <v>1</v>
      </c>
      <c r="AO29" s="36">
        <v>30</v>
      </c>
      <c r="AP29" s="293">
        <f>MAX(K29,M29,O29,Q29,S29,U29,W29,Y29,AA29,AC29,AE29,AG29,AI29,AK29,AM29,AO29)*VLOOKUP(I29,'5.- Instrumental'!$B$6:$O$303,14,FALSE)</f>
        <v>6.2578914141414144E-2</v>
      </c>
      <c r="AQ29" s="356">
        <f>VLOOKUP(C29,'6.- Insumos'!$B$5:$K$2417,10,FALSE)</f>
        <v>2.9198499999999998</v>
      </c>
      <c r="AR29" s="293">
        <f t="shared" si="0"/>
        <v>2.9824289141414138</v>
      </c>
      <c r="AS29" s="293">
        <f t="shared" si="1"/>
        <v>2.9824289141414138</v>
      </c>
      <c r="AU29" s="357"/>
    </row>
    <row r="30" spans="2:47" ht="38.25">
      <c r="B30" s="52">
        <v>24</v>
      </c>
      <c r="C30" s="334">
        <v>11977</v>
      </c>
      <c r="D30" s="81" t="s">
        <v>2610</v>
      </c>
      <c r="E30" s="55" t="s">
        <v>3562</v>
      </c>
      <c r="F30" s="55" t="s">
        <v>3565</v>
      </c>
      <c r="G30" s="54" t="s">
        <v>4422</v>
      </c>
      <c r="H30" s="54" t="s">
        <v>4422</v>
      </c>
      <c r="I30" s="55" t="s">
        <v>3293</v>
      </c>
      <c r="J30" s="35">
        <v>1</v>
      </c>
      <c r="K30" s="36">
        <v>40</v>
      </c>
      <c r="L30" s="35"/>
      <c r="M30" s="36"/>
      <c r="N30" s="34"/>
      <c r="O30" s="34"/>
      <c r="P30" s="34"/>
      <c r="Q30" s="34"/>
      <c r="R30" s="35"/>
      <c r="S30" s="35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>
        <v>1</v>
      </c>
      <c r="AO30" s="36">
        <v>50</v>
      </c>
      <c r="AP30" s="293">
        <f>MAX(K30,M30,O30,Q30,S30,U30,W30,Y30,AA30,AC30,AE30,AG30,AI30,AK30,AM30,AO30)*VLOOKUP(I30,'5.- Instrumental'!$B$6:$O$303,14,FALSE)</f>
        <v>0.10429819023569024</v>
      </c>
      <c r="AQ30" s="356">
        <f>VLOOKUP(C30,'6.- Insumos'!$B$5:$K$2417,10,FALSE)</f>
        <v>2.9198499999999998</v>
      </c>
      <c r="AR30" s="293">
        <f t="shared" si="0"/>
        <v>3.0241481902356901</v>
      </c>
      <c r="AS30" s="293">
        <f t="shared" si="1"/>
        <v>3.0241481902356901</v>
      </c>
      <c r="AU30" s="357"/>
    </row>
    <row r="31" spans="2:47" ht="25.5">
      <c r="B31" s="52">
        <v>25</v>
      </c>
      <c r="C31" s="334">
        <v>12001</v>
      </c>
      <c r="D31" s="81" t="s">
        <v>2611</v>
      </c>
      <c r="E31" s="55" t="s">
        <v>3562</v>
      </c>
      <c r="F31" s="55" t="s">
        <v>3565</v>
      </c>
      <c r="G31" s="54" t="s">
        <v>4422</v>
      </c>
      <c r="H31" s="54" t="s">
        <v>4422</v>
      </c>
      <c r="I31" s="55" t="s">
        <v>3293</v>
      </c>
      <c r="J31" s="34">
        <v>1</v>
      </c>
      <c r="K31" s="36">
        <v>15</v>
      </c>
      <c r="L31" s="34"/>
      <c r="M31" s="36"/>
      <c r="N31" s="34"/>
      <c r="O31" s="34"/>
      <c r="P31" s="34"/>
      <c r="Q31" s="34"/>
      <c r="R31" s="34"/>
      <c r="S31" s="35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>
        <v>1</v>
      </c>
      <c r="AO31" s="36">
        <v>25</v>
      </c>
      <c r="AP31" s="293">
        <f>MAX(K31,M31,O31,Q31,S31,U31,W31,Y31,AA31,AC31,AE31,AG31,AI31,AK31,AM31,AO31)*VLOOKUP(I31,'5.- Instrumental'!$B$6:$O$303,14,FALSE)</f>
        <v>5.2149095117845122E-2</v>
      </c>
      <c r="AQ31" s="356">
        <f>VLOOKUP(C31,'6.- Insumos'!$B$5:$K$2417,10,FALSE)</f>
        <v>11.236499999999998</v>
      </c>
      <c r="AR31" s="293">
        <f t="shared" si="0"/>
        <v>11.288649095117842</v>
      </c>
      <c r="AS31" s="293">
        <f t="shared" si="1"/>
        <v>11.288649095117842</v>
      </c>
      <c r="AU31" s="357"/>
    </row>
    <row r="32" spans="2:47" ht="25.5">
      <c r="B32" s="52">
        <v>26</v>
      </c>
      <c r="C32" s="334">
        <v>12002</v>
      </c>
      <c r="D32" s="361" t="s">
        <v>3709</v>
      </c>
      <c r="E32" s="55" t="s">
        <v>3562</v>
      </c>
      <c r="F32" s="55" t="s">
        <v>3565</v>
      </c>
      <c r="G32" s="54" t="s">
        <v>4422</v>
      </c>
      <c r="H32" s="54" t="s">
        <v>4422</v>
      </c>
      <c r="I32" s="55" t="s">
        <v>3293</v>
      </c>
      <c r="J32" s="34">
        <v>1</v>
      </c>
      <c r="K32" s="34">
        <v>25</v>
      </c>
      <c r="L32" s="34"/>
      <c r="M32" s="34"/>
      <c r="N32" s="34"/>
      <c r="O32" s="34"/>
      <c r="P32" s="34"/>
      <c r="Q32" s="34"/>
      <c r="R32" s="34"/>
      <c r="S32" s="35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>
        <v>1</v>
      </c>
      <c r="AO32" s="34">
        <v>35</v>
      </c>
      <c r="AP32" s="293">
        <f>MAX(K32,M32,O32,Q32,S32,U32,W32,Y32,AA32,AC32,AE32,AG32,AI32,AK32,AM32,AO32)*VLOOKUP(I32,'5.- Instrumental'!$B$6:$O$303,14,FALSE)</f>
        <v>7.3008733164983172E-2</v>
      </c>
      <c r="AQ32" s="356">
        <f>VLOOKUP(C32,'6.- Insumos'!$B$5:$K$2417,10,FALSE)</f>
        <v>11.236499999999998</v>
      </c>
      <c r="AR32" s="293">
        <f t="shared" si="0"/>
        <v>11.30950873316498</v>
      </c>
      <c r="AS32" s="293">
        <f t="shared" si="1"/>
        <v>11.30950873316498</v>
      </c>
      <c r="AU32" s="357"/>
    </row>
    <row r="33" spans="2:47" ht="25.5">
      <c r="B33" s="52">
        <v>27</v>
      </c>
      <c r="C33" s="334">
        <v>12005</v>
      </c>
      <c r="D33" s="81" t="s">
        <v>2612</v>
      </c>
      <c r="E33" s="55" t="s">
        <v>3562</v>
      </c>
      <c r="F33" s="55" t="s">
        <v>3565</v>
      </c>
      <c r="G33" s="54" t="s">
        <v>4422</v>
      </c>
      <c r="H33" s="54" t="s">
        <v>4422</v>
      </c>
      <c r="I33" s="55" t="s">
        <v>3293</v>
      </c>
      <c r="J33" s="34">
        <v>1</v>
      </c>
      <c r="K33" s="34">
        <v>35</v>
      </c>
      <c r="L33" s="34"/>
      <c r="M33" s="34"/>
      <c r="N33" s="34"/>
      <c r="O33" s="34"/>
      <c r="P33" s="34"/>
      <c r="Q33" s="34"/>
      <c r="R33" s="34"/>
      <c r="S33" s="35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>
        <v>1</v>
      </c>
      <c r="AO33" s="34">
        <v>45</v>
      </c>
      <c r="AP33" s="293">
        <f>MAX(K33,M33,O33,Q33,S33,U33,W33,Y33,AA33,AC33,AE33,AG33,AI33,AK33,AM33,AO33)*VLOOKUP(I33,'5.- Instrumental'!$B$6:$O$303,14,FALSE)</f>
        <v>9.3868371212121215E-2</v>
      </c>
      <c r="AQ33" s="356">
        <f>VLOOKUP(C33,'6.- Insumos'!$B$5:$K$2417,10,FALSE)</f>
        <v>17.986499999999996</v>
      </c>
      <c r="AR33" s="293">
        <f t="shared" si="0"/>
        <v>18.080368371212117</v>
      </c>
      <c r="AS33" s="293">
        <f t="shared" si="1"/>
        <v>18.080368371212117</v>
      </c>
      <c r="AU33" s="357"/>
    </row>
    <row r="34" spans="2:47" ht="25.5">
      <c r="B34" s="52">
        <v>28</v>
      </c>
      <c r="C34" s="334">
        <v>12031</v>
      </c>
      <c r="D34" s="81" t="s">
        <v>2613</v>
      </c>
      <c r="E34" s="55" t="s">
        <v>3562</v>
      </c>
      <c r="F34" s="55" t="s">
        <v>3565</v>
      </c>
      <c r="G34" s="54" t="s">
        <v>4422</v>
      </c>
      <c r="H34" s="54" t="s">
        <v>4422</v>
      </c>
      <c r="I34" s="55" t="s">
        <v>3293</v>
      </c>
      <c r="J34" s="35">
        <v>1</v>
      </c>
      <c r="K34" s="36">
        <v>20</v>
      </c>
      <c r="L34" s="35"/>
      <c r="M34" s="36"/>
      <c r="N34" s="34"/>
      <c r="O34" s="34"/>
      <c r="P34" s="34"/>
      <c r="Q34" s="34"/>
      <c r="R34" s="35"/>
      <c r="S34" s="35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>
        <v>1</v>
      </c>
      <c r="AO34" s="36">
        <v>30</v>
      </c>
      <c r="AP34" s="293">
        <f>MAX(K34,M34,O34,Q34,S34,U34,W34,Y34,AA34,AC34,AE34,AG34,AI34,AK34,AM34,AO34)*VLOOKUP(I34,'5.- Instrumental'!$B$6:$O$303,14,FALSE)</f>
        <v>6.2578914141414144E-2</v>
      </c>
      <c r="AQ34" s="356">
        <f>VLOOKUP(C34,'6.- Insumos'!$B$5:$K$2417,10,FALSE)</f>
        <v>11.236499999999998</v>
      </c>
      <c r="AR34" s="293">
        <f t="shared" si="0"/>
        <v>11.299078914141411</v>
      </c>
      <c r="AS34" s="293">
        <f t="shared" si="1"/>
        <v>11.299078914141411</v>
      </c>
      <c r="AU34" s="357"/>
    </row>
    <row r="35" spans="2:47" ht="25.5">
      <c r="B35" s="52">
        <v>29</v>
      </c>
      <c r="C35" s="334">
        <v>12032</v>
      </c>
      <c r="D35" s="81" t="s">
        <v>2614</v>
      </c>
      <c r="E35" s="55" t="s">
        <v>3562</v>
      </c>
      <c r="F35" s="55" t="s">
        <v>3565</v>
      </c>
      <c r="G35" s="54" t="s">
        <v>4422</v>
      </c>
      <c r="H35" s="54" t="s">
        <v>4422</v>
      </c>
      <c r="I35" s="55" t="s">
        <v>3293</v>
      </c>
      <c r="J35" s="35">
        <v>1</v>
      </c>
      <c r="K35" s="36">
        <v>30</v>
      </c>
      <c r="L35" s="35"/>
      <c r="M35" s="36"/>
      <c r="N35" s="34"/>
      <c r="O35" s="34"/>
      <c r="P35" s="34"/>
      <c r="Q35" s="34"/>
      <c r="R35" s="35"/>
      <c r="S35" s="35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>
        <v>1</v>
      </c>
      <c r="AO35" s="36">
        <v>40</v>
      </c>
      <c r="AP35" s="293">
        <f>MAX(K35,M35,O35,Q35,S35,U35,W35,Y35,AA35,AC35,AE35,AG35,AI35,AK35,AM35,AO35)*VLOOKUP(I35,'5.- Instrumental'!$B$6:$O$303,14,FALSE)</f>
        <v>8.3438552188552201E-2</v>
      </c>
      <c r="AQ35" s="356">
        <f>VLOOKUP(C35,'6.- Insumos'!$B$5:$K$2417,10,FALSE)</f>
        <v>16.531500000000001</v>
      </c>
      <c r="AR35" s="293">
        <f t="shared" si="0"/>
        <v>16.614938552188555</v>
      </c>
      <c r="AS35" s="293">
        <f t="shared" si="1"/>
        <v>16.614938552188555</v>
      </c>
      <c r="AU35" s="357"/>
    </row>
    <row r="36" spans="2:47" ht="25.5">
      <c r="B36" s="52">
        <v>30</v>
      </c>
      <c r="C36" s="334">
        <v>12035</v>
      </c>
      <c r="D36" s="81" t="s">
        <v>2615</v>
      </c>
      <c r="E36" s="55" t="s">
        <v>3562</v>
      </c>
      <c r="F36" s="55" t="s">
        <v>3565</v>
      </c>
      <c r="G36" s="54" t="s">
        <v>4422</v>
      </c>
      <c r="H36" s="54" t="s">
        <v>4422</v>
      </c>
      <c r="I36" s="55" t="s">
        <v>3293</v>
      </c>
      <c r="J36" s="34">
        <v>1</v>
      </c>
      <c r="K36" s="36">
        <v>40</v>
      </c>
      <c r="L36" s="34"/>
      <c r="M36" s="36"/>
      <c r="N36" s="34"/>
      <c r="O36" s="34"/>
      <c r="P36" s="34"/>
      <c r="Q36" s="34"/>
      <c r="R36" s="34"/>
      <c r="S36" s="35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>
        <v>1</v>
      </c>
      <c r="AO36" s="36">
        <v>50</v>
      </c>
      <c r="AP36" s="293">
        <f>MAX(K36,M36,O36,Q36,S36,U36,W36,Y36,AA36,AC36,AE36,AG36,AI36,AK36,AM36,AO36)*VLOOKUP(I36,'5.- Instrumental'!$B$6:$O$303,14,FALSE)</f>
        <v>0.10429819023569024</v>
      </c>
      <c r="AQ36" s="356">
        <f>VLOOKUP(C36,'6.- Insumos'!$B$5:$K$2417,10,FALSE)</f>
        <v>17.986499999999996</v>
      </c>
      <c r="AR36" s="293">
        <f t="shared" si="0"/>
        <v>18.090798190235684</v>
      </c>
      <c r="AS36" s="293">
        <f t="shared" si="1"/>
        <v>18.090798190235684</v>
      </c>
      <c r="AU36" s="357"/>
    </row>
    <row r="37" spans="2:47" ht="38.25">
      <c r="B37" s="52">
        <v>31</v>
      </c>
      <c r="C37" s="334">
        <v>13100</v>
      </c>
      <c r="D37" s="81" t="s">
        <v>3710</v>
      </c>
      <c r="E37" s="55" t="s">
        <v>3569</v>
      </c>
      <c r="F37" s="55" t="s">
        <v>3570</v>
      </c>
      <c r="G37" s="54" t="s">
        <v>4422</v>
      </c>
      <c r="H37" s="54" t="s">
        <v>4422</v>
      </c>
      <c r="I37" s="55" t="s">
        <v>3315</v>
      </c>
      <c r="J37" s="35">
        <v>2</v>
      </c>
      <c r="K37" s="35">
        <v>60</v>
      </c>
      <c r="L37" s="35">
        <v>1</v>
      </c>
      <c r="M37" s="35">
        <v>80</v>
      </c>
      <c r="N37" s="34"/>
      <c r="O37" s="34"/>
      <c r="P37" s="34"/>
      <c r="Q37" s="34"/>
      <c r="R37" s="35">
        <v>1</v>
      </c>
      <c r="S37" s="35">
        <v>60</v>
      </c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>
        <v>1</v>
      </c>
      <c r="AO37" s="35">
        <v>70</v>
      </c>
      <c r="AP37" s="293">
        <f>MAX(K37,M37,O37,Q37,S37,U37,W37,Y37,AA37,AC37,AE37,AG37,AI37,AK37,AM37,AO37)*VLOOKUP(I37,'5.- Instrumental'!$B$6:$O$303,14,FALSE)</f>
        <v>1.9514590347923684</v>
      </c>
      <c r="AQ37" s="356">
        <f>VLOOKUP(C37,'6.- Insumos'!$B$5:$K$2417,10,FALSE)</f>
        <v>117.40399999999998</v>
      </c>
      <c r="AR37" s="293">
        <f t="shared" si="0"/>
        <v>119.35545903479235</v>
      </c>
      <c r="AS37" s="293">
        <f t="shared" si="1"/>
        <v>119.35545903479235</v>
      </c>
      <c r="AU37" s="357"/>
    </row>
    <row r="38" spans="2:47" ht="38.25">
      <c r="B38" s="52">
        <v>32</v>
      </c>
      <c r="C38" s="334">
        <v>13160</v>
      </c>
      <c r="D38" s="81" t="s">
        <v>2616</v>
      </c>
      <c r="E38" s="55" t="s">
        <v>3569</v>
      </c>
      <c r="F38" s="55" t="s">
        <v>3570</v>
      </c>
      <c r="G38" s="54" t="s">
        <v>4422</v>
      </c>
      <c r="H38" s="54" t="s">
        <v>4422</v>
      </c>
      <c r="I38" s="55" t="s">
        <v>3315</v>
      </c>
      <c r="J38" s="34">
        <v>2</v>
      </c>
      <c r="K38" s="36">
        <v>50</v>
      </c>
      <c r="L38" s="34">
        <v>1</v>
      </c>
      <c r="M38" s="36">
        <v>70</v>
      </c>
      <c r="N38" s="34"/>
      <c r="O38" s="34"/>
      <c r="P38" s="34"/>
      <c r="Q38" s="34"/>
      <c r="R38" s="34">
        <v>1</v>
      </c>
      <c r="S38" s="35">
        <v>50</v>
      </c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>
        <v>1</v>
      </c>
      <c r="AO38" s="36">
        <v>60</v>
      </c>
      <c r="AP38" s="293">
        <f>MAX(K38,M38,O38,Q38,S38,U38,W38,Y38,AA38,AC38,AE38,AG38,AI38,AK38,AM38,AO38)*VLOOKUP(I38,'5.- Instrumental'!$B$6:$O$303,14,FALSE)</f>
        <v>1.7075266554433222</v>
      </c>
      <c r="AQ38" s="356">
        <f>VLOOKUP(C38,'6.- Insumos'!$B$5:$K$2417,10,FALSE)</f>
        <v>259.11668333333336</v>
      </c>
      <c r="AR38" s="293">
        <f t="shared" si="0"/>
        <v>260.82420998877666</v>
      </c>
      <c r="AS38" s="293">
        <f t="shared" si="1"/>
        <v>260.82420998877666</v>
      </c>
      <c r="AU38" s="357"/>
    </row>
    <row r="39" spans="2:47" ht="38.25">
      <c r="B39" s="52">
        <v>33</v>
      </c>
      <c r="C39" s="334">
        <v>14000</v>
      </c>
      <c r="D39" s="81" t="s">
        <v>2617</v>
      </c>
      <c r="E39" s="55" t="s">
        <v>3569</v>
      </c>
      <c r="F39" s="55" t="s">
        <v>3573</v>
      </c>
      <c r="G39" s="54" t="s">
        <v>4422</v>
      </c>
      <c r="H39" s="54" t="s">
        <v>4422</v>
      </c>
      <c r="I39" s="55" t="s">
        <v>3315</v>
      </c>
      <c r="J39" s="34">
        <v>2</v>
      </c>
      <c r="K39" s="36">
        <v>50</v>
      </c>
      <c r="L39" s="34">
        <v>1</v>
      </c>
      <c r="M39" s="36">
        <v>70</v>
      </c>
      <c r="N39" s="34"/>
      <c r="O39" s="34"/>
      <c r="P39" s="34"/>
      <c r="Q39" s="34"/>
      <c r="R39" s="34">
        <v>1</v>
      </c>
      <c r="S39" s="35">
        <v>50</v>
      </c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>
        <v>1</v>
      </c>
      <c r="AO39" s="36">
        <v>60</v>
      </c>
      <c r="AP39" s="293">
        <f>MAX(K39,M39,O39,Q39,S39,U39,W39,Y39,AA39,AC39,AE39,AG39,AI39,AK39,AM39,AO39)*VLOOKUP(I39,'5.- Instrumental'!$B$6:$O$303,14,FALSE)</f>
        <v>1.7075266554433222</v>
      </c>
      <c r="AQ39" s="356">
        <f>VLOOKUP(C39,'6.- Insumos'!$B$5:$K$2417,10,FALSE)</f>
        <v>342.12517333333335</v>
      </c>
      <c r="AR39" s="293">
        <f t="shared" si="0"/>
        <v>343.83269998877665</v>
      </c>
      <c r="AS39" s="293">
        <f t="shared" si="1"/>
        <v>343.83269998877665</v>
      </c>
      <c r="AU39" s="357"/>
    </row>
    <row r="40" spans="2:47" ht="38.25">
      <c r="B40" s="52">
        <v>34</v>
      </c>
      <c r="C40" s="334">
        <v>15000</v>
      </c>
      <c r="D40" s="81" t="s">
        <v>2618</v>
      </c>
      <c r="E40" s="55" t="s">
        <v>3569</v>
      </c>
      <c r="F40" s="55" t="s">
        <v>3570</v>
      </c>
      <c r="G40" s="54" t="s">
        <v>4422</v>
      </c>
      <c r="H40" s="54" t="s">
        <v>4422</v>
      </c>
      <c r="I40" s="55" t="s">
        <v>3315</v>
      </c>
      <c r="J40" s="34">
        <v>2</v>
      </c>
      <c r="K40" s="36">
        <v>25</v>
      </c>
      <c r="L40" s="34">
        <v>1</v>
      </c>
      <c r="M40" s="36">
        <v>45</v>
      </c>
      <c r="N40" s="34"/>
      <c r="O40" s="34"/>
      <c r="P40" s="34"/>
      <c r="Q40" s="34"/>
      <c r="R40" s="34">
        <v>1</v>
      </c>
      <c r="S40" s="35">
        <v>25</v>
      </c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>
        <v>1</v>
      </c>
      <c r="AO40" s="36">
        <v>35</v>
      </c>
      <c r="AP40" s="293">
        <f>MAX(K40,M40,O40,Q40,S40,U40,W40,Y40,AA40,AC40,AE40,AG40,AI40,AK40,AM40,AO40)*VLOOKUP(I40,'5.- Instrumental'!$B$6:$O$303,14,FALSE)</f>
        <v>1.0976957070707072</v>
      </c>
      <c r="AQ40" s="356">
        <f>VLOOKUP(C40,'6.- Insumos'!$B$5:$K$2417,10,FALSE)</f>
        <v>195.81935000000004</v>
      </c>
      <c r="AR40" s="293">
        <f t="shared" si="0"/>
        <v>196.91704570707074</v>
      </c>
      <c r="AS40" s="293">
        <f t="shared" si="1"/>
        <v>196.91704570707074</v>
      </c>
      <c r="AU40" s="357"/>
    </row>
    <row r="41" spans="2:47" ht="38.25">
      <c r="B41" s="52">
        <v>35</v>
      </c>
      <c r="C41" s="334">
        <v>15050</v>
      </c>
      <c r="D41" s="81" t="s">
        <v>2619</v>
      </c>
      <c r="E41" s="55" t="s">
        <v>3569</v>
      </c>
      <c r="F41" s="55" t="s">
        <v>3570</v>
      </c>
      <c r="G41" s="54" t="s">
        <v>4422</v>
      </c>
      <c r="H41" s="54" t="s">
        <v>4422</v>
      </c>
      <c r="I41" s="55" t="s">
        <v>3315</v>
      </c>
      <c r="J41" s="34">
        <v>1</v>
      </c>
      <c r="K41" s="36">
        <v>45</v>
      </c>
      <c r="L41" s="34">
        <v>1</v>
      </c>
      <c r="M41" s="36">
        <v>65</v>
      </c>
      <c r="N41" s="34"/>
      <c r="O41" s="34"/>
      <c r="P41" s="34"/>
      <c r="Q41" s="34"/>
      <c r="R41" s="34">
        <v>1</v>
      </c>
      <c r="S41" s="35">
        <v>45</v>
      </c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>
        <v>1</v>
      </c>
      <c r="AO41" s="36">
        <v>55</v>
      </c>
      <c r="AP41" s="293">
        <f>MAX(K41,M41,O41,Q41,S41,U41,W41,Y41,AA41,AC41,AE41,AG41,AI41,AK41,AM41,AO41)*VLOOKUP(I41,'5.- Instrumental'!$B$6:$O$303,14,FALSE)</f>
        <v>1.5855604657687992</v>
      </c>
      <c r="AQ41" s="356">
        <f>VLOOKUP(C41,'6.- Insumos'!$B$5:$K$2417,10,FALSE)</f>
        <v>255.72201666666666</v>
      </c>
      <c r="AR41" s="293">
        <f t="shared" si="0"/>
        <v>257.30757713243548</v>
      </c>
      <c r="AS41" s="293">
        <f t="shared" si="1"/>
        <v>257.30757713243548</v>
      </c>
      <c r="AU41" s="357"/>
    </row>
    <row r="42" spans="2:47" ht="38.25">
      <c r="B42" s="52">
        <v>36</v>
      </c>
      <c r="C42" s="334">
        <v>15350</v>
      </c>
      <c r="D42" s="81" t="s">
        <v>2620</v>
      </c>
      <c r="E42" s="55" t="s">
        <v>3569</v>
      </c>
      <c r="F42" s="55" t="s">
        <v>3570</v>
      </c>
      <c r="G42" s="54" t="s">
        <v>4422</v>
      </c>
      <c r="H42" s="54" t="s">
        <v>4422</v>
      </c>
      <c r="I42" s="55" t="s">
        <v>3315</v>
      </c>
      <c r="J42" s="34">
        <v>2</v>
      </c>
      <c r="K42" s="36">
        <v>30</v>
      </c>
      <c r="L42" s="34">
        <v>1</v>
      </c>
      <c r="M42" s="36">
        <v>50</v>
      </c>
      <c r="N42" s="34"/>
      <c r="O42" s="34"/>
      <c r="P42" s="34"/>
      <c r="Q42" s="34"/>
      <c r="R42" s="34">
        <v>1</v>
      </c>
      <c r="S42" s="35">
        <v>30</v>
      </c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>
        <v>1</v>
      </c>
      <c r="AO42" s="36">
        <v>40</v>
      </c>
      <c r="AP42" s="293">
        <f>MAX(K42,M42,O42,Q42,S42,U42,W42,Y42,AA42,AC42,AE42,AG42,AI42,AK42,AM42,AO42)*VLOOKUP(I42,'5.- Instrumental'!$B$6:$O$303,14,FALSE)</f>
        <v>1.2196618967452302</v>
      </c>
      <c r="AQ42" s="356">
        <f>VLOOKUP(C42,'6.- Insumos'!$B$5:$K$2417,10,FALSE)</f>
        <v>237.79801666666663</v>
      </c>
      <c r="AR42" s="293">
        <f t="shared" si="0"/>
        <v>239.01767856341186</v>
      </c>
      <c r="AS42" s="293">
        <f t="shared" si="1"/>
        <v>239.01767856341186</v>
      </c>
      <c r="AU42" s="357"/>
    </row>
    <row r="43" spans="2:47" ht="38.25">
      <c r="B43" s="52">
        <v>37</v>
      </c>
      <c r="C43" s="334">
        <v>15400</v>
      </c>
      <c r="D43" s="81" t="s">
        <v>1713</v>
      </c>
      <c r="E43" s="55" t="s">
        <v>3569</v>
      </c>
      <c r="F43" s="55" t="s">
        <v>3570</v>
      </c>
      <c r="G43" s="54" t="s">
        <v>4422</v>
      </c>
      <c r="H43" s="54" t="s">
        <v>4422</v>
      </c>
      <c r="I43" s="55" t="s">
        <v>3315</v>
      </c>
      <c r="J43" s="34">
        <v>2</v>
      </c>
      <c r="K43" s="36">
        <v>30</v>
      </c>
      <c r="L43" s="34">
        <v>1</v>
      </c>
      <c r="M43" s="36">
        <v>50</v>
      </c>
      <c r="N43" s="34"/>
      <c r="O43" s="34"/>
      <c r="P43" s="34"/>
      <c r="Q43" s="34"/>
      <c r="R43" s="34">
        <v>1</v>
      </c>
      <c r="S43" s="35">
        <v>30</v>
      </c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>
        <v>1</v>
      </c>
      <c r="AO43" s="36">
        <v>40</v>
      </c>
      <c r="AP43" s="293">
        <f>MAX(K43,M43,O43,Q43,S43,U43,W43,Y43,AA43,AC43,AE43,AG43,AI43,AK43,AM43,AO43)*VLOOKUP(I43,'5.- Instrumental'!$B$6:$O$303,14,FALSE)</f>
        <v>1.2196618967452302</v>
      </c>
      <c r="AQ43" s="356">
        <f>VLOOKUP(C43,'6.- Insumos'!$B$5:$K$2417,10,FALSE)</f>
        <v>245.53801666666664</v>
      </c>
      <c r="AR43" s="293">
        <f t="shared" si="0"/>
        <v>246.75767856341187</v>
      </c>
      <c r="AS43" s="293">
        <f t="shared" si="1"/>
        <v>246.75767856341187</v>
      </c>
      <c r="AU43" s="357"/>
    </row>
    <row r="44" spans="2:47" ht="38.25">
      <c r="B44" s="52">
        <v>38</v>
      </c>
      <c r="C44" s="334">
        <v>15780</v>
      </c>
      <c r="D44" s="81" t="s">
        <v>1714</v>
      </c>
      <c r="E44" s="55" t="s">
        <v>3569</v>
      </c>
      <c r="F44" s="55" t="s">
        <v>3573</v>
      </c>
      <c r="G44" s="54" t="s">
        <v>4422</v>
      </c>
      <c r="H44" s="54" t="s">
        <v>4422</v>
      </c>
      <c r="I44" s="55" t="s">
        <v>3315</v>
      </c>
      <c r="J44" s="34">
        <v>1</v>
      </c>
      <c r="K44" s="36">
        <v>45</v>
      </c>
      <c r="L44" s="34">
        <v>1</v>
      </c>
      <c r="M44" s="36">
        <v>65</v>
      </c>
      <c r="N44" s="34"/>
      <c r="O44" s="34"/>
      <c r="P44" s="34"/>
      <c r="Q44" s="34"/>
      <c r="R44" s="34">
        <v>1</v>
      </c>
      <c r="S44" s="35">
        <v>45</v>
      </c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>
        <v>1</v>
      </c>
      <c r="AO44" s="36">
        <v>55</v>
      </c>
      <c r="AP44" s="293">
        <f>MAX(K44,M44,O44,Q44,S44,U44,W44,Y44,AA44,AC44,AE44,AG44,AI44,AK44,AM44,AO44)*VLOOKUP(I44,'5.- Instrumental'!$B$6:$O$303,14,FALSE)</f>
        <v>1.5855604657687992</v>
      </c>
      <c r="AQ44" s="356">
        <f>VLOOKUP(C44,'6.- Insumos'!$B$5:$K$2417,10,FALSE)</f>
        <v>338.73050666666666</v>
      </c>
      <c r="AR44" s="293">
        <f t="shared" si="0"/>
        <v>340.31606713243548</v>
      </c>
      <c r="AS44" s="293">
        <f t="shared" si="1"/>
        <v>340.31606713243548</v>
      </c>
      <c r="AU44" s="357"/>
    </row>
    <row r="45" spans="2:47" ht="38.25">
      <c r="B45" s="52">
        <v>39</v>
      </c>
      <c r="C45" s="334">
        <v>15819</v>
      </c>
      <c r="D45" s="81" t="s">
        <v>1715</v>
      </c>
      <c r="E45" s="55" t="s">
        <v>3569</v>
      </c>
      <c r="F45" s="55" t="s">
        <v>3570</v>
      </c>
      <c r="G45" s="54" t="s">
        <v>4422</v>
      </c>
      <c r="H45" s="54" t="s">
        <v>4422</v>
      </c>
      <c r="I45" s="55" t="s">
        <v>3315</v>
      </c>
      <c r="J45" s="34">
        <v>2</v>
      </c>
      <c r="K45" s="36">
        <v>120</v>
      </c>
      <c r="L45" s="34">
        <v>1</v>
      </c>
      <c r="M45" s="36">
        <v>140</v>
      </c>
      <c r="N45" s="34"/>
      <c r="O45" s="34"/>
      <c r="P45" s="34"/>
      <c r="Q45" s="34"/>
      <c r="R45" s="34">
        <v>1</v>
      </c>
      <c r="S45" s="35">
        <v>120</v>
      </c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>
        <v>1</v>
      </c>
      <c r="AO45" s="36">
        <v>130</v>
      </c>
      <c r="AP45" s="293">
        <f>MAX(K45,M45,O45,Q45,S45,U45,W45,Y45,AA45,AC45,AE45,AG45,AI45,AK45,AM45,AO45)*VLOOKUP(I45,'5.- Instrumental'!$B$6:$O$303,14,FALSE)</f>
        <v>3.4150533108866443</v>
      </c>
      <c r="AQ45" s="356">
        <f>VLOOKUP(C45,'6.- Insumos'!$B$5:$K$2417,10,FALSE)</f>
        <v>164.964</v>
      </c>
      <c r="AR45" s="293">
        <f t="shared" si="0"/>
        <v>168.37905331088663</v>
      </c>
      <c r="AS45" s="293">
        <f t="shared" si="1"/>
        <v>168.37905331088663</v>
      </c>
      <c r="AU45" s="357"/>
    </row>
    <row r="46" spans="2:47" ht="38.25">
      <c r="B46" s="52">
        <v>40</v>
      </c>
      <c r="C46" s="334">
        <v>15820</v>
      </c>
      <c r="D46" s="81" t="s">
        <v>1716</v>
      </c>
      <c r="E46" s="55" t="s">
        <v>3569</v>
      </c>
      <c r="F46" s="55" t="s">
        <v>3570</v>
      </c>
      <c r="G46" s="54" t="s">
        <v>4422</v>
      </c>
      <c r="H46" s="54" t="s">
        <v>4422</v>
      </c>
      <c r="I46" s="55" t="s">
        <v>3315</v>
      </c>
      <c r="J46" s="34">
        <v>2</v>
      </c>
      <c r="K46" s="36">
        <v>60</v>
      </c>
      <c r="L46" s="34">
        <v>1</v>
      </c>
      <c r="M46" s="36">
        <v>80</v>
      </c>
      <c r="N46" s="34"/>
      <c r="O46" s="34"/>
      <c r="P46" s="34"/>
      <c r="Q46" s="34"/>
      <c r="R46" s="34">
        <v>1</v>
      </c>
      <c r="S46" s="35">
        <v>60</v>
      </c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>
        <v>1</v>
      </c>
      <c r="AO46" s="36">
        <v>70</v>
      </c>
      <c r="AP46" s="293">
        <f>MAX(K46,M46,O46,Q46,S46,U46,W46,Y46,AA46,AC46,AE46,AG46,AI46,AK46,AM46,AO46)*VLOOKUP(I46,'5.- Instrumental'!$B$6:$O$303,14,FALSE)</f>
        <v>1.9514590347923684</v>
      </c>
      <c r="AQ46" s="356">
        <f>VLOOKUP(C46,'6.- Insumos'!$B$5:$K$2417,10,FALSE)</f>
        <v>117.40399999999998</v>
      </c>
      <c r="AR46" s="293">
        <f t="shared" si="0"/>
        <v>119.35545903479235</v>
      </c>
      <c r="AS46" s="293">
        <f t="shared" si="1"/>
        <v>119.35545903479235</v>
      </c>
      <c r="AU46" s="357"/>
    </row>
    <row r="47" spans="2:47" ht="38.25">
      <c r="B47" s="52">
        <v>41</v>
      </c>
      <c r="C47" s="334">
        <v>15822</v>
      </c>
      <c r="D47" s="81" t="s">
        <v>1717</v>
      </c>
      <c r="E47" s="55" t="s">
        <v>3569</v>
      </c>
      <c r="F47" s="55" t="s">
        <v>3570</v>
      </c>
      <c r="G47" s="54" t="s">
        <v>4422</v>
      </c>
      <c r="H47" s="54" t="s">
        <v>4422</v>
      </c>
      <c r="I47" s="55" t="s">
        <v>3315</v>
      </c>
      <c r="J47" s="34">
        <v>2</v>
      </c>
      <c r="K47" s="36">
        <v>80</v>
      </c>
      <c r="L47" s="34">
        <v>1</v>
      </c>
      <c r="M47" s="36">
        <v>100</v>
      </c>
      <c r="N47" s="34"/>
      <c r="O47" s="34"/>
      <c r="P47" s="34"/>
      <c r="Q47" s="34"/>
      <c r="R47" s="34">
        <v>1</v>
      </c>
      <c r="S47" s="35">
        <v>80</v>
      </c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>
        <v>1</v>
      </c>
      <c r="AO47" s="36">
        <v>90</v>
      </c>
      <c r="AP47" s="293">
        <f>MAX(K47,M47,O47,Q47,S47,U47,W47,Y47,AA47,AC47,AE47,AG47,AI47,AK47,AM47,AO47)*VLOOKUP(I47,'5.- Instrumental'!$B$6:$O$303,14,FALSE)</f>
        <v>2.4393237934904604</v>
      </c>
      <c r="AQ47" s="356">
        <f>VLOOKUP(C47,'6.- Insumos'!$B$5:$K$2417,10,FALSE)</f>
        <v>117.40399999999998</v>
      </c>
      <c r="AR47" s="293">
        <f t="shared" si="0"/>
        <v>119.84332379349044</v>
      </c>
      <c r="AS47" s="293">
        <f t="shared" si="1"/>
        <v>119.84332379349044</v>
      </c>
      <c r="AU47" s="357"/>
    </row>
    <row r="48" spans="2:47" ht="38.25">
      <c r="B48" s="52">
        <v>42</v>
      </c>
      <c r="C48" s="334">
        <v>15824</v>
      </c>
      <c r="D48" s="81" t="s">
        <v>1718</v>
      </c>
      <c r="E48" s="55" t="s">
        <v>3569</v>
      </c>
      <c r="F48" s="55" t="s">
        <v>3570</v>
      </c>
      <c r="G48" s="54" t="s">
        <v>4422</v>
      </c>
      <c r="H48" s="54" t="s">
        <v>4422</v>
      </c>
      <c r="I48" s="55" t="s">
        <v>3315</v>
      </c>
      <c r="J48" s="34">
        <v>2</v>
      </c>
      <c r="K48" s="36">
        <v>120</v>
      </c>
      <c r="L48" s="34">
        <v>1</v>
      </c>
      <c r="M48" s="36">
        <v>140</v>
      </c>
      <c r="N48" s="34"/>
      <c r="O48" s="34"/>
      <c r="P48" s="34"/>
      <c r="Q48" s="34"/>
      <c r="R48" s="34">
        <v>1</v>
      </c>
      <c r="S48" s="35">
        <v>120</v>
      </c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>
        <v>1</v>
      </c>
      <c r="AO48" s="36">
        <v>130</v>
      </c>
      <c r="AP48" s="293">
        <f>MAX(K48,M48,O48,Q48,S48,U48,W48,Y48,AA48,AC48,AE48,AG48,AI48,AK48,AM48,AO48)*VLOOKUP(I48,'5.- Instrumental'!$B$6:$O$303,14,FALSE)</f>
        <v>3.4150533108866443</v>
      </c>
      <c r="AQ48" s="356">
        <f>VLOOKUP(C48,'6.- Insumos'!$B$5:$K$2417,10,FALSE)</f>
        <v>117.40399999999998</v>
      </c>
      <c r="AR48" s="293">
        <f t="shared" si="0"/>
        <v>120.81905331088663</v>
      </c>
      <c r="AS48" s="293">
        <f t="shared" si="1"/>
        <v>120.81905331088663</v>
      </c>
      <c r="AU48" s="357"/>
    </row>
    <row r="49" spans="2:47" ht="38.25">
      <c r="B49" s="52">
        <v>43</v>
      </c>
      <c r="C49" s="334">
        <v>15850</v>
      </c>
      <c r="D49" s="81" t="s">
        <v>1719</v>
      </c>
      <c r="E49" s="55" t="s">
        <v>3569</v>
      </c>
      <c r="F49" s="55" t="s">
        <v>3563</v>
      </c>
      <c r="G49" s="54" t="s">
        <v>4422</v>
      </c>
      <c r="H49" s="54" t="s">
        <v>4422</v>
      </c>
      <c r="I49" s="55" t="s">
        <v>3307</v>
      </c>
      <c r="J49" s="34">
        <v>1</v>
      </c>
      <c r="K49" s="34">
        <v>30</v>
      </c>
      <c r="L49" s="34">
        <v>1</v>
      </c>
      <c r="M49" s="34">
        <v>50</v>
      </c>
      <c r="N49" s="34"/>
      <c r="O49" s="34"/>
      <c r="P49" s="34"/>
      <c r="Q49" s="34"/>
      <c r="R49" s="34">
        <v>1</v>
      </c>
      <c r="S49" s="35">
        <v>30</v>
      </c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>
        <v>1</v>
      </c>
      <c r="AO49" s="34">
        <v>40</v>
      </c>
      <c r="AP49" s="293">
        <f>MAX(K49,M49,O49,Q49,S49,U49,W49,Y49,AA49,AC49,AE49,AG49,AI49,AK49,AM49,AO49)*VLOOKUP(I49,'5.- Instrumental'!$B$6:$O$303,14,FALSE)</f>
        <v>0.80132926487093159</v>
      </c>
      <c r="AQ49" s="356">
        <f>VLOOKUP(C49,'6.- Insumos'!$B$5:$K$2417,10,FALSE)</f>
        <v>71.08</v>
      </c>
      <c r="AR49" s="293">
        <f t="shared" si="0"/>
        <v>71.881329264870928</v>
      </c>
      <c r="AS49" s="293">
        <f t="shared" si="1"/>
        <v>71.881329264870928</v>
      </c>
      <c r="AU49" s="357"/>
    </row>
    <row r="50" spans="2:47" ht="25.5">
      <c r="B50" s="52">
        <v>44</v>
      </c>
      <c r="C50" s="334">
        <v>15851</v>
      </c>
      <c r="D50" s="81" t="s">
        <v>1720</v>
      </c>
      <c r="E50" s="55" t="s">
        <v>3562</v>
      </c>
      <c r="F50" s="55" t="s">
        <v>3565</v>
      </c>
      <c r="G50" s="54" t="s">
        <v>4422</v>
      </c>
      <c r="H50" s="54" t="s">
        <v>4422</v>
      </c>
      <c r="I50" s="55" t="s">
        <v>3293</v>
      </c>
      <c r="J50" s="36">
        <v>1</v>
      </c>
      <c r="K50" s="34">
        <v>20</v>
      </c>
      <c r="L50" s="36"/>
      <c r="M50" s="34"/>
      <c r="N50" s="34"/>
      <c r="O50" s="34"/>
      <c r="P50" s="34"/>
      <c r="Q50" s="34"/>
      <c r="R50" s="34"/>
      <c r="S50" s="35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>
        <v>1</v>
      </c>
      <c r="AO50" s="34">
        <v>25</v>
      </c>
      <c r="AP50" s="293">
        <f>MAX(K50,M50,O50,Q50,S50,U50,W50,Y50,AA50,AC50,AE50,AG50,AI50,AK50,AM50,AO50)*VLOOKUP(I50,'5.- Instrumental'!$B$6:$O$303,14,FALSE)</f>
        <v>5.2149095117845122E-2</v>
      </c>
      <c r="AQ50" s="356">
        <f>VLOOKUP(C50,'6.- Insumos'!$B$5:$K$2417,10,FALSE)</f>
        <v>2.9198499999999998</v>
      </c>
      <c r="AR50" s="293">
        <f t="shared" si="0"/>
        <v>2.971999095117845</v>
      </c>
      <c r="AS50" s="293">
        <f t="shared" si="1"/>
        <v>2.971999095117845</v>
      </c>
      <c r="AU50" s="357"/>
    </row>
    <row r="51" spans="2:47" ht="38.25">
      <c r="B51" s="52">
        <v>45</v>
      </c>
      <c r="C51" s="334">
        <v>15852</v>
      </c>
      <c r="D51" s="71" t="s">
        <v>3711</v>
      </c>
      <c r="E51" s="55" t="s">
        <v>3569</v>
      </c>
      <c r="F51" s="55" t="s">
        <v>3563</v>
      </c>
      <c r="G51" s="54" t="s">
        <v>4422</v>
      </c>
      <c r="H51" s="54" t="s">
        <v>4422</v>
      </c>
      <c r="I51" s="55" t="s">
        <v>3307</v>
      </c>
      <c r="J51" s="34">
        <v>1</v>
      </c>
      <c r="K51" s="36">
        <v>40</v>
      </c>
      <c r="L51" s="34">
        <v>1</v>
      </c>
      <c r="M51" s="36">
        <v>60</v>
      </c>
      <c r="N51" s="34"/>
      <c r="O51" s="34"/>
      <c r="P51" s="34"/>
      <c r="Q51" s="34"/>
      <c r="R51" s="34">
        <v>1</v>
      </c>
      <c r="S51" s="35">
        <v>40</v>
      </c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>
        <v>1</v>
      </c>
      <c r="AO51" s="36">
        <v>50</v>
      </c>
      <c r="AP51" s="293">
        <f>MAX(K51,M51,O51,Q51,S51,U51,W51,Y51,AA51,AC51,AE51,AG51,AI51,AK51,AM51,AO51)*VLOOKUP(I51,'5.- Instrumental'!$B$6:$O$303,14,FALSE)</f>
        <v>0.96159511784511786</v>
      </c>
      <c r="AQ51" s="356">
        <f>VLOOKUP(C51,'6.- Insumos'!$B$5:$K$2417,10,FALSE)</f>
        <v>71.08</v>
      </c>
      <c r="AR51" s="293">
        <f t="shared" si="0"/>
        <v>72.041595117845119</v>
      </c>
      <c r="AS51" s="293">
        <f t="shared" si="1"/>
        <v>72.041595117845119</v>
      </c>
      <c r="AU51" s="357"/>
    </row>
    <row r="52" spans="2:47" ht="38.25">
      <c r="B52" s="52">
        <v>46</v>
      </c>
      <c r="C52" s="334">
        <v>15876</v>
      </c>
      <c r="D52" s="81" t="s">
        <v>1721</v>
      </c>
      <c r="E52" s="55" t="s">
        <v>3569</v>
      </c>
      <c r="F52" s="55" t="s">
        <v>3570</v>
      </c>
      <c r="G52" s="54" t="s">
        <v>4422</v>
      </c>
      <c r="H52" s="54" t="s">
        <v>4422</v>
      </c>
      <c r="I52" s="55" t="s">
        <v>3315</v>
      </c>
      <c r="J52" s="34">
        <v>2</v>
      </c>
      <c r="K52" s="36">
        <v>45</v>
      </c>
      <c r="L52" s="34">
        <v>1</v>
      </c>
      <c r="M52" s="36">
        <v>65</v>
      </c>
      <c r="N52" s="34"/>
      <c r="O52" s="34"/>
      <c r="P52" s="34"/>
      <c r="Q52" s="34"/>
      <c r="R52" s="34">
        <v>1</v>
      </c>
      <c r="S52" s="35">
        <v>45</v>
      </c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>
        <v>1</v>
      </c>
      <c r="AO52" s="36">
        <v>55</v>
      </c>
      <c r="AP52" s="293">
        <f>MAX(K52,M52,O52,Q52,S52,U52,W52,Y52,AA52,AC52,AE52,AG52,AI52,AK52,AM52,AO52)*VLOOKUP(I52,'5.- Instrumental'!$B$6:$O$303,14,FALSE)</f>
        <v>1.5855604657687992</v>
      </c>
      <c r="AQ52" s="356">
        <f>VLOOKUP(C52,'6.- Insumos'!$B$5:$K$2417,10,FALSE)</f>
        <v>182.92399999999998</v>
      </c>
      <c r="AR52" s="293">
        <f t="shared" si="0"/>
        <v>184.50956046576877</v>
      </c>
      <c r="AS52" s="293">
        <f t="shared" si="1"/>
        <v>184.50956046576877</v>
      </c>
      <c r="AU52" s="357"/>
    </row>
    <row r="53" spans="2:47" ht="25.5">
      <c r="B53" s="52">
        <v>47</v>
      </c>
      <c r="C53" s="334">
        <v>15878</v>
      </c>
      <c r="D53" s="81" t="s">
        <v>1722</v>
      </c>
      <c r="E53" s="55" t="s">
        <v>3562</v>
      </c>
      <c r="F53" s="55" t="s">
        <v>3565</v>
      </c>
      <c r="G53" s="54" t="s">
        <v>4422</v>
      </c>
      <c r="H53" s="54" t="s">
        <v>4422</v>
      </c>
      <c r="I53" s="55" t="s">
        <v>3293</v>
      </c>
      <c r="J53" s="34">
        <v>1</v>
      </c>
      <c r="K53" s="36">
        <v>20</v>
      </c>
      <c r="L53" s="34"/>
      <c r="M53" s="36"/>
      <c r="N53" s="34"/>
      <c r="O53" s="34"/>
      <c r="P53" s="34"/>
      <c r="Q53" s="34"/>
      <c r="R53" s="34"/>
      <c r="S53" s="35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>
        <v>1</v>
      </c>
      <c r="AO53" s="36">
        <v>30</v>
      </c>
      <c r="AP53" s="293">
        <f>MAX(K53,M53,O53,Q53,S53,U53,W53,Y53,AA53,AC53,AE53,AG53,AI53,AK53,AM53,AO53)*VLOOKUP(I53,'5.- Instrumental'!$B$6:$O$303,14,FALSE)</f>
        <v>6.2578914141414144E-2</v>
      </c>
      <c r="AQ53" s="356">
        <f>VLOOKUP(C53,'6.- Insumos'!$B$5:$K$2417,10,FALSE)</f>
        <v>22.827999999999996</v>
      </c>
      <c r="AR53" s="293">
        <f t="shared" si="0"/>
        <v>22.890578914141411</v>
      </c>
      <c r="AS53" s="293">
        <f t="shared" si="1"/>
        <v>22.890578914141411</v>
      </c>
      <c r="AU53" s="357"/>
    </row>
    <row r="54" spans="2:47" ht="38.25">
      <c r="B54" s="52">
        <v>48</v>
      </c>
      <c r="C54" s="334">
        <v>15920</v>
      </c>
      <c r="D54" s="81" t="s">
        <v>1723</v>
      </c>
      <c r="E54" s="55" t="s">
        <v>3569</v>
      </c>
      <c r="F54" s="55" t="s">
        <v>3570</v>
      </c>
      <c r="G54" s="54" t="s">
        <v>4422</v>
      </c>
      <c r="H54" s="54" t="s">
        <v>4422</v>
      </c>
      <c r="I54" s="55" t="s">
        <v>3315</v>
      </c>
      <c r="J54" s="34">
        <v>1</v>
      </c>
      <c r="K54" s="36">
        <v>45</v>
      </c>
      <c r="L54" s="34">
        <v>1</v>
      </c>
      <c r="M54" s="36">
        <v>65</v>
      </c>
      <c r="N54" s="34"/>
      <c r="O54" s="34"/>
      <c r="P54" s="34"/>
      <c r="Q54" s="34"/>
      <c r="R54" s="34">
        <v>1</v>
      </c>
      <c r="S54" s="35">
        <v>45</v>
      </c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>
        <v>1</v>
      </c>
      <c r="AO54" s="36">
        <v>55</v>
      </c>
      <c r="AP54" s="293">
        <f>MAX(K54,M54,O54,Q54,S54,U54,W54,Y54,AA54,AC54,AE54,AG54,AI54,AK54,AM54,AO54)*VLOOKUP(I54,'5.- Instrumental'!$B$6:$O$303,14,FALSE)</f>
        <v>1.5855604657687992</v>
      </c>
      <c r="AQ54" s="356">
        <f>VLOOKUP(C54,'6.- Insumos'!$B$5:$K$2417,10,FALSE)</f>
        <v>255.72201666666666</v>
      </c>
      <c r="AR54" s="293">
        <f t="shared" si="0"/>
        <v>257.30757713243548</v>
      </c>
      <c r="AS54" s="293">
        <f t="shared" si="1"/>
        <v>257.30757713243548</v>
      </c>
      <c r="AU54" s="357"/>
    </row>
    <row r="55" spans="2:47" ht="38.25">
      <c r="B55" s="52">
        <v>49</v>
      </c>
      <c r="C55" s="334">
        <v>15933</v>
      </c>
      <c r="D55" s="81" t="s">
        <v>1724</v>
      </c>
      <c r="E55" s="55" t="s">
        <v>3569</v>
      </c>
      <c r="F55" s="55" t="s">
        <v>3570</v>
      </c>
      <c r="G55" s="54" t="s">
        <v>4422</v>
      </c>
      <c r="H55" s="54" t="s">
        <v>4422</v>
      </c>
      <c r="I55" s="55" t="s">
        <v>3315</v>
      </c>
      <c r="J55" s="34">
        <v>2</v>
      </c>
      <c r="K55" s="36">
        <v>60</v>
      </c>
      <c r="L55" s="34">
        <v>1</v>
      </c>
      <c r="M55" s="36">
        <v>80</v>
      </c>
      <c r="N55" s="34"/>
      <c r="O55" s="34"/>
      <c r="P55" s="34"/>
      <c r="Q55" s="34"/>
      <c r="R55" s="34">
        <v>1</v>
      </c>
      <c r="S55" s="35">
        <v>60</v>
      </c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>
        <v>1</v>
      </c>
      <c r="AO55" s="36">
        <v>70</v>
      </c>
      <c r="AP55" s="293">
        <f>MAX(K55,M55,O55,Q55,S55,U55,W55,Y55,AA55,AC55,AE55,AG55,AI55,AK55,AM55,AO55)*VLOOKUP(I55,'5.- Instrumental'!$B$6:$O$303,14,FALSE)</f>
        <v>1.9514590347923684</v>
      </c>
      <c r="AQ55" s="356">
        <f>VLOOKUP(C55,'6.- Insumos'!$B$5:$K$2417,10,FALSE)</f>
        <v>265.90601666666663</v>
      </c>
      <c r="AR55" s="293">
        <f t="shared" si="0"/>
        <v>267.85747570145901</v>
      </c>
      <c r="AS55" s="293">
        <f t="shared" si="1"/>
        <v>267.85747570145901</v>
      </c>
      <c r="AU55" s="357"/>
    </row>
    <row r="56" spans="2:47" ht="25.5">
      <c r="B56" s="52">
        <v>50</v>
      </c>
      <c r="C56" s="334">
        <v>15990</v>
      </c>
      <c r="D56" s="81" t="s">
        <v>1725</v>
      </c>
      <c r="E56" s="55" t="s">
        <v>3562</v>
      </c>
      <c r="F56" s="55" t="s">
        <v>3565</v>
      </c>
      <c r="G56" s="54" t="s">
        <v>4422</v>
      </c>
      <c r="H56" s="54" t="s">
        <v>4422</v>
      </c>
      <c r="I56" s="55" t="s">
        <v>3293</v>
      </c>
      <c r="J56" s="35">
        <v>1</v>
      </c>
      <c r="K56" s="36">
        <v>40</v>
      </c>
      <c r="L56" s="35"/>
      <c r="M56" s="36"/>
      <c r="N56" s="34"/>
      <c r="O56" s="34"/>
      <c r="P56" s="34"/>
      <c r="Q56" s="34"/>
      <c r="R56" s="35"/>
      <c r="S56" s="35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>
        <v>1</v>
      </c>
      <c r="AO56" s="36">
        <v>50</v>
      </c>
      <c r="AP56" s="293">
        <f>MAX(K56,M56,O56,Q56,S56,U56,W56,Y56,AA56,AC56,AE56,AG56,AI56,AK56,AM56,AO56)*VLOOKUP(I56,'5.- Instrumental'!$B$6:$O$303,14,FALSE)</f>
        <v>0.10429819023569024</v>
      </c>
      <c r="AQ56" s="356">
        <f>VLOOKUP(C56,'6.- Insumos'!$B$5:$K$2417,10,FALSE)</f>
        <v>22.827999999999996</v>
      </c>
      <c r="AR56" s="293">
        <f t="shared" si="0"/>
        <v>22.932298190235684</v>
      </c>
      <c r="AS56" s="293">
        <f t="shared" si="1"/>
        <v>22.932298190235684</v>
      </c>
      <c r="AU56" s="357"/>
    </row>
    <row r="57" spans="2:47" ht="38.25">
      <c r="B57" s="52">
        <v>51</v>
      </c>
      <c r="C57" s="334">
        <v>15999</v>
      </c>
      <c r="D57" s="81" t="s">
        <v>1729</v>
      </c>
      <c r="E57" s="55" t="s">
        <v>3569</v>
      </c>
      <c r="F57" s="55" t="s">
        <v>3570</v>
      </c>
      <c r="G57" s="54" t="s">
        <v>4422</v>
      </c>
      <c r="H57" s="54" t="s">
        <v>4422</v>
      </c>
      <c r="I57" s="55" t="s">
        <v>3315</v>
      </c>
      <c r="J57" s="34">
        <v>2</v>
      </c>
      <c r="K57" s="36">
        <v>40</v>
      </c>
      <c r="L57" s="34">
        <v>1</v>
      </c>
      <c r="M57" s="36">
        <v>60</v>
      </c>
      <c r="N57" s="34"/>
      <c r="O57" s="34"/>
      <c r="P57" s="34"/>
      <c r="Q57" s="34"/>
      <c r="R57" s="34">
        <v>1</v>
      </c>
      <c r="S57" s="35">
        <v>40</v>
      </c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>
        <v>1</v>
      </c>
      <c r="AO57" s="36">
        <v>50</v>
      </c>
      <c r="AP57" s="293">
        <f>MAX(K57,M57,O57,Q57,S57,U57,W57,Y57,AA57,AC57,AE57,AG57,AI57,AK57,AM57,AO57)*VLOOKUP(I57,'5.- Instrumental'!$B$6:$O$303,14,FALSE)</f>
        <v>1.4635942760942762</v>
      </c>
      <c r="AQ57" s="356">
        <f>VLOOKUP(C57,'6.- Insumos'!$B$5:$K$2417,10,FALSE)</f>
        <v>117.40399999999998</v>
      </c>
      <c r="AR57" s="293">
        <f t="shared" si="0"/>
        <v>118.86759427609425</v>
      </c>
      <c r="AS57" s="293">
        <f t="shared" si="1"/>
        <v>118.86759427609425</v>
      </c>
      <c r="AU57" s="357"/>
    </row>
    <row r="58" spans="2:47" ht="25.5">
      <c r="B58" s="52">
        <v>52</v>
      </c>
      <c r="C58" s="334">
        <v>16000</v>
      </c>
      <c r="D58" s="81" t="s">
        <v>1726</v>
      </c>
      <c r="E58" s="55" t="s">
        <v>3562</v>
      </c>
      <c r="F58" s="55" t="s">
        <v>3565</v>
      </c>
      <c r="G58" s="54" t="s">
        <v>4422</v>
      </c>
      <c r="H58" s="54" t="s">
        <v>4422</v>
      </c>
      <c r="I58" s="55" t="s">
        <v>3293</v>
      </c>
      <c r="J58" s="36">
        <v>1</v>
      </c>
      <c r="K58" s="36">
        <v>30</v>
      </c>
      <c r="L58" s="36"/>
      <c r="M58" s="36"/>
      <c r="N58" s="34"/>
      <c r="O58" s="34"/>
      <c r="P58" s="34"/>
      <c r="Q58" s="34"/>
      <c r="R58" s="34"/>
      <c r="S58" s="35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>
        <v>1</v>
      </c>
      <c r="AO58" s="36">
        <v>40</v>
      </c>
      <c r="AP58" s="293">
        <f>MAX(K58,M58,O58,Q58,S58,U58,W58,Y58,AA58,AC58,AE58,AG58,AI58,AK58,AM58,AO58)*VLOOKUP(I58,'5.- Instrumental'!$B$6:$O$303,14,FALSE)</f>
        <v>8.3438552188552201E-2</v>
      </c>
      <c r="AQ58" s="356">
        <f>VLOOKUP(C58,'6.- Insumos'!$B$5:$K$2417,10,FALSE)</f>
        <v>22.827999999999996</v>
      </c>
      <c r="AR58" s="293">
        <f t="shared" si="0"/>
        <v>22.91143855218855</v>
      </c>
      <c r="AS58" s="293">
        <f t="shared" si="1"/>
        <v>22.91143855218855</v>
      </c>
      <c r="AU58" s="357"/>
    </row>
    <row r="59" spans="2:47" ht="38.25">
      <c r="B59" s="52">
        <v>53</v>
      </c>
      <c r="C59" s="334">
        <v>16010</v>
      </c>
      <c r="D59" s="81" t="s">
        <v>1727</v>
      </c>
      <c r="E59" s="55" t="s">
        <v>3569</v>
      </c>
      <c r="F59" s="55" t="s">
        <v>3573</v>
      </c>
      <c r="G59" s="54" t="s">
        <v>4422</v>
      </c>
      <c r="H59" s="54" t="s">
        <v>4422</v>
      </c>
      <c r="I59" s="55" t="s">
        <v>3315</v>
      </c>
      <c r="J59" s="34">
        <v>2</v>
      </c>
      <c r="K59" s="36">
        <v>25</v>
      </c>
      <c r="L59" s="34">
        <v>1</v>
      </c>
      <c r="M59" s="36">
        <v>45</v>
      </c>
      <c r="N59" s="34"/>
      <c r="O59" s="34"/>
      <c r="P59" s="34"/>
      <c r="Q59" s="34"/>
      <c r="R59" s="34">
        <v>1</v>
      </c>
      <c r="S59" s="35">
        <v>25</v>
      </c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>
        <v>1</v>
      </c>
      <c r="AO59" s="36">
        <v>35</v>
      </c>
      <c r="AP59" s="293">
        <f>MAX(K59,M59,O59,Q59,S59,U59,W59,Y59,AA59,AC59,AE59,AG59,AI59,AK59,AM59,AO59)*VLOOKUP(I59,'5.- Instrumental'!$B$6:$O$303,14,FALSE)</f>
        <v>1.0976957070707072</v>
      </c>
      <c r="AQ59" s="356">
        <f>VLOOKUP(C59,'6.- Insumos'!$B$5:$K$2417,10,FALSE)</f>
        <v>71.08</v>
      </c>
      <c r="AR59" s="293">
        <f t="shared" si="0"/>
        <v>72.177695707070711</v>
      </c>
      <c r="AS59" s="293">
        <f t="shared" si="1"/>
        <v>72.177695707070711</v>
      </c>
      <c r="AU59" s="357"/>
    </row>
    <row r="60" spans="2:47" ht="38.25">
      <c r="B60" s="52">
        <v>54</v>
      </c>
      <c r="C60" s="334">
        <v>16035</v>
      </c>
      <c r="D60" s="81" t="s">
        <v>1728</v>
      </c>
      <c r="E60" s="55" t="s">
        <v>3569</v>
      </c>
      <c r="F60" s="55" t="s">
        <v>3570</v>
      </c>
      <c r="G60" s="54" t="s">
        <v>4422</v>
      </c>
      <c r="H60" s="54" t="s">
        <v>4422</v>
      </c>
      <c r="I60" s="55" t="s">
        <v>3315</v>
      </c>
      <c r="J60" s="34">
        <v>2</v>
      </c>
      <c r="K60" s="36">
        <v>40</v>
      </c>
      <c r="L60" s="34">
        <v>1</v>
      </c>
      <c r="M60" s="36">
        <v>60</v>
      </c>
      <c r="N60" s="34"/>
      <c r="O60" s="34"/>
      <c r="P60" s="34"/>
      <c r="Q60" s="34"/>
      <c r="R60" s="34">
        <v>1</v>
      </c>
      <c r="S60" s="35">
        <v>40</v>
      </c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>
        <v>1</v>
      </c>
      <c r="AO60" s="36">
        <v>50</v>
      </c>
      <c r="AP60" s="293">
        <f>MAX(K60,M60,O60,Q60,S60,U60,W60,Y60,AA60,AC60,AE60,AG60,AI60,AK60,AM60,AO60)*VLOOKUP(I60,'5.- Instrumental'!$B$6:$O$303,14,FALSE)</f>
        <v>1.4635942760942762</v>
      </c>
      <c r="AQ60" s="356">
        <f>VLOOKUP(C60,'6.- Insumos'!$B$5:$K$2417,10,FALSE)</f>
        <v>117.40399999999998</v>
      </c>
      <c r="AR60" s="293">
        <f t="shared" si="0"/>
        <v>118.86759427609425</v>
      </c>
      <c r="AS60" s="293">
        <f t="shared" si="1"/>
        <v>118.86759427609425</v>
      </c>
      <c r="AU60" s="357"/>
    </row>
    <row r="61" spans="2:47" ht="25.5">
      <c r="B61" s="52">
        <v>55</v>
      </c>
      <c r="C61" s="334">
        <v>17000</v>
      </c>
      <c r="D61" s="81" t="s">
        <v>1730</v>
      </c>
      <c r="E61" s="55" t="s">
        <v>3562</v>
      </c>
      <c r="F61" s="55" t="s">
        <v>3565</v>
      </c>
      <c r="G61" s="54" t="s">
        <v>4422</v>
      </c>
      <c r="H61" s="54" t="s">
        <v>4422</v>
      </c>
      <c r="I61" s="55" t="s">
        <v>3293</v>
      </c>
      <c r="J61" s="35">
        <v>1</v>
      </c>
      <c r="K61" s="34">
        <v>30</v>
      </c>
      <c r="L61" s="35"/>
      <c r="M61" s="34"/>
      <c r="N61" s="34"/>
      <c r="O61" s="34"/>
      <c r="P61" s="34"/>
      <c r="Q61" s="34"/>
      <c r="R61" s="35"/>
      <c r="S61" s="35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>
        <v>1</v>
      </c>
      <c r="AO61" s="34">
        <v>40</v>
      </c>
      <c r="AP61" s="293">
        <f>MAX(K61,M61,O61,Q61,S61,U61,W61,Y61,AA61,AC61,AE61,AG61,AI61,AK61,AM61,AO61)*VLOOKUP(I61,'5.- Instrumental'!$B$6:$O$303,14,FALSE)</f>
        <v>8.3438552188552201E-2</v>
      </c>
      <c r="AQ61" s="356">
        <f>VLOOKUP(C61,'6.- Insumos'!$B$5:$K$2417,10,FALSE)</f>
        <v>2.9198499999999998</v>
      </c>
      <c r="AR61" s="293">
        <f t="shared" si="0"/>
        <v>3.0032885521885522</v>
      </c>
      <c r="AS61" s="293">
        <f t="shared" si="1"/>
        <v>3.0032885521885522</v>
      </c>
      <c r="AU61" s="357"/>
    </row>
    <row r="62" spans="2:47" ht="25.5">
      <c r="B62" s="52">
        <v>56</v>
      </c>
      <c r="C62" s="334">
        <v>17250</v>
      </c>
      <c r="D62" s="81" t="s">
        <v>1731</v>
      </c>
      <c r="E62" s="55" t="s">
        <v>3562</v>
      </c>
      <c r="F62" s="55" t="s">
        <v>3565</v>
      </c>
      <c r="G62" s="54" t="s">
        <v>4422</v>
      </c>
      <c r="H62" s="54" t="s">
        <v>4422</v>
      </c>
      <c r="I62" s="55" t="s">
        <v>3293</v>
      </c>
      <c r="J62" s="35">
        <v>1</v>
      </c>
      <c r="K62" s="34">
        <v>30</v>
      </c>
      <c r="L62" s="36"/>
      <c r="M62" s="34"/>
      <c r="N62" s="34"/>
      <c r="O62" s="34"/>
      <c r="P62" s="34"/>
      <c r="Q62" s="34"/>
      <c r="R62" s="34"/>
      <c r="S62" s="35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>
        <v>1</v>
      </c>
      <c r="AO62" s="34">
        <v>40</v>
      </c>
      <c r="AP62" s="293">
        <f>MAX(K62,M62,O62,Q62,S62,U62,W62,Y62,AA62,AC62,AE62,AG62,AI62,AK62,AM62,AO62)*VLOOKUP(I62,'5.- Instrumental'!$B$6:$O$303,14,FALSE)</f>
        <v>8.3438552188552201E-2</v>
      </c>
      <c r="AQ62" s="356">
        <f>VLOOKUP(C62,'6.- Insumos'!$B$5:$K$2417,10,FALSE)</f>
        <v>2.9198499999999998</v>
      </c>
      <c r="AR62" s="293">
        <f t="shared" si="0"/>
        <v>3.0032885521885522</v>
      </c>
      <c r="AS62" s="293">
        <f t="shared" si="1"/>
        <v>3.0032885521885522</v>
      </c>
      <c r="AU62" s="357"/>
    </row>
    <row r="63" spans="2:47" ht="25.5">
      <c r="B63" s="52">
        <v>57</v>
      </c>
      <c r="C63" s="334">
        <v>17260</v>
      </c>
      <c r="D63" s="81" t="s">
        <v>1732</v>
      </c>
      <c r="E63" s="55" t="s">
        <v>3562</v>
      </c>
      <c r="F63" s="55" t="s">
        <v>3565</v>
      </c>
      <c r="G63" s="54" t="s">
        <v>4422</v>
      </c>
      <c r="H63" s="54" t="s">
        <v>4422</v>
      </c>
      <c r="I63" s="55" t="s">
        <v>3293</v>
      </c>
      <c r="J63" s="35">
        <v>1</v>
      </c>
      <c r="K63" s="34">
        <v>45</v>
      </c>
      <c r="L63" s="36"/>
      <c r="M63" s="34"/>
      <c r="N63" s="34"/>
      <c r="O63" s="34"/>
      <c r="P63" s="34"/>
      <c r="Q63" s="34"/>
      <c r="R63" s="34"/>
      <c r="S63" s="35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>
        <v>1</v>
      </c>
      <c r="AO63" s="34">
        <v>55</v>
      </c>
      <c r="AP63" s="293">
        <f>MAX(K63,M63,O63,Q63,S63,U63,W63,Y63,AA63,AC63,AE63,AG63,AI63,AK63,AM63,AO63)*VLOOKUP(I63,'5.- Instrumental'!$B$6:$O$303,14,FALSE)</f>
        <v>0.11472800925925927</v>
      </c>
      <c r="AQ63" s="356">
        <f>VLOOKUP(C63,'6.- Insumos'!$B$5:$K$2417,10,FALSE)</f>
        <v>2.9198499999999998</v>
      </c>
      <c r="AR63" s="293">
        <f t="shared" si="0"/>
        <v>3.0345780092592589</v>
      </c>
      <c r="AS63" s="293">
        <f t="shared" si="1"/>
        <v>3.0345780092592589</v>
      </c>
      <c r="AU63" s="357"/>
    </row>
    <row r="64" spans="2:47" ht="25.5">
      <c r="B64" s="52">
        <v>58</v>
      </c>
      <c r="C64" s="334">
        <v>17304</v>
      </c>
      <c r="D64" s="81" t="s">
        <v>1733</v>
      </c>
      <c r="E64" s="55" t="s">
        <v>3562</v>
      </c>
      <c r="F64" s="55" t="s">
        <v>3565</v>
      </c>
      <c r="G64" s="54" t="s">
        <v>4422</v>
      </c>
      <c r="H64" s="54" t="s">
        <v>4422</v>
      </c>
      <c r="I64" s="55" t="s">
        <v>3293</v>
      </c>
      <c r="J64" s="34">
        <v>1</v>
      </c>
      <c r="K64" s="36">
        <v>45</v>
      </c>
      <c r="L64" s="34">
        <v>1</v>
      </c>
      <c r="M64" s="36">
        <v>65</v>
      </c>
      <c r="N64" s="34"/>
      <c r="O64" s="34"/>
      <c r="P64" s="34"/>
      <c r="Q64" s="34"/>
      <c r="R64" s="34">
        <v>1</v>
      </c>
      <c r="S64" s="35">
        <v>45</v>
      </c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>
        <v>1</v>
      </c>
      <c r="AO64" s="36">
        <v>55</v>
      </c>
      <c r="AP64" s="293">
        <f>MAX(K64,M64,O64,Q64,S64,U64,W64,Y64,AA64,AC64,AE64,AG64,AI64,AK64,AM64,AO64)*VLOOKUP(I64,'5.- Instrumental'!$B$6:$O$303,14,FALSE)</f>
        <v>0.1355876473063973</v>
      </c>
      <c r="AQ64" s="356">
        <f>VLOOKUP(C64,'6.- Insumos'!$B$5:$K$2417,10,FALSE)</f>
        <v>2.9198499999999998</v>
      </c>
      <c r="AR64" s="293">
        <f t="shared" si="0"/>
        <v>3.0554376473063973</v>
      </c>
      <c r="AS64" s="293">
        <f t="shared" si="1"/>
        <v>3.0554376473063973</v>
      </c>
      <c r="AU64" s="357"/>
    </row>
    <row r="65" spans="2:47" ht="25.5">
      <c r="B65" s="52">
        <v>59</v>
      </c>
      <c r="C65" s="334">
        <v>17340</v>
      </c>
      <c r="D65" s="81" t="s">
        <v>1734</v>
      </c>
      <c r="E65" s="55" t="s">
        <v>3562</v>
      </c>
      <c r="F65" s="55" t="s">
        <v>3565</v>
      </c>
      <c r="G65" s="54" t="s">
        <v>4422</v>
      </c>
      <c r="H65" s="54" t="s">
        <v>4422</v>
      </c>
      <c r="I65" s="55" t="s">
        <v>3293</v>
      </c>
      <c r="J65" s="35">
        <v>1</v>
      </c>
      <c r="K65" s="34">
        <v>20</v>
      </c>
      <c r="L65" s="35"/>
      <c r="M65" s="34"/>
      <c r="N65" s="34"/>
      <c r="O65" s="34"/>
      <c r="P65" s="34"/>
      <c r="Q65" s="34"/>
      <c r="R65" s="35"/>
      <c r="S65" s="35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>
        <v>1</v>
      </c>
      <c r="AO65" s="34">
        <v>30</v>
      </c>
      <c r="AP65" s="293">
        <f>MAX(K65,M65,O65,Q65,S65,U65,W65,Y65,AA65,AC65,AE65,AG65,AI65,AK65,AM65,AO65)*VLOOKUP(I65,'5.- Instrumental'!$B$6:$O$303,14,FALSE)</f>
        <v>6.2578914141414144E-2</v>
      </c>
      <c r="AQ65" s="356">
        <f>VLOOKUP(C65,'6.- Insumos'!$B$5:$K$2417,10,FALSE)</f>
        <v>2.9198499999999998</v>
      </c>
      <c r="AR65" s="293">
        <f t="shared" si="0"/>
        <v>2.9824289141414138</v>
      </c>
      <c r="AS65" s="293">
        <f t="shared" si="1"/>
        <v>2.9824289141414138</v>
      </c>
      <c r="AU65" s="357"/>
    </row>
    <row r="66" spans="2:47" ht="25.5">
      <c r="B66" s="52">
        <v>60</v>
      </c>
      <c r="C66" s="334">
        <v>17360</v>
      </c>
      <c r="D66" s="81" t="s">
        <v>1735</v>
      </c>
      <c r="E66" s="55" t="s">
        <v>3562</v>
      </c>
      <c r="F66" s="55" t="s">
        <v>3565</v>
      </c>
      <c r="G66" s="54" t="s">
        <v>4422</v>
      </c>
      <c r="H66" s="54" t="s">
        <v>4422</v>
      </c>
      <c r="I66" s="55" t="s">
        <v>3293</v>
      </c>
      <c r="J66" s="36">
        <v>1</v>
      </c>
      <c r="K66" s="36">
        <v>25</v>
      </c>
      <c r="L66" s="36"/>
      <c r="M66" s="36"/>
      <c r="N66" s="34"/>
      <c r="O66" s="34"/>
      <c r="P66" s="34"/>
      <c r="Q66" s="34"/>
      <c r="R66" s="34"/>
      <c r="S66" s="35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>
        <v>1</v>
      </c>
      <c r="AO66" s="36">
        <v>35</v>
      </c>
      <c r="AP66" s="293">
        <f>MAX(K66,M66,O66,Q66,S66,U66,W66,Y66,AA66,AC66,AE66,AG66,AI66,AK66,AM66,AO66)*VLOOKUP(I66,'5.- Instrumental'!$B$6:$O$303,14,FALSE)</f>
        <v>7.3008733164983172E-2</v>
      </c>
      <c r="AQ66" s="356">
        <f>VLOOKUP(C66,'6.- Insumos'!$B$5:$K$2417,10,FALSE)</f>
        <v>2.9198499999999998</v>
      </c>
      <c r="AR66" s="293">
        <f t="shared" si="0"/>
        <v>2.992858733164983</v>
      </c>
      <c r="AS66" s="293">
        <f t="shared" si="1"/>
        <v>2.992858733164983</v>
      </c>
      <c r="AU66" s="357"/>
    </row>
    <row r="67" spans="2:47" ht="25.5">
      <c r="B67" s="52">
        <v>61</v>
      </c>
      <c r="C67" s="334">
        <v>19000</v>
      </c>
      <c r="D67" s="81" t="s">
        <v>3712</v>
      </c>
      <c r="E67" s="55" t="s">
        <v>3562</v>
      </c>
      <c r="F67" s="55" t="s">
        <v>3565</v>
      </c>
      <c r="G67" s="54" t="s">
        <v>4422</v>
      </c>
      <c r="H67" s="54" t="s">
        <v>4422</v>
      </c>
      <c r="I67" s="55" t="s">
        <v>3293</v>
      </c>
      <c r="J67" s="36">
        <v>1</v>
      </c>
      <c r="K67" s="36">
        <v>30</v>
      </c>
      <c r="L67" s="36"/>
      <c r="M67" s="36"/>
      <c r="N67" s="34"/>
      <c r="O67" s="34"/>
      <c r="P67" s="34"/>
      <c r="Q67" s="34"/>
      <c r="R67" s="34"/>
      <c r="S67" s="35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>
        <v>1</v>
      </c>
      <c r="AO67" s="36">
        <v>40</v>
      </c>
      <c r="AP67" s="293">
        <f>MAX(K67,M67,O67,Q67,S67,U67,W67,Y67,AA67,AC67,AE67,AG67,AI67,AK67,AM67,AO67)*VLOOKUP(I67,'5.- Instrumental'!$B$6:$O$303,14,FALSE)</f>
        <v>8.3438552188552201E-2</v>
      </c>
      <c r="AQ67" s="356">
        <f>VLOOKUP(C67,'6.- Insumos'!$B$5:$K$2417,10,FALSE)</f>
        <v>18.19285</v>
      </c>
      <c r="AR67" s="293">
        <f t="shared" si="0"/>
        <v>18.276288552188554</v>
      </c>
      <c r="AS67" s="293">
        <f t="shared" si="1"/>
        <v>18.276288552188554</v>
      </c>
      <c r="AU67" s="357"/>
    </row>
    <row r="68" spans="2:47" ht="25.5">
      <c r="B68" s="52">
        <v>62</v>
      </c>
      <c r="C68" s="334">
        <v>19100</v>
      </c>
      <c r="D68" s="81" t="s">
        <v>3713</v>
      </c>
      <c r="E68" s="55" t="s">
        <v>3562</v>
      </c>
      <c r="F68" s="55" t="s">
        <v>3565</v>
      </c>
      <c r="G68" s="54" t="s">
        <v>4422</v>
      </c>
      <c r="H68" s="54" t="s">
        <v>4422</v>
      </c>
      <c r="I68" s="55" t="s">
        <v>3293</v>
      </c>
      <c r="J68" s="36">
        <v>1</v>
      </c>
      <c r="K68" s="36">
        <v>30</v>
      </c>
      <c r="L68" s="36"/>
      <c r="M68" s="36"/>
      <c r="N68" s="34"/>
      <c r="O68" s="34"/>
      <c r="P68" s="34"/>
      <c r="Q68" s="34"/>
      <c r="R68" s="34"/>
      <c r="S68" s="35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>
        <v>1</v>
      </c>
      <c r="AO68" s="36">
        <v>40</v>
      </c>
      <c r="AP68" s="293">
        <f>MAX(K68,M68,O68,Q68,S68,U68,W68,Y68,AA68,AC68,AE68,AG68,AI68,AK68,AM68,AO68)*VLOOKUP(I68,'5.- Instrumental'!$B$6:$O$303,14,FALSE)</f>
        <v>8.3438552188552201E-2</v>
      </c>
      <c r="AQ68" s="356">
        <f>VLOOKUP(C68,'6.- Insumos'!$B$5:$K$2417,10,FALSE)</f>
        <v>18.19285</v>
      </c>
      <c r="AR68" s="293">
        <f t="shared" si="0"/>
        <v>18.276288552188554</v>
      </c>
      <c r="AS68" s="293">
        <f t="shared" si="1"/>
        <v>18.276288552188554</v>
      </c>
      <c r="AU68" s="357"/>
    </row>
    <row r="69" spans="2:47" ht="38.25">
      <c r="B69" s="52">
        <v>63</v>
      </c>
      <c r="C69" s="334">
        <v>19101</v>
      </c>
      <c r="D69" s="81" t="s">
        <v>1736</v>
      </c>
      <c r="E69" s="55" t="s">
        <v>3569</v>
      </c>
      <c r="F69" s="55" t="s">
        <v>3563</v>
      </c>
      <c r="G69" s="54" t="s">
        <v>4422</v>
      </c>
      <c r="H69" s="54" t="s">
        <v>4422</v>
      </c>
      <c r="I69" s="55" t="s">
        <v>3307</v>
      </c>
      <c r="J69" s="36">
        <v>2</v>
      </c>
      <c r="K69" s="36">
        <v>40</v>
      </c>
      <c r="L69" s="36">
        <v>1</v>
      </c>
      <c r="M69" s="36">
        <v>60</v>
      </c>
      <c r="N69" s="34"/>
      <c r="O69" s="34"/>
      <c r="P69" s="34"/>
      <c r="Q69" s="34"/>
      <c r="R69" s="34">
        <v>1</v>
      </c>
      <c r="S69" s="35">
        <v>40</v>
      </c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>
        <v>1</v>
      </c>
      <c r="AO69" s="36">
        <v>50</v>
      </c>
      <c r="AP69" s="293">
        <f>MAX(K69,M69,O69,Q69,S69,U69,W69,Y69,AA69,AC69,AE69,AG69,AI69,AK69,AM69,AO69)*VLOOKUP(I69,'5.- Instrumental'!$B$6:$O$303,14,FALSE)</f>
        <v>0.96159511784511786</v>
      </c>
      <c r="AQ69" s="356">
        <f>VLOOKUP(C69,'6.- Insumos'!$B$5:$K$2417,10,FALSE)</f>
        <v>67.747349999999997</v>
      </c>
      <c r="AR69" s="293">
        <f t="shared" si="0"/>
        <v>68.708945117845118</v>
      </c>
      <c r="AS69" s="293">
        <f t="shared" si="1"/>
        <v>68.708945117845118</v>
      </c>
      <c r="AU69" s="357"/>
    </row>
    <row r="70" spans="2:47" ht="38.25">
      <c r="B70" s="52">
        <v>64</v>
      </c>
      <c r="C70" s="334">
        <v>19102</v>
      </c>
      <c r="D70" s="361" t="s">
        <v>3714</v>
      </c>
      <c r="E70" s="55" t="s">
        <v>3569</v>
      </c>
      <c r="F70" s="55" t="s">
        <v>3563</v>
      </c>
      <c r="G70" s="54" t="s">
        <v>4422</v>
      </c>
      <c r="H70" s="54" t="s">
        <v>4422</v>
      </c>
      <c r="I70" s="55" t="s">
        <v>3307</v>
      </c>
      <c r="J70" s="36">
        <v>1</v>
      </c>
      <c r="K70" s="36">
        <v>30</v>
      </c>
      <c r="L70" s="36"/>
      <c r="M70" s="36"/>
      <c r="N70" s="34"/>
      <c r="O70" s="34"/>
      <c r="P70" s="34"/>
      <c r="Q70" s="34"/>
      <c r="R70" s="34"/>
      <c r="S70" s="35"/>
      <c r="T70" s="34"/>
      <c r="U70" s="34"/>
      <c r="V70" s="34"/>
      <c r="W70" s="34"/>
      <c r="X70" s="34">
        <v>1</v>
      </c>
      <c r="Y70" s="34">
        <v>30</v>
      </c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>
        <v>1</v>
      </c>
      <c r="AO70" s="36">
        <v>40</v>
      </c>
      <c r="AP70" s="293">
        <f>MAX(K70,M70,O70,Q70,S70,U70,W70,Y70,AA70,AC70,AE70,AG70,AI70,AK70,AM70,AO70)*VLOOKUP(I70,'5.- Instrumental'!$B$6:$O$303,14,FALSE)</f>
        <v>0.64106341189674521</v>
      </c>
      <c r="AQ70" s="356">
        <f>VLOOKUP(C70,'6.- Insumos'!$B$5:$K$2417,10,FALSE)</f>
        <v>67.747349999999997</v>
      </c>
      <c r="AR70" s="293">
        <f t="shared" si="0"/>
        <v>68.388413411896749</v>
      </c>
      <c r="AS70" s="293">
        <f t="shared" si="1"/>
        <v>68.388413411896749</v>
      </c>
      <c r="AU70" s="357"/>
    </row>
    <row r="71" spans="2:47" ht="38.25">
      <c r="B71" s="52">
        <v>65</v>
      </c>
      <c r="C71" s="334">
        <v>19120</v>
      </c>
      <c r="D71" s="361" t="s">
        <v>3715</v>
      </c>
      <c r="E71" s="55" t="s">
        <v>3569</v>
      </c>
      <c r="F71" s="55" t="s">
        <v>3563</v>
      </c>
      <c r="G71" s="54" t="s">
        <v>4422</v>
      </c>
      <c r="H71" s="54" t="s">
        <v>4422</v>
      </c>
      <c r="I71" s="55" t="s">
        <v>3307</v>
      </c>
      <c r="J71" s="35">
        <v>2</v>
      </c>
      <c r="K71" s="36">
        <v>60</v>
      </c>
      <c r="L71" s="35">
        <v>1</v>
      </c>
      <c r="M71" s="36">
        <v>80</v>
      </c>
      <c r="N71" s="34"/>
      <c r="O71" s="34"/>
      <c r="P71" s="34"/>
      <c r="Q71" s="34"/>
      <c r="R71" s="35">
        <v>1</v>
      </c>
      <c r="S71" s="35">
        <v>60</v>
      </c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>
        <v>1</v>
      </c>
      <c r="AO71" s="36">
        <v>70</v>
      </c>
      <c r="AP71" s="293">
        <f>MAX(K71,M71,O71,Q71,S71,U71,W71,Y71,AA71,AC71,AE71,AG71,AI71,AK71,AM71,AO71)*VLOOKUP(I71,'5.- Instrumental'!$B$6:$O$303,14,FALSE)</f>
        <v>1.2821268237934904</v>
      </c>
      <c r="AQ71" s="356">
        <f>VLOOKUP(C71,'6.- Insumos'!$B$5:$K$2417,10,FALSE)</f>
        <v>71.08</v>
      </c>
      <c r="AR71" s="293">
        <f t="shared" si="0"/>
        <v>72.362126823793488</v>
      </c>
      <c r="AS71" s="293">
        <f t="shared" si="1"/>
        <v>72.362126823793488</v>
      </c>
      <c r="AU71" s="357"/>
    </row>
    <row r="72" spans="2:47" ht="38.25">
      <c r="B72" s="52">
        <v>66</v>
      </c>
      <c r="C72" s="334">
        <v>19140</v>
      </c>
      <c r="D72" s="81" t="s">
        <v>1737</v>
      </c>
      <c r="E72" s="55" t="s">
        <v>3569</v>
      </c>
      <c r="F72" s="55" t="s">
        <v>3573</v>
      </c>
      <c r="G72" s="54" t="s">
        <v>4422</v>
      </c>
      <c r="H72" s="54" t="s">
        <v>4422</v>
      </c>
      <c r="I72" s="55" t="s">
        <v>3315</v>
      </c>
      <c r="J72" s="35">
        <v>2</v>
      </c>
      <c r="K72" s="36">
        <v>45</v>
      </c>
      <c r="L72" s="35">
        <v>1</v>
      </c>
      <c r="M72" s="36">
        <v>65</v>
      </c>
      <c r="N72" s="34"/>
      <c r="O72" s="34"/>
      <c r="P72" s="34"/>
      <c r="Q72" s="34"/>
      <c r="R72" s="35">
        <v>1</v>
      </c>
      <c r="S72" s="35">
        <v>45</v>
      </c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>
        <v>1</v>
      </c>
      <c r="AO72" s="36">
        <v>55</v>
      </c>
      <c r="AP72" s="293">
        <f>MAX(K72,M72,O72,Q72,S72,U72,W72,Y72,AA72,AC72,AE72,AG72,AI72,AK72,AM72,AO72)*VLOOKUP(I72,'5.- Instrumental'!$B$6:$O$303,14,FALSE)</f>
        <v>1.5855604657687992</v>
      </c>
      <c r="AQ72" s="356">
        <f>VLOOKUP(C72,'6.- Insumos'!$B$5:$K$2417,10,FALSE)</f>
        <v>338.73050666666666</v>
      </c>
      <c r="AR72" s="293">
        <f>AP72+AQ72</f>
        <v>340.31606713243548</v>
      </c>
      <c r="AS72" s="293">
        <f t="shared" ref="AS72:AS135" si="2">AP72++AQ72</f>
        <v>340.31606713243548</v>
      </c>
      <c r="AU72" s="357"/>
    </row>
    <row r="73" spans="2:47" ht="38.25">
      <c r="B73" s="52">
        <v>67</v>
      </c>
      <c r="C73" s="334">
        <v>19160</v>
      </c>
      <c r="D73" s="81" t="s">
        <v>1738</v>
      </c>
      <c r="E73" s="55" t="s">
        <v>3569</v>
      </c>
      <c r="F73" s="55" t="s">
        <v>3573</v>
      </c>
      <c r="G73" s="54" t="s">
        <v>4422</v>
      </c>
      <c r="H73" s="54" t="s">
        <v>4422</v>
      </c>
      <c r="I73" s="55" t="s">
        <v>3315</v>
      </c>
      <c r="J73" s="35">
        <v>2</v>
      </c>
      <c r="K73" s="36">
        <v>45</v>
      </c>
      <c r="L73" s="35">
        <v>1</v>
      </c>
      <c r="M73" s="36">
        <v>65</v>
      </c>
      <c r="N73" s="34"/>
      <c r="O73" s="34"/>
      <c r="P73" s="34"/>
      <c r="Q73" s="34"/>
      <c r="R73" s="35">
        <v>1</v>
      </c>
      <c r="S73" s="35">
        <v>45</v>
      </c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>
        <v>1</v>
      </c>
      <c r="AO73" s="36">
        <v>55</v>
      </c>
      <c r="AP73" s="293">
        <f>MAX(K73,M73,O73,Q73,S73,U73,W73,Y73,AA73,AC73,AE73,AG73,AI73,AK73,AM73,AO73)*VLOOKUP(I73,'5.- Instrumental'!$B$6:$O$303,14,FALSE)</f>
        <v>1.5855604657687992</v>
      </c>
      <c r="AQ73" s="356">
        <f>VLOOKUP(C73,'6.- Insumos'!$B$5:$K$2417,10,FALSE)</f>
        <v>338.73050666666666</v>
      </c>
      <c r="AR73" s="293">
        <f>AP73+AQ73</f>
        <v>340.31606713243548</v>
      </c>
      <c r="AS73" s="293">
        <f t="shared" si="2"/>
        <v>340.31606713243548</v>
      </c>
      <c r="AU73" s="357"/>
    </row>
    <row r="74" spans="2:47" ht="38.25">
      <c r="B74" s="52">
        <v>68</v>
      </c>
      <c r="C74" s="334">
        <v>19162</v>
      </c>
      <c r="D74" s="81" t="s">
        <v>1739</v>
      </c>
      <c r="E74" s="55" t="s">
        <v>3569</v>
      </c>
      <c r="F74" s="55" t="s">
        <v>3573</v>
      </c>
      <c r="G74" s="54" t="s">
        <v>4422</v>
      </c>
      <c r="H74" s="54" t="s">
        <v>4422</v>
      </c>
      <c r="I74" s="55" t="s">
        <v>3315</v>
      </c>
      <c r="J74" s="35">
        <v>2</v>
      </c>
      <c r="K74" s="36">
        <v>60</v>
      </c>
      <c r="L74" s="35">
        <v>1</v>
      </c>
      <c r="M74" s="36">
        <v>80</v>
      </c>
      <c r="N74" s="34"/>
      <c r="O74" s="34"/>
      <c r="P74" s="34"/>
      <c r="Q74" s="34"/>
      <c r="R74" s="35">
        <v>1</v>
      </c>
      <c r="S74" s="35">
        <v>60</v>
      </c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>
        <v>1</v>
      </c>
      <c r="AO74" s="36">
        <v>70</v>
      </c>
      <c r="AP74" s="293">
        <f>MAX(K74,M74,O74,Q74,S74,U74,W74,Y74,AA74,AC74,AE74,AG74,AI74,AK74,AM74,AO74)*VLOOKUP(I74,'5.- Instrumental'!$B$6:$O$303,14,FALSE)</f>
        <v>1.9514590347923684</v>
      </c>
      <c r="AQ74" s="356">
        <f>VLOOKUP(C74,'6.- Insumos'!$B$5:$K$2417,10,FALSE)</f>
        <v>341.17450666666673</v>
      </c>
      <c r="AR74" s="293">
        <f>AP74+AQ74</f>
        <v>343.12596570145911</v>
      </c>
      <c r="AS74" s="293">
        <f t="shared" si="2"/>
        <v>343.12596570145911</v>
      </c>
      <c r="AU74" s="357"/>
    </row>
    <row r="75" spans="2:47" ht="38.25">
      <c r="B75" s="52">
        <v>69</v>
      </c>
      <c r="C75" s="334">
        <v>19180</v>
      </c>
      <c r="D75" s="81" t="s">
        <v>1740</v>
      </c>
      <c r="E75" s="55" t="s">
        <v>3569</v>
      </c>
      <c r="F75" s="55" t="s">
        <v>3573</v>
      </c>
      <c r="G75" s="54" t="s">
        <v>4422</v>
      </c>
      <c r="H75" s="54" t="s">
        <v>4422</v>
      </c>
      <c r="I75" s="55" t="s">
        <v>3315</v>
      </c>
      <c r="J75" s="35">
        <v>2</v>
      </c>
      <c r="K75" s="36">
        <v>90</v>
      </c>
      <c r="L75" s="35">
        <v>1</v>
      </c>
      <c r="M75" s="36">
        <v>110</v>
      </c>
      <c r="N75" s="34"/>
      <c r="O75" s="34"/>
      <c r="P75" s="34"/>
      <c r="Q75" s="34"/>
      <c r="R75" s="35">
        <v>1</v>
      </c>
      <c r="S75" s="35">
        <v>90</v>
      </c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>
        <v>1</v>
      </c>
      <c r="AO75" s="36">
        <v>100</v>
      </c>
      <c r="AP75" s="293">
        <f>MAX(K75,M75,O75,Q75,S75,U75,W75,Y75,AA75,AC75,AE75,AG75,AI75,AK75,AM75,AO75)*VLOOKUP(I75,'5.- Instrumental'!$B$6:$O$303,14,FALSE)</f>
        <v>2.6832561728395063</v>
      </c>
      <c r="AQ75" s="356">
        <f>VLOOKUP(C75,'6.- Insumos'!$B$5:$K$2417,10,FALSE)</f>
        <v>369.28250666666668</v>
      </c>
      <c r="AR75" s="293">
        <f>AP75+AQ75</f>
        <v>371.96576283950617</v>
      </c>
      <c r="AS75" s="293">
        <f t="shared" si="2"/>
        <v>371.96576283950617</v>
      </c>
      <c r="AU75" s="357"/>
    </row>
    <row r="76" spans="2:47" ht="38.25">
      <c r="B76" s="52">
        <v>70</v>
      </c>
      <c r="C76" s="334">
        <v>19200</v>
      </c>
      <c r="D76" s="81" t="s">
        <v>1741</v>
      </c>
      <c r="E76" s="55" t="s">
        <v>3569</v>
      </c>
      <c r="F76" s="55" t="s">
        <v>1742</v>
      </c>
      <c r="G76" s="54" t="s">
        <v>4422</v>
      </c>
      <c r="H76" s="54" t="s">
        <v>4422</v>
      </c>
      <c r="I76" s="55" t="s">
        <v>3315</v>
      </c>
      <c r="J76" s="35">
        <v>3</v>
      </c>
      <c r="K76" s="36">
        <v>120</v>
      </c>
      <c r="L76" s="35">
        <v>1</v>
      </c>
      <c r="M76" s="36">
        <v>140</v>
      </c>
      <c r="N76" s="34"/>
      <c r="O76" s="34"/>
      <c r="P76" s="34"/>
      <c r="Q76" s="34"/>
      <c r="R76" s="35">
        <v>1</v>
      </c>
      <c r="S76" s="35">
        <v>120</v>
      </c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>
        <v>1</v>
      </c>
      <c r="AO76" s="36">
        <v>130</v>
      </c>
      <c r="AP76" s="293">
        <f>MAX(K76,M76,O76,Q76,S76,U76,W76,Y76,AA76,AC76,AE76,AG76,AI76,AK76,AM76,AO76)*VLOOKUP(I76,'5.- Instrumental'!$B$6:$O$303,14,FALSE)</f>
        <v>3.4150533108866443</v>
      </c>
      <c r="AQ76" s="356">
        <f>VLOOKUP(C76,'6.- Insumos'!$B$5:$K$2417,10,FALSE)</f>
        <v>373.56000666666665</v>
      </c>
      <c r="AR76" s="293" t="s">
        <v>3270</v>
      </c>
      <c r="AS76" s="293">
        <f t="shared" si="2"/>
        <v>376.97505997755331</v>
      </c>
      <c r="AU76" s="357"/>
    </row>
    <row r="77" spans="2:47" ht="38.25">
      <c r="B77" s="52">
        <v>71</v>
      </c>
      <c r="C77" s="334">
        <v>19220</v>
      </c>
      <c r="D77" s="81" t="s">
        <v>1743</v>
      </c>
      <c r="E77" s="55" t="s">
        <v>3569</v>
      </c>
      <c r="F77" s="55" t="s">
        <v>1742</v>
      </c>
      <c r="G77" s="54" t="s">
        <v>4422</v>
      </c>
      <c r="H77" s="54" t="s">
        <v>4422</v>
      </c>
      <c r="I77" s="55" t="s">
        <v>3315</v>
      </c>
      <c r="J77" s="35">
        <v>3</v>
      </c>
      <c r="K77" s="36">
        <v>150</v>
      </c>
      <c r="L77" s="35">
        <v>1</v>
      </c>
      <c r="M77" s="36">
        <v>170</v>
      </c>
      <c r="N77" s="34"/>
      <c r="O77" s="34"/>
      <c r="P77" s="34"/>
      <c r="Q77" s="34"/>
      <c r="R77" s="35">
        <v>1</v>
      </c>
      <c r="S77" s="35">
        <v>150</v>
      </c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>
        <v>1</v>
      </c>
      <c r="AO77" s="36">
        <v>160</v>
      </c>
      <c r="AP77" s="293">
        <f>MAX(K77,M77,O77,Q77,S77,U77,W77,Y77,AA77,AC77,AE77,AG77,AI77,AK77,AM77,AO77)*VLOOKUP(I77,'5.- Instrumental'!$B$6:$O$303,14,FALSE)</f>
        <v>4.1468504489337823</v>
      </c>
      <c r="AQ77" s="356">
        <f>VLOOKUP(C77,'6.- Insumos'!$B$5:$K$2417,10,FALSE)</f>
        <v>393.92800666666665</v>
      </c>
      <c r="AR77" s="293" t="s">
        <v>3270</v>
      </c>
      <c r="AS77" s="293">
        <f t="shared" si="2"/>
        <v>398.07485711560042</v>
      </c>
      <c r="AU77" s="357"/>
    </row>
    <row r="78" spans="2:47" ht="38.25">
      <c r="B78" s="52">
        <v>72</v>
      </c>
      <c r="C78" s="334">
        <v>19260</v>
      </c>
      <c r="D78" s="81" t="s">
        <v>1744</v>
      </c>
      <c r="E78" s="55" t="s">
        <v>3569</v>
      </c>
      <c r="F78" s="55" t="s">
        <v>3573</v>
      </c>
      <c r="G78" s="54" t="s">
        <v>4422</v>
      </c>
      <c r="H78" s="54" t="s">
        <v>4422</v>
      </c>
      <c r="I78" s="55" t="s">
        <v>3315</v>
      </c>
      <c r="J78" s="35">
        <v>2</v>
      </c>
      <c r="K78" s="36">
        <v>90</v>
      </c>
      <c r="L78" s="35">
        <v>1</v>
      </c>
      <c r="M78" s="36">
        <v>110</v>
      </c>
      <c r="N78" s="34"/>
      <c r="O78" s="34"/>
      <c r="P78" s="34"/>
      <c r="Q78" s="34"/>
      <c r="R78" s="35">
        <v>1</v>
      </c>
      <c r="S78" s="35">
        <v>90</v>
      </c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>
        <v>1</v>
      </c>
      <c r="AO78" s="36">
        <v>100</v>
      </c>
      <c r="AP78" s="293">
        <f>MAX(K78,M78,O78,Q78,S78,U78,W78,Y78,AA78,AC78,AE78,AG78,AI78,AK78,AM78,AO78)*VLOOKUP(I78,'5.- Instrumental'!$B$6:$O$303,14,FALSE)</f>
        <v>2.6832561728395063</v>
      </c>
      <c r="AQ78" s="356">
        <f>VLOOKUP(C78,'6.- Insumos'!$B$5:$K$2417,10,FALSE)</f>
        <v>361.54250666666667</v>
      </c>
      <c r="AR78" s="293">
        <f>AP78+AQ78</f>
        <v>364.22576283950616</v>
      </c>
      <c r="AS78" s="293">
        <f t="shared" si="2"/>
        <v>364.22576283950616</v>
      </c>
      <c r="AU78" s="357"/>
    </row>
    <row r="79" spans="2:47" ht="38.25">
      <c r="B79" s="52">
        <v>73</v>
      </c>
      <c r="C79" s="334">
        <v>19272</v>
      </c>
      <c r="D79" s="81" t="s">
        <v>1745</v>
      </c>
      <c r="E79" s="55" t="s">
        <v>3569</v>
      </c>
      <c r="F79" s="55" t="s">
        <v>1742</v>
      </c>
      <c r="G79" s="54" t="s">
        <v>4422</v>
      </c>
      <c r="H79" s="54" t="s">
        <v>4422</v>
      </c>
      <c r="I79" s="55" t="s">
        <v>3315</v>
      </c>
      <c r="J79" s="35">
        <v>2</v>
      </c>
      <c r="K79" s="36">
        <v>120</v>
      </c>
      <c r="L79" s="35">
        <v>1</v>
      </c>
      <c r="M79" s="36">
        <v>140</v>
      </c>
      <c r="N79" s="34"/>
      <c r="O79" s="34"/>
      <c r="P79" s="34"/>
      <c r="Q79" s="34"/>
      <c r="R79" s="35">
        <v>1</v>
      </c>
      <c r="S79" s="35">
        <v>120</v>
      </c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>
        <v>1</v>
      </c>
      <c r="AO79" s="36">
        <v>130</v>
      </c>
      <c r="AP79" s="293">
        <f>MAX(K79,M79,O79,Q79,S79,U79,W79,Y79,AA79,AC79,AE79,AG79,AI79,AK79,AM79,AO79)*VLOOKUP(I79,'5.- Instrumental'!$B$6:$O$303,14,FALSE)</f>
        <v>3.4150533108866443</v>
      </c>
      <c r="AQ79" s="356">
        <f>VLOOKUP(C79,'6.- Insumos'!$B$5:$K$2417,10,FALSE)</f>
        <v>354.69048999999995</v>
      </c>
      <c r="AR79" s="293" t="s">
        <v>3270</v>
      </c>
      <c r="AS79" s="293">
        <f t="shared" si="2"/>
        <v>358.10554331088662</v>
      </c>
      <c r="AU79" s="357"/>
    </row>
    <row r="80" spans="2:47" ht="38.25">
      <c r="B80" s="52">
        <v>74</v>
      </c>
      <c r="C80" s="334">
        <v>19316</v>
      </c>
      <c r="D80" s="81" t="s">
        <v>1746</v>
      </c>
      <c r="E80" s="55" t="s">
        <v>3569</v>
      </c>
      <c r="F80" s="55" t="s">
        <v>1742</v>
      </c>
      <c r="G80" s="54" t="s">
        <v>4422</v>
      </c>
      <c r="H80" s="54" t="s">
        <v>4422</v>
      </c>
      <c r="I80" s="55" t="s">
        <v>3315</v>
      </c>
      <c r="J80" s="35">
        <v>2</v>
      </c>
      <c r="K80" s="36">
        <v>60</v>
      </c>
      <c r="L80" s="35">
        <v>1</v>
      </c>
      <c r="M80" s="36">
        <v>80</v>
      </c>
      <c r="N80" s="34"/>
      <c r="O80" s="34"/>
      <c r="P80" s="34"/>
      <c r="Q80" s="34"/>
      <c r="R80" s="35">
        <v>1</v>
      </c>
      <c r="S80" s="35">
        <v>60</v>
      </c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>
        <v>1</v>
      </c>
      <c r="AO80" s="36">
        <v>70</v>
      </c>
      <c r="AP80" s="293">
        <f>MAX(K80,M80,O80,Q80,S80,U80,W80,Y80,AA80,AC80,AE80,AG80,AI80,AK80,AM80,AO80)*VLOOKUP(I80,'5.- Instrumental'!$B$6:$O$303,14,FALSE)</f>
        <v>1.9514590347923684</v>
      </c>
      <c r="AQ80" s="356">
        <f>VLOOKUP(C80,'6.- Insumos'!$B$5:$K$2417,10,FALSE)</f>
        <v>340.56400666666661</v>
      </c>
      <c r="AR80" s="293" t="s">
        <v>3270</v>
      </c>
      <c r="AS80" s="293">
        <f t="shared" si="2"/>
        <v>342.51546570145899</v>
      </c>
      <c r="AU80" s="357"/>
    </row>
    <row r="81" spans="2:47" ht="38.25">
      <c r="B81" s="52">
        <v>75</v>
      </c>
      <c r="C81" s="334">
        <v>19318</v>
      </c>
      <c r="D81" s="81" t="s">
        <v>1747</v>
      </c>
      <c r="E81" s="55" t="s">
        <v>3569</v>
      </c>
      <c r="F81" s="55" t="s">
        <v>1742</v>
      </c>
      <c r="G81" s="54" t="s">
        <v>4422</v>
      </c>
      <c r="H81" s="54" t="s">
        <v>4422</v>
      </c>
      <c r="I81" s="55" t="s">
        <v>3315</v>
      </c>
      <c r="J81" s="35">
        <v>2</v>
      </c>
      <c r="K81" s="36">
        <v>180</v>
      </c>
      <c r="L81" s="35">
        <v>1</v>
      </c>
      <c r="M81" s="36">
        <v>200</v>
      </c>
      <c r="N81" s="34"/>
      <c r="O81" s="34"/>
      <c r="P81" s="34"/>
      <c r="Q81" s="34"/>
      <c r="R81" s="35">
        <v>1</v>
      </c>
      <c r="S81" s="35">
        <v>180</v>
      </c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>
        <v>1</v>
      </c>
      <c r="AO81" s="36">
        <v>190</v>
      </c>
      <c r="AP81" s="293">
        <f>MAX(K81,M81,O81,Q81,S81,U81,W81,Y81,AA81,AC81,AE81,AG81,AI81,AK81,AM81,AO81)*VLOOKUP(I81,'5.- Instrumental'!$B$6:$O$303,14,FALSE)</f>
        <v>4.8786475869809207</v>
      </c>
      <c r="AQ81" s="356">
        <f>VLOOKUP(C81,'6.- Insumos'!$B$5:$K$2417,10,FALSE)</f>
        <v>422.03600666666659</v>
      </c>
      <c r="AR81" s="293" t="s">
        <v>3270</v>
      </c>
      <c r="AS81" s="293">
        <f t="shared" si="2"/>
        <v>426.91465425364754</v>
      </c>
      <c r="AU81" s="357"/>
    </row>
    <row r="82" spans="2:47" ht="38.25">
      <c r="B82" s="52">
        <v>76</v>
      </c>
      <c r="C82" s="334">
        <v>19324</v>
      </c>
      <c r="D82" s="81" t="s">
        <v>1748</v>
      </c>
      <c r="E82" s="55" t="s">
        <v>3569</v>
      </c>
      <c r="F82" s="55" t="s">
        <v>1742</v>
      </c>
      <c r="G82" s="54" t="s">
        <v>4422</v>
      </c>
      <c r="H82" s="54" t="s">
        <v>4422</v>
      </c>
      <c r="I82" s="55" t="s">
        <v>3315</v>
      </c>
      <c r="J82" s="35">
        <v>2</v>
      </c>
      <c r="K82" s="36">
        <v>150</v>
      </c>
      <c r="L82" s="35">
        <v>1</v>
      </c>
      <c r="M82" s="36">
        <v>170</v>
      </c>
      <c r="N82" s="34"/>
      <c r="O82" s="34"/>
      <c r="P82" s="34"/>
      <c r="Q82" s="34"/>
      <c r="R82" s="35">
        <v>1</v>
      </c>
      <c r="S82" s="35">
        <v>150</v>
      </c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>
        <v>1</v>
      </c>
      <c r="AO82" s="36">
        <v>160</v>
      </c>
      <c r="AP82" s="293">
        <f>MAX(K82,M82,O82,Q82,S82,U82,W82,Y82,AA82,AC82,AE82,AG82,AI82,AK82,AM82,AO82)*VLOOKUP(I82,'5.- Instrumental'!$B$6:$O$303,14,FALSE)</f>
        <v>4.1468504489337823</v>
      </c>
      <c r="AQ82" s="356">
        <f>VLOOKUP(C82,'6.- Insumos'!$B$5:$K$2417,10,FALSE)</f>
        <v>401.66800666666666</v>
      </c>
      <c r="AR82" s="293" t="s">
        <v>3270</v>
      </c>
      <c r="AS82" s="293">
        <f t="shared" si="2"/>
        <v>405.81485711560043</v>
      </c>
      <c r="AU82" s="357"/>
    </row>
    <row r="83" spans="2:47" ht="38.25">
      <c r="B83" s="52">
        <v>77</v>
      </c>
      <c r="C83" s="334">
        <v>19328</v>
      </c>
      <c r="D83" s="81" t="s">
        <v>1749</v>
      </c>
      <c r="E83" s="55" t="s">
        <v>3569</v>
      </c>
      <c r="F83" s="55" t="s">
        <v>3573</v>
      </c>
      <c r="G83" s="54" t="s">
        <v>4422</v>
      </c>
      <c r="H83" s="54" t="s">
        <v>4422</v>
      </c>
      <c r="I83" s="55" t="s">
        <v>3315</v>
      </c>
      <c r="J83" s="35">
        <v>2</v>
      </c>
      <c r="K83" s="36">
        <v>45</v>
      </c>
      <c r="L83" s="35">
        <v>1</v>
      </c>
      <c r="M83" s="36">
        <v>65</v>
      </c>
      <c r="N83" s="34"/>
      <c r="O83" s="34"/>
      <c r="P83" s="34"/>
      <c r="Q83" s="34"/>
      <c r="R83" s="35">
        <v>1</v>
      </c>
      <c r="S83" s="35">
        <v>45</v>
      </c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>
        <v>1</v>
      </c>
      <c r="AO83" s="36">
        <v>55</v>
      </c>
      <c r="AP83" s="293">
        <f>MAX(K83,M83,O83,Q83,S83,U83,W83,Y83,AA83,AC83,AE83,AG83,AI83,AK83,AM83,AO83)*VLOOKUP(I83,'5.- Instrumental'!$B$6:$O$303,14,FALSE)</f>
        <v>1.5855604657687992</v>
      </c>
      <c r="AQ83" s="356">
        <f>VLOOKUP(C83,'6.- Insumos'!$B$5:$K$2417,10,FALSE)</f>
        <v>200.41249000000002</v>
      </c>
      <c r="AR83" s="293">
        <f>AP83+AQ83</f>
        <v>201.99805046576881</v>
      </c>
      <c r="AS83" s="293">
        <f t="shared" si="2"/>
        <v>201.99805046576881</v>
      </c>
      <c r="AU83" s="357"/>
    </row>
    <row r="84" spans="2:47" ht="38.25">
      <c r="B84" s="52">
        <v>78</v>
      </c>
      <c r="C84" s="334">
        <v>19350</v>
      </c>
      <c r="D84" s="81" t="s">
        <v>1750</v>
      </c>
      <c r="E84" s="55" t="s">
        <v>3569</v>
      </c>
      <c r="F84" s="55" t="s">
        <v>3563</v>
      </c>
      <c r="G84" s="54" t="s">
        <v>4422</v>
      </c>
      <c r="H84" s="54" t="s">
        <v>4422</v>
      </c>
      <c r="I84" s="55" t="s">
        <v>3307</v>
      </c>
      <c r="J84" s="35">
        <v>1</v>
      </c>
      <c r="K84" s="36">
        <v>45</v>
      </c>
      <c r="L84" s="35">
        <v>1</v>
      </c>
      <c r="M84" s="36">
        <v>65</v>
      </c>
      <c r="N84" s="34"/>
      <c r="O84" s="34"/>
      <c r="P84" s="34"/>
      <c r="Q84" s="34"/>
      <c r="R84" s="35">
        <v>1</v>
      </c>
      <c r="S84" s="35">
        <v>45</v>
      </c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>
        <v>1</v>
      </c>
      <c r="AO84" s="36">
        <v>55</v>
      </c>
      <c r="AP84" s="293">
        <f>MAX(K84,M84,O84,Q84,S84,U84,W84,Y84,AA84,AC84,AE84,AG84,AI84,AK84,AM84,AO84)*VLOOKUP(I84,'5.- Instrumental'!$B$6:$O$303,14,FALSE)</f>
        <v>1.041728044332211</v>
      </c>
      <c r="AQ84" s="356">
        <f>VLOOKUP(C84,'6.- Insumos'!$B$5:$K$2417,10,FALSE)</f>
        <v>209.39801666666665</v>
      </c>
      <c r="AR84" s="293">
        <f>AP84+AQ84</f>
        <v>210.43974471099887</v>
      </c>
      <c r="AS84" s="293">
        <f t="shared" si="2"/>
        <v>210.43974471099887</v>
      </c>
      <c r="AU84" s="357"/>
    </row>
    <row r="85" spans="2:47" ht="38.25">
      <c r="B85" s="52">
        <v>79</v>
      </c>
      <c r="C85" s="334">
        <v>19355</v>
      </c>
      <c r="D85" s="81" t="s">
        <v>1751</v>
      </c>
      <c r="E85" s="55" t="s">
        <v>3569</v>
      </c>
      <c r="F85" s="55" t="s">
        <v>3563</v>
      </c>
      <c r="G85" s="54" t="s">
        <v>4422</v>
      </c>
      <c r="H85" s="54" t="s">
        <v>4422</v>
      </c>
      <c r="I85" s="55" t="s">
        <v>3307</v>
      </c>
      <c r="J85" s="35">
        <v>1</v>
      </c>
      <c r="K85" s="36">
        <v>45</v>
      </c>
      <c r="L85" s="35">
        <v>1</v>
      </c>
      <c r="M85" s="36">
        <v>65</v>
      </c>
      <c r="N85" s="34"/>
      <c r="O85" s="34"/>
      <c r="P85" s="34"/>
      <c r="Q85" s="34"/>
      <c r="R85" s="35">
        <v>1</v>
      </c>
      <c r="S85" s="35">
        <v>45</v>
      </c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>
        <v>1</v>
      </c>
      <c r="AO85" s="36">
        <v>55</v>
      </c>
      <c r="AP85" s="293">
        <f>MAX(K85,M85,O85,Q85,S85,U85,W85,Y85,AA85,AC85,AE85,AG85,AI85,AK85,AM85,AO85)*VLOOKUP(I85,'5.- Instrumental'!$B$6:$O$303,14,FALSE)</f>
        <v>1.041728044332211</v>
      </c>
      <c r="AQ85" s="356">
        <f>VLOOKUP(C85,'6.- Insumos'!$B$5:$K$2417,10,FALSE)</f>
        <v>71.08</v>
      </c>
      <c r="AR85" s="293">
        <f>AP85+AQ85</f>
        <v>72.121728044332215</v>
      </c>
      <c r="AS85" s="293">
        <f t="shared" si="2"/>
        <v>72.121728044332215</v>
      </c>
      <c r="AU85" s="357"/>
    </row>
    <row r="86" spans="2:47" ht="38.25">
      <c r="B86" s="52">
        <v>80</v>
      </c>
      <c r="C86" s="334">
        <v>19357</v>
      </c>
      <c r="D86" s="81" t="s">
        <v>1752</v>
      </c>
      <c r="E86" s="55" t="s">
        <v>3569</v>
      </c>
      <c r="F86" s="55" t="s">
        <v>1742</v>
      </c>
      <c r="G86" s="54" t="s">
        <v>4422</v>
      </c>
      <c r="H86" s="54" t="s">
        <v>4422</v>
      </c>
      <c r="I86" s="55" t="s">
        <v>3315</v>
      </c>
      <c r="J86" s="35">
        <v>2</v>
      </c>
      <c r="K86" s="35">
        <v>110</v>
      </c>
      <c r="L86" s="35">
        <v>1</v>
      </c>
      <c r="M86" s="35">
        <v>130</v>
      </c>
      <c r="N86" s="34"/>
      <c r="O86" s="34"/>
      <c r="P86" s="34"/>
      <c r="Q86" s="34"/>
      <c r="R86" s="35">
        <v>1</v>
      </c>
      <c r="S86" s="35">
        <v>110</v>
      </c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>
        <v>1</v>
      </c>
      <c r="AO86" s="35">
        <v>120</v>
      </c>
      <c r="AP86" s="293">
        <f>MAX(K86,M86,O86,Q86,S86,U86,W86,Y86,AA86,AC86,AE86,AG86,AI86,AK86,AM86,AO86)*VLOOKUP(I86,'5.- Instrumental'!$B$6:$O$303,14,FALSE)</f>
        <v>3.1711209315375983</v>
      </c>
      <c r="AQ86" s="356">
        <f>VLOOKUP(C86,'6.- Insumos'!$B$5:$K$2417,10,FALSE)</f>
        <v>374.51067333333327</v>
      </c>
      <c r="AR86" s="293" t="s">
        <v>3270</v>
      </c>
      <c r="AS86" s="293">
        <f t="shared" si="2"/>
        <v>377.68179426487086</v>
      </c>
      <c r="AU86" s="357"/>
    </row>
    <row r="87" spans="2:47" ht="38.25">
      <c r="B87" s="52">
        <v>81</v>
      </c>
      <c r="C87" s="334">
        <v>19361</v>
      </c>
      <c r="D87" s="81" t="s">
        <v>1753</v>
      </c>
      <c r="E87" s="55" t="s">
        <v>3569</v>
      </c>
      <c r="F87" s="55" t="s">
        <v>1742</v>
      </c>
      <c r="G87" s="54" t="s">
        <v>4422</v>
      </c>
      <c r="H87" s="54" t="s">
        <v>4422</v>
      </c>
      <c r="I87" s="55" t="s">
        <v>3315</v>
      </c>
      <c r="J87" s="35">
        <v>2</v>
      </c>
      <c r="K87" s="36">
        <v>180</v>
      </c>
      <c r="L87" s="35">
        <v>1</v>
      </c>
      <c r="M87" s="36">
        <v>200</v>
      </c>
      <c r="N87" s="34"/>
      <c r="O87" s="34"/>
      <c r="P87" s="34"/>
      <c r="Q87" s="34"/>
      <c r="R87" s="35">
        <v>1</v>
      </c>
      <c r="S87" s="35">
        <v>180</v>
      </c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>
        <v>1</v>
      </c>
      <c r="AO87" s="36">
        <v>190</v>
      </c>
      <c r="AP87" s="293">
        <f>MAX(K87,M87,O87,Q87,S87,U87,W87,Y87,AA87,AC87,AE87,AG87,AI87,AK87,AM87,AO87)*VLOOKUP(I87,'5.- Instrumental'!$B$6:$O$303,14,FALSE)</f>
        <v>4.8786475869809207</v>
      </c>
      <c r="AQ87" s="356">
        <f>VLOOKUP(C87,'6.- Insumos'!$B$5:$K$2417,10,FALSE)</f>
        <v>422.03600666666659</v>
      </c>
      <c r="AR87" s="293" t="s">
        <v>3270</v>
      </c>
      <c r="AS87" s="293">
        <f t="shared" si="2"/>
        <v>426.91465425364754</v>
      </c>
      <c r="AU87" s="357"/>
    </row>
    <row r="88" spans="2:47" ht="38.25">
      <c r="B88" s="52">
        <v>82</v>
      </c>
      <c r="C88" s="334">
        <v>19364</v>
      </c>
      <c r="D88" s="81" t="s">
        <v>1754</v>
      </c>
      <c r="E88" s="55" t="s">
        <v>3569</v>
      </c>
      <c r="F88" s="55" t="s">
        <v>1742</v>
      </c>
      <c r="G88" s="54" t="s">
        <v>4422</v>
      </c>
      <c r="H88" s="54" t="s">
        <v>4422</v>
      </c>
      <c r="I88" s="55" t="s">
        <v>3315</v>
      </c>
      <c r="J88" s="35">
        <v>3</v>
      </c>
      <c r="K88" s="34">
        <v>160</v>
      </c>
      <c r="L88" s="35">
        <v>1</v>
      </c>
      <c r="M88" s="36">
        <v>180</v>
      </c>
      <c r="N88" s="34"/>
      <c r="O88" s="34"/>
      <c r="P88" s="34"/>
      <c r="Q88" s="34"/>
      <c r="R88" s="35">
        <v>1</v>
      </c>
      <c r="S88" s="35">
        <v>160</v>
      </c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>
        <v>1</v>
      </c>
      <c r="AO88" s="34">
        <v>170</v>
      </c>
      <c r="AP88" s="293">
        <f>MAX(K88,M88,O88,Q88,S88,U88,W88,Y88,AA88,AC88,AE88,AG88,AI88,AK88,AM88,AO88)*VLOOKUP(I88,'5.- Instrumental'!$B$6:$O$303,14,FALSE)</f>
        <v>4.3907828282828287</v>
      </c>
      <c r="AQ88" s="356">
        <f>VLOOKUP(C88,'6.- Insumos'!$B$5:$K$2417,10,FALSE)</f>
        <v>408.45733999999993</v>
      </c>
      <c r="AR88" s="293" t="s">
        <v>3270</v>
      </c>
      <c r="AS88" s="293">
        <f t="shared" si="2"/>
        <v>412.84812282828278</v>
      </c>
      <c r="AU88" s="357"/>
    </row>
    <row r="89" spans="2:47" ht="38.25">
      <c r="B89" s="52">
        <v>83</v>
      </c>
      <c r="C89" s="334">
        <v>19366</v>
      </c>
      <c r="D89" s="81" t="s">
        <v>1755</v>
      </c>
      <c r="E89" s="55" t="s">
        <v>3569</v>
      </c>
      <c r="F89" s="55" t="s">
        <v>1742</v>
      </c>
      <c r="G89" s="54" t="s">
        <v>4422</v>
      </c>
      <c r="H89" s="54" t="s">
        <v>4422</v>
      </c>
      <c r="I89" s="55" t="s">
        <v>3315</v>
      </c>
      <c r="J89" s="35">
        <v>2</v>
      </c>
      <c r="K89" s="36">
        <v>120</v>
      </c>
      <c r="L89" s="35">
        <v>1</v>
      </c>
      <c r="M89" s="36">
        <v>140</v>
      </c>
      <c r="N89" s="34"/>
      <c r="O89" s="34"/>
      <c r="P89" s="34"/>
      <c r="Q89" s="34"/>
      <c r="R89" s="35">
        <v>1</v>
      </c>
      <c r="S89" s="35">
        <v>120</v>
      </c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>
        <v>1</v>
      </c>
      <c r="AO89" s="36">
        <v>130</v>
      </c>
      <c r="AP89" s="293">
        <f>MAX(K89,M89,O89,Q89,S89,U89,W89,Y89,AA89,AC89,AE89,AG89,AI89,AK89,AM89,AO89)*VLOOKUP(I89,'5.- Instrumental'!$B$6:$O$303,14,FALSE)</f>
        <v>3.4150533108866443</v>
      </c>
      <c r="AQ89" s="356">
        <f>VLOOKUP(C89,'6.- Insumos'!$B$5:$K$2417,10,FALSE)</f>
        <v>381.30000666666666</v>
      </c>
      <c r="AR89" s="293" t="s">
        <v>3270</v>
      </c>
      <c r="AS89" s="293">
        <f t="shared" si="2"/>
        <v>384.71505997755332</v>
      </c>
      <c r="AU89" s="357"/>
    </row>
    <row r="90" spans="2:47" ht="38.25">
      <c r="B90" s="52">
        <v>84</v>
      </c>
      <c r="C90" s="334">
        <v>19370</v>
      </c>
      <c r="D90" s="81" t="s">
        <v>1756</v>
      </c>
      <c r="E90" s="55" t="s">
        <v>3569</v>
      </c>
      <c r="F90" s="55" t="s">
        <v>3573</v>
      </c>
      <c r="G90" s="54" t="s">
        <v>4422</v>
      </c>
      <c r="H90" s="54" t="s">
        <v>4422</v>
      </c>
      <c r="I90" s="55" t="s">
        <v>3315</v>
      </c>
      <c r="J90" s="35">
        <v>2</v>
      </c>
      <c r="K90" s="36">
        <v>60</v>
      </c>
      <c r="L90" s="35">
        <v>1</v>
      </c>
      <c r="M90" s="36">
        <v>80</v>
      </c>
      <c r="N90" s="34"/>
      <c r="O90" s="34"/>
      <c r="P90" s="34"/>
      <c r="Q90" s="34"/>
      <c r="R90" s="35">
        <v>1</v>
      </c>
      <c r="S90" s="35">
        <v>60</v>
      </c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>
        <v>1</v>
      </c>
      <c r="AO90" s="36">
        <v>70</v>
      </c>
      <c r="AP90" s="293">
        <f>MAX(K90,M90,O90,Q90,S90,U90,W90,Y90,AA90,AC90,AE90,AG90,AI90,AK90,AM90,AO90)*VLOOKUP(I90,'5.- Instrumental'!$B$6:$O$303,14,FALSE)</f>
        <v>1.9514590347923684</v>
      </c>
      <c r="AQ90" s="356">
        <f>VLOOKUP(C90,'6.- Insumos'!$B$5:$K$2417,10,FALSE)</f>
        <v>348.91450666666668</v>
      </c>
      <c r="AR90" s="293">
        <f t="shared" ref="AR90:AR105" si="3">AP90+AQ90</f>
        <v>350.86596570145906</v>
      </c>
      <c r="AS90" s="293">
        <f t="shared" si="2"/>
        <v>350.86596570145906</v>
      </c>
      <c r="AU90" s="357"/>
    </row>
    <row r="91" spans="2:47" ht="38.25">
      <c r="B91" s="52">
        <v>85</v>
      </c>
      <c r="C91" s="334">
        <v>19380</v>
      </c>
      <c r="D91" s="81" t="s">
        <v>1757</v>
      </c>
      <c r="E91" s="55" t="s">
        <v>3569</v>
      </c>
      <c r="F91" s="55" t="s">
        <v>3573</v>
      </c>
      <c r="G91" s="54" t="s">
        <v>4422</v>
      </c>
      <c r="H91" s="54" t="s">
        <v>4422</v>
      </c>
      <c r="I91" s="55" t="s">
        <v>3315</v>
      </c>
      <c r="J91" s="35">
        <v>2</v>
      </c>
      <c r="K91" s="36">
        <v>45</v>
      </c>
      <c r="L91" s="35">
        <v>1</v>
      </c>
      <c r="M91" s="36">
        <v>65</v>
      </c>
      <c r="N91" s="34"/>
      <c r="O91" s="34"/>
      <c r="P91" s="34"/>
      <c r="Q91" s="34"/>
      <c r="R91" s="35">
        <v>1</v>
      </c>
      <c r="S91" s="35">
        <v>45</v>
      </c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>
        <v>1</v>
      </c>
      <c r="AO91" s="36">
        <v>55</v>
      </c>
      <c r="AP91" s="293">
        <f>MAX(K91,M91,O91,Q91,S91,U91,W91,Y91,AA91,AC91,AE91,AG91,AI91,AK91,AM91,AO91)*VLOOKUP(I91,'5.- Instrumental'!$B$6:$O$303,14,FALSE)</f>
        <v>1.5855604657687992</v>
      </c>
      <c r="AQ91" s="356">
        <f>VLOOKUP(C91,'6.- Insumos'!$B$5:$K$2417,10,FALSE)</f>
        <v>338.73050666666666</v>
      </c>
      <c r="AR91" s="293">
        <f t="shared" si="3"/>
        <v>340.31606713243548</v>
      </c>
      <c r="AS91" s="293">
        <f t="shared" si="2"/>
        <v>340.31606713243548</v>
      </c>
      <c r="AU91" s="357"/>
    </row>
    <row r="92" spans="2:47" ht="38.25">
      <c r="B92" s="52">
        <v>86</v>
      </c>
      <c r="C92" s="334">
        <v>20100</v>
      </c>
      <c r="D92" s="81" t="s">
        <v>1758</v>
      </c>
      <c r="E92" s="55" t="s">
        <v>3569</v>
      </c>
      <c r="F92" s="55" t="s">
        <v>3573</v>
      </c>
      <c r="G92" s="54" t="s">
        <v>4422</v>
      </c>
      <c r="H92" s="54" t="s">
        <v>4422</v>
      </c>
      <c r="I92" s="55" t="s">
        <v>3315</v>
      </c>
      <c r="J92" s="35">
        <v>1</v>
      </c>
      <c r="K92" s="36">
        <v>45</v>
      </c>
      <c r="L92" s="35">
        <v>1</v>
      </c>
      <c r="M92" s="36">
        <v>65</v>
      </c>
      <c r="N92" s="34"/>
      <c r="O92" s="34"/>
      <c r="P92" s="34"/>
      <c r="Q92" s="34"/>
      <c r="R92" s="35">
        <v>1</v>
      </c>
      <c r="S92" s="35">
        <v>45</v>
      </c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>
        <v>1</v>
      </c>
      <c r="AO92" s="36">
        <v>55</v>
      </c>
      <c r="AP92" s="293">
        <f>MAX(K92,M92,O92,Q92,S92,U92,W92,Y92,AA92,AC92,AE92,AG92,AI92,AK92,AM92,AO92)*VLOOKUP(I92,'5.- Instrumental'!$B$6:$O$303,14,FALSE)</f>
        <v>1.5855604657687992</v>
      </c>
      <c r="AQ92" s="356">
        <f>VLOOKUP(C92,'6.- Insumos'!$B$5:$K$2417,10,FALSE)</f>
        <v>338.73050666666666</v>
      </c>
      <c r="AR92" s="293">
        <f t="shared" si="3"/>
        <v>340.31606713243548</v>
      </c>
      <c r="AS92" s="293">
        <f t="shared" si="2"/>
        <v>340.31606713243548</v>
      </c>
      <c r="AU92" s="357"/>
    </row>
    <row r="93" spans="2:47" ht="25.5">
      <c r="B93" s="52">
        <v>87</v>
      </c>
      <c r="C93" s="334">
        <v>20200</v>
      </c>
      <c r="D93" s="81" t="s">
        <v>1759</v>
      </c>
      <c r="E93" s="55" t="s">
        <v>3562</v>
      </c>
      <c r="F93" s="55" t="s">
        <v>3565</v>
      </c>
      <c r="G93" s="54" t="s">
        <v>4422</v>
      </c>
      <c r="H93" s="54" t="s">
        <v>4422</v>
      </c>
      <c r="I93" s="55" t="s">
        <v>3293</v>
      </c>
      <c r="J93" s="34">
        <v>1</v>
      </c>
      <c r="K93" s="36">
        <v>15</v>
      </c>
      <c r="L93" s="34"/>
      <c r="M93" s="36"/>
      <c r="N93" s="34"/>
      <c r="O93" s="34"/>
      <c r="P93" s="34"/>
      <c r="Q93" s="34"/>
      <c r="R93" s="34"/>
      <c r="S93" s="35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>
        <v>1</v>
      </c>
      <c r="AO93" s="36">
        <v>20</v>
      </c>
      <c r="AP93" s="293">
        <f>MAX(K93,M93,O93,Q93,S93,U93,W93,Y93,AA93,AC93,AE93,AG93,AI93,AK93,AM93,AO93)*VLOOKUP(I93,'5.- Instrumental'!$B$6:$O$303,14,FALSE)</f>
        <v>4.17192760942761E-2</v>
      </c>
      <c r="AQ93" s="356">
        <f>VLOOKUP(C93,'6.- Insumos'!$B$5:$K$2417,10,FALSE)</f>
        <v>18.19285</v>
      </c>
      <c r="AR93" s="293">
        <f t="shared" si="3"/>
        <v>18.234569276094277</v>
      </c>
      <c r="AS93" s="293">
        <f t="shared" si="2"/>
        <v>18.234569276094277</v>
      </c>
      <c r="AU93" s="357"/>
    </row>
    <row r="94" spans="2:47" ht="25.5">
      <c r="B94" s="52">
        <v>88</v>
      </c>
      <c r="C94" s="334">
        <v>20220</v>
      </c>
      <c r="D94" s="81" t="s">
        <v>1760</v>
      </c>
      <c r="E94" s="55" t="s">
        <v>3562</v>
      </c>
      <c r="F94" s="55" t="s">
        <v>3565</v>
      </c>
      <c r="G94" s="54" t="s">
        <v>4422</v>
      </c>
      <c r="H94" s="54" t="s">
        <v>4422</v>
      </c>
      <c r="I94" s="55" t="s">
        <v>3293</v>
      </c>
      <c r="J94" s="34">
        <v>1</v>
      </c>
      <c r="K94" s="36">
        <v>15</v>
      </c>
      <c r="L94" s="34"/>
      <c r="M94" s="36"/>
      <c r="N94" s="34"/>
      <c r="O94" s="34"/>
      <c r="P94" s="34"/>
      <c r="Q94" s="34"/>
      <c r="R94" s="34"/>
      <c r="S94" s="35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>
        <v>1</v>
      </c>
      <c r="AO94" s="36">
        <v>20</v>
      </c>
      <c r="AP94" s="293">
        <f>MAX(K94,M94,O94,Q94,S94,U94,W94,Y94,AA94,AC94,AE94,AG94,AI94,AK94,AM94,AO94)*VLOOKUP(I94,'5.- Instrumental'!$B$6:$O$303,14,FALSE)</f>
        <v>4.17192760942761E-2</v>
      </c>
      <c r="AQ94" s="356">
        <f>VLOOKUP(C94,'6.- Insumos'!$B$5:$K$2417,10,FALSE)</f>
        <v>18.19285</v>
      </c>
      <c r="AR94" s="293">
        <f t="shared" si="3"/>
        <v>18.234569276094277</v>
      </c>
      <c r="AS94" s="293">
        <f t="shared" si="2"/>
        <v>18.234569276094277</v>
      </c>
      <c r="AU94" s="357"/>
    </row>
    <row r="95" spans="2:47" ht="25.5">
      <c r="B95" s="52">
        <v>89</v>
      </c>
      <c r="C95" s="334">
        <v>20520</v>
      </c>
      <c r="D95" s="81" t="s">
        <v>1761</v>
      </c>
      <c r="E95" s="55" t="s">
        <v>3562</v>
      </c>
      <c r="F95" s="55" t="s">
        <v>3565</v>
      </c>
      <c r="G95" s="54" t="s">
        <v>4422</v>
      </c>
      <c r="H95" s="54" t="s">
        <v>4422</v>
      </c>
      <c r="I95" s="55" t="s">
        <v>3293</v>
      </c>
      <c r="J95" s="36">
        <v>1</v>
      </c>
      <c r="K95" s="34">
        <v>20</v>
      </c>
      <c r="L95" s="36"/>
      <c r="M95" s="34"/>
      <c r="N95" s="34"/>
      <c r="O95" s="34"/>
      <c r="P95" s="34"/>
      <c r="Q95" s="34"/>
      <c r="R95" s="34"/>
      <c r="S95" s="35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>
        <v>1</v>
      </c>
      <c r="AO95" s="34">
        <v>25</v>
      </c>
      <c r="AP95" s="293">
        <f>MAX(K95,M95,O95,Q95,S95,U95,W95,Y95,AA95,AC95,AE95,AG95,AI95,AK95,AM95,AO95)*VLOOKUP(I95,'5.- Instrumental'!$B$6:$O$303,14,FALSE)</f>
        <v>5.2149095117845122E-2</v>
      </c>
      <c r="AQ95" s="356">
        <f>VLOOKUP(C95,'6.- Insumos'!$B$5:$K$2417,10,FALSE)</f>
        <v>2.9198499999999998</v>
      </c>
      <c r="AR95" s="293">
        <f t="shared" si="3"/>
        <v>2.971999095117845</v>
      </c>
      <c r="AS95" s="293">
        <f t="shared" si="2"/>
        <v>2.971999095117845</v>
      </c>
      <c r="AU95" s="357"/>
    </row>
    <row r="96" spans="2:47" ht="25.5">
      <c r="B96" s="52">
        <v>90</v>
      </c>
      <c r="C96" s="334">
        <v>20600</v>
      </c>
      <c r="D96" s="361" t="s">
        <v>3716</v>
      </c>
      <c r="E96" s="55" t="s">
        <v>3562</v>
      </c>
      <c r="F96" s="55" t="s">
        <v>3565</v>
      </c>
      <c r="G96" s="54" t="s">
        <v>4422</v>
      </c>
      <c r="H96" s="54" t="s">
        <v>4422</v>
      </c>
      <c r="I96" s="55" t="s">
        <v>3293</v>
      </c>
      <c r="J96" s="34">
        <v>1</v>
      </c>
      <c r="K96" s="36">
        <v>15</v>
      </c>
      <c r="L96" s="34"/>
      <c r="M96" s="36"/>
      <c r="N96" s="34"/>
      <c r="O96" s="34"/>
      <c r="P96" s="34"/>
      <c r="Q96" s="34"/>
      <c r="R96" s="34"/>
      <c r="S96" s="35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>
        <v>1</v>
      </c>
      <c r="AO96" s="36">
        <v>20</v>
      </c>
      <c r="AP96" s="293">
        <f>MAX(K96,M96,O96,Q96,S96,U96,W96,Y96,AA96,AC96,AE96,AG96,AI96,AK96,AM96,AO96)*VLOOKUP(I96,'5.- Instrumental'!$B$6:$O$303,14,FALSE)</f>
        <v>4.17192760942761E-2</v>
      </c>
      <c r="AQ96" s="356">
        <f>VLOOKUP(C96,'6.- Insumos'!$B$5:$K$2417,10,FALSE)</f>
        <v>29.537849999999999</v>
      </c>
      <c r="AR96" s="293">
        <f t="shared" si="3"/>
        <v>29.579569276094276</v>
      </c>
      <c r="AS96" s="293">
        <f t="shared" si="2"/>
        <v>29.579569276094276</v>
      </c>
      <c r="AU96" s="357"/>
    </row>
    <row r="97" spans="2:47" ht="63.75">
      <c r="B97" s="52">
        <v>91</v>
      </c>
      <c r="C97" s="334">
        <v>20605</v>
      </c>
      <c r="D97" s="81" t="s">
        <v>1762</v>
      </c>
      <c r="E97" s="55" t="s">
        <v>3562</v>
      </c>
      <c r="F97" s="55" t="s">
        <v>3565</v>
      </c>
      <c r="G97" s="54" t="s">
        <v>4422</v>
      </c>
      <c r="H97" s="54" t="s">
        <v>4422</v>
      </c>
      <c r="I97" s="55" t="s">
        <v>3293</v>
      </c>
      <c r="J97" s="36">
        <v>1</v>
      </c>
      <c r="K97" s="34">
        <v>20</v>
      </c>
      <c r="L97" s="36"/>
      <c r="M97" s="34"/>
      <c r="N97" s="34"/>
      <c r="O97" s="34"/>
      <c r="P97" s="34"/>
      <c r="Q97" s="34"/>
      <c r="R97" s="34"/>
      <c r="S97" s="35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>
        <v>1</v>
      </c>
      <c r="AO97" s="34">
        <v>25</v>
      </c>
      <c r="AP97" s="293">
        <f>MAX(K97,M97,O97,Q97,S97,U97,W97,Y97,AA97,AC97,AE97,AG97,AI97,AK97,AM97,AO97)*VLOOKUP(I97,'5.- Instrumental'!$B$6:$O$303,14,FALSE)</f>
        <v>5.2149095117845122E-2</v>
      </c>
      <c r="AQ97" s="356">
        <f>VLOOKUP(C97,'6.- Insumos'!$B$5:$K$2417,10,FALSE)</f>
        <v>29.537849999999999</v>
      </c>
      <c r="AR97" s="293">
        <f t="shared" si="3"/>
        <v>29.589999095117843</v>
      </c>
      <c r="AS97" s="293">
        <f t="shared" si="2"/>
        <v>29.589999095117843</v>
      </c>
      <c r="AU97" s="357"/>
    </row>
    <row r="98" spans="2:47" ht="38.25">
      <c r="B98" s="52">
        <v>92</v>
      </c>
      <c r="C98" s="334">
        <v>20610</v>
      </c>
      <c r="D98" s="81" t="s">
        <v>1763</v>
      </c>
      <c r="E98" s="55" t="s">
        <v>3562</v>
      </c>
      <c r="F98" s="55" t="s">
        <v>3565</v>
      </c>
      <c r="G98" s="54" t="s">
        <v>4422</v>
      </c>
      <c r="H98" s="54" t="s">
        <v>4422</v>
      </c>
      <c r="I98" s="55" t="s">
        <v>3293</v>
      </c>
      <c r="J98" s="34">
        <v>1</v>
      </c>
      <c r="K98" s="34">
        <v>25</v>
      </c>
      <c r="L98" s="34"/>
      <c r="M98" s="34"/>
      <c r="N98" s="34"/>
      <c r="O98" s="34"/>
      <c r="P98" s="34"/>
      <c r="Q98" s="34"/>
      <c r="R98" s="34"/>
      <c r="S98" s="35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>
        <v>1</v>
      </c>
      <c r="AO98" s="34">
        <v>35</v>
      </c>
      <c r="AP98" s="293">
        <f>MAX(K98,M98,O98,Q98,S98,U98,W98,Y98,AA98,AC98,AE98,AG98,AI98,AK98,AM98,AO98)*VLOOKUP(I98,'5.- Instrumental'!$B$6:$O$303,14,FALSE)</f>
        <v>7.3008733164983172E-2</v>
      </c>
      <c r="AQ98" s="356">
        <f>VLOOKUP(C98,'6.- Insumos'!$B$5:$K$2417,10,FALSE)</f>
        <v>29.537849999999999</v>
      </c>
      <c r="AR98" s="293">
        <f t="shared" si="3"/>
        <v>29.610858733164982</v>
      </c>
      <c r="AS98" s="293">
        <f t="shared" si="2"/>
        <v>29.610858733164982</v>
      </c>
      <c r="AU98" s="357"/>
    </row>
    <row r="99" spans="2:47" ht="25.5">
      <c r="B99" s="52">
        <v>93</v>
      </c>
      <c r="C99" s="334">
        <v>20615</v>
      </c>
      <c r="D99" s="81" t="s">
        <v>2468</v>
      </c>
      <c r="E99" s="55" t="s">
        <v>3562</v>
      </c>
      <c r="F99" s="55" t="s">
        <v>3565</v>
      </c>
      <c r="G99" s="54" t="s">
        <v>4422</v>
      </c>
      <c r="H99" s="54" t="s">
        <v>4422</v>
      </c>
      <c r="I99" s="55" t="s">
        <v>3293</v>
      </c>
      <c r="J99" s="34">
        <v>1</v>
      </c>
      <c r="K99" s="36">
        <v>15</v>
      </c>
      <c r="L99" s="34"/>
      <c r="M99" s="36"/>
      <c r="N99" s="34"/>
      <c r="O99" s="34"/>
      <c r="P99" s="34"/>
      <c r="Q99" s="34"/>
      <c r="R99" s="34"/>
      <c r="S99" s="35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>
        <v>1</v>
      </c>
      <c r="AO99" s="36">
        <v>20</v>
      </c>
      <c r="AP99" s="293">
        <f>MAX(K99,M99,O99,Q99,S99,U99,W99,Y99,AA99,AC99,AE99,AG99,AI99,AK99,AM99,AO99)*VLOOKUP(I99,'5.- Instrumental'!$B$6:$O$303,14,FALSE)</f>
        <v>4.17192760942761E-2</v>
      </c>
      <c r="AQ99" s="356">
        <f>VLOOKUP(C99,'6.- Insumos'!$B$5:$K$2417,10,FALSE)</f>
        <v>2.9198499999999998</v>
      </c>
      <c r="AR99" s="293">
        <f t="shared" si="3"/>
        <v>2.9615692760942758</v>
      </c>
      <c r="AS99" s="293">
        <f t="shared" si="2"/>
        <v>2.9615692760942758</v>
      </c>
      <c r="AU99" s="357"/>
    </row>
    <row r="100" spans="2:47" ht="38.25">
      <c r="B100" s="52">
        <v>94</v>
      </c>
      <c r="C100" s="334">
        <v>20650</v>
      </c>
      <c r="D100" s="361" t="s">
        <v>3717</v>
      </c>
      <c r="E100" s="55" t="s">
        <v>3569</v>
      </c>
      <c r="F100" s="55" t="s">
        <v>3563</v>
      </c>
      <c r="G100" s="54" t="s">
        <v>4422</v>
      </c>
      <c r="H100" s="54" t="s">
        <v>4422</v>
      </c>
      <c r="I100" s="55" t="s">
        <v>3307</v>
      </c>
      <c r="J100" s="34">
        <v>2</v>
      </c>
      <c r="K100" s="34">
        <v>35</v>
      </c>
      <c r="L100" s="34">
        <v>1</v>
      </c>
      <c r="M100" s="34">
        <v>55</v>
      </c>
      <c r="N100" s="34"/>
      <c r="O100" s="34"/>
      <c r="P100" s="34"/>
      <c r="Q100" s="34"/>
      <c r="R100" s="34">
        <v>1</v>
      </c>
      <c r="S100" s="35">
        <v>35</v>
      </c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>
        <v>1</v>
      </c>
      <c r="AO100" s="34">
        <v>45</v>
      </c>
      <c r="AP100" s="293">
        <f>MAX(K100,M100,O100,Q100,S100,U100,W100,Y100,AA100,AC100,AE100,AG100,AI100,AK100,AM100,AO100)*VLOOKUP(I100,'5.- Instrumental'!$B$6:$O$303,14,FALSE)</f>
        <v>0.88146219135802473</v>
      </c>
      <c r="AQ100" s="356">
        <f>VLOOKUP(C100,'6.- Insumos'!$B$5:$K$2417,10,FALSE)</f>
        <v>67.747349999999997</v>
      </c>
      <c r="AR100" s="293">
        <f t="shared" si="3"/>
        <v>68.628812191358023</v>
      </c>
      <c r="AS100" s="293">
        <f t="shared" si="2"/>
        <v>68.628812191358023</v>
      </c>
      <c r="AU100" s="357"/>
    </row>
    <row r="101" spans="2:47" ht="25.5">
      <c r="B101" s="52">
        <v>95</v>
      </c>
      <c r="C101" s="334">
        <v>20670</v>
      </c>
      <c r="D101" s="81" t="s">
        <v>2469</v>
      </c>
      <c r="E101" s="55" t="s">
        <v>3562</v>
      </c>
      <c r="F101" s="55" t="s">
        <v>3565</v>
      </c>
      <c r="G101" s="54" t="s">
        <v>4422</v>
      </c>
      <c r="H101" s="54" t="s">
        <v>4422</v>
      </c>
      <c r="I101" s="55" t="s">
        <v>3293</v>
      </c>
      <c r="J101" s="36">
        <v>1</v>
      </c>
      <c r="K101" s="34">
        <v>20</v>
      </c>
      <c r="L101" s="36"/>
      <c r="M101" s="34"/>
      <c r="N101" s="34"/>
      <c r="O101" s="34"/>
      <c r="P101" s="34"/>
      <c r="Q101" s="34"/>
      <c r="R101" s="34"/>
      <c r="S101" s="35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>
        <v>1</v>
      </c>
      <c r="AO101" s="34">
        <v>30</v>
      </c>
      <c r="AP101" s="293">
        <f>MAX(K101,M101,O101,Q101,S101,U101,W101,Y101,AA101,AC101,AE101,AG101,AI101,AK101,AM101,AO101)*VLOOKUP(I101,'5.- Instrumental'!$B$6:$O$303,14,FALSE)</f>
        <v>6.2578914141414144E-2</v>
      </c>
      <c r="AQ101" s="356">
        <f>VLOOKUP(C101,'6.- Insumos'!$B$5:$K$2417,10,FALSE)</f>
        <v>2.9198499999999998</v>
      </c>
      <c r="AR101" s="293">
        <f t="shared" si="3"/>
        <v>2.9824289141414138</v>
      </c>
      <c r="AS101" s="293">
        <f t="shared" si="2"/>
        <v>2.9824289141414138</v>
      </c>
      <c r="AU101" s="357"/>
    </row>
    <row r="102" spans="2:47" ht="38.25">
      <c r="B102" s="52">
        <v>96</v>
      </c>
      <c r="C102" s="334">
        <v>20680</v>
      </c>
      <c r="D102" s="81" t="s">
        <v>2470</v>
      </c>
      <c r="E102" s="55" t="s">
        <v>3569</v>
      </c>
      <c r="F102" s="55" t="s">
        <v>3570</v>
      </c>
      <c r="G102" s="54" t="s">
        <v>4422</v>
      </c>
      <c r="H102" s="54" t="s">
        <v>4422</v>
      </c>
      <c r="I102" s="55" t="s">
        <v>3315</v>
      </c>
      <c r="J102" s="35">
        <v>1</v>
      </c>
      <c r="K102" s="36">
        <v>45</v>
      </c>
      <c r="L102" s="35">
        <v>1</v>
      </c>
      <c r="M102" s="36">
        <v>65</v>
      </c>
      <c r="N102" s="34"/>
      <c r="O102" s="34"/>
      <c r="P102" s="34"/>
      <c r="Q102" s="34"/>
      <c r="R102" s="35">
        <v>1</v>
      </c>
      <c r="S102" s="35">
        <v>45</v>
      </c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>
        <v>1</v>
      </c>
      <c r="AO102" s="36">
        <v>55</v>
      </c>
      <c r="AP102" s="293">
        <f>MAX(K102,M102,O102,Q102,S102,U102,W102,Y102,AA102,AC102,AE102,AG102,AI102,AK102,AM102,AO102)*VLOOKUP(I102,'5.- Instrumental'!$B$6:$O$303,14,FALSE)</f>
        <v>1.5855604657687992</v>
      </c>
      <c r="AQ102" s="356">
        <f>VLOOKUP(C102,'6.- Insumos'!$B$5:$K$2417,10,FALSE)</f>
        <v>255.72201666666666</v>
      </c>
      <c r="AR102" s="293">
        <f t="shared" si="3"/>
        <v>257.30757713243548</v>
      </c>
      <c r="AS102" s="293">
        <f t="shared" si="2"/>
        <v>257.30757713243548</v>
      </c>
      <c r="AU102" s="357"/>
    </row>
    <row r="103" spans="2:47" ht="38.25">
      <c r="B103" s="52">
        <v>97</v>
      </c>
      <c r="C103" s="334">
        <v>20690</v>
      </c>
      <c r="D103" s="81" t="s">
        <v>2471</v>
      </c>
      <c r="E103" s="55" t="s">
        <v>3569</v>
      </c>
      <c r="F103" s="55" t="s">
        <v>3570</v>
      </c>
      <c r="G103" s="54" t="s">
        <v>4422</v>
      </c>
      <c r="H103" s="54" t="s">
        <v>4422</v>
      </c>
      <c r="I103" s="55" t="s">
        <v>3315</v>
      </c>
      <c r="J103" s="36">
        <v>2</v>
      </c>
      <c r="K103" s="34">
        <v>20</v>
      </c>
      <c r="L103" s="36">
        <v>1</v>
      </c>
      <c r="M103" s="34">
        <v>40</v>
      </c>
      <c r="N103" s="34"/>
      <c r="O103" s="34"/>
      <c r="P103" s="34"/>
      <c r="Q103" s="34"/>
      <c r="R103" s="34">
        <v>1</v>
      </c>
      <c r="S103" s="35">
        <v>20</v>
      </c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>
        <v>1</v>
      </c>
      <c r="AO103" s="34">
        <v>30</v>
      </c>
      <c r="AP103" s="293">
        <f>MAX(K103,M103,O103,Q103,S103,U103,W103,Y103,AA103,AC103,AE103,AG103,AI103,AK103,AM103,AO103)*VLOOKUP(I103,'5.- Instrumental'!$B$6:$O$303,14,FALSE)</f>
        <v>0.97572951739618419</v>
      </c>
      <c r="AQ103" s="356">
        <f>VLOOKUP(C103,'6.- Insumos'!$B$5:$K$2417,10,FALSE)</f>
        <v>182.92399999999998</v>
      </c>
      <c r="AR103" s="293">
        <f t="shared" si="3"/>
        <v>183.89972951739617</v>
      </c>
      <c r="AS103" s="293">
        <f t="shared" si="2"/>
        <v>183.89972951739617</v>
      </c>
      <c r="AU103" s="357"/>
    </row>
    <row r="104" spans="2:47" ht="38.25">
      <c r="B104" s="52">
        <v>98</v>
      </c>
      <c r="C104" s="334">
        <v>20692</v>
      </c>
      <c r="D104" s="81" t="s">
        <v>2472</v>
      </c>
      <c r="E104" s="55" t="s">
        <v>3569</v>
      </c>
      <c r="F104" s="55" t="s">
        <v>3570</v>
      </c>
      <c r="G104" s="54" t="s">
        <v>4422</v>
      </c>
      <c r="H104" s="54" t="s">
        <v>4422</v>
      </c>
      <c r="I104" s="55" t="s">
        <v>3315</v>
      </c>
      <c r="J104" s="34">
        <v>2</v>
      </c>
      <c r="K104" s="34">
        <v>30</v>
      </c>
      <c r="L104" s="34">
        <v>1</v>
      </c>
      <c r="M104" s="34">
        <v>50</v>
      </c>
      <c r="N104" s="34"/>
      <c r="O104" s="34"/>
      <c r="P104" s="34"/>
      <c r="Q104" s="34"/>
      <c r="R104" s="34">
        <v>1</v>
      </c>
      <c r="S104" s="35">
        <v>30</v>
      </c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>
        <v>1</v>
      </c>
      <c r="AO104" s="34">
        <v>40</v>
      </c>
      <c r="AP104" s="293">
        <f>MAX(K104,M104,O104,Q104,S104,U104,W104,Y104,AA104,AC104,AE104,AG104,AI104,AK104,AM104,AO104)*VLOOKUP(I104,'5.- Instrumental'!$B$6:$O$303,14,FALSE)</f>
        <v>1.2196618967452302</v>
      </c>
      <c r="AQ104" s="356">
        <f>VLOOKUP(C104,'6.- Insumos'!$B$5:$K$2417,10,FALSE)</f>
        <v>182.92399999999998</v>
      </c>
      <c r="AR104" s="293">
        <f t="shared" si="3"/>
        <v>184.14366189674521</v>
      </c>
      <c r="AS104" s="293">
        <f t="shared" si="2"/>
        <v>184.14366189674521</v>
      </c>
      <c r="AU104" s="357"/>
    </row>
    <row r="105" spans="2:47" ht="38.25">
      <c r="B105" s="52">
        <v>99</v>
      </c>
      <c r="C105" s="334">
        <v>20694</v>
      </c>
      <c r="D105" s="81" t="s">
        <v>2473</v>
      </c>
      <c r="E105" s="55" t="s">
        <v>3569</v>
      </c>
      <c r="F105" s="55" t="s">
        <v>3563</v>
      </c>
      <c r="G105" s="54" t="s">
        <v>4422</v>
      </c>
      <c r="H105" s="54" t="s">
        <v>4422</v>
      </c>
      <c r="I105" s="55" t="s">
        <v>3307</v>
      </c>
      <c r="J105" s="34">
        <v>2</v>
      </c>
      <c r="K105" s="34">
        <v>30</v>
      </c>
      <c r="L105" s="34">
        <v>1</v>
      </c>
      <c r="M105" s="34">
        <v>50</v>
      </c>
      <c r="N105" s="34"/>
      <c r="O105" s="34"/>
      <c r="P105" s="34"/>
      <c r="Q105" s="34"/>
      <c r="R105" s="34">
        <v>1</v>
      </c>
      <c r="S105" s="35">
        <v>30</v>
      </c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>
        <v>1</v>
      </c>
      <c r="AO105" s="34">
        <v>40</v>
      </c>
      <c r="AP105" s="293">
        <f>MAX(K105,M105,O105,Q105,S105,U105,W105,Y105,AA105,AC105,AE105,AG105,AI105,AK105,AM105,AO105)*VLOOKUP(I105,'5.- Instrumental'!$B$6:$O$303,14,FALSE)</f>
        <v>0.80132926487093159</v>
      </c>
      <c r="AQ105" s="356">
        <f>VLOOKUP(C105,'6.- Insumos'!$B$5:$K$2417,10,FALSE)</f>
        <v>199.21401666666668</v>
      </c>
      <c r="AR105" s="293">
        <f t="shared" si="3"/>
        <v>200.01534593153761</v>
      </c>
      <c r="AS105" s="293">
        <f t="shared" si="2"/>
        <v>200.01534593153761</v>
      </c>
      <c r="AU105" s="357"/>
    </row>
    <row r="106" spans="2:47" ht="38.25">
      <c r="B106" s="52">
        <v>100</v>
      </c>
      <c r="C106" s="334">
        <v>20802</v>
      </c>
      <c r="D106" s="81" t="s">
        <v>2474</v>
      </c>
      <c r="E106" s="55" t="s">
        <v>3569</v>
      </c>
      <c r="F106" s="55" t="s">
        <v>1742</v>
      </c>
      <c r="G106" s="54" t="s">
        <v>4422</v>
      </c>
      <c r="H106" s="54" t="s">
        <v>4422</v>
      </c>
      <c r="I106" s="55" t="s">
        <v>3802</v>
      </c>
      <c r="J106" s="34">
        <v>2</v>
      </c>
      <c r="K106" s="34">
        <v>300</v>
      </c>
      <c r="L106" s="34">
        <v>1</v>
      </c>
      <c r="M106" s="34">
        <v>320</v>
      </c>
      <c r="N106" s="34"/>
      <c r="O106" s="34"/>
      <c r="P106" s="34"/>
      <c r="Q106" s="34"/>
      <c r="R106" s="34">
        <v>1</v>
      </c>
      <c r="S106" s="35">
        <v>300</v>
      </c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>
        <v>1</v>
      </c>
      <c r="AO106" s="34">
        <v>310</v>
      </c>
      <c r="AP106" s="293">
        <f>MAX(K106,M106,O106,Q106,S106,U106,W106,Y106,AA106,AC106,AE106,AG106,AI106,AK106,AM106,AO106)*VLOOKUP(I106,'5.- Instrumental'!$B$6:$O$303,14,FALSE)</f>
        <v>15.615319865319865</v>
      </c>
      <c r="AQ106" s="356">
        <f>VLOOKUP(C106,'6.- Insumos'!$B$5:$K$2417,10,FALSE)</f>
        <v>503.50800666666657</v>
      </c>
      <c r="AR106" s="293" t="s">
        <v>3270</v>
      </c>
      <c r="AS106" s="293">
        <f t="shared" si="2"/>
        <v>519.12332653198644</v>
      </c>
      <c r="AU106" s="357"/>
    </row>
    <row r="107" spans="2:47" ht="38.25">
      <c r="B107" s="52">
        <v>101</v>
      </c>
      <c r="C107" s="334">
        <v>20805</v>
      </c>
      <c r="D107" s="81" t="s">
        <v>2475</v>
      </c>
      <c r="E107" s="55" t="s">
        <v>3569</v>
      </c>
      <c r="F107" s="55" t="s">
        <v>1742</v>
      </c>
      <c r="G107" s="54" t="s">
        <v>4422</v>
      </c>
      <c r="H107" s="54" t="s">
        <v>4422</v>
      </c>
      <c r="I107" s="55" t="s">
        <v>3802</v>
      </c>
      <c r="J107" s="34">
        <v>2</v>
      </c>
      <c r="K107" s="34">
        <v>300</v>
      </c>
      <c r="L107" s="34">
        <v>1</v>
      </c>
      <c r="M107" s="34">
        <v>320</v>
      </c>
      <c r="N107" s="34"/>
      <c r="O107" s="34"/>
      <c r="P107" s="34"/>
      <c r="Q107" s="34"/>
      <c r="R107" s="34">
        <v>1</v>
      </c>
      <c r="S107" s="35">
        <v>300</v>
      </c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>
        <v>1</v>
      </c>
      <c r="AO107" s="34">
        <v>310</v>
      </c>
      <c r="AP107" s="293">
        <f>MAX(K107,M107,O107,Q107,S107,U107,W107,Y107,AA107,AC107,AE107,AG107,AI107,AK107,AM107,AO107)*VLOOKUP(I107,'5.- Instrumental'!$B$6:$O$303,14,FALSE)</f>
        <v>15.615319865319865</v>
      </c>
      <c r="AQ107" s="356">
        <f>VLOOKUP(C107,'6.- Insumos'!$B$5:$K$2417,10,FALSE)</f>
        <v>503.50800666666657</v>
      </c>
      <c r="AR107" s="293" t="s">
        <v>3270</v>
      </c>
      <c r="AS107" s="293">
        <f t="shared" si="2"/>
        <v>519.12332653198644</v>
      </c>
      <c r="AU107" s="357"/>
    </row>
    <row r="108" spans="2:47" ht="38.25">
      <c r="B108" s="52">
        <v>102</v>
      </c>
      <c r="C108" s="334">
        <v>20808</v>
      </c>
      <c r="D108" s="81" t="s">
        <v>2476</v>
      </c>
      <c r="E108" s="55" t="s">
        <v>3569</v>
      </c>
      <c r="F108" s="55" t="s">
        <v>1742</v>
      </c>
      <c r="G108" s="54" t="s">
        <v>4422</v>
      </c>
      <c r="H108" s="54" t="s">
        <v>4422</v>
      </c>
      <c r="I108" s="55" t="s">
        <v>3802</v>
      </c>
      <c r="J108" s="34">
        <v>2</v>
      </c>
      <c r="K108" s="34">
        <v>300</v>
      </c>
      <c r="L108" s="34">
        <v>1</v>
      </c>
      <c r="M108" s="34">
        <v>320</v>
      </c>
      <c r="N108" s="34"/>
      <c r="O108" s="34"/>
      <c r="P108" s="34"/>
      <c r="Q108" s="34"/>
      <c r="R108" s="34">
        <v>1</v>
      </c>
      <c r="S108" s="35">
        <v>300</v>
      </c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>
        <v>1</v>
      </c>
      <c r="AO108" s="34">
        <v>310</v>
      </c>
      <c r="AP108" s="293">
        <f>MAX(K108,M108,O108,Q108,S108,U108,W108,Y108,AA108,AC108,AE108,AG108,AI108,AK108,AM108,AO108)*VLOOKUP(I108,'5.- Instrumental'!$B$6:$O$303,14,FALSE)</f>
        <v>15.615319865319865</v>
      </c>
      <c r="AQ108" s="356">
        <f>VLOOKUP(C108,'6.- Insumos'!$B$5:$K$2417,10,FALSE)</f>
        <v>503.50800666666657</v>
      </c>
      <c r="AR108" s="293" t="s">
        <v>3270</v>
      </c>
      <c r="AS108" s="293">
        <f t="shared" si="2"/>
        <v>519.12332653198644</v>
      </c>
      <c r="AU108" s="357"/>
    </row>
    <row r="109" spans="2:47" ht="38.25">
      <c r="B109" s="52">
        <v>103</v>
      </c>
      <c r="C109" s="334">
        <v>20816</v>
      </c>
      <c r="D109" s="81" t="s">
        <v>2477</v>
      </c>
      <c r="E109" s="55" t="s">
        <v>3569</v>
      </c>
      <c r="F109" s="55" t="s">
        <v>1742</v>
      </c>
      <c r="G109" s="54" t="s">
        <v>4422</v>
      </c>
      <c r="H109" s="54" t="s">
        <v>4422</v>
      </c>
      <c r="I109" s="55" t="s">
        <v>3315</v>
      </c>
      <c r="J109" s="35">
        <v>2</v>
      </c>
      <c r="K109" s="36">
        <v>90</v>
      </c>
      <c r="L109" s="35">
        <v>1</v>
      </c>
      <c r="M109" s="36">
        <v>110</v>
      </c>
      <c r="N109" s="34"/>
      <c r="O109" s="34"/>
      <c r="P109" s="34"/>
      <c r="Q109" s="34"/>
      <c r="R109" s="35">
        <v>1</v>
      </c>
      <c r="S109" s="35">
        <v>90</v>
      </c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>
        <v>1</v>
      </c>
      <c r="AO109" s="36">
        <v>100</v>
      </c>
      <c r="AP109" s="293">
        <f>MAX(K109,M109,O109,Q109,S109,U109,W109,Y109,AA109,AC109,AE109,AG109,AI109,AK109,AM109,AO109)*VLOOKUP(I109,'5.- Instrumental'!$B$6:$O$303,14,FALSE)</f>
        <v>2.6832561728395063</v>
      </c>
      <c r="AQ109" s="356">
        <f>VLOOKUP(C109,'6.- Insumos'!$B$5:$K$2417,10,FALSE)</f>
        <v>360.93200666666661</v>
      </c>
      <c r="AR109" s="293" t="s">
        <v>3270</v>
      </c>
      <c r="AS109" s="293">
        <f t="shared" si="2"/>
        <v>363.6152628395061</v>
      </c>
      <c r="AU109" s="357"/>
    </row>
    <row r="110" spans="2:47" ht="38.25">
      <c r="B110" s="52">
        <v>104</v>
      </c>
      <c r="C110" s="334">
        <v>20824</v>
      </c>
      <c r="D110" s="81" t="s">
        <v>2478</v>
      </c>
      <c r="E110" s="55" t="s">
        <v>3569</v>
      </c>
      <c r="F110" s="55" t="s">
        <v>1742</v>
      </c>
      <c r="G110" s="54" t="s">
        <v>4422</v>
      </c>
      <c r="H110" s="54" t="s">
        <v>4422</v>
      </c>
      <c r="I110" s="55" t="s">
        <v>3315</v>
      </c>
      <c r="J110" s="35">
        <v>2</v>
      </c>
      <c r="K110" s="36">
        <v>120</v>
      </c>
      <c r="L110" s="35">
        <v>1</v>
      </c>
      <c r="M110" s="36">
        <v>140</v>
      </c>
      <c r="N110" s="34"/>
      <c r="O110" s="34"/>
      <c r="P110" s="34"/>
      <c r="Q110" s="34"/>
      <c r="R110" s="35">
        <v>1</v>
      </c>
      <c r="S110" s="35">
        <v>120</v>
      </c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>
        <v>1</v>
      </c>
      <c r="AO110" s="36">
        <v>130</v>
      </c>
      <c r="AP110" s="293">
        <f>MAX(K110,M110,O110,Q110,S110,U110,W110,Y110,AA110,AC110,AE110,AG110,AI110,AK110,AM110,AO110)*VLOOKUP(I110,'5.- Instrumental'!$B$6:$O$303,14,FALSE)</f>
        <v>3.4150533108866443</v>
      </c>
      <c r="AQ110" s="356">
        <f>VLOOKUP(C110,'6.- Insumos'!$B$5:$K$2417,10,FALSE)</f>
        <v>381.30000666666666</v>
      </c>
      <c r="AR110" s="293" t="s">
        <v>3270</v>
      </c>
      <c r="AS110" s="293">
        <f t="shared" si="2"/>
        <v>384.71505997755332</v>
      </c>
      <c r="AU110" s="357"/>
    </row>
    <row r="111" spans="2:47" ht="38.25">
      <c r="B111" s="52">
        <v>105</v>
      </c>
      <c r="C111" s="334">
        <v>20838</v>
      </c>
      <c r="D111" s="81" t="s">
        <v>2479</v>
      </c>
      <c r="E111" s="55" t="s">
        <v>3569</v>
      </c>
      <c r="F111" s="55" t="s">
        <v>1742</v>
      </c>
      <c r="G111" s="54" t="s">
        <v>4422</v>
      </c>
      <c r="H111" s="54" t="s">
        <v>4422</v>
      </c>
      <c r="I111" s="55" t="s">
        <v>3315</v>
      </c>
      <c r="J111" s="35">
        <v>2</v>
      </c>
      <c r="K111" s="36">
        <v>90</v>
      </c>
      <c r="L111" s="35">
        <v>1</v>
      </c>
      <c r="M111" s="36">
        <v>110</v>
      </c>
      <c r="N111" s="34"/>
      <c r="O111" s="34"/>
      <c r="P111" s="34"/>
      <c r="Q111" s="34"/>
      <c r="R111" s="35">
        <v>1</v>
      </c>
      <c r="S111" s="35">
        <v>90</v>
      </c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>
        <v>1</v>
      </c>
      <c r="AO111" s="36">
        <v>100</v>
      </c>
      <c r="AP111" s="293">
        <f>MAX(K111,M111,O111,Q111,S111,U111,W111,Y111,AA111,AC111,AE111,AG111,AI111,AK111,AM111,AO111)*VLOOKUP(I111,'5.- Instrumental'!$B$6:$O$303,14,FALSE)</f>
        <v>2.6832561728395063</v>
      </c>
      <c r="AQ111" s="356">
        <f>VLOOKUP(C111,'6.- Insumos'!$B$5:$K$2417,10,FALSE)</f>
        <v>360.93200666666661</v>
      </c>
      <c r="AR111" s="293" t="s">
        <v>3270</v>
      </c>
      <c r="AS111" s="293">
        <f t="shared" si="2"/>
        <v>363.6152628395061</v>
      </c>
      <c r="AU111" s="357"/>
    </row>
    <row r="112" spans="2:47" ht="38.25">
      <c r="B112" s="52">
        <v>106</v>
      </c>
      <c r="C112" s="334">
        <v>20900</v>
      </c>
      <c r="D112" s="81" t="s">
        <v>2480</v>
      </c>
      <c r="E112" s="55" t="s">
        <v>3569</v>
      </c>
      <c r="F112" s="55" t="s">
        <v>1742</v>
      </c>
      <c r="G112" s="54" t="s">
        <v>4422</v>
      </c>
      <c r="H112" s="54" t="s">
        <v>4422</v>
      </c>
      <c r="I112" s="55" t="s">
        <v>3315</v>
      </c>
      <c r="J112" s="35">
        <v>2</v>
      </c>
      <c r="K112" s="36">
        <v>75</v>
      </c>
      <c r="L112" s="35">
        <v>1</v>
      </c>
      <c r="M112" s="36">
        <v>95</v>
      </c>
      <c r="N112" s="34"/>
      <c r="O112" s="34"/>
      <c r="P112" s="34"/>
      <c r="Q112" s="34"/>
      <c r="R112" s="35">
        <v>1</v>
      </c>
      <c r="S112" s="35">
        <v>75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>
        <v>1</v>
      </c>
      <c r="AO112" s="36">
        <v>85</v>
      </c>
      <c r="AP112" s="293">
        <f>MAX(K112,M112,O112,Q112,S112,U112,W112,Y112,AA112,AC112,AE112,AG112,AI112,AK112,AM112,AO112)*VLOOKUP(I112,'5.- Instrumental'!$B$6:$O$303,14,FALSE)</f>
        <v>2.3173576038159371</v>
      </c>
      <c r="AQ112" s="356">
        <f>VLOOKUP(C112,'6.- Insumos'!$B$5:$K$2417,10,FALSE)</f>
        <v>350.74800666666664</v>
      </c>
      <c r="AR112" s="293" t="s">
        <v>3270</v>
      </c>
      <c r="AS112" s="293">
        <f t="shared" si="2"/>
        <v>353.06536427048258</v>
      </c>
      <c r="AU112" s="357"/>
    </row>
    <row r="113" spans="2:47" ht="38.25">
      <c r="B113" s="52">
        <v>107</v>
      </c>
      <c r="C113" s="334">
        <v>20910</v>
      </c>
      <c r="D113" s="81" t="s">
        <v>2481</v>
      </c>
      <c r="E113" s="55" t="s">
        <v>3569</v>
      </c>
      <c r="F113" s="55" t="s">
        <v>1742</v>
      </c>
      <c r="G113" s="54" t="s">
        <v>4422</v>
      </c>
      <c r="H113" s="54" t="s">
        <v>4422</v>
      </c>
      <c r="I113" s="55" t="s">
        <v>3315</v>
      </c>
      <c r="J113" s="35">
        <v>2</v>
      </c>
      <c r="K113" s="36">
        <v>75</v>
      </c>
      <c r="L113" s="35">
        <v>1</v>
      </c>
      <c r="M113" s="36">
        <v>95</v>
      </c>
      <c r="N113" s="34"/>
      <c r="O113" s="34"/>
      <c r="P113" s="34"/>
      <c r="Q113" s="34"/>
      <c r="R113" s="35">
        <v>1</v>
      </c>
      <c r="S113" s="35">
        <v>75</v>
      </c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>
        <v>1</v>
      </c>
      <c r="AO113" s="36">
        <v>85</v>
      </c>
      <c r="AP113" s="293">
        <f>MAX(K113,M113,O113,Q113,S113,U113,W113,Y113,AA113,AC113,AE113,AG113,AI113,AK113,AM113,AO113)*VLOOKUP(I113,'5.- Instrumental'!$B$6:$O$303,14,FALSE)</f>
        <v>2.3173576038159371</v>
      </c>
      <c r="AQ113" s="356">
        <f>VLOOKUP(C113,'6.- Insumos'!$B$5:$K$2417,10,FALSE)</f>
        <v>350.74800666666664</v>
      </c>
      <c r="AR113" s="293" t="s">
        <v>3270</v>
      </c>
      <c r="AS113" s="293">
        <f t="shared" si="2"/>
        <v>353.06536427048258</v>
      </c>
      <c r="AU113" s="357"/>
    </row>
    <row r="114" spans="2:47" ht="38.25">
      <c r="B114" s="52">
        <v>108</v>
      </c>
      <c r="C114" s="334">
        <v>20926</v>
      </c>
      <c r="D114" s="81" t="s">
        <v>2482</v>
      </c>
      <c r="E114" s="55" t="s">
        <v>3569</v>
      </c>
      <c r="F114" s="55" t="s">
        <v>3570</v>
      </c>
      <c r="G114" s="54" t="s">
        <v>4422</v>
      </c>
      <c r="H114" s="54" t="s">
        <v>4422</v>
      </c>
      <c r="I114" s="55" t="s">
        <v>3315</v>
      </c>
      <c r="J114" s="35">
        <v>2</v>
      </c>
      <c r="K114" s="35">
        <v>105</v>
      </c>
      <c r="L114" s="35">
        <v>1</v>
      </c>
      <c r="M114" s="35">
        <v>125</v>
      </c>
      <c r="N114" s="34"/>
      <c r="O114" s="34"/>
      <c r="P114" s="34"/>
      <c r="Q114" s="34"/>
      <c r="R114" s="35">
        <v>1</v>
      </c>
      <c r="S114" s="35">
        <v>105</v>
      </c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>
        <v>1</v>
      </c>
      <c r="AO114" s="35">
        <v>115</v>
      </c>
      <c r="AP114" s="293">
        <f>MAX(K114,M114,O114,Q114,S114,U114,W114,Y114,AA114,AC114,AE114,AG114,AI114,AK114,AM114,AO114)*VLOOKUP(I114,'5.- Instrumental'!$B$6:$O$303,14,FALSE)</f>
        <v>3.0491547418630756</v>
      </c>
      <c r="AQ114" s="356">
        <f>VLOOKUP(C114,'6.- Insumos'!$B$5:$K$2417,10,FALSE)</f>
        <v>296.45801666666665</v>
      </c>
      <c r="AR114" s="293">
        <f t="shared" ref="AR114:AR119" si="4">AP114+AQ114</f>
        <v>299.5071714085297</v>
      </c>
      <c r="AS114" s="293">
        <f t="shared" si="2"/>
        <v>299.5071714085297</v>
      </c>
      <c r="AU114" s="357"/>
    </row>
    <row r="115" spans="2:47" ht="38.25">
      <c r="B115" s="52">
        <v>109</v>
      </c>
      <c r="C115" s="334">
        <v>20950</v>
      </c>
      <c r="D115" s="81" t="s">
        <v>2483</v>
      </c>
      <c r="E115" s="55" t="s">
        <v>3569</v>
      </c>
      <c r="F115" s="55" t="s">
        <v>3563</v>
      </c>
      <c r="G115" s="54" t="s">
        <v>4422</v>
      </c>
      <c r="H115" s="54" t="s">
        <v>4422</v>
      </c>
      <c r="I115" s="55" t="s">
        <v>3307</v>
      </c>
      <c r="J115" s="36">
        <v>2</v>
      </c>
      <c r="K115" s="34">
        <v>20</v>
      </c>
      <c r="L115" s="36">
        <v>1</v>
      </c>
      <c r="M115" s="34">
        <v>40</v>
      </c>
      <c r="N115" s="34"/>
      <c r="O115" s="34"/>
      <c r="P115" s="34"/>
      <c r="Q115" s="34"/>
      <c r="R115" s="34">
        <v>1</v>
      </c>
      <c r="S115" s="35">
        <v>20</v>
      </c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>
        <v>1</v>
      </c>
      <c r="AO115" s="34">
        <v>30</v>
      </c>
      <c r="AP115" s="293">
        <f>MAX(K115,M115,O115,Q115,S115,U115,W115,Y115,AA115,AC115,AE115,AG115,AI115,AK115,AM115,AO115)*VLOOKUP(I115,'5.- Instrumental'!$B$6:$O$303,14,FALSE)</f>
        <v>0.64106341189674521</v>
      </c>
      <c r="AQ115" s="356">
        <f>VLOOKUP(C115,'6.- Insumos'!$B$5:$K$2417,10,FALSE)</f>
        <v>67.747349999999997</v>
      </c>
      <c r="AR115" s="293">
        <f t="shared" si="4"/>
        <v>68.388413411896749</v>
      </c>
      <c r="AS115" s="293">
        <f t="shared" si="2"/>
        <v>68.388413411896749</v>
      </c>
      <c r="AU115" s="357"/>
    </row>
    <row r="116" spans="2:47" ht="38.25">
      <c r="B116" s="52">
        <v>110</v>
      </c>
      <c r="C116" s="334">
        <v>21010</v>
      </c>
      <c r="D116" s="81" t="s">
        <v>2484</v>
      </c>
      <c r="E116" s="55" t="s">
        <v>3569</v>
      </c>
      <c r="F116" s="55" t="s">
        <v>3573</v>
      </c>
      <c r="G116" s="54" t="s">
        <v>4422</v>
      </c>
      <c r="H116" s="54" t="s">
        <v>4422</v>
      </c>
      <c r="I116" s="55" t="s">
        <v>3315</v>
      </c>
      <c r="J116" s="35">
        <v>2</v>
      </c>
      <c r="K116" s="35">
        <v>100</v>
      </c>
      <c r="L116" s="35">
        <v>1</v>
      </c>
      <c r="M116" s="35">
        <v>120</v>
      </c>
      <c r="N116" s="34"/>
      <c r="O116" s="34"/>
      <c r="P116" s="34"/>
      <c r="Q116" s="34"/>
      <c r="R116" s="35">
        <v>1</v>
      </c>
      <c r="S116" s="35">
        <v>100</v>
      </c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>
        <v>1</v>
      </c>
      <c r="AO116" s="35">
        <v>110</v>
      </c>
      <c r="AP116" s="293">
        <f>MAX(K116,M116,O116,Q116,S116,U116,W116,Y116,AA116,AC116,AE116,AG116,AI116,AK116,AM116,AO116)*VLOOKUP(I116,'5.- Instrumental'!$B$6:$O$303,14,FALSE)</f>
        <v>2.9271885521885523</v>
      </c>
      <c r="AQ116" s="356">
        <f>VLOOKUP(C116,'6.- Insumos'!$B$5:$K$2417,10,FALSE)</f>
        <v>368.33184000000006</v>
      </c>
      <c r="AR116" s="293">
        <f t="shared" si="4"/>
        <v>371.25902855218862</v>
      </c>
      <c r="AS116" s="293">
        <f t="shared" si="2"/>
        <v>371.25902855218862</v>
      </c>
      <c r="AU116" s="357"/>
    </row>
    <row r="117" spans="2:47" ht="38.25">
      <c r="B117" s="52">
        <v>111</v>
      </c>
      <c r="C117" s="334">
        <v>21015</v>
      </c>
      <c r="D117" s="81" t="s">
        <v>2485</v>
      </c>
      <c r="E117" s="55" t="s">
        <v>3569</v>
      </c>
      <c r="F117" s="55" t="s">
        <v>3573</v>
      </c>
      <c r="G117" s="54" t="s">
        <v>4422</v>
      </c>
      <c r="H117" s="54" t="s">
        <v>4422</v>
      </c>
      <c r="I117" s="55" t="s">
        <v>3315</v>
      </c>
      <c r="J117" s="35">
        <v>2</v>
      </c>
      <c r="K117" s="36">
        <v>90</v>
      </c>
      <c r="L117" s="35">
        <v>1</v>
      </c>
      <c r="M117" s="36">
        <v>110</v>
      </c>
      <c r="N117" s="34"/>
      <c r="O117" s="34"/>
      <c r="P117" s="34"/>
      <c r="Q117" s="34"/>
      <c r="R117" s="35">
        <v>1</v>
      </c>
      <c r="S117" s="35">
        <v>90</v>
      </c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>
        <v>1</v>
      </c>
      <c r="AO117" s="36">
        <v>100</v>
      </c>
      <c r="AP117" s="293">
        <f>MAX(K117,M117,O117,Q117,S117,U117,W117,Y117,AA117,AC117,AE117,AG117,AI117,AK117,AM117,AO117)*VLOOKUP(I117,'5.- Instrumental'!$B$6:$O$303,14,FALSE)</f>
        <v>2.6832561728395063</v>
      </c>
      <c r="AQ117" s="356">
        <f>VLOOKUP(C117,'6.- Insumos'!$B$5:$K$2417,10,FALSE)</f>
        <v>369.28250666666668</v>
      </c>
      <c r="AR117" s="293">
        <f t="shared" si="4"/>
        <v>371.96576283950617</v>
      </c>
      <c r="AS117" s="293">
        <f t="shared" si="2"/>
        <v>371.96576283950617</v>
      </c>
      <c r="AU117" s="357"/>
    </row>
    <row r="118" spans="2:47" ht="38.25">
      <c r="B118" s="52">
        <v>112</v>
      </c>
      <c r="C118" s="334">
        <v>21025</v>
      </c>
      <c r="D118" s="81" t="s">
        <v>2486</v>
      </c>
      <c r="E118" s="55" t="s">
        <v>3569</v>
      </c>
      <c r="F118" s="55" t="s">
        <v>3573</v>
      </c>
      <c r="G118" s="54" t="s">
        <v>4422</v>
      </c>
      <c r="H118" s="54" t="s">
        <v>4422</v>
      </c>
      <c r="I118" s="55" t="s">
        <v>3315</v>
      </c>
      <c r="J118" s="35">
        <v>2</v>
      </c>
      <c r="K118" s="36">
        <v>90</v>
      </c>
      <c r="L118" s="35">
        <v>1</v>
      </c>
      <c r="M118" s="36">
        <v>110</v>
      </c>
      <c r="N118" s="34"/>
      <c r="O118" s="34"/>
      <c r="P118" s="34"/>
      <c r="Q118" s="34"/>
      <c r="R118" s="35">
        <v>1</v>
      </c>
      <c r="S118" s="35">
        <v>90</v>
      </c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>
        <v>1</v>
      </c>
      <c r="AO118" s="36">
        <v>100</v>
      </c>
      <c r="AP118" s="293">
        <f>MAX(K118,M118,O118,Q118,S118,U118,W118,Y118,AA118,AC118,AE118,AG118,AI118,AK118,AM118,AO118)*VLOOKUP(I118,'5.- Instrumental'!$B$6:$O$303,14,FALSE)</f>
        <v>2.6832561728395063</v>
      </c>
      <c r="AQ118" s="356">
        <f>VLOOKUP(C118,'6.- Insumos'!$B$5:$K$2417,10,FALSE)</f>
        <v>369.28250666666668</v>
      </c>
      <c r="AR118" s="293">
        <f t="shared" si="4"/>
        <v>371.96576283950617</v>
      </c>
      <c r="AS118" s="293">
        <f t="shared" si="2"/>
        <v>371.96576283950617</v>
      </c>
      <c r="AU118" s="357"/>
    </row>
    <row r="119" spans="2:47" ht="38.25">
      <c r="B119" s="52">
        <v>113</v>
      </c>
      <c r="C119" s="334">
        <v>21031</v>
      </c>
      <c r="D119" s="81" t="s">
        <v>2487</v>
      </c>
      <c r="E119" s="55" t="s">
        <v>3569</v>
      </c>
      <c r="F119" s="55" t="s">
        <v>3573</v>
      </c>
      <c r="G119" s="54" t="s">
        <v>4422</v>
      </c>
      <c r="H119" s="54" t="s">
        <v>4422</v>
      </c>
      <c r="I119" s="55" t="s">
        <v>3315</v>
      </c>
      <c r="J119" s="34">
        <v>2</v>
      </c>
      <c r="K119" s="36">
        <v>80</v>
      </c>
      <c r="L119" s="34">
        <v>1</v>
      </c>
      <c r="M119" s="36">
        <v>100</v>
      </c>
      <c r="N119" s="34"/>
      <c r="O119" s="34"/>
      <c r="P119" s="34"/>
      <c r="Q119" s="34"/>
      <c r="R119" s="34">
        <v>1</v>
      </c>
      <c r="S119" s="35">
        <v>80</v>
      </c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>
        <v>1</v>
      </c>
      <c r="AO119" s="36">
        <v>90</v>
      </c>
      <c r="AP119" s="293">
        <f>MAX(K119,M119,O119,Q119,S119,U119,W119,Y119,AA119,AC119,AE119,AG119,AI119,AK119,AM119,AO119)*VLOOKUP(I119,'5.- Instrumental'!$B$6:$O$303,14,FALSE)</f>
        <v>2.4393237934904604</v>
      </c>
      <c r="AQ119" s="356">
        <f>VLOOKUP(C119,'6.- Insumos'!$B$5:$K$2417,10,FALSE)</f>
        <v>362.4931733333334</v>
      </c>
      <c r="AR119" s="293">
        <f t="shared" si="4"/>
        <v>364.93249712682388</v>
      </c>
      <c r="AS119" s="293">
        <f t="shared" si="2"/>
        <v>364.93249712682388</v>
      </c>
      <c r="AU119" s="357"/>
    </row>
    <row r="120" spans="2:47" ht="38.25">
      <c r="B120" s="52">
        <v>114</v>
      </c>
      <c r="C120" s="334">
        <v>21034</v>
      </c>
      <c r="D120" s="81" t="s">
        <v>2488</v>
      </c>
      <c r="E120" s="55" t="s">
        <v>3569</v>
      </c>
      <c r="F120" s="55" t="s">
        <v>1742</v>
      </c>
      <c r="G120" s="54" t="s">
        <v>4422</v>
      </c>
      <c r="H120" s="54" t="s">
        <v>4422</v>
      </c>
      <c r="I120" s="55" t="s">
        <v>3315</v>
      </c>
      <c r="J120" s="35">
        <v>2</v>
      </c>
      <c r="K120" s="36">
        <v>90</v>
      </c>
      <c r="L120" s="35">
        <v>1</v>
      </c>
      <c r="M120" s="36">
        <v>110</v>
      </c>
      <c r="N120" s="34"/>
      <c r="O120" s="34"/>
      <c r="P120" s="34"/>
      <c r="Q120" s="34"/>
      <c r="R120" s="35">
        <v>1</v>
      </c>
      <c r="S120" s="35">
        <v>90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>
        <v>1</v>
      </c>
      <c r="AO120" s="36">
        <v>100</v>
      </c>
      <c r="AP120" s="293">
        <f>MAX(K120,M120,O120,Q120,S120,U120,W120,Y120,AA120,AC120,AE120,AG120,AI120,AK120,AM120,AO120)*VLOOKUP(I120,'5.- Instrumental'!$B$6:$O$303,14,FALSE)</f>
        <v>2.6832561728395063</v>
      </c>
      <c r="AQ120" s="356">
        <f>VLOOKUP(C120,'6.- Insumos'!$B$5:$K$2417,10,FALSE)</f>
        <v>353.19200666666666</v>
      </c>
      <c r="AR120" s="293" t="s">
        <v>3270</v>
      </c>
      <c r="AS120" s="293">
        <f t="shared" si="2"/>
        <v>355.87526283950615</v>
      </c>
      <c r="AU120" s="357"/>
    </row>
    <row r="121" spans="2:47" ht="38.25">
      <c r="B121" s="52">
        <v>115</v>
      </c>
      <c r="C121" s="334">
        <v>21045</v>
      </c>
      <c r="D121" s="81" t="s">
        <v>2489</v>
      </c>
      <c r="E121" s="55" t="s">
        <v>3569</v>
      </c>
      <c r="F121" s="55" t="s">
        <v>1742</v>
      </c>
      <c r="G121" s="54" t="s">
        <v>4422</v>
      </c>
      <c r="H121" s="54" t="s">
        <v>4422</v>
      </c>
      <c r="I121" s="55" t="s">
        <v>3315</v>
      </c>
      <c r="J121" s="35">
        <v>2</v>
      </c>
      <c r="K121" s="35">
        <v>100</v>
      </c>
      <c r="L121" s="35">
        <v>1</v>
      </c>
      <c r="M121" s="35">
        <v>120</v>
      </c>
      <c r="N121" s="34"/>
      <c r="O121" s="34"/>
      <c r="P121" s="34"/>
      <c r="Q121" s="34"/>
      <c r="R121" s="35">
        <v>1</v>
      </c>
      <c r="S121" s="35">
        <v>100</v>
      </c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>
        <v>1</v>
      </c>
      <c r="AO121" s="35">
        <v>110</v>
      </c>
      <c r="AP121" s="293">
        <f>MAX(K121,M121,O121,Q121,S121,U121,W121,Y121,AA121,AC121,AE121,AG121,AI121,AK121,AM121,AO121)*VLOOKUP(I121,'5.- Instrumental'!$B$6:$O$303,14,FALSE)</f>
        <v>2.9271885521885523</v>
      </c>
      <c r="AQ121" s="356">
        <f>VLOOKUP(C121,'6.- Insumos'!$B$5:$K$2417,10,FALSE)</f>
        <v>367.72133999999994</v>
      </c>
      <c r="AR121" s="293" t="s">
        <v>3270</v>
      </c>
      <c r="AS121" s="293">
        <f t="shared" si="2"/>
        <v>370.64852855218851</v>
      </c>
      <c r="AU121" s="357"/>
    </row>
    <row r="122" spans="2:47" ht="38.25">
      <c r="B122" s="52">
        <v>116</v>
      </c>
      <c r="C122" s="334">
        <v>21050</v>
      </c>
      <c r="D122" s="81" t="s">
        <v>2490</v>
      </c>
      <c r="E122" s="55" t="s">
        <v>3569</v>
      </c>
      <c r="F122" s="55" t="s">
        <v>3573</v>
      </c>
      <c r="G122" s="54" t="s">
        <v>4422</v>
      </c>
      <c r="H122" s="54" t="s">
        <v>4422</v>
      </c>
      <c r="I122" s="55" t="s">
        <v>3315</v>
      </c>
      <c r="J122" s="35">
        <v>2</v>
      </c>
      <c r="K122" s="36">
        <v>90</v>
      </c>
      <c r="L122" s="35">
        <v>1</v>
      </c>
      <c r="M122" s="36">
        <v>110</v>
      </c>
      <c r="N122" s="34"/>
      <c r="O122" s="34"/>
      <c r="P122" s="34"/>
      <c r="Q122" s="34"/>
      <c r="R122" s="35">
        <v>1</v>
      </c>
      <c r="S122" s="35">
        <v>90</v>
      </c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>
        <v>1</v>
      </c>
      <c r="AO122" s="36">
        <v>100</v>
      </c>
      <c r="AP122" s="293">
        <f>MAX(K122,M122,O122,Q122,S122,U122,W122,Y122,AA122,AC122,AE122,AG122,AI122,AK122,AM122,AO122)*VLOOKUP(I122,'5.- Instrumental'!$B$6:$O$303,14,FALSE)</f>
        <v>2.6832561728395063</v>
      </c>
      <c r="AQ122" s="356">
        <f>VLOOKUP(C122,'6.- Insumos'!$B$5:$K$2417,10,FALSE)</f>
        <v>369.28250666666668</v>
      </c>
      <c r="AR122" s="293">
        <f>AP122+AQ122</f>
        <v>371.96576283950617</v>
      </c>
      <c r="AS122" s="293">
        <f t="shared" si="2"/>
        <v>371.96576283950617</v>
      </c>
      <c r="AU122" s="357"/>
    </row>
    <row r="123" spans="2:47" ht="38.25">
      <c r="B123" s="52">
        <v>117</v>
      </c>
      <c r="C123" s="334">
        <v>21060</v>
      </c>
      <c r="D123" s="81" t="s">
        <v>2491</v>
      </c>
      <c r="E123" s="55" t="s">
        <v>3569</v>
      </c>
      <c r="F123" s="55" t="s">
        <v>1742</v>
      </c>
      <c r="G123" s="54" t="s">
        <v>4422</v>
      </c>
      <c r="H123" s="54" t="s">
        <v>4422</v>
      </c>
      <c r="I123" s="55" t="s">
        <v>3315</v>
      </c>
      <c r="J123" s="35">
        <v>2</v>
      </c>
      <c r="K123" s="35">
        <v>100</v>
      </c>
      <c r="L123" s="35">
        <v>1</v>
      </c>
      <c r="M123" s="35">
        <v>120</v>
      </c>
      <c r="N123" s="34"/>
      <c r="O123" s="34"/>
      <c r="P123" s="34"/>
      <c r="Q123" s="34"/>
      <c r="R123" s="35">
        <v>1</v>
      </c>
      <c r="S123" s="35">
        <v>100</v>
      </c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>
        <v>1</v>
      </c>
      <c r="AO123" s="35">
        <v>110</v>
      </c>
      <c r="AP123" s="293">
        <f>MAX(K123,M123,O123,Q123,S123,U123,W123,Y123,AA123,AC123,AE123,AG123,AI123,AK123,AM123,AO123)*VLOOKUP(I123,'5.- Instrumental'!$B$6:$O$303,14,FALSE)</f>
        <v>2.9271885521885523</v>
      </c>
      <c r="AQ123" s="356">
        <f>VLOOKUP(C123,'6.- Insumos'!$B$5:$K$2417,10,FALSE)</f>
        <v>367.72133999999994</v>
      </c>
      <c r="AR123" s="293" t="s">
        <v>3270</v>
      </c>
      <c r="AS123" s="293">
        <f t="shared" si="2"/>
        <v>370.64852855218851</v>
      </c>
      <c r="AU123" s="357"/>
    </row>
    <row r="124" spans="2:47" ht="38.25">
      <c r="B124" s="52">
        <v>118</v>
      </c>
      <c r="C124" s="334">
        <v>21310</v>
      </c>
      <c r="D124" s="81" t="s">
        <v>2492</v>
      </c>
      <c r="E124" s="55" t="s">
        <v>3562</v>
      </c>
      <c r="F124" s="55" t="s">
        <v>3565</v>
      </c>
      <c r="G124" s="54" t="s">
        <v>4422</v>
      </c>
      <c r="H124" s="54" t="s">
        <v>4422</v>
      </c>
      <c r="I124" s="55" t="s">
        <v>3293</v>
      </c>
      <c r="J124" s="36">
        <v>1</v>
      </c>
      <c r="K124" s="36">
        <v>30</v>
      </c>
      <c r="L124" s="36"/>
      <c r="M124" s="36"/>
      <c r="N124" s="34"/>
      <c r="O124" s="34"/>
      <c r="P124" s="34"/>
      <c r="Q124" s="34"/>
      <c r="R124" s="34"/>
      <c r="S124" s="35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>
        <v>1</v>
      </c>
      <c r="AO124" s="36">
        <v>40</v>
      </c>
      <c r="AP124" s="293">
        <f>MAX(K124,M124,O124,Q124,S124,U124,W124,Y124,AA124,AC124,AE124,AG124,AI124,AK124,AM124,AO124)*VLOOKUP(I124,'5.- Instrumental'!$B$6:$O$303,14,FALSE)</f>
        <v>8.3438552188552201E-2</v>
      </c>
      <c r="AQ124" s="356">
        <f>VLOOKUP(C124,'6.- Insumos'!$B$5:$K$2417,10,FALSE)</f>
        <v>22.887150000000002</v>
      </c>
      <c r="AR124" s="293">
        <f>AP124+AQ124</f>
        <v>22.970588552188556</v>
      </c>
      <c r="AS124" s="293">
        <f t="shared" si="2"/>
        <v>22.970588552188556</v>
      </c>
      <c r="AU124" s="357"/>
    </row>
    <row r="125" spans="2:47" ht="38.25">
      <c r="B125" s="52">
        <v>119</v>
      </c>
      <c r="C125" s="334">
        <v>21325</v>
      </c>
      <c r="D125" s="81" t="s">
        <v>2493</v>
      </c>
      <c r="E125" s="55" t="s">
        <v>3569</v>
      </c>
      <c r="F125" s="55" t="s">
        <v>3570</v>
      </c>
      <c r="G125" s="54" t="s">
        <v>4422</v>
      </c>
      <c r="H125" s="54" t="s">
        <v>4422</v>
      </c>
      <c r="I125" s="55" t="s">
        <v>3315</v>
      </c>
      <c r="J125" s="35">
        <v>2</v>
      </c>
      <c r="K125" s="36">
        <v>60</v>
      </c>
      <c r="L125" s="35">
        <v>1</v>
      </c>
      <c r="M125" s="36">
        <v>80</v>
      </c>
      <c r="N125" s="34"/>
      <c r="O125" s="34"/>
      <c r="P125" s="34"/>
      <c r="Q125" s="34"/>
      <c r="R125" s="35">
        <v>1</v>
      </c>
      <c r="S125" s="35">
        <v>60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>
        <v>1</v>
      </c>
      <c r="AO125" s="36">
        <v>70</v>
      </c>
      <c r="AP125" s="293">
        <f>MAX(K125,M125,O125,Q125,S125,U125,W125,Y125,AA125,AC125,AE125,AG125,AI125,AK125,AM125,AO125)*VLOOKUP(I125,'5.- Instrumental'!$B$6:$O$303,14,FALSE)</f>
        <v>1.9514590347923684</v>
      </c>
      <c r="AQ125" s="356">
        <f>VLOOKUP(C125,'6.- Insumos'!$B$5:$K$2417,10,FALSE)</f>
        <v>117.40399999999998</v>
      </c>
      <c r="AR125" s="293">
        <f>AP125+AQ125</f>
        <v>119.35545903479235</v>
      </c>
      <c r="AS125" s="293">
        <f t="shared" si="2"/>
        <v>119.35545903479235</v>
      </c>
      <c r="AU125" s="357"/>
    </row>
    <row r="126" spans="2:47" ht="38.25">
      <c r="B126" s="52">
        <v>120</v>
      </c>
      <c r="C126" s="334">
        <v>21338</v>
      </c>
      <c r="D126" s="81" t="s">
        <v>2494</v>
      </c>
      <c r="E126" s="55" t="s">
        <v>3569</v>
      </c>
      <c r="F126" s="55" t="s">
        <v>1742</v>
      </c>
      <c r="G126" s="54" t="s">
        <v>4422</v>
      </c>
      <c r="H126" s="54" t="s">
        <v>4422</v>
      </c>
      <c r="I126" s="55" t="s">
        <v>3315</v>
      </c>
      <c r="J126" s="35">
        <v>2</v>
      </c>
      <c r="K126" s="36">
        <v>75</v>
      </c>
      <c r="L126" s="35">
        <v>1</v>
      </c>
      <c r="M126" s="36">
        <v>95</v>
      </c>
      <c r="N126" s="34"/>
      <c r="O126" s="34"/>
      <c r="P126" s="34"/>
      <c r="Q126" s="34"/>
      <c r="R126" s="35">
        <v>1</v>
      </c>
      <c r="S126" s="35">
        <v>75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>
        <v>1</v>
      </c>
      <c r="AO126" s="36">
        <v>85</v>
      </c>
      <c r="AP126" s="293">
        <f>MAX(K126,M126,O126,Q126,S126,U126,W126,Y126,AA126,AC126,AE126,AG126,AI126,AK126,AM126,AO126)*VLOOKUP(I126,'5.- Instrumental'!$B$6:$O$303,14,FALSE)</f>
        <v>2.3173576038159371</v>
      </c>
      <c r="AQ126" s="356">
        <f>VLOOKUP(C126,'6.- Insumos'!$B$5:$K$2417,10,FALSE)</f>
        <v>350.74800666666664</v>
      </c>
      <c r="AR126" s="293" t="s">
        <v>3270</v>
      </c>
      <c r="AS126" s="293">
        <f t="shared" si="2"/>
        <v>353.06536427048258</v>
      </c>
      <c r="AU126" s="357"/>
    </row>
    <row r="127" spans="2:47" ht="38.25">
      <c r="B127" s="52">
        <v>121</v>
      </c>
      <c r="C127" s="334">
        <v>21343</v>
      </c>
      <c r="D127" s="81" t="s">
        <v>2495</v>
      </c>
      <c r="E127" s="55" t="s">
        <v>3569</v>
      </c>
      <c r="F127" s="55" t="s">
        <v>1742</v>
      </c>
      <c r="G127" s="54" t="s">
        <v>4422</v>
      </c>
      <c r="H127" s="54" t="s">
        <v>4422</v>
      </c>
      <c r="I127" s="55" t="s">
        <v>3315</v>
      </c>
      <c r="J127" s="35">
        <v>2</v>
      </c>
      <c r="K127" s="36">
        <v>75</v>
      </c>
      <c r="L127" s="35">
        <v>1</v>
      </c>
      <c r="M127" s="36">
        <v>95</v>
      </c>
      <c r="N127" s="34"/>
      <c r="O127" s="34"/>
      <c r="P127" s="34"/>
      <c r="Q127" s="34"/>
      <c r="R127" s="35">
        <v>1</v>
      </c>
      <c r="S127" s="35">
        <v>75</v>
      </c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>
        <v>1</v>
      </c>
      <c r="AO127" s="36">
        <v>85</v>
      </c>
      <c r="AP127" s="293">
        <f>MAX(K127,M127,O127,Q127,S127,U127,W127,Y127,AA127,AC127,AE127,AG127,AI127,AK127,AM127,AO127)*VLOOKUP(I127,'5.- Instrumental'!$B$6:$O$303,14,FALSE)</f>
        <v>2.3173576038159371</v>
      </c>
      <c r="AQ127" s="356">
        <f>VLOOKUP(C127,'6.- Insumos'!$B$5:$K$2417,10,FALSE)</f>
        <v>350.74800666666664</v>
      </c>
      <c r="AR127" s="293" t="s">
        <v>3270</v>
      </c>
      <c r="AS127" s="293">
        <f t="shared" si="2"/>
        <v>353.06536427048258</v>
      </c>
      <c r="AU127" s="357"/>
    </row>
    <row r="128" spans="2:47" ht="63.75">
      <c r="B128" s="52">
        <v>122</v>
      </c>
      <c r="C128" s="334">
        <v>21345</v>
      </c>
      <c r="D128" s="81" t="s">
        <v>2496</v>
      </c>
      <c r="E128" s="55" t="s">
        <v>3562</v>
      </c>
      <c r="F128" s="55" t="s">
        <v>3565</v>
      </c>
      <c r="G128" s="54" t="s">
        <v>4422</v>
      </c>
      <c r="H128" s="54" t="s">
        <v>4422</v>
      </c>
      <c r="I128" s="55" t="s">
        <v>3293</v>
      </c>
      <c r="J128" s="35">
        <v>1</v>
      </c>
      <c r="K128" s="34">
        <v>45</v>
      </c>
      <c r="L128" s="36"/>
      <c r="M128" s="34"/>
      <c r="N128" s="34"/>
      <c r="O128" s="34"/>
      <c r="P128" s="34"/>
      <c r="Q128" s="34"/>
      <c r="R128" s="34"/>
      <c r="S128" s="35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>
        <v>1</v>
      </c>
      <c r="AO128" s="34">
        <v>55</v>
      </c>
      <c r="AP128" s="293">
        <f>MAX(K128,M128,O128,Q128,S128,U128,W128,Y128,AA128,AC128,AE128,AG128,AI128,AK128,AM128,AO128)*VLOOKUP(I128,'5.- Instrumental'!$B$6:$O$303,14,FALSE)</f>
        <v>0.11472800925925927</v>
      </c>
      <c r="AQ128" s="356">
        <f>VLOOKUP(C128,'6.- Insumos'!$B$5:$K$2417,10,FALSE)</f>
        <v>22.887150000000002</v>
      </c>
      <c r="AR128" s="293">
        <f>AP128+AQ128</f>
        <v>23.001878009259261</v>
      </c>
      <c r="AS128" s="293">
        <f t="shared" si="2"/>
        <v>23.001878009259261</v>
      </c>
      <c r="AU128" s="357"/>
    </row>
    <row r="129" spans="2:47" ht="38.25">
      <c r="B129" s="52">
        <v>123</v>
      </c>
      <c r="C129" s="334">
        <v>21346</v>
      </c>
      <c r="D129" s="81" t="s">
        <v>2497</v>
      </c>
      <c r="E129" s="55" t="s">
        <v>3569</v>
      </c>
      <c r="F129" s="55" t="s">
        <v>1742</v>
      </c>
      <c r="G129" s="54" t="s">
        <v>4422</v>
      </c>
      <c r="H129" s="54" t="s">
        <v>4422</v>
      </c>
      <c r="I129" s="55" t="s">
        <v>3315</v>
      </c>
      <c r="J129" s="35">
        <v>2</v>
      </c>
      <c r="K129" s="36">
        <v>90</v>
      </c>
      <c r="L129" s="35">
        <v>1</v>
      </c>
      <c r="M129" s="36">
        <v>110</v>
      </c>
      <c r="N129" s="34"/>
      <c r="O129" s="34"/>
      <c r="P129" s="34"/>
      <c r="Q129" s="34"/>
      <c r="R129" s="35">
        <v>1</v>
      </c>
      <c r="S129" s="35">
        <v>90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>
        <v>1</v>
      </c>
      <c r="AO129" s="36">
        <v>100</v>
      </c>
      <c r="AP129" s="293">
        <f>MAX(K129,M129,O129,Q129,S129,U129,W129,Y129,AA129,AC129,AE129,AG129,AI129,AK129,AM129,AO129)*VLOOKUP(I129,'5.- Instrumental'!$B$6:$O$303,14,FALSE)</f>
        <v>2.6832561728395063</v>
      </c>
      <c r="AQ129" s="356">
        <f>VLOOKUP(C129,'6.- Insumos'!$B$5:$K$2417,10,FALSE)</f>
        <v>353.19200666666666</v>
      </c>
      <c r="AR129" s="293" t="s">
        <v>3270</v>
      </c>
      <c r="AS129" s="293">
        <f t="shared" si="2"/>
        <v>355.87526283950615</v>
      </c>
      <c r="AU129" s="357"/>
    </row>
    <row r="130" spans="2:47" ht="38.25">
      <c r="B130" s="52">
        <v>124</v>
      </c>
      <c r="C130" s="334">
        <v>21360</v>
      </c>
      <c r="D130" s="81" t="s">
        <v>2498</v>
      </c>
      <c r="E130" s="55" t="s">
        <v>3569</v>
      </c>
      <c r="F130" s="55" t="s">
        <v>3573</v>
      </c>
      <c r="G130" s="54" t="s">
        <v>4422</v>
      </c>
      <c r="H130" s="54" t="s">
        <v>4422</v>
      </c>
      <c r="I130" s="55" t="s">
        <v>3315</v>
      </c>
      <c r="J130" s="35">
        <v>2</v>
      </c>
      <c r="K130" s="36">
        <v>90</v>
      </c>
      <c r="L130" s="35">
        <v>1</v>
      </c>
      <c r="M130" s="36">
        <v>110</v>
      </c>
      <c r="N130" s="34"/>
      <c r="O130" s="34"/>
      <c r="P130" s="34"/>
      <c r="Q130" s="34"/>
      <c r="R130" s="35">
        <v>1</v>
      </c>
      <c r="S130" s="35">
        <v>90</v>
      </c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>
        <v>1</v>
      </c>
      <c r="AO130" s="36">
        <v>100</v>
      </c>
      <c r="AP130" s="293">
        <f>MAX(K130,M130,O130,Q130,S130,U130,W130,Y130,AA130,AC130,AE130,AG130,AI130,AK130,AM130,AO130)*VLOOKUP(I130,'5.- Instrumental'!$B$6:$O$303,14,FALSE)</f>
        <v>2.6832561728395063</v>
      </c>
      <c r="AQ130" s="356">
        <f>VLOOKUP(C130,'6.- Insumos'!$B$5:$K$2417,10,FALSE)</f>
        <v>369.28250666666668</v>
      </c>
      <c r="AR130" s="293">
        <f>AP130+AQ130</f>
        <v>371.96576283950617</v>
      </c>
      <c r="AS130" s="293">
        <f t="shared" si="2"/>
        <v>371.96576283950617</v>
      </c>
      <c r="AU130" s="357"/>
    </row>
    <row r="131" spans="2:47" ht="38.25">
      <c r="B131" s="52">
        <v>125</v>
      </c>
      <c r="C131" s="334">
        <v>21385</v>
      </c>
      <c r="D131" s="81" t="s">
        <v>2499</v>
      </c>
      <c r="E131" s="55" t="s">
        <v>3569</v>
      </c>
      <c r="F131" s="55" t="s">
        <v>1742</v>
      </c>
      <c r="G131" s="54" t="s">
        <v>4422</v>
      </c>
      <c r="H131" s="54" t="s">
        <v>4422</v>
      </c>
      <c r="I131" s="55" t="s">
        <v>3315</v>
      </c>
      <c r="J131" s="35">
        <v>2</v>
      </c>
      <c r="K131" s="36">
        <v>90</v>
      </c>
      <c r="L131" s="35">
        <v>1</v>
      </c>
      <c r="M131" s="36">
        <v>110</v>
      </c>
      <c r="N131" s="34"/>
      <c r="O131" s="34"/>
      <c r="P131" s="34"/>
      <c r="Q131" s="34"/>
      <c r="R131" s="35">
        <v>1</v>
      </c>
      <c r="S131" s="35">
        <v>90</v>
      </c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>
        <v>1</v>
      </c>
      <c r="AO131" s="36">
        <v>100</v>
      </c>
      <c r="AP131" s="293">
        <f>MAX(K131,M131,O131,Q131,S131,U131,W131,Y131,AA131,AC131,AE131,AG131,AI131,AK131,AM131,AO131)*VLOOKUP(I131,'5.- Instrumental'!$B$6:$O$303,14,FALSE)</f>
        <v>2.6832561728395063</v>
      </c>
      <c r="AQ131" s="356">
        <f>VLOOKUP(C131,'6.- Insumos'!$B$5:$K$2417,10,FALSE)</f>
        <v>354.69048999999995</v>
      </c>
      <c r="AR131" s="293" t="s">
        <v>3270</v>
      </c>
      <c r="AS131" s="293">
        <f t="shared" si="2"/>
        <v>357.37374617283945</v>
      </c>
      <c r="AU131" s="357"/>
    </row>
    <row r="132" spans="2:47" ht="25.5">
      <c r="B132" s="52">
        <v>126</v>
      </c>
      <c r="C132" s="334">
        <v>21400</v>
      </c>
      <c r="D132" s="81" t="s">
        <v>2500</v>
      </c>
      <c r="E132" s="55" t="s">
        <v>3562</v>
      </c>
      <c r="F132" s="55" t="s">
        <v>3565</v>
      </c>
      <c r="G132" s="54" t="s">
        <v>4422</v>
      </c>
      <c r="H132" s="54" t="s">
        <v>4422</v>
      </c>
      <c r="I132" s="55" t="s">
        <v>3293</v>
      </c>
      <c r="J132" s="35">
        <v>1</v>
      </c>
      <c r="K132" s="34">
        <v>80</v>
      </c>
      <c r="L132" s="36"/>
      <c r="M132" s="34"/>
      <c r="N132" s="34"/>
      <c r="O132" s="34"/>
      <c r="P132" s="34"/>
      <c r="Q132" s="34"/>
      <c r="R132" s="34"/>
      <c r="S132" s="35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>
        <v>1</v>
      </c>
      <c r="AO132" s="34">
        <v>90</v>
      </c>
      <c r="AP132" s="293">
        <f>MAX(K132,M132,O132,Q132,S132,U132,W132,Y132,AA132,AC132,AE132,AG132,AI132,AK132,AM132,AO132)*VLOOKUP(I132,'5.- Instrumental'!$B$6:$O$303,14,FALSE)</f>
        <v>0.18773674242424243</v>
      </c>
      <c r="AQ132" s="356">
        <f>VLOOKUP(C132,'6.- Insumos'!$B$5:$K$2417,10,FALSE)</f>
        <v>22.887150000000002</v>
      </c>
      <c r="AR132" s="293">
        <f>AP132+AQ132</f>
        <v>23.074886742424244</v>
      </c>
      <c r="AS132" s="293">
        <f t="shared" si="2"/>
        <v>23.074886742424244</v>
      </c>
      <c r="AU132" s="357"/>
    </row>
    <row r="133" spans="2:47" ht="38.25">
      <c r="B133" s="52">
        <v>127</v>
      </c>
      <c r="C133" s="334">
        <v>21406</v>
      </c>
      <c r="D133" s="81" t="s">
        <v>2501</v>
      </c>
      <c r="E133" s="55" t="s">
        <v>3569</v>
      </c>
      <c r="F133" s="55" t="s">
        <v>3573</v>
      </c>
      <c r="G133" s="54" t="s">
        <v>4422</v>
      </c>
      <c r="H133" s="54" t="s">
        <v>4422</v>
      </c>
      <c r="I133" s="55" t="s">
        <v>3315</v>
      </c>
      <c r="J133" s="35">
        <v>2</v>
      </c>
      <c r="K133" s="36">
        <v>45</v>
      </c>
      <c r="L133" s="35">
        <v>1</v>
      </c>
      <c r="M133" s="36">
        <v>65</v>
      </c>
      <c r="N133" s="34"/>
      <c r="O133" s="34"/>
      <c r="P133" s="34"/>
      <c r="Q133" s="34"/>
      <c r="R133" s="35">
        <v>1</v>
      </c>
      <c r="S133" s="35">
        <v>45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>
        <v>1</v>
      </c>
      <c r="AO133" s="36">
        <v>55</v>
      </c>
      <c r="AP133" s="293">
        <f>MAX(K133,M133,O133,Q133,S133,U133,W133,Y133,AA133,AC133,AE133,AG133,AI133,AK133,AM133,AO133)*VLOOKUP(I133,'5.- Instrumental'!$B$6:$O$303,14,FALSE)</f>
        <v>1.5855604657687992</v>
      </c>
      <c r="AQ133" s="356">
        <f>VLOOKUP(C133,'6.- Insumos'!$B$5:$K$2417,10,FALSE)</f>
        <v>338.73050666666666</v>
      </c>
      <c r="AR133" s="293">
        <f>AP133+AQ133</f>
        <v>340.31606713243548</v>
      </c>
      <c r="AS133" s="293">
        <f t="shared" si="2"/>
        <v>340.31606713243548</v>
      </c>
      <c r="AU133" s="357"/>
    </row>
    <row r="134" spans="2:47" ht="25.5">
      <c r="B134" s="52">
        <v>128</v>
      </c>
      <c r="C134" s="334">
        <v>21421</v>
      </c>
      <c r="D134" s="81" t="s">
        <v>2502</v>
      </c>
      <c r="E134" s="55" t="s">
        <v>3562</v>
      </c>
      <c r="F134" s="55" t="s">
        <v>3565</v>
      </c>
      <c r="G134" s="54" t="s">
        <v>4422</v>
      </c>
      <c r="H134" s="54" t="s">
        <v>4422</v>
      </c>
      <c r="I134" s="55" t="s">
        <v>3293</v>
      </c>
      <c r="J134" s="36">
        <v>1</v>
      </c>
      <c r="K134" s="34">
        <v>20</v>
      </c>
      <c r="L134" s="36"/>
      <c r="M134" s="34"/>
      <c r="N134" s="34"/>
      <c r="O134" s="34"/>
      <c r="P134" s="34"/>
      <c r="Q134" s="34"/>
      <c r="R134" s="34"/>
      <c r="S134" s="35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>
        <v>1</v>
      </c>
      <c r="AO134" s="34">
        <v>30</v>
      </c>
      <c r="AP134" s="293">
        <f>MAX(K134,M134,O134,Q134,S134,U134,W134,Y134,AA134,AC134,AE134,AG134,AI134,AK134,AM134,AO134)*VLOOKUP(I134,'5.- Instrumental'!$B$6:$O$303,14,FALSE)</f>
        <v>6.2578914141414144E-2</v>
      </c>
      <c r="AQ134" s="356">
        <f>VLOOKUP(C134,'6.- Insumos'!$B$5:$K$2417,10,FALSE)</f>
        <v>22.887150000000002</v>
      </c>
      <c r="AR134" s="293">
        <f>AP134+AQ134</f>
        <v>22.949728914141417</v>
      </c>
      <c r="AS134" s="293">
        <f t="shared" si="2"/>
        <v>22.949728914141417</v>
      </c>
      <c r="AU134" s="357"/>
    </row>
    <row r="135" spans="2:47" ht="38.25">
      <c r="B135" s="52">
        <v>129</v>
      </c>
      <c r="C135" s="334">
        <v>21422</v>
      </c>
      <c r="D135" s="81" t="s">
        <v>2503</v>
      </c>
      <c r="E135" s="55" t="s">
        <v>3569</v>
      </c>
      <c r="F135" s="55" t="s">
        <v>1742</v>
      </c>
      <c r="G135" s="54" t="s">
        <v>4422</v>
      </c>
      <c r="H135" s="54" t="s">
        <v>4422</v>
      </c>
      <c r="I135" s="55" t="s">
        <v>3315</v>
      </c>
      <c r="J135" s="35">
        <v>2</v>
      </c>
      <c r="K135" s="36">
        <v>90</v>
      </c>
      <c r="L135" s="35">
        <v>1</v>
      </c>
      <c r="M135" s="36">
        <v>110</v>
      </c>
      <c r="N135" s="34"/>
      <c r="O135" s="34"/>
      <c r="P135" s="34"/>
      <c r="Q135" s="34"/>
      <c r="R135" s="35">
        <v>1</v>
      </c>
      <c r="S135" s="35">
        <v>90</v>
      </c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>
        <v>1</v>
      </c>
      <c r="AO135" s="36">
        <v>100</v>
      </c>
      <c r="AP135" s="293">
        <f>MAX(K135,M135,O135,Q135,S135,U135,W135,Y135,AA135,AC135,AE135,AG135,AI135,AK135,AM135,AO135)*VLOOKUP(I135,'5.- Instrumental'!$B$6:$O$303,14,FALSE)</f>
        <v>2.6832561728395063</v>
      </c>
      <c r="AQ135" s="356">
        <f>VLOOKUP(C135,'6.- Insumos'!$B$5:$K$2417,10,FALSE)</f>
        <v>353.19200666666666</v>
      </c>
      <c r="AR135" s="293" t="s">
        <v>3270</v>
      </c>
      <c r="AS135" s="293">
        <f t="shared" si="2"/>
        <v>355.87526283950615</v>
      </c>
      <c r="AU135" s="357"/>
    </row>
    <row r="136" spans="2:47" ht="25.5">
      <c r="B136" s="52">
        <v>130</v>
      </c>
      <c r="C136" s="334">
        <v>21431</v>
      </c>
      <c r="D136" s="81" t="s">
        <v>2504</v>
      </c>
      <c r="E136" s="55" t="s">
        <v>3562</v>
      </c>
      <c r="F136" s="55" t="s">
        <v>3565</v>
      </c>
      <c r="G136" s="54" t="s">
        <v>4422</v>
      </c>
      <c r="H136" s="54" t="s">
        <v>4422</v>
      </c>
      <c r="I136" s="55" t="s">
        <v>3293</v>
      </c>
      <c r="J136" s="35">
        <v>1</v>
      </c>
      <c r="K136" s="36">
        <v>90</v>
      </c>
      <c r="L136" s="35"/>
      <c r="M136" s="36"/>
      <c r="N136" s="34"/>
      <c r="O136" s="34"/>
      <c r="P136" s="34"/>
      <c r="Q136" s="34"/>
      <c r="R136" s="35"/>
      <c r="S136" s="35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>
        <v>1</v>
      </c>
      <c r="AO136" s="36">
        <v>100</v>
      </c>
      <c r="AP136" s="293">
        <f>MAX(K136,M136,O136,Q136,S136,U136,W136,Y136,AA136,AC136,AE136,AG136,AI136,AK136,AM136,AO136)*VLOOKUP(I136,'5.- Instrumental'!$B$6:$O$303,14,FALSE)</f>
        <v>0.20859638047138049</v>
      </c>
      <c r="AQ136" s="356">
        <f>VLOOKUP(C136,'6.- Insumos'!$B$5:$K$2417,10,FALSE)</f>
        <v>22.887150000000002</v>
      </c>
      <c r="AR136" s="293">
        <f>AP136+AQ136</f>
        <v>23.095746380471383</v>
      </c>
      <c r="AS136" s="293">
        <f t="shared" ref="AS136:AS199" si="5">AP136++AQ136</f>
        <v>23.095746380471383</v>
      </c>
      <c r="AU136" s="357"/>
    </row>
    <row r="137" spans="2:47" ht="38.25">
      <c r="B137" s="52">
        <v>131</v>
      </c>
      <c r="C137" s="334">
        <v>21432</v>
      </c>
      <c r="D137" s="81" t="s">
        <v>2505</v>
      </c>
      <c r="E137" s="55" t="s">
        <v>3569</v>
      </c>
      <c r="F137" s="55" t="s">
        <v>1742</v>
      </c>
      <c r="G137" s="54" t="s">
        <v>4422</v>
      </c>
      <c r="H137" s="54" t="s">
        <v>4422</v>
      </c>
      <c r="I137" s="55" t="s">
        <v>3315</v>
      </c>
      <c r="J137" s="35">
        <v>2</v>
      </c>
      <c r="K137" s="35">
        <v>100</v>
      </c>
      <c r="L137" s="35">
        <v>1</v>
      </c>
      <c r="M137" s="35">
        <v>120</v>
      </c>
      <c r="N137" s="34"/>
      <c r="O137" s="34"/>
      <c r="P137" s="34"/>
      <c r="Q137" s="34"/>
      <c r="R137" s="35">
        <v>1</v>
      </c>
      <c r="S137" s="35">
        <v>100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>
        <v>1</v>
      </c>
      <c r="AO137" s="35">
        <v>110</v>
      </c>
      <c r="AP137" s="293">
        <f>MAX(K137,M137,O137,Q137,S137,U137,W137,Y137,AA137,AC137,AE137,AG137,AI137,AK137,AM137,AO137)*VLOOKUP(I137,'5.- Instrumental'!$B$6:$O$303,14,FALSE)</f>
        <v>2.9271885521885523</v>
      </c>
      <c r="AQ137" s="356">
        <f>VLOOKUP(C137,'6.- Insumos'!$B$5:$K$2417,10,FALSE)</f>
        <v>359.98133999999993</v>
      </c>
      <c r="AR137" s="293" t="s">
        <v>3270</v>
      </c>
      <c r="AS137" s="293">
        <f t="shared" si="5"/>
        <v>362.9085285521885</v>
      </c>
      <c r="AU137" s="357"/>
    </row>
    <row r="138" spans="2:47" ht="38.25">
      <c r="B138" s="52">
        <v>132</v>
      </c>
      <c r="C138" s="334">
        <v>21440</v>
      </c>
      <c r="D138" s="81" t="s">
        <v>2506</v>
      </c>
      <c r="E138" s="55" t="s">
        <v>3562</v>
      </c>
      <c r="F138" s="55" t="s">
        <v>3565</v>
      </c>
      <c r="G138" s="54" t="s">
        <v>4422</v>
      </c>
      <c r="H138" s="54" t="s">
        <v>4422</v>
      </c>
      <c r="I138" s="55" t="s">
        <v>3293</v>
      </c>
      <c r="J138" s="35">
        <v>1</v>
      </c>
      <c r="K138" s="36">
        <v>75</v>
      </c>
      <c r="L138" s="35"/>
      <c r="M138" s="36"/>
      <c r="N138" s="34"/>
      <c r="O138" s="34"/>
      <c r="P138" s="34"/>
      <c r="Q138" s="34"/>
      <c r="R138" s="35"/>
      <c r="S138" s="35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>
        <v>1</v>
      </c>
      <c r="AO138" s="36">
        <v>85</v>
      </c>
      <c r="AP138" s="293">
        <f>MAX(K138,M138,O138,Q138,S138,U138,W138,Y138,AA138,AC138,AE138,AG138,AI138,AK138,AM138,AO138)*VLOOKUP(I138,'5.- Instrumental'!$B$6:$O$303,14,FALSE)</f>
        <v>0.17730692340067342</v>
      </c>
      <c r="AQ138" s="356">
        <f>VLOOKUP(C138,'6.- Insumos'!$B$5:$K$2417,10,FALSE)</f>
        <v>22.887150000000002</v>
      </c>
      <c r="AR138" s="293">
        <f>AP138+AQ138</f>
        <v>23.064456923400677</v>
      </c>
      <c r="AS138" s="293">
        <f t="shared" si="5"/>
        <v>23.064456923400677</v>
      </c>
      <c r="AU138" s="357"/>
    </row>
    <row r="139" spans="2:47" ht="38.25">
      <c r="B139" s="52">
        <v>133</v>
      </c>
      <c r="C139" s="334">
        <v>21445</v>
      </c>
      <c r="D139" s="81" t="s">
        <v>2507</v>
      </c>
      <c r="E139" s="55" t="s">
        <v>3569</v>
      </c>
      <c r="F139" s="55" t="s">
        <v>3573</v>
      </c>
      <c r="G139" s="54" t="s">
        <v>4422</v>
      </c>
      <c r="H139" s="54" t="s">
        <v>4422</v>
      </c>
      <c r="I139" s="55" t="s">
        <v>3315</v>
      </c>
      <c r="J139" s="35">
        <v>2</v>
      </c>
      <c r="K139" s="36">
        <v>90</v>
      </c>
      <c r="L139" s="35">
        <v>1</v>
      </c>
      <c r="M139" s="36">
        <v>110</v>
      </c>
      <c r="N139" s="34"/>
      <c r="O139" s="34"/>
      <c r="P139" s="34"/>
      <c r="Q139" s="34"/>
      <c r="R139" s="35">
        <v>1</v>
      </c>
      <c r="S139" s="35">
        <v>90</v>
      </c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>
        <v>1</v>
      </c>
      <c r="AO139" s="36">
        <v>100</v>
      </c>
      <c r="AP139" s="293">
        <f>MAX(K139,M139,O139,Q139,S139,U139,W139,Y139,AA139,AC139,AE139,AG139,AI139,AK139,AM139,AO139)*VLOOKUP(I139,'5.- Instrumental'!$B$6:$O$303,14,FALSE)</f>
        <v>2.6832561728395063</v>
      </c>
      <c r="AQ139" s="356">
        <f>VLOOKUP(C139,'6.- Insumos'!$B$5:$K$2417,10,FALSE)</f>
        <v>369.28250666666668</v>
      </c>
      <c r="AR139" s="293">
        <f>AP139+AQ139</f>
        <v>371.96576283950617</v>
      </c>
      <c r="AS139" s="293">
        <f t="shared" si="5"/>
        <v>371.96576283950617</v>
      </c>
      <c r="AU139" s="357"/>
    </row>
    <row r="140" spans="2:47" ht="38.25">
      <c r="B140" s="52">
        <v>134</v>
      </c>
      <c r="C140" s="334">
        <v>21454</v>
      </c>
      <c r="D140" s="81" t="s">
        <v>2508</v>
      </c>
      <c r="E140" s="55" t="s">
        <v>3569</v>
      </c>
      <c r="F140" s="55" t="s">
        <v>3573</v>
      </c>
      <c r="G140" s="54" t="s">
        <v>4422</v>
      </c>
      <c r="H140" s="54" t="s">
        <v>4422</v>
      </c>
      <c r="I140" s="55" t="s">
        <v>3315</v>
      </c>
      <c r="J140" s="35">
        <v>2</v>
      </c>
      <c r="K140" s="36">
        <v>90</v>
      </c>
      <c r="L140" s="35">
        <v>1</v>
      </c>
      <c r="M140" s="36">
        <v>110</v>
      </c>
      <c r="N140" s="34"/>
      <c r="O140" s="34"/>
      <c r="P140" s="34"/>
      <c r="Q140" s="34"/>
      <c r="R140" s="35">
        <v>1</v>
      </c>
      <c r="S140" s="35">
        <v>90</v>
      </c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>
        <v>1</v>
      </c>
      <c r="AO140" s="36">
        <v>100</v>
      </c>
      <c r="AP140" s="293">
        <f>MAX(K140,M140,O140,Q140,S140,U140,W140,Y140,AA140,AC140,AE140,AG140,AI140,AK140,AM140,AO140)*VLOOKUP(I140,'5.- Instrumental'!$B$6:$O$303,14,FALSE)</f>
        <v>2.6832561728395063</v>
      </c>
      <c r="AQ140" s="356">
        <f>VLOOKUP(C140,'6.- Insumos'!$B$5:$K$2417,10,FALSE)</f>
        <v>369.28250666666668</v>
      </c>
      <c r="AR140" s="293">
        <f>AP140+AQ140</f>
        <v>371.96576283950617</v>
      </c>
      <c r="AS140" s="293">
        <f t="shared" si="5"/>
        <v>371.96576283950617</v>
      </c>
      <c r="AU140" s="357"/>
    </row>
    <row r="141" spans="2:47" ht="38.25">
      <c r="B141" s="52">
        <v>135</v>
      </c>
      <c r="C141" s="334">
        <v>21490</v>
      </c>
      <c r="D141" s="81" t="s">
        <v>2509</v>
      </c>
      <c r="E141" s="55" t="s">
        <v>3569</v>
      </c>
      <c r="F141" s="55" t="s">
        <v>1742</v>
      </c>
      <c r="G141" s="54" t="s">
        <v>4422</v>
      </c>
      <c r="H141" s="54" t="s">
        <v>4422</v>
      </c>
      <c r="I141" s="55" t="s">
        <v>3315</v>
      </c>
      <c r="J141" s="35">
        <v>2</v>
      </c>
      <c r="K141" s="36">
        <v>75</v>
      </c>
      <c r="L141" s="35">
        <v>1</v>
      </c>
      <c r="M141" s="36">
        <v>95</v>
      </c>
      <c r="N141" s="34"/>
      <c r="O141" s="34"/>
      <c r="P141" s="34"/>
      <c r="Q141" s="34"/>
      <c r="R141" s="35">
        <v>1</v>
      </c>
      <c r="S141" s="35">
        <v>75</v>
      </c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>
        <v>1</v>
      </c>
      <c r="AO141" s="36">
        <v>85</v>
      </c>
      <c r="AP141" s="293">
        <f>MAX(K141,M141,O141,Q141,S141,U141,W141,Y141,AA141,AC141,AE141,AG141,AI141,AK141,AM141,AO141)*VLOOKUP(I141,'5.- Instrumental'!$B$6:$O$303,14,FALSE)</f>
        <v>2.3173576038159371</v>
      </c>
      <c r="AQ141" s="356">
        <f>VLOOKUP(C141,'6.- Insumos'!$B$5:$K$2417,10,FALSE)</f>
        <v>350.74800666666664</v>
      </c>
      <c r="AR141" s="293" t="s">
        <v>3270</v>
      </c>
      <c r="AS141" s="293">
        <f t="shared" si="5"/>
        <v>353.06536427048258</v>
      </c>
      <c r="AU141" s="357"/>
    </row>
    <row r="142" spans="2:47" ht="38.25">
      <c r="B142" s="52">
        <v>136</v>
      </c>
      <c r="C142" s="334">
        <v>21495</v>
      </c>
      <c r="D142" s="81" t="s">
        <v>2510</v>
      </c>
      <c r="E142" s="55" t="s">
        <v>3569</v>
      </c>
      <c r="F142" s="55" t="s">
        <v>1742</v>
      </c>
      <c r="G142" s="54" t="s">
        <v>4422</v>
      </c>
      <c r="H142" s="54" t="s">
        <v>4422</v>
      </c>
      <c r="I142" s="55" t="s">
        <v>3315</v>
      </c>
      <c r="J142" s="35">
        <v>2</v>
      </c>
      <c r="K142" s="36">
        <v>60</v>
      </c>
      <c r="L142" s="35">
        <v>1</v>
      </c>
      <c r="M142" s="36">
        <v>80</v>
      </c>
      <c r="N142" s="34"/>
      <c r="O142" s="34"/>
      <c r="P142" s="34"/>
      <c r="Q142" s="34"/>
      <c r="R142" s="35">
        <v>1</v>
      </c>
      <c r="S142" s="35">
        <v>60</v>
      </c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>
        <v>1</v>
      </c>
      <c r="AO142" s="36">
        <v>70</v>
      </c>
      <c r="AP142" s="293">
        <f>MAX(K142,M142,O142,Q142,S142,U142,W142,Y142,AA142,AC142,AE142,AG142,AI142,AK142,AM142,AO142)*VLOOKUP(I142,'5.- Instrumental'!$B$6:$O$303,14,FALSE)</f>
        <v>1.9514590347923684</v>
      </c>
      <c r="AQ142" s="356">
        <f>VLOOKUP(C142,'6.- Insumos'!$B$5:$K$2417,10,FALSE)</f>
        <v>340.56400666666661</v>
      </c>
      <c r="AR142" s="293" t="s">
        <v>3270</v>
      </c>
      <c r="AS142" s="293">
        <f t="shared" si="5"/>
        <v>342.51546570145899</v>
      </c>
      <c r="AU142" s="357"/>
    </row>
    <row r="143" spans="2:47" ht="38.25">
      <c r="B143" s="52">
        <v>137</v>
      </c>
      <c r="C143" s="334">
        <v>21555</v>
      </c>
      <c r="D143" s="81" t="s">
        <v>2511</v>
      </c>
      <c r="E143" s="55" t="s">
        <v>3569</v>
      </c>
      <c r="F143" s="55" t="s">
        <v>3573</v>
      </c>
      <c r="G143" s="54" t="s">
        <v>4422</v>
      </c>
      <c r="H143" s="54" t="s">
        <v>4422</v>
      </c>
      <c r="I143" s="55" t="s">
        <v>3315</v>
      </c>
      <c r="J143" s="34">
        <v>1</v>
      </c>
      <c r="K143" s="34">
        <v>30</v>
      </c>
      <c r="L143" s="34">
        <v>1</v>
      </c>
      <c r="M143" s="34">
        <v>50</v>
      </c>
      <c r="N143" s="34"/>
      <c r="O143" s="34"/>
      <c r="P143" s="34"/>
      <c r="Q143" s="34"/>
      <c r="R143" s="34">
        <v>1</v>
      </c>
      <c r="S143" s="35">
        <v>30</v>
      </c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>
        <v>1</v>
      </c>
      <c r="AO143" s="34">
        <v>40</v>
      </c>
      <c r="AP143" s="293">
        <f>MAX(K143,M143,O143,Q143,S143,U143,W143,Y143,AA143,AC143,AE143,AG143,AI143,AK143,AM143,AO143)*VLOOKUP(I143,'5.- Instrumental'!$B$6:$O$303,14,FALSE)</f>
        <v>1.2196618967452302</v>
      </c>
      <c r="AQ143" s="356">
        <f>VLOOKUP(C143,'6.- Insumos'!$B$5:$K$2417,10,FALSE)</f>
        <v>200.41249000000002</v>
      </c>
      <c r="AR143" s="293">
        <f>AP143+AQ143</f>
        <v>201.63215189674526</v>
      </c>
      <c r="AS143" s="293">
        <f t="shared" si="5"/>
        <v>201.63215189674526</v>
      </c>
      <c r="AU143" s="357"/>
    </row>
    <row r="144" spans="2:47" ht="38.25">
      <c r="B144" s="52">
        <v>138</v>
      </c>
      <c r="C144" s="334">
        <v>21600</v>
      </c>
      <c r="D144" s="81" t="s">
        <v>2512</v>
      </c>
      <c r="E144" s="55" t="s">
        <v>3569</v>
      </c>
      <c r="F144" s="55" t="s">
        <v>3570</v>
      </c>
      <c r="G144" s="54" t="s">
        <v>4422</v>
      </c>
      <c r="H144" s="54" t="s">
        <v>4422</v>
      </c>
      <c r="I144" s="55" t="s">
        <v>3315</v>
      </c>
      <c r="J144" s="35">
        <v>2</v>
      </c>
      <c r="K144" s="36">
        <v>45</v>
      </c>
      <c r="L144" s="35">
        <v>1</v>
      </c>
      <c r="M144" s="36">
        <v>65</v>
      </c>
      <c r="N144" s="34"/>
      <c r="O144" s="34"/>
      <c r="P144" s="34"/>
      <c r="Q144" s="34"/>
      <c r="R144" s="35">
        <v>1</v>
      </c>
      <c r="S144" s="35">
        <v>45</v>
      </c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>
        <v>1</v>
      </c>
      <c r="AO144" s="36">
        <v>55</v>
      </c>
      <c r="AP144" s="293">
        <f>MAX(K144,M144,O144,Q144,S144,U144,W144,Y144,AA144,AC144,AE144,AG144,AI144,AK144,AM144,AO144)*VLOOKUP(I144,'5.- Instrumental'!$B$6:$O$303,14,FALSE)</f>
        <v>1.5855604657687992</v>
      </c>
      <c r="AQ144" s="356">
        <f>VLOOKUP(C144,'6.- Insumos'!$B$5:$K$2417,10,FALSE)</f>
        <v>255.72201666666666</v>
      </c>
      <c r="AR144" s="293">
        <f>AP144+AQ144</f>
        <v>257.30757713243548</v>
      </c>
      <c r="AS144" s="293">
        <f t="shared" si="5"/>
        <v>257.30757713243548</v>
      </c>
      <c r="AU144" s="357"/>
    </row>
    <row r="145" spans="2:47" ht="38.25">
      <c r="B145" s="52">
        <v>139</v>
      </c>
      <c r="C145" s="334">
        <v>21610</v>
      </c>
      <c r="D145" s="81" t="s">
        <v>2513</v>
      </c>
      <c r="E145" s="55" t="s">
        <v>3569</v>
      </c>
      <c r="F145" s="55" t="s">
        <v>3573</v>
      </c>
      <c r="G145" s="54" t="s">
        <v>4422</v>
      </c>
      <c r="H145" s="54" t="s">
        <v>4422</v>
      </c>
      <c r="I145" s="55" t="s">
        <v>3315</v>
      </c>
      <c r="J145" s="35">
        <v>2</v>
      </c>
      <c r="K145" s="36">
        <v>45</v>
      </c>
      <c r="L145" s="35">
        <v>1</v>
      </c>
      <c r="M145" s="36">
        <v>65</v>
      </c>
      <c r="N145" s="34"/>
      <c r="O145" s="34"/>
      <c r="P145" s="34"/>
      <c r="Q145" s="34"/>
      <c r="R145" s="35">
        <v>1</v>
      </c>
      <c r="S145" s="35">
        <v>45</v>
      </c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>
        <v>1</v>
      </c>
      <c r="AO145" s="36">
        <v>55</v>
      </c>
      <c r="AP145" s="293">
        <f>MAX(K145,M145,O145,Q145,S145,U145,W145,Y145,AA145,AC145,AE145,AG145,AI145,AK145,AM145,AO145)*VLOOKUP(I145,'5.- Instrumental'!$B$6:$O$303,14,FALSE)</f>
        <v>1.5855604657687992</v>
      </c>
      <c r="AQ145" s="356">
        <f>VLOOKUP(C145,'6.- Insumos'!$B$5:$K$2417,10,FALSE)</f>
        <v>338.73050666666666</v>
      </c>
      <c r="AR145" s="293">
        <f>AP145+AQ145</f>
        <v>340.31606713243548</v>
      </c>
      <c r="AS145" s="293">
        <f t="shared" si="5"/>
        <v>340.31606713243548</v>
      </c>
      <c r="AU145" s="357"/>
    </row>
    <row r="146" spans="2:47" ht="38.25">
      <c r="B146" s="52">
        <v>140</v>
      </c>
      <c r="C146" s="334">
        <v>21620</v>
      </c>
      <c r="D146" s="81" t="s">
        <v>2514</v>
      </c>
      <c r="E146" s="55" t="s">
        <v>3569</v>
      </c>
      <c r="F146" s="55" t="s">
        <v>3573</v>
      </c>
      <c r="G146" s="54" t="s">
        <v>4422</v>
      </c>
      <c r="H146" s="54" t="s">
        <v>4422</v>
      </c>
      <c r="I146" s="55" t="s">
        <v>3315</v>
      </c>
      <c r="J146" s="35">
        <v>2</v>
      </c>
      <c r="K146" s="36">
        <v>90</v>
      </c>
      <c r="L146" s="35">
        <v>1</v>
      </c>
      <c r="M146" s="36">
        <v>110</v>
      </c>
      <c r="N146" s="34"/>
      <c r="O146" s="34"/>
      <c r="P146" s="34"/>
      <c r="Q146" s="34"/>
      <c r="R146" s="35">
        <v>1</v>
      </c>
      <c r="S146" s="35">
        <v>90</v>
      </c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>
        <v>1</v>
      </c>
      <c r="AO146" s="36">
        <v>100</v>
      </c>
      <c r="AP146" s="293">
        <f>MAX(K146,M146,O146,Q146,S146,U146,W146,Y146,AA146,AC146,AE146,AG146,AI146,AK146,AM146,AO146)*VLOOKUP(I146,'5.- Instrumental'!$B$6:$O$303,14,FALSE)</f>
        <v>2.6832561728395063</v>
      </c>
      <c r="AQ146" s="356">
        <f>VLOOKUP(C146,'6.- Insumos'!$B$5:$K$2417,10,FALSE)</f>
        <v>369.28250666666668</v>
      </c>
      <c r="AR146" s="293">
        <f>AP146+AQ146</f>
        <v>371.96576283950617</v>
      </c>
      <c r="AS146" s="293">
        <f t="shared" si="5"/>
        <v>371.96576283950617</v>
      </c>
      <c r="AU146" s="357"/>
    </row>
    <row r="147" spans="2:47" ht="38.25">
      <c r="B147" s="52">
        <v>141</v>
      </c>
      <c r="C147" s="334">
        <v>21630</v>
      </c>
      <c r="D147" s="81" t="s">
        <v>2515</v>
      </c>
      <c r="E147" s="55" t="s">
        <v>3569</v>
      </c>
      <c r="F147" s="55" t="s">
        <v>1742</v>
      </c>
      <c r="G147" s="54" t="s">
        <v>4422</v>
      </c>
      <c r="H147" s="54" t="s">
        <v>4422</v>
      </c>
      <c r="I147" s="55" t="s">
        <v>3315</v>
      </c>
      <c r="J147" s="35">
        <v>2</v>
      </c>
      <c r="K147" s="35">
        <v>100</v>
      </c>
      <c r="L147" s="35">
        <v>1</v>
      </c>
      <c r="M147" s="35">
        <v>120</v>
      </c>
      <c r="N147" s="34"/>
      <c r="O147" s="34"/>
      <c r="P147" s="34"/>
      <c r="Q147" s="34"/>
      <c r="R147" s="35">
        <v>1</v>
      </c>
      <c r="S147" s="35">
        <v>100</v>
      </c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>
        <v>1</v>
      </c>
      <c r="AO147" s="35">
        <v>110</v>
      </c>
      <c r="AP147" s="293">
        <f>MAX(K147,M147,O147,Q147,S147,U147,W147,Y147,AA147,AC147,AE147,AG147,AI147,AK147,AM147,AO147)*VLOOKUP(I147,'5.- Instrumental'!$B$6:$O$303,14,FALSE)</f>
        <v>2.9271885521885523</v>
      </c>
      <c r="AQ147" s="356">
        <f>VLOOKUP(C147,'6.- Insumos'!$B$5:$K$2417,10,FALSE)</f>
        <v>359.98133999999993</v>
      </c>
      <c r="AR147" s="293" t="s">
        <v>3270</v>
      </c>
      <c r="AS147" s="293">
        <f t="shared" si="5"/>
        <v>362.9085285521885</v>
      </c>
      <c r="AU147" s="357"/>
    </row>
    <row r="148" spans="2:47" ht="38.25">
      <c r="B148" s="52">
        <v>142</v>
      </c>
      <c r="C148" s="334">
        <v>21700</v>
      </c>
      <c r="D148" s="81" t="s">
        <v>2516</v>
      </c>
      <c r="E148" s="55" t="s">
        <v>3569</v>
      </c>
      <c r="F148" s="55" t="s">
        <v>3573</v>
      </c>
      <c r="G148" s="54" t="s">
        <v>4422</v>
      </c>
      <c r="H148" s="54" t="s">
        <v>4422</v>
      </c>
      <c r="I148" s="55" t="s">
        <v>3315</v>
      </c>
      <c r="J148" s="34">
        <v>2</v>
      </c>
      <c r="K148" s="34">
        <v>30</v>
      </c>
      <c r="L148" s="34">
        <v>1</v>
      </c>
      <c r="M148" s="34">
        <v>50</v>
      </c>
      <c r="N148" s="34"/>
      <c r="O148" s="34"/>
      <c r="P148" s="34"/>
      <c r="Q148" s="34"/>
      <c r="R148" s="34">
        <v>1</v>
      </c>
      <c r="S148" s="35">
        <v>30</v>
      </c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>
        <v>1</v>
      </c>
      <c r="AO148" s="34">
        <v>40</v>
      </c>
      <c r="AP148" s="293">
        <f>MAX(K148,M148,O148,Q148,S148,U148,W148,Y148,AA148,AC148,AE148,AG148,AI148,AK148,AM148,AO148)*VLOOKUP(I148,'5.- Instrumental'!$B$6:$O$303,14,FALSE)</f>
        <v>1.2196618967452302</v>
      </c>
      <c r="AQ148" s="356">
        <f>VLOOKUP(C148,'6.- Insumos'!$B$5:$K$2417,10,FALSE)</f>
        <v>328.54650666666669</v>
      </c>
      <c r="AR148" s="293">
        <f t="shared" ref="AR148:AR174" si="6">AP148+AQ148</f>
        <v>329.7661685634119</v>
      </c>
      <c r="AS148" s="293">
        <f t="shared" si="5"/>
        <v>329.7661685634119</v>
      </c>
      <c r="AU148" s="357"/>
    </row>
    <row r="149" spans="2:47" ht="38.25">
      <c r="B149" s="52">
        <v>143</v>
      </c>
      <c r="C149" s="334">
        <v>21720</v>
      </c>
      <c r="D149" s="81" t="s">
        <v>2517</v>
      </c>
      <c r="E149" s="55" t="s">
        <v>3569</v>
      </c>
      <c r="F149" s="55" t="s">
        <v>3570</v>
      </c>
      <c r="G149" s="54" t="s">
        <v>4422</v>
      </c>
      <c r="H149" s="54" t="s">
        <v>4422</v>
      </c>
      <c r="I149" s="55" t="s">
        <v>3315</v>
      </c>
      <c r="J149" s="34">
        <v>2</v>
      </c>
      <c r="K149" s="34">
        <v>30</v>
      </c>
      <c r="L149" s="34">
        <v>1</v>
      </c>
      <c r="M149" s="34">
        <v>50</v>
      </c>
      <c r="N149" s="34"/>
      <c r="O149" s="34"/>
      <c r="P149" s="34"/>
      <c r="Q149" s="34"/>
      <c r="R149" s="34">
        <v>1</v>
      </c>
      <c r="S149" s="35">
        <v>30</v>
      </c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>
        <v>1</v>
      </c>
      <c r="AO149" s="34">
        <v>40</v>
      </c>
      <c r="AP149" s="293">
        <f>MAX(K149,M149,O149,Q149,S149,U149,W149,Y149,AA149,AC149,AE149,AG149,AI149,AK149,AM149,AO149)*VLOOKUP(I149,'5.- Instrumental'!$B$6:$O$303,14,FALSE)</f>
        <v>1.2196618967452302</v>
      </c>
      <c r="AQ149" s="356">
        <f>VLOOKUP(C149,'6.- Insumos'!$B$5:$K$2417,10,FALSE)</f>
        <v>245.53801666666664</v>
      </c>
      <c r="AR149" s="293">
        <f t="shared" si="6"/>
        <v>246.75767856341187</v>
      </c>
      <c r="AS149" s="293">
        <f t="shared" si="5"/>
        <v>246.75767856341187</v>
      </c>
      <c r="AU149" s="357"/>
    </row>
    <row r="150" spans="2:47" ht="38.25">
      <c r="B150" s="52">
        <v>144</v>
      </c>
      <c r="C150" s="334">
        <v>21740</v>
      </c>
      <c r="D150" s="81" t="s">
        <v>2518</v>
      </c>
      <c r="E150" s="55" t="s">
        <v>3569</v>
      </c>
      <c r="F150" s="55" t="s">
        <v>3573</v>
      </c>
      <c r="G150" s="54" t="s">
        <v>4422</v>
      </c>
      <c r="H150" s="54" t="s">
        <v>4422</v>
      </c>
      <c r="I150" s="55" t="s">
        <v>3315</v>
      </c>
      <c r="J150" s="35">
        <v>2</v>
      </c>
      <c r="K150" s="36">
        <v>120</v>
      </c>
      <c r="L150" s="35">
        <v>1</v>
      </c>
      <c r="M150" s="36">
        <v>140</v>
      </c>
      <c r="N150" s="34"/>
      <c r="O150" s="34"/>
      <c r="P150" s="34"/>
      <c r="Q150" s="34"/>
      <c r="R150" s="35">
        <v>1</v>
      </c>
      <c r="S150" s="35">
        <v>120</v>
      </c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>
        <v>1</v>
      </c>
      <c r="AO150" s="36">
        <v>130</v>
      </c>
      <c r="AP150" s="293">
        <f>MAX(K150,M150,O150,Q150,S150,U150,W150,Y150,AA150,AC150,AE150,AG150,AI150,AK150,AM150,AO150)*VLOOKUP(I150,'5.- Instrumental'!$B$6:$O$303,14,FALSE)</f>
        <v>3.4150533108866443</v>
      </c>
      <c r="AQ150" s="356">
        <f>VLOOKUP(C150,'6.- Insumos'!$B$5:$K$2417,10,FALSE)</f>
        <v>381.91050666666672</v>
      </c>
      <c r="AR150" s="293">
        <f t="shared" si="6"/>
        <v>385.32555997755338</v>
      </c>
      <c r="AS150" s="293">
        <f t="shared" si="5"/>
        <v>385.32555997755338</v>
      </c>
      <c r="AU150" s="357"/>
    </row>
    <row r="151" spans="2:47" ht="25.5">
      <c r="B151" s="52">
        <v>145</v>
      </c>
      <c r="C151" s="334">
        <v>21800</v>
      </c>
      <c r="D151" s="81" t="s">
        <v>2519</v>
      </c>
      <c r="E151" s="55" t="s">
        <v>3562</v>
      </c>
      <c r="F151" s="55" t="s">
        <v>3565</v>
      </c>
      <c r="G151" s="54" t="s">
        <v>4422</v>
      </c>
      <c r="H151" s="54" t="s">
        <v>4422</v>
      </c>
      <c r="I151" s="55" t="s">
        <v>3293</v>
      </c>
      <c r="J151" s="34">
        <v>1</v>
      </c>
      <c r="K151" s="36">
        <v>15</v>
      </c>
      <c r="L151" s="34"/>
      <c r="M151" s="36"/>
      <c r="N151" s="34"/>
      <c r="O151" s="34"/>
      <c r="P151" s="34"/>
      <c r="Q151" s="34"/>
      <c r="R151" s="34"/>
      <c r="S151" s="35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>
        <v>1</v>
      </c>
      <c r="AO151" s="36">
        <v>20</v>
      </c>
      <c r="AP151" s="293">
        <f>MAX(K151,M151,O151,Q151,S151,U151,W151,Y151,AA151,AC151,AE151,AG151,AI151,AK151,AM151,AO151)*VLOOKUP(I151,'5.- Instrumental'!$B$6:$O$303,14,FALSE)</f>
        <v>4.17192760942761E-2</v>
      </c>
      <c r="AQ151" s="356">
        <f>VLOOKUP(C151,'6.- Insumos'!$B$5:$K$2417,10,FALSE)</f>
        <v>22.887150000000002</v>
      </c>
      <c r="AR151" s="293">
        <f t="shared" si="6"/>
        <v>22.928869276094279</v>
      </c>
      <c r="AS151" s="293">
        <f t="shared" si="5"/>
        <v>22.928869276094279</v>
      </c>
      <c r="AU151" s="357"/>
    </row>
    <row r="152" spans="2:47" ht="38.25">
      <c r="B152" s="52">
        <v>146</v>
      </c>
      <c r="C152" s="334">
        <v>21805</v>
      </c>
      <c r="D152" s="81" t="s">
        <v>2520</v>
      </c>
      <c r="E152" s="55" t="s">
        <v>3569</v>
      </c>
      <c r="F152" s="55" t="s">
        <v>3573</v>
      </c>
      <c r="G152" s="54" t="s">
        <v>4422</v>
      </c>
      <c r="H152" s="54" t="s">
        <v>4422</v>
      </c>
      <c r="I152" s="55" t="s">
        <v>3315</v>
      </c>
      <c r="J152" s="34">
        <v>1</v>
      </c>
      <c r="K152" s="34">
        <v>30</v>
      </c>
      <c r="L152" s="34">
        <v>1</v>
      </c>
      <c r="M152" s="34">
        <v>50</v>
      </c>
      <c r="N152" s="34"/>
      <c r="O152" s="34"/>
      <c r="P152" s="34"/>
      <c r="Q152" s="34"/>
      <c r="R152" s="34">
        <v>1</v>
      </c>
      <c r="S152" s="35">
        <v>30</v>
      </c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>
        <v>1</v>
      </c>
      <c r="AO152" s="34">
        <v>40</v>
      </c>
      <c r="AP152" s="293">
        <f>MAX(K152,M152,O152,Q152,S152,U152,W152,Y152,AA152,AC152,AE152,AG152,AI152,AK152,AM152,AO152)*VLOOKUP(I152,'5.- Instrumental'!$B$6:$O$303,14,FALSE)</f>
        <v>1.2196618967452302</v>
      </c>
      <c r="AQ152" s="356">
        <f>VLOOKUP(C152,'6.- Insumos'!$B$5:$K$2417,10,FALSE)</f>
        <v>328.54650666666669</v>
      </c>
      <c r="AR152" s="293">
        <f t="shared" si="6"/>
        <v>329.7661685634119</v>
      </c>
      <c r="AS152" s="293">
        <f t="shared" si="5"/>
        <v>329.7661685634119</v>
      </c>
      <c r="AU152" s="357"/>
    </row>
    <row r="153" spans="2:47" ht="25.5">
      <c r="B153" s="52">
        <v>147</v>
      </c>
      <c r="C153" s="334">
        <v>21820</v>
      </c>
      <c r="D153" s="81" t="s">
        <v>2521</v>
      </c>
      <c r="E153" s="55" t="s">
        <v>3562</v>
      </c>
      <c r="F153" s="55" t="s">
        <v>3565</v>
      </c>
      <c r="G153" s="54" t="s">
        <v>4422</v>
      </c>
      <c r="H153" s="54" t="s">
        <v>4422</v>
      </c>
      <c r="I153" s="55" t="s">
        <v>3293</v>
      </c>
      <c r="J153" s="36">
        <v>1</v>
      </c>
      <c r="K153" s="36">
        <v>30</v>
      </c>
      <c r="L153" s="36"/>
      <c r="M153" s="36"/>
      <c r="N153" s="34"/>
      <c r="O153" s="34"/>
      <c r="P153" s="34"/>
      <c r="Q153" s="34"/>
      <c r="R153" s="34"/>
      <c r="S153" s="35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>
        <v>1</v>
      </c>
      <c r="AO153" s="36">
        <v>40</v>
      </c>
      <c r="AP153" s="293">
        <f>MAX(K153,M153,O153,Q153,S153,U153,W153,Y153,AA153,AC153,AE153,AG153,AI153,AK153,AM153,AO153)*VLOOKUP(I153,'5.- Instrumental'!$B$6:$O$303,14,FALSE)</f>
        <v>8.3438552188552201E-2</v>
      </c>
      <c r="AQ153" s="356">
        <f>VLOOKUP(C153,'6.- Insumos'!$B$5:$K$2417,10,FALSE)</f>
        <v>22.887150000000002</v>
      </c>
      <c r="AR153" s="293">
        <f t="shared" si="6"/>
        <v>22.970588552188556</v>
      </c>
      <c r="AS153" s="293">
        <f t="shared" si="5"/>
        <v>22.970588552188556</v>
      </c>
      <c r="AU153" s="357"/>
    </row>
    <row r="154" spans="2:47" ht="38.25">
      <c r="B154" s="52">
        <v>148</v>
      </c>
      <c r="C154" s="334">
        <v>21825</v>
      </c>
      <c r="D154" s="81" t="s">
        <v>2522</v>
      </c>
      <c r="E154" s="55" t="s">
        <v>3569</v>
      </c>
      <c r="F154" s="55" t="s">
        <v>3573</v>
      </c>
      <c r="G154" s="54" t="s">
        <v>4422</v>
      </c>
      <c r="H154" s="54" t="s">
        <v>4422</v>
      </c>
      <c r="I154" s="55" t="s">
        <v>3315</v>
      </c>
      <c r="J154" s="36">
        <v>2</v>
      </c>
      <c r="K154" s="36">
        <v>40</v>
      </c>
      <c r="L154" s="36">
        <v>1</v>
      </c>
      <c r="M154" s="36">
        <v>60</v>
      </c>
      <c r="N154" s="34"/>
      <c r="O154" s="34"/>
      <c r="P154" s="34"/>
      <c r="Q154" s="34"/>
      <c r="R154" s="34">
        <v>1</v>
      </c>
      <c r="S154" s="35">
        <v>40</v>
      </c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>
        <v>1</v>
      </c>
      <c r="AO154" s="36">
        <v>50</v>
      </c>
      <c r="AP154" s="293">
        <f>MAX(K154,M154,O154,Q154,S154,U154,W154,Y154,AA154,AC154,AE154,AG154,AI154,AK154,AM154,AO154)*VLOOKUP(I154,'5.- Instrumental'!$B$6:$O$303,14,FALSE)</f>
        <v>1.4635942760942762</v>
      </c>
      <c r="AQ154" s="356">
        <f>VLOOKUP(C154,'6.- Insumos'!$B$5:$K$2417,10,FALSE)</f>
        <v>335.33584000000008</v>
      </c>
      <c r="AR154" s="293">
        <f t="shared" si="6"/>
        <v>336.79943427609436</v>
      </c>
      <c r="AS154" s="293">
        <f t="shared" si="5"/>
        <v>336.79943427609436</v>
      </c>
      <c r="AU154" s="357"/>
    </row>
    <row r="155" spans="2:47" ht="38.25">
      <c r="B155" s="52">
        <v>149</v>
      </c>
      <c r="C155" s="334">
        <v>21930</v>
      </c>
      <c r="D155" s="81" t="s">
        <v>2523</v>
      </c>
      <c r="E155" s="55" t="s">
        <v>3569</v>
      </c>
      <c r="F155" s="55" t="s">
        <v>3570</v>
      </c>
      <c r="G155" s="54" t="s">
        <v>4422</v>
      </c>
      <c r="H155" s="54" t="s">
        <v>4422</v>
      </c>
      <c r="I155" s="55" t="s">
        <v>3315</v>
      </c>
      <c r="J155" s="34">
        <v>1</v>
      </c>
      <c r="K155" s="34">
        <v>30</v>
      </c>
      <c r="L155" s="34">
        <v>1</v>
      </c>
      <c r="M155" s="34">
        <v>50</v>
      </c>
      <c r="N155" s="34"/>
      <c r="O155" s="34"/>
      <c r="P155" s="34"/>
      <c r="Q155" s="34"/>
      <c r="R155" s="34">
        <v>1</v>
      </c>
      <c r="S155" s="35">
        <v>30</v>
      </c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>
        <v>1</v>
      </c>
      <c r="AO155" s="34">
        <v>40</v>
      </c>
      <c r="AP155" s="293">
        <f>MAX(K155,M155,O155,Q155,S155,U155,W155,Y155,AA155,AC155,AE155,AG155,AI155,AK155,AM155,AO155)*VLOOKUP(I155,'5.- Instrumental'!$B$6:$O$303,14,FALSE)</f>
        <v>1.2196618967452302</v>
      </c>
      <c r="AQ155" s="356">
        <f>VLOOKUP(C155,'6.- Insumos'!$B$5:$K$2417,10,FALSE)</f>
        <v>114.07134999999998</v>
      </c>
      <c r="AR155" s="293">
        <f t="shared" si="6"/>
        <v>115.29101189674522</v>
      </c>
      <c r="AS155" s="293">
        <f t="shared" si="5"/>
        <v>115.29101189674522</v>
      </c>
      <c r="AU155" s="357"/>
    </row>
    <row r="156" spans="2:47" ht="38.25">
      <c r="B156" s="52">
        <v>150</v>
      </c>
      <c r="C156" s="334">
        <v>21935</v>
      </c>
      <c r="D156" s="81" t="s">
        <v>2524</v>
      </c>
      <c r="E156" s="55" t="s">
        <v>3569</v>
      </c>
      <c r="F156" s="55" t="s">
        <v>3573</v>
      </c>
      <c r="G156" s="54" t="s">
        <v>4422</v>
      </c>
      <c r="H156" s="54" t="s">
        <v>4422</v>
      </c>
      <c r="I156" s="55" t="s">
        <v>3315</v>
      </c>
      <c r="J156" s="35">
        <v>2</v>
      </c>
      <c r="K156" s="36">
        <v>60</v>
      </c>
      <c r="L156" s="35">
        <v>1</v>
      </c>
      <c r="M156" s="36">
        <v>80</v>
      </c>
      <c r="N156" s="34"/>
      <c r="O156" s="34"/>
      <c r="P156" s="34"/>
      <c r="Q156" s="34"/>
      <c r="R156" s="35">
        <v>1</v>
      </c>
      <c r="S156" s="35">
        <v>60</v>
      </c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>
        <v>1</v>
      </c>
      <c r="AO156" s="36">
        <v>70</v>
      </c>
      <c r="AP156" s="293">
        <f>MAX(K156,M156,O156,Q156,S156,U156,W156,Y156,AA156,AC156,AE156,AG156,AI156,AK156,AM156,AO156)*VLOOKUP(I156,'5.- Instrumental'!$B$6:$O$303,14,FALSE)</f>
        <v>1.9514590347923684</v>
      </c>
      <c r="AQ156" s="356">
        <f>VLOOKUP(C156,'6.- Insumos'!$B$5:$K$2417,10,FALSE)</f>
        <v>348.91450666666668</v>
      </c>
      <c r="AR156" s="293">
        <f t="shared" si="6"/>
        <v>350.86596570145906</v>
      </c>
      <c r="AS156" s="293">
        <f t="shared" si="5"/>
        <v>350.86596570145906</v>
      </c>
      <c r="AU156" s="357"/>
    </row>
    <row r="157" spans="2:47" ht="51">
      <c r="B157" s="52">
        <v>151</v>
      </c>
      <c r="C157" s="334">
        <v>22100</v>
      </c>
      <c r="D157" s="81" t="s">
        <v>2525</v>
      </c>
      <c r="E157" s="55" t="s">
        <v>3569</v>
      </c>
      <c r="F157" s="55" t="s">
        <v>3573</v>
      </c>
      <c r="G157" s="54" t="s">
        <v>4422</v>
      </c>
      <c r="H157" s="54" t="s">
        <v>4422</v>
      </c>
      <c r="I157" s="55" t="s">
        <v>3315</v>
      </c>
      <c r="J157" s="34">
        <v>2</v>
      </c>
      <c r="K157" s="36">
        <v>50</v>
      </c>
      <c r="L157" s="34">
        <v>1</v>
      </c>
      <c r="M157" s="36">
        <v>70</v>
      </c>
      <c r="N157" s="34"/>
      <c r="O157" s="34"/>
      <c r="P157" s="34"/>
      <c r="Q157" s="34"/>
      <c r="R157" s="34">
        <v>1</v>
      </c>
      <c r="S157" s="35">
        <v>50</v>
      </c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>
        <v>1</v>
      </c>
      <c r="AO157" s="36">
        <v>60</v>
      </c>
      <c r="AP157" s="293">
        <f>MAX(K157,M157,O157,Q157,S157,U157,W157,Y157,AA157,AC157,AE157,AG157,AI157,AK157,AM157,AO157)*VLOOKUP(I157,'5.- Instrumental'!$B$6:$O$303,14,FALSE)</f>
        <v>1.7075266554433222</v>
      </c>
      <c r="AQ157" s="356">
        <f>VLOOKUP(C157,'6.- Insumos'!$B$5:$K$2417,10,FALSE)</f>
        <v>342.12517333333335</v>
      </c>
      <c r="AR157" s="293">
        <f t="shared" si="6"/>
        <v>343.83269998877665</v>
      </c>
      <c r="AS157" s="293">
        <f t="shared" si="5"/>
        <v>343.83269998877665</v>
      </c>
      <c r="AU157" s="357"/>
    </row>
    <row r="158" spans="2:47" ht="38.25">
      <c r="B158" s="52">
        <v>152</v>
      </c>
      <c r="C158" s="334">
        <v>22210</v>
      </c>
      <c r="D158" s="81" t="s">
        <v>2526</v>
      </c>
      <c r="E158" s="55" t="s">
        <v>3569</v>
      </c>
      <c r="F158" s="55" t="s">
        <v>3573</v>
      </c>
      <c r="G158" s="54" t="s">
        <v>4422</v>
      </c>
      <c r="H158" s="54" t="s">
        <v>4422</v>
      </c>
      <c r="I158" s="55" t="s">
        <v>3315</v>
      </c>
      <c r="J158" s="35">
        <v>2</v>
      </c>
      <c r="K158" s="36">
        <v>70</v>
      </c>
      <c r="L158" s="35">
        <v>1</v>
      </c>
      <c r="M158" s="36">
        <v>90</v>
      </c>
      <c r="N158" s="34"/>
      <c r="O158" s="34"/>
      <c r="P158" s="34"/>
      <c r="Q158" s="34"/>
      <c r="R158" s="35">
        <v>1</v>
      </c>
      <c r="S158" s="35">
        <v>70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>
        <v>1</v>
      </c>
      <c r="AO158" s="36">
        <v>80</v>
      </c>
      <c r="AP158" s="293">
        <f>MAX(K158,M158,O158,Q158,S158,U158,W158,Y158,AA158,AC158,AE158,AG158,AI158,AK158,AM158,AO158)*VLOOKUP(I158,'5.- Instrumental'!$B$6:$O$303,14,FALSE)</f>
        <v>2.1953914141414144</v>
      </c>
      <c r="AQ158" s="356">
        <f>VLOOKUP(C158,'6.- Insumos'!$B$5:$K$2417,10,FALSE)</f>
        <v>355.70384000000001</v>
      </c>
      <c r="AR158" s="293">
        <f t="shared" si="6"/>
        <v>357.89923141414141</v>
      </c>
      <c r="AS158" s="293">
        <f t="shared" si="5"/>
        <v>357.89923141414141</v>
      </c>
      <c r="AU158" s="357"/>
    </row>
    <row r="159" spans="2:47" ht="38.25">
      <c r="B159" s="52">
        <v>153</v>
      </c>
      <c r="C159" s="334">
        <v>22220</v>
      </c>
      <c r="D159" s="81" t="s">
        <v>2527</v>
      </c>
      <c r="E159" s="55" t="s">
        <v>3569</v>
      </c>
      <c r="F159" s="55" t="s">
        <v>3573</v>
      </c>
      <c r="G159" s="54" t="s">
        <v>4422</v>
      </c>
      <c r="H159" s="54" t="s">
        <v>4422</v>
      </c>
      <c r="I159" s="55" t="s">
        <v>3315</v>
      </c>
      <c r="J159" s="35">
        <v>2</v>
      </c>
      <c r="K159" s="36">
        <v>60</v>
      </c>
      <c r="L159" s="35">
        <v>1</v>
      </c>
      <c r="M159" s="36">
        <v>80</v>
      </c>
      <c r="N159" s="34"/>
      <c r="O159" s="34"/>
      <c r="P159" s="34"/>
      <c r="Q159" s="34"/>
      <c r="R159" s="35">
        <v>1</v>
      </c>
      <c r="S159" s="35">
        <v>60</v>
      </c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>
        <v>1</v>
      </c>
      <c r="AO159" s="36">
        <v>70</v>
      </c>
      <c r="AP159" s="293">
        <f>MAX(K159,M159,O159,Q159,S159,U159,W159,Y159,AA159,AC159,AE159,AG159,AI159,AK159,AM159,AO159)*VLOOKUP(I159,'5.- Instrumental'!$B$6:$O$303,14,FALSE)</f>
        <v>1.9514590347923684</v>
      </c>
      <c r="AQ159" s="356">
        <f>VLOOKUP(C159,'6.- Insumos'!$B$5:$K$2417,10,FALSE)</f>
        <v>348.91450666666668</v>
      </c>
      <c r="AR159" s="293">
        <f t="shared" si="6"/>
        <v>350.86596570145906</v>
      </c>
      <c r="AS159" s="293">
        <f t="shared" si="5"/>
        <v>350.86596570145906</v>
      </c>
      <c r="AU159" s="357"/>
    </row>
    <row r="160" spans="2:47" ht="25.5">
      <c r="B160" s="52">
        <v>154</v>
      </c>
      <c r="C160" s="334">
        <v>22305</v>
      </c>
      <c r="D160" s="81" t="s">
        <v>2528</v>
      </c>
      <c r="E160" s="55" t="s">
        <v>3562</v>
      </c>
      <c r="F160" s="55" t="s">
        <v>3565</v>
      </c>
      <c r="G160" s="54" t="s">
        <v>4422</v>
      </c>
      <c r="H160" s="54" t="s">
        <v>4422</v>
      </c>
      <c r="I160" s="55" t="s">
        <v>3293</v>
      </c>
      <c r="J160" s="36">
        <v>1</v>
      </c>
      <c r="K160" s="34">
        <v>20</v>
      </c>
      <c r="L160" s="36"/>
      <c r="M160" s="34"/>
      <c r="N160" s="34"/>
      <c r="O160" s="34"/>
      <c r="P160" s="34"/>
      <c r="Q160" s="34"/>
      <c r="R160" s="34"/>
      <c r="S160" s="35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>
        <v>1</v>
      </c>
      <c r="AO160" s="34">
        <v>30</v>
      </c>
      <c r="AP160" s="293">
        <f>MAX(K160,M160,O160,Q160,S160,U160,W160,Y160,AA160,AC160,AE160,AG160,AI160,AK160,AM160,AO160)*VLOOKUP(I160,'5.- Instrumental'!$B$6:$O$303,14,FALSE)</f>
        <v>6.2578914141414144E-2</v>
      </c>
      <c r="AQ160" s="356">
        <f>VLOOKUP(C160,'6.- Insumos'!$B$5:$K$2417,10,FALSE)</f>
        <v>22.887150000000002</v>
      </c>
      <c r="AR160" s="293">
        <f t="shared" si="6"/>
        <v>22.949728914141417</v>
      </c>
      <c r="AS160" s="293">
        <f t="shared" si="5"/>
        <v>22.949728914141417</v>
      </c>
      <c r="AU160" s="357"/>
    </row>
    <row r="161" spans="2:47" ht="25.5">
      <c r="B161" s="52">
        <v>155</v>
      </c>
      <c r="C161" s="334">
        <v>22310</v>
      </c>
      <c r="D161" s="81" t="s">
        <v>2529</v>
      </c>
      <c r="E161" s="55" t="s">
        <v>3562</v>
      </c>
      <c r="F161" s="55" t="s">
        <v>3565</v>
      </c>
      <c r="G161" s="54" t="s">
        <v>4422</v>
      </c>
      <c r="H161" s="54" t="s">
        <v>4422</v>
      </c>
      <c r="I161" s="55" t="s">
        <v>3293</v>
      </c>
      <c r="J161" s="36">
        <v>1</v>
      </c>
      <c r="K161" s="34">
        <v>20</v>
      </c>
      <c r="L161" s="36"/>
      <c r="M161" s="34"/>
      <c r="N161" s="34"/>
      <c r="O161" s="34"/>
      <c r="P161" s="34"/>
      <c r="Q161" s="34"/>
      <c r="R161" s="34"/>
      <c r="S161" s="35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>
        <v>1</v>
      </c>
      <c r="AO161" s="34">
        <v>30</v>
      </c>
      <c r="AP161" s="293">
        <f>MAX(K161,M161,O161,Q161,S161,U161,W161,Y161,AA161,AC161,AE161,AG161,AI161,AK161,AM161,AO161)*VLOOKUP(I161,'5.- Instrumental'!$B$6:$O$303,14,FALSE)</f>
        <v>6.2578914141414144E-2</v>
      </c>
      <c r="AQ161" s="356">
        <f>VLOOKUP(C161,'6.- Insumos'!$B$5:$K$2417,10,FALSE)</f>
        <v>22.887150000000002</v>
      </c>
      <c r="AR161" s="293">
        <f t="shared" si="6"/>
        <v>22.949728914141417</v>
      </c>
      <c r="AS161" s="293">
        <f t="shared" si="5"/>
        <v>22.949728914141417</v>
      </c>
      <c r="AU161" s="357"/>
    </row>
    <row r="162" spans="2:47" ht="38.25">
      <c r="B162" s="52">
        <v>156</v>
      </c>
      <c r="C162" s="334">
        <v>22318</v>
      </c>
      <c r="D162" s="81" t="s">
        <v>2866</v>
      </c>
      <c r="E162" s="55" t="s">
        <v>3569</v>
      </c>
      <c r="F162" s="55" t="s">
        <v>3573</v>
      </c>
      <c r="G162" s="54" t="s">
        <v>4422</v>
      </c>
      <c r="H162" s="54" t="s">
        <v>4422</v>
      </c>
      <c r="I162" s="55" t="s">
        <v>3315</v>
      </c>
      <c r="J162" s="36">
        <v>2</v>
      </c>
      <c r="K162" s="36">
        <v>40</v>
      </c>
      <c r="L162" s="36">
        <v>1</v>
      </c>
      <c r="M162" s="36">
        <v>60</v>
      </c>
      <c r="N162" s="34"/>
      <c r="O162" s="34"/>
      <c r="P162" s="34"/>
      <c r="Q162" s="34"/>
      <c r="R162" s="34">
        <v>1</v>
      </c>
      <c r="S162" s="35">
        <v>40</v>
      </c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>
        <v>1</v>
      </c>
      <c r="AO162" s="36">
        <v>50</v>
      </c>
      <c r="AP162" s="293">
        <f>MAX(K162,M162,O162,Q162,S162,U162,W162,Y162,AA162,AC162,AE162,AG162,AI162,AK162,AM162,AO162)*VLOOKUP(I162,'5.- Instrumental'!$B$6:$O$303,14,FALSE)</f>
        <v>1.4635942760942762</v>
      </c>
      <c r="AQ162" s="356">
        <f>VLOOKUP(C162,'6.- Insumos'!$B$5:$K$2417,10,FALSE)</f>
        <v>335.33584000000008</v>
      </c>
      <c r="AR162" s="293">
        <f t="shared" si="6"/>
        <v>336.79943427609436</v>
      </c>
      <c r="AS162" s="293">
        <f t="shared" si="5"/>
        <v>336.79943427609436</v>
      </c>
      <c r="AU162" s="357"/>
    </row>
    <row r="163" spans="2:47" ht="38.25">
      <c r="B163" s="52">
        <v>157</v>
      </c>
      <c r="C163" s="334">
        <v>22325</v>
      </c>
      <c r="D163" s="81" t="s">
        <v>2867</v>
      </c>
      <c r="E163" s="55" t="s">
        <v>3569</v>
      </c>
      <c r="F163" s="55" t="s">
        <v>3573</v>
      </c>
      <c r="G163" s="54" t="s">
        <v>4422</v>
      </c>
      <c r="H163" s="54" t="s">
        <v>4422</v>
      </c>
      <c r="I163" s="55" t="s">
        <v>3315</v>
      </c>
      <c r="J163" s="35">
        <v>2</v>
      </c>
      <c r="K163" s="36">
        <v>60</v>
      </c>
      <c r="L163" s="35">
        <v>1</v>
      </c>
      <c r="M163" s="36">
        <v>80</v>
      </c>
      <c r="N163" s="34"/>
      <c r="O163" s="34"/>
      <c r="P163" s="34"/>
      <c r="Q163" s="34"/>
      <c r="R163" s="35">
        <v>1</v>
      </c>
      <c r="S163" s="35">
        <v>60</v>
      </c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>
        <v>1</v>
      </c>
      <c r="AO163" s="36">
        <v>70</v>
      </c>
      <c r="AP163" s="293">
        <f>MAX(K163,M163,O163,Q163,S163,U163,W163,Y163,AA163,AC163,AE163,AG163,AI163,AK163,AM163,AO163)*VLOOKUP(I163,'5.- Instrumental'!$B$6:$O$303,14,FALSE)</f>
        <v>1.9514590347923684</v>
      </c>
      <c r="AQ163" s="356">
        <f>VLOOKUP(C163,'6.- Insumos'!$B$5:$K$2417,10,FALSE)</f>
        <v>348.91450666666668</v>
      </c>
      <c r="AR163" s="293">
        <f t="shared" si="6"/>
        <v>350.86596570145906</v>
      </c>
      <c r="AS163" s="293">
        <f t="shared" si="5"/>
        <v>350.86596570145906</v>
      </c>
      <c r="AU163" s="357"/>
    </row>
    <row r="164" spans="2:47" ht="38.25">
      <c r="B164" s="52">
        <v>158</v>
      </c>
      <c r="C164" s="334">
        <v>22505</v>
      </c>
      <c r="D164" s="81" t="s">
        <v>2868</v>
      </c>
      <c r="E164" s="55" t="s">
        <v>3569</v>
      </c>
      <c r="F164" s="55" t="s">
        <v>3573</v>
      </c>
      <c r="G164" s="54" t="s">
        <v>4422</v>
      </c>
      <c r="H164" s="54" t="s">
        <v>4422</v>
      </c>
      <c r="I164" s="55" t="s">
        <v>3315</v>
      </c>
      <c r="J164" s="34">
        <v>2</v>
      </c>
      <c r="K164" s="34">
        <v>30</v>
      </c>
      <c r="L164" s="34">
        <v>1</v>
      </c>
      <c r="M164" s="34">
        <v>50</v>
      </c>
      <c r="N164" s="34"/>
      <c r="O164" s="34"/>
      <c r="P164" s="34"/>
      <c r="Q164" s="34"/>
      <c r="R164" s="34">
        <v>1</v>
      </c>
      <c r="S164" s="35">
        <v>30</v>
      </c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>
        <v>1</v>
      </c>
      <c r="AO164" s="34">
        <v>40</v>
      </c>
      <c r="AP164" s="293">
        <f>MAX(K164,M164,O164,Q164,S164,U164,W164,Y164,AA164,AC164,AE164,AG164,AI164,AK164,AM164,AO164)*VLOOKUP(I164,'5.- Instrumental'!$B$6:$O$303,14,FALSE)</f>
        <v>1.2196618967452302</v>
      </c>
      <c r="AQ164" s="356">
        <f>VLOOKUP(C164,'6.- Insumos'!$B$5:$K$2417,10,FALSE)</f>
        <v>320.80650666666668</v>
      </c>
      <c r="AR164" s="293">
        <f t="shared" si="6"/>
        <v>322.02616856341189</v>
      </c>
      <c r="AS164" s="293">
        <f t="shared" si="5"/>
        <v>322.02616856341189</v>
      </c>
      <c r="AU164" s="357"/>
    </row>
    <row r="165" spans="2:47" ht="38.25">
      <c r="B165" s="52">
        <v>159</v>
      </c>
      <c r="C165" s="334">
        <v>22548</v>
      </c>
      <c r="D165" s="81" t="s">
        <v>2869</v>
      </c>
      <c r="E165" s="55" t="s">
        <v>3569</v>
      </c>
      <c r="F165" s="55" t="s">
        <v>3573</v>
      </c>
      <c r="G165" s="54" t="s">
        <v>4422</v>
      </c>
      <c r="H165" s="54" t="s">
        <v>4422</v>
      </c>
      <c r="I165" s="55" t="s">
        <v>3315</v>
      </c>
      <c r="J165" s="35">
        <v>2</v>
      </c>
      <c r="K165" s="36">
        <v>45</v>
      </c>
      <c r="L165" s="35">
        <v>1</v>
      </c>
      <c r="M165" s="36">
        <v>65</v>
      </c>
      <c r="N165" s="34"/>
      <c r="O165" s="34"/>
      <c r="P165" s="34"/>
      <c r="Q165" s="34"/>
      <c r="R165" s="35">
        <v>1</v>
      </c>
      <c r="S165" s="35">
        <v>45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>
        <v>1</v>
      </c>
      <c r="AO165" s="36">
        <v>55</v>
      </c>
      <c r="AP165" s="293">
        <f>MAX(K165,M165,O165,Q165,S165,U165,W165,Y165,AA165,AC165,AE165,AG165,AI165,AK165,AM165,AO165)*VLOOKUP(I165,'5.- Instrumental'!$B$6:$O$303,14,FALSE)</f>
        <v>1.5855604657687992</v>
      </c>
      <c r="AQ165" s="356">
        <f>VLOOKUP(C165,'6.- Insumos'!$B$5:$K$2417,10,FALSE)</f>
        <v>330.9905066666667</v>
      </c>
      <c r="AR165" s="293">
        <f t="shared" si="6"/>
        <v>332.57606713243553</v>
      </c>
      <c r="AS165" s="293">
        <f t="shared" si="5"/>
        <v>332.57606713243553</v>
      </c>
      <c r="AU165" s="357"/>
    </row>
    <row r="166" spans="2:47" ht="38.25">
      <c r="B166" s="52">
        <v>160</v>
      </c>
      <c r="C166" s="334">
        <v>22590</v>
      </c>
      <c r="D166" s="81" t="s">
        <v>2870</v>
      </c>
      <c r="E166" s="55" t="s">
        <v>3569</v>
      </c>
      <c r="F166" s="55" t="s">
        <v>3573</v>
      </c>
      <c r="G166" s="54" t="s">
        <v>4422</v>
      </c>
      <c r="H166" s="54" t="s">
        <v>4422</v>
      </c>
      <c r="I166" s="55" t="s">
        <v>3315</v>
      </c>
      <c r="J166" s="35">
        <v>2</v>
      </c>
      <c r="K166" s="36">
        <v>45</v>
      </c>
      <c r="L166" s="35">
        <v>1</v>
      </c>
      <c r="M166" s="36">
        <v>65</v>
      </c>
      <c r="N166" s="34"/>
      <c r="O166" s="34"/>
      <c r="P166" s="34"/>
      <c r="Q166" s="34"/>
      <c r="R166" s="35">
        <v>1</v>
      </c>
      <c r="S166" s="35">
        <v>45</v>
      </c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>
        <v>1</v>
      </c>
      <c r="AO166" s="36">
        <v>55</v>
      </c>
      <c r="AP166" s="293">
        <f>MAX(K166,M166,O166,Q166,S166,U166,W166,Y166,AA166,AC166,AE166,AG166,AI166,AK166,AM166,AO166)*VLOOKUP(I166,'5.- Instrumental'!$B$6:$O$303,14,FALSE)</f>
        <v>1.5855604657687992</v>
      </c>
      <c r="AQ166" s="356">
        <f>VLOOKUP(C166,'6.- Insumos'!$B$5:$K$2417,10,FALSE)</f>
        <v>330.9905066666667</v>
      </c>
      <c r="AR166" s="293">
        <f t="shared" si="6"/>
        <v>332.57606713243553</v>
      </c>
      <c r="AS166" s="293">
        <f t="shared" si="5"/>
        <v>332.57606713243553</v>
      </c>
      <c r="AU166" s="357"/>
    </row>
    <row r="167" spans="2:47" ht="38.25">
      <c r="B167" s="52">
        <v>161</v>
      </c>
      <c r="C167" s="334">
        <v>22840</v>
      </c>
      <c r="D167" s="81" t="s">
        <v>2871</v>
      </c>
      <c r="E167" s="55" t="s">
        <v>3569</v>
      </c>
      <c r="F167" s="55" t="s">
        <v>3573</v>
      </c>
      <c r="G167" s="54" t="s">
        <v>4422</v>
      </c>
      <c r="H167" s="54" t="s">
        <v>4422</v>
      </c>
      <c r="I167" s="55" t="s">
        <v>3315</v>
      </c>
      <c r="J167" s="36">
        <v>2</v>
      </c>
      <c r="K167" s="36">
        <v>40</v>
      </c>
      <c r="L167" s="36">
        <v>1</v>
      </c>
      <c r="M167" s="36">
        <v>60</v>
      </c>
      <c r="N167" s="34"/>
      <c r="O167" s="34"/>
      <c r="P167" s="34"/>
      <c r="Q167" s="34"/>
      <c r="R167" s="34">
        <v>1</v>
      </c>
      <c r="S167" s="35">
        <v>40</v>
      </c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>
        <v>1</v>
      </c>
      <c r="AO167" s="36">
        <v>50</v>
      </c>
      <c r="AP167" s="293">
        <f>MAX(K167,M167,O167,Q167,S167,U167,W167,Y167,AA167,AC167,AE167,AG167,AI167,AK167,AM167,AO167)*VLOOKUP(I167,'5.- Instrumental'!$B$6:$O$303,14,FALSE)</f>
        <v>1.4635942760942762</v>
      </c>
      <c r="AQ167" s="356">
        <f>VLOOKUP(C167,'6.- Insumos'!$B$5:$K$2417,10,FALSE)</f>
        <v>327.59584000000007</v>
      </c>
      <c r="AR167" s="293">
        <f t="shared" si="6"/>
        <v>329.05943427609435</v>
      </c>
      <c r="AS167" s="293">
        <f t="shared" si="5"/>
        <v>329.05943427609435</v>
      </c>
      <c r="AU167" s="357"/>
    </row>
    <row r="168" spans="2:47" ht="38.25">
      <c r="B168" s="52">
        <v>162</v>
      </c>
      <c r="C168" s="334">
        <v>22842</v>
      </c>
      <c r="D168" s="81" t="s">
        <v>2872</v>
      </c>
      <c r="E168" s="55" t="s">
        <v>3569</v>
      </c>
      <c r="F168" s="55" t="s">
        <v>3570</v>
      </c>
      <c r="G168" s="54" t="s">
        <v>4422</v>
      </c>
      <c r="H168" s="54" t="s">
        <v>4422</v>
      </c>
      <c r="I168" s="55" t="s">
        <v>3315</v>
      </c>
      <c r="J168" s="36">
        <v>2</v>
      </c>
      <c r="K168" s="36">
        <v>40</v>
      </c>
      <c r="L168" s="36">
        <v>1</v>
      </c>
      <c r="M168" s="36">
        <v>60</v>
      </c>
      <c r="N168" s="34"/>
      <c r="O168" s="34"/>
      <c r="P168" s="34"/>
      <c r="Q168" s="34"/>
      <c r="R168" s="34">
        <v>1</v>
      </c>
      <c r="S168" s="35">
        <v>40</v>
      </c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>
        <v>1</v>
      </c>
      <c r="AO168" s="36">
        <v>50</v>
      </c>
      <c r="AP168" s="293">
        <f>MAX(K168,M168,O168,Q168,S168,U168,W168,Y168,AA168,AC168,AE168,AG168,AI168,AK168,AM168,AO168)*VLOOKUP(I168,'5.- Instrumental'!$B$6:$O$303,14,FALSE)</f>
        <v>1.4635942760942762</v>
      </c>
      <c r="AQ168" s="356">
        <f>VLOOKUP(C168,'6.- Insumos'!$B$5:$K$2417,10,FALSE)</f>
        <v>244.58735000000001</v>
      </c>
      <c r="AR168" s="293">
        <f t="shared" si="6"/>
        <v>246.0509442760943</v>
      </c>
      <c r="AS168" s="293">
        <f t="shared" si="5"/>
        <v>246.0509442760943</v>
      </c>
      <c r="AU168" s="357"/>
    </row>
    <row r="169" spans="2:47" ht="38.25">
      <c r="B169" s="52">
        <v>163</v>
      </c>
      <c r="C169" s="334">
        <v>22850</v>
      </c>
      <c r="D169" s="81" t="s">
        <v>2873</v>
      </c>
      <c r="E169" s="55" t="s">
        <v>3569</v>
      </c>
      <c r="F169" s="55" t="s">
        <v>3563</v>
      </c>
      <c r="G169" s="54" t="s">
        <v>4422</v>
      </c>
      <c r="H169" s="54" t="s">
        <v>4422</v>
      </c>
      <c r="I169" s="55" t="s">
        <v>3307</v>
      </c>
      <c r="J169" s="34">
        <v>1</v>
      </c>
      <c r="K169" s="34">
        <v>30</v>
      </c>
      <c r="L169" s="34">
        <v>1</v>
      </c>
      <c r="M169" s="34">
        <v>50</v>
      </c>
      <c r="N169" s="34"/>
      <c r="O169" s="34"/>
      <c r="P169" s="34"/>
      <c r="Q169" s="34"/>
      <c r="R169" s="34">
        <v>1</v>
      </c>
      <c r="S169" s="35">
        <v>30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>
        <v>1</v>
      </c>
      <c r="AO169" s="34">
        <v>40</v>
      </c>
      <c r="AP169" s="293">
        <f>MAX(K169,M169,O169,Q169,S169,U169,W169,Y169,AA169,AC169,AE169,AG169,AI169,AK169,AM169,AO169)*VLOOKUP(I169,'5.- Instrumental'!$B$6:$O$303,14,FALSE)</f>
        <v>0.80132926487093159</v>
      </c>
      <c r="AQ169" s="356">
        <f>VLOOKUP(C169,'6.- Insumos'!$B$5:$K$2417,10,FALSE)</f>
        <v>191.47401666666667</v>
      </c>
      <c r="AR169" s="293">
        <f t="shared" si="6"/>
        <v>192.2753459315376</v>
      </c>
      <c r="AS169" s="293">
        <f t="shared" si="5"/>
        <v>192.2753459315376</v>
      </c>
      <c r="AU169" s="357"/>
    </row>
    <row r="170" spans="2:47" ht="38.25">
      <c r="B170" s="52">
        <v>164</v>
      </c>
      <c r="C170" s="334">
        <v>22852</v>
      </c>
      <c r="D170" s="81" t="s">
        <v>2874</v>
      </c>
      <c r="E170" s="55" t="s">
        <v>3569</v>
      </c>
      <c r="F170" s="55" t="s">
        <v>3563</v>
      </c>
      <c r="G170" s="54" t="s">
        <v>4422</v>
      </c>
      <c r="H170" s="54" t="s">
        <v>4422</v>
      </c>
      <c r="I170" s="55" t="s">
        <v>3307</v>
      </c>
      <c r="J170" s="34">
        <v>1</v>
      </c>
      <c r="K170" s="34">
        <v>30</v>
      </c>
      <c r="L170" s="34">
        <v>1</v>
      </c>
      <c r="M170" s="34">
        <v>50</v>
      </c>
      <c r="N170" s="34"/>
      <c r="O170" s="34"/>
      <c r="P170" s="34"/>
      <c r="Q170" s="34"/>
      <c r="R170" s="34">
        <v>1</v>
      </c>
      <c r="S170" s="35">
        <v>30</v>
      </c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>
        <v>1</v>
      </c>
      <c r="AO170" s="34">
        <v>40</v>
      </c>
      <c r="AP170" s="293">
        <f>MAX(K170,M170,O170,Q170,S170,U170,W170,Y170,AA170,AC170,AE170,AG170,AI170,AK170,AM170,AO170)*VLOOKUP(I170,'5.- Instrumental'!$B$6:$O$303,14,FALSE)</f>
        <v>0.80132926487093159</v>
      </c>
      <c r="AQ170" s="356">
        <f>VLOOKUP(C170,'6.- Insumos'!$B$5:$K$2417,10,FALSE)</f>
        <v>191.47401666666667</v>
      </c>
      <c r="AR170" s="293">
        <f t="shared" si="6"/>
        <v>192.2753459315376</v>
      </c>
      <c r="AS170" s="293">
        <f t="shared" si="5"/>
        <v>192.2753459315376</v>
      </c>
      <c r="AU170" s="357"/>
    </row>
    <row r="171" spans="2:47" ht="38.25">
      <c r="B171" s="52">
        <v>165</v>
      </c>
      <c r="C171" s="334">
        <v>23000</v>
      </c>
      <c r="D171" s="81" t="s">
        <v>2875</v>
      </c>
      <c r="E171" s="55" t="s">
        <v>3569</v>
      </c>
      <c r="F171" s="55" t="s">
        <v>3570</v>
      </c>
      <c r="G171" s="54" t="s">
        <v>4422</v>
      </c>
      <c r="H171" s="54" t="s">
        <v>4422</v>
      </c>
      <c r="I171" s="55" t="s">
        <v>3315</v>
      </c>
      <c r="J171" s="34">
        <v>2</v>
      </c>
      <c r="K171" s="34">
        <v>30</v>
      </c>
      <c r="L171" s="34">
        <v>1</v>
      </c>
      <c r="M171" s="34">
        <v>50</v>
      </c>
      <c r="N171" s="34"/>
      <c r="O171" s="34"/>
      <c r="P171" s="34"/>
      <c r="Q171" s="34"/>
      <c r="R171" s="34">
        <v>1</v>
      </c>
      <c r="S171" s="35">
        <v>30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>
        <v>1</v>
      </c>
      <c r="AO171" s="34">
        <v>40</v>
      </c>
      <c r="AP171" s="293">
        <f>MAX(K171,M171,O171,Q171,S171,U171,W171,Y171,AA171,AC171,AE171,AG171,AI171,AK171,AM171,AO171)*VLOOKUP(I171,'5.- Instrumental'!$B$6:$O$303,14,FALSE)</f>
        <v>1.2196618967452302</v>
      </c>
      <c r="AQ171" s="356">
        <f>VLOOKUP(C171,'6.- Insumos'!$B$5:$K$2417,10,FALSE)</f>
        <v>245.53801666666664</v>
      </c>
      <c r="AR171" s="293">
        <f t="shared" si="6"/>
        <v>246.75767856341187</v>
      </c>
      <c r="AS171" s="293">
        <f t="shared" si="5"/>
        <v>246.75767856341187</v>
      </c>
      <c r="AU171" s="357"/>
    </row>
    <row r="172" spans="2:47" ht="38.25">
      <c r="B172" s="52">
        <v>166</v>
      </c>
      <c r="C172" s="334">
        <v>23030</v>
      </c>
      <c r="D172" s="81" t="s">
        <v>2876</v>
      </c>
      <c r="E172" s="55" t="s">
        <v>3569</v>
      </c>
      <c r="F172" s="55" t="s">
        <v>3563</v>
      </c>
      <c r="G172" s="54" t="s">
        <v>4422</v>
      </c>
      <c r="H172" s="54" t="s">
        <v>4422</v>
      </c>
      <c r="I172" s="55" t="s">
        <v>3307</v>
      </c>
      <c r="J172" s="36">
        <v>2</v>
      </c>
      <c r="K172" s="34">
        <v>20</v>
      </c>
      <c r="L172" s="36">
        <v>1</v>
      </c>
      <c r="M172" s="34">
        <v>40</v>
      </c>
      <c r="N172" s="34"/>
      <c r="O172" s="34"/>
      <c r="P172" s="34"/>
      <c r="Q172" s="34"/>
      <c r="R172" s="34">
        <v>1</v>
      </c>
      <c r="S172" s="35">
        <v>20</v>
      </c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>
        <v>1</v>
      </c>
      <c r="AO172" s="34">
        <v>30</v>
      </c>
      <c r="AP172" s="293">
        <f>MAX(K172,M172,O172,Q172,S172,U172,W172,Y172,AA172,AC172,AE172,AG172,AI172,AK172,AM172,AO172)*VLOOKUP(I172,'5.- Instrumental'!$B$6:$O$303,14,FALSE)</f>
        <v>0.64106341189674521</v>
      </c>
      <c r="AQ172" s="356">
        <f>VLOOKUP(C172,'6.- Insumos'!$B$5:$K$2417,10,FALSE)</f>
        <v>89.07</v>
      </c>
      <c r="AR172" s="293">
        <f t="shared" si="6"/>
        <v>89.711063411896745</v>
      </c>
      <c r="AS172" s="293">
        <f t="shared" si="5"/>
        <v>89.711063411896745</v>
      </c>
      <c r="AU172" s="357"/>
    </row>
    <row r="173" spans="2:47" ht="51">
      <c r="B173" s="52">
        <v>167</v>
      </c>
      <c r="C173" s="334">
        <v>23040</v>
      </c>
      <c r="D173" s="81" t="s">
        <v>3861</v>
      </c>
      <c r="E173" s="55" t="s">
        <v>3569</v>
      </c>
      <c r="F173" s="55" t="s">
        <v>3570</v>
      </c>
      <c r="G173" s="54" t="s">
        <v>4422</v>
      </c>
      <c r="H173" s="54" t="s">
        <v>4422</v>
      </c>
      <c r="I173" s="55" t="s">
        <v>3315</v>
      </c>
      <c r="J173" s="35">
        <v>2</v>
      </c>
      <c r="K173" s="36">
        <v>45</v>
      </c>
      <c r="L173" s="35">
        <v>1</v>
      </c>
      <c r="M173" s="36">
        <v>65</v>
      </c>
      <c r="N173" s="34"/>
      <c r="O173" s="34"/>
      <c r="P173" s="34"/>
      <c r="Q173" s="34"/>
      <c r="R173" s="35">
        <v>1</v>
      </c>
      <c r="S173" s="35">
        <v>45</v>
      </c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>
        <v>1</v>
      </c>
      <c r="AO173" s="36">
        <v>55</v>
      </c>
      <c r="AP173" s="293">
        <f>MAX(K173,M173,O173,Q173,S173,U173,W173,Y173,AA173,AC173,AE173,AG173,AI173,AK173,AM173,AO173)*VLOOKUP(I173,'5.- Instrumental'!$B$6:$O$303,14,FALSE)</f>
        <v>1.5855604657687992</v>
      </c>
      <c r="AQ173" s="356">
        <f>VLOOKUP(C173,'6.- Insumos'!$B$5:$K$2417,10,FALSE)</f>
        <v>255.72201666666666</v>
      </c>
      <c r="AR173" s="293">
        <f t="shared" si="6"/>
        <v>257.30757713243548</v>
      </c>
      <c r="AS173" s="293">
        <f t="shared" si="5"/>
        <v>257.30757713243548</v>
      </c>
      <c r="AU173" s="357"/>
    </row>
    <row r="174" spans="2:47" ht="51">
      <c r="B174" s="52">
        <v>168</v>
      </c>
      <c r="C174" s="334">
        <v>23044</v>
      </c>
      <c r="D174" s="81" t="s">
        <v>4</v>
      </c>
      <c r="E174" s="55" t="s">
        <v>3569</v>
      </c>
      <c r="F174" s="55" t="s">
        <v>3570</v>
      </c>
      <c r="G174" s="54" t="s">
        <v>4422</v>
      </c>
      <c r="H174" s="54" t="s">
        <v>4422</v>
      </c>
      <c r="I174" s="55" t="s">
        <v>3315</v>
      </c>
      <c r="J174" s="35">
        <v>2</v>
      </c>
      <c r="K174" s="36">
        <v>45</v>
      </c>
      <c r="L174" s="35">
        <v>1</v>
      </c>
      <c r="M174" s="36">
        <v>65</v>
      </c>
      <c r="N174" s="34"/>
      <c r="O174" s="34"/>
      <c r="P174" s="34"/>
      <c r="Q174" s="34"/>
      <c r="R174" s="35">
        <v>1</v>
      </c>
      <c r="S174" s="35">
        <v>45</v>
      </c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>
        <v>1</v>
      </c>
      <c r="AO174" s="36">
        <v>55</v>
      </c>
      <c r="AP174" s="293">
        <f>MAX(K174,M174,O174,Q174,S174,U174,W174,Y174,AA174,AC174,AE174,AG174,AI174,AK174,AM174,AO174)*VLOOKUP(I174,'5.- Instrumental'!$B$6:$O$303,14,FALSE)</f>
        <v>1.5855604657687992</v>
      </c>
      <c r="AQ174" s="356">
        <f>VLOOKUP(C174,'6.- Insumos'!$B$5:$K$2417,10,FALSE)</f>
        <v>255.72201666666666</v>
      </c>
      <c r="AR174" s="293">
        <f t="shared" si="6"/>
        <v>257.30757713243548</v>
      </c>
      <c r="AS174" s="293">
        <f t="shared" si="5"/>
        <v>257.30757713243548</v>
      </c>
      <c r="AU174" s="357"/>
    </row>
    <row r="175" spans="2:47" ht="38.25">
      <c r="B175" s="52">
        <v>169</v>
      </c>
      <c r="C175" s="334">
        <v>23077</v>
      </c>
      <c r="D175" s="81" t="s">
        <v>5</v>
      </c>
      <c r="E175" s="55" t="s">
        <v>3569</v>
      </c>
      <c r="F175" s="55" t="s">
        <v>1742</v>
      </c>
      <c r="G175" s="54" t="s">
        <v>4422</v>
      </c>
      <c r="H175" s="54" t="s">
        <v>4422</v>
      </c>
      <c r="I175" s="55" t="s">
        <v>3315</v>
      </c>
      <c r="J175" s="35">
        <v>2</v>
      </c>
      <c r="K175" s="36">
        <v>70</v>
      </c>
      <c r="L175" s="35">
        <v>1</v>
      </c>
      <c r="M175" s="36">
        <v>90</v>
      </c>
      <c r="N175" s="34"/>
      <c r="O175" s="34"/>
      <c r="P175" s="34"/>
      <c r="Q175" s="34"/>
      <c r="R175" s="35">
        <v>1</v>
      </c>
      <c r="S175" s="35">
        <v>70</v>
      </c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>
        <v>1</v>
      </c>
      <c r="AO175" s="36">
        <v>80</v>
      </c>
      <c r="AP175" s="293">
        <f>MAX(K175,M175,O175,Q175,S175,U175,W175,Y175,AA175,AC175,AE175,AG175,AI175,AK175,AM175,AO175)*VLOOKUP(I175,'5.- Instrumental'!$B$6:$O$303,14,FALSE)</f>
        <v>2.1953914141414144</v>
      </c>
      <c r="AQ175" s="356">
        <f>VLOOKUP(C175,'6.- Insumos'!$B$5:$K$2417,10,FALSE)</f>
        <v>347.35333999999995</v>
      </c>
      <c r="AR175" s="293" t="s">
        <v>3270</v>
      </c>
      <c r="AS175" s="293">
        <f t="shared" si="5"/>
        <v>349.54873141414134</v>
      </c>
      <c r="AU175" s="357"/>
    </row>
    <row r="176" spans="2:47" ht="38.25">
      <c r="B176" s="52">
        <v>170</v>
      </c>
      <c r="C176" s="334">
        <v>23120</v>
      </c>
      <c r="D176" s="81" t="s">
        <v>6</v>
      </c>
      <c r="E176" s="55" t="s">
        <v>3569</v>
      </c>
      <c r="F176" s="55" t="s">
        <v>3573</v>
      </c>
      <c r="G176" s="54" t="s">
        <v>4422</v>
      </c>
      <c r="H176" s="54" t="s">
        <v>4422</v>
      </c>
      <c r="I176" s="55" t="s">
        <v>3315</v>
      </c>
      <c r="J176" s="35">
        <v>2</v>
      </c>
      <c r="K176" s="36">
        <v>45</v>
      </c>
      <c r="L176" s="35">
        <v>1</v>
      </c>
      <c r="M176" s="36">
        <v>65</v>
      </c>
      <c r="N176" s="34"/>
      <c r="O176" s="34"/>
      <c r="P176" s="34"/>
      <c r="Q176" s="34"/>
      <c r="R176" s="35">
        <v>1</v>
      </c>
      <c r="S176" s="35">
        <v>45</v>
      </c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>
        <v>1</v>
      </c>
      <c r="AO176" s="36">
        <v>55</v>
      </c>
      <c r="AP176" s="293">
        <f>MAX(K176,M176,O176,Q176,S176,U176,W176,Y176,AA176,AC176,AE176,AG176,AI176,AK176,AM176,AO176)*VLOOKUP(I176,'5.- Instrumental'!$B$6:$O$303,14,FALSE)</f>
        <v>1.5855604657687992</v>
      </c>
      <c r="AQ176" s="356">
        <f>VLOOKUP(C176,'6.- Insumos'!$B$5:$K$2417,10,FALSE)</f>
        <v>338.73050666666666</v>
      </c>
      <c r="AR176" s="293">
        <f t="shared" ref="AR176:AR203" si="7">AP176+AQ176</f>
        <v>340.31606713243548</v>
      </c>
      <c r="AS176" s="293">
        <f t="shared" si="5"/>
        <v>340.31606713243548</v>
      </c>
      <c r="AU176" s="357"/>
    </row>
    <row r="177" spans="2:47" ht="38.25">
      <c r="B177" s="52">
        <v>171</v>
      </c>
      <c r="C177" s="334">
        <v>23130</v>
      </c>
      <c r="D177" s="81" t="s">
        <v>7</v>
      </c>
      <c r="E177" s="55" t="s">
        <v>3569</v>
      </c>
      <c r="F177" s="55" t="s">
        <v>3570</v>
      </c>
      <c r="G177" s="54" t="s">
        <v>4422</v>
      </c>
      <c r="H177" s="54" t="s">
        <v>4422</v>
      </c>
      <c r="I177" s="55" t="s">
        <v>3315</v>
      </c>
      <c r="J177" s="35">
        <v>2</v>
      </c>
      <c r="K177" s="36">
        <v>45</v>
      </c>
      <c r="L177" s="35">
        <v>1</v>
      </c>
      <c r="M177" s="36">
        <v>65</v>
      </c>
      <c r="N177" s="34"/>
      <c r="O177" s="34"/>
      <c r="P177" s="34"/>
      <c r="Q177" s="34"/>
      <c r="R177" s="35">
        <v>1</v>
      </c>
      <c r="S177" s="35">
        <v>45</v>
      </c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>
        <v>1</v>
      </c>
      <c r="AO177" s="36">
        <v>55</v>
      </c>
      <c r="AP177" s="293">
        <f>MAX(K177,M177,O177,Q177,S177,U177,W177,Y177,AA177,AC177,AE177,AG177,AI177,AK177,AM177,AO177)*VLOOKUP(I177,'5.- Instrumental'!$B$6:$O$303,14,FALSE)</f>
        <v>1.5855604657687992</v>
      </c>
      <c r="AQ177" s="356">
        <f>VLOOKUP(C177,'6.- Insumos'!$B$5:$K$2417,10,FALSE)</f>
        <v>255.72201666666666</v>
      </c>
      <c r="AR177" s="293">
        <f t="shared" si="7"/>
        <v>257.30757713243548</v>
      </c>
      <c r="AS177" s="293">
        <f t="shared" si="5"/>
        <v>257.30757713243548</v>
      </c>
      <c r="AU177" s="357"/>
    </row>
    <row r="178" spans="2:47" ht="38.25">
      <c r="B178" s="52">
        <v>172</v>
      </c>
      <c r="C178" s="334">
        <v>23140</v>
      </c>
      <c r="D178" s="81" t="s">
        <v>8</v>
      </c>
      <c r="E178" s="55" t="s">
        <v>3569</v>
      </c>
      <c r="F178" s="55" t="s">
        <v>3570</v>
      </c>
      <c r="G178" s="54" t="s">
        <v>4422</v>
      </c>
      <c r="H178" s="54" t="s">
        <v>4422</v>
      </c>
      <c r="I178" s="55" t="s">
        <v>3315</v>
      </c>
      <c r="J178" s="34">
        <v>2</v>
      </c>
      <c r="K178" s="34">
        <v>30</v>
      </c>
      <c r="L178" s="34">
        <v>1</v>
      </c>
      <c r="M178" s="34">
        <v>50</v>
      </c>
      <c r="N178" s="34"/>
      <c r="O178" s="34"/>
      <c r="P178" s="34"/>
      <c r="Q178" s="34"/>
      <c r="R178" s="34">
        <v>1</v>
      </c>
      <c r="S178" s="35">
        <v>30</v>
      </c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>
        <v>1</v>
      </c>
      <c r="AO178" s="34">
        <v>40</v>
      </c>
      <c r="AP178" s="293">
        <f>MAX(K178,M178,O178,Q178,S178,U178,W178,Y178,AA178,AC178,AE178,AG178,AI178,AK178,AM178,AO178)*VLOOKUP(I178,'5.- Instrumental'!$B$6:$O$303,14,FALSE)</f>
        <v>1.2196618967452302</v>
      </c>
      <c r="AQ178" s="356">
        <f>VLOOKUP(C178,'6.- Insumos'!$B$5:$K$2417,10,FALSE)</f>
        <v>141.15899999999999</v>
      </c>
      <c r="AR178" s="293">
        <f t="shared" si="7"/>
        <v>142.37866189674523</v>
      </c>
      <c r="AS178" s="293">
        <f t="shared" si="5"/>
        <v>142.37866189674523</v>
      </c>
      <c r="AU178" s="357"/>
    </row>
    <row r="179" spans="2:47" ht="38.25">
      <c r="B179" s="52">
        <v>173</v>
      </c>
      <c r="C179" s="334">
        <v>23170</v>
      </c>
      <c r="D179" s="81" t="s">
        <v>9</v>
      </c>
      <c r="E179" s="55" t="s">
        <v>3569</v>
      </c>
      <c r="F179" s="55" t="s">
        <v>3570</v>
      </c>
      <c r="G179" s="54" t="s">
        <v>4422</v>
      </c>
      <c r="H179" s="54" t="s">
        <v>4422</v>
      </c>
      <c r="I179" s="55" t="s">
        <v>3315</v>
      </c>
      <c r="J179" s="36">
        <v>2</v>
      </c>
      <c r="K179" s="36">
        <v>40</v>
      </c>
      <c r="L179" s="36">
        <v>1</v>
      </c>
      <c r="M179" s="36">
        <v>60</v>
      </c>
      <c r="N179" s="34"/>
      <c r="O179" s="34"/>
      <c r="P179" s="34"/>
      <c r="Q179" s="34"/>
      <c r="R179" s="34">
        <v>1</v>
      </c>
      <c r="S179" s="35">
        <v>40</v>
      </c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>
        <v>1</v>
      </c>
      <c r="AO179" s="36">
        <v>50</v>
      </c>
      <c r="AP179" s="293">
        <f>MAX(K179,M179,O179,Q179,S179,U179,W179,Y179,AA179,AC179,AE179,AG179,AI179,AK179,AM179,AO179)*VLOOKUP(I179,'5.- Instrumental'!$B$6:$O$303,14,FALSE)</f>
        <v>1.4635942760942762</v>
      </c>
      <c r="AQ179" s="356">
        <f>VLOOKUP(C179,'6.- Insumos'!$B$5:$K$2417,10,FALSE)</f>
        <v>252.32735000000002</v>
      </c>
      <c r="AR179" s="293">
        <f t="shared" si="7"/>
        <v>253.79094427609431</v>
      </c>
      <c r="AS179" s="293">
        <f t="shared" si="5"/>
        <v>253.79094427609431</v>
      </c>
      <c r="AU179" s="357"/>
    </row>
    <row r="180" spans="2:47" ht="38.25">
      <c r="B180" s="52">
        <v>174</v>
      </c>
      <c r="C180" s="334">
        <v>23174</v>
      </c>
      <c r="D180" s="81" t="s">
        <v>10</v>
      </c>
      <c r="E180" s="55" t="s">
        <v>3569</v>
      </c>
      <c r="F180" s="55" t="s">
        <v>3573</v>
      </c>
      <c r="G180" s="54" t="s">
        <v>4422</v>
      </c>
      <c r="H180" s="54" t="s">
        <v>4422</v>
      </c>
      <c r="I180" s="55" t="s">
        <v>3315</v>
      </c>
      <c r="J180" s="35">
        <v>2</v>
      </c>
      <c r="K180" s="36">
        <v>60</v>
      </c>
      <c r="L180" s="35">
        <v>1</v>
      </c>
      <c r="M180" s="36">
        <v>80</v>
      </c>
      <c r="N180" s="34"/>
      <c r="O180" s="34"/>
      <c r="P180" s="34"/>
      <c r="Q180" s="34"/>
      <c r="R180" s="35">
        <v>1</v>
      </c>
      <c r="S180" s="35">
        <v>60</v>
      </c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>
        <v>1</v>
      </c>
      <c r="AO180" s="36">
        <v>70</v>
      </c>
      <c r="AP180" s="293">
        <f>MAX(K180,M180,O180,Q180,S180,U180,W180,Y180,AA180,AC180,AE180,AG180,AI180,AK180,AM180,AO180)*VLOOKUP(I180,'5.- Instrumental'!$B$6:$O$303,14,FALSE)</f>
        <v>1.9514590347923684</v>
      </c>
      <c r="AQ180" s="356">
        <f>VLOOKUP(C180,'6.- Insumos'!$B$5:$K$2417,10,FALSE)</f>
        <v>265.93249000000003</v>
      </c>
      <c r="AR180" s="293">
        <f t="shared" si="7"/>
        <v>267.88394903479241</v>
      </c>
      <c r="AS180" s="293">
        <f t="shared" si="5"/>
        <v>267.88394903479241</v>
      </c>
      <c r="AU180" s="357"/>
    </row>
    <row r="181" spans="2:47" ht="38.25">
      <c r="B181" s="52">
        <v>175</v>
      </c>
      <c r="C181" s="334">
        <v>23180</v>
      </c>
      <c r="D181" s="81" t="s">
        <v>11</v>
      </c>
      <c r="E181" s="55" t="s">
        <v>3569</v>
      </c>
      <c r="F181" s="55" t="s">
        <v>3570</v>
      </c>
      <c r="G181" s="54" t="s">
        <v>4422</v>
      </c>
      <c r="H181" s="54" t="s">
        <v>4422</v>
      </c>
      <c r="I181" s="55" t="s">
        <v>3315</v>
      </c>
      <c r="J181" s="36">
        <v>2</v>
      </c>
      <c r="K181" s="36">
        <v>40</v>
      </c>
      <c r="L181" s="36">
        <v>1</v>
      </c>
      <c r="M181" s="36">
        <v>60</v>
      </c>
      <c r="N181" s="34"/>
      <c r="O181" s="34"/>
      <c r="P181" s="34"/>
      <c r="Q181" s="34"/>
      <c r="R181" s="34">
        <v>1</v>
      </c>
      <c r="S181" s="35">
        <v>40</v>
      </c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>
        <v>1</v>
      </c>
      <c r="AO181" s="36">
        <v>50</v>
      </c>
      <c r="AP181" s="293">
        <f>MAX(K181,M181,O181,Q181,S181,U181,W181,Y181,AA181,AC181,AE181,AG181,AI181,AK181,AM181,AO181)*VLOOKUP(I181,'5.- Instrumental'!$B$6:$O$303,14,FALSE)</f>
        <v>1.4635942760942762</v>
      </c>
      <c r="AQ181" s="356">
        <f>VLOOKUP(C181,'6.- Insumos'!$B$5:$K$2417,10,FALSE)</f>
        <v>252.32735000000002</v>
      </c>
      <c r="AR181" s="293">
        <f t="shared" si="7"/>
        <v>253.79094427609431</v>
      </c>
      <c r="AS181" s="293">
        <f t="shared" si="5"/>
        <v>253.79094427609431</v>
      </c>
      <c r="AU181" s="357"/>
    </row>
    <row r="182" spans="2:47" ht="38.25">
      <c r="B182" s="52">
        <v>176</v>
      </c>
      <c r="C182" s="334">
        <v>23190</v>
      </c>
      <c r="D182" s="81" t="s">
        <v>12</v>
      </c>
      <c r="E182" s="55" t="s">
        <v>3569</v>
      </c>
      <c r="F182" s="55" t="s">
        <v>3570</v>
      </c>
      <c r="G182" s="54" t="s">
        <v>4422</v>
      </c>
      <c r="H182" s="54" t="s">
        <v>4422</v>
      </c>
      <c r="I182" s="55" t="s">
        <v>3315</v>
      </c>
      <c r="J182" s="36">
        <v>2</v>
      </c>
      <c r="K182" s="36">
        <v>40</v>
      </c>
      <c r="L182" s="36">
        <v>1</v>
      </c>
      <c r="M182" s="36">
        <v>60</v>
      </c>
      <c r="N182" s="34"/>
      <c r="O182" s="34"/>
      <c r="P182" s="34"/>
      <c r="Q182" s="34"/>
      <c r="R182" s="34">
        <v>1</v>
      </c>
      <c r="S182" s="35">
        <v>40</v>
      </c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>
        <v>1</v>
      </c>
      <c r="AO182" s="36">
        <v>50</v>
      </c>
      <c r="AP182" s="293">
        <f>MAX(K182,M182,O182,Q182,S182,U182,W182,Y182,AA182,AC182,AE182,AG182,AI182,AK182,AM182,AO182)*VLOOKUP(I182,'5.- Instrumental'!$B$6:$O$303,14,FALSE)</f>
        <v>1.4635942760942762</v>
      </c>
      <c r="AQ182" s="356">
        <f>VLOOKUP(C182,'6.- Insumos'!$B$5:$K$2417,10,FALSE)</f>
        <v>252.32735000000002</v>
      </c>
      <c r="AR182" s="293">
        <f t="shared" si="7"/>
        <v>253.79094427609431</v>
      </c>
      <c r="AS182" s="293">
        <f t="shared" si="5"/>
        <v>253.79094427609431</v>
      </c>
      <c r="AU182" s="357"/>
    </row>
    <row r="183" spans="2:47" ht="38.25">
      <c r="B183" s="52">
        <v>177</v>
      </c>
      <c r="C183" s="334">
        <v>23200</v>
      </c>
      <c r="D183" s="81" t="s">
        <v>13</v>
      </c>
      <c r="E183" s="55" t="s">
        <v>3569</v>
      </c>
      <c r="F183" s="55" t="s">
        <v>3573</v>
      </c>
      <c r="G183" s="54" t="s">
        <v>4422</v>
      </c>
      <c r="H183" s="54" t="s">
        <v>4422</v>
      </c>
      <c r="I183" s="55" t="s">
        <v>3315</v>
      </c>
      <c r="J183" s="36">
        <v>2</v>
      </c>
      <c r="K183" s="36">
        <v>40</v>
      </c>
      <c r="L183" s="36">
        <v>1</v>
      </c>
      <c r="M183" s="36">
        <v>60</v>
      </c>
      <c r="N183" s="34"/>
      <c r="O183" s="34"/>
      <c r="P183" s="34"/>
      <c r="Q183" s="34"/>
      <c r="R183" s="34">
        <v>1</v>
      </c>
      <c r="S183" s="35">
        <v>40</v>
      </c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>
        <v>1</v>
      </c>
      <c r="AO183" s="36">
        <v>50</v>
      </c>
      <c r="AP183" s="293">
        <f>MAX(K183,M183,O183,Q183,S183,U183,W183,Y183,AA183,AC183,AE183,AG183,AI183,AK183,AM183,AO183)*VLOOKUP(I183,'5.- Instrumental'!$B$6:$O$303,14,FALSE)</f>
        <v>1.4635942760942762</v>
      </c>
      <c r="AQ183" s="356">
        <f>VLOOKUP(C183,'6.- Insumos'!$B$5:$K$2417,10,FALSE)</f>
        <v>335.33584000000008</v>
      </c>
      <c r="AR183" s="293">
        <f t="shared" si="7"/>
        <v>336.79943427609436</v>
      </c>
      <c r="AS183" s="293">
        <f t="shared" si="5"/>
        <v>336.79943427609436</v>
      </c>
      <c r="AU183" s="357"/>
    </row>
    <row r="184" spans="2:47" ht="38.25">
      <c r="B184" s="52">
        <v>178</v>
      </c>
      <c r="C184" s="334">
        <v>23220</v>
      </c>
      <c r="D184" s="81" t="s">
        <v>14</v>
      </c>
      <c r="E184" s="55" t="s">
        <v>3569</v>
      </c>
      <c r="F184" s="55" t="s">
        <v>3573</v>
      </c>
      <c r="G184" s="54" t="s">
        <v>4422</v>
      </c>
      <c r="H184" s="54" t="s">
        <v>4422</v>
      </c>
      <c r="I184" s="55" t="s">
        <v>3315</v>
      </c>
      <c r="J184" s="35">
        <v>2</v>
      </c>
      <c r="K184" s="36">
        <v>60</v>
      </c>
      <c r="L184" s="35">
        <v>1</v>
      </c>
      <c r="M184" s="36">
        <v>80</v>
      </c>
      <c r="N184" s="34"/>
      <c r="O184" s="34"/>
      <c r="P184" s="34"/>
      <c r="Q184" s="34"/>
      <c r="R184" s="35">
        <v>1</v>
      </c>
      <c r="S184" s="35">
        <v>60</v>
      </c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>
        <v>1</v>
      </c>
      <c r="AO184" s="36">
        <v>70</v>
      </c>
      <c r="AP184" s="293">
        <f>MAX(K184,M184,O184,Q184,S184,U184,W184,Y184,AA184,AC184,AE184,AG184,AI184,AK184,AM184,AO184)*VLOOKUP(I184,'5.- Instrumental'!$B$6:$O$303,14,FALSE)</f>
        <v>1.9514590347923684</v>
      </c>
      <c r="AQ184" s="356">
        <f>VLOOKUP(C184,'6.- Insumos'!$B$5:$K$2417,10,FALSE)</f>
        <v>348.91450666666668</v>
      </c>
      <c r="AR184" s="293">
        <f t="shared" si="7"/>
        <v>350.86596570145906</v>
      </c>
      <c r="AS184" s="293">
        <f t="shared" si="5"/>
        <v>350.86596570145906</v>
      </c>
      <c r="AU184" s="357"/>
    </row>
    <row r="185" spans="2:47" ht="38.25">
      <c r="B185" s="52">
        <v>179</v>
      </c>
      <c r="C185" s="334">
        <v>23395</v>
      </c>
      <c r="D185" s="81" t="s">
        <v>15</v>
      </c>
      <c r="E185" s="55" t="s">
        <v>3569</v>
      </c>
      <c r="F185" s="55" t="s">
        <v>3573</v>
      </c>
      <c r="G185" s="54" t="s">
        <v>4422</v>
      </c>
      <c r="H185" s="54" t="s">
        <v>4422</v>
      </c>
      <c r="I185" s="55" t="s">
        <v>3315</v>
      </c>
      <c r="J185" s="35">
        <v>2</v>
      </c>
      <c r="K185" s="36">
        <v>60</v>
      </c>
      <c r="L185" s="35">
        <v>1</v>
      </c>
      <c r="M185" s="36">
        <v>80</v>
      </c>
      <c r="N185" s="34"/>
      <c r="O185" s="34"/>
      <c r="P185" s="34"/>
      <c r="Q185" s="34"/>
      <c r="R185" s="35">
        <v>1</v>
      </c>
      <c r="S185" s="35">
        <v>60</v>
      </c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>
        <v>1</v>
      </c>
      <c r="AO185" s="36">
        <v>70</v>
      </c>
      <c r="AP185" s="293">
        <f>MAX(K185,M185,O185,Q185,S185,U185,W185,Y185,AA185,AC185,AE185,AG185,AI185,AK185,AM185,AO185)*VLOOKUP(I185,'5.- Instrumental'!$B$6:$O$303,14,FALSE)</f>
        <v>1.9514590347923684</v>
      </c>
      <c r="AQ185" s="356">
        <f>VLOOKUP(C185,'6.- Insumos'!$B$5:$K$2417,10,FALSE)</f>
        <v>348.91450666666668</v>
      </c>
      <c r="AR185" s="293">
        <f t="shared" si="7"/>
        <v>350.86596570145906</v>
      </c>
      <c r="AS185" s="293">
        <f t="shared" si="5"/>
        <v>350.86596570145906</v>
      </c>
      <c r="AU185" s="357"/>
    </row>
    <row r="186" spans="2:47" ht="38.25">
      <c r="B186" s="52">
        <v>180</v>
      </c>
      <c r="C186" s="334">
        <v>23405</v>
      </c>
      <c r="D186" s="81" t="s">
        <v>16</v>
      </c>
      <c r="E186" s="55" t="s">
        <v>3569</v>
      </c>
      <c r="F186" s="55" t="s">
        <v>3570</v>
      </c>
      <c r="G186" s="54" t="s">
        <v>4422</v>
      </c>
      <c r="H186" s="54" t="s">
        <v>4422</v>
      </c>
      <c r="I186" s="55" t="s">
        <v>3315</v>
      </c>
      <c r="J186" s="34">
        <v>2</v>
      </c>
      <c r="K186" s="34">
        <v>30</v>
      </c>
      <c r="L186" s="34">
        <v>1</v>
      </c>
      <c r="M186" s="34">
        <v>50</v>
      </c>
      <c r="N186" s="34"/>
      <c r="O186" s="34"/>
      <c r="P186" s="34"/>
      <c r="Q186" s="34"/>
      <c r="R186" s="34">
        <v>1</v>
      </c>
      <c r="S186" s="35">
        <v>30</v>
      </c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>
        <v>1</v>
      </c>
      <c r="AO186" s="34">
        <v>40</v>
      </c>
      <c r="AP186" s="293">
        <f>MAX(K186,M186,O186,Q186,S186,U186,W186,Y186,AA186,AC186,AE186,AG186,AI186,AK186,AM186,AO186)*VLOOKUP(I186,'5.- Instrumental'!$B$6:$O$303,14,FALSE)</f>
        <v>1.2196618967452302</v>
      </c>
      <c r="AQ186" s="356">
        <f>VLOOKUP(C186,'6.- Insumos'!$B$5:$K$2417,10,FALSE)</f>
        <v>245.53801666666664</v>
      </c>
      <c r="AR186" s="293">
        <f t="shared" si="7"/>
        <v>246.75767856341187</v>
      </c>
      <c r="AS186" s="293">
        <f t="shared" si="5"/>
        <v>246.75767856341187</v>
      </c>
      <c r="AU186" s="357"/>
    </row>
    <row r="187" spans="2:47" ht="38.25">
      <c r="B187" s="52">
        <v>181</v>
      </c>
      <c r="C187" s="334">
        <v>23410</v>
      </c>
      <c r="D187" s="81" t="s">
        <v>17</v>
      </c>
      <c r="E187" s="55" t="s">
        <v>3569</v>
      </c>
      <c r="F187" s="55" t="s">
        <v>3570</v>
      </c>
      <c r="G187" s="54" t="s">
        <v>4422</v>
      </c>
      <c r="H187" s="54" t="s">
        <v>4422</v>
      </c>
      <c r="I187" s="55" t="s">
        <v>3315</v>
      </c>
      <c r="J187" s="35">
        <v>2</v>
      </c>
      <c r="K187" s="36">
        <v>45</v>
      </c>
      <c r="L187" s="35">
        <v>1</v>
      </c>
      <c r="M187" s="36">
        <v>65</v>
      </c>
      <c r="N187" s="34"/>
      <c r="O187" s="34"/>
      <c r="P187" s="34"/>
      <c r="Q187" s="34"/>
      <c r="R187" s="35">
        <v>1</v>
      </c>
      <c r="S187" s="35">
        <v>45</v>
      </c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>
        <v>1</v>
      </c>
      <c r="AO187" s="36">
        <v>55</v>
      </c>
      <c r="AP187" s="293">
        <f>MAX(K187,M187,O187,Q187,S187,U187,W187,Y187,AA187,AC187,AE187,AG187,AI187,AK187,AM187,AO187)*VLOOKUP(I187,'5.- Instrumental'!$B$6:$O$303,14,FALSE)</f>
        <v>1.5855604657687992</v>
      </c>
      <c r="AQ187" s="356">
        <f>VLOOKUP(C187,'6.- Insumos'!$B$5:$K$2417,10,FALSE)</f>
        <v>255.72201666666666</v>
      </c>
      <c r="AR187" s="293">
        <f t="shared" si="7"/>
        <v>257.30757713243548</v>
      </c>
      <c r="AS187" s="293">
        <f t="shared" si="5"/>
        <v>257.30757713243548</v>
      </c>
      <c r="AU187" s="357"/>
    </row>
    <row r="188" spans="2:47" ht="38.25">
      <c r="B188" s="52">
        <v>182</v>
      </c>
      <c r="C188" s="334">
        <v>23415</v>
      </c>
      <c r="D188" s="81" t="s">
        <v>18</v>
      </c>
      <c r="E188" s="55" t="s">
        <v>3569</v>
      </c>
      <c r="F188" s="55" t="s">
        <v>3563</v>
      </c>
      <c r="G188" s="54" t="s">
        <v>4422</v>
      </c>
      <c r="H188" s="54" t="s">
        <v>4422</v>
      </c>
      <c r="I188" s="55" t="s">
        <v>3307</v>
      </c>
      <c r="J188" s="34">
        <v>2</v>
      </c>
      <c r="K188" s="34">
        <v>30</v>
      </c>
      <c r="L188" s="34">
        <v>1</v>
      </c>
      <c r="M188" s="34">
        <v>50</v>
      </c>
      <c r="N188" s="34"/>
      <c r="O188" s="34"/>
      <c r="P188" s="34"/>
      <c r="Q188" s="34"/>
      <c r="R188" s="34">
        <v>1</v>
      </c>
      <c r="S188" s="35">
        <v>30</v>
      </c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>
        <v>1</v>
      </c>
      <c r="AO188" s="34">
        <v>40</v>
      </c>
      <c r="AP188" s="293">
        <f>MAX(K188,M188,O188,Q188,S188,U188,W188,Y188,AA188,AC188,AE188,AG188,AI188,AK188,AM188,AO188)*VLOOKUP(I188,'5.- Instrumental'!$B$6:$O$303,14,FALSE)</f>
        <v>0.80132926487093159</v>
      </c>
      <c r="AQ188" s="356">
        <f>VLOOKUP(C188,'6.- Insumos'!$B$5:$K$2417,10,FALSE)</f>
        <v>199.21401666666668</v>
      </c>
      <c r="AR188" s="293">
        <f t="shared" si="7"/>
        <v>200.01534593153761</v>
      </c>
      <c r="AS188" s="293">
        <f t="shared" si="5"/>
        <v>200.01534593153761</v>
      </c>
      <c r="AU188" s="357"/>
    </row>
    <row r="189" spans="2:47" ht="38.25">
      <c r="B189" s="52">
        <v>183</v>
      </c>
      <c r="C189" s="334">
        <v>23430</v>
      </c>
      <c r="D189" s="81" t="s">
        <v>19</v>
      </c>
      <c r="E189" s="55" t="s">
        <v>3569</v>
      </c>
      <c r="F189" s="55" t="s">
        <v>3570</v>
      </c>
      <c r="G189" s="54" t="s">
        <v>4422</v>
      </c>
      <c r="H189" s="54" t="s">
        <v>4422</v>
      </c>
      <c r="I189" s="55" t="s">
        <v>3315</v>
      </c>
      <c r="J189" s="36">
        <v>2</v>
      </c>
      <c r="K189" s="36">
        <v>40</v>
      </c>
      <c r="L189" s="36">
        <v>1</v>
      </c>
      <c r="M189" s="36">
        <v>60</v>
      </c>
      <c r="N189" s="34"/>
      <c r="O189" s="34"/>
      <c r="P189" s="34"/>
      <c r="Q189" s="34"/>
      <c r="R189" s="34">
        <v>1</v>
      </c>
      <c r="S189" s="35">
        <v>40</v>
      </c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>
        <v>1</v>
      </c>
      <c r="AO189" s="36">
        <v>50</v>
      </c>
      <c r="AP189" s="293">
        <f>MAX(K189,M189,O189,Q189,S189,U189,W189,Y189,AA189,AC189,AE189,AG189,AI189,AK189,AM189,AO189)*VLOOKUP(I189,'5.- Instrumental'!$B$6:$O$303,14,FALSE)</f>
        <v>1.4635942760942762</v>
      </c>
      <c r="AQ189" s="356">
        <f>VLOOKUP(C189,'6.- Insumos'!$B$5:$K$2417,10,FALSE)</f>
        <v>141.15899999999999</v>
      </c>
      <c r="AR189" s="293">
        <f t="shared" si="7"/>
        <v>142.62259427609428</v>
      </c>
      <c r="AS189" s="293">
        <f t="shared" si="5"/>
        <v>142.62259427609428</v>
      </c>
      <c r="AU189" s="357"/>
    </row>
    <row r="190" spans="2:47" ht="38.25">
      <c r="B190" s="52">
        <v>184</v>
      </c>
      <c r="C190" s="334">
        <v>23440</v>
      </c>
      <c r="D190" s="81" t="s">
        <v>20</v>
      </c>
      <c r="E190" s="55" t="s">
        <v>3569</v>
      </c>
      <c r="F190" s="55" t="s">
        <v>3570</v>
      </c>
      <c r="G190" s="54" t="s">
        <v>4422</v>
      </c>
      <c r="H190" s="54" t="s">
        <v>4422</v>
      </c>
      <c r="I190" s="55" t="s">
        <v>3315</v>
      </c>
      <c r="J190" s="34">
        <v>2</v>
      </c>
      <c r="K190" s="36">
        <v>50</v>
      </c>
      <c r="L190" s="34">
        <v>1</v>
      </c>
      <c r="M190" s="36">
        <v>70</v>
      </c>
      <c r="N190" s="34"/>
      <c r="O190" s="34"/>
      <c r="P190" s="34"/>
      <c r="Q190" s="34"/>
      <c r="R190" s="34">
        <v>1</v>
      </c>
      <c r="S190" s="35">
        <v>50</v>
      </c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>
        <v>1</v>
      </c>
      <c r="AO190" s="36">
        <v>60</v>
      </c>
      <c r="AP190" s="293">
        <f>MAX(K190,M190,O190,Q190,S190,U190,W190,Y190,AA190,AC190,AE190,AG190,AI190,AK190,AM190,AO190)*VLOOKUP(I190,'5.- Instrumental'!$B$6:$O$303,14,FALSE)</f>
        <v>1.7075266554433222</v>
      </c>
      <c r="AQ190" s="356">
        <f>VLOOKUP(C190,'6.- Insumos'!$B$5:$K$2417,10,FALSE)</f>
        <v>259.11668333333336</v>
      </c>
      <c r="AR190" s="293">
        <f t="shared" si="7"/>
        <v>260.82420998877666</v>
      </c>
      <c r="AS190" s="293">
        <f t="shared" si="5"/>
        <v>260.82420998877666</v>
      </c>
      <c r="AU190" s="357"/>
    </row>
    <row r="191" spans="2:47" ht="38.25">
      <c r="B191" s="52">
        <v>185</v>
      </c>
      <c r="C191" s="334">
        <v>23450</v>
      </c>
      <c r="D191" s="81" t="s">
        <v>21</v>
      </c>
      <c r="E191" s="55" t="s">
        <v>3569</v>
      </c>
      <c r="F191" s="55" t="s">
        <v>3573</v>
      </c>
      <c r="G191" s="54" t="s">
        <v>4422</v>
      </c>
      <c r="H191" s="54" t="s">
        <v>4422</v>
      </c>
      <c r="I191" s="55" t="s">
        <v>3315</v>
      </c>
      <c r="J191" s="34">
        <v>2</v>
      </c>
      <c r="K191" s="36">
        <v>50</v>
      </c>
      <c r="L191" s="34">
        <v>1</v>
      </c>
      <c r="M191" s="36">
        <v>70</v>
      </c>
      <c r="N191" s="34"/>
      <c r="O191" s="34"/>
      <c r="P191" s="34"/>
      <c r="Q191" s="34"/>
      <c r="R191" s="34">
        <v>1</v>
      </c>
      <c r="S191" s="35">
        <v>50</v>
      </c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>
        <v>1</v>
      </c>
      <c r="AO191" s="36">
        <v>60</v>
      </c>
      <c r="AP191" s="293">
        <f>MAX(K191,M191,O191,Q191,S191,U191,W191,Y191,AA191,AC191,AE191,AG191,AI191,AK191,AM191,AO191)*VLOOKUP(I191,'5.- Instrumental'!$B$6:$O$303,14,FALSE)</f>
        <v>1.7075266554433222</v>
      </c>
      <c r="AQ191" s="356">
        <f>VLOOKUP(C191,'6.- Insumos'!$B$5:$K$2417,10,FALSE)</f>
        <v>342.12517333333335</v>
      </c>
      <c r="AR191" s="293">
        <f t="shared" si="7"/>
        <v>343.83269998877665</v>
      </c>
      <c r="AS191" s="293">
        <f t="shared" si="5"/>
        <v>343.83269998877665</v>
      </c>
      <c r="AU191" s="357"/>
    </row>
    <row r="192" spans="2:47" ht="38.25">
      <c r="B192" s="52">
        <v>186</v>
      </c>
      <c r="C192" s="334">
        <v>23465</v>
      </c>
      <c r="D192" s="81" t="s">
        <v>22</v>
      </c>
      <c r="E192" s="55" t="s">
        <v>3569</v>
      </c>
      <c r="F192" s="55" t="s">
        <v>3573</v>
      </c>
      <c r="G192" s="54" t="s">
        <v>4422</v>
      </c>
      <c r="H192" s="54" t="s">
        <v>4422</v>
      </c>
      <c r="I192" s="55" t="s">
        <v>3315</v>
      </c>
      <c r="J192" s="34">
        <v>2</v>
      </c>
      <c r="K192" s="36">
        <v>50</v>
      </c>
      <c r="L192" s="34">
        <v>1</v>
      </c>
      <c r="M192" s="36">
        <v>70</v>
      </c>
      <c r="N192" s="34"/>
      <c r="O192" s="34"/>
      <c r="P192" s="34"/>
      <c r="Q192" s="34"/>
      <c r="R192" s="34">
        <v>1</v>
      </c>
      <c r="S192" s="35">
        <v>50</v>
      </c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>
        <v>1</v>
      </c>
      <c r="AO192" s="36">
        <v>60</v>
      </c>
      <c r="AP192" s="293">
        <f>MAX(K192,M192,O192,Q192,S192,U192,W192,Y192,AA192,AC192,AE192,AG192,AI192,AK192,AM192,AO192)*VLOOKUP(I192,'5.- Instrumental'!$B$6:$O$303,14,FALSE)</f>
        <v>1.7075266554433222</v>
      </c>
      <c r="AQ192" s="356">
        <f>VLOOKUP(C192,'6.- Insumos'!$B$5:$K$2417,10,FALSE)</f>
        <v>342.12517333333335</v>
      </c>
      <c r="AR192" s="293">
        <f t="shared" si="7"/>
        <v>343.83269998877665</v>
      </c>
      <c r="AS192" s="293">
        <f t="shared" si="5"/>
        <v>343.83269998877665</v>
      </c>
      <c r="AU192" s="357"/>
    </row>
    <row r="193" spans="2:47" ht="38.25">
      <c r="B193" s="52">
        <v>187</v>
      </c>
      <c r="C193" s="334">
        <v>23470</v>
      </c>
      <c r="D193" s="81" t="s">
        <v>23</v>
      </c>
      <c r="E193" s="55" t="s">
        <v>3569</v>
      </c>
      <c r="F193" s="55" t="s">
        <v>3573</v>
      </c>
      <c r="G193" s="54" t="s">
        <v>4422</v>
      </c>
      <c r="H193" s="54" t="s">
        <v>4422</v>
      </c>
      <c r="I193" s="55" t="s">
        <v>3315</v>
      </c>
      <c r="J193" s="35">
        <v>2</v>
      </c>
      <c r="K193" s="36">
        <v>60</v>
      </c>
      <c r="L193" s="35">
        <v>1</v>
      </c>
      <c r="M193" s="36">
        <v>80</v>
      </c>
      <c r="N193" s="34"/>
      <c r="O193" s="34"/>
      <c r="P193" s="34"/>
      <c r="Q193" s="34"/>
      <c r="R193" s="35">
        <v>1</v>
      </c>
      <c r="S193" s="35">
        <v>60</v>
      </c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>
        <v>1</v>
      </c>
      <c r="AO193" s="36">
        <v>70</v>
      </c>
      <c r="AP193" s="293">
        <f>MAX(K193,M193,O193,Q193,S193,U193,W193,Y193,AA193,AC193,AE193,AG193,AI193,AK193,AM193,AO193)*VLOOKUP(I193,'5.- Instrumental'!$B$6:$O$303,14,FALSE)</f>
        <v>1.9514590347923684</v>
      </c>
      <c r="AQ193" s="356">
        <f>VLOOKUP(C193,'6.- Insumos'!$B$5:$K$2417,10,FALSE)</f>
        <v>341.17450666666673</v>
      </c>
      <c r="AR193" s="293">
        <f t="shared" si="7"/>
        <v>343.12596570145911</v>
      </c>
      <c r="AS193" s="293">
        <f t="shared" si="5"/>
        <v>343.12596570145911</v>
      </c>
      <c r="AU193" s="357"/>
    </row>
    <row r="194" spans="2:47" ht="38.25">
      <c r="B194" s="52">
        <v>188</v>
      </c>
      <c r="C194" s="334">
        <v>23480</v>
      </c>
      <c r="D194" s="81" t="s">
        <v>24</v>
      </c>
      <c r="E194" s="55" t="s">
        <v>3569</v>
      </c>
      <c r="F194" s="55" t="s">
        <v>3570</v>
      </c>
      <c r="G194" s="54" t="s">
        <v>4422</v>
      </c>
      <c r="H194" s="54" t="s">
        <v>4422</v>
      </c>
      <c r="I194" s="55" t="s">
        <v>3315</v>
      </c>
      <c r="J194" s="34">
        <v>2</v>
      </c>
      <c r="K194" s="34">
        <v>30</v>
      </c>
      <c r="L194" s="34">
        <v>1</v>
      </c>
      <c r="M194" s="34">
        <v>50</v>
      </c>
      <c r="N194" s="34"/>
      <c r="O194" s="34"/>
      <c r="P194" s="34"/>
      <c r="Q194" s="34"/>
      <c r="R194" s="34">
        <v>1</v>
      </c>
      <c r="S194" s="35">
        <v>30</v>
      </c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>
        <v>1</v>
      </c>
      <c r="AO194" s="34">
        <v>40</v>
      </c>
      <c r="AP194" s="293">
        <f>MAX(K194,M194,O194,Q194,S194,U194,W194,Y194,AA194,AC194,AE194,AG194,AI194,AK194,AM194,AO194)*VLOOKUP(I194,'5.- Instrumental'!$B$6:$O$303,14,FALSE)</f>
        <v>1.2196618967452302</v>
      </c>
      <c r="AQ194" s="356">
        <f>VLOOKUP(C194,'6.- Insumos'!$B$5:$K$2417,10,FALSE)</f>
        <v>245.53801666666664</v>
      </c>
      <c r="AR194" s="293">
        <f t="shared" si="7"/>
        <v>246.75767856341187</v>
      </c>
      <c r="AS194" s="293">
        <f t="shared" si="5"/>
        <v>246.75767856341187</v>
      </c>
      <c r="AU194" s="357"/>
    </row>
    <row r="195" spans="2:47" ht="25.5">
      <c r="B195" s="52">
        <v>189</v>
      </c>
      <c r="C195" s="334">
        <v>23500</v>
      </c>
      <c r="D195" s="361" t="s">
        <v>3718</v>
      </c>
      <c r="E195" s="55" t="s">
        <v>3562</v>
      </c>
      <c r="F195" s="55" t="s">
        <v>3565</v>
      </c>
      <c r="G195" s="54" t="s">
        <v>4422</v>
      </c>
      <c r="H195" s="54" t="s">
        <v>4422</v>
      </c>
      <c r="I195" s="55" t="s">
        <v>3293</v>
      </c>
      <c r="J195" s="34">
        <v>1</v>
      </c>
      <c r="K195" s="36">
        <v>15</v>
      </c>
      <c r="L195" s="34"/>
      <c r="M195" s="36"/>
      <c r="N195" s="34"/>
      <c r="O195" s="34"/>
      <c r="P195" s="34"/>
      <c r="Q195" s="34"/>
      <c r="R195" s="34"/>
      <c r="S195" s="35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>
        <v>1</v>
      </c>
      <c r="AO195" s="36">
        <v>20</v>
      </c>
      <c r="AP195" s="293">
        <f>MAX(K195,M195,O195,Q195,S195,U195,W195,Y195,AA195,AC195,AE195,AG195,AI195,AK195,AM195,AO195)*VLOOKUP(I195,'5.- Instrumental'!$B$6:$O$303,14,FALSE)</f>
        <v>4.17192760942761E-2</v>
      </c>
      <c r="AQ195" s="356">
        <f>VLOOKUP(C195,'6.- Insumos'!$B$5:$K$2417,10,FALSE)</f>
        <v>22.887150000000002</v>
      </c>
      <c r="AR195" s="293">
        <f t="shared" si="7"/>
        <v>22.928869276094279</v>
      </c>
      <c r="AS195" s="293">
        <f t="shared" si="5"/>
        <v>22.928869276094279</v>
      </c>
      <c r="AU195" s="357"/>
    </row>
    <row r="196" spans="2:47" ht="38.25">
      <c r="B196" s="52">
        <v>190</v>
      </c>
      <c r="C196" s="334">
        <v>23515</v>
      </c>
      <c r="D196" s="81" t="s">
        <v>25</v>
      </c>
      <c r="E196" s="55" t="s">
        <v>3569</v>
      </c>
      <c r="F196" s="55" t="s">
        <v>3570</v>
      </c>
      <c r="G196" s="54" t="s">
        <v>4422</v>
      </c>
      <c r="H196" s="54" t="s">
        <v>4422</v>
      </c>
      <c r="I196" s="55" t="s">
        <v>3315</v>
      </c>
      <c r="J196" s="34">
        <v>2</v>
      </c>
      <c r="K196" s="34">
        <v>30</v>
      </c>
      <c r="L196" s="34">
        <v>1</v>
      </c>
      <c r="M196" s="34">
        <v>50</v>
      </c>
      <c r="N196" s="34"/>
      <c r="O196" s="34"/>
      <c r="P196" s="34"/>
      <c r="Q196" s="34"/>
      <c r="R196" s="34">
        <v>1</v>
      </c>
      <c r="S196" s="35">
        <v>30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>
        <v>1</v>
      </c>
      <c r="AO196" s="34">
        <v>40</v>
      </c>
      <c r="AP196" s="293">
        <f>MAX(K196,M196,O196,Q196,S196,U196,W196,Y196,AA196,AC196,AE196,AG196,AI196,AK196,AM196,AO196)*VLOOKUP(I196,'5.- Instrumental'!$B$6:$O$303,14,FALSE)</f>
        <v>1.2196618967452302</v>
      </c>
      <c r="AQ196" s="356">
        <f>VLOOKUP(C196,'6.- Insumos'!$B$5:$K$2417,10,FALSE)</f>
        <v>245.53801666666664</v>
      </c>
      <c r="AR196" s="293">
        <f t="shared" si="7"/>
        <v>246.75767856341187</v>
      </c>
      <c r="AS196" s="293">
        <f t="shared" si="5"/>
        <v>246.75767856341187</v>
      </c>
      <c r="AU196" s="357"/>
    </row>
    <row r="197" spans="2:47" ht="25.5">
      <c r="B197" s="52">
        <v>191</v>
      </c>
      <c r="C197" s="334">
        <v>23540</v>
      </c>
      <c r="D197" s="361" t="s">
        <v>3719</v>
      </c>
      <c r="E197" s="55" t="s">
        <v>3562</v>
      </c>
      <c r="F197" s="55" t="s">
        <v>3565</v>
      </c>
      <c r="G197" s="54" t="s">
        <v>4422</v>
      </c>
      <c r="H197" s="54" t="s">
        <v>4422</v>
      </c>
      <c r="I197" s="55" t="s">
        <v>3293</v>
      </c>
      <c r="J197" s="34">
        <v>1</v>
      </c>
      <c r="K197" s="36">
        <v>15</v>
      </c>
      <c r="L197" s="34"/>
      <c r="M197" s="36"/>
      <c r="N197" s="34"/>
      <c r="O197" s="34"/>
      <c r="P197" s="34"/>
      <c r="Q197" s="34"/>
      <c r="R197" s="34"/>
      <c r="S197" s="35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>
        <v>1</v>
      </c>
      <c r="AO197" s="36">
        <v>20</v>
      </c>
      <c r="AP197" s="293">
        <f>MAX(K197,M197,O197,Q197,S197,U197,W197,Y197,AA197,AC197,AE197,AG197,AI197,AK197,AM197,AO197)*VLOOKUP(I197,'5.- Instrumental'!$B$6:$O$303,14,FALSE)</f>
        <v>4.17192760942761E-2</v>
      </c>
      <c r="AQ197" s="356">
        <f>VLOOKUP(C197,'6.- Insumos'!$B$5:$K$2417,10,FALSE)</f>
        <v>22.887150000000002</v>
      </c>
      <c r="AR197" s="293">
        <f t="shared" si="7"/>
        <v>22.928869276094279</v>
      </c>
      <c r="AS197" s="293">
        <f t="shared" si="5"/>
        <v>22.928869276094279</v>
      </c>
      <c r="AU197" s="357"/>
    </row>
    <row r="198" spans="2:47" ht="25.5">
      <c r="B198" s="52">
        <v>192</v>
      </c>
      <c r="C198" s="334">
        <v>23545</v>
      </c>
      <c r="D198" s="81" t="s">
        <v>26</v>
      </c>
      <c r="E198" s="55" t="s">
        <v>3562</v>
      </c>
      <c r="F198" s="55" t="s">
        <v>3565</v>
      </c>
      <c r="G198" s="54" t="s">
        <v>4422</v>
      </c>
      <c r="H198" s="54" t="s">
        <v>4422</v>
      </c>
      <c r="I198" s="55" t="s">
        <v>3293</v>
      </c>
      <c r="J198" s="36">
        <v>1</v>
      </c>
      <c r="K198" s="34">
        <v>20</v>
      </c>
      <c r="L198" s="36"/>
      <c r="M198" s="34"/>
      <c r="N198" s="34"/>
      <c r="O198" s="34"/>
      <c r="P198" s="34"/>
      <c r="Q198" s="34"/>
      <c r="R198" s="34"/>
      <c r="S198" s="35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>
        <v>1</v>
      </c>
      <c r="AO198" s="34">
        <v>30</v>
      </c>
      <c r="AP198" s="293">
        <f>MAX(K198,M198,O198,Q198,S198,U198,W198,Y198,AA198,AC198,AE198,AG198,AI198,AK198,AM198,AO198)*VLOOKUP(I198,'5.- Instrumental'!$B$6:$O$303,14,FALSE)</f>
        <v>6.2578914141414144E-2</v>
      </c>
      <c r="AQ198" s="356">
        <f>VLOOKUP(C198,'6.- Insumos'!$B$5:$K$2417,10,FALSE)</f>
        <v>22.887150000000002</v>
      </c>
      <c r="AR198" s="293">
        <f t="shared" si="7"/>
        <v>22.949728914141417</v>
      </c>
      <c r="AS198" s="293">
        <f t="shared" si="5"/>
        <v>22.949728914141417</v>
      </c>
      <c r="AU198" s="357"/>
    </row>
    <row r="199" spans="2:47" ht="38.25">
      <c r="B199" s="52">
        <v>193</v>
      </c>
      <c r="C199" s="334">
        <v>23585</v>
      </c>
      <c r="D199" s="81" t="s">
        <v>27</v>
      </c>
      <c r="E199" s="55" t="s">
        <v>3569</v>
      </c>
      <c r="F199" s="55" t="s">
        <v>3570</v>
      </c>
      <c r="G199" s="54" t="s">
        <v>4422</v>
      </c>
      <c r="H199" s="54" t="s">
        <v>4422</v>
      </c>
      <c r="I199" s="55" t="s">
        <v>3315</v>
      </c>
      <c r="J199" s="36">
        <v>2</v>
      </c>
      <c r="K199" s="36">
        <v>40</v>
      </c>
      <c r="L199" s="36">
        <v>1</v>
      </c>
      <c r="M199" s="36">
        <v>60</v>
      </c>
      <c r="N199" s="34"/>
      <c r="O199" s="34"/>
      <c r="P199" s="34"/>
      <c r="Q199" s="34"/>
      <c r="R199" s="34">
        <v>1</v>
      </c>
      <c r="S199" s="35">
        <v>40</v>
      </c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>
        <v>1</v>
      </c>
      <c r="AO199" s="36">
        <v>50</v>
      </c>
      <c r="AP199" s="293">
        <f>MAX(K199,M199,O199,Q199,S199,U199,W199,Y199,AA199,AC199,AE199,AG199,AI199,AK199,AM199,AO199)*VLOOKUP(I199,'5.- Instrumental'!$B$6:$O$303,14,FALSE)</f>
        <v>1.4635942760942762</v>
      </c>
      <c r="AQ199" s="356">
        <f>VLOOKUP(C199,'6.- Insumos'!$B$5:$K$2417,10,FALSE)</f>
        <v>252.32735000000002</v>
      </c>
      <c r="AR199" s="293">
        <f t="shared" si="7"/>
        <v>253.79094427609431</v>
      </c>
      <c r="AS199" s="293">
        <f t="shared" si="5"/>
        <v>253.79094427609431</v>
      </c>
      <c r="AU199" s="357"/>
    </row>
    <row r="200" spans="2:47" ht="25.5">
      <c r="B200" s="52">
        <v>194</v>
      </c>
      <c r="C200" s="334">
        <v>23600</v>
      </c>
      <c r="D200" s="81" t="s">
        <v>28</v>
      </c>
      <c r="E200" s="55" t="s">
        <v>3562</v>
      </c>
      <c r="F200" s="55" t="s">
        <v>3565</v>
      </c>
      <c r="G200" s="54" t="s">
        <v>4422</v>
      </c>
      <c r="H200" s="54" t="s">
        <v>4422</v>
      </c>
      <c r="I200" s="55" t="s">
        <v>3293</v>
      </c>
      <c r="J200" s="34">
        <v>1</v>
      </c>
      <c r="K200" s="36">
        <v>15</v>
      </c>
      <c r="L200" s="34"/>
      <c r="M200" s="36"/>
      <c r="N200" s="34"/>
      <c r="O200" s="34"/>
      <c r="P200" s="34"/>
      <c r="Q200" s="34"/>
      <c r="R200" s="34"/>
      <c r="S200" s="35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>
        <v>1</v>
      </c>
      <c r="AO200" s="36">
        <v>20</v>
      </c>
      <c r="AP200" s="293">
        <f>MAX(K200,M200,O200,Q200,S200,U200,W200,Y200,AA200,AC200,AE200,AG200,AI200,AK200,AM200,AO200)*VLOOKUP(I200,'5.- Instrumental'!$B$6:$O$303,14,FALSE)</f>
        <v>4.17192760942761E-2</v>
      </c>
      <c r="AQ200" s="356">
        <f>VLOOKUP(C200,'6.- Insumos'!$B$5:$K$2417,10,FALSE)</f>
        <v>46.857150000000004</v>
      </c>
      <c r="AR200" s="293">
        <f t="shared" si="7"/>
        <v>46.898869276094281</v>
      </c>
      <c r="AS200" s="293">
        <f t="shared" ref="AS200:AS263" si="8">AP200++AQ200</f>
        <v>46.898869276094281</v>
      </c>
      <c r="AU200" s="357"/>
    </row>
    <row r="201" spans="2:47" ht="38.25">
      <c r="B201" s="52">
        <v>195</v>
      </c>
      <c r="C201" s="334">
        <v>23615</v>
      </c>
      <c r="D201" s="81" t="s">
        <v>796</v>
      </c>
      <c r="E201" s="55" t="s">
        <v>3569</v>
      </c>
      <c r="F201" s="55" t="s">
        <v>3570</v>
      </c>
      <c r="G201" s="54" t="s">
        <v>4422</v>
      </c>
      <c r="H201" s="54" t="s">
        <v>4422</v>
      </c>
      <c r="I201" s="55" t="s">
        <v>3315</v>
      </c>
      <c r="J201" s="36">
        <v>2</v>
      </c>
      <c r="K201" s="36">
        <v>40</v>
      </c>
      <c r="L201" s="36">
        <v>1</v>
      </c>
      <c r="M201" s="36">
        <v>60</v>
      </c>
      <c r="N201" s="34"/>
      <c r="O201" s="34"/>
      <c r="P201" s="34"/>
      <c r="Q201" s="34"/>
      <c r="R201" s="34">
        <v>1</v>
      </c>
      <c r="S201" s="35">
        <v>40</v>
      </c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>
        <v>1</v>
      </c>
      <c r="AO201" s="36">
        <v>50</v>
      </c>
      <c r="AP201" s="293">
        <f>MAX(K201,M201,O201,Q201,S201,U201,W201,Y201,AA201,AC201,AE201,AG201,AI201,AK201,AM201,AO201)*VLOOKUP(I201,'5.- Instrumental'!$B$6:$O$303,14,FALSE)</f>
        <v>1.4635942760942762</v>
      </c>
      <c r="AQ201" s="356">
        <f>VLOOKUP(C201,'6.- Insumos'!$B$5:$K$2417,10,FALSE)</f>
        <v>252.32735000000002</v>
      </c>
      <c r="AR201" s="293">
        <f t="shared" si="7"/>
        <v>253.79094427609431</v>
      </c>
      <c r="AS201" s="293">
        <f t="shared" si="8"/>
        <v>253.79094427609431</v>
      </c>
      <c r="AU201" s="357"/>
    </row>
    <row r="202" spans="2:47" ht="38.25">
      <c r="B202" s="52">
        <v>196</v>
      </c>
      <c r="C202" s="334">
        <v>23660</v>
      </c>
      <c r="D202" s="81" t="s">
        <v>797</v>
      </c>
      <c r="E202" s="55" t="s">
        <v>3569</v>
      </c>
      <c r="F202" s="55" t="s">
        <v>3570</v>
      </c>
      <c r="G202" s="54" t="s">
        <v>4422</v>
      </c>
      <c r="H202" s="54" t="s">
        <v>4422</v>
      </c>
      <c r="I202" s="55" t="s">
        <v>3315</v>
      </c>
      <c r="J202" s="36">
        <v>2</v>
      </c>
      <c r="K202" s="36">
        <v>40</v>
      </c>
      <c r="L202" s="36">
        <v>1</v>
      </c>
      <c r="M202" s="36">
        <v>60</v>
      </c>
      <c r="N202" s="34"/>
      <c r="O202" s="34"/>
      <c r="P202" s="34"/>
      <c r="Q202" s="34"/>
      <c r="R202" s="34">
        <v>1</v>
      </c>
      <c r="S202" s="35">
        <v>40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>
        <v>1</v>
      </c>
      <c r="AO202" s="36">
        <v>50</v>
      </c>
      <c r="AP202" s="293">
        <f>MAX(K202,M202,O202,Q202,S202,U202,W202,Y202,AA202,AC202,AE202,AG202,AI202,AK202,AM202,AO202)*VLOOKUP(I202,'5.- Instrumental'!$B$6:$O$303,14,FALSE)</f>
        <v>1.4635942760942762</v>
      </c>
      <c r="AQ202" s="356">
        <f>VLOOKUP(C202,'6.- Insumos'!$B$5:$K$2417,10,FALSE)</f>
        <v>252.32735000000002</v>
      </c>
      <c r="AR202" s="293">
        <f t="shared" si="7"/>
        <v>253.79094427609431</v>
      </c>
      <c r="AS202" s="293">
        <f t="shared" si="8"/>
        <v>253.79094427609431</v>
      </c>
      <c r="AU202" s="357"/>
    </row>
    <row r="203" spans="2:47" ht="38.25">
      <c r="B203" s="52">
        <v>197</v>
      </c>
      <c r="C203" s="334">
        <v>23800</v>
      </c>
      <c r="D203" s="81" t="s">
        <v>798</v>
      </c>
      <c r="E203" s="55" t="s">
        <v>3569</v>
      </c>
      <c r="F203" s="55" t="s">
        <v>3573</v>
      </c>
      <c r="G203" s="54" t="s">
        <v>4422</v>
      </c>
      <c r="H203" s="54" t="s">
        <v>4422</v>
      </c>
      <c r="I203" s="55" t="s">
        <v>3315</v>
      </c>
      <c r="J203" s="34">
        <v>2</v>
      </c>
      <c r="K203" s="36">
        <v>50</v>
      </c>
      <c r="L203" s="34">
        <v>1</v>
      </c>
      <c r="M203" s="36">
        <v>70</v>
      </c>
      <c r="N203" s="34"/>
      <c r="O203" s="34"/>
      <c r="P203" s="34"/>
      <c r="Q203" s="34"/>
      <c r="R203" s="34">
        <v>1</v>
      </c>
      <c r="S203" s="35">
        <v>50</v>
      </c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>
        <v>1</v>
      </c>
      <c r="AO203" s="36">
        <v>60</v>
      </c>
      <c r="AP203" s="293">
        <f>MAX(K203,M203,O203,Q203,S203,U203,W203,Y203,AA203,AC203,AE203,AG203,AI203,AK203,AM203,AO203)*VLOOKUP(I203,'5.- Instrumental'!$B$6:$O$303,14,FALSE)</f>
        <v>1.7075266554433222</v>
      </c>
      <c r="AQ203" s="356">
        <f>VLOOKUP(C203,'6.- Insumos'!$B$5:$K$2417,10,FALSE)</f>
        <v>342.12517333333335</v>
      </c>
      <c r="AR203" s="293">
        <f t="shared" si="7"/>
        <v>343.83269998877665</v>
      </c>
      <c r="AS203" s="293">
        <f t="shared" si="8"/>
        <v>343.83269998877665</v>
      </c>
      <c r="AU203" s="357"/>
    </row>
    <row r="204" spans="2:47" ht="38.25">
      <c r="B204" s="52">
        <v>198</v>
      </c>
      <c r="C204" s="334">
        <v>23900</v>
      </c>
      <c r="D204" s="81" t="s">
        <v>799</v>
      </c>
      <c r="E204" s="55" t="s">
        <v>3569</v>
      </c>
      <c r="F204" s="55" t="s">
        <v>1742</v>
      </c>
      <c r="G204" s="54" t="s">
        <v>4422</v>
      </c>
      <c r="H204" s="54" t="s">
        <v>4422</v>
      </c>
      <c r="I204" s="55" t="s">
        <v>3315</v>
      </c>
      <c r="J204" s="35">
        <v>2</v>
      </c>
      <c r="K204" s="36">
        <v>70</v>
      </c>
      <c r="L204" s="35">
        <v>1</v>
      </c>
      <c r="M204" s="36">
        <v>90</v>
      </c>
      <c r="N204" s="34"/>
      <c r="O204" s="34"/>
      <c r="P204" s="34"/>
      <c r="Q204" s="34"/>
      <c r="R204" s="35">
        <v>1</v>
      </c>
      <c r="S204" s="35">
        <v>70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>
        <v>1</v>
      </c>
      <c r="AO204" s="36">
        <v>80</v>
      </c>
      <c r="AP204" s="293">
        <f>MAX(K204,M204,O204,Q204,S204,U204,W204,Y204,AA204,AC204,AE204,AG204,AI204,AK204,AM204,AO204)*VLOOKUP(I204,'5.- Instrumental'!$B$6:$O$303,14,FALSE)</f>
        <v>2.1953914141414144</v>
      </c>
      <c r="AQ204" s="356">
        <f>VLOOKUP(C204,'6.- Insumos'!$B$5:$K$2417,10,FALSE)</f>
        <v>339.61333999999999</v>
      </c>
      <c r="AR204" s="293" t="s">
        <v>3270</v>
      </c>
      <c r="AS204" s="293">
        <f t="shared" si="8"/>
        <v>341.80873141414139</v>
      </c>
      <c r="AU204" s="357"/>
    </row>
    <row r="205" spans="2:47" ht="38.25">
      <c r="B205" s="52">
        <v>199</v>
      </c>
      <c r="C205" s="334">
        <v>23920</v>
      </c>
      <c r="D205" s="81" t="s">
        <v>800</v>
      </c>
      <c r="E205" s="55" t="s">
        <v>3569</v>
      </c>
      <c r="F205" s="55" t="s">
        <v>3573</v>
      </c>
      <c r="G205" s="54" t="s">
        <v>4422</v>
      </c>
      <c r="H205" s="54" t="s">
        <v>4422</v>
      </c>
      <c r="I205" s="55" t="s">
        <v>3315</v>
      </c>
      <c r="J205" s="35">
        <v>2</v>
      </c>
      <c r="K205" s="36">
        <v>60</v>
      </c>
      <c r="L205" s="35">
        <v>1</v>
      </c>
      <c r="M205" s="36">
        <v>80</v>
      </c>
      <c r="N205" s="34"/>
      <c r="O205" s="34"/>
      <c r="P205" s="34"/>
      <c r="Q205" s="34"/>
      <c r="R205" s="35">
        <v>1</v>
      </c>
      <c r="S205" s="35">
        <v>60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>
        <v>1</v>
      </c>
      <c r="AO205" s="36">
        <v>70</v>
      </c>
      <c r="AP205" s="293">
        <f>MAX(K205,M205,O205,Q205,S205,U205,W205,Y205,AA205,AC205,AE205,AG205,AI205,AK205,AM205,AO205)*VLOOKUP(I205,'5.- Instrumental'!$B$6:$O$303,14,FALSE)</f>
        <v>1.9514590347923684</v>
      </c>
      <c r="AQ205" s="356">
        <f>VLOOKUP(C205,'6.- Insumos'!$B$5:$K$2417,10,FALSE)</f>
        <v>341.17450666666673</v>
      </c>
      <c r="AR205" s="293">
        <f>AP205+AQ205</f>
        <v>343.12596570145911</v>
      </c>
      <c r="AS205" s="293">
        <f t="shared" si="8"/>
        <v>343.12596570145911</v>
      </c>
      <c r="AU205" s="357"/>
    </row>
    <row r="206" spans="2:47" ht="38.25">
      <c r="B206" s="52">
        <v>200</v>
      </c>
      <c r="C206" s="334">
        <v>24075</v>
      </c>
      <c r="D206" s="81" t="s">
        <v>801</v>
      </c>
      <c r="E206" s="55" t="s">
        <v>3569</v>
      </c>
      <c r="F206" s="55" t="s">
        <v>3563</v>
      </c>
      <c r="G206" s="54" t="s">
        <v>4422</v>
      </c>
      <c r="H206" s="54" t="s">
        <v>4422</v>
      </c>
      <c r="I206" s="55" t="s">
        <v>3307</v>
      </c>
      <c r="J206" s="34">
        <v>2</v>
      </c>
      <c r="K206" s="34">
        <v>30</v>
      </c>
      <c r="L206" s="34">
        <v>1</v>
      </c>
      <c r="M206" s="34">
        <v>50</v>
      </c>
      <c r="N206" s="34"/>
      <c r="O206" s="34"/>
      <c r="P206" s="34"/>
      <c r="Q206" s="34"/>
      <c r="R206" s="34">
        <v>1</v>
      </c>
      <c r="S206" s="35">
        <v>30</v>
      </c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>
        <v>1</v>
      </c>
      <c r="AO206" s="34">
        <v>40</v>
      </c>
      <c r="AP206" s="293">
        <f>MAX(K206,M206,O206,Q206,S206,U206,W206,Y206,AA206,AC206,AE206,AG206,AI206,AK206,AM206,AO206)*VLOOKUP(I206,'5.- Instrumental'!$B$6:$O$303,14,FALSE)</f>
        <v>0.80132926487093159</v>
      </c>
      <c r="AQ206" s="356">
        <f>VLOOKUP(C206,'6.- Insumos'!$B$5:$K$2417,10,FALSE)</f>
        <v>94.834999999999994</v>
      </c>
      <c r="AR206" s="293">
        <f>AP206+AQ206</f>
        <v>95.636329264870923</v>
      </c>
      <c r="AS206" s="293">
        <f t="shared" si="8"/>
        <v>95.636329264870923</v>
      </c>
      <c r="AU206" s="357"/>
    </row>
    <row r="207" spans="2:47" ht="38.25">
      <c r="B207" s="52">
        <v>201</v>
      </c>
      <c r="C207" s="334">
        <v>24077</v>
      </c>
      <c r="D207" s="81" t="s">
        <v>802</v>
      </c>
      <c r="E207" s="55" t="s">
        <v>3569</v>
      </c>
      <c r="F207" s="55" t="s">
        <v>1742</v>
      </c>
      <c r="G207" s="54" t="s">
        <v>4422</v>
      </c>
      <c r="H207" s="54" t="s">
        <v>4422</v>
      </c>
      <c r="I207" s="55" t="s">
        <v>3315</v>
      </c>
      <c r="J207" s="35">
        <v>2</v>
      </c>
      <c r="K207" s="36">
        <v>60</v>
      </c>
      <c r="L207" s="35">
        <v>1</v>
      </c>
      <c r="M207" s="36">
        <v>80</v>
      </c>
      <c r="N207" s="34"/>
      <c r="O207" s="34"/>
      <c r="P207" s="34"/>
      <c r="Q207" s="34"/>
      <c r="R207" s="35">
        <v>1</v>
      </c>
      <c r="S207" s="35">
        <v>60</v>
      </c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>
        <v>1</v>
      </c>
      <c r="AO207" s="36">
        <v>70</v>
      </c>
      <c r="AP207" s="293">
        <f>MAX(K207,M207,O207,Q207,S207,U207,W207,Y207,AA207,AC207,AE207,AG207,AI207,AK207,AM207,AO207)*VLOOKUP(I207,'5.- Instrumental'!$B$6:$O$303,14,FALSE)</f>
        <v>1.9514590347923684</v>
      </c>
      <c r="AQ207" s="356">
        <f>VLOOKUP(C207,'6.- Insumos'!$B$5:$K$2417,10,FALSE)</f>
        <v>215.81698999999995</v>
      </c>
      <c r="AR207" s="293" t="s">
        <v>3270</v>
      </c>
      <c r="AS207" s="293">
        <f t="shared" si="8"/>
        <v>217.76844903479233</v>
      </c>
      <c r="AU207" s="357"/>
    </row>
    <row r="208" spans="2:47" ht="38.25">
      <c r="B208" s="52">
        <v>202</v>
      </c>
      <c r="C208" s="334">
        <v>24105</v>
      </c>
      <c r="D208" s="81" t="s">
        <v>803</v>
      </c>
      <c r="E208" s="55" t="s">
        <v>3569</v>
      </c>
      <c r="F208" s="55" t="s">
        <v>3563</v>
      </c>
      <c r="G208" s="54" t="s">
        <v>4422</v>
      </c>
      <c r="H208" s="54" t="s">
        <v>4422</v>
      </c>
      <c r="I208" s="55" t="s">
        <v>3307</v>
      </c>
      <c r="J208" s="36">
        <v>1</v>
      </c>
      <c r="K208" s="34">
        <v>20</v>
      </c>
      <c r="L208" s="36">
        <v>1</v>
      </c>
      <c r="M208" s="34">
        <v>40</v>
      </c>
      <c r="N208" s="34"/>
      <c r="O208" s="34"/>
      <c r="P208" s="34"/>
      <c r="Q208" s="34"/>
      <c r="R208" s="34">
        <v>1</v>
      </c>
      <c r="S208" s="35">
        <v>20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>
        <v>1</v>
      </c>
      <c r="AO208" s="34">
        <v>30</v>
      </c>
      <c r="AP208" s="293">
        <f>MAX(K208,M208,O208,Q208,S208,U208,W208,Y208,AA208,AC208,AE208,AG208,AI208,AK208,AM208,AO208)*VLOOKUP(I208,'5.- Instrumental'!$B$6:$O$303,14,FALSE)</f>
        <v>0.64106341189674521</v>
      </c>
      <c r="AQ208" s="356">
        <f>VLOOKUP(C208,'6.- Insumos'!$B$5:$K$2417,10,FALSE)</f>
        <v>94.834999999999994</v>
      </c>
      <c r="AR208" s="293">
        <f t="shared" ref="AR208:AR271" si="9">AP208+AQ208</f>
        <v>95.476063411896746</v>
      </c>
      <c r="AS208" s="293">
        <f t="shared" si="8"/>
        <v>95.476063411896746</v>
      </c>
      <c r="AU208" s="357"/>
    </row>
    <row r="209" spans="2:47" ht="38.25">
      <c r="B209" s="52">
        <v>203</v>
      </c>
      <c r="C209" s="334">
        <v>24110</v>
      </c>
      <c r="D209" s="81" t="s">
        <v>804</v>
      </c>
      <c r="E209" s="55" t="s">
        <v>3569</v>
      </c>
      <c r="F209" s="55" t="s">
        <v>3570</v>
      </c>
      <c r="G209" s="54" t="s">
        <v>4422</v>
      </c>
      <c r="H209" s="54" t="s">
        <v>4422</v>
      </c>
      <c r="I209" s="55" t="s">
        <v>3315</v>
      </c>
      <c r="J209" s="36">
        <v>2</v>
      </c>
      <c r="K209" s="36">
        <v>40</v>
      </c>
      <c r="L209" s="36">
        <v>1</v>
      </c>
      <c r="M209" s="36">
        <v>60</v>
      </c>
      <c r="N209" s="34"/>
      <c r="O209" s="34"/>
      <c r="P209" s="34"/>
      <c r="Q209" s="34"/>
      <c r="R209" s="34">
        <v>1</v>
      </c>
      <c r="S209" s="35">
        <v>40</v>
      </c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>
        <v>1</v>
      </c>
      <c r="AO209" s="36">
        <v>50</v>
      </c>
      <c r="AP209" s="293">
        <f>MAX(K209,M209,O209,Q209,S209,U209,W209,Y209,AA209,AC209,AE209,AG209,AI209,AK209,AM209,AO209)*VLOOKUP(I209,'5.- Instrumental'!$B$6:$O$303,14,FALSE)</f>
        <v>1.4635942760942762</v>
      </c>
      <c r="AQ209" s="356">
        <f>VLOOKUP(C209,'6.- Insumos'!$B$5:$K$2417,10,FALSE)</f>
        <v>141.15899999999999</v>
      </c>
      <c r="AR209" s="293">
        <f t="shared" si="9"/>
        <v>142.62259427609428</v>
      </c>
      <c r="AS209" s="293">
        <f t="shared" si="8"/>
        <v>142.62259427609428</v>
      </c>
      <c r="AU209" s="357"/>
    </row>
    <row r="210" spans="2:47" ht="38.25">
      <c r="B210" s="52">
        <v>204</v>
      </c>
      <c r="C210" s="334">
        <v>24130</v>
      </c>
      <c r="D210" s="81" t="s">
        <v>805</v>
      </c>
      <c r="E210" s="55" t="s">
        <v>3569</v>
      </c>
      <c r="F210" s="55" t="s">
        <v>3570</v>
      </c>
      <c r="G210" s="54" t="s">
        <v>4422</v>
      </c>
      <c r="H210" s="54" t="s">
        <v>4422</v>
      </c>
      <c r="I210" s="55" t="s">
        <v>3315</v>
      </c>
      <c r="J210" s="34">
        <v>2</v>
      </c>
      <c r="K210" s="36">
        <v>50</v>
      </c>
      <c r="L210" s="34">
        <v>1</v>
      </c>
      <c r="M210" s="36">
        <v>70</v>
      </c>
      <c r="N210" s="34"/>
      <c r="O210" s="34"/>
      <c r="P210" s="34"/>
      <c r="Q210" s="34"/>
      <c r="R210" s="34">
        <v>1</v>
      </c>
      <c r="S210" s="35">
        <v>50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>
        <v>1</v>
      </c>
      <c r="AO210" s="36">
        <v>60</v>
      </c>
      <c r="AP210" s="293">
        <f>MAX(K210,M210,O210,Q210,S210,U210,W210,Y210,AA210,AC210,AE210,AG210,AI210,AK210,AM210,AO210)*VLOOKUP(I210,'5.- Instrumental'!$B$6:$O$303,14,FALSE)</f>
        <v>1.7075266554433222</v>
      </c>
      <c r="AQ210" s="356">
        <f>VLOOKUP(C210,'6.- Insumos'!$B$5:$K$2417,10,FALSE)</f>
        <v>141.15899999999999</v>
      </c>
      <c r="AR210" s="293">
        <f t="shared" si="9"/>
        <v>142.86652665544332</v>
      </c>
      <c r="AS210" s="293">
        <f t="shared" si="8"/>
        <v>142.86652665544332</v>
      </c>
      <c r="AU210" s="357"/>
    </row>
    <row r="211" spans="2:47" ht="38.25">
      <c r="B211" s="52">
        <v>205</v>
      </c>
      <c r="C211" s="334">
        <v>24134</v>
      </c>
      <c r="D211" s="81" t="s">
        <v>806</v>
      </c>
      <c r="E211" s="55" t="s">
        <v>3569</v>
      </c>
      <c r="F211" s="55" t="s">
        <v>3573</v>
      </c>
      <c r="G211" s="54" t="s">
        <v>4422</v>
      </c>
      <c r="H211" s="54" t="s">
        <v>4422</v>
      </c>
      <c r="I211" s="55" t="s">
        <v>3315</v>
      </c>
      <c r="J211" s="35">
        <v>2</v>
      </c>
      <c r="K211" s="36">
        <v>60</v>
      </c>
      <c r="L211" s="35">
        <v>1</v>
      </c>
      <c r="M211" s="36">
        <v>80</v>
      </c>
      <c r="N211" s="34"/>
      <c r="O211" s="34"/>
      <c r="P211" s="34"/>
      <c r="Q211" s="34"/>
      <c r="R211" s="35">
        <v>1</v>
      </c>
      <c r="S211" s="35">
        <v>60</v>
      </c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>
        <v>1</v>
      </c>
      <c r="AO211" s="36">
        <v>70</v>
      </c>
      <c r="AP211" s="293">
        <f>MAX(K211,M211,O211,Q211,S211,U211,W211,Y211,AA211,AC211,AE211,AG211,AI211,AK211,AM211,AO211)*VLOOKUP(I211,'5.- Instrumental'!$B$6:$O$303,14,FALSE)</f>
        <v>1.9514590347923684</v>
      </c>
      <c r="AQ211" s="356">
        <f>VLOOKUP(C211,'6.- Insumos'!$B$5:$K$2417,10,FALSE)</f>
        <v>224.16749000000002</v>
      </c>
      <c r="AR211" s="293">
        <f t="shared" si="9"/>
        <v>226.11894903479239</v>
      </c>
      <c r="AS211" s="293">
        <f t="shared" si="8"/>
        <v>226.11894903479239</v>
      </c>
      <c r="AU211" s="357"/>
    </row>
    <row r="212" spans="2:47" ht="38.25">
      <c r="B212" s="52">
        <v>206</v>
      </c>
      <c r="C212" s="334">
        <v>24140</v>
      </c>
      <c r="D212" s="81" t="s">
        <v>807</v>
      </c>
      <c r="E212" s="55" t="s">
        <v>3569</v>
      </c>
      <c r="F212" s="55" t="s">
        <v>3570</v>
      </c>
      <c r="G212" s="54" t="s">
        <v>4422</v>
      </c>
      <c r="H212" s="54" t="s">
        <v>4422</v>
      </c>
      <c r="I212" s="55" t="s">
        <v>3315</v>
      </c>
      <c r="J212" s="36">
        <v>2</v>
      </c>
      <c r="K212" s="36">
        <v>40</v>
      </c>
      <c r="L212" s="36">
        <v>1</v>
      </c>
      <c r="M212" s="36">
        <v>60</v>
      </c>
      <c r="N212" s="34"/>
      <c r="O212" s="34"/>
      <c r="P212" s="34"/>
      <c r="Q212" s="34"/>
      <c r="R212" s="34">
        <v>1</v>
      </c>
      <c r="S212" s="35">
        <v>40</v>
      </c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>
        <v>1</v>
      </c>
      <c r="AO212" s="36">
        <v>50</v>
      </c>
      <c r="AP212" s="293">
        <f>MAX(K212,M212,O212,Q212,S212,U212,W212,Y212,AA212,AC212,AE212,AG212,AI212,AK212,AM212,AO212)*VLOOKUP(I212,'5.- Instrumental'!$B$6:$O$303,14,FALSE)</f>
        <v>1.4635942760942762</v>
      </c>
      <c r="AQ212" s="356">
        <f>VLOOKUP(C212,'6.- Insumos'!$B$5:$K$2417,10,FALSE)</f>
        <v>141.15899999999999</v>
      </c>
      <c r="AR212" s="293">
        <f t="shared" si="9"/>
        <v>142.62259427609428</v>
      </c>
      <c r="AS212" s="293">
        <f t="shared" si="8"/>
        <v>142.62259427609428</v>
      </c>
      <c r="AU212" s="357"/>
    </row>
    <row r="213" spans="2:47" ht="38.25">
      <c r="B213" s="52">
        <v>207</v>
      </c>
      <c r="C213" s="334">
        <v>24149</v>
      </c>
      <c r="D213" s="81" t="s">
        <v>808</v>
      </c>
      <c r="E213" s="55" t="s">
        <v>3569</v>
      </c>
      <c r="F213" s="55" t="s">
        <v>3573</v>
      </c>
      <c r="G213" s="54" t="s">
        <v>4422</v>
      </c>
      <c r="H213" s="54" t="s">
        <v>4422</v>
      </c>
      <c r="I213" s="55" t="s">
        <v>3315</v>
      </c>
      <c r="J213" s="35">
        <v>2</v>
      </c>
      <c r="K213" s="36">
        <v>60</v>
      </c>
      <c r="L213" s="35">
        <v>1</v>
      </c>
      <c r="M213" s="36">
        <v>80</v>
      </c>
      <c r="N213" s="34"/>
      <c r="O213" s="34"/>
      <c r="P213" s="34"/>
      <c r="Q213" s="34"/>
      <c r="R213" s="35">
        <v>1</v>
      </c>
      <c r="S213" s="35">
        <v>60</v>
      </c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>
        <v>1</v>
      </c>
      <c r="AO213" s="36">
        <v>70</v>
      </c>
      <c r="AP213" s="293">
        <f>MAX(K213,M213,O213,Q213,S213,U213,W213,Y213,AA213,AC213,AE213,AG213,AI213,AK213,AM213,AO213)*VLOOKUP(I213,'5.- Instrumental'!$B$6:$O$303,14,FALSE)</f>
        <v>1.9514590347923684</v>
      </c>
      <c r="AQ213" s="356">
        <f>VLOOKUP(C213,'6.- Insumos'!$B$5:$K$2417,10,FALSE)</f>
        <v>348.91450666666668</v>
      </c>
      <c r="AR213" s="293">
        <f t="shared" si="9"/>
        <v>350.86596570145906</v>
      </c>
      <c r="AS213" s="293">
        <f t="shared" si="8"/>
        <v>350.86596570145906</v>
      </c>
      <c r="AU213" s="357"/>
    </row>
    <row r="214" spans="2:47" ht="38.25">
      <c r="B214" s="52">
        <v>208</v>
      </c>
      <c r="C214" s="334">
        <v>24150</v>
      </c>
      <c r="D214" s="81" t="s">
        <v>809</v>
      </c>
      <c r="E214" s="55" t="s">
        <v>3569</v>
      </c>
      <c r="F214" s="55" t="s">
        <v>3573</v>
      </c>
      <c r="G214" s="54" t="s">
        <v>4422</v>
      </c>
      <c r="H214" s="54" t="s">
        <v>4422</v>
      </c>
      <c r="I214" s="55" t="s">
        <v>3315</v>
      </c>
      <c r="J214" s="35">
        <v>2</v>
      </c>
      <c r="K214" s="36">
        <v>60</v>
      </c>
      <c r="L214" s="35">
        <v>1</v>
      </c>
      <c r="M214" s="36">
        <v>80</v>
      </c>
      <c r="N214" s="34"/>
      <c r="O214" s="34"/>
      <c r="P214" s="34"/>
      <c r="Q214" s="34"/>
      <c r="R214" s="35">
        <v>1</v>
      </c>
      <c r="S214" s="35">
        <v>60</v>
      </c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>
        <v>1</v>
      </c>
      <c r="AO214" s="36">
        <v>70</v>
      </c>
      <c r="AP214" s="293">
        <f>MAX(K214,M214,O214,Q214,S214,U214,W214,Y214,AA214,AC214,AE214,AG214,AI214,AK214,AM214,AO214)*VLOOKUP(I214,'5.- Instrumental'!$B$6:$O$303,14,FALSE)</f>
        <v>1.9514590347923684</v>
      </c>
      <c r="AQ214" s="356">
        <f>VLOOKUP(C214,'6.- Insumos'!$B$5:$K$2417,10,FALSE)</f>
        <v>348.91450666666668</v>
      </c>
      <c r="AR214" s="293">
        <f t="shared" si="9"/>
        <v>350.86596570145906</v>
      </c>
      <c r="AS214" s="293">
        <f t="shared" si="8"/>
        <v>350.86596570145906</v>
      </c>
      <c r="AU214" s="357"/>
    </row>
    <row r="215" spans="2:47" ht="38.25">
      <c r="B215" s="52">
        <v>209</v>
      </c>
      <c r="C215" s="334">
        <v>24155</v>
      </c>
      <c r="D215" s="81" t="s">
        <v>810</v>
      </c>
      <c r="E215" s="55" t="s">
        <v>3569</v>
      </c>
      <c r="F215" s="55" t="s">
        <v>3573</v>
      </c>
      <c r="G215" s="54" t="s">
        <v>4422</v>
      </c>
      <c r="H215" s="54" t="s">
        <v>4422</v>
      </c>
      <c r="I215" s="55" t="s">
        <v>3315</v>
      </c>
      <c r="J215" s="35">
        <v>2</v>
      </c>
      <c r="K215" s="36">
        <v>45</v>
      </c>
      <c r="L215" s="35">
        <v>1</v>
      </c>
      <c r="M215" s="36">
        <v>65</v>
      </c>
      <c r="N215" s="34"/>
      <c r="O215" s="34"/>
      <c r="P215" s="34"/>
      <c r="Q215" s="34"/>
      <c r="R215" s="35">
        <v>1</v>
      </c>
      <c r="S215" s="35">
        <v>45</v>
      </c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>
        <v>1</v>
      </c>
      <c r="AO215" s="36">
        <v>55</v>
      </c>
      <c r="AP215" s="293">
        <f>MAX(K215,M215,O215,Q215,S215,U215,W215,Y215,AA215,AC215,AE215,AG215,AI215,AK215,AM215,AO215)*VLOOKUP(I215,'5.- Instrumental'!$B$6:$O$303,14,FALSE)</f>
        <v>1.5855604657687992</v>
      </c>
      <c r="AQ215" s="356">
        <f>VLOOKUP(C215,'6.- Insumos'!$B$5:$K$2417,10,FALSE)</f>
        <v>338.73050666666666</v>
      </c>
      <c r="AR215" s="293">
        <f t="shared" si="9"/>
        <v>340.31606713243548</v>
      </c>
      <c r="AS215" s="293">
        <f t="shared" si="8"/>
        <v>340.31606713243548</v>
      </c>
      <c r="AU215" s="357"/>
    </row>
    <row r="216" spans="2:47" ht="38.25">
      <c r="B216" s="52">
        <v>210</v>
      </c>
      <c r="C216" s="334">
        <v>24200</v>
      </c>
      <c r="D216" s="81" t="s">
        <v>811</v>
      </c>
      <c r="E216" s="55" t="s">
        <v>3569</v>
      </c>
      <c r="F216" s="55" t="s">
        <v>3563</v>
      </c>
      <c r="G216" s="54" t="s">
        <v>4422</v>
      </c>
      <c r="H216" s="54" t="s">
        <v>4422</v>
      </c>
      <c r="I216" s="55" t="s">
        <v>3307</v>
      </c>
      <c r="J216" s="34">
        <v>2</v>
      </c>
      <c r="K216" s="34">
        <v>30</v>
      </c>
      <c r="L216" s="34">
        <v>1</v>
      </c>
      <c r="M216" s="34">
        <v>50</v>
      </c>
      <c r="N216" s="34"/>
      <c r="O216" s="34"/>
      <c r="P216" s="34"/>
      <c r="Q216" s="34"/>
      <c r="R216" s="34">
        <v>1</v>
      </c>
      <c r="S216" s="35">
        <v>30</v>
      </c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>
        <v>1</v>
      </c>
      <c r="AO216" s="34">
        <v>40</v>
      </c>
      <c r="AP216" s="293">
        <f>MAX(K216,M216,O216,Q216,S216,U216,W216,Y216,AA216,AC216,AE216,AG216,AI216,AK216,AM216,AO216)*VLOOKUP(I216,'5.- Instrumental'!$B$6:$O$303,14,FALSE)</f>
        <v>0.80132926487093159</v>
      </c>
      <c r="AQ216" s="356">
        <f>VLOOKUP(C216,'6.- Insumos'!$B$5:$K$2417,10,FALSE)</f>
        <v>94.834999999999994</v>
      </c>
      <c r="AR216" s="293">
        <f t="shared" si="9"/>
        <v>95.636329264870923</v>
      </c>
      <c r="AS216" s="293">
        <f t="shared" si="8"/>
        <v>95.636329264870923</v>
      </c>
      <c r="AU216" s="357"/>
    </row>
    <row r="217" spans="2:47" ht="38.25">
      <c r="B217" s="52">
        <v>211</v>
      </c>
      <c r="C217" s="334">
        <v>24201</v>
      </c>
      <c r="D217" s="81" t="s">
        <v>812</v>
      </c>
      <c r="E217" s="55" t="s">
        <v>3569</v>
      </c>
      <c r="F217" s="55" t="s">
        <v>3563</v>
      </c>
      <c r="G217" s="54" t="s">
        <v>4422</v>
      </c>
      <c r="H217" s="54" t="s">
        <v>4422</v>
      </c>
      <c r="I217" s="55" t="s">
        <v>3307</v>
      </c>
      <c r="J217" s="36">
        <v>2</v>
      </c>
      <c r="K217" s="36">
        <v>40</v>
      </c>
      <c r="L217" s="36">
        <v>1</v>
      </c>
      <c r="M217" s="36">
        <v>60</v>
      </c>
      <c r="N217" s="34"/>
      <c r="O217" s="34"/>
      <c r="P217" s="34"/>
      <c r="Q217" s="34"/>
      <c r="R217" s="34">
        <v>1</v>
      </c>
      <c r="S217" s="35">
        <v>40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>
        <v>1</v>
      </c>
      <c r="AO217" s="36">
        <v>50</v>
      </c>
      <c r="AP217" s="293">
        <f>MAX(K217,M217,O217,Q217,S217,U217,W217,Y217,AA217,AC217,AE217,AG217,AI217,AK217,AM217,AO217)*VLOOKUP(I217,'5.- Instrumental'!$B$6:$O$303,14,FALSE)</f>
        <v>0.96159511784511786</v>
      </c>
      <c r="AQ217" s="356">
        <f>VLOOKUP(C217,'6.- Insumos'!$B$5:$K$2417,10,FALSE)</f>
        <v>94.834999999999994</v>
      </c>
      <c r="AR217" s="293">
        <f t="shared" si="9"/>
        <v>95.796595117845115</v>
      </c>
      <c r="AS217" s="293">
        <f t="shared" si="8"/>
        <v>95.796595117845115</v>
      </c>
      <c r="AU217" s="357"/>
    </row>
    <row r="218" spans="2:47" ht="38.25">
      <c r="B218" s="52">
        <v>212</v>
      </c>
      <c r="C218" s="334">
        <v>24301</v>
      </c>
      <c r="D218" s="81" t="s">
        <v>813</v>
      </c>
      <c r="E218" s="55" t="s">
        <v>3569</v>
      </c>
      <c r="F218" s="55" t="s">
        <v>3573</v>
      </c>
      <c r="G218" s="54" t="s">
        <v>4422</v>
      </c>
      <c r="H218" s="54" t="s">
        <v>4422</v>
      </c>
      <c r="I218" s="55" t="s">
        <v>3315</v>
      </c>
      <c r="J218" s="35">
        <v>2</v>
      </c>
      <c r="K218" s="36">
        <v>60</v>
      </c>
      <c r="L218" s="35">
        <v>1</v>
      </c>
      <c r="M218" s="36">
        <v>80</v>
      </c>
      <c r="N218" s="34"/>
      <c r="O218" s="34"/>
      <c r="P218" s="34"/>
      <c r="Q218" s="34"/>
      <c r="R218" s="35">
        <v>1</v>
      </c>
      <c r="S218" s="35">
        <v>60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>
        <v>1</v>
      </c>
      <c r="AO218" s="36">
        <v>70</v>
      </c>
      <c r="AP218" s="293">
        <f>MAX(K218,M218,O218,Q218,S218,U218,W218,Y218,AA218,AC218,AE218,AG218,AI218,AK218,AM218,AO218)*VLOOKUP(I218,'5.- Instrumental'!$B$6:$O$303,14,FALSE)</f>
        <v>1.9514590347923684</v>
      </c>
      <c r="AQ218" s="356">
        <f>VLOOKUP(C218,'6.- Insumos'!$B$5:$K$2417,10,FALSE)</f>
        <v>348.91450666666668</v>
      </c>
      <c r="AR218" s="293">
        <f t="shared" si="9"/>
        <v>350.86596570145906</v>
      </c>
      <c r="AS218" s="293">
        <f t="shared" si="8"/>
        <v>350.86596570145906</v>
      </c>
      <c r="AU218" s="357"/>
    </row>
    <row r="219" spans="2:47" ht="38.25">
      <c r="B219" s="52">
        <v>213</v>
      </c>
      <c r="C219" s="334">
        <v>24305</v>
      </c>
      <c r="D219" s="81" t="s">
        <v>814</v>
      </c>
      <c r="E219" s="55" t="s">
        <v>3569</v>
      </c>
      <c r="F219" s="55" t="s">
        <v>3563</v>
      </c>
      <c r="G219" s="54" t="s">
        <v>4422</v>
      </c>
      <c r="H219" s="54" t="s">
        <v>4422</v>
      </c>
      <c r="I219" s="55" t="s">
        <v>3307</v>
      </c>
      <c r="J219" s="36">
        <v>2</v>
      </c>
      <c r="K219" s="36">
        <v>40</v>
      </c>
      <c r="L219" s="36">
        <v>1</v>
      </c>
      <c r="M219" s="36">
        <v>60</v>
      </c>
      <c r="N219" s="34"/>
      <c r="O219" s="34"/>
      <c r="P219" s="34"/>
      <c r="Q219" s="34"/>
      <c r="R219" s="34">
        <v>1</v>
      </c>
      <c r="S219" s="35">
        <v>40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>
        <v>1</v>
      </c>
      <c r="AO219" s="36">
        <v>50</v>
      </c>
      <c r="AP219" s="293">
        <f>MAX(K219,M219,O219,Q219,S219,U219,W219,Y219,AA219,AC219,AE219,AG219,AI219,AK219,AM219,AO219)*VLOOKUP(I219,'5.- Instrumental'!$B$6:$O$303,14,FALSE)</f>
        <v>0.96159511784511786</v>
      </c>
      <c r="AQ219" s="356">
        <f>VLOOKUP(C219,'6.- Insumos'!$B$5:$K$2417,10,FALSE)</f>
        <v>94.834999999999994</v>
      </c>
      <c r="AR219" s="293">
        <f t="shared" si="9"/>
        <v>95.796595117845115</v>
      </c>
      <c r="AS219" s="293">
        <f t="shared" si="8"/>
        <v>95.796595117845115</v>
      </c>
      <c r="AU219" s="357"/>
    </row>
    <row r="220" spans="2:47" ht="38.25">
      <c r="B220" s="52">
        <v>214</v>
      </c>
      <c r="C220" s="334">
        <v>24310</v>
      </c>
      <c r="D220" s="81" t="s">
        <v>815</v>
      </c>
      <c r="E220" s="55" t="s">
        <v>3569</v>
      </c>
      <c r="F220" s="55" t="s">
        <v>3570</v>
      </c>
      <c r="G220" s="54" t="s">
        <v>4422</v>
      </c>
      <c r="H220" s="54" t="s">
        <v>4422</v>
      </c>
      <c r="I220" s="55" t="s">
        <v>3315</v>
      </c>
      <c r="J220" s="35">
        <v>2</v>
      </c>
      <c r="K220" s="36">
        <v>60</v>
      </c>
      <c r="L220" s="35">
        <v>1</v>
      </c>
      <c r="M220" s="36">
        <v>80</v>
      </c>
      <c r="N220" s="34"/>
      <c r="O220" s="34"/>
      <c r="P220" s="34"/>
      <c r="Q220" s="34"/>
      <c r="R220" s="35">
        <v>1</v>
      </c>
      <c r="S220" s="35">
        <v>60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>
        <v>1</v>
      </c>
      <c r="AO220" s="36">
        <v>70</v>
      </c>
      <c r="AP220" s="293">
        <f>MAX(K220,M220,O220,Q220,S220,U220,W220,Y220,AA220,AC220,AE220,AG220,AI220,AK220,AM220,AO220)*VLOOKUP(I220,'5.- Instrumental'!$B$6:$O$303,14,FALSE)</f>
        <v>1.9514590347923684</v>
      </c>
      <c r="AQ220" s="356">
        <f>VLOOKUP(C220,'6.- Insumos'!$B$5:$K$2417,10,FALSE)</f>
        <v>265.90601666666663</v>
      </c>
      <c r="AR220" s="293">
        <f t="shared" si="9"/>
        <v>267.85747570145901</v>
      </c>
      <c r="AS220" s="293">
        <f t="shared" si="8"/>
        <v>267.85747570145901</v>
      </c>
      <c r="AU220" s="357"/>
    </row>
    <row r="221" spans="2:47" ht="38.25">
      <c r="B221" s="52">
        <v>215</v>
      </c>
      <c r="C221" s="334">
        <v>24320</v>
      </c>
      <c r="D221" s="81" t="s">
        <v>816</v>
      </c>
      <c r="E221" s="55" t="s">
        <v>3569</v>
      </c>
      <c r="F221" s="55" t="s">
        <v>3570</v>
      </c>
      <c r="G221" s="54" t="s">
        <v>4422</v>
      </c>
      <c r="H221" s="54" t="s">
        <v>4422</v>
      </c>
      <c r="I221" s="55" t="s">
        <v>3315</v>
      </c>
      <c r="J221" s="35">
        <v>2</v>
      </c>
      <c r="K221" s="36">
        <v>70</v>
      </c>
      <c r="L221" s="35">
        <v>1</v>
      </c>
      <c r="M221" s="36">
        <v>90</v>
      </c>
      <c r="N221" s="34"/>
      <c r="O221" s="34"/>
      <c r="P221" s="34"/>
      <c r="Q221" s="34"/>
      <c r="R221" s="35">
        <v>1</v>
      </c>
      <c r="S221" s="35">
        <v>70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>
        <v>1</v>
      </c>
      <c r="AO221" s="36">
        <v>80</v>
      </c>
      <c r="AP221" s="293">
        <f>MAX(K221,M221,O221,Q221,S221,U221,W221,Y221,AA221,AC221,AE221,AG221,AI221,AK221,AM221,AO221)*VLOOKUP(I221,'5.- Instrumental'!$B$6:$O$303,14,FALSE)</f>
        <v>2.1953914141414144</v>
      </c>
      <c r="AQ221" s="356">
        <f>VLOOKUP(C221,'6.- Insumos'!$B$5:$K$2417,10,FALSE)</f>
        <v>272.69534999999996</v>
      </c>
      <c r="AR221" s="293">
        <f t="shared" si="9"/>
        <v>274.89074141414136</v>
      </c>
      <c r="AS221" s="293">
        <f t="shared" si="8"/>
        <v>274.89074141414136</v>
      </c>
      <c r="AU221" s="357"/>
    </row>
    <row r="222" spans="2:47" ht="38.25">
      <c r="B222" s="52">
        <v>216</v>
      </c>
      <c r="C222" s="334">
        <v>24330</v>
      </c>
      <c r="D222" s="81" t="s">
        <v>817</v>
      </c>
      <c r="E222" s="55" t="s">
        <v>3569</v>
      </c>
      <c r="F222" s="55" t="s">
        <v>3570</v>
      </c>
      <c r="G222" s="54" t="s">
        <v>4422</v>
      </c>
      <c r="H222" s="54" t="s">
        <v>4422</v>
      </c>
      <c r="I222" s="55" t="s">
        <v>3315</v>
      </c>
      <c r="J222" s="36">
        <v>2</v>
      </c>
      <c r="K222" s="36">
        <v>40</v>
      </c>
      <c r="L222" s="36">
        <v>1</v>
      </c>
      <c r="M222" s="36">
        <v>60</v>
      </c>
      <c r="N222" s="34"/>
      <c r="O222" s="34"/>
      <c r="P222" s="34"/>
      <c r="Q222" s="34"/>
      <c r="R222" s="34">
        <v>1</v>
      </c>
      <c r="S222" s="35">
        <v>40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>
        <v>1</v>
      </c>
      <c r="AO222" s="36">
        <v>50</v>
      </c>
      <c r="AP222" s="293">
        <f>MAX(K222,M222,O222,Q222,S222,U222,W222,Y222,AA222,AC222,AE222,AG222,AI222,AK222,AM222,AO222)*VLOOKUP(I222,'5.- Instrumental'!$B$6:$O$303,14,FALSE)</f>
        <v>1.4635942760942762</v>
      </c>
      <c r="AQ222" s="356">
        <f>VLOOKUP(C222,'6.- Insumos'!$B$5:$K$2417,10,FALSE)</f>
        <v>141.15899999999999</v>
      </c>
      <c r="AR222" s="293">
        <f t="shared" si="9"/>
        <v>142.62259427609428</v>
      </c>
      <c r="AS222" s="293">
        <f t="shared" si="8"/>
        <v>142.62259427609428</v>
      </c>
      <c r="AU222" s="357"/>
    </row>
    <row r="223" spans="2:47" ht="38.25">
      <c r="B223" s="52">
        <v>217</v>
      </c>
      <c r="C223" s="334">
        <v>24340</v>
      </c>
      <c r="D223" s="81" t="s">
        <v>818</v>
      </c>
      <c r="E223" s="55" t="s">
        <v>3569</v>
      </c>
      <c r="F223" s="55" t="s">
        <v>3570</v>
      </c>
      <c r="G223" s="54" t="s">
        <v>4422</v>
      </c>
      <c r="H223" s="54" t="s">
        <v>4422</v>
      </c>
      <c r="I223" s="55" t="s">
        <v>3315</v>
      </c>
      <c r="J223" s="36">
        <v>2</v>
      </c>
      <c r="K223" s="36">
        <v>40</v>
      </c>
      <c r="L223" s="36">
        <v>1</v>
      </c>
      <c r="M223" s="36">
        <v>60</v>
      </c>
      <c r="N223" s="34"/>
      <c r="O223" s="34"/>
      <c r="P223" s="34"/>
      <c r="Q223" s="34"/>
      <c r="R223" s="34">
        <v>1</v>
      </c>
      <c r="S223" s="35">
        <v>40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>
        <v>1</v>
      </c>
      <c r="AO223" s="36">
        <v>50</v>
      </c>
      <c r="AP223" s="293">
        <f>MAX(K223,M223,O223,Q223,S223,U223,W223,Y223,AA223,AC223,AE223,AG223,AI223,AK223,AM223,AO223)*VLOOKUP(I223,'5.- Instrumental'!$B$6:$O$303,14,FALSE)</f>
        <v>1.4635942760942762</v>
      </c>
      <c r="AQ223" s="356">
        <f>VLOOKUP(C223,'6.- Insumos'!$B$5:$K$2417,10,FALSE)</f>
        <v>141.15899999999999</v>
      </c>
      <c r="AR223" s="293">
        <f t="shared" si="9"/>
        <v>142.62259427609428</v>
      </c>
      <c r="AS223" s="293">
        <f t="shared" si="8"/>
        <v>142.62259427609428</v>
      </c>
      <c r="AU223" s="357"/>
    </row>
    <row r="224" spans="2:47" ht="38.25">
      <c r="B224" s="52">
        <v>218</v>
      </c>
      <c r="C224" s="334">
        <v>24342</v>
      </c>
      <c r="D224" s="81" t="s">
        <v>819</v>
      </c>
      <c r="E224" s="55" t="s">
        <v>3569</v>
      </c>
      <c r="F224" s="55" t="s">
        <v>3570</v>
      </c>
      <c r="G224" s="54" t="s">
        <v>4422</v>
      </c>
      <c r="H224" s="54" t="s">
        <v>4422</v>
      </c>
      <c r="I224" s="55" t="s">
        <v>3315</v>
      </c>
      <c r="J224" s="36">
        <v>2</v>
      </c>
      <c r="K224" s="36">
        <v>40</v>
      </c>
      <c r="L224" s="36">
        <v>1</v>
      </c>
      <c r="M224" s="36">
        <v>60</v>
      </c>
      <c r="N224" s="34"/>
      <c r="O224" s="34"/>
      <c r="P224" s="34"/>
      <c r="Q224" s="34"/>
      <c r="R224" s="34">
        <v>1</v>
      </c>
      <c r="S224" s="35">
        <v>40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>
        <v>1</v>
      </c>
      <c r="AO224" s="36">
        <v>50</v>
      </c>
      <c r="AP224" s="293">
        <f>MAX(K224,M224,O224,Q224,S224,U224,W224,Y224,AA224,AC224,AE224,AG224,AI224,AK224,AM224,AO224)*VLOOKUP(I224,'5.- Instrumental'!$B$6:$O$303,14,FALSE)</f>
        <v>1.4635942760942762</v>
      </c>
      <c r="AQ224" s="356">
        <f>VLOOKUP(C224,'6.- Insumos'!$B$5:$K$2417,10,FALSE)</f>
        <v>252.32735000000002</v>
      </c>
      <c r="AR224" s="293">
        <f t="shared" si="9"/>
        <v>253.79094427609431</v>
      </c>
      <c r="AS224" s="293">
        <f t="shared" si="8"/>
        <v>253.79094427609431</v>
      </c>
      <c r="AU224" s="357"/>
    </row>
    <row r="225" spans="2:47" ht="38.25">
      <c r="B225" s="52">
        <v>219</v>
      </c>
      <c r="C225" s="334">
        <v>24350</v>
      </c>
      <c r="D225" s="81" t="s">
        <v>820</v>
      </c>
      <c r="E225" s="55" t="s">
        <v>3569</v>
      </c>
      <c r="F225" s="55" t="s">
        <v>3570</v>
      </c>
      <c r="G225" s="54" t="s">
        <v>4422</v>
      </c>
      <c r="H225" s="54" t="s">
        <v>4422</v>
      </c>
      <c r="I225" s="55" t="s">
        <v>3315</v>
      </c>
      <c r="J225" s="36">
        <v>2</v>
      </c>
      <c r="K225" s="36">
        <v>40</v>
      </c>
      <c r="L225" s="36">
        <v>1</v>
      </c>
      <c r="M225" s="36">
        <v>60</v>
      </c>
      <c r="N225" s="34"/>
      <c r="O225" s="34"/>
      <c r="P225" s="34"/>
      <c r="Q225" s="34"/>
      <c r="R225" s="34">
        <v>1</v>
      </c>
      <c r="S225" s="35">
        <v>40</v>
      </c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>
        <v>1</v>
      </c>
      <c r="AO225" s="36">
        <v>50</v>
      </c>
      <c r="AP225" s="293">
        <f>MAX(K225,M225,O225,Q225,S225,U225,W225,Y225,AA225,AC225,AE225,AG225,AI225,AK225,AM225,AO225)*VLOOKUP(I225,'5.- Instrumental'!$B$6:$O$303,14,FALSE)</f>
        <v>1.4635942760942762</v>
      </c>
      <c r="AQ225" s="356">
        <f>VLOOKUP(C225,'6.- Insumos'!$B$5:$K$2417,10,FALSE)</f>
        <v>252.32735000000002</v>
      </c>
      <c r="AR225" s="293">
        <f t="shared" si="9"/>
        <v>253.79094427609431</v>
      </c>
      <c r="AS225" s="293">
        <f t="shared" si="8"/>
        <v>253.79094427609431</v>
      </c>
      <c r="AU225" s="357"/>
    </row>
    <row r="226" spans="2:47" ht="38.25">
      <c r="B226" s="52">
        <v>220</v>
      </c>
      <c r="C226" s="334">
        <v>24360</v>
      </c>
      <c r="D226" s="81" t="s">
        <v>821</v>
      </c>
      <c r="E226" s="55" t="s">
        <v>3569</v>
      </c>
      <c r="F226" s="55" t="s">
        <v>3573</v>
      </c>
      <c r="G226" s="54" t="s">
        <v>4422</v>
      </c>
      <c r="H226" s="54" t="s">
        <v>4422</v>
      </c>
      <c r="I226" s="55" t="s">
        <v>3315</v>
      </c>
      <c r="J226" s="35">
        <v>2</v>
      </c>
      <c r="K226" s="36">
        <v>60</v>
      </c>
      <c r="L226" s="35">
        <v>1</v>
      </c>
      <c r="M226" s="36">
        <v>80</v>
      </c>
      <c r="N226" s="34"/>
      <c r="O226" s="34"/>
      <c r="P226" s="34"/>
      <c r="Q226" s="34"/>
      <c r="R226" s="35">
        <v>1</v>
      </c>
      <c r="S226" s="35">
        <v>60</v>
      </c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>
        <v>1</v>
      </c>
      <c r="AO226" s="36">
        <v>70</v>
      </c>
      <c r="AP226" s="293">
        <f>MAX(K226,M226,O226,Q226,S226,U226,W226,Y226,AA226,AC226,AE226,AG226,AI226,AK226,AM226,AO226)*VLOOKUP(I226,'5.- Instrumental'!$B$6:$O$303,14,FALSE)</f>
        <v>1.9514590347923684</v>
      </c>
      <c r="AQ226" s="356">
        <f>VLOOKUP(C226,'6.- Insumos'!$B$5:$K$2417,10,FALSE)</f>
        <v>224.16749000000002</v>
      </c>
      <c r="AR226" s="293">
        <f t="shared" si="9"/>
        <v>226.11894903479239</v>
      </c>
      <c r="AS226" s="293">
        <f t="shared" si="8"/>
        <v>226.11894903479239</v>
      </c>
      <c r="AU226" s="357"/>
    </row>
    <row r="227" spans="2:47" ht="38.25">
      <c r="B227" s="52">
        <v>221</v>
      </c>
      <c r="C227" s="334">
        <v>24400</v>
      </c>
      <c r="D227" s="81" t="s">
        <v>822</v>
      </c>
      <c r="E227" s="55" t="s">
        <v>3569</v>
      </c>
      <c r="F227" s="55" t="s">
        <v>3573</v>
      </c>
      <c r="G227" s="54" t="s">
        <v>4422</v>
      </c>
      <c r="H227" s="54" t="s">
        <v>4422</v>
      </c>
      <c r="I227" s="55" t="s">
        <v>3315</v>
      </c>
      <c r="J227" s="34">
        <v>2</v>
      </c>
      <c r="K227" s="36">
        <v>50</v>
      </c>
      <c r="L227" s="34">
        <v>1</v>
      </c>
      <c r="M227" s="36">
        <v>70</v>
      </c>
      <c r="N227" s="34"/>
      <c r="O227" s="34"/>
      <c r="P227" s="34"/>
      <c r="Q227" s="34"/>
      <c r="R227" s="34">
        <v>1</v>
      </c>
      <c r="S227" s="35">
        <v>50</v>
      </c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>
        <v>1</v>
      </c>
      <c r="AO227" s="36">
        <v>60</v>
      </c>
      <c r="AP227" s="293">
        <f>MAX(K227,M227,O227,Q227,S227,U227,W227,Y227,AA227,AC227,AE227,AG227,AI227,AK227,AM227,AO227)*VLOOKUP(I227,'5.- Instrumental'!$B$6:$O$303,14,FALSE)</f>
        <v>1.7075266554433222</v>
      </c>
      <c r="AQ227" s="356">
        <f>VLOOKUP(C227,'6.- Insumos'!$B$5:$K$2417,10,FALSE)</f>
        <v>224.16749000000002</v>
      </c>
      <c r="AR227" s="293">
        <f t="shared" si="9"/>
        <v>225.87501665544335</v>
      </c>
      <c r="AS227" s="293">
        <f t="shared" si="8"/>
        <v>225.87501665544335</v>
      </c>
      <c r="AU227" s="357"/>
    </row>
    <row r="228" spans="2:47" ht="38.25">
      <c r="B228" s="52">
        <v>222</v>
      </c>
      <c r="C228" s="334">
        <v>24420</v>
      </c>
      <c r="D228" s="81" t="s">
        <v>823</v>
      </c>
      <c r="E228" s="55" t="s">
        <v>3569</v>
      </c>
      <c r="F228" s="55" t="s">
        <v>3573</v>
      </c>
      <c r="G228" s="54" t="s">
        <v>4422</v>
      </c>
      <c r="H228" s="54" t="s">
        <v>4422</v>
      </c>
      <c r="I228" s="55" t="s">
        <v>3315</v>
      </c>
      <c r="J228" s="35">
        <v>2</v>
      </c>
      <c r="K228" s="36">
        <v>60</v>
      </c>
      <c r="L228" s="35">
        <v>1</v>
      </c>
      <c r="M228" s="36">
        <v>80</v>
      </c>
      <c r="N228" s="34"/>
      <c r="O228" s="34"/>
      <c r="P228" s="34"/>
      <c r="Q228" s="34"/>
      <c r="R228" s="35">
        <v>1</v>
      </c>
      <c r="S228" s="35">
        <v>60</v>
      </c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>
        <v>1</v>
      </c>
      <c r="AO228" s="36">
        <v>70</v>
      </c>
      <c r="AP228" s="293">
        <f>MAX(K228,M228,O228,Q228,S228,U228,W228,Y228,AA228,AC228,AE228,AG228,AI228,AK228,AM228,AO228)*VLOOKUP(I228,'5.- Instrumental'!$B$6:$O$303,14,FALSE)</f>
        <v>1.9514590347923684</v>
      </c>
      <c r="AQ228" s="356">
        <f>VLOOKUP(C228,'6.- Insumos'!$B$5:$K$2417,10,FALSE)</f>
        <v>348.91450666666668</v>
      </c>
      <c r="AR228" s="293">
        <f t="shared" si="9"/>
        <v>350.86596570145906</v>
      </c>
      <c r="AS228" s="293">
        <f t="shared" si="8"/>
        <v>350.86596570145906</v>
      </c>
      <c r="AU228" s="357"/>
    </row>
    <row r="229" spans="2:47" ht="38.25">
      <c r="B229" s="52">
        <v>223</v>
      </c>
      <c r="C229" s="334">
        <v>24470</v>
      </c>
      <c r="D229" s="81" t="s">
        <v>824</v>
      </c>
      <c r="E229" s="55" t="s">
        <v>3569</v>
      </c>
      <c r="F229" s="55" t="s">
        <v>3573</v>
      </c>
      <c r="G229" s="54" t="s">
        <v>4422</v>
      </c>
      <c r="H229" s="54" t="s">
        <v>4422</v>
      </c>
      <c r="I229" s="55" t="s">
        <v>3315</v>
      </c>
      <c r="J229" s="35">
        <v>2</v>
      </c>
      <c r="K229" s="36">
        <v>60</v>
      </c>
      <c r="L229" s="35">
        <v>1</v>
      </c>
      <c r="M229" s="36">
        <v>80</v>
      </c>
      <c r="N229" s="34"/>
      <c r="O229" s="34"/>
      <c r="P229" s="34"/>
      <c r="Q229" s="34"/>
      <c r="R229" s="35">
        <v>1</v>
      </c>
      <c r="S229" s="35">
        <v>60</v>
      </c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>
        <v>1</v>
      </c>
      <c r="AO229" s="36">
        <v>70</v>
      </c>
      <c r="AP229" s="293">
        <f>MAX(K229,M229,O229,Q229,S229,U229,W229,Y229,AA229,AC229,AE229,AG229,AI229,AK229,AM229,AO229)*VLOOKUP(I229,'5.- Instrumental'!$B$6:$O$303,14,FALSE)</f>
        <v>1.9514590347923684</v>
      </c>
      <c r="AQ229" s="356">
        <f>VLOOKUP(C229,'6.- Insumos'!$B$5:$K$2417,10,FALSE)</f>
        <v>224.16749000000002</v>
      </c>
      <c r="AR229" s="293">
        <f t="shared" si="9"/>
        <v>226.11894903479239</v>
      </c>
      <c r="AS229" s="293">
        <f t="shared" si="8"/>
        <v>226.11894903479239</v>
      </c>
      <c r="AU229" s="357"/>
    </row>
    <row r="230" spans="2:47" ht="38.25">
      <c r="B230" s="52">
        <v>224</v>
      </c>
      <c r="C230" s="334">
        <v>24495</v>
      </c>
      <c r="D230" s="81" t="s">
        <v>825</v>
      </c>
      <c r="E230" s="55" t="s">
        <v>3569</v>
      </c>
      <c r="F230" s="55" t="s">
        <v>3570</v>
      </c>
      <c r="G230" s="54" t="s">
        <v>4422</v>
      </c>
      <c r="H230" s="54" t="s">
        <v>4422</v>
      </c>
      <c r="I230" s="55" t="s">
        <v>3315</v>
      </c>
      <c r="J230" s="36">
        <v>2</v>
      </c>
      <c r="K230" s="36">
        <v>40</v>
      </c>
      <c r="L230" s="36">
        <v>1</v>
      </c>
      <c r="M230" s="36">
        <v>60</v>
      </c>
      <c r="N230" s="34"/>
      <c r="O230" s="34"/>
      <c r="P230" s="34"/>
      <c r="Q230" s="34"/>
      <c r="R230" s="34">
        <v>1</v>
      </c>
      <c r="S230" s="35">
        <v>40</v>
      </c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>
        <v>1</v>
      </c>
      <c r="AO230" s="36">
        <v>50</v>
      </c>
      <c r="AP230" s="293">
        <f>MAX(K230,M230,O230,Q230,S230,U230,W230,Y230,AA230,AC230,AE230,AG230,AI230,AK230,AM230,AO230)*VLOOKUP(I230,'5.- Instrumental'!$B$6:$O$303,14,FALSE)</f>
        <v>1.4635942760942762</v>
      </c>
      <c r="AQ230" s="356">
        <f>VLOOKUP(C230,'6.- Insumos'!$B$5:$K$2417,10,FALSE)</f>
        <v>252.32735000000002</v>
      </c>
      <c r="AR230" s="293">
        <f t="shared" si="9"/>
        <v>253.79094427609431</v>
      </c>
      <c r="AS230" s="293">
        <f t="shared" si="8"/>
        <v>253.79094427609431</v>
      </c>
      <c r="AU230" s="357"/>
    </row>
    <row r="231" spans="2:47" ht="38.25">
      <c r="B231" s="52">
        <v>225</v>
      </c>
      <c r="C231" s="334">
        <v>24515</v>
      </c>
      <c r="D231" s="81" t="s">
        <v>826</v>
      </c>
      <c r="E231" s="55" t="s">
        <v>3569</v>
      </c>
      <c r="F231" s="55" t="s">
        <v>3570</v>
      </c>
      <c r="G231" s="54" t="s">
        <v>4422</v>
      </c>
      <c r="H231" s="54" t="s">
        <v>4422</v>
      </c>
      <c r="I231" s="55" t="s">
        <v>3315</v>
      </c>
      <c r="J231" s="34">
        <v>2</v>
      </c>
      <c r="K231" s="36">
        <v>50</v>
      </c>
      <c r="L231" s="34">
        <v>1</v>
      </c>
      <c r="M231" s="36">
        <v>70</v>
      </c>
      <c r="N231" s="34"/>
      <c r="O231" s="34"/>
      <c r="P231" s="34"/>
      <c r="Q231" s="34"/>
      <c r="R231" s="34">
        <v>1</v>
      </c>
      <c r="S231" s="35">
        <v>50</v>
      </c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>
        <v>1</v>
      </c>
      <c r="AO231" s="36">
        <v>60</v>
      </c>
      <c r="AP231" s="293">
        <f>MAX(K231,M231,O231,Q231,S231,U231,W231,Y231,AA231,AC231,AE231,AG231,AI231,AK231,AM231,AO231)*VLOOKUP(I231,'5.- Instrumental'!$B$6:$O$303,14,FALSE)</f>
        <v>1.7075266554433222</v>
      </c>
      <c r="AQ231" s="356">
        <f>VLOOKUP(C231,'6.- Insumos'!$B$5:$K$2417,10,FALSE)</f>
        <v>141.15899999999999</v>
      </c>
      <c r="AR231" s="293">
        <f t="shared" si="9"/>
        <v>142.86652665544332</v>
      </c>
      <c r="AS231" s="293">
        <f t="shared" si="8"/>
        <v>142.86652665544332</v>
      </c>
      <c r="AU231" s="357"/>
    </row>
    <row r="232" spans="2:47" ht="38.25">
      <c r="B232" s="52">
        <v>226</v>
      </c>
      <c r="C232" s="334">
        <v>24538</v>
      </c>
      <c r="D232" s="81" t="s">
        <v>827</v>
      </c>
      <c r="E232" s="55" t="s">
        <v>3569</v>
      </c>
      <c r="F232" s="55" t="s">
        <v>3563</v>
      </c>
      <c r="G232" s="54" t="s">
        <v>4422</v>
      </c>
      <c r="H232" s="54" t="s">
        <v>4422</v>
      </c>
      <c r="I232" s="55" t="s">
        <v>3307</v>
      </c>
      <c r="J232" s="34">
        <v>2</v>
      </c>
      <c r="K232" s="34">
        <v>30</v>
      </c>
      <c r="L232" s="34">
        <v>1</v>
      </c>
      <c r="M232" s="34">
        <v>50</v>
      </c>
      <c r="N232" s="34"/>
      <c r="O232" s="34"/>
      <c r="P232" s="34"/>
      <c r="Q232" s="34"/>
      <c r="R232" s="34">
        <v>1</v>
      </c>
      <c r="S232" s="35">
        <v>30</v>
      </c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>
        <v>1</v>
      </c>
      <c r="AO232" s="34">
        <v>40</v>
      </c>
      <c r="AP232" s="293">
        <f>MAX(K232,M232,O232,Q232,S232,U232,W232,Y232,AA232,AC232,AE232,AG232,AI232,AK232,AM232,AO232)*VLOOKUP(I232,'5.- Instrumental'!$B$6:$O$303,14,FALSE)</f>
        <v>0.80132926487093159</v>
      </c>
      <c r="AQ232" s="356">
        <f>VLOOKUP(C232,'6.- Insumos'!$B$5:$K$2417,10,FALSE)</f>
        <v>94.834999999999994</v>
      </c>
      <c r="AR232" s="293">
        <f t="shared" si="9"/>
        <v>95.636329264870923</v>
      </c>
      <c r="AS232" s="293">
        <f t="shared" si="8"/>
        <v>95.636329264870923</v>
      </c>
      <c r="AU232" s="357"/>
    </row>
    <row r="233" spans="2:47" ht="38.25">
      <c r="B233" s="52">
        <v>227</v>
      </c>
      <c r="C233" s="334">
        <v>24545</v>
      </c>
      <c r="D233" s="81" t="s">
        <v>828</v>
      </c>
      <c r="E233" s="55" t="s">
        <v>3569</v>
      </c>
      <c r="F233" s="55" t="s">
        <v>3573</v>
      </c>
      <c r="G233" s="54" t="s">
        <v>4422</v>
      </c>
      <c r="H233" s="54" t="s">
        <v>4422</v>
      </c>
      <c r="I233" s="55" t="s">
        <v>3315</v>
      </c>
      <c r="J233" s="35">
        <v>2</v>
      </c>
      <c r="K233" s="36">
        <v>60</v>
      </c>
      <c r="L233" s="35">
        <v>1</v>
      </c>
      <c r="M233" s="36">
        <v>80</v>
      </c>
      <c r="N233" s="34"/>
      <c r="O233" s="34"/>
      <c r="P233" s="34"/>
      <c r="Q233" s="34"/>
      <c r="R233" s="35">
        <v>1</v>
      </c>
      <c r="S233" s="35">
        <v>60</v>
      </c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>
        <v>1</v>
      </c>
      <c r="AO233" s="36">
        <v>70</v>
      </c>
      <c r="AP233" s="293">
        <f>MAX(K233,M233,O233,Q233,S233,U233,W233,Y233,AA233,AC233,AE233,AG233,AI233,AK233,AM233,AO233)*VLOOKUP(I233,'5.- Instrumental'!$B$6:$O$303,14,FALSE)</f>
        <v>1.9514590347923684</v>
      </c>
      <c r="AQ233" s="356">
        <f>VLOOKUP(C233,'6.- Insumos'!$B$5:$K$2417,10,FALSE)</f>
        <v>224.16749000000002</v>
      </c>
      <c r="AR233" s="293">
        <f t="shared" si="9"/>
        <v>226.11894903479239</v>
      </c>
      <c r="AS233" s="293">
        <f t="shared" si="8"/>
        <v>226.11894903479239</v>
      </c>
      <c r="AU233" s="357"/>
    </row>
    <row r="234" spans="2:47" ht="51">
      <c r="B234" s="52">
        <v>228</v>
      </c>
      <c r="C234" s="334">
        <v>24586</v>
      </c>
      <c r="D234" s="81" t="s">
        <v>61</v>
      </c>
      <c r="E234" s="55" t="s">
        <v>3569</v>
      </c>
      <c r="F234" s="55" t="s">
        <v>3573</v>
      </c>
      <c r="G234" s="54" t="s">
        <v>4422</v>
      </c>
      <c r="H234" s="54" t="s">
        <v>4422</v>
      </c>
      <c r="I234" s="55" t="s">
        <v>3315</v>
      </c>
      <c r="J234" s="34">
        <v>2</v>
      </c>
      <c r="K234" s="36">
        <v>80</v>
      </c>
      <c r="L234" s="34">
        <v>1</v>
      </c>
      <c r="M234" s="36">
        <v>100</v>
      </c>
      <c r="N234" s="34"/>
      <c r="O234" s="34"/>
      <c r="P234" s="34"/>
      <c r="Q234" s="34"/>
      <c r="R234" s="34">
        <v>1</v>
      </c>
      <c r="S234" s="35">
        <v>80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>
        <v>1</v>
      </c>
      <c r="AO234" s="36">
        <v>90</v>
      </c>
      <c r="AP234" s="293">
        <f>MAX(K234,M234,O234,Q234,S234,U234,W234,Y234,AA234,AC234,AE234,AG234,AI234,AK234,AM234,AO234)*VLOOKUP(I234,'5.- Instrumental'!$B$6:$O$303,14,FALSE)</f>
        <v>2.4393237934904604</v>
      </c>
      <c r="AQ234" s="356">
        <f>VLOOKUP(C234,'6.- Insumos'!$B$5:$K$2417,10,FALSE)</f>
        <v>224.16749000000002</v>
      </c>
      <c r="AR234" s="293">
        <f t="shared" si="9"/>
        <v>226.60681379349049</v>
      </c>
      <c r="AS234" s="293">
        <f t="shared" si="8"/>
        <v>226.60681379349049</v>
      </c>
      <c r="AU234" s="357"/>
    </row>
    <row r="235" spans="2:47" ht="25.5">
      <c r="B235" s="52">
        <v>229</v>
      </c>
      <c r="C235" s="334">
        <v>24600</v>
      </c>
      <c r="D235" s="81" t="s">
        <v>62</v>
      </c>
      <c r="E235" s="55" t="s">
        <v>3562</v>
      </c>
      <c r="F235" s="55" t="s">
        <v>3565</v>
      </c>
      <c r="G235" s="54" t="s">
        <v>4422</v>
      </c>
      <c r="H235" s="54" t="s">
        <v>4422</v>
      </c>
      <c r="I235" s="55" t="s">
        <v>3293</v>
      </c>
      <c r="J235" s="36">
        <v>1</v>
      </c>
      <c r="K235" s="34">
        <v>20</v>
      </c>
      <c r="L235" s="36"/>
      <c r="M235" s="34"/>
      <c r="N235" s="34"/>
      <c r="O235" s="34"/>
      <c r="P235" s="34"/>
      <c r="Q235" s="34"/>
      <c r="R235" s="34"/>
      <c r="S235" s="35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>
        <v>1</v>
      </c>
      <c r="AO235" s="34">
        <v>30</v>
      </c>
      <c r="AP235" s="293">
        <f>MAX(K235,M235,O235,Q235,S235,U235,W235,Y235,AA235,AC235,AE235,AG235,AI235,AK235,AM235,AO235)*VLOOKUP(I235,'5.- Instrumental'!$B$6:$O$303,14,FALSE)</f>
        <v>6.2578914141414144E-2</v>
      </c>
      <c r="AQ235" s="356">
        <f>VLOOKUP(C235,'6.- Insumos'!$B$5:$K$2417,10,FALSE)</f>
        <v>46.857150000000004</v>
      </c>
      <c r="AR235" s="293">
        <f t="shared" si="9"/>
        <v>46.919728914141416</v>
      </c>
      <c r="AS235" s="293">
        <f t="shared" si="8"/>
        <v>46.919728914141416</v>
      </c>
      <c r="AU235" s="357"/>
    </row>
    <row r="236" spans="2:47" ht="38.25">
      <c r="B236" s="52">
        <v>230</v>
      </c>
      <c r="C236" s="334">
        <v>24615</v>
      </c>
      <c r="D236" s="81" t="s">
        <v>63</v>
      </c>
      <c r="E236" s="55" t="s">
        <v>3569</v>
      </c>
      <c r="F236" s="55" t="s">
        <v>3570</v>
      </c>
      <c r="G236" s="54" t="s">
        <v>4422</v>
      </c>
      <c r="H236" s="54" t="s">
        <v>4422</v>
      </c>
      <c r="I236" s="55" t="s">
        <v>3315</v>
      </c>
      <c r="J236" s="35">
        <v>2</v>
      </c>
      <c r="K236" s="36">
        <v>60</v>
      </c>
      <c r="L236" s="35">
        <v>1</v>
      </c>
      <c r="M236" s="36">
        <v>80</v>
      </c>
      <c r="N236" s="34"/>
      <c r="O236" s="34"/>
      <c r="P236" s="34"/>
      <c r="Q236" s="34"/>
      <c r="R236" s="35">
        <v>1</v>
      </c>
      <c r="S236" s="35">
        <v>60</v>
      </c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>
        <v>1</v>
      </c>
      <c r="AO236" s="36">
        <v>70</v>
      </c>
      <c r="AP236" s="293">
        <f>MAX(K236,M236,O236,Q236,S236,U236,W236,Y236,AA236,AC236,AE236,AG236,AI236,AK236,AM236,AO236)*VLOOKUP(I236,'5.- Instrumental'!$B$6:$O$303,14,FALSE)</f>
        <v>1.9514590347923684</v>
      </c>
      <c r="AQ236" s="356">
        <f>VLOOKUP(C236,'6.- Insumos'!$B$5:$K$2417,10,FALSE)</f>
        <v>141.15899999999999</v>
      </c>
      <c r="AR236" s="293">
        <f t="shared" si="9"/>
        <v>143.11045903479237</v>
      </c>
      <c r="AS236" s="293">
        <f t="shared" si="8"/>
        <v>143.11045903479237</v>
      </c>
      <c r="AU236" s="357"/>
    </row>
    <row r="237" spans="2:47" ht="25.5">
      <c r="B237" s="52">
        <v>231</v>
      </c>
      <c r="C237" s="334">
        <v>24620</v>
      </c>
      <c r="D237" s="81" t="s">
        <v>64</v>
      </c>
      <c r="E237" s="55" t="s">
        <v>3562</v>
      </c>
      <c r="F237" s="55" t="s">
        <v>3565</v>
      </c>
      <c r="G237" s="54" t="s">
        <v>4422</v>
      </c>
      <c r="H237" s="54" t="s">
        <v>4422</v>
      </c>
      <c r="I237" s="55" t="s">
        <v>3293</v>
      </c>
      <c r="J237" s="36">
        <v>1</v>
      </c>
      <c r="K237" s="34">
        <v>20</v>
      </c>
      <c r="L237" s="36"/>
      <c r="M237" s="34"/>
      <c r="N237" s="34"/>
      <c r="O237" s="34"/>
      <c r="P237" s="34"/>
      <c r="Q237" s="34"/>
      <c r="R237" s="34"/>
      <c r="S237" s="35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>
        <v>1</v>
      </c>
      <c r="AO237" s="34">
        <v>30</v>
      </c>
      <c r="AP237" s="293">
        <f>MAX(K237,M237,O237,Q237,S237,U237,W237,Y237,AA237,AC237,AE237,AG237,AI237,AK237,AM237,AO237)*VLOOKUP(I237,'5.- Instrumental'!$B$6:$O$303,14,FALSE)</f>
        <v>6.2578914141414144E-2</v>
      </c>
      <c r="AQ237" s="356">
        <f>VLOOKUP(C237,'6.- Insumos'!$B$5:$K$2417,10,FALSE)</f>
        <v>46.857150000000004</v>
      </c>
      <c r="AR237" s="293">
        <f t="shared" si="9"/>
        <v>46.919728914141416</v>
      </c>
      <c r="AS237" s="293">
        <f t="shared" si="8"/>
        <v>46.919728914141416</v>
      </c>
      <c r="AU237" s="357"/>
    </row>
    <row r="238" spans="2:47" ht="38.25">
      <c r="B238" s="52">
        <v>232</v>
      </c>
      <c r="C238" s="334">
        <v>24635</v>
      </c>
      <c r="D238" s="81" t="s">
        <v>65</v>
      </c>
      <c r="E238" s="55" t="s">
        <v>3569</v>
      </c>
      <c r="F238" s="55" t="s">
        <v>3570</v>
      </c>
      <c r="G238" s="54" t="s">
        <v>4422</v>
      </c>
      <c r="H238" s="54" t="s">
        <v>4422</v>
      </c>
      <c r="I238" s="55" t="s">
        <v>3315</v>
      </c>
      <c r="J238" s="35">
        <v>2</v>
      </c>
      <c r="K238" s="36">
        <v>60</v>
      </c>
      <c r="L238" s="35">
        <v>1</v>
      </c>
      <c r="M238" s="36">
        <v>80</v>
      </c>
      <c r="N238" s="34"/>
      <c r="O238" s="34"/>
      <c r="P238" s="34"/>
      <c r="Q238" s="34"/>
      <c r="R238" s="35">
        <v>1</v>
      </c>
      <c r="S238" s="35">
        <v>60</v>
      </c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>
        <v>1</v>
      </c>
      <c r="AO238" s="36">
        <v>70</v>
      </c>
      <c r="AP238" s="293">
        <f>MAX(K238,M238,O238,Q238,S238,U238,W238,Y238,AA238,AC238,AE238,AG238,AI238,AK238,AM238,AO238)*VLOOKUP(I238,'5.- Instrumental'!$B$6:$O$303,14,FALSE)</f>
        <v>1.9514590347923684</v>
      </c>
      <c r="AQ238" s="356">
        <f>VLOOKUP(C238,'6.- Insumos'!$B$5:$K$2417,10,FALSE)</f>
        <v>141.15899999999999</v>
      </c>
      <c r="AR238" s="293">
        <f t="shared" si="9"/>
        <v>143.11045903479237</v>
      </c>
      <c r="AS238" s="293">
        <f t="shared" si="8"/>
        <v>143.11045903479237</v>
      </c>
      <c r="AU238" s="357"/>
    </row>
    <row r="239" spans="2:47" ht="38.25">
      <c r="B239" s="52">
        <v>233</v>
      </c>
      <c r="C239" s="334">
        <v>24665</v>
      </c>
      <c r="D239" s="81" t="s">
        <v>66</v>
      </c>
      <c r="E239" s="55" t="s">
        <v>3569</v>
      </c>
      <c r="F239" s="55" t="s">
        <v>3570</v>
      </c>
      <c r="G239" s="54" t="s">
        <v>4422</v>
      </c>
      <c r="H239" s="54" t="s">
        <v>4422</v>
      </c>
      <c r="I239" s="55" t="s">
        <v>3315</v>
      </c>
      <c r="J239" s="35">
        <v>2</v>
      </c>
      <c r="K239" s="36">
        <v>70</v>
      </c>
      <c r="L239" s="35">
        <v>1</v>
      </c>
      <c r="M239" s="36">
        <v>90</v>
      </c>
      <c r="N239" s="34"/>
      <c r="O239" s="34"/>
      <c r="P239" s="34"/>
      <c r="Q239" s="34"/>
      <c r="R239" s="35">
        <v>1</v>
      </c>
      <c r="S239" s="35">
        <v>70</v>
      </c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>
        <v>1</v>
      </c>
      <c r="AO239" s="36">
        <v>80</v>
      </c>
      <c r="AP239" s="293">
        <f>MAX(K239,M239,O239,Q239,S239,U239,W239,Y239,AA239,AC239,AE239,AG239,AI239,AK239,AM239,AO239)*VLOOKUP(I239,'5.- Instrumental'!$B$6:$O$303,14,FALSE)</f>
        <v>2.1953914141414144</v>
      </c>
      <c r="AQ239" s="356">
        <f>VLOOKUP(C239,'6.- Insumos'!$B$5:$K$2417,10,FALSE)</f>
        <v>141.15899999999999</v>
      </c>
      <c r="AR239" s="293">
        <f t="shared" si="9"/>
        <v>143.35439141414142</v>
      </c>
      <c r="AS239" s="293">
        <f t="shared" si="8"/>
        <v>143.35439141414142</v>
      </c>
      <c r="AU239" s="357"/>
    </row>
    <row r="240" spans="2:47" ht="38.25">
      <c r="B240" s="52">
        <v>234</v>
      </c>
      <c r="C240" s="334">
        <v>24685</v>
      </c>
      <c r="D240" s="81" t="s">
        <v>3720</v>
      </c>
      <c r="E240" s="55" t="s">
        <v>3569</v>
      </c>
      <c r="F240" s="55" t="s">
        <v>3570</v>
      </c>
      <c r="G240" s="54" t="s">
        <v>4422</v>
      </c>
      <c r="H240" s="54" t="s">
        <v>4422</v>
      </c>
      <c r="I240" s="55" t="s">
        <v>3315</v>
      </c>
      <c r="J240" s="35">
        <v>2</v>
      </c>
      <c r="K240" s="36">
        <v>60</v>
      </c>
      <c r="L240" s="35">
        <v>1</v>
      </c>
      <c r="M240" s="36">
        <v>80</v>
      </c>
      <c r="N240" s="34"/>
      <c r="O240" s="34"/>
      <c r="P240" s="34"/>
      <c r="Q240" s="34"/>
      <c r="R240" s="35">
        <v>1</v>
      </c>
      <c r="S240" s="35">
        <v>60</v>
      </c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>
        <v>1</v>
      </c>
      <c r="AO240" s="36">
        <v>70</v>
      </c>
      <c r="AP240" s="293">
        <f>MAX(K240,M240,O240,Q240,S240,U240,W240,Y240,AA240,AC240,AE240,AG240,AI240,AK240,AM240,AO240)*VLOOKUP(I240,'5.- Instrumental'!$B$6:$O$303,14,FALSE)</f>
        <v>1.9514590347923684</v>
      </c>
      <c r="AQ240" s="356">
        <f>VLOOKUP(C240,'6.- Insumos'!$B$5:$K$2417,10,FALSE)</f>
        <v>141.15899999999999</v>
      </c>
      <c r="AR240" s="293">
        <f t="shared" si="9"/>
        <v>143.11045903479237</v>
      </c>
      <c r="AS240" s="293">
        <f t="shared" si="8"/>
        <v>143.11045903479237</v>
      </c>
      <c r="AU240" s="357"/>
    </row>
    <row r="241" spans="2:47" ht="38.25">
      <c r="B241" s="52">
        <v>235</v>
      </c>
      <c r="C241" s="334">
        <v>24800</v>
      </c>
      <c r="D241" s="81" t="s">
        <v>67</v>
      </c>
      <c r="E241" s="55" t="s">
        <v>3569</v>
      </c>
      <c r="F241" s="55" t="s">
        <v>3570</v>
      </c>
      <c r="G241" s="54" t="s">
        <v>4422</v>
      </c>
      <c r="H241" s="54" t="s">
        <v>4422</v>
      </c>
      <c r="I241" s="55" t="s">
        <v>3315</v>
      </c>
      <c r="J241" s="35">
        <v>2</v>
      </c>
      <c r="K241" s="36">
        <v>60</v>
      </c>
      <c r="L241" s="35">
        <v>1</v>
      </c>
      <c r="M241" s="36">
        <v>80</v>
      </c>
      <c r="N241" s="34"/>
      <c r="O241" s="34"/>
      <c r="P241" s="34"/>
      <c r="Q241" s="34"/>
      <c r="R241" s="35">
        <v>1</v>
      </c>
      <c r="S241" s="35">
        <v>60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>
        <v>1</v>
      </c>
      <c r="AO241" s="36">
        <v>70</v>
      </c>
      <c r="AP241" s="293">
        <f>MAX(K241,M241,O241,Q241,S241,U241,W241,Y241,AA241,AC241,AE241,AG241,AI241,AK241,AM241,AO241)*VLOOKUP(I241,'5.- Instrumental'!$B$6:$O$303,14,FALSE)</f>
        <v>1.9514590347923684</v>
      </c>
      <c r="AQ241" s="356">
        <f>VLOOKUP(C241,'6.- Insumos'!$B$5:$K$2417,10,FALSE)</f>
        <v>141.15899999999999</v>
      </c>
      <c r="AR241" s="293">
        <f t="shared" si="9"/>
        <v>143.11045903479237</v>
      </c>
      <c r="AS241" s="293">
        <f t="shared" si="8"/>
        <v>143.11045903479237</v>
      </c>
      <c r="AU241" s="357"/>
    </row>
    <row r="242" spans="2:47" ht="38.25">
      <c r="B242" s="52">
        <v>236</v>
      </c>
      <c r="C242" s="334">
        <v>24900</v>
      </c>
      <c r="D242" s="81" t="s">
        <v>68</v>
      </c>
      <c r="E242" s="55" t="s">
        <v>3569</v>
      </c>
      <c r="F242" s="55" t="s">
        <v>3570</v>
      </c>
      <c r="G242" s="54" t="s">
        <v>4422</v>
      </c>
      <c r="H242" s="54" t="s">
        <v>4422</v>
      </c>
      <c r="I242" s="55" t="s">
        <v>3315</v>
      </c>
      <c r="J242" s="35">
        <v>2</v>
      </c>
      <c r="K242" s="36">
        <v>70</v>
      </c>
      <c r="L242" s="35">
        <v>1</v>
      </c>
      <c r="M242" s="36">
        <v>90</v>
      </c>
      <c r="N242" s="34"/>
      <c r="O242" s="34"/>
      <c r="P242" s="34"/>
      <c r="Q242" s="34"/>
      <c r="R242" s="35">
        <v>1</v>
      </c>
      <c r="S242" s="35">
        <v>70</v>
      </c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>
        <v>1</v>
      </c>
      <c r="AO242" s="36">
        <v>80</v>
      </c>
      <c r="AP242" s="293">
        <f>MAX(K242,M242,O242,Q242,S242,U242,W242,Y242,AA242,AC242,AE242,AG242,AI242,AK242,AM242,AO242)*VLOOKUP(I242,'5.- Instrumental'!$B$6:$O$303,14,FALSE)</f>
        <v>2.1953914141414144</v>
      </c>
      <c r="AQ242" s="356">
        <f>VLOOKUP(C242,'6.- Insumos'!$B$5:$K$2417,10,FALSE)</f>
        <v>272.69534999999996</v>
      </c>
      <c r="AR242" s="293">
        <f t="shared" si="9"/>
        <v>274.89074141414136</v>
      </c>
      <c r="AS242" s="293">
        <f t="shared" si="8"/>
        <v>274.89074141414136</v>
      </c>
      <c r="AU242" s="357"/>
    </row>
    <row r="243" spans="2:47" ht="38.25">
      <c r="B243" s="52">
        <v>237</v>
      </c>
      <c r="C243" s="334">
        <v>25000</v>
      </c>
      <c r="D243" s="81" t="s">
        <v>69</v>
      </c>
      <c r="E243" s="55" t="s">
        <v>3562</v>
      </c>
      <c r="F243" s="55" t="s">
        <v>3565</v>
      </c>
      <c r="G243" s="54" t="s">
        <v>4422</v>
      </c>
      <c r="H243" s="54" t="s">
        <v>4422</v>
      </c>
      <c r="I243" s="55" t="s">
        <v>3293</v>
      </c>
      <c r="J243" s="36">
        <v>1</v>
      </c>
      <c r="K243" s="36">
        <v>30</v>
      </c>
      <c r="L243" s="36"/>
      <c r="M243" s="36"/>
      <c r="N243" s="34"/>
      <c r="O243" s="34"/>
      <c r="P243" s="34"/>
      <c r="Q243" s="34"/>
      <c r="R243" s="34"/>
      <c r="S243" s="35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>
        <v>1</v>
      </c>
      <c r="AO243" s="36">
        <v>40</v>
      </c>
      <c r="AP243" s="293">
        <f>MAX(K243,M243,O243,Q243,S243,U243,W243,Y243,AA243,AC243,AE243,AG243,AI243,AK243,AM243,AO243)*VLOOKUP(I243,'5.- Instrumental'!$B$6:$O$303,14,FALSE)</f>
        <v>8.3438552188552201E-2</v>
      </c>
      <c r="AQ243" s="356">
        <f>VLOOKUP(C243,'6.- Insumos'!$B$5:$K$2417,10,FALSE)</f>
        <v>20.8672</v>
      </c>
      <c r="AR243" s="293">
        <f t="shared" si="9"/>
        <v>20.950638552188554</v>
      </c>
      <c r="AS243" s="293">
        <f t="shared" si="8"/>
        <v>20.950638552188554</v>
      </c>
      <c r="AU243" s="357"/>
    </row>
    <row r="244" spans="2:47" ht="38.25">
      <c r="B244" s="52">
        <v>238</v>
      </c>
      <c r="C244" s="334">
        <v>25020</v>
      </c>
      <c r="D244" s="81" t="s">
        <v>70</v>
      </c>
      <c r="E244" s="55" t="s">
        <v>3569</v>
      </c>
      <c r="F244" s="55" t="s">
        <v>3570</v>
      </c>
      <c r="G244" s="54" t="s">
        <v>4422</v>
      </c>
      <c r="H244" s="54" t="s">
        <v>4422</v>
      </c>
      <c r="I244" s="55" t="s">
        <v>3315</v>
      </c>
      <c r="J244" s="36">
        <v>2</v>
      </c>
      <c r="K244" s="34">
        <v>20</v>
      </c>
      <c r="L244" s="36">
        <v>1</v>
      </c>
      <c r="M244" s="34">
        <v>40</v>
      </c>
      <c r="N244" s="34"/>
      <c r="O244" s="34"/>
      <c r="P244" s="34"/>
      <c r="Q244" s="34"/>
      <c r="R244" s="34">
        <v>1</v>
      </c>
      <c r="S244" s="35">
        <v>20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>
        <v>1</v>
      </c>
      <c r="AO244" s="34">
        <v>30</v>
      </c>
      <c r="AP244" s="293">
        <f>MAX(K244,M244,O244,Q244,S244,U244,W244,Y244,AA244,AC244,AE244,AG244,AI244,AK244,AM244,AO244)*VLOOKUP(I244,'5.- Instrumental'!$B$6:$O$303,14,FALSE)</f>
        <v>0.97572951739618419</v>
      </c>
      <c r="AQ244" s="356">
        <f>VLOOKUP(C244,'6.- Insumos'!$B$5:$K$2417,10,FALSE)</f>
        <v>238.7486833333333</v>
      </c>
      <c r="AR244" s="293">
        <f t="shared" si="9"/>
        <v>239.72441285072949</v>
      </c>
      <c r="AS244" s="293">
        <f t="shared" si="8"/>
        <v>239.72441285072949</v>
      </c>
      <c r="AU244" s="357"/>
    </row>
    <row r="245" spans="2:47" ht="38.25">
      <c r="B245" s="52">
        <v>239</v>
      </c>
      <c r="C245" s="334">
        <v>25040</v>
      </c>
      <c r="D245" s="81" t="s">
        <v>71</v>
      </c>
      <c r="E245" s="55" t="s">
        <v>3569</v>
      </c>
      <c r="F245" s="55" t="s">
        <v>3570</v>
      </c>
      <c r="G245" s="54" t="s">
        <v>4422</v>
      </c>
      <c r="H245" s="54" t="s">
        <v>4422</v>
      </c>
      <c r="I245" s="55" t="s">
        <v>3315</v>
      </c>
      <c r="J245" s="36">
        <v>2</v>
      </c>
      <c r="K245" s="36">
        <v>40</v>
      </c>
      <c r="L245" s="36">
        <v>1</v>
      </c>
      <c r="M245" s="36">
        <v>60</v>
      </c>
      <c r="N245" s="34"/>
      <c r="O245" s="34"/>
      <c r="P245" s="34"/>
      <c r="Q245" s="34"/>
      <c r="R245" s="34">
        <v>1</v>
      </c>
      <c r="S245" s="35">
        <v>40</v>
      </c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>
        <v>1</v>
      </c>
      <c r="AO245" s="36">
        <v>50</v>
      </c>
      <c r="AP245" s="293">
        <f>MAX(K245,M245,O245,Q245,S245,U245,W245,Y245,AA245,AC245,AE245,AG245,AI245,AK245,AM245,AO245)*VLOOKUP(I245,'5.- Instrumental'!$B$6:$O$303,14,FALSE)</f>
        <v>1.4635942760942762</v>
      </c>
      <c r="AQ245" s="356">
        <f>VLOOKUP(C245,'6.- Insumos'!$B$5:$K$2417,10,FALSE)</f>
        <v>141.15899999999999</v>
      </c>
      <c r="AR245" s="293">
        <f t="shared" si="9"/>
        <v>142.62259427609428</v>
      </c>
      <c r="AS245" s="293">
        <f t="shared" si="8"/>
        <v>142.62259427609428</v>
      </c>
      <c r="AU245" s="357"/>
    </row>
    <row r="246" spans="2:47" ht="25.5">
      <c r="B246" s="52">
        <v>240</v>
      </c>
      <c r="C246" s="334">
        <v>25075</v>
      </c>
      <c r="D246" s="81" t="s">
        <v>72</v>
      </c>
      <c r="E246" s="55" t="s">
        <v>3562</v>
      </c>
      <c r="F246" s="55" t="s">
        <v>3565</v>
      </c>
      <c r="G246" s="54" t="s">
        <v>4422</v>
      </c>
      <c r="H246" s="54" t="s">
        <v>4422</v>
      </c>
      <c r="I246" s="55" t="s">
        <v>3293</v>
      </c>
      <c r="J246" s="36">
        <v>1</v>
      </c>
      <c r="K246" s="36">
        <v>30</v>
      </c>
      <c r="L246" s="36"/>
      <c r="M246" s="36"/>
      <c r="N246" s="34"/>
      <c r="O246" s="34"/>
      <c r="P246" s="34"/>
      <c r="Q246" s="34"/>
      <c r="R246" s="34"/>
      <c r="S246" s="35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>
        <v>1</v>
      </c>
      <c r="AO246" s="36">
        <v>40</v>
      </c>
      <c r="AP246" s="293">
        <f>MAX(K246,M246,O246,Q246,S246,U246,W246,Y246,AA246,AC246,AE246,AG246,AI246,AK246,AM246,AO246)*VLOOKUP(I246,'5.- Instrumental'!$B$6:$O$303,14,FALSE)</f>
        <v>8.3438552188552201E-2</v>
      </c>
      <c r="AQ246" s="356">
        <f>VLOOKUP(C246,'6.- Insumos'!$B$5:$K$2417,10,FALSE)</f>
        <v>20.8672</v>
      </c>
      <c r="AR246" s="293">
        <f t="shared" si="9"/>
        <v>20.950638552188554</v>
      </c>
      <c r="AS246" s="293">
        <f t="shared" si="8"/>
        <v>20.950638552188554</v>
      </c>
      <c r="AU246" s="357"/>
    </row>
    <row r="247" spans="2:47" ht="38.25">
      <c r="B247" s="52">
        <v>241</v>
      </c>
      <c r="C247" s="334">
        <v>25077</v>
      </c>
      <c r="D247" s="81" t="s">
        <v>73</v>
      </c>
      <c r="E247" s="55" t="s">
        <v>3569</v>
      </c>
      <c r="F247" s="55" t="s">
        <v>3573</v>
      </c>
      <c r="G247" s="54" t="s">
        <v>4422</v>
      </c>
      <c r="H247" s="54" t="s">
        <v>4422</v>
      </c>
      <c r="I247" s="55" t="s">
        <v>3315</v>
      </c>
      <c r="J247" s="35">
        <v>2</v>
      </c>
      <c r="K247" s="36">
        <v>60</v>
      </c>
      <c r="L247" s="35">
        <v>1</v>
      </c>
      <c r="M247" s="36">
        <v>80</v>
      </c>
      <c r="N247" s="34"/>
      <c r="O247" s="34"/>
      <c r="P247" s="34"/>
      <c r="Q247" s="34"/>
      <c r="R247" s="35">
        <v>1</v>
      </c>
      <c r="S247" s="35">
        <v>60</v>
      </c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>
        <v>1</v>
      </c>
      <c r="AO247" s="36">
        <v>70</v>
      </c>
      <c r="AP247" s="293">
        <f>MAX(K247,M247,O247,Q247,S247,U247,W247,Y247,AA247,AC247,AE247,AG247,AI247,AK247,AM247,AO247)*VLOOKUP(I247,'5.- Instrumental'!$B$6:$O$303,14,FALSE)</f>
        <v>1.9514590347923684</v>
      </c>
      <c r="AQ247" s="356">
        <f>VLOOKUP(C247,'6.- Insumos'!$B$5:$K$2417,10,FALSE)</f>
        <v>341.17450666666673</v>
      </c>
      <c r="AR247" s="293">
        <f t="shared" si="9"/>
        <v>343.12596570145911</v>
      </c>
      <c r="AS247" s="293">
        <f t="shared" si="8"/>
        <v>343.12596570145911</v>
      </c>
      <c r="AU247" s="357"/>
    </row>
    <row r="248" spans="2:47" ht="38.25">
      <c r="B248" s="52">
        <v>242</v>
      </c>
      <c r="C248" s="334">
        <v>25085</v>
      </c>
      <c r="D248" s="81" t="s">
        <v>74</v>
      </c>
      <c r="E248" s="55" t="s">
        <v>3569</v>
      </c>
      <c r="F248" s="55" t="s">
        <v>3570</v>
      </c>
      <c r="G248" s="54" t="s">
        <v>4422</v>
      </c>
      <c r="H248" s="54" t="s">
        <v>4422</v>
      </c>
      <c r="I248" s="55" t="s">
        <v>3315</v>
      </c>
      <c r="J248" s="36">
        <v>2</v>
      </c>
      <c r="K248" s="36">
        <v>40</v>
      </c>
      <c r="L248" s="36">
        <v>1</v>
      </c>
      <c r="M248" s="36">
        <v>60</v>
      </c>
      <c r="N248" s="34"/>
      <c r="O248" s="34"/>
      <c r="P248" s="34"/>
      <c r="Q248" s="34"/>
      <c r="R248" s="34">
        <v>1</v>
      </c>
      <c r="S248" s="35">
        <v>40</v>
      </c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>
        <v>1</v>
      </c>
      <c r="AO248" s="36">
        <v>50</v>
      </c>
      <c r="AP248" s="293">
        <f>MAX(K248,M248,O248,Q248,S248,U248,W248,Y248,AA248,AC248,AE248,AG248,AI248,AK248,AM248,AO248)*VLOOKUP(I248,'5.- Instrumental'!$B$6:$O$303,14,FALSE)</f>
        <v>1.4635942760942762</v>
      </c>
      <c r="AQ248" s="356">
        <f>VLOOKUP(C248,'6.- Insumos'!$B$5:$K$2417,10,FALSE)</f>
        <v>141.15899999999999</v>
      </c>
      <c r="AR248" s="293">
        <f t="shared" si="9"/>
        <v>142.62259427609428</v>
      </c>
      <c r="AS248" s="293">
        <f t="shared" si="8"/>
        <v>142.62259427609428</v>
      </c>
      <c r="AU248" s="357"/>
    </row>
    <row r="249" spans="2:47" ht="38.25">
      <c r="B249" s="52">
        <v>243</v>
      </c>
      <c r="C249" s="334">
        <v>25105</v>
      </c>
      <c r="D249" s="81" t="s">
        <v>75</v>
      </c>
      <c r="E249" s="55" t="s">
        <v>3569</v>
      </c>
      <c r="F249" s="55" t="s">
        <v>3570</v>
      </c>
      <c r="G249" s="54" t="s">
        <v>4422</v>
      </c>
      <c r="H249" s="54" t="s">
        <v>4422</v>
      </c>
      <c r="I249" s="55" t="s">
        <v>3315</v>
      </c>
      <c r="J249" s="34">
        <v>2</v>
      </c>
      <c r="K249" s="36">
        <v>50</v>
      </c>
      <c r="L249" s="34">
        <v>1</v>
      </c>
      <c r="M249" s="36">
        <v>70</v>
      </c>
      <c r="N249" s="34"/>
      <c r="O249" s="34"/>
      <c r="P249" s="34"/>
      <c r="Q249" s="34"/>
      <c r="R249" s="34">
        <v>1</v>
      </c>
      <c r="S249" s="35">
        <v>50</v>
      </c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>
        <v>1</v>
      </c>
      <c r="AO249" s="36">
        <v>60</v>
      </c>
      <c r="AP249" s="293">
        <f>MAX(K249,M249,O249,Q249,S249,U249,W249,Y249,AA249,AC249,AE249,AG249,AI249,AK249,AM249,AO249)*VLOOKUP(I249,'5.- Instrumental'!$B$6:$O$303,14,FALSE)</f>
        <v>1.7075266554433222</v>
      </c>
      <c r="AQ249" s="356">
        <f>VLOOKUP(C249,'6.- Insumos'!$B$5:$K$2417,10,FALSE)</f>
        <v>141.15899999999999</v>
      </c>
      <c r="AR249" s="293">
        <f t="shared" si="9"/>
        <v>142.86652665544332</v>
      </c>
      <c r="AS249" s="293">
        <f t="shared" si="8"/>
        <v>142.86652665544332</v>
      </c>
      <c r="AU249" s="357"/>
    </row>
    <row r="250" spans="2:47" ht="38.25">
      <c r="B250" s="52">
        <v>244</v>
      </c>
      <c r="C250" s="334">
        <v>25111</v>
      </c>
      <c r="D250" s="81" t="s">
        <v>76</v>
      </c>
      <c r="E250" s="55" t="s">
        <v>3569</v>
      </c>
      <c r="F250" s="55" t="s">
        <v>3570</v>
      </c>
      <c r="G250" s="54" t="s">
        <v>4422</v>
      </c>
      <c r="H250" s="54" t="s">
        <v>4422</v>
      </c>
      <c r="I250" s="55" t="s">
        <v>3315</v>
      </c>
      <c r="J250" s="34">
        <v>2</v>
      </c>
      <c r="K250" s="34">
        <v>30</v>
      </c>
      <c r="L250" s="34">
        <v>1</v>
      </c>
      <c r="M250" s="34">
        <v>50</v>
      </c>
      <c r="N250" s="34"/>
      <c r="O250" s="34"/>
      <c r="P250" s="34"/>
      <c r="Q250" s="34"/>
      <c r="R250" s="34">
        <v>1</v>
      </c>
      <c r="S250" s="35">
        <v>30</v>
      </c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>
        <v>1</v>
      </c>
      <c r="AO250" s="34">
        <v>40</v>
      </c>
      <c r="AP250" s="293">
        <f>MAX(K250,M250,O250,Q250,S250,U250,W250,Y250,AA250,AC250,AE250,AG250,AI250,AK250,AM250,AO250)*VLOOKUP(I250,'5.- Instrumental'!$B$6:$O$303,14,FALSE)</f>
        <v>1.2196618967452302</v>
      </c>
      <c r="AQ250" s="356">
        <f>VLOOKUP(C250,'6.- Insumos'!$B$5:$K$2417,10,FALSE)</f>
        <v>141.15899999999999</v>
      </c>
      <c r="AR250" s="293">
        <f t="shared" si="9"/>
        <v>142.37866189674523</v>
      </c>
      <c r="AS250" s="293">
        <f t="shared" si="8"/>
        <v>142.37866189674523</v>
      </c>
      <c r="AU250" s="357"/>
    </row>
    <row r="251" spans="2:47" ht="38.25">
      <c r="B251" s="52">
        <v>245</v>
      </c>
      <c r="C251" s="334">
        <v>25115</v>
      </c>
      <c r="D251" s="81" t="s">
        <v>77</v>
      </c>
      <c r="E251" s="55" t="s">
        <v>3569</v>
      </c>
      <c r="F251" s="55" t="s">
        <v>3570</v>
      </c>
      <c r="G251" s="54" t="s">
        <v>4422</v>
      </c>
      <c r="H251" s="54" t="s">
        <v>4422</v>
      </c>
      <c r="I251" s="55" t="s">
        <v>3315</v>
      </c>
      <c r="J251" s="34">
        <v>2</v>
      </c>
      <c r="K251" s="36">
        <v>50</v>
      </c>
      <c r="L251" s="34">
        <v>1</v>
      </c>
      <c r="M251" s="36">
        <v>70</v>
      </c>
      <c r="N251" s="34"/>
      <c r="O251" s="34"/>
      <c r="P251" s="34"/>
      <c r="Q251" s="34"/>
      <c r="R251" s="34">
        <v>1</v>
      </c>
      <c r="S251" s="35">
        <v>50</v>
      </c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>
        <v>1</v>
      </c>
      <c r="AO251" s="36">
        <v>60</v>
      </c>
      <c r="AP251" s="293">
        <f>MAX(K251,M251,O251,Q251,S251,U251,W251,Y251,AA251,AC251,AE251,AG251,AI251,AK251,AM251,AO251)*VLOOKUP(I251,'5.- Instrumental'!$B$6:$O$303,14,FALSE)</f>
        <v>1.7075266554433222</v>
      </c>
      <c r="AQ251" s="356">
        <f>VLOOKUP(C251,'6.- Insumos'!$B$5:$K$2417,10,FALSE)</f>
        <v>141.15899999999999</v>
      </c>
      <c r="AR251" s="293">
        <f t="shared" si="9"/>
        <v>142.86652665544332</v>
      </c>
      <c r="AS251" s="293">
        <f t="shared" si="8"/>
        <v>142.86652665544332</v>
      </c>
      <c r="AU251" s="357"/>
    </row>
    <row r="252" spans="2:47" ht="38.25">
      <c r="B252" s="52">
        <v>246</v>
      </c>
      <c r="C252" s="334">
        <v>25118</v>
      </c>
      <c r="D252" s="81" t="s">
        <v>78</v>
      </c>
      <c r="E252" s="55" t="s">
        <v>3569</v>
      </c>
      <c r="F252" s="55" t="s">
        <v>3570</v>
      </c>
      <c r="G252" s="54" t="s">
        <v>4422</v>
      </c>
      <c r="H252" s="54" t="s">
        <v>4422</v>
      </c>
      <c r="I252" s="55" t="s">
        <v>3315</v>
      </c>
      <c r="J252" s="36">
        <v>2</v>
      </c>
      <c r="K252" s="36">
        <v>40</v>
      </c>
      <c r="L252" s="36">
        <v>1</v>
      </c>
      <c r="M252" s="36">
        <v>60</v>
      </c>
      <c r="N252" s="34"/>
      <c r="O252" s="34"/>
      <c r="P252" s="34"/>
      <c r="Q252" s="34"/>
      <c r="R252" s="34">
        <v>1</v>
      </c>
      <c r="S252" s="35">
        <v>40</v>
      </c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>
        <v>1</v>
      </c>
      <c r="AO252" s="36">
        <v>50</v>
      </c>
      <c r="AP252" s="293">
        <f>MAX(K252,M252,O252,Q252,S252,U252,W252,Y252,AA252,AC252,AE252,AG252,AI252,AK252,AM252,AO252)*VLOOKUP(I252,'5.- Instrumental'!$B$6:$O$303,14,FALSE)</f>
        <v>1.4635942760942762</v>
      </c>
      <c r="AQ252" s="356">
        <f>VLOOKUP(C252,'6.- Insumos'!$B$5:$K$2417,10,FALSE)</f>
        <v>141.15899999999999</v>
      </c>
      <c r="AR252" s="293">
        <f t="shared" si="9"/>
        <v>142.62259427609428</v>
      </c>
      <c r="AS252" s="293">
        <f t="shared" si="8"/>
        <v>142.62259427609428</v>
      </c>
      <c r="AU252" s="357"/>
    </row>
    <row r="253" spans="2:47" ht="38.25">
      <c r="B253" s="52">
        <v>247</v>
      </c>
      <c r="C253" s="334">
        <v>25120</v>
      </c>
      <c r="D253" s="81" t="s">
        <v>79</v>
      </c>
      <c r="E253" s="55" t="s">
        <v>3569</v>
      </c>
      <c r="F253" s="55" t="s">
        <v>3570</v>
      </c>
      <c r="G253" s="54" t="s">
        <v>4422</v>
      </c>
      <c r="H253" s="54" t="s">
        <v>4422</v>
      </c>
      <c r="I253" s="55" t="s">
        <v>3315</v>
      </c>
      <c r="J253" s="36">
        <v>2</v>
      </c>
      <c r="K253" s="36">
        <v>40</v>
      </c>
      <c r="L253" s="36">
        <v>1</v>
      </c>
      <c r="M253" s="36">
        <v>60</v>
      </c>
      <c r="N253" s="34"/>
      <c r="O253" s="34"/>
      <c r="P253" s="34"/>
      <c r="Q253" s="34"/>
      <c r="R253" s="34">
        <v>1</v>
      </c>
      <c r="S253" s="35">
        <v>40</v>
      </c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>
        <v>1</v>
      </c>
      <c r="AO253" s="36">
        <v>50</v>
      </c>
      <c r="AP253" s="293">
        <f>MAX(K253,M253,O253,Q253,S253,U253,W253,Y253,AA253,AC253,AE253,AG253,AI253,AK253,AM253,AO253)*VLOOKUP(I253,'5.- Instrumental'!$B$6:$O$303,14,FALSE)</f>
        <v>1.4635942760942762</v>
      </c>
      <c r="AQ253" s="356">
        <f>VLOOKUP(C253,'6.- Insumos'!$B$5:$K$2417,10,FALSE)</f>
        <v>141.15899999999999</v>
      </c>
      <c r="AR253" s="293">
        <f t="shared" si="9"/>
        <v>142.62259427609428</v>
      </c>
      <c r="AS253" s="293">
        <f t="shared" si="8"/>
        <v>142.62259427609428</v>
      </c>
      <c r="AU253" s="357"/>
    </row>
    <row r="254" spans="2:47" ht="38.25">
      <c r="B254" s="52">
        <v>248</v>
      </c>
      <c r="C254" s="334">
        <v>25150</v>
      </c>
      <c r="D254" s="81" t="s">
        <v>80</v>
      </c>
      <c r="E254" s="55" t="s">
        <v>3569</v>
      </c>
      <c r="F254" s="55" t="s">
        <v>3570</v>
      </c>
      <c r="G254" s="54" t="s">
        <v>4422</v>
      </c>
      <c r="H254" s="54" t="s">
        <v>4422</v>
      </c>
      <c r="I254" s="55" t="s">
        <v>3315</v>
      </c>
      <c r="J254" s="35">
        <v>2</v>
      </c>
      <c r="K254" s="36">
        <v>60</v>
      </c>
      <c r="L254" s="35">
        <v>1</v>
      </c>
      <c r="M254" s="36">
        <v>80</v>
      </c>
      <c r="N254" s="34"/>
      <c r="O254" s="34"/>
      <c r="P254" s="34"/>
      <c r="Q254" s="34"/>
      <c r="R254" s="35">
        <v>1</v>
      </c>
      <c r="S254" s="35">
        <v>60</v>
      </c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>
        <v>1</v>
      </c>
      <c r="AO254" s="36">
        <v>70</v>
      </c>
      <c r="AP254" s="293">
        <f>MAX(K254,M254,O254,Q254,S254,U254,W254,Y254,AA254,AC254,AE254,AG254,AI254,AK254,AM254,AO254)*VLOOKUP(I254,'5.- Instrumental'!$B$6:$O$303,14,FALSE)</f>
        <v>1.9514590347923684</v>
      </c>
      <c r="AQ254" s="356">
        <f>VLOOKUP(C254,'6.- Insumos'!$B$5:$K$2417,10,FALSE)</f>
        <v>265.90601666666663</v>
      </c>
      <c r="AR254" s="293">
        <f t="shared" si="9"/>
        <v>267.85747570145901</v>
      </c>
      <c r="AS254" s="293">
        <f t="shared" si="8"/>
        <v>267.85747570145901</v>
      </c>
      <c r="AU254" s="357"/>
    </row>
    <row r="255" spans="2:47" ht="38.25">
      <c r="B255" s="52">
        <v>249</v>
      </c>
      <c r="C255" s="334">
        <v>25170</v>
      </c>
      <c r="D255" s="81" t="s">
        <v>81</v>
      </c>
      <c r="E255" s="55" t="s">
        <v>3569</v>
      </c>
      <c r="F255" s="55" t="s">
        <v>3573</v>
      </c>
      <c r="G255" s="54" t="s">
        <v>4422</v>
      </c>
      <c r="H255" s="54" t="s">
        <v>4422</v>
      </c>
      <c r="I255" s="55" t="s">
        <v>3315</v>
      </c>
      <c r="J255" s="34">
        <v>2</v>
      </c>
      <c r="K255" s="36">
        <v>80</v>
      </c>
      <c r="L255" s="34">
        <v>1</v>
      </c>
      <c r="M255" s="36">
        <v>100</v>
      </c>
      <c r="N255" s="34"/>
      <c r="O255" s="34"/>
      <c r="P255" s="34"/>
      <c r="Q255" s="34"/>
      <c r="R255" s="34">
        <v>1</v>
      </c>
      <c r="S255" s="35">
        <v>80</v>
      </c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>
        <v>1</v>
      </c>
      <c r="AO255" s="36">
        <v>90</v>
      </c>
      <c r="AP255" s="293">
        <f>MAX(K255,M255,O255,Q255,S255,U255,W255,Y255,AA255,AC255,AE255,AG255,AI255,AK255,AM255,AO255)*VLOOKUP(I255,'5.- Instrumental'!$B$6:$O$303,14,FALSE)</f>
        <v>2.4393237934904604</v>
      </c>
      <c r="AQ255" s="356">
        <f>VLOOKUP(C255,'6.- Insumos'!$B$5:$K$2417,10,FALSE)</f>
        <v>224.16749000000002</v>
      </c>
      <c r="AR255" s="293">
        <f t="shared" si="9"/>
        <v>226.60681379349049</v>
      </c>
      <c r="AS255" s="293">
        <f t="shared" si="8"/>
        <v>226.60681379349049</v>
      </c>
      <c r="AU255" s="357"/>
    </row>
    <row r="256" spans="2:47" ht="38.25">
      <c r="B256" s="52">
        <v>250</v>
      </c>
      <c r="C256" s="334">
        <v>25210</v>
      </c>
      <c r="D256" s="81" t="s">
        <v>82</v>
      </c>
      <c r="E256" s="55" t="s">
        <v>3569</v>
      </c>
      <c r="F256" s="55" t="s">
        <v>3570</v>
      </c>
      <c r="G256" s="54" t="s">
        <v>4422</v>
      </c>
      <c r="H256" s="54" t="s">
        <v>4422</v>
      </c>
      <c r="I256" s="55" t="s">
        <v>3315</v>
      </c>
      <c r="J256" s="36">
        <v>2</v>
      </c>
      <c r="K256" s="36">
        <v>40</v>
      </c>
      <c r="L256" s="36">
        <v>1</v>
      </c>
      <c r="M256" s="36">
        <v>60</v>
      </c>
      <c r="N256" s="34"/>
      <c r="O256" s="34"/>
      <c r="P256" s="34"/>
      <c r="Q256" s="34"/>
      <c r="R256" s="34">
        <v>1</v>
      </c>
      <c r="S256" s="35">
        <v>40</v>
      </c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>
        <v>1</v>
      </c>
      <c r="AO256" s="36">
        <v>50</v>
      </c>
      <c r="AP256" s="293">
        <f>MAX(K256,M256,O256,Q256,S256,U256,W256,Y256,AA256,AC256,AE256,AG256,AI256,AK256,AM256,AO256)*VLOOKUP(I256,'5.- Instrumental'!$B$6:$O$303,14,FALSE)</f>
        <v>1.4635942760942762</v>
      </c>
      <c r="AQ256" s="356">
        <f>VLOOKUP(C256,'6.- Insumos'!$B$5:$K$2417,10,FALSE)</f>
        <v>252.32735000000002</v>
      </c>
      <c r="AR256" s="293">
        <f t="shared" si="9"/>
        <v>253.79094427609431</v>
      </c>
      <c r="AS256" s="293">
        <f t="shared" si="8"/>
        <v>253.79094427609431</v>
      </c>
      <c r="AU256" s="357"/>
    </row>
    <row r="257" spans="2:47" ht="38.25">
      <c r="B257" s="52">
        <v>251</v>
      </c>
      <c r="C257" s="334">
        <v>25215</v>
      </c>
      <c r="D257" s="81" t="s">
        <v>83</v>
      </c>
      <c r="E257" s="55" t="s">
        <v>3569</v>
      </c>
      <c r="F257" s="55" t="s">
        <v>3573</v>
      </c>
      <c r="G257" s="54" t="s">
        <v>4422</v>
      </c>
      <c r="H257" s="54" t="s">
        <v>4422</v>
      </c>
      <c r="I257" s="55" t="s">
        <v>3315</v>
      </c>
      <c r="J257" s="35">
        <v>2</v>
      </c>
      <c r="K257" s="36">
        <v>70</v>
      </c>
      <c r="L257" s="35">
        <v>1</v>
      </c>
      <c r="M257" s="36">
        <v>90</v>
      </c>
      <c r="N257" s="34"/>
      <c r="O257" s="34"/>
      <c r="P257" s="34"/>
      <c r="Q257" s="34"/>
      <c r="R257" s="35">
        <v>1</v>
      </c>
      <c r="S257" s="35">
        <v>70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>
        <v>1</v>
      </c>
      <c r="AO257" s="36">
        <v>80</v>
      </c>
      <c r="AP257" s="293">
        <f>MAX(K257,M257,O257,Q257,S257,U257,W257,Y257,AA257,AC257,AE257,AG257,AI257,AK257,AM257,AO257)*VLOOKUP(I257,'5.- Instrumental'!$B$6:$O$303,14,FALSE)</f>
        <v>2.1953914141414144</v>
      </c>
      <c r="AQ257" s="356">
        <f>VLOOKUP(C257,'6.- Insumos'!$B$5:$K$2417,10,FALSE)</f>
        <v>224.16749000000002</v>
      </c>
      <c r="AR257" s="293">
        <f t="shared" si="9"/>
        <v>226.36288141414144</v>
      </c>
      <c r="AS257" s="293">
        <f t="shared" si="8"/>
        <v>226.36288141414144</v>
      </c>
      <c r="AU257" s="357"/>
    </row>
    <row r="258" spans="2:47" ht="38.25">
      <c r="B258" s="52">
        <v>252</v>
      </c>
      <c r="C258" s="334">
        <v>25230</v>
      </c>
      <c r="D258" s="81" t="s">
        <v>84</v>
      </c>
      <c r="E258" s="55" t="s">
        <v>3569</v>
      </c>
      <c r="F258" s="55" t="s">
        <v>3570</v>
      </c>
      <c r="G258" s="54" t="s">
        <v>4422</v>
      </c>
      <c r="H258" s="54" t="s">
        <v>4422</v>
      </c>
      <c r="I258" s="55" t="s">
        <v>3315</v>
      </c>
      <c r="J258" s="36">
        <v>2</v>
      </c>
      <c r="K258" s="36">
        <v>40</v>
      </c>
      <c r="L258" s="36">
        <v>1</v>
      </c>
      <c r="M258" s="36">
        <v>60</v>
      </c>
      <c r="N258" s="34"/>
      <c r="O258" s="34"/>
      <c r="P258" s="34"/>
      <c r="Q258" s="34"/>
      <c r="R258" s="34">
        <v>1</v>
      </c>
      <c r="S258" s="35">
        <v>40</v>
      </c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>
        <v>1</v>
      </c>
      <c r="AO258" s="36">
        <v>50</v>
      </c>
      <c r="AP258" s="293">
        <f>MAX(K258,M258,O258,Q258,S258,U258,W258,Y258,AA258,AC258,AE258,AG258,AI258,AK258,AM258,AO258)*VLOOKUP(I258,'5.- Instrumental'!$B$6:$O$303,14,FALSE)</f>
        <v>1.4635942760942762</v>
      </c>
      <c r="AQ258" s="356">
        <f>VLOOKUP(C258,'6.- Insumos'!$B$5:$K$2417,10,FALSE)</f>
        <v>141.15899999999999</v>
      </c>
      <c r="AR258" s="293">
        <f t="shared" si="9"/>
        <v>142.62259427609428</v>
      </c>
      <c r="AS258" s="293">
        <f t="shared" si="8"/>
        <v>142.62259427609428</v>
      </c>
      <c r="AU258" s="357"/>
    </row>
    <row r="259" spans="2:47" ht="25.5">
      <c r="B259" s="52">
        <v>253</v>
      </c>
      <c r="C259" s="334">
        <v>25248</v>
      </c>
      <c r="D259" s="81" t="s">
        <v>85</v>
      </c>
      <c r="E259" s="55" t="s">
        <v>3562</v>
      </c>
      <c r="F259" s="55" t="s">
        <v>3565</v>
      </c>
      <c r="G259" s="54" t="s">
        <v>4422</v>
      </c>
      <c r="H259" s="54" t="s">
        <v>4422</v>
      </c>
      <c r="I259" s="55" t="s">
        <v>3293</v>
      </c>
      <c r="J259" s="36">
        <v>2</v>
      </c>
      <c r="K259" s="36">
        <v>40</v>
      </c>
      <c r="L259" s="36">
        <v>1</v>
      </c>
      <c r="M259" s="36">
        <v>60</v>
      </c>
      <c r="N259" s="34"/>
      <c r="O259" s="34"/>
      <c r="P259" s="34"/>
      <c r="Q259" s="34"/>
      <c r="R259" s="34">
        <v>1</v>
      </c>
      <c r="S259" s="35">
        <v>40</v>
      </c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>
        <v>1</v>
      </c>
      <c r="AO259" s="36">
        <v>50</v>
      </c>
      <c r="AP259" s="293">
        <f>MAX(K259,M259,O259,Q259,S259,U259,W259,Y259,AA259,AC259,AE259,AG259,AI259,AK259,AM259,AO259)*VLOOKUP(I259,'5.- Instrumental'!$B$6:$O$303,14,FALSE)</f>
        <v>0.12515782828282829</v>
      </c>
      <c r="AQ259" s="356">
        <f>VLOOKUP(C259,'6.- Insumos'!$B$5:$K$2417,10,FALSE)</f>
        <v>20.8672</v>
      </c>
      <c r="AR259" s="293">
        <f t="shared" si="9"/>
        <v>20.992357828282827</v>
      </c>
      <c r="AS259" s="293">
        <f t="shared" si="8"/>
        <v>20.992357828282827</v>
      </c>
      <c r="AU259" s="357"/>
    </row>
    <row r="260" spans="2:47" ht="38.25">
      <c r="B260" s="52">
        <v>254</v>
      </c>
      <c r="C260" s="334">
        <v>25250</v>
      </c>
      <c r="D260" s="81" t="s">
        <v>3721</v>
      </c>
      <c r="E260" s="55" t="s">
        <v>3569</v>
      </c>
      <c r="F260" s="55" t="s">
        <v>3563</v>
      </c>
      <c r="G260" s="54" t="s">
        <v>4422</v>
      </c>
      <c r="H260" s="54" t="s">
        <v>4422</v>
      </c>
      <c r="I260" s="55" t="s">
        <v>3307</v>
      </c>
      <c r="J260" s="36">
        <v>2</v>
      </c>
      <c r="K260" s="36">
        <v>40</v>
      </c>
      <c r="L260" s="36">
        <v>1</v>
      </c>
      <c r="M260" s="36">
        <v>60</v>
      </c>
      <c r="N260" s="34"/>
      <c r="O260" s="34"/>
      <c r="P260" s="34"/>
      <c r="Q260" s="34"/>
      <c r="R260" s="34">
        <v>1</v>
      </c>
      <c r="S260" s="35">
        <v>40</v>
      </c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>
        <v>1</v>
      </c>
      <c r="AO260" s="36">
        <v>50</v>
      </c>
      <c r="AP260" s="293">
        <f>MAX(K260,M260,O260,Q260,S260,U260,W260,Y260,AA260,AC260,AE260,AG260,AI260,AK260,AM260,AO260)*VLOOKUP(I260,'5.- Instrumental'!$B$6:$O$303,14,FALSE)</f>
        <v>0.96159511784511786</v>
      </c>
      <c r="AQ260" s="356">
        <f>VLOOKUP(C260,'6.- Insumos'!$B$5:$K$2417,10,FALSE)</f>
        <v>94.834999999999994</v>
      </c>
      <c r="AR260" s="293">
        <f t="shared" si="9"/>
        <v>95.796595117845115</v>
      </c>
      <c r="AS260" s="293">
        <f t="shared" si="8"/>
        <v>95.796595117845115</v>
      </c>
      <c r="AU260" s="357"/>
    </row>
    <row r="261" spans="2:47" ht="38.25">
      <c r="B261" s="52">
        <v>255</v>
      </c>
      <c r="C261" s="334">
        <v>25260</v>
      </c>
      <c r="D261" s="81" t="s">
        <v>86</v>
      </c>
      <c r="E261" s="55" t="s">
        <v>3569</v>
      </c>
      <c r="F261" s="55" t="s">
        <v>3570</v>
      </c>
      <c r="G261" s="54" t="s">
        <v>4422</v>
      </c>
      <c r="H261" s="54" t="s">
        <v>4422</v>
      </c>
      <c r="I261" s="55" t="s">
        <v>3315</v>
      </c>
      <c r="J261" s="36">
        <v>2</v>
      </c>
      <c r="K261" s="36">
        <v>40</v>
      </c>
      <c r="L261" s="36">
        <v>1</v>
      </c>
      <c r="M261" s="36">
        <v>60</v>
      </c>
      <c r="N261" s="34"/>
      <c r="O261" s="34"/>
      <c r="P261" s="34"/>
      <c r="Q261" s="34"/>
      <c r="R261" s="34">
        <v>1</v>
      </c>
      <c r="S261" s="35">
        <v>40</v>
      </c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>
        <v>1</v>
      </c>
      <c r="AO261" s="36">
        <v>50</v>
      </c>
      <c r="AP261" s="293">
        <f>MAX(K261,M261,O261,Q261,S261,U261,W261,Y261,AA261,AC261,AE261,AG261,AI261,AK261,AM261,AO261)*VLOOKUP(I261,'5.- Instrumental'!$B$6:$O$303,14,FALSE)</f>
        <v>1.4635942760942762</v>
      </c>
      <c r="AQ261" s="356">
        <f>VLOOKUP(C261,'6.- Insumos'!$B$5:$K$2417,10,FALSE)</f>
        <v>141.15899999999999</v>
      </c>
      <c r="AR261" s="293">
        <f t="shared" si="9"/>
        <v>142.62259427609428</v>
      </c>
      <c r="AS261" s="293">
        <f t="shared" si="8"/>
        <v>142.62259427609428</v>
      </c>
      <c r="AU261" s="357"/>
    </row>
    <row r="262" spans="2:47" ht="38.25">
      <c r="B262" s="52">
        <v>256</v>
      </c>
      <c r="C262" s="334">
        <v>25280</v>
      </c>
      <c r="D262" s="81" t="s">
        <v>87</v>
      </c>
      <c r="E262" s="55" t="s">
        <v>3569</v>
      </c>
      <c r="F262" s="55" t="s">
        <v>3570</v>
      </c>
      <c r="G262" s="54" t="s">
        <v>4422</v>
      </c>
      <c r="H262" s="54" t="s">
        <v>4422</v>
      </c>
      <c r="I262" s="55" t="s">
        <v>3315</v>
      </c>
      <c r="J262" s="34">
        <v>2</v>
      </c>
      <c r="K262" s="36">
        <v>50</v>
      </c>
      <c r="L262" s="34">
        <v>1</v>
      </c>
      <c r="M262" s="36">
        <v>70</v>
      </c>
      <c r="N262" s="34"/>
      <c r="O262" s="34"/>
      <c r="P262" s="34"/>
      <c r="Q262" s="34"/>
      <c r="R262" s="34">
        <v>1</v>
      </c>
      <c r="S262" s="35">
        <v>50</v>
      </c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>
        <v>1</v>
      </c>
      <c r="AO262" s="36">
        <v>60</v>
      </c>
      <c r="AP262" s="293">
        <f>MAX(K262,M262,O262,Q262,S262,U262,W262,Y262,AA262,AC262,AE262,AG262,AI262,AK262,AM262,AO262)*VLOOKUP(I262,'5.- Instrumental'!$B$6:$O$303,14,FALSE)</f>
        <v>1.7075266554433222</v>
      </c>
      <c r="AQ262" s="356">
        <f>VLOOKUP(C262,'6.- Insumos'!$B$5:$K$2417,10,FALSE)</f>
        <v>141.15899999999999</v>
      </c>
      <c r="AR262" s="293">
        <f t="shared" si="9"/>
        <v>142.86652665544332</v>
      </c>
      <c r="AS262" s="293">
        <f t="shared" si="8"/>
        <v>142.86652665544332</v>
      </c>
      <c r="AU262" s="357"/>
    </row>
    <row r="263" spans="2:47" ht="38.25">
      <c r="B263" s="52">
        <v>257</v>
      </c>
      <c r="C263" s="334">
        <v>25290</v>
      </c>
      <c r="D263" s="81" t="s">
        <v>88</v>
      </c>
      <c r="E263" s="55" t="s">
        <v>3569</v>
      </c>
      <c r="F263" s="55" t="s">
        <v>3563</v>
      </c>
      <c r="G263" s="54" t="s">
        <v>4422</v>
      </c>
      <c r="H263" s="54" t="s">
        <v>4422</v>
      </c>
      <c r="I263" s="55" t="s">
        <v>3307</v>
      </c>
      <c r="J263" s="36">
        <v>2</v>
      </c>
      <c r="K263" s="36">
        <v>40</v>
      </c>
      <c r="L263" s="36">
        <v>1</v>
      </c>
      <c r="M263" s="36">
        <v>60</v>
      </c>
      <c r="N263" s="34"/>
      <c r="O263" s="34"/>
      <c r="P263" s="34"/>
      <c r="Q263" s="34"/>
      <c r="R263" s="34">
        <v>1</v>
      </c>
      <c r="S263" s="35">
        <v>40</v>
      </c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>
        <v>1</v>
      </c>
      <c r="AO263" s="36">
        <v>50</v>
      </c>
      <c r="AP263" s="293">
        <f>MAX(K263,M263,O263,Q263,S263,U263,W263,Y263,AA263,AC263,AE263,AG263,AI263,AK263,AM263,AO263)*VLOOKUP(I263,'5.- Instrumental'!$B$6:$O$303,14,FALSE)</f>
        <v>0.96159511784511786</v>
      </c>
      <c r="AQ263" s="356">
        <f>VLOOKUP(C263,'6.- Insumos'!$B$5:$K$2417,10,FALSE)</f>
        <v>94.834999999999994</v>
      </c>
      <c r="AR263" s="293">
        <f t="shared" si="9"/>
        <v>95.796595117845115</v>
      </c>
      <c r="AS263" s="293">
        <f t="shared" si="8"/>
        <v>95.796595117845115</v>
      </c>
      <c r="AU263" s="357"/>
    </row>
    <row r="264" spans="2:47" ht="38.25">
      <c r="B264" s="52">
        <v>258</v>
      </c>
      <c r="C264" s="334">
        <v>25295</v>
      </c>
      <c r="D264" s="81" t="s">
        <v>89</v>
      </c>
      <c r="E264" s="55" t="s">
        <v>3569</v>
      </c>
      <c r="F264" s="55" t="s">
        <v>3563</v>
      </c>
      <c r="G264" s="54" t="s">
        <v>4422</v>
      </c>
      <c r="H264" s="54" t="s">
        <v>4422</v>
      </c>
      <c r="I264" s="55" t="s">
        <v>3307</v>
      </c>
      <c r="J264" s="34">
        <v>2</v>
      </c>
      <c r="K264" s="34">
        <v>30</v>
      </c>
      <c r="L264" s="34">
        <v>1</v>
      </c>
      <c r="M264" s="34">
        <v>50</v>
      </c>
      <c r="N264" s="34"/>
      <c r="O264" s="34"/>
      <c r="P264" s="34"/>
      <c r="Q264" s="34"/>
      <c r="R264" s="34">
        <v>1</v>
      </c>
      <c r="S264" s="35">
        <v>30</v>
      </c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>
        <v>1</v>
      </c>
      <c r="AO264" s="34">
        <v>40</v>
      </c>
      <c r="AP264" s="293">
        <f>MAX(K264,M264,O264,Q264,S264,U264,W264,Y264,AA264,AC264,AE264,AG264,AI264,AK264,AM264,AO264)*VLOOKUP(I264,'5.- Instrumental'!$B$6:$O$303,14,FALSE)</f>
        <v>0.80132926487093159</v>
      </c>
      <c r="AQ264" s="356">
        <f>VLOOKUP(C264,'6.- Insumos'!$B$5:$K$2417,10,FALSE)</f>
        <v>94.834999999999994</v>
      </c>
      <c r="AR264" s="293">
        <f t="shared" si="9"/>
        <v>95.636329264870923</v>
      </c>
      <c r="AS264" s="293">
        <f t="shared" ref="AS264:AS327" si="10">AP264++AQ264</f>
        <v>95.636329264870923</v>
      </c>
      <c r="AU264" s="357"/>
    </row>
    <row r="265" spans="2:47" ht="38.25">
      <c r="B265" s="52">
        <v>259</v>
      </c>
      <c r="C265" s="334">
        <v>25300</v>
      </c>
      <c r="D265" s="81" t="s">
        <v>90</v>
      </c>
      <c r="E265" s="55" t="s">
        <v>3569</v>
      </c>
      <c r="F265" s="55" t="s">
        <v>3570</v>
      </c>
      <c r="G265" s="54" t="s">
        <v>4422</v>
      </c>
      <c r="H265" s="54" t="s">
        <v>4422</v>
      </c>
      <c r="I265" s="55" t="s">
        <v>3315</v>
      </c>
      <c r="J265" s="36">
        <v>2</v>
      </c>
      <c r="K265" s="36">
        <v>40</v>
      </c>
      <c r="L265" s="36">
        <v>1</v>
      </c>
      <c r="M265" s="36">
        <v>60</v>
      </c>
      <c r="N265" s="34"/>
      <c r="O265" s="34"/>
      <c r="P265" s="34"/>
      <c r="Q265" s="34"/>
      <c r="R265" s="34">
        <v>1</v>
      </c>
      <c r="S265" s="35">
        <v>40</v>
      </c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>
        <v>1</v>
      </c>
      <c r="AO265" s="36">
        <v>50</v>
      </c>
      <c r="AP265" s="293">
        <f>MAX(K265,M265,O265,Q265,S265,U265,W265,Y265,AA265,AC265,AE265,AG265,AI265,AK265,AM265,AO265)*VLOOKUP(I265,'5.- Instrumental'!$B$6:$O$303,14,FALSE)</f>
        <v>1.4635942760942762</v>
      </c>
      <c r="AQ265" s="356">
        <f>VLOOKUP(C265,'6.- Insumos'!$B$5:$K$2417,10,FALSE)</f>
        <v>141.15899999999999</v>
      </c>
      <c r="AR265" s="293">
        <f t="shared" si="9"/>
        <v>142.62259427609428</v>
      </c>
      <c r="AS265" s="293">
        <f t="shared" si="10"/>
        <v>142.62259427609428</v>
      </c>
      <c r="AU265" s="357"/>
    </row>
    <row r="266" spans="2:47" ht="38.25">
      <c r="B266" s="52">
        <v>260</v>
      </c>
      <c r="C266" s="334">
        <v>25310</v>
      </c>
      <c r="D266" s="81" t="s">
        <v>91</v>
      </c>
      <c r="E266" s="55" t="s">
        <v>3569</v>
      </c>
      <c r="F266" s="55" t="s">
        <v>3573</v>
      </c>
      <c r="G266" s="54" t="s">
        <v>4422</v>
      </c>
      <c r="H266" s="54" t="s">
        <v>4422</v>
      </c>
      <c r="I266" s="55" t="s">
        <v>3315</v>
      </c>
      <c r="J266" s="35">
        <v>2</v>
      </c>
      <c r="K266" s="36">
        <v>60</v>
      </c>
      <c r="L266" s="35">
        <v>1</v>
      </c>
      <c r="M266" s="36">
        <v>80</v>
      </c>
      <c r="N266" s="34"/>
      <c r="O266" s="34"/>
      <c r="P266" s="34"/>
      <c r="Q266" s="34"/>
      <c r="R266" s="35">
        <v>1</v>
      </c>
      <c r="S266" s="35">
        <v>60</v>
      </c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>
        <v>1</v>
      </c>
      <c r="AO266" s="36">
        <v>70</v>
      </c>
      <c r="AP266" s="293">
        <f>MAX(K266,M266,O266,Q266,S266,U266,W266,Y266,AA266,AC266,AE266,AG266,AI266,AK266,AM266,AO266)*VLOOKUP(I266,'5.- Instrumental'!$B$6:$O$303,14,FALSE)</f>
        <v>1.9514590347923684</v>
      </c>
      <c r="AQ266" s="356">
        <f>VLOOKUP(C266,'6.- Insumos'!$B$5:$K$2417,10,FALSE)</f>
        <v>341.17450666666673</v>
      </c>
      <c r="AR266" s="293">
        <f t="shared" si="9"/>
        <v>343.12596570145911</v>
      </c>
      <c r="AS266" s="293">
        <f t="shared" si="10"/>
        <v>343.12596570145911</v>
      </c>
      <c r="AU266" s="357"/>
    </row>
    <row r="267" spans="2:47" ht="38.25">
      <c r="B267" s="52">
        <v>261</v>
      </c>
      <c r="C267" s="334">
        <v>25315</v>
      </c>
      <c r="D267" s="81" t="s">
        <v>92</v>
      </c>
      <c r="E267" s="55" t="s">
        <v>3569</v>
      </c>
      <c r="F267" s="55" t="s">
        <v>3573</v>
      </c>
      <c r="G267" s="54" t="s">
        <v>4422</v>
      </c>
      <c r="H267" s="54" t="s">
        <v>4422</v>
      </c>
      <c r="I267" s="55" t="s">
        <v>3315</v>
      </c>
      <c r="J267" s="36">
        <v>2</v>
      </c>
      <c r="K267" s="36">
        <v>40</v>
      </c>
      <c r="L267" s="36">
        <v>1</v>
      </c>
      <c r="M267" s="36">
        <v>60</v>
      </c>
      <c r="N267" s="34"/>
      <c r="O267" s="34"/>
      <c r="P267" s="34"/>
      <c r="Q267" s="34"/>
      <c r="R267" s="34">
        <v>1</v>
      </c>
      <c r="S267" s="35">
        <v>40</v>
      </c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>
        <v>1</v>
      </c>
      <c r="AO267" s="36">
        <v>50</v>
      </c>
      <c r="AP267" s="293">
        <f>MAX(K267,M267,O267,Q267,S267,U267,W267,Y267,AA267,AC267,AE267,AG267,AI267,AK267,AM267,AO267)*VLOOKUP(I267,'5.- Instrumental'!$B$6:$O$303,14,FALSE)</f>
        <v>1.4635942760942762</v>
      </c>
      <c r="AQ267" s="356">
        <f>VLOOKUP(C267,'6.- Insumos'!$B$5:$K$2417,10,FALSE)</f>
        <v>224.16749000000002</v>
      </c>
      <c r="AR267" s="293">
        <f t="shared" si="9"/>
        <v>225.6310842760943</v>
      </c>
      <c r="AS267" s="293">
        <f t="shared" si="10"/>
        <v>225.6310842760943</v>
      </c>
      <c r="AU267" s="357"/>
    </row>
    <row r="268" spans="2:47" ht="38.25">
      <c r="B268" s="52">
        <v>262</v>
      </c>
      <c r="C268" s="334">
        <v>25320</v>
      </c>
      <c r="D268" s="81" t="s">
        <v>93</v>
      </c>
      <c r="E268" s="55" t="s">
        <v>3569</v>
      </c>
      <c r="F268" s="55" t="s">
        <v>3573</v>
      </c>
      <c r="G268" s="54" t="s">
        <v>4422</v>
      </c>
      <c r="H268" s="54" t="s">
        <v>4422</v>
      </c>
      <c r="I268" s="55" t="s">
        <v>3315</v>
      </c>
      <c r="J268" s="35">
        <v>2</v>
      </c>
      <c r="K268" s="36">
        <v>60</v>
      </c>
      <c r="L268" s="35">
        <v>1</v>
      </c>
      <c r="M268" s="36">
        <v>80</v>
      </c>
      <c r="N268" s="34"/>
      <c r="O268" s="34"/>
      <c r="P268" s="34"/>
      <c r="Q268" s="34"/>
      <c r="R268" s="35">
        <v>1</v>
      </c>
      <c r="S268" s="35">
        <v>60</v>
      </c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>
        <v>1</v>
      </c>
      <c r="AO268" s="36">
        <v>70</v>
      </c>
      <c r="AP268" s="293">
        <f>MAX(K268,M268,O268,Q268,S268,U268,W268,Y268,AA268,AC268,AE268,AG268,AI268,AK268,AM268,AO268)*VLOOKUP(I268,'5.- Instrumental'!$B$6:$O$303,14,FALSE)</f>
        <v>1.9514590347923684</v>
      </c>
      <c r="AQ268" s="356">
        <f>VLOOKUP(C268,'6.- Insumos'!$B$5:$K$2417,10,FALSE)</f>
        <v>224.16749000000002</v>
      </c>
      <c r="AR268" s="293">
        <f t="shared" si="9"/>
        <v>226.11894903479239</v>
      </c>
      <c r="AS268" s="293">
        <f t="shared" si="10"/>
        <v>226.11894903479239</v>
      </c>
      <c r="AU268" s="357"/>
    </row>
    <row r="269" spans="2:47" ht="38.25">
      <c r="B269" s="52">
        <v>263</v>
      </c>
      <c r="C269" s="334">
        <v>25332</v>
      </c>
      <c r="D269" s="81" t="s">
        <v>94</v>
      </c>
      <c r="E269" s="55" t="s">
        <v>3569</v>
      </c>
      <c r="F269" s="55" t="s">
        <v>3573</v>
      </c>
      <c r="G269" s="54" t="s">
        <v>4422</v>
      </c>
      <c r="H269" s="54" t="s">
        <v>4422</v>
      </c>
      <c r="I269" s="55" t="s">
        <v>3315</v>
      </c>
      <c r="J269" s="35">
        <v>2</v>
      </c>
      <c r="K269" s="36">
        <v>60</v>
      </c>
      <c r="L269" s="35">
        <v>1</v>
      </c>
      <c r="M269" s="36">
        <v>80</v>
      </c>
      <c r="N269" s="34"/>
      <c r="O269" s="34"/>
      <c r="P269" s="34"/>
      <c r="Q269" s="34"/>
      <c r="R269" s="35">
        <v>1</v>
      </c>
      <c r="S269" s="35">
        <v>60</v>
      </c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>
        <v>1</v>
      </c>
      <c r="AO269" s="36">
        <v>70</v>
      </c>
      <c r="AP269" s="293">
        <f>MAX(K269,M269,O269,Q269,S269,U269,W269,Y269,AA269,AC269,AE269,AG269,AI269,AK269,AM269,AO269)*VLOOKUP(I269,'5.- Instrumental'!$B$6:$O$303,14,FALSE)</f>
        <v>1.9514590347923684</v>
      </c>
      <c r="AQ269" s="356">
        <f>VLOOKUP(C269,'6.- Insumos'!$B$5:$K$2417,10,FALSE)</f>
        <v>224.16749000000002</v>
      </c>
      <c r="AR269" s="293">
        <f t="shared" si="9"/>
        <v>226.11894903479239</v>
      </c>
      <c r="AS269" s="293">
        <f t="shared" si="10"/>
        <v>226.11894903479239</v>
      </c>
      <c r="AU269" s="357"/>
    </row>
    <row r="270" spans="2:47" ht="38.25">
      <c r="B270" s="52">
        <v>264</v>
      </c>
      <c r="C270" s="334">
        <v>25335</v>
      </c>
      <c r="D270" s="81" t="s">
        <v>95</v>
      </c>
      <c r="E270" s="55" t="s">
        <v>3569</v>
      </c>
      <c r="F270" s="55" t="s">
        <v>3570</v>
      </c>
      <c r="G270" s="54" t="s">
        <v>4422</v>
      </c>
      <c r="H270" s="54" t="s">
        <v>4422</v>
      </c>
      <c r="I270" s="55" t="s">
        <v>3315</v>
      </c>
      <c r="J270" s="36">
        <v>2</v>
      </c>
      <c r="K270" s="36">
        <v>40</v>
      </c>
      <c r="L270" s="36">
        <v>1</v>
      </c>
      <c r="M270" s="36">
        <v>60</v>
      </c>
      <c r="N270" s="34"/>
      <c r="O270" s="34"/>
      <c r="P270" s="34"/>
      <c r="Q270" s="34"/>
      <c r="R270" s="34">
        <v>1</v>
      </c>
      <c r="S270" s="35">
        <v>40</v>
      </c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>
        <v>1</v>
      </c>
      <c r="AO270" s="36">
        <v>50</v>
      </c>
      <c r="AP270" s="293">
        <f>MAX(K270,M270,O270,Q270,S270,U270,W270,Y270,AA270,AC270,AE270,AG270,AI270,AK270,AM270,AO270)*VLOOKUP(I270,'5.- Instrumental'!$B$6:$O$303,14,FALSE)</f>
        <v>1.4635942760942762</v>
      </c>
      <c r="AQ270" s="356">
        <f>VLOOKUP(C270,'6.- Insumos'!$B$5:$K$2417,10,FALSE)</f>
        <v>141.15899999999999</v>
      </c>
      <c r="AR270" s="293">
        <f t="shared" si="9"/>
        <v>142.62259427609428</v>
      </c>
      <c r="AS270" s="293">
        <f t="shared" si="10"/>
        <v>142.62259427609428</v>
      </c>
      <c r="AU270" s="357"/>
    </row>
    <row r="271" spans="2:47" ht="38.25">
      <c r="B271" s="52">
        <v>265</v>
      </c>
      <c r="C271" s="334">
        <v>25350</v>
      </c>
      <c r="D271" s="81" t="s">
        <v>96</v>
      </c>
      <c r="E271" s="55" t="s">
        <v>3569</v>
      </c>
      <c r="F271" s="55" t="s">
        <v>3570</v>
      </c>
      <c r="G271" s="54" t="s">
        <v>4422</v>
      </c>
      <c r="H271" s="54" t="s">
        <v>4422</v>
      </c>
      <c r="I271" s="55" t="s">
        <v>3315</v>
      </c>
      <c r="J271" s="36">
        <v>2</v>
      </c>
      <c r="K271" s="36">
        <v>40</v>
      </c>
      <c r="L271" s="36">
        <v>1</v>
      </c>
      <c r="M271" s="36">
        <v>60</v>
      </c>
      <c r="N271" s="34"/>
      <c r="O271" s="34"/>
      <c r="P271" s="34"/>
      <c r="Q271" s="34"/>
      <c r="R271" s="34">
        <v>1</v>
      </c>
      <c r="S271" s="35">
        <v>40</v>
      </c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>
        <v>1</v>
      </c>
      <c r="AO271" s="36">
        <v>50</v>
      </c>
      <c r="AP271" s="293">
        <f>MAX(K271,M271,O271,Q271,S271,U271,W271,Y271,AA271,AC271,AE271,AG271,AI271,AK271,AM271,AO271)*VLOOKUP(I271,'5.- Instrumental'!$B$6:$O$303,14,FALSE)</f>
        <v>1.4635942760942762</v>
      </c>
      <c r="AQ271" s="356">
        <f>VLOOKUP(C271,'6.- Insumos'!$B$5:$K$2417,10,FALSE)</f>
        <v>141.15899999999999</v>
      </c>
      <c r="AR271" s="293">
        <f t="shared" si="9"/>
        <v>142.62259427609428</v>
      </c>
      <c r="AS271" s="293">
        <f t="shared" si="10"/>
        <v>142.62259427609428</v>
      </c>
      <c r="AU271" s="357"/>
    </row>
    <row r="272" spans="2:47" ht="38.25">
      <c r="B272" s="52">
        <v>266</v>
      </c>
      <c r="C272" s="334">
        <v>25390</v>
      </c>
      <c r="D272" s="81" t="s">
        <v>97</v>
      </c>
      <c r="E272" s="55" t="s">
        <v>3569</v>
      </c>
      <c r="F272" s="55" t="s">
        <v>3570</v>
      </c>
      <c r="G272" s="54" t="s">
        <v>4422</v>
      </c>
      <c r="H272" s="54" t="s">
        <v>4422</v>
      </c>
      <c r="I272" s="55" t="s">
        <v>3315</v>
      </c>
      <c r="J272" s="35">
        <v>2</v>
      </c>
      <c r="K272" s="36">
        <v>60</v>
      </c>
      <c r="L272" s="35">
        <v>1</v>
      </c>
      <c r="M272" s="36">
        <v>80</v>
      </c>
      <c r="N272" s="34"/>
      <c r="O272" s="34"/>
      <c r="P272" s="34"/>
      <c r="Q272" s="34"/>
      <c r="R272" s="35">
        <v>1</v>
      </c>
      <c r="S272" s="35">
        <v>60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>
        <v>1</v>
      </c>
      <c r="AO272" s="36">
        <v>70</v>
      </c>
      <c r="AP272" s="293">
        <f>MAX(K272,M272,O272,Q272,S272,U272,W272,Y272,AA272,AC272,AE272,AG272,AI272,AK272,AM272,AO272)*VLOOKUP(I272,'5.- Instrumental'!$B$6:$O$303,14,FALSE)</f>
        <v>1.9514590347923684</v>
      </c>
      <c r="AQ272" s="356">
        <f>VLOOKUP(C272,'6.- Insumos'!$B$5:$K$2417,10,FALSE)</f>
        <v>265.90601666666663</v>
      </c>
      <c r="AR272" s="293">
        <f>AP272+AQ272</f>
        <v>267.85747570145901</v>
      </c>
      <c r="AS272" s="293">
        <f t="shared" si="10"/>
        <v>267.85747570145901</v>
      </c>
      <c r="AU272" s="357"/>
    </row>
    <row r="273" spans="2:47" ht="38.25">
      <c r="B273" s="52">
        <v>267</v>
      </c>
      <c r="C273" s="334">
        <v>25440</v>
      </c>
      <c r="D273" s="81" t="s">
        <v>864</v>
      </c>
      <c r="E273" s="55" t="s">
        <v>3569</v>
      </c>
      <c r="F273" s="55" t="s">
        <v>3573</v>
      </c>
      <c r="G273" s="54" t="s">
        <v>4422</v>
      </c>
      <c r="H273" s="54" t="s">
        <v>4422</v>
      </c>
      <c r="I273" s="55" t="s">
        <v>3315</v>
      </c>
      <c r="J273" s="35">
        <v>2</v>
      </c>
      <c r="K273" s="36">
        <v>60</v>
      </c>
      <c r="L273" s="35">
        <v>1</v>
      </c>
      <c r="M273" s="36">
        <v>80</v>
      </c>
      <c r="N273" s="34"/>
      <c r="O273" s="34"/>
      <c r="P273" s="34"/>
      <c r="Q273" s="34"/>
      <c r="R273" s="35">
        <v>1</v>
      </c>
      <c r="S273" s="35">
        <v>60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>
        <v>1</v>
      </c>
      <c r="AO273" s="36">
        <v>70</v>
      </c>
      <c r="AP273" s="293">
        <f>MAX(K273,M273,O273,Q273,S273,U273,W273,Y273,AA273,AC273,AE273,AG273,AI273,AK273,AM273,AO273)*VLOOKUP(I273,'5.- Instrumental'!$B$6:$O$303,14,FALSE)</f>
        <v>1.9514590347923684</v>
      </c>
      <c r="AQ273" s="356">
        <f>VLOOKUP(C273,'6.- Insumos'!$B$5:$K$2417,10,FALSE)</f>
        <v>348.91450666666668</v>
      </c>
      <c r="AR273" s="293">
        <f>AP273+AQ273</f>
        <v>350.86596570145906</v>
      </c>
      <c r="AS273" s="293">
        <f t="shared" si="10"/>
        <v>350.86596570145906</v>
      </c>
      <c r="AU273" s="357"/>
    </row>
    <row r="274" spans="2:47" ht="38.25">
      <c r="B274" s="52">
        <v>268</v>
      </c>
      <c r="C274" s="334">
        <v>25441</v>
      </c>
      <c r="D274" s="81" t="s">
        <v>865</v>
      </c>
      <c r="E274" s="55" t="s">
        <v>3569</v>
      </c>
      <c r="F274" s="55" t="s">
        <v>1742</v>
      </c>
      <c r="G274" s="54" t="s">
        <v>4422</v>
      </c>
      <c r="H274" s="54" t="s">
        <v>4422</v>
      </c>
      <c r="I274" s="55" t="s">
        <v>3315</v>
      </c>
      <c r="J274" s="35">
        <v>2</v>
      </c>
      <c r="K274" s="36">
        <v>90</v>
      </c>
      <c r="L274" s="35">
        <v>1</v>
      </c>
      <c r="M274" s="36">
        <v>110</v>
      </c>
      <c r="N274" s="34"/>
      <c r="O274" s="34"/>
      <c r="P274" s="34"/>
      <c r="Q274" s="34"/>
      <c r="R274" s="35">
        <v>1</v>
      </c>
      <c r="S274" s="35">
        <v>90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>
        <v>1</v>
      </c>
      <c r="AO274" s="36">
        <v>100</v>
      </c>
      <c r="AP274" s="293">
        <f>MAX(K274,M274,O274,Q274,S274,U274,W274,Y274,AA274,AC274,AE274,AG274,AI274,AK274,AM274,AO274)*VLOOKUP(I274,'5.- Instrumental'!$B$6:$O$303,14,FALSE)</f>
        <v>2.6832561728395063</v>
      </c>
      <c r="AQ274" s="356">
        <f>VLOOKUP(C274,'6.- Insumos'!$B$5:$K$2417,10,FALSE)</f>
        <v>360.93200666666661</v>
      </c>
      <c r="AR274" s="293" t="s">
        <v>3270</v>
      </c>
      <c r="AS274" s="293">
        <f t="shared" si="10"/>
        <v>363.6152628395061</v>
      </c>
      <c r="AU274" s="357"/>
    </row>
    <row r="275" spans="2:47" ht="38.25">
      <c r="B275" s="52">
        <v>269</v>
      </c>
      <c r="C275" s="334">
        <v>25449</v>
      </c>
      <c r="D275" s="81" t="s">
        <v>866</v>
      </c>
      <c r="E275" s="55" t="s">
        <v>3569</v>
      </c>
      <c r="F275" s="55" t="s">
        <v>3573</v>
      </c>
      <c r="G275" s="54" t="s">
        <v>4422</v>
      </c>
      <c r="H275" s="54" t="s">
        <v>4422</v>
      </c>
      <c r="I275" s="55" t="s">
        <v>3315</v>
      </c>
      <c r="J275" s="35">
        <v>2</v>
      </c>
      <c r="K275" s="36">
        <v>60</v>
      </c>
      <c r="L275" s="35">
        <v>1</v>
      </c>
      <c r="M275" s="36">
        <v>80</v>
      </c>
      <c r="N275" s="34"/>
      <c r="O275" s="34"/>
      <c r="P275" s="34"/>
      <c r="Q275" s="34"/>
      <c r="R275" s="35">
        <v>1</v>
      </c>
      <c r="S275" s="35">
        <v>60</v>
      </c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>
        <v>1</v>
      </c>
      <c r="AO275" s="36">
        <v>70</v>
      </c>
      <c r="AP275" s="293">
        <f>MAX(K275,M275,O275,Q275,S275,U275,W275,Y275,AA275,AC275,AE275,AG275,AI275,AK275,AM275,AO275)*VLOOKUP(I275,'5.- Instrumental'!$B$6:$O$303,14,FALSE)</f>
        <v>1.9514590347923684</v>
      </c>
      <c r="AQ275" s="356">
        <f>VLOOKUP(C275,'6.- Insumos'!$B$5:$K$2417,10,FALSE)</f>
        <v>224.16749000000002</v>
      </c>
      <c r="AR275" s="293">
        <f t="shared" ref="AR275:AR338" si="11">AP275+AQ275</f>
        <v>226.11894903479239</v>
      </c>
      <c r="AS275" s="293">
        <f t="shared" si="10"/>
        <v>226.11894903479239</v>
      </c>
      <c r="AU275" s="357"/>
    </row>
    <row r="276" spans="2:47" ht="38.25">
      <c r="B276" s="52">
        <v>270</v>
      </c>
      <c r="C276" s="334">
        <v>25450</v>
      </c>
      <c r="D276" s="81" t="s">
        <v>867</v>
      </c>
      <c r="E276" s="55" t="s">
        <v>3569</v>
      </c>
      <c r="F276" s="55" t="s">
        <v>3570</v>
      </c>
      <c r="G276" s="54" t="s">
        <v>4422</v>
      </c>
      <c r="H276" s="54" t="s">
        <v>4422</v>
      </c>
      <c r="I276" s="55" t="s">
        <v>3315</v>
      </c>
      <c r="J276" s="36">
        <v>2</v>
      </c>
      <c r="K276" s="36">
        <v>40</v>
      </c>
      <c r="L276" s="36">
        <v>1</v>
      </c>
      <c r="M276" s="36">
        <v>60</v>
      </c>
      <c r="N276" s="34"/>
      <c r="O276" s="34"/>
      <c r="P276" s="34"/>
      <c r="Q276" s="34"/>
      <c r="R276" s="34">
        <v>1</v>
      </c>
      <c r="S276" s="35">
        <v>40</v>
      </c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>
        <v>1</v>
      </c>
      <c r="AO276" s="36">
        <v>50</v>
      </c>
      <c r="AP276" s="293">
        <f>MAX(K276,M276,O276,Q276,S276,U276,W276,Y276,AA276,AC276,AE276,AG276,AI276,AK276,AM276,AO276)*VLOOKUP(I276,'5.- Instrumental'!$B$6:$O$303,14,FALSE)</f>
        <v>1.4635942760942762</v>
      </c>
      <c r="AQ276" s="356">
        <f>VLOOKUP(C276,'6.- Insumos'!$B$5:$K$2417,10,FALSE)</f>
        <v>141.15899999999999</v>
      </c>
      <c r="AR276" s="293">
        <f t="shared" si="11"/>
        <v>142.62259427609428</v>
      </c>
      <c r="AS276" s="293">
        <f t="shared" si="10"/>
        <v>142.62259427609428</v>
      </c>
      <c r="AU276" s="357"/>
    </row>
    <row r="277" spans="2:47" ht="25.5">
      <c r="B277" s="52">
        <v>271</v>
      </c>
      <c r="C277" s="334">
        <v>25500</v>
      </c>
      <c r="D277" s="40" t="s">
        <v>3722</v>
      </c>
      <c r="E277" s="55" t="s">
        <v>3562</v>
      </c>
      <c r="F277" s="55" t="s">
        <v>3565</v>
      </c>
      <c r="G277" s="54" t="s">
        <v>4422</v>
      </c>
      <c r="H277" s="54" t="s">
        <v>4422</v>
      </c>
      <c r="I277" s="55" t="s">
        <v>3293</v>
      </c>
      <c r="J277" s="36">
        <v>1</v>
      </c>
      <c r="K277" s="34">
        <v>20</v>
      </c>
      <c r="L277" s="36"/>
      <c r="M277" s="34"/>
      <c r="N277" s="34"/>
      <c r="O277" s="34"/>
      <c r="P277" s="34"/>
      <c r="Q277" s="34"/>
      <c r="R277" s="34"/>
      <c r="S277" s="35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>
        <v>1</v>
      </c>
      <c r="AO277" s="34">
        <v>30</v>
      </c>
      <c r="AP277" s="293">
        <f>MAX(K277,M277,O277,Q277,S277,U277,W277,Y277,AA277,AC277,AE277,AG277,AI277,AK277,AM277,AO277)*VLOOKUP(I277,'5.- Instrumental'!$B$6:$O$303,14,FALSE)</f>
        <v>6.2578914141414144E-2</v>
      </c>
      <c r="AQ277" s="356">
        <f>VLOOKUP(C277,'6.- Insumos'!$B$5:$K$2417,10,FALSE)</f>
        <v>46.857150000000004</v>
      </c>
      <c r="AR277" s="293">
        <f t="shared" si="11"/>
        <v>46.919728914141416</v>
      </c>
      <c r="AS277" s="293">
        <f t="shared" si="10"/>
        <v>46.919728914141416</v>
      </c>
      <c r="AU277" s="357"/>
    </row>
    <row r="278" spans="2:47" ht="25.5">
      <c r="B278" s="52">
        <v>272</v>
      </c>
      <c r="C278" s="334">
        <v>25505</v>
      </c>
      <c r="D278" s="361" t="s">
        <v>3723</v>
      </c>
      <c r="E278" s="55" t="s">
        <v>3562</v>
      </c>
      <c r="F278" s="55" t="s">
        <v>3565</v>
      </c>
      <c r="G278" s="54" t="s">
        <v>4422</v>
      </c>
      <c r="H278" s="54" t="s">
        <v>4422</v>
      </c>
      <c r="I278" s="55" t="s">
        <v>3293</v>
      </c>
      <c r="J278" s="36">
        <v>1</v>
      </c>
      <c r="K278" s="36">
        <v>30</v>
      </c>
      <c r="L278" s="36"/>
      <c r="M278" s="36"/>
      <c r="N278" s="34"/>
      <c r="O278" s="34"/>
      <c r="P278" s="34"/>
      <c r="Q278" s="34"/>
      <c r="R278" s="34"/>
      <c r="S278" s="35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>
        <v>1</v>
      </c>
      <c r="AO278" s="36">
        <v>40</v>
      </c>
      <c r="AP278" s="293">
        <f>MAX(K278,M278,O278,Q278,S278,U278,W278,Y278,AA278,AC278,AE278,AG278,AI278,AK278,AM278,AO278)*VLOOKUP(I278,'5.- Instrumental'!$B$6:$O$303,14,FALSE)</f>
        <v>8.3438552188552201E-2</v>
      </c>
      <c r="AQ278" s="356">
        <f>VLOOKUP(C278,'6.- Insumos'!$B$5:$K$2417,10,FALSE)</f>
        <v>46.857150000000004</v>
      </c>
      <c r="AR278" s="293">
        <f t="shared" si="11"/>
        <v>46.940588552188558</v>
      </c>
      <c r="AS278" s="293">
        <f t="shared" si="10"/>
        <v>46.940588552188558</v>
      </c>
      <c r="AU278" s="357"/>
    </row>
    <row r="279" spans="2:47" ht="38.25">
      <c r="B279" s="52">
        <v>273</v>
      </c>
      <c r="C279" s="334">
        <v>25515</v>
      </c>
      <c r="D279" s="81" t="s">
        <v>3724</v>
      </c>
      <c r="E279" s="55" t="s">
        <v>3569</v>
      </c>
      <c r="F279" s="55" t="s">
        <v>3570</v>
      </c>
      <c r="G279" s="54" t="s">
        <v>4422</v>
      </c>
      <c r="H279" s="54" t="s">
        <v>4422</v>
      </c>
      <c r="I279" s="55" t="s">
        <v>3315</v>
      </c>
      <c r="J279" s="35">
        <v>2</v>
      </c>
      <c r="K279" s="36">
        <v>60</v>
      </c>
      <c r="L279" s="35">
        <v>1</v>
      </c>
      <c r="M279" s="36">
        <v>80</v>
      </c>
      <c r="N279" s="34"/>
      <c r="O279" s="34"/>
      <c r="P279" s="34"/>
      <c r="Q279" s="34"/>
      <c r="R279" s="35">
        <v>1</v>
      </c>
      <c r="S279" s="35">
        <v>60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>
        <v>1</v>
      </c>
      <c r="AO279" s="36">
        <v>70</v>
      </c>
      <c r="AP279" s="293">
        <f>MAX(K279,M279,O279,Q279,S279,U279,W279,Y279,AA279,AC279,AE279,AG279,AI279,AK279,AM279,AO279)*VLOOKUP(I279,'5.- Instrumental'!$B$6:$O$303,14,FALSE)</f>
        <v>1.9514590347923684</v>
      </c>
      <c r="AQ279" s="356">
        <f>VLOOKUP(C279,'6.- Insumos'!$B$5:$K$2417,10,FALSE)</f>
        <v>141.15899999999999</v>
      </c>
      <c r="AR279" s="293">
        <f t="shared" si="11"/>
        <v>143.11045903479237</v>
      </c>
      <c r="AS279" s="293">
        <f t="shared" si="10"/>
        <v>143.11045903479237</v>
      </c>
      <c r="AU279" s="357"/>
    </row>
    <row r="280" spans="2:47" ht="38.25">
      <c r="B280" s="52">
        <v>274</v>
      </c>
      <c r="C280" s="334">
        <v>25526</v>
      </c>
      <c r="D280" s="81" t="s">
        <v>3725</v>
      </c>
      <c r="E280" s="55" t="s">
        <v>3569</v>
      </c>
      <c r="F280" s="55" t="s">
        <v>3573</v>
      </c>
      <c r="G280" s="54" t="s">
        <v>4422</v>
      </c>
      <c r="H280" s="54" t="s">
        <v>4422</v>
      </c>
      <c r="I280" s="55" t="s">
        <v>3315</v>
      </c>
      <c r="J280" s="34">
        <v>2</v>
      </c>
      <c r="K280" s="36">
        <v>80</v>
      </c>
      <c r="L280" s="34">
        <v>1</v>
      </c>
      <c r="M280" s="36">
        <v>100</v>
      </c>
      <c r="N280" s="34"/>
      <c r="O280" s="34"/>
      <c r="P280" s="34"/>
      <c r="Q280" s="34"/>
      <c r="R280" s="34">
        <v>1</v>
      </c>
      <c r="S280" s="35">
        <v>80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>
        <v>1</v>
      </c>
      <c r="AO280" s="36">
        <v>90</v>
      </c>
      <c r="AP280" s="293">
        <f>MAX(K280,M280,O280,Q280,S280,U280,W280,Y280,AA280,AC280,AE280,AG280,AI280,AK280,AM280,AO280)*VLOOKUP(I280,'5.- Instrumental'!$B$6:$O$303,14,FALSE)</f>
        <v>2.4393237934904604</v>
      </c>
      <c r="AQ280" s="356">
        <f>VLOOKUP(C280,'6.- Insumos'!$B$5:$K$2417,10,FALSE)</f>
        <v>224.16749000000002</v>
      </c>
      <c r="AR280" s="293">
        <f t="shared" si="11"/>
        <v>226.60681379349049</v>
      </c>
      <c r="AS280" s="293">
        <f t="shared" si="10"/>
        <v>226.60681379349049</v>
      </c>
      <c r="AU280" s="357"/>
    </row>
    <row r="281" spans="2:47" ht="38.25">
      <c r="B281" s="52">
        <v>275</v>
      </c>
      <c r="C281" s="334">
        <v>25574</v>
      </c>
      <c r="D281" s="81" t="s">
        <v>868</v>
      </c>
      <c r="E281" s="55" t="s">
        <v>3569</v>
      </c>
      <c r="F281" s="55" t="s">
        <v>3570</v>
      </c>
      <c r="G281" s="54" t="s">
        <v>4422</v>
      </c>
      <c r="H281" s="54" t="s">
        <v>4422</v>
      </c>
      <c r="I281" s="55" t="s">
        <v>3315</v>
      </c>
      <c r="J281" s="34">
        <v>2</v>
      </c>
      <c r="K281" s="36">
        <v>80</v>
      </c>
      <c r="L281" s="34">
        <v>1</v>
      </c>
      <c r="M281" s="36">
        <v>100</v>
      </c>
      <c r="N281" s="34"/>
      <c r="O281" s="34"/>
      <c r="P281" s="34"/>
      <c r="Q281" s="34"/>
      <c r="R281" s="34">
        <v>1</v>
      </c>
      <c r="S281" s="35">
        <v>80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>
        <v>1</v>
      </c>
      <c r="AO281" s="36">
        <v>90</v>
      </c>
      <c r="AP281" s="293">
        <f>MAX(K281,M281,O281,Q281,S281,U281,W281,Y281,AA281,AC281,AE281,AG281,AI281,AK281,AM281,AO281)*VLOOKUP(I281,'5.- Instrumental'!$B$6:$O$303,14,FALSE)</f>
        <v>2.4393237934904604</v>
      </c>
      <c r="AQ281" s="356">
        <f>VLOOKUP(C281,'6.- Insumos'!$B$5:$K$2417,10,FALSE)</f>
        <v>141.15899999999999</v>
      </c>
      <c r="AR281" s="293">
        <f t="shared" si="11"/>
        <v>143.59832379349047</v>
      </c>
      <c r="AS281" s="293">
        <f t="shared" si="10"/>
        <v>143.59832379349047</v>
      </c>
      <c r="AU281" s="357"/>
    </row>
    <row r="282" spans="2:47" ht="38.25">
      <c r="B282" s="52">
        <v>276</v>
      </c>
      <c r="C282" s="334">
        <v>25606</v>
      </c>
      <c r="D282" s="361" t="s">
        <v>3726</v>
      </c>
      <c r="E282" s="55" t="s">
        <v>3569</v>
      </c>
      <c r="F282" s="55" t="s">
        <v>3570</v>
      </c>
      <c r="G282" s="54" t="s">
        <v>4422</v>
      </c>
      <c r="H282" s="54" t="s">
        <v>4422</v>
      </c>
      <c r="I282" s="55" t="s">
        <v>3315</v>
      </c>
      <c r="J282" s="36">
        <v>2</v>
      </c>
      <c r="K282" s="36">
        <v>40</v>
      </c>
      <c r="L282" s="36">
        <v>1</v>
      </c>
      <c r="M282" s="36">
        <v>60</v>
      </c>
      <c r="N282" s="34"/>
      <c r="O282" s="34"/>
      <c r="P282" s="34"/>
      <c r="Q282" s="34"/>
      <c r="R282" s="34">
        <v>1</v>
      </c>
      <c r="S282" s="35">
        <v>40</v>
      </c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>
        <v>1</v>
      </c>
      <c r="AO282" s="36">
        <v>50</v>
      </c>
      <c r="AP282" s="293">
        <f>MAX(K282,M282,O282,Q282,S282,U282,W282,Y282,AA282,AC282,AE282,AG282,AI282,AK282,AM282,AO282)*VLOOKUP(I282,'5.- Instrumental'!$B$6:$O$303,14,FALSE)</f>
        <v>1.4635942760942762</v>
      </c>
      <c r="AQ282" s="356">
        <f>VLOOKUP(C282,'6.- Insumos'!$B$5:$K$2417,10,FALSE)</f>
        <v>141.15899999999999</v>
      </c>
      <c r="AR282" s="293">
        <f t="shared" si="11"/>
        <v>142.62259427609428</v>
      </c>
      <c r="AS282" s="293">
        <f t="shared" si="10"/>
        <v>142.62259427609428</v>
      </c>
      <c r="AU282" s="357"/>
    </row>
    <row r="283" spans="2:47" ht="38.25">
      <c r="B283" s="52">
        <v>277</v>
      </c>
      <c r="C283" s="334">
        <v>25611</v>
      </c>
      <c r="D283" s="81" t="s">
        <v>869</v>
      </c>
      <c r="E283" s="55" t="s">
        <v>3569</v>
      </c>
      <c r="F283" s="55" t="s">
        <v>3570</v>
      </c>
      <c r="G283" s="54" t="s">
        <v>4422</v>
      </c>
      <c r="H283" s="54" t="s">
        <v>4422</v>
      </c>
      <c r="I283" s="55" t="s">
        <v>3315</v>
      </c>
      <c r="J283" s="36">
        <v>2</v>
      </c>
      <c r="K283" s="36">
        <v>40</v>
      </c>
      <c r="L283" s="36">
        <v>1</v>
      </c>
      <c r="M283" s="36">
        <v>60</v>
      </c>
      <c r="N283" s="34"/>
      <c r="O283" s="34"/>
      <c r="P283" s="34"/>
      <c r="Q283" s="34"/>
      <c r="R283" s="34">
        <v>1</v>
      </c>
      <c r="S283" s="35">
        <v>40</v>
      </c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>
        <v>1</v>
      </c>
      <c r="AO283" s="36">
        <v>50</v>
      </c>
      <c r="AP283" s="293">
        <f>MAX(K283,M283,O283,Q283,S283,U283,W283,Y283,AA283,AC283,AE283,AG283,AI283,AK283,AM283,AO283)*VLOOKUP(I283,'5.- Instrumental'!$B$6:$O$303,14,FALSE)</f>
        <v>1.4635942760942762</v>
      </c>
      <c r="AQ283" s="356">
        <f>VLOOKUP(C283,'6.- Insumos'!$B$5:$K$2417,10,FALSE)</f>
        <v>141.15899999999999</v>
      </c>
      <c r="AR283" s="293">
        <f t="shared" si="11"/>
        <v>142.62259427609428</v>
      </c>
      <c r="AS283" s="293">
        <f t="shared" si="10"/>
        <v>142.62259427609428</v>
      </c>
      <c r="AU283" s="357"/>
    </row>
    <row r="284" spans="2:47" ht="38.25">
      <c r="B284" s="52">
        <v>278</v>
      </c>
      <c r="C284" s="334">
        <v>25620</v>
      </c>
      <c r="D284" s="81" t="s">
        <v>870</v>
      </c>
      <c r="E284" s="55" t="s">
        <v>3569</v>
      </c>
      <c r="F284" s="55" t="s">
        <v>3570</v>
      </c>
      <c r="G284" s="54" t="s">
        <v>4422</v>
      </c>
      <c r="H284" s="54" t="s">
        <v>4422</v>
      </c>
      <c r="I284" s="55" t="s">
        <v>3315</v>
      </c>
      <c r="J284" s="35">
        <v>2</v>
      </c>
      <c r="K284" s="36">
        <v>60</v>
      </c>
      <c r="L284" s="35">
        <v>1</v>
      </c>
      <c r="M284" s="36">
        <v>80</v>
      </c>
      <c r="N284" s="34"/>
      <c r="O284" s="34"/>
      <c r="P284" s="34"/>
      <c r="Q284" s="34"/>
      <c r="R284" s="35">
        <v>1</v>
      </c>
      <c r="S284" s="35">
        <v>60</v>
      </c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>
        <v>1</v>
      </c>
      <c r="AO284" s="36">
        <v>70</v>
      </c>
      <c r="AP284" s="293">
        <f>MAX(K284,M284,O284,Q284,S284,U284,W284,Y284,AA284,AC284,AE284,AG284,AI284,AK284,AM284,AO284)*VLOOKUP(I284,'5.- Instrumental'!$B$6:$O$303,14,FALSE)</f>
        <v>1.9514590347923684</v>
      </c>
      <c r="AQ284" s="356">
        <f>VLOOKUP(C284,'6.- Insumos'!$B$5:$K$2417,10,FALSE)</f>
        <v>141.15899999999999</v>
      </c>
      <c r="AR284" s="293">
        <f t="shared" si="11"/>
        <v>143.11045903479237</v>
      </c>
      <c r="AS284" s="293">
        <f t="shared" si="10"/>
        <v>143.11045903479237</v>
      </c>
      <c r="AU284" s="357"/>
    </row>
    <row r="285" spans="2:47" ht="25.5">
      <c r="B285" s="52">
        <v>279</v>
      </c>
      <c r="C285" s="334">
        <v>25630</v>
      </c>
      <c r="D285" s="81" t="s">
        <v>3727</v>
      </c>
      <c r="E285" s="55" t="s">
        <v>3562</v>
      </c>
      <c r="F285" s="55" t="s">
        <v>3565</v>
      </c>
      <c r="G285" s="54" t="s">
        <v>4422</v>
      </c>
      <c r="H285" s="54" t="s">
        <v>4422</v>
      </c>
      <c r="I285" s="55" t="s">
        <v>3293</v>
      </c>
      <c r="J285" s="36">
        <v>1</v>
      </c>
      <c r="K285" s="34">
        <v>20</v>
      </c>
      <c r="L285" s="36"/>
      <c r="M285" s="34"/>
      <c r="N285" s="34"/>
      <c r="O285" s="34"/>
      <c r="P285" s="34"/>
      <c r="Q285" s="34"/>
      <c r="R285" s="34"/>
      <c r="S285" s="35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>
        <v>1</v>
      </c>
      <c r="AO285" s="34">
        <v>30</v>
      </c>
      <c r="AP285" s="293">
        <f>MAX(K285,M285,O285,Q285,S285,U285,W285,Y285,AA285,AC285,AE285,AG285,AI285,AK285,AM285,AO285)*VLOOKUP(I285,'5.- Instrumental'!$B$6:$O$303,14,FALSE)</f>
        <v>6.2578914141414144E-2</v>
      </c>
      <c r="AQ285" s="356">
        <f>VLOOKUP(C285,'6.- Insumos'!$B$5:$K$2417,10,FALSE)</f>
        <v>23.517150000000001</v>
      </c>
      <c r="AR285" s="293">
        <f t="shared" si="11"/>
        <v>23.579728914141416</v>
      </c>
      <c r="AS285" s="293">
        <f t="shared" si="10"/>
        <v>23.579728914141416</v>
      </c>
      <c r="AU285" s="357"/>
    </row>
    <row r="286" spans="2:47" ht="38.25">
      <c r="B286" s="52">
        <v>280</v>
      </c>
      <c r="C286" s="334">
        <v>25645</v>
      </c>
      <c r="D286" s="81" t="s">
        <v>871</v>
      </c>
      <c r="E286" s="55" t="s">
        <v>3569</v>
      </c>
      <c r="F286" s="55" t="s">
        <v>3573</v>
      </c>
      <c r="G286" s="54" t="s">
        <v>4422</v>
      </c>
      <c r="H286" s="54" t="s">
        <v>4422</v>
      </c>
      <c r="I286" s="55" t="s">
        <v>3315</v>
      </c>
      <c r="J286" s="35">
        <v>2</v>
      </c>
      <c r="K286" s="36">
        <v>60</v>
      </c>
      <c r="L286" s="35">
        <v>1</v>
      </c>
      <c r="M286" s="36">
        <v>80</v>
      </c>
      <c r="N286" s="34"/>
      <c r="O286" s="34"/>
      <c r="P286" s="34"/>
      <c r="Q286" s="34"/>
      <c r="R286" s="35">
        <v>1</v>
      </c>
      <c r="S286" s="35">
        <v>60</v>
      </c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>
        <v>1</v>
      </c>
      <c r="AO286" s="36">
        <v>70</v>
      </c>
      <c r="AP286" s="293">
        <f>MAX(K286,M286,O286,Q286,S286,U286,W286,Y286,AA286,AC286,AE286,AG286,AI286,AK286,AM286,AO286)*VLOOKUP(I286,'5.- Instrumental'!$B$6:$O$303,14,FALSE)</f>
        <v>1.9514590347923684</v>
      </c>
      <c r="AQ286" s="356">
        <f>VLOOKUP(C286,'6.- Insumos'!$B$5:$K$2417,10,FALSE)</f>
        <v>224.16749000000002</v>
      </c>
      <c r="AR286" s="293">
        <f t="shared" si="11"/>
        <v>226.11894903479239</v>
      </c>
      <c r="AS286" s="293">
        <f t="shared" si="10"/>
        <v>226.11894903479239</v>
      </c>
      <c r="AU286" s="357"/>
    </row>
    <row r="287" spans="2:47" ht="38.25">
      <c r="B287" s="52">
        <v>281</v>
      </c>
      <c r="C287" s="334">
        <v>25676</v>
      </c>
      <c r="D287" s="81" t="s">
        <v>872</v>
      </c>
      <c r="E287" s="55" t="s">
        <v>3569</v>
      </c>
      <c r="F287" s="55" t="s">
        <v>3570</v>
      </c>
      <c r="G287" s="54" t="s">
        <v>4422</v>
      </c>
      <c r="H287" s="54" t="s">
        <v>4422</v>
      </c>
      <c r="I287" s="55" t="s">
        <v>3315</v>
      </c>
      <c r="J287" s="36">
        <v>2</v>
      </c>
      <c r="K287" s="36">
        <v>40</v>
      </c>
      <c r="L287" s="36">
        <v>1</v>
      </c>
      <c r="M287" s="36">
        <v>60</v>
      </c>
      <c r="N287" s="34"/>
      <c r="O287" s="34"/>
      <c r="P287" s="34"/>
      <c r="Q287" s="34"/>
      <c r="R287" s="34">
        <v>1</v>
      </c>
      <c r="S287" s="35">
        <v>40</v>
      </c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>
        <v>1</v>
      </c>
      <c r="AO287" s="36">
        <v>50</v>
      </c>
      <c r="AP287" s="293">
        <f>MAX(K287,M287,O287,Q287,S287,U287,W287,Y287,AA287,AC287,AE287,AG287,AI287,AK287,AM287,AO287)*VLOOKUP(I287,'5.- Instrumental'!$B$6:$O$303,14,FALSE)</f>
        <v>1.4635942760942762</v>
      </c>
      <c r="AQ287" s="356">
        <f>VLOOKUP(C287,'6.- Insumos'!$B$5:$K$2417,10,FALSE)</f>
        <v>141.15899999999999</v>
      </c>
      <c r="AR287" s="293">
        <f t="shared" si="11"/>
        <v>142.62259427609428</v>
      </c>
      <c r="AS287" s="293">
        <f t="shared" si="10"/>
        <v>142.62259427609428</v>
      </c>
      <c r="AU287" s="357"/>
    </row>
    <row r="288" spans="2:47" ht="38.25">
      <c r="B288" s="52">
        <v>282</v>
      </c>
      <c r="C288" s="334">
        <v>25800</v>
      </c>
      <c r="D288" s="81" t="s">
        <v>873</v>
      </c>
      <c r="E288" s="55" t="s">
        <v>3569</v>
      </c>
      <c r="F288" s="55" t="s">
        <v>3573</v>
      </c>
      <c r="G288" s="54" t="s">
        <v>4422</v>
      </c>
      <c r="H288" s="54" t="s">
        <v>4422</v>
      </c>
      <c r="I288" s="55" t="s">
        <v>3315</v>
      </c>
      <c r="J288" s="34">
        <v>2</v>
      </c>
      <c r="K288" s="36">
        <v>50</v>
      </c>
      <c r="L288" s="34">
        <v>1</v>
      </c>
      <c r="M288" s="36">
        <v>70</v>
      </c>
      <c r="N288" s="34"/>
      <c r="O288" s="34"/>
      <c r="P288" s="34"/>
      <c r="Q288" s="34"/>
      <c r="R288" s="34">
        <v>1</v>
      </c>
      <c r="S288" s="35">
        <v>50</v>
      </c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>
        <v>1</v>
      </c>
      <c r="AO288" s="36">
        <v>60</v>
      </c>
      <c r="AP288" s="293">
        <f>MAX(K288,M288,O288,Q288,S288,U288,W288,Y288,AA288,AC288,AE288,AG288,AI288,AK288,AM288,AO288)*VLOOKUP(I288,'5.- Instrumental'!$B$6:$O$303,14,FALSE)</f>
        <v>1.7075266554433222</v>
      </c>
      <c r="AQ288" s="356">
        <f>VLOOKUP(C288,'6.- Insumos'!$B$5:$K$2417,10,FALSE)</f>
        <v>224.16749000000002</v>
      </c>
      <c r="AR288" s="293">
        <f t="shared" si="11"/>
        <v>225.87501665544335</v>
      </c>
      <c r="AS288" s="293">
        <f t="shared" si="10"/>
        <v>225.87501665544335</v>
      </c>
      <c r="AU288" s="357"/>
    </row>
    <row r="289" spans="2:47" ht="38.25">
      <c r="B289" s="52">
        <v>283</v>
      </c>
      <c r="C289" s="334">
        <v>25900</v>
      </c>
      <c r="D289" s="81" t="s">
        <v>874</v>
      </c>
      <c r="E289" s="55" t="s">
        <v>3569</v>
      </c>
      <c r="F289" s="55" t="s">
        <v>3570</v>
      </c>
      <c r="G289" s="54" t="s">
        <v>4422</v>
      </c>
      <c r="H289" s="54" t="s">
        <v>4422</v>
      </c>
      <c r="I289" s="55" t="s">
        <v>3315</v>
      </c>
      <c r="J289" s="35">
        <v>2</v>
      </c>
      <c r="K289" s="36">
        <v>60</v>
      </c>
      <c r="L289" s="35">
        <v>1</v>
      </c>
      <c r="M289" s="36">
        <v>80</v>
      </c>
      <c r="N289" s="34"/>
      <c r="O289" s="34"/>
      <c r="P289" s="34"/>
      <c r="Q289" s="34"/>
      <c r="R289" s="35">
        <v>1</v>
      </c>
      <c r="S289" s="35">
        <v>60</v>
      </c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>
        <v>1</v>
      </c>
      <c r="AO289" s="36">
        <v>70</v>
      </c>
      <c r="AP289" s="293">
        <f>MAX(K289,M289,O289,Q289,S289,U289,W289,Y289,AA289,AC289,AE289,AG289,AI289,AK289,AM289,AO289)*VLOOKUP(I289,'5.- Instrumental'!$B$6:$O$303,14,FALSE)</f>
        <v>1.9514590347923684</v>
      </c>
      <c r="AQ289" s="356">
        <f>VLOOKUP(C289,'6.- Insumos'!$B$5:$K$2417,10,FALSE)</f>
        <v>265.90601666666663</v>
      </c>
      <c r="AR289" s="293">
        <f t="shared" si="11"/>
        <v>267.85747570145901</v>
      </c>
      <c r="AS289" s="293">
        <f t="shared" si="10"/>
        <v>267.85747570145901</v>
      </c>
      <c r="AU289" s="357"/>
    </row>
    <row r="290" spans="2:47" ht="38.25">
      <c r="B290" s="52">
        <v>284</v>
      </c>
      <c r="C290" s="334">
        <v>25920</v>
      </c>
      <c r="D290" s="81" t="s">
        <v>875</v>
      </c>
      <c r="E290" s="55" t="s">
        <v>3569</v>
      </c>
      <c r="F290" s="55" t="s">
        <v>3570</v>
      </c>
      <c r="G290" s="54" t="s">
        <v>4422</v>
      </c>
      <c r="H290" s="54" t="s">
        <v>4422</v>
      </c>
      <c r="I290" s="55" t="s">
        <v>3315</v>
      </c>
      <c r="J290" s="34">
        <v>2</v>
      </c>
      <c r="K290" s="36">
        <v>50</v>
      </c>
      <c r="L290" s="34">
        <v>1</v>
      </c>
      <c r="M290" s="36">
        <v>70</v>
      </c>
      <c r="N290" s="34"/>
      <c r="O290" s="34"/>
      <c r="P290" s="34"/>
      <c r="Q290" s="34"/>
      <c r="R290" s="34">
        <v>1</v>
      </c>
      <c r="S290" s="35">
        <v>50</v>
      </c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>
        <v>1</v>
      </c>
      <c r="AO290" s="36">
        <v>60</v>
      </c>
      <c r="AP290" s="293">
        <f>MAX(K290,M290,O290,Q290,S290,U290,W290,Y290,AA290,AC290,AE290,AG290,AI290,AK290,AM290,AO290)*VLOOKUP(I290,'5.- Instrumental'!$B$6:$O$303,14,FALSE)</f>
        <v>1.7075266554433222</v>
      </c>
      <c r="AQ290" s="356">
        <f>VLOOKUP(C290,'6.- Insumos'!$B$5:$K$2417,10,FALSE)</f>
        <v>141.15899999999999</v>
      </c>
      <c r="AR290" s="293">
        <f t="shared" si="11"/>
        <v>142.86652665544332</v>
      </c>
      <c r="AS290" s="293">
        <f t="shared" si="10"/>
        <v>142.86652665544332</v>
      </c>
      <c r="AU290" s="357"/>
    </row>
    <row r="291" spans="2:47" ht="38.25">
      <c r="B291" s="52">
        <v>285</v>
      </c>
      <c r="C291" s="334">
        <v>25922</v>
      </c>
      <c r="D291" s="81" t="s">
        <v>876</v>
      </c>
      <c r="E291" s="55" t="s">
        <v>3569</v>
      </c>
      <c r="F291" s="55" t="s">
        <v>3570</v>
      </c>
      <c r="G291" s="54" t="s">
        <v>4422</v>
      </c>
      <c r="H291" s="54" t="s">
        <v>4422</v>
      </c>
      <c r="I291" s="55" t="s">
        <v>3315</v>
      </c>
      <c r="J291" s="34">
        <v>2</v>
      </c>
      <c r="K291" s="34">
        <v>30</v>
      </c>
      <c r="L291" s="34">
        <v>1</v>
      </c>
      <c r="M291" s="34">
        <v>50</v>
      </c>
      <c r="N291" s="34"/>
      <c r="O291" s="34"/>
      <c r="P291" s="34"/>
      <c r="Q291" s="34"/>
      <c r="R291" s="34">
        <v>1</v>
      </c>
      <c r="S291" s="35">
        <v>30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>
        <v>1</v>
      </c>
      <c r="AO291" s="34">
        <v>40</v>
      </c>
      <c r="AP291" s="293">
        <f>MAX(K291,M291,O291,Q291,S291,U291,W291,Y291,AA291,AC291,AE291,AG291,AI291,AK291,AM291,AO291)*VLOOKUP(I291,'5.- Instrumental'!$B$6:$O$303,14,FALSE)</f>
        <v>1.2196618967452302</v>
      </c>
      <c r="AQ291" s="356">
        <f>VLOOKUP(C291,'6.- Insumos'!$B$5:$K$2417,10,FALSE)</f>
        <v>245.53801666666664</v>
      </c>
      <c r="AR291" s="293">
        <f t="shared" si="11"/>
        <v>246.75767856341187</v>
      </c>
      <c r="AS291" s="293">
        <f t="shared" si="10"/>
        <v>246.75767856341187</v>
      </c>
      <c r="AU291" s="357"/>
    </row>
    <row r="292" spans="2:47" ht="38.25">
      <c r="B292" s="52">
        <v>286</v>
      </c>
      <c r="C292" s="334">
        <v>25927</v>
      </c>
      <c r="D292" s="81" t="s">
        <v>877</v>
      </c>
      <c r="E292" s="55" t="s">
        <v>3569</v>
      </c>
      <c r="F292" s="55" t="s">
        <v>3570</v>
      </c>
      <c r="G292" s="54" t="s">
        <v>4422</v>
      </c>
      <c r="H292" s="54" t="s">
        <v>4422</v>
      </c>
      <c r="I292" s="55" t="s">
        <v>3315</v>
      </c>
      <c r="J292" s="35">
        <v>2</v>
      </c>
      <c r="K292" s="36">
        <v>75</v>
      </c>
      <c r="L292" s="35">
        <v>1</v>
      </c>
      <c r="M292" s="36">
        <v>95</v>
      </c>
      <c r="N292" s="34"/>
      <c r="O292" s="34"/>
      <c r="P292" s="34"/>
      <c r="Q292" s="34"/>
      <c r="R292" s="35">
        <v>1</v>
      </c>
      <c r="S292" s="35">
        <v>75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>
        <v>1</v>
      </c>
      <c r="AO292" s="36">
        <v>85</v>
      </c>
      <c r="AP292" s="293">
        <f>MAX(K292,M292,O292,Q292,S292,U292,W292,Y292,AA292,AC292,AE292,AG292,AI292,AK292,AM292,AO292)*VLOOKUP(I292,'5.- Instrumental'!$B$6:$O$303,14,FALSE)</f>
        <v>2.3173576038159371</v>
      </c>
      <c r="AQ292" s="356">
        <f>VLOOKUP(C292,'6.- Insumos'!$B$5:$K$2417,10,FALSE)</f>
        <v>268.35001666666665</v>
      </c>
      <c r="AR292" s="293">
        <f t="shared" si="11"/>
        <v>270.66737427048258</v>
      </c>
      <c r="AS292" s="293">
        <f t="shared" si="10"/>
        <v>270.66737427048258</v>
      </c>
      <c r="AU292" s="357"/>
    </row>
    <row r="293" spans="2:47" ht="38.25">
      <c r="B293" s="52">
        <v>287</v>
      </c>
      <c r="C293" s="334">
        <v>26020</v>
      </c>
      <c r="D293" s="81" t="s">
        <v>878</v>
      </c>
      <c r="E293" s="55" t="s">
        <v>3569</v>
      </c>
      <c r="F293" s="55" t="s">
        <v>3570</v>
      </c>
      <c r="G293" s="54" t="s">
        <v>4422</v>
      </c>
      <c r="H293" s="54" t="s">
        <v>4422</v>
      </c>
      <c r="I293" s="55" t="s">
        <v>3315</v>
      </c>
      <c r="J293" s="35">
        <v>2</v>
      </c>
      <c r="K293" s="36">
        <v>45</v>
      </c>
      <c r="L293" s="35">
        <v>1</v>
      </c>
      <c r="M293" s="36">
        <v>65</v>
      </c>
      <c r="N293" s="34"/>
      <c r="O293" s="34"/>
      <c r="P293" s="34"/>
      <c r="Q293" s="34"/>
      <c r="R293" s="35">
        <v>1</v>
      </c>
      <c r="S293" s="35">
        <v>45</v>
      </c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>
        <v>1</v>
      </c>
      <c r="AO293" s="36">
        <v>55</v>
      </c>
      <c r="AP293" s="293">
        <f>MAX(K293,M293,O293,Q293,S293,U293,W293,Y293,AA293,AC293,AE293,AG293,AI293,AK293,AM293,AO293)*VLOOKUP(I293,'5.- Instrumental'!$B$6:$O$303,14,FALSE)</f>
        <v>1.5855604657687992</v>
      </c>
      <c r="AQ293" s="356">
        <f>VLOOKUP(C293,'6.- Insumos'!$B$5:$K$2417,10,FALSE)</f>
        <v>117.40399999999998</v>
      </c>
      <c r="AR293" s="293">
        <f t="shared" si="11"/>
        <v>118.98956046576878</v>
      </c>
      <c r="AS293" s="293">
        <f t="shared" si="10"/>
        <v>118.98956046576878</v>
      </c>
      <c r="AU293" s="357"/>
    </row>
    <row r="294" spans="2:47" ht="38.25">
      <c r="B294" s="52">
        <v>288</v>
      </c>
      <c r="C294" s="334">
        <v>26025</v>
      </c>
      <c r="D294" s="81" t="s">
        <v>879</v>
      </c>
      <c r="E294" s="55" t="s">
        <v>3569</v>
      </c>
      <c r="F294" s="55" t="s">
        <v>3570</v>
      </c>
      <c r="G294" s="54" t="s">
        <v>4422</v>
      </c>
      <c r="H294" s="54" t="s">
        <v>4422</v>
      </c>
      <c r="I294" s="55" t="s">
        <v>3315</v>
      </c>
      <c r="J294" s="35">
        <v>2</v>
      </c>
      <c r="K294" s="36">
        <v>45</v>
      </c>
      <c r="L294" s="35">
        <v>1</v>
      </c>
      <c r="M294" s="36">
        <v>65</v>
      </c>
      <c r="N294" s="34"/>
      <c r="O294" s="34"/>
      <c r="P294" s="34"/>
      <c r="Q294" s="34"/>
      <c r="R294" s="35">
        <v>1</v>
      </c>
      <c r="S294" s="35">
        <v>45</v>
      </c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>
        <v>1</v>
      </c>
      <c r="AO294" s="36">
        <v>55</v>
      </c>
      <c r="AP294" s="293">
        <f>MAX(K294,M294,O294,Q294,S294,U294,W294,Y294,AA294,AC294,AE294,AG294,AI294,AK294,AM294,AO294)*VLOOKUP(I294,'5.- Instrumental'!$B$6:$O$303,14,FALSE)</f>
        <v>1.5855604657687992</v>
      </c>
      <c r="AQ294" s="356">
        <f>VLOOKUP(C294,'6.- Insumos'!$B$5:$K$2417,10,FALSE)</f>
        <v>117.40399999999998</v>
      </c>
      <c r="AR294" s="293">
        <f t="shared" si="11"/>
        <v>118.98956046576878</v>
      </c>
      <c r="AS294" s="293">
        <f t="shared" si="10"/>
        <v>118.98956046576878</v>
      </c>
      <c r="AU294" s="357"/>
    </row>
    <row r="295" spans="2:47" ht="38.25">
      <c r="B295" s="52">
        <v>289</v>
      </c>
      <c r="C295" s="334">
        <v>26034</v>
      </c>
      <c r="D295" s="81" t="s">
        <v>880</v>
      </c>
      <c r="E295" s="55" t="s">
        <v>3569</v>
      </c>
      <c r="F295" s="55" t="s">
        <v>3570</v>
      </c>
      <c r="G295" s="54" t="s">
        <v>4422</v>
      </c>
      <c r="H295" s="54" t="s">
        <v>4422</v>
      </c>
      <c r="I295" s="55" t="s">
        <v>3315</v>
      </c>
      <c r="J295" s="35">
        <v>2</v>
      </c>
      <c r="K295" s="36">
        <v>60</v>
      </c>
      <c r="L295" s="35">
        <v>1</v>
      </c>
      <c r="M295" s="36">
        <v>80</v>
      </c>
      <c r="N295" s="34"/>
      <c r="O295" s="34"/>
      <c r="P295" s="34"/>
      <c r="Q295" s="34"/>
      <c r="R295" s="35">
        <v>1</v>
      </c>
      <c r="S295" s="35">
        <v>60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>
        <v>1</v>
      </c>
      <c r="AO295" s="36">
        <v>70</v>
      </c>
      <c r="AP295" s="293">
        <f>MAX(K295,M295,O295,Q295,S295,U295,W295,Y295,AA295,AC295,AE295,AG295,AI295,AK295,AM295,AO295)*VLOOKUP(I295,'5.- Instrumental'!$B$6:$O$303,14,FALSE)</f>
        <v>1.9514590347923684</v>
      </c>
      <c r="AQ295" s="356">
        <f>VLOOKUP(C295,'6.- Insumos'!$B$5:$K$2417,10,FALSE)</f>
        <v>117.40399999999998</v>
      </c>
      <c r="AR295" s="293">
        <f t="shared" si="11"/>
        <v>119.35545903479235</v>
      </c>
      <c r="AS295" s="293">
        <f t="shared" si="10"/>
        <v>119.35545903479235</v>
      </c>
      <c r="AU295" s="357"/>
    </row>
    <row r="296" spans="2:47" ht="38.25">
      <c r="B296" s="52">
        <v>290</v>
      </c>
      <c r="C296" s="334">
        <v>26037</v>
      </c>
      <c r="D296" s="81" t="s">
        <v>881</v>
      </c>
      <c r="E296" s="55" t="s">
        <v>3569</v>
      </c>
      <c r="F296" s="55" t="s">
        <v>3570</v>
      </c>
      <c r="G296" s="54" t="s">
        <v>4422</v>
      </c>
      <c r="H296" s="54" t="s">
        <v>4422</v>
      </c>
      <c r="I296" s="55" t="s">
        <v>3315</v>
      </c>
      <c r="J296" s="35">
        <v>2</v>
      </c>
      <c r="K296" s="36">
        <v>60</v>
      </c>
      <c r="L296" s="35">
        <v>1</v>
      </c>
      <c r="M296" s="36">
        <v>80</v>
      </c>
      <c r="N296" s="34"/>
      <c r="O296" s="34"/>
      <c r="P296" s="34"/>
      <c r="Q296" s="34"/>
      <c r="R296" s="35">
        <v>1</v>
      </c>
      <c r="S296" s="35">
        <v>60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>
        <v>1</v>
      </c>
      <c r="AO296" s="36">
        <v>70</v>
      </c>
      <c r="AP296" s="293">
        <f>MAX(K296,M296,O296,Q296,S296,U296,W296,Y296,AA296,AC296,AE296,AG296,AI296,AK296,AM296,AO296)*VLOOKUP(I296,'5.- Instrumental'!$B$6:$O$303,14,FALSE)</f>
        <v>1.9514590347923684</v>
      </c>
      <c r="AQ296" s="356">
        <f>VLOOKUP(C296,'6.- Insumos'!$B$5:$K$2417,10,FALSE)</f>
        <v>258.16601666666668</v>
      </c>
      <c r="AR296" s="293">
        <f t="shared" si="11"/>
        <v>260.11747570145906</v>
      </c>
      <c r="AS296" s="293">
        <f t="shared" si="10"/>
        <v>260.11747570145906</v>
      </c>
      <c r="AU296" s="357"/>
    </row>
    <row r="297" spans="2:47" ht="38.25">
      <c r="B297" s="52">
        <v>291</v>
      </c>
      <c r="C297" s="334">
        <v>26040</v>
      </c>
      <c r="D297" s="81" t="s">
        <v>882</v>
      </c>
      <c r="E297" s="55" t="s">
        <v>3569</v>
      </c>
      <c r="F297" s="55" t="s">
        <v>3570</v>
      </c>
      <c r="G297" s="54" t="s">
        <v>4422</v>
      </c>
      <c r="H297" s="54" t="s">
        <v>4422</v>
      </c>
      <c r="I297" s="55" t="s">
        <v>3315</v>
      </c>
      <c r="J297" s="35">
        <v>2</v>
      </c>
      <c r="K297" s="36">
        <v>60</v>
      </c>
      <c r="L297" s="35">
        <v>1</v>
      </c>
      <c r="M297" s="36">
        <v>80</v>
      </c>
      <c r="N297" s="34"/>
      <c r="O297" s="34"/>
      <c r="P297" s="34"/>
      <c r="Q297" s="34"/>
      <c r="R297" s="35">
        <v>1</v>
      </c>
      <c r="S297" s="35">
        <v>60</v>
      </c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>
        <v>1</v>
      </c>
      <c r="AO297" s="36">
        <v>70</v>
      </c>
      <c r="AP297" s="293">
        <f>MAX(K297,M297,O297,Q297,S297,U297,W297,Y297,AA297,AC297,AE297,AG297,AI297,AK297,AM297,AO297)*VLOOKUP(I297,'5.- Instrumental'!$B$6:$O$303,14,FALSE)</f>
        <v>1.9514590347923684</v>
      </c>
      <c r="AQ297" s="356">
        <f>VLOOKUP(C297,'6.- Insumos'!$B$5:$K$2417,10,FALSE)</f>
        <v>258.16601666666668</v>
      </c>
      <c r="AR297" s="293">
        <f t="shared" si="11"/>
        <v>260.11747570145906</v>
      </c>
      <c r="AS297" s="293">
        <f t="shared" si="10"/>
        <v>260.11747570145906</v>
      </c>
      <c r="AU297" s="357"/>
    </row>
    <row r="298" spans="2:47" ht="25.5">
      <c r="B298" s="52">
        <v>292</v>
      </c>
      <c r="C298" s="334">
        <v>26055</v>
      </c>
      <c r="D298" s="81" t="s">
        <v>883</v>
      </c>
      <c r="E298" s="55" t="s">
        <v>3562</v>
      </c>
      <c r="F298" s="55" t="s">
        <v>3565</v>
      </c>
      <c r="G298" s="54" t="s">
        <v>4422</v>
      </c>
      <c r="H298" s="54" t="s">
        <v>4422</v>
      </c>
      <c r="I298" s="55" t="s">
        <v>3293</v>
      </c>
      <c r="J298" s="34">
        <v>2</v>
      </c>
      <c r="K298" s="36">
        <v>50</v>
      </c>
      <c r="L298" s="34">
        <v>1</v>
      </c>
      <c r="M298" s="36">
        <v>70</v>
      </c>
      <c r="N298" s="34"/>
      <c r="O298" s="34"/>
      <c r="P298" s="34"/>
      <c r="Q298" s="34"/>
      <c r="R298" s="34">
        <v>1</v>
      </c>
      <c r="S298" s="35">
        <v>50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>
        <v>1</v>
      </c>
      <c r="AO298" s="36">
        <v>60</v>
      </c>
      <c r="AP298" s="293">
        <f>MAX(K298,M298,O298,Q298,S298,U298,W298,Y298,AA298,AC298,AE298,AG298,AI298,AK298,AM298,AO298)*VLOOKUP(I298,'5.- Instrumental'!$B$6:$O$303,14,FALSE)</f>
        <v>0.14601746632996634</v>
      </c>
      <c r="AQ298" s="356">
        <f>VLOOKUP(C298,'6.- Insumos'!$B$5:$K$2417,10,FALSE)</f>
        <v>20.8672</v>
      </c>
      <c r="AR298" s="293">
        <f t="shared" si="11"/>
        <v>21.013217466329966</v>
      </c>
      <c r="AS298" s="293">
        <f t="shared" si="10"/>
        <v>21.013217466329966</v>
      </c>
      <c r="AU298" s="357"/>
    </row>
    <row r="299" spans="2:47" ht="63.75">
      <c r="B299" s="52">
        <v>293</v>
      </c>
      <c r="C299" s="334">
        <v>26070</v>
      </c>
      <c r="D299" s="81" t="s">
        <v>2807</v>
      </c>
      <c r="E299" s="55" t="s">
        <v>3569</v>
      </c>
      <c r="F299" s="55" t="s">
        <v>3570</v>
      </c>
      <c r="G299" s="54" t="s">
        <v>4422</v>
      </c>
      <c r="H299" s="54" t="s">
        <v>4422</v>
      </c>
      <c r="I299" s="55" t="s">
        <v>3315</v>
      </c>
      <c r="J299" s="35">
        <v>2</v>
      </c>
      <c r="K299" s="36">
        <v>90</v>
      </c>
      <c r="L299" s="35">
        <v>1</v>
      </c>
      <c r="M299" s="36">
        <v>110</v>
      </c>
      <c r="N299" s="34"/>
      <c r="O299" s="34"/>
      <c r="P299" s="34"/>
      <c r="Q299" s="34"/>
      <c r="R299" s="35">
        <v>1</v>
      </c>
      <c r="S299" s="35">
        <v>90</v>
      </c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>
        <v>1</v>
      </c>
      <c r="AO299" s="36">
        <v>100</v>
      </c>
      <c r="AP299" s="293">
        <f>MAX(K299,M299,O299,Q299,S299,U299,W299,Y299,AA299,AC299,AE299,AG299,AI299,AK299,AM299,AO299)*VLOOKUP(I299,'5.- Instrumental'!$B$6:$O$303,14,FALSE)</f>
        <v>2.6832561728395063</v>
      </c>
      <c r="AQ299" s="356">
        <f>VLOOKUP(C299,'6.- Insumos'!$B$5:$K$2417,10,FALSE)</f>
        <v>141.15899999999999</v>
      </c>
      <c r="AR299" s="293">
        <f t="shared" si="11"/>
        <v>143.84225617283948</v>
      </c>
      <c r="AS299" s="293">
        <f t="shared" si="10"/>
        <v>143.84225617283948</v>
      </c>
      <c r="AU299" s="357"/>
    </row>
    <row r="300" spans="2:47" ht="38.25">
      <c r="B300" s="52">
        <v>294</v>
      </c>
      <c r="C300" s="334">
        <v>26115</v>
      </c>
      <c r="D300" s="81" t="s">
        <v>2808</v>
      </c>
      <c r="E300" s="55" t="s">
        <v>3569</v>
      </c>
      <c r="F300" s="55" t="s">
        <v>3563</v>
      </c>
      <c r="G300" s="54" t="s">
        <v>4422</v>
      </c>
      <c r="H300" s="54" t="s">
        <v>4422</v>
      </c>
      <c r="I300" s="55" t="s">
        <v>3307</v>
      </c>
      <c r="J300" s="35">
        <v>2</v>
      </c>
      <c r="K300" s="36">
        <v>90</v>
      </c>
      <c r="L300" s="35">
        <v>1</v>
      </c>
      <c r="M300" s="36">
        <v>110</v>
      </c>
      <c r="N300" s="34"/>
      <c r="O300" s="34"/>
      <c r="P300" s="34"/>
      <c r="Q300" s="34"/>
      <c r="R300" s="35">
        <v>1</v>
      </c>
      <c r="S300" s="35">
        <v>90</v>
      </c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>
        <v>1</v>
      </c>
      <c r="AO300" s="36">
        <v>100</v>
      </c>
      <c r="AP300" s="293">
        <f>MAX(K300,M300,O300,Q300,S300,U300,W300,Y300,AA300,AC300,AE300,AG300,AI300,AK300,AM300,AO300)*VLOOKUP(I300,'5.- Instrumental'!$B$6:$O$303,14,FALSE)</f>
        <v>1.7629243827160495</v>
      </c>
      <c r="AQ300" s="356">
        <f>VLOOKUP(C300,'6.- Insumos'!$B$5:$K$2417,10,FALSE)</f>
        <v>94.834999999999994</v>
      </c>
      <c r="AR300" s="293">
        <f t="shared" si="11"/>
        <v>96.597924382716045</v>
      </c>
      <c r="AS300" s="293">
        <f t="shared" si="10"/>
        <v>96.597924382716045</v>
      </c>
      <c r="AU300" s="357"/>
    </row>
    <row r="301" spans="2:47" ht="38.25">
      <c r="B301" s="52">
        <v>295</v>
      </c>
      <c r="C301" s="334">
        <v>26117</v>
      </c>
      <c r="D301" s="81" t="s">
        <v>3935</v>
      </c>
      <c r="E301" s="55" t="s">
        <v>3569</v>
      </c>
      <c r="F301" s="55" t="s">
        <v>3573</v>
      </c>
      <c r="G301" s="54" t="s">
        <v>4422</v>
      </c>
      <c r="H301" s="54" t="s">
        <v>4422</v>
      </c>
      <c r="I301" s="55" t="s">
        <v>3315</v>
      </c>
      <c r="J301" s="35">
        <v>2</v>
      </c>
      <c r="K301" s="36">
        <v>120</v>
      </c>
      <c r="L301" s="35">
        <v>1</v>
      </c>
      <c r="M301" s="36">
        <v>140</v>
      </c>
      <c r="N301" s="34"/>
      <c r="O301" s="34"/>
      <c r="P301" s="34"/>
      <c r="Q301" s="34"/>
      <c r="R301" s="35">
        <v>1</v>
      </c>
      <c r="S301" s="35">
        <v>120</v>
      </c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>
        <v>1</v>
      </c>
      <c r="AO301" s="36">
        <v>130</v>
      </c>
      <c r="AP301" s="293">
        <f>MAX(K301,M301,O301,Q301,S301,U301,W301,Y301,AA301,AC301,AE301,AG301,AI301,AK301,AM301,AO301)*VLOOKUP(I301,'5.- Instrumental'!$B$6:$O$303,14,FALSE)</f>
        <v>3.4150533108866443</v>
      </c>
      <c r="AQ301" s="356">
        <f>VLOOKUP(C301,'6.- Insumos'!$B$5:$K$2417,10,FALSE)</f>
        <v>224.16749000000002</v>
      </c>
      <c r="AR301" s="293">
        <f t="shared" si="11"/>
        <v>227.58254331088665</v>
      </c>
      <c r="AS301" s="293">
        <f t="shared" si="10"/>
        <v>227.58254331088665</v>
      </c>
      <c r="AU301" s="357"/>
    </row>
    <row r="302" spans="2:47" ht="38.25">
      <c r="B302" s="52">
        <v>296</v>
      </c>
      <c r="C302" s="334">
        <v>26121</v>
      </c>
      <c r="D302" s="81" t="s">
        <v>3936</v>
      </c>
      <c r="E302" s="55" t="s">
        <v>3569</v>
      </c>
      <c r="F302" s="55" t="s">
        <v>3570</v>
      </c>
      <c r="G302" s="54" t="s">
        <v>4422</v>
      </c>
      <c r="H302" s="54" t="s">
        <v>4422</v>
      </c>
      <c r="I302" s="55" t="s">
        <v>3315</v>
      </c>
      <c r="J302" s="34">
        <v>2</v>
      </c>
      <c r="K302" s="36">
        <v>50</v>
      </c>
      <c r="L302" s="34">
        <v>1</v>
      </c>
      <c r="M302" s="36">
        <v>70</v>
      </c>
      <c r="N302" s="34"/>
      <c r="O302" s="34"/>
      <c r="P302" s="34"/>
      <c r="Q302" s="34"/>
      <c r="R302" s="34">
        <v>1</v>
      </c>
      <c r="S302" s="35">
        <v>50</v>
      </c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>
        <v>1</v>
      </c>
      <c r="AO302" s="36">
        <v>60</v>
      </c>
      <c r="AP302" s="293">
        <f>MAX(K302,M302,O302,Q302,S302,U302,W302,Y302,AA302,AC302,AE302,AG302,AI302,AK302,AM302,AO302)*VLOOKUP(I302,'5.- Instrumental'!$B$6:$O$303,14,FALSE)</f>
        <v>1.7075266554433222</v>
      </c>
      <c r="AQ302" s="356">
        <f>VLOOKUP(C302,'6.- Insumos'!$B$5:$K$2417,10,FALSE)</f>
        <v>259.11668333333336</v>
      </c>
      <c r="AR302" s="293">
        <f t="shared" si="11"/>
        <v>260.82420998877666</v>
      </c>
      <c r="AS302" s="293">
        <f t="shared" si="10"/>
        <v>260.82420998877666</v>
      </c>
      <c r="AU302" s="357"/>
    </row>
    <row r="303" spans="2:47" ht="38.25">
      <c r="B303" s="52">
        <v>297</v>
      </c>
      <c r="C303" s="334">
        <v>26130</v>
      </c>
      <c r="D303" s="81" t="s">
        <v>4435</v>
      </c>
      <c r="E303" s="55" t="s">
        <v>3569</v>
      </c>
      <c r="F303" s="55" t="s">
        <v>3570</v>
      </c>
      <c r="G303" s="54" t="s">
        <v>4422</v>
      </c>
      <c r="H303" s="54" t="s">
        <v>4422</v>
      </c>
      <c r="I303" s="55" t="s">
        <v>3315</v>
      </c>
      <c r="J303" s="35">
        <v>2</v>
      </c>
      <c r="K303" s="36">
        <v>60</v>
      </c>
      <c r="L303" s="35">
        <v>1</v>
      </c>
      <c r="M303" s="36">
        <v>80</v>
      </c>
      <c r="N303" s="34"/>
      <c r="O303" s="34"/>
      <c r="P303" s="34"/>
      <c r="Q303" s="34"/>
      <c r="R303" s="35">
        <v>1</v>
      </c>
      <c r="S303" s="35">
        <v>60</v>
      </c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>
        <v>1</v>
      </c>
      <c r="AO303" s="36">
        <v>70</v>
      </c>
      <c r="AP303" s="293">
        <f>MAX(K303,M303,O303,Q303,S303,U303,W303,Y303,AA303,AC303,AE303,AG303,AI303,AK303,AM303,AO303)*VLOOKUP(I303,'5.- Instrumental'!$B$6:$O$303,14,FALSE)</f>
        <v>1.9514590347923684</v>
      </c>
      <c r="AQ303" s="356">
        <f>VLOOKUP(C303,'6.- Insumos'!$B$5:$K$2417,10,FALSE)</f>
        <v>141.15899999999999</v>
      </c>
      <c r="AR303" s="293">
        <f t="shared" si="11"/>
        <v>143.11045903479237</v>
      </c>
      <c r="AS303" s="293">
        <f t="shared" si="10"/>
        <v>143.11045903479237</v>
      </c>
      <c r="AU303" s="357"/>
    </row>
    <row r="304" spans="2:47" ht="38.25">
      <c r="B304" s="52">
        <v>298</v>
      </c>
      <c r="C304" s="334">
        <v>26145</v>
      </c>
      <c r="D304" s="81" t="s">
        <v>4436</v>
      </c>
      <c r="E304" s="55" t="s">
        <v>3569</v>
      </c>
      <c r="F304" s="55" t="s">
        <v>3570</v>
      </c>
      <c r="G304" s="54" t="s">
        <v>4422</v>
      </c>
      <c r="H304" s="54" t="s">
        <v>4422</v>
      </c>
      <c r="I304" s="55" t="s">
        <v>3315</v>
      </c>
      <c r="J304" s="35">
        <v>2</v>
      </c>
      <c r="K304" s="36">
        <v>90</v>
      </c>
      <c r="L304" s="35">
        <v>1</v>
      </c>
      <c r="M304" s="36">
        <v>110</v>
      </c>
      <c r="N304" s="34"/>
      <c r="O304" s="34"/>
      <c r="P304" s="34"/>
      <c r="Q304" s="34"/>
      <c r="R304" s="35">
        <v>1</v>
      </c>
      <c r="S304" s="35">
        <v>90</v>
      </c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>
        <v>1</v>
      </c>
      <c r="AO304" s="36">
        <v>100</v>
      </c>
      <c r="AP304" s="293">
        <f>MAX(K304,M304,O304,Q304,S304,U304,W304,Y304,AA304,AC304,AE304,AG304,AI304,AK304,AM304,AO304)*VLOOKUP(I304,'5.- Instrumental'!$B$6:$O$303,14,FALSE)</f>
        <v>2.6832561728395063</v>
      </c>
      <c r="AQ304" s="356">
        <f>VLOOKUP(C304,'6.- Insumos'!$B$5:$K$2417,10,FALSE)</f>
        <v>141.15899999999999</v>
      </c>
      <c r="AR304" s="293">
        <f t="shared" si="11"/>
        <v>143.84225617283948</v>
      </c>
      <c r="AS304" s="293">
        <f t="shared" si="10"/>
        <v>143.84225617283948</v>
      </c>
      <c r="AU304" s="357"/>
    </row>
    <row r="305" spans="2:47" ht="38.25">
      <c r="B305" s="52">
        <v>299</v>
      </c>
      <c r="C305" s="334">
        <v>26185</v>
      </c>
      <c r="D305" s="81" t="s">
        <v>4437</v>
      </c>
      <c r="E305" s="55" t="s">
        <v>3569</v>
      </c>
      <c r="F305" s="55" t="s">
        <v>3570</v>
      </c>
      <c r="G305" s="54" t="s">
        <v>4422</v>
      </c>
      <c r="H305" s="54" t="s">
        <v>4422</v>
      </c>
      <c r="I305" s="55" t="s">
        <v>3315</v>
      </c>
      <c r="J305" s="35">
        <v>2</v>
      </c>
      <c r="K305" s="36">
        <v>90</v>
      </c>
      <c r="L305" s="35">
        <v>1</v>
      </c>
      <c r="M305" s="36">
        <v>110</v>
      </c>
      <c r="N305" s="34"/>
      <c r="O305" s="34"/>
      <c r="P305" s="34"/>
      <c r="Q305" s="34"/>
      <c r="R305" s="35">
        <v>1</v>
      </c>
      <c r="S305" s="35">
        <v>90</v>
      </c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>
        <v>1</v>
      </c>
      <c r="AO305" s="36">
        <v>100</v>
      </c>
      <c r="AP305" s="293">
        <f>MAX(K305,M305,O305,Q305,S305,U305,W305,Y305,AA305,AC305,AE305,AG305,AI305,AK305,AM305,AO305)*VLOOKUP(I305,'5.- Instrumental'!$B$6:$O$303,14,FALSE)</f>
        <v>2.6832561728395063</v>
      </c>
      <c r="AQ305" s="356">
        <f>VLOOKUP(C305,'6.- Insumos'!$B$5:$K$2417,10,FALSE)</f>
        <v>141.15899999999999</v>
      </c>
      <c r="AR305" s="293">
        <f t="shared" si="11"/>
        <v>143.84225617283948</v>
      </c>
      <c r="AS305" s="293">
        <f t="shared" si="10"/>
        <v>143.84225617283948</v>
      </c>
      <c r="AU305" s="357"/>
    </row>
    <row r="306" spans="2:47" ht="38.25">
      <c r="B306" s="52">
        <v>300</v>
      </c>
      <c r="C306" s="334">
        <v>26200</v>
      </c>
      <c r="D306" s="81" t="s">
        <v>4438</v>
      </c>
      <c r="E306" s="55" t="s">
        <v>3569</v>
      </c>
      <c r="F306" s="55" t="s">
        <v>3570</v>
      </c>
      <c r="G306" s="54" t="s">
        <v>4422</v>
      </c>
      <c r="H306" s="54" t="s">
        <v>4422</v>
      </c>
      <c r="I306" s="55" t="s">
        <v>3315</v>
      </c>
      <c r="J306" s="35">
        <v>2</v>
      </c>
      <c r="K306" s="36">
        <v>75</v>
      </c>
      <c r="L306" s="35">
        <v>1</v>
      </c>
      <c r="M306" s="36">
        <v>95</v>
      </c>
      <c r="N306" s="34"/>
      <c r="O306" s="34"/>
      <c r="P306" s="34"/>
      <c r="Q306" s="34"/>
      <c r="R306" s="35">
        <v>1</v>
      </c>
      <c r="S306" s="35">
        <v>75</v>
      </c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>
        <v>1</v>
      </c>
      <c r="AO306" s="36">
        <v>85</v>
      </c>
      <c r="AP306" s="293">
        <f>MAX(K306,M306,O306,Q306,S306,U306,W306,Y306,AA306,AC306,AE306,AG306,AI306,AK306,AM306,AO306)*VLOOKUP(I306,'5.- Instrumental'!$B$6:$O$303,14,FALSE)</f>
        <v>2.3173576038159371</v>
      </c>
      <c r="AQ306" s="356">
        <f>VLOOKUP(C306,'6.- Insumos'!$B$5:$K$2417,10,FALSE)</f>
        <v>141.15899999999999</v>
      </c>
      <c r="AR306" s="293">
        <f t="shared" si="11"/>
        <v>143.47635760381593</v>
      </c>
      <c r="AS306" s="293">
        <f t="shared" si="10"/>
        <v>143.47635760381593</v>
      </c>
      <c r="AU306" s="357"/>
    </row>
    <row r="307" spans="2:47" ht="38.25">
      <c r="B307" s="52">
        <v>301</v>
      </c>
      <c r="C307" s="334">
        <v>26230</v>
      </c>
      <c r="D307" s="81" t="s">
        <v>4439</v>
      </c>
      <c r="E307" s="55" t="s">
        <v>3569</v>
      </c>
      <c r="F307" s="55" t="s">
        <v>3570</v>
      </c>
      <c r="G307" s="54" t="s">
        <v>4422</v>
      </c>
      <c r="H307" s="54" t="s">
        <v>4422</v>
      </c>
      <c r="I307" s="55" t="s">
        <v>3315</v>
      </c>
      <c r="J307" s="35">
        <v>2</v>
      </c>
      <c r="K307" s="36">
        <v>75</v>
      </c>
      <c r="L307" s="35">
        <v>1</v>
      </c>
      <c r="M307" s="36">
        <v>95</v>
      </c>
      <c r="N307" s="34"/>
      <c r="O307" s="34"/>
      <c r="P307" s="34"/>
      <c r="Q307" s="34"/>
      <c r="R307" s="35">
        <v>1</v>
      </c>
      <c r="S307" s="35">
        <v>75</v>
      </c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>
        <v>1</v>
      </c>
      <c r="AO307" s="36">
        <v>85</v>
      </c>
      <c r="AP307" s="293">
        <f>MAX(K307,M307,O307,Q307,S307,U307,W307,Y307,AA307,AC307,AE307,AG307,AI307,AK307,AM307,AO307)*VLOOKUP(I307,'5.- Instrumental'!$B$6:$O$303,14,FALSE)</f>
        <v>2.3173576038159371</v>
      </c>
      <c r="AQ307" s="356">
        <f>VLOOKUP(C307,'6.- Insumos'!$B$5:$K$2417,10,FALSE)</f>
        <v>141.15899999999999</v>
      </c>
      <c r="AR307" s="293">
        <f t="shared" si="11"/>
        <v>143.47635760381593</v>
      </c>
      <c r="AS307" s="293">
        <f t="shared" si="10"/>
        <v>143.47635760381593</v>
      </c>
      <c r="AU307" s="357"/>
    </row>
    <row r="308" spans="2:47" ht="38.25">
      <c r="B308" s="52">
        <v>302</v>
      </c>
      <c r="C308" s="334">
        <v>26250</v>
      </c>
      <c r="D308" s="81" t="s">
        <v>4440</v>
      </c>
      <c r="E308" s="55" t="s">
        <v>3569</v>
      </c>
      <c r="F308" s="55" t="s">
        <v>3570</v>
      </c>
      <c r="G308" s="54" t="s">
        <v>4422</v>
      </c>
      <c r="H308" s="54" t="s">
        <v>4422</v>
      </c>
      <c r="I308" s="55" t="s">
        <v>3315</v>
      </c>
      <c r="J308" s="35">
        <v>2</v>
      </c>
      <c r="K308" s="36">
        <v>90</v>
      </c>
      <c r="L308" s="35">
        <v>1</v>
      </c>
      <c r="M308" s="36">
        <v>110</v>
      </c>
      <c r="N308" s="34"/>
      <c r="O308" s="34"/>
      <c r="P308" s="34"/>
      <c r="Q308" s="34"/>
      <c r="R308" s="35">
        <v>1</v>
      </c>
      <c r="S308" s="35">
        <v>90</v>
      </c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>
        <v>1</v>
      </c>
      <c r="AO308" s="36">
        <v>100</v>
      </c>
      <c r="AP308" s="293">
        <f>MAX(K308,M308,O308,Q308,S308,U308,W308,Y308,AA308,AC308,AE308,AG308,AI308,AK308,AM308,AO308)*VLOOKUP(I308,'5.- Instrumental'!$B$6:$O$303,14,FALSE)</f>
        <v>2.6832561728395063</v>
      </c>
      <c r="AQ308" s="356">
        <f>VLOOKUP(C308,'6.- Insumos'!$B$5:$K$2417,10,FALSE)</f>
        <v>286.27401666666663</v>
      </c>
      <c r="AR308" s="293">
        <f t="shared" si="11"/>
        <v>288.95727283950612</v>
      </c>
      <c r="AS308" s="293">
        <f t="shared" si="10"/>
        <v>288.95727283950612</v>
      </c>
      <c r="AU308" s="357"/>
    </row>
    <row r="309" spans="2:47" ht="38.25">
      <c r="B309" s="52">
        <v>303</v>
      </c>
      <c r="C309" s="334">
        <v>26320</v>
      </c>
      <c r="D309" s="81" t="s">
        <v>4441</v>
      </c>
      <c r="E309" s="55" t="s">
        <v>3569</v>
      </c>
      <c r="F309" s="55" t="s">
        <v>3563</v>
      </c>
      <c r="G309" s="54" t="s">
        <v>4422</v>
      </c>
      <c r="H309" s="54" t="s">
        <v>4422</v>
      </c>
      <c r="I309" s="55" t="s">
        <v>3307</v>
      </c>
      <c r="J309" s="35">
        <v>2</v>
      </c>
      <c r="K309" s="36">
        <v>60</v>
      </c>
      <c r="L309" s="35">
        <v>1</v>
      </c>
      <c r="M309" s="36">
        <v>80</v>
      </c>
      <c r="N309" s="34"/>
      <c r="O309" s="34"/>
      <c r="P309" s="34"/>
      <c r="Q309" s="34"/>
      <c r="R309" s="35">
        <v>1</v>
      </c>
      <c r="S309" s="35">
        <v>60</v>
      </c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>
        <v>1</v>
      </c>
      <c r="AO309" s="36">
        <v>70</v>
      </c>
      <c r="AP309" s="293">
        <f>MAX(K309,M309,O309,Q309,S309,U309,W309,Y309,AA309,AC309,AE309,AG309,AI309,AK309,AM309,AO309)*VLOOKUP(I309,'5.- Instrumental'!$B$6:$O$303,14,FALSE)</f>
        <v>1.2821268237934904</v>
      </c>
      <c r="AQ309" s="356">
        <f>VLOOKUP(C309,'6.- Insumos'!$B$5:$K$2417,10,FALSE)</f>
        <v>94.834999999999994</v>
      </c>
      <c r="AR309" s="293">
        <f t="shared" si="11"/>
        <v>96.117126823793484</v>
      </c>
      <c r="AS309" s="293">
        <f t="shared" si="10"/>
        <v>96.117126823793484</v>
      </c>
      <c r="AU309" s="357"/>
    </row>
    <row r="310" spans="2:47" ht="38.25">
      <c r="B310" s="52">
        <v>304</v>
      </c>
      <c r="C310" s="334">
        <v>26350</v>
      </c>
      <c r="D310" s="81" t="s">
        <v>4442</v>
      </c>
      <c r="E310" s="55" t="s">
        <v>3569</v>
      </c>
      <c r="F310" s="55" t="s">
        <v>3570</v>
      </c>
      <c r="G310" s="54" t="s">
        <v>4422</v>
      </c>
      <c r="H310" s="54" t="s">
        <v>4422</v>
      </c>
      <c r="I310" s="55" t="s">
        <v>3315</v>
      </c>
      <c r="J310" s="35">
        <v>2</v>
      </c>
      <c r="K310" s="36">
        <v>60</v>
      </c>
      <c r="L310" s="35">
        <v>1</v>
      </c>
      <c r="M310" s="36">
        <v>80</v>
      </c>
      <c r="N310" s="34"/>
      <c r="O310" s="34"/>
      <c r="P310" s="34"/>
      <c r="Q310" s="34"/>
      <c r="R310" s="35">
        <v>1</v>
      </c>
      <c r="S310" s="35">
        <v>60</v>
      </c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>
        <v>1</v>
      </c>
      <c r="AO310" s="36">
        <v>70</v>
      </c>
      <c r="AP310" s="293">
        <f>MAX(K310,M310,O310,Q310,S310,U310,W310,Y310,AA310,AC310,AE310,AG310,AI310,AK310,AM310,AO310)*VLOOKUP(I310,'5.- Instrumental'!$B$6:$O$303,14,FALSE)</f>
        <v>1.9514590347923684</v>
      </c>
      <c r="AQ310" s="356">
        <f>VLOOKUP(C310,'6.- Insumos'!$B$5:$K$2417,10,FALSE)</f>
        <v>141.15899999999999</v>
      </c>
      <c r="AR310" s="293">
        <f t="shared" si="11"/>
        <v>143.11045903479237</v>
      </c>
      <c r="AS310" s="293">
        <f t="shared" si="10"/>
        <v>143.11045903479237</v>
      </c>
      <c r="AU310" s="357"/>
    </row>
    <row r="311" spans="2:47" ht="38.25">
      <c r="B311" s="52">
        <v>305</v>
      </c>
      <c r="C311" s="334">
        <v>26370</v>
      </c>
      <c r="D311" s="81" t="s">
        <v>4443</v>
      </c>
      <c r="E311" s="55" t="s">
        <v>3569</v>
      </c>
      <c r="F311" s="55" t="s">
        <v>3573</v>
      </c>
      <c r="G311" s="54" t="s">
        <v>4422</v>
      </c>
      <c r="H311" s="54" t="s">
        <v>4422</v>
      </c>
      <c r="I311" s="55" t="s">
        <v>3315</v>
      </c>
      <c r="J311" s="35">
        <v>2</v>
      </c>
      <c r="K311" s="36">
        <v>60</v>
      </c>
      <c r="L311" s="35">
        <v>1</v>
      </c>
      <c r="M311" s="36">
        <v>80</v>
      </c>
      <c r="N311" s="34"/>
      <c r="O311" s="34"/>
      <c r="P311" s="34"/>
      <c r="Q311" s="34"/>
      <c r="R311" s="35">
        <v>1</v>
      </c>
      <c r="S311" s="35">
        <v>60</v>
      </c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>
        <v>1</v>
      </c>
      <c r="AO311" s="36">
        <v>70</v>
      </c>
      <c r="AP311" s="293">
        <f>MAX(K311,M311,O311,Q311,S311,U311,W311,Y311,AA311,AC311,AE311,AG311,AI311,AK311,AM311,AO311)*VLOOKUP(I311,'5.- Instrumental'!$B$6:$O$303,14,FALSE)</f>
        <v>1.9514590347923684</v>
      </c>
      <c r="AQ311" s="356">
        <f>VLOOKUP(C311,'6.- Insumos'!$B$5:$K$2417,10,FALSE)</f>
        <v>224.16749000000002</v>
      </c>
      <c r="AR311" s="293">
        <f t="shared" si="11"/>
        <v>226.11894903479239</v>
      </c>
      <c r="AS311" s="293">
        <f t="shared" si="10"/>
        <v>226.11894903479239</v>
      </c>
      <c r="AU311" s="357"/>
    </row>
    <row r="312" spans="2:47" ht="38.25">
      <c r="B312" s="52">
        <v>306</v>
      </c>
      <c r="C312" s="334">
        <v>26410</v>
      </c>
      <c r="D312" s="81" t="s">
        <v>4444</v>
      </c>
      <c r="E312" s="55" t="s">
        <v>3569</v>
      </c>
      <c r="F312" s="55" t="s">
        <v>3563</v>
      </c>
      <c r="G312" s="54" t="s">
        <v>4422</v>
      </c>
      <c r="H312" s="54" t="s">
        <v>4422</v>
      </c>
      <c r="I312" s="55" t="s">
        <v>3307</v>
      </c>
      <c r="J312" s="35">
        <v>2</v>
      </c>
      <c r="K312" s="36">
        <v>60</v>
      </c>
      <c r="L312" s="35">
        <v>1</v>
      </c>
      <c r="M312" s="36">
        <v>80</v>
      </c>
      <c r="N312" s="34"/>
      <c r="O312" s="34"/>
      <c r="P312" s="34"/>
      <c r="Q312" s="34"/>
      <c r="R312" s="35">
        <v>1</v>
      </c>
      <c r="S312" s="35">
        <v>60</v>
      </c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>
        <v>1</v>
      </c>
      <c r="AO312" s="36">
        <v>70</v>
      </c>
      <c r="AP312" s="293">
        <f>MAX(K312,M312,O312,Q312,S312,U312,W312,Y312,AA312,AC312,AE312,AG312,AI312,AK312,AM312,AO312)*VLOOKUP(I312,'5.- Instrumental'!$B$6:$O$303,14,FALSE)</f>
        <v>1.2821268237934904</v>
      </c>
      <c r="AQ312" s="356">
        <f>VLOOKUP(C312,'6.- Insumos'!$B$5:$K$2417,10,FALSE)</f>
        <v>94.834999999999994</v>
      </c>
      <c r="AR312" s="293">
        <f t="shared" si="11"/>
        <v>96.117126823793484</v>
      </c>
      <c r="AS312" s="293">
        <f t="shared" si="10"/>
        <v>96.117126823793484</v>
      </c>
      <c r="AU312" s="357"/>
    </row>
    <row r="313" spans="2:47" ht="38.25">
      <c r="B313" s="52">
        <v>307</v>
      </c>
      <c r="C313" s="334">
        <v>26437</v>
      </c>
      <c r="D313" s="81" t="s">
        <v>4445</v>
      </c>
      <c r="E313" s="55" t="s">
        <v>3569</v>
      </c>
      <c r="F313" s="55" t="s">
        <v>3563</v>
      </c>
      <c r="G313" s="54" t="s">
        <v>4422</v>
      </c>
      <c r="H313" s="54" t="s">
        <v>4422</v>
      </c>
      <c r="I313" s="55" t="s">
        <v>3307</v>
      </c>
      <c r="J313" s="35">
        <v>2</v>
      </c>
      <c r="K313" s="36">
        <v>60</v>
      </c>
      <c r="L313" s="35">
        <v>1</v>
      </c>
      <c r="M313" s="36">
        <v>80</v>
      </c>
      <c r="N313" s="34"/>
      <c r="O313" s="34"/>
      <c r="P313" s="34"/>
      <c r="Q313" s="34"/>
      <c r="R313" s="35">
        <v>1</v>
      </c>
      <c r="S313" s="35">
        <v>60</v>
      </c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>
        <v>1</v>
      </c>
      <c r="AO313" s="36">
        <v>70</v>
      </c>
      <c r="AP313" s="293">
        <f>MAX(K313,M313,O313,Q313,S313,U313,W313,Y313,AA313,AC313,AE313,AG313,AI313,AK313,AM313,AO313)*VLOOKUP(I313,'5.- Instrumental'!$B$6:$O$303,14,FALSE)</f>
        <v>1.2821268237934904</v>
      </c>
      <c r="AQ313" s="356">
        <f>VLOOKUP(C313,'6.- Insumos'!$B$5:$K$2417,10,FALSE)</f>
        <v>94.834999999999994</v>
      </c>
      <c r="AR313" s="293">
        <f t="shared" si="11"/>
        <v>96.117126823793484</v>
      </c>
      <c r="AS313" s="293">
        <f t="shared" si="10"/>
        <v>96.117126823793484</v>
      </c>
      <c r="AU313" s="357"/>
    </row>
    <row r="314" spans="2:47" ht="38.25">
      <c r="B314" s="52">
        <v>308</v>
      </c>
      <c r="C314" s="334">
        <v>26440</v>
      </c>
      <c r="D314" s="81" t="s">
        <v>4446</v>
      </c>
      <c r="E314" s="55" t="s">
        <v>3569</v>
      </c>
      <c r="F314" s="55" t="s">
        <v>3570</v>
      </c>
      <c r="G314" s="54" t="s">
        <v>4422</v>
      </c>
      <c r="H314" s="54" t="s">
        <v>4422</v>
      </c>
      <c r="I314" s="55" t="s">
        <v>3315</v>
      </c>
      <c r="J314" s="35">
        <v>2</v>
      </c>
      <c r="K314" s="36">
        <v>75</v>
      </c>
      <c r="L314" s="35">
        <v>1</v>
      </c>
      <c r="M314" s="36">
        <v>95</v>
      </c>
      <c r="N314" s="34"/>
      <c r="O314" s="34"/>
      <c r="P314" s="34"/>
      <c r="Q314" s="34"/>
      <c r="R314" s="35">
        <v>1</v>
      </c>
      <c r="S314" s="35">
        <v>75</v>
      </c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>
        <v>1</v>
      </c>
      <c r="AO314" s="36">
        <v>85</v>
      </c>
      <c r="AP314" s="293">
        <f>MAX(K314,M314,O314,Q314,S314,U314,W314,Y314,AA314,AC314,AE314,AG314,AI314,AK314,AM314,AO314)*VLOOKUP(I314,'5.- Instrumental'!$B$6:$O$303,14,FALSE)</f>
        <v>2.3173576038159371</v>
      </c>
      <c r="AQ314" s="356">
        <f>VLOOKUP(C314,'6.- Insumos'!$B$5:$K$2417,10,FALSE)</f>
        <v>141.15899999999999</v>
      </c>
      <c r="AR314" s="293">
        <f t="shared" si="11"/>
        <v>143.47635760381593</v>
      </c>
      <c r="AS314" s="293">
        <f t="shared" si="10"/>
        <v>143.47635760381593</v>
      </c>
      <c r="AU314" s="357"/>
    </row>
    <row r="315" spans="2:47" ht="38.25">
      <c r="B315" s="52">
        <v>309</v>
      </c>
      <c r="C315" s="334">
        <v>26450</v>
      </c>
      <c r="D315" s="81" t="s">
        <v>4447</v>
      </c>
      <c r="E315" s="55" t="s">
        <v>3569</v>
      </c>
      <c r="F315" s="55" t="s">
        <v>3563</v>
      </c>
      <c r="G315" s="54" t="s">
        <v>4422</v>
      </c>
      <c r="H315" s="54" t="s">
        <v>4422</v>
      </c>
      <c r="I315" s="55" t="s">
        <v>3307</v>
      </c>
      <c r="J315" s="35">
        <v>2</v>
      </c>
      <c r="K315" s="36">
        <v>60</v>
      </c>
      <c r="L315" s="35">
        <v>1</v>
      </c>
      <c r="M315" s="36">
        <v>80</v>
      </c>
      <c r="N315" s="34"/>
      <c r="O315" s="34"/>
      <c r="P315" s="34"/>
      <c r="Q315" s="34"/>
      <c r="R315" s="35">
        <v>1</v>
      </c>
      <c r="S315" s="35">
        <v>60</v>
      </c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>
        <v>1</v>
      </c>
      <c r="AO315" s="36">
        <v>70</v>
      </c>
      <c r="AP315" s="293">
        <f>MAX(K315,M315,O315,Q315,S315,U315,W315,Y315,AA315,AC315,AE315,AG315,AI315,AK315,AM315,AO315)*VLOOKUP(I315,'5.- Instrumental'!$B$6:$O$303,14,FALSE)</f>
        <v>1.2821268237934904</v>
      </c>
      <c r="AQ315" s="356">
        <f>VLOOKUP(C315,'6.- Insumos'!$B$5:$K$2417,10,FALSE)</f>
        <v>94.834999999999994</v>
      </c>
      <c r="AR315" s="293">
        <f t="shared" si="11"/>
        <v>96.117126823793484</v>
      </c>
      <c r="AS315" s="293">
        <f t="shared" si="10"/>
        <v>96.117126823793484</v>
      </c>
      <c r="AU315" s="357"/>
    </row>
    <row r="316" spans="2:47" ht="38.25">
      <c r="B316" s="52">
        <v>310</v>
      </c>
      <c r="C316" s="334">
        <v>26471</v>
      </c>
      <c r="D316" s="81" t="s">
        <v>4448</v>
      </c>
      <c r="E316" s="55" t="s">
        <v>3569</v>
      </c>
      <c r="F316" s="55" t="s">
        <v>3570</v>
      </c>
      <c r="G316" s="54" t="s">
        <v>4422</v>
      </c>
      <c r="H316" s="54" t="s">
        <v>4422</v>
      </c>
      <c r="I316" s="55" t="s">
        <v>3315</v>
      </c>
      <c r="J316" s="35">
        <v>2</v>
      </c>
      <c r="K316" s="36">
        <v>75</v>
      </c>
      <c r="L316" s="35">
        <v>1</v>
      </c>
      <c r="M316" s="36">
        <v>95</v>
      </c>
      <c r="N316" s="34"/>
      <c r="O316" s="34"/>
      <c r="P316" s="34"/>
      <c r="Q316" s="34"/>
      <c r="R316" s="35">
        <v>1</v>
      </c>
      <c r="S316" s="35">
        <v>75</v>
      </c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>
        <v>1</v>
      </c>
      <c r="AO316" s="36">
        <v>85</v>
      </c>
      <c r="AP316" s="293">
        <f>MAX(K316,M316,O316,Q316,S316,U316,W316,Y316,AA316,AC316,AE316,AG316,AI316,AK316,AM316,AO316)*VLOOKUP(I316,'5.- Instrumental'!$B$6:$O$303,14,FALSE)</f>
        <v>2.3173576038159371</v>
      </c>
      <c r="AQ316" s="356">
        <f>VLOOKUP(C316,'6.- Insumos'!$B$5:$K$2417,10,FALSE)</f>
        <v>141.15899999999999</v>
      </c>
      <c r="AR316" s="293">
        <f t="shared" si="11"/>
        <v>143.47635760381593</v>
      </c>
      <c r="AS316" s="293">
        <f t="shared" si="10"/>
        <v>143.47635760381593</v>
      </c>
      <c r="AU316" s="357"/>
    </row>
    <row r="317" spans="2:47" ht="38.25">
      <c r="B317" s="52">
        <v>311</v>
      </c>
      <c r="C317" s="334">
        <v>26476</v>
      </c>
      <c r="D317" s="81" t="s">
        <v>4449</v>
      </c>
      <c r="E317" s="55" t="s">
        <v>3569</v>
      </c>
      <c r="F317" s="55" t="s">
        <v>3563</v>
      </c>
      <c r="G317" s="54" t="s">
        <v>4422</v>
      </c>
      <c r="H317" s="54" t="s">
        <v>4422</v>
      </c>
      <c r="I317" s="55" t="s">
        <v>3307</v>
      </c>
      <c r="J317" s="35">
        <v>2</v>
      </c>
      <c r="K317" s="36">
        <v>120</v>
      </c>
      <c r="L317" s="35">
        <v>1</v>
      </c>
      <c r="M317" s="36">
        <v>140</v>
      </c>
      <c r="N317" s="34"/>
      <c r="O317" s="34"/>
      <c r="P317" s="34"/>
      <c r="Q317" s="34"/>
      <c r="R317" s="35">
        <v>1</v>
      </c>
      <c r="S317" s="35">
        <v>120</v>
      </c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>
        <v>1</v>
      </c>
      <c r="AO317" s="36">
        <v>130</v>
      </c>
      <c r="AP317" s="293">
        <f>MAX(K317,M317,O317,Q317,S317,U317,W317,Y317,AA317,AC317,AE317,AG317,AI317,AK317,AM317,AO317)*VLOOKUP(I317,'5.- Instrumental'!$B$6:$O$303,14,FALSE)</f>
        <v>2.2437219416386083</v>
      </c>
      <c r="AQ317" s="356">
        <f>VLOOKUP(C317,'6.- Insumos'!$B$5:$K$2417,10,FALSE)</f>
        <v>94.834999999999994</v>
      </c>
      <c r="AR317" s="293">
        <f t="shared" si="11"/>
        <v>97.078721941638605</v>
      </c>
      <c r="AS317" s="293">
        <f t="shared" si="10"/>
        <v>97.078721941638605</v>
      </c>
      <c r="AU317" s="357"/>
    </row>
    <row r="318" spans="2:47" ht="38.25">
      <c r="B318" s="52">
        <v>312</v>
      </c>
      <c r="C318" s="334">
        <v>26477</v>
      </c>
      <c r="D318" s="81" t="s">
        <v>4450</v>
      </c>
      <c r="E318" s="55" t="s">
        <v>3569</v>
      </c>
      <c r="F318" s="55" t="s">
        <v>3563</v>
      </c>
      <c r="G318" s="54" t="s">
        <v>4422</v>
      </c>
      <c r="H318" s="54" t="s">
        <v>4422</v>
      </c>
      <c r="I318" s="55" t="s">
        <v>3307</v>
      </c>
      <c r="J318" s="35">
        <v>2</v>
      </c>
      <c r="K318" s="36">
        <v>120</v>
      </c>
      <c r="L318" s="35">
        <v>1</v>
      </c>
      <c r="M318" s="36">
        <v>140</v>
      </c>
      <c r="N318" s="34"/>
      <c r="O318" s="34"/>
      <c r="P318" s="34"/>
      <c r="Q318" s="34"/>
      <c r="R318" s="35">
        <v>1</v>
      </c>
      <c r="S318" s="35">
        <v>120</v>
      </c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>
        <v>1</v>
      </c>
      <c r="AO318" s="36">
        <v>130</v>
      </c>
      <c r="AP318" s="293">
        <f>MAX(K318,M318,O318,Q318,S318,U318,W318,Y318,AA318,AC318,AE318,AG318,AI318,AK318,AM318,AO318)*VLOOKUP(I318,'5.- Instrumental'!$B$6:$O$303,14,FALSE)</f>
        <v>2.2437219416386083</v>
      </c>
      <c r="AQ318" s="356">
        <f>VLOOKUP(C318,'6.- Insumos'!$B$5:$K$2417,10,FALSE)</f>
        <v>94.834999999999994</v>
      </c>
      <c r="AR318" s="293">
        <f t="shared" si="11"/>
        <v>97.078721941638605</v>
      </c>
      <c r="AS318" s="293">
        <f t="shared" si="10"/>
        <v>97.078721941638605</v>
      </c>
      <c r="AU318" s="357"/>
    </row>
    <row r="319" spans="2:47" ht="38.25">
      <c r="B319" s="52">
        <v>313</v>
      </c>
      <c r="C319" s="334">
        <v>26490</v>
      </c>
      <c r="D319" s="81" t="s">
        <v>4451</v>
      </c>
      <c r="E319" s="55" t="s">
        <v>3569</v>
      </c>
      <c r="F319" s="55" t="s">
        <v>3570</v>
      </c>
      <c r="G319" s="54" t="s">
        <v>4422</v>
      </c>
      <c r="H319" s="54" t="s">
        <v>4422</v>
      </c>
      <c r="I319" s="55" t="s">
        <v>3315</v>
      </c>
      <c r="J319" s="35">
        <v>2</v>
      </c>
      <c r="K319" s="36">
        <v>120</v>
      </c>
      <c r="L319" s="35">
        <v>1</v>
      </c>
      <c r="M319" s="36">
        <v>140</v>
      </c>
      <c r="N319" s="34"/>
      <c r="O319" s="34"/>
      <c r="P319" s="34"/>
      <c r="Q319" s="34"/>
      <c r="R319" s="35">
        <v>1</v>
      </c>
      <c r="S319" s="35">
        <v>120</v>
      </c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>
        <v>1</v>
      </c>
      <c r="AO319" s="36">
        <v>130</v>
      </c>
      <c r="AP319" s="293">
        <f>MAX(K319,M319,O319,Q319,S319,U319,W319,Y319,AA319,AC319,AE319,AG319,AI319,AK319,AM319,AO319)*VLOOKUP(I319,'5.- Instrumental'!$B$6:$O$303,14,FALSE)</f>
        <v>3.4150533108866443</v>
      </c>
      <c r="AQ319" s="356">
        <f>VLOOKUP(C319,'6.- Insumos'!$B$5:$K$2417,10,FALSE)</f>
        <v>306.64201666666668</v>
      </c>
      <c r="AR319" s="293">
        <f t="shared" si="11"/>
        <v>310.05706997755334</v>
      </c>
      <c r="AS319" s="293">
        <f t="shared" si="10"/>
        <v>310.05706997755334</v>
      </c>
      <c r="AU319" s="357"/>
    </row>
    <row r="320" spans="2:47" ht="38.25">
      <c r="B320" s="52">
        <v>314</v>
      </c>
      <c r="C320" s="334">
        <v>26499</v>
      </c>
      <c r="D320" s="81" t="s">
        <v>4452</v>
      </c>
      <c r="E320" s="55" t="s">
        <v>3569</v>
      </c>
      <c r="F320" s="55" t="s">
        <v>3573</v>
      </c>
      <c r="G320" s="54" t="s">
        <v>4422</v>
      </c>
      <c r="H320" s="54" t="s">
        <v>4422</v>
      </c>
      <c r="I320" s="55" t="s">
        <v>3315</v>
      </c>
      <c r="J320" s="34">
        <v>2</v>
      </c>
      <c r="K320" s="36">
        <v>50</v>
      </c>
      <c r="L320" s="34">
        <v>1</v>
      </c>
      <c r="M320" s="36">
        <v>70</v>
      </c>
      <c r="N320" s="34"/>
      <c r="O320" s="34"/>
      <c r="P320" s="34"/>
      <c r="Q320" s="34"/>
      <c r="R320" s="34">
        <v>1</v>
      </c>
      <c r="S320" s="35">
        <v>50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>
        <v>1</v>
      </c>
      <c r="AO320" s="36">
        <v>60</v>
      </c>
      <c r="AP320" s="293">
        <f>MAX(K320,M320,O320,Q320,S320,U320,W320,Y320,AA320,AC320,AE320,AG320,AI320,AK320,AM320,AO320)*VLOOKUP(I320,'5.- Instrumental'!$B$6:$O$303,14,FALSE)</f>
        <v>1.7075266554433222</v>
      </c>
      <c r="AQ320" s="356">
        <f>VLOOKUP(C320,'6.- Insumos'!$B$5:$K$2417,10,FALSE)</f>
        <v>224.16749000000002</v>
      </c>
      <c r="AR320" s="293">
        <f t="shared" si="11"/>
        <v>225.87501665544335</v>
      </c>
      <c r="AS320" s="293">
        <f t="shared" si="10"/>
        <v>225.87501665544335</v>
      </c>
      <c r="AU320" s="357"/>
    </row>
    <row r="321" spans="2:47" ht="38.25">
      <c r="B321" s="52">
        <v>315</v>
      </c>
      <c r="C321" s="334">
        <v>26508</v>
      </c>
      <c r="D321" s="81" t="s">
        <v>4453</v>
      </c>
      <c r="E321" s="55" t="s">
        <v>3569</v>
      </c>
      <c r="F321" s="55" t="s">
        <v>3570</v>
      </c>
      <c r="G321" s="54" t="s">
        <v>4422</v>
      </c>
      <c r="H321" s="54" t="s">
        <v>4422</v>
      </c>
      <c r="I321" s="55" t="s">
        <v>3315</v>
      </c>
      <c r="J321" s="35">
        <v>2</v>
      </c>
      <c r="K321" s="36">
        <v>60</v>
      </c>
      <c r="L321" s="35">
        <v>1</v>
      </c>
      <c r="M321" s="36">
        <v>80</v>
      </c>
      <c r="N321" s="34"/>
      <c r="O321" s="34"/>
      <c r="P321" s="34"/>
      <c r="Q321" s="34"/>
      <c r="R321" s="35">
        <v>1</v>
      </c>
      <c r="S321" s="35">
        <v>60</v>
      </c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>
        <v>1</v>
      </c>
      <c r="AO321" s="36">
        <v>70</v>
      </c>
      <c r="AP321" s="293">
        <f>MAX(K321,M321,O321,Q321,S321,U321,W321,Y321,AA321,AC321,AE321,AG321,AI321,AK321,AM321,AO321)*VLOOKUP(I321,'5.- Instrumental'!$B$6:$O$303,14,FALSE)</f>
        <v>1.9514590347923684</v>
      </c>
      <c r="AQ321" s="356">
        <f>VLOOKUP(C321,'6.- Insumos'!$B$5:$K$2417,10,FALSE)</f>
        <v>141.15899999999999</v>
      </c>
      <c r="AR321" s="293">
        <f t="shared" si="11"/>
        <v>143.11045903479237</v>
      </c>
      <c r="AS321" s="293">
        <f t="shared" si="10"/>
        <v>143.11045903479237</v>
      </c>
      <c r="AU321" s="357"/>
    </row>
    <row r="322" spans="2:47" ht="38.25">
      <c r="B322" s="52">
        <v>316</v>
      </c>
      <c r="C322" s="334">
        <v>26516</v>
      </c>
      <c r="D322" s="81" t="s">
        <v>4454</v>
      </c>
      <c r="E322" s="55" t="s">
        <v>3569</v>
      </c>
      <c r="F322" s="55" t="s">
        <v>3570</v>
      </c>
      <c r="G322" s="54" t="s">
        <v>4422</v>
      </c>
      <c r="H322" s="54" t="s">
        <v>4422</v>
      </c>
      <c r="I322" s="55" t="s">
        <v>3315</v>
      </c>
      <c r="J322" s="35">
        <v>2</v>
      </c>
      <c r="K322" s="36">
        <v>60</v>
      </c>
      <c r="L322" s="35">
        <v>1</v>
      </c>
      <c r="M322" s="36">
        <v>80</v>
      </c>
      <c r="N322" s="34"/>
      <c r="O322" s="34"/>
      <c r="P322" s="34"/>
      <c r="Q322" s="34"/>
      <c r="R322" s="35">
        <v>1</v>
      </c>
      <c r="S322" s="35">
        <v>60</v>
      </c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>
        <v>1</v>
      </c>
      <c r="AO322" s="36">
        <v>70</v>
      </c>
      <c r="AP322" s="293">
        <f>MAX(K322,M322,O322,Q322,S322,U322,W322,Y322,AA322,AC322,AE322,AG322,AI322,AK322,AM322,AO322)*VLOOKUP(I322,'5.- Instrumental'!$B$6:$O$303,14,FALSE)</f>
        <v>1.9514590347923684</v>
      </c>
      <c r="AQ322" s="356">
        <f>VLOOKUP(C322,'6.- Insumos'!$B$5:$K$2417,10,FALSE)</f>
        <v>141.15899999999999</v>
      </c>
      <c r="AR322" s="293">
        <f t="shared" si="11"/>
        <v>143.11045903479237</v>
      </c>
      <c r="AS322" s="293">
        <f t="shared" si="10"/>
        <v>143.11045903479237</v>
      </c>
      <c r="AU322" s="357"/>
    </row>
    <row r="323" spans="2:47" ht="38.25">
      <c r="B323" s="52">
        <v>317</v>
      </c>
      <c r="C323" s="334">
        <v>26520</v>
      </c>
      <c r="D323" s="81" t="s">
        <v>4455</v>
      </c>
      <c r="E323" s="55" t="s">
        <v>3569</v>
      </c>
      <c r="F323" s="55" t="s">
        <v>3563</v>
      </c>
      <c r="G323" s="54" t="s">
        <v>4422</v>
      </c>
      <c r="H323" s="54" t="s">
        <v>4422</v>
      </c>
      <c r="I323" s="55" t="s">
        <v>3307</v>
      </c>
      <c r="J323" s="35">
        <v>2</v>
      </c>
      <c r="K323" s="36">
        <v>60</v>
      </c>
      <c r="L323" s="35">
        <v>1</v>
      </c>
      <c r="M323" s="36">
        <v>80</v>
      </c>
      <c r="N323" s="34"/>
      <c r="O323" s="34"/>
      <c r="P323" s="34"/>
      <c r="Q323" s="34"/>
      <c r="R323" s="35">
        <v>1</v>
      </c>
      <c r="S323" s="35">
        <v>60</v>
      </c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>
        <v>1</v>
      </c>
      <c r="AO323" s="36">
        <v>70</v>
      </c>
      <c r="AP323" s="293">
        <f>MAX(K323,M323,O323,Q323,S323,U323,W323,Y323,AA323,AC323,AE323,AG323,AI323,AK323,AM323,AO323)*VLOOKUP(I323,'5.- Instrumental'!$B$6:$O$303,14,FALSE)</f>
        <v>1.2821268237934904</v>
      </c>
      <c r="AQ323" s="356">
        <f>VLOOKUP(C323,'6.- Insumos'!$B$5:$K$2417,10,FALSE)</f>
        <v>94.834999999999994</v>
      </c>
      <c r="AR323" s="293">
        <f t="shared" si="11"/>
        <v>96.117126823793484</v>
      </c>
      <c r="AS323" s="293">
        <f t="shared" si="10"/>
        <v>96.117126823793484</v>
      </c>
      <c r="AU323" s="357"/>
    </row>
    <row r="324" spans="2:47" ht="38.25">
      <c r="B324" s="52">
        <v>318</v>
      </c>
      <c r="C324" s="334">
        <v>26530</v>
      </c>
      <c r="D324" s="81" t="s">
        <v>4456</v>
      </c>
      <c r="E324" s="55" t="s">
        <v>3569</v>
      </c>
      <c r="F324" s="55" t="s">
        <v>3573</v>
      </c>
      <c r="G324" s="54" t="s">
        <v>4422</v>
      </c>
      <c r="H324" s="54" t="s">
        <v>4422</v>
      </c>
      <c r="I324" s="55" t="s">
        <v>3315</v>
      </c>
      <c r="J324" s="35">
        <v>2</v>
      </c>
      <c r="K324" s="36">
        <v>90</v>
      </c>
      <c r="L324" s="35">
        <v>1</v>
      </c>
      <c r="M324" s="36">
        <v>110</v>
      </c>
      <c r="N324" s="34"/>
      <c r="O324" s="34"/>
      <c r="P324" s="34"/>
      <c r="Q324" s="34"/>
      <c r="R324" s="35">
        <v>1</v>
      </c>
      <c r="S324" s="35">
        <v>90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>
        <v>1</v>
      </c>
      <c r="AO324" s="36">
        <v>100</v>
      </c>
      <c r="AP324" s="293">
        <f>MAX(K324,M324,O324,Q324,S324,U324,W324,Y324,AA324,AC324,AE324,AG324,AI324,AK324,AM324,AO324)*VLOOKUP(I324,'5.- Instrumental'!$B$6:$O$303,14,FALSE)</f>
        <v>2.6832561728395063</v>
      </c>
      <c r="AQ324" s="356">
        <f>VLOOKUP(C324,'6.- Insumos'!$B$5:$K$2417,10,FALSE)</f>
        <v>224.16749000000002</v>
      </c>
      <c r="AR324" s="293">
        <f t="shared" si="11"/>
        <v>226.85074617283954</v>
      </c>
      <c r="AS324" s="293">
        <f t="shared" si="10"/>
        <v>226.85074617283954</v>
      </c>
      <c r="AU324" s="357"/>
    </row>
    <row r="325" spans="2:47" ht="38.25">
      <c r="B325" s="52">
        <v>319</v>
      </c>
      <c r="C325" s="334">
        <v>26540</v>
      </c>
      <c r="D325" s="81" t="s">
        <v>4457</v>
      </c>
      <c r="E325" s="55" t="s">
        <v>3569</v>
      </c>
      <c r="F325" s="55" t="s">
        <v>3570</v>
      </c>
      <c r="G325" s="54" t="s">
        <v>4422</v>
      </c>
      <c r="H325" s="54" t="s">
        <v>4422</v>
      </c>
      <c r="I325" s="55" t="s">
        <v>3315</v>
      </c>
      <c r="J325" s="34">
        <v>2</v>
      </c>
      <c r="K325" s="36">
        <v>50</v>
      </c>
      <c r="L325" s="34">
        <v>1</v>
      </c>
      <c r="M325" s="36">
        <v>70</v>
      </c>
      <c r="N325" s="34"/>
      <c r="O325" s="34"/>
      <c r="P325" s="34"/>
      <c r="Q325" s="34"/>
      <c r="R325" s="34">
        <v>1</v>
      </c>
      <c r="S325" s="35">
        <v>50</v>
      </c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>
        <v>1</v>
      </c>
      <c r="AO325" s="36">
        <v>60</v>
      </c>
      <c r="AP325" s="293">
        <f>MAX(K325,M325,O325,Q325,S325,U325,W325,Y325,AA325,AC325,AE325,AG325,AI325,AK325,AM325,AO325)*VLOOKUP(I325,'5.- Instrumental'!$B$6:$O$303,14,FALSE)</f>
        <v>1.7075266554433222</v>
      </c>
      <c r="AQ325" s="356">
        <f>VLOOKUP(C325,'6.- Insumos'!$B$5:$K$2417,10,FALSE)</f>
        <v>141.15899999999999</v>
      </c>
      <c r="AR325" s="293">
        <f t="shared" si="11"/>
        <v>142.86652665544332</v>
      </c>
      <c r="AS325" s="293">
        <f t="shared" si="10"/>
        <v>142.86652665544332</v>
      </c>
      <c r="AU325" s="357"/>
    </row>
    <row r="326" spans="2:47" ht="38.25">
      <c r="B326" s="52">
        <v>320</v>
      </c>
      <c r="C326" s="334">
        <v>26541</v>
      </c>
      <c r="D326" s="81" t="s">
        <v>4458</v>
      </c>
      <c r="E326" s="55" t="s">
        <v>3569</v>
      </c>
      <c r="F326" s="55" t="s">
        <v>3573</v>
      </c>
      <c r="G326" s="54" t="s">
        <v>4422</v>
      </c>
      <c r="H326" s="54" t="s">
        <v>4422</v>
      </c>
      <c r="I326" s="55" t="s">
        <v>3315</v>
      </c>
      <c r="J326" s="35">
        <v>2</v>
      </c>
      <c r="K326" s="36">
        <v>60</v>
      </c>
      <c r="L326" s="35">
        <v>1</v>
      </c>
      <c r="M326" s="36">
        <v>80</v>
      </c>
      <c r="N326" s="34"/>
      <c r="O326" s="34"/>
      <c r="P326" s="34"/>
      <c r="Q326" s="34"/>
      <c r="R326" s="35">
        <v>1</v>
      </c>
      <c r="S326" s="35">
        <v>60</v>
      </c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>
        <v>1</v>
      </c>
      <c r="AO326" s="36">
        <v>70</v>
      </c>
      <c r="AP326" s="293">
        <f>MAX(K326,M326,O326,Q326,S326,U326,W326,Y326,AA326,AC326,AE326,AG326,AI326,AK326,AM326,AO326)*VLOOKUP(I326,'5.- Instrumental'!$B$6:$O$303,14,FALSE)</f>
        <v>1.9514590347923684</v>
      </c>
      <c r="AQ326" s="356">
        <f>VLOOKUP(C326,'6.- Insumos'!$B$5:$K$2417,10,FALSE)</f>
        <v>348.91450666666668</v>
      </c>
      <c r="AR326" s="293">
        <f t="shared" si="11"/>
        <v>350.86596570145906</v>
      </c>
      <c r="AS326" s="293">
        <f t="shared" si="10"/>
        <v>350.86596570145906</v>
      </c>
      <c r="AU326" s="357"/>
    </row>
    <row r="327" spans="2:47" ht="38.25">
      <c r="B327" s="52">
        <v>321</v>
      </c>
      <c r="C327" s="334">
        <v>26548</v>
      </c>
      <c r="D327" s="81" t="s">
        <v>4459</v>
      </c>
      <c r="E327" s="55" t="s">
        <v>3569</v>
      </c>
      <c r="F327" s="55" t="s">
        <v>3570</v>
      </c>
      <c r="G327" s="54" t="s">
        <v>4422</v>
      </c>
      <c r="H327" s="54" t="s">
        <v>4422</v>
      </c>
      <c r="I327" s="55" t="s">
        <v>3315</v>
      </c>
      <c r="J327" s="35">
        <v>2</v>
      </c>
      <c r="K327" s="36">
        <v>60</v>
      </c>
      <c r="L327" s="35">
        <v>1</v>
      </c>
      <c r="M327" s="36">
        <v>80</v>
      </c>
      <c r="N327" s="34"/>
      <c r="O327" s="34"/>
      <c r="P327" s="34"/>
      <c r="Q327" s="34"/>
      <c r="R327" s="35">
        <v>1</v>
      </c>
      <c r="S327" s="35">
        <v>60</v>
      </c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>
        <v>1</v>
      </c>
      <c r="AO327" s="36">
        <v>70</v>
      </c>
      <c r="AP327" s="293">
        <f>MAX(K327,M327,O327,Q327,S327,U327,W327,Y327,AA327,AC327,AE327,AG327,AI327,AK327,AM327,AO327)*VLOOKUP(I327,'5.- Instrumental'!$B$6:$O$303,14,FALSE)</f>
        <v>1.9514590347923684</v>
      </c>
      <c r="AQ327" s="356">
        <f>VLOOKUP(C327,'6.- Insumos'!$B$5:$K$2417,10,FALSE)</f>
        <v>141.15899999999999</v>
      </c>
      <c r="AR327" s="293">
        <f t="shared" si="11"/>
        <v>143.11045903479237</v>
      </c>
      <c r="AS327" s="293">
        <f t="shared" si="10"/>
        <v>143.11045903479237</v>
      </c>
      <c r="AU327" s="357"/>
    </row>
    <row r="328" spans="2:47" ht="38.25">
      <c r="B328" s="52">
        <v>322</v>
      </c>
      <c r="C328" s="334">
        <v>26550</v>
      </c>
      <c r="D328" s="81" t="s">
        <v>4460</v>
      </c>
      <c r="E328" s="55" t="s">
        <v>3569</v>
      </c>
      <c r="F328" s="55" t="s">
        <v>3573</v>
      </c>
      <c r="G328" s="54" t="s">
        <v>4422</v>
      </c>
      <c r="H328" s="54" t="s">
        <v>4422</v>
      </c>
      <c r="I328" s="55" t="s">
        <v>3315</v>
      </c>
      <c r="J328" s="35">
        <v>2</v>
      </c>
      <c r="K328" s="36">
        <v>60</v>
      </c>
      <c r="L328" s="35">
        <v>1</v>
      </c>
      <c r="M328" s="36">
        <v>80</v>
      </c>
      <c r="N328" s="34"/>
      <c r="O328" s="34"/>
      <c r="P328" s="34"/>
      <c r="Q328" s="34"/>
      <c r="R328" s="35">
        <v>1</v>
      </c>
      <c r="S328" s="35">
        <v>60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>
        <v>1</v>
      </c>
      <c r="AO328" s="36">
        <v>70</v>
      </c>
      <c r="AP328" s="293">
        <f>MAX(K328,M328,O328,Q328,S328,U328,W328,Y328,AA328,AC328,AE328,AG328,AI328,AK328,AM328,AO328)*VLOOKUP(I328,'5.- Instrumental'!$B$6:$O$303,14,FALSE)</f>
        <v>1.9514590347923684</v>
      </c>
      <c r="AQ328" s="356">
        <f>VLOOKUP(C328,'6.- Insumos'!$B$5:$K$2417,10,FALSE)</f>
        <v>224.16749000000002</v>
      </c>
      <c r="AR328" s="293">
        <f t="shared" si="11"/>
        <v>226.11894903479239</v>
      </c>
      <c r="AS328" s="293">
        <f t="shared" ref="AS328:AS391" si="12">AP328++AQ328</f>
        <v>226.11894903479239</v>
      </c>
      <c r="AU328" s="357"/>
    </row>
    <row r="329" spans="2:47" ht="38.25">
      <c r="B329" s="52">
        <v>323</v>
      </c>
      <c r="C329" s="334">
        <v>26560</v>
      </c>
      <c r="D329" s="81" t="s">
        <v>3966</v>
      </c>
      <c r="E329" s="55" t="s">
        <v>3569</v>
      </c>
      <c r="F329" s="55" t="s">
        <v>3570</v>
      </c>
      <c r="G329" s="54" t="s">
        <v>4422</v>
      </c>
      <c r="H329" s="54" t="s">
        <v>4422</v>
      </c>
      <c r="I329" s="55" t="s">
        <v>3315</v>
      </c>
      <c r="J329" s="34">
        <v>2</v>
      </c>
      <c r="K329" s="36">
        <v>50</v>
      </c>
      <c r="L329" s="34">
        <v>1</v>
      </c>
      <c r="M329" s="36">
        <v>70</v>
      </c>
      <c r="N329" s="34"/>
      <c r="O329" s="34"/>
      <c r="P329" s="34"/>
      <c r="Q329" s="34"/>
      <c r="R329" s="34">
        <v>1</v>
      </c>
      <c r="S329" s="35">
        <v>50</v>
      </c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>
        <v>1</v>
      </c>
      <c r="AO329" s="36">
        <v>60</v>
      </c>
      <c r="AP329" s="293">
        <f>MAX(K329,M329,O329,Q329,S329,U329,W329,Y329,AA329,AC329,AE329,AG329,AI329,AK329,AM329,AO329)*VLOOKUP(I329,'5.- Instrumental'!$B$6:$O$303,14,FALSE)</f>
        <v>1.7075266554433222</v>
      </c>
      <c r="AQ329" s="356">
        <f>VLOOKUP(C329,'6.- Insumos'!$B$5:$K$2417,10,FALSE)</f>
        <v>259.11668333333336</v>
      </c>
      <c r="AR329" s="293">
        <f t="shared" si="11"/>
        <v>260.82420998877666</v>
      </c>
      <c r="AS329" s="293">
        <f t="shared" si="12"/>
        <v>260.82420998877666</v>
      </c>
      <c r="AU329" s="357"/>
    </row>
    <row r="330" spans="2:47" ht="38.25">
      <c r="B330" s="52">
        <v>324</v>
      </c>
      <c r="C330" s="334">
        <v>26565</v>
      </c>
      <c r="D330" s="81" t="s">
        <v>3967</v>
      </c>
      <c r="E330" s="55" t="s">
        <v>3569</v>
      </c>
      <c r="F330" s="55" t="s">
        <v>3570</v>
      </c>
      <c r="G330" s="54" t="s">
        <v>4422</v>
      </c>
      <c r="H330" s="54" t="s">
        <v>4422</v>
      </c>
      <c r="I330" s="55" t="s">
        <v>3315</v>
      </c>
      <c r="J330" s="35">
        <v>2</v>
      </c>
      <c r="K330" s="36">
        <v>120</v>
      </c>
      <c r="L330" s="35">
        <v>1</v>
      </c>
      <c r="M330" s="36">
        <v>140</v>
      </c>
      <c r="N330" s="34"/>
      <c r="O330" s="34"/>
      <c r="P330" s="34"/>
      <c r="Q330" s="34"/>
      <c r="R330" s="35">
        <v>1</v>
      </c>
      <c r="S330" s="35">
        <v>120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>
        <v>1</v>
      </c>
      <c r="AO330" s="36">
        <v>130</v>
      </c>
      <c r="AP330" s="293">
        <f>MAX(K330,M330,O330,Q330,S330,U330,W330,Y330,AA330,AC330,AE330,AG330,AI330,AK330,AM330,AO330)*VLOOKUP(I330,'5.- Instrumental'!$B$6:$O$303,14,FALSE)</f>
        <v>3.4150533108866443</v>
      </c>
      <c r="AQ330" s="356">
        <f>VLOOKUP(C330,'6.- Insumos'!$B$5:$K$2417,10,FALSE)</f>
        <v>141.15899999999999</v>
      </c>
      <c r="AR330" s="293">
        <f t="shared" si="11"/>
        <v>144.57405331088663</v>
      </c>
      <c r="AS330" s="293">
        <f t="shared" si="12"/>
        <v>144.57405331088663</v>
      </c>
      <c r="AU330" s="357"/>
    </row>
    <row r="331" spans="2:47" ht="38.25">
      <c r="B331" s="52">
        <v>325</v>
      </c>
      <c r="C331" s="334">
        <v>26568</v>
      </c>
      <c r="D331" s="81" t="s">
        <v>3968</v>
      </c>
      <c r="E331" s="55" t="s">
        <v>3569</v>
      </c>
      <c r="F331" s="55" t="s">
        <v>3573</v>
      </c>
      <c r="G331" s="54" t="s">
        <v>4422</v>
      </c>
      <c r="H331" s="54" t="s">
        <v>4422</v>
      </c>
      <c r="I331" s="55" t="s">
        <v>3315</v>
      </c>
      <c r="J331" s="35">
        <v>2</v>
      </c>
      <c r="K331" s="36">
        <v>90</v>
      </c>
      <c r="L331" s="35">
        <v>1</v>
      </c>
      <c r="M331" s="36">
        <v>110</v>
      </c>
      <c r="N331" s="34"/>
      <c r="O331" s="34"/>
      <c r="P331" s="34"/>
      <c r="Q331" s="34"/>
      <c r="R331" s="35">
        <v>1</v>
      </c>
      <c r="S331" s="35">
        <v>90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>
        <v>1</v>
      </c>
      <c r="AO331" s="36">
        <v>100</v>
      </c>
      <c r="AP331" s="293">
        <f>MAX(K331,M331,O331,Q331,S331,U331,W331,Y331,AA331,AC331,AE331,AG331,AI331,AK331,AM331,AO331)*VLOOKUP(I331,'5.- Instrumental'!$B$6:$O$303,14,FALSE)</f>
        <v>2.6832561728395063</v>
      </c>
      <c r="AQ331" s="356">
        <f>VLOOKUP(C331,'6.- Insumos'!$B$5:$K$2417,10,FALSE)</f>
        <v>224.16749000000002</v>
      </c>
      <c r="AR331" s="293">
        <f t="shared" si="11"/>
        <v>226.85074617283954</v>
      </c>
      <c r="AS331" s="293">
        <f t="shared" si="12"/>
        <v>226.85074617283954</v>
      </c>
      <c r="AU331" s="357"/>
    </row>
    <row r="332" spans="2:47" ht="38.25">
      <c r="B332" s="52">
        <v>326</v>
      </c>
      <c r="C332" s="334">
        <v>26580</v>
      </c>
      <c r="D332" s="81" t="s">
        <v>3969</v>
      </c>
      <c r="E332" s="55" t="s">
        <v>3569</v>
      </c>
      <c r="F332" s="55" t="s">
        <v>3573</v>
      </c>
      <c r="G332" s="54" t="s">
        <v>4422</v>
      </c>
      <c r="H332" s="54" t="s">
        <v>4422</v>
      </c>
      <c r="I332" s="55" t="s">
        <v>3315</v>
      </c>
      <c r="J332" s="35">
        <v>2</v>
      </c>
      <c r="K332" s="36">
        <v>60</v>
      </c>
      <c r="L332" s="35">
        <v>1</v>
      </c>
      <c r="M332" s="36">
        <v>80</v>
      </c>
      <c r="N332" s="34"/>
      <c r="O332" s="34"/>
      <c r="P332" s="34"/>
      <c r="Q332" s="34"/>
      <c r="R332" s="35">
        <v>1</v>
      </c>
      <c r="S332" s="35">
        <v>60</v>
      </c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>
        <v>1</v>
      </c>
      <c r="AO332" s="36">
        <v>70</v>
      </c>
      <c r="AP332" s="293">
        <f>MAX(K332,M332,O332,Q332,S332,U332,W332,Y332,AA332,AC332,AE332,AG332,AI332,AK332,AM332,AO332)*VLOOKUP(I332,'5.- Instrumental'!$B$6:$O$303,14,FALSE)</f>
        <v>1.9514590347923684</v>
      </c>
      <c r="AQ332" s="356">
        <f>VLOOKUP(C332,'6.- Insumos'!$B$5:$K$2417,10,FALSE)</f>
        <v>224.16749000000002</v>
      </c>
      <c r="AR332" s="293">
        <f t="shared" si="11"/>
        <v>226.11894903479239</v>
      </c>
      <c r="AS332" s="293">
        <f t="shared" si="12"/>
        <v>226.11894903479239</v>
      </c>
      <c r="AU332" s="357"/>
    </row>
    <row r="333" spans="2:47" ht="38.25">
      <c r="B333" s="52">
        <v>327</v>
      </c>
      <c r="C333" s="334">
        <v>26585</v>
      </c>
      <c r="D333" s="81" t="s">
        <v>3970</v>
      </c>
      <c r="E333" s="55" t="s">
        <v>3569</v>
      </c>
      <c r="F333" s="55" t="s">
        <v>3570</v>
      </c>
      <c r="G333" s="54" t="s">
        <v>4422</v>
      </c>
      <c r="H333" s="54" t="s">
        <v>4422</v>
      </c>
      <c r="I333" s="55" t="s">
        <v>3315</v>
      </c>
      <c r="J333" s="34">
        <v>2</v>
      </c>
      <c r="K333" s="36">
        <v>50</v>
      </c>
      <c r="L333" s="34">
        <v>1</v>
      </c>
      <c r="M333" s="36">
        <v>70</v>
      </c>
      <c r="N333" s="34"/>
      <c r="O333" s="34"/>
      <c r="P333" s="34"/>
      <c r="Q333" s="34"/>
      <c r="R333" s="34">
        <v>1</v>
      </c>
      <c r="S333" s="35">
        <v>50</v>
      </c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>
        <v>1</v>
      </c>
      <c r="AO333" s="36">
        <v>60</v>
      </c>
      <c r="AP333" s="293">
        <f>MAX(K333,M333,O333,Q333,S333,U333,W333,Y333,AA333,AC333,AE333,AG333,AI333,AK333,AM333,AO333)*VLOOKUP(I333,'5.- Instrumental'!$B$6:$O$303,14,FALSE)</f>
        <v>1.7075266554433222</v>
      </c>
      <c r="AQ333" s="356">
        <f>VLOOKUP(C333,'6.- Insumos'!$B$5:$K$2417,10,FALSE)</f>
        <v>259.11668333333336</v>
      </c>
      <c r="AR333" s="293">
        <f t="shared" si="11"/>
        <v>260.82420998877666</v>
      </c>
      <c r="AS333" s="293">
        <f t="shared" si="12"/>
        <v>260.82420998877666</v>
      </c>
      <c r="AU333" s="357"/>
    </row>
    <row r="334" spans="2:47" ht="38.25">
      <c r="B334" s="52">
        <v>328</v>
      </c>
      <c r="C334" s="334">
        <v>26587</v>
      </c>
      <c r="D334" s="81" t="s">
        <v>3971</v>
      </c>
      <c r="E334" s="55" t="s">
        <v>3569</v>
      </c>
      <c r="F334" s="55" t="s">
        <v>3563</v>
      </c>
      <c r="G334" s="54" t="s">
        <v>4422</v>
      </c>
      <c r="H334" s="54" t="s">
        <v>4422</v>
      </c>
      <c r="I334" s="55" t="s">
        <v>3307</v>
      </c>
      <c r="J334" s="35">
        <v>2</v>
      </c>
      <c r="K334" s="36">
        <v>60</v>
      </c>
      <c r="L334" s="35">
        <v>1</v>
      </c>
      <c r="M334" s="36">
        <v>80</v>
      </c>
      <c r="N334" s="34"/>
      <c r="O334" s="34"/>
      <c r="P334" s="34"/>
      <c r="Q334" s="34"/>
      <c r="R334" s="35">
        <v>1</v>
      </c>
      <c r="S334" s="35">
        <v>60</v>
      </c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>
        <v>1</v>
      </c>
      <c r="AO334" s="36">
        <v>70</v>
      </c>
      <c r="AP334" s="293">
        <f>MAX(K334,M334,O334,Q334,S334,U334,W334,Y334,AA334,AC334,AE334,AG334,AI334,AK334,AM334,AO334)*VLOOKUP(I334,'5.- Instrumental'!$B$6:$O$303,14,FALSE)</f>
        <v>1.2821268237934904</v>
      </c>
      <c r="AQ334" s="356">
        <f>VLOOKUP(C334,'6.- Insumos'!$B$5:$K$2417,10,FALSE)</f>
        <v>219.58201666666668</v>
      </c>
      <c r="AR334" s="293">
        <f t="shared" si="11"/>
        <v>220.86414349046018</v>
      </c>
      <c r="AS334" s="293">
        <f t="shared" si="12"/>
        <v>220.86414349046018</v>
      </c>
      <c r="AU334" s="357"/>
    </row>
    <row r="335" spans="2:47" ht="38.25">
      <c r="B335" s="52">
        <v>329</v>
      </c>
      <c r="C335" s="334">
        <v>26590</v>
      </c>
      <c r="D335" s="81" t="s">
        <v>3972</v>
      </c>
      <c r="E335" s="55" t="s">
        <v>3569</v>
      </c>
      <c r="F335" s="55" t="s">
        <v>3570</v>
      </c>
      <c r="G335" s="54" t="s">
        <v>4422</v>
      </c>
      <c r="H335" s="54" t="s">
        <v>4422</v>
      </c>
      <c r="I335" s="55" t="s">
        <v>3315</v>
      </c>
      <c r="J335" s="34">
        <v>2</v>
      </c>
      <c r="K335" s="36">
        <v>50</v>
      </c>
      <c r="L335" s="34">
        <v>1</v>
      </c>
      <c r="M335" s="36">
        <v>70</v>
      </c>
      <c r="N335" s="34"/>
      <c r="O335" s="34"/>
      <c r="P335" s="34"/>
      <c r="Q335" s="34"/>
      <c r="R335" s="34">
        <v>1</v>
      </c>
      <c r="S335" s="35">
        <v>50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>
        <v>1</v>
      </c>
      <c r="AO335" s="36">
        <v>60</v>
      </c>
      <c r="AP335" s="293">
        <f>MAX(K335,M335,O335,Q335,S335,U335,W335,Y335,AA335,AC335,AE335,AG335,AI335,AK335,AM335,AO335)*VLOOKUP(I335,'5.- Instrumental'!$B$6:$O$303,14,FALSE)</f>
        <v>1.7075266554433222</v>
      </c>
      <c r="AQ335" s="356">
        <f>VLOOKUP(C335,'6.- Insumos'!$B$5:$K$2417,10,FALSE)</f>
        <v>259.11668333333336</v>
      </c>
      <c r="AR335" s="293">
        <f t="shared" si="11"/>
        <v>260.82420998877666</v>
      </c>
      <c r="AS335" s="293">
        <f t="shared" si="12"/>
        <v>260.82420998877666</v>
      </c>
      <c r="AU335" s="357"/>
    </row>
    <row r="336" spans="2:47" ht="38.25">
      <c r="B336" s="52">
        <v>330</v>
      </c>
      <c r="C336" s="334">
        <v>26591</v>
      </c>
      <c r="D336" s="81" t="s">
        <v>3973</v>
      </c>
      <c r="E336" s="55" t="s">
        <v>3569</v>
      </c>
      <c r="F336" s="55" t="s">
        <v>3573</v>
      </c>
      <c r="G336" s="54" t="s">
        <v>4422</v>
      </c>
      <c r="H336" s="54" t="s">
        <v>4422</v>
      </c>
      <c r="I336" s="55" t="s">
        <v>3315</v>
      </c>
      <c r="J336" s="34">
        <v>2</v>
      </c>
      <c r="K336" s="36">
        <v>50</v>
      </c>
      <c r="L336" s="34">
        <v>1</v>
      </c>
      <c r="M336" s="36">
        <v>70</v>
      </c>
      <c r="N336" s="34"/>
      <c r="O336" s="34"/>
      <c r="P336" s="34"/>
      <c r="Q336" s="34"/>
      <c r="R336" s="34">
        <v>1</v>
      </c>
      <c r="S336" s="35">
        <v>50</v>
      </c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>
        <v>1</v>
      </c>
      <c r="AO336" s="36">
        <v>60</v>
      </c>
      <c r="AP336" s="293">
        <f>MAX(K336,M336,O336,Q336,S336,U336,W336,Y336,AA336,AC336,AE336,AG336,AI336,AK336,AM336,AO336)*VLOOKUP(I336,'5.- Instrumental'!$B$6:$O$303,14,FALSE)</f>
        <v>1.7075266554433222</v>
      </c>
      <c r="AQ336" s="356">
        <f>VLOOKUP(C336,'6.- Insumos'!$B$5:$K$2417,10,FALSE)</f>
        <v>224.16749000000002</v>
      </c>
      <c r="AR336" s="293">
        <f t="shared" si="11"/>
        <v>225.87501665544335</v>
      </c>
      <c r="AS336" s="293">
        <f t="shared" si="12"/>
        <v>225.87501665544335</v>
      </c>
      <c r="AU336" s="357"/>
    </row>
    <row r="337" spans="2:47" ht="38.25">
      <c r="B337" s="52">
        <v>331</v>
      </c>
      <c r="C337" s="334">
        <v>26596</v>
      </c>
      <c r="D337" s="81" t="s">
        <v>3974</v>
      </c>
      <c r="E337" s="55" t="s">
        <v>3569</v>
      </c>
      <c r="F337" s="55" t="s">
        <v>3570</v>
      </c>
      <c r="G337" s="54" t="s">
        <v>4422</v>
      </c>
      <c r="H337" s="54" t="s">
        <v>4422</v>
      </c>
      <c r="I337" s="55" t="s">
        <v>3315</v>
      </c>
      <c r="J337" s="35">
        <v>1</v>
      </c>
      <c r="K337" s="36">
        <v>75</v>
      </c>
      <c r="L337" s="35">
        <v>1</v>
      </c>
      <c r="M337" s="36">
        <v>95</v>
      </c>
      <c r="N337" s="34"/>
      <c r="O337" s="34"/>
      <c r="P337" s="34"/>
      <c r="Q337" s="34"/>
      <c r="R337" s="35">
        <v>1</v>
      </c>
      <c r="S337" s="35">
        <v>75</v>
      </c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>
        <v>1</v>
      </c>
      <c r="AO337" s="36">
        <v>85</v>
      </c>
      <c r="AP337" s="293">
        <f>MAX(K337,M337,O337,Q337,S337,U337,W337,Y337,AA337,AC337,AE337,AG337,AI337,AK337,AM337,AO337)*VLOOKUP(I337,'5.- Instrumental'!$B$6:$O$303,14,FALSE)</f>
        <v>2.3173576038159371</v>
      </c>
      <c r="AQ337" s="356">
        <f>VLOOKUP(C337,'6.- Insumos'!$B$5:$K$2417,10,FALSE)</f>
        <v>141.15899999999999</v>
      </c>
      <c r="AR337" s="293">
        <f t="shared" si="11"/>
        <v>143.47635760381593</v>
      </c>
      <c r="AS337" s="293">
        <f t="shared" si="12"/>
        <v>143.47635760381593</v>
      </c>
      <c r="AU337" s="357"/>
    </row>
    <row r="338" spans="2:47" ht="38.25">
      <c r="B338" s="52">
        <v>332</v>
      </c>
      <c r="C338" s="334">
        <v>26597</v>
      </c>
      <c r="D338" s="81" t="s">
        <v>3975</v>
      </c>
      <c r="E338" s="55" t="s">
        <v>3569</v>
      </c>
      <c r="F338" s="55" t="s">
        <v>3570</v>
      </c>
      <c r="G338" s="54" t="s">
        <v>4422</v>
      </c>
      <c r="H338" s="54" t="s">
        <v>4422</v>
      </c>
      <c r="I338" s="55" t="s">
        <v>3315</v>
      </c>
      <c r="J338" s="35">
        <v>2</v>
      </c>
      <c r="K338" s="36">
        <v>75</v>
      </c>
      <c r="L338" s="35">
        <v>1</v>
      </c>
      <c r="M338" s="36">
        <v>95</v>
      </c>
      <c r="N338" s="34"/>
      <c r="O338" s="34"/>
      <c r="P338" s="34"/>
      <c r="Q338" s="34"/>
      <c r="R338" s="35">
        <v>1</v>
      </c>
      <c r="S338" s="35">
        <v>75</v>
      </c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>
        <v>1</v>
      </c>
      <c r="AO338" s="36">
        <v>85</v>
      </c>
      <c r="AP338" s="293">
        <f>MAX(K338,M338,O338,Q338,S338,U338,W338,Y338,AA338,AC338,AE338,AG338,AI338,AK338,AM338,AO338)*VLOOKUP(I338,'5.- Instrumental'!$B$6:$O$303,14,FALSE)</f>
        <v>2.3173576038159371</v>
      </c>
      <c r="AQ338" s="356">
        <f>VLOOKUP(C338,'6.- Insumos'!$B$5:$K$2417,10,FALSE)</f>
        <v>141.15899999999999</v>
      </c>
      <c r="AR338" s="293">
        <f t="shared" si="11"/>
        <v>143.47635760381593</v>
      </c>
      <c r="AS338" s="293">
        <f t="shared" si="12"/>
        <v>143.47635760381593</v>
      </c>
      <c r="AU338" s="357"/>
    </row>
    <row r="339" spans="2:47" ht="38.25">
      <c r="B339" s="52">
        <v>333</v>
      </c>
      <c r="C339" s="334">
        <v>26608</v>
      </c>
      <c r="D339" s="81" t="s">
        <v>3976</v>
      </c>
      <c r="E339" s="55" t="s">
        <v>3569</v>
      </c>
      <c r="F339" s="55" t="s">
        <v>3570</v>
      </c>
      <c r="G339" s="54" t="s">
        <v>4422</v>
      </c>
      <c r="H339" s="54" t="s">
        <v>4422</v>
      </c>
      <c r="I339" s="55" t="s">
        <v>3315</v>
      </c>
      <c r="J339" s="34">
        <v>2</v>
      </c>
      <c r="K339" s="36">
        <v>50</v>
      </c>
      <c r="L339" s="34">
        <v>1</v>
      </c>
      <c r="M339" s="36">
        <v>70</v>
      </c>
      <c r="N339" s="34"/>
      <c r="O339" s="34"/>
      <c r="P339" s="34"/>
      <c r="Q339" s="34"/>
      <c r="R339" s="34">
        <v>1</v>
      </c>
      <c r="S339" s="35">
        <v>50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>
        <v>1</v>
      </c>
      <c r="AO339" s="36">
        <v>60</v>
      </c>
      <c r="AP339" s="293">
        <f>MAX(K339,M339,O339,Q339,S339,U339,W339,Y339,AA339,AC339,AE339,AG339,AI339,AK339,AM339,AO339)*VLOOKUP(I339,'5.- Instrumental'!$B$6:$O$303,14,FALSE)</f>
        <v>1.7075266554433222</v>
      </c>
      <c r="AQ339" s="356">
        <f>VLOOKUP(C339,'6.- Insumos'!$B$5:$K$2417,10,FALSE)</f>
        <v>141.15899999999999</v>
      </c>
      <c r="AR339" s="293">
        <f t="shared" ref="AR339:AR366" si="13">AP339+AQ339</f>
        <v>142.86652665544332</v>
      </c>
      <c r="AS339" s="293">
        <f t="shared" si="12"/>
        <v>142.86652665544332</v>
      </c>
      <c r="AU339" s="357"/>
    </row>
    <row r="340" spans="2:47" ht="38.25">
      <c r="B340" s="52">
        <v>334</v>
      </c>
      <c r="C340" s="334">
        <v>26615</v>
      </c>
      <c r="D340" s="81" t="s">
        <v>3977</v>
      </c>
      <c r="E340" s="55" t="s">
        <v>3569</v>
      </c>
      <c r="F340" s="55" t="s">
        <v>3570</v>
      </c>
      <c r="G340" s="54" t="s">
        <v>4422</v>
      </c>
      <c r="H340" s="54" t="s">
        <v>4422</v>
      </c>
      <c r="I340" s="55" t="s">
        <v>3315</v>
      </c>
      <c r="J340" s="35">
        <v>2</v>
      </c>
      <c r="K340" s="36">
        <v>45</v>
      </c>
      <c r="L340" s="35">
        <v>1</v>
      </c>
      <c r="M340" s="36">
        <v>65</v>
      </c>
      <c r="N340" s="34"/>
      <c r="O340" s="34"/>
      <c r="P340" s="34"/>
      <c r="Q340" s="34"/>
      <c r="R340" s="35">
        <v>1</v>
      </c>
      <c r="S340" s="35">
        <v>45</v>
      </c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>
        <v>1</v>
      </c>
      <c r="AO340" s="36">
        <v>55</v>
      </c>
      <c r="AP340" s="293">
        <f>MAX(K340,M340,O340,Q340,S340,U340,W340,Y340,AA340,AC340,AE340,AG340,AI340,AK340,AM340,AO340)*VLOOKUP(I340,'5.- Instrumental'!$B$6:$O$303,14,FALSE)</f>
        <v>1.5855604657687992</v>
      </c>
      <c r="AQ340" s="356">
        <f>VLOOKUP(C340,'6.- Insumos'!$B$5:$K$2417,10,FALSE)</f>
        <v>141.15899999999999</v>
      </c>
      <c r="AR340" s="293">
        <f t="shared" si="13"/>
        <v>142.74456046576879</v>
      </c>
      <c r="AS340" s="293">
        <f t="shared" si="12"/>
        <v>142.74456046576879</v>
      </c>
      <c r="AU340" s="357"/>
    </row>
    <row r="341" spans="2:47" ht="38.25">
      <c r="B341" s="52">
        <v>335</v>
      </c>
      <c r="C341" s="334">
        <v>26650</v>
      </c>
      <c r="D341" s="81" t="s">
        <v>3728</v>
      </c>
      <c r="E341" s="55" t="s">
        <v>3569</v>
      </c>
      <c r="F341" s="55" t="s">
        <v>3570</v>
      </c>
      <c r="G341" s="54" t="s">
        <v>4422</v>
      </c>
      <c r="H341" s="54" t="s">
        <v>4422</v>
      </c>
      <c r="I341" s="55" t="s">
        <v>3315</v>
      </c>
      <c r="J341" s="34">
        <v>2</v>
      </c>
      <c r="K341" s="36">
        <v>50</v>
      </c>
      <c r="L341" s="34">
        <v>1</v>
      </c>
      <c r="M341" s="36">
        <v>70</v>
      </c>
      <c r="N341" s="34"/>
      <c r="O341" s="34"/>
      <c r="P341" s="34"/>
      <c r="Q341" s="34"/>
      <c r="R341" s="34">
        <v>1</v>
      </c>
      <c r="S341" s="35">
        <v>50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>
        <v>1</v>
      </c>
      <c r="AO341" s="36">
        <v>60</v>
      </c>
      <c r="AP341" s="293">
        <f>MAX(K341,M341,O341,Q341,S341,U341,W341,Y341,AA341,AC341,AE341,AG341,AI341,AK341,AM341,AO341)*VLOOKUP(I341,'5.- Instrumental'!$B$6:$O$303,14,FALSE)</f>
        <v>1.7075266554433222</v>
      </c>
      <c r="AQ341" s="356">
        <f>VLOOKUP(C341,'6.- Insumos'!$B$5:$K$2417,10,FALSE)</f>
        <v>141.15899999999999</v>
      </c>
      <c r="AR341" s="293">
        <f t="shared" si="13"/>
        <v>142.86652665544332</v>
      </c>
      <c r="AS341" s="293">
        <f t="shared" si="12"/>
        <v>142.86652665544332</v>
      </c>
      <c r="AU341" s="357"/>
    </row>
    <row r="342" spans="2:47" ht="38.25">
      <c r="B342" s="52">
        <v>336</v>
      </c>
      <c r="C342" s="334">
        <v>26676</v>
      </c>
      <c r="D342" s="81" t="s">
        <v>2986</v>
      </c>
      <c r="E342" s="55" t="s">
        <v>3569</v>
      </c>
      <c r="F342" s="55" t="s">
        <v>3563</v>
      </c>
      <c r="G342" s="54" t="s">
        <v>4422</v>
      </c>
      <c r="H342" s="54" t="s">
        <v>4422</v>
      </c>
      <c r="I342" s="55" t="s">
        <v>3307</v>
      </c>
      <c r="J342" s="34">
        <v>2</v>
      </c>
      <c r="K342" s="36">
        <v>50</v>
      </c>
      <c r="L342" s="34">
        <v>1</v>
      </c>
      <c r="M342" s="36">
        <v>70</v>
      </c>
      <c r="N342" s="34"/>
      <c r="O342" s="34"/>
      <c r="P342" s="34"/>
      <c r="Q342" s="34"/>
      <c r="R342" s="34">
        <v>1</v>
      </c>
      <c r="S342" s="35">
        <v>50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>
        <v>1</v>
      </c>
      <c r="AO342" s="36">
        <v>60</v>
      </c>
      <c r="AP342" s="293">
        <f>MAX(K342,M342,O342,Q342,S342,U342,W342,Y342,AA342,AC342,AE342,AG342,AI342,AK342,AM342,AO342)*VLOOKUP(I342,'5.- Instrumental'!$B$6:$O$303,14,FALSE)</f>
        <v>1.1218609708193041</v>
      </c>
      <c r="AQ342" s="356">
        <f>VLOOKUP(C342,'6.- Insumos'!$B$5:$K$2417,10,FALSE)</f>
        <v>94.834999999999994</v>
      </c>
      <c r="AR342" s="293">
        <f t="shared" si="13"/>
        <v>95.956860970819292</v>
      </c>
      <c r="AS342" s="293">
        <f t="shared" si="12"/>
        <v>95.956860970819292</v>
      </c>
      <c r="AU342" s="357"/>
    </row>
    <row r="343" spans="2:47" ht="38.25">
      <c r="B343" s="52">
        <v>337</v>
      </c>
      <c r="C343" s="334">
        <v>26685</v>
      </c>
      <c r="D343" s="81" t="s">
        <v>2987</v>
      </c>
      <c r="E343" s="55" t="s">
        <v>3569</v>
      </c>
      <c r="F343" s="55" t="s">
        <v>3570</v>
      </c>
      <c r="G343" s="54" t="s">
        <v>4422</v>
      </c>
      <c r="H343" s="54" t="s">
        <v>4422</v>
      </c>
      <c r="I343" s="55" t="s">
        <v>3315</v>
      </c>
      <c r="J343" s="35">
        <v>2</v>
      </c>
      <c r="K343" s="36">
        <v>45</v>
      </c>
      <c r="L343" s="35">
        <v>1</v>
      </c>
      <c r="M343" s="36">
        <v>65</v>
      </c>
      <c r="N343" s="34"/>
      <c r="O343" s="34"/>
      <c r="P343" s="34"/>
      <c r="Q343" s="34"/>
      <c r="R343" s="35">
        <v>1</v>
      </c>
      <c r="S343" s="35">
        <v>45</v>
      </c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>
        <v>1</v>
      </c>
      <c r="AO343" s="36">
        <v>55</v>
      </c>
      <c r="AP343" s="293">
        <f>MAX(K343,M343,O343,Q343,S343,U343,W343,Y343,AA343,AC343,AE343,AG343,AI343,AK343,AM343,AO343)*VLOOKUP(I343,'5.- Instrumental'!$B$6:$O$303,14,FALSE)</f>
        <v>1.5855604657687992</v>
      </c>
      <c r="AQ343" s="356">
        <f>VLOOKUP(C343,'6.- Insumos'!$B$5:$K$2417,10,FALSE)</f>
        <v>141.15899999999999</v>
      </c>
      <c r="AR343" s="293">
        <f t="shared" si="13"/>
        <v>142.74456046576879</v>
      </c>
      <c r="AS343" s="293">
        <f t="shared" si="12"/>
        <v>142.74456046576879</v>
      </c>
      <c r="AU343" s="357"/>
    </row>
    <row r="344" spans="2:47" ht="51">
      <c r="B344" s="52">
        <v>338</v>
      </c>
      <c r="C344" s="334">
        <v>26700</v>
      </c>
      <c r="D344" s="81" t="s">
        <v>2988</v>
      </c>
      <c r="E344" s="55" t="s">
        <v>3562</v>
      </c>
      <c r="F344" s="55" t="s">
        <v>3565</v>
      </c>
      <c r="G344" s="54" t="s">
        <v>4422</v>
      </c>
      <c r="H344" s="54" t="s">
        <v>4422</v>
      </c>
      <c r="I344" s="55" t="s">
        <v>3293</v>
      </c>
      <c r="J344" s="36">
        <v>1</v>
      </c>
      <c r="K344" s="36">
        <v>30</v>
      </c>
      <c r="L344" s="36"/>
      <c r="M344" s="36"/>
      <c r="N344" s="34"/>
      <c r="O344" s="34"/>
      <c r="P344" s="34"/>
      <c r="Q344" s="34"/>
      <c r="R344" s="34"/>
      <c r="S344" s="35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>
        <v>1</v>
      </c>
      <c r="AO344" s="36">
        <v>40</v>
      </c>
      <c r="AP344" s="293">
        <f>MAX(K344,M344,O344,Q344,S344,U344,W344,Y344,AA344,AC344,AE344,AG344,AI344,AK344,AM344,AO344)*VLOOKUP(I344,'5.- Instrumental'!$B$6:$O$303,14,FALSE)</f>
        <v>8.3438552188552201E-2</v>
      </c>
      <c r="AQ344" s="356">
        <f>VLOOKUP(C344,'6.- Insumos'!$B$5:$K$2417,10,FALSE)</f>
        <v>23.517150000000001</v>
      </c>
      <c r="AR344" s="293">
        <f t="shared" si="13"/>
        <v>23.600588552188555</v>
      </c>
      <c r="AS344" s="293">
        <f t="shared" si="12"/>
        <v>23.600588552188555</v>
      </c>
      <c r="AU344" s="357"/>
    </row>
    <row r="345" spans="2:47" ht="38.25">
      <c r="B345" s="52">
        <v>339</v>
      </c>
      <c r="C345" s="334">
        <v>26727</v>
      </c>
      <c r="D345" s="81" t="s">
        <v>2989</v>
      </c>
      <c r="E345" s="55" t="s">
        <v>3569</v>
      </c>
      <c r="F345" s="55" t="s">
        <v>3570</v>
      </c>
      <c r="G345" s="54" t="s">
        <v>4422</v>
      </c>
      <c r="H345" s="54" t="s">
        <v>4422</v>
      </c>
      <c r="I345" s="55" t="s">
        <v>3315</v>
      </c>
      <c r="J345" s="34">
        <v>2</v>
      </c>
      <c r="K345" s="36">
        <v>50</v>
      </c>
      <c r="L345" s="34">
        <v>1</v>
      </c>
      <c r="M345" s="36">
        <v>70</v>
      </c>
      <c r="N345" s="34"/>
      <c r="O345" s="34"/>
      <c r="P345" s="34"/>
      <c r="Q345" s="34"/>
      <c r="R345" s="34">
        <v>1</v>
      </c>
      <c r="S345" s="35">
        <v>50</v>
      </c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>
        <v>1</v>
      </c>
      <c r="AO345" s="36">
        <v>60</v>
      </c>
      <c r="AP345" s="293">
        <f>MAX(K345,M345,O345,Q345,S345,U345,W345,Y345,AA345,AC345,AE345,AG345,AI345,AK345,AM345,AO345)*VLOOKUP(I345,'5.- Instrumental'!$B$6:$O$303,14,FALSE)</f>
        <v>1.7075266554433222</v>
      </c>
      <c r="AQ345" s="356">
        <f>VLOOKUP(C345,'6.- Insumos'!$B$5:$K$2417,10,FALSE)</f>
        <v>141.15899999999999</v>
      </c>
      <c r="AR345" s="293">
        <f t="shared" si="13"/>
        <v>142.86652665544332</v>
      </c>
      <c r="AS345" s="293">
        <f t="shared" si="12"/>
        <v>142.86652665544332</v>
      </c>
      <c r="AU345" s="357"/>
    </row>
    <row r="346" spans="2:47" ht="51">
      <c r="B346" s="52">
        <v>340</v>
      </c>
      <c r="C346" s="334">
        <v>26746</v>
      </c>
      <c r="D346" s="81" t="s">
        <v>2990</v>
      </c>
      <c r="E346" s="55" t="s">
        <v>3569</v>
      </c>
      <c r="F346" s="55" t="s">
        <v>3570</v>
      </c>
      <c r="G346" s="54" t="s">
        <v>4422</v>
      </c>
      <c r="H346" s="54" t="s">
        <v>4422</v>
      </c>
      <c r="I346" s="55" t="s">
        <v>3315</v>
      </c>
      <c r="J346" s="35">
        <v>2</v>
      </c>
      <c r="K346" s="36">
        <v>90</v>
      </c>
      <c r="L346" s="35">
        <v>1</v>
      </c>
      <c r="M346" s="36">
        <v>110</v>
      </c>
      <c r="N346" s="34"/>
      <c r="O346" s="34"/>
      <c r="P346" s="34"/>
      <c r="Q346" s="34"/>
      <c r="R346" s="35">
        <v>1</v>
      </c>
      <c r="S346" s="35">
        <v>90</v>
      </c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>
        <v>1</v>
      </c>
      <c r="AO346" s="36">
        <v>100</v>
      </c>
      <c r="AP346" s="293">
        <f>MAX(K346,M346,O346,Q346,S346,U346,W346,Y346,AA346,AC346,AE346,AG346,AI346,AK346,AM346,AO346)*VLOOKUP(I346,'5.- Instrumental'!$B$6:$O$303,14,FALSE)</f>
        <v>2.6832561728395063</v>
      </c>
      <c r="AQ346" s="356">
        <f>VLOOKUP(C346,'6.- Insumos'!$B$5:$K$2417,10,FALSE)</f>
        <v>141.15899999999999</v>
      </c>
      <c r="AR346" s="293">
        <f t="shared" si="13"/>
        <v>143.84225617283948</v>
      </c>
      <c r="AS346" s="293">
        <f t="shared" si="12"/>
        <v>143.84225617283948</v>
      </c>
      <c r="AU346" s="357"/>
    </row>
    <row r="347" spans="2:47" ht="38.25">
      <c r="B347" s="52">
        <v>341</v>
      </c>
      <c r="C347" s="334">
        <v>26820</v>
      </c>
      <c r="D347" s="81" t="s">
        <v>2991</v>
      </c>
      <c r="E347" s="55" t="s">
        <v>3569</v>
      </c>
      <c r="F347" s="55" t="s">
        <v>3570</v>
      </c>
      <c r="G347" s="54" t="s">
        <v>4422</v>
      </c>
      <c r="H347" s="54" t="s">
        <v>4422</v>
      </c>
      <c r="I347" s="55" t="s">
        <v>3315</v>
      </c>
      <c r="J347" s="35">
        <v>2</v>
      </c>
      <c r="K347" s="36">
        <v>90</v>
      </c>
      <c r="L347" s="35">
        <v>1</v>
      </c>
      <c r="M347" s="36">
        <v>110</v>
      </c>
      <c r="N347" s="34"/>
      <c r="O347" s="34"/>
      <c r="P347" s="34"/>
      <c r="Q347" s="34"/>
      <c r="R347" s="35">
        <v>1</v>
      </c>
      <c r="S347" s="35">
        <v>90</v>
      </c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>
        <v>1</v>
      </c>
      <c r="AO347" s="36">
        <v>100</v>
      </c>
      <c r="AP347" s="293">
        <f>MAX(K347,M347,O347,Q347,S347,U347,W347,Y347,AA347,AC347,AE347,AG347,AI347,AK347,AM347,AO347)*VLOOKUP(I347,'5.- Instrumental'!$B$6:$O$303,14,FALSE)</f>
        <v>2.6832561728395063</v>
      </c>
      <c r="AQ347" s="356">
        <f>VLOOKUP(C347,'6.- Insumos'!$B$5:$K$2417,10,FALSE)</f>
        <v>141.15899999999999</v>
      </c>
      <c r="AR347" s="293">
        <f t="shared" si="13"/>
        <v>143.84225617283948</v>
      </c>
      <c r="AS347" s="293">
        <f t="shared" si="12"/>
        <v>143.84225617283948</v>
      </c>
      <c r="AU347" s="357"/>
    </row>
    <row r="348" spans="2:47" ht="38.25">
      <c r="B348" s="52">
        <v>342</v>
      </c>
      <c r="C348" s="334">
        <v>26841</v>
      </c>
      <c r="D348" s="81" t="s">
        <v>2992</v>
      </c>
      <c r="E348" s="55" t="s">
        <v>3569</v>
      </c>
      <c r="F348" s="55" t="s">
        <v>3570</v>
      </c>
      <c r="G348" s="54" t="s">
        <v>4422</v>
      </c>
      <c r="H348" s="54" t="s">
        <v>4422</v>
      </c>
      <c r="I348" s="55" t="s">
        <v>3315</v>
      </c>
      <c r="J348" s="35">
        <v>2</v>
      </c>
      <c r="K348" s="36">
        <v>90</v>
      </c>
      <c r="L348" s="35">
        <v>1</v>
      </c>
      <c r="M348" s="36">
        <v>110</v>
      </c>
      <c r="N348" s="34"/>
      <c r="O348" s="34"/>
      <c r="P348" s="34"/>
      <c r="Q348" s="34"/>
      <c r="R348" s="35">
        <v>1</v>
      </c>
      <c r="S348" s="35">
        <v>90</v>
      </c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>
        <v>1</v>
      </c>
      <c r="AO348" s="36">
        <v>100</v>
      </c>
      <c r="AP348" s="293">
        <f>MAX(K348,M348,O348,Q348,S348,U348,W348,Y348,AA348,AC348,AE348,AG348,AI348,AK348,AM348,AO348)*VLOOKUP(I348,'5.- Instrumental'!$B$6:$O$303,14,FALSE)</f>
        <v>2.6832561728395063</v>
      </c>
      <c r="AQ348" s="356">
        <f>VLOOKUP(C348,'6.- Insumos'!$B$5:$K$2417,10,FALSE)</f>
        <v>141.15899999999999</v>
      </c>
      <c r="AR348" s="293">
        <f t="shared" si="13"/>
        <v>143.84225617283948</v>
      </c>
      <c r="AS348" s="293">
        <f t="shared" si="12"/>
        <v>143.84225617283948</v>
      </c>
      <c r="AU348" s="357"/>
    </row>
    <row r="349" spans="2:47" ht="38.25">
      <c r="B349" s="52">
        <v>343</v>
      </c>
      <c r="C349" s="334">
        <v>26910</v>
      </c>
      <c r="D349" s="81" t="s">
        <v>2993</v>
      </c>
      <c r="E349" s="55" t="s">
        <v>3569</v>
      </c>
      <c r="F349" s="55" t="s">
        <v>3570</v>
      </c>
      <c r="G349" s="54" t="s">
        <v>4422</v>
      </c>
      <c r="H349" s="54" t="s">
        <v>4422</v>
      </c>
      <c r="I349" s="55" t="s">
        <v>3315</v>
      </c>
      <c r="J349" s="35">
        <v>2</v>
      </c>
      <c r="K349" s="36">
        <v>60</v>
      </c>
      <c r="L349" s="35">
        <v>1</v>
      </c>
      <c r="M349" s="36">
        <v>80</v>
      </c>
      <c r="N349" s="34"/>
      <c r="O349" s="34"/>
      <c r="P349" s="34"/>
      <c r="Q349" s="34"/>
      <c r="R349" s="35">
        <v>1</v>
      </c>
      <c r="S349" s="35">
        <v>60</v>
      </c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>
        <v>1</v>
      </c>
      <c r="AO349" s="36">
        <v>70</v>
      </c>
      <c r="AP349" s="293">
        <f>MAX(K349,M349,O349,Q349,S349,U349,W349,Y349,AA349,AC349,AE349,AG349,AI349,AK349,AM349,AO349)*VLOOKUP(I349,'5.- Instrumental'!$B$6:$O$303,14,FALSE)</f>
        <v>1.9514590347923684</v>
      </c>
      <c r="AQ349" s="356">
        <f>VLOOKUP(C349,'6.- Insumos'!$B$5:$K$2417,10,FALSE)</f>
        <v>141.15899999999999</v>
      </c>
      <c r="AR349" s="293">
        <f t="shared" si="13"/>
        <v>143.11045903479237</v>
      </c>
      <c r="AS349" s="293">
        <f t="shared" si="12"/>
        <v>143.11045903479237</v>
      </c>
      <c r="AU349" s="357"/>
    </row>
    <row r="350" spans="2:47" ht="38.25">
      <c r="B350" s="52">
        <v>344</v>
      </c>
      <c r="C350" s="334">
        <v>26951</v>
      </c>
      <c r="D350" s="81" t="s">
        <v>2994</v>
      </c>
      <c r="E350" s="55" t="s">
        <v>3569</v>
      </c>
      <c r="F350" s="55" t="s">
        <v>3563</v>
      </c>
      <c r="G350" s="54" t="s">
        <v>4422</v>
      </c>
      <c r="H350" s="54" t="s">
        <v>4422</v>
      </c>
      <c r="I350" s="55" t="s">
        <v>3307</v>
      </c>
      <c r="J350" s="35">
        <v>2</v>
      </c>
      <c r="K350" s="36">
        <v>60</v>
      </c>
      <c r="L350" s="35">
        <v>1</v>
      </c>
      <c r="M350" s="36">
        <v>80</v>
      </c>
      <c r="N350" s="34"/>
      <c r="O350" s="34"/>
      <c r="P350" s="34"/>
      <c r="Q350" s="34"/>
      <c r="R350" s="35">
        <v>1</v>
      </c>
      <c r="S350" s="35">
        <v>60</v>
      </c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>
        <v>1</v>
      </c>
      <c r="AO350" s="36">
        <v>70</v>
      </c>
      <c r="AP350" s="293">
        <f>MAX(K350,M350,O350,Q350,S350,U350,W350,Y350,AA350,AC350,AE350,AG350,AI350,AK350,AM350,AO350)*VLOOKUP(I350,'5.- Instrumental'!$B$6:$O$303,14,FALSE)</f>
        <v>1.2821268237934904</v>
      </c>
      <c r="AQ350" s="356">
        <f>VLOOKUP(C350,'6.- Insumos'!$B$5:$K$2417,10,FALSE)</f>
        <v>94.834999999999994</v>
      </c>
      <c r="AR350" s="293">
        <f t="shared" si="13"/>
        <v>96.117126823793484</v>
      </c>
      <c r="AS350" s="293">
        <f t="shared" si="12"/>
        <v>96.117126823793484</v>
      </c>
      <c r="AU350" s="357"/>
    </row>
    <row r="351" spans="2:47" ht="38.25">
      <c r="B351" s="52">
        <v>345</v>
      </c>
      <c r="C351" s="334">
        <v>26992</v>
      </c>
      <c r="D351" s="81" t="s">
        <v>2995</v>
      </c>
      <c r="E351" s="55" t="s">
        <v>3569</v>
      </c>
      <c r="F351" s="55" t="s">
        <v>3573</v>
      </c>
      <c r="G351" s="54" t="s">
        <v>4422</v>
      </c>
      <c r="H351" s="54" t="s">
        <v>4422</v>
      </c>
      <c r="I351" s="55" t="s">
        <v>3315</v>
      </c>
      <c r="J351" s="35">
        <v>2</v>
      </c>
      <c r="K351" s="36">
        <v>60</v>
      </c>
      <c r="L351" s="35">
        <v>1</v>
      </c>
      <c r="M351" s="36">
        <v>80</v>
      </c>
      <c r="N351" s="34"/>
      <c r="O351" s="34"/>
      <c r="P351" s="34"/>
      <c r="Q351" s="34"/>
      <c r="R351" s="35">
        <v>1</v>
      </c>
      <c r="S351" s="35">
        <v>60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>
        <v>1</v>
      </c>
      <c r="AO351" s="36">
        <v>70</v>
      </c>
      <c r="AP351" s="293">
        <f>MAX(K351,M351,O351,Q351,S351,U351,W351,Y351,AA351,AC351,AE351,AG351,AI351,AK351,AM351,AO351)*VLOOKUP(I351,'5.- Instrumental'!$B$6:$O$303,14,FALSE)</f>
        <v>1.9514590347923684</v>
      </c>
      <c r="AQ351" s="356">
        <f>VLOOKUP(C351,'6.- Insumos'!$B$5:$K$2417,10,FALSE)</f>
        <v>247.97249000000002</v>
      </c>
      <c r="AR351" s="293">
        <f t="shared" si="13"/>
        <v>249.9239490347924</v>
      </c>
      <c r="AS351" s="293">
        <f t="shared" si="12"/>
        <v>249.9239490347924</v>
      </c>
      <c r="AU351" s="357"/>
    </row>
    <row r="352" spans="2:47" ht="38.25">
      <c r="B352" s="52">
        <v>346</v>
      </c>
      <c r="C352" s="334">
        <v>27000</v>
      </c>
      <c r="D352" s="361" t="s">
        <v>3729</v>
      </c>
      <c r="E352" s="55" t="s">
        <v>3569</v>
      </c>
      <c r="F352" s="55" t="s">
        <v>3563</v>
      </c>
      <c r="G352" s="54" t="s">
        <v>4422</v>
      </c>
      <c r="H352" s="54" t="s">
        <v>4422</v>
      </c>
      <c r="I352" s="55" t="s">
        <v>3307</v>
      </c>
      <c r="J352" s="35">
        <v>2</v>
      </c>
      <c r="K352" s="36">
        <v>75</v>
      </c>
      <c r="L352" s="35">
        <v>1</v>
      </c>
      <c r="M352" s="36">
        <v>95</v>
      </c>
      <c r="N352" s="34"/>
      <c r="O352" s="34"/>
      <c r="P352" s="34"/>
      <c r="Q352" s="34"/>
      <c r="R352" s="35">
        <v>1</v>
      </c>
      <c r="S352" s="35">
        <v>75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>
        <v>1</v>
      </c>
      <c r="AO352" s="36">
        <v>85</v>
      </c>
      <c r="AP352" s="293">
        <f>MAX(K352,M352,O352,Q352,S352,U352,W352,Y352,AA352,AC352,AE352,AG352,AI352,AK352,AM352,AO352)*VLOOKUP(I352,'5.- Instrumental'!$B$6:$O$303,14,FALSE)</f>
        <v>1.5225256032547698</v>
      </c>
      <c r="AQ352" s="356">
        <f>VLOOKUP(C352,'6.- Insumos'!$B$5:$K$2417,10,FALSE)</f>
        <v>136.6</v>
      </c>
      <c r="AR352" s="293">
        <f t="shared" si="13"/>
        <v>138.12252560325476</v>
      </c>
      <c r="AS352" s="293">
        <f t="shared" si="12"/>
        <v>138.12252560325476</v>
      </c>
      <c r="AU352" s="357"/>
    </row>
    <row r="353" spans="2:47" ht="38.25">
      <c r="B353" s="52">
        <v>347</v>
      </c>
      <c r="C353" s="334">
        <v>27005</v>
      </c>
      <c r="D353" s="361" t="s">
        <v>3730</v>
      </c>
      <c r="E353" s="55" t="s">
        <v>3569</v>
      </c>
      <c r="F353" s="55" t="s">
        <v>3570</v>
      </c>
      <c r="G353" s="54" t="s">
        <v>4422</v>
      </c>
      <c r="H353" s="54" t="s">
        <v>4422</v>
      </c>
      <c r="I353" s="55" t="s">
        <v>3315</v>
      </c>
      <c r="J353" s="35">
        <v>2</v>
      </c>
      <c r="K353" s="36">
        <v>75</v>
      </c>
      <c r="L353" s="35">
        <v>1</v>
      </c>
      <c r="M353" s="36">
        <v>95</v>
      </c>
      <c r="N353" s="34"/>
      <c r="O353" s="34"/>
      <c r="P353" s="34"/>
      <c r="Q353" s="34"/>
      <c r="R353" s="35">
        <v>1</v>
      </c>
      <c r="S353" s="35">
        <v>75</v>
      </c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>
        <v>1</v>
      </c>
      <c r="AO353" s="36">
        <v>85</v>
      </c>
      <c r="AP353" s="293">
        <f>MAX(K353,M353,O353,Q353,S353,U353,W353,Y353,AA353,AC353,AE353,AG353,AI353,AK353,AM353,AO353)*VLOOKUP(I353,'5.- Instrumental'!$B$6:$O$303,14,FALSE)</f>
        <v>2.3173576038159371</v>
      </c>
      <c r="AQ353" s="356">
        <f>VLOOKUP(C353,'6.- Insumos'!$B$5:$K$2417,10,FALSE)</f>
        <v>182.92399999999998</v>
      </c>
      <c r="AR353" s="293">
        <f t="shared" si="13"/>
        <v>185.24135760381591</v>
      </c>
      <c r="AS353" s="293">
        <f t="shared" si="12"/>
        <v>185.24135760381591</v>
      </c>
      <c r="AU353" s="357"/>
    </row>
    <row r="354" spans="2:47" ht="38.25">
      <c r="B354" s="52">
        <v>348</v>
      </c>
      <c r="C354" s="334">
        <v>27006</v>
      </c>
      <c r="D354" s="81" t="s">
        <v>2996</v>
      </c>
      <c r="E354" s="55" t="s">
        <v>3569</v>
      </c>
      <c r="F354" s="55" t="s">
        <v>3570</v>
      </c>
      <c r="G354" s="54" t="s">
        <v>4422</v>
      </c>
      <c r="H354" s="54" t="s">
        <v>4422</v>
      </c>
      <c r="I354" s="55" t="s">
        <v>3315</v>
      </c>
      <c r="J354" s="35">
        <v>2</v>
      </c>
      <c r="K354" s="36">
        <v>75</v>
      </c>
      <c r="L354" s="35">
        <v>1</v>
      </c>
      <c r="M354" s="36">
        <v>95</v>
      </c>
      <c r="N354" s="34"/>
      <c r="O354" s="34"/>
      <c r="P354" s="34"/>
      <c r="Q354" s="34"/>
      <c r="R354" s="35">
        <v>1</v>
      </c>
      <c r="S354" s="35">
        <v>75</v>
      </c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>
        <v>1</v>
      </c>
      <c r="AO354" s="36">
        <v>85</v>
      </c>
      <c r="AP354" s="293">
        <f>MAX(K354,M354,O354,Q354,S354,U354,W354,Y354,AA354,AC354,AE354,AG354,AI354,AK354,AM354,AO354)*VLOOKUP(I354,'5.- Instrumental'!$B$6:$O$303,14,FALSE)</f>
        <v>2.3173576038159371</v>
      </c>
      <c r="AQ354" s="356">
        <f>VLOOKUP(C354,'6.- Insumos'!$B$5:$K$2417,10,FALSE)</f>
        <v>182.92399999999998</v>
      </c>
      <c r="AR354" s="293">
        <f t="shared" si="13"/>
        <v>185.24135760381591</v>
      </c>
      <c r="AS354" s="293">
        <f t="shared" si="12"/>
        <v>185.24135760381591</v>
      </c>
      <c r="AU354" s="357"/>
    </row>
    <row r="355" spans="2:47" ht="38.25">
      <c r="B355" s="52">
        <v>349</v>
      </c>
      <c r="C355" s="334">
        <v>27025</v>
      </c>
      <c r="D355" s="81" t="s">
        <v>2997</v>
      </c>
      <c r="E355" s="55" t="s">
        <v>3569</v>
      </c>
      <c r="F355" s="55" t="s">
        <v>3563</v>
      </c>
      <c r="G355" s="54" t="s">
        <v>4422</v>
      </c>
      <c r="H355" s="54" t="s">
        <v>4422</v>
      </c>
      <c r="I355" s="55" t="s">
        <v>3307</v>
      </c>
      <c r="J355" s="35">
        <v>2</v>
      </c>
      <c r="K355" s="36">
        <v>60</v>
      </c>
      <c r="L355" s="35">
        <v>1</v>
      </c>
      <c r="M355" s="36">
        <v>80</v>
      </c>
      <c r="N355" s="34"/>
      <c r="O355" s="34"/>
      <c r="P355" s="34"/>
      <c r="Q355" s="34"/>
      <c r="R355" s="35">
        <v>1</v>
      </c>
      <c r="S355" s="35">
        <v>60</v>
      </c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>
        <v>1</v>
      </c>
      <c r="AO355" s="36">
        <v>70</v>
      </c>
      <c r="AP355" s="293">
        <f>MAX(K355,M355,O355,Q355,S355,U355,W355,Y355,AA355,AC355,AE355,AG355,AI355,AK355,AM355,AO355)*VLOOKUP(I355,'5.- Instrumental'!$B$6:$O$303,14,FALSE)</f>
        <v>1.2821268237934904</v>
      </c>
      <c r="AQ355" s="356">
        <f>VLOOKUP(C355,'6.- Insumos'!$B$5:$K$2417,10,FALSE)</f>
        <v>118.64</v>
      </c>
      <c r="AR355" s="293">
        <f t="shared" si="13"/>
        <v>119.92212682379349</v>
      </c>
      <c r="AS355" s="293">
        <f t="shared" si="12"/>
        <v>119.92212682379349</v>
      </c>
      <c r="AU355" s="357"/>
    </row>
    <row r="356" spans="2:47" ht="51">
      <c r="B356" s="52">
        <v>350</v>
      </c>
      <c r="C356" s="334">
        <v>27030</v>
      </c>
      <c r="D356" s="81" t="s">
        <v>2998</v>
      </c>
      <c r="E356" s="55" t="s">
        <v>3569</v>
      </c>
      <c r="F356" s="55" t="s">
        <v>3570</v>
      </c>
      <c r="G356" s="54" t="s">
        <v>4422</v>
      </c>
      <c r="H356" s="54" t="s">
        <v>4422</v>
      </c>
      <c r="I356" s="55" t="s">
        <v>3315</v>
      </c>
      <c r="J356" s="35">
        <v>2</v>
      </c>
      <c r="K356" s="36">
        <v>90</v>
      </c>
      <c r="L356" s="35">
        <v>1</v>
      </c>
      <c r="M356" s="36">
        <v>110</v>
      </c>
      <c r="N356" s="34"/>
      <c r="O356" s="34"/>
      <c r="P356" s="34"/>
      <c r="Q356" s="34"/>
      <c r="R356" s="35">
        <v>1</v>
      </c>
      <c r="S356" s="35">
        <v>90</v>
      </c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>
        <v>1</v>
      </c>
      <c r="AO356" s="36">
        <v>100</v>
      </c>
      <c r="AP356" s="293">
        <f>MAX(K356,M356,O356,Q356,S356,U356,W356,Y356,AA356,AC356,AE356,AG356,AI356,AK356,AM356,AO356)*VLOOKUP(I356,'5.- Instrumental'!$B$6:$O$303,14,FALSE)</f>
        <v>2.6832561728395063</v>
      </c>
      <c r="AQ356" s="356">
        <f>VLOOKUP(C356,'6.- Insumos'!$B$5:$K$2417,10,FALSE)</f>
        <v>164.964</v>
      </c>
      <c r="AR356" s="293">
        <f t="shared" si="13"/>
        <v>167.64725617283949</v>
      </c>
      <c r="AS356" s="293">
        <f t="shared" si="12"/>
        <v>167.64725617283949</v>
      </c>
      <c r="AU356" s="357"/>
    </row>
    <row r="357" spans="2:47" ht="38.25">
      <c r="B357" s="52">
        <v>351</v>
      </c>
      <c r="C357" s="334">
        <v>27035</v>
      </c>
      <c r="D357" s="81" t="s">
        <v>2999</v>
      </c>
      <c r="E357" s="55" t="s">
        <v>3569</v>
      </c>
      <c r="F357" s="55" t="s">
        <v>3573</v>
      </c>
      <c r="G357" s="54" t="s">
        <v>4422</v>
      </c>
      <c r="H357" s="54" t="s">
        <v>4422</v>
      </c>
      <c r="I357" s="55" t="s">
        <v>3802</v>
      </c>
      <c r="J357" s="35">
        <v>2</v>
      </c>
      <c r="K357" s="36">
        <v>180</v>
      </c>
      <c r="L357" s="35">
        <v>1</v>
      </c>
      <c r="M357" s="36">
        <v>200</v>
      </c>
      <c r="N357" s="34"/>
      <c r="O357" s="34"/>
      <c r="P357" s="34"/>
      <c r="Q357" s="34"/>
      <c r="R357" s="35">
        <v>1</v>
      </c>
      <c r="S357" s="35">
        <v>180</v>
      </c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>
        <v>1</v>
      </c>
      <c r="AO357" s="36">
        <v>190</v>
      </c>
      <c r="AP357" s="293">
        <f>MAX(K357,M357,O357,Q357,S357,U357,W357,Y357,AA357,AC357,AE357,AG357,AI357,AK357,AM357,AO357)*VLOOKUP(I357,'5.- Instrumental'!$B$6:$O$303,14,FALSE)</f>
        <v>9.7595749158249152</v>
      </c>
      <c r="AQ357" s="356">
        <f>VLOOKUP(C357,'6.- Insumos'!$B$5:$K$2417,10,FALSE)</f>
        <v>247.97249000000002</v>
      </c>
      <c r="AR357" s="293">
        <f t="shared" si="13"/>
        <v>257.73206491582494</v>
      </c>
      <c r="AS357" s="293">
        <f t="shared" si="12"/>
        <v>257.73206491582494</v>
      </c>
      <c r="AU357" s="357"/>
    </row>
    <row r="358" spans="2:47" ht="38.25">
      <c r="B358" s="52">
        <v>352</v>
      </c>
      <c r="C358" s="334">
        <v>27036</v>
      </c>
      <c r="D358" s="81" t="s">
        <v>3000</v>
      </c>
      <c r="E358" s="55" t="s">
        <v>3569</v>
      </c>
      <c r="F358" s="55" t="s">
        <v>3573</v>
      </c>
      <c r="G358" s="54" t="s">
        <v>4422</v>
      </c>
      <c r="H358" s="54" t="s">
        <v>4422</v>
      </c>
      <c r="I358" s="55" t="s">
        <v>3802</v>
      </c>
      <c r="J358" s="35">
        <v>2</v>
      </c>
      <c r="K358" s="36">
        <v>90</v>
      </c>
      <c r="L358" s="35">
        <v>1</v>
      </c>
      <c r="M358" s="36">
        <v>110</v>
      </c>
      <c r="N358" s="34"/>
      <c r="O358" s="34"/>
      <c r="P358" s="34"/>
      <c r="Q358" s="34"/>
      <c r="R358" s="35">
        <v>1</v>
      </c>
      <c r="S358" s="35">
        <v>90</v>
      </c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>
        <v>1</v>
      </c>
      <c r="AO358" s="36">
        <v>100</v>
      </c>
      <c r="AP358" s="293">
        <f>MAX(K358,M358,O358,Q358,S358,U358,W358,Y358,AA358,AC358,AE358,AG358,AI358,AK358,AM358,AO358)*VLOOKUP(I358,'5.- Instrumental'!$B$6:$O$303,14,FALSE)</f>
        <v>5.3677662037037042</v>
      </c>
      <c r="AQ358" s="356">
        <f>VLOOKUP(C358,'6.- Insumos'!$B$5:$K$2417,10,FALSE)</f>
        <v>265.93249000000003</v>
      </c>
      <c r="AR358" s="293">
        <f t="shared" si="13"/>
        <v>271.30025620370373</v>
      </c>
      <c r="AS358" s="293">
        <f t="shared" si="12"/>
        <v>271.30025620370373</v>
      </c>
      <c r="AU358" s="357"/>
    </row>
    <row r="359" spans="2:47" ht="38.25">
      <c r="B359" s="52">
        <v>353</v>
      </c>
      <c r="C359" s="334">
        <v>27049</v>
      </c>
      <c r="D359" s="81" t="s">
        <v>3001</v>
      </c>
      <c r="E359" s="55" t="s">
        <v>3569</v>
      </c>
      <c r="F359" s="55" t="s">
        <v>3573</v>
      </c>
      <c r="G359" s="54" t="s">
        <v>4422</v>
      </c>
      <c r="H359" s="54" t="s">
        <v>4422</v>
      </c>
      <c r="I359" s="55" t="s">
        <v>3315</v>
      </c>
      <c r="J359" s="35">
        <v>2</v>
      </c>
      <c r="K359" s="36">
        <v>120</v>
      </c>
      <c r="L359" s="35">
        <v>1</v>
      </c>
      <c r="M359" s="36">
        <v>140</v>
      </c>
      <c r="N359" s="34"/>
      <c r="O359" s="34"/>
      <c r="P359" s="34"/>
      <c r="Q359" s="34"/>
      <c r="R359" s="35">
        <v>1</v>
      </c>
      <c r="S359" s="35">
        <v>120</v>
      </c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>
        <v>1</v>
      </c>
      <c r="AO359" s="36">
        <v>130</v>
      </c>
      <c r="AP359" s="293">
        <f>MAX(K359,M359,O359,Q359,S359,U359,W359,Y359,AA359,AC359,AE359,AG359,AI359,AK359,AM359,AO359)*VLOOKUP(I359,'5.- Instrumental'!$B$6:$O$303,14,FALSE)</f>
        <v>3.4150533108866443</v>
      </c>
      <c r="AQ359" s="356">
        <f>VLOOKUP(C359,'6.- Insumos'!$B$5:$K$2417,10,FALSE)</f>
        <v>265.93249000000003</v>
      </c>
      <c r="AR359" s="293">
        <f t="shared" si="13"/>
        <v>269.34754331088669</v>
      </c>
      <c r="AS359" s="293">
        <f t="shared" si="12"/>
        <v>269.34754331088669</v>
      </c>
      <c r="AU359" s="357"/>
    </row>
    <row r="360" spans="2:47" ht="38.25">
      <c r="B360" s="52">
        <v>354</v>
      </c>
      <c r="C360" s="334">
        <v>27060</v>
      </c>
      <c r="D360" s="81" t="s">
        <v>3002</v>
      </c>
      <c r="E360" s="55" t="s">
        <v>3569</v>
      </c>
      <c r="F360" s="55" t="s">
        <v>3570</v>
      </c>
      <c r="G360" s="54" t="s">
        <v>4422</v>
      </c>
      <c r="H360" s="54" t="s">
        <v>4422</v>
      </c>
      <c r="I360" s="55" t="s">
        <v>3315</v>
      </c>
      <c r="J360" s="35">
        <v>2</v>
      </c>
      <c r="K360" s="36">
        <v>75</v>
      </c>
      <c r="L360" s="35">
        <v>1</v>
      </c>
      <c r="M360" s="36">
        <v>95</v>
      </c>
      <c r="N360" s="34"/>
      <c r="O360" s="34"/>
      <c r="P360" s="34"/>
      <c r="Q360" s="34"/>
      <c r="R360" s="35">
        <v>1</v>
      </c>
      <c r="S360" s="35">
        <v>75</v>
      </c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>
        <v>1</v>
      </c>
      <c r="AO360" s="36">
        <v>85</v>
      </c>
      <c r="AP360" s="293">
        <f>MAX(K360,M360,O360,Q360,S360,U360,W360,Y360,AA360,AC360,AE360,AG360,AI360,AK360,AM360,AO360)*VLOOKUP(I360,'5.- Instrumental'!$B$6:$O$303,14,FALSE)</f>
        <v>2.3173576038159371</v>
      </c>
      <c r="AQ360" s="356">
        <f>VLOOKUP(C360,'6.- Insumos'!$B$5:$K$2417,10,FALSE)</f>
        <v>164.964</v>
      </c>
      <c r="AR360" s="293">
        <f t="shared" si="13"/>
        <v>167.28135760381593</v>
      </c>
      <c r="AS360" s="293">
        <f t="shared" si="12"/>
        <v>167.28135760381593</v>
      </c>
      <c r="AU360" s="357"/>
    </row>
    <row r="361" spans="2:47" ht="38.25">
      <c r="B361" s="52">
        <v>355</v>
      </c>
      <c r="C361" s="334">
        <v>27065</v>
      </c>
      <c r="D361" s="81" t="s">
        <v>3003</v>
      </c>
      <c r="E361" s="55" t="s">
        <v>3569</v>
      </c>
      <c r="F361" s="55" t="s">
        <v>3570</v>
      </c>
      <c r="G361" s="54" t="s">
        <v>4422</v>
      </c>
      <c r="H361" s="54" t="s">
        <v>4422</v>
      </c>
      <c r="I361" s="55" t="s">
        <v>3315</v>
      </c>
      <c r="J361" s="35">
        <v>2</v>
      </c>
      <c r="K361" s="36">
        <v>90</v>
      </c>
      <c r="L361" s="35">
        <v>1</v>
      </c>
      <c r="M361" s="36">
        <v>110</v>
      </c>
      <c r="N361" s="34"/>
      <c r="O361" s="34"/>
      <c r="P361" s="34"/>
      <c r="Q361" s="34"/>
      <c r="R361" s="35">
        <v>1</v>
      </c>
      <c r="S361" s="35">
        <v>90</v>
      </c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>
        <v>1</v>
      </c>
      <c r="AO361" s="36">
        <v>100</v>
      </c>
      <c r="AP361" s="293">
        <f>MAX(K361,M361,O361,Q361,S361,U361,W361,Y361,AA361,AC361,AE361,AG361,AI361,AK361,AM361,AO361)*VLOOKUP(I361,'5.- Instrumental'!$B$6:$O$303,14,FALSE)</f>
        <v>2.6832561728395063</v>
      </c>
      <c r="AQ361" s="356">
        <f>VLOOKUP(C361,'6.- Insumos'!$B$5:$K$2417,10,FALSE)</f>
        <v>182.92399999999998</v>
      </c>
      <c r="AR361" s="293">
        <f t="shared" si="13"/>
        <v>185.60725617283947</v>
      </c>
      <c r="AS361" s="293">
        <f t="shared" si="12"/>
        <v>185.60725617283947</v>
      </c>
      <c r="AU361" s="357"/>
    </row>
    <row r="362" spans="2:47" ht="38.25">
      <c r="B362" s="52">
        <v>356</v>
      </c>
      <c r="C362" s="334">
        <v>27070</v>
      </c>
      <c r="D362" s="81" t="s">
        <v>3004</v>
      </c>
      <c r="E362" s="55" t="s">
        <v>3569</v>
      </c>
      <c r="F362" s="55" t="s">
        <v>3573</v>
      </c>
      <c r="G362" s="54" t="s">
        <v>4422</v>
      </c>
      <c r="H362" s="54" t="s">
        <v>4422</v>
      </c>
      <c r="I362" s="55" t="s">
        <v>3315</v>
      </c>
      <c r="J362" s="35">
        <v>2</v>
      </c>
      <c r="K362" s="36">
        <v>120</v>
      </c>
      <c r="L362" s="35">
        <v>1</v>
      </c>
      <c r="M362" s="36">
        <v>140</v>
      </c>
      <c r="N362" s="34"/>
      <c r="O362" s="34"/>
      <c r="P362" s="34"/>
      <c r="Q362" s="34"/>
      <c r="R362" s="35">
        <v>1</v>
      </c>
      <c r="S362" s="35">
        <v>120</v>
      </c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>
        <v>1</v>
      </c>
      <c r="AO362" s="36">
        <v>130</v>
      </c>
      <c r="AP362" s="293">
        <f>MAX(K362,M362,O362,Q362,S362,U362,W362,Y362,AA362,AC362,AE362,AG362,AI362,AK362,AM362,AO362)*VLOOKUP(I362,'5.- Instrumental'!$B$6:$O$303,14,FALSE)</f>
        <v>3.4150533108866443</v>
      </c>
      <c r="AQ362" s="356">
        <f>VLOOKUP(C362,'6.- Insumos'!$B$5:$K$2417,10,FALSE)</f>
        <v>265.93249000000003</v>
      </c>
      <c r="AR362" s="293">
        <f t="shared" si="13"/>
        <v>269.34754331088669</v>
      </c>
      <c r="AS362" s="293">
        <f t="shared" si="12"/>
        <v>269.34754331088669</v>
      </c>
      <c r="AU362" s="357"/>
    </row>
    <row r="363" spans="2:47" ht="38.25">
      <c r="B363" s="52">
        <v>357</v>
      </c>
      <c r="C363" s="334">
        <v>27075</v>
      </c>
      <c r="D363" s="81" t="s">
        <v>3005</v>
      </c>
      <c r="E363" s="55" t="s">
        <v>3569</v>
      </c>
      <c r="F363" s="55" t="s">
        <v>3573</v>
      </c>
      <c r="G363" s="54" t="s">
        <v>4422</v>
      </c>
      <c r="H363" s="54" t="s">
        <v>4422</v>
      </c>
      <c r="I363" s="55" t="s">
        <v>3315</v>
      </c>
      <c r="J363" s="35">
        <v>2</v>
      </c>
      <c r="K363" s="36">
        <v>120</v>
      </c>
      <c r="L363" s="35">
        <v>1</v>
      </c>
      <c r="M363" s="36">
        <v>140</v>
      </c>
      <c r="N363" s="34"/>
      <c r="O363" s="34"/>
      <c r="P363" s="34"/>
      <c r="Q363" s="34"/>
      <c r="R363" s="35">
        <v>1</v>
      </c>
      <c r="S363" s="35">
        <v>120</v>
      </c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>
        <v>1</v>
      </c>
      <c r="AO363" s="36">
        <v>130</v>
      </c>
      <c r="AP363" s="293">
        <f>MAX(K363,M363,O363,Q363,S363,U363,W363,Y363,AA363,AC363,AE363,AG363,AI363,AK363,AM363,AO363)*VLOOKUP(I363,'5.- Instrumental'!$B$6:$O$303,14,FALSE)</f>
        <v>3.4150533108866443</v>
      </c>
      <c r="AQ363" s="356">
        <f>VLOOKUP(C363,'6.- Insumos'!$B$5:$K$2417,10,FALSE)</f>
        <v>389.65050666666673</v>
      </c>
      <c r="AR363" s="293">
        <f t="shared" si="13"/>
        <v>393.06555997755339</v>
      </c>
      <c r="AS363" s="293">
        <f t="shared" si="12"/>
        <v>393.06555997755339</v>
      </c>
      <c r="AU363" s="357"/>
    </row>
    <row r="364" spans="2:47" ht="38.25">
      <c r="B364" s="52">
        <v>358</v>
      </c>
      <c r="C364" s="334">
        <v>27080</v>
      </c>
      <c r="D364" s="81" t="s">
        <v>3006</v>
      </c>
      <c r="E364" s="55" t="s">
        <v>3569</v>
      </c>
      <c r="F364" s="55" t="s">
        <v>3573</v>
      </c>
      <c r="G364" s="54" t="s">
        <v>4422</v>
      </c>
      <c r="H364" s="54" t="s">
        <v>4422</v>
      </c>
      <c r="I364" s="55" t="s">
        <v>3315</v>
      </c>
      <c r="J364" s="35">
        <v>2</v>
      </c>
      <c r="K364" s="36">
        <v>60</v>
      </c>
      <c r="L364" s="35">
        <v>1</v>
      </c>
      <c r="M364" s="36">
        <v>80</v>
      </c>
      <c r="N364" s="34"/>
      <c r="O364" s="34"/>
      <c r="P364" s="34"/>
      <c r="Q364" s="34"/>
      <c r="R364" s="35">
        <v>1</v>
      </c>
      <c r="S364" s="35">
        <v>60</v>
      </c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>
        <v>1</v>
      </c>
      <c r="AO364" s="36">
        <v>70</v>
      </c>
      <c r="AP364" s="293">
        <f>MAX(K364,M364,O364,Q364,S364,U364,W364,Y364,AA364,AC364,AE364,AG364,AI364,AK364,AM364,AO364)*VLOOKUP(I364,'5.- Instrumental'!$B$6:$O$303,14,FALSE)</f>
        <v>1.9514590347923684</v>
      </c>
      <c r="AQ364" s="356">
        <f>VLOOKUP(C364,'6.- Insumos'!$B$5:$K$2417,10,FALSE)</f>
        <v>348.91450666666668</v>
      </c>
      <c r="AR364" s="293">
        <f t="shared" si="13"/>
        <v>350.86596570145906</v>
      </c>
      <c r="AS364" s="293">
        <f t="shared" si="12"/>
        <v>350.86596570145906</v>
      </c>
      <c r="AU364" s="357"/>
    </row>
    <row r="365" spans="2:47" ht="38.25">
      <c r="B365" s="52">
        <v>359</v>
      </c>
      <c r="C365" s="334">
        <v>27086</v>
      </c>
      <c r="D365" s="81" t="s">
        <v>3007</v>
      </c>
      <c r="E365" s="55" t="s">
        <v>3569</v>
      </c>
      <c r="F365" s="55" t="s">
        <v>3563</v>
      </c>
      <c r="G365" s="54" t="s">
        <v>4422</v>
      </c>
      <c r="H365" s="54" t="s">
        <v>4422</v>
      </c>
      <c r="I365" s="55" t="s">
        <v>3307</v>
      </c>
      <c r="J365" s="35">
        <v>2</v>
      </c>
      <c r="K365" s="36">
        <v>60</v>
      </c>
      <c r="L365" s="35">
        <v>1</v>
      </c>
      <c r="M365" s="36">
        <v>80</v>
      </c>
      <c r="N365" s="34"/>
      <c r="O365" s="34"/>
      <c r="P365" s="34"/>
      <c r="Q365" s="34"/>
      <c r="R365" s="35">
        <v>1</v>
      </c>
      <c r="S365" s="35">
        <v>60</v>
      </c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>
        <v>1</v>
      </c>
      <c r="AO365" s="36">
        <v>70</v>
      </c>
      <c r="AP365" s="293">
        <f>MAX(K365,M365,O365,Q365,S365,U365,W365,Y365,AA365,AC365,AE365,AG365,AI365,AK365,AM365,AO365)*VLOOKUP(I365,'5.- Instrumental'!$B$6:$O$303,14,FALSE)</f>
        <v>1.2821268237934904</v>
      </c>
      <c r="AQ365" s="356">
        <f>VLOOKUP(C365,'6.- Insumos'!$B$5:$K$2417,10,FALSE)</f>
        <v>118.64</v>
      </c>
      <c r="AR365" s="293">
        <f t="shared" si="13"/>
        <v>119.92212682379349</v>
      </c>
      <c r="AS365" s="293">
        <f t="shared" si="12"/>
        <v>119.92212682379349</v>
      </c>
      <c r="AU365" s="357"/>
    </row>
    <row r="366" spans="2:47" ht="38.25">
      <c r="B366" s="52">
        <v>360</v>
      </c>
      <c r="C366" s="334">
        <v>27097</v>
      </c>
      <c r="D366" s="81" t="s">
        <v>3008</v>
      </c>
      <c r="E366" s="55" t="s">
        <v>3569</v>
      </c>
      <c r="F366" s="55" t="s">
        <v>3573</v>
      </c>
      <c r="G366" s="54" t="s">
        <v>4422</v>
      </c>
      <c r="H366" s="54" t="s">
        <v>4422</v>
      </c>
      <c r="I366" s="55" t="s">
        <v>3315</v>
      </c>
      <c r="J366" s="35">
        <v>2</v>
      </c>
      <c r="K366" s="36">
        <v>60</v>
      </c>
      <c r="L366" s="35">
        <v>1</v>
      </c>
      <c r="M366" s="36">
        <v>80</v>
      </c>
      <c r="N366" s="34"/>
      <c r="O366" s="34"/>
      <c r="P366" s="34"/>
      <c r="Q366" s="34"/>
      <c r="R366" s="35">
        <v>1</v>
      </c>
      <c r="S366" s="35">
        <v>60</v>
      </c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>
        <v>1</v>
      </c>
      <c r="AO366" s="36">
        <v>70</v>
      </c>
      <c r="AP366" s="293">
        <f>MAX(K366,M366,O366,Q366,S366,U366,W366,Y366,AA366,AC366,AE366,AG366,AI366,AK366,AM366,AO366)*VLOOKUP(I366,'5.- Instrumental'!$B$6:$O$303,14,FALSE)</f>
        <v>1.9514590347923684</v>
      </c>
      <c r="AQ366" s="356">
        <f>VLOOKUP(C366,'6.- Insumos'!$B$5:$K$2417,10,FALSE)</f>
        <v>265.93249000000003</v>
      </c>
      <c r="AR366" s="293">
        <f t="shared" si="13"/>
        <v>267.88394903479241</v>
      </c>
      <c r="AS366" s="293">
        <f t="shared" si="12"/>
        <v>267.88394903479241</v>
      </c>
      <c r="AU366" s="357"/>
    </row>
    <row r="367" spans="2:47" ht="38.25">
      <c r="B367" s="52">
        <v>361</v>
      </c>
      <c r="C367" s="334">
        <v>27120</v>
      </c>
      <c r="D367" s="81" t="s">
        <v>3009</v>
      </c>
      <c r="E367" s="55" t="s">
        <v>3569</v>
      </c>
      <c r="F367" s="55" t="s">
        <v>1742</v>
      </c>
      <c r="G367" s="54" t="s">
        <v>4422</v>
      </c>
      <c r="H367" s="54" t="s">
        <v>4422</v>
      </c>
      <c r="I367" s="55" t="s">
        <v>3802</v>
      </c>
      <c r="J367" s="35">
        <v>2</v>
      </c>
      <c r="K367" s="36">
        <v>150</v>
      </c>
      <c r="L367" s="35">
        <v>1</v>
      </c>
      <c r="M367" s="36">
        <v>170</v>
      </c>
      <c r="N367" s="34"/>
      <c r="O367" s="34"/>
      <c r="P367" s="34"/>
      <c r="Q367" s="34"/>
      <c r="R367" s="35">
        <v>1</v>
      </c>
      <c r="S367" s="35">
        <v>150</v>
      </c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>
        <v>1</v>
      </c>
      <c r="AO367" s="36">
        <v>160</v>
      </c>
      <c r="AP367" s="293">
        <f>MAX(K367,M367,O367,Q367,S367,U367,W367,Y367,AA367,AC367,AE367,AG367,AI367,AK367,AM367,AO367)*VLOOKUP(I367,'5.- Instrumental'!$B$6:$O$303,14,FALSE)</f>
        <v>8.2956386784511782</v>
      </c>
      <c r="AQ367" s="356">
        <f>VLOOKUP(C367,'6.- Insumos'!$B$5:$K$2417,10,FALSE)</f>
        <v>257.58198999999996</v>
      </c>
      <c r="AR367" s="293" t="s">
        <v>3270</v>
      </c>
      <c r="AS367" s="293">
        <f t="shared" si="12"/>
        <v>265.87762867845112</v>
      </c>
      <c r="AU367" s="357"/>
    </row>
    <row r="368" spans="2:47" ht="38.25">
      <c r="B368" s="52">
        <v>362</v>
      </c>
      <c r="C368" s="334">
        <v>27125</v>
      </c>
      <c r="D368" s="81" t="s">
        <v>3010</v>
      </c>
      <c r="E368" s="55" t="s">
        <v>3569</v>
      </c>
      <c r="F368" s="55" t="s">
        <v>1742</v>
      </c>
      <c r="G368" s="54" t="s">
        <v>4422</v>
      </c>
      <c r="H368" s="54" t="s">
        <v>4422</v>
      </c>
      <c r="I368" s="55" t="s">
        <v>3802</v>
      </c>
      <c r="J368" s="35">
        <v>2</v>
      </c>
      <c r="K368" s="36">
        <v>150</v>
      </c>
      <c r="L368" s="35">
        <v>1</v>
      </c>
      <c r="M368" s="36">
        <v>170</v>
      </c>
      <c r="N368" s="34"/>
      <c r="O368" s="34"/>
      <c r="P368" s="34"/>
      <c r="Q368" s="34"/>
      <c r="R368" s="35">
        <v>1</v>
      </c>
      <c r="S368" s="35">
        <v>150</v>
      </c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>
        <v>1</v>
      </c>
      <c r="AO368" s="36">
        <v>160</v>
      </c>
      <c r="AP368" s="293">
        <f>MAX(K368,M368,O368,Q368,S368,U368,W368,Y368,AA368,AC368,AE368,AG368,AI368,AK368,AM368,AO368)*VLOOKUP(I368,'5.- Instrumental'!$B$6:$O$303,14,FALSE)</f>
        <v>8.2956386784511782</v>
      </c>
      <c r="AQ368" s="356">
        <f>VLOOKUP(C368,'6.- Insumos'!$B$5:$K$2417,10,FALSE)</f>
        <v>257.58198999999996</v>
      </c>
      <c r="AR368" s="293" t="s">
        <v>3270</v>
      </c>
      <c r="AS368" s="293">
        <f t="shared" si="12"/>
        <v>265.87762867845112</v>
      </c>
      <c r="AU368" s="357"/>
    </row>
    <row r="369" spans="2:47" ht="38.25">
      <c r="B369" s="52">
        <v>363</v>
      </c>
      <c r="C369" s="334">
        <v>27130</v>
      </c>
      <c r="D369" s="81" t="s">
        <v>3011</v>
      </c>
      <c r="E369" s="55" t="s">
        <v>3569</v>
      </c>
      <c r="F369" s="55" t="s">
        <v>1742</v>
      </c>
      <c r="G369" s="54" t="s">
        <v>4422</v>
      </c>
      <c r="H369" s="54" t="s">
        <v>4422</v>
      </c>
      <c r="I369" s="55" t="s">
        <v>3802</v>
      </c>
      <c r="J369" s="35">
        <v>2</v>
      </c>
      <c r="K369" s="36">
        <v>150</v>
      </c>
      <c r="L369" s="35">
        <v>1</v>
      </c>
      <c r="M369" s="36">
        <v>170</v>
      </c>
      <c r="N369" s="34"/>
      <c r="O369" s="34"/>
      <c r="P369" s="34"/>
      <c r="Q369" s="34"/>
      <c r="R369" s="35">
        <v>1</v>
      </c>
      <c r="S369" s="35">
        <v>150</v>
      </c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>
        <v>1</v>
      </c>
      <c r="AO369" s="36">
        <v>160</v>
      </c>
      <c r="AP369" s="293">
        <f>MAX(K369,M369,O369,Q369,S369,U369,W369,Y369,AA369,AC369,AE369,AG369,AI369,AK369,AM369,AO369)*VLOOKUP(I369,'5.- Instrumental'!$B$6:$O$303,14,FALSE)</f>
        <v>8.2956386784511782</v>
      </c>
      <c r="AQ369" s="356">
        <f>VLOOKUP(C369,'6.- Insumos'!$B$5:$K$2417,10,FALSE)</f>
        <v>257.58198999999996</v>
      </c>
      <c r="AR369" s="293" t="s">
        <v>3270</v>
      </c>
      <c r="AS369" s="293">
        <f t="shared" si="12"/>
        <v>265.87762867845112</v>
      </c>
      <c r="AU369" s="357"/>
    </row>
    <row r="370" spans="2:47" ht="38.25">
      <c r="B370" s="52">
        <v>364</v>
      </c>
      <c r="C370" s="334">
        <v>27134</v>
      </c>
      <c r="D370" s="81" t="s">
        <v>3012</v>
      </c>
      <c r="E370" s="55" t="s">
        <v>3569</v>
      </c>
      <c r="F370" s="55" t="s">
        <v>1742</v>
      </c>
      <c r="G370" s="54" t="s">
        <v>4422</v>
      </c>
      <c r="H370" s="54" t="s">
        <v>4422</v>
      </c>
      <c r="I370" s="55" t="s">
        <v>3315</v>
      </c>
      <c r="J370" s="35">
        <v>2</v>
      </c>
      <c r="K370" s="36">
        <v>60</v>
      </c>
      <c r="L370" s="35">
        <v>1</v>
      </c>
      <c r="M370" s="36">
        <v>80</v>
      </c>
      <c r="N370" s="34"/>
      <c r="O370" s="34"/>
      <c r="P370" s="34"/>
      <c r="Q370" s="34"/>
      <c r="R370" s="35">
        <v>1</v>
      </c>
      <c r="S370" s="35">
        <v>60</v>
      </c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>
        <v>1</v>
      </c>
      <c r="AO370" s="36">
        <v>70</v>
      </c>
      <c r="AP370" s="293">
        <f>MAX(K370,M370,O370,Q370,S370,U370,W370,Y370,AA370,AC370,AE370,AG370,AI370,AK370,AM370,AO370)*VLOOKUP(I370,'5.- Instrumental'!$B$6:$O$303,14,FALSE)</f>
        <v>1.9514590347923684</v>
      </c>
      <c r="AQ370" s="356">
        <f>VLOOKUP(C370,'6.- Insumos'!$B$5:$K$2417,10,FALSE)</f>
        <v>257.58198999999996</v>
      </c>
      <c r="AR370" s="293" t="s">
        <v>3270</v>
      </c>
      <c r="AS370" s="293">
        <f t="shared" si="12"/>
        <v>259.53344903479234</v>
      </c>
      <c r="AU370" s="357"/>
    </row>
    <row r="371" spans="2:47" ht="38.25">
      <c r="B371" s="52">
        <v>365</v>
      </c>
      <c r="C371" s="334">
        <v>27140</v>
      </c>
      <c r="D371" s="81" t="s">
        <v>3013</v>
      </c>
      <c r="E371" s="55" t="s">
        <v>3569</v>
      </c>
      <c r="F371" s="55" t="s">
        <v>3573</v>
      </c>
      <c r="G371" s="54" t="s">
        <v>4422</v>
      </c>
      <c r="H371" s="54" t="s">
        <v>4422</v>
      </c>
      <c r="I371" s="55" t="s">
        <v>3315</v>
      </c>
      <c r="J371" s="35">
        <v>2</v>
      </c>
      <c r="K371" s="36">
        <v>120</v>
      </c>
      <c r="L371" s="35">
        <v>1</v>
      </c>
      <c r="M371" s="36">
        <v>140</v>
      </c>
      <c r="N371" s="34"/>
      <c r="O371" s="34"/>
      <c r="P371" s="34"/>
      <c r="Q371" s="34"/>
      <c r="R371" s="35">
        <v>1</v>
      </c>
      <c r="S371" s="35">
        <v>120</v>
      </c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>
        <v>1</v>
      </c>
      <c r="AO371" s="36">
        <v>130</v>
      </c>
      <c r="AP371" s="293">
        <f>MAX(K371,M371,O371,Q371,S371,U371,W371,Y371,AA371,AC371,AE371,AG371,AI371,AK371,AM371,AO371)*VLOOKUP(I371,'5.- Instrumental'!$B$6:$O$303,14,FALSE)</f>
        <v>3.4150533108866443</v>
      </c>
      <c r="AQ371" s="356">
        <f>VLOOKUP(C371,'6.- Insumos'!$B$5:$K$2417,10,FALSE)</f>
        <v>265.93249000000003</v>
      </c>
      <c r="AR371" s="293">
        <f>AP371+AQ371</f>
        <v>269.34754331088669</v>
      </c>
      <c r="AS371" s="293">
        <f t="shared" si="12"/>
        <v>269.34754331088669</v>
      </c>
      <c r="AU371" s="357"/>
    </row>
    <row r="372" spans="2:47" ht="38.25">
      <c r="B372" s="52">
        <v>366</v>
      </c>
      <c r="C372" s="334">
        <v>27146</v>
      </c>
      <c r="D372" s="81" t="s">
        <v>3014</v>
      </c>
      <c r="E372" s="55" t="s">
        <v>3569</v>
      </c>
      <c r="F372" s="55" t="s">
        <v>1742</v>
      </c>
      <c r="G372" s="54" t="s">
        <v>4422</v>
      </c>
      <c r="H372" s="54" t="s">
        <v>4422</v>
      </c>
      <c r="I372" s="55" t="s">
        <v>3315</v>
      </c>
      <c r="J372" s="35">
        <v>2</v>
      </c>
      <c r="K372" s="36">
        <v>150</v>
      </c>
      <c r="L372" s="35">
        <v>1</v>
      </c>
      <c r="M372" s="36">
        <v>170</v>
      </c>
      <c r="N372" s="34"/>
      <c r="O372" s="34"/>
      <c r="P372" s="34"/>
      <c r="Q372" s="34"/>
      <c r="R372" s="35">
        <v>1</v>
      </c>
      <c r="S372" s="35">
        <v>150</v>
      </c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>
        <v>1</v>
      </c>
      <c r="AO372" s="36">
        <v>160</v>
      </c>
      <c r="AP372" s="293">
        <f>MAX(K372,M372,O372,Q372,S372,U372,W372,Y372,AA372,AC372,AE372,AG372,AI372,AK372,AM372,AO372)*VLOOKUP(I372,'5.- Instrumental'!$B$6:$O$303,14,FALSE)</f>
        <v>4.1468504489337823</v>
      </c>
      <c r="AQ372" s="356">
        <f>VLOOKUP(C372,'6.- Insumos'!$B$5:$K$2417,10,FALSE)</f>
        <v>257.58198999999996</v>
      </c>
      <c r="AR372" s="293" t="s">
        <v>3270</v>
      </c>
      <c r="AS372" s="293">
        <f t="shared" si="12"/>
        <v>261.72884044893374</v>
      </c>
      <c r="AU372" s="357"/>
    </row>
    <row r="373" spans="2:47" ht="38.25">
      <c r="B373" s="52">
        <v>367</v>
      </c>
      <c r="C373" s="334">
        <v>27158</v>
      </c>
      <c r="D373" s="361" t="s">
        <v>3731</v>
      </c>
      <c r="E373" s="55" t="s">
        <v>3569</v>
      </c>
      <c r="F373" s="55" t="s">
        <v>1742</v>
      </c>
      <c r="G373" s="54" t="s">
        <v>4422</v>
      </c>
      <c r="H373" s="54" t="s">
        <v>4422</v>
      </c>
      <c r="I373" s="55" t="s">
        <v>3802</v>
      </c>
      <c r="J373" s="35">
        <v>2</v>
      </c>
      <c r="K373" s="36">
        <v>150</v>
      </c>
      <c r="L373" s="35">
        <v>1</v>
      </c>
      <c r="M373" s="36">
        <v>170</v>
      </c>
      <c r="N373" s="34"/>
      <c r="O373" s="34"/>
      <c r="P373" s="34"/>
      <c r="Q373" s="34"/>
      <c r="R373" s="35">
        <v>1</v>
      </c>
      <c r="S373" s="35">
        <v>150</v>
      </c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>
        <v>1</v>
      </c>
      <c r="AO373" s="36">
        <v>160</v>
      </c>
      <c r="AP373" s="293">
        <f>MAX(K373,M373,O373,Q373,S373,U373,W373,Y373,AA373,AC373,AE373,AG373,AI373,AK373,AM373,AO373)*VLOOKUP(I373,'5.- Instrumental'!$B$6:$O$303,14,FALSE)</f>
        <v>8.2956386784511782</v>
      </c>
      <c r="AQ373" s="356">
        <f>VLOOKUP(C373,'6.- Insumos'!$B$5:$K$2417,10,FALSE)</f>
        <v>257.58198999999996</v>
      </c>
      <c r="AR373" s="293" t="s">
        <v>3270</v>
      </c>
      <c r="AS373" s="293">
        <f t="shared" si="12"/>
        <v>265.87762867845112</v>
      </c>
      <c r="AU373" s="357"/>
    </row>
    <row r="374" spans="2:47" ht="38.25">
      <c r="B374" s="52">
        <v>368</v>
      </c>
      <c r="C374" s="334">
        <v>27161</v>
      </c>
      <c r="D374" s="361" t="s">
        <v>3732</v>
      </c>
      <c r="E374" s="55" t="s">
        <v>3569</v>
      </c>
      <c r="F374" s="55" t="s">
        <v>3573</v>
      </c>
      <c r="G374" s="54" t="s">
        <v>4422</v>
      </c>
      <c r="H374" s="54" t="s">
        <v>4422</v>
      </c>
      <c r="I374" s="55" t="s">
        <v>3315</v>
      </c>
      <c r="J374" s="35">
        <v>2</v>
      </c>
      <c r="K374" s="36">
        <v>120</v>
      </c>
      <c r="L374" s="35">
        <v>1</v>
      </c>
      <c r="M374" s="36">
        <v>140</v>
      </c>
      <c r="N374" s="34"/>
      <c r="O374" s="34"/>
      <c r="P374" s="34"/>
      <c r="Q374" s="34"/>
      <c r="R374" s="35">
        <v>1</v>
      </c>
      <c r="S374" s="35">
        <v>120</v>
      </c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>
        <v>1</v>
      </c>
      <c r="AO374" s="36">
        <v>130</v>
      </c>
      <c r="AP374" s="293">
        <f>MAX(K374,M374,O374,Q374,S374,U374,W374,Y374,AA374,AC374,AE374,AG374,AI374,AK374,AM374,AO374)*VLOOKUP(I374,'5.- Instrumental'!$B$6:$O$303,14,FALSE)</f>
        <v>3.4150533108866443</v>
      </c>
      <c r="AQ374" s="356">
        <f>VLOOKUP(C374,'6.- Insumos'!$B$5:$K$2417,10,FALSE)</f>
        <v>265.93249000000003</v>
      </c>
      <c r="AR374" s="293">
        <f>AP374+AQ374</f>
        <v>269.34754331088669</v>
      </c>
      <c r="AS374" s="293">
        <f t="shared" si="12"/>
        <v>269.34754331088669</v>
      </c>
      <c r="AU374" s="357"/>
    </row>
    <row r="375" spans="2:47" ht="38.25">
      <c r="B375" s="52">
        <v>369</v>
      </c>
      <c r="C375" s="334">
        <v>27165</v>
      </c>
      <c r="D375" s="81" t="s">
        <v>3015</v>
      </c>
      <c r="E375" s="55" t="s">
        <v>3569</v>
      </c>
      <c r="F375" s="55" t="s">
        <v>3573</v>
      </c>
      <c r="G375" s="54" t="s">
        <v>4422</v>
      </c>
      <c r="H375" s="54" t="s">
        <v>4422</v>
      </c>
      <c r="I375" s="55" t="s">
        <v>3315</v>
      </c>
      <c r="J375" s="35">
        <v>2</v>
      </c>
      <c r="K375" s="36">
        <v>120</v>
      </c>
      <c r="L375" s="35">
        <v>1</v>
      </c>
      <c r="M375" s="36">
        <v>140</v>
      </c>
      <c r="N375" s="34"/>
      <c r="O375" s="34"/>
      <c r="P375" s="34"/>
      <c r="Q375" s="34"/>
      <c r="R375" s="35">
        <v>1</v>
      </c>
      <c r="S375" s="35">
        <v>120</v>
      </c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>
        <v>1</v>
      </c>
      <c r="AO375" s="36">
        <v>130</v>
      </c>
      <c r="AP375" s="293">
        <f>MAX(K375,M375,O375,Q375,S375,U375,W375,Y375,AA375,AC375,AE375,AG375,AI375,AK375,AM375,AO375)*VLOOKUP(I375,'5.- Instrumental'!$B$6:$O$303,14,FALSE)</f>
        <v>3.4150533108866443</v>
      </c>
      <c r="AQ375" s="356">
        <f>VLOOKUP(C375,'6.- Insumos'!$B$5:$K$2417,10,FALSE)</f>
        <v>265.93249000000003</v>
      </c>
      <c r="AR375" s="293">
        <f>AP375+AQ375</f>
        <v>269.34754331088669</v>
      </c>
      <c r="AS375" s="293">
        <f t="shared" si="12"/>
        <v>269.34754331088669</v>
      </c>
      <c r="AU375" s="357"/>
    </row>
    <row r="376" spans="2:47" ht="38.25">
      <c r="B376" s="52">
        <v>370</v>
      </c>
      <c r="C376" s="334">
        <v>27170</v>
      </c>
      <c r="D376" s="81" t="s">
        <v>3016</v>
      </c>
      <c r="E376" s="55" t="s">
        <v>3569</v>
      </c>
      <c r="F376" s="55" t="s">
        <v>3573</v>
      </c>
      <c r="G376" s="54" t="s">
        <v>4422</v>
      </c>
      <c r="H376" s="54" t="s">
        <v>4422</v>
      </c>
      <c r="I376" s="55" t="s">
        <v>3315</v>
      </c>
      <c r="J376" s="35">
        <v>2</v>
      </c>
      <c r="K376" s="36">
        <v>90</v>
      </c>
      <c r="L376" s="35">
        <v>1</v>
      </c>
      <c r="M376" s="36">
        <v>110</v>
      </c>
      <c r="N376" s="34"/>
      <c r="O376" s="34"/>
      <c r="P376" s="34"/>
      <c r="Q376" s="34"/>
      <c r="R376" s="35">
        <v>1</v>
      </c>
      <c r="S376" s="35">
        <v>90</v>
      </c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>
        <v>1</v>
      </c>
      <c r="AO376" s="36">
        <v>100</v>
      </c>
      <c r="AP376" s="293">
        <f>MAX(K376,M376,O376,Q376,S376,U376,W376,Y376,AA376,AC376,AE376,AG376,AI376,AK376,AM376,AO376)*VLOOKUP(I376,'5.- Instrumental'!$B$6:$O$303,14,FALSE)</f>
        <v>2.6832561728395063</v>
      </c>
      <c r="AQ376" s="356">
        <f>VLOOKUP(C376,'6.- Insumos'!$B$5:$K$2417,10,FALSE)</f>
        <v>224.16749000000002</v>
      </c>
      <c r="AR376" s="293">
        <f>AP376+AQ376</f>
        <v>226.85074617283954</v>
      </c>
      <c r="AS376" s="293">
        <f t="shared" si="12"/>
        <v>226.85074617283954</v>
      </c>
      <c r="AU376" s="357"/>
    </row>
    <row r="377" spans="2:47" ht="38.25">
      <c r="B377" s="52">
        <v>371</v>
      </c>
      <c r="C377" s="334">
        <v>27175</v>
      </c>
      <c r="D377" s="81" t="s">
        <v>3017</v>
      </c>
      <c r="E377" s="55" t="s">
        <v>3569</v>
      </c>
      <c r="F377" s="55" t="s">
        <v>3570</v>
      </c>
      <c r="G377" s="54" t="s">
        <v>4422</v>
      </c>
      <c r="H377" s="54" t="s">
        <v>4422</v>
      </c>
      <c r="I377" s="55" t="s">
        <v>3315</v>
      </c>
      <c r="J377" s="35">
        <v>2</v>
      </c>
      <c r="K377" s="36">
        <v>90</v>
      </c>
      <c r="L377" s="35">
        <v>1</v>
      </c>
      <c r="M377" s="36">
        <v>110</v>
      </c>
      <c r="N377" s="34"/>
      <c r="O377" s="34"/>
      <c r="P377" s="34"/>
      <c r="Q377" s="34"/>
      <c r="R377" s="35">
        <v>1</v>
      </c>
      <c r="S377" s="35">
        <v>90</v>
      </c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>
        <v>1</v>
      </c>
      <c r="AO377" s="36">
        <v>100</v>
      </c>
      <c r="AP377" s="293">
        <f>MAX(K377,M377,O377,Q377,S377,U377,W377,Y377,AA377,AC377,AE377,AG377,AI377,AK377,AM377,AO377)*VLOOKUP(I377,'5.- Instrumental'!$B$6:$O$303,14,FALSE)</f>
        <v>2.6832561728395063</v>
      </c>
      <c r="AQ377" s="356">
        <f>VLOOKUP(C377,'6.- Insumos'!$B$5:$K$2417,10,FALSE)</f>
        <v>114.07134999999998</v>
      </c>
      <c r="AR377" s="293">
        <f>AP377+AQ377</f>
        <v>116.75460617283949</v>
      </c>
      <c r="AS377" s="293">
        <f t="shared" si="12"/>
        <v>116.75460617283949</v>
      </c>
      <c r="AU377" s="357"/>
    </row>
    <row r="378" spans="2:47" ht="38.25">
      <c r="B378" s="52">
        <v>372</v>
      </c>
      <c r="C378" s="334">
        <v>27177</v>
      </c>
      <c r="D378" s="81" t="s">
        <v>3018</v>
      </c>
      <c r="E378" s="55" t="s">
        <v>3569</v>
      </c>
      <c r="F378" s="55" t="s">
        <v>1742</v>
      </c>
      <c r="G378" s="54" t="s">
        <v>4422</v>
      </c>
      <c r="H378" s="54" t="s">
        <v>4422</v>
      </c>
      <c r="I378" s="55" t="s">
        <v>3315</v>
      </c>
      <c r="J378" s="35">
        <v>2</v>
      </c>
      <c r="K378" s="36">
        <v>60</v>
      </c>
      <c r="L378" s="35">
        <v>1</v>
      </c>
      <c r="M378" s="36">
        <v>80</v>
      </c>
      <c r="N378" s="34"/>
      <c r="O378" s="34"/>
      <c r="P378" s="34"/>
      <c r="Q378" s="34"/>
      <c r="R378" s="35">
        <v>1</v>
      </c>
      <c r="S378" s="35">
        <v>60</v>
      </c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>
        <v>1</v>
      </c>
      <c r="AO378" s="36">
        <v>70</v>
      </c>
      <c r="AP378" s="293">
        <f>MAX(K378,M378,O378,Q378,S378,U378,W378,Y378,AA378,AC378,AE378,AG378,AI378,AK378,AM378,AO378)*VLOOKUP(I378,'5.- Instrumental'!$B$6:$O$303,14,FALSE)</f>
        <v>1.9514590347923684</v>
      </c>
      <c r="AQ378" s="356">
        <f>VLOOKUP(C378,'6.- Insumos'!$B$5:$K$2417,10,FALSE)</f>
        <v>332.82400666666661</v>
      </c>
      <c r="AR378" s="293" t="s">
        <v>3270</v>
      </c>
      <c r="AS378" s="293">
        <f t="shared" si="12"/>
        <v>334.77546570145898</v>
      </c>
      <c r="AU378" s="357"/>
    </row>
    <row r="379" spans="2:47" ht="38.25">
      <c r="B379" s="52">
        <v>373</v>
      </c>
      <c r="C379" s="334">
        <v>27185</v>
      </c>
      <c r="D379" s="81" t="s">
        <v>3019</v>
      </c>
      <c r="E379" s="55" t="s">
        <v>3569</v>
      </c>
      <c r="F379" s="55" t="s">
        <v>3570</v>
      </c>
      <c r="G379" s="54" t="s">
        <v>4422</v>
      </c>
      <c r="H379" s="54" t="s">
        <v>4422</v>
      </c>
      <c r="I379" s="55" t="s">
        <v>3315</v>
      </c>
      <c r="J379" s="35">
        <v>2</v>
      </c>
      <c r="K379" s="36">
        <v>60</v>
      </c>
      <c r="L379" s="35">
        <v>1</v>
      </c>
      <c r="M379" s="36">
        <v>80</v>
      </c>
      <c r="N379" s="34"/>
      <c r="O379" s="34"/>
      <c r="P379" s="34"/>
      <c r="Q379" s="34"/>
      <c r="R379" s="35">
        <v>1</v>
      </c>
      <c r="S379" s="35">
        <v>60</v>
      </c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>
        <v>1</v>
      </c>
      <c r="AO379" s="36">
        <v>70</v>
      </c>
      <c r="AP379" s="293">
        <f>MAX(K379,M379,O379,Q379,S379,U379,W379,Y379,AA379,AC379,AE379,AG379,AI379,AK379,AM379,AO379)*VLOOKUP(I379,'5.- Instrumental'!$B$6:$O$303,14,FALSE)</f>
        <v>1.9514590347923684</v>
      </c>
      <c r="AQ379" s="356">
        <f>VLOOKUP(C379,'6.- Insumos'!$B$5:$K$2417,10,FALSE)</f>
        <v>258.16601666666668</v>
      </c>
      <c r="AR379" s="293">
        <f t="shared" ref="AR379:AR385" si="14">AP379+AQ379</f>
        <v>260.11747570145906</v>
      </c>
      <c r="AS379" s="293">
        <f t="shared" si="12"/>
        <v>260.11747570145906</v>
      </c>
      <c r="AU379" s="357"/>
    </row>
    <row r="380" spans="2:47" ht="25.5">
      <c r="B380" s="52">
        <v>374</v>
      </c>
      <c r="C380" s="334">
        <v>27193</v>
      </c>
      <c r="D380" s="81" t="s">
        <v>3020</v>
      </c>
      <c r="E380" s="55" t="s">
        <v>3562</v>
      </c>
      <c r="F380" s="55" t="s">
        <v>3565</v>
      </c>
      <c r="G380" s="54" t="s">
        <v>4422</v>
      </c>
      <c r="H380" s="54" t="s">
        <v>4422</v>
      </c>
      <c r="I380" s="55" t="s">
        <v>3293</v>
      </c>
      <c r="J380" s="35">
        <v>1</v>
      </c>
      <c r="K380" s="36">
        <v>40</v>
      </c>
      <c r="L380" s="35"/>
      <c r="M380" s="36"/>
      <c r="N380" s="34"/>
      <c r="O380" s="34"/>
      <c r="P380" s="34"/>
      <c r="Q380" s="34"/>
      <c r="R380" s="35"/>
      <c r="S380" s="35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>
        <v>1</v>
      </c>
      <c r="AO380" s="36">
        <v>50</v>
      </c>
      <c r="AP380" s="293">
        <f>MAX(K380,M380,O380,Q380,S380,U380,W380,Y380,AA380,AC380,AE380,AG380,AI380,AK380,AM380,AO380)*VLOOKUP(I380,'5.- Instrumental'!$B$6:$O$303,14,FALSE)</f>
        <v>0.10429819023569024</v>
      </c>
      <c r="AQ380" s="356">
        <f>VLOOKUP(C380,'6.- Insumos'!$B$5:$K$2417,10,FALSE)</f>
        <v>46.857150000000004</v>
      </c>
      <c r="AR380" s="293">
        <f t="shared" si="14"/>
        <v>46.961448190235693</v>
      </c>
      <c r="AS380" s="293">
        <f t="shared" si="12"/>
        <v>46.961448190235693</v>
      </c>
      <c r="AU380" s="357"/>
    </row>
    <row r="381" spans="2:47" ht="25.5">
      <c r="B381" s="52">
        <v>375</v>
      </c>
      <c r="C381" s="334">
        <v>27200</v>
      </c>
      <c r="D381" s="81" t="s">
        <v>3021</v>
      </c>
      <c r="E381" s="55" t="s">
        <v>3562</v>
      </c>
      <c r="F381" s="55" t="s">
        <v>3565</v>
      </c>
      <c r="G381" s="54" t="s">
        <v>4422</v>
      </c>
      <c r="H381" s="54" t="s">
        <v>4422</v>
      </c>
      <c r="I381" s="55" t="s">
        <v>3293</v>
      </c>
      <c r="J381" s="35">
        <v>1</v>
      </c>
      <c r="K381" s="36">
        <v>40</v>
      </c>
      <c r="L381" s="35"/>
      <c r="M381" s="36"/>
      <c r="N381" s="34"/>
      <c r="O381" s="34"/>
      <c r="P381" s="34"/>
      <c r="Q381" s="34"/>
      <c r="R381" s="35"/>
      <c r="S381" s="35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>
        <v>1</v>
      </c>
      <c r="AO381" s="36">
        <v>50</v>
      </c>
      <c r="AP381" s="293">
        <f>MAX(K381,M381,O381,Q381,S381,U381,W381,Y381,AA381,AC381,AE381,AG381,AI381,AK381,AM381,AO381)*VLOOKUP(I381,'5.- Instrumental'!$B$6:$O$303,14,FALSE)</f>
        <v>0.10429819023569024</v>
      </c>
      <c r="AQ381" s="356">
        <f>VLOOKUP(C381,'6.- Insumos'!$B$5:$K$2417,10,FALSE)</f>
        <v>46.857150000000004</v>
      </c>
      <c r="AR381" s="293">
        <f t="shared" si="14"/>
        <v>46.961448190235693</v>
      </c>
      <c r="AS381" s="293">
        <f t="shared" si="12"/>
        <v>46.961448190235693</v>
      </c>
      <c r="AU381" s="357"/>
    </row>
    <row r="382" spans="2:47" ht="38.25">
      <c r="B382" s="52">
        <v>376</v>
      </c>
      <c r="C382" s="334">
        <v>27202</v>
      </c>
      <c r="D382" s="81" t="s">
        <v>3022</v>
      </c>
      <c r="E382" s="55" t="s">
        <v>3569</v>
      </c>
      <c r="F382" s="55" t="s">
        <v>3573</v>
      </c>
      <c r="G382" s="54" t="s">
        <v>4422</v>
      </c>
      <c r="H382" s="54" t="s">
        <v>4422</v>
      </c>
      <c r="I382" s="55" t="s">
        <v>3315</v>
      </c>
      <c r="J382" s="35">
        <v>2</v>
      </c>
      <c r="K382" s="36">
        <v>120</v>
      </c>
      <c r="L382" s="35">
        <v>1</v>
      </c>
      <c r="M382" s="36">
        <v>140</v>
      </c>
      <c r="N382" s="34"/>
      <c r="O382" s="34"/>
      <c r="P382" s="34"/>
      <c r="Q382" s="34"/>
      <c r="R382" s="35">
        <v>1</v>
      </c>
      <c r="S382" s="35">
        <v>120</v>
      </c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>
        <v>1</v>
      </c>
      <c r="AO382" s="36">
        <v>130</v>
      </c>
      <c r="AP382" s="293">
        <f>MAX(K382,M382,O382,Q382,S382,U382,W382,Y382,AA382,AC382,AE382,AG382,AI382,AK382,AM382,AO382)*VLOOKUP(I382,'5.- Instrumental'!$B$6:$O$303,14,FALSE)</f>
        <v>3.4150533108866443</v>
      </c>
      <c r="AQ382" s="356">
        <f>VLOOKUP(C382,'6.- Insumos'!$B$5:$K$2417,10,FALSE)</f>
        <v>218.40249</v>
      </c>
      <c r="AR382" s="293">
        <f t="shared" si="14"/>
        <v>221.81754331088663</v>
      </c>
      <c r="AS382" s="293">
        <f t="shared" si="12"/>
        <v>221.81754331088663</v>
      </c>
      <c r="AU382" s="357"/>
    </row>
    <row r="383" spans="2:47" ht="38.25">
      <c r="B383" s="52">
        <v>377</v>
      </c>
      <c r="C383" s="334">
        <v>27215</v>
      </c>
      <c r="D383" s="81" t="s">
        <v>3023</v>
      </c>
      <c r="E383" s="55" t="s">
        <v>3569</v>
      </c>
      <c r="F383" s="55" t="s">
        <v>3570</v>
      </c>
      <c r="G383" s="54" t="s">
        <v>4422</v>
      </c>
      <c r="H383" s="54" t="s">
        <v>4422</v>
      </c>
      <c r="I383" s="55" t="s">
        <v>3315</v>
      </c>
      <c r="J383" s="35">
        <v>2</v>
      </c>
      <c r="K383" s="36">
        <v>120</v>
      </c>
      <c r="L383" s="35">
        <v>1</v>
      </c>
      <c r="M383" s="36">
        <v>140</v>
      </c>
      <c r="N383" s="34"/>
      <c r="O383" s="34"/>
      <c r="P383" s="34"/>
      <c r="Q383" s="34"/>
      <c r="R383" s="35">
        <v>1</v>
      </c>
      <c r="S383" s="35">
        <v>120</v>
      </c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>
        <v>1</v>
      </c>
      <c r="AO383" s="36">
        <v>130</v>
      </c>
      <c r="AP383" s="293">
        <f>MAX(K383,M383,O383,Q383,S383,U383,W383,Y383,AA383,AC383,AE383,AG383,AI383,AK383,AM383,AO383)*VLOOKUP(I383,'5.- Instrumental'!$B$6:$O$303,14,FALSE)</f>
        <v>3.4150533108866443</v>
      </c>
      <c r="AQ383" s="356">
        <f>VLOOKUP(C383,'6.- Insumos'!$B$5:$K$2417,10,FALSE)</f>
        <v>182.92399999999998</v>
      </c>
      <c r="AR383" s="293">
        <f t="shared" si="14"/>
        <v>186.33905331088661</v>
      </c>
      <c r="AS383" s="293">
        <f t="shared" si="12"/>
        <v>186.33905331088661</v>
      </c>
      <c r="AU383" s="357"/>
    </row>
    <row r="384" spans="2:47" ht="38.25">
      <c r="B384" s="52">
        <v>378</v>
      </c>
      <c r="C384" s="334">
        <v>27216</v>
      </c>
      <c r="D384" s="361" t="s">
        <v>3733</v>
      </c>
      <c r="E384" s="55" t="s">
        <v>3569</v>
      </c>
      <c r="F384" s="55" t="s">
        <v>3570</v>
      </c>
      <c r="G384" s="54" t="s">
        <v>4422</v>
      </c>
      <c r="H384" s="54" t="s">
        <v>4422</v>
      </c>
      <c r="I384" s="55" t="s">
        <v>3315</v>
      </c>
      <c r="J384" s="35">
        <v>2</v>
      </c>
      <c r="K384" s="36">
        <v>60</v>
      </c>
      <c r="L384" s="35">
        <v>1</v>
      </c>
      <c r="M384" s="36">
        <v>80</v>
      </c>
      <c r="N384" s="34"/>
      <c r="O384" s="34"/>
      <c r="P384" s="34"/>
      <c r="Q384" s="34"/>
      <c r="R384" s="35">
        <v>1</v>
      </c>
      <c r="S384" s="35">
        <v>60</v>
      </c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>
        <v>1</v>
      </c>
      <c r="AO384" s="36">
        <v>70</v>
      </c>
      <c r="AP384" s="293">
        <f>MAX(K384,M384,O384,Q384,S384,U384,W384,Y384,AA384,AC384,AE384,AG384,AI384,AK384,AM384,AO384)*VLOOKUP(I384,'5.- Instrumental'!$B$6:$O$303,14,FALSE)</f>
        <v>1.9514590347923684</v>
      </c>
      <c r="AQ384" s="356">
        <f>VLOOKUP(C384,'6.- Insumos'!$B$5:$K$2417,10,FALSE)</f>
        <v>182.92399999999998</v>
      </c>
      <c r="AR384" s="293">
        <f t="shared" si="14"/>
        <v>184.87545903479236</v>
      </c>
      <c r="AS384" s="293">
        <f t="shared" si="12"/>
        <v>184.87545903479236</v>
      </c>
      <c r="AU384" s="357"/>
    </row>
    <row r="385" spans="2:47" ht="38.25">
      <c r="B385" s="52">
        <v>379</v>
      </c>
      <c r="C385" s="334">
        <v>27217</v>
      </c>
      <c r="D385" s="361" t="s">
        <v>3734</v>
      </c>
      <c r="E385" s="55" t="s">
        <v>3569</v>
      </c>
      <c r="F385" s="55" t="s">
        <v>3570</v>
      </c>
      <c r="G385" s="54" t="s">
        <v>4422</v>
      </c>
      <c r="H385" s="54" t="s">
        <v>4422</v>
      </c>
      <c r="I385" s="55" t="s">
        <v>3315</v>
      </c>
      <c r="J385" s="35">
        <v>2</v>
      </c>
      <c r="K385" s="36">
        <v>180</v>
      </c>
      <c r="L385" s="35">
        <v>1</v>
      </c>
      <c r="M385" s="36">
        <v>200</v>
      </c>
      <c r="N385" s="34"/>
      <c r="O385" s="34"/>
      <c r="P385" s="34"/>
      <c r="Q385" s="34"/>
      <c r="R385" s="35">
        <v>1</v>
      </c>
      <c r="S385" s="35">
        <v>180</v>
      </c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>
        <v>1</v>
      </c>
      <c r="AO385" s="36">
        <v>190</v>
      </c>
      <c r="AP385" s="293">
        <f>MAX(K385,M385,O385,Q385,S385,U385,W385,Y385,AA385,AC385,AE385,AG385,AI385,AK385,AM385,AO385)*VLOOKUP(I385,'5.- Instrumental'!$B$6:$O$303,14,FALSE)</f>
        <v>4.8786475869809207</v>
      </c>
      <c r="AQ385" s="356">
        <f>VLOOKUP(C385,'6.- Insumos'!$B$5:$K$2417,10,FALSE)</f>
        <v>182.92399999999998</v>
      </c>
      <c r="AR385" s="293">
        <f t="shared" si="14"/>
        <v>187.8026475869809</v>
      </c>
      <c r="AS385" s="293">
        <f t="shared" si="12"/>
        <v>187.8026475869809</v>
      </c>
      <c r="AU385" s="357"/>
    </row>
    <row r="386" spans="2:47" ht="38.25">
      <c r="B386" s="52">
        <v>380</v>
      </c>
      <c r="C386" s="334">
        <v>27226</v>
      </c>
      <c r="D386" s="361" t="s">
        <v>3735</v>
      </c>
      <c r="E386" s="55" t="s">
        <v>3569</v>
      </c>
      <c r="F386" s="55" t="s">
        <v>1742</v>
      </c>
      <c r="G386" s="54" t="s">
        <v>4422</v>
      </c>
      <c r="H386" s="54" t="s">
        <v>4422</v>
      </c>
      <c r="I386" s="55" t="s">
        <v>3802</v>
      </c>
      <c r="J386" s="35">
        <v>2</v>
      </c>
      <c r="K386" s="36">
        <v>180</v>
      </c>
      <c r="L386" s="35">
        <v>1</v>
      </c>
      <c r="M386" s="36">
        <v>200</v>
      </c>
      <c r="N386" s="34"/>
      <c r="O386" s="34"/>
      <c r="P386" s="34"/>
      <c r="Q386" s="34"/>
      <c r="R386" s="35">
        <v>1</v>
      </c>
      <c r="S386" s="35">
        <v>180</v>
      </c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>
        <v>1</v>
      </c>
      <c r="AO386" s="36">
        <v>190</v>
      </c>
      <c r="AP386" s="293">
        <f>MAX(K386,M386,O386,Q386,S386,U386,W386,Y386,AA386,AC386,AE386,AG386,AI386,AK386,AM386,AO386)*VLOOKUP(I386,'5.- Instrumental'!$B$6:$O$303,14,FALSE)</f>
        <v>9.7595749158249152</v>
      </c>
      <c r="AQ386" s="356">
        <f>VLOOKUP(C386,'6.- Insumos'!$B$5:$K$2417,10,FALSE)</f>
        <v>257.58198999999996</v>
      </c>
      <c r="AR386" s="293" t="s">
        <v>3270</v>
      </c>
      <c r="AS386" s="293">
        <f t="shared" si="12"/>
        <v>267.3415649158249</v>
      </c>
      <c r="AU386" s="357"/>
    </row>
    <row r="387" spans="2:47" ht="38.25">
      <c r="B387" s="52">
        <v>381</v>
      </c>
      <c r="C387" s="334">
        <v>27235</v>
      </c>
      <c r="D387" s="81" t="s">
        <v>3736</v>
      </c>
      <c r="E387" s="55" t="s">
        <v>3569</v>
      </c>
      <c r="F387" s="55" t="s">
        <v>3573</v>
      </c>
      <c r="G387" s="54" t="s">
        <v>4422</v>
      </c>
      <c r="H387" s="54" t="s">
        <v>4422</v>
      </c>
      <c r="I387" s="55" t="s">
        <v>3315</v>
      </c>
      <c r="J387" s="34">
        <v>2</v>
      </c>
      <c r="K387" s="36">
        <v>50</v>
      </c>
      <c r="L387" s="34">
        <v>1</v>
      </c>
      <c r="M387" s="36">
        <v>70</v>
      </c>
      <c r="N387" s="34"/>
      <c r="O387" s="34"/>
      <c r="P387" s="34"/>
      <c r="Q387" s="34"/>
      <c r="R387" s="34">
        <v>1</v>
      </c>
      <c r="S387" s="35">
        <v>50</v>
      </c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>
        <v>1</v>
      </c>
      <c r="AO387" s="36">
        <v>60</v>
      </c>
      <c r="AP387" s="293">
        <f>MAX(K387,M387,O387,Q387,S387,U387,W387,Y387,AA387,AC387,AE387,AG387,AI387,AK387,AM387,AO387)*VLOOKUP(I387,'5.- Instrumental'!$B$6:$O$303,14,FALSE)</f>
        <v>1.7075266554433222</v>
      </c>
      <c r="AQ387" s="356">
        <f>VLOOKUP(C387,'6.- Insumos'!$B$5:$K$2417,10,FALSE)</f>
        <v>342.12517333333335</v>
      </c>
      <c r="AR387" s="293">
        <f>AP387+AQ387</f>
        <v>343.83269998877665</v>
      </c>
      <c r="AS387" s="293">
        <f t="shared" si="12"/>
        <v>343.83269998877665</v>
      </c>
      <c r="AU387" s="357"/>
    </row>
    <row r="388" spans="2:47" ht="38.25">
      <c r="B388" s="52">
        <v>382</v>
      </c>
      <c r="C388" s="334">
        <v>27236</v>
      </c>
      <c r="D388" s="81" t="s">
        <v>3024</v>
      </c>
      <c r="E388" s="55" t="s">
        <v>3569</v>
      </c>
      <c r="F388" s="55" t="s">
        <v>3573</v>
      </c>
      <c r="G388" s="54" t="s">
        <v>4422</v>
      </c>
      <c r="H388" s="54" t="s">
        <v>4422</v>
      </c>
      <c r="I388" s="55" t="s">
        <v>3315</v>
      </c>
      <c r="J388" s="35">
        <v>2</v>
      </c>
      <c r="K388" s="36">
        <v>90</v>
      </c>
      <c r="L388" s="35">
        <v>1</v>
      </c>
      <c r="M388" s="36">
        <v>110</v>
      </c>
      <c r="N388" s="34"/>
      <c r="O388" s="34"/>
      <c r="P388" s="34"/>
      <c r="Q388" s="34"/>
      <c r="R388" s="35">
        <v>1</v>
      </c>
      <c r="S388" s="35">
        <v>90</v>
      </c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>
        <v>1</v>
      </c>
      <c r="AO388" s="36">
        <v>100</v>
      </c>
      <c r="AP388" s="293">
        <f>MAX(K388,M388,O388,Q388,S388,U388,W388,Y388,AA388,AC388,AE388,AG388,AI388,AK388,AM388,AO388)*VLOOKUP(I388,'5.- Instrumental'!$B$6:$O$303,14,FALSE)</f>
        <v>2.6832561728395063</v>
      </c>
      <c r="AQ388" s="356">
        <f>VLOOKUP(C388,'6.- Insumos'!$B$5:$K$2417,10,FALSE)</f>
        <v>265.93249000000003</v>
      </c>
      <c r="AR388" s="293">
        <f>AP388+AQ388</f>
        <v>268.61574617283952</v>
      </c>
      <c r="AS388" s="293">
        <f t="shared" si="12"/>
        <v>268.61574617283952</v>
      </c>
      <c r="AU388" s="357"/>
    </row>
    <row r="389" spans="2:47" ht="51">
      <c r="B389" s="52">
        <v>383</v>
      </c>
      <c r="C389" s="334">
        <v>27256</v>
      </c>
      <c r="D389" s="361" t="s">
        <v>3737</v>
      </c>
      <c r="E389" s="55" t="s">
        <v>3569</v>
      </c>
      <c r="F389" s="55" t="s">
        <v>3563</v>
      </c>
      <c r="G389" s="54" t="s">
        <v>4422</v>
      </c>
      <c r="H389" s="54" t="s">
        <v>4422</v>
      </c>
      <c r="I389" s="55" t="s">
        <v>3307</v>
      </c>
      <c r="J389" s="35">
        <v>1</v>
      </c>
      <c r="K389" s="36">
        <v>40</v>
      </c>
      <c r="L389" s="35"/>
      <c r="M389" s="36"/>
      <c r="N389" s="34"/>
      <c r="O389" s="34"/>
      <c r="P389" s="34"/>
      <c r="Q389" s="34"/>
      <c r="R389" s="35"/>
      <c r="S389" s="35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>
        <v>1</v>
      </c>
      <c r="AO389" s="36">
        <v>50</v>
      </c>
      <c r="AP389" s="293">
        <f>MAX(K389,M389,O389,Q389,S389,U389,W389,Y389,AA389,AC389,AE389,AG389,AI389,AK389,AM389,AO389)*VLOOKUP(I389,'5.- Instrumental'!$B$6:$O$303,14,FALSE)</f>
        <v>0.80132926487093159</v>
      </c>
      <c r="AQ389" s="356">
        <f>VLOOKUP(C389,'6.- Insumos'!$B$5:$K$2417,10,FALSE)</f>
        <v>182.92399999999998</v>
      </c>
      <c r="AR389" s="293">
        <f>AP389+AQ389</f>
        <v>183.72532926487091</v>
      </c>
      <c r="AS389" s="293">
        <f t="shared" si="12"/>
        <v>183.72532926487091</v>
      </c>
      <c r="AU389" s="357"/>
    </row>
    <row r="390" spans="2:47" ht="51">
      <c r="B390" s="52">
        <v>384</v>
      </c>
      <c r="C390" s="334">
        <v>27257</v>
      </c>
      <c r="D390" s="361" t="s">
        <v>3738</v>
      </c>
      <c r="E390" s="55" t="s">
        <v>3569</v>
      </c>
      <c r="F390" s="55" t="s">
        <v>3570</v>
      </c>
      <c r="G390" s="54" t="s">
        <v>4422</v>
      </c>
      <c r="H390" s="54" t="s">
        <v>4422</v>
      </c>
      <c r="I390" s="55" t="s">
        <v>3315</v>
      </c>
      <c r="J390" s="35">
        <v>2</v>
      </c>
      <c r="K390" s="36">
        <v>90</v>
      </c>
      <c r="L390" s="35">
        <v>1</v>
      </c>
      <c r="M390" s="36">
        <v>110</v>
      </c>
      <c r="N390" s="34"/>
      <c r="O390" s="34"/>
      <c r="P390" s="34"/>
      <c r="Q390" s="34"/>
      <c r="R390" s="35">
        <v>1</v>
      </c>
      <c r="S390" s="35">
        <v>90</v>
      </c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>
        <v>1</v>
      </c>
      <c r="AO390" s="36">
        <v>100</v>
      </c>
      <c r="AP390" s="293">
        <f>MAX(K390,M390,O390,Q390,S390,U390,W390,Y390,AA390,AC390,AE390,AG390,AI390,AK390,AM390,AO390)*VLOOKUP(I390,'5.- Instrumental'!$B$6:$O$303,14,FALSE)</f>
        <v>2.6832561728395063</v>
      </c>
      <c r="AQ390" s="356">
        <f>VLOOKUP(C390,'6.- Insumos'!$B$5:$K$2417,10,FALSE)</f>
        <v>182.92399999999998</v>
      </c>
      <c r="AR390" s="293">
        <f>AP390+AQ390</f>
        <v>185.60725617283947</v>
      </c>
      <c r="AS390" s="293">
        <f t="shared" si="12"/>
        <v>185.60725617283947</v>
      </c>
      <c r="AU390" s="357"/>
    </row>
    <row r="391" spans="2:47" ht="51">
      <c r="B391" s="52">
        <v>385</v>
      </c>
      <c r="C391" s="334">
        <v>27258</v>
      </c>
      <c r="D391" s="361" t="s">
        <v>3739</v>
      </c>
      <c r="E391" s="55" t="s">
        <v>3569</v>
      </c>
      <c r="F391" s="55" t="s">
        <v>1742</v>
      </c>
      <c r="G391" s="54" t="s">
        <v>4422</v>
      </c>
      <c r="H391" s="54" t="s">
        <v>4422</v>
      </c>
      <c r="I391" s="55" t="s">
        <v>3315</v>
      </c>
      <c r="J391" s="35">
        <v>2</v>
      </c>
      <c r="K391" s="36">
        <v>120</v>
      </c>
      <c r="L391" s="35">
        <v>1</v>
      </c>
      <c r="M391" s="36">
        <v>140</v>
      </c>
      <c r="N391" s="34"/>
      <c r="O391" s="34"/>
      <c r="P391" s="34"/>
      <c r="Q391" s="34"/>
      <c r="R391" s="35">
        <v>1</v>
      </c>
      <c r="S391" s="35">
        <v>120</v>
      </c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>
        <v>1</v>
      </c>
      <c r="AO391" s="36">
        <v>130</v>
      </c>
      <c r="AP391" s="293">
        <f>MAX(K391,M391,O391,Q391,S391,U391,W391,Y391,AA391,AC391,AE391,AG391,AI391,AK391,AM391,AO391)*VLOOKUP(I391,'5.- Instrumental'!$B$6:$O$303,14,FALSE)</f>
        <v>3.4150533108866443</v>
      </c>
      <c r="AQ391" s="356">
        <f>VLOOKUP(C391,'6.- Insumos'!$B$5:$K$2417,10,FALSE)</f>
        <v>257.58198999999996</v>
      </c>
      <c r="AR391" s="293" t="s">
        <v>3270</v>
      </c>
      <c r="AS391" s="293">
        <f t="shared" si="12"/>
        <v>260.99704331088662</v>
      </c>
      <c r="AU391" s="357"/>
    </row>
    <row r="392" spans="2:47" ht="38.25">
      <c r="B392" s="52">
        <v>386</v>
      </c>
      <c r="C392" s="334">
        <v>27275</v>
      </c>
      <c r="D392" s="81" t="s">
        <v>3025</v>
      </c>
      <c r="E392" s="55" t="s">
        <v>3569</v>
      </c>
      <c r="F392" s="55" t="s">
        <v>3563</v>
      </c>
      <c r="G392" s="54" t="s">
        <v>4422</v>
      </c>
      <c r="H392" s="54" t="s">
        <v>4422</v>
      </c>
      <c r="I392" s="55" t="s">
        <v>3307</v>
      </c>
      <c r="J392" s="35">
        <v>2</v>
      </c>
      <c r="K392" s="36">
        <v>60</v>
      </c>
      <c r="L392" s="35">
        <v>1</v>
      </c>
      <c r="M392" s="36">
        <v>80</v>
      </c>
      <c r="N392" s="34"/>
      <c r="O392" s="34"/>
      <c r="P392" s="34"/>
      <c r="Q392" s="34"/>
      <c r="R392" s="35">
        <v>1</v>
      </c>
      <c r="S392" s="35">
        <v>60</v>
      </c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>
        <v>1</v>
      </c>
      <c r="AO392" s="36">
        <v>70</v>
      </c>
      <c r="AP392" s="293">
        <f>MAX(K392,M392,O392,Q392,S392,U392,W392,Y392,AA392,AC392,AE392,AG392,AI392,AK392,AM392,AO392)*VLOOKUP(I392,'5.- Instrumental'!$B$6:$O$303,14,FALSE)</f>
        <v>1.2821268237934904</v>
      </c>
      <c r="AQ392" s="356">
        <f>VLOOKUP(C392,'6.- Insumos'!$B$5:$K$2417,10,FALSE)</f>
        <v>219.58201666666668</v>
      </c>
      <c r="AR392" s="293">
        <f>AP392+AQ392</f>
        <v>220.86414349046018</v>
      </c>
      <c r="AS392" s="293">
        <f t="shared" ref="AS392:AS455" si="15">AP392++AQ392</f>
        <v>220.86414349046018</v>
      </c>
      <c r="AU392" s="357"/>
    </row>
    <row r="393" spans="2:47" ht="38.25">
      <c r="B393" s="52">
        <v>387</v>
      </c>
      <c r="C393" s="334">
        <v>27280</v>
      </c>
      <c r="D393" s="81" t="s">
        <v>3026</v>
      </c>
      <c r="E393" s="55" t="s">
        <v>3569</v>
      </c>
      <c r="F393" s="55" t="s">
        <v>3570</v>
      </c>
      <c r="G393" s="54" t="s">
        <v>4422</v>
      </c>
      <c r="H393" s="54" t="s">
        <v>4422</v>
      </c>
      <c r="I393" s="55" t="s">
        <v>3315</v>
      </c>
      <c r="J393" s="35">
        <v>2</v>
      </c>
      <c r="K393" s="36">
        <v>90</v>
      </c>
      <c r="L393" s="35">
        <v>1</v>
      </c>
      <c r="M393" s="36">
        <v>110</v>
      </c>
      <c r="N393" s="34"/>
      <c r="O393" s="34"/>
      <c r="P393" s="34"/>
      <c r="Q393" s="34"/>
      <c r="R393" s="35">
        <v>1</v>
      </c>
      <c r="S393" s="35">
        <v>90</v>
      </c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>
        <v>1</v>
      </c>
      <c r="AO393" s="36">
        <v>100</v>
      </c>
      <c r="AP393" s="293">
        <f>MAX(K393,M393,O393,Q393,S393,U393,W393,Y393,AA393,AC393,AE393,AG393,AI393,AK393,AM393,AO393)*VLOOKUP(I393,'5.- Instrumental'!$B$6:$O$303,14,FALSE)</f>
        <v>2.6832561728395063</v>
      </c>
      <c r="AQ393" s="356">
        <f>VLOOKUP(C393,'6.- Insumos'!$B$5:$K$2417,10,FALSE)</f>
        <v>182.92399999999998</v>
      </c>
      <c r="AR393" s="293">
        <f>AP393+AQ393</f>
        <v>185.60725617283947</v>
      </c>
      <c r="AS393" s="293">
        <f t="shared" si="15"/>
        <v>185.60725617283947</v>
      </c>
      <c r="AU393" s="357"/>
    </row>
    <row r="394" spans="2:47" ht="38.25">
      <c r="B394" s="52">
        <v>388</v>
      </c>
      <c r="C394" s="334">
        <v>27282</v>
      </c>
      <c r="D394" s="81" t="s">
        <v>3027</v>
      </c>
      <c r="E394" s="55" t="s">
        <v>3569</v>
      </c>
      <c r="F394" s="55" t="s">
        <v>3570</v>
      </c>
      <c r="G394" s="54" t="s">
        <v>4422</v>
      </c>
      <c r="H394" s="54" t="s">
        <v>4422</v>
      </c>
      <c r="I394" s="55" t="s">
        <v>3315</v>
      </c>
      <c r="J394" s="35">
        <v>2</v>
      </c>
      <c r="K394" s="36">
        <v>120</v>
      </c>
      <c r="L394" s="35">
        <v>1</v>
      </c>
      <c r="M394" s="36">
        <v>140</v>
      </c>
      <c r="N394" s="34"/>
      <c r="O394" s="34"/>
      <c r="P394" s="34"/>
      <c r="Q394" s="34"/>
      <c r="R394" s="35">
        <v>1</v>
      </c>
      <c r="S394" s="35">
        <v>120</v>
      </c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>
        <v>1</v>
      </c>
      <c r="AO394" s="36">
        <v>130</v>
      </c>
      <c r="AP394" s="293">
        <f>MAX(K394,M394,O394,Q394,S394,U394,W394,Y394,AA394,AC394,AE394,AG394,AI394,AK394,AM394,AO394)*VLOOKUP(I394,'5.- Instrumental'!$B$6:$O$303,14,FALSE)</f>
        <v>3.4150533108866443</v>
      </c>
      <c r="AQ394" s="356">
        <f>VLOOKUP(C394,'6.- Insumos'!$B$5:$K$2417,10,FALSE)</f>
        <v>182.92399999999998</v>
      </c>
      <c r="AR394" s="293">
        <f>AP394+AQ394</f>
        <v>186.33905331088661</v>
      </c>
      <c r="AS394" s="293">
        <f t="shared" si="15"/>
        <v>186.33905331088661</v>
      </c>
      <c r="AU394" s="357"/>
    </row>
    <row r="395" spans="2:47" ht="38.25">
      <c r="B395" s="52">
        <v>389</v>
      </c>
      <c r="C395" s="334">
        <v>27284</v>
      </c>
      <c r="D395" s="81" t="s">
        <v>3028</v>
      </c>
      <c r="E395" s="55" t="s">
        <v>3569</v>
      </c>
      <c r="F395" s="55" t="s">
        <v>3573</v>
      </c>
      <c r="G395" s="54" t="s">
        <v>4422</v>
      </c>
      <c r="H395" s="54" t="s">
        <v>4422</v>
      </c>
      <c r="I395" s="55" t="s">
        <v>3315</v>
      </c>
      <c r="J395" s="35">
        <v>2</v>
      </c>
      <c r="K395" s="36">
        <v>180</v>
      </c>
      <c r="L395" s="35">
        <v>1</v>
      </c>
      <c r="M395" s="36">
        <v>200</v>
      </c>
      <c r="N395" s="34"/>
      <c r="O395" s="34"/>
      <c r="P395" s="34"/>
      <c r="Q395" s="34"/>
      <c r="R395" s="35">
        <v>1</v>
      </c>
      <c r="S395" s="35">
        <v>180</v>
      </c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>
        <v>1</v>
      </c>
      <c r="AO395" s="36">
        <v>190</v>
      </c>
      <c r="AP395" s="293">
        <f>MAX(K395,M395,O395,Q395,S395,U395,W395,Y395,AA395,AC395,AE395,AG395,AI395,AK395,AM395,AO395)*VLOOKUP(I395,'5.- Instrumental'!$B$6:$O$303,14,FALSE)</f>
        <v>4.8786475869809207</v>
      </c>
      <c r="AQ395" s="356">
        <f>VLOOKUP(C395,'6.- Insumos'!$B$5:$K$2417,10,FALSE)</f>
        <v>265.93249000000003</v>
      </c>
      <c r="AR395" s="293">
        <f>AP395+AQ395</f>
        <v>270.81113758698098</v>
      </c>
      <c r="AS395" s="293">
        <f t="shared" si="15"/>
        <v>270.81113758698098</v>
      </c>
      <c r="AU395" s="357"/>
    </row>
    <row r="396" spans="2:47" ht="38.25">
      <c r="B396" s="52">
        <v>390</v>
      </c>
      <c r="C396" s="334">
        <v>27290</v>
      </c>
      <c r="D396" s="81" t="s">
        <v>3029</v>
      </c>
      <c r="E396" s="55" t="s">
        <v>3569</v>
      </c>
      <c r="F396" s="55" t="s">
        <v>1742</v>
      </c>
      <c r="G396" s="54" t="s">
        <v>4422</v>
      </c>
      <c r="H396" s="54" t="s">
        <v>4422</v>
      </c>
      <c r="I396" s="55" t="s">
        <v>3315</v>
      </c>
      <c r="J396" s="35">
        <v>2</v>
      </c>
      <c r="K396" s="36">
        <v>120</v>
      </c>
      <c r="L396" s="35">
        <v>1</v>
      </c>
      <c r="M396" s="36">
        <v>140</v>
      </c>
      <c r="N396" s="34"/>
      <c r="O396" s="34"/>
      <c r="P396" s="34"/>
      <c r="Q396" s="34"/>
      <c r="R396" s="35">
        <v>1</v>
      </c>
      <c r="S396" s="35">
        <v>120</v>
      </c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>
        <v>1</v>
      </c>
      <c r="AO396" s="36">
        <v>130</v>
      </c>
      <c r="AP396" s="293">
        <f>MAX(K396,M396,O396,Q396,S396,U396,W396,Y396,AA396,AC396,AE396,AG396,AI396,AK396,AM396,AO396)*VLOOKUP(I396,'5.- Instrumental'!$B$6:$O$303,14,FALSE)</f>
        <v>3.4150533108866443</v>
      </c>
      <c r="AQ396" s="356">
        <f>VLOOKUP(C396,'6.- Insumos'!$B$5:$K$2417,10,FALSE)</f>
        <v>373.56000666666665</v>
      </c>
      <c r="AR396" s="293" t="s">
        <v>3270</v>
      </c>
      <c r="AS396" s="293">
        <f t="shared" si="15"/>
        <v>376.97505997755331</v>
      </c>
      <c r="AU396" s="357"/>
    </row>
    <row r="397" spans="2:47" ht="38.25">
      <c r="B397" s="52">
        <v>391</v>
      </c>
      <c r="C397" s="334">
        <v>27295</v>
      </c>
      <c r="D397" s="81" t="s">
        <v>3030</v>
      </c>
      <c r="E397" s="55" t="s">
        <v>3569</v>
      </c>
      <c r="F397" s="55" t="s">
        <v>3573</v>
      </c>
      <c r="G397" s="54" t="s">
        <v>4422</v>
      </c>
      <c r="H397" s="54" t="s">
        <v>4422</v>
      </c>
      <c r="I397" s="55" t="s">
        <v>3315</v>
      </c>
      <c r="J397" s="35">
        <v>2</v>
      </c>
      <c r="K397" s="36">
        <v>90</v>
      </c>
      <c r="L397" s="35">
        <v>1</v>
      </c>
      <c r="M397" s="36">
        <v>110</v>
      </c>
      <c r="N397" s="34"/>
      <c r="O397" s="34"/>
      <c r="P397" s="34"/>
      <c r="Q397" s="34"/>
      <c r="R397" s="35">
        <v>1</v>
      </c>
      <c r="S397" s="35">
        <v>90</v>
      </c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>
        <v>1</v>
      </c>
      <c r="AO397" s="36">
        <v>100</v>
      </c>
      <c r="AP397" s="293">
        <f>MAX(K397,M397,O397,Q397,S397,U397,W397,Y397,AA397,AC397,AE397,AG397,AI397,AK397,AM397,AO397)*VLOOKUP(I397,'5.- Instrumental'!$B$6:$O$303,14,FALSE)</f>
        <v>2.6832561728395063</v>
      </c>
      <c r="AQ397" s="356">
        <f>VLOOKUP(C397,'6.- Insumos'!$B$5:$K$2417,10,FALSE)</f>
        <v>218.40249</v>
      </c>
      <c r="AR397" s="293">
        <f t="shared" ref="AR397:AR433" si="16">AP397+AQ397</f>
        <v>221.08574617283949</v>
      </c>
      <c r="AS397" s="293">
        <f t="shared" si="15"/>
        <v>221.08574617283949</v>
      </c>
      <c r="AU397" s="357"/>
    </row>
    <row r="398" spans="2:47" ht="38.25">
      <c r="B398" s="52">
        <v>392</v>
      </c>
      <c r="C398" s="334">
        <v>27299</v>
      </c>
      <c r="D398" s="81" t="s">
        <v>3740</v>
      </c>
      <c r="E398" s="55" t="s">
        <v>3569</v>
      </c>
      <c r="F398" s="55" t="s">
        <v>3573</v>
      </c>
      <c r="G398" s="54" t="s">
        <v>4422</v>
      </c>
      <c r="H398" s="54" t="s">
        <v>4422</v>
      </c>
      <c r="I398" s="55" t="s">
        <v>3315</v>
      </c>
      <c r="J398" s="35">
        <v>2</v>
      </c>
      <c r="K398" s="36">
        <v>90</v>
      </c>
      <c r="L398" s="35">
        <v>1</v>
      </c>
      <c r="M398" s="36">
        <v>110</v>
      </c>
      <c r="N398" s="34"/>
      <c r="O398" s="34"/>
      <c r="P398" s="34"/>
      <c r="Q398" s="34"/>
      <c r="R398" s="35">
        <v>1</v>
      </c>
      <c r="S398" s="35">
        <v>90</v>
      </c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>
        <v>1</v>
      </c>
      <c r="AO398" s="36">
        <v>100</v>
      </c>
      <c r="AP398" s="293">
        <f>MAX(K398,M398,O398,Q398,S398,U398,W398,Y398,AA398,AC398,AE398,AG398,AI398,AK398,AM398,AO398)*VLOOKUP(I398,'5.- Instrumental'!$B$6:$O$303,14,FALSE)</f>
        <v>2.6832561728395063</v>
      </c>
      <c r="AQ398" s="356">
        <f>VLOOKUP(C398,'6.- Insumos'!$B$5:$K$2417,10,FALSE)</f>
        <v>218.40249</v>
      </c>
      <c r="AR398" s="293">
        <f t="shared" si="16"/>
        <v>221.08574617283949</v>
      </c>
      <c r="AS398" s="293">
        <f t="shared" si="15"/>
        <v>221.08574617283949</v>
      </c>
      <c r="AU398" s="357"/>
    </row>
    <row r="399" spans="2:47" ht="38.25">
      <c r="B399" s="52">
        <v>393</v>
      </c>
      <c r="C399" s="334">
        <v>27305</v>
      </c>
      <c r="D399" s="81" t="s">
        <v>3031</v>
      </c>
      <c r="E399" s="55" t="s">
        <v>3569</v>
      </c>
      <c r="F399" s="55" t="s">
        <v>3570</v>
      </c>
      <c r="G399" s="54" t="s">
        <v>4422</v>
      </c>
      <c r="H399" s="54" t="s">
        <v>4422</v>
      </c>
      <c r="I399" s="55" t="s">
        <v>3315</v>
      </c>
      <c r="J399" s="35">
        <v>2</v>
      </c>
      <c r="K399" s="36">
        <v>60</v>
      </c>
      <c r="L399" s="35">
        <v>1</v>
      </c>
      <c r="M399" s="36">
        <v>80</v>
      </c>
      <c r="N399" s="34"/>
      <c r="O399" s="34"/>
      <c r="P399" s="34"/>
      <c r="Q399" s="34"/>
      <c r="R399" s="35">
        <v>1</v>
      </c>
      <c r="S399" s="35">
        <v>60</v>
      </c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>
        <v>1</v>
      </c>
      <c r="AO399" s="36">
        <v>70</v>
      </c>
      <c r="AP399" s="293">
        <f>MAX(K399,M399,O399,Q399,S399,U399,W399,Y399,AA399,AC399,AE399,AG399,AI399,AK399,AM399,AO399)*VLOOKUP(I399,'5.- Instrumental'!$B$6:$O$303,14,FALSE)</f>
        <v>1.9514590347923684</v>
      </c>
      <c r="AQ399" s="356">
        <f>VLOOKUP(C399,'6.- Insumos'!$B$5:$K$2417,10,FALSE)</f>
        <v>265.90601666666663</v>
      </c>
      <c r="AR399" s="293">
        <f t="shared" si="16"/>
        <v>267.85747570145901</v>
      </c>
      <c r="AS399" s="293">
        <f t="shared" si="15"/>
        <v>267.85747570145901</v>
      </c>
      <c r="AU399" s="357"/>
    </row>
    <row r="400" spans="2:47" ht="38.25">
      <c r="B400" s="52">
        <v>394</v>
      </c>
      <c r="C400" s="334">
        <v>27306</v>
      </c>
      <c r="D400" s="81" t="s">
        <v>3032</v>
      </c>
      <c r="E400" s="55" t="s">
        <v>3569</v>
      </c>
      <c r="F400" s="55" t="s">
        <v>3563</v>
      </c>
      <c r="G400" s="54" t="s">
        <v>4422</v>
      </c>
      <c r="H400" s="54" t="s">
        <v>4422</v>
      </c>
      <c r="I400" s="55" t="s">
        <v>3307</v>
      </c>
      <c r="J400" s="35">
        <v>2</v>
      </c>
      <c r="K400" s="36">
        <v>60</v>
      </c>
      <c r="L400" s="35">
        <v>1</v>
      </c>
      <c r="M400" s="36">
        <v>80</v>
      </c>
      <c r="N400" s="34"/>
      <c r="O400" s="34"/>
      <c r="P400" s="34"/>
      <c r="Q400" s="34"/>
      <c r="R400" s="35">
        <v>1</v>
      </c>
      <c r="S400" s="35">
        <v>60</v>
      </c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>
        <v>1</v>
      </c>
      <c r="AO400" s="36">
        <v>70</v>
      </c>
      <c r="AP400" s="293">
        <f>MAX(K400,M400,O400,Q400,S400,U400,W400,Y400,AA400,AC400,AE400,AG400,AI400,AK400,AM400,AO400)*VLOOKUP(I400,'5.- Instrumental'!$B$6:$O$303,14,FALSE)</f>
        <v>1.2821268237934904</v>
      </c>
      <c r="AQ400" s="356">
        <f>VLOOKUP(C400,'6.- Insumos'!$B$5:$K$2417,10,FALSE)</f>
        <v>136.6</v>
      </c>
      <c r="AR400" s="293">
        <f t="shared" si="16"/>
        <v>137.8821268237935</v>
      </c>
      <c r="AS400" s="293">
        <f t="shared" si="15"/>
        <v>137.8821268237935</v>
      </c>
      <c r="AU400" s="357"/>
    </row>
    <row r="401" spans="2:47" ht="38.25">
      <c r="B401" s="52">
        <v>395</v>
      </c>
      <c r="C401" s="334">
        <v>27310</v>
      </c>
      <c r="D401" s="81" t="s">
        <v>3033</v>
      </c>
      <c r="E401" s="55" t="s">
        <v>3569</v>
      </c>
      <c r="F401" s="55" t="s">
        <v>3570</v>
      </c>
      <c r="G401" s="54" t="s">
        <v>4422</v>
      </c>
      <c r="H401" s="54" t="s">
        <v>4422</v>
      </c>
      <c r="I401" s="55" t="s">
        <v>3315</v>
      </c>
      <c r="J401" s="35">
        <v>2</v>
      </c>
      <c r="K401" s="36">
        <v>90</v>
      </c>
      <c r="L401" s="35">
        <v>1</v>
      </c>
      <c r="M401" s="36">
        <v>110</v>
      </c>
      <c r="N401" s="34"/>
      <c r="O401" s="34"/>
      <c r="P401" s="34"/>
      <c r="Q401" s="34"/>
      <c r="R401" s="35">
        <v>1</v>
      </c>
      <c r="S401" s="35">
        <v>90</v>
      </c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>
        <v>1</v>
      </c>
      <c r="AO401" s="36">
        <v>100</v>
      </c>
      <c r="AP401" s="293">
        <f>MAX(K401,M401,O401,Q401,S401,U401,W401,Y401,AA401,AC401,AE401,AG401,AI401,AK401,AM401,AO401)*VLOOKUP(I401,'5.- Instrumental'!$B$6:$O$303,14,FALSE)</f>
        <v>2.6832561728395063</v>
      </c>
      <c r="AQ401" s="356">
        <f>VLOOKUP(C401,'6.- Insumos'!$B$5:$K$2417,10,FALSE)</f>
        <v>164.964</v>
      </c>
      <c r="AR401" s="293">
        <f t="shared" si="16"/>
        <v>167.64725617283949</v>
      </c>
      <c r="AS401" s="293">
        <f t="shared" si="15"/>
        <v>167.64725617283949</v>
      </c>
      <c r="AU401" s="357"/>
    </row>
    <row r="402" spans="2:47" ht="38.25">
      <c r="B402" s="52">
        <v>396</v>
      </c>
      <c r="C402" s="334">
        <v>27315</v>
      </c>
      <c r="D402" s="81" t="s">
        <v>3034</v>
      </c>
      <c r="E402" s="55" t="s">
        <v>3569</v>
      </c>
      <c r="F402" s="55" t="s">
        <v>3570</v>
      </c>
      <c r="G402" s="54" t="s">
        <v>4422</v>
      </c>
      <c r="H402" s="54" t="s">
        <v>4422</v>
      </c>
      <c r="I402" s="55" t="s">
        <v>3315</v>
      </c>
      <c r="J402" s="35">
        <v>2</v>
      </c>
      <c r="K402" s="36">
        <v>80</v>
      </c>
      <c r="L402" s="35">
        <v>1</v>
      </c>
      <c r="M402" s="36">
        <v>100</v>
      </c>
      <c r="N402" s="34"/>
      <c r="O402" s="34"/>
      <c r="P402" s="34"/>
      <c r="Q402" s="34"/>
      <c r="R402" s="35">
        <v>1</v>
      </c>
      <c r="S402" s="35">
        <v>80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>
        <v>1</v>
      </c>
      <c r="AO402" s="36">
        <v>90</v>
      </c>
      <c r="AP402" s="293">
        <f>MAX(K402,M402,O402,Q402,S402,U402,W402,Y402,AA402,AC402,AE402,AG402,AI402,AK402,AM402,AO402)*VLOOKUP(I402,'5.- Instrumental'!$B$6:$O$303,14,FALSE)</f>
        <v>2.4393237934904604</v>
      </c>
      <c r="AQ402" s="356">
        <f>VLOOKUP(C402,'6.- Insumos'!$B$5:$K$2417,10,FALSE)</f>
        <v>182.92399999999998</v>
      </c>
      <c r="AR402" s="293">
        <f t="shared" si="16"/>
        <v>185.36332379349045</v>
      </c>
      <c r="AS402" s="293">
        <f t="shared" si="15"/>
        <v>185.36332379349045</v>
      </c>
      <c r="AU402" s="357"/>
    </row>
    <row r="403" spans="2:47" ht="38.25">
      <c r="B403" s="52">
        <v>397</v>
      </c>
      <c r="C403" s="334">
        <v>27320</v>
      </c>
      <c r="D403" s="81" t="s">
        <v>3035</v>
      </c>
      <c r="E403" s="55" t="s">
        <v>3569</v>
      </c>
      <c r="F403" s="55" t="s">
        <v>3570</v>
      </c>
      <c r="G403" s="54" t="s">
        <v>4422</v>
      </c>
      <c r="H403" s="54" t="s">
        <v>4422</v>
      </c>
      <c r="I403" s="55" t="s">
        <v>3315</v>
      </c>
      <c r="J403" s="35">
        <v>2</v>
      </c>
      <c r="K403" s="36">
        <v>80</v>
      </c>
      <c r="L403" s="35">
        <v>1</v>
      </c>
      <c r="M403" s="36">
        <v>100</v>
      </c>
      <c r="N403" s="34"/>
      <c r="O403" s="34"/>
      <c r="P403" s="34"/>
      <c r="Q403" s="34"/>
      <c r="R403" s="35">
        <v>1</v>
      </c>
      <c r="S403" s="35">
        <v>80</v>
      </c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>
        <v>1</v>
      </c>
      <c r="AO403" s="36">
        <v>90</v>
      </c>
      <c r="AP403" s="293">
        <f>MAX(K403,M403,O403,Q403,S403,U403,W403,Y403,AA403,AC403,AE403,AG403,AI403,AK403,AM403,AO403)*VLOOKUP(I403,'5.- Instrumental'!$B$6:$O$303,14,FALSE)</f>
        <v>2.4393237934904604</v>
      </c>
      <c r="AQ403" s="356">
        <f>VLOOKUP(C403,'6.- Insumos'!$B$5:$K$2417,10,FALSE)</f>
        <v>182.92399999999998</v>
      </c>
      <c r="AR403" s="293">
        <f t="shared" si="16"/>
        <v>185.36332379349045</v>
      </c>
      <c r="AS403" s="293">
        <f t="shared" si="15"/>
        <v>185.36332379349045</v>
      </c>
      <c r="AU403" s="357"/>
    </row>
    <row r="404" spans="2:47" ht="38.25">
      <c r="B404" s="52">
        <v>398</v>
      </c>
      <c r="C404" s="334">
        <v>27327</v>
      </c>
      <c r="D404" s="81" t="s">
        <v>3036</v>
      </c>
      <c r="E404" s="55" t="s">
        <v>3569</v>
      </c>
      <c r="F404" s="55" t="s">
        <v>3563</v>
      </c>
      <c r="G404" s="54" t="s">
        <v>4422</v>
      </c>
      <c r="H404" s="54" t="s">
        <v>4422</v>
      </c>
      <c r="I404" s="55" t="s">
        <v>3307</v>
      </c>
      <c r="J404" s="35">
        <v>2</v>
      </c>
      <c r="K404" s="36">
        <v>90</v>
      </c>
      <c r="L404" s="35">
        <v>1</v>
      </c>
      <c r="M404" s="36">
        <v>110</v>
      </c>
      <c r="N404" s="34"/>
      <c r="O404" s="34"/>
      <c r="P404" s="34"/>
      <c r="Q404" s="34"/>
      <c r="R404" s="35">
        <v>1</v>
      </c>
      <c r="S404" s="35">
        <v>90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>
        <v>1</v>
      </c>
      <c r="AO404" s="36">
        <v>100</v>
      </c>
      <c r="AP404" s="293">
        <f>MAX(K404,M404,O404,Q404,S404,U404,W404,Y404,AA404,AC404,AE404,AG404,AI404,AK404,AM404,AO404)*VLOOKUP(I404,'5.- Instrumental'!$B$6:$O$303,14,FALSE)</f>
        <v>1.7629243827160495</v>
      </c>
      <c r="AQ404" s="356">
        <f>VLOOKUP(C404,'6.- Insumos'!$B$5:$K$2417,10,FALSE)</f>
        <v>136.6</v>
      </c>
      <c r="AR404" s="293">
        <f t="shared" si="16"/>
        <v>138.36292438271605</v>
      </c>
      <c r="AS404" s="293">
        <f t="shared" si="15"/>
        <v>138.36292438271605</v>
      </c>
      <c r="AU404" s="357"/>
    </row>
    <row r="405" spans="2:47" ht="38.25">
      <c r="B405" s="52">
        <v>399</v>
      </c>
      <c r="C405" s="334">
        <v>27329</v>
      </c>
      <c r="D405" s="81" t="s">
        <v>3037</v>
      </c>
      <c r="E405" s="55" t="s">
        <v>3569</v>
      </c>
      <c r="F405" s="55" t="s">
        <v>3573</v>
      </c>
      <c r="G405" s="54" t="s">
        <v>4422</v>
      </c>
      <c r="H405" s="54" t="s">
        <v>4422</v>
      </c>
      <c r="I405" s="55" t="s">
        <v>3315</v>
      </c>
      <c r="J405" s="35">
        <v>2</v>
      </c>
      <c r="K405" s="36">
        <v>120</v>
      </c>
      <c r="L405" s="35">
        <v>1</v>
      </c>
      <c r="M405" s="36">
        <v>140</v>
      </c>
      <c r="N405" s="34"/>
      <c r="O405" s="34"/>
      <c r="P405" s="34"/>
      <c r="Q405" s="34"/>
      <c r="R405" s="35">
        <v>1</v>
      </c>
      <c r="S405" s="35">
        <v>120</v>
      </c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>
        <v>1</v>
      </c>
      <c r="AO405" s="36">
        <v>130</v>
      </c>
      <c r="AP405" s="293">
        <f>MAX(K405,M405,O405,Q405,S405,U405,W405,Y405,AA405,AC405,AE405,AG405,AI405,AK405,AM405,AO405)*VLOOKUP(I405,'5.- Instrumental'!$B$6:$O$303,14,FALSE)</f>
        <v>3.4150533108866443</v>
      </c>
      <c r="AQ405" s="356">
        <f>VLOOKUP(C405,'6.- Insumos'!$B$5:$K$2417,10,FALSE)</f>
        <v>265.93249000000003</v>
      </c>
      <c r="AR405" s="293">
        <f t="shared" si="16"/>
        <v>269.34754331088669</v>
      </c>
      <c r="AS405" s="293">
        <f t="shared" si="15"/>
        <v>269.34754331088669</v>
      </c>
      <c r="AU405" s="357"/>
    </row>
    <row r="406" spans="2:47" ht="25.5">
      <c r="B406" s="52">
        <v>400</v>
      </c>
      <c r="C406" s="334">
        <v>27340</v>
      </c>
      <c r="D406" s="81" t="s">
        <v>3038</v>
      </c>
      <c r="E406" s="55" t="s">
        <v>3562</v>
      </c>
      <c r="F406" s="55" t="s">
        <v>3565</v>
      </c>
      <c r="G406" s="54" t="s">
        <v>4422</v>
      </c>
      <c r="H406" s="54" t="s">
        <v>4422</v>
      </c>
      <c r="I406" s="55" t="s">
        <v>3293</v>
      </c>
      <c r="J406" s="35">
        <v>2</v>
      </c>
      <c r="K406" s="36">
        <v>75</v>
      </c>
      <c r="L406" s="35">
        <v>1</v>
      </c>
      <c r="M406" s="36">
        <v>95</v>
      </c>
      <c r="N406" s="34"/>
      <c r="O406" s="34"/>
      <c r="P406" s="34"/>
      <c r="Q406" s="34"/>
      <c r="R406" s="35">
        <v>1</v>
      </c>
      <c r="S406" s="35">
        <v>75</v>
      </c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>
        <v>1</v>
      </c>
      <c r="AO406" s="36">
        <v>85</v>
      </c>
      <c r="AP406" s="293">
        <f>MAX(K406,M406,O406,Q406,S406,U406,W406,Y406,AA406,AC406,AE406,AG406,AI406,AK406,AM406,AO406)*VLOOKUP(I406,'5.- Instrumental'!$B$6:$O$303,14,FALSE)</f>
        <v>0.19816656144781147</v>
      </c>
      <c r="AQ406" s="356">
        <f>VLOOKUP(C406,'6.- Insumos'!$B$5:$K$2417,10,FALSE)</f>
        <v>20.8672</v>
      </c>
      <c r="AR406" s="293">
        <f t="shared" si="16"/>
        <v>21.065366561447814</v>
      </c>
      <c r="AS406" s="293">
        <f t="shared" si="15"/>
        <v>21.065366561447814</v>
      </c>
      <c r="AU406" s="357"/>
    </row>
    <row r="407" spans="2:47" ht="38.25">
      <c r="B407" s="52">
        <v>401</v>
      </c>
      <c r="C407" s="334">
        <v>27350</v>
      </c>
      <c r="D407" s="81" t="s">
        <v>3039</v>
      </c>
      <c r="E407" s="55" t="s">
        <v>3569</v>
      </c>
      <c r="F407" s="55" t="s">
        <v>3570</v>
      </c>
      <c r="G407" s="54" t="s">
        <v>4422</v>
      </c>
      <c r="H407" s="54" t="s">
        <v>4422</v>
      </c>
      <c r="I407" s="55" t="s">
        <v>3315</v>
      </c>
      <c r="J407" s="35">
        <v>2</v>
      </c>
      <c r="K407" s="35">
        <v>100</v>
      </c>
      <c r="L407" s="35">
        <v>1</v>
      </c>
      <c r="M407" s="35">
        <v>120</v>
      </c>
      <c r="N407" s="34"/>
      <c r="O407" s="34"/>
      <c r="P407" s="34"/>
      <c r="Q407" s="34"/>
      <c r="R407" s="35">
        <v>1</v>
      </c>
      <c r="S407" s="35">
        <v>100</v>
      </c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>
        <v>1</v>
      </c>
      <c r="AO407" s="35">
        <v>110</v>
      </c>
      <c r="AP407" s="293">
        <f>MAX(K407,M407,O407,Q407,S407,U407,W407,Y407,AA407,AC407,AE407,AG407,AI407,AK407,AM407,AO407)*VLOOKUP(I407,'5.- Instrumental'!$B$6:$O$303,14,FALSE)</f>
        <v>2.9271885521885523</v>
      </c>
      <c r="AQ407" s="356">
        <f>VLOOKUP(C407,'6.- Insumos'!$B$5:$K$2417,10,FALSE)</f>
        <v>182.92399999999998</v>
      </c>
      <c r="AR407" s="293">
        <f t="shared" si="16"/>
        <v>185.85118855218852</v>
      </c>
      <c r="AS407" s="293">
        <f t="shared" si="15"/>
        <v>185.85118855218852</v>
      </c>
      <c r="AU407" s="357"/>
    </row>
    <row r="408" spans="2:47" ht="38.25">
      <c r="B408" s="52">
        <v>402</v>
      </c>
      <c r="C408" s="334">
        <v>27355</v>
      </c>
      <c r="D408" s="81" t="s">
        <v>3040</v>
      </c>
      <c r="E408" s="55" t="s">
        <v>3569</v>
      </c>
      <c r="F408" s="55" t="s">
        <v>3570</v>
      </c>
      <c r="G408" s="54" t="s">
        <v>4422</v>
      </c>
      <c r="H408" s="54" t="s">
        <v>4422</v>
      </c>
      <c r="I408" s="55" t="s">
        <v>3315</v>
      </c>
      <c r="J408" s="35">
        <v>2</v>
      </c>
      <c r="K408" s="36">
        <v>90</v>
      </c>
      <c r="L408" s="35">
        <v>1</v>
      </c>
      <c r="M408" s="36">
        <v>110</v>
      </c>
      <c r="N408" s="34"/>
      <c r="O408" s="34"/>
      <c r="P408" s="34"/>
      <c r="Q408" s="34"/>
      <c r="R408" s="35">
        <v>1</v>
      </c>
      <c r="S408" s="35">
        <v>90</v>
      </c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>
        <v>1</v>
      </c>
      <c r="AO408" s="36">
        <v>100</v>
      </c>
      <c r="AP408" s="293">
        <f>MAX(K408,M408,O408,Q408,S408,U408,W408,Y408,AA408,AC408,AE408,AG408,AI408,AK408,AM408,AO408)*VLOOKUP(I408,'5.- Instrumental'!$B$6:$O$303,14,FALSE)</f>
        <v>2.6832561728395063</v>
      </c>
      <c r="AQ408" s="356">
        <f>VLOOKUP(C408,'6.- Insumos'!$B$5:$K$2417,10,FALSE)</f>
        <v>182.92399999999998</v>
      </c>
      <c r="AR408" s="293">
        <f t="shared" si="16"/>
        <v>185.60725617283947</v>
      </c>
      <c r="AS408" s="293">
        <f t="shared" si="15"/>
        <v>185.60725617283947</v>
      </c>
      <c r="AU408" s="357"/>
    </row>
    <row r="409" spans="2:47" ht="38.25">
      <c r="B409" s="52">
        <v>403</v>
      </c>
      <c r="C409" s="334">
        <v>27360</v>
      </c>
      <c r="D409" s="81" t="s">
        <v>3041</v>
      </c>
      <c r="E409" s="55" t="s">
        <v>3569</v>
      </c>
      <c r="F409" s="55" t="s">
        <v>3573</v>
      </c>
      <c r="G409" s="54" t="s">
        <v>4422</v>
      </c>
      <c r="H409" s="54" t="s">
        <v>4422</v>
      </c>
      <c r="I409" s="55" t="s">
        <v>3315</v>
      </c>
      <c r="J409" s="35">
        <v>2</v>
      </c>
      <c r="K409" s="36">
        <v>120</v>
      </c>
      <c r="L409" s="35">
        <v>1</v>
      </c>
      <c r="M409" s="36">
        <v>140</v>
      </c>
      <c r="N409" s="34"/>
      <c r="O409" s="34"/>
      <c r="P409" s="34"/>
      <c r="Q409" s="34"/>
      <c r="R409" s="35">
        <v>1</v>
      </c>
      <c r="S409" s="35">
        <v>120</v>
      </c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>
        <v>1</v>
      </c>
      <c r="AO409" s="36">
        <v>130</v>
      </c>
      <c r="AP409" s="293">
        <f>MAX(K409,M409,O409,Q409,S409,U409,W409,Y409,AA409,AC409,AE409,AG409,AI409,AK409,AM409,AO409)*VLOOKUP(I409,'5.- Instrumental'!$B$6:$O$303,14,FALSE)</f>
        <v>3.4150533108866443</v>
      </c>
      <c r="AQ409" s="356">
        <f>VLOOKUP(C409,'6.- Insumos'!$B$5:$K$2417,10,FALSE)</f>
        <v>265.93249000000003</v>
      </c>
      <c r="AR409" s="293">
        <f t="shared" si="16"/>
        <v>269.34754331088669</v>
      </c>
      <c r="AS409" s="293">
        <f t="shared" si="15"/>
        <v>269.34754331088669</v>
      </c>
      <c r="AU409" s="357"/>
    </row>
    <row r="410" spans="2:47" ht="38.25">
      <c r="B410" s="52">
        <v>404</v>
      </c>
      <c r="C410" s="334">
        <v>27365</v>
      </c>
      <c r="D410" s="81" t="s">
        <v>3042</v>
      </c>
      <c r="E410" s="55" t="s">
        <v>3569</v>
      </c>
      <c r="F410" s="55" t="s">
        <v>3573</v>
      </c>
      <c r="G410" s="54" t="s">
        <v>4422</v>
      </c>
      <c r="H410" s="54" t="s">
        <v>4422</v>
      </c>
      <c r="I410" s="55" t="s">
        <v>3315</v>
      </c>
      <c r="J410" s="35">
        <v>2</v>
      </c>
      <c r="K410" s="36">
        <v>120</v>
      </c>
      <c r="L410" s="35">
        <v>1</v>
      </c>
      <c r="M410" s="36">
        <v>140</v>
      </c>
      <c r="N410" s="34"/>
      <c r="O410" s="34"/>
      <c r="P410" s="34"/>
      <c r="Q410" s="34"/>
      <c r="R410" s="35">
        <v>1</v>
      </c>
      <c r="S410" s="35">
        <v>120</v>
      </c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>
        <v>1</v>
      </c>
      <c r="AO410" s="36">
        <v>130</v>
      </c>
      <c r="AP410" s="293">
        <f>MAX(K410,M410,O410,Q410,S410,U410,W410,Y410,AA410,AC410,AE410,AG410,AI410,AK410,AM410,AO410)*VLOOKUP(I410,'5.- Instrumental'!$B$6:$O$303,14,FALSE)</f>
        <v>3.4150533108866443</v>
      </c>
      <c r="AQ410" s="356">
        <f>VLOOKUP(C410,'6.- Insumos'!$B$5:$K$2417,10,FALSE)</f>
        <v>265.93249000000003</v>
      </c>
      <c r="AR410" s="293">
        <f t="shared" si="16"/>
        <v>269.34754331088669</v>
      </c>
      <c r="AS410" s="293">
        <f t="shared" si="15"/>
        <v>269.34754331088669</v>
      </c>
      <c r="AU410" s="357"/>
    </row>
    <row r="411" spans="2:47" ht="38.25">
      <c r="B411" s="52">
        <v>405</v>
      </c>
      <c r="C411" s="334">
        <v>27372</v>
      </c>
      <c r="D411" s="81" t="s">
        <v>3043</v>
      </c>
      <c r="E411" s="55" t="s">
        <v>3569</v>
      </c>
      <c r="F411" s="55" t="s">
        <v>3570</v>
      </c>
      <c r="G411" s="54" t="s">
        <v>4422</v>
      </c>
      <c r="H411" s="54" t="s">
        <v>4422</v>
      </c>
      <c r="I411" s="55" t="s">
        <v>3315</v>
      </c>
      <c r="J411" s="35">
        <v>2</v>
      </c>
      <c r="K411" s="36">
        <v>75</v>
      </c>
      <c r="L411" s="35">
        <v>1</v>
      </c>
      <c r="M411" s="36">
        <v>95</v>
      </c>
      <c r="N411" s="34"/>
      <c r="O411" s="34"/>
      <c r="P411" s="34"/>
      <c r="Q411" s="34"/>
      <c r="R411" s="35">
        <v>1</v>
      </c>
      <c r="S411" s="35">
        <v>75</v>
      </c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>
        <v>1</v>
      </c>
      <c r="AO411" s="36">
        <v>85</v>
      </c>
      <c r="AP411" s="293">
        <f>MAX(K411,M411,O411,Q411,S411,U411,W411,Y411,AA411,AC411,AE411,AG411,AI411,AK411,AM411,AO411)*VLOOKUP(I411,'5.- Instrumental'!$B$6:$O$303,14,FALSE)</f>
        <v>2.3173576038159371</v>
      </c>
      <c r="AQ411" s="356">
        <f>VLOOKUP(C411,'6.- Insumos'!$B$5:$K$2417,10,FALSE)</f>
        <v>164.964</v>
      </c>
      <c r="AR411" s="293">
        <f t="shared" si="16"/>
        <v>167.28135760381593</v>
      </c>
      <c r="AS411" s="293">
        <f t="shared" si="15"/>
        <v>167.28135760381593</v>
      </c>
      <c r="AU411" s="357"/>
    </row>
    <row r="412" spans="2:47" ht="38.25">
      <c r="B412" s="52">
        <v>406</v>
      </c>
      <c r="C412" s="334">
        <v>27380</v>
      </c>
      <c r="D412" s="81" t="s">
        <v>3044</v>
      </c>
      <c r="E412" s="55" t="s">
        <v>3569</v>
      </c>
      <c r="F412" s="55" t="s">
        <v>3570</v>
      </c>
      <c r="G412" s="54" t="s">
        <v>4422</v>
      </c>
      <c r="H412" s="54" t="s">
        <v>4422</v>
      </c>
      <c r="I412" s="55" t="s">
        <v>3315</v>
      </c>
      <c r="J412" s="35">
        <v>2</v>
      </c>
      <c r="K412" s="36">
        <v>75</v>
      </c>
      <c r="L412" s="35">
        <v>1</v>
      </c>
      <c r="M412" s="36">
        <v>95</v>
      </c>
      <c r="N412" s="34"/>
      <c r="O412" s="34"/>
      <c r="P412" s="34"/>
      <c r="Q412" s="34"/>
      <c r="R412" s="35">
        <v>1</v>
      </c>
      <c r="S412" s="35">
        <v>75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>
        <v>1</v>
      </c>
      <c r="AO412" s="36">
        <v>85</v>
      </c>
      <c r="AP412" s="293">
        <f>MAX(K412,M412,O412,Q412,S412,U412,W412,Y412,AA412,AC412,AE412,AG412,AI412,AK412,AM412,AO412)*VLOOKUP(I412,'5.- Instrumental'!$B$6:$O$303,14,FALSE)</f>
        <v>2.3173576038159371</v>
      </c>
      <c r="AQ412" s="356">
        <f>VLOOKUP(C412,'6.- Insumos'!$B$5:$K$2417,10,FALSE)</f>
        <v>182.92399999999998</v>
      </c>
      <c r="AR412" s="293">
        <f t="shared" si="16"/>
        <v>185.24135760381591</v>
      </c>
      <c r="AS412" s="293">
        <f t="shared" si="15"/>
        <v>185.24135760381591</v>
      </c>
      <c r="AU412" s="357"/>
    </row>
    <row r="413" spans="2:47" ht="38.25">
      <c r="B413" s="52">
        <v>407</v>
      </c>
      <c r="C413" s="334">
        <v>27385</v>
      </c>
      <c r="D413" s="81" t="s">
        <v>3045</v>
      </c>
      <c r="E413" s="55" t="s">
        <v>3569</v>
      </c>
      <c r="F413" s="55" t="s">
        <v>3563</v>
      </c>
      <c r="G413" s="54" t="s">
        <v>4422</v>
      </c>
      <c r="H413" s="54" t="s">
        <v>4422</v>
      </c>
      <c r="I413" s="55" t="s">
        <v>3307</v>
      </c>
      <c r="J413" s="35">
        <v>2</v>
      </c>
      <c r="K413" s="36">
        <v>75</v>
      </c>
      <c r="L413" s="35">
        <v>1</v>
      </c>
      <c r="M413" s="36">
        <v>95</v>
      </c>
      <c r="N413" s="34"/>
      <c r="O413" s="34"/>
      <c r="P413" s="34"/>
      <c r="Q413" s="34"/>
      <c r="R413" s="35">
        <v>1</v>
      </c>
      <c r="S413" s="35">
        <v>75</v>
      </c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>
        <v>1</v>
      </c>
      <c r="AO413" s="36">
        <v>85</v>
      </c>
      <c r="AP413" s="293">
        <f>MAX(K413,M413,O413,Q413,S413,U413,W413,Y413,AA413,AC413,AE413,AG413,AI413,AK413,AM413,AO413)*VLOOKUP(I413,'5.- Instrumental'!$B$6:$O$303,14,FALSE)</f>
        <v>1.5225256032547698</v>
      </c>
      <c r="AQ413" s="356">
        <f>VLOOKUP(C413,'6.- Insumos'!$B$5:$K$2417,10,FALSE)</f>
        <v>136.6</v>
      </c>
      <c r="AR413" s="293">
        <f t="shared" si="16"/>
        <v>138.12252560325476</v>
      </c>
      <c r="AS413" s="293">
        <f t="shared" si="15"/>
        <v>138.12252560325476</v>
      </c>
      <c r="AU413" s="357"/>
    </row>
    <row r="414" spans="2:47" ht="38.25">
      <c r="B414" s="52">
        <v>408</v>
      </c>
      <c r="C414" s="334">
        <v>27390</v>
      </c>
      <c r="D414" s="81" t="s">
        <v>3046</v>
      </c>
      <c r="E414" s="55" t="s">
        <v>3569</v>
      </c>
      <c r="F414" s="55" t="s">
        <v>3570</v>
      </c>
      <c r="G414" s="54" t="s">
        <v>4422</v>
      </c>
      <c r="H414" s="54" t="s">
        <v>4422</v>
      </c>
      <c r="I414" s="55" t="s">
        <v>3315</v>
      </c>
      <c r="J414" s="35">
        <v>2</v>
      </c>
      <c r="K414" s="36">
        <v>75</v>
      </c>
      <c r="L414" s="35">
        <v>1</v>
      </c>
      <c r="M414" s="36">
        <v>95</v>
      </c>
      <c r="N414" s="34"/>
      <c r="O414" s="34"/>
      <c r="P414" s="34"/>
      <c r="Q414" s="34"/>
      <c r="R414" s="35">
        <v>1</v>
      </c>
      <c r="S414" s="35">
        <v>75</v>
      </c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>
        <v>1</v>
      </c>
      <c r="AO414" s="36">
        <v>85</v>
      </c>
      <c r="AP414" s="293">
        <f>MAX(K414,M414,O414,Q414,S414,U414,W414,Y414,AA414,AC414,AE414,AG414,AI414,AK414,AM414,AO414)*VLOOKUP(I414,'5.- Instrumental'!$B$6:$O$303,14,FALSE)</f>
        <v>2.3173576038159371</v>
      </c>
      <c r="AQ414" s="356">
        <f>VLOOKUP(C414,'6.- Insumos'!$B$5:$K$2417,10,FALSE)</f>
        <v>182.92399999999998</v>
      </c>
      <c r="AR414" s="293">
        <f t="shared" si="16"/>
        <v>185.24135760381591</v>
      </c>
      <c r="AS414" s="293">
        <f t="shared" si="15"/>
        <v>185.24135760381591</v>
      </c>
      <c r="AU414" s="357"/>
    </row>
    <row r="415" spans="2:47" ht="38.25">
      <c r="B415" s="52">
        <v>409</v>
      </c>
      <c r="C415" s="334">
        <v>27393</v>
      </c>
      <c r="D415" s="81" t="s">
        <v>3047</v>
      </c>
      <c r="E415" s="55" t="s">
        <v>3569</v>
      </c>
      <c r="F415" s="55" t="s">
        <v>3570</v>
      </c>
      <c r="G415" s="54" t="s">
        <v>4422</v>
      </c>
      <c r="H415" s="54" t="s">
        <v>4422</v>
      </c>
      <c r="I415" s="55" t="s">
        <v>3315</v>
      </c>
      <c r="J415" s="35">
        <v>2</v>
      </c>
      <c r="K415" s="36">
        <v>90</v>
      </c>
      <c r="L415" s="35">
        <v>1</v>
      </c>
      <c r="M415" s="36">
        <v>110</v>
      </c>
      <c r="N415" s="34"/>
      <c r="O415" s="34"/>
      <c r="P415" s="34"/>
      <c r="Q415" s="34"/>
      <c r="R415" s="35">
        <v>1</v>
      </c>
      <c r="S415" s="35">
        <v>90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>
        <v>1</v>
      </c>
      <c r="AO415" s="36">
        <v>100</v>
      </c>
      <c r="AP415" s="293">
        <f>MAX(K415,M415,O415,Q415,S415,U415,W415,Y415,AA415,AC415,AE415,AG415,AI415,AK415,AM415,AO415)*VLOOKUP(I415,'5.- Instrumental'!$B$6:$O$303,14,FALSE)</f>
        <v>2.6832561728395063</v>
      </c>
      <c r="AQ415" s="356">
        <f>VLOOKUP(C415,'6.- Insumos'!$B$5:$K$2417,10,FALSE)</f>
        <v>286.27401666666663</v>
      </c>
      <c r="AR415" s="293">
        <f t="shared" si="16"/>
        <v>288.95727283950612</v>
      </c>
      <c r="AS415" s="293">
        <f t="shared" si="15"/>
        <v>288.95727283950612</v>
      </c>
      <c r="AU415" s="357"/>
    </row>
    <row r="416" spans="2:47" ht="38.25">
      <c r="B416" s="52">
        <v>410</v>
      </c>
      <c r="C416" s="334">
        <v>27396</v>
      </c>
      <c r="D416" s="81" t="s">
        <v>3050</v>
      </c>
      <c r="E416" s="55" t="s">
        <v>3569</v>
      </c>
      <c r="F416" s="55" t="s">
        <v>3570</v>
      </c>
      <c r="G416" s="54" t="s">
        <v>4422</v>
      </c>
      <c r="H416" s="54" t="s">
        <v>4422</v>
      </c>
      <c r="I416" s="55" t="s">
        <v>3315</v>
      </c>
      <c r="J416" s="35">
        <v>2</v>
      </c>
      <c r="K416" s="36">
        <v>90</v>
      </c>
      <c r="L416" s="35">
        <v>1</v>
      </c>
      <c r="M416" s="36">
        <v>110</v>
      </c>
      <c r="N416" s="34"/>
      <c r="O416" s="34"/>
      <c r="P416" s="34"/>
      <c r="Q416" s="34"/>
      <c r="R416" s="35">
        <v>1</v>
      </c>
      <c r="S416" s="35">
        <v>90</v>
      </c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>
        <v>1</v>
      </c>
      <c r="AO416" s="36">
        <v>100</v>
      </c>
      <c r="AP416" s="293">
        <f>MAX(K416,M416,O416,Q416,S416,U416,W416,Y416,AA416,AC416,AE416,AG416,AI416,AK416,AM416,AO416)*VLOOKUP(I416,'5.- Instrumental'!$B$6:$O$303,14,FALSE)</f>
        <v>2.6832561728395063</v>
      </c>
      <c r="AQ416" s="356">
        <f>VLOOKUP(C416,'6.- Insumos'!$B$5:$K$2417,10,FALSE)</f>
        <v>286.27401666666663</v>
      </c>
      <c r="AR416" s="293">
        <f t="shared" si="16"/>
        <v>288.95727283950612</v>
      </c>
      <c r="AS416" s="293">
        <f t="shared" si="15"/>
        <v>288.95727283950612</v>
      </c>
      <c r="AU416" s="357"/>
    </row>
    <row r="417" spans="2:47" ht="38.25">
      <c r="B417" s="52">
        <v>411</v>
      </c>
      <c r="C417" s="334">
        <v>27400</v>
      </c>
      <c r="D417" s="81" t="s">
        <v>3051</v>
      </c>
      <c r="E417" s="55" t="s">
        <v>3569</v>
      </c>
      <c r="F417" s="55" t="s">
        <v>3573</v>
      </c>
      <c r="G417" s="54" t="s">
        <v>4422</v>
      </c>
      <c r="H417" s="54" t="s">
        <v>4422</v>
      </c>
      <c r="I417" s="55" t="s">
        <v>3315</v>
      </c>
      <c r="J417" s="35">
        <v>2</v>
      </c>
      <c r="K417" s="35">
        <v>100</v>
      </c>
      <c r="L417" s="35">
        <v>1</v>
      </c>
      <c r="M417" s="35">
        <v>120</v>
      </c>
      <c r="N417" s="34"/>
      <c r="O417" s="34"/>
      <c r="P417" s="34"/>
      <c r="Q417" s="34"/>
      <c r="R417" s="35">
        <v>1</v>
      </c>
      <c r="S417" s="35">
        <v>100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>
        <v>1</v>
      </c>
      <c r="AO417" s="35">
        <v>110</v>
      </c>
      <c r="AP417" s="293">
        <f>MAX(K417,M417,O417,Q417,S417,U417,W417,Y417,AA417,AC417,AE417,AG417,AI417,AK417,AM417,AO417)*VLOOKUP(I417,'5.- Instrumental'!$B$6:$O$303,14,FALSE)</f>
        <v>2.9271885521885523</v>
      </c>
      <c r="AQ417" s="356">
        <f>VLOOKUP(C417,'6.- Insumos'!$B$5:$K$2417,10,FALSE)</f>
        <v>265.93249000000003</v>
      </c>
      <c r="AR417" s="293">
        <f t="shared" si="16"/>
        <v>268.8596785521886</v>
      </c>
      <c r="AS417" s="293">
        <f t="shared" si="15"/>
        <v>268.8596785521886</v>
      </c>
      <c r="AU417" s="357"/>
    </row>
    <row r="418" spans="2:47" ht="38.25">
      <c r="B418" s="52">
        <v>412</v>
      </c>
      <c r="C418" s="334">
        <v>27403</v>
      </c>
      <c r="D418" s="81" t="s">
        <v>3052</v>
      </c>
      <c r="E418" s="55" t="s">
        <v>3569</v>
      </c>
      <c r="F418" s="55" t="s">
        <v>3570</v>
      </c>
      <c r="G418" s="54" t="s">
        <v>4422</v>
      </c>
      <c r="H418" s="54" t="s">
        <v>4422</v>
      </c>
      <c r="I418" s="55" t="s">
        <v>3315</v>
      </c>
      <c r="J418" s="35">
        <v>2</v>
      </c>
      <c r="K418" s="35">
        <v>100</v>
      </c>
      <c r="L418" s="35">
        <v>1</v>
      </c>
      <c r="M418" s="35">
        <v>120</v>
      </c>
      <c r="N418" s="34"/>
      <c r="O418" s="34"/>
      <c r="P418" s="34"/>
      <c r="Q418" s="34"/>
      <c r="R418" s="35">
        <v>1</v>
      </c>
      <c r="S418" s="35">
        <v>100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>
        <v>1</v>
      </c>
      <c r="AO418" s="35">
        <v>110</v>
      </c>
      <c r="AP418" s="293">
        <f>MAX(K418,M418,O418,Q418,S418,U418,W418,Y418,AA418,AC418,AE418,AG418,AI418,AK418,AM418,AO418)*VLOOKUP(I418,'5.- Instrumental'!$B$6:$O$303,14,FALSE)</f>
        <v>2.9271885521885523</v>
      </c>
      <c r="AQ418" s="356">
        <f>VLOOKUP(C418,'6.- Insumos'!$B$5:$K$2417,10,FALSE)</f>
        <v>164.964</v>
      </c>
      <c r="AR418" s="293">
        <f t="shared" si="16"/>
        <v>167.89118855218854</v>
      </c>
      <c r="AS418" s="293">
        <f t="shared" si="15"/>
        <v>167.89118855218854</v>
      </c>
      <c r="AU418" s="357"/>
    </row>
    <row r="419" spans="2:47" ht="38.25">
      <c r="B419" s="52">
        <v>413</v>
      </c>
      <c r="C419" s="334">
        <v>27405</v>
      </c>
      <c r="D419" s="81" t="s">
        <v>3053</v>
      </c>
      <c r="E419" s="55" t="s">
        <v>3569</v>
      </c>
      <c r="F419" s="55" t="s">
        <v>3570</v>
      </c>
      <c r="G419" s="54" t="s">
        <v>4422</v>
      </c>
      <c r="H419" s="54" t="s">
        <v>4422</v>
      </c>
      <c r="I419" s="55" t="s">
        <v>3315</v>
      </c>
      <c r="J419" s="35">
        <v>2</v>
      </c>
      <c r="K419" s="36">
        <v>90</v>
      </c>
      <c r="L419" s="35">
        <v>1</v>
      </c>
      <c r="M419" s="36">
        <v>110</v>
      </c>
      <c r="N419" s="34"/>
      <c r="O419" s="34"/>
      <c r="P419" s="34"/>
      <c r="Q419" s="34"/>
      <c r="R419" s="35">
        <v>1</v>
      </c>
      <c r="S419" s="35">
        <v>90</v>
      </c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>
        <v>1</v>
      </c>
      <c r="AO419" s="36">
        <v>100</v>
      </c>
      <c r="AP419" s="293">
        <f>MAX(K419,M419,O419,Q419,S419,U419,W419,Y419,AA419,AC419,AE419,AG419,AI419,AK419,AM419,AO419)*VLOOKUP(I419,'5.- Instrumental'!$B$6:$O$303,14,FALSE)</f>
        <v>2.6832561728395063</v>
      </c>
      <c r="AQ419" s="356">
        <f>VLOOKUP(C419,'6.- Insumos'!$B$5:$K$2417,10,FALSE)</f>
        <v>182.92399999999998</v>
      </c>
      <c r="AR419" s="293">
        <f t="shared" si="16"/>
        <v>185.60725617283947</v>
      </c>
      <c r="AS419" s="293">
        <f t="shared" si="15"/>
        <v>185.60725617283947</v>
      </c>
      <c r="AU419" s="357"/>
    </row>
    <row r="420" spans="2:47" ht="38.25">
      <c r="B420" s="52">
        <v>414</v>
      </c>
      <c r="C420" s="334">
        <v>27418</v>
      </c>
      <c r="D420" s="81" t="s">
        <v>3054</v>
      </c>
      <c r="E420" s="55" t="s">
        <v>3569</v>
      </c>
      <c r="F420" s="55" t="s">
        <v>3570</v>
      </c>
      <c r="G420" s="54" t="s">
        <v>4422</v>
      </c>
      <c r="H420" s="54" t="s">
        <v>4422</v>
      </c>
      <c r="I420" s="55" t="s">
        <v>3315</v>
      </c>
      <c r="J420" s="35">
        <v>2</v>
      </c>
      <c r="K420" s="36">
        <v>60</v>
      </c>
      <c r="L420" s="35">
        <v>1</v>
      </c>
      <c r="M420" s="36">
        <v>80</v>
      </c>
      <c r="N420" s="34"/>
      <c r="O420" s="34"/>
      <c r="P420" s="34"/>
      <c r="Q420" s="34"/>
      <c r="R420" s="35">
        <v>1</v>
      </c>
      <c r="S420" s="35">
        <v>60</v>
      </c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>
        <v>1</v>
      </c>
      <c r="AO420" s="36">
        <v>70</v>
      </c>
      <c r="AP420" s="293">
        <f>MAX(K420,M420,O420,Q420,S420,U420,W420,Y420,AA420,AC420,AE420,AG420,AI420,AK420,AM420,AO420)*VLOOKUP(I420,'5.- Instrumental'!$B$6:$O$303,14,FALSE)</f>
        <v>1.9514590347923684</v>
      </c>
      <c r="AQ420" s="356">
        <f>VLOOKUP(C420,'6.- Insumos'!$B$5:$K$2417,10,FALSE)</f>
        <v>182.92399999999998</v>
      </c>
      <c r="AR420" s="293">
        <f t="shared" si="16"/>
        <v>184.87545903479236</v>
      </c>
      <c r="AS420" s="293">
        <f t="shared" si="15"/>
        <v>184.87545903479236</v>
      </c>
      <c r="AU420" s="357"/>
    </row>
    <row r="421" spans="2:47" ht="38.25">
      <c r="B421" s="52">
        <v>415</v>
      </c>
      <c r="C421" s="334">
        <v>27420</v>
      </c>
      <c r="D421" s="81" t="s">
        <v>3055</v>
      </c>
      <c r="E421" s="55" t="s">
        <v>3569</v>
      </c>
      <c r="F421" s="55" t="s">
        <v>3570</v>
      </c>
      <c r="G421" s="54" t="s">
        <v>4422</v>
      </c>
      <c r="H421" s="54" t="s">
        <v>4422</v>
      </c>
      <c r="I421" s="55" t="s">
        <v>3315</v>
      </c>
      <c r="J421" s="35">
        <v>2</v>
      </c>
      <c r="K421" s="36">
        <v>60</v>
      </c>
      <c r="L421" s="35">
        <v>1</v>
      </c>
      <c r="M421" s="36">
        <v>80</v>
      </c>
      <c r="N421" s="34"/>
      <c r="O421" s="34"/>
      <c r="P421" s="34"/>
      <c r="Q421" s="34"/>
      <c r="R421" s="35">
        <v>1</v>
      </c>
      <c r="S421" s="35">
        <v>60</v>
      </c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>
        <v>1</v>
      </c>
      <c r="AO421" s="36">
        <v>70</v>
      </c>
      <c r="AP421" s="293">
        <f>MAX(K421,M421,O421,Q421,S421,U421,W421,Y421,AA421,AC421,AE421,AG421,AI421,AK421,AM421,AO421)*VLOOKUP(I421,'5.- Instrumental'!$B$6:$O$303,14,FALSE)</f>
        <v>1.9514590347923684</v>
      </c>
      <c r="AQ421" s="356">
        <f>VLOOKUP(C421,'6.- Insumos'!$B$5:$K$2417,10,FALSE)</f>
        <v>182.92399999999998</v>
      </c>
      <c r="AR421" s="293">
        <f t="shared" si="16"/>
        <v>184.87545903479236</v>
      </c>
      <c r="AS421" s="293">
        <f t="shared" si="15"/>
        <v>184.87545903479236</v>
      </c>
      <c r="AU421" s="357"/>
    </row>
    <row r="422" spans="2:47" ht="38.25">
      <c r="B422" s="52">
        <v>416</v>
      </c>
      <c r="C422" s="334">
        <v>27425</v>
      </c>
      <c r="D422" s="81" t="s">
        <v>3056</v>
      </c>
      <c r="E422" s="55" t="s">
        <v>3569</v>
      </c>
      <c r="F422" s="55" t="s">
        <v>3570</v>
      </c>
      <c r="G422" s="54" t="s">
        <v>4422</v>
      </c>
      <c r="H422" s="54" t="s">
        <v>4422</v>
      </c>
      <c r="I422" s="55" t="s">
        <v>3315</v>
      </c>
      <c r="J422" s="35">
        <v>2</v>
      </c>
      <c r="K422" s="36">
        <v>60</v>
      </c>
      <c r="L422" s="35">
        <v>1</v>
      </c>
      <c r="M422" s="36">
        <v>80</v>
      </c>
      <c r="N422" s="34"/>
      <c r="O422" s="34"/>
      <c r="P422" s="34"/>
      <c r="Q422" s="34"/>
      <c r="R422" s="35">
        <v>1</v>
      </c>
      <c r="S422" s="35">
        <v>60</v>
      </c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>
        <v>1</v>
      </c>
      <c r="AO422" s="36">
        <v>70</v>
      </c>
      <c r="AP422" s="293">
        <f>MAX(K422,M422,O422,Q422,S422,U422,W422,Y422,AA422,AC422,AE422,AG422,AI422,AK422,AM422,AO422)*VLOOKUP(I422,'5.- Instrumental'!$B$6:$O$303,14,FALSE)</f>
        <v>1.9514590347923684</v>
      </c>
      <c r="AQ422" s="356">
        <f>VLOOKUP(C422,'6.- Insumos'!$B$5:$K$2417,10,FALSE)</f>
        <v>182.92399999999998</v>
      </c>
      <c r="AR422" s="293">
        <f t="shared" si="16"/>
        <v>184.87545903479236</v>
      </c>
      <c r="AS422" s="293">
        <f t="shared" si="15"/>
        <v>184.87545903479236</v>
      </c>
      <c r="AU422" s="357"/>
    </row>
    <row r="423" spans="2:47" ht="38.25">
      <c r="B423" s="52">
        <v>417</v>
      </c>
      <c r="C423" s="334">
        <v>27427</v>
      </c>
      <c r="D423" s="81" t="s">
        <v>3057</v>
      </c>
      <c r="E423" s="55" t="s">
        <v>3569</v>
      </c>
      <c r="F423" s="55" t="s">
        <v>3570</v>
      </c>
      <c r="G423" s="54" t="s">
        <v>4422</v>
      </c>
      <c r="H423" s="54" t="s">
        <v>4422</v>
      </c>
      <c r="I423" s="55" t="s">
        <v>3315</v>
      </c>
      <c r="J423" s="35">
        <v>2</v>
      </c>
      <c r="K423" s="36">
        <v>60</v>
      </c>
      <c r="L423" s="35">
        <v>1</v>
      </c>
      <c r="M423" s="36">
        <v>80</v>
      </c>
      <c r="N423" s="34"/>
      <c r="O423" s="34"/>
      <c r="P423" s="34"/>
      <c r="Q423" s="34"/>
      <c r="R423" s="35">
        <v>1</v>
      </c>
      <c r="S423" s="35">
        <v>60</v>
      </c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>
        <v>1</v>
      </c>
      <c r="AO423" s="36">
        <v>70</v>
      </c>
      <c r="AP423" s="293">
        <f>MAX(K423,M423,O423,Q423,S423,U423,W423,Y423,AA423,AC423,AE423,AG423,AI423,AK423,AM423,AO423)*VLOOKUP(I423,'5.- Instrumental'!$B$6:$O$303,14,FALSE)</f>
        <v>1.9514590347923684</v>
      </c>
      <c r="AQ423" s="356">
        <f>VLOOKUP(C423,'6.- Insumos'!$B$5:$K$2417,10,FALSE)</f>
        <v>182.92399999999998</v>
      </c>
      <c r="AR423" s="293">
        <f t="shared" si="16"/>
        <v>184.87545903479236</v>
      </c>
      <c r="AS423" s="293">
        <f t="shared" si="15"/>
        <v>184.87545903479236</v>
      </c>
      <c r="AU423" s="357"/>
    </row>
    <row r="424" spans="2:47" ht="38.25">
      <c r="B424" s="52">
        <v>418</v>
      </c>
      <c r="C424" s="334">
        <v>27428</v>
      </c>
      <c r="D424" s="81" t="s">
        <v>3058</v>
      </c>
      <c r="E424" s="55" t="s">
        <v>3569</v>
      </c>
      <c r="F424" s="55" t="s">
        <v>3573</v>
      </c>
      <c r="G424" s="54" t="s">
        <v>4422</v>
      </c>
      <c r="H424" s="54" t="s">
        <v>4422</v>
      </c>
      <c r="I424" s="55" t="s">
        <v>3315</v>
      </c>
      <c r="J424" s="35">
        <v>2</v>
      </c>
      <c r="K424" s="36">
        <v>75</v>
      </c>
      <c r="L424" s="35">
        <v>1</v>
      </c>
      <c r="M424" s="36">
        <v>95</v>
      </c>
      <c r="N424" s="34"/>
      <c r="O424" s="34"/>
      <c r="P424" s="34"/>
      <c r="Q424" s="34"/>
      <c r="R424" s="35">
        <v>1</v>
      </c>
      <c r="S424" s="35">
        <v>75</v>
      </c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>
        <v>1</v>
      </c>
      <c r="AO424" s="36">
        <v>85</v>
      </c>
      <c r="AP424" s="293">
        <f>MAX(K424,M424,O424,Q424,S424,U424,W424,Y424,AA424,AC424,AE424,AG424,AI424,AK424,AM424,AO424)*VLOOKUP(I424,'5.- Instrumental'!$B$6:$O$303,14,FALSE)</f>
        <v>2.3173576038159371</v>
      </c>
      <c r="AQ424" s="356">
        <f>VLOOKUP(C424,'6.- Insumos'!$B$5:$K$2417,10,FALSE)</f>
        <v>265.93249000000003</v>
      </c>
      <c r="AR424" s="293">
        <f t="shared" si="16"/>
        <v>268.24984760381597</v>
      </c>
      <c r="AS424" s="293">
        <f t="shared" si="15"/>
        <v>268.24984760381597</v>
      </c>
      <c r="AU424" s="357"/>
    </row>
    <row r="425" spans="2:47" ht="38.25">
      <c r="B425" s="52">
        <v>419</v>
      </c>
      <c r="C425" s="334">
        <v>27430</v>
      </c>
      <c r="D425" s="81" t="s">
        <v>3059</v>
      </c>
      <c r="E425" s="55" t="s">
        <v>3569</v>
      </c>
      <c r="F425" s="55" t="s">
        <v>3570</v>
      </c>
      <c r="G425" s="54" t="s">
        <v>4422</v>
      </c>
      <c r="H425" s="54" t="s">
        <v>4422</v>
      </c>
      <c r="I425" s="55" t="s">
        <v>3315</v>
      </c>
      <c r="J425" s="35">
        <v>2</v>
      </c>
      <c r="K425" s="36">
        <v>75</v>
      </c>
      <c r="L425" s="35">
        <v>1</v>
      </c>
      <c r="M425" s="36">
        <v>95</v>
      </c>
      <c r="N425" s="34"/>
      <c r="O425" s="34"/>
      <c r="P425" s="34"/>
      <c r="Q425" s="34"/>
      <c r="R425" s="35">
        <v>1</v>
      </c>
      <c r="S425" s="35">
        <v>75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>
        <v>1</v>
      </c>
      <c r="AO425" s="36">
        <v>85</v>
      </c>
      <c r="AP425" s="293">
        <f>MAX(K425,M425,O425,Q425,S425,U425,W425,Y425,AA425,AC425,AE425,AG425,AI425,AK425,AM425,AO425)*VLOOKUP(I425,'5.- Instrumental'!$B$6:$O$303,14,FALSE)</f>
        <v>2.3173576038159371</v>
      </c>
      <c r="AQ425" s="356">
        <f>VLOOKUP(C425,'6.- Insumos'!$B$5:$K$2417,10,FALSE)</f>
        <v>182.92399999999998</v>
      </c>
      <c r="AR425" s="293">
        <f t="shared" si="16"/>
        <v>185.24135760381591</v>
      </c>
      <c r="AS425" s="293">
        <f t="shared" si="15"/>
        <v>185.24135760381591</v>
      </c>
      <c r="AU425" s="357"/>
    </row>
    <row r="426" spans="2:47" ht="38.25">
      <c r="B426" s="52">
        <v>420</v>
      </c>
      <c r="C426" s="334">
        <v>27435</v>
      </c>
      <c r="D426" s="81" t="s">
        <v>1997</v>
      </c>
      <c r="E426" s="55" t="s">
        <v>3569</v>
      </c>
      <c r="F426" s="55" t="s">
        <v>3570</v>
      </c>
      <c r="G426" s="54" t="s">
        <v>4422</v>
      </c>
      <c r="H426" s="54" t="s">
        <v>4422</v>
      </c>
      <c r="I426" s="55" t="s">
        <v>3315</v>
      </c>
      <c r="J426" s="35">
        <v>2</v>
      </c>
      <c r="K426" s="36">
        <v>60</v>
      </c>
      <c r="L426" s="35">
        <v>1</v>
      </c>
      <c r="M426" s="36">
        <v>80</v>
      </c>
      <c r="N426" s="34"/>
      <c r="O426" s="34"/>
      <c r="P426" s="34"/>
      <c r="Q426" s="34"/>
      <c r="R426" s="35">
        <v>1</v>
      </c>
      <c r="S426" s="35">
        <v>60</v>
      </c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>
        <v>1</v>
      </c>
      <c r="AO426" s="36">
        <v>70</v>
      </c>
      <c r="AP426" s="293">
        <f>MAX(K426,M426,O426,Q426,S426,U426,W426,Y426,AA426,AC426,AE426,AG426,AI426,AK426,AM426,AO426)*VLOOKUP(I426,'5.- Instrumental'!$B$6:$O$303,14,FALSE)</f>
        <v>1.9514590347923684</v>
      </c>
      <c r="AQ426" s="356">
        <f>VLOOKUP(C426,'6.- Insumos'!$B$5:$K$2417,10,FALSE)</f>
        <v>164.964</v>
      </c>
      <c r="AR426" s="293">
        <f t="shared" si="16"/>
        <v>166.91545903479238</v>
      </c>
      <c r="AS426" s="293">
        <f t="shared" si="15"/>
        <v>166.91545903479238</v>
      </c>
      <c r="AU426" s="357"/>
    </row>
    <row r="427" spans="2:47" ht="38.25">
      <c r="B427" s="52">
        <v>421</v>
      </c>
      <c r="C427" s="334">
        <v>27437</v>
      </c>
      <c r="D427" s="81" t="s">
        <v>1998</v>
      </c>
      <c r="E427" s="55" t="s">
        <v>3569</v>
      </c>
      <c r="F427" s="55" t="s">
        <v>3570</v>
      </c>
      <c r="G427" s="54" t="s">
        <v>4422</v>
      </c>
      <c r="H427" s="54" t="s">
        <v>4422</v>
      </c>
      <c r="I427" s="55" t="s">
        <v>3315</v>
      </c>
      <c r="J427" s="35">
        <v>2</v>
      </c>
      <c r="K427" s="36">
        <v>150</v>
      </c>
      <c r="L427" s="35">
        <v>1</v>
      </c>
      <c r="M427" s="36">
        <v>170</v>
      </c>
      <c r="N427" s="34"/>
      <c r="O427" s="34"/>
      <c r="P427" s="34"/>
      <c r="Q427" s="34"/>
      <c r="R427" s="35">
        <v>1</v>
      </c>
      <c r="S427" s="35">
        <v>150</v>
      </c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>
        <v>1</v>
      </c>
      <c r="AO427" s="36">
        <v>160</v>
      </c>
      <c r="AP427" s="293">
        <f>MAX(K427,M427,O427,Q427,S427,U427,W427,Y427,AA427,AC427,AE427,AG427,AI427,AK427,AM427,AO427)*VLOOKUP(I427,'5.- Instrumental'!$B$6:$O$303,14,FALSE)</f>
        <v>4.1468504489337823</v>
      </c>
      <c r="AQ427" s="356">
        <f>VLOOKUP(C427,'6.- Insumos'!$B$5:$K$2417,10,FALSE)</f>
        <v>182.92399999999998</v>
      </c>
      <c r="AR427" s="293">
        <f t="shared" si="16"/>
        <v>187.07085044893375</v>
      </c>
      <c r="AS427" s="293">
        <f t="shared" si="15"/>
        <v>187.07085044893375</v>
      </c>
      <c r="AU427" s="357"/>
    </row>
    <row r="428" spans="2:47" ht="38.25">
      <c r="B428" s="52">
        <v>422</v>
      </c>
      <c r="C428" s="334">
        <v>27448</v>
      </c>
      <c r="D428" s="81" t="s">
        <v>1999</v>
      </c>
      <c r="E428" s="55" t="s">
        <v>3569</v>
      </c>
      <c r="F428" s="55" t="s">
        <v>3570</v>
      </c>
      <c r="G428" s="54" t="s">
        <v>4422</v>
      </c>
      <c r="H428" s="54" t="s">
        <v>4422</v>
      </c>
      <c r="I428" s="55" t="s">
        <v>3315</v>
      </c>
      <c r="J428" s="35">
        <v>2</v>
      </c>
      <c r="K428" s="36">
        <v>120</v>
      </c>
      <c r="L428" s="35">
        <v>1</v>
      </c>
      <c r="M428" s="36">
        <v>140</v>
      </c>
      <c r="N428" s="34"/>
      <c r="O428" s="34"/>
      <c r="P428" s="34"/>
      <c r="Q428" s="34"/>
      <c r="R428" s="35">
        <v>1</v>
      </c>
      <c r="S428" s="35">
        <v>120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>
        <v>1</v>
      </c>
      <c r="AO428" s="36">
        <v>130</v>
      </c>
      <c r="AP428" s="293">
        <f>MAX(K428,M428,O428,Q428,S428,U428,W428,Y428,AA428,AC428,AE428,AG428,AI428,AK428,AM428,AO428)*VLOOKUP(I428,'5.- Instrumental'!$B$6:$O$303,14,FALSE)</f>
        <v>3.4150533108866443</v>
      </c>
      <c r="AQ428" s="356">
        <f>VLOOKUP(C428,'6.- Insumos'!$B$5:$K$2417,10,FALSE)</f>
        <v>182.92399999999998</v>
      </c>
      <c r="AR428" s="293">
        <f t="shared" si="16"/>
        <v>186.33905331088661</v>
      </c>
      <c r="AS428" s="293">
        <f t="shared" si="15"/>
        <v>186.33905331088661</v>
      </c>
      <c r="AU428" s="357"/>
    </row>
    <row r="429" spans="2:47" ht="38.25">
      <c r="B429" s="52">
        <v>423</v>
      </c>
      <c r="C429" s="334">
        <v>27455</v>
      </c>
      <c r="D429" s="81" t="s">
        <v>2000</v>
      </c>
      <c r="E429" s="55" t="s">
        <v>3569</v>
      </c>
      <c r="F429" s="55" t="s">
        <v>3570</v>
      </c>
      <c r="G429" s="54" t="s">
        <v>4422</v>
      </c>
      <c r="H429" s="54" t="s">
        <v>4422</v>
      </c>
      <c r="I429" s="55" t="s">
        <v>3315</v>
      </c>
      <c r="J429" s="35">
        <v>2</v>
      </c>
      <c r="K429" s="36">
        <v>120</v>
      </c>
      <c r="L429" s="35">
        <v>1</v>
      </c>
      <c r="M429" s="36">
        <v>140</v>
      </c>
      <c r="N429" s="34"/>
      <c r="O429" s="34"/>
      <c r="P429" s="34"/>
      <c r="Q429" s="34"/>
      <c r="R429" s="35">
        <v>1</v>
      </c>
      <c r="S429" s="35">
        <v>120</v>
      </c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>
        <v>1</v>
      </c>
      <c r="AO429" s="36">
        <v>130</v>
      </c>
      <c r="AP429" s="293">
        <f>MAX(K429,M429,O429,Q429,S429,U429,W429,Y429,AA429,AC429,AE429,AG429,AI429,AK429,AM429,AO429)*VLOOKUP(I429,'5.- Instrumental'!$B$6:$O$303,14,FALSE)</f>
        <v>3.4150533108866443</v>
      </c>
      <c r="AQ429" s="356">
        <f>VLOOKUP(C429,'6.- Insumos'!$B$5:$K$2417,10,FALSE)</f>
        <v>164.964</v>
      </c>
      <c r="AR429" s="293">
        <f t="shared" si="16"/>
        <v>168.37905331088663</v>
      </c>
      <c r="AS429" s="293">
        <f t="shared" si="15"/>
        <v>168.37905331088663</v>
      </c>
      <c r="AU429" s="357"/>
    </row>
    <row r="430" spans="2:47" ht="38.25">
      <c r="B430" s="52">
        <v>424</v>
      </c>
      <c r="C430" s="334">
        <v>27465</v>
      </c>
      <c r="D430" s="81" t="s">
        <v>2001</v>
      </c>
      <c r="E430" s="55" t="s">
        <v>3569</v>
      </c>
      <c r="F430" s="55" t="s">
        <v>3570</v>
      </c>
      <c r="G430" s="54" t="s">
        <v>4422</v>
      </c>
      <c r="H430" s="54" t="s">
        <v>4422</v>
      </c>
      <c r="I430" s="55" t="s">
        <v>3315</v>
      </c>
      <c r="J430" s="35">
        <v>2</v>
      </c>
      <c r="K430" s="36">
        <v>105</v>
      </c>
      <c r="L430" s="35">
        <v>1</v>
      </c>
      <c r="M430" s="36">
        <v>125</v>
      </c>
      <c r="N430" s="34"/>
      <c r="O430" s="34"/>
      <c r="P430" s="34"/>
      <c r="Q430" s="34"/>
      <c r="R430" s="35">
        <v>1</v>
      </c>
      <c r="S430" s="35">
        <v>105</v>
      </c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>
        <v>1</v>
      </c>
      <c r="AO430" s="36">
        <v>115</v>
      </c>
      <c r="AP430" s="293">
        <f>MAX(K430,M430,O430,Q430,S430,U430,W430,Y430,AA430,AC430,AE430,AG430,AI430,AK430,AM430,AO430)*VLOOKUP(I430,'5.- Instrumental'!$B$6:$O$303,14,FALSE)</f>
        <v>3.0491547418630756</v>
      </c>
      <c r="AQ430" s="356">
        <f>VLOOKUP(C430,'6.- Insumos'!$B$5:$K$2417,10,FALSE)</f>
        <v>164.964</v>
      </c>
      <c r="AR430" s="293">
        <f t="shared" si="16"/>
        <v>168.01315474186308</v>
      </c>
      <c r="AS430" s="293">
        <f t="shared" si="15"/>
        <v>168.01315474186308</v>
      </c>
      <c r="AU430" s="357"/>
    </row>
    <row r="431" spans="2:47" ht="38.25">
      <c r="B431" s="52">
        <v>425</v>
      </c>
      <c r="C431" s="334">
        <v>27466</v>
      </c>
      <c r="D431" s="81" t="s">
        <v>2002</v>
      </c>
      <c r="E431" s="55" t="s">
        <v>3569</v>
      </c>
      <c r="F431" s="55" t="s">
        <v>3573</v>
      </c>
      <c r="G431" s="54" t="s">
        <v>4422</v>
      </c>
      <c r="H431" s="54" t="s">
        <v>4422</v>
      </c>
      <c r="I431" s="55" t="s">
        <v>3315</v>
      </c>
      <c r="J431" s="35">
        <v>2</v>
      </c>
      <c r="K431" s="36">
        <v>105</v>
      </c>
      <c r="L431" s="35">
        <v>1</v>
      </c>
      <c r="M431" s="36">
        <v>125</v>
      </c>
      <c r="N431" s="34"/>
      <c r="O431" s="34"/>
      <c r="P431" s="34"/>
      <c r="Q431" s="34"/>
      <c r="R431" s="35">
        <v>1</v>
      </c>
      <c r="S431" s="35">
        <v>105</v>
      </c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>
        <v>1</v>
      </c>
      <c r="AO431" s="36">
        <v>115</v>
      </c>
      <c r="AP431" s="293">
        <f>MAX(K431,M431,O431,Q431,S431,U431,W431,Y431,AA431,AC431,AE431,AG431,AI431,AK431,AM431,AO431)*VLOOKUP(I431,'5.- Instrumental'!$B$6:$O$303,14,FALSE)</f>
        <v>3.0491547418630756</v>
      </c>
      <c r="AQ431" s="356">
        <f>VLOOKUP(C431,'6.- Insumos'!$B$5:$K$2417,10,FALSE)</f>
        <v>265.93249000000003</v>
      </c>
      <c r="AR431" s="293">
        <f t="shared" si="16"/>
        <v>268.98164474186308</v>
      </c>
      <c r="AS431" s="293">
        <f t="shared" si="15"/>
        <v>268.98164474186308</v>
      </c>
      <c r="AU431" s="357"/>
    </row>
    <row r="432" spans="2:47" ht="38.25">
      <c r="B432" s="52">
        <v>426</v>
      </c>
      <c r="C432" s="334">
        <v>27468</v>
      </c>
      <c r="D432" s="81" t="s">
        <v>2003</v>
      </c>
      <c r="E432" s="55" t="s">
        <v>3569</v>
      </c>
      <c r="F432" s="55" t="s">
        <v>3573</v>
      </c>
      <c r="G432" s="54" t="s">
        <v>4422</v>
      </c>
      <c r="H432" s="54" t="s">
        <v>4422</v>
      </c>
      <c r="I432" s="55" t="s">
        <v>3315</v>
      </c>
      <c r="J432" s="35">
        <v>2</v>
      </c>
      <c r="K432" s="36">
        <v>120</v>
      </c>
      <c r="L432" s="35">
        <v>1</v>
      </c>
      <c r="M432" s="36">
        <v>140</v>
      </c>
      <c r="N432" s="34"/>
      <c r="O432" s="34"/>
      <c r="P432" s="34"/>
      <c r="Q432" s="34"/>
      <c r="R432" s="35">
        <v>1</v>
      </c>
      <c r="S432" s="35">
        <v>120</v>
      </c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>
        <v>1</v>
      </c>
      <c r="AO432" s="36">
        <v>130</v>
      </c>
      <c r="AP432" s="293">
        <f>MAX(K432,M432,O432,Q432,S432,U432,W432,Y432,AA432,AC432,AE432,AG432,AI432,AK432,AM432,AO432)*VLOOKUP(I432,'5.- Instrumental'!$B$6:$O$303,14,FALSE)</f>
        <v>3.4150533108866443</v>
      </c>
      <c r="AQ432" s="356">
        <f>VLOOKUP(C432,'6.- Insumos'!$B$5:$K$2417,10,FALSE)</f>
        <v>265.93249000000003</v>
      </c>
      <c r="AR432" s="293">
        <f t="shared" si="16"/>
        <v>269.34754331088669</v>
      </c>
      <c r="AS432" s="293">
        <f t="shared" si="15"/>
        <v>269.34754331088669</v>
      </c>
      <c r="AU432" s="357"/>
    </row>
    <row r="433" spans="2:47" ht="38.25">
      <c r="B433" s="52">
        <v>427</v>
      </c>
      <c r="C433" s="334">
        <v>27475</v>
      </c>
      <c r="D433" s="81" t="s">
        <v>2004</v>
      </c>
      <c r="E433" s="55" t="s">
        <v>3569</v>
      </c>
      <c r="F433" s="55" t="s">
        <v>3570</v>
      </c>
      <c r="G433" s="54" t="s">
        <v>4422</v>
      </c>
      <c r="H433" s="54" t="s">
        <v>4422</v>
      </c>
      <c r="I433" s="55" t="s">
        <v>3315</v>
      </c>
      <c r="J433" s="35">
        <v>2</v>
      </c>
      <c r="K433" s="36">
        <v>60</v>
      </c>
      <c r="L433" s="35">
        <v>1</v>
      </c>
      <c r="M433" s="36">
        <v>80</v>
      </c>
      <c r="N433" s="34"/>
      <c r="O433" s="34"/>
      <c r="P433" s="34"/>
      <c r="Q433" s="34"/>
      <c r="R433" s="35">
        <v>1</v>
      </c>
      <c r="S433" s="35">
        <v>60</v>
      </c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>
        <v>1</v>
      </c>
      <c r="AO433" s="36">
        <v>70</v>
      </c>
      <c r="AP433" s="293">
        <f>MAX(K433,M433,O433,Q433,S433,U433,W433,Y433,AA433,AC433,AE433,AG433,AI433,AK433,AM433,AO433)*VLOOKUP(I433,'5.- Instrumental'!$B$6:$O$303,14,FALSE)</f>
        <v>1.9514590347923684</v>
      </c>
      <c r="AQ433" s="356">
        <f>VLOOKUP(C433,'6.- Insumos'!$B$5:$K$2417,10,FALSE)</f>
        <v>182.92399999999998</v>
      </c>
      <c r="AR433" s="293">
        <f t="shared" si="16"/>
        <v>184.87545903479236</v>
      </c>
      <c r="AS433" s="293">
        <f t="shared" si="15"/>
        <v>184.87545903479236</v>
      </c>
      <c r="AU433" s="357"/>
    </row>
    <row r="434" spans="2:47" ht="38.25">
      <c r="B434" s="52">
        <v>428</v>
      </c>
      <c r="C434" s="334">
        <v>27486</v>
      </c>
      <c r="D434" s="81" t="s">
        <v>2005</v>
      </c>
      <c r="E434" s="55" t="s">
        <v>3569</v>
      </c>
      <c r="F434" s="55" t="s">
        <v>1742</v>
      </c>
      <c r="G434" s="54" t="s">
        <v>4422</v>
      </c>
      <c r="H434" s="54" t="s">
        <v>4422</v>
      </c>
      <c r="I434" s="55" t="s">
        <v>3315</v>
      </c>
      <c r="J434" s="35">
        <v>2</v>
      </c>
      <c r="K434" s="36">
        <v>60</v>
      </c>
      <c r="L434" s="35">
        <v>1</v>
      </c>
      <c r="M434" s="36">
        <v>80</v>
      </c>
      <c r="N434" s="34"/>
      <c r="O434" s="34"/>
      <c r="P434" s="34"/>
      <c r="Q434" s="34"/>
      <c r="R434" s="35">
        <v>1</v>
      </c>
      <c r="S434" s="35">
        <v>60</v>
      </c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>
        <v>1</v>
      </c>
      <c r="AO434" s="36">
        <v>70</v>
      </c>
      <c r="AP434" s="293">
        <f>MAX(K434,M434,O434,Q434,S434,U434,W434,Y434,AA434,AC434,AE434,AG434,AI434,AK434,AM434,AO434)*VLOOKUP(I434,'5.- Instrumental'!$B$6:$O$303,14,FALSE)</f>
        <v>1.9514590347923684</v>
      </c>
      <c r="AQ434" s="356">
        <f>VLOOKUP(C434,'6.- Insumos'!$B$5:$K$2417,10,FALSE)</f>
        <v>257.58198999999996</v>
      </c>
      <c r="AR434" s="293" t="s">
        <v>3270</v>
      </c>
      <c r="AS434" s="293">
        <f t="shared" si="15"/>
        <v>259.53344903479234</v>
      </c>
      <c r="AU434" s="357"/>
    </row>
    <row r="435" spans="2:47" ht="38.25">
      <c r="B435" s="52">
        <v>429</v>
      </c>
      <c r="C435" s="334">
        <v>27497</v>
      </c>
      <c r="D435" s="81" t="s">
        <v>2006</v>
      </c>
      <c r="E435" s="55" t="s">
        <v>3569</v>
      </c>
      <c r="F435" s="55" t="s">
        <v>3570</v>
      </c>
      <c r="G435" s="54" t="s">
        <v>4422</v>
      </c>
      <c r="H435" s="54" t="s">
        <v>4422</v>
      </c>
      <c r="I435" s="55" t="s">
        <v>3315</v>
      </c>
      <c r="J435" s="35">
        <v>2</v>
      </c>
      <c r="K435" s="36">
        <v>60</v>
      </c>
      <c r="L435" s="35">
        <v>1</v>
      </c>
      <c r="M435" s="36">
        <v>80</v>
      </c>
      <c r="N435" s="34"/>
      <c r="O435" s="34"/>
      <c r="P435" s="34"/>
      <c r="Q435" s="34"/>
      <c r="R435" s="35">
        <v>1</v>
      </c>
      <c r="S435" s="35">
        <v>60</v>
      </c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>
        <v>1</v>
      </c>
      <c r="AO435" s="36">
        <v>70</v>
      </c>
      <c r="AP435" s="293">
        <f>MAX(K435,M435,O435,Q435,S435,U435,W435,Y435,AA435,AC435,AE435,AG435,AI435,AK435,AM435,AO435)*VLOOKUP(I435,'5.- Instrumental'!$B$6:$O$303,14,FALSE)</f>
        <v>1.9514590347923684</v>
      </c>
      <c r="AQ435" s="356">
        <f>VLOOKUP(C435,'6.- Insumos'!$B$5:$K$2417,10,FALSE)</f>
        <v>265.90601666666663</v>
      </c>
      <c r="AR435" s="293">
        <f t="shared" ref="AR435:AR498" si="17">AP435+AQ435</f>
        <v>267.85747570145901</v>
      </c>
      <c r="AS435" s="293">
        <f t="shared" si="15"/>
        <v>267.85747570145901</v>
      </c>
      <c r="AU435" s="357"/>
    </row>
    <row r="436" spans="2:47" ht="25.5">
      <c r="B436" s="52">
        <v>430</v>
      </c>
      <c r="C436" s="334">
        <v>27500</v>
      </c>
      <c r="D436" s="361" t="s">
        <v>3741</v>
      </c>
      <c r="E436" s="55" t="s">
        <v>3562</v>
      </c>
      <c r="F436" s="55" t="s">
        <v>3565</v>
      </c>
      <c r="G436" s="54" t="s">
        <v>4422</v>
      </c>
      <c r="H436" s="54" t="s">
        <v>4422</v>
      </c>
      <c r="I436" s="55" t="s">
        <v>3293</v>
      </c>
      <c r="J436" s="35">
        <v>1</v>
      </c>
      <c r="K436" s="36">
        <v>40</v>
      </c>
      <c r="L436" s="35"/>
      <c r="M436" s="36"/>
      <c r="N436" s="34"/>
      <c r="O436" s="34"/>
      <c r="P436" s="34"/>
      <c r="Q436" s="34"/>
      <c r="R436" s="35"/>
      <c r="S436" s="35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>
        <v>1</v>
      </c>
      <c r="AO436" s="36">
        <v>50</v>
      </c>
      <c r="AP436" s="293">
        <f>MAX(K436,M436,O436,Q436,S436,U436,W436,Y436,AA436,AC436,AE436,AG436,AI436,AK436,AM436,AO436)*VLOOKUP(I436,'5.- Instrumental'!$B$6:$O$303,14,FALSE)</f>
        <v>0.10429819023569024</v>
      </c>
      <c r="AQ436" s="356">
        <f>VLOOKUP(C436,'6.- Insumos'!$B$5:$K$2417,10,FALSE)</f>
        <v>46.857150000000004</v>
      </c>
      <c r="AR436" s="293">
        <f t="shared" si="17"/>
        <v>46.961448190235693</v>
      </c>
      <c r="AS436" s="293">
        <f t="shared" si="15"/>
        <v>46.961448190235693</v>
      </c>
      <c r="AU436" s="357"/>
    </row>
    <row r="437" spans="2:47" ht="38.25">
      <c r="B437" s="52">
        <v>431</v>
      </c>
      <c r="C437" s="334">
        <v>27507</v>
      </c>
      <c r="D437" s="81" t="s">
        <v>2007</v>
      </c>
      <c r="E437" s="55" t="s">
        <v>3569</v>
      </c>
      <c r="F437" s="55" t="s">
        <v>3573</v>
      </c>
      <c r="G437" s="54" t="s">
        <v>4422</v>
      </c>
      <c r="H437" s="54" t="s">
        <v>4422</v>
      </c>
      <c r="I437" s="55" t="s">
        <v>3315</v>
      </c>
      <c r="J437" s="35">
        <v>2</v>
      </c>
      <c r="K437" s="36">
        <v>90</v>
      </c>
      <c r="L437" s="35">
        <v>1</v>
      </c>
      <c r="M437" s="36">
        <v>110</v>
      </c>
      <c r="N437" s="34"/>
      <c r="O437" s="34"/>
      <c r="P437" s="34"/>
      <c r="Q437" s="34"/>
      <c r="R437" s="35">
        <v>1</v>
      </c>
      <c r="S437" s="35">
        <v>90</v>
      </c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>
        <v>1</v>
      </c>
      <c r="AO437" s="36">
        <v>100</v>
      </c>
      <c r="AP437" s="293">
        <f>MAX(K437,M437,O437,Q437,S437,U437,W437,Y437,AA437,AC437,AE437,AG437,AI437,AK437,AM437,AO437)*VLOOKUP(I437,'5.- Instrumental'!$B$6:$O$303,14,FALSE)</f>
        <v>2.6832561728395063</v>
      </c>
      <c r="AQ437" s="356">
        <f>VLOOKUP(C437,'6.- Insumos'!$B$5:$K$2417,10,FALSE)</f>
        <v>265.93249000000003</v>
      </c>
      <c r="AR437" s="293">
        <f t="shared" si="17"/>
        <v>268.61574617283952</v>
      </c>
      <c r="AS437" s="293">
        <f t="shared" si="15"/>
        <v>268.61574617283952</v>
      </c>
      <c r="AU437" s="357"/>
    </row>
    <row r="438" spans="2:47" ht="38.25">
      <c r="B438" s="52">
        <v>432</v>
      </c>
      <c r="C438" s="334">
        <v>27508</v>
      </c>
      <c r="D438" s="81" t="s">
        <v>2008</v>
      </c>
      <c r="E438" s="55" t="s">
        <v>3562</v>
      </c>
      <c r="F438" s="55" t="s">
        <v>3565</v>
      </c>
      <c r="G438" s="54" t="s">
        <v>4422</v>
      </c>
      <c r="H438" s="54" t="s">
        <v>4422</v>
      </c>
      <c r="I438" s="55" t="s">
        <v>3293</v>
      </c>
      <c r="J438" s="35">
        <v>1</v>
      </c>
      <c r="K438" s="36">
        <v>40</v>
      </c>
      <c r="L438" s="35"/>
      <c r="M438" s="36"/>
      <c r="N438" s="34"/>
      <c r="O438" s="34"/>
      <c r="P438" s="34"/>
      <c r="Q438" s="34"/>
      <c r="R438" s="35"/>
      <c r="S438" s="35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>
        <v>1</v>
      </c>
      <c r="AO438" s="36">
        <v>50</v>
      </c>
      <c r="AP438" s="293">
        <f>MAX(K438,M438,O438,Q438,S438,U438,W438,Y438,AA438,AC438,AE438,AG438,AI438,AK438,AM438,AO438)*VLOOKUP(I438,'5.- Instrumental'!$B$6:$O$303,14,FALSE)</f>
        <v>0.10429819023569024</v>
      </c>
      <c r="AQ438" s="356">
        <f>VLOOKUP(C438,'6.- Insumos'!$B$5:$K$2417,10,FALSE)</f>
        <v>46.857150000000004</v>
      </c>
      <c r="AR438" s="293">
        <f t="shared" si="17"/>
        <v>46.961448190235693</v>
      </c>
      <c r="AS438" s="293">
        <f t="shared" si="15"/>
        <v>46.961448190235693</v>
      </c>
      <c r="AU438" s="357"/>
    </row>
    <row r="439" spans="2:47" ht="38.25">
      <c r="B439" s="52">
        <v>433</v>
      </c>
      <c r="C439" s="334">
        <v>27509</v>
      </c>
      <c r="D439" s="81" t="s">
        <v>2009</v>
      </c>
      <c r="E439" s="55" t="s">
        <v>3569</v>
      </c>
      <c r="F439" s="55" t="s">
        <v>3573</v>
      </c>
      <c r="G439" s="54" t="s">
        <v>4422</v>
      </c>
      <c r="H439" s="54" t="s">
        <v>4422</v>
      </c>
      <c r="I439" s="55" t="s">
        <v>3315</v>
      </c>
      <c r="J439" s="34">
        <v>2</v>
      </c>
      <c r="K439" s="36">
        <v>50</v>
      </c>
      <c r="L439" s="34">
        <v>1</v>
      </c>
      <c r="M439" s="36">
        <v>70</v>
      </c>
      <c r="N439" s="34"/>
      <c r="O439" s="34"/>
      <c r="P439" s="34"/>
      <c r="Q439" s="34"/>
      <c r="R439" s="34">
        <v>1</v>
      </c>
      <c r="S439" s="35">
        <v>50</v>
      </c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>
        <v>1</v>
      </c>
      <c r="AO439" s="36">
        <v>60</v>
      </c>
      <c r="AP439" s="293">
        <f>MAX(K439,M439,O439,Q439,S439,U439,W439,Y439,AA439,AC439,AE439,AG439,AI439,AK439,AM439,AO439)*VLOOKUP(I439,'5.- Instrumental'!$B$6:$O$303,14,FALSE)</f>
        <v>1.7075266554433222</v>
      </c>
      <c r="AQ439" s="356">
        <f>VLOOKUP(C439,'6.- Insumos'!$B$5:$K$2417,10,FALSE)</f>
        <v>247.97249000000002</v>
      </c>
      <c r="AR439" s="293">
        <f t="shared" si="17"/>
        <v>249.68001665544335</v>
      </c>
      <c r="AS439" s="293">
        <f t="shared" si="15"/>
        <v>249.68001665544335</v>
      </c>
      <c r="AU439" s="357"/>
    </row>
    <row r="440" spans="2:47" ht="38.25">
      <c r="B440" s="52">
        <v>434</v>
      </c>
      <c r="C440" s="334">
        <v>27514</v>
      </c>
      <c r="D440" s="81" t="s">
        <v>2010</v>
      </c>
      <c r="E440" s="55" t="s">
        <v>3569</v>
      </c>
      <c r="F440" s="55" t="s">
        <v>3573</v>
      </c>
      <c r="G440" s="54" t="s">
        <v>4422</v>
      </c>
      <c r="H440" s="54" t="s">
        <v>4422</v>
      </c>
      <c r="I440" s="55" t="s">
        <v>3315</v>
      </c>
      <c r="J440" s="35">
        <v>2</v>
      </c>
      <c r="K440" s="36">
        <v>90</v>
      </c>
      <c r="L440" s="35">
        <v>1</v>
      </c>
      <c r="M440" s="36">
        <v>110</v>
      </c>
      <c r="N440" s="34"/>
      <c r="O440" s="34"/>
      <c r="P440" s="34"/>
      <c r="Q440" s="34"/>
      <c r="R440" s="35">
        <v>1</v>
      </c>
      <c r="S440" s="35">
        <v>90</v>
      </c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>
        <v>1</v>
      </c>
      <c r="AO440" s="36">
        <v>100</v>
      </c>
      <c r="AP440" s="293">
        <f>MAX(K440,M440,O440,Q440,S440,U440,W440,Y440,AA440,AC440,AE440,AG440,AI440,AK440,AM440,AO440)*VLOOKUP(I440,'5.- Instrumental'!$B$6:$O$303,14,FALSE)</f>
        <v>2.6832561728395063</v>
      </c>
      <c r="AQ440" s="356">
        <f>VLOOKUP(C440,'6.- Insumos'!$B$5:$K$2417,10,FALSE)</f>
        <v>247.97249000000002</v>
      </c>
      <c r="AR440" s="293">
        <f t="shared" si="17"/>
        <v>250.65574617283954</v>
      </c>
      <c r="AS440" s="293">
        <f t="shared" si="15"/>
        <v>250.65574617283954</v>
      </c>
      <c r="AU440" s="357"/>
    </row>
    <row r="441" spans="2:47" ht="38.25">
      <c r="B441" s="52">
        <v>435</v>
      </c>
      <c r="C441" s="334">
        <v>27519</v>
      </c>
      <c r="D441" s="81" t="s">
        <v>2011</v>
      </c>
      <c r="E441" s="55" t="s">
        <v>3569</v>
      </c>
      <c r="F441" s="55" t="s">
        <v>3570</v>
      </c>
      <c r="G441" s="54" t="s">
        <v>4422</v>
      </c>
      <c r="H441" s="54" t="s">
        <v>4422</v>
      </c>
      <c r="I441" s="55" t="s">
        <v>3315</v>
      </c>
      <c r="J441" s="35">
        <v>2</v>
      </c>
      <c r="K441" s="36">
        <v>60</v>
      </c>
      <c r="L441" s="35">
        <v>1</v>
      </c>
      <c r="M441" s="36">
        <v>80</v>
      </c>
      <c r="N441" s="34"/>
      <c r="O441" s="34"/>
      <c r="P441" s="34"/>
      <c r="Q441" s="34"/>
      <c r="R441" s="35">
        <v>1</v>
      </c>
      <c r="S441" s="35">
        <v>60</v>
      </c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>
        <v>1</v>
      </c>
      <c r="AO441" s="36">
        <v>70</v>
      </c>
      <c r="AP441" s="293">
        <f>MAX(K441,M441,O441,Q441,S441,U441,W441,Y441,AA441,AC441,AE441,AG441,AI441,AK441,AM441,AO441)*VLOOKUP(I441,'5.- Instrumental'!$B$6:$O$303,14,FALSE)</f>
        <v>1.9514590347923684</v>
      </c>
      <c r="AQ441" s="356">
        <f>VLOOKUP(C441,'6.- Insumos'!$B$5:$K$2417,10,FALSE)</f>
        <v>164.964</v>
      </c>
      <c r="AR441" s="293">
        <f t="shared" si="17"/>
        <v>166.91545903479238</v>
      </c>
      <c r="AS441" s="293">
        <f t="shared" si="15"/>
        <v>166.91545903479238</v>
      </c>
      <c r="AU441" s="357"/>
    </row>
    <row r="442" spans="2:47" ht="25.5">
      <c r="B442" s="52">
        <v>436</v>
      </c>
      <c r="C442" s="334">
        <v>27550</v>
      </c>
      <c r="D442" s="361" t="s">
        <v>3742</v>
      </c>
      <c r="E442" s="55" t="s">
        <v>3562</v>
      </c>
      <c r="F442" s="55" t="s">
        <v>3565</v>
      </c>
      <c r="G442" s="54" t="s">
        <v>4422</v>
      </c>
      <c r="H442" s="54" t="s">
        <v>4422</v>
      </c>
      <c r="I442" s="55" t="s">
        <v>3293</v>
      </c>
      <c r="J442" s="35">
        <v>1</v>
      </c>
      <c r="K442" s="36">
        <v>50</v>
      </c>
      <c r="L442" s="35"/>
      <c r="M442" s="36"/>
      <c r="N442" s="34"/>
      <c r="O442" s="34"/>
      <c r="P442" s="34"/>
      <c r="Q442" s="34"/>
      <c r="R442" s="35"/>
      <c r="S442" s="35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>
        <v>1</v>
      </c>
      <c r="AO442" s="36">
        <v>60</v>
      </c>
      <c r="AP442" s="293">
        <f>MAX(K442,M442,O442,Q442,S442,U442,W442,Y442,AA442,AC442,AE442,AG442,AI442,AK442,AM442,AO442)*VLOOKUP(I442,'5.- Instrumental'!$B$6:$O$303,14,FALSE)</f>
        <v>0.12515782828282829</v>
      </c>
      <c r="AQ442" s="356">
        <f>VLOOKUP(C442,'6.- Insumos'!$B$5:$K$2417,10,FALSE)</f>
        <v>46.857150000000004</v>
      </c>
      <c r="AR442" s="293">
        <f t="shared" si="17"/>
        <v>46.982307828282835</v>
      </c>
      <c r="AS442" s="293">
        <f t="shared" si="15"/>
        <v>46.982307828282835</v>
      </c>
      <c r="AU442" s="357"/>
    </row>
    <row r="443" spans="2:47" ht="38.25">
      <c r="B443" s="52">
        <v>437</v>
      </c>
      <c r="C443" s="334">
        <v>27552</v>
      </c>
      <c r="D443" s="361" t="s">
        <v>3743</v>
      </c>
      <c r="E443" s="55" t="s">
        <v>3569</v>
      </c>
      <c r="F443" s="55" t="s">
        <v>3570</v>
      </c>
      <c r="G443" s="54" t="s">
        <v>4422</v>
      </c>
      <c r="H443" s="54" t="s">
        <v>4422</v>
      </c>
      <c r="I443" s="55" t="s">
        <v>3315</v>
      </c>
      <c r="J443" s="35">
        <v>2</v>
      </c>
      <c r="K443" s="36">
        <v>60</v>
      </c>
      <c r="L443" s="35">
        <v>1</v>
      </c>
      <c r="M443" s="36">
        <v>80</v>
      </c>
      <c r="N443" s="34"/>
      <c r="O443" s="34"/>
      <c r="P443" s="34"/>
      <c r="Q443" s="34"/>
      <c r="R443" s="35">
        <v>1</v>
      </c>
      <c r="S443" s="35">
        <v>60</v>
      </c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>
        <v>1</v>
      </c>
      <c r="AO443" s="36">
        <v>70</v>
      </c>
      <c r="AP443" s="293">
        <f>MAX(K443,M443,O443,Q443,S443,U443,W443,Y443,AA443,AC443,AE443,AG443,AI443,AK443,AM443,AO443)*VLOOKUP(I443,'5.- Instrumental'!$B$6:$O$303,14,FALSE)</f>
        <v>1.9514590347923684</v>
      </c>
      <c r="AQ443" s="356">
        <f>VLOOKUP(C443,'6.- Insumos'!$B$5:$K$2417,10,FALSE)</f>
        <v>164.964</v>
      </c>
      <c r="AR443" s="293">
        <f t="shared" si="17"/>
        <v>166.91545903479238</v>
      </c>
      <c r="AS443" s="293">
        <f t="shared" si="15"/>
        <v>166.91545903479238</v>
      </c>
      <c r="AU443" s="357"/>
    </row>
    <row r="444" spans="2:47" ht="38.25">
      <c r="B444" s="52">
        <v>438</v>
      </c>
      <c r="C444" s="334">
        <v>27570</v>
      </c>
      <c r="D444" s="81" t="s">
        <v>2012</v>
      </c>
      <c r="E444" s="55" t="s">
        <v>3569</v>
      </c>
      <c r="F444" s="55" t="s">
        <v>3563</v>
      </c>
      <c r="G444" s="54" t="s">
        <v>4422</v>
      </c>
      <c r="H444" s="54" t="s">
        <v>4422</v>
      </c>
      <c r="I444" s="55" t="s">
        <v>3307</v>
      </c>
      <c r="J444" s="35">
        <v>2</v>
      </c>
      <c r="K444" s="36">
        <v>60</v>
      </c>
      <c r="L444" s="35">
        <v>1</v>
      </c>
      <c r="M444" s="36">
        <v>80</v>
      </c>
      <c r="N444" s="34"/>
      <c r="O444" s="34"/>
      <c r="P444" s="34"/>
      <c r="Q444" s="34"/>
      <c r="R444" s="35">
        <v>1</v>
      </c>
      <c r="S444" s="35">
        <v>60</v>
      </c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>
        <v>1</v>
      </c>
      <c r="AO444" s="36">
        <v>70</v>
      </c>
      <c r="AP444" s="293">
        <f>MAX(K444,M444,O444,Q444,S444,U444,W444,Y444,AA444,AC444,AE444,AG444,AI444,AK444,AM444,AO444)*VLOOKUP(I444,'5.- Instrumental'!$B$6:$O$303,14,FALSE)</f>
        <v>1.2821268237934904</v>
      </c>
      <c r="AQ444" s="356">
        <f>VLOOKUP(C444,'6.- Insumos'!$B$5:$K$2417,10,FALSE)</f>
        <v>219.58201666666668</v>
      </c>
      <c r="AR444" s="293">
        <f t="shared" si="17"/>
        <v>220.86414349046018</v>
      </c>
      <c r="AS444" s="293">
        <f t="shared" si="15"/>
        <v>220.86414349046018</v>
      </c>
      <c r="AU444" s="357"/>
    </row>
    <row r="445" spans="2:47" ht="38.25">
      <c r="B445" s="52">
        <v>439</v>
      </c>
      <c r="C445" s="334">
        <v>27580</v>
      </c>
      <c r="D445" s="81" t="s">
        <v>2013</v>
      </c>
      <c r="E445" s="55" t="s">
        <v>3569</v>
      </c>
      <c r="F445" s="55" t="s">
        <v>3570</v>
      </c>
      <c r="G445" s="54" t="s">
        <v>4422</v>
      </c>
      <c r="H445" s="54" t="s">
        <v>4422</v>
      </c>
      <c r="I445" s="55" t="s">
        <v>3315</v>
      </c>
      <c r="J445" s="35">
        <v>2</v>
      </c>
      <c r="K445" s="36">
        <v>120</v>
      </c>
      <c r="L445" s="35">
        <v>1</v>
      </c>
      <c r="M445" s="36">
        <v>140</v>
      </c>
      <c r="N445" s="34"/>
      <c r="O445" s="34"/>
      <c r="P445" s="34"/>
      <c r="Q445" s="34"/>
      <c r="R445" s="35">
        <v>1</v>
      </c>
      <c r="S445" s="35">
        <v>120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>
        <v>1</v>
      </c>
      <c r="AO445" s="36">
        <v>130</v>
      </c>
      <c r="AP445" s="293">
        <f>MAX(K445,M445,O445,Q445,S445,U445,W445,Y445,AA445,AC445,AE445,AG445,AI445,AK445,AM445,AO445)*VLOOKUP(I445,'5.- Instrumental'!$B$6:$O$303,14,FALSE)</f>
        <v>3.4150533108866443</v>
      </c>
      <c r="AQ445" s="356">
        <f>VLOOKUP(C445,'6.- Insumos'!$B$5:$K$2417,10,FALSE)</f>
        <v>164.964</v>
      </c>
      <c r="AR445" s="293">
        <f t="shared" si="17"/>
        <v>168.37905331088663</v>
      </c>
      <c r="AS445" s="293">
        <f t="shared" si="15"/>
        <v>168.37905331088663</v>
      </c>
      <c r="AU445" s="357"/>
    </row>
    <row r="446" spans="2:47" ht="38.25">
      <c r="B446" s="52">
        <v>440</v>
      </c>
      <c r="C446" s="334">
        <v>27590</v>
      </c>
      <c r="D446" s="81" t="s">
        <v>2014</v>
      </c>
      <c r="E446" s="55" t="s">
        <v>3569</v>
      </c>
      <c r="F446" s="55" t="s">
        <v>3570</v>
      </c>
      <c r="G446" s="54" t="s">
        <v>4422</v>
      </c>
      <c r="H446" s="54" t="s">
        <v>4422</v>
      </c>
      <c r="I446" s="55" t="s">
        <v>3315</v>
      </c>
      <c r="J446" s="35">
        <v>2</v>
      </c>
      <c r="K446" s="36">
        <v>90</v>
      </c>
      <c r="L446" s="35">
        <v>1</v>
      </c>
      <c r="M446" s="36">
        <v>110</v>
      </c>
      <c r="N446" s="34"/>
      <c r="O446" s="34"/>
      <c r="P446" s="34"/>
      <c r="Q446" s="34"/>
      <c r="R446" s="35">
        <v>1</v>
      </c>
      <c r="S446" s="35">
        <v>90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>
        <v>1</v>
      </c>
      <c r="AO446" s="36">
        <v>100</v>
      </c>
      <c r="AP446" s="293">
        <f>MAX(K446,M446,O446,Q446,S446,U446,W446,Y446,AA446,AC446,AE446,AG446,AI446,AK446,AM446,AO446)*VLOOKUP(I446,'5.- Instrumental'!$B$6:$O$303,14,FALSE)</f>
        <v>2.6832561728395063</v>
      </c>
      <c r="AQ446" s="356">
        <f>VLOOKUP(C446,'6.- Insumos'!$B$5:$K$2417,10,FALSE)</f>
        <v>135.39399999999998</v>
      </c>
      <c r="AR446" s="293">
        <f t="shared" si="17"/>
        <v>138.0772561728395</v>
      </c>
      <c r="AS446" s="293">
        <f t="shared" si="15"/>
        <v>138.0772561728395</v>
      </c>
      <c r="AU446" s="357"/>
    </row>
    <row r="447" spans="2:47" ht="38.25">
      <c r="B447" s="52">
        <v>441</v>
      </c>
      <c r="C447" s="334">
        <v>27598</v>
      </c>
      <c r="D447" s="81" t="s">
        <v>2015</v>
      </c>
      <c r="E447" s="55" t="s">
        <v>3569</v>
      </c>
      <c r="F447" s="55" t="s">
        <v>3573</v>
      </c>
      <c r="G447" s="54" t="s">
        <v>4422</v>
      </c>
      <c r="H447" s="54" t="s">
        <v>4422</v>
      </c>
      <c r="I447" s="55" t="s">
        <v>3315</v>
      </c>
      <c r="J447" s="35">
        <v>2</v>
      </c>
      <c r="K447" s="36">
        <v>90</v>
      </c>
      <c r="L447" s="35">
        <v>1</v>
      </c>
      <c r="M447" s="36">
        <v>110</v>
      </c>
      <c r="N447" s="34"/>
      <c r="O447" s="34"/>
      <c r="P447" s="34"/>
      <c r="Q447" s="34"/>
      <c r="R447" s="35">
        <v>1</v>
      </c>
      <c r="S447" s="35">
        <v>90</v>
      </c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>
        <v>1</v>
      </c>
      <c r="AO447" s="36">
        <v>100</v>
      </c>
      <c r="AP447" s="293">
        <f>MAX(K447,M447,O447,Q447,S447,U447,W447,Y447,AA447,AC447,AE447,AG447,AI447,AK447,AM447,AO447)*VLOOKUP(I447,'5.- Instrumental'!$B$6:$O$303,14,FALSE)</f>
        <v>2.6832561728395063</v>
      </c>
      <c r="AQ447" s="356">
        <f>VLOOKUP(C447,'6.- Insumos'!$B$5:$K$2417,10,FALSE)</f>
        <v>218.40249</v>
      </c>
      <c r="AR447" s="293">
        <f t="shared" si="17"/>
        <v>221.08574617283949</v>
      </c>
      <c r="AS447" s="293">
        <f t="shared" si="15"/>
        <v>221.08574617283949</v>
      </c>
      <c r="AU447" s="357"/>
    </row>
    <row r="448" spans="2:47" ht="38.25">
      <c r="B448" s="52">
        <v>442</v>
      </c>
      <c r="C448" s="334">
        <v>27600</v>
      </c>
      <c r="D448" s="81" t="s">
        <v>2016</v>
      </c>
      <c r="E448" s="55" t="s">
        <v>3569</v>
      </c>
      <c r="F448" s="55" t="s">
        <v>3570</v>
      </c>
      <c r="G448" s="54" t="s">
        <v>4422</v>
      </c>
      <c r="H448" s="54" t="s">
        <v>4422</v>
      </c>
      <c r="I448" s="55" t="s">
        <v>3315</v>
      </c>
      <c r="J448" s="35">
        <v>2</v>
      </c>
      <c r="K448" s="36">
        <v>60</v>
      </c>
      <c r="L448" s="35">
        <v>1</v>
      </c>
      <c r="M448" s="36">
        <v>80</v>
      </c>
      <c r="N448" s="34"/>
      <c r="O448" s="34"/>
      <c r="P448" s="34"/>
      <c r="Q448" s="34"/>
      <c r="R448" s="35">
        <v>1</v>
      </c>
      <c r="S448" s="35">
        <v>60</v>
      </c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>
        <v>1</v>
      </c>
      <c r="AO448" s="36">
        <v>70</v>
      </c>
      <c r="AP448" s="293">
        <f>MAX(K448,M448,O448,Q448,S448,U448,W448,Y448,AA448,AC448,AE448,AG448,AI448,AK448,AM448,AO448)*VLOOKUP(I448,'5.- Instrumental'!$B$6:$O$303,14,FALSE)</f>
        <v>1.9514590347923684</v>
      </c>
      <c r="AQ448" s="356">
        <f>VLOOKUP(C448,'6.- Insumos'!$B$5:$K$2417,10,FALSE)</f>
        <v>265.90601666666663</v>
      </c>
      <c r="AR448" s="293">
        <f t="shared" si="17"/>
        <v>267.85747570145901</v>
      </c>
      <c r="AS448" s="293">
        <f t="shared" si="15"/>
        <v>267.85747570145901</v>
      </c>
      <c r="AU448" s="357"/>
    </row>
    <row r="449" spans="2:47" ht="38.25">
      <c r="B449" s="52">
        <v>443</v>
      </c>
      <c r="C449" s="334">
        <v>27603</v>
      </c>
      <c r="D449" s="81" t="s">
        <v>2017</v>
      </c>
      <c r="E449" s="55" t="s">
        <v>3569</v>
      </c>
      <c r="F449" s="55" t="s">
        <v>3563</v>
      </c>
      <c r="G449" s="54" t="s">
        <v>4422</v>
      </c>
      <c r="H449" s="54" t="s">
        <v>4422</v>
      </c>
      <c r="I449" s="55" t="s">
        <v>3307</v>
      </c>
      <c r="J449" s="35">
        <v>1</v>
      </c>
      <c r="K449" s="36">
        <v>50</v>
      </c>
      <c r="L449" s="35"/>
      <c r="M449" s="36"/>
      <c r="N449" s="34"/>
      <c r="O449" s="34"/>
      <c r="P449" s="34"/>
      <c r="Q449" s="34"/>
      <c r="R449" s="35"/>
      <c r="S449" s="35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>
        <v>1</v>
      </c>
      <c r="AO449" s="36">
        <v>60</v>
      </c>
      <c r="AP449" s="293">
        <f>MAX(K449,M449,O449,Q449,S449,U449,W449,Y449,AA449,AC449,AE449,AG449,AI449,AK449,AM449,AO449)*VLOOKUP(I449,'5.- Instrumental'!$B$6:$O$303,14,FALSE)</f>
        <v>0.96159511784511786</v>
      </c>
      <c r="AQ449" s="356">
        <f>VLOOKUP(C449,'6.- Insumos'!$B$5:$K$2417,10,FALSE)</f>
        <v>135.39399999999998</v>
      </c>
      <c r="AR449" s="293">
        <f t="shared" si="17"/>
        <v>136.3555951178451</v>
      </c>
      <c r="AS449" s="293">
        <f t="shared" si="15"/>
        <v>136.3555951178451</v>
      </c>
      <c r="AU449" s="357"/>
    </row>
    <row r="450" spans="2:47" ht="38.25">
      <c r="B450" s="52">
        <v>444</v>
      </c>
      <c r="C450" s="334">
        <v>27605</v>
      </c>
      <c r="D450" s="81" t="s">
        <v>2018</v>
      </c>
      <c r="E450" s="55" t="s">
        <v>3569</v>
      </c>
      <c r="F450" s="55" t="s">
        <v>3563</v>
      </c>
      <c r="G450" s="54" t="s">
        <v>4422</v>
      </c>
      <c r="H450" s="54" t="s">
        <v>4422</v>
      </c>
      <c r="I450" s="55" t="s">
        <v>3307</v>
      </c>
      <c r="J450" s="35">
        <v>2</v>
      </c>
      <c r="K450" s="36">
        <v>60</v>
      </c>
      <c r="L450" s="35">
        <v>1</v>
      </c>
      <c r="M450" s="36">
        <v>80</v>
      </c>
      <c r="N450" s="34"/>
      <c r="O450" s="34"/>
      <c r="P450" s="34"/>
      <c r="Q450" s="34"/>
      <c r="R450" s="35">
        <v>1</v>
      </c>
      <c r="S450" s="35">
        <v>60</v>
      </c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>
        <v>1</v>
      </c>
      <c r="AO450" s="36">
        <v>70</v>
      </c>
      <c r="AP450" s="293">
        <f>MAX(K450,M450,O450,Q450,S450,U450,W450,Y450,AA450,AC450,AE450,AG450,AI450,AK450,AM450,AO450)*VLOOKUP(I450,'5.- Instrumental'!$B$6:$O$303,14,FALSE)</f>
        <v>1.2821268237934904</v>
      </c>
      <c r="AQ450" s="356">
        <f>VLOOKUP(C450,'6.- Insumos'!$B$5:$K$2417,10,FALSE)</f>
        <v>219.58201666666668</v>
      </c>
      <c r="AR450" s="293">
        <f t="shared" si="17"/>
        <v>220.86414349046018</v>
      </c>
      <c r="AS450" s="293">
        <f t="shared" si="15"/>
        <v>220.86414349046018</v>
      </c>
      <c r="AU450" s="357"/>
    </row>
    <row r="451" spans="2:47" ht="38.25">
      <c r="B451" s="52">
        <v>445</v>
      </c>
      <c r="C451" s="334">
        <v>27610</v>
      </c>
      <c r="D451" s="81" t="s">
        <v>2019</v>
      </c>
      <c r="E451" s="55" t="s">
        <v>3569</v>
      </c>
      <c r="F451" s="55" t="s">
        <v>3570</v>
      </c>
      <c r="G451" s="54" t="s">
        <v>4422</v>
      </c>
      <c r="H451" s="54" t="s">
        <v>4422</v>
      </c>
      <c r="I451" s="55" t="s">
        <v>3315</v>
      </c>
      <c r="J451" s="35">
        <v>2</v>
      </c>
      <c r="K451" s="36">
        <v>60</v>
      </c>
      <c r="L451" s="35">
        <v>1</v>
      </c>
      <c r="M451" s="36">
        <v>80</v>
      </c>
      <c r="N451" s="34"/>
      <c r="O451" s="34"/>
      <c r="P451" s="34"/>
      <c r="Q451" s="34"/>
      <c r="R451" s="35">
        <v>1</v>
      </c>
      <c r="S451" s="35">
        <v>60</v>
      </c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>
        <v>1</v>
      </c>
      <c r="AO451" s="36">
        <v>70</v>
      </c>
      <c r="AP451" s="293">
        <f>MAX(K451,M451,O451,Q451,S451,U451,W451,Y451,AA451,AC451,AE451,AG451,AI451,AK451,AM451,AO451)*VLOOKUP(I451,'5.- Instrumental'!$B$6:$O$303,14,FALSE)</f>
        <v>1.9514590347923684</v>
      </c>
      <c r="AQ451" s="356">
        <f>VLOOKUP(C451,'6.- Insumos'!$B$5:$K$2417,10,FALSE)</f>
        <v>135.39399999999998</v>
      </c>
      <c r="AR451" s="293">
        <f t="shared" si="17"/>
        <v>137.34545903479236</v>
      </c>
      <c r="AS451" s="293">
        <f t="shared" si="15"/>
        <v>137.34545903479236</v>
      </c>
      <c r="AU451" s="357"/>
    </row>
    <row r="452" spans="2:47" ht="38.25">
      <c r="B452" s="52">
        <v>446</v>
      </c>
      <c r="C452" s="334">
        <v>27615</v>
      </c>
      <c r="D452" s="81" t="s">
        <v>2020</v>
      </c>
      <c r="E452" s="55" t="s">
        <v>3569</v>
      </c>
      <c r="F452" s="55" t="s">
        <v>3570</v>
      </c>
      <c r="G452" s="54" t="s">
        <v>4422</v>
      </c>
      <c r="H452" s="54" t="s">
        <v>4422</v>
      </c>
      <c r="I452" s="55" t="s">
        <v>3315</v>
      </c>
      <c r="J452" s="35">
        <v>2</v>
      </c>
      <c r="K452" s="36">
        <v>120</v>
      </c>
      <c r="L452" s="35">
        <v>1</v>
      </c>
      <c r="M452" s="36">
        <v>140</v>
      </c>
      <c r="N452" s="34"/>
      <c r="O452" s="34"/>
      <c r="P452" s="34"/>
      <c r="Q452" s="34"/>
      <c r="R452" s="35">
        <v>1</v>
      </c>
      <c r="S452" s="35">
        <v>120</v>
      </c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>
        <v>1</v>
      </c>
      <c r="AO452" s="36">
        <v>130</v>
      </c>
      <c r="AP452" s="293">
        <f>MAX(K452,M452,O452,Q452,S452,U452,W452,Y452,AA452,AC452,AE452,AG452,AI452,AK452,AM452,AO452)*VLOOKUP(I452,'5.- Instrumental'!$B$6:$O$303,14,FALSE)</f>
        <v>3.4150533108866443</v>
      </c>
      <c r="AQ452" s="356">
        <f>VLOOKUP(C452,'6.- Insumos'!$B$5:$K$2417,10,FALSE)</f>
        <v>182.92399999999998</v>
      </c>
      <c r="AR452" s="293">
        <f t="shared" si="17"/>
        <v>186.33905331088661</v>
      </c>
      <c r="AS452" s="293">
        <f t="shared" si="15"/>
        <v>186.33905331088661</v>
      </c>
      <c r="AU452" s="357"/>
    </row>
    <row r="453" spans="2:47" ht="38.25">
      <c r="B453" s="52">
        <v>447</v>
      </c>
      <c r="C453" s="334">
        <v>27618</v>
      </c>
      <c r="D453" s="81" t="s">
        <v>2021</v>
      </c>
      <c r="E453" s="55" t="s">
        <v>3569</v>
      </c>
      <c r="F453" s="55" t="s">
        <v>3563</v>
      </c>
      <c r="G453" s="54" t="s">
        <v>4422</v>
      </c>
      <c r="H453" s="54" t="s">
        <v>4422</v>
      </c>
      <c r="I453" s="55" t="s">
        <v>3307</v>
      </c>
      <c r="J453" s="35">
        <v>2</v>
      </c>
      <c r="K453" s="36">
        <v>90</v>
      </c>
      <c r="L453" s="35">
        <v>1</v>
      </c>
      <c r="M453" s="36">
        <v>110</v>
      </c>
      <c r="N453" s="34"/>
      <c r="O453" s="34"/>
      <c r="P453" s="34"/>
      <c r="Q453" s="34"/>
      <c r="R453" s="35">
        <v>1</v>
      </c>
      <c r="S453" s="35">
        <v>90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>
        <v>1</v>
      </c>
      <c r="AO453" s="36">
        <v>100</v>
      </c>
      <c r="AP453" s="293">
        <f>MAX(K453,M453,O453,Q453,S453,U453,W453,Y453,AA453,AC453,AE453,AG453,AI453,AK453,AM453,AO453)*VLOOKUP(I453,'5.- Instrumental'!$B$6:$O$303,14,FALSE)</f>
        <v>1.7629243827160495</v>
      </c>
      <c r="AQ453" s="356">
        <f>VLOOKUP(C453,'6.- Insumos'!$B$5:$K$2417,10,FALSE)</f>
        <v>182.92399999999998</v>
      </c>
      <c r="AR453" s="293">
        <f t="shared" si="17"/>
        <v>184.68692438271603</v>
      </c>
      <c r="AS453" s="293">
        <f t="shared" si="15"/>
        <v>184.68692438271603</v>
      </c>
      <c r="AU453" s="357"/>
    </row>
    <row r="454" spans="2:47" ht="38.25">
      <c r="B454" s="52">
        <v>448</v>
      </c>
      <c r="C454" s="334">
        <v>27620</v>
      </c>
      <c r="D454" s="81" t="s">
        <v>2022</v>
      </c>
      <c r="E454" s="55" t="s">
        <v>3569</v>
      </c>
      <c r="F454" s="55" t="s">
        <v>3570</v>
      </c>
      <c r="G454" s="54" t="s">
        <v>4422</v>
      </c>
      <c r="H454" s="54" t="s">
        <v>4422</v>
      </c>
      <c r="I454" s="55" t="s">
        <v>3307</v>
      </c>
      <c r="J454" s="35">
        <v>2</v>
      </c>
      <c r="K454" s="36">
        <v>90</v>
      </c>
      <c r="L454" s="35">
        <v>1</v>
      </c>
      <c r="M454" s="36">
        <v>110</v>
      </c>
      <c r="N454" s="34"/>
      <c r="O454" s="34"/>
      <c r="P454" s="34"/>
      <c r="Q454" s="34"/>
      <c r="R454" s="35">
        <v>1</v>
      </c>
      <c r="S454" s="35">
        <v>90</v>
      </c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>
        <v>1</v>
      </c>
      <c r="AO454" s="36">
        <v>100</v>
      </c>
      <c r="AP454" s="293">
        <f>MAX(K454,M454,O454,Q454,S454,U454,W454,Y454,AA454,AC454,AE454,AG454,AI454,AK454,AM454,AO454)*VLOOKUP(I454,'5.- Instrumental'!$B$6:$O$303,14,FALSE)</f>
        <v>1.7629243827160495</v>
      </c>
      <c r="AQ454" s="356">
        <f>VLOOKUP(C454,'6.- Insumos'!$B$5:$K$2417,10,FALSE)</f>
        <v>182.92399999999998</v>
      </c>
      <c r="AR454" s="293">
        <f t="shared" si="17"/>
        <v>184.68692438271603</v>
      </c>
      <c r="AS454" s="293">
        <f t="shared" si="15"/>
        <v>184.68692438271603</v>
      </c>
      <c r="AU454" s="357"/>
    </row>
    <row r="455" spans="2:47" ht="38.25">
      <c r="B455" s="52">
        <v>449</v>
      </c>
      <c r="C455" s="334">
        <v>27630</v>
      </c>
      <c r="D455" s="81" t="s">
        <v>2023</v>
      </c>
      <c r="E455" s="55" t="s">
        <v>3569</v>
      </c>
      <c r="F455" s="55" t="s">
        <v>3570</v>
      </c>
      <c r="G455" s="54" t="s">
        <v>4422</v>
      </c>
      <c r="H455" s="54" t="s">
        <v>4422</v>
      </c>
      <c r="I455" s="55" t="s">
        <v>3315</v>
      </c>
      <c r="J455" s="35">
        <v>2</v>
      </c>
      <c r="K455" s="36">
        <v>75</v>
      </c>
      <c r="L455" s="35">
        <v>1</v>
      </c>
      <c r="M455" s="36">
        <v>95</v>
      </c>
      <c r="N455" s="34"/>
      <c r="O455" s="34"/>
      <c r="P455" s="34"/>
      <c r="Q455" s="34"/>
      <c r="R455" s="35">
        <v>1</v>
      </c>
      <c r="S455" s="35">
        <v>75</v>
      </c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>
        <v>1</v>
      </c>
      <c r="AO455" s="36">
        <v>85</v>
      </c>
      <c r="AP455" s="293">
        <f>MAX(K455,M455,O455,Q455,S455,U455,W455,Y455,AA455,AC455,AE455,AG455,AI455,AK455,AM455,AO455)*VLOOKUP(I455,'5.- Instrumental'!$B$6:$O$303,14,FALSE)</f>
        <v>2.3173576038159371</v>
      </c>
      <c r="AQ455" s="356">
        <f>VLOOKUP(C455,'6.- Insumos'!$B$5:$K$2417,10,FALSE)</f>
        <v>164.964</v>
      </c>
      <c r="AR455" s="293">
        <f t="shared" si="17"/>
        <v>167.28135760381593</v>
      </c>
      <c r="AS455" s="293">
        <f t="shared" si="15"/>
        <v>167.28135760381593</v>
      </c>
      <c r="AU455" s="357"/>
    </row>
    <row r="456" spans="2:47" ht="38.25">
      <c r="B456" s="52">
        <v>450</v>
      </c>
      <c r="C456" s="334">
        <v>27635</v>
      </c>
      <c r="D456" s="81" t="s">
        <v>2024</v>
      </c>
      <c r="E456" s="55" t="s">
        <v>3569</v>
      </c>
      <c r="F456" s="55" t="s">
        <v>3563</v>
      </c>
      <c r="G456" s="54" t="s">
        <v>4422</v>
      </c>
      <c r="H456" s="54" t="s">
        <v>4422</v>
      </c>
      <c r="I456" s="55" t="s">
        <v>3307</v>
      </c>
      <c r="J456" s="35">
        <v>2</v>
      </c>
      <c r="K456" s="36">
        <v>75</v>
      </c>
      <c r="L456" s="35">
        <v>1</v>
      </c>
      <c r="M456" s="36">
        <v>95</v>
      </c>
      <c r="N456" s="34"/>
      <c r="O456" s="34"/>
      <c r="P456" s="34"/>
      <c r="Q456" s="34"/>
      <c r="R456" s="35">
        <v>1</v>
      </c>
      <c r="S456" s="35">
        <v>75</v>
      </c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>
        <v>1</v>
      </c>
      <c r="AO456" s="36">
        <v>85</v>
      </c>
      <c r="AP456" s="293">
        <f>MAX(K456,M456,O456,Q456,S456,U456,W456,Y456,AA456,AC456,AE456,AG456,AI456,AK456,AM456,AO456)*VLOOKUP(I456,'5.- Instrumental'!$B$6:$O$303,14,FALSE)</f>
        <v>1.5225256032547698</v>
      </c>
      <c r="AQ456" s="356">
        <f>VLOOKUP(C456,'6.- Insumos'!$B$5:$K$2417,10,FALSE)</f>
        <v>136.6</v>
      </c>
      <c r="AR456" s="293">
        <f t="shared" si="17"/>
        <v>138.12252560325476</v>
      </c>
      <c r="AS456" s="293">
        <f t="shared" ref="AS456:AS519" si="18">AP456++AQ456</f>
        <v>138.12252560325476</v>
      </c>
      <c r="AU456" s="357"/>
    </row>
    <row r="457" spans="2:47" ht="38.25">
      <c r="B457" s="52">
        <v>451</v>
      </c>
      <c r="C457" s="334">
        <v>27640</v>
      </c>
      <c r="D457" s="81" t="s">
        <v>2025</v>
      </c>
      <c r="E457" s="55" t="s">
        <v>3569</v>
      </c>
      <c r="F457" s="55" t="s">
        <v>3570</v>
      </c>
      <c r="G457" s="54" t="s">
        <v>4422</v>
      </c>
      <c r="H457" s="54" t="s">
        <v>4422</v>
      </c>
      <c r="I457" s="55" t="s">
        <v>3315</v>
      </c>
      <c r="J457" s="35">
        <v>2</v>
      </c>
      <c r="K457" s="36">
        <v>90</v>
      </c>
      <c r="L457" s="35">
        <v>1</v>
      </c>
      <c r="M457" s="36">
        <v>110</v>
      </c>
      <c r="N457" s="34"/>
      <c r="O457" s="34"/>
      <c r="P457" s="34"/>
      <c r="Q457" s="34"/>
      <c r="R457" s="35">
        <v>1</v>
      </c>
      <c r="S457" s="35">
        <v>90</v>
      </c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>
        <v>1</v>
      </c>
      <c r="AO457" s="36">
        <v>100</v>
      </c>
      <c r="AP457" s="293">
        <f>MAX(K457,M457,O457,Q457,S457,U457,W457,Y457,AA457,AC457,AE457,AG457,AI457,AK457,AM457,AO457)*VLOOKUP(I457,'5.- Instrumental'!$B$6:$O$303,14,FALSE)</f>
        <v>2.6832561728395063</v>
      </c>
      <c r="AQ457" s="356">
        <f>VLOOKUP(C457,'6.- Insumos'!$B$5:$K$2417,10,FALSE)</f>
        <v>182.92399999999998</v>
      </c>
      <c r="AR457" s="293">
        <f t="shared" si="17"/>
        <v>185.60725617283947</v>
      </c>
      <c r="AS457" s="293">
        <f t="shared" si="18"/>
        <v>185.60725617283947</v>
      </c>
      <c r="AU457" s="357"/>
    </row>
    <row r="458" spans="2:47" ht="38.25">
      <c r="B458" s="52">
        <v>452</v>
      </c>
      <c r="C458" s="334">
        <v>27645</v>
      </c>
      <c r="D458" s="81" t="s">
        <v>2026</v>
      </c>
      <c r="E458" s="55" t="s">
        <v>3569</v>
      </c>
      <c r="F458" s="55" t="s">
        <v>3573</v>
      </c>
      <c r="G458" s="54" t="s">
        <v>4422</v>
      </c>
      <c r="H458" s="54" t="s">
        <v>4422</v>
      </c>
      <c r="I458" s="55" t="s">
        <v>3315</v>
      </c>
      <c r="J458" s="35">
        <v>2</v>
      </c>
      <c r="K458" s="36">
        <v>120</v>
      </c>
      <c r="L458" s="35">
        <v>1</v>
      </c>
      <c r="M458" s="36">
        <v>140</v>
      </c>
      <c r="N458" s="34"/>
      <c r="O458" s="34"/>
      <c r="P458" s="34"/>
      <c r="Q458" s="34"/>
      <c r="R458" s="35">
        <v>1</v>
      </c>
      <c r="S458" s="35">
        <v>120</v>
      </c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>
        <v>1</v>
      </c>
      <c r="AO458" s="36">
        <v>130</v>
      </c>
      <c r="AP458" s="293">
        <f>MAX(K458,M458,O458,Q458,S458,U458,W458,Y458,AA458,AC458,AE458,AG458,AI458,AK458,AM458,AO458)*VLOOKUP(I458,'5.- Instrumental'!$B$6:$O$303,14,FALSE)</f>
        <v>3.4150533108866443</v>
      </c>
      <c r="AQ458" s="356">
        <f>VLOOKUP(C458,'6.- Insumos'!$B$5:$K$2417,10,FALSE)</f>
        <v>265.93249000000003</v>
      </c>
      <c r="AR458" s="293">
        <f t="shared" si="17"/>
        <v>269.34754331088669</v>
      </c>
      <c r="AS458" s="293">
        <f t="shared" si="18"/>
        <v>269.34754331088669</v>
      </c>
      <c r="AU458" s="357"/>
    </row>
    <row r="459" spans="2:47" ht="38.25">
      <c r="B459" s="52">
        <v>453</v>
      </c>
      <c r="C459" s="334">
        <v>27650</v>
      </c>
      <c r="D459" s="81" t="s">
        <v>2027</v>
      </c>
      <c r="E459" s="55" t="s">
        <v>3569</v>
      </c>
      <c r="F459" s="55" t="s">
        <v>3570</v>
      </c>
      <c r="G459" s="54" t="s">
        <v>4422</v>
      </c>
      <c r="H459" s="54" t="s">
        <v>4422</v>
      </c>
      <c r="I459" s="55" t="s">
        <v>3315</v>
      </c>
      <c r="J459" s="34">
        <v>2</v>
      </c>
      <c r="K459" s="36">
        <v>50</v>
      </c>
      <c r="L459" s="34">
        <v>1</v>
      </c>
      <c r="M459" s="36">
        <v>70</v>
      </c>
      <c r="N459" s="34"/>
      <c r="O459" s="34"/>
      <c r="P459" s="34"/>
      <c r="Q459" s="34"/>
      <c r="R459" s="34">
        <v>1</v>
      </c>
      <c r="S459" s="35">
        <v>50</v>
      </c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>
        <v>1</v>
      </c>
      <c r="AO459" s="36">
        <v>60</v>
      </c>
      <c r="AP459" s="293">
        <f>MAX(K459,M459,O459,Q459,S459,U459,W459,Y459,AA459,AC459,AE459,AG459,AI459,AK459,AM459,AO459)*VLOOKUP(I459,'5.- Instrumental'!$B$6:$O$303,14,FALSE)</f>
        <v>1.7075266554433222</v>
      </c>
      <c r="AQ459" s="356">
        <f>VLOOKUP(C459,'6.- Insumos'!$B$5:$K$2417,10,FALSE)</f>
        <v>164.964</v>
      </c>
      <c r="AR459" s="293">
        <f t="shared" si="17"/>
        <v>166.67152665544333</v>
      </c>
      <c r="AS459" s="293">
        <f t="shared" si="18"/>
        <v>166.67152665544333</v>
      </c>
      <c r="AU459" s="357"/>
    </row>
    <row r="460" spans="2:47" ht="38.25">
      <c r="B460" s="52">
        <v>454</v>
      </c>
      <c r="C460" s="334">
        <v>27656</v>
      </c>
      <c r="D460" s="81" t="s">
        <v>2028</v>
      </c>
      <c r="E460" s="55" t="s">
        <v>3569</v>
      </c>
      <c r="F460" s="55" t="s">
        <v>3563</v>
      </c>
      <c r="G460" s="54" t="s">
        <v>4422</v>
      </c>
      <c r="H460" s="54" t="s">
        <v>4422</v>
      </c>
      <c r="I460" s="55" t="s">
        <v>3307</v>
      </c>
      <c r="J460" s="34">
        <v>2</v>
      </c>
      <c r="K460" s="36">
        <v>50</v>
      </c>
      <c r="L460" s="34">
        <v>1</v>
      </c>
      <c r="M460" s="36">
        <v>70</v>
      </c>
      <c r="N460" s="34"/>
      <c r="O460" s="34"/>
      <c r="P460" s="34"/>
      <c r="Q460" s="34"/>
      <c r="R460" s="34">
        <v>1</v>
      </c>
      <c r="S460" s="35">
        <v>50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>
        <v>1</v>
      </c>
      <c r="AO460" s="36">
        <v>60</v>
      </c>
      <c r="AP460" s="293">
        <f>MAX(K460,M460,O460,Q460,S460,U460,W460,Y460,AA460,AC460,AE460,AG460,AI460,AK460,AM460,AO460)*VLOOKUP(I460,'5.- Instrumental'!$B$6:$O$303,14,FALSE)</f>
        <v>1.1218609708193041</v>
      </c>
      <c r="AQ460" s="356">
        <f>VLOOKUP(C460,'6.- Insumos'!$B$5:$K$2417,10,FALSE)</f>
        <v>136.6</v>
      </c>
      <c r="AR460" s="293">
        <f t="shared" si="17"/>
        <v>137.72186097081931</v>
      </c>
      <c r="AS460" s="293">
        <f t="shared" si="18"/>
        <v>137.72186097081931</v>
      </c>
      <c r="AU460" s="357"/>
    </row>
    <row r="461" spans="2:47" ht="38.25">
      <c r="B461" s="52">
        <v>455</v>
      </c>
      <c r="C461" s="334">
        <v>27658</v>
      </c>
      <c r="D461" s="81" t="s">
        <v>2029</v>
      </c>
      <c r="E461" s="55" t="s">
        <v>3569</v>
      </c>
      <c r="F461" s="55" t="s">
        <v>3570</v>
      </c>
      <c r="G461" s="54" t="s">
        <v>4422</v>
      </c>
      <c r="H461" s="54" t="s">
        <v>4422</v>
      </c>
      <c r="I461" s="55" t="s">
        <v>3315</v>
      </c>
      <c r="J461" s="35">
        <v>2</v>
      </c>
      <c r="K461" s="36">
        <v>60</v>
      </c>
      <c r="L461" s="35">
        <v>1</v>
      </c>
      <c r="M461" s="36">
        <v>80</v>
      </c>
      <c r="N461" s="34"/>
      <c r="O461" s="34"/>
      <c r="P461" s="34"/>
      <c r="Q461" s="34"/>
      <c r="R461" s="35">
        <v>1</v>
      </c>
      <c r="S461" s="35">
        <v>60</v>
      </c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>
        <v>1</v>
      </c>
      <c r="AO461" s="36">
        <v>70</v>
      </c>
      <c r="AP461" s="293">
        <f>MAX(K461,M461,O461,Q461,S461,U461,W461,Y461,AA461,AC461,AE461,AG461,AI461,AK461,AM461,AO461)*VLOOKUP(I461,'5.- Instrumental'!$B$6:$O$303,14,FALSE)</f>
        <v>1.9514590347923684</v>
      </c>
      <c r="AQ461" s="356">
        <f>VLOOKUP(C461,'6.- Insumos'!$B$5:$K$2417,10,FALSE)</f>
        <v>182.92399999999998</v>
      </c>
      <c r="AR461" s="293">
        <f t="shared" si="17"/>
        <v>184.87545903479236</v>
      </c>
      <c r="AS461" s="293">
        <f t="shared" si="18"/>
        <v>184.87545903479236</v>
      </c>
      <c r="AU461" s="357"/>
    </row>
    <row r="462" spans="2:47" ht="38.25">
      <c r="B462" s="52">
        <v>456</v>
      </c>
      <c r="C462" s="334">
        <v>27680</v>
      </c>
      <c r="D462" s="81" t="s">
        <v>2030</v>
      </c>
      <c r="E462" s="55" t="s">
        <v>3569</v>
      </c>
      <c r="F462" s="55" t="s">
        <v>3570</v>
      </c>
      <c r="G462" s="54" t="s">
        <v>4422</v>
      </c>
      <c r="H462" s="54" t="s">
        <v>4422</v>
      </c>
      <c r="I462" s="55" t="s">
        <v>3315</v>
      </c>
      <c r="J462" s="35">
        <v>2</v>
      </c>
      <c r="K462" s="36">
        <v>90</v>
      </c>
      <c r="L462" s="35">
        <v>1</v>
      </c>
      <c r="M462" s="36">
        <v>110</v>
      </c>
      <c r="N462" s="34"/>
      <c r="O462" s="34"/>
      <c r="P462" s="34"/>
      <c r="Q462" s="34"/>
      <c r="R462" s="35">
        <v>1</v>
      </c>
      <c r="S462" s="35">
        <v>90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>
        <v>1</v>
      </c>
      <c r="AO462" s="36">
        <v>100</v>
      </c>
      <c r="AP462" s="293">
        <f>MAX(K462,M462,O462,Q462,S462,U462,W462,Y462,AA462,AC462,AE462,AG462,AI462,AK462,AM462,AO462)*VLOOKUP(I462,'5.- Instrumental'!$B$6:$O$303,14,FALSE)</f>
        <v>2.6832561728395063</v>
      </c>
      <c r="AQ462" s="356">
        <f>VLOOKUP(C462,'6.- Insumos'!$B$5:$K$2417,10,FALSE)</f>
        <v>164.964</v>
      </c>
      <c r="AR462" s="293">
        <f t="shared" si="17"/>
        <v>167.64725617283949</v>
      </c>
      <c r="AS462" s="293">
        <f t="shared" si="18"/>
        <v>167.64725617283949</v>
      </c>
      <c r="AU462" s="357"/>
    </row>
    <row r="463" spans="2:47" ht="38.25">
      <c r="B463" s="52">
        <v>457</v>
      </c>
      <c r="C463" s="334">
        <v>27685</v>
      </c>
      <c r="D463" s="81" t="s">
        <v>2031</v>
      </c>
      <c r="E463" s="55" t="s">
        <v>3569</v>
      </c>
      <c r="F463" s="55" t="s">
        <v>3570</v>
      </c>
      <c r="G463" s="54" t="s">
        <v>4422</v>
      </c>
      <c r="H463" s="54" t="s">
        <v>4422</v>
      </c>
      <c r="I463" s="55" t="s">
        <v>3315</v>
      </c>
      <c r="J463" s="35">
        <v>2</v>
      </c>
      <c r="K463" s="36">
        <v>90</v>
      </c>
      <c r="L463" s="35">
        <v>1</v>
      </c>
      <c r="M463" s="36">
        <v>110</v>
      </c>
      <c r="N463" s="34"/>
      <c r="O463" s="34"/>
      <c r="P463" s="34"/>
      <c r="Q463" s="34"/>
      <c r="R463" s="35">
        <v>1</v>
      </c>
      <c r="S463" s="35">
        <v>90</v>
      </c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>
        <v>1</v>
      </c>
      <c r="AO463" s="36">
        <v>100</v>
      </c>
      <c r="AP463" s="293">
        <f>MAX(K463,M463,O463,Q463,S463,U463,W463,Y463,AA463,AC463,AE463,AG463,AI463,AK463,AM463,AO463)*VLOOKUP(I463,'5.- Instrumental'!$B$6:$O$303,14,FALSE)</f>
        <v>2.6832561728395063</v>
      </c>
      <c r="AQ463" s="356">
        <f>VLOOKUP(C463,'6.- Insumos'!$B$5:$K$2417,10,FALSE)</f>
        <v>182.92399999999998</v>
      </c>
      <c r="AR463" s="293">
        <f t="shared" si="17"/>
        <v>185.60725617283947</v>
      </c>
      <c r="AS463" s="293">
        <f t="shared" si="18"/>
        <v>185.60725617283947</v>
      </c>
      <c r="AU463" s="357"/>
    </row>
    <row r="464" spans="2:47" ht="38.25">
      <c r="B464" s="52">
        <v>458</v>
      </c>
      <c r="C464" s="334">
        <v>27687</v>
      </c>
      <c r="D464" s="81" t="s">
        <v>2032</v>
      </c>
      <c r="E464" s="55" t="s">
        <v>3569</v>
      </c>
      <c r="F464" s="55" t="s">
        <v>3570</v>
      </c>
      <c r="G464" s="54" t="s">
        <v>4422</v>
      </c>
      <c r="H464" s="54" t="s">
        <v>4422</v>
      </c>
      <c r="I464" s="55" t="s">
        <v>3315</v>
      </c>
      <c r="J464" s="35">
        <v>2</v>
      </c>
      <c r="K464" s="36">
        <v>60</v>
      </c>
      <c r="L464" s="35">
        <v>1</v>
      </c>
      <c r="M464" s="36">
        <v>80</v>
      </c>
      <c r="N464" s="34"/>
      <c r="O464" s="34"/>
      <c r="P464" s="34"/>
      <c r="Q464" s="34"/>
      <c r="R464" s="35">
        <v>1</v>
      </c>
      <c r="S464" s="35">
        <v>60</v>
      </c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>
        <v>1</v>
      </c>
      <c r="AO464" s="36">
        <v>70</v>
      </c>
      <c r="AP464" s="293">
        <f>MAX(K464,M464,O464,Q464,S464,U464,W464,Y464,AA464,AC464,AE464,AG464,AI464,AK464,AM464,AO464)*VLOOKUP(I464,'5.- Instrumental'!$B$6:$O$303,14,FALSE)</f>
        <v>1.9514590347923684</v>
      </c>
      <c r="AQ464" s="356">
        <f>VLOOKUP(C464,'6.- Insumos'!$B$5:$K$2417,10,FALSE)</f>
        <v>182.92399999999998</v>
      </c>
      <c r="AR464" s="293">
        <f t="shared" si="17"/>
        <v>184.87545903479236</v>
      </c>
      <c r="AS464" s="293">
        <f t="shared" si="18"/>
        <v>184.87545903479236</v>
      </c>
      <c r="AU464" s="357"/>
    </row>
    <row r="465" spans="2:47" ht="38.25">
      <c r="B465" s="52">
        <v>459</v>
      </c>
      <c r="C465" s="334">
        <v>27690</v>
      </c>
      <c r="D465" s="81" t="s">
        <v>2033</v>
      </c>
      <c r="E465" s="55" t="s">
        <v>3569</v>
      </c>
      <c r="F465" s="55" t="s">
        <v>3570</v>
      </c>
      <c r="G465" s="54" t="s">
        <v>4422</v>
      </c>
      <c r="H465" s="54" t="s">
        <v>4422</v>
      </c>
      <c r="I465" s="55" t="s">
        <v>3315</v>
      </c>
      <c r="J465" s="35">
        <v>2</v>
      </c>
      <c r="K465" s="36">
        <v>90</v>
      </c>
      <c r="L465" s="35">
        <v>1</v>
      </c>
      <c r="M465" s="36">
        <v>110</v>
      </c>
      <c r="N465" s="34"/>
      <c r="O465" s="34"/>
      <c r="P465" s="34"/>
      <c r="Q465" s="34"/>
      <c r="R465" s="35">
        <v>1</v>
      </c>
      <c r="S465" s="35">
        <v>90</v>
      </c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>
        <v>1</v>
      </c>
      <c r="AO465" s="36">
        <v>100</v>
      </c>
      <c r="AP465" s="293">
        <f>MAX(K465,M465,O465,Q465,S465,U465,W465,Y465,AA465,AC465,AE465,AG465,AI465,AK465,AM465,AO465)*VLOOKUP(I465,'5.- Instrumental'!$B$6:$O$303,14,FALSE)</f>
        <v>2.6832561728395063</v>
      </c>
      <c r="AQ465" s="356">
        <f>VLOOKUP(C465,'6.- Insumos'!$B$5:$K$2417,10,FALSE)</f>
        <v>182.92399999999998</v>
      </c>
      <c r="AR465" s="293">
        <f t="shared" si="17"/>
        <v>185.60725617283947</v>
      </c>
      <c r="AS465" s="293">
        <f t="shared" si="18"/>
        <v>185.60725617283947</v>
      </c>
      <c r="AU465" s="357"/>
    </row>
    <row r="466" spans="2:47" ht="38.25">
      <c r="B466" s="52">
        <v>460</v>
      </c>
      <c r="C466" s="334">
        <v>27695</v>
      </c>
      <c r="D466" s="81" t="s">
        <v>2034</v>
      </c>
      <c r="E466" s="55" t="s">
        <v>3569</v>
      </c>
      <c r="F466" s="55" t="s">
        <v>3570</v>
      </c>
      <c r="G466" s="54" t="s">
        <v>4422</v>
      </c>
      <c r="H466" s="54" t="s">
        <v>4422</v>
      </c>
      <c r="I466" s="55" t="s">
        <v>3315</v>
      </c>
      <c r="J466" s="34">
        <v>2</v>
      </c>
      <c r="K466" s="36">
        <v>50</v>
      </c>
      <c r="L466" s="34">
        <v>1</v>
      </c>
      <c r="M466" s="36">
        <v>70</v>
      </c>
      <c r="N466" s="34"/>
      <c r="O466" s="34"/>
      <c r="P466" s="34"/>
      <c r="Q466" s="34"/>
      <c r="R466" s="34">
        <v>1</v>
      </c>
      <c r="S466" s="35">
        <v>50</v>
      </c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>
        <v>1</v>
      </c>
      <c r="AO466" s="36">
        <v>60</v>
      </c>
      <c r="AP466" s="293">
        <f>MAX(K466,M466,O466,Q466,S466,U466,W466,Y466,AA466,AC466,AE466,AG466,AI466,AK466,AM466,AO466)*VLOOKUP(I466,'5.- Instrumental'!$B$6:$O$303,14,FALSE)</f>
        <v>1.7075266554433222</v>
      </c>
      <c r="AQ466" s="356">
        <f>VLOOKUP(C466,'6.- Insumos'!$B$5:$K$2417,10,FALSE)</f>
        <v>135.39399999999998</v>
      </c>
      <c r="AR466" s="293">
        <f t="shared" si="17"/>
        <v>137.10152665544331</v>
      </c>
      <c r="AS466" s="293">
        <f t="shared" si="18"/>
        <v>137.10152665544331</v>
      </c>
      <c r="AU466" s="357"/>
    </row>
    <row r="467" spans="2:47" ht="38.25">
      <c r="B467" s="52">
        <v>461</v>
      </c>
      <c r="C467" s="334">
        <v>27700</v>
      </c>
      <c r="D467" s="81" t="s">
        <v>2035</v>
      </c>
      <c r="E467" s="55" t="s">
        <v>3569</v>
      </c>
      <c r="F467" s="55" t="s">
        <v>3573</v>
      </c>
      <c r="G467" s="54" t="s">
        <v>4422</v>
      </c>
      <c r="H467" s="54" t="s">
        <v>4422</v>
      </c>
      <c r="I467" s="55" t="s">
        <v>3315</v>
      </c>
      <c r="J467" s="35">
        <v>2</v>
      </c>
      <c r="K467" s="36">
        <v>120</v>
      </c>
      <c r="L467" s="35">
        <v>1</v>
      </c>
      <c r="M467" s="36">
        <v>140</v>
      </c>
      <c r="N467" s="34"/>
      <c r="O467" s="34"/>
      <c r="P467" s="34"/>
      <c r="Q467" s="34"/>
      <c r="R467" s="35">
        <v>1</v>
      </c>
      <c r="S467" s="35">
        <v>120</v>
      </c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>
        <v>1</v>
      </c>
      <c r="AO467" s="36">
        <v>130</v>
      </c>
      <c r="AP467" s="293">
        <f>MAX(K467,M467,O467,Q467,S467,U467,W467,Y467,AA467,AC467,AE467,AG467,AI467,AK467,AM467,AO467)*VLOOKUP(I467,'5.- Instrumental'!$B$6:$O$303,14,FALSE)</f>
        <v>3.4150533108866443</v>
      </c>
      <c r="AQ467" s="356">
        <f>VLOOKUP(C467,'6.- Insumos'!$B$5:$K$2417,10,FALSE)</f>
        <v>218.40249</v>
      </c>
      <c r="AR467" s="293">
        <f t="shared" si="17"/>
        <v>221.81754331088663</v>
      </c>
      <c r="AS467" s="293">
        <f t="shared" si="18"/>
        <v>221.81754331088663</v>
      </c>
      <c r="AU467" s="357"/>
    </row>
    <row r="468" spans="2:47" ht="38.25">
      <c r="B468" s="52">
        <v>462</v>
      </c>
      <c r="C468" s="334">
        <v>27704</v>
      </c>
      <c r="D468" s="81" t="s">
        <v>2036</v>
      </c>
      <c r="E468" s="55" t="s">
        <v>3569</v>
      </c>
      <c r="F468" s="55" t="s">
        <v>3570</v>
      </c>
      <c r="G468" s="54" t="s">
        <v>4422</v>
      </c>
      <c r="H468" s="54" t="s">
        <v>4422</v>
      </c>
      <c r="I468" s="55" t="s">
        <v>3315</v>
      </c>
      <c r="J468" s="34">
        <v>2</v>
      </c>
      <c r="K468" s="36">
        <v>50</v>
      </c>
      <c r="L468" s="34">
        <v>1</v>
      </c>
      <c r="M468" s="36">
        <v>70</v>
      </c>
      <c r="N468" s="34"/>
      <c r="O468" s="34"/>
      <c r="P468" s="34"/>
      <c r="Q468" s="34"/>
      <c r="R468" s="34">
        <v>1</v>
      </c>
      <c r="S468" s="35">
        <v>50</v>
      </c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>
        <v>1</v>
      </c>
      <c r="AO468" s="36">
        <v>60</v>
      </c>
      <c r="AP468" s="293">
        <f>MAX(K468,M468,O468,Q468,S468,U468,W468,Y468,AA468,AC468,AE468,AG468,AI468,AK468,AM468,AO468)*VLOOKUP(I468,'5.- Instrumental'!$B$6:$O$303,14,FALSE)</f>
        <v>1.7075266554433222</v>
      </c>
      <c r="AQ468" s="356">
        <f>VLOOKUP(C468,'6.- Insumos'!$B$5:$K$2417,10,FALSE)</f>
        <v>164.964</v>
      </c>
      <c r="AR468" s="293">
        <f t="shared" si="17"/>
        <v>166.67152665544333</v>
      </c>
      <c r="AS468" s="293">
        <f t="shared" si="18"/>
        <v>166.67152665544333</v>
      </c>
      <c r="AU468" s="357"/>
    </row>
    <row r="469" spans="2:47" ht="38.25">
      <c r="B469" s="52">
        <v>463</v>
      </c>
      <c r="C469" s="334">
        <v>27705</v>
      </c>
      <c r="D469" s="81" t="s">
        <v>2037</v>
      </c>
      <c r="E469" s="55" t="s">
        <v>3569</v>
      </c>
      <c r="F469" s="55" t="s">
        <v>3570</v>
      </c>
      <c r="G469" s="54" t="s">
        <v>4422</v>
      </c>
      <c r="H469" s="54" t="s">
        <v>4422</v>
      </c>
      <c r="I469" s="55" t="s">
        <v>3315</v>
      </c>
      <c r="J469" s="35">
        <v>2</v>
      </c>
      <c r="K469" s="36">
        <v>120</v>
      </c>
      <c r="L469" s="35">
        <v>1</v>
      </c>
      <c r="M469" s="36">
        <v>140</v>
      </c>
      <c r="N469" s="34"/>
      <c r="O469" s="34"/>
      <c r="P469" s="34"/>
      <c r="Q469" s="34"/>
      <c r="R469" s="35">
        <v>1</v>
      </c>
      <c r="S469" s="35">
        <v>120</v>
      </c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>
        <v>1</v>
      </c>
      <c r="AO469" s="36">
        <v>130</v>
      </c>
      <c r="AP469" s="293">
        <f>MAX(K469,M469,O469,Q469,S469,U469,W469,Y469,AA469,AC469,AE469,AG469,AI469,AK469,AM469,AO469)*VLOOKUP(I469,'5.- Instrumental'!$B$6:$O$303,14,FALSE)</f>
        <v>3.4150533108866443</v>
      </c>
      <c r="AQ469" s="356">
        <f>VLOOKUP(C469,'6.- Insumos'!$B$5:$K$2417,10,FALSE)</f>
        <v>164.964</v>
      </c>
      <c r="AR469" s="293">
        <f t="shared" si="17"/>
        <v>168.37905331088663</v>
      </c>
      <c r="AS469" s="293">
        <f t="shared" si="18"/>
        <v>168.37905331088663</v>
      </c>
      <c r="AU469" s="357"/>
    </row>
    <row r="470" spans="2:47" ht="38.25">
      <c r="B470" s="52">
        <v>464</v>
      </c>
      <c r="C470" s="334">
        <v>27715</v>
      </c>
      <c r="D470" s="81" t="s">
        <v>2038</v>
      </c>
      <c r="E470" s="55" t="s">
        <v>3569</v>
      </c>
      <c r="F470" s="55" t="s">
        <v>3573</v>
      </c>
      <c r="G470" s="54" t="s">
        <v>4422</v>
      </c>
      <c r="H470" s="54" t="s">
        <v>4422</v>
      </c>
      <c r="I470" s="55" t="s">
        <v>3315</v>
      </c>
      <c r="J470" s="35">
        <v>2</v>
      </c>
      <c r="K470" s="36">
        <v>90</v>
      </c>
      <c r="L470" s="35">
        <v>1</v>
      </c>
      <c r="M470" s="36">
        <v>110</v>
      </c>
      <c r="N470" s="34"/>
      <c r="O470" s="34"/>
      <c r="P470" s="34"/>
      <c r="Q470" s="34"/>
      <c r="R470" s="35">
        <v>1</v>
      </c>
      <c r="S470" s="35">
        <v>90</v>
      </c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>
        <v>1</v>
      </c>
      <c r="AO470" s="36">
        <v>100</v>
      </c>
      <c r="AP470" s="293">
        <f>MAX(K470,M470,O470,Q470,S470,U470,W470,Y470,AA470,AC470,AE470,AG470,AI470,AK470,AM470,AO470)*VLOOKUP(I470,'5.- Instrumental'!$B$6:$O$303,14,FALSE)</f>
        <v>2.6832561728395063</v>
      </c>
      <c r="AQ470" s="356">
        <f>VLOOKUP(C470,'6.- Insumos'!$B$5:$K$2417,10,FALSE)</f>
        <v>265.93249000000003</v>
      </c>
      <c r="AR470" s="293">
        <f t="shared" si="17"/>
        <v>268.61574617283952</v>
      </c>
      <c r="AS470" s="293">
        <f t="shared" si="18"/>
        <v>268.61574617283952</v>
      </c>
      <c r="AU470" s="357"/>
    </row>
    <row r="471" spans="2:47" ht="38.25">
      <c r="B471" s="52">
        <v>465</v>
      </c>
      <c r="C471" s="334">
        <v>27727</v>
      </c>
      <c r="D471" s="81" t="s">
        <v>2039</v>
      </c>
      <c r="E471" s="55" t="s">
        <v>3569</v>
      </c>
      <c r="F471" s="55" t="s">
        <v>3573</v>
      </c>
      <c r="G471" s="54" t="s">
        <v>4422</v>
      </c>
      <c r="H471" s="54" t="s">
        <v>4422</v>
      </c>
      <c r="I471" s="55" t="s">
        <v>3315</v>
      </c>
      <c r="J471" s="35">
        <v>2</v>
      </c>
      <c r="K471" s="36">
        <v>60</v>
      </c>
      <c r="L471" s="35">
        <v>1</v>
      </c>
      <c r="M471" s="36">
        <v>80</v>
      </c>
      <c r="N471" s="34"/>
      <c r="O471" s="34"/>
      <c r="P471" s="34"/>
      <c r="Q471" s="34"/>
      <c r="R471" s="35">
        <v>1</v>
      </c>
      <c r="S471" s="35">
        <v>60</v>
      </c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>
        <v>1</v>
      </c>
      <c r="AO471" s="36">
        <v>70</v>
      </c>
      <c r="AP471" s="293">
        <f>MAX(K471,M471,O471,Q471,S471,U471,W471,Y471,AA471,AC471,AE471,AG471,AI471,AK471,AM471,AO471)*VLOOKUP(I471,'5.- Instrumental'!$B$6:$O$303,14,FALSE)</f>
        <v>1.9514590347923684</v>
      </c>
      <c r="AQ471" s="356">
        <f>VLOOKUP(C471,'6.- Insumos'!$B$5:$K$2417,10,FALSE)</f>
        <v>348.91450666666668</v>
      </c>
      <c r="AR471" s="293">
        <f t="shared" si="17"/>
        <v>350.86596570145906</v>
      </c>
      <c r="AS471" s="293">
        <f t="shared" si="18"/>
        <v>350.86596570145906</v>
      </c>
      <c r="AU471" s="357"/>
    </row>
    <row r="472" spans="2:47" ht="38.25">
      <c r="B472" s="52">
        <v>466</v>
      </c>
      <c r="C472" s="334">
        <v>27730</v>
      </c>
      <c r="D472" s="81" t="s">
        <v>2040</v>
      </c>
      <c r="E472" s="55" t="s">
        <v>3569</v>
      </c>
      <c r="F472" s="55" t="s">
        <v>3570</v>
      </c>
      <c r="G472" s="54" t="s">
        <v>4422</v>
      </c>
      <c r="H472" s="54" t="s">
        <v>4422</v>
      </c>
      <c r="I472" s="55" t="s">
        <v>3315</v>
      </c>
      <c r="J472" s="35">
        <v>2</v>
      </c>
      <c r="K472" s="36">
        <v>60</v>
      </c>
      <c r="L472" s="35">
        <v>1</v>
      </c>
      <c r="M472" s="36">
        <v>80</v>
      </c>
      <c r="N472" s="34"/>
      <c r="O472" s="34"/>
      <c r="P472" s="34"/>
      <c r="Q472" s="34"/>
      <c r="R472" s="35">
        <v>1</v>
      </c>
      <c r="S472" s="35">
        <v>60</v>
      </c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>
        <v>1</v>
      </c>
      <c r="AO472" s="36">
        <v>70</v>
      </c>
      <c r="AP472" s="293">
        <f>MAX(K472,M472,O472,Q472,S472,U472,W472,Y472,AA472,AC472,AE472,AG472,AI472,AK472,AM472,AO472)*VLOOKUP(I472,'5.- Instrumental'!$B$6:$O$303,14,FALSE)</f>
        <v>1.9514590347923684</v>
      </c>
      <c r="AQ472" s="356">
        <f>VLOOKUP(C472,'6.- Insumos'!$B$5:$K$2417,10,FALSE)</f>
        <v>182.92399999999998</v>
      </c>
      <c r="AR472" s="293">
        <f t="shared" si="17"/>
        <v>184.87545903479236</v>
      </c>
      <c r="AS472" s="293">
        <f t="shared" si="18"/>
        <v>184.87545903479236</v>
      </c>
      <c r="AU472" s="357"/>
    </row>
    <row r="473" spans="2:47" ht="25.5">
      <c r="B473" s="52">
        <v>467</v>
      </c>
      <c r="C473" s="334">
        <v>27750</v>
      </c>
      <c r="D473" s="361" t="s">
        <v>3744</v>
      </c>
      <c r="E473" s="55" t="s">
        <v>3562</v>
      </c>
      <c r="F473" s="55" t="s">
        <v>3565</v>
      </c>
      <c r="G473" s="54" t="s">
        <v>4422</v>
      </c>
      <c r="H473" s="54" t="s">
        <v>4422</v>
      </c>
      <c r="I473" s="55" t="s">
        <v>3293</v>
      </c>
      <c r="J473" s="36">
        <v>1</v>
      </c>
      <c r="K473" s="36">
        <v>30</v>
      </c>
      <c r="L473" s="36"/>
      <c r="M473" s="36"/>
      <c r="N473" s="34"/>
      <c r="O473" s="34"/>
      <c r="P473" s="34"/>
      <c r="Q473" s="34"/>
      <c r="R473" s="34"/>
      <c r="S473" s="35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>
        <v>1</v>
      </c>
      <c r="AO473" s="36">
        <v>40</v>
      </c>
      <c r="AP473" s="293">
        <f>MAX(K473,M473,O473,Q473,S473,U473,W473,Y473,AA473,AC473,AE473,AG473,AI473,AK473,AM473,AO473)*VLOOKUP(I473,'5.- Instrumental'!$B$6:$O$303,14,FALSE)</f>
        <v>8.3438552188552201E-2</v>
      </c>
      <c r="AQ473" s="356">
        <f>VLOOKUP(C473,'6.- Insumos'!$B$5:$K$2417,10,FALSE)</f>
        <v>46.857150000000004</v>
      </c>
      <c r="AR473" s="293">
        <f t="shared" si="17"/>
        <v>46.940588552188558</v>
      </c>
      <c r="AS473" s="293">
        <f t="shared" si="18"/>
        <v>46.940588552188558</v>
      </c>
      <c r="AU473" s="357"/>
    </row>
    <row r="474" spans="2:47" ht="25.5">
      <c r="B474" s="52">
        <v>468</v>
      </c>
      <c r="C474" s="334">
        <v>27752</v>
      </c>
      <c r="D474" s="361" t="s">
        <v>3745</v>
      </c>
      <c r="E474" s="55" t="s">
        <v>3562</v>
      </c>
      <c r="F474" s="55" t="s">
        <v>3565</v>
      </c>
      <c r="G474" s="54" t="s">
        <v>4422</v>
      </c>
      <c r="H474" s="54" t="s">
        <v>4422</v>
      </c>
      <c r="I474" s="55" t="s">
        <v>3293</v>
      </c>
      <c r="J474" s="35">
        <v>1</v>
      </c>
      <c r="K474" s="36">
        <v>40</v>
      </c>
      <c r="L474" s="35"/>
      <c r="M474" s="36"/>
      <c r="N474" s="34"/>
      <c r="O474" s="34"/>
      <c r="P474" s="34"/>
      <c r="Q474" s="34"/>
      <c r="R474" s="35"/>
      <c r="S474" s="35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>
        <v>1</v>
      </c>
      <c r="AO474" s="36">
        <v>50</v>
      </c>
      <c r="AP474" s="293">
        <f>MAX(K474,M474,O474,Q474,S474,U474,W474,Y474,AA474,AC474,AE474,AG474,AI474,AK474,AM474,AO474)*VLOOKUP(I474,'5.- Instrumental'!$B$6:$O$303,14,FALSE)</f>
        <v>0.10429819023569024</v>
      </c>
      <c r="AQ474" s="356">
        <f>VLOOKUP(C474,'6.- Insumos'!$B$5:$K$2417,10,FALSE)</f>
        <v>46.857150000000004</v>
      </c>
      <c r="AR474" s="293">
        <f t="shared" si="17"/>
        <v>46.961448190235693</v>
      </c>
      <c r="AS474" s="293">
        <f t="shared" si="18"/>
        <v>46.961448190235693</v>
      </c>
      <c r="AU474" s="357"/>
    </row>
    <row r="475" spans="2:47" ht="38.25">
      <c r="B475" s="52">
        <v>469</v>
      </c>
      <c r="C475" s="334">
        <v>27756</v>
      </c>
      <c r="D475" s="81" t="s">
        <v>2041</v>
      </c>
      <c r="E475" s="55" t="s">
        <v>3569</v>
      </c>
      <c r="F475" s="55" t="s">
        <v>3570</v>
      </c>
      <c r="G475" s="54" t="s">
        <v>4422</v>
      </c>
      <c r="H475" s="54" t="s">
        <v>4422</v>
      </c>
      <c r="I475" s="55" t="s">
        <v>3315</v>
      </c>
      <c r="J475" s="34">
        <v>2</v>
      </c>
      <c r="K475" s="36">
        <v>50</v>
      </c>
      <c r="L475" s="34">
        <v>1</v>
      </c>
      <c r="M475" s="36">
        <v>70</v>
      </c>
      <c r="N475" s="34"/>
      <c r="O475" s="34"/>
      <c r="P475" s="34"/>
      <c r="Q475" s="34"/>
      <c r="R475" s="34">
        <v>1</v>
      </c>
      <c r="S475" s="35">
        <v>50</v>
      </c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>
        <v>1</v>
      </c>
      <c r="AO475" s="36">
        <v>60</v>
      </c>
      <c r="AP475" s="293">
        <f>MAX(K475,M475,O475,Q475,S475,U475,W475,Y475,AA475,AC475,AE475,AG475,AI475,AK475,AM475,AO475)*VLOOKUP(I475,'5.- Instrumental'!$B$6:$O$303,14,FALSE)</f>
        <v>1.7075266554433222</v>
      </c>
      <c r="AQ475" s="356">
        <f>VLOOKUP(C475,'6.- Insumos'!$B$5:$K$2417,10,FALSE)</f>
        <v>164.964</v>
      </c>
      <c r="AR475" s="293">
        <f t="shared" si="17"/>
        <v>166.67152665544333</v>
      </c>
      <c r="AS475" s="293">
        <f t="shared" si="18"/>
        <v>166.67152665544333</v>
      </c>
      <c r="AU475" s="357"/>
    </row>
    <row r="476" spans="2:47" ht="38.25">
      <c r="B476" s="52">
        <v>470</v>
      </c>
      <c r="C476" s="334">
        <v>27758</v>
      </c>
      <c r="D476" s="81" t="s">
        <v>2042</v>
      </c>
      <c r="E476" s="55" t="s">
        <v>3569</v>
      </c>
      <c r="F476" s="55" t="s">
        <v>3570</v>
      </c>
      <c r="G476" s="54" t="s">
        <v>4422</v>
      </c>
      <c r="H476" s="54" t="s">
        <v>4422</v>
      </c>
      <c r="I476" s="55" t="s">
        <v>3315</v>
      </c>
      <c r="J476" s="35">
        <v>2</v>
      </c>
      <c r="K476" s="36">
        <v>90</v>
      </c>
      <c r="L476" s="35">
        <v>1</v>
      </c>
      <c r="M476" s="36">
        <v>110</v>
      </c>
      <c r="N476" s="34"/>
      <c r="O476" s="34"/>
      <c r="P476" s="34"/>
      <c r="Q476" s="34"/>
      <c r="R476" s="35">
        <v>1</v>
      </c>
      <c r="S476" s="35">
        <v>90</v>
      </c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>
        <v>1</v>
      </c>
      <c r="AO476" s="36">
        <v>100</v>
      </c>
      <c r="AP476" s="293">
        <f>MAX(K476,M476,O476,Q476,S476,U476,W476,Y476,AA476,AC476,AE476,AG476,AI476,AK476,AM476,AO476)*VLOOKUP(I476,'5.- Instrumental'!$B$6:$O$303,14,FALSE)</f>
        <v>2.6832561728395063</v>
      </c>
      <c r="AQ476" s="356">
        <f>VLOOKUP(C476,'6.- Insumos'!$B$5:$K$2417,10,FALSE)</f>
        <v>182.92399999999998</v>
      </c>
      <c r="AR476" s="293">
        <f t="shared" si="17"/>
        <v>185.60725617283947</v>
      </c>
      <c r="AS476" s="293">
        <f t="shared" si="18"/>
        <v>185.60725617283947</v>
      </c>
      <c r="AU476" s="357"/>
    </row>
    <row r="477" spans="2:47" ht="38.25">
      <c r="B477" s="52">
        <v>471</v>
      </c>
      <c r="C477" s="334">
        <v>27784</v>
      </c>
      <c r="D477" s="81" t="s">
        <v>2043</v>
      </c>
      <c r="E477" s="55" t="s">
        <v>3569</v>
      </c>
      <c r="F477" s="55" t="s">
        <v>3570</v>
      </c>
      <c r="G477" s="54" t="s">
        <v>4422</v>
      </c>
      <c r="H477" s="54" t="s">
        <v>4422</v>
      </c>
      <c r="I477" s="55" t="s">
        <v>3315</v>
      </c>
      <c r="J477" s="35">
        <v>2</v>
      </c>
      <c r="K477" s="36">
        <v>90</v>
      </c>
      <c r="L477" s="35">
        <v>1</v>
      </c>
      <c r="M477" s="36">
        <v>110</v>
      </c>
      <c r="N477" s="34"/>
      <c r="O477" s="34"/>
      <c r="P477" s="34"/>
      <c r="Q477" s="34"/>
      <c r="R477" s="35">
        <v>1</v>
      </c>
      <c r="S477" s="35">
        <v>90</v>
      </c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>
        <v>1</v>
      </c>
      <c r="AO477" s="36">
        <v>100</v>
      </c>
      <c r="AP477" s="293">
        <f>MAX(K477,M477,O477,Q477,S477,U477,W477,Y477,AA477,AC477,AE477,AG477,AI477,AK477,AM477,AO477)*VLOOKUP(I477,'5.- Instrumental'!$B$6:$O$303,14,FALSE)</f>
        <v>2.6832561728395063</v>
      </c>
      <c r="AQ477" s="356">
        <f>VLOOKUP(C477,'6.- Insumos'!$B$5:$K$2417,10,FALSE)</f>
        <v>164.964</v>
      </c>
      <c r="AR477" s="293">
        <f t="shared" si="17"/>
        <v>167.64725617283949</v>
      </c>
      <c r="AS477" s="293">
        <f t="shared" si="18"/>
        <v>167.64725617283949</v>
      </c>
      <c r="AU477" s="357"/>
    </row>
    <row r="478" spans="2:47" ht="38.25">
      <c r="B478" s="52">
        <v>472</v>
      </c>
      <c r="C478" s="334">
        <v>27792</v>
      </c>
      <c r="D478" s="81" t="s">
        <v>2044</v>
      </c>
      <c r="E478" s="55" t="s">
        <v>3569</v>
      </c>
      <c r="F478" s="55" t="s">
        <v>3570</v>
      </c>
      <c r="G478" s="54" t="s">
        <v>4422</v>
      </c>
      <c r="H478" s="54" t="s">
        <v>4422</v>
      </c>
      <c r="I478" s="55" t="s">
        <v>3315</v>
      </c>
      <c r="J478" s="35">
        <v>2</v>
      </c>
      <c r="K478" s="36">
        <v>90</v>
      </c>
      <c r="L478" s="35">
        <v>1</v>
      </c>
      <c r="M478" s="36">
        <v>110</v>
      </c>
      <c r="N478" s="34"/>
      <c r="O478" s="34"/>
      <c r="P478" s="34"/>
      <c r="Q478" s="34"/>
      <c r="R478" s="35">
        <v>1</v>
      </c>
      <c r="S478" s="35">
        <v>90</v>
      </c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>
        <v>1</v>
      </c>
      <c r="AO478" s="36">
        <v>100</v>
      </c>
      <c r="AP478" s="293">
        <f>MAX(K478,M478,O478,Q478,S478,U478,W478,Y478,AA478,AC478,AE478,AG478,AI478,AK478,AM478,AO478)*VLOOKUP(I478,'5.- Instrumental'!$B$6:$O$303,14,FALSE)</f>
        <v>2.6832561728395063</v>
      </c>
      <c r="AQ478" s="356">
        <f>VLOOKUP(C478,'6.- Insumos'!$B$5:$K$2417,10,FALSE)</f>
        <v>164.964</v>
      </c>
      <c r="AR478" s="293">
        <f t="shared" si="17"/>
        <v>167.64725617283949</v>
      </c>
      <c r="AS478" s="293">
        <f t="shared" si="18"/>
        <v>167.64725617283949</v>
      </c>
      <c r="AU478" s="357"/>
    </row>
    <row r="479" spans="2:47" ht="38.25">
      <c r="B479" s="52">
        <v>473</v>
      </c>
      <c r="C479" s="334">
        <v>27814</v>
      </c>
      <c r="D479" s="81" t="s">
        <v>2045</v>
      </c>
      <c r="E479" s="55" t="s">
        <v>3569</v>
      </c>
      <c r="F479" s="55" t="s">
        <v>3570</v>
      </c>
      <c r="G479" s="54" t="s">
        <v>4422</v>
      </c>
      <c r="H479" s="54" t="s">
        <v>4422</v>
      </c>
      <c r="I479" s="55" t="s">
        <v>3315</v>
      </c>
      <c r="J479" s="35">
        <v>2</v>
      </c>
      <c r="K479" s="36">
        <v>90</v>
      </c>
      <c r="L479" s="35">
        <v>1</v>
      </c>
      <c r="M479" s="36">
        <v>110</v>
      </c>
      <c r="N479" s="34"/>
      <c r="O479" s="34"/>
      <c r="P479" s="34"/>
      <c r="Q479" s="34"/>
      <c r="R479" s="35">
        <v>1</v>
      </c>
      <c r="S479" s="35">
        <v>90</v>
      </c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>
        <v>1</v>
      </c>
      <c r="AO479" s="36">
        <v>100</v>
      </c>
      <c r="AP479" s="293">
        <f>MAX(K479,M479,O479,Q479,S479,U479,W479,Y479,AA479,AC479,AE479,AG479,AI479,AK479,AM479,AO479)*VLOOKUP(I479,'5.- Instrumental'!$B$6:$O$303,14,FALSE)</f>
        <v>2.6832561728395063</v>
      </c>
      <c r="AQ479" s="356">
        <f>VLOOKUP(C479,'6.- Insumos'!$B$5:$K$2417,10,FALSE)</f>
        <v>286.27401666666663</v>
      </c>
      <c r="AR479" s="293">
        <f t="shared" si="17"/>
        <v>288.95727283950612</v>
      </c>
      <c r="AS479" s="293">
        <f t="shared" si="18"/>
        <v>288.95727283950612</v>
      </c>
      <c r="AU479" s="357"/>
    </row>
    <row r="480" spans="2:47" ht="38.25">
      <c r="B480" s="52">
        <v>474</v>
      </c>
      <c r="C480" s="334">
        <v>27822</v>
      </c>
      <c r="D480" s="361" t="s">
        <v>3746</v>
      </c>
      <c r="E480" s="55" t="s">
        <v>3569</v>
      </c>
      <c r="F480" s="55" t="s">
        <v>3570</v>
      </c>
      <c r="G480" s="54" t="s">
        <v>4422</v>
      </c>
      <c r="H480" s="54" t="s">
        <v>4422</v>
      </c>
      <c r="I480" s="55" t="s">
        <v>3315</v>
      </c>
      <c r="J480" s="35">
        <v>2</v>
      </c>
      <c r="K480" s="36">
        <v>120</v>
      </c>
      <c r="L480" s="35">
        <v>1</v>
      </c>
      <c r="M480" s="36">
        <v>140</v>
      </c>
      <c r="N480" s="34"/>
      <c r="O480" s="34"/>
      <c r="P480" s="34"/>
      <c r="Q480" s="34"/>
      <c r="R480" s="35">
        <v>1</v>
      </c>
      <c r="S480" s="35">
        <v>120</v>
      </c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>
        <v>1</v>
      </c>
      <c r="AO480" s="36">
        <v>130</v>
      </c>
      <c r="AP480" s="293">
        <f>MAX(K480,M480,O480,Q480,S480,U480,W480,Y480,AA480,AC480,AE480,AG480,AI480,AK480,AM480,AO480)*VLOOKUP(I480,'5.- Instrumental'!$B$6:$O$303,14,FALSE)</f>
        <v>3.4150533108866443</v>
      </c>
      <c r="AQ480" s="356">
        <f>VLOOKUP(C480,'6.- Insumos'!$B$5:$K$2417,10,FALSE)</f>
        <v>306.64201666666668</v>
      </c>
      <c r="AR480" s="293">
        <f t="shared" si="17"/>
        <v>310.05706997755334</v>
      </c>
      <c r="AS480" s="293">
        <f t="shared" si="18"/>
        <v>310.05706997755334</v>
      </c>
      <c r="AU480" s="357"/>
    </row>
    <row r="481" spans="2:47" ht="38.25">
      <c r="B481" s="52">
        <v>475</v>
      </c>
      <c r="C481" s="334">
        <v>27829</v>
      </c>
      <c r="D481" s="81" t="s">
        <v>2208</v>
      </c>
      <c r="E481" s="55" t="s">
        <v>3569</v>
      </c>
      <c r="F481" s="55" t="s">
        <v>3570</v>
      </c>
      <c r="G481" s="54" t="s">
        <v>4422</v>
      </c>
      <c r="H481" s="54" t="s">
        <v>4422</v>
      </c>
      <c r="I481" s="55" t="s">
        <v>3315</v>
      </c>
      <c r="J481" s="35">
        <v>2</v>
      </c>
      <c r="K481" s="36">
        <v>90</v>
      </c>
      <c r="L481" s="35">
        <v>1</v>
      </c>
      <c r="M481" s="36">
        <v>110</v>
      </c>
      <c r="N481" s="34"/>
      <c r="O481" s="34"/>
      <c r="P481" s="34"/>
      <c r="Q481" s="34"/>
      <c r="R481" s="35">
        <v>1</v>
      </c>
      <c r="S481" s="35">
        <v>90</v>
      </c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>
        <v>1</v>
      </c>
      <c r="AO481" s="36">
        <v>100</v>
      </c>
      <c r="AP481" s="293">
        <f>MAX(K481,M481,O481,Q481,S481,U481,W481,Y481,AA481,AC481,AE481,AG481,AI481,AK481,AM481,AO481)*VLOOKUP(I481,'5.- Instrumental'!$B$6:$O$303,14,FALSE)</f>
        <v>2.6832561728395063</v>
      </c>
      <c r="AQ481" s="356">
        <f>VLOOKUP(C481,'6.- Insumos'!$B$5:$K$2417,10,FALSE)</f>
        <v>164.964</v>
      </c>
      <c r="AR481" s="293">
        <f t="shared" si="17"/>
        <v>167.64725617283949</v>
      </c>
      <c r="AS481" s="293">
        <f t="shared" si="18"/>
        <v>167.64725617283949</v>
      </c>
      <c r="AU481" s="357"/>
    </row>
    <row r="482" spans="2:47" ht="38.25">
      <c r="B482" s="52">
        <v>476</v>
      </c>
      <c r="C482" s="334">
        <v>27832</v>
      </c>
      <c r="D482" s="81" t="s">
        <v>2209</v>
      </c>
      <c r="E482" s="55" t="s">
        <v>3569</v>
      </c>
      <c r="F482" s="55" t="s">
        <v>3570</v>
      </c>
      <c r="G482" s="54" t="s">
        <v>4422</v>
      </c>
      <c r="H482" s="54" t="s">
        <v>4422</v>
      </c>
      <c r="I482" s="55" t="s">
        <v>3315</v>
      </c>
      <c r="J482" s="35">
        <v>2</v>
      </c>
      <c r="K482" s="36">
        <v>90</v>
      </c>
      <c r="L482" s="35">
        <v>1</v>
      </c>
      <c r="M482" s="36">
        <v>110</v>
      </c>
      <c r="N482" s="34"/>
      <c r="O482" s="34"/>
      <c r="P482" s="34"/>
      <c r="Q482" s="34"/>
      <c r="R482" s="35">
        <v>1</v>
      </c>
      <c r="S482" s="35">
        <v>90</v>
      </c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>
        <v>1</v>
      </c>
      <c r="AO482" s="36">
        <v>100</v>
      </c>
      <c r="AP482" s="293">
        <f>MAX(K482,M482,O482,Q482,S482,U482,W482,Y482,AA482,AC482,AE482,AG482,AI482,AK482,AM482,AO482)*VLOOKUP(I482,'5.- Instrumental'!$B$6:$O$303,14,FALSE)</f>
        <v>2.6832561728395063</v>
      </c>
      <c r="AQ482" s="356">
        <f>VLOOKUP(C482,'6.- Insumos'!$B$5:$K$2417,10,FALSE)</f>
        <v>164.964</v>
      </c>
      <c r="AR482" s="293">
        <f t="shared" si="17"/>
        <v>167.64725617283949</v>
      </c>
      <c r="AS482" s="293">
        <f t="shared" si="18"/>
        <v>167.64725617283949</v>
      </c>
      <c r="AU482" s="357"/>
    </row>
    <row r="483" spans="2:47" ht="38.25">
      <c r="B483" s="52">
        <v>477</v>
      </c>
      <c r="C483" s="334">
        <v>27860</v>
      </c>
      <c r="D483" s="81" t="s">
        <v>2210</v>
      </c>
      <c r="E483" s="55" t="s">
        <v>3569</v>
      </c>
      <c r="F483" s="55" t="s">
        <v>3563</v>
      </c>
      <c r="G483" s="54" t="s">
        <v>4422</v>
      </c>
      <c r="H483" s="54" t="s">
        <v>4422</v>
      </c>
      <c r="I483" s="55" t="s">
        <v>3307</v>
      </c>
      <c r="J483" s="35">
        <v>2</v>
      </c>
      <c r="K483" s="36">
        <v>60</v>
      </c>
      <c r="L483" s="35">
        <v>1</v>
      </c>
      <c r="M483" s="36">
        <v>80</v>
      </c>
      <c r="N483" s="34"/>
      <c r="O483" s="34"/>
      <c r="P483" s="34"/>
      <c r="Q483" s="34"/>
      <c r="R483" s="35">
        <v>1</v>
      </c>
      <c r="S483" s="35">
        <v>60</v>
      </c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>
        <v>1</v>
      </c>
      <c r="AO483" s="36">
        <v>70</v>
      </c>
      <c r="AP483" s="293">
        <f>MAX(K483,M483,O483,Q483,S483,U483,W483,Y483,AA483,AC483,AE483,AG483,AI483,AK483,AM483,AO483)*VLOOKUP(I483,'5.- Instrumental'!$B$6:$O$303,14,FALSE)</f>
        <v>1.2821268237934904</v>
      </c>
      <c r="AQ483" s="356">
        <f>VLOOKUP(C483,'6.- Insumos'!$B$5:$K$2417,10,FALSE)</f>
        <v>219.58201666666668</v>
      </c>
      <c r="AR483" s="293">
        <f t="shared" si="17"/>
        <v>220.86414349046018</v>
      </c>
      <c r="AS483" s="293">
        <f t="shared" si="18"/>
        <v>220.86414349046018</v>
      </c>
      <c r="AU483" s="357"/>
    </row>
    <row r="484" spans="2:47" ht="38.25">
      <c r="B484" s="52">
        <v>478</v>
      </c>
      <c r="C484" s="334">
        <v>27870</v>
      </c>
      <c r="D484" s="81" t="s">
        <v>2211</v>
      </c>
      <c r="E484" s="55" t="s">
        <v>3569</v>
      </c>
      <c r="F484" s="55" t="s">
        <v>3570</v>
      </c>
      <c r="G484" s="54" t="s">
        <v>4422</v>
      </c>
      <c r="H484" s="54" t="s">
        <v>4422</v>
      </c>
      <c r="I484" s="55" t="s">
        <v>3315</v>
      </c>
      <c r="J484" s="35">
        <v>2</v>
      </c>
      <c r="K484" s="36">
        <v>120</v>
      </c>
      <c r="L484" s="35">
        <v>1</v>
      </c>
      <c r="M484" s="36">
        <v>140</v>
      </c>
      <c r="N484" s="34"/>
      <c r="O484" s="34"/>
      <c r="P484" s="34"/>
      <c r="Q484" s="34"/>
      <c r="R484" s="35">
        <v>1</v>
      </c>
      <c r="S484" s="35">
        <v>120</v>
      </c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>
        <v>1</v>
      </c>
      <c r="AO484" s="36">
        <v>130</v>
      </c>
      <c r="AP484" s="293">
        <f>MAX(K484,M484,O484,Q484,S484,U484,W484,Y484,AA484,AC484,AE484,AG484,AI484,AK484,AM484,AO484)*VLOOKUP(I484,'5.- Instrumental'!$B$6:$O$303,14,FALSE)</f>
        <v>3.4150533108866443</v>
      </c>
      <c r="AQ484" s="356">
        <f>VLOOKUP(C484,'6.- Insumos'!$B$5:$K$2417,10,FALSE)</f>
        <v>135.39399999999998</v>
      </c>
      <c r="AR484" s="293">
        <f t="shared" si="17"/>
        <v>138.80905331088661</v>
      </c>
      <c r="AS484" s="293">
        <f t="shared" si="18"/>
        <v>138.80905331088661</v>
      </c>
      <c r="AU484" s="357"/>
    </row>
    <row r="485" spans="2:47" ht="38.25">
      <c r="B485" s="52">
        <v>479</v>
      </c>
      <c r="C485" s="334">
        <v>27871</v>
      </c>
      <c r="D485" s="81" t="s">
        <v>2212</v>
      </c>
      <c r="E485" s="55" t="s">
        <v>3569</v>
      </c>
      <c r="F485" s="55" t="s">
        <v>3570</v>
      </c>
      <c r="G485" s="54" t="s">
        <v>4422</v>
      </c>
      <c r="H485" s="54" t="s">
        <v>4422</v>
      </c>
      <c r="I485" s="55" t="s">
        <v>3315</v>
      </c>
      <c r="J485" s="35">
        <v>2</v>
      </c>
      <c r="K485" s="36">
        <v>90</v>
      </c>
      <c r="L485" s="35">
        <v>1</v>
      </c>
      <c r="M485" s="36">
        <v>110</v>
      </c>
      <c r="N485" s="34"/>
      <c r="O485" s="34"/>
      <c r="P485" s="34"/>
      <c r="Q485" s="34"/>
      <c r="R485" s="35">
        <v>1</v>
      </c>
      <c r="S485" s="35">
        <v>90</v>
      </c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>
        <v>1</v>
      </c>
      <c r="AO485" s="36">
        <v>100</v>
      </c>
      <c r="AP485" s="293">
        <f>MAX(K485,M485,O485,Q485,S485,U485,W485,Y485,AA485,AC485,AE485,AG485,AI485,AK485,AM485,AO485)*VLOOKUP(I485,'5.- Instrumental'!$B$6:$O$303,14,FALSE)</f>
        <v>2.6832561728395063</v>
      </c>
      <c r="AQ485" s="356">
        <f>VLOOKUP(C485,'6.- Insumos'!$B$5:$K$2417,10,FALSE)</f>
        <v>182.92399999999998</v>
      </c>
      <c r="AR485" s="293">
        <f t="shared" si="17"/>
        <v>185.60725617283947</v>
      </c>
      <c r="AS485" s="293">
        <f t="shared" si="18"/>
        <v>185.60725617283947</v>
      </c>
      <c r="AU485" s="357"/>
    </row>
    <row r="486" spans="2:47" ht="38.25">
      <c r="B486" s="52">
        <v>480</v>
      </c>
      <c r="C486" s="334">
        <v>27880</v>
      </c>
      <c r="D486" s="81" t="s">
        <v>2213</v>
      </c>
      <c r="E486" s="55" t="s">
        <v>3569</v>
      </c>
      <c r="F486" s="55" t="s">
        <v>3570</v>
      </c>
      <c r="G486" s="54" t="s">
        <v>4422</v>
      </c>
      <c r="H486" s="54" t="s">
        <v>4422</v>
      </c>
      <c r="I486" s="55" t="s">
        <v>3315</v>
      </c>
      <c r="J486" s="35">
        <v>2</v>
      </c>
      <c r="K486" s="36">
        <v>90</v>
      </c>
      <c r="L486" s="35">
        <v>1</v>
      </c>
      <c r="M486" s="36">
        <v>110</v>
      </c>
      <c r="N486" s="34"/>
      <c r="O486" s="34"/>
      <c r="P486" s="34"/>
      <c r="Q486" s="34"/>
      <c r="R486" s="35">
        <v>1</v>
      </c>
      <c r="S486" s="35">
        <v>90</v>
      </c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>
        <v>1</v>
      </c>
      <c r="AO486" s="36">
        <v>100</v>
      </c>
      <c r="AP486" s="293">
        <f>MAX(K486,M486,O486,Q486,S486,U486,W486,Y486,AA486,AC486,AE486,AG486,AI486,AK486,AM486,AO486)*VLOOKUP(I486,'5.- Instrumental'!$B$6:$O$303,14,FALSE)</f>
        <v>2.6832561728395063</v>
      </c>
      <c r="AQ486" s="356">
        <f>VLOOKUP(C486,'6.- Insumos'!$B$5:$K$2417,10,FALSE)</f>
        <v>135.39399999999998</v>
      </c>
      <c r="AR486" s="293">
        <f t="shared" si="17"/>
        <v>138.0772561728395</v>
      </c>
      <c r="AS486" s="293">
        <f t="shared" si="18"/>
        <v>138.0772561728395</v>
      </c>
      <c r="AU486" s="357"/>
    </row>
    <row r="487" spans="2:47" ht="38.25">
      <c r="B487" s="52">
        <v>481</v>
      </c>
      <c r="C487" s="334">
        <v>27888</v>
      </c>
      <c r="D487" s="81" t="s">
        <v>2214</v>
      </c>
      <c r="E487" s="55" t="s">
        <v>3569</v>
      </c>
      <c r="F487" s="55" t="s">
        <v>3570</v>
      </c>
      <c r="G487" s="54" t="s">
        <v>4422</v>
      </c>
      <c r="H487" s="54" t="s">
        <v>4422</v>
      </c>
      <c r="I487" s="55" t="s">
        <v>3315</v>
      </c>
      <c r="J487" s="35">
        <v>2</v>
      </c>
      <c r="K487" s="35">
        <v>100</v>
      </c>
      <c r="L487" s="35">
        <v>1</v>
      </c>
      <c r="M487" s="35">
        <v>120</v>
      </c>
      <c r="N487" s="34"/>
      <c r="O487" s="34"/>
      <c r="P487" s="34"/>
      <c r="Q487" s="34"/>
      <c r="R487" s="35">
        <v>1</v>
      </c>
      <c r="S487" s="35">
        <v>100</v>
      </c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>
        <v>1</v>
      </c>
      <c r="AO487" s="35">
        <v>110</v>
      </c>
      <c r="AP487" s="293">
        <f>MAX(K487,M487,O487,Q487,S487,U487,W487,Y487,AA487,AC487,AE487,AG487,AI487,AK487,AM487,AO487)*VLOOKUP(I487,'5.- Instrumental'!$B$6:$O$303,14,FALSE)</f>
        <v>2.9271885521885523</v>
      </c>
      <c r="AQ487" s="356">
        <f>VLOOKUP(C487,'6.- Insumos'!$B$5:$K$2417,10,FALSE)</f>
        <v>135.39399999999998</v>
      </c>
      <c r="AR487" s="293">
        <f t="shared" si="17"/>
        <v>138.32118855218852</v>
      </c>
      <c r="AS487" s="293">
        <f t="shared" si="18"/>
        <v>138.32118855218852</v>
      </c>
      <c r="AU487" s="357"/>
    </row>
    <row r="488" spans="2:47" ht="38.25">
      <c r="B488" s="52">
        <v>482</v>
      </c>
      <c r="C488" s="334">
        <v>27889</v>
      </c>
      <c r="D488" s="81" t="s">
        <v>2215</v>
      </c>
      <c r="E488" s="55" t="s">
        <v>3569</v>
      </c>
      <c r="F488" s="55" t="s">
        <v>3570</v>
      </c>
      <c r="G488" s="54" t="s">
        <v>4422</v>
      </c>
      <c r="H488" s="54" t="s">
        <v>4422</v>
      </c>
      <c r="I488" s="55" t="s">
        <v>3315</v>
      </c>
      <c r="J488" s="35">
        <v>2</v>
      </c>
      <c r="K488" s="36">
        <v>90</v>
      </c>
      <c r="L488" s="35">
        <v>1</v>
      </c>
      <c r="M488" s="36">
        <v>110</v>
      </c>
      <c r="N488" s="34"/>
      <c r="O488" s="34"/>
      <c r="P488" s="34"/>
      <c r="Q488" s="34"/>
      <c r="R488" s="35">
        <v>1</v>
      </c>
      <c r="S488" s="35">
        <v>90</v>
      </c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>
        <v>1</v>
      </c>
      <c r="AO488" s="36">
        <v>100</v>
      </c>
      <c r="AP488" s="293">
        <f>MAX(K488,M488,O488,Q488,S488,U488,W488,Y488,AA488,AC488,AE488,AG488,AI488,AK488,AM488,AO488)*VLOOKUP(I488,'5.- Instrumental'!$B$6:$O$303,14,FALSE)</f>
        <v>2.6832561728395063</v>
      </c>
      <c r="AQ488" s="356">
        <f>VLOOKUP(C488,'6.- Insumos'!$B$5:$K$2417,10,FALSE)</f>
        <v>135.39399999999998</v>
      </c>
      <c r="AR488" s="293">
        <f t="shared" si="17"/>
        <v>138.0772561728395</v>
      </c>
      <c r="AS488" s="293">
        <f t="shared" si="18"/>
        <v>138.0772561728395</v>
      </c>
      <c r="AU488" s="357"/>
    </row>
    <row r="489" spans="2:47" ht="38.25">
      <c r="B489" s="52">
        <v>483</v>
      </c>
      <c r="C489" s="334">
        <v>27892</v>
      </c>
      <c r="D489" s="81" t="s">
        <v>2016</v>
      </c>
      <c r="E489" s="55" t="s">
        <v>3569</v>
      </c>
      <c r="F489" s="55" t="s">
        <v>3570</v>
      </c>
      <c r="G489" s="54" t="s">
        <v>4422</v>
      </c>
      <c r="H489" s="54" t="s">
        <v>4422</v>
      </c>
      <c r="I489" s="55" t="s">
        <v>3315</v>
      </c>
      <c r="J489" s="35">
        <v>2</v>
      </c>
      <c r="K489" s="36">
        <v>60</v>
      </c>
      <c r="L489" s="35">
        <v>1</v>
      </c>
      <c r="M489" s="36">
        <v>80</v>
      </c>
      <c r="N489" s="34"/>
      <c r="O489" s="34"/>
      <c r="P489" s="34"/>
      <c r="Q489" s="34"/>
      <c r="R489" s="35">
        <v>1</v>
      </c>
      <c r="S489" s="35">
        <v>60</v>
      </c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>
        <v>1</v>
      </c>
      <c r="AO489" s="36">
        <v>70</v>
      </c>
      <c r="AP489" s="293">
        <f>MAX(K489,M489,O489,Q489,S489,U489,W489,Y489,AA489,AC489,AE489,AG489,AI489,AK489,AM489,AO489)*VLOOKUP(I489,'5.- Instrumental'!$B$6:$O$303,14,FALSE)</f>
        <v>1.9514590347923684</v>
      </c>
      <c r="AQ489" s="356">
        <f>VLOOKUP(C489,'6.- Insumos'!$B$5:$K$2417,10,FALSE)</f>
        <v>265.90601666666663</v>
      </c>
      <c r="AR489" s="293">
        <f t="shared" si="17"/>
        <v>267.85747570145901</v>
      </c>
      <c r="AS489" s="293">
        <f t="shared" si="18"/>
        <v>267.85747570145901</v>
      </c>
      <c r="AU489" s="357"/>
    </row>
    <row r="490" spans="2:47" ht="38.25">
      <c r="B490" s="52">
        <v>484</v>
      </c>
      <c r="C490" s="334">
        <v>27893</v>
      </c>
      <c r="D490" s="362" t="s">
        <v>2216</v>
      </c>
      <c r="E490" s="55" t="s">
        <v>3569</v>
      </c>
      <c r="F490" s="55" t="s">
        <v>3570</v>
      </c>
      <c r="G490" s="54" t="s">
        <v>4422</v>
      </c>
      <c r="H490" s="54" t="s">
        <v>4422</v>
      </c>
      <c r="I490" s="55" t="s">
        <v>3315</v>
      </c>
      <c r="J490" s="35">
        <v>2</v>
      </c>
      <c r="K490" s="36">
        <v>90</v>
      </c>
      <c r="L490" s="35">
        <v>1</v>
      </c>
      <c r="M490" s="36">
        <v>110</v>
      </c>
      <c r="N490" s="34"/>
      <c r="O490" s="34"/>
      <c r="P490" s="34"/>
      <c r="Q490" s="34"/>
      <c r="R490" s="35">
        <v>1</v>
      </c>
      <c r="S490" s="35">
        <v>90</v>
      </c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>
        <v>1</v>
      </c>
      <c r="AO490" s="36">
        <v>100</v>
      </c>
      <c r="AP490" s="293">
        <f>MAX(K490,M490,O490,Q490,S490,U490,W490,Y490,AA490,AC490,AE490,AG490,AI490,AK490,AM490,AO490)*VLOOKUP(I490,'5.- Instrumental'!$B$6:$O$303,14,FALSE)</f>
        <v>2.6832561728395063</v>
      </c>
      <c r="AQ490" s="356">
        <f>VLOOKUP(C490,'6.- Insumos'!$B$5:$K$2417,10,FALSE)</f>
        <v>286.27401666666663</v>
      </c>
      <c r="AR490" s="293">
        <f t="shared" si="17"/>
        <v>288.95727283950612</v>
      </c>
      <c r="AS490" s="293">
        <f t="shared" si="18"/>
        <v>288.95727283950612</v>
      </c>
      <c r="AU490" s="357"/>
    </row>
    <row r="491" spans="2:47" ht="38.25">
      <c r="B491" s="52">
        <v>485</v>
      </c>
      <c r="C491" s="334">
        <v>28005</v>
      </c>
      <c r="D491" s="81" t="s">
        <v>2217</v>
      </c>
      <c r="E491" s="55" t="s">
        <v>3569</v>
      </c>
      <c r="F491" s="55" t="s">
        <v>3570</v>
      </c>
      <c r="G491" s="54" t="s">
        <v>4422</v>
      </c>
      <c r="H491" s="54" t="s">
        <v>4422</v>
      </c>
      <c r="I491" s="55" t="s">
        <v>3315</v>
      </c>
      <c r="J491" s="35">
        <v>2</v>
      </c>
      <c r="K491" s="36">
        <v>60</v>
      </c>
      <c r="L491" s="35">
        <v>1</v>
      </c>
      <c r="M491" s="36">
        <v>80</v>
      </c>
      <c r="N491" s="34"/>
      <c r="O491" s="34"/>
      <c r="P491" s="34"/>
      <c r="Q491" s="34"/>
      <c r="R491" s="35">
        <v>1</v>
      </c>
      <c r="S491" s="35">
        <v>60</v>
      </c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>
        <v>1</v>
      </c>
      <c r="AO491" s="36">
        <v>70</v>
      </c>
      <c r="AP491" s="293">
        <f>MAX(K491,M491,O491,Q491,S491,U491,W491,Y491,AA491,AC491,AE491,AG491,AI491,AK491,AM491,AO491)*VLOOKUP(I491,'5.- Instrumental'!$B$6:$O$303,14,FALSE)</f>
        <v>1.9514590347923684</v>
      </c>
      <c r="AQ491" s="356">
        <f>VLOOKUP(C491,'6.- Insumos'!$B$5:$K$2417,10,FALSE)</f>
        <v>141.15899999999999</v>
      </c>
      <c r="AR491" s="293">
        <f t="shared" si="17"/>
        <v>143.11045903479237</v>
      </c>
      <c r="AS491" s="293">
        <f t="shared" si="18"/>
        <v>143.11045903479237</v>
      </c>
      <c r="AU491" s="357"/>
    </row>
    <row r="492" spans="2:47" ht="38.25">
      <c r="B492" s="52">
        <v>486</v>
      </c>
      <c r="C492" s="334">
        <v>28008</v>
      </c>
      <c r="D492" s="81" t="s">
        <v>2218</v>
      </c>
      <c r="E492" s="55" t="s">
        <v>3569</v>
      </c>
      <c r="F492" s="55" t="s">
        <v>3570</v>
      </c>
      <c r="G492" s="54" t="s">
        <v>4422</v>
      </c>
      <c r="H492" s="54" t="s">
        <v>4422</v>
      </c>
      <c r="I492" s="55" t="s">
        <v>3315</v>
      </c>
      <c r="J492" s="34">
        <v>2</v>
      </c>
      <c r="K492" s="36">
        <v>50</v>
      </c>
      <c r="L492" s="34">
        <v>1</v>
      </c>
      <c r="M492" s="36">
        <v>70</v>
      </c>
      <c r="N492" s="34"/>
      <c r="O492" s="34"/>
      <c r="P492" s="34"/>
      <c r="Q492" s="34"/>
      <c r="R492" s="34">
        <v>1</v>
      </c>
      <c r="S492" s="35">
        <v>50</v>
      </c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>
        <v>1</v>
      </c>
      <c r="AO492" s="36">
        <v>60</v>
      </c>
      <c r="AP492" s="293">
        <f>MAX(K492,M492,O492,Q492,S492,U492,W492,Y492,AA492,AC492,AE492,AG492,AI492,AK492,AM492,AO492)*VLOOKUP(I492,'5.- Instrumental'!$B$6:$O$303,14,FALSE)</f>
        <v>1.7075266554433222</v>
      </c>
      <c r="AQ492" s="356">
        <f>VLOOKUP(C492,'6.- Insumos'!$B$5:$K$2417,10,FALSE)</f>
        <v>259.11668333333336</v>
      </c>
      <c r="AR492" s="293">
        <f t="shared" si="17"/>
        <v>260.82420998877666</v>
      </c>
      <c r="AS492" s="293">
        <f t="shared" si="18"/>
        <v>260.82420998877666</v>
      </c>
      <c r="AU492" s="357"/>
    </row>
    <row r="493" spans="2:47" ht="38.25">
      <c r="B493" s="52">
        <v>487</v>
      </c>
      <c r="C493" s="334">
        <v>28010</v>
      </c>
      <c r="D493" s="81" t="s">
        <v>2219</v>
      </c>
      <c r="E493" s="55" t="s">
        <v>3569</v>
      </c>
      <c r="F493" s="55" t="s">
        <v>3563</v>
      </c>
      <c r="G493" s="54" t="s">
        <v>4422</v>
      </c>
      <c r="H493" s="54" t="s">
        <v>4422</v>
      </c>
      <c r="I493" s="55" t="s">
        <v>3307</v>
      </c>
      <c r="J493" s="35">
        <v>2</v>
      </c>
      <c r="K493" s="36">
        <v>60</v>
      </c>
      <c r="L493" s="35">
        <v>1</v>
      </c>
      <c r="M493" s="36">
        <v>80</v>
      </c>
      <c r="N493" s="34"/>
      <c r="O493" s="34"/>
      <c r="P493" s="34"/>
      <c r="Q493" s="34"/>
      <c r="R493" s="35">
        <v>1</v>
      </c>
      <c r="S493" s="35">
        <v>60</v>
      </c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>
        <v>1</v>
      </c>
      <c r="AO493" s="36">
        <v>70</v>
      </c>
      <c r="AP493" s="293">
        <f>MAX(K493,M493,O493,Q493,S493,U493,W493,Y493,AA493,AC493,AE493,AG493,AI493,AK493,AM493,AO493)*VLOOKUP(I493,'5.- Instrumental'!$B$6:$O$303,14,FALSE)</f>
        <v>1.2821268237934904</v>
      </c>
      <c r="AQ493" s="356">
        <f>VLOOKUP(C493,'6.- Insumos'!$B$5:$K$2417,10,FALSE)</f>
        <v>94.834999999999994</v>
      </c>
      <c r="AR493" s="293">
        <f t="shared" si="17"/>
        <v>96.117126823793484</v>
      </c>
      <c r="AS493" s="293">
        <f t="shared" si="18"/>
        <v>96.117126823793484</v>
      </c>
      <c r="AU493" s="357"/>
    </row>
    <row r="494" spans="2:47" ht="51">
      <c r="B494" s="52">
        <v>488</v>
      </c>
      <c r="C494" s="334">
        <v>28020</v>
      </c>
      <c r="D494" s="81" t="s">
        <v>1231</v>
      </c>
      <c r="E494" s="55" t="s">
        <v>3569</v>
      </c>
      <c r="F494" s="55" t="s">
        <v>3570</v>
      </c>
      <c r="G494" s="54" t="s">
        <v>4422</v>
      </c>
      <c r="H494" s="54" t="s">
        <v>4422</v>
      </c>
      <c r="I494" s="55" t="s">
        <v>3315</v>
      </c>
      <c r="J494" s="35">
        <v>2</v>
      </c>
      <c r="K494" s="36">
        <v>60</v>
      </c>
      <c r="L494" s="35">
        <v>1</v>
      </c>
      <c r="M494" s="36">
        <v>80</v>
      </c>
      <c r="N494" s="34"/>
      <c r="O494" s="34"/>
      <c r="P494" s="34"/>
      <c r="Q494" s="34"/>
      <c r="R494" s="35">
        <v>1</v>
      </c>
      <c r="S494" s="35">
        <v>60</v>
      </c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>
        <v>1</v>
      </c>
      <c r="AO494" s="36">
        <v>70</v>
      </c>
      <c r="AP494" s="293">
        <f>MAX(K494,M494,O494,Q494,S494,U494,W494,Y494,AA494,AC494,AE494,AG494,AI494,AK494,AM494,AO494)*VLOOKUP(I494,'5.- Instrumental'!$B$6:$O$303,14,FALSE)</f>
        <v>1.9514590347923684</v>
      </c>
      <c r="AQ494" s="356">
        <f>VLOOKUP(C494,'6.- Insumos'!$B$5:$K$2417,10,FALSE)</f>
        <v>164.964</v>
      </c>
      <c r="AR494" s="293">
        <f t="shared" si="17"/>
        <v>166.91545903479238</v>
      </c>
      <c r="AS494" s="293">
        <f t="shared" si="18"/>
        <v>166.91545903479238</v>
      </c>
      <c r="AU494" s="357"/>
    </row>
    <row r="495" spans="2:47" ht="38.25">
      <c r="B495" s="52">
        <v>489</v>
      </c>
      <c r="C495" s="334">
        <v>28030</v>
      </c>
      <c r="D495" s="81" t="s">
        <v>1232</v>
      </c>
      <c r="E495" s="55" t="s">
        <v>3569</v>
      </c>
      <c r="F495" s="55" t="s">
        <v>3570</v>
      </c>
      <c r="G495" s="54" t="s">
        <v>4422</v>
      </c>
      <c r="H495" s="54" t="s">
        <v>4422</v>
      </c>
      <c r="I495" s="55" t="s">
        <v>3315</v>
      </c>
      <c r="J495" s="35">
        <v>2</v>
      </c>
      <c r="K495" s="36">
        <v>80</v>
      </c>
      <c r="L495" s="35">
        <v>1</v>
      </c>
      <c r="M495" s="36">
        <v>100</v>
      </c>
      <c r="N495" s="34"/>
      <c r="O495" s="34"/>
      <c r="P495" s="34"/>
      <c r="Q495" s="34"/>
      <c r="R495" s="35">
        <v>1</v>
      </c>
      <c r="S495" s="35">
        <v>80</v>
      </c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>
        <v>1</v>
      </c>
      <c r="AO495" s="36">
        <v>90</v>
      </c>
      <c r="AP495" s="293">
        <f>MAX(K495,M495,O495,Q495,S495,U495,W495,Y495,AA495,AC495,AE495,AG495,AI495,AK495,AM495,AO495)*VLOOKUP(I495,'5.- Instrumental'!$B$6:$O$303,14,FALSE)</f>
        <v>2.4393237934904604</v>
      </c>
      <c r="AQ495" s="356">
        <f>VLOOKUP(C495,'6.- Insumos'!$B$5:$K$2417,10,FALSE)</f>
        <v>141.15899999999999</v>
      </c>
      <c r="AR495" s="293">
        <f t="shared" si="17"/>
        <v>143.59832379349047</v>
      </c>
      <c r="AS495" s="293">
        <f t="shared" si="18"/>
        <v>143.59832379349047</v>
      </c>
      <c r="AU495" s="357"/>
    </row>
    <row r="496" spans="2:47" ht="38.25">
      <c r="B496" s="52">
        <v>490</v>
      </c>
      <c r="C496" s="334">
        <v>28035</v>
      </c>
      <c r="D496" s="81" t="s">
        <v>1233</v>
      </c>
      <c r="E496" s="55" t="s">
        <v>3569</v>
      </c>
      <c r="F496" s="55" t="s">
        <v>3570</v>
      </c>
      <c r="G496" s="54" t="s">
        <v>4422</v>
      </c>
      <c r="H496" s="54" t="s">
        <v>4422</v>
      </c>
      <c r="I496" s="55" t="s">
        <v>3315</v>
      </c>
      <c r="J496" s="35">
        <v>2</v>
      </c>
      <c r="K496" s="36">
        <v>60</v>
      </c>
      <c r="L496" s="35">
        <v>1</v>
      </c>
      <c r="M496" s="36">
        <v>80</v>
      </c>
      <c r="N496" s="34"/>
      <c r="O496" s="34"/>
      <c r="P496" s="34"/>
      <c r="Q496" s="34"/>
      <c r="R496" s="35">
        <v>1</v>
      </c>
      <c r="S496" s="35">
        <v>60</v>
      </c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>
        <v>1</v>
      </c>
      <c r="AO496" s="36">
        <v>70</v>
      </c>
      <c r="AP496" s="293">
        <f>MAX(K496,M496,O496,Q496,S496,U496,W496,Y496,AA496,AC496,AE496,AG496,AI496,AK496,AM496,AO496)*VLOOKUP(I496,'5.- Instrumental'!$B$6:$O$303,14,FALSE)</f>
        <v>1.9514590347923684</v>
      </c>
      <c r="AQ496" s="356">
        <f>VLOOKUP(C496,'6.- Insumos'!$B$5:$K$2417,10,FALSE)</f>
        <v>182.92399999999998</v>
      </c>
      <c r="AR496" s="293">
        <f t="shared" si="17"/>
        <v>184.87545903479236</v>
      </c>
      <c r="AS496" s="293">
        <f t="shared" si="18"/>
        <v>184.87545903479236</v>
      </c>
      <c r="AU496" s="357"/>
    </row>
    <row r="497" spans="2:47" ht="38.25">
      <c r="B497" s="52">
        <v>491</v>
      </c>
      <c r="C497" s="334">
        <v>28043</v>
      </c>
      <c r="D497" s="81" t="s">
        <v>1234</v>
      </c>
      <c r="E497" s="55" t="s">
        <v>3569</v>
      </c>
      <c r="F497" s="55" t="s">
        <v>3563</v>
      </c>
      <c r="G497" s="54" t="s">
        <v>4422</v>
      </c>
      <c r="H497" s="54" t="s">
        <v>4422</v>
      </c>
      <c r="I497" s="55" t="s">
        <v>3307</v>
      </c>
      <c r="J497" s="35">
        <v>2</v>
      </c>
      <c r="K497" s="36">
        <v>60</v>
      </c>
      <c r="L497" s="35">
        <v>1</v>
      </c>
      <c r="M497" s="36">
        <v>80</v>
      </c>
      <c r="N497" s="34"/>
      <c r="O497" s="34"/>
      <c r="P497" s="34"/>
      <c r="Q497" s="34"/>
      <c r="R497" s="35">
        <v>1</v>
      </c>
      <c r="S497" s="35">
        <v>60</v>
      </c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>
        <v>1</v>
      </c>
      <c r="AO497" s="36">
        <v>70</v>
      </c>
      <c r="AP497" s="293">
        <f>MAX(K497,M497,O497,Q497,S497,U497,W497,Y497,AA497,AC497,AE497,AG497,AI497,AK497,AM497,AO497)*VLOOKUP(I497,'5.- Instrumental'!$B$6:$O$303,14,FALSE)</f>
        <v>1.2821268237934904</v>
      </c>
      <c r="AQ497" s="356">
        <f>VLOOKUP(C497,'6.- Insumos'!$B$5:$K$2417,10,FALSE)</f>
        <v>94.834999999999994</v>
      </c>
      <c r="AR497" s="293">
        <f t="shared" si="17"/>
        <v>96.117126823793484</v>
      </c>
      <c r="AS497" s="293">
        <f t="shared" si="18"/>
        <v>96.117126823793484</v>
      </c>
      <c r="AU497" s="357"/>
    </row>
    <row r="498" spans="2:47" ht="38.25">
      <c r="B498" s="52">
        <v>492</v>
      </c>
      <c r="C498" s="334">
        <v>28046</v>
      </c>
      <c r="D498" s="81" t="s">
        <v>1235</v>
      </c>
      <c r="E498" s="55" t="s">
        <v>3569</v>
      </c>
      <c r="F498" s="55" t="s">
        <v>3573</v>
      </c>
      <c r="G498" s="54" t="s">
        <v>4422</v>
      </c>
      <c r="H498" s="54" t="s">
        <v>4422</v>
      </c>
      <c r="I498" s="55" t="s">
        <v>3315</v>
      </c>
      <c r="J498" s="35">
        <v>2</v>
      </c>
      <c r="K498" s="36">
        <v>120</v>
      </c>
      <c r="L498" s="35">
        <v>1</v>
      </c>
      <c r="M498" s="36">
        <v>140</v>
      </c>
      <c r="N498" s="34"/>
      <c r="O498" s="34"/>
      <c r="P498" s="34"/>
      <c r="Q498" s="34"/>
      <c r="R498" s="35">
        <v>1</v>
      </c>
      <c r="S498" s="35">
        <v>120</v>
      </c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>
        <v>1</v>
      </c>
      <c r="AO498" s="36">
        <v>130</v>
      </c>
      <c r="AP498" s="293">
        <f>MAX(K498,M498,O498,Q498,S498,U498,W498,Y498,AA498,AC498,AE498,AG498,AI498,AK498,AM498,AO498)*VLOOKUP(I498,'5.- Instrumental'!$B$6:$O$303,14,FALSE)</f>
        <v>3.4150533108866443</v>
      </c>
      <c r="AQ498" s="356">
        <f>VLOOKUP(C498,'6.- Insumos'!$B$5:$K$2417,10,FALSE)</f>
        <v>224.16749000000002</v>
      </c>
      <c r="AR498" s="293">
        <f t="shared" si="17"/>
        <v>227.58254331088665</v>
      </c>
      <c r="AS498" s="293">
        <f t="shared" si="18"/>
        <v>227.58254331088665</v>
      </c>
      <c r="AU498" s="357"/>
    </row>
    <row r="499" spans="2:47" ht="38.25">
      <c r="B499" s="52">
        <v>493</v>
      </c>
      <c r="C499" s="334">
        <v>28060</v>
      </c>
      <c r="D499" s="81" t="s">
        <v>1236</v>
      </c>
      <c r="E499" s="55" t="s">
        <v>3569</v>
      </c>
      <c r="F499" s="55" t="s">
        <v>3570</v>
      </c>
      <c r="G499" s="54" t="s">
        <v>4422</v>
      </c>
      <c r="H499" s="54" t="s">
        <v>4422</v>
      </c>
      <c r="I499" s="55" t="s">
        <v>3315</v>
      </c>
      <c r="J499" s="34">
        <v>2</v>
      </c>
      <c r="K499" s="36">
        <v>50</v>
      </c>
      <c r="L499" s="34">
        <v>1</v>
      </c>
      <c r="M499" s="36">
        <v>70</v>
      </c>
      <c r="N499" s="34"/>
      <c r="O499" s="34"/>
      <c r="P499" s="34"/>
      <c r="Q499" s="34"/>
      <c r="R499" s="34">
        <v>1</v>
      </c>
      <c r="S499" s="35">
        <v>50</v>
      </c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>
        <v>1</v>
      </c>
      <c r="AO499" s="36">
        <v>60</v>
      </c>
      <c r="AP499" s="293">
        <f>MAX(K499,M499,O499,Q499,S499,U499,W499,Y499,AA499,AC499,AE499,AG499,AI499,AK499,AM499,AO499)*VLOOKUP(I499,'5.- Instrumental'!$B$6:$O$303,14,FALSE)</f>
        <v>1.7075266554433222</v>
      </c>
      <c r="AQ499" s="356">
        <f>VLOOKUP(C499,'6.- Insumos'!$B$5:$K$2417,10,FALSE)</f>
        <v>259.11668333333336</v>
      </c>
      <c r="AR499" s="293">
        <f t="shared" ref="AR499:AR562" si="19">AP499+AQ499</f>
        <v>260.82420998877666</v>
      </c>
      <c r="AS499" s="293">
        <f t="shared" si="18"/>
        <v>260.82420998877666</v>
      </c>
      <c r="AU499" s="357"/>
    </row>
    <row r="500" spans="2:47" ht="38.25">
      <c r="B500" s="52">
        <v>494</v>
      </c>
      <c r="C500" s="334">
        <v>28070</v>
      </c>
      <c r="D500" s="81" t="s">
        <v>1237</v>
      </c>
      <c r="E500" s="55" t="s">
        <v>3569</v>
      </c>
      <c r="F500" s="55" t="s">
        <v>3570</v>
      </c>
      <c r="G500" s="54" t="s">
        <v>4422</v>
      </c>
      <c r="H500" s="54" t="s">
        <v>4422</v>
      </c>
      <c r="I500" s="55" t="s">
        <v>3315</v>
      </c>
      <c r="J500" s="35">
        <v>2</v>
      </c>
      <c r="K500" s="36">
        <v>60</v>
      </c>
      <c r="L500" s="35">
        <v>1</v>
      </c>
      <c r="M500" s="36">
        <v>80</v>
      </c>
      <c r="N500" s="34"/>
      <c r="O500" s="34"/>
      <c r="P500" s="34"/>
      <c r="Q500" s="34"/>
      <c r="R500" s="35">
        <v>1</v>
      </c>
      <c r="S500" s="35">
        <v>60</v>
      </c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>
        <v>1</v>
      </c>
      <c r="AO500" s="36">
        <v>70</v>
      </c>
      <c r="AP500" s="293">
        <f>MAX(K500,M500,O500,Q500,S500,U500,W500,Y500,AA500,AC500,AE500,AG500,AI500,AK500,AM500,AO500)*VLOOKUP(I500,'5.- Instrumental'!$B$6:$O$303,14,FALSE)</f>
        <v>1.9514590347923684</v>
      </c>
      <c r="AQ500" s="356">
        <f>VLOOKUP(C500,'6.- Insumos'!$B$5:$K$2417,10,FALSE)</f>
        <v>182.92399999999998</v>
      </c>
      <c r="AR500" s="293">
        <f t="shared" si="19"/>
        <v>184.87545903479236</v>
      </c>
      <c r="AS500" s="293">
        <f t="shared" si="18"/>
        <v>184.87545903479236</v>
      </c>
      <c r="AU500" s="357"/>
    </row>
    <row r="501" spans="2:47" ht="38.25">
      <c r="B501" s="52">
        <v>495</v>
      </c>
      <c r="C501" s="334">
        <v>28086</v>
      </c>
      <c r="D501" s="81" t="s">
        <v>1238</v>
      </c>
      <c r="E501" s="55" t="s">
        <v>3569</v>
      </c>
      <c r="F501" s="55" t="s">
        <v>3570</v>
      </c>
      <c r="G501" s="54" t="s">
        <v>4422</v>
      </c>
      <c r="H501" s="54" t="s">
        <v>4422</v>
      </c>
      <c r="I501" s="55" t="s">
        <v>3315</v>
      </c>
      <c r="J501" s="35">
        <v>2</v>
      </c>
      <c r="K501" s="36">
        <v>60</v>
      </c>
      <c r="L501" s="35">
        <v>1</v>
      </c>
      <c r="M501" s="36">
        <v>80</v>
      </c>
      <c r="N501" s="34"/>
      <c r="O501" s="34"/>
      <c r="P501" s="34"/>
      <c r="Q501" s="34"/>
      <c r="R501" s="35">
        <v>1</v>
      </c>
      <c r="S501" s="35">
        <v>60</v>
      </c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>
        <v>1</v>
      </c>
      <c r="AO501" s="36">
        <v>70</v>
      </c>
      <c r="AP501" s="293">
        <f>MAX(K501,M501,O501,Q501,S501,U501,W501,Y501,AA501,AC501,AE501,AG501,AI501,AK501,AM501,AO501)*VLOOKUP(I501,'5.- Instrumental'!$B$6:$O$303,14,FALSE)</f>
        <v>1.9514590347923684</v>
      </c>
      <c r="AQ501" s="356">
        <f>VLOOKUP(C501,'6.- Insumos'!$B$5:$K$2417,10,FALSE)</f>
        <v>164.964</v>
      </c>
      <c r="AR501" s="293">
        <f t="shared" si="19"/>
        <v>166.91545903479238</v>
      </c>
      <c r="AS501" s="293">
        <f t="shared" si="18"/>
        <v>166.91545903479238</v>
      </c>
      <c r="AU501" s="357"/>
    </row>
    <row r="502" spans="2:47" ht="38.25">
      <c r="B502" s="52">
        <v>496</v>
      </c>
      <c r="C502" s="334">
        <v>28100</v>
      </c>
      <c r="D502" s="81" t="s">
        <v>1239</v>
      </c>
      <c r="E502" s="55" t="s">
        <v>3569</v>
      </c>
      <c r="F502" s="55" t="s">
        <v>3570</v>
      </c>
      <c r="G502" s="54" t="s">
        <v>4422</v>
      </c>
      <c r="H502" s="54" t="s">
        <v>4422</v>
      </c>
      <c r="I502" s="55" t="s">
        <v>3315</v>
      </c>
      <c r="J502" s="35">
        <v>2</v>
      </c>
      <c r="K502" s="36">
        <v>75</v>
      </c>
      <c r="L502" s="35">
        <v>1</v>
      </c>
      <c r="M502" s="36">
        <v>95</v>
      </c>
      <c r="N502" s="34"/>
      <c r="O502" s="34"/>
      <c r="P502" s="34"/>
      <c r="Q502" s="34"/>
      <c r="R502" s="35">
        <v>1</v>
      </c>
      <c r="S502" s="35">
        <v>75</v>
      </c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>
        <v>1</v>
      </c>
      <c r="AO502" s="36">
        <v>85</v>
      </c>
      <c r="AP502" s="293">
        <f>MAX(K502,M502,O502,Q502,S502,U502,W502,Y502,AA502,AC502,AE502,AG502,AI502,AK502,AM502,AO502)*VLOOKUP(I502,'5.- Instrumental'!$B$6:$O$303,14,FALSE)</f>
        <v>2.3173576038159371</v>
      </c>
      <c r="AQ502" s="356">
        <f>VLOOKUP(C502,'6.- Insumos'!$B$5:$K$2417,10,FALSE)</f>
        <v>141.15899999999999</v>
      </c>
      <c r="AR502" s="293">
        <f t="shared" si="19"/>
        <v>143.47635760381593</v>
      </c>
      <c r="AS502" s="293">
        <f t="shared" si="18"/>
        <v>143.47635760381593</v>
      </c>
      <c r="AU502" s="357"/>
    </row>
    <row r="503" spans="2:47" ht="38.25">
      <c r="B503" s="52">
        <v>497</v>
      </c>
      <c r="C503" s="334">
        <v>28110</v>
      </c>
      <c r="D503" s="81" t="s">
        <v>1240</v>
      </c>
      <c r="E503" s="55" t="s">
        <v>3569</v>
      </c>
      <c r="F503" s="55" t="s">
        <v>3563</v>
      </c>
      <c r="G503" s="54" t="s">
        <v>4422</v>
      </c>
      <c r="H503" s="54" t="s">
        <v>4422</v>
      </c>
      <c r="I503" s="55" t="s">
        <v>3307</v>
      </c>
      <c r="J503" s="35">
        <v>2</v>
      </c>
      <c r="K503" s="36">
        <v>80</v>
      </c>
      <c r="L503" s="35">
        <v>1</v>
      </c>
      <c r="M503" s="36">
        <v>100</v>
      </c>
      <c r="N503" s="34"/>
      <c r="O503" s="34"/>
      <c r="P503" s="34"/>
      <c r="Q503" s="34"/>
      <c r="R503" s="35">
        <v>1</v>
      </c>
      <c r="S503" s="35">
        <v>80</v>
      </c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>
        <v>1</v>
      </c>
      <c r="AO503" s="36">
        <v>90</v>
      </c>
      <c r="AP503" s="293">
        <f>MAX(K503,M503,O503,Q503,S503,U503,W503,Y503,AA503,AC503,AE503,AG503,AI503,AK503,AM503,AO503)*VLOOKUP(I503,'5.- Instrumental'!$B$6:$O$303,14,FALSE)</f>
        <v>1.6026585297418632</v>
      </c>
      <c r="AQ503" s="356">
        <f>VLOOKUP(C503,'6.- Insumos'!$B$5:$K$2417,10,FALSE)</f>
        <v>94.834999999999994</v>
      </c>
      <c r="AR503" s="293">
        <f t="shared" si="19"/>
        <v>96.437658529741853</v>
      </c>
      <c r="AS503" s="293">
        <f t="shared" si="18"/>
        <v>96.437658529741853</v>
      </c>
      <c r="AU503" s="357"/>
    </row>
    <row r="504" spans="2:47" ht="51">
      <c r="B504" s="52">
        <v>498</v>
      </c>
      <c r="C504" s="334">
        <v>28114</v>
      </c>
      <c r="D504" s="81" t="s">
        <v>3096</v>
      </c>
      <c r="E504" s="55" t="s">
        <v>3569</v>
      </c>
      <c r="F504" s="55" t="s">
        <v>3570</v>
      </c>
      <c r="G504" s="54" t="s">
        <v>4422</v>
      </c>
      <c r="H504" s="54" t="s">
        <v>4422</v>
      </c>
      <c r="I504" s="55" t="s">
        <v>3315</v>
      </c>
      <c r="J504" s="35">
        <v>2</v>
      </c>
      <c r="K504" s="36">
        <v>110</v>
      </c>
      <c r="L504" s="35">
        <v>1</v>
      </c>
      <c r="M504" s="36">
        <v>130</v>
      </c>
      <c r="N504" s="34"/>
      <c r="O504" s="34"/>
      <c r="P504" s="34"/>
      <c r="Q504" s="34"/>
      <c r="R504" s="35">
        <v>1</v>
      </c>
      <c r="S504" s="35">
        <v>110</v>
      </c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>
        <v>1</v>
      </c>
      <c r="AO504" s="36">
        <v>120</v>
      </c>
      <c r="AP504" s="293">
        <f>MAX(K504,M504,O504,Q504,S504,U504,W504,Y504,AA504,AC504,AE504,AG504,AI504,AK504,AM504,AO504)*VLOOKUP(I504,'5.- Instrumental'!$B$6:$O$303,14,FALSE)</f>
        <v>3.1711209315375983</v>
      </c>
      <c r="AQ504" s="356">
        <f>VLOOKUP(C504,'6.- Insumos'!$B$5:$K$2417,10,FALSE)</f>
        <v>141.15899999999999</v>
      </c>
      <c r="AR504" s="293">
        <f t="shared" si="19"/>
        <v>144.33012093153758</v>
      </c>
      <c r="AS504" s="293">
        <f t="shared" si="18"/>
        <v>144.33012093153758</v>
      </c>
      <c r="AU504" s="357"/>
    </row>
    <row r="505" spans="2:47" ht="38.25">
      <c r="B505" s="52">
        <v>499</v>
      </c>
      <c r="C505" s="334">
        <v>28120</v>
      </c>
      <c r="D505" s="81" t="s">
        <v>3097</v>
      </c>
      <c r="E505" s="55" t="s">
        <v>3569</v>
      </c>
      <c r="F505" s="55" t="s">
        <v>3570</v>
      </c>
      <c r="G505" s="54" t="s">
        <v>4422</v>
      </c>
      <c r="H505" s="54" t="s">
        <v>4422</v>
      </c>
      <c r="I505" s="55" t="s">
        <v>3315</v>
      </c>
      <c r="J505" s="35">
        <v>2</v>
      </c>
      <c r="K505" s="36">
        <v>75</v>
      </c>
      <c r="L505" s="35">
        <v>1</v>
      </c>
      <c r="M505" s="36">
        <v>95</v>
      </c>
      <c r="N505" s="34"/>
      <c r="O505" s="34"/>
      <c r="P505" s="34"/>
      <c r="Q505" s="34"/>
      <c r="R505" s="35">
        <v>1</v>
      </c>
      <c r="S505" s="35">
        <v>75</v>
      </c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>
        <v>1</v>
      </c>
      <c r="AO505" s="36">
        <v>85</v>
      </c>
      <c r="AP505" s="293">
        <f>MAX(K505,M505,O505,Q505,S505,U505,W505,Y505,AA505,AC505,AE505,AG505,AI505,AK505,AM505,AO505)*VLOOKUP(I505,'5.- Instrumental'!$B$6:$O$303,14,FALSE)</f>
        <v>2.3173576038159371</v>
      </c>
      <c r="AQ505" s="356">
        <f>VLOOKUP(C505,'6.- Insumos'!$B$5:$K$2417,10,FALSE)</f>
        <v>141.15899999999999</v>
      </c>
      <c r="AR505" s="293">
        <f t="shared" si="19"/>
        <v>143.47635760381593</v>
      </c>
      <c r="AS505" s="293">
        <f t="shared" si="18"/>
        <v>143.47635760381593</v>
      </c>
      <c r="AU505" s="357"/>
    </row>
    <row r="506" spans="2:47" ht="38.25">
      <c r="B506" s="52">
        <v>500</v>
      </c>
      <c r="C506" s="334">
        <v>28130</v>
      </c>
      <c r="D506" s="81" t="s">
        <v>3098</v>
      </c>
      <c r="E506" s="55" t="s">
        <v>3569</v>
      </c>
      <c r="F506" s="55" t="s">
        <v>3573</v>
      </c>
      <c r="G506" s="54" t="s">
        <v>4422</v>
      </c>
      <c r="H506" s="54" t="s">
        <v>4422</v>
      </c>
      <c r="I506" s="55" t="s">
        <v>3315</v>
      </c>
      <c r="J506" s="35">
        <v>2</v>
      </c>
      <c r="K506" s="36">
        <v>60</v>
      </c>
      <c r="L506" s="35">
        <v>1</v>
      </c>
      <c r="M506" s="36">
        <v>80</v>
      </c>
      <c r="N506" s="34"/>
      <c r="O506" s="34"/>
      <c r="P506" s="34"/>
      <c r="Q506" s="34"/>
      <c r="R506" s="35">
        <v>1</v>
      </c>
      <c r="S506" s="35">
        <v>60</v>
      </c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>
        <v>1</v>
      </c>
      <c r="AO506" s="36">
        <v>70</v>
      </c>
      <c r="AP506" s="293">
        <f>MAX(K506,M506,O506,Q506,S506,U506,W506,Y506,AA506,AC506,AE506,AG506,AI506,AK506,AM506,AO506)*VLOOKUP(I506,'5.- Instrumental'!$B$6:$O$303,14,FALSE)</f>
        <v>1.9514590347923684</v>
      </c>
      <c r="AQ506" s="356">
        <f>VLOOKUP(C506,'6.- Insumos'!$B$5:$K$2417,10,FALSE)</f>
        <v>265.93249000000003</v>
      </c>
      <c r="AR506" s="293">
        <f t="shared" si="19"/>
        <v>267.88394903479241</v>
      </c>
      <c r="AS506" s="293">
        <f t="shared" si="18"/>
        <v>267.88394903479241</v>
      </c>
      <c r="AU506" s="357"/>
    </row>
    <row r="507" spans="2:47" ht="38.25">
      <c r="B507" s="52">
        <v>501</v>
      </c>
      <c r="C507" s="334">
        <v>28140</v>
      </c>
      <c r="D507" s="81" t="s">
        <v>3099</v>
      </c>
      <c r="E507" s="55" t="s">
        <v>3569</v>
      </c>
      <c r="F507" s="55" t="s">
        <v>3570</v>
      </c>
      <c r="G507" s="54" t="s">
        <v>4422</v>
      </c>
      <c r="H507" s="54" t="s">
        <v>4422</v>
      </c>
      <c r="I507" s="55" t="s">
        <v>3315</v>
      </c>
      <c r="J507" s="35">
        <v>2</v>
      </c>
      <c r="K507" s="36">
        <v>80</v>
      </c>
      <c r="L507" s="35">
        <v>1</v>
      </c>
      <c r="M507" s="36">
        <v>100</v>
      </c>
      <c r="N507" s="34"/>
      <c r="O507" s="34"/>
      <c r="P507" s="34"/>
      <c r="Q507" s="34"/>
      <c r="R507" s="35">
        <v>1</v>
      </c>
      <c r="S507" s="35">
        <v>80</v>
      </c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>
        <v>1</v>
      </c>
      <c r="AO507" s="36">
        <v>90</v>
      </c>
      <c r="AP507" s="293">
        <f>MAX(K507,M507,O507,Q507,S507,U507,W507,Y507,AA507,AC507,AE507,AG507,AI507,AK507,AM507,AO507)*VLOOKUP(I507,'5.- Instrumental'!$B$6:$O$303,14,FALSE)</f>
        <v>2.4393237934904604</v>
      </c>
      <c r="AQ507" s="356">
        <f>VLOOKUP(C507,'6.- Insumos'!$B$5:$K$2417,10,FALSE)</f>
        <v>141.15899999999999</v>
      </c>
      <c r="AR507" s="293">
        <f t="shared" si="19"/>
        <v>143.59832379349047</v>
      </c>
      <c r="AS507" s="293">
        <f t="shared" si="18"/>
        <v>143.59832379349047</v>
      </c>
      <c r="AU507" s="357"/>
    </row>
    <row r="508" spans="2:47" ht="38.25">
      <c r="B508" s="52">
        <v>502</v>
      </c>
      <c r="C508" s="334">
        <v>28150</v>
      </c>
      <c r="D508" s="81" t="s">
        <v>3100</v>
      </c>
      <c r="E508" s="55" t="s">
        <v>3569</v>
      </c>
      <c r="F508" s="55" t="s">
        <v>3563</v>
      </c>
      <c r="G508" s="54" t="s">
        <v>4422</v>
      </c>
      <c r="H508" s="54" t="s">
        <v>4422</v>
      </c>
      <c r="I508" s="55" t="s">
        <v>3307</v>
      </c>
      <c r="J508" s="34">
        <v>2</v>
      </c>
      <c r="K508" s="36">
        <v>50</v>
      </c>
      <c r="L508" s="34">
        <v>1</v>
      </c>
      <c r="M508" s="36">
        <v>70</v>
      </c>
      <c r="N508" s="34"/>
      <c r="O508" s="34"/>
      <c r="P508" s="34"/>
      <c r="Q508" s="34"/>
      <c r="R508" s="34">
        <v>1</v>
      </c>
      <c r="S508" s="35">
        <v>50</v>
      </c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>
        <v>1</v>
      </c>
      <c r="AO508" s="36">
        <v>60</v>
      </c>
      <c r="AP508" s="293">
        <f>MAX(K508,M508,O508,Q508,S508,U508,W508,Y508,AA508,AC508,AE508,AG508,AI508,AK508,AM508,AO508)*VLOOKUP(I508,'5.- Instrumental'!$B$6:$O$303,14,FALSE)</f>
        <v>1.1218609708193041</v>
      </c>
      <c r="AQ508" s="356">
        <f>VLOOKUP(C508,'6.- Insumos'!$B$5:$K$2417,10,FALSE)</f>
        <v>94.834999999999994</v>
      </c>
      <c r="AR508" s="293">
        <f t="shared" si="19"/>
        <v>95.956860970819292</v>
      </c>
      <c r="AS508" s="293">
        <f t="shared" si="18"/>
        <v>95.956860970819292</v>
      </c>
      <c r="AU508" s="357"/>
    </row>
    <row r="509" spans="2:47" ht="38.25">
      <c r="B509" s="52">
        <v>503</v>
      </c>
      <c r="C509" s="334">
        <v>28160</v>
      </c>
      <c r="D509" s="81" t="s">
        <v>3101</v>
      </c>
      <c r="E509" s="55" t="s">
        <v>3569</v>
      </c>
      <c r="F509" s="55" t="s">
        <v>3570</v>
      </c>
      <c r="G509" s="54" t="s">
        <v>4422</v>
      </c>
      <c r="H509" s="54" t="s">
        <v>4422</v>
      </c>
      <c r="I509" s="55" t="s">
        <v>3315</v>
      </c>
      <c r="J509" s="35">
        <v>2</v>
      </c>
      <c r="K509" s="36">
        <v>60</v>
      </c>
      <c r="L509" s="35">
        <v>1</v>
      </c>
      <c r="M509" s="36">
        <v>80</v>
      </c>
      <c r="N509" s="34"/>
      <c r="O509" s="34"/>
      <c r="P509" s="34"/>
      <c r="Q509" s="34"/>
      <c r="R509" s="35">
        <v>1</v>
      </c>
      <c r="S509" s="35">
        <v>60</v>
      </c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>
        <v>1</v>
      </c>
      <c r="AO509" s="36">
        <v>70</v>
      </c>
      <c r="AP509" s="293">
        <f>MAX(K509,M509,O509,Q509,S509,U509,W509,Y509,AA509,AC509,AE509,AG509,AI509,AK509,AM509,AO509)*VLOOKUP(I509,'5.- Instrumental'!$B$6:$O$303,14,FALSE)</f>
        <v>1.9514590347923684</v>
      </c>
      <c r="AQ509" s="356">
        <f>VLOOKUP(C509,'6.- Insumos'!$B$5:$K$2417,10,FALSE)</f>
        <v>141.15899999999999</v>
      </c>
      <c r="AR509" s="293">
        <f t="shared" si="19"/>
        <v>143.11045903479237</v>
      </c>
      <c r="AS509" s="293">
        <f t="shared" si="18"/>
        <v>143.11045903479237</v>
      </c>
      <c r="AU509" s="357"/>
    </row>
    <row r="510" spans="2:47" ht="38.25">
      <c r="B510" s="52">
        <v>504</v>
      </c>
      <c r="C510" s="334">
        <v>28171</v>
      </c>
      <c r="D510" s="81" t="s">
        <v>3102</v>
      </c>
      <c r="E510" s="55" t="s">
        <v>3569</v>
      </c>
      <c r="F510" s="55" t="s">
        <v>3573</v>
      </c>
      <c r="G510" s="54" t="s">
        <v>4422</v>
      </c>
      <c r="H510" s="54" t="s">
        <v>4422</v>
      </c>
      <c r="I510" s="55" t="s">
        <v>3315</v>
      </c>
      <c r="J510" s="35">
        <v>2</v>
      </c>
      <c r="K510" s="36">
        <v>120</v>
      </c>
      <c r="L510" s="35">
        <v>1</v>
      </c>
      <c r="M510" s="36">
        <v>140</v>
      </c>
      <c r="N510" s="34"/>
      <c r="O510" s="34"/>
      <c r="P510" s="34"/>
      <c r="Q510" s="34"/>
      <c r="R510" s="35">
        <v>1</v>
      </c>
      <c r="S510" s="35">
        <v>120</v>
      </c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>
        <v>1</v>
      </c>
      <c r="AO510" s="36">
        <v>130</v>
      </c>
      <c r="AP510" s="293">
        <f>MAX(K510,M510,O510,Q510,S510,U510,W510,Y510,AA510,AC510,AE510,AG510,AI510,AK510,AM510,AO510)*VLOOKUP(I510,'5.- Instrumental'!$B$6:$O$303,14,FALSE)</f>
        <v>3.4150533108866443</v>
      </c>
      <c r="AQ510" s="356">
        <f>VLOOKUP(C510,'6.- Insumos'!$B$5:$K$2417,10,FALSE)</f>
        <v>224.16749000000002</v>
      </c>
      <c r="AR510" s="293">
        <f t="shared" si="19"/>
        <v>227.58254331088665</v>
      </c>
      <c r="AS510" s="293">
        <f t="shared" si="18"/>
        <v>227.58254331088665</v>
      </c>
      <c r="AU510" s="357"/>
    </row>
    <row r="511" spans="2:47" ht="38.25">
      <c r="B511" s="52">
        <v>505</v>
      </c>
      <c r="C511" s="334">
        <v>28190</v>
      </c>
      <c r="D511" s="81" t="s">
        <v>3103</v>
      </c>
      <c r="E511" s="55" t="s">
        <v>3569</v>
      </c>
      <c r="F511" s="55" t="s">
        <v>3563</v>
      </c>
      <c r="G511" s="54" t="s">
        <v>4422</v>
      </c>
      <c r="H511" s="54" t="s">
        <v>4422</v>
      </c>
      <c r="I511" s="55" t="s">
        <v>3307</v>
      </c>
      <c r="J511" s="35">
        <v>2</v>
      </c>
      <c r="K511" s="36">
        <v>45</v>
      </c>
      <c r="L511" s="35">
        <v>1</v>
      </c>
      <c r="M511" s="36">
        <v>65</v>
      </c>
      <c r="N511" s="34"/>
      <c r="O511" s="34"/>
      <c r="P511" s="34"/>
      <c r="Q511" s="34"/>
      <c r="R511" s="35">
        <v>1</v>
      </c>
      <c r="S511" s="35">
        <v>45</v>
      </c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>
        <v>1</v>
      </c>
      <c r="AO511" s="36">
        <v>55</v>
      </c>
      <c r="AP511" s="293">
        <f>MAX(K511,M511,O511,Q511,S511,U511,W511,Y511,AA511,AC511,AE511,AG511,AI511,AK511,AM511,AO511)*VLOOKUP(I511,'5.- Instrumental'!$B$6:$O$303,14,FALSE)</f>
        <v>1.041728044332211</v>
      </c>
      <c r="AQ511" s="356">
        <f>VLOOKUP(C511,'6.- Insumos'!$B$5:$K$2417,10,FALSE)</f>
        <v>94.834999999999994</v>
      </c>
      <c r="AR511" s="293">
        <f t="shared" si="19"/>
        <v>95.876728044332211</v>
      </c>
      <c r="AS511" s="293">
        <f t="shared" si="18"/>
        <v>95.876728044332211</v>
      </c>
      <c r="AU511" s="357"/>
    </row>
    <row r="512" spans="2:47" ht="38.25">
      <c r="B512" s="52">
        <v>506</v>
      </c>
      <c r="C512" s="334">
        <v>28200</v>
      </c>
      <c r="D512" s="81" t="s">
        <v>3104</v>
      </c>
      <c r="E512" s="55" t="s">
        <v>3569</v>
      </c>
      <c r="F512" s="55" t="s">
        <v>3570</v>
      </c>
      <c r="G512" s="54" t="s">
        <v>4422</v>
      </c>
      <c r="H512" s="54" t="s">
        <v>4422</v>
      </c>
      <c r="I512" s="55" t="s">
        <v>3315</v>
      </c>
      <c r="J512" s="35">
        <v>2</v>
      </c>
      <c r="K512" s="36">
        <v>60</v>
      </c>
      <c r="L512" s="35">
        <v>1</v>
      </c>
      <c r="M512" s="36">
        <v>80</v>
      </c>
      <c r="N512" s="34"/>
      <c r="O512" s="34"/>
      <c r="P512" s="34"/>
      <c r="Q512" s="34"/>
      <c r="R512" s="35">
        <v>1</v>
      </c>
      <c r="S512" s="35">
        <v>60</v>
      </c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>
        <v>1</v>
      </c>
      <c r="AO512" s="36">
        <v>70</v>
      </c>
      <c r="AP512" s="293">
        <f>MAX(K512,M512,O512,Q512,S512,U512,W512,Y512,AA512,AC512,AE512,AG512,AI512,AK512,AM512,AO512)*VLOOKUP(I512,'5.- Instrumental'!$B$6:$O$303,14,FALSE)</f>
        <v>1.9514590347923684</v>
      </c>
      <c r="AQ512" s="356">
        <f>VLOOKUP(C512,'6.- Insumos'!$B$5:$K$2417,10,FALSE)</f>
        <v>141.15899999999999</v>
      </c>
      <c r="AR512" s="293">
        <f t="shared" si="19"/>
        <v>143.11045903479237</v>
      </c>
      <c r="AS512" s="293">
        <f t="shared" si="18"/>
        <v>143.11045903479237</v>
      </c>
      <c r="AU512" s="357"/>
    </row>
    <row r="513" spans="2:47" ht="38.25">
      <c r="B513" s="52">
        <v>507</v>
      </c>
      <c r="C513" s="334">
        <v>28220</v>
      </c>
      <c r="D513" s="81" t="s">
        <v>3105</v>
      </c>
      <c r="E513" s="55" t="s">
        <v>3569</v>
      </c>
      <c r="F513" s="55" t="s">
        <v>3563</v>
      </c>
      <c r="G513" s="54" t="s">
        <v>4422</v>
      </c>
      <c r="H513" s="54" t="s">
        <v>4422</v>
      </c>
      <c r="I513" s="55" t="s">
        <v>3307</v>
      </c>
      <c r="J513" s="35">
        <v>2</v>
      </c>
      <c r="K513" s="36">
        <v>75</v>
      </c>
      <c r="L513" s="35">
        <v>1</v>
      </c>
      <c r="M513" s="36">
        <v>95</v>
      </c>
      <c r="N513" s="34"/>
      <c r="O513" s="34"/>
      <c r="P513" s="34"/>
      <c r="Q513" s="34"/>
      <c r="R513" s="35">
        <v>1</v>
      </c>
      <c r="S513" s="35">
        <v>75</v>
      </c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>
        <v>1</v>
      </c>
      <c r="AO513" s="36">
        <v>85</v>
      </c>
      <c r="AP513" s="293">
        <f>MAX(K513,M513,O513,Q513,S513,U513,W513,Y513,AA513,AC513,AE513,AG513,AI513,AK513,AM513,AO513)*VLOOKUP(I513,'5.- Instrumental'!$B$6:$O$303,14,FALSE)</f>
        <v>1.5225256032547698</v>
      </c>
      <c r="AQ513" s="356">
        <f>VLOOKUP(C513,'6.- Insumos'!$B$5:$K$2417,10,FALSE)</f>
        <v>118.64</v>
      </c>
      <c r="AR513" s="293">
        <f t="shared" si="19"/>
        <v>120.16252560325476</v>
      </c>
      <c r="AS513" s="293">
        <f t="shared" si="18"/>
        <v>120.16252560325476</v>
      </c>
      <c r="AU513" s="357"/>
    </row>
    <row r="514" spans="2:47" ht="38.25">
      <c r="B514" s="52">
        <v>508</v>
      </c>
      <c r="C514" s="334">
        <v>28230</v>
      </c>
      <c r="D514" s="81" t="s">
        <v>3106</v>
      </c>
      <c r="E514" s="55" t="s">
        <v>3569</v>
      </c>
      <c r="F514" s="55" t="s">
        <v>3563</v>
      </c>
      <c r="G514" s="54" t="s">
        <v>4422</v>
      </c>
      <c r="H514" s="54" t="s">
        <v>4422</v>
      </c>
      <c r="I514" s="55" t="s">
        <v>3307</v>
      </c>
      <c r="J514" s="35">
        <v>2</v>
      </c>
      <c r="K514" s="36">
        <v>60</v>
      </c>
      <c r="L514" s="35">
        <v>1</v>
      </c>
      <c r="M514" s="36">
        <v>80</v>
      </c>
      <c r="N514" s="34"/>
      <c r="O514" s="34"/>
      <c r="P514" s="34"/>
      <c r="Q514" s="34"/>
      <c r="R514" s="35">
        <v>1</v>
      </c>
      <c r="S514" s="35">
        <v>60</v>
      </c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>
        <v>1</v>
      </c>
      <c r="AO514" s="36">
        <v>70</v>
      </c>
      <c r="AP514" s="293">
        <f>MAX(K514,M514,O514,Q514,S514,U514,W514,Y514,AA514,AC514,AE514,AG514,AI514,AK514,AM514,AO514)*VLOOKUP(I514,'5.- Instrumental'!$B$6:$O$303,14,FALSE)</f>
        <v>1.2821268237934904</v>
      </c>
      <c r="AQ514" s="356">
        <f>VLOOKUP(C514,'6.- Insumos'!$B$5:$K$2417,10,FALSE)</f>
        <v>118.64</v>
      </c>
      <c r="AR514" s="293">
        <f t="shared" si="19"/>
        <v>119.92212682379349</v>
      </c>
      <c r="AS514" s="293">
        <f t="shared" si="18"/>
        <v>119.92212682379349</v>
      </c>
      <c r="AU514" s="357"/>
    </row>
    <row r="515" spans="2:47" ht="38.25">
      <c r="B515" s="52">
        <v>509</v>
      </c>
      <c r="C515" s="334">
        <v>28238</v>
      </c>
      <c r="D515" s="81" t="s">
        <v>3107</v>
      </c>
      <c r="E515" s="55" t="s">
        <v>3569</v>
      </c>
      <c r="F515" s="55" t="s">
        <v>3570</v>
      </c>
      <c r="G515" s="54" t="s">
        <v>4422</v>
      </c>
      <c r="H515" s="54" t="s">
        <v>4422</v>
      </c>
      <c r="I515" s="55" t="s">
        <v>3315</v>
      </c>
      <c r="J515" s="35">
        <v>2</v>
      </c>
      <c r="K515" s="36">
        <v>120</v>
      </c>
      <c r="L515" s="35">
        <v>1</v>
      </c>
      <c r="M515" s="36">
        <v>140</v>
      </c>
      <c r="N515" s="34"/>
      <c r="O515" s="34"/>
      <c r="P515" s="34"/>
      <c r="Q515" s="34"/>
      <c r="R515" s="35">
        <v>1</v>
      </c>
      <c r="S515" s="35">
        <v>120</v>
      </c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>
        <v>1</v>
      </c>
      <c r="AO515" s="36">
        <v>130</v>
      </c>
      <c r="AP515" s="293">
        <f>MAX(K515,M515,O515,Q515,S515,U515,W515,Y515,AA515,AC515,AE515,AG515,AI515,AK515,AM515,AO515)*VLOOKUP(I515,'5.- Instrumental'!$B$6:$O$303,14,FALSE)</f>
        <v>3.4150533108866443</v>
      </c>
      <c r="AQ515" s="356">
        <f>VLOOKUP(C515,'6.- Insumos'!$B$5:$K$2417,10,FALSE)</f>
        <v>164.964</v>
      </c>
      <c r="AR515" s="293">
        <f t="shared" si="19"/>
        <v>168.37905331088663</v>
      </c>
      <c r="AS515" s="293">
        <f t="shared" si="18"/>
        <v>168.37905331088663</v>
      </c>
      <c r="AU515" s="357"/>
    </row>
    <row r="516" spans="2:47" ht="38.25">
      <c r="B516" s="52">
        <v>510</v>
      </c>
      <c r="C516" s="334">
        <v>28240</v>
      </c>
      <c r="D516" s="81" t="s">
        <v>3108</v>
      </c>
      <c r="E516" s="55" t="s">
        <v>3569</v>
      </c>
      <c r="F516" s="55" t="s">
        <v>3570</v>
      </c>
      <c r="G516" s="54" t="s">
        <v>4422</v>
      </c>
      <c r="H516" s="54" t="s">
        <v>4422</v>
      </c>
      <c r="I516" s="55" t="s">
        <v>3315</v>
      </c>
      <c r="J516" s="35">
        <v>2</v>
      </c>
      <c r="K516" s="36">
        <v>60</v>
      </c>
      <c r="L516" s="35">
        <v>1</v>
      </c>
      <c r="M516" s="36">
        <v>80</v>
      </c>
      <c r="N516" s="34"/>
      <c r="O516" s="34"/>
      <c r="P516" s="34"/>
      <c r="Q516" s="34"/>
      <c r="R516" s="35">
        <v>1</v>
      </c>
      <c r="S516" s="35">
        <v>60</v>
      </c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>
        <v>1</v>
      </c>
      <c r="AO516" s="36">
        <v>70</v>
      </c>
      <c r="AP516" s="293">
        <f>MAX(K516,M516,O516,Q516,S516,U516,W516,Y516,AA516,AC516,AE516,AG516,AI516,AK516,AM516,AO516)*VLOOKUP(I516,'5.- Instrumental'!$B$6:$O$303,14,FALSE)</f>
        <v>1.9514590347923684</v>
      </c>
      <c r="AQ516" s="356">
        <f>VLOOKUP(C516,'6.- Insumos'!$B$5:$K$2417,10,FALSE)</f>
        <v>141.15899999999999</v>
      </c>
      <c r="AR516" s="293">
        <f t="shared" si="19"/>
        <v>143.11045903479237</v>
      </c>
      <c r="AS516" s="293">
        <f t="shared" si="18"/>
        <v>143.11045903479237</v>
      </c>
      <c r="AU516" s="357"/>
    </row>
    <row r="517" spans="2:47" ht="38.25">
      <c r="B517" s="52">
        <v>511</v>
      </c>
      <c r="C517" s="334">
        <v>28260</v>
      </c>
      <c r="D517" s="81" t="s">
        <v>3109</v>
      </c>
      <c r="E517" s="55" t="s">
        <v>3569</v>
      </c>
      <c r="F517" s="55" t="s">
        <v>3570</v>
      </c>
      <c r="G517" s="54" t="s">
        <v>4422</v>
      </c>
      <c r="H517" s="54" t="s">
        <v>4422</v>
      </c>
      <c r="I517" s="55" t="s">
        <v>3315</v>
      </c>
      <c r="J517" s="35">
        <v>2</v>
      </c>
      <c r="K517" s="36">
        <v>60</v>
      </c>
      <c r="L517" s="35">
        <v>1</v>
      </c>
      <c r="M517" s="36">
        <v>80</v>
      </c>
      <c r="N517" s="34"/>
      <c r="O517" s="34"/>
      <c r="P517" s="34"/>
      <c r="Q517" s="34"/>
      <c r="R517" s="35">
        <v>1</v>
      </c>
      <c r="S517" s="35">
        <v>60</v>
      </c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>
        <v>1</v>
      </c>
      <c r="AO517" s="36">
        <v>70</v>
      </c>
      <c r="AP517" s="293">
        <f>MAX(K517,M517,O517,Q517,S517,U517,W517,Y517,AA517,AC517,AE517,AG517,AI517,AK517,AM517,AO517)*VLOOKUP(I517,'5.- Instrumental'!$B$6:$O$303,14,FALSE)</f>
        <v>1.9514590347923684</v>
      </c>
      <c r="AQ517" s="356">
        <f>VLOOKUP(C517,'6.- Insumos'!$B$5:$K$2417,10,FALSE)</f>
        <v>164.964</v>
      </c>
      <c r="AR517" s="293">
        <f t="shared" si="19"/>
        <v>166.91545903479238</v>
      </c>
      <c r="AS517" s="293">
        <f t="shared" si="18"/>
        <v>166.91545903479238</v>
      </c>
      <c r="AU517" s="357"/>
    </row>
    <row r="518" spans="2:47" ht="38.25">
      <c r="B518" s="52">
        <v>512</v>
      </c>
      <c r="C518" s="334">
        <v>28280</v>
      </c>
      <c r="D518" s="81" t="s">
        <v>3110</v>
      </c>
      <c r="E518" s="55" t="s">
        <v>3569</v>
      </c>
      <c r="F518" s="55" t="s">
        <v>3570</v>
      </c>
      <c r="G518" s="54" t="s">
        <v>4422</v>
      </c>
      <c r="H518" s="54" t="s">
        <v>4422</v>
      </c>
      <c r="I518" s="55" t="s">
        <v>3315</v>
      </c>
      <c r="J518" s="35">
        <v>2</v>
      </c>
      <c r="K518" s="36">
        <v>60</v>
      </c>
      <c r="L518" s="35">
        <v>1</v>
      </c>
      <c r="M518" s="36">
        <v>80</v>
      </c>
      <c r="N518" s="34"/>
      <c r="O518" s="34"/>
      <c r="P518" s="34"/>
      <c r="Q518" s="34"/>
      <c r="R518" s="35">
        <v>1</v>
      </c>
      <c r="S518" s="35">
        <v>60</v>
      </c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>
        <v>1</v>
      </c>
      <c r="AO518" s="36">
        <v>70</v>
      </c>
      <c r="AP518" s="293">
        <f>MAX(K518,M518,O518,Q518,S518,U518,W518,Y518,AA518,AC518,AE518,AG518,AI518,AK518,AM518,AO518)*VLOOKUP(I518,'5.- Instrumental'!$B$6:$O$303,14,FALSE)</f>
        <v>1.9514590347923684</v>
      </c>
      <c r="AQ518" s="356">
        <f>VLOOKUP(C518,'6.- Insumos'!$B$5:$K$2417,10,FALSE)</f>
        <v>265.90601666666663</v>
      </c>
      <c r="AR518" s="293">
        <f t="shared" si="19"/>
        <v>267.85747570145901</v>
      </c>
      <c r="AS518" s="293">
        <f t="shared" si="18"/>
        <v>267.85747570145901</v>
      </c>
      <c r="AU518" s="357"/>
    </row>
    <row r="519" spans="2:47" ht="38.25">
      <c r="B519" s="52">
        <v>513</v>
      </c>
      <c r="C519" s="334">
        <v>28285</v>
      </c>
      <c r="D519" s="81" t="s">
        <v>3111</v>
      </c>
      <c r="E519" s="55" t="s">
        <v>3569</v>
      </c>
      <c r="F519" s="55" t="s">
        <v>3563</v>
      </c>
      <c r="G519" s="54" t="s">
        <v>4422</v>
      </c>
      <c r="H519" s="54" t="s">
        <v>4422</v>
      </c>
      <c r="I519" s="55" t="s">
        <v>3307</v>
      </c>
      <c r="J519" s="34">
        <v>2</v>
      </c>
      <c r="K519" s="36">
        <v>50</v>
      </c>
      <c r="L519" s="34">
        <v>1</v>
      </c>
      <c r="M519" s="36">
        <v>70</v>
      </c>
      <c r="N519" s="34"/>
      <c r="O519" s="34"/>
      <c r="P519" s="34"/>
      <c r="Q519" s="34"/>
      <c r="R519" s="34">
        <v>1</v>
      </c>
      <c r="S519" s="35">
        <v>50</v>
      </c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>
        <v>1</v>
      </c>
      <c r="AO519" s="36">
        <v>60</v>
      </c>
      <c r="AP519" s="293">
        <f>MAX(K519,M519,O519,Q519,S519,U519,W519,Y519,AA519,AC519,AE519,AG519,AI519,AK519,AM519,AO519)*VLOOKUP(I519,'5.- Instrumental'!$B$6:$O$303,14,FALSE)</f>
        <v>1.1218609708193041</v>
      </c>
      <c r="AQ519" s="356">
        <f>VLOOKUP(C519,'6.- Insumos'!$B$5:$K$2417,10,FALSE)</f>
        <v>94.834999999999994</v>
      </c>
      <c r="AR519" s="293">
        <f t="shared" si="19"/>
        <v>95.956860970819292</v>
      </c>
      <c r="AS519" s="293">
        <f t="shared" si="18"/>
        <v>95.956860970819292</v>
      </c>
      <c r="AU519" s="357"/>
    </row>
    <row r="520" spans="2:47" ht="38.25">
      <c r="B520" s="52">
        <v>514</v>
      </c>
      <c r="C520" s="334">
        <v>28288</v>
      </c>
      <c r="D520" s="81" t="s">
        <v>3112</v>
      </c>
      <c r="E520" s="55" t="s">
        <v>3569</v>
      </c>
      <c r="F520" s="55" t="s">
        <v>3563</v>
      </c>
      <c r="G520" s="54" t="s">
        <v>4422</v>
      </c>
      <c r="H520" s="54" t="s">
        <v>4422</v>
      </c>
      <c r="I520" s="55" t="s">
        <v>3307</v>
      </c>
      <c r="J520" s="35">
        <v>2</v>
      </c>
      <c r="K520" s="36">
        <v>80</v>
      </c>
      <c r="L520" s="35">
        <v>1</v>
      </c>
      <c r="M520" s="36">
        <v>100</v>
      </c>
      <c r="N520" s="34"/>
      <c r="O520" s="34"/>
      <c r="P520" s="34"/>
      <c r="Q520" s="34"/>
      <c r="R520" s="35">
        <v>1</v>
      </c>
      <c r="S520" s="35">
        <v>80</v>
      </c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>
        <v>1</v>
      </c>
      <c r="AO520" s="36">
        <v>90</v>
      </c>
      <c r="AP520" s="293">
        <f>MAX(K520,M520,O520,Q520,S520,U520,W520,Y520,AA520,AC520,AE520,AG520,AI520,AK520,AM520,AO520)*VLOOKUP(I520,'5.- Instrumental'!$B$6:$O$303,14,FALSE)</f>
        <v>1.6026585297418632</v>
      </c>
      <c r="AQ520" s="356">
        <f>VLOOKUP(C520,'6.- Insumos'!$B$5:$K$2417,10,FALSE)</f>
        <v>94.834999999999994</v>
      </c>
      <c r="AR520" s="293">
        <f t="shared" si="19"/>
        <v>96.437658529741853</v>
      </c>
      <c r="AS520" s="293">
        <f t="shared" ref="AS520:AS583" si="20">AP520++AQ520</f>
        <v>96.437658529741853</v>
      </c>
      <c r="AU520" s="357"/>
    </row>
    <row r="521" spans="2:47" ht="51">
      <c r="B521" s="52">
        <v>515</v>
      </c>
      <c r="C521" s="334">
        <v>28289</v>
      </c>
      <c r="D521" s="81" t="s">
        <v>3113</v>
      </c>
      <c r="E521" s="55" t="s">
        <v>3569</v>
      </c>
      <c r="F521" s="55" t="s">
        <v>3570</v>
      </c>
      <c r="G521" s="54" t="s">
        <v>4422</v>
      </c>
      <c r="H521" s="54" t="s">
        <v>4422</v>
      </c>
      <c r="I521" s="55" t="s">
        <v>3315</v>
      </c>
      <c r="J521" s="35">
        <v>2</v>
      </c>
      <c r="K521" s="36">
        <v>90</v>
      </c>
      <c r="L521" s="35">
        <v>1</v>
      </c>
      <c r="M521" s="36">
        <v>110</v>
      </c>
      <c r="N521" s="34"/>
      <c r="O521" s="34"/>
      <c r="P521" s="34"/>
      <c r="Q521" s="34"/>
      <c r="R521" s="35">
        <v>1</v>
      </c>
      <c r="S521" s="35">
        <v>90</v>
      </c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>
        <v>1</v>
      </c>
      <c r="AO521" s="36">
        <v>100</v>
      </c>
      <c r="AP521" s="293">
        <f>MAX(K521,M521,O521,Q521,S521,U521,W521,Y521,AA521,AC521,AE521,AG521,AI521,AK521,AM521,AO521)*VLOOKUP(I521,'5.- Instrumental'!$B$6:$O$303,14,FALSE)</f>
        <v>2.6832561728395063</v>
      </c>
      <c r="AQ521" s="356">
        <f>VLOOKUP(C521,'6.- Insumos'!$B$5:$K$2417,10,FALSE)</f>
        <v>141.15899999999999</v>
      </c>
      <c r="AR521" s="293">
        <f t="shared" si="19"/>
        <v>143.84225617283948</v>
      </c>
      <c r="AS521" s="293">
        <f t="shared" si="20"/>
        <v>143.84225617283948</v>
      </c>
      <c r="AU521" s="357"/>
    </row>
    <row r="522" spans="2:47" ht="51">
      <c r="B522" s="52">
        <v>516</v>
      </c>
      <c r="C522" s="334">
        <v>28290</v>
      </c>
      <c r="D522" s="81" t="s">
        <v>3114</v>
      </c>
      <c r="E522" s="55" t="s">
        <v>3569</v>
      </c>
      <c r="F522" s="55" t="s">
        <v>3570</v>
      </c>
      <c r="G522" s="54" t="s">
        <v>4422</v>
      </c>
      <c r="H522" s="54" t="s">
        <v>4422</v>
      </c>
      <c r="I522" s="55" t="s">
        <v>3315</v>
      </c>
      <c r="J522" s="35">
        <v>2</v>
      </c>
      <c r="K522" s="36">
        <v>90</v>
      </c>
      <c r="L522" s="35">
        <v>1</v>
      </c>
      <c r="M522" s="36">
        <v>110</v>
      </c>
      <c r="N522" s="34"/>
      <c r="O522" s="34"/>
      <c r="P522" s="34"/>
      <c r="Q522" s="34"/>
      <c r="R522" s="35">
        <v>1</v>
      </c>
      <c r="S522" s="35">
        <v>90</v>
      </c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>
        <v>1</v>
      </c>
      <c r="AO522" s="36">
        <v>100</v>
      </c>
      <c r="AP522" s="293">
        <f>MAX(K522,M522,O522,Q522,S522,U522,W522,Y522,AA522,AC522,AE522,AG522,AI522,AK522,AM522,AO522)*VLOOKUP(I522,'5.- Instrumental'!$B$6:$O$303,14,FALSE)</f>
        <v>2.6832561728395063</v>
      </c>
      <c r="AQ522" s="356">
        <f>VLOOKUP(C522,'6.- Insumos'!$B$5:$K$2417,10,FALSE)</f>
        <v>141.15899999999999</v>
      </c>
      <c r="AR522" s="293">
        <f t="shared" si="19"/>
        <v>143.84225617283948</v>
      </c>
      <c r="AS522" s="293">
        <f t="shared" si="20"/>
        <v>143.84225617283948</v>
      </c>
      <c r="AU522" s="357"/>
    </row>
    <row r="523" spans="2:47" ht="38.25">
      <c r="B523" s="52">
        <v>517</v>
      </c>
      <c r="C523" s="334">
        <v>28300</v>
      </c>
      <c r="D523" s="81" t="s">
        <v>3115</v>
      </c>
      <c r="E523" s="55" t="s">
        <v>3569</v>
      </c>
      <c r="F523" s="55" t="s">
        <v>3570</v>
      </c>
      <c r="G523" s="54" t="s">
        <v>4422</v>
      </c>
      <c r="H523" s="54" t="s">
        <v>4422</v>
      </c>
      <c r="I523" s="55" t="s">
        <v>3315</v>
      </c>
      <c r="J523" s="35">
        <v>2</v>
      </c>
      <c r="K523" s="36">
        <v>120</v>
      </c>
      <c r="L523" s="35">
        <v>1</v>
      </c>
      <c r="M523" s="36">
        <v>140</v>
      </c>
      <c r="N523" s="34"/>
      <c r="O523" s="34"/>
      <c r="P523" s="34"/>
      <c r="Q523" s="34"/>
      <c r="R523" s="35">
        <v>1</v>
      </c>
      <c r="S523" s="35">
        <v>120</v>
      </c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>
        <v>1</v>
      </c>
      <c r="AO523" s="36">
        <v>130</v>
      </c>
      <c r="AP523" s="293">
        <f>MAX(K523,M523,O523,Q523,S523,U523,W523,Y523,AA523,AC523,AE523,AG523,AI523,AK523,AM523,AO523)*VLOOKUP(I523,'5.- Instrumental'!$B$6:$O$303,14,FALSE)</f>
        <v>3.4150533108866443</v>
      </c>
      <c r="AQ523" s="356">
        <f>VLOOKUP(C523,'6.- Insumos'!$B$5:$K$2417,10,FALSE)</f>
        <v>141.15899999999999</v>
      </c>
      <c r="AR523" s="293">
        <f t="shared" si="19"/>
        <v>144.57405331088663</v>
      </c>
      <c r="AS523" s="293">
        <f t="shared" si="20"/>
        <v>144.57405331088663</v>
      </c>
      <c r="AU523" s="357"/>
    </row>
    <row r="524" spans="2:47" ht="38.25">
      <c r="B524" s="52">
        <v>518</v>
      </c>
      <c r="C524" s="334">
        <v>28313</v>
      </c>
      <c r="D524" s="81" t="s">
        <v>3116</v>
      </c>
      <c r="E524" s="55" t="s">
        <v>3569</v>
      </c>
      <c r="F524" s="55" t="s">
        <v>3570</v>
      </c>
      <c r="G524" s="54" t="s">
        <v>4422</v>
      </c>
      <c r="H524" s="54" t="s">
        <v>4422</v>
      </c>
      <c r="I524" s="55" t="s">
        <v>3315</v>
      </c>
      <c r="J524" s="35">
        <v>2</v>
      </c>
      <c r="K524" s="36">
        <v>60</v>
      </c>
      <c r="L524" s="35">
        <v>1</v>
      </c>
      <c r="M524" s="36">
        <v>80</v>
      </c>
      <c r="N524" s="34"/>
      <c r="O524" s="34"/>
      <c r="P524" s="34"/>
      <c r="Q524" s="34"/>
      <c r="R524" s="35">
        <v>1</v>
      </c>
      <c r="S524" s="35">
        <v>60</v>
      </c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>
        <v>1</v>
      </c>
      <c r="AO524" s="36">
        <v>70</v>
      </c>
      <c r="AP524" s="293">
        <f>MAX(K524,M524,O524,Q524,S524,U524,W524,Y524,AA524,AC524,AE524,AG524,AI524,AK524,AM524,AO524)*VLOOKUP(I524,'5.- Instrumental'!$B$6:$O$303,14,FALSE)</f>
        <v>1.9514590347923684</v>
      </c>
      <c r="AQ524" s="356">
        <f>VLOOKUP(C524,'6.- Insumos'!$B$5:$K$2417,10,FALSE)</f>
        <v>265.90601666666663</v>
      </c>
      <c r="AR524" s="293">
        <f t="shared" si="19"/>
        <v>267.85747570145901</v>
      </c>
      <c r="AS524" s="293">
        <f t="shared" si="20"/>
        <v>267.85747570145901</v>
      </c>
      <c r="AU524" s="357"/>
    </row>
    <row r="525" spans="2:47" ht="38.25">
      <c r="B525" s="52">
        <v>519</v>
      </c>
      <c r="C525" s="334">
        <v>28315</v>
      </c>
      <c r="D525" s="81" t="s">
        <v>3117</v>
      </c>
      <c r="E525" s="55" t="s">
        <v>3569</v>
      </c>
      <c r="F525" s="55" t="s">
        <v>3563</v>
      </c>
      <c r="G525" s="54" t="s">
        <v>4422</v>
      </c>
      <c r="H525" s="54" t="s">
        <v>4422</v>
      </c>
      <c r="I525" s="55" t="s">
        <v>3307</v>
      </c>
      <c r="J525" s="35">
        <v>2</v>
      </c>
      <c r="K525" s="36">
        <v>90</v>
      </c>
      <c r="L525" s="35">
        <v>1</v>
      </c>
      <c r="M525" s="36">
        <v>110</v>
      </c>
      <c r="N525" s="34"/>
      <c r="O525" s="34"/>
      <c r="P525" s="34"/>
      <c r="Q525" s="34"/>
      <c r="R525" s="35">
        <v>1</v>
      </c>
      <c r="S525" s="35">
        <v>90</v>
      </c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>
        <v>1</v>
      </c>
      <c r="AO525" s="36">
        <v>100</v>
      </c>
      <c r="AP525" s="293">
        <f>MAX(K525,M525,O525,Q525,S525,U525,W525,Y525,AA525,AC525,AE525,AG525,AI525,AK525,AM525,AO525)*VLOOKUP(I525,'5.- Instrumental'!$B$6:$O$303,14,FALSE)</f>
        <v>1.7629243827160495</v>
      </c>
      <c r="AQ525" s="356">
        <f>VLOOKUP(C525,'6.- Insumos'!$B$5:$K$2417,10,FALSE)</f>
        <v>94.834999999999994</v>
      </c>
      <c r="AR525" s="293">
        <f t="shared" si="19"/>
        <v>96.597924382716045</v>
      </c>
      <c r="AS525" s="293">
        <f t="shared" si="20"/>
        <v>96.597924382716045</v>
      </c>
      <c r="AU525" s="357"/>
    </row>
    <row r="526" spans="2:47" ht="38.25">
      <c r="B526" s="52">
        <v>520</v>
      </c>
      <c r="C526" s="334">
        <v>28320</v>
      </c>
      <c r="D526" s="81" t="s">
        <v>3118</v>
      </c>
      <c r="E526" s="55" t="s">
        <v>3569</v>
      </c>
      <c r="F526" s="55" t="s">
        <v>3573</v>
      </c>
      <c r="G526" s="54" t="s">
        <v>4422</v>
      </c>
      <c r="H526" s="54" t="s">
        <v>4422</v>
      </c>
      <c r="I526" s="55" t="s">
        <v>3315</v>
      </c>
      <c r="J526" s="34">
        <v>2</v>
      </c>
      <c r="K526" s="36">
        <v>50</v>
      </c>
      <c r="L526" s="34">
        <v>1</v>
      </c>
      <c r="M526" s="36">
        <v>70</v>
      </c>
      <c r="N526" s="34"/>
      <c r="O526" s="34"/>
      <c r="P526" s="34"/>
      <c r="Q526" s="34"/>
      <c r="R526" s="34">
        <v>1</v>
      </c>
      <c r="S526" s="35">
        <v>50</v>
      </c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>
        <v>1</v>
      </c>
      <c r="AO526" s="36">
        <v>60</v>
      </c>
      <c r="AP526" s="293">
        <f>MAX(K526,M526,O526,Q526,S526,U526,W526,Y526,AA526,AC526,AE526,AG526,AI526,AK526,AM526,AO526)*VLOOKUP(I526,'5.- Instrumental'!$B$6:$O$303,14,FALSE)</f>
        <v>1.7075266554433222</v>
      </c>
      <c r="AQ526" s="356">
        <f>VLOOKUP(C526,'6.- Insumos'!$B$5:$K$2417,10,FALSE)</f>
        <v>342.12517333333335</v>
      </c>
      <c r="AR526" s="293">
        <f t="shared" si="19"/>
        <v>343.83269998877665</v>
      </c>
      <c r="AS526" s="293">
        <f t="shared" si="20"/>
        <v>343.83269998877665</v>
      </c>
      <c r="AU526" s="357"/>
    </row>
    <row r="527" spans="2:47" ht="38.25">
      <c r="B527" s="52">
        <v>521</v>
      </c>
      <c r="C527" s="334">
        <v>28340</v>
      </c>
      <c r="D527" s="81" t="s">
        <v>3119</v>
      </c>
      <c r="E527" s="55" t="s">
        <v>3569</v>
      </c>
      <c r="F527" s="55" t="s">
        <v>3570</v>
      </c>
      <c r="G527" s="54" t="s">
        <v>4422</v>
      </c>
      <c r="H527" s="54" t="s">
        <v>4422</v>
      </c>
      <c r="I527" s="55" t="s">
        <v>3315</v>
      </c>
      <c r="J527" s="35">
        <v>2</v>
      </c>
      <c r="K527" s="36">
        <v>60</v>
      </c>
      <c r="L527" s="35">
        <v>1</v>
      </c>
      <c r="M527" s="36">
        <v>80</v>
      </c>
      <c r="N527" s="34"/>
      <c r="O527" s="34"/>
      <c r="P527" s="34"/>
      <c r="Q527" s="34"/>
      <c r="R527" s="35">
        <v>1</v>
      </c>
      <c r="S527" s="35">
        <v>60</v>
      </c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>
        <v>1</v>
      </c>
      <c r="AO527" s="36">
        <v>70</v>
      </c>
      <c r="AP527" s="293">
        <f>MAX(K527,M527,O527,Q527,S527,U527,W527,Y527,AA527,AC527,AE527,AG527,AI527,AK527,AM527,AO527)*VLOOKUP(I527,'5.- Instrumental'!$B$6:$O$303,14,FALSE)</f>
        <v>1.9514590347923684</v>
      </c>
      <c r="AQ527" s="356">
        <f>VLOOKUP(C527,'6.- Insumos'!$B$5:$K$2417,10,FALSE)</f>
        <v>265.90601666666663</v>
      </c>
      <c r="AR527" s="293">
        <f t="shared" si="19"/>
        <v>267.85747570145901</v>
      </c>
      <c r="AS527" s="293">
        <f t="shared" si="20"/>
        <v>267.85747570145901</v>
      </c>
      <c r="AU527" s="357"/>
    </row>
    <row r="528" spans="2:47" ht="38.25">
      <c r="B528" s="52">
        <v>522</v>
      </c>
      <c r="C528" s="334">
        <v>28344</v>
      </c>
      <c r="D528" s="81" t="s">
        <v>3120</v>
      </c>
      <c r="E528" s="55" t="s">
        <v>3569</v>
      </c>
      <c r="F528" s="55" t="s">
        <v>3570</v>
      </c>
      <c r="G528" s="54" t="s">
        <v>4422</v>
      </c>
      <c r="H528" s="54" t="s">
        <v>4422</v>
      </c>
      <c r="I528" s="55" t="s">
        <v>3315</v>
      </c>
      <c r="J528" s="35">
        <v>2</v>
      </c>
      <c r="K528" s="36">
        <v>60</v>
      </c>
      <c r="L528" s="35">
        <v>1</v>
      </c>
      <c r="M528" s="36">
        <v>80</v>
      </c>
      <c r="N528" s="34"/>
      <c r="O528" s="34"/>
      <c r="P528" s="34"/>
      <c r="Q528" s="34"/>
      <c r="R528" s="35">
        <v>1</v>
      </c>
      <c r="S528" s="35">
        <v>60</v>
      </c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>
        <v>1</v>
      </c>
      <c r="AO528" s="36">
        <v>70</v>
      </c>
      <c r="AP528" s="293">
        <f>MAX(K528,M528,O528,Q528,S528,U528,W528,Y528,AA528,AC528,AE528,AG528,AI528,AK528,AM528,AO528)*VLOOKUP(I528,'5.- Instrumental'!$B$6:$O$303,14,FALSE)</f>
        <v>1.9514590347923684</v>
      </c>
      <c r="AQ528" s="356">
        <f>VLOOKUP(C528,'6.- Insumos'!$B$5:$K$2417,10,FALSE)</f>
        <v>265.90601666666663</v>
      </c>
      <c r="AR528" s="293">
        <f t="shared" si="19"/>
        <v>267.85747570145901</v>
      </c>
      <c r="AS528" s="293">
        <f t="shared" si="20"/>
        <v>267.85747570145901</v>
      </c>
      <c r="AU528" s="357"/>
    </row>
    <row r="529" spans="2:47" ht="38.25">
      <c r="B529" s="52">
        <v>523</v>
      </c>
      <c r="C529" s="334">
        <v>28345</v>
      </c>
      <c r="D529" s="81" t="s">
        <v>3121</v>
      </c>
      <c r="E529" s="55" t="s">
        <v>3569</v>
      </c>
      <c r="F529" s="55" t="s">
        <v>3570</v>
      </c>
      <c r="G529" s="54" t="s">
        <v>4422</v>
      </c>
      <c r="H529" s="54" t="s">
        <v>4422</v>
      </c>
      <c r="I529" s="55" t="s">
        <v>3315</v>
      </c>
      <c r="J529" s="35">
        <v>2</v>
      </c>
      <c r="K529" s="36">
        <v>60</v>
      </c>
      <c r="L529" s="35">
        <v>1</v>
      </c>
      <c r="M529" s="36">
        <v>80</v>
      </c>
      <c r="N529" s="34"/>
      <c r="O529" s="34"/>
      <c r="P529" s="34"/>
      <c r="Q529" s="34"/>
      <c r="R529" s="35">
        <v>1</v>
      </c>
      <c r="S529" s="35">
        <v>60</v>
      </c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>
        <v>1</v>
      </c>
      <c r="AO529" s="36">
        <v>70</v>
      </c>
      <c r="AP529" s="293">
        <f>MAX(K529,M529,O529,Q529,S529,U529,W529,Y529,AA529,AC529,AE529,AG529,AI529,AK529,AM529,AO529)*VLOOKUP(I529,'5.- Instrumental'!$B$6:$O$303,14,FALSE)</f>
        <v>1.9514590347923684</v>
      </c>
      <c r="AQ529" s="356">
        <f>VLOOKUP(C529,'6.- Insumos'!$B$5:$K$2417,10,FALSE)</f>
        <v>265.90601666666663</v>
      </c>
      <c r="AR529" s="293">
        <f t="shared" si="19"/>
        <v>267.85747570145901</v>
      </c>
      <c r="AS529" s="293">
        <f t="shared" si="20"/>
        <v>267.85747570145901</v>
      </c>
      <c r="AU529" s="357"/>
    </row>
    <row r="530" spans="2:47" ht="38.25">
      <c r="B530" s="52">
        <v>524</v>
      </c>
      <c r="C530" s="334">
        <v>28406</v>
      </c>
      <c r="D530" s="81" t="s">
        <v>2964</v>
      </c>
      <c r="E530" s="55" t="s">
        <v>3569</v>
      </c>
      <c r="F530" s="55" t="s">
        <v>3563</v>
      </c>
      <c r="G530" s="54" t="s">
        <v>4422</v>
      </c>
      <c r="H530" s="54" t="s">
        <v>4422</v>
      </c>
      <c r="I530" s="55" t="s">
        <v>3307</v>
      </c>
      <c r="J530" s="34">
        <v>2</v>
      </c>
      <c r="K530" s="36">
        <v>50</v>
      </c>
      <c r="L530" s="34">
        <v>1</v>
      </c>
      <c r="M530" s="36">
        <v>70</v>
      </c>
      <c r="N530" s="34"/>
      <c r="O530" s="34"/>
      <c r="P530" s="34"/>
      <c r="Q530" s="34"/>
      <c r="R530" s="34">
        <v>1</v>
      </c>
      <c r="S530" s="35">
        <v>50</v>
      </c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>
        <v>1</v>
      </c>
      <c r="AO530" s="36">
        <v>60</v>
      </c>
      <c r="AP530" s="293">
        <f>MAX(K530,M530,O530,Q530,S530,U530,W530,Y530,AA530,AC530,AE530,AG530,AI530,AK530,AM530,AO530)*VLOOKUP(I530,'5.- Instrumental'!$B$6:$O$303,14,FALSE)</f>
        <v>1.1218609708193041</v>
      </c>
      <c r="AQ530" s="356">
        <f>VLOOKUP(C530,'6.- Insumos'!$B$5:$K$2417,10,FALSE)</f>
        <v>118.64</v>
      </c>
      <c r="AR530" s="293">
        <f t="shared" si="19"/>
        <v>119.7618609708193</v>
      </c>
      <c r="AS530" s="293">
        <f t="shared" si="20"/>
        <v>119.7618609708193</v>
      </c>
      <c r="AU530" s="357"/>
    </row>
    <row r="531" spans="2:47" ht="38.25">
      <c r="B531" s="52">
        <v>525</v>
      </c>
      <c r="C531" s="334">
        <v>28415</v>
      </c>
      <c r="D531" s="81" t="s">
        <v>2965</v>
      </c>
      <c r="E531" s="55" t="s">
        <v>3569</v>
      </c>
      <c r="F531" s="55" t="s">
        <v>3570</v>
      </c>
      <c r="G531" s="54" t="s">
        <v>4422</v>
      </c>
      <c r="H531" s="54" t="s">
        <v>4422</v>
      </c>
      <c r="I531" s="55" t="s">
        <v>3315</v>
      </c>
      <c r="J531" s="35">
        <v>2</v>
      </c>
      <c r="K531" s="36">
        <v>45</v>
      </c>
      <c r="L531" s="35">
        <v>1</v>
      </c>
      <c r="M531" s="36">
        <v>65</v>
      </c>
      <c r="N531" s="34"/>
      <c r="O531" s="34"/>
      <c r="P531" s="34"/>
      <c r="Q531" s="34"/>
      <c r="R531" s="35">
        <v>1</v>
      </c>
      <c r="S531" s="35">
        <v>45</v>
      </c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>
        <v>1</v>
      </c>
      <c r="AO531" s="36">
        <v>55</v>
      </c>
      <c r="AP531" s="293">
        <f>MAX(K531,M531,O531,Q531,S531,U531,W531,Y531,AA531,AC531,AE531,AG531,AI531,AK531,AM531,AO531)*VLOOKUP(I531,'5.- Instrumental'!$B$6:$O$303,14,FALSE)</f>
        <v>1.5855604657687992</v>
      </c>
      <c r="AQ531" s="356">
        <f>VLOOKUP(C531,'6.- Insumos'!$B$5:$K$2417,10,FALSE)</f>
        <v>141.15899999999999</v>
      </c>
      <c r="AR531" s="293">
        <f t="shared" si="19"/>
        <v>142.74456046576879</v>
      </c>
      <c r="AS531" s="293">
        <f t="shared" si="20"/>
        <v>142.74456046576879</v>
      </c>
      <c r="AU531" s="357"/>
    </row>
    <row r="532" spans="2:47" ht="38.25">
      <c r="B532" s="52">
        <v>526</v>
      </c>
      <c r="C532" s="334">
        <v>28450</v>
      </c>
      <c r="D532" s="361" t="s">
        <v>3747</v>
      </c>
      <c r="E532" s="55" t="s">
        <v>3562</v>
      </c>
      <c r="F532" s="55" t="s">
        <v>3565</v>
      </c>
      <c r="G532" s="54" t="s">
        <v>4422</v>
      </c>
      <c r="H532" s="54" t="s">
        <v>4422</v>
      </c>
      <c r="I532" s="55" t="s">
        <v>3293</v>
      </c>
      <c r="J532" s="35">
        <v>1</v>
      </c>
      <c r="K532" s="36">
        <v>40</v>
      </c>
      <c r="L532" s="35"/>
      <c r="M532" s="36"/>
      <c r="N532" s="34"/>
      <c r="O532" s="34"/>
      <c r="P532" s="34"/>
      <c r="Q532" s="34"/>
      <c r="R532" s="35"/>
      <c r="S532" s="35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>
        <v>1</v>
      </c>
      <c r="AO532" s="36">
        <v>50</v>
      </c>
      <c r="AP532" s="293">
        <f>MAX(K532,M532,O532,Q532,S532,U532,W532,Y532,AA532,AC532,AE532,AG532,AI532,AK532,AM532,AO532)*VLOOKUP(I532,'5.- Instrumental'!$B$6:$O$303,14,FALSE)</f>
        <v>0.10429819023569024</v>
      </c>
      <c r="AQ532" s="356">
        <f>VLOOKUP(C532,'6.- Insumos'!$B$5:$K$2417,10,FALSE)</f>
        <v>23.517150000000001</v>
      </c>
      <c r="AR532" s="293">
        <f t="shared" si="19"/>
        <v>23.621448190235689</v>
      </c>
      <c r="AS532" s="293">
        <f t="shared" si="20"/>
        <v>23.621448190235689</v>
      </c>
      <c r="AU532" s="357"/>
    </row>
    <row r="533" spans="2:47" ht="38.25">
      <c r="B533" s="52">
        <v>527</v>
      </c>
      <c r="C533" s="334">
        <v>28456</v>
      </c>
      <c r="D533" s="81" t="s">
        <v>3748</v>
      </c>
      <c r="E533" s="55" t="s">
        <v>3569</v>
      </c>
      <c r="F533" s="55" t="s">
        <v>3570</v>
      </c>
      <c r="G533" s="54" t="s">
        <v>4422</v>
      </c>
      <c r="H533" s="54" t="s">
        <v>4422</v>
      </c>
      <c r="I533" s="55" t="s">
        <v>3315</v>
      </c>
      <c r="J533" s="35">
        <v>2</v>
      </c>
      <c r="K533" s="36">
        <v>45</v>
      </c>
      <c r="L533" s="35">
        <v>1</v>
      </c>
      <c r="M533" s="36">
        <v>65</v>
      </c>
      <c r="N533" s="34"/>
      <c r="O533" s="34"/>
      <c r="P533" s="34"/>
      <c r="Q533" s="34"/>
      <c r="R533" s="35">
        <v>1</v>
      </c>
      <c r="S533" s="35">
        <v>45</v>
      </c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>
        <v>1</v>
      </c>
      <c r="AO533" s="36">
        <v>55</v>
      </c>
      <c r="AP533" s="293">
        <f>MAX(K533,M533,O533,Q533,S533,U533,W533,Y533,AA533,AC533,AE533,AG533,AI533,AK533,AM533,AO533)*VLOOKUP(I533,'5.- Instrumental'!$B$6:$O$303,14,FALSE)</f>
        <v>1.5855604657687992</v>
      </c>
      <c r="AQ533" s="356">
        <f>VLOOKUP(C533,'6.- Insumos'!$B$5:$K$2417,10,FALSE)</f>
        <v>141.15899999999999</v>
      </c>
      <c r="AR533" s="293">
        <f t="shared" si="19"/>
        <v>142.74456046576879</v>
      </c>
      <c r="AS533" s="293">
        <f t="shared" si="20"/>
        <v>142.74456046576879</v>
      </c>
      <c r="AU533" s="357"/>
    </row>
    <row r="534" spans="2:47" ht="38.25">
      <c r="B534" s="52">
        <v>528</v>
      </c>
      <c r="C534" s="334">
        <v>28476</v>
      </c>
      <c r="D534" s="81" t="s">
        <v>3749</v>
      </c>
      <c r="E534" s="55" t="s">
        <v>3569</v>
      </c>
      <c r="F534" s="55" t="s">
        <v>3570</v>
      </c>
      <c r="G534" s="54" t="s">
        <v>4422</v>
      </c>
      <c r="H534" s="54" t="s">
        <v>4422</v>
      </c>
      <c r="I534" s="55" t="s">
        <v>3315</v>
      </c>
      <c r="J534" s="34">
        <v>2</v>
      </c>
      <c r="K534" s="36">
        <v>50</v>
      </c>
      <c r="L534" s="34">
        <v>1</v>
      </c>
      <c r="M534" s="36">
        <v>70</v>
      </c>
      <c r="N534" s="34"/>
      <c r="O534" s="34"/>
      <c r="P534" s="34"/>
      <c r="Q534" s="34"/>
      <c r="R534" s="34">
        <v>1</v>
      </c>
      <c r="S534" s="35">
        <v>50</v>
      </c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>
        <v>1</v>
      </c>
      <c r="AO534" s="36">
        <v>60</v>
      </c>
      <c r="AP534" s="293">
        <f>MAX(K534,M534,O534,Q534,S534,U534,W534,Y534,AA534,AC534,AE534,AG534,AI534,AK534,AM534,AO534)*VLOOKUP(I534,'5.- Instrumental'!$B$6:$O$303,14,FALSE)</f>
        <v>1.7075266554433222</v>
      </c>
      <c r="AQ534" s="356">
        <f>VLOOKUP(C534,'6.- Insumos'!$B$5:$K$2417,10,FALSE)</f>
        <v>141.15899999999999</v>
      </c>
      <c r="AR534" s="293">
        <f t="shared" si="19"/>
        <v>142.86652665544332</v>
      </c>
      <c r="AS534" s="293">
        <f t="shared" si="20"/>
        <v>142.86652665544332</v>
      </c>
      <c r="AU534" s="357"/>
    </row>
    <row r="535" spans="2:47" ht="38.25">
      <c r="B535" s="52">
        <v>529</v>
      </c>
      <c r="C535" s="334">
        <v>28490</v>
      </c>
      <c r="D535" s="81" t="s">
        <v>2966</v>
      </c>
      <c r="E535" s="55" t="s">
        <v>3562</v>
      </c>
      <c r="F535" s="55" t="s">
        <v>3565</v>
      </c>
      <c r="G535" s="54" t="s">
        <v>4422</v>
      </c>
      <c r="H535" s="54" t="s">
        <v>4422</v>
      </c>
      <c r="I535" s="55" t="s">
        <v>3293</v>
      </c>
      <c r="J535" s="36">
        <v>1</v>
      </c>
      <c r="K535" s="36">
        <v>30</v>
      </c>
      <c r="L535" s="36"/>
      <c r="M535" s="36"/>
      <c r="N535" s="34"/>
      <c r="O535" s="34"/>
      <c r="P535" s="34"/>
      <c r="Q535" s="34"/>
      <c r="R535" s="34"/>
      <c r="S535" s="35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>
        <v>1</v>
      </c>
      <c r="AO535" s="36">
        <v>40</v>
      </c>
      <c r="AP535" s="293">
        <f>MAX(K535,M535,O535,Q535,S535,U535,W535,Y535,AA535,AC535,AE535,AG535,AI535,AK535,AM535,AO535)*VLOOKUP(I535,'5.- Instrumental'!$B$6:$O$303,14,FALSE)</f>
        <v>8.3438552188552201E-2</v>
      </c>
      <c r="AQ535" s="356">
        <f>VLOOKUP(C535,'6.- Insumos'!$B$5:$K$2417,10,FALSE)</f>
        <v>23.517150000000001</v>
      </c>
      <c r="AR535" s="293">
        <f t="shared" si="19"/>
        <v>23.600588552188555</v>
      </c>
      <c r="AS535" s="293">
        <f t="shared" si="20"/>
        <v>23.600588552188555</v>
      </c>
      <c r="AU535" s="357"/>
    </row>
    <row r="536" spans="2:47" ht="38.25">
      <c r="B536" s="52">
        <v>530</v>
      </c>
      <c r="C536" s="334">
        <v>28496</v>
      </c>
      <c r="D536" s="81" t="s">
        <v>3750</v>
      </c>
      <c r="E536" s="55" t="s">
        <v>3569</v>
      </c>
      <c r="F536" s="55" t="s">
        <v>3563</v>
      </c>
      <c r="G536" s="54" t="s">
        <v>4422</v>
      </c>
      <c r="H536" s="54" t="s">
        <v>4422</v>
      </c>
      <c r="I536" s="55" t="s">
        <v>3307</v>
      </c>
      <c r="J536" s="34">
        <v>2</v>
      </c>
      <c r="K536" s="36">
        <v>50</v>
      </c>
      <c r="L536" s="34">
        <v>1</v>
      </c>
      <c r="M536" s="36">
        <v>70</v>
      </c>
      <c r="N536" s="34"/>
      <c r="O536" s="34"/>
      <c r="P536" s="34"/>
      <c r="Q536" s="34"/>
      <c r="R536" s="34">
        <v>1</v>
      </c>
      <c r="S536" s="35">
        <v>50</v>
      </c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>
        <v>1</v>
      </c>
      <c r="AO536" s="36">
        <v>60</v>
      </c>
      <c r="AP536" s="293">
        <f>MAX(K536,M536,O536,Q536,S536,U536,W536,Y536,AA536,AC536,AE536,AG536,AI536,AK536,AM536,AO536)*VLOOKUP(I536,'5.- Instrumental'!$B$6:$O$303,14,FALSE)</f>
        <v>1.1218609708193041</v>
      </c>
      <c r="AQ536" s="356">
        <f>VLOOKUP(C536,'6.- Insumos'!$B$5:$K$2417,10,FALSE)</f>
        <v>94.834999999999994</v>
      </c>
      <c r="AR536" s="293">
        <f t="shared" si="19"/>
        <v>95.956860970819292</v>
      </c>
      <c r="AS536" s="293">
        <f t="shared" si="20"/>
        <v>95.956860970819292</v>
      </c>
      <c r="AU536" s="357"/>
    </row>
    <row r="537" spans="2:47" ht="38.25">
      <c r="B537" s="52">
        <v>531</v>
      </c>
      <c r="C537" s="334">
        <v>28531</v>
      </c>
      <c r="D537" s="81" t="s">
        <v>2967</v>
      </c>
      <c r="E537" s="55" t="s">
        <v>3569</v>
      </c>
      <c r="F537" s="55" t="s">
        <v>3570</v>
      </c>
      <c r="G537" s="54" t="s">
        <v>4422</v>
      </c>
      <c r="H537" s="54" t="s">
        <v>4422</v>
      </c>
      <c r="I537" s="55" t="s">
        <v>3315</v>
      </c>
      <c r="J537" s="35">
        <v>2</v>
      </c>
      <c r="K537" s="36">
        <v>90</v>
      </c>
      <c r="L537" s="35">
        <v>1</v>
      </c>
      <c r="M537" s="36">
        <v>110</v>
      </c>
      <c r="N537" s="34"/>
      <c r="O537" s="34"/>
      <c r="P537" s="34"/>
      <c r="Q537" s="34"/>
      <c r="R537" s="35">
        <v>1</v>
      </c>
      <c r="S537" s="35">
        <v>90</v>
      </c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>
        <v>1</v>
      </c>
      <c r="AO537" s="36">
        <v>100</v>
      </c>
      <c r="AP537" s="293">
        <f>MAX(K537,M537,O537,Q537,S537,U537,W537,Y537,AA537,AC537,AE537,AG537,AI537,AK537,AM537,AO537)*VLOOKUP(I537,'5.- Instrumental'!$B$6:$O$303,14,FALSE)</f>
        <v>2.6832561728395063</v>
      </c>
      <c r="AQ537" s="356">
        <f>VLOOKUP(C537,'6.- Insumos'!$B$5:$K$2417,10,FALSE)</f>
        <v>141.15899999999999</v>
      </c>
      <c r="AR537" s="293">
        <f t="shared" si="19"/>
        <v>143.84225617283948</v>
      </c>
      <c r="AS537" s="293">
        <f t="shared" si="20"/>
        <v>143.84225617283948</v>
      </c>
      <c r="AU537" s="357"/>
    </row>
    <row r="538" spans="2:47" ht="38.25">
      <c r="B538" s="52">
        <v>532</v>
      </c>
      <c r="C538" s="334">
        <v>28546</v>
      </c>
      <c r="D538" s="81" t="s">
        <v>2968</v>
      </c>
      <c r="E538" s="55" t="s">
        <v>3569</v>
      </c>
      <c r="F538" s="55" t="s">
        <v>3570</v>
      </c>
      <c r="G538" s="54" t="s">
        <v>4422</v>
      </c>
      <c r="H538" s="54" t="s">
        <v>4422</v>
      </c>
      <c r="I538" s="55" t="s">
        <v>3315</v>
      </c>
      <c r="J538" s="34">
        <v>2</v>
      </c>
      <c r="K538" s="36">
        <v>50</v>
      </c>
      <c r="L538" s="34">
        <v>1</v>
      </c>
      <c r="M538" s="36">
        <v>70</v>
      </c>
      <c r="N538" s="34"/>
      <c r="O538" s="34"/>
      <c r="P538" s="34"/>
      <c r="Q538" s="34"/>
      <c r="R538" s="34">
        <v>1</v>
      </c>
      <c r="S538" s="35">
        <v>50</v>
      </c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>
        <v>1</v>
      </c>
      <c r="AO538" s="36">
        <v>60</v>
      </c>
      <c r="AP538" s="293">
        <f>MAX(K538,M538,O538,Q538,S538,U538,W538,Y538,AA538,AC538,AE538,AG538,AI538,AK538,AM538,AO538)*VLOOKUP(I538,'5.- Instrumental'!$B$6:$O$303,14,FALSE)</f>
        <v>1.7075266554433222</v>
      </c>
      <c r="AQ538" s="356">
        <f>VLOOKUP(C538,'6.- Insumos'!$B$5:$K$2417,10,FALSE)</f>
        <v>141.15899999999999</v>
      </c>
      <c r="AR538" s="293">
        <f t="shared" si="19"/>
        <v>142.86652665544332</v>
      </c>
      <c r="AS538" s="293">
        <f t="shared" si="20"/>
        <v>142.86652665544332</v>
      </c>
      <c r="AU538" s="357"/>
    </row>
    <row r="539" spans="2:47" ht="38.25">
      <c r="B539" s="52">
        <v>533</v>
      </c>
      <c r="C539" s="334">
        <v>28555</v>
      </c>
      <c r="D539" s="81" t="s">
        <v>2969</v>
      </c>
      <c r="E539" s="55" t="s">
        <v>3569</v>
      </c>
      <c r="F539" s="55" t="s">
        <v>3570</v>
      </c>
      <c r="G539" s="54" t="s">
        <v>4422</v>
      </c>
      <c r="H539" s="54" t="s">
        <v>4422</v>
      </c>
      <c r="I539" s="55" t="s">
        <v>3315</v>
      </c>
      <c r="J539" s="35">
        <v>2</v>
      </c>
      <c r="K539" s="36">
        <v>45</v>
      </c>
      <c r="L539" s="35">
        <v>1</v>
      </c>
      <c r="M539" s="36">
        <v>65</v>
      </c>
      <c r="N539" s="34"/>
      <c r="O539" s="34"/>
      <c r="P539" s="34"/>
      <c r="Q539" s="34"/>
      <c r="R539" s="35">
        <v>1</v>
      </c>
      <c r="S539" s="35">
        <v>45</v>
      </c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>
        <v>1</v>
      </c>
      <c r="AO539" s="36">
        <v>55</v>
      </c>
      <c r="AP539" s="293">
        <f>MAX(K539,M539,O539,Q539,S539,U539,W539,Y539,AA539,AC539,AE539,AG539,AI539,AK539,AM539,AO539)*VLOOKUP(I539,'5.- Instrumental'!$B$6:$O$303,14,FALSE)</f>
        <v>1.5855604657687992</v>
      </c>
      <c r="AQ539" s="356">
        <f>VLOOKUP(C539,'6.- Insumos'!$B$5:$K$2417,10,FALSE)</f>
        <v>141.15899999999999</v>
      </c>
      <c r="AR539" s="293">
        <f t="shared" si="19"/>
        <v>142.74456046576879</v>
      </c>
      <c r="AS539" s="293">
        <f t="shared" si="20"/>
        <v>142.74456046576879</v>
      </c>
      <c r="AU539" s="357"/>
    </row>
    <row r="540" spans="2:47" ht="38.25">
      <c r="B540" s="52">
        <v>534</v>
      </c>
      <c r="C540" s="334">
        <v>28705</v>
      </c>
      <c r="D540" s="81" t="s">
        <v>2970</v>
      </c>
      <c r="E540" s="55" t="s">
        <v>3569</v>
      </c>
      <c r="F540" s="55" t="s">
        <v>3573</v>
      </c>
      <c r="G540" s="54" t="s">
        <v>4422</v>
      </c>
      <c r="H540" s="54" t="s">
        <v>4422</v>
      </c>
      <c r="I540" s="55" t="s">
        <v>3315</v>
      </c>
      <c r="J540" s="35">
        <v>2</v>
      </c>
      <c r="K540" s="36">
        <v>90</v>
      </c>
      <c r="L540" s="35">
        <v>1</v>
      </c>
      <c r="M540" s="36">
        <v>110</v>
      </c>
      <c r="N540" s="34"/>
      <c r="O540" s="34"/>
      <c r="P540" s="34"/>
      <c r="Q540" s="34"/>
      <c r="R540" s="35">
        <v>1</v>
      </c>
      <c r="S540" s="35">
        <v>90</v>
      </c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>
        <v>1</v>
      </c>
      <c r="AO540" s="36">
        <v>100</v>
      </c>
      <c r="AP540" s="293">
        <f>MAX(K540,M540,O540,Q540,S540,U540,W540,Y540,AA540,AC540,AE540,AG540,AI540,AK540,AM540,AO540)*VLOOKUP(I540,'5.- Instrumental'!$B$6:$O$303,14,FALSE)</f>
        <v>2.6832561728395063</v>
      </c>
      <c r="AQ540" s="356">
        <f>VLOOKUP(C540,'6.- Insumos'!$B$5:$K$2417,10,FALSE)</f>
        <v>224.16749000000002</v>
      </c>
      <c r="AR540" s="293">
        <f t="shared" si="19"/>
        <v>226.85074617283954</v>
      </c>
      <c r="AS540" s="293">
        <f t="shared" si="20"/>
        <v>226.85074617283954</v>
      </c>
      <c r="AU540" s="357"/>
    </row>
    <row r="541" spans="2:47" ht="38.25">
      <c r="B541" s="52">
        <v>535</v>
      </c>
      <c r="C541" s="334">
        <v>28715</v>
      </c>
      <c r="D541" s="81" t="s">
        <v>2971</v>
      </c>
      <c r="E541" s="55" t="s">
        <v>3569</v>
      </c>
      <c r="F541" s="55" t="s">
        <v>3573</v>
      </c>
      <c r="G541" s="54" t="s">
        <v>4422</v>
      </c>
      <c r="H541" s="54" t="s">
        <v>4422</v>
      </c>
      <c r="I541" s="55" t="s">
        <v>3315</v>
      </c>
      <c r="J541" s="35">
        <v>2</v>
      </c>
      <c r="K541" s="36">
        <v>150</v>
      </c>
      <c r="L541" s="35">
        <v>1</v>
      </c>
      <c r="M541" s="36">
        <v>170</v>
      </c>
      <c r="N541" s="34"/>
      <c r="O541" s="34"/>
      <c r="P541" s="34"/>
      <c r="Q541" s="34"/>
      <c r="R541" s="35">
        <v>1</v>
      </c>
      <c r="S541" s="35">
        <v>150</v>
      </c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>
        <v>1</v>
      </c>
      <c r="AO541" s="36">
        <v>160</v>
      </c>
      <c r="AP541" s="293">
        <f>MAX(K541,M541,O541,Q541,S541,U541,W541,Y541,AA541,AC541,AE541,AG541,AI541,AK541,AM541,AO541)*VLOOKUP(I541,'5.- Instrumental'!$B$6:$O$303,14,FALSE)</f>
        <v>4.1468504489337823</v>
      </c>
      <c r="AQ541" s="356">
        <f>VLOOKUP(C541,'6.- Insumos'!$B$5:$K$2417,10,FALSE)</f>
        <v>265.93249000000003</v>
      </c>
      <c r="AR541" s="293">
        <f t="shared" si="19"/>
        <v>270.07934044893381</v>
      </c>
      <c r="AS541" s="293">
        <f t="shared" si="20"/>
        <v>270.07934044893381</v>
      </c>
      <c r="AU541" s="357"/>
    </row>
    <row r="542" spans="2:47" ht="38.25">
      <c r="B542" s="52">
        <v>536</v>
      </c>
      <c r="C542" s="334">
        <v>28725</v>
      </c>
      <c r="D542" s="81" t="s">
        <v>2972</v>
      </c>
      <c r="E542" s="55" t="s">
        <v>3569</v>
      </c>
      <c r="F542" s="55" t="s">
        <v>3570</v>
      </c>
      <c r="G542" s="54" t="s">
        <v>4422</v>
      </c>
      <c r="H542" s="54" t="s">
        <v>4422</v>
      </c>
      <c r="I542" s="55" t="s">
        <v>3315</v>
      </c>
      <c r="J542" s="35">
        <v>2</v>
      </c>
      <c r="K542" s="36">
        <v>90</v>
      </c>
      <c r="L542" s="35">
        <v>1</v>
      </c>
      <c r="M542" s="36">
        <v>110</v>
      </c>
      <c r="N542" s="34"/>
      <c r="O542" s="34"/>
      <c r="P542" s="34"/>
      <c r="Q542" s="34"/>
      <c r="R542" s="35">
        <v>1</v>
      </c>
      <c r="S542" s="35">
        <v>90</v>
      </c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>
        <v>1</v>
      </c>
      <c r="AO542" s="36">
        <v>100</v>
      </c>
      <c r="AP542" s="293">
        <f>MAX(K542,M542,O542,Q542,S542,U542,W542,Y542,AA542,AC542,AE542,AG542,AI542,AK542,AM542,AO542)*VLOOKUP(I542,'5.- Instrumental'!$B$6:$O$303,14,FALSE)</f>
        <v>2.6832561728395063</v>
      </c>
      <c r="AQ542" s="356">
        <f>VLOOKUP(C542,'6.- Insumos'!$B$5:$K$2417,10,FALSE)</f>
        <v>182.92399999999998</v>
      </c>
      <c r="AR542" s="293">
        <f t="shared" si="19"/>
        <v>185.60725617283947</v>
      </c>
      <c r="AS542" s="293">
        <f t="shared" si="20"/>
        <v>185.60725617283947</v>
      </c>
      <c r="AU542" s="357"/>
    </row>
    <row r="543" spans="2:47" ht="38.25">
      <c r="B543" s="52">
        <v>537</v>
      </c>
      <c r="C543" s="334">
        <v>28730</v>
      </c>
      <c r="D543" s="81" t="s">
        <v>2973</v>
      </c>
      <c r="E543" s="55" t="s">
        <v>3569</v>
      </c>
      <c r="F543" s="55" t="s">
        <v>3573</v>
      </c>
      <c r="G543" s="54" t="s">
        <v>4422</v>
      </c>
      <c r="H543" s="54" t="s">
        <v>4422</v>
      </c>
      <c r="I543" s="55" t="s">
        <v>3315</v>
      </c>
      <c r="J543" s="35">
        <v>2</v>
      </c>
      <c r="K543" s="36">
        <v>90</v>
      </c>
      <c r="L543" s="35">
        <v>1</v>
      </c>
      <c r="M543" s="36">
        <v>110</v>
      </c>
      <c r="N543" s="34"/>
      <c r="O543" s="34"/>
      <c r="P543" s="34"/>
      <c r="Q543" s="34"/>
      <c r="R543" s="35">
        <v>1</v>
      </c>
      <c r="S543" s="35">
        <v>90</v>
      </c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>
        <v>1</v>
      </c>
      <c r="AO543" s="36">
        <v>100</v>
      </c>
      <c r="AP543" s="293">
        <f>MAX(K543,M543,O543,Q543,S543,U543,W543,Y543,AA543,AC543,AE543,AG543,AI543,AK543,AM543,AO543)*VLOOKUP(I543,'5.- Instrumental'!$B$6:$O$303,14,FALSE)</f>
        <v>2.6832561728395063</v>
      </c>
      <c r="AQ543" s="356">
        <f>VLOOKUP(C543,'6.- Insumos'!$B$5:$K$2417,10,FALSE)</f>
        <v>224.16749000000002</v>
      </c>
      <c r="AR543" s="293">
        <f t="shared" si="19"/>
        <v>226.85074617283954</v>
      </c>
      <c r="AS543" s="293">
        <f t="shared" si="20"/>
        <v>226.85074617283954</v>
      </c>
      <c r="AU543" s="357"/>
    </row>
    <row r="544" spans="2:47" ht="38.25">
      <c r="B544" s="52">
        <v>538</v>
      </c>
      <c r="C544" s="334">
        <v>28750</v>
      </c>
      <c r="D544" s="81" t="s">
        <v>2974</v>
      </c>
      <c r="E544" s="55" t="s">
        <v>3569</v>
      </c>
      <c r="F544" s="55" t="s">
        <v>3570</v>
      </c>
      <c r="G544" s="54" t="s">
        <v>4422</v>
      </c>
      <c r="H544" s="54" t="s">
        <v>4422</v>
      </c>
      <c r="I544" s="55" t="s">
        <v>3315</v>
      </c>
      <c r="J544" s="35">
        <v>2</v>
      </c>
      <c r="K544" s="36">
        <v>90</v>
      </c>
      <c r="L544" s="35">
        <v>1</v>
      </c>
      <c r="M544" s="36">
        <v>110</v>
      </c>
      <c r="N544" s="34"/>
      <c r="O544" s="34"/>
      <c r="P544" s="34"/>
      <c r="Q544" s="34"/>
      <c r="R544" s="35">
        <v>1</v>
      </c>
      <c r="S544" s="35">
        <v>90</v>
      </c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>
        <v>1</v>
      </c>
      <c r="AO544" s="36">
        <v>100</v>
      </c>
      <c r="AP544" s="293">
        <f>MAX(K544,M544,O544,Q544,S544,U544,W544,Y544,AA544,AC544,AE544,AG544,AI544,AK544,AM544,AO544)*VLOOKUP(I544,'5.- Instrumental'!$B$6:$O$303,14,FALSE)</f>
        <v>2.6832561728395063</v>
      </c>
      <c r="AQ544" s="356">
        <f>VLOOKUP(C544,'6.- Insumos'!$B$5:$K$2417,10,FALSE)</f>
        <v>141.15899999999999</v>
      </c>
      <c r="AR544" s="293">
        <f t="shared" si="19"/>
        <v>143.84225617283948</v>
      </c>
      <c r="AS544" s="293">
        <f t="shared" si="20"/>
        <v>143.84225617283948</v>
      </c>
      <c r="AU544" s="357"/>
    </row>
    <row r="545" spans="2:47" ht="38.25">
      <c r="B545" s="52">
        <v>539</v>
      </c>
      <c r="C545" s="334">
        <v>28755</v>
      </c>
      <c r="D545" s="81" t="s">
        <v>2975</v>
      </c>
      <c r="E545" s="55" t="s">
        <v>3569</v>
      </c>
      <c r="F545" s="55" t="s">
        <v>3563</v>
      </c>
      <c r="G545" s="54" t="s">
        <v>4422</v>
      </c>
      <c r="H545" s="54" t="s">
        <v>4422</v>
      </c>
      <c r="I545" s="55" t="s">
        <v>3307</v>
      </c>
      <c r="J545" s="35">
        <v>2</v>
      </c>
      <c r="K545" s="36">
        <v>90</v>
      </c>
      <c r="L545" s="35">
        <v>1</v>
      </c>
      <c r="M545" s="36">
        <v>110</v>
      </c>
      <c r="N545" s="34"/>
      <c r="O545" s="34"/>
      <c r="P545" s="34"/>
      <c r="Q545" s="34"/>
      <c r="R545" s="35">
        <v>1</v>
      </c>
      <c r="S545" s="35">
        <v>90</v>
      </c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>
        <v>1</v>
      </c>
      <c r="AO545" s="36">
        <v>100</v>
      </c>
      <c r="AP545" s="293">
        <f>MAX(K545,M545,O545,Q545,S545,U545,W545,Y545,AA545,AC545,AE545,AG545,AI545,AK545,AM545,AO545)*VLOOKUP(I545,'5.- Instrumental'!$B$6:$O$303,14,FALSE)</f>
        <v>1.7629243827160495</v>
      </c>
      <c r="AQ545" s="356">
        <f>VLOOKUP(C545,'6.- Insumos'!$B$5:$K$2417,10,FALSE)</f>
        <v>94.834999999999994</v>
      </c>
      <c r="AR545" s="293">
        <f t="shared" si="19"/>
        <v>96.597924382716045</v>
      </c>
      <c r="AS545" s="293">
        <f t="shared" si="20"/>
        <v>96.597924382716045</v>
      </c>
      <c r="AU545" s="357"/>
    </row>
    <row r="546" spans="2:47" ht="38.25">
      <c r="B546" s="52">
        <v>540</v>
      </c>
      <c r="C546" s="334">
        <v>28800</v>
      </c>
      <c r="D546" s="81" t="s">
        <v>2976</v>
      </c>
      <c r="E546" s="55" t="s">
        <v>3569</v>
      </c>
      <c r="F546" s="55" t="s">
        <v>3570</v>
      </c>
      <c r="G546" s="54" t="s">
        <v>4422</v>
      </c>
      <c r="H546" s="54" t="s">
        <v>4422</v>
      </c>
      <c r="I546" s="55" t="s">
        <v>3315</v>
      </c>
      <c r="J546" s="35">
        <v>2</v>
      </c>
      <c r="K546" s="36">
        <v>75</v>
      </c>
      <c r="L546" s="35">
        <v>1</v>
      </c>
      <c r="M546" s="36">
        <v>95</v>
      </c>
      <c r="N546" s="34"/>
      <c r="O546" s="34"/>
      <c r="P546" s="34"/>
      <c r="Q546" s="34"/>
      <c r="R546" s="35">
        <v>1</v>
      </c>
      <c r="S546" s="35">
        <v>75</v>
      </c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>
        <v>1</v>
      </c>
      <c r="AO546" s="36">
        <v>85</v>
      </c>
      <c r="AP546" s="293">
        <f>MAX(K546,M546,O546,Q546,S546,U546,W546,Y546,AA546,AC546,AE546,AG546,AI546,AK546,AM546,AO546)*VLOOKUP(I546,'5.- Instrumental'!$B$6:$O$303,14,FALSE)</f>
        <v>2.3173576038159371</v>
      </c>
      <c r="AQ546" s="356">
        <f>VLOOKUP(C546,'6.- Insumos'!$B$5:$K$2417,10,FALSE)</f>
        <v>135.39399999999998</v>
      </c>
      <c r="AR546" s="293">
        <f t="shared" si="19"/>
        <v>137.71135760381591</v>
      </c>
      <c r="AS546" s="293">
        <f t="shared" si="20"/>
        <v>137.71135760381591</v>
      </c>
      <c r="AU546" s="357"/>
    </row>
    <row r="547" spans="2:47" ht="38.25">
      <c r="B547" s="52">
        <v>541</v>
      </c>
      <c r="C547" s="334">
        <v>28820</v>
      </c>
      <c r="D547" s="81" t="s">
        <v>2977</v>
      </c>
      <c r="E547" s="55" t="s">
        <v>3569</v>
      </c>
      <c r="F547" s="55" t="s">
        <v>3563</v>
      </c>
      <c r="G547" s="54" t="s">
        <v>4422</v>
      </c>
      <c r="H547" s="54" t="s">
        <v>4422</v>
      </c>
      <c r="I547" s="55" t="s">
        <v>3307</v>
      </c>
      <c r="J547" s="35">
        <v>2</v>
      </c>
      <c r="K547" s="36">
        <v>60</v>
      </c>
      <c r="L547" s="35">
        <v>1</v>
      </c>
      <c r="M547" s="36">
        <v>80</v>
      </c>
      <c r="N547" s="34"/>
      <c r="O547" s="34"/>
      <c r="P547" s="34"/>
      <c r="Q547" s="34"/>
      <c r="R547" s="35">
        <v>1</v>
      </c>
      <c r="S547" s="35">
        <v>60</v>
      </c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>
        <v>1</v>
      </c>
      <c r="AO547" s="36">
        <v>70</v>
      </c>
      <c r="AP547" s="293">
        <f>MAX(K547,M547,O547,Q547,S547,U547,W547,Y547,AA547,AC547,AE547,AG547,AI547,AK547,AM547,AO547)*VLOOKUP(I547,'5.- Instrumental'!$B$6:$O$303,14,FALSE)</f>
        <v>1.2821268237934904</v>
      </c>
      <c r="AQ547" s="356">
        <f>VLOOKUP(C547,'6.- Insumos'!$B$5:$K$2417,10,FALSE)</f>
        <v>94.834999999999994</v>
      </c>
      <c r="AR547" s="293">
        <f t="shared" si="19"/>
        <v>96.117126823793484</v>
      </c>
      <c r="AS547" s="293">
        <f t="shared" si="20"/>
        <v>96.117126823793484</v>
      </c>
      <c r="AU547" s="357"/>
    </row>
    <row r="548" spans="2:47" ht="25.5">
      <c r="B548" s="52">
        <v>542</v>
      </c>
      <c r="C548" s="334">
        <v>29010</v>
      </c>
      <c r="D548" s="361" t="s">
        <v>3751</v>
      </c>
      <c r="E548" s="55" t="s">
        <v>3562</v>
      </c>
      <c r="F548" s="55" t="s">
        <v>2978</v>
      </c>
      <c r="G548" s="54" t="s">
        <v>4422</v>
      </c>
      <c r="H548" s="54" t="s">
        <v>4422</v>
      </c>
      <c r="I548" s="55" t="s">
        <v>3293</v>
      </c>
      <c r="J548" s="36">
        <v>1</v>
      </c>
      <c r="K548" s="36">
        <v>30</v>
      </c>
      <c r="L548" s="36"/>
      <c r="M548" s="36"/>
      <c r="N548" s="34"/>
      <c r="O548" s="34"/>
      <c r="P548" s="34"/>
      <c r="Q548" s="34"/>
      <c r="R548" s="34"/>
      <c r="S548" s="35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>
        <v>1</v>
      </c>
      <c r="AO548" s="36">
        <v>40</v>
      </c>
      <c r="AP548" s="293">
        <f>MAX(K548,M548,O548,Q548,S548,U548,W548,Y548,AA548,AC548,AE548,AG548,AI548,AK548,AM548,AO548)*VLOOKUP(I548,'5.- Instrumental'!$B$6:$O$303,14,FALSE)</f>
        <v>8.3438552188552201E-2</v>
      </c>
      <c r="AQ548" s="356">
        <f>VLOOKUP(C548,'6.- Insumos'!$B$5:$K$2417,10,FALSE)</f>
        <v>46.857150000000004</v>
      </c>
      <c r="AR548" s="293">
        <f t="shared" si="19"/>
        <v>46.940588552188558</v>
      </c>
      <c r="AS548" s="293">
        <f t="shared" si="20"/>
        <v>46.940588552188558</v>
      </c>
      <c r="AU548" s="357"/>
    </row>
    <row r="549" spans="2:47" ht="25.5">
      <c r="B549" s="52">
        <v>543</v>
      </c>
      <c r="C549" s="334">
        <v>29035</v>
      </c>
      <c r="D549" s="81" t="s">
        <v>2979</v>
      </c>
      <c r="E549" s="55" t="s">
        <v>3562</v>
      </c>
      <c r="F549" s="55" t="s">
        <v>2978</v>
      </c>
      <c r="G549" s="54" t="s">
        <v>4422</v>
      </c>
      <c r="H549" s="54" t="s">
        <v>4422</v>
      </c>
      <c r="I549" s="55" t="s">
        <v>3293</v>
      </c>
      <c r="J549" s="35">
        <v>1</v>
      </c>
      <c r="K549" s="36">
        <v>45</v>
      </c>
      <c r="L549" s="35"/>
      <c r="M549" s="36"/>
      <c r="N549" s="34"/>
      <c r="O549" s="34"/>
      <c r="P549" s="34"/>
      <c r="Q549" s="34"/>
      <c r="R549" s="35"/>
      <c r="S549" s="35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>
        <v>1</v>
      </c>
      <c r="AO549" s="36">
        <v>60</v>
      </c>
      <c r="AP549" s="293">
        <f>MAX(K549,M549,O549,Q549,S549,U549,W549,Y549,AA549,AC549,AE549,AG549,AI549,AK549,AM549,AO549)*VLOOKUP(I549,'5.- Instrumental'!$B$6:$O$303,14,FALSE)</f>
        <v>0.12515782828282829</v>
      </c>
      <c r="AQ549" s="356">
        <f>VLOOKUP(C549,'6.- Insumos'!$B$5:$K$2417,10,FALSE)</f>
        <v>46.857150000000004</v>
      </c>
      <c r="AR549" s="293">
        <f t="shared" si="19"/>
        <v>46.982307828282835</v>
      </c>
      <c r="AS549" s="293">
        <f t="shared" si="20"/>
        <v>46.982307828282835</v>
      </c>
      <c r="AU549" s="357"/>
    </row>
    <row r="550" spans="2:47" ht="25.5">
      <c r="B550" s="52">
        <v>544</v>
      </c>
      <c r="C550" s="334">
        <v>29049</v>
      </c>
      <c r="D550" s="81" t="s">
        <v>2980</v>
      </c>
      <c r="E550" s="55" t="s">
        <v>3562</v>
      </c>
      <c r="F550" s="55" t="s">
        <v>2978</v>
      </c>
      <c r="G550" s="54" t="s">
        <v>4422</v>
      </c>
      <c r="H550" s="54" t="s">
        <v>4422</v>
      </c>
      <c r="I550" s="55" t="s">
        <v>3293</v>
      </c>
      <c r="J550" s="35">
        <v>1</v>
      </c>
      <c r="K550" s="36">
        <v>40</v>
      </c>
      <c r="L550" s="35"/>
      <c r="M550" s="36"/>
      <c r="N550" s="34"/>
      <c r="O550" s="34"/>
      <c r="P550" s="34"/>
      <c r="Q550" s="34"/>
      <c r="R550" s="35"/>
      <c r="S550" s="35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>
        <v>1</v>
      </c>
      <c r="AO550" s="36">
        <v>50</v>
      </c>
      <c r="AP550" s="293">
        <f>MAX(K550,M550,O550,Q550,S550,U550,W550,Y550,AA550,AC550,AE550,AG550,AI550,AK550,AM550,AO550)*VLOOKUP(I550,'5.- Instrumental'!$B$6:$O$303,14,FALSE)</f>
        <v>0.10429819023569024</v>
      </c>
      <c r="AQ550" s="356">
        <f>VLOOKUP(C550,'6.- Insumos'!$B$5:$K$2417,10,FALSE)</f>
        <v>46.857150000000004</v>
      </c>
      <c r="AR550" s="293">
        <f t="shared" si="19"/>
        <v>46.961448190235693</v>
      </c>
      <c r="AS550" s="293">
        <f t="shared" si="20"/>
        <v>46.961448190235693</v>
      </c>
      <c r="AU550" s="357"/>
    </row>
    <row r="551" spans="2:47" ht="25.5">
      <c r="B551" s="52">
        <v>545</v>
      </c>
      <c r="C551" s="334">
        <v>29058</v>
      </c>
      <c r="D551" s="361" t="s">
        <v>3752</v>
      </c>
      <c r="E551" s="55" t="s">
        <v>3562</v>
      </c>
      <c r="F551" s="55" t="s">
        <v>2978</v>
      </c>
      <c r="G551" s="54" t="s">
        <v>4422</v>
      </c>
      <c r="H551" s="54" t="s">
        <v>4422</v>
      </c>
      <c r="I551" s="55" t="s">
        <v>3293</v>
      </c>
      <c r="J551" s="36">
        <v>1</v>
      </c>
      <c r="K551" s="36">
        <v>30</v>
      </c>
      <c r="L551" s="36"/>
      <c r="M551" s="36"/>
      <c r="N551" s="34"/>
      <c r="O551" s="34"/>
      <c r="P551" s="34"/>
      <c r="Q551" s="34"/>
      <c r="R551" s="34"/>
      <c r="S551" s="35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>
        <v>1</v>
      </c>
      <c r="AO551" s="36">
        <v>40</v>
      </c>
      <c r="AP551" s="293">
        <f>MAX(K551,M551,O551,Q551,S551,U551,W551,Y551,AA551,AC551,AE551,AG551,AI551,AK551,AM551,AO551)*VLOOKUP(I551,'5.- Instrumental'!$B$6:$O$303,14,FALSE)</f>
        <v>8.3438552188552201E-2</v>
      </c>
      <c r="AQ551" s="356">
        <f>VLOOKUP(C551,'6.- Insumos'!$B$5:$K$2417,10,FALSE)</f>
        <v>46.857150000000004</v>
      </c>
      <c r="AR551" s="293">
        <f t="shared" si="19"/>
        <v>46.940588552188558</v>
      </c>
      <c r="AS551" s="293">
        <f t="shared" si="20"/>
        <v>46.940588552188558</v>
      </c>
      <c r="AU551" s="357"/>
    </row>
    <row r="552" spans="2:47" ht="25.5">
      <c r="B552" s="52">
        <v>546</v>
      </c>
      <c r="C552" s="334">
        <v>29065</v>
      </c>
      <c r="D552" s="361" t="s">
        <v>3753</v>
      </c>
      <c r="E552" s="55" t="s">
        <v>3562</v>
      </c>
      <c r="F552" s="55" t="s">
        <v>2978</v>
      </c>
      <c r="G552" s="54" t="s">
        <v>4422</v>
      </c>
      <c r="H552" s="54" t="s">
        <v>4422</v>
      </c>
      <c r="I552" s="55" t="s">
        <v>3293</v>
      </c>
      <c r="J552" s="36">
        <v>1</v>
      </c>
      <c r="K552" s="36">
        <v>30</v>
      </c>
      <c r="L552" s="36"/>
      <c r="M552" s="36"/>
      <c r="N552" s="34"/>
      <c r="O552" s="34"/>
      <c r="P552" s="34"/>
      <c r="Q552" s="34"/>
      <c r="R552" s="34"/>
      <c r="S552" s="35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>
        <v>1</v>
      </c>
      <c r="AO552" s="36">
        <v>40</v>
      </c>
      <c r="AP552" s="293">
        <f>MAX(K552,M552,O552,Q552,S552,U552,W552,Y552,AA552,AC552,AE552,AG552,AI552,AK552,AM552,AO552)*VLOOKUP(I552,'5.- Instrumental'!$B$6:$O$303,14,FALSE)</f>
        <v>8.3438552188552201E-2</v>
      </c>
      <c r="AQ552" s="356">
        <f>VLOOKUP(C552,'6.- Insumos'!$B$5:$K$2417,10,FALSE)</f>
        <v>46.857150000000004</v>
      </c>
      <c r="AR552" s="293">
        <f t="shared" si="19"/>
        <v>46.940588552188558</v>
      </c>
      <c r="AS552" s="293">
        <f t="shared" si="20"/>
        <v>46.940588552188558</v>
      </c>
      <c r="AU552" s="357"/>
    </row>
    <row r="553" spans="2:47" ht="25.5">
      <c r="B553" s="52">
        <v>547</v>
      </c>
      <c r="C553" s="334">
        <v>29075</v>
      </c>
      <c r="D553" s="361" t="s">
        <v>3754</v>
      </c>
      <c r="E553" s="55" t="s">
        <v>3562</v>
      </c>
      <c r="F553" s="55" t="s">
        <v>2978</v>
      </c>
      <c r="G553" s="54" t="s">
        <v>4422</v>
      </c>
      <c r="H553" s="54" t="s">
        <v>4422</v>
      </c>
      <c r="I553" s="55" t="s">
        <v>3293</v>
      </c>
      <c r="J553" s="36">
        <v>1</v>
      </c>
      <c r="K553" s="36">
        <v>20</v>
      </c>
      <c r="L553" s="36"/>
      <c r="M553" s="36"/>
      <c r="N553" s="34"/>
      <c r="O553" s="34"/>
      <c r="P553" s="34"/>
      <c r="Q553" s="34"/>
      <c r="R553" s="34"/>
      <c r="S553" s="35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>
        <v>1</v>
      </c>
      <c r="AO553" s="36">
        <v>30</v>
      </c>
      <c r="AP553" s="293">
        <f>MAX(K553,M553,O553,Q553,S553,U553,W553,Y553,AA553,AC553,AE553,AG553,AI553,AK553,AM553,AO553)*VLOOKUP(I553,'5.- Instrumental'!$B$6:$O$303,14,FALSE)</f>
        <v>6.2578914141414144E-2</v>
      </c>
      <c r="AQ553" s="356">
        <f>VLOOKUP(C553,'6.- Insumos'!$B$5:$K$2417,10,FALSE)</f>
        <v>46.857150000000004</v>
      </c>
      <c r="AR553" s="293">
        <f t="shared" si="19"/>
        <v>46.919728914141416</v>
      </c>
      <c r="AS553" s="293">
        <f t="shared" si="20"/>
        <v>46.919728914141416</v>
      </c>
      <c r="AU553" s="357"/>
    </row>
    <row r="554" spans="2:47" ht="25.5">
      <c r="B554" s="52">
        <v>548</v>
      </c>
      <c r="C554" s="334">
        <v>29085</v>
      </c>
      <c r="D554" s="81" t="s">
        <v>2981</v>
      </c>
      <c r="E554" s="55" t="s">
        <v>3562</v>
      </c>
      <c r="F554" s="55" t="s">
        <v>2978</v>
      </c>
      <c r="G554" s="54" t="s">
        <v>4422</v>
      </c>
      <c r="H554" s="54" t="s">
        <v>4422</v>
      </c>
      <c r="I554" s="55" t="s">
        <v>3293</v>
      </c>
      <c r="J554" s="36">
        <v>1</v>
      </c>
      <c r="K554" s="36">
        <v>20</v>
      </c>
      <c r="L554" s="36"/>
      <c r="M554" s="36"/>
      <c r="N554" s="34"/>
      <c r="O554" s="34"/>
      <c r="P554" s="34"/>
      <c r="Q554" s="34"/>
      <c r="R554" s="34"/>
      <c r="S554" s="35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>
        <v>1</v>
      </c>
      <c r="AO554" s="36">
        <v>30</v>
      </c>
      <c r="AP554" s="293">
        <f>MAX(K554,M554,O554,Q554,S554,U554,W554,Y554,AA554,AC554,AE554,AG554,AI554,AK554,AM554,AO554)*VLOOKUP(I554,'5.- Instrumental'!$B$6:$O$303,14,FALSE)</f>
        <v>6.2578914141414144E-2</v>
      </c>
      <c r="AQ554" s="356">
        <f>VLOOKUP(C554,'6.- Insumos'!$B$5:$K$2417,10,FALSE)</f>
        <v>23.517150000000001</v>
      </c>
      <c r="AR554" s="293">
        <f t="shared" si="19"/>
        <v>23.579728914141416</v>
      </c>
      <c r="AS554" s="293">
        <f t="shared" si="20"/>
        <v>23.579728914141416</v>
      </c>
      <c r="AU554" s="357"/>
    </row>
    <row r="555" spans="2:47" ht="25.5">
      <c r="B555" s="52">
        <v>549</v>
      </c>
      <c r="C555" s="334">
        <v>29105</v>
      </c>
      <c r="D555" s="81" t="s">
        <v>2982</v>
      </c>
      <c r="E555" s="55" t="s">
        <v>3562</v>
      </c>
      <c r="F555" s="55" t="s">
        <v>2978</v>
      </c>
      <c r="G555" s="54" t="s">
        <v>4422</v>
      </c>
      <c r="H555" s="54" t="s">
        <v>4422</v>
      </c>
      <c r="I555" s="55" t="s">
        <v>3293</v>
      </c>
      <c r="J555" s="36">
        <v>1</v>
      </c>
      <c r="K555" s="36">
        <v>30</v>
      </c>
      <c r="L555" s="36"/>
      <c r="M555" s="36"/>
      <c r="N555" s="34"/>
      <c r="O555" s="34"/>
      <c r="P555" s="34"/>
      <c r="Q555" s="34"/>
      <c r="R555" s="34"/>
      <c r="S555" s="35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>
        <v>1</v>
      </c>
      <c r="AO555" s="36">
        <v>40</v>
      </c>
      <c r="AP555" s="293">
        <f>MAX(K555,M555,O555,Q555,S555,U555,W555,Y555,AA555,AC555,AE555,AG555,AI555,AK555,AM555,AO555)*VLOOKUP(I555,'5.- Instrumental'!$B$6:$O$303,14,FALSE)</f>
        <v>8.3438552188552201E-2</v>
      </c>
      <c r="AQ555" s="356">
        <f>VLOOKUP(C555,'6.- Insumos'!$B$5:$K$2417,10,FALSE)</f>
        <v>23.517150000000001</v>
      </c>
      <c r="AR555" s="293">
        <f t="shared" si="19"/>
        <v>23.600588552188555</v>
      </c>
      <c r="AS555" s="293">
        <f t="shared" si="20"/>
        <v>23.600588552188555</v>
      </c>
      <c r="AU555" s="357"/>
    </row>
    <row r="556" spans="2:47" ht="25.5">
      <c r="B556" s="52">
        <v>550</v>
      </c>
      <c r="C556" s="334">
        <v>29125</v>
      </c>
      <c r="D556" s="81" t="s">
        <v>3755</v>
      </c>
      <c r="E556" s="55" t="s">
        <v>3562</v>
      </c>
      <c r="F556" s="55" t="s">
        <v>2978</v>
      </c>
      <c r="G556" s="54" t="s">
        <v>4422</v>
      </c>
      <c r="H556" s="54" t="s">
        <v>4422</v>
      </c>
      <c r="I556" s="55" t="s">
        <v>3293</v>
      </c>
      <c r="J556" s="36">
        <v>1</v>
      </c>
      <c r="K556" s="36">
        <v>20</v>
      </c>
      <c r="L556" s="36"/>
      <c r="M556" s="36"/>
      <c r="N556" s="34"/>
      <c r="O556" s="34"/>
      <c r="P556" s="34"/>
      <c r="Q556" s="34"/>
      <c r="R556" s="34"/>
      <c r="S556" s="35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>
        <v>1</v>
      </c>
      <c r="AO556" s="36">
        <v>30</v>
      </c>
      <c r="AP556" s="293">
        <f>MAX(K556,M556,O556,Q556,S556,U556,W556,Y556,AA556,AC556,AE556,AG556,AI556,AK556,AM556,AO556)*VLOOKUP(I556,'5.- Instrumental'!$B$6:$O$303,14,FALSE)</f>
        <v>6.2578914141414144E-2</v>
      </c>
      <c r="AQ556" s="356">
        <f>VLOOKUP(C556,'6.- Insumos'!$B$5:$K$2417,10,FALSE)</f>
        <v>23.517150000000001</v>
      </c>
      <c r="AR556" s="293">
        <f t="shared" si="19"/>
        <v>23.579728914141416</v>
      </c>
      <c r="AS556" s="293">
        <f t="shared" si="20"/>
        <v>23.579728914141416</v>
      </c>
      <c r="AU556" s="357"/>
    </row>
    <row r="557" spans="2:47" ht="25.5">
      <c r="B557" s="52">
        <v>551</v>
      </c>
      <c r="C557" s="334">
        <v>29130</v>
      </c>
      <c r="D557" s="81" t="s">
        <v>2983</v>
      </c>
      <c r="E557" s="55" t="s">
        <v>3562</v>
      </c>
      <c r="F557" s="55" t="s">
        <v>2978</v>
      </c>
      <c r="G557" s="54" t="s">
        <v>4422</v>
      </c>
      <c r="H557" s="54" t="s">
        <v>4422</v>
      </c>
      <c r="I557" s="55" t="s">
        <v>3293</v>
      </c>
      <c r="J557" s="36">
        <v>1</v>
      </c>
      <c r="K557" s="36">
        <v>20</v>
      </c>
      <c r="L557" s="36"/>
      <c r="M557" s="36"/>
      <c r="N557" s="34"/>
      <c r="O557" s="34"/>
      <c r="P557" s="34"/>
      <c r="Q557" s="34"/>
      <c r="R557" s="34"/>
      <c r="S557" s="35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>
        <v>1</v>
      </c>
      <c r="AO557" s="36">
        <v>30</v>
      </c>
      <c r="AP557" s="293">
        <f>MAX(K557,M557,O557,Q557,S557,U557,W557,Y557,AA557,AC557,AE557,AG557,AI557,AK557,AM557,AO557)*VLOOKUP(I557,'5.- Instrumental'!$B$6:$O$303,14,FALSE)</f>
        <v>6.2578914141414144E-2</v>
      </c>
      <c r="AQ557" s="356">
        <f>VLOOKUP(C557,'6.- Insumos'!$B$5:$K$2417,10,FALSE)</f>
        <v>23.517150000000001</v>
      </c>
      <c r="AR557" s="293">
        <f t="shared" si="19"/>
        <v>23.579728914141416</v>
      </c>
      <c r="AS557" s="293">
        <f t="shared" si="20"/>
        <v>23.579728914141416</v>
      </c>
      <c r="AU557" s="357"/>
    </row>
    <row r="558" spans="2:47" ht="38.25">
      <c r="B558" s="52">
        <v>552</v>
      </c>
      <c r="C558" s="334">
        <v>29200</v>
      </c>
      <c r="D558" s="81" t="s">
        <v>2984</v>
      </c>
      <c r="E558" s="55" t="s">
        <v>3562</v>
      </c>
      <c r="F558" s="55" t="s">
        <v>3565</v>
      </c>
      <c r="G558" s="54" t="s">
        <v>4422</v>
      </c>
      <c r="H558" s="54" t="s">
        <v>4422</v>
      </c>
      <c r="I558" s="55" t="s">
        <v>3293</v>
      </c>
      <c r="J558" s="35">
        <v>1</v>
      </c>
      <c r="K558" s="36">
        <v>45</v>
      </c>
      <c r="L558" s="35"/>
      <c r="M558" s="36"/>
      <c r="N558" s="34"/>
      <c r="O558" s="34"/>
      <c r="P558" s="34"/>
      <c r="Q558" s="34"/>
      <c r="R558" s="35"/>
      <c r="S558" s="35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>
        <v>1</v>
      </c>
      <c r="AO558" s="36">
        <v>60</v>
      </c>
      <c r="AP558" s="293">
        <f>MAX(K558,M558,O558,Q558,S558,U558,W558,Y558,AA558,AC558,AE558,AG558,AI558,AK558,AM558,AO558)*VLOOKUP(I558,'5.- Instrumental'!$B$6:$O$303,14,FALSE)</f>
        <v>0.12515782828282829</v>
      </c>
      <c r="AQ558" s="356">
        <f>VLOOKUP(C558,'6.- Insumos'!$B$5:$K$2417,10,FALSE)</f>
        <v>22.887150000000002</v>
      </c>
      <c r="AR558" s="293">
        <f t="shared" si="19"/>
        <v>23.012307828282829</v>
      </c>
      <c r="AS558" s="293">
        <f t="shared" si="20"/>
        <v>23.012307828282829</v>
      </c>
      <c r="AU558" s="357"/>
    </row>
    <row r="559" spans="2:47" ht="25.5">
      <c r="B559" s="52">
        <v>553</v>
      </c>
      <c r="C559" s="334">
        <v>29240</v>
      </c>
      <c r="D559" s="361" t="s">
        <v>3756</v>
      </c>
      <c r="E559" s="55" t="s">
        <v>3562</v>
      </c>
      <c r="F559" s="55" t="s">
        <v>3565</v>
      </c>
      <c r="G559" s="54" t="s">
        <v>4422</v>
      </c>
      <c r="H559" s="54" t="s">
        <v>4422</v>
      </c>
      <c r="I559" s="55" t="s">
        <v>3293</v>
      </c>
      <c r="J559" s="36">
        <v>1</v>
      </c>
      <c r="K559" s="36">
        <v>30</v>
      </c>
      <c r="L559" s="36"/>
      <c r="M559" s="36"/>
      <c r="N559" s="34"/>
      <c r="O559" s="34"/>
      <c r="P559" s="34"/>
      <c r="Q559" s="34"/>
      <c r="R559" s="34"/>
      <c r="S559" s="35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>
        <v>1</v>
      </c>
      <c r="AO559" s="36">
        <v>40</v>
      </c>
      <c r="AP559" s="293">
        <f>MAX(K559,M559,O559,Q559,S559,U559,W559,Y559,AA559,AC559,AE559,AG559,AI559,AK559,AM559,AO559)*VLOOKUP(I559,'5.- Instrumental'!$B$6:$O$303,14,FALSE)</f>
        <v>8.3438552188552201E-2</v>
      </c>
      <c r="AQ559" s="356">
        <f>VLOOKUP(C559,'6.- Insumos'!$B$5:$K$2417,10,FALSE)</f>
        <v>22.887150000000002</v>
      </c>
      <c r="AR559" s="293">
        <f t="shared" si="19"/>
        <v>22.970588552188556</v>
      </c>
      <c r="AS559" s="293">
        <f t="shared" si="20"/>
        <v>22.970588552188556</v>
      </c>
      <c r="AU559" s="357"/>
    </row>
    <row r="560" spans="2:47" ht="25.5">
      <c r="B560" s="52">
        <v>554</v>
      </c>
      <c r="C560" s="334">
        <v>29305</v>
      </c>
      <c r="D560" s="81" t="s">
        <v>2985</v>
      </c>
      <c r="E560" s="55" t="s">
        <v>3562</v>
      </c>
      <c r="F560" s="55" t="s">
        <v>2978</v>
      </c>
      <c r="G560" s="54" t="s">
        <v>4422</v>
      </c>
      <c r="H560" s="54" t="s">
        <v>4422</v>
      </c>
      <c r="I560" s="55" t="s">
        <v>3293</v>
      </c>
      <c r="J560" s="35">
        <v>1</v>
      </c>
      <c r="K560" s="36">
        <v>40</v>
      </c>
      <c r="L560" s="35"/>
      <c r="M560" s="36"/>
      <c r="N560" s="34"/>
      <c r="O560" s="34"/>
      <c r="P560" s="34"/>
      <c r="Q560" s="34"/>
      <c r="R560" s="35"/>
      <c r="S560" s="35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>
        <v>1</v>
      </c>
      <c r="AO560" s="36">
        <v>50</v>
      </c>
      <c r="AP560" s="293">
        <f>MAX(K560,M560,O560,Q560,S560,U560,W560,Y560,AA560,AC560,AE560,AG560,AI560,AK560,AM560,AO560)*VLOOKUP(I560,'5.- Instrumental'!$B$6:$O$303,14,FALSE)</f>
        <v>0.10429819023569024</v>
      </c>
      <c r="AQ560" s="356">
        <f>VLOOKUP(C560,'6.- Insumos'!$B$5:$K$2417,10,FALSE)</f>
        <v>46.857150000000004</v>
      </c>
      <c r="AR560" s="293">
        <f t="shared" si="19"/>
        <v>46.961448190235693</v>
      </c>
      <c r="AS560" s="293">
        <f t="shared" si="20"/>
        <v>46.961448190235693</v>
      </c>
      <c r="AU560" s="357"/>
    </row>
    <row r="561" spans="2:47" ht="25.5">
      <c r="B561" s="52">
        <v>555</v>
      </c>
      <c r="C561" s="334">
        <v>29325</v>
      </c>
      <c r="D561" s="81" t="s">
        <v>3757</v>
      </c>
      <c r="E561" s="55" t="s">
        <v>3562</v>
      </c>
      <c r="F561" s="55" t="s">
        <v>2978</v>
      </c>
      <c r="G561" s="54" t="s">
        <v>4422</v>
      </c>
      <c r="H561" s="54" t="s">
        <v>4422</v>
      </c>
      <c r="I561" s="55" t="s">
        <v>3293</v>
      </c>
      <c r="J561" s="35">
        <v>1</v>
      </c>
      <c r="K561" s="36">
        <v>45</v>
      </c>
      <c r="L561" s="35"/>
      <c r="M561" s="36"/>
      <c r="N561" s="34"/>
      <c r="O561" s="34"/>
      <c r="P561" s="34"/>
      <c r="Q561" s="34"/>
      <c r="R561" s="35"/>
      <c r="S561" s="35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>
        <v>1</v>
      </c>
      <c r="AO561" s="36">
        <v>60</v>
      </c>
      <c r="AP561" s="293">
        <f>MAX(K561,M561,O561,Q561,S561,U561,W561,Y561,AA561,AC561,AE561,AG561,AI561,AK561,AM561,AO561)*VLOOKUP(I561,'5.- Instrumental'!$B$6:$O$303,14,FALSE)</f>
        <v>0.12515782828282829</v>
      </c>
      <c r="AQ561" s="356">
        <f>VLOOKUP(C561,'6.- Insumos'!$B$5:$K$2417,10,FALSE)</f>
        <v>46.857150000000004</v>
      </c>
      <c r="AR561" s="293">
        <f t="shared" si="19"/>
        <v>46.982307828282835</v>
      </c>
      <c r="AS561" s="293">
        <f t="shared" si="20"/>
        <v>46.982307828282835</v>
      </c>
      <c r="AU561" s="357"/>
    </row>
    <row r="562" spans="2:47" ht="25.5">
      <c r="B562" s="52">
        <v>556</v>
      </c>
      <c r="C562" s="334">
        <v>29345</v>
      </c>
      <c r="D562" s="81" t="s">
        <v>2059</v>
      </c>
      <c r="E562" s="55" t="s">
        <v>3562</v>
      </c>
      <c r="F562" s="55" t="s">
        <v>2978</v>
      </c>
      <c r="G562" s="54" t="s">
        <v>4422</v>
      </c>
      <c r="H562" s="54" t="s">
        <v>4422</v>
      </c>
      <c r="I562" s="55" t="s">
        <v>3293</v>
      </c>
      <c r="J562" s="36">
        <v>1</v>
      </c>
      <c r="K562" s="36">
        <v>30</v>
      </c>
      <c r="L562" s="36"/>
      <c r="M562" s="36"/>
      <c r="N562" s="34"/>
      <c r="O562" s="34"/>
      <c r="P562" s="34"/>
      <c r="Q562" s="34"/>
      <c r="R562" s="34"/>
      <c r="S562" s="35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>
        <v>1</v>
      </c>
      <c r="AO562" s="36">
        <v>40</v>
      </c>
      <c r="AP562" s="293">
        <f>MAX(K562,M562,O562,Q562,S562,U562,W562,Y562,AA562,AC562,AE562,AG562,AI562,AK562,AM562,AO562)*VLOOKUP(I562,'5.- Instrumental'!$B$6:$O$303,14,FALSE)</f>
        <v>8.3438552188552201E-2</v>
      </c>
      <c r="AQ562" s="356">
        <f>VLOOKUP(C562,'6.- Insumos'!$B$5:$K$2417,10,FALSE)</f>
        <v>46.857150000000004</v>
      </c>
      <c r="AR562" s="293">
        <f t="shared" si="19"/>
        <v>46.940588552188558</v>
      </c>
      <c r="AS562" s="293">
        <f t="shared" si="20"/>
        <v>46.940588552188558</v>
      </c>
      <c r="AU562" s="357"/>
    </row>
    <row r="563" spans="2:47" ht="25.5">
      <c r="B563" s="52">
        <v>557</v>
      </c>
      <c r="C563" s="334">
        <v>29405</v>
      </c>
      <c r="D563" s="361" t="s">
        <v>3758</v>
      </c>
      <c r="E563" s="55" t="s">
        <v>3562</v>
      </c>
      <c r="F563" s="55" t="s">
        <v>2978</v>
      </c>
      <c r="G563" s="54" t="s">
        <v>4422</v>
      </c>
      <c r="H563" s="54" t="s">
        <v>4422</v>
      </c>
      <c r="I563" s="55" t="s">
        <v>3293</v>
      </c>
      <c r="J563" s="36">
        <v>1</v>
      </c>
      <c r="K563" s="36">
        <v>20</v>
      </c>
      <c r="L563" s="36"/>
      <c r="M563" s="36"/>
      <c r="N563" s="34"/>
      <c r="O563" s="34"/>
      <c r="P563" s="34"/>
      <c r="Q563" s="34"/>
      <c r="R563" s="34"/>
      <c r="S563" s="35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>
        <v>1</v>
      </c>
      <c r="AO563" s="36">
        <v>30</v>
      </c>
      <c r="AP563" s="293">
        <f>MAX(K563,M563,O563,Q563,S563,U563,W563,Y563,AA563,AC563,AE563,AG563,AI563,AK563,AM563,AO563)*VLOOKUP(I563,'5.- Instrumental'!$B$6:$O$303,14,FALSE)</f>
        <v>6.2578914141414144E-2</v>
      </c>
      <c r="AQ563" s="356">
        <f>VLOOKUP(C563,'6.- Insumos'!$B$5:$K$2417,10,FALSE)</f>
        <v>46.857150000000004</v>
      </c>
      <c r="AR563" s="293">
        <f t="shared" ref="AR563:AR596" si="21">AP563+AQ563</f>
        <v>46.919728914141416</v>
      </c>
      <c r="AS563" s="293">
        <f t="shared" si="20"/>
        <v>46.919728914141416</v>
      </c>
      <c r="AU563" s="357"/>
    </row>
    <row r="564" spans="2:47" ht="25.5">
      <c r="B564" s="52">
        <v>558</v>
      </c>
      <c r="C564" s="334">
        <v>29435</v>
      </c>
      <c r="D564" s="81" t="s">
        <v>2060</v>
      </c>
      <c r="E564" s="55" t="s">
        <v>3562</v>
      </c>
      <c r="F564" s="55" t="s">
        <v>2978</v>
      </c>
      <c r="G564" s="54" t="s">
        <v>4422</v>
      </c>
      <c r="H564" s="54" t="s">
        <v>4422</v>
      </c>
      <c r="I564" s="55" t="s">
        <v>3293</v>
      </c>
      <c r="J564" s="36">
        <v>1</v>
      </c>
      <c r="K564" s="36">
        <v>20</v>
      </c>
      <c r="L564" s="36"/>
      <c r="M564" s="36"/>
      <c r="N564" s="34"/>
      <c r="O564" s="34"/>
      <c r="P564" s="34"/>
      <c r="Q564" s="34"/>
      <c r="R564" s="34"/>
      <c r="S564" s="35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>
        <v>1</v>
      </c>
      <c r="AO564" s="36">
        <v>30</v>
      </c>
      <c r="AP564" s="293">
        <f>MAX(K564,M564,O564,Q564,S564,U564,W564,Y564,AA564,AC564,AE564,AG564,AI564,AK564,AM564,AO564)*VLOOKUP(I564,'5.- Instrumental'!$B$6:$O$303,14,FALSE)</f>
        <v>6.2578914141414144E-2</v>
      </c>
      <c r="AQ564" s="356">
        <f>VLOOKUP(C564,'6.- Insumos'!$B$5:$K$2417,10,FALSE)</f>
        <v>23.517150000000001</v>
      </c>
      <c r="AR564" s="293">
        <f t="shared" si="21"/>
        <v>23.579728914141416</v>
      </c>
      <c r="AS564" s="293">
        <f t="shared" si="20"/>
        <v>23.579728914141416</v>
      </c>
      <c r="AU564" s="357"/>
    </row>
    <row r="565" spans="2:47" ht="38.25">
      <c r="B565" s="52">
        <v>559</v>
      </c>
      <c r="C565" s="334">
        <v>29450</v>
      </c>
      <c r="D565" s="81" t="s">
        <v>2061</v>
      </c>
      <c r="E565" s="55" t="s">
        <v>3562</v>
      </c>
      <c r="F565" s="55" t="s">
        <v>2978</v>
      </c>
      <c r="G565" s="54" t="s">
        <v>4422</v>
      </c>
      <c r="H565" s="54" t="s">
        <v>4422</v>
      </c>
      <c r="I565" s="55" t="s">
        <v>3293</v>
      </c>
      <c r="J565" s="36">
        <v>1</v>
      </c>
      <c r="K565" s="36">
        <v>30</v>
      </c>
      <c r="L565" s="36"/>
      <c r="M565" s="36"/>
      <c r="N565" s="34"/>
      <c r="O565" s="34"/>
      <c r="P565" s="34"/>
      <c r="Q565" s="34"/>
      <c r="R565" s="34"/>
      <c r="S565" s="35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>
        <v>1</v>
      </c>
      <c r="AO565" s="36">
        <v>40</v>
      </c>
      <c r="AP565" s="293">
        <f>MAX(K565,M565,O565,Q565,S565,U565,W565,Y565,AA565,AC565,AE565,AG565,AI565,AK565,AM565,AO565)*VLOOKUP(I565,'5.- Instrumental'!$B$6:$O$303,14,FALSE)</f>
        <v>8.3438552188552201E-2</v>
      </c>
      <c r="AQ565" s="356">
        <f>VLOOKUP(C565,'6.- Insumos'!$B$5:$K$2417,10,FALSE)</f>
        <v>46.857150000000004</v>
      </c>
      <c r="AR565" s="293">
        <f t="shared" si="21"/>
        <v>46.940588552188558</v>
      </c>
      <c r="AS565" s="293">
        <f t="shared" si="20"/>
        <v>46.940588552188558</v>
      </c>
      <c r="AU565" s="357"/>
    </row>
    <row r="566" spans="2:47" ht="25.5">
      <c r="B566" s="52">
        <v>560</v>
      </c>
      <c r="C566" s="334">
        <v>29700</v>
      </c>
      <c r="D566" s="81" t="s">
        <v>2062</v>
      </c>
      <c r="E566" s="55" t="s">
        <v>3562</v>
      </c>
      <c r="F566" s="55" t="s">
        <v>3565</v>
      </c>
      <c r="G566" s="54" t="s">
        <v>4422</v>
      </c>
      <c r="H566" s="54" t="s">
        <v>4422</v>
      </c>
      <c r="I566" s="55" t="s">
        <v>3293</v>
      </c>
      <c r="J566" s="36">
        <v>1</v>
      </c>
      <c r="K566" s="36">
        <v>20</v>
      </c>
      <c r="L566" s="36"/>
      <c r="M566" s="36"/>
      <c r="N566" s="34"/>
      <c r="O566" s="34"/>
      <c r="P566" s="34"/>
      <c r="Q566" s="34"/>
      <c r="R566" s="34"/>
      <c r="S566" s="35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>
        <v>1</v>
      </c>
      <c r="AO566" s="36">
        <v>30</v>
      </c>
      <c r="AP566" s="293">
        <f>MAX(K566,M566,O566,Q566,S566,U566,W566,Y566,AA566,AC566,AE566,AG566,AI566,AK566,AM566,AO566)*VLOOKUP(I566,'5.- Instrumental'!$B$6:$O$303,14,FALSE)</f>
        <v>6.2578914141414144E-2</v>
      </c>
      <c r="AQ566" s="356">
        <f>VLOOKUP(C566,'6.- Insumos'!$B$5:$K$2417,10,FALSE)</f>
        <v>2.9198499999999998</v>
      </c>
      <c r="AR566" s="293">
        <f t="shared" si="21"/>
        <v>2.9824289141414138</v>
      </c>
      <c r="AS566" s="293">
        <f t="shared" si="20"/>
        <v>2.9824289141414138</v>
      </c>
      <c r="AU566" s="357"/>
    </row>
    <row r="567" spans="2:47" ht="38.25">
      <c r="B567" s="52">
        <v>561</v>
      </c>
      <c r="C567" s="334">
        <v>29800</v>
      </c>
      <c r="D567" s="81" t="s">
        <v>2063</v>
      </c>
      <c r="E567" s="55" t="s">
        <v>3569</v>
      </c>
      <c r="F567" s="55" t="s">
        <v>3573</v>
      </c>
      <c r="G567" s="40" t="s">
        <v>2735</v>
      </c>
      <c r="H567" s="54" t="s">
        <v>4422</v>
      </c>
      <c r="I567" s="55" t="s">
        <v>3315</v>
      </c>
      <c r="J567" s="35">
        <v>2</v>
      </c>
      <c r="K567" s="36">
        <v>45</v>
      </c>
      <c r="L567" s="35">
        <v>1</v>
      </c>
      <c r="M567" s="36">
        <v>65</v>
      </c>
      <c r="N567" s="34"/>
      <c r="O567" s="34"/>
      <c r="P567" s="34"/>
      <c r="Q567" s="34"/>
      <c r="R567" s="35">
        <v>1</v>
      </c>
      <c r="S567" s="35">
        <v>45</v>
      </c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>
        <v>1</v>
      </c>
      <c r="AO567" s="36">
        <v>55</v>
      </c>
      <c r="AP567" s="293">
        <f>MAX(K567,M567,O567,Q567,S567,U567,W567,Y567,AA567,AC567,AE567,AG567,AI567,AK567,AM567,AO567)*VLOOKUP(I567,'5.- Instrumental'!$B$6:$O$303,14,FALSE)</f>
        <v>1.5855604657687992</v>
      </c>
      <c r="AQ567" s="356">
        <f>VLOOKUP(C567,'6.- Insumos'!$B$5:$K$2417,10,FALSE)</f>
        <v>247.97249000000002</v>
      </c>
      <c r="AR567" s="293">
        <f t="shared" si="21"/>
        <v>249.55805046576882</v>
      </c>
      <c r="AS567" s="293">
        <f t="shared" si="20"/>
        <v>249.55805046576882</v>
      </c>
      <c r="AU567" s="357"/>
    </row>
    <row r="568" spans="2:47" ht="38.25">
      <c r="B568" s="52">
        <v>562</v>
      </c>
      <c r="C568" s="334">
        <v>29804</v>
      </c>
      <c r="D568" s="81" t="s">
        <v>2064</v>
      </c>
      <c r="E568" s="55" t="s">
        <v>3569</v>
      </c>
      <c r="F568" s="55" t="s">
        <v>3573</v>
      </c>
      <c r="G568" s="40" t="s">
        <v>2735</v>
      </c>
      <c r="H568" s="54" t="s">
        <v>4422</v>
      </c>
      <c r="I568" s="55" t="s">
        <v>3315</v>
      </c>
      <c r="J568" s="35">
        <v>2</v>
      </c>
      <c r="K568" s="36">
        <v>60</v>
      </c>
      <c r="L568" s="35">
        <v>1</v>
      </c>
      <c r="M568" s="36">
        <v>80</v>
      </c>
      <c r="N568" s="34"/>
      <c r="O568" s="34"/>
      <c r="P568" s="34"/>
      <c r="Q568" s="34"/>
      <c r="R568" s="35">
        <v>1</v>
      </c>
      <c r="S568" s="35">
        <v>60</v>
      </c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>
        <v>1</v>
      </c>
      <c r="AO568" s="36">
        <v>70</v>
      </c>
      <c r="AP568" s="293">
        <f>MAX(K568,M568,O568,Q568,S568,U568,W568,Y568,AA568,AC568,AE568,AG568,AI568,AK568,AM568,AO568)*VLOOKUP(I568,'5.- Instrumental'!$B$6:$O$303,14,FALSE)</f>
        <v>1.9514590347923684</v>
      </c>
      <c r="AQ568" s="356">
        <f>VLOOKUP(C568,'6.- Insumos'!$B$5:$K$2417,10,FALSE)</f>
        <v>247.97249000000002</v>
      </c>
      <c r="AR568" s="293">
        <f t="shared" si="21"/>
        <v>249.9239490347924</v>
      </c>
      <c r="AS568" s="293">
        <f t="shared" si="20"/>
        <v>249.9239490347924</v>
      </c>
      <c r="AU568" s="357"/>
    </row>
    <row r="569" spans="2:47" ht="25.5">
      <c r="B569" s="52">
        <v>563</v>
      </c>
      <c r="C569" s="334">
        <v>30000</v>
      </c>
      <c r="D569" s="81" t="s">
        <v>2065</v>
      </c>
      <c r="E569" s="55" t="s">
        <v>3562</v>
      </c>
      <c r="F569" s="55" t="s">
        <v>3565</v>
      </c>
      <c r="G569" s="54" t="s">
        <v>4422</v>
      </c>
      <c r="H569" s="54" t="s">
        <v>4422</v>
      </c>
      <c r="I569" s="55" t="s">
        <v>3293</v>
      </c>
      <c r="J569" s="35">
        <v>1</v>
      </c>
      <c r="K569" s="36">
        <v>40</v>
      </c>
      <c r="L569" s="35"/>
      <c r="M569" s="36"/>
      <c r="N569" s="34"/>
      <c r="O569" s="34"/>
      <c r="P569" s="34"/>
      <c r="Q569" s="34"/>
      <c r="R569" s="35"/>
      <c r="S569" s="35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>
        <v>1</v>
      </c>
      <c r="AO569" s="36">
        <v>50</v>
      </c>
      <c r="AP569" s="293">
        <f>MAX(K569,M569,O569,Q569,S569,U569,W569,Y569,AA569,AC569,AE569,AG569,AI569,AK569,AM569,AO569)*VLOOKUP(I569,'5.- Instrumental'!$B$6:$O$303,14,FALSE)</f>
        <v>0.10429819023569024</v>
      </c>
      <c r="AQ569" s="356">
        <f>VLOOKUP(C569,'6.- Insumos'!$B$5:$K$2417,10,FALSE)</f>
        <v>2.9198499999999998</v>
      </c>
      <c r="AR569" s="293">
        <f t="shared" si="21"/>
        <v>3.0241481902356901</v>
      </c>
      <c r="AS569" s="293">
        <f t="shared" si="20"/>
        <v>3.0241481902356901</v>
      </c>
      <c r="AU569" s="357"/>
    </row>
    <row r="570" spans="2:47" ht="25.5">
      <c r="B570" s="52">
        <v>564</v>
      </c>
      <c r="C570" s="334">
        <v>30100</v>
      </c>
      <c r="D570" s="81" t="s">
        <v>2066</v>
      </c>
      <c r="E570" s="55" t="s">
        <v>3562</v>
      </c>
      <c r="F570" s="55" t="s">
        <v>3565</v>
      </c>
      <c r="G570" s="54" t="s">
        <v>4422</v>
      </c>
      <c r="H570" s="54" t="s">
        <v>4422</v>
      </c>
      <c r="I570" s="55" t="s">
        <v>3293</v>
      </c>
      <c r="J570" s="36">
        <v>1</v>
      </c>
      <c r="K570" s="36">
        <v>30</v>
      </c>
      <c r="L570" s="36"/>
      <c r="M570" s="36"/>
      <c r="N570" s="34"/>
      <c r="O570" s="34"/>
      <c r="P570" s="34"/>
      <c r="Q570" s="34"/>
      <c r="R570" s="34"/>
      <c r="S570" s="35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>
        <v>1</v>
      </c>
      <c r="AO570" s="36">
        <v>40</v>
      </c>
      <c r="AP570" s="293">
        <f>MAX(K570,M570,O570,Q570,S570,U570,W570,Y570,AA570,AC570,AE570,AG570,AI570,AK570,AM570,AO570)*VLOOKUP(I570,'5.- Instrumental'!$B$6:$O$303,14,FALSE)</f>
        <v>8.3438552188552201E-2</v>
      </c>
      <c r="AQ570" s="356">
        <f>VLOOKUP(C570,'6.- Insumos'!$B$5:$K$2417,10,FALSE)</f>
        <v>18.19285</v>
      </c>
      <c r="AR570" s="293">
        <f t="shared" si="21"/>
        <v>18.276288552188554</v>
      </c>
      <c r="AS570" s="293">
        <f t="shared" si="20"/>
        <v>18.276288552188554</v>
      </c>
      <c r="AU570" s="357"/>
    </row>
    <row r="571" spans="2:47" ht="38.25">
      <c r="B571" s="52">
        <v>565</v>
      </c>
      <c r="C571" s="334">
        <v>30110</v>
      </c>
      <c r="D571" s="81" t="s">
        <v>2067</v>
      </c>
      <c r="E571" s="55" t="s">
        <v>3569</v>
      </c>
      <c r="F571" s="55" t="s">
        <v>3563</v>
      </c>
      <c r="G571" s="54" t="s">
        <v>4422</v>
      </c>
      <c r="H571" s="54" t="s">
        <v>4422</v>
      </c>
      <c r="I571" s="55" t="s">
        <v>3307</v>
      </c>
      <c r="J571" s="35">
        <v>2</v>
      </c>
      <c r="K571" s="36">
        <v>45</v>
      </c>
      <c r="L571" s="35">
        <v>1</v>
      </c>
      <c r="M571" s="36">
        <v>65</v>
      </c>
      <c r="N571" s="34"/>
      <c r="O571" s="34"/>
      <c r="P571" s="34"/>
      <c r="Q571" s="34"/>
      <c r="R571" s="35">
        <v>1</v>
      </c>
      <c r="S571" s="35">
        <v>45</v>
      </c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>
        <v>1</v>
      </c>
      <c r="AO571" s="36">
        <v>55</v>
      </c>
      <c r="AP571" s="293">
        <f>MAX(K571,M571,O571,Q571,S571,U571,W571,Y571,AA571,AC571,AE571,AG571,AI571,AK571,AM571,AO571)*VLOOKUP(I571,'5.- Instrumental'!$B$6:$O$303,14,FALSE)</f>
        <v>1.041728044332211</v>
      </c>
      <c r="AQ571" s="356">
        <f>VLOOKUP(C571,'6.- Insumos'!$B$5:$K$2417,10,FALSE)</f>
        <v>71.08</v>
      </c>
      <c r="AR571" s="293">
        <f t="shared" si="21"/>
        <v>72.121728044332215</v>
      </c>
      <c r="AS571" s="293">
        <f t="shared" si="20"/>
        <v>72.121728044332215</v>
      </c>
      <c r="AU571" s="357"/>
    </row>
    <row r="572" spans="2:47" ht="38.25">
      <c r="B572" s="52">
        <v>566</v>
      </c>
      <c r="C572" s="334">
        <v>30117</v>
      </c>
      <c r="D572" s="81" t="s">
        <v>2068</v>
      </c>
      <c r="E572" s="55" t="s">
        <v>3569</v>
      </c>
      <c r="F572" s="55" t="s">
        <v>3573</v>
      </c>
      <c r="G572" s="54" t="s">
        <v>4422</v>
      </c>
      <c r="H572" s="54" t="s">
        <v>4422</v>
      </c>
      <c r="I572" s="55" t="s">
        <v>3315</v>
      </c>
      <c r="J572" s="35">
        <v>2</v>
      </c>
      <c r="K572" s="36">
        <v>45</v>
      </c>
      <c r="L572" s="35">
        <v>1</v>
      </c>
      <c r="M572" s="36">
        <v>65</v>
      </c>
      <c r="N572" s="34"/>
      <c r="O572" s="34"/>
      <c r="P572" s="34"/>
      <c r="Q572" s="34"/>
      <c r="R572" s="35">
        <v>1</v>
      </c>
      <c r="S572" s="35">
        <v>45</v>
      </c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>
        <v>1</v>
      </c>
      <c r="AO572" s="36">
        <v>55</v>
      </c>
      <c r="AP572" s="293">
        <f>MAX(K572,M572,O572,Q572,S572,U572,W572,Y572,AA572,AC572,AE572,AG572,AI572,AK572,AM572,AO572)*VLOOKUP(I572,'5.- Instrumental'!$B$6:$O$303,14,FALSE)</f>
        <v>1.5855604657687992</v>
      </c>
      <c r="AQ572" s="356">
        <f>VLOOKUP(C572,'6.- Insumos'!$B$5:$K$2417,10,FALSE)</f>
        <v>200.41249000000002</v>
      </c>
      <c r="AR572" s="293">
        <f t="shared" si="21"/>
        <v>201.99805046576881</v>
      </c>
      <c r="AS572" s="293">
        <f t="shared" si="20"/>
        <v>201.99805046576881</v>
      </c>
      <c r="AU572" s="357"/>
    </row>
    <row r="573" spans="2:47" ht="38.25">
      <c r="B573" s="52">
        <v>567</v>
      </c>
      <c r="C573" s="334">
        <v>30120</v>
      </c>
      <c r="D573" s="81" t="s">
        <v>2069</v>
      </c>
      <c r="E573" s="55" t="s">
        <v>3569</v>
      </c>
      <c r="F573" s="55" t="s">
        <v>3563</v>
      </c>
      <c r="G573" s="54" t="s">
        <v>4422</v>
      </c>
      <c r="H573" s="54" t="s">
        <v>4422</v>
      </c>
      <c r="I573" s="55" t="s">
        <v>3307</v>
      </c>
      <c r="J573" s="35">
        <v>2</v>
      </c>
      <c r="K573" s="36">
        <v>75</v>
      </c>
      <c r="L573" s="35">
        <v>1</v>
      </c>
      <c r="M573" s="36">
        <v>95</v>
      </c>
      <c r="N573" s="34"/>
      <c r="O573" s="34"/>
      <c r="P573" s="34"/>
      <c r="Q573" s="34"/>
      <c r="R573" s="35">
        <v>1</v>
      </c>
      <c r="S573" s="35">
        <v>75</v>
      </c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>
        <v>1</v>
      </c>
      <c r="AO573" s="36">
        <v>85</v>
      </c>
      <c r="AP573" s="293">
        <f>MAX(K573,M573,O573,Q573,S573,U573,W573,Y573,AA573,AC573,AE573,AG573,AI573,AK573,AM573,AO573)*VLOOKUP(I573,'5.- Instrumental'!$B$6:$O$303,14,FALSE)</f>
        <v>1.5225256032547698</v>
      </c>
      <c r="AQ573" s="356">
        <f>VLOOKUP(C573,'6.- Insumos'!$B$5:$K$2417,10,FALSE)</f>
        <v>71.08</v>
      </c>
      <c r="AR573" s="293">
        <f t="shared" si="21"/>
        <v>72.602525603254762</v>
      </c>
      <c r="AS573" s="293">
        <f t="shared" si="20"/>
        <v>72.602525603254762</v>
      </c>
      <c r="AU573" s="357"/>
    </row>
    <row r="574" spans="2:47" ht="25.5">
      <c r="B574" s="52">
        <v>568</v>
      </c>
      <c r="C574" s="334">
        <v>30124</v>
      </c>
      <c r="D574" s="81" t="s">
        <v>2070</v>
      </c>
      <c r="E574" s="55" t="s">
        <v>3562</v>
      </c>
      <c r="F574" s="55" t="s">
        <v>3565</v>
      </c>
      <c r="G574" s="54" t="s">
        <v>4422</v>
      </c>
      <c r="H574" s="54" t="s">
        <v>4422</v>
      </c>
      <c r="I574" s="55" t="s">
        <v>3293</v>
      </c>
      <c r="J574" s="34">
        <v>2</v>
      </c>
      <c r="K574" s="36">
        <v>50</v>
      </c>
      <c r="L574" s="34">
        <v>1</v>
      </c>
      <c r="M574" s="36">
        <v>70</v>
      </c>
      <c r="N574" s="34"/>
      <c r="O574" s="34"/>
      <c r="P574" s="34"/>
      <c r="Q574" s="34"/>
      <c r="R574" s="34">
        <v>1</v>
      </c>
      <c r="S574" s="35">
        <v>50</v>
      </c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>
        <v>1</v>
      </c>
      <c r="AO574" s="36">
        <v>60</v>
      </c>
      <c r="AP574" s="293">
        <f>MAX(K574,M574,O574,Q574,S574,U574,W574,Y574,AA574,AC574,AE574,AG574,AI574,AK574,AM574,AO574)*VLOOKUP(I574,'5.- Instrumental'!$B$6:$O$303,14,FALSE)</f>
        <v>0.14601746632996634</v>
      </c>
      <c r="AQ574" s="356">
        <f>VLOOKUP(C574,'6.- Insumos'!$B$5:$K$2417,10,FALSE)</f>
        <v>20.8672</v>
      </c>
      <c r="AR574" s="293">
        <f t="shared" si="21"/>
        <v>21.013217466329966</v>
      </c>
      <c r="AS574" s="293">
        <f t="shared" si="20"/>
        <v>21.013217466329966</v>
      </c>
      <c r="AU574" s="357"/>
    </row>
    <row r="575" spans="2:47" ht="38.25">
      <c r="B575" s="52">
        <v>569</v>
      </c>
      <c r="C575" s="334">
        <v>30130</v>
      </c>
      <c r="D575" s="81" t="s">
        <v>2071</v>
      </c>
      <c r="E575" s="55" t="s">
        <v>3569</v>
      </c>
      <c r="F575" s="55" t="s">
        <v>3563</v>
      </c>
      <c r="G575" s="54" t="s">
        <v>4422</v>
      </c>
      <c r="H575" s="54" t="s">
        <v>4422</v>
      </c>
      <c r="I575" s="55" t="s">
        <v>3307</v>
      </c>
      <c r="J575" s="35">
        <v>2</v>
      </c>
      <c r="K575" s="36">
        <v>60</v>
      </c>
      <c r="L575" s="35">
        <v>1</v>
      </c>
      <c r="M575" s="36">
        <v>80</v>
      </c>
      <c r="N575" s="34"/>
      <c r="O575" s="34"/>
      <c r="P575" s="34"/>
      <c r="Q575" s="34"/>
      <c r="R575" s="35">
        <v>1</v>
      </c>
      <c r="S575" s="35">
        <v>60</v>
      </c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>
        <v>1</v>
      </c>
      <c r="AO575" s="36">
        <v>70</v>
      </c>
      <c r="AP575" s="293">
        <f>MAX(K575,M575,O575,Q575,S575,U575,W575,Y575,AA575,AC575,AE575,AG575,AI575,AK575,AM575,AO575)*VLOOKUP(I575,'5.- Instrumental'!$B$6:$O$303,14,FALSE)</f>
        <v>1.2821268237934904</v>
      </c>
      <c r="AQ575" s="356">
        <f>VLOOKUP(C575,'6.- Insumos'!$B$5:$K$2417,10,FALSE)</f>
        <v>219.58201666666668</v>
      </c>
      <c r="AR575" s="293">
        <f t="shared" si="21"/>
        <v>220.86414349046018</v>
      </c>
      <c r="AS575" s="293">
        <f t="shared" si="20"/>
        <v>220.86414349046018</v>
      </c>
      <c r="AU575" s="357"/>
    </row>
    <row r="576" spans="2:47" ht="38.25">
      <c r="B576" s="52">
        <v>570</v>
      </c>
      <c r="C576" s="334">
        <v>30150</v>
      </c>
      <c r="D576" s="81" t="s">
        <v>2072</v>
      </c>
      <c r="E576" s="55" t="s">
        <v>3569</v>
      </c>
      <c r="F576" s="55" t="s">
        <v>3570</v>
      </c>
      <c r="G576" s="54" t="s">
        <v>4422</v>
      </c>
      <c r="H576" s="54" t="s">
        <v>4422</v>
      </c>
      <c r="I576" s="55" t="s">
        <v>3315</v>
      </c>
      <c r="J576" s="35">
        <v>2</v>
      </c>
      <c r="K576" s="35">
        <v>100</v>
      </c>
      <c r="L576" s="35">
        <v>1</v>
      </c>
      <c r="M576" s="35">
        <v>120</v>
      </c>
      <c r="N576" s="34"/>
      <c r="O576" s="34"/>
      <c r="P576" s="34"/>
      <c r="Q576" s="34"/>
      <c r="R576" s="35">
        <v>1</v>
      </c>
      <c r="S576" s="35">
        <v>100</v>
      </c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>
        <v>1</v>
      </c>
      <c r="AO576" s="35">
        <v>110</v>
      </c>
      <c r="AP576" s="293">
        <f>MAX(K576,M576,O576,Q576,S576,U576,W576,Y576,AA576,AC576,AE576,AG576,AI576,AK576,AM576,AO576)*VLOOKUP(I576,'5.- Instrumental'!$B$6:$O$303,14,FALSE)</f>
        <v>2.9271885521885523</v>
      </c>
      <c r="AQ576" s="356">
        <f>VLOOKUP(C576,'6.- Insumos'!$B$5:$K$2417,10,FALSE)</f>
        <v>117.40399999999998</v>
      </c>
      <c r="AR576" s="293">
        <f t="shared" si="21"/>
        <v>120.33118855218854</v>
      </c>
      <c r="AS576" s="293">
        <f t="shared" si="20"/>
        <v>120.33118855218854</v>
      </c>
      <c r="AU576" s="357"/>
    </row>
    <row r="577" spans="2:47" ht="38.25">
      <c r="B577" s="52">
        <v>571</v>
      </c>
      <c r="C577" s="334">
        <v>30160</v>
      </c>
      <c r="D577" s="81" t="s">
        <v>2073</v>
      </c>
      <c r="E577" s="55" t="s">
        <v>3569</v>
      </c>
      <c r="F577" s="55" t="s">
        <v>3573</v>
      </c>
      <c r="G577" s="54" t="s">
        <v>4422</v>
      </c>
      <c r="H577" s="54" t="s">
        <v>4422</v>
      </c>
      <c r="I577" s="55" t="s">
        <v>3315</v>
      </c>
      <c r="J577" s="35">
        <v>2</v>
      </c>
      <c r="K577" s="36">
        <v>150</v>
      </c>
      <c r="L577" s="35">
        <v>1</v>
      </c>
      <c r="M577" s="36">
        <v>170</v>
      </c>
      <c r="N577" s="34"/>
      <c r="O577" s="34"/>
      <c r="P577" s="34"/>
      <c r="Q577" s="34"/>
      <c r="R577" s="35">
        <v>1</v>
      </c>
      <c r="S577" s="35">
        <v>150</v>
      </c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>
        <v>1</v>
      </c>
      <c r="AO577" s="36">
        <v>160</v>
      </c>
      <c r="AP577" s="293">
        <f>MAX(K577,M577,O577,Q577,S577,U577,W577,Y577,AA577,AC577,AE577,AG577,AI577,AK577,AM577,AO577)*VLOOKUP(I577,'5.- Instrumental'!$B$6:$O$303,14,FALSE)</f>
        <v>4.1468504489337823</v>
      </c>
      <c r="AQ577" s="356">
        <f>VLOOKUP(C577,'6.- Insumos'!$B$5:$K$2417,10,FALSE)</f>
        <v>410.01850666666667</v>
      </c>
      <c r="AR577" s="293">
        <f t="shared" si="21"/>
        <v>414.16535711560044</v>
      </c>
      <c r="AS577" s="293">
        <f t="shared" si="20"/>
        <v>414.16535711560044</v>
      </c>
      <c r="AU577" s="357"/>
    </row>
    <row r="578" spans="2:47" ht="25.5">
      <c r="B578" s="52">
        <v>572</v>
      </c>
      <c r="C578" s="334">
        <v>30200</v>
      </c>
      <c r="D578" s="81" t="s">
        <v>2074</v>
      </c>
      <c r="E578" s="55" t="s">
        <v>3562</v>
      </c>
      <c r="F578" s="55" t="s">
        <v>3565</v>
      </c>
      <c r="G578" s="54" t="s">
        <v>4422</v>
      </c>
      <c r="H578" s="54" t="s">
        <v>4422</v>
      </c>
      <c r="I578" s="55" t="s">
        <v>3293</v>
      </c>
      <c r="J578" s="36">
        <v>1</v>
      </c>
      <c r="K578" s="36">
        <v>20</v>
      </c>
      <c r="L578" s="36"/>
      <c r="M578" s="36"/>
      <c r="N578" s="34"/>
      <c r="O578" s="34"/>
      <c r="P578" s="34"/>
      <c r="Q578" s="34"/>
      <c r="R578" s="34"/>
      <c r="S578" s="35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>
        <v>1</v>
      </c>
      <c r="AO578" s="36">
        <v>30</v>
      </c>
      <c r="AP578" s="293">
        <f>MAX(K578,M578,O578,Q578,S578,U578,W578,Y578,AA578,AC578,AE578,AG578,AI578,AK578,AM578,AO578)*VLOOKUP(I578,'5.- Instrumental'!$B$6:$O$303,14,FALSE)</f>
        <v>6.2578914141414144E-2</v>
      </c>
      <c r="AQ578" s="356">
        <f>VLOOKUP(C578,'6.- Insumos'!$B$5:$K$2417,10,FALSE)</f>
        <v>2.9198499999999998</v>
      </c>
      <c r="AR578" s="293">
        <f t="shared" si="21"/>
        <v>2.9824289141414138</v>
      </c>
      <c r="AS578" s="293">
        <f t="shared" si="20"/>
        <v>2.9824289141414138</v>
      </c>
      <c r="AU578" s="357"/>
    </row>
    <row r="579" spans="2:47" ht="25.5">
      <c r="B579" s="52">
        <v>573</v>
      </c>
      <c r="C579" s="334">
        <v>30300</v>
      </c>
      <c r="D579" s="81" t="s">
        <v>2075</v>
      </c>
      <c r="E579" s="55" t="s">
        <v>3562</v>
      </c>
      <c r="F579" s="55" t="s">
        <v>3565</v>
      </c>
      <c r="G579" s="54" t="s">
        <v>4422</v>
      </c>
      <c r="H579" s="54" t="s">
        <v>4422</v>
      </c>
      <c r="I579" s="55" t="s">
        <v>3293</v>
      </c>
      <c r="J579" s="36">
        <v>1</v>
      </c>
      <c r="K579" s="36">
        <v>30</v>
      </c>
      <c r="L579" s="36"/>
      <c r="M579" s="36"/>
      <c r="N579" s="34"/>
      <c r="O579" s="34"/>
      <c r="P579" s="34"/>
      <c r="Q579" s="34"/>
      <c r="R579" s="34"/>
      <c r="S579" s="35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>
        <v>1</v>
      </c>
      <c r="AO579" s="36">
        <v>40</v>
      </c>
      <c r="AP579" s="293">
        <f>MAX(K579,M579,O579,Q579,S579,U579,W579,Y579,AA579,AC579,AE579,AG579,AI579,AK579,AM579,AO579)*VLOOKUP(I579,'5.- Instrumental'!$B$6:$O$303,14,FALSE)</f>
        <v>8.3438552188552201E-2</v>
      </c>
      <c r="AQ579" s="356">
        <f>VLOOKUP(C579,'6.- Insumos'!$B$5:$K$2417,10,FALSE)</f>
        <v>2.9198499999999998</v>
      </c>
      <c r="AR579" s="293">
        <f t="shared" si="21"/>
        <v>3.0032885521885522</v>
      </c>
      <c r="AS579" s="293">
        <f t="shared" si="20"/>
        <v>3.0032885521885522</v>
      </c>
      <c r="AU579" s="357"/>
    </row>
    <row r="580" spans="2:47" ht="38.25">
      <c r="B580" s="52">
        <v>574</v>
      </c>
      <c r="C580" s="334">
        <v>30310</v>
      </c>
      <c r="D580" s="81" t="s">
        <v>2076</v>
      </c>
      <c r="E580" s="55" t="s">
        <v>3562</v>
      </c>
      <c r="F580" s="55" t="s">
        <v>3565</v>
      </c>
      <c r="G580" s="54" t="s">
        <v>4422</v>
      </c>
      <c r="H580" s="54" t="s">
        <v>4422</v>
      </c>
      <c r="I580" s="55" t="s">
        <v>3293</v>
      </c>
      <c r="J580" s="35">
        <v>2</v>
      </c>
      <c r="K580" s="36">
        <v>45</v>
      </c>
      <c r="L580" s="35">
        <v>1</v>
      </c>
      <c r="M580" s="36">
        <v>65</v>
      </c>
      <c r="N580" s="34"/>
      <c r="O580" s="34"/>
      <c r="P580" s="34"/>
      <c r="Q580" s="34"/>
      <c r="R580" s="35">
        <v>1</v>
      </c>
      <c r="S580" s="35">
        <v>45</v>
      </c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>
        <v>1</v>
      </c>
      <c r="AO580" s="36">
        <v>55</v>
      </c>
      <c r="AP580" s="293">
        <f>MAX(K580,M580,O580,Q580,S580,U580,W580,Y580,AA580,AC580,AE580,AG580,AI580,AK580,AM580,AO580)*VLOOKUP(I580,'5.- Instrumental'!$B$6:$O$303,14,FALSE)</f>
        <v>0.1355876473063973</v>
      </c>
      <c r="AQ580" s="356">
        <f>VLOOKUP(C580,'6.- Insumos'!$B$5:$K$2417,10,FALSE)</f>
        <v>2.9198499999999998</v>
      </c>
      <c r="AR580" s="293">
        <f t="shared" si="21"/>
        <v>3.0554376473063973</v>
      </c>
      <c r="AS580" s="293">
        <f t="shared" si="20"/>
        <v>3.0554376473063973</v>
      </c>
      <c r="AU580" s="357"/>
    </row>
    <row r="581" spans="2:47" ht="38.25">
      <c r="B581" s="52">
        <v>575</v>
      </c>
      <c r="C581" s="334">
        <v>30400</v>
      </c>
      <c r="D581" s="81" t="s">
        <v>2077</v>
      </c>
      <c r="E581" s="55" t="s">
        <v>3569</v>
      </c>
      <c r="F581" s="55" t="s">
        <v>3570</v>
      </c>
      <c r="G581" s="54" t="s">
        <v>4422</v>
      </c>
      <c r="H581" s="54" t="s">
        <v>4422</v>
      </c>
      <c r="I581" s="55" t="s">
        <v>3315</v>
      </c>
      <c r="J581" s="35">
        <v>2</v>
      </c>
      <c r="K581" s="36">
        <v>75</v>
      </c>
      <c r="L581" s="35">
        <v>1</v>
      </c>
      <c r="M581" s="36">
        <v>95</v>
      </c>
      <c r="N581" s="34"/>
      <c r="O581" s="34"/>
      <c r="P581" s="34"/>
      <c r="Q581" s="34"/>
      <c r="R581" s="35">
        <v>1</v>
      </c>
      <c r="S581" s="35">
        <v>75</v>
      </c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>
        <v>1</v>
      </c>
      <c r="AO581" s="36">
        <v>85</v>
      </c>
      <c r="AP581" s="293">
        <f>MAX(K581,M581,O581,Q581,S581,U581,W581,Y581,AA581,AC581,AE581,AG581,AI581,AK581,AM581,AO581)*VLOOKUP(I581,'5.- Instrumental'!$B$6:$O$303,14,FALSE)</f>
        <v>2.3173576038159371</v>
      </c>
      <c r="AQ581" s="356">
        <f>VLOOKUP(C581,'6.- Insumos'!$B$5:$K$2417,10,FALSE)</f>
        <v>117.40399999999998</v>
      </c>
      <c r="AR581" s="293">
        <f t="shared" si="21"/>
        <v>119.72135760381592</v>
      </c>
      <c r="AS581" s="293">
        <f t="shared" si="20"/>
        <v>119.72135760381592</v>
      </c>
      <c r="AU581" s="357"/>
    </row>
    <row r="582" spans="2:47" ht="38.25">
      <c r="B582" s="52">
        <v>576</v>
      </c>
      <c r="C582" s="334">
        <v>30430</v>
      </c>
      <c r="D582" s="81" t="s">
        <v>2078</v>
      </c>
      <c r="E582" s="55" t="s">
        <v>3569</v>
      </c>
      <c r="F582" s="55" t="s">
        <v>3570</v>
      </c>
      <c r="G582" s="54" t="s">
        <v>4422</v>
      </c>
      <c r="H582" s="54" t="s">
        <v>4422</v>
      </c>
      <c r="I582" s="55" t="s">
        <v>3315</v>
      </c>
      <c r="J582" s="35">
        <v>2</v>
      </c>
      <c r="K582" s="36">
        <v>90</v>
      </c>
      <c r="L582" s="35">
        <v>1</v>
      </c>
      <c r="M582" s="36">
        <v>110</v>
      </c>
      <c r="N582" s="34"/>
      <c r="O582" s="34"/>
      <c r="P582" s="34"/>
      <c r="Q582" s="34"/>
      <c r="R582" s="35">
        <v>1</v>
      </c>
      <c r="S582" s="35">
        <v>90</v>
      </c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>
        <v>1</v>
      </c>
      <c r="AO582" s="36">
        <v>100</v>
      </c>
      <c r="AP582" s="293">
        <f>MAX(K582,M582,O582,Q582,S582,U582,W582,Y582,AA582,AC582,AE582,AG582,AI582,AK582,AM582,AO582)*VLOOKUP(I582,'5.- Instrumental'!$B$6:$O$303,14,FALSE)</f>
        <v>2.6832561728395063</v>
      </c>
      <c r="AQ582" s="356">
        <f>VLOOKUP(C582,'6.- Insumos'!$B$5:$K$2417,10,FALSE)</f>
        <v>117.40399999999998</v>
      </c>
      <c r="AR582" s="293">
        <f t="shared" si="21"/>
        <v>120.08725617283949</v>
      </c>
      <c r="AS582" s="293">
        <f t="shared" si="20"/>
        <v>120.08725617283949</v>
      </c>
      <c r="AU582" s="357"/>
    </row>
    <row r="583" spans="2:47" ht="51">
      <c r="B583" s="52">
        <v>577</v>
      </c>
      <c r="C583" s="334">
        <v>30460</v>
      </c>
      <c r="D583" s="81" t="s">
        <v>2079</v>
      </c>
      <c r="E583" s="55" t="s">
        <v>3569</v>
      </c>
      <c r="F583" s="55" t="s">
        <v>3573</v>
      </c>
      <c r="G583" s="54" t="s">
        <v>4422</v>
      </c>
      <c r="H583" s="54" t="s">
        <v>4422</v>
      </c>
      <c r="I583" s="55" t="s">
        <v>3315</v>
      </c>
      <c r="J583" s="35">
        <v>2</v>
      </c>
      <c r="K583" s="35">
        <v>100</v>
      </c>
      <c r="L583" s="35">
        <v>1</v>
      </c>
      <c r="M583" s="35">
        <v>120</v>
      </c>
      <c r="N583" s="34"/>
      <c r="O583" s="34"/>
      <c r="P583" s="34"/>
      <c r="Q583" s="34"/>
      <c r="R583" s="35">
        <v>1</v>
      </c>
      <c r="S583" s="35">
        <v>100</v>
      </c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>
        <v>1</v>
      </c>
      <c r="AO583" s="35">
        <v>110</v>
      </c>
      <c r="AP583" s="293">
        <f>MAX(K583,M583,O583,Q583,S583,U583,W583,Y583,AA583,AC583,AE583,AG583,AI583,AK583,AM583,AO583)*VLOOKUP(I583,'5.- Instrumental'!$B$6:$O$303,14,FALSE)</f>
        <v>2.9271885521885523</v>
      </c>
      <c r="AQ583" s="356">
        <f>VLOOKUP(C583,'6.- Insumos'!$B$5:$K$2417,10,FALSE)</f>
        <v>200.41249000000002</v>
      </c>
      <c r="AR583" s="293">
        <f t="shared" si="21"/>
        <v>203.33967855218856</v>
      </c>
      <c r="AS583" s="293">
        <f t="shared" si="20"/>
        <v>203.33967855218856</v>
      </c>
      <c r="AU583" s="357"/>
    </row>
    <row r="584" spans="2:47" ht="38.25">
      <c r="B584" s="52">
        <v>578</v>
      </c>
      <c r="C584" s="334">
        <v>30520</v>
      </c>
      <c r="D584" s="81" t="s">
        <v>2080</v>
      </c>
      <c r="E584" s="55" t="s">
        <v>3569</v>
      </c>
      <c r="F584" s="55" t="s">
        <v>3570</v>
      </c>
      <c r="G584" s="54" t="s">
        <v>4422</v>
      </c>
      <c r="H584" s="54" t="s">
        <v>4422</v>
      </c>
      <c r="I584" s="55" t="s">
        <v>3315</v>
      </c>
      <c r="J584" s="35">
        <v>2</v>
      </c>
      <c r="K584" s="36">
        <v>90</v>
      </c>
      <c r="L584" s="35">
        <v>1</v>
      </c>
      <c r="M584" s="36">
        <v>110</v>
      </c>
      <c r="N584" s="34"/>
      <c r="O584" s="34"/>
      <c r="P584" s="34"/>
      <c r="Q584" s="34"/>
      <c r="R584" s="35">
        <v>1</v>
      </c>
      <c r="S584" s="35">
        <v>90</v>
      </c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>
        <v>1</v>
      </c>
      <c r="AO584" s="36">
        <v>100</v>
      </c>
      <c r="AP584" s="293">
        <f>MAX(K584,M584,O584,Q584,S584,U584,W584,Y584,AA584,AC584,AE584,AG584,AI584,AK584,AM584,AO584)*VLOOKUP(I584,'5.- Instrumental'!$B$6:$O$303,14,FALSE)</f>
        <v>2.6832561728395063</v>
      </c>
      <c r="AQ584" s="356">
        <f>VLOOKUP(C584,'6.- Insumos'!$B$5:$K$2417,10,FALSE)</f>
        <v>200.41249000000002</v>
      </c>
      <c r="AR584" s="293">
        <f t="shared" si="21"/>
        <v>203.09574617283954</v>
      </c>
      <c r="AS584" s="293">
        <f t="shared" ref="AS584:AS647" si="22">AP584++AQ584</f>
        <v>203.09574617283954</v>
      </c>
      <c r="AU584" s="357"/>
    </row>
    <row r="585" spans="2:47" ht="38.25">
      <c r="B585" s="52">
        <v>579</v>
      </c>
      <c r="C585" s="334">
        <v>30540</v>
      </c>
      <c r="D585" s="81" t="s">
        <v>2081</v>
      </c>
      <c r="E585" s="55" t="s">
        <v>3569</v>
      </c>
      <c r="F585" s="55" t="s">
        <v>3573</v>
      </c>
      <c r="G585" s="54" t="s">
        <v>4422</v>
      </c>
      <c r="H585" s="54" t="s">
        <v>4422</v>
      </c>
      <c r="I585" s="55" t="s">
        <v>3315</v>
      </c>
      <c r="J585" s="35">
        <v>2</v>
      </c>
      <c r="K585" s="36">
        <v>80</v>
      </c>
      <c r="L585" s="35">
        <v>1</v>
      </c>
      <c r="M585" s="36">
        <v>100</v>
      </c>
      <c r="N585" s="34"/>
      <c r="O585" s="34"/>
      <c r="P585" s="34"/>
      <c r="Q585" s="34"/>
      <c r="R585" s="35">
        <v>1</v>
      </c>
      <c r="S585" s="35">
        <v>80</v>
      </c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>
        <v>1</v>
      </c>
      <c r="AO585" s="36">
        <v>90</v>
      </c>
      <c r="AP585" s="293">
        <f>MAX(K585,M585,O585,Q585,S585,U585,W585,Y585,AA585,AC585,AE585,AG585,AI585,AK585,AM585,AO585)*VLOOKUP(I585,'5.- Instrumental'!$B$6:$O$303,14,FALSE)</f>
        <v>2.4393237934904604</v>
      </c>
      <c r="AQ585" s="356">
        <f>VLOOKUP(C585,'6.- Insumos'!$B$5:$K$2417,10,FALSE)</f>
        <v>362.4931733333334</v>
      </c>
      <c r="AR585" s="293">
        <f t="shared" si="21"/>
        <v>364.93249712682388</v>
      </c>
      <c r="AS585" s="293">
        <f t="shared" si="22"/>
        <v>364.93249712682388</v>
      </c>
      <c r="AU585" s="357"/>
    </row>
    <row r="586" spans="2:47" ht="25.5">
      <c r="B586" s="52">
        <v>580</v>
      </c>
      <c r="C586" s="334">
        <v>30560</v>
      </c>
      <c r="D586" s="81" t="s">
        <v>2082</v>
      </c>
      <c r="E586" s="55" t="s">
        <v>3562</v>
      </c>
      <c r="F586" s="55" t="s">
        <v>3565</v>
      </c>
      <c r="G586" s="54" t="s">
        <v>4422</v>
      </c>
      <c r="H586" s="54" t="s">
        <v>4422</v>
      </c>
      <c r="I586" s="55" t="s">
        <v>3293</v>
      </c>
      <c r="J586" s="35">
        <v>2</v>
      </c>
      <c r="K586" s="36">
        <v>45</v>
      </c>
      <c r="L586" s="35">
        <v>1</v>
      </c>
      <c r="M586" s="36">
        <v>65</v>
      </c>
      <c r="N586" s="34"/>
      <c r="O586" s="34"/>
      <c r="P586" s="34"/>
      <c r="Q586" s="34"/>
      <c r="R586" s="35">
        <v>1</v>
      </c>
      <c r="S586" s="35">
        <v>45</v>
      </c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>
        <v>1</v>
      </c>
      <c r="AO586" s="36">
        <v>55</v>
      </c>
      <c r="AP586" s="293">
        <f>MAX(K586,M586,O586,Q586,S586,U586,W586,Y586,AA586,AC586,AE586,AG586,AI586,AK586,AM586,AO586)*VLOOKUP(I586,'5.- Instrumental'!$B$6:$O$303,14,FALSE)</f>
        <v>0.1355876473063973</v>
      </c>
      <c r="AQ586" s="356">
        <f>VLOOKUP(C586,'6.- Insumos'!$B$5:$K$2417,10,FALSE)</f>
        <v>20.8672</v>
      </c>
      <c r="AR586" s="293">
        <f t="shared" si="21"/>
        <v>21.002787647306398</v>
      </c>
      <c r="AS586" s="293">
        <f t="shared" si="22"/>
        <v>21.002787647306398</v>
      </c>
      <c r="AU586" s="357"/>
    </row>
    <row r="587" spans="2:47" ht="38.25">
      <c r="B587" s="52">
        <v>581</v>
      </c>
      <c r="C587" s="334">
        <v>30580</v>
      </c>
      <c r="D587" s="81" t="s">
        <v>2083</v>
      </c>
      <c r="E587" s="55" t="s">
        <v>3569</v>
      </c>
      <c r="F587" s="55" t="s">
        <v>3570</v>
      </c>
      <c r="G587" s="54" t="s">
        <v>4422</v>
      </c>
      <c r="H587" s="54" t="s">
        <v>4422</v>
      </c>
      <c r="I587" s="55" t="s">
        <v>3315</v>
      </c>
      <c r="J587" s="35">
        <v>2</v>
      </c>
      <c r="K587" s="36">
        <v>75</v>
      </c>
      <c r="L587" s="35">
        <v>1</v>
      </c>
      <c r="M587" s="36">
        <v>95</v>
      </c>
      <c r="N587" s="34"/>
      <c r="O587" s="34"/>
      <c r="P587" s="34"/>
      <c r="Q587" s="34"/>
      <c r="R587" s="35">
        <v>1</v>
      </c>
      <c r="S587" s="35">
        <v>75</v>
      </c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>
        <v>1</v>
      </c>
      <c r="AO587" s="36">
        <v>85</v>
      </c>
      <c r="AP587" s="293">
        <f>MAX(K587,M587,O587,Q587,S587,U587,W587,Y587,AA587,AC587,AE587,AG587,AI587,AK587,AM587,AO587)*VLOOKUP(I587,'5.- Instrumental'!$B$6:$O$303,14,FALSE)</f>
        <v>2.3173576038159371</v>
      </c>
      <c r="AQ587" s="356">
        <f>VLOOKUP(C587,'6.- Insumos'!$B$5:$K$2417,10,FALSE)</f>
        <v>268.35001666666665</v>
      </c>
      <c r="AR587" s="293">
        <f t="shared" si="21"/>
        <v>270.66737427048258</v>
      </c>
      <c r="AS587" s="293">
        <f t="shared" si="22"/>
        <v>270.66737427048258</v>
      </c>
      <c r="AU587" s="357"/>
    </row>
    <row r="588" spans="2:47" ht="38.25">
      <c r="B588" s="52">
        <v>582</v>
      </c>
      <c r="C588" s="334">
        <v>30600</v>
      </c>
      <c r="D588" s="81" t="s">
        <v>2084</v>
      </c>
      <c r="E588" s="55" t="s">
        <v>3569</v>
      </c>
      <c r="F588" s="55" t="s">
        <v>3570</v>
      </c>
      <c r="G588" s="54" t="s">
        <v>4422</v>
      </c>
      <c r="H588" s="54" t="s">
        <v>4422</v>
      </c>
      <c r="I588" s="55" t="s">
        <v>3315</v>
      </c>
      <c r="J588" s="35">
        <v>2</v>
      </c>
      <c r="K588" s="36">
        <v>70</v>
      </c>
      <c r="L588" s="35">
        <v>1</v>
      </c>
      <c r="M588" s="36">
        <v>90</v>
      </c>
      <c r="N588" s="34"/>
      <c r="O588" s="34"/>
      <c r="P588" s="34"/>
      <c r="Q588" s="34"/>
      <c r="R588" s="35">
        <v>1</v>
      </c>
      <c r="S588" s="35">
        <v>70</v>
      </c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>
        <v>1</v>
      </c>
      <c r="AO588" s="36">
        <v>80</v>
      </c>
      <c r="AP588" s="293">
        <f>MAX(K588,M588,O588,Q588,S588,U588,W588,Y588,AA588,AC588,AE588,AG588,AI588,AK588,AM588,AO588)*VLOOKUP(I588,'5.- Instrumental'!$B$6:$O$303,14,FALSE)</f>
        <v>2.1953914141414144</v>
      </c>
      <c r="AQ588" s="356">
        <f>VLOOKUP(C588,'6.- Insumos'!$B$5:$K$2417,10,FALSE)</f>
        <v>264.95535000000001</v>
      </c>
      <c r="AR588" s="293">
        <f t="shared" si="21"/>
        <v>267.15074141414141</v>
      </c>
      <c r="AS588" s="293">
        <f t="shared" si="22"/>
        <v>267.15074141414141</v>
      </c>
      <c r="AU588" s="357"/>
    </row>
    <row r="589" spans="2:47" ht="38.25">
      <c r="B589" s="52">
        <v>583</v>
      </c>
      <c r="C589" s="334">
        <v>30630</v>
      </c>
      <c r="D589" s="81" t="s">
        <v>2085</v>
      </c>
      <c r="E589" s="55" t="s">
        <v>3569</v>
      </c>
      <c r="F589" s="55" t="s">
        <v>3570</v>
      </c>
      <c r="G589" s="54" t="s">
        <v>4422</v>
      </c>
      <c r="H589" s="54" t="s">
        <v>4422</v>
      </c>
      <c r="I589" s="55" t="s">
        <v>3315</v>
      </c>
      <c r="J589" s="35">
        <v>2</v>
      </c>
      <c r="K589" s="36">
        <v>60</v>
      </c>
      <c r="L589" s="35">
        <v>1</v>
      </c>
      <c r="M589" s="36">
        <v>80</v>
      </c>
      <c r="N589" s="34"/>
      <c r="O589" s="34"/>
      <c r="P589" s="34"/>
      <c r="Q589" s="34"/>
      <c r="R589" s="35">
        <v>1</v>
      </c>
      <c r="S589" s="35">
        <v>60</v>
      </c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>
        <v>1</v>
      </c>
      <c r="AO589" s="36">
        <v>70</v>
      </c>
      <c r="AP589" s="293">
        <f>MAX(K589,M589,O589,Q589,S589,U589,W589,Y589,AA589,AC589,AE589,AG589,AI589,AK589,AM589,AO589)*VLOOKUP(I589,'5.- Instrumental'!$B$6:$O$303,14,FALSE)</f>
        <v>1.9514590347923684</v>
      </c>
      <c r="AQ589" s="356">
        <f>VLOOKUP(C589,'6.- Insumos'!$B$5:$K$2417,10,FALSE)</f>
        <v>117.40399999999998</v>
      </c>
      <c r="AR589" s="293">
        <f t="shared" si="21"/>
        <v>119.35545903479235</v>
      </c>
      <c r="AS589" s="293">
        <f t="shared" si="22"/>
        <v>119.35545903479235</v>
      </c>
      <c r="AU589" s="357"/>
    </row>
    <row r="590" spans="2:47" ht="38.25">
      <c r="B590" s="52">
        <v>584</v>
      </c>
      <c r="C590" s="334">
        <v>30801</v>
      </c>
      <c r="D590" s="81" t="s">
        <v>2086</v>
      </c>
      <c r="E590" s="55" t="s">
        <v>3562</v>
      </c>
      <c r="F590" s="55" t="s">
        <v>3565</v>
      </c>
      <c r="G590" s="54" t="s">
        <v>4422</v>
      </c>
      <c r="H590" s="54" t="s">
        <v>4422</v>
      </c>
      <c r="I590" s="55" t="s">
        <v>3293</v>
      </c>
      <c r="J590" s="35">
        <v>1</v>
      </c>
      <c r="K590" s="36">
        <v>40</v>
      </c>
      <c r="L590" s="35"/>
      <c r="M590" s="36"/>
      <c r="N590" s="34"/>
      <c r="O590" s="34"/>
      <c r="P590" s="34"/>
      <c r="Q590" s="34"/>
      <c r="R590" s="35"/>
      <c r="S590" s="35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>
        <v>1</v>
      </c>
      <c r="AO590" s="36">
        <v>50</v>
      </c>
      <c r="AP590" s="293">
        <f>MAX(K590,M590,O590,Q590,S590,U590,W590,Y590,AA590,AC590,AE590,AG590,AI590,AK590,AM590,AO590)*VLOOKUP(I590,'5.- Instrumental'!$B$6:$O$303,14,FALSE)</f>
        <v>0.10429819023569024</v>
      </c>
      <c r="AQ590" s="356">
        <f>VLOOKUP(C590,'6.- Insumos'!$B$5:$K$2417,10,FALSE)</f>
        <v>42.279999999999994</v>
      </c>
      <c r="AR590" s="293">
        <f t="shared" si="21"/>
        <v>42.384298190235683</v>
      </c>
      <c r="AS590" s="293">
        <f t="shared" si="22"/>
        <v>42.384298190235683</v>
      </c>
      <c r="AU590" s="357"/>
    </row>
    <row r="591" spans="2:47" ht="25.5">
      <c r="B591" s="52">
        <v>585</v>
      </c>
      <c r="C591" s="334">
        <v>30901</v>
      </c>
      <c r="D591" s="81" t="s">
        <v>2087</v>
      </c>
      <c r="E591" s="55" t="s">
        <v>3562</v>
      </c>
      <c r="F591" s="55" t="s">
        <v>3565</v>
      </c>
      <c r="G591" s="54" t="s">
        <v>4422</v>
      </c>
      <c r="H591" s="54" t="s">
        <v>4422</v>
      </c>
      <c r="I591" s="55" t="s">
        <v>3293</v>
      </c>
      <c r="J591" s="35">
        <v>1</v>
      </c>
      <c r="K591" s="36">
        <v>50</v>
      </c>
      <c r="L591" s="35"/>
      <c r="M591" s="36"/>
      <c r="N591" s="34"/>
      <c r="O591" s="34"/>
      <c r="P591" s="34"/>
      <c r="Q591" s="34"/>
      <c r="R591" s="35"/>
      <c r="S591" s="35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>
        <v>1</v>
      </c>
      <c r="AO591" s="36">
        <v>60</v>
      </c>
      <c r="AP591" s="293">
        <f>MAX(K591,M591,O591,Q591,S591,U591,W591,Y591,AA591,AC591,AE591,AG591,AI591,AK591,AM591,AO591)*VLOOKUP(I591,'5.- Instrumental'!$B$6:$O$303,14,FALSE)</f>
        <v>0.12515782828282829</v>
      </c>
      <c r="AQ591" s="356">
        <f>VLOOKUP(C591,'6.- Insumos'!$B$5:$K$2417,10,FALSE)</f>
        <v>42.279999999999994</v>
      </c>
      <c r="AR591" s="293">
        <f t="shared" si="21"/>
        <v>42.405157828282825</v>
      </c>
      <c r="AS591" s="293">
        <f t="shared" si="22"/>
        <v>42.405157828282825</v>
      </c>
      <c r="AU591" s="357"/>
    </row>
    <row r="592" spans="2:47" ht="25.5">
      <c r="B592" s="52">
        <v>586</v>
      </c>
      <c r="C592" s="334">
        <v>30905</v>
      </c>
      <c r="D592" s="81" t="s">
        <v>2088</v>
      </c>
      <c r="E592" s="55" t="s">
        <v>3562</v>
      </c>
      <c r="F592" s="55" t="s">
        <v>3565</v>
      </c>
      <c r="G592" s="54" t="s">
        <v>4422</v>
      </c>
      <c r="H592" s="54" t="s">
        <v>4422</v>
      </c>
      <c r="I592" s="55" t="s">
        <v>3293</v>
      </c>
      <c r="J592" s="35">
        <v>1</v>
      </c>
      <c r="K592" s="36">
        <v>60</v>
      </c>
      <c r="L592" s="35"/>
      <c r="M592" s="36"/>
      <c r="N592" s="34"/>
      <c r="O592" s="34"/>
      <c r="P592" s="34"/>
      <c r="Q592" s="34"/>
      <c r="R592" s="35"/>
      <c r="S592" s="35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>
        <v>1</v>
      </c>
      <c r="AO592" s="36">
        <v>70</v>
      </c>
      <c r="AP592" s="293">
        <f>MAX(K592,M592,O592,Q592,S592,U592,W592,Y592,AA592,AC592,AE592,AG592,AI592,AK592,AM592,AO592)*VLOOKUP(I592,'5.- Instrumental'!$B$6:$O$303,14,FALSE)</f>
        <v>0.14601746632996634</v>
      </c>
      <c r="AQ592" s="356">
        <f>VLOOKUP(C592,'6.- Insumos'!$B$5:$K$2417,10,FALSE)</f>
        <v>42.279999999999994</v>
      </c>
      <c r="AR592" s="293">
        <f t="shared" si="21"/>
        <v>42.426017466329959</v>
      </c>
      <c r="AS592" s="293">
        <f t="shared" si="22"/>
        <v>42.426017466329959</v>
      </c>
      <c r="AU592" s="357"/>
    </row>
    <row r="593" spans="2:47" ht="25.5">
      <c r="B593" s="52">
        <v>587</v>
      </c>
      <c r="C593" s="334">
        <v>30930</v>
      </c>
      <c r="D593" s="81" t="s">
        <v>2046</v>
      </c>
      <c r="E593" s="55" t="s">
        <v>3562</v>
      </c>
      <c r="F593" s="55" t="s">
        <v>3565</v>
      </c>
      <c r="G593" s="54" t="s">
        <v>4422</v>
      </c>
      <c r="H593" s="54" t="s">
        <v>4422</v>
      </c>
      <c r="I593" s="55" t="s">
        <v>3293</v>
      </c>
      <c r="J593" s="35">
        <v>2</v>
      </c>
      <c r="K593" s="36">
        <v>40</v>
      </c>
      <c r="L593" s="35">
        <v>1</v>
      </c>
      <c r="M593" s="36">
        <v>60</v>
      </c>
      <c r="N593" s="34"/>
      <c r="O593" s="34"/>
      <c r="P593" s="34"/>
      <c r="Q593" s="34"/>
      <c r="R593" s="35">
        <v>1</v>
      </c>
      <c r="S593" s="35">
        <v>40</v>
      </c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>
        <v>1</v>
      </c>
      <c r="AO593" s="36">
        <v>50</v>
      </c>
      <c r="AP593" s="293">
        <f>MAX(K593,M593,O593,Q593,S593,U593,W593,Y593,AA593,AC593,AE593,AG593,AI593,AK593,AM593,AO593)*VLOOKUP(I593,'5.- Instrumental'!$B$6:$O$303,14,FALSE)</f>
        <v>0.12515782828282829</v>
      </c>
      <c r="AQ593" s="356">
        <f>VLOOKUP(C593,'6.- Insumos'!$B$5:$K$2417,10,FALSE)</f>
        <v>22.887150000000002</v>
      </c>
      <c r="AR593" s="293">
        <f t="shared" si="21"/>
        <v>23.012307828282829</v>
      </c>
      <c r="AS593" s="293">
        <f t="shared" si="22"/>
        <v>23.012307828282829</v>
      </c>
      <c r="AU593" s="357"/>
    </row>
    <row r="594" spans="2:47" ht="25.5">
      <c r="B594" s="52">
        <v>588</v>
      </c>
      <c r="C594" s="334">
        <v>31000</v>
      </c>
      <c r="D594" s="81" t="s">
        <v>2047</v>
      </c>
      <c r="E594" s="55" t="s">
        <v>3562</v>
      </c>
      <c r="F594" s="55" t="s">
        <v>3565</v>
      </c>
      <c r="G594" s="54" t="s">
        <v>4422</v>
      </c>
      <c r="H594" s="54" t="s">
        <v>4422</v>
      </c>
      <c r="I594" s="55" t="s">
        <v>3293</v>
      </c>
      <c r="J594" s="35">
        <v>2</v>
      </c>
      <c r="K594" s="36">
        <v>40</v>
      </c>
      <c r="L594" s="35">
        <v>1</v>
      </c>
      <c r="M594" s="36">
        <v>60</v>
      </c>
      <c r="N594" s="34"/>
      <c r="O594" s="34"/>
      <c r="P594" s="34"/>
      <c r="Q594" s="34"/>
      <c r="R594" s="35">
        <v>1</v>
      </c>
      <c r="S594" s="35">
        <v>40</v>
      </c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>
        <v>1</v>
      </c>
      <c r="AO594" s="36">
        <v>50</v>
      </c>
      <c r="AP594" s="293">
        <f>MAX(K594,M594,O594,Q594,S594,U594,W594,Y594,AA594,AC594,AE594,AG594,AI594,AK594,AM594,AO594)*VLOOKUP(I594,'5.- Instrumental'!$B$6:$O$303,14,FALSE)</f>
        <v>0.12515782828282829</v>
      </c>
      <c r="AQ594" s="356">
        <f>VLOOKUP(C594,'6.- Insumos'!$B$5:$K$2417,10,FALSE)</f>
        <v>2.9198499999999998</v>
      </c>
      <c r="AR594" s="293">
        <f t="shared" si="21"/>
        <v>3.0450078282828281</v>
      </c>
      <c r="AS594" s="293">
        <f t="shared" si="22"/>
        <v>3.0450078282828281</v>
      </c>
      <c r="AU594" s="357"/>
    </row>
    <row r="595" spans="2:47" ht="38.25">
      <c r="B595" s="52">
        <v>589</v>
      </c>
      <c r="C595" s="334">
        <v>31020</v>
      </c>
      <c r="D595" s="81" t="s">
        <v>2048</v>
      </c>
      <c r="E595" s="55" t="s">
        <v>3569</v>
      </c>
      <c r="F595" s="55" t="s">
        <v>3570</v>
      </c>
      <c r="G595" s="54" t="s">
        <v>4422</v>
      </c>
      <c r="H595" s="54" t="s">
        <v>4422</v>
      </c>
      <c r="I595" s="55" t="s">
        <v>3315</v>
      </c>
      <c r="J595" s="35">
        <v>2</v>
      </c>
      <c r="K595" s="36">
        <v>75</v>
      </c>
      <c r="L595" s="35">
        <v>1</v>
      </c>
      <c r="M595" s="36">
        <v>95</v>
      </c>
      <c r="N595" s="34"/>
      <c r="O595" s="34"/>
      <c r="P595" s="34"/>
      <c r="Q595" s="34"/>
      <c r="R595" s="35">
        <v>1</v>
      </c>
      <c r="S595" s="35">
        <v>75</v>
      </c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>
        <v>1</v>
      </c>
      <c r="AO595" s="36">
        <v>85</v>
      </c>
      <c r="AP595" s="293">
        <f>MAX(K595,M595,O595,Q595,S595,U595,W595,Y595,AA595,AC595,AE595,AG595,AI595,AK595,AM595,AO595)*VLOOKUP(I595,'5.- Instrumental'!$B$6:$O$303,14,FALSE)</f>
        <v>2.3173576038159371</v>
      </c>
      <c r="AQ595" s="356">
        <f>VLOOKUP(C595,'6.- Insumos'!$B$5:$K$2417,10,FALSE)</f>
        <v>268.35001666666665</v>
      </c>
      <c r="AR595" s="293">
        <f t="shared" si="21"/>
        <v>270.66737427048258</v>
      </c>
      <c r="AS595" s="293">
        <f t="shared" si="22"/>
        <v>270.66737427048258</v>
      </c>
      <c r="AU595" s="357"/>
    </row>
    <row r="596" spans="2:47" ht="38.25">
      <c r="B596" s="52">
        <v>590</v>
      </c>
      <c r="C596" s="334">
        <v>31030</v>
      </c>
      <c r="D596" s="81" t="s">
        <v>2049</v>
      </c>
      <c r="E596" s="55" t="s">
        <v>3569</v>
      </c>
      <c r="F596" s="55" t="s">
        <v>3570</v>
      </c>
      <c r="G596" s="54" t="s">
        <v>4422</v>
      </c>
      <c r="H596" s="54" t="s">
        <v>4422</v>
      </c>
      <c r="I596" s="55" t="s">
        <v>3315</v>
      </c>
      <c r="J596" s="35">
        <v>2</v>
      </c>
      <c r="K596" s="36">
        <v>70</v>
      </c>
      <c r="L596" s="35">
        <v>1</v>
      </c>
      <c r="M596" s="36">
        <v>90</v>
      </c>
      <c r="N596" s="34"/>
      <c r="O596" s="34"/>
      <c r="P596" s="34"/>
      <c r="Q596" s="34"/>
      <c r="R596" s="35">
        <v>1</v>
      </c>
      <c r="S596" s="35">
        <v>70</v>
      </c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>
        <v>1</v>
      </c>
      <c r="AO596" s="36">
        <v>80</v>
      </c>
      <c r="AP596" s="293">
        <f>MAX(K596,M596,O596,Q596,S596,U596,W596,Y596,AA596,AC596,AE596,AG596,AI596,AK596,AM596,AO596)*VLOOKUP(I596,'5.- Instrumental'!$B$6:$O$303,14,FALSE)</f>
        <v>2.1953914141414144</v>
      </c>
      <c r="AQ596" s="356">
        <f>VLOOKUP(C596,'6.- Insumos'!$B$5:$K$2417,10,FALSE)</f>
        <v>280.03249999999997</v>
      </c>
      <c r="AR596" s="293">
        <f t="shared" si="21"/>
        <v>282.22789141414137</v>
      </c>
      <c r="AS596" s="293">
        <f t="shared" si="22"/>
        <v>282.22789141414137</v>
      </c>
      <c r="AU596" s="357"/>
    </row>
    <row r="597" spans="2:47" ht="38.25">
      <c r="B597" s="52">
        <v>591</v>
      </c>
      <c r="C597" s="334">
        <v>31040</v>
      </c>
      <c r="D597" s="81" t="s">
        <v>2050</v>
      </c>
      <c r="E597" s="55" t="s">
        <v>3569</v>
      </c>
      <c r="F597" s="55" t="s">
        <v>1742</v>
      </c>
      <c r="G597" s="54" t="s">
        <v>4422</v>
      </c>
      <c r="H597" s="54" t="s">
        <v>4422</v>
      </c>
      <c r="I597" s="55" t="s">
        <v>3315</v>
      </c>
      <c r="J597" s="35">
        <v>2</v>
      </c>
      <c r="K597" s="35">
        <v>100</v>
      </c>
      <c r="L597" s="35">
        <v>1</v>
      </c>
      <c r="M597" s="35">
        <v>120</v>
      </c>
      <c r="N597" s="34"/>
      <c r="O597" s="34"/>
      <c r="P597" s="34"/>
      <c r="Q597" s="34"/>
      <c r="R597" s="35">
        <v>1</v>
      </c>
      <c r="S597" s="35">
        <v>100</v>
      </c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>
        <v>1</v>
      </c>
      <c r="AO597" s="35">
        <v>110</v>
      </c>
      <c r="AP597" s="293">
        <f>MAX(K597,M597,O597,Q597,S597,U597,W597,Y597,AA597,AC597,AE597,AG597,AI597,AK597,AM597,AO597)*VLOOKUP(I597,'5.- Instrumental'!$B$6:$O$303,14,FALSE)</f>
        <v>2.9271885521885523</v>
      </c>
      <c r="AQ597" s="356">
        <f>VLOOKUP(C597,'6.- Insumos'!$B$5:$K$2417,10,FALSE)</f>
        <v>367.72133999999994</v>
      </c>
      <c r="AR597" s="293" t="s">
        <v>3270</v>
      </c>
      <c r="AS597" s="293">
        <f t="shared" si="22"/>
        <v>370.64852855218851</v>
      </c>
      <c r="AU597" s="357"/>
    </row>
    <row r="598" spans="2:47" ht="38.25">
      <c r="B598" s="52">
        <v>592</v>
      </c>
      <c r="C598" s="334">
        <v>31050</v>
      </c>
      <c r="D598" s="81" t="s">
        <v>2051</v>
      </c>
      <c r="E598" s="55" t="s">
        <v>3569</v>
      </c>
      <c r="F598" s="55" t="s">
        <v>1742</v>
      </c>
      <c r="G598" s="54" t="s">
        <v>4422</v>
      </c>
      <c r="H598" s="54" t="s">
        <v>4422</v>
      </c>
      <c r="I598" s="55" t="s">
        <v>3315</v>
      </c>
      <c r="J598" s="35">
        <v>2</v>
      </c>
      <c r="K598" s="35">
        <v>100</v>
      </c>
      <c r="L598" s="35">
        <v>1</v>
      </c>
      <c r="M598" s="35">
        <v>120</v>
      </c>
      <c r="N598" s="34"/>
      <c r="O598" s="34"/>
      <c r="P598" s="34"/>
      <c r="Q598" s="34"/>
      <c r="R598" s="35">
        <v>1</v>
      </c>
      <c r="S598" s="35">
        <v>100</v>
      </c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>
        <v>1</v>
      </c>
      <c r="AO598" s="35">
        <v>110</v>
      </c>
      <c r="AP598" s="293">
        <f>MAX(K598,M598,O598,Q598,S598,U598,W598,Y598,AA598,AC598,AE598,AG598,AI598,AK598,AM598,AO598)*VLOOKUP(I598,'5.- Instrumental'!$B$6:$O$303,14,FALSE)</f>
        <v>2.9271885521885523</v>
      </c>
      <c r="AQ598" s="356">
        <f>VLOOKUP(C598,'6.- Insumos'!$B$5:$K$2417,10,FALSE)</f>
        <v>367.72133999999994</v>
      </c>
      <c r="AR598" s="293" t="s">
        <v>3270</v>
      </c>
      <c r="AS598" s="293">
        <f t="shared" si="22"/>
        <v>370.64852855218851</v>
      </c>
      <c r="AU598" s="357"/>
    </row>
    <row r="599" spans="2:47" ht="38.25">
      <c r="B599" s="52">
        <v>593</v>
      </c>
      <c r="C599" s="334">
        <v>31070</v>
      </c>
      <c r="D599" s="81" t="s">
        <v>2052</v>
      </c>
      <c r="E599" s="55" t="s">
        <v>3569</v>
      </c>
      <c r="F599" s="55" t="s">
        <v>1742</v>
      </c>
      <c r="G599" s="54" t="s">
        <v>4422</v>
      </c>
      <c r="H599" s="54" t="s">
        <v>4422</v>
      </c>
      <c r="I599" s="55" t="s">
        <v>3315</v>
      </c>
      <c r="J599" s="35">
        <v>2</v>
      </c>
      <c r="K599" s="36">
        <v>60</v>
      </c>
      <c r="L599" s="35">
        <v>1</v>
      </c>
      <c r="M599" s="36">
        <v>80</v>
      </c>
      <c r="N599" s="34"/>
      <c r="O599" s="34"/>
      <c r="P599" s="34"/>
      <c r="Q599" s="34"/>
      <c r="R599" s="35">
        <v>1</v>
      </c>
      <c r="S599" s="35">
        <v>60</v>
      </c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>
        <v>1</v>
      </c>
      <c r="AO599" s="36">
        <v>70</v>
      </c>
      <c r="AP599" s="293">
        <f>MAX(K599,M599,O599,Q599,S599,U599,W599,Y599,AA599,AC599,AE599,AG599,AI599,AK599,AM599,AO599)*VLOOKUP(I599,'5.- Instrumental'!$B$6:$O$303,14,FALSE)</f>
        <v>1.9514590347923684</v>
      </c>
      <c r="AQ599" s="356">
        <f>VLOOKUP(C599,'6.- Insumos'!$B$5:$K$2417,10,FALSE)</f>
        <v>340.56400666666661</v>
      </c>
      <c r="AR599" s="293" t="s">
        <v>3270</v>
      </c>
      <c r="AS599" s="293">
        <f t="shared" si="22"/>
        <v>342.51546570145899</v>
      </c>
      <c r="AU599" s="357"/>
    </row>
    <row r="600" spans="2:47" ht="38.25">
      <c r="B600" s="52">
        <v>594</v>
      </c>
      <c r="C600" s="334">
        <v>31200</v>
      </c>
      <c r="D600" s="81" t="s">
        <v>2053</v>
      </c>
      <c r="E600" s="55" t="s">
        <v>3569</v>
      </c>
      <c r="F600" s="55" t="s">
        <v>1742</v>
      </c>
      <c r="G600" s="54" t="s">
        <v>4422</v>
      </c>
      <c r="H600" s="54" t="s">
        <v>4422</v>
      </c>
      <c r="I600" s="55" t="s">
        <v>3315</v>
      </c>
      <c r="J600" s="35">
        <v>2</v>
      </c>
      <c r="K600" s="36">
        <v>75</v>
      </c>
      <c r="L600" s="35">
        <v>1</v>
      </c>
      <c r="M600" s="36">
        <v>95</v>
      </c>
      <c r="N600" s="34"/>
      <c r="O600" s="34"/>
      <c r="P600" s="34"/>
      <c r="Q600" s="34"/>
      <c r="R600" s="35">
        <v>1</v>
      </c>
      <c r="S600" s="35">
        <v>75</v>
      </c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>
        <v>1</v>
      </c>
      <c r="AO600" s="36">
        <v>85</v>
      </c>
      <c r="AP600" s="293">
        <f>MAX(K600,M600,O600,Q600,S600,U600,W600,Y600,AA600,AC600,AE600,AG600,AI600,AK600,AM600,AO600)*VLOOKUP(I600,'5.- Instrumental'!$B$6:$O$303,14,FALSE)</f>
        <v>2.3173576038159371</v>
      </c>
      <c r="AQ600" s="356">
        <f>VLOOKUP(C600,'6.- Insumos'!$B$5:$K$2417,10,FALSE)</f>
        <v>350.74800666666664</v>
      </c>
      <c r="AR600" s="293" t="s">
        <v>3270</v>
      </c>
      <c r="AS600" s="293">
        <f t="shared" si="22"/>
        <v>353.06536427048258</v>
      </c>
      <c r="AU600" s="357"/>
    </row>
    <row r="601" spans="2:47" ht="38.25">
      <c r="B601" s="52">
        <v>595</v>
      </c>
      <c r="C601" s="334">
        <v>31225</v>
      </c>
      <c r="D601" s="81" t="s">
        <v>2054</v>
      </c>
      <c r="E601" s="55" t="s">
        <v>3569</v>
      </c>
      <c r="F601" s="55" t="s">
        <v>1742</v>
      </c>
      <c r="G601" s="54" t="s">
        <v>4422</v>
      </c>
      <c r="H601" s="54" t="s">
        <v>4422</v>
      </c>
      <c r="I601" s="55" t="s">
        <v>3315</v>
      </c>
      <c r="J601" s="35">
        <v>2</v>
      </c>
      <c r="K601" s="35">
        <v>100</v>
      </c>
      <c r="L601" s="35">
        <v>1</v>
      </c>
      <c r="M601" s="35">
        <v>120</v>
      </c>
      <c r="N601" s="34"/>
      <c r="O601" s="34"/>
      <c r="P601" s="34"/>
      <c r="Q601" s="34"/>
      <c r="R601" s="35">
        <v>1</v>
      </c>
      <c r="S601" s="35">
        <v>100</v>
      </c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>
        <v>1</v>
      </c>
      <c r="AO601" s="35">
        <v>110</v>
      </c>
      <c r="AP601" s="293">
        <f>MAX(K601,M601,O601,Q601,S601,U601,W601,Y601,AA601,AC601,AE601,AG601,AI601,AK601,AM601,AO601)*VLOOKUP(I601,'5.- Instrumental'!$B$6:$O$303,14,FALSE)</f>
        <v>2.9271885521885523</v>
      </c>
      <c r="AQ601" s="356">
        <f>VLOOKUP(C601,'6.- Insumos'!$B$5:$K$2417,10,FALSE)</f>
        <v>367.72133999999994</v>
      </c>
      <c r="AR601" s="293" t="s">
        <v>3270</v>
      </c>
      <c r="AS601" s="293">
        <f t="shared" si="22"/>
        <v>370.64852855218851</v>
      </c>
      <c r="AU601" s="357"/>
    </row>
    <row r="602" spans="2:47" ht="38.25">
      <c r="B602" s="52">
        <v>596</v>
      </c>
      <c r="C602" s="334">
        <v>31230</v>
      </c>
      <c r="D602" s="81" t="s">
        <v>2055</v>
      </c>
      <c r="E602" s="55" t="s">
        <v>3569</v>
      </c>
      <c r="F602" s="55" t="s">
        <v>1742</v>
      </c>
      <c r="G602" s="54" t="s">
        <v>4422</v>
      </c>
      <c r="H602" s="54" t="s">
        <v>4422</v>
      </c>
      <c r="I602" s="55" t="s">
        <v>3315</v>
      </c>
      <c r="J602" s="35">
        <v>2</v>
      </c>
      <c r="K602" s="36">
        <v>120</v>
      </c>
      <c r="L602" s="35">
        <v>1</v>
      </c>
      <c r="M602" s="36">
        <v>140</v>
      </c>
      <c r="N602" s="34"/>
      <c r="O602" s="34"/>
      <c r="P602" s="34"/>
      <c r="Q602" s="34"/>
      <c r="R602" s="35">
        <v>1</v>
      </c>
      <c r="S602" s="35">
        <v>120</v>
      </c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>
        <v>1</v>
      </c>
      <c r="AO602" s="36">
        <v>130</v>
      </c>
      <c r="AP602" s="293">
        <f>MAX(K602,M602,O602,Q602,S602,U602,W602,Y602,AA602,AC602,AE602,AG602,AI602,AK602,AM602,AO602)*VLOOKUP(I602,'5.- Instrumental'!$B$6:$O$303,14,FALSE)</f>
        <v>3.4150533108866443</v>
      </c>
      <c r="AQ602" s="356">
        <f>VLOOKUP(C602,'6.- Insumos'!$B$5:$K$2417,10,FALSE)</f>
        <v>381.30000666666666</v>
      </c>
      <c r="AR602" s="293" t="s">
        <v>3270</v>
      </c>
      <c r="AS602" s="293">
        <f t="shared" si="22"/>
        <v>384.71505997755332</v>
      </c>
      <c r="AU602" s="357"/>
    </row>
    <row r="603" spans="2:47" ht="76.5">
      <c r="B603" s="52">
        <v>597</v>
      </c>
      <c r="C603" s="334">
        <v>31231</v>
      </c>
      <c r="D603" s="81" t="s">
        <v>2056</v>
      </c>
      <c r="E603" s="55" t="s">
        <v>3562</v>
      </c>
      <c r="F603" s="55" t="s">
        <v>4568</v>
      </c>
      <c r="G603" s="37" t="s">
        <v>3860</v>
      </c>
      <c r="H603" s="54" t="s">
        <v>4422</v>
      </c>
      <c r="I603" s="55" t="s">
        <v>3293</v>
      </c>
      <c r="J603" s="35">
        <v>1</v>
      </c>
      <c r="K603" s="36">
        <v>40</v>
      </c>
      <c r="L603" s="35"/>
      <c r="M603" s="36"/>
      <c r="N603" s="34"/>
      <c r="O603" s="34"/>
      <c r="P603" s="34"/>
      <c r="Q603" s="34"/>
      <c r="R603" s="35"/>
      <c r="S603" s="35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>
        <v>1</v>
      </c>
      <c r="AO603" s="36">
        <v>50</v>
      </c>
      <c r="AP603" s="293">
        <f>MAX(K603,M603,O603,Q603,S603,U603,W603,Y603,AA603,AC603,AE603,AG603,AI603,AK603,AM603,AO603)*VLOOKUP(I603,'5.- Instrumental'!$B$6:$O$303,14,FALSE)</f>
        <v>0.10429819023569024</v>
      </c>
      <c r="AQ603" s="356">
        <f>VLOOKUP(C603,'6.- Insumos'!$B$5:$K$2417,10,FALSE)</f>
        <v>43.363799999999998</v>
      </c>
      <c r="AR603" s="293">
        <f>AP603+AQ603</f>
        <v>43.468098190235686</v>
      </c>
      <c r="AS603" s="293">
        <f t="shared" si="22"/>
        <v>43.468098190235686</v>
      </c>
      <c r="AU603" s="357"/>
    </row>
    <row r="604" spans="2:47" ht="38.25">
      <c r="B604" s="52">
        <v>598</v>
      </c>
      <c r="C604" s="334">
        <v>31300</v>
      </c>
      <c r="D604" s="81" t="s">
        <v>2057</v>
      </c>
      <c r="E604" s="55" t="s">
        <v>3569</v>
      </c>
      <c r="F604" s="55" t="s">
        <v>1742</v>
      </c>
      <c r="G604" s="54" t="s">
        <v>4422</v>
      </c>
      <c r="H604" s="54" t="s">
        <v>4422</v>
      </c>
      <c r="I604" s="55" t="s">
        <v>3315</v>
      </c>
      <c r="J604" s="35">
        <v>2</v>
      </c>
      <c r="K604" s="36">
        <v>60</v>
      </c>
      <c r="L604" s="35">
        <v>1</v>
      </c>
      <c r="M604" s="36">
        <v>80</v>
      </c>
      <c r="N604" s="34"/>
      <c r="O604" s="34"/>
      <c r="P604" s="34"/>
      <c r="Q604" s="34"/>
      <c r="R604" s="35">
        <v>1</v>
      </c>
      <c r="S604" s="35">
        <v>60</v>
      </c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>
        <v>1</v>
      </c>
      <c r="AO604" s="36">
        <v>70</v>
      </c>
      <c r="AP604" s="293">
        <f>MAX(K604,M604,O604,Q604,S604,U604,W604,Y604,AA604,AC604,AE604,AG604,AI604,AK604,AM604,AO604)*VLOOKUP(I604,'5.- Instrumental'!$B$6:$O$303,14,FALSE)</f>
        <v>1.9514590347923684</v>
      </c>
      <c r="AQ604" s="356">
        <f>VLOOKUP(C604,'6.- Insumos'!$B$5:$K$2417,10,FALSE)</f>
        <v>340.56400666666661</v>
      </c>
      <c r="AR604" s="293" t="s">
        <v>3270</v>
      </c>
      <c r="AS604" s="293">
        <f t="shared" si="22"/>
        <v>342.51546570145899</v>
      </c>
      <c r="AU604" s="357"/>
    </row>
    <row r="605" spans="2:47" ht="38.25">
      <c r="B605" s="52">
        <v>599</v>
      </c>
      <c r="C605" s="334">
        <v>31360</v>
      </c>
      <c r="D605" s="81" t="s">
        <v>2058</v>
      </c>
      <c r="E605" s="55" t="s">
        <v>3569</v>
      </c>
      <c r="F605" s="55" t="s">
        <v>1742</v>
      </c>
      <c r="G605" s="54" t="s">
        <v>4422</v>
      </c>
      <c r="H605" s="54" t="s">
        <v>4422</v>
      </c>
      <c r="I605" s="55" t="s">
        <v>3315</v>
      </c>
      <c r="J605" s="35">
        <v>2</v>
      </c>
      <c r="K605" s="36">
        <v>150</v>
      </c>
      <c r="L605" s="35">
        <v>1</v>
      </c>
      <c r="M605" s="36">
        <v>170</v>
      </c>
      <c r="N605" s="34"/>
      <c r="O605" s="34"/>
      <c r="P605" s="34"/>
      <c r="Q605" s="34"/>
      <c r="R605" s="35">
        <v>1</v>
      </c>
      <c r="S605" s="35">
        <v>150</v>
      </c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>
        <v>1</v>
      </c>
      <c r="AO605" s="36">
        <v>160</v>
      </c>
      <c r="AP605" s="293">
        <f>MAX(K605,M605,O605,Q605,S605,U605,W605,Y605,AA605,AC605,AE605,AG605,AI605,AK605,AM605,AO605)*VLOOKUP(I605,'5.- Instrumental'!$B$6:$O$303,14,FALSE)</f>
        <v>4.1468504489337823</v>
      </c>
      <c r="AQ605" s="356">
        <f>VLOOKUP(C605,'6.- Insumos'!$B$5:$K$2417,10,FALSE)</f>
        <v>354.69048999999995</v>
      </c>
      <c r="AR605" s="293" t="s">
        <v>3270</v>
      </c>
      <c r="AS605" s="293">
        <f t="shared" si="22"/>
        <v>358.83734044893373</v>
      </c>
      <c r="AU605" s="357"/>
    </row>
    <row r="606" spans="2:47" ht="38.25">
      <c r="B606" s="52">
        <v>600</v>
      </c>
      <c r="C606" s="334">
        <v>31365</v>
      </c>
      <c r="D606" s="81" t="s">
        <v>640</v>
      </c>
      <c r="E606" s="55" t="s">
        <v>3569</v>
      </c>
      <c r="F606" s="55" t="s">
        <v>1742</v>
      </c>
      <c r="G606" s="54" t="s">
        <v>4422</v>
      </c>
      <c r="H606" s="54" t="s">
        <v>4422</v>
      </c>
      <c r="I606" s="55" t="s">
        <v>3315</v>
      </c>
      <c r="J606" s="35">
        <v>2</v>
      </c>
      <c r="K606" s="36">
        <v>180</v>
      </c>
      <c r="L606" s="35">
        <v>1</v>
      </c>
      <c r="M606" s="36">
        <v>200</v>
      </c>
      <c r="N606" s="34"/>
      <c r="O606" s="34"/>
      <c r="P606" s="34"/>
      <c r="Q606" s="34"/>
      <c r="R606" s="35">
        <v>1</v>
      </c>
      <c r="S606" s="35">
        <v>180</v>
      </c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>
        <v>1</v>
      </c>
      <c r="AO606" s="36">
        <v>190</v>
      </c>
      <c r="AP606" s="293">
        <f>MAX(K606,M606,O606,Q606,S606,U606,W606,Y606,AA606,AC606,AE606,AG606,AI606,AK606,AM606,AO606)*VLOOKUP(I606,'5.- Instrumental'!$B$6:$O$303,14,FALSE)</f>
        <v>4.8786475869809207</v>
      </c>
      <c r="AQ606" s="356">
        <f>VLOOKUP(C606,'6.- Insumos'!$B$5:$K$2417,10,FALSE)</f>
        <v>354.69048999999995</v>
      </c>
      <c r="AR606" s="293" t="s">
        <v>3270</v>
      </c>
      <c r="AS606" s="293">
        <f t="shared" si="22"/>
        <v>359.5691375869809</v>
      </c>
      <c r="AU606" s="357"/>
    </row>
    <row r="607" spans="2:47" ht="38.25">
      <c r="B607" s="52">
        <v>601</v>
      </c>
      <c r="C607" s="334">
        <v>31367</v>
      </c>
      <c r="D607" s="81" t="s">
        <v>641</v>
      </c>
      <c r="E607" s="55" t="s">
        <v>3569</v>
      </c>
      <c r="F607" s="55" t="s">
        <v>1742</v>
      </c>
      <c r="G607" s="54" t="s">
        <v>4422</v>
      </c>
      <c r="H607" s="54" t="s">
        <v>4422</v>
      </c>
      <c r="I607" s="55" t="s">
        <v>3315</v>
      </c>
      <c r="J607" s="35">
        <v>2</v>
      </c>
      <c r="K607" s="36">
        <v>120</v>
      </c>
      <c r="L607" s="35">
        <v>1</v>
      </c>
      <c r="M607" s="36">
        <v>140</v>
      </c>
      <c r="N607" s="34"/>
      <c r="O607" s="34"/>
      <c r="P607" s="34"/>
      <c r="Q607" s="34"/>
      <c r="R607" s="35">
        <v>1</v>
      </c>
      <c r="S607" s="35">
        <v>120</v>
      </c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>
        <v>1</v>
      </c>
      <c r="AO607" s="36">
        <v>130</v>
      </c>
      <c r="AP607" s="293">
        <f>MAX(K607,M607,O607,Q607,S607,U607,W607,Y607,AA607,AC607,AE607,AG607,AI607,AK607,AM607,AO607)*VLOOKUP(I607,'5.- Instrumental'!$B$6:$O$303,14,FALSE)</f>
        <v>3.4150533108866443</v>
      </c>
      <c r="AQ607" s="356">
        <f>VLOOKUP(C607,'6.- Insumos'!$B$5:$K$2417,10,FALSE)</f>
        <v>354.69048999999995</v>
      </c>
      <c r="AR607" s="293" t="s">
        <v>3270</v>
      </c>
      <c r="AS607" s="293">
        <f t="shared" si="22"/>
        <v>358.10554331088662</v>
      </c>
      <c r="AU607" s="357"/>
    </row>
    <row r="608" spans="2:47" ht="38.25">
      <c r="B608" s="52">
        <v>602</v>
      </c>
      <c r="C608" s="334">
        <v>31368</v>
      </c>
      <c r="D608" s="81" t="s">
        <v>642</v>
      </c>
      <c r="E608" s="55" t="s">
        <v>3569</v>
      </c>
      <c r="F608" s="55" t="s">
        <v>1742</v>
      </c>
      <c r="G608" s="54" t="s">
        <v>4422</v>
      </c>
      <c r="H608" s="54" t="s">
        <v>4422</v>
      </c>
      <c r="I608" s="55" t="s">
        <v>3315</v>
      </c>
      <c r="J608" s="35">
        <v>2</v>
      </c>
      <c r="K608" s="36">
        <v>150</v>
      </c>
      <c r="L608" s="35">
        <v>1</v>
      </c>
      <c r="M608" s="36">
        <v>170</v>
      </c>
      <c r="N608" s="34"/>
      <c r="O608" s="34"/>
      <c r="P608" s="34"/>
      <c r="Q608" s="34"/>
      <c r="R608" s="35">
        <v>1</v>
      </c>
      <c r="S608" s="35">
        <v>150</v>
      </c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>
        <v>1</v>
      </c>
      <c r="AO608" s="36">
        <v>160</v>
      </c>
      <c r="AP608" s="293">
        <f>MAX(K608,M608,O608,Q608,S608,U608,W608,Y608,AA608,AC608,AE608,AG608,AI608,AK608,AM608,AO608)*VLOOKUP(I608,'5.- Instrumental'!$B$6:$O$303,14,FALSE)</f>
        <v>4.1468504489337823</v>
      </c>
      <c r="AQ608" s="356">
        <f>VLOOKUP(C608,'6.- Insumos'!$B$5:$K$2417,10,FALSE)</f>
        <v>354.69048999999995</v>
      </c>
      <c r="AR608" s="293" t="s">
        <v>3270</v>
      </c>
      <c r="AS608" s="293">
        <f t="shared" si="22"/>
        <v>358.83734044893373</v>
      </c>
      <c r="AU608" s="357"/>
    </row>
    <row r="609" spans="2:47" ht="38.25">
      <c r="B609" s="52">
        <v>603</v>
      </c>
      <c r="C609" s="334">
        <v>31370</v>
      </c>
      <c r="D609" s="81" t="s">
        <v>643</v>
      </c>
      <c r="E609" s="55" t="s">
        <v>3569</v>
      </c>
      <c r="F609" s="55" t="s">
        <v>1742</v>
      </c>
      <c r="G609" s="54" t="s">
        <v>4422</v>
      </c>
      <c r="H609" s="54" t="s">
        <v>4422</v>
      </c>
      <c r="I609" s="55" t="s">
        <v>3315</v>
      </c>
      <c r="J609" s="35">
        <v>2</v>
      </c>
      <c r="K609" s="36">
        <v>120</v>
      </c>
      <c r="L609" s="35">
        <v>1</v>
      </c>
      <c r="M609" s="36">
        <v>140</v>
      </c>
      <c r="N609" s="34"/>
      <c r="O609" s="34"/>
      <c r="P609" s="34"/>
      <c r="Q609" s="34"/>
      <c r="R609" s="35">
        <v>1</v>
      </c>
      <c r="S609" s="35">
        <v>120</v>
      </c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>
        <v>1</v>
      </c>
      <c r="AO609" s="36">
        <v>130</v>
      </c>
      <c r="AP609" s="293">
        <f>MAX(K609,M609,O609,Q609,S609,U609,W609,Y609,AA609,AC609,AE609,AG609,AI609,AK609,AM609,AO609)*VLOOKUP(I609,'5.- Instrumental'!$B$6:$O$303,14,FALSE)</f>
        <v>3.4150533108866443</v>
      </c>
      <c r="AQ609" s="356">
        <f>VLOOKUP(C609,'6.- Insumos'!$B$5:$K$2417,10,FALSE)</f>
        <v>354.69048999999995</v>
      </c>
      <c r="AR609" s="293" t="s">
        <v>3270</v>
      </c>
      <c r="AS609" s="293">
        <f t="shared" si="22"/>
        <v>358.10554331088662</v>
      </c>
      <c r="AU609" s="357"/>
    </row>
    <row r="610" spans="2:47" ht="38.25">
      <c r="B610" s="52">
        <v>604</v>
      </c>
      <c r="C610" s="334">
        <v>31390</v>
      </c>
      <c r="D610" s="81" t="s">
        <v>644</v>
      </c>
      <c r="E610" s="55" t="s">
        <v>3569</v>
      </c>
      <c r="F610" s="55" t="s">
        <v>1742</v>
      </c>
      <c r="G610" s="54" t="s">
        <v>4422</v>
      </c>
      <c r="H610" s="54" t="s">
        <v>4422</v>
      </c>
      <c r="I610" s="55" t="s">
        <v>3315</v>
      </c>
      <c r="J610" s="35">
        <v>2</v>
      </c>
      <c r="K610" s="36">
        <v>240</v>
      </c>
      <c r="L610" s="35">
        <v>1</v>
      </c>
      <c r="M610" s="36">
        <v>260</v>
      </c>
      <c r="N610" s="34"/>
      <c r="O610" s="34"/>
      <c r="P610" s="34"/>
      <c r="Q610" s="34"/>
      <c r="R610" s="35">
        <v>1</v>
      </c>
      <c r="S610" s="35">
        <v>240</v>
      </c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>
        <v>1</v>
      </c>
      <c r="AO610" s="36">
        <v>250</v>
      </c>
      <c r="AP610" s="293">
        <f>MAX(K610,M610,O610,Q610,S610,U610,W610,Y610,AA610,AC610,AE610,AG610,AI610,AK610,AM610,AO610)*VLOOKUP(I610,'5.- Instrumental'!$B$6:$O$303,14,FALSE)</f>
        <v>6.3422418630751967</v>
      </c>
      <c r="AQ610" s="356">
        <f>VLOOKUP(C610,'6.- Insumos'!$B$5:$K$2417,10,FALSE)</f>
        <v>354.69048999999995</v>
      </c>
      <c r="AR610" s="293" t="s">
        <v>3270</v>
      </c>
      <c r="AS610" s="293">
        <f t="shared" si="22"/>
        <v>361.03273186307513</v>
      </c>
      <c r="AU610" s="357"/>
    </row>
    <row r="611" spans="2:47" ht="38.25">
      <c r="B611" s="52">
        <v>605</v>
      </c>
      <c r="C611" s="334">
        <v>31400</v>
      </c>
      <c r="D611" s="81" t="s">
        <v>645</v>
      </c>
      <c r="E611" s="55" t="s">
        <v>3569</v>
      </c>
      <c r="F611" s="55" t="s">
        <v>1742</v>
      </c>
      <c r="G611" s="54" t="s">
        <v>4422</v>
      </c>
      <c r="H611" s="54" t="s">
        <v>4422</v>
      </c>
      <c r="I611" s="55" t="s">
        <v>3315</v>
      </c>
      <c r="J611" s="35">
        <v>2</v>
      </c>
      <c r="K611" s="35">
        <v>100</v>
      </c>
      <c r="L611" s="35">
        <v>1</v>
      </c>
      <c r="M611" s="35">
        <v>120</v>
      </c>
      <c r="N611" s="34"/>
      <c r="O611" s="34"/>
      <c r="P611" s="34"/>
      <c r="Q611" s="34"/>
      <c r="R611" s="35">
        <v>1</v>
      </c>
      <c r="S611" s="35">
        <v>100</v>
      </c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>
        <v>1</v>
      </c>
      <c r="AO611" s="35">
        <v>110</v>
      </c>
      <c r="AP611" s="293">
        <f>MAX(K611,M611,O611,Q611,S611,U611,W611,Y611,AA611,AC611,AE611,AG611,AI611,AK611,AM611,AO611)*VLOOKUP(I611,'5.- Instrumental'!$B$6:$O$303,14,FALSE)</f>
        <v>2.9271885521885523</v>
      </c>
      <c r="AQ611" s="356">
        <f>VLOOKUP(C611,'6.- Insumos'!$B$5:$K$2417,10,FALSE)</f>
        <v>367.72133999999994</v>
      </c>
      <c r="AR611" s="293" t="s">
        <v>3270</v>
      </c>
      <c r="AS611" s="293">
        <f t="shared" si="22"/>
        <v>370.64852855218851</v>
      </c>
      <c r="AU611" s="357"/>
    </row>
    <row r="612" spans="2:47" ht="38.25">
      <c r="B612" s="52">
        <v>606</v>
      </c>
      <c r="C612" s="334">
        <v>31420</v>
      </c>
      <c r="D612" s="81" t="s">
        <v>646</v>
      </c>
      <c r="E612" s="55" t="s">
        <v>3569</v>
      </c>
      <c r="F612" s="55" t="s">
        <v>3573</v>
      </c>
      <c r="G612" s="54" t="s">
        <v>4422</v>
      </c>
      <c r="H612" s="54" t="s">
        <v>4422</v>
      </c>
      <c r="I612" s="55" t="s">
        <v>3315</v>
      </c>
      <c r="J612" s="35">
        <v>2</v>
      </c>
      <c r="K612" s="36">
        <v>90</v>
      </c>
      <c r="L612" s="35">
        <v>1</v>
      </c>
      <c r="M612" s="36">
        <v>110</v>
      </c>
      <c r="N612" s="34"/>
      <c r="O612" s="34"/>
      <c r="P612" s="34"/>
      <c r="Q612" s="34"/>
      <c r="R612" s="35">
        <v>1</v>
      </c>
      <c r="S612" s="35">
        <v>90</v>
      </c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>
        <v>1</v>
      </c>
      <c r="AO612" s="36">
        <v>100</v>
      </c>
      <c r="AP612" s="293">
        <f>MAX(K612,M612,O612,Q612,S612,U612,W612,Y612,AA612,AC612,AE612,AG612,AI612,AK612,AM612,AO612)*VLOOKUP(I612,'5.- Instrumental'!$B$6:$O$303,14,FALSE)</f>
        <v>2.6832561728395063</v>
      </c>
      <c r="AQ612" s="356">
        <f>VLOOKUP(C612,'6.- Insumos'!$B$5:$K$2417,10,FALSE)</f>
        <v>363.04099000000002</v>
      </c>
      <c r="AR612" s="293">
        <f>AP612+AQ612</f>
        <v>365.72424617283951</v>
      </c>
      <c r="AS612" s="293">
        <f t="shared" si="22"/>
        <v>365.72424617283951</v>
      </c>
      <c r="AU612" s="357"/>
    </row>
    <row r="613" spans="2:47" ht="38.25">
      <c r="B613" s="52">
        <v>607</v>
      </c>
      <c r="C613" s="334">
        <v>31500</v>
      </c>
      <c r="D613" s="81" t="s">
        <v>3759</v>
      </c>
      <c r="E613" s="55" t="s">
        <v>647</v>
      </c>
      <c r="F613" s="55" t="s">
        <v>3570</v>
      </c>
      <c r="G613" s="54" t="s">
        <v>4422</v>
      </c>
      <c r="H613" s="54" t="s">
        <v>4422</v>
      </c>
      <c r="I613" s="55" t="s">
        <v>3315</v>
      </c>
      <c r="J613" s="35">
        <v>1</v>
      </c>
      <c r="K613" s="36">
        <v>15</v>
      </c>
      <c r="L613" s="35"/>
      <c r="M613" s="36"/>
      <c r="N613" s="34"/>
      <c r="O613" s="34"/>
      <c r="P613" s="34"/>
      <c r="Q613" s="34"/>
      <c r="R613" s="35"/>
      <c r="S613" s="35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>
        <v>1</v>
      </c>
      <c r="AO613" s="36">
        <v>20</v>
      </c>
      <c r="AP613" s="293">
        <f>MAX(K613,M613,O613,Q613,S613,U613,W613,Y613,AA613,AC613,AE613,AG613,AI613,AK613,AM613,AO613)*VLOOKUP(I613,'5.- Instrumental'!$B$6:$O$303,14,FALSE)</f>
        <v>0.48786475869809209</v>
      </c>
      <c r="AQ613" s="356">
        <f>VLOOKUP(C613,'6.- Insumos'!$B$5:$K$2417,10,FALSE)</f>
        <v>49.8</v>
      </c>
      <c r="AR613" s="293">
        <f>AP613+AQ613</f>
        <v>50.287864758698092</v>
      </c>
      <c r="AS613" s="293">
        <f t="shared" si="22"/>
        <v>50.287864758698092</v>
      </c>
      <c r="AU613" s="357"/>
    </row>
    <row r="614" spans="2:47" ht="38.25">
      <c r="B614" s="52">
        <v>608</v>
      </c>
      <c r="C614" s="334">
        <v>31505</v>
      </c>
      <c r="D614" s="81" t="s">
        <v>648</v>
      </c>
      <c r="E614" s="55" t="s">
        <v>3562</v>
      </c>
      <c r="F614" s="55" t="s">
        <v>4568</v>
      </c>
      <c r="G614" s="41" t="s">
        <v>2601</v>
      </c>
      <c r="H614" s="54" t="s">
        <v>4422</v>
      </c>
      <c r="I614" s="55" t="s">
        <v>3293</v>
      </c>
      <c r="J614" s="36">
        <v>1</v>
      </c>
      <c r="K614" s="36">
        <v>30</v>
      </c>
      <c r="L614" s="36"/>
      <c r="M614" s="36"/>
      <c r="N614" s="34"/>
      <c r="O614" s="34"/>
      <c r="P614" s="34"/>
      <c r="Q614" s="34"/>
      <c r="R614" s="34"/>
      <c r="S614" s="35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>
        <v>1</v>
      </c>
      <c r="AO614" s="36">
        <v>40</v>
      </c>
      <c r="AP614" s="293">
        <f>MAX(K614,M614,O614,Q614,S614,U614,W614,Y614,AA614,AC614,AE614,AG614,AI614,AK614,AM614,AO614)*VLOOKUP(I614,'5.- Instrumental'!$B$6:$O$303,14,FALSE)</f>
        <v>8.3438552188552201E-2</v>
      </c>
      <c r="AQ614" s="356">
        <f>VLOOKUP(C614,'6.- Insumos'!$B$5:$K$2417,10,FALSE)</f>
        <v>43.363799999999998</v>
      </c>
      <c r="AR614" s="293">
        <f>AP614+AQ614</f>
        <v>43.447238552188551</v>
      </c>
      <c r="AS614" s="293">
        <f t="shared" si="22"/>
        <v>43.447238552188551</v>
      </c>
      <c r="AU614" s="357"/>
    </row>
    <row r="615" spans="2:47" ht="38.25">
      <c r="B615" s="52">
        <v>609</v>
      </c>
      <c r="C615" s="334">
        <v>31515</v>
      </c>
      <c r="D615" s="361" t="s">
        <v>3760</v>
      </c>
      <c r="E615" s="55" t="s">
        <v>3562</v>
      </c>
      <c r="F615" s="55" t="s">
        <v>4568</v>
      </c>
      <c r="G615" s="41" t="s">
        <v>2601</v>
      </c>
      <c r="H615" s="54" t="s">
        <v>4422</v>
      </c>
      <c r="I615" s="55" t="s">
        <v>3293</v>
      </c>
      <c r="J615" s="35">
        <v>1</v>
      </c>
      <c r="K615" s="36">
        <v>45</v>
      </c>
      <c r="L615" s="35"/>
      <c r="M615" s="36"/>
      <c r="N615" s="34"/>
      <c r="O615" s="34"/>
      <c r="P615" s="34"/>
      <c r="Q615" s="34"/>
      <c r="R615" s="35"/>
      <c r="S615" s="35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>
        <v>1</v>
      </c>
      <c r="AO615" s="36">
        <v>55</v>
      </c>
      <c r="AP615" s="293">
        <f>MAX(K615,M615,O615,Q615,S615,U615,W615,Y615,AA615,AC615,AE615,AG615,AI615,AK615,AM615,AO615)*VLOOKUP(I615,'5.- Instrumental'!$B$6:$O$303,14,FALSE)</f>
        <v>0.11472800925925927</v>
      </c>
      <c r="AQ615" s="356">
        <f>VLOOKUP(C615,'6.- Insumos'!$B$5:$K$2417,10,FALSE)</f>
        <v>43.363799999999998</v>
      </c>
      <c r="AR615" s="293">
        <f>AP615+AQ615</f>
        <v>43.478528009259257</v>
      </c>
      <c r="AS615" s="293">
        <f t="shared" si="22"/>
        <v>43.478528009259257</v>
      </c>
      <c r="AU615" s="357"/>
    </row>
    <row r="616" spans="2:47" ht="38.25">
      <c r="B616" s="52">
        <v>610</v>
      </c>
      <c r="C616" s="334">
        <v>31582</v>
      </c>
      <c r="D616" s="81" t="s">
        <v>649</v>
      </c>
      <c r="E616" s="55" t="s">
        <v>3569</v>
      </c>
      <c r="F616" s="55" t="s">
        <v>1742</v>
      </c>
      <c r="G616" s="54" t="s">
        <v>4422</v>
      </c>
      <c r="H616" s="54" t="s">
        <v>4422</v>
      </c>
      <c r="I616" s="55" t="s">
        <v>3315</v>
      </c>
      <c r="J616" s="35">
        <v>2</v>
      </c>
      <c r="K616" s="36">
        <v>120</v>
      </c>
      <c r="L616" s="35">
        <v>1</v>
      </c>
      <c r="M616" s="36">
        <v>140</v>
      </c>
      <c r="N616" s="34"/>
      <c r="O616" s="34"/>
      <c r="P616" s="34"/>
      <c r="Q616" s="34"/>
      <c r="R616" s="35">
        <v>1</v>
      </c>
      <c r="S616" s="35">
        <v>120</v>
      </c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>
        <v>1</v>
      </c>
      <c r="AO616" s="36">
        <v>130</v>
      </c>
      <c r="AP616" s="293">
        <f>MAX(K616,M616,O616,Q616,S616,U616,W616,Y616,AA616,AC616,AE616,AG616,AI616,AK616,AM616,AO616)*VLOOKUP(I616,'5.- Instrumental'!$B$6:$O$303,14,FALSE)</f>
        <v>3.4150533108866443</v>
      </c>
      <c r="AQ616" s="356">
        <f>VLOOKUP(C616,'6.- Insumos'!$B$5:$K$2417,10,FALSE)</f>
        <v>354.69048999999995</v>
      </c>
      <c r="AR616" s="293" t="s">
        <v>3270</v>
      </c>
      <c r="AS616" s="293">
        <f t="shared" si="22"/>
        <v>358.10554331088662</v>
      </c>
      <c r="AU616" s="357"/>
    </row>
    <row r="617" spans="2:47" ht="38.25">
      <c r="B617" s="52">
        <v>611</v>
      </c>
      <c r="C617" s="334">
        <v>31590</v>
      </c>
      <c r="D617" s="81" t="s">
        <v>650</v>
      </c>
      <c r="E617" s="55" t="s">
        <v>3569</v>
      </c>
      <c r="F617" s="55" t="s">
        <v>1742</v>
      </c>
      <c r="G617" s="54" t="s">
        <v>4422</v>
      </c>
      <c r="H617" s="54" t="s">
        <v>4422</v>
      </c>
      <c r="I617" s="55" t="s">
        <v>3315</v>
      </c>
      <c r="J617" s="35">
        <v>2</v>
      </c>
      <c r="K617" s="36">
        <v>120</v>
      </c>
      <c r="L617" s="35">
        <v>1</v>
      </c>
      <c r="M617" s="36">
        <v>140</v>
      </c>
      <c r="N617" s="34"/>
      <c r="O617" s="34"/>
      <c r="P617" s="34"/>
      <c r="Q617" s="34"/>
      <c r="R617" s="35">
        <v>1</v>
      </c>
      <c r="S617" s="35">
        <v>120</v>
      </c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>
        <v>1</v>
      </c>
      <c r="AO617" s="36">
        <v>130</v>
      </c>
      <c r="AP617" s="293">
        <f>MAX(K617,M617,O617,Q617,S617,U617,W617,Y617,AA617,AC617,AE617,AG617,AI617,AK617,AM617,AO617)*VLOOKUP(I617,'5.- Instrumental'!$B$6:$O$303,14,FALSE)</f>
        <v>3.4150533108866443</v>
      </c>
      <c r="AQ617" s="356">
        <f>VLOOKUP(C617,'6.- Insumos'!$B$5:$K$2417,10,FALSE)</f>
        <v>373.56000666666665</v>
      </c>
      <c r="AR617" s="293" t="s">
        <v>3270</v>
      </c>
      <c r="AS617" s="293">
        <f t="shared" si="22"/>
        <v>376.97505997755331</v>
      </c>
      <c r="AU617" s="357"/>
    </row>
    <row r="618" spans="2:47" ht="38.25">
      <c r="B618" s="52">
        <v>612</v>
      </c>
      <c r="C618" s="334">
        <v>31595</v>
      </c>
      <c r="D618" s="81" t="s">
        <v>651</v>
      </c>
      <c r="E618" s="55" t="s">
        <v>3569</v>
      </c>
      <c r="F618" s="55" t="s">
        <v>3573</v>
      </c>
      <c r="G618" s="54" t="s">
        <v>4422</v>
      </c>
      <c r="H618" s="54" t="s">
        <v>4422</v>
      </c>
      <c r="I618" s="55" t="s">
        <v>3315</v>
      </c>
      <c r="J618" s="35">
        <v>2</v>
      </c>
      <c r="K618" s="35">
        <v>100</v>
      </c>
      <c r="L618" s="35">
        <v>1</v>
      </c>
      <c r="M618" s="35">
        <v>120</v>
      </c>
      <c r="N618" s="34"/>
      <c r="O618" s="34"/>
      <c r="P618" s="34"/>
      <c r="Q618" s="34"/>
      <c r="R618" s="35">
        <v>1</v>
      </c>
      <c r="S618" s="35">
        <v>100</v>
      </c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>
        <v>1</v>
      </c>
      <c r="AO618" s="35">
        <v>110</v>
      </c>
      <c r="AP618" s="293">
        <f>MAX(K618,M618,O618,Q618,S618,U618,W618,Y618,AA618,AC618,AE618,AG618,AI618,AK618,AM618,AO618)*VLOOKUP(I618,'5.- Instrumental'!$B$6:$O$303,14,FALSE)</f>
        <v>2.9271885521885523</v>
      </c>
      <c r="AQ618" s="356">
        <f>VLOOKUP(C618,'6.- Insumos'!$B$5:$K$2417,10,FALSE)</f>
        <v>218.40249</v>
      </c>
      <c r="AR618" s="293">
        <f t="shared" ref="AR618:AR624" si="23">AP618+AQ618</f>
        <v>221.32967855218854</v>
      </c>
      <c r="AS618" s="293">
        <f t="shared" si="22"/>
        <v>221.32967855218854</v>
      </c>
      <c r="AU618" s="357"/>
    </row>
    <row r="619" spans="2:47" ht="38.25">
      <c r="B619" s="52">
        <v>613</v>
      </c>
      <c r="C619" s="334">
        <v>31603</v>
      </c>
      <c r="D619" s="361" t="s">
        <v>3761</v>
      </c>
      <c r="E619" s="55" t="s">
        <v>647</v>
      </c>
      <c r="F619" s="55" t="s">
        <v>3563</v>
      </c>
      <c r="G619" s="54" t="s">
        <v>4422</v>
      </c>
      <c r="H619" s="54" t="s">
        <v>4422</v>
      </c>
      <c r="I619" s="55" t="s">
        <v>3307</v>
      </c>
      <c r="J619" s="36">
        <v>1</v>
      </c>
      <c r="K619" s="36">
        <v>30</v>
      </c>
      <c r="L619" s="36"/>
      <c r="M619" s="36"/>
      <c r="N619" s="34"/>
      <c r="O619" s="34"/>
      <c r="P619" s="34"/>
      <c r="Q619" s="34"/>
      <c r="R619" s="34"/>
      <c r="S619" s="35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>
        <v>1</v>
      </c>
      <c r="AO619" s="36">
        <v>40</v>
      </c>
      <c r="AP619" s="293">
        <f>MAX(K619,M619,O619,Q619,S619,U619,W619,Y619,AA619,AC619,AE619,AG619,AI619,AK619,AM619,AO619)*VLOOKUP(I619,'5.- Instrumental'!$B$6:$O$303,14,FALSE)</f>
        <v>0.64106341189674521</v>
      </c>
      <c r="AQ619" s="356">
        <f>VLOOKUP(C619,'6.- Insumos'!$B$5:$K$2417,10,FALSE)</f>
        <v>71.08</v>
      </c>
      <c r="AR619" s="293">
        <f t="shared" si="23"/>
        <v>71.72106341189675</v>
      </c>
      <c r="AS619" s="293">
        <f t="shared" si="22"/>
        <v>71.72106341189675</v>
      </c>
      <c r="AU619" s="357"/>
    </row>
    <row r="620" spans="2:47" ht="38.25">
      <c r="B620" s="52">
        <v>614</v>
      </c>
      <c r="C620" s="334">
        <v>31612</v>
      </c>
      <c r="D620" s="81" t="s">
        <v>652</v>
      </c>
      <c r="E620" s="55" t="s">
        <v>3569</v>
      </c>
      <c r="F620" s="55" t="s">
        <v>3563</v>
      </c>
      <c r="G620" s="54" t="s">
        <v>4422</v>
      </c>
      <c r="H620" s="54" t="s">
        <v>4422</v>
      </c>
      <c r="I620" s="55" t="s">
        <v>3307</v>
      </c>
      <c r="J620" s="35">
        <v>2</v>
      </c>
      <c r="K620" s="36">
        <v>40</v>
      </c>
      <c r="L620" s="35">
        <v>1</v>
      </c>
      <c r="M620" s="36">
        <v>60</v>
      </c>
      <c r="N620" s="34"/>
      <c r="O620" s="34"/>
      <c r="P620" s="34"/>
      <c r="Q620" s="34"/>
      <c r="R620" s="35">
        <v>1</v>
      </c>
      <c r="S620" s="35">
        <v>40</v>
      </c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>
        <v>1</v>
      </c>
      <c r="AO620" s="36">
        <v>50</v>
      </c>
      <c r="AP620" s="293">
        <f>MAX(K620,M620,O620,Q620,S620,U620,W620,Y620,AA620,AC620,AE620,AG620,AI620,AK620,AM620,AO620)*VLOOKUP(I620,'5.- Instrumental'!$B$6:$O$303,14,FALSE)</f>
        <v>0.96159511784511786</v>
      </c>
      <c r="AQ620" s="356">
        <f>VLOOKUP(C620,'6.- Insumos'!$B$5:$K$2417,10,FALSE)</f>
        <v>7.281200000000001</v>
      </c>
      <c r="AR620" s="293">
        <f t="shared" si="23"/>
        <v>8.2427951178451195</v>
      </c>
      <c r="AS620" s="293">
        <f t="shared" si="22"/>
        <v>8.2427951178451195</v>
      </c>
      <c r="AU620" s="357"/>
    </row>
    <row r="621" spans="2:47" ht="25.5">
      <c r="B621" s="52">
        <v>615</v>
      </c>
      <c r="C621" s="334">
        <v>31613</v>
      </c>
      <c r="D621" s="81" t="s">
        <v>653</v>
      </c>
      <c r="E621" s="55" t="s">
        <v>3562</v>
      </c>
      <c r="F621" s="55" t="s">
        <v>3565</v>
      </c>
      <c r="G621" s="54" t="s">
        <v>4422</v>
      </c>
      <c r="H621" s="54" t="s">
        <v>4422</v>
      </c>
      <c r="I621" s="55" t="s">
        <v>3293</v>
      </c>
      <c r="J621" s="36">
        <v>1</v>
      </c>
      <c r="K621" s="36">
        <v>20</v>
      </c>
      <c r="L621" s="36"/>
      <c r="M621" s="36"/>
      <c r="N621" s="34"/>
      <c r="O621" s="34"/>
      <c r="P621" s="34"/>
      <c r="Q621" s="34"/>
      <c r="R621" s="34"/>
      <c r="S621" s="35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>
        <v>1</v>
      </c>
      <c r="AO621" s="36">
        <v>30</v>
      </c>
      <c r="AP621" s="293">
        <f>MAX(K621,M621,O621,Q621,S621,U621,W621,Y621,AA621,AC621,AE621,AG621,AI621,AK621,AM621,AO621)*VLOOKUP(I621,'5.- Instrumental'!$B$6:$O$303,14,FALSE)</f>
        <v>6.2578914141414144E-2</v>
      </c>
      <c r="AQ621" s="356">
        <f>VLOOKUP(C621,'6.- Insumos'!$B$5:$K$2417,10,FALSE)</f>
        <v>7.281200000000001</v>
      </c>
      <c r="AR621" s="293">
        <f t="shared" si="23"/>
        <v>7.3437789141414154</v>
      </c>
      <c r="AS621" s="293">
        <f t="shared" si="22"/>
        <v>7.3437789141414154</v>
      </c>
      <c r="AU621" s="357"/>
    </row>
    <row r="622" spans="2:47" ht="25.5">
      <c r="B622" s="52">
        <v>616</v>
      </c>
      <c r="C622" s="334">
        <v>31622</v>
      </c>
      <c r="D622" s="81" t="s">
        <v>654</v>
      </c>
      <c r="E622" s="55" t="s">
        <v>3562</v>
      </c>
      <c r="F622" s="55" t="s">
        <v>655</v>
      </c>
      <c r="G622" s="40" t="s">
        <v>1842</v>
      </c>
      <c r="H622" s="54" t="s">
        <v>4422</v>
      </c>
      <c r="I622" s="55" t="s">
        <v>3293</v>
      </c>
      <c r="J622" s="36">
        <v>1</v>
      </c>
      <c r="K622" s="36">
        <v>30</v>
      </c>
      <c r="L622" s="36"/>
      <c r="M622" s="36"/>
      <c r="N622" s="34"/>
      <c r="O622" s="34"/>
      <c r="P622" s="34"/>
      <c r="Q622" s="34"/>
      <c r="R622" s="34"/>
      <c r="S622" s="35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>
        <v>1</v>
      </c>
      <c r="AO622" s="36">
        <v>40</v>
      </c>
      <c r="AP622" s="293">
        <f>MAX(K622,M622,O622,Q622,S622,U622,W622,Y622,AA622,AC622,AE622,AG622,AI622,AK622,AM622,AO622)*VLOOKUP(I622,'5.- Instrumental'!$B$6:$O$303,14,FALSE)</f>
        <v>8.3438552188552201E-2</v>
      </c>
      <c r="AQ622" s="356">
        <f>VLOOKUP(C622,'6.- Insumos'!$B$5:$K$2417,10,FALSE)</f>
        <v>185.63535000000002</v>
      </c>
      <c r="AR622" s="293">
        <f t="shared" si="23"/>
        <v>185.71878855218856</v>
      </c>
      <c r="AS622" s="293">
        <f t="shared" si="22"/>
        <v>185.71878855218856</v>
      </c>
      <c r="AU622" s="357"/>
    </row>
    <row r="623" spans="2:47" ht="25.5">
      <c r="B623" s="52">
        <v>617</v>
      </c>
      <c r="C623" s="334">
        <v>31624</v>
      </c>
      <c r="D623" s="81" t="s">
        <v>656</v>
      </c>
      <c r="E623" s="55" t="s">
        <v>3562</v>
      </c>
      <c r="F623" s="55" t="s">
        <v>655</v>
      </c>
      <c r="G623" s="40" t="s">
        <v>1842</v>
      </c>
      <c r="H623" s="54" t="s">
        <v>4422</v>
      </c>
      <c r="I623" s="55" t="s">
        <v>3293</v>
      </c>
      <c r="J623" s="35">
        <v>1</v>
      </c>
      <c r="K623" s="36">
        <v>45</v>
      </c>
      <c r="L623" s="35"/>
      <c r="M623" s="36"/>
      <c r="N623" s="34"/>
      <c r="O623" s="34"/>
      <c r="P623" s="34"/>
      <c r="Q623" s="34"/>
      <c r="R623" s="35"/>
      <c r="S623" s="35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>
        <v>1</v>
      </c>
      <c r="AO623" s="36">
        <v>60</v>
      </c>
      <c r="AP623" s="293">
        <f>MAX(K623,M623,O623,Q623,S623,U623,W623,Y623,AA623,AC623,AE623,AG623,AI623,AK623,AM623,AO623)*VLOOKUP(I623,'5.- Instrumental'!$B$6:$O$303,14,FALSE)</f>
        <v>0.12515782828282829</v>
      </c>
      <c r="AQ623" s="356">
        <f>VLOOKUP(C623,'6.- Insumos'!$B$5:$K$2417,10,FALSE)</f>
        <v>242.14335</v>
      </c>
      <c r="AR623" s="293">
        <f t="shared" si="23"/>
        <v>242.26850782828282</v>
      </c>
      <c r="AS623" s="293">
        <f t="shared" si="22"/>
        <v>242.26850782828282</v>
      </c>
      <c r="AU623" s="357"/>
    </row>
    <row r="624" spans="2:47" ht="51">
      <c r="B624" s="52">
        <v>618</v>
      </c>
      <c r="C624" s="334">
        <v>31645</v>
      </c>
      <c r="D624" s="81" t="s">
        <v>657</v>
      </c>
      <c r="E624" s="55" t="s">
        <v>3562</v>
      </c>
      <c r="F624" s="55" t="s">
        <v>655</v>
      </c>
      <c r="G624" s="40" t="s">
        <v>1842</v>
      </c>
      <c r="H624" s="54" t="s">
        <v>4422</v>
      </c>
      <c r="I624" s="55" t="s">
        <v>3293</v>
      </c>
      <c r="J624" s="36">
        <v>1</v>
      </c>
      <c r="K624" s="36">
        <v>60</v>
      </c>
      <c r="L624" s="36"/>
      <c r="M624" s="36"/>
      <c r="N624" s="34"/>
      <c r="O624" s="34"/>
      <c r="P624" s="34"/>
      <c r="Q624" s="34"/>
      <c r="R624" s="34"/>
      <c r="S624" s="35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>
        <v>1</v>
      </c>
      <c r="AO624" s="36">
        <v>70</v>
      </c>
      <c r="AP624" s="293">
        <f>MAX(K624,M624,O624,Q624,S624,U624,W624,Y624,AA624,AC624,AE624,AG624,AI624,AK624,AM624,AO624)*VLOOKUP(I624,'5.- Instrumental'!$B$6:$O$303,14,FALSE)</f>
        <v>0.14601746632996634</v>
      </c>
      <c r="AQ624" s="356">
        <f>VLOOKUP(C624,'6.- Insumos'!$B$5:$K$2417,10,FALSE)</f>
        <v>252.32735000000002</v>
      </c>
      <c r="AR624" s="293">
        <f t="shared" si="23"/>
        <v>252.47336746632999</v>
      </c>
      <c r="AS624" s="293">
        <f t="shared" si="22"/>
        <v>252.47336746632999</v>
      </c>
      <c r="AU624" s="357"/>
    </row>
    <row r="625" spans="2:47" ht="38.25">
      <c r="B625" s="52">
        <v>619</v>
      </c>
      <c r="C625" s="334">
        <v>31750</v>
      </c>
      <c r="D625" s="81" t="s">
        <v>658</v>
      </c>
      <c r="E625" s="55" t="s">
        <v>3569</v>
      </c>
      <c r="F625" s="55" t="s">
        <v>1742</v>
      </c>
      <c r="G625" s="54" t="s">
        <v>4422</v>
      </c>
      <c r="H625" s="54" t="s">
        <v>4422</v>
      </c>
      <c r="I625" s="55" t="s">
        <v>3315</v>
      </c>
      <c r="J625" s="35">
        <v>2</v>
      </c>
      <c r="K625" s="36">
        <v>240</v>
      </c>
      <c r="L625" s="35">
        <v>1</v>
      </c>
      <c r="M625" s="36">
        <v>260</v>
      </c>
      <c r="N625" s="34"/>
      <c r="O625" s="34"/>
      <c r="P625" s="34"/>
      <c r="Q625" s="34"/>
      <c r="R625" s="35">
        <v>1</v>
      </c>
      <c r="S625" s="35">
        <v>240</v>
      </c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>
        <v>1</v>
      </c>
      <c r="AO625" s="36">
        <v>250</v>
      </c>
      <c r="AP625" s="293">
        <f>MAX(K625,M625,O625,Q625,S625,U625,W625,Y625,AA625,AC625,AE625,AG625,AI625,AK625,AM625,AO625)*VLOOKUP(I625,'5.- Instrumental'!$B$6:$O$303,14,FALSE)</f>
        <v>6.3422418630751967</v>
      </c>
      <c r="AQ625" s="356">
        <f>VLOOKUP(C625,'6.- Insumos'!$B$5:$K$2417,10,FALSE)</f>
        <v>257.58198999999996</v>
      </c>
      <c r="AR625" s="293" t="s">
        <v>3270</v>
      </c>
      <c r="AS625" s="293">
        <f t="shared" si="22"/>
        <v>263.92423186307514</v>
      </c>
      <c r="AU625" s="357"/>
    </row>
    <row r="626" spans="2:47" ht="38.25">
      <c r="B626" s="52">
        <v>620</v>
      </c>
      <c r="C626" s="334">
        <v>31766</v>
      </c>
      <c r="D626" s="81" t="s">
        <v>659</v>
      </c>
      <c r="E626" s="55" t="s">
        <v>3569</v>
      </c>
      <c r="F626" s="55" t="s">
        <v>3573</v>
      </c>
      <c r="G626" s="54" t="s">
        <v>4422</v>
      </c>
      <c r="H626" s="54" t="s">
        <v>4422</v>
      </c>
      <c r="I626" s="55" t="s">
        <v>3315</v>
      </c>
      <c r="J626" s="35">
        <v>2</v>
      </c>
      <c r="K626" s="36">
        <v>240</v>
      </c>
      <c r="L626" s="35">
        <v>1</v>
      </c>
      <c r="M626" s="36">
        <v>260</v>
      </c>
      <c r="N626" s="34"/>
      <c r="O626" s="34"/>
      <c r="P626" s="34"/>
      <c r="Q626" s="34"/>
      <c r="R626" s="35">
        <v>1</v>
      </c>
      <c r="S626" s="35">
        <v>240</v>
      </c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>
        <v>1</v>
      </c>
      <c r="AO626" s="36">
        <v>250</v>
      </c>
      <c r="AP626" s="293">
        <f>MAX(K626,M626,O626,Q626,S626,U626,W626,Y626,AA626,AC626,AE626,AG626,AI626,AK626,AM626,AO626)*VLOOKUP(I626,'5.- Instrumental'!$B$6:$O$303,14,FALSE)</f>
        <v>6.3422418630751967</v>
      </c>
      <c r="AQ626" s="356">
        <f>VLOOKUP(C626,'6.- Insumos'!$B$5:$K$2417,10,FALSE)</f>
        <v>363.04099000000002</v>
      </c>
      <c r="AR626" s="293">
        <f>AP626+AQ626</f>
        <v>369.3832318630752</v>
      </c>
      <c r="AS626" s="293">
        <f t="shared" si="22"/>
        <v>369.3832318630752</v>
      </c>
      <c r="AU626" s="357"/>
    </row>
    <row r="627" spans="2:47" ht="38.25">
      <c r="B627" s="52">
        <v>621</v>
      </c>
      <c r="C627" s="334">
        <v>31770</v>
      </c>
      <c r="D627" s="81" t="s">
        <v>660</v>
      </c>
      <c r="E627" s="55" t="s">
        <v>3569</v>
      </c>
      <c r="F627" s="55" t="s">
        <v>3573</v>
      </c>
      <c r="G627" s="54" t="s">
        <v>4422</v>
      </c>
      <c r="H627" s="54" t="s">
        <v>4422</v>
      </c>
      <c r="I627" s="55" t="s">
        <v>3315</v>
      </c>
      <c r="J627" s="35">
        <v>2</v>
      </c>
      <c r="K627" s="36">
        <v>240</v>
      </c>
      <c r="L627" s="35">
        <v>1</v>
      </c>
      <c r="M627" s="36">
        <v>260</v>
      </c>
      <c r="N627" s="34"/>
      <c r="O627" s="34"/>
      <c r="P627" s="34"/>
      <c r="Q627" s="34"/>
      <c r="R627" s="35">
        <v>1</v>
      </c>
      <c r="S627" s="35">
        <v>240</v>
      </c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>
        <v>1</v>
      </c>
      <c r="AO627" s="36">
        <v>250</v>
      </c>
      <c r="AP627" s="293">
        <f>MAX(K627,M627,O627,Q627,S627,U627,W627,Y627,AA627,AC627,AE627,AG627,AI627,AK627,AM627,AO627)*VLOOKUP(I627,'5.- Instrumental'!$B$6:$O$303,14,FALSE)</f>
        <v>6.3422418630751967</v>
      </c>
      <c r="AQ627" s="356">
        <f>VLOOKUP(C627,'6.- Insumos'!$B$5:$K$2417,10,FALSE)</f>
        <v>363.04099000000002</v>
      </c>
      <c r="AR627" s="293">
        <f>AP627+AQ627</f>
        <v>369.3832318630752</v>
      </c>
      <c r="AS627" s="293">
        <f t="shared" si="22"/>
        <v>369.3832318630752</v>
      </c>
      <c r="AU627" s="357"/>
    </row>
    <row r="628" spans="2:47" ht="38.25">
      <c r="B628" s="52">
        <v>622</v>
      </c>
      <c r="C628" s="334">
        <v>31785</v>
      </c>
      <c r="D628" s="81" t="s">
        <v>661</v>
      </c>
      <c r="E628" s="55" t="s">
        <v>3569</v>
      </c>
      <c r="F628" s="55" t="s">
        <v>1742</v>
      </c>
      <c r="G628" s="54" t="s">
        <v>4422</v>
      </c>
      <c r="H628" s="54" t="s">
        <v>4422</v>
      </c>
      <c r="I628" s="55" t="s">
        <v>3315</v>
      </c>
      <c r="J628" s="35">
        <v>2</v>
      </c>
      <c r="K628" s="36">
        <v>240</v>
      </c>
      <c r="L628" s="35">
        <v>1</v>
      </c>
      <c r="M628" s="36">
        <v>260</v>
      </c>
      <c r="N628" s="34"/>
      <c r="O628" s="34"/>
      <c r="P628" s="34"/>
      <c r="Q628" s="34"/>
      <c r="R628" s="35">
        <v>1</v>
      </c>
      <c r="S628" s="35">
        <v>240</v>
      </c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>
        <v>1</v>
      </c>
      <c r="AO628" s="36">
        <v>250</v>
      </c>
      <c r="AP628" s="293">
        <f>MAX(K628,M628,O628,Q628,S628,U628,W628,Y628,AA628,AC628,AE628,AG628,AI628,AK628,AM628,AO628)*VLOOKUP(I628,'5.- Instrumental'!$B$6:$O$303,14,FALSE)</f>
        <v>6.3422418630751967</v>
      </c>
      <c r="AQ628" s="356">
        <f>VLOOKUP(C628,'6.- Insumos'!$B$5:$K$2417,10,FALSE)</f>
        <v>462.77200666666658</v>
      </c>
      <c r="AR628" s="293" t="s">
        <v>3270</v>
      </c>
      <c r="AS628" s="293">
        <f t="shared" si="22"/>
        <v>469.11424852974176</v>
      </c>
      <c r="AU628" s="357"/>
    </row>
    <row r="629" spans="2:47" ht="25.5">
      <c r="B629" s="52">
        <v>623</v>
      </c>
      <c r="C629" s="334">
        <v>31800</v>
      </c>
      <c r="D629" s="81" t="s">
        <v>662</v>
      </c>
      <c r="E629" s="55" t="s">
        <v>3569</v>
      </c>
      <c r="F629" s="55" t="s">
        <v>3573</v>
      </c>
      <c r="G629" s="54" t="s">
        <v>4422</v>
      </c>
      <c r="H629" s="54" t="s">
        <v>4422</v>
      </c>
      <c r="I629" s="55" t="s">
        <v>4670</v>
      </c>
      <c r="J629" s="35">
        <v>2</v>
      </c>
      <c r="K629" s="36">
        <v>60</v>
      </c>
      <c r="L629" s="35">
        <v>1</v>
      </c>
      <c r="M629" s="36">
        <v>80</v>
      </c>
      <c r="N629" s="34"/>
      <c r="O629" s="34"/>
      <c r="P629" s="34"/>
      <c r="Q629" s="34"/>
      <c r="R629" s="35">
        <v>1</v>
      </c>
      <c r="S629" s="35">
        <v>60</v>
      </c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>
        <v>1</v>
      </c>
      <c r="AO629" s="36">
        <v>70</v>
      </c>
      <c r="AP629" s="293">
        <f>MAX(K629,M629,O629,Q629,S629,U629,W629,Y629,AA629,AC629,AE629,AG629,AI629,AK629,AM629,AO629)*VLOOKUP(I629,'5.- Instrumental'!$B$6:$O$303,14,FALSE)</f>
        <v>0.87682379349046013</v>
      </c>
      <c r="AQ629" s="356">
        <f>VLOOKUP(C629,'6.- Insumos'!$B$5:$K$2417,10,FALSE)</f>
        <v>265.90601666666663</v>
      </c>
      <c r="AR629" s="293">
        <f>AP629+AQ629</f>
        <v>266.7828404601571</v>
      </c>
      <c r="AS629" s="293">
        <f t="shared" si="22"/>
        <v>266.7828404601571</v>
      </c>
      <c r="AU629" s="357"/>
    </row>
    <row r="630" spans="2:47" ht="38.25">
      <c r="B630" s="52">
        <v>624</v>
      </c>
      <c r="C630" s="334">
        <v>31820</v>
      </c>
      <c r="D630" s="81" t="s">
        <v>663</v>
      </c>
      <c r="E630" s="55" t="s">
        <v>3569</v>
      </c>
      <c r="F630" s="55" t="s">
        <v>1742</v>
      </c>
      <c r="G630" s="54" t="s">
        <v>4422</v>
      </c>
      <c r="H630" s="54" t="s">
        <v>4422</v>
      </c>
      <c r="I630" s="55" t="s">
        <v>3315</v>
      </c>
      <c r="J630" s="35">
        <v>2</v>
      </c>
      <c r="K630" s="36">
        <v>60</v>
      </c>
      <c r="L630" s="35">
        <v>1</v>
      </c>
      <c r="M630" s="36">
        <v>80</v>
      </c>
      <c r="N630" s="34"/>
      <c r="O630" s="34"/>
      <c r="P630" s="34"/>
      <c r="Q630" s="34"/>
      <c r="R630" s="35">
        <v>1</v>
      </c>
      <c r="S630" s="35">
        <v>60</v>
      </c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>
        <v>1</v>
      </c>
      <c r="AO630" s="36">
        <v>70</v>
      </c>
      <c r="AP630" s="293">
        <f>MAX(K630,M630,O630,Q630,S630,U630,W630,Y630,AA630,AC630,AE630,AG630,AI630,AK630,AM630,AO630)*VLOOKUP(I630,'5.- Instrumental'!$B$6:$O$303,14,FALSE)</f>
        <v>1.9514590347923684</v>
      </c>
      <c r="AQ630" s="356">
        <f>VLOOKUP(C630,'6.- Insumos'!$B$5:$K$2417,10,FALSE)</f>
        <v>258.16601666666668</v>
      </c>
      <c r="AR630" s="293" t="s">
        <v>3270</v>
      </c>
      <c r="AS630" s="293">
        <f t="shared" si="22"/>
        <v>260.11747570145906</v>
      </c>
      <c r="AU630" s="357"/>
    </row>
    <row r="631" spans="2:47" ht="25.5">
      <c r="B631" s="52">
        <v>625</v>
      </c>
      <c r="C631" s="334">
        <v>31830</v>
      </c>
      <c r="D631" s="81" t="s">
        <v>664</v>
      </c>
      <c r="E631" s="55" t="s">
        <v>3569</v>
      </c>
      <c r="F631" s="55" t="s">
        <v>3573</v>
      </c>
      <c r="G631" s="54" t="s">
        <v>4422</v>
      </c>
      <c r="H631" s="54" t="s">
        <v>4422</v>
      </c>
      <c r="I631" s="55" t="s">
        <v>4670</v>
      </c>
      <c r="J631" s="35">
        <v>2</v>
      </c>
      <c r="K631" s="36">
        <v>40</v>
      </c>
      <c r="L631" s="35">
        <v>1</v>
      </c>
      <c r="M631" s="36">
        <v>60</v>
      </c>
      <c r="N631" s="34"/>
      <c r="O631" s="34"/>
      <c r="P631" s="34"/>
      <c r="Q631" s="34"/>
      <c r="R631" s="35">
        <v>1</v>
      </c>
      <c r="S631" s="35">
        <v>40</v>
      </c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>
        <v>1</v>
      </c>
      <c r="AO631" s="36">
        <v>50</v>
      </c>
      <c r="AP631" s="293">
        <f>MAX(K631,M631,O631,Q631,S631,U631,W631,Y631,AA631,AC631,AE631,AG631,AI631,AK631,AM631,AO631)*VLOOKUP(I631,'5.- Instrumental'!$B$6:$O$303,14,FALSE)</f>
        <v>0.65761784511784516</v>
      </c>
      <c r="AQ631" s="356">
        <f>VLOOKUP(C631,'6.- Insumos'!$B$5:$K$2417,10,FALSE)</f>
        <v>200.41249000000002</v>
      </c>
      <c r="AR631" s="293">
        <f t="shared" ref="AR631:AR644" si="24">AP631+AQ631</f>
        <v>201.07010784511786</v>
      </c>
      <c r="AS631" s="293">
        <f t="shared" si="22"/>
        <v>201.07010784511786</v>
      </c>
      <c r="AU631" s="357"/>
    </row>
    <row r="632" spans="2:47" ht="25.5">
      <c r="B632" s="52">
        <v>626</v>
      </c>
      <c r="C632" s="334">
        <v>32005</v>
      </c>
      <c r="D632" s="81" t="s">
        <v>666</v>
      </c>
      <c r="E632" s="55" t="s">
        <v>3562</v>
      </c>
      <c r="F632" s="55" t="s">
        <v>3565</v>
      </c>
      <c r="G632" s="54" t="s">
        <v>4422</v>
      </c>
      <c r="H632" s="54" t="s">
        <v>4422</v>
      </c>
      <c r="I632" s="55" t="s">
        <v>3293</v>
      </c>
      <c r="J632" s="35">
        <v>1</v>
      </c>
      <c r="K632" s="36">
        <v>45</v>
      </c>
      <c r="L632" s="35"/>
      <c r="M632" s="36"/>
      <c r="N632" s="34"/>
      <c r="O632" s="34"/>
      <c r="P632" s="34"/>
      <c r="Q632" s="34"/>
      <c r="R632" s="35"/>
      <c r="S632" s="35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>
        <v>1</v>
      </c>
      <c r="AO632" s="36">
        <v>60</v>
      </c>
      <c r="AP632" s="293">
        <f>MAX(K632,M632,O632,Q632,S632,U632,W632,Y632,AA632,AC632,AE632,AG632,AI632,AK632,AM632,AO632)*VLOOKUP(I632,'5.- Instrumental'!$B$6:$O$303,14,FALSE)</f>
        <v>0.12515782828282829</v>
      </c>
      <c r="AQ632" s="356">
        <f>VLOOKUP(C632,'6.- Insumos'!$B$5:$K$2417,10,FALSE)</f>
        <v>29.537849999999999</v>
      </c>
      <c r="AR632" s="293">
        <f t="shared" si="24"/>
        <v>29.663007828282826</v>
      </c>
      <c r="AS632" s="293">
        <f t="shared" si="22"/>
        <v>29.663007828282826</v>
      </c>
      <c r="AU632" s="357"/>
    </row>
    <row r="633" spans="2:47" ht="25.5">
      <c r="B633" s="52">
        <v>627</v>
      </c>
      <c r="C633" s="334">
        <v>32035</v>
      </c>
      <c r="D633" s="81" t="s">
        <v>667</v>
      </c>
      <c r="E633" s="55" t="s">
        <v>3562</v>
      </c>
      <c r="F633" s="55" t="s">
        <v>3565</v>
      </c>
      <c r="G633" s="54" t="s">
        <v>4422</v>
      </c>
      <c r="H633" s="54" t="s">
        <v>4422</v>
      </c>
      <c r="I633" s="55" t="s">
        <v>3293</v>
      </c>
      <c r="J633" s="35">
        <v>1</v>
      </c>
      <c r="K633" s="36">
        <v>45</v>
      </c>
      <c r="L633" s="35"/>
      <c r="M633" s="36"/>
      <c r="N633" s="34"/>
      <c r="O633" s="34"/>
      <c r="P633" s="34"/>
      <c r="Q633" s="34"/>
      <c r="R633" s="35"/>
      <c r="S633" s="35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>
        <v>1</v>
      </c>
      <c r="AO633" s="36">
        <v>60</v>
      </c>
      <c r="AP633" s="293">
        <f>MAX(K633,M633,O633,Q633,S633,U633,W633,Y633,AA633,AC633,AE633,AG633,AI633,AK633,AM633,AO633)*VLOOKUP(I633,'5.- Instrumental'!$B$6:$O$303,14,FALSE)</f>
        <v>0.12515782828282829</v>
      </c>
      <c r="AQ633" s="356">
        <f>VLOOKUP(C633,'6.- Insumos'!$B$5:$K$2417,10,FALSE)</f>
        <v>29.537849999999999</v>
      </c>
      <c r="AR633" s="293">
        <f t="shared" si="24"/>
        <v>29.663007828282826</v>
      </c>
      <c r="AS633" s="293">
        <f t="shared" si="22"/>
        <v>29.663007828282826</v>
      </c>
      <c r="AU633" s="357"/>
    </row>
    <row r="634" spans="2:47" ht="25.5">
      <c r="B634" s="52">
        <v>628</v>
      </c>
      <c r="C634" s="334">
        <v>32095</v>
      </c>
      <c r="D634" s="81" t="s">
        <v>668</v>
      </c>
      <c r="E634" s="55" t="s">
        <v>3562</v>
      </c>
      <c r="F634" s="55" t="s">
        <v>3565</v>
      </c>
      <c r="G634" s="54" t="s">
        <v>4422</v>
      </c>
      <c r="H634" s="54" t="s">
        <v>4422</v>
      </c>
      <c r="I634" s="55" t="s">
        <v>3293</v>
      </c>
      <c r="J634" s="35">
        <v>2</v>
      </c>
      <c r="K634" s="36">
        <v>120</v>
      </c>
      <c r="L634" s="35">
        <v>1</v>
      </c>
      <c r="M634" s="36">
        <v>140</v>
      </c>
      <c r="N634" s="34"/>
      <c r="O634" s="34"/>
      <c r="P634" s="34"/>
      <c r="Q634" s="34"/>
      <c r="R634" s="35">
        <v>1</v>
      </c>
      <c r="S634" s="35">
        <v>120</v>
      </c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>
        <v>1</v>
      </c>
      <c r="AO634" s="36">
        <v>130</v>
      </c>
      <c r="AP634" s="293">
        <f>MAX(K634,M634,O634,Q634,S634,U634,W634,Y634,AA634,AC634,AE634,AG634,AI634,AK634,AM634,AO634)*VLOOKUP(I634,'5.- Instrumental'!$B$6:$O$303,14,FALSE)</f>
        <v>0.29203493265993269</v>
      </c>
      <c r="AQ634" s="356">
        <f>VLOOKUP(C634,'6.- Insumos'!$B$5:$K$2417,10,FALSE)</f>
        <v>29.537849999999999</v>
      </c>
      <c r="AR634" s="293">
        <f t="shared" si="24"/>
        <v>29.829884932659933</v>
      </c>
      <c r="AS634" s="293">
        <f t="shared" si="22"/>
        <v>29.829884932659933</v>
      </c>
      <c r="AU634" s="357"/>
    </row>
    <row r="635" spans="2:47" ht="38.25">
      <c r="B635" s="52">
        <v>629</v>
      </c>
      <c r="C635" s="334">
        <v>32200</v>
      </c>
      <c r="D635" s="81" t="s">
        <v>3762</v>
      </c>
      <c r="E635" s="55" t="s">
        <v>3569</v>
      </c>
      <c r="F635" s="55" t="s">
        <v>3573</v>
      </c>
      <c r="G635" s="54" t="s">
        <v>4422</v>
      </c>
      <c r="H635" s="54" t="s">
        <v>4422</v>
      </c>
      <c r="I635" s="55" t="s">
        <v>3315</v>
      </c>
      <c r="J635" s="35">
        <v>2</v>
      </c>
      <c r="K635" s="36">
        <v>180</v>
      </c>
      <c r="L635" s="35">
        <v>1</v>
      </c>
      <c r="M635" s="36">
        <v>200</v>
      </c>
      <c r="N635" s="34"/>
      <c r="O635" s="34"/>
      <c r="P635" s="34"/>
      <c r="Q635" s="34"/>
      <c r="R635" s="35">
        <v>1</v>
      </c>
      <c r="S635" s="35">
        <v>180</v>
      </c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>
        <v>1</v>
      </c>
      <c r="AO635" s="36">
        <v>190</v>
      </c>
      <c r="AP635" s="293">
        <f>MAX(K635,M635,O635,Q635,S635,U635,W635,Y635,AA635,AC635,AE635,AG635,AI635,AK635,AM635,AO635)*VLOOKUP(I635,'5.- Instrumental'!$B$6:$O$303,14,FALSE)</f>
        <v>4.8786475869809207</v>
      </c>
      <c r="AQ635" s="356">
        <f>VLOOKUP(C635,'6.- Insumos'!$B$5:$K$2417,10,FALSE)</f>
        <v>363.04099000000002</v>
      </c>
      <c r="AR635" s="293">
        <f t="shared" si="24"/>
        <v>367.91963758698097</v>
      </c>
      <c r="AS635" s="293">
        <f t="shared" si="22"/>
        <v>367.91963758698097</v>
      </c>
      <c r="AU635" s="357"/>
    </row>
    <row r="636" spans="2:47" ht="38.25">
      <c r="B636" s="52">
        <v>630</v>
      </c>
      <c r="C636" s="334">
        <v>32201</v>
      </c>
      <c r="D636" s="361" t="s">
        <v>3763</v>
      </c>
      <c r="E636" s="55" t="s">
        <v>3569</v>
      </c>
      <c r="F636" s="55" t="s">
        <v>3573</v>
      </c>
      <c r="G636" s="54" t="s">
        <v>4422</v>
      </c>
      <c r="H636" s="54" t="s">
        <v>4422</v>
      </c>
      <c r="I636" s="55" t="s">
        <v>3315</v>
      </c>
      <c r="J636" s="35">
        <v>2</v>
      </c>
      <c r="K636" s="36">
        <v>180</v>
      </c>
      <c r="L636" s="35">
        <v>1</v>
      </c>
      <c r="M636" s="36">
        <v>200</v>
      </c>
      <c r="N636" s="34"/>
      <c r="O636" s="34"/>
      <c r="P636" s="34"/>
      <c r="Q636" s="34"/>
      <c r="R636" s="35">
        <v>1</v>
      </c>
      <c r="S636" s="35">
        <v>180</v>
      </c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>
        <v>1</v>
      </c>
      <c r="AO636" s="36">
        <v>190</v>
      </c>
      <c r="AP636" s="293">
        <f>MAX(K636,M636,O636,Q636,S636,U636,W636,Y636,AA636,AC636,AE636,AG636,AI636,AK636,AM636,AO636)*VLOOKUP(I636,'5.- Instrumental'!$B$6:$O$303,14,FALSE)</f>
        <v>4.8786475869809207</v>
      </c>
      <c r="AQ636" s="356">
        <f>VLOOKUP(C636,'6.- Insumos'!$B$5:$K$2417,10,FALSE)</f>
        <v>363.04099000000002</v>
      </c>
      <c r="AR636" s="293">
        <f t="shared" si="24"/>
        <v>367.91963758698097</v>
      </c>
      <c r="AS636" s="293">
        <f t="shared" si="22"/>
        <v>367.91963758698097</v>
      </c>
      <c r="AU636" s="357"/>
    </row>
    <row r="637" spans="2:47" ht="38.25">
      <c r="B637" s="52">
        <v>631</v>
      </c>
      <c r="C637" s="334">
        <v>32220</v>
      </c>
      <c r="D637" s="81" t="s">
        <v>669</v>
      </c>
      <c r="E637" s="55" t="s">
        <v>3569</v>
      </c>
      <c r="F637" s="55" t="s">
        <v>3573</v>
      </c>
      <c r="G637" s="54" t="s">
        <v>4422</v>
      </c>
      <c r="H637" s="54" t="s">
        <v>4422</v>
      </c>
      <c r="I637" s="55" t="s">
        <v>3315</v>
      </c>
      <c r="J637" s="35">
        <v>2</v>
      </c>
      <c r="K637" s="36">
        <v>240</v>
      </c>
      <c r="L637" s="35">
        <v>1</v>
      </c>
      <c r="M637" s="36">
        <v>260</v>
      </c>
      <c r="N637" s="34"/>
      <c r="O637" s="34"/>
      <c r="P637" s="34"/>
      <c r="Q637" s="34"/>
      <c r="R637" s="35">
        <v>1</v>
      </c>
      <c r="S637" s="35">
        <v>240</v>
      </c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>
        <v>1</v>
      </c>
      <c r="AO637" s="36">
        <v>250</v>
      </c>
      <c r="AP637" s="293">
        <f>MAX(K637,M637,O637,Q637,S637,U637,W637,Y637,AA637,AC637,AE637,AG637,AI637,AK637,AM637,AO637)*VLOOKUP(I637,'5.- Instrumental'!$B$6:$O$303,14,FALSE)</f>
        <v>6.3422418630751967</v>
      </c>
      <c r="AQ637" s="356">
        <f>VLOOKUP(C637,'6.- Insumos'!$B$5:$K$2417,10,FALSE)</f>
        <v>363.04099000000002</v>
      </c>
      <c r="AR637" s="293">
        <f t="shared" si="24"/>
        <v>369.3832318630752</v>
      </c>
      <c r="AS637" s="293">
        <f t="shared" si="22"/>
        <v>369.3832318630752</v>
      </c>
      <c r="AU637" s="357"/>
    </row>
    <row r="638" spans="2:47" ht="38.25">
      <c r="B638" s="52">
        <v>632</v>
      </c>
      <c r="C638" s="334">
        <v>32225</v>
      </c>
      <c r="D638" s="81" t="s">
        <v>670</v>
      </c>
      <c r="E638" s="55" t="s">
        <v>3569</v>
      </c>
      <c r="F638" s="55" t="s">
        <v>3573</v>
      </c>
      <c r="G638" s="54" t="s">
        <v>4422</v>
      </c>
      <c r="H638" s="54" t="s">
        <v>4422</v>
      </c>
      <c r="I638" s="55" t="s">
        <v>3315</v>
      </c>
      <c r="J638" s="35">
        <v>2</v>
      </c>
      <c r="K638" s="36">
        <v>180</v>
      </c>
      <c r="L638" s="35">
        <v>1</v>
      </c>
      <c r="M638" s="36">
        <v>200</v>
      </c>
      <c r="N638" s="34"/>
      <c r="O638" s="34"/>
      <c r="P638" s="34"/>
      <c r="Q638" s="34"/>
      <c r="R638" s="35">
        <v>1</v>
      </c>
      <c r="S638" s="35">
        <v>180</v>
      </c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>
        <v>1</v>
      </c>
      <c r="AO638" s="36">
        <v>190</v>
      </c>
      <c r="AP638" s="293">
        <f>MAX(K638,M638,O638,Q638,S638,U638,W638,Y638,AA638,AC638,AE638,AG638,AI638,AK638,AM638,AO638)*VLOOKUP(I638,'5.- Instrumental'!$B$6:$O$303,14,FALSE)</f>
        <v>4.8786475869809207</v>
      </c>
      <c r="AQ638" s="356">
        <f>VLOOKUP(C638,'6.- Insumos'!$B$5:$K$2417,10,FALSE)</f>
        <v>363.04099000000002</v>
      </c>
      <c r="AR638" s="293">
        <f t="shared" si="24"/>
        <v>367.91963758698097</v>
      </c>
      <c r="AS638" s="293">
        <f t="shared" si="22"/>
        <v>367.91963758698097</v>
      </c>
      <c r="AU638" s="357"/>
    </row>
    <row r="639" spans="2:47" ht="38.25">
      <c r="B639" s="52">
        <v>633</v>
      </c>
      <c r="C639" s="334">
        <v>32310</v>
      </c>
      <c r="D639" s="81" t="s">
        <v>671</v>
      </c>
      <c r="E639" s="55" t="s">
        <v>3569</v>
      </c>
      <c r="F639" s="55" t="s">
        <v>3573</v>
      </c>
      <c r="G639" s="54" t="s">
        <v>4422</v>
      </c>
      <c r="H639" s="54" t="s">
        <v>4422</v>
      </c>
      <c r="I639" s="55" t="s">
        <v>3315</v>
      </c>
      <c r="J639" s="35">
        <v>2</v>
      </c>
      <c r="K639" s="36">
        <v>180</v>
      </c>
      <c r="L639" s="35">
        <v>1</v>
      </c>
      <c r="M639" s="36">
        <v>200</v>
      </c>
      <c r="N639" s="34"/>
      <c r="O639" s="34"/>
      <c r="P639" s="34"/>
      <c r="Q639" s="34"/>
      <c r="R639" s="35">
        <v>1</v>
      </c>
      <c r="S639" s="35">
        <v>180</v>
      </c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>
        <v>1</v>
      </c>
      <c r="AO639" s="36">
        <v>190</v>
      </c>
      <c r="AP639" s="293">
        <f>MAX(K639,M639,O639,Q639,S639,U639,W639,Y639,AA639,AC639,AE639,AG639,AI639,AK639,AM639,AO639)*VLOOKUP(I639,'5.- Instrumental'!$B$6:$O$303,14,FALSE)</f>
        <v>4.8786475869809207</v>
      </c>
      <c r="AQ639" s="356">
        <f>VLOOKUP(C639,'6.- Insumos'!$B$5:$K$2417,10,FALSE)</f>
        <v>430.38650666666672</v>
      </c>
      <c r="AR639" s="293">
        <f t="shared" si="24"/>
        <v>435.26515425364767</v>
      </c>
      <c r="AS639" s="293">
        <f t="shared" si="22"/>
        <v>435.26515425364767</v>
      </c>
      <c r="AU639" s="357"/>
    </row>
    <row r="640" spans="2:47" ht="38.25">
      <c r="B640" s="52">
        <v>634</v>
      </c>
      <c r="C640" s="334">
        <v>32320</v>
      </c>
      <c r="D640" s="81" t="s">
        <v>672</v>
      </c>
      <c r="E640" s="55" t="s">
        <v>3569</v>
      </c>
      <c r="F640" s="55" t="s">
        <v>3573</v>
      </c>
      <c r="G640" s="54" t="s">
        <v>4422</v>
      </c>
      <c r="H640" s="54" t="s">
        <v>4422</v>
      </c>
      <c r="I640" s="55" t="s">
        <v>3315</v>
      </c>
      <c r="J640" s="35">
        <v>2</v>
      </c>
      <c r="K640" s="36">
        <v>240</v>
      </c>
      <c r="L640" s="35">
        <v>1</v>
      </c>
      <c r="M640" s="36">
        <v>260</v>
      </c>
      <c r="N640" s="34"/>
      <c r="O640" s="34"/>
      <c r="P640" s="34"/>
      <c r="Q640" s="34"/>
      <c r="R640" s="35">
        <v>1</v>
      </c>
      <c r="S640" s="35">
        <v>240</v>
      </c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>
        <v>1</v>
      </c>
      <c r="AO640" s="36">
        <v>250</v>
      </c>
      <c r="AP640" s="293">
        <f>MAX(K640,M640,O640,Q640,S640,U640,W640,Y640,AA640,AC640,AE640,AG640,AI640,AK640,AM640,AO640)*VLOOKUP(I640,'5.- Instrumental'!$B$6:$O$303,14,FALSE)</f>
        <v>6.3422418630751967</v>
      </c>
      <c r="AQ640" s="356">
        <f>VLOOKUP(C640,'6.- Insumos'!$B$5:$K$2417,10,FALSE)</f>
        <v>463.38250666666664</v>
      </c>
      <c r="AR640" s="293">
        <f t="shared" si="24"/>
        <v>469.72474852974182</v>
      </c>
      <c r="AS640" s="293">
        <f t="shared" si="22"/>
        <v>469.72474852974182</v>
      </c>
      <c r="AU640" s="357"/>
    </row>
    <row r="641" spans="2:47" ht="25.5">
      <c r="B641" s="52">
        <v>635</v>
      </c>
      <c r="C641" s="334">
        <v>32400</v>
      </c>
      <c r="D641" s="81" t="s">
        <v>3764</v>
      </c>
      <c r="E641" s="55" t="s">
        <v>3562</v>
      </c>
      <c r="F641" s="55" t="s">
        <v>3565</v>
      </c>
      <c r="G641" s="54" t="s">
        <v>4422</v>
      </c>
      <c r="H641" s="54" t="s">
        <v>4422</v>
      </c>
      <c r="I641" s="55" t="s">
        <v>3293</v>
      </c>
      <c r="J641" s="36">
        <v>1</v>
      </c>
      <c r="K641" s="36">
        <v>30</v>
      </c>
      <c r="L641" s="36"/>
      <c r="M641" s="36"/>
      <c r="N641" s="34"/>
      <c r="O641" s="34"/>
      <c r="P641" s="34"/>
      <c r="Q641" s="34"/>
      <c r="R641" s="34"/>
      <c r="S641" s="35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>
        <v>1</v>
      </c>
      <c r="AO641" s="36">
        <v>40</v>
      </c>
      <c r="AP641" s="293">
        <f>MAX(K641,M641,O641,Q641,S641,U641,W641,Y641,AA641,AC641,AE641,AG641,AI641,AK641,AM641,AO641)*VLOOKUP(I641,'5.- Instrumental'!$B$6:$O$303,14,FALSE)</f>
        <v>8.3438552188552201E-2</v>
      </c>
      <c r="AQ641" s="356">
        <f>VLOOKUP(C641,'6.- Insumos'!$B$5:$K$2417,10,FALSE)</f>
        <v>18.19285</v>
      </c>
      <c r="AR641" s="293">
        <f t="shared" si="24"/>
        <v>18.276288552188554</v>
      </c>
      <c r="AS641" s="293">
        <f t="shared" si="22"/>
        <v>18.276288552188554</v>
      </c>
      <c r="AU641" s="357"/>
    </row>
    <row r="642" spans="2:47" ht="25.5">
      <c r="B642" s="52">
        <v>636</v>
      </c>
      <c r="C642" s="334">
        <v>32405</v>
      </c>
      <c r="D642" s="81" t="s">
        <v>673</v>
      </c>
      <c r="E642" s="55" t="s">
        <v>3562</v>
      </c>
      <c r="F642" s="55" t="s">
        <v>3565</v>
      </c>
      <c r="G642" s="54" t="s">
        <v>4422</v>
      </c>
      <c r="H642" s="54" t="s">
        <v>4422</v>
      </c>
      <c r="I642" s="55" t="s">
        <v>3293</v>
      </c>
      <c r="J642" s="35">
        <v>2</v>
      </c>
      <c r="K642" s="36">
        <v>60</v>
      </c>
      <c r="L642" s="35">
        <v>1</v>
      </c>
      <c r="M642" s="36">
        <v>80</v>
      </c>
      <c r="N642" s="34"/>
      <c r="O642" s="34"/>
      <c r="P642" s="34"/>
      <c r="Q642" s="34"/>
      <c r="R642" s="35">
        <v>1</v>
      </c>
      <c r="S642" s="35">
        <v>60</v>
      </c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>
        <v>1</v>
      </c>
      <c r="AO642" s="36">
        <v>70</v>
      </c>
      <c r="AP642" s="293">
        <f>MAX(K642,M642,O642,Q642,S642,U642,W642,Y642,AA642,AC642,AE642,AG642,AI642,AK642,AM642,AO642)*VLOOKUP(I642,'5.- Instrumental'!$B$6:$O$303,14,FALSE)</f>
        <v>0.1668771043771044</v>
      </c>
      <c r="AQ642" s="356">
        <f>VLOOKUP(C642,'6.- Insumos'!$B$5:$K$2417,10,FALSE)</f>
        <v>18.19285</v>
      </c>
      <c r="AR642" s="293">
        <f t="shared" si="24"/>
        <v>18.359727104377104</v>
      </c>
      <c r="AS642" s="293">
        <f t="shared" si="22"/>
        <v>18.359727104377104</v>
      </c>
      <c r="AU642" s="357"/>
    </row>
    <row r="643" spans="2:47" ht="25.5">
      <c r="B643" s="52">
        <v>637</v>
      </c>
      <c r="C643" s="334">
        <v>32420</v>
      </c>
      <c r="D643" s="81" t="s">
        <v>674</v>
      </c>
      <c r="E643" s="55" t="s">
        <v>3562</v>
      </c>
      <c r="F643" s="55" t="s">
        <v>3565</v>
      </c>
      <c r="G643" s="54" t="s">
        <v>4422</v>
      </c>
      <c r="H643" s="54" t="s">
        <v>4422</v>
      </c>
      <c r="I643" s="55" t="s">
        <v>3293</v>
      </c>
      <c r="J643" s="35">
        <v>2</v>
      </c>
      <c r="K643" s="36">
        <v>120</v>
      </c>
      <c r="L643" s="35">
        <v>1</v>
      </c>
      <c r="M643" s="36">
        <v>140</v>
      </c>
      <c r="N643" s="34"/>
      <c r="O643" s="34"/>
      <c r="P643" s="34"/>
      <c r="Q643" s="34"/>
      <c r="R643" s="35">
        <v>1</v>
      </c>
      <c r="S643" s="35">
        <v>120</v>
      </c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>
        <v>1</v>
      </c>
      <c r="AO643" s="36">
        <v>130</v>
      </c>
      <c r="AP643" s="293">
        <f>MAX(K643,M643,O643,Q643,S643,U643,W643,Y643,AA643,AC643,AE643,AG643,AI643,AK643,AM643,AO643)*VLOOKUP(I643,'5.- Instrumental'!$B$6:$O$303,14,FALSE)</f>
        <v>0.29203493265993269</v>
      </c>
      <c r="AQ643" s="356">
        <f>VLOOKUP(C643,'6.- Insumos'!$B$5:$K$2417,10,FALSE)</f>
        <v>29.537849999999999</v>
      </c>
      <c r="AR643" s="293">
        <f t="shared" si="24"/>
        <v>29.829884932659933</v>
      </c>
      <c r="AS643" s="293">
        <f t="shared" si="22"/>
        <v>29.829884932659933</v>
      </c>
      <c r="AU643" s="357"/>
    </row>
    <row r="644" spans="2:47" ht="25.5">
      <c r="B644" s="52">
        <v>638</v>
      </c>
      <c r="C644" s="334">
        <v>32421</v>
      </c>
      <c r="D644" s="81" t="s">
        <v>665</v>
      </c>
      <c r="E644" s="55" t="s">
        <v>3562</v>
      </c>
      <c r="F644" s="55" t="s">
        <v>3565</v>
      </c>
      <c r="G644" s="54" t="s">
        <v>4422</v>
      </c>
      <c r="H644" s="54" t="s">
        <v>4422</v>
      </c>
      <c r="I644" s="55" t="s">
        <v>3293</v>
      </c>
      <c r="J644" s="36">
        <v>1</v>
      </c>
      <c r="K644" s="36">
        <v>20</v>
      </c>
      <c r="L644" s="36"/>
      <c r="M644" s="36"/>
      <c r="N644" s="34"/>
      <c r="O644" s="34"/>
      <c r="P644" s="34"/>
      <c r="Q644" s="34"/>
      <c r="R644" s="34"/>
      <c r="S644" s="35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>
        <v>1</v>
      </c>
      <c r="AO644" s="36">
        <v>30</v>
      </c>
      <c r="AP644" s="293">
        <f>MAX(K644,M644,O644,Q644,S644,U644,W644,Y644,AA644,AC644,AE644,AG644,AI644,AK644,AM644,AO644)*VLOOKUP(I644,'5.- Instrumental'!$B$6:$O$303,14,FALSE)</f>
        <v>6.2578914141414144E-2</v>
      </c>
      <c r="AQ644" s="356">
        <f>VLOOKUP(C644,'6.- Insumos'!$B$5:$K$2417,10,FALSE)</f>
        <v>29.537849999999999</v>
      </c>
      <c r="AR644" s="293">
        <f t="shared" si="24"/>
        <v>29.600428914141414</v>
      </c>
      <c r="AS644" s="293">
        <f t="shared" si="22"/>
        <v>29.600428914141414</v>
      </c>
      <c r="AU644" s="357"/>
    </row>
    <row r="645" spans="2:47" ht="38.25">
      <c r="B645" s="52">
        <v>639</v>
      </c>
      <c r="C645" s="334">
        <v>32440</v>
      </c>
      <c r="D645" s="361" t="s">
        <v>3765</v>
      </c>
      <c r="E645" s="55" t="s">
        <v>3569</v>
      </c>
      <c r="F645" s="55" t="s">
        <v>1742</v>
      </c>
      <c r="G645" s="54" t="s">
        <v>4422</v>
      </c>
      <c r="H645" s="54" t="s">
        <v>4422</v>
      </c>
      <c r="I645" s="55" t="s">
        <v>3315</v>
      </c>
      <c r="J645" s="35">
        <v>2</v>
      </c>
      <c r="K645" s="36">
        <v>180</v>
      </c>
      <c r="L645" s="35">
        <v>1</v>
      </c>
      <c r="M645" s="36">
        <v>200</v>
      </c>
      <c r="N645" s="34"/>
      <c r="O645" s="34"/>
      <c r="P645" s="34"/>
      <c r="Q645" s="34"/>
      <c r="R645" s="35">
        <v>1</v>
      </c>
      <c r="S645" s="35">
        <v>180</v>
      </c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>
        <v>1</v>
      </c>
      <c r="AO645" s="36">
        <v>190</v>
      </c>
      <c r="AP645" s="293">
        <f>MAX(K645,M645,O645,Q645,S645,U645,W645,Y645,AA645,AC645,AE645,AG645,AI645,AK645,AM645,AO645)*VLOOKUP(I645,'5.- Instrumental'!$B$6:$O$303,14,FALSE)</f>
        <v>4.8786475869809207</v>
      </c>
      <c r="AQ645" s="356">
        <f>VLOOKUP(C645,'6.- Insumos'!$B$5:$K$2417,10,FALSE)</f>
        <v>354.69048999999995</v>
      </c>
      <c r="AR645" s="293" t="s">
        <v>3270</v>
      </c>
      <c r="AS645" s="293">
        <f t="shared" si="22"/>
        <v>359.5691375869809</v>
      </c>
      <c r="AU645" s="357"/>
    </row>
    <row r="646" spans="2:47" ht="38.25">
      <c r="B646" s="52">
        <v>640</v>
      </c>
      <c r="C646" s="334">
        <v>32442</v>
      </c>
      <c r="D646" s="81" t="s">
        <v>675</v>
      </c>
      <c r="E646" s="55" t="s">
        <v>3569</v>
      </c>
      <c r="F646" s="55" t="s">
        <v>1742</v>
      </c>
      <c r="G646" s="54" t="s">
        <v>4422</v>
      </c>
      <c r="H646" s="54" t="s">
        <v>4422</v>
      </c>
      <c r="I646" s="55" t="s">
        <v>3315</v>
      </c>
      <c r="J646" s="35">
        <v>2</v>
      </c>
      <c r="K646" s="36">
        <v>360</v>
      </c>
      <c r="L646" s="35">
        <v>1</v>
      </c>
      <c r="M646" s="36">
        <v>380</v>
      </c>
      <c r="N646" s="34"/>
      <c r="O646" s="34"/>
      <c r="P646" s="34"/>
      <c r="Q646" s="34"/>
      <c r="R646" s="35">
        <v>1</v>
      </c>
      <c r="S646" s="35">
        <v>360</v>
      </c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>
        <v>1</v>
      </c>
      <c r="AO646" s="36">
        <v>370</v>
      </c>
      <c r="AP646" s="293">
        <f>MAX(K646,M646,O646,Q646,S646,U646,W646,Y646,AA646,AC646,AE646,AG646,AI646,AK646,AM646,AO646)*VLOOKUP(I646,'5.- Instrumental'!$B$6:$O$303,14,FALSE)</f>
        <v>9.2694304152637486</v>
      </c>
      <c r="AQ646" s="356">
        <f>VLOOKUP(C646,'6.- Insumos'!$B$5:$K$2417,10,FALSE)</f>
        <v>354.69048999999995</v>
      </c>
      <c r="AR646" s="293" t="s">
        <v>3270</v>
      </c>
      <c r="AS646" s="293">
        <f t="shared" si="22"/>
        <v>363.9599204152637</v>
      </c>
      <c r="AU646" s="357"/>
    </row>
    <row r="647" spans="2:47" ht="38.25">
      <c r="B647" s="52">
        <v>641</v>
      </c>
      <c r="C647" s="334">
        <v>32480</v>
      </c>
      <c r="D647" s="361" t="s">
        <v>3766</v>
      </c>
      <c r="E647" s="55" t="s">
        <v>3569</v>
      </c>
      <c r="F647" s="55" t="s">
        <v>3573</v>
      </c>
      <c r="G647" s="54" t="s">
        <v>4422</v>
      </c>
      <c r="H647" s="54" t="s">
        <v>4422</v>
      </c>
      <c r="I647" s="55" t="s">
        <v>3315</v>
      </c>
      <c r="J647" s="35">
        <v>2</v>
      </c>
      <c r="K647" s="36">
        <v>180</v>
      </c>
      <c r="L647" s="35">
        <v>1</v>
      </c>
      <c r="M647" s="36">
        <v>200</v>
      </c>
      <c r="N647" s="34"/>
      <c r="O647" s="34"/>
      <c r="P647" s="34"/>
      <c r="Q647" s="34"/>
      <c r="R647" s="35">
        <v>1</v>
      </c>
      <c r="S647" s="35">
        <v>180</v>
      </c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>
        <v>1</v>
      </c>
      <c r="AO647" s="36">
        <v>190</v>
      </c>
      <c r="AP647" s="293">
        <f>MAX(K647,M647,O647,Q647,S647,U647,W647,Y647,AA647,AC647,AE647,AG647,AI647,AK647,AM647,AO647)*VLOOKUP(I647,'5.- Instrumental'!$B$6:$O$303,14,FALSE)</f>
        <v>4.8786475869809207</v>
      </c>
      <c r="AQ647" s="356">
        <f>VLOOKUP(C647,'6.- Insumos'!$B$5:$K$2417,10,FALSE)</f>
        <v>363.04099000000002</v>
      </c>
      <c r="AR647" s="293">
        <f t="shared" ref="AR647:AR655" si="25">AP647+AQ647</f>
        <v>367.91963758698097</v>
      </c>
      <c r="AS647" s="293">
        <f t="shared" si="22"/>
        <v>367.91963758698097</v>
      </c>
      <c r="AU647" s="357"/>
    </row>
    <row r="648" spans="2:47" ht="38.25">
      <c r="B648" s="52">
        <v>642</v>
      </c>
      <c r="C648" s="334">
        <v>32482</v>
      </c>
      <c r="D648" s="81" t="s">
        <v>676</v>
      </c>
      <c r="E648" s="55" t="s">
        <v>3569</v>
      </c>
      <c r="F648" s="55" t="s">
        <v>3573</v>
      </c>
      <c r="G648" s="54" t="s">
        <v>4422</v>
      </c>
      <c r="H648" s="54" t="s">
        <v>4422</v>
      </c>
      <c r="I648" s="55" t="s">
        <v>3315</v>
      </c>
      <c r="J648" s="35">
        <v>2</v>
      </c>
      <c r="K648" s="36">
        <v>180</v>
      </c>
      <c r="L648" s="35">
        <v>1</v>
      </c>
      <c r="M648" s="36">
        <v>200</v>
      </c>
      <c r="N648" s="34"/>
      <c r="O648" s="34"/>
      <c r="P648" s="34"/>
      <c r="Q648" s="34"/>
      <c r="R648" s="35">
        <v>1</v>
      </c>
      <c r="S648" s="35">
        <v>180</v>
      </c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>
        <v>1</v>
      </c>
      <c r="AO648" s="36">
        <v>190</v>
      </c>
      <c r="AP648" s="293">
        <f>MAX(K648,M648,O648,Q648,S648,U648,W648,Y648,AA648,AC648,AE648,AG648,AI648,AK648,AM648,AO648)*VLOOKUP(I648,'5.- Instrumental'!$B$6:$O$303,14,FALSE)</f>
        <v>4.8786475869809207</v>
      </c>
      <c r="AQ648" s="356">
        <f>VLOOKUP(C648,'6.- Insumos'!$B$5:$K$2417,10,FALSE)</f>
        <v>363.04099000000002</v>
      </c>
      <c r="AR648" s="293">
        <f t="shared" si="25"/>
        <v>367.91963758698097</v>
      </c>
      <c r="AS648" s="293">
        <f t="shared" ref="AS648:AS700" si="26">AP648++AQ648</f>
        <v>367.91963758698097</v>
      </c>
      <c r="AU648" s="357"/>
    </row>
    <row r="649" spans="2:47" ht="38.25">
      <c r="B649" s="52">
        <v>643</v>
      </c>
      <c r="C649" s="334">
        <v>32484</v>
      </c>
      <c r="D649" s="81" t="s">
        <v>677</v>
      </c>
      <c r="E649" s="55" t="s">
        <v>3569</v>
      </c>
      <c r="F649" s="55" t="s">
        <v>3573</v>
      </c>
      <c r="G649" s="54" t="s">
        <v>4422</v>
      </c>
      <c r="H649" s="54" t="s">
        <v>4422</v>
      </c>
      <c r="I649" s="55" t="s">
        <v>3315</v>
      </c>
      <c r="J649" s="35">
        <v>2</v>
      </c>
      <c r="K649" s="36">
        <v>240</v>
      </c>
      <c r="L649" s="35">
        <v>1</v>
      </c>
      <c r="M649" s="36">
        <v>260</v>
      </c>
      <c r="N649" s="34"/>
      <c r="O649" s="34"/>
      <c r="P649" s="34"/>
      <c r="Q649" s="34"/>
      <c r="R649" s="35">
        <v>1</v>
      </c>
      <c r="S649" s="35">
        <v>240</v>
      </c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>
        <v>1</v>
      </c>
      <c r="AO649" s="36">
        <v>250</v>
      </c>
      <c r="AP649" s="293">
        <f>MAX(K649,M649,O649,Q649,S649,U649,W649,Y649,AA649,AC649,AE649,AG649,AI649,AK649,AM649,AO649)*VLOOKUP(I649,'5.- Instrumental'!$B$6:$O$303,14,FALSE)</f>
        <v>6.3422418630751967</v>
      </c>
      <c r="AQ649" s="356">
        <f>VLOOKUP(C649,'6.- Insumos'!$B$5:$K$2417,10,FALSE)</f>
        <v>363.04099000000002</v>
      </c>
      <c r="AR649" s="293">
        <f t="shared" si="25"/>
        <v>369.3832318630752</v>
      </c>
      <c r="AS649" s="293">
        <f t="shared" si="26"/>
        <v>369.3832318630752</v>
      </c>
      <c r="AU649" s="357"/>
    </row>
    <row r="650" spans="2:47" ht="38.25">
      <c r="B650" s="52">
        <v>644</v>
      </c>
      <c r="C650" s="334">
        <v>32540</v>
      </c>
      <c r="D650" s="81" t="s">
        <v>678</v>
      </c>
      <c r="E650" s="55" t="s">
        <v>3569</v>
      </c>
      <c r="F650" s="55" t="s">
        <v>3573</v>
      </c>
      <c r="G650" s="54" t="s">
        <v>4422</v>
      </c>
      <c r="H650" s="54" t="s">
        <v>4422</v>
      </c>
      <c r="I650" s="55" t="s">
        <v>3315</v>
      </c>
      <c r="J650" s="35">
        <v>2</v>
      </c>
      <c r="K650" s="36">
        <v>120</v>
      </c>
      <c r="L650" s="35">
        <v>1</v>
      </c>
      <c r="M650" s="36">
        <v>140</v>
      </c>
      <c r="N650" s="34"/>
      <c r="O650" s="34"/>
      <c r="P650" s="34"/>
      <c r="Q650" s="34"/>
      <c r="R650" s="35">
        <v>1</v>
      </c>
      <c r="S650" s="35">
        <v>120</v>
      </c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>
        <v>1</v>
      </c>
      <c r="AO650" s="36">
        <v>130</v>
      </c>
      <c r="AP650" s="293">
        <f>MAX(K650,M650,O650,Q650,S650,U650,W650,Y650,AA650,AC650,AE650,AG650,AI650,AK650,AM650,AO650)*VLOOKUP(I650,'5.- Instrumental'!$B$6:$O$303,14,FALSE)</f>
        <v>3.4150533108866443</v>
      </c>
      <c r="AQ650" s="356">
        <f>VLOOKUP(C650,'6.- Insumos'!$B$5:$K$2417,10,FALSE)</f>
        <v>381.91050666666672</v>
      </c>
      <c r="AR650" s="293">
        <f t="shared" si="25"/>
        <v>385.32555997755338</v>
      </c>
      <c r="AS650" s="293">
        <f t="shared" si="26"/>
        <v>385.32555997755338</v>
      </c>
      <c r="AU650" s="357"/>
    </row>
    <row r="651" spans="2:47" ht="25.5">
      <c r="B651" s="52">
        <v>645</v>
      </c>
      <c r="C651" s="334">
        <v>32551</v>
      </c>
      <c r="D651" s="361" t="s">
        <v>3767</v>
      </c>
      <c r="E651" s="55" t="s">
        <v>3562</v>
      </c>
      <c r="F651" s="55" t="s">
        <v>3565</v>
      </c>
      <c r="G651" s="54" t="s">
        <v>4422</v>
      </c>
      <c r="H651" s="54" t="s">
        <v>4422</v>
      </c>
      <c r="I651" s="55" t="s">
        <v>3293</v>
      </c>
      <c r="J651" s="35">
        <v>1</v>
      </c>
      <c r="K651" s="36">
        <v>45</v>
      </c>
      <c r="L651" s="35"/>
      <c r="M651" s="36"/>
      <c r="N651" s="34"/>
      <c r="O651" s="34"/>
      <c r="P651" s="34"/>
      <c r="Q651" s="34"/>
      <c r="R651" s="35"/>
      <c r="S651" s="35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>
        <v>1</v>
      </c>
      <c r="AO651" s="36">
        <v>60</v>
      </c>
      <c r="AP651" s="293">
        <f>MAX(K651,M651,O651,Q651,S651,U651,W651,Y651,AA651,AC651,AE651,AG651,AI651,AK651,AM651,AO651)*VLOOKUP(I651,'5.- Instrumental'!$B$6:$O$303,14,FALSE)</f>
        <v>0.12515782828282829</v>
      </c>
      <c r="AQ651" s="356">
        <f>VLOOKUP(C651,'6.- Insumos'!$B$5:$K$2417,10,FALSE)</f>
        <v>29.537849999999999</v>
      </c>
      <c r="AR651" s="293">
        <f t="shared" si="25"/>
        <v>29.663007828282826</v>
      </c>
      <c r="AS651" s="293">
        <f t="shared" si="26"/>
        <v>29.663007828282826</v>
      </c>
      <c r="AU651" s="357"/>
    </row>
    <row r="652" spans="2:47" ht="25.5">
      <c r="B652" s="52">
        <v>646</v>
      </c>
      <c r="C652" s="334">
        <v>32601</v>
      </c>
      <c r="D652" s="81" t="s">
        <v>679</v>
      </c>
      <c r="E652" s="55" t="s">
        <v>3562</v>
      </c>
      <c r="F652" s="55" t="s">
        <v>655</v>
      </c>
      <c r="G652" s="41" t="s">
        <v>3283</v>
      </c>
      <c r="H652" s="54" t="s">
        <v>4422</v>
      </c>
      <c r="I652" s="55" t="s">
        <v>3293</v>
      </c>
      <c r="J652" s="36">
        <v>1</v>
      </c>
      <c r="K652" s="36">
        <v>60</v>
      </c>
      <c r="L652" s="36"/>
      <c r="M652" s="36"/>
      <c r="N652" s="34"/>
      <c r="O652" s="34"/>
      <c r="P652" s="34"/>
      <c r="Q652" s="34"/>
      <c r="R652" s="34"/>
      <c r="S652" s="35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>
        <v>1</v>
      </c>
      <c r="AO652" s="36">
        <v>80</v>
      </c>
      <c r="AP652" s="293">
        <f>MAX(K652,M652,O652,Q652,S652,U652,W652,Y652,AA652,AC652,AE652,AG652,AI652,AK652,AM652,AO652)*VLOOKUP(I652,'5.- Instrumental'!$B$6:$O$303,14,FALSE)</f>
        <v>0.1668771043771044</v>
      </c>
      <c r="AQ652" s="356">
        <f>VLOOKUP(C652,'6.- Insumos'!$B$5:$K$2417,10,FALSE)</f>
        <v>43.363799999999998</v>
      </c>
      <c r="AR652" s="293">
        <f t="shared" si="25"/>
        <v>43.530677104377105</v>
      </c>
      <c r="AS652" s="293">
        <f t="shared" si="26"/>
        <v>43.530677104377105</v>
      </c>
      <c r="AU652" s="357"/>
    </row>
    <row r="653" spans="2:47" ht="38.25">
      <c r="B653" s="52">
        <v>647</v>
      </c>
      <c r="C653" s="334">
        <v>32650</v>
      </c>
      <c r="D653" s="81" t="s">
        <v>680</v>
      </c>
      <c r="E653" s="55" t="s">
        <v>3562</v>
      </c>
      <c r="F653" s="55" t="s">
        <v>655</v>
      </c>
      <c r="G653" s="41" t="s">
        <v>3283</v>
      </c>
      <c r="H653" s="54" t="s">
        <v>4422</v>
      </c>
      <c r="I653" s="55" t="s">
        <v>3293</v>
      </c>
      <c r="J653" s="36">
        <v>1</v>
      </c>
      <c r="K653" s="36">
        <v>60</v>
      </c>
      <c r="L653" s="36"/>
      <c r="M653" s="36"/>
      <c r="N653" s="34"/>
      <c r="O653" s="34"/>
      <c r="P653" s="34"/>
      <c r="Q653" s="34"/>
      <c r="R653" s="34"/>
      <c r="S653" s="35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>
        <v>1</v>
      </c>
      <c r="AO653" s="36">
        <v>80</v>
      </c>
      <c r="AP653" s="293">
        <f>MAX(K653,M653,O653,Q653,S653,U653,W653,Y653,AA653,AC653,AE653,AG653,AI653,AK653,AM653,AO653)*VLOOKUP(I653,'5.- Instrumental'!$B$6:$O$303,14,FALSE)</f>
        <v>0.1668771043771044</v>
      </c>
      <c r="AQ653" s="356">
        <f>VLOOKUP(C653,'6.- Insumos'!$B$5:$K$2417,10,FALSE)</f>
        <v>43.363799999999998</v>
      </c>
      <c r="AR653" s="293">
        <f t="shared" si="25"/>
        <v>43.530677104377105</v>
      </c>
      <c r="AS653" s="293">
        <f t="shared" si="26"/>
        <v>43.530677104377105</v>
      </c>
      <c r="AU653" s="357"/>
    </row>
    <row r="654" spans="2:47" ht="38.25">
      <c r="B654" s="52">
        <v>648</v>
      </c>
      <c r="C654" s="334">
        <v>32800</v>
      </c>
      <c r="D654" s="81" t="s">
        <v>681</v>
      </c>
      <c r="E654" s="55" t="s">
        <v>3569</v>
      </c>
      <c r="F654" s="55" t="s">
        <v>3573</v>
      </c>
      <c r="G654" s="54" t="s">
        <v>4422</v>
      </c>
      <c r="H654" s="54" t="s">
        <v>4422</v>
      </c>
      <c r="I654" s="55" t="s">
        <v>3315</v>
      </c>
      <c r="J654" s="35">
        <v>2</v>
      </c>
      <c r="K654" s="36">
        <v>60</v>
      </c>
      <c r="L654" s="35">
        <v>1</v>
      </c>
      <c r="M654" s="36">
        <v>80</v>
      </c>
      <c r="N654" s="34"/>
      <c r="O654" s="34"/>
      <c r="P654" s="34"/>
      <c r="Q654" s="34"/>
      <c r="R654" s="35">
        <v>1</v>
      </c>
      <c r="S654" s="35">
        <v>60</v>
      </c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>
        <v>1</v>
      </c>
      <c r="AO654" s="36">
        <v>70</v>
      </c>
      <c r="AP654" s="293">
        <f>MAX(K654,M654,O654,Q654,S654,U654,W654,Y654,AA654,AC654,AE654,AG654,AI654,AK654,AM654,AO654)*VLOOKUP(I654,'5.- Instrumental'!$B$6:$O$303,14,FALSE)</f>
        <v>1.9514590347923684</v>
      </c>
      <c r="AQ654" s="356">
        <f>VLOOKUP(C654,'6.- Insumos'!$B$5:$K$2417,10,FALSE)</f>
        <v>341.17450666666673</v>
      </c>
      <c r="AR654" s="293">
        <f t="shared" si="25"/>
        <v>343.12596570145911</v>
      </c>
      <c r="AS654" s="293">
        <f t="shared" si="26"/>
        <v>343.12596570145911</v>
      </c>
      <c r="AU654" s="357"/>
    </row>
    <row r="655" spans="2:47" ht="38.25">
      <c r="B655" s="52">
        <v>649</v>
      </c>
      <c r="C655" s="334">
        <v>32810</v>
      </c>
      <c r="D655" s="81" t="s">
        <v>682</v>
      </c>
      <c r="E655" s="55" t="s">
        <v>3569</v>
      </c>
      <c r="F655" s="55" t="s">
        <v>3573</v>
      </c>
      <c r="G655" s="54" t="s">
        <v>4422</v>
      </c>
      <c r="H655" s="54" t="s">
        <v>4422</v>
      </c>
      <c r="I655" s="55" t="s">
        <v>3315</v>
      </c>
      <c r="J655" s="35">
        <v>2</v>
      </c>
      <c r="K655" s="36">
        <v>120</v>
      </c>
      <c r="L655" s="35">
        <v>1</v>
      </c>
      <c r="M655" s="36">
        <v>140</v>
      </c>
      <c r="N655" s="34"/>
      <c r="O655" s="34"/>
      <c r="P655" s="34"/>
      <c r="Q655" s="34"/>
      <c r="R655" s="35">
        <v>1</v>
      </c>
      <c r="S655" s="35">
        <v>120</v>
      </c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>
        <v>1</v>
      </c>
      <c r="AO655" s="36">
        <v>130</v>
      </c>
      <c r="AP655" s="293">
        <f>MAX(K655,M655,O655,Q655,S655,U655,W655,Y655,AA655,AC655,AE655,AG655,AI655,AK655,AM655,AO655)*VLOOKUP(I655,'5.- Instrumental'!$B$6:$O$303,14,FALSE)</f>
        <v>3.4150533108866443</v>
      </c>
      <c r="AQ655" s="356">
        <f>VLOOKUP(C655,'6.- Insumos'!$B$5:$K$2417,10,FALSE)</f>
        <v>381.91050666666672</v>
      </c>
      <c r="AR655" s="293">
        <f t="shared" si="25"/>
        <v>385.32555997755338</v>
      </c>
      <c r="AS655" s="293">
        <f t="shared" si="26"/>
        <v>385.32555997755338</v>
      </c>
      <c r="AU655" s="357"/>
    </row>
    <row r="656" spans="2:47" ht="38.25">
      <c r="B656" s="52">
        <v>650</v>
      </c>
      <c r="C656" s="334">
        <v>32815</v>
      </c>
      <c r="D656" s="81" t="s">
        <v>683</v>
      </c>
      <c r="E656" s="55" t="s">
        <v>3569</v>
      </c>
      <c r="F656" s="55" t="s">
        <v>1742</v>
      </c>
      <c r="G656" s="54" t="s">
        <v>4422</v>
      </c>
      <c r="H656" s="54" t="s">
        <v>4422</v>
      </c>
      <c r="I656" s="55" t="s">
        <v>3315</v>
      </c>
      <c r="J656" s="35">
        <v>2</v>
      </c>
      <c r="K656" s="36">
        <v>180</v>
      </c>
      <c r="L656" s="35">
        <v>1</v>
      </c>
      <c r="M656" s="36">
        <v>200</v>
      </c>
      <c r="N656" s="34"/>
      <c r="O656" s="34"/>
      <c r="P656" s="34"/>
      <c r="Q656" s="34"/>
      <c r="R656" s="35">
        <v>1</v>
      </c>
      <c r="S656" s="35">
        <v>180</v>
      </c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>
        <v>1</v>
      </c>
      <c r="AO656" s="36">
        <v>190</v>
      </c>
      <c r="AP656" s="293">
        <f>MAX(K656,M656,O656,Q656,S656,U656,W656,Y656,AA656,AC656,AE656,AG656,AI656,AK656,AM656,AO656)*VLOOKUP(I656,'5.- Instrumental'!$B$6:$O$303,14,FALSE)</f>
        <v>4.8786475869809207</v>
      </c>
      <c r="AQ656" s="356">
        <f>VLOOKUP(C656,'6.- Insumos'!$B$5:$K$2417,10,FALSE)</f>
        <v>354.69048999999995</v>
      </c>
      <c r="AR656" s="293" t="s">
        <v>3270</v>
      </c>
      <c r="AS656" s="293">
        <f t="shared" si="26"/>
        <v>359.5691375869809</v>
      </c>
      <c r="AU656" s="357"/>
    </row>
    <row r="657" spans="2:47" ht="38.25">
      <c r="B657" s="52">
        <v>651</v>
      </c>
      <c r="C657" s="334">
        <v>32900</v>
      </c>
      <c r="D657" s="81" t="s">
        <v>684</v>
      </c>
      <c r="E657" s="55" t="s">
        <v>3569</v>
      </c>
      <c r="F657" s="55" t="s">
        <v>3573</v>
      </c>
      <c r="G657" s="54" t="s">
        <v>4422</v>
      </c>
      <c r="H657" s="54" t="s">
        <v>4422</v>
      </c>
      <c r="I657" s="55" t="s">
        <v>3315</v>
      </c>
      <c r="J657" s="35">
        <v>2</v>
      </c>
      <c r="K657" s="36">
        <v>60</v>
      </c>
      <c r="L657" s="35">
        <v>1</v>
      </c>
      <c r="M657" s="36">
        <v>80</v>
      </c>
      <c r="N657" s="34"/>
      <c r="O657" s="34"/>
      <c r="P657" s="34"/>
      <c r="Q657" s="34"/>
      <c r="R657" s="35">
        <v>1</v>
      </c>
      <c r="S657" s="35">
        <v>60</v>
      </c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>
        <v>1</v>
      </c>
      <c r="AO657" s="36">
        <v>70</v>
      </c>
      <c r="AP657" s="293">
        <f>MAX(K657,M657,O657,Q657,S657,U657,W657,Y657,AA657,AC657,AE657,AG657,AI657,AK657,AM657,AO657)*VLOOKUP(I657,'5.- Instrumental'!$B$6:$O$303,14,FALSE)</f>
        <v>1.9514590347923684</v>
      </c>
      <c r="AQ657" s="356">
        <f>VLOOKUP(C657,'6.- Insumos'!$B$5:$K$2417,10,FALSE)</f>
        <v>341.17450666666673</v>
      </c>
      <c r="AR657" s="293">
        <f t="shared" ref="AR657:AR665" si="27">AP657+AQ657</f>
        <v>343.12596570145911</v>
      </c>
      <c r="AS657" s="293">
        <f t="shared" si="26"/>
        <v>343.12596570145911</v>
      </c>
      <c r="AU657" s="357"/>
    </row>
    <row r="658" spans="2:47" ht="38.25">
      <c r="B658" s="52">
        <v>652</v>
      </c>
      <c r="C658" s="334">
        <v>32905</v>
      </c>
      <c r="D658" s="81" t="s">
        <v>685</v>
      </c>
      <c r="E658" s="55" t="s">
        <v>3569</v>
      </c>
      <c r="F658" s="55" t="s">
        <v>3573</v>
      </c>
      <c r="G658" s="54" t="s">
        <v>4422</v>
      </c>
      <c r="H658" s="54" t="s">
        <v>4422</v>
      </c>
      <c r="I658" s="55" t="s">
        <v>3315</v>
      </c>
      <c r="J658" s="35">
        <v>2</v>
      </c>
      <c r="K658" s="36">
        <v>120</v>
      </c>
      <c r="L658" s="35">
        <v>1</v>
      </c>
      <c r="M658" s="36">
        <v>140</v>
      </c>
      <c r="N658" s="34"/>
      <c r="O658" s="34"/>
      <c r="P658" s="34"/>
      <c r="Q658" s="34"/>
      <c r="R658" s="35">
        <v>1</v>
      </c>
      <c r="S658" s="35">
        <v>120</v>
      </c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>
        <v>1</v>
      </c>
      <c r="AO658" s="36">
        <v>130</v>
      </c>
      <c r="AP658" s="293">
        <f>MAX(K658,M658,O658,Q658,S658,U658,W658,Y658,AA658,AC658,AE658,AG658,AI658,AK658,AM658,AO658)*VLOOKUP(I658,'5.- Instrumental'!$B$6:$O$303,14,FALSE)</f>
        <v>3.4150533108866443</v>
      </c>
      <c r="AQ658" s="356">
        <f>VLOOKUP(C658,'6.- Insumos'!$B$5:$K$2417,10,FALSE)</f>
        <v>381.91050666666672</v>
      </c>
      <c r="AR658" s="293">
        <f t="shared" si="27"/>
        <v>385.32555997755338</v>
      </c>
      <c r="AS658" s="293">
        <f t="shared" si="26"/>
        <v>385.32555997755338</v>
      </c>
      <c r="AU658" s="357"/>
    </row>
    <row r="659" spans="2:47" ht="25.5">
      <c r="B659" s="52">
        <v>653</v>
      </c>
      <c r="C659" s="334">
        <v>32960</v>
      </c>
      <c r="D659" s="81" t="s">
        <v>686</v>
      </c>
      <c r="E659" s="55" t="s">
        <v>3562</v>
      </c>
      <c r="F659" s="55" t="s">
        <v>3565</v>
      </c>
      <c r="G659" s="54" t="s">
        <v>4422</v>
      </c>
      <c r="H659" s="54" t="s">
        <v>4422</v>
      </c>
      <c r="I659" s="55" t="s">
        <v>3293</v>
      </c>
      <c r="J659" s="36">
        <v>1</v>
      </c>
      <c r="K659" s="36">
        <v>30</v>
      </c>
      <c r="L659" s="36"/>
      <c r="M659" s="36"/>
      <c r="N659" s="34"/>
      <c r="O659" s="34"/>
      <c r="P659" s="34"/>
      <c r="Q659" s="34"/>
      <c r="R659" s="34"/>
      <c r="S659" s="35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>
        <v>1</v>
      </c>
      <c r="AO659" s="36">
        <v>40</v>
      </c>
      <c r="AP659" s="293">
        <f>MAX(K659,M659,O659,Q659,S659,U659,W659,Y659,AA659,AC659,AE659,AG659,AI659,AK659,AM659,AO659)*VLOOKUP(I659,'5.- Instrumental'!$B$6:$O$303,14,FALSE)</f>
        <v>8.3438552188552201E-2</v>
      </c>
      <c r="AQ659" s="356">
        <f>VLOOKUP(C659,'6.- Insumos'!$B$5:$K$2417,10,FALSE)</f>
        <v>29.537849999999999</v>
      </c>
      <c r="AR659" s="293">
        <f t="shared" si="27"/>
        <v>29.621288552188553</v>
      </c>
      <c r="AS659" s="293">
        <f t="shared" si="26"/>
        <v>29.621288552188553</v>
      </c>
      <c r="AU659" s="357"/>
    </row>
    <row r="660" spans="2:47" ht="25.5">
      <c r="B660" s="52">
        <v>654</v>
      </c>
      <c r="C660" s="334">
        <v>33010</v>
      </c>
      <c r="D660" s="81" t="s">
        <v>687</v>
      </c>
      <c r="E660" s="55" t="s">
        <v>3562</v>
      </c>
      <c r="F660" s="55" t="s">
        <v>3565</v>
      </c>
      <c r="G660" s="54" t="s">
        <v>4422</v>
      </c>
      <c r="H660" s="54" t="s">
        <v>4422</v>
      </c>
      <c r="I660" s="55" t="s">
        <v>3293</v>
      </c>
      <c r="J660" s="35">
        <v>1</v>
      </c>
      <c r="K660" s="36">
        <v>40</v>
      </c>
      <c r="L660" s="35"/>
      <c r="M660" s="36"/>
      <c r="N660" s="34"/>
      <c r="O660" s="34"/>
      <c r="P660" s="34"/>
      <c r="Q660" s="34"/>
      <c r="R660" s="35"/>
      <c r="S660" s="35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>
        <v>1</v>
      </c>
      <c r="AO660" s="36">
        <v>50</v>
      </c>
      <c r="AP660" s="293">
        <f>MAX(K660,M660,O660,Q660,S660,U660,W660,Y660,AA660,AC660,AE660,AG660,AI660,AK660,AM660,AO660)*VLOOKUP(I660,'5.- Instrumental'!$B$6:$O$303,14,FALSE)</f>
        <v>0.10429819023569024</v>
      </c>
      <c r="AQ660" s="356">
        <f>VLOOKUP(C660,'6.- Insumos'!$B$5:$K$2417,10,FALSE)</f>
        <v>29.537849999999999</v>
      </c>
      <c r="AR660" s="293">
        <f t="shared" si="27"/>
        <v>29.642148190235687</v>
      </c>
      <c r="AS660" s="293">
        <f t="shared" si="26"/>
        <v>29.642148190235687</v>
      </c>
      <c r="AU660" s="357"/>
    </row>
    <row r="661" spans="2:47" ht="38.25">
      <c r="B661" s="52">
        <v>655</v>
      </c>
      <c r="C661" s="334">
        <v>33015</v>
      </c>
      <c r="D661" s="81" t="s">
        <v>688</v>
      </c>
      <c r="E661" s="55" t="s">
        <v>3569</v>
      </c>
      <c r="F661" s="55" t="s">
        <v>3570</v>
      </c>
      <c r="G661" s="54" t="s">
        <v>4422</v>
      </c>
      <c r="H661" s="54" t="s">
        <v>4422</v>
      </c>
      <c r="I661" s="55" t="s">
        <v>3315</v>
      </c>
      <c r="J661" s="35">
        <v>2</v>
      </c>
      <c r="K661" s="36">
        <v>60</v>
      </c>
      <c r="L661" s="35">
        <v>1</v>
      </c>
      <c r="M661" s="36">
        <v>80</v>
      </c>
      <c r="N661" s="34"/>
      <c r="O661" s="34"/>
      <c r="P661" s="34"/>
      <c r="Q661" s="34"/>
      <c r="R661" s="35">
        <v>1</v>
      </c>
      <c r="S661" s="35">
        <v>60</v>
      </c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>
        <v>1</v>
      </c>
      <c r="AO661" s="36">
        <v>70</v>
      </c>
      <c r="AP661" s="293">
        <f>MAX(K661,M661,O661,Q661,S661,U661,W661,Y661,AA661,AC661,AE661,AG661,AI661,AK661,AM661,AO661)*VLOOKUP(I661,'5.- Instrumental'!$B$6:$O$303,14,FALSE)</f>
        <v>1.9514590347923684</v>
      </c>
      <c r="AQ661" s="356">
        <f>VLOOKUP(C661,'6.- Insumos'!$B$5:$K$2417,10,FALSE)</f>
        <v>265.90601666666663</v>
      </c>
      <c r="AR661" s="293">
        <f t="shared" si="27"/>
        <v>267.85747570145901</v>
      </c>
      <c r="AS661" s="293">
        <f t="shared" si="26"/>
        <v>267.85747570145901</v>
      </c>
      <c r="AU661" s="357"/>
    </row>
    <row r="662" spans="2:47" ht="38.25">
      <c r="B662" s="52">
        <v>656</v>
      </c>
      <c r="C662" s="334">
        <v>33020</v>
      </c>
      <c r="D662" s="81" t="s">
        <v>689</v>
      </c>
      <c r="E662" s="55" t="s">
        <v>3569</v>
      </c>
      <c r="F662" s="55" t="s">
        <v>3570</v>
      </c>
      <c r="G662" s="54" t="s">
        <v>4422</v>
      </c>
      <c r="H662" s="54" t="s">
        <v>4422</v>
      </c>
      <c r="I662" s="55" t="s">
        <v>3315</v>
      </c>
      <c r="J662" s="35">
        <v>2</v>
      </c>
      <c r="K662" s="36">
        <v>90</v>
      </c>
      <c r="L662" s="35">
        <v>1</v>
      </c>
      <c r="M662" s="36">
        <v>110</v>
      </c>
      <c r="N662" s="34"/>
      <c r="O662" s="34"/>
      <c r="P662" s="34"/>
      <c r="Q662" s="34"/>
      <c r="R662" s="35">
        <v>1</v>
      </c>
      <c r="S662" s="35">
        <v>90</v>
      </c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>
        <v>1</v>
      </c>
      <c r="AO662" s="36">
        <v>100</v>
      </c>
      <c r="AP662" s="293">
        <f>MAX(K662,M662,O662,Q662,S662,U662,W662,Y662,AA662,AC662,AE662,AG662,AI662,AK662,AM662,AO662)*VLOOKUP(I662,'5.- Instrumental'!$B$6:$O$303,14,FALSE)</f>
        <v>2.6832561728395063</v>
      </c>
      <c r="AQ662" s="356">
        <f>VLOOKUP(C662,'6.- Insumos'!$B$5:$K$2417,10,FALSE)</f>
        <v>286.27401666666663</v>
      </c>
      <c r="AR662" s="293">
        <f t="shared" si="27"/>
        <v>288.95727283950612</v>
      </c>
      <c r="AS662" s="293">
        <f t="shared" si="26"/>
        <v>288.95727283950612</v>
      </c>
      <c r="AU662" s="357"/>
    </row>
    <row r="663" spans="2:47" ht="38.25">
      <c r="B663" s="52">
        <v>657</v>
      </c>
      <c r="C663" s="334">
        <v>33025</v>
      </c>
      <c r="D663" s="361" t="s">
        <v>3768</v>
      </c>
      <c r="E663" s="55" t="s">
        <v>3569</v>
      </c>
      <c r="F663" s="55" t="s">
        <v>3570</v>
      </c>
      <c r="G663" s="54" t="s">
        <v>4422</v>
      </c>
      <c r="H663" s="54" t="s">
        <v>4422</v>
      </c>
      <c r="I663" s="55" t="s">
        <v>3315</v>
      </c>
      <c r="J663" s="35">
        <v>2</v>
      </c>
      <c r="K663" s="36">
        <v>90</v>
      </c>
      <c r="L663" s="35">
        <v>1</v>
      </c>
      <c r="M663" s="36">
        <v>110</v>
      </c>
      <c r="N663" s="34"/>
      <c r="O663" s="34"/>
      <c r="P663" s="34"/>
      <c r="Q663" s="34"/>
      <c r="R663" s="35">
        <v>1</v>
      </c>
      <c r="S663" s="35">
        <v>90</v>
      </c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>
        <v>1</v>
      </c>
      <c r="AO663" s="36">
        <v>100</v>
      </c>
      <c r="AP663" s="293">
        <f>MAX(K663,M663,O663,Q663,S663,U663,W663,Y663,AA663,AC663,AE663,AG663,AI663,AK663,AM663,AO663)*VLOOKUP(I663,'5.- Instrumental'!$B$6:$O$303,14,FALSE)</f>
        <v>2.6832561728395063</v>
      </c>
      <c r="AQ663" s="356">
        <f>VLOOKUP(C663,'6.- Insumos'!$B$5:$K$2417,10,FALSE)</f>
        <v>278.53401666666667</v>
      </c>
      <c r="AR663" s="293">
        <f t="shared" si="27"/>
        <v>281.21727283950617</v>
      </c>
      <c r="AS663" s="293">
        <f t="shared" si="26"/>
        <v>281.21727283950617</v>
      </c>
      <c r="AU663" s="357"/>
    </row>
    <row r="664" spans="2:47" ht="38.25">
      <c r="B664" s="52">
        <v>658</v>
      </c>
      <c r="C664" s="334">
        <v>33030</v>
      </c>
      <c r="D664" s="81" t="s">
        <v>690</v>
      </c>
      <c r="E664" s="55" t="s">
        <v>3569</v>
      </c>
      <c r="F664" s="55" t="s">
        <v>3570</v>
      </c>
      <c r="G664" s="54" t="s">
        <v>4422</v>
      </c>
      <c r="H664" s="54" t="s">
        <v>4422</v>
      </c>
      <c r="I664" s="55" t="s">
        <v>3315</v>
      </c>
      <c r="J664" s="35">
        <v>2</v>
      </c>
      <c r="K664" s="36">
        <v>120</v>
      </c>
      <c r="L664" s="35">
        <v>1</v>
      </c>
      <c r="M664" s="36">
        <v>140</v>
      </c>
      <c r="N664" s="34"/>
      <c r="O664" s="34"/>
      <c r="P664" s="34"/>
      <c r="Q664" s="34"/>
      <c r="R664" s="35">
        <v>1</v>
      </c>
      <c r="S664" s="35">
        <v>120</v>
      </c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>
        <v>1</v>
      </c>
      <c r="AO664" s="36">
        <v>130</v>
      </c>
      <c r="AP664" s="293">
        <f>MAX(K664,M664,O664,Q664,S664,U664,W664,Y664,AA664,AC664,AE664,AG664,AI664,AK664,AM664,AO664)*VLOOKUP(I664,'5.- Instrumental'!$B$6:$O$303,14,FALSE)</f>
        <v>3.4150533108866443</v>
      </c>
      <c r="AQ664" s="356">
        <f>VLOOKUP(C664,'6.- Insumos'!$B$5:$K$2417,10,FALSE)</f>
        <v>306.64201666666668</v>
      </c>
      <c r="AR664" s="293">
        <f t="shared" si="27"/>
        <v>310.05706997755334</v>
      </c>
      <c r="AS664" s="293">
        <f t="shared" si="26"/>
        <v>310.05706997755334</v>
      </c>
      <c r="AU664" s="357"/>
    </row>
    <row r="665" spans="2:47" ht="38.25">
      <c r="B665" s="52">
        <v>659</v>
      </c>
      <c r="C665" s="334">
        <v>33050</v>
      </c>
      <c r="D665" s="81" t="s">
        <v>691</v>
      </c>
      <c r="E665" s="55" t="s">
        <v>3569</v>
      </c>
      <c r="F665" s="55" t="s">
        <v>3573</v>
      </c>
      <c r="G665" s="54" t="s">
        <v>4422</v>
      </c>
      <c r="H665" s="54" t="s">
        <v>4422</v>
      </c>
      <c r="I665" s="55" t="s">
        <v>3315</v>
      </c>
      <c r="J665" s="35">
        <v>2</v>
      </c>
      <c r="K665" s="36">
        <v>180</v>
      </c>
      <c r="L665" s="35">
        <v>1</v>
      </c>
      <c r="M665" s="36">
        <v>200</v>
      </c>
      <c r="N665" s="34"/>
      <c r="O665" s="34"/>
      <c r="P665" s="34"/>
      <c r="Q665" s="34"/>
      <c r="R665" s="35">
        <v>1</v>
      </c>
      <c r="S665" s="35">
        <v>180</v>
      </c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>
        <v>1</v>
      </c>
      <c r="AO665" s="36">
        <v>190</v>
      </c>
      <c r="AP665" s="293">
        <f>MAX(K665,M665,O665,Q665,S665,U665,W665,Y665,AA665,AC665,AE665,AG665,AI665,AK665,AM665,AO665)*VLOOKUP(I665,'5.- Instrumental'!$B$6:$O$303,14,FALSE)</f>
        <v>4.8786475869809207</v>
      </c>
      <c r="AQ665" s="356">
        <f>VLOOKUP(C665,'6.- Insumos'!$B$5:$K$2417,10,FALSE)</f>
        <v>422.64650666666671</v>
      </c>
      <c r="AR665" s="293">
        <f t="shared" si="27"/>
        <v>427.52515425364766</v>
      </c>
      <c r="AS665" s="293">
        <f t="shared" si="26"/>
        <v>427.52515425364766</v>
      </c>
      <c r="AU665" s="357"/>
    </row>
    <row r="666" spans="2:47" ht="38.25">
      <c r="B666" s="52">
        <v>660</v>
      </c>
      <c r="C666" s="334">
        <v>33120</v>
      </c>
      <c r="D666" s="81" t="s">
        <v>1225</v>
      </c>
      <c r="E666" s="55" t="s">
        <v>3569</v>
      </c>
      <c r="F666" s="55" t="s">
        <v>1742</v>
      </c>
      <c r="G666" s="54" t="s">
        <v>4422</v>
      </c>
      <c r="H666" s="54" t="s">
        <v>4422</v>
      </c>
      <c r="I666" s="55" t="s">
        <v>3319</v>
      </c>
      <c r="J666" s="35">
        <v>2</v>
      </c>
      <c r="K666" s="36">
        <v>240</v>
      </c>
      <c r="L666" s="35">
        <v>1</v>
      </c>
      <c r="M666" s="36">
        <v>260</v>
      </c>
      <c r="N666" s="34"/>
      <c r="O666" s="34"/>
      <c r="P666" s="34"/>
      <c r="Q666" s="34"/>
      <c r="R666" s="35">
        <v>1</v>
      </c>
      <c r="S666" s="35">
        <v>240</v>
      </c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>
        <v>1</v>
      </c>
      <c r="AO666" s="36">
        <v>250</v>
      </c>
      <c r="AP666" s="293">
        <f>MAX(K666,M666,O666,Q666,S666,U666,W666,Y666,AA666,AC666,AE666,AG666,AI666,AK666,AM666,AO666)*VLOOKUP(I666,'5.- Instrumental'!$B$6:$O$303,14,FALSE)</f>
        <v>7.2491231762065098</v>
      </c>
      <c r="AQ666" s="356">
        <f>VLOOKUP(C666,'6.- Insumos'!$B$5:$K$2417,10,FALSE)</f>
        <v>455.03200666666658</v>
      </c>
      <c r="AR666" s="293" t="s">
        <v>3270</v>
      </c>
      <c r="AS666" s="293">
        <f t="shared" si="26"/>
        <v>462.2811298428731</v>
      </c>
      <c r="AU666" s="357"/>
    </row>
    <row r="667" spans="2:47" ht="38.25">
      <c r="B667" s="52">
        <v>661</v>
      </c>
      <c r="C667" s="334">
        <v>33130</v>
      </c>
      <c r="D667" s="81" t="s">
        <v>1226</v>
      </c>
      <c r="E667" s="55" t="s">
        <v>3569</v>
      </c>
      <c r="F667" s="55" t="s">
        <v>3573</v>
      </c>
      <c r="G667" s="54" t="s">
        <v>4422</v>
      </c>
      <c r="H667" s="54" t="s">
        <v>4422</v>
      </c>
      <c r="I667" s="55" t="s">
        <v>3315</v>
      </c>
      <c r="J667" s="34">
        <v>2</v>
      </c>
      <c r="K667" s="36">
        <v>50</v>
      </c>
      <c r="L667" s="34">
        <v>1</v>
      </c>
      <c r="M667" s="36">
        <v>70</v>
      </c>
      <c r="N667" s="34"/>
      <c r="O667" s="34"/>
      <c r="P667" s="34"/>
      <c r="Q667" s="34"/>
      <c r="R667" s="34">
        <v>1</v>
      </c>
      <c r="S667" s="35">
        <v>50</v>
      </c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>
        <v>1</v>
      </c>
      <c r="AO667" s="36">
        <v>60</v>
      </c>
      <c r="AP667" s="293">
        <f>MAX(K667,M667,O667,Q667,S667,U667,W667,Y667,AA667,AC667,AE667,AG667,AI667,AK667,AM667,AO667)*VLOOKUP(I667,'5.- Instrumental'!$B$6:$O$303,14,FALSE)</f>
        <v>1.7075266554433222</v>
      </c>
      <c r="AQ667" s="356">
        <f>VLOOKUP(C667,'6.- Insumos'!$B$5:$K$2417,10,FALSE)</f>
        <v>334.38517333333334</v>
      </c>
      <c r="AR667" s="293">
        <f>AP667+AQ667</f>
        <v>336.09269998877664</v>
      </c>
      <c r="AS667" s="293">
        <f t="shared" si="26"/>
        <v>336.09269998877664</v>
      </c>
      <c r="AU667" s="357"/>
    </row>
    <row r="668" spans="2:47" ht="38.25">
      <c r="B668" s="52">
        <v>662</v>
      </c>
      <c r="C668" s="334">
        <v>33200</v>
      </c>
      <c r="D668" s="81" t="s">
        <v>1227</v>
      </c>
      <c r="E668" s="55" t="s">
        <v>3569</v>
      </c>
      <c r="F668" s="55" t="s">
        <v>3573</v>
      </c>
      <c r="G668" s="54" t="s">
        <v>4422</v>
      </c>
      <c r="H668" s="54" t="s">
        <v>4422</v>
      </c>
      <c r="I668" s="55" t="s">
        <v>3315</v>
      </c>
      <c r="J668" s="36">
        <v>1</v>
      </c>
      <c r="K668" s="36">
        <v>60</v>
      </c>
      <c r="L668" s="36"/>
      <c r="M668" s="36"/>
      <c r="N668" s="34"/>
      <c r="O668" s="34"/>
      <c r="P668" s="34"/>
      <c r="Q668" s="34"/>
      <c r="R668" s="34"/>
      <c r="S668" s="35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>
        <v>1</v>
      </c>
      <c r="AO668" s="36">
        <v>80</v>
      </c>
      <c r="AP668" s="293">
        <f>MAX(K668,M668,O668,Q668,S668,U668,W668,Y668,AA668,AC668,AE668,AG668,AI668,AK668,AM668,AO668)*VLOOKUP(I668,'5.- Instrumental'!$B$6:$O$303,14,FALSE)</f>
        <v>1.9514590347923684</v>
      </c>
      <c r="AQ668" s="356">
        <f>VLOOKUP(C668,'6.- Insumos'!$B$5:$K$2417,10,FALSE)</f>
        <v>200.41249000000002</v>
      </c>
      <c r="AR668" s="293">
        <f>AP668+AQ668</f>
        <v>202.3639490347924</v>
      </c>
      <c r="AS668" s="293">
        <f t="shared" si="26"/>
        <v>202.3639490347924</v>
      </c>
      <c r="AU668" s="357"/>
    </row>
    <row r="669" spans="2:47" ht="38.25">
      <c r="B669" s="52">
        <v>663</v>
      </c>
      <c r="C669" s="334">
        <v>33210</v>
      </c>
      <c r="D669" s="81" t="s">
        <v>1228</v>
      </c>
      <c r="E669" s="55" t="s">
        <v>3569</v>
      </c>
      <c r="F669" s="55" t="s">
        <v>3573</v>
      </c>
      <c r="G669" s="54" t="s">
        <v>4422</v>
      </c>
      <c r="H669" s="54" t="s">
        <v>4422</v>
      </c>
      <c r="I669" s="55" t="s">
        <v>3315</v>
      </c>
      <c r="J669" s="36">
        <v>1</v>
      </c>
      <c r="K669" s="36">
        <v>60</v>
      </c>
      <c r="L669" s="36"/>
      <c r="M669" s="36"/>
      <c r="N669" s="34"/>
      <c r="O669" s="34"/>
      <c r="P669" s="34"/>
      <c r="Q669" s="34"/>
      <c r="R669" s="34"/>
      <c r="S669" s="35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>
        <v>1</v>
      </c>
      <c r="AO669" s="36">
        <v>80</v>
      </c>
      <c r="AP669" s="293">
        <f>MAX(K669,M669,O669,Q669,S669,U669,W669,Y669,AA669,AC669,AE669,AG669,AI669,AK669,AM669,AO669)*VLOOKUP(I669,'5.- Instrumental'!$B$6:$O$303,14,FALSE)</f>
        <v>1.9514590347923684</v>
      </c>
      <c r="AQ669" s="356">
        <f>VLOOKUP(C669,'6.- Insumos'!$B$5:$K$2417,10,FALSE)</f>
        <v>200.41249000000002</v>
      </c>
      <c r="AR669" s="293">
        <f>AP669+AQ669</f>
        <v>202.3639490347924</v>
      </c>
      <c r="AS669" s="293">
        <f t="shared" si="26"/>
        <v>202.3639490347924</v>
      </c>
      <c r="AU669" s="357"/>
    </row>
    <row r="670" spans="2:47" ht="38.25">
      <c r="B670" s="52">
        <v>664</v>
      </c>
      <c r="C670" s="334">
        <v>33250</v>
      </c>
      <c r="D670" s="81" t="s">
        <v>1229</v>
      </c>
      <c r="E670" s="55" t="s">
        <v>3569</v>
      </c>
      <c r="F670" s="55" t="s">
        <v>3573</v>
      </c>
      <c r="G670" s="54" t="s">
        <v>4422</v>
      </c>
      <c r="H670" s="54" t="s">
        <v>4422</v>
      </c>
      <c r="I670" s="55" t="s">
        <v>3315</v>
      </c>
      <c r="J670" s="35">
        <v>2</v>
      </c>
      <c r="K670" s="36">
        <v>240</v>
      </c>
      <c r="L670" s="35">
        <v>1</v>
      </c>
      <c r="M670" s="36">
        <v>260</v>
      </c>
      <c r="N670" s="34"/>
      <c r="O670" s="34"/>
      <c r="P670" s="34"/>
      <c r="Q670" s="34"/>
      <c r="R670" s="35">
        <v>1</v>
      </c>
      <c r="S670" s="35">
        <v>240</v>
      </c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>
        <v>1</v>
      </c>
      <c r="AO670" s="36">
        <v>250</v>
      </c>
      <c r="AP670" s="293">
        <f>MAX(K670,M670,O670,Q670,S670,U670,W670,Y670,AA670,AC670,AE670,AG670,AI670,AK670,AM670,AO670)*VLOOKUP(I670,'5.- Instrumental'!$B$6:$O$303,14,FALSE)</f>
        <v>6.3422418630751967</v>
      </c>
      <c r="AQ670" s="356">
        <f>VLOOKUP(C670,'6.- Insumos'!$B$5:$K$2417,10,FALSE)</f>
        <v>200.41249000000002</v>
      </c>
      <c r="AR670" s="293">
        <f>AP670+AQ670</f>
        <v>206.75473186307522</v>
      </c>
      <c r="AS670" s="293">
        <f t="shared" si="26"/>
        <v>206.75473186307522</v>
      </c>
      <c r="AU670" s="357"/>
    </row>
    <row r="671" spans="2:47" ht="38.25">
      <c r="B671" s="52">
        <v>665</v>
      </c>
      <c r="C671" s="334">
        <v>33300</v>
      </c>
      <c r="D671" s="81" t="s">
        <v>1230</v>
      </c>
      <c r="E671" s="55" t="s">
        <v>3569</v>
      </c>
      <c r="F671" s="55" t="s">
        <v>3573</v>
      </c>
      <c r="G671" s="54" t="s">
        <v>4422</v>
      </c>
      <c r="H671" s="54" t="s">
        <v>4422</v>
      </c>
      <c r="I671" s="55" t="s">
        <v>3315</v>
      </c>
      <c r="J671" s="35">
        <v>2</v>
      </c>
      <c r="K671" s="36">
        <v>170</v>
      </c>
      <c r="L671" s="35">
        <v>1</v>
      </c>
      <c r="M671" s="36">
        <v>190</v>
      </c>
      <c r="N671" s="34"/>
      <c r="O671" s="34"/>
      <c r="P671" s="34"/>
      <c r="Q671" s="34"/>
      <c r="R671" s="35">
        <v>1</v>
      </c>
      <c r="S671" s="35">
        <v>170</v>
      </c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>
        <v>1</v>
      </c>
      <c r="AO671" s="36">
        <v>180</v>
      </c>
      <c r="AP671" s="293">
        <f>MAX(K671,M671,O671,Q671,S671,U671,W671,Y671,AA671,AC671,AE671,AG671,AI671,AK671,AM671,AO671)*VLOOKUP(I671,'5.- Instrumental'!$B$6:$O$303,14,FALSE)</f>
        <v>4.6347152076318743</v>
      </c>
      <c r="AQ671" s="356">
        <f>VLOOKUP(C671,'6.- Insumos'!$B$5:$K$2417,10,FALSE)</f>
        <v>363.04099000000002</v>
      </c>
      <c r="AR671" s="293">
        <f>AP671+AQ671</f>
        <v>367.67570520763189</v>
      </c>
      <c r="AS671" s="293">
        <f t="shared" si="26"/>
        <v>367.67570520763189</v>
      </c>
      <c r="AU671" s="357"/>
    </row>
    <row r="672" spans="2:47" ht="25.5">
      <c r="B672" s="52">
        <v>666</v>
      </c>
      <c r="C672" s="334">
        <v>33305</v>
      </c>
      <c r="D672" s="81" t="s">
        <v>216</v>
      </c>
      <c r="E672" s="55" t="s">
        <v>3569</v>
      </c>
      <c r="F672" s="55" t="s">
        <v>1742</v>
      </c>
      <c r="G672" s="54" t="s">
        <v>4422</v>
      </c>
      <c r="H672" s="54" t="s">
        <v>4422</v>
      </c>
      <c r="I672" s="55" t="s">
        <v>3319</v>
      </c>
      <c r="J672" s="35">
        <v>3</v>
      </c>
      <c r="K672" s="35">
        <v>300</v>
      </c>
      <c r="L672" s="35">
        <v>1</v>
      </c>
      <c r="M672" s="35">
        <v>320</v>
      </c>
      <c r="N672" s="34"/>
      <c r="O672" s="34"/>
      <c r="P672" s="34"/>
      <c r="Q672" s="34"/>
      <c r="R672" s="35">
        <v>1</v>
      </c>
      <c r="S672" s="35">
        <v>300</v>
      </c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>
        <v>1</v>
      </c>
      <c r="AO672" s="35">
        <v>310</v>
      </c>
      <c r="AP672" s="293">
        <f>MAX(K672,M672,O672,Q672,S672,U672,W672,Y672,AA672,AC672,AE672,AG672,AI672,AK672,AM672,AO672)*VLOOKUP(I672,'5.- Instrumental'!$B$6:$O$303,14,FALSE)</f>
        <v>8.9219977553310894</v>
      </c>
      <c r="AQ672" s="356">
        <f>VLOOKUP(C672,'6.- Insumos'!$B$5:$K$2417,10,FALSE)</f>
        <v>495.76800666666662</v>
      </c>
      <c r="AR672" s="293" t="s">
        <v>3270</v>
      </c>
      <c r="AS672" s="293">
        <f t="shared" si="26"/>
        <v>504.69000442199768</v>
      </c>
      <c r="AU672" s="357"/>
    </row>
    <row r="673" spans="2:47" ht="38.25">
      <c r="B673" s="52">
        <v>667</v>
      </c>
      <c r="C673" s="334">
        <v>33310</v>
      </c>
      <c r="D673" s="81" t="s">
        <v>217</v>
      </c>
      <c r="E673" s="55" t="s">
        <v>3569</v>
      </c>
      <c r="F673" s="55" t="s">
        <v>3573</v>
      </c>
      <c r="G673" s="54" t="s">
        <v>4422</v>
      </c>
      <c r="H673" s="54" t="s">
        <v>4422</v>
      </c>
      <c r="I673" s="55" t="s">
        <v>3315</v>
      </c>
      <c r="J673" s="35">
        <v>2</v>
      </c>
      <c r="K673" s="36">
        <v>120</v>
      </c>
      <c r="L673" s="35">
        <v>1</v>
      </c>
      <c r="M673" s="36">
        <v>140</v>
      </c>
      <c r="N673" s="34"/>
      <c r="O673" s="34"/>
      <c r="P673" s="34"/>
      <c r="Q673" s="34"/>
      <c r="R673" s="35">
        <v>1</v>
      </c>
      <c r="S673" s="35">
        <v>120</v>
      </c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>
        <v>1</v>
      </c>
      <c r="AO673" s="36">
        <v>130</v>
      </c>
      <c r="AP673" s="293">
        <f>MAX(K673,M673,O673,Q673,S673,U673,W673,Y673,AA673,AC673,AE673,AG673,AI673,AK673,AM673,AO673)*VLOOKUP(I673,'5.- Instrumental'!$B$6:$O$303,14,FALSE)</f>
        <v>3.4150533108866443</v>
      </c>
      <c r="AQ673" s="356">
        <f>VLOOKUP(C673,'6.- Insumos'!$B$5:$K$2417,10,FALSE)</f>
        <v>381.91050666666672</v>
      </c>
      <c r="AR673" s="293">
        <f>AP673+AQ673</f>
        <v>385.32555997755338</v>
      </c>
      <c r="AS673" s="293">
        <f t="shared" si="26"/>
        <v>385.32555997755338</v>
      </c>
      <c r="AU673" s="357"/>
    </row>
    <row r="674" spans="2:47" ht="38.25">
      <c r="B674" s="52">
        <v>668</v>
      </c>
      <c r="C674" s="334">
        <v>33320</v>
      </c>
      <c r="D674" s="81" t="s">
        <v>218</v>
      </c>
      <c r="E674" s="55" t="s">
        <v>3569</v>
      </c>
      <c r="F674" s="55" t="s">
        <v>1742</v>
      </c>
      <c r="G674" s="54" t="s">
        <v>4422</v>
      </c>
      <c r="H674" s="54" t="s">
        <v>4422</v>
      </c>
      <c r="I674" s="55" t="s">
        <v>3319</v>
      </c>
      <c r="J674" s="35">
        <v>2</v>
      </c>
      <c r="K674" s="36">
        <v>240</v>
      </c>
      <c r="L674" s="35">
        <v>1</v>
      </c>
      <c r="M674" s="36">
        <v>260</v>
      </c>
      <c r="N674" s="34"/>
      <c r="O674" s="34"/>
      <c r="P674" s="34"/>
      <c r="Q674" s="34"/>
      <c r="R674" s="35">
        <v>1</v>
      </c>
      <c r="S674" s="35">
        <v>240</v>
      </c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>
        <v>1</v>
      </c>
      <c r="AO674" s="36">
        <v>250</v>
      </c>
      <c r="AP674" s="293">
        <f>MAX(K674,M674,O674,Q674,S674,U674,W674,Y674,AA674,AC674,AE674,AG674,AI674,AK674,AM674,AO674)*VLOOKUP(I674,'5.- Instrumental'!$B$6:$O$303,14,FALSE)</f>
        <v>7.2491231762065098</v>
      </c>
      <c r="AQ674" s="356">
        <f>VLOOKUP(C674,'6.- Insumos'!$B$5:$K$2417,10,FALSE)</f>
        <v>455.03200666666658</v>
      </c>
      <c r="AR674" s="293" t="s">
        <v>3270</v>
      </c>
      <c r="AS674" s="293">
        <f t="shared" si="26"/>
        <v>462.2811298428731</v>
      </c>
      <c r="AU674" s="357"/>
    </row>
    <row r="675" spans="2:47" ht="38.25">
      <c r="B675" s="52">
        <v>669</v>
      </c>
      <c r="C675" s="334">
        <v>33321</v>
      </c>
      <c r="D675" s="363" t="s">
        <v>219</v>
      </c>
      <c r="E675" s="55" t="s">
        <v>3569</v>
      </c>
      <c r="F675" s="55" t="s">
        <v>1742</v>
      </c>
      <c r="G675" s="54" t="s">
        <v>4422</v>
      </c>
      <c r="H675" s="54" t="s">
        <v>4422</v>
      </c>
      <c r="I675" s="55" t="s">
        <v>3319</v>
      </c>
      <c r="J675" s="35">
        <v>3</v>
      </c>
      <c r="K675" s="35">
        <v>320</v>
      </c>
      <c r="L675" s="35">
        <v>1</v>
      </c>
      <c r="M675" s="35">
        <v>340</v>
      </c>
      <c r="N675" s="34"/>
      <c r="O675" s="34"/>
      <c r="P675" s="34"/>
      <c r="Q675" s="34"/>
      <c r="R675" s="35">
        <v>1</v>
      </c>
      <c r="S675" s="35">
        <v>320</v>
      </c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>
        <v>1</v>
      </c>
      <c r="AO675" s="35">
        <v>330</v>
      </c>
      <c r="AP675" s="293">
        <f>MAX(K675,M675,O675,Q675,S675,U675,W675,Y675,AA675,AC675,AE675,AG675,AI675,AK675,AM675,AO675)*VLOOKUP(I675,'5.- Instrumental'!$B$6:$O$303,14,FALSE)</f>
        <v>9.4796226150392826</v>
      </c>
      <c r="AQ675" s="356">
        <f>VLOOKUP(C675,'6.- Insumos'!$B$5:$K$2417,10,FALSE)</f>
        <v>509.34667333333329</v>
      </c>
      <c r="AR675" s="293" t="s">
        <v>3270</v>
      </c>
      <c r="AS675" s="293">
        <f t="shared" si="26"/>
        <v>518.8262959483726</v>
      </c>
      <c r="AU675" s="357"/>
    </row>
    <row r="676" spans="2:47" ht="25.5">
      <c r="B676" s="52">
        <v>670</v>
      </c>
      <c r="C676" s="334">
        <v>33330</v>
      </c>
      <c r="D676" s="81" t="s">
        <v>220</v>
      </c>
      <c r="E676" s="55" t="s">
        <v>3569</v>
      </c>
      <c r="F676" s="55" t="s">
        <v>1742</v>
      </c>
      <c r="G676" s="54" t="s">
        <v>4422</v>
      </c>
      <c r="H676" s="54" t="s">
        <v>4422</v>
      </c>
      <c r="I676" s="55" t="s">
        <v>3319</v>
      </c>
      <c r="J676" s="35">
        <v>3</v>
      </c>
      <c r="K676" s="36">
        <v>240</v>
      </c>
      <c r="L676" s="35">
        <v>1</v>
      </c>
      <c r="M676" s="36">
        <v>260</v>
      </c>
      <c r="N676" s="34"/>
      <c r="O676" s="34"/>
      <c r="P676" s="34"/>
      <c r="Q676" s="34"/>
      <c r="R676" s="35">
        <v>1</v>
      </c>
      <c r="S676" s="35">
        <v>240</v>
      </c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>
        <v>1</v>
      </c>
      <c r="AO676" s="36">
        <v>250</v>
      </c>
      <c r="AP676" s="293">
        <f>MAX(K676,M676,O676,Q676,S676,U676,W676,Y676,AA676,AC676,AE676,AG676,AI676,AK676,AM676,AO676)*VLOOKUP(I676,'5.- Instrumental'!$B$6:$O$303,14,FALSE)</f>
        <v>7.2491231762065098</v>
      </c>
      <c r="AQ676" s="356">
        <f>VLOOKUP(C676,'6.- Insumos'!$B$5:$K$2417,10,FALSE)</f>
        <v>354.69048999999995</v>
      </c>
      <c r="AR676" s="293" t="s">
        <v>3270</v>
      </c>
      <c r="AS676" s="293">
        <f t="shared" si="26"/>
        <v>361.93961317620648</v>
      </c>
      <c r="AU676" s="357"/>
    </row>
    <row r="677" spans="2:47" ht="25.5">
      <c r="B677" s="52">
        <v>671</v>
      </c>
      <c r="C677" s="334">
        <v>33404</v>
      </c>
      <c r="D677" s="81" t="s">
        <v>1241</v>
      </c>
      <c r="E677" s="55" t="s">
        <v>3569</v>
      </c>
      <c r="F677" s="55" t="s">
        <v>1742</v>
      </c>
      <c r="G677" s="54" t="s">
        <v>4422</v>
      </c>
      <c r="H677" s="54" t="s">
        <v>4422</v>
      </c>
      <c r="I677" s="55" t="s">
        <v>3319</v>
      </c>
      <c r="J677" s="35">
        <v>3</v>
      </c>
      <c r="K677" s="36">
        <v>240</v>
      </c>
      <c r="L677" s="35">
        <v>1</v>
      </c>
      <c r="M677" s="36">
        <v>260</v>
      </c>
      <c r="N677" s="34"/>
      <c r="O677" s="34"/>
      <c r="P677" s="34"/>
      <c r="Q677" s="34"/>
      <c r="R677" s="35">
        <v>1</v>
      </c>
      <c r="S677" s="35">
        <v>240</v>
      </c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>
        <v>1</v>
      </c>
      <c r="AO677" s="36">
        <v>250</v>
      </c>
      <c r="AP677" s="293">
        <f>MAX(K677,M677,O677,Q677,S677,U677,W677,Y677,AA677,AC677,AE677,AG677,AI677,AK677,AM677,AO677)*VLOOKUP(I677,'5.- Instrumental'!$B$6:$O$303,14,FALSE)</f>
        <v>7.2491231762065098</v>
      </c>
      <c r="AQ677" s="356">
        <f>VLOOKUP(C677,'6.- Insumos'!$B$5:$K$2417,10,FALSE)</f>
        <v>455.03200666666658</v>
      </c>
      <c r="AR677" s="293" t="s">
        <v>3270</v>
      </c>
      <c r="AS677" s="293">
        <f t="shared" si="26"/>
        <v>462.2811298428731</v>
      </c>
      <c r="AU677" s="357"/>
    </row>
    <row r="678" spans="2:47" ht="25.5">
      <c r="B678" s="52">
        <v>672</v>
      </c>
      <c r="C678" s="334">
        <v>33414</v>
      </c>
      <c r="D678" s="81" t="s">
        <v>1242</v>
      </c>
      <c r="E678" s="55" t="s">
        <v>3569</v>
      </c>
      <c r="F678" s="55" t="s">
        <v>1742</v>
      </c>
      <c r="G678" s="54" t="s">
        <v>4422</v>
      </c>
      <c r="H678" s="54" t="s">
        <v>4422</v>
      </c>
      <c r="I678" s="55" t="s">
        <v>3319</v>
      </c>
      <c r="J678" s="35">
        <v>3</v>
      </c>
      <c r="K678" s="35">
        <v>300</v>
      </c>
      <c r="L678" s="35">
        <v>1</v>
      </c>
      <c r="M678" s="35">
        <v>320</v>
      </c>
      <c r="N678" s="34"/>
      <c r="O678" s="34"/>
      <c r="P678" s="34"/>
      <c r="Q678" s="34"/>
      <c r="R678" s="35">
        <v>1</v>
      </c>
      <c r="S678" s="35">
        <v>300</v>
      </c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>
        <v>1</v>
      </c>
      <c r="AO678" s="35">
        <v>310</v>
      </c>
      <c r="AP678" s="293">
        <f>MAX(K678,M678,O678,Q678,S678,U678,W678,Y678,AA678,AC678,AE678,AG678,AI678,AK678,AM678,AO678)*VLOOKUP(I678,'5.- Instrumental'!$B$6:$O$303,14,FALSE)</f>
        <v>8.9219977553310894</v>
      </c>
      <c r="AQ678" s="356">
        <f>VLOOKUP(C678,'6.- Insumos'!$B$5:$K$2417,10,FALSE)</f>
        <v>495.76800666666662</v>
      </c>
      <c r="AR678" s="293" t="s">
        <v>3270</v>
      </c>
      <c r="AS678" s="293">
        <f t="shared" si="26"/>
        <v>504.69000442199768</v>
      </c>
      <c r="AU678" s="357"/>
    </row>
    <row r="679" spans="2:47" ht="38.25">
      <c r="B679" s="52">
        <v>673</v>
      </c>
      <c r="C679" s="334">
        <v>33415</v>
      </c>
      <c r="D679" s="81" t="s">
        <v>1243</v>
      </c>
      <c r="E679" s="55" t="s">
        <v>3569</v>
      </c>
      <c r="F679" s="55" t="s">
        <v>1742</v>
      </c>
      <c r="G679" s="54" t="s">
        <v>4422</v>
      </c>
      <c r="H679" s="54" t="s">
        <v>4422</v>
      </c>
      <c r="I679" s="55" t="s">
        <v>3319</v>
      </c>
      <c r="J679" s="35">
        <v>3</v>
      </c>
      <c r="K679" s="35">
        <v>300</v>
      </c>
      <c r="L679" s="35">
        <v>1</v>
      </c>
      <c r="M679" s="35">
        <v>320</v>
      </c>
      <c r="N679" s="34"/>
      <c r="O679" s="34"/>
      <c r="P679" s="34"/>
      <c r="Q679" s="34"/>
      <c r="R679" s="35">
        <v>1</v>
      </c>
      <c r="S679" s="35">
        <v>300</v>
      </c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>
        <v>1</v>
      </c>
      <c r="AO679" s="35">
        <v>310</v>
      </c>
      <c r="AP679" s="293">
        <f>MAX(K679,M679,O679,Q679,S679,U679,W679,Y679,AA679,AC679,AE679,AG679,AI679,AK679,AM679,AO679)*VLOOKUP(I679,'5.- Instrumental'!$B$6:$O$303,14,FALSE)</f>
        <v>8.9219977553310894</v>
      </c>
      <c r="AQ679" s="356">
        <f>VLOOKUP(C679,'6.- Insumos'!$B$5:$K$2417,10,FALSE)</f>
        <v>495.76800666666662</v>
      </c>
      <c r="AR679" s="293" t="s">
        <v>3270</v>
      </c>
      <c r="AS679" s="293">
        <f t="shared" si="26"/>
        <v>504.69000442199768</v>
      </c>
      <c r="AU679" s="357"/>
    </row>
    <row r="680" spans="2:47" ht="25.5">
      <c r="B680" s="52">
        <v>674</v>
      </c>
      <c r="C680" s="334">
        <v>33416</v>
      </c>
      <c r="D680" s="81" t="s">
        <v>1244</v>
      </c>
      <c r="E680" s="55" t="s">
        <v>3569</v>
      </c>
      <c r="F680" s="55" t="s">
        <v>1742</v>
      </c>
      <c r="G680" s="54" t="s">
        <v>4422</v>
      </c>
      <c r="H680" s="54" t="s">
        <v>4422</v>
      </c>
      <c r="I680" s="55" t="s">
        <v>3319</v>
      </c>
      <c r="J680" s="35">
        <v>2</v>
      </c>
      <c r="K680" s="35">
        <v>300</v>
      </c>
      <c r="L680" s="35">
        <v>1</v>
      </c>
      <c r="M680" s="35">
        <v>320</v>
      </c>
      <c r="N680" s="34"/>
      <c r="O680" s="34"/>
      <c r="P680" s="34"/>
      <c r="Q680" s="34"/>
      <c r="R680" s="35">
        <v>1</v>
      </c>
      <c r="S680" s="35">
        <v>300</v>
      </c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>
        <v>1</v>
      </c>
      <c r="AO680" s="35">
        <v>310</v>
      </c>
      <c r="AP680" s="293">
        <f>MAX(K680,M680,O680,Q680,S680,U680,W680,Y680,AA680,AC680,AE680,AG680,AI680,AK680,AM680,AO680)*VLOOKUP(I680,'5.- Instrumental'!$B$6:$O$303,14,FALSE)</f>
        <v>8.9219977553310894</v>
      </c>
      <c r="AQ680" s="356">
        <f>VLOOKUP(C680,'6.- Insumos'!$B$5:$K$2417,10,FALSE)</f>
        <v>495.76800666666662</v>
      </c>
      <c r="AR680" s="293" t="s">
        <v>3270</v>
      </c>
      <c r="AS680" s="293">
        <f t="shared" si="26"/>
        <v>504.69000442199768</v>
      </c>
      <c r="AU680" s="357"/>
    </row>
    <row r="681" spans="2:47" ht="25.5">
      <c r="B681" s="52">
        <v>675</v>
      </c>
      <c r="C681" s="334">
        <v>33417</v>
      </c>
      <c r="D681" s="81" t="s">
        <v>1245</v>
      </c>
      <c r="E681" s="55" t="s">
        <v>3569</v>
      </c>
      <c r="F681" s="55" t="s">
        <v>1742</v>
      </c>
      <c r="G681" s="54" t="s">
        <v>4422</v>
      </c>
      <c r="H681" s="54" t="s">
        <v>4422</v>
      </c>
      <c r="I681" s="55" t="s">
        <v>3319</v>
      </c>
      <c r="J681" s="35">
        <v>2</v>
      </c>
      <c r="K681" s="35">
        <v>300</v>
      </c>
      <c r="L681" s="35">
        <v>1</v>
      </c>
      <c r="M681" s="35">
        <v>320</v>
      </c>
      <c r="N681" s="34"/>
      <c r="O681" s="34"/>
      <c r="P681" s="34"/>
      <c r="Q681" s="34"/>
      <c r="R681" s="35">
        <v>1</v>
      </c>
      <c r="S681" s="35">
        <v>300</v>
      </c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>
        <v>1</v>
      </c>
      <c r="AO681" s="35">
        <v>310</v>
      </c>
      <c r="AP681" s="293">
        <f>MAX(K681,M681,O681,Q681,S681,U681,W681,Y681,AA681,AC681,AE681,AG681,AI681,AK681,AM681,AO681)*VLOOKUP(I681,'5.- Instrumental'!$B$6:$O$303,14,FALSE)</f>
        <v>8.9219977553310894</v>
      </c>
      <c r="AQ681" s="356">
        <f>VLOOKUP(C681,'6.- Insumos'!$B$5:$K$2417,10,FALSE)</f>
        <v>495.76800666666662</v>
      </c>
      <c r="AR681" s="293" t="s">
        <v>3270</v>
      </c>
      <c r="AS681" s="293">
        <f t="shared" si="26"/>
        <v>504.69000442199768</v>
      </c>
      <c r="AU681" s="357"/>
    </row>
    <row r="682" spans="2:47" ht="38.25">
      <c r="B682" s="52">
        <v>676</v>
      </c>
      <c r="C682" s="334">
        <v>33420</v>
      </c>
      <c r="D682" s="81" t="s">
        <v>1246</v>
      </c>
      <c r="E682" s="55" t="s">
        <v>3569</v>
      </c>
      <c r="F682" s="55" t="s">
        <v>1742</v>
      </c>
      <c r="G682" s="54" t="s">
        <v>4422</v>
      </c>
      <c r="H682" s="54" t="s">
        <v>4422</v>
      </c>
      <c r="I682" s="55" t="s">
        <v>3315</v>
      </c>
      <c r="J682" s="35">
        <v>2</v>
      </c>
      <c r="K682" s="36">
        <v>120</v>
      </c>
      <c r="L682" s="35">
        <v>1</v>
      </c>
      <c r="M682" s="36">
        <v>140</v>
      </c>
      <c r="N682" s="34"/>
      <c r="O682" s="34"/>
      <c r="P682" s="34"/>
      <c r="Q682" s="34"/>
      <c r="R682" s="35">
        <v>1</v>
      </c>
      <c r="S682" s="35">
        <v>120</v>
      </c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>
        <v>1</v>
      </c>
      <c r="AO682" s="36">
        <v>130</v>
      </c>
      <c r="AP682" s="293">
        <f>MAX(K682,M682,O682,Q682,S682,U682,W682,Y682,AA682,AC682,AE682,AG682,AI682,AK682,AM682,AO682)*VLOOKUP(I682,'5.- Instrumental'!$B$6:$O$303,14,FALSE)</f>
        <v>3.4150533108866443</v>
      </c>
      <c r="AQ682" s="356">
        <f>VLOOKUP(C682,'6.- Insumos'!$B$5:$K$2417,10,FALSE)</f>
        <v>373.56000666666665</v>
      </c>
      <c r="AR682" s="293">
        <f>AP682+AQ682</f>
        <v>376.97505997755331</v>
      </c>
      <c r="AS682" s="293">
        <f t="shared" si="26"/>
        <v>376.97505997755331</v>
      </c>
      <c r="AU682" s="357"/>
    </row>
    <row r="683" spans="2:47" ht="25.5">
      <c r="B683" s="52">
        <v>677</v>
      </c>
      <c r="C683" s="334">
        <v>33422</v>
      </c>
      <c r="D683" s="81" t="s">
        <v>1247</v>
      </c>
      <c r="E683" s="55" t="s">
        <v>3569</v>
      </c>
      <c r="F683" s="55" t="s">
        <v>1742</v>
      </c>
      <c r="G683" s="54" t="s">
        <v>4422</v>
      </c>
      <c r="H683" s="54" t="s">
        <v>4422</v>
      </c>
      <c r="I683" s="55" t="s">
        <v>3319</v>
      </c>
      <c r="J683" s="35">
        <v>2</v>
      </c>
      <c r="K683" s="36">
        <v>180</v>
      </c>
      <c r="L683" s="35">
        <v>1</v>
      </c>
      <c r="M683" s="36">
        <v>200</v>
      </c>
      <c r="N683" s="34"/>
      <c r="O683" s="34"/>
      <c r="P683" s="34"/>
      <c r="Q683" s="34"/>
      <c r="R683" s="35">
        <v>1</v>
      </c>
      <c r="S683" s="35">
        <v>180</v>
      </c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>
        <v>1</v>
      </c>
      <c r="AO683" s="36">
        <v>190</v>
      </c>
      <c r="AP683" s="293">
        <f>MAX(K683,M683,O683,Q683,S683,U683,W683,Y683,AA683,AC683,AE683,AG683,AI683,AK683,AM683,AO683)*VLOOKUP(I683,'5.- Instrumental'!$B$6:$O$303,14,FALSE)</f>
        <v>5.5762485970819311</v>
      </c>
      <c r="AQ683" s="356">
        <f>VLOOKUP(C683,'6.- Insumos'!$B$5:$K$2417,10,FALSE)</f>
        <v>414.29600666666659</v>
      </c>
      <c r="AR683" s="293" t="s">
        <v>3270</v>
      </c>
      <c r="AS683" s="293">
        <f t="shared" si="26"/>
        <v>419.87225526374851</v>
      </c>
      <c r="AU683" s="357"/>
    </row>
    <row r="684" spans="2:47" ht="38.25">
      <c r="B684" s="52">
        <v>678</v>
      </c>
      <c r="C684" s="334">
        <v>33478</v>
      </c>
      <c r="D684" s="81" t="s">
        <v>2224</v>
      </c>
      <c r="E684" s="55" t="s">
        <v>3569</v>
      </c>
      <c r="F684" s="55" t="s">
        <v>1742</v>
      </c>
      <c r="G684" s="54" t="s">
        <v>4422</v>
      </c>
      <c r="H684" s="54" t="s">
        <v>4422</v>
      </c>
      <c r="I684" s="55" t="s">
        <v>3319</v>
      </c>
      <c r="J684" s="35">
        <v>2</v>
      </c>
      <c r="K684" s="36">
        <v>180</v>
      </c>
      <c r="L684" s="35">
        <v>1</v>
      </c>
      <c r="M684" s="36">
        <v>200</v>
      </c>
      <c r="N684" s="34"/>
      <c r="O684" s="34"/>
      <c r="P684" s="34"/>
      <c r="Q684" s="34"/>
      <c r="R684" s="35">
        <v>1</v>
      </c>
      <c r="S684" s="35">
        <v>180</v>
      </c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>
        <v>1</v>
      </c>
      <c r="AO684" s="36">
        <v>190</v>
      </c>
      <c r="AP684" s="293">
        <f>MAX(K684,M684,O684,Q684,S684,U684,W684,Y684,AA684,AC684,AE684,AG684,AI684,AK684,AM684,AO684)*VLOOKUP(I684,'5.- Instrumental'!$B$6:$O$303,14,FALSE)</f>
        <v>5.5762485970819311</v>
      </c>
      <c r="AQ684" s="356">
        <f>VLOOKUP(C684,'6.- Insumos'!$B$5:$K$2417,10,FALSE)</f>
        <v>414.29600666666659</v>
      </c>
      <c r="AR684" s="293" t="s">
        <v>3270</v>
      </c>
      <c r="AS684" s="293">
        <f t="shared" si="26"/>
        <v>419.87225526374851</v>
      </c>
      <c r="AU684" s="357"/>
    </row>
    <row r="685" spans="2:47" ht="51">
      <c r="B685" s="52">
        <v>679</v>
      </c>
      <c r="C685" s="334">
        <v>33500</v>
      </c>
      <c r="D685" s="81" t="s">
        <v>2225</v>
      </c>
      <c r="E685" s="55" t="s">
        <v>3569</v>
      </c>
      <c r="F685" s="55" t="s">
        <v>1742</v>
      </c>
      <c r="G685" s="54" t="s">
        <v>4422</v>
      </c>
      <c r="H685" s="54" t="s">
        <v>4422</v>
      </c>
      <c r="I685" s="55" t="s">
        <v>3319</v>
      </c>
      <c r="J685" s="35">
        <v>2</v>
      </c>
      <c r="K685" s="36">
        <v>180</v>
      </c>
      <c r="L685" s="35">
        <v>1</v>
      </c>
      <c r="M685" s="36">
        <v>200</v>
      </c>
      <c r="N685" s="34"/>
      <c r="O685" s="34"/>
      <c r="P685" s="34"/>
      <c r="Q685" s="34"/>
      <c r="R685" s="35">
        <v>1</v>
      </c>
      <c r="S685" s="35">
        <v>180</v>
      </c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>
        <v>1</v>
      </c>
      <c r="AO685" s="36">
        <v>190</v>
      </c>
      <c r="AP685" s="293">
        <f>MAX(K685,M685,O685,Q685,S685,U685,W685,Y685,AA685,AC685,AE685,AG685,AI685,AK685,AM685,AO685)*VLOOKUP(I685,'5.- Instrumental'!$B$6:$O$303,14,FALSE)</f>
        <v>5.5762485970819311</v>
      </c>
      <c r="AQ685" s="356">
        <f>VLOOKUP(C685,'6.- Insumos'!$B$5:$K$2417,10,FALSE)</f>
        <v>414.29600666666659</v>
      </c>
      <c r="AR685" s="293" t="s">
        <v>3270</v>
      </c>
      <c r="AS685" s="293">
        <f t="shared" si="26"/>
        <v>419.87225526374851</v>
      </c>
      <c r="AU685" s="357"/>
    </row>
    <row r="686" spans="2:47" ht="25.5">
      <c r="B686" s="52">
        <v>680</v>
      </c>
      <c r="C686" s="334">
        <v>33502</v>
      </c>
      <c r="D686" s="81" t="s">
        <v>2226</v>
      </c>
      <c r="E686" s="55" t="s">
        <v>3569</v>
      </c>
      <c r="F686" s="55" t="s">
        <v>1742</v>
      </c>
      <c r="G686" s="54" t="s">
        <v>4422</v>
      </c>
      <c r="H686" s="54" t="s">
        <v>4422</v>
      </c>
      <c r="I686" s="55" t="s">
        <v>3319</v>
      </c>
      <c r="J686" s="35">
        <v>2</v>
      </c>
      <c r="K686" s="36">
        <v>180</v>
      </c>
      <c r="L686" s="35">
        <v>1</v>
      </c>
      <c r="M686" s="36">
        <v>200</v>
      </c>
      <c r="N686" s="34"/>
      <c r="O686" s="34"/>
      <c r="P686" s="34"/>
      <c r="Q686" s="34"/>
      <c r="R686" s="35">
        <v>1</v>
      </c>
      <c r="S686" s="35">
        <v>180</v>
      </c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>
        <v>1</v>
      </c>
      <c r="AO686" s="36">
        <v>190</v>
      </c>
      <c r="AP686" s="293">
        <f>MAX(K686,M686,O686,Q686,S686,U686,W686,Y686,AA686,AC686,AE686,AG686,AI686,AK686,AM686,AO686)*VLOOKUP(I686,'5.- Instrumental'!$B$6:$O$303,14,FALSE)</f>
        <v>5.5762485970819311</v>
      </c>
      <c r="AQ686" s="356">
        <f>VLOOKUP(C686,'6.- Insumos'!$B$5:$K$2417,10,FALSE)</f>
        <v>354.69048999999995</v>
      </c>
      <c r="AR686" s="293" t="s">
        <v>3270</v>
      </c>
      <c r="AS686" s="293">
        <f t="shared" si="26"/>
        <v>360.26673859708188</v>
      </c>
      <c r="AU686" s="357"/>
    </row>
    <row r="687" spans="2:47" ht="38.25">
      <c r="B687" s="52">
        <v>681</v>
      </c>
      <c r="C687" s="334">
        <v>33504</v>
      </c>
      <c r="D687" s="81" t="s">
        <v>2227</v>
      </c>
      <c r="E687" s="55" t="s">
        <v>3569</v>
      </c>
      <c r="F687" s="55" t="s">
        <v>1742</v>
      </c>
      <c r="G687" s="54" t="s">
        <v>4422</v>
      </c>
      <c r="H687" s="54" t="s">
        <v>4422</v>
      </c>
      <c r="I687" s="55" t="s">
        <v>3319</v>
      </c>
      <c r="J687" s="35">
        <v>2</v>
      </c>
      <c r="K687" s="36">
        <v>240</v>
      </c>
      <c r="L687" s="35">
        <v>1</v>
      </c>
      <c r="M687" s="36">
        <v>260</v>
      </c>
      <c r="N687" s="34"/>
      <c r="O687" s="34"/>
      <c r="P687" s="34"/>
      <c r="Q687" s="34"/>
      <c r="R687" s="35">
        <v>1</v>
      </c>
      <c r="S687" s="35">
        <v>240</v>
      </c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>
        <v>1</v>
      </c>
      <c r="AO687" s="36">
        <v>250</v>
      </c>
      <c r="AP687" s="293">
        <f>MAX(K687,M687,O687,Q687,S687,U687,W687,Y687,AA687,AC687,AE687,AG687,AI687,AK687,AM687,AO687)*VLOOKUP(I687,'5.- Instrumental'!$B$6:$O$303,14,FALSE)</f>
        <v>7.2491231762065098</v>
      </c>
      <c r="AQ687" s="356">
        <f>VLOOKUP(C687,'6.- Insumos'!$B$5:$K$2417,10,FALSE)</f>
        <v>455.03200666666658</v>
      </c>
      <c r="AR687" s="293" t="s">
        <v>3270</v>
      </c>
      <c r="AS687" s="293">
        <f t="shared" si="26"/>
        <v>462.2811298428731</v>
      </c>
      <c r="AU687" s="357"/>
    </row>
    <row r="688" spans="2:47" ht="25.5">
      <c r="B688" s="52">
        <v>682</v>
      </c>
      <c r="C688" s="334">
        <v>33510</v>
      </c>
      <c r="D688" s="81" t="s">
        <v>2228</v>
      </c>
      <c r="E688" s="55" t="s">
        <v>3569</v>
      </c>
      <c r="F688" s="55" t="s">
        <v>1742</v>
      </c>
      <c r="G688" s="54" t="s">
        <v>4422</v>
      </c>
      <c r="H688" s="54" t="s">
        <v>4422</v>
      </c>
      <c r="I688" s="55" t="s">
        <v>3319</v>
      </c>
      <c r="J688" s="35">
        <v>2</v>
      </c>
      <c r="K688" s="36">
        <v>180</v>
      </c>
      <c r="L688" s="35">
        <v>1</v>
      </c>
      <c r="M688" s="36">
        <v>200</v>
      </c>
      <c r="N688" s="34"/>
      <c r="O688" s="34"/>
      <c r="P688" s="34"/>
      <c r="Q688" s="34"/>
      <c r="R688" s="35">
        <v>1</v>
      </c>
      <c r="S688" s="35">
        <v>180</v>
      </c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>
        <v>1</v>
      </c>
      <c r="AO688" s="36">
        <v>190</v>
      </c>
      <c r="AP688" s="293">
        <f>MAX(K688,M688,O688,Q688,S688,U688,W688,Y688,AA688,AC688,AE688,AG688,AI688,AK688,AM688,AO688)*VLOOKUP(I688,'5.- Instrumental'!$B$6:$O$303,14,FALSE)</f>
        <v>5.5762485970819311</v>
      </c>
      <c r="AQ688" s="356">
        <f>VLOOKUP(C688,'6.- Insumos'!$B$5:$K$2417,10,FALSE)</f>
        <v>354.69048999999995</v>
      </c>
      <c r="AR688" s="293" t="s">
        <v>3270</v>
      </c>
      <c r="AS688" s="293">
        <f t="shared" si="26"/>
        <v>360.26673859708188</v>
      </c>
      <c r="AU688" s="357"/>
    </row>
    <row r="689" spans="2:47" ht="25.5">
      <c r="B689" s="52">
        <v>683</v>
      </c>
      <c r="C689" s="334">
        <v>33513</v>
      </c>
      <c r="D689" s="81" t="s">
        <v>2229</v>
      </c>
      <c r="E689" s="55" t="s">
        <v>3569</v>
      </c>
      <c r="F689" s="55" t="s">
        <v>1742</v>
      </c>
      <c r="G689" s="54" t="s">
        <v>4422</v>
      </c>
      <c r="H689" s="54" t="s">
        <v>4422</v>
      </c>
      <c r="I689" s="55" t="s">
        <v>3319</v>
      </c>
      <c r="J689" s="35">
        <v>3</v>
      </c>
      <c r="K689" s="35">
        <v>300</v>
      </c>
      <c r="L689" s="35">
        <v>1</v>
      </c>
      <c r="M689" s="35">
        <v>320</v>
      </c>
      <c r="N689" s="34"/>
      <c r="O689" s="34"/>
      <c r="P689" s="34"/>
      <c r="Q689" s="34"/>
      <c r="R689" s="35">
        <v>1</v>
      </c>
      <c r="S689" s="35">
        <v>300</v>
      </c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>
        <v>1</v>
      </c>
      <c r="AO689" s="35">
        <v>310</v>
      </c>
      <c r="AP689" s="293">
        <f>MAX(K689,M689,O689,Q689,S689,U689,W689,Y689,AA689,AC689,AE689,AG689,AI689,AK689,AM689,AO689)*VLOOKUP(I689,'5.- Instrumental'!$B$6:$O$303,14,FALSE)</f>
        <v>8.9219977553310894</v>
      </c>
      <c r="AQ689" s="356">
        <f>VLOOKUP(C689,'6.- Insumos'!$B$5:$K$2417,10,FALSE)</f>
        <v>354.69048999999995</v>
      </c>
      <c r="AR689" s="293" t="s">
        <v>3270</v>
      </c>
      <c r="AS689" s="293">
        <f t="shared" si="26"/>
        <v>363.61248775533102</v>
      </c>
      <c r="AU689" s="357"/>
    </row>
    <row r="690" spans="2:47" ht="25.5">
      <c r="B690" s="52">
        <v>684</v>
      </c>
      <c r="C690" s="334">
        <v>33542</v>
      </c>
      <c r="D690" s="81" t="s">
        <v>2230</v>
      </c>
      <c r="E690" s="55" t="s">
        <v>3569</v>
      </c>
      <c r="F690" s="55" t="s">
        <v>1742</v>
      </c>
      <c r="G690" s="54" t="s">
        <v>4422</v>
      </c>
      <c r="H690" s="54" t="s">
        <v>4422</v>
      </c>
      <c r="I690" s="55" t="s">
        <v>3319</v>
      </c>
      <c r="J690" s="35">
        <v>3</v>
      </c>
      <c r="K690" s="35">
        <v>360</v>
      </c>
      <c r="L690" s="35">
        <v>1</v>
      </c>
      <c r="M690" s="35">
        <v>380</v>
      </c>
      <c r="N690" s="34"/>
      <c r="O690" s="34"/>
      <c r="P690" s="34"/>
      <c r="Q690" s="34"/>
      <c r="R690" s="35">
        <v>1</v>
      </c>
      <c r="S690" s="35">
        <v>360</v>
      </c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>
        <v>1</v>
      </c>
      <c r="AO690" s="35">
        <v>370</v>
      </c>
      <c r="AP690" s="293">
        <f>MAX(K690,M690,O690,Q690,S690,U690,W690,Y690,AA690,AC690,AE690,AG690,AI690,AK690,AM690,AO690)*VLOOKUP(I690,'5.- Instrumental'!$B$6:$O$303,14,FALSE)</f>
        <v>10.594872334455669</v>
      </c>
      <c r="AQ690" s="356">
        <f>VLOOKUP(C690,'6.- Insumos'!$B$5:$K$2417,10,FALSE)</f>
        <v>536.50400666666656</v>
      </c>
      <c r="AR690" s="293" t="s">
        <v>3270</v>
      </c>
      <c r="AS690" s="293">
        <f t="shared" si="26"/>
        <v>547.09887900112221</v>
      </c>
      <c r="AU690" s="357"/>
    </row>
    <row r="691" spans="2:47" ht="25.5">
      <c r="B691" s="52">
        <v>685</v>
      </c>
      <c r="C691" s="334">
        <v>33545</v>
      </c>
      <c r="D691" s="81" t="s">
        <v>2231</v>
      </c>
      <c r="E691" s="55" t="s">
        <v>3569</v>
      </c>
      <c r="F691" s="55" t="s">
        <v>1742</v>
      </c>
      <c r="G691" s="54" t="s">
        <v>4422</v>
      </c>
      <c r="H691" s="54" t="s">
        <v>4422</v>
      </c>
      <c r="I691" s="55" t="s">
        <v>3319</v>
      </c>
      <c r="J691" s="35">
        <v>3</v>
      </c>
      <c r="K691" s="35">
        <v>360</v>
      </c>
      <c r="L691" s="35">
        <v>1</v>
      </c>
      <c r="M691" s="35">
        <v>380</v>
      </c>
      <c r="N691" s="34"/>
      <c r="O691" s="34"/>
      <c r="P691" s="34"/>
      <c r="Q691" s="34"/>
      <c r="R691" s="35">
        <v>1</v>
      </c>
      <c r="S691" s="35">
        <v>360</v>
      </c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>
        <v>1</v>
      </c>
      <c r="AO691" s="35">
        <v>370</v>
      </c>
      <c r="AP691" s="293">
        <f>MAX(K691,M691,O691,Q691,S691,U691,W691,Y691,AA691,AC691,AE691,AG691,AI691,AK691,AM691,AO691)*VLOOKUP(I691,'5.- Instrumental'!$B$6:$O$303,14,FALSE)</f>
        <v>10.594872334455669</v>
      </c>
      <c r="AQ691" s="356">
        <f>VLOOKUP(C691,'6.- Insumos'!$B$5:$K$2417,10,FALSE)</f>
        <v>536.50400666666656</v>
      </c>
      <c r="AR691" s="293" t="s">
        <v>3270</v>
      </c>
      <c r="AS691" s="293">
        <f t="shared" si="26"/>
        <v>547.09887900112221</v>
      </c>
      <c r="AU691" s="357"/>
    </row>
    <row r="692" spans="2:47" ht="38.25">
      <c r="B692" s="52">
        <v>686</v>
      </c>
      <c r="C692" s="334">
        <v>33572</v>
      </c>
      <c r="D692" s="81" t="s">
        <v>2232</v>
      </c>
      <c r="E692" s="55" t="s">
        <v>3569</v>
      </c>
      <c r="F692" s="55" t="s">
        <v>1742</v>
      </c>
      <c r="G692" s="54" t="s">
        <v>4422</v>
      </c>
      <c r="H692" s="54" t="s">
        <v>4422</v>
      </c>
      <c r="I692" s="55" t="s">
        <v>3319</v>
      </c>
      <c r="J692" s="35">
        <v>2</v>
      </c>
      <c r="K692" s="36">
        <v>180</v>
      </c>
      <c r="L692" s="35">
        <v>1</v>
      </c>
      <c r="M692" s="36">
        <v>200</v>
      </c>
      <c r="N692" s="34"/>
      <c r="O692" s="34"/>
      <c r="P692" s="34"/>
      <c r="Q692" s="34"/>
      <c r="R692" s="35">
        <v>1</v>
      </c>
      <c r="S692" s="35">
        <v>180</v>
      </c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>
        <v>1</v>
      </c>
      <c r="AO692" s="36">
        <v>190</v>
      </c>
      <c r="AP692" s="293">
        <f>MAX(K692,M692,O692,Q692,S692,U692,W692,Y692,AA692,AC692,AE692,AG692,AI692,AK692,AM692,AO692)*VLOOKUP(I692,'5.- Instrumental'!$B$6:$O$303,14,FALSE)</f>
        <v>5.5762485970819311</v>
      </c>
      <c r="AQ692" s="356">
        <f>VLOOKUP(C692,'6.- Insumos'!$B$5:$K$2417,10,FALSE)</f>
        <v>414.29600666666659</v>
      </c>
      <c r="AR692" s="293" t="s">
        <v>3270</v>
      </c>
      <c r="AS692" s="293">
        <f t="shared" si="26"/>
        <v>419.87225526374851</v>
      </c>
      <c r="AU692" s="357"/>
    </row>
    <row r="693" spans="2:47" ht="38.25">
      <c r="B693" s="52">
        <v>687</v>
      </c>
      <c r="C693" s="334">
        <v>33600</v>
      </c>
      <c r="D693" s="81" t="s">
        <v>2233</v>
      </c>
      <c r="E693" s="55" t="s">
        <v>3569</v>
      </c>
      <c r="F693" s="55" t="s">
        <v>1742</v>
      </c>
      <c r="G693" s="54" t="s">
        <v>4422</v>
      </c>
      <c r="H693" s="54" t="s">
        <v>4422</v>
      </c>
      <c r="I693" s="55" t="s">
        <v>3319</v>
      </c>
      <c r="J693" s="35">
        <v>2</v>
      </c>
      <c r="K693" s="36">
        <v>240</v>
      </c>
      <c r="L693" s="35">
        <v>1</v>
      </c>
      <c r="M693" s="36">
        <v>260</v>
      </c>
      <c r="N693" s="34"/>
      <c r="O693" s="34"/>
      <c r="P693" s="34"/>
      <c r="Q693" s="34"/>
      <c r="R693" s="35">
        <v>1</v>
      </c>
      <c r="S693" s="35">
        <v>240</v>
      </c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>
        <v>1</v>
      </c>
      <c r="AO693" s="36">
        <v>250</v>
      </c>
      <c r="AP693" s="293">
        <f>MAX(K693,M693,O693,Q693,S693,U693,W693,Y693,AA693,AC693,AE693,AG693,AI693,AK693,AM693,AO693)*VLOOKUP(I693,'5.- Instrumental'!$B$6:$O$303,14,FALSE)</f>
        <v>7.2491231762065098</v>
      </c>
      <c r="AQ693" s="356">
        <f>VLOOKUP(C693,'6.- Insumos'!$B$5:$K$2417,10,FALSE)</f>
        <v>462.77200666666658</v>
      </c>
      <c r="AR693" s="293" t="s">
        <v>3270</v>
      </c>
      <c r="AS693" s="293">
        <f t="shared" si="26"/>
        <v>470.02112984287311</v>
      </c>
      <c r="AU693" s="357"/>
    </row>
    <row r="694" spans="2:47" ht="51">
      <c r="B694" s="52">
        <v>688</v>
      </c>
      <c r="C694" s="334">
        <v>33641</v>
      </c>
      <c r="D694" s="81" t="s">
        <v>2234</v>
      </c>
      <c r="E694" s="55" t="s">
        <v>3569</v>
      </c>
      <c r="F694" s="55" t="s">
        <v>1742</v>
      </c>
      <c r="G694" s="54" t="s">
        <v>4422</v>
      </c>
      <c r="H694" s="54" t="s">
        <v>4422</v>
      </c>
      <c r="I694" s="55" t="s">
        <v>3319</v>
      </c>
      <c r="J694" s="35">
        <v>2</v>
      </c>
      <c r="K694" s="36">
        <v>180</v>
      </c>
      <c r="L694" s="35">
        <v>1</v>
      </c>
      <c r="M694" s="36">
        <v>200</v>
      </c>
      <c r="N694" s="34"/>
      <c r="O694" s="34"/>
      <c r="P694" s="34"/>
      <c r="Q694" s="34"/>
      <c r="R694" s="35">
        <v>1</v>
      </c>
      <c r="S694" s="35">
        <v>180</v>
      </c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>
        <v>1</v>
      </c>
      <c r="AO694" s="36">
        <v>190</v>
      </c>
      <c r="AP694" s="293">
        <f>MAX(K694,M694,O694,Q694,S694,U694,W694,Y694,AA694,AC694,AE694,AG694,AI694,AK694,AM694,AO694)*VLOOKUP(I694,'5.- Instrumental'!$B$6:$O$303,14,FALSE)</f>
        <v>5.5762485970819311</v>
      </c>
      <c r="AQ694" s="356">
        <f>VLOOKUP(C694,'6.- Insumos'!$B$5:$K$2417,10,FALSE)</f>
        <v>414.29600666666659</v>
      </c>
      <c r="AR694" s="293" t="s">
        <v>3270</v>
      </c>
      <c r="AS694" s="293">
        <f t="shared" si="26"/>
        <v>419.87225526374851</v>
      </c>
      <c r="AU694" s="357"/>
    </row>
    <row r="695" spans="2:47" ht="38.25">
      <c r="B695" s="52">
        <v>689</v>
      </c>
      <c r="C695" s="334">
        <v>33735</v>
      </c>
      <c r="D695" s="81" t="s">
        <v>2235</v>
      </c>
      <c r="E695" s="55" t="s">
        <v>3569</v>
      </c>
      <c r="F695" s="55" t="s">
        <v>1742</v>
      </c>
      <c r="G695" s="54" t="s">
        <v>4422</v>
      </c>
      <c r="H695" s="54" t="s">
        <v>4422</v>
      </c>
      <c r="I695" s="55" t="s">
        <v>3319</v>
      </c>
      <c r="J695" s="35">
        <v>2</v>
      </c>
      <c r="K695" s="36">
        <v>120</v>
      </c>
      <c r="L695" s="35">
        <v>1</v>
      </c>
      <c r="M695" s="36">
        <v>140</v>
      </c>
      <c r="N695" s="34"/>
      <c r="O695" s="34"/>
      <c r="P695" s="34"/>
      <c r="Q695" s="34"/>
      <c r="R695" s="35">
        <v>1</v>
      </c>
      <c r="S695" s="35">
        <v>120</v>
      </c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>
        <v>1</v>
      </c>
      <c r="AO695" s="36">
        <v>130</v>
      </c>
      <c r="AP695" s="293">
        <f>MAX(K695,M695,O695,Q695,S695,U695,W695,Y695,AA695,AC695,AE695,AG695,AI695,AK695,AM695,AO695)*VLOOKUP(I695,'5.- Instrumental'!$B$6:$O$303,14,FALSE)</f>
        <v>3.9033740179573515</v>
      </c>
      <c r="AQ695" s="356">
        <f>VLOOKUP(C695,'6.- Insumos'!$B$5:$K$2417,10,FALSE)</f>
        <v>354.69048999999995</v>
      </c>
      <c r="AR695" s="293" t="s">
        <v>3270</v>
      </c>
      <c r="AS695" s="293">
        <f t="shared" si="26"/>
        <v>358.59386401795729</v>
      </c>
      <c r="AU695" s="357"/>
    </row>
    <row r="696" spans="2:47" ht="38.25">
      <c r="B696" s="52">
        <v>690</v>
      </c>
      <c r="C696" s="334">
        <v>33736</v>
      </c>
      <c r="D696" s="81" t="s">
        <v>2236</v>
      </c>
      <c r="E696" s="55" t="s">
        <v>3569</v>
      </c>
      <c r="F696" s="55" t="s">
        <v>1742</v>
      </c>
      <c r="G696" s="54" t="s">
        <v>4422</v>
      </c>
      <c r="H696" s="54" t="s">
        <v>4422</v>
      </c>
      <c r="I696" s="55" t="s">
        <v>3319</v>
      </c>
      <c r="J696" s="35">
        <v>2</v>
      </c>
      <c r="K696" s="36">
        <v>180</v>
      </c>
      <c r="L696" s="35">
        <v>1</v>
      </c>
      <c r="M696" s="36">
        <v>200</v>
      </c>
      <c r="N696" s="34"/>
      <c r="O696" s="34"/>
      <c r="P696" s="34"/>
      <c r="Q696" s="34"/>
      <c r="R696" s="35">
        <v>1</v>
      </c>
      <c r="S696" s="35">
        <v>180</v>
      </c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>
        <v>1</v>
      </c>
      <c r="AO696" s="36">
        <v>190</v>
      </c>
      <c r="AP696" s="293">
        <f>MAX(K696,M696,O696,Q696,S696,U696,W696,Y696,AA696,AC696,AE696,AG696,AI696,AK696,AM696,AO696)*VLOOKUP(I696,'5.- Instrumental'!$B$6:$O$303,14,FALSE)</f>
        <v>5.5762485970819311</v>
      </c>
      <c r="AQ696" s="356">
        <f>VLOOKUP(C696,'6.- Insumos'!$B$5:$K$2417,10,FALSE)</f>
        <v>354.69048999999995</v>
      </c>
      <c r="AR696" s="293" t="s">
        <v>3270</v>
      </c>
      <c r="AS696" s="293">
        <f t="shared" si="26"/>
        <v>360.26673859708188</v>
      </c>
      <c r="AU696" s="357"/>
    </row>
    <row r="697" spans="2:47" ht="38.25">
      <c r="B697" s="52">
        <v>691</v>
      </c>
      <c r="C697" s="334">
        <v>33750</v>
      </c>
      <c r="D697" s="81" t="s">
        <v>2237</v>
      </c>
      <c r="E697" s="55" t="s">
        <v>3569</v>
      </c>
      <c r="F697" s="55" t="s">
        <v>1742</v>
      </c>
      <c r="G697" s="54" t="s">
        <v>4422</v>
      </c>
      <c r="H697" s="54" t="s">
        <v>4422</v>
      </c>
      <c r="I697" s="55" t="s">
        <v>3319</v>
      </c>
      <c r="J697" s="35">
        <v>2</v>
      </c>
      <c r="K697" s="36">
        <v>180</v>
      </c>
      <c r="L697" s="35">
        <v>1</v>
      </c>
      <c r="M697" s="36">
        <v>200</v>
      </c>
      <c r="N697" s="34"/>
      <c r="O697" s="34"/>
      <c r="P697" s="34"/>
      <c r="Q697" s="34"/>
      <c r="R697" s="35">
        <v>1</v>
      </c>
      <c r="S697" s="35">
        <v>180</v>
      </c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>
        <v>1</v>
      </c>
      <c r="AO697" s="36">
        <v>190</v>
      </c>
      <c r="AP697" s="293">
        <f>MAX(K697,M697,O697,Q697,S697,U697,W697,Y697,AA697,AC697,AE697,AG697,AI697,AK697,AM697,AO697)*VLOOKUP(I697,'5.- Instrumental'!$B$6:$O$303,14,FALSE)</f>
        <v>5.5762485970819311</v>
      </c>
      <c r="AQ697" s="356">
        <f>VLOOKUP(C697,'6.- Insumos'!$B$5:$K$2417,10,FALSE)</f>
        <v>414.29600666666659</v>
      </c>
      <c r="AR697" s="293" t="s">
        <v>3270</v>
      </c>
      <c r="AS697" s="293">
        <f t="shared" si="26"/>
        <v>419.87225526374851</v>
      </c>
      <c r="AU697" s="357"/>
    </row>
    <row r="698" spans="2:47" ht="25.5">
      <c r="B698" s="52">
        <v>692</v>
      </c>
      <c r="C698" s="334">
        <v>33786</v>
      </c>
      <c r="D698" s="81" t="s">
        <v>2238</v>
      </c>
      <c r="E698" s="55" t="s">
        <v>3569</v>
      </c>
      <c r="F698" s="55" t="s">
        <v>1742</v>
      </c>
      <c r="G698" s="54" t="s">
        <v>4422</v>
      </c>
      <c r="H698" s="54" t="s">
        <v>4422</v>
      </c>
      <c r="I698" s="55" t="s">
        <v>3319</v>
      </c>
      <c r="J698" s="35">
        <v>2</v>
      </c>
      <c r="K698" s="36">
        <v>240</v>
      </c>
      <c r="L698" s="35">
        <v>1</v>
      </c>
      <c r="M698" s="36">
        <v>260</v>
      </c>
      <c r="N698" s="34"/>
      <c r="O698" s="34"/>
      <c r="P698" s="34"/>
      <c r="Q698" s="34"/>
      <c r="R698" s="35">
        <v>1</v>
      </c>
      <c r="S698" s="35">
        <v>240</v>
      </c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>
        <v>1</v>
      </c>
      <c r="AO698" s="36">
        <v>250</v>
      </c>
      <c r="AP698" s="293">
        <f>MAX(K698,M698,O698,Q698,S698,U698,W698,Y698,AA698,AC698,AE698,AG698,AI698,AK698,AM698,AO698)*VLOOKUP(I698,'5.- Instrumental'!$B$6:$O$303,14,FALSE)</f>
        <v>7.2491231762065098</v>
      </c>
      <c r="AQ698" s="356">
        <f>VLOOKUP(C698,'6.- Insumos'!$B$5:$K$2417,10,FALSE)</f>
        <v>462.77200666666658</v>
      </c>
      <c r="AR698" s="293" t="s">
        <v>3270</v>
      </c>
      <c r="AS698" s="293">
        <f t="shared" si="26"/>
        <v>470.02112984287311</v>
      </c>
      <c r="AU698" s="357"/>
    </row>
    <row r="699" spans="2:47" ht="25.5">
      <c r="B699" s="52">
        <v>693</v>
      </c>
      <c r="C699" s="334">
        <v>33788</v>
      </c>
      <c r="D699" s="81" t="s">
        <v>2239</v>
      </c>
      <c r="E699" s="55" t="s">
        <v>3569</v>
      </c>
      <c r="F699" s="55" t="s">
        <v>1742</v>
      </c>
      <c r="G699" s="54" t="s">
        <v>4422</v>
      </c>
      <c r="H699" s="54" t="s">
        <v>4422</v>
      </c>
      <c r="I699" s="55" t="s">
        <v>3319</v>
      </c>
      <c r="J699" s="35">
        <v>2</v>
      </c>
      <c r="K699" s="36">
        <v>240</v>
      </c>
      <c r="L699" s="35">
        <v>1</v>
      </c>
      <c r="M699" s="36">
        <v>260</v>
      </c>
      <c r="N699" s="34"/>
      <c r="O699" s="34"/>
      <c r="P699" s="34"/>
      <c r="Q699" s="34"/>
      <c r="R699" s="35">
        <v>1</v>
      </c>
      <c r="S699" s="35">
        <v>240</v>
      </c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>
        <v>1</v>
      </c>
      <c r="AO699" s="36">
        <v>250</v>
      </c>
      <c r="AP699" s="293">
        <f>MAX(K699,M699,O699,Q699,S699,U699,W699,Y699,AA699,AC699,AE699,AG699,AI699,AK699,AM699,AO699)*VLOOKUP(I699,'5.- Instrumental'!$B$6:$O$303,14,FALSE)</f>
        <v>7.2491231762065098</v>
      </c>
      <c r="AQ699" s="356">
        <f>VLOOKUP(C699,'6.- Insumos'!$B$5:$K$2417,10,FALSE)</f>
        <v>455.03200666666658</v>
      </c>
      <c r="AR699" s="293" t="s">
        <v>3270</v>
      </c>
      <c r="AS699" s="293">
        <f t="shared" si="26"/>
        <v>462.2811298428731</v>
      </c>
      <c r="AU699" s="357"/>
    </row>
    <row r="700" spans="2:47" ht="25.5">
      <c r="B700" s="52">
        <v>694</v>
      </c>
      <c r="C700" s="334">
        <v>33924</v>
      </c>
      <c r="D700" s="81" t="s">
        <v>2240</v>
      </c>
      <c r="E700" s="55" t="s">
        <v>3569</v>
      </c>
      <c r="F700" s="55" t="s">
        <v>1742</v>
      </c>
      <c r="G700" s="54" t="s">
        <v>4422</v>
      </c>
      <c r="H700" s="54" t="s">
        <v>4422</v>
      </c>
      <c r="I700" s="55" t="s">
        <v>3319</v>
      </c>
      <c r="J700" s="35">
        <v>2</v>
      </c>
      <c r="K700" s="36">
        <v>240</v>
      </c>
      <c r="L700" s="35">
        <v>1</v>
      </c>
      <c r="M700" s="36">
        <v>260</v>
      </c>
      <c r="N700" s="34"/>
      <c r="O700" s="34"/>
      <c r="P700" s="34"/>
      <c r="Q700" s="34"/>
      <c r="R700" s="35">
        <v>1</v>
      </c>
      <c r="S700" s="35">
        <v>240</v>
      </c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>
        <v>1</v>
      </c>
      <c r="AO700" s="36">
        <v>250</v>
      </c>
      <c r="AP700" s="293">
        <f>MAX(K700,M700,O700,Q700,S700,U700,W700,Y700,AA700,AC700,AE700,AG700,AI700,AK700,AM700,AO700)*VLOOKUP(I700,'5.- Instrumental'!$B$6:$O$303,14,FALSE)</f>
        <v>7.2491231762065098</v>
      </c>
      <c r="AQ700" s="356">
        <f>VLOOKUP(C700,'6.- Insumos'!$B$5:$K$2417,10,FALSE)</f>
        <v>455.03200666666658</v>
      </c>
      <c r="AR700" s="293" t="s">
        <v>3270</v>
      </c>
      <c r="AS700" s="293">
        <f t="shared" si="26"/>
        <v>462.2811298428731</v>
      </c>
      <c r="AU700" s="357"/>
    </row>
    <row r="701" spans="2:47" ht="25.5">
      <c r="B701" s="52">
        <v>695</v>
      </c>
      <c r="C701" s="334">
        <v>33977</v>
      </c>
      <c r="D701" s="81" t="s">
        <v>2241</v>
      </c>
      <c r="E701" s="55" t="s">
        <v>3569</v>
      </c>
      <c r="F701" s="55" t="s">
        <v>1742</v>
      </c>
      <c r="G701" s="54" t="s">
        <v>4422</v>
      </c>
      <c r="H701" s="54" t="s">
        <v>4422</v>
      </c>
      <c r="I701" s="55" t="s">
        <v>3319</v>
      </c>
      <c r="J701" s="35">
        <v>2</v>
      </c>
      <c r="K701" s="36">
        <v>120</v>
      </c>
      <c r="L701" s="35">
        <v>1</v>
      </c>
      <c r="M701" s="36">
        <v>140</v>
      </c>
      <c r="N701" s="34"/>
      <c r="O701" s="34"/>
      <c r="P701" s="34"/>
      <c r="Q701" s="34"/>
      <c r="R701" s="35">
        <v>1</v>
      </c>
      <c r="S701" s="35">
        <v>120</v>
      </c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>
        <v>1</v>
      </c>
      <c r="AO701" s="36">
        <v>130</v>
      </c>
      <c r="AP701" s="293">
        <f>MAX(K701,M701,O701,Q701,S701,U701,W701,Y701,AA701,AC701,AE701,AG701,AI701,AK701,AM701,AO701)*VLOOKUP(I701,'5.- Instrumental'!$B$6:$O$303,14,FALSE)</f>
        <v>3.9033740179573515</v>
      </c>
      <c r="AQ701" s="356">
        <f>VLOOKUP(C701,'6.- Insumos'!$B$5:$K$2417,10,FALSE)</f>
        <v>381.30000666666666</v>
      </c>
      <c r="AR701" s="293" t="s">
        <v>3270</v>
      </c>
      <c r="AS701" s="293">
        <f t="shared" ref="AS701:AS764" si="28">AP701++AQ701</f>
        <v>385.20338068462399</v>
      </c>
      <c r="AU701" s="357"/>
    </row>
    <row r="702" spans="2:47" ht="38.25">
      <c r="B702" s="52">
        <v>696</v>
      </c>
      <c r="C702" s="334">
        <v>34001</v>
      </c>
      <c r="D702" s="364" t="s">
        <v>2242</v>
      </c>
      <c r="E702" s="55" t="s">
        <v>3569</v>
      </c>
      <c r="F702" s="55" t="s">
        <v>1742</v>
      </c>
      <c r="G702" s="54" t="s">
        <v>4422</v>
      </c>
      <c r="H702" s="54" t="s">
        <v>4422</v>
      </c>
      <c r="I702" s="55" t="s">
        <v>3315</v>
      </c>
      <c r="J702" s="35">
        <v>2</v>
      </c>
      <c r="K702" s="36">
        <v>60</v>
      </c>
      <c r="L702" s="35">
        <v>1</v>
      </c>
      <c r="M702" s="36">
        <v>80</v>
      </c>
      <c r="N702" s="34"/>
      <c r="O702" s="34"/>
      <c r="P702" s="34"/>
      <c r="Q702" s="34"/>
      <c r="R702" s="35">
        <v>1</v>
      </c>
      <c r="S702" s="35">
        <v>60</v>
      </c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>
        <v>1</v>
      </c>
      <c r="AO702" s="36">
        <v>70</v>
      </c>
      <c r="AP702" s="293">
        <f>MAX(K702,M702,O702,Q702,S702,U702,W702,Y702,AA702,AC702,AE702,AG702,AI702,AK702,AM702,AO702)*VLOOKUP(I702,'5.- Instrumental'!$B$6:$O$303,14,FALSE)</f>
        <v>1.9514590347923684</v>
      </c>
      <c r="AQ702" s="356">
        <f>VLOOKUP(C702,'6.- Insumos'!$B$5:$K$2417,10,FALSE)</f>
        <v>257.58198999999996</v>
      </c>
      <c r="AR702" s="293" t="s">
        <v>3270</v>
      </c>
      <c r="AS702" s="293">
        <f t="shared" si="28"/>
        <v>259.53344903479234</v>
      </c>
      <c r="AU702" s="357"/>
    </row>
    <row r="703" spans="2:47" ht="51">
      <c r="B703" s="52">
        <v>697</v>
      </c>
      <c r="C703" s="334">
        <v>34151</v>
      </c>
      <c r="D703" s="81" t="s">
        <v>2243</v>
      </c>
      <c r="E703" s="55" t="s">
        <v>3569</v>
      </c>
      <c r="F703" s="55" t="s">
        <v>1742</v>
      </c>
      <c r="G703" s="54" t="s">
        <v>4422</v>
      </c>
      <c r="H703" s="54" t="s">
        <v>4422</v>
      </c>
      <c r="I703" s="55" t="s">
        <v>3315</v>
      </c>
      <c r="J703" s="35">
        <v>2</v>
      </c>
      <c r="K703" s="36">
        <v>120</v>
      </c>
      <c r="L703" s="35">
        <v>1</v>
      </c>
      <c r="M703" s="36">
        <v>140</v>
      </c>
      <c r="N703" s="34"/>
      <c r="O703" s="34"/>
      <c r="P703" s="34"/>
      <c r="Q703" s="34"/>
      <c r="R703" s="35">
        <v>1</v>
      </c>
      <c r="S703" s="35">
        <v>120</v>
      </c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>
        <v>1</v>
      </c>
      <c r="AO703" s="36">
        <v>130</v>
      </c>
      <c r="AP703" s="293">
        <f>MAX(K703,M703,O703,Q703,S703,U703,W703,Y703,AA703,AC703,AE703,AG703,AI703,AK703,AM703,AO703)*VLOOKUP(I703,'5.- Instrumental'!$B$6:$O$303,14,FALSE)</f>
        <v>3.4150533108866443</v>
      </c>
      <c r="AQ703" s="356">
        <f>VLOOKUP(C703,'6.- Insumos'!$B$5:$K$2417,10,FALSE)</f>
        <v>354.69048999999995</v>
      </c>
      <c r="AR703" s="293" t="s">
        <v>3270</v>
      </c>
      <c r="AS703" s="293">
        <f t="shared" si="28"/>
        <v>358.10554331088662</v>
      </c>
      <c r="AU703" s="357"/>
    </row>
    <row r="704" spans="2:47" ht="38.25">
      <c r="B704" s="52">
        <v>698</v>
      </c>
      <c r="C704" s="334">
        <v>34401</v>
      </c>
      <c r="D704" s="81" t="s">
        <v>2244</v>
      </c>
      <c r="E704" s="55" t="s">
        <v>3569</v>
      </c>
      <c r="F704" s="55" t="s">
        <v>1742</v>
      </c>
      <c r="G704" s="54" t="s">
        <v>4422</v>
      </c>
      <c r="H704" s="54" t="s">
        <v>4422</v>
      </c>
      <c r="I704" s="55" t="s">
        <v>3315</v>
      </c>
      <c r="J704" s="35">
        <v>2</v>
      </c>
      <c r="K704" s="36">
        <v>120</v>
      </c>
      <c r="L704" s="35">
        <v>1</v>
      </c>
      <c r="M704" s="36">
        <v>140</v>
      </c>
      <c r="N704" s="34"/>
      <c r="O704" s="34"/>
      <c r="P704" s="34"/>
      <c r="Q704" s="34"/>
      <c r="R704" s="35">
        <v>1</v>
      </c>
      <c r="S704" s="35">
        <v>120</v>
      </c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>
        <v>1</v>
      </c>
      <c r="AO704" s="36">
        <v>130</v>
      </c>
      <c r="AP704" s="293">
        <f>MAX(K704,M704,O704,Q704,S704,U704,W704,Y704,AA704,AC704,AE704,AG704,AI704,AK704,AM704,AO704)*VLOOKUP(I704,'5.- Instrumental'!$B$6:$O$303,14,FALSE)</f>
        <v>3.4150533108866443</v>
      </c>
      <c r="AQ704" s="356">
        <f>VLOOKUP(C704,'6.- Insumos'!$B$5:$K$2417,10,FALSE)</f>
        <v>239.62198999999995</v>
      </c>
      <c r="AR704" s="293" t="s">
        <v>3270</v>
      </c>
      <c r="AS704" s="293">
        <f t="shared" si="28"/>
        <v>243.03704331088659</v>
      </c>
      <c r="AU704" s="357"/>
    </row>
    <row r="705" spans="2:47" ht="25.5">
      <c r="B705" s="52">
        <v>699</v>
      </c>
      <c r="C705" s="334">
        <v>34501</v>
      </c>
      <c r="D705" s="81" t="s">
        <v>2245</v>
      </c>
      <c r="E705" s="55" t="s">
        <v>3569</v>
      </c>
      <c r="F705" s="55" t="s">
        <v>1742</v>
      </c>
      <c r="G705" s="54" t="s">
        <v>4422</v>
      </c>
      <c r="H705" s="54" t="s">
        <v>4422</v>
      </c>
      <c r="I705" s="55" t="s">
        <v>3319</v>
      </c>
      <c r="J705" s="35">
        <v>2</v>
      </c>
      <c r="K705" s="36">
        <v>120</v>
      </c>
      <c r="L705" s="35">
        <v>1</v>
      </c>
      <c r="M705" s="36">
        <v>140</v>
      </c>
      <c r="N705" s="34"/>
      <c r="O705" s="34"/>
      <c r="P705" s="34"/>
      <c r="Q705" s="34"/>
      <c r="R705" s="35">
        <v>1</v>
      </c>
      <c r="S705" s="35">
        <v>120</v>
      </c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>
        <v>1</v>
      </c>
      <c r="AO705" s="36">
        <v>130</v>
      </c>
      <c r="AP705" s="293">
        <f>MAX(K705,M705,O705,Q705,S705,U705,W705,Y705,AA705,AC705,AE705,AG705,AI705,AK705,AM705,AO705)*VLOOKUP(I705,'5.- Instrumental'!$B$6:$O$303,14,FALSE)</f>
        <v>3.9033740179573515</v>
      </c>
      <c r="AQ705" s="356">
        <f>VLOOKUP(C705,'6.- Insumos'!$B$5:$K$2417,10,FALSE)</f>
        <v>257.58198999999996</v>
      </c>
      <c r="AR705" s="293" t="s">
        <v>3270</v>
      </c>
      <c r="AS705" s="293">
        <f t="shared" si="28"/>
        <v>261.48536401795729</v>
      </c>
      <c r="AU705" s="357"/>
    </row>
    <row r="706" spans="2:47" ht="25.5">
      <c r="B706" s="52">
        <v>700</v>
      </c>
      <c r="C706" s="334">
        <v>34502</v>
      </c>
      <c r="D706" s="81" t="s">
        <v>2246</v>
      </c>
      <c r="E706" s="55" t="s">
        <v>3569</v>
      </c>
      <c r="F706" s="55" t="s">
        <v>1742</v>
      </c>
      <c r="G706" s="54" t="s">
        <v>4422</v>
      </c>
      <c r="H706" s="54" t="s">
        <v>4422</v>
      </c>
      <c r="I706" s="55" t="s">
        <v>3319</v>
      </c>
      <c r="J706" s="35">
        <v>2</v>
      </c>
      <c r="K706" s="36">
        <v>120</v>
      </c>
      <c r="L706" s="35">
        <v>1</v>
      </c>
      <c r="M706" s="36">
        <v>140</v>
      </c>
      <c r="N706" s="34"/>
      <c r="O706" s="34"/>
      <c r="P706" s="34"/>
      <c r="Q706" s="34"/>
      <c r="R706" s="35">
        <v>1</v>
      </c>
      <c r="S706" s="35">
        <v>120</v>
      </c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>
        <v>1</v>
      </c>
      <c r="AO706" s="36">
        <v>130</v>
      </c>
      <c r="AP706" s="293">
        <f>MAX(K706,M706,O706,Q706,S706,U706,W706,Y706,AA706,AC706,AE706,AG706,AI706,AK706,AM706,AO706)*VLOOKUP(I706,'5.- Instrumental'!$B$6:$O$303,14,FALSE)</f>
        <v>3.9033740179573515</v>
      </c>
      <c r="AQ706" s="356">
        <f>VLOOKUP(C706,'6.- Insumos'!$B$5:$K$2417,10,FALSE)</f>
        <v>373.56000666666665</v>
      </c>
      <c r="AR706" s="293" t="s">
        <v>3270</v>
      </c>
      <c r="AS706" s="293">
        <f t="shared" si="28"/>
        <v>377.46338068462398</v>
      </c>
      <c r="AU706" s="357"/>
    </row>
    <row r="707" spans="2:47" ht="25.5">
      <c r="B707" s="52">
        <v>701</v>
      </c>
      <c r="C707" s="334">
        <v>34510</v>
      </c>
      <c r="D707" s="81" t="s">
        <v>2247</v>
      </c>
      <c r="E707" s="55" t="s">
        <v>3569</v>
      </c>
      <c r="F707" s="55" t="s">
        <v>1742</v>
      </c>
      <c r="G707" s="54" t="s">
        <v>4422</v>
      </c>
      <c r="H707" s="54" t="s">
        <v>4422</v>
      </c>
      <c r="I707" s="55" t="s">
        <v>3319</v>
      </c>
      <c r="J707" s="35">
        <v>2</v>
      </c>
      <c r="K707" s="36">
        <v>240</v>
      </c>
      <c r="L707" s="35">
        <v>1</v>
      </c>
      <c r="M707" s="36">
        <v>260</v>
      </c>
      <c r="N707" s="34"/>
      <c r="O707" s="34"/>
      <c r="P707" s="34"/>
      <c r="Q707" s="34"/>
      <c r="R707" s="35">
        <v>1</v>
      </c>
      <c r="S707" s="35">
        <v>240</v>
      </c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>
        <v>1</v>
      </c>
      <c r="AO707" s="36">
        <v>250</v>
      </c>
      <c r="AP707" s="293">
        <f>MAX(K707,M707,O707,Q707,S707,U707,W707,Y707,AA707,AC707,AE707,AG707,AI707,AK707,AM707,AO707)*VLOOKUP(I707,'5.- Instrumental'!$B$6:$O$303,14,FALSE)</f>
        <v>7.2491231762065098</v>
      </c>
      <c r="AQ707" s="356">
        <f>VLOOKUP(C707,'6.- Insumos'!$B$5:$K$2417,10,FALSE)</f>
        <v>257.58198999999996</v>
      </c>
      <c r="AR707" s="293" t="s">
        <v>3270</v>
      </c>
      <c r="AS707" s="293">
        <f t="shared" si="28"/>
        <v>264.83111317620649</v>
      </c>
      <c r="AU707" s="357"/>
    </row>
    <row r="708" spans="2:47" ht="38.25">
      <c r="B708" s="52">
        <v>702</v>
      </c>
      <c r="C708" s="334">
        <v>34530</v>
      </c>
      <c r="D708" s="81" t="s">
        <v>2248</v>
      </c>
      <c r="E708" s="55" t="s">
        <v>3569</v>
      </c>
      <c r="F708" s="55" t="s">
        <v>3570</v>
      </c>
      <c r="G708" s="54" t="s">
        <v>4422</v>
      </c>
      <c r="H708" s="54" t="s">
        <v>4422</v>
      </c>
      <c r="I708" s="55" t="s">
        <v>3315</v>
      </c>
      <c r="J708" s="35">
        <v>2</v>
      </c>
      <c r="K708" s="36">
        <v>240</v>
      </c>
      <c r="L708" s="35">
        <v>1</v>
      </c>
      <c r="M708" s="36">
        <v>260</v>
      </c>
      <c r="N708" s="34"/>
      <c r="O708" s="34"/>
      <c r="P708" s="34"/>
      <c r="Q708" s="34"/>
      <c r="R708" s="35">
        <v>1</v>
      </c>
      <c r="S708" s="35">
        <v>240</v>
      </c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>
        <v>1</v>
      </c>
      <c r="AO708" s="36">
        <v>250</v>
      </c>
      <c r="AP708" s="293">
        <f>MAX(K708,M708,O708,Q708,S708,U708,W708,Y708,AA708,AC708,AE708,AG708,AI708,AK708,AM708,AO708)*VLOOKUP(I708,'5.- Instrumental'!$B$6:$O$303,14,FALSE)</f>
        <v>6.3422418630751967</v>
      </c>
      <c r="AQ708" s="356">
        <f>VLOOKUP(C708,'6.- Insumos'!$B$5:$K$2417,10,FALSE)</f>
        <v>182.92399999999998</v>
      </c>
      <c r="AR708" s="293">
        <f>AP708+AQ708</f>
        <v>189.26624186307518</v>
      </c>
      <c r="AS708" s="293">
        <f t="shared" si="28"/>
        <v>189.26624186307518</v>
      </c>
      <c r="AU708" s="357"/>
    </row>
    <row r="709" spans="2:47" ht="38.25">
      <c r="B709" s="52">
        <v>703</v>
      </c>
      <c r="C709" s="334">
        <v>35001</v>
      </c>
      <c r="D709" s="363" t="s">
        <v>2249</v>
      </c>
      <c r="E709" s="55" t="s">
        <v>3569</v>
      </c>
      <c r="F709" s="55" t="s">
        <v>1742</v>
      </c>
      <c r="G709" s="54" t="s">
        <v>4422</v>
      </c>
      <c r="H709" s="54" t="s">
        <v>4422</v>
      </c>
      <c r="I709" s="55" t="s">
        <v>3319</v>
      </c>
      <c r="J709" s="35">
        <v>2</v>
      </c>
      <c r="K709" s="36">
        <v>180</v>
      </c>
      <c r="L709" s="35">
        <v>1</v>
      </c>
      <c r="M709" s="36">
        <v>200</v>
      </c>
      <c r="N709" s="34"/>
      <c r="O709" s="34"/>
      <c r="P709" s="34"/>
      <c r="Q709" s="34"/>
      <c r="R709" s="35">
        <v>1</v>
      </c>
      <c r="S709" s="35">
        <v>180</v>
      </c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>
        <v>1</v>
      </c>
      <c r="AO709" s="36">
        <v>190</v>
      </c>
      <c r="AP709" s="293">
        <f>MAX(K709,M709,O709,Q709,S709,U709,W709,Y709,AA709,AC709,AE709,AG709,AI709,AK709,AM709,AO709)*VLOOKUP(I709,'5.- Instrumental'!$B$6:$O$303,14,FALSE)</f>
        <v>5.5762485970819311</v>
      </c>
      <c r="AQ709" s="356">
        <f>VLOOKUP(C709,'6.- Insumos'!$B$5:$K$2417,10,FALSE)</f>
        <v>354.69048999999995</v>
      </c>
      <c r="AR709" s="293" t="s">
        <v>3270</v>
      </c>
      <c r="AS709" s="293">
        <f t="shared" si="28"/>
        <v>360.26673859708188</v>
      </c>
      <c r="AU709" s="357"/>
    </row>
    <row r="710" spans="2:47" ht="38.25">
      <c r="B710" s="52">
        <v>704</v>
      </c>
      <c r="C710" s="334">
        <v>35021</v>
      </c>
      <c r="D710" s="363" t="s">
        <v>2250</v>
      </c>
      <c r="E710" s="55" t="s">
        <v>3569</v>
      </c>
      <c r="F710" s="55" t="s">
        <v>1742</v>
      </c>
      <c r="G710" s="54" t="s">
        <v>4422</v>
      </c>
      <c r="H710" s="54" t="s">
        <v>4422</v>
      </c>
      <c r="I710" s="55" t="s">
        <v>3319</v>
      </c>
      <c r="J710" s="35">
        <v>2</v>
      </c>
      <c r="K710" s="36">
        <v>120</v>
      </c>
      <c r="L710" s="35">
        <v>1</v>
      </c>
      <c r="M710" s="36">
        <v>140</v>
      </c>
      <c r="N710" s="34"/>
      <c r="O710" s="34"/>
      <c r="P710" s="34"/>
      <c r="Q710" s="34"/>
      <c r="R710" s="35">
        <v>1</v>
      </c>
      <c r="S710" s="35">
        <v>120</v>
      </c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>
        <v>1</v>
      </c>
      <c r="AO710" s="36">
        <v>130</v>
      </c>
      <c r="AP710" s="293">
        <f>MAX(K710,M710,O710,Q710,S710,U710,W710,Y710,AA710,AC710,AE710,AG710,AI710,AK710,AM710,AO710)*VLOOKUP(I710,'5.- Instrumental'!$B$6:$O$303,14,FALSE)</f>
        <v>3.9033740179573515</v>
      </c>
      <c r="AQ710" s="356">
        <f>VLOOKUP(C710,'6.- Insumos'!$B$5:$K$2417,10,FALSE)</f>
        <v>354.69048999999995</v>
      </c>
      <c r="AR710" s="293" t="s">
        <v>3270</v>
      </c>
      <c r="AS710" s="293">
        <f t="shared" si="28"/>
        <v>358.59386401795729</v>
      </c>
      <c r="AU710" s="357"/>
    </row>
    <row r="711" spans="2:47" ht="38.25">
      <c r="B711" s="52">
        <v>705</v>
      </c>
      <c r="C711" s="334">
        <v>35081</v>
      </c>
      <c r="D711" s="81" t="s">
        <v>2251</v>
      </c>
      <c r="E711" s="55" t="s">
        <v>3569</v>
      </c>
      <c r="F711" s="55" t="s">
        <v>1742</v>
      </c>
      <c r="G711" s="54" t="s">
        <v>4422</v>
      </c>
      <c r="H711" s="54" t="s">
        <v>4422</v>
      </c>
      <c r="I711" s="55" t="s">
        <v>3319</v>
      </c>
      <c r="J711" s="35">
        <v>2</v>
      </c>
      <c r="K711" s="36">
        <v>180</v>
      </c>
      <c r="L711" s="35">
        <v>1</v>
      </c>
      <c r="M711" s="36">
        <v>200</v>
      </c>
      <c r="N711" s="34"/>
      <c r="O711" s="34"/>
      <c r="P711" s="34"/>
      <c r="Q711" s="34"/>
      <c r="R711" s="35">
        <v>1</v>
      </c>
      <c r="S711" s="35">
        <v>180</v>
      </c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>
        <v>1</v>
      </c>
      <c r="AO711" s="36">
        <v>190</v>
      </c>
      <c r="AP711" s="293">
        <f>MAX(K711,M711,O711,Q711,S711,U711,W711,Y711,AA711,AC711,AE711,AG711,AI711,AK711,AM711,AO711)*VLOOKUP(I711,'5.- Instrumental'!$B$6:$O$303,14,FALSE)</f>
        <v>5.5762485970819311</v>
      </c>
      <c r="AQ711" s="356">
        <f>VLOOKUP(C711,'6.- Insumos'!$B$5:$K$2417,10,FALSE)</f>
        <v>354.69048999999995</v>
      </c>
      <c r="AR711" s="293" t="s">
        <v>3270</v>
      </c>
      <c r="AS711" s="293">
        <f t="shared" si="28"/>
        <v>360.26673859708188</v>
      </c>
      <c r="AU711" s="357"/>
    </row>
    <row r="712" spans="2:47" ht="38.25">
      <c r="B712" s="52">
        <v>706</v>
      </c>
      <c r="C712" s="334">
        <v>35180</v>
      </c>
      <c r="D712" s="81" t="s">
        <v>2252</v>
      </c>
      <c r="E712" s="55" t="s">
        <v>3569</v>
      </c>
      <c r="F712" s="55" t="s">
        <v>3573</v>
      </c>
      <c r="G712" s="54" t="s">
        <v>4422</v>
      </c>
      <c r="H712" s="54" t="s">
        <v>4422</v>
      </c>
      <c r="I712" s="55" t="s">
        <v>3315</v>
      </c>
      <c r="J712" s="35">
        <v>2</v>
      </c>
      <c r="K712" s="36">
        <v>180</v>
      </c>
      <c r="L712" s="35">
        <v>1</v>
      </c>
      <c r="M712" s="36">
        <v>200</v>
      </c>
      <c r="N712" s="34"/>
      <c r="O712" s="34"/>
      <c r="P712" s="34"/>
      <c r="Q712" s="34"/>
      <c r="R712" s="35">
        <v>1</v>
      </c>
      <c r="S712" s="35">
        <v>180</v>
      </c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>
        <v>1</v>
      </c>
      <c r="AO712" s="36">
        <v>190</v>
      </c>
      <c r="AP712" s="293">
        <f>MAX(K712,M712,O712,Q712,S712,U712,W712,Y712,AA712,AC712,AE712,AG712,AI712,AK712,AM712,AO712)*VLOOKUP(I712,'5.- Instrumental'!$B$6:$O$303,14,FALSE)</f>
        <v>4.8786475869809207</v>
      </c>
      <c r="AQ712" s="356">
        <f>VLOOKUP(C712,'6.- Insumos'!$B$5:$K$2417,10,FALSE)</f>
        <v>363.04099000000002</v>
      </c>
      <c r="AR712" s="293">
        <f>AP712+AQ712</f>
        <v>367.91963758698097</v>
      </c>
      <c r="AS712" s="293">
        <f t="shared" si="28"/>
        <v>367.91963758698097</v>
      </c>
      <c r="AU712" s="357"/>
    </row>
    <row r="713" spans="2:47" ht="38.25">
      <c r="B713" s="52">
        <v>707</v>
      </c>
      <c r="C713" s="334">
        <v>35182</v>
      </c>
      <c r="D713" s="81" t="s">
        <v>2253</v>
      </c>
      <c r="E713" s="55" t="s">
        <v>3569</v>
      </c>
      <c r="F713" s="55" t="s">
        <v>3573</v>
      </c>
      <c r="G713" s="54" t="s">
        <v>4422</v>
      </c>
      <c r="H713" s="54" t="s">
        <v>4422</v>
      </c>
      <c r="I713" s="55" t="s">
        <v>3315</v>
      </c>
      <c r="J713" s="35">
        <v>2</v>
      </c>
      <c r="K713" s="36">
        <v>180</v>
      </c>
      <c r="L713" s="35">
        <v>1</v>
      </c>
      <c r="M713" s="36">
        <v>200</v>
      </c>
      <c r="N713" s="34"/>
      <c r="O713" s="34"/>
      <c r="P713" s="34"/>
      <c r="Q713" s="34"/>
      <c r="R713" s="35">
        <v>1</v>
      </c>
      <c r="S713" s="35">
        <v>180</v>
      </c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>
        <v>1</v>
      </c>
      <c r="AO713" s="36">
        <v>190</v>
      </c>
      <c r="AP713" s="293">
        <f>MAX(K713,M713,O713,Q713,S713,U713,W713,Y713,AA713,AC713,AE713,AG713,AI713,AK713,AM713,AO713)*VLOOKUP(I713,'5.- Instrumental'!$B$6:$O$303,14,FALSE)</f>
        <v>4.8786475869809207</v>
      </c>
      <c r="AQ713" s="356">
        <f>VLOOKUP(C713,'6.- Insumos'!$B$5:$K$2417,10,FALSE)</f>
        <v>363.04099000000002</v>
      </c>
      <c r="AR713" s="293">
        <f>AP713+AQ713</f>
        <v>367.91963758698097</v>
      </c>
      <c r="AS713" s="293">
        <f t="shared" si="28"/>
        <v>367.91963758698097</v>
      </c>
      <c r="AU713" s="357"/>
    </row>
    <row r="714" spans="2:47" ht="38.25">
      <c r="B714" s="52">
        <v>708</v>
      </c>
      <c r="C714" s="334">
        <v>35184</v>
      </c>
      <c r="D714" s="81" t="s">
        <v>2254</v>
      </c>
      <c r="E714" s="55" t="s">
        <v>3569</v>
      </c>
      <c r="F714" s="55" t="s">
        <v>3573</v>
      </c>
      <c r="G714" s="54" t="s">
        <v>4422</v>
      </c>
      <c r="H714" s="54" t="s">
        <v>4422</v>
      </c>
      <c r="I714" s="55" t="s">
        <v>3315</v>
      </c>
      <c r="J714" s="35">
        <v>2</v>
      </c>
      <c r="K714" s="36">
        <v>120</v>
      </c>
      <c r="L714" s="35">
        <v>1</v>
      </c>
      <c r="M714" s="36">
        <v>140</v>
      </c>
      <c r="N714" s="34"/>
      <c r="O714" s="34"/>
      <c r="P714" s="34"/>
      <c r="Q714" s="34"/>
      <c r="R714" s="35">
        <v>1</v>
      </c>
      <c r="S714" s="35">
        <v>120</v>
      </c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>
        <v>1</v>
      </c>
      <c r="AO714" s="36">
        <v>130</v>
      </c>
      <c r="AP714" s="293">
        <f>MAX(K714,M714,O714,Q714,S714,U714,W714,Y714,AA714,AC714,AE714,AG714,AI714,AK714,AM714,AO714)*VLOOKUP(I714,'5.- Instrumental'!$B$6:$O$303,14,FALSE)</f>
        <v>3.4150533108866443</v>
      </c>
      <c r="AQ714" s="356">
        <f>VLOOKUP(C714,'6.- Insumos'!$B$5:$K$2417,10,FALSE)</f>
        <v>265.93249000000003</v>
      </c>
      <c r="AR714" s="293">
        <f>AP714+AQ714</f>
        <v>269.34754331088669</v>
      </c>
      <c r="AS714" s="293">
        <f t="shared" si="28"/>
        <v>269.34754331088669</v>
      </c>
      <c r="AU714" s="357"/>
    </row>
    <row r="715" spans="2:47" ht="38.25">
      <c r="B715" s="52">
        <v>709</v>
      </c>
      <c r="C715" s="334">
        <v>35201</v>
      </c>
      <c r="D715" s="81" t="s">
        <v>2255</v>
      </c>
      <c r="E715" s="55" t="s">
        <v>3569</v>
      </c>
      <c r="F715" s="55" t="s">
        <v>3573</v>
      </c>
      <c r="G715" s="54" t="s">
        <v>4422</v>
      </c>
      <c r="H715" s="54" t="s">
        <v>4422</v>
      </c>
      <c r="I715" s="55" t="s">
        <v>3315</v>
      </c>
      <c r="J715" s="35">
        <v>2</v>
      </c>
      <c r="K715" s="36">
        <v>120</v>
      </c>
      <c r="L715" s="35">
        <v>1</v>
      </c>
      <c r="M715" s="36">
        <v>140</v>
      </c>
      <c r="N715" s="34"/>
      <c r="O715" s="34"/>
      <c r="P715" s="34"/>
      <c r="Q715" s="34"/>
      <c r="R715" s="35">
        <v>1</v>
      </c>
      <c r="S715" s="35">
        <v>120</v>
      </c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>
        <v>1</v>
      </c>
      <c r="AO715" s="36">
        <v>130</v>
      </c>
      <c r="AP715" s="293">
        <f>MAX(K715,M715,O715,Q715,S715,U715,W715,Y715,AA715,AC715,AE715,AG715,AI715,AK715,AM715,AO715)*VLOOKUP(I715,'5.- Instrumental'!$B$6:$O$303,14,FALSE)</f>
        <v>3.4150533108866443</v>
      </c>
      <c r="AQ715" s="356">
        <f>VLOOKUP(C715,'6.- Insumos'!$B$5:$K$2417,10,FALSE)</f>
        <v>265.93249000000003</v>
      </c>
      <c r="AR715" s="293">
        <f>AP715+AQ715</f>
        <v>269.34754331088669</v>
      </c>
      <c r="AS715" s="293">
        <f t="shared" si="28"/>
        <v>269.34754331088669</v>
      </c>
      <c r="AU715" s="357"/>
    </row>
    <row r="716" spans="2:47" ht="38.25">
      <c r="B716" s="52">
        <v>710</v>
      </c>
      <c r="C716" s="334">
        <v>35211</v>
      </c>
      <c r="D716" s="81" t="s">
        <v>2256</v>
      </c>
      <c r="E716" s="55" t="s">
        <v>3569</v>
      </c>
      <c r="F716" s="55" t="s">
        <v>1742</v>
      </c>
      <c r="G716" s="54" t="s">
        <v>4422</v>
      </c>
      <c r="H716" s="54" t="s">
        <v>4422</v>
      </c>
      <c r="I716" s="55" t="s">
        <v>3319</v>
      </c>
      <c r="J716" s="35">
        <v>2</v>
      </c>
      <c r="K716" s="36">
        <v>180</v>
      </c>
      <c r="L716" s="35">
        <v>1</v>
      </c>
      <c r="M716" s="36">
        <v>200</v>
      </c>
      <c r="N716" s="34"/>
      <c r="O716" s="34"/>
      <c r="P716" s="34"/>
      <c r="Q716" s="34"/>
      <c r="R716" s="35">
        <v>1</v>
      </c>
      <c r="S716" s="35">
        <v>180</v>
      </c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>
        <v>1</v>
      </c>
      <c r="AO716" s="36">
        <v>190</v>
      </c>
      <c r="AP716" s="293">
        <f>MAX(K716,M716,O716,Q716,S716,U716,W716,Y716,AA716,AC716,AE716,AG716,AI716,AK716,AM716,AO716)*VLOOKUP(I716,'5.- Instrumental'!$B$6:$O$303,14,FALSE)</f>
        <v>5.5762485970819311</v>
      </c>
      <c r="AQ716" s="356">
        <f>VLOOKUP(C716,'6.- Insumos'!$B$5:$K$2417,10,FALSE)</f>
        <v>414.29600666666659</v>
      </c>
      <c r="AR716" s="293" t="s">
        <v>3270</v>
      </c>
      <c r="AS716" s="293">
        <f t="shared" si="28"/>
        <v>419.87225526374851</v>
      </c>
      <c r="AU716" s="357"/>
    </row>
    <row r="717" spans="2:47" ht="38.25">
      <c r="B717" s="52">
        <v>711</v>
      </c>
      <c r="C717" s="334">
        <v>35231</v>
      </c>
      <c r="D717" s="81" t="s">
        <v>2257</v>
      </c>
      <c r="E717" s="55" t="s">
        <v>3569</v>
      </c>
      <c r="F717" s="55" t="s">
        <v>3573</v>
      </c>
      <c r="G717" s="54" t="s">
        <v>4422</v>
      </c>
      <c r="H717" s="54" t="s">
        <v>4422</v>
      </c>
      <c r="I717" s="55" t="s">
        <v>3315</v>
      </c>
      <c r="J717" s="35">
        <v>2</v>
      </c>
      <c r="K717" s="36">
        <v>180</v>
      </c>
      <c r="L717" s="35">
        <v>1</v>
      </c>
      <c r="M717" s="36">
        <v>200</v>
      </c>
      <c r="N717" s="34"/>
      <c r="O717" s="34"/>
      <c r="P717" s="34"/>
      <c r="Q717" s="34"/>
      <c r="R717" s="35">
        <v>1</v>
      </c>
      <c r="S717" s="35">
        <v>180</v>
      </c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>
        <v>1</v>
      </c>
      <c r="AO717" s="36">
        <v>190</v>
      </c>
      <c r="AP717" s="293">
        <f>MAX(K717,M717,O717,Q717,S717,U717,W717,Y717,AA717,AC717,AE717,AG717,AI717,AK717,AM717,AO717)*VLOOKUP(I717,'5.- Instrumental'!$B$6:$O$303,14,FALSE)</f>
        <v>4.8786475869809207</v>
      </c>
      <c r="AQ717" s="356">
        <f>VLOOKUP(C717,'6.- Insumos'!$B$5:$K$2417,10,FALSE)</f>
        <v>265.93249000000003</v>
      </c>
      <c r="AR717" s="293">
        <f>AP717+AQ717</f>
        <v>270.81113758698098</v>
      </c>
      <c r="AS717" s="293">
        <f t="shared" si="28"/>
        <v>270.81113758698098</v>
      </c>
      <c r="AU717" s="357"/>
    </row>
    <row r="718" spans="2:47" ht="38.25">
      <c r="B718" s="52">
        <v>712</v>
      </c>
      <c r="C718" s="334">
        <v>35241</v>
      </c>
      <c r="D718" s="81" t="s">
        <v>2258</v>
      </c>
      <c r="E718" s="55" t="s">
        <v>3569</v>
      </c>
      <c r="F718" s="55" t="s">
        <v>1742</v>
      </c>
      <c r="G718" s="54" t="s">
        <v>4422</v>
      </c>
      <c r="H718" s="54" t="s">
        <v>4422</v>
      </c>
      <c r="I718" s="55" t="s">
        <v>3319</v>
      </c>
      <c r="J718" s="35">
        <v>2</v>
      </c>
      <c r="K718" s="36">
        <v>180</v>
      </c>
      <c r="L718" s="35">
        <v>1</v>
      </c>
      <c r="M718" s="36">
        <v>200</v>
      </c>
      <c r="N718" s="34"/>
      <c r="O718" s="34"/>
      <c r="P718" s="34"/>
      <c r="Q718" s="34"/>
      <c r="R718" s="35">
        <v>1</v>
      </c>
      <c r="S718" s="35">
        <v>180</v>
      </c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>
        <v>1</v>
      </c>
      <c r="AO718" s="36">
        <v>190</v>
      </c>
      <c r="AP718" s="293">
        <f>MAX(K718,M718,O718,Q718,S718,U718,W718,Y718,AA718,AC718,AE718,AG718,AI718,AK718,AM718,AO718)*VLOOKUP(I718,'5.- Instrumental'!$B$6:$O$303,14,FALSE)</f>
        <v>5.5762485970819311</v>
      </c>
      <c r="AQ718" s="356">
        <f>VLOOKUP(C718,'6.- Insumos'!$B$5:$K$2417,10,FALSE)</f>
        <v>414.29600666666659</v>
      </c>
      <c r="AR718" s="293" t="s">
        <v>3270</v>
      </c>
      <c r="AS718" s="293">
        <f t="shared" si="28"/>
        <v>419.87225526374851</v>
      </c>
      <c r="AU718" s="357"/>
    </row>
    <row r="719" spans="2:47" ht="25.5">
      <c r="B719" s="52">
        <v>713</v>
      </c>
      <c r="C719" s="334">
        <v>35301</v>
      </c>
      <c r="D719" s="81" t="s">
        <v>2259</v>
      </c>
      <c r="E719" s="55" t="s">
        <v>3569</v>
      </c>
      <c r="F719" s="55" t="s">
        <v>1742</v>
      </c>
      <c r="G719" s="54" t="s">
        <v>4422</v>
      </c>
      <c r="H719" s="54" t="s">
        <v>4422</v>
      </c>
      <c r="I719" s="55" t="s">
        <v>3319</v>
      </c>
      <c r="J719" s="35">
        <v>2</v>
      </c>
      <c r="K719" s="36">
        <v>180</v>
      </c>
      <c r="L719" s="35">
        <v>1</v>
      </c>
      <c r="M719" s="36">
        <v>200</v>
      </c>
      <c r="N719" s="34"/>
      <c r="O719" s="34"/>
      <c r="P719" s="34"/>
      <c r="Q719" s="34"/>
      <c r="R719" s="35">
        <v>1</v>
      </c>
      <c r="S719" s="35">
        <v>180</v>
      </c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>
        <v>1</v>
      </c>
      <c r="AO719" s="36">
        <v>190</v>
      </c>
      <c r="AP719" s="293">
        <f>MAX(K719,M719,O719,Q719,S719,U719,W719,Y719,AA719,AC719,AE719,AG719,AI719,AK719,AM719,AO719)*VLOOKUP(I719,'5.- Instrumental'!$B$6:$O$303,14,FALSE)</f>
        <v>5.5762485970819311</v>
      </c>
      <c r="AQ719" s="356">
        <f>VLOOKUP(C719,'6.- Insumos'!$B$5:$K$2417,10,FALSE)</f>
        <v>257.58198999999996</v>
      </c>
      <c r="AR719" s="293" t="s">
        <v>3270</v>
      </c>
      <c r="AS719" s="293">
        <f t="shared" si="28"/>
        <v>263.15823859708189</v>
      </c>
      <c r="AU719" s="357"/>
    </row>
    <row r="720" spans="2:47" ht="38.25">
      <c r="B720" s="52">
        <v>714</v>
      </c>
      <c r="C720" s="334">
        <v>35331</v>
      </c>
      <c r="D720" s="81" t="s">
        <v>2260</v>
      </c>
      <c r="E720" s="55" t="s">
        <v>3569</v>
      </c>
      <c r="F720" s="55" t="s">
        <v>1742</v>
      </c>
      <c r="G720" s="54" t="s">
        <v>4422</v>
      </c>
      <c r="H720" s="54" t="s">
        <v>4422</v>
      </c>
      <c r="I720" s="55" t="s">
        <v>3319</v>
      </c>
      <c r="J720" s="35">
        <v>2</v>
      </c>
      <c r="K720" s="36">
        <v>240</v>
      </c>
      <c r="L720" s="35">
        <v>1</v>
      </c>
      <c r="M720" s="36">
        <v>260</v>
      </c>
      <c r="N720" s="34"/>
      <c r="O720" s="34"/>
      <c r="P720" s="34"/>
      <c r="Q720" s="34"/>
      <c r="R720" s="35">
        <v>1</v>
      </c>
      <c r="S720" s="35">
        <v>240</v>
      </c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>
        <v>1</v>
      </c>
      <c r="AO720" s="36">
        <v>250</v>
      </c>
      <c r="AP720" s="293">
        <f>MAX(K720,M720,O720,Q720,S720,U720,W720,Y720,AA720,AC720,AE720,AG720,AI720,AK720,AM720,AO720)*VLOOKUP(I720,'5.- Instrumental'!$B$6:$O$303,14,FALSE)</f>
        <v>7.2491231762065098</v>
      </c>
      <c r="AQ720" s="356">
        <f>VLOOKUP(C720,'6.- Insumos'!$B$5:$K$2417,10,FALSE)</f>
        <v>462.77200666666658</v>
      </c>
      <c r="AR720" s="293" t="s">
        <v>3270</v>
      </c>
      <c r="AS720" s="293">
        <f t="shared" si="28"/>
        <v>470.02112984287311</v>
      </c>
      <c r="AU720" s="357"/>
    </row>
    <row r="721" spans="2:47" ht="25.5">
      <c r="B721" s="52">
        <v>715</v>
      </c>
      <c r="C721" s="334">
        <v>35450</v>
      </c>
      <c r="D721" s="81" t="s">
        <v>2261</v>
      </c>
      <c r="E721" s="55" t="s">
        <v>2726</v>
      </c>
      <c r="F721" s="55" t="s">
        <v>1742</v>
      </c>
      <c r="G721" s="54" t="s">
        <v>4422</v>
      </c>
      <c r="H721" s="54" t="s">
        <v>4422</v>
      </c>
      <c r="I721" s="55" t="s">
        <v>3319</v>
      </c>
      <c r="J721" s="35">
        <v>2</v>
      </c>
      <c r="K721" s="36">
        <v>120</v>
      </c>
      <c r="L721" s="35">
        <v>1</v>
      </c>
      <c r="M721" s="36">
        <v>140</v>
      </c>
      <c r="N721" s="34"/>
      <c r="O721" s="34"/>
      <c r="P721" s="34"/>
      <c r="Q721" s="34"/>
      <c r="R721" s="35">
        <v>1</v>
      </c>
      <c r="S721" s="35">
        <v>120</v>
      </c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>
        <v>1</v>
      </c>
      <c r="AO721" s="36">
        <v>130</v>
      </c>
      <c r="AP721" s="293">
        <f>MAX(K721,M721,O721,Q721,S721,U721,W721,Y721,AA721,AC721,AE721,AG721,AI721,AK721,AM721,AO721)*VLOOKUP(I721,'5.- Instrumental'!$B$6:$O$303,14,FALSE)</f>
        <v>3.9033740179573515</v>
      </c>
      <c r="AQ721" s="356">
        <f>VLOOKUP(C721,'6.- Insumos'!$B$5:$K$2417,10,FALSE)</f>
        <v>373.56000666666665</v>
      </c>
      <c r="AR721" s="293" t="s">
        <v>3270</v>
      </c>
      <c r="AS721" s="293">
        <f t="shared" si="28"/>
        <v>377.46338068462398</v>
      </c>
      <c r="AU721" s="357"/>
    </row>
    <row r="722" spans="2:47" ht="25.5">
      <c r="B722" s="52">
        <v>716</v>
      </c>
      <c r="C722" s="334">
        <v>35470</v>
      </c>
      <c r="D722" s="81" t="s">
        <v>2262</v>
      </c>
      <c r="E722" s="55" t="s">
        <v>2726</v>
      </c>
      <c r="F722" s="55" t="s">
        <v>1742</v>
      </c>
      <c r="G722" s="54" t="s">
        <v>4422</v>
      </c>
      <c r="H722" s="54" t="s">
        <v>4422</v>
      </c>
      <c r="I722" s="55" t="s">
        <v>3319</v>
      </c>
      <c r="J722" s="35">
        <v>1</v>
      </c>
      <c r="K722" s="36">
        <v>120</v>
      </c>
      <c r="L722" s="35"/>
      <c r="M722" s="36"/>
      <c r="N722" s="34"/>
      <c r="O722" s="34"/>
      <c r="P722" s="34"/>
      <c r="Q722" s="34"/>
      <c r="R722" s="35"/>
      <c r="S722" s="35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>
        <v>1</v>
      </c>
      <c r="AO722" s="36">
        <v>140</v>
      </c>
      <c r="AP722" s="293">
        <f>MAX(K722,M722,O722,Q722,S722,U722,W722,Y722,AA722,AC722,AE722,AG722,AI722,AK722,AM722,AO722)*VLOOKUP(I722,'5.- Instrumental'!$B$6:$O$303,14,FALSE)</f>
        <v>3.9033740179573515</v>
      </c>
      <c r="AQ722" s="356">
        <f>VLOOKUP(C722,'6.- Insumos'!$B$5:$K$2417,10,FALSE)</f>
        <v>359.98133999999993</v>
      </c>
      <c r="AR722" s="293" t="s">
        <v>3270</v>
      </c>
      <c r="AS722" s="293">
        <f t="shared" si="28"/>
        <v>363.88471401795726</v>
      </c>
      <c r="AU722" s="357"/>
    </row>
    <row r="723" spans="2:47" ht="25.5">
      <c r="B723" s="52">
        <v>717</v>
      </c>
      <c r="C723" s="334">
        <v>35480</v>
      </c>
      <c r="D723" s="81" t="s">
        <v>2263</v>
      </c>
      <c r="E723" s="55" t="s">
        <v>2726</v>
      </c>
      <c r="F723" s="55" t="s">
        <v>1742</v>
      </c>
      <c r="G723" s="54" t="s">
        <v>4422</v>
      </c>
      <c r="H723" s="54" t="s">
        <v>4422</v>
      </c>
      <c r="I723" s="55" t="s">
        <v>3319</v>
      </c>
      <c r="J723" s="35">
        <v>2</v>
      </c>
      <c r="K723" s="36">
        <v>120</v>
      </c>
      <c r="L723" s="35">
        <v>1</v>
      </c>
      <c r="M723" s="36">
        <v>140</v>
      </c>
      <c r="N723" s="34"/>
      <c r="O723" s="34"/>
      <c r="P723" s="34"/>
      <c r="Q723" s="34"/>
      <c r="R723" s="35">
        <v>1</v>
      </c>
      <c r="S723" s="35">
        <v>120</v>
      </c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>
        <v>1</v>
      </c>
      <c r="AO723" s="36">
        <v>130</v>
      </c>
      <c r="AP723" s="293">
        <f>MAX(K723,M723,O723,Q723,S723,U723,W723,Y723,AA723,AC723,AE723,AG723,AI723,AK723,AM723,AO723)*VLOOKUP(I723,'5.- Instrumental'!$B$6:$O$303,14,FALSE)</f>
        <v>3.9033740179573515</v>
      </c>
      <c r="AQ723" s="356">
        <f>VLOOKUP(C723,'6.- Insumos'!$B$5:$K$2417,10,FALSE)</f>
        <v>257.58198999999996</v>
      </c>
      <c r="AR723" s="293" t="s">
        <v>3270</v>
      </c>
      <c r="AS723" s="293">
        <f t="shared" si="28"/>
        <v>261.48536401795729</v>
      </c>
      <c r="AU723" s="357"/>
    </row>
    <row r="724" spans="2:47" ht="25.5">
      <c r="B724" s="52">
        <v>718</v>
      </c>
      <c r="C724" s="334">
        <v>35490</v>
      </c>
      <c r="D724" s="81" t="s">
        <v>1286</v>
      </c>
      <c r="E724" s="55" t="s">
        <v>2726</v>
      </c>
      <c r="F724" s="55" t="s">
        <v>1742</v>
      </c>
      <c r="G724" s="54" t="s">
        <v>4422</v>
      </c>
      <c r="H724" s="54" t="s">
        <v>4422</v>
      </c>
      <c r="I724" s="55" t="s">
        <v>3319</v>
      </c>
      <c r="J724" s="35">
        <v>2</v>
      </c>
      <c r="K724" s="36">
        <v>120</v>
      </c>
      <c r="L724" s="35">
        <v>1</v>
      </c>
      <c r="M724" s="36">
        <v>140</v>
      </c>
      <c r="N724" s="34"/>
      <c r="O724" s="34"/>
      <c r="P724" s="34"/>
      <c r="Q724" s="34"/>
      <c r="R724" s="35">
        <v>1</v>
      </c>
      <c r="S724" s="35">
        <v>120</v>
      </c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>
        <v>1</v>
      </c>
      <c r="AO724" s="36">
        <v>130</v>
      </c>
      <c r="AP724" s="293">
        <f>MAX(K724,M724,O724,Q724,S724,U724,W724,Y724,AA724,AC724,AE724,AG724,AI724,AK724,AM724,AO724)*VLOOKUP(I724,'5.- Instrumental'!$B$6:$O$303,14,FALSE)</f>
        <v>3.9033740179573515</v>
      </c>
      <c r="AQ724" s="356">
        <f>VLOOKUP(C724,'6.- Insumos'!$B$5:$K$2417,10,FALSE)</f>
        <v>257.58198999999996</v>
      </c>
      <c r="AR724" s="293" t="s">
        <v>3270</v>
      </c>
      <c r="AS724" s="293">
        <f t="shared" si="28"/>
        <v>261.48536401795729</v>
      </c>
      <c r="AU724" s="357"/>
    </row>
    <row r="725" spans="2:47" ht="38.25">
      <c r="B725" s="52">
        <v>719</v>
      </c>
      <c r="C725" s="334">
        <v>35526</v>
      </c>
      <c r="D725" s="81" t="s">
        <v>3769</v>
      </c>
      <c r="E725" s="55" t="s">
        <v>3569</v>
      </c>
      <c r="F725" s="55" t="s">
        <v>3573</v>
      </c>
      <c r="G725" s="54" t="s">
        <v>4422</v>
      </c>
      <c r="H725" s="54" t="s">
        <v>4422</v>
      </c>
      <c r="I725" s="55" t="s">
        <v>3315</v>
      </c>
      <c r="J725" s="35">
        <v>2</v>
      </c>
      <c r="K725" s="36">
        <v>180</v>
      </c>
      <c r="L725" s="35">
        <v>1</v>
      </c>
      <c r="M725" s="36">
        <v>200</v>
      </c>
      <c r="N725" s="34"/>
      <c r="O725" s="34"/>
      <c r="P725" s="34"/>
      <c r="Q725" s="34"/>
      <c r="R725" s="35">
        <v>1</v>
      </c>
      <c r="S725" s="35">
        <v>180</v>
      </c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>
        <v>1</v>
      </c>
      <c r="AO725" s="36">
        <v>190</v>
      </c>
      <c r="AP725" s="293">
        <f>MAX(K725,M725,O725,Q725,S725,U725,W725,Y725,AA725,AC725,AE725,AG725,AI725,AK725,AM725,AO725)*VLOOKUP(I725,'5.- Instrumental'!$B$6:$O$303,14,FALSE)</f>
        <v>4.8786475869809207</v>
      </c>
      <c r="AQ725" s="356">
        <f>VLOOKUP(C725,'6.- Insumos'!$B$5:$K$2417,10,FALSE)</f>
        <v>422.64650666666671</v>
      </c>
      <c r="AR725" s="293">
        <f t="shared" ref="AR725:AR757" si="29">AP725+AQ725</f>
        <v>427.52515425364766</v>
      </c>
      <c r="AS725" s="293">
        <f t="shared" si="28"/>
        <v>427.52515425364766</v>
      </c>
      <c r="AU725" s="357"/>
    </row>
    <row r="726" spans="2:47" ht="38.25">
      <c r="B726" s="52">
        <v>720</v>
      </c>
      <c r="C726" s="334">
        <v>35531</v>
      </c>
      <c r="D726" s="81" t="s">
        <v>1287</v>
      </c>
      <c r="E726" s="55" t="s">
        <v>3569</v>
      </c>
      <c r="F726" s="55" t="s">
        <v>3573</v>
      </c>
      <c r="G726" s="54" t="s">
        <v>4422</v>
      </c>
      <c r="H726" s="54" t="s">
        <v>4422</v>
      </c>
      <c r="I726" s="55" t="s">
        <v>3315</v>
      </c>
      <c r="J726" s="35">
        <v>2</v>
      </c>
      <c r="K726" s="35">
        <v>300</v>
      </c>
      <c r="L726" s="35">
        <v>1</v>
      </c>
      <c r="M726" s="35">
        <v>320</v>
      </c>
      <c r="N726" s="34"/>
      <c r="O726" s="34"/>
      <c r="P726" s="34"/>
      <c r="Q726" s="34"/>
      <c r="R726" s="35">
        <v>1</v>
      </c>
      <c r="S726" s="35">
        <v>300</v>
      </c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>
        <v>1</v>
      </c>
      <c r="AO726" s="35">
        <v>310</v>
      </c>
      <c r="AP726" s="293">
        <f>MAX(K726,M726,O726,Q726,S726,U726,W726,Y726,AA726,AC726,AE726,AG726,AI726,AK726,AM726,AO726)*VLOOKUP(I726,'5.- Instrumental'!$B$6:$O$303,14,FALSE)</f>
        <v>7.8058361391694735</v>
      </c>
      <c r="AQ726" s="356">
        <f>VLOOKUP(C726,'6.- Insumos'!$B$5:$K$2417,10,FALSE)</f>
        <v>363.04099000000002</v>
      </c>
      <c r="AR726" s="293">
        <f t="shared" si="29"/>
        <v>370.84682613916948</v>
      </c>
      <c r="AS726" s="293">
        <f t="shared" si="28"/>
        <v>370.84682613916948</v>
      </c>
      <c r="AU726" s="357"/>
    </row>
    <row r="727" spans="2:47" ht="38.25">
      <c r="B727" s="52">
        <v>721</v>
      </c>
      <c r="C727" s="334">
        <v>35541</v>
      </c>
      <c r="D727" s="81" t="s">
        <v>1288</v>
      </c>
      <c r="E727" s="55" t="s">
        <v>3569</v>
      </c>
      <c r="F727" s="55" t="s">
        <v>3573</v>
      </c>
      <c r="G727" s="54" t="s">
        <v>4422</v>
      </c>
      <c r="H727" s="54" t="s">
        <v>4422</v>
      </c>
      <c r="I727" s="55" t="s">
        <v>3315</v>
      </c>
      <c r="J727" s="35">
        <v>2</v>
      </c>
      <c r="K727" s="35">
        <v>300</v>
      </c>
      <c r="L727" s="35">
        <v>1</v>
      </c>
      <c r="M727" s="35">
        <v>320</v>
      </c>
      <c r="N727" s="34"/>
      <c r="O727" s="34"/>
      <c r="P727" s="34"/>
      <c r="Q727" s="34"/>
      <c r="R727" s="35">
        <v>1</v>
      </c>
      <c r="S727" s="35">
        <v>300</v>
      </c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>
        <v>1</v>
      </c>
      <c r="AO727" s="35">
        <v>310</v>
      </c>
      <c r="AP727" s="293">
        <f>MAX(K727,M727,O727,Q727,S727,U727,W727,Y727,AA727,AC727,AE727,AG727,AI727,AK727,AM727,AO727)*VLOOKUP(I727,'5.- Instrumental'!$B$6:$O$303,14,FALSE)</f>
        <v>7.8058361391694735</v>
      </c>
      <c r="AQ727" s="356">
        <f>VLOOKUP(C727,'6.- Insumos'!$B$5:$K$2417,10,FALSE)</f>
        <v>265.93249000000003</v>
      </c>
      <c r="AR727" s="293">
        <f t="shared" si="29"/>
        <v>273.73832613916949</v>
      </c>
      <c r="AS727" s="293">
        <f t="shared" si="28"/>
        <v>273.73832613916949</v>
      </c>
      <c r="AU727" s="357"/>
    </row>
    <row r="728" spans="2:47" ht="38.25">
      <c r="B728" s="52">
        <v>722</v>
      </c>
      <c r="C728" s="334">
        <v>35546</v>
      </c>
      <c r="D728" s="81" t="s">
        <v>1289</v>
      </c>
      <c r="E728" s="55" t="s">
        <v>3569</v>
      </c>
      <c r="F728" s="55" t="s">
        <v>3573</v>
      </c>
      <c r="G728" s="54" t="s">
        <v>4422</v>
      </c>
      <c r="H728" s="54" t="s">
        <v>4422</v>
      </c>
      <c r="I728" s="55" t="s">
        <v>3315</v>
      </c>
      <c r="J728" s="35">
        <v>2</v>
      </c>
      <c r="K728" s="35">
        <v>300</v>
      </c>
      <c r="L728" s="35">
        <v>1</v>
      </c>
      <c r="M728" s="35">
        <v>320</v>
      </c>
      <c r="N728" s="34"/>
      <c r="O728" s="34"/>
      <c r="P728" s="34"/>
      <c r="Q728" s="34"/>
      <c r="R728" s="35">
        <v>1</v>
      </c>
      <c r="S728" s="35">
        <v>300</v>
      </c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>
        <v>1</v>
      </c>
      <c r="AO728" s="35">
        <v>310</v>
      </c>
      <c r="AP728" s="293">
        <f>MAX(K728,M728,O728,Q728,S728,U728,W728,Y728,AA728,AC728,AE728,AG728,AI728,AK728,AM728,AO728)*VLOOKUP(I728,'5.- Instrumental'!$B$6:$O$303,14,FALSE)</f>
        <v>7.8058361391694735</v>
      </c>
      <c r="AQ728" s="356">
        <f>VLOOKUP(C728,'6.- Insumos'!$B$5:$K$2417,10,FALSE)</f>
        <v>265.93249000000003</v>
      </c>
      <c r="AR728" s="293">
        <f t="shared" si="29"/>
        <v>273.73832613916949</v>
      </c>
      <c r="AS728" s="293">
        <f t="shared" si="28"/>
        <v>273.73832613916949</v>
      </c>
      <c r="AU728" s="357"/>
    </row>
    <row r="729" spans="2:47" ht="38.25">
      <c r="B729" s="52">
        <v>723</v>
      </c>
      <c r="C729" s="334">
        <v>35556</v>
      </c>
      <c r="D729" s="81" t="s">
        <v>1290</v>
      </c>
      <c r="E729" s="55" t="s">
        <v>3569</v>
      </c>
      <c r="F729" s="55" t="s">
        <v>3570</v>
      </c>
      <c r="G729" s="54" t="s">
        <v>4422</v>
      </c>
      <c r="H729" s="54" t="s">
        <v>4422</v>
      </c>
      <c r="I729" s="55" t="s">
        <v>3315</v>
      </c>
      <c r="J729" s="35">
        <v>2</v>
      </c>
      <c r="K729" s="35">
        <v>240</v>
      </c>
      <c r="L729" s="35">
        <v>1</v>
      </c>
      <c r="M729" s="35">
        <v>260</v>
      </c>
      <c r="N729" s="34"/>
      <c r="O729" s="34"/>
      <c r="P729" s="34"/>
      <c r="Q729" s="34"/>
      <c r="R729" s="35">
        <v>1</v>
      </c>
      <c r="S729" s="35">
        <v>240</v>
      </c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>
        <v>1</v>
      </c>
      <c r="AO729" s="35">
        <v>250</v>
      </c>
      <c r="AP729" s="293">
        <f>MAX(K729,M729,O729,Q729,S729,U729,W729,Y729,AA729,AC729,AE729,AG729,AI729,AK729,AM729,AO729)*VLOOKUP(I729,'5.- Instrumental'!$B$6:$O$303,14,FALSE)</f>
        <v>6.3422418630751967</v>
      </c>
      <c r="AQ729" s="356">
        <f>VLOOKUP(C729,'6.- Insumos'!$B$5:$K$2417,10,FALSE)</f>
        <v>388.1140166666666</v>
      </c>
      <c r="AR729" s="293">
        <f t="shared" si="29"/>
        <v>394.45625852974177</v>
      </c>
      <c r="AS729" s="293">
        <f t="shared" si="28"/>
        <v>394.45625852974177</v>
      </c>
      <c r="AU729" s="357"/>
    </row>
    <row r="730" spans="2:47" ht="38.25">
      <c r="B730" s="52">
        <v>724</v>
      </c>
      <c r="C730" s="334">
        <v>35691</v>
      </c>
      <c r="D730" s="81" t="s">
        <v>1291</v>
      </c>
      <c r="E730" s="55" t="s">
        <v>3569</v>
      </c>
      <c r="F730" s="55" t="s">
        <v>3573</v>
      </c>
      <c r="G730" s="54" t="s">
        <v>4422</v>
      </c>
      <c r="H730" s="54" t="s">
        <v>4422</v>
      </c>
      <c r="I730" s="55" t="s">
        <v>3315</v>
      </c>
      <c r="J730" s="35">
        <v>2</v>
      </c>
      <c r="K730" s="35">
        <v>180</v>
      </c>
      <c r="L730" s="35">
        <v>1</v>
      </c>
      <c r="M730" s="35">
        <v>200</v>
      </c>
      <c r="N730" s="34"/>
      <c r="O730" s="34"/>
      <c r="P730" s="34"/>
      <c r="Q730" s="34"/>
      <c r="R730" s="35">
        <v>1</v>
      </c>
      <c r="S730" s="35">
        <v>180</v>
      </c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>
        <v>1</v>
      </c>
      <c r="AO730" s="35">
        <v>190</v>
      </c>
      <c r="AP730" s="293">
        <f>MAX(K730,M730,O730,Q730,S730,U730,W730,Y730,AA730,AC730,AE730,AG730,AI730,AK730,AM730,AO730)*VLOOKUP(I730,'5.- Instrumental'!$B$6:$O$303,14,FALSE)</f>
        <v>4.8786475869809207</v>
      </c>
      <c r="AQ730" s="356">
        <f>VLOOKUP(C730,'6.- Insumos'!$B$5:$K$2417,10,FALSE)</f>
        <v>265.93249000000003</v>
      </c>
      <c r="AR730" s="293">
        <f t="shared" si="29"/>
        <v>270.81113758698098</v>
      </c>
      <c r="AS730" s="293">
        <f t="shared" si="28"/>
        <v>270.81113758698098</v>
      </c>
      <c r="AU730" s="357"/>
    </row>
    <row r="731" spans="2:47" ht="63.75">
      <c r="B731" s="52">
        <v>725</v>
      </c>
      <c r="C731" s="334">
        <v>35700</v>
      </c>
      <c r="D731" s="81" t="s">
        <v>1292</v>
      </c>
      <c r="E731" s="55" t="s">
        <v>3569</v>
      </c>
      <c r="F731" s="55" t="s">
        <v>3573</v>
      </c>
      <c r="G731" s="54" t="s">
        <v>4422</v>
      </c>
      <c r="H731" s="54" t="s">
        <v>4422</v>
      </c>
      <c r="I731" s="55" t="s">
        <v>3315</v>
      </c>
      <c r="J731" s="35">
        <v>2</v>
      </c>
      <c r="K731" s="35">
        <v>300</v>
      </c>
      <c r="L731" s="35">
        <v>1</v>
      </c>
      <c r="M731" s="35">
        <v>320</v>
      </c>
      <c r="N731" s="34"/>
      <c r="O731" s="34"/>
      <c r="P731" s="34"/>
      <c r="Q731" s="34"/>
      <c r="R731" s="35">
        <v>1</v>
      </c>
      <c r="S731" s="35">
        <v>300</v>
      </c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>
        <v>1</v>
      </c>
      <c r="AO731" s="35">
        <v>310</v>
      </c>
      <c r="AP731" s="293">
        <f>MAX(K731,M731,O731,Q731,S731,U731,W731,Y731,AA731,AC731,AE731,AG731,AI731,AK731,AM731,AO731)*VLOOKUP(I731,'5.- Instrumental'!$B$6:$O$303,14,FALSE)</f>
        <v>7.8058361391694735</v>
      </c>
      <c r="AQ731" s="356">
        <f>VLOOKUP(C731,'6.- Insumos'!$B$5:$K$2417,10,FALSE)</f>
        <v>504.11850666666669</v>
      </c>
      <c r="AR731" s="293">
        <f t="shared" si="29"/>
        <v>511.92434280583615</v>
      </c>
      <c r="AS731" s="293">
        <f t="shared" si="28"/>
        <v>511.92434280583615</v>
      </c>
      <c r="AU731" s="357"/>
    </row>
    <row r="732" spans="2:47" ht="25.5">
      <c r="B732" s="52">
        <v>726</v>
      </c>
      <c r="C732" s="334">
        <v>36430</v>
      </c>
      <c r="D732" s="81" t="s">
        <v>1293</v>
      </c>
      <c r="E732" s="55" t="s">
        <v>1303</v>
      </c>
      <c r="F732" s="55" t="s">
        <v>3498</v>
      </c>
      <c r="G732" s="54" t="s">
        <v>4422</v>
      </c>
      <c r="H732" s="54" t="s">
        <v>4422</v>
      </c>
      <c r="I732" s="55" t="s">
        <v>4422</v>
      </c>
      <c r="J732" s="35">
        <v>1</v>
      </c>
      <c r="K732" s="36">
        <v>120</v>
      </c>
      <c r="L732" s="35"/>
      <c r="M732" s="36"/>
      <c r="N732" s="34"/>
      <c r="O732" s="34"/>
      <c r="P732" s="34"/>
      <c r="Q732" s="34"/>
      <c r="R732" s="35"/>
      <c r="S732" s="35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>
        <v>1</v>
      </c>
      <c r="AO732" s="36">
        <v>140</v>
      </c>
      <c r="AP732" s="293">
        <f>MAX(K732,M732,O732,Q732,S732,U732,W732,Y732,AA732,AC732,AE732,AG732,AI732,AK732,AM732,AO732)*VLOOKUP(I732,'5.- Instrumental'!$B$6:$O$303,14,FALSE)</f>
        <v>0</v>
      </c>
      <c r="AQ732" s="356">
        <f>VLOOKUP(C732,'6.- Insumos'!$B$5:$K$2417,10,FALSE)</f>
        <v>58.557499999999997</v>
      </c>
      <c r="AR732" s="293">
        <f t="shared" si="29"/>
        <v>58.557499999999997</v>
      </c>
      <c r="AS732" s="293">
        <f t="shared" si="28"/>
        <v>58.557499999999997</v>
      </c>
      <c r="AU732" s="357"/>
    </row>
    <row r="733" spans="2:47" ht="25.5">
      <c r="B733" s="52">
        <v>727</v>
      </c>
      <c r="C733" s="334">
        <v>36450</v>
      </c>
      <c r="D733" s="81" t="s">
        <v>3770</v>
      </c>
      <c r="E733" s="55" t="s">
        <v>1294</v>
      </c>
      <c r="F733" s="55" t="s">
        <v>3498</v>
      </c>
      <c r="G733" s="54" t="s">
        <v>4422</v>
      </c>
      <c r="H733" s="54" t="s">
        <v>4422</v>
      </c>
      <c r="I733" s="55" t="s">
        <v>4422</v>
      </c>
      <c r="J733" s="35">
        <v>1</v>
      </c>
      <c r="K733" s="36">
        <v>120</v>
      </c>
      <c r="L733" s="35"/>
      <c r="M733" s="36"/>
      <c r="N733" s="34"/>
      <c r="O733" s="34"/>
      <c r="P733" s="34"/>
      <c r="Q733" s="34"/>
      <c r="R733" s="35"/>
      <c r="S733" s="35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>
        <v>1</v>
      </c>
      <c r="AO733" s="36">
        <v>140</v>
      </c>
      <c r="AP733" s="293">
        <f>MAX(K733,M733,O733,Q733,S733,U733,W733,Y733,AA733,AC733,AE733,AG733,AI733,AK733,AM733,AO733)*VLOOKUP(I733,'5.- Instrumental'!$B$6:$O$303,14,FALSE)</f>
        <v>0</v>
      </c>
      <c r="AQ733" s="356">
        <f>VLOOKUP(C733,'6.- Insumos'!$B$5:$K$2417,10,FALSE)</f>
        <v>58.557499999999997</v>
      </c>
      <c r="AR733" s="293">
        <f t="shared" si="29"/>
        <v>58.557499999999997</v>
      </c>
      <c r="AS733" s="293">
        <f t="shared" si="28"/>
        <v>58.557499999999997</v>
      </c>
      <c r="AU733" s="357"/>
    </row>
    <row r="734" spans="2:47" ht="25.5">
      <c r="B734" s="52">
        <v>728</v>
      </c>
      <c r="C734" s="334">
        <v>36460</v>
      </c>
      <c r="D734" s="81" t="s">
        <v>3771</v>
      </c>
      <c r="E734" s="55" t="s">
        <v>1294</v>
      </c>
      <c r="F734" s="55" t="s">
        <v>1295</v>
      </c>
      <c r="G734" s="54" t="s">
        <v>4422</v>
      </c>
      <c r="H734" s="54" t="s">
        <v>4422</v>
      </c>
      <c r="I734" s="55" t="s">
        <v>4422</v>
      </c>
      <c r="J734" s="35">
        <v>1</v>
      </c>
      <c r="K734" s="36">
        <v>120</v>
      </c>
      <c r="L734" s="35"/>
      <c r="M734" s="36"/>
      <c r="N734" s="34"/>
      <c r="O734" s="34"/>
      <c r="P734" s="34"/>
      <c r="Q734" s="34"/>
      <c r="R734" s="35"/>
      <c r="S734" s="35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>
        <v>1</v>
      </c>
      <c r="AO734" s="36">
        <v>140</v>
      </c>
      <c r="AP734" s="293">
        <f>MAX(K734,M734,O734,Q734,S734,U734,W734,Y734,AA734,AC734,AE734,AG734,AI734,AK734,AM734,AO734)*VLOOKUP(I734,'5.- Instrumental'!$B$6:$O$303,14,FALSE)</f>
        <v>0</v>
      </c>
      <c r="AQ734" s="356">
        <f>VLOOKUP(C734,'6.- Insumos'!$B$5:$K$2417,10,FALSE)</f>
        <v>58.557499999999997</v>
      </c>
      <c r="AR734" s="293">
        <f t="shared" si="29"/>
        <v>58.557499999999997</v>
      </c>
      <c r="AS734" s="293">
        <f t="shared" si="28"/>
        <v>58.557499999999997</v>
      </c>
      <c r="AU734" s="357"/>
    </row>
    <row r="735" spans="2:47" ht="38.25">
      <c r="B735" s="52">
        <v>729</v>
      </c>
      <c r="C735" s="334">
        <v>36470</v>
      </c>
      <c r="D735" s="81" t="s">
        <v>1296</v>
      </c>
      <c r="E735" s="55" t="s">
        <v>2726</v>
      </c>
      <c r="F735" s="365" t="s">
        <v>4565</v>
      </c>
      <c r="G735" s="54" t="s">
        <v>4422</v>
      </c>
      <c r="H735" s="54" t="s">
        <v>4422</v>
      </c>
      <c r="I735" s="55" t="s">
        <v>3307</v>
      </c>
      <c r="J735" s="36">
        <v>1</v>
      </c>
      <c r="K735" s="36">
        <v>60</v>
      </c>
      <c r="L735" s="36"/>
      <c r="M735" s="36"/>
      <c r="N735" s="34"/>
      <c r="O735" s="34"/>
      <c r="P735" s="34"/>
      <c r="Q735" s="34"/>
      <c r="R735" s="34"/>
      <c r="S735" s="35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>
        <v>1</v>
      </c>
      <c r="AO735" s="36">
        <v>70</v>
      </c>
      <c r="AP735" s="293">
        <f>MAX(K735,M735,O735,Q735,S735,U735,W735,Y735,AA735,AC735,AE735,AG735,AI735,AK735,AM735,AO735)*VLOOKUP(I735,'5.- Instrumental'!$B$6:$O$303,14,FALSE)</f>
        <v>1.1218609708193041</v>
      </c>
      <c r="AQ735" s="356">
        <f>VLOOKUP(C735,'6.- Insumos'!$B$5:$K$2417,10,FALSE)</f>
        <v>49.8</v>
      </c>
      <c r="AR735" s="293">
        <f t="shared" si="29"/>
        <v>50.921860970819303</v>
      </c>
      <c r="AS735" s="293">
        <f t="shared" si="28"/>
        <v>50.921860970819303</v>
      </c>
      <c r="AU735" s="357"/>
    </row>
    <row r="736" spans="2:47" ht="38.25">
      <c r="B736" s="52">
        <v>730</v>
      </c>
      <c r="C736" s="334">
        <v>36481</v>
      </c>
      <c r="D736" s="81" t="s">
        <v>1297</v>
      </c>
      <c r="E736" s="55" t="s">
        <v>2726</v>
      </c>
      <c r="F736" s="365" t="s">
        <v>4565</v>
      </c>
      <c r="G736" s="54" t="s">
        <v>4422</v>
      </c>
      <c r="H736" s="54" t="s">
        <v>4422</v>
      </c>
      <c r="I736" s="55" t="s">
        <v>3307</v>
      </c>
      <c r="J736" s="36">
        <v>1</v>
      </c>
      <c r="K736" s="36">
        <v>60</v>
      </c>
      <c r="L736" s="36"/>
      <c r="M736" s="36"/>
      <c r="N736" s="34"/>
      <c r="O736" s="34"/>
      <c r="P736" s="34"/>
      <c r="Q736" s="34"/>
      <c r="R736" s="34"/>
      <c r="S736" s="35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>
        <v>1</v>
      </c>
      <c r="AO736" s="36">
        <v>70</v>
      </c>
      <c r="AP736" s="293">
        <f>MAX(K736,M736,O736,Q736,S736,U736,W736,Y736,AA736,AC736,AE736,AG736,AI736,AK736,AM736,AO736)*VLOOKUP(I736,'5.- Instrumental'!$B$6:$O$303,14,FALSE)</f>
        <v>1.1218609708193041</v>
      </c>
      <c r="AQ736" s="356">
        <f>VLOOKUP(C736,'6.- Insumos'!$B$5:$K$2417,10,FALSE)</f>
        <v>49.8</v>
      </c>
      <c r="AR736" s="293">
        <f t="shared" si="29"/>
        <v>50.921860970819303</v>
      </c>
      <c r="AS736" s="293">
        <f t="shared" si="28"/>
        <v>50.921860970819303</v>
      </c>
      <c r="AU736" s="357"/>
    </row>
    <row r="737" spans="2:47" ht="51">
      <c r="B737" s="52">
        <v>731</v>
      </c>
      <c r="C737" s="334">
        <v>36488</v>
      </c>
      <c r="D737" s="81" t="s">
        <v>1298</v>
      </c>
      <c r="E737" s="55" t="s">
        <v>1294</v>
      </c>
      <c r="F737" s="55" t="s">
        <v>1295</v>
      </c>
      <c r="G737" s="54" t="s">
        <v>4422</v>
      </c>
      <c r="H737" s="54" t="s">
        <v>4422</v>
      </c>
      <c r="I737" s="55" t="s">
        <v>3307</v>
      </c>
      <c r="J737" s="36">
        <v>1</v>
      </c>
      <c r="K737" s="36">
        <v>60</v>
      </c>
      <c r="L737" s="36"/>
      <c r="M737" s="36"/>
      <c r="N737" s="34"/>
      <c r="O737" s="34"/>
      <c r="P737" s="34"/>
      <c r="Q737" s="34"/>
      <c r="R737" s="34"/>
      <c r="S737" s="35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>
        <v>1</v>
      </c>
      <c r="AO737" s="36">
        <v>70</v>
      </c>
      <c r="AP737" s="293">
        <f>MAX(K737,M737,O737,Q737,S737,U737,W737,Y737,AA737,AC737,AE737,AG737,AI737,AK737,AM737,AO737)*VLOOKUP(I737,'5.- Instrumental'!$B$6:$O$303,14,FALSE)</f>
        <v>1.1218609708193041</v>
      </c>
      <c r="AQ737" s="356">
        <f>VLOOKUP(C737,'6.- Insumos'!$B$5:$K$2417,10,FALSE)</f>
        <v>49.8</v>
      </c>
      <c r="AR737" s="293">
        <f t="shared" si="29"/>
        <v>50.921860970819303</v>
      </c>
      <c r="AS737" s="293">
        <f t="shared" si="28"/>
        <v>50.921860970819303</v>
      </c>
      <c r="AU737" s="357"/>
    </row>
    <row r="738" spans="2:47" ht="38.25">
      <c r="B738" s="52">
        <v>732</v>
      </c>
      <c r="C738" s="334">
        <v>36489</v>
      </c>
      <c r="D738" s="81" t="s">
        <v>1299</v>
      </c>
      <c r="E738" s="55" t="s">
        <v>1294</v>
      </c>
      <c r="F738" s="55" t="s">
        <v>1295</v>
      </c>
      <c r="G738" s="54" t="s">
        <v>4422</v>
      </c>
      <c r="H738" s="54" t="s">
        <v>4422</v>
      </c>
      <c r="I738" s="55" t="s">
        <v>3307</v>
      </c>
      <c r="J738" s="36">
        <v>1</v>
      </c>
      <c r="K738" s="36">
        <v>60</v>
      </c>
      <c r="L738" s="36"/>
      <c r="M738" s="36"/>
      <c r="N738" s="34"/>
      <c r="O738" s="34"/>
      <c r="P738" s="34"/>
      <c r="Q738" s="34"/>
      <c r="R738" s="34"/>
      <c r="S738" s="35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>
        <v>1</v>
      </c>
      <c r="AO738" s="36">
        <v>70</v>
      </c>
      <c r="AP738" s="293">
        <f>MAX(K738,M738,O738,Q738,S738,U738,W738,Y738,AA738,AC738,AE738,AG738,AI738,AK738,AM738,AO738)*VLOOKUP(I738,'5.- Instrumental'!$B$6:$O$303,14,FALSE)</f>
        <v>1.1218609708193041</v>
      </c>
      <c r="AQ738" s="356">
        <f>VLOOKUP(C738,'6.- Insumos'!$B$5:$K$2417,10,FALSE)</f>
        <v>49.8</v>
      </c>
      <c r="AR738" s="293">
        <f t="shared" si="29"/>
        <v>50.921860970819303</v>
      </c>
      <c r="AS738" s="293">
        <f t="shared" si="28"/>
        <v>50.921860970819303</v>
      </c>
      <c r="AU738" s="357"/>
    </row>
    <row r="739" spans="2:47" ht="38.25">
      <c r="B739" s="52">
        <v>733</v>
      </c>
      <c r="C739" s="334">
        <v>36500</v>
      </c>
      <c r="D739" s="81" t="s">
        <v>1300</v>
      </c>
      <c r="E739" s="55" t="s">
        <v>1294</v>
      </c>
      <c r="F739" s="55" t="s">
        <v>1295</v>
      </c>
      <c r="G739" s="54" t="s">
        <v>4422</v>
      </c>
      <c r="H739" s="54" t="s">
        <v>4422</v>
      </c>
      <c r="I739" s="55" t="s">
        <v>3307</v>
      </c>
      <c r="J739" s="34">
        <v>1</v>
      </c>
      <c r="K739" s="34">
        <v>40</v>
      </c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>
        <v>1</v>
      </c>
      <c r="AO739" s="34">
        <v>50</v>
      </c>
      <c r="AP739" s="293">
        <f>MAX(K739,M739,O739,Q739,S739,U739,W739,Y739,AA739,AC739,AE739,AG739,AI739,AK739,AM739,AO739)*VLOOKUP(I739,'5.- Instrumental'!$B$6:$O$303,14,FALSE)</f>
        <v>0.80132926487093159</v>
      </c>
      <c r="AQ739" s="356">
        <f>VLOOKUP(C739,'6.- Insumos'!$B$5:$K$2417,10,FALSE)</f>
        <v>179.13249000000002</v>
      </c>
      <c r="AR739" s="293">
        <f t="shared" si="29"/>
        <v>179.93381926487095</v>
      </c>
      <c r="AS739" s="293">
        <f t="shared" si="28"/>
        <v>179.93381926487095</v>
      </c>
      <c r="AU739" s="357"/>
    </row>
    <row r="740" spans="2:47" ht="38.25">
      <c r="B740" s="52">
        <v>734</v>
      </c>
      <c r="C740" s="334">
        <v>36510</v>
      </c>
      <c r="D740" s="361" t="s">
        <v>3772</v>
      </c>
      <c r="E740" s="55" t="s">
        <v>1294</v>
      </c>
      <c r="F740" s="55" t="s">
        <v>1295</v>
      </c>
      <c r="G740" s="54" t="s">
        <v>4422</v>
      </c>
      <c r="H740" s="54" t="s">
        <v>4422</v>
      </c>
      <c r="I740" s="55" t="s">
        <v>3307</v>
      </c>
      <c r="J740" s="34">
        <v>1</v>
      </c>
      <c r="K740" s="34">
        <v>40</v>
      </c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>
        <v>1</v>
      </c>
      <c r="AO740" s="34">
        <v>50</v>
      </c>
      <c r="AP740" s="293">
        <f>MAX(K740,M740,O740,Q740,S740,U740,W740,Y740,AA740,AC740,AE740,AG740,AI740,AK740,AM740,AO740)*VLOOKUP(I740,'5.- Instrumental'!$B$6:$O$303,14,FALSE)</f>
        <v>0.80132926487093159</v>
      </c>
      <c r="AQ740" s="356">
        <f>VLOOKUP(C740,'6.- Insumos'!$B$5:$K$2417,10,FALSE)</f>
        <v>96.123999999999981</v>
      </c>
      <c r="AR740" s="293">
        <f t="shared" si="29"/>
        <v>96.925329264870911</v>
      </c>
      <c r="AS740" s="293">
        <f t="shared" si="28"/>
        <v>96.925329264870911</v>
      </c>
      <c r="AU740" s="357"/>
    </row>
    <row r="741" spans="2:47" ht="38.25">
      <c r="B741" s="52">
        <v>735</v>
      </c>
      <c r="C741" s="334">
        <v>36520</v>
      </c>
      <c r="D741" s="81" t="s">
        <v>1301</v>
      </c>
      <c r="E741" s="55" t="s">
        <v>3562</v>
      </c>
      <c r="F741" s="55" t="s">
        <v>3565</v>
      </c>
      <c r="G741" s="54" t="s">
        <v>4422</v>
      </c>
      <c r="H741" s="54" t="s">
        <v>4422</v>
      </c>
      <c r="I741" s="55" t="s">
        <v>3307</v>
      </c>
      <c r="J741" s="34">
        <v>1</v>
      </c>
      <c r="K741" s="34">
        <v>120</v>
      </c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>
        <v>1</v>
      </c>
      <c r="AO741" s="34">
        <v>140</v>
      </c>
      <c r="AP741" s="293">
        <f>MAX(K741,M741,O741,Q741,S741,U741,W741,Y741,AA741,AC741,AE741,AG741,AI741,AK741,AM741,AO741)*VLOOKUP(I741,'5.- Instrumental'!$B$6:$O$303,14,FALSE)</f>
        <v>2.2437219416386083</v>
      </c>
      <c r="AQ741" s="356">
        <f>VLOOKUP(C741,'6.- Insumos'!$B$5:$K$2417,10,FALSE)</f>
        <v>2.9198499999999998</v>
      </c>
      <c r="AR741" s="293">
        <f t="shared" si="29"/>
        <v>5.1635719416386081</v>
      </c>
      <c r="AS741" s="293">
        <f t="shared" si="28"/>
        <v>5.1635719416386081</v>
      </c>
      <c r="AU741" s="357"/>
    </row>
    <row r="742" spans="2:47" ht="38.25">
      <c r="B742" s="52">
        <v>736</v>
      </c>
      <c r="C742" s="334">
        <v>36557</v>
      </c>
      <c r="D742" s="81" t="s">
        <v>3773</v>
      </c>
      <c r="E742" s="66" t="s">
        <v>2726</v>
      </c>
      <c r="F742" s="365" t="s">
        <v>4565</v>
      </c>
      <c r="G742" s="54" t="s">
        <v>4422</v>
      </c>
      <c r="H742" s="54" t="s">
        <v>4422</v>
      </c>
      <c r="I742" s="55" t="s">
        <v>3307</v>
      </c>
      <c r="J742" s="34">
        <v>1</v>
      </c>
      <c r="K742" s="34">
        <v>30</v>
      </c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>
        <v>1</v>
      </c>
      <c r="AO742" s="34">
        <v>40</v>
      </c>
      <c r="AP742" s="293">
        <f>MAX(K742,M742,O742,Q742,S742,U742,W742,Y742,AA742,AC742,AE742,AG742,AI742,AK742,AM742,AO742)*VLOOKUP(I742,'5.- Instrumental'!$B$6:$O$303,14,FALSE)</f>
        <v>0.64106341189674521</v>
      </c>
      <c r="AQ742" s="356">
        <f>VLOOKUP(C742,'6.- Insumos'!$B$5:$K$2417,10,FALSE)</f>
        <v>96.123999999999981</v>
      </c>
      <c r="AR742" s="293">
        <f t="shared" si="29"/>
        <v>96.765063411896733</v>
      </c>
      <c r="AS742" s="293">
        <f t="shared" si="28"/>
        <v>96.765063411896733</v>
      </c>
      <c r="AU742" s="357"/>
    </row>
    <row r="743" spans="2:47" ht="38.25">
      <c r="B743" s="52">
        <v>737</v>
      </c>
      <c r="C743" s="334">
        <v>36600</v>
      </c>
      <c r="D743" s="81" t="s">
        <v>1302</v>
      </c>
      <c r="E743" s="55" t="s">
        <v>1303</v>
      </c>
      <c r="F743" s="55" t="s">
        <v>1304</v>
      </c>
      <c r="G743" s="54" t="s">
        <v>4422</v>
      </c>
      <c r="H743" s="54" t="s">
        <v>4422</v>
      </c>
      <c r="I743" s="55" t="s">
        <v>3307</v>
      </c>
      <c r="J743" s="34">
        <v>1</v>
      </c>
      <c r="K743" s="34">
        <v>10</v>
      </c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>
        <v>1</v>
      </c>
      <c r="AO743" s="34">
        <v>15</v>
      </c>
      <c r="AP743" s="293">
        <f>MAX(K743,M743,O743,Q743,S743,U743,W743,Y743,AA743,AC743,AE743,AG743,AI743,AK743,AM743,AO743)*VLOOKUP(I743,'5.- Instrumental'!$B$6:$O$303,14,FALSE)</f>
        <v>0.24039877946127947</v>
      </c>
      <c r="AQ743" s="356">
        <f>VLOOKUP(C743,'6.- Insumos'!$B$5:$K$2417,10,FALSE)</f>
        <v>7.281200000000001</v>
      </c>
      <c r="AR743" s="293">
        <f t="shared" si="29"/>
        <v>7.5215987794612804</v>
      </c>
      <c r="AS743" s="293">
        <f t="shared" si="28"/>
        <v>7.5215987794612804</v>
      </c>
      <c r="AU743" s="357"/>
    </row>
    <row r="744" spans="2:47" ht="38.25">
      <c r="B744" s="52">
        <v>738</v>
      </c>
      <c r="C744" s="334">
        <v>36620</v>
      </c>
      <c r="D744" s="81" t="s">
        <v>2269</v>
      </c>
      <c r="E744" s="55" t="s">
        <v>1303</v>
      </c>
      <c r="F744" s="55" t="s">
        <v>1304</v>
      </c>
      <c r="G744" s="54" t="s">
        <v>4422</v>
      </c>
      <c r="H744" s="54" t="s">
        <v>4422</v>
      </c>
      <c r="I744" s="55" t="s">
        <v>3307</v>
      </c>
      <c r="J744" s="34"/>
      <c r="K744" s="34"/>
      <c r="L744" s="34"/>
      <c r="M744" s="34"/>
      <c r="N744" s="34"/>
      <c r="O744" s="34"/>
      <c r="P744" s="34">
        <v>1</v>
      </c>
      <c r="Q744" s="34">
        <v>20</v>
      </c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293">
        <f>MAX(K744,M744,O744,Q744,S744,U744,W744,Y744,AA744,AC744,AE744,AG744,AI744,AK744,AM744,AO744)*VLOOKUP(I744,'5.- Instrumental'!$B$6:$O$303,14,FALSE)</f>
        <v>0.3205317059483726</v>
      </c>
      <c r="AQ744" s="356">
        <f>VLOOKUP(C744,'6.- Insumos'!$B$5:$K$2417,10,FALSE)</f>
        <v>7.281200000000001</v>
      </c>
      <c r="AR744" s="293">
        <f t="shared" si="29"/>
        <v>7.6017317059483736</v>
      </c>
      <c r="AS744" s="293">
        <f t="shared" si="28"/>
        <v>7.6017317059483736</v>
      </c>
      <c r="AU744" s="357"/>
    </row>
    <row r="745" spans="2:47" ht="38.25">
      <c r="B745" s="52">
        <v>739</v>
      </c>
      <c r="C745" s="334">
        <v>36660</v>
      </c>
      <c r="D745" s="81" t="s">
        <v>2270</v>
      </c>
      <c r="E745" s="55" t="s">
        <v>1303</v>
      </c>
      <c r="F745" s="55" t="s">
        <v>1304</v>
      </c>
      <c r="G745" s="54" t="s">
        <v>4422</v>
      </c>
      <c r="H745" s="54" t="s">
        <v>4422</v>
      </c>
      <c r="I745" s="55" t="s">
        <v>3307</v>
      </c>
      <c r="J745" s="34">
        <v>1</v>
      </c>
      <c r="K745" s="34">
        <v>40</v>
      </c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>
        <v>1</v>
      </c>
      <c r="AO745" s="34">
        <v>50</v>
      </c>
      <c r="AP745" s="293">
        <f>MAX(K745,M745,O745,Q745,S745,U745,W745,Y745,AA745,AC745,AE745,AG745,AI745,AK745,AM745,AO745)*VLOOKUP(I745,'5.- Instrumental'!$B$6:$O$303,14,FALSE)</f>
        <v>0.80132926487093159</v>
      </c>
      <c r="AQ745" s="356">
        <f>VLOOKUP(C745,'6.- Insumos'!$B$5:$K$2417,10,FALSE)</f>
        <v>96.123999999999981</v>
      </c>
      <c r="AR745" s="293">
        <f t="shared" si="29"/>
        <v>96.925329264870911</v>
      </c>
      <c r="AS745" s="293">
        <f t="shared" si="28"/>
        <v>96.925329264870911</v>
      </c>
      <c r="AU745" s="357"/>
    </row>
    <row r="746" spans="2:47" ht="38.25">
      <c r="B746" s="52">
        <v>740</v>
      </c>
      <c r="C746" s="334">
        <v>36821</v>
      </c>
      <c r="D746" s="81" t="s">
        <v>2271</v>
      </c>
      <c r="E746" s="55" t="s">
        <v>3569</v>
      </c>
      <c r="F746" s="55" t="s">
        <v>3563</v>
      </c>
      <c r="G746" s="54" t="s">
        <v>4422</v>
      </c>
      <c r="H746" s="54" t="s">
        <v>4422</v>
      </c>
      <c r="I746" s="55" t="s">
        <v>3307</v>
      </c>
      <c r="J746" s="35">
        <v>2</v>
      </c>
      <c r="K746" s="36">
        <v>120</v>
      </c>
      <c r="L746" s="35">
        <v>1</v>
      </c>
      <c r="M746" s="36">
        <v>140</v>
      </c>
      <c r="N746" s="34"/>
      <c r="O746" s="34"/>
      <c r="P746" s="34"/>
      <c r="Q746" s="34"/>
      <c r="R746" s="35">
        <v>1</v>
      </c>
      <c r="S746" s="35">
        <v>120</v>
      </c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>
        <v>1</v>
      </c>
      <c r="AO746" s="36">
        <v>130</v>
      </c>
      <c r="AP746" s="293">
        <f>MAX(K746,M746,O746,Q746,S746,U746,W746,Y746,AA746,AC746,AE746,AG746,AI746,AK746,AM746,AO746)*VLOOKUP(I746,'5.- Instrumental'!$B$6:$O$303,14,FALSE)</f>
        <v>2.2437219416386083</v>
      </c>
      <c r="AQ746" s="356">
        <f>VLOOKUP(C746,'6.- Insumos'!$B$5:$K$2417,10,FALSE)</f>
        <v>94.834999999999994</v>
      </c>
      <c r="AR746" s="293">
        <f t="shared" si="29"/>
        <v>97.078721941638605</v>
      </c>
      <c r="AS746" s="293">
        <f t="shared" si="28"/>
        <v>97.078721941638605</v>
      </c>
      <c r="AU746" s="357"/>
    </row>
    <row r="747" spans="2:47" ht="38.25">
      <c r="B747" s="52">
        <v>741</v>
      </c>
      <c r="C747" s="334">
        <v>36825</v>
      </c>
      <c r="D747" s="81" t="s">
        <v>2272</v>
      </c>
      <c r="E747" s="55" t="s">
        <v>3569</v>
      </c>
      <c r="F747" s="55" t="s">
        <v>3570</v>
      </c>
      <c r="G747" s="54" t="s">
        <v>4422</v>
      </c>
      <c r="H747" s="54" t="s">
        <v>4422</v>
      </c>
      <c r="I747" s="55" t="s">
        <v>3315</v>
      </c>
      <c r="J747" s="35">
        <v>2</v>
      </c>
      <c r="K747" s="36">
        <v>180</v>
      </c>
      <c r="L747" s="35">
        <v>1</v>
      </c>
      <c r="M747" s="36">
        <v>200</v>
      </c>
      <c r="N747" s="34"/>
      <c r="O747" s="34"/>
      <c r="P747" s="34"/>
      <c r="Q747" s="34"/>
      <c r="R747" s="35">
        <v>1</v>
      </c>
      <c r="S747" s="35">
        <v>180</v>
      </c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>
        <v>1</v>
      </c>
      <c r="AO747" s="36">
        <v>190</v>
      </c>
      <c r="AP747" s="293">
        <f>MAX(K747,M747,O747,Q747,S747,U747,W747,Y747,AA747,AC747,AE747,AG747,AI747,AK747,AM747,AO747)*VLOOKUP(I747,'5.- Instrumental'!$B$6:$O$303,14,FALSE)</f>
        <v>4.8786475869809207</v>
      </c>
      <c r="AQ747" s="356">
        <f>VLOOKUP(C747,'6.- Insumos'!$B$5:$K$2417,10,FALSE)</f>
        <v>117.40399999999998</v>
      </c>
      <c r="AR747" s="293">
        <f t="shared" si="29"/>
        <v>122.2826475869809</v>
      </c>
      <c r="AS747" s="293">
        <f t="shared" si="28"/>
        <v>122.2826475869809</v>
      </c>
      <c r="AU747" s="357"/>
    </row>
    <row r="748" spans="2:47" ht="38.25">
      <c r="B748" s="52">
        <v>742</v>
      </c>
      <c r="C748" s="334">
        <v>36831</v>
      </c>
      <c r="D748" s="81" t="s">
        <v>2273</v>
      </c>
      <c r="E748" s="55" t="s">
        <v>3569</v>
      </c>
      <c r="F748" s="55" t="s">
        <v>3570</v>
      </c>
      <c r="G748" s="54" t="s">
        <v>4422</v>
      </c>
      <c r="H748" s="54" t="s">
        <v>4422</v>
      </c>
      <c r="I748" s="55" t="s">
        <v>3315</v>
      </c>
      <c r="J748" s="35">
        <v>2</v>
      </c>
      <c r="K748" s="36">
        <v>120</v>
      </c>
      <c r="L748" s="35">
        <v>1</v>
      </c>
      <c r="M748" s="36">
        <v>140</v>
      </c>
      <c r="N748" s="34"/>
      <c r="O748" s="34"/>
      <c r="P748" s="34"/>
      <c r="Q748" s="34"/>
      <c r="R748" s="35">
        <v>1</v>
      </c>
      <c r="S748" s="35">
        <v>120</v>
      </c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>
        <v>1</v>
      </c>
      <c r="AO748" s="36">
        <v>130</v>
      </c>
      <c r="AP748" s="293">
        <f>MAX(K748,M748,O748,Q748,S748,U748,W748,Y748,AA748,AC748,AE748,AG748,AI748,AK748,AM748,AO748)*VLOOKUP(I748,'5.- Instrumental'!$B$6:$O$303,14,FALSE)</f>
        <v>3.4150533108866443</v>
      </c>
      <c r="AQ748" s="356">
        <f>VLOOKUP(C748,'6.- Insumos'!$B$5:$K$2417,10,FALSE)</f>
        <v>141.15899999999999</v>
      </c>
      <c r="AR748" s="293">
        <f t="shared" si="29"/>
        <v>144.57405331088663</v>
      </c>
      <c r="AS748" s="293">
        <f t="shared" si="28"/>
        <v>144.57405331088663</v>
      </c>
      <c r="AU748" s="357"/>
    </row>
    <row r="749" spans="2:47" ht="38.25">
      <c r="B749" s="52">
        <v>743</v>
      </c>
      <c r="C749" s="334">
        <v>36834</v>
      </c>
      <c r="D749" s="81" t="s">
        <v>2274</v>
      </c>
      <c r="E749" s="55" t="s">
        <v>3569</v>
      </c>
      <c r="F749" s="55" t="s">
        <v>3570</v>
      </c>
      <c r="G749" s="54" t="s">
        <v>4422</v>
      </c>
      <c r="H749" s="54" t="s">
        <v>4422</v>
      </c>
      <c r="I749" s="55" t="s">
        <v>3315</v>
      </c>
      <c r="J749" s="35">
        <v>2</v>
      </c>
      <c r="K749" s="36">
        <v>180</v>
      </c>
      <c r="L749" s="35">
        <v>1</v>
      </c>
      <c r="M749" s="36">
        <v>200</v>
      </c>
      <c r="N749" s="34"/>
      <c r="O749" s="34"/>
      <c r="P749" s="34"/>
      <c r="Q749" s="34"/>
      <c r="R749" s="35">
        <v>1</v>
      </c>
      <c r="S749" s="35">
        <v>180</v>
      </c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>
        <v>1</v>
      </c>
      <c r="AO749" s="36">
        <v>190</v>
      </c>
      <c r="AP749" s="293">
        <f>MAX(K749,M749,O749,Q749,S749,U749,W749,Y749,AA749,AC749,AE749,AG749,AI749,AK749,AM749,AO749)*VLOOKUP(I749,'5.- Instrumental'!$B$6:$O$303,14,FALSE)</f>
        <v>4.8786475869809207</v>
      </c>
      <c r="AQ749" s="356">
        <f>VLOOKUP(C749,'6.- Insumos'!$B$5:$K$2417,10,FALSE)</f>
        <v>280.03249999999997</v>
      </c>
      <c r="AR749" s="293">
        <f t="shared" si="29"/>
        <v>284.91114758698092</v>
      </c>
      <c r="AS749" s="293">
        <f t="shared" si="28"/>
        <v>284.91114758698092</v>
      </c>
      <c r="AU749" s="357"/>
    </row>
    <row r="750" spans="2:47" ht="38.25">
      <c r="B750" s="52">
        <v>744</v>
      </c>
      <c r="C750" s="334">
        <v>37140</v>
      </c>
      <c r="D750" s="81" t="s">
        <v>2275</v>
      </c>
      <c r="E750" s="55" t="s">
        <v>3569</v>
      </c>
      <c r="F750" s="55" t="s">
        <v>3573</v>
      </c>
      <c r="G750" s="54" t="s">
        <v>4422</v>
      </c>
      <c r="H750" s="54" t="s">
        <v>4422</v>
      </c>
      <c r="I750" s="55" t="s">
        <v>3315</v>
      </c>
      <c r="J750" s="35">
        <v>2</v>
      </c>
      <c r="K750" s="36">
        <v>180</v>
      </c>
      <c r="L750" s="35">
        <v>1</v>
      </c>
      <c r="M750" s="36">
        <v>200</v>
      </c>
      <c r="N750" s="34"/>
      <c r="O750" s="34"/>
      <c r="P750" s="34"/>
      <c r="Q750" s="34"/>
      <c r="R750" s="35">
        <v>1</v>
      </c>
      <c r="S750" s="35">
        <v>180</v>
      </c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>
        <v>1</v>
      </c>
      <c r="AO750" s="36">
        <v>190</v>
      </c>
      <c r="AP750" s="293">
        <f>MAX(K750,M750,O750,Q750,S750,U750,W750,Y750,AA750,AC750,AE750,AG750,AI750,AK750,AM750,AO750)*VLOOKUP(I750,'5.- Instrumental'!$B$6:$O$303,14,FALSE)</f>
        <v>4.8786475869809207</v>
      </c>
      <c r="AQ750" s="356">
        <f>VLOOKUP(C750,'6.- Insumos'!$B$5:$K$2417,10,FALSE)</f>
        <v>363.04099000000002</v>
      </c>
      <c r="AR750" s="293">
        <f t="shared" si="29"/>
        <v>367.91963758698097</v>
      </c>
      <c r="AS750" s="293">
        <f t="shared" si="28"/>
        <v>367.91963758698097</v>
      </c>
      <c r="AU750" s="357"/>
    </row>
    <row r="751" spans="2:47" ht="38.25">
      <c r="B751" s="52">
        <v>745</v>
      </c>
      <c r="C751" s="334">
        <v>37160</v>
      </c>
      <c r="D751" s="81" t="s">
        <v>2276</v>
      </c>
      <c r="E751" s="55" t="s">
        <v>3569</v>
      </c>
      <c r="F751" s="55" t="s">
        <v>3573</v>
      </c>
      <c r="G751" s="54" t="s">
        <v>4422</v>
      </c>
      <c r="H751" s="54" t="s">
        <v>4422</v>
      </c>
      <c r="I751" s="55" t="s">
        <v>3307</v>
      </c>
      <c r="J751" s="35">
        <v>2</v>
      </c>
      <c r="K751" s="36">
        <v>240</v>
      </c>
      <c r="L751" s="35">
        <v>1</v>
      </c>
      <c r="M751" s="36">
        <v>260</v>
      </c>
      <c r="N751" s="34"/>
      <c r="O751" s="34"/>
      <c r="P751" s="34"/>
      <c r="Q751" s="34"/>
      <c r="R751" s="35">
        <v>1</v>
      </c>
      <c r="S751" s="35">
        <v>240</v>
      </c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>
        <v>1</v>
      </c>
      <c r="AO751" s="36">
        <v>250</v>
      </c>
      <c r="AP751" s="293">
        <f>MAX(K751,M751,O751,Q751,S751,U751,W751,Y751,AA751,AC751,AE751,AG751,AI751,AK751,AM751,AO751)*VLOOKUP(I751,'5.- Instrumental'!$B$6:$O$303,14,FALSE)</f>
        <v>4.166912177328844</v>
      </c>
      <c r="AQ751" s="356">
        <f>VLOOKUP(C751,'6.- Insumos'!$B$5:$K$2417,10,FALSE)</f>
        <v>463.38250666666664</v>
      </c>
      <c r="AR751" s="293">
        <f t="shared" si="29"/>
        <v>467.54941884399551</v>
      </c>
      <c r="AS751" s="293">
        <f t="shared" si="28"/>
        <v>467.54941884399551</v>
      </c>
      <c r="AU751" s="357"/>
    </row>
    <row r="752" spans="2:47" ht="38.25">
      <c r="B752" s="52">
        <v>746</v>
      </c>
      <c r="C752" s="334">
        <v>37210</v>
      </c>
      <c r="D752" s="81" t="s">
        <v>3774</v>
      </c>
      <c r="E752" s="66" t="s">
        <v>2726</v>
      </c>
      <c r="F752" s="365" t="s">
        <v>4565</v>
      </c>
      <c r="G752" s="54" t="s">
        <v>4422</v>
      </c>
      <c r="H752" s="54" t="s">
        <v>4422</v>
      </c>
      <c r="I752" s="55" t="s">
        <v>3307</v>
      </c>
      <c r="J752" s="35">
        <v>2</v>
      </c>
      <c r="K752" s="36">
        <v>240</v>
      </c>
      <c r="L752" s="35">
        <v>1</v>
      </c>
      <c r="M752" s="36">
        <v>260</v>
      </c>
      <c r="N752" s="34"/>
      <c r="O752" s="34"/>
      <c r="P752" s="34"/>
      <c r="Q752" s="34"/>
      <c r="R752" s="35">
        <v>1</v>
      </c>
      <c r="S752" s="35">
        <v>240</v>
      </c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>
        <v>1</v>
      </c>
      <c r="AO752" s="36">
        <v>250</v>
      </c>
      <c r="AP752" s="293">
        <f>MAX(K752,M752,O752,Q752,S752,U752,W752,Y752,AA752,AC752,AE752,AG752,AI752,AK752,AM752,AO752)*VLOOKUP(I752,'5.- Instrumental'!$B$6:$O$303,14,FALSE)</f>
        <v>4.166912177328844</v>
      </c>
      <c r="AQ752" s="356">
        <f>VLOOKUP(C752,'6.- Insumos'!$B$5:$K$2417,10,FALSE)</f>
        <v>363.04099000000002</v>
      </c>
      <c r="AR752" s="293">
        <f t="shared" si="29"/>
        <v>367.20790217732889</v>
      </c>
      <c r="AS752" s="293">
        <f t="shared" si="28"/>
        <v>367.20790217732889</v>
      </c>
      <c r="AU752" s="357"/>
    </row>
    <row r="753" spans="2:47" ht="38.25">
      <c r="B753" s="52">
        <v>747</v>
      </c>
      <c r="C753" s="334">
        <v>37600</v>
      </c>
      <c r="D753" s="81" t="s">
        <v>2277</v>
      </c>
      <c r="E753" s="55" t="s">
        <v>3569</v>
      </c>
      <c r="F753" s="55" t="s">
        <v>3570</v>
      </c>
      <c r="G753" s="54" t="s">
        <v>4422</v>
      </c>
      <c r="H753" s="54" t="s">
        <v>4422</v>
      </c>
      <c r="I753" s="55" t="s">
        <v>3315</v>
      </c>
      <c r="J753" s="35">
        <v>2</v>
      </c>
      <c r="K753" s="36">
        <v>120</v>
      </c>
      <c r="L753" s="35">
        <v>1</v>
      </c>
      <c r="M753" s="36">
        <v>140</v>
      </c>
      <c r="N753" s="34"/>
      <c r="O753" s="34"/>
      <c r="P753" s="34"/>
      <c r="Q753" s="34"/>
      <c r="R753" s="35">
        <v>1</v>
      </c>
      <c r="S753" s="35">
        <v>120</v>
      </c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>
        <v>1</v>
      </c>
      <c r="AO753" s="36">
        <v>130</v>
      </c>
      <c r="AP753" s="293">
        <f>MAX(K753,M753,O753,Q753,S753,U753,W753,Y753,AA753,AC753,AE753,AG753,AI753,AK753,AM753,AO753)*VLOOKUP(I753,'5.- Instrumental'!$B$6:$O$303,14,FALSE)</f>
        <v>3.4150533108866443</v>
      </c>
      <c r="AQ753" s="356">
        <f>VLOOKUP(C753,'6.- Insumos'!$B$5:$K$2417,10,FALSE)</f>
        <v>306.64201666666668</v>
      </c>
      <c r="AR753" s="293">
        <f t="shared" si="29"/>
        <v>310.05706997755334</v>
      </c>
      <c r="AS753" s="293">
        <f t="shared" si="28"/>
        <v>310.05706997755334</v>
      </c>
      <c r="AU753" s="357"/>
    </row>
    <row r="754" spans="2:47" ht="38.25">
      <c r="B754" s="52">
        <v>748</v>
      </c>
      <c r="C754" s="334">
        <v>37617</v>
      </c>
      <c r="D754" s="81" t="s">
        <v>3775</v>
      </c>
      <c r="E754" s="55" t="s">
        <v>3569</v>
      </c>
      <c r="F754" s="55" t="s">
        <v>3573</v>
      </c>
      <c r="G754" s="54" t="s">
        <v>4422</v>
      </c>
      <c r="H754" s="54" t="s">
        <v>4422</v>
      </c>
      <c r="I754" s="55" t="s">
        <v>3315</v>
      </c>
      <c r="J754" s="35">
        <v>2</v>
      </c>
      <c r="K754" s="36">
        <v>120</v>
      </c>
      <c r="L754" s="35">
        <v>1</v>
      </c>
      <c r="M754" s="36">
        <v>140</v>
      </c>
      <c r="N754" s="34"/>
      <c r="O754" s="34"/>
      <c r="P754" s="34"/>
      <c r="Q754" s="34"/>
      <c r="R754" s="35">
        <v>1</v>
      </c>
      <c r="S754" s="35">
        <v>120</v>
      </c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>
        <v>1</v>
      </c>
      <c r="AO754" s="36">
        <v>130</v>
      </c>
      <c r="AP754" s="293">
        <f>MAX(K754,M754,O754,Q754,S754,U754,W754,Y754,AA754,AC754,AE754,AG754,AI754,AK754,AM754,AO754)*VLOOKUP(I754,'5.- Instrumental'!$B$6:$O$303,14,FALSE)</f>
        <v>3.4150533108866443</v>
      </c>
      <c r="AQ754" s="356">
        <f>VLOOKUP(C754,'6.- Insumos'!$B$5:$K$2417,10,FALSE)</f>
        <v>389.65050666666673</v>
      </c>
      <c r="AR754" s="293">
        <f t="shared" si="29"/>
        <v>393.06555997755339</v>
      </c>
      <c r="AS754" s="293">
        <f t="shared" si="28"/>
        <v>393.06555997755339</v>
      </c>
      <c r="AU754" s="357"/>
    </row>
    <row r="755" spans="2:47" ht="51">
      <c r="B755" s="52">
        <v>749</v>
      </c>
      <c r="C755" s="334">
        <v>37620</v>
      </c>
      <c r="D755" s="81" t="s">
        <v>4540</v>
      </c>
      <c r="E755" s="55" t="s">
        <v>3569</v>
      </c>
      <c r="F755" s="55" t="s">
        <v>3573</v>
      </c>
      <c r="G755" s="54" t="s">
        <v>4422</v>
      </c>
      <c r="H755" s="54" t="s">
        <v>4422</v>
      </c>
      <c r="I755" s="55" t="s">
        <v>3315</v>
      </c>
      <c r="J755" s="35">
        <v>2</v>
      </c>
      <c r="K755" s="36">
        <v>120</v>
      </c>
      <c r="L755" s="35">
        <v>1</v>
      </c>
      <c r="M755" s="36">
        <v>140</v>
      </c>
      <c r="N755" s="34"/>
      <c r="O755" s="34"/>
      <c r="P755" s="34"/>
      <c r="Q755" s="34"/>
      <c r="R755" s="35">
        <v>1</v>
      </c>
      <c r="S755" s="35">
        <v>120</v>
      </c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>
        <v>1</v>
      </c>
      <c r="AO755" s="36">
        <v>130</v>
      </c>
      <c r="AP755" s="293">
        <f>MAX(K755,M755,O755,Q755,S755,U755,W755,Y755,AA755,AC755,AE755,AG755,AI755,AK755,AM755,AO755)*VLOOKUP(I755,'5.- Instrumental'!$B$6:$O$303,14,FALSE)</f>
        <v>3.4150533108866443</v>
      </c>
      <c r="AQ755" s="356">
        <f>VLOOKUP(C755,'6.- Insumos'!$B$5:$K$2417,10,FALSE)</f>
        <v>389.65050666666673</v>
      </c>
      <c r="AR755" s="293">
        <f t="shared" si="29"/>
        <v>393.06555997755339</v>
      </c>
      <c r="AS755" s="293">
        <f t="shared" si="28"/>
        <v>393.06555997755339</v>
      </c>
      <c r="AU755" s="357"/>
    </row>
    <row r="756" spans="2:47" ht="38.25">
      <c r="B756" s="52">
        <v>750</v>
      </c>
      <c r="C756" s="334">
        <v>37720</v>
      </c>
      <c r="D756" s="81" t="s">
        <v>4541</v>
      </c>
      <c r="E756" s="55" t="s">
        <v>3569</v>
      </c>
      <c r="F756" s="55" t="s">
        <v>3570</v>
      </c>
      <c r="G756" s="54" t="s">
        <v>4422</v>
      </c>
      <c r="H756" s="54" t="s">
        <v>4422</v>
      </c>
      <c r="I756" s="55" t="s">
        <v>3315</v>
      </c>
      <c r="J756" s="35">
        <v>2</v>
      </c>
      <c r="K756" s="36">
        <v>120</v>
      </c>
      <c r="L756" s="35">
        <v>1</v>
      </c>
      <c r="M756" s="36">
        <v>140</v>
      </c>
      <c r="N756" s="34"/>
      <c r="O756" s="34"/>
      <c r="P756" s="34"/>
      <c r="Q756" s="34"/>
      <c r="R756" s="35">
        <v>1</v>
      </c>
      <c r="S756" s="35">
        <v>120</v>
      </c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>
        <v>1</v>
      </c>
      <c r="AO756" s="36">
        <v>130</v>
      </c>
      <c r="AP756" s="293">
        <f>MAX(K756,M756,O756,Q756,S756,U756,W756,Y756,AA756,AC756,AE756,AG756,AI756,AK756,AM756,AO756)*VLOOKUP(I756,'5.- Instrumental'!$B$6:$O$303,14,FALSE)</f>
        <v>3.4150533108866443</v>
      </c>
      <c r="AQ756" s="356">
        <f>VLOOKUP(C756,'6.- Insumos'!$B$5:$K$2417,10,FALSE)</f>
        <v>182.92399999999998</v>
      </c>
      <c r="AR756" s="293">
        <f t="shared" si="29"/>
        <v>186.33905331088661</v>
      </c>
      <c r="AS756" s="293">
        <f t="shared" si="28"/>
        <v>186.33905331088661</v>
      </c>
      <c r="AU756" s="357"/>
    </row>
    <row r="757" spans="2:47" ht="38.25">
      <c r="B757" s="52">
        <v>751</v>
      </c>
      <c r="C757" s="334">
        <v>37785</v>
      </c>
      <c r="D757" s="81" t="s">
        <v>4542</v>
      </c>
      <c r="E757" s="55" t="s">
        <v>3569</v>
      </c>
      <c r="F757" s="55" t="s">
        <v>3570</v>
      </c>
      <c r="G757" s="54" t="s">
        <v>4422</v>
      </c>
      <c r="H757" s="54" t="s">
        <v>4422</v>
      </c>
      <c r="I757" s="55" t="s">
        <v>3315</v>
      </c>
      <c r="J757" s="35">
        <v>2</v>
      </c>
      <c r="K757" s="36">
        <v>120</v>
      </c>
      <c r="L757" s="35">
        <v>1</v>
      </c>
      <c r="M757" s="36">
        <v>140</v>
      </c>
      <c r="N757" s="34"/>
      <c r="O757" s="34"/>
      <c r="P757" s="34"/>
      <c r="Q757" s="34"/>
      <c r="R757" s="35">
        <v>1</v>
      </c>
      <c r="S757" s="35">
        <v>120</v>
      </c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>
        <v>1</v>
      </c>
      <c r="AO757" s="36">
        <v>130</v>
      </c>
      <c r="AP757" s="293">
        <f>MAX(K757,M757,O757,Q757,S757,U757,W757,Y757,AA757,AC757,AE757,AG757,AI757,AK757,AM757,AO757)*VLOOKUP(I757,'5.- Instrumental'!$B$6:$O$303,14,FALSE)</f>
        <v>3.4150533108866443</v>
      </c>
      <c r="AQ757" s="356">
        <f>VLOOKUP(C757,'6.- Insumos'!$B$5:$K$2417,10,FALSE)</f>
        <v>182.92399999999998</v>
      </c>
      <c r="AR757" s="293">
        <f t="shared" si="29"/>
        <v>186.33905331088661</v>
      </c>
      <c r="AS757" s="293">
        <f t="shared" si="28"/>
        <v>186.33905331088661</v>
      </c>
      <c r="AU757" s="357"/>
    </row>
    <row r="758" spans="2:47" ht="38.25">
      <c r="B758" s="52">
        <v>752</v>
      </c>
      <c r="C758" s="334">
        <v>38100</v>
      </c>
      <c r="D758" s="81" t="s">
        <v>4543</v>
      </c>
      <c r="E758" s="55" t="s">
        <v>3569</v>
      </c>
      <c r="F758" s="55" t="s">
        <v>1742</v>
      </c>
      <c r="G758" s="54" t="s">
        <v>4422</v>
      </c>
      <c r="H758" s="54" t="s">
        <v>4422</v>
      </c>
      <c r="I758" s="55" t="s">
        <v>3315</v>
      </c>
      <c r="J758" s="35">
        <v>2</v>
      </c>
      <c r="K758" s="36">
        <v>120</v>
      </c>
      <c r="L758" s="35">
        <v>1</v>
      </c>
      <c r="M758" s="36">
        <v>140</v>
      </c>
      <c r="N758" s="34"/>
      <c r="O758" s="34"/>
      <c r="P758" s="34"/>
      <c r="Q758" s="34"/>
      <c r="R758" s="35">
        <v>1</v>
      </c>
      <c r="S758" s="35">
        <v>120</v>
      </c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>
        <v>1</v>
      </c>
      <c r="AO758" s="36">
        <v>130</v>
      </c>
      <c r="AP758" s="293">
        <f>MAX(K758,M758,O758,Q758,S758,U758,W758,Y758,AA758,AC758,AE758,AG758,AI758,AK758,AM758,AO758)*VLOOKUP(I758,'5.- Instrumental'!$B$6:$O$303,14,FALSE)</f>
        <v>3.4150533108866443</v>
      </c>
      <c r="AQ758" s="356">
        <f>VLOOKUP(C758,'6.- Insumos'!$B$5:$K$2417,10,FALSE)</f>
        <v>354.69048999999995</v>
      </c>
      <c r="AR758" s="293" t="s">
        <v>3270</v>
      </c>
      <c r="AS758" s="293">
        <f t="shared" si="28"/>
        <v>358.10554331088662</v>
      </c>
      <c r="AU758" s="357"/>
    </row>
    <row r="759" spans="2:47" ht="38.25">
      <c r="B759" s="52">
        <v>753</v>
      </c>
      <c r="C759" s="334">
        <v>38101</v>
      </c>
      <c r="D759" s="81" t="s">
        <v>4544</v>
      </c>
      <c r="E759" s="55" t="s">
        <v>3569</v>
      </c>
      <c r="F759" s="55" t="s">
        <v>1742</v>
      </c>
      <c r="G759" s="54" t="s">
        <v>4422</v>
      </c>
      <c r="H759" s="54" t="s">
        <v>4422</v>
      </c>
      <c r="I759" s="55" t="s">
        <v>3315</v>
      </c>
      <c r="J759" s="35">
        <v>2</v>
      </c>
      <c r="K759" s="36">
        <v>80</v>
      </c>
      <c r="L759" s="35">
        <v>1</v>
      </c>
      <c r="M759" s="36">
        <v>100</v>
      </c>
      <c r="N759" s="34"/>
      <c r="O759" s="34"/>
      <c r="P759" s="34"/>
      <c r="Q759" s="34"/>
      <c r="R759" s="35">
        <v>1</v>
      </c>
      <c r="S759" s="35">
        <v>80</v>
      </c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>
        <v>1</v>
      </c>
      <c r="AO759" s="36">
        <v>90</v>
      </c>
      <c r="AP759" s="293">
        <f>MAX(K759,M759,O759,Q759,S759,U759,W759,Y759,AA759,AC759,AE759,AG759,AI759,AK759,AM759,AO759)*VLOOKUP(I759,'5.- Instrumental'!$B$6:$O$303,14,FALSE)</f>
        <v>2.4393237934904604</v>
      </c>
      <c r="AQ759" s="356">
        <f>VLOOKUP(C759,'6.- Insumos'!$B$5:$K$2417,10,FALSE)</f>
        <v>346.40267333333327</v>
      </c>
      <c r="AR759" s="293" t="s">
        <v>3270</v>
      </c>
      <c r="AS759" s="293">
        <f t="shared" si="28"/>
        <v>348.84199712682374</v>
      </c>
      <c r="AU759" s="357"/>
    </row>
    <row r="760" spans="2:47" ht="38.25">
      <c r="B760" s="52">
        <v>754</v>
      </c>
      <c r="C760" s="334">
        <v>38115</v>
      </c>
      <c r="D760" s="81" t="s">
        <v>4545</v>
      </c>
      <c r="E760" s="55" t="s">
        <v>3569</v>
      </c>
      <c r="F760" s="55" t="s">
        <v>1742</v>
      </c>
      <c r="G760" s="54" t="s">
        <v>4422</v>
      </c>
      <c r="H760" s="54" t="s">
        <v>4422</v>
      </c>
      <c r="I760" s="55" t="s">
        <v>3315</v>
      </c>
      <c r="J760" s="35">
        <v>2</v>
      </c>
      <c r="K760" s="36">
        <v>80</v>
      </c>
      <c r="L760" s="35">
        <v>1</v>
      </c>
      <c r="M760" s="36">
        <v>100</v>
      </c>
      <c r="N760" s="34"/>
      <c r="O760" s="34"/>
      <c r="P760" s="34"/>
      <c r="Q760" s="34"/>
      <c r="R760" s="35">
        <v>1</v>
      </c>
      <c r="S760" s="35">
        <v>80</v>
      </c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>
        <v>1</v>
      </c>
      <c r="AO760" s="36">
        <v>90</v>
      </c>
      <c r="AP760" s="293">
        <f>MAX(K760,M760,O760,Q760,S760,U760,W760,Y760,AA760,AC760,AE760,AG760,AI760,AK760,AM760,AO760)*VLOOKUP(I760,'5.- Instrumental'!$B$6:$O$303,14,FALSE)</f>
        <v>2.4393237934904604</v>
      </c>
      <c r="AQ760" s="356">
        <f>VLOOKUP(C760,'6.- Insumos'!$B$5:$K$2417,10,FALSE)</f>
        <v>346.40267333333327</v>
      </c>
      <c r="AR760" s="293" t="s">
        <v>3270</v>
      </c>
      <c r="AS760" s="293">
        <f t="shared" si="28"/>
        <v>348.84199712682374</v>
      </c>
      <c r="AU760" s="357"/>
    </row>
    <row r="761" spans="2:47" ht="38.25">
      <c r="B761" s="52">
        <v>755</v>
      </c>
      <c r="C761" s="334">
        <v>38120</v>
      </c>
      <c r="D761" s="81" t="s">
        <v>4546</v>
      </c>
      <c r="E761" s="55" t="s">
        <v>3569</v>
      </c>
      <c r="F761" s="55" t="s">
        <v>1742</v>
      </c>
      <c r="G761" s="40" t="s">
        <v>3282</v>
      </c>
      <c r="H761" s="54" t="s">
        <v>4422</v>
      </c>
      <c r="I761" s="55" t="s">
        <v>3801</v>
      </c>
      <c r="J761" s="35">
        <v>2</v>
      </c>
      <c r="K761" s="36">
        <v>180</v>
      </c>
      <c r="L761" s="35">
        <v>1</v>
      </c>
      <c r="M761" s="36">
        <v>200</v>
      </c>
      <c r="N761" s="34"/>
      <c r="O761" s="34"/>
      <c r="P761" s="34"/>
      <c r="Q761" s="34"/>
      <c r="R761" s="35">
        <v>1</v>
      </c>
      <c r="S761" s="35">
        <v>180</v>
      </c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>
        <v>1</v>
      </c>
      <c r="AO761" s="36">
        <v>190</v>
      </c>
      <c r="AP761" s="293">
        <f>MAX(K761,M761,O761,Q761,S761,U761,W761,Y761,AA761,AC761,AE761,AG761,AI761,AK761,AM761,AO761)*VLOOKUP(I761,'5.- Instrumental'!$B$6:$O$303,14,FALSE)</f>
        <v>9.7595749158249152</v>
      </c>
      <c r="AQ761" s="356">
        <f>VLOOKUP(C761,'6.- Insumos'!$B$5:$K$2417,10,FALSE)</f>
        <v>414.29600666666659</v>
      </c>
      <c r="AR761" s="293" t="s">
        <v>3270</v>
      </c>
      <c r="AS761" s="293">
        <f t="shared" si="28"/>
        <v>424.05558158249153</v>
      </c>
      <c r="AU761" s="357"/>
    </row>
    <row r="762" spans="2:47" ht="38.25">
      <c r="B762" s="52">
        <v>756</v>
      </c>
      <c r="C762" s="334">
        <v>38150</v>
      </c>
      <c r="D762" s="81" t="s">
        <v>4547</v>
      </c>
      <c r="E762" s="55" t="s">
        <v>3569</v>
      </c>
      <c r="F762" s="55" t="s">
        <v>1742</v>
      </c>
      <c r="G762" s="54" t="s">
        <v>4422</v>
      </c>
      <c r="H762" s="54" t="s">
        <v>4422</v>
      </c>
      <c r="I762" s="55" t="s">
        <v>3315</v>
      </c>
      <c r="J762" s="35">
        <v>2</v>
      </c>
      <c r="K762" s="36">
        <v>60</v>
      </c>
      <c r="L762" s="35">
        <v>1</v>
      </c>
      <c r="M762" s="36">
        <v>80</v>
      </c>
      <c r="N762" s="34"/>
      <c r="O762" s="34"/>
      <c r="P762" s="34"/>
      <c r="Q762" s="34"/>
      <c r="R762" s="35">
        <v>1</v>
      </c>
      <c r="S762" s="35">
        <v>60</v>
      </c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>
        <v>1</v>
      </c>
      <c r="AO762" s="36">
        <v>70</v>
      </c>
      <c r="AP762" s="293">
        <f>MAX(K762,M762,O762,Q762,S762,U762,W762,Y762,AA762,AC762,AE762,AG762,AI762,AK762,AM762,AO762)*VLOOKUP(I762,'5.- Instrumental'!$B$6:$O$303,14,FALSE)</f>
        <v>1.9514590347923684</v>
      </c>
      <c r="AQ762" s="356">
        <f>VLOOKUP(C762,'6.- Insumos'!$B$5:$K$2417,10,FALSE)</f>
        <v>332.82400666666661</v>
      </c>
      <c r="AR762" s="293" t="s">
        <v>3270</v>
      </c>
      <c r="AS762" s="293">
        <f t="shared" si="28"/>
        <v>334.77546570145898</v>
      </c>
      <c r="AU762" s="357"/>
    </row>
    <row r="763" spans="2:47" ht="25.5">
      <c r="B763" s="52">
        <v>757</v>
      </c>
      <c r="C763" s="334">
        <v>38220</v>
      </c>
      <c r="D763" s="361" t="s">
        <v>3776</v>
      </c>
      <c r="E763" s="55" t="s">
        <v>3562</v>
      </c>
      <c r="F763" s="55" t="s">
        <v>3565</v>
      </c>
      <c r="G763" s="54" t="s">
        <v>4422</v>
      </c>
      <c r="H763" s="54" t="s">
        <v>4422</v>
      </c>
      <c r="I763" s="55" t="s">
        <v>3293</v>
      </c>
      <c r="J763" s="34">
        <v>1</v>
      </c>
      <c r="K763" s="34">
        <v>15</v>
      </c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>
        <v>1</v>
      </c>
      <c r="AO763" s="34">
        <v>20</v>
      </c>
      <c r="AP763" s="293">
        <f>MAX(K763,M763,O763,Q763,S763,U763,W763,Y763,AA763,AC763,AE763,AG763,AI763,AK763,AM763,AO763)*VLOOKUP(I763,'5.- Instrumental'!$B$6:$O$303,14,FALSE)</f>
        <v>4.17192760942761E-2</v>
      </c>
      <c r="AQ763" s="356">
        <f>VLOOKUP(C763,'6.- Insumos'!$B$5:$K$2417,10,FALSE)</f>
        <v>18.19285</v>
      </c>
      <c r="AR763" s="293">
        <f t="shared" ref="AR763:AR770" si="30">AP763+AQ763</f>
        <v>18.234569276094277</v>
      </c>
      <c r="AS763" s="293">
        <f t="shared" si="28"/>
        <v>18.234569276094277</v>
      </c>
      <c r="AU763" s="357"/>
    </row>
    <row r="764" spans="2:47" ht="25.5">
      <c r="B764" s="52">
        <v>758</v>
      </c>
      <c r="C764" s="334">
        <v>38221</v>
      </c>
      <c r="D764" s="81" t="s">
        <v>3777</v>
      </c>
      <c r="E764" s="55" t="s">
        <v>3562</v>
      </c>
      <c r="F764" s="55" t="s">
        <v>3565</v>
      </c>
      <c r="G764" s="54" t="s">
        <v>4422</v>
      </c>
      <c r="H764" s="54" t="s">
        <v>4422</v>
      </c>
      <c r="I764" s="55" t="s">
        <v>3293</v>
      </c>
      <c r="J764" s="34">
        <v>1</v>
      </c>
      <c r="K764" s="34">
        <v>15</v>
      </c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>
        <v>1</v>
      </c>
      <c r="AO764" s="34">
        <v>20</v>
      </c>
      <c r="AP764" s="293">
        <f>MAX(K764,M764,O764,Q764,S764,U764,W764,Y764,AA764,AC764,AE764,AG764,AI764,AK764,AM764,AO764)*VLOOKUP(I764,'5.- Instrumental'!$B$6:$O$303,14,FALSE)</f>
        <v>4.17192760942761E-2</v>
      </c>
      <c r="AQ764" s="356">
        <f>VLOOKUP(C764,'6.- Insumos'!$B$5:$K$2417,10,FALSE)</f>
        <v>18.19285</v>
      </c>
      <c r="AR764" s="293">
        <f t="shared" si="30"/>
        <v>18.234569276094277</v>
      </c>
      <c r="AS764" s="293">
        <f t="shared" si="28"/>
        <v>18.234569276094277</v>
      </c>
      <c r="AU764" s="357"/>
    </row>
    <row r="765" spans="2:47" ht="25.5">
      <c r="B765" s="52">
        <v>759</v>
      </c>
      <c r="C765" s="334">
        <v>38300</v>
      </c>
      <c r="D765" s="81" t="s">
        <v>4548</v>
      </c>
      <c r="E765" s="55" t="s">
        <v>3562</v>
      </c>
      <c r="F765" s="55" t="s">
        <v>3565</v>
      </c>
      <c r="G765" s="54" t="s">
        <v>4422</v>
      </c>
      <c r="H765" s="54" t="s">
        <v>4422</v>
      </c>
      <c r="I765" s="55" t="s">
        <v>3293</v>
      </c>
      <c r="J765" s="34">
        <v>1</v>
      </c>
      <c r="K765" s="34">
        <v>40</v>
      </c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>
        <v>1</v>
      </c>
      <c r="AO765" s="34">
        <v>50</v>
      </c>
      <c r="AP765" s="293">
        <f>MAX(K765,M765,O765,Q765,S765,U765,W765,Y765,AA765,AC765,AE765,AG765,AI765,AK765,AM765,AO765)*VLOOKUP(I765,'5.- Instrumental'!$B$6:$O$303,14,FALSE)</f>
        <v>0.10429819023569024</v>
      </c>
      <c r="AQ765" s="356">
        <f>VLOOKUP(C765,'6.- Insumos'!$B$5:$K$2417,10,FALSE)</f>
        <v>20.8672</v>
      </c>
      <c r="AR765" s="293">
        <f t="shared" si="30"/>
        <v>20.971498190235689</v>
      </c>
      <c r="AS765" s="293">
        <f t="shared" ref="AS765:AS828" si="31">AP765++AQ765</f>
        <v>20.971498190235689</v>
      </c>
      <c r="AU765" s="357"/>
    </row>
    <row r="766" spans="2:47" ht="25.5">
      <c r="B766" s="52">
        <v>760</v>
      </c>
      <c r="C766" s="334">
        <v>38305</v>
      </c>
      <c r="D766" s="81" t="s">
        <v>4549</v>
      </c>
      <c r="E766" s="55" t="s">
        <v>3562</v>
      </c>
      <c r="F766" s="55" t="s">
        <v>3565</v>
      </c>
      <c r="G766" s="54" t="s">
        <v>4422</v>
      </c>
      <c r="H766" s="54" t="s">
        <v>4422</v>
      </c>
      <c r="I766" s="55" t="s">
        <v>3293</v>
      </c>
      <c r="J766" s="35">
        <v>1</v>
      </c>
      <c r="K766" s="36">
        <v>60</v>
      </c>
      <c r="L766" s="35"/>
      <c r="M766" s="36"/>
      <c r="N766" s="34"/>
      <c r="O766" s="34"/>
      <c r="P766" s="34"/>
      <c r="Q766" s="34"/>
      <c r="R766" s="35"/>
      <c r="S766" s="35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>
        <v>1</v>
      </c>
      <c r="AO766" s="36">
        <v>70</v>
      </c>
      <c r="AP766" s="293">
        <f>MAX(K766,M766,O766,Q766,S766,U766,W766,Y766,AA766,AC766,AE766,AG766,AI766,AK766,AM766,AO766)*VLOOKUP(I766,'5.- Instrumental'!$B$6:$O$303,14,FALSE)</f>
        <v>0.14601746632996634</v>
      </c>
      <c r="AQ766" s="356">
        <f>VLOOKUP(C766,'6.- Insumos'!$B$5:$K$2417,10,FALSE)</f>
        <v>20.8672</v>
      </c>
      <c r="AR766" s="293">
        <f t="shared" si="30"/>
        <v>21.013217466329966</v>
      </c>
      <c r="AS766" s="293">
        <f t="shared" si="31"/>
        <v>21.013217466329966</v>
      </c>
      <c r="AU766" s="357"/>
    </row>
    <row r="767" spans="2:47" ht="38.25">
      <c r="B767" s="52">
        <v>761</v>
      </c>
      <c r="C767" s="334">
        <v>38380</v>
      </c>
      <c r="D767" s="81" t="s">
        <v>4550</v>
      </c>
      <c r="E767" s="55" t="s">
        <v>3569</v>
      </c>
      <c r="F767" s="55" t="s">
        <v>3573</v>
      </c>
      <c r="G767" s="54" t="s">
        <v>4422</v>
      </c>
      <c r="H767" s="54" t="s">
        <v>4422</v>
      </c>
      <c r="I767" s="55" t="s">
        <v>3315</v>
      </c>
      <c r="J767" s="35">
        <v>1</v>
      </c>
      <c r="K767" s="36">
        <v>120</v>
      </c>
      <c r="L767" s="35"/>
      <c r="M767" s="36"/>
      <c r="N767" s="34"/>
      <c r="O767" s="34"/>
      <c r="P767" s="34"/>
      <c r="Q767" s="34"/>
      <c r="R767" s="35"/>
      <c r="S767" s="35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>
        <v>1</v>
      </c>
      <c r="AO767" s="36">
        <v>140</v>
      </c>
      <c r="AP767" s="293">
        <f>MAX(K767,M767,O767,Q767,S767,U767,W767,Y767,AA767,AC767,AE767,AG767,AI767,AK767,AM767,AO767)*VLOOKUP(I767,'5.- Instrumental'!$B$6:$O$303,14,FALSE)</f>
        <v>3.4150533108866443</v>
      </c>
      <c r="AQ767" s="356">
        <f>VLOOKUP(C767,'6.- Insumos'!$B$5:$K$2417,10,FALSE)</f>
        <v>368.33184000000006</v>
      </c>
      <c r="AR767" s="293">
        <f t="shared" si="30"/>
        <v>371.74689331088672</v>
      </c>
      <c r="AS767" s="293">
        <f t="shared" si="31"/>
        <v>371.74689331088672</v>
      </c>
      <c r="AU767" s="357"/>
    </row>
    <row r="768" spans="2:47" ht="25.5">
      <c r="B768" s="52">
        <v>762</v>
      </c>
      <c r="C768" s="334">
        <v>38500</v>
      </c>
      <c r="D768" s="81" t="s">
        <v>3778</v>
      </c>
      <c r="E768" s="55" t="s">
        <v>3562</v>
      </c>
      <c r="F768" s="55" t="s">
        <v>3565</v>
      </c>
      <c r="G768" s="54" t="s">
        <v>4422</v>
      </c>
      <c r="H768" s="54" t="s">
        <v>4422</v>
      </c>
      <c r="I768" s="55" t="s">
        <v>3293</v>
      </c>
      <c r="J768" s="35">
        <v>1</v>
      </c>
      <c r="K768" s="36">
        <v>60</v>
      </c>
      <c r="L768" s="35"/>
      <c r="M768" s="36"/>
      <c r="N768" s="34"/>
      <c r="O768" s="34"/>
      <c r="P768" s="34"/>
      <c r="Q768" s="34"/>
      <c r="R768" s="35"/>
      <c r="S768" s="35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>
        <v>1</v>
      </c>
      <c r="AO768" s="36">
        <v>70</v>
      </c>
      <c r="AP768" s="293">
        <f>MAX(K768,M768,O768,Q768,S768,U768,W768,Y768,AA768,AC768,AE768,AG768,AI768,AK768,AM768,AO768)*VLOOKUP(I768,'5.- Instrumental'!$B$6:$O$303,14,FALSE)</f>
        <v>0.14601746632996634</v>
      </c>
      <c r="AQ768" s="356">
        <f>VLOOKUP(C768,'6.- Insumos'!$B$5:$K$2417,10,FALSE)</f>
        <v>18.19285</v>
      </c>
      <c r="AR768" s="293">
        <f t="shared" si="30"/>
        <v>18.338867466329965</v>
      </c>
      <c r="AS768" s="293">
        <f t="shared" si="31"/>
        <v>18.338867466329965</v>
      </c>
      <c r="AU768" s="357"/>
    </row>
    <row r="769" spans="2:47" ht="25.5">
      <c r="B769" s="52">
        <v>763</v>
      </c>
      <c r="C769" s="334">
        <v>38505</v>
      </c>
      <c r="D769" s="81" t="s">
        <v>3779</v>
      </c>
      <c r="E769" s="55" t="s">
        <v>3562</v>
      </c>
      <c r="F769" s="55" t="s">
        <v>3565</v>
      </c>
      <c r="G769" s="54" t="s">
        <v>4422</v>
      </c>
      <c r="H769" s="54" t="s">
        <v>4422</v>
      </c>
      <c r="I769" s="55" t="s">
        <v>3293</v>
      </c>
      <c r="J769" s="35">
        <v>1</v>
      </c>
      <c r="K769" s="36">
        <v>60</v>
      </c>
      <c r="L769" s="35"/>
      <c r="M769" s="36"/>
      <c r="N769" s="34"/>
      <c r="O769" s="34"/>
      <c r="P769" s="34"/>
      <c r="Q769" s="34"/>
      <c r="R769" s="35"/>
      <c r="S769" s="35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>
        <v>1</v>
      </c>
      <c r="AO769" s="36">
        <v>70</v>
      </c>
      <c r="AP769" s="293">
        <f>MAX(K769,M769,O769,Q769,S769,U769,W769,Y769,AA769,AC769,AE769,AG769,AI769,AK769,AM769,AO769)*VLOOKUP(I769,'5.- Instrumental'!$B$6:$O$303,14,FALSE)</f>
        <v>0.14601746632996634</v>
      </c>
      <c r="AQ769" s="356">
        <f>VLOOKUP(C769,'6.- Insumos'!$B$5:$K$2417,10,FALSE)</f>
        <v>18.19285</v>
      </c>
      <c r="AR769" s="293">
        <f t="shared" si="30"/>
        <v>18.338867466329965</v>
      </c>
      <c r="AS769" s="293">
        <f t="shared" si="31"/>
        <v>18.338867466329965</v>
      </c>
      <c r="AU769" s="357"/>
    </row>
    <row r="770" spans="2:47" ht="25.5">
      <c r="B770" s="52">
        <v>764</v>
      </c>
      <c r="C770" s="334">
        <v>38550</v>
      </c>
      <c r="D770" s="81" t="s">
        <v>4551</v>
      </c>
      <c r="E770" s="55" t="s">
        <v>3562</v>
      </c>
      <c r="F770" s="55" t="s">
        <v>3565</v>
      </c>
      <c r="G770" s="54" t="s">
        <v>4422</v>
      </c>
      <c r="H770" s="54" t="s">
        <v>4422</v>
      </c>
      <c r="I770" s="55" t="s">
        <v>3293</v>
      </c>
      <c r="J770" s="35">
        <v>1</v>
      </c>
      <c r="K770" s="36">
        <v>120</v>
      </c>
      <c r="L770" s="35"/>
      <c r="M770" s="36"/>
      <c r="N770" s="34"/>
      <c r="O770" s="34"/>
      <c r="P770" s="34"/>
      <c r="Q770" s="34"/>
      <c r="R770" s="35"/>
      <c r="S770" s="35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>
        <v>1</v>
      </c>
      <c r="AO770" s="36">
        <v>140</v>
      </c>
      <c r="AP770" s="293">
        <f>MAX(K770,M770,O770,Q770,S770,U770,W770,Y770,AA770,AC770,AE770,AG770,AI770,AK770,AM770,AO770)*VLOOKUP(I770,'5.- Instrumental'!$B$6:$O$303,14,FALSE)</f>
        <v>0.29203493265993269</v>
      </c>
      <c r="AQ770" s="356">
        <f>VLOOKUP(C770,'6.- Insumos'!$B$5:$K$2417,10,FALSE)</f>
        <v>20.8672</v>
      </c>
      <c r="AR770" s="293">
        <f t="shared" si="30"/>
        <v>21.159234932659935</v>
      </c>
      <c r="AS770" s="293">
        <f t="shared" si="31"/>
        <v>21.159234932659935</v>
      </c>
      <c r="AU770" s="357"/>
    </row>
    <row r="771" spans="2:47" ht="38.25">
      <c r="B771" s="52">
        <v>765</v>
      </c>
      <c r="C771" s="334">
        <v>38562</v>
      </c>
      <c r="D771" s="81" t="s">
        <v>4552</v>
      </c>
      <c r="E771" s="55" t="s">
        <v>3569</v>
      </c>
      <c r="F771" s="55" t="s">
        <v>1742</v>
      </c>
      <c r="G771" s="54" t="s">
        <v>4422</v>
      </c>
      <c r="H771" s="54" t="s">
        <v>4422</v>
      </c>
      <c r="I771" s="55" t="s">
        <v>3315</v>
      </c>
      <c r="J771" s="35">
        <v>2</v>
      </c>
      <c r="K771" s="36">
        <v>60</v>
      </c>
      <c r="L771" s="35">
        <v>1</v>
      </c>
      <c r="M771" s="36">
        <v>80</v>
      </c>
      <c r="N771" s="34"/>
      <c r="O771" s="34"/>
      <c r="P771" s="34"/>
      <c r="Q771" s="34"/>
      <c r="R771" s="35">
        <v>1</v>
      </c>
      <c r="S771" s="35">
        <v>60</v>
      </c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>
        <v>1</v>
      </c>
      <c r="AO771" s="36">
        <v>70</v>
      </c>
      <c r="AP771" s="293">
        <f>MAX(K771,M771,O771,Q771,S771,U771,W771,Y771,AA771,AC771,AE771,AG771,AI771,AK771,AM771,AO771)*VLOOKUP(I771,'5.- Instrumental'!$B$6:$O$303,14,FALSE)</f>
        <v>1.9514590347923684</v>
      </c>
      <c r="AQ771" s="356">
        <f>VLOOKUP(C771,'6.- Insumos'!$B$5:$K$2417,10,FALSE)</f>
        <v>340.56400666666661</v>
      </c>
      <c r="AR771" s="293" t="s">
        <v>3270</v>
      </c>
      <c r="AS771" s="293">
        <f t="shared" si="31"/>
        <v>342.51546570145899</v>
      </c>
      <c r="AU771" s="357"/>
    </row>
    <row r="772" spans="2:47" ht="38.25">
      <c r="B772" s="52">
        <v>766</v>
      </c>
      <c r="C772" s="334">
        <v>38571</v>
      </c>
      <c r="D772" s="81" t="s">
        <v>1251</v>
      </c>
      <c r="E772" s="55" t="s">
        <v>3569</v>
      </c>
      <c r="F772" s="55" t="s">
        <v>1742</v>
      </c>
      <c r="G772" s="40" t="s">
        <v>3282</v>
      </c>
      <c r="H772" s="54" t="s">
        <v>4422</v>
      </c>
      <c r="I772" s="55" t="s">
        <v>3801</v>
      </c>
      <c r="J772" s="35">
        <v>2</v>
      </c>
      <c r="K772" s="36">
        <v>120</v>
      </c>
      <c r="L772" s="35">
        <v>1</v>
      </c>
      <c r="M772" s="36">
        <v>140</v>
      </c>
      <c r="N772" s="34"/>
      <c r="O772" s="34"/>
      <c r="P772" s="34"/>
      <c r="Q772" s="34"/>
      <c r="R772" s="35">
        <v>1</v>
      </c>
      <c r="S772" s="35">
        <v>120</v>
      </c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>
        <v>1</v>
      </c>
      <c r="AO772" s="36">
        <v>130</v>
      </c>
      <c r="AP772" s="293">
        <f>MAX(K772,M772,O772,Q772,S772,U772,W772,Y772,AA772,AC772,AE772,AG772,AI772,AK772,AM772,AO772)*VLOOKUP(I772,'5.- Instrumental'!$B$6:$O$303,14,FALSE)</f>
        <v>6.8317024410774412</v>
      </c>
      <c r="AQ772" s="356">
        <f>VLOOKUP(C772,'6.- Insumos'!$B$5:$K$2417,10,FALSE)</f>
        <v>381.30000666666666</v>
      </c>
      <c r="AR772" s="293" t="s">
        <v>3270</v>
      </c>
      <c r="AS772" s="293">
        <f t="shared" si="31"/>
        <v>388.13170910774409</v>
      </c>
      <c r="AU772" s="357"/>
    </row>
    <row r="773" spans="2:47" ht="38.25">
      <c r="B773" s="52">
        <v>767</v>
      </c>
      <c r="C773" s="334">
        <v>38700</v>
      </c>
      <c r="D773" s="81" t="s">
        <v>1252</v>
      </c>
      <c r="E773" s="55" t="s">
        <v>3569</v>
      </c>
      <c r="F773" s="55" t="s">
        <v>1742</v>
      </c>
      <c r="G773" s="54" t="s">
        <v>4422</v>
      </c>
      <c r="H773" s="54" t="s">
        <v>4422</v>
      </c>
      <c r="I773" s="55" t="s">
        <v>3315</v>
      </c>
      <c r="J773" s="35">
        <v>2</v>
      </c>
      <c r="K773" s="35">
        <v>100</v>
      </c>
      <c r="L773" s="35">
        <v>1</v>
      </c>
      <c r="M773" s="35">
        <v>120</v>
      </c>
      <c r="N773" s="34"/>
      <c r="O773" s="34"/>
      <c r="P773" s="34"/>
      <c r="Q773" s="34"/>
      <c r="R773" s="35">
        <v>1</v>
      </c>
      <c r="S773" s="35">
        <v>100</v>
      </c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>
        <v>1</v>
      </c>
      <c r="AO773" s="35">
        <v>110</v>
      </c>
      <c r="AP773" s="293">
        <f>MAX(K773,M773,O773,Q773,S773,U773,W773,Y773,AA773,AC773,AE773,AG773,AI773,AK773,AM773,AO773)*VLOOKUP(I773,'5.- Instrumental'!$B$6:$O$303,14,FALSE)</f>
        <v>2.9271885521885523</v>
      </c>
      <c r="AQ773" s="356">
        <f>VLOOKUP(C773,'6.- Insumos'!$B$5:$K$2417,10,FALSE)</f>
        <v>359.98133999999993</v>
      </c>
      <c r="AR773" s="293" t="s">
        <v>3270</v>
      </c>
      <c r="AS773" s="293">
        <f t="shared" si="31"/>
        <v>362.9085285521885</v>
      </c>
      <c r="AU773" s="357"/>
    </row>
    <row r="774" spans="2:47" ht="38.25">
      <c r="B774" s="52">
        <v>768</v>
      </c>
      <c r="C774" s="334">
        <v>38720</v>
      </c>
      <c r="D774" s="81" t="s">
        <v>1253</v>
      </c>
      <c r="E774" s="55" t="s">
        <v>3569</v>
      </c>
      <c r="F774" s="55" t="s">
        <v>1742</v>
      </c>
      <c r="G774" s="54" t="s">
        <v>4422</v>
      </c>
      <c r="H774" s="54" t="s">
        <v>4422</v>
      </c>
      <c r="I774" s="55" t="s">
        <v>3315</v>
      </c>
      <c r="J774" s="35">
        <v>2</v>
      </c>
      <c r="K774" s="36">
        <v>120</v>
      </c>
      <c r="L774" s="35">
        <v>1</v>
      </c>
      <c r="M774" s="36">
        <v>140</v>
      </c>
      <c r="N774" s="34"/>
      <c r="O774" s="34"/>
      <c r="P774" s="34"/>
      <c r="Q774" s="34"/>
      <c r="R774" s="35">
        <v>1</v>
      </c>
      <c r="S774" s="35">
        <v>120</v>
      </c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>
        <v>1</v>
      </c>
      <c r="AO774" s="36">
        <v>130</v>
      </c>
      <c r="AP774" s="293">
        <f>MAX(K774,M774,O774,Q774,S774,U774,W774,Y774,AA774,AC774,AE774,AG774,AI774,AK774,AM774,AO774)*VLOOKUP(I774,'5.- Instrumental'!$B$6:$O$303,14,FALSE)</f>
        <v>3.4150533108866443</v>
      </c>
      <c r="AQ774" s="356">
        <f>VLOOKUP(C774,'6.- Insumos'!$B$5:$K$2417,10,FALSE)</f>
        <v>381.30000666666666</v>
      </c>
      <c r="AR774" s="293" t="s">
        <v>3270</v>
      </c>
      <c r="AS774" s="293">
        <f t="shared" si="31"/>
        <v>384.71505997755332</v>
      </c>
      <c r="AU774" s="357"/>
    </row>
    <row r="775" spans="2:47" ht="38.25">
      <c r="B775" s="52">
        <v>769</v>
      </c>
      <c r="C775" s="334">
        <v>38740</v>
      </c>
      <c r="D775" s="81" t="s">
        <v>1254</v>
      </c>
      <c r="E775" s="55" t="s">
        <v>3569</v>
      </c>
      <c r="F775" s="55" t="s">
        <v>1742</v>
      </c>
      <c r="G775" s="54" t="s">
        <v>4422</v>
      </c>
      <c r="H775" s="54" t="s">
        <v>4422</v>
      </c>
      <c r="I775" s="55" t="s">
        <v>3315</v>
      </c>
      <c r="J775" s="35">
        <v>2</v>
      </c>
      <c r="K775" s="36">
        <v>120</v>
      </c>
      <c r="L775" s="35">
        <v>1</v>
      </c>
      <c r="M775" s="36">
        <v>140</v>
      </c>
      <c r="N775" s="34"/>
      <c r="O775" s="34"/>
      <c r="P775" s="34"/>
      <c r="Q775" s="34"/>
      <c r="R775" s="35">
        <v>1</v>
      </c>
      <c r="S775" s="35">
        <v>120</v>
      </c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>
        <v>1</v>
      </c>
      <c r="AO775" s="36">
        <v>130</v>
      </c>
      <c r="AP775" s="293">
        <f>MAX(K775,M775,O775,Q775,S775,U775,W775,Y775,AA775,AC775,AE775,AG775,AI775,AK775,AM775,AO775)*VLOOKUP(I775,'5.- Instrumental'!$B$6:$O$303,14,FALSE)</f>
        <v>3.4150533108866443</v>
      </c>
      <c r="AQ775" s="356">
        <f>VLOOKUP(C775,'6.- Insumos'!$B$5:$K$2417,10,FALSE)</f>
        <v>373.56000666666665</v>
      </c>
      <c r="AR775" s="293" t="s">
        <v>3270</v>
      </c>
      <c r="AS775" s="293">
        <f t="shared" si="31"/>
        <v>376.97505997755331</v>
      </c>
      <c r="AU775" s="357"/>
    </row>
    <row r="776" spans="2:47" ht="38.25">
      <c r="B776" s="52">
        <v>770</v>
      </c>
      <c r="C776" s="334">
        <v>38746</v>
      </c>
      <c r="D776" s="81" t="s">
        <v>1255</v>
      </c>
      <c r="E776" s="55" t="s">
        <v>3569</v>
      </c>
      <c r="F776" s="55" t="s">
        <v>1742</v>
      </c>
      <c r="G776" s="54" t="s">
        <v>4422</v>
      </c>
      <c r="H776" s="54" t="s">
        <v>4422</v>
      </c>
      <c r="I776" s="55" t="s">
        <v>3315</v>
      </c>
      <c r="J776" s="35">
        <v>2</v>
      </c>
      <c r="K776" s="36">
        <v>120</v>
      </c>
      <c r="L776" s="35">
        <v>1</v>
      </c>
      <c r="M776" s="36">
        <v>140</v>
      </c>
      <c r="N776" s="34"/>
      <c r="O776" s="34"/>
      <c r="P776" s="34"/>
      <c r="Q776" s="34"/>
      <c r="R776" s="35">
        <v>1</v>
      </c>
      <c r="S776" s="35">
        <v>120</v>
      </c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>
        <v>1</v>
      </c>
      <c r="AO776" s="36">
        <v>130</v>
      </c>
      <c r="AP776" s="293">
        <f>MAX(K776,M776,O776,Q776,S776,U776,W776,Y776,AA776,AC776,AE776,AG776,AI776,AK776,AM776,AO776)*VLOOKUP(I776,'5.- Instrumental'!$B$6:$O$303,14,FALSE)</f>
        <v>3.4150533108866443</v>
      </c>
      <c r="AQ776" s="356">
        <f>VLOOKUP(C776,'6.- Insumos'!$B$5:$K$2417,10,FALSE)</f>
        <v>381.30000666666666</v>
      </c>
      <c r="AR776" s="293" t="s">
        <v>3270</v>
      </c>
      <c r="AS776" s="293">
        <f t="shared" si="31"/>
        <v>384.71505997755332</v>
      </c>
      <c r="AU776" s="357"/>
    </row>
    <row r="777" spans="2:47" ht="38.25">
      <c r="B777" s="52">
        <v>771</v>
      </c>
      <c r="C777" s="334">
        <v>38747</v>
      </c>
      <c r="D777" s="81" t="s">
        <v>1256</v>
      </c>
      <c r="E777" s="55" t="s">
        <v>3569</v>
      </c>
      <c r="F777" s="55" t="s">
        <v>1742</v>
      </c>
      <c r="G777" s="54" t="s">
        <v>4422</v>
      </c>
      <c r="H777" s="54" t="s">
        <v>4422</v>
      </c>
      <c r="I777" s="55" t="s">
        <v>3315</v>
      </c>
      <c r="J777" s="35">
        <v>2</v>
      </c>
      <c r="K777" s="36">
        <v>120</v>
      </c>
      <c r="L777" s="35">
        <v>1</v>
      </c>
      <c r="M777" s="36">
        <v>140</v>
      </c>
      <c r="N777" s="34"/>
      <c r="O777" s="34"/>
      <c r="P777" s="34"/>
      <c r="Q777" s="34"/>
      <c r="R777" s="35">
        <v>1</v>
      </c>
      <c r="S777" s="35">
        <v>120</v>
      </c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>
        <v>1</v>
      </c>
      <c r="AO777" s="36">
        <v>130</v>
      </c>
      <c r="AP777" s="293">
        <f>MAX(K777,M777,O777,Q777,S777,U777,W777,Y777,AA777,AC777,AE777,AG777,AI777,AK777,AM777,AO777)*VLOOKUP(I777,'5.- Instrumental'!$B$6:$O$303,14,FALSE)</f>
        <v>3.4150533108866443</v>
      </c>
      <c r="AQ777" s="356">
        <f>VLOOKUP(C777,'6.- Insumos'!$B$5:$K$2417,10,FALSE)</f>
        <v>373.56000666666665</v>
      </c>
      <c r="AR777" s="293" t="s">
        <v>3270</v>
      </c>
      <c r="AS777" s="293">
        <f t="shared" si="31"/>
        <v>376.97505997755331</v>
      </c>
      <c r="AU777" s="357"/>
    </row>
    <row r="778" spans="2:47" ht="38.25">
      <c r="B778" s="52">
        <v>772</v>
      </c>
      <c r="C778" s="334">
        <v>38760</v>
      </c>
      <c r="D778" s="81" t="s">
        <v>1257</v>
      </c>
      <c r="E778" s="55" t="s">
        <v>3569</v>
      </c>
      <c r="F778" s="55" t="s">
        <v>1742</v>
      </c>
      <c r="G778" s="54" t="s">
        <v>4422</v>
      </c>
      <c r="H778" s="54" t="s">
        <v>4422</v>
      </c>
      <c r="I778" s="55" t="s">
        <v>3315</v>
      </c>
      <c r="J778" s="35">
        <v>2</v>
      </c>
      <c r="K778" s="36">
        <v>120</v>
      </c>
      <c r="L778" s="35">
        <v>1</v>
      </c>
      <c r="M778" s="36">
        <v>140</v>
      </c>
      <c r="N778" s="34"/>
      <c r="O778" s="34"/>
      <c r="P778" s="34"/>
      <c r="Q778" s="34"/>
      <c r="R778" s="35">
        <v>1</v>
      </c>
      <c r="S778" s="35">
        <v>120</v>
      </c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>
        <v>1</v>
      </c>
      <c r="AO778" s="36">
        <v>130</v>
      </c>
      <c r="AP778" s="293">
        <f>MAX(K778,M778,O778,Q778,S778,U778,W778,Y778,AA778,AC778,AE778,AG778,AI778,AK778,AM778,AO778)*VLOOKUP(I778,'5.- Instrumental'!$B$6:$O$303,14,FALSE)</f>
        <v>3.4150533108866443</v>
      </c>
      <c r="AQ778" s="356">
        <f>VLOOKUP(C778,'6.- Insumos'!$B$5:$K$2417,10,FALSE)</f>
        <v>257.58198999999996</v>
      </c>
      <c r="AR778" s="293" t="s">
        <v>3270</v>
      </c>
      <c r="AS778" s="293">
        <f t="shared" si="31"/>
        <v>260.99704331088662</v>
      </c>
      <c r="AU778" s="357"/>
    </row>
    <row r="779" spans="2:47" ht="38.25">
      <c r="B779" s="52">
        <v>773</v>
      </c>
      <c r="C779" s="334">
        <v>38770</v>
      </c>
      <c r="D779" s="81" t="s">
        <v>1258</v>
      </c>
      <c r="E779" s="55" t="s">
        <v>3569</v>
      </c>
      <c r="F779" s="55" t="s">
        <v>1742</v>
      </c>
      <c r="G779" s="54" t="s">
        <v>4422</v>
      </c>
      <c r="H779" s="54" t="s">
        <v>4422</v>
      </c>
      <c r="I779" s="55" t="s">
        <v>3315</v>
      </c>
      <c r="J779" s="35">
        <v>2</v>
      </c>
      <c r="K779" s="36">
        <v>120</v>
      </c>
      <c r="L779" s="35">
        <v>1</v>
      </c>
      <c r="M779" s="36">
        <v>140</v>
      </c>
      <c r="N779" s="34"/>
      <c r="O779" s="34"/>
      <c r="P779" s="34"/>
      <c r="Q779" s="34"/>
      <c r="R779" s="35">
        <v>1</v>
      </c>
      <c r="S779" s="35">
        <v>120</v>
      </c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>
        <v>1</v>
      </c>
      <c r="AO779" s="36">
        <v>130</v>
      </c>
      <c r="AP779" s="293">
        <f>MAX(K779,M779,O779,Q779,S779,U779,W779,Y779,AA779,AC779,AE779,AG779,AI779,AK779,AM779,AO779)*VLOOKUP(I779,'5.- Instrumental'!$B$6:$O$303,14,FALSE)</f>
        <v>3.4150533108866443</v>
      </c>
      <c r="AQ779" s="356">
        <f>VLOOKUP(C779,'6.- Insumos'!$B$5:$K$2417,10,FALSE)</f>
        <v>373.56000666666665</v>
      </c>
      <c r="AR779" s="293" t="s">
        <v>3270</v>
      </c>
      <c r="AS779" s="293">
        <f t="shared" si="31"/>
        <v>376.97505997755331</v>
      </c>
      <c r="AU779" s="357"/>
    </row>
    <row r="780" spans="2:47" ht="38.25">
      <c r="B780" s="52">
        <v>774</v>
      </c>
      <c r="C780" s="334">
        <v>38780</v>
      </c>
      <c r="D780" s="81" t="s">
        <v>1259</v>
      </c>
      <c r="E780" s="55" t="s">
        <v>3569</v>
      </c>
      <c r="F780" s="55" t="s">
        <v>1742</v>
      </c>
      <c r="G780" s="54" t="s">
        <v>4422</v>
      </c>
      <c r="H780" s="54" t="s">
        <v>4422</v>
      </c>
      <c r="I780" s="55" t="s">
        <v>3315</v>
      </c>
      <c r="J780" s="35">
        <v>2</v>
      </c>
      <c r="K780" s="36">
        <v>120</v>
      </c>
      <c r="L780" s="35">
        <v>1</v>
      </c>
      <c r="M780" s="36">
        <v>140</v>
      </c>
      <c r="N780" s="34"/>
      <c r="O780" s="34"/>
      <c r="P780" s="34"/>
      <c r="Q780" s="34"/>
      <c r="R780" s="35">
        <v>1</v>
      </c>
      <c r="S780" s="35">
        <v>120</v>
      </c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>
        <v>1</v>
      </c>
      <c r="AO780" s="36">
        <v>130</v>
      </c>
      <c r="AP780" s="293">
        <f>MAX(K780,M780,O780,Q780,S780,U780,W780,Y780,AA780,AC780,AE780,AG780,AI780,AK780,AM780,AO780)*VLOOKUP(I780,'5.- Instrumental'!$B$6:$O$303,14,FALSE)</f>
        <v>3.4150533108866443</v>
      </c>
      <c r="AQ780" s="356">
        <f>VLOOKUP(C780,'6.- Insumos'!$B$5:$K$2417,10,FALSE)</f>
        <v>373.56000666666665</v>
      </c>
      <c r="AR780" s="293" t="s">
        <v>3270</v>
      </c>
      <c r="AS780" s="293">
        <f t="shared" si="31"/>
        <v>376.97505997755331</v>
      </c>
      <c r="AU780" s="357"/>
    </row>
    <row r="781" spans="2:47" ht="38.25">
      <c r="B781" s="52">
        <v>775</v>
      </c>
      <c r="C781" s="334">
        <v>39200</v>
      </c>
      <c r="D781" s="81" t="s">
        <v>1260</v>
      </c>
      <c r="E781" s="55" t="s">
        <v>3569</v>
      </c>
      <c r="F781" s="55" t="s">
        <v>1742</v>
      </c>
      <c r="G781" s="54" t="s">
        <v>4422</v>
      </c>
      <c r="H781" s="54" t="s">
        <v>4422</v>
      </c>
      <c r="I781" s="55" t="s">
        <v>3315</v>
      </c>
      <c r="J781" s="35">
        <v>2</v>
      </c>
      <c r="K781" s="36">
        <v>150</v>
      </c>
      <c r="L781" s="35">
        <v>1</v>
      </c>
      <c r="M781" s="36">
        <v>170</v>
      </c>
      <c r="N781" s="34"/>
      <c r="O781" s="34"/>
      <c r="P781" s="34"/>
      <c r="Q781" s="34"/>
      <c r="R781" s="35">
        <v>1</v>
      </c>
      <c r="S781" s="35">
        <v>150</v>
      </c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>
        <v>1</v>
      </c>
      <c r="AO781" s="36">
        <v>160</v>
      </c>
      <c r="AP781" s="293">
        <f>MAX(K781,M781,O781,Q781,S781,U781,W781,Y781,AA781,AC781,AE781,AG781,AI781,AK781,AM781,AO781)*VLOOKUP(I781,'5.- Instrumental'!$B$6:$O$303,14,FALSE)</f>
        <v>4.1468504489337823</v>
      </c>
      <c r="AQ781" s="356">
        <f>VLOOKUP(C781,'6.- Insumos'!$B$5:$K$2417,10,FALSE)</f>
        <v>393.92800666666665</v>
      </c>
      <c r="AR781" s="293" t="s">
        <v>3270</v>
      </c>
      <c r="AS781" s="293">
        <f t="shared" si="31"/>
        <v>398.07485711560042</v>
      </c>
      <c r="AU781" s="357"/>
    </row>
    <row r="782" spans="2:47" ht="38.25">
      <c r="B782" s="52">
        <v>776</v>
      </c>
      <c r="C782" s="334">
        <v>39400</v>
      </c>
      <c r="D782" s="81" t="s">
        <v>1261</v>
      </c>
      <c r="E782" s="55" t="s">
        <v>3569</v>
      </c>
      <c r="F782" s="55" t="s">
        <v>1742</v>
      </c>
      <c r="G782" s="54" t="s">
        <v>4422</v>
      </c>
      <c r="H782" s="54" t="s">
        <v>4422</v>
      </c>
      <c r="I782" s="55" t="s">
        <v>3315</v>
      </c>
      <c r="J782" s="35">
        <v>2</v>
      </c>
      <c r="K782" s="36">
        <v>40</v>
      </c>
      <c r="L782" s="35">
        <v>1</v>
      </c>
      <c r="M782" s="36">
        <v>60</v>
      </c>
      <c r="N782" s="34"/>
      <c r="O782" s="34"/>
      <c r="P782" s="34"/>
      <c r="Q782" s="34"/>
      <c r="R782" s="35">
        <v>1</v>
      </c>
      <c r="S782" s="35">
        <v>40</v>
      </c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>
        <v>1</v>
      </c>
      <c r="AO782" s="36">
        <v>50</v>
      </c>
      <c r="AP782" s="293">
        <f>MAX(K782,M782,O782,Q782,S782,U782,W782,Y782,AA782,AC782,AE782,AG782,AI782,AK782,AM782,AO782)*VLOOKUP(I782,'5.- Instrumental'!$B$6:$O$303,14,FALSE)</f>
        <v>1.4635942760942762</v>
      </c>
      <c r="AQ782" s="356">
        <f>VLOOKUP(C782,'6.- Insumos'!$B$5:$K$2417,10,FALSE)</f>
        <v>319.24533999999994</v>
      </c>
      <c r="AR782" s="293" t="s">
        <v>3270</v>
      </c>
      <c r="AS782" s="293">
        <f t="shared" si="31"/>
        <v>320.70893427609423</v>
      </c>
      <c r="AU782" s="357"/>
    </row>
    <row r="783" spans="2:47" ht="38.25">
      <c r="B783" s="52">
        <v>777</v>
      </c>
      <c r="C783" s="334">
        <v>39501</v>
      </c>
      <c r="D783" s="81" t="s">
        <v>1262</v>
      </c>
      <c r="E783" s="55" t="s">
        <v>3569</v>
      </c>
      <c r="F783" s="55" t="s">
        <v>3573</v>
      </c>
      <c r="G783" s="54" t="s">
        <v>4422</v>
      </c>
      <c r="H783" s="54" t="s">
        <v>4422</v>
      </c>
      <c r="I783" s="55" t="s">
        <v>3315</v>
      </c>
      <c r="J783" s="35">
        <v>2</v>
      </c>
      <c r="K783" s="36">
        <v>60</v>
      </c>
      <c r="L783" s="35">
        <v>1</v>
      </c>
      <c r="M783" s="36">
        <v>80</v>
      </c>
      <c r="N783" s="34"/>
      <c r="O783" s="34"/>
      <c r="P783" s="34"/>
      <c r="Q783" s="34"/>
      <c r="R783" s="35">
        <v>1</v>
      </c>
      <c r="S783" s="35">
        <v>60</v>
      </c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>
        <v>1</v>
      </c>
      <c r="AO783" s="36">
        <v>70</v>
      </c>
      <c r="AP783" s="293">
        <f>MAX(K783,M783,O783,Q783,S783,U783,W783,Y783,AA783,AC783,AE783,AG783,AI783,AK783,AM783,AO783)*VLOOKUP(I783,'5.- Instrumental'!$B$6:$O$303,14,FALSE)</f>
        <v>1.9514590347923684</v>
      </c>
      <c r="AQ783" s="356">
        <f>VLOOKUP(C783,'6.- Insumos'!$B$5:$K$2417,10,FALSE)</f>
        <v>348.91450666666668</v>
      </c>
      <c r="AR783" s="293">
        <f>AP783+AQ783</f>
        <v>350.86596570145906</v>
      </c>
      <c r="AS783" s="293">
        <f t="shared" si="31"/>
        <v>350.86596570145906</v>
      </c>
      <c r="AU783" s="357"/>
    </row>
    <row r="784" spans="2:47" ht="38.25">
      <c r="B784" s="52">
        <v>778</v>
      </c>
      <c r="C784" s="334">
        <v>39502</v>
      </c>
      <c r="D784" s="81" t="s">
        <v>1263</v>
      </c>
      <c r="E784" s="55" t="s">
        <v>3569</v>
      </c>
      <c r="F784" s="55" t="s">
        <v>3573</v>
      </c>
      <c r="G784" s="54" t="s">
        <v>4422</v>
      </c>
      <c r="H784" s="54" t="s">
        <v>4422</v>
      </c>
      <c r="I784" s="55" t="s">
        <v>3315</v>
      </c>
      <c r="J784" s="35">
        <v>2</v>
      </c>
      <c r="K784" s="36">
        <v>120</v>
      </c>
      <c r="L784" s="35">
        <v>1</v>
      </c>
      <c r="M784" s="36">
        <v>140</v>
      </c>
      <c r="N784" s="34"/>
      <c r="O784" s="34"/>
      <c r="P784" s="34"/>
      <c r="Q784" s="34"/>
      <c r="R784" s="35">
        <v>1</v>
      </c>
      <c r="S784" s="35">
        <v>120</v>
      </c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>
        <v>1</v>
      </c>
      <c r="AO784" s="36">
        <v>130</v>
      </c>
      <c r="AP784" s="293">
        <f>MAX(K784,M784,O784,Q784,S784,U784,W784,Y784,AA784,AC784,AE784,AG784,AI784,AK784,AM784,AO784)*VLOOKUP(I784,'5.- Instrumental'!$B$6:$O$303,14,FALSE)</f>
        <v>3.4150533108866443</v>
      </c>
      <c r="AQ784" s="356">
        <f>VLOOKUP(C784,'6.- Insumos'!$B$5:$K$2417,10,FALSE)</f>
        <v>381.91050666666672</v>
      </c>
      <c r="AR784" s="293">
        <f>AP784+AQ784</f>
        <v>385.32555997755338</v>
      </c>
      <c r="AS784" s="293">
        <f t="shared" si="31"/>
        <v>385.32555997755338</v>
      </c>
      <c r="AU784" s="357"/>
    </row>
    <row r="785" spans="2:47" ht="51">
      <c r="B785" s="52">
        <v>779</v>
      </c>
      <c r="C785" s="334">
        <v>39503</v>
      </c>
      <c r="D785" s="81" t="s">
        <v>1264</v>
      </c>
      <c r="E785" s="55" t="s">
        <v>3569</v>
      </c>
      <c r="F785" s="55" t="s">
        <v>1742</v>
      </c>
      <c r="G785" s="54" t="s">
        <v>4422</v>
      </c>
      <c r="H785" s="54" t="s">
        <v>4422</v>
      </c>
      <c r="I785" s="55" t="s">
        <v>3315</v>
      </c>
      <c r="J785" s="35">
        <v>2</v>
      </c>
      <c r="K785" s="36">
        <v>150</v>
      </c>
      <c r="L785" s="35">
        <v>1</v>
      </c>
      <c r="M785" s="36">
        <v>170</v>
      </c>
      <c r="N785" s="34"/>
      <c r="O785" s="34"/>
      <c r="P785" s="34"/>
      <c r="Q785" s="34"/>
      <c r="R785" s="35">
        <v>1</v>
      </c>
      <c r="S785" s="35">
        <v>150</v>
      </c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>
        <v>1</v>
      </c>
      <c r="AO785" s="36">
        <v>160</v>
      </c>
      <c r="AP785" s="293">
        <f>MAX(K785,M785,O785,Q785,S785,U785,W785,Y785,AA785,AC785,AE785,AG785,AI785,AK785,AM785,AO785)*VLOOKUP(I785,'5.- Instrumental'!$B$6:$O$303,14,FALSE)</f>
        <v>4.1468504489337823</v>
      </c>
      <c r="AQ785" s="356">
        <f>VLOOKUP(C785,'6.- Insumos'!$B$5:$K$2417,10,FALSE)</f>
        <v>401.66800666666666</v>
      </c>
      <c r="AR785" s="293" t="s">
        <v>3270</v>
      </c>
      <c r="AS785" s="293">
        <f t="shared" si="31"/>
        <v>405.81485711560043</v>
      </c>
      <c r="AU785" s="357"/>
    </row>
    <row r="786" spans="2:47" ht="38.25">
      <c r="B786" s="52">
        <v>780</v>
      </c>
      <c r="C786" s="334">
        <v>39520</v>
      </c>
      <c r="D786" s="81" t="s">
        <v>1265</v>
      </c>
      <c r="E786" s="55" t="s">
        <v>3569</v>
      </c>
      <c r="F786" s="55" t="s">
        <v>1742</v>
      </c>
      <c r="G786" s="54" t="s">
        <v>4422</v>
      </c>
      <c r="H786" s="54" t="s">
        <v>4422</v>
      </c>
      <c r="I786" s="55" t="s">
        <v>3315</v>
      </c>
      <c r="J786" s="35">
        <v>2</v>
      </c>
      <c r="K786" s="36">
        <v>120</v>
      </c>
      <c r="L786" s="35">
        <v>1</v>
      </c>
      <c r="M786" s="36">
        <v>140</v>
      </c>
      <c r="N786" s="34"/>
      <c r="O786" s="34"/>
      <c r="P786" s="34"/>
      <c r="Q786" s="34"/>
      <c r="R786" s="35">
        <v>1</v>
      </c>
      <c r="S786" s="35">
        <v>120</v>
      </c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>
        <v>1</v>
      </c>
      <c r="AO786" s="36">
        <v>130</v>
      </c>
      <c r="AP786" s="293">
        <f>MAX(K786,M786,O786,Q786,S786,U786,W786,Y786,AA786,AC786,AE786,AG786,AI786,AK786,AM786,AO786)*VLOOKUP(I786,'5.- Instrumental'!$B$6:$O$303,14,FALSE)</f>
        <v>3.4150533108866443</v>
      </c>
      <c r="AQ786" s="356">
        <f>VLOOKUP(C786,'6.- Insumos'!$B$5:$K$2417,10,FALSE)</f>
        <v>373.56000666666665</v>
      </c>
      <c r="AR786" s="293" t="s">
        <v>3270</v>
      </c>
      <c r="AS786" s="293">
        <f t="shared" si="31"/>
        <v>376.97505997755331</v>
      </c>
      <c r="AU786" s="357"/>
    </row>
    <row r="787" spans="2:47" ht="38.25">
      <c r="B787" s="52">
        <v>781</v>
      </c>
      <c r="C787" s="334">
        <v>39545</v>
      </c>
      <c r="D787" s="81" t="s">
        <v>1266</v>
      </c>
      <c r="E787" s="55" t="s">
        <v>3569</v>
      </c>
      <c r="F787" s="55" t="s">
        <v>3573</v>
      </c>
      <c r="G787" s="54" t="s">
        <v>4422</v>
      </c>
      <c r="H787" s="54" t="s">
        <v>4422</v>
      </c>
      <c r="I787" s="55" t="s">
        <v>3315</v>
      </c>
      <c r="J787" s="35">
        <v>2</v>
      </c>
      <c r="K787" s="36">
        <v>60</v>
      </c>
      <c r="L787" s="35">
        <v>1</v>
      </c>
      <c r="M787" s="36">
        <v>80</v>
      </c>
      <c r="N787" s="34"/>
      <c r="O787" s="34"/>
      <c r="P787" s="34"/>
      <c r="Q787" s="34"/>
      <c r="R787" s="35">
        <v>1</v>
      </c>
      <c r="S787" s="35">
        <v>60</v>
      </c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>
        <v>1</v>
      </c>
      <c r="AO787" s="36">
        <v>70</v>
      </c>
      <c r="AP787" s="293">
        <f>MAX(K787,M787,O787,Q787,S787,U787,W787,Y787,AA787,AC787,AE787,AG787,AI787,AK787,AM787,AO787)*VLOOKUP(I787,'5.- Instrumental'!$B$6:$O$303,14,FALSE)</f>
        <v>1.9514590347923684</v>
      </c>
      <c r="AQ787" s="356">
        <f>VLOOKUP(C787,'6.- Insumos'!$B$5:$K$2417,10,FALSE)</f>
        <v>348.91450666666668</v>
      </c>
      <c r="AR787" s="293">
        <f>AP787+AQ787</f>
        <v>350.86596570145906</v>
      </c>
      <c r="AS787" s="293">
        <f t="shared" si="31"/>
        <v>350.86596570145906</v>
      </c>
      <c r="AU787" s="357"/>
    </row>
    <row r="788" spans="2:47" ht="25.5">
      <c r="B788" s="52">
        <v>782</v>
      </c>
      <c r="C788" s="334">
        <v>40490</v>
      </c>
      <c r="D788" s="81" t="s">
        <v>1267</v>
      </c>
      <c r="E788" s="55" t="s">
        <v>3562</v>
      </c>
      <c r="F788" s="55" t="s">
        <v>3565</v>
      </c>
      <c r="G788" s="54" t="s">
        <v>4422</v>
      </c>
      <c r="H788" s="54" t="s">
        <v>4422</v>
      </c>
      <c r="I788" s="55" t="s">
        <v>3293</v>
      </c>
      <c r="J788" s="34">
        <v>1</v>
      </c>
      <c r="K788" s="34">
        <v>30</v>
      </c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>
        <v>1</v>
      </c>
      <c r="AO788" s="34">
        <v>35</v>
      </c>
      <c r="AP788" s="293">
        <f>MAX(K788,M788,O788,Q788,S788,U788,W788,Y788,AA788,AC788,AE788,AG788,AI788,AK788,AM788,AO788)*VLOOKUP(I788,'5.- Instrumental'!$B$6:$O$303,14,FALSE)</f>
        <v>7.3008733164983172E-2</v>
      </c>
      <c r="AQ788" s="356">
        <f>VLOOKUP(C788,'6.- Insumos'!$B$5:$K$2417,10,FALSE)</f>
        <v>18.19285</v>
      </c>
      <c r="AR788" s="293">
        <f>AP788+AQ788</f>
        <v>18.265858733164983</v>
      </c>
      <c r="AS788" s="293">
        <f t="shared" si="31"/>
        <v>18.265858733164983</v>
      </c>
      <c r="AU788" s="357"/>
    </row>
    <row r="789" spans="2:47" ht="38.25">
      <c r="B789" s="52">
        <v>783</v>
      </c>
      <c r="C789" s="334">
        <v>40500</v>
      </c>
      <c r="D789" s="363" t="s">
        <v>1268</v>
      </c>
      <c r="E789" s="55" t="s">
        <v>3562</v>
      </c>
      <c r="F789" s="55" t="s">
        <v>3565</v>
      </c>
      <c r="G789" s="54" t="s">
        <v>4422</v>
      </c>
      <c r="H789" s="54" t="s">
        <v>4422</v>
      </c>
      <c r="I789" s="55" t="s">
        <v>3293</v>
      </c>
      <c r="J789" s="35">
        <v>2</v>
      </c>
      <c r="K789" s="36">
        <v>75</v>
      </c>
      <c r="L789" s="35">
        <v>1</v>
      </c>
      <c r="M789" s="36">
        <v>95</v>
      </c>
      <c r="N789" s="34"/>
      <c r="O789" s="34"/>
      <c r="P789" s="34"/>
      <c r="Q789" s="34"/>
      <c r="R789" s="35">
        <v>1</v>
      </c>
      <c r="S789" s="35">
        <v>75</v>
      </c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>
        <v>1</v>
      </c>
      <c r="AO789" s="36">
        <v>85</v>
      </c>
      <c r="AP789" s="293">
        <f>MAX(K789,M789,O789,Q789,S789,U789,W789,Y789,AA789,AC789,AE789,AG789,AI789,AK789,AM789,AO789)*VLOOKUP(I789,'5.- Instrumental'!$B$6:$O$303,14,FALSE)</f>
        <v>0.19816656144781147</v>
      </c>
      <c r="AQ789" s="356">
        <f>VLOOKUP(C789,'6.- Insumos'!$B$5:$K$2417,10,FALSE)</f>
        <v>14.156349999999998</v>
      </c>
      <c r="AR789" s="293">
        <f>AP789+AQ789</f>
        <v>14.354516561447809</v>
      </c>
      <c r="AS789" s="293">
        <f t="shared" si="31"/>
        <v>14.354516561447809</v>
      </c>
      <c r="AU789" s="357"/>
    </row>
    <row r="790" spans="2:47" ht="38.25">
      <c r="B790" s="52">
        <v>784</v>
      </c>
      <c r="C790" s="334">
        <v>40530</v>
      </c>
      <c r="D790" s="81" t="s">
        <v>1269</v>
      </c>
      <c r="E790" s="55" t="s">
        <v>3569</v>
      </c>
      <c r="F790" s="55" t="s">
        <v>3573</v>
      </c>
      <c r="G790" s="54" t="s">
        <v>4422</v>
      </c>
      <c r="H790" s="54" t="s">
        <v>4422</v>
      </c>
      <c r="I790" s="55" t="s">
        <v>3315</v>
      </c>
      <c r="J790" s="35">
        <v>2</v>
      </c>
      <c r="K790" s="36">
        <v>60</v>
      </c>
      <c r="L790" s="35">
        <v>1</v>
      </c>
      <c r="M790" s="36">
        <v>80</v>
      </c>
      <c r="N790" s="34"/>
      <c r="O790" s="34"/>
      <c r="P790" s="34"/>
      <c r="Q790" s="34"/>
      <c r="R790" s="35">
        <v>1</v>
      </c>
      <c r="S790" s="35">
        <v>60</v>
      </c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>
        <v>1</v>
      </c>
      <c r="AO790" s="36">
        <v>70</v>
      </c>
      <c r="AP790" s="293">
        <f>MAX(K790,M790,O790,Q790,S790,U790,W790,Y790,AA790,AC790,AE790,AG790,AI790,AK790,AM790,AO790)*VLOOKUP(I790,'5.- Instrumental'!$B$6:$O$303,14,FALSE)</f>
        <v>1.9514590347923684</v>
      </c>
      <c r="AQ790" s="356">
        <f>VLOOKUP(C790,'6.- Insumos'!$B$5:$K$2417,10,FALSE)</f>
        <v>348.91450666666668</v>
      </c>
      <c r="AR790" s="293">
        <f>AP790+AQ790</f>
        <v>350.86596570145906</v>
      </c>
      <c r="AS790" s="293">
        <f t="shared" si="31"/>
        <v>350.86596570145906</v>
      </c>
      <c r="AU790" s="357"/>
    </row>
    <row r="791" spans="2:47" ht="38.25">
      <c r="B791" s="52">
        <v>785</v>
      </c>
      <c r="C791" s="334">
        <v>40700</v>
      </c>
      <c r="D791" s="361" t="s">
        <v>3780</v>
      </c>
      <c r="E791" s="55" t="s">
        <v>3569</v>
      </c>
      <c r="F791" s="55" t="s">
        <v>1742</v>
      </c>
      <c r="G791" s="54" t="s">
        <v>4422</v>
      </c>
      <c r="H791" s="54" t="s">
        <v>4422</v>
      </c>
      <c r="I791" s="55" t="s">
        <v>3315</v>
      </c>
      <c r="J791" s="34">
        <v>1</v>
      </c>
      <c r="K791" s="34">
        <v>30</v>
      </c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>
        <v>1</v>
      </c>
      <c r="AO791" s="34">
        <v>40</v>
      </c>
      <c r="AP791" s="293">
        <f>MAX(K791,M791,O791,Q791,S791,U791,W791,Y791,AA791,AC791,AE791,AG791,AI791,AK791,AM791,AO791)*VLOOKUP(I791,'5.- Instrumental'!$B$6:$O$303,14,FALSE)</f>
        <v>0.97572951739618419</v>
      </c>
      <c r="AQ791" s="356">
        <f>VLOOKUP(C791,'6.- Insumos'!$B$5:$K$2417,10,FALSE)</f>
        <v>306.61733999999996</v>
      </c>
      <c r="AR791" s="293" t="s">
        <v>3270</v>
      </c>
      <c r="AS791" s="293">
        <f t="shared" si="31"/>
        <v>307.59306951739615</v>
      </c>
      <c r="AU791" s="357"/>
    </row>
    <row r="792" spans="2:47" ht="38.25">
      <c r="B792" s="52">
        <v>786</v>
      </c>
      <c r="C792" s="334">
        <v>40702</v>
      </c>
      <c r="D792" s="81" t="s">
        <v>1270</v>
      </c>
      <c r="E792" s="55" t="s">
        <v>3569</v>
      </c>
      <c r="F792" s="55" t="s">
        <v>1742</v>
      </c>
      <c r="G792" s="54" t="s">
        <v>4422</v>
      </c>
      <c r="H792" s="54" t="s">
        <v>4422</v>
      </c>
      <c r="I792" s="55" t="s">
        <v>3315</v>
      </c>
      <c r="J792" s="35">
        <v>2</v>
      </c>
      <c r="K792" s="36">
        <v>150</v>
      </c>
      <c r="L792" s="35">
        <v>1</v>
      </c>
      <c r="M792" s="36">
        <v>170</v>
      </c>
      <c r="N792" s="34"/>
      <c r="O792" s="34"/>
      <c r="P792" s="34"/>
      <c r="Q792" s="34"/>
      <c r="R792" s="35">
        <v>1</v>
      </c>
      <c r="S792" s="35">
        <v>150</v>
      </c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>
        <v>1</v>
      </c>
      <c r="AO792" s="36">
        <v>160</v>
      </c>
      <c r="AP792" s="293">
        <f>MAX(K792,M792,O792,Q792,S792,U792,W792,Y792,AA792,AC792,AE792,AG792,AI792,AK792,AM792,AO792)*VLOOKUP(I792,'5.- Instrumental'!$B$6:$O$303,14,FALSE)</f>
        <v>4.1468504489337823</v>
      </c>
      <c r="AQ792" s="356">
        <f>VLOOKUP(C792,'6.- Insumos'!$B$5:$K$2417,10,FALSE)</f>
        <v>192.06198999999995</v>
      </c>
      <c r="AR792" s="293" t="s">
        <v>3270</v>
      </c>
      <c r="AS792" s="293">
        <f t="shared" si="31"/>
        <v>196.20884044893373</v>
      </c>
      <c r="AU792" s="357"/>
    </row>
    <row r="793" spans="2:47" ht="51">
      <c r="B793" s="52">
        <v>787</v>
      </c>
      <c r="C793" s="334">
        <v>40800</v>
      </c>
      <c r="D793" s="81" t="s">
        <v>1271</v>
      </c>
      <c r="E793" s="55" t="s">
        <v>3562</v>
      </c>
      <c r="F793" s="55" t="s">
        <v>3565</v>
      </c>
      <c r="G793" s="54" t="s">
        <v>4422</v>
      </c>
      <c r="H793" s="54" t="s">
        <v>4422</v>
      </c>
      <c r="I793" s="55" t="s">
        <v>3293</v>
      </c>
      <c r="J793" s="34">
        <v>1</v>
      </c>
      <c r="K793" s="34">
        <v>40</v>
      </c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>
        <v>1</v>
      </c>
      <c r="AO793" s="34">
        <v>50</v>
      </c>
      <c r="AP793" s="293">
        <f>MAX(K793,M793,O793,Q793,S793,U793,W793,Y793,AA793,AC793,AE793,AG793,AI793,AK793,AM793,AO793)*VLOOKUP(I793,'5.- Instrumental'!$B$6:$O$303,14,FALSE)</f>
        <v>0.10429819023569024</v>
      </c>
      <c r="AQ793" s="356">
        <f>VLOOKUP(C793,'6.- Insumos'!$B$5:$K$2417,10,FALSE)</f>
        <v>20.8672</v>
      </c>
      <c r="AR793" s="293">
        <f t="shared" ref="AR793:AR801" si="32">AP793+AQ793</f>
        <v>20.971498190235689</v>
      </c>
      <c r="AS793" s="293">
        <f t="shared" si="31"/>
        <v>20.971498190235689</v>
      </c>
      <c r="AU793" s="357"/>
    </row>
    <row r="794" spans="2:47" ht="38.25">
      <c r="B794" s="52">
        <v>788</v>
      </c>
      <c r="C794" s="334">
        <v>40806</v>
      </c>
      <c r="D794" s="81" t="s">
        <v>1272</v>
      </c>
      <c r="E794" s="55" t="s">
        <v>3569</v>
      </c>
      <c r="F794" s="55" t="s">
        <v>3573</v>
      </c>
      <c r="G794" s="54" t="s">
        <v>4422</v>
      </c>
      <c r="H794" s="54" t="s">
        <v>4422</v>
      </c>
      <c r="I794" s="55" t="s">
        <v>3315</v>
      </c>
      <c r="J794" s="35">
        <v>2</v>
      </c>
      <c r="K794" s="35">
        <v>100</v>
      </c>
      <c r="L794" s="35">
        <v>1</v>
      </c>
      <c r="M794" s="35">
        <v>120</v>
      </c>
      <c r="N794" s="34"/>
      <c r="O794" s="34"/>
      <c r="P794" s="34"/>
      <c r="Q794" s="34"/>
      <c r="R794" s="35">
        <v>1</v>
      </c>
      <c r="S794" s="35">
        <v>100</v>
      </c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>
        <v>1</v>
      </c>
      <c r="AO794" s="35">
        <v>110</v>
      </c>
      <c r="AP794" s="293">
        <f>MAX(K794,M794,O794,Q794,S794,U794,W794,Y794,AA794,AC794,AE794,AG794,AI794,AK794,AM794,AO794)*VLOOKUP(I794,'5.- Instrumental'!$B$6:$O$303,14,FALSE)</f>
        <v>2.9271885521885523</v>
      </c>
      <c r="AQ794" s="356">
        <f>VLOOKUP(C794,'6.- Insumos'!$B$5:$K$2417,10,FALSE)</f>
        <v>71.08</v>
      </c>
      <c r="AR794" s="293">
        <f t="shared" si="32"/>
        <v>74.007188552188552</v>
      </c>
      <c r="AS794" s="293">
        <f t="shared" si="31"/>
        <v>74.007188552188552</v>
      </c>
      <c r="AU794" s="357"/>
    </row>
    <row r="795" spans="2:47" ht="38.25">
      <c r="B795" s="52">
        <v>789</v>
      </c>
      <c r="C795" s="334">
        <v>40810</v>
      </c>
      <c r="D795" s="81" t="s">
        <v>1273</v>
      </c>
      <c r="E795" s="55" t="s">
        <v>3569</v>
      </c>
      <c r="F795" s="55" t="s">
        <v>3573</v>
      </c>
      <c r="G795" s="54" t="s">
        <v>4422</v>
      </c>
      <c r="H795" s="54" t="s">
        <v>4422</v>
      </c>
      <c r="I795" s="55" t="s">
        <v>3315</v>
      </c>
      <c r="J795" s="35">
        <v>2</v>
      </c>
      <c r="K795" s="36">
        <v>60</v>
      </c>
      <c r="L795" s="35">
        <v>1</v>
      </c>
      <c r="M795" s="36">
        <v>80</v>
      </c>
      <c r="N795" s="34"/>
      <c r="O795" s="34"/>
      <c r="P795" s="34"/>
      <c r="Q795" s="34"/>
      <c r="R795" s="35">
        <v>1</v>
      </c>
      <c r="S795" s="35">
        <v>60</v>
      </c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>
        <v>1</v>
      </c>
      <c r="AO795" s="36">
        <v>70</v>
      </c>
      <c r="AP795" s="293">
        <f>MAX(K795,M795,O795,Q795,S795,U795,W795,Y795,AA795,AC795,AE795,AG795,AI795,AK795,AM795,AO795)*VLOOKUP(I795,'5.- Instrumental'!$B$6:$O$303,14,FALSE)</f>
        <v>1.9514590347923684</v>
      </c>
      <c r="AQ795" s="356">
        <f>VLOOKUP(C795,'6.- Insumos'!$B$5:$K$2417,10,FALSE)</f>
        <v>71.08</v>
      </c>
      <c r="AR795" s="293">
        <f t="shared" si="32"/>
        <v>73.031459034792363</v>
      </c>
      <c r="AS795" s="293">
        <f t="shared" si="31"/>
        <v>73.031459034792363</v>
      </c>
      <c r="AU795" s="357"/>
    </row>
    <row r="796" spans="2:47" ht="51">
      <c r="B796" s="52">
        <v>790</v>
      </c>
      <c r="C796" s="334">
        <v>40820</v>
      </c>
      <c r="D796" s="81" t="s">
        <v>1274</v>
      </c>
      <c r="E796" s="55" t="s">
        <v>3569</v>
      </c>
      <c r="F796" s="55" t="s">
        <v>3573</v>
      </c>
      <c r="G796" s="54" t="s">
        <v>4422</v>
      </c>
      <c r="H796" s="54" t="s">
        <v>4422</v>
      </c>
      <c r="I796" s="55" t="s">
        <v>3315</v>
      </c>
      <c r="J796" s="35">
        <v>2</v>
      </c>
      <c r="K796" s="36">
        <v>60</v>
      </c>
      <c r="L796" s="35">
        <v>1</v>
      </c>
      <c r="M796" s="36">
        <v>80</v>
      </c>
      <c r="N796" s="34"/>
      <c r="O796" s="34"/>
      <c r="P796" s="34"/>
      <c r="Q796" s="34"/>
      <c r="R796" s="35">
        <v>1</v>
      </c>
      <c r="S796" s="35">
        <v>60</v>
      </c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>
        <v>1</v>
      </c>
      <c r="AO796" s="36">
        <v>70</v>
      </c>
      <c r="AP796" s="293">
        <f>MAX(K796,M796,O796,Q796,S796,U796,W796,Y796,AA796,AC796,AE796,AG796,AI796,AK796,AM796,AO796)*VLOOKUP(I796,'5.- Instrumental'!$B$6:$O$303,14,FALSE)</f>
        <v>1.9514590347923684</v>
      </c>
      <c r="AQ796" s="356">
        <f>VLOOKUP(C796,'6.- Insumos'!$B$5:$K$2417,10,FALSE)</f>
        <v>197.07984000000002</v>
      </c>
      <c r="AR796" s="293">
        <f t="shared" si="32"/>
        <v>199.0312990347924</v>
      </c>
      <c r="AS796" s="293">
        <f t="shared" si="31"/>
        <v>199.0312990347924</v>
      </c>
      <c r="AU796" s="357"/>
    </row>
    <row r="797" spans="2:47" ht="38.25">
      <c r="B797" s="52">
        <v>791</v>
      </c>
      <c r="C797" s="334">
        <v>40830</v>
      </c>
      <c r="D797" s="81" t="s">
        <v>1275</v>
      </c>
      <c r="E797" s="55" t="s">
        <v>3569</v>
      </c>
      <c r="F797" s="55" t="s">
        <v>3570</v>
      </c>
      <c r="G797" s="54" t="s">
        <v>4422</v>
      </c>
      <c r="H797" s="54" t="s">
        <v>4422</v>
      </c>
      <c r="I797" s="55" t="s">
        <v>3315</v>
      </c>
      <c r="J797" s="35">
        <v>2</v>
      </c>
      <c r="K797" s="36">
        <v>90</v>
      </c>
      <c r="L797" s="35">
        <v>1</v>
      </c>
      <c r="M797" s="36">
        <v>110</v>
      </c>
      <c r="N797" s="34"/>
      <c r="O797" s="34"/>
      <c r="P797" s="34"/>
      <c r="Q797" s="34"/>
      <c r="R797" s="35">
        <v>1</v>
      </c>
      <c r="S797" s="35">
        <v>90</v>
      </c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>
        <v>1</v>
      </c>
      <c r="AO797" s="36">
        <v>100</v>
      </c>
      <c r="AP797" s="293">
        <f>MAX(K797,M797,O797,Q797,S797,U797,W797,Y797,AA797,AC797,AE797,AG797,AI797,AK797,AM797,AO797)*VLOOKUP(I797,'5.- Instrumental'!$B$6:$O$303,14,FALSE)</f>
        <v>2.6832561728395063</v>
      </c>
      <c r="AQ797" s="356">
        <f>VLOOKUP(C797,'6.- Insumos'!$B$5:$K$2417,10,FALSE)</f>
        <v>286.27401666666663</v>
      </c>
      <c r="AR797" s="293">
        <f t="shared" si="32"/>
        <v>288.95727283950612</v>
      </c>
      <c r="AS797" s="293">
        <f t="shared" si="31"/>
        <v>288.95727283950612</v>
      </c>
      <c r="AU797" s="357"/>
    </row>
    <row r="798" spans="2:47" ht="38.25">
      <c r="B798" s="52">
        <v>792</v>
      </c>
      <c r="C798" s="334">
        <v>40840</v>
      </c>
      <c r="D798" s="81" t="s">
        <v>1276</v>
      </c>
      <c r="E798" s="55" t="s">
        <v>3569</v>
      </c>
      <c r="F798" s="55" t="s">
        <v>3573</v>
      </c>
      <c r="G798" s="54" t="s">
        <v>4422</v>
      </c>
      <c r="H798" s="54" t="s">
        <v>4422</v>
      </c>
      <c r="I798" s="55" t="s">
        <v>3315</v>
      </c>
      <c r="J798" s="35">
        <v>2</v>
      </c>
      <c r="K798" s="35">
        <v>100</v>
      </c>
      <c r="L798" s="35">
        <v>1</v>
      </c>
      <c r="M798" s="35">
        <v>120</v>
      </c>
      <c r="N798" s="34"/>
      <c r="O798" s="34"/>
      <c r="P798" s="34"/>
      <c r="Q798" s="34"/>
      <c r="R798" s="35">
        <v>1</v>
      </c>
      <c r="S798" s="35">
        <v>100</v>
      </c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>
        <v>1</v>
      </c>
      <c r="AO798" s="35">
        <v>110</v>
      </c>
      <c r="AP798" s="293">
        <f>MAX(K798,M798,O798,Q798,S798,U798,W798,Y798,AA798,AC798,AE798,AG798,AI798,AK798,AM798,AO798)*VLOOKUP(I798,'5.- Instrumental'!$B$6:$O$303,14,FALSE)</f>
        <v>2.9271885521885523</v>
      </c>
      <c r="AQ798" s="356">
        <f>VLOOKUP(C798,'6.- Insumos'!$B$5:$K$2417,10,FALSE)</f>
        <v>376.07184000000007</v>
      </c>
      <c r="AR798" s="293">
        <f t="shared" si="32"/>
        <v>378.99902855218863</v>
      </c>
      <c r="AS798" s="293">
        <f t="shared" si="31"/>
        <v>378.99902855218863</v>
      </c>
      <c r="AU798" s="357"/>
    </row>
    <row r="799" spans="2:47" ht="51">
      <c r="B799" s="52">
        <v>793</v>
      </c>
      <c r="C799" s="334">
        <v>41015</v>
      </c>
      <c r="D799" s="81" t="s">
        <v>1277</v>
      </c>
      <c r="E799" s="55" t="s">
        <v>3569</v>
      </c>
      <c r="F799" s="55" t="s">
        <v>3570</v>
      </c>
      <c r="G799" s="54" t="s">
        <v>4422</v>
      </c>
      <c r="H799" s="54" t="s">
        <v>4422</v>
      </c>
      <c r="I799" s="55" t="s">
        <v>3315</v>
      </c>
      <c r="J799" s="35">
        <v>1</v>
      </c>
      <c r="K799" s="36">
        <v>60</v>
      </c>
      <c r="L799" s="35"/>
      <c r="M799" s="36"/>
      <c r="N799" s="34"/>
      <c r="O799" s="34"/>
      <c r="P799" s="34"/>
      <c r="Q799" s="34"/>
      <c r="R799" s="35"/>
      <c r="S799" s="35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>
        <v>1</v>
      </c>
      <c r="AO799" s="36">
        <v>70</v>
      </c>
      <c r="AP799" s="293">
        <f>MAX(K799,M799,O799,Q799,S799,U799,W799,Y799,AA799,AC799,AE799,AG799,AI799,AK799,AM799,AO799)*VLOOKUP(I799,'5.- Instrumental'!$B$6:$O$303,14,FALSE)</f>
        <v>1.7075266554433222</v>
      </c>
      <c r="AQ799" s="356">
        <f>VLOOKUP(C799,'6.- Insumos'!$B$5:$K$2417,10,FALSE)</f>
        <v>117.40399999999998</v>
      </c>
      <c r="AR799" s="293">
        <f t="shared" si="32"/>
        <v>119.1115266554433</v>
      </c>
      <c r="AS799" s="293">
        <f t="shared" si="31"/>
        <v>119.1115266554433</v>
      </c>
      <c r="AU799" s="357"/>
    </row>
    <row r="800" spans="2:47" ht="25.5">
      <c r="B800" s="52">
        <v>794</v>
      </c>
      <c r="C800" s="334">
        <v>41100</v>
      </c>
      <c r="D800" s="81" t="s">
        <v>1278</v>
      </c>
      <c r="E800" s="55" t="s">
        <v>3562</v>
      </c>
      <c r="F800" s="55" t="s">
        <v>3565</v>
      </c>
      <c r="G800" s="54" t="s">
        <v>4422</v>
      </c>
      <c r="H800" s="54" t="s">
        <v>4422</v>
      </c>
      <c r="I800" s="55" t="s">
        <v>3293</v>
      </c>
      <c r="J800" s="34">
        <v>1</v>
      </c>
      <c r="K800" s="34">
        <v>30</v>
      </c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>
        <v>1</v>
      </c>
      <c r="AO800" s="34">
        <v>40</v>
      </c>
      <c r="AP800" s="293">
        <f>MAX(K800,M800,O800,Q800,S800,U800,W800,Y800,AA800,AC800,AE800,AG800,AI800,AK800,AM800,AO800)*VLOOKUP(I800,'5.- Instrumental'!$B$6:$O$303,14,FALSE)</f>
        <v>8.3438552188552201E-2</v>
      </c>
      <c r="AQ800" s="356">
        <f>VLOOKUP(C800,'6.- Insumos'!$B$5:$K$2417,10,FALSE)</f>
        <v>18.19285</v>
      </c>
      <c r="AR800" s="293">
        <f t="shared" si="32"/>
        <v>18.276288552188554</v>
      </c>
      <c r="AS800" s="293">
        <f t="shared" si="31"/>
        <v>18.276288552188554</v>
      </c>
      <c r="AU800" s="357"/>
    </row>
    <row r="801" spans="2:47" ht="38.25">
      <c r="B801" s="52">
        <v>795</v>
      </c>
      <c r="C801" s="334">
        <v>41120</v>
      </c>
      <c r="D801" s="81" t="s">
        <v>1279</v>
      </c>
      <c r="E801" s="55" t="s">
        <v>3569</v>
      </c>
      <c r="F801" s="55" t="s">
        <v>3573</v>
      </c>
      <c r="G801" s="54" t="s">
        <v>4422</v>
      </c>
      <c r="H801" s="54" t="s">
        <v>4422</v>
      </c>
      <c r="I801" s="55" t="s">
        <v>3315</v>
      </c>
      <c r="J801" s="35">
        <v>2</v>
      </c>
      <c r="K801" s="36">
        <v>120</v>
      </c>
      <c r="L801" s="35">
        <v>1</v>
      </c>
      <c r="M801" s="36">
        <v>140</v>
      </c>
      <c r="N801" s="34"/>
      <c r="O801" s="34"/>
      <c r="P801" s="34"/>
      <c r="Q801" s="34"/>
      <c r="R801" s="35">
        <v>1</v>
      </c>
      <c r="S801" s="35">
        <v>120</v>
      </c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>
        <v>1</v>
      </c>
      <c r="AO801" s="36">
        <v>130</v>
      </c>
      <c r="AP801" s="293">
        <f>MAX(K801,M801,O801,Q801,S801,U801,W801,Y801,AA801,AC801,AE801,AG801,AI801,AK801,AM801,AO801)*VLOOKUP(I801,'5.- Instrumental'!$B$6:$O$303,14,FALSE)</f>
        <v>3.4150533108866443</v>
      </c>
      <c r="AQ801" s="356">
        <f>VLOOKUP(C801,'6.- Insumos'!$B$5:$K$2417,10,FALSE)</f>
        <v>381.91050666666672</v>
      </c>
      <c r="AR801" s="293">
        <f t="shared" si="32"/>
        <v>385.32555997755338</v>
      </c>
      <c r="AS801" s="293">
        <f t="shared" si="31"/>
        <v>385.32555997755338</v>
      </c>
      <c r="AU801" s="357"/>
    </row>
    <row r="802" spans="2:47" ht="38.25">
      <c r="B802" s="52">
        <v>796</v>
      </c>
      <c r="C802" s="334">
        <v>41135</v>
      </c>
      <c r="D802" s="81" t="s">
        <v>1280</v>
      </c>
      <c r="E802" s="55" t="s">
        <v>3569</v>
      </c>
      <c r="F802" s="55" t="s">
        <v>1742</v>
      </c>
      <c r="G802" s="54" t="s">
        <v>4422</v>
      </c>
      <c r="H802" s="54" t="s">
        <v>4422</v>
      </c>
      <c r="I802" s="55" t="s">
        <v>3315</v>
      </c>
      <c r="J802" s="35">
        <v>2</v>
      </c>
      <c r="K802" s="36">
        <v>240</v>
      </c>
      <c r="L802" s="35">
        <v>1</v>
      </c>
      <c r="M802" s="36">
        <v>260</v>
      </c>
      <c r="N802" s="34"/>
      <c r="O802" s="34"/>
      <c r="P802" s="34"/>
      <c r="Q802" s="34"/>
      <c r="R802" s="35">
        <v>1</v>
      </c>
      <c r="S802" s="35">
        <v>240</v>
      </c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>
        <v>1</v>
      </c>
      <c r="AO802" s="36">
        <v>250</v>
      </c>
      <c r="AP802" s="293">
        <f>MAX(K802,M802,O802,Q802,S802,U802,W802,Y802,AA802,AC802,AE802,AG802,AI802,AK802,AM802,AO802)*VLOOKUP(I802,'5.- Instrumental'!$B$6:$O$303,14,FALSE)</f>
        <v>6.3422418630751967</v>
      </c>
      <c r="AQ802" s="356">
        <f>VLOOKUP(C802,'6.- Insumos'!$B$5:$K$2417,10,FALSE)</f>
        <v>455.03200666666658</v>
      </c>
      <c r="AR802" s="293" t="s">
        <v>3270</v>
      </c>
      <c r="AS802" s="293">
        <f t="shared" si="31"/>
        <v>461.37424852974175</v>
      </c>
      <c r="AU802" s="357"/>
    </row>
    <row r="803" spans="2:47" ht="51">
      <c r="B803" s="52">
        <v>797</v>
      </c>
      <c r="C803" s="334">
        <v>41150</v>
      </c>
      <c r="D803" s="81" t="s">
        <v>1281</v>
      </c>
      <c r="E803" s="55" t="s">
        <v>3569</v>
      </c>
      <c r="F803" s="55" t="s">
        <v>1742</v>
      </c>
      <c r="G803" s="54" t="s">
        <v>4422</v>
      </c>
      <c r="H803" s="54" t="s">
        <v>4422</v>
      </c>
      <c r="I803" s="55" t="s">
        <v>3315</v>
      </c>
      <c r="J803" s="35">
        <v>2</v>
      </c>
      <c r="K803" s="36">
        <v>240</v>
      </c>
      <c r="L803" s="35">
        <v>1</v>
      </c>
      <c r="M803" s="36">
        <v>260</v>
      </c>
      <c r="N803" s="34"/>
      <c r="O803" s="34"/>
      <c r="P803" s="34"/>
      <c r="Q803" s="34"/>
      <c r="R803" s="35">
        <v>1</v>
      </c>
      <c r="S803" s="35">
        <v>240</v>
      </c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>
        <v>1</v>
      </c>
      <c r="AO803" s="36">
        <v>250</v>
      </c>
      <c r="AP803" s="293">
        <f>MAX(K803,M803,O803,Q803,S803,U803,W803,Y803,AA803,AC803,AE803,AG803,AI803,AK803,AM803,AO803)*VLOOKUP(I803,'5.- Instrumental'!$B$6:$O$303,14,FALSE)</f>
        <v>6.3422418630751967</v>
      </c>
      <c r="AQ803" s="356">
        <f>VLOOKUP(C803,'6.- Insumos'!$B$5:$K$2417,10,FALSE)</f>
        <v>455.03200666666658</v>
      </c>
      <c r="AR803" s="293" t="s">
        <v>3270</v>
      </c>
      <c r="AS803" s="293">
        <f t="shared" si="31"/>
        <v>461.37424852974175</v>
      </c>
      <c r="AU803" s="357"/>
    </row>
    <row r="804" spans="2:47" ht="38.25">
      <c r="B804" s="52">
        <v>798</v>
      </c>
      <c r="C804" s="334">
        <v>41153</v>
      </c>
      <c r="D804" s="81" t="s">
        <v>1282</v>
      </c>
      <c r="E804" s="55" t="s">
        <v>3569</v>
      </c>
      <c r="F804" s="55" t="s">
        <v>1742</v>
      </c>
      <c r="G804" s="54" t="s">
        <v>4422</v>
      </c>
      <c r="H804" s="54" t="s">
        <v>4422</v>
      </c>
      <c r="I804" s="55" t="s">
        <v>3315</v>
      </c>
      <c r="J804" s="35">
        <v>2</v>
      </c>
      <c r="K804" s="36">
        <v>240</v>
      </c>
      <c r="L804" s="35">
        <v>1</v>
      </c>
      <c r="M804" s="36">
        <v>260</v>
      </c>
      <c r="N804" s="34"/>
      <c r="O804" s="34"/>
      <c r="P804" s="34"/>
      <c r="Q804" s="34"/>
      <c r="R804" s="35">
        <v>1</v>
      </c>
      <c r="S804" s="35">
        <v>240</v>
      </c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>
        <v>1</v>
      </c>
      <c r="AO804" s="36">
        <v>250</v>
      </c>
      <c r="AP804" s="293">
        <f>MAX(K804,M804,O804,Q804,S804,U804,W804,Y804,AA804,AC804,AE804,AG804,AI804,AK804,AM804,AO804)*VLOOKUP(I804,'5.- Instrumental'!$B$6:$O$303,14,FALSE)</f>
        <v>6.3422418630751967</v>
      </c>
      <c r="AQ804" s="356">
        <f>VLOOKUP(C804,'6.- Insumos'!$B$5:$K$2417,10,FALSE)</f>
        <v>455.03200666666658</v>
      </c>
      <c r="AR804" s="293" t="s">
        <v>3270</v>
      </c>
      <c r="AS804" s="293">
        <f t="shared" si="31"/>
        <v>461.37424852974175</v>
      </c>
      <c r="AU804" s="357"/>
    </row>
    <row r="805" spans="2:47" ht="51">
      <c r="B805" s="52">
        <v>799</v>
      </c>
      <c r="C805" s="334">
        <v>41155</v>
      </c>
      <c r="D805" s="81" t="s">
        <v>1283</v>
      </c>
      <c r="E805" s="55" t="s">
        <v>3569</v>
      </c>
      <c r="F805" s="55" t="s">
        <v>1742</v>
      </c>
      <c r="G805" s="54" t="s">
        <v>4422</v>
      </c>
      <c r="H805" s="54" t="s">
        <v>4422</v>
      </c>
      <c r="I805" s="55" t="s">
        <v>3315</v>
      </c>
      <c r="J805" s="35">
        <v>2</v>
      </c>
      <c r="K805" s="36">
        <v>240</v>
      </c>
      <c r="L805" s="35">
        <v>1</v>
      </c>
      <c r="M805" s="36">
        <v>260</v>
      </c>
      <c r="N805" s="34"/>
      <c r="O805" s="34"/>
      <c r="P805" s="34"/>
      <c r="Q805" s="34"/>
      <c r="R805" s="35">
        <v>1</v>
      </c>
      <c r="S805" s="35">
        <v>240</v>
      </c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>
        <v>1</v>
      </c>
      <c r="AO805" s="36">
        <v>250</v>
      </c>
      <c r="AP805" s="293">
        <f>MAX(K805,M805,O805,Q805,S805,U805,W805,Y805,AA805,AC805,AE805,AG805,AI805,AK805,AM805,AO805)*VLOOKUP(I805,'5.- Instrumental'!$B$6:$O$303,14,FALSE)</f>
        <v>6.3422418630751967</v>
      </c>
      <c r="AQ805" s="356">
        <f>VLOOKUP(C805,'6.- Insumos'!$B$5:$K$2417,10,FALSE)</f>
        <v>354.69048999999995</v>
      </c>
      <c r="AR805" s="293" t="s">
        <v>3270</v>
      </c>
      <c r="AS805" s="293">
        <f t="shared" si="31"/>
        <v>361.03273186307513</v>
      </c>
      <c r="AU805" s="357"/>
    </row>
    <row r="806" spans="2:47" ht="25.5">
      <c r="B806" s="52">
        <v>800</v>
      </c>
      <c r="C806" s="334">
        <v>41800</v>
      </c>
      <c r="D806" s="81" t="s">
        <v>1284</v>
      </c>
      <c r="E806" s="55" t="s">
        <v>3562</v>
      </c>
      <c r="F806" s="55" t="s">
        <v>3570</v>
      </c>
      <c r="G806" s="54" t="s">
        <v>4422</v>
      </c>
      <c r="H806" s="54" t="s">
        <v>4422</v>
      </c>
      <c r="I806" s="55" t="s">
        <v>3293</v>
      </c>
      <c r="J806" s="35">
        <v>1</v>
      </c>
      <c r="K806" s="36">
        <v>60</v>
      </c>
      <c r="L806" s="35"/>
      <c r="M806" s="36"/>
      <c r="N806" s="34"/>
      <c r="O806" s="34"/>
      <c r="P806" s="34"/>
      <c r="Q806" s="34"/>
      <c r="R806" s="35"/>
      <c r="S806" s="35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>
        <v>1</v>
      </c>
      <c r="AO806" s="36">
        <v>80</v>
      </c>
      <c r="AP806" s="293">
        <f>MAX(K806,M806,O806,Q806,S806,U806,W806,Y806,AA806,AC806,AE806,AG806,AI806,AK806,AM806,AO806)*VLOOKUP(I806,'5.- Instrumental'!$B$6:$O$303,14,FALSE)</f>
        <v>0.1668771043771044</v>
      </c>
      <c r="AQ806" s="356">
        <f>VLOOKUP(C806,'6.- Insumos'!$B$5:$K$2417,10,FALSE)</f>
        <v>114.07134999999998</v>
      </c>
      <c r="AR806" s="293">
        <f t="shared" ref="AR806:AR816" si="33">AP806+AQ806</f>
        <v>114.23822710437709</v>
      </c>
      <c r="AS806" s="293">
        <f t="shared" si="31"/>
        <v>114.23822710437709</v>
      </c>
      <c r="AU806" s="357"/>
    </row>
    <row r="807" spans="2:47" ht="25.5">
      <c r="B807" s="52">
        <v>801</v>
      </c>
      <c r="C807" s="334">
        <v>41801</v>
      </c>
      <c r="D807" s="362" t="s">
        <v>1285</v>
      </c>
      <c r="E807" s="55" t="s">
        <v>3562</v>
      </c>
      <c r="F807" s="55" t="s">
        <v>3565</v>
      </c>
      <c r="G807" s="54" t="s">
        <v>4422</v>
      </c>
      <c r="H807" s="54" t="s">
        <v>4422</v>
      </c>
      <c r="I807" s="55" t="s">
        <v>3293</v>
      </c>
      <c r="J807" s="34">
        <v>1</v>
      </c>
      <c r="K807" s="34">
        <v>30</v>
      </c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>
        <v>1</v>
      </c>
      <c r="AO807" s="34">
        <v>40</v>
      </c>
      <c r="AP807" s="293">
        <f>MAX(K807,M807,O807,Q807,S807,U807,W807,Y807,AA807,AC807,AE807,AG807,AI807,AK807,AM807,AO807)*VLOOKUP(I807,'5.- Instrumental'!$B$6:$O$303,14,FALSE)</f>
        <v>8.3438552188552201E-2</v>
      </c>
      <c r="AQ807" s="356">
        <f>VLOOKUP(C807,'6.- Insumos'!$B$5:$K$2417,10,FALSE)</f>
        <v>18.19285</v>
      </c>
      <c r="AR807" s="293">
        <f t="shared" si="33"/>
        <v>18.276288552188554</v>
      </c>
      <c r="AS807" s="293">
        <f t="shared" si="31"/>
        <v>18.276288552188554</v>
      </c>
      <c r="AU807" s="357"/>
    </row>
    <row r="808" spans="2:47" ht="38.25">
      <c r="B808" s="52">
        <v>802</v>
      </c>
      <c r="C808" s="334">
        <v>41820</v>
      </c>
      <c r="D808" s="81" t="s">
        <v>276</v>
      </c>
      <c r="E808" s="55" t="s">
        <v>3562</v>
      </c>
      <c r="F808" s="55" t="s">
        <v>3563</v>
      </c>
      <c r="G808" s="54" t="s">
        <v>4422</v>
      </c>
      <c r="H808" s="54" t="s">
        <v>4422</v>
      </c>
      <c r="I808" s="55" t="s">
        <v>3307</v>
      </c>
      <c r="J808" s="35">
        <v>2</v>
      </c>
      <c r="K808" s="36">
        <v>30</v>
      </c>
      <c r="L808" s="35">
        <v>1</v>
      </c>
      <c r="M808" s="36">
        <v>50</v>
      </c>
      <c r="N808" s="34"/>
      <c r="O808" s="34"/>
      <c r="P808" s="34"/>
      <c r="Q808" s="34"/>
      <c r="R808" s="35">
        <v>1</v>
      </c>
      <c r="S808" s="35">
        <v>30</v>
      </c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>
        <v>1</v>
      </c>
      <c r="AO808" s="36">
        <v>40</v>
      </c>
      <c r="AP808" s="293">
        <f>MAX(K808,M808,O808,Q808,S808,U808,W808,Y808,AA808,AC808,AE808,AG808,AI808,AK808,AM808,AO808)*VLOOKUP(I808,'5.- Instrumental'!$B$6:$O$303,14,FALSE)</f>
        <v>0.80132926487093159</v>
      </c>
      <c r="AQ808" s="356">
        <f>VLOOKUP(C808,'6.- Insumos'!$B$5:$K$2417,10,FALSE)</f>
        <v>67.747349999999997</v>
      </c>
      <c r="AR808" s="293">
        <f t="shared" si="33"/>
        <v>68.548679264870927</v>
      </c>
      <c r="AS808" s="293">
        <f t="shared" si="31"/>
        <v>68.548679264870927</v>
      </c>
      <c r="AU808" s="357"/>
    </row>
    <row r="809" spans="2:47" ht="38.25">
      <c r="B809" s="52">
        <v>803</v>
      </c>
      <c r="C809" s="334">
        <v>41821</v>
      </c>
      <c r="D809" s="366" t="s">
        <v>277</v>
      </c>
      <c r="E809" s="55" t="s">
        <v>3562</v>
      </c>
      <c r="F809" s="55" t="s">
        <v>3563</v>
      </c>
      <c r="G809" s="54" t="s">
        <v>4422</v>
      </c>
      <c r="H809" s="54" t="s">
        <v>4422</v>
      </c>
      <c r="I809" s="55" t="s">
        <v>3307</v>
      </c>
      <c r="J809" s="35">
        <v>2</v>
      </c>
      <c r="K809" s="36">
        <v>35</v>
      </c>
      <c r="L809" s="35">
        <v>1</v>
      </c>
      <c r="M809" s="36">
        <v>55</v>
      </c>
      <c r="N809" s="34"/>
      <c r="O809" s="34"/>
      <c r="P809" s="34"/>
      <c r="Q809" s="34"/>
      <c r="R809" s="35">
        <v>1</v>
      </c>
      <c r="S809" s="35">
        <v>35</v>
      </c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>
        <v>1</v>
      </c>
      <c r="AO809" s="36">
        <v>40</v>
      </c>
      <c r="AP809" s="293">
        <f>MAX(K809,M809,O809,Q809,S809,U809,W809,Y809,AA809,AC809,AE809,AG809,AI809,AK809,AM809,AO809)*VLOOKUP(I809,'5.- Instrumental'!$B$6:$O$303,14,FALSE)</f>
        <v>0.88146219135802473</v>
      </c>
      <c r="AQ809" s="356">
        <f>VLOOKUP(C809,'6.- Insumos'!$B$5:$K$2417,10,FALSE)</f>
        <v>71.08</v>
      </c>
      <c r="AR809" s="293">
        <f t="shared" si="33"/>
        <v>71.961462191358024</v>
      </c>
      <c r="AS809" s="293">
        <f t="shared" si="31"/>
        <v>71.961462191358024</v>
      </c>
      <c r="AU809" s="357"/>
    </row>
    <row r="810" spans="2:47" ht="25.5">
      <c r="B810" s="52">
        <v>804</v>
      </c>
      <c r="C810" s="334">
        <v>41822</v>
      </c>
      <c r="D810" s="81" t="s">
        <v>278</v>
      </c>
      <c r="E810" s="55" t="s">
        <v>3562</v>
      </c>
      <c r="F810" s="55" t="s">
        <v>3570</v>
      </c>
      <c r="G810" s="54" t="s">
        <v>4422</v>
      </c>
      <c r="H810" s="54" t="s">
        <v>4422</v>
      </c>
      <c r="I810" s="55" t="s">
        <v>3293</v>
      </c>
      <c r="J810" s="35">
        <v>2</v>
      </c>
      <c r="K810" s="36">
        <v>30</v>
      </c>
      <c r="L810" s="35">
        <v>1</v>
      </c>
      <c r="M810" s="36">
        <v>50</v>
      </c>
      <c r="N810" s="34"/>
      <c r="O810" s="34"/>
      <c r="P810" s="34"/>
      <c r="Q810" s="34"/>
      <c r="R810" s="35">
        <v>1</v>
      </c>
      <c r="S810" s="35">
        <v>30</v>
      </c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>
        <v>1</v>
      </c>
      <c r="AO810" s="36">
        <v>40</v>
      </c>
      <c r="AP810" s="293">
        <f>MAX(K810,M810,O810,Q810,S810,U810,W810,Y810,AA810,AC810,AE810,AG810,AI810,AK810,AM810,AO810)*VLOOKUP(I810,'5.- Instrumental'!$B$6:$O$303,14,FALSE)</f>
        <v>0.10429819023569024</v>
      </c>
      <c r="AQ810" s="356">
        <f>VLOOKUP(C810,'6.- Insumos'!$B$5:$K$2417,10,FALSE)</f>
        <v>245.53801666666664</v>
      </c>
      <c r="AR810" s="293">
        <f t="shared" si="33"/>
        <v>245.64231485690232</v>
      </c>
      <c r="AS810" s="293">
        <f t="shared" si="31"/>
        <v>245.64231485690232</v>
      </c>
      <c r="AU810" s="357"/>
    </row>
    <row r="811" spans="2:47" ht="25.5">
      <c r="B811" s="52">
        <v>805</v>
      </c>
      <c r="C811" s="334">
        <v>41828</v>
      </c>
      <c r="D811" s="81" t="s">
        <v>279</v>
      </c>
      <c r="E811" s="55" t="s">
        <v>3562</v>
      </c>
      <c r="F811" s="55" t="s">
        <v>3570</v>
      </c>
      <c r="G811" s="54" t="s">
        <v>4422</v>
      </c>
      <c r="H811" s="54" t="s">
        <v>4422</v>
      </c>
      <c r="I811" s="55" t="s">
        <v>3293</v>
      </c>
      <c r="J811" s="34">
        <v>1</v>
      </c>
      <c r="K811" s="34">
        <v>30</v>
      </c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>
        <v>1</v>
      </c>
      <c r="AO811" s="34">
        <v>40</v>
      </c>
      <c r="AP811" s="293">
        <f>MAX(K811,M811,O811,Q811,S811,U811,W811,Y811,AA811,AC811,AE811,AG811,AI811,AK811,AM811,AO811)*VLOOKUP(I811,'5.- Instrumental'!$B$6:$O$303,14,FALSE)</f>
        <v>8.3438552188552201E-2</v>
      </c>
      <c r="AQ811" s="356">
        <f>VLOOKUP(C811,'6.- Insumos'!$B$5:$K$2417,10,FALSE)</f>
        <v>114.07134999999998</v>
      </c>
      <c r="AR811" s="293">
        <f t="shared" si="33"/>
        <v>114.15478855218853</v>
      </c>
      <c r="AS811" s="293">
        <f t="shared" si="31"/>
        <v>114.15478855218853</v>
      </c>
      <c r="AU811" s="357"/>
    </row>
    <row r="812" spans="2:47" ht="38.25">
      <c r="B812" s="52">
        <v>806</v>
      </c>
      <c r="C812" s="334">
        <v>41830</v>
      </c>
      <c r="D812" s="367" t="s">
        <v>280</v>
      </c>
      <c r="E812" s="55" t="s">
        <v>3562</v>
      </c>
      <c r="F812" s="55" t="s">
        <v>3573</v>
      </c>
      <c r="G812" s="54" t="s">
        <v>4422</v>
      </c>
      <c r="H812" s="54" t="s">
        <v>4422</v>
      </c>
      <c r="I812" s="55" t="s">
        <v>3315</v>
      </c>
      <c r="J812" s="34">
        <v>1</v>
      </c>
      <c r="K812" s="34">
        <v>40</v>
      </c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>
        <v>1</v>
      </c>
      <c r="AO812" s="34">
        <v>50</v>
      </c>
      <c r="AP812" s="293">
        <f>MAX(K812,M812,O812,Q812,S812,U812,W812,Y812,AA812,AC812,AE812,AG812,AI812,AK812,AM812,AO812)*VLOOKUP(I812,'5.- Instrumental'!$B$6:$O$303,14,FALSE)</f>
        <v>1.2196618967452302</v>
      </c>
      <c r="AQ812" s="356">
        <f>VLOOKUP(C812,'6.- Insumos'!$B$5:$K$2417,10,FALSE)</f>
        <v>197.07984000000002</v>
      </c>
      <c r="AR812" s="293">
        <f t="shared" si="33"/>
        <v>198.29950189674526</v>
      </c>
      <c r="AS812" s="293">
        <f t="shared" si="31"/>
        <v>198.29950189674526</v>
      </c>
      <c r="AU812" s="357"/>
    </row>
    <row r="813" spans="2:47" ht="38.25">
      <c r="B813" s="52">
        <v>807</v>
      </c>
      <c r="C813" s="334">
        <v>41874</v>
      </c>
      <c r="D813" s="81" t="s">
        <v>281</v>
      </c>
      <c r="E813" s="55" t="s">
        <v>3562</v>
      </c>
      <c r="F813" s="55" t="s">
        <v>3573</v>
      </c>
      <c r="G813" s="54" t="s">
        <v>4422</v>
      </c>
      <c r="H813" s="54" t="s">
        <v>4422</v>
      </c>
      <c r="I813" s="55" t="s">
        <v>3315</v>
      </c>
      <c r="J813" s="35">
        <v>1</v>
      </c>
      <c r="K813" s="36">
        <v>60</v>
      </c>
      <c r="L813" s="35"/>
      <c r="M813" s="36"/>
      <c r="N813" s="34"/>
      <c r="O813" s="34"/>
      <c r="P813" s="34"/>
      <c r="Q813" s="34"/>
      <c r="R813" s="35"/>
      <c r="S813" s="35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>
        <v>1</v>
      </c>
      <c r="AO813" s="36">
        <v>70</v>
      </c>
      <c r="AP813" s="293">
        <f>MAX(K813,M813,O813,Q813,S813,U813,W813,Y813,AA813,AC813,AE813,AG813,AI813,AK813,AM813,AO813)*VLOOKUP(I813,'5.- Instrumental'!$B$6:$O$303,14,FALSE)</f>
        <v>1.7075266554433222</v>
      </c>
      <c r="AQ813" s="356">
        <f>VLOOKUP(C813,'6.- Insumos'!$B$5:$K$2417,10,FALSE)</f>
        <v>197.07984000000002</v>
      </c>
      <c r="AR813" s="293">
        <f t="shared" si="33"/>
        <v>198.78736665544335</v>
      </c>
      <c r="AS813" s="293">
        <f t="shared" si="31"/>
        <v>198.78736665544335</v>
      </c>
      <c r="AU813" s="357"/>
    </row>
    <row r="814" spans="2:47" ht="25.5">
      <c r="B814" s="52">
        <v>808</v>
      </c>
      <c r="C814" s="334">
        <v>42000</v>
      </c>
      <c r="D814" s="81" t="s">
        <v>282</v>
      </c>
      <c r="E814" s="55" t="s">
        <v>3562</v>
      </c>
      <c r="F814" s="55" t="s">
        <v>3570</v>
      </c>
      <c r="G814" s="54" t="s">
        <v>4422</v>
      </c>
      <c r="H814" s="54" t="s">
        <v>4422</v>
      </c>
      <c r="I814" s="55" t="s">
        <v>3293</v>
      </c>
      <c r="J814" s="34">
        <v>1</v>
      </c>
      <c r="K814" s="34">
        <v>45</v>
      </c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>
        <v>1</v>
      </c>
      <c r="AO814" s="34">
        <v>60</v>
      </c>
      <c r="AP814" s="293">
        <f>MAX(K814,M814,O814,Q814,S814,U814,W814,Y814,AA814,AC814,AE814,AG814,AI814,AK814,AM814,AO814)*VLOOKUP(I814,'5.- Instrumental'!$B$6:$O$303,14,FALSE)</f>
        <v>0.12515782828282829</v>
      </c>
      <c r="AQ814" s="356">
        <f>VLOOKUP(C814,'6.- Insumos'!$B$5:$K$2417,10,FALSE)</f>
        <v>117.40399999999998</v>
      </c>
      <c r="AR814" s="293">
        <f t="shared" si="33"/>
        <v>117.52915782828281</v>
      </c>
      <c r="AS814" s="293">
        <f t="shared" si="31"/>
        <v>117.52915782828281</v>
      </c>
      <c r="AU814" s="357"/>
    </row>
    <row r="815" spans="2:47" ht="25.5">
      <c r="B815" s="52">
        <v>809</v>
      </c>
      <c r="C815" s="334">
        <v>42100</v>
      </c>
      <c r="D815" s="81" t="s">
        <v>283</v>
      </c>
      <c r="E815" s="55" t="s">
        <v>3562</v>
      </c>
      <c r="F815" s="55" t="s">
        <v>3570</v>
      </c>
      <c r="G815" s="54" t="s">
        <v>4422</v>
      </c>
      <c r="H815" s="54" t="s">
        <v>4422</v>
      </c>
      <c r="I815" s="55" t="s">
        <v>3293</v>
      </c>
      <c r="J815" s="34">
        <v>1</v>
      </c>
      <c r="K815" s="34">
        <v>30</v>
      </c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>
        <v>1</v>
      </c>
      <c r="AO815" s="34">
        <v>40</v>
      </c>
      <c r="AP815" s="293">
        <f>MAX(K815,M815,O815,Q815,S815,U815,W815,Y815,AA815,AC815,AE815,AG815,AI815,AK815,AM815,AO815)*VLOOKUP(I815,'5.- Instrumental'!$B$6:$O$303,14,FALSE)</f>
        <v>8.3438552188552201E-2</v>
      </c>
      <c r="AQ815" s="356">
        <f>VLOOKUP(C815,'6.- Insumos'!$B$5:$K$2417,10,FALSE)</f>
        <v>39.472850000000001</v>
      </c>
      <c r="AR815" s="293">
        <f t="shared" si="33"/>
        <v>39.556288552188555</v>
      </c>
      <c r="AS815" s="293">
        <f t="shared" si="31"/>
        <v>39.556288552188555</v>
      </c>
      <c r="AU815" s="357"/>
    </row>
    <row r="816" spans="2:47" ht="25.5">
      <c r="B816" s="52">
        <v>810</v>
      </c>
      <c r="C816" s="334">
        <v>42104</v>
      </c>
      <c r="D816" s="81" t="s">
        <v>284</v>
      </c>
      <c r="E816" s="55" t="s">
        <v>3562</v>
      </c>
      <c r="F816" s="55" t="s">
        <v>3570</v>
      </c>
      <c r="G816" s="54" t="s">
        <v>4422</v>
      </c>
      <c r="H816" s="54" t="s">
        <v>4422</v>
      </c>
      <c r="I816" s="55" t="s">
        <v>3293</v>
      </c>
      <c r="J816" s="35">
        <v>2</v>
      </c>
      <c r="K816" s="36">
        <v>60</v>
      </c>
      <c r="L816" s="35">
        <v>1</v>
      </c>
      <c r="M816" s="36">
        <v>80</v>
      </c>
      <c r="N816" s="34"/>
      <c r="O816" s="34"/>
      <c r="P816" s="34"/>
      <c r="Q816" s="34"/>
      <c r="R816" s="35">
        <v>1</v>
      </c>
      <c r="S816" s="35">
        <v>60</v>
      </c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>
        <v>1</v>
      </c>
      <c r="AO816" s="36">
        <v>70</v>
      </c>
      <c r="AP816" s="293">
        <f>MAX(K816,M816,O816,Q816,S816,U816,W816,Y816,AA816,AC816,AE816,AG816,AI816,AK816,AM816,AO816)*VLOOKUP(I816,'5.- Instrumental'!$B$6:$O$303,14,FALSE)</f>
        <v>0.1668771043771044</v>
      </c>
      <c r="AQ816" s="356">
        <f>VLOOKUP(C816,'6.- Insumos'!$B$5:$K$2417,10,FALSE)</f>
        <v>258.16601666666668</v>
      </c>
      <c r="AR816" s="293">
        <f t="shared" si="33"/>
        <v>258.33289377104376</v>
      </c>
      <c r="AS816" s="293">
        <f t="shared" si="31"/>
        <v>258.33289377104376</v>
      </c>
      <c r="AU816" s="357"/>
    </row>
    <row r="817" spans="2:47" ht="38.25">
      <c r="B817" s="52">
        <v>811</v>
      </c>
      <c r="C817" s="334">
        <v>42120</v>
      </c>
      <c r="D817" s="81" t="s">
        <v>285</v>
      </c>
      <c r="E817" s="55" t="s">
        <v>3562</v>
      </c>
      <c r="F817" s="55" t="s">
        <v>1742</v>
      </c>
      <c r="G817" s="54" t="s">
        <v>4422</v>
      </c>
      <c r="H817" s="54" t="s">
        <v>4422</v>
      </c>
      <c r="I817" s="55" t="s">
        <v>3315</v>
      </c>
      <c r="J817" s="35">
        <v>2</v>
      </c>
      <c r="K817" s="36">
        <v>90</v>
      </c>
      <c r="L817" s="35">
        <v>1</v>
      </c>
      <c r="M817" s="36">
        <v>110</v>
      </c>
      <c r="N817" s="34"/>
      <c r="O817" s="34"/>
      <c r="P817" s="34"/>
      <c r="Q817" s="34"/>
      <c r="R817" s="35">
        <v>1</v>
      </c>
      <c r="S817" s="35">
        <v>90</v>
      </c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>
        <v>1</v>
      </c>
      <c r="AO817" s="36">
        <v>100</v>
      </c>
      <c r="AP817" s="293">
        <f>MAX(K817,M817,O817,Q817,S817,U817,W817,Y817,AA817,AC817,AE817,AG817,AI817,AK817,AM817,AO817)*VLOOKUP(I817,'5.- Instrumental'!$B$6:$O$303,14,FALSE)</f>
        <v>2.6832561728395063</v>
      </c>
      <c r="AQ817" s="356">
        <f>VLOOKUP(C817,'6.- Insumos'!$B$5:$K$2417,10,FALSE)</f>
        <v>353.19200666666666</v>
      </c>
      <c r="AR817" s="293" t="s">
        <v>3270</v>
      </c>
      <c r="AS817" s="293">
        <f t="shared" si="31"/>
        <v>355.87526283950615</v>
      </c>
      <c r="AU817" s="357"/>
    </row>
    <row r="818" spans="2:47" ht="38.25">
      <c r="B818" s="52">
        <v>812</v>
      </c>
      <c r="C818" s="334">
        <v>42140</v>
      </c>
      <c r="D818" s="81" t="s">
        <v>286</v>
      </c>
      <c r="E818" s="55" t="s">
        <v>3562</v>
      </c>
      <c r="F818" s="55" t="s">
        <v>3573</v>
      </c>
      <c r="G818" s="54" t="s">
        <v>4422</v>
      </c>
      <c r="H818" s="54" t="s">
        <v>4422</v>
      </c>
      <c r="I818" s="55" t="s">
        <v>3315</v>
      </c>
      <c r="J818" s="35">
        <v>2</v>
      </c>
      <c r="K818" s="36">
        <v>25</v>
      </c>
      <c r="L818" s="35">
        <v>1</v>
      </c>
      <c r="M818" s="36">
        <v>45</v>
      </c>
      <c r="N818" s="34"/>
      <c r="O818" s="34"/>
      <c r="P818" s="34"/>
      <c r="Q818" s="34"/>
      <c r="R818" s="35">
        <v>1</v>
      </c>
      <c r="S818" s="35">
        <v>25</v>
      </c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>
        <v>1</v>
      </c>
      <c r="AO818" s="36">
        <v>35</v>
      </c>
      <c r="AP818" s="293">
        <f>MAX(K818,M818,O818,Q818,S818,U818,W818,Y818,AA818,AC818,AE818,AG818,AI818,AK818,AM818,AO818)*VLOOKUP(I818,'5.- Instrumental'!$B$6:$O$303,14,FALSE)</f>
        <v>1.0976957070707072</v>
      </c>
      <c r="AQ818" s="356">
        <f>VLOOKUP(C818,'6.- Insumos'!$B$5:$K$2417,10,FALSE)</f>
        <v>325.15184000000005</v>
      </c>
      <c r="AR818" s="293">
        <f>AP818+AQ818</f>
        <v>326.24953570707078</v>
      </c>
      <c r="AS818" s="293">
        <f t="shared" si="31"/>
        <v>326.24953570707078</v>
      </c>
      <c r="AU818" s="357"/>
    </row>
    <row r="819" spans="2:47" ht="38.25">
      <c r="B819" s="52">
        <v>813</v>
      </c>
      <c r="C819" s="334">
        <v>42145</v>
      </c>
      <c r="D819" s="81" t="s">
        <v>287</v>
      </c>
      <c r="E819" s="55" t="s">
        <v>3569</v>
      </c>
      <c r="F819" s="55" t="s">
        <v>1742</v>
      </c>
      <c r="G819" s="54" t="s">
        <v>4422</v>
      </c>
      <c r="H819" s="54" t="s">
        <v>4422</v>
      </c>
      <c r="I819" s="55" t="s">
        <v>3315</v>
      </c>
      <c r="J819" s="35">
        <v>2</v>
      </c>
      <c r="K819" s="35">
        <v>100</v>
      </c>
      <c r="L819" s="35">
        <v>1</v>
      </c>
      <c r="M819" s="35">
        <v>120</v>
      </c>
      <c r="N819" s="34"/>
      <c r="O819" s="34"/>
      <c r="P819" s="34"/>
      <c r="Q819" s="34"/>
      <c r="R819" s="35">
        <v>1</v>
      </c>
      <c r="S819" s="35">
        <v>100</v>
      </c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>
        <v>1</v>
      </c>
      <c r="AO819" s="35">
        <v>110</v>
      </c>
      <c r="AP819" s="293">
        <f>MAX(K819,M819,O819,Q819,S819,U819,W819,Y819,AA819,AC819,AE819,AG819,AI819,AK819,AM819,AO819)*VLOOKUP(I819,'5.- Instrumental'!$B$6:$O$303,14,FALSE)</f>
        <v>2.9271885521885523</v>
      </c>
      <c r="AQ819" s="356">
        <f>VLOOKUP(C819,'6.- Insumos'!$B$5:$K$2417,10,FALSE)</f>
        <v>367.72133999999994</v>
      </c>
      <c r="AR819" s="293" t="s">
        <v>3270</v>
      </c>
      <c r="AS819" s="293">
        <f t="shared" si="31"/>
        <v>370.64852855218851</v>
      </c>
      <c r="AU819" s="357"/>
    </row>
    <row r="820" spans="2:47" ht="25.5">
      <c r="B820" s="52">
        <v>814</v>
      </c>
      <c r="C820" s="334">
        <v>42180</v>
      </c>
      <c r="D820" s="81" t="s">
        <v>288</v>
      </c>
      <c r="E820" s="55" t="s">
        <v>3562</v>
      </c>
      <c r="F820" s="55" t="s">
        <v>3565</v>
      </c>
      <c r="G820" s="54" t="s">
        <v>4422</v>
      </c>
      <c r="H820" s="54" t="s">
        <v>4422</v>
      </c>
      <c r="I820" s="55" t="s">
        <v>3293</v>
      </c>
      <c r="J820" s="35">
        <v>2</v>
      </c>
      <c r="K820" s="36">
        <v>75</v>
      </c>
      <c r="L820" s="35">
        <v>1</v>
      </c>
      <c r="M820" s="36">
        <v>95</v>
      </c>
      <c r="N820" s="34"/>
      <c r="O820" s="34"/>
      <c r="P820" s="34"/>
      <c r="Q820" s="34"/>
      <c r="R820" s="35">
        <v>1</v>
      </c>
      <c r="S820" s="35">
        <v>75</v>
      </c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>
        <v>1</v>
      </c>
      <c r="AO820" s="36">
        <v>85</v>
      </c>
      <c r="AP820" s="293">
        <f>MAX(K820,M820,O820,Q820,S820,U820,W820,Y820,AA820,AC820,AE820,AG820,AI820,AK820,AM820,AO820)*VLOOKUP(I820,'5.- Instrumental'!$B$6:$O$303,14,FALSE)</f>
        <v>0.19816656144781147</v>
      </c>
      <c r="AQ820" s="356">
        <f>VLOOKUP(C820,'6.- Insumos'!$B$5:$K$2417,10,FALSE)</f>
        <v>14.156349999999998</v>
      </c>
      <c r="AR820" s="293">
        <f>AP820+AQ820</f>
        <v>14.354516561447809</v>
      </c>
      <c r="AS820" s="293">
        <f t="shared" si="31"/>
        <v>14.354516561447809</v>
      </c>
      <c r="AU820" s="357"/>
    </row>
    <row r="821" spans="2:47" ht="38.25">
      <c r="B821" s="52">
        <v>815</v>
      </c>
      <c r="C821" s="334">
        <v>42200</v>
      </c>
      <c r="D821" s="81" t="s">
        <v>3781</v>
      </c>
      <c r="E821" s="55" t="s">
        <v>3569</v>
      </c>
      <c r="F821" s="55" t="s">
        <v>1742</v>
      </c>
      <c r="G821" s="54" t="s">
        <v>4422</v>
      </c>
      <c r="H821" s="54" t="s">
        <v>4422</v>
      </c>
      <c r="I821" s="55" t="s">
        <v>3315</v>
      </c>
      <c r="J821" s="35">
        <v>2</v>
      </c>
      <c r="K821" s="36">
        <v>90</v>
      </c>
      <c r="L821" s="35">
        <v>1</v>
      </c>
      <c r="M821" s="36">
        <v>110</v>
      </c>
      <c r="N821" s="34"/>
      <c r="O821" s="34"/>
      <c r="P821" s="34"/>
      <c r="Q821" s="34"/>
      <c r="R821" s="35">
        <v>1</v>
      </c>
      <c r="S821" s="35">
        <v>90</v>
      </c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>
        <v>1</v>
      </c>
      <c r="AO821" s="36">
        <v>100</v>
      </c>
      <c r="AP821" s="293">
        <f>MAX(K821,M821,O821,Q821,S821,U821,W821,Y821,AA821,AC821,AE821,AG821,AI821,AK821,AM821,AO821)*VLOOKUP(I821,'5.- Instrumental'!$B$6:$O$303,14,FALSE)</f>
        <v>2.6832561728395063</v>
      </c>
      <c r="AQ821" s="356">
        <f>VLOOKUP(C821,'6.- Insumos'!$B$5:$K$2417,10,FALSE)</f>
        <v>360.93200666666661</v>
      </c>
      <c r="AR821" s="293" t="s">
        <v>3270</v>
      </c>
      <c r="AS821" s="293">
        <f t="shared" si="31"/>
        <v>363.6152628395061</v>
      </c>
      <c r="AU821" s="357"/>
    </row>
    <row r="822" spans="2:47" ht="38.25">
      <c r="B822" s="52">
        <v>816</v>
      </c>
      <c r="C822" s="334">
        <v>42226</v>
      </c>
      <c r="D822" s="81" t="s">
        <v>289</v>
      </c>
      <c r="E822" s="55" t="s">
        <v>3569</v>
      </c>
      <c r="F822" s="55" t="s">
        <v>1742</v>
      </c>
      <c r="G822" s="54" t="s">
        <v>4422</v>
      </c>
      <c r="H822" s="54" t="s">
        <v>4422</v>
      </c>
      <c r="I822" s="55" t="s">
        <v>3315</v>
      </c>
      <c r="J822" s="35">
        <v>2</v>
      </c>
      <c r="K822" s="36">
        <v>90</v>
      </c>
      <c r="L822" s="35">
        <v>1</v>
      </c>
      <c r="M822" s="36">
        <v>110</v>
      </c>
      <c r="N822" s="34"/>
      <c r="O822" s="34"/>
      <c r="P822" s="34"/>
      <c r="Q822" s="34"/>
      <c r="R822" s="35">
        <v>1</v>
      </c>
      <c r="S822" s="35">
        <v>90</v>
      </c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>
        <v>1</v>
      </c>
      <c r="AO822" s="36">
        <v>100</v>
      </c>
      <c r="AP822" s="293">
        <f>MAX(K822,M822,O822,Q822,S822,U822,W822,Y822,AA822,AC822,AE822,AG822,AI822,AK822,AM822,AO822)*VLOOKUP(I822,'5.- Instrumental'!$B$6:$O$303,14,FALSE)</f>
        <v>2.6832561728395063</v>
      </c>
      <c r="AQ822" s="356">
        <f>VLOOKUP(C822,'6.- Insumos'!$B$5:$K$2417,10,FALSE)</f>
        <v>360.93200666666661</v>
      </c>
      <c r="AR822" s="293" t="s">
        <v>3270</v>
      </c>
      <c r="AS822" s="293">
        <f t="shared" si="31"/>
        <v>363.6152628395061</v>
      </c>
      <c r="AU822" s="357"/>
    </row>
    <row r="823" spans="2:47" ht="25.5">
      <c r="B823" s="52">
        <v>817</v>
      </c>
      <c r="C823" s="334">
        <v>42260</v>
      </c>
      <c r="D823" s="81" t="s">
        <v>290</v>
      </c>
      <c r="E823" s="55" t="s">
        <v>3562</v>
      </c>
      <c r="F823" s="55" t="s">
        <v>3565</v>
      </c>
      <c r="G823" s="54" t="s">
        <v>4422</v>
      </c>
      <c r="H823" s="54" t="s">
        <v>4422</v>
      </c>
      <c r="I823" s="55" t="s">
        <v>3293</v>
      </c>
      <c r="J823" s="35">
        <v>2</v>
      </c>
      <c r="K823" s="36">
        <v>90</v>
      </c>
      <c r="L823" s="35">
        <v>1</v>
      </c>
      <c r="M823" s="36">
        <v>110</v>
      </c>
      <c r="N823" s="34"/>
      <c r="O823" s="34"/>
      <c r="P823" s="34"/>
      <c r="Q823" s="34"/>
      <c r="R823" s="35">
        <v>1</v>
      </c>
      <c r="S823" s="35">
        <v>90</v>
      </c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>
        <v>1</v>
      </c>
      <c r="AO823" s="36">
        <v>100</v>
      </c>
      <c r="AP823" s="293">
        <f>MAX(K823,M823,O823,Q823,S823,U823,W823,Y823,AA823,AC823,AE823,AG823,AI823,AK823,AM823,AO823)*VLOOKUP(I823,'5.- Instrumental'!$B$6:$O$303,14,FALSE)</f>
        <v>0.22945601851851855</v>
      </c>
      <c r="AQ823" s="356">
        <f>VLOOKUP(C823,'6.- Insumos'!$B$5:$K$2417,10,FALSE)</f>
        <v>14.156349999999998</v>
      </c>
      <c r="AR823" s="293">
        <f t="shared" ref="AR823:AR831" si="34">AP823+AQ823</f>
        <v>14.385806018518517</v>
      </c>
      <c r="AS823" s="293">
        <f t="shared" si="31"/>
        <v>14.385806018518517</v>
      </c>
      <c r="AU823" s="357"/>
    </row>
    <row r="824" spans="2:47" ht="25.5">
      <c r="B824" s="52">
        <v>818</v>
      </c>
      <c r="C824" s="334">
        <v>42300</v>
      </c>
      <c r="D824" s="81" t="s">
        <v>291</v>
      </c>
      <c r="E824" s="55" t="s">
        <v>3562</v>
      </c>
      <c r="F824" s="55" t="s">
        <v>3565</v>
      </c>
      <c r="G824" s="54" t="s">
        <v>4422</v>
      </c>
      <c r="H824" s="54" t="s">
        <v>4422</v>
      </c>
      <c r="I824" s="55" t="s">
        <v>3293</v>
      </c>
      <c r="J824" s="34">
        <v>1</v>
      </c>
      <c r="K824" s="34">
        <v>45</v>
      </c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>
        <v>1</v>
      </c>
      <c r="AO824" s="34">
        <v>50</v>
      </c>
      <c r="AP824" s="293">
        <f>MAX(K824,M824,O824,Q824,S824,U824,W824,Y824,AA824,AC824,AE824,AG824,AI824,AK824,AM824,AO824)*VLOOKUP(I824,'5.- Instrumental'!$B$6:$O$303,14,FALSE)</f>
        <v>0.10429819023569024</v>
      </c>
      <c r="AQ824" s="356">
        <f>VLOOKUP(C824,'6.- Insumos'!$B$5:$K$2417,10,FALSE)</f>
        <v>2.9198499999999998</v>
      </c>
      <c r="AR824" s="293">
        <f t="shared" si="34"/>
        <v>3.0241481902356901</v>
      </c>
      <c r="AS824" s="293">
        <f t="shared" si="31"/>
        <v>3.0241481902356901</v>
      </c>
      <c r="AU824" s="357"/>
    </row>
    <row r="825" spans="2:47" ht="25.5">
      <c r="B825" s="52">
        <v>819</v>
      </c>
      <c r="C825" s="334">
        <v>42325</v>
      </c>
      <c r="D825" s="81" t="s">
        <v>292</v>
      </c>
      <c r="E825" s="55" t="s">
        <v>3562</v>
      </c>
      <c r="F825" s="55" t="s">
        <v>3565</v>
      </c>
      <c r="G825" s="54" t="s">
        <v>4422</v>
      </c>
      <c r="H825" s="54" t="s">
        <v>4422</v>
      </c>
      <c r="I825" s="55" t="s">
        <v>3293</v>
      </c>
      <c r="J825" s="35">
        <v>2</v>
      </c>
      <c r="K825" s="36">
        <v>90</v>
      </c>
      <c r="L825" s="35">
        <v>1</v>
      </c>
      <c r="M825" s="36">
        <v>110</v>
      </c>
      <c r="N825" s="34"/>
      <c r="O825" s="34"/>
      <c r="P825" s="34"/>
      <c r="Q825" s="34"/>
      <c r="R825" s="35">
        <v>1</v>
      </c>
      <c r="S825" s="35">
        <v>90</v>
      </c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>
        <v>1</v>
      </c>
      <c r="AO825" s="36">
        <v>100</v>
      </c>
      <c r="AP825" s="293">
        <f>MAX(K825,M825,O825,Q825,S825,U825,W825,Y825,AA825,AC825,AE825,AG825,AI825,AK825,AM825,AO825)*VLOOKUP(I825,'5.- Instrumental'!$B$6:$O$303,14,FALSE)</f>
        <v>0.22945601851851855</v>
      </c>
      <c r="AQ825" s="356">
        <f>VLOOKUP(C825,'6.- Insumos'!$B$5:$K$2417,10,FALSE)</f>
        <v>2.9198499999999998</v>
      </c>
      <c r="AR825" s="293">
        <f t="shared" si="34"/>
        <v>3.1493060185185184</v>
      </c>
      <c r="AS825" s="293">
        <f t="shared" si="31"/>
        <v>3.1493060185185184</v>
      </c>
      <c r="AU825" s="357"/>
    </row>
    <row r="826" spans="2:47" ht="38.25">
      <c r="B826" s="52">
        <v>820</v>
      </c>
      <c r="C826" s="334">
        <v>42330</v>
      </c>
      <c r="D826" s="81" t="s">
        <v>293</v>
      </c>
      <c r="E826" s="55" t="s">
        <v>3569</v>
      </c>
      <c r="F826" s="55" t="s">
        <v>3570</v>
      </c>
      <c r="G826" s="54" t="s">
        <v>4422</v>
      </c>
      <c r="H826" s="54" t="s">
        <v>4422</v>
      </c>
      <c r="I826" s="55" t="s">
        <v>3315</v>
      </c>
      <c r="J826" s="35">
        <v>2</v>
      </c>
      <c r="K826" s="36">
        <v>75</v>
      </c>
      <c r="L826" s="35">
        <v>1</v>
      </c>
      <c r="M826" s="36">
        <v>95</v>
      </c>
      <c r="N826" s="34"/>
      <c r="O826" s="34"/>
      <c r="P826" s="34"/>
      <c r="Q826" s="34"/>
      <c r="R826" s="35">
        <v>1</v>
      </c>
      <c r="S826" s="35">
        <v>75</v>
      </c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>
        <v>1</v>
      </c>
      <c r="AO826" s="36">
        <v>85</v>
      </c>
      <c r="AP826" s="293">
        <f>MAX(K826,M826,O826,Q826,S826,U826,W826,Y826,AA826,AC826,AE826,AG826,AI826,AK826,AM826,AO826)*VLOOKUP(I826,'5.- Instrumental'!$B$6:$O$303,14,FALSE)</f>
        <v>2.3173576038159371</v>
      </c>
      <c r="AQ826" s="356">
        <f>VLOOKUP(C826,'6.- Insumos'!$B$5:$K$2417,10,FALSE)</f>
        <v>276.09001666666666</v>
      </c>
      <c r="AR826" s="293">
        <f t="shared" si="34"/>
        <v>278.40737427048259</v>
      </c>
      <c r="AS826" s="293">
        <f t="shared" si="31"/>
        <v>278.40737427048259</v>
      </c>
      <c r="AU826" s="357"/>
    </row>
    <row r="827" spans="2:47" ht="25.5">
      <c r="B827" s="52">
        <v>821</v>
      </c>
      <c r="C827" s="334">
        <v>42400</v>
      </c>
      <c r="D827" s="81" t="s">
        <v>294</v>
      </c>
      <c r="E827" s="55" t="s">
        <v>3562</v>
      </c>
      <c r="F827" s="55" t="s">
        <v>3565</v>
      </c>
      <c r="G827" s="54" t="s">
        <v>4422</v>
      </c>
      <c r="H827" s="54" t="s">
        <v>4422</v>
      </c>
      <c r="I827" s="55" t="s">
        <v>3293</v>
      </c>
      <c r="J827" s="34">
        <v>1</v>
      </c>
      <c r="K827" s="34">
        <v>45</v>
      </c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>
        <v>1</v>
      </c>
      <c r="AO827" s="34">
        <v>55</v>
      </c>
      <c r="AP827" s="293">
        <f>MAX(K827,M827,O827,Q827,S827,U827,W827,Y827,AA827,AC827,AE827,AG827,AI827,AK827,AM827,AO827)*VLOOKUP(I827,'5.- Instrumental'!$B$6:$O$303,14,FALSE)</f>
        <v>0.11472800925925927</v>
      </c>
      <c r="AQ827" s="356">
        <f>VLOOKUP(C827,'6.- Insumos'!$B$5:$K$2417,10,FALSE)</f>
        <v>18.19285</v>
      </c>
      <c r="AR827" s="293">
        <f t="shared" si="34"/>
        <v>18.307578009259259</v>
      </c>
      <c r="AS827" s="293">
        <f t="shared" si="31"/>
        <v>18.307578009259259</v>
      </c>
      <c r="AU827" s="357"/>
    </row>
    <row r="828" spans="2:47" ht="38.25">
      <c r="B828" s="52">
        <v>822</v>
      </c>
      <c r="C828" s="334">
        <v>42408</v>
      </c>
      <c r="D828" s="81" t="s">
        <v>295</v>
      </c>
      <c r="E828" s="55" t="s">
        <v>3569</v>
      </c>
      <c r="F828" s="55" t="s">
        <v>3570</v>
      </c>
      <c r="G828" s="54" t="s">
        <v>4422</v>
      </c>
      <c r="H828" s="54" t="s">
        <v>4422</v>
      </c>
      <c r="I828" s="55" t="s">
        <v>3315</v>
      </c>
      <c r="J828" s="35">
        <v>2</v>
      </c>
      <c r="K828" s="36">
        <v>90</v>
      </c>
      <c r="L828" s="35">
        <v>1</v>
      </c>
      <c r="M828" s="36">
        <v>110</v>
      </c>
      <c r="N828" s="34"/>
      <c r="O828" s="34"/>
      <c r="P828" s="34"/>
      <c r="Q828" s="34"/>
      <c r="R828" s="35">
        <v>1</v>
      </c>
      <c r="S828" s="35">
        <v>90</v>
      </c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>
        <v>1</v>
      </c>
      <c r="AO828" s="36">
        <v>100</v>
      </c>
      <c r="AP828" s="293">
        <f>MAX(K828,M828,O828,Q828,S828,U828,W828,Y828,AA828,AC828,AE828,AG828,AI828,AK828,AM828,AO828)*VLOOKUP(I828,'5.- Instrumental'!$B$6:$O$303,14,FALSE)</f>
        <v>2.6832561728395063</v>
      </c>
      <c r="AQ828" s="356">
        <f>VLOOKUP(C828,'6.- Insumos'!$B$5:$K$2417,10,FALSE)</f>
        <v>286.27401666666663</v>
      </c>
      <c r="AR828" s="293">
        <f t="shared" si="34"/>
        <v>288.95727283950612</v>
      </c>
      <c r="AS828" s="293">
        <f t="shared" si="31"/>
        <v>288.95727283950612</v>
      </c>
      <c r="AU828" s="357"/>
    </row>
    <row r="829" spans="2:47" ht="38.25">
      <c r="B829" s="52">
        <v>823</v>
      </c>
      <c r="C829" s="334">
        <v>42409</v>
      </c>
      <c r="D829" s="81" t="s">
        <v>296</v>
      </c>
      <c r="E829" s="55" t="s">
        <v>3569</v>
      </c>
      <c r="F829" s="55" t="s">
        <v>3570</v>
      </c>
      <c r="G829" s="54" t="s">
        <v>4422</v>
      </c>
      <c r="H829" s="54" t="s">
        <v>4422</v>
      </c>
      <c r="I829" s="55" t="s">
        <v>3315</v>
      </c>
      <c r="J829" s="35">
        <v>2</v>
      </c>
      <c r="K829" s="36">
        <v>75</v>
      </c>
      <c r="L829" s="35">
        <v>1</v>
      </c>
      <c r="M829" s="36">
        <v>95</v>
      </c>
      <c r="N829" s="34"/>
      <c r="O829" s="34"/>
      <c r="P829" s="34"/>
      <c r="Q829" s="34"/>
      <c r="R829" s="35">
        <v>1</v>
      </c>
      <c r="S829" s="35">
        <v>75</v>
      </c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>
        <v>1</v>
      </c>
      <c r="AO829" s="36">
        <v>85</v>
      </c>
      <c r="AP829" s="293">
        <f>MAX(K829,M829,O829,Q829,S829,U829,W829,Y829,AA829,AC829,AE829,AG829,AI829,AK829,AM829,AO829)*VLOOKUP(I829,'5.- Instrumental'!$B$6:$O$303,14,FALSE)</f>
        <v>2.3173576038159371</v>
      </c>
      <c r="AQ829" s="356">
        <f>VLOOKUP(C829,'6.- Insumos'!$B$5:$K$2417,10,FALSE)</f>
        <v>276.09001666666666</v>
      </c>
      <c r="AR829" s="293">
        <f t="shared" si="34"/>
        <v>278.40737427048259</v>
      </c>
      <c r="AS829" s="293">
        <f t="shared" ref="AS829:AS892" si="35">AP829++AQ829</f>
        <v>278.40737427048259</v>
      </c>
      <c r="AU829" s="357"/>
    </row>
    <row r="830" spans="2:47" ht="38.25">
      <c r="B830" s="52">
        <v>824</v>
      </c>
      <c r="C830" s="334">
        <v>42410</v>
      </c>
      <c r="D830" s="81" t="s">
        <v>297</v>
      </c>
      <c r="E830" s="55" t="s">
        <v>3569</v>
      </c>
      <c r="F830" s="55" t="s">
        <v>3573</v>
      </c>
      <c r="G830" s="54" t="s">
        <v>4422</v>
      </c>
      <c r="H830" s="54" t="s">
        <v>4422</v>
      </c>
      <c r="I830" s="55" t="s">
        <v>3315</v>
      </c>
      <c r="J830" s="35">
        <v>2</v>
      </c>
      <c r="K830" s="36">
        <v>180</v>
      </c>
      <c r="L830" s="35">
        <v>1</v>
      </c>
      <c r="M830" s="36">
        <v>200</v>
      </c>
      <c r="N830" s="34"/>
      <c r="O830" s="34"/>
      <c r="P830" s="34"/>
      <c r="Q830" s="34"/>
      <c r="R830" s="35">
        <v>1</v>
      </c>
      <c r="S830" s="35">
        <v>180</v>
      </c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>
        <v>1</v>
      </c>
      <c r="AO830" s="36">
        <v>190</v>
      </c>
      <c r="AP830" s="293">
        <f>MAX(K830,M830,O830,Q830,S830,U830,W830,Y830,AA830,AC830,AE830,AG830,AI830,AK830,AM830,AO830)*VLOOKUP(I830,'5.- Instrumental'!$B$6:$O$303,14,FALSE)</f>
        <v>4.8786475869809207</v>
      </c>
      <c r="AQ830" s="356">
        <f>VLOOKUP(C830,'6.- Insumos'!$B$5:$K$2417,10,FALSE)</f>
        <v>430.38650666666672</v>
      </c>
      <c r="AR830" s="293">
        <f t="shared" si="34"/>
        <v>435.26515425364767</v>
      </c>
      <c r="AS830" s="293">
        <f t="shared" si="35"/>
        <v>435.26515425364767</v>
      </c>
      <c r="AU830" s="357"/>
    </row>
    <row r="831" spans="2:47" ht="38.25">
      <c r="B831" s="52">
        <v>825</v>
      </c>
      <c r="C831" s="334">
        <v>42420</v>
      </c>
      <c r="D831" s="81" t="s">
        <v>298</v>
      </c>
      <c r="E831" s="55" t="s">
        <v>3569</v>
      </c>
      <c r="F831" s="55" t="s">
        <v>3573</v>
      </c>
      <c r="G831" s="54" t="s">
        <v>4422</v>
      </c>
      <c r="H831" s="54" t="s">
        <v>4422</v>
      </c>
      <c r="I831" s="55" t="s">
        <v>3315</v>
      </c>
      <c r="J831" s="35">
        <v>2</v>
      </c>
      <c r="K831" s="36">
        <v>90</v>
      </c>
      <c r="L831" s="35">
        <v>1</v>
      </c>
      <c r="M831" s="36">
        <v>110</v>
      </c>
      <c r="N831" s="34"/>
      <c r="O831" s="34"/>
      <c r="P831" s="34"/>
      <c r="Q831" s="34"/>
      <c r="R831" s="35">
        <v>1</v>
      </c>
      <c r="S831" s="35">
        <v>90</v>
      </c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>
        <v>1</v>
      </c>
      <c r="AO831" s="36">
        <v>100</v>
      </c>
      <c r="AP831" s="293">
        <f>MAX(K831,M831,O831,Q831,S831,U831,W831,Y831,AA831,AC831,AE831,AG831,AI831,AK831,AM831,AO831)*VLOOKUP(I831,'5.- Instrumental'!$B$6:$O$303,14,FALSE)</f>
        <v>2.6832561728395063</v>
      </c>
      <c r="AQ831" s="356">
        <f>VLOOKUP(C831,'6.- Insumos'!$B$5:$K$2417,10,FALSE)</f>
        <v>363.04099000000002</v>
      </c>
      <c r="AR831" s="293">
        <f t="shared" si="34"/>
        <v>365.72424617283951</v>
      </c>
      <c r="AS831" s="293">
        <f t="shared" si="35"/>
        <v>365.72424617283951</v>
      </c>
      <c r="AU831" s="357"/>
    </row>
    <row r="832" spans="2:47" ht="38.25">
      <c r="B832" s="52">
        <v>826</v>
      </c>
      <c r="C832" s="334">
        <v>42426</v>
      </c>
      <c r="D832" s="81" t="s">
        <v>299</v>
      </c>
      <c r="E832" s="55" t="s">
        <v>3569</v>
      </c>
      <c r="F832" s="55" t="s">
        <v>1742</v>
      </c>
      <c r="G832" s="54" t="s">
        <v>4422</v>
      </c>
      <c r="H832" s="54" t="s">
        <v>4422</v>
      </c>
      <c r="I832" s="55" t="s">
        <v>3315</v>
      </c>
      <c r="J832" s="35">
        <v>2</v>
      </c>
      <c r="K832" s="36">
        <v>240</v>
      </c>
      <c r="L832" s="35">
        <v>1</v>
      </c>
      <c r="M832" s="36">
        <v>260</v>
      </c>
      <c r="N832" s="34"/>
      <c r="O832" s="34"/>
      <c r="P832" s="34"/>
      <c r="Q832" s="34"/>
      <c r="R832" s="35">
        <v>1</v>
      </c>
      <c r="S832" s="35">
        <v>240</v>
      </c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>
        <v>1</v>
      </c>
      <c r="AO832" s="36">
        <v>250</v>
      </c>
      <c r="AP832" s="293">
        <f>MAX(K832,M832,O832,Q832,S832,U832,W832,Y832,AA832,AC832,AE832,AG832,AI832,AK832,AM832,AO832)*VLOOKUP(I832,'5.- Instrumental'!$B$6:$O$303,14,FALSE)</f>
        <v>6.3422418630751967</v>
      </c>
      <c r="AQ832" s="356">
        <f>VLOOKUP(C832,'6.- Insumos'!$B$5:$K$2417,10,FALSE)</f>
        <v>354.69048999999995</v>
      </c>
      <c r="AR832" s="293" t="s">
        <v>3270</v>
      </c>
      <c r="AS832" s="293">
        <f t="shared" si="35"/>
        <v>361.03273186307513</v>
      </c>
      <c r="AU832" s="357"/>
    </row>
    <row r="833" spans="2:47" ht="38.25">
      <c r="B833" s="52">
        <v>827</v>
      </c>
      <c r="C833" s="334">
        <v>42440</v>
      </c>
      <c r="D833" s="81" t="s">
        <v>300</v>
      </c>
      <c r="E833" s="55" t="s">
        <v>3569</v>
      </c>
      <c r="F833" s="55" t="s">
        <v>3573</v>
      </c>
      <c r="G833" s="54" t="s">
        <v>4422</v>
      </c>
      <c r="H833" s="54" t="s">
        <v>4422</v>
      </c>
      <c r="I833" s="55" t="s">
        <v>3315</v>
      </c>
      <c r="J833" s="35">
        <v>2</v>
      </c>
      <c r="K833" s="36">
        <v>180</v>
      </c>
      <c r="L833" s="35">
        <v>1</v>
      </c>
      <c r="M833" s="36">
        <v>200</v>
      </c>
      <c r="N833" s="34"/>
      <c r="O833" s="34"/>
      <c r="P833" s="34"/>
      <c r="Q833" s="34"/>
      <c r="R833" s="35">
        <v>1</v>
      </c>
      <c r="S833" s="35">
        <v>180</v>
      </c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>
        <v>1</v>
      </c>
      <c r="AO833" s="36">
        <v>190</v>
      </c>
      <c r="AP833" s="293">
        <f>MAX(K833,M833,O833,Q833,S833,U833,W833,Y833,AA833,AC833,AE833,AG833,AI833,AK833,AM833,AO833)*VLOOKUP(I833,'5.- Instrumental'!$B$6:$O$303,14,FALSE)</f>
        <v>4.8786475869809207</v>
      </c>
      <c r="AQ833" s="356">
        <f>VLOOKUP(C833,'6.- Insumos'!$B$5:$K$2417,10,FALSE)</f>
        <v>422.64650666666671</v>
      </c>
      <c r="AR833" s="293">
        <f>AP833+AQ833</f>
        <v>427.52515425364766</v>
      </c>
      <c r="AS833" s="293">
        <f t="shared" si="35"/>
        <v>427.52515425364766</v>
      </c>
      <c r="AU833" s="357"/>
    </row>
    <row r="834" spans="2:47" ht="38.25">
      <c r="B834" s="52">
        <v>828</v>
      </c>
      <c r="C834" s="334">
        <v>42450</v>
      </c>
      <c r="D834" s="81" t="s">
        <v>301</v>
      </c>
      <c r="E834" s="55" t="s">
        <v>3569</v>
      </c>
      <c r="F834" s="55" t="s">
        <v>3573</v>
      </c>
      <c r="G834" s="54" t="s">
        <v>4422</v>
      </c>
      <c r="H834" s="54" t="s">
        <v>4422</v>
      </c>
      <c r="I834" s="55" t="s">
        <v>3315</v>
      </c>
      <c r="J834" s="35">
        <v>2</v>
      </c>
      <c r="K834" s="36">
        <v>90</v>
      </c>
      <c r="L834" s="35">
        <v>1</v>
      </c>
      <c r="M834" s="36">
        <v>110</v>
      </c>
      <c r="N834" s="34"/>
      <c r="O834" s="34"/>
      <c r="P834" s="34"/>
      <c r="Q834" s="34"/>
      <c r="R834" s="35">
        <v>1</v>
      </c>
      <c r="S834" s="35">
        <v>90</v>
      </c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>
        <v>1</v>
      </c>
      <c r="AO834" s="36">
        <v>100</v>
      </c>
      <c r="AP834" s="293">
        <f>MAX(K834,M834,O834,Q834,S834,U834,W834,Y834,AA834,AC834,AE834,AG834,AI834,AK834,AM834,AO834)*VLOOKUP(I834,'5.- Instrumental'!$B$6:$O$303,14,FALSE)</f>
        <v>2.6832561728395063</v>
      </c>
      <c r="AQ834" s="356">
        <f>VLOOKUP(C834,'6.- Insumos'!$B$5:$K$2417,10,FALSE)</f>
        <v>361.54250666666667</v>
      </c>
      <c r="AR834" s="293">
        <f>AP834+AQ834</f>
        <v>364.22576283950616</v>
      </c>
      <c r="AS834" s="293">
        <f t="shared" si="35"/>
        <v>364.22576283950616</v>
      </c>
      <c r="AU834" s="357"/>
    </row>
    <row r="835" spans="2:47" ht="38.25">
      <c r="B835" s="52">
        <v>829</v>
      </c>
      <c r="C835" s="334">
        <v>42500</v>
      </c>
      <c r="D835" s="81" t="s">
        <v>302</v>
      </c>
      <c r="E835" s="55" t="s">
        <v>3569</v>
      </c>
      <c r="F835" s="55" t="s">
        <v>1742</v>
      </c>
      <c r="G835" s="54" t="s">
        <v>4422</v>
      </c>
      <c r="H835" s="54" t="s">
        <v>4422</v>
      </c>
      <c r="I835" s="55" t="s">
        <v>3315</v>
      </c>
      <c r="J835" s="35">
        <v>2</v>
      </c>
      <c r="K835" s="36">
        <v>120</v>
      </c>
      <c r="L835" s="35">
        <v>1</v>
      </c>
      <c r="M835" s="36">
        <v>140</v>
      </c>
      <c r="N835" s="34"/>
      <c r="O835" s="34"/>
      <c r="P835" s="34"/>
      <c r="Q835" s="34"/>
      <c r="R835" s="35">
        <v>1</v>
      </c>
      <c r="S835" s="35">
        <v>120</v>
      </c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>
        <v>1</v>
      </c>
      <c r="AO835" s="36">
        <v>130</v>
      </c>
      <c r="AP835" s="293">
        <f>MAX(K835,M835,O835,Q835,S835,U835,W835,Y835,AA835,AC835,AE835,AG835,AI835,AK835,AM835,AO835)*VLOOKUP(I835,'5.- Instrumental'!$B$6:$O$303,14,FALSE)</f>
        <v>3.4150533108866443</v>
      </c>
      <c r="AQ835" s="356">
        <f>VLOOKUP(C835,'6.- Insumos'!$B$5:$K$2417,10,FALSE)</f>
        <v>381.30000666666666</v>
      </c>
      <c r="AR835" s="293" t="s">
        <v>3270</v>
      </c>
      <c r="AS835" s="293">
        <f t="shared" si="35"/>
        <v>384.71505997755332</v>
      </c>
      <c r="AU835" s="357"/>
    </row>
    <row r="836" spans="2:47" ht="38.25">
      <c r="B836" s="52">
        <v>830</v>
      </c>
      <c r="C836" s="334">
        <v>42600</v>
      </c>
      <c r="D836" s="81" t="s">
        <v>303</v>
      </c>
      <c r="E836" s="55" t="s">
        <v>3569</v>
      </c>
      <c r="F836" s="55" t="s">
        <v>3573</v>
      </c>
      <c r="G836" s="54" t="s">
        <v>4422</v>
      </c>
      <c r="H836" s="54" t="s">
        <v>4422</v>
      </c>
      <c r="I836" s="55" t="s">
        <v>3315</v>
      </c>
      <c r="J836" s="35">
        <v>2</v>
      </c>
      <c r="K836" s="36">
        <v>90</v>
      </c>
      <c r="L836" s="35">
        <v>1</v>
      </c>
      <c r="M836" s="36">
        <v>110</v>
      </c>
      <c r="N836" s="34"/>
      <c r="O836" s="34"/>
      <c r="P836" s="34"/>
      <c r="Q836" s="34"/>
      <c r="R836" s="35">
        <v>1</v>
      </c>
      <c r="S836" s="35">
        <v>90</v>
      </c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>
        <v>1</v>
      </c>
      <c r="AO836" s="36">
        <v>100</v>
      </c>
      <c r="AP836" s="293">
        <f>MAX(K836,M836,O836,Q836,S836,U836,W836,Y836,AA836,AC836,AE836,AG836,AI836,AK836,AM836,AO836)*VLOOKUP(I836,'5.- Instrumental'!$B$6:$O$303,14,FALSE)</f>
        <v>2.6832561728395063</v>
      </c>
      <c r="AQ836" s="356">
        <f>VLOOKUP(C836,'6.- Insumos'!$B$5:$K$2417,10,FALSE)</f>
        <v>369.28250666666668</v>
      </c>
      <c r="AR836" s="293">
        <f t="shared" ref="AR836:AR846" si="36">AP836+AQ836</f>
        <v>371.96576283950617</v>
      </c>
      <c r="AS836" s="293">
        <f t="shared" si="35"/>
        <v>371.96576283950617</v>
      </c>
      <c r="AU836" s="357"/>
    </row>
    <row r="837" spans="2:47" ht="25.5">
      <c r="B837" s="52">
        <v>831</v>
      </c>
      <c r="C837" s="334">
        <v>42650</v>
      </c>
      <c r="D837" s="81" t="s">
        <v>304</v>
      </c>
      <c r="E837" s="55" t="s">
        <v>3562</v>
      </c>
      <c r="F837" s="55" t="s">
        <v>3565</v>
      </c>
      <c r="G837" s="54" t="s">
        <v>4422</v>
      </c>
      <c r="H837" s="54" t="s">
        <v>4422</v>
      </c>
      <c r="I837" s="55" t="s">
        <v>3293</v>
      </c>
      <c r="J837" s="34">
        <v>2</v>
      </c>
      <c r="K837" s="34">
        <v>45</v>
      </c>
      <c r="L837" s="34">
        <v>1</v>
      </c>
      <c r="M837" s="34">
        <v>65</v>
      </c>
      <c r="N837" s="34"/>
      <c r="O837" s="34"/>
      <c r="P837" s="34"/>
      <c r="Q837" s="34"/>
      <c r="R837" s="34">
        <v>1</v>
      </c>
      <c r="S837" s="34">
        <v>45</v>
      </c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>
        <v>1</v>
      </c>
      <c r="AO837" s="34">
        <v>55</v>
      </c>
      <c r="AP837" s="293">
        <f>MAX(K837,M837,O837,Q837,S837,U837,W837,Y837,AA837,AC837,AE837,AG837,AI837,AK837,AM837,AO837)*VLOOKUP(I837,'5.- Instrumental'!$B$6:$O$303,14,FALSE)</f>
        <v>0.1355876473063973</v>
      </c>
      <c r="AQ837" s="356">
        <f>VLOOKUP(C837,'6.- Insumos'!$B$5:$K$2417,10,FALSE)</f>
        <v>2.9198499999999998</v>
      </c>
      <c r="AR837" s="293">
        <f t="shared" si="36"/>
        <v>3.0554376473063973</v>
      </c>
      <c r="AS837" s="293">
        <f t="shared" si="35"/>
        <v>3.0554376473063973</v>
      </c>
      <c r="AU837" s="357"/>
    </row>
    <row r="838" spans="2:47" ht="38.25">
      <c r="B838" s="52">
        <v>832</v>
      </c>
      <c r="C838" s="334">
        <v>42665</v>
      </c>
      <c r="D838" s="81" t="s">
        <v>305</v>
      </c>
      <c r="E838" s="55" t="s">
        <v>3569</v>
      </c>
      <c r="F838" s="55" t="s">
        <v>3570</v>
      </c>
      <c r="G838" s="54" t="s">
        <v>4422</v>
      </c>
      <c r="H838" s="54" t="s">
        <v>4422</v>
      </c>
      <c r="I838" s="55" t="s">
        <v>3315</v>
      </c>
      <c r="J838" s="34">
        <v>2</v>
      </c>
      <c r="K838" s="34">
        <v>45</v>
      </c>
      <c r="L838" s="34">
        <v>1</v>
      </c>
      <c r="M838" s="34">
        <v>65</v>
      </c>
      <c r="N838" s="34"/>
      <c r="O838" s="34"/>
      <c r="P838" s="34"/>
      <c r="Q838" s="34"/>
      <c r="R838" s="34">
        <v>1</v>
      </c>
      <c r="S838" s="34">
        <v>45</v>
      </c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>
        <v>1</v>
      </c>
      <c r="AO838" s="34">
        <v>55</v>
      </c>
      <c r="AP838" s="293">
        <f>MAX(K838,M838,O838,Q838,S838,U838,W838,Y838,AA838,AC838,AE838,AG838,AI838,AK838,AM838,AO838)*VLOOKUP(I838,'5.- Instrumental'!$B$6:$O$303,14,FALSE)</f>
        <v>1.5855604657687992</v>
      </c>
      <c r="AQ838" s="356">
        <f>VLOOKUP(C838,'6.- Insumos'!$B$5:$K$2417,10,FALSE)</f>
        <v>255.72201666666666</v>
      </c>
      <c r="AR838" s="293">
        <f t="shared" si="36"/>
        <v>257.30757713243548</v>
      </c>
      <c r="AS838" s="293">
        <f t="shared" si="35"/>
        <v>257.30757713243548</v>
      </c>
      <c r="AU838" s="357"/>
    </row>
    <row r="839" spans="2:47" ht="38.25">
      <c r="B839" s="52">
        <v>833</v>
      </c>
      <c r="C839" s="334">
        <v>42700</v>
      </c>
      <c r="D839" s="81" t="s">
        <v>306</v>
      </c>
      <c r="E839" s="55" t="s">
        <v>3562</v>
      </c>
      <c r="F839" s="55" t="s">
        <v>3565</v>
      </c>
      <c r="G839" s="54" t="s">
        <v>4422</v>
      </c>
      <c r="H839" s="54" t="s">
        <v>4422</v>
      </c>
      <c r="I839" s="55" t="s">
        <v>3293</v>
      </c>
      <c r="J839" s="34">
        <v>1</v>
      </c>
      <c r="K839" s="34">
        <v>40</v>
      </c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>
        <v>1</v>
      </c>
      <c r="AO839" s="34">
        <v>50</v>
      </c>
      <c r="AP839" s="293">
        <f>MAX(K839,M839,O839,Q839,S839,U839,W839,Y839,AA839,AC839,AE839,AG839,AI839,AK839,AM839,AO839)*VLOOKUP(I839,'5.- Instrumental'!$B$6:$O$303,14,FALSE)</f>
        <v>0.10429819023569024</v>
      </c>
      <c r="AQ839" s="356">
        <f>VLOOKUP(C839,'6.- Insumos'!$B$5:$K$2417,10,FALSE)</f>
        <v>19.451350000000001</v>
      </c>
      <c r="AR839" s="293">
        <f t="shared" si="36"/>
        <v>19.55564819023569</v>
      </c>
      <c r="AS839" s="293">
        <f t="shared" si="35"/>
        <v>19.55564819023569</v>
      </c>
      <c r="AU839" s="357"/>
    </row>
    <row r="840" spans="2:47" ht="25.5">
      <c r="B840" s="52">
        <v>834</v>
      </c>
      <c r="C840" s="334">
        <v>42800</v>
      </c>
      <c r="D840" s="81" t="s">
        <v>307</v>
      </c>
      <c r="E840" s="55" t="s">
        <v>3562</v>
      </c>
      <c r="F840" s="55" t="s">
        <v>3565</v>
      </c>
      <c r="G840" s="54" t="s">
        <v>4422</v>
      </c>
      <c r="H840" s="54" t="s">
        <v>4422</v>
      </c>
      <c r="I840" s="55" t="s">
        <v>3293</v>
      </c>
      <c r="J840" s="34">
        <v>1</v>
      </c>
      <c r="K840" s="34">
        <v>30</v>
      </c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>
        <v>1</v>
      </c>
      <c r="AO840" s="34">
        <v>40</v>
      </c>
      <c r="AP840" s="293">
        <f>MAX(K840,M840,O840,Q840,S840,U840,W840,Y840,AA840,AC840,AE840,AG840,AI840,AK840,AM840,AO840)*VLOOKUP(I840,'5.- Instrumental'!$B$6:$O$303,14,FALSE)</f>
        <v>8.3438552188552201E-2</v>
      </c>
      <c r="AQ840" s="356">
        <f>VLOOKUP(C840,'6.- Insumos'!$B$5:$K$2417,10,FALSE)</f>
        <v>18.19285</v>
      </c>
      <c r="AR840" s="293">
        <f t="shared" si="36"/>
        <v>18.276288552188554</v>
      </c>
      <c r="AS840" s="293">
        <f t="shared" si="35"/>
        <v>18.276288552188554</v>
      </c>
      <c r="AU840" s="357"/>
    </row>
    <row r="841" spans="2:47" ht="38.25">
      <c r="B841" s="52">
        <v>835</v>
      </c>
      <c r="C841" s="334">
        <v>42808</v>
      </c>
      <c r="D841" s="81" t="s">
        <v>308</v>
      </c>
      <c r="E841" s="55" t="s">
        <v>3569</v>
      </c>
      <c r="F841" s="55" t="s">
        <v>3563</v>
      </c>
      <c r="G841" s="54" t="s">
        <v>4422</v>
      </c>
      <c r="H841" s="54" t="s">
        <v>4422</v>
      </c>
      <c r="I841" s="55" t="s">
        <v>3307</v>
      </c>
      <c r="J841" s="34">
        <v>2</v>
      </c>
      <c r="K841" s="34">
        <v>30</v>
      </c>
      <c r="L841" s="34">
        <v>1</v>
      </c>
      <c r="M841" s="34">
        <v>50</v>
      </c>
      <c r="N841" s="34"/>
      <c r="O841" s="34"/>
      <c r="P841" s="34"/>
      <c r="Q841" s="34"/>
      <c r="R841" s="34">
        <v>1</v>
      </c>
      <c r="S841" s="34">
        <v>30</v>
      </c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>
        <v>1</v>
      </c>
      <c r="AO841" s="34">
        <v>40</v>
      </c>
      <c r="AP841" s="293">
        <f>MAX(K841,M841,O841,Q841,S841,U841,W841,Y841,AA841,AC841,AE841,AG841,AI841,AK841,AM841,AO841)*VLOOKUP(I841,'5.- Instrumental'!$B$6:$O$303,14,FALSE)</f>
        <v>0.80132926487093159</v>
      </c>
      <c r="AQ841" s="356">
        <f>VLOOKUP(C841,'6.- Insumos'!$B$5:$K$2417,10,FALSE)</f>
        <v>233.70850000000002</v>
      </c>
      <c r="AR841" s="293">
        <f t="shared" si="36"/>
        <v>234.50982926487094</v>
      </c>
      <c r="AS841" s="293">
        <f t="shared" si="35"/>
        <v>234.50982926487094</v>
      </c>
      <c r="AU841" s="357"/>
    </row>
    <row r="842" spans="2:47" ht="25.5">
      <c r="B842" s="52">
        <v>836</v>
      </c>
      <c r="C842" s="334">
        <v>42809</v>
      </c>
      <c r="D842" s="81" t="s">
        <v>309</v>
      </c>
      <c r="E842" s="55" t="s">
        <v>3562</v>
      </c>
      <c r="F842" s="55" t="s">
        <v>3565</v>
      </c>
      <c r="G842" s="54" t="s">
        <v>4422</v>
      </c>
      <c r="H842" s="54" t="s">
        <v>4422</v>
      </c>
      <c r="I842" s="55" t="s">
        <v>3293</v>
      </c>
      <c r="J842" s="34">
        <v>1</v>
      </c>
      <c r="K842" s="34">
        <v>40</v>
      </c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>
        <v>1</v>
      </c>
      <c r="AO842" s="34">
        <v>50</v>
      </c>
      <c r="AP842" s="293">
        <f>MAX(K842,M842,O842,Q842,S842,U842,W842,Y842,AA842,AC842,AE842,AG842,AI842,AK842,AM842,AO842)*VLOOKUP(I842,'5.- Instrumental'!$B$6:$O$303,14,FALSE)</f>
        <v>0.10429819023569024</v>
      </c>
      <c r="AQ842" s="356">
        <f>VLOOKUP(C842,'6.- Insumos'!$B$5:$K$2417,10,FALSE)</f>
        <v>2.9198499999999998</v>
      </c>
      <c r="AR842" s="293">
        <f t="shared" si="36"/>
        <v>3.0241481902356901</v>
      </c>
      <c r="AS842" s="293">
        <f t="shared" si="35"/>
        <v>3.0241481902356901</v>
      </c>
      <c r="AU842" s="357"/>
    </row>
    <row r="843" spans="2:47" ht="38.25">
      <c r="B843" s="52">
        <v>837</v>
      </c>
      <c r="C843" s="334">
        <v>42810</v>
      </c>
      <c r="D843" s="81" t="s">
        <v>310</v>
      </c>
      <c r="E843" s="55" t="s">
        <v>3569</v>
      </c>
      <c r="F843" s="55" t="s">
        <v>3570</v>
      </c>
      <c r="G843" s="54" t="s">
        <v>4422</v>
      </c>
      <c r="H843" s="54" t="s">
        <v>4422</v>
      </c>
      <c r="I843" s="55" t="s">
        <v>3315</v>
      </c>
      <c r="J843" s="35">
        <v>2</v>
      </c>
      <c r="K843" s="36">
        <v>60</v>
      </c>
      <c r="L843" s="35">
        <v>1</v>
      </c>
      <c r="M843" s="36">
        <v>80</v>
      </c>
      <c r="N843" s="34"/>
      <c r="O843" s="34"/>
      <c r="P843" s="34"/>
      <c r="Q843" s="34"/>
      <c r="R843" s="35">
        <v>1</v>
      </c>
      <c r="S843" s="35">
        <v>60</v>
      </c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>
        <v>1</v>
      </c>
      <c r="AO843" s="36">
        <v>70</v>
      </c>
      <c r="AP843" s="293">
        <f>MAX(K843,M843,O843,Q843,S843,U843,W843,Y843,AA843,AC843,AE843,AG843,AI843,AK843,AM843,AO843)*VLOOKUP(I843,'5.- Instrumental'!$B$6:$O$303,14,FALSE)</f>
        <v>1.9514590347923684</v>
      </c>
      <c r="AQ843" s="356">
        <f>VLOOKUP(C843,'6.- Insumos'!$B$5:$K$2417,10,FALSE)</f>
        <v>265.90601666666663</v>
      </c>
      <c r="AR843" s="293">
        <f t="shared" si="36"/>
        <v>267.85747570145901</v>
      </c>
      <c r="AS843" s="293">
        <f t="shared" si="35"/>
        <v>267.85747570145901</v>
      </c>
      <c r="AU843" s="357"/>
    </row>
    <row r="844" spans="2:47" ht="38.25">
      <c r="B844" s="52">
        <v>838</v>
      </c>
      <c r="C844" s="334">
        <v>42820</v>
      </c>
      <c r="D844" s="81" t="s">
        <v>311</v>
      </c>
      <c r="E844" s="55" t="s">
        <v>3569</v>
      </c>
      <c r="F844" s="55" t="s">
        <v>3563</v>
      </c>
      <c r="G844" s="54" t="s">
        <v>4422</v>
      </c>
      <c r="H844" s="54" t="s">
        <v>4422</v>
      </c>
      <c r="I844" s="55" t="s">
        <v>3307</v>
      </c>
      <c r="J844" s="34">
        <v>2</v>
      </c>
      <c r="K844" s="34">
        <v>45</v>
      </c>
      <c r="L844" s="34">
        <v>1</v>
      </c>
      <c r="M844" s="34">
        <v>65</v>
      </c>
      <c r="N844" s="34"/>
      <c r="O844" s="34"/>
      <c r="P844" s="34"/>
      <c r="Q844" s="34"/>
      <c r="R844" s="34">
        <v>1</v>
      </c>
      <c r="S844" s="34">
        <v>45</v>
      </c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>
        <v>1</v>
      </c>
      <c r="AO844" s="34">
        <v>55</v>
      </c>
      <c r="AP844" s="293">
        <f>MAX(K844,M844,O844,Q844,S844,U844,W844,Y844,AA844,AC844,AE844,AG844,AI844,AK844,AM844,AO844)*VLOOKUP(I844,'5.- Instrumental'!$B$6:$O$303,14,FALSE)</f>
        <v>1.041728044332211</v>
      </c>
      <c r="AQ844" s="356">
        <f>VLOOKUP(C844,'6.- Insumos'!$B$5:$K$2417,10,FALSE)</f>
        <v>209.39801666666665</v>
      </c>
      <c r="AR844" s="293">
        <f t="shared" si="36"/>
        <v>210.43974471099887</v>
      </c>
      <c r="AS844" s="293">
        <f t="shared" si="35"/>
        <v>210.43974471099887</v>
      </c>
      <c r="AU844" s="357"/>
    </row>
    <row r="845" spans="2:47" ht="38.25">
      <c r="B845" s="52">
        <v>839</v>
      </c>
      <c r="C845" s="334">
        <v>42830</v>
      </c>
      <c r="D845" s="81" t="s">
        <v>312</v>
      </c>
      <c r="E845" s="55" t="s">
        <v>3569</v>
      </c>
      <c r="F845" s="55" t="s">
        <v>3570</v>
      </c>
      <c r="G845" s="54" t="s">
        <v>4422</v>
      </c>
      <c r="H845" s="54" t="s">
        <v>4422</v>
      </c>
      <c r="I845" s="55" t="s">
        <v>3309</v>
      </c>
      <c r="J845" s="34">
        <v>2</v>
      </c>
      <c r="K845" s="34">
        <v>45</v>
      </c>
      <c r="L845" s="34">
        <v>1</v>
      </c>
      <c r="M845" s="34">
        <v>65</v>
      </c>
      <c r="N845" s="34"/>
      <c r="O845" s="34"/>
      <c r="P845" s="34"/>
      <c r="Q845" s="34"/>
      <c r="R845" s="34">
        <v>1</v>
      </c>
      <c r="S845" s="34">
        <v>45</v>
      </c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>
        <v>1</v>
      </c>
      <c r="AO845" s="34">
        <v>55</v>
      </c>
      <c r="AP845" s="293">
        <f>MAX(K845,M845,O845,Q845,S845,U845,W845,Y845,AA845,AC845,AE845,AG845,AI845,AK845,AM845,AO845)*VLOOKUP(I845,'5.- Instrumental'!$B$6:$O$303,14,FALSE)</f>
        <v>1.2684483726150393</v>
      </c>
      <c r="AQ845" s="356">
        <f>VLOOKUP(C845,'6.- Insumos'!$B$5:$K$2417,10,FALSE)</f>
        <v>255.72201666666666</v>
      </c>
      <c r="AR845" s="293">
        <f t="shared" si="36"/>
        <v>256.99046503928167</v>
      </c>
      <c r="AS845" s="293">
        <f t="shared" si="35"/>
        <v>256.99046503928167</v>
      </c>
      <c r="AU845" s="357"/>
    </row>
    <row r="846" spans="2:47" ht="38.25">
      <c r="B846" s="52">
        <v>840</v>
      </c>
      <c r="C846" s="334">
        <v>42860</v>
      </c>
      <c r="D846" s="81" t="s">
        <v>313</v>
      </c>
      <c r="E846" s="55" t="s">
        <v>3569</v>
      </c>
      <c r="F846" s="55" t="s">
        <v>3563</v>
      </c>
      <c r="G846" s="54" t="s">
        <v>4422</v>
      </c>
      <c r="H846" s="54" t="s">
        <v>4422</v>
      </c>
      <c r="I846" s="55" t="s">
        <v>3307</v>
      </c>
      <c r="J846" s="34">
        <v>2</v>
      </c>
      <c r="K846" s="34">
        <v>30</v>
      </c>
      <c r="L846" s="34">
        <v>1</v>
      </c>
      <c r="M846" s="34">
        <v>50</v>
      </c>
      <c r="N846" s="34"/>
      <c r="O846" s="34"/>
      <c r="P846" s="34"/>
      <c r="Q846" s="34"/>
      <c r="R846" s="34">
        <v>1</v>
      </c>
      <c r="S846" s="34">
        <v>30</v>
      </c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>
        <v>1</v>
      </c>
      <c r="AO846" s="34">
        <v>40</v>
      </c>
      <c r="AP846" s="293">
        <f>MAX(K846,M846,O846,Q846,S846,U846,W846,Y846,AA846,AC846,AE846,AG846,AI846,AK846,AM846,AO846)*VLOOKUP(I846,'5.- Instrumental'!$B$6:$O$303,14,FALSE)</f>
        <v>0.80132926487093159</v>
      </c>
      <c r="AQ846" s="356">
        <f>VLOOKUP(C846,'6.- Insumos'!$B$5:$K$2417,10,FALSE)</f>
        <v>199.21401666666668</v>
      </c>
      <c r="AR846" s="293">
        <f t="shared" si="36"/>
        <v>200.01534593153761</v>
      </c>
      <c r="AS846" s="293">
        <f t="shared" si="35"/>
        <v>200.01534593153761</v>
      </c>
      <c r="AU846" s="357"/>
    </row>
    <row r="847" spans="2:47" ht="38.25">
      <c r="B847" s="52">
        <v>841</v>
      </c>
      <c r="C847" s="334">
        <v>42890</v>
      </c>
      <c r="D847" s="81" t="s">
        <v>314</v>
      </c>
      <c r="E847" s="55" t="s">
        <v>3569</v>
      </c>
      <c r="F847" s="55" t="s">
        <v>1742</v>
      </c>
      <c r="G847" s="54" t="s">
        <v>4422</v>
      </c>
      <c r="H847" s="54" t="s">
        <v>4422</v>
      </c>
      <c r="I847" s="55" t="s">
        <v>3315</v>
      </c>
      <c r="J847" s="35">
        <v>2</v>
      </c>
      <c r="K847" s="36">
        <v>120</v>
      </c>
      <c r="L847" s="35">
        <v>1</v>
      </c>
      <c r="M847" s="36">
        <v>140</v>
      </c>
      <c r="N847" s="34"/>
      <c r="O847" s="34"/>
      <c r="P847" s="34"/>
      <c r="Q847" s="34"/>
      <c r="R847" s="35">
        <v>1</v>
      </c>
      <c r="S847" s="35">
        <v>120</v>
      </c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>
        <v>1</v>
      </c>
      <c r="AO847" s="36">
        <v>130</v>
      </c>
      <c r="AP847" s="293">
        <f>MAX(K847,M847,O847,Q847,S847,U847,W847,Y847,AA847,AC847,AE847,AG847,AI847,AK847,AM847,AO847)*VLOOKUP(I847,'5.- Instrumental'!$B$6:$O$303,14,FALSE)</f>
        <v>3.4150533108866443</v>
      </c>
      <c r="AQ847" s="356">
        <f>VLOOKUP(C847,'6.- Insumos'!$B$5:$K$2417,10,FALSE)</f>
        <v>354.69048999999995</v>
      </c>
      <c r="AR847" s="293" t="s">
        <v>3270</v>
      </c>
      <c r="AS847" s="293">
        <f t="shared" si="35"/>
        <v>358.10554331088662</v>
      </c>
      <c r="AU847" s="357"/>
    </row>
    <row r="848" spans="2:47" ht="38.25">
      <c r="B848" s="52">
        <v>842</v>
      </c>
      <c r="C848" s="334">
        <v>42950</v>
      </c>
      <c r="D848" s="81" t="s">
        <v>315</v>
      </c>
      <c r="E848" s="55" t="s">
        <v>3569</v>
      </c>
      <c r="F848" s="55" t="s">
        <v>3573</v>
      </c>
      <c r="G848" s="54" t="s">
        <v>4422</v>
      </c>
      <c r="H848" s="54" t="s">
        <v>4422</v>
      </c>
      <c r="I848" s="55" t="s">
        <v>3315</v>
      </c>
      <c r="J848" s="35">
        <v>2</v>
      </c>
      <c r="K848" s="35">
        <v>100</v>
      </c>
      <c r="L848" s="35">
        <v>1</v>
      </c>
      <c r="M848" s="35">
        <v>120</v>
      </c>
      <c r="N848" s="34"/>
      <c r="O848" s="34"/>
      <c r="P848" s="34"/>
      <c r="Q848" s="34"/>
      <c r="R848" s="35">
        <v>1</v>
      </c>
      <c r="S848" s="35">
        <v>100</v>
      </c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>
        <v>1</v>
      </c>
      <c r="AO848" s="35">
        <v>110</v>
      </c>
      <c r="AP848" s="293">
        <f>MAX(K848,M848,O848,Q848,S848,U848,W848,Y848,AA848,AC848,AE848,AG848,AI848,AK848,AM848,AO848)*VLOOKUP(I848,'5.- Instrumental'!$B$6:$O$303,14,FALSE)</f>
        <v>2.9271885521885523</v>
      </c>
      <c r="AQ848" s="356">
        <f>VLOOKUP(C848,'6.- Insumos'!$B$5:$K$2417,10,FALSE)</f>
        <v>363.04099000000002</v>
      </c>
      <c r="AR848" s="293">
        <f>AP848+AQ848</f>
        <v>365.96817855218859</v>
      </c>
      <c r="AS848" s="293">
        <f t="shared" si="35"/>
        <v>365.96817855218859</v>
      </c>
      <c r="AU848" s="357"/>
    </row>
    <row r="849" spans="2:47" ht="38.25">
      <c r="B849" s="52">
        <v>843</v>
      </c>
      <c r="C849" s="334">
        <v>42953</v>
      </c>
      <c r="D849" s="81" t="s">
        <v>316</v>
      </c>
      <c r="E849" s="55" t="s">
        <v>3569</v>
      </c>
      <c r="F849" s="55" t="s">
        <v>1742</v>
      </c>
      <c r="G849" s="54" t="s">
        <v>4422</v>
      </c>
      <c r="H849" s="54" t="s">
        <v>4422</v>
      </c>
      <c r="I849" s="55" t="s">
        <v>3315</v>
      </c>
      <c r="J849" s="35">
        <v>2</v>
      </c>
      <c r="K849" s="36">
        <v>150</v>
      </c>
      <c r="L849" s="35">
        <v>1</v>
      </c>
      <c r="M849" s="36">
        <v>170</v>
      </c>
      <c r="N849" s="34"/>
      <c r="O849" s="34"/>
      <c r="P849" s="34"/>
      <c r="Q849" s="34"/>
      <c r="R849" s="35">
        <v>1</v>
      </c>
      <c r="S849" s="35">
        <v>150</v>
      </c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>
        <v>1</v>
      </c>
      <c r="AO849" s="36">
        <v>160</v>
      </c>
      <c r="AP849" s="293">
        <f>MAX(K849,M849,O849,Q849,S849,U849,W849,Y849,AA849,AC849,AE849,AG849,AI849,AK849,AM849,AO849)*VLOOKUP(I849,'5.- Instrumental'!$B$6:$O$303,14,FALSE)</f>
        <v>4.1468504489337823</v>
      </c>
      <c r="AQ849" s="356">
        <f>VLOOKUP(C849,'6.- Insumos'!$B$5:$K$2417,10,FALSE)</f>
        <v>393.92800666666665</v>
      </c>
      <c r="AR849" s="293" t="s">
        <v>3270</v>
      </c>
      <c r="AS849" s="293">
        <f t="shared" si="35"/>
        <v>398.07485711560042</v>
      </c>
      <c r="AU849" s="357"/>
    </row>
    <row r="850" spans="2:47" ht="38.25">
      <c r="B850" s="52">
        <v>844</v>
      </c>
      <c r="C850" s="334">
        <v>42955</v>
      </c>
      <c r="D850" s="81" t="s">
        <v>317</v>
      </c>
      <c r="E850" s="55" t="s">
        <v>3569</v>
      </c>
      <c r="F850" s="55" t="s">
        <v>3573</v>
      </c>
      <c r="G850" s="54" t="s">
        <v>4422</v>
      </c>
      <c r="H850" s="54" t="s">
        <v>4422</v>
      </c>
      <c r="I850" s="55" t="s">
        <v>3315</v>
      </c>
      <c r="J850" s="35">
        <v>2</v>
      </c>
      <c r="K850" s="36">
        <v>120</v>
      </c>
      <c r="L850" s="35">
        <v>1</v>
      </c>
      <c r="M850" s="36">
        <v>140</v>
      </c>
      <c r="N850" s="34"/>
      <c r="O850" s="34"/>
      <c r="P850" s="34"/>
      <c r="Q850" s="34"/>
      <c r="R850" s="35">
        <v>1</v>
      </c>
      <c r="S850" s="35">
        <v>120</v>
      </c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>
        <v>1</v>
      </c>
      <c r="AO850" s="36">
        <v>130</v>
      </c>
      <c r="AP850" s="293">
        <f>MAX(K850,M850,O850,Q850,S850,U850,W850,Y850,AA850,AC850,AE850,AG850,AI850,AK850,AM850,AO850)*VLOOKUP(I850,'5.- Instrumental'!$B$6:$O$303,14,FALSE)</f>
        <v>3.4150533108866443</v>
      </c>
      <c r="AQ850" s="356">
        <f>VLOOKUP(C850,'6.- Insumos'!$B$5:$K$2417,10,FALSE)</f>
        <v>363.04099000000002</v>
      </c>
      <c r="AR850" s="293">
        <f>AP850+AQ850</f>
        <v>366.45604331088668</v>
      </c>
      <c r="AS850" s="293">
        <f t="shared" si="35"/>
        <v>366.45604331088668</v>
      </c>
      <c r="AU850" s="357"/>
    </row>
    <row r="851" spans="2:47" ht="38.25">
      <c r="B851" s="52">
        <v>845</v>
      </c>
      <c r="C851" s="334">
        <v>42956</v>
      </c>
      <c r="D851" s="81" t="s">
        <v>318</v>
      </c>
      <c r="E851" s="55" t="s">
        <v>647</v>
      </c>
      <c r="F851" s="365" t="s">
        <v>4560</v>
      </c>
      <c r="G851" s="54" t="s">
        <v>4422</v>
      </c>
      <c r="H851" s="54" t="s">
        <v>4422</v>
      </c>
      <c r="I851" s="55" t="s">
        <v>3307</v>
      </c>
      <c r="J851" s="34">
        <v>1</v>
      </c>
      <c r="K851" s="34">
        <v>30</v>
      </c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>
        <v>1</v>
      </c>
      <c r="AO851" s="34">
        <v>40</v>
      </c>
      <c r="AP851" s="293">
        <f>MAX(K851,M851,O851,Q851,S851,U851,W851,Y851,AA851,AC851,AE851,AG851,AI851,AK851,AM851,AO851)*VLOOKUP(I851,'5.- Instrumental'!$B$6:$O$303,14,FALSE)</f>
        <v>0.64106341189674521</v>
      </c>
      <c r="AQ851" s="356">
        <f>VLOOKUP(C851,'6.- Insumos'!$B$5:$K$2417,10,FALSE)</f>
        <v>2.641</v>
      </c>
      <c r="AR851" s="293">
        <f>AP851+AQ851</f>
        <v>3.2820634118967451</v>
      </c>
      <c r="AS851" s="293">
        <f t="shared" si="35"/>
        <v>3.2820634118967451</v>
      </c>
      <c r="AU851" s="357"/>
    </row>
    <row r="852" spans="2:47" ht="38.25">
      <c r="B852" s="52">
        <v>846</v>
      </c>
      <c r="C852" s="334">
        <v>43020</v>
      </c>
      <c r="D852" s="81" t="s">
        <v>319</v>
      </c>
      <c r="E852" s="55" t="s">
        <v>3569</v>
      </c>
      <c r="F852" s="55" t="s">
        <v>3570</v>
      </c>
      <c r="G852" s="54" t="s">
        <v>4422</v>
      </c>
      <c r="H852" s="54" t="s">
        <v>4422</v>
      </c>
      <c r="I852" s="55" t="s">
        <v>3315</v>
      </c>
      <c r="J852" s="35">
        <v>2</v>
      </c>
      <c r="K852" s="36">
        <v>60</v>
      </c>
      <c r="L852" s="35">
        <v>1</v>
      </c>
      <c r="M852" s="36">
        <v>80</v>
      </c>
      <c r="N852" s="34"/>
      <c r="O852" s="34"/>
      <c r="P852" s="34"/>
      <c r="Q852" s="34"/>
      <c r="R852" s="35">
        <v>1</v>
      </c>
      <c r="S852" s="35">
        <v>60</v>
      </c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>
        <v>1</v>
      </c>
      <c r="AO852" s="36">
        <v>70</v>
      </c>
      <c r="AP852" s="293">
        <f>MAX(K852,M852,O852,Q852,S852,U852,W852,Y852,AA852,AC852,AE852,AG852,AI852,AK852,AM852,AO852)*VLOOKUP(I852,'5.- Instrumental'!$B$6:$O$303,14,FALSE)</f>
        <v>1.9514590347923684</v>
      </c>
      <c r="AQ852" s="356">
        <f>VLOOKUP(C852,'6.- Insumos'!$B$5:$K$2417,10,FALSE)</f>
        <v>280.03249999999997</v>
      </c>
      <c r="AR852" s="293">
        <f>AP852+AQ852</f>
        <v>281.98395903479235</v>
      </c>
      <c r="AS852" s="293">
        <f t="shared" si="35"/>
        <v>281.98395903479235</v>
      </c>
      <c r="AU852" s="357"/>
    </row>
    <row r="853" spans="2:47" ht="38.25">
      <c r="B853" s="52">
        <v>847</v>
      </c>
      <c r="C853" s="334">
        <v>43030</v>
      </c>
      <c r="D853" s="81" t="s">
        <v>320</v>
      </c>
      <c r="E853" s="55" t="s">
        <v>3569</v>
      </c>
      <c r="F853" s="55" t="s">
        <v>3570</v>
      </c>
      <c r="G853" s="54" t="s">
        <v>4422</v>
      </c>
      <c r="H853" s="54" t="s">
        <v>4422</v>
      </c>
      <c r="I853" s="55" t="s">
        <v>3315</v>
      </c>
      <c r="J853" s="35">
        <v>2</v>
      </c>
      <c r="K853" s="36">
        <v>60</v>
      </c>
      <c r="L853" s="35">
        <v>1</v>
      </c>
      <c r="M853" s="36">
        <v>80</v>
      </c>
      <c r="N853" s="34"/>
      <c r="O853" s="34"/>
      <c r="P853" s="34"/>
      <c r="Q853" s="34"/>
      <c r="R853" s="35">
        <v>1</v>
      </c>
      <c r="S853" s="35">
        <v>60</v>
      </c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>
        <v>1</v>
      </c>
      <c r="AO853" s="36">
        <v>70</v>
      </c>
      <c r="AP853" s="293">
        <f>MAX(K853,M853,O853,Q853,S853,U853,W853,Y853,AA853,AC853,AE853,AG853,AI853,AK853,AM853,AO853)*VLOOKUP(I853,'5.- Instrumental'!$B$6:$O$303,14,FALSE)</f>
        <v>1.9514590347923684</v>
      </c>
      <c r="AQ853" s="356">
        <f>VLOOKUP(C853,'6.- Insumos'!$B$5:$K$2417,10,FALSE)</f>
        <v>258.16601666666668</v>
      </c>
      <c r="AR853" s="293">
        <f>AP853+AQ853</f>
        <v>260.11747570145906</v>
      </c>
      <c r="AS853" s="293">
        <f t="shared" si="35"/>
        <v>260.11747570145906</v>
      </c>
      <c r="AU853" s="357"/>
    </row>
    <row r="854" spans="2:47" ht="38.25">
      <c r="B854" s="52">
        <v>848</v>
      </c>
      <c r="C854" s="334">
        <v>43045</v>
      </c>
      <c r="D854" s="81" t="s">
        <v>321</v>
      </c>
      <c r="E854" s="55" t="s">
        <v>3569</v>
      </c>
      <c r="F854" s="55" t="s">
        <v>3573</v>
      </c>
      <c r="G854" s="54" t="s">
        <v>4422</v>
      </c>
      <c r="H854" s="54" t="s">
        <v>4422</v>
      </c>
      <c r="I854" s="55" t="s">
        <v>3315</v>
      </c>
      <c r="J854" s="35">
        <v>2</v>
      </c>
      <c r="K854" s="36">
        <v>140</v>
      </c>
      <c r="L854" s="35">
        <v>1</v>
      </c>
      <c r="M854" s="36">
        <v>160</v>
      </c>
      <c r="N854" s="34"/>
      <c r="O854" s="34"/>
      <c r="P854" s="34"/>
      <c r="Q854" s="34"/>
      <c r="R854" s="35">
        <v>1</v>
      </c>
      <c r="S854" s="35">
        <v>140</v>
      </c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>
        <v>1</v>
      </c>
      <c r="AO854" s="36">
        <v>150</v>
      </c>
      <c r="AP854" s="293">
        <f>MAX(K854,M854,O854,Q854,S854,U854,W854,Y854,AA854,AC854,AE854,AG854,AI854,AK854,AM854,AO854)*VLOOKUP(I854,'5.- Instrumental'!$B$6:$O$303,14,FALSE)</f>
        <v>3.9029180695847367</v>
      </c>
      <c r="AQ854" s="356">
        <f>VLOOKUP(C854,'6.- Insumos'!$B$5:$K$2417,10,FALSE)</f>
        <v>363.04099000000002</v>
      </c>
      <c r="AR854" s="293">
        <f>AP854+AQ854</f>
        <v>366.94390806958478</v>
      </c>
      <c r="AS854" s="293">
        <f t="shared" si="35"/>
        <v>366.94390806958478</v>
      </c>
      <c r="AU854" s="357"/>
    </row>
    <row r="855" spans="2:47" ht="38.25">
      <c r="B855" s="52">
        <v>849</v>
      </c>
      <c r="C855" s="334">
        <v>43107</v>
      </c>
      <c r="D855" s="81" t="s">
        <v>1305</v>
      </c>
      <c r="E855" s="55" t="s">
        <v>3569</v>
      </c>
      <c r="F855" s="55" t="s">
        <v>1742</v>
      </c>
      <c r="G855" s="54" t="s">
        <v>4422</v>
      </c>
      <c r="H855" s="54" t="s">
        <v>4422</v>
      </c>
      <c r="I855" s="55" t="s">
        <v>3315</v>
      </c>
      <c r="J855" s="35">
        <v>2</v>
      </c>
      <c r="K855" s="36">
        <v>240</v>
      </c>
      <c r="L855" s="35">
        <v>1</v>
      </c>
      <c r="M855" s="36">
        <v>260</v>
      </c>
      <c r="N855" s="34"/>
      <c r="O855" s="34"/>
      <c r="P855" s="34"/>
      <c r="Q855" s="34"/>
      <c r="R855" s="35">
        <v>1</v>
      </c>
      <c r="S855" s="35">
        <v>240</v>
      </c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>
        <v>1</v>
      </c>
      <c r="AO855" s="36">
        <v>250</v>
      </c>
      <c r="AP855" s="293">
        <f>MAX(K855,M855,O855,Q855,S855,U855,W855,Y855,AA855,AC855,AE855,AG855,AI855,AK855,AM855,AO855)*VLOOKUP(I855,'5.- Instrumental'!$B$6:$O$303,14,FALSE)</f>
        <v>6.3422418630751967</v>
      </c>
      <c r="AQ855" s="356">
        <f>VLOOKUP(C855,'6.- Insumos'!$B$5:$K$2417,10,FALSE)</f>
        <v>354.69048999999995</v>
      </c>
      <c r="AR855" s="293" t="s">
        <v>3270</v>
      </c>
      <c r="AS855" s="293">
        <f t="shared" si="35"/>
        <v>361.03273186307513</v>
      </c>
      <c r="AU855" s="357"/>
    </row>
    <row r="856" spans="2:47" ht="38.25">
      <c r="B856" s="52">
        <v>850</v>
      </c>
      <c r="C856" s="334">
        <v>43108</v>
      </c>
      <c r="D856" s="81" t="s">
        <v>1306</v>
      </c>
      <c r="E856" s="55" t="s">
        <v>3569</v>
      </c>
      <c r="F856" s="55" t="s">
        <v>1742</v>
      </c>
      <c r="G856" s="54" t="s">
        <v>4422</v>
      </c>
      <c r="H856" s="54" t="s">
        <v>4422</v>
      </c>
      <c r="I856" s="55" t="s">
        <v>3315</v>
      </c>
      <c r="J856" s="35">
        <v>2</v>
      </c>
      <c r="K856" s="36">
        <v>240</v>
      </c>
      <c r="L856" s="35">
        <v>1</v>
      </c>
      <c r="M856" s="36">
        <v>260</v>
      </c>
      <c r="N856" s="34"/>
      <c r="O856" s="34"/>
      <c r="P856" s="34"/>
      <c r="Q856" s="34"/>
      <c r="R856" s="35">
        <v>1</v>
      </c>
      <c r="S856" s="35">
        <v>240</v>
      </c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>
        <v>1</v>
      </c>
      <c r="AO856" s="36">
        <v>250</v>
      </c>
      <c r="AP856" s="293">
        <f>MAX(K856,M856,O856,Q856,S856,U856,W856,Y856,AA856,AC856,AE856,AG856,AI856,AK856,AM856,AO856)*VLOOKUP(I856,'5.- Instrumental'!$B$6:$O$303,14,FALSE)</f>
        <v>6.3422418630751967</v>
      </c>
      <c r="AQ856" s="356">
        <f>VLOOKUP(C856,'6.- Insumos'!$B$5:$K$2417,10,FALSE)</f>
        <v>354.69048999999995</v>
      </c>
      <c r="AR856" s="293" t="s">
        <v>3270</v>
      </c>
      <c r="AS856" s="293">
        <f t="shared" si="35"/>
        <v>361.03273186307513</v>
      </c>
      <c r="AU856" s="357"/>
    </row>
    <row r="857" spans="2:47" ht="38.25">
      <c r="B857" s="52">
        <v>851</v>
      </c>
      <c r="C857" s="334">
        <v>43116</v>
      </c>
      <c r="D857" s="81" t="s">
        <v>1307</v>
      </c>
      <c r="E857" s="55" t="s">
        <v>3569</v>
      </c>
      <c r="F857" s="55" t="s">
        <v>1742</v>
      </c>
      <c r="G857" s="54" t="s">
        <v>4422</v>
      </c>
      <c r="H857" s="54" t="s">
        <v>4422</v>
      </c>
      <c r="I857" s="55" t="s">
        <v>3315</v>
      </c>
      <c r="J857" s="35">
        <v>2</v>
      </c>
      <c r="K857" s="36">
        <v>180</v>
      </c>
      <c r="L857" s="35">
        <v>1</v>
      </c>
      <c r="M857" s="36">
        <v>200</v>
      </c>
      <c r="N857" s="34"/>
      <c r="O857" s="34"/>
      <c r="P857" s="34"/>
      <c r="Q857" s="34"/>
      <c r="R857" s="35">
        <v>1</v>
      </c>
      <c r="S857" s="35">
        <v>180</v>
      </c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>
        <v>1</v>
      </c>
      <c r="AO857" s="36">
        <v>190</v>
      </c>
      <c r="AP857" s="293">
        <f>MAX(K857,M857,O857,Q857,S857,U857,W857,Y857,AA857,AC857,AE857,AG857,AI857,AK857,AM857,AO857)*VLOOKUP(I857,'5.- Instrumental'!$B$6:$O$303,14,FALSE)</f>
        <v>4.8786475869809207</v>
      </c>
      <c r="AQ857" s="356">
        <f>VLOOKUP(C857,'6.- Insumos'!$B$5:$K$2417,10,FALSE)</f>
        <v>354.69048999999995</v>
      </c>
      <c r="AR857" s="293" t="s">
        <v>3270</v>
      </c>
      <c r="AS857" s="293">
        <f t="shared" si="35"/>
        <v>359.5691375869809</v>
      </c>
      <c r="AU857" s="357"/>
    </row>
    <row r="858" spans="2:47" ht="38.25">
      <c r="B858" s="52">
        <v>852</v>
      </c>
      <c r="C858" s="334">
        <v>43130</v>
      </c>
      <c r="D858" s="81" t="s">
        <v>1308</v>
      </c>
      <c r="E858" s="55" t="s">
        <v>3569</v>
      </c>
      <c r="F858" s="55" t="s">
        <v>1742</v>
      </c>
      <c r="G858" s="54" t="s">
        <v>4422</v>
      </c>
      <c r="H858" s="54" t="s">
        <v>4422</v>
      </c>
      <c r="I858" s="55" t="s">
        <v>3315</v>
      </c>
      <c r="J858" s="35">
        <v>2</v>
      </c>
      <c r="K858" s="36">
        <v>120</v>
      </c>
      <c r="L858" s="35">
        <v>1</v>
      </c>
      <c r="M858" s="36">
        <v>140</v>
      </c>
      <c r="N858" s="34"/>
      <c r="O858" s="34"/>
      <c r="P858" s="34"/>
      <c r="Q858" s="34"/>
      <c r="R858" s="35">
        <v>1</v>
      </c>
      <c r="S858" s="35">
        <v>120</v>
      </c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>
        <v>1</v>
      </c>
      <c r="AO858" s="36">
        <v>130</v>
      </c>
      <c r="AP858" s="293">
        <f>MAX(K858,M858,O858,Q858,S858,U858,W858,Y858,AA858,AC858,AE858,AG858,AI858,AK858,AM858,AO858)*VLOOKUP(I858,'5.- Instrumental'!$B$6:$O$303,14,FALSE)</f>
        <v>3.4150533108866443</v>
      </c>
      <c r="AQ858" s="356">
        <f>VLOOKUP(C858,'6.- Insumos'!$B$5:$K$2417,10,FALSE)</f>
        <v>373.56000666666665</v>
      </c>
      <c r="AR858" s="293" t="s">
        <v>3270</v>
      </c>
      <c r="AS858" s="293">
        <f t="shared" si="35"/>
        <v>376.97505997755331</v>
      </c>
      <c r="AU858" s="357"/>
    </row>
    <row r="859" spans="2:47" ht="25.5">
      <c r="B859" s="52">
        <v>853</v>
      </c>
      <c r="C859" s="334">
        <v>43204</v>
      </c>
      <c r="D859" s="361" t="s">
        <v>3782</v>
      </c>
      <c r="E859" s="55" t="s">
        <v>3562</v>
      </c>
      <c r="F859" s="55" t="s">
        <v>655</v>
      </c>
      <c r="G859" s="40" t="s">
        <v>2266</v>
      </c>
      <c r="H859" s="54" t="s">
        <v>4422</v>
      </c>
      <c r="I859" s="55" t="s">
        <v>3293</v>
      </c>
      <c r="J859" s="34">
        <v>1</v>
      </c>
      <c r="K859" s="34">
        <v>40</v>
      </c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>
        <v>1</v>
      </c>
      <c r="AO859" s="34">
        <v>50</v>
      </c>
      <c r="AP859" s="293">
        <f>MAX(K859,M859,O859,Q859,S859,U859,W859,Y859,AA859,AC859,AE859,AG859,AI859,AK859,AM859,AO859)*VLOOKUP(I859,'5.- Instrumental'!$B$6:$O$303,14,FALSE)</f>
        <v>0.10429819023569024</v>
      </c>
      <c r="AQ859" s="356">
        <f>VLOOKUP(C859,'6.- Insumos'!$B$5:$K$2417,10,FALSE)</f>
        <v>43.363799999999998</v>
      </c>
      <c r="AR859" s="293">
        <f t="shared" ref="AR859:AR868" si="37">AP859+AQ859</f>
        <v>43.468098190235686</v>
      </c>
      <c r="AS859" s="293">
        <f t="shared" si="35"/>
        <v>43.468098190235686</v>
      </c>
      <c r="AU859" s="357"/>
    </row>
    <row r="860" spans="2:47" ht="25.5">
      <c r="B860" s="52">
        <v>854</v>
      </c>
      <c r="C860" s="334">
        <v>43205</v>
      </c>
      <c r="D860" s="361" t="s">
        <v>3783</v>
      </c>
      <c r="E860" s="55" t="s">
        <v>3562</v>
      </c>
      <c r="F860" s="55" t="s">
        <v>655</v>
      </c>
      <c r="G860" s="40" t="s">
        <v>2266</v>
      </c>
      <c r="H860" s="54" t="s">
        <v>4422</v>
      </c>
      <c r="I860" s="55" t="s">
        <v>3293</v>
      </c>
      <c r="J860" s="34">
        <v>1</v>
      </c>
      <c r="K860" s="34">
        <v>40</v>
      </c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>
        <v>1</v>
      </c>
      <c r="AO860" s="34">
        <v>50</v>
      </c>
      <c r="AP860" s="293">
        <f>MAX(K860,M860,O860,Q860,S860,U860,W860,Y860,AA860,AC860,AE860,AG860,AI860,AK860,AM860,AO860)*VLOOKUP(I860,'5.- Instrumental'!$B$6:$O$303,14,FALSE)</f>
        <v>0.10429819023569024</v>
      </c>
      <c r="AQ860" s="356">
        <f>VLOOKUP(C860,'6.- Insumos'!$B$5:$K$2417,10,FALSE)</f>
        <v>43.363799999999998</v>
      </c>
      <c r="AR860" s="293">
        <f t="shared" si="37"/>
        <v>43.468098190235686</v>
      </c>
      <c r="AS860" s="293">
        <f t="shared" si="35"/>
        <v>43.468098190235686</v>
      </c>
      <c r="AU860" s="357"/>
    </row>
    <row r="861" spans="2:47" ht="38.25">
      <c r="B861" s="52">
        <v>855</v>
      </c>
      <c r="C861" s="334">
        <v>43234</v>
      </c>
      <c r="D861" s="81" t="s">
        <v>1309</v>
      </c>
      <c r="E861" s="55" t="s">
        <v>3562</v>
      </c>
      <c r="F861" s="55" t="s">
        <v>655</v>
      </c>
      <c r="G861" s="40" t="s">
        <v>2266</v>
      </c>
      <c r="H861" s="54" t="s">
        <v>4422</v>
      </c>
      <c r="I861" s="55" t="s">
        <v>3293</v>
      </c>
      <c r="J861" s="34">
        <v>1</v>
      </c>
      <c r="K861" s="34">
        <v>40</v>
      </c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>
        <v>1</v>
      </c>
      <c r="AO861" s="34">
        <v>50</v>
      </c>
      <c r="AP861" s="293">
        <f>MAX(K861,M861,O861,Q861,S861,U861,W861,Y861,AA861,AC861,AE861,AG861,AI861,AK861,AM861,AO861)*VLOOKUP(I861,'5.- Instrumental'!$B$6:$O$303,14,FALSE)</f>
        <v>0.10429819023569024</v>
      </c>
      <c r="AQ861" s="356">
        <f>VLOOKUP(C861,'6.- Insumos'!$B$5:$K$2417,10,FALSE)</f>
        <v>43.363799999999998</v>
      </c>
      <c r="AR861" s="293">
        <f t="shared" si="37"/>
        <v>43.468098190235686</v>
      </c>
      <c r="AS861" s="293">
        <f t="shared" si="35"/>
        <v>43.468098190235686</v>
      </c>
      <c r="AU861" s="357"/>
    </row>
    <row r="862" spans="2:47" ht="25.5">
      <c r="B862" s="52">
        <v>856</v>
      </c>
      <c r="C862" s="334">
        <v>43235</v>
      </c>
      <c r="D862" s="361" t="s">
        <v>3784</v>
      </c>
      <c r="E862" s="55" t="s">
        <v>3562</v>
      </c>
      <c r="F862" s="55" t="s">
        <v>655</v>
      </c>
      <c r="G862" s="41" t="s">
        <v>3284</v>
      </c>
      <c r="H862" s="54" t="s">
        <v>4422</v>
      </c>
      <c r="I862" s="55" t="s">
        <v>3293</v>
      </c>
      <c r="J862" s="34">
        <v>1</v>
      </c>
      <c r="K862" s="34">
        <v>40</v>
      </c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>
        <v>1</v>
      </c>
      <c r="AO862" s="34">
        <v>50</v>
      </c>
      <c r="AP862" s="293">
        <f>MAX(K862,M862,O862,Q862,S862,U862,W862,Y862,AA862,AC862,AE862,AG862,AI862,AK862,AM862,AO862)*VLOOKUP(I862,'5.- Instrumental'!$B$6:$O$303,14,FALSE)</f>
        <v>0.10429819023569024</v>
      </c>
      <c r="AQ862" s="356">
        <f>VLOOKUP(C862,'6.- Insumos'!$B$5:$K$2417,10,FALSE)</f>
        <v>43.363799999999998</v>
      </c>
      <c r="AR862" s="293">
        <f t="shared" si="37"/>
        <v>43.468098190235686</v>
      </c>
      <c r="AS862" s="293">
        <f t="shared" si="35"/>
        <v>43.468098190235686</v>
      </c>
      <c r="AU862" s="357"/>
    </row>
    <row r="863" spans="2:47" ht="25.5">
      <c r="B863" s="52">
        <v>857</v>
      </c>
      <c r="C863" s="334">
        <v>43239</v>
      </c>
      <c r="D863" s="361" t="s">
        <v>3785</v>
      </c>
      <c r="E863" s="55" t="s">
        <v>3562</v>
      </c>
      <c r="F863" s="55" t="s">
        <v>655</v>
      </c>
      <c r="G863" s="41" t="s">
        <v>3284</v>
      </c>
      <c r="H863" s="54" t="s">
        <v>4422</v>
      </c>
      <c r="I863" s="55" t="s">
        <v>3293</v>
      </c>
      <c r="J863" s="34">
        <v>1</v>
      </c>
      <c r="K863" s="34">
        <v>40</v>
      </c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>
        <v>1</v>
      </c>
      <c r="AO863" s="34">
        <v>50</v>
      </c>
      <c r="AP863" s="293">
        <f>MAX(K863,M863,O863,Q863,S863,U863,W863,Y863,AA863,AC863,AE863,AG863,AI863,AK863,AM863,AO863)*VLOOKUP(I863,'5.- Instrumental'!$B$6:$O$303,14,FALSE)</f>
        <v>0.10429819023569024</v>
      </c>
      <c r="AQ863" s="356">
        <f>VLOOKUP(C863,'6.- Insumos'!$B$5:$K$2417,10,FALSE)</f>
        <v>43.363799999999998</v>
      </c>
      <c r="AR863" s="293">
        <f t="shared" si="37"/>
        <v>43.468098190235686</v>
      </c>
      <c r="AS863" s="293">
        <f t="shared" si="35"/>
        <v>43.468098190235686</v>
      </c>
      <c r="AU863" s="357"/>
    </row>
    <row r="864" spans="2:47" ht="38.25">
      <c r="B864" s="52">
        <v>858</v>
      </c>
      <c r="C864" s="334">
        <v>43260</v>
      </c>
      <c r="D864" s="81" t="s">
        <v>1310</v>
      </c>
      <c r="E864" s="55" t="s">
        <v>3562</v>
      </c>
      <c r="F864" s="55" t="s">
        <v>655</v>
      </c>
      <c r="G864" s="41" t="s">
        <v>3284</v>
      </c>
      <c r="H864" s="54" t="s">
        <v>4422</v>
      </c>
      <c r="I864" s="55" t="s">
        <v>3293</v>
      </c>
      <c r="J864" s="34">
        <v>1</v>
      </c>
      <c r="K864" s="34">
        <v>40</v>
      </c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>
        <v>1</v>
      </c>
      <c r="AO864" s="34">
        <v>50</v>
      </c>
      <c r="AP864" s="293">
        <f>MAX(K864,M864,O864,Q864,S864,U864,W864,Y864,AA864,AC864,AE864,AG864,AI864,AK864,AM864,AO864)*VLOOKUP(I864,'5.- Instrumental'!$B$6:$O$303,14,FALSE)</f>
        <v>0.10429819023569024</v>
      </c>
      <c r="AQ864" s="356">
        <f>VLOOKUP(C864,'6.- Insumos'!$B$5:$K$2417,10,FALSE)</f>
        <v>43.363799999999998</v>
      </c>
      <c r="AR864" s="293">
        <f t="shared" si="37"/>
        <v>43.468098190235686</v>
      </c>
      <c r="AS864" s="293">
        <f t="shared" si="35"/>
        <v>43.468098190235686</v>
      </c>
      <c r="AU864" s="357"/>
    </row>
    <row r="865" spans="2:47" ht="38.25">
      <c r="B865" s="52">
        <v>859</v>
      </c>
      <c r="C865" s="334">
        <v>43280</v>
      </c>
      <c r="D865" s="81" t="s">
        <v>1311</v>
      </c>
      <c r="E865" s="55" t="s">
        <v>3569</v>
      </c>
      <c r="F865" s="55" t="s">
        <v>3573</v>
      </c>
      <c r="G865" s="40" t="s">
        <v>3282</v>
      </c>
      <c r="H865" s="54" t="s">
        <v>4422</v>
      </c>
      <c r="I865" s="55" t="s">
        <v>3801</v>
      </c>
      <c r="J865" s="35">
        <v>2</v>
      </c>
      <c r="K865" s="36">
        <v>120</v>
      </c>
      <c r="L865" s="35">
        <v>1</v>
      </c>
      <c r="M865" s="36">
        <v>140</v>
      </c>
      <c r="N865" s="34"/>
      <c r="O865" s="34"/>
      <c r="P865" s="34"/>
      <c r="Q865" s="34"/>
      <c r="R865" s="35">
        <v>1</v>
      </c>
      <c r="S865" s="35">
        <v>120</v>
      </c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>
        <v>1</v>
      </c>
      <c r="AO865" s="36">
        <v>130</v>
      </c>
      <c r="AP865" s="293">
        <f>MAX(K865,M865,O865,Q865,S865,U865,W865,Y865,AA865,AC865,AE865,AG865,AI865,AK865,AM865,AO865)*VLOOKUP(I865,'5.- Instrumental'!$B$6:$O$303,14,FALSE)</f>
        <v>6.8317024410774412</v>
      </c>
      <c r="AQ865" s="356">
        <f>VLOOKUP(C865,'6.- Insumos'!$B$5:$K$2417,10,FALSE)</f>
        <v>363.04099000000002</v>
      </c>
      <c r="AR865" s="293">
        <f t="shared" si="37"/>
        <v>369.87269244107745</v>
      </c>
      <c r="AS865" s="293">
        <f t="shared" si="35"/>
        <v>369.87269244107745</v>
      </c>
      <c r="AU865" s="357"/>
    </row>
    <row r="866" spans="2:47" ht="38.25">
      <c r="B866" s="52">
        <v>860</v>
      </c>
      <c r="C866" s="334">
        <v>43300</v>
      </c>
      <c r="D866" s="81" t="s">
        <v>1312</v>
      </c>
      <c r="E866" s="55" t="s">
        <v>3569</v>
      </c>
      <c r="F866" s="55" t="s">
        <v>3573</v>
      </c>
      <c r="G866" s="54" t="s">
        <v>4422</v>
      </c>
      <c r="H866" s="54" t="s">
        <v>4422</v>
      </c>
      <c r="I866" s="55" t="s">
        <v>3315</v>
      </c>
      <c r="J866" s="35">
        <v>2</v>
      </c>
      <c r="K866" s="35">
        <v>100</v>
      </c>
      <c r="L866" s="35">
        <v>1</v>
      </c>
      <c r="M866" s="35">
        <v>120</v>
      </c>
      <c r="N866" s="34"/>
      <c r="O866" s="34"/>
      <c r="P866" s="34"/>
      <c r="Q866" s="34"/>
      <c r="R866" s="35">
        <v>1</v>
      </c>
      <c r="S866" s="35">
        <v>100</v>
      </c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>
        <v>1</v>
      </c>
      <c r="AO866" s="35">
        <v>110</v>
      </c>
      <c r="AP866" s="293">
        <f>MAX(K866,M866,O866,Q866,S866,U866,W866,Y866,AA866,AC866,AE866,AG866,AI866,AK866,AM866,AO866)*VLOOKUP(I866,'5.- Instrumental'!$B$6:$O$303,14,FALSE)</f>
        <v>2.9271885521885523</v>
      </c>
      <c r="AQ866" s="356">
        <f>VLOOKUP(C866,'6.- Insumos'!$B$5:$K$2417,10,FALSE)</f>
        <v>363.04099000000002</v>
      </c>
      <c r="AR866" s="293">
        <f t="shared" si="37"/>
        <v>365.96817855218859</v>
      </c>
      <c r="AS866" s="293">
        <f t="shared" si="35"/>
        <v>365.96817855218859</v>
      </c>
      <c r="AU866" s="357"/>
    </row>
    <row r="867" spans="2:47" ht="38.25">
      <c r="B867" s="52">
        <v>861</v>
      </c>
      <c r="C867" s="334">
        <v>43310</v>
      </c>
      <c r="D867" s="81" t="s">
        <v>1313</v>
      </c>
      <c r="E867" s="55" t="s">
        <v>3569</v>
      </c>
      <c r="F867" s="55" t="s">
        <v>3573</v>
      </c>
      <c r="G867" s="54" t="s">
        <v>4422</v>
      </c>
      <c r="H867" s="54" t="s">
        <v>4422</v>
      </c>
      <c r="I867" s="55" t="s">
        <v>3315</v>
      </c>
      <c r="J867" s="35">
        <v>2</v>
      </c>
      <c r="K867" s="36">
        <v>150</v>
      </c>
      <c r="L867" s="35">
        <v>1</v>
      </c>
      <c r="M867" s="36">
        <v>170</v>
      </c>
      <c r="N867" s="34"/>
      <c r="O867" s="34"/>
      <c r="P867" s="34"/>
      <c r="Q867" s="34"/>
      <c r="R867" s="35">
        <v>1</v>
      </c>
      <c r="S867" s="35">
        <v>150</v>
      </c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>
        <v>1</v>
      </c>
      <c r="AO867" s="36">
        <v>160</v>
      </c>
      <c r="AP867" s="293">
        <f>MAX(K867,M867,O867,Q867,S867,U867,W867,Y867,AA867,AC867,AE867,AG867,AI867,AK867,AM867,AO867)*VLOOKUP(I867,'5.- Instrumental'!$B$6:$O$303,14,FALSE)</f>
        <v>4.1468504489337823</v>
      </c>
      <c r="AQ867" s="356">
        <f>VLOOKUP(C867,'6.- Insumos'!$B$5:$K$2417,10,FALSE)</f>
        <v>363.04099000000002</v>
      </c>
      <c r="AR867" s="293">
        <f t="shared" si="37"/>
        <v>367.1878404489338</v>
      </c>
      <c r="AS867" s="293">
        <f t="shared" si="35"/>
        <v>367.1878404489338</v>
      </c>
      <c r="AU867" s="357"/>
    </row>
    <row r="868" spans="2:47" ht="38.25">
      <c r="B868" s="52">
        <v>862</v>
      </c>
      <c r="C868" s="334">
        <v>43320</v>
      </c>
      <c r="D868" s="81" t="s">
        <v>1314</v>
      </c>
      <c r="E868" s="55" t="s">
        <v>3569</v>
      </c>
      <c r="F868" s="55" t="s">
        <v>3573</v>
      </c>
      <c r="G868" s="54" t="s">
        <v>4422</v>
      </c>
      <c r="H868" s="54" t="s">
        <v>4422</v>
      </c>
      <c r="I868" s="55" t="s">
        <v>3315</v>
      </c>
      <c r="J868" s="35">
        <v>2</v>
      </c>
      <c r="K868" s="36">
        <v>120</v>
      </c>
      <c r="L868" s="35">
        <v>1</v>
      </c>
      <c r="M868" s="36">
        <v>140</v>
      </c>
      <c r="N868" s="34"/>
      <c r="O868" s="34"/>
      <c r="P868" s="34"/>
      <c r="Q868" s="34"/>
      <c r="R868" s="35">
        <v>1</v>
      </c>
      <c r="S868" s="35">
        <v>120</v>
      </c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>
        <v>1</v>
      </c>
      <c r="AO868" s="36">
        <v>130</v>
      </c>
      <c r="AP868" s="293">
        <f>MAX(K868,M868,O868,Q868,S868,U868,W868,Y868,AA868,AC868,AE868,AG868,AI868,AK868,AM868,AO868)*VLOOKUP(I868,'5.- Instrumental'!$B$6:$O$303,14,FALSE)</f>
        <v>3.4150533108866443</v>
      </c>
      <c r="AQ868" s="356">
        <f>VLOOKUP(C868,'6.- Insumos'!$B$5:$K$2417,10,FALSE)</f>
        <v>389.65050666666673</v>
      </c>
      <c r="AR868" s="293">
        <f t="shared" si="37"/>
        <v>393.06555997755339</v>
      </c>
      <c r="AS868" s="293">
        <f t="shared" si="35"/>
        <v>393.06555997755339</v>
      </c>
      <c r="AU868" s="357"/>
    </row>
    <row r="869" spans="2:47" ht="38.25">
      <c r="B869" s="52">
        <v>863</v>
      </c>
      <c r="C869" s="334">
        <v>43324</v>
      </c>
      <c r="D869" s="81" t="s">
        <v>1315</v>
      </c>
      <c r="E869" s="55" t="s">
        <v>3569</v>
      </c>
      <c r="F869" s="55" t="s">
        <v>1742</v>
      </c>
      <c r="G869" s="54" t="s">
        <v>4422</v>
      </c>
      <c r="H869" s="54" t="s">
        <v>4422</v>
      </c>
      <c r="I869" s="55" t="s">
        <v>3315</v>
      </c>
      <c r="J869" s="35">
        <v>2</v>
      </c>
      <c r="K869" s="36">
        <v>120</v>
      </c>
      <c r="L869" s="35">
        <v>1</v>
      </c>
      <c r="M869" s="36">
        <v>140</v>
      </c>
      <c r="N869" s="34"/>
      <c r="O869" s="34"/>
      <c r="P869" s="34"/>
      <c r="Q869" s="34"/>
      <c r="R869" s="35">
        <v>1</v>
      </c>
      <c r="S869" s="35">
        <v>120</v>
      </c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>
        <v>1</v>
      </c>
      <c r="AO869" s="36">
        <v>130</v>
      </c>
      <c r="AP869" s="293">
        <f>MAX(K869,M869,O869,Q869,S869,U869,W869,Y869,AA869,AC869,AE869,AG869,AI869,AK869,AM869,AO869)*VLOOKUP(I869,'5.- Instrumental'!$B$6:$O$303,14,FALSE)</f>
        <v>3.4150533108866443</v>
      </c>
      <c r="AQ869" s="356">
        <f>VLOOKUP(C869,'6.- Insumos'!$B$5:$K$2417,10,FALSE)</f>
        <v>354.69048999999995</v>
      </c>
      <c r="AR869" s="293" t="s">
        <v>3270</v>
      </c>
      <c r="AS869" s="293">
        <f t="shared" si="35"/>
        <v>358.10554331088662</v>
      </c>
      <c r="AU869" s="357"/>
    </row>
    <row r="870" spans="2:47" ht="38.25">
      <c r="B870" s="52">
        <v>864</v>
      </c>
      <c r="C870" s="334">
        <v>43330</v>
      </c>
      <c r="D870" s="81" t="s">
        <v>1316</v>
      </c>
      <c r="E870" s="55" t="s">
        <v>3569</v>
      </c>
      <c r="F870" s="55" t="s">
        <v>3573</v>
      </c>
      <c r="G870" s="54" t="s">
        <v>4422</v>
      </c>
      <c r="H870" s="54" t="s">
        <v>4422</v>
      </c>
      <c r="I870" s="55" t="s">
        <v>3315</v>
      </c>
      <c r="J870" s="35">
        <v>2</v>
      </c>
      <c r="K870" s="36">
        <v>140</v>
      </c>
      <c r="L870" s="35">
        <v>1</v>
      </c>
      <c r="M870" s="36">
        <v>160</v>
      </c>
      <c r="N870" s="34"/>
      <c r="O870" s="34"/>
      <c r="P870" s="34"/>
      <c r="Q870" s="34"/>
      <c r="R870" s="35">
        <v>1</v>
      </c>
      <c r="S870" s="35">
        <v>140</v>
      </c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>
        <v>1</v>
      </c>
      <c r="AO870" s="36">
        <v>150</v>
      </c>
      <c r="AP870" s="293">
        <f>MAX(K870,M870,O870,Q870,S870,U870,W870,Y870,AA870,AC870,AE870,AG870,AI870,AK870,AM870,AO870)*VLOOKUP(I870,'5.- Instrumental'!$B$6:$O$303,14,FALSE)</f>
        <v>3.9029180695847367</v>
      </c>
      <c r="AQ870" s="356">
        <f>VLOOKUP(C870,'6.- Insumos'!$B$5:$K$2417,10,FALSE)</f>
        <v>395.48917333333338</v>
      </c>
      <c r="AR870" s="293">
        <f>AP870+AQ870</f>
        <v>399.39209140291814</v>
      </c>
      <c r="AS870" s="293">
        <f t="shared" si="35"/>
        <v>399.39209140291814</v>
      </c>
      <c r="AU870" s="357"/>
    </row>
    <row r="871" spans="2:47" ht="38.25">
      <c r="B871" s="52">
        <v>865</v>
      </c>
      <c r="C871" s="334">
        <v>43340</v>
      </c>
      <c r="D871" s="81" t="s">
        <v>1317</v>
      </c>
      <c r="E871" s="55" t="s">
        <v>3569</v>
      </c>
      <c r="F871" s="55" t="s">
        <v>3573</v>
      </c>
      <c r="G871" s="54" t="s">
        <v>4422</v>
      </c>
      <c r="H871" s="54" t="s">
        <v>4422</v>
      </c>
      <c r="I871" s="55" t="s">
        <v>3315</v>
      </c>
      <c r="J871" s="35">
        <v>2</v>
      </c>
      <c r="K871" s="36">
        <v>120</v>
      </c>
      <c r="L871" s="35">
        <v>1</v>
      </c>
      <c r="M871" s="36">
        <v>140</v>
      </c>
      <c r="N871" s="34"/>
      <c r="O871" s="34"/>
      <c r="P871" s="34"/>
      <c r="Q871" s="34"/>
      <c r="R871" s="35">
        <v>1</v>
      </c>
      <c r="S871" s="35">
        <v>120</v>
      </c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>
        <v>1</v>
      </c>
      <c r="AO871" s="36">
        <v>130</v>
      </c>
      <c r="AP871" s="293">
        <f>MAX(K871,M871,O871,Q871,S871,U871,W871,Y871,AA871,AC871,AE871,AG871,AI871,AK871,AM871,AO871)*VLOOKUP(I871,'5.- Instrumental'!$B$6:$O$303,14,FALSE)</f>
        <v>3.4150533108866443</v>
      </c>
      <c r="AQ871" s="356">
        <f>VLOOKUP(C871,'6.- Insumos'!$B$5:$K$2417,10,FALSE)</f>
        <v>363.04099000000002</v>
      </c>
      <c r="AR871" s="293">
        <f>AP871+AQ871</f>
        <v>366.45604331088668</v>
      </c>
      <c r="AS871" s="293">
        <f t="shared" si="35"/>
        <v>366.45604331088668</v>
      </c>
      <c r="AU871" s="357"/>
    </row>
    <row r="872" spans="2:47" ht="38.25">
      <c r="B872" s="52">
        <v>866</v>
      </c>
      <c r="C872" s="334">
        <v>43350</v>
      </c>
      <c r="D872" s="81" t="s">
        <v>1318</v>
      </c>
      <c r="E872" s="55" t="s">
        <v>3569</v>
      </c>
      <c r="F872" s="55" t="s">
        <v>3573</v>
      </c>
      <c r="G872" s="54" t="s">
        <v>4422</v>
      </c>
      <c r="H872" s="54" t="s">
        <v>4422</v>
      </c>
      <c r="I872" s="55" t="s">
        <v>3315</v>
      </c>
      <c r="J872" s="35">
        <v>2</v>
      </c>
      <c r="K872" s="36">
        <v>120</v>
      </c>
      <c r="L872" s="35">
        <v>1</v>
      </c>
      <c r="M872" s="36">
        <v>140</v>
      </c>
      <c r="N872" s="34"/>
      <c r="O872" s="34"/>
      <c r="P872" s="34"/>
      <c r="Q872" s="34"/>
      <c r="R872" s="35">
        <v>1</v>
      </c>
      <c r="S872" s="35">
        <v>120</v>
      </c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>
        <v>1</v>
      </c>
      <c r="AO872" s="36">
        <v>130</v>
      </c>
      <c r="AP872" s="293">
        <f>MAX(K872,M872,O872,Q872,S872,U872,W872,Y872,AA872,AC872,AE872,AG872,AI872,AK872,AM872,AO872)*VLOOKUP(I872,'5.- Instrumental'!$B$6:$O$303,14,FALSE)</f>
        <v>3.4150533108866443</v>
      </c>
      <c r="AQ872" s="356">
        <f>VLOOKUP(C872,'6.- Insumos'!$B$5:$K$2417,10,FALSE)</f>
        <v>363.04099000000002</v>
      </c>
      <c r="AR872" s="293">
        <f>AP872+AQ872</f>
        <v>366.45604331088668</v>
      </c>
      <c r="AS872" s="293">
        <f t="shared" si="35"/>
        <v>366.45604331088668</v>
      </c>
      <c r="AU872" s="357"/>
    </row>
    <row r="873" spans="2:47" ht="38.25">
      <c r="B873" s="52">
        <v>867</v>
      </c>
      <c r="C873" s="334">
        <v>43361</v>
      </c>
      <c r="D873" s="81" t="s">
        <v>1319</v>
      </c>
      <c r="E873" s="55" t="s">
        <v>3569</v>
      </c>
      <c r="F873" s="55" t="s">
        <v>1742</v>
      </c>
      <c r="G873" s="54" t="s">
        <v>4422</v>
      </c>
      <c r="H873" s="54" t="s">
        <v>4422</v>
      </c>
      <c r="I873" s="55" t="s">
        <v>3315</v>
      </c>
      <c r="J873" s="35">
        <v>2</v>
      </c>
      <c r="K873" s="36">
        <v>200</v>
      </c>
      <c r="L873" s="35">
        <v>1</v>
      </c>
      <c r="M873" s="36">
        <v>220</v>
      </c>
      <c r="N873" s="34"/>
      <c r="O873" s="34"/>
      <c r="P873" s="34"/>
      <c r="Q873" s="34"/>
      <c r="R873" s="35">
        <v>1</v>
      </c>
      <c r="S873" s="35">
        <v>200</v>
      </c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>
        <v>1</v>
      </c>
      <c r="AO873" s="36">
        <v>210</v>
      </c>
      <c r="AP873" s="293">
        <f>MAX(K873,M873,O873,Q873,S873,U873,W873,Y873,AA873,AC873,AE873,AG873,AI873,AK873,AM873,AO873)*VLOOKUP(I873,'5.- Instrumental'!$B$6:$O$303,14,FALSE)</f>
        <v>5.3665123456790127</v>
      </c>
      <c r="AQ873" s="356">
        <f>VLOOKUP(C873,'6.- Insumos'!$B$5:$K$2417,10,FALSE)</f>
        <v>354.69048999999995</v>
      </c>
      <c r="AR873" s="293" t="s">
        <v>3270</v>
      </c>
      <c r="AS873" s="293">
        <f t="shared" si="35"/>
        <v>360.05700234567894</v>
      </c>
      <c r="AU873" s="357"/>
    </row>
    <row r="874" spans="2:47" ht="25.5">
      <c r="B874" s="52">
        <v>868</v>
      </c>
      <c r="C874" s="334">
        <v>43400</v>
      </c>
      <c r="D874" s="81" t="s">
        <v>1320</v>
      </c>
      <c r="E874" s="55" t="s">
        <v>3562</v>
      </c>
      <c r="F874" s="55" t="s">
        <v>655</v>
      </c>
      <c r="G874" s="41" t="s">
        <v>3284</v>
      </c>
      <c r="H874" s="54" t="s">
        <v>4422</v>
      </c>
      <c r="I874" s="55" t="s">
        <v>3293</v>
      </c>
      <c r="J874" s="35">
        <v>1</v>
      </c>
      <c r="K874" s="36">
        <v>90</v>
      </c>
      <c r="L874" s="35"/>
      <c r="M874" s="36"/>
      <c r="N874" s="34"/>
      <c r="O874" s="34"/>
      <c r="P874" s="34"/>
      <c r="Q874" s="34"/>
      <c r="R874" s="35"/>
      <c r="S874" s="35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>
        <v>1</v>
      </c>
      <c r="AO874" s="36">
        <v>100</v>
      </c>
      <c r="AP874" s="293">
        <f>MAX(K874,M874,O874,Q874,S874,U874,W874,Y874,AA874,AC874,AE874,AG874,AI874,AK874,AM874,AO874)*VLOOKUP(I874,'5.- Instrumental'!$B$6:$O$303,14,FALSE)</f>
        <v>0.20859638047138049</v>
      </c>
      <c r="AQ874" s="356">
        <f>VLOOKUP(C874,'6.- Insumos'!$B$5:$K$2417,10,FALSE)</f>
        <v>43.363799999999998</v>
      </c>
      <c r="AR874" s="293">
        <f t="shared" ref="AR874:AR885" si="38">AP874+AQ874</f>
        <v>43.572396380471375</v>
      </c>
      <c r="AS874" s="293">
        <f t="shared" si="35"/>
        <v>43.572396380471375</v>
      </c>
      <c r="AU874" s="357"/>
    </row>
    <row r="875" spans="2:47" ht="38.25">
      <c r="B875" s="52">
        <v>869</v>
      </c>
      <c r="C875" s="334">
        <v>43401</v>
      </c>
      <c r="D875" s="81" t="s">
        <v>1321</v>
      </c>
      <c r="E875" s="55" t="s">
        <v>3569</v>
      </c>
      <c r="F875" s="55" t="s">
        <v>3573</v>
      </c>
      <c r="G875" s="54" t="s">
        <v>4422</v>
      </c>
      <c r="H875" s="54" t="s">
        <v>4422</v>
      </c>
      <c r="I875" s="55" t="s">
        <v>3315</v>
      </c>
      <c r="J875" s="35">
        <v>2</v>
      </c>
      <c r="K875" s="36">
        <v>120</v>
      </c>
      <c r="L875" s="35">
        <v>1</v>
      </c>
      <c r="M875" s="36">
        <v>140</v>
      </c>
      <c r="N875" s="34"/>
      <c r="O875" s="34"/>
      <c r="P875" s="34"/>
      <c r="Q875" s="34"/>
      <c r="R875" s="35">
        <v>1</v>
      </c>
      <c r="S875" s="35">
        <v>120</v>
      </c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>
        <v>1</v>
      </c>
      <c r="AO875" s="36">
        <v>130</v>
      </c>
      <c r="AP875" s="293">
        <f>MAX(K875,M875,O875,Q875,S875,U875,W875,Y875,AA875,AC875,AE875,AG875,AI875,AK875,AM875,AO875)*VLOOKUP(I875,'5.- Instrumental'!$B$6:$O$303,14,FALSE)</f>
        <v>3.4150533108866443</v>
      </c>
      <c r="AQ875" s="356">
        <f>VLOOKUP(C875,'6.- Insumos'!$B$5:$K$2417,10,FALSE)</f>
        <v>363.04099000000002</v>
      </c>
      <c r="AR875" s="293">
        <f t="shared" si="38"/>
        <v>366.45604331088668</v>
      </c>
      <c r="AS875" s="293">
        <f t="shared" si="35"/>
        <v>366.45604331088668</v>
      </c>
      <c r="AU875" s="357"/>
    </row>
    <row r="876" spans="2:47" ht="38.25">
      <c r="B876" s="52">
        <v>870</v>
      </c>
      <c r="C876" s="334">
        <v>43405</v>
      </c>
      <c r="D876" s="81" t="s">
        <v>1322</v>
      </c>
      <c r="E876" s="55" t="s">
        <v>3569</v>
      </c>
      <c r="F876" s="55" t="s">
        <v>3573</v>
      </c>
      <c r="G876" s="54" t="s">
        <v>4422</v>
      </c>
      <c r="H876" s="54" t="s">
        <v>4422</v>
      </c>
      <c r="I876" s="55" t="s">
        <v>3315</v>
      </c>
      <c r="J876" s="35">
        <v>2</v>
      </c>
      <c r="K876" s="36">
        <v>120</v>
      </c>
      <c r="L876" s="35">
        <v>1</v>
      </c>
      <c r="M876" s="36">
        <v>140</v>
      </c>
      <c r="N876" s="34"/>
      <c r="O876" s="34"/>
      <c r="P876" s="34"/>
      <c r="Q876" s="34"/>
      <c r="R876" s="35">
        <v>1</v>
      </c>
      <c r="S876" s="35">
        <v>120</v>
      </c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>
        <v>1</v>
      </c>
      <c r="AO876" s="36">
        <v>130</v>
      </c>
      <c r="AP876" s="293">
        <f>MAX(K876,M876,O876,Q876,S876,U876,W876,Y876,AA876,AC876,AE876,AG876,AI876,AK876,AM876,AO876)*VLOOKUP(I876,'5.- Instrumental'!$B$6:$O$303,14,FALSE)</f>
        <v>3.4150533108866443</v>
      </c>
      <c r="AQ876" s="356">
        <f>VLOOKUP(C876,'6.- Insumos'!$B$5:$K$2417,10,FALSE)</f>
        <v>381.91050666666672</v>
      </c>
      <c r="AR876" s="293">
        <f t="shared" si="38"/>
        <v>385.32555997755338</v>
      </c>
      <c r="AS876" s="293">
        <f t="shared" si="35"/>
        <v>385.32555997755338</v>
      </c>
      <c r="AU876" s="357"/>
    </row>
    <row r="877" spans="2:47" ht="38.25">
      <c r="B877" s="52">
        <v>871</v>
      </c>
      <c r="C877" s="334">
        <v>43410</v>
      </c>
      <c r="D877" s="81" t="s">
        <v>1323</v>
      </c>
      <c r="E877" s="55" t="s">
        <v>3569</v>
      </c>
      <c r="F877" s="55" t="s">
        <v>3573</v>
      </c>
      <c r="G877" s="54" t="s">
        <v>4422</v>
      </c>
      <c r="H877" s="54" t="s">
        <v>4422</v>
      </c>
      <c r="I877" s="55" t="s">
        <v>3315</v>
      </c>
      <c r="J877" s="35">
        <v>2</v>
      </c>
      <c r="K877" s="36">
        <v>60</v>
      </c>
      <c r="L877" s="35">
        <v>1</v>
      </c>
      <c r="M877" s="36">
        <v>80</v>
      </c>
      <c r="N877" s="34"/>
      <c r="O877" s="34"/>
      <c r="P877" s="34"/>
      <c r="Q877" s="34"/>
      <c r="R877" s="35">
        <v>1</v>
      </c>
      <c r="S877" s="35">
        <v>60</v>
      </c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>
        <v>1</v>
      </c>
      <c r="AO877" s="36">
        <v>70</v>
      </c>
      <c r="AP877" s="293">
        <f>MAX(K877,M877,O877,Q877,S877,U877,W877,Y877,AA877,AC877,AE877,AG877,AI877,AK877,AM877,AO877)*VLOOKUP(I877,'5.- Instrumental'!$B$6:$O$303,14,FALSE)</f>
        <v>1.9514590347923684</v>
      </c>
      <c r="AQ877" s="356">
        <f>VLOOKUP(C877,'6.- Insumos'!$B$5:$K$2417,10,FALSE)</f>
        <v>341.17450666666673</v>
      </c>
      <c r="AR877" s="293">
        <f t="shared" si="38"/>
        <v>343.12596570145911</v>
      </c>
      <c r="AS877" s="293">
        <f t="shared" si="35"/>
        <v>343.12596570145911</v>
      </c>
      <c r="AU877" s="357"/>
    </row>
    <row r="878" spans="2:47" ht="38.25">
      <c r="B878" s="52">
        <v>872</v>
      </c>
      <c r="C878" s="334">
        <v>43415</v>
      </c>
      <c r="D878" s="81" t="s">
        <v>1324</v>
      </c>
      <c r="E878" s="55" t="s">
        <v>3569</v>
      </c>
      <c r="F878" s="55" t="s">
        <v>3573</v>
      </c>
      <c r="G878" s="54" t="s">
        <v>4422</v>
      </c>
      <c r="H878" s="54" t="s">
        <v>4422</v>
      </c>
      <c r="I878" s="55" t="s">
        <v>3315</v>
      </c>
      <c r="J878" s="35">
        <v>2</v>
      </c>
      <c r="K878" s="36">
        <v>90</v>
      </c>
      <c r="L878" s="35">
        <v>1</v>
      </c>
      <c r="M878" s="36">
        <v>110</v>
      </c>
      <c r="N878" s="34"/>
      <c r="O878" s="34"/>
      <c r="P878" s="34"/>
      <c r="Q878" s="34"/>
      <c r="R878" s="35">
        <v>1</v>
      </c>
      <c r="S878" s="35">
        <v>90</v>
      </c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>
        <v>1</v>
      </c>
      <c r="AO878" s="36">
        <v>100</v>
      </c>
      <c r="AP878" s="293">
        <f>MAX(K878,M878,O878,Q878,S878,U878,W878,Y878,AA878,AC878,AE878,AG878,AI878,AK878,AM878,AO878)*VLOOKUP(I878,'5.- Instrumental'!$B$6:$O$303,14,FALSE)</f>
        <v>2.6832561728395063</v>
      </c>
      <c r="AQ878" s="356">
        <f>VLOOKUP(C878,'6.- Insumos'!$B$5:$K$2417,10,FALSE)</f>
        <v>363.04099000000002</v>
      </c>
      <c r="AR878" s="293">
        <f t="shared" si="38"/>
        <v>365.72424617283951</v>
      </c>
      <c r="AS878" s="293">
        <f t="shared" si="35"/>
        <v>365.72424617283951</v>
      </c>
      <c r="AU878" s="357"/>
    </row>
    <row r="879" spans="2:47" ht="38.25">
      <c r="B879" s="52">
        <v>873</v>
      </c>
      <c r="C879" s="334">
        <v>43420</v>
      </c>
      <c r="D879" s="81" t="s">
        <v>1325</v>
      </c>
      <c r="E879" s="55" t="s">
        <v>3569</v>
      </c>
      <c r="F879" s="55" t="s">
        <v>3573</v>
      </c>
      <c r="G879" s="54" t="s">
        <v>4422</v>
      </c>
      <c r="H879" s="54" t="s">
        <v>4422</v>
      </c>
      <c r="I879" s="55" t="s">
        <v>3315</v>
      </c>
      <c r="J879" s="35">
        <v>2</v>
      </c>
      <c r="K879" s="35">
        <v>100</v>
      </c>
      <c r="L879" s="35">
        <v>1</v>
      </c>
      <c r="M879" s="35">
        <v>120</v>
      </c>
      <c r="N879" s="34"/>
      <c r="O879" s="34"/>
      <c r="P879" s="34"/>
      <c r="Q879" s="34"/>
      <c r="R879" s="35">
        <v>1</v>
      </c>
      <c r="S879" s="35">
        <v>100</v>
      </c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>
        <v>1</v>
      </c>
      <c r="AO879" s="35">
        <v>110</v>
      </c>
      <c r="AP879" s="293">
        <f>MAX(K879,M879,O879,Q879,S879,U879,W879,Y879,AA879,AC879,AE879,AG879,AI879,AK879,AM879,AO879)*VLOOKUP(I879,'5.- Instrumental'!$B$6:$O$303,14,FALSE)</f>
        <v>2.9271885521885523</v>
      </c>
      <c r="AQ879" s="356">
        <f>VLOOKUP(C879,'6.- Insumos'!$B$5:$K$2417,10,FALSE)</f>
        <v>363.04099000000002</v>
      </c>
      <c r="AR879" s="293">
        <f t="shared" si="38"/>
        <v>365.96817855218859</v>
      </c>
      <c r="AS879" s="293">
        <f t="shared" si="35"/>
        <v>365.96817855218859</v>
      </c>
      <c r="AU879" s="357"/>
    </row>
    <row r="880" spans="2:47" ht="38.25">
      <c r="B880" s="52">
        <v>874</v>
      </c>
      <c r="C880" s="334">
        <v>43450</v>
      </c>
      <c r="D880" s="81" t="s">
        <v>1326</v>
      </c>
      <c r="E880" s="55" t="s">
        <v>3569</v>
      </c>
      <c r="F880" s="55" t="s">
        <v>3573</v>
      </c>
      <c r="G880" s="54" t="s">
        <v>4422</v>
      </c>
      <c r="H880" s="54" t="s">
        <v>4422</v>
      </c>
      <c r="I880" s="55" t="s">
        <v>3304</v>
      </c>
      <c r="J880" s="35">
        <v>2</v>
      </c>
      <c r="K880" s="35">
        <v>100</v>
      </c>
      <c r="L880" s="35">
        <v>1</v>
      </c>
      <c r="M880" s="35">
        <v>120</v>
      </c>
      <c r="N880" s="34"/>
      <c r="O880" s="34"/>
      <c r="P880" s="34"/>
      <c r="Q880" s="34"/>
      <c r="R880" s="35">
        <v>1</v>
      </c>
      <c r="S880" s="35">
        <v>100</v>
      </c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>
        <v>1</v>
      </c>
      <c r="AO880" s="35">
        <v>110</v>
      </c>
      <c r="AP880" s="293">
        <f>MAX(K880,M880,O880,Q880,S880,U880,W880,Y880,AA880,AC880,AE880,AG880,AI880,AK880,AM880,AO880)*VLOOKUP(I880,'5.- Instrumental'!$B$6:$O$303,14,FALSE)</f>
        <v>1.5059974747474747</v>
      </c>
      <c r="AQ880" s="356">
        <f>VLOOKUP(C880,'6.- Insumos'!$B$5:$K$2417,10,FALSE)</f>
        <v>71.08</v>
      </c>
      <c r="AR880" s="293">
        <f t="shared" si="38"/>
        <v>72.585997474747472</v>
      </c>
      <c r="AS880" s="293">
        <f t="shared" si="35"/>
        <v>72.585997474747472</v>
      </c>
      <c r="AU880" s="357"/>
    </row>
    <row r="881" spans="2:47" ht="38.25">
      <c r="B881" s="52">
        <v>875</v>
      </c>
      <c r="C881" s="334">
        <v>43460</v>
      </c>
      <c r="D881" s="81" t="s">
        <v>1327</v>
      </c>
      <c r="E881" s="55" t="s">
        <v>647</v>
      </c>
      <c r="F881" s="55" t="s">
        <v>3570</v>
      </c>
      <c r="G881" s="54" t="s">
        <v>4422</v>
      </c>
      <c r="H881" s="54" t="s">
        <v>4422</v>
      </c>
      <c r="I881" s="55" t="s">
        <v>3315</v>
      </c>
      <c r="J881" s="35">
        <v>1</v>
      </c>
      <c r="K881" s="36">
        <v>60</v>
      </c>
      <c r="L881" s="35"/>
      <c r="M881" s="36"/>
      <c r="N881" s="34"/>
      <c r="O881" s="34"/>
      <c r="P881" s="34"/>
      <c r="Q881" s="34"/>
      <c r="R881" s="35"/>
      <c r="S881" s="35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>
        <v>1</v>
      </c>
      <c r="AO881" s="36">
        <v>80</v>
      </c>
      <c r="AP881" s="293">
        <f>MAX(K881,M881,O881,Q881,S881,U881,W881,Y881,AA881,AC881,AE881,AG881,AI881,AK881,AM881,AO881)*VLOOKUP(I881,'5.- Instrumental'!$B$6:$O$303,14,FALSE)</f>
        <v>1.9514590347923684</v>
      </c>
      <c r="AQ881" s="356">
        <f>VLOOKUP(C881,'6.- Insumos'!$B$5:$K$2417,10,FALSE)</f>
        <v>117.40399999999998</v>
      </c>
      <c r="AR881" s="293">
        <f t="shared" si="38"/>
        <v>119.35545903479235</v>
      </c>
      <c r="AS881" s="293">
        <f t="shared" si="35"/>
        <v>119.35545903479235</v>
      </c>
      <c r="AU881" s="357"/>
    </row>
    <row r="882" spans="2:47" ht="38.25">
      <c r="B882" s="52">
        <v>876</v>
      </c>
      <c r="C882" s="334">
        <v>43500</v>
      </c>
      <c r="D882" s="81" t="s">
        <v>1328</v>
      </c>
      <c r="E882" s="55" t="s">
        <v>3569</v>
      </c>
      <c r="F882" s="55" t="s">
        <v>3570</v>
      </c>
      <c r="G882" s="54" t="s">
        <v>4422</v>
      </c>
      <c r="H882" s="54" t="s">
        <v>4422</v>
      </c>
      <c r="I882" s="55" t="s">
        <v>3315</v>
      </c>
      <c r="J882" s="35">
        <v>2</v>
      </c>
      <c r="K882" s="36">
        <v>60</v>
      </c>
      <c r="L882" s="35">
        <v>1</v>
      </c>
      <c r="M882" s="36">
        <v>80</v>
      </c>
      <c r="N882" s="34"/>
      <c r="O882" s="34"/>
      <c r="P882" s="34"/>
      <c r="Q882" s="34"/>
      <c r="R882" s="35">
        <v>1</v>
      </c>
      <c r="S882" s="35">
        <v>60</v>
      </c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>
        <v>1</v>
      </c>
      <c r="AO882" s="36">
        <v>70</v>
      </c>
      <c r="AP882" s="293">
        <f>MAX(K882,M882,O882,Q882,S882,U882,W882,Y882,AA882,AC882,AE882,AG882,AI882,AK882,AM882,AO882)*VLOOKUP(I882,'5.- Instrumental'!$B$6:$O$303,14,FALSE)</f>
        <v>1.9514590347923684</v>
      </c>
      <c r="AQ882" s="356">
        <f>VLOOKUP(C882,'6.- Insumos'!$B$5:$K$2417,10,FALSE)</f>
        <v>258.16601666666668</v>
      </c>
      <c r="AR882" s="293">
        <f t="shared" si="38"/>
        <v>260.11747570145906</v>
      </c>
      <c r="AS882" s="293">
        <f t="shared" si="35"/>
        <v>260.11747570145906</v>
      </c>
      <c r="AU882" s="357"/>
    </row>
    <row r="883" spans="2:47" ht="38.25">
      <c r="B883" s="52">
        <v>877</v>
      </c>
      <c r="C883" s="334">
        <v>43501</v>
      </c>
      <c r="D883" s="81" t="s">
        <v>341</v>
      </c>
      <c r="E883" s="55" t="s">
        <v>3569</v>
      </c>
      <c r="F883" s="55" t="s">
        <v>3573</v>
      </c>
      <c r="G883" s="54" t="s">
        <v>4422</v>
      </c>
      <c r="H883" s="54" t="s">
        <v>4422</v>
      </c>
      <c r="I883" s="55" t="s">
        <v>3315</v>
      </c>
      <c r="J883" s="35">
        <v>2</v>
      </c>
      <c r="K883" s="36">
        <v>80</v>
      </c>
      <c r="L883" s="35">
        <v>1</v>
      </c>
      <c r="M883" s="36">
        <v>100</v>
      </c>
      <c r="N883" s="34"/>
      <c r="O883" s="34"/>
      <c r="P883" s="34"/>
      <c r="Q883" s="34"/>
      <c r="R883" s="35">
        <v>1</v>
      </c>
      <c r="S883" s="35">
        <v>80</v>
      </c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>
        <v>1</v>
      </c>
      <c r="AO883" s="36">
        <v>90</v>
      </c>
      <c r="AP883" s="293">
        <f>MAX(K883,M883,O883,Q883,S883,U883,W883,Y883,AA883,AC883,AE883,AG883,AI883,AK883,AM883,AO883)*VLOOKUP(I883,'5.- Instrumental'!$B$6:$O$303,14,FALSE)</f>
        <v>2.4393237934904604</v>
      </c>
      <c r="AQ883" s="356">
        <f>VLOOKUP(C883,'6.- Insumos'!$B$5:$K$2417,10,FALSE)</f>
        <v>362.4931733333334</v>
      </c>
      <c r="AR883" s="293">
        <f t="shared" si="38"/>
        <v>364.93249712682388</v>
      </c>
      <c r="AS883" s="293">
        <f t="shared" si="35"/>
        <v>364.93249712682388</v>
      </c>
      <c r="AU883" s="357"/>
    </row>
    <row r="884" spans="2:47" ht="38.25">
      <c r="B884" s="52">
        <v>878</v>
      </c>
      <c r="C884" s="334">
        <v>43520</v>
      </c>
      <c r="D884" s="81" t="s">
        <v>342</v>
      </c>
      <c r="E884" s="55" t="s">
        <v>3569</v>
      </c>
      <c r="F884" s="55" t="s">
        <v>3573</v>
      </c>
      <c r="G884" s="54" t="s">
        <v>4422</v>
      </c>
      <c r="H884" s="54" t="s">
        <v>4422</v>
      </c>
      <c r="I884" s="55" t="s">
        <v>3315</v>
      </c>
      <c r="J884" s="34">
        <v>2</v>
      </c>
      <c r="K884" s="34">
        <v>30</v>
      </c>
      <c r="L884" s="34">
        <v>1</v>
      </c>
      <c r="M884" s="34">
        <v>50</v>
      </c>
      <c r="N884" s="34"/>
      <c r="O884" s="34"/>
      <c r="P884" s="34"/>
      <c r="Q884" s="34"/>
      <c r="R884" s="34">
        <v>1</v>
      </c>
      <c r="S884" s="34">
        <v>30</v>
      </c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>
        <v>1</v>
      </c>
      <c r="AO884" s="34">
        <v>40</v>
      </c>
      <c r="AP884" s="293">
        <f>MAX(K884,M884,O884,Q884,S884,U884,W884,Y884,AA884,AC884,AE884,AG884,AI884,AK884,AM884,AO884)*VLOOKUP(I884,'5.- Instrumental'!$B$6:$O$303,14,FALSE)</f>
        <v>1.2196618967452302</v>
      </c>
      <c r="AQ884" s="356">
        <f>VLOOKUP(C884,'6.- Insumos'!$B$5:$K$2417,10,FALSE)</f>
        <v>328.54650666666669</v>
      </c>
      <c r="AR884" s="293">
        <f t="shared" si="38"/>
        <v>329.7661685634119</v>
      </c>
      <c r="AS884" s="293">
        <f t="shared" si="35"/>
        <v>329.7661685634119</v>
      </c>
      <c r="AU884" s="357"/>
    </row>
    <row r="885" spans="2:47" ht="38.25">
      <c r="B885" s="52">
        <v>879</v>
      </c>
      <c r="C885" s="334">
        <v>43605</v>
      </c>
      <c r="D885" s="81" t="s">
        <v>343</v>
      </c>
      <c r="E885" s="55" t="s">
        <v>3569</v>
      </c>
      <c r="F885" s="55" t="s">
        <v>3573</v>
      </c>
      <c r="G885" s="40" t="s">
        <v>3282</v>
      </c>
      <c r="H885" s="54" t="s">
        <v>4422</v>
      </c>
      <c r="I885" s="55" t="s">
        <v>3801</v>
      </c>
      <c r="J885" s="34">
        <v>2</v>
      </c>
      <c r="K885" s="34">
        <v>30</v>
      </c>
      <c r="L885" s="34">
        <v>1</v>
      </c>
      <c r="M885" s="34">
        <v>50</v>
      </c>
      <c r="N885" s="34"/>
      <c r="O885" s="34"/>
      <c r="P885" s="34"/>
      <c r="Q885" s="34"/>
      <c r="R885" s="34">
        <v>1</v>
      </c>
      <c r="S885" s="34">
        <v>30</v>
      </c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>
        <v>1</v>
      </c>
      <c r="AO885" s="34">
        <v>40</v>
      </c>
      <c r="AP885" s="293">
        <f>MAX(K885,M885,O885,Q885,S885,U885,W885,Y885,AA885,AC885,AE885,AG885,AI885,AK885,AM885,AO885)*VLOOKUP(I885,'5.- Instrumental'!$B$6:$O$303,14,FALSE)</f>
        <v>2.4398937289562288</v>
      </c>
      <c r="AQ885" s="356">
        <f>VLOOKUP(C885,'6.- Insumos'!$B$5:$K$2417,10,FALSE)</f>
        <v>199.21401666666668</v>
      </c>
      <c r="AR885" s="293">
        <f t="shared" si="38"/>
        <v>201.65391039562292</v>
      </c>
      <c r="AS885" s="293">
        <f t="shared" si="35"/>
        <v>201.65391039562292</v>
      </c>
      <c r="AU885" s="357"/>
    </row>
    <row r="886" spans="2:47" ht="38.25">
      <c r="B886" s="52">
        <v>880</v>
      </c>
      <c r="C886" s="334">
        <v>43620</v>
      </c>
      <c r="D886" s="81" t="s">
        <v>344</v>
      </c>
      <c r="E886" s="55" t="s">
        <v>3569</v>
      </c>
      <c r="F886" s="55" t="s">
        <v>1742</v>
      </c>
      <c r="G886" s="54" t="s">
        <v>4422</v>
      </c>
      <c r="H886" s="54" t="s">
        <v>4422</v>
      </c>
      <c r="I886" s="55" t="s">
        <v>3315</v>
      </c>
      <c r="J886" s="35">
        <v>2</v>
      </c>
      <c r="K886" s="36">
        <v>240</v>
      </c>
      <c r="L886" s="35">
        <v>1</v>
      </c>
      <c r="M886" s="36">
        <v>260</v>
      </c>
      <c r="N886" s="34"/>
      <c r="O886" s="34"/>
      <c r="P886" s="34"/>
      <c r="Q886" s="34"/>
      <c r="R886" s="35">
        <v>1</v>
      </c>
      <c r="S886" s="35">
        <v>240</v>
      </c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>
        <v>1</v>
      </c>
      <c r="AO886" s="36">
        <v>250</v>
      </c>
      <c r="AP886" s="293">
        <f>MAX(K886,M886,O886,Q886,S886,U886,W886,Y886,AA886,AC886,AE886,AG886,AI886,AK886,AM886,AO886)*VLOOKUP(I886,'5.- Instrumental'!$B$6:$O$303,14,FALSE)</f>
        <v>6.3422418630751967</v>
      </c>
      <c r="AQ886" s="356">
        <f>VLOOKUP(C886,'6.- Insumos'!$B$5:$K$2417,10,FALSE)</f>
        <v>455.03200666666658</v>
      </c>
      <c r="AR886" s="293" t="s">
        <v>3270</v>
      </c>
      <c r="AS886" s="293">
        <f t="shared" si="35"/>
        <v>461.37424852974175</v>
      </c>
      <c r="AU886" s="357"/>
    </row>
    <row r="887" spans="2:47" ht="38.25">
      <c r="B887" s="52">
        <v>881</v>
      </c>
      <c r="C887" s="334">
        <v>43631</v>
      </c>
      <c r="D887" s="81" t="s">
        <v>345</v>
      </c>
      <c r="E887" s="55" t="s">
        <v>3569</v>
      </c>
      <c r="F887" s="55" t="s">
        <v>3573</v>
      </c>
      <c r="G887" s="54" t="s">
        <v>4422</v>
      </c>
      <c r="H887" s="54" t="s">
        <v>4422</v>
      </c>
      <c r="I887" s="55" t="s">
        <v>3315</v>
      </c>
      <c r="J887" s="35">
        <v>2</v>
      </c>
      <c r="K887" s="36">
        <v>200</v>
      </c>
      <c r="L887" s="35">
        <v>1</v>
      </c>
      <c r="M887" s="36">
        <v>220</v>
      </c>
      <c r="N887" s="34"/>
      <c r="O887" s="34"/>
      <c r="P887" s="34"/>
      <c r="Q887" s="34"/>
      <c r="R887" s="35">
        <v>1</v>
      </c>
      <c r="S887" s="35">
        <v>200</v>
      </c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>
        <v>1</v>
      </c>
      <c r="AO887" s="36">
        <v>210</v>
      </c>
      <c r="AP887" s="293">
        <f>MAX(K887,M887,O887,Q887,S887,U887,W887,Y887,AA887,AC887,AE887,AG887,AI887,AK887,AM887,AO887)*VLOOKUP(I887,'5.- Instrumental'!$B$6:$O$303,14,FALSE)</f>
        <v>5.3665123456790127</v>
      </c>
      <c r="AQ887" s="356">
        <f>VLOOKUP(C887,'6.- Insumos'!$B$5:$K$2417,10,FALSE)</f>
        <v>436.22517333333337</v>
      </c>
      <c r="AR887" s="293">
        <f>AP887+AQ887</f>
        <v>441.59168567901236</v>
      </c>
      <c r="AS887" s="293">
        <f t="shared" si="35"/>
        <v>441.59168567901236</v>
      </c>
      <c r="AU887" s="357"/>
    </row>
    <row r="888" spans="2:47" ht="38.25">
      <c r="B888" s="52">
        <v>882</v>
      </c>
      <c r="C888" s="334">
        <v>43635</v>
      </c>
      <c r="D888" s="81" t="s">
        <v>346</v>
      </c>
      <c r="E888" s="55" t="s">
        <v>3569</v>
      </c>
      <c r="F888" s="55" t="s">
        <v>3573</v>
      </c>
      <c r="G888" s="54" t="s">
        <v>4422</v>
      </c>
      <c r="H888" s="54" t="s">
        <v>4422</v>
      </c>
      <c r="I888" s="55" t="s">
        <v>3315</v>
      </c>
      <c r="J888" s="35">
        <v>2</v>
      </c>
      <c r="K888" s="36">
        <v>150</v>
      </c>
      <c r="L888" s="35">
        <v>1</v>
      </c>
      <c r="M888" s="36">
        <v>170</v>
      </c>
      <c r="N888" s="34"/>
      <c r="O888" s="34"/>
      <c r="P888" s="34"/>
      <c r="Q888" s="34"/>
      <c r="R888" s="35">
        <v>1</v>
      </c>
      <c r="S888" s="35">
        <v>150</v>
      </c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>
        <v>1</v>
      </c>
      <c r="AO888" s="36">
        <v>160</v>
      </c>
      <c r="AP888" s="293">
        <f>MAX(K888,M888,O888,Q888,S888,U888,W888,Y888,AA888,AC888,AE888,AG888,AI888,AK888,AM888,AO888)*VLOOKUP(I888,'5.- Instrumental'!$B$6:$O$303,14,FALSE)</f>
        <v>4.1468504489337823</v>
      </c>
      <c r="AQ888" s="356">
        <f>VLOOKUP(C888,'6.- Insumos'!$B$5:$K$2417,10,FALSE)</f>
        <v>410.01850666666667</v>
      </c>
      <c r="AR888" s="293">
        <f>AP888+AQ888</f>
        <v>414.16535711560044</v>
      </c>
      <c r="AS888" s="293">
        <f t="shared" si="35"/>
        <v>414.16535711560044</v>
      </c>
      <c r="AU888" s="357"/>
    </row>
    <row r="889" spans="2:47" ht="51">
      <c r="B889" s="52">
        <v>883</v>
      </c>
      <c r="C889" s="334">
        <v>43638</v>
      </c>
      <c r="D889" s="81" t="s">
        <v>347</v>
      </c>
      <c r="E889" s="55" t="s">
        <v>3569</v>
      </c>
      <c r="F889" s="55" t="s">
        <v>1742</v>
      </c>
      <c r="G889" s="54" t="s">
        <v>4422</v>
      </c>
      <c r="H889" s="54" t="s">
        <v>4422</v>
      </c>
      <c r="I889" s="55" t="s">
        <v>3315</v>
      </c>
      <c r="J889" s="35">
        <v>2</v>
      </c>
      <c r="K889" s="36">
        <v>200</v>
      </c>
      <c r="L889" s="35">
        <v>1</v>
      </c>
      <c r="M889" s="36">
        <v>220</v>
      </c>
      <c r="N889" s="34"/>
      <c r="O889" s="34"/>
      <c r="P889" s="34"/>
      <c r="Q889" s="34"/>
      <c r="R889" s="35">
        <v>1</v>
      </c>
      <c r="S889" s="35">
        <v>200</v>
      </c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>
        <v>1</v>
      </c>
      <c r="AO889" s="36">
        <v>210</v>
      </c>
      <c r="AP889" s="293">
        <f>MAX(K889,M889,O889,Q889,S889,U889,W889,Y889,AA889,AC889,AE889,AG889,AI889,AK889,AM889,AO889)*VLOOKUP(I889,'5.- Instrumental'!$B$6:$O$303,14,FALSE)</f>
        <v>5.3665123456790127</v>
      </c>
      <c r="AQ889" s="356">
        <f>VLOOKUP(C889,'6.- Insumos'!$B$5:$K$2417,10,FALSE)</f>
        <v>435.61467333333326</v>
      </c>
      <c r="AR889" s="293" t="s">
        <v>3270</v>
      </c>
      <c r="AS889" s="293">
        <f t="shared" si="35"/>
        <v>440.98118567901224</v>
      </c>
      <c r="AU889" s="357"/>
    </row>
    <row r="890" spans="2:47" ht="38.25">
      <c r="B890" s="52">
        <v>884</v>
      </c>
      <c r="C890" s="334">
        <v>43640</v>
      </c>
      <c r="D890" s="81" t="s">
        <v>348</v>
      </c>
      <c r="E890" s="55" t="s">
        <v>3569</v>
      </c>
      <c r="F890" s="55" t="s">
        <v>3573</v>
      </c>
      <c r="G890" s="54" t="s">
        <v>4422</v>
      </c>
      <c r="H890" s="54" t="s">
        <v>4422</v>
      </c>
      <c r="I890" s="55" t="s">
        <v>3315</v>
      </c>
      <c r="J890" s="35">
        <v>2</v>
      </c>
      <c r="K890" s="36">
        <v>120</v>
      </c>
      <c r="L890" s="35">
        <v>1</v>
      </c>
      <c r="M890" s="36">
        <v>140</v>
      </c>
      <c r="N890" s="34"/>
      <c r="O890" s="34"/>
      <c r="P890" s="34"/>
      <c r="Q890" s="34"/>
      <c r="R890" s="35">
        <v>1</v>
      </c>
      <c r="S890" s="35">
        <v>120</v>
      </c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>
        <v>1</v>
      </c>
      <c r="AO890" s="36">
        <v>130</v>
      </c>
      <c r="AP890" s="293">
        <f>MAX(K890,M890,O890,Q890,S890,U890,W890,Y890,AA890,AC890,AE890,AG890,AI890,AK890,AM890,AO890)*VLOOKUP(I890,'5.- Instrumental'!$B$6:$O$303,14,FALSE)</f>
        <v>3.4150533108866443</v>
      </c>
      <c r="AQ890" s="356">
        <f>VLOOKUP(C890,'6.- Insumos'!$B$5:$K$2417,10,FALSE)</f>
        <v>389.65050666666673</v>
      </c>
      <c r="AR890" s="293">
        <f t="shared" ref="AR890:AR913" si="39">AP890+AQ890</f>
        <v>393.06555997755339</v>
      </c>
      <c r="AS890" s="293">
        <f t="shared" si="35"/>
        <v>393.06555997755339</v>
      </c>
      <c r="AU890" s="357"/>
    </row>
    <row r="891" spans="2:47" ht="38.25">
      <c r="B891" s="52">
        <v>885</v>
      </c>
      <c r="C891" s="334">
        <v>43641</v>
      </c>
      <c r="D891" s="81" t="s">
        <v>349</v>
      </c>
      <c r="E891" s="55" t="s">
        <v>3569</v>
      </c>
      <c r="F891" s="55" t="s">
        <v>3573</v>
      </c>
      <c r="G891" s="54" t="s">
        <v>4422</v>
      </c>
      <c r="H891" s="54" t="s">
        <v>4422</v>
      </c>
      <c r="I891" s="55" t="s">
        <v>3315</v>
      </c>
      <c r="J891" s="35">
        <v>2</v>
      </c>
      <c r="K891" s="36">
        <v>120</v>
      </c>
      <c r="L891" s="35">
        <v>1</v>
      </c>
      <c r="M891" s="36">
        <v>140</v>
      </c>
      <c r="N891" s="34"/>
      <c r="O891" s="34"/>
      <c r="P891" s="34"/>
      <c r="Q891" s="34"/>
      <c r="R891" s="35">
        <v>1</v>
      </c>
      <c r="S891" s="35">
        <v>120</v>
      </c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>
        <v>1</v>
      </c>
      <c r="AO891" s="36">
        <v>130</v>
      </c>
      <c r="AP891" s="293">
        <f>MAX(K891,M891,O891,Q891,S891,U891,W891,Y891,AA891,AC891,AE891,AG891,AI891,AK891,AM891,AO891)*VLOOKUP(I891,'5.- Instrumental'!$B$6:$O$303,14,FALSE)</f>
        <v>3.4150533108866443</v>
      </c>
      <c r="AQ891" s="356">
        <f>VLOOKUP(C891,'6.- Insumos'!$B$5:$K$2417,10,FALSE)</f>
        <v>389.65050666666673</v>
      </c>
      <c r="AR891" s="293">
        <f t="shared" si="39"/>
        <v>393.06555997755339</v>
      </c>
      <c r="AS891" s="293">
        <f t="shared" si="35"/>
        <v>393.06555997755339</v>
      </c>
      <c r="AU891" s="357"/>
    </row>
    <row r="892" spans="2:47" ht="38.25">
      <c r="B892" s="52">
        <v>886</v>
      </c>
      <c r="C892" s="334">
        <v>43651</v>
      </c>
      <c r="D892" s="81" t="s">
        <v>3361</v>
      </c>
      <c r="E892" s="55" t="s">
        <v>3569</v>
      </c>
      <c r="F892" s="55" t="s">
        <v>3573</v>
      </c>
      <c r="G892" s="40" t="s">
        <v>3282</v>
      </c>
      <c r="H892" s="54" t="s">
        <v>4422</v>
      </c>
      <c r="I892" s="55" t="s">
        <v>3801</v>
      </c>
      <c r="J892" s="35">
        <v>2</v>
      </c>
      <c r="K892" s="36">
        <v>90</v>
      </c>
      <c r="L892" s="35">
        <v>1</v>
      </c>
      <c r="M892" s="36">
        <v>110</v>
      </c>
      <c r="N892" s="34"/>
      <c r="O892" s="34"/>
      <c r="P892" s="34"/>
      <c r="Q892" s="34"/>
      <c r="R892" s="35">
        <v>1</v>
      </c>
      <c r="S892" s="35">
        <v>90</v>
      </c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>
        <v>1</v>
      </c>
      <c r="AO892" s="36">
        <v>100</v>
      </c>
      <c r="AP892" s="293">
        <f>MAX(K892,M892,O892,Q892,S892,U892,W892,Y892,AA892,AC892,AE892,AG892,AI892,AK892,AM892,AO892)*VLOOKUP(I892,'5.- Instrumental'!$B$6:$O$303,14,FALSE)</f>
        <v>5.3677662037037042</v>
      </c>
      <c r="AQ892" s="356">
        <f>VLOOKUP(C892,'6.- Insumos'!$B$5:$K$2417,10,FALSE)</f>
        <v>369.28250666666668</v>
      </c>
      <c r="AR892" s="293">
        <f t="shared" si="39"/>
        <v>374.65027287037037</v>
      </c>
      <c r="AS892" s="293">
        <f t="shared" si="35"/>
        <v>374.65027287037037</v>
      </c>
      <c r="AU892" s="357"/>
    </row>
    <row r="893" spans="2:47" ht="38.25">
      <c r="B893" s="52">
        <v>887</v>
      </c>
      <c r="C893" s="334">
        <v>43652</v>
      </c>
      <c r="D893" s="81" t="s">
        <v>3362</v>
      </c>
      <c r="E893" s="55" t="s">
        <v>3569</v>
      </c>
      <c r="F893" s="55" t="s">
        <v>3573</v>
      </c>
      <c r="G893" s="40" t="s">
        <v>3282</v>
      </c>
      <c r="H893" s="54" t="s">
        <v>4422</v>
      </c>
      <c r="I893" s="55" t="s">
        <v>3801</v>
      </c>
      <c r="J893" s="35">
        <v>2</v>
      </c>
      <c r="K893" s="35">
        <v>100</v>
      </c>
      <c r="L893" s="35">
        <v>1</v>
      </c>
      <c r="M893" s="35">
        <v>120</v>
      </c>
      <c r="N893" s="34"/>
      <c r="O893" s="34"/>
      <c r="P893" s="34"/>
      <c r="Q893" s="34"/>
      <c r="R893" s="35">
        <v>1</v>
      </c>
      <c r="S893" s="35">
        <v>100</v>
      </c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>
        <v>1</v>
      </c>
      <c r="AO893" s="35">
        <v>110</v>
      </c>
      <c r="AP893" s="293">
        <f>MAX(K893,M893,O893,Q893,S893,U893,W893,Y893,AA893,AC893,AE893,AG893,AI893,AK893,AM893,AO893)*VLOOKUP(I893,'5.- Instrumental'!$B$6:$O$303,14,FALSE)</f>
        <v>5.8557449494949498</v>
      </c>
      <c r="AQ893" s="356">
        <f>VLOOKUP(C893,'6.- Insumos'!$B$5:$K$2417,10,FALSE)</f>
        <v>376.07184000000007</v>
      </c>
      <c r="AR893" s="293">
        <f t="shared" si="39"/>
        <v>381.92758494949504</v>
      </c>
      <c r="AS893" s="293">
        <f t="shared" ref="AS893:AS956" si="40">AP893++AQ893</f>
        <v>381.92758494949504</v>
      </c>
      <c r="AU893" s="357"/>
    </row>
    <row r="894" spans="2:47" ht="38.25">
      <c r="B894" s="52">
        <v>888</v>
      </c>
      <c r="C894" s="334">
        <v>43653</v>
      </c>
      <c r="D894" s="81" t="s">
        <v>3363</v>
      </c>
      <c r="E894" s="55" t="s">
        <v>3569</v>
      </c>
      <c r="F894" s="55" t="s">
        <v>3573</v>
      </c>
      <c r="G894" s="40" t="s">
        <v>3282</v>
      </c>
      <c r="H894" s="54" t="s">
        <v>4422</v>
      </c>
      <c r="I894" s="55" t="s">
        <v>3801</v>
      </c>
      <c r="J894" s="35">
        <v>2</v>
      </c>
      <c r="K894" s="36">
        <v>120</v>
      </c>
      <c r="L894" s="35">
        <v>1</v>
      </c>
      <c r="M894" s="36">
        <v>140</v>
      </c>
      <c r="N894" s="34"/>
      <c r="O894" s="34"/>
      <c r="P894" s="34"/>
      <c r="Q894" s="34"/>
      <c r="R894" s="35">
        <v>1</v>
      </c>
      <c r="S894" s="35">
        <v>120</v>
      </c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>
        <v>1</v>
      </c>
      <c r="AO894" s="36">
        <v>130</v>
      </c>
      <c r="AP894" s="293">
        <f>MAX(K894,M894,O894,Q894,S894,U894,W894,Y894,AA894,AC894,AE894,AG894,AI894,AK894,AM894,AO894)*VLOOKUP(I894,'5.- Instrumental'!$B$6:$O$303,14,FALSE)</f>
        <v>6.8317024410774412</v>
      </c>
      <c r="AQ894" s="356">
        <f>VLOOKUP(C894,'6.- Insumos'!$B$5:$K$2417,10,FALSE)</f>
        <v>389.65050666666673</v>
      </c>
      <c r="AR894" s="293">
        <f t="shared" si="39"/>
        <v>396.48220910774415</v>
      </c>
      <c r="AS894" s="293">
        <f t="shared" si="40"/>
        <v>396.48220910774415</v>
      </c>
      <c r="AU894" s="357"/>
    </row>
    <row r="895" spans="2:47" ht="38.25">
      <c r="B895" s="52">
        <v>889</v>
      </c>
      <c r="C895" s="334">
        <v>43750</v>
      </c>
      <c r="D895" s="81" t="s">
        <v>3364</v>
      </c>
      <c r="E895" s="55" t="s">
        <v>3569</v>
      </c>
      <c r="F895" s="55" t="s">
        <v>3573</v>
      </c>
      <c r="G895" s="54" t="s">
        <v>4422</v>
      </c>
      <c r="H895" s="54" t="s">
        <v>4422</v>
      </c>
      <c r="I895" s="55" t="s">
        <v>3315</v>
      </c>
      <c r="J895" s="35">
        <v>2</v>
      </c>
      <c r="K895" s="36">
        <v>60</v>
      </c>
      <c r="L895" s="35">
        <v>1</v>
      </c>
      <c r="M895" s="36">
        <v>80</v>
      </c>
      <c r="N895" s="34"/>
      <c r="O895" s="34"/>
      <c r="P895" s="34"/>
      <c r="Q895" s="34"/>
      <c r="R895" s="35">
        <v>1</v>
      </c>
      <c r="S895" s="35">
        <v>60</v>
      </c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>
        <v>1</v>
      </c>
      <c r="AO895" s="36">
        <v>70</v>
      </c>
      <c r="AP895" s="293">
        <f>MAX(K895,M895,O895,Q895,S895,U895,W895,Y895,AA895,AC895,AE895,AG895,AI895,AK895,AM895,AO895)*VLOOKUP(I895,'5.- Instrumental'!$B$6:$O$303,14,FALSE)</f>
        <v>1.9514590347923684</v>
      </c>
      <c r="AQ895" s="356">
        <f>VLOOKUP(C895,'6.- Insumos'!$B$5:$K$2417,10,FALSE)</f>
        <v>200.41249000000002</v>
      </c>
      <c r="AR895" s="293">
        <f t="shared" si="39"/>
        <v>202.3639490347924</v>
      </c>
      <c r="AS895" s="293">
        <f t="shared" si="40"/>
        <v>202.3639490347924</v>
      </c>
      <c r="AU895" s="357"/>
    </row>
    <row r="896" spans="2:47" ht="38.25">
      <c r="B896" s="52">
        <v>890</v>
      </c>
      <c r="C896" s="334">
        <v>43800</v>
      </c>
      <c r="D896" s="81" t="s">
        <v>3365</v>
      </c>
      <c r="E896" s="55" t="s">
        <v>3569</v>
      </c>
      <c r="F896" s="55" t="s">
        <v>3573</v>
      </c>
      <c r="G896" s="54" t="s">
        <v>4422</v>
      </c>
      <c r="H896" s="54" t="s">
        <v>4422</v>
      </c>
      <c r="I896" s="55" t="s">
        <v>3315</v>
      </c>
      <c r="J896" s="35">
        <v>2</v>
      </c>
      <c r="K896" s="36">
        <v>60</v>
      </c>
      <c r="L896" s="35">
        <v>1</v>
      </c>
      <c r="M896" s="36">
        <v>80</v>
      </c>
      <c r="N896" s="34"/>
      <c r="O896" s="34"/>
      <c r="P896" s="34"/>
      <c r="Q896" s="34"/>
      <c r="R896" s="35">
        <v>1</v>
      </c>
      <c r="S896" s="35">
        <v>60</v>
      </c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>
        <v>1</v>
      </c>
      <c r="AO896" s="36">
        <v>70</v>
      </c>
      <c r="AP896" s="293">
        <f>MAX(K896,M896,O896,Q896,S896,U896,W896,Y896,AA896,AC896,AE896,AG896,AI896,AK896,AM896,AO896)*VLOOKUP(I896,'5.- Instrumental'!$B$6:$O$303,14,FALSE)</f>
        <v>1.9514590347923684</v>
      </c>
      <c r="AQ896" s="356">
        <f>VLOOKUP(C896,'6.- Insumos'!$B$5:$K$2417,10,FALSE)</f>
        <v>348.91450666666668</v>
      </c>
      <c r="AR896" s="293">
        <f t="shared" si="39"/>
        <v>350.86596570145906</v>
      </c>
      <c r="AS896" s="293">
        <f t="shared" si="40"/>
        <v>350.86596570145906</v>
      </c>
      <c r="AU896" s="357"/>
    </row>
    <row r="897" spans="2:47" ht="38.25">
      <c r="B897" s="52">
        <v>891</v>
      </c>
      <c r="C897" s="334">
        <v>43810</v>
      </c>
      <c r="D897" s="81" t="s">
        <v>2399</v>
      </c>
      <c r="E897" s="55" t="s">
        <v>3569</v>
      </c>
      <c r="F897" s="55" t="s">
        <v>3573</v>
      </c>
      <c r="G897" s="54" t="s">
        <v>4422</v>
      </c>
      <c r="H897" s="54" t="s">
        <v>4422</v>
      </c>
      <c r="I897" s="55" t="s">
        <v>3315</v>
      </c>
      <c r="J897" s="35">
        <v>2</v>
      </c>
      <c r="K897" s="36">
        <v>60</v>
      </c>
      <c r="L897" s="35">
        <v>1</v>
      </c>
      <c r="M897" s="36">
        <v>80</v>
      </c>
      <c r="N897" s="34"/>
      <c r="O897" s="34"/>
      <c r="P897" s="34"/>
      <c r="Q897" s="34"/>
      <c r="R897" s="35">
        <v>1</v>
      </c>
      <c r="S897" s="35">
        <v>60</v>
      </c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>
        <v>1</v>
      </c>
      <c r="AO897" s="36">
        <v>70</v>
      </c>
      <c r="AP897" s="293">
        <f>MAX(K897,M897,O897,Q897,S897,U897,W897,Y897,AA897,AC897,AE897,AG897,AI897,AK897,AM897,AO897)*VLOOKUP(I897,'5.- Instrumental'!$B$6:$O$303,14,FALSE)</f>
        <v>1.9514590347923684</v>
      </c>
      <c r="AQ897" s="356">
        <f>VLOOKUP(C897,'6.- Insumos'!$B$5:$K$2417,10,FALSE)</f>
        <v>341.17450666666673</v>
      </c>
      <c r="AR897" s="293">
        <f t="shared" si="39"/>
        <v>343.12596570145911</v>
      </c>
      <c r="AS897" s="293">
        <f t="shared" si="40"/>
        <v>343.12596570145911</v>
      </c>
      <c r="AU897" s="357"/>
    </row>
    <row r="898" spans="2:47" ht="38.25">
      <c r="B898" s="52">
        <v>892</v>
      </c>
      <c r="C898" s="334">
        <v>43820</v>
      </c>
      <c r="D898" s="81" t="s">
        <v>2400</v>
      </c>
      <c r="E898" s="55" t="s">
        <v>3569</v>
      </c>
      <c r="F898" s="55" t="s">
        <v>3573</v>
      </c>
      <c r="G898" s="54" t="s">
        <v>4422</v>
      </c>
      <c r="H898" s="54" t="s">
        <v>4422</v>
      </c>
      <c r="I898" s="55" t="s">
        <v>3315</v>
      </c>
      <c r="J898" s="35">
        <v>2</v>
      </c>
      <c r="K898" s="36">
        <v>80</v>
      </c>
      <c r="L898" s="35">
        <v>1</v>
      </c>
      <c r="M898" s="36">
        <v>100</v>
      </c>
      <c r="N898" s="34"/>
      <c r="O898" s="34"/>
      <c r="P898" s="34"/>
      <c r="Q898" s="34"/>
      <c r="R898" s="35">
        <v>1</v>
      </c>
      <c r="S898" s="35">
        <v>80</v>
      </c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>
        <v>1</v>
      </c>
      <c r="AO898" s="36">
        <v>90</v>
      </c>
      <c r="AP898" s="293">
        <f>MAX(K898,M898,O898,Q898,S898,U898,W898,Y898,AA898,AC898,AE898,AG898,AI898,AK898,AM898,AO898)*VLOOKUP(I898,'5.- Instrumental'!$B$6:$O$303,14,FALSE)</f>
        <v>2.4393237934904604</v>
      </c>
      <c r="AQ898" s="356">
        <f>VLOOKUP(C898,'6.- Insumos'!$B$5:$K$2417,10,FALSE)</f>
        <v>362.4931733333334</v>
      </c>
      <c r="AR898" s="293">
        <f t="shared" si="39"/>
        <v>364.93249712682388</v>
      </c>
      <c r="AS898" s="293">
        <f t="shared" si="40"/>
        <v>364.93249712682388</v>
      </c>
      <c r="AU898" s="357"/>
    </row>
    <row r="899" spans="2:47" ht="38.25">
      <c r="B899" s="52">
        <v>893</v>
      </c>
      <c r="C899" s="334">
        <v>43830</v>
      </c>
      <c r="D899" s="81" t="s">
        <v>2401</v>
      </c>
      <c r="E899" s="55" t="s">
        <v>3569</v>
      </c>
      <c r="F899" s="55" t="s">
        <v>3570</v>
      </c>
      <c r="G899" s="54" t="s">
        <v>4422</v>
      </c>
      <c r="H899" s="54" t="s">
        <v>4422</v>
      </c>
      <c r="I899" s="55" t="s">
        <v>3315</v>
      </c>
      <c r="J899" s="34">
        <v>2</v>
      </c>
      <c r="K899" s="34">
        <v>45</v>
      </c>
      <c r="L899" s="34">
        <v>1</v>
      </c>
      <c r="M899" s="34">
        <v>65</v>
      </c>
      <c r="N899" s="34"/>
      <c r="O899" s="34"/>
      <c r="P899" s="34"/>
      <c r="Q899" s="34"/>
      <c r="R899" s="34">
        <v>1</v>
      </c>
      <c r="S899" s="34">
        <v>45</v>
      </c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>
        <v>1</v>
      </c>
      <c r="AO899" s="34">
        <v>55</v>
      </c>
      <c r="AP899" s="293">
        <f>MAX(K899,M899,O899,Q899,S899,U899,W899,Y899,AA899,AC899,AE899,AG899,AI899,AK899,AM899,AO899)*VLOOKUP(I899,'5.- Instrumental'!$B$6:$O$303,14,FALSE)</f>
        <v>1.5855604657687992</v>
      </c>
      <c r="AQ899" s="356">
        <f>VLOOKUP(C899,'6.- Insumos'!$B$5:$K$2417,10,FALSE)</f>
        <v>255.72201666666666</v>
      </c>
      <c r="AR899" s="293">
        <f t="shared" si="39"/>
        <v>257.30757713243548</v>
      </c>
      <c r="AS899" s="293">
        <f t="shared" si="40"/>
        <v>257.30757713243548</v>
      </c>
      <c r="AU899" s="357"/>
    </row>
    <row r="900" spans="2:47" ht="38.25">
      <c r="B900" s="52">
        <v>894</v>
      </c>
      <c r="C900" s="334">
        <v>43831</v>
      </c>
      <c r="D900" s="81" t="s">
        <v>2402</v>
      </c>
      <c r="E900" s="55" t="s">
        <v>3569</v>
      </c>
      <c r="F900" s="55" t="s">
        <v>3573</v>
      </c>
      <c r="G900" s="54" t="s">
        <v>4422</v>
      </c>
      <c r="H900" s="54" t="s">
        <v>4422</v>
      </c>
      <c r="I900" s="55" t="s">
        <v>3315</v>
      </c>
      <c r="J900" s="34">
        <v>2</v>
      </c>
      <c r="K900" s="34">
        <v>45</v>
      </c>
      <c r="L900" s="34">
        <v>1</v>
      </c>
      <c r="M900" s="34">
        <v>65</v>
      </c>
      <c r="N900" s="34"/>
      <c r="O900" s="34"/>
      <c r="P900" s="34"/>
      <c r="Q900" s="34"/>
      <c r="R900" s="34">
        <v>1</v>
      </c>
      <c r="S900" s="34">
        <v>45</v>
      </c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>
        <v>1</v>
      </c>
      <c r="AO900" s="34">
        <v>55</v>
      </c>
      <c r="AP900" s="293">
        <f>MAX(K900,M900,O900,Q900,S900,U900,W900,Y900,AA900,AC900,AE900,AG900,AI900,AK900,AM900,AO900)*VLOOKUP(I900,'5.- Instrumental'!$B$6:$O$303,14,FALSE)</f>
        <v>1.5855604657687992</v>
      </c>
      <c r="AQ900" s="356">
        <f>VLOOKUP(C900,'6.- Insumos'!$B$5:$K$2417,10,FALSE)</f>
        <v>338.73050666666666</v>
      </c>
      <c r="AR900" s="293">
        <f t="shared" si="39"/>
        <v>340.31606713243548</v>
      </c>
      <c r="AS900" s="293">
        <f t="shared" si="40"/>
        <v>340.31606713243548</v>
      </c>
      <c r="AU900" s="357"/>
    </row>
    <row r="901" spans="2:47" ht="38.25">
      <c r="B901" s="52">
        <v>895</v>
      </c>
      <c r="C901" s="334">
        <v>43840</v>
      </c>
      <c r="D901" s="81" t="s">
        <v>3786</v>
      </c>
      <c r="E901" s="55" t="s">
        <v>3569</v>
      </c>
      <c r="F901" s="55" t="s">
        <v>3573</v>
      </c>
      <c r="G901" s="54" t="s">
        <v>4422</v>
      </c>
      <c r="H901" s="54" t="s">
        <v>4422</v>
      </c>
      <c r="I901" s="55" t="s">
        <v>3315</v>
      </c>
      <c r="J901" s="34">
        <v>2</v>
      </c>
      <c r="K901" s="34">
        <v>40</v>
      </c>
      <c r="L901" s="34">
        <v>1</v>
      </c>
      <c r="M901" s="34">
        <v>60</v>
      </c>
      <c r="N901" s="34"/>
      <c r="O901" s="34"/>
      <c r="P901" s="34"/>
      <c r="Q901" s="34"/>
      <c r="R901" s="34">
        <v>1</v>
      </c>
      <c r="S901" s="34">
        <v>40</v>
      </c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>
        <v>1</v>
      </c>
      <c r="AO901" s="34">
        <v>50</v>
      </c>
      <c r="AP901" s="293">
        <f>MAX(K901,M901,O901,Q901,S901,U901,W901,Y901,AA901,AC901,AE901,AG901,AI901,AK901,AM901,AO901)*VLOOKUP(I901,'5.- Instrumental'!$B$6:$O$303,14,FALSE)</f>
        <v>1.4635942760942762</v>
      </c>
      <c r="AQ901" s="356">
        <f>VLOOKUP(C901,'6.- Insumos'!$B$5:$K$2417,10,FALSE)</f>
        <v>327.59584000000007</v>
      </c>
      <c r="AR901" s="293">
        <f t="shared" si="39"/>
        <v>329.05943427609435</v>
      </c>
      <c r="AS901" s="293">
        <f t="shared" si="40"/>
        <v>329.05943427609435</v>
      </c>
      <c r="AU901" s="357"/>
    </row>
    <row r="902" spans="2:47" ht="38.25">
      <c r="B902" s="52">
        <v>896</v>
      </c>
      <c r="C902" s="334">
        <v>43841</v>
      </c>
      <c r="D902" s="81" t="s">
        <v>2403</v>
      </c>
      <c r="E902" s="55" t="s">
        <v>3569</v>
      </c>
      <c r="F902" s="55" t="s">
        <v>3573</v>
      </c>
      <c r="G902" s="54" t="s">
        <v>4422</v>
      </c>
      <c r="H902" s="54" t="s">
        <v>4422</v>
      </c>
      <c r="I902" s="55" t="s">
        <v>3315</v>
      </c>
      <c r="J902" s="35">
        <v>2</v>
      </c>
      <c r="K902" s="36">
        <v>60</v>
      </c>
      <c r="L902" s="35">
        <v>1</v>
      </c>
      <c r="M902" s="36">
        <v>80</v>
      </c>
      <c r="N902" s="34"/>
      <c r="O902" s="34"/>
      <c r="P902" s="34"/>
      <c r="Q902" s="34"/>
      <c r="R902" s="35">
        <v>1</v>
      </c>
      <c r="S902" s="35">
        <v>60</v>
      </c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>
        <v>1</v>
      </c>
      <c r="AO902" s="36">
        <v>70</v>
      </c>
      <c r="AP902" s="293">
        <f>MAX(K902,M902,O902,Q902,S902,U902,W902,Y902,AA902,AC902,AE902,AG902,AI902,AK902,AM902,AO902)*VLOOKUP(I902,'5.- Instrumental'!$B$6:$O$303,14,FALSE)</f>
        <v>1.9514590347923684</v>
      </c>
      <c r="AQ902" s="356">
        <f>VLOOKUP(C902,'6.- Insumos'!$B$5:$K$2417,10,FALSE)</f>
        <v>341.17450666666673</v>
      </c>
      <c r="AR902" s="293">
        <f t="shared" si="39"/>
        <v>343.12596570145911</v>
      </c>
      <c r="AS902" s="293">
        <f t="shared" si="40"/>
        <v>343.12596570145911</v>
      </c>
      <c r="AU902" s="357"/>
    </row>
    <row r="903" spans="2:47" ht="38.25">
      <c r="B903" s="52">
        <v>897</v>
      </c>
      <c r="C903" s="334">
        <v>43842</v>
      </c>
      <c r="D903" s="81" t="s">
        <v>3510</v>
      </c>
      <c r="E903" s="55" t="s">
        <v>3569</v>
      </c>
      <c r="F903" s="55" t="s">
        <v>3573</v>
      </c>
      <c r="G903" s="54" t="s">
        <v>4422</v>
      </c>
      <c r="H903" s="54" t="s">
        <v>4422</v>
      </c>
      <c r="I903" s="55" t="s">
        <v>3315</v>
      </c>
      <c r="J903" s="35">
        <v>2</v>
      </c>
      <c r="K903" s="36">
        <v>90</v>
      </c>
      <c r="L903" s="35">
        <v>1</v>
      </c>
      <c r="M903" s="36">
        <v>110</v>
      </c>
      <c r="N903" s="34"/>
      <c r="O903" s="34"/>
      <c r="P903" s="34"/>
      <c r="Q903" s="34"/>
      <c r="R903" s="35">
        <v>1</v>
      </c>
      <c r="S903" s="35">
        <v>90</v>
      </c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>
        <v>1</v>
      </c>
      <c r="AO903" s="36">
        <v>100</v>
      </c>
      <c r="AP903" s="293">
        <f>MAX(K903,M903,O903,Q903,S903,U903,W903,Y903,AA903,AC903,AE903,AG903,AI903,AK903,AM903,AO903)*VLOOKUP(I903,'5.- Instrumental'!$B$6:$O$303,14,FALSE)</f>
        <v>2.6832561728395063</v>
      </c>
      <c r="AQ903" s="356">
        <f>VLOOKUP(C903,'6.- Insumos'!$B$5:$K$2417,10,FALSE)</f>
        <v>361.54250666666667</v>
      </c>
      <c r="AR903" s="293">
        <f t="shared" si="39"/>
        <v>364.22576283950616</v>
      </c>
      <c r="AS903" s="293">
        <f t="shared" si="40"/>
        <v>364.22576283950616</v>
      </c>
      <c r="AU903" s="357"/>
    </row>
    <row r="904" spans="2:47" ht="38.25">
      <c r="B904" s="52">
        <v>898</v>
      </c>
      <c r="C904" s="334">
        <v>43850</v>
      </c>
      <c r="D904" s="81" t="s">
        <v>2739</v>
      </c>
      <c r="E904" s="55" t="s">
        <v>3569</v>
      </c>
      <c r="F904" s="55" t="s">
        <v>3573</v>
      </c>
      <c r="G904" s="54" t="s">
        <v>4422</v>
      </c>
      <c r="H904" s="54" t="s">
        <v>4422</v>
      </c>
      <c r="I904" s="55" t="s">
        <v>3315</v>
      </c>
      <c r="J904" s="34">
        <v>2</v>
      </c>
      <c r="K904" s="34">
        <v>40</v>
      </c>
      <c r="L904" s="34">
        <v>1</v>
      </c>
      <c r="M904" s="34">
        <v>60</v>
      </c>
      <c r="N904" s="34"/>
      <c r="O904" s="34"/>
      <c r="P904" s="34"/>
      <c r="Q904" s="34"/>
      <c r="R904" s="34">
        <v>1</v>
      </c>
      <c r="S904" s="34">
        <v>40</v>
      </c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>
        <v>1</v>
      </c>
      <c r="AO904" s="34">
        <v>50</v>
      </c>
      <c r="AP904" s="293">
        <f>MAX(K904,M904,O904,Q904,S904,U904,W904,Y904,AA904,AC904,AE904,AG904,AI904,AK904,AM904,AO904)*VLOOKUP(I904,'5.- Instrumental'!$B$6:$O$303,14,FALSE)</f>
        <v>1.4635942760942762</v>
      </c>
      <c r="AQ904" s="356">
        <f>VLOOKUP(C904,'6.- Insumos'!$B$5:$K$2417,10,FALSE)</f>
        <v>335.33584000000008</v>
      </c>
      <c r="AR904" s="293">
        <f t="shared" si="39"/>
        <v>336.79943427609436</v>
      </c>
      <c r="AS904" s="293">
        <f t="shared" si="40"/>
        <v>336.79943427609436</v>
      </c>
      <c r="AU904" s="357"/>
    </row>
    <row r="905" spans="2:47" ht="38.25">
      <c r="B905" s="52">
        <v>899</v>
      </c>
      <c r="C905" s="334">
        <v>43870</v>
      </c>
      <c r="D905" s="81" t="s">
        <v>2740</v>
      </c>
      <c r="E905" s="55" t="s">
        <v>3569</v>
      </c>
      <c r="F905" s="55" t="s">
        <v>3570</v>
      </c>
      <c r="G905" s="54" t="s">
        <v>4422</v>
      </c>
      <c r="H905" s="54" t="s">
        <v>4422</v>
      </c>
      <c r="I905" s="55" t="s">
        <v>3315</v>
      </c>
      <c r="J905" s="35">
        <v>2</v>
      </c>
      <c r="K905" s="36">
        <v>60</v>
      </c>
      <c r="L905" s="35">
        <v>1</v>
      </c>
      <c r="M905" s="36">
        <v>80</v>
      </c>
      <c r="N905" s="34"/>
      <c r="O905" s="34"/>
      <c r="P905" s="34"/>
      <c r="Q905" s="34"/>
      <c r="R905" s="35">
        <v>1</v>
      </c>
      <c r="S905" s="35">
        <v>60</v>
      </c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>
        <v>1</v>
      </c>
      <c r="AO905" s="36">
        <v>70</v>
      </c>
      <c r="AP905" s="293">
        <f>MAX(K905,M905,O905,Q905,S905,U905,W905,Y905,AA905,AC905,AE905,AG905,AI905,AK905,AM905,AO905)*VLOOKUP(I905,'5.- Instrumental'!$B$6:$O$303,14,FALSE)</f>
        <v>1.9514590347923684</v>
      </c>
      <c r="AQ905" s="356">
        <f>VLOOKUP(C905,'6.- Insumos'!$B$5:$K$2417,10,FALSE)</f>
        <v>265.90601666666663</v>
      </c>
      <c r="AR905" s="293">
        <f t="shared" si="39"/>
        <v>267.85747570145901</v>
      </c>
      <c r="AS905" s="293">
        <f t="shared" si="40"/>
        <v>267.85747570145901</v>
      </c>
      <c r="AU905" s="357"/>
    </row>
    <row r="906" spans="2:47" ht="38.25">
      <c r="B906" s="52">
        <v>900</v>
      </c>
      <c r="C906" s="334">
        <v>43880</v>
      </c>
      <c r="D906" s="81" t="s">
        <v>2741</v>
      </c>
      <c r="E906" s="55" t="s">
        <v>3569</v>
      </c>
      <c r="F906" s="55" t="s">
        <v>3573</v>
      </c>
      <c r="G906" s="54" t="s">
        <v>4422</v>
      </c>
      <c r="H906" s="54" t="s">
        <v>4422</v>
      </c>
      <c r="I906" s="55" t="s">
        <v>3315</v>
      </c>
      <c r="J906" s="35">
        <v>2</v>
      </c>
      <c r="K906" s="36">
        <v>60</v>
      </c>
      <c r="L906" s="35">
        <v>1</v>
      </c>
      <c r="M906" s="36">
        <v>80</v>
      </c>
      <c r="N906" s="34"/>
      <c r="O906" s="34"/>
      <c r="P906" s="34"/>
      <c r="Q906" s="34"/>
      <c r="R906" s="35">
        <v>1</v>
      </c>
      <c r="S906" s="35">
        <v>60</v>
      </c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>
        <v>1</v>
      </c>
      <c r="AO906" s="36">
        <v>70</v>
      </c>
      <c r="AP906" s="293">
        <f>MAX(K906,M906,O906,Q906,S906,U906,W906,Y906,AA906,AC906,AE906,AG906,AI906,AK906,AM906,AO906)*VLOOKUP(I906,'5.- Instrumental'!$B$6:$O$303,14,FALSE)</f>
        <v>1.9514590347923684</v>
      </c>
      <c r="AQ906" s="356">
        <f>VLOOKUP(C906,'6.- Insumos'!$B$5:$K$2417,10,FALSE)</f>
        <v>348.91450666666668</v>
      </c>
      <c r="AR906" s="293">
        <f t="shared" si="39"/>
        <v>350.86596570145906</v>
      </c>
      <c r="AS906" s="293">
        <f t="shared" si="40"/>
        <v>350.86596570145906</v>
      </c>
      <c r="AU906" s="357"/>
    </row>
    <row r="907" spans="2:47" ht="38.25">
      <c r="B907" s="52">
        <v>901</v>
      </c>
      <c r="C907" s="334">
        <v>44005</v>
      </c>
      <c r="D907" s="81" t="s">
        <v>3787</v>
      </c>
      <c r="E907" s="55" t="s">
        <v>3569</v>
      </c>
      <c r="F907" s="55" t="s">
        <v>3573</v>
      </c>
      <c r="G907" s="54" t="s">
        <v>4422</v>
      </c>
      <c r="H907" s="54" t="s">
        <v>4422</v>
      </c>
      <c r="I907" s="55" t="s">
        <v>3315</v>
      </c>
      <c r="J907" s="35">
        <v>2</v>
      </c>
      <c r="K907" s="36">
        <v>60</v>
      </c>
      <c r="L907" s="35">
        <v>1</v>
      </c>
      <c r="M907" s="36">
        <v>80</v>
      </c>
      <c r="N907" s="34"/>
      <c r="O907" s="34"/>
      <c r="P907" s="34"/>
      <c r="Q907" s="34"/>
      <c r="R907" s="35">
        <v>1</v>
      </c>
      <c r="S907" s="35">
        <v>60</v>
      </c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>
        <v>1</v>
      </c>
      <c r="AO907" s="36">
        <v>70</v>
      </c>
      <c r="AP907" s="293">
        <f>MAX(K907,M907,O907,Q907,S907,U907,W907,Y907,AA907,AC907,AE907,AG907,AI907,AK907,AM907,AO907)*VLOOKUP(I907,'5.- Instrumental'!$B$6:$O$303,14,FALSE)</f>
        <v>1.9514590347923684</v>
      </c>
      <c r="AQ907" s="356">
        <f>VLOOKUP(C907,'6.- Insumos'!$B$5:$K$2417,10,FALSE)</f>
        <v>219.58201666666668</v>
      </c>
      <c r="AR907" s="293">
        <f t="shared" si="39"/>
        <v>221.53347570145905</v>
      </c>
      <c r="AS907" s="293">
        <f t="shared" si="40"/>
        <v>221.53347570145905</v>
      </c>
      <c r="AU907" s="357"/>
    </row>
    <row r="908" spans="2:47" ht="38.25">
      <c r="B908" s="52">
        <v>902</v>
      </c>
      <c r="C908" s="334">
        <v>44010</v>
      </c>
      <c r="D908" s="81" t="s">
        <v>2742</v>
      </c>
      <c r="E908" s="55" t="s">
        <v>3569</v>
      </c>
      <c r="F908" s="55" t="s">
        <v>3573</v>
      </c>
      <c r="G908" s="54" t="s">
        <v>4422</v>
      </c>
      <c r="H908" s="54" t="s">
        <v>4422</v>
      </c>
      <c r="I908" s="55" t="s">
        <v>3315</v>
      </c>
      <c r="J908" s="35">
        <v>2</v>
      </c>
      <c r="K908" s="36">
        <v>60</v>
      </c>
      <c r="L908" s="35">
        <v>1</v>
      </c>
      <c r="M908" s="36">
        <v>80</v>
      </c>
      <c r="N908" s="34"/>
      <c r="O908" s="34"/>
      <c r="P908" s="34"/>
      <c r="Q908" s="34"/>
      <c r="R908" s="35">
        <v>1</v>
      </c>
      <c r="S908" s="35">
        <v>60</v>
      </c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>
        <v>1</v>
      </c>
      <c r="AO908" s="36">
        <v>70</v>
      </c>
      <c r="AP908" s="293">
        <f>MAX(K908,M908,O908,Q908,S908,U908,W908,Y908,AA908,AC908,AE908,AG908,AI908,AK908,AM908,AO908)*VLOOKUP(I908,'5.- Instrumental'!$B$6:$O$303,14,FALSE)</f>
        <v>1.9514590347923684</v>
      </c>
      <c r="AQ908" s="356">
        <f>VLOOKUP(C908,'6.- Insumos'!$B$5:$K$2417,10,FALSE)</f>
        <v>341.17450666666673</v>
      </c>
      <c r="AR908" s="293">
        <f t="shared" si="39"/>
        <v>343.12596570145911</v>
      </c>
      <c r="AS908" s="293">
        <f t="shared" si="40"/>
        <v>343.12596570145911</v>
      </c>
      <c r="AU908" s="357"/>
    </row>
    <row r="909" spans="2:47" ht="38.25">
      <c r="B909" s="52">
        <v>903</v>
      </c>
      <c r="C909" s="334">
        <v>44011</v>
      </c>
      <c r="D909" s="81" t="s">
        <v>4462</v>
      </c>
      <c r="E909" s="55" t="s">
        <v>3569</v>
      </c>
      <c r="F909" s="55" t="s">
        <v>3573</v>
      </c>
      <c r="G909" s="54" t="s">
        <v>4422</v>
      </c>
      <c r="H909" s="54" t="s">
        <v>4422</v>
      </c>
      <c r="I909" s="55" t="s">
        <v>3315</v>
      </c>
      <c r="J909" s="35">
        <v>2</v>
      </c>
      <c r="K909" s="36">
        <v>180</v>
      </c>
      <c r="L909" s="35">
        <v>1</v>
      </c>
      <c r="M909" s="36">
        <v>200</v>
      </c>
      <c r="N909" s="34"/>
      <c r="O909" s="34"/>
      <c r="P909" s="34"/>
      <c r="Q909" s="34"/>
      <c r="R909" s="35">
        <v>1</v>
      </c>
      <c r="S909" s="35">
        <v>180</v>
      </c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>
        <v>1</v>
      </c>
      <c r="AO909" s="36">
        <v>190</v>
      </c>
      <c r="AP909" s="293">
        <f>MAX(K909,M909,O909,Q909,S909,U909,W909,Y909,AA909,AC909,AE909,AG909,AI909,AK909,AM909,AO909)*VLOOKUP(I909,'5.- Instrumental'!$B$6:$O$303,14,FALSE)</f>
        <v>4.8786475869809207</v>
      </c>
      <c r="AQ909" s="356">
        <f>VLOOKUP(C909,'6.- Insumos'!$B$5:$K$2417,10,FALSE)</f>
        <v>422.64650666666671</v>
      </c>
      <c r="AR909" s="293">
        <f t="shared" si="39"/>
        <v>427.52515425364766</v>
      </c>
      <c r="AS909" s="293">
        <f t="shared" si="40"/>
        <v>427.52515425364766</v>
      </c>
      <c r="AU909" s="357"/>
    </row>
    <row r="910" spans="2:47" ht="38.25">
      <c r="B910" s="52">
        <v>904</v>
      </c>
      <c r="C910" s="334">
        <v>44015</v>
      </c>
      <c r="D910" s="81" t="s">
        <v>4463</v>
      </c>
      <c r="E910" s="55" t="s">
        <v>3569</v>
      </c>
      <c r="F910" s="55" t="s">
        <v>3573</v>
      </c>
      <c r="G910" s="54" t="s">
        <v>4422</v>
      </c>
      <c r="H910" s="54" t="s">
        <v>4422</v>
      </c>
      <c r="I910" s="55" t="s">
        <v>3315</v>
      </c>
      <c r="J910" s="35">
        <v>2</v>
      </c>
      <c r="K910" s="36">
        <v>60</v>
      </c>
      <c r="L910" s="35">
        <v>1</v>
      </c>
      <c r="M910" s="36">
        <v>80</v>
      </c>
      <c r="N910" s="34"/>
      <c r="O910" s="34"/>
      <c r="P910" s="34"/>
      <c r="Q910" s="34"/>
      <c r="R910" s="35">
        <v>1</v>
      </c>
      <c r="S910" s="35">
        <v>60</v>
      </c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>
        <v>1</v>
      </c>
      <c r="AO910" s="36">
        <v>70</v>
      </c>
      <c r="AP910" s="293">
        <f>MAX(K910,M910,O910,Q910,S910,U910,W910,Y910,AA910,AC910,AE910,AG910,AI910,AK910,AM910,AO910)*VLOOKUP(I910,'5.- Instrumental'!$B$6:$O$303,14,FALSE)</f>
        <v>1.9514590347923684</v>
      </c>
      <c r="AQ910" s="356">
        <f>VLOOKUP(C910,'6.- Insumos'!$B$5:$K$2417,10,FALSE)</f>
        <v>348.91450666666668</v>
      </c>
      <c r="AR910" s="293">
        <f t="shared" si="39"/>
        <v>350.86596570145906</v>
      </c>
      <c r="AS910" s="293">
        <f t="shared" si="40"/>
        <v>350.86596570145906</v>
      </c>
      <c r="AU910" s="357"/>
    </row>
    <row r="911" spans="2:47" ht="38.25">
      <c r="B911" s="52">
        <v>905</v>
      </c>
      <c r="C911" s="334">
        <v>44020</v>
      </c>
      <c r="D911" s="81" t="s">
        <v>4464</v>
      </c>
      <c r="E911" s="55" t="s">
        <v>3569</v>
      </c>
      <c r="F911" s="55" t="s">
        <v>3573</v>
      </c>
      <c r="G911" s="54" t="s">
        <v>4422</v>
      </c>
      <c r="H911" s="54" t="s">
        <v>4422</v>
      </c>
      <c r="I911" s="55" t="s">
        <v>3315</v>
      </c>
      <c r="J911" s="35">
        <v>2</v>
      </c>
      <c r="K911" s="36">
        <v>80</v>
      </c>
      <c r="L911" s="35">
        <v>1</v>
      </c>
      <c r="M911" s="36">
        <v>100</v>
      </c>
      <c r="N911" s="34"/>
      <c r="O911" s="34"/>
      <c r="P911" s="34"/>
      <c r="Q911" s="34"/>
      <c r="R911" s="35">
        <v>1</v>
      </c>
      <c r="S911" s="35">
        <v>80</v>
      </c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>
        <v>1</v>
      </c>
      <c r="AO911" s="36">
        <v>90</v>
      </c>
      <c r="AP911" s="293">
        <f>MAX(K911,M911,O911,Q911,S911,U911,W911,Y911,AA911,AC911,AE911,AG911,AI911,AK911,AM911,AO911)*VLOOKUP(I911,'5.- Instrumental'!$B$6:$O$303,14,FALSE)</f>
        <v>2.4393237934904604</v>
      </c>
      <c r="AQ911" s="356">
        <f>VLOOKUP(C911,'6.- Insumos'!$B$5:$K$2417,10,FALSE)</f>
        <v>362.4931733333334</v>
      </c>
      <c r="AR911" s="293">
        <f t="shared" si="39"/>
        <v>364.93249712682388</v>
      </c>
      <c r="AS911" s="293">
        <f t="shared" si="40"/>
        <v>364.93249712682388</v>
      </c>
      <c r="AU911" s="357"/>
    </row>
    <row r="912" spans="2:47" ht="38.25">
      <c r="B912" s="52">
        <v>906</v>
      </c>
      <c r="C912" s="334">
        <v>44025</v>
      </c>
      <c r="D912" s="81" t="s">
        <v>4465</v>
      </c>
      <c r="E912" s="55" t="s">
        <v>3569</v>
      </c>
      <c r="F912" s="55" t="s">
        <v>3573</v>
      </c>
      <c r="G912" s="54" t="s">
        <v>4422</v>
      </c>
      <c r="H912" s="54" t="s">
        <v>4422</v>
      </c>
      <c r="I912" s="55" t="s">
        <v>3315</v>
      </c>
      <c r="J912" s="35">
        <v>2</v>
      </c>
      <c r="K912" s="36">
        <v>80</v>
      </c>
      <c r="L912" s="35">
        <v>1</v>
      </c>
      <c r="M912" s="36">
        <v>100</v>
      </c>
      <c r="N912" s="34"/>
      <c r="O912" s="34"/>
      <c r="P912" s="34"/>
      <c r="Q912" s="34"/>
      <c r="R912" s="35">
        <v>1</v>
      </c>
      <c r="S912" s="35">
        <v>80</v>
      </c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>
        <v>1</v>
      </c>
      <c r="AO912" s="36">
        <v>90</v>
      </c>
      <c r="AP912" s="293">
        <f>MAX(K912,M912,O912,Q912,S912,U912,W912,Y912,AA912,AC912,AE912,AG912,AI912,AK912,AM912,AO912)*VLOOKUP(I912,'5.- Instrumental'!$B$6:$O$303,14,FALSE)</f>
        <v>2.4393237934904604</v>
      </c>
      <c r="AQ912" s="356">
        <f>VLOOKUP(C912,'6.- Insumos'!$B$5:$K$2417,10,FALSE)</f>
        <v>362.4931733333334</v>
      </c>
      <c r="AR912" s="293">
        <f t="shared" si="39"/>
        <v>364.93249712682388</v>
      </c>
      <c r="AS912" s="293">
        <f t="shared" si="40"/>
        <v>364.93249712682388</v>
      </c>
      <c r="AU912" s="357"/>
    </row>
    <row r="913" spans="2:47" ht="38.25">
      <c r="B913" s="52">
        <v>907</v>
      </c>
      <c r="C913" s="334">
        <v>44050</v>
      </c>
      <c r="D913" s="81" t="s">
        <v>4466</v>
      </c>
      <c r="E913" s="55" t="s">
        <v>3569</v>
      </c>
      <c r="F913" s="55" t="s">
        <v>3573</v>
      </c>
      <c r="G913" s="40" t="s">
        <v>3282</v>
      </c>
      <c r="H913" s="54" t="s">
        <v>4422</v>
      </c>
      <c r="I913" s="55" t="s">
        <v>3801</v>
      </c>
      <c r="J913" s="35">
        <v>2</v>
      </c>
      <c r="K913" s="36">
        <v>80</v>
      </c>
      <c r="L913" s="35">
        <v>1</v>
      </c>
      <c r="M913" s="36">
        <v>100</v>
      </c>
      <c r="N913" s="34"/>
      <c r="O913" s="34"/>
      <c r="P913" s="34"/>
      <c r="Q913" s="34"/>
      <c r="R913" s="35">
        <v>1</v>
      </c>
      <c r="S913" s="35">
        <v>80</v>
      </c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>
        <v>1</v>
      </c>
      <c r="AO913" s="36">
        <v>90</v>
      </c>
      <c r="AP913" s="293">
        <f>MAX(K913,M913,O913,Q913,S913,U913,W913,Y913,AA913,AC913,AE913,AG913,AI913,AK913,AM913,AO913)*VLOOKUP(I913,'5.- Instrumental'!$B$6:$O$303,14,FALSE)</f>
        <v>4.8797874579124576</v>
      </c>
      <c r="AQ913" s="356">
        <f>VLOOKUP(C913,'6.- Insumos'!$B$5:$K$2417,10,FALSE)</f>
        <v>362.4931733333334</v>
      </c>
      <c r="AR913" s="293">
        <f t="shared" si="39"/>
        <v>367.37296079124587</v>
      </c>
      <c r="AS913" s="293">
        <f t="shared" si="40"/>
        <v>367.37296079124587</v>
      </c>
      <c r="AU913" s="357"/>
    </row>
    <row r="914" spans="2:47" ht="51">
      <c r="B914" s="52">
        <v>908</v>
      </c>
      <c r="C914" s="334">
        <v>44055</v>
      </c>
      <c r="D914" s="81" t="s">
        <v>3788</v>
      </c>
      <c r="E914" s="55" t="s">
        <v>3569</v>
      </c>
      <c r="F914" s="55" t="s">
        <v>1742</v>
      </c>
      <c r="G914" s="40" t="s">
        <v>3282</v>
      </c>
      <c r="H914" s="54" t="s">
        <v>4422</v>
      </c>
      <c r="I914" s="55" t="s">
        <v>3801</v>
      </c>
      <c r="J914" s="35">
        <v>2</v>
      </c>
      <c r="K914" s="36">
        <v>80</v>
      </c>
      <c r="L914" s="35">
        <v>1</v>
      </c>
      <c r="M914" s="36">
        <v>100</v>
      </c>
      <c r="N914" s="34"/>
      <c r="O914" s="34"/>
      <c r="P914" s="34"/>
      <c r="Q914" s="34"/>
      <c r="R914" s="35">
        <v>1</v>
      </c>
      <c r="S914" s="35">
        <v>80</v>
      </c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>
        <v>1</v>
      </c>
      <c r="AO914" s="36">
        <v>90</v>
      </c>
      <c r="AP914" s="293">
        <f>MAX(K914,M914,O914,Q914,S914,U914,W914,Y914,AA914,AC914,AE914,AG914,AI914,AK914,AM914,AO914)*VLOOKUP(I914,'5.- Instrumental'!$B$6:$O$303,14,FALSE)</f>
        <v>4.8797874579124576</v>
      </c>
      <c r="AQ914" s="356">
        <f>VLOOKUP(C914,'6.- Insumos'!$B$5:$K$2417,10,FALSE)</f>
        <v>354.14267333333328</v>
      </c>
      <c r="AR914" s="293" t="s">
        <v>3270</v>
      </c>
      <c r="AS914" s="293">
        <f t="shared" si="40"/>
        <v>359.02246079124575</v>
      </c>
      <c r="AU914" s="357"/>
    </row>
    <row r="915" spans="2:47" ht="38.25">
      <c r="B915" s="52">
        <v>909</v>
      </c>
      <c r="C915" s="334">
        <v>44120</v>
      </c>
      <c r="D915" s="81" t="s">
        <v>4467</v>
      </c>
      <c r="E915" s="55" t="s">
        <v>3569</v>
      </c>
      <c r="F915" s="55" t="s">
        <v>1742</v>
      </c>
      <c r="G915" s="54" t="s">
        <v>4422</v>
      </c>
      <c r="H915" s="54" t="s">
        <v>4422</v>
      </c>
      <c r="I915" s="55" t="s">
        <v>3315</v>
      </c>
      <c r="J915" s="35">
        <v>2</v>
      </c>
      <c r="K915" s="36">
        <v>80</v>
      </c>
      <c r="L915" s="35">
        <v>1</v>
      </c>
      <c r="M915" s="36">
        <v>100</v>
      </c>
      <c r="N915" s="34"/>
      <c r="O915" s="34"/>
      <c r="P915" s="34"/>
      <c r="Q915" s="34"/>
      <c r="R915" s="35">
        <v>1</v>
      </c>
      <c r="S915" s="35">
        <v>80</v>
      </c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>
        <v>1</v>
      </c>
      <c r="AO915" s="36">
        <v>90</v>
      </c>
      <c r="AP915" s="293">
        <f>MAX(K915,M915,O915,Q915,S915,U915,W915,Y915,AA915,AC915,AE915,AG915,AI915,AK915,AM915,AO915)*VLOOKUP(I915,'5.- Instrumental'!$B$6:$O$303,14,FALSE)</f>
        <v>2.4393237934904604</v>
      </c>
      <c r="AQ915" s="356">
        <f>VLOOKUP(C915,'6.- Insumos'!$B$5:$K$2417,10,FALSE)</f>
        <v>225.42068333333333</v>
      </c>
      <c r="AR915" s="293" t="s">
        <v>3270</v>
      </c>
      <c r="AS915" s="293">
        <f t="shared" si="40"/>
        <v>227.8600071268238</v>
      </c>
      <c r="AU915" s="357"/>
    </row>
    <row r="916" spans="2:47" ht="38.25">
      <c r="B916" s="52">
        <v>910</v>
      </c>
      <c r="C916" s="334">
        <v>44130</v>
      </c>
      <c r="D916" s="81" t="s">
        <v>4468</v>
      </c>
      <c r="E916" s="55" t="s">
        <v>3569</v>
      </c>
      <c r="F916" s="55" t="s">
        <v>1742</v>
      </c>
      <c r="G916" s="54" t="s">
        <v>4422</v>
      </c>
      <c r="H916" s="54" t="s">
        <v>4422</v>
      </c>
      <c r="I916" s="55" t="s">
        <v>3315</v>
      </c>
      <c r="J916" s="35">
        <v>2</v>
      </c>
      <c r="K916" s="36">
        <v>80</v>
      </c>
      <c r="L916" s="35">
        <v>1</v>
      </c>
      <c r="M916" s="36">
        <v>100</v>
      </c>
      <c r="N916" s="34"/>
      <c r="O916" s="34"/>
      <c r="P916" s="34"/>
      <c r="Q916" s="34"/>
      <c r="R916" s="35">
        <v>1</v>
      </c>
      <c r="S916" s="35">
        <v>80</v>
      </c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>
        <v>1</v>
      </c>
      <c r="AO916" s="36">
        <v>90</v>
      </c>
      <c r="AP916" s="293">
        <f>MAX(K916,M916,O916,Q916,S916,U916,W916,Y916,AA916,AC916,AE916,AG916,AI916,AK916,AM916,AO916)*VLOOKUP(I916,'5.- Instrumental'!$B$6:$O$303,14,FALSE)</f>
        <v>2.4393237934904604</v>
      </c>
      <c r="AQ916" s="356">
        <f>VLOOKUP(C916,'6.- Insumos'!$B$5:$K$2417,10,FALSE)</f>
        <v>225.42068333333333</v>
      </c>
      <c r="AR916" s="293" t="s">
        <v>3270</v>
      </c>
      <c r="AS916" s="293">
        <f t="shared" si="40"/>
        <v>227.8600071268238</v>
      </c>
      <c r="AU916" s="357"/>
    </row>
    <row r="917" spans="2:47" ht="38.25">
      <c r="B917" s="52">
        <v>911</v>
      </c>
      <c r="C917" s="334">
        <v>44131</v>
      </c>
      <c r="D917" s="362" t="s">
        <v>4469</v>
      </c>
      <c r="E917" s="55" t="s">
        <v>3569</v>
      </c>
      <c r="F917" s="55" t="s">
        <v>3573</v>
      </c>
      <c r="G917" s="54" t="s">
        <v>4422</v>
      </c>
      <c r="H917" s="54" t="s">
        <v>4422</v>
      </c>
      <c r="I917" s="55" t="s">
        <v>3315</v>
      </c>
      <c r="J917" s="35">
        <v>2</v>
      </c>
      <c r="K917" s="36">
        <v>120</v>
      </c>
      <c r="L917" s="35">
        <v>1</v>
      </c>
      <c r="M917" s="36">
        <v>140</v>
      </c>
      <c r="N917" s="34"/>
      <c r="O917" s="34"/>
      <c r="P917" s="34"/>
      <c r="Q917" s="34"/>
      <c r="R917" s="35">
        <v>1</v>
      </c>
      <c r="S917" s="35">
        <v>120</v>
      </c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>
        <v>1</v>
      </c>
      <c r="AO917" s="36">
        <v>130</v>
      </c>
      <c r="AP917" s="293">
        <f>MAX(K917,M917,O917,Q917,S917,U917,W917,Y917,AA917,AC917,AE917,AG917,AI917,AK917,AM917,AO917)*VLOOKUP(I917,'5.- Instrumental'!$B$6:$O$303,14,FALSE)</f>
        <v>3.4150533108866443</v>
      </c>
      <c r="AQ917" s="356">
        <f>VLOOKUP(C917,'6.- Insumos'!$B$5:$K$2417,10,FALSE)</f>
        <v>389.65050666666673</v>
      </c>
      <c r="AR917" s="293">
        <f>AP917+AQ917</f>
        <v>393.06555997755339</v>
      </c>
      <c r="AS917" s="293">
        <f t="shared" si="40"/>
        <v>393.06555997755339</v>
      </c>
      <c r="AU917" s="357"/>
    </row>
    <row r="918" spans="2:47" ht="38.25">
      <c r="B918" s="52">
        <v>912</v>
      </c>
      <c r="C918" s="334">
        <v>44139</v>
      </c>
      <c r="D918" s="81" t="s">
        <v>4470</v>
      </c>
      <c r="E918" s="55" t="s">
        <v>3569</v>
      </c>
      <c r="F918" s="55" t="s">
        <v>1742</v>
      </c>
      <c r="G918" s="54" t="s">
        <v>4422</v>
      </c>
      <c r="H918" s="54" t="s">
        <v>4422</v>
      </c>
      <c r="I918" s="55" t="s">
        <v>3315</v>
      </c>
      <c r="J918" s="35">
        <v>2</v>
      </c>
      <c r="K918" s="36">
        <v>60</v>
      </c>
      <c r="L918" s="35">
        <v>1</v>
      </c>
      <c r="M918" s="36">
        <v>80</v>
      </c>
      <c r="N918" s="34"/>
      <c r="O918" s="34"/>
      <c r="P918" s="34"/>
      <c r="Q918" s="34"/>
      <c r="R918" s="35">
        <v>1</v>
      </c>
      <c r="S918" s="35">
        <v>60</v>
      </c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>
        <v>1</v>
      </c>
      <c r="AO918" s="36">
        <v>70</v>
      </c>
      <c r="AP918" s="293">
        <f>MAX(K918,M918,O918,Q918,S918,U918,W918,Y918,AA918,AC918,AE918,AG918,AI918,AK918,AM918,AO918)*VLOOKUP(I918,'5.- Instrumental'!$B$6:$O$303,14,FALSE)</f>
        <v>1.9514590347923684</v>
      </c>
      <c r="AQ918" s="356">
        <f>VLOOKUP(C918,'6.- Insumos'!$B$5:$K$2417,10,FALSE)</f>
        <v>332.82400666666661</v>
      </c>
      <c r="AR918" s="293" t="s">
        <v>3270</v>
      </c>
      <c r="AS918" s="293">
        <f t="shared" si="40"/>
        <v>334.77546570145898</v>
      </c>
      <c r="AU918" s="357"/>
    </row>
    <row r="919" spans="2:47" ht="38.25">
      <c r="B919" s="52">
        <v>913</v>
      </c>
      <c r="C919" s="334">
        <v>44140</v>
      </c>
      <c r="D919" s="81" t="s">
        <v>4471</v>
      </c>
      <c r="E919" s="55" t="s">
        <v>3569</v>
      </c>
      <c r="F919" s="55" t="s">
        <v>1742</v>
      </c>
      <c r="G919" s="54" t="s">
        <v>4422</v>
      </c>
      <c r="H919" s="54" t="s">
        <v>4422</v>
      </c>
      <c r="I919" s="55" t="s">
        <v>3315</v>
      </c>
      <c r="J919" s="35">
        <v>2</v>
      </c>
      <c r="K919" s="36">
        <v>140</v>
      </c>
      <c r="L919" s="35">
        <v>1</v>
      </c>
      <c r="M919" s="36">
        <v>160</v>
      </c>
      <c r="N919" s="34"/>
      <c r="O919" s="34"/>
      <c r="P919" s="34"/>
      <c r="Q919" s="34"/>
      <c r="R919" s="35">
        <v>1</v>
      </c>
      <c r="S919" s="35">
        <v>140</v>
      </c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>
        <v>1</v>
      </c>
      <c r="AO919" s="36">
        <v>150</v>
      </c>
      <c r="AP919" s="293">
        <f>MAX(K919,M919,O919,Q919,S919,U919,W919,Y919,AA919,AC919,AE919,AG919,AI919,AK919,AM919,AO919)*VLOOKUP(I919,'5.- Instrumental'!$B$6:$O$303,14,FALSE)</f>
        <v>3.9029180695847367</v>
      </c>
      <c r="AQ919" s="356">
        <f>VLOOKUP(C919,'6.- Insumos'!$B$5:$K$2417,10,FALSE)</f>
        <v>387.13867333333326</v>
      </c>
      <c r="AR919" s="293" t="s">
        <v>3270</v>
      </c>
      <c r="AS919" s="293">
        <f t="shared" si="40"/>
        <v>391.04159140291802</v>
      </c>
      <c r="AU919" s="357"/>
    </row>
    <row r="920" spans="2:47" ht="38.25">
      <c r="B920" s="52">
        <v>914</v>
      </c>
      <c r="C920" s="334">
        <v>44150</v>
      </c>
      <c r="D920" s="81" t="s">
        <v>4472</v>
      </c>
      <c r="E920" s="55" t="s">
        <v>3569</v>
      </c>
      <c r="F920" s="55" t="s">
        <v>1742</v>
      </c>
      <c r="G920" s="54" t="s">
        <v>4422</v>
      </c>
      <c r="H920" s="54" t="s">
        <v>4422</v>
      </c>
      <c r="I920" s="55" t="s">
        <v>3315</v>
      </c>
      <c r="J920" s="35">
        <v>2</v>
      </c>
      <c r="K920" s="36">
        <v>200</v>
      </c>
      <c r="L920" s="35">
        <v>1</v>
      </c>
      <c r="M920" s="36">
        <v>220</v>
      </c>
      <c r="N920" s="34"/>
      <c r="O920" s="34"/>
      <c r="P920" s="34"/>
      <c r="Q920" s="34"/>
      <c r="R920" s="35">
        <v>1</v>
      </c>
      <c r="S920" s="35">
        <v>200</v>
      </c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>
        <v>1</v>
      </c>
      <c r="AO920" s="36">
        <v>210</v>
      </c>
      <c r="AP920" s="293">
        <f>MAX(K920,M920,O920,Q920,S920,U920,W920,Y920,AA920,AC920,AE920,AG920,AI920,AK920,AM920,AO920)*VLOOKUP(I920,'5.- Instrumental'!$B$6:$O$303,14,FALSE)</f>
        <v>5.3665123456790127</v>
      </c>
      <c r="AQ920" s="356">
        <f>VLOOKUP(C920,'6.- Insumos'!$B$5:$K$2417,10,FALSE)</f>
        <v>354.69048999999995</v>
      </c>
      <c r="AR920" s="293" t="s">
        <v>3270</v>
      </c>
      <c r="AS920" s="293">
        <f t="shared" si="40"/>
        <v>360.05700234567894</v>
      </c>
      <c r="AU920" s="357"/>
    </row>
    <row r="921" spans="2:47" ht="38.25">
      <c r="B921" s="52">
        <v>915</v>
      </c>
      <c r="C921" s="334">
        <v>44155</v>
      </c>
      <c r="D921" s="81" t="s">
        <v>4473</v>
      </c>
      <c r="E921" s="55" t="s">
        <v>3569</v>
      </c>
      <c r="F921" s="55" t="s">
        <v>1742</v>
      </c>
      <c r="G921" s="54" t="s">
        <v>4422</v>
      </c>
      <c r="H921" s="54" t="s">
        <v>4422</v>
      </c>
      <c r="I921" s="55" t="s">
        <v>3315</v>
      </c>
      <c r="J921" s="35">
        <v>2</v>
      </c>
      <c r="K921" s="36">
        <v>240</v>
      </c>
      <c r="L921" s="35">
        <v>1</v>
      </c>
      <c r="M921" s="36">
        <v>260</v>
      </c>
      <c r="N921" s="34"/>
      <c r="O921" s="34"/>
      <c r="P921" s="34"/>
      <c r="Q921" s="34"/>
      <c r="R921" s="35">
        <v>1</v>
      </c>
      <c r="S921" s="35">
        <v>240</v>
      </c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>
        <v>1</v>
      </c>
      <c r="AO921" s="36">
        <v>250</v>
      </c>
      <c r="AP921" s="293">
        <f>MAX(K921,M921,O921,Q921,S921,U921,W921,Y921,AA921,AC921,AE921,AG921,AI921,AK921,AM921,AO921)*VLOOKUP(I921,'5.- Instrumental'!$B$6:$O$303,14,FALSE)</f>
        <v>6.3422418630751967</v>
      </c>
      <c r="AQ921" s="356">
        <f>VLOOKUP(C921,'6.- Insumos'!$B$5:$K$2417,10,FALSE)</f>
        <v>462.77200666666658</v>
      </c>
      <c r="AR921" s="293" t="s">
        <v>3270</v>
      </c>
      <c r="AS921" s="293">
        <f t="shared" si="40"/>
        <v>469.11424852974176</v>
      </c>
      <c r="AU921" s="357"/>
    </row>
    <row r="922" spans="2:47" ht="38.25">
      <c r="B922" s="52">
        <v>916</v>
      </c>
      <c r="C922" s="334">
        <v>44180</v>
      </c>
      <c r="D922" s="81" t="s">
        <v>4474</v>
      </c>
      <c r="E922" s="55" t="s">
        <v>3569</v>
      </c>
      <c r="F922" s="55" t="s">
        <v>3573</v>
      </c>
      <c r="G922" s="40" t="s">
        <v>3282</v>
      </c>
      <c r="H922" s="54" t="s">
        <v>4422</v>
      </c>
      <c r="I922" s="55" t="s">
        <v>3801</v>
      </c>
      <c r="J922" s="35">
        <v>2</v>
      </c>
      <c r="K922" s="36">
        <v>60</v>
      </c>
      <c r="L922" s="35">
        <v>1</v>
      </c>
      <c r="M922" s="36">
        <v>80</v>
      </c>
      <c r="N922" s="34"/>
      <c r="O922" s="34"/>
      <c r="P922" s="34"/>
      <c r="Q922" s="34"/>
      <c r="R922" s="35">
        <v>1</v>
      </c>
      <c r="S922" s="35">
        <v>60</v>
      </c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>
        <v>1</v>
      </c>
      <c r="AO922" s="36">
        <v>70</v>
      </c>
      <c r="AP922" s="293">
        <f>MAX(K922,M922,O922,Q922,S922,U922,W922,Y922,AA922,AC922,AE922,AG922,AI922,AK922,AM922,AO922)*VLOOKUP(I922,'5.- Instrumental'!$B$6:$O$303,14,FALSE)</f>
        <v>3.9038299663299663</v>
      </c>
      <c r="AQ922" s="356">
        <f>VLOOKUP(C922,'6.- Insumos'!$B$5:$K$2417,10,FALSE)</f>
        <v>348.91450666666668</v>
      </c>
      <c r="AR922" s="293">
        <f t="shared" ref="AR922:AR932" si="41">AP922+AQ922</f>
        <v>352.81833663299665</v>
      </c>
      <c r="AS922" s="293">
        <f t="shared" si="40"/>
        <v>352.81833663299665</v>
      </c>
      <c r="AU922" s="357"/>
    </row>
    <row r="923" spans="2:47" ht="38.25">
      <c r="B923" s="52">
        <v>917</v>
      </c>
      <c r="C923" s="334">
        <v>44201</v>
      </c>
      <c r="D923" s="81" t="s">
        <v>4475</v>
      </c>
      <c r="E923" s="55" t="s">
        <v>3569</v>
      </c>
      <c r="F923" s="55" t="s">
        <v>3573</v>
      </c>
      <c r="G923" s="40" t="s">
        <v>3282</v>
      </c>
      <c r="H923" s="54" t="s">
        <v>4422</v>
      </c>
      <c r="I923" s="55" t="s">
        <v>3801</v>
      </c>
      <c r="J923" s="34">
        <v>2</v>
      </c>
      <c r="K923" s="34">
        <v>45</v>
      </c>
      <c r="L923" s="34">
        <v>1</v>
      </c>
      <c r="M923" s="34">
        <v>65</v>
      </c>
      <c r="N923" s="34"/>
      <c r="O923" s="34"/>
      <c r="P923" s="34"/>
      <c r="Q923" s="34"/>
      <c r="R923" s="34">
        <v>1</v>
      </c>
      <c r="S923" s="34">
        <v>45</v>
      </c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>
        <v>1</v>
      </c>
      <c r="AO923" s="34">
        <v>55</v>
      </c>
      <c r="AP923" s="293">
        <f>MAX(K923,M923,O923,Q923,S923,U923,W923,Y923,AA923,AC923,AE923,AG923,AI923,AK923,AM923,AO923)*VLOOKUP(I923,'5.- Instrumental'!$B$6:$O$303,14,FALSE)</f>
        <v>3.1718618476430978</v>
      </c>
      <c r="AQ923" s="356">
        <f>VLOOKUP(C923,'6.- Insumos'!$B$5:$K$2417,10,FALSE)</f>
        <v>338.73050666666666</v>
      </c>
      <c r="AR923" s="293">
        <f t="shared" si="41"/>
        <v>341.90236851430973</v>
      </c>
      <c r="AS923" s="293">
        <f t="shared" si="40"/>
        <v>341.90236851430973</v>
      </c>
      <c r="AU923" s="357"/>
    </row>
    <row r="924" spans="2:47" ht="38.25">
      <c r="B924" s="52">
        <v>918</v>
      </c>
      <c r="C924" s="334">
        <v>44202</v>
      </c>
      <c r="D924" s="81" t="s">
        <v>4476</v>
      </c>
      <c r="E924" s="55" t="s">
        <v>3569</v>
      </c>
      <c r="F924" s="55" t="s">
        <v>3573</v>
      </c>
      <c r="G924" s="40" t="s">
        <v>3282</v>
      </c>
      <c r="H924" s="54" t="s">
        <v>4422</v>
      </c>
      <c r="I924" s="55" t="s">
        <v>3801</v>
      </c>
      <c r="J924" s="35">
        <v>2</v>
      </c>
      <c r="K924" s="36">
        <v>120</v>
      </c>
      <c r="L924" s="35">
        <v>1</v>
      </c>
      <c r="M924" s="36">
        <v>140</v>
      </c>
      <c r="N924" s="34"/>
      <c r="O924" s="34"/>
      <c r="P924" s="34"/>
      <c r="Q924" s="34"/>
      <c r="R924" s="35">
        <v>1</v>
      </c>
      <c r="S924" s="35">
        <v>120</v>
      </c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>
        <v>1</v>
      </c>
      <c r="AO924" s="36">
        <v>130</v>
      </c>
      <c r="AP924" s="293">
        <f>MAX(K924,M924,O924,Q924,S924,U924,W924,Y924,AA924,AC924,AE924,AG924,AI924,AK924,AM924,AO924)*VLOOKUP(I924,'5.- Instrumental'!$B$6:$O$303,14,FALSE)</f>
        <v>6.8317024410774412</v>
      </c>
      <c r="AQ924" s="356">
        <f>VLOOKUP(C924,'6.- Insumos'!$B$5:$K$2417,10,FALSE)</f>
        <v>389.65050666666673</v>
      </c>
      <c r="AR924" s="293">
        <f t="shared" si="41"/>
        <v>396.48220910774415</v>
      </c>
      <c r="AS924" s="293">
        <f t="shared" si="40"/>
        <v>396.48220910774415</v>
      </c>
      <c r="AU924" s="357"/>
    </row>
    <row r="925" spans="2:47" ht="38.25">
      <c r="B925" s="52">
        <v>919</v>
      </c>
      <c r="C925" s="334">
        <v>44320</v>
      </c>
      <c r="D925" s="81" t="s">
        <v>4477</v>
      </c>
      <c r="E925" s="55" t="s">
        <v>3569</v>
      </c>
      <c r="F925" s="55" t="s">
        <v>3573</v>
      </c>
      <c r="G925" s="54" t="s">
        <v>4422</v>
      </c>
      <c r="H925" s="54" t="s">
        <v>4422</v>
      </c>
      <c r="I925" s="55" t="s">
        <v>3315</v>
      </c>
      <c r="J925" s="35">
        <v>2</v>
      </c>
      <c r="K925" s="36">
        <v>90</v>
      </c>
      <c r="L925" s="35">
        <v>1</v>
      </c>
      <c r="M925" s="36">
        <v>110</v>
      </c>
      <c r="N925" s="34"/>
      <c r="O925" s="34"/>
      <c r="P925" s="34"/>
      <c r="Q925" s="34"/>
      <c r="R925" s="35">
        <v>1</v>
      </c>
      <c r="S925" s="35">
        <v>90</v>
      </c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>
        <v>1</v>
      </c>
      <c r="AO925" s="36">
        <v>100</v>
      </c>
      <c r="AP925" s="293">
        <f>MAX(K925,M925,O925,Q925,S925,U925,W925,Y925,AA925,AC925,AE925,AG925,AI925,AK925,AM925,AO925)*VLOOKUP(I925,'5.- Instrumental'!$B$6:$O$303,14,FALSE)</f>
        <v>2.6832561728395063</v>
      </c>
      <c r="AQ925" s="356">
        <f>VLOOKUP(C925,'6.- Insumos'!$B$5:$K$2417,10,FALSE)</f>
        <v>369.28250666666668</v>
      </c>
      <c r="AR925" s="293">
        <f t="shared" si="41"/>
        <v>371.96576283950617</v>
      </c>
      <c r="AS925" s="293">
        <f t="shared" si="40"/>
        <v>371.96576283950617</v>
      </c>
      <c r="AU925" s="357"/>
    </row>
    <row r="926" spans="2:47" ht="38.25">
      <c r="B926" s="52">
        <v>920</v>
      </c>
      <c r="C926" s="334">
        <v>44340</v>
      </c>
      <c r="D926" s="81" t="s">
        <v>4478</v>
      </c>
      <c r="E926" s="55" t="s">
        <v>3569</v>
      </c>
      <c r="F926" s="55" t="s">
        <v>3573</v>
      </c>
      <c r="G926" s="54" t="s">
        <v>4422</v>
      </c>
      <c r="H926" s="54" t="s">
        <v>4422</v>
      </c>
      <c r="I926" s="55" t="s">
        <v>3315</v>
      </c>
      <c r="J926" s="34">
        <v>2</v>
      </c>
      <c r="K926" s="34">
        <v>30</v>
      </c>
      <c r="L926" s="34">
        <v>1</v>
      </c>
      <c r="M926" s="34">
        <v>50</v>
      </c>
      <c r="N926" s="34"/>
      <c r="O926" s="34"/>
      <c r="P926" s="34"/>
      <c r="Q926" s="34"/>
      <c r="R926" s="34">
        <v>1</v>
      </c>
      <c r="S926" s="34">
        <v>30</v>
      </c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>
        <v>1</v>
      </c>
      <c r="AO926" s="34">
        <v>40</v>
      </c>
      <c r="AP926" s="293">
        <f>MAX(K926,M926,O926,Q926,S926,U926,W926,Y926,AA926,AC926,AE926,AG926,AI926,AK926,AM926,AO926)*VLOOKUP(I926,'5.- Instrumental'!$B$6:$O$303,14,FALSE)</f>
        <v>1.2196618967452302</v>
      </c>
      <c r="AQ926" s="356">
        <f>VLOOKUP(C926,'6.- Insumos'!$B$5:$K$2417,10,FALSE)</f>
        <v>328.54650666666669</v>
      </c>
      <c r="AR926" s="293">
        <f t="shared" si="41"/>
        <v>329.7661685634119</v>
      </c>
      <c r="AS926" s="293">
        <f t="shared" si="40"/>
        <v>329.7661685634119</v>
      </c>
      <c r="AU926" s="357"/>
    </row>
    <row r="927" spans="2:47" ht="25.5">
      <c r="B927" s="52">
        <v>921</v>
      </c>
      <c r="C927" s="334">
        <v>44361</v>
      </c>
      <c r="D927" s="361" t="s">
        <v>3789</v>
      </c>
      <c r="E927" s="55" t="s">
        <v>3562</v>
      </c>
      <c r="F927" s="55" t="s">
        <v>655</v>
      </c>
      <c r="G927" s="41" t="s">
        <v>3284</v>
      </c>
      <c r="H927" s="54" t="s">
        <v>4422</v>
      </c>
      <c r="I927" s="55" t="s">
        <v>3293</v>
      </c>
      <c r="J927" s="34">
        <v>1</v>
      </c>
      <c r="K927" s="34">
        <v>40</v>
      </c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>
        <v>1</v>
      </c>
      <c r="AO927" s="34">
        <v>50</v>
      </c>
      <c r="AP927" s="293">
        <f>MAX(K927,M927,O927,Q927,S927,U927,W927,Y927,AA927,AC927,AE927,AG927,AI927,AK927,AM927,AO927)*VLOOKUP(I927,'5.- Instrumental'!$B$6:$O$303,14,FALSE)</f>
        <v>0.10429819023569024</v>
      </c>
      <c r="AQ927" s="356">
        <f>VLOOKUP(C927,'6.- Insumos'!$B$5:$K$2417,10,FALSE)</f>
        <v>43.363799999999998</v>
      </c>
      <c r="AR927" s="293">
        <f t="shared" si="41"/>
        <v>43.468098190235686</v>
      </c>
      <c r="AS927" s="293">
        <f t="shared" si="40"/>
        <v>43.468098190235686</v>
      </c>
      <c r="AU927" s="357"/>
    </row>
    <row r="928" spans="2:47" ht="38.25">
      <c r="B928" s="52">
        <v>922</v>
      </c>
      <c r="C928" s="334">
        <v>44602</v>
      </c>
      <c r="D928" s="81" t="s">
        <v>3541</v>
      </c>
      <c r="E928" s="55" t="s">
        <v>3569</v>
      </c>
      <c r="F928" s="55" t="s">
        <v>3573</v>
      </c>
      <c r="G928" s="54" t="s">
        <v>4422</v>
      </c>
      <c r="H928" s="54" t="s">
        <v>4422</v>
      </c>
      <c r="I928" s="55" t="s">
        <v>3315</v>
      </c>
      <c r="J928" s="34">
        <v>2</v>
      </c>
      <c r="K928" s="34">
        <v>45</v>
      </c>
      <c r="L928" s="34">
        <v>1</v>
      </c>
      <c r="M928" s="34">
        <v>65</v>
      </c>
      <c r="N928" s="34"/>
      <c r="O928" s="34"/>
      <c r="P928" s="34"/>
      <c r="Q928" s="34"/>
      <c r="R928" s="34">
        <v>1</v>
      </c>
      <c r="S928" s="34">
        <v>45</v>
      </c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>
        <v>1</v>
      </c>
      <c r="AO928" s="34">
        <v>55</v>
      </c>
      <c r="AP928" s="293">
        <f>MAX(K928,M928,O928,Q928,S928,U928,W928,Y928,AA928,AC928,AE928,AG928,AI928,AK928,AM928,AO928)*VLOOKUP(I928,'5.- Instrumental'!$B$6:$O$303,14,FALSE)</f>
        <v>1.5855604657687992</v>
      </c>
      <c r="AQ928" s="356">
        <f>VLOOKUP(C928,'6.- Insumos'!$B$5:$K$2417,10,FALSE)</f>
        <v>338.73050666666666</v>
      </c>
      <c r="AR928" s="293">
        <f t="shared" si="41"/>
        <v>340.31606713243548</v>
      </c>
      <c r="AS928" s="293">
        <f t="shared" si="40"/>
        <v>340.31606713243548</v>
      </c>
      <c r="AU928" s="357"/>
    </row>
    <row r="929" spans="2:47" ht="38.25">
      <c r="B929" s="52">
        <v>923</v>
      </c>
      <c r="C929" s="334">
        <v>44604</v>
      </c>
      <c r="D929" s="81" t="s">
        <v>3542</v>
      </c>
      <c r="E929" s="55" t="s">
        <v>3569</v>
      </c>
      <c r="F929" s="55" t="s">
        <v>3573</v>
      </c>
      <c r="G929" s="54" t="s">
        <v>4422</v>
      </c>
      <c r="H929" s="54" t="s">
        <v>4422</v>
      </c>
      <c r="I929" s="55" t="s">
        <v>3315</v>
      </c>
      <c r="J929" s="34">
        <v>2</v>
      </c>
      <c r="K929" s="34">
        <v>45</v>
      </c>
      <c r="L929" s="34">
        <v>1</v>
      </c>
      <c r="M929" s="34">
        <v>65</v>
      </c>
      <c r="N929" s="34"/>
      <c r="O929" s="34"/>
      <c r="P929" s="34"/>
      <c r="Q929" s="34"/>
      <c r="R929" s="34">
        <v>1</v>
      </c>
      <c r="S929" s="34">
        <v>45</v>
      </c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>
        <v>1</v>
      </c>
      <c r="AO929" s="34">
        <v>55</v>
      </c>
      <c r="AP929" s="293">
        <f>MAX(K929,M929,O929,Q929,S929,U929,W929,Y929,AA929,AC929,AE929,AG929,AI929,AK929,AM929,AO929)*VLOOKUP(I929,'5.- Instrumental'!$B$6:$O$303,14,FALSE)</f>
        <v>1.5855604657687992</v>
      </c>
      <c r="AQ929" s="356">
        <f>VLOOKUP(C929,'6.- Insumos'!$B$5:$K$2417,10,FALSE)</f>
        <v>338.73050666666666</v>
      </c>
      <c r="AR929" s="293">
        <f t="shared" si="41"/>
        <v>340.31606713243548</v>
      </c>
      <c r="AS929" s="293">
        <f t="shared" si="40"/>
        <v>340.31606713243548</v>
      </c>
      <c r="AU929" s="357"/>
    </row>
    <row r="930" spans="2:47" ht="51">
      <c r="B930" s="52">
        <v>924</v>
      </c>
      <c r="C930" s="334">
        <v>44615</v>
      </c>
      <c r="D930" s="81" t="s">
        <v>3543</v>
      </c>
      <c r="E930" s="55" t="s">
        <v>3569</v>
      </c>
      <c r="F930" s="55" t="s">
        <v>3573</v>
      </c>
      <c r="G930" s="54" t="s">
        <v>4422</v>
      </c>
      <c r="H930" s="54" t="s">
        <v>4422</v>
      </c>
      <c r="I930" s="55" t="s">
        <v>3315</v>
      </c>
      <c r="J930" s="35">
        <v>2</v>
      </c>
      <c r="K930" s="36">
        <v>80</v>
      </c>
      <c r="L930" s="35">
        <v>1</v>
      </c>
      <c r="M930" s="36">
        <v>100</v>
      </c>
      <c r="N930" s="34"/>
      <c r="O930" s="34"/>
      <c r="P930" s="34"/>
      <c r="Q930" s="34"/>
      <c r="R930" s="35">
        <v>1</v>
      </c>
      <c r="S930" s="35">
        <v>80</v>
      </c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>
        <v>1</v>
      </c>
      <c r="AO930" s="36">
        <v>90</v>
      </c>
      <c r="AP930" s="293">
        <f>MAX(K930,M930,O930,Q930,S930,U930,W930,Y930,AA930,AC930,AE930,AG930,AI930,AK930,AM930,AO930)*VLOOKUP(I930,'5.- Instrumental'!$B$6:$O$303,14,FALSE)</f>
        <v>2.4393237934904604</v>
      </c>
      <c r="AQ930" s="356">
        <f>VLOOKUP(C930,'6.- Insumos'!$B$5:$K$2417,10,FALSE)</f>
        <v>362.4931733333334</v>
      </c>
      <c r="AR930" s="293">
        <f t="shared" si="41"/>
        <v>364.93249712682388</v>
      </c>
      <c r="AS930" s="293">
        <f t="shared" si="40"/>
        <v>364.93249712682388</v>
      </c>
      <c r="AU930" s="357"/>
    </row>
    <row r="931" spans="2:47" ht="38.25">
      <c r="B931" s="52">
        <v>925</v>
      </c>
      <c r="C931" s="334">
        <v>44620</v>
      </c>
      <c r="D931" s="81" t="s">
        <v>3544</v>
      </c>
      <c r="E931" s="55" t="s">
        <v>3569</v>
      </c>
      <c r="F931" s="55" t="s">
        <v>3573</v>
      </c>
      <c r="G931" s="54" t="s">
        <v>4422</v>
      </c>
      <c r="H931" s="54" t="s">
        <v>4422</v>
      </c>
      <c r="I931" s="55" t="s">
        <v>3315</v>
      </c>
      <c r="J931" s="34">
        <v>2</v>
      </c>
      <c r="K931" s="34">
        <v>45</v>
      </c>
      <c r="L931" s="34">
        <v>1</v>
      </c>
      <c r="M931" s="34">
        <v>65</v>
      </c>
      <c r="N931" s="34"/>
      <c r="O931" s="34"/>
      <c r="P931" s="34"/>
      <c r="Q931" s="34"/>
      <c r="R931" s="34">
        <v>1</v>
      </c>
      <c r="S931" s="34">
        <v>45</v>
      </c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>
        <v>1</v>
      </c>
      <c r="AO931" s="34">
        <v>55</v>
      </c>
      <c r="AP931" s="293">
        <f>MAX(K931,M931,O931,Q931,S931,U931,W931,Y931,AA931,AC931,AE931,AG931,AI931,AK931,AM931,AO931)*VLOOKUP(I931,'5.- Instrumental'!$B$6:$O$303,14,FALSE)</f>
        <v>1.5855604657687992</v>
      </c>
      <c r="AQ931" s="356">
        <f>VLOOKUP(C931,'6.- Insumos'!$B$5:$K$2417,10,FALSE)</f>
        <v>338.73050666666666</v>
      </c>
      <c r="AR931" s="293">
        <f t="shared" si="41"/>
        <v>340.31606713243548</v>
      </c>
      <c r="AS931" s="293">
        <f t="shared" si="40"/>
        <v>340.31606713243548</v>
      </c>
      <c r="AU931" s="357"/>
    </row>
    <row r="932" spans="2:47" ht="38.25">
      <c r="B932" s="52">
        <v>926</v>
      </c>
      <c r="C932" s="334">
        <v>44650</v>
      </c>
      <c r="D932" s="81" t="s">
        <v>3545</v>
      </c>
      <c r="E932" s="55" t="s">
        <v>3569</v>
      </c>
      <c r="F932" s="55" t="s">
        <v>3573</v>
      </c>
      <c r="G932" s="54" t="s">
        <v>4422</v>
      </c>
      <c r="H932" s="54" t="s">
        <v>4422</v>
      </c>
      <c r="I932" s="55" t="s">
        <v>3315</v>
      </c>
      <c r="J932" s="35">
        <v>2</v>
      </c>
      <c r="K932" s="36">
        <v>60</v>
      </c>
      <c r="L932" s="35">
        <v>1</v>
      </c>
      <c r="M932" s="36">
        <v>80</v>
      </c>
      <c r="N932" s="34"/>
      <c r="O932" s="34"/>
      <c r="P932" s="34"/>
      <c r="Q932" s="34"/>
      <c r="R932" s="35">
        <v>1</v>
      </c>
      <c r="S932" s="35">
        <v>60</v>
      </c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>
        <v>1</v>
      </c>
      <c r="AO932" s="36">
        <v>70</v>
      </c>
      <c r="AP932" s="293">
        <f>MAX(K932,M932,O932,Q932,S932,U932,W932,Y932,AA932,AC932,AE932,AG932,AI932,AK932,AM932,AO932)*VLOOKUP(I932,'5.- Instrumental'!$B$6:$O$303,14,FALSE)</f>
        <v>1.9514590347923684</v>
      </c>
      <c r="AQ932" s="356">
        <f>VLOOKUP(C932,'6.- Insumos'!$B$5:$K$2417,10,FALSE)</f>
        <v>348.91450666666668</v>
      </c>
      <c r="AR932" s="293">
        <f t="shared" si="41"/>
        <v>350.86596570145906</v>
      </c>
      <c r="AS932" s="293">
        <f t="shared" si="40"/>
        <v>350.86596570145906</v>
      </c>
      <c r="AU932" s="357"/>
    </row>
    <row r="933" spans="2:47" ht="38.25">
      <c r="B933" s="52">
        <v>927</v>
      </c>
      <c r="C933" s="334">
        <v>44660</v>
      </c>
      <c r="D933" s="81" t="s">
        <v>3546</v>
      </c>
      <c r="E933" s="55" t="s">
        <v>3569</v>
      </c>
      <c r="F933" s="55" t="s">
        <v>1742</v>
      </c>
      <c r="G933" s="54" t="s">
        <v>4422</v>
      </c>
      <c r="H933" s="54" t="s">
        <v>4422</v>
      </c>
      <c r="I933" s="55" t="s">
        <v>3315</v>
      </c>
      <c r="J933" s="35">
        <v>2</v>
      </c>
      <c r="K933" s="36">
        <v>60</v>
      </c>
      <c r="L933" s="35">
        <v>1</v>
      </c>
      <c r="M933" s="36">
        <v>80</v>
      </c>
      <c r="N933" s="34"/>
      <c r="O933" s="34"/>
      <c r="P933" s="34"/>
      <c r="Q933" s="34"/>
      <c r="R933" s="35">
        <v>1</v>
      </c>
      <c r="S933" s="35">
        <v>60</v>
      </c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>
        <v>1</v>
      </c>
      <c r="AO933" s="36">
        <v>70</v>
      </c>
      <c r="AP933" s="293">
        <f>MAX(K933,M933,O933,Q933,S933,U933,W933,Y933,AA933,AC933,AE933,AG933,AI933,AK933,AM933,AO933)*VLOOKUP(I933,'5.- Instrumental'!$B$6:$O$303,14,FALSE)</f>
        <v>1.9514590347923684</v>
      </c>
      <c r="AQ933" s="356">
        <f>VLOOKUP(C933,'6.- Insumos'!$B$5:$K$2417,10,FALSE)</f>
        <v>257.58198999999996</v>
      </c>
      <c r="AR933" s="293" t="s">
        <v>3270</v>
      </c>
      <c r="AS933" s="293">
        <f t="shared" si="40"/>
        <v>259.53344903479234</v>
      </c>
      <c r="AU933" s="357"/>
    </row>
    <row r="934" spans="2:47" ht="38.25">
      <c r="B934" s="52">
        <v>928</v>
      </c>
      <c r="C934" s="334">
        <v>44680</v>
      </c>
      <c r="D934" s="81" t="s">
        <v>3547</v>
      </c>
      <c r="E934" s="55" t="s">
        <v>3569</v>
      </c>
      <c r="F934" s="55" t="s">
        <v>3570</v>
      </c>
      <c r="G934" s="54" t="s">
        <v>4422</v>
      </c>
      <c r="H934" s="54" t="s">
        <v>4422</v>
      </c>
      <c r="I934" s="55" t="s">
        <v>3315</v>
      </c>
      <c r="J934" s="35">
        <v>2</v>
      </c>
      <c r="K934" s="36">
        <v>240</v>
      </c>
      <c r="L934" s="35">
        <v>1</v>
      </c>
      <c r="M934" s="36">
        <v>260</v>
      </c>
      <c r="N934" s="34"/>
      <c r="O934" s="34"/>
      <c r="P934" s="34"/>
      <c r="Q934" s="34"/>
      <c r="R934" s="35">
        <v>1</v>
      </c>
      <c r="S934" s="35">
        <v>240</v>
      </c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>
        <v>1</v>
      </c>
      <c r="AO934" s="36">
        <v>250</v>
      </c>
      <c r="AP934" s="293">
        <f>MAX(K934,M934,O934,Q934,S934,U934,W934,Y934,AA934,AC934,AE934,AG934,AI934,AK934,AM934,AO934)*VLOOKUP(I934,'5.- Instrumental'!$B$6:$O$303,14,FALSE)</f>
        <v>6.3422418630751967</v>
      </c>
      <c r="AQ934" s="356">
        <f>VLOOKUP(C934,'6.- Insumos'!$B$5:$K$2417,10,FALSE)</f>
        <v>164.964</v>
      </c>
      <c r="AR934" s="293">
        <f t="shared" ref="AR934:AR944" si="42">AP934+AQ934</f>
        <v>171.3062418630752</v>
      </c>
      <c r="AS934" s="293">
        <f t="shared" si="40"/>
        <v>171.3062418630752</v>
      </c>
      <c r="AU934" s="357"/>
    </row>
    <row r="935" spans="2:47" ht="38.25">
      <c r="B935" s="52">
        <v>929</v>
      </c>
      <c r="C935" s="334">
        <v>44725</v>
      </c>
      <c r="D935" s="81" t="s">
        <v>3548</v>
      </c>
      <c r="E935" s="55" t="s">
        <v>3569</v>
      </c>
      <c r="F935" s="55" t="s">
        <v>3573</v>
      </c>
      <c r="G935" s="40" t="s">
        <v>3282</v>
      </c>
      <c r="H935" s="54" t="s">
        <v>4422</v>
      </c>
      <c r="I935" s="55" t="s">
        <v>3801</v>
      </c>
      <c r="J935" s="35">
        <v>2</v>
      </c>
      <c r="K935" s="36">
        <v>150</v>
      </c>
      <c r="L935" s="35">
        <v>1</v>
      </c>
      <c r="M935" s="36">
        <v>170</v>
      </c>
      <c r="N935" s="34"/>
      <c r="O935" s="34"/>
      <c r="P935" s="34"/>
      <c r="Q935" s="34"/>
      <c r="R935" s="35">
        <v>1</v>
      </c>
      <c r="S935" s="35">
        <v>150</v>
      </c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>
        <v>1</v>
      </c>
      <c r="AO935" s="36">
        <v>160</v>
      </c>
      <c r="AP935" s="293">
        <f>MAX(K935,M935,O935,Q935,S935,U935,W935,Y935,AA935,AC935,AE935,AG935,AI935,AK935,AM935,AO935)*VLOOKUP(I935,'5.- Instrumental'!$B$6:$O$303,14,FALSE)</f>
        <v>8.2956386784511782</v>
      </c>
      <c r="AQ935" s="356">
        <f>VLOOKUP(C935,'6.- Insumos'!$B$5:$K$2417,10,FALSE)</f>
        <v>410.01850666666667</v>
      </c>
      <c r="AR935" s="293">
        <f t="shared" si="42"/>
        <v>418.31414534511782</v>
      </c>
      <c r="AS935" s="293">
        <f t="shared" si="40"/>
        <v>418.31414534511782</v>
      </c>
      <c r="AU935" s="357"/>
    </row>
    <row r="936" spans="2:47" ht="38.25">
      <c r="B936" s="52">
        <v>930</v>
      </c>
      <c r="C936" s="334">
        <v>44800</v>
      </c>
      <c r="D936" s="81" t="s">
        <v>3549</v>
      </c>
      <c r="E936" s="55" t="s">
        <v>3569</v>
      </c>
      <c r="F936" s="55" t="s">
        <v>3573</v>
      </c>
      <c r="G936" s="54" t="s">
        <v>4422</v>
      </c>
      <c r="H936" s="54" t="s">
        <v>4422</v>
      </c>
      <c r="I936" s="55" t="s">
        <v>3315</v>
      </c>
      <c r="J936" s="35">
        <v>2</v>
      </c>
      <c r="K936" s="36">
        <v>60</v>
      </c>
      <c r="L936" s="35">
        <v>1</v>
      </c>
      <c r="M936" s="36">
        <v>80</v>
      </c>
      <c r="N936" s="34"/>
      <c r="O936" s="34"/>
      <c r="P936" s="34"/>
      <c r="Q936" s="34"/>
      <c r="R936" s="35">
        <v>1</v>
      </c>
      <c r="S936" s="35">
        <v>60</v>
      </c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>
        <v>1</v>
      </c>
      <c r="AO936" s="36">
        <v>70</v>
      </c>
      <c r="AP936" s="293">
        <f>MAX(K936,M936,O936,Q936,S936,U936,W936,Y936,AA936,AC936,AE936,AG936,AI936,AK936,AM936,AO936)*VLOOKUP(I936,'5.- Instrumental'!$B$6:$O$303,14,FALSE)</f>
        <v>1.9514590347923684</v>
      </c>
      <c r="AQ936" s="356">
        <f>VLOOKUP(C936,'6.- Insumos'!$B$5:$K$2417,10,FALSE)</f>
        <v>348.91450666666668</v>
      </c>
      <c r="AR936" s="293">
        <f t="shared" si="42"/>
        <v>350.86596570145906</v>
      </c>
      <c r="AS936" s="293">
        <f t="shared" si="40"/>
        <v>350.86596570145906</v>
      </c>
      <c r="AU936" s="357"/>
    </row>
    <row r="937" spans="2:47" ht="38.25">
      <c r="B937" s="52">
        <v>931</v>
      </c>
      <c r="C937" s="334">
        <v>44950</v>
      </c>
      <c r="D937" s="81" t="s">
        <v>3790</v>
      </c>
      <c r="E937" s="55" t="s">
        <v>3569</v>
      </c>
      <c r="F937" s="55" t="s">
        <v>3570</v>
      </c>
      <c r="G937" s="54" t="s">
        <v>4422</v>
      </c>
      <c r="H937" s="54" t="s">
        <v>4422</v>
      </c>
      <c r="I937" s="55" t="s">
        <v>3312</v>
      </c>
      <c r="J937" s="34">
        <v>2</v>
      </c>
      <c r="K937" s="34">
        <v>35</v>
      </c>
      <c r="L937" s="34">
        <v>1</v>
      </c>
      <c r="M937" s="34">
        <v>55</v>
      </c>
      <c r="N937" s="34"/>
      <c r="O937" s="34"/>
      <c r="P937" s="34"/>
      <c r="Q937" s="34"/>
      <c r="R937" s="34">
        <v>1</v>
      </c>
      <c r="S937" s="34">
        <v>35</v>
      </c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>
        <v>1</v>
      </c>
      <c r="AO937" s="34">
        <v>45</v>
      </c>
      <c r="AP937" s="293">
        <f>MAX(K937,M937,O937,Q937,S937,U937,W937,Y937,AA937,AC937,AE937,AG937,AI937,AK937,AM937,AO937)*VLOOKUP(I937,'5.- Instrumental'!$B$6:$O$303,14,FALSE)</f>
        <v>1.3416280864197532</v>
      </c>
      <c r="AQ937" s="356">
        <f>VLOOKUP(C937,'6.- Insumos'!$B$5:$K$2417,10,FALSE)</f>
        <v>135.39399999999998</v>
      </c>
      <c r="AR937" s="293">
        <f t="shared" si="42"/>
        <v>136.73562808641972</v>
      </c>
      <c r="AS937" s="293">
        <f t="shared" si="40"/>
        <v>136.73562808641972</v>
      </c>
      <c r="AU937" s="357"/>
    </row>
    <row r="938" spans="2:47" ht="38.25">
      <c r="B938" s="52">
        <v>932</v>
      </c>
      <c r="C938" s="334">
        <v>44951</v>
      </c>
      <c r="D938" s="362" t="s">
        <v>3550</v>
      </c>
      <c r="E938" s="55" t="s">
        <v>3569</v>
      </c>
      <c r="F938" s="55" t="s">
        <v>3573</v>
      </c>
      <c r="G938" s="54" t="s">
        <v>4422</v>
      </c>
      <c r="H938" s="54" t="s">
        <v>4422</v>
      </c>
      <c r="I938" s="55" t="s">
        <v>3312</v>
      </c>
      <c r="J938" s="34">
        <v>2</v>
      </c>
      <c r="K938" s="34">
        <v>45</v>
      </c>
      <c r="L938" s="34">
        <v>1</v>
      </c>
      <c r="M938" s="34">
        <v>65</v>
      </c>
      <c r="N938" s="34"/>
      <c r="O938" s="34"/>
      <c r="P938" s="34"/>
      <c r="Q938" s="34"/>
      <c r="R938" s="34">
        <v>1</v>
      </c>
      <c r="S938" s="34">
        <v>45</v>
      </c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>
        <v>1</v>
      </c>
      <c r="AO938" s="34">
        <v>55</v>
      </c>
      <c r="AP938" s="293">
        <f>MAX(K938,M938,O938,Q938,S938,U938,W938,Y938,AA938,AC938,AE938,AG938,AI938,AK938,AM938,AO938)*VLOOKUP(I938,'5.- Instrumental'!$B$6:$O$303,14,FALSE)</f>
        <v>1.5855604657687992</v>
      </c>
      <c r="AQ938" s="356">
        <f>VLOOKUP(C938,'6.- Insumos'!$B$5:$K$2417,10,FALSE)</f>
        <v>338.73050666666666</v>
      </c>
      <c r="AR938" s="293">
        <f t="shared" si="42"/>
        <v>340.31606713243548</v>
      </c>
      <c r="AS938" s="293">
        <f t="shared" si="40"/>
        <v>340.31606713243548</v>
      </c>
      <c r="AU938" s="357"/>
    </row>
    <row r="939" spans="2:47" ht="38.25">
      <c r="B939" s="52">
        <v>933</v>
      </c>
      <c r="C939" s="334">
        <v>44952</v>
      </c>
      <c r="D939" s="362" t="s">
        <v>3551</v>
      </c>
      <c r="E939" s="55" t="s">
        <v>3569</v>
      </c>
      <c r="F939" s="55" t="s">
        <v>3573</v>
      </c>
      <c r="G939" s="54" t="s">
        <v>4422</v>
      </c>
      <c r="H939" s="54" t="s">
        <v>4422</v>
      </c>
      <c r="I939" s="55" t="s">
        <v>3312</v>
      </c>
      <c r="J939" s="34">
        <v>2</v>
      </c>
      <c r="K939" s="34">
        <v>45</v>
      </c>
      <c r="L939" s="34">
        <v>1</v>
      </c>
      <c r="M939" s="34">
        <v>65</v>
      </c>
      <c r="N939" s="34"/>
      <c r="O939" s="34"/>
      <c r="P939" s="34"/>
      <c r="Q939" s="34"/>
      <c r="R939" s="34">
        <v>1</v>
      </c>
      <c r="S939" s="34">
        <v>45</v>
      </c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>
        <v>1</v>
      </c>
      <c r="AO939" s="34">
        <v>55</v>
      </c>
      <c r="AP939" s="293">
        <f>MAX(K939,M939,O939,Q939,S939,U939,W939,Y939,AA939,AC939,AE939,AG939,AI939,AK939,AM939,AO939)*VLOOKUP(I939,'5.- Instrumental'!$B$6:$O$303,14,FALSE)</f>
        <v>1.5855604657687992</v>
      </c>
      <c r="AQ939" s="356">
        <f>VLOOKUP(C939,'6.- Insumos'!$B$5:$K$2417,10,FALSE)</f>
        <v>338.73050666666666</v>
      </c>
      <c r="AR939" s="293">
        <f t="shared" si="42"/>
        <v>340.31606713243548</v>
      </c>
      <c r="AS939" s="293">
        <f t="shared" si="40"/>
        <v>340.31606713243548</v>
      </c>
      <c r="AU939" s="357"/>
    </row>
    <row r="940" spans="2:47" ht="38.25">
      <c r="B940" s="52">
        <v>934</v>
      </c>
      <c r="C940" s="334">
        <v>44960</v>
      </c>
      <c r="D940" s="361" t="s">
        <v>3791</v>
      </c>
      <c r="E940" s="55" t="s">
        <v>3569</v>
      </c>
      <c r="F940" s="55" t="s">
        <v>3573</v>
      </c>
      <c r="G940" s="54" t="s">
        <v>4422</v>
      </c>
      <c r="H940" s="54" t="s">
        <v>4422</v>
      </c>
      <c r="I940" s="55" t="s">
        <v>3312</v>
      </c>
      <c r="J940" s="35">
        <v>2</v>
      </c>
      <c r="K940" s="36">
        <v>60</v>
      </c>
      <c r="L940" s="35">
        <v>1</v>
      </c>
      <c r="M940" s="36">
        <v>80</v>
      </c>
      <c r="N940" s="34"/>
      <c r="O940" s="34"/>
      <c r="P940" s="34"/>
      <c r="Q940" s="34"/>
      <c r="R940" s="35">
        <v>1</v>
      </c>
      <c r="S940" s="35">
        <v>60</v>
      </c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>
        <v>1</v>
      </c>
      <c r="AO940" s="36">
        <v>70</v>
      </c>
      <c r="AP940" s="293">
        <f>MAX(K940,M940,O940,Q940,S940,U940,W940,Y940,AA940,AC940,AE940,AG940,AI940,AK940,AM940,AO940)*VLOOKUP(I940,'5.- Instrumental'!$B$6:$O$303,14,FALSE)</f>
        <v>1.9514590347923684</v>
      </c>
      <c r="AQ940" s="356">
        <f>VLOOKUP(C940,'6.- Insumos'!$B$5:$K$2417,10,FALSE)</f>
        <v>348.91450666666668</v>
      </c>
      <c r="AR940" s="293">
        <f t="shared" si="42"/>
        <v>350.86596570145906</v>
      </c>
      <c r="AS940" s="293">
        <f t="shared" si="40"/>
        <v>350.86596570145906</v>
      </c>
      <c r="AU940" s="357"/>
    </row>
    <row r="941" spans="2:47" ht="38.25">
      <c r="B941" s="52">
        <v>935</v>
      </c>
      <c r="C941" s="334">
        <v>44962</v>
      </c>
      <c r="D941" s="81" t="s">
        <v>3552</v>
      </c>
      <c r="E941" s="55" t="s">
        <v>3569</v>
      </c>
      <c r="F941" s="55" t="s">
        <v>3573</v>
      </c>
      <c r="G941" s="54" t="s">
        <v>4422</v>
      </c>
      <c r="H941" s="54" t="s">
        <v>4422</v>
      </c>
      <c r="I941" s="55" t="s">
        <v>3312</v>
      </c>
      <c r="J941" s="35">
        <v>2</v>
      </c>
      <c r="K941" s="36">
        <v>60</v>
      </c>
      <c r="L941" s="35">
        <v>1</v>
      </c>
      <c r="M941" s="36">
        <v>80</v>
      </c>
      <c r="N941" s="34"/>
      <c r="O941" s="34"/>
      <c r="P941" s="34"/>
      <c r="Q941" s="34"/>
      <c r="R941" s="35">
        <v>1</v>
      </c>
      <c r="S941" s="35">
        <v>60</v>
      </c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>
        <v>1</v>
      </c>
      <c r="AO941" s="36">
        <v>70</v>
      </c>
      <c r="AP941" s="293">
        <f>MAX(K941,M941,O941,Q941,S941,U941,W941,Y941,AA941,AC941,AE941,AG941,AI941,AK941,AM941,AO941)*VLOOKUP(I941,'5.- Instrumental'!$B$6:$O$303,14,FALSE)</f>
        <v>1.9514590347923684</v>
      </c>
      <c r="AQ941" s="356">
        <f>VLOOKUP(C941,'6.- Insumos'!$B$5:$K$2417,10,FALSE)</f>
        <v>348.91450666666668</v>
      </c>
      <c r="AR941" s="293">
        <f t="shared" si="42"/>
        <v>350.86596570145906</v>
      </c>
      <c r="AS941" s="293">
        <f t="shared" si="40"/>
        <v>350.86596570145906</v>
      </c>
      <c r="AU941" s="357"/>
    </row>
    <row r="942" spans="2:47" ht="38.25">
      <c r="B942" s="52">
        <v>936</v>
      </c>
      <c r="C942" s="334">
        <v>44970</v>
      </c>
      <c r="D942" s="81" t="s">
        <v>3792</v>
      </c>
      <c r="E942" s="55" t="s">
        <v>3569</v>
      </c>
      <c r="F942" s="55" t="s">
        <v>3570</v>
      </c>
      <c r="G942" s="40" t="s">
        <v>3282</v>
      </c>
      <c r="H942" s="54" t="s">
        <v>4422</v>
      </c>
      <c r="I942" s="55" t="s">
        <v>3801</v>
      </c>
      <c r="J942" s="34">
        <v>2</v>
      </c>
      <c r="K942" s="34">
        <v>40</v>
      </c>
      <c r="L942" s="34">
        <v>1</v>
      </c>
      <c r="M942" s="34">
        <v>60</v>
      </c>
      <c r="N942" s="34"/>
      <c r="O942" s="34"/>
      <c r="P942" s="34"/>
      <c r="Q942" s="34"/>
      <c r="R942" s="34">
        <v>1</v>
      </c>
      <c r="S942" s="34">
        <v>40</v>
      </c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>
        <v>1</v>
      </c>
      <c r="AO942" s="34">
        <v>50</v>
      </c>
      <c r="AP942" s="293">
        <f>MAX(K942,M942,O942,Q942,S942,U942,W942,Y942,AA942,AC942,AE942,AG942,AI942,AK942,AM942,AO942)*VLOOKUP(I942,'5.- Instrumental'!$B$6:$O$303,14,FALSE)</f>
        <v>2.9278724747474749</v>
      </c>
      <c r="AQ942" s="356">
        <f>VLOOKUP(C942,'6.- Insumos'!$B$5:$K$2417,10,FALSE)</f>
        <v>252.32735000000002</v>
      </c>
      <c r="AR942" s="293">
        <f t="shared" si="42"/>
        <v>255.25522247474751</v>
      </c>
      <c r="AS942" s="293">
        <f t="shared" si="40"/>
        <v>255.25522247474751</v>
      </c>
      <c r="AU942" s="357"/>
    </row>
    <row r="943" spans="2:47" ht="38.25">
      <c r="B943" s="52">
        <v>937</v>
      </c>
      <c r="C943" s="334">
        <v>45000</v>
      </c>
      <c r="D943" s="81" t="s">
        <v>4161</v>
      </c>
      <c r="E943" s="55" t="s">
        <v>3569</v>
      </c>
      <c r="F943" s="55" t="s">
        <v>3570</v>
      </c>
      <c r="G943" s="54" t="s">
        <v>4422</v>
      </c>
      <c r="H943" s="54" t="s">
        <v>4422</v>
      </c>
      <c r="I943" s="55" t="s">
        <v>3315</v>
      </c>
      <c r="J943" s="34">
        <v>2</v>
      </c>
      <c r="K943" s="34">
        <v>40</v>
      </c>
      <c r="L943" s="34">
        <v>1</v>
      </c>
      <c r="M943" s="34">
        <v>60</v>
      </c>
      <c r="N943" s="34"/>
      <c r="O943" s="34"/>
      <c r="P943" s="34"/>
      <c r="Q943" s="34"/>
      <c r="R943" s="34">
        <v>1</v>
      </c>
      <c r="S943" s="34">
        <v>40</v>
      </c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>
        <v>1</v>
      </c>
      <c r="AO943" s="34">
        <v>50</v>
      </c>
      <c r="AP943" s="293">
        <f>MAX(K943,M943,O943,Q943,S943,U943,W943,Y943,AA943,AC943,AE943,AG943,AI943,AK943,AM943,AO943)*VLOOKUP(I943,'5.- Instrumental'!$B$6:$O$303,14,FALSE)</f>
        <v>1.4635942760942762</v>
      </c>
      <c r="AQ943" s="356">
        <f>VLOOKUP(C943,'6.- Insumos'!$B$5:$K$2417,10,FALSE)</f>
        <v>252.32735000000002</v>
      </c>
      <c r="AR943" s="293">
        <f t="shared" si="42"/>
        <v>253.79094427609431</v>
      </c>
      <c r="AS943" s="293">
        <f t="shared" si="40"/>
        <v>253.79094427609431</v>
      </c>
      <c r="AU943" s="357"/>
    </row>
    <row r="944" spans="2:47" ht="38.25">
      <c r="B944" s="52">
        <v>938</v>
      </c>
      <c r="C944" s="334">
        <v>45100</v>
      </c>
      <c r="D944" s="81" t="s">
        <v>4162</v>
      </c>
      <c r="E944" s="55" t="s">
        <v>3569</v>
      </c>
      <c r="F944" s="55" t="s">
        <v>3573</v>
      </c>
      <c r="G944" s="54" t="s">
        <v>4422</v>
      </c>
      <c r="H944" s="54" t="s">
        <v>4422</v>
      </c>
      <c r="I944" s="55" t="s">
        <v>3315</v>
      </c>
      <c r="J944" s="34">
        <v>2</v>
      </c>
      <c r="K944" s="34">
        <v>40</v>
      </c>
      <c r="L944" s="34">
        <v>1</v>
      </c>
      <c r="M944" s="34">
        <v>60</v>
      </c>
      <c r="N944" s="34"/>
      <c r="O944" s="34"/>
      <c r="P944" s="34"/>
      <c r="Q944" s="34"/>
      <c r="R944" s="34">
        <v>1</v>
      </c>
      <c r="S944" s="34">
        <v>40</v>
      </c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>
        <v>1</v>
      </c>
      <c r="AO944" s="34">
        <v>50</v>
      </c>
      <c r="AP944" s="293">
        <f>MAX(K944,M944,O944,Q944,S944,U944,W944,Y944,AA944,AC944,AE944,AG944,AI944,AK944,AM944,AO944)*VLOOKUP(I944,'5.- Instrumental'!$B$6:$O$303,14,FALSE)</f>
        <v>1.4635942760942762</v>
      </c>
      <c r="AQ944" s="356">
        <f>VLOOKUP(C944,'6.- Insumos'!$B$5:$K$2417,10,FALSE)</f>
        <v>18.19285</v>
      </c>
      <c r="AR944" s="293">
        <f t="shared" si="42"/>
        <v>19.656444276094277</v>
      </c>
      <c r="AS944" s="293">
        <f t="shared" si="40"/>
        <v>19.656444276094277</v>
      </c>
      <c r="AU944" s="357"/>
    </row>
    <row r="945" spans="2:47" ht="38.25">
      <c r="B945" s="52">
        <v>939</v>
      </c>
      <c r="C945" s="334">
        <v>45110</v>
      </c>
      <c r="D945" s="81" t="s">
        <v>4163</v>
      </c>
      <c r="E945" s="55" t="s">
        <v>3569</v>
      </c>
      <c r="F945" s="55" t="s">
        <v>1742</v>
      </c>
      <c r="G945" s="54" t="s">
        <v>4422</v>
      </c>
      <c r="H945" s="54" t="s">
        <v>4422</v>
      </c>
      <c r="I945" s="55" t="s">
        <v>3315</v>
      </c>
      <c r="J945" s="35">
        <v>2</v>
      </c>
      <c r="K945" s="36">
        <v>120</v>
      </c>
      <c r="L945" s="35">
        <v>1</v>
      </c>
      <c r="M945" s="36">
        <v>140</v>
      </c>
      <c r="N945" s="34"/>
      <c r="O945" s="34"/>
      <c r="P945" s="34"/>
      <c r="Q945" s="34"/>
      <c r="R945" s="35">
        <v>1</v>
      </c>
      <c r="S945" s="35">
        <v>120</v>
      </c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>
        <v>1</v>
      </c>
      <c r="AO945" s="36">
        <v>130</v>
      </c>
      <c r="AP945" s="293">
        <f>MAX(K945,M945,O945,Q945,S945,U945,W945,Y945,AA945,AC945,AE945,AG945,AI945,AK945,AM945,AO945)*VLOOKUP(I945,'5.- Instrumental'!$B$6:$O$303,14,FALSE)</f>
        <v>3.4150533108866443</v>
      </c>
      <c r="AQ945" s="356">
        <f>VLOOKUP(C945,'6.- Insumos'!$B$5:$K$2417,10,FALSE)</f>
        <v>210.05198999999993</v>
      </c>
      <c r="AR945" s="293" t="s">
        <v>3270</v>
      </c>
      <c r="AS945" s="293">
        <f t="shared" si="40"/>
        <v>213.46704331088657</v>
      </c>
      <c r="AU945" s="357"/>
    </row>
    <row r="946" spans="2:47" ht="38.25">
      <c r="B946" s="52">
        <v>940</v>
      </c>
      <c r="C946" s="334">
        <v>45114</v>
      </c>
      <c r="D946" s="81" t="s">
        <v>4164</v>
      </c>
      <c r="E946" s="55" t="s">
        <v>3569</v>
      </c>
      <c r="F946" s="55" t="s">
        <v>1742</v>
      </c>
      <c r="G946" s="54" t="s">
        <v>4422</v>
      </c>
      <c r="H946" s="54" t="s">
        <v>4422</v>
      </c>
      <c r="I946" s="55" t="s">
        <v>3315</v>
      </c>
      <c r="J946" s="35">
        <v>2</v>
      </c>
      <c r="K946" s="36">
        <v>90</v>
      </c>
      <c r="L946" s="35">
        <v>1</v>
      </c>
      <c r="M946" s="36">
        <v>110</v>
      </c>
      <c r="N946" s="34"/>
      <c r="O946" s="34"/>
      <c r="P946" s="34"/>
      <c r="Q946" s="34"/>
      <c r="R946" s="35">
        <v>1</v>
      </c>
      <c r="S946" s="35">
        <v>90</v>
      </c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>
        <v>1</v>
      </c>
      <c r="AO946" s="36">
        <v>100</v>
      </c>
      <c r="AP946" s="293">
        <f>MAX(K946,M946,O946,Q946,S946,U946,W946,Y946,AA946,AC946,AE946,AG946,AI946,AK946,AM946,AO946)*VLOOKUP(I946,'5.- Instrumental'!$B$6:$O$303,14,FALSE)</f>
        <v>2.6832561728395063</v>
      </c>
      <c r="AQ946" s="356">
        <f>VLOOKUP(C946,'6.- Insumos'!$B$5:$K$2417,10,FALSE)</f>
        <v>210.05198999999993</v>
      </c>
      <c r="AR946" s="293" t="s">
        <v>3270</v>
      </c>
      <c r="AS946" s="293">
        <f t="shared" si="40"/>
        <v>212.73524617283942</v>
      </c>
      <c r="AU946" s="357"/>
    </row>
    <row r="947" spans="2:47" ht="38.25">
      <c r="B947" s="52">
        <v>941</v>
      </c>
      <c r="C947" s="334">
        <v>45120</v>
      </c>
      <c r="D947" s="81" t="s">
        <v>4165</v>
      </c>
      <c r="E947" s="55" t="s">
        <v>3569</v>
      </c>
      <c r="F947" s="55" t="s">
        <v>1742</v>
      </c>
      <c r="G947" s="54" t="s">
        <v>4422</v>
      </c>
      <c r="H947" s="54" t="s">
        <v>4422</v>
      </c>
      <c r="I947" s="55" t="s">
        <v>3315</v>
      </c>
      <c r="J947" s="35">
        <v>2</v>
      </c>
      <c r="K947" s="36">
        <v>180</v>
      </c>
      <c r="L947" s="35">
        <v>1</v>
      </c>
      <c r="M947" s="36">
        <v>200</v>
      </c>
      <c r="N947" s="34"/>
      <c r="O947" s="34"/>
      <c r="P947" s="34"/>
      <c r="Q947" s="34"/>
      <c r="R947" s="35">
        <v>1</v>
      </c>
      <c r="S947" s="35">
        <v>180</v>
      </c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>
        <v>1</v>
      </c>
      <c r="AO947" s="36">
        <v>190</v>
      </c>
      <c r="AP947" s="293">
        <f>MAX(K947,M947,O947,Q947,S947,U947,W947,Y947,AA947,AC947,AE947,AG947,AI947,AK947,AM947,AO947)*VLOOKUP(I947,'5.- Instrumental'!$B$6:$O$303,14,FALSE)</f>
        <v>4.8786475869809207</v>
      </c>
      <c r="AQ947" s="356">
        <f>VLOOKUP(C947,'6.- Insumos'!$B$5:$K$2417,10,FALSE)</f>
        <v>354.69048999999995</v>
      </c>
      <c r="AR947" s="293" t="s">
        <v>3270</v>
      </c>
      <c r="AS947" s="293">
        <f t="shared" si="40"/>
        <v>359.5691375869809</v>
      </c>
      <c r="AU947" s="357"/>
    </row>
    <row r="948" spans="2:47" ht="38.25">
      <c r="B948" s="52">
        <v>942</v>
      </c>
      <c r="C948" s="334">
        <v>45130</v>
      </c>
      <c r="D948" s="81" t="s">
        <v>4166</v>
      </c>
      <c r="E948" s="55" t="s">
        <v>3569</v>
      </c>
      <c r="F948" s="55" t="s">
        <v>3573</v>
      </c>
      <c r="G948" s="54" t="s">
        <v>4422</v>
      </c>
      <c r="H948" s="54" t="s">
        <v>4422</v>
      </c>
      <c r="I948" s="55" t="s">
        <v>3315</v>
      </c>
      <c r="J948" s="34">
        <v>2</v>
      </c>
      <c r="K948" s="34">
        <v>45</v>
      </c>
      <c r="L948" s="34">
        <v>1</v>
      </c>
      <c r="M948" s="34">
        <v>65</v>
      </c>
      <c r="N948" s="34"/>
      <c r="O948" s="34"/>
      <c r="P948" s="34"/>
      <c r="Q948" s="34"/>
      <c r="R948" s="34">
        <v>1</v>
      </c>
      <c r="S948" s="34">
        <v>45</v>
      </c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>
        <v>1</v>
      </c>
      <c r="AO948" s="34">
        <v>55</v>
      </c>
      <c r="AP948" s="293">
        <f>MAX(K948,M948,O948,Q948,S948,U948,W948,Y948,AA948,AC948,AE948,AG948,AI948,AK948,AM948,AO948)*VLOOKUP(I948,'5.- Instrumental'!$B$6:$O$303,14,FALSE)</f>
        <v>1.5855604657687992</v>
      </c>
      <c r="AQ948" s="356">
        <f>VLOOKUP(C948,'6.- Insumos'!$B$5:$K$2417,10,FALSE)</f>
        <v>218.40249</v>
      </c>
      <c r="AR948" s="293">
        <f t="shared" ref="AR948:AR976" si="43">AP948+AQ948</f>
        <v>219.98805046576879</v>
      </c>
      <c r="AS948" s="293">
        <f t="shared" si="40"/>
        <v>219.98805046576879</v>
      </c>
      <c r="AU948" s="357"/>
    </row>
    <row r="949" spans="2:47" ht="38.25">
      <c r="B949" s="52">
        <v>943</v>
      </c>
      <c r="C949" s="334">
        <v>45160</v>
      </c>
      <c r="D949" s="81" t="s">
        <v>4167</v>
      </c>
      <c r="E949" s="55" t="s">
        <v>3569</v>
      </c>
      <c r="F949" s="55" t="s">
        <v>3573</v>
      </c>
      <c r="G949" s="54" t="s">
        <v>4422</v>
      </c>
      <c r="H949" s="54" t="s">
        <v>4422</v>
      </c>
      <c r="I949" s="55" t="s">
        <v>3315</v>
      </c>
      <c r="J949" s="35">
        <v>2</v>
      </c>
      <c r="K949" s="36">
        <v>60</v>
      </c>
      <c r="L949" s="35">
        <v>1</v>
      </c>
      <c r="M949" s="36">
        <v>80</v>
      </c>
      <c r="N949" s="34"/>
      <c r="O949" s="34"/>
      <c r="P949" s="34"/>
      <c r="Q949" s="34"/>
      <c r="R949" s="35">
        <v>1</v>
      </c>
      <c r="S949" s="35">
        <v>60</v>
      </c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>
        <v>1</v>
      </c>
      <c r="AO949" s="36">
        <v>70</v>
      </c>
      <c r="AP949" s="293">
        <f>MAX(K949,M949,O949,Q949,S949,U949,W949,Y949,AA949,AC949,AE949,AG949,AI949,AK949,AM949,AO949)*VLOOKUP(I949,'5.- Instrumental'!$B$6:$O$303,14,FALSE)</f>
        <v>1.9514590347923684</v>
      </c>
      <c r="AQ949" s="356">
        <f>VLOOKUP(C949,'6.- Insumos'!$B$5:$K$2417,10,FALSE)</f>
        <v>218.40249</v>
      </c>
      <c r="AR949" s="293">
        <f t="shared" si="43"/>
        <v>220.35394903479238</v>
      </c>
      <c r="AS949" s="293">
        <f t="shared" si="40"/>
        <v>220.35394903479238</v>
      </c>
      <c r="AU949" s="357"/>
    </row>
    <row r="950" spans="2:47" ht="25.5">
      <c r="B950" s="52">
        <v>944</v>
      </c>
      <c r="C950" s="334">
        <v>45300</v>
      </c>
      <c r="D950" s="81" t="s">
        <v>3793</v>
      </c>
      <c r="E950" s="55" t="s">
        <v>3562</v>
      </c>
      <c r="F950" s="55" t="s">
        <v>655</v>
      </c>
      <c r="G950" s="40" t="s">
        <v>2172</v>
      </c>
      <c r="H950" s="54" t="s">
        <v>4422</v>
      </c>
      <c r="I950" s="55" t="s">
        <v>3293</v>
      </c>
      <c r="J950" s="34">
        <v>1</v>
      </c>
      <c r="K950" s="34">
        <v>40</v>
      </c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>
        <v>1</v>
      </c>
      <c r="AO950" s="34">
        <v>50</v>
      </c>
      <c r="AP950" s="293">
        <f>MAX(K950,M950,O950,Q950,S950,U950,W950,Y950,AA950,AC950,AE950,AG950,AI950,AK950,AM950,AO950)*VLOOKUP(I950,'5.- Instrumental'!$B$6:$O$303,14,FALSE)</f>
        <v>0.10429819023569024</v>
      </c>
      <c r="AQ950" s="356">
        <f>VLOOKUP(C950,'6.- Insumos'!$B$5:$K$2417,10,FALSE)</f>
        <v>43.363799999999998</v>
      </c>
      <c r="AR950" s="293">
        <f t="shared" si="43"/>
        <v>43.468098190235686</v>
      </c>
      <c r="AS950" s="293">
        <f t="shared" si="40"/>
        <v>43.468098190235686</v>
      </c>
      <c r="AU950" s="357"/>
    </row>
    <row r="951" spans="2:47" ht="25.5">
      <c r="B951" s="52">
        <v>945</v>
      </c>
      <c r="C951" s="334">
        <v>45356</v>
      </c>
      <c r="D951" s="81" t="s">
        <v>4168</v>
      </c>
      <c r="E951" s="55" t="s">
        <v>3562</v>
      </c>
      <c r="F951" s="55" t="s">
        <v>655</v>
      </c>
      <c r="G951" s="40" t="s">
        <v>3123</v>
      </c>
      <c r="H951" s="54" t="s">
        <v>4422</v>
      </c>
      <c r="I951" s="55" t="s">
        <v>3293</v>
      </c>
      <c r="J951" s="34">
        <v>1</v>
      </c>
      <c r="K951" s="34">
        <v>40</v>
      </c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>
        <v>1</v>
      </c>
      <c r="AO951" s="34">
        <v>50</v>
      </c>
      <c r="AP951" s="293">
        <f>MAX(K951,M951,O951,Q951,S951,U951,W951,Y951,AA951,AC951,AE951,AG951,AI951,AK951,AM951,AO951)*VLOOKUP(I951,'5.- Instrumental'!$B$6:$O$303,14,FALSE)</f>
        <v>0.10429819023569024</v>
      </c>
      <c r="AQ951" s="356">
        <f>VLOOKUP(C951,'6.- Insumos'!$B$5:$K$2417,10,FALSE)</f>
        <v>43.363799999999998</v>
      </c>
      <c r="AR951" s="293">
        <f t="shared" si="43"/>
        <v>43.468098190235686</v>
      </c>
      <c r="AS951" s="293">
        <f t="shared" si="40"/>
        <v>43.468098190235686</v>
      </c>
      <c r="AU951" s="357"/>
    </row>
    <row r="952" spans="2:47" ht="25.5">
      <c r="B952" s="52">
        <v>946</v>
      </c>
      <c r="C952" s="334">
        <v>45357</v>
      </c>
      <c r="D952" s="81" t="s">
        <v>4169</v>
      </c>
      <c r="E952" s="55" t="s">
        <v>3562</v>
      </c>
      <c r="F952" s="55" t="s">
        <v>655</v>
      </c>
      <c r="G952" s="40" t="s">
        <v>3123</v>
      </c>
      <c r="H952" s="54" t="s">
        <v>4422</v>
      </c>
      <c r="I952" s="55" t="s">
        <v>3293</v>
      </c>
      <c r="J952" s="34">
        <v>1</v>
      </c>
      <c r="K952" s="34">
        <v>40</v>
      </c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>
        <v>1</v>
      </c>
      <c r="AO952" s="34">
        <v>50</v>
      </c>
      <c r="AP952" s="293">
        <f>MAX(K952,M952,O952,Q952,S952,U952,W952,Y952,AA952,AC952,AE952,AG952,AI952,AK952,AM952,AO952)*VLOOKUP(I952,'5.- Instrumental'!$B$6:$O$303,14,FALSE)</f>
        <v>0.10429819023569024</v>
      </c>
      <c r="AQ952" s="356">
        <f>VLOOKUP(C952,'6.- Insumos'!$B$5:$K$2417,10,FALSE)</f>
        <v>43.363799999999998</v>
      </c>
      <c r="AR952" s="293">
        <f t="shared" si="43"/>
        <v>43.468098190235686</v>
      </c>
      <c r="AS952" s="293">
        <f t="shared" si="40"/>
        <v>43.468098190235686</v>
      </c>
      <c r="AU952" s="357"/>
    </row>
    <row r="953" spans="2:47" ht="25.5">
      <c r="B953" s="52">
        <v>947</v>
      </c>
      <c r="C953" s="334">
        <v>45358</v>
      </c>
      <c r="D953" s="81" t="s">
        <v>4170</v>
      </c>
      <c r="E953" s="55" t="s">
        <v>3562</v>
      </c>
      <c r="F953" s="55" t="s">
        <v>655</v>
      </c>
      <c r="G953" s="40" t="s">
        <v>3123</v>
      </c>
      <c r="H953" s="54" t="s">
        <v>4422</v>
      </c>
      <c r="I953" s="55" t="s">
        <v>3293</v>
      </c>
      <c r="J953" s="34">
        <v>1</v>
      </c>
      <c r="K953" s="34">
        <v>40</v>
      </c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>
        <v>1</v>
      </c>
      <c r="AO953" s="34">
        <v>50</v>
      </c>
      <c r="AP953" s="293">
        <f>MAX(K953,M953,O953,Q953,S953,U953,W953,Y953,AA953,AC953,AE953,AG953,AI953,AK953,AM953,AO953)*VLOOKUP(I953,'5.- Instrumental'!$B$6:$O$303,14,FALSE)</f>
        <v>0.10429819023569024</v>
      </c>
      <c r="AQ953" s="356">
        <f>VLOOKUP(C953,'6.- Insumos'!$B$5:$K$2417,10,FALSE)</f>
        <v>43.363799999999998</v>
      </c>
      <c r="AR953" s="293">
        <f t="shared" si="43"/>
        <v>43.468098190235686</v>
      </c>
      <c r="AS953" s="293">
        <f t="shared" si="40"/>
        <v>43.468098190235686</v>
      </c>
      <c r="AU953" s="357"/>
    </row>
    <row r="954" spans="2:47" ht="25.5">
      <c r="B954" s="52">
        <v>948</v>
      </c>
      <c r="C954" s="334">
        <v>45359</v>
      </c>
      <c r="D954" s="81" t="s">
        <v>4171</v>
      </c>
      <c r="E954" s="55" t="s">
        <v>3562</v>
      </c>
      <c r="F954" s="55" t="s">
        <v>655</v>
      </c>
      <c r="G954" s="40" t="s">
        <v>3123</v>
      </c>
      <c r="H954" s="54" t="s">
        <v>4422</v>
      </c>
      <c r="I954" s="55" t="s">
        <v>3293</v>
      </c>
      <c r="J954" s="34">
        <v>1</v>
      </c>
      <c r="K954" s="34">
        <v>40</v>
      </c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>
        <v>1</v>
      </c>
      <c r="AO954" s="34">
        <v>50</v>
      </c>
      <c r="AP954" s="293">
        <f>MAX(K954,M954,O954,Q954,S954,U954,W954,Y954,AA954,AC954,AE954,AG954,AI954,AK954,AM954,AO954)*VLOOKUP(I954,'5.- Instrumental'!$B$6:$O$303,14,FALSE)</f>
        <v>0.10429819023569024</v>
      </c>
      <c r="AQ954" s="356">
        <f>VLOOKUP(C954,'6.- Insumos'!$B$5:$K$2417,10,FALSE)</f>
        <v>43.363799999999998</v>
      </c>
      <c r="AR954" s="293">
        <f t="shared" si="43"/>
        <v>43.468098190235686</v>
      </c>
      <c r="AS954" s="293">
        <f t="shared" si="40"/>
        <v>43.468098190235686</v>
      </c>
      <c r="AU954" s="357"/>
    </row>
    <row r="955" spans="2:47" ht="38.25">
      <c r="B955" s="52">
        <v>949</v>
      </c>
      <c r="C955" s="334">
        <v>45378</v>
      </c>
      <c r="D955" s="81" t="s">
        <v>3794</v>
      </c>
      <c r="E955" s="66" t="s">
        <v>3562</v>
      </c>
      <c r="F955" s="365" t="s">
        <v>4567</v>
      </c>
      <c r="G955" s="40" t="s">
        <v>3123</v>
      </c>
      <c r="H955" s="54" t="s">
        <v>4422</v>
      </c>
      <c r="I955" s="55" t="s">
        <v>3293</v>
      </c>
      <c r="J955" s="34">
        <v>1</v>
      </c>
      <c r="K955" s="34">
        <v>40</v>
      </c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>
        <v>1</v>
      </c>
      <c r="AO955" s="34">
        <v>50</v>
      </c>
      <c r="AP955" s="293">
        <f>MAX(K955,M955,O955,Q955,S955,U955,W955,Y955,AA955,AC955,AE955,AG955,AI955,AK955,AM955,AO955)*VLOOKUP(I955,'5.- Instrumental'!$B$6:$O$303,14,FALSE)</f>
        <v>0.10429819023569024</v>
      </c>
      <c r="AQ955" s="356">
        <f>VLOOKUP(C955,'6.- Insumos'!$B$5:$K$2417,10,FALSE)</f>
        <v>43.363799999999998</v>
      </c>
      <c r="AR955" s="293">
        <f t="shared" si="43"/>
        <v>43.468098190235686</v>
      </c>
      <c r="AS955" s="293">
        <f t="shared" si="40"/>
        <v>43.468098190235686</v>
      </c>
      <c r="AU955" s="357"/>
    </row>
    <row r="956" spans="2:47" ht="38.25">
      <c r="B956" s="52">
        <v>950</v>
      </c>
      <c r="C956" s="334">
        <v>45380</v>
      </c>
      <c r="D956" s="81" t="s">
        <v>3795</v>
      </c>
      <c r="E956" s="66" t="s">
        <v>3562</v>
      </c>
      <c r="F956" s="365" t="s">
        <v>4567</v>
      </c>
      <c r="G956" s="40" t="s">
        <v>3123</v>
      </c>
      <c r="H956" s="54" t="s">
        <v>4422</v>
      </c>
      <c r="I956" s="55" t="s">
        <v>3293</v>
      </c>
      <c r="J956" s="34">
        <v>1</v>
      </c>
      <c r="K956" s="34">
        <v>40</v>
      </c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>
        <v>1</v>
      </c>
      <c r="AO956" s="34">
        <v>50</v>
      </c>
      <c r="AP956" s="293">
        <f>MAX(K956,M956,O956,Q956,S956,U956,W956,Y956,AA956,AC956,AE956,AG956,AI956,AK956,AM956,AO956)*VLOOKUP(I956,'5.- Instrumental'!$B$6:$O$303,14,FALSE)</f>
        <v>0.10429819023569024</v>
      </c>
      <c r="AQ956" s="356">
        <f>VLOOKUP(C956,'6.- Insumos'!$B$5:$K$2417,10,FALSE)</f>
        <v>43.363799999999998</v>
      </c>
      <c r="AR956" s="293">
        <f t="shared" si="43"/>
        <v>43.468098190235686</v>
      </c>
      <c r="AS956" s="293">
        <f t="shared" si="40"/>
        <v>43.468098190235686</v>
      </c>
      <c r="AU956" s="357"/>
    </row>
    <row r="957" spans="2:47" ht="38.25">
      <c r="B957" s="52">
        <v>951</v>
      </c>
      <c r="C957" s="334">
        <v>45500</v>
      </c>
      <c r="D957" s="81" t="s">
        <v>4172</v>
      </c>
      <c r="E957" s="66" t="s">
        <v>3569</v>
      </c>
      <c r="F957" s="55" t="s">
        <v>3573</v>
      </c>
      <c r="G957" s="54" t="s">
        <v>4422</v>
      </c>
      <c r="H957" s="54" t="s">
        <v>4422</v>
      </c>
      <c r="I957" s="55" t="s">
        <v>3315</v>
      </c>
      <c r="J957" s="35">
        <v>2</v>
      </c>
      <c r="K957" s="36">
        <v>60</v>
      </c>
      <c r="L957" s="35">
        <v>1</v>
      </c>
      <c r="M957" s="36">
        <v>80</v>
      </c>
      <c r="N957" s="34"/>
      <c r="O957" s="34"/>
      <c r="P957" s="34"/>
      <c r="Q957" s="34"/>
      <c r="R957" s="35">
        <v>1</v>
      </c>
      <c r="S957" s="35">
        <v>60</v>
      </c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>
        <v>1</v>
      </c>
      <c r="AO957" s="36">
        <v>70</v>
      </c>
      <c r="AP957" s="293">
        <f>MAX(K957,M957,O957,Q957,S957,U957,W957,Y957,AA957,AC957,AE957,AG957,AI957,AK957,AM957,AO957)*VLOOKUP(I957,'5.- Instrumental'!$B$6:$O$303,14,FALSE)</f>
        <v>1.9514590347923684</v>
      </c>
      <c r="AQ957" s="356">
        <f>VLOOKUP(C957,'6.- Insumos'!$B$5:$K$2417,10,FALSE)</f>
        <v>218.40249</v>
      </c>
      <c r="AR957" s="293">
        <f t="shared" si="43"/>
        <v>220.35394903479238</v>
      </c>
      <c r="AS957" s="293">
        <f t="shared" ref="AS957:AS1020" si="44">AP957++AQ957</f>
        <v>220.35394903479238</v>
      </c>
      <c r="AU957" s="357"/>
    </row>
    <row r="958" spans="2:47" ht="38.25">
      <c r="B958" s="52">
        <v>952</v>
      </c>
      <c r="C958" s="334">
        <v>45540</v>
      </c>
      <c r="D958" s="81" t="s">
        <v>4173</v>
      </c>
      <c r="E958" s="66" t="s">
        <v>3569</v>
      </c>
      <c r="F958" s="55" t="s">
        <v>3573</v>
      </c>
      <c r="G958" s="54" t="s">
        <v>4422</v>
      </c>
      <c r="H958" s="54" t="s">
        <v>4422</v>
      </c>
      <c r="I958" s="55" t="s">
        <v>3315</v>
      </c>
      <c r="J958" s="35">
        <v>2</v>
      </c>
      <c r="K958" s="36">
        <v>90</v>
      </c>
      <c r="L958" s="35">
        <v>1</v>
      </c>
      <c r="M958" s="36">
        <v>110</v>
      </c>
      <c r="N958" s="34"/>
      <c r="O958" s="34"/>
      <c r="P958" s="34"/>
      <c r="Q958" s="34"/>
      <c r="R958" s="35">
        <v>1</v>
      </c>
      <c r="S958" s="35">
        <v>90</v>
      </c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>
        <v>1</v>
      </c>
      <c r="AO958" s="36">
        <v>100</v>
      </c>
      <c r="AP958" s="293">
        <f>MAX(K958,M958,O958,Q958,S958,U958,W958,Y958,AA958,AC958,AE958,AG958,AI958,AK958,AM958,AO958)*VLOOKUP(I958,'5.- Instrumental'!$B$6:$O$303,14,FALSE)</f>
        <v>2.6832561728395063</v>
      </c>
      <c r="AQ958" s="356">
        <f>VLOOKUP(C958,'6.- Insumos'!$B$5:$K$2417,10,FALSE)</f>
        <v>218.40249</v>
      </c>
      <c r="AR958" s="293">
        <f t="shared" si="43"/>
        <v>221.08574617283949</v>
      </c>
      <c r="AS958" s="293">
        <f t="shared" si="44"/>
        <v>221.08574617283949</v>
      </c>
      <c r="AU958" s="357"/>
    </row>
    <row r="959" spans="2:47" ht="38.25">
      <c r="B959" s="52">
        <v>953</v>
      </c>
      <c r="C959" s="334">
        <v>45541</v>
      </c>
      <c r="D959" s="81" t="s">
        <v>4174</v>
      </c>
      <c r="E959" s="66" t="s">
        <v>3569</v>
      </c>
      <c r="F959" s="55" t="s">
        <v>3573</v>
      </c>
      <c r="G959" s="54" t="s">
        <v>4422</v>
      </c>
      <c r="H959" s="54" t="s">
        <v>4422</v>
      </c>
      <c r="I959" s="55" t="s">
        <v>3315</v>
      </c>
      <c r="J959" s="35">
        <v>2</v>
      </c>
      <c r="K959" s="36">
        <v>90</v>
      </c>
      <c r="L959" s="35">
        <v>1</v>
      </c>
      <c r="M959" s="36">
        <v>110</v>
      </c>
      <c r="N959" s="34"/>
      <c r="O959" s="34"/>
      <c r="P959" s="34"/>
      <c r="Q959" s="34"/>
      <c r="R959" s="35">
        <v>1</v>
      </c>
      <c r="S959" s="35">
        <v>90</v>
      </c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>
        <v>1</v>
      </c>
      <c r="AO959" s="36">
        <v>100</v>
      </c>
      <c r="AP959" s="293">
        <f>MAX(K959,M959,O959,Q959,S959,U959,W959,Y959,AA959,AC959,AE959,AG959,AI959,AK959,AM959,AO959)*VLOOKUP(I959,'5.- Instrumental'!$B$6:$O$303,14,FALSE)</f>
        <v>2.6832561728395063</v>
      </c>
      <c r="AQ959" s="356">
        <f>VLOOKUP(C959,'6.- Insumos'!$B$5:$K$2417,10,FALSE)</f>
        <v>218.40249</v>
      </c>
      <c r="AR959" s="293">
        <f t="shared" si="43"/>
        <v>221.08574617283949</v>
      </c>
      <c r="AS959" s="293">
        <f t="shared" si="44"/>
        <v>221.08574617283949</v>
      </c>
      <c r="AU959" s="357"/>
    </row>
    <row r="960" spans="2:47" ht="38.25">
      <c r="B960" s="52">
        <v>954</v>
      </c>
      <c r="C960" s="334">
        <v>45545</v>
      </c>
      <c r="D960" s="81" t="s">
        <v>4175</v>
      </c>
      <c r="E960" s="66" t="s">
        <v>3569</v>
      </c>
      <c r="F960" s="55" t="s">
        <v>3573</v>
      </c>
      <c r="G960" s="40" t="s">
        <v>3282</v>
      </c>
      <c r="H960" s="54" t="s">
        <v>4422</v>
      </c>
      <c r="I960" s="55" t="s">
        <v>3801</v>
      </c>
      <c r="J960" s="35">
        <v>2</v>
      </c>
      <c r="K960" s="36">
        <v>80</v>
      </c>
      <c r="L960" s="35">
        <v>1</v>
      </c>
      <c r="M960" s="36">
        <v>100</v>
      </c>
      <c r="N960" s="34"/>
      <c r="O960" s="34"/>
      <c r="P960" s="34"/>
      <c r="Q960" s="34"/>
      <c r="R960" s="35">
        <v>1</v>
      </c>
      <c r="S960" s="35">
        <v>80</v>
      </c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>
        <v>1</v>
      </c>
      <c r="AO960" s="36">
        <v>90</v>
      </c>
      <c r="AP960" s="293">
        <f>MAX(K960,M960,O960,Q960,S960,U960,W960,Y960,AA960,AC960,AE960,AG960,AI960,AK960,AM960,AO960)*VLOOKUP(I960,'5.- Instrumental'!$B$6:$O$303,14,FALSE)</f>
        <v>4.8797874579124576</v>
      </c>
      <c r="AQ960" s="356">
        <f>VLOOKUP(C960,'6.- Insumos'!$B$5:$K$2417,10,FALSE)</f>
        <v>362.4931733333334</v>
      </c>
      <c r="AR960" s="293">
        <f t="shared" si="43"/>
        <v>367.37296079124587</v>
      </c>
      <c r="AS960" s="293">
        <f t="shared" si="44"/>
        <v>367.37296079124587</v>
      </c>
      <c r="AU960" s="357"/>
    </row>
    <row r="961" spans="2:47" ht="38.25">
      <c r="B961" s="52">
        <v>955</v>
      </c>
      <c r="C961" s="334">
        <v>45550</v>
      </c>
      <c r="D961" s="81" t="s">
        <v>4176</v>
      </c>
      <c r="E961" s="66" t="s">
        <v>3569</v>
      </c>
      <c r="F961" s="55" t="s">
        <v>3573</v>
      </c>
      <c r="G961" s="54" t="s">
        <v>4422</v>
      </c>
      <c r="H961" s="54" t="s">
        <v>4422</v>
      </c>
      <c r="I961" s="55" t="s">
        <v>3315</v>
      </c>
      <c r="J961" s="35">
        <v>2</v>
      </c>
      <c r="K961" s="36">
        <v>120</v>
      </c>
      <c r="L961" s="35">
        <v>1</v>
      </c>
      <c r="M961" s="36">
        <v>140</v>
      </c>
      <c r="N961" s="34"/>
      <c r="O961" s="34"/>
      <c r="P961" s="34"/>
      <c r="Q961" s="34"/>
      <c r="R961" s="35">
        <v>1</v>
      </c>
      <c r="S961" s="35">
        <v>120</v>
      </c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>
        <v>1</v>
      </c>
      <c r="AO961" s="36">
        <v>130</v>
      </c>
      <c r="AP961" s="293">
        <f>MAX(K961,M961,O961,Q961,S961,U961,W961,Y961,AA961,AC961,AE961,AG961,AI961,AK961,AM961,AO961)*VLOOKUP(I961,'5.- Instrumental'!$B$6:$O$303,14,FALSE)</f>
        <v>3.4150533108866443</v>
      </c>
      <c r="AQ961" s="356">
        <f>VLOOKUP(C961,'6.- Insumos'!$B$5:$K$2417,10,FALSE)</f>
        <v>389.65050666666673</v>
      </c>
      <c r="AR961" s="293">
        <f t="shared" si="43"/>
        <v>393.06555997755339</v>
      </c>
      <c r="AS961" s="293">
        <f t="shared" si="44"/>
        <v>393.06555997755339</v>
      </c>
      <c r="AU961" s="357"/>
    </row>
    <row r="962" spans="2:47" ht="38.25">
      <c r="B962" s="52">
        <v>956</v>
      </c>
      <c r="C962" s="334">
        <v>45560</v>
      </c>
      <c r="D962" s="81" t="s">
        <v>4177</v>
      </c>
      <c r="E962" s="66" t="s">
        <v>3569</v>
      </c>
      <c r="F962" s="55" t="s">
        <v>3570</v>
      </c>
      <c r="G962" s="54" t="s">
        <v>4422</v>
      </c>
      <c r="H962" s="54" t="s">
        <v>4422</v>
      </c>
      <c r="I962" s="55" t="s">
        <v>3315</v>
      </c>
      <c r="J962" s="35">
        <v>2</v>
      </c>
      <c r="K962" s="36">
        <v>90</v>
      </c>
      <c r="L962" s="35">
        <v>1</v>
      </c>
      <c r="M962" s="36">
        <v>110</v>
      </c>
      <c r="N962" s="34"/>
      <c r="O962" s="34"/>
      <c r="P962" s="34"/>
      <c r="Q962" s="34"/>
      <c r="R962" s="35">
        <v>1</v>
      </c>
      <c r="S962" s="35">
        <v>90</v>
      </c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>
        <v>1</v>
      </c>
      <c r="AO962" s="36">
        <v>100</v>
      </c>
      <c r="AP962" s="293">
        <f>MAX(K962,M962,O962,Q962,S962,U962,W962,Y962,AA962,AC962,AE962,AG962,AI962,AK962,AM962,AO962)*VLOOKUP(I962,'5.- Instrumental'!$B$6:$O$303,14,FALSE)</f>
        <v>2.6832561728395063</v>
      </c>
      <c r="AQ962" s="356">
        <f>VLOOKUP(C962,'6.- Insumos'!$B$5:$K$2417,10,FALSE)</f>
        <v>135.39399999999998</v>
      </c>
      <c r="AR962" s="293">
        <f t="shared" si="43"/>
        <v>138.0772561728395</v>
      </c>
      <c r="AS962" s="293">
        <f t="shared" si="44"/>
        <v>138.0772561728395</v>
      </c>
      <c r="AU962" s="357"/>
    </row>
    <row r="963" spans="2:47" ht="38.25">
      <c r="B963" s="52">
        <v>957</v>
      </c>
      <c r="C963" s="334">
        <v>45800</v>
      </c>
      <c r="D963" s="81" t="s">
        <v>4178</v>
      </c>
      <c r="E963" s="66" t="s">
        <v>3569</v>
      </c>
      <c r="F963" s="55" t="s">
        <v>3573</v>
      </c>
      <c r="G963" s="54" t="s">
        <v>4422</v>
      </c>
      <c r="H963" s="54" t="s">
        <v>4422</v>
      </c>
      <c r="I963" s="55" t="s">
        <v>3315</v>
      </c>
      <c r="J963" s="35">
        <v>2</v>
      </c>
      <c r="K963" s="36">
        <v>60</v>
      </c>
      <c r="L963" s="35">
        <v>1</v>
      </c>
      <c r="M963" s="36">
        <v>80</v>
      </c>
      <c r="N963" s="34"/>
      <c r="O963" s="34"/>
      <c r="P963" s="34"/>
      <c r="Q963" s="34"/>
      <c r="R963" s="35">
        <v>1</v>
      </c>
      <c r="S963" s="35">
        <v>60</v>
      </c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>
        <v>1</v>
      </c>
      <c r="AO963" s="36">
        <v>70</v>
      </c>
      <c r="AP963" s="293">
        <f>MAX(K963,M963,O963,Q963,S963,U963,W963,Y963,AA963,AC963,AE963,AG963,AI963,AK963,AM963,AO963)*VLOOKUP(I963,'5.- Instrumental'!$B$6:$O$303,14,FALSE)</f>
        <v>1.9514590347923684</v>
      </c>
      <c r="AQ963" s="356">
        <f>VLOOKUP(C963,'6.- Insumos'!$B$5:$K$2417,10,FALSE)</f>
        <v>218.40249</v>
      </c>
      <c r="AR963" s="293">
        <f t="shared" si="43"/>
        <v>220.35394903479238</v>
      </c>
      <c r="AS963" s="293">
        <f t="shared" si="44"/>
        <v>220.35394903479238</v>
      </c>
      <c r="AU963" s="357"/>
    </row>
    <row r="964" spans="2:47" ht="38.25">
      <c r="B964" s="52">
        <v>958</v>
      </c>
      <c r="C964" s="334">
        <v>45820</v>
      </c>
      <c r="D964" s="81" t="s">
        <v>4179</v>
      </c>
      <c r="E964" s="66" t="s">
        <v>3569</v>
      </c>
      <c r="F964" s="55" t="s">
        <v>3573</v>
      </c>
      <c r="G964" s="54" t="s">
        <v>4422</v>
      </c>
      <c r="H964" s="54" t="s">
        <v>4422</v>
      </c>
      <c r="I964" s="55" t="s">
        <v>3315</v>
      </c>
      <c r="J964" s="35">
        <v>2</v>
      </c>
      <c r="K964" s="36">
        <v>90</v>
      </c>
      <c r="L964" s="35">
        <v>1</v>
      </c>
      <c r="M964" s="36">
        <v>110</v>
      </c>
      <c r="N964" s="34"/>
      <c r="O964" s="34"/>
      <c r="P964" s="34"/>
      <c r="Q964" s="34"/>
      <c r="R964" s="35">
        <v>1</v>
      </c>
      <c r="S964" s="35">
        <v>90</v>
      </c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>
        <v>1</v>
      </c>
      <c r="AO964" s="36">
        <v>100</v>
      </c>
      <c r="AP964" s="293">
        <f>MAX(K964,M964,O964,Q964,S964,U964,W964,Y964,AA964,AC964,AE964,AG964,AI964,AK964,AM964,AO964)*VLOOKUP(I964,'5.- Instrumental'!$B$6:$O$303,14,FALSE)</f>
        <v>2.6832561728395063</v>
      </c>
      <c r="AQ964" s="356">
        <f>VLOOKUP(C964,'6.- Insumos'!$B$5:$K$2417,10,FALSE)</f>
        <v>218.40249</v>
      </c>
      <c r="AR964" s="293">
        <f t="shared" si="43"/>
        <v>221.08574617283949</v>
      </c>
      <c r="AS964" s="293">
        <f t="shared" si="44"/>
        <v>221.08574617283949</v>
      </c>
      <c r="AU964" s="357"/>
    </row>
    <row r="965" spans="2:47" ht="38.25">
      <c r="B965" s="52">
        <v>959</v>
      </c>
      <c r="C965" s="334">
        <v>45915</v>
      </c>
      <c r="D965" s="81" t="s">
        <v>4180</v>
      </c>
      <c r="E965" s="66" t="s">
        <v>3569</v>
      </c>
      <c r="F965" s="55" t="s">
        <v>3570</v>
      </c>
      <c r="G965" s="54" t="s">
        <v>4422</v>
      </c>
      <c r="H965" s="54" t="s">
        <v>4422</v>
      </c>
      <c r="I965" s="55" t="s">
        <v>3315</v>
      </c>
      <c r="J965" s="35">
        <v>2</v>
      </c>
      <c r="K965" s="36">
        <v>15</v>
      </c>
      <c r="L965" s="35">
        <v>1</v>
      </c>
      <c r="M965" s="36">
        <v>35</v>
      </c>
      <c r="N965" s="34"/>
      <c r="O965" s="34"/>
      <c r="P965" s="34"/>
      <c r="Q965" s="34"/>
      <c r="R965" s="35">
        <v>1</v>
      </c>
      <c r="S965" s="35">
        <v>15</v>
      </c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>
        <v>1</v>
      </c>
      <c r="AO965" s="36">
        <v>25</v>
      </c>
      <c r="AP965" s="293">
        <f>MAX(K965,M965,O965,Q965,S965,U965,W965,Y965,AA965,AC965,AE965,AG965,AI965,AK965,AM965,AO965)*VLOOKUP(I965,'5.- Instrumental'!$B$6:$O$303,14,FALSE)</f>
        <v>0.85376332772166108</v>
      </c>
      <c r="AQ965" s="356">
        <f>VLOOKUP(C965,'6.- Insumos'!$B$5:$K$2417,10,FALSE)</f>
        <v>117.40399999999998</v>
      </c>
      <c r="AR965" s="293">
        <f t="shared" si="43"/>
        <v>118.25776332772165</v>
      </c>
      <c r="AS965" s="293">
        <f t="shared" si="44"/>
        <v>118.25776332772165</v>
      </c>
      <c r="AU965" s="357"/>
    </row>
    <row r="966" spans="2:47" ht="25.5">
      <c r="B966" s="52">
        <v>960</v>
      </c>
      <c r="C966" s="334">
        <v>46050</v>
      </c>
      <c r="D966" s="81" t="s">
        <v>4181</v>
      </c>
      <c r="E966" s="66" t="s">
        <v>3562</v>
      </c>
      <c r="F966" s="55" t="s">
        <v>3565</v>
      </c>
      <c r="G966" s="54" t="s">
        <v>4422</v>
      </c>
      <c r="H966" s="54" t="s">
        <v>4422</v>
      </c>
      <c r="I966" s="55" t="s">
        <v>3293</v>
      </c>
      <c r="J966" s="34">
        <v>1</v>
      </c>
      <c r="K966" s="34">
        <v>30</v>
      </c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>
        <v>1</v>
      </c>
      <c r="AO966" s="34">
        <v>40</v>
      </c>
      <c r="AP966" s="293">
        <f>MAX(K966,M966,O966,Q966,S966,U966,W966,Y966,AA966,AC966,AE966,AG966,AI966,AK966,AM966,AO966)*VLOOKUP(I966,'5.- Instrumental'!$B$6:$O$303,14,FALSE)</f>
        <v>8.3438552188552201E-2</v>
      </c>
      <c r="AQ966" s="356">
        <f>VLOOKUP(C966,'6.- Insumos'!$B$5:$K$2417,10,FALSE)</f>
        <v>19.451350000000001</v>
      </c>
      <c r="AR966" s="293">
        <f t="shared" si="43"/>
        <v>19.534788552188555</v>
      </c>
      <c r="AS966" s="293">
        <f t="shared" si="44"/>
        <v>19.534788552188555</v>
      </c>
      <c r="AU966" s="357"/>
    </row>
    <row r="967" spans="2:47" ht="38.25">
      <c r="B967" s="52">
        <v>961</v>
      </c>
      <c r="C967" s="334">
        <v>46080</v>
      </c>
      <c r="D967" s="81" t="s">
        <v>4182</v>
      </c>
      <c r="E967" s="66" t="s">
        <v>3569</v>
      </c>
      <c r="F967" s="55" t="s">
        <v>3563</v>
      </c>
      <c r="G967" s="54" t="s">
        <v>4422</v>
      </c>
      <c r="H967" s="54" t="s">
        <v>4422</v>
      </c>
      <c r="I967" s="55" t="s">
        <v>3307</v>
      </c>
      <c r="J967" s="35">
        <v>2</v>
      </c>
      <c r="K967" s="36">
        <v>15</v>
      </c>
      <c r="L967" s="35">
        <v>1</v>
      </c>
      <c r="M967" s="36">
        <v>35</v>
      </c>
      <c r="N967" s="34"/>
      <c r="O967" s="34"/>
      <c r="P967" s="34"/>
      <c r="Q967" s="34"/>
      <c r="R967" s="35">
        <v>1</v>
      </c>
      <c r="S967" s="35">
        <v>15</v>
      </c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>
        <v>1</v>
      </c>
      <c r="AO967" s="36">
        <v>25</v>
      </c>
      <c r="AP967" s="293">
        <f>MAX(K967,M967,O967,Q967,S967,U967,W967,Y967,AA967,AC967,AE967,AG967,AI967,AK967,AM967,AO967)*VLOOKUP(I967,'5.- Instrumental'!$B$6:$O$303,14,FALSE)</f>
        <v>0.56093048540965207</v>
      </c>
      <c r="AQ967" s="356">
        <f>VLOOKUP(C967,'6.- Insumos'!$B$5:$K$2417,10,FALSE)</f>
        <v>89.07</v>
      </c>
      <c r="AR967" s="293">
        <f t="shared" si="43"/>
        <v>89.63093048540965</v>
      </c>
      <c r="AS967" s="293">
        <f t="shared" si="44"/>
        <v>89.63093048540965</v>
      </c>
      <c r="AU967" s="357"/>
    </row>
    <row r="968" spans="2:47" ht="38.25">
      <c r="B968" s="52">
        <v>962</v>
      </c>
      <c r="C968" s="334">
        <v>46083</v>
      </c>
      <c r="D968" s="81" t="s">
        <v>4183</v>
      </c>
      <c r="E968" s="66" t="s">
        <v>3569</v>
      </c>
      <c r="F968" s="55" t="s">
        <v>3563</v>
      </c>
      <c r="G968" s="54" t="s">
        <v>4422</v>
      </c>
      <c r="H968" s="54" t="s">
        <v>4422</v>
      </c>
      <c r="I968" s="55" t="s">
        <v>3307</v>
      </c>
      <c r="J968" s="34">
        <v>2</v>
      </c>
      <c r="K968" s="34">
        <v>45</v>
      </c>
      <c r="L968" s="34">
        <v>1</v>
      </c>
      <c r="M968" s="34">
        <v>65</v>
      </c>
      <c r="N968" s="34"/>
      <c r="O968" s="34"/>
      <c r="P968" s="34"/>
      <c r="Q968" s="34"/>
      <c r="R968" s="34">
        <v>1</v>
      </c>
      <c r="S968" s="34">
        <v>45</v>
      </c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>
        <v>1</v>
      </c>
      <c r="AO968" s="34">
        <v>55</v>
      </c>
      <c r="AP968" s="293">
        <f>MAX(K968,M968,O968,Q968,S968,U968,W968,Y968,AA968,AC968,AE968,AG968,AI968,AK968,AM968,AO968)*VLOOKUP(I968,'5.- Instrumental'!$B$6:$O$303,14,FALSE)</f>
        <v>1.041728044332211</v>
      </c>
      <c r="AQ968" s="356">
        <f>VLOOKUP(C968,'6.- Insumos'!$B$5:$K$2417,10,FALSE)</f>
        <v>71.08</v>
      </c>
      <c r="AR968" s="293">
        <f t="shared" si="43"/>
        <v>72.121728044332215</v>
      </c>
      <c r="AS968" s="293">
        <f t="shared" si="44"/>
        <v>72.121728044332215</v>
      </c>
      <c r="AU968" s="357"/>
    </row>
    <row r="969" spans="2:47" ht="38.25">
      <c r="B969" s="52">
        <v>963</v>
      </c>
      <c r="C969" s="334">
        <v>46200</v>
      </c>
      <c r="D969" s="81" t="s">
        <v>4184</v>
      </c>
      <c r="E969" s="66" t="s">
        <v>3569</v>
      </c>
      <c r="F969" s="55" t="s">
        <v>3563</v>
      </c>
      <c r="G969" s="54" t="s">
        <v>4422</v>
      </c>
      <c r="H969" s="54" t="s">
        <v>4422</v>
      </c>
      <c r="I969" s="55" t="s">
        <v>3307</v>
      </c>
      <c r="J969" s="34">
        <v>2</v>
      </c>
      <c r="K969" s="34">
        <v>25</v>
      </c>
      <c r="L969" s="34">
        <v>1</v>
      </c>
      <c r="M969" s="34">
        <v>45</v>
      </c>
      <c r="N969" s="34"/>
      <c r="O969" s="34"/>
      <c r="P969" s="34"/>
      <c r="Q969" s="34"/>
      <c r="R969" s="34">
        <v>1</v>
      </c>
      <c r="S969" s="34">
        <v>25</v>
      </c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>
        <v>1</v>
      </c>
      <c r="AO969" s="34">
        <v>35</v>
      </c>
      <c r="AP969" s="293">
        <f>MAX(K969,M969,O969,Q969,S969,U969,W969,Y969,AA969,AC969,AE969,AG969,AI969,AK969,AM969,AO969)*VLOOKUP(I969,'5.- Instrumental'!$B$6:$O$303,14,FALSE)</f>
        <v>0.72119633838383834</v>
      </c>
      <c r="AQ969" s="356">
        <f>VLOOKUP(C969,'6.- Insumos'!$B$5:$K$2417,10,FALSE)</f>
        <v>89.07</v>
      </c>
      <c r="AR969" s="293">
        <f t="shared" si="43"/>
        <v>89.791196338383827</v>
      </c>
      <c r="AS969" s="293">
        <f t="shared" si="44"/>
        <v>89.791196338383827</v>
      </c>
      <c r="AU969" s="357"/>
    </row>
    <row r="970" spans="2:47" ht="38.25">
      <c r="B970" s="52">
        <v>964</v>
      </c>
      <c r="C970" s="334">
        <v>46210</v>
      </c>
      <c r="D970" s="81" t="s">
        <v>4185</v>
      </c>
      <c r="E970" s="66" t="s">
        <v>3569</v>
      </c>
      <c r="F970" s="55" t="s">
        <v>3563</v>
      </c>
      <c r="G970" s="54" t="s">
        <v>4422</v>
      </c>
      <c r="H970" s="54" t="s">
        <v>4422</v>
      </c>
      <c r="I970" s="55" t="s">
        <v>3307</v>
      </c>
      <c r="J970" s="35">
        <v>2</v>
      </c>
      <c r="K970" s="36">
        <v>15</v>
      </c>
      <c r="L970" s="35">
        <v>1</v>
      </c>
      <c r="M970" s="36">
        <v>35</v>
      </c>
      <c r="N970" s="34"/>
      <c r="O970" s="34"/>
      <c r="P970" s="34"/>
      <c r="Q970" s="34"/>
      <c r="R970" s="35">
        <v>1</v>
      </c>
      <c r="S970" s="35">
        <v>15</v>
      </c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>
        <v>1</v>
      </c>
      <c r="AO970" s="36">
        <v>25</v>
      </c>
      <c r="AP970" s="293">
        <f>MAX(K970,M970,O970,Q970,S970,U970,W970,Y970,AA970,AC970,AE970,AG970,AI970,AK970,AM970,AO970)*VLOOKUP(I970,'5.- Instrumental'!$B$6:$O$303,14,FALSE)</f>
        <v>0.56093048540965207</v>
      </c>
      <c r="AQ970" s="356">
        <f>VLOOKUP(C970,'6.- Insumos'!$B$5:$K$2417,10,FALSE)</f>
        <v>89.07</v>
      </c>
      <c r="AR970" s="293">
        <f t="shared" si="43"/>
        <v>89.63093048540965</v>
      </c>
      <c r="AS970" s="293">
        <f t="shared" si="44"/>
        <v>89.63093048540965</v>
      </c>
      <c r="AU970" s="357"/>
    </row>
    <row r="971" spans="2:47" ht="38.25">
      <c r="B971" s="52">
        <v>965</v>
      </c>
      <c r="C971" s="334">
        <v>46220</v>
      </c>
      <c r="D971" s="81" t="s">
        <v>4186</v>
      </c>
      <c r="E971" s="66" t="s">
        <v>3569</v>
      </c>
      <c r="F971" s="55" t="s">
        <v>3563</v>
      </c>
      <c r="G971" s="54" t="s">
        <v>4422</v>
      </c>
      <c r="H971" s="54" t="s">
        <v>4422</v>
      </c>
      <c r="I971" s="55" t="s">
        <v>3307</v>
      </c>
      <c r="J971" s="34">
        <v>2</v>
      </c>
      <c r="K971" s="34">
        <v>25</v>
      </c>
      <c r="L971" s="34">
        <v>1</v>
      </c>
      <c r="M971" s="34">
        <v>45</v>
      </c>
      <c r="N971" s="34"/>
      <c r="O971" s="34"/>
      <c r="P971" s="34"/>
      <c r="Q971" s="34"/>
      <c r="R971" s="34">
        <v>1</v>
      </c>
      <c r="S971" s="34">
        <v>25</v>
      </c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>
        <v>1</v>
      </c>
      <c r="AO971" s="34">
        <v>35</v>
      </c>
      <c r="AP971" s="293">
        <f>MAX(K971,M971,O971,Q971,S971,U971,W971,Y971,AA971,AC971,AE971,AG971,AI971,AK971,AM971,AO971)*VLOOKUP(I971,'5.- Instrumental'!$B$6:$O$303,14,FALSE)</f>
        <v>0.72119633838383834</v>
      </c>
      <c r="AQ971" s="356">
        <f>VLOOKUP(C971,'6.- Insumos'!$B$5:$K$2417,10,FALSE)</f>
        <v>89.07</v>
      </c>
      <c r="AR971" s="293">
        <f t="shared" si="43"/>
        <v>89.791196338383827</v>
      </c>
      <c r="AS971" s="293">
        <f t="shared" si="44"/>
        <v>89.791196338383827</v>
      </c>
      <c r="AU971" s="357"/>
    </row>
    <row r="972" spans="2:47" ht="38.25">
      <c r="B972" s="52">
        <v>966</v>
      </c>
      <c r="C972" s="334">
        <v>46221</v>
      </c>
      <c r="D972" s="81" t="s">
        <v>4187</v>
      </c>
      <c r="E972" s="66" t="s">
        <v>3569</v>
      </c>
      <c r="F972" s="55" t="s">
        <v>3563</v>
      </c>
      <c r="G972" s="54" t="s">
        <v>4422</v>
      </c>
      <c r="H972" s="54" t="s">
        <v>4422</v>
      </c>
      <c r="I972" s="55" t="s">
        <v>3307</v>
      </c>
      <c r="J972" s="34">
        <v>2</v>
      </c>
      <c r="K972" s="34">
        <v>45</v>
      </c>
      <c r="L972" s="34">
        <v>1</v>
      </c>
      <c r="M972" s="34">
        <v>65</v>
      </c>
      <c r="N972" s="34"/>
      <c r="O972" s="34"/>
      <c r="P972" s="34"/>
      <c r="Q972" s="34"/>
      <c r="R972" s="34">
        <v>1</v>
      </c>
      <c r="S972" s="34">
        <v>45</v>
      </c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>
        <v>1</v>
      </c>
      <c r="AO972" s="34">
        <v>55</v>
      </c>
      <c r="AP972" s="293">
        <f>MAX(K972,M972,O972,Q972,S972,U972,W972,Y972,AA972,AC972,AE972,AG972,AI972,AK972,AM972,AO972)*VLOOKUP(I972,'5.- Instrumental'!$B$6:$O$303,14,FALSE)</f>
        <v>1.041728044332211</v>
      </c>
      <c r="AQ972" s="356">
        <f>VLOOKUP(C972,'6.- Insumos'!$B$5:$K$2417,10,FALSE)</f>
        <v>89.07</v>
      </c>
      <c r="AR972" s="293">
        <f t="shared" si="43"/>
        <v>90.11172804433221</v>
      </c>
      <c r="AS972" s="293">
        <f t="shared" si="44"/>
        <v>90.11172804433221</v>
      </c>
      <c r="AU972" s="357"/>
    </row>
    <row r="973" spans="2:47" ht="38.25">
      <c r="B973" s="52">
        <v>967</v>
      </c>
      <c r="C973" s="334">
        <v>46270</v>
      </c>
      <c r="D973" s="81" t="s">
        <v>4188</v>
      </c>
      <c r="E973" s="66" t="s">
        <v>3569</v>
      </c>
      <c r="F973" s="55" t="s">
        <v>3563</v>
      </c>
      <c r="G973" s="54" t="s">
        <v>4422</v>
      </c>
      <c r="H973" s="54" t="s">
        <v>4422</v>
      </c>
      <c r="I973" s="55" t="s">
        <v>3307</v>
      </c>
      <c r="J973" s="34">
        <v>2</v>
      </c>
      <c r="K973" s="34">
        <v>45</v>
      </c>
      <c r="L973" s="34">
        <v>1</v>
      </c>
      <c r="M973" s="34">
        <v>65</v>
      </c>
      <c r="N973" s="34"/>
      <c r="O973" s="34"/>
      <c r="P973" s="34"/>
      <c r="Q973" s="34"/>
      <c r="R973" s="34">
        <v>1</v>
      </c>
      <c r="S973" s="34">
        <v>45</v>
      </c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>
        <v>1</v>
      </c>
      <c r="AO973" s="34">
        <v>55</v>
      </c>
      <c r="AP973" s="293">
        <f>MAX(K973,M973,O973,Q973,S973,U973,W973,Y973,AA973,AC973,AE973,AG973,AI973,AK973,AM973,AO973)*VLOOKUP(I973,'5.- Instrumental'!$B$6:$O$303,14,FALSE)</f>
        <v>1.041728044332211</v>
      </c>
      <c r="AQ973" s="356">
        <f>VLOOKUP(C973,'6.- Insumos'!$B$5:$K$2417,10,FALSE)</f>
        <v>89.07</v>
      </c>
      <c r="AR973" s="293">
        <f t="shared" si="43"/>
        <v>90.11172804433221</v>
      </c>
      <c r="AS973" s="293">
        <f t="shared" si="44"/>
        <v>90.11172804433221</v>
      </c>
      <c r="AU973" s="357"/>
    </row>
    <row r="974" spans="2:47" ht="38.25">
      <c r="B974" s="52">
        <v>968</v>
      </c>
      <c r="C974" s="334">
        <v>46320</v>
      </c>
      <c r="D974" s="81" t="s">
        <v>4189</v>
      </c>
      <c r="E974" s="66" t="s">
        <v>3569</v>
      </c>
      <c r="F974" s="55" t="s">
        <v>3563</v>
      </c>
      <c r="G974" s="54" t="s">
        <v>4422</v>
      </c>
      <c r="H974" s="54" t="s">
        <v>4422</v>
      </c>
      <c r="I974" s="55" t="s">
        <v>3307</v>
      </c>
      <c r="J974" s="34">
        <v>2</v>
      </c>
      <c r="K974" s="34">
        <v>25</v>
      </c>
      <c r="L974" s="34">
        <v>1</v>
      </c>
      <c r="M974" s="34">
        <v>45</v>
      </c>
      <c r="N974" s="34"/>
      <c r="O974" s="34"/>
      <c r="P974" s="34"/>
      <c r="Q974" s="34"/>
      <c r="R974" s="34">
        <v>1</v>
      </c>
      <c r="S974" s="34">
        <v>25</v>
      </c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>
        <v>1</v>
      </c>
      <c r="AO974" s="34">
        <v>35</v>
      </c>
      <c r="AP974" s="293">
        <f>MAX(K974,M974,O974,Q974,S974,U974,W974,Y974,AA974,AC974,AE974,AG974,AI974,AK974,AM974,AO974)*VLOOKUP(I974,'5.- Instrumental'!$B$6:$O$303,14,FALSE)</f>
        <v>0.72119633838383834</v>
      </c>
      <c r="AQ974" s="356">
        <f>VLOOKUP(C974,'6.- Insumos'!$B$5:$K$2417,10,FALSE)</f>
        <v>71.08</v>
      </c>
      <c r="AR974" s="293">
        <f t="shared" si="43"/>
        <v>71.801196338383832</v>
      </c>
      <c r="AS974" s="293">
        <f t="shared" si="44"/>
        <v>71.801196338383832</v>
      </c>
      <c r="AU974" s="357"/>
    </row>
    <row r="975" spans="2:47" ht="38.25">
      <c r="B975" s="52">
        <v>969</v>
      </c>
      <c r="C975" s="334">
        <v>46600</v>
      </c>
      <c r="D975" s="81" t="s">
        <v>4190</v>
      </c>
      <c r="E975" s="66" t="s">
        <v>3562</v>
      </c>
      <c r="F975" s="365" t="s">
        <v>4567</v>
      </c>
      <c r="G975" s="30" t="s">
        <v>2172</v>
      </c>
      <c r="H975" s="54" t="s">
        <v>4422</v>
      </c>
      <c r="I975" s="55" t="s">
        <v>3293</v>
      </c>
      <c r="J975" s="34">
        <v>1</v>
      </c>
      <c r="K975" s="34">
        <v>40</v>
      </c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>
        <v>1</v>
      </c>
      <c r="AO975" s="34">
        <v>50</v>
      </c>
      <c r="AP975" s="293">
        <f>MAX(K975,M975,O975,Q975,S975,U975,W975,Y975,AA975,AC975,AE975,AG975,AI975,AK975,AM975,AO975)*VLOOKUP(I975,'5.- Instrumental'!$B$6:$O$303,14,FALSE)</f>
        <v>0.10429819023569024</v>
      </c>
      <c r="AQ975" s="356">
        <f>VLOOKUP(C975,'6.- Insumos'!$B$5:$K$2417,10,FALSE)</f>
        <v>61.353799999999993</v>
      </c>
      <c r="AR975" s="293">
        <f t="shared" si="43"/>
        <v>61.458098190235681</v>
      </c>
      <c r="AS975" s="293">
        <f t="shared" si="44"/>
        <v>61.458098190235681</v>
      </c>
      <c r="AU975" s="357"/>
    </row>
    <row r="976" spans="2:47" ht="25.5">
      <c r="B976" s="52">
        <v>970</v>
      </c>
      <c r="C976" s="334">
        <v>46700</v>
      </c>
      <c r="D976" s="81" t="s">
        <v>4191</v>
      </c>
      <c r="E976" s="66" t="s">
        <v>3569</v>
      </c>
      <c r="F976" s="55" t="s">
        <v>3563</v>
      </c>
      <c r="G976" s="54" t="s">
        <v>4422</v>
      </c>
      <c r="H976" s="54" t="s">
        <v>4422</v>
      </c>
      <c r="I976" s="55" t="s">
        <v>3293</v>
      </c>
      <c r="J976" s="35">
        <v>2</v>
      </c>
      <c r="K976" s="36">
        <v>60</v>
      </c>
      <c r="L976" s="35">
        <v>1</v>
      </c>
      <c r="M976" s="36">
        <v>80</v>
      </c>
      <c r="N976" s="34"/>
      <c r="O976" s="34"/>
      <c r="P976" s="34"/>
      <c r="Q976" s="34"/>
      <c r="R976" s="35">
        <v>1</v>
      </c>
      <c r="S976" s="35">
        <v>60</v>
      </c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>
        <v>1</v>
      </c>
      <c r="AO976" s="36">
        <v>70</v>
      </c>
      <c r="AP976" s="293">
        <f>MAX(K976,M976,O976,Q976,S976,U976,W976,Y976,AA976,AC976,AE976,AG976,AI976,AK976,AM976,AO976)*VLOOKUP(I976,'5.- Instrumental'!$B$6:$O$303,14,FALSE)</f>
        <v>0.1668771043771044</v>
      </c>
      <c r="AQ976" s="356">
        <f>VLOOKUP(C976,'6.- Insumos'!$B$5:$K$2417,10,FALSE)</f>
        <v>89.07</v>
      </c>
      <c r="AR976" s="293">
        <f t="shared" si="43"/>
        <v>89.236877104377101</v>
      </c>
      <c r="AS976" s="293">
        <f t="shared" si="44"/>
        <v>89.236877104377101</v>
      </c>
      <c r="AU976" s="357"/>
    </row>
    <row r="977" spans="2:47" ht="38.25">
      <c r="B977" s="52">
        <v>971</v>
      </c>
      <c r="C977" s="334">
        <v>46744</v>
      </c>
      <c r="D977" s="81" t="s">
        <v>4192</v>
      </c>
      <c r="E977" s="66" t="s">
        <v>3569</v>
      </c>
      <c r="F977" s="55" t="s">
        <v>1742</v>
      </c>
      <c r="G977" s="54" t="s">
        <v>4422</v>
      </c>
      <c r="H977" s="54" t="s">
        <v>4422</v>
      </c>
      <c r="I977" s="55" t="s">
        <v>3315</v>
      </c>
      <c r="J977" s="35">
        <v>2</v>
      </c>
      <c r="K977" s="36">
        <v>180</v>
      </c>
      <c r="L977" s="35">
        <v>1</v>
      </c>
      <c r="M977" s="36">
        <v>200</v>
      </c>
      <c r="N977" s="34"/>
      <c r="O977" s="34"/>
      <c r="P977" s="34"/>
      <c r="Q977" s="34"/>
      <c r="R977" s="35">
        <v>1</v>
      </c>
      <c r="S977" s="35">
        <v>180</v>
      </c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>
        <v>1</v>
      </c>
      <c r="AO977" s="36">
        <v>190</v>
      </c>
      <c r="AP977" s="293">
        <f>MAX(K977,M977,O977,Q977,S977,U977,W977,Y977,AA977,AC977,AE977,AG977,AI977,AK977,AM977,AO977)*VLOOKUP(I977,'5.- Instrumental'!$B$6:$O$303,14,FALSE)</f>
        <v>4.8786475869809207</v>
      </c>
      <c r="AQ977" s="356">
        <f>VLOOKUP(C977,'6.- Insumos'!$B$5:$K$2417,10,FALSE)</f>
        <v>422.03600666666659</v>
      </c>
      <c r="AR977" s="293" t="s">
        <v>3270</v>
      </c>
      <c r="AS977" s="293">
        <f t="shared" si="44"/>
        <v>426.91465425364754</v>
      </c>
      <c r="AU977" s="357"/>
    </row>
    <row r="978" spans="2:47" ht="38.25">
      <c r="B978" s="52">
        <v>972</v>
      </c>
      <c r="C978" s="334">
        <v>46750</v>
      </c>
      <c r="D978" s="81" t="s">
        <v>4193</v>
      </c>
      <c r="E978" s="66" t="s">
        <v>3569</v>
      </c>
      <c r="F978" s="55" t="s">
        <v>3573</v>
      </c>
      <c r="G978" s="54" t="s">
        <v>4422</v>
      </c>
      <c r="H978" s="54" t="s">
        <v>4422</v>
      </c>
      <c r="I978" s="55" t="s">
        <v>3315</v>
      </c>
      <c r="J978" s="35">
        <v>2</v>
      </c>
      <c r="K978" s="36">
        <v>80</v>
      </c>
      <c r="L978" s="35">
        <v>1</v>
      </c>
      <c r="M978" s="36">
        <v>100</v>
      </c>
      <c r="N978" s="34"/>
      <c r="O978" s="34"/>
      <c r="P978" s="34"/>
      <c r="Q978" s="34"/>
      <c r="R978" s="35">
        <v>1</v>
      </c>
      <c r="S978" s="35">
        <v>80</v>
      </c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>
        <v>1</v>
      </c>
      <c r="AO978" s="36">
        <v>90</v>
      </c>
      <c r="AP978" s="293">
        <f>MAX(K978,M978,O978,Q978,S978,U978,W978,Y978,AA978,AC978,AE978,AG978,AI978,AK978,AM978,AO978)*VLOOKUP(I978,'5.- Instrumental'!$B$6:$O$303,14,FALSE)</f>
        <v>2.4393237934904604</v>
      </c>
      <c r="AQ978" s="356">
        <f>VLOOKUP(C978,'6.- Insumos'!$B$5:$K$2417,10,FALSE)</f>
        <v>218.40249</v>
      </c>
      <c r="AR978" s="293">
        <f t="shared" ref="AR978:AR989" si="45">AP978+AQ978</f>
        <v>220.84181379349047</v>
      </c>
      <c r="AS978" s="293">
        <f t="shared" si="44"/>
        <v>220.84181379349047</v>
      </c>
      <c r="AU978" s="357"/>
    </row>
    <row r="979" spans="2:47" ht="38.25">
      <c r="B979" s="52">
        <v>973</v>
      </c>
      <c r="C979" s="334">
        <v>46753</v>
      </c>
      <c r="D979" s="81" t="s">
        <v>4194</v>
      </c>
      <c r="E979" s="66" t="s">
        <v>3569</v>
      </c>
      <c r="F979" s="55" t="s">
        <v>3573</v>
      </c>
      <c r="G979" s="54" t="s">
        <v>4422</v>
      </c>
      <c r="H979" s="54" t="s">
        <v>4422</v>
      </c>
      <c r="I979" s="55" t="s">
        <v>3315</v>
      </c>
      <c r="J979" s="35">
        <v>2</v>
      </c>
      <c r="K979" s="36">
        <v>60</v>
      </c>
      <c r="L979" s="35">
        <v>1</v>
      </c>
      <c r="M979" s="36">
        <v>80</v>
      </c>
      <c r="N979" s="34"/>
      <c r="O979" s="34"/>
      <c r="P979" s="34"/>
      <c r="Q979" s="34"/>
      <c r="R979" s="35">
        <v>1</v>
      </c>
      <c r="S979" s="35">
        <v>60</v>
      </c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>
        <v>1</v>
      </c>
      <c r="AO979" s="36">
        <v>70</v>
      </c>
      <c r="AP979" s="293">
        <f>MAX(K979,M979,O979,Q979,S979,U979,W979,Y979,AA979,AC979,AE979,AG979,AI979,AK979,AM979,AO979)*VLOOKUP(I979,'5.- Instrumental'!$B$6:$O$303,14,FALSE)</f>
        <v>1.9514590347923684</v>
      </c>
      <c r="AQ979" s="356">
        <f>VLOOKUP(C979,'6.- Insumos'!$B$5:$K$2417,10,FALSE)</f>
        <v>218.40249</v>
      </c>
      <c r="AR979" s="293">
        <f t="shared" si="45"/>
        <v>220.35394903479238</v>
      </c>
      <c r="AS979" s="293">
        <f t="shared" si="44"/>
        <v>220.35394903479238</v>
      </c>
      <c r="AU979" s="357"/>
    </row>
    <row r="980" spans="2:47" ht="38.25">
      <c r="B980" s="52">
        <v>974</v>
      </c>
      <c r="C980" s="334">
        <v>46754</v>
      </c>
      <c r="D980" s="81" t="s">
        <v>4195</v>
      </c>
      <c r="E980" s="66" t="s">
        <v>3569</v>
      </c>
      <c r="F980" s="55" t="s">
        <v>3570</v>
      </c>
      <c r="G980" s="54" t="s">
        <v>4422</v>
      </c>
      <c r="H980" s="54" t="s">
        <v>4422</v>
      </c>
      <c r="I980" s="55" t="s">
        <v>3315</v>
      </c>
      <c r="J980" s="34">
        <v>2</v>
      </c>
      <c r="K980" s="34">
        <v>25</v>
      </c>
      <c r="L980" s="34">
        <v>1</v>
      </c>
      <c r="M980" s="34">
        <v>45</v>
      </c>
      <c r="N980" s="34"/>
      <c r="O980" s="34"/>
      <c r="P980" s="34"/>
      <c r="Q980" s="34"/>
      <c r="R980" s="34">
        <v>1</v>
      </c>
      <c r="S980" s="34">
        <v>25</v>
      </c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>
        <v>1</v>
      </c>
      <c r="AO980" s="34">
        <v>35</v>
      </c>
      <c r="AP980" s="293">
        <f>MAX(K980,M980,O980,Q980,S980,U980,W980,Y980,AA980,AC980,AE980,AG980,AI980,AK980,AM980,AO980)*VLOOKUP(I980,'5.- Instrumental'!$B$6:$O$303,14,FALSE)</f>
        <v>1.0976957070707072</v>
      </c>
      <c r="AQ980" s="356">
        <f>VLOOKUP(C980,'6.- Insumos'!$B$5:$K$2417,10,FALSE)</f>
        <v>135.39399999999998</v>
      </c>
      <c r="AR980" s="293">
        <f t="shared" si="45"/>
        <v>136.49169570707068</v>
      </c>
      <c r="AS980" s="293">
        <f t="shared" si="44"/>
        <v>136.49169570707068</v>
      </c>
      <c r="AU980" s="357"/>
    </row>
    <row r="981" spans="2:47" ht="38.25">
      <c r="B981" s="52">
        <v>975</v>
      </c>
      <c r="C981" s="334">
        <v>46900</v>
      </c>
      <c r="D981" s="81" t="s">
        <v>4196</v>
      </c>
      <c r="E981" s="66" t="s">
        <v>3569</v>
      </c>
      <c r="F981" s="55" t="s">
        <v>3563</v>
      </c>
      <c r="G981" s="54" t="s">
        <v>4422</v>
      </c>
      <c r="H981" s="54" t="s">
        <v>4422</v>
      </c>
      <c r="I981" s="55" t="s">
        <v>3307</v>
      </c>
      <c r="J981" s="34">
        <v>2</v>
      </c>
      <c r="K981" s="34">
        <v>25</v>
      </c>
      <c r="L981" s="34">
        <v>1</v>
      </c>
      <c r="M981" s="34">
        <v>45</v>
      </c>
      <c r="N981" s="34"/>
      <c r="O981" s="34"/>
      <c r="P981" s="34"/>
      <c r="Q981" s="34"/>
      <c r="R981" s="34">
        <v>1</v>
      </c>
      <c r="S981" s="34">
        <v>25</v>
      </c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>
        <v>1</v>
      </c>
      <c r="AO981" s="34">
        <v>35</v>
      </c>
      <c r="AP981" s="293">
        <f>MAX(K981,M981,O981,Q981,S981,U981,W981,Y981,AA981,AC981,AE981,AG981,AI981,AK981,AM981,AO981)*VLOOKUP(I981,'5.- Instrumental'!$B$6:$O$303,14,FALSE)</f>
        <v>0.72119633838383834</v>
      </c>
      <c r="AQ981" s="356">
        <f>VLOOKUP(C981,'6.- Insumos'!$B$5:$K$2417,10,FALSE)</f>
        <v>71.08</v>
      </c>
      <c r="AR981" s="293">
        <f t="shared" si="45"/>
        <v>71.801196338383832</v>
      </c>
      <c r="AS981" s="293">
        <f t="shared" si="44"/>
        <v>71.801196338383832</v>
      </c>
      <c r="AU981" s="357"/>
    </row>
    <row r="982" spans="2:47" ht="38.25">
      <c r="B982" s="52">
        <v>976</v>
      </c>
      <c r="C982" s="334">
        <v>46934</v>
      </c>
      <c r="D982" s="81" t="s">
        <v>4197</v>
      </c>
      <c r="E982" s="66" t="s">
        <v>3569</v>
      </c>
      <c r="F982" s="55" t="s">
        <v>3563</v>
      </c>
      <c r="G982" s="54" t="s">
        <v>4422</v>
      </c>
      <c r="H982" s="54" t="s">
        <v>4422</v>
      </c>
      <c r="I982" s="55" t="s">
        <v>3307</v>
      </c>
      <c r="J982" s="34">
        <v>2</v>
      </c>
      <c r="K982" s="34">
        <v>25</v>
      </c>
      <c r="L982" s="34">
        <v>1</v>
      </c>
      <c r="M982" s="34">
        <v>45</v>
      </c>
      <c r="N982" s="34"/>
      <c r="O982" s="34"/>
      <c r="P982" s="34"/>
      <c r="Q982" s="34"/>
      <c r="R982" s="34">
        <v>1</v>
      </c>
      <c r="S982" s="34">
        <v>25</v>
      </c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>
        <v>1</v>
      </c>
      <c r="AO982" s="34">
        <v>35</v>
      </c>
      <c r="AP982" s="293">
        <f>MAX(K982,M982,O982,Q982,S982,U982,W982,Y982,AA982,AC982,AE982,AG982,AI982,AK982,AM982,AO982)*VLOOKUP(I982,'5.- Instrumental'!$B$6:$O$303,14,FALSE)</f>
        <v>0.72119633838383834</v>
      </c>
      <c r="AQ982" s="356">
        <f>VLOOKUP(C982,'6.- Insumos'!$B$5:$K$2417,10,FALSE)</f>
        <v>89.07</v>
      </c>
      <c r="AR982" s="293">
        <f t="shared" si="45"/>
        <v>89.791196338383827</v>
      </c>
      <c r="AS982" s="293">
        <f t="shared" si="44"/>
        <v>89.791196338383827</v>
      </c>
      <c r="AU982" s="357"/>
    </row>
    <row r="983" spans="2:47" ht="38.25">
      <c r="B983" s="52">
        <v>977</v>
      </c>
      <c r="C983" s="334">
        <v>46937</v>
      </c>
      <c r="D983" s="81" t="s">
        <v>4198</v>
      </c>
      <c r="E983" s="66" t="s">
        <v>3569</v>
      </c>
      <c r="F983" s="55" t="s">
        <v>3570</v>
      </c>
      <c r="G983" s="54" t="s">
        <v>4422</v>
      </c>
      <c r="H983" s="54" t="s">
        <v>4422</v>
      </c>
      <c r="I983" s="55" t="s">
        <v>3315</v>
      </c>
      <c r="J983" s="34">
        <v>2</v>
      </c>
      <c r="K983" s="34">
        <v>25</v>
      </c>
      <c r="L983" s="34">
        <v>1</v>
      </c>
      <c r="M983" s="34">
        <v>45</v>
      </c>
      <c r="N983" s="34"/>
      <c r="O983" s="34"/>
      <c r="P983" s="34"/>
      <c r="Q983" s="34"/>
      <c r="R983" s="34">
        <v>1</v>
      </c>
      <c r="S983" s="34">
        <v>25</v>
      </c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>
        <v>1</v>
      </c>
      <c r="AO983" s="34">
        <v>35</v>
      </c>
      <c r="AP983" s="293">
        <f>MAX(K983,M983,O983,Q983,S983,U983,W983,Y983,AA983,AC983,AE983,AG983,AI983,AK983,AM983,AO983)*VLOOKUP(I983,'5.- Instrumental'!$B$6:$O$303,14,FALSE)</f>
        <v>1.0976957070707072</v>
      </c>
      <c r="AQ983" s="356">
        <f>VLOOKUP(C983,'6.- Insumos'!$B$5:$K$2417,10,FALSE)</f>
        <v>135.39399999999998</v>
      </c>
      <c r="AR983" s="293">
        <f t="shared" si="45"/>
        <v>136.49169570707068</v>
      </c>
      <c r="AS983" s="293">
        <f t="shared" si="44"/>
        <v>136.49169570707068</v>
      </c>
      <c r="AU983" s="357"/>
    </row>
    <row r="984" spans="2:47" ht="38.25">
      <c r="B984" s="52">
        <v>978</v>
      </c>
      <c r="C984" s="334">
        <v>47000</v>
      </c>
      <c r="D984" s="81" t="s">
        <v>4199</v>
      </c>
      <c r="E984" s="66" t="s">
        <v>3569</v>
      </c>
      <c r="F984" s="55" t="s">
        <v>3563</v>
      </c>
      <c r="G984" s="54" t="s">
        <v>4422</v>
      </c>
      <c r="H984" s="54" t="s">
        <v>4422</v>
      </c>
      <c r="I984" s="55" t="s">
        <v>3307</v>
      </c>
      <c r="J984" s="34">
        <v>2</v>
      </c>
      <c r="K984" s="34">
        <v>40</v>
      </c>
      <c r="L984" s="34">
        <v>1</v>
      </c>
      <c r="M984" s="34">
        <v>60</v>
      </c>
      <c r="N984" s="34"/>
      <c r="O984" s="34"/>
      <c r="P984" s="34"/>
      <c r="Q984" s="34"/>
      <c r="R984" s="34">
        <v>1</v>
      </c>
      <c r="S984" s="34">
        <v>40</v>
      </c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>
        <v>1</v>
      </c>
      <c r="AO984" s="34">
        <v>50</v>
      </c>
      <c r="AP984" s="293">
        <f>MAX(K984,M984,O984,Q984,S984,U984,W984,Y984,AA984,AC984,AE984,AG984,AI984,AK984,AM984,AO984)*VLOOKUP(I984,'5.- Instrumental'!$B$6:$O$303,14,FALSE)</f>
        <v>0.96159511784511786</v>
      </c>
      <c r="AQ984" s="356">
        <f>VLOOKUP(C984,'6.- Insumos'!$B$5:$K$2417,10,FALSE)</f>
        <v>89.07</v>
      </c>
      <c r="AR984" s="293">
        <f t="shared" si="45"/>
        <v>90.031595117845114</v>
      </c>
      <c r="AS984" s="293">
        <f t="shared" si="44"/>
        <v>90.031595117845114</v>
      </c>
      <c r="AU984" s="357"/>
    </row>
    <row r="985" spans="2:47" ht="38.25">
      <c r="B985" s="52">
        <v>979</v>
      </c>
      <c r="C985" s="334">
        <v>47010</v>
      </c>
      <c r="D985" s="81" t="s">
        <v>2542</v>
      </c>
      <c r="E985" s="66" t="s">
        <v>3569</v>
      </c>
      <c r="F985" s="55" t="s">
        <v>3573</v>
      </c>
      <c r="G985" s="54" t="s">
        <v>4422</v>
      </c>
      <c r="H985" s="54" t="s">
        <v>4422</v>
      </c>
      <c r="I985" s="55" t="s">
        <v>3315</v>
      </c>
      <c r="J985" s="34">
        <v>2</v>
      </c>
      <c r="K985" s="34">
        <v>45</v>
      </c>
      <c r="L985" s="34">
        <v>1</v>
      </c>
      <c r="M985" s="34">
        <v>65</v>
      </c>
      <c r="N985" s="34"/>
      <c r="O985" s="34"/>
      <c r="P985" s="34"/>
      <c r="Q985" s="34"/>
      <c r="R985" s="34">
        <v>1</v>
      </c>
      <c r="S985" s="34">
        <v>45</v>
      </c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>
        <v>1</v>
      </c>
      <c r="AO985" s="34">
        <v>55</v>
      </c>
      <c r="AP985" s="293">
        <f>MAX(K985,M985,O985,Q985,S985,U985,W985,Y985,AA985,AC985,AE985,AG985,AI985,AK985,AM985,AO985)*VLOOKUP(I985,'5.- Instrumental'!$B$6:$O$303,14,FALSE)</f>
        <v>1.5855604657687992</v>
      </c>
      <c r="AQ985" s="356">
        <f>VLOOKUP(C985,'6.- Insumos'!$B$5:$K$2417,10,FALSE)</f>
        <v>363.04099000000002</v>
      </c>
      <c r="AR985" s="293">
        <f t="shared" si="45"/>
        <v>364.62655046576884</v>
      </c>
      <c r="AS985" s="293">
        <f t="shared" si="44"/>
        <v>364.62655046576884</v>
      </c>
      <c r="AU985" s="357"/>
    </row>
    <row r="986" spans="2:47" ht="38.25">
      <c r="B986" s="52">
        <v>980</v>
      </c>
      <c r="C986" s="334">
        <v>47011</v>
      </c>
      <c r="D986" s="81" t="s">
        <v>2543</v>
      </c>
      <c r="E986" s="66" t="s">
        <v>3569</v>
      </c>
      <c r="F986" s="55" t="s">
        <v>3570</v>
      </c>
      <c r="G986" s="54" t="s">
        <v>4422</v>
      </c>
      <c r="H986" s="54" t="s">
        <v>4422</v>
      </c>
      <c r="I986" s="55" t="s">
        <v>3315</v>
      </c>
      <c r="J986" s="34">
        <v>2</v>
      </c>
      <c r="K986" s="34">
        <v>40</v>
      </c>
      <c r="L986" s="34">
        <v>1</v>
      </c>
      <c r="M986" s="34">
        <v>60</v>
      </c>
      <c r="N986" s="34"/>
      <c r="O986" s="34"/>
      <c r="P986" s="34"/>
      <c r="Q986" s="34"/>
      <c r="R986" s="34">
        <v>1</v>
      </c>
      <c r="S986" s="34">
        <v>40</v>
      </c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>
        <v>1</v>
      </c>
      <c r="AO986" s="34">
        <v>50</v>
      </c>
      <c r="AP986" s="293">
        <f>MAX(K986,M986,O986,Q986,S986,U986,W986,Y986,AA986,AC986,AE986,AG986,AI986,AK986,AM986,AO986)*VLOOKUP(I986,'5.- Instrumental'!$B$6:$O$303,14,FALSE)</f>
        <v>1.4635942760942762</v>
      </c>
      <c r="AQ986" s="356">
        <f>VLOOKUP(C986,'6.- Insumos'!$B$5:$K$2417,10,FALSE)</f>
        <v>280.03249999999997</v>
      </c>
      <c r="AR986" s="293">
        <f t="shared" si="45"/>
        <v>281.49609427609425</v>
      </c>
      <c r="AS986" s="293">
        <f t="shared" si="44"/>
        <v>281.49609427609425</v>
      </c>
      <c r="AU986" s="357"/>
    </row>
    <row r="987" spans="2:47" ht="51">
      <c r="B987" s="52">
        <v>981</v>
      </c>
      <c r="C987" s="334">
        <v>47015</v>
      </c>
      <c r="D987" s="81" t="s">
        <v>2544</v>
      </c>
      <c r="E987" s="66" t="s">
        <v>3569</v>
      </c>
      <c r="F987" s="55" t="s">
        <v>3573</v>
      </c>
      <c r="G987" s="54" t="s">
        <v>4422</v>
      </c>
      <c r="H987" s="54" t="s">
        <v>4422</v>
      </c>
      <c r="I987" s="55" t="s">
        <v>3310</v>
      </c>
      <c r="J987" s="34">
        <v>2</v>
      </c>
      <c r="K987" s="34">
        <v>45</v>
      </c>
      <c r="L987" s="34">
        <v>1</v>
      </c>
      <c r="M987" s="34">
        <v>65</v>
      </c>
      <c r="N987" s="34"/>
      <c r="O987" s="34"/>
      <c r="P987" s="34"/>
      <c r="Q987" s="34"/>
      <c r="R987" s="34">
        <v>1</v>
      </c>
      <c r="S987" s="34">
        <v>45</v>
      </c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>
        <v>1</v>
      </c>
      <c r="AO987" s="34">
        <v>55</v>
      </c>
      <c r="AP987" s="293">
        <f>MAX(K987,M987,O987,Q987,S987,U987,W987,Y987,AA987,AC987,AE987,AG987,AI987,AK987,AM987,AO987)*VLOOKUP(I987,'5.- Instrumental'!$B$6:$O$303,14,FALSE)</f>
        <v>1.2684483726150393</v>
      </c>
      <c r="AQ987" s="356">
        <f>VLOOKUP(C987,'6.- Insumos'!$B$5:$K$2417,10,FALSE)</f>
        <v>330.9905066666667</v>
      </c>
      <c r="AR987" s="293">
        <f t="shared" si="45"/>
        <v>332.25895503928172</v>
      </c>
      <c r="AS987" s="293">
        <f t="shared" si="44"/>
        <v>332.25895503928172</v>
      </c>
      <c r="AU987" s="357"/>
    </row>
    <row r="988" spans="2:47" ht="38.25">
      <c r="B988" s="52">
        <v>982</v>
      </c>
      <c r="C988" s="334">
        <v>47016</v>
      </c>
      <c r="D988" s="368" t="s">
        <v>2545</v>
      </c>
      <c r="E988" s="66" t="s">
        <v>3569</v>
      </c>
      <c r="F988" s="55" t="s">
        <v>3570</v>
      </c>
      <c r="G988" s="40" t="s">
        <v>3282</v>
      </c>
      <c r="H988" s="54" t="s">
        <v>4422</v>
      </c>
      <c r="I988" s="55" t="s">
        <v>3801</v>
      </c>
      <c r="J988" s="35">
        <v>2</v>
      </c>
      <c r="K988" s="36">
        <v>60</v>
      </c>
      <c r="L988" s="35">
        <v>1</v>
      </c>
      <c r="M988" s="36">
        <v>80</v>
      </c>
      <c r="N988" s="34"/>
      <c r="O988" s="34"/>
      <c r="P988" s="34"/>
      <c r="Q988" s="34"/>
      <c r="R988" s="35">
        <v>1</v>
      </c>
      <c r="S988" s="35">
        <v>60</v>
      </c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>
        <v>1</v>
      </c>
      <c r="AO988" s="36">
        <v>70</v>
      </c>
      <c r="AP988" s="293">
        <f>MAX(K988,M988,O988,Q988,S988,U988,W988,Y988,AA988,AC988,AE988,AG988,AI988,AK988,AM988,AO988)*VLOOKUP(I988,'5.- Instrumental'!$B$6:$O$303,14,FALSE)</f>
        <v>3.9038299663299663</v>
      </c>
      <c r="AQ988" s="356">
        <f>VLOOKUP(C988,'6.- Insumos'!$B$5:$K$2417,10,FALSE)</f>
        <v>280.03249999999997</v>
      </c>
      <c r="AR988" s="293">
        <f t="shared" si="45"/>
        <v>283.93632996632994</v>
      </c>
      <c r="AS988" s="293">
        <f t="shared" si="44"/>
        <v>283.93632996632994</v>
      </c>
      <c r="AU988" s="357"/>
    </row>
    <row r="989" spans="2:47" ht="38.25">
      <c r="B989" s="52">
        <v>983</v>
      </c>
      <c r="C989" s="334">
        <v>47100</v>
      </c>
      <c r="D989" s="81" t="s">
        <v>2546</v>
      </c>
      <c r="E989" s="66" t="s">
        <v>3569</v>
      </c>
      <c r="F989" s="55" t="s">
        <v>3570</v>
      </c>
      <c r="G989" s="54" t="s">
        <v>4422</v>
      </c>
      <c r="H989" s="54" t="s">
        <v>4422</v>
      </c>
      <c r="I989" s="55" t="s">
        <v>3315</v>
      </c>
      <c r="J989" s="34">
        <v>2</v>
      </c>
      <c r="K989" s="34">
        <v>25</v>
      </c>
      <c r="L989" s="34">
        <v>1</v>
      </c>
      <c r="M989" s="34">
        <v>45</v>
      </c>
      <c r="N989" s="34"/>
      <c r="O989" s="34"/>
      <c r="P989" s="34"/>
      <c r="Q989" s="34"/>
      <c r="R989" s="34">
        <v>1</v>
      </c>
      <c r="S989" s="34">
        <v>25</v>
      </c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>
        <v>1</v>
      </c>
      <c r="AO989" s="34">
        <v>35</v>
      </c>
      <c r="AP989" s="293">
        <f>MAX(K989,M989,O989,Q989,S989,U989,W989,Y989,AA989,AC989,AE989,AG989,AI989,AK989,AM989,AO989)*VLOOKUP(I989,'5.- Instrumental'!$B$6:$O$303,14,FALSE)</f>
        <v>1.0976957070707072</v>
      </c>
      <c r="AQ989" s="356">
        <f>VLOOKUP(C989,'6.- Insumos'!$B$5:$K$2417,10,FALSE)</f>
        <v>280.03249999999997</v>
      </c>
      <c r="AR989" s="293">
        <f t="shared" si="45"/>
        <v>281.1301957070707</v>
      </c>
      <c r="AS989" s="293">
        <f t="shared" si="44"/>
        <v>281.1301957070707</v>
      </c>
      <c r="AU989" s="357"/>
    </row>
    <row r="990" spans="2:47" ht="38.25">
      <c r="B990" s="52">
        <v>984</v>
      </c>
      <c r="C990" s="334">
        <v>47120</v>
      </c>
      <c r="D990" s="81" t="s">
        <v>2547</v>
      </c>
      <c r="E990" s="66" t="s">
        <v>3569</v>
      </c>
      <c r="F990" s="55" t="s">
        <v>1742</v>
      </c>
      <c r="G990" s="54" t="s">
        <v>4422</v>
      </c>
      <c r="H990" s="54" t="s">
        <v>4422</v>
      </c>
      <c r="I990" s="55" t="s">
        <v>3315</v>
      </c>
      <c r="J990" s="35">
        <v>2</v>
      </c>
      <c r="K990" s="36">
        <v>240</v>
      </c>
      <c r="L990" s="35">
        <v>1</v>
      </c>
      <c r="M990" s="36">
        <v>260</v>
      </c>
      <c r="N990" s="34"/>
      <c r="O990" s="34"/>
      <c r="P990" s="34"/>
      <c r="Q990" s="34"/>
      <c r="R990" s="35">
        <v>1</v>
      </c>
      <c r="S990" s="35">
        <v>240</v>
      </c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>
        <v>1</v>
      </c>
      <c r="AO990" s="36">
        <v>250</v>
      </c>
      <c r="AP990" s="293">
        <f>MAX(K990,M990,O990,Q990,S990,U990,W990,Y990,AA990,AC990,AE990,AG990,AI990,AK990,AM990,AO990)*VLOOKUP(I990,'5.- Instrumental'!$B$6:$O$303,14,FALSE)</f>
        <v>6.3422418630751967</v>
      </c>
      <c r="AQ990" s="356">
        <f>VLOOKUP(C990,'6.- Insumos'!$B$5:$K$2417,10,FALSE)</f>
        <v>354.69048999999995</v>
      </c>
      <c r="AR990" s="293" t="s">
        <v>3270</v>
      </c>
      <c r="AS990" s="293">
        <f t="shared" si="44"/>
        <v>361.03273186307513</v>
      </c>
      <c r="AU990" s="357"/>
    </row>
    <row r="991" spans="2:47" ht="38.25">
      <c r="B991" s="52">
        <v>985</v>
      </c>
      <c r="C991" s="334">
        <v>47300</v>
      </c>
      <c r="D991" s="81" t="s">
        <v>2548</v>
      </c>
      <c r="E991" s="66" t="s">
        <v>3569</v>
      </c>
      <c r="F991" s="55" t="s">
        <v>3573</v>
      </c>
      <c r="G991" s="54" t="s">
        <v>4422</v>
      </c>
      <c r="H991" s="54" t="s">
        <v>4422</v>
      </c>
      <c r="I991" s="55" t="s">
        <v>3315</v>
      </c>
      <c r="J991" s="35">
        <v>2</v>
      </c>
      <c r="K991" s="36">
        <v>60</v>
      </c>
      <c r="L991" s="35">
        <v>1</v>
      </c>
      <c r="M991" s="36">
        <v>80</v>
      </c>
      <c r="N991" s="34"/>
      <c r="O991" s="34"/>
      <c r="P991" s="34"/>
      <c r="Q991" s="34"/>
      <c r="R991" s="35">
        <v>1</v>
      </c>
      <c r="S991" s="35">
        <v>60</v>
      </c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>
        <v>1</v>
      </c>
      <c r="AO991" s="36">
        <v>70</v>
      </c>
      <c r="AP991" s="293">
        <f>MAX(K991,M991,O991,Q991,S991,U991,W991,Y991,AA991,AC991,AE991,AG991,AI991,AK991,AM991,AO991)*VLOOKUP(I991,'5.- Instrumental'!$B$6:$O$303,14,FALSE)</f>
        <v>1.9514590347923684</v>
      </c>
      <c r="AQ991" s="356">
        <f>VLOOKUP(C991,'6.- Insumos'!$B$5:$K$2417,10,FALSE)</f>
        <v>363.04099000000002</v>
      </c>
      <c r="AR991" s="293">
        <f>AP991+AQ991</f>
        <v>364.9924490347924</v>
      </c>
      <c r="AS991" s="293">
        <f t="shared" si="44"/>
        <v>364.9924490347924</v>
      </c>
      <c r="AU991" s="357"/>
    </row>
    <row r="992" spans="2:47" ht="38.25">
      <c r="B992" s="52">
        <v>986</v>
      </c>
      <c r="C992" s="334">
        <v>47340</v>
      </c>
      <c r="D992" s="81" t="s">
        <v>2549</v>
      </c>
      <c r="E992" s="66" t="s">
        <v>3569</v>
      </c>
      <c r="F992" s="55" t="s">
        <v>1742</v>
      </c>
      <c r="G992" s="54" t="s">
        <v>4422</v>
      </c>
      <c r="H992" s="54" t="s">
        <v>4422</v>
      </c>
      <c r="I992" s="55" t="s">
        <v>3315</v>
      </c>
      <c r="J992" s="35">
        <v>2</v>
      </c>
      <c r="K992" s="36">
        <v>60</v>
      </c>
      <c r="L992" s="35">
        <v>1</v>
      </c>
      <c r="M992" s="36">
        <v>80</v>
      </c>
      <c r="N992" s="34"/>
      <c r="O992" s="34"/>
      <c r="P992" s="34"/>
      <c r="Q992" s="34"/>
      <c r="R992" s="35">
        <v>1</v>
      </c>
      <c r="S992" s="35">
        <v>60</v>
      </c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>
        <v>1</v>
      </c>
      <c r="AO992" s="36">
        <v>70</v>
      </c>
      <c r="AP992" s="293">
        <f>MAX(K992,M992,O992,Q992,S992,U992,W992,Y992,AA992,AC992,AE992,AG992,AI992,AK992,AM992,AO992)*VLOOKUP(I992,'5.- Instrumental'!$B$6:$O$303,14,FALSE)</f>
        <v>1.9514590347923684</v>
      </c>
      <c r="AQ992" s="356">
        <f>VLOOKUP(C992,'6.- Insumos'!$B$5:$K$2417,10,FALSE)</f>
        <v>354.69048999999995</v>
      </c>
      <c r="AR992" s="293" t="s">
        <v>3270</v>
      </c>
      <c r="AS992" s="293">
        <f t="shared" si="44"/>
        <v>356.64194903479233</v>
      </c>
      <c r="AU992" s="357"/>
    </row>
    <row r="993" spans="2:47" ht="38.25">
      <c r="B993" s="52">
        <v>987</v>
      </c>
      <c r="C993" s="334">
        <v>47345</v>
      </c>
      <c r="D993" s="81" t="s">
        <v>2550</v>
      </c>
      <c r="E993" s="66" t="s">
        <v>3569</v>
      </c>
      <c r="F993" s="55" t="s">
        <v>3573</v>
      </c>
      <c r="G993" s="54" t="s">
        <v>4422</v>
      </c>
      <c r="H993" s="54" t="s">
        <v>4422</v>
      </c>
      <c r="I993" s="55" t="s">
        <v>3315</v>
      </c>
      <c r="J993" s="35">
        <v>2</v>
      </c>
      <c r="K993" s="36">
        <v>60</v>
      </c>
      <c r="L993" s="35">
        <v>1</v>
      </c>
      <c r="M993" s="36">
        <v>80</v>
      </c>
      <c r="N993" s="34"/>
      <c r="O993" s="34"/>
      <c r="P993" s="34"/>
      <c r="Q993" s="34"/>
      <c r="R993" s="35">
        <v>1</v>
      </c>
      <c r="S993" s="35">
        <v>60</v>
      </c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>
        <v>1</v>
      </c>
      <c r="AO993" s="36">
        <v>70</v>
      </c>
      <c r="AP993" s="293">
        <f>MAX(K993,M993,O993,Q993,S993,U993,W993,Y993,AA993,AC993,AE993,AG993,AI993,AK993,AM993,AO993)*VLOOKUP(I993,'5.- Instrumental'!$B$6:$O$303,14,FALSE)</f>
        <v>1.9514590347923684</v>
      </c>
      <c r="AQ993" s="356">
        <f>VLOOKUP(C993,'6.- Insumos'!$B$5:$K$2417,10,FALSE)</f>
        <v>363.04099000000002</v>
      </c>
      <c r="AR993" s="293">
        <f t="shared" ref="AR993:AR1005" si="46">AP993+AQ993</f>
        <v>364.9924490347924</v>
      </c>
      <c r="AS993" s="293">
        <f t="shared" si="44"/>
        <v>364.9924490347924</v>
      </c>
      <c r="AU993" s="357"/>
    </row>
    <row r="994" spans="2:47" ht="38.25">
      <c r="B994" s="52">
        <v>988</v>
      </c>
      <c r="C994" s="334">
        <v>47362</v>
      </c>
      <c r="D994" s="81" t="s">
        <v>2551</v>
      </c>
      <c r="E994" s="66" t="s">
        <v>3569</v>
      </c>
      <c r="F994" s="55" t="s">
        <v>3573</v>
      </c>
      <c r="G994" s="54" t="s">
        <v>4422</v>
      </c>
      <c r="H994" s="54" t="s">
        <v>4422</v>
      </c>
      <c r="I994" s="55" t="s">
        <v>3315</v>
      </c>
      <c r="J994" s="35">
        <v>2</v>
      </c>
      <c r="K994" s="36">
        <v>60</v>
      </c>
      <c r="L994" s="35">
        <v>1</v>
      </c>
      <c r="M994" s="36">
        <v>80</v>
      </c>
      <c r="N994" s="34"/>
      <c r="O994" s="34"/>
      <c r="P994" s="34"/>
      <c r="Q994" s="34"/>
      <c r="R994" s="35">
        <v>1</v>
      </c>
      <c r="S994" s="35">
        <v>60</v>
      </c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>
        <v>1</v>
      </c>
      <c r="AO994" s="36">
        <v>70</v>
      </c>
      <c r="AP994" s="293">
        <f>MAX(K994,M994,O994,Q994,S994,U994,W994,Y994,AA994,AC994,AE994,AG994,AI994,AK994,AM994,AO994)*VLOOKUP(I994,'5.- Instrumental'!$B$6:$O$303,14,FALSE)</f>
        <v>1.9514590347923684</v>
      </c>
      <c r="AQ994" s="356">
        <f>VLOOKUP(C994,'6.- Insumos'!$B$5:$K$2417,10,FALSE)</f>
        <v>341.17450666666673</v>
      </c>
      <c r="AR994" s="293">
        <f t="shared" si="46"/>
        <v>343.12596570145911</v>
      </c>
      <c r="AS994" s="293">
        <f t="shared" si="44"/>
        <v>343.12596570145911</v>
      </c>
      <c r="AU994" s="357"/>
    </row>
    <row r="995" spans="2:47" ht="38.25">
      <c r="B995" s="52">
        <v>989</v>
      </c>
      <c r="C995" s="334">
        <v>47400</v>
      </c>
      <c r="D995" s="81" t="s">
        <v>2552</v>
      </c>
      <c r="E995" s="66" t="s">
        <v>3569</v>
      </c>
      <c r="F995" s="55" t="s">
        <v>3573</v>
      </c>
      <c r="G995" s="54" t="s">
        <v>4422</v>
      </c>
      <c r="H995" s="54" t="s">
        <v>4422</v>
      </c>
      <c r="I995" s="55" t="s">
        <v>3315</v>
      </c>
      <c r="J995" s="35">
        <v>2</v>
      </c>
      <c r="K995" s="36">
        <v>120</v>
      </c>
      <c r="L995" s="35">
        <v>1</v>
      </c>
      <c r="M995" s="36">
        <v>140</v>
      </c>
      <c r="N995" s="34"/>
      <c r="O995" s="34"/>
      <c r="P995" s="34"/>
      <c r="Q995" s="34"/>
      <c r="R995" s="35">
        <v>1</v>
      </c>
      <c r="S995" s="35">
        <v>120</v>
      </c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>
        <v>1</v>
      </c>
      <c r="AO995" s="36">
        <v>130</v>
      </c>
      <c r="AP995" s="293">
        <f>MAX(K995,M995,O995,Q995,S995,U995,W995,Y995,AA995,AC995,AE995,AG995,AI995,AK995,AM995,AO995)*VLOOKUP(I995,'5.- Instrumental'!$B$6:$O$303,14,FALSE)</f>
        <v>3.4150533108866443</v>
      </c>
      <c r="AQ995" s="356">
        <f>VLOOKUP(C995,'6.- Insumos'!$B$5:$K$2417,10,FALSE)</f>
        <v>363.04099000000002</v>
      </c>
      <c r="AR995" s="293">
        <f t="shared" si="46"/>
        <v>366.45604331088668</v>
      </c>
      <c r="AS995" s="293">
        <f t="shared" si="44"/>
        <v>366.45604331088668</v>
      </c>
      <c r="AU995" s="357"/>
    </row>
    <row r="996" spans="2:47" ht="38.25">
      <c r="B996" s="52">
        <v>990</v>
      </c>
      <c r="C996" s="334">
        <v>47420</v>
      </c>
      <c r="D996" s="81" t="s">
        <v>2553</v>
      </c>
      <c r="E996" s="66" t="s">
        <v>3569</v>
      </c>
      <c r="F996" s="55" t="s">
        <v>3573</v>
      </c>
      <c r="G996" s="54" t="s">
        <v>4422</v>
      </c>
      <c r="H996" s="54" t="s">
        <v>4422</v>
      </c>
      <c r="I996" s="55" t="s">
        <v>3315</v>
      </c>
      <c r="J996" s="35">
        <v>2</v>
      </c>
      <c r="K996" s="36">
        <v>150</v>
      </c>
      <c r="L996" s="35">
        <v>1</v>
      </c>
      <c r="M996" s="36">
        <v>170</v>
      </c>
      <c r="N996" s="34"/>
      <c r="O996" s="34"/>
      <c r="P996" s="34"/>
      <c r="Q996" s="34"/>
      <c r="R996" s="35">
        <v>1</v>
      </c>
      <c r="S996" s="35">
        <v>150</v>
      </c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>
        <v>1</v>
      </c>
      <c r="AO996" s="36">
        <v>160</v>
      </c>
      <c r="AP996" s="293">
        <f>MAX(K996,M996,O996,Q996,S996,U996,W996,Y996,AA996,AC996,AE996,AG996,AI996,AK996,AM996,AO996)*VLOOKUP(I996,'5.- Instrumental'!$B$6:$O$303,14,FALSE)</f>
        <v>4.1468504489337823</v>
      </c>
      <c r="AQ996" s="356">
        <f>VLOOKUP(C996,'6.- Insumos'!$B$5:$K$2417,10,FALSE)</f>
        <v>363.04099000000002</v>
      </c>
      <c r="AR996" s="293">
        <f t="shared" si="46"/>
        <v>367.1878404489338</v>
      </c>
      <c r="AS996" s="293">
        <f t="shared" si="44"/>
        <v>367.1878404489338</v>
      </c>
      <c r="AU996" s="357"/>
    </row>
    <row r="997" spans="2:47" ht="38.25">
      <c r="B997" s="52">
        <v>991</v>
      </c>
      <c r="C997" s="334">
        <v>47460</v>
      </c>
      <c r="D997" s="81" t="s">
        <v>2554</v>
      </c>
      <c r="E997" s="66" t="s">
        <v>3569</v>
      </c>
      <c r="F997" s="55" t="s">
        <v>3573</v>
      </c>
      <c r="G997" s="54" t="s">
        <v>4422</v>
      </c>
      <c r="H997" s="54" t="s">
        <v>4422</v>
      </c>
      <c r="I997" s="55" t="s">
        <v>3315</v>
      </c>
      <c r="J997" s="35">
        <v>2</v>
      </c>
      <c r="K997" s="36">
        <v>120</v>
      </c>
      <c r="L997" s="35">
        <v>1</v>
      </c>
      <c r="M997" s="36">
        <v>140</v>
      </c>
      <c r="N997" s="34"/>
      <c r="O997" s="34"/>
      <c r="P997" s="34"/>
      <c r="Q997" s="34"/>
      <c r="R997" s="35">
        <v>1</v>
      </c>
      <c r="S997" s="35">
        <v>120</v>
      </c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>
        <v>1</v>
      </c>
      <c r="AO997" s="36">
        <v>130</v>
      </c>
      <c r="AP997" s="293">
        <f>MAX(K997,M997,O997,Q997,S997,U997,W997,Y997,AA997,AC997,AE997,AG997,AI997,AK997,AM997,AO997)*VLOOKUP(I997,'5.- Instrumental'!$B$6:$O$303,14,FALSE)</f>
        <v>3.4150533108866443</v>
      </c>
      <c r="AQ997" s="356">
        <f>VLOOKUP(C997,'6.- Insumos'!$B$5:$K$2417,10,FALSE)</f>
        <v>218.40249</v>
      </c>
      <c r="AR997" s="293">
        <f t="shared" si="46"/>
        <v>221.81754331088663</v>
      </c>
      <c r="AS997" s="293">
        <f t="shared" si="44"/>
        <v>221.81754331088663</v>
      </c>
      <c r="AU997" s="357"/>
    </row>
    <row r="998" spans="2:47" ht="38.25">
      <c r="B998" s="52">
        <v>992</v>
      </c>
      <c r="C998" s="334">
        <v>47480</v>
      </c>
      <c r="D998" s="81" t="s">
        <v>2555</v>
      </c>
      <c r="E998" s="66" t="s">
        <v>3569</v>
      </c>
      <c r="F998" s="55" t="s">
        <v>3573</v>
      </c>
      <c r="G998" s="54" t="s">
        <v>4422</v>
      </c>
      <c r="H998" s="54" t="s">
        <v>4422</v>
      </c>
      <c r="I998" s="55" t="s">
        <v>3315</v>
      </c>
      <c r="J998" s="35">
        <v>2</v>
      </c>
      <c r="K998" s="36">
        <v>60</v>
      </c>
      <c r="L998" s="35">
        <v>1</v>
      </c>
      <c r="M998" s="36">
        <v>80</v>
      </c>
      <c r="N998" s="34"/>
      <c r="O998" s="34"/>
      <c r="P998" s="34"/>
      <c r="Q998" s="34"/>
      <c r="R998" s="35">
        <v>1</v>
      </c>
      <c r="S998" s="35">
        <v>60</v>
      </c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>
        <v>1</v>
      </c>
      <c r="AO998" s="36">
        <v>70</v>
      </c>
      <c r="AP998" s="293">
        <f>MAX(K998,M998,O998,Q998,S998,U998,W998,Y998,AA998,AC998,AE998,AG998,AI998,AK998,AM998,AO998)*VLOOKUP(I998,'5.- Instrumental'!$B$6:$O$303,14,FALSE)</f>
        <v>1.9514590347923684</v>
      </c>
      <c r="AQ998" s="356">
        <f>VLOOKUP(C998,'6.- Insumos'!$B$5:$K$2417,10,FALSE)</f>
        <v>363.04099000000002</v>
      </c>
      <c r="AR998" s="293">
        <f t="shared" si="46"/>
        <v>364.9924490347924</v>
      </c>
      <c r="AS998" s="293">
        <f t="shared" si="44"/>
        <v>364.9924490347924</v>
      </c>
      <c r="AU998" s="357"/>
    </row>
    <row r="999" spans="2:47" ht="38.25">
      <c r="B999" s="52">
        <v>993</v>
      </c>
      <c r="C999" s="334">
        <v>47562</v>
      </c>
      <c r="D999" s="81" t="s">
        <v>3796</v>
      </c>
      <c r="E999" s="66" t="s">
        <v>3569</v>
      </c>
      <c r="F999" s="55" t="s">
        <v>3570</v>
      </c>
      <c r="G999" s="40" t="s">
        <v>3282</v>
      </c>
      <c r="H999" s="54" t="s">
        <v>4422</v>
      </c>
      <c r="I999" s="55" t="s">
        <v>3801</v>
      </c>
      <c r="J999" s="35">
        <v>2</v>
      </c>
      <c r="K999" s="36">
        <v>90</v>
      </c>
      <c r="L999" s="35">
        <v>1</v>
      </c>
      <c r="M999" s="36">
        <v>110</v>
      </c>
      <c r="N999" s="34"/>
      <c r="O999" s="34"/>
      <c r="P999" s="34"/>
      <c r="Q999" s="34"/>
      <c r="R999" s="35">
        <v>1</v>
      </c>
      <c r="S999" s="35">
        <v>90</v>
      </c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>
        <v>1</v>
      </c>
      <c r="AO999" s="36">
        <v>100</v>
      </c>
      <c r="AP999" s="293">
        <f>MAX(K999,M999,O999,Q999,S999,U999,W999,Y999,AA999,AC999,AE999,AG999,AI999,AK999,AM999,AO999)*VLOOKUP(I999,'5.- Instrumental'!$B$6:$O$303,14,FALSE)</f>
        <v>5.3677662037037042</v>
      </c>
      <c r="AQ999" s="356">
        <f>VLOOKUP(C999,'6.- Insumos'!$B$5:$K$2417,10,FALSE)</f>
        <v>286.27401666666663</v>
      </c>
      <c r="AR999" s="293">
        <f t="shared" si="46"/>
        <v>291.64178287037032</v>
      </c>
      <c r="AS999" s="293">
        <f t="shared" si="44"/>
        <v>291.64178287037032</v>
      </c>
      <c r="AU999" s="357"/>
    </row>
    <row r="1000" spans="2:47" ht="38.25">
      <c r="B1000" s="52">
        <v>994</v>
      </c>
      <c r="C1000" s="334">
        <v>47563</v>
      </c>
      <c r="D1000" s="361" t="s">
        <v>3797</v>
      </c>
      <c r="E1000" s="66" t="s">
        <v>3569</v>
      </c>
      <c r="F1000" s="55" t="s">
        <v>3573</v>
      </c>
      <c r="G1000" s="40" t="s">
        <v>3282</v>
      </c>
      <c r="H1000" s="54" t="s">
        <v>4422</v>
      </c>
      <c r="I1000" s="55" t="s">
        <v>3801</v>
      </c>
      <c r="J1000" s="35">
        <v>2</v>
      </c>
      <c r="K1000" s="35">
        <v>100</v>
      </c>
      <c r="L1000" s="35">
        <v>1</v>
      </c>
      <c r="M1000" s="35">
        <v>120</v>
      </c>
      <c r="N1000" s="34"/>
      <c r="O1000" s="34"/>
      <c r="P1000" s="34"/>
      <c r="Q1000" s="34"/>
      <c r="R1000" s="35">
        <v>1</v>
      </c>
      <c r="S1000" s="35">
        <v>100</v>
      </c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>
        <v>1</v>
      </c>
      <c r="AO1000" s="35">
        <v>110</v>
      </c>
      <c r="AP1000" s="293">
        <f>MAX(K1000,M1000,O1000,Q1000,S1000,U1000,W1000,Y1000,AA1000,AC1000,AE1000,AG1000,AI1000,AK1000,AM1000,AO1000)*VLOOKUP(I1000,'5.- Instrumental'!$B$6:$O$303,14,FALSE)</f>
        <v>5.8557449494949498</v>
      </c>
      <c r="AQ1000" s="356">
        <f>VLOOKUP(C1000,'6.- Insumos'!$B$5:$K$2417,10,FALSE)</f>
        <v>376.07184000000007</v>
      </c>
      <c r="AR1000" s="293">
        <f t="shared" si="46"/>
        <v>381.92758494949504</v>
      </c>
      <c r="AS1000" s="293">
        <f t="shared" si="44"/>
        <v>381.92758494949504</v>
      </c>
      <c r="AU1000" s="357"/>
    </row>
    <row r="1001" spans="2:47" ht="38.25">
      <c r="B1001" s="52">
        <v>995</v>
      </c>
      <c r="C1001" s="334">
        <v>47564</v>
      </c>
      <c r="D1001" s="81" t="s">
        <v>2556</v>
      </c>
      <c r="E1001" s="66" t="s">
        <v>3569</v>
      </c>
      <c r="F1001" s="55" t="s">
        <v>3573</v>
      </c>
      <c r="G1001" s="40" t="s">
        <v>3282</v>
      </c>
      <c r="H1001" s="54" t="s">
        <v>4422</v>
      </c>
      <c r="I1001" s="55" t="s">
        <v>3801</v>
      </c>
      <c r="J1001" s="35">
        <v>2</v>
      </c>
      <c r="K1001" s="36">
        <v>120</v>
      </c>
      <c r="L1001" s="35">
        <v>1</v>
      </c>
      <c r="M1001" s="36">
        <v>140</v>
      </c>
      <c r="N1001" s="34"/>
      <c r="O1001" s="34"/>
      <c r="P1001" s="34"/>
      <c r="Q1001" s="34"/>
      <c r="R1001" s="35">
        <v>1</v>
      </c>
      <c r="S1001" s="35">
        <v>120</v>
      </c>
      <c r="T1001" s="34"/>
      <c r="U1001" s="34"/>
      <c r="V1001" s="34"/>
      <c r="W1001" s="34"/>
      <c r="X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>
        <v>1</v>
      </c>
      <c r="AO1001" s="36">
        <v>130</v>
      </c>
      <c r="AP1001" s="293">
        <f>MAX(K1001,M1001,O1001,Q1001,S1001,U1001,W1001,Y1001,AA1001,AC1001,AE1001,AG1001,AI1001,AK1001,AM1001,AO1001)*VLOOKUP(I1001,'5.- Instrumental'!$B$6:$O$303,14,FALSE)</f>
        <v>6.8317024410774412</v>
      </c>
      <c r="AQ1001" s="356">
        <f>VLOOKUP(C1001,'6.- Insumos'!$B$5:$K$2417,10,FALSE)</f>
        <v>389.65050666666673</v>
      </c>
      <c r="AR1001" s="293">
        <f t="shared" si="46"/>
        <v>396.48220910774415</v>
      </c>
      <c r="AS1001" s="293">
        <f t="shared" si="44"/>
        <v>396.48220910774415</v>
      </c>
      <c r="AU1001" s="357"/>
    </row>
    <row r="1002" spans="2:47" ht="38.25">
      <c r="B1002" s="52">
        <v>996</v>
      </c>
      <c r="C1002" s="334">
        <v>47570</v>
      </c>
      <c r="D1002" s="81" t="s">
        <v>2557</v>
      </c>
      <c r="E1002" s="66" t="s">
        <v>3569</v>
      </c>
      <c r="F1002" s="55" t="s">
        <v>3573</v>
      </c>
      <c r="G1002" s="40" t="s">
        <v>3282</v>
      </c>
      <c r="H1002" s="54" t="s">
        <v>4422</v>
      </c>
      <c r="I1002" s="55" t="s">
        <v>3801</v>
      </c>
      <c r="J1002" s="35">
        <v>2</v>
      </c>
      <c r="K1002" s="36">
        <v>150</v>
      </c>
      <c r="L1002" s="35">
        <v>1</v>
      </c>
      <c r="M1002" s="36">
        <v>170</v>
      </c>
      <c r="N1002" s="34"/>
      <c r="O1002" s="34"/>
      <c r="P1002" s="34"/>
      <c r="Q1002" s="34"/>
      <c r="R1002" s="35">
        <v>1</v>
      </c>
      <c r="S1002" s="35">
        <v>150</v>
      </c>
      <c r="T1002" s="34"/>
      <c r="U1002" s="34"/>
      <c r="V1002" s="34"/>
      <c r="W1002" s="34"/>
      <c r="X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>
        <v>1</v>
      </c>
      <c r="AO1002" s="36">
        <v>160</v>
      </c>
      <c r="AP1002" s="293">
        <f>MAX(K1002,M1002,O1002,Q1002,S1002,U1002,W1002,Y1002,AA1002,AC1002,AE1002,AG1002,AI1002,AK1002,AM1002,AO1002)*VLOOKUP(I1002,'5.- Instrumental'!$B$6:$O$303,14,FALSE)</f>
        <v>8.2956386784511782</v>
      </c>
      <c r="AQ1002" s="356">
        <f>VLOOKUP(C1002,'6.- Insumos'!$B$5:$K$2417,10,FALSE)</f>
        <v>410.01850666666667</v>
      </c>
      <c r="AR1002" s="293">
        <f t="shared" si="46"/>
        <v>418.31414534511782</v>
      </c>
      <c r="AS1002" s="293">
        <f t="shared" si="44"/>
        <v>418.31414534511782</v>
      </c>
      <c r="AU1002" s="357"/>
    </row>
    <row r="1003" spans="2:47" ht="38.25">
      <c r="B1003" s="52">
        <v>997</v>
      </c>
      <c r="C1003" s="334">
        <v>47600</v>
      </c>
      <c r="D1003" s="81" t="s">
        <v>2558</v>
      </c>
      <c r="E1003" s="66" t="s">
        <v>3569</v>
      </c>
      <c r="F1003" s="55" t="s">
        <v>3573</v>
      </c>
      <c r="G1003" s="54" t="s">
        <v>4422</v>
      </c>
      <c r="H1003" s="54" t="s">
        <v>4422</v>
      </c>
      <c r="I1003" s="55" t="s">
        <v>4671</v>
      </c>
      <c r="J1003" s="35">
        <v>2</v>
      </c>
      <c r="K1003" s="36">
        <v>75</v>
      </c>
      <c r="L1003" s="35">
        <v>1</v>
      </c>
      <c r="M1003" s="36">
        <v>95</v>
      </c>
      <c r="N1003" s="34"/>
      <c r="O1003" s="34"/>
      <c r="P1003" s="34"/>
      <c r="Q1003" s="34"/>
      <c r="R1003" s="35">
        <v>1</v>
      </c>
      <c r="S1003" s="35">
        <v>75</v>
      </c>
      <c r="T1003" s="34"/>
      <c r="U1003" s="34"/>
      <c r="V1003" s="34"/>
      <c r="W1003" s="34"/>
      <c r="X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>
        <v>1</v>
      </c>
      <c r="AO1003" s="36">
        <v>85</v>
      </c>
      <c r="AP1003" s="293">
        <f>MAX(K1003,M1003,O1003,Q1003,S1003,U1003,W1003,Y1003,AA1003,AC1003,AE1003,AG1003,AI1003,AK1003,AM1003,AO1003)*VLOOKUP(I1003,'5.- Instrumental'!$B$6:$O$303,14,FALSE)</f>
        <v>2.5166070426487095</v>
      </c>
      <c r="AQ1003" s="356">
        <f>VLOOKUP(C1003,'6.- Insumos'!$B$5:$K$2417,10,FALSE)</f>
        <v>359.09850666666671</v>
      </c>
      <c r="AR1003" s="293">
        <f t="shared" si="46"/>
        <v>361.61511370931544</v>
      </c>
      <c r="AS1003" s="293">
        <f t="shared" si="44"/>
        <v>361.61511370931544</v>
      </c>
      <c r="AU1003" s="357"/>
    </row>
    <row r="1004" spans="2:47" ht="38.25">
      <c r="B1004" s="52">
        <v>998</v>
      </c>
      <c r="C1004" s="334">
        <v>47605</v>
      </c>
      <c r="D1004" s="81" t="s">
        <v>2559</v>
      </c>
      <c r="E1004" s="66" t="s">
        <v>3569</v>
      </c>
      <c r="F1004" s="55" t="s">
        <v>3573</v>
      </c>
      <c r="G1004" s="54" t="s">
        <v>4422</v>
      </c>
      <c r="H1004" s="54" t="s">
        <v>4422</v>
      </c>
      <c r="I1004" s="55" t="s">
        <v>4671</v>
      </c>
      <c r="J1004" s="35">
        <v>2</v>
      </c>
      <c r="K1004" s="36">
        <v>90</v>
      </c>
      <c r="L1004" s="35">
        <v>1</v>
      </c>
      <c r="M1004" s="36">
        <v>110</v>
      </c>
      <c r="N1004" s="34"/>
      <c r="O1004" s="34"/>
      <c r="P1004" s="34"/>
      <c r="Q1004" s="34"/>
      <c r="R1004" s="35">
        <v>1</v>
      </c>
      <c r="S1004" s="35">
        <v>90</v>
      </c>
      <c r="T1004" s="34"/>
      <c r="U1004" s="34"/>
      <c r="V1004" s="34"/>
      <c r="W1004" s="34"/>
      <c r="X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>
        <v>1</v>
      </c>
      <c r="AO1004" s="36">
        <v>100</v>
      </c>
      <c r="AP1004" s="293">
        <f>MAX(K1004,M1004,O1004,Q1004,S1004,U1004,W1004,Y1004,AA1004,AC1004,AE1004,AG1004,AI1004,AK1004,AM1004,AO1004)*VLOOKUP(I1004,'5.- Instrumental'!$B$6:$O$303,14,FALSE)</f>
        <v>2.9139660493827164</v>
      </c>
      <c r="AQ1004" s="356">
        <f>VLOOKUP(C1004,'6.- Insumos'!$B$5:$K$2417,10,FALSE)</f>
        <v>361.54250666666667</v>
      </c>
      <c r="AR1004" s="293">
        <f t="shared" si="46"/>
        <v>364.4564727160494</v>
      </c>
      <c r="AS1004" s="293">
        <f t="shared" si="44"/>
        <v>364.4564727160494</v>
      </c>
      <c r="AU1004" s="357"/>
    </row>
    <row r="1005" spans="2:47" ht="38.25">
      <c r="B1005" s="52">
        <v>999</v>
      </c>
      <c r="C1005" s="334">
        <v>47610</v>
      </c>
      <c r="D1005" s="81" t="s">
        <v>2560</v>
      </c>
      <c r="E1005" s="66" t="s">
        <v>3569</v>
      </c>
      <c r="F1005" s="55" t="s">
        <v>3573</v>
      </c>
      <c r="G1005" s="54" t="s">
        <v>4422</v>
      </c>
      <c r="H1005" s="54" t="s">
        <v>4422</v>
      </c>
      <c r="I1005" s="55" t="s">
        <v>4671</v>
      </c>
      <c r="J1005" s="35">
        <v>2</v>
      </c>
      <c r="K1005" s="36">
        <v>90</v>
      </c>
      <c r="L1005" s="35">
        <v>1</v>
      </c>
      <c r="M1005" s="36">
        <v>110</v>
      </c>
      <c r="N1005" s="34"/>
      <c r="O1005" s="34"/>
      <c r="P1005" s="34"/>
      <c r="Q1005" s="34"/>
      <c r="R1005" s="35">
        <v>1</v>
      </c>
      <c r="S1005" s="35">
        <v>90</v>
      </c>
      <c r="T1005" s="34"/>
      <c r="U1005" s="34"/>
      <c r="V1005" s="34"/>
      <c r="W1005" s="34"/>
      <c r="X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>
        <v>1</v>
      </c>
      <c r="AO1005" s="36">
        <v>100</v>
      </c>
      <c r="AP1005" s="293">
        <f>MAX(K1005,M1005,O1005,Q1005,S1005,U1005,W1005,Y1005,AA1005,AC1005,AE1005,AG1005,AI1005,AK1005,AM1005,AO1005)*VLOOKUP(I1005,'5.- Instrumental'!$B$6:$O$303,14,FALSE)</f>
        <v>2.9139660493827164</v>
      </c>
      <c r="AQ1005" s="356">
        <f>VLOOKUP(C1005,'6.- Insumos'!$B$5:$K$2417,10,FALSE)</f>
        <v>361.54250666666667</v>
      </c>
      <c r="AR1005" s="293">
        <f t="shared" si="46"/>
        <v>364.4564727160494</v>
      </c>
      <c r="AS1005" s="293">
        <f t="shared" si="44"/>
        <v>364.4564727160494</v>
      </c>
      <c r="AU1005" s="357"/>
    </row>
    <row r="1006" spans="2:47" ht="38.25">
      <c r="B1006" s="52">
        <v>1000</v>
      </c>
      <c r="C1006" s="334">
        <v>47715</v>
      </c>
      <c r="D1006" s="81" t="s">
        <v>2561</v>
      </c>
      <c r="E1006" s="66" t="s">
        <v>3569</v>
      </c>
      <c r="F1006" s="55" t="s">
        <v>1742</v>
      </c>
      <c r="G1006" s="54" t="s">
        <v>4422</v>
      </c>
      <c r="H1006" s="54" t="s">
        <v>4422</v>
      </c>
      <c r="I1006" s="55" t="s">
        <v>3315</v>
      </c>
      <c r="J1006" s="35">
        <v>2</v>
      </c>
      <c r="K1006" s="36">
        <v>150</v>
      </c>
      <c r="L1006" s="35">
        <v>1</v>
      </c>
      <c r="M1006" s="36">
        <v>170</v>
      </c>
      <c r="N1006" s="34"/>
      <c r="O1006" s="34"/>
      <c r="P1006" s="34"/>
      <c r="Q1006" s="34"/>
      <c r="R1006" s="35">
        <v>1</v>
      </c>
      <c r="S1006" s="35">
        <v>150</v>
      </c>
      <c r="T1006" s="34"/>
      <c r="U1006" s="34"/>
      <c r="V1006" s="34"/>
      <c r="W1006" s="34"/>
      <c r="X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>
        <v>1</v>
      </c>
      <c r="AO1006" s="36">
        <v>160</v>
      </c>
      <c r="AP1006" s="293">
        <f>MAX(K1006,M1006,O1006,Q1006,S1006,U1006,W1006,Y1006,AA1006,AC1006,AE1006,AG1006,AI1006,AK1006,AM1006,AO1006)*VLOOKUP(I1006,'5.- Instrumental'!$B$6:$O$303,14,FALSE)</f>
        <v>4.1468504489337823</v>
      </c>
      <c r="AQ1006" s="356">
        <f>VLOOKUP(C1006,'6.- Insumos'!$B$5:$K$2417,10,FALSE)</f>
        <v>401.66800666666666</v>
      </c>
      <c r="AR1006" s="293" t="s">
        <v>3270</v>
      </c>
      <c r="AS1006" s="293">
        <f t="shared" si="44"/>
        <v>405.81485711560043</v>
      </c>
      <c r="AU1006" s="357"/>
    </row>
    <row r="1007" spans="2:47" ht="38.25">
      <c r="B1007" s="52">
        <v>1001</v>
      </c>
      <c r="C1007" s="334">
        <v>47720</v>
      </c>
      <c r="D1007" s="81" t="s">
        <v>2562</v>
      </c>
      <c r="E1007" s="66" t="s">
        <v>3569</v>
      </c>
      <c r="F1007" s="55" t="s">
        <v>3573</v>
      </c>
      <c r="G1007" s="54" t="s">
        <v>4422</v>
      </c>
      <c r="H1007" s="54" t="s">
        <v>4422</v>
      </c>
      <c r="I1007" s="55" t="s">
        <v>4671</v>
      </c>
      <c r="J1007" s="35">
        <v>2</v>
      </c>
      <c r="K1007" s="36">
        <v>150</v>
      </c>
      <c r="L1007" s="35">
        <v>1</v>
      </c>
      <c r="M1007" s="36">
        <v>170</v>
      </c>
      <c r="N1007" s="34"/>
      <c r="O1007" s="34"/>
      <c r="P1007" s="34"/>
      <c r="Q1007" s="34"/>
      <c r="R1007" s="35">
        <v>1</v>
      </c>
      <c r="S1007" s="35">
        <v>150</v>
      </c>
      <c r="T1007" s="34"/>
      <c r="U1007" s="34"/>
      <c r="V1007" s="34"/>
      <c r="W1007" s="34"/>
      <c r="X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>
        <v>1</v>
      </c>
      <c r="AO1007" s="36">
        <v>160</v>
      </c>
      <c r="AP1007" s="293">
        <f>MAX(K1007,M1007,O1007,Q1007,S1007,U1007,W1007,Y1007,AA1007,AC1007,AE1007,AG1007,AI1007,AK1007,AM1007,AO1007)*VLOOKUP(I1007,'5.- Instrumental'!$B$6:$O$303,14,FALSE)</f>
        <v>4.5034020763187437</v>
      </c>
      <c r="AQ1007" s="356">
        <f>VLOOKUP(C1007,'6.- Insumos'!$B$5:$K$2417,10,FALSE)</f>
        <v>402.27850666666666</v>
      </c>
      <c r="AR1007" s="293">
        <f>AP1007+AQ1007</f>
        <v>406.78190874298542</v>
      </c>
      <c r="AS1007" s="293">
        <f t="shared" si="44"/>
        <v>406.78190874298542</v>
      </c>
      <c r="AU1007" s="357"/>
    </row>
    <row r="1008" spans="2:47" ht="38.25">
      <c r="B1008" s="52">
        <v>1002</v>
      </c>
      <c r="C1008" s="334">
        <v>47760</v>
      </c>
      <c r="D1008" s="81" t="s">
        <v>2563</v>
      </c>
      <c r="E1008" s="66" t="s">
        <v>3569</v>
      </c>
      <c r="F1008" s="55" t="s">
        <v>1742</v>
      </c>
      <c r="G1008" s="54" t="s">
        <v>4422</v>
      </c>
      <c r="H1008" s="54" t="s">
        <v>4422</v>
      </c>
      <c r="I1008" s="55" t="s">
        <v>3315</v>
      </c>
      <c r="J1008" s="35">
        <v>2</v>
      </c>
      <c r="K1008" s="36">
        <v>180</v>
      </c>
      <c r="L1008" s="35">
        <v>1</v>
      </c>
      <c r="M1008" s="36">
        <v>200</v>
      </c>
      <c r="N1008" s="34"/>
      <c r="O1008" s="34"/>
      <c r="P1008" s="34"/>
      <c r="Q1008" s="34"/>
      <c r="R1008" s="35">
        <v>1</v>
      </c>
      <c r="S1008" s="35">
        <v>180</v>
      </c>
      <c r="T1008" s="34"/>
      <c r="U1008" s="34"/>
      <c r="V1008" s="34"/>
      <c r="W1008" s="34"/>
      <c r="X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>
        <v>1</v>
      </c>
      <c r="AO1008" s="36">
        <v>190</v>
      </c>
      <c r="AP1008" s="293">
        <f>MAX(K1008,M1008,O1008,Q1008,S1008,U1008,W1008,Y1008,AA1008,AC1008,AE1008,AG1008,AI1008,AK1008,AM1008,AO1008)*VLOOKUP(I1008,'5.- Instrumental'!$B$6:$O$303,14,FALSE)</f>
        <v>4.8786475869809207</v>
      </c>
      <c r="AQ1008" s="356">
        <f>VLOOKUP(C1008,'6.- Insumos'!$B$5:$K$2417,10,FALSE)</f>
        <v>354.69048999999995</v>
      </c>
      <c r="AR1008" s="293" t="s">
        <v>3270</v>
      </c>
      <c r="AS1008" s="293">
        <f t="shared" si="44"/>
        <v>359.5691375869809</v>
      </c>
      <c r="AU1008" s="357"/>
    </row>
    <row r="1009" spans="2:47" ht="38.25">
      <c r="B1009" s="52">
        <v>1003</v>
      </c>
      <c r="C1009" s="334">
        <v>47765</v>
      </c>
      <c r="D1009" s="81" t="s">
        <v>2564</v>
      </c>
      <c r="E1009" s="66" t="s">
        <v>3569</v>
      </c>
      <c r="F1009" s="55" t="s">
        <v>1742</v>
      </c>
      <c r="G1009" s="54" t="s">
        <v>4422</v>
      </c>
      <c r="H1009" s="54" t="s">
        <v>4422</v>
      </c>
      <c r="I1009" s="55" t="s">
        <v>3315</v>
      </c>
      <c r="J1009" s="35">
        <v>2</v>
      </c>
      <c r="K1009" s="36">
        <v>210</v>
      </c>
      <c r="L1009" s="35">
        <v>1</v>
      </c>
      <c r="M1009" s="36">
        <v>230</v>
      </c>
      <c r="N1009" s="34"/>
      <c r="O1009" s="34"/>
      <c r="P1009" s="34"/>
      <c r="Q1009" s="34"/>
      <c r="R1009" s="35">
        <v>1</v>
      </c>
      <c r="S1009" s="35">
        <v>210</v>
      </c>
      <c r="T1009" s="34"/>
      <c r="U1009" s="34"/>
      <c r="V1009" s="34"/>
      <c r="W1009" s="34"/>
      <c r="X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>
        <v>1</v>
      </c>
      <c r="AO1009" s="36">
        <v>220</v>
      </c>
      <c r="AP1009" s="293">
        <f>MAX(K1009,M1009,O1009,Q1009,S1009,U1009,W1009,Y1009,AA1009,AC1009,AE1009,AG1009,AI1009,AK1009,AM1009,AO1009)*VLOOKUP(I1009,'5.- Instrumental'!$B$6:$O$303,14,FALSE)</f>
        <v>5.6104447250280591</v>
      </c>
      <c r="AQ1009" s="356">
        <f>VLOOKUP(C1009,'6.- Insumos'!$B$5:$K$2417,10,FALSE)</f>
        <v>354.69048999999995</v>
      </c>
      <c r="AR1009" s="293" t="s">
        <v>3270</v>
      </c>
      <c r="AS1009" s="293">
        <f t="shared" si="44"/>
        <v>360.30093472502801</v>
      </c>
      <c r="AU1009" s="357"/>
    </row>
    <row r="1010" spans="2:47" ht="38.25">
      <c r="B1010" s="52">
        <v>1004</v>
      </c>
      <c r="C1010" s="334">
        <v>47800</v>
      </c>
      <c r="D1010" s="81" t="s">
        <v>2565</v>
      </c>
      <c r="E1010" s="66" t="s">
        <v>3569</v>
      </c>
      <c r="F1010" s="55" t="s">
        <v>1742</v>
      </c>
      <c r="G1010" s="54" t="s">
        <v>4422</v>
      </c>
      <c r="H1010" s="54" t="s">
        <v>4422</v>
      </c>
      <c r="I1010" s="55" t="s">
        <v>3315</v>
      </c>
      <c r="J1010" s="35">
        <v>2</v>
      </c>
      <c r="K1010" s="36">
        <v>210</v>
      </c>
      <c r="L1010" s="35">
        <v>1</v>
      </c>
      <c r="M1010" s="36">
        <v>230</v>
      </c>
      <c r="N1010" s="34"/>
      <c r="O1010" s="34"/>
      <c r="P1010" s="34"/>
      <c r="Q1010" s="34"/>
      <c r="R1010" s="35">
        <v>1</v>
      </c>
      <c r="S1010" s="35">
        <v>210</v>
      </c>
      <c r="T1010" s="34"/>
      <c r="U1010" s="34"/>
      <c r="V1010" s="34"/>
      <c r="W1010" s="34"/>
      <c r="X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>
        <v>1</v>
      </c>
      <c r="AO1010" s="36">
        <v>220</v>
      </c>
      <c r="AP1010" s="293">
        <f>MAX(K1010,M1010,O1010,Q1010,S1010,U1010,W1010,Y1010,AA1010,AC1010,AE1010,AG1010,AI1010,AK1010,AM1010,AO1010)*VLOOKUP(I1010,'5.- Instrumental'!$B$6:$O$303,14,FALSE)</f>
        <v>5.6104447250280591</v>
      </c>
      <c r="AQ1010" s="356">
        <f>VLOOKUP(C1010,'6.- Insumos'!$B$5:$K$2417,10,FALSE)</f>
        <v>354.69048999999995</v>
      </c>
      <c r="AR1010" s="293" t="s">
        <v>3270</v>
      </c>
      <c r="AS1010" s="293">
        <f t="shared" si="44"/>
        <v>360.30093472502801</v>
      </c>
      <c r="AU1010" s="357"/>
    </row>
    <row r="1011" spans="2:47" ht="38.25">
      <c r="B1011" s="52">
        <v>1005</v>
      </c>
      <c r="C1011" s="334">
        <v>47801</v>
      </c>
      <c r="D1011" s="81" t="s">
        <v>2566</v>
      </c>
      <c r="E1011" s="66" t="s">
        <v>3569</v>
      </c>
      <c r="F1011" s="55" t="s">
        <v>3573</v>
      </c>
      <c r="G1011" s="54" t="s">
        <v>4422</v>
      </c>
      <c r="H1011" s="54" t="s">
        <v>4422</v>
      </c>
      <c r="I1011" s="55" t="s">
        <v>3315</v>
      </c>
      <c r="J1011" s="35">
        <v>2</v>
      </c>
      <c r="K1011" s="36">
        <v>150</v>
      </c>
      <c r="L1011" s="35">
        <v>1</v>
      </c>
      <c r="M1011" s="36">
        <v>170</v>
      </c>
      <c r="N1011" s="34"/>
      <c r="O1011" s="34"/>
      <c r="P1011" s="34"/>
      <c r="Q1011" s="34"/>
      <c r="R1011" s="35">
        <v>1</v>
      </c>
      <c r="S1011" s="35">
        <v>150</v>
      </c>
      <c r="T1011" s="34"/>
      <c r="U1011" s="34"/>
      <c r="V1011" s="34"/>
      <c r="W1011" s="34"/>
      <c r="X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>
        <v>1</v>
      </c>
      <c r="AO1011" s="36">
        <v>160</v>
      </c>
      <c r="AP1011" s="293">
        <f>MAX(K1011,M1011,O1011,Q1011,S1011,U1011,W1011,Y1011,AA1011,AC1011,AE1011,AG1011,AI1011,AK1011,AM1011,AO1011)*VLOOKUP(I1011,'5.- Instrumental'!$B$6:$O$303,14,FALSE)</f>
        <v>4.1468504489337823</v>
      </c>
      <c r="AQ1011" s="356">
        <f>VLOOKUP(C1011,'6.- Insumos'!$B$5:$K$2417,10,FALSE)</f>
        <v>363.04099000000002</v>
      </c>
      <c r="AR1011" s="293">
        <f>AP1011+AQ1011</f>
        <v>367.1878404489338</v>
      </c>
      <c r="AS1011" s="293">
        <f t="shared" si="44"/>
        <v>367.1878404489338</v>
      </c>
      <c r="AU1011" s="357"/>
    </row>
    <row r="1012" spans="2:47" ht="38.25">
      <c r="B1012" s="52">
        <v>1006</v>
      </c>
      <c r="C1012" s="334">
        <v>47836</v>
      </c>
      <c r="D1012" s="81" t="s">
        <v>2567</v>
      </c>
      <c r="E1012" s="66" t="s">
        <v>3569</v>
      </c>
      <c r="F1012" s="55" t="s">
        <v>3573</v>
      </c>
      <c r="G1012" s="54" t="s">
        <v>4422</v>
      </c>
      <c r="H1012" s="54" t="s">
        <v>4422</v>
      </c>
      <c r="I1012" s="55" t="s">
        <v>3315</v>
      </c>
      <c r="J1012" s="35">
        <v>2</v>
      </c>
      <c r="K1012" s="36">
        <v>60</v>
      </c>
      <c r="L1012" s="35">
        <v>1</v>
      </c>
      <c r="M1012" s="36">
        <v>80</v>
      </c>
      <c r="N1012" s="34"/>
      <c r="O1012" s="34"/>
      <c r="P1012" s="34"/>
      <c r="Q1012" s="34"/>
      <c r="R1012" s="35">
        <v>1</v>
      </c>
      <c r="S1012" s="35">
        <v>60</v>
      </c>
      <c r="T1012" s="34"/>
      <c r="U1012" s="34"/>
      <c r="V1012" s="34"/>
      <c r="W1012" s="34"/>
      <c r="X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>
        <v>1</v>
      </c>
      <c r="AO1012" s="36">
        <v>70</v>
      </c>
      <c r="AP1012" s="293">
        <f>MAX(K1012,M1012,O1012,Q1012,S1012,U1012,W1012,Y1012,AA1012,AC1012,AE1012,AG1012,AI1012,AK1012,AM1012,AO1012)*VLOOKUP(I1012,'5.- Instrumental'!$B$6:$O$303,14,FALSE)</f>
        <v>1.9514590347923684</v>
      </c>
      <c r="AQ1012" s="356">
        <f>VLOOKUP(C1012,'6.- Insumos'!$B$5:$K$2417,10,FALSE)</f>
        <v>363.04099000000002</v>
      </c>
      <c r="AR1012" s="293">
        <f>AP1012+AQ1012</f>
        <v>364.9924490347924</v>
      </c>
      <c r="AS1012" s="293">
        <f t="shared" si="44"/>
        <v>364.9924490347924</v>
      </c>
      <c r="AU1012" s="357"/>
    </row>
    <row r="1013" spans="2:47" ht="38.25">
      <c r="B1013" s="52">
        <v>1007</v>
      </c>
      <c r="C1013" s="334">
        <v>48000</v>
      </c>
      <c r="D1013" s="81" t="s">
        <v>2568</v>
      </c>
      <c r="E1013" s="66" t="s">
        <v>3569</v>
      </c>
      <c r="F1013" s="55" t="s">
        <v>3573</v>
      </c>
      <c r="G1013" s="54" t="s">
        <v>4422</v>
      </c>
      <c r="H1013" s="54" t="s">
        <v>4422</v>
      </c>
      <c r="I1013" s="55" t="s">
        <v>3315</v>
      </c>
      <c r="J1013" s="34">
        <v>2</v>
      </c>
      <c r="K1013" s="34">
        <v>30</v>
      </c>
      <c r="L1013" s="34">
        <v>1</v>
      </c>
      <c r="M1013" s="34">
        <v>50</v>
      </c>
      <c r="N1013" s="34"/>
      <c r="O1013" s="34"/>
      <c r="P1013" s="34"/>
      <c r="Q1013" s="34"/>
      <c r="R1013" s="34">
        <v>1</v>
      </c>
      <c r="S1013" s="34">
        <v>30</v>
      </c>
      <c r="T1013" s="34"/>
      <c r="U1013" s="34"/>
      <c r="V1013" s="34"/>
      <c r="W1013" s="34"/>
      <c r="X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>
        <v>1</v>
      </c>
      <c r="AO1013" s="34">
        <v>40</v>
      </c>
      <c r="AP1013" s="293">
        <f>MAX(K1013,M1013,O1013,Q1013,S1013,U1013,W1013,Y1013,AA1013,AC1013,AE1013,AG1013,AI1013,AK1013,AM1013,AO1013)*VLOOKUP(I1013,'5.- Instrumental'!$B$6:$O$303,14,FALSE)</f>
        <v>1.2196618967452302</v>
      </c>
      <c r="AQ1013" s="356">
        <f>VLOOKUP(C1013,'6.- Insumos'!$B$5:$K$2417,10,FALSE)</f>
        <v>363.04099000000002</v>
      </c>
      <c r="AR1013" s="293">
        <f>AP1013+AQ1013</f>
        <v>364.26065189674523</v>
      </c>
      <c r="AS1013" s="293">
        <f t="shared" si="44"/>
        <v>364.26065189674523</v>
      </c>
      <c r="AU1013" s="357"/>
    </row>
    <row r="1014" spans="2:47" ht="38.25">
      <c r="B1014" s="52">
        <v>1008</v>
      </c>
      <c r="C1014" s="334">
        <v>48005</v>
      </c>
      <c r="D1014" s="81" t="s">
        <v>2569</v>
      </c>
      <c r="E1014" s="66" t="s">
        <v>3569</v>
      </c>
      <c r="F1014" s="55" t="s">
        <v>3573</v>
      </c>
      <c r="G1014" s="54" t="s">
        <v>4422</v>
      </c>
      <c r="H1014" s="54" t="s">
        <v>4422</v>
      </c>
      <c r="I1014" s="55" t="s">
        <v>3315</v>
      </c>
      <c r="J1014" s="35">
        <v>2</v>
      </c>
      <c r="K1014" s="36">
        <v>60</v>
      </c>
      <c r="L1014" s="35">
        <v>1</v>
      </c>
      <c r="M1014" s="36">
        <v>80</v>
      </c>
      <c r="N1014" s="34"/>
      <c r="O1014" s="34"/>
      <c r="P1014" s="34"/>
      <c r="Q1014" s="34"/>
      <c r="R1014" s="35">
        <v>1</v>
      </c>
      <c r="S1014" s="35">
        <v>60</v>
      </c>
      <c r="T1014" s="34"/>
      <c r="U1014" s="34"/>
      <c r="V1014" s="34"/>
      <c r="W1014" s="34"/>
      <c r="X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>
        <v>1</v>
      </c>
      <c r="AO1014" s="36">
        <v>70</v>
      </c>
      <c r="AP1014" s="293">
        <f>MAX(K1014,M1014,O1014,Q1014,S1014,U1014,W1014,Y1014,AA1014,AC1014,AE1014,AG1014,AI1014,AK1014,AM1014,AO1014)*VLOOKUP(I1014,'5.- Instrumental'!$B$6:$O$303,14,FALSE)</f>
        <v>1.9514590347923684</v>
      </c>
      <c r="AQ1014" s="356">
        <f>VLOOKUP(C1014,'6.- Insumos'!$B$5:$K$2417,10,FALSE)</f>
        <v>341.17450666666673</v>
      </c>
      <c r="AR1014" s="293">
        <f>AP1014+AQ1014</f>
        <v>343.12596570145911</v>
      </c>
      <c r="AS1014" s="293">
        <f t="shared" si="44"/>
        <v>343.12596570145911</v>
      </c>
      <c r="AU1014" s="357"/>
    </row>
    <row r="1015" spans="2:47" ht="38.25">
      <c r="B1015" s="52">
        <v>1009</v>
      </c>
      <c r="C1015" s="334">
        <v>48020</v>
      </c>
      <c r="D1015" s="81" t="s">
        <v>2570</v>
      </c>
      <c r="E1015" s="66" t="s">
        <v>3569</v>
      </c>
      <c r="F1015" s="55" t="s">
        <v>1742</v>
      </c>
      <c r="G1015" s="54" t="s">
        <v>4422</v>
      </c>
      <c r="H1015" s="54" t="s">
        <v>4422</v>
      </c>
      <c r="I1015" s="55" t="s">
        <v>3315</v>
      </c>
      <c r="J1015" s="35">
        <v>2</v>
      </c>
      <c r="K1015" s="36">
        <v>90</v>
      </c>
      <c r="L1015" s="35">
        <v>1</v>
      </c>
      <c r="M1015" s="36">
        <v>110</v>
      </c>
      <c r="N1015" s="34"/>
      <c r="O1015" s="34"/>
      <c r="P1015" s="34"/>
      <c r="Q1015" s="34"/>
      <c r="R1015" s="35">
        <v>1</v>
      </c>
      <c r="S1015" s="35">
        <v>90</v>
      </c>
      <c r="T1015" s="34"/>
      <c r="U1015" s="34"/>
      <c r="V1015" s="34"/>
      <c r="W1015" s="34"/>
      <c r="X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>
        <v>1</v>
      </c>
      <c r="AO1015" s="36">
        <v>100</v>
      </c>
      <c r="AP1015" s="293">
        <f>MAX(K1015,M1015,O1015,Q1015,S1015,U1015,W1015,Y1015,AA1015,AC1015,AE1015,AG1015,AI1015,AK1015,AM1015,AO1015)*VLOOKUP(I1015,'5.- Instrumental'!$B$6:$O$303,14,FALSE)</f>
        <v>2.6832561728395063</v>
      </c>
      <c r="AQ1015" s="356">
        <f>VLOOKUP(C1015,'6.- Insumos'!$B$5:$K$2417,10,FALSE)</f>
        <v>354.69048999999995</v>
      </c>
      <c r="AR1015" s="293" t="s">
        <v>3270</v>
      </c>
      <c r="AS1015" s="293">
        <f t="shared" si="44"/>
        <v>357.37374617283945</v>
      </c>
      <c r="AU1015" s="357"/>
    </row>
    <row r="1016" spans="2:47" ht="38.25">
      <c r="B1016" s="52">
        <v>1010</v>
      </c>
      <c r="C1016" s="334">
        <v>48100</v>
      </c>
      <c r="D1016" s="81" t="s">
        <v>2571</v>
      </c>
      <c r="E1016" s="66" t="s">
        <v>3569</v>
      </c>
      <c r="F1016" s="55" t="s">
        <v>3573</v>
      </c>
      <c r="G1016" s="54" t="s">
        <v>4422</v>
      </c>
      <c r="H1016" s="54" t="s">
        <v>4422</v>
      </c>
      <c r="I1016" s="55" t="s">
        <v>3315</v>
      </c>
      <c r="J1016" s="35">
        <v>2</v>
      </c>
      <c r="K1016" s="36">
        <v>60</v>
      </c>
      <c r="L1016" s="35">
        <v>1</v>
      </c>
      <c r="M1016" s="36">
        <v>80</v>
      </c>
      <c r="N1016" s="34"/>
      <c r="O1016" s="34"/>
      <c r="P1016" s="34"/>
      <c r="Q1016" s="34"/>
      <c r="R1016" s="35">
        <v>1</v>
      </c>
      <c r="S1016" s="35">
        <v>60</v>
      </c>
      <c r="T1016" s="34"/>
      <c r="U1016" s="34"/>
      <c r="V1016" s="34"/>
      <c r="W1016" s="34"/>
      <c r="X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>
        <v>1</v>
      </c>
      <c r="AO1016" s="36">
        <v>70</v>
      </c>
      <c r="AP1016" s="293">
        <f>MAX(K1016,M1016,O1016,Q1016,S1016,U1016,W1016,Y1016,AA1016,AC1016,AE1016,AG1016,AI1016,AK1016,AM1016,AO1016)*VLOOKUP(I1016,'5.- Instrumental'!$B$6:$O$303,14,FALSE)</f>
        <v>1.9514590347923684</v>
      </c>
      <c r="AQ1016" s="356">
        <f>VLOOKUP(C1016,'6.- Insumos'!$B$5:$K$2417,10,FALSE)</f>
        <v>363.04099000000002</v>
      </c>
      <c r="AR1016" s="293">
        <f>AP1016+AQ1016</f>
        <v>364.9924490347924</v>
      </c>
      <c r="AS1016" s="293">
        <f t="shared" si="44"/>
        <v>364.9924490347924</v>
      </c>
      <c r="AU1016" s="357"/>
    </row>
    <row r="1017" spans="2:47" ht="25.5">
      <c r="B1017" s="52">
        <v>1011</v>
      </c>
      <c r="C1017" s="334">
        <v>48102</v>
      </c>
      <c r="D1017" s="81" t="s">
        <v>2572</v>
      </c>
      <c r="E1017" s="66" t="s">
        <v>3562</v>
      </c>
      <c r="F1017" s="55" t="s">
        <v>3565</v>
      </c>
      <c r="G1017" s="54" t="s">
        <v>4422</v>
      </c>
      <c r="H1017" s="54" t="s">
        <v>4422</v>
      </c>
      <c r="I1017" s="55" t="s">
        <v>3293</v>
      </c>
      <c r="J1017" s="34">
        <v>1</v>
      </c>
      <c r="K1017" s="34">
        <v>30</v>
      </c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>
        <v>1</v>
      </c>
      <c r="AO1017" s="34">
        <v>40</v>
      </c>
      <c r="AP1017" s="293">
        <f>MAX(K1017,M1017,O1017,Q1017,S1017,U1017,W1017,Y1017,AA1017,AC1017,AE1017,AG1017,AI1017,AK1017,AM1017,AO1017)*VLOOKUP(I1017,'5.- Instrumental'!$B$6:$O$303,14,FALSE)</f>
        <v>8.3438552188552201E-2</v>
      </c>
      <c r="AQ1017" s="356">
        <f>VLOOKUP(C1017,'6.- Insumos'!$B$5:$K$2417,10,FALSE)</f>
        <v>18.19285</v>
      </c>
      <c r="AR1017" s="293">
        <f>AP1017+AQ1017</f>
        <v>18.276288552188554</v>
      </c>
      <c r="AS1017" s="293">
        <f t="shared" si="44"/>
        <v>18.276288552188554</v>
      </c>
      <c r="AU1017" s="357"/>
    </row>
    <row r="1018" spans="2:47" ht="38.25">
      <c r="B1018" s="52">
        <v>1012</v>
      </c>
      <c r="C1018" s="334">
        <v>48120</v>
      </c>
      <c r="D1018" s="81" t="s">
        <v>2573</v>
      </c>
      <c r="E1018" s="66" t="s">
        <v>3569</v>
      </c>
      <c r="F1018" s="55" t="s">
        <v>1742</v>
      </c>
      <c r="G1018" s="54" t="s">
        <v>4422</v>
      </c>
      <c r="H1018" s="54" t="s">
        <v>4422</v>
      </c>
      <c r="I1018" s="55" t="s">
        <v>3315</v>
      </c>
      <c r="J1018" s="35">
        <v>2</v>
      </c>
      <c r="K1018" s="36">
        <v>90</v>
      </c>
      <c r="L1018" s="35">
        <v>1</v>
      </c>
      <c r="M1018" s="36">
        <v>110</v>
      </c>
      <c r="N1018" s="34"/>
      <c r="O1018" s="34"/>
      <c r="P1018" s="34"/>
      <c r="Q1018" s="34"/>
      <c r="R1018" s="35">
        <v>1</v>
      </c>
      <c r="S1018" s="35">
        <v>90</v>
      </c>
      <c r="T1018" s="34"/>
      <c r="U1018" s="34"/>
      <c r="V1018" s="34"/>
      <c r="W1018" s="34"/>
      <c r="X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>
        <v>1</v>
      </c>
      <c r="AO1018" s="36">
        <v>100</v>
      </c>
      <c r="AP1018" s="293">
        <f>MAX(K1018,M1018,O1018,Q1018,S1018,U1018,W1018,Y1018,AA1018,AC1018,AE1018,AG1018,AI1018,AK1018,AM1018,AO1018)*VLOOKUP(I1018,'5.- Instrumental'!$B$6:$O$303,14,FALSE)</f>
        <v>2.6832561728395063</v>
      </c>
      <c r="AQ1018" s="356">
        <f>VLOOKUP(C1018,'6.- Insumos'!$B$5:$K$2417,10,FALSE)</f>
        <v>354.69048999999995</v>
      </c>
      <c r="AR1018" s="293" t="s">
        <v>3270</v>
      </c>
      <c r="AS1018" s="293">
        <f t="shared" si="44"/>
        <v>357.37374617283945</v>
      </c>
      <c r="AU1018" s="357"/>
    </row>
    <row r="1019" spans="2:47" ht="38.25">
      <c r="B1019" s="52">
        <v>1013</v>
      </c>
      <c r="C1019" s="334">
        <v>48140</v>
      </c>
      <c r="D1019" s="81" t="s">
        <v>2574</v>
      </c>
      <c r="E1019" s="66" t="s">
        <v>3569</v>
      </c>
      <c r="F1019" s="55" t="s">
        <v>1742</v>
      </c>
      <c r="G1019" s="54" t="s">
        <v>4422</v>
      </c>
      <c r="H1019" s="54" t="s">
        <v>4422</v>
      </c>
      <c r="I1019" s="55" t="s">
        <v>3315</v>
      </c>
      <c r="J1019" s="35">
        <v>2</v>
      </c>
      <c r="K1019" s="36">
        <v>150</v>
      </c>
      <c r="L1019" s="35">
        <v>1</v>
      </c>
      <c r="M1019" s="36">
        <v>170</v>
      </c>
      <c r="N1019" s="34"/>
      <c r="O1019" s="34"/>
      <c r="P1019" s="34"/>
      <c r="Q1019" s="34"/>
      <c r="R1019" s="35">
        <v>1</v>
      </c>
      <c r="S1019" s="35">
        <v>150</v>
      </c>
      <c r="T1019" s="34"/>
      <c r="U1019" s="34"/>
      <c r="V1019" s="34"/>
      <c r="W1019" s="34"/>
      <c r="X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>
        <v>1</v>
      </c>
      <c r="AO1019" s="36">
        <v>160</v>
      </c>
      <c r="AP1019" s="293">
        <f>MAX(K1019,M1019,O1019,Q1019,S1019,U1019,W1019,Y1019,AA1019,AC1019,AE1019,AG1019,AI1019,AK1019,AM1019,AO1019)*VLOOKUP(I1019,'5.- Instrumental'!$B$6:$O$303,14,FALSE)</f>
        <v>4.1468504489337823</v>
      </c>
      <c r="AQ1019" s="356">
        <f>VLOOKUP(C1019,'6.- Insumos'!$B$5:$K$2417,10,FALSE)</f>
        <v>354.69048999999995</v>
      </c>
      <c r="AR1019" s="293" t="s">
        <v>3270</v>
      </c>
      <c r="AS1019" s="293">
        <f t="shared" si="44"/>
        <v>358.83734044893373</v>
      </c>
      <c r="AU1019" s="357"/>
    </row>
    <row r="1020" spans="2:47" ht="38.25">
      <c r="B1020" s="52">
        <v>1014</v>
      </c>
      <c r="C1020" s="334">
        <v>48148</v>
      </c>
      <c r="D1020" s="81" t="s">
        <v>2575</v>
      </c>
      <c r="E1020" s="66" t="s">
        <v>3569</v>
      </c>
      <c r="F1020" s="55" t="s">
        <v>1742</v>
      </c>
      <c r="G1020" s="54" t="s">
        <v>4422</v>
      </c>
      <c r="H1020" s="54" t="s">
        <v>4422</v>
      </c>
      <c r="I1020" s="55" t="s">
        <v>3315</v>
      </c>
      <c r="J1020" s="35">
        <v>2</v>
      </c>
      <c r="K1020" s="36">
        <v>120</v>
      </c>
      <c r="L1020" s="35">
        <v>1</v>
      </c>
      <c r="M1020" s="36">
        <v>140</v>
      </c>
      <c r="N1020" s="34"/>
      <c r="O1020" s="34"/>
      <c r="P1020" s="34"/>
      <c r="Q1020" s="34"/>
      <c r="R1020" s="35">
        <v>1</v>
      </c>
      <c r="S1020" s="35">
        <v>120</v>
      </c>
      <c r="T1020" s="34"/>
      <c r="U1020" s="34"/>
      <c r="V1020" s="34"/>
      <c r="W1020" s="34"/>
      <c r="X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>
        <v>1</v>
      </c>
      <c r="AO1020" s="36">
        <v>130</v>
      </c>
      <c r="AP1020" s="293">
        <f>MAX(K1020,M1020,O1020,Q1020,S1020,U1020,W1020,Y1020,AA1020,AC1020,AE1020,AG1020,AI1020,AK1020,AM1020,AO1020)*VLOOKUP(I1020,'5.- Instrumental'!$B$6:$O$303,14,FALSE)</f>
        <v>3.4150533108866443</v>
      </c>
      <c r="AQ1020" s="356">
        <f>VLOOKUP(C1020,'6.- Insumos'!$B$5:$K$2417,10,FALSE)</f>
        <v>354.69048999999995</v>
      </c>
      <c r="AR1020" s="293" t="s">
        <v>3270</v>
      </c>
      <c r="AS1020" s="293">
        <f t="shared" si="44"/>
        <v>358.10554331088662</v>
      </c>
      <c r="AU1020" s="357"/>
    </row>
    <row r="1021" spans="2:47" ht="51">
      <c r="B1021" s="52">
        <v>1015</v>
      </c>
      <c r="C1021" s="334">
        <v>48150</v>
      </c>
      <c r="D1021" s="81" t="s">
        <v>2576</v>
      </c>
      <c r="E1021" s="66" t="s">
        <v>3569</v>
      </c>
      <c r="F1021" s="55" t="s">
        <v>1742</v>
      </c>
      <c r="G1021" s="54" t="s">
        <v>4422</v>
      </c>
      <c r="H1021" s="54" t="s">
        <v>4422</v>
      </c>
      <c r="I1021" s="55" t="s">
        <v>3315</v>
      </c>
      <c r="J1021" s="35">
        <v>3</v>
      </c>
      <c r="K1021" s="36">
        <v>360</v>
      </c>
      <c r="L1021" s="35">
        <v>1</v>
      </c>
      <c r="M1021" s="36">
        <v>380</v>
      </c>
      <c r="N1021" s="34"/>
      <c r="O1021" s="34"/>
      <c r="P1021" s="34"/>
      <c r="Q1021" s="34"/>
      <c r="R1021" s="35">
        <v>1</v>
      </c>
      <c r="S1021" s="35">
        <v>360</v>
      </c>
      <c r="T1021" s="34"/>
      <c r="U1021" s="34"/>
      <c r="V1021" s="34"/>
      <c r="W1021" s="34"/>
      <c r="X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>
        <v>1</v>
      </c>
      <c r="AO1021" s="36">
        <v>370</v>
      </c>
      <c r="AP1021" s="293">
        <f>MAX(K1021,M1021,O1021,Q1021,S1021,U1021,W1021,Y1021,AA1021,AC1021,AE1021,AG1021,AI1021,AK1021,AM1021,AO1021)*VLOOKUP(I1021,'5.- Instrumental'!$B$6:$O$303,14,FALSE)</f>
        <v>9.2694304152637486</v>
      </c>
      <c r="AQ1021" s="356">
        <f>VLOOKUP(C1021,'6.- Insumos'!$B$5:$K$2417,10,FALSE)</f>
        <v>544.24400666666656</v>
      </c>
      <c r="AR1021" s="293" t="s">
        <v>3270</v>
      </c>
      <c r="AS1021" s="293">
        <f t="shared" ref="AS1021:AS1084" si="47">AP1021++AQ1021</f>
        <v>553.51343708193031</v>
      </c>
      <c r="AU1021" s="357"/>
    </row>
    <row r="1022" spans="2:47" ht="38.25">
      <c r="B1022" s="52">
        <v>1016</v>
      </c>
      <c r="C1022" s="334">
        <v>48155</v>
      </c>
      <c r="D1022" s="81" t="s">
        <v>2577</v>
      </c>
      <c r="E1022" s="66" t="s">
        <v>3569</v>
      </c>
      <c r="F1022" s="55" t="s">
        <v>1742</v>
      </c>
      <c r="G1022" s="54" t="s">
        <v>4422</v>
      </c>
      <c r="H1022" s="54" t="s">
        <v>4422</v>
      </c>
      <c r="I1022" s="55" t="s">
        <v>3315</v>
      </c>
      <c r="J1022" s="35">
        <v>3</v>
      </c>
      <c r="K1022" s="36">
        <v>420</v>
      </c>
      <c r="L1022" s="35">
        <v>1</v>
      </c>
      <c r="M1022" s="36">
        <v>440</v>
      </c>
      <c r="N1022" s="34"/>
      <c r="O1022" s="34"/>
      <c r="P1022" s="34"/>
      <c r="Q1022" s="34"/>
      <c r="R1022" s="35">
        <v>1</v>
      </c>
      <c r="S1022" s="35">
        <v>420</v>
      </c>
      <c r="T1022" s="34"/>
      <c r="U1022" s="34"/>
      <c r="V1022" s="34"/>
      <c r="W1022" s="34"/>
      <c r="X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>
        <v>1</v>
      </c>
      <c r="AO1022" s="36">
        <v>430</v>
      </c>
      <c r="AP1022" s="293">
        <f>MAX(K1022,M1022,O1022,Q1022,S1022,U1022,W1022,Y1022,AA1022,AC1022,AE1022,AG1022,AI1022,AK1022,AM1022,AO1022)*VLOOKUP(I1022,'5.- Instrumental'!$B$6:$O$303,14,FALSE)</f>
        <v>10.733024691358025</v>
      </c>
      <c r="AQ1022" s="356">
        <f>VLOOKUP(C1022,'6.- Insumos'!$B$5:$K$2417,10,FALSE)</f>
        <v>354.69048999999995</v>
      </c>
      <c r="AR1022" s="293" t="s">
        <v>3270</v>
      </c>
      <c r="AS1022" s="293">
        <f t="shared" si="47"/>
        <v>365.42351469135798</v>
      </c>
      <c r="AU1022" s="357"/>
    </row>
    <row r="1023" spans="2:47" ht="38.25">
      <c r="B1023" s="52">
        <v>1017</v>
      </c>
      <c r="C1023" s="334">
        <v>48180</v>
      </c>
      <c r="D1023" s="81" t="s">
        <v>2578</v>
      </c>
      <c r="E1023" s="66" t="s">
        <v>3569</v>
      </c>
      <c r="F1023" s="55" t="s">
        <v>1742</v>
      </c>
      <c r="G1023" s="54" t="s">
        <v>4422</v>
      </c>
      <c r="H1023" s="54" t="s">
        <v>4422</v>
      </c>
      <c r="I1023" s="55" t="s">
        <v>3315</v>
      </c>
      <c r="J1023" s="35">
        <v>2</v>
      </c>
      <c r="K1023" s="36">
        <v>120</v>
      </c>
      <c r="L1023" s="35">
        <v>1</v>
      </c>
      <c r="M1023" s="36">
        <v>140</v>
      </c>
      <c r="N1023" s="34"/>
      <c r="O1023" s="34"/>
      <c r="P1023" s="34"/>
      <c r="Q1023" s="34"/>
      <c r="R1023" s="35">
        <v>1</v>
      </c>
      <c r="S1023" s="35">
        <v>120</v>
      </c>
      <c r="T1023" s="34"/>
      <c r="U1023" s="34"/>
      <c r="V1023" s="34"/>
      <c r="W1023" s="34"/>
      <c r="X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>
        <v>1</v>
      </c>
      <c r="AO1023" s="36">
        <v>130</v>
      </c>
      <c r="AP1023" s="293">
        <f>MAX(K1023,M1023,O1023,Q1023,S1023,U1023,W1023,Y1023,AA1023,AC1023,AE1023,AG1023,AI1023,AK1023,AM1023,AO1023)*VLOOKUP(I1023,'5.- Instrumental'!$B$6:$O$303,14,FALSE)</f>
        <v>3.4150533108866443</v>
      </c>
      <c r="AQ1023" s="356">
        <f>VLOOKUP(C1023,'6.- Insumos'!$B$5:$K$2417,10,FALSE)</f>
        <v>381.30000666666666</v>
      </c>
      <c r="AR1023" s="293" t="s">
        <v>3270</v>
      </c>
      <c r="AS1023" s="293">
        <f t="shared" si="47"/>
        <v>384.71505997755332</v>
      </c>
      <c r="AU1023" s="357"/>
    </row>
    <row r="1024" spans="2:47" ht="38.25">
      <c r="B1024" s="52">
        <v>1018</v>
      </c>
      <c r="C1024" s="334">
        <v>48500</v>
      </c>
      <c r="D1024" s="81" t="s">
        <v>2579</v>
      </c>
      <c r="E1024" s="66" t="s">
        <v>3569</v>
      </c>
      <c r="F1024" s="55" t="s">
        <v>3573</v>
      </c>
      <c r="G1024" s="54" t="s">
        <v>4422</v>
      </c>
      <c r="H1024" s="54" t="s">
        <v>4422</v>
      </c>
      <c r="I1024" s="55" t="s">
        <v>3315</v>
      </c>
      <c r="J1024" s="35">
        <v>2</v>
      </c>
      <c r="K1024" s="36">
        <v>90</v>
      </c>
      <c r="L1024" s="35">
        <v>1</v>
      </c>
      <c r="M1024" s="36">
        <v>110</v>
      </c>
      <c r="N1024" s="34"/>
      <c r="O1024" s="34"/>
      <c r="P1024" s="34"/>
      <c r="Q1024" s="34"/>
      <c r="R1024" s="35">
        <v>1</v>
      </c>
      <c r="S1024" s="35">
        <v>90</v>
      </c>
      <c r="T1024" s="34"/>
      <c r="U1024" s="34"/>
      <c r="V1024" s="34"/>
      <c r="W1024" s="34"/>
      <c r="X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>
        <v>1</v>
      </c>
      <c r="AO1024" s="36">
        <v>100</v>
      </c>
      <c r="AP1024" s="293">
        <f>MAX(K1024,M1024,O1024,Q1024,S1024,U1024,W1024,Y1024,AA1024,AC1024,AE1024,AG1024,AI1024,AK1024,AM1024,AO1024)*VLOOKUP(I1024,'5.- Instrumental'!$B$6:$O$303,14,FALSE)</f>
        <v>2.6832561728395063</v>
      </c>
      <c r="AQ1024" s="356">
        <f>VLOOKUP(C1024,'6.- Insumos'!$B$5:$K$2417,10,FALSE)</f>
        <v>363.04099000000002</v>
      </c>
      <c r="AR1024" s="293">
        <f>AP1024+AQ1024</f>
        <v>365.72424617283951</v>
      </c>
      <c r="AS1024" s="293">
        <f t="shared" si="47"/>
        <v>365.72424617283951</v>
      </c>
      <c r="AU1024" s="357"/>
    </row>
    <row r="1025" spans="2:47" ht="38.25">
      <c r="B1025" s="52">
        <v>1019</v>
      </c>
      <c r="C1025" s="334">
        <v>48510</v>
      </c>
      <c r="D1025" s="81" t="s">
        <v>2580</v>
      </c>
      <c r="E1025" s="66" t="s">
        <v>3569</v>
      </c>
      <c r="F1025" s="55" t="s">
        <v>3573</v>
      </c>
      <c r="G1025" s="54" t="s">
        <v>4422</v>
      </c>
      <c r="H1025" s="54" t="s">
        <v>4422</v>
      </c>
      <c r="I1025" s="55" t="s">
        <v>3315</v>
      </c>
      <c r="J1025" s="35">
        <v>2</v>
      </c>
      <c r="K1025" s="36">
        <v>60</v>
      </c>
      <c r="L1025" s="35">
        <v>1</v>
      </c>
      <c r="M1025" s="36">
        <v>80</v>
      </c>
      <c r="N1025" s="34"/>
      <c r="O1025" s="34"/>
      <c r="P1025" s="34"/>
      <c r="Q1025" s="34"/>
      <c r="R1025" s="35">
        <v>1</v>
      </c>
      <c r="S1025" s="35">
        <v>60</v>
      </c>
      <c r="T1025" s="34"/>
      <c r="U1025" s="34"/>
      <c r="V1025" s="34"/>
      <c r="W1025" s="34"/>
      <c r="X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>
        <v>1</v>
      </c>
      <c r="AO1025" s="36">
        <v>70</v>
      </c>
      <c r="AP1025" s="293">
        <f>MAX(K1025,M1025,O1025,Q1025,S1025,U1025,W1025,Y1025,AA1025,AC1025,AE1025,AG1025,AI1025,AK1025,AM1025,AO1025)*VLOOKUP(I1025,'5.- Instrumental'!$B$6:$O$303,14,FALSE)</f>
        <v>1.9514590347923684</v>
      </c>
      <c r="AQ1025" s="356">
        <f>VLOOKUP(C1025,'6.- Insumos'!$B$5:$K$2417,10,FALSE)</f>
        <v>200.41249000000002</v>
      </c>
      <c r="AR1025" s="293">
        <f>AP1025+AQ1025</f>
        <v>202.3639490347924</v>
      </c>
      <c r="AS1025" s="293">
        <f t="shared" si="47"/>
        <v>202.3639490347924</v>
      </c>
      <c r="AU1025" s="357"/>
    </row>
    <row r="1026" spans="2:47" ht="38.25">
      <c r="B1026" s="52">
        <v>1020</v>
      </c>
      <c r="C1026" s="334">
        <v>48520</v>
      </c>
      <c r="D1026" s="81" t="s">
        <v>2581</v>
      </c>
      <c r="E1026" s="66" t="s">
        <v>3569</v>
      </c>
      <c r="F1026" s="55" t="s">
        <v>3573</v>
      </c>
      <c r="G1026" s="54" t="s">
        <v>4422</v>
      </c>
      <c r="H1026" s="54" t="s">
        <v>4422</v>
      </c>
      <c r="I1026" s="55" t="s">
        <v>3315</v>
      </c>
      <c r="J1026" s="35">
        <v>2</v>
      </c>
      <c r="K1026" s="36">
        <v>90</v>
      </c>
      <c r="L1026" s="35">
        <v>1</v>
      </c>
      <c r="M1026" s="36">
        <v>110</v>
      </c>
      <c r="N1026" s="34"/>
      <c r="O1026" s="34"/>
      <c r="P1026" s="34"/>
      <c r="Q1026" s="34"/>
      <c r="R1026" s="35">
        <v>1</v>
      </c>
      <c r="S1026" s="35">
        <v>90</v>
      </c>
      <c r="T1026" s="34"/>
      <c r="U1026" s="34"/>
      <c r="V1026" s="34"/>
      <c r="W1026" s="34"/>
      <c r="X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>
        <v>1</v>
      </c>
      <c r="AO1026" s="36">
        <v>100</v>
      </c>
      <c r="AP1026" s="293">
        <f>MAX(K1026,M1026,O1026,Q1026,S1026,U1026,W1026,Y1026,AA1026,AC1026,AE1026,AG1026,AI1026,AK1026,AM1026,AO1026)*VLOOKUP(I1026,'5.- Instrumental'!$B$6:$O$303,14,FALSE)</f>
        <v>2.6832561728395063</v>
      </c>
      <c r="AQ1026" s="356">
        <f>VLOOKUP(C1026,'6.- Insumos'!$B$5:$K$2417,10,FALSE)</f>
        <v>363.04099000000002</v>
      </c>
      <c r="AR1026" s="293">
        <f>AP1026+AQ1026</f>
        <v>365.72424617283951</v>
      </c>
      <c r="AS1026" s="293">
        <f t="shared" si="47"/>
        <v>365.72424617283951</v>
      </c>
      <c r="AU1026" s="357"/>
    </row>
    <row r="1027" spans="2:47" ht="38.25">
      <c r="B1027" s="52">
        <v>1021</v>
      </c>
      <c r="C1027" s="334">
        <v>48545</v>
      </c>
      <c r="D1027" s="81" t="s">
        <v>2582</v>
      </c>
      <c r="E1027" s="66" t="s">
        <v>3569</v>
      </c>
      <c r="F1027" s="55" t="s">
        <v>3573</v>
      </c>
      <c r="G1027" s="54" t="s">
        <v>4422</v>
      </c>
      <c r="H1027" s="54" t="s">
        <v>4422</v>
      </c>
      <c r="I1027" s="55" t="s">
        <v>3315</v>
      </c>
      <c r="J1027" s="34">
        <v>2</v>
      </c>
      <c r="K1027" s="34">
        <v>45</v>
      </c>
      <c r="L1027" s="34">
        <v>1</v>
      </c>
      <c r="M1027" s="34">
        <v>65</v>
      </c>
      <c r="N1027" s="34"/>
      <c r="O1027" s="34"/>
      <c r="P1027" s="34"/>
      <c r="Q1027" s="34"/>
      <c r="R1027" s="34">
        <v>1</v>
      </c>
      <c r="S1027" s="34">
        <v>45</v>
      </c>
      <c r="T1027" s="34"/>
      <c r="U1027" s="34"/>
      <c r="V1027" s="34"/>
      <c r="W1027" s="34"/>
      <c r="X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>
        <v>1</v>
      </c>
      <c r="AO1027" s="34">
        <v>55</v>
      </c>
      <c r="AP1027" s="293">
        <f>MAX(K1027,M1027,O1027,Q1027,S1027,U1027,W1027,Y1027,AA1027,AC1027,AE1027,AG1027,AI1027,AK1027,AM1027,AO1027)*VLOOKUP(I1027,'5.- Instrumental'!$B$6:$O$303,14,FALSE)</f>
        <v>1.5855604657687992</v>
      </c>
      <c r="AQ1027" s="356">
        <f>VLOOKUP(C1027,'6.- Insumos'!$B$5:$K$2417,10,FALSE)</f>
        <v>363.04099000000002</v>
      </c>
      <c r="AR1027" s="293">
        <f>AP1027+AQ1027</f>
        <v>364.62655046576884</v>
      </c>
      <c r="AS1027" s="293">
        <f t="shared" si="47"/>
        <v>364.62655046576884</v>
      </c>
      <c r="AU1027" s="357"/>
    </row>
    <row r="1028" spans="2:47" ht="38.25">
      <c r="B1028" s="52">
        <v>1022</v>
      </c>
      <c r="C1028" s="334">
        <v>48547</v>
      </c>
      <c r="D1028" s="81" t="s">
        <v>2583</v>
      </c>
      <c r="E1028" s="66" t="s">
        <v>3569</v>
      </c>
      <c r="F1028" s="55" t="s">
        <v>1742</v>
      </c>
      <c r="G1028" s="54" t="s">
        <v>4422</v>
      </c>
      <c r="H1028" s="54" t="s">
        <v>4422</v>
      </c>
      <c r="I1028" s="55" t="s">
        <v>3315</v>
      </c>
      <c r="J1028" s="35">
        <v>2</v>
      </c>
      <c r="K1028" s="36">
        <v>120</v>
      </c>
      <c r="L1028" s="35">
        <v>1</v>
      </c>
      <c r="M1028" s="36">
        <v>140</v>
      </c>
      <c r="N1028" s="34"/>
      <c r="O1028" s="34"/>
      <c r="P1028" s="34"/>
      <c r="Q1028" s="34"/>
      <c r="R1028" s="35">
        <v>1</v>
      </c>
      <c r="S1028" s="35">
        <v>120</v>
      </c>
      <c r="T1028" s="34"/>
      <c r="U1028" s="34"/>
      <c r="V1028" s="34"/>
      <c r="W1028" s="34"/>
      <c r="X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>
        <v>1</v>
      </c>
      <c r="AO1028" s="36">
        <v>130</v>
      </c>
      <c r="AP1028" s="293">
        <f>MAX(K1028,M1028,O1028,Q1028,S1028,U1028,W1028,Y1028,AA1028,AC1028,AE1028,AG1028,AI1028,AK1028,AM1028,AO1028)*VLOOKUP(I1028,'5.- Instrumental'!$B$6:$O$303,14,FALSE)</f>
        <v>3.4150533108866443</v>
      </c>
      <c r="AQ1028" s="356">
        <f>VLOOKUP(C1028,'6.- Insumos'!$B$5:$K$2417,10,FALSE)</f>
        <v>354.69048999999995</v>
      </c>
      <c r="AR1028" s="293" t="s">
        <v>3270</v>
      </c>
      <c r="AS1028" s="293">
        <f t="shared" si="47"/>
        <v>358.10554331088662</v>
      </c>
      <c r="AU1028" s="357"/>
    </row>
    <row r="1029" spans="2:47" ht="38.25">
      <c r="B1029" s="52">
        <v>1023</v>
      </c>
      <c r="C1029" s="334">
        <v>49000</v>
      </c>
      <c r="D1029" s="81" t="s">
        <v>3798</v>
      </c>
      <c r="E1029" s="66" t="s">
        <v>3569</v>
      </c>
      <c r="F1029" s="55" t="s">
        <v>3573</v>
      </c>
      <c r="G1029" s="54" t="s">
        <v>4422</v>
      </c>
      <c r="H1029" s="54" t="s">
        <v>4422</v>
      </c>
      <c r="I1029" s="55" t="s">
        <v>3310</v>
      </c>
      <c r="J1029" s="35">
        <v>2</v>
      </c>
      <c r="K1029" s="36">
        <v>60</v>
      </c>
      <c r="L1029" s="35">
        <v>1</v>
      </c>
      <c r="M1029" s="36">
        <v>80</v>
      </c>
      <c r="N1029" s="34"/>
      <c r="O1029" s="34"/>
      <c r="P1029" s="34"/>
      <c r="Q1029" s="34"/>
      <c r="R1029" s="35">
        <v>1</v>
      </c>
      <c r="S1029" s="35">
        <v>60</v>
      </c>
      <c r="T1029" s="34"/>
      <c r="U1029" s="34"/>
      <c r="V1029" s="34"/>
      <c r="W1029" s="34"/>
      <c r="X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>
        <v>1</v>
      </c>
      <c r="AO1029" s="36">
        <v>70</v>
      </c>
      <c r="AP1029" s="293">
        <f>MAX(K1029,M1029,O1029,Q1029,S1029,U1029,W1029,Y1029,AA1029,AC1029,AE1029,AG1029,AI1029,AK1029,AM1029,AO1029)*VLOOKUP(I1029,'5.- Instrumental'!$B$6:$O$303,14,FALSE)</f>
        <v>1.5611672278338946</v>
      </c>
      <c r="AQ1029" s="356">
        <f>VLOOKUP(C1029,'6.- Insumos'!$B$5:$K$2417,10,FALSE)</f>
        <v>265.90601666666663</v>
      </c>
      <c r="AR1029" s="293">
        <f t="shared" ref="AR1029:AR1066" si="48">AP1029+AQ1029</f>
        <v>267.46718389450052</v>
      </c>
      <c r="AS1029" s="293">
        <f t="shared" si="47"/>
        <v>267.46718389450052</v>
      </c>
      <c r="AU1029" s="357"/>
    </row>
    <row r="1030" spans="2:47" ht="38.25">
      <c r="B1030" s="52">
        <v>1024</v>
      </c>
      <c r="C1030" s="334">
        <v>49005</v>
      </c>
      <c r="D1030" s="81" t="s">
        <v>2584</v>
      </c>
      <c r="E1030" s="66" t="s">
        <v>3569</v>
      </c>
      <c r="F1030" s="55" t="s">
        <v>3573</v>
      </c>
      <c r="G1030" s="54" t="s">
        <v>4422</v>
      </c>
      <c r="H1030" s="54" t="s">
        <v>4422</v>
      </c>
      <c r="I1030" s="55" t="s">
        <v>3315</v>
      </c>
      <c r="J1030" s="35">
        <v>2</v>
      </c>
      <c r="K1030" s="36">
        <v>60</v>
      </c>
      <c r="L1030" s="35">
        <v>1</v>
      </c>
      <c r="M1030" s="36">
        <v>80</v>
      </c>
      <c r="N1030" s="34"/>
      <c r="O1030" s="34"/>
      <c r="P1030" s="34"/>
      <c r="Q1030" s="34"/>
      <c r="R1030" s="35">
        <v>1</v>
      </c>
      <c r="S1030" s="35">
        <v>60</v>
      </c>
      <c r="T1030" s="34"/>
      <c r="U1030" s="34"/>
      <c r="V1030" s="34"/>
      <c r="W1030" s="34"/>
      <c r="X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>
        <v>1</v>
      </c>
      <c r="AO1030" s="36">
        <v>70</v>
      </c>
      <c r="AP1030" s="293">
        <f>MAX(K1030,M1030,O1030,Q1030,S1030,U1030,W1030,Y1030,AA1030,AC1030,AE1030,AG1030,AI1030,AK1030,AM1030,AO1030)*VLOOKUP(I1030,'5.- Instrumental'!$B$6:$O$303,14,FALSE)</f>
        <v>1.9514590347923684</v>
      </c>
      <c r="AQ1030" s="356">
        <f>VLOOKUP(C1030,'6.- Insumos'!$B$5:$K$2417,10,FALSE)</f>
        <v>219.58201666666668</v>
      </c>
      <c r="AR1030" s="293">
        <f t="shared" si="48"/>
        <v>221.53347570145905</v>
      </c>
      <c r="AS1030" s="293">
        <f t="shared" si="47"/>
        <v>221.53347570145905</v>
      </c>
      <c r="AU1030" s="357"/>
    </row>
    <row r="1031" spans="2:47" ht="51">
      <c r="B1031" s="52">
        <v>1025</v>
      </c>
      <c r="C1031" s="334">
        <v>49020</v>
      </c>
      <c r="D1031" s="81" t="s">
        <v>2597</v>
      </c>
      <c r="E1031" s="66" t="s">
        <v>3569</v>
      </c>
      <c r="F1031" s="55" t="s">
        <v>3573</v>
      </c>
      <c r="G1031" s="54" t="s">
        <v>4422</v>
      </c>
      <c r="H1031" s="54" t="s">
        <v>4422</v>
      </c>
      <c r="I1031" s="55" t="s">
        <v>3315</v>
      </c>
      <c r="J1031" s="35">
        <v>2</v>
      </c>
      <c r="K1031" s="36">
        <v>75</v>
      </c>
      <c r="L1031" s="35">
        <v>1</v>
      </c>
      <c r="M1031" s="36">
        <v>95</v>
      </c>
      <c r="N1031" s="34"/>
      <c r="O1031" s="34"/>
      <c r="P1031" s="34"/>
      <c r="Q1031" s="34"/>
      <c r="R1031" s="35">
        <v>1</v>
      </c>
      <c r="S1031" s="35">
        <v>75</v>
      </c>
      <c r="T1031" s="34"/>
      <c r="U1031" s="34"/>
      <c r="V1031" s="34"/>
      <c r="W1031" s="34"/>
      <c r="X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>
        <v>1</v>
      </c>
      <c r="AO1031" s="36">
        <v>85</v>
      </c>
      <c r="AP1031" s="293">
        <f>MAX(K1031,M1031,O1031,Q1031,S1031,U1031,W1031,Y1031,AA1031,AC1031,AE1031,AG1031,AI1031,AK1031,AM1031,AO1031)*VLOOKUP(I1031,'5.- Instrumental'!$B$6:$O$303,14,FALSE)</f>
        <v>2.3173576038159371</v>
      </c>
      <c r="AQ1031" s="356">
        <f>VLOOKUP(C1031,'6.- Insumos'!$B$5:$K$2417,10,FALSE)</f>
        <v>233.70850000000002</v>
      </c>
      <c r="AR1031" s="293">
        <f t="shared" si="48"/>
        <v>236.02585760381595</v>
      </c>
      <c r="AS1031" s="293">
        <f t="shared" si="47"/>
        <v>236.02585760381595</v>
      </c>
      <c r="AU1031" s="357"/>
    </row>
    <row r="1032" spans="2:47" ht="38.25">
      <c r="B1032" s="52">
        <v>1026</v>
      </c>
      <c r="C1032" s="334">
        <v>49021</v>
      </c>
      <c r="D1032" s="81" t="s">
        <v>4572</v>
      </c>
      <c r="E1032" s="66" t="s">
        <v>3569</v>
      </c>
      <c r="F1032" s="55" t="s">
        <v>3570</v>
      </c>
      <c r="G1032" s="54" t="s">
        <v>4422</v>
      </c>
      <c r="H1032" s="54" t="s">
        <v>4422</v>
      </c>
      <c r="I1032" s="55" t="s">
        <v>3315</v>
      </c>
      <c r="J1032" s="35">
        <v>2</v>
      </c>
      <c r="K1032" s="36">
        <v>50</v>
      </c>
      <c r="L1032" s="35">
        <v>1</v>
      </c>
      <c r="M1032" s="36">
        <v>70</v>
      </c>
      <c r="N1032" s="34"/>
      <c r="O1032" s="34"/>
      <c r="P1032" s="34"/>
      <c r="Q1032" s="34"/>
      <c r="R1032" s="35">
        <v>1</v>
      </c>
      <c r="S1032" s="35">
        <v>50</v>
      </c>
      <c r="T1032" s="34"/>
      <c r="U1032" s="34"/>
      <c r="V1032" s="34"/>
      <c r="W1032" s="34"/>
      <c r="X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>
        <v>1</v>
      </c>
      <c r="AO1032" s="36">
        <v>60</v>
      </c>
      <c r="AP1032" s="293">
        <f>MAX(K1032,M1032,O1032,Q1032,S1032,U1032,W1032,Y1032,AA1032,AC1032,AE1032,AG1032,AI1032,AK1032,AM1032,AO1032)*VLOOKUP(I1032,'5.- Instrumental'!$B$6:$O$303,14,FALSE)</f>
        <v>1.7075266554433222</v>
      </c>
      <c r="AQ1032" s="356">
        <f>VLOOKUP(C1032,'6.- Insumos'!$B$5:$K$2417,10,FALSE)</f>
        <v>233.70850000000002</v>
      </c>
      <c r="AR1032" s="293">
        <f t="shared" si="48"/>
        <v>235.41602665544335</v>
      </c>
      <c r="AS1032" s="293">
        <f t="shared" si="47"/>
        <v>235.41602665544335</v>
      </c>
      <c r="AU1032" s="357"/>
    </row>
    <row r="1033" spans="2:47" ht="38.25">
      <c r="B1033" s="52">
        <v>1027</v>
      </c>
      <c r="C1033" s="334">
        <v>49062</v>
      </c>
      <c r="D1033" s="81" t="s">
        <v>2598</v>
      </c>
      <c r="E1033" s="66" t="s">
        <v>3569</v>
      </c>
      <c r="F1033" s="55" t="s">
        <v>3573</v>
      </c>
      <c r="G1033" s="54" t="s">
        <v>4422</v>
      </c>
      <c r="H1033" s="54" t="s">
        <v>4422</v>
      </c>
      <c r="I1033" s="55" t="s">
        <v>3315</v>
      </c>
      <c r="J1033" s="35">
        <v>2</v>
      </c>
      <c r="K1033" s="36">
        <v>75</v>
      </c>
      <c r="L1033" s="35">
        <v>1</v>
      </c>
      <c r="M1033" s="36">
        <v>95</v>
      </c>
      <c r="N1033" s="34"/>
      <c r="O1033" s="34"/>
      <c r="P1033" s="34"/>
      <c r="Q1033" s="34"/>
      <c r="R1033" s="35">
        <v>1</v>
      </c>
      <c r="S1033" s="35">
        <v>75</v>
      </c>
      <c r="T1033" s="34"/>
      <c r="U1033" s="34"/>
      <c r="V1033" s="34"/>
      <c r="W1033" s="34"/>
      <c r="X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>
        <v>1</v>
      </c>
      <c r="AO1033" s="36">
        <v>85</v>
      </c>
      <c r="AP1033" s="293">
        <f>MAX(K1033,M1033,O1033,Q1033,S1033,U1033,W1033,Y1033,AA1033,AC1033,AE1033,AG1033,AI1033,AK1033,AM1033,AO1033)*VLOOKUP(I1033,'5.- Instrumental'!$B$6:$O$303,14,FALSE)</f>
        <v>2.3173576038159371</v>
      </c>
      <c r="AQ1033" s="356">
        <f>VLOOKUP(C1033,'6.- Insumos'!$B$5:$K$2417,10,FALSE)</f>
        <v>229.7660166666667</v>
      </c>
      <c r="AR1033" s="293">
        <f t="shared" si="48"/>
        <v>232.08337427048264</v>
      </c>
      <c r="AS1033" s="293">
        <f t="shared" si="47"/>
        <v>232.08337427048264</v>
      </c>
      <c r="AU1033" s="357"/>
    </row>
    <row r="1034" spans="2:47" ht="25.5">
      <c r="B1034" s="52">
        <v>1028</v>
      </c>
      <c r="C1034" s="334">
        <v>49080</v>
      </c>
      <c r="D1034" s="361" t="s">
        <v>4573</v>
      </c>
      <c r="E1034" s="66" t="s">
        <v>3562</v>
      </c>
      <c r="F1034" s="55" t="s">
        <v>3565</v>
      </c>
      <c r="G1034" s="54" t="s">
        <v>4422</v>
      </c>
      <c r="H1034" s="54" t="s">
        <v>4422</v>
      </c>
      <c r="I1034" s="55" t="s">
        <v>3293</v>
      </c>
      <c r="J1034" s="34">
        <v>1</v>
      </c>
      <c r="K1034" s="34">
        <v>40</v>
      </c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>
        <v>1</v>
      </c>
      <c r="AO1034" s="34">
        <v>50</v>
      </c>
      <c r="AP1034" s="293">
        <f>MAX(K1034,M1034,O1034,Q1034,S1034,U1034,W1034,Y1034,AA1034,AC1034,AE1034,AG1034,AI1034,AK1034,AM1034,AO1034)*VLOOKUP(I1034,'5.- Instrumental'!$B$6:$O$303,14,FALSE)</f>
        <v>0.10429819023569024</v>
      </c>
      <c r="AQ1034" s="356">
        <f>VLOOKUP(C1034,'6.- Insumos'!$B$5:$K$2417,10,FALSE)</f>
        <v>11.590499999999999</v>
      </c>
      <c r="AR1034" s="293">
        <f t="shared" si="48"/>
        <v>11.694798190235689</v>
      </c>
      <c r="AS1034" s="293">
        <f t="shared" si="47"/>
        <v>11.694798190235689</v>
      </c>
      <c r="AU1034" s="357"/>
    </row>
    <row r="1035" spans="2:47" ht="25.5">
      <c r="B1035" s="52">
        <v>1029</v>
      </c>
      <c r="C1035" s="334">
        <v>49180</v>
      </c>
      <c r="D1035" s="81" t="s">
        <v>1587</v>
      </c>
      <c r="E1035" s="66" t="s">
        <v>3562</v>
      </c>
      <c r="F1035" s="55" t="s">
        <v>3565</v>
      </c>
      <c r="G1035" s="54" t="s">
        <v>4422</v>
      </c>
      <c r="H1035" s="54" t="s">
        <v>4422</v>
      </c>
      <c r="I1035" s="55" t="s">
        <v>3293</v>
      </c>
      <c r="J1035" s="34">
        <v>1</v>
      </c>
      <c r="K1035" s="34">
        <v>60</v>
      </c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>
        <v>1</v>
      </c>
      <c r="AO1035" s="34">
        <v>80</v>
      </c>
      <c r="AP1035" s="293">
        <f>MAX(K1035,M1035,O1035,Q1035,S1035,U1035,W1035,Y1035,AA1035,AC1035,AE1035,AG1035,AI1035,AK1035,AM1035,AO1035)*VLOOKUP(I1035,'5.- Instrumental'!$B$6:$O$303,14,FALSE)</f>
        <v>0.1668771043771044</v>
      </c>
      <c r="AQ1035" s="356">
        <f>VLOOKUP(C1035,'6.- Insumos'!$B$5:$K$2417,10,FALSE)</f>
        <v>18.19285</v>
      </c>
      <c r="AR1035" s="293">
        <f t="shared" si="48"/>
        <v>18.359727104377104</v>
      </c>
      <c r="AS1035" s="293">
        <f t="shared" si="47"/>
        <v>18.359727104377104</v>
      </c>
      <c r="AU1035" s="357"/>
    </row>
    <row r="1036" spans="2:47" ht="38.25">
      <c r="B1036" s="52">
        <v>1030</v>
      </c>
      <c r="C1036" s="334">
        <v>49200</v>
      </c>
      <c r="D1036" s="81" t="s">
        <v>1588</v>
      </c>
      <c r="E1036" s="66" t="s">
        <v>3569</v>
      </c>
      <c r="F1036" s="55" t="s">
        <v>3573</v>
      </c>
      <c r="G1036" s="54" t="s">
        <v>4422</v>
      </c>
      <c r="H1036" s="54" t="s">
        <v>4422</v>
      </c>
      <c r="I1036" s="55" t="s">
        <v>3315</v>
      </c>
      <c r="J1036" s="35">
        <v>2</v>
      </c>
      <c r="K1036" s="36">
        <v>75</v>
      </c>
      <c r="L1036" s="35">
        <v>1</v>
      </c>
      <c r="M1036" s="36">
        <v>95</v>
      </c>
      <c r="N1036" s="34"/>
      <c r="O1036" s="34"/>
      <c r="P1036" s="34"/>
      <c r="Q1036" s="34"/>
      <c r="R1036" s="35">
        <v>1</v>
      </c>
      <c r="S1036" s="35">
        <v>75</v>
      </c>
      <c r="T1036" s="34"/>
      <c r="U1036" s="34"/>
      <c r="V1036" s="34"/>
      <c r="W1036" s="34"/>
      <c r="X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>
        <v>1</v>
      </c>
      <c r="AO1036" s="36">
        <v>85</v>
      </c>
      <c r="AP1036" s="293">
        <f>MAX(K1036,M1036,O1036,Q1036,S1036,U1036,W1036,Y1036,AA1036,AC1036,AE1036,AG1036,AI1036,AK1036,AM1036,AO1036)*VLOOKUP(I1036,'5.- Instrumental'!$B$6:$O$303,14,FALSE)</f>
        <v>2.3173576038159371</v>
      </c>
      <c r="AQ1036" s="356">
        <f>VLOOKUP(C1036,'6.- Insumos'!$B$5:$K$2417,10,FALSE)</f>
        <v>363.04099000000002</v>
      </c>
      <c r="AR1036" s="293">
        <f t="shared" si="48"/>
        <v>365.35834760381596</v>
      </c>
      <c r="AS1036" s="293">
        <f t="shared" si="47"/>
        <v>365.35834760381596</v>
      </c>
      <c r="AU1036" s="357"/>
    </row>
    <row r="1037" spans="2:47" ht="38.25">
      <c r="B1037" s="52">
        <v>1031</v>
      </c>
      <c r="C1037" s="334">
        <v>49215</v>
      </c>
      <c r="D1037" s="81" t="s">
        <v>1589</v>
      </c>
      <c r="E1037" s="66" t="s">
        <v>3569</v>
      </c>
      <c r="F1037" s="55" t="s">
        <v>3573</v>
      </c>
      <c r="G1037" s="54" t="s">
        <v>4422</v>
      </c>
      <c r="H1037" s="54" t="s">
        <v>4422</v>
      </c>
      <c r="I1037" s="55" t="s">
        <v>3315</v>
      </c>
      <c r="J1037" s="35">
        <v>2</v>
      </c>
      <c r="K1037" s="36">
        <v>75</v>
      </c>
      <c r="L1037" s="35">
        <v>1</v>
      </c>
      <c r="M1037" s="36">
        <v>95</v>
      </c>
      <c r="N1037" s="34"/>
      <c r="O1037" s="34"/>
      <c r="P1037" s="34"/>
      <c r="Q1037" s="34"/>
      <c r="R1037" s="35">
        <v>1</v>
      </c>
      <c r="S1037" s="35">
        <v>75</v>
      </c>
      <c r="T1037" s="34"/>
      <c r="U1037" s="34"/>
      <c r="V1037" s="34"/>
      <c r="W1037" s="34"/>
      <c r="X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>
        <v>1</v>
      </c>
      <c r="AO1037" s="36">
        <v>85</v>
      </c>
      <c r="AP1037" s="293">
        <f>MAX(K1037,M1037,O1037,Q1037,S1037,U1037,W1037,Y1037,AA1037,AC1037,AE1037,AG1037,AI1037,AK1037,AM1037,AO1037)*VLOOKUP(I1037,'5.- Instrumental'!$B$6:$O$303,14,FALSE)</f>
        <v>2.3173576038159371</v>
      </c>
      <c r="AQ1037" s="356">
        <f>VLOOKUP(C1037,'6.- Insumos'!$B$5:$K$2417,10,FALSE)</f>
        <v>265.93249000000003</v>
      </c>
      <c r="AR1037" s="293">
        <f t="shared" si="48"/>
        <v>268.24984760381597</v>
      </c>
      <c r="AS1037" s="293">
        <f t="shared" si="47"/>
        <v>268.24984760381597</v>
      </c>
      <c r="AU1037" s="357"/>
    </row>
    <row r="1038" spans="2:47" ht="38.25">
      <c r="B1038" s="52">
        <v>1032</v>
      </c>
      <c r="C1038" s="334">
        <v>49220</v>
      </c>
      <c r="D1038" s="81" t="s">
        <v>1590</v>
      </c>
      <c r="E1038" s="66" t="s">
        <v>3569</v>
      </c>
      <c r="F1038" s="55" t="s">
        <v>3570</v>
      </c>
      <c r="G1038" s="54" t="s">
        <v>4422</v>
      </c>
      <c r="H1038" s="54" t="s">
        <v>4422</v>
      </c>
      <c r="I1038" s="55" t="s">
        <v>3315</v>
      </c>
      <c r="J1038" s="34">
        <v>2</v>
      </c>
      <c r="K1038" s="34">
        <v>45</v>
      </c>
      <c r="L1038" s="34">
        <v>1</v>
      </c>
      <c r="M1038" s="34">
        <v>65</v>
      </c>
      <c r="N1038" s="34"/>
      <c r="O1038" s="34"/>
      <c r="P1038" s="34"/>
      <c r="Q1038" s="34"/>
      <c r="R1038" s="34">
        <v>1</v>
      </c>
      <c r="S1038" s="34">
        <v>45</v>
      </c>
      <c r="T1038" s="34"/>
      <c r="U1038" s="34"/>
      <c r="V1038" s="34"/>
      <c r="W1038" s="34"/>
      <c r="X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>
        <v>1</v>
      </c>
      <c r="AO1038" s="34">
        <v>55</v>
      </c>
      <c r="AP1038" s="293">
        <f>MAX(K1038,M1038,O1038,Q1038,S1038,U1038,W1038,Y1038,AA1038,AC1038,AE1038,AG1038,AI1038,AK1038,AM1038,AO1038)*VLOOKUP(I1038,'5.- Instrumental'!$B$6:$O$303,14,FALSE)</f>
        <v>1.5855604657687992</v>
      </c>
      <c r="AQ1038" s="356">
        <f>VLOOKUP(C1038,'6.- Insumos'!$B$5:$K$2417,10,FALSE)</f>
        <v>280.03249999999997</v>
      </c>
      <c r="AR1038" s="293">
        <f t="shared" si="48"/>
        <v>281.61806046576879</v>
      </c>
      <c r="AS1038" s="293">
        <f t="shared" si="47"/>
        <v>281.61806046576879</v>
      </c>
      <c r="AU1038" s="357"/>
    </row>
    <row r="1039" spans="2:47" ht="38.25">
      <c r="B1039" s="52">
        <v>1033</v>
      </c>
      <c r="C1039" s="334">
        <v>49250</v>
      </c>
      <c r="D1039" s="81" t="s">
        <v>1591</v>
      </c>
      <c r="E1039" s="66" t="s">
        <v>3569</v>
      </c>
      <c r="F1039" s="55" t="s">
        <v>3563</v>
      </c>
      <c r="G1039" s="54" t="s">
        <v>4422</v>
      </c>
      <c r="H1039" s="54" t="s">
        <v>4422</v>
      </c>
      <c r="I1039" s="55" t="s">
        <v>3307</v>
      </c>
      <c r="J1039" s="34">
        <v>2</v>
      </c>
      <c r="K1039" s="34">
        <v>45</v>
      </c>
      <c r="L1039" s="34">
        <v>1</v>
      </c>
      <c r="M1039" s="34">
        <v>65</v>
      </c>
      <c r="N1039" s="34"/>
      <c r="O1039" s="34"/>
      <c r="P1039" s="34"/>
      <c r="Q1039" s="34"/>
      <c r="R1039" s="34">
        <v>1</v>
      </c>
      <c r="S1039" s="34">
        <v>45</v>
      </c>
      <c r="T1039" s="34"/>
      <c r="U1039" s="34"/>
      <c r="V1039" s="34"/>
      <c r="W1039" s="34"/>
      <c r="X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>
        <v>1</v>
      </c>
      <c r="AO1039" s="34">
        <v>55</v>
      </c>
      <c r="AP1039" s="293">
        <f>MAX(K1039,M1039,O1039,Q1039,S1039,U1039,W1039,Y1039,AA1039,AC1039,AE1039,AG1039,AI1039,AK1039,AM1039,AO1039)*VLOOKUP(I1039,'5.- Instrumental'!$B$6:$O$303,14,FALSE)</f>
        <v>1.041728044332211</v>
      </c>
      <c r="AQ1039" s="356">
        <f>VLOOKUP(C1039,'6.- Insumos'!$B$5:$K$2417,10,FALSE)</f>
        <v>209.39801666666665</v>
      </c>
      <c r="AR1039" s="293">
        <f t="shared" si="48"/>
        <v>210.43974471099887</v>
      </c>
      <c r="AS1039" s="293">
        <f t="shared" si="47"/>
        <v>210.43974471099887</v>
      </c>
      <c r="AU1039" s="357"/>
    </row>
    <row r="1040" spans="2:47" ht="38.25">
      <c r="B1040" s="52">
        <v>1034</v>
      </c>
      <c r="C1040" s="334">
        <v>49255</v>
      </c>
      <c r="D1040" s="81" t="s">
        <v>1592</v>
      </c>
      <c r="E1040" s="66" t="s">
        <v>3569</v>
      </c>
      <c r="F1040" s="55" t="s">
        <v>3570</v>
      </c>
      <c r="G1040" s="54" t="s">
        <v>4422</v>
      </c>
      <c r="H1040" s="54" t="s">
        <v>4422</v>
      </c>
      <c r="I1040" s="55" t="s">
        <v>3315</v>
      </c>
      <c r="J1040" s="34">
        <v>2</v>
      </c>
      <c r="K1040" s="34">
        <v>45</v>
      </c>
      <c r="L1040" s="34">
        <v>1</v>
      </c>
      <c r="M1040" s="34">
        <v>65</v>
      </c>
      <c r="N1040" s="34"/>
      <c r="O1040" s="34"/>
      <c r="P1040" s="34"/>
      <c r="Q1040" s="34"/>
      <c r="R1040" s="34">
        <v>1</v>
      </c>
      <c r="S1040" s="34">
        <v>45</v>
      </c>
      <c r="T1040" s="34"/>
      <c r="U1040" s="34"/>
      <c r="V1040" s="34"/>
      <c r="W1040" s="34"/>
      <c r="X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>
        <v>1</v>
      </c>
      <c r="AO1040" s="34">
        <v>55</v>
      </c>
      <c r="AP1040" s="293">
        <f>MAX(K1040,M1040,O1040,Q1040,S1040,U1040,W1040,Y1040,AA1040,AC1040,AE1040,AG1040,AI1040,AK1040,AM1040,AO1040)*VLOOKUP(I1040,'5.- Instrumental'!$B$6:$O$303,14,FALSE)</f>
        <v>1.5855604657687992</v>
      </c>
      <c r="AQ1040" s="356">
        <f>VLOOKUP(C1040,'6.- Insumos'!$B$5:$K$2417,10,FALSE)</f>
        <v>255.72201666666666</v>
      </c>
      <c r="AR1040" s="293">
        <f t="shared" si="48"/>
        <v>257.30757713243548</v>
      </c>
      <c r="AS1040" s="293">
        <f t="shared" si="47"/>
        <v>257.30757713243548</v>
      </c>
      <c r="AU1040" s="357"/>
    </row>
    <row r="1041" spans="2:47" ht="38.25">
      <c r="B1041" s="52">
        <v>1035</v>
      </c>
      <c r="C1041" s="334">
        <v>49320</v>
      </c>
      <c r="D1041" s="361" t="s">
        <v>4574</v>
      </c>
      <c r="E1041" s="66" t="s">
        <v>3569</v>
      </c>
      <c r="F1041" s="55" t="s">
        <v>3570</v>
      </c>
      <c r="G1041" s="40" t="s">
        <v>3282</v>
      </c>
      <c r="H1041" s="54" t="s">
        <v>4422</v>
      </c>
      <c r="I1041" s="55" t="s">
        <v>3801</v>
      </c>
      <c r="J1041" s="35">
        <v>2</v>
      </c>
      <c r="K1041" s="36">
        <v>60</v>
      </c>
      <c r="L1041" s="35">
        <v>1</v>
      </c>
      <c r="M1041" s="36">
        <v>80</v>
      </c>
      <c r="N1041" s="34"/>
      <c r="O1041" s="34"/>
      <c r="P1041" s="34"/>
      <c r="Q1041" s="34"/>
      <c r="R1041" s="35">
        <v>1</v>
      </c>
      <c r="S1041" s="35">
        <v>60</v>
      </c>
      <c r="T1041" s="34"/>
      <c r="U1041" s="34"/>
      <c r="V1041" s="34"/>
      <c r="W1041" s="34"/>
      <c r="X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>
        <v>1</v>
      </c>
      <c r="AO1041" s="36">
        <v>70</v>
      </c>
      <c r="AP1041" s="293">
        <f>MAX(K1041,M1041,O1041,Q1041,S1041,U1041,W1041,Y1041,AA1041,AC1041,AE1041,AG1041,AI1041,AK1041,AM1041,AO1041)*VLOOKUP(I1041,'5.- Instrumental'!$B$6:$O$303,14,FALSE)</f>
        <v>3.9038299663299663</v>
      </c>
      <c r="AQ1041" s="356">
        <f>VLOOKUP(C1041,'6.- Insumos'!$B$5:$K$2417,10,FALSE)</f>
        <v>117.40399999999998</v>
      </c>
      <c r="AR1041" s="293">
        <f t="shared" si="48"/>
        <v>121.30782996632995</v>
      </c>
      <c r="AS1041" s="293">
        <f t="shared" si="47"/>
        <v>121.30782996632995</v>
      </c>
      <c r="AU1041" s="357"/>
    </row>
    <row r="1042" spans="2:47" ht="38.25">
      <c r="B1042" s="52">
        <v>1036</v>
      </c>
      <c r="C1042" s="334">
        <v>49322</v>
      </c>
      <c r="D1042" s="368" t="s">
        <v>1593</v>
      </c>
      <c r="E1042" s="66" t="s">
        <v>3569</v>
      </c>
      <c r="F1042" s="55" t="s">
        <v>3570</v>
      </c>
      <c r="G1042" s="40" t="s">
        <v>3282</v>
      </c>
      <c r="H1042" s="54" t="s">
        <v>4422</v>
      </c>
      <c r="I1042" s="55" t="s">
        <v>3801</v>
      </c>
      <c r="J1042" s="35">
        <v>2</v>
      </c>
      <c r="K1042" s="35">
        <v>100</v>
      </c>
      <c r="L1042" s="35">
        <v>1</v>
      </c>
      <c r="M1042" s="35">
        <v>120</v>
      </c>
      <c r="N1042" s="34"/>
      <c r="O1042" s="34"/>
      <c r="P1042" s="34"/>
      <c r="Q1042" s="34"/>
      <c r="R1042" s="35">
        <v>1</v>
      </c>
      <c r="S1042" s="35">
        <v>100</v>
      </c>
      <c r="T1042" s="34"/>
      <c r="U1042" s="34"/>
      <c r="V1042" s="34"/>
      <c r="W1042" s="34"/>
      <c r="X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>
        <v>1</v>
      </c>
      <c r="AO1042" s="35">
        <v>110</v>
      </c>
      <c r="AP1042" s="293">
        <f>MAX(K1042,M1042,O1042,Q1042,S1042,U1042,W1042,Y1042,AA1042,AC1042,AE1042,AG1042,AI1042,AK1042,AM1042,AO1042)*VLOOKUP(I1042,'5.- Instrumental'!$B$6:$O$303,14,FALSE)</f>
        <v>5.8557449494949498</v>
      </c>
      <c r="AQ1042" s="356">
        <f>VLOOKUP(C1042,'6.- Insumos'!$B$5:$K$2417,10,FALSE)</f>
        <v>293.06335000000001</v>
      </c>
      <c r="AR1042" s="293">
        <f t="shared" si="48"/>
        <v>298.91909494949499</v>
      </c>
      <c r="AS1042" s="293">
        <f t="shared" si="47"/>
        <v>298.91909494949499</v>
      </c>
      <c r="AU1042" s="357"/>
    </row>
    <row r="1043" spans="2:47" ht="38.25">
      <c r="B1043" s="52">
        <v>1037</v>
      </c>
      <c r="C1043" s="334">
        <v>49323</v>
      </c>
      <c r="D1043" s="81" t="s">
        <v>1594</v>
      </c>
      <c r="E1043" s="66" t="s">
        <v>3569</v>
      </c>
      <c r="F1043" s="55" t="s">
        <v>3570</v>
      </c>
      <c r="G1043" s="40" t="s">
        <v>3282</v>
      </c>
      <c r="H1043" s="54" t="s">
        <v>4422</v>
      </c>
      <c r="I1043" s="55" t="s">
        <v>3801</v>
      </c>
      <c r="J1043" s="35">
        <v>2</v>
      </c>
      <c r="K1043" s="35">
        <v>100</v>
      </c>
      <c r="L1043" s="35">
        <v>1</v>
      </c>
      <c r="M1043" s="35">
        <v>120</v>
      </c>
      <c r="N1043" s="34"/>
      <c r="O1043" s="34"/>
      <c r="P1043" s="34"/>
      <c r="Q1043" s="34"/>
      <c r="R1043" s="35">
        <v>1</v>
      </c>
      <c r="S1043" s="35">
        <v>100</v>
      </c>
      <c r="T1043" s="34"/>
      <c r="U1043" s="34"/>
      <c r="V1043" s="34"/>
      <c r="W1043" s="34"/>
      <c r="X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>
        <v>1</v>
      </c>
      <c r="AO1043" s="35">
        <v>110</v>
      </c>
      <c r="AP1043" s="293">
        <f>MAX(K1043,M1043,O1043,Q1043,S1043,U1043,W1043,Y1043,AA1043,AC1043,AE1043,AG1043,AI1043,AK1043,AM1043,AO1043)*VLOOKUP(I1043,'5.- Instrumental'!$B$6:$O$303,14,FALSE)</f>
        <v>5.8557449494949498</v>
      </c>
      <c r="AQ1043" s="356">
        <f>VLOOKUP(C1043,'6.- Insumos'!$B$5:$K$2417,10,FALSE)</f>
        <v>293.06335000000001</v>
      </c>
      <c r="AR1043" s="293">
        <f t="shared" si="48"/>
        <v>298.91909494949499</v>
      </c>
      <c r="AS1043" s="293">
        <f t="shared" si="47"/>
        <v>298.91909494949499</v>
      </c>
      <c r="AU1043" s="357"/>
    </row>
    <row r="1044" spans="2:47" ht="38.25">
      <c r="B1044" s="52">
        <v>1038</v>
      </c>
      <c r="C1044" s="334">
        <v>49495</v>
      </c>
      <c r="D1044" s="81" t="s">
        <v>1595</v>
      </c>
      <c r="E1044" s="66" t="s">
        <v>3569</v>
      </c>
      <c r="F1044" s="55" t="s">
        <v>3570</v>
      </c>
      <c r="G1044" s="54" t="s">
        <v>4422</v>
      </c>
      <c r="H1044" s="54" t="s">
        <v>4422</v>
      </c>
      <c r="I1044" s="55" t="s">
        <v>3312</v>
      </c>
      <c r="J1044" s="35">
        <v>2</v>
      </c>
      <c r="K1044" s="36">
        <v>60</v>
      </c>
      <c r="L1044" s="35">
        <v>1</v>
      </c>
      <c r="M1044" s="36">
        <v>80</v>
      </c>
      <c r="N1044" s="34"/>
      <c r="O1044" s="34"/>
      <c r="P1044" s="34"/>
      <c r="Q1044" s="34"/>
      <c r="R1044" s="35">
        <v>1</v>
      </c>
      <c r="S1044" s="35">
        <v>60</v>
      </c>
      <c r="T1044" s="34"/>
      <c r="U1044" s="34"/>
      <c r="V1044" s="34"/>
      <c r="W1044" s="34"/>
      <c r="X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>
        <v>1</v>
      </c>
      <c r="AO1044" s="36">
        <v>70</v>
      </c>
      <c r="AP1044" s="293">
        <f>MAX(K1044,M1044,O1044,Q1044,S1044,U1044,W1044,Y1044,AA1044,AC1044,AE1044,AG1044,AI1044,AK1044,AM1044,AO1044)*VLOOKUP(I1044,'5.- Instrumental'!$B$6:$O$303,14,FALSE)</f>
        <v>1.9514590347923684</v>
      </c>
      <c r="AQ1044" s="356">
        <f>VLOOKUP(C1044,'6.- Insumos'!$B$5:$K$2417,10,FALSE)</f>
        <v>118.64</v>
      </c>
      <c r="AR1044" s="293">
        <f t="shared" si="48"/>
        <v>120.59145903479236</v>
      </c>
      <c r="AS1044" s="293">
        <f t="shared" si="47"/>
        <v>120.59145903479236</v>
      </c>
      <c r="AU1044" s="357"/>
    </row>
    <row r="1045" spans="2:47" ht="38.25">
      <c r="B1045" s="52">
        <v>1039</v>
      </c>
      <c r="C1045" s="334">
        <v>49496</v>
      </c>
      <c r="D1045" s="81" t="s">
        <v>1596</v>
      </c>
      <c r="E1045" s="66" t="s">
        <v>3569</v>
      </c>
      <c r="F1045" s="55" t="s">
        <v>3573</v>
      </c>
      <c r="G1045" s="54" t="s">
        <v>4422</v>
      </c>
      <c r="H1045" s="54" t="s">
        <v>4422</v>
      </c>
      <c r="I1045" s="55" t="s">
        <v>3315</v>
      </c>
      <c r="J1045" s="35">
        <v>2</v>
      </c>
      <c r="K1045" s="36">
        <v>60</v>
      </c>
      <c r="L1045" s="35">
        <v>1</v>
      </c>
      <c r="M1045" s="36">
        <v>80</v>
      </c>
      <c r="N1045" s="34"/>
      <c r="O1045" s="34"/>
      <c r="P1045" s="34"/>
      <c r="Q1045" s="34"/>
      <c r="R1045" s="35">
        <v>1</v>
      </c>
      <c r="S1045" s="35">
        <v>60</v>
      </c>
      <c r="T1045" s="34"/>
      <c r="U1045" s="34"/>
      <c r="V1045" s="34"/>
      <c r="W1045" s="34"/>
      <c r="X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>
        <v>1</v>
      </c>
      <c r="AO1045" s="36">
        <v>70</v>
      </c>
      <c r="AP1045" s="293">
        <f>MAX(K1045,M1045,O1045,Q1045,S1045,U1045,W1045,Y1045,AA1045,AC1045,AE1045,AG1045,AI1045,AK1045,AM1045,AO1045)*VLOOKUP(I1045,'5.- Instrumental'!$B$6:$O$303,14,FALSE)</f>
        <v>1.9514590347923684</v>
      </c>
      <c r="AQ1045" s="356">
        <f>VLOOKUP(C1045,'6.- Insumos'!$B$5:$K$2417,10,FALSE)</f>
        <v>118.64</v>
      </c>
      <c r="AR1045" s="293">
        <f t="shared" si="48"/>
        <v>120.59145903479236</v>
      </c>
      <c r="AS1045" s="293">
        <f t="shared" si="47"/>
        <v>120.59145903479236</v>
      </c>
      <c r="AU1045" s="357"/>
    </row>
    <row r="1046" spans="2:47" ht="38.25">
      <c r="B1046" s="52">
        <v>1040</v>
      </c>
      <c r="C1046" s="334">
        <v>49540</v>
      </c>
      <c r="D1046" s="81" t="s">
        <v>1597</v>
      </c>
      <c r="E1046" s="66" t="s">
        <v>3569</v>
      </c>
      <c r="F1046" s="55" t="s">
        <v>3570</v>
      </c>
      <c r="G1046" s="54" t="s">
        <v>4422</v>
      </c>
      <c r="H1046" s="54" t="s">
        <v>4422</v>
      </c>
      <c r="I1046" s="55" t="s">
        <v>3312</v>
      </c>
      <c r="J1046" s="34">
        <v>2</v>
      </c>
      <c r="K1046" s="34">
        <v>45</v>
      </c>
      <c r="L1046" s="34">
        <v>1</v>
      </c>
      <c r="M1046" s="34">
        <v>65</v>
      </c>
      <c r="N1046" s="34"/>
      <c r="O1046" s="34"/>
      <c r="P1046" s="34"/>
      <c r="Q1046" s="34"/>
      <c r="R1046" s="34">
        <v>1</v>
      </c>
      <c r="S1046" s="34">
        <v>45</v>
      </c>
      <c r="T1046" s="34"/>
      <c r="U1046" s="34"/>
      <c r="V1046" s="34"/>
      <c r="W1046" s="34"/>
      <c r="X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>
        <v>1</v>
      </c>
      <c r="AO1046" s="34">
        <v>55</v>
      </c>
      <c r="AP1046" s="293">
        <f>MAX(K1046,M1046,O1046,Q1046,S1046,U1046,W1046,Y1046,AA1046,AC1046,AE1046,AG1046,AI1046,AK1046,AM1046,AO1046)*VLOOKUP(I1046,'5.- Instrumental'!$B$6:$O$303,14,FALSE)</f>
        <v>1.5855604657687992</v>
      </c>
      <c r="AQ1046" s="356">
        <f>VLOOKUP(C1046,'6.- Insumos'!$B$5:$K$2417,10,FALSE)</f>
        <v>182.92399999999998</v>
      </c>
      <c r="AR1046" s="293">
        <f t="shared" si="48"/>
        <v>184.50956046576877</v>
      </c>
      <c r="AS1046" s="293">
        <f t="shared" si="47"/>
        <v>184.50956046576877</v>
      </c>
      <c r="AU1046" s="357"/>
    </row>
    <row r="1047" spans="2:47" ht="38.25">
      <c r="B1047" s="52">
        <v>1041</v>
      </c>
      <c r="C1047" s="334">
        <v>49565</v>
      </c>
      <c r="D1047" s="81" t="s">
        <v>1598</v>
      </c>
      <c r="E1047" s="66" t="s">
        <v>3569</v>
      </c>
      <c r="F1047" s="55" t="s">
        <v>3570</v>
      </c>
      <c r="G1047" s="54" t="s">
        <v>4422</v>
      </c>
      <c r="H1047" s="54" t="s">
        <v>4422</v>
      </c>
      <c r="I1047" s="55" t="s">
        <v>3312</v>
      </c>
      <c r="J1047" s="34">
        <v>2</v>
      </c>
      <c r="K1047" s="34">
        <v>45</v>
      </c>
      <c r="L1047" s="34">
        <v>1</v>
      </c>
      <c r="M1047" s="34">
        <v>65</v>
      </c>
      <c r="N1047" s="34"/>
      <c r="O1047" s="34"/>
      <c r="P1047" s="34"/>
      <c r="Q1047" s="34"/>
      <c r="R1047" s="34">
        <v>1</v>
      </c>
      <c r="S1047" s="34">
        <v>45</v>
      </c>
      <c r="T1047" s="34"/>
      <c r="U1047" s="34"/>
      <c r="V1047" s="34"/>
      <c r="W1047" s="34"/>
      <c r="X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>
        <v>1</v>
      </c>
      <c r="AO1047" s="34">
        <v>55</v>
      </c>
      <c r="AP1047" s="293">
        <f>MAX(K1047,M1047,O1047,Q1047,S1047,U1047,W1047,Y1047,AA1047,AC1047,AE1047,AG1047,AI1047,AK1047,AM1047,AO1047)*VLOOKUP(I1047,'5.- Instrumental'!$B$6:$O$303,14,FALSE)</f>
        <v>1.5855604657687992</v>
      </c>
      <c r="AQ1047" s="356">
        <f>VLOOKUP(C1047,'6.- Insumos'!$B$5:$K$2417,10,FALSE)</f>
        <v>182.92399999999998</v>
      </c>
      <c r="AR1047" s="293">
        <f t="shared" si="48"/>
        <v>184.50956046576877</v>
      </c>
      <c r="AS1047" s="293">
        <f t="shared" si="47"/>
        <v>184.50956046576877</v>
      </c>
      <c r="AU1047" s="357"/>
    </row>
    <row r="1048" spans="2:47" ht="38.25">
      <c r="B1048" s="52">
        <v>1042</v>
      </c>
      <c r="C1048" s="334">
        <v>49570</v>
      </c>
      <c r="D1048" s="81" t="s">
        <v>1599</v>
      </c>
      <c r="E1048" s="66" t="s">
        <v>3569</v>
      </c>
      <c r="F1048" s="55" t="s">
        <v>3570</v>
      </c>
      <c r="G1048" s="54" t="s">
        <v>4422</v>
      </c>
      <c r="H1048" s="54" t="s">
        <v>4422</v>
      </c>
      <c r="I1048" s="55" t="s">
        <v>3312</v>
      </c>
      <c r="J1048" s="34">
        <v>2</v>
      </c>
      <c r="K1048" s="34">
        <v>45</v>
      </c>
      <c r="L1048" s="34">
        <v>1</v>
      </c>
      <c r="M1048" s="34">
        <v>65</v>
      </c>
      <c r="N1048" s="34"/>
      <c r="O1048" s="34"/>
      <c r="P1048" s="34"/>
      <c r="Q1048" s="34"/>
      <c r="R1048" s="34">
        <v>1</v>
      </c>
      <c r="S1048" s="34">
        <v>45</v>
      </c>
      <c r="T1048" s="34"/>
      <c r="U1048" s="34"/>
      <c r="V1048" s="34"/>
      <c r="W1048" s="34"/>
      <c r="X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>
        <v>1</v>
      </c>
      <c r="AO1048" s="34">
        <v>55</v>
      </c>
      <c r="AP1048" s="293">
        <f>MAX(K1048,M1048,O1048,Q1048,S1048,U1048,W1048,Y1048,AA1048,AC1048,AE1048,AG1048,AI1048,AK1048,AM1048,AO1048)*VLOOKUP(I1048,'5.- Instrumental'!$B$6:$O$303,14,FALSE)</f>
        <v>1.5855604657687992</v>
      </c>
      <c r="AQ1048" s="356">
        <f>VLOOKUP(C1048,'6.- Insumos'!$B$5:$K$2417,10,FALSE)</f>
        <v>164.964</v>
      </c>
      <c r="AR1048" s="293">
        <f t="shared" si="48"/>
        <v>166.54956046576879</v>
      </c>
      <c r="AS1048" s="293">
        <f t="shared" si="47"/>
        <v>166.54956046576879</v>
      </c>
      <c r="AU1048" s="357"/>
    </row>
    <row r="1049" spans="2:47" ht="38.25">
      <c r="B1049" s="52">
        <v>1043</v>
      </c>
      <c r="C1049" s="334">
        <v>49572</v>
      </c>
      <c r="D1049" s="81" t="s">
        <v>1600</v>
      </c>
      <c r="E1049" s="66" t="s">
        <v>3569</v>
      </c>
      <c r="F1049" s="55" t="s">
        <v>3570</v>
      </c>
      <c r="G1049" s="54" t="s">
        <v>4422</v>
      </c>
      <c r="H1049" s="54" t="s">
        <v>4422</v>
      </c>
      <c r="I1049" s="55" t="s">
        <v>3312</v>
      </c>
      <c r="J1049" s="34">
        <v>2</v>
      </c>
      <c r="K1049" s="34">
        <v>45</v>
      </c>
      <c r="L1049" s="34">
        <v>1</v>
      </c>
      <c r="M1049" s="34">
        <v>65</v>
      </c>
      <c r="N1049" s="34"/>
      <c r="O1049" s="34"/>
      <c r="P1049" s="34"/>
      <c r="Q1049" s="34"/>
      <c r="R1049" s="34">
        <v>1</v>
      </c>
      <c r="S1049" s="34">
        <v>45</v>
      </c>
      <c r="T1049" s="34"/>
      <c r="U1049" s="34"/>
      <c r="V1049" s="34"/>
      <c r="W1049" s="34"/>
      <c r="X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>
        <v>1</v>
      </c>
      <c r="AO1049" s="34">
        <v>55</v>
      </c>
      <c r="AP1049" s="293">
        <f>MAX(K1049,M1049,O1049,Q1049,S1049,U1049,W1049,Y1049,AA1049,AC1049,AE1049,AG1049,AI1049,AK1049,AM1049,AO1049)*VLOOKUP(I1049,'5.- Instrumental'!$B$6:$O$303,14,FALSE)</f>
        <v>1.5855604657687992</v>
      </c>
      <c r="AQ1049" s="356">
        <f>VLOOKUP(C1049,'6.- Insumos'!$B$5:$K$2417,10,FALSE)</f>
        <v>255.72201666666666</v>
      </c>
      <c r="AR1049" s="293">
        <f t="shared" si="48"/>
        <v>257.30757713243548</v>
      </c>
      <c r="AS1049" s="293">
        <f t="shared" si="47"/>
        <v>257.30757713243548</v>
      </c>
      <c r="AU1049" s="357"/>
    </row>
    <row r="1050" spans="2:47" ht="38.25">
      <c r="B1050" s="52">
        <v>1044</v>
      </c>
      <c r="C1050" s="334">
        <v>49580</v>
      </c>
      <c r="D1050" s="81" t="s">
        <v>1601</v>
      </c>
      <c r="E1050" s="66" t="s">
        <v>3569</v>
      </c>
      <c r="F1050" s="55" t="s">
        <v>3570</v>
      </c>
      <c r="G1050" s="54" t="s">
        <v>4422</v>
      </c>
      <c r="H1050" s="54" t="s">
        <v>4422</v>
      </c>
      <c r="I1050" s="55" t="s">
        <v>3312</v>
      </c>
      <c r="J1050" s="34">
        <v>2</v>
      </c>
      <c r="K1050" s="34">
        <v>45</v>
      </c>
      <c r="L1050" s="34">
        <v>1</v>
      </c>
      <c r="M1050" s="34">
        <v>65</v>
      </c>
      <c r="N1050" s="34"/>
      <c r="O1050" s="34"/>
      <c r="P1050" s="34"/>
      <c r="Q1050" s="34"/>
      <c r="R1050" s="34">
        <v>1</v>
      </c>
      <c r="S1050" s="34">
        <v>45</v>
      </c>
      <c r="T1050" s="34"/>
      <c r="U1050" s="34"/>
      <c r="V1050" s="34"/>
      <c r="W1050" s="34"/>
      <c r="X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>
        <v>1</v>
      </c>
      <c r="AO1050" s="34">
        <v>55</v>
      </c>
      <c r="AP1050" s="293">
        <f>MAX(K1050,M1050,O1050,Q1050,S1050,U1050,W1050,Y1050,AA1050,AC1050,AE1050,AG1050,AI1050,AK1050,AM1050,AO1050)*VLOOKUP(I1050,'5.- Instrumental'!$B$6:$O$303,14,FALSE)</f>
        <v>1.5855604657687992</v>
      </c>
      <c r="AQ1050" s="356">
        <f>VLOOKUP(C1050,'6.- Insumos'!$B$5:$K$2417,10,FALSE)</f>
        <v>164.964</v>
      </c>
      <c r="AR1050" s="293">
        <f t="shared" si="48"/>
        <v>166.54956046576879</v>
      </c>
      <c r="AS1050" s="293">
        <f t="shared" si="47"/>
        <v>166.54956046576879</v>
      </c>
      <c r="AU1050" s="357"/>
    </row>
    <row r="1051" spans="2:47" ht="38.25">
      <c r="B1051" s="52">
        <v>1045</v>
      </c>
      <c r="C1051" s="334">
        <v>49582</v>
      </c>
      <c r="D1051" s="81" t="s">
        <v>1602</v>
      </c>
      <c r="E1051" s="66" t="s">
        <v>3569</v>
      </c>
      <c r="F1051" s="55" t="s">
        <v>3570</v>
      </c>
      <c r="G1051" s="54" t="s">
        <v>4422</v>
      </c>
      <c r="H1051" s="54" t="s">
        <v>4422</v>
      </c>
      <c r="I1051" s="55" t="s">
        <v>3312</v>
      </c>
      <c r="J1051" s="35">
        <v>2</v>
      </c>
      <c r="K1051" s="36">
        <v>60</v>
      </c>
      <c r="L1051" s="35">
        <v>1</v>
      </c>
      <c r="M1051" s="36">
        <v>80</v>
      </c>
      <c r="N1051" s="34"/>
      <c r="O1051" s="34"/>
      <c r="P1051" s="34"/>
      <c r="Q1051" s="34"/>
      <c r="R1051" s="35">
        <v>1</v>
      </c>
      <c r="S1051" s="35">
        <v>60</v>
      </c>
      <c r="T1051" s="34"/>
      <c r="U1051" s="34"/>
      <c r="V1051" s="34"/>
      <c r="W1051" s="34"/>
      <c r="X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>
        <v>1</v>
      </c>
      <c r="AO1051" s="36">
        <v>70</v>
      </c>
      <c r="AP1051" s="293">
        <f>MAX(K1051,M1051,O1051,Q1051,S1051,U1051,W1051,Y1051,AA1051,AC1051,AE1051,AG1051,AI1051,AK1051,AM1051,AO1051)*VLOOKUP(I1051,'5.- Instrumental'!$B$6:$O$303,14,FALSE)</f>
        <v>1.9514590347923684</v>
      </c>
      <c r="AQ1051" s="356">
        <f>VLOOKUP(C1051,'6.- Insumos'!$B$5:$K$2417,10,FALSE)</f>
        <v>265.90601666666663</v>
      </c>
      <c r="AR1051" s="293">
        <f t="shared" si="48"/>
        <v>267.85747570145901</v>
      </c>
      <c r="AS1051" s="293">
        <f t="shared" si="47"/>
        <v>267.85747570145901</v>
      </c>
      <c r="AU1051" s="357"/>
    </row>
    <row r="1052" spans="2:47" ht="38.25">
      <c r="B1052" s="52">
        <v>1046</v>
      </c>
      <c r="C1052" s="334">
        <v>49590</v>
      </c>
      <c r="D1052" s="81" t="s">
        <v>1603</v>
      </c>
      <c r="E1052" s="66" t="s">
        <v>3569</v>
      </c>
      <c r="F1052" s="55" t="s">
        <v>3570</v>
      </c>
      <c r="G1052" s="54" t="s">
        <v>4422</v>
      </c>
      <c r="H1052" s="54" t="s">
        <v>4422</v>
      </c>
      <c r="I1052" s="55" t="s">
        <v>3312</v>
      </c>
      <c r="J1052" s="35">
        <v>2</v>
      </c>
      <c r="K1052" s="36">
        <v>60</v>
      </c>
      <c r="L1052" s="35">
        <v>1</v>
      </c>
      <c r="M1052" s="36">
        <v>80</v>
      </c>
      <c r="N1052" s="34"/>
      <c r="O1052" s="34"/>
      <c r="P1052" s="34"/>
      <c r="Q1052" s="34"/>
      <c r="R1052" s="35">
        <v>1</v>
      </c>
      <c r="S1052" s="35">
        <v>60</v>
      </c>
      <c r="T1052" s="34"/>
      <c r="U1052" s="34"/>
      <c r="V1052" s="34"/>
      <c r="W1052" s="34"/>
      <c r="X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>
        <v>1</v>
      </c>
      <c r="AO1052" s="36">
        <v>70</v>
      </c>
      <c r="AP1052" s="293">
        <f>MAX(K1052,M1052,O1052,Q1052,S1052,U1052,W1052,Y1052,AA1052,AC1052,AE1052,AG1052,AI1052,AK1052,AM1052,AO1052)*VLOOKUP(I1052,'5.- Instrumental'!$B$6:$O$303,14,FALSE)</f>
        <v>1.9514590347923684</v>
      </c>
      <c r="AQ1052" s="356">
        <f>VLOOKUP(C1052,'6.- Insumos'!$B$5:$K$2417,10,FALSE)</f>
        <v>182.92399999999998</v>
      </c>
      <c r="AR1052" s="293">
        <f t="shared" si="48"/>
        <v>184.87545903479236</v>
      </c>
      <c r="AS1052" s="293">
        <f t="shared" si="47"/>
        <v>184.87545903479236</v>
      </c>
      <c r="AU1052" s="357"/>
    </row>
    <row r="1053" spans="2:47" ht="38.25">
      <c r="B1053" s="52">
        <v>1047</v>
      </c>
      <c r="C1053" s="334">
        <v>49600</v>
      </c>
      <c r="D1053" s="81" t="s">
        <v>1604</v>
      </c>
      <c r="E1053" s="66" t="s">
        <v>3569</v>
      </c>
      <c r="F1053" s="55" t="s">
        <v>3570</v>
      </c>
      <c r="G1053" s="54" t="s">
        <v>4422</v>
      </c>
      <c r="H1053" s="54" t="s">
        <v>4422</v>
      </c>
      <c r="I1053" s="55" t="s">
        <v>3312</v>
      </c>
      <c r="J1053" s="35">
        <v>2</v>
      </c>
      <c r="K1053" s="36">
        <v>75</v>
      </c>
      <c r="L1053" s="35">
        <v>1</v>
      </c>
      <c r="M1053" s="36">
        <v>95</v>
      </c>
      <c r="N1053" s="34"/>
      <c r="O1053" s="34"/>
      <c r="P1053" s="34"/>
      <c r="Q1053" s="34"/>
      <c r="R1053" s="35">
        <v>1</v>
      </c>
      <c r="S1053" s="35">
        <v>75</v>
      </c>
      <c r="T1053" s="34"/>
      <c r="U1053" s="34"/>
      <c r="V1053" s="34"/>
      <c r="W1053" s="34"/>
      <c r="X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>
        <v>1</v>
      </c>
      <c r="AO1053" s="36">
        <v>85</v>
      </c>
      <c r="AP1053" s="293">
        <f>MAX(K1053,M1053,O1053,Q1053,S1053,U1053,W1053,Y1053,AA1053,AC1053,AE1053,AG1053,AI1053,AK1053,AM1053,AO1053)*VLOOKUP(I1053,'5.- Instrumental'!$B$6:$O$303,14,FALSE)</f>
        <v>2.3173576038159371</v>
      </c>
      <c r="AQ1053" s="356">
        <f>VLOOKUP(C1053,'6.- Insumos'!$B$5:$K$2417,10,FALSE)</f>
        <v>276.09001666666666</v>
      </c>
      <c r="AR1053" s="293">
        <f t="shared" si="48"/>
        <v>278.40737427048259</v>
      </c>
      <c r="AS1053" s="293">
        <f t="shared" si="47"/>
        <v>278.40737427048259</v>
      </c>
      <c r="AU1053" s="357"/>
    </row>
    <row r="1054" spans="2:47" ht="38.25">
      <c r="B1054" s="52">
        <v>1048</v>
      </c>
      <c r="C1054" s="334">
        <v>49650</v>
      </c>
      <c r="D1054" s="81" t="s">
        <v>1605</v>
      </c>
      <c r="E1054" s="66" t="s">
        <v>3569</v>
      </c>
      <c r="F1054" s="55" t="s">
        <v>3570</v>
      </c>
      <c r="G1054" s="40" t="s">
        <v>3282</v>
      </c>
      <c r="H1054" s="54" t="s">
        <v>4422</v>
      </c>
      <c r="I1054" s="55" t="s">
        <v>3801</v>
      </c>
      <c r="J1054" s="35">
        <v>2</v>
      </c>
      <c r="K1054" s="36">
        <v>60</v>
      </c>
      <c r="L1054" s="35">
        <v>1</v>
      </c>
      <c r="M1054" s="36">
        <v>80</v>
      </c>
      <c r="N1054" s="34"/>
      <c r="O1054" s="34"/>
      <c r="P1054" s="34"/>
      <c r="Q1054" s="34"/>
      <c r="R1054" s="35">
        <v>1</v>
      </c>
      <c r="S1054" s="35">
        <v>60</v>
      </c>
      <c r="T1054" s="34"/>
      <c r="U1054" s="34"/>
      <c r="V1054" s="34"/>
      <c r="W1054" s="34"/>
      <c r="X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>
        <v>1</v>
      </c>
      <c r="AO1054" s="36">
        <v>70</v>
      </c>
      <c r="AP1054" s="293">
        <f>MAX(K1054,M1054,O1054,Q1054,S1054,U1054,W1054,Y1054,AA1054,AC1054,AE1054,AG1054,AI1054,AK1054,AM1054,AO1054)*VLOOKUP(I1054,'5.- Instrumental'!$B$6:$O$303,14,FALSE)</f>
        <v>3.9038299663299663</v>
      </c>
      <c r="AQ1054" s="356">
        <f>VLOOKUP(C1054,'6.- Insumos'!$B$5:$K$2417,10,FALSE)</f>
        <v>265.90601666666663</v>
      </c>
      <c r="AR1054" s="293">
        <f t="shared" si="48"/>
        <v>269.8098466329966</v>
      </c>
      <c r="AS1054" s="293">
        <f t="shared" si="47"/>
        <v>269.8098466329966</v>
      </c>
      <c r="AU1054" s="357"/>
    </row>
    <row r="1055" spans="2:47" ht="38.25">
      <c r="B1055" s="52">
        <v>1049</v>
      </c>
      <c r="C1055" s="334">
        <v>49675</v>
      </c>
      <c r="D1055" s="368" t="s">
        <v>1606</v>
      </c>
      <c r="E1055" s="66" t="s">
        <v>3569</v>
      </c>
      <c r="F1055" s="55" t="s">
        <v>3570</v>
      </c>
      <c r="G1055" s="40" t="s">
        <v>3282</v>
      </c>
      <c r="H1055" s="54" t="s">
        <v>4422</v>
      </c>
      <c r="I1055" s="55" t="s">
        <v>3801</v>
      </c>
      <c r="J1055" s="35">
        <v>2</v>
      </c>
      <c r="K1055" s="36">
        <v>60</v>
      </c>
      <c r="L1055" s="35">
        <v>1</v>
      </c>
      <c r="M1055" s="36">
        <v>80</v>
      </c>
      <c r="N1055" s="34"/>
      <c r="O1055" s="34"/>
      <c r="P1055" s="34"/>
      <c r="Q1055" s="34"/>
      <c r="R1055" s="35">
        <v>1</v>
      </c>
      <c r="S1055" s="35">
        <v>60</v>
      </c>
      <c r="T1055" s="34"/>
      <c r="U1055" s="34"/>
      <c r="V1055" s="34"/>
      <c r="W1055" s="34"/>
      <c r="X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>
        <v>1</v>
      </c>
      <c r="AO1055" s="36">
        <v>70</v>
      </c>
      <c r="AP1055" s="293">
        <f>MAX(K1055,M1055,O1055,Q1055,S1055,U1055,W1055,Y1055,AA1055,AC1055,AE1055,AG1055,AI1055,AK1055,AM1055,AO1055)*VLOOKUP(I1055,'5.- Instrumental'!$B$6:$O$303,14,FALSE)</f>
        <v>3.9038299663299663</v>
      </c>
      <c r="AQ1055" s="356">
        <f>VLOOKUP(C1055,'6.- Insumos'!$B$5:$K$2417,10,FALSE)</f>
        <v>265.90601666666663</v>
      </c>
      <c r="AR1055" s="293">
        <f t="shared" si="48"/>
        <v>269.8098466329966</v>
      </c>
      <c r="AS1055" s="293">
        <f t="shared" si="47"/>
        <v>269.8098466329966</v>
      </c>
      <c r="AU1055" s="357"/>
    </row>
    <row r="1056" spans="2:47" ht="38.25">
      <c r="B1056" s="52">
        <v>1050</v>
      </c>
      <c r="C1056" s="334">
        <v>49900</v>
      </c>
      <c r="D1056" s="81" t="s">
        <v>1607</v>
      </c>
      <c r="E1056" s="66" t="s">
        <v>3569</v>
      </c>
      <c r="F1056" s="55" t="s">
        <v>3570</v>
      </c>
      <c r="G1056" s="54" t="s">
        <v>4422</v>
      </c>
      <c r="H1056" s="54" t="s">
        <v>4422</v>
      </c>
      <c r="I1056" s="55" t="s">
        <v>3312</v>
      </c>
      <c r="J1056" s="35">
        <v>2</v>
      </c>
      <c r="K1056" s="36">
        <v>75</v>
      </c>
      <c r="L1056" s="35">
        <v>1</v>
      </c>
      <c r="M1056" s="36">
        <v>95</v>
      </c>
      <c r="N1056" s="34"/>
      <c r="O1056" s="34"/>
      <c r="P1056" s="34"/>
      <c r="Q1056" s="34"/>
      <c r="R1056" s="35">
        <v>1</v>
      </c>
      <c r="S1056" s="35">
        <v>75</v>
      </c>
      <c r="T1056" s="34"/>
      <c r="U1056" s="34"/>
      <c r="V1056" s="34"/>
      <c r="W1056" s="34"/>
      <c r="X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>
        <v>1</v>
      </c>
      <c r="AO1056" s="36">
        <v>85</v>
      </c>
      <c r="AP1056" s="293">
        <f>MAX(K1056,M1056,O1056,Q1056,S1056,U1056,W1056,Y1056,AA1056,AC1056,AE1056,AG1056,AI1056,AK1056,AM1056,AO1056)*VLOOKUP(I1056,'5.- Instrumental'!$B$6:$O$303,14,FALSE)</f>
        <v>2.3173576038159371</v>
      </c>
      <c r="AQ1056" s="356">
        <f>VLOOKUP(C1056,'6.- Insumos'!$B$5:$K$2417,10,FALSE)</f>
        <v>182.92399999999998</v>
      </c>
      <c r="AR1056" s="293">
        <f t="shared" si="48"/>
        <v>185.24135760381591</v>
      </c>
      <c r="AS1056" s="293">
        <f t="shared" si="47"/>
        <v>185.24135760381591</v>
      </c>
      <c r="AU1056" s="357"/>
    </row>
    <row r="1057" spans="2:47" ht="38.25">
      <c r="B1057" s="52">
        <v>1051</v>
      </c>
      <c r="C1057" s="334">
        <v>50020</v>
      </c>
      <c r="D1057" s="81" t="s">
        <v>1608</v>
      </c>
      <c r="E1057" s="66" t="s">
        <v>3569</v>
      </c>
      <c r="F1057" s="55" t="s">
        <v>3573</v>
      </c>
      <c r="G1057" s="54" t="s">
        <v>4422</v>
      </c>
      <c r="H1057" s="54" t="s">
        <v>4422</v>
      </c>
      <c r="I1057" s="55" t="s">
        <v>3315</v>
      </c>
      <c r="J1057" s="35">
        <v>2</v>
      </c>
      <c r="K1057" s="36">
        <v>60</v>
      </c>
      <c r="L1057" s="35">
        <v>1</v>
      </c>
      <c r="M1057" s="36">
        <v>80</v>
      </c>
      <c r="N1057" s="34"/>
      <c r="O1057" s="34"/>
      <c r="P1057" s="34"/>
      <c r="Q1057" s="34"/>
      <c r="R1057" s="35">
        <v>1</v>
      </c>
      <c r="S1057" s="35">
        <v>60</v>
      </c>
      <c r="T1057" s="34"/>
      <c r="U1057" s="34"/>
      <c r="V1057" s="34"/>
      <c r="W1057" s="34"/>
      <c r="X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>
        <v>1</v>
      </c>
      <c r="AO1057" s="36">
        <v>70</v>
      </c>
      <c r="AP1057" s="293">
        <f>MAX(K1057,M1057,O1057,Q1057,S1057,U1057,W1057,Y1057,AA1057,AC1057,AE1057,AG1057,AI1057,AK1057,AM1057,AO1057)*VLOOKUP(I1057,'5.- Instrumental'!$B$6:$O$303,14,FALSE)</f>
        <v>1.9514590347923684</v>
      </c>
      <c r="AQ1057" s="356">
        <f>VLOOKUP(C1057,'6.- Insumos'!$B$5:$K$2417,10,FALSE)</f>
        <v>258.16601666666668</v>
      </c>
      <c r="AR1057" s="293">
        <f t="shared" si="48"/>
        <v>260.11747570145906</v>
      </c>
      <c r="AS1057" s="293">
        <f t="shared" si="47"/>
        <v>260.11747570145906</v>
      </c>
      <c r="AU1057" s="357"/>
    </row>
    <row r="1058" spans="2:47" ht="38.25">
      <c r="B1058" s="52">
        <v>1052</v>
      </c>
      <c r="C1058" s="334">
        <v>50021</v>
      </c>
      <c r="D1058" s="81" t="s">
        <v>1609</v>
      </c>
      <c r="E1058" s="66" t="s">
        <v>3569</v>
      </c>
      <c r="F1058" s="55" t="s">
        <v>3573</v>
      </c>
      <c r="G1058" s="54" t="s">
        <v>4422</v>
      </c>
      <c r="H1058" s="54" t="s">
        <v>4422</v>
      </c>
      <c r="I1058" s="55" t="s">
        <v>3315</v>
      </c>
      <c r="J1058" s="35">
        <v>2</v>
      </c>
      <c r="K1058" s="36">
        <v>60</v>
      </c>
      <c r="L1058" s="35">
        <v>1</v>
      </c>
      <c r="M1058" s="36">
        <v>80</v>
      </c>
      <c r="N1058" s="34"/>
      <c r="O1058" s="34"/>
      <c r="P1058" s="34"/>
      <c r="Q1058" s="34"/>
      <c r="R1058" s="35">
        <v>1</v>
      </c>
      <c r="S1058" s="35">
        <v>60</v>
      </c>
      <c r="T1058" s="34"/>
      <c r="U1058" s="34"/>
      <c r="V1058" s="34"/>
      <c r="W1058" s="34"/>
      <c r="X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>
        <v>1</v>
      </c>
      <c r="AO1058" s="36">
        <v>70</v>
      </c>
      <c r="AP1058" s="293">
        <f>MAX(K1058,M1058,O1058,Q1058,S1058,U1058,W1058,Y1058,AA1058,AC1058,AE1058,AG1058,AI1058,AK1058,AM1058,AO1058)*VLOOKUP(I1058,'5.- Instrumental'!$B$6:$O$303,14,FALSE)</f>
        <v>1.9514590347923684</v>
      </c>
      <c r="AQ1058" s="356">
        <f>VLOOKUP(C1058,'6.- Insumos'!$B$5:$K$2417,10,FALSE)</f>
        <v>258.16601666666668</v>
      </c>
      <c r="AR1058" s="293">
        <f t="shared" si="48"/>
        <v>260.11747570145906</v>
      </c>
      <c r="AS1058" s="293">
        <f t="shared" si="47"/>
        <v>260.11747570145906</v>
      </c>
      <c r="AU1058" s="357"/>
    </row>
    <row r="1059" spans="2:47" ht="38.25">
      <c r="B1059" s="52">
        <v>1053</v>
      </c>
      <c r="C1059" s="334">
        <v>50040</v>
      </c>
      <c r="D1059" s="81" t="s">
        <v>1610</v>
      </c>
      <c r="E1059" s="66" t="s">
        <v>3569</v>
      </c>
      <c r="F1059" s="55" t="s">
        <v>3573</v>
      </c>
      <c r="G1059" s="54" t="s">
        <v>4422</v>
      </c>
      <c r="H1059" s="54" t="s">
        <v>4422</v>
      </c>
      <c r="I1059" s="55" t="s">
        <v>3315</v>
      </c>
      <c r="J1059" s="34">
        <v>2</v>
      </c>
      <c r="K1059" s="34">
        <v>45</v>
      </c>
      <c r="L1059" s="34">
        <v>1</v>
      </c>
      <c r="M1059" s="34">
        <v>65</v>
      </c>
      <c r="N1059" s="34"/>
      <c r="O1059" s="34"/>
      <c r="P1059" s="34"/>
      <c r="Q1059" s="34"/>
      <c r="R1059" s="34">
        <v>1</v>
      </c>
      <c r="S1059" s="34">
        <v>45</v>
      </c>
      <c r="T1059" s="34"/>
      <c r="U1059" s="34"/>
      <c r="V1059" s="34"/>
      <c r="W1059" s="34"/>
      <c r="X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>
        <v>1</v>
      </c>
      <c r="AO1059" s="34">
        <v>55</v>
      </c>
      <c r="AP1059" s="293">
        <f>MAX(K1059,M1059,O1059,Q1059,S1059,U1059,W1059,Y1059,AA1059,AC1059,AE1059,AG1059,AI1059,AK1059,AM1059,AO1059)*VLOOKUP(I1059,'5.- Instrumental'!$B$6:$O$303,14,FALSE)</f>
        <v>1.5855604657687992</v>
      </c>
      <c r="AQ1059" s="356">
        <f>VLOOKUP(C1059,'6.- Insumos'!$B$5:$K$2417,10,FALSE)</f>
        <v>338.73050666666666</v>
      </c>
      <c r="AR1059" s="293">
        <f t="shared" si="48"/>
        <v>340.31606713243548</v>
      </c>
      <c r="AS1059" s="293">
        <f t="shared" si="47"/>
        <v>340.31606713243548</v>
      </c>
      <c r="AU1059" s="357"/>
    </row>
    <row r="1060" spans="2:47" ht="38.25">
      <c r="B1060" s="52">
        <v>1054</v>
      </c>
      <c r="C1060" s="334">
        <v>50045</v>
      </c>
      <c r="D1060" s="81" t="s">
        <v>1611</v>
      </c>
      <c r="E1060" s="66" t="s">
        <v>3569</v>
      </c>
      <c r="F1060" s="55" t="s">
        <v>3573</v>
      </c>
      <c r="G1060" s="54" t="s">
        <v>4422</v>
      </c>
      <c r="H1060" s="54" t="s">
        <v>4422</v>
      </c>
      <c r="I1060" s="55" t="s">
        <v>3315</v>
      </c>
      <c r="J1060" s="34">
        <v>2</v>
      </c>
      <c r="K1060" s="34">
        <v>45</v>
      </c>
      <c r="L1060" s="34">
        <v>1</v>
      </c>
      <c r="M1060" s="34">
        <v>65</v>
      </c>
      <c r="N1060" s="34"/>
      <c r="O1060" s="34"/>
      <c r="P1060" s="34"/>
      <c r="Q1060" s="34"/>
      <c r="R1060" s="34">
        <v>1</v>
      </c>
      <c r="S1060" s="34">
        <v>45</v>
      </c>
      <c r="T1060" s="34"/>
      <c r="U1060" s="34"/>
      <c r="V1060" s="34"/>
      <c r="W1060" s="34"/>
      <c r="X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>
        <v>1</v>
      </c>
      <c r="AO1060" s="34">
        <v>55</v>
      </c>
      <c r="AP1060" s="293">
        <f>MAX(K1060,M1060,O1060,Q1060,S1060,U1060,W1060,Y1060,AA1060,AC1060,AE1060,AG1060,AI1060,AK1060,AM1060,AO1060)*VLOOKUP(I1060,'5.- Instrumental'!$B$6:$O$303,14,FALSE)</f>
        <v>1.5855604657687992</v>
      </c>
      <c r="AQ1060" s="356">
        <f>VLOOKUP(C1060,'6.- Insumos'!$B$5:$K$2417,10,FALSE)</f>
        <v>338.73050666666666</v>
      </c>
      <c r="AR1060" s="293">
        <f t="shared" si="48"/>
        <v>340.31606713243548</v>
      </c>
      <c r="AS1060" s="293">
        <f t="shared" si="47"/>
        <v>340.31606713243548</v>
      </c>
      <c r="AU1060" s="357"/>
    </row>
    <row r="1061" spans="2:47" ht="38.25">
      <c r="B1061" s="52">
        <v>1055</v>
      </c>
      <c r="C1061" s="334">
        <v>50060</v>
      </c>
      <c r="D1061" s="81" t="s">
        <v>1612</v>
      </c>
      <c r="E1061" s="66" t="s">
        <v>3569</v>
      </c>
      <c r="F1061" s="55" t="s">
        <v>3573</v>
      </c>
      <c r="G1061" s="54" t="s">
        <v>4422</v>
      </c>
      <c r="H1061" s="54" t="s">
        <v>4422</v>
      </c>
      <c r="I1061" s="55" t="s">
        <v>3315</v>
      </c>
      <c r="J1061" s="35">
        <v>2</v>
      </c>
      <c r="K1061" s="36">
        <v>60</v>
      </c>
      <c r="L1061" s="35">
        <v>1</v>
      </c>
      <c r="M1061" s="36">
        <v>80</v>
      </c>
      <c r="N1061" s="34"/>
      <c r="O1061" s="34"/>
      <c r="P1061" s="34"/>
      <c r="Q1061" s="34"/>
      <c r="R1061" s="35">
        <v>1</v>
      </c>
      <c r="S1061" s="35">
        <v>60</v>
      </c>
      <c r="T1061" s="34"/>
      <c r="U1061" s="34"/>
      <c r="V1061" s="34"/>
      <c r="W1061" s="34"/>
      <c r="X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>
        <v>1</v>
      </c>
      <c r="AO1061" s="36">
        <v>70</v>
      </c>
      <c r="AP1061" s="293">
        <f>MAX(K1061,M1061,O1061,Q1061,S1061,U1061,W1061,Y1061,AA1061,AC1061,AE1061,AG1061,AI1061,AK1061,AM1061,AO1061)*VLOOKUP(I1061,'5.- Instrumental'!$B$6:$O$303,14,FALSE)</f>
        <v>1.9514590347923684</v>
      </c>
      <c r="AQ1061" s="356">
        <f>VLOOKUP(C1061,'6.- Insumos'!$B$5:$K$2417,10,FALSE)</f>
        <v>348.91450666666668</v>
      </c>
      <c r="AR1061" s="293">
        <f t="shared" si="48"/>
        <v>350.86596570145906</v>
      </c>
      <c r="AS1061" s="293">
        <f t="shared" si="47"/>
        <v>350.86596570145906</v>
      </c>
      <c r="AU1061" s="357"/>
    </row>
    <row r="1062" spans="2:47" ht="38.25">
      <c r="B1062" s="52">
        <v>1056</v>
      </c>
      <c r="C1062" s="334">
        <v>50080</v>
      </c>
      <c r="D1062" s="81" t="s">
        <v>1613</v>
      </c>
      <c r="E1062" s="66" t="s">
        <v>3569</v>
      </c>
      <c r="F1062" s="55" t="s">
        <v>3573</v>
      </c>
      <c r="G1062" s="54" t="s">
        <v>4422</v>
      </c>
      <c r="H1062" s="54" t="s">
        <v>4422</v>
      </c>
      <c r="I1062" s="55" t="s">
        <v>3315</v>
      </c>
      <c r="J1062" s="34">
        <v>2</v>
      </c>
      <c r="K1062" s="34">
        <v>45</v>
      </c>
      <c r="L1062" s="34">
        <v>1</v>
      </c>
      <c r="M1062" s="34">
        <v>65</v>
      </c>
      <c r="N1062" s="34"/>
      <c r="O1062" s="34"/>
      <c r="P1062" s="34"/>
      <c r="Q1062" s="34"/>
      <c r="R1062" s="34">
        <v>1</v>
      </c>
      <c r="S1062" s="34">
        <v>45</v>
      </c>
      <c r="T1062" s="34"/>
      <c r="U1062" s="34"/>
      <c r="V1062" s="34"/>
      <c r="W1062" s="34"/>
      <c r="X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>
        <v>1</v>
      </c>
      <c r="AO1062" s="34">
        <v>55</v>
      </c>
      <c r="AP1062" s="293">
        <f>MAX(K1062,M1062,O1062,Q1062,S1062,U1062,W1062,Y1062,AA1062,AC1062,AE1062,AG1062,AI1062,AK1062,AM1062,AO1062)*VLOOKUP(I1062,'5.- Instrumental'!$B$6:$O$303,14,FALSE)</f>
        <v>1.5855604657687992</v>
      </c>
      <c r="AQ1062" s="356">
        <f>VLOOKUP(C1062,'6.- Insumos'!$B$5:$K$2417,10,FALSE)</f>
        <v>255.72201666666666</v>
      </c>
      <c r="AR1062" s="293">
        <f t="shared" si="48"/>
        <v>257.30757713243548</v>
      </c>
      <c r="AS1062" s="293">
        <f t="shared" si="47"/>
        <v>257.30757713243548</v>
      </c>
      <c r="AU1062" s="357"/>
    </row>
    <row r="1063" spans="2:47" ht="38.25">
      <c r="B1063" s="52">
        <v>1057</v>
      </c>
      <c r="C1063" s="334">
        <v>50120</v>
      </c>
      <c r="D1063" s="81" t="s">
        <v>1614</v>
      </c>
      <c r="E1063" s="66" t="s">
        <v>3569</v>
      </c>
      <c r="F1063" s="55" t="s">
        <v>3573</v>
      </c>
      <c r="G1063" s="54" t="s">
        <v>4422</v>
      </c>
      <c r="H1063" s="54" t="s">
        <v>4422</v>
      </c>
      <c r="I1063" s="55" t="s">
        <v>3315</v>
      </c>
      <c r="J1063" s="35">
        <v>2</v>
      </c>
      <c r="K1063" s="36">
        <v>60</v>
      </c>
      <c r="L1063" s="35">
        <v>1</v>
      </c>
      <c r="M1063" s="36">
        <v>80</v>
      </c>
      <c r="N1063" s="34"/>
      <c r="O1063" s="34"/>
      <c r="P1063" s="34"/>
      <c r="Q1063" s="34"/>
      <c r="R1063" s="35">
        <v>1</v>
      </c>
      <c r="S1063" s="35">
        <v>60</v>
      </c>
      <c r="T1063" s="34"/>
      <c r="U1063" s="34"/>
      <c r="V1063" s="34"/>
      <c r="W1063" s="34"/>
      <c r="X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>
        <v>1</v>
      </c>
      <c r="AO1063" s="36">
        <v>70</v>
      </c>
      <c r="AP1063" s="293">
        <f>MAX(K1063,M1063,O1063,Q1063,S1063,U1063,W1063,Y1063,AA1063,AC1063,AE1063,AG1063,AI1063,AK1063,AM1063,AO1063)*VLOOKUP(I1063,'5.- Instrumental'!$B$6:$O$303,14,FALSE)</f>
        <v>1.9514590347923684</v>
      </c>
      <c r="AQ1063" s="356">
        <f>VLOOKUP(C1063,'6.- Insumos'!$B$5:$K$2417,10,FALSE)</f>
        <v>348.91450666666668</v>
      </c>
      <c r="AR1063" s="293">
        <f t="shared" si="48"/>
        <v>350.86596570145906</v>
      </c>
      <c r="AS1063" s="293">
        <f t="shared" si="47"/>
        <v>350.86596570145906</v>
      </c>
      <c r="AU1063" s="357"/>
    </row>
    <row r="1064" spans="2:47" ht="25.5">
      <c r="B1064" s="52">
        <v>1058</v>
      </c>
      <c r="C1064" s="334">
        <v>50200</v>
      </c>
      <c r="D1064" s="81" t="s">
        <v>1615</v>
      </c>
      <c r="E1064" s="66" t="s">
        <v>3562</v>
      </c>
      <c r="F1064" s="55" t="s">
        <v>3565</v>
      </c>
      <c r="G1064" s="54" t="s">
        <v>4422</v>
      </c>
      <c r="H1064" s="54" t="s">
        <v>4422</v>
      </c>
      <c r="I1064" s="55" t="s">
        <v>3293</v>
      </c>
      <c r="J1064" s="34">
        <v>1</v>
      </c>
      <c r="K1064" s="34">
        <v>20</v>
      </c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>
        <v>1</v>
      </c>
      <c r="AO1064" s="34">
        <v>25</v>
      </c>
      <c r="AP1064" s="293">
        <f>MAX(K1064,M1064,O1064,Q1064,S1064,U1064,W1064,Y1064,AA1064,AC1064,AE1064,AG1064,AI1064,AK1064,AM1064,AO1064)*VLOOKUP(I1064,'5.- Instrumental'!$B$6:$O$303,14,FALSE)</f>
        <v>5.2149095117845122E-2</v>
      </c>
      <c r="AQ1064" s="356">
        <f>VLOOKUP(C1064,'6.- Insumos'!$B$5:$K$2417,10,FALSE)</f>
        <v>18.19285</v>
      </c>
      <c r="AR1064" s="293">
        <f t="shared" si="48"/>
        <v>18.244999095117844</v>
      </c>
      <c r="AS1064" s="293">
        <f t="shared" si="47"/>
        <v>18.244999095117844</v>
      </c>
      <c r="AU1064" s="357"/>
    </row>
    <row r="1065" spans="2:47" ht="38.25">
      <c r="B1065" s="52">
        <v>1059</v>
      </c>
      <c r="C1065" s="334">
        <v>50205</v>
      </c>
      <c r="D1065" s="81" t="s">
        <v>1616</v>
      </c>
      <c r="E1065" s="66" t="s">
        <v>3569</v>
      </c>
      <c r="F1065" s="55" t="s">
        <v>3573</v>
      </c>
      <c r="G1065" s="54" t="s">
        <v>4422</v>
      </c>
      <c r="H1065" s="54" t="s">
        <v>4422</v>
      </c>
      <c r="I1065" s="55" t="s">
        <v>3315</v>
      </c>
      <c r="J1065" s="34">
        <v>2</v>
      </c>
      <c r="K1065" s="34">
        <v>30</v>
      </c>
      <c r="L1065" s="34">
        <v>1</v>
      </c>
      <c r="M1065" s="34">
        <v>50</v>
      </c>
      <c r="N1065" s="34"/>
      <c r="O1065" s="34"/>
      <c r="P1065" s="34"/>
      <c r="Q1065" s="34"/>
      <c r="R1065" s="34">
        <v>1</v>
      </c>
      <c r="S1065" s="34">
        <v>30</v>
      </c>
      <c r="T1065" s="34"/>
      <c r="U1065" s="34"/>
      <c r="V1065" s="34"/>
      <c r="W1065" s="34"/>
      <c r="X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>
        <v>1</v>
      </c>
      <c r="AO1065" s="34">
        <v>40</v>
      </c>
      <c r="AP1065" s="293">
        <f>MAX(K1065,M1065,O1065,Q1065,S1065,U1065,W1065,Y1065,AA1065,AC1065,AE1065,AG1065,AI1065,AK1065,AM1065,AO1065)*VLOOKUP(I1065,'5.- Instrumental'!$B$6:$O$303,14,FALSE)</f>
        <v>1.2196618967452302</v>
      </c>
      <c r="AQ1065" s="356">
        <f>VLOOKUP(C1065,'6.- Insumos'!$B$5:$K$2417,10,FALSE)</f>
        <v>39.472850000000001</v>
      </c>
      <c r="AR1065" s="293">
        <f t="shared" si="48"/>
        <v>40.692511896745231</v>
      </c>
      <c r="AS1065" s="293">
        <f t="shared" si="47"/>
        <v>40.692511896745231</v>
      </c>
      <c r="AU1065" s="357"/>
    </row>
    <row r="1066" spans="2:47" ht="38.25">
      <c r="B1066" s="52">
        <v>1060</v>
      </c>
      <c r="C1066" s="334">
        <v>50220</v>
      </c>
      <c r="D1066" s="81" t="s">
        <v>1617</v>
      </c>
      <c r="E1066" s="66" t="s">
        <v>3569</v>
      </c>
      <c r="F1066" s="55" t="s">
        <v>3573</v>
      </c>
      <c r="G1066" s="54" t="s">
        <v>4422</v>
      </c>
      <c r="H1066" s="54" t="s">
        <v>4422</v>
      </c>
      <c r="I1066" s="55" t="s">
        <v>3315</v>
      </c>
      <c r="J1066" s="35">
        <v>2</v>
      </c>
      <c r="K1066" s="36">
        <v>90</v>
      </c>
      <c r="L1066" s="35">
        <v>1</v>
      </c>
      <c r="M1066" s="36">
        <v>110</v>
      </c>
      <c r="N1066" s="34"/>
      <c r="O1066" s="34"/>
      <c r="P1066" s="34"/>
      <c r="Q1066" s="34"/>
      <c r="R1066" s="35">
        <v>1</v>
      </c>
      <c r="S1066" s="35">
        <v>90</v>
      </c>
      <c r="T1066" s="34"/>
      <c r="U1066" s="34"/>
      <c r="V1066" s="34"/>
      <c r="W1066" s="34"/>
      <c r="X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>
        <v>1</v>
      </c>
      <c r="AO1066" s="36">
        <v>100</v>
      </c>
      <c r="AP1066" s="293">
        <f>MAX(K1066,M1066,O1066,Q1066,S1066,U1066,W1066,Y1066,AA1066,AC1066,AE1066,AG1066,AI1066,AK1066,AM1066,AO1066)*VLOOKUP(I1066,'5.- Instrumental'!$B$6:$O$303,14,FALSE)</f>
        <v>2.6832561728395063</v>
      </c>
      <c r="AQ1066" s="356">
        <f>VLOOKUP(C1066,'6.- Insumos'!$B$5:$K$2417,10,FALSE)</f>
        <v>363.04099000000002</v>
      </c>
      <c r="AR1066" s="293">
        <f t="shared" si="48"/>
        <v>365.72424617283951</v>
      </c>
      <c r="AS1066" s="293">
        <f t="shared" si="47"/>
        <v>365.72424617283951</v>
      </c>
      <c r="AU1066" s="357"/>
    </row>
    <row r="1067" spans="2:47" ht="38.25">
      <c r="B1067" s="52">
        <v>1061</v>
      </c>
      <c r="C1067" s="334">
        <v>50230</v>
      </c>
      <c r="D1067" s="81" t="s">
        <v>1618</v>
      </c>
      <c r="E1067" s="66" t="s">
        <v>3569</v>
      </c>
      <c r="F1067" s="55" t="s">
        <v>1742</v>
      </c>
      <c r="G1067" s="54" t="s">
        <v>4422</v>
      </c>
      <c r="H1067" s="54" t="s">
        <v>4422</v>
      </c>
      <c r="I1067" s="55" t="s">
        <v>3315</v>
      </c>
      <c r="J1067" s="35">
        <v>2</v>
      </c>
      <c r="K1067" s="36">
        <v>120</v>
      </c>
      <c r="L1067" s="35">
        <v>1</v>
      </c>
      <c r="M1067" s="36">
        <v>140</v>
      </c>
      <c r="N1067" s="34"/>
      <c r="O1067" s="34"/>
      <c r="P1067" s="34"/>
      <c r="Q1067" s="34"/>
      <c r="R1067" s="35">
        <v>1</v>
      </c>
      <c r="S1067" s="35">
        <v>120</v>
      </c>
      <c r="T1067" s="34"/>
      <c r="U1067" s="34"/>
      <c r="V1067" s="34"/>
      <c r="W1067" s="34"/>
      <c r="X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>
        <v>1</v>
      </c>
      <c r="AO1067" s="36">
        <v>130</v>
      </c>
      <c r="AP1067" s="293">
        <f>MAX(K1067,M1067,O1067,Q1067,S1067,U1067,W1067,Y1067,AA1067,AC1067,AE1067,AG1067,AI1067,AK1067,AM1067,AO1067)*VLOOKUP(I1067,'5.- Instrumental'!$B$6:$O$303,14,FALSE)</f>
        <v>3.4150533108866443</v>
      </c>
      <c r="AQ1067" s="356">
        <f>VLOOKUP(C1067,'6.- Insumos'!$B$5:$K$2417,10,FALSE)</f>
        <v>354.69048999999995</v>
      </c>
      <c r="AR1067" s="293" t="s">
        <v>3270</v>
      </c>
      <c r="AS1067" s="293">
        <f t="shared" si="47"/>
        <v>358.10554331088662</v>
      </c>
      <c r="AU1067" s="357"/>
    </row>
    <row r="1068" spans="2:47" ht="38.25">
      <c r="B1068" s="52">
        <v>1062</v>
      </c>
      <c r="C1068" s="334">
        <v>50240</v>
      </c>
      <c r="D1068" s="81" t="s">
        <v>1619</v>
      </c>
      <c r="E1068" s="66" t="s">
        <v>3569</v>
      </c>
      <c r="F1068" s="55" t="s">
        <v>1742</v>
      </c>
      <c r="G1068" s="54" t="s">
        <v>4422</v>
      </c>
      <c r="H1068" s="54" t="s">
        <v>4422</v>
      </c>
      <c r="I1068" s="55" t="s">
        <v>3315</v>
      </c>
      <c r="J1068" s="34">
        <v>2</v>
      </c>
      <c r="K1068" s="34">
        <v>75</v>
      </c>
      <c r="L1068" s="34">
        <v>1</v>
      </c>
      <c r="M1068" s="34">
        <v>95</v>
      </c>
      <c r="N1068" s="34"/>
      <c r="O1068" s="34"/>
      <c r="P1068" s="34"/>
      <c r="Q1068" s="34"/>
      <c r="R1068" s="34">
        <v>1</v>
      </c>
      <c r="S1068" s="34">
        <v>75</v>
      </c>
      <c r="T1068" s="34"/>
      <c r="U1068" s="34"/>
      <c r="V1068" s="34"/>
      <c r="W1068" s="34"/>
      <c r="X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>
        <v>1</v>
      </c>
      <c r="AO1068" s="34">
        <v>65</v>
      </c>
      <c r="AP1068" s="293">
        <f>MAX(K1068,M1068,O1068,Q1068,S1068,U1068,W1068,Y1068,AA1068,AC1068,AE1068,AG1068,AI1068,AK1068,AM1068,AO1068)*VLOOKUP(I1068,'5.- Instrumental'!$B$6:$O$303,14,FALSE)</f>
        <v>2.3173576038159371</v>
      </c>
      <c r="AQ1068" s="356">
        <f>VLOOKUP(C1068,'6.- Insumos'!$B$5:$K$2417,10,FALSE)</f>
        <v>354.69048999999995</v>
      </c>
      <c r="AR1068" s="293" t="s">
        <v>3270</v>
      </c>
      <c r="AS1068" s="293">
        <f t="shared" si="47"/>
        <v>357.00784760381589</v>
      </c>
      <c r="AU1068" s="357"/>
    </row>
    <row r="1069" spans="2:47" ht="38.25">
      <c r="B1069" s="52">
        <v>1063</v>
      </c>
      <c r="C1069" s="334">
        <v>50280</v>
      </c>
      <c r="D1069" s="81" t="s">
        <v>1620</v>
      </c>
      <c r="E1069" s="66" t="s">
        <v>3569</v>
      </c>
      <c r="F1069" s="55" t="s">
        <v>3573</v>
      </c>
      <c r="G1069" s="54" t="s">
        <v>4422</v>
      </c>
      <c r="H1069" s="54" t="s">
        <v>4422</v>
      </c>
      <c r="I1069" s="55" t="s">
        <v>3315</v>
      </c>
      <c r="J1069" s="35">
        <v>2</v>
      </c>
      <c r="K1069" s="36">
        <v>60</v>
      </c>
      <c r="L1069" s="35">
        <v>1</v>
      </c>
      <c r="M1069" s="36">
        <v>80</v>
      </c>
      <c r="N1069" s="34"/>
      <c r="O1069" s="34"/>
      <c r="P1069" s="34"/>
      <c r="Q1069" s="34"/>
      <c r="R1069" s="35">
        <v>1</v>
      </c>
      <c r="S1069" s="35">
        <v>60</v>
      </c>
      <c r="T1069" s="34"/>
      <c r="U1069" s="34"/>
      <c r="V1069" s="34"/>
      <c r="W1069" s="34"/>
      <c r="X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>
        <v>1</v>
      </c>
      <c r="AO1069" s="36">
        <v>70</v>
      </c>
      <c r="AP1069" s="293">
        <f>MAX(K1069,M1069,O1069,Q1069,S1069,U1069,W1069,Y1069,AA1069,AC1069,AE1069,AG1069,AI1069,AK1069,AM1069,AO1069)*VLOOKUP(I1069,'5.- Instrumental'!$B$6:$O$303,14,FALSE)</f>
        <v>1.9514590347923684</v>
      </c>
      <c r="AQ1069" s="356">
        <f>VLOOKUP(C1069,'6.- Insumos'!$B$5:$K$2417,10,FALSE)</f>
        <v>363.04099000000002</v>
      </c>
      <c r="AR1069" s="293">
        <f t="shared" ref="AR1069:AR1075" si="49">AP1069+AQ1069</f>
        <v>364.9924490347924</v>
      </c>
      <c r="AS1069" s="293">
        <f t="shared" si="47"/>
        <v>364.9924490347924</v>
      </c>
      <c r="AU1069" s="357"/>
    </row>
    <row r="1070" spans="2:47" ht="38.25">
      <c r="B1070" s="52">
        <v>1064</v>
      </c>
      <c r="C1070" s="334">
        <v>50390</v>
      </c>
      <c r="D1070" s="81" t="s">
        <v>1621</v>
      </c>
      <c r="E1070" s="66" t="s">
        <v>3569</v>
      </c>
      <c r="F1070" s="55" t="s">
        <v>3570</v>
      </c>
      <c r="G1070" s="54" t="s">
        <v>4422</v>
      </c>
      <c r="H1070" s="54" t="s">
        <v>4422</v>
      </c>
      <c r="I1070" s="55" t="s">
        <v>3315</v>
      </c>
      <c r="J1070" s="34">
        <v>2</v>
      </c>
      <c r="K1070" s="34">
        <v>30</v>
      </c>
      <c r="L1070" s="34">
        <v>1</v>
      </c>
      <c r="M1070" s="34">
        <v>50</v>
      </c>
      <c r="N1070" s="34"/>
      <c r="O1070" s="34"/>
      <c r="P1070" s="34"/>
      <c r="Q1070" s="34"/>
      <c r="R1070" s="34">
        <v>1</v>
      </c>
      <c r="S1070" s="34">
        <v>30</v>
      </c>
      <c r="T1070" s="34"/>
      <c r="U1070" s="34"/>
      <c r="V1070" s="34"/>
      <c r="W1070" s="34"/>
      <c r="X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>
        <v>1</v>
      </c>
      <c r="AO1070" s="34">
        <v>40</v>
      </c>
      <c r="AP1070" s="293">
        <f>MAX(K1070,M1070,O1070,Q1070,S1070,U1070,W1070,Y1070,AA1070,AC1070,AE1070,AG1070,AI1070,AK1070,AM1070,AO1070)*VLOOKUP(I1070,'5.- Instrumental'!$B$6:$O$303,14,FALSE)</f>
        <v>1.2196618967452302</v>
      </c>
      <c r="AQ1070" s="356">
        <f>VLOOKUP(C1070,'6.- Insumos'!$B$5:$K$2417,10,FALSE)</f>
        <v>117.40399999999998</v>
      </c>
      <c r="AR1070" s="293">
        <f t="shared" si="49"/>
        <v>118.62366189674522</v>
      </c>
      <c r="AS1070" s="293">
        <f t="shared" si="47"/>
        <v>118.62366189674522</v>
      </c>
      <c r="AU1070" s="357"/>
    </row>
    <row r="1071" spans="2:47" ht="38.25">
      <c r="B1071" s="52">
        <v>1065</v>
      </c>
      <c r="C1071" s="334">
        <v>50400</v>
      </c>
      <c r="D1071" s="81" t="s">
        <v>1622</v>
      </c>
      <c r="E1071" s="66" t="s">
        <v>3569</v>
      </c>
      <c r="F1071" s="55" t="s">
        <v>3573</v>
      </c>
      <c r="G1071" s="54" t="s">
        <v>4422</v>
      </c>
      <c r="H1071" s="54" t="s">
        <v>4422</v>
      </c>
      <c r="I1071" s="55" t="s">
        <v>3315</v>
      </c>
      <c r="J1071" s="34">
        <v>2</v>
      </c>
      <c r="K1071" s="34">
        <v>45</v>
      </c>
      <c r="L1071" s="34">
        <v>1</v>
      </c>
      <c r="M1071" s="34">
        <v>65</v>
      </c>
      <c r="N1071" s="34"/>
      <c r="O1071" s="34"/>
      <c r="P1071" s="34"/>
      <c r="Q1071" s="34"/>
      <c r="R1071" s="34">
        <v>1</v>
      </c>
      <c r="S1071" s="34">
        <v>45</v>
      </c>
      <c r="T1071" s="34"/>
      <c r="U1071" s="34"/>
      <c r="V1071" s="34"/>
      <c r="W1071" s="34"/>
      <c r="X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>
        <v>1</v>
      </c>
      <c r="AO1071" s="34">
        <v>55</v>
      </c>
      <c r="AP1071" s="293">
        <f>MAX(K1071,M1071,O1071,Q1071,S1071,U1071,W1071,Y1071,AA1071,AC1071,AE1071,AG1071,AI1071,AK1071,AM1071,AO1071)*VLOOKUP(I1071,'5.- Instrumental'!$B$6:$O$303,14,FALSE)</f>
        <v>1.5855604657687992</v>
      </c>
      <c r="AQ1071" s="356">
        <f>VLOOKUP(C1071,'6.- Insumos'!$B$5:$K$2417,10,FALSE)</f>
        <v>338.73050666666666</v>
      </c>
      <c r="AR1071" s="293">
        <f t="shared" si="49"/>
        <v>340.31606713243548</v>
      </c>
      <c r="AS1071" s="293">
        <f t="shared" si="47"/>
        <v>340.31606713243548</v>
      </c>
      <c r="AU1071" s="357"/>
    </row>
    <row r="1072" spans="2:47" ht="76.5">
      <c r="B1072" s="52">
        <v>1066</v>
      </c>
      <c r="C1072" s="334">
        <v>50405</v>
      </c>
      <c r="D1072" s="364" t="s">
        <v>1623</v>
      </c>
      <c r="E1072" s="66" t="s">
        <v>3569</v>
      </c>
      <c r="F1072" s="55" t="s">
        <v>3573</v>
      </c>
      <c r="G1072" s="54" t="s">
        <v>4422</v>
      </c>
      <c r="H1072" s="54" t="s">
        <v>4422</v>
      </c>
      <c r="I1072" s="55" t="s">
        <v>3315</v>
      </c>
      <c r="J1072" s="35">
        <v>2</v>
      </c>
      <c r="K1072" s="36">
        <v>60</v>
      </c>
      <c r="L1072" s="35">
        <v>1</v>
      </c>
      <c r="M1072" s="36">
        <v>80</v>
      </c>
      <c r="N1072" s="34"/>
      <c r="O1072" s="34"/>
      <c r="P1072" s="34"/>
      <c r="Q1072" s="34"/>
      <c r="R1072" s="35">
        <v>1</v>
      </c>
      <c r="S1072" s="35">
        <v>60</v>
      </c>
      <c r="T1072" s="34"/>
      <c r="U1072" s="34"/>
      <c r="V1072" s="34"/>
      <c r="W1072" s="34"/>
      <c r="X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>
        <v>1</v>
      </c>
      <c r="AO1072" s="36">
        <v>70</v>
      </c>
      <c r="AP1072" s="293">
        <f>MAX(K1072,M1072,O1072,Q1072,S1072,U1072,W1072,Y1072,AA1072,AC1072,AE1072,AG1072,AI1072,AK1072,AM1072,AO1072)*VLOOKUP(I1072,'5.- Instrumental'!$B$6:$O$303,14,FALSE)</f>
        <v>1.9514590347923684</v>
      </c>
      <c r="AQ1072" s="356">
        <f>VLOOKUP(C1072,'6.- Insumos'!$B$5:$K$2417,10,FALSE)</f>
        <v>348.91450666666668</v>
      </c>
      <c r="AR1072" s="293">
        <f t="shared" si="49"/>
        <v>350.86596570145906</v>
      </c>
      <c r="AS1072" s="293">
        <f t="shared" si="47"/>
        <v>350.86596570145906</v>
      </c>
      <c r="AU1072" s="357"/>
    </row>
    <row r="1073" spans="2:47" ht="38.25">
      <c r="B1073" s="52">
        <v>1067</v>
      </c>
      <c r="C1073" s="334">
        <v>50500</v>
      </c>
      <c r="D1073" s="81" t="s">
        <v>1624</v>
      </c>
      <c r="E1073" s="66" t="s">
        <v>3569</v>
      </c>
      <c r="F1073" s="55" t="s">
        <v>3573</v>
      </c>
      <c r="G1073" s="54" t="s">
        <v>4422</v>
      </c>
      <c r="H1073" s="54" t="s">
        <v>4422</v>
      </c>
      <c r="I1073" s="55" t="s">
        <v>3315</v>
      </c>
      <c r="J1073" s="34">
        <v>2</v>
      </c>
      <c r="K1073" s="34">
        <v>45</v>
      </c>
      <c r="L1073" s="34">
        <v>1</v>
      </c>
      <c r="M1073" s="34">
        <v>65</v>
      </c>
      <c r="N1073" s="34"/>
      <c r="O1073" s="34"/>
      <c r="P1073" s="34"/>
      <c r="Q1073" s="34"/>
      <c r="R1073" s="34">
        <v>1</v>
      </c>
      <c r="S1073" s="34">
        <v>45</v>
      </c>
      <c r="T1073" s="34"/>
      <c r="U1073" s="34"/>
      <c r="V1073" s="34"/>
      <c r="W1073" s="34"/>
      <c r="X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>
        <v>1</v>
      </c>
      <c r="AO1073" s="34">
        <v>55</v>
      </c>
      <c r="AP1073" s="293">
        <f>MAX(K1073,M1073,O1073,Q1073,S1073,U1073,W1073,Y1073,AA1073,AC1073,AE1073,AG1073,AI1073,AK1073,AM1073,AO1073)*VLOOKUP(I1073,'5.- Instrumental'!$B$6:$O$303,14,FALSE)</f>
        <v>1.5855604657687992</v>
      </c>
      <c r="AQ1073" s="356">
        <f>VLOOKUP(C1073,'6.- Insumos'!$B$5:$K$2417,10,FALSE)</f>
        <v>338.73050666666666</v>
      </c>
      <c r="AR1073" s="293">
        <f t="shared" si="49"/>
        <v>340.31606713243548</v>
      </c>
      <c r="AS1073" s="293">
        <f t="shared" si="47"/>
        <v>340.31606713243548</v>
      </c>
      <c r="AU1073" s="357"/>
    </row>
    <row r="1074" spans="2:47" ht="38.25">
      <c r="B1074" s="52">
        <v>1068</v>
      </c>
      <c r="C1074" s="334">
        <v>50520</v>
      </c>
      <c r="D1074" s="81" t="s">
        <v>1625</v>
      </c>
      <c r="E1074" s="66" t="s">
        <v>3569</v>
      </c>
      <c r="F1074" s="55" t="s">
        <v>3573</v>
      </c>
      <c r="G1074" s="54" t="s">
        <v>4422</v>
      </c>
      <c r="H1074" s="54" t="s">
        <v>4422</v>
      </c>
      <c r="I1074" s="55" t="s">
        <v>3315</v>
      </c>
      <c r="J1074" s="35">
        <v>2</v>
      </c>
      <c r="K1074" s="36">
        <v>60</v>
      </c>
      <c r="L1074" s="35">
        <v>1</v>
      </c>
      <c r="M1074" s="36">
        <v>80</v>
      </c>
      <c r="N1074" s="34"/>
      <c r="O1074" s="34"/>
      <c r="P1074" s="34"/>
      <c r="Q1074" s="34"/>
      <c r="R1074" s="35">
        <v>1</v>
      </c>
      <c r="S1074" s="35">
        <v>60</v>
      </c>
      <c r="T1074" s="34"/>
      <c r="U1074" s="34"/>
      <c r="V1074" s="34"/>
      <c r="W1074" s="34"/>
      <c r="X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>
        <v>1</v>
      </c>
      <c r="AO1074" s="36">
        <v>70</v>
      </c>
      <c r="AP1074" s="293">
        <f>MAX(K1074,M1074,O1074,Q1074,S1074,U1074,W1074,Y1074,AA1074,AC1074,AE1074,AG1074,AI1074,AK1074,AM1074,AO1074)*VLOOKUP(I1074,'5.- Instrumental'!$B$6:$O$303,14,FALSE)</f>
        <v>1.9514590347923684</v>
      </c>
      <c r="AQ1074" s="356">
        <f>VLOOKUP(C1074,'6.- Insumos'!$B$5:$K$2417,10,FALSE)</f>
        <v>348.91450666666668</v>
      </c>
      <c r="AR1074" s="293">
        <f t="shared" si="49"/>
        <v>350.86596570145906</v>
      </c>
      <c r="AS1074" s="293">
        <f t="shared" si="47"/>
        <v>350.86596570145906</v>
      </c>
      <c r="AU1074" s="357"/>
    </row>
    <row r="1075" spans="2:47" ht="38.25">
      <c r="B1075" s="52">
        <v>1069</v>
      </c>
      <c r="C1075" s="334">
        <v>50525</v>
      </c>
      <c r="D1075" s="81" t="s">
        <v>1626</v>
      </c>
      <c r="E1075" s="66" t="s">
        <v>3569</v>
      </c>
      <c r="F1075" s="55" t="s">
        <v>3573</v>
      </c>
      <c r="G1075" s="54" t="s">
        <v>4422</v>
      </c>
      <c r="H1075" s="54" t="s">
        <v>4422</v>
      </c>
      <c r="I1075" s="55" t="s">
        <v>3315</v>
      </c>
      <c r="J1075" s="34">
        <v>2</v>
      </c>
      <c r="K1075" s="34">
        <v>75</v>
      </c>
      <c r="L1075" s="34">
        <v>1</v>
      </c>
      <c r="M1075" s="34">
        <v>95</v>
      </c>
      <c r="N1075" s="34"/>
      <c r="O1075" s="34"/>
      <c r="P1075" s="34"/>
      <c r="Q1075" s="34"/>
      <c r="R1075" s="34">
        <v>1</v>
      </c>
      <c r="S1075" s="34">
        <v>75</v>
      </c>
      <c r="T1075" s="34"/>
      <c r="U1075" s="34"/>
      <c r="V1075" s="34"/>
      <c r="W1075" s="34"/>
      <c r="X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>
        <v>1</v>
      </c>
      <c r="AO1075" s="34">
        <v>65</v>
      </c>
      <c r="AP1075" s="293">
        <f>MAX(K1075,M1075,O1075,Q1075,S1075,U1075,W1075,Y1075,AA1075,AC1075,AE1075,AG1075,AI1075,AK1075,AM1075,AO1075)*VLOOKUP(I1075,'5.- Instrumental'!$B$6:$O$303,14,FALSE)</f>
        <v>2.3173576038159371</v>
      </c>
      <c r="AQ1075" s="356">
        <f>VLOOKUP(C1075,'6.- Insumos'!$B$5:$K$2417,10,FALSE)</f>
        <v>359.09850666666671</v>
      </c>
      <c r="AR1075" s="293">
        <f t="shared" si="49"/>
        <v>361.41586427048264</v>
      </c>
      <c r="AS1075" s="293">
        <f t="shared" si="47"/>
        <v>361.41586427048264</v>
      </c>
      <c r="AU1075" s="357"/>
    </row>
    <row r="1076" spans="2:47" ht="38.25">
      <c r="B1076" s="52">
        <v>1070</v>
      </c>
      <c r="C1076" s="334">
        <v>50540</v>
      </c>
      <c r="D1076" s="81" t="s">
        <v>1627</v>
      </c>
      <c r="E1076" s="66" t="s">
        <v>3569</v>
      </c>
      <c r="F1076" s="55" t="s">
        <v>1742</v>
      </c>
      <c r="G1076" s="54" t="s">
        <v>4422</v>
      </c>
      <c r="H1076" s="54" t="s">
        <v>4422</v>
      </c>
      <c r="I1076" s="55" t="s">
        <v>3315</v>
      </c>
      <c r="J1076" s="35">
        <v>2</v>
      </c>
      <c r="K1076" s="36">
        <v>60</v>
      </c>
      <c r="L1076" s="35">
        <v>1</v>
      </c>
      <c r="M1076" s="36">
        <v>80</v>
      </c>
      <c r="N1076" s="34"/>
      <c r="O1076" s="34"/>
      <c r="P1076" s="34"/>
      <c r="Q1076" s="34"/>
      <c r="R1076" s="35">
        <v>1</v>
      </c>
      <c r="S1076" s="35">
        <v>60</v>
      </c>
      <c r="T1076" s="34"/>
      <c r="U1076" s="34"/>
      <c r="V1076" s="34"/>
      <c r="W1076" s="34"/>
      <c r="X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>
        <v>1</v>
      </c>
      <c r="AO1076" s="36">
        <v>70</v>
      </c>
      <c r="AP1076" s="293">
        <f>MAX(K1076,M1076,O1076,Q1076,S1076,U1076,W1076,Y1076,AA1076,AC1076,AE1076,AG1076,AI1076,AK1076,AM1076,AO1076)*VLOOKUP(I1076,'5.- Instrumental'!$B$6:$O$303,14,FALSE)</f>
        <v>1.9514590347923684</v>
      </c>
      <c r="AQ1076" s="356">
        <f>VLOOKUP(C1076,'6.- Insumos'!$B$5:$K$2417,10,FALSE)</f>
        <v>332.82400666666661</v>
      </c>
      <c r="AR1076" s="293" t="s">
        <v>3270</v>
      </c>
      <c r="AS1076" s="293">
        <f t="shared" si="47"/>
        <v>334.77546570145898</v>
      </c>
      <c r="AU1076" s="357"/>
    </row>
    <row r="1077" spans="2:47" ht="38.25">
      <c r="B1077" s="52">
        <v>1071</v>
      </c>
      <c r="C1077" s="334">
        <v>50541</v>
      </c>
      <c r="D1077" s="81" t="s">
        <v>1628</v>
      </c>
      <c r="E1077" s="66" t="s">
        <v>3569</v>
      </c>
      <c r="F1077" s="55" t="s">
        <v>3573</v>
      </c>
      <c r="G1077" s="40" t="s">
        <v>3282</v>
      </c>
      <c r="H1077" s="54" t="s">
        <v>4422</v>
      </c>
      <c r="I1077" s="55" t="s">
        <v>3801</v>
      </c>
      <c r="J1077" s="35">
        <v>2</v>
      </c>
      <c r="K1077" s="36">
        <v>60</v>
      </c>
      <c r="L1077" s="35">
        <v>1</v>
      </c>
      <c r="M1077" s="36">
        <v>80</v>
      </c>
      <c r="N1077" s="34"/>
      <c r="O1077" s="34"/>
      <c r="P1077" s="34"/>
      <c r="Q1077" s="34"/>
      <c r="R1077" s="35">
        <v>1</v>
      </c>
      <c r="S1077" s="35">
        <v>60</v>
      </c>
      <c r="T1077" s="34"/>
      <c r="U1077" s="34"/>
      <c r="V1077" s="34"/>
      <c r="W1077" s="34"/>
      <c r="X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>
        <v>1</v>
      </c>
      <c r="AO1077" s="36">
        <v>70</v>
      </c>
      <c r="AP1077" s="293">
        <f>MAX(K1077,M1077,O1077,Q1077,S1077,U1077,W1077,Y1077,AA1077,AC1077,AE1077,AG1077,AI1077,AK1077,AM1077,AO1077)*VLOOKUP(I1077,'5.- Instrumental'!$B$6:$O$303,14,FALSE)</f>
        <v>3.9038299663299663</v>
      </c>
      <c r="AQ1077" s="356">
        <f>VLOOKUP(C1077,'6.- Insumos'!$B$5:$K$2417,10,FALSE)</f>
        <v>348.91450666666668</v>
      </c>
      <c r="AR1077" s="293">
        <f t="shared" ref="AR1077:AR1088" si="50">AP1077+AQ1077</f>
        <v>352.81833663299665</v>
      </c>
      <c r="AS1077" s="293">
        <f t="shared" si="47"/>
        <v>352.81833663299665</v>
      </c>
      <c r="AU1077" s="357"/>
    </row>
    <row r="1078" spans="2:47" ht="25.5">
      <c r="B1078" s="52">
        <v>1072</v>
      </c>
      <c r="C1078" s="334">
        <v>50551</v>
      </c>
      <c r="D1078" s="81" t="s">
        <v>1629</v>
      </c>
      <c r="E1078" s="66" t="s">
        <v>3562</v>
      </c>
      <c r="F1078" s="55" t="s">
        <v>655</v>
      </c>
      <c r="G1078" s="40" t="s">
        <v>3122</v>
      </c>
      <c r="H1078" s="54" t="s">
        <v>4422</v>
      </c>
      <c r="I1078" s="55" t="s">
        <v>3293</v>
      </c>
      <c r="J1078" s="34">
        <v>1</v>
      </c>
      <c r="K1078" s="34">
        <v>30</v>
      </c>
      <c r="L1078" s="34"/>
      <c r="M1078" s="34"/>
      <c r="N1078" s="34"/>
      <c r="O1078" s="34"/>
      <c r="P1078" s="34"/>
      <c r="Q1078" s="34"/>
      <c r="R1078" s="34"/>
      <c r="S1078" s="34"/>
      <c r="T1078" s="34"/>
      <c r="U1078" s="34"/>
      <c r="V1078" s="34"/>
      <c r="W1078" s="34"/>
      <c r="X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>
        <v>1</v>
      </c>
      <c r="AO1078" s="34">
        <v>35</v>
      </c>
      <c r="AP1078" s="293">
        <f>MAX(K1078,M1078,O1078,Q1078,S1078,U1078,W1078,Y1078,AA1078,AC1078,AE1078,AG1078,AI1078,AK1078,AM1078,AO1078)*VLOOKUP(I1078,'5.- Instrumental'!$B$6:$O$303,14,FALSE)</f>
        <v>7.3008733164983172E-2</v>
      </c>
      <c r="AQ1078" s="356">
        <f>VLOOKUP(C1078,'6.- Insumos'!$B$5:$K$2417,10,FALSE)</f>
        <v>43.363799999999998</v>
      </c>
      <c r="AR1078" s="293">
        <f t="shared" si="50"/>
        <v>43.43680873316498</v>
      </c>
      <c r="AS1078" s="293">
        <f t="shared" si="47"/>
        <v>43.43680873316498</v>
      </c>
      <c r="AU1078" s="357"/>
    </row>
    <row r="1079" spans="2:47" ht="25.5">
      <c r="B1079" s="52">
        <v>1073</v>
      </c>
      <c r="C1079" s="334">
        <v>50590</v>
      </c>
      <c r="D1079" s="81" t="s">
        <v>1630</v>
      </c>
      <c r="E1079" s="66" t="s">
        <v>3562</v>
      </c>
      <c r="F1079" s="55" t="s">
        <v>3565</v>
      </c>
      <c r="G1079" s="30" t="s">
        <v>2602</v>
      </c>
      <c r="H1079" s="54" t="s">
        <v>4422</v>
      </c>
      <c r="I1079" s="55" t="s">
        <v>3293</v>
      </c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4"/>
      <c r="V1079" s="34"/>
      <c r="W1079" s="34"/>
      <c r="X1079" s="34">
        <v>1</v>
      </c>
      <c r="Y1079" s="34">
        <v>20</v>
      </c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>
        <v>1</v>
      </c>
      <c r="AO1079" s="34">
        <v>25</v>
      </c>
      <c r="AP1079" s="293">
        <f>MAX(K1079,M1079,O1079,Q1079,S1079,U1079,W1079,Y1079,AA1079,AC1079,AE1079,AG1079,AI1079,AK1079,AM1079,AO1079)*VLOOKUP(I1079,'5.- Instrumental'!$B$6:$O$303,14,FALSE)</f>
        <v>5.2149095117845122E-2</v>
      </c>
      <c r="AQ1079" s="356">
        <f>VLOOKUP(C1079,'6.- Insumos'!$B$5:$K$2417,10,FALSE)</f>
        <v>2.9198499999999998</v>
      </c>
      <c r="AR1079" s="293">
        <f t="shared" si="50"/>
        <v>2.971999095117845</v>
      </c>
      <c r="AS1079" s="293">
        <f t="shared" si="47"/>
        <v>2.971999095117845</v>
      </c>
      <c r="AU1079" s="357"/>
    </row>
    <row r="1080" spans="2:47" ht="38.25">
      <c r="B1080" s="52">
        <v>1074</v>
      </c>
      <c r="C1080" s="334">
        <v>50600</v>
      </c>
      <c r="D1080" s="81" t="s">
        <v>1631</v>
      </c>
      <c r="E1080" s="66" t="s">
        <v>3569</v>
      </c>
      <c r="F1080" s="55" t="s">
        <v>3573</v>
      </c>
      <c r="G1080" s="54" t="s">
        <v>4422</v>
      </c>
      <c r="H1080" s="54" t="s">
        <v>4422</v>
      </c>
      <c r="I1080" s="55" t="s">
        <v>3315</v>
      </c>
      <c r="J1080" s="34">
        <v>2</v>
      </c>
      <c r="K1080" s="34">
        <v>45</v>
      </c>
      <c r="L1080" s="34">
        <v>1</v>
      </c>
      <c r="M1080" s="34">
        <v>65</v>
      </c>
      <c r="N1080" s="34"/>
      <c r="O1080" s="34"/>
      <c r="P1080" s="34"/>
      <c r="Q1080" s="34"/>
      <c r="R1080" s="34">
        <v>1</v>
      </c>
      <c r="S1080" s="34">
        <v>45</v>
      </c>
      <c r="T1080" s="34"/>
      <c r="U1080" s="34"/>
      <c r="V1080" s="34"/>
      <c r="W1080" s="34"/>
      <c r="X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>
        <v>1</v>
      </c>
      <c r="AO1080" s="34">
        <v>55</v>
      </c>
      <c r="AP1080" s="293">
        <f>MAX(K1080,M1080,O1080,Q1080,S1080,U1080,W1080,Y1080,AA1080,AC1080,AE1080,AG1080,AI1080,AK1080,AM1080,AO1080)*VLOOKUP(I1080,'5.- Instrumental'!$B$6:$O$303,14,FALSE)</f>
        <v>1.5855604657687992</v>
      </c>
      <c r="AQ1080" s="356">
        <f>VLOOKUP(C1080,'6.- Insumos'!$B$5:$K$2417,10,FALSE)</f>
        <v>247.97249000000002</v>
      </c>
      <c r="AR1080" s="293">
        <f t="shared" si="50"/>
        <v>249.55805046576882</v>
      </c>
      <c r="AS1080" s="293">
        <f t="shared" si="47"/>
        <v>249.55805046576882</v>
      </c>
      <c r="AU1080" s="357"/>
    </row>
    <row r="1081" spans="2:47" ht="38.25">
      <c r="B1081" s="52">
        <v>1075</v>
      </c>
      <c r="C1081" s="334">
        <v>50610</v>
      </c>
      <c r="D1081" s="81" t="s">
        <v>1632</v>
      </c>
      <c r="E1081" s="66" t="s">
        <v>3569</v>
      </c>
      <c r="F1081" s="55" t="s">
        <v>3573</v>
      </c>
      <c r="G1081" s="54" t="s">
        <v>4422</v>
      </c>
      <c r="H1081" s="54" t="s">
        <v>4422</v>
      </c>
      <c r="I1081" s="55" t="s">
        <v>3315</v>
      </c>
      <c r="J1081" s="34">
        <v>2</v>
      </c>
      <c r="K1081" s="34">
        <v>45</v>
      </c>
      <c r="L1081" s="34">
        <v>1</v>
      </c>
      <c r="M1081" s="34">
        <v>65</v>
      </c>
      <c r="N1081" s="34"/>
      <c r="O1081" s="34"/>
      <c r="P1081" s="34"/>
      <c r="Q1081" s="34"/>
      <c r="R1081" s="34">
        <v>1</v>
      </c>
      <c r="S1081" s="34">
        <v>45</v>
      </c>
      <c r="T1081" s="34"/>
      <c r="U1081" s="34"/>
      <c r="V1081" s="34"/>
      <c r="W1081" s="34"/>
      <c r="X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>
        <v>1</v>
      </c>
      <c r="AO1081" s="34">
        <v>55</v>
      </c>
      <c r="AP1081" s="293">
        <f>MAX(K1081,M1081,O1081,Q1081,S1081,U1081,W1081,Y1081,AA1081,AC1081,AE1081,AG1081,AI1081,AK1081,AM1081,AO1081)*VLOOKUP(I1081,'5.- Instrumental'!$B$6:$O$303,14,FALSE)</f>
        <v>1.5855604657687992</v>
      </c>
      <c r="AQ1081" s="356">
        <f>VLOOKUP(C1081,'6.- Insumos'!$B$5:$K$2417,10,FALSE)</f>
        <v>338.73050666666666</v>
      </c>
      <c r="AR1081" s="293">
        <f t="shared" si="50"/>
        <v>340.31606713243548</v>
      </c>
      <c r="AS1081" s="293">
        <f t="shared" si="47"/>
        <v>340.31606713243548</v>
      </c>
      <c r="AU1081" s="357"/>
    </row>
    <row r="1082" spans="2:47" ht="38.25">
      <c r="B1082" s="52">
        <v>1076</v>
      </c>
      <c r="C1082" s="334">
        <v>50660</v>
      </c>
      <c r="D1082" s="81" t="s">
        <v>1633</v>
      </c>
      <c r="E1082" s="66" t="s">
        <v>3569</v>
      </c>
      <c r="F1082" s="55" t="s">
        <v>3573</v>
      </c>
      <c r="G1082" s="54" t="s">
        <v>4422</v>
      </c>
      <c r="H1082" s="54" t="s">
        <v>4422</v>
      </c>
      <c r="I1082" s="55" t="s">
        <v>3315</v>
      </c>
      <c r="J1082" s="35">
        <v>2</v>
      </c>
      <c r="K1082" s="36">
        <v>60</v>
      </c>
      <c r="L1082" s="35">
        <v>1</v>
      </c>
      <c r="M1082" s="36">
        <v>80</v>
      </c>
      <c r="N1082" s="34"/>
      <c r="O1082" s="34"/>
      <c r="P1082" s="34"/>
      <c r="Q1082" s="34"/>
      <c r="R1082" s="35">
        <v>1</v>
      </c>
      <c r="S1082" s="35">
        <v>60</v>
      </c>
      <c r="T1082" s="34"/>
      <c r="U1082" s="34"/>
      <c r="V1082" s="34"/>
      <c r="W1082" s="34"/>
      <c r="X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>
        <v>1</v>
      </c>
      <c r="AO1082" s="36">
        <v>70</v>
      </c>
      <c r="AP1082" s="293">
        <f>MAX(K1082,M1082,O1082,Q1082,S1082,U1082,W1082,Y1082,AA1082,AC1082,AE1082,AG1082,AI1082,AK1082,AM1082,AO1082)*VLOOKUP(I1082,'5.- Instrumental'!$B$6:$O$303,14,FALSE)</f>
        <v>1.9514590347923684</v>
      </c>
      <c r="AQ1082" s="356">
        <f>VLOOKUP(C1082,'6.- Insumos'!$B$5:$K$2417,10,FALSE)</f>
        <v>247.97249000000002</v>
      </c>
      <c r="AR1082" s="293">
        <f t="shared" si="50"/>
        <v>249.9239490347924</v>
      </c>
      <c r="AS1082" s="293">
        <f t="shared" si="47"/>
        <v>249.9239490347924</v>
      </c>
      <c r="AU1082" s="357"/>
    </row>
    <row r="1083" spans="2:47" ht="38.25">
      <c r="B1083" s="52">
        <v>1077</v>
      </c>
      <c r="C1083" s="334">
        <v>50700</v>
      </c>
      <c r="D1083" s="81" t="s">
        <v>1634</v>
      </c>
      <c r="E1083" s="66" t="s">
        <v>3569</v>
      </c>
      <c r="F1083" s="55" t="s">
        <v>3573</v>
      </c>
      <c r="G1083" s="54" t="s">
        <v>4422</v>
      </c>
      <c r="H1083" s="54" t="s">
        <v>4422</v>
      </c>
      <c r="I1083" s="55" t="s">
        <v>3315</v>
      </c>
      <c r="J1083" s="34">
        <v>2</v>
      </c>
      <c r="K1083" s="34">
        <v>75</v>
      </c>
      <c r="L1083" s="34">
        <v>1</v>
      </c>
      <c r="M1083" s="34">
        <v>95</v>
      </c>
      <c r="N1083" s="34"/>
      <c r="O1083" s="34"/>
      <c r="P1083" s="34"/>
      <c r="Q1083" s="34"/>
      <c r="R1083" s="34">
        <v>1</v>
      </c>
      <c r="S1083" s="34">
        <v>75</v>
      </c>
      <c r="T1083" s="34"/>
      <c r="U1083" s="34"/>
      <c r="V1083" s="34"/>
      <c r="W1083" s="34"/>
      <c r="X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>
        <v>1</v>
      </c>
      <c r="AO1083" s="34">
        <v>65</v>
      </c>
      <c r="AP1083" s="293">
        <f>MAX(K1083,M1083,O1083,Q1083,S1083,U1083,W1083,Y1083,AA1083,AC1083,AE1083,AG1083,AI1083,AK1083,AM1083,AO1083)*VLOOKUP(I1083,'5.- Instrumental'!$B$6:$O$303,14,FALSE)</f>
        <v>2.3173576038159371</v>
      </c>
      <c r="AQ1083" s="356">
        <f>VLOOKUP(C1083,'6.- Insumos'!$B$5:$K$2417,10,FALSE)</f>
        <v>359.09850666666671</v>
      </c>
      <c r="AR1083" s="293">
        <f t="shared" si="50"/>
        <v>361.41586427048264</v>
      </c>
      <c r="AS1083" s="293">
        <f t="shared" si="47"/>
        <v>361.41586427048264</v>
      </c>
      <c r="AU1083" s="357"/>
    </row>
    <row r="1084" spans="2:47" ht="38.25">
      <c r="B1084" s="52">
        <v>1078</v>
      </c>
      <c r="C1084" s="334">
        <v>50715</v>
      </c>
      <c r="D1084" s="81" t="s">
        <v>1635</v>
      </c>
      <c r="E1084" s="66" t="s">
        <v>3569</v>
      </c>
      <c r="F1084" s="55" t="s">
        <v>3573</v>
      </c>
      <c r="G1084" s="54" t="s">
        <v>4422</v>
      </c>
      <c r="H1084" s="54" t="s">
        <v>4422</v>
      </c>
      <c r="I1084" s="55" t="s">
        <v>3315</v>
      </c>
      <c r="J1084" s="34">
        <v>2</v>
      </c>
      <c r="K1084" s="34">
        <v>45</v>
      </c>
      <c r="L1084" s="34">
        <v>1</v>
      </c>
      <c r="M1084" s="34">
        <v>65</v>
      </c>
      <c r="N1084" s="34"/>
      <c r="O1084" s="34"/>
      <c r="P1084" s="34"/>
      <c r="Q1084" s="34"/>
      <c r="R1084" s="34">
        <v>1</v>
      </c>
      <c r="S1084" s="34">
        <v>45</v>
      </c>
      <c r="T1084" s="34"/>
      <c r="U1084" s="34"/>
      <c r="V1084" s="34"/>
      <c r="W1084" s="34"/>
      <c r="X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>
        <v>1</v>
      </c>
      <c r="AO1084" s="34">
        <v>55</v>
      </c>
      <c r="AP1084" s="293">
        <f>MAX(K1084,M1084,O1084,Q1084,S1084,U1084,W1084,Y1084,AA1084,AC1084,AE1084,AG1084,AI1084,AK1084,AM1084,AO1084)*VLOOKUP(I1084,'5.- Instrumental'!$B$6:$O$303,14,FALSE)</f>
        <v>1.5855604657687992</v>
      </c>
      <c r="AQ1084" s="356">
        <f>VLOOKUP(C1084,'6.- Insumos'!$B$5:$K$2417,10,FALSE)</f>
        <v>247.97249000000002</v>
      </c>
      <c r="AR1084" s="293">
        <f t="shared" si="50"/>
        <v>249.55805046576882</v>
      </c>
      <c r="AS1084" s="293">
        <f t="shared" si="47"/>
        <v>249.55805046576882</v>
      </c>
      <c r="AU1084" s="357"/>
    </row>
    <row r="1085" spans="2:47" ht="38.25">
      <c r="B1085" s="52">
        <v>1079</v>
      </c>
      <c r="C1085" s="334">
        <v>50727</v>
      </c>
      <c r="D1085" s="81" t="s">
        <v>2585</v>
      </c>
      <c r="E1085" s="66" t="s">
        <v>3569</v>
      </c>
      <c r="F1085" s="55" t="s">
        <v>3573</v>
      </c>
      <c r="G1085" s="54" t="s">
        <v>4422</v>
      </c>
      <c r="H1085" s="54" t="s">
        <v>4422</v>
      </c>
      <c r="I1085" s="55" t="s">
        <v>3315</v>
      </c>
      <c r="J1085" s="34">
        <v>2</v>
      </c>
      <c r="K1085" s="34">
        <v>45</v>
      </c>
      <c r="L1085" s="34">
        <v>1</v>
      </c>
      <c r="M1085" s="34">
        <v>65</v>
      </c>
      <c r="N1085" s="34"/>
      <c r="O1085" s="34"/>
      <c r="P1085" s="34"/>
      <c r="Q1085" s="34"/>
      <c r="R1085" s="34">
        <v>1</v>
      </c>
      <c r="S1085" s="34">
        <v>45</v>
      </c>
      <c r="T1085" s="34"/>
      <c r="U1085" s="34"/>
      <c r="V1085" s="34"/>
      <c r="W1085" s="34"/>
      <c r="X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>
        <v>1</v>
      </c>
      <c r="AO1085" s="34">
        <v>55</v>
      </c>
      <c r="AP1085" s="293">
        <f>MAX(K1085,M1085,O1085,Q1085,S1085,U1085,W1085,Y1085,AA1085,AC1085,AE1085,AG1085,AI1085,AK1085,AM1085,AO1085)*VLOOKUP(I1085,'5.- Instrumental'!$B$6:$O$303,14,FALSE)</f>
        <v>1.5855604657687992</v>
      </c>
      <c r="AQ1085" s="356">
        <f>VLOOKUP(C1085,'6.- Insumos'!$B$5:$K$2417,10,FALSE)</f>
        <v>265.93249000000003</v>
      </c>
      <c r="AR1085" s="293">
        <f t="shared" si="50"/>
        <v>267.51805046576885</v>
      </c>
      <c r="AS1085" s="293">
        <f t="shared" ref="AS1085:AS1148" si="51">AP1085++AQ1085</f>
        <v>267.51805046576885</v>
      </c>
      <c r="AU1085" s="357"/>
    </row>
    <row r="1086" spans="2:47" ht="38.25">
      <c r="B1086" s="52">
        <v>1080</v>
      </c>
      <c r="C1086" s="334">
        <v>50740</v>
      </c>
      <c r="D1086" s="81" t="s">
        <v>2586</v>
      </c>
      <c r="E1086" s="66" t="s">
        <v>3569</v>
      </c>
      <c r="F1086" s="55" t="s">
        <v>3573</v>
      </c>
      <c r="G1086" s="54" t="s">
        <v>4422</v>
      </c>
      <c r="H1086" s="54" t="s">
        <v>4422</v>
      </c>
      <c r="I1086" s="55" t="s">
        <v>3315</v>
      </c>
      <c r="J1086" s="35">
        <v>2</v>
      </c>
      <c r="K1086" s="36">
        <v>60</v>
      </c>
      <c r="L1086" s="35">
        <v>1</v>
      </c>
      <c r="M1086" s="36">
        <v>80</v>
      </c>
      <c r="N1086" s="34"/>
      <c r="O1086" s="34"/>
      <c r="P1086" s="34"/>
      <c r="Q1086" s="34"/>
      <c r="R1086" s="35">
        <v>1</v>
      </c>
      <c r="S1086" s="35">
        <v>60</v>
      </c>
      <c r="T1086" s="34"/>
      <c r="U1086" s="34"/>
      <c r="V1086" s="34"/>
      <c r="W1086" s="34"/>
      <c r="X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>
        <v>1</v>
      </c>
      <c r="AO1086" s="36">
        <v>70</v>
      </c>
      <c r="AP1086" s="293">
        <f>MAX(K1086,M1086,O1086,Q1086,S1086,U1086,W1086,Y1086,AA1086,AC1086,AE1086,AG1086,AI1086,AK1086,AM1086,AO1086)*VLOOKUP(I1086,'5.- Instrumental'!$B$6:$O$303,14,FALSE)</f>
        <v>1.9514590347923684</v>
      </c>
      <c r="AQ1086" s="356">
        <f>VLOOKUP(C1086,'6.- Insumos'!$B$5:$K$2417,10,FALSE)</f>
        <v>348.91450666666668</v>
      </c>
      <c r="AR1086" s="293">
        <f t="shared" si="50"/>
        <v>350.86596570145906</v>
      </c>
      <c r="AS1086" s="293">
        <f t="shared" si="51"/>
        <v>350.86596570145906</v>
      </c>
      <c r="AU1086" s="357"/>
    </row>
    <row r="1087" spans="2:47" ht="38.25">
      <c r="B1087" s="52">
        <v>1081</v>
      </c>
      <c r="C1087" s="334">
        <v>50760</v>
      </c>
      <c r="D1087" s="81" t="s">
        <v>2587</v>
      </c>
      <c r="E1087" s="66" t="s">
        <v>3569</v>
      </c>
      <c r="F1087" s="55" t="s">
        <v>3573</v>
      </c>
      <c r="G1087" s="54" t="s">
        <v>4422</v>
      </c>
      <c r="H1087" s="54" t="s">
        <v>4422</v>
      </c>
      <c r="I1087" s="55" t="s">
        <v>3315</v>
      </c>
      <c r="J1087" s="35">
        <v>2</v>
      </c>
      <c r="K1087" s="36">
        <v>60</v>
      </c>
      <c r="L1087" s="35">
        <v>1</v>
      </c>
      <c r="M1087" s="36">
        <v>80</v>
      </c>
      <c r="N1087" s="34"/>
      <c r="O1087" s="34"/>
      <c r="P1087" s="34"/>
      <c r="Q1087" s="34"/>
      <c r="R1087" s="35">
        <v>1</v>
      </c>
      <c r="S1087" s="35">
        <v>60</v>
      </c>
      <c r="T1087" s="34"/>
      <c r="U1087" s="34"/>
      <c r="V1087" s="34"/>
      <c r="W1087" s="34"/>
      <c r="X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>
        <v>1</v>
      </c>
      <c r="AO1087" s="36">
        <v>70</v>
      </c>
      <c r="AP1087" s="293">
        <f>MAX(K1087,M1087,O1087,Q1087,S1087,U1087,W1087,Y1087,AA1087,AC1087,AE1087,AG1087,AI1087,AK1087,AM1087,AO1087)*VLOOKUP(I1087,'5.- Instrumental'!$B$6:$O$303,14,FALSE)</f>
        <v>1.9514590347923684</v>
      </c>
      <c r="AQ1087" s="356">
        <f>VLOOKUP(C1087,'6.- Insumos'!$B$5:$K$2417,10,FALSE)</f>
        <v>247.97249000000002</v>
      </c>
      <c r="AR1087" s="293">
        <f t="shared" si="50"/>
        <v>249.9239490347924</v>
      </c>
      <c r="AS1087" s="293">
        <f t="shared" si="51"/>
        <v>249.9239490347924</v>
      </c>
      <c r="AU1087" s="357"/>
    </row>
    <row r="1088" spans="2:47" ht="38.25">
      <c r="B1088" s="52">
        <v>1082</v>
      </c>
      <c r="C1088" s="334">
        <v>50780</v>
      </c>
      <c r="D1088" s="81" t="s">
        <v>2588</v>
      </c>
      <c r="E1088" s="66" t="s">
        <v>3569</v>
      </c>
      <c r="F1088" s="55" t="s">
        <v>3573</v>
      </c>
      <c r="G1088" s="54" t="s">
        <v>4422</v>
      </c>
      <c r="H1088" s="54" t="s">
        <v>4422</v>
      </c>
      <c r="I1088" s="55" t="s">
        <v>3315</v>
      </c>
      <c r="J1088" s="35">
        <v>2</v>
      </c>
      <c r="K1088" s="36">
        <v>120</v>
      </c>
      <c r="L1088" s="35">
        <v>1</v>
      </c>
      <c r="M1088" s="36">
        <v>140</v>
      </c>
      <c r="N1088" s="34"/>
      <c r="O1088" s="34"/>
      <c r="P1088" s="34"/>
      <c r="Q1088" s="34"/>
      <c r="R1088" s="35">
        <v>1</v>
      </c>
      <c r="S1088" s="35">
        <v>120</v>
      </c>
      <c r="T1088" s="34"/>
      <c r="U1088" s="34"/>
      <c r="V1088" s="34"/>
      <c r="W1088" s="34"/>
      <c r="X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>
        <v>1</v>
      </c>
      <c r="AO1088" s="36">
        <v>130</v>
      </c>
      <c r="AP1088" s="293">
        <f>MAX(K1088,M1088,O1088,Q1088,S1088,U1088,W1088,Y1088,AA1088,AC1088,AE1088,AG1088,AI1088,AK1088,AM1088,AO1088)*VLOOKUP(I1088,'5.- Instrumental'!$B$6:$O$303,14,FALSE)</f>
        <v>3.4150533108866443</v>
      </c>
      <c r="AQ1088" s="356">
        <f>VLOOKUP(C1088,'6.- Insumos'!$B$5:$K$2417,10,FALSE)</f>
        <v>389.65050666666673</v>
      </c>
      <c r="AR1088" s="293">
        <f t="shared" si="50"/>
        <v>393.06555997755339</v>
      </c>
      <c r="AS1088" s="293">
        <f t="shared" si="51"/>
        <v>393.06555997755339</v>
      </c>
      <c r="AU1088" s="357"/>
    </row>
    <row r="1089" spans="2:47" ht="38.25">
      <c r="B1089" s="52">
        <v>1083</v>
      </c>
      <c r="C1089" s="334">
        <v>50800</v>
      </c>
      <c r="D1089" s="81" t="s">
        <v>2589</v>
      </c>
      <c r="E1089" s="66" t="s">
        <v>3569</v>
      </c>
      <c r="F1089" s="55" t="s">
        <v>1742</v>
      </c>
      <c r="G1089" s="54" t="s">
        <v>4422</v>
      </c>
      <c r="H1089" s="54" t="s">
        <v>4422</v>
      </c>
      <c r="I1089" s="55" t="s">
        <v>3315</v>
      </c>
      <c r="J1089" s="35">
        <v>2</v>
      </c>
      <c r="K1089" s="36">
        <v>120</v>
      </c>
      <c r="L1089" s="35">
        <v>1</v>
      </c>
      <c r="M1089" s="36">
        <v>140</v>
      </c>
      <c r="N1089" s="34"/>
      <c r="O1089" s="34"/>
      <c r="P1089" s="34"/>
      <c r="Q1089" s="34"/>
      <c r="R1089" s="35">
        <v>1</v>
      </c>
      <c r="S1089" s="35">
        <v>120</v>
      </c>
      <c r="T1089" s="34"/>
      <c r="U1089" s="34"/>
      <c r="V1089" s="34"/>
      <c r="W1089" s="34"/>
      <c r="X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>
        <v>1</v>
      </c>
      <c r="AO1089" s="36">
        <v>130</v>
      </c>
      <c r="AP1089" s="293">
        <f>MAX(K1089,M1089,O1089,Q1089,S1089,U1089,W1089,Y1089,AA1089,AC1089,AE1089,AG1089,AI1089,AK1089,AM1089,AO1089)*VLOOKUP(I1089,'5.- Instrumental'!$B$6:$O$303,14,FALSE)</f>
        <v>3.4150533108866443</v>
      </c>
      <c r="AQ1089" s="356">
        <f>VLOOKUP(C1089,'6.- Insumos'!$B$5:$K$2417,10,FALSE)</f>
        <v>381.30000666666666</v>
      </c>
      <c r="AR1089" s="293" t="s">
        <v>3270</v>
      </c>
      <c r="AS1089" s="293">
        <f t="shared" si="51"/>
        <v>384.71505997755332</v>
      </c>
      <c r="AU1089" s="357"/>
    </row>
    <row r="1090" spans="2:47" ht="38.25">
      <c r="B1090" s="52">
        <v>1084</v>
      </c>
      <c r="C1090" s="334">
        <v>50810</v>
      </c>
      <c r="D1090" s="81" t="s">
        <v>2590</v>
      </c>
      <c r="E1090" s="66" t="s">
        <v>3569</v>
      </c>
      <c r="F1090" s="55" t="s">
        <v>1742</v>
      </c>
      <c r="G1090" s="54" t="s">
        <v>4422</v>
      </c>
      <c r="H1090" s="54" t="s">
        <v>4422</v>
      </c>
      <c r="I1090" s="55" t="s">
        <v>3315</v>
      </c>
      <c r="J1090" s="35">
        <v>2</v>
      </c>
      <c r="K1090" s="36">
        <v>120</v>
      </c>
      <c r="L1090" s="35">
        <v>1</v>
      </c>
      <c r="M1090" s="36">
        <v>140</v>
      </c>
      <c r="N1090" s="34"/>
      <c r="O1090" s="34"/>
      <c r="P1090" s="34"/>
      <c r="Q1090" s="34"/>
      <c r="R1090" s="35">
        <v>1</v>
      </c>
      <c r="S1090" s="35">
        <v>120</v>
      </c>
      <c r="T1090" s="34"/>
      <c r="U1090" s="34"/>
      <c r="V1090" s="34"/>
      <c r="W1090" s="34"/>
      <c r="X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>
        <v>1</v>
      </c>
      <c r="AO1090" s="36">
        <v>130</v>
      </c>
      <c r="AP1090" s="293">
        <f>MAX(K1090,M1090,O1090,Q1090,S1090,U1090,W1090,Y1090,AA1090,AC1090,AE1090,AG1090,AI1090,AK1090,AM1090,AO1090)*VLOOKUP(I1090,'5.- Instrumental'!$B$6:$O$303,14,FALSE)</f>
        <v>3.4150533108866443</v>
      </c>
      <c r="AQ1090" s="356">
        <f>VLOOKUP(C1090,'6.- Insumos'!$B$5:$K$2417,10,FALSE)</f>
        <v>381.30000666666666</v>
      </c>
      <c r="AR1090" s="293" t="s">
        <v>3270</v>
      </c>
      <c r="AS1090" s="293">
        <f t="shared" si="51"/>
        <v>384.71505997755332</v>
      </c>
      <c r="AU1090" s="357"/>
    </row>
    <row r="1091" spans="2:47" ht="38.25">
      <c r="B1091" s="52">
        <v>1085</v>
      </c>
      <c r="C1091" s="334">
        <v>50830</v>
      </c>
      <c r="D1091" s="81" t="s">
        <v>2591</v>
      </c>
      <c r="E1091" s="66" t="s">
        <v>3569</v>
      </c>
      <c r="F1091" s="55" t="s">
        <v>3573</v>
      </c>
      <c r="G1091" s="54" t="s">
        <v>4422</v>
      </c>
      <c r="H1091" s="54" t="s">
        <v>4422</v>
      </c>
      <c r="I1091" s="55" t="s">
        <v>3315</v>
      </c>
      <c r="J1091" s="35">
        <v>2</v>
      </c>
      <c r="K1091" s="36">
        <v>90</v>
      </c>
      <c r="L1091" s="35">
        <v>1</v>
      </c>
      <c r="M1091" s="36">
        <v>110</v>
      </c>
      <c r="N1091" s="34"/>
      <c r="O1091" s="34"/>
      <c r="P1091" s="34"/>
      <c r="Q1091" s="34"/>
      <c r="R1091" s="35">
        <v>1</v>
      </c>
      <c r="S1091" s="35">
        <v>90</v>
      </c>
      <c r="T1091" s="34"/>
      <c r="U1091" s="34"/>
      <c r="V1091" s="34"/>
      <c r="W1091" s="34"/>
      <c r="X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>
        <v>1</v>
      </c>
      <c r="AO1091" s="36">
        <v>100</v>
      </c>
      <c r="AP1091" s="293">
        <f>MAX(K1091,M1091,O1091,Q1091,S1091,U1091,W1091,Y1091,AA1091,AC1091,AE1091,AG1091,AI1091,AK1091,AM1091,AO1091)*VLOOKUP(I1091,'5.- Instrumental'!$B$6:$O$303,14,FALSE)</f>
        <v>2.6832561728395063</v>
      </c>
      <c r="AQ1091" s="356">
        <f>VLOOKUP(C1091,'6.- Insumos'!$B$5:$K$2417,10,FALSE)</f>
        <v>369.28250666666668</v>
      </c>
      <c r="AR1091" s="293">
        <f>AP1091+AQ1091</f>
        <v>371.96576283950617</v>
      </c>
      <c r="AS1091" s="293">
        <f t="shared" si="51"/>
        <v>371.96576283950617</v>
      </c>
      <c r="AU1091" s="357"/>
    </row>
    <row r="1092" spans="2:47" ht="38.25">
      <c r="B1092" s="52">
        <v>1086</v>
      </c>
      <c r="C1092" s="334">
        <v>50840</v>
      </c>
      <c r="D1092" s="81" t="s">
        <v>2592</v>
      </c>
      <c r="E1092" s="66" t="s">
        <v>3569</v>
      </c>
      <c r="F1092" s="55" t="s">
        <v>1742</v>
      </c>
      <c r="G1092" s="54" t="s">
        <v>4422</v>
      </c>
      <c r="H1092" s="54" t="s">
        <v>4422</v>
      </c>
      <c r="I1092" s="55" t="s">
        <v>3315</v>
      </c>
      <c r="J1092" s="35">
        <v>2</v>
      </c>
      <c r="K1092" s="36">
        <v>150</v>
      </c>
      <c r="L1092" s="35">
        <v>1</v>
      </c>
      <c r="M1092" s="36">
        <v>170</v>
      </c>
      <c r="N1092" s="34"/>
      <c r="O1092" s="34"/>
      <c r="P1092" s="34"/>
      <c r="Q1092" s="34"/>
      <c r="R1092" s="35">
        <v>1</v>
      </c>
      <c r="S1092" s="35">
        <v>150</v>
      </c>
      <c r="T1092" s="34"/>
      <c r="U1092" s="34"/>
      <c r="V1092" s="34"/>
      <c r="W1092" s="34"/>
      <c r="X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>
        <v>1</v>
      </c>
      <c r="AO1092" s="36">
        <v>160</v>
      </c>
      <c r="AP1092" s="293">
        <f>MAX(K1092,M1092,O1092,Q1092,S1092,U1092,W1092,Y1092,AA1092,AC1092,AE1092,AG1092,AI1092,AK1092,AM1092,AO1092)*VLOOKUP(I1092,'5.- Instrumental'!$B$6:$O$303,14,FALSE)</f>
        <v>4.1468504489337823</v>
      </c>
      <c r="AQ1092" s="356">
        <f>VLOOKUP(C1092,'6.- Insumos'!$B$5:$K$2417,10,FALSE)</f>
        <v>401.66800666666666</v>
      </c>
      <c r="AR1092" s="293" t="s">
        <v>3270</v>
      </c>
      <c r="AS1092" s="293">
        <f t="shared" si="51"/>
        <v>405.81485711560043</v>
      </c>
      <c r="AU1092" s="357"/>
    </row>
    <row r="1093" spans="2:47" ht="38.25">
      <c r="B1093" s="52">
        <v>1087</v>
      </c>
      <c r="C1093" s="334">
        <v>50845</v>
      </c>
      <c r="D1093" s="81" t="s">
        <v>2593</v>
      </c>
      <c r="E1093" s="66" t="s">
        <v>3569</v>
      </c>
      <c r="F1093" s="55" t="s">
        <v>1742</v>
      </c>
      <c r="G1093" s="54" t="s">
        <v>4422</v>
      </c>
      <c r="H1093" s="54" t="s">
        <v>4422</v>
      </c>
      <c r="I1093" s="55" t="s">
        <v>3315</v>
      </c>
      <c r="J1093" s="34">
        <v>2</v>
      </c>
      <c r="K1093" s="34">
        <v>75</v>
      </c>
      <c r="L1093" s="34">
        <v>1</v>
      </c>
      <c r="M1093" s="34">
        <v>95</v>
      </c>
      <c r="N1093" s="34"/>
      <c r="O1093" s="34"/>
      <c r="P1093" s="34"/>
      <c r="Q1093" s="34"/>
      <c r="R1093" s="34">
        <v>1</v>
      </c>
      <c r="S1093" s="34">
        <v>75</v>
      </c>
      <c r="T1093" s="34"/>
      <c r="U1093" s="34"/>
      <c r="V1093" s="34"/>
      <c r="W1093" s="34"/>
      <c r="X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>
        <v>1</v>
      </c>
      <c r="AO1093" s="34">
        <v>65</v>
      </c>
      <c r="AP1093" s="293">
        <f>MAX(K1093,M1093,O1093,Q1093,S1093,U1093,W1093,Y1093,AA1093,AC1093,AE1093,AG1093,AI1093,AK1093,AM1093,AO1093)*VLOOKUP(I1093,'5.- Instrumental'!$B$6:$O$303,14,FALSE)</f>
        <v>2.3173576038159371</v>
      </c>
      <c r="AQ1093" s="356">
        <f>VLOOKUP(C1093,'6.- Insumos'!$B$5:$K$2417,10,FALSE)</f>
        <v>343.00800666666663</v>
      </c>
      <c r="AR1093" s="293" t="s">
        <v>3270</v>
      </c>
      <c r="AS1093" s="293">
        <f t="shared" si="51"/>
        <v>345.32536427048257</v>
      </c>
      <c r="AU1093" s="357"/>
    </row>
    <row r="1094" spans="2:47" ht="38.25">
      <c r="B1094" s="52">
        <v>1088</v>
      </c>
      <c r="C1094" s="334">
        <v>50900</v>
      </c>
      <c r="D1094" s="81" t="s">
        <v>2594</v>
      </c>
      <c r="E1094" s="66" t="s">
        <v>3569</v>
      </c>
      <c r="F1094" s="55" t="s">
        <v>3573</v>
      </c>
      <c r="G1094" s="54" t="s">
        <v>4422</v>
      </c>
      <c r="H1094" s="54" t="s">
        <v>4422</v>
      </c>
      <c r="I1094" s="55" t="s">
        <v>3315</v>
      </c>
      <c r="J1094" s="35">
        <v>2</v>
      </c>
      <c r="K1094" s="36">
        <v>60</v>
      </c>
      <c r="L1094" s="35">
        <v>1</v>
      </c>
      <c r="M1094" s="36">
        <v>80</v>
      </c>
      <c r="N1094" s="34"/>
      <c r="O1094" s="34"/>
      <c r="P1094" s="34"/>
      <c r="Q1094" s="34"/>
      <c r="R1094" s="35">
        <v>1</v>
      </c>
      <c r="S1094" s="35">
        <v>60</v>
      </c>
      <c r="T1094" s="34"/>
      <c r="U1094" s="34"/>
      <c r="V1094" s="34"/>
      <c r="W1094" s="34"/>
      <c r="X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>
        <v>1</v>
      </c>
      <c r="AO1094" s="36">
        <v>70</v>
      </c>
      <c r="AP1094" s="293">
        <f>MAX(K1094,M1094,O1094,Q1094,S1094,U1094,W1094,Y1094,AA1094,AC1094,AE1094,AG1094,AI1094,AK1094,AM1094,AO1094)*VLOOKUP(I1094,'5.- Instrumental'!$B$6:$O$303,14,FALSE)</f>
        <v>1.9514590347923684</v>
      </c>
      <c r="AQ1094" s="356">
        <f>VLOOKUP(C1094,'6.- Insumos'!$B$5:$K$2417,10,FALSE)</f>
        <v>348.91450666666668</v>
      </c>
      <c r="AR1094" s="293">
        <f t="shared" ref="AR1094:AR1118" si="52">AP1094+AQ1094</f>
        <v>350.86596570145906</v>
      </c>
      <c r="AS1094" s="293">
        <f t="shared" si="51"/>
        <v>350.86596570145906</v>
      </c>
      <c r="AU1094" s="357"/>
    </row>
    <row r="1095" spans="2:47" ht="38.25">
      <c r="B1095" s="52">
        <v>1089</v>
      </c>
      <c r="C1095" s="334">
        <v>50920</v>
      </c>
      <c r="D1095" s="81" t="s">
        <v>2595</v>
      </c>
      <c r="E1095" s="66" t="s">
        <v>3569</v>
      </c>
      <c r="F1095" s="55" t="s">
        <v>3573</v>
      </c>
      <c r="G1095" s="54" t="s">
        <v>4422</v>
      </c>
      <c r="H1095" s="54" t="s">
        <v>4422</v>
      </c>
      <c r="I1095" s="55" t="s">
        <v>3315</v>
      </c>
      <c r="J1095" s="35">
        <v>2</v>
      </c>
      <c r="K1095" s="36">
        <v>60</v>
      </c>
      <c r="L1095" s="35">
        <v>1</v>
      </c>
      <c r="M1095" s="36">
        <v>80</v>
      </c>
      <c r="N1095" s="34"/>
      <c r="O1095" s="34"/>
      <c r="P1095" s="34"/>
      <c r="Q1095" s="34"/>
      <c r="R1095" s="35">
        <v>1</v>
      </c>
      <c r="S1095" s="35">
        <v>60</v>
      </c>
      <c r="T1095" s="34"/>
      <c r="U1095" s="34"/>
      <c r="V1095" s="34"/>
      <c r="W1095" s="34"/>
      <c r="X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>
        <v>1</v>
      </c>
      <c r="AO1095" s="36">
        <v>70</v>
      </c>
      <c r="AP1095" s="293">
        <f>MAX(K1095,M1095,O1095,Q1095,S1095,U1095,W1095,Y1095,AA1095,AC1095,AE1095,AG1095,AI1095,AK1095,AM1095,AO1095)*VLOOKUP(I1095,'5.- Instrumental'!$B$6:$O$303,14,FALSE)</f>
        <v>1.9514590347923684</v>
      </c>
      <c r="AQ1095" s="356">
        <f>VLOOKUP(C1095,'6.- Insumos'!$B$5:$K$2417,10,FALSE)</f>
        <v>265.93249000000003</v>
      </c>
      <c r="AR1095" s="293">
        <f t="shared" si="52"/>
        <v>267.88394903479241</v>
      </c>
      <c r="AS1095" s="293">
        <f t="shared" si="51"/>
        <v>267.88394903479241</v>
      </c>
      <c r="AU1095" s="357"/>
    </row>
    <row r="1096" spans="2:47" ht="38.25">
      <c r="B1096" s="52">
        <v>1090</v>
      </c>
      <c r="C1096" s="334">
        <v>50930</v>
      </c>
      <c r="D1096" s="81" t="s">
        <v>1655</v>
      </c>
      <c r="E1096" s="66" t="s">
        <v>3569</v>
      </c>
      <c r="F1096" s="55" t="s">
        <v>3573</v>
      </c>
      <c r="G1096" s="54" t="s">
        <v>4422</v>
      </c>
      <c r="H1096" s="54" t="s">
        <v>4422</v>
      </c>
      <c r="I1096" s="55" t="s">
        <v>3315</v>
      </c>
      <c r="J1096" s="35">
        <v>2</v>
      </c>
      <c r="K1096" s="36">
        <v>60</v>
      </c>
      <c r="L1096" s="35">
        <v>1</v>
      </c>
      <c r="M1096" s="36">
        <v>80</v>
      </c>
      <c r="N1096" s="34"/>
      <c r="O1096" s="34"/>
      <c r="P1096" s="34"/>
      <c r="Q1096" s="34"/>
      <c r="R1096" s="35">
        <v>1</v>
      </c>
      <c r="S1096" s="35">
        <v>60</v>
      </c>
      <c r="T1096" s="34"/>
      <c r="U1096" s="34"/>
      <c r="V1096" s="34"/>
      <c r="W1096" s="34"/>
      <c r="X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>
        <v>1</v>
      </c>
      <c r="AO1096" s="36">
        <v>70</v>
      </c>
      <c r="AP1096" s="293">
        <f>MAX(K1096,M1096,O1096,Q1096,S1096,U1096,W1096,Y1096,AA1096,AC1096,AE1096,AG1096,AI1096,AK1096,AM1096,AO1096)*VLOOKUP(I1096,'5.- Instrumental'!$B$6:$O$303,14,FALSE)</f>
        <v>1.9514590347923684</v>
      </c>
      <c r="AQ1096" s="356">
        <f>VLOOKUP(C1096,'6.- Insumos'!$B$5:$K$2417,10,FALSE)</f>
        <v>265.93249000000003</v>
      </c>
      <c r="AR1096" s="293">
        <f t="shared" si="52"/>
        <v>267.88394903479241</v>
      </c>
      <c r="AS1096" s="293">
        <f t="shared" si="51"/>
        <v>267.88394903479241</v>
      </c>
      <c r="AU1096" s="357"/>
    </row>
    <row r="1097" spans="2:47" ht="38.25">
      <c r="B1097" s="52">
        <v>1091</v>
      </c>
      <c r="C1097" s="334">
        <v>50940</v>
      </c>
      <c r="D1097" s="81" t="s">
        <v>1656</v>
      </c>
      <c r="E1097" s="66" t="s">
        <v>3569</v>
      </c>
      <c r="F1097" s="55" t="s">
        <v>3573</v>
      </c>
      <c r="G1097" s="54" t="s">
        <v>4422</v>
      </c>
      <c r="H1097" s="54" t="s">
        <v>4422</v>
      </c>
      <c r="I1097" s="55" t="s">
        <v>3315</v>
      </c>
      <c r="J1097" s="35">
        <v>2</v>
      </c>
      <c r="K1097" s="36">
        <v>30</v>
      </c>
      <c r="L1097" s="35">
        <v>1</v>
      </c>
      <c r="M1097" s="36">
        <v>50</v>
      </c>
      <c r="N1097" s="34"/>
      <c r="O1097" s="34"/>
      <c r="P1097" s="34"/>
      <c r="Q1097" s="34"/>
      <c r="R1097" s="35">
        <v>1</v>
      </c>
      <c r="S1097" s="35">
        <v>30</v>
      </c>
      <c r="T1097" s="34"/>
      <c r="U1097" s="34"/>
      <c r="V1097" s="34"/>
      <c r="W1097" s="34"/>
      <c r="X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>
        <v>1</v>
      </c>
      <c r="AO1097" s="36">
        <v>40</v>
      </c>
      <c r="AP1097" s="293">
        <f>MAX(K1097,M1097,O1097,Q1097,S1097,U1097,W1097,Y1097,AA1097,AC1097,AE1097,AG1097,AI1097,AK1097,AM1097,AO1097)*VLOOKUP(I1097,'5.- Instrumental'!$B$6:$O$303,14,FALSE)</f>
        <v>1.2196618967452302</v>
      </c>
      <c r="AQ1097" s="356">
        <f>VLOOKUP(C1097,'6.- Insumos'!$B$5:$K$2417,10,FALSE)</f>
        <v>265.93249000000003</v>
      </c>
      <c r="AR1097" s="293">
        <f t="shared" si="52"/>
        <v>267.15215189674524</v>
      </c>
      <c r="AS1097" s="293">
        <f t="shared" si="51"/>
        <v>267.15215189674524</v>
      </c>
      <c r="AU1097" s="357"/>
    </row>
    <row r="1098" spans="2:47" ht="51">
      <c r="B1098" s="52">
        <v>1092</v>
      </c>
      <c r="C1098" s="334">
        <v>50951</v>
      </c>
      <c r="D1098" s="81" t="s">
        <v>1657</v>
      </c>
      <c r="E1098" s="66" t="s">
        <v>3562</v>
      </c>
      <c r="F1098" s="55" t="s">
        <v>655</v>
      </c>
      <c r="G1098" s="40" t="s">
        <v>3122</v>
      </c>
      <c r="H1098" s="54" t="s">
        <v>4422</v>
      </c>
      <c r="I1098" s="55" t="s">
        <v>3293</v>
      </c>
      <c r="J1098" s="34">
        <v>1</v>
      </c>
      <c r="K1098" s="34">
        <v>20</v>
      </c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>
        <v>1</v>
      </c>
      <c r="AO1098" s="34">
        <v>25</v>
      </c>
      <c r="AP1098" s="293">
        <f>MAX(K1098,M1098,O1098,Q1098,S1098,U1098,W1098,Y1098,AA1098,AC1098,AE1098,AG1098,AI1098,AK1098,AM1098,AO1098)*VLOOKUP(I1098,'5.- Instrumental'!$B$6:$O$303,14,FALSE)</f>
        <v>5.2149095117845122E-2</v>
      </c>
      <c r="AQ1098" s="356">
        <f>VLOOKUP(C1098,'6.- Insumos'!$B$5:$K$2417,10,FALSE)</f>
        <v>43.363799999999998</v>
      </c>
      <c r="AR1098" s="293">
        <f t="shared" si="52"/>
        <v>43.415949095117846</v>
      </c>
      <c r="AS1098" s="293">
        <f t="shared" si="51"/>
        <v>43.415949095117846</v>
      </c>
      <c r="AU1098" s="357"/>
    </row>
    <row r="1099" spans="2:47" ht="25.5">
      <c r="B1099" s="52">
        <v>1093</v>
      </c>
      <c r="C1099" s="334">
        <v>51000</v>
      </c>
      <c r="D1099" s="81" t="s">
        <v>1658</v>
      </c>
      <c r="E1099" s="66" t="s">
        <v>3562</v>
      </c>
      <c r="F1099" s="55" t="s">
        <v>3565</v>
      </c>
      <c r="G1099" s="54" t="s">
        <v>4422</v>
      </c>
      <c r="H1099" s="54" t="s">
        <v>4422</v>
      </c>
      <c r="I1099" s="55" t="s">
        <v>3293</v>
      </c>
      <c r="J1099" s="34">
        <v>1</v>
      </c>
      <c r="K1099" s="34">
        <v>10</v>
      </c>
      <c r="L1099" s="34"/>
      <c r="M1099" s="34"/>
      <c r="N1099" s="34"/>
      <c r="O1099" s="34"/>
      <c r="P1099" s="34"/>
      <c r="Q1099" s="34"/>
      <c r="R1099" s="34"/>
      <c r="S1099" s="34"/>
      <c r="T1099" s="34"/>
      <c r="U1099" s="34"/>
      <c r="V1099" s="34"/>
      <c r="W1099" s="34"/>
      <c r="X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>
        <v>1</v>
      </c>
      <c r="AO1099" s="34">
        <v>15</v>
      </c>
      <c r="AP1099" s="293">
        <f>MAX(K1099,M1099,O1099,Q1099,S1099,U1099,W1099,Y1099,AA1099,AC1099,AE1099,AG1099,AI1099,AK1099,AM1099,AO1099)*VLOOKUP(I1099,'5.- Instrumental'!$B$6:$O$303,14,FALSE)</f>
        <v>3.1289457070707072E-2</v>
      </c>
      <c r="AQ1099" s="356">
        <f>VLOOKUP(C1099,'6.- Insumos'!$B$5:$K$2417,10,FALSE)</f>
        <v>2.9198499999999998</v>
      </c>
      <c r="AR1099" s="293">
        <f t="shared" si="52"/>
        <v>2.951139457070707</v>
      </c>
      <c r="AS1099" s="293">
        <f t="shared" si="51"/>
        <v>2.951139457070707</v>
      </c>
      <c r="AU1099" s="357"/>
    </row>
    <row r="1100" spans="2:47" ht="38.25">
      <c r="B1100" s="52">
        <v>1094</v>
      </c>
      <c r="C1100" s="334">
        <v>51020</v>
      </c>
      <c r="D1100" s="81" t="s">
        <v>1659</v>
      </c>
      <c r="E1100" s="66" t="s">
        <v>3569</v>
      </c>
      <c r="F1100" s="55" t="s">
        <v>3573</v>
      </c>
      <c r="G1100" s="54" t="s">
        <v>4422</v>
      </c>
      <c r="H1100" s="54" t="s">
        <v>4422</v>
      </c>
      <c r="I1100" s="55" t="s">
        <v>3315</v>
      </c>
      <c r="J1100" s="35">
        <v>2</v>
      </c>
      <c r="K1100" s="36">
        <v>30</v>
      </c>
      <c r="L1100" s="35">
        <v>1</v>
      </c>
      <c r="M1100" s="36">
        <v>50</v>
      </c>
      <c r="N1100" s="34"/>
      <c r="O1100" s="34"/>
      <c r="P1100" s="34"/>
      <c r="Q1100" s="34"/>
      <c r="R1100" s="35">
        <v>1</v>
      </c>
      <c r="S1100" s="35">
        <v>30</v>
      </c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>
        <v>1</v>
      </c>
      <c r="AO1100" s="36">
        <v>40</v>
      </c>
      <c r="AP1100" s="293">
        <f>MAX(K1100,M1100,O1100,Q1100,S1100,U1100,W1100,Y1100,AA1100,AC1100,AE1100,AG1100,AI1100,AK1100,AM1100,AO1100)*VLOOKUP(I1100,'5.- Instrumental'!$B$6:$O$303,14,FALSE)</f>
        <v>1.2196618967452302</v>
      </c>
      <c r="AQ1100" s="356">
        <f>VLOOKUP(C1100,'6.- Insumos'!$B$5:$K$2417,10,FALSE)</f>
        <v>118.64</v>
      </c>
      <c r="AR1100" s="293">
        <f t="shared" si="52"/>
        <v>119.85966189674524</v>
      </c>
      <c r="AS1100" s="293">
        <f t="shared" si="51"/>
        <v>119.85966189674524</v>
      </c>
      <c r="AU1100" s="357"/>
    </row>
    <row r="1101" spans="2:47" ht="38.25">
      <c r="B1101" s="52">
        <v>1095</v>
      </c>
      <c r="C1101" s="334">
        <v>51050</v>
      </c>
      <c r="D1101" s="81" t="s">
        <v>1660</v>
      </c>
      <c r="E1101" s="66" t="s">
        <v>3569</v>
      </c>
      <c r="F1101" s="55" t="s">
        <v>3570</v>
      </c>
      <c r="G1101" s="54" t="s">
        <v>4422</v>
      </c>
      <c r="H1101" s="54" t="s">
        <v>4422</v>
      </c>
      <c r="I1101" s="55" t="s">
        <v>3315</v>
      </c>
      <c r="J1101" s="35">
        <v>2</v>
      </c>
      <c r="K1101" s="36">
        <v>30</v>
      </c>
      <c r="L1101" s="35">
        <v>1</v>
      </c>
      <c r="M1101" s="36">
        <v>50</v>
      </c>
      <c r="N1101" s="34"/>
      <c r="O1101" s="34"/>
      <c r="P1101" s="34"/>
      <c r="Q1101" s="34"/>
      <c r="R1101" s="35">
        <v>1</v>
      </c>
      <c r="S1101" s="35">
        <v>30</v>
      </c>
      <c r="T1101" s="34"/>
      <c r="U1101" s="34"/>
      <c r="V1101" s="34"/>
      <c r="W1101" s="34"/>
      <c r="X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>
        <v>1</v>
      </c>
      <c r="AO1101" s="36">
        <v>40</v>
      </c>
      <c r="AP1101" s="293">
        <f>MAX(K1101,M1101,O1101,Q1101,S1101,U1101,W1101,Y1101,AA1101,AC1101,AE1101,AG1101,AI1101,AK1101,AM1101,AO1101)*VLOOKUP(I1101,'5.- Instrumental'!$B$6:$O$303,14,FALSE)</f>
        <v>1.2196618967452302</v>
      </c>
      <c r="AQ1101" s="356">
        <f>VLOOKUP(C1101,'6.- Insumos'!$B$5:$K$2417,10,FALSE)</f>
        <v>118.64</v>
      </c>
      <c r="AR1101" s="293">
        <f t="shared" si="52"/>
        <v>119.85966189674524</v>
      </c>
      <c r="AS1101" s="293">
        <f t="shared" si="51"/>
        <v>119.85966189674524</v>
      </c>
      <c r="AU1101" s="357"/>
    </row>
    <row r="1102" spans="2:47" ht="38.25">
      <c r="B1102" s="52">
        <v>1096</v>
      </c>
      <c r="C1102" s="334">
        <v>51080</v>
      </c>
      <c r="D1102" s="81" t="s">
        <v>1661</v>
      </c>
      <c r="E1102" s="66" t="s">
        <v>3569</v>
      </c>
      <c r="F1102" s="55" t="s">
        <v>3570</v>
      </c>
      <c r="G1102" s="54" t="s">
        <v>4422</v>
      </c>
      <c r="H1102" s="54" t="s">
        <v>4422</v>
      </c>
      <c r="I1102" s="55" t="s">
        <v>3315</v>
      </c>
      <c r="J1102" s="35">
        <v>2</v>
      </c>
      <c r="K1102" s="36">
        <v>30</v>
      </c>
      <c r="L1102" s="35">
        <v>1</v>
      </c>
      <c r="M1102" s="36">
        <v>50</v>
      </c>
      <c r="N1102" s="34"/>
      <c r="O1102" s="34"/>
      <c r="P1102" s="34"/>
      <c r="Q1102" s="34"/>
      <c r="R1102" s="35">
        <v>1</v>
      </c>
      <c r="S1102" s="35">
        <v>30</v>
      </c>
      <c r="T1102" s="34"/>
      <c r="U1102" s="34"/>
      <c r="V1102" s="34"/>
      <c r="W1102" s="34"/>
      <c r="X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>
        <v>1</v>
      </c>
      <c r="AO1102" s="36">
        <v>40</v>
      </c>
      <c r="AP1102" s="293">
        <f>MAX(K1102,M1102,O1102,Q1102,S1102,U1102,W1102,Y1102,AA1102,AC1102,AE1102,AG1102,AI1102,AK1102,AM1102,AO1102)*VLOOKUP(I1102,'5.- Instrumental'!$B$6:$O$303,14,FALSE)</f>
        <v>1.2196618967452302</v>
      </c>
      <c r="AQ1102" s="356">
        <f>VLOOKUP(C1102,'6.- Insumos'!$B$5:$K$2417,10,FALSE)</f>
        <v>245.53801666666664</v>
      </c>
      <c r="AR1102" s="293">
        <f t="shared" si="52"/>
        <v>246.75767856341187</v>
      </c>
      <c r="AS1102" s="293">
        <f t="shared" si="51"/>
        <v>246.75767856341187</v>
      </c>
      <c r="AU1102" s="357"/>
    </row>
    <row r="1103" spans="2:47" ht="38.25">
      <c r="B1103" s="52">
        <v>1097</v>
      </c>
      <c r="C1103" s="334">
        <v>51500</v>
      </c>
      <c r="D1103" s="81" t="s">
        <v>2744</v>
      </c>
      <c r="E1103" s="66" t="s">
        <v>3569</v>
      </c>
      <c r="F1103" s="55" t="s">
        <v>3570</v>
      </c>
      <c r="G1103" s="54" t="s">
        <v>4422</v>
      </c>
      <c r="H1103" s="54" t="s">
        <v>4422</v>
      </c>
      <c r="I1103" s="55" t="s">
        <v>3315</v>
      </c>
      <c r="J1103" s="35">
        <v>2</v>
      </c>
      <c r="K1103" s="36">
        <v>30</v>
      </c>
      <c r="L1103" s="35">
        <v>1</v>
      </c>
      <c r="M1103" s="36">
        <v>50</v>
      </c>
      <c r="N1103" s="34"/>
      <c r="O1103" s="34"/>
      <c r="P1103" s="34"/>
      <c r="Q1103" s="34"/>
      <c r="R1103" s="35">
        <v>1</v>
      </c>
      <c r="S1103" s="35">
        <v>30</v>
      </c>
      <c r="T1103" s="34"/>
      <c r="U1103" s="34"/>
      <c r="V1103" s="34"/>
      <c r="W1103" s="34"/>
      <c r="X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>
        <v>1</v>
      </c>
      <c r="AO1103" s="36">
        <v>40</v>
      </c>
      <c r="AP1103" s="293">
        <f>MAX(K1103,M1103,O1103,Q1103,S1103,U1103,W1103,Y1103,AA1103,AC1103,AE1103,AG1103,AI1103,AK1103,AM1103,AO1103)*VLOOKUP(I1103,'5.- Instrumental'!$B$6:$O$303,14,FALSE)</f>
        <v>1.2196618967452302</v>
      </c>
      <c r="AQ1103" s="356">
        <f>VLOOKUP(C1103,'6.- Insumos'!$B$5:$K$2417,10,FALSE)</f>
        <v>245.53801666666664</v>
      </c>
      <c r="AR1103" s="293">
        <f t="shared" si="52"/>
        <v>246.75767856341187</v>
      </c>
      <c r="AS1103" s="293">
        <f t="shared" si="51"/>
        <v>246.75767856341187</v>
      </c>
      <c r="AU1103" s="357"/>
    </row>
    <row r="1104" spans="2:47" ht="38.25">
      <c r="B1104" s="52">
        <v>1098</v>
      </c>
      <c r="C1104" s="334">
        <v>51550</v>
      </c>
      <c r="D1104" s="81" t="s">
        <v>2745</v>
      </c>
      <c r="E1104" s="66" t="s">
        <v>3569</v>
      </c>
      <c r="F1104" s="55" t="s">
        <v>3573</v>
      </c>
      <c r="G1104" s="54" t="s">
        <v>4422</v>
      </c>
      <c r="H1104" s="54" t="s">
        <v>4422</v>
      </c>
      <c r="I1104" s="55" t="s">
        <v>3315</v>
      </c>
      <c r="J1104" s="34">
        <v>2</v>
      </c>
      <c r="K1104" s="34">
        <v>45</v>
      </c>
      <c r="L1104" s="34">
        <v>1</v>
      </c>
      <c r="M1104" s="34">
        <v>65</v>
      </c>
      <c r="N1104" s="34"/>
      <c r="O1104" s="34"/>
      <c r="P1104" s="34"/>
      <c r="Q1104" s="34"/>
      <c r="R1104" s="34">
        <v>1</v>
      </c>
      <c r="S1104" s="34">
        <v>45</v>
      </c>
      <c r="T1104" s="34"/>
      <c r="U1104" s="34"/>
      <c r="V1104" s="34"/>
      <c r="W1104" s="34"/>
      <c r="X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>
        <v>1</v>
      </c>
      <c r="AO1104" s="34">
        <v>55</v>
      </c>
      <c r="AP1104" s="293">
        <f>MAX(K1104,M1104,O1104,Q1104,S1104,U1104,W1104,Y1104,AA1104,AC1104,AE1104,AG1104,AI1104,AK1104,AM1104,AO1104)*VLOOKUP(I1104,'5.- Instrumental'!$B$6:$O$303,14,FALSE)</f>
        <v>1.5855604657687992</v>
      </c>
      <c r="AQ1104" s="356">
        <f>VLOOKUP(C1104,'6.- Insumos'!$B$5:$K$2417,10,FALSE)</f>
        <v>338.73050666666666</v>
      </c>
      <c r="AR1104" s="293">
        <f t="shared" si="52"/>
        <v>340.31606713243548</v>
      </c>
      <c r="AS1104" s="293">
        <f t="shared" si="51"/>
        <v>340.31606713243548</v>
      </c>
      <c r="AU1104" s="357"/>
    </row>
    <row r="1105" spans="2:47" ht="38.25">
      <c r="B1105" s="52">
        <v>1099</v>
      </c>
      <c r="C1105" s="334">
        <v>51570</v>
      </c>
      <c r="D1105" s="81" t="s">
        <v>2746</v>
      </c>
      <c r="E1105" s="66" t="s">
        <v>3569</v>
      </c>
      <c r="F1105" s="55" t="s">
        <v>3573</v>
      </c>
      <c r="G1105" s="54" t="s">
        <v>4422</v>
      </c>
      <c r="H1105" s="54" t="s">
        <v>4422</v>
      </c>
      <c r="I1105" s="55" t="s">
        <v>3315</v>
      </c>
      <c r="J1105" s="35">
        <v>2</v>
      </c>
      <c r="K1105" s="36">
        <v>60</v>
      </c>
      <c r="L1105" s="35">
        <v>1</v>
      </c>
      <c r="M1105" s="36">
        <v>80</v>
      </c>
      <c r="N1105" s="34"/>
      <c r="O1105" s="34"/>
      <c r="P1105" s="34"/>
      <c r="Q1105" s="34"/>
      <c r="R1105" s="35">
        <v>1</v>
      </c>
      <c r="S1105" s="35">
        <v>60</v>
      </c>
      <c r="T1105" s="34"/>
      <c r="U1105" s="34"/>
      <c r="V1105" s="34"/>
      <c r="W1105" s="34"/>
      <c r="X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>
        <v>1</v>
      </c>
      <c r="AO1105" s="36">
        <v>70</v>
      </c>
      <c r="AP1105" s="293">
        <f>MAX(K1105,M1105,O1105,Q1105,S1105,U1105,W1105,Y1105,AA1105,AC1105,AE1105,AG1105,AI1105,AK1105,AM1105,AO1105)*VLOOKUP(I1105,'5.- Instrumental'!$B$6:$O$303,14,FALSE)</f>
        <v>1.9514590347923684</v>
      </c>
      <c r="AQ1105" s="356">
        <f>VLOOKUP(C1105,'6.- Insumos'!$B$5:$K$2417,10,FALSE)</f>
        <v>265.93249000000003</v>
      </c>
      <c r="AR1105" s="293">
        <f t="shared" si="52"/>
        <v>267.88394903479241</v>
      </c>
      <c r="AS1105" s="293">
        <f t="shared" si="51"/>
        <v>267.88394903479241</v>
      </c>
      <c r="AU1105" s="357"/>
    </row>
    <row r="1106" spans="2:47" ht="38.25">
      <c r="B1106" s="52">
        <v>1100</v>
      </c>
      <c r="C1106" s="334">
        <v>51575</v>
      </c>
      <c r="D1106" s="81" t="s">
        <v>2747</v>
      </c>
      <c r="E1106" s="66" t="s">
        <v>3569</v>
      </c>
      <c r="F1106" s="55" t="s">
        <v>3573</v>
      </c>
      <c r="G1106" s="54" t="s">
        <v>4422</v>
      </c>
      <c r="H1106" s="54" t="s">
        <v>4422</v>
      </c>
      <c r="I1106" s="55" t="s">
        <v>3315</v>
      </c>
      <c r="J1106" s="35">
        <v>2</v>
      </c>
      <c r="K1106" s="36">
        <v>90</v>
      </c>
      <c r="L1106" s="35">
        <v>1</v>
      </c>
      <c r="M1106" s="36">
        <v>110</v>
      </c>
      <c r="N1106" s="34"/>
      <c r="O1106" s="34"/>
      <c r="P1106" s="34"/>
      <c r="Q1106" s="34"/>
      <c r="R1106" s="35">
        <v>1</v>
      </c>
      <c r="S1106" s="35">
        <v>90</v>
      </c>
      <c r="T1106" s="34"/>
      <c r="U1106" s="34"/>
      <c r="V1106" s="34"/>
      <c r="W1106" s="34"/>
      <c r="X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>
        <v>1</v>
      </c>
      <c r="AO1106" s="36">
        <v>100</v>
      </c>
      <c r="AP1106" s="293">
        <f>MAX(K1106,M1106,O1106,Q1106,S1106,U1106,W1106,Y1106,AA1106,AC1106,AE1106,AG1106,AI1106,AK1106,AM1106,AO1106)*VLOOKUP(I1106,'5.- Instrumental'!$B$6:$O$303,14,FALSE)</f>
        <v>2.6832561728395063</v>
      </c>
      <c r="AQ1106" s="356">
        <f>VLOOKUP(C1106,'6.- Insumos'!$B$5:$K$2417,10,FALSE)</f>
        <v>361.54250666666667</v>
      </c>
      <c r="AR1106" s="293">
        <f t="shared" si="52"/>
        <v>364.22576283950616</v>
      </c>
      <c r="AS1106" s="293">
        <f t="shared" si="51"/>
        <v>364.22576283950616</v>
      </c>
      <c r="AU1106" s="357"/>
    </row>
    <row r="1107" spans="2:47" ht="38.25">
      <c r="B1107" s="52">
        <v>1101</v>
      </c>
      <c r="C1107" s="334">
        <v>51580</v>
      </c>
      <c r="D1107" s="81" t="s">
        <v>2748</v>
      </c>
      <c r="E1107" s="66" t="s">
        <v>3569</v>
      </c>
      <c r="F1107" s="55" t="s">
        <v>3573</v>
      </c>
      <c r="G1107" s="54" t="s">
        <v>4422</v>
      </c>
      <c r="H1107" s="54" t="s">
        <v>4422</v>
      </c>
      <c r="I1107" s="55" t="s">
        <v>3315</v>
      </c>
      <c r="J1107" s="35">
        <v>2</v>
      </c>
      <c r="K1107" s="36">
        <v>120</v>
      </c>
      <c r="L1107" s="35">
        <v>1</v>
      </c>
      <c r="M1107" s="36">
        <v>140</v>
      </c>
      <c r="N1107" s="34"/>
      <c r="O1107" s="34"/>
      <c r="P1107" s="34"/>
      <c r="Q1107" s="34"/>
      <c r="R1107" s="35">
        <v>1</v>
      </c>
      <c r="S1107" s="35">
        <v>120</v>
      </c>
      <c r="T1107" s="34"/>
      <c r="U1107" s="34"/>
      <c r="V1107" s="34"/>
      <c r="W1107" s="34"/>
      <c r="X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>
        <v>1</v>
      </c>
      <c r="AO1107" s="36">
        <v>130</v>
      </c>
      <c r="AP1107" s="293">
        <f>MAX(K1107,M1107,O1107,Q1107,S1107,U1107,W1107,Y1107,AA1107,AC1107,AE1107,AG1107,AI1107,AK1107,AM1107,AO1107)*VLOOKUP(I1107,'5.- Instrumental'!$B$6:$O$303,14,FALSE)</f>
        <v>3.4150533108866443</v>
      </c>
      <c r="AQ1107" s="356">
        <f>VLOOKUP(C1107,'6.- Insumos'!$B$5:$K$2417,10,FALSE)</f>
        <v>389.65050666666673</v>
      </c>
      <c r="AR1107" s="293">
        <f t="shared" si="52"/>
        <v>393.06555997755339</v>
      </c>
      <c r="AS1107" s="293">
        <f t="shared" si="51"/>
        <v>393.06555997755339</v>
      </c>
      <c r="AU1107" s="357"/>
    </row>
    <row r="1108" spans="2:47" ht="51">
      <c r="B1108" s="52">
        <v>1102</v>
      </c>
      <c r="C1108" s="334">
        <v>51585</v>
      </c>
      <c r="D1108" s="81" t="s">
        <v>2749</v>
      </c>
      <c r="E1108" s="66" t="s">
        <v>3569</v>
      </c>
      <c r="F1108" s="55" t="s">
        <v>3573</v>
      </c>
      <c r="G1108" s="54" t="s">
        <v>4422</v>
      </c>
      <c r="H1108" s="54" t="s">
        <v>4422</v>
      </c>
      <c r="I1108" s="55" t="s">
        <v>3315</v>
      </c>
      <c r="J1108" s="35">
        <v>2</v>
      </c>
      <c r="K1108" s="36">
        <v>150</v>
      </c>
      <c r="L1108" s="35">
        <v>1</v>
      </c>
      <c r="M1108" s="36">
        <v>170</v>
      </c>
      <c r="N1108" s="34"/>
      <c r="O1108" s="34"/>
      <c r="P1108" s="34"/>
      <c r="Q1108" s="34"/>
      <c r="R1108" s="35">
        <v>1</v>
      </c>
      <c r="S1108" s="35">
        <v>150</v>
      </c>
      <c r="T1108" s="34"/>
      <c r="U1108" s="34"/>
      <c r="V1108" s="34"/>
      <c r="W1108" s="34"/>
      <c r="X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>
        <v>1</v>
      </c>
      <c r="AO1108" s="36">
        <v>160</v>
      </c>
      <c r="AP1108" s="293">
        <f>MAX(K1108,M1108,O1108,Q1108,S1108,U1108,W1108,Y1108,AA1108,AC1108,AE1108,AG1108,AI1108,AK1108,AM1108,AO1108)*VLOOKUP(I1108,'5.- Instrumental'!$B$6:$O$303,14,FALSE)</f>
        <v>4.1468504489337823</v>
      </c>
      <c r="AQ1108" s="356">
        <f>VLOOKUP(C1108,'6.- Insumos'!$B$5:$K$2417,10,FALSE)</f>
        <v>402.27850666666666</v>
      </c>
      <c r="AR1108" s="293">
        <f t="shared" si="52"/>
        <v>406.42535711560043</v>
      </c>
      <c r="AS1108" s="293">
        <f t="shared" si="51"/>
        <v>406.42535711560043</v>
      </c>
      <c r="AU1108" s="357"/>
    </row>
    <row r="1109" spans="2:47" ht="25.5">
      <c r="B1109" s="52">
        <v>1103</v>
      </c>
      <c r="C1109" s="334">
        <v>51700</v>
      </c>
      <c r="D1109" s="81" t="s">
        <v>2750</v>
      </c>
      <c r="E1109" s="66" t="s">
        <v>3562</v>
      </c>
      <c r="F1109" s="55" t="s">
        <v>3565</v>
      </c>
      <c r="G1109" s="54" t="s">
        <v>4422</v>
      </c>
      <c r="H1109" s="54" t="s">
        <v>4422</v>
      </c>
      <c r="I1109" s="55" t="s">
        <v>3293</v>
      </c>
      <c r="J1109" s="35">
        <v>2</v>
      </c>
      <c r="K1109" s="36">
        <v>20</v>
      </c>
      <c r="L1109" s="35">
        <v>1</v>
      </c>
      <c r="M1109" s="36">
        <v>40</v>
      </c>
      <c r="N1109" s="34"/>
      <c r="O1109" s="34"/>
      <c r="P1109" s="34"/>
      <c r="Q1109" s="34"/>
      <c r="R1109" s="35">
        <v>1</v>
      </c>
      <c r="S1109" s="35">
        <v>20</v>
      </c>
      <c r="T1109" s="34"/>
      <c r="U1109" s="34"/>
      <c r="V1109" s="34"/>
      <c r="W1109" s="34"/>
      <c r="X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>
        <v>1</v>
      </c>
      <c r="AO1109" s="36">
        <v>30</v>
      </c>
      <c r="AP1109" s="293">
        <f>MAX(K1109,M1109,O1109,Q1109,S1109,U1109,W1109,Y1109,AA1109,AC1109,AE1109,AG1109,AI1109,AK1109,AM1109,AO1109)*VLOOKUP(I1109,'5.- Instrumental'!$B$6:$O$303,14,FALSE)</f>
        <v>8.3438552188552201E-2</v>
      </c>
      <c r="AQ1109" s="356">
        <f>VLOOKUP(C1109,'6.- Insumos'!$B$5:$K$2417,10,FALSE)</f>
        <v>13.394999999999998</v>
      </c>
      <c r="AR1109" s="293">
        <f t="shared" si="52"/>
        <v>13.47843855218855</v>
      </c>
      <c r="AS1109" s="293">
        <f t="shared" si="51"/>
        <v>13.47843855218855</v>
      </c>
      <c r="AU1109" s="357"/>
    </row>
    <row r="1110" spans="2:47" ht="25.5">
      <c r="B1110" s="52">
        <v>1104</v>
      </c>
      <c r="C1110" s="334">
        <v>51702</v>
      </c>
      <c r="D1110" s="81" t="s">
        <v>4575</v>
      </c>
      <c r="E1110" s="66" t="s">
        <v>3562</v>
      </c>
      <c r="F1110" s="55" t="s">
        <v>3565</v>
      </c>
      <c r="G1110" s="54" t="s">
        <v>4422</v>
      </c>
      <c r="H1110" s="54" t="s">
        <v>4422</v>
      </c>
      <c r="I1110" s="55" t="s">
        <v>3293</v>
      </c>
      <c r="J1110" s="34"/>
      <c r="K1110" s="34"/>
      <c r="L1110" s="34"/>
      <c r="M1110" s="34"/>
      <c r="N1110" s="34"/>
      <c r="O1110" s="34"/>
      <c r="P1110" s="34">
        <v>1</v>
      </c>
      <c r="Q1110" s="34">
        <v>10</v>
      </c>
      <c r="R1110" s="34"/>
      <c r="S1110" s="34"/>
      <c r="T1110" s="34"/>
      <c r="U1110" s="34"/>
      <c r="V1110" s="34"/>
      <c r="W1110" s="34"/>
      <c r="X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>
        <v>1</v>
      </c>
      <c r="AO1110" s="34">
        <v>10</v>
      </c>
      <c r="AP1110" s="293">
        <f>MAX(K1110,M1110,O1110,Q1110,S1110,U1110,W1110,Y1110,AA1110,AC1110,AE1110,AG1110,AI1110,AK1110,AM1110,AO1110)*VLOOKUP(I1110,'5.- Instrumental'!$B$6:$O$303,14,FALSE)</f>
        <v>2.085963804713805E-2</v>
      </c>
      <c r="AQ1110" s="356">
        <f>VLOOKUP(C1110,'6.- Insumos'!$B$5:$K$2417,10,FALSE)</f>
        <v>13.394999999999998</v>
      </c>
      <c r="AR1110" s="293">
        <f t="shared" si="52"/>
        <v>13.415859638047136</v>
      </c>
      <c r="AS1110" s="293">
        <f t="shared" si="51"/>
        <v>13.415859638047136</v>
      </c>
      <c r="AU1110" s="357"/>
    </row>
    <row r="1111" spans="2:47" ht="25.5">
      <c r="B1111" s="52">
        <v>1105</v>
      </c>
      <c r="C1111" s="334">
        <v>51725</v>
      </c>
      <c r="D1111" s="81" t="s">
        <v>2751</v>
      </c>
      <c r="E1111" s="66" t="s">
        <v>3562</v>
      </c>
      <c r="F1111" s="55" t="s">
        <v>3565</v>
      </c>
      <c r="G1111" s="54" t="s">
        <v>4422</v>
      </c>
      <c r="H1111" s="54" t="s">
        <v>4422</v>
      </c>
      <c r="I1111" s="55" t="s">
        <v>3293</v>
      </c>
      <c r="J1111" s="34">
        <v>1</v>
      </c>
      <c r="K1111" s="34">
        <v>30</v>
      </c>
      <c r="L1111" s="34"/>
      <c r="M1111" s="34"/>
      <c r="N1111" s="34"/>
      <c r="O1111" s="34"/>
      <c r="P1111" s="34"/>
      <c r="Q1111" s="34"/>
      <c r="R1111" s="34"/>
      <c r="S1111" s="34"/>
      <c r="T1111" s="34"/>
      <c r="U1111" s="34"/>
      <c r="V1111" s="34"/>
      <c r="W1111" s="34"/>
      <c r="X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>
        <v>1</v>
      </c>
      <c r="AO1111" s="34">
        <v>35</v>
      </c>
      <c r="AP1111" s="293">
        <f>MAX(K1111,M1111,O1111,Q1111,S1111,U1111,W1111,Y1111,AA1111,AC1111,AE1111,AG1111,AI1111,AK1111,AM1111,AO1111)*VLOOKUP(I1111,'5.- Instrumental'!$B$6:$O$303,14,FALSE)</f>
        <v>7.3008733164983172E-2</v>
      </c>
      <c r="AQ1111" s="356">
        <f>VLOOKUP(C1111,'6.- Insumos'!$B$5:$K$2417,10,FALSE)</f>
        <v>13.394999999999998</v>
      </c>
      <c r="AR1111" s="293">
        <f t="shared" si="52"/>
        <v>13.46800873316498</v>
      </c>
      <c r="AS1111" s="293">
        <f t="shared" si="51"/>
        <v>13.46800873316498</v>
      </c>
      <c r="AU1111" s="357"/>
    </row>
    <row r="1112" spans="2:47" ht="25.5">
      <c r="B1112" s="52">
        <v>1106</v>
      </c>
      <c r="C1112" s="334">
        <v>51736</v>
      </c>
      <c r="D1112" s="81" t="s">
        <v>2752</v>
      </c>
      <c r="E1112" s="66" t="s">
        <v>3562</v>
      </c>
      <c r="F1112" s="55" t="s">
        <v>3565</v>
      </c>
      <c r="G1112" s="54" t="s">
        <v>4422</v>
      </c>
      <c r="H1112" s="54" t="s">
        <v>4422</v>
      </c>
      <c r="I1112" s="55" t="s">
        <v>3293</v>
      </c>
      <c r="J1112" s="34">
        <v>1</v>
      </c>
      <c r="K1112" s="34">
        <v>10</v>
      </c>
      <c r="L1112" s="34"/>
      <c r="M1112" s="34"/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>
        <v>1</v>
      </c>
      <c r="AO1112" s="34">
        <v>15</v>
      </c>
      <c r="AP1112" s="293">
        <f>MAX(K1112,M1112,O1112,Q1112,S1112,U1112,W1112,Y1112,AA1112,AC1112,AE1112,AG1112,AI1112,AK1112,AM1112,AO1112)*VLOOKUP(I1112,'5.- Instrumental'!$B$6:$O$303,14,FALSE)</f>
        <v>3.1289457070707072E-2</v>
      </c>
      <c r="AQ1112" s="356">
        <f>VLOOKUP(C1112,'6.- Insumos'!$B$5:$K$2417,10,FALSE)</f>
        <v>13.394999999999998</v>
      </c>
      <c r="AR1112" s="293">
        <f t="shared" si="52"/>
        <v>13.426289457070705</v>
      </c>
      <c r="AS1112" s="293">
        <f t="shared" si="51"/>
        <v>13.426289457070705</v>
      </c>
      <c r="AU1112" s="357"/>
    </row>
    <row r="1113" spans="2:47" ht="38.25">
      <c r="B1113" s="52">
        <v>1107</v>
      </c>
      <c r="C1113" s="334">
        <v>51800</v>
      </c>
      <c r="D1113" s="81" t="s">
        <v>2753</v>
      </c>
      <c r="E1113" s="66" t="s">
        <v>3569</v>
      </c>
      <c r="F1113" s="55" t="s">
        <v>3573</v>
      </c>
      <c r="G1113" s="54" t="s">
        <v>4422</v>
      </c>
      <c r="H1113" s="54" t="s">
        <v>4422</v>
      </c>
      <c r="I1113" s="55" t="s">
        <v>3315</v>
      </c>
      <c r="J1113" s="35">
        <v>2</v>
      </c>
      <c r="K1113" s="36">
        <v>60</v>
      </c>
      <c r="L1113" s="35">
        <v>1</v>
      </c>
      <c r="M1113" s="36">
        <v>80</v>
      </c>
      <c r="N1113" s="34"/>
      <c r="O1113" s="34"/>
      <c r="P1113" s="34"/>
      <c r="Q1113" s="34"/>
      <c r="R1113" s="35">
        <v>1</v>
      </c>
      <c r="S1113" s="35">
        <v>60</v>
      </c>
      <c r="T1113" s="34"/>
      <c r="U1113" s="34"/>
      <c r="V1113" s="34"/>
      <c r="W1113" s="34"/>
      <c r="X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>
        <v>1</v>
      </c>
      <c r="AO1113" s="36">
        <v>70</v>
      </c>
      <c r="AP1113" s="293">
        <f>MAX(K1113,M1113,O1113,Q1113,S1113,U1113,W1113,Y1113,AA1113,AC1113,AE1113,AG1113,AI1113,AK1113,AM1113,AO1113)*VLOOKUP(I1113,'5.- Instrumental'!$B$6:$O$303,14,FALSE)</f>
        <v>1.9514590347923684</v>
      </c>
      <c r="AQ1113" s="356">
        <f>VLOOKUP(C1113,'6.- Insumos'!$B$5:$K$2417,10,FALSE)</f>
        <v>265.93249000000003</v>
      </c>
      <c r="AR1113" s="293">
        <f t="shared" si="52"/>
        <v>267.88394903479241</v>
      </c>
      <c r="AS1113" s="293">
        <f t="shared" si="51"/>
        <v>267.88394903479241</v>
      </c>
      <c r="AU1113" s="357"/>
    </row>
    <row r="1114" spans="2:47" ht="38.25">
      <c r="B1114" s="52">
        <v>1108</v>
      </c>
      <c r="C1114" s="334">
        <v>51840</v>
      </c>
      <c r="D1114" s="81" t="s">
        <v>2754</v>
      </c>
      <c r="E1114" s="66" t="s">
        <v>3569</v>
      </c>
      <c r="F1114" s="55" t="s">
        <v>3573</v>
      </c>
      <c r="G1114" s="54" t="s">
        <v>4422</v>
      </c>
      <c r="H1114" s="54" t="s">
        <v>4422</v>
      </c>
      <c r="I1114" s="55" t="s">
        <v>3315</v>
      </c>
      <c r="J1114" s="35">
        <v>2</v>
      </c>
      <c r="K1114" s="36">
        <v>60</v>
      </c>
      <c r="L1114" s="35">
        <v>1</v>
      </c>
      <c r="M1114" s="36">
        <v>80</v>
      </c>
      <c r="N1114" s="34"/>
      <c r="O1114" s="34"/>
      <c r="P1114" s="34"/>
      <c r="Q1114" s="34"/>
      <c r="R1114" s="35">
        <v>1</v>
      </c>
      <c r="S1114" s="35">
        <v>60</v>
      </c>
      <c r="T1114" s="34"/>
      <c r="U1114" s="34"/>
      <c r="V1114" s="34"/>
      <c r="W1114" s="34"/>
      <c r="X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>
        <v>1</v>
      </c>
      <c r="AO1114" s="36">
        <v>70</v>
      </c>
      <c r="AP1114" s="293">
        <f>MAX(K1114,M1114,O1114,Q1114,S1114,U1114,W1114,Y1114,AA1114,AC1114,AE1114,AG1114,AI1114,AK1114,AM1114,AO1114)*VLOOKUP(I1114,'5.- Instrumental'!$B$6:$O$303,14,FALSE)</f>
        <v>1.9514590347923684</v>
      </c>
      <c r="AQ1114" s="356">
        <f>VLOOKUP(C1114,'6.- Insumos'!$B$5:$K$2417,10,FALSE)</f>
        <v>247.97249000000002</v>
      </c>
      <c r="AR1114" s="293">
        <f t="shared" si="52"/>
        <v>249.9239490347924</v>
      </c>
      <c r="AS1114" s="293">
        <f t="shared" si="51"/>
        <v>249.9239490347924</v>
      </c>
      <c r="AU1114" s="357"/>
    </row>
    <row r="1115" spans="2:47" ht="38.25">
      <c r="B1115" s="52">
        <v>1109</v>
      </c>
      <c r="C1115" s="334">
        <v>51845</v>
      </c>
      <c r="D1115" s="81" t="s">
        <v>2755</v>
      </c>
      <c r="E1115" s="66" t="s">
        <v>3569</v>
      </c>
      <c r="F1115" s="55" t="s">
        <v>3573</v>
      </c>
      <c r="G1115" s="54" t="s">
        <v>4422</v>
      </c>
      <c r="H1115" s="54" t="s">
        <v>4422</v>
      </c>
      <c r="I1115" s="55" t="s">
        <v>3315</v>
      </c>
      <c r="J1115" s="35">
        <v>2</v>
      </c>
      <c r="K1115" s="36">
        <v>60</v>
      </c>
      <c r="L1115" s="35">
        <v>1</v>
      </c>
      <c r="M1115" s="36">
        <v>80</v>
      </c>
      <c r="N1115" s="34"/>
      <c r="O1115" s="34"/>
      <c r="P1115" s="34"/>
      <c r="Q1115" s="34"/>
      <c r="R1115" s="35">
        <v>1</v>
      </c>
      <c r="S1115" s="35">
        <v>60</v>
      </c>
      <c r="T1115" s="34"/>
      <c r="U1115" s="34"/>
      <c r="V1115" s="34"/>
      <c r="W1115" s="34"/>
      <c r="X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>
        <v>1</v>
      </c>
      <c r="AO1115" s="36">
        <v>70</v>
      </c>
      <c r="AP1115" s="293">
        <f>MAX(K1115,M1115,O1115,Q1115,S1115,U1115,W1115,Y1115,AA1115,AC1115,AE1115,AG1115,AI1115,AK1115,AM1115,AO1115)*VLOOKUP(I1115,'5.- Instrumental'!$B$6:$O$303,14,FALSE)</f>
        <v>1.9514590347923684</v>
      </c>
      <c r="AQ1115" s="356">
        <f>VLOOKUP(C1115,'6.- Insumos'!$B$5:$K$2417,10,FALSE)</f>
        <v>265.93249000000003</v>
      </c>
      <c r="AR1115" s="293">
        <f t="shared" si="52"/>
        <v>267.88394903479241</v>
      </c>
      <c r="AS1115" s="293">
        <f t="shared" si="51"/>
        <v>267.88394903479241</v>
      </c>
      <c r="AU1115" s="357"/>
    </row>
    <row r="1116" spans="2:47" ht="38.25">
      <c r="B1116" s="52">
        <v>1110</v>
      </c>
      <c r="C1116" s="334">
        <v>51860</v>
      </c>
      <c r="D1116" s="81" t="s">
        <v>2756</v>
      </c>
      <c r="E1116" s="66" t="s">
        <v>3569</v>
      </c>
      <c r="F1116" s="55" t="s">
        <v>3570</v>
      </c>
      <c r="G1116" s="54" t="s">
        <v>4422</v>
      </c>
      <c r="H1116" s="54" t="s">
        <v>4422</v>
      </c>
      <c r="I1116" s="55" t="s">
        <v>3315</v>
      </c>
      <c r="J1116" s="35">
        <v>2</v>
      </c>
      <c r="K1116" s="36">
        <v>30</v>
      </c>
      <c r="L1116" s="35">
        <v>1</v>
      </c>
      <c r="M1116" s="36">
        <v>50</v>
      </c>
      <c r="N1116" s="34"/>
      <c r="O1116" s="34"/>
      <c r="P1116" s="34"/>
      <c r="Q1116" s="34"/>
      <c r="R1116" s="35">
        <v>1</v>
      </c>
      <c r="S1116" s="35">
        <v>30</v>
      </c>
      <c r="T1116" s="34"/>
      <c r="U1116" s="34"/>
      <c r="V1116" s="34"/>
      <c r="W1116" s="34"/>
      <c r="X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>
        <v>1</v>
      </c>
      <c r="AO1116" s="36">
        <v>40</v>
      </c>
      <c r="AP1116" s="293">
        <f>MAX(K1116,M1116,O1116,Q1116,S1116,U1116,W1116,Y1116,AA1116,AC1116,AE1116,AG1116,AI1116,AK1116,AM1116,AO1116)*VLOOKUP(I1116,'5.- Instrumental'!$B$6:$O$303,14,FALSE)</f>
        <v>1.2196618967452302</v>
      </c>
      <c r="AQ1116" s="356">
        <f>VLOOKUP(C1116,'6.- Insumos'!$B$5:$K$2417,10,FALSE)</f>
        <v>182.92399999999998</v>
      </c>
      <c r="AR1116" s="293">
        <f t="shared" si="52"/>
        <v>184.14366189674521</v>
      </c>
      <c r="AS1116" s="293">
        <f t="shared" si="51"/>
        <v>184.14366189674521</v>
      </c>
      <c r="AU1116" s="357"/>
    </row>
    <row r="1117" spans="2:47" ht="38.25">
      <c r="B1117" s="52">
        <v>1111</v>
      </c>
      <c r="C1117" s="334">
        <v>51880</v>
      </c>
      <c r="D1117" s="81" t="s">
        <v>2757</v>
      </c>
      <c r="E1117" s="66" t="s">
        <v>3569</v>
      </c>
      <c r="F1117" s="55" t="s">
        <v>3570</v>
      </c>
      <c r="G1117" s="54" t="s">
        <v>4422</v>
      </c>
      <c r="H1117" s="54" t="s">
        <v>4422</v>
      </c>
      <c r="I1117" s="55" t="s">
        <v>3315</v>
      </c>
      <c r="J1117" s="34">
        <v>2</v>
      </c>
      <c r="K1117" s="34">
        <v>45</v>
      </c>
      <c r="L1117" s="34">
        <v>1</v>
      </c>
      <c r="M1117" s="34">
        <v>65</v>
      </c>
      <c r="N1117" s="34"/>
      <c r="O1117" s="34"/>
      <c r="P1117" s="34"/>
      <c r="Q1117" s="34"/>
      <c r="R1117" s="34">
        <v>1</v>
      </c>
      <c r="S1117" s="34">
        <v>45</v>
      </c>
      <c r="T1117" s="34"/>
      <c r="U1117" s="34"/>
      <c r="V1117" s="34"/>
      <c r="W1117" s="34"/>
      <c r="X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>
        <v>1</v>
      </c>
      <c r="AO1117" s="34">
        <v>55</v>
      </c>
      <c r="AP1117" s="293">
        <f>MAX(K1117,M1117,O1117,Q1117,S1117,U1117,W1117,Y1117,AA1117,AC1117,AE1117,AG1117,AI1117,AK1117,AM1117,AO1117)*VLOOKUP(I1117,'5.- Instrumental'!$B$6:$O$303,14,FALSE)</f>
        <v>1.5855604657687992</v>
      </c>
      <c r="AQ1117" s="356">
        <f>VLOOKUP(C1117,'6.- Insumos'!$B$5:$K$2417,10,FALSE)</f>
        <v>164.964</v>
      </c>
      <c r="AR1117" s="293">
        <f t="shared" si="52"/>
        <v>166.54956046576879</v>
      </c>
      <c r="AS1117" s="293">
        <f t="shared" si="51"/>
        <v>166.54956046576879</v>
      </c>
      <c r="AU1117" s="357"/>
    </row>
    <row r="1118" spans="2:47" ht="38.25">
      <c r="B1118" s="52">
        <v>1112</v>
      </c>
      <c r="C1118" s="334">
        <v>51900</v>
      </c>
      <c r="D1118" s="81" t="s">
        <v>2758</v>
      </c>
      <c r="E1118" s="66" t="s">
        <v>3569</v>
      </c>
      <c r="F1118" s="55" t="s">
        <v>3573</v>
      </c>
      <c r="G1118" s="54" t="s">
        <v>4422</v>
      </c>
      <c r="H1118" s="54" t="s">
        <v>4422</v>
      </c>
      <c r="I1118" s="55" t="s">
        <v>3315</v>
      </c>
      <c r="J1118" s="34">
        <v>2</v>
      </c>
      <c r="K1118" s="34">
        <v>45</v>
      </c>
      <c r="L1118" s="34">
        <v>1</v>
      </c>
      <c r="M1118" s="34">
        <v>65</v>
      </c>
      <c r="N1118" s="34"/>
      <c r="O1118" s="34"/>
      <c r="P1118" s="34"/>
      <c r="Q1118" s="34"/>
      <c r="R1118" s="34">
        <v>1</v>
      </c>
      <c r="S1118" s="34">
        <v>45</v>
      </c>
      <c r="T1118" s="34"/>
      <c r="U1118" s="34"/>
      <c r="V1118" s="34"/>
      <c r="W1118" s="34"/>
      <c r="X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>
        <v>1</v>
      </c>
      <c r="AO1118" s="34">
        <v>55</v>
      </c>
      <c r="AP1118" s="293">
        <f>MAX(K1118,M1118,O1118,Q1118,S1118,U1118,W1118,Y1118,AA1118,AC1118,AE1118,AG1118,AI1118,AK1118,AM1118,AO1118)*VLOOKUP(I1118,'5.- Instrumental'!$B$6:$O$303,14,FALSE)</f>
        <v>1.5855604657687992</v>
      </c>
      <c r="AQ1118" s="356">
        <f>VLOOKUP(C1118,'6.- Insumos'!$B$5:$K$2417,10,FALSE)</f>
        <v>265.93249000000003</v>
      </c>
      <c r="AR1118" s="293">
        <f t="shared" si="52"/>
        <v>267.51805046576885</v>
      </c>
      <c r="AS1118" s="293">
        <f t="shared" si="51"/>
        <v>267.51805046576885</v>
      </c>
      <c r="AU1118" s="357"/>
    </row>
    <row r="1119" spans="2:47" ht="38.25">
      <c r="B1119" s="52">
        <v>1113</v>
      </c>
      <c r="C1119" s="334">
        <v>51940</v>
      </c>
      <c r="D1119" s="81" t="s">
        <v>2759</v>
      </c>
      <c r="E1119" s="66" t="s">
        <v>3569</v>
      </c>
      <c r="F1119" s="55" t="s">
        <v>1742</v>
      </c>
      <c r="G1119" s="54" t="s">
        <v>4422</v>
      </c>
      <c r="H1119" s="54" t="s">
        <v>4422</v>
      </c>
      <c r="I1119" s="55" t="s">
        <v>3315</v>
      </c>
      <c r="J1119" s="35">
        <v>2</v>
      </c>
      <c r="K1119" s="36">
        <v>60</v>
      </c>
      <c r="L1119" s="35">
        <v>1</v>
      </c>
      <c r="M1119" s="36">
        <v>80</v>
      </c>
      <c r="N1119" s="34"/>
      <c r="O1119" s="34"/>
      <c r="P1119" s="34"/>
      <c r="Q1119" s="34"/>
      <c r="R1119" s="35">
        <v>1</v>
      </c>
      <c r="S1119" s="35">
        <v>60</v>
      </c>
      <c r="T1119" s="34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>
        <v>1</v>
      </c>
      <c r="AO1119" s="36">
        <v>70</v>
      </c>
      <c r="AP1119" s="293">
        <f>MAX(K1119,M1119,O1119,Q1119,S1119,U1119,W1119,Y1119,AA1119,AC1119,AE1119,AG1119,AI1119,AK1119,AM1119,AO1119)*VLOOKUP(I1119,'5.- Instrumental'!$B$6:$O$303,14,FALSE)</f>
        <v>1.9514590347923684</v>
      </c>
      <c r="AQ1119" s="356">
        <f>VLOOKUP(C1119,'6.- Insumos'!$B$5:$K$2417,10,FALSE)</f>
        <v>239.62198999999995</v>
      </c>
      <c r="AR1119" s="293" t="s">
        <v>3270</v>
      </c>
      <c r="AS1119" s="293">
        <f t="shared" si="51"/>
        <v>241.57344903479233</v>
      </c>
      <c r="AU1119" s="357"/>
    </row>
    <row r="1120" spans="2:47" ht="38.25">
      <c r="B1120" s="52">
        <v>1114</v>
      </c>
      <c r="C1120" s="334">
        <v>51960</v>
      </c>
      <c r="D1120" s="81" t="s">
        <v>2760</v>
      </c>
      <c r="E1120" s="66" t="s">
        <v>3569</v>
      </c>
      <c r="F1120" s="55" t="s">
        <v>1742</v>
      </c>
      <c r="G1120" s="54" t="s">
        <v>4422</v>
      </c>
      <c r="H1120" s="54" t="s">
        <v>4422</v>
      </c>
      <c r="I1120" s="55" t="s">
        <v>3315</v>
      </c>
      <c r="J1120" s="35">
        <v>2</v>
      </c>
      <c r="K1120" s="36">
        <v>60</v>
      </c>
      <c r="L1120" s="35">
        <v>1</v>
      </c>
      <c r="M1120" s="36">
        <v>80</v>
      </c>
      <c r="N1120" s="34"/>
      <c r="O1120" s="34"/>
      <c r="P1120" s="34"/>
      <c r="Q1120" s="34"/>
      <c r="R1120" s="35">
        <v>1</v>
      </c>
      <c r="S1120" s="35">
        <v>60</v>
      </c>
      <c r="T1120" s="34"/>
      <c r="U1120" s="34"/>
      <c r="V1120" s="34"/>
      <c r="W1120" s="34"/>
      <c r="X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>
        <v>1</v>
      </c>
      <c r="AO1120" s="36">
        <v>70</v>
      </c>
      <c r="AP1120" s="293">
        <f>MAX(K1120,M1120,O1120,Q1120,S1120,U1120,W1120,Y1120,AA1120,AC1120,AE1120,AG1120,AI1120,AK1120,AM1120,AO1120)*VLOOKUP(I1120,'5.- Instrumental'!$B$6:$O$303,14,FALSE)</f>
        <v>1.9514590347923684</v>
      </c>
      <c r="AQ1120" s="356">
        <f>VLOOKUP(C1120,'6.- Insumos'!$B$5:$K$2417,10,FALSE)</f>
        <v>340.56400666666661</v>
      </c>
      <c r="AR1120" s="293" t="s">
        <v>3270</v>
      </c>
      <c r="AS1120" s="293">
        <f t="shared" si="51"/>
        <v>342.51546570145899</v>
      </c>
      <c r="AU1120" s="357"/>
    </row>
    <row r="1121" spans="2:47" ht="38.25">
      <c r="B1121" s="52">
        <v>1115</v>
      </c>
      <c r="C1121" s="334">
        <v>51980</v>
      </c>
      <c r="D1121" s="81" t="s">
        <v>2761</v>
      </c>
      <c r="E1121" s="66" t="s">
        <v>3569</v>
      </c>
      <c r="F1121" s="55" t="s">
        <v>3570</v>
      </c>
      <c r="G1121" s="54" t="s">
        <v>4422</v>
      </c>
      <c r="H1121" s="54" t="s">
        <v>4422</v>
      </c>
      <c r="I1121" s="55" t="s">
        <v>3315</v>
      </c>
      <c r="J1121" s="35">
        <v>2</v>
      </c>
      <c r="K1121" s="36">
        <v>20</v>
      </c>
      <c r="L1121" s="35">
        <v>1</v>
      </c>
      <c r="M1121" s="36">
        <v>40</v>
      </c>
      <c r="N1121" s="34"/>
      <c r="O1121" s="34"/>
      <c r="P1121" s="34"/>
      <c r="Q1121" s="34"/>
      <c r="R1121" s="35">
        <v>1</v>
      </c>
      <c r="S1121" s="35">
        <v>20</v>
      </c>
      <c r="T1121" s="34"/>
      <c r="U1121" s="34"/>
      <c r="V1121" s="34"/>
      <c r="W1121" s="34"/>
      <c r="X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>
        <v>1</v>
      </c>
      <c r="AO1121" s="36">
        <v>30</v>
      </c>
      <c r="AP1121" s="293">
        <f>MAX(K1121,M1121,O1121,Q1121,S1121,U1121,W1121,Y1121,AA1121,AC1121,AE1121,AG1121,AI1121,AK1121,AM1121,AO1121)*VLOOKUP(I1121,'5.- Instrumental'!$B$6:$O$303,14,FALSE)</f>
        <v>0.97572951739618419</v>
      </c>
      <c r="AQ1121" s="356">
        <f>VLOOKUP(C1121,'6.- Insumos'!$B$5:$K$2417,10,FALSE)</f>
        <v>164.964</v>
      </c>
      <c r="AR1121" s="293">
        <f t="shared" ref="AR1121:AR1184" si="53">AP1121+AQ1121</f>
        <v>165.93972951739619</v>
      </c>
      <c r="AS1121" s="293">
        <f t="shared" si="51"/>
        <v>165.93972951739619</v>
      </c>
      <c r="AU1121" s="357"/>
    </row>
    <row r="1122" spans="2:47" ht="38.25">
      <c r="B1122" s="52">
        <v>1116</v>
      </c>
      <c r="C1122" s="334">
        <v>52000</v>
      </c>
      <c r="D1122" s="81" t="s">
        <v>2762</v>
      </c>
      <c r="E1122" s="66" t="s">
        <v>3562</v>
      </c>
      <c r="F1122" s="365" t="s">
        <v>4568</v>
      </c>
      <c r="G1122" s="40" t="s">
        <v>3122</v>
      </c>
      <c r="H1122" s="54" t="s">
        <v>4422</v>
      </c>
      <c r="I1122" s="55" t="s">
        <v>3293</v>
      </c>
      <c r="J1122" s="34">
        <v>1</v>
      </c>
      <c r="K1122" s="34">
        <v>20</v>
      </c>
      <c r="L1122" s="34"/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>
        <v>1</v>
      </c>
      <c r="AO1122" s="34">
        <v>25</v>
      </c>
      <c r="AP1122" s="293">
        <f>MAX(K1122,M1122,O1122,Q1122,S1122,U1122,W1122,Y1122,AA1122,AC1122,AE1122,AG1122,AI1122,AK1122,AM1122,AO1122)*VLOOKUP(I1122,'5.- Instrumental'!$B$6:$O$303,14,FALSE)</f>
        <v>5.2149095117845122E-2</v>
      </c>
      <c r="AQ1122" s="356">
        <f>VLOOKUP(C1122,'6.- Insumos'!$B$5:$K$2417,10,FALSE)</f>
        <v>117.40399999999998</v>
      </c>
      <c r="AR1122" s="293">
        <f t="shared" si="53"/>
        <v>117.45614909511782</v>
      </c>
      <c r="AS1122" s="293">
        <f t="shared" si="51"/>
        <v>117.45614909511782</v>
      </c>
      <c r="AU1122" s="357"/>
    </row>
    <row r="1123" spans="2:47" ht="38.25">
      <c r="B1123" s="52">
        <v>1117</v>
      </c>
      <c r="C1123" s="334">
        <v>52601</v>
      </c>
      <c r="D1123" s="361" t="s">
        <v>4576</v>
      </c>
      <c r="E1123" s="66" t="s">
        <v>3569</v>
      </c>
      <c r="F1123" s="55" t="s">
        <v>3570</v>
      </c>
      <c r="G1123" s="54" t="s">
        <v>4422</v>
      </c>
      <c r="H1123" s="54" t="s">
        <v>4422</v>
      </c>
      <c r="I1123" s="55" t="s">
        <v>3315</v>
      </c>
      <c r="J1123" s="34">
        <v>2</v>
      </c>
      <c r="K1123" s="34">
        <v>45</v>
      </c>
      <c r="L1123" s="34">
        <v>1</v>
      </c>
      <c r="M1123" s="34">
        <v>50</v>
      </c>
      <c r="N1123" s="34"/>
      <c r="O1123" s="34"/>
      <c r="P1123" s="34"/>
      <c r="Q1123" s="34"/>
      <c r="R1123" s="34">
        <v>1</v>
      </c>
      <c r="S1123" s="34">
        <v>45</v>
      </c>
      <c r="T1123" s="34"/>
      <c r="U1123" s="34"/>
      <c r="V1123" s="34"/>
      <c r="W1123" s="34"/>
      <c r="X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>
        <v>1</v>
      </c>
      <c r="AO1123" s="34">
        <v>50</v>
      </c>
      <c r="AP1123" s="293">
        <f>MAX(K1123,M1123,O1123,Q1123,S1123,U1123,W1123,Y1123,AA1123,AC1123,AE1123,AG1123,AI1123,AK1123,AM1123,AO1123)*VLOOKUP(I1123,'5.- Instrumental'!$B$6:$O$303,14,FALSE)</f>
        <v>1.2196618967452302</v>
      </c>
      <c r="AQ1123" s="356">
        <f>VLOOKUP(C1123,'6.- Insumos'!$B$5:$K$2417,10,FALSE)</f>
        <v>245.53801666666664</v>
      </c>
      <c r="AR1123" s="293">
        <f t="shared" si="53"/>
        <v>246.75767856341187</v>
      </c>
      <c r="AS1123" s="293">
        <f t="shared" si="51"/>
        <v>246.75767856341187</v>
      </c>
      <c r="AU1123" s="357"/>
    </row>
    <row r="1124" spans="2:47" ht="38.25">
      <c r="B1124" s="52">
        <v>1118</v>
      </c>
      <c r="C1124" s="334">
        <v>52700</v>
      </c>
      <c r="D1124" s="81" t="s">
        <v>2763</v>
      </c>
      <c r="E1124" s="66" t="s">
        <v>3569</v>
      </c>
      <c r="F1124" s="55" t="s">
        <v>3570</v>
      </c>
      <c r="G1124" s="54" t="s">
        <v>4422</v>
      </c>
      <c r="H1124" s="54" t="s">
        <v>4422</v>
      </c>
      <c r="I1124" s="55" t="s">
        <v>3315</v>
      </c>
      <c r="J1124" s="34">
        <v>1</v>
      </c>
      <c r="K1124" s="34">
        <v>30</v>
      </c>
      <c r="L1124" s="34"/>
      <c r="M1124" s="34"/>
      <c r="N1124" s="34"/>
      <c r="O1124" s="34"/>
      <c r="P1124" s="34"/>
      <c r="Q1124" s="34"/>
      <c r="R1124" s="34">
        <v>1</v>
      </c>
      <c r="S1124" s="34">
        <v>35</v>
      </c>
      <c r="T1124" s="34"/>
      <c r="U1124" s="34"/>
      <c r="V1124" s="34"/>
      <c r="W1124" s="34"/>
      <c r="X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>
        <v>1</v>
      </c>
      <c r="AO1124" s="34">
        <v>35</v>
      </c>
      <c r="AP1124" s="293">
        <f>MAX(K1124,M1124,O1124,Q1124,S1124,U1124,W1124,Y1124,AA1124,AC1124,AE1124,AG1124,AI1124,AK1124,AM1124,AO1124)*VLOOKUP(I1124,'5.- Instrumental'!$B$6:$O$303,14,FALSE)</f>
        <v>0.85376332772166108</v>
      </c>
      <c r="AQ1124" s="356">
        <f>VLOOKUP(C1124,'6.- Insumos'!$B$5:$K$2417,10,FALSE)</f>
        <v>231.95934999999997</v>
      </c>
      <c r="AR1124" s="293">
        <f t="shared" si="53"/>
        <v>232.81311332772162</v>
      </c>
      <c r="AS1124" s="293">
        <f t="shared" si="51"/>
        <v>232.81311332772162</v>
      </c>
      <c r="AU1124" s="357"/>
    </row>
    <row r="1125" spans="2:47" ht="38.25">
      <c r="B1125" s="52">
        <v>1119</v>
      </c>
      <c r="C1125" s="334">
        <v>53000</v>
      </c>
      <c r="D1125" s="81" t="s">
        <v>2764</v>
      </c>
      <c r="E1125" s="66" t="s">
        <v>3569</v>
      </c>
      <c r="F1125" s="55" t="s">
        <v>3573</v>
      </c>
      <c r="G1125" s="54" t="s">
        <v>4422</v>
      </c>
      <c r="H1125" s="54" t="s">
        <v>4422</v>
      </c>
      <c r="I1125" s="55" t="s">
        <v>3315</v>
      </c>
      <c r="J1125" s="35">
        <v>2</v>
      </c>
      <c r="K1125" s="36">
        <v>10</v>
      </c>
      <c r="L1125" s="35">
        <v>1</v>
      </c>
      <c r="M1125" s="36">
        <v>30</v>
      </c>
      <c r="N1125" s="34"/>
      <c r="O1125" s="34"/>
      <c r="P1125" s="34"/>
      <c r="Q1125" s="34"/>
      <c r="R1125" s="35">
        <v>1</v>
      </c>
      <c r="S1125" s="35">
        <v>10</v>
      </c>
      <c r="T1125" s="34"/>
      <c r="U1125" s="34"/>
      <c r="V1125" s="34"/>
      <c r="W1125" s="34"/>
      <c r="X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>
        <v>1</v>
      </c>
      <c r="AO1125" s="36">
        <v>10</v>
      </c>
      <c r="AP1125" s="293">
        <f>MAX(K1125,M1125,O1125,Q1125,S1125,U1125,W1125,Y1125,AA1125,AC1125,AE1125,AG1125,AI1125,AK1125,AM1125,AO1125)*VLOOKUP(I1125,'5.- Instrumental'!$B$6:$O$303,14,FALSE)</f>
        <v>0.73179713804713808</v>
      </c>
      <c r="AQ1125" s="356">
        <f>VLOOKUP(C1125,'6.- Insumos'!$B$5:$K$2417,10,FALSE)</f>
        <v>118.64</v>
      </c>
      <c r="AR1125" s="293">
        <f t="shared" si="53"/>
        <v>119.37179713804714</v>
      </c>
      <c r="AS1125" s="293">
        <f t="shared" si="51"/>
        <v>119.37179713804714</v>
      </c>
      <c r="AU1125" s="357"/>
    </row>
    <row r="1126" spans="2:47" ht="38.25">
      <c r="B1126" s="52">
        <v>1120</v>
      </c>
      <c r="C1126" s="334">
        <v>53020</v>
      </c>
      <c r="D1126" s="81" t="s">
        <v>2765</v>
      </c>
      <c r="E1126" s="66" t="s">
        <v>3569</v>
      </c>
      <c r="F1126" s="55" t="s">
        <v>3563</v>
      </c>
      <c r="G1126" s="54" t="s">
        <v>4422</v>
      </c>
      <c r="H1126" s="54" t="s">
        <v>4422</v>
      </c>
      <c r="I1126" s="55" t="s">
        <v>3307</v>
      </c>
      <c r="J1126" s="35">
        <v>2</v>
      </c>
      <c r="K1126" s="36">
        <v>5</v>
      </c>
      <c r="L1126" s="35">
        <v>1</v>
      </c>
      <c r="M1126" s="36">
        <v>25</v>
      </c>
      <c r="N1126" s="34"/>
      <c r="O1126" s="34"/>
      <c r="P1126" s="34"/>
      <c r="Q1126" s="34"/>
      <c r="R1126" s="35">
        <v>1</v>
      </c>
      <c r="S1126" s="35">
        <v>5</v>
      </c>
      <c r="T1126" s="34"/>
      <c r="U1126" s="34"/>
      <c r="V1126" s="34"/>
      <c r="W1126" s="34"/>
      <c r="X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>
        <v>1</v>
      </c>
      <c r="AO1126" s="36">
        <v>15</v>
      </c>
      <c r="AP1126" s="293">
        <f>MAX(K1126,M1126,O1126,Q1126,S1126,U1126,W1126,Y1126,AA1126,AC1126,AE1126,AG1126,AI1126,AK1126,AM1126,AO1126)*VLOOKUP(I1126,'5.- Instrumental'!$B$6:$O$303,14,FALSE)</f>
        <v>0.4006646324354658</v>
      </c>
      <c r="AQ1126" s="356">
        <f>VLOOKUP(C1126,'6.- Insumos'!$B$5:$K$2417,10,FALSE)</f>
        <v>118.64</v>
      </c>
      <c r="AR1126" s="293">
        <f t="shared" si="53"/>
        <v>119.04066463243547</v>
      </c>
      <c r="AS1126" s="293">
        <f t="shared" si="51"/>
        <v>119.04066463243547</v>
      </c>
      <c r="AU1126" s="357"/>
    </row>
    <row r="1127" spans="2:47" ht="38.25">
      <c r="B1127" s="52">
        <v>1121</v>
      </c>
      <c r="C1127" s="334">
        <v>53040</v>
      </c>
      <c r="D1127" s="81" t="s">
        <v>2766</v>
      </c>
      <c r="E1127" s="66" t="s">
        <v>3569</v>
      </c>
      <c r="F1127" s="55" t="s">
        <v>3570</v>
      </c>
      <c r="G1127" s="54" t="s">
        <v>4422</v>
      </c>
      <c r="H1127" s="54" t="s">
        <v>4422</v>
      </c>
      <c r="I1127" s="55" t="s">
        <v>3315</v>
      </c>
      <c r="J1127" s="35">
        <v>2</v>
      </c>
      <c r="K1127" s="36">
        <v>30</v>
      </c>
      <c r="L1127" s="35">
        <v>1</v>
      </c>
      <c r="M1127" s="36">
        <v>50</v>
      </c>
      <c r="N1127" s="34"/>
      <c r="O1127" s="34"/>
      <c r="P1127" s="34"/>
      <c r="Q1127" s="34"/>
      <c r="R1127" s="35">
        <v>1</v>
      </c>
      <c r="S1127" s="35">
        <v>30</v>
      </c>
      <c r="T1127" s="34"/>
      <c r="U1127" s="34"/>
      <c r="V1127" s="34"/>
      <c r="W1127" s="34"/>
      <c r="X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>
        <v>1</v>
      </c>
      <c r="AO1127" s="36">
        <v>40</v>
      </c>
      <c r="AP1127" s="293">
        <f>MAX(K1127,M1127,O1127,Q1127,S1127,U1127,W1127,Y1127,AA1127,AC1127,AE1127,AG1127,AI1127,AK1127,AM1127,AO1127)*VLOOKUP(I1127,'5.- Instrumental'!$B$6:$O$303,14,FALSE)</f>
        <v>1.2196618967452302</v>
      </c>
      <c r="AQ1127" s="356">
        <f>VLOOKUP(C1127,'6.- Insumos'!$B$5:$K$2417,10,FALSE)</f>
        <v>117.40399999999998</v>
      </c>
      <c r="AR1127" s="293">
        <f t="shared" si="53"/>
        <v>118.62366189674522</v>
      </c>
      <c r="AS1127" s="293">
        <f t="shared" si="51"/>
        <v>118.62366189674522</v>
      </c>
      <c r="AU1127" s="357"/>
    </row>
    <row r="1128" spans="2:47" ht="38.25">
      <c r="B1128" s="52">
        <v>1122</v>
      </c>
      <c r="C1128" s="334">
        <v>53200</v>
      </c>
      <c r="D1128" s="81" t="s">
        <v>2767</v>
      </c>
      <c r="E1128" s="66" t="s">
        <v>3569</v>
      </c>
      <c r="F1128" s="55" t="s">
        <v>3570</v>
      </c>
      <c r="G1128" s="54" t="s">
        <v>4422</v>
      </c>
      <c r="H1128" s="54" t="s">
        <v>4422</v>
      </c>
      <c r="I1128" s="55" t="s">
        <v>3307</v>
      </c>
      <c r="J1128" s="34">
        <v>1</v>
      </c>
      <c r="K1128" s="34">
        <v>15</v>
      </c>
      <c r="L1128" s="34"/>
      <c r="M1128" s="34"/>
      <c r="N1128" s="34"/>
      <c r="O1128" s="34"/>
      <c r="P1128" s="34"/>
      <c r="Q1128" s="34"/>
      <c r="R1128" s="34"/>
      <c r="S1128" s="34"/>
      <c r="T1128" s="34"/>
      <c r="U1128" s="34"/>
      <c r="V1128" s="34"/>
      <c r="W1128" s="34"/>
      <c r="X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>
        <v>1</v>
      </c>
      <c r="AO1128" s="34">
        <v>20</v>
      </c>
      <c r="AP1128" s="293">
        <f>MAX(K1128,M1128,O1128,Q1128,S1128,U1128,W1128,Y1128,AA1128,AC1128,AE1128,AG1128,AI1128,AK1128,AM1128,AO1128)*VLOOKUP(I1128,'5.- Instrumental'!$B$6:$O$303,14,FALSE)</f>
        <v>0.3205317059483726</v>
      </c>
      <c r="AQ1128" s="356">
        <f>VLOOKUP(C1128,'6.- Insumos'!$B$5:$K$2417,10,FALSE)</f>
        <v>117.40399999999998</v>
      </c>
      <c r="AR1128" s="293">
        <f t="shared" si="53"/>
        <v>117.72453170594835</v>
      </c>
      <c r="AS1128" s="293">
        <f t="shared" si="51"/>
        <v>117.72453170594835</v>
      </c>
      <c r="AU1128" s="357"/>
    </row>
    <row r="1129" spans="2:47" ht="38.25">
      <c r="B1129" s="52">
        <v>1123</v>
      </c>
      <c r="C1129" s="334">
        <v>53210</v>
      </c>
      <c r="D1129" s="81" t="s">
        <v>2768</v>
      </c>
      <c r="E1129" s="66" t="s">
        <v>3569</v>
      </c>
      <c r="F1129" s="55" t="s">
        <v>3570</v>
      </c>
      <c r="G1129" s="54" t="s">
        <v>4422</v>
      </c>
      <c r="H1129" s="54" t="s">
        <v>4422</v>
      </c>
      <c r="I1129" s="55" t="s">
        <v>3315</v>
      </c>
      <c r="J1129" s="35">
        <v>2</v>
      </c>
      <c r="K1129" s="36">
        <v>30</v>
      </c>
      <c r="L1129" s="35">
        <v>1</v>
      </c>
      <c r="M1129" s="36">
        <v>50</v>
      </c>
      <c r="N1129" s="34"/>
      <c r="O1129" s="34"/>
      <c r="P1129" s="34"/>
      <c r="Q1129" s="34"/>
      <c r="R1129" s="35">
        <v>1</v>
      </c>
      <c r="S1129" s="35">
        <v>30</v>
      </c>
      <c r="T1129" s="34"/>
      <c r="U1129" s="34"/>
      <c r="V1129" s="34"/>
      <c r="W1129" s="34"/>
      <c r="X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>
        <v>1</v>
      </c>
      <c r="AO1129" s="36">
        <v>40</v>
      </c>
      <c r="AP1129" s="293">
        <f>MAX(K1129,M1129,O1129,Q1129,S1129,U1129,W1129,Y1129,AA1129,AC1129,AE1129,AG1129,AI1129,AK1129,AM1129,AO1129)*VLOOKUP(I1129,'5.- Instrumental'!$B$6:$O$303,14,FALSE)</f>
        <v>1.2196618967452302</v>
      </c>
      <c r="AQ1129" s="356">
        <f>VLOOKUP(C1129,'6.- Insumos'!$B$5:$K$2417,10,FALSE)</f>
        <v>164.964</v>
      </c>
      <c r="AR1129" s="293">
        <f t="shared" si="53"/>
        <v>166.18366189674524</v>
      </c>
      <c r="AS1129" s="293">
        <f t="shared" si="51"/>
        <v>166.18366189674524</v>
      </c>
      <c r="AU1129" s="357"/>
    </row>
    <row r="1130" spans="2:47" ht="38.25">
      <c r="B1130" s="52">
        <v>1124</v>
      </c>
      <c r="C1130" s="334">
        <v>53230</v>
      </c>
      <c r="D1130" s="81" t="s">
        <v>2769</v>
      </c>
      <c r="E1130" s="66" t="s">
        <v>3569</v>
      </c>
      <c r="F1130" s="55" t="s">
        <v>3570</v>
      </c>
      <c r="G1130" s="54" t="s">
        <v>4422</v>
      </c>
      <c r="H1130" s="54" t="s">
        <v>4422</v>
      </c>
      <c r="I1130" s="55" t="s">
        <v>3315</v>
      </c>
      <c r="J1130" s="34">
        <v>2</v>
      </c>
      <c r="K1130" s="34">
        <v>45</v>
      </c>
      <c r="L1130" s="34">
        <v>1</v>
      </c>
      <c r="M1130" s="34">
        <v>65</v>
      </c>
      <c r="N1130" s="34"/>
      <c r="O1130" s="34"/>
      <c r="P1130" s="34"/>
      <c r="Q1130" s="34"/>
      <c r="R1130" s="34">
        <v>1</v>
      </c>
      <c r="S1130" s="34">
        <v>45</v>
      </c>
      <c r="T1130" s="34"/>
      <c r="U1130" s="34"/>
      <c r="V1130" s="34"/>
      <c r="W1130" s="34"/>
      <c r="X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>
        <v>1</v>
      </c>
      <c r="AO1130" s="34">
        <v>55</v>
      </c>
      <c r="AP1130" s="293">
        <f>MAX(K1130,M1130,O1130,Q1130,S1130,U1130,W1130,Y1130,AA1130,AC1130,AE1130,AG1130,AI1130,AK1130,AM1130,AO1130)*VLOOKUP(I1130,'5.- Instrumental'!$B$6:$O$303,14,FALSE)</f>
        <v>1.5855604657687992</v>
      </c>
      <c r="AQ1130" s="356">
        <f>VLOOKUP(C1130,'6.- Insumos'!$B$5:$K$2417,10,FALSE)</f>
        <v>164.964</v>
      </c>
      <c r="AR1130" s="293">
        <f t="shared" si="53"/>
        <v>166.54956046576879</v>
      </c>
      <c r="AS1130" s="293">
        <f t="shared" si="51"/>
        <v>166.54956046576879</v>
      </c>
      <c r="AU1130" s="357"/>
    </row>
    <row r="1131" spans="2:47" ht="38.25">
      <c r="B1131" s="52">
        <v>1125</v>
      </c>
      <c r="C1131" s="334">
        <v>53240</v>
      </c>
      <c r="D1131" s="81" t="s">
        <v>2770</v>
      </c>
      <c r="E1131" s="66" t="s">
        <v>3569</v>
      </c>
      <c r="F1131" s="55" t="s">
        <v>3570</v>
      </c>
      <c r="G1131" s="54" t="s">
        <v>4422</v>
      </c>
      <c r="H1131" s="54" t="s">
        <v>4422</v>
      </c>
      <c r="I1131" s="55" t="s">
        <v>3315</v>
      </c>
      <c r="J1131" s="34">
        <v>2</v>
      </c>
      <c r="K1131" s="34">
        <v>45</v>
      </c>
      <c r="L1131" s="34">
        <v>1</v>
      </c>
      <c r="M1131" s="34">
        <v>65</v>
      </c>
      <c r="N1131" s="34"/>
      <c r="O1131" s="34"/>
      <c r="P1131" s="34"/>
      <c r="Q1131" s="34"/>
      <c r="R1131" s="34">
        <v>1</v>
      </c>
      <c r="S1131" s="34">
        <v>45</v>
      </c>
      <c r="T1131" s="34"/>
      <c r="U1131" s="34"/>
      <c r="V1131" s="34"/>
      <c r="W1131" s="34"/>
      <c r="X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>
        <v>1</v>
      </c>
      <c r="AO1131" s="34">
        <v>55</v>
      </c>
      <c r="AP1131" s="293">
        <f>MAX(K1131,M1131,O1131,Q1131,S1131,U1131,W1131,Y1131,AA1131,AC1131,AE1131,AG1131,AI1131,AK1131,AM1131,AO1131)*VLOOKUP(I1131,'5.- Instrumental'!$B$6:$O$303,14,FALSE)</f>
        <v>1.5855604657687992</v>
      </c>
      <c r="AQ1131" s="356">
        <f>VLOOKUP(C1131,'6.- Insumos'!$B$5:$K$2417,10,FALSE)</f>
        <v>164.964</v>
      </c>
      <c r="AR1131" s="293">
        <f t="shared" si="53"/>
        <v>166.54956046576879</v>
      </c>
      <c r="AS1131" s="293">
        <f t="shared" si="51"/>
        <v>166.54956046576879</v>
      </c>
      <c r="AU1131" s="357"/>
    </row>
    <row r="1132" spans="2:47" ht="38.25">
      <c r="B1132" s="52">
        <v>1126</v>
      </c>
      <c r="C1132" s="334">
        <v>53260</v>
      </c>
      <c r="D1132" s="81" t="s">
        <v>2771</v>
      </c>
      <c r="E1132" s="66" t="s">
        <v>3569</v>
      </c>
      <c r="F1132" s="55" t="s">
        <v>3570</v>
      </c>
      <c r="G1132" s="54" t="s">
        <v>4422</v>
      </c>
      <c r="H1132" s="54" t="s">
        <v>4422</v>
      </c>
      <c r="I1132" s="55" t="s">
        <v>3315</v>
      </c>
      <c r="J1132" s="35">
        <v>2</v>
      </c>
      <c r="K1132" s="36">
        <v>10</v>
      </c>
      <c r="L1132" s="35">
        <v>1</v>
      </c>
      <c r="M1132" s="36">
        <v>30</v>
      </c>
      <c r="N1132" s="34"/>
      <c r="O1132" s="34"/>
      <c r="P1132" s="34"/>
      <c r="Q1132" s="34"/>
      <c r="R1132" s="35">
        <v>1</v>
      </c>
      <c r="S1132" s="35">
        <v>10</v>
      </c>
      <c r="T1132" s="34"/>
      <c r="U1132" s="34"/>
      <c r="V1132" s="34"/>
      <c r="W1132" s="34"/>
      <c r="X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>
        <v>1</v>
      </c>
      <c r="AO1132" s="36">
        <v>10</v>
      </c>
      <c r="AP1132" s="293">
        <f>MAX(K1132,M1132,O1132,Q1132,S1132,U1132,W1132,Y1132,AA1132,AC1132,AE1132,AG1132,AI1132,AK1132,AM1132,AO1132)*VLOOKUP(I1132,'5.- Instrumental'!$B$6:$O$303,14,FALSE)</f>
        <v>0.73179713804713808</v>
      </c>
      <c r="AQ1132" s="356">
        <f>VLOOKUP(C1132,'6.- Insumos'!$B$5:$K$2417,10,FALSE)</f>
        <v>164.964</v>
      </c>
      <c r="AR1132" s="293">
        <f t="shared" si="53"/>
        <v>165.69579713804714</v>
      </c>
      <c r="AS1132" s="293">
        <f t="shared" si="51"/>
        <v>165.69579713804714</v>
      </c>
      <c r="AU1132" s="357"/>
    </row>
    <row r="1133" spans="2:47" ht="38.25">
      <c r="B1133" s="52">
        <v>1127</v>
      </c>
      <c r="C1133" s="334">
        <v>53400</v>
      </c>
      <c r="D1133" s="81" t="s">
        <v>2772</v>
      </c>
      <c r="E1133" s="66" t="s">
        <v>3569</v>
      </c>
      <c r="F1133" s="55" t="s">
        <v>3573</v>
      </c>
      <c r="G1133" s="54" t="s">
        <v>4422</v>
      </c>
      <c r="H1133" s="54" t="s">
        <v>4422</v>
      </c>
      <c r="I1133" s="55" t="s">
        <v>3315</v>
      </c>
      <c r="J1133" s="34">
        <v>2</v>
      </c>
      <c r="K1133" s="34">
        <v>45</v>
      </c>
      <c r="L1133" s="34">
        <v>1</v>
      </c>
      <c r="M1133" s="34">
        <v>65</v>
      </c>
      <c r="N1133" s="34"/>
      <c r="O1133" s="34"/>
      <c r="P1133" s="34"/>
      <c r="Q1133" s="34"/>
      <c r="R1133" s="34">
        <v>1</v>
      </c>
      <c r="S1133" s="34">
        <v>45</v>
      </c>
      <c r="T1133" s="34"/>
      <c r="U1133" s="34"/>
      <c r="V1133" s="34"/>
      <c r="W1133" s="34"/>
      <c r="X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>
        <v>1</v>
      </c>
      <c r="AO1133" s="34">
        <v>55</v>
      </c>
      <c r="AP1133" s="293">
        <f>MAX(K1133,M1133,O1133,Q1133,S1133,U1133,W1133,Y1133,AA1133,AC1133,AE1133,AG1133,AI1133,AK1133,AM1133,AO1133)*VLOOKUP(I1133,'5.- Instrumental'!$B$6:$O$303,14,FALSE)</f>
        <v>1.5855604657687992</v>
      </c>
      <c r="AQ1133" s="356">
        <f>VLOOKUP(C1133,'6.- Insumos'!$B$5:$K$2417,10,FALSE)</f>
        <v>247.97249000000002</v>
      </c>
      <c r="AR1133" s="293">
        <f t="shared" si="53"/>
        <v>249.55805046576882</v>
      </c>
      <c r="AS1133" s="293">
        <f t="shared" si="51"/>
        <v>249.55805046576882</v>
      </c>
      <c r="AU1133" s="357"/>
    </row>
    <row r="1134" spans="2:47" ht="38.25">
      <c r="B1134" s="52">
        <v>1128</v>
      </c>
      <c r="C1134" s="334">
        <v>53440</v>
      </c>
      <c r="D1134" s="81" t="s">
        <v>2773</v>
      </c>
      <c r="E1134" s="66" t="s">
        <v>3569</v>
      </c>
      <c r="F1134" s="55" t="s">
        <v>3573</v>
      </c>
      <c r="G1134" s="54" t="s">
        <v>4422</v>
      </c>
      <c r="H1134" s="54" t="s">
        <v>4422</v>
      </c>
      <c r="I1134" s="55" t="s">
        <v>3315</v>
      </c>
      <c r="J1134" s="35">
        <v>2</v>
      </c>
      <c r="K1134" s="36">
        <v>60</v>
      </c>
      <c r="L1134" s="35">
        <v>1</v>
      </c>
      <c r="M1134" s="36">
        <v>80</v>
      </c>
      <c r="N1134" s="34"/>
      <c r="O1134" s="34"/>
      <c r="P1134" s="34"/>
      <c r="Q1134" s="34"/>
      <c r="R1134" s="35">
        <v>1</v>
      </c>
      <c r="S1134" s="35">
        <v>60</v>
      </c>
      <c r="T1134" s="34"/>
      <c r="U1134" s="34"/>
      <c r="V1134" s="34"/>
      <c r="W1134" s="34"/>
      <c r="X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>
        <v>1</v>
      </c>
      <c r="AO1134" s="36">
        <v>70</v>
      </c>
      <c r="AP1134" s="293">
        <f>MAX(K1134,M1134,O1134,Q1134,S1134,U1134,W1134,Y1134,AA1134,AC1134,AE1134,AG1134,AI1134,AK1134,AM1134,AO1134)*VLOOKUP(I1134,'5.- Instrumental'!$B$6:$O$303,14,FALSE)</f>
        <v>1.9514590347923684</v>
      </c>
      <c r="AQ1134" s="356">
        <f>VLOOKUP(C1134,'6.- Insumos'!$B$5:$K$2417,10,FALSE)</f>
        <v>265.93249000000003</v>
      </c>
      <c r="AR1134" s="293">
        <f t="shared" si="53"/>
        <v>267.88394903479241</v>
      </c>
      <c r="AS1134" s="293">
        <f t="shared" si="51"/>
        <v>267.88394903479241</v>
      </c>
      <c r="AU1134" s="357"/>
    </row>
    <row r="1135" spans="2:47" ht="38.25">
      <c r="B1135" s="52">
        <v>1129</v>
      </c>
      <c r="C1135" s="334">
        <v>53450</v>
      </c>
      <c r="D1135" s="81" t="s">
        <v>2774</v>
      </c>
      <c r="E1135" s="66" t="s">
        <v>3569</v>
      </c>
      <c r="F1135" s="55" t="s">
        <v>3573</v>
      </c>
      <c r="G1135" s="54" t="s">
        <v>4422</v>
      </c>
      <c r="H1135" s="54" t="s">
        <v>4422</v>
      </c>
      <c r="I1135" s="55" t="s">
        <v>3315</v>
      </c>
      <c r="J1135" s="35">
        <v>2</v>
      </c>
      <c r="K1135" s="36">
        <v>10</v>
      </c>
      <c r="L1135" s="35">
        <v>1</v>
      </c>
      <c r="M1135" s="36">
        <v>30</v>
      </c>
      <c r="N1135" s="34"/>
      <c r="O1135" s="34"/>
      <c r="P1135" s="34"/>
      <c r="Q1135" s="34"/>
      <c r="R1135" s="35">
        <v>1</v>
      </c>
      <c r="S1135" s="35">
        <v>10</v>
      </c>
      <c r="T1135" s="34"/>
      <c r="U1135" s="34"/>
      <c r="V1135" s="34"/>
      <c r="W1135" s="34"/>
      <c r="X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>
        <v>1</v>
      </c>
      <c r="AO1135" s="36">
        <v>10</v>
      </c>
      <c r="AP1135" s="293">
        <f>MAX(K1135,M1135,O1135,Q1135,S1135,U1135,W1135,Y1135,AA1135,AC1135,AE1135,AG1135,AI1135,AK1135,AM1135,AO1135)*VLOOKUP(I1135,'5.- Instrumental'!$B$6:$O$303,14,FALSE)</f>
        <v>0.73179713804713808</v>
      </c>
      <c r="AQ1135" s="356">
        <f>VLOOKUP(C1135,'6.- Insumos'!$B$5:$K$2417,10,FALSE)</f>
        <v>247.97249000000002</v>
      </c>
      <c r="AR1135" s="293">
        <f t="shared" si="53"/>
        <v>248.70428713804716</v>
      </c>
      <c r="AS1135" s="293">
        <f t="shared" si="51"/>
        <v>248.70428713804716</v>
      </c>
      <c r="AU1135" s="357"/>
    </row>
    <row r="1136" spans="2:47" ht="38.25">
      <c r="B1136" s="52">
        <v>1130</v>
      </c>
      <c r="C1136" s="334">
        <v>53502</v>
      </c>
      <c r="D1136" s="81" t="s">
        <v>2775</v>
      </c>
      <c r="E1136" s="66" t="s">
        <v>3569</v>
      </c>
      <c r="F1136" s="55" t="s">
        <v>3570</v>
      </c>
      <c r="G1136" s="54" t="s">
        <v>4422</v>
      </c>
      <c r="H1136" s="54" t="s">
        <v>4422</v>
      </c>
      <c r="I1136" s="55" t="s">
        <v>3315</v>
      </c>
      <c r="J1136" s="35">
        <v>2</v>
      </c>
      <c r="K1136" s="36">
        <v>20</v>
      </c>
      <c r="L1136" s="35">
        <v>1</v>
      </c>
      <c r="M1136" s="36">
        <v>40</v>
      </c>
      <c r="N1136" s="34"/>
      <c r="O1136" s="34"/>
      <c r="P1136" s="34"/>
      <c r="Q1136" s="34"/>
      <c r="R1136" s="35">
        <v>1</v>
      </c>
      <c r="S1136" s="35">
        <v>20</v>
      </c>
      <c r="T1136" s="34"/>
      <c r="U1136" s="34"/>
      <c r="V1136" s="34"/>
      <c r="W1136" s="34"/>
      <c r="X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>
        <v>1</v>
      </c>
      <c r="AO1136" s="36">
        <v>30</v>
      </c>
      <c r="AP1136" s="293">
        <f>MAX(K1136,M1136,O1136,Q1136,S1136,U1136,W1136,Y1136,AA1136,AC1136,AE1136,AG1136,AI1136,AK1136,AM1136,AO1136)*VLOOKUP(I1136,'5.- Instrumental'!$B$6:$O$303,14,FALSE)</f>
        <v>0.97572951739618419</v>
      </c>
      <c r="AQ1136" s="356">
        <f>VLOOKUP(C1136,'6.- Insumos'!$B$5:$K$2417,10,FALSE)</f>
        <v>164.964</v>
      </c>
      <c r="AR1136" s="293">
        <f t="shared" si="53"/>
        <v>165.93972951739619</v>
      </c>
      <c r="AS1136" s="293">
        <f t="shared" si="51"/>
        <v>165.93972951739619</v>
      </c>
      <c r="AU1136" s="357"/>
    </row>
    <row r="1137" spans="2:47" ht="38.25">
      <c r="B1137" s="52">
        <v>1131</v>
      </c>
      <c r="C1137" s="334">
        <v>53505</v>
      </c>
      <c r="D1137" s="81" t="s">
        <v>2776</v>
      </c>
      <c r="E1137" s="66" t="s">
        <v>3569</v>
      </c>
      <c r="F1137" s="55" t="s">
        <v>3570</v>
      </c>
      <c r="G1137" s="54" t="s">
        <v>4422</v>
      </c>
      <c r="H1137" s="54" t="s">
        <v>4422</v>
      </c>
      <c r="I1137" s="55" t="s">
        <v>3315</v>
      </c>
      <c r="J1137" s="35">
        <v>2</v>
      </c>
      <c r="K1137" s="36">
        <v>30</v>
      </c>
      <c r="L1137" s="35">
        <v>1</v>
      </c>
      <c r="M1137" s="36">
        <v>50</v>
      </c>
      <c r="N1137" s="34"/>
      <c r="O1137" s="34"/>
      <c r="P1137" s="34"/>
      <c r="Q1137" s="34"/>
      <c r="R1137" s="35">
        <v>1</v>
      </c>
      <c r="S1137" s="35">
        <v>30</v>
      </c>
      <c r="T1137" s="34"/>
      <c r="U1137" s="34"/>
      <c r="V1137" s="34"/>
      <c r="W1137" s="34"/>
      <c r="X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>
        <v>1</v>
      </c>
      <c r="AO1137" s="36">
        <v>40</v>
      </c>
      <c r="AP1137" s="293">
        <f>MAX(K1137,M1137,O1137,Q1137,S1137,U1137,W1137,Y1137,AA1137,AC1137,AE1137,AG1137,AI1137,AK1137,AM1137,AO1137)*VLOOKUP(I1137,'5.- Instrumental'!$B$6:$O$303,14,FALSE)</f>
        <v>1.2196618967452302</v>
      </c>
      <c r="AQ1137" s="356">
        <f>VLOOKUP(C1137,'6.- Insumos'!$B$5:$K$2417,10,FALSE)</f>
        <v>164.964</v>
      </c>
      <c r="AR1137" s="293">
        <f t="shared" si="53"/>
        <v>166.18366189674524</v>
      </c>
      <c r="AS1137" s="293">
        <f t="shared" si="51"/>
        <v>166.18366189674524</v>
      </c>
      <c r="AU1137" s="357"/>
    </row>
    <row r="1138" spans="2:47" ht="38.25">
      <c r="B1138" s="52">
        <v>1132</v>
      </c>
      <c r="C1138" s="334">
        <v>53520</v>
      </c>
      <c r="D1138" s="81" t="s">
        <v>2777</v>
      </c>
      <c r="E1138" s="66" t="s">
        <v>3569</v>
      </c>
      <c r="F1138" s="55" t="s">
        <v>3573</v>
      </c>
      <c r="G1138" s="54" t="s">
        <v>4422</v>
      </c>
      <c r="H1138" s="54" t="s">
        <v>4422</v>
      </c>
      <c r="I1138" s="55" t="s">
        <v>3315</v>
      </c>
      <c r="J1138" s="35">
        <v>2</v>
      </c>
      <c r="K1138" s="36">
        <v>60</v>
      </c>
      <c r="L1138" s="35">
        <v>1</v>
      </c>
      <c r="M1138" s="36">
        <v>80</v>
      </c>
      <c r="N1138" s="34"/>
      <c r="O1138" s="34"/>
      <c r="P1138" s="34"/>
      <c r="Q1138" s="34"/>
      <c r="R1138" s="35">
        <v>1</v>
      </c>
      <c r="S1138" s="35">
        <v>60</v>
      </c>
      <c r="T1138" s="34"/>
      <c r="U1138" s="34"/>
      <c r="V1138" s="34"/>
      <c r="W1138" s="34"/>
      <c r="X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>
        <v>1</v>
      </c>
      <c r="AO1138" s="36">
        <v>70</v>
      </c>
      <c r="AP1138" s="293">
        <f>MAX(K1138,M1138,O1138,Q1138,S1138,U1138,W1138,Y1138,AA1138,AC1138,AE1138,AG1138,AI1138,AK1138,AM1138,AO1138)*VLOOKUP(I1138,'5.- Instrumental'!$B$6:$O$303,14,FALSE)</f>
        <v>1.9514590347923684</v>
      </c>
      <c r="AQ1138" s="356">
        <f>VLOOKUP(C1138,'6.- Insumos'!$B$5:$K$2417,10,FALSE)</f>
        <v>265.93249000000003</v>
      </c>
      <c r="AR1138" s="293">
        <f t="shared" si="53"/>
        <v>267.88394903479241</v>
      </c>
      <c r="AS1138" s="293">
        <f t="shared" si="51"/>
        <v>267.88394903479241</v>
      </c>
      <c r="AU1138" s="357"/>
    </row>
    <row r="1139" spans="2:47" ht="38.25">
      <c r="B1139" s="52">
        <v>1133</v>
      </c>
      <c r="C1139" s="334">
        <v>53600</v>
      </c>
      <c r="D1139" s="81" t="s">
        <v>2778</v>
      </c>
      <c r="E1139" s="66" t="s">
        <v>3569</v>
      </c>
      <c r="F1139" s="55" t="s">
        <v>3570</v>
      </c>
      <c r="G1139" s="54" t="s">
        <v>4422</v>
      </c>
      <c r="H1139" s="54" t="s">
        <v>4422</v>
      </c>
      <c r="I1139" s="55" t="s">
        <v>3315</v>
      </c>
      <c r="J1139" s="34">
        <v>2</v>
      </c>
      <c r="K1139" s="34">
        <v>30</v>
      </c>
      <c r="L1139" s="34">
        <v>1</v>
      </c>
      <c r="M1139" s="34">
        <v>35</v>
      </c>
      <c r="N1139" s="34"/>
      <c r="O1139" s="34"/>
      <c r="P1139" s="34"/>
      <c r="Q1139" s="34"/>
      <c r="R1139" s="34">
        <v>1</v>
      </c>
      <c r="S1139" s="34">
        <v>30</v>
      </c>
      <c r="T1139" s="34"/>
      <c r="U1139" s="34"/>
      <c r="V1139" s="34"/>
      <c r="W1139" s="34"/>
      <c r="X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>
        <v>1</v>
      </c>
      <c r="AO1139" s="34">
        <v>35</v>
      </c>
      <c r="AP1139" s="293">
        <f>MAX(K1139,M1139,O1139,Q1139,S1139,U1139,W1139,Y1139,AA1139,AC1139,AE1139,AG1139,AI1139,AK1139,AM1139,AO1139)*VLOOKUP(I1139,'5.- Instrumental'!$B$6:$O$303,14,FALSE)</f>
        <v>0.85376332772166108</v>
      </c>
      <c r="AQ1139" s="356">
        <f>VLOOKUP(C1139,'6.- Insumos'!$B$5:$K$2417,10,FALSE)</f>
        <v>49.8</v>
      </c>
      <c r="AR1139" s="293">
        <f t="shared" si="53"/>
        <v>50.653763327721656</v>
      </c>
      <c r="AS1139" s="293">
        <f t="shared" si="51"/>
        <v>50.653763327721656</v>
      </c>
      <c r="AU1139" s="357"/>
    </row>
    <row r="1140" spans="2:47" ht="38.25">
      <c r="B1140" s="52">
        <v>1134</v>
      </c>
      <c r="C1140" s="334">
        <v>54050</v>
      </c>
      <c r="D1140" s="81" t="s">
        <v>1865</v>
      </c>
      <c r="E1140" s="66" t="s">
        <v>3569</v>
      </c>
      <c r="F1140" s="55" t="s">
        <v>3563</v>
      </c>
      <c r="G1140" s="54" t="s">
        <v>4422</v>
      </c>
      <c r="H1140" s="54" t="s">
        <v>4422</v>
      </c>
      <c r="I1140" s="55" t="s">
        <v>3307</v>
      </c>
      <c r="J1140" s="34">
        <v>1</v>
      </c>
      <c r="K1140" s="34">
        <v>30</v>
      </c>
      <c r="L1140" s="34">
        <v>1</v>
      </c>
      <c r="M1140" s="34">
        <v>35</v>
      </c>
      <c r="N1140" s="34"/>
      <c r="O1140" s="34"/>
      <c r="P1140" s="34"/>
      <c r="Q1140" s="34"/>
      <c r="R1140" s="34">
        <v>1</v>
      </c>
      <c r="S1140" s="34">
        <v>30</v>
      </c>
      <c r="T1140" s="34"/>
      <c r="U1140" s="34"/>
      <c r="V1140" s="34"/>
      <c r="W1140" s="34"/>
      <c r="X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>
        <v>1</v>
      </c>
      <c r="AO1140" s="34">
        <v>35</v>
      </c>
      <c r="AP1140" s="293">
        <f>MAX(K1140,M1140,O1140,Q1140,S1140,U1140,W1140,Y1140,AA1140,AC1140,AE1140,AG1140,AI1140,AK1140,AM1140,AO1140)*VLOOKUP(I1140,'5.- Instrumental'!$B$6:$O$303,14,FALSE)</f>
        <v>0.56093048540965207</v>
      </c>
      <c r="AQ1140" s="356">
        <f>VLOOKUP(C1140,'6.- Insumos'!$B$5:$K$2417,10,FALSE)</f>
        <v>117.40399999999998</v>
      </c>
      <c r="AR1140" s="293">
        <f t="shared" si="53"/>
        <v>117.96493048540964</v>
      </c>
      <c r="AS1140" s="293">
        <f t="shared" si="51"/>
        <v>117.96493048540964</v>
      </c>
      <c r="AU1140" s="357"/>
    </row>
    <row r="1141" spans="2:47" ht="25.5">
      <c r="B1141" s="52">
        <v>1135</v>
      </c>
      <c r="C1141" s="334">
        <v>54100</v>
      </c>
      <c r="D1141" s="81" t="s">
        <v>1866</v>
      </c>
      <c r="E1141" s="66" t="s">
        <v>3562</v>
      </c>
      <c r="F1141" s="55" t="s">
        <v>3565</v>
      </c>
      <c r="G1141" s="54" t="s">
        <v>4422</v>
      </c>
      <c r="H1141" s="54" t="s">
        <v>4422</v>
      </c>
      <c r="I1141" s="55" t="s">
        <v>3293</v>
      </c>
      <c r="J1141" s="34">
        <v>1</v>
      </c>
      <c r="K1141" s="34">
        <v>20</v>
      </c>
      <c r="L1141" s="34"/>
      <c r="M1141" s="34"/>
      <c r="N1141" s="34"/>
      <c r="O1141" s="34"/>
      <c r="P1141" s="34"/>
      <c r="Q1141" s="34"/>
      <c r="R1141" s="34"/>
      <c r="S1141" s="34"/>
      <c r="T1141" s="34"/>
      <c r="U1141" s="34"/>
      <c r="V1141" s="34"/>
      <c r="W1141" s="34"/>
      <c r="X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>
        <v>1</v>
      </c>
      <c r="AO1141" s="34">
        <v>25</v>
      </c>
      <c r="AP1141" s="293">
        <f>MAX(K1141,M1141,O1141,Q1141,S1141,U1141,W1141,Y1141,AA1141,AC1141,AE1141,AG1141,AI1141,AK1141,AM1141,AO1141)*VLOOKUP(I1141,'5.- Instrumental'!$B$6:$O$303,14,FALSE)</f>
        <v>5.2149095117845122E-2</v>
      </c>
      <c r="AQ1141" s="356">
        <f>VLOOKUP(C1141,'6.- Insumos'!$B$5:$K$2417,10,FALSE)</f>
        <v>18.19285</v>
      </c>
      <c r="AR1141" s="293">
        <f t="shared" si="53"/>
        <v>18.244999095117844</v>
      </c>
      <c r="AS1141" s="293">
        <f t="shared" si="51"/>
        <v>18.244999095117844</v>
      </c>
      <c r="AU1141" s="357"/>
    </row>
    <row r="1142" spans="2:47" ht="25.5">
      <c r="B1142" s="52">
        <v>1136</v>
      </c>
      <c r="C1142" s="334">
        <v>54110</v>
      </c>
      <c r="D1142" s="81" t="s">
        <v>1867</v>
      </c>
      <c r="E1142" s="66" t="s">
        <v>3562</v>
      </c>
      <c r="F1142" s="55" t="s">
        <v>3565</v>
      </c>
      <c r="G1142" s="54" t="s">
        <v>4422</v>
      </c>
      <c r="H1142" s="54" t="s">
        <v>4422</v>
      </c>
      <c r="I1142" s="55" t="s">
        <v>3293</v>
      </c>
      <c r="J1142" s="34">
        <v>2</v>
      </c>
      <c r="K1142" s="34">
        <v>45</v>
      </c>
      <c r="L1142" s="34">
        <v>1</v>
      </c>
      <c r="M1142" s="34">
        <v>65</v>
      </c>
      <c r="N1142" s="34"/>
      <c r="O1142" s="34"/>
      <c r="P1142" s="34"/>
      <c r="Q1142" s="34"/>
      <c r="R1142" s="34">
        <v>1</v>
      </c>
      <c r="S1142" s="34">
        <v>45</v>
      </c>
      <c r="T1142" s="34"/>
      <c r="U1142" s="34"/>
      <c r="V1142" s="34"/>
      <c r="W1142" s="34"/>
      <c r="X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>
        <v>1</v>
      </c>
      <c r="AO1142" s="34">
        <v>55</v>
      </c>
      <c r="AP1142" s="293">
        <f>MAX(K1142,M1142,O1142,Q1142,S1142,U1142,W1142,Y1142,AA1142,AC1142,AE1142,AG1142,AI1142,AK1142,AM1142,AO1142)*VLOOKUP(I1142,'5.- Instrumental'!$B$6:$O$303,14,FALSE)</f>
        <v>0.1355876473063973</v>
      </c>
      <c r="AQ1142" s="356">
        <f>VLOOKUP(C1142,'6.- Insumos'!$B$5:$K$2417,10,FALSE)</f>
        <v>19.451350000000001</v>
      </c>
      <c r="AR1142" s="293">
        <f t="shared" si="53"/>
        <v>19.586937647306399</v>
      </c>
      <c r="AS1142" s="293">
        <f t="shared" si="51"/>
        <v>19.586937647306399</v>
      </c>
      <c r="AU1142" s="357"/>
    </row>
    <row r="1143" spans="2:47" ht="38.25">
      <c r="B1143" s="52">
        <v>1137</v>
      </c>
      <c r="C1143" s="334">
        <v>54120</v>
      </c>
      <c r="D1143" s="81" t="s">
        <v>1868</v>
      </c>
      <c r="E1143" s="66" t="s">
        <v>3569</v>
      </c>
      <c r="F1143" s="55" t="s">
        <v>3570</v>
      </c>
      <c r="G1143" s="54" t="s">
        <v>4422</v>
      </c>
      <c r="H1143" s="54" t="s">
        <v>4422</v>
      </c>
      <c r="I1143" s="55" t="s">
        <v>3315</v>
      </c>
      <c r="J1143" s="34">
        <v>2</v>
      </c>
      <c r="K1143" s="34">
        <v>45</v>
      </c>
      <c r="L1143" s="34">
        <v>1</v>
      </c>
      <c r="M1143" s="34">
        <v>65</v>
      </c>
      <c r="N1143" s="34"/>
      <c r="O1143" s="34"/>
      <c r="P1143" s="34"/>
      <c r="Q1143" s="34"/>
      <c r="R1143" s="34">
        <v>1</v>
      </c>
      <c r="S1143" s="34">
        <v>45</v>
      </c>
      <c r="T1143" s="34"/>
      <c r="U1143" s="34"/>
      <c r="V1143" s="34"/>
      <c r="W1143" s="34"/>
      <c r="X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>
        <v>1</v>
      </c>
      <c r="AO1143" s="34">
        <v>55</v>
      </c>
      <c r="AP1143" s="293">
        <f>MAX(K1143,M1143,O1143,Q1143,S1143,U1143,W1143,Y1143,AA1143,AC1143,AE1143,AG1143,AI1143,AK1143,AM1143,AO1143)*VLOOKUP(I1143,'5.- Instrumental'!$B$6:$O$303,14,FALSE)</f>
        <v>1.5855604657687992</v>
      </c>
      <c r="AQ1143" s="356">
        <f>VLOOKUP(C1143,'6.- Insumos'!$B$5:$K$2417,10,FALSE)</f>
        <v>182.92399999999998</v>
      </c>
      <c r="AR1143" s="293">
        <f t="shared" si="53"/>
        <v>184.50956046576877</v>
      </c>
      <c r="AS1143" s="293">
        <f t="shared" si="51"/>
        <v>184.50956046576877</v>
      </c>
      <c r="AU1143" s="357"/>
    </row>
    <row r="1144" spans="2:47" ht="38.25">
      <c r="B1144" s="52">
        <v>1138</v>
      </c>
      <c r="C1144" s="334">
        <v>54125</v>
      </c>
      <c r="D1144" s="81" t="s">
        <v>1869</v>
      </c>
      <c r="E1144" s="66" t="s">
        <v>3569</v>
      </c>
      <c r="F1144" s="55" t="s">
        <v>3570</v>
      </c>
      <c r="G1144" s="54" t="s">
        <v>4422</v>
      </c>
      <c r="H1144" s="54" t="s">
        <v>4422</v>
      </c>
      <c r="I1144" s="55" t="s">
        <v>3315</v>
      </c>
      <c r="J1144" s="35">
        <v>2</v>
      </c>
      <c r="K1144" s="36">
        <v>60</v>
      </c>
      <c r="L1144" s="35">
        <v>1</v>
      </c>
      <c r="M1144" s="36">
        <v>80</v>
      </c>
      <c r="N1144" s="34"/>
      <c r="O1144" s="34"/>
      <c r="P1144" s="34"/>
      <c r="Q1144" s="34"/>
      <c r="R1144" s="35">
        <v>1</v>
      </c>
      <c r="S1144" s="35">
        <v>60</v>
      </c>
      <c r="T1144" s="34"/>
      <c r="U1144" s="34"/>
      <c r="V1144" s="34"/>
      <c r="W1144" s="34"/>
      <c r="X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>
        <v>1</v>
      </c>
      <c r="AO1144" s="36">
        <v>70</v>
      </c>
      <c r="AP1144" s="293">
        <f>MAX(K1144,M1144,O1144,Q1144,S1144,U1144,W1144,Y1144,AA1144,AC1144,AE1144,AG1144,AI1144,AK1144,AM1144,AO1144)*VLOOKUP(I1144,'5.- Instrumental'!$B$6:$O$303,14,FALSE)</f>
        <v>1.9514590347923684</v>
      </c>
      <c r="AQ1144" s="356">
        <f>VLOOKUP(C1144,'6.- Insumos'!$B$5:$K$2417,10,FALSE)</f>
        <v>182.92399999999998</v>
      </c>
      <c r="AR1144" s="293">
        <f t="shared" si="53"/>
        <v>184.87545903479236</v>
      </c>
      <c r="AS1144" s="293">
        <f t="shared" si="51"/>
        <v>184.87545903479236</v>
      </c>
      <c r="AU1144" s="357"/>
    </row>
    <row r="1145" spans="2:47" ht="38.25">
      <c r="B1145" s="52">
        <v>1139</v>
      </c>
      <c r="C1145" s="334">
        <v>54130</v>
      </c>
      <c r="D1145" s="81" t="s">
        <v>1870</v>
      </c>
      <c r="E1145" s="66" t="s">
        <v>3569</v>
      </c>
      <c r="F1145" s="55" t="s">
        <v>3573</v>
      </c>
      <c r="G1145" s="54" t="s">
        <v>4422</v>
      </c>
      <c r="H1145" s="54" t="s">
        <v>4422</v>
      </c>
      <c r="I1145" s="55" t="s">
        <v>3315</v>
      </c>
      <c r="J1145" s="34">
        <v>2</v>
      </c>
      <c r="K1145" s="34">
        <v>75</v>
      </c>
      <c r="L1145" s="34">
        <v>1</v>
      </c>
      <c r="M1145" s="34">
        <v>95</v>
      </c>
      <c r="N1145" s="34"/>
      <c r="O1145" s="34"/>
      <c r="P1145" s="34"/>
      <c r="Q1145" s="34"/>
      <c r="R1145" s="34">
        <v>1</v>
      </c>
      <c r="S1145" s="34">
        <v>75</v>
      </c>
      <c r="T1145" s="34"/>
      <c r="U1145" s="34"/>
      <c r="V1145" s="34"/>
      <c r="W1145" s="34"/>
      <c r="X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>
        <v>1</v>
      </c>
      <c r="AO1145" s="34">
        <v>65</v>
      </c>
      <c r="AP1145" s="293">
        <f>MAX(K1145,M1145,O1145,Q1145,S1145,U1145,W1145,Y1145,AA1145,AC1145,AE1145,AG1145,AI1145,AK1145,AM1145,AO1145)*VLOOKUP(I1145,'5.- Instrumental'!$B$6:$O$303,14,FALSE)</f>
        <v>2.3173576038159371</v>
      </c>
      <c r="AQ1145" s="356">
        <f>VLOOKUP(C1145,'6.- Insumos'!$B$5:$K$2417,10,FALSE)</f>
        <v>265.93249000000003</v>
      </c>
      <c r="AR1145" s="293">
        <f t="shared" si="53"/>
        <v>268.24984760381597</v>
      </c>
      <c r="AS1145" s="293">
        <f t="shared" si="51"/>
        <v>268.24984760381597</v>
      </c>
      <c r="AU1145" s="357"/>
    </row>
    <row r="1146" spans="2:47" ht="38.25">
      <c r="B1146" s="52">
        <v>1140</v>
      </c>
      <c r="C1146" s="334">
        <v>54150</v>
      </c>
      <c r="D1146" s="81" t="s">
        <v>1871</v>
      </c>
      <c r="E1146" s="66" t="s">
        <v>3569</v>
      </c>
      <c r="F1146" s="55" t="s">
        <v>3563</v>
      </c>
      <c r="G1146" s="54" t="s">
        <v>4422</v>
      </c>
      <c r="H1146" s="54" t="s">
        <v>4422</v>
      </c>
      <c r="I1146" s="55" t="s">
        <v>3307</v>
      </c>
      <c r="J1146" s="35">
        <v>2</v>
      </c>
      <c r="K1146" s="36">
        <v>10</v>
      </c>
      <c r="L1146" s="35">
        <v>1</v>
      </c>
      <c r="M1146" s="36">
        <v>30</v>
      </c>
      <c r="N1146" s="34"/>
      <c r="O1146" s="34"/>
      <c r="P1146" s="34"/>
      <c r="Q1146" s="34"/>
      <c r="R1146" s="35">
        <v>1</v>
      </c>
      <c r="S1146" s="35">
        <v>10</v>
      </c>
      <c r="T1146" s="34"/>
      <c r="U1146" s="34"/>
      <c r="V1146" s="34"/>
      <c r="W1146" s="34"/>
      <c r="X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>
        <v>1</v>
      </c>
      <c r="AO1146" s="36">
        <v>10</v>
      </c>
      <c r="AP1146" s="293">
        <f>MAX(K1146,M1146,O1146,Q1146,S1146,U1146,W1146,Y1146,AA1146,AC1146,AE1146,AG1146,AI1146,AK1146,AM1146,AO1146)*VLOOKUP(I1146,'5.- Instrumental'!$B$6:$O$303,14,FALSE)</f>
        <v>0.48079755892255893</v>
      </c>
      <c r="AQ1146" s="356">
        <f>VLOOKUP(C1146,'6.- Insumos'!$B$5:$K$2417,10,FALSE)</f>
        <v>185.63535000000002</v>
      </c>
      <c r="AR1146" s="293">
        <f t="shared" si="53"/>
        <v>186.11614755892256</v>
      </c>
      <c r="AS1146" s="293">
        <f t="shared" si="51"/>
        <v>186.11614755892256</v>
      </c>
      <c r="AU1146" s="357"/>
    </row>
    <row r="1147" spans="2:47" ht="25.5">
      <c r="B1147" s="52">
        <v>1141</v>
      </c>
      <c r="C1147" s="334">
        <v>54152</v>
      </c>
      <c r="D1147" s="81" t="s">
        <v>1872</v>
      </c>
      <c r="E1147" s="66" t="s">
        <v>3562</v>
      </c>
      <c r="F1147" s="55" t="s">
        <v>3565</v>
      </c>
      <c r="G1147" s="54" t="s">
        <v>4422</v>
      </c>
      <c r="H1147" s="54" t="s">
        <v>4422</v>
      </c>
      <c r="I1147" s="55" t="s">
        <v>3293</v>
      </c>
      <c r="J1147" s="35">
        <v>2</v>
      </c>
      <c r="K1147" s="36">
        <v>20</v>
      </c>
      <c r="L1147" s="35">
        <v>1</v>
      </c>
      <c r="M1147" s="36">
        <v>40</v>
      </c>
      <c r="N1147" s="34"/>
      <c r="O1147" s="34"/>
      <c r="P1147" s="34"/>
      <c r="Q1147" s="34"/>
      <c r="R1147" s="35">
        <v>1</v>
      </c>
      <c r="S1147" s="35">
        <v>20</v>
      </c>
      <c r="T1147" s="34"/>
      <c r="U1147" s="34"/>
      <c r="V1147" s="34"/>
      <c r="W1147" s="34"/>
      <c r="X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>
        <v>1</v>
      </c>
      <c r="AO1147" s="36">
        <v>30</v>
      </c>
      <c r="AP1147" s="293">
        <f>MAX(K1147,M1147,O1147,Q1147,S1147,U1147,W1147,Y1147,AA1147,AC1147,AE1147,AG1147,AI1147,AK1147,AM1147,AO1147)*VLOOKUP(I1147,'5.- Instrumental'!$B$6:$O$303,14,FALSE)</f>
        <v>8.3438552188552201E-2</v>
      </c>
      <c r="AQ1147" s="356">
        <f>VLOOKUP(C1147,'6.- Insumos'!$B$5:$K$2417,10,FALSE)</f>
        <v>19.451350000000001</v>
      </c>
      <c r="AR1147" s="293">
        <f t="shared" si="53"/>
        <v>19.534788552188555</v>
      </c>
      <c r="AS1147" s="293">
        <f t="shared" si="51"/>
        <v>19.534788552188555</v>
      </c>
      <c r="AU1147" s="357"/>
    </row>
    <row r="1148" spans="2:47" ht="51">
      <c r="B1148" s="52">
        <v>1142</v>
      </c>
      <c r="C1148" s="334">
        <v>54300</v>
      </c>
      <c r="D1148" s="81" t="s">
        <v>1873</v>
      </c>
      <c r="E1148" s="66" t="s">
        <v>3569</v>
      </c>
      <c r="F1148" s="55" t="s">
        <v>3570</v>
      </c>
      <c r="G1148" s="54" t="s">
        <v>4422</v>
      </c>
      <c r="H1148" s="54" t="s">
        <v>4422</v>
      </c>
      <c r="I1148" s="55" t="s">
        <v>3315</v>
      </c>
      <c r="J1148" s="34">
        <v>2</v>
      </c>
      <c r="K1148" s="34">
        <v>45</v>
      </c>
      <c r="L1148" s="34">
        <v>1</v>
      </c>
      <c r="M1148" s="34">
        <v>65</v>
      </c>
      <c r="N1148" s="34"/>
      <c r="O1148" s="34"/>
      <c r="P1148" s="34"/>
      <c r="Q1148" s="34"/>
      <c r="R1148" s="34">
        <v>1</v>
      </c>
      <c r="S1148" s="34">
        <v>45</v>
      </c>
      <c r="T1148" s="34"/>
      <c r="U1148" s="34"/>
      <c r="V1148" s="34"/>
      <c r="W1148" s="34"/>
      <c r="X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>
        <v>1</v>
      </c>
      <c r="AO1148" s="34">
        <v>55</v>
      </c>
      <c r="AP1148" s="293">
        <f>MAX(K1148,M1148,O1148,Q1148,S1148,U1148,W1148,Y1148,AA1148,AC1148,AE1148,AG1148,AI1148,AK1148,AM1148,AO1148)*VLOOKUP(I1148,'5.- Instrumental'!$B$6:$O$303,14,FALSE)</f>
        <v>1.5855604657687992</v>
      </c>
      <c r="AQ1148" s="356">
        <f>VLOOKUP(C1148,'6.- Insumos'!$B$5:$K$2417,10,FALSE)</f>
        <v>182.92399999999998</v>
      </c>
      <c r="AR1148" s="293">
        <f t="shared" si="53"/>
        <v>184.50956046576877</v>
      </c>
      <c r="AS1148" s="293">
        <f t="shared" si="51"/>
        <v>184.50956046576877</v>
      </c>
      <c r="AU1148" s="357"/>
    </row>
    <row r="1149" spans="2:47" ht="38.25">
      <c r="B1149" s="52">
        <v>1143</v>
      </c>
      <c r="C1149" s="334">
        <v>54420</v>
      </c>
      <c r="D1149" s="81" t="s">
        <v>1874</v>
      </c>
      <c r="E1149" s="66" t="s">
        <v>3569</v>
      </c>
      <c r="F1149" s="55" t="s">
        <v>3570</v>
      </c>
      <c r="G1149" s="54" t="s">
        <v>4422</v>
      </c>
      <c r="H1149" s="54" t="s">
        <v>4422</v>
      </c>
      <c r="I1149" s="55" t="s">
        <v>3315</v>
      </c>
      <c r="J1149" s="35">
        <v>2</v>
      </c>
      <c r="K1149" s="36">
        <v>90</v>
      </c>
      <c r="L1149" s="35">
        <v>1</v>
      </c>
      <c r="M1149" s="36">
        <v>110</v>
      </c>
      <c r="N1149" s="34"/>
      <c r="O1149" s="34"/>
      <c r="P1149" s="34"/>
      <c r="Q1149" s="34"/>
      <c r="R1149" s="35">
        <v>1</v>
      </c>
      <c r="S1149" s="35">
        <v>90</v>
      </c>
      <c r="T1149" s="34"/>
      <c r="U1149" s="34"/>
      <c r="V1149" s="34"/>
      <c r="W1149" s="34"/>
      <c r="X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>
        <v>1</v>
      </c>
      <c r="AO1149" s="36">
        <v>100</v>
      </c>
      <c r="AP1149" s="293">
        <f>MAX(K1149,M1149,O1149,Q1149,S1149,U1149,W1149,Y1149,AA1149,AC1149,AE1149,AG1149,AI1149,AK1149,AM1149,AO1149)*VLOOKUP(I1149,'5.- Instrumental'!$B$6:$O$303,14,FALSE)</f>
        <v>2.6832561728395063</v>
      </c>
      <c r="AQ1149" s="356">
        <f>VLOOKUP(C1149,'6.- Insumos'!$B$5:$K$2417,10,FALSE)</f>
        <v>182.92399999999998</v>
      </c>
      <c r="AR1149" s="293">
        <f t="shared" si="53"/>
        <v>185.60725617283947</v>
      </c>
      <c r="AS1149" s="293">
        <f t="shared" ref="AS1149:AS1212" si="54">AP1149++AQ1149</f>
        <v>185.60725617283947</v>
      </c>
      <c r="AU1149" s="357"/>
    </row>
    <row r="1150" spans="2:47" ht="38.25">
      <c r="B1150" s="52">
        <v>1144</v>
      </c>
      <c r="C1150" s="334">
        <v>54450</v>
      </c>
      <c r="D1150" s="81" t="s">
        <v>1875</v>
      </c>
      <c r="E1150" s="66" t="s">
        <v>3569</v>
      </c>
      <c r="F1150" s="55" t="s">
        <v>3563</v>
      </c>
      <c r="G1150" s="54" t="s">
        <v>4422</v>
      </c>
      <c r="H1150" s="54" t="s">
        <v>4422</v>
      </c>
      <c r="I1150" s="55" t="s">
        <v>3315</v>
      </c>
      <c r="J1150" s="34">
        <v>1</v>
      </c>
      <c r="K1150" s="34">
        <v>30</v>
      </c>
      <c r="L1150" s="34"/>
      <c r="M1150" s="34"/>
      <c r="N1150" s="34"/>
      <c r="O1150" s="34"/>
      <c r="P1150" s="34"/>
      <c r="Q1150" s="34"/>
      <c r="R1150" s="34">
        <v>1</v>
      </c>
      <c r="S1150" s="34">
        <v>30</v>
      </c>
      <c r="T1150" s="34"/>
      <c r="U1150" s="34"/>
      <c r="V1150" s="34"/>
      <c r="W1150" s="34"/>
      <c r="X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>
        <v>1</v>
      </c>
      <c r="AO1150" s="34">
        <v>35</v>
      </c>
      <c r="AP1150" s="293">
        <f>MAX(K1150,M1150,O1150,Q1150,S1150,U1150,W1150,Y1150,AA1150,AC1150,AE1150,AG1150,AI1150,AK1150,AM1150,AO1150)*VLOOKUP(I1150,'5.- Instrumental'!$B$6:$O$303,14,FALSE)</f>
        <v>0.85376332772166108</v>
      </c>
      <c r="AQ1150" s="356">
        <f>VLOOKUP(C1150,'6.- Insumos'!$B$5:$K$2417,10,FALSE)</f>
        <v>71.08</v>
      </c>
      <c r="AR1150" s="293">
        <f t="shared" si="53"/>
        <v>71.933763327721664</v>
      </c>
      <c r="AS1150" s="293">
        <f t="shared" si="54"/>
        <v>71.933763327721664</v>
      </c>
      <c r="AU1150" s="357"/>
    </row>
    <row r="1151" spans="2:47" ht="25.5">
      <c r="B1151" s="52">
        <v>1145</v>
      </c>
      <c r="C1151" s="334">
        <v>54500</v>
      </c>
      <c r="D1151" s="81" t="s">
        <v>1876</v>
      </c>
      <c r="E1151" s="66" t="s">
        <v>3562</v>
      </c>
      <c r="F1151" s="55" t="s">
        <v>3565</v>
      </c>
      <c r="G1151" s="54" t="s">
        <v>4422</v>
      </c>
      <c r="H1151" s="54" t="s">
        <v>4422</v>
      </c>
      <c r="I1151" s="55" t="s">
        <v>3293</v>
      </c>
      <c r="J1151" s="34">
        <v>1</v>
      </c>
      <c r="K1151" s="34">
        <v>20</v>
      </c>
      <c r="L1151" s="34"/>
      <c r="M1151" s="34"/>
      <c r="N1151" s="34"/>
      <c r="O1151" s="34"/>
      <c r="P1151" s="34"/>
      <c r="Q1151" s="34"/>
      <c r="R1151" s="34"/>
      <c r="S1151" s="34"/>
      <c r="T1151" s="34"/>
      <c r="U1151" s="34"/>
      <c r="V1151" s="34"/>
      <c r="W1151" s="34"/>
      <c r="X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>
        <v>1</v>
      </c>
      <c r="AO1151" s="34">
        <v>25</v>
      </c>
      <c r="AP1151" s="293">
        <f>MAX(K1151,M1151,O1151,Q1151,S1151,U1151,W1151,Y1151,AA1151,AC1151,AE1151,AG1151,AI1151,AK1151,AM1151,AO1151)*VLOOKUP(I1151,'5.- Instrumental'!$B$6:$O$303,14,FALSE)</f>
        <v>5.2149095117845122E-2</v>
      </c>
      <c r="AQ1151" s="356">
        <f>VLOOKUP(C1151,'6.- Insumos'!$B$5:$K$2417,10,FALSE)</f>
        <v>18.19285</v>
      </c>
      <c r="AR1151" s="293">
        <f t="shared" si="53"/>
        <v>18.244999095117844</v>
      </c>
      <c r="AS1151" s="293">
        <f t="shared" si="54"/>
        <v>18.244999095117844</v>
      </c>
      <c r="AU1151" s="357"/>
    </row>
    <row r="1152" spans="2:47" ht="25.5">
      <c r="B1152" s="52">
        <v>1146</v>
      </c>
      <c r="C1152" s="334">
        <v>54505</v>
      </c>
      <c r="D1152" s="81" t="s">
        <v>1877</v>
      </c>
      <c r="E1152" s="66" t="s">
        <v>3562</v>
      </c>
      <c r="F1152" s="55" t="s">
        <v>3565</v>
      </c>
      <c r="G1152" s="54" t="s">
        <v>4422</v>
      </c>
      <c r="H1152" s="54" t="s">
        <v>4422</v>
      </c>
      <c r="I1152" s="55" t="s">
        <v>3293</v>
      </c>
      <c r="J1152" s="35">
        <v>2</v>
      </c>
      <c r="K1152" s="36">
        <v>10</v>
      </c>
      <c r="L1152" s="35">
        <v>1</v>
      </c>
      <c r="M1152" s="36">
        <v>30</v>
      </c>
      <c r="N1152" s="34"/>
      <c r="O1152" s="34"/>
      <c r="P1152" s="34"/>
      <c r="Q1152" s="34"/>
      <c r="R1152" s="35">
        <v>1</v>
      </c>
      <c r="S1152" s="35">
        <v>10</v>
      </c>
      <c r="T1152" s="34"/>
      <c r="U1152" s="34"/>
      <c r="V1152" s="34"/>
      <c r="W1152" s="34"/>
      <c r="X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>
        <v>1</v>
      </c>
      <c r="AO1152" s="36">
        <v>10</v>
      </c>
      <c r="AP1152" s="293">
        <f>MAX(K1152,M1152,O1152,Q1152,S1152,U1152,W1152,Y1152,AA1152,AC1152,AE1152,AG1152,AI1152,AK1152,AM1152,AO1152)*VLOOKUP(I1152,'5.- Instrumental'!$B$6:$O$303,14,FALSE)</f>
        <v>6.2578914141414144E-2</v>
      </c>
      <c r="AQ1152" s="356">
        <f>VLOOKUP(C1152,'6.- Insumos'!$B$5:$K$2417,10,FALSE)</f>
        <v>18.19285</v>
      </c>
      <c r="AR1152" s="293">
        <f t="shared" si="53"/>
        <v>18.255428914141415</v>
      </c>
      <c r="AS1152" s="293">
        <f t="shared" si="54"/>
        <v>18.255428914141415</v>
      </c>
      <c r="AU1152" s="357"/>
    </row>
    <row r="1153" spans="2:47" ht="25.5">
      <c r="B1153" s="52">
        <v>1147</v>
      </c>
      <c r="C1153" s="334">
        <v>54510</v>
      </c>
      <c r="D1153" s="81" t="s">
        <v>2788</v>
      </c>
      <c r="E1153" s="66" t="s">
        <v>3562</v>
      </c>
      <c r="F1153" s="55" t="s">
        <v>3565</v>
      </c>
      <c r="G1153" s="54" t="s">
        <v>4422</v>
      </c>
      <c r="H1153" s="54" t="s">
        <v>4422</v>
      </c>
      <c r="I1153" s="55" t="s">
        <v>3293</v>
      </c>
      <c r="J1153" s="35">
        <v>2</v>
      </c>
      <c r="K1153" s="36">
        <v>15</v>
      </c>
      <c r="L1153" s="35">
        <v>1</v>
      </c>
      <c r="M1153" s="36">
        <v>35</v>
      </c>
      <c r="N1153" s="34"/>
      <c r="O1153" s="34"/>
      <c r="P1153" s="34"/>
      <c r="Q1153" s="34"/>
      <c r="R1153" s="35">
        <v>1</v>
      </c>
      <c r="S1153" s="35">
        <v>15</v>
      </c>
      <c r="T1153" s="34"/>
      <c r="U1153" s="34"/>
      <c r="V1153" s="34"/>
      <c r="W1153" s="34"/>
      <c r="X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>
        <v>1</v>
      </c>
      <c r="AO1153" s="36">
        <v>25</v>
      </c>
      <c r="AP1153" s="293">
        <f>MAX(K1153,M1153,O1153,Q1153,S1153,U1153,W1153,Y1153,AA1153,AC1153,AE1153,AG1153,AI1153,AK1153,AM1153,AO1153)*VLOOKUP(I1153,'5.- Instrumental'!$B$6:$O$303,14,FALSE)</f>
        <v>7.3008733164983172E-2</v>
      </c>
      <c r="AQ1153" s="356">
        <f>VLOOKUP(C1153,'6.- Insumos'!$B$5:$K$2417,10,FALSE)</f>
        <v>19.451350000000001</v>
      </c>
      <c r="AR1153" s="293">
        <f t="shared" si="53"/>
        <v>19.524358733164984</v>
      </c>
      <c r="AS1153" s="293">
        <f t="shared" si="54"/>
        <v>19.524358733164984</v>
      </c>
      <c r="AU1153" s="357"/>
    </row>
    <row r="1154" spans="2:47" ht="38.25">
      <c r="B1154" s="52">
        <v>1148</v>
      </c>
      <c r="C1154" s="334">
        <v>54520</v>
      </c>
      <c r="D1154" s="81" t="s">
        <v>2789</v>
      </c>
      <c r="E1154" s="66" t="s">
        <v>3569</v>
      </c>
      <c r="F1154" s="55" t="s">
        <v>3563</v>
      </c>
      <c r="G1154" s="54" t="s">
        <v>4422</v>
      </c>
      <c r="H1154" s="54" t="s">
        <v>4422</v>
      </c>
      <c r="I1154" s="55" t="s">
        <v>3307</v>
      </c>
      <c r="J1154" s="35">
        <v>2</v>
      </c>
      <c r="K1154" s="36">
        <v>20</v>
      </c>
      <c r="L1154" s="35">
        <v>1</v>
      </c>
      <c r="M1154" s="36">
        <v>40</v>
      </c>
      <c r="N1154" s="34"/>
      <c r="O1154" s="34"/>
      <c r="P1154" s="34"/>
      <c r="Q1154" s="34"/>
      <c r="R1154" s="35">
        <v>1</v>
      </c>
      <c r="S1154" s="35">
        <v>20</v>
      </c>
      <c r="T1154" s="34"/>
      <c r="U1154" s="34"/>
      <c r="V1154" s="34"/>
      <c r="W1154" s="34"/>
      <c r="X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>
        <v>1</v>
      </c>
      <c r="AO1154" s="36">
        <v>30</v>
      </c>
      <c r="AP1154" s="293">
        <f>MAX(K1154,M1154,O1154,Q1154,S1154,U1154,W1154,Y1154,AA1154,AC1154,AE1154,AG1154,AI1154,AK1154,AM1154,AO1154)*VLOOKUP(I1154,'5.- Instrumental'!$B$6:$O$303,14,FALSE)</f>
        <v>0.64106341189674521</v>
      </c>
      <c r="AQ1154" s="356">
        <f>VLOOKUP(C1154,'6.- Insumos'!$B$5:$K$2417,10,FALSE)</f>
        <v>136.6</v>
      </c>
      <c r="AR1154" s="293">
        <f t="shared" si="53"/>
        <v>137.24106341189673</v>
      </c>
      <c r="AS1154" s="293">
        <f t="shared" si="54"/>
        <v>137.24106341189673</v>
      </c>
      <c r="AU1154" s="357"/>
    </row>
    <row r="1155" spans="2:47" ht="38.25">
      <c r="B1155" s="52">
        <v>1149</v>
      </c>
      <c r="C1155" s="334">
        <v>54525</v>
      </c>
      <c r="D1155" s="81" t="s">
        <v>2790</v>
      </c>
      <c r="E1155" s="66" t="s">
        <v>3569</v>
      </c>
      <c r="F1155" s="55" t="s">
        <v>3570</v>
      </c>
      <c r="G1155" s="54" t="s">
        <v>4422</v>
      </c>
      <c r="H1155" s="54" t="s">
        <v>4422</v>
      </c>
      <c r="I1155" s="55" t="s">
        <v>3315</v>
      </c>
      <c r="J1155" s="35">
        <v>2</v>
      </c>
      <c r="K1155" s="36">
        <v>30</v>
      </c>
      <c r="L1155" s="35">
        <v>1</v>
      </c>
      <c r="M1155" s="36">
        <v>50</v>
      </c>
      <c r="N1155" s="34"/>
      <c r="O1155" s="34"/>
      <c r="P1155" s="34"/>
      <c r="Q1155" s="34"/>
      <c r="R1155" s="35">
        <v>1</v>
      </c>
      <c r="S1155" s="35">
        <v>30</v>
      </c>
      <c r="T1155" s="34"/>
      <c r="U1155" s="34"/>
      <c r="V1155" s="34"/>
      <c r="W1155" s="34"/>
      <c r="X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>
        <v>1</v>
      </c>
      <c r="AO1155" s="36">
        <v>40</v>
      </c>
      <c r="AP1155" s="293">
        <f>MAX(K1155,M1155,O1155,Q1155,S1155,U1155,W1155,Y1155,AA1155,AC1155,AE1155,AG1155,AI1155,AK1155,AM1155,AO1155)*VLOOKUP(I1155,'5.- Instrumental'!$B$6:$O$303,14,FALSE)</f>
        <v>1.2196618967452302</v>
      </c>
      <c r="AQ1155" s="356">
        <f>VLOOKUP(C1155,'6.- Insumos'!$B$5:$K$2417,10,FALSE)</f>
        <v>182.92399999999998</v>
      </c>
      <c r="AR1155" s="293">
        <f t="shared" si="53"/>
        <v>184.14366189674521</v>
      </c>
      <c r="AS1155" s="293">
        <f t="shared" si="54"/>
        <v>184.14366189674521</v>
      </c>
      <c r="AU1155" s="357"/>
    </row>
    <row r="1156" spans="2:47" ht="38.25">
      <c r="B1156" s="52">
        <v>1150</v>
      </c>
      <c r="C1156" s="334">
        <v>54530</v>
      </c>
      <c r="D1156" s="81" t="s">
        <v>2791</v>
      </c>
      <c r="E1156" s="66" t="s">
        <v>3569</v>
      </c>
      <c r="F1156" s="55" t="s">
        <v>3570</v>
      </c>
      <c r="G1156" s="54" t="s">
        <v>4422</v>
      </c>
      <c r="H1156" s="54" t="s">
        <v>4422</v>
      </c>
      <c r="I1156" s="55" t="s">
        <v>3315</v>
      </c>
      <c r="J1156" s="35">
        <v>2</v>
      </c>
      <c r="K1156" s="36">
        <v>60</v>
      </c>
      <c r="L1156" s="35">
        <v>1</v>
      </c>
      <c r="M1156" s="36">
        <v>80</v>
      </c>
      <c r="N1156" s="34"/>
      <c r="O1156" s="34"/>
      <c r="P1156" s="34"/>
      <c r="Q1156" s="34"/>
      <c r="R1156" s="35">
        <v>1</v>
      </c>
      <c r="S1156" s="35">
        <v>60</v>
      </c>
      <c r="T1156" s="34"/>
      <c r="U1156" s="34"/>
      <c r="V1156" s="34"/>
      <c r="W1156" s="34"/>
      <c r="X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>
        <v>1</v>
      </c>
      <c r="AO1156" s="36">
        <v>70</v>
      </c>
      <c r="AP1156" s="293">
        <f>MAX(K1156,M1156,O1156,Q1156,S1156,U1156,W1156,Y1156,AA1156,AC1156,AE1156,AG1156,AI1156,AK1156,AM1156,AO1156)*VLOOKUP(I1156,'5.- Instrumental'!$B$6:$O$303,14,FALSE)</f>
        <v>1.9514590347923684</v>
      </c>
      <c r="AQ1156" s="356">
        <f>VLOOKUP(C1156,'6.- Insumos'!$B$5:$K$2417,10,FALSE)</f>
        <v>265.90601666666663</v>
      </c>
      <c r="AR1156" s="293">
        <f t="shared" si="53"/>
        <v>267.85747570145901</v>
      </c>
      <c r="AS1156" s="293">
        <f t="shared" si="54"/>
        <v>267.85747570145901</v>
      </c>
      <c r="AU1156" s="357"/>
    </row>
    <row r="1157" spans="2:47" ht="38.25">
      <c r="B1157" s="52">
        <v>1151</v>
      </c>
      <c r="C1157" s="334">
        <v>54550</v>
      </c>
      <c r="D1157" s="81" t="s">
        <v>2792</v>
      </c>
      <c r="E1157" s="66" t="s">
        <v>3569</v>
      </c>
      <c r="F1157" s="55" t="s">
        <v>3570</v>
      </c>
      <c r="G1157" s="54" t="s">
        <v>4422</v>
      </c>
      <c r="H1157" s="54" t="s">
        <v>4422</v>
      </c>
      <c r="I1157" s="55" t="s">
        <v>3315</v>
      </c>
      <c r="J1157" s="35">
        <v>2</v>
      </c>
      <c r="K1157" s="36">
        <v>35</v>
      </c>
      <c r="L1157" s="35">
        <v>1</v>
      </c>
      <c r="M1157" s="36">
        <v>55</v>
      </c>
      <c r="N1157" s="34"/>
      <c r="O1157" s="34"/>
      <c r="P1157" s="34"/>
      <c r="Q1157" s="34"/>
      <c r="R1157" s="35">
        <v>1</v>
      </c>
      <c r="S1157" s="35">
        <v>35</v>
      </c>
      <c r="T1157" s="34"/>
      <c r="U1157" s="34"/>
      <c r="V1157" s="34"/>
      <c r="W1157" s="34"/>
      <c r="X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>
        <v>1</v>
      </c>
      <c r="AO1157" s="36">
        <v>45</v>
      </c>
      <c r="AP1157" s="293">
        <f>MAX(K1157,M1157,O1157,Q1157,S1157,U1157,W1157,Y1157,AA1157,AC1157,AE1157,AG1157,AI1157,AK1157,AM1157,AO1157)*VLOOKUP(I1157,'5.- Instrumental'!$B$6:$O$303,14,FALSE)</f>
        <v>1.3416280864197532</v>
      </c>
      <c r="AQ1157" s="356">
        <f>VLOOKUP(C1157,'6.- Insumos'!$B$5:$K$2417,10,FALSE)</f>
        <v>202.60868333333332</v>
      </c>
      <c r="AR1157" s="293">
        <f t="shared" si="53"/>
        <v>203.95031141975306</v>
      </c>
      <c r="AS1157" s="293">
        <f t="shared" si="54"/>
        <v>203.95031141975306</v>
      </c>
      <c r="AU1157" s="357"/>
    </row>
    <row r="1158" spans="2:47" ht="38.25">
      <c r="B1158" s="52">
        <v>1152</v>
      </c>
      <c r="C1158" s="334">
        <v>54600</v>
      </c>
      <c r="D1158" s="81" t="s">
        <v>2793</v>
      </c>
      <c r="E1158" s="66" t="s">
        <v>3569</v>
      </c>
      <c r="F1158" s="55" t="s">
        <v>3570</v>
      </c>
      <c r="G1158" s="54" t="s">
        <v>4422</v>
      </c>
      <c r="H1158" s="54" t="s">
        <v>4422</v>
      </c>
      <c r="I1158" s="55" t="s">
        <v>3315</v>
      </c>
      <c r="J1158" s="35">
        <v>2</v>
      </c>
      <c r="K1158" s="36">
        <v>40</v>
      </c>
      <c r="L1158" s="35">
        <v>1</v>
      </c>
      <c r="M1158" s="36">
        <v>60</v>
      </c>
      <c r="N1158" s="34"/>
      <c r="O1158" s="34"/>
      <c r="P1158" s="34"/>
      <c r="Q1158" s="34"/>
      <c r="R1158" s="35">
        <v>1</v>
      </c>
      <c r="S1158" s="35">
        <v>40</v>
      </c>
      <c r="T1158" s="34"/>
      <c r="U1158" s="34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>
        <v>1</v>
      </c>
      <c r="AO1158" s="36">
        <v>50</v>
      </c>
      <c r="AP1158" s="293">
        <f>MAX(K1158,M1158,O1158,Q1158,S1158,U1158,W1158,Y1158,AA1158,AC1158,AE1158,AG1158,AI1158,AK1158,AM1158,AO1158)*VLOOKUP(I1158,'5.- Instrumental'!$B$6:$O$303,14,FALSE)</f>
        <v>1.4635942760942762</v>
      </c>
      <c r="AQ1158" s="356">
        <f>VLOOKUP(C1158,'6.- Insumos'!$B$5:$K$2417,10,FALSE)</f>
        <v>252.32735000000002</v>
      </c>
      <c r="AR1158" s="293">
        <f t="shared" si="53"/>
        <v>253.79094427609431</v>
      </c>
      <c r="AS1158" s="293">
        <f t="shared" si="54"/>
        <v>253.79094427609431</v>
      </c>
      <c r="AU1158" s="357"/>
    </row>
    <row r="1159" spans="2:47" ht="25.5">
      <c r="B1159" s="52">
        <v>1153</v>
      </c>
      <c r="C1159" s="334">
        <v>54670</v>
      </c>
      <c r="D1159" s="81" t="s">
        <v>2794</v>
      </c>
      <c r="E1159" s="66" t="s">
        <v>3562</v>
      </c>
      <c r="F1159" s="55" t="s">
        <v>3565</v>
      </c>
      <c r="G1159" s="54" t="s">
        <v>4422</v>
      </c>
      <c r="H1159" s="54" t="s">
        <v>4422</v>
      </c>
      <c r="I1159" s="55" t="s">
        <v>3293</v>
      </c>
      <c r="J1159" s="35">
        <v>2</v>
      </c>
      <c r="K1159" s="36">
        <v>30</v>
      </c>
      <c r="L1159" s="35">
        <v>1</v>
      </c>
      <c r="M1159" s="36">
        <v>50</v>
      </c>
      <c r="N1159" s="34"/>
      <c r="O1159" s="34"/>
      <c r="P1159" s="34"/>
      <c r="Q1159" s="34"/>
      <c r="R1159" s="35">
        <v>1</v>
      </c>
      <c r="S1159" s="35">
        <v>30</v>
      </c>
      <c r="T1159" s="34"/>
      <c r="U1159" s="34"/>
      <c r="V1159" s="34"/>
      <c r="W1159" s="34"/>
      <c r="X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>
        <v>1</v>
      </c>
      <c r="AO1159" s="36">
        <v>40</v>
      </c>
      <c r="AP1159" s="293">
        <f>MAX(K1159,M1159,O1159,Q1159,S1159,U1159,W1159,Y1159,AA1159,AC1159,AE1159,AG1159,AI1159,AK1159,AM1159,AO1159)*VLOOKUP(I1159,'5.- Instrumental'!$B$6:$O$303,14,FALSE)</f>
        <v>0.10429819023569024</v>
      </c>
      <c r="AQ1159" s="356">
        <f>VLOOKUP(C1159,'6.- Insumos'!$B$5:$K$2417,10,FALSE)</f>
        <v>19.451350000000001</v>
      </c>
      <c r="AR1159" s="293">
        <f t="shared" si="53"/>
        <v>19.55564819023569</v>
      </c>
      <c r="AS1159" s="293">
        <f t="shared" si="54"/>
        <v>19.55564819023569</v>
      </c>
      <c r="AU1159" s="357"/>
    </row>
    <row r="1160" spans="2:47" ht="38.25">
      <c r="B1160" s="52">
        <v>1154</v>
      </c>
      <c r="C1160" s="334">
        <v>54690</v>
      </c>
      <c r="D1160" s="81" t="s">
        <v>2795</v>
      </c>
      <c r="E1160" s="66" t="s">
        <v>3569</v>
      </c>
      <c r="F1160" s="55" t="s">
        <v>3570</v>
      </c>
      <c r="G1160" s="40" t="s">
        <v>3282</v>
      </c>
      <c r="H1160" s="54" t="s">
        <v>4422</v>
      </c>
      <c r="I1160" s="55" t="s">
        <v>3801</v>
      </c>
      <c r="J1160" s="34">
        <v>1</v>
      </c>
      <c r="K1160" s="34">
        <v>40</v>
      </c>
      <c r="L1160" s="34">
        <v>1</v>
      </c>
      <c r="M1160" s="34">
        <v>45</v>
      </c>
      <c r="N1160" s="34"/>
      <c r="O1160" s="34"/>
      <c r="P1160" s="34"/>
      <c r="Q1160" s="34"/>
      <c r="R1160" s="34">
        <v>1</v>
      </c>
      <c r="S1160" s="34">
        <v>40</v>
      </c>
      <c r="T1160" s="34"/>
      <c r="U1160" s="34"/>
      <c r="V1160" s="34"/>
      <c r="W1160" s="34"/>
      <c r="X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>
        <v>1</v>
      </c>
      <c r="AO1160" s="34">
        <v>45</v>
      </c>
      <c r="AP1160" s="293">
        <f>MAX(K1160,M1160,O1160,Q1160,S1160,U1160,W1160,Y1160,AA1160,AC1160,AE1160,AG1160,AI1160,AK1160,AM1160,AO1160)*VLOOKUP(I1160,'5.- Instrumental'!$B$6:$O$303,14,FALSE)</f>
        <v>2.195904356060606</v>
      </c>
      <c r="AQ1160" s="356">
        <f>VLOOKUP(C1160,'6.- Insumos'!$B$5:$K$2417,10,FALSE)</f>
        <v>242.14335</v>
      </c>
      <c r="AR1160" s="293">
        <f t="shared" si="53"/>
        <v>244.33925435606059</v>
      </c>
      <c r="AS1160" s="293">
        <f t="shared" si="54"/>
        <v>244.33925435606059</v>
      </c>
      <c r="AU1160" s="357"/>
    </row>
    <row r="1161" spans="2:47" ht="38.25">
      <c r="B1161" s="52">
        <v>1155</v>
      </c>
      <c r="C1161" s="334">
        <v>54700</v>
      </c>
      <c r="D1161" s="81" t="s">
        <v>2796</v>
      </c>
      <c r="E1161" s="66" t="s">
        <v>3562</v>
      </c>
      <c r="F1161" s="55" t="s">
        <v>3565</v>
      </c>
      <c r="G1161" s="54" t="s">
        <v>4422</v>
      </c>
      <c r="H1161" s="54" t="s">
        <v>4422</v>
      </c>
      <c r="I1161" s="55" t="s">
        <v>3293</v>
      </c>
      <c r="J1161" s="34">
        <v>1</v>
      </c>
      <c r="K1161" s="34">
        <v>20</v>
      </c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>
        <v>1</v>
      </c>
      <c r="AO1161" s="34">
        <v>25</v>
      </c>
      <c r="AP1161" s="293">
        <f>MAX(K1161,M1161,O1161,Q1161,S1161,U1161,W1161,Y1161,AA1161,AC1161,AE1161,AG1161,AI1161,AK1161,AM1161,AO1161)*VLOOKUP(I1161,'5.- Instrumental'!$B$6:$O$303,14,FALSE)</f>
        <v>5.2149095117845122E-2</v>
      </c>
      <c r="AQ1161" s="356">
        <f>VLOOKUP(C1161,'6.- Insumos'!$B$5:$K$2417,10,FALSE)</f>
        <v>19.451350000000001</v>
      </c>
      <c r="AR1161" s="293">
        <f t="shared" si="53"/>
        <v>19.503499095117846</v>
      </c>
      <c r="AS1161" s="293">
        <f t="shared" si="54"/>
        <v>19.503499095117846</v>
      </c>
      <c r="AU1161" s="357"/>
    </row>
    <row r="1162" spans="2:47" ht="25.5">
      <c r="B1162" s="52">
        <v>1156</v>
      </c>
      <c r="C1162" s="334">
        <v>54800</v>
      </c>
      <c r="D1162" s="81" t="s">
        <v>2797</v>
      </c>
      <c r="E1162" s="66" t="s">
        <v>3562</v>
      </c>
      <c r="F1162" s="55" t="s">
        <v>3565</v>
      </c>
      <c r="G1162" s="54" t="s">
        <v>4422</v>
      </c>
      <c r="H1162" s="54" t="s">
        <v>4422</v>
      </c>
      <c r="I1162" s="55" t="s">
        <v>3293</v>
      </c>
      <c r="J1162" s="34">
        <v>1</v>
      </c>
      <c r="K1162" s="34">
        <v>20</v>
      </c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>
        <v>1</v>
      </c>
      <c r="AO1162" s="34">
        <v>25</v>
      </c>
      <c r="AP1162" s="293">
        <f>MAX(K1162,M1162,O1162,Q1162,S1162,U1162,W1162,Y1162,AA1162,AC1162,AE1162,AG1162,AI1162,AK1162,AM1162,AO1162)*VLOOKUP(I1162,'5.- Instrumental'!$B$6:$O$303,14,FALSE)</f>
        <v>5.2149095117845122E-2</v>
      </c>
      <c r="AQ1162" s="356">
        <f>VLOOKUP(C1162,'6.- Insumos'!$B$5:$K$2417,10,FALSE)</f>
        <v>18.19285</v>
      </c>
      <c r="AR1162" s="293">
        <f t="shared" si="53"/>
        <v>18.244999095117844</v>
      </c>
      <c r="AS1162" s="293">
        <f t="shared" si="54"/>
        <v>18.244999095117844</v>
      </c>
      <c r="AU1162" s="357"/>
    </row>
    <row r="1163" spans="2:47" ht="38.25">
      <c r="B1163" s="52">
        <v>1157</v>
      </c>
      <c r="C1163" s="334">
        <v>54820</v>
      </c>
      <c r="D1163" s="81" t="s">
        <v>2798</v>
      </c>
      <c r="E1163" s="66" t="s">
        <v>3569</v>
      </c>
      <c r="F1163" s="55" t="s">
        <v>3563</v>
      </c>
      <c r="G1163" s="54" t="s">
        <v>4422</v>
      </c>
      <c r="H1163" s="54" t="s">
        <v>4422</v>
      </c>
      <c r="I1163" s="55" t="s">
        <v>3307</v>
      </c>
      <c r="J1163" s="35">
        <v>2</v>
      </c>
      <c r="K1163" s="36">
        <v>15</v>
      </c>
      <c r="L1163" s="35">
        <v>1</v>
      </c>
      <c r="M1163" s="36">
        <v>35</v>
      </c>
      <c r="N1163" s="34"/>
      <c r="O1163" s="34"/>
      <c r="P1163" s="34"/>
      <c r="Q1163" s="34"/>
      <c r="R1163" s="35">
        <v>1</v>
      </c>
      <c r="S1163" s="35">
        <v>15</v>
      </c>
      <c r="T1163" s="34"/>
      <c r="U1163" s="34"/>
      <c r="V1163" s="34"/>
      <c r="W1163" s="34"/>
      <c r="X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>
        <v>1</v>
      </c>
      <c r="AO1163" s="36">
        <v>25</v>
      </c>
      <c r="AP1163" s="293">
        <f>MAX(K1163,M1163,O1163,Q1163,S1163,U1163,W1163,Y1163,AA1163,AC1163,AE1163,AG1163,AI1163,AK1163,AM1163,AO1163)*VLOOKUP(I1163,'5.- Instrumental'!$B$6:$O$303,14,FALSE)</f>
        <v>0.56093048540965207</v>
      </c>
      <c r="AQ1163" s="356">
        <f>VLOOKUP(C1163,'6.- Insumos'!$B$5:$K$2417,10,FALSE)</f>
        <v>189.03001666666665</v>
      </c>
      <c r="AR1163" s="293">
        <f t="shared" si="53"/>
        <v>189.5909471520763</v>
      </c>
      <c r="AS1163" s="293">
        <f t="shared" si="54"/>
        <v>189.5909471520763</v>
      </c>
      <c r="AU1163" s="357"/>
    </row>
    <row r="1164" spans="2:47" ht="38.25">
      <c r="B1164" s="52">
        <v>1158</v>
      </c>
      <c r="C1164" s="334">
        <v>54830</v>
      </c>
      <c r="D1164" s="81" t="s">
        <v>3818</v>
      </c>
      <c r="E1164" s="66" t="s">
        <v>3569</v>
      </c>
      <c r="F1164" s="55" t="s">
        <v>3563</v>
      </c>
      <c r="G1164" s="54" t="s">
        <v>4422</v>
      </c>
      <c r="H1164" s="54" t="s">
        <v>4422</v>
      </c>
      <c r="I1164" s="55" t="s">
        <v>3307</v>
      </c>
      <c r="J1164" s="35">
        <v>2</v>
      </c>
      <c r="K1164" s="36">
        <v>10</v>
      </c>
      <c r="L1164" s="35">
        <v>1</v>
      </c>
      <c r="M1164" s="36">
        <v>30</v>
      </c>
      <c r="N1164" s="34"/>
      <c r="O1164" s="34"/>
      <c r="P1164" s="34"/>
      <c r="Q1164" s="34"/>
      <c r="R1164" s="35">
        <v>1</v>
      </c>
      <c r="S1164" s="35">
        <v>10</v>
      </c>
      <c r="T1164" s="34"/>
      <c r="U1164" s="34"/>
      <c r="V1164" s="34"/>
      <c r="W1164" s="34"/>
      <c r="X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>
        <v>1</v>
      </c>
      <c r="AO1164" s="36">
        <v>10</v>
      </c>
      <c r="AP1164" s="293">
        <f>MAX(K1164,M1164,O1164,Q1164,S1164,U1164,W1164,Y1164,AA1164,AC1164,AE1164,AG1164,AI1164,AK1164,AM1164,AO1164)*VLOOKUP(I1164,'5.- Instrumental'!$B$6:$O$303,14,FALSE)</f>
        <v>0.48079755892255893</v>
      </c>
      <c r="AQ1164" s="356">
        <f>VLOOKUP(C1164,'6.- Insumos'!$B$5:$K$2417,10,FALSE)</f>
        <v>185.63535000000002</v>
      </c>
      <c r="AR1164" s="293">
        <f t="shared" si="53"/>
        <v>186.11614755892256</v>
      </c>
      <c r="AS1164" s="293">
        <f t="shared" si="54"/>
        <v>186.11614755892256</v>
      </c>
      <c r="AU1164" s="357"/>
    </row>
    <row r="1165" spans="2:47" ht="38.25">
      <c r="B1165" s="52">
        <v>1159</v>
      </c>
      <c r="C1165" s="334">
        <v>54860</v>
      </c>
      <c r="D1165" s="81" t="s">
        <v>3819</v>
      </c>
      <c r="E1165" s="66" t="s">
        <v>3569</v>
      </c>
      <c r="F1165" s="55" t="s">
        <v>3563</v>
      </c>
      <c r="G1165" s="54" t="s">
        <v>4422</v>
      </c>
      <c r="H1165" s="54" t="s">
        <v>4422</v>
      </c>
      <c r="I1165" s="55" t="s">
        <v>3307</v>
      </c>
      <c r="J1165" s="35">
        <v>2</v>
      </c>
      <c r="K1165" s="36">
        <v>25</v>
      </c>
      <c r="L1165" s="35">
        <v>1</v>
      </c>
      <c r="M1165" s="36">
        <v>45</v>
      </c>
      <c r="N1165" s="34"/>
      <c r="O1165" s="34"/>
      <c r="P1165" s="34"/>
      <c r="Q1165" s="34"/>
      <c r="R1165" s="35">
        <v>1</v>
      </c>
      <c r="S1165" s="35">
        <v>25</v>
      </c>
      <c r="T1165" s="34"/>
      <c r="U1165" s="34"/>
      <c r="V1165" s="34"/>
      <c r="W1165" s="34"/>
      <c r="X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>
        <v>1</v>
      </c>
      <c r="AO1165" s="36">
        <v>35</v>
      </c>
      <c r="AP1165" s="293">
        <f>MAX(K1165,M1165,O1165,Q1165,S1165,U1165,W1165,Y1165,AA1165,AC1165,AE1165,AG1165,AI1165,AK1165,AM1165,AO1165)*VLOOKUP(I1165,'5.- Instrumental'!$B$6:$O$303,14,FALSE)</f>
        <v>0.72119633838383834</v>
      </c>
      <c r="AQ1165" s="356">
        <f>VLOOKUP(C1165,'6.- Insumos'!$B$5:$K$2417,10,FALSE)</f>
        <v>118.64</v>
      </c>
      <c r="AR1165" s="293">
        <f t="shared" si="53"/>
        <v>119.36119633838383</v>
      </c>
      <c r="AS1165" s="293">
        <f t="shared" si="54"/>
        <v>119.36119633838383</v>
      </c>
      <c r="AU1165" s="357"/>
    </row>
    <row r="1166" spans="2:47" ht="38.25">
      <c r="B1166" s="52">
        <v>1160</v>
      </c>
      <c r="C1166" s="334">
        <v>54861</v>
      </c>
      <c r="D1166" s="81" t="s">
        <v>3820</v>
      </c>
      <c r="E1166" s="66" t="s">
        <v>3569</v>
      </c>
      <c r="F1166" s="55" t="s">
        <v>3563</v>
      </c>
      <c r="G1166" s="54" t="s">
        <v>4422</v>
      </c>
      <c r="H1166" s="54" t="s">
        <v>4422</v>
      </c>
      <c r="I1166" s="55" t="s">
        <v>3307</v>
      </c>
      <c r="J1166" s="35">
        <v>2</v>
      </c>
      <c r="K1166" s="36">
        <v>40</v>
      </c>
      <c r="L1166" s="35">
        <v>1</v>
      </c>
      <c r="M1166" s="36">
        <v>60</v>
      </c>
      <c r="N1166" s="34"/>
      <c r="O1166" s="34"/>
      <c r="P1166" s="34"/>
      <c r="Q1166" s="34"/>
      <c r="R1166" s="35">
        <v>1</v>
      </c>
      <c r="S1166" s="35">
        <v>40</v>
      </c>
      <c r="T1166" s="34"/>
      <c r="U1166" s="34"/>
      <c r="V1166" s="34"/>
      <c r="W1166" s="34"/>
      <c r="X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>
        <v>1</v>
      </c>
      <c r="AO1166" s="36">
        <v>50</v>
      </c>
      <c r="AP1166" s="293">
        <f>MAX(K1166,M1166,O1166,Q1166,S1166,U1166,W1166,Y1166,AA1166,AC1166,AE1166,AG1166,AI1166,AK1166,AM1166,AO1166)*VLOOKUP(I1166,'5.- Instrumental'!$B$6:$O$303,14,FALSE)</f>
        <v>0.96159511784511786</v>
      </c>
      <c r="AQ1166" s="356">
        <f>VLOOKUP(C1166,'6.- Insumos'!$B$5:$K$2417,10,FALSE)</f>
        <v>136.6</v>
      </c>
      <c r="AR1166" s="293">
        <f t="shared" si="53"/>
        <v>137.56159511784512</v>
      </c>
      <c r="AS1166" s="293">
        <f t="shared" si="54"/>
        <v>137.56159511784512</v>
      </c>
      <c r="AU1166" s="357"/>
    </row>
    <row r="1167" spans="2:47" ht="38.25">
      <c r="B1167" s="52">
        <v>1161</v>
      </c>
      <c r="C1167" s="334">
        <v>54900</v>
      </c>
      <c r="D1167" s="81" t="s">
        <v>3821</v>
      </c>
      <c r="E1167" s="66" t="s">
        <v>3569</v>
      </c>
      <c r="F1167" s="55" t="s">
        <v>3573</v>
      </c>
      <c r="G1167" s="54" t="s">
        <v>4422</v>
      </c>
      <c r="H1167" s="54" t="s">
        <v>4422</v>
      </c>
      <c r="I1167" s="55" t="s">
        <v>3315</v>
      </c>
      <c r="J1167" s="34">
        <v>2</v>
      </c>
      <c r="K1167" s="34">
        <v>75</v>
      </c>
      <c r="L1167" s="34">
        <v>1</v>
      </c>
      <c r="M1167" s="34">
        <v>95</v>
      </c>
      <c r="N1167" s="34"/>
      <c r="O1167" s="34"/>
      <c r="P1167" s="34"/>
      <c r="Q1167" s="34"/>
      <c r="R1167" s="34">
        <v>1</v>
      </c>
      <c r="S1167" s="34">
        <v>75</v>
      </c>
      <c r="T1167" s="34"/>
      <c r="U1167" s="34"/>
      <c r="V1167" s="34"/>
      <c r="W1167" s="34"/>
      <c r="X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>
        <v>1</v>
      </c>
      <c r="AO1167" s="34">
        <v>65</v>
      </c>
      <c r="AP1167" s="293">
        <f>MAX(K1167,M1167,O1167,Q1167,S1167,U1167,W1167,Y1167,AA1167,AC1167,AE1167,AG1167,AI1167,AK1167,AM1167,AO1167)*VLOOKUP(I1167,'5.- Instrumental'!$B$6:$O$303,14,FALSE)</f>
        <v>2.3173576038159371</v>
      </c>
      <c r="AQ1167" s="356">
        <f>VLOOKUP(C1167,'6.- Insumos'!$B$5:$K$2417,10,FALSE)</f>
        <v>265.93249000000003</v>
      </c>
      <c r="AR1167" s="293">
        <f t="shared" si="53"/>
        <v>268.24984760381597</v>
      </c>
      <c r="AS1167" s="293">
        <f t="shared" si="54"/>
        <v>268.24984760381597</v>
      </c>
      <c r="AU1167" s="357"/>
    </row>
    <row r="1168" spans="2:47" ht="38.25">
      <c r="B1168" s="52">
        <v>1162</v>
      </c>
      <c r="C1168" s="334">
        <v>55000</v>
      </c>
      <c r="D1168" s="81" t="s">
        <v>3822</v>
      </c>
      <c r="E1168" s="66" t="s">
        <v>3562</v>
      </c>
      <c r="F1168" s="55" t="s">
        <v>3565</v>
      </c>
      <c r="G1168" s="54" t="s">
        <v>4422</v>
      </c>
      <c r="H1168" s="54" t="s">
        <v>4422</v>
      </c>
      <c r="I1168" s="55" t="s">
        <v>3293</v>
      </c>
      <c r="J1168" s="34">
        <v>1</v>
      </c>
      <c r="K1168" s="34">
        <v>20</v>
      </c>
      <c r="L1168" s="34"/>
      <c r="M1168" s="34"/>
      <c r="N1168" s="34"/>
      <c r="O1168" s="34"/>
      <c r="P1168" s="34"/>
      <c r="Q1168" s="34"/>
      <c r="R1168" s="34"/>
      <c r="S1168" s="34"/>
      <c r="T1168" s="34"/>
      <c r="U1168" s="34"/>
      <c r="V1168" s="34"/>
      <c r="W1168" s="34"/>
      <c r="X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>
        <v>1</v>
      </c>
      <c r="AO1168" s="34">
        <v>25</v>
      </c>
      <c r="AP1168" s="293">
        <f>MAX(K1168,M1168,O1168,Q1168,S1168,U1168,W1168,Y1168,AA1168,AC1168,AE1168,AG1168,AI1168,AK1168,AM1168,AO1168)*VLOOKUP(I1168,'5.- Instrumental'!$B$6:$O$303,14,FALSE)</f>
        <v>5.2149095117845122E-2</v>
      </c>
      <c r="AQ1168" s="356">
        <f>VLOOKUP(C1168,'6.- Insumos'!$B$5:$K$2417,10,FALSE)</f>
        <v>18.19285</v>
      </c>
      <c r="AR1168" s="293">
        <f t="shared" si="53"/>
        <v>18.244999095117844</v>
      </c>
      <c r="AS1168" s="293">
        <f t="shared" si="54"/>
        <v>18.244999095117844</v>
      </c>
      <c r="AU1168" s="357"/>
    </row>
    <row r="1169" spans="2:47" ht="38.25">
      <c r="B1169" s="52">
        <v>1163</v>
      </c>
      <c r="C1169" s="334">
        <v>55040</v>
      </c>
      <c r="D1169" s="81" t="s">
        <v>3823</v>
      </c>
      <c r="E1169" s="66" t="s">
        <v>3569</v>
      </c>
      <c r="F1169" s="55" t="s">
        <v>3563</v>
      </c>
      <c r="G1169" s="54" t="s">
        <v>4422</v>
      </c>
      <c r="H1169" s="54" t="s">
        <v>4422</v>
      </c>
      <c r="I1169" s="55" t="s">
        <v>3307</v>
      </c>
      <c r="J1169" s="35">
        <v>2</v>
      </c>
      <c r="K1169" s="36">
        <v>30</v>
      </c>
      <c r="L1169" s="35">
        <v>1</v>
      </c>
      <c r="M1169" s="36">
        <v>50</v>
      </c>
      <c r="N1169" s="34"/>
      <c r="O1169" s="34"/>
      <c r="P1169" s="34"/>
      <c r="Q1169" s="34"/>
      <c r="R1169" s="35">
        <v>1</v>
      </c>
      <c r="S1169" s="35">
        <v>30</v>
      </c>
      <c r="T1169" s="34"/>
      <c r="U1169" s="34"/>
      <c r="V1169" s="34"/>
      <c r="W1169" s="34"/>
      <c r="X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>
        <v>1</v>
      </c>
      <c r="AO1169" s="36">
        <v>40</v>
      </c>
      <c r="AP1169" s="293">
        <f>MAX(K1169,M1169,O1169,Q1169,S1169,U1169,W1169,Y1169,AA1169,AC1169,AE1169,AG1169,AI1169,AK1169,AM1169,AO1169)*VLOOKUP(I1169,'5.- Instrumental'!$B$6:$O$303,14,FALSE)</f>
        <v>0.80132926487093159</v>
      </c>
      <c r="AQ1169" s="356">
        <f>VLOOKUP(C1169,'6.- Insumos'!$B$5:$K$2417,10,FALSE)</f>
        <v>118.64</v>
      </c>
      <c r="AR1169" s="293">
        <f t="shared" si="53"/>
        <v>119.44132926487093</v>
      </c>
      <c r="AS1169" s="293">
        <f t="shared" si="54"/>
        <v>119.44132926487093</v>
      </c>
      <c r="AU1169" s="357"/>
    </row>
    <row r="1170" spans="2:47" ht="38.25">
      <c r="B1170" s="52">
        <v>1164</v>
      </c>
      <c r="C1170" s="334">
        <v>55060</v>
      </c>
      <c r="D1170" s="81" t="s">
        <v>3824</v>
      </c>
      <c r="E1170" s="66" t="s">
        <v>3569</v>
      </c>
      <c r="F1170" s="55" t="s">
        <v>3563</v>
      </c>
      <c r="G1170" s="54" t="s">
        <v>4422</v>
      </c>
      <c r="H1170" s="54" t="s">
        <v>4422</v>
      </c>
      <c r="I1170" s="55" t="s">
        <v>3307</v>
      </c>
      <c r="J1170" s="35">
        <v>2</v>
      </c>
      <c r="K1170" s="36">
        <v>30</v>
      </c>
      <c r="L1170" s="35">
        <v>1</v>
      </c>
      <c r="M1170" s="36">
        <v>50</v>
      </c>
      <c r="N1170" s="34"/>
      <c r="O1170" s="34"/>
      <c r="P1170" s="34"/>
      <c r="Q1170" s="34"/>
      <c r="R1170" s="35">
        <v>1</v>
      </c>
      <c r="S1170" s="35">
        <v>30</v>
      </c>
      <c r="T1170" s="34"/>
      <c r="U1170" s="34"/>
      <c r="V1170" s="34"/>
      <c r="W1170" s="34"/>
      <c r="X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>
        <v>1</v>
      </c>
      <c r="AO1170" s="36">
        <v>40</v>
      </c>
      <c r="AP1170" s="293">
        <f>MAX(K1170,M1170,O1170,Q1170,S1170,U1170,W1170,Y1170,AA1170,AC1170,AE1170,AG1170,AI1170,AK1170,AM1170,AO1170)*VLOOKUP(I1170,'5.- Instrumental'!$B$6:$O$303,14,FALSE)</f>
        <v>0.80132926487093159</v>
      </c>
      <c r="AQ1170" s="356">
        <f>VLOOKUP(C1170,'6.- Insumos'!$B$5:$K$2417,10,FALSE)</f>
        <v>136.6</v>
      </c>
      <c r="AR1170" s="293">
        <f t="shared" si="53"/>
        <v>137.40132926487092</v>
      </c>
      <c r="AS1170" s="293">
        <f t="shared" si="54"/>
        <v>137.40132926487092</v>
      </c>
      <c r="AU1170" s="357"/>
    </row>
    <row r="1171" spans="2:47" ht="25.5">
      <c r="B1171" s="52">
        <v>1165</v>
      </c>
      <c r="C1171" s="334">
        <v>55100</v>
      </c>
      <c r="D1171" s="81" t="s">
        <v>3825</v>
      </c>
      <c r="E1171" s="66" t="s">
        <v>3562</v>
      </c>
      <c r="F1171" s="55" t="s">
        <v>3565</v>
      </c>
      <c r="G1171" s="54" t="s">
        <v>4422</v>
      </c>
      <c r="H1171" s="54" t="s">
        <v>4422</v>
      </c>
      <c r="I1171" s="55" t="s">
        <v>3293</v>
      </c>
      <c r="J1171" s="34">
        <v>1</v>
      </c>
      <c r="K1171" s="34">
        <v>20</v>
      </c>
      <c r="L1171" s="34"/>
      <c r="M1171" s="34"/>
      <c r="N1171" s="34"/>
      <c r="O1171" s="34"/>
      <c r="P1171" s="34"/>
      <c r="Q1171" s="34"/>
      <c r="R1171" s="34"/>
      <c r="S1171" s="34"/>
      <c r="T1171" s="34"/>
      <c r="U1171" s="34"/>
      <c r="V1171" s="34"/>
      <c r="W1171" s="34"/>
      <c r="X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>
        <v>1</v>
      </c>
      <c r="AO1171" s="34">
        <v>25</v>
      </c>
      <c r="AP1171" s="293">
        <f>MAX(K1171,M1171,O1171,Q1171,S1171,U1171,W1171,Y1171,AA1171,AC1171,AE1171,AG1171,AI1171,AK1171,AM1171,AO1171)*VLOOKUP(I1171,'5.- Instrumental'!$B$6:$O$303,14,FALSE)</f>
        <v>5.2149095117845122E-2</v>
      </c>
      <c r="AQ1171" s="356">
        <f>VLOOKUP(C1171,'6.- Insumos'!$B$5:$K$2417,10,FALSE)</f>
        <v>89.719849999999994</v>
      </c>
      <c r="AR1171" s="293">
        <f t="shared" si="53"/>
        <v>89.771999095117835</v>
      </c>
      <c r="AS1171" s="293">
        <f t="shared" si="54"/>
        <v>89.771999095117835</v>
      </c>
      <c r="AU1171" s="357"/>
    </row>
    <row r="1172" spans="2:47" ht="25.5">
      <c r="B1172" s="52">
        <v>1166</v>
      </c>
      <c r="C1172" s="334">
        <v>55120</v>
      </c>
      <c r="D1172" s="81" t="s">
        <v>3826</v>
      </c>
      <c r="E1172" s="66" t="s">
        <v>3562</v>
      </c>
      <c r="F1172" s="55" t="s">
        <v>3565</v>
      </c>
      <c r="G1172" s="54" t="s">
        <v>4422</v>
      </c>
      <c r="H1172" s="54" t="s">
        <v>4422</v>
      </c>
      <c r="I1172" s="55" t="s">
        <v>3293</v>
      </c>
      <c r="J1172" s="35">
        <v>2</v>
      </c>
      <c r="K1172" s="36">
        <v>20</v>
      </c>
      <c r="L1172" s="35">
        <v>1</v>
      </c>
      <c r="M1172" s="36">
        <v>40</v>
      </c>
      <c r="N1172" s="34"/>
      <c r="O1172" s="34"/>
      <c r="P1172" s="34"/>
      <c r="Q1172" s="34"/>
      <c r="R1172" s="35">
        <v>1</v>
      </c>
      <c r="S1172" s="35">
        <v>20</v>
      </c>
      <c r="T1172" s="34"/>
      <c r="U1172" s="34"/>
      <c r="V1172" s="34"/>
      <c r="W1172" s="34"/>
      <c r="X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>
        <v>1</v>
      </c>
      <c r="AO1172" s="36">
        <v>30</v>
      </c>
      <c r="AP1172" s="293">
        <f>MAX(K1172,M1172,O1172,Q1172,S1172,U1172,W1172,Y1172,AA1172,AC1172,AE1172,AG1172,AI1172,AK1172,AM1172,AO1172)*VLOOKUP(I1172,'5.- Instrumental'!$B$6:$O$303,14,FALSE)</f>
        <v>8.3438552188552201E-2</v>
      </c>
      <c r="AQ1172" s="356">
        <f>VLOOKUP(C1172,'6.- Insumos'!$B$5:$K$2417,10,FALSE)</f>
        <v>2.9198499999999998</v>
      </c>
      <c r="AR1172" s="293">
        <f t="shared" si="53"/>
        <v>3.0032885521885522</v>
      </c>
      <c r="AS1172" s="293">
        <f t="shared" si="54"/>
        <v>3.0032885521885522</v>
      </c>
      <c r="AU1172" s="357"/>
    </row>
    <row r="1173" spans="2:47" ht="38.25">
      <c r="B1173" s="52">
        <v>1167</v>
      </c>
      <c r="C1173" s="334">
        <v>55150</v>
      </c>
      <c r="D1173" s="81" t="s">
        <v>3827</v>
      </c>
      <c r="E1173" s="66" t="s">
        <v>3569</v>
      </c>
      <c r="F1173" s="55" t="s">
        <v>3563</v>
      </c>
      <c r="G1173" s="54" t="s">
        <v>4422</v>
      </c>
      <c r="H1173" s="54" t="s">
        <v>4422</v>
      </c>
      <c r="I1173" s="55" t="s">
        <v>3307</v>
      </c>
      <c r="J1173" s="34">
        <v>2</v>
      </c>
      <c r="K1173" s="34">
        <v>45</v>
      </c>
      <c r="L1173" s="34">
        <v>1</v>
      </c>
      <c r="M1173" s="34">
        <v>65</v>
      </c>
      <c r="N1173" s="34"/>
      <c r="O1173" s="34"/>
      <c r="P1173" s="34"/>
      <c r="Q1173" s="34"/>
      <c r="R1173" s="34">
        <v>1</v>
      </c>
      <c r="S1173" s="34">
        <v>45</v>
      </c>
      <c r="T1173" s="34"/>
      <c r="U1173" s="34"/>
      <c r="V1173" s="34"/>
      <c r="W1173" s="34"/>
      <c r="X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>
        <v>1</v>
      </c>
      <c r="AO1173" s="34">
        <v>55</v>
      </c>
      <c r="AP1173" s="293">
        <f>MAX(K1173,M1173,O1173,Q1173,S1173,U1173,W1173,Y1173,AA1173,AC1173,AE1173,AG1173,AI1173,AK1173,AM1173,AO1173)*VLOOKUP(I1173,'5.- Instrumental'!$B$6:$O$303,14,FALSE)</f>
        <v>1.041728044332211</v>
      </c>
      <c r="AQ1173" s="356">
        <f>VLOOKUP(C1173,'6.- Insumos'!$B$5:$K$2417,10,FALSE)</f>
        <v>182.92399999999998</v>
      </c>
      <c r="AR1173" s="293">
        <f t="shared" si="53"/>
        <v>183.9657280443322</v>
      </c>
      <c r="AS1173" s="293">
        <f t="shared" si="54"/>
        <v>183.9657280443322</v>
      </c>
      <c r="AU1173" s="357"/>
    </row>
    <row r="1174" spans="2:47" ht="38.25">
      <c r="B1174" s="52">
        <v>1168</v>
      </c>
      <c r="C1174" s="334">
        <v>55175</v>
      </c>
      <c r="D1174" s="81" t="s">
        <v>3828</v>
      </c>
      <c r="E1174" s="66" t="s">
        <v>3569</v>
      </c>
      <c r="F1174" s="55" t="s">
        <v>3563</v>
      </c>
      <c r="G1174" s="54" t="s">
        <v>4422</v>
      </c>
      <c r="H1174" s="54" t="s">
        <v>4422</v>
      </c>
      <c r="I1174" s="55" t="s">
        <v>3307</v>
      </c>
      <c r="J1174" s="34">
        <v>2</v>
      </c>
      <c r="K1174" s="34">
        <v>75</v>
      </c>
      <c r="L1174" s="34">
        <v>1</v>
      </c>
      <c r="M1174" s="34">
        <v>95</v>
      </c>
      <c r="N1174" s="34"/>
      <c r="O1174" s="34"/>
      <c r="P1174" s="34"/>
      <c r="Q1174" s="34"/>
      <c r="R1174" s="34">
        <v>1</v>
      </c>
      <c r="S1174" s="34">
        <v>75</v>
      </c>
      <c r="T1174" s="34"/>
      <c r="U1174" s="34"/>
      <c r="V1174" s="34"/>
      <c r="W1174" s="34"/>
      <c r="X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>
        <v>1</v>
      </c>
      <c r="AO1174" s="34">
        <v>65</v>
      </c>
      <c r="AP1174" s="293">
        <f>MAX(K1174,M1174,O1174,Q1174,S1174,U1174,W1174,Y1174,AA1174,AC1174,AE1174,AG1174,AI1174,AK1174,AM1174,AO1174)*VLOOKUP(I1174,'5.- Instrumental'!$B$6:$O$303,14,FALSE)</f>
        <v>1.5225256032547698</v>
      </c>
      <c r="AQ1174" s="356">
        <f>VLOOKUP(C1174,'6.- Insumos'!$B$5:$K$2417,10,FALSE)</f>
        <v>182.92399999999998</v>
      </c>
      <c r="AR1174" s="293">
        <f t="shared" si="53"/>
        <v>184.44652560325474</v>
      </c>
      <c r="AS1174" s="293">
        <f t="shared" si="54"/>
        <v>184.44652560325474</v>
      </c>
      <c r="AU1174" s="357"/>
    </row>
    <row r="1175" spans="2:47" ht="38.25">
      <c r="B1175" s="52">
        <v>1169</v>
      </c>
      <c r="C1175" s="334">
        <v>55250</v>
      </c>
      <c r="D1175" s="361" t="s">
        <v>4577</v>
      </c>
      <c r="E1175" s="66" t="s">
        <v>3569</v>
      </c>
      <c r="F1175" s="55" t="s">
        <v>3563</v>
      </c>
      <c r="G1175" s="54" t="s">
        <v>4422</v>
      </c>
      <c r="H1175" s="54" t="s">
        <v>4422</v>
      </c>
      <c r="I1175" s="55" t="s">
        <v>3307</v>
      </c>
      <c r="J1175" s="35">
        <v>2</v>
      </c>
      <c r="K1175" s="36">
        <v>30</v>
      </c>
      <c r="L1175" s="35">
        <v>1</v>
      </c>
      <c r="M1175" s="36">
        <v>50</v>
      </c>
      <c r="N1175" s="34"/>
      <c r="O1175" s="34"/>
      <c r="P1175" s="34"/>
      <c r="Q1175" s="34"/>
      <c r="R1175" s="35">
        <v>1</v>
      </c>
      <c r="S1175" s="35">
        <v>30</v>
      </c>
      <c r="T1175" s="34"/>
      <c r="U1175" s="34"/>
      <c r="V1175" s="34"/>
      <c r="W1175" s="34"/>
      <c r="X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>
        <v>1</v>
      </c>
      <c r="AO1175" s="36">
        <v>40</v>
      </c>
      <c r="AP1175" s="293">
        <f>MAX(K1175,M1175,O1175,Q1175,S1175,U1175,W1175,Y1175,AA1175,AC1175,AE1175,AG1175,AI1175,AK1175,AM1175,AO1175)*VLOOKUP(I1175,'5.- Instrumental'!$B$6:$O$303,14,FALSE)</f>
        <v>0.80132926487093159</v>
      </c>
      <c r="AQ1175" s="356">
        <f>VLOOKUP(C1175,'6.- Insumos'!$B$5:$K$2417,10,FALSE)</f>
        <v>136.6</v>
      </c>
      <c r="AR1175" s="293">
        <f t="shared" si="53"/>
        <v>137.40132926487092</v>
      </c>
      <c r="AS1175" s="293">
        <f t="shared" si="54"/>
        <v>137.40132926487092</v>
      </c>
      <c r="AU1175" s="357"/>
    </row>
    <row r="1176" spans="2:47" ht="38.25">
      <c r="B1176" s="52">
        <v>1170</v>
      </c>
      <c r="C1176" s="334">
        <v>55251</v>
      </c>
      <c r="D1176" s="368" t="s">
        <v>3829</v>
      </c>
      <c r="E1176" s="66" t="s">
        <v>3569</v>
      </c>
      <c r="F1176" s="55" t="s">
        <v>3563</v>
      </c>
      <c r="G1176" s="40" t="s">
        <v>3282</v>
      </c>
      <c r="H1176" s="54" t="s">
        <v>4422</v>
      </c>
      <c r="I1176" s="55" t="s">
        <v>3801</v>
      </c>
      <c r="J1176" s="34">
        <v>1</v>
      </c>
      <c r="K1176" s="34">
        <v>30</v>
      </c>
      <c r="L1176" s="34"/>
      <c r="M1176" s="34"/>
      <c r="N1176" s="34"/>
      <c r="O1176" s="34"/>
      <c r="P1176" s="34"/>
      <c r="Q1176" s="34"/>
      <c r="R1176" s="34">
        <v>1</v>
      </c>
      <c r="S1176" s="34">
        <v>30</v>
      </c>
      <c r="T1176" s="34"/>
      <c r="U1176" s="34"/>
      <c r="V1176" s="34"/>
      <c r="W1176" s="34"/>
      <c r="X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>
        <v>1</v>
      </c>
      <c r="AO1176" s="34">
        <v>35</v>
      </c>
      <c r="AP1176" s="293">
        <f>MAX(K1176,M1176,O1176,Q1176,S1176,U1176,W1176,Y1176,AA1176,AC1176,AE1176,AG1176,AI1176,AK1176,AM1176,AO1176)*VLOOKUP(I1176,'5.- Instrumental'!$B$6:$O$303,14,FALSE)</f>
        <v>1.7079256102693603</v>
      </c>
      <c r="AQ1176" s="356">
        <f>VLOOKUP(C1176,'6.- Insumos'!$B$5:$K$2417,10,FALSE)</f>
        <v>136.6</v>
      </c>
      <c r="AR1176" s="293">
        <f t="shared" si="53"/>
        <v>138.30792561026936</v>
      </c>
      <c r="AS1176" s="293">
        <f t="shared" si="54"/>
        <v>138.30792561026936</v>
      </c>
      <c r="AU1176" s="357"/>
    </row>
    <row r="1177" spans="2:47" ht="38.25">
      <c r="B1177" s="52">
        <v>1171</v>
      </c>
      <c r="C1177" s="334">
        <v>55400</v>
      </c>
      <c r="D1177" s="81" t="s">
        <v>3830</v>
      </c>
      <c r="E1177" s="66" t="s">
        <v>3569</v>
      </c>
      <c r="F1177" s="55" t="s">
        <v>3573</v>
      </c>
      <c r="G1177" s="54" t="s">
        <v>4422</v>
      </c>
      <c r="H1177" s="54" t="s">
        <v>4422</v>
      </c>
      <c r="I1177" s="55" t="s">
        <v>3315</v>
      </c>
      <c r="J1177" s="35">
        <v>2</v>
      </c>
      <c r="K1177" s="36">
        <v>90</v>
      </c>
      <c r="L1177" s="35">
        <v>1</v>
      </c>
      <c r="M1177" s="36">
        <v>110</v>
      </c>
      <c r="N1177" s="34"/>
      <c r="O1177" s="34"/>
      <c r="P1177" s="34"/>
      <c r="Q1177" s="34"/>
      <c r="R1177" s="35">
        <v>1</v>
      </c>
      <c r="S1177" s="35">
        <v>90</v>
      </c>
      <c r="T1177" s="34"/>
      <c r="U1177" s="34"/>
      <c r="V1177" s="34"/>
      <c r="W1177" s="34"/>
      <c r="X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>
        <v>1</v>
      </c>
      <c r="AO1177" s="36">
        <v>100</v>
      </c>
      <c r="AP1177" s="293">
        <f>MAX(K1177,M1177,O1177,Q1177,S1177,U1177,W1177,Y1177,AA1177,AC1177,AE1177,AG1177,AI1177,AK1177,AM1177,AO1177)*VLOOKUP(I1177,'5.- Instrumental'!$B$6:$O$303,14,FALSE)</f>
        <v>2.6832561728395063</v>
      </c>
      <c r="AQ1177" s="356">
        <f>VLOOKUP(C1177,'6.- Insumos'!$B$5:$K$2417,10,FALSE)</f>
        <v>265.93249000000003</v>
      </c>
      <c r="AR1177" s="293">
        <f t="shared" si="53"/>
        <v>268.61574617283952</v>
      </c>
      <c r="AS1177" s="293">
        <f t="shared" si="54"/>
        <v>268.61574617283952</v>
      </c>
      <c r="AU1177" s="357"/>
    </row>
    <row r="1178" spans="2:47" ht="38.25">
      <c r="B1178" s="52">
        <v>1172</v>
      </c>
      <c r="C1178" s="334">
        <v>55450</v>
      </c>
      <c r="D1178" s="81" t="s">
        <v>3831</v>
      </c>
      <c r="E1178" s="66" t="s">
        <v>3569</v>
      </c>
      <c r="F1178" s="55" t="s">
        <v>3563</v>
      </c>
      <c r="G1178" s="54" t="s">
        <v>4422</v>
      </c>
      <c r="H1178" s="54" t="s">
        <v>4422</v>
      </c>
      <c r="I1178" s="55" t="s">
        <v>3307</v>
      </c>
      <c r="J1178" s="35">
        <v>2</v>
      </c>
      <c r="K1178" s="36">
        <v>30</v>
      </c>
      <c r="L1178" s="35">
        <v>1</v>
      </c>
      <c r="M1178" s="36">
        <v>50</v>
      </c>
      <c r="N1178" s="34"/>
      <c r="O1178" s="34"/>
      <c r="P1178" s="34"/>
      <c r="Q1178" s="34"/>
      <c r="R1178" s="35">
        <v>1</v>
      </c>
      <c r="S1178" s="35">
        <v>30</v>
      </c>
      <c r="T1178" s="34"/>
      <c r="U1178" s="34"/>
      <c r="V1178" s="34"/>
      <c r="W1178" s="34"/>
      <c r="X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>
        <v>1</v>
      </c>
      <c r="AO1178" s="36">
        <v>40</v>
      </c>
      <c r="AP1178" s="293">
        <f>MAX(K1178,M1178,O1178,Q1178,S1178,U1178,W1178,Y1178,AA1178,AC1178,AE1178,AG1178,AI1178,AK1178,AM1178,AO1178)*VLOOKUP(I1178,'5.- Instrumental'!$B$6:$O$303,14,FALSE)</f>
        <v>0.80132926487093159</v>
      </c>
      <c r="AQ1178" s="356">
        <f>VLOOKUP(C1178,'6.- Insumos'!$B$5:$K$2417,10,FALSE)</f>
        <v>118.64</v>
      </c>
      <c r="AR1178" s="293">
        <f t="shared" si="53"/>
        <v>119.44132926487093</v>
      </c>
      <c r="AS1178" s="293">
        <f t="shared" si="54"/>
        <v>119.44132926487093</v>
      </c>
      <c r="AU1178" s="357"/>
    </row>
    <row r="1179" spans="2:47" ht="38.25">
      <c r="B1179" s="52">
        <v>1173</v>
      </c>
      <c r="C1179" s="334">
        <v>55500</v>
      </c>
      <c r="D1179" s="81" t="s">
        <v>3832</v>
      </c>
      <c r="E1179" s="66" t="s">
        <v>3569</v>
      </c>
      <c r="F1179" s="55" t="s">
        <v>3563</v>
      </c>
      <c r="G1179" s="54" t="s">
        <v>4422</v>
      </c>
      <c r="H1179" s="54" t="s">
        <v>4422</v>
      </c>
      <c r="I1179" s="55" t="s">
        <v>3307</v>
      </c>
      <c r="J1179" s="34">
        <v>2</v>
      </c>
      <c r="K1179" s="34">
        <v>30</v>
      </c>
      <c r="L1179" s="34">
        <v>1</v>
      </c>
      <c r="M1179" s="34">
        <v>35</v>
      </c>
      <c r="N1179" s="34"/>
      <c r="O1179" s="34"/>
      <c r="P1179" s="34"/>
      <c r="Q1179" s="34"/>
      <c r="R1179" s="34">
        <v>1</v>
      </c>
      <c r="S1179" s="34">
        <v>30</v>
      </c>
      <c r="T1179" s="34"/>
      <c r="U1179" s="34"/>
      <c r="V1179" s="34"/>
      <c r="W1179" s="34"/>
      <c r="X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>
        <v>1</v>
      </c>
      <c r="AO1179" s="34">
        <v>35</v>
      </c>
      <c r="AP1179" s="293">
        <f>MAX(K1179,M1179,O1179,Q1179,S1179,U1179,W1179,Y1179,AA1179,AC1179,AE1179,AG1179,AI1179,AK1179,AM1179,AO1179)*VLOOKUP(I1179,'5.- Instrumental'!$B$6:$O$303,14,FALSE)</f>
        <v>0.56093048540965207</v>
      </c>
      <c r="AQ1179" s="356">
        <f>VLOOKUP(C1179,'6.- Insumos'!$B$5:$K$2417,10,FALSE)</f>
        <v>118.64</v>
      </c>
      <c r="AR1179" s="293">
        <f t="shared" si="53"/>
        <v>119.20093048540966</v>
      </c>
      <c r="AS1179" s="293">
        <f t="shared" si="54"/>
        <v>119.20093048540966</v>
      </c>
      <c r="AU1179" s="357"/>
    </row>
    <row r="1180" spans="2:47" ht="38.25">
      <c r="B1180" s="52">
        <v>1174</v>
      </c>
      <c r="C1180" s="334">
        <v>55530</v>
      </c>
      <c r="D1180" s="81" t="s">
        <v>3833</v>
      </c>
      <c r="E1180" s="66" t="s">
        <v>3569</v>
      </c>
      <c r="F1180" s="55" t="s">
        <v>3563</v>
      </c>
      <c r="G1180" s="54" t="s">
        <v>4422</v>
      </c>
      <c r="H1180" s="54" t="s">
        <v>4422</v>
      </c>
      <c r="I1180" s="55" t="s">
        <v>3307</v>
      </c>
      <c r="J1180" s="35">
        <v>2</v>
      </c>
      <c r="K1180" s="36">
        <v>20</v>
      </c>
      <c r="L1180" s="35">
        <v>1</v>
      </c>
      <c r="M1180" s="36">
        <v>40</v>
      </c>
      <c r="N1180" s="34"/>
      <c r="O1180" s="34"/>
      <c r="P1180" s="34"/>
      <c r="Q1180" s="34"/>
      <c r="R1180" s="35">
        <v>1</v>
      </c>
      <c r="S1180" s="35">
        <v>20</v>
      </c>
      <c r="T1180" s="34"/>
      <c r="U1180" s="34"/>
      <c r="V1180" s="34"/>
      <c r="W1180" s="34"/>
      <c r="X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>
        <v>1</v>
      </c>
      <c r="AO1180" s="36">
        <v>30</v>
      </c>
      <c r="AP1180" s="293">
        <f>MAX(K1180,M1180,O1180,Q1180,S1180,U1180,W1180,Y1180,AA1180,AC1180,AE1180,AG1180,AI1180,AK1180,AM1180,AO1180)*VLOOKUP(I1180,'5.- Instrumental'!$B$6:$O$303,14,FALSE)</f>
        <v>0.64106341189674521</v>
      </c>
      <c r="AQ1180" s="356">
        <f>VLOOKUP(C1180,'6.- Insumos'!$B$5:$K$2417,10,FALSE)</f>
        <v>192.42468333333335</v>
      </c>
      <c r="AR1180" s="293">
        <f t="shared" si="53"/>
        <v>193.06574674523009</v>
      </c>
      <c r="AS1180" s="293">
        <f t="shared" si="54"/>
        <v>193.06574674523009</v>
      </c>
      <c r="AU1180" s="357"/>
    </row>
    <row r="1181" spans="2:47" ht="38.25">
      <c r="B1181" s="52">
        <v>1175</v>
      </c>
      <c r="C1181" s="334">
        <v>55550</v>
      </c>
      <c r="D1181" s="81" t="s">
        <v>3834</v>
      </c>
      <c r="E1181" s="66" t="s">
        <v>3569</v>
      </c>
      <c r="F1181" s="55" t="s">
        <v>3563</v>
      </c>
      <c r="G1181" s="40" t="s">
        <v>3282</v>
      </c>
      <c r="H1181" s="54" t="s">
        <v>4422</v>
      </c>
      <c r="I1181" s="55" t="s">
        <v>3801</v>
      </c>
      <c r="J1181" s="34">
        <v>1</v>
      </c>
      <c r="K1181" s="34">
        <v>30</v>
      </c>
      <c r="L1181" s="34">
        <v>1</v>
      </c>
      <c r="M1181" s="34">
        <v>35</v>
      </c>
      <c r="N1181" s="34"/>
      <c r="O1181" s="34"/>
      <c r="P1181" s="34"/>
      <c r="Q1181" s="34"/>
      <c r="R1181" s="34">
        <v>1</v>
      </c>
      <c r="S1181" s="34">
        <v>30</v>
      </c>
      <c r="T1181" s="34"/>
      <c r="U1181" s="34"/>
      <c r="V1181" s="34"/>
      <c r="W1181" s="34"/>
      <c r="X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>
        <v>1</v>
      </c>
      <c r="AO1181" s="34">
        <v>35</v>
      </c>
      <c r="AP1181" s="293">
        <f>MAX(K1181,M1181,O1181,Q1181,S1181,U1181,W1181,Y1181,AA1181,AC1181,AE1181,AG1181,AI1181,AK1181,AM1181,AO1181)*VLOOKUP(I1181,'5.- Instrumental'!$B$6:$O$303,14,FALSE)</f>
        <v>1.7079256102693603</v>
      </c>
      <c r="AQ1181" s="356">
        <f>VLOOKUP(C1181,'6.- Insumos'!$B$5:$K$2417,10,FALSE)</f>
        <v>189.03001666666665</v>
      </c>
      <c r="AR1181" s="293">
        <f t="shared" si="53"/>
        <v>190.73794227693602</v>
      </c>
      <c r="AS1181" s="293">
        <f t="shared" si="54"/>
        <v>190.73794227693602</v>
      </c>
      <c r="AU1181" s="357"/>
    </row>
    <row r="1182" spans="2:47" ht="38.25">
      <c r="B1182" s="52">
        <v>1176</v>
      </c>
      <c r="C1182" s="334">
        <v>55600</v>
      </c>
      <c r="D1182" s="81" t="s">
        <v>3835</v>
      </c>
      <c r="E1182" s="66" t="s">
        <v>3569</v>
      </c>
      <c r="F1182" s="55" t="s">
        <v>3570</v>
      </c>
      <c r="G1182" s="54" t="s">
        <v>4422</v>
      </c>
      <c r="H1182" s="54" t="s">
        <v>4422</v>
      </c>
      <c r="I1182" s="55" t="s">
        <v>3315</v>
      </c>
      <c r="J1182" s="34">
        <v>2</v>
      </c>
      <c r="K1182" s="34">
        <v>45</v>
      </c>
      <c r="L1182" s="34">
        <v>1</v>
      </c>
      <c r="M1182" s="34">
        <v>65</v>
      </c>
      <c r="N1182" s="34"/>
      <c r="O1182" s="34"/>
      <c r="P1182" s="34"/>
      <c r="Q1182" s="34"/>
      <c r="R1182" s="34">
        <v>1</v>
      </c>
      <c r="S1182" s="34">
        <v>45</v>
      </c>
      <c r="T1182" s="34"/>
      <c r="U1182" s="34"/>
      <c r="V1182" s="34"/>
      <c r="W1182" s="34"/>
      <c r="X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>
        <v>1</v>
      </c>
      <c r="AO1182" s="34">
        <v>55</v>
      </c>
      <c r="AP1182" s="293">
        <f>MAX(K1182,M1182,O1182,Q1182,S1182,U1182,W1182,Y1182,AA1182,AC1182,AE1182,AG1182,AI1182,AK1182,AM1182,AO1182)*VLOOKUP(I1182,'5.- Instrumental'!$B$6:$O$303,14,FALSE)</f>
        <v>1.5855604657687992</v>
      </c>
      <c r="AQ1182" s="356">
        <f>VLOOKUP(C1182,'6.- Insumos'!$B$5:$K$2417,10,FALSE)</f>
        <v>182.92399999999998</v>
      </c>
      <c r="AR1182" s="293">
        <f t="shared" si="53"/>
        <v>184.50956046576877</v>
      </c>
      <c r="AS1182" s="293">
        <f t="shared" si="54"/>
        <v>184.50956046576877</v>
      </c>
      <c r="AU1182" s="357"/>
    </row>
    <row r="1183" spans="2:47" ht="38.25">
      <c r="B1183" s="52">
        <v>1177</v>
      </c>
      <c r="C1183" s="334">
        <v>55650</v>
      </c>
      <c r="D1183" s="81" t="s">
        <v>3836</v>
      </c>
      <c r="E1183" s="66" t="s">
        <v>3569</v>
      </c>
      <c r="F1183" s="55" t="s">
        <v>3570</v>
      </c>
      <c r="G1183" s="54" t="s">
        <v>4422</v>
      </c>
      <c r="H1183" s="54" t="s">
        <v>4422</v>
      </c>
      <c r="I1183" s="55" t="s">
        <v>3315</v>
      </c>
      <c r="J1183" s="35">
        <v>2</v>
      </c>
      <c r="K1183" s="36">
        <v>60</v>
      </c>
      <c r="L1183" s="35">
        <v>1</v>
      </c>
      <c r="M1183" s="36">
        <v>80</v>
      </c>
      <c r="N1183" s="34"/>
      <c r="O1183" s="34"/>
      <c r="P1183" s="34"/>
      <c r="Q1183" s="34"/>
      <c r="R1183" s="35">
        <v>1</v>
      </c>
      <c r="S1183" s="35">
        <v>60</v>
      </c>
      <c r="T1183" s="34"/>
      <c r="U1183" s="34"/>
      <c r="V1183" s="34"/>
      <c r="W1183" s="34"/>
      <c r="X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>
        <v>1</v>
      </c>
      <c r="AO1183" s="36">
        <v>70</v>
      </c>
      <c r="AP1183" s="293">
        <f>MAX(K1183,M1183,O1183,Q1183,S1183,U1183,W1183,Y1183,AA1183,AC1183,AE1183,AG1183,AI1183,AK1183,AM1183,AO1183)*VLOOKUP(I1183,'5.- Instrumental'!$B$6:$O$303,14,FALSE)</f>
        <v>1.9514590347923684</v>
      </c>
      <c r="AQ1183" s="356">
        <f>VLOOKUP(C1183,'6.- Insumos'!$B$5:$K$2417,10,FALSE)</f>
        <v>182.92399999999998</v>
      </c>
      <c r="AR1183" s="293">
        <f t="shared" si="53"/>
        <v>184.87545903479236</v>
      </c>
      <c r="AS1183" s="293">
        <f t="shared" si="54"/>
        <v>184.87545903479236</v>
      </c>
      <c r="AU1183" s="357"/>
    </row>
    <row r="1184" spans="2:47" ht="25.5">
      <c r="B1184" s="52">
        <v>1178</v>
      </c>
      <c r="C1184" s="334">
        <v>55700</v>
      </c>
      <c r="D1184" s="81" t="s">
        <v>3837</v>
      </c>
      <c r="E1184" s="66" t="s">
        <v>3562</v>
      </c>
      <c r="F1184" s="55" t="s">
        <v>3565</v>
      </c>
      <c r="G1184" s="54" t="s">
        <v>4422</v>
      </c>
      <c r="H1184" s="54" t="s">
        <v>4422</v>
      </c>
      <c r="I1184" s="55" t="s">
        <v>3293</v>
      </c>
      <c r="J1184" s="34">
        <v>1</v>
      </c>
      <c r="K1184" s="34">
        <v>20</v>
      </c>
      <c r="L1184" s="34"/>
      <c r="M1184" s="34"/>
      <c r="N1184" s="34"/>
      <c r="O1184" s="34"/>
      <c r="P1184" s="34"/>
      <c r="Q1184" s="34"/>
      <c r="R1184" s="34"/>
      <c r="S1184" s="34"/>
      <c r="T1184" s="34"/>
      <c r="U1184" s="34"/>
      <c r="V1184" s="34"/>
      <c r="W1184" s="34"/>
      <c r="X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>
        <v>1</v>
      </c>
      <c r="AO1184" s="34">
        <v>25</v>
      </c>
      <c r="AP1184" s="293">
        <f>MAX(K1184,M1184,O1184,Q1184,S1184,U1184,W1184,Y1184,AA1184,AC1184,AE1184,AG1184,AI1184,AK1184,AM1184,AO1184)*VLOOKUP(I1184,'5.- Instrumental'!$B$6:$O$303,14,FALSE)</f>
        <v>5.2149095117845122E-2</v>
      </c>
      <c r="AQ1184" s="356">
        <f>VLOOKUP(C1184,'6.- Insumos'!$B$5:$K$2417,10,FALSE)</f>
        <v>18.19285</v>
      </c>
      <c r="AR1184" s="293">
        <f t="shared" si="53"/>
        <v>18.244999095117844</v>
      </c>
      <c r="AS1184" s="293">
        <f t="shared" si="54"/>
        <v>18.244999095117844</v>
      </c>
      <c r="AU1184" s="357"/>
    </row>
    <row r="1185" spans="2:47" ht="38.25">
      <c r="B1185" s="52">
        <v>1179</v>
      </c>
      <c r="C1185" s="334">
        <v>55720</v>
      </c>
      <c r="D1185" s="81" t="s">
        <v>3838</v>
      </c>
      <c r="E1185" s="66" t="s">
        <v>3569</v>
      </c>
      <c r="F1185" s="55" t="s">
        <v>3570</v>
      </c>
      <c r="G1185" s="54" t="s">
        <v>4422</v>
      </c>
      <c r="H1185" s="54" t="s">
        <v>4422</v>
      </c>
      <c r="I1185" s="55" t="s">
        <v>3315</v>
      </c>
      <c r="J1185" s="35">
        <v>2</v>
      </c>
      <c r="K1185" s="36">
        <v>20</v>
      </c>
      <c r="L1185" s="35">
        <v>1</v>
      </c>
      <c r="M1185" s="36">
        <v>40</v>
      </c>
      <c r="N1185" s="34"/>
      <c r="O1185" s="34"/>
      <c r="P1185" s="34"/>
      <c r="Q1185" s="34"/>
      <c r="R1185" s="35">
        <v>1</v>
      </c>
      <c r="S1185" s="35">
        <v>20</v>
      </c>
      <c r="T1185" s="34"/>
      <c r="U1185" s="34"/>
      <c r="V1185" s="34"/>
      <c r="W1185" s="34"/>
      <c r="X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>
        <v>1</v>
      </c>
      <c r="AO1185" s="36">
        <v>30</v>
      </c>
      <c r="AP1185" s="293">
        <f>MAX(K1185,M1185,O1185,Q1185,S1185,U1185,W1185,Y1185,AA1185,AC1185,AE1185,AG1185,AI1185,AK1185,AM1185,AO1185)*VLOOKUP(I1185,'5.- Instrumental'!$B$6:$O$303,14,FALSE)</f>
        <v>0.97572951739618419</v>
      </c>
      <c r="AQ1185" s="356">
        <f>VLOOKUP(C1185,'6.- Insumos'!$B$5:$K$2417,10,FALSE)</f>
        <v>164.964</v>
      </c>
      <c r="AR1185" s="293">
        <f t="shared" ref="AR1185:AR1195" si="55">AP1185+AQ1185</f>
        <v>165.93972951739619</v>
      </c>
      <c r="AS1185" s="293">
        <f t="shared" si="54"/>
        <v>165.93972951739619</v>
      </c>
      <c r="AU1185" s="357"/>
    </row>
    <row r="1186" spans="2:47" ht="38.25">
      <c r="B1186" s="52">
        <v>1180</v>
      </c>
      <c r="C1186" s="334">
        <v>55801</v>
      </c>
      <c r="D1186" s="81" t="s">
        <v>4578</v>
      </c>
      <c r="E1186" s="66" t="s">
        <v>3569</v>
      </c>
      <c r="F1186" s="55" t="s">
        <v>3573</v>
      </c>
      <c r="G1186" s="54" t="s">
        <v>4422</v>
      </c>
      <c r="H1186" s="54" t="s">
        <v>4422</v>
      </c>
      <c r="I1186" s="55" t="s">
        <v>3315</v>
      </c>
      <c r="J1186" s="34">
        <v>2</v>
      </c>
      <c r="K1186" s="34">
        <v>75</v>
      </c>
      <c r="L1186" s="34">
        <v>1</v>
      </c>
      <c r="M1186" s="34">
        <v>95</v>
      </c>
      <c r="N1186" s="34"/>
      <c r="O1186" s="34"/>
      <c r="P1186" s="34"/>
      <c r="Q1186" s="34"/>
      <c r="R1186" s="34">
        <v>1</v>
      </c>
      <c r="S1186" s="34">
        <v>75</v>
      </c>
      <c r="T1186" s="34"/>
      <c r="U1186" s="34"/>
      <c r="V1186" s="34"/>
      <c r="W1186" s="34"/>
      <c r="X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>
        <v>1</v>
      </c>
      <c r="AO1186" s="34">
        <v>65</v>
      </c>
      <c r="AP1186" s="293">
        <f>MAX(K1186,M1186,O1186,Q1186,S1186,U1186,W1186,Y1186,AA1186,AC1186,AE1186,AG1186,AI1186,AK1186,AM1186,AO1186)*VLOOKUP(I1186,'5.- Instrumental'!$B$6:$O$303,14,FALSE)</f>
        <v>2.3173576038159371</v>
      </c>
      <c r="AQ1186" s="356">
        <f>VLOOKUP(C1186,'6.- Insumos'!$B$5:$K$2417,10,FALSE)</f>
        <v>351.3585066666667</v>
      </c>
      <c r="AR1186" s="293">
        <f t="shared" si="55"/>
        <v>353.67586427048263</v>
      </c>
      <c r="AS1186" s="293">
        <f t="shared" si="54"/>
        <v>353.67586427048263</v>
      </c>
      <c r="AU1186" s="357"/>
    </row>
    <row r="1187" spans="2:47" ht="38.25">
      <c r="B1187" s="52">
        <v>1181</v>
      </c>
      <c r="C1187" s="334">
        <v>55821</v>
      </c>
      <c r="D1187" s="81" t="s">
        <v>3839</v>
      </c>
      <c r="E1187" s="66" t="s">
        <v>3569</v>
      </c>
      <c r="F1187" s="55" t="s">
        <v>3570</v>
      </c>
      <c r="G1187" s="54" t="s">
        <v>4422</v>
      </c>
      <c r="H1187" s="54" t="s">
        <v>4422</v>
      </c>
      <c r="I1187" s="55" t="s">
        <v>3315</v>
      </c>
      <c r="J1187" s="35">
        <v>2</v>
      </c>
      <c r="K1187" s="36">
        <v>60</v>
      </c>
      <c r="L1187" s="35">
        <v>1</v>
      </c>
      <c r="M1187" s="36">
        <v>80</v>
      </c>
      <c r="N1187" s="34"/>
      <c r="O1187" s="34"/>
      <c r="P1187" s="34"/>
      <c r="Q1187" s="34"/>
      <c r="R1187" s="35">
        <v>1</v>
      </c>
      <c r="S1187" s="35">
        <v>60</v>
      </c>
      <c r="T1187" s="34"/>
      <c r="U1187" s="34"/>
      <c r="V1187" s="34"/>
      <c r="W1187" s="34"/>
      <c r="X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>
        <v>1</v>
      </c>
      <c r="AO1187" s="36">
        <v>70</v>
      </c>
      <c r="AP1187" s="293">
        <f>MAX(K1187,M1187,O1187,Q1187,S1187,U1187,W1187,Y1187,AA1187,AC1187,AE1187,AG1187,AI1187,AK1187,AM1187,AO1187)*VLOOKUP(I1187,'5.- Instrumental'!$B$6:$O$303,14,FALSE)</f>
        <v>1.9514590347923684</v>
      </c>
      <c r="AQ1187" s="356">
        <f>VLOOKUP(C1187,'6.- Insumos'!$B$5:$K$2417,10,FALSE)</f>
        <v>182.92399999999998</v>
      </c>
      <c r="AR1187" s="293">
        <f t="shared" si="55"/>
        <v>184.87545903479236</v>
      </c>
      <c r="AS1187" s="293">
        <f t="shared" si="54"/>
        <v>184.87545903479236</v>
      </c>
      <c r="AU1187" s="357"/>
    </row>
    <row r="1188" spans="2:47" ht="38.25">
      <c r="B1188" s="52">
        <v>1182</v>
      </c>
      <c r="C1188" s="334">
        <v>55831</v>
      </c>
      <c r="D1188" s="81" t="s">
        <v>3840</v>
      </c>
      <c r="E1188" s="66" t="s">
        <v>3569</v>
      </c>
      <c r="F1188" s="55" t="s">
        <v>3570</v>
      </c>
      <c r="G1188" s="54" t="s">
        <v>4422</v>
      </c>
      <c r="H1188" s="54" t="s">
        <v>4422</v>
      </c>
      <c r="I1188" s="55" t="s">
        <v>3315</v>
      </c>
      <c r="J1188" s="34">
        <v>2</v>
      </c>
      <c r="K1188" s="34">
        <v>75</v>
      </c>
      <c r="L1188" s="34">
        <v>1</v>
      </c>
      <c r="M1188" s="34">
        <v>95</v>
      </c>
      <c r="N1188" s="34"/>
      <c r="O1188" s="34"/>
      <c r="P1188" s="34"/>
      <c r="Q1188" s="34"/>
      <c r="R1188" s="34">
        <v>1</v>
      </c>
      <c r="S1188" s="34">
        <v>75</v>
      </c>
      <c r="T1188" s="34"/>
      <c r="U1188" s="34"/>
      <c r="V1188" s="34"/>
      <c r="W1188" s="34"/>
      <c r="X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>
        <v>1</v>
      </c>
      <c r="AO1188" s="34">
        <v>65</v>
      </c>
      <c r="AP1188" s="293">
        <f>MAX(K1188,M1188,O1188,Q1188,S1188,U1188,W1188,Y1188,AA1188,AC1188,AE1188,AG1188,AI1188,AK1188,AM1188,AO1188)*VLOOKUP(I1188,'5.- Instrumental'!$B$6:$O$303,14,FALSE)</f>
        <v>2.3173576038159371</v>
      </c>
      <c r="AQ1188" s="356">
        <f>VLOOKUP(C1188,'6.- Insumos'!$B$5:$K$2417,10,FALSE)</f>
        <v>268.35001666666665</v>
      </c>
      <c r="AR1188" s="293">
        <f t="shared" si="55"/>
        <v>270.66737427048258</v>
      </c>
      <c r="AS1188" s="293">
        <f t="shared" si="54"/>
        <v>270.66737427048258</v>
      </c>
      <c r="AU1188" s="357"/>
    </row>
    <row r="1189" spans="2:47" ht="38.25">
      <c r="B1189" s="52">
        <v>1183</v>
      </c>
      <c r="C1189" s="334">
        <v>55840</v>
      </c>
      <c r="D1189" s="81" t="s">
        <v>3841</v>
      </c>
      <c r="E1189" s="66" t="s">
        <v>3569</v>
      </c>
      <c r="F1189" s="55" t="s">
        <v>3573</v>
      </c>
      <c r="G1189" s="54" t="s">
        <v>4422</v>
      </c>
      <c r="H1189" s="54" t="s">
        <v>4422</v>
      </c>
      <c r="I1189" s="55" t="s">
        <v>3315</v>
      </c>
      <c r="J1189" s="35">
        <v>2</v>
      </c>
      <c r="K1189" s="36">
        <v>90</v>
      </c>
      <c r="L1189" s="35">
        <v>1</v>
      </c>
      <c r="M1189" s="36">
        <v>110</v>
      </c>
      <c r="N1189" s="34"/>
      <c r="O1189" s="34"/>
      <c r="P1189" s="34"/>
      <c r="Q1189" s="34"/>
      <c r="R1189" s="35">
        <v>1</v>
      </c>
      <c r="S1189" s="35">
        <v>90</v>
      </c>
      <c r="T1189" s="34"/>
      <c r="U1189" s="34"/>
      <c r="V1189" s="34"/>
      <c r="W1189" s="34"/>
      <c r="X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>
        <v>1</v>
      </c>
      <c r="AO1189" s="36">
        <v>100</v>
      </c>
      <c r="AP1189" s="293">
        <f>MAX(K1189,M1189,O1189,Q1189,S1189,U1189,W1189,Y1189,AA1189,AC1189,AE1189,AG1189,AI1189,AK1189,AM1189,AO1189)*VLOOKUP(I1189,'5.- Instrumental'!$B$6:$O$303,14,FALSE)</f>
        <v>2.6832561728395063</v>
      </c>
      <c r="AQ1189" s="356">
        <f>VLOOKUP(C1189,'6.- Insumos'!$B$5:$K$2417,10,FALSE)</f>
        <v>361.54250666666667</v>
      </c>
      <c r="AR1189" s="293">
        <f t="shared" si="55"/>
        <v>364.22576283950616</v>
      </c>
      <c r="AS1189" s="293">
        <f t="shared" si="54"/>
        <v>364.22576283950616</v>
      </c>
      <c r="AU1189" s="357"/>
    </row>
    <row r="1190" spans="2:47" ht="38.25">
      <c r="B1190" s="52">
        <v>1184</v>
      </c>
      <c r="C1190" s="334">
        <v>55859</v>
      </c>
      <c r="D1190" s="81" t="s">
        <v>3842</v>
      </c>
      <c r="E1190" s="66" t="s">
        <v>3569</v>
      </c>
      <c r="F1190" s="55" t="s">
        <v>3573</v>
      </c>
      <c r="G1190" s="54" t="s">
        <v>4422</v>
      </c>
      <c r="H1190" s="54" t="s">
        <v>4422</v>
      </c>
      <c r="I1190" s="55" t="s">
        <v>3315</v>
      </c>
      <c r="J1190" s="35">
        <v>2</v>
      </c>
      <c r="K1190" s="36">
        <v>30</v>
      </c>
      <c r="L1190" s="35">
        <v>1</v>
      </c>
      <c r="M1190" s="36">
        <v>50</v>
      </c>
      <c r="N1190" s="34"/>
      <c r="O1190" s="34"/>
      <c r="P1190" s="34"/>
      <c r="Q1190" s="34"/>
      <c r="R1190" s="35">
        <v>1</v>
      </c>
      <c r="S1190" s="35">
        <v>30</v>
      </c>
      <c r="T1190" s="34"/>
      <c r="U1190" s="34"/>
      <c r="V1190" s="34"/>
      <c r="W1190" s="34"/>
      <c r="X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>
        <v>1</v>
      </c>
      <c r="AO1190" s="36">
        <v>40</v>
      </c>
      <c r="AP1190" s="293">
        <f>MAX(K1190,M1190,O1190,Q1190,S1190,U1190,W1190,Y1190,AA1190,AC1190,AE1190,AG1190,AI1190,AK1190,AM1190,AO1190)*VLOOKUP(I1190,'5.- Instrumental'!$B$6:$O$303,14,FALSE)</f>
        <v>1.2196618967452302</v>
      </c>
      <c r="AQ1190" s="356">
        <f>VLOOKUP(C1190,'6.- Insumos'!$B$5:$K$2417,10,FALSE)</f>
        <v>247.97249000000002</v>
      </c>
      <c r="AR1190" s="293">
        <f t="shared" si="55"/>
        <v>249.19215189674526</v>
      </c>
      <c r="AS1190" s="293">
        <f t="shared" si="54"/>
        <v>249.19215189674526</v>
      </c>
      <c r="AU1190" s="357"/>
    </row>
    <row r="1191" spans="2:47" ht="25.5">
      <c r="B1191" s="52">
        <v>1185</v>
      </c>
      <c r="C1191" s="334">
        <v>56405</v>
      </c>
      <c r="D1191" s="81" t="s">
        <v>3843</v>
      </c>
      <c r="E1191" s="66" t="s">
        <v>3562</v>
      </c>
      <c r="F1191" s="55" t="s">
        <v>3565</v>
      </c>
      <c r="G1191" s="54" t="s">
        <v>4422</v>
      </c>
      <c r="H1191" s="54" t="s">
        <v>4422</v>
      </c>
      <c r="I1191" s="55" t="s">
        <v>3293</v>
      </c>
      <c r="J1191" s="34">
        <v>1</v>
      </c>
      <c r="K1191" s="34">
        <v>15</v>
      </c>
      <c r="L1191" s="34"/>
      <c r="M1191" s="34"/>
      <c r="N1191" s="34"/>
      <c r="O1191" s="34"/>
      <c r="P1191" s="34"/>
      <c r="Q1191" s="34"/>
      <c r="R1191" s="34"/>
      <c r="S1191" s="34"/>
      <c r="T1191" s="34"/>
      <c r="U1191" s="34"/>
      <c r="V1191" s="34"/>
      <c r="W1191" s="34"/>
      <c r="X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>
        <v>1</v>
      </c>
      <c r="AO1191" s="34">
        <v>20</v>
      </c>
      <c r="AP1191" s="293">
        <f>MAX(K1191,M1191,O1191,Q1191,S1191,U1191,W1191,Y1191,AA1191,AC1191,AE1191,AG1191,AI1191,AK1191,AM1191,AO1191)*VLOOKUP(I1191,'5.- Instrumental'!$B$6:$O$303,14,FALSE)</f>
        <v>4.17192760942761E-2</v>
      </c>
      <c r="AQ1191" s="356">
        <f>VLOOKUP(C1191,'6.- Insumos'!$B$5:$K$2417,10,FALSE)</f>
        <v>19.451350000000001</v>
      </c>
      <c r="AR1191" s="293">
        <f t="shared" si="55"/>
        <v>19.493069276094278</v>
      </c>
      <c r="AS1191" s="293">
        <f t="shared" si="54"/>
        <v>19.493069276094278</v>
      </c>
      <c r="AU1191" s="357"/>
    </row>
    <row r="1192" spans="2:47" ht="25.5">
      <c r="B1192" s="52">
        <v>1186</v>
      </c>
      <c r="C1192" s="334">
        <v>56440</v>
      </c>
      <c r="D1192" s="81" t="s">
        <v>4579</v>
      </c>
      <c r="E1192" s="66" t="s">
        <v>3562</v>
      </c>
      <c r="F1192" s="55" t="s">
        <v>3565</v>
      </c>
      <c r="G1192" s="54" t="s">
        <v>4422</v>
      </c>
      <c r="H1192" s="54" t="s">
        <v>4422</v>
      </c>
      <c r="I1192" s="55" t="s">
        <v>3293</v>
      </c>
      <c r="J1192" s="35">
        <v>2</v>
      </c>
      <c r="K1192" s="36">
        <v>15</v>
      </c>
      <c r="L1192" s="35">
        <v>1</v>
      </c>
      <c r="M1192" s="36">
        <v>35</v>
      </c>
      <c r="N1192" s="34"/>
      <c r="O1192" s="34"/>
      <c r="P1192" s="34"/>
      <c r="Q1192" s="34"/>
      <c r="R1192" s="35">
        <v>1</v>
      </c>
      <c r="S1192" s="35">
        <v>15</v>
      </c>
      <c r="T1192" s="34"/>
      <c r="U1192" s="34"/>
      <c r="V1192" s="34"/>
      <c r="W1192" s="34"/>
      <c r="X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>
        <v>1</v>
      </c>
      <c r="AO1192" s="36">
        <v>25</v>
      </c>
      <c r="AP1192" s="293">
        <f>MAX(K1192,M1192,O1192,Q1192,S1192,U1192,W1192,Y1192,AA1192,AC1192,AE1192,AG1192,AI1192,AK1192,AM1192,AO1192)*VLOOKUP(I1192,'5.- Instrumental'!$B$6:$O$303,14,FALSE)</f>
        <v>7.3008733164983172E-2</v>
      </c>
      <c r="AQ1192" s="356">
        <f>VLOOKUP(C1192,'6.- Insumos'!$B$5:$K$2417,10,FALSE)</f>
        <v>19.451350000000001</v>
      </c>
      <c r="AR1192" s="293">
        <f t="shared" si="55"/>
        <v>19.524358733164984</v>
      </c>
      <c r="AS1192" s="293">
        <f t="shared" si="54"/>
        <v>19.524358733164984</v>
      </c>
      <c r="AU1192" s="357"/>
    </row>
    <row r="1193" spans="2:47" ht="25.5">
      <c r="B1193" s="52">
        <v>1187</v>
      </c>
      <c r="C1193" s="334">
        <v>56501</v>
      </c>
      <c r="D1193" s="81" t="s">
        <v>3844</v>
      </c>
      <c r="E1193" s="66" t="s">
        <v>3562</v>
      </c>
      <c r="F1193" s="55" t="s">
        <v>3565</v>
      </c>
      <c r="G1193" s="54" t="s">
        <v>4422</v>
      </c>
      <c r="H1193" s="54" t="s">
        <v>4422</v>
      </c>
      <c r="I1193" s="55" t="s">
        <v>3293</v>
      </c>
      <c r="J1193" s="34">
        <v>1</v>
      </c>
      <c r="K1193" s="34">
        <v>15</v>
      </c>
      <c r="L1193" s="34"/>
      <c r="M1193" s="34"/>
      <c r="N1193" s="34"/>
      <c r="O1193" s="34"/>
      <c r="P1193" s="34"/>
      <c r="Q1193" s="34"/>
      <c r="R1193" s="34"/>
      <c r="S1193" s="34"/>
      <c r="T1193" s="34"/>
      <c r="U1193" s="34"/>
      <c r="V1193" s="34"/>
      <c r="W1193" s="34"/>
      <c r="X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>
        <v>1</v>
      </c>
      <c r="AO1193" s="34">
        <v>20</v>
      </c>
      <c r="AP1193" s="293">
        <f>MAX(K1193,M1193,O1193,Q1193,S1193,U1193,W1193,Y1193,AA1193,AC1193,AE1193,AG1193,AI1193,AK1193,AM1193,AO1193)*VLOOKUP(I1193,'5.- Instrumental'!$B$6:$O$303,14,FALSE)</f>
        <v>4.17192760942761E-2</v>
      </c>
      <c r="AQ1193" s="356">
        <f>VLOOKUP(C1193,'6.- Insumos'!$B$5:$K$2417,10,FALSE)</f>
        <v>19.451350000000001</v>
      </c>
      <c r="AR1193" s="293">
        <f t="shared" si="55"/>
        <v>19.493069276094278</v>
      </c>
      <c r="AS1193" s="293">
        <f t="shared" si="54"/>
        <v>19.493069276094278</v>
      </c>
      <c r="AU1193" s="357"/>
    </row>
    <row r="1194" spans="2:47" ht="25.5">
      <c r="B1194" s="52">
        <v>1188</v>
      </c>
      <c r="C1194" s="334">
        <v>56605</v>
      </c>
      <c r="D1194" s="81" t="s">
        <v>3845</v>
      </c>
      <c r="E1194" s="66" t="s">
        <v>3562</v>
      </c>
      <c r="F1194" s="55" t="s">
        <v>3565</v>
      </c>
      <c r="G1194" s="54" t="s">
        <v>4422</v>
      </c>
      <c r="H1194" s="54" t="s">
        <v>4422</v>
      </c>
      <c r="I1194" s="55" t="s">
        <v>3293</v>
      </c>
      <c r="J1194" s="34">
        <v>1</v>
      </c>
      <c r="K1194" s="34">
        <v>15</v>
      </c>
      <c r="L1194" s="34"/>
      <c r="M1194" s="34"/>
      <c r="N1194" s="34"/>
      <c r="O1194" s="34"/>
      <c r="P1194" s="34"/>
      <c r="Q1194" s="34"/>
      <c r="R1194" s="34"/>
      <c r="S1194" s="34"/>
      <c r="T1194" s="34"/>
      <c r="U1194" s="34"/>
      <c r="V1194" s="34"/>
      <c r="W1194" s="34"/>
      <c r="X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>
        <v>1</v>
      </c>
      <c r="AO1194" s="34">
        <v>20</v>
      </c>
      <c r="AP1194" s="293">
        <f>MAX(K1194,M1194,O1194,Q1194,S1194,U1194,W1194,Y1194,AA1194,AC1194,AE1194,AG1194,AI1194,AK1194,AM1194,AO1194)*VLOOKUP(I1194,'5.- Instrumental'!$B$6:$O$303,14,FALSE)</f>
        <v>4.17192760942761E-2</v>
      </c>
      <c r="AQ1194" s="356">
        <f>VLOOKUP(C1194,'6.- Insumos'!$B$5:$K$2417,10,FALSE)</f>
        <v>18.19285</v>
      </c>
      <c r="AR1194" s="293">
        <f t="shared" si="55"/>
        <v>18.234569276094277</v>
      </c>
      <c r="AS1194" s="293">
        <f t="shared" si="54"/>
        <v>18.234569276094277</v>
      </c>
      <c r="AU1194" s="357"/>
    </row>
    <row r="1195" spans="2:47" ht="38.25">
      <c r="B1195" s="52">
        <v>1189</v>
      </c>
      <c r="C1195" s="334">
        <v>56620</v>
      </c>
      <c r="D1195" s="81" t="s">
        <v>3846</v>
      </c>
      <c r="E1195" s="66" t="s">
        <v>3569</v>
      </c>
      <c r="F1195" s="55" t="s">
        <v>3570</v>
      </c>
      <c r="G1195" s="54" t="s">
        <v>4422</v>
      </c>
      <c r="H1195" s="54" t="s">
        <v>4422</v>
      </c>
      <c r="I1195" s="55" t="s">
        <v>3315</v>
      </c>
      <c r="J1195" s="35">
        <v>2</v>
      </c>
      <c r="K1195" s="36">
        <v>60</v>
      </c>
      <c r="L1195" s="35">
        <v>1</v>
      </c>
      <c r="M1195" s="36">
        <v>80</v>
      </c>
      <c r="N1195" s="34"/>
      <c r="O1195" s="34"/>
      <c r="P1195" s="34"/>
      <c r="Q1195" s="34"/>
      <c r="R1195" s="35">
        <v>1</v>
      </c>
      <c r="S1195" s="35">
        <v>60</v>
      </c>
      <c r="T1195" s="34"/>
      <c r="U1195" s="34"/>
      <c r="V1195" s="34"/>
      <c r="W1195" s="34"/>
      <c r="X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>
        <v>1</v>
      </c>
      <c r="AO1195" s="36">
        <v>70</v>
      </c>
      <c r="AP1195" s="293">
        <f>MAX(K1195,M1195,O1195,Q1195,S1195,U1195,W1195,Y1195,AA1195,AC1195,AE1195,AG1195,AI1195,AK1195,AM1195,AO1195)*VLOOKUP(I1195,'5.- Instrumental'!$B$6:$O$303,14,FALSE)</f>
        <v>1.9514590347923684</v>
      </c>
      <c r="AQ1195" s="356">
        <f>VLOOKUP(C1195,'6.- Insumos'!$B$5:$K$2417,10,FALSE)</f>
        <v>164.964</v>
      </c>
      <c r="AR1195" s="293">
        <f t="shared" si="55"/>
        <v>166.91545903479238</v>
      </c>
      <c r="AS1195" s="293">
        <f t="shared" si="54"/>
        <v>166.91545903479238</v>
      </c>
      <c r="AU1195" s="357"/>
    </row>
    <row r="1196" spans="2:47" ht="38.25">
      <c r="B1196" s="52">
        <v>1190</v>
      </c>
      <c r="C1196" s="334">
        <v>56630</v>
      </c>
      <c r="D1196" s="81" t="s">
        <v>3847</v>
      </c>
      <c r="E1196" s="66" t="s">
        <v>3569</v>
      </c>
      <c r="F1196" s="55" t="s">
        <v>1742</v>
      </c>
      <c r="G1196" s="54" t="s">
        <v>4422</v>
      </c>
      <c r="H1196" s="54" t="s">
        <v>4422</v>
      </c>
      <c r="I1196" s="55" t="s">
        <v>3315</v>
      </c>
      <c r="J1196" s="35">
        <v>2</v>
      </c>
      <c r="K1196" s="36">
        <v>120</v>
      </c>
      <c r="L1196" s="35">
        <v>1</v>
      </c>
      <c r="M1196" s="36">
        <v>140</v>
      </c>
      <c r="N1196" s="34"/>
      <c r="O1196" s="34"/>
      <c r="P1196" s="34"/>
      <c r="Q1196" s="34"/>
      <c r="R1196" s="35">
        <v>1</v>
      </c>
      <c r="S1196" s="35">
        <v>120</v>
      </c>
      <c r="T1196" s="34"/>
      <c r="U1196" s="34"/>
      <c r="V1196" s="34"/>
      <c r="W1196" s="34"/>
      <c r="X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>
        <v>1</v>
      </c>
      <c r="AO1196" s="36">
        <v>130</v>
      </c>
      <c r="AP1196" s="293">
        <f>MAX(K1196,M1196,O1196,Q1196,S1196,U1196,W1196,Y1196,AA1196,AC1196,AE1196,AG1196,AI1196,AK1196,AM1196,AO1196)*VLOOKUP(I1196,'5.- Instrumental'!$B$6:$O$303,14,FALSE)</f>
        <v>3.4150533108866443</v>
      </c>
      <c r="AQ1196" s="356">
        <f>VLOOKUP(C1196,'6.- Insumos'!$B$5:$K$2417,10,FALSE)</f>
        <v>239.62198999999995</v>
      </c>
      <c r="AR1196" s="293" t="s">
        <v>3270</v>
      </c>
      <c r="AS1196" s="293">
        <f t="shared" si="54"/>
        <v>243.03704331088659</v>
      </c>
      <c r="AU1196" s="357"/>
    </row>
    <row r="1197" spans="2:47" ht="38.25">
      <c r="B1197" s="52">
        <v>1191</v>
      </c>
      <c r="C1197" s="334">
        <v>56700</v>
      </c>
      <c r="D1197" s="81" t="s">
        <v>3848</v>
      </c>
      <c r="E1197" s="66" t="s">
        <v>3569</v>
      </c>
      <c r="F1197" s="55" t="s">
        <v>3563</v>
      </c>
      <c r="G1197" s="54" t="s">
        <v>4422</v>
      </c>
      <c r="H1197" s="54" t="s">
        <v>4422</v>
      </c>
      <c r="I1197" s="55" t="s">
        <v>3307</v>
      </c>
      <c r="J1197" s="34">
        <v>1</v>
      </c>
      <c r="K1197" s="34">
        <v>30</v>
      </c>
      <c r="L1197" s="34"/>
      <c r="M1197" s="34"/>
      <c r="N1197" s="34"/>
      <c r="O1197" s="34"/>
      <c r="P1197" s="34"/>
      <c r="Q1197" s="34"/>
      <c r="R1197" s="34">
        <v>1</v>
      </c>
      <c r="S1197" s="34">
        <v>30</v>
      </c>
      <c r="T1197" s="34"/>
      <c r="U1197" s="34"/>
      <c r="V1197" s="34"/>
      <c r="W1197" s="34"/>
      <c r="X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>
        <v>1</v>
      </c>
      <c r="AO1197" s="34">
        <v>35</v>
      </c>
      <c r="AP1197" s="293">
        <f>MAX(K1197,M1197,O1197,Q1197,S1197,U1197,W1197,Y1197,AA1197,AC1197,AE1197,AG1197,AI1197,AK1197,AM1197,AO1197)*VLOOKUP(I1197,'5.- Instrumental'!$B$6:$O$303,14,FALSE)</f>
        <v>0.56093048540965207</v>
      </c>
      <c r="AQ1197" s="356">
        <f>VLOOKUP(C1197,'6.- Insumos'!$B$5:$K$2417,10,FALSE)</f>
        <v>118.64</v>
      </c>
      <c r="AR1197" s="293">
        <f t="shared" ref="AR1197:AR1204" si="56">AP1197+AQ1197</f>
        <v>119.20093048540966</v>
      </c>
      <c r="AS1197" s="293">
        <f t="shared" si="54"/>
        <v>119.20093048540966</v>
      </c>
      <c r="AU1197" s="357"/>
    </row>
    <row r="1198" spans="2:47" ht="38.25">
      <c r="B1198" s="52">
        <v>1192</v>
      </c>
      <c r="C1198" s="334">
        <v>56740</v>
      </c>
      <c r="D1198" s="81" t="s">
        <v>3849</v>
      </c>
      <c r="E1198" s="66" t="s">
        <v>3562</v>
      </c>
      <c r="F1198" s="55" t="s">
        <v>3570</v>
      </c>
      <c r="G1198" s="54" t="s">
        <v>4422</v>
      </c>
      <c r="H1198" s="54" t="s">
        <v>4422</v>
      </c>
      <c r="I1198" s="55" t="s">
        <v>3315</v>
      </c>
      <c r="J1198" s="34">
        <v>2</v>
      </c>
      <c r="K1198" s="34">
        <v>45</v>
      </c>
      <c r="L1198" s="34">
        <v>1</v>
      </c>
      <c r="M1198" s="34">
        <v>65</v>
      </c>
      <c r="N1198" s="34"/>
      <c r="O1198" s="34"/>
      <c r="P1198" s="34"/>
      <c r="Q1198" s="34"/>
      <c r="R1198" s="34">
        <v>1</v>
      </c>
      <c r="S1198" s="34">
        <v>45</v>
      </c>
      <c r="T1198" s="34"/>
      <c r="U1198" s="34"/>
      <c r="V1198" s="34"/>
      <c r="W1198" s="34"/>
      <c r="X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>
        <v>1</v>
      </c>
      <c r="AO1198" s="34">
        <v>55</v>
      </c>
      <c r="AP1198" s="293">
        <f>MAX(K1198,M1198,O1198,Q1198,S1198,U1198,W1198,Y1198,AA1198,AC1198,AE1198,AG1198,AI1198,AK1198,AM1198,AO1198)*VLOOKUP(I1198,'5.- Instrumental'!$B$6:$O$303,14,FALSE)</f>
        <v>1.5855604657687992</v>
      </c>
      <c r="AQ1198" s="356">
        <f>VLOOKUP(C1198,'6.- Insumos'!$B$5:$K$2417,10,FALSE)</f>
        <v>164.964</v>
      </c>
      <c r="AR1198" s="293">
        <f t="shared" si="56"/>
        <v>166.54956046576879</v>
      </c>
      <c r="AS1198" s="293">
        <f t="shared" si="54"/>
        <v>166.54956046576879</v>
      </c>
      <c r="AU1198" s="357"/>
    </row>
    <row r="1199" spans="2:47" ht="38.25">
      <c r="B1199" s="52">
        <v>1193</v>
      </c>
      <c r="C1199" s="334">
        <v>56800</v>
      </c>
      <c r="D1199" s="81" t="s">
        <v>3850</v>
      </c>
      <c r="E1199" s="66" t="s">
        <v>3569</v>
      </c>
      <c r="F1199" s="55" t="s">
        <v>3563</v>
      </c>
      <c r="G1199" s="54" t="s">
        <v>4422</v>
      </c>
      <c r="H1199" s="54" t="s">
        <v>4422</v>
      </c>
      <c r="I1199" s="55" t="s">
        <v>3307</v>
      </c>
      <c r="J1199" s="35">
        <v>2</v>
      </c>
      <c r="K1199" s="36">
        <v>30</v>
      </c>
      <c r="L1199" s="35">
        <v>1</v>
      </c>
      <c r="M1199" s="36">
        <v>50</v>
      </c>
      <c r="N1199" s="34"/>
      <c r="O1199" s="34"/>
      <c r="P1199" s="34"/>
      <c r="Q1199" s="34"/>
      <c r="R1199" s="35">
        <v>1</v>
      </c>
      <c r="S1199" s="35">
        <v>30</v>
      </c>
      <c r="T1199" s="34"/>
      <c r="U1199" s="34"/>
      <c r="V1199" s="34"/>
      <c r="W1199" s="34"/>
      <c r="X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>
        <v>1</v>
      </c>
      <c r="AO1199" s="36">
        <v>40</v>
      </c>
      <c r="AP1199" s="293">
        <f>MAX(K1199,M1199,O1199,Q1199,S1199,U1199,W1199,Y1199,AA1199,AC1199,AE1199,AG1199,AI1199,AK1199,AM1199,AO1199)*VLOOKUP(I1199,'5.- Instrumental'!$B$6:$O$303,14,FALSE)</f>
        <v>0.80132926487093159</v>
      </c>
      <c r="AQ1199" s="356">
        <f>VLOOKUP(C1199,'6.- Insumos'!$B$5:$K$2417,10,FALSE)</f>
        <v>136.6</v>
      </c>
      <c r="AR1199" s="293">
        <f t="shared" si="56"/>
        <v>137.40132926487092</v>
      </c>
      <c r="AS1199" s="293">
        <f t="shared" si="54"/>
        <v>137.40132926487092</v>
      </c>
      <c r="AU1199" s="357"/>
    </row>
    <row r="1200" spans="2:47" ht="38.25">
      <c r="B1200" s="52">
        <v>1194</v>
      </c>
      <c r="C1200" s="334">
        <v>57000</v>
      </c>
      <c r="D1200" s="81" t="s">
        <v>3851</v>
      </c>
      <c r="E1200" s="66" t="s">
        <v>3569</v>
      </c>
      <c r="F1200" s="55" t="s">
        <v>3570</v>
      </c>
      <c r="G1200" s="54" t="s">
        <v>4422</v>
      </c>
      <c r="H1200" s="54" t="s">
        <v>4422</v>
      </c>
      <c r="I1200" s="55" t="s">
        <v>3315</v>
      </c>
      <c r="J1200" s="35">
        <v>2</v>
      </c>
      <c r="K1200" s="36">
        <v>60</v>
      </c>
      <c r="L1200" s="35">
        <v>1</v>
      </c>
      <c r="M1200" s="36">
        <v>80</v>
      </c>
      <c r="N1200" s="34"/>
      <c r="O1200" s="34"/>
      <c r="P1200" s="34"/>
      <c r="Q1200" s="34"/>
      <c r="R1200" s="35">
        <v>1</v>
      </c>
      <c r="S1200" s="35">
        <v>60</v>
      </c>
      <c r="T1200" s="34"/>
      <c r="U1200" s="34"/>
      <c r="V1200" s="34"/>
      <c r="W1200" s="34"/>
      <c r="X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>
        <v>1</v>
      </c>
      <c r="AO1200" s="36">
        <v>70</v>
      </c>
      <c r="AP1200" s="293">
        <f>MAX(K1200,M1200,O1200,Q1200,S1200,U1200,W1200,Y1200,AA1200,AC1200,AE1200,AG1200,AI1200,AK1200,AM1200,AO1200)*VLOOKUP(I1200,'5.- Instrumental'!$B$6:$O$303,14,FALSE)</f>
        <v>1.9514590347923684</v>
      </c>
      <c r="AQ1200" s="356">
        <f>VLOOKUP(C1200,'6.- Insumos'!$B$5:$K$2417,10,FALSE)</f>
        <v>117.40399999999998</v>
      </c>
      <c r="AR1200" s="293">
        <f t="shared" si="56"/>
        <v>119.35545903479235</v>
      </c>
      <c r="AS1200" s="293">
        <f t="shared" si="54"/>
        <v>119.35545903479235</v>
      </c>
      <c r="AU1200" s="357"/>
    </row>
    <row r="1201" spans="2:47" ht="38.25">
      <c r="B1201" s="52">
        <v>1195</v>
      </c>
      <c r="C1201" s="334">
        <v>57020</v>
      </c>
      <c r="D1201" s="81" t="s">
        <v>4580</v>
      </c>
      <c r="E1201" s="66" t="s">
        <v>3569</v>
      </c>
      <c r="F1201" s="55" t="s">
        <v>3563</v>
      </c>
      <c r="G1201" s="54" t="s">
        <v>4422</v>
      </c>
      <c r="H1201" s="54" t="s">
        <v>4422</v>
      </c>
      <c r="I1201" s="55" t="s">
        <v>3307</v>
      </c>
      <c r="J1201" s="34">
        <v>1</v>
      </c>
      <c r="K1201" s="34">
        <v>20</v>
      </c>
      <c r="L1201" s="34"/>
      <c r="M1201" s="34"/>
      <c r="N1201" s="34"/>
      <c r="O1201" s="34"/>
      <c r="P1201" s="34"/>
      <c r="Q1201" s="34"/>
      <c r="R1201" s="34"/>
      <c r="S1201" s="34"/>
      <c r="T1201" s="34"/>
      <c r="U1201" s="34"/>
      <c r="V1201" s="34"/>
      <c r="W1201" s="34"/>
      <c r="X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>
        <v>1</v>
      </c>
      <c r="AO1201" s="34">
        <v>25</v>
      </c>
      <c r="AP1201" s="293">
        <f>MAX(K1201,M1201,O1201,Q1201,S1201,U1201,W1201,Y1201,AA1201,AC1201,AE1201,AG1201,AI1201,AK1201,AM1201,AO1201)*VLOOKUP(I1201,'5.- Instrumental'!$B$6:$O$303,14,FALSE)</f>
        <v>0.4006646324354658</v>
      </c>
      <c r="AQ1201" s="356">
        <f>VLOOKUP(C1201,'6.- Insumos'!$B$5:$K$2417,10,FALSE)</f>
        <v>136.6</v>
      </c>
      <c r="AR1201" s="293">
        <f t="shared" si="56"/>
        <v>137.00066463243547</v>
      </c>
      <c r="AS1201" s="293">
        <f t="shared" si="54"/>
        <v>137.00066463243547</v>
      </c>
      <c r="AU1201" s="357"/>
    </row>
    <row r="1202" spans="2:47" ht="25.5">
      <c r="B1202" s="52">
        <v>1196</v>
      </c>
      <c r="C1202" s="334">
        <v>57061</v>
      </c>
      <c r="D1202" s="361" t="s">
        <v>4581</v>
      </c>
      <c r="E1202" s="66" t="s">
        <v>3562</v>
      </c>
      <c r="F1202" s="55" t="s">
        <v>3565</v>
      </c>
      <c r="G1202" s="54" t="s">
        <v>4422</v>
      </c>
      <c r="H1202" s="54" t="s">
        <v>4422</v>
      </c>
      <c r="I1202" s="55" t="s">
        <v>3293</v>
      </c>
      <c r="J1202" s="35">
        <v>2</v>
      </c>
      <c r="K1202" s="36">
        <v>15</v>
      </c>
      <c r="L1202" s="35">
        <v>1</v>
      </c>
      <c r="M1202" s="36">
        <v>35</v>
      </c>
      <c r="N1202" s="34"/>
      <c r="O1202" s="34"/>
      <c r="P1202" s="34"/>
      <c r="Q1202" s="34"/>
      <c r="R1202" s="35">
        <v>1</v>
      </c>
      <c r="S1202" s="35">
        <v>15</v>
      </c>
      <c r="T1202" s="34"/>
      <c r="U1202" s="34"/>
      <c r="V1202" s="34"/>
      <c r="W1202" s="34"/>
      <c r="X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>
        <v>1</v>
      </c>
      <c r="AO1202" s="36">
        <v>25</v>
      </c>
      <c r="AP1202" s="293">
        <f>MAX(K1202,M1202,O1202,Q1202,S1202,U1202,W1202,Y1202,AA1202,AC1202,AE1202,AG1202,AI1202,AK1202,AM1202,AO1202)*VLOOKUP(I1202,'5.- Instrumental'!$B$6:$O$303,14,FALSE)</f>
        <v>7.3008733164983172E-2</v>
      </c>
      <c r="AQ1202" s="356">
        <f>VLOOKUP(C1202,'6.- Insumos'!$B$5:$K$2417,10,FALSE)</f>
        <v>18.19285</v>
      </c>
      <c r="AR1202" s="293">
        <f t="shared" si="56"/>
        <v>18.265858733164983</v>
      </c>
      <c r="AS1202" s="293">
        <f t="shared" si="54"/>
        <v>18.265858733164983</v>
      </c>
      <c r="AU1202" s="357"/>
    </row>
    <row r="1203" spans="2:47" ht="25.5">
      <c r="B1203" s="52">
        <v>1197</v>
      </c>
      <c r="C1203" s="334">
        <v>57100</v>
      </c>
      <c r="D1203" s="81" t="s">
        <v>3852</v>
      </c>
      <c r="E1203" s="66" t="s">
        <v>3562</v>
      </c>
      <c r="F1203" s="55" t="s">
        <v>3565</v>
      </c>
      <c r="G1203" s="54" t="s">
        <v>4422</v>
      </c>
      <c r="H1203" s="54" t="s">
        <v>4422</v>
      </c>
      <c r="I1203" s="55" t="s">
        <v>3293</v>
      </c>
      <c r="J1203" s="34">
        <v>1</v>
      </c>
      <c r="K1203" s="34">
        <v>20</v>
      </c>
      <c r="L1203" s="34"/>
      <c r="M1203" s="34"/>
      <c r="N1203" s="34"/>
      <c r="O1203" s="34"/>
      <c r="P1203" s="34"/>
      <c r="Q1203" s="34"/>
      <c r="R1203" s="34"/>
      <c r="S1203" s="34"/>
      <c r="T1203" s="34"/>
      <c r="U1203" s="34"/>
      <c r="V1203" s="34"/>
      <c r="W1203" s="34"/>
      <c r="X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>
        <v>1</v>
      </c>
      <c r="AO1203" s="34">
        <v>25</v>
      </c>
      <c r="AP1203" s="293">
        <f>MAX(K1203,M1203,O1203,Q1203,S1203,U1203,W1203,Y1203,AA1203,AC1203,AE1203,AG1203,AI1203,AK1203,AM1203,AO1203)*VLOOKUP(I1203,'5.- Instrumental'!$B$6:$O$303,14,FALSE)</f>
        <v>5.2149095117845122E-2</v>
      </c>
      <c r="AQ1203" s="356">
        <f>VLOOKUP(C1203,'6.- Insumos'!$B$5:$K$2417,10,FALSE)</f>
        <v>18.19285</v>
      </c>
      <c r="AR1203" s="293">
        <f t="shared" si="56"/>
        <v>18.244999095117844</v>
      </c>
      <c r="AS1203" s="293">
        <f t="shared" si="54"/>
        <v>18.244999095117844</v>
      </c>
      <c r="AU1203" s="357"/>
    </row>
    <row r="1204" spans="2:47" ht="38.25">
      <c r="B1204" s="52">
        <v>1198</v>
      </c>
      <c r="C1204" s="334">
        <v>57106</v>
      </c>
      <c r="D1204" s="81" t="s">
        <v>3853</v>
      </c>
      <c r="E1204" s="66" t="s">
        <v>3569</v>
      </c>
      <c r="F1204" s="55" t="s">
        <v>3573</v>
      </c>
      <c r="G1204" s="54" t="s">
        <v>4422</v>
      </c>
      <c r="H1204" s="54" t="s">
        <v>4422</v>
      </c>
      <c r="I1204" s="55" t="s">
        <v>3315</v>
      </c>
      <c r="J1204" s="35">
        <v>2</v>
      </c>
      <c r="K1204" s="36">
        <v>120</v>
      </c>
      <c r="L1204" s="35">
        <v>1</v>
      </c>
      <c r="M1204" s="36">
        <v>140</v>
      </c>
      <c r="N1204" s="34"/>
      <c r="O1204" s="34"/>
      <c r="P1204" s="34"/>
      <c r="Q1204" s="34"/>
      <c r="R1204" s="35">
        <v>1</v>
      </c>
      <c r="S1204" s="35">
        <v>120</v>
      </c>
      <c r="T1204" s="34"/>
      <c r="U1204" s="34"/>
      <c r="V1204" s="34"/>
      <c r="W1204" s="34"/>
      <c r="X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>
        <v>1</v>
      </c>
      <c r="AO1204" s="36">
        <v>130</v>
      </c>
      <c r="AP1204" s="293">
        <f>MAX(K1204,M1204,O1204,Q1204,S1204,U1204,W1204,Y1204,AA1204,AC1204,AE1204,AG1204,AI1204,AK1204,AM1204,AO1204)*VLOOKUP(I1204,'5.- Instrumental'!$B$6:$O$303,14,FALSE)</f>
        <v>3.4150533108866443</v>
      </c>
      <c r="AQ1204" s="356">
        <f>VLOOKUP(C1204,'6.- Insumos'!$B$5:$K$2417,10,FALSE)</f>
        <v>265.93249000000003</v>
      </c>
      <c r="AR1204" s="293">
        <f t="shared" si="56"/>
        <v>269.34754331088669</v>
      </c>
      <c r="AS1204" s="293">
        <f t="shared" si="54"/>
        <v>269.34754331088669</v>
      </c>
      <c r="AU1204" s="357"/>
    </row>
    <row r="1205" spans="2:47" ht="38.25">
      <c r="B1205" s="52">
        <v>1199</v>
      </c>
      <c r="C1205" s="334">
        <v>57110</v>
      </c>
      <c r="D1205" s="81" t="s">
        <v>3854</v>
      </c>
      <c r="E1205" s="66" t="s">
        <v>3569</v>
      </c>
      <c r="F1205" s="55" t="s">
        <v>1742</v>
      </c>
      <c r="G1205" s="54" t="s">
        <v>4422</v>
      </c>
      <c r="H1205" s="54" t="s">
        <v>4422</v>
      </c>
      <c r="I1205" s="55" t="s">
        <v>3315</v>
      </c>
      <c r="J1205" s="35">
        <v>2</v>
      </c>
      <c r="K1205" s="36">
        <v>150</v>
      </c>
      <c r="L1205" s="35">
        <v>1</v>
      </c>
      <c r="M1205" s="36">
        <v>170</v>
      </c>
      <c r="N1205" s="34"/>
      <c r="O1205" s="34"/>
      <c r="P1205" s="34"/>
      <c r="Q1205" s="34"/>
      <c r="R1205" s="35">
        <v>1</v>
      </c>
      <c r="S1205" s="35">
        <v>150</v>
      </c>
      <c r="T1205" s="34"/>
      <c r="U1205" s="34"/>
      <c r="V1205" s="34"/>
      <c r="W1205" s="34"/>
      <c r="X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>
        <v>1</v>
      </c>
      <c r="AO1205" s="36">
        <v>160</v>
      </c>
      <c r="AP1205" s="293">
        <f>MAX(K1205,M1205,O1205,Q1205,S1205,U1205,W1205,Y1205,AA1205,AC1205,AE1205,AG1205,AI1205,AK1205,AM1205,AO1205)*VLOOKUP(I1205,'5.- Instrumental'!$B$6:$O$303,14,FALSE)</f>
        <v>4.1468504489337823</v>
      </c>
      <c r="AQ1205" s="356">
        <f>VLOOKUP(C1205,'6.- Insumos'!$B$5:$K$2417,10,FALSE)</f>
        <v>401.66800666666666</v>
      </c>
      <c r="AR1205" s="293" t="s">
        <v>3270</v>
      </c>
      <c r="AS1205" s="293">
        <f t="shared" si="54"/>
        <v>405.81485711560043</v>
      </c>
      <c r="AU1205" s="357"/>
    </row>
    <row r="1206" spans="2:47" ht="38.25">
      <c r="B1206" s="52">
        <v>1200</v>
      </c>
      <c r="C1206" s="334">
        <v>57120</v>
      </c>
      <c r="D1206" s="81" t="s">
        <v>3855</v>
      </c>
      <c r="E1206" s="66" t="s">
        <v>3569</v>
      </c>
      <c r="F1206" s="55" t="s">
        <v>3570</v>
      </c>
      <c r="G1206" s="54" t="s">
        <v>4422</v>
      </c>
      <c r="H1206" s="54" t="s">
        <v>4422</v>
      </c>
      <c r="I1206" s="55" t="s">
        <v>3315</v>
      </c>
      <c r="J1206" s="35">
        <v>2</v>
      </c>
      <c r="K1206" s="36">
        <v>120</v>
      </c>
      <c r="L1206" s="35">
        <v>1</v>
      </c>
      <c r="M1206" s="36">
        <v>140</v>
      </c>
      <c r="N1206" s="34"/>
      <c r="O1206" s="34"/>
      <c r="P1206" s="34"/>
      <c r="Q1206" s="34"/>
      <c r="R1206" s="35">
        <v>1</v>
      </c>
      <c r="S1206" s="35">
        <v>120</v>
      </c>
      <c r="T1206" s="34"/>
      <c r="U1206" s="34"/>
      <c r="V1206" s="34"/>
      <c r="W1206" s="34"/>
      <c r="X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>
        <v>1</v>
      </c>
      <c r="AO1206" s="36">
        <v>130</v>
      </c>
      <c r="AP1206" s="293">
        <f>MAX(K1206,M1206,O1206,Q1206,S1206,U1206,W1206,Y1206,AA1206,AC1206,AE1206,AG1206,AI1206,AK1206,AM1206,AO1206)*VLOOKUP(I1206,'5.- Instrumental'!$B$6:$O$303,14,FALSE)</f>
        <v>3.4150533108866443</v>
      </c>
      <c r="AQ1206" s="356">
        <f>VLOOKUP(C1206,'6.- Insumos'!$B$5:$K$2417,10,FALSE)</f>
        <v>164.964</v>
      </c>
      <c r="AR1206" s="293">
        <f t="shared" ref="AR1206:AR1214" si="57">AP1206+AQ1206</f>
        <v>168.37905331088663</v>
      </c>
      <c r="AS1206" s="293">
        <f t="shared" si="54"/>
        <v>168.37905331088663</v>
      </c>
      <c r="AU1206" s="357"/>
    </row>
    <row r="1207" spans="2:47" ht="38.25">
      <c r="B1207" s="52">
        <v>1201</v>
      </c>
      <c r="C1207" s="334">
        <v>57130</v>
      </c>
      <c r="D1207" s="81" t="s">
        <v>3856</v>
      </c>
      <c r="E1207" s="66" t="s">
        <v>3569</v>
      </c>
      <c r="F1207" s="55" t="s">
        <v>3563</v>
      </c>
      <c r="G1207" s="54" t="s">
        <v>4422</v>
      </c>
      <c r="H1207" s="54" t="s">
        <v>4422</v>
      </c>
      <c r="I1207" s="55" t="s">
        <v>3307</v>
      </c>
      <c r="J1207" s="35">
        <v>2</v>
      </c>
      <c r="K1207" s="36">
        <v>60</v>
      </c>
      <c r="L1207" s="35">
        <v>1</v>
      </c>
      <c r="M1207" s="36">
        <v>80</v>
      </c>
      <c r="N1207" s="34"/>
      <c r="O1207" s="34"/>
      <c r="P1207" s="34"/>
      <c r="Q1207" s="34"/>
      <c r="R1207" s="35">
        <v>1</v>
      </c>
      <c r="S1207" s="35">
        <v>60</v>
      </c>
      <c r="T1207" s="34"/>
      <c r="U1207" s="34"/>
      <c r="V1207" s="34"/>
      <c r="W1207" s="34"/>
      <c r="X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>
        <v>1</v>
      </c>
      <c r="AO1207" s="36">
        <v>70</v>
      </c>
      <c r="AP1207" s="293">
        <f>MAX(K1207,M1207,O1207,Q1207,S1207,U1207,W1207,Y1207,AA1207,AC1207,AE1207,AG1207,AI1207,AK1207,AM1207,AO1207)*VLOOKUP(I1207,'5.- Instrumental'!$B$6:$O$303,14,FALSE)</f>
        <v>1.2821268237934904</v>
      </c>
      <c r="AQ1207" s="356">
        <f>VLOOKUP(C1207,'6.- Insumos'!$B$5:$K$2417,10,FALSE)</f>
        <v>118.64</v>
      </c>
      <c r="AR1207" s="293">
        <f t="shared" si="57"/>
        <v>119.92212682379349</v>
      </c>
      <c r="AS1207" s="293">
        <f t="shared" si="54"/>
        <v>119.92212682379349</v>
      </c>
      <c r="AU1207" s="357"/>
    </row>
    <row r="1208" spans="2:47" ht="25.5">
      <c r="B1208" s="52">
        <v>1202</v>
      </c>
      <c r="C1208" s="334">
        <v>57210</v>
      </c>
      <c r="D1208" s="361" t="s">
        <v>4582</v>
      </c>
      <c r="E1208" s="66" t="s">
        <v>3569</v>
      </c>
      <c r="F1208" s="55" t="s">
        <v>3563</v>
      </c>
      <c r="G1208" s="54" t="s">
        <v>4422</v>
      </c>
      <c r="H1208" s="54" t="s">
        <v>4422</v>
      </c>
      <c r="I1208" s="55" t="s">
        <v>3293</v>
      </c>
      <c r="J1208" s="35">
        <v>2</v>
      </c>
      <c r="K1208" s="36">
        <v>60</v>
      </c>
      <c r="L1208" s="35">
        <v>1</v>
      </c>
      <c r="M1208" s="36">
        <v>80</v>
      </c>
      <c r="N1208" s="34"/>
      <c r="O1208" s="34"/>
      <c r="P1208" s="34"/>
      <c r="Q1208" s="34"/>
      <c r="R1208" s="35">
        <v>1</v>
      </c>
      <c r="S1208" s="35">
        <v>60</v>
      </c>
      <c r="T1208" s="34"/>
      <c r="U1208" s="34"/>
      <c r="V1208" s="34"/>
      <c r="W1208" s="34"/>
      <c r="X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>
        <v>1</v>
      </c>
      <c r="AO1208" s="36">
        <v>70</v>
      </c>
      <c r="AP1208" s="293">
        <f>MAX(K1208,M1208,O1208,Q1208,S1208,U1208,W1208,Y1208,AA1208,AC1208,AE1208,AG1208,AI1208,AK1208,AM1208,AO1208)*VLOOKUP(I1208,'5.- Instrumental'!$B$6:$O$303,14,FALSE)</f>
        <v>0.1668771043771044</v>
      </c>
      <c r="AQ1208" s="356">
        <f>VLOOKUP(C1208,'6.- Insumos'!$B$5:$K$2417,10,FALSE)</f>
        <v>118.64</v>
      </c>
      <c r="AR1208" s="293">
        <f t="shared" si="57"/>
        <v>118.80687710437711</v>
      </c>
      <c r="AS1208" s="293">
        <f t="shared" si="54"/>
        <v>118.80687710437711</v>
      </c>
      <c r="AU1208" s="357"/>
    </row>
    <row r="1209" spans="2:47" ht="38.25">
      <c r="B1209" s="52">
        <v>1203</v>
      </c>
      <c r="C1209" s="334">
        <v>57230</v>
      </c>
      <c r="D1209" s="81" t="s">
        <v>3857</v>
      </c>
      <c r="E1209" s="66" t="s">
        <v>3569</v>
      </c>
      <c r="F1209" s="55" t="s">
        <v>3570</v>
      </c>
      <c r="G1209" s="54" t="s">
        <v>4422</v>
      </c>
      <c r="H1209" s="54" t="s">
        <v>4422</v>
      </c>
      <c r="I1209" s="55" t="s">
        <v>3315</v>
      </c>
      <c r="J1209" s="34">
        <v>2</v>
      </c>
      <c r="K1209" s="34">
        <v>45</v>
      </c>
      <c r="L1209" s="34">
        <v>1</v>
      </c>
      <c r="M1209" s="34">
        <v>65</v>
      </c>
      <c r="N1209" s="34"/>
      <c r="O1209" s="34"/>
      <c r="P1209" s="34"/>
      <c r="Q1209" s="34"/>
      <c r="R1209" s="34">
        <v>1</v>
      </c>
      <c r="S1209" s="34">
        <v>45</v>
      </c>
      <c r="T1209" s="34"/>
      <c r="U1209" s="34"/>
      <c r="V1209" s="34"/>
      <c r="W1209" s="34"/>
      <c r="X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>
        <v>1</v>
      </c>
      <c r="AO1209" s="34">
        <v>55</v>
      </c>
      <c r="AP1209" s="293">
        <f>MAX(K1209,M1209,O1209,Q1209,S1209,U1209,W1209,Y1209,AA1209,AC1209,AE1209,AG1209,AI1209,AK1209,AM1209,AO1209)*VLOOKUP(I1209,'5.- Instrumental'!$B$6:$O$303,14,FALSE)</f>
        <v>1.5855604657687992</v>
      </c>
      <c r="AQ1209" s="356">
        <f>VLOOKUP(C1209,'6.- Insumos'!$B$5:$K$2417,10,FALSE)</f>
        <v>247.98201666666665</v>
      </c>
      <c r="AR1209" s="293">
        <f t="shared" si="57"/>
        <v>249.56757713243545</v>
      </c>
      <c r="AS1209" s="293">
        <f t="shared" si="54"/>
        <v>249.56757713243545</v>
      </c>
      <c r="AU1209" s="357"/>
    </row>
    <row r="1210" spans="2:47" ht="38.25">
      <c r="B1210" s="52">
        <v>1204</v>
      </c>
      <c r="C1210" s="334">
        <v>57240</v>
      </c>
      <c r="D1210" s="81" t="s">
        <v>3858</v>
      </c>
      <c r="E1210" s="66" t="s">
        <v>3569</v>
      </c>
      <c r="F1210" s="55" t="s">
        <v>3570</v>
      </c>
      <c r="G1210" s="54" t="s">
        <v>4422</v>
      </c>
      <c r="H1210" s="54" t="s">
        <v>4422</v>
      </c>
      <c r="I1210" s="55" t="s">
        <v>3315</v>
      </c>
      <c r="J1210" s="34">
        <v>2</v>
      </c>
      <c r="K1210" s="34">
        <v>45</v>
      </c>
      <c r="L1210" s="34">
        <v>1</v>
      </c>
      <c r="M1210" s="34">
        <v>65</v>
      </c>
      <c r="N1210" s="34"/>
      <c r="O1210" s="34"/>
      <c r="P1210" s="34"/>
      <c r="Q1210" s="34"/>
      <c r="R1210" s="34">
        <v>1</v>
      </c>
      <c r="S1210" s="34">
        <v>45</v>
      </c>
      <c r="T1210" s="34"/>
      <c r="U1210" s="34"/>
      <c r="V1210" s="34"/>
      <c r="W1210" s="34"/>
      <c r="X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>
        <v>1</v>
      </c>
      <c r="AO1210" s="34">
        <v>55</v>
      </c>
      <c r="AP1210" s="293">
        <f>MAX(K1210,M1210,O1210,Q1210,S1210,U1210,W1210,Y1210,AA1210,AC1210,AE1210,AG1210,AI1210,AK1210,AM1210,AO1210)*VLOOKUP(I1210,'5.- Instrumental'!$B$6:$O$303,14,FALSE)</f>
        <v>1.5855604657687992</v>
      </c>
      <c r="AQ1210" s="356">
        <f>VLOOKUP(C1210,'6.- Insumos'!$B$5:$K$2417,10,FALSE)</f>
        <v>164.964</v>
      </c>
      <c r="AR1210" s="293">
        <f t="shared" si="57"/>
        <v>166.54956046576879</v>
      </c>
      <c r="AS1210" s="293">
        <f t="shared" si="54"/>
        <v>166.54956046576879</v>
      </c>
      <c r="AU1210" s="357"/>
    </row>
    <row r="1211" spans="2:47" ht="38.25">
      <c r="B1211" s="52">
        <v>1205</v>
      </c>
      <c r="C1211" s="334">
        <v>57250</v>
      </c>
      <c r="D1211" s="81" t="s">
        <v>2851</v>
      </c>
      <c r="E1211" s="66" t="s">
        <v>3569</v>
      </c>
      <c r="F1211" s="55" t="s">
        <v>3570</v>
      </c>
      <c r="G1211" s="54" t="s">
        <v>4422</v>
      </c>
      <c r="H1211" s="54" t="s">
        <v>4422</v>
      </c>
      <c r="I1211" s="55" t="s">
        <v>3315</v>
      </c>
      <c r="J1211" s="35">
        <v>2</v>
      </c>
      <c r="K1211" s="36">
        <v>30</v>
      </c>
      <c r="L1211" s="35">
        <v>1</v>
      </c>
      <c r="M1211" s="36">
        <v>50</v>
      </c>
      <c r="N1211" s="34"/>
      <c r="O1211" s="34"/>
      <c r="P1211" s="34"/>
      <c r="Q1211" s="34"/>
      <c r="R1211" s="35">
        <v>1</v>
      </c>
      <c r="S1211" s="35">
        <v>30</v>
      </c>
      <c r="T1211" s="34"/>
      <c r="U1211" s="34"/>
      <c r="V1211" s="34"/>
      <c r="W1211" s="34"/>
      <c r="X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>
        <v>1</v>
      </c>
      <c r="AO1211" s="36">
        <v>40</v>
      </c>
      <c r="AP1211" s="293">
        <f>MAX(K1211,M1211,O1211,Q1211,S1211,U1211,W1211,Y1211,AA1211,AC1211,AE1211,AG1211,AI1211,AK1211,AM1211,AO1211)*VLOOKUP(I1211,'5.- Instrumental'!$B$6:$O$303,14,FALSE)</f>
        <v>1.2196618967452302</v>
      </c>
      <c r="AQ1211" s="356">
        <f>VLOOKUP(C1211,'6.- Insumos'!$B$5:$K$2417,10,FALSE)</f>
        <v>164.964</v>
      </c>
      <c r="AR1211" s="293">
        <f t="shared" si="57"/>
        <v>166.18366189674524</v>
      </c>
      <c r="AS1211" s="293">
        <f t="shared" si="54"/>
        <v>166.18366189674524</v>
      </c>
      <c r="AU1211" s="357"/>
    </row>
    <row r="1212" spans="2:47" ht="38.25">
      <c r="B1212" s="52">
        <v>1206</v>
      </c>
      <c r="C1212" s="334">
        <v>57260</v>
      </c>
      <c r="D1212" s="361" t="s">
        <v>4583</v>
      </c>
      <c r="E1212" s="66" t="s">
        <v>3569</v>
      </c>
      <c r="F1212" s="55" t="s">
        <v>3570</v>
      </c>
      <c r="G1212" s="54" t="s">
        <v>4422</v>
      </c>
      <c r="H1212" s="54" t="s">
        <v>4422</v>
      </c>
      <c r="I1212" s="55" t="s">
        <v>3315</v>
      </c>
      <c r="J1212" s="35">
        <v>2</v>
      </c>
      <c r="K1212" s="36">
        <v>60</v>
      </c>
      <c r="L1212" s="35">
        <v>1</v>
      </c>
      <c r="M1212" s="36">
        <v>80</v>
      </c>
      <c r="N1212" s="34"/>
      <c r="O1212" s="34"/>
      <c r="P1212" s="34"/>
      <c r="Q1212" s="34"/>
      <c r="R1212" s="35">
        <v>1</v>
      </c>
      <c r="S1212" s="35">
        <v>60</v>
      </c>
      <c r="T1212" s="34"/>
      <c r="U1212" s="34"/>
      <c r="V1212" s="34"/>
      <c r="W1212" s="34"/>
      <c r="X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>
        <v>1</v>
      </c>
      <c r="AO1212" s="36">
        <v>70</v>
      </c>
      <c r="AP1212" s="293">
        <f>MAX(K1212,M1212,O1212,Q1212,S1212,U1212,W1212,Y1212,AA1212,AC1212,AE1212,AG1212,AI1212,AK1212,AM1212,AO1212)*VLOOKUP(I1212,'5.- Instrumental'!$B$6:$O$303,14,FALSE)</f>
        <v>1.9514590347923684</v>
      </c>
      <c r="AQ1212" s="356">
        <f>VLOOKUP(C1212,'6.- Insumos'!$B$5:$K$2417,10,FALSE)</f>
        <v>164.964</v>
      </c>
      <c r="AR1212" s="293">
        <f t="shared" si="57"/>
        <v>166.91545903479238</v>
      </c>
      <c r="AS1212" s="293">
        <f t="shared" si="54"/>
        <v>166.91545903479238</v>
      </c>
      <c r="AU1212" s="357"/>
    </row>
    <row r="1213" spans="2:47" ht="38.25">
      <c r="B1213" s="52">
        <v>1207</v>
      </c>
      <c r="C1213" s="334">
        <v>57268</v>
      </c>
      <c r="D1213" s="81" t="s">
        <v>2852</v>
      </c>
      <c r="E1213" s="66" t="s">
        <v>3569</v>
      </c>
      <c r="F1213" s="55" t="s">
        <v>3570</v>
      </c>
      <c r="G1213" s="54" t="s">
        <v>4422</v>
      </c>
      <c r="H1213" s="54" t="s">
        <v>4422</v>
      </c>
      <c r="I1213" s="55" t="s">
        <v>3315</v>
      </c>
      <c r="J1213" s="35">
        <v>2</v>
      </c>
      <c r="K1213" s="36">
        <v>35</v>
      </c>
      <c r="L1213" s="35">
        <v>1</v>
      </c>
      <c r="M1213" s="36">
        <v>55</v>
      </c>
      <c r="N1213" s="34"/>
      <c r="O1213" s="34"/>
      <c r="P1213" s="34"/>
      <c r="Q1213" s="34"/>
      <c r="R1213" s="35">
        <v>1</v>
      </c>
      <c r="S1213" s="35">
        <v>35</v>
      </c>
      <c r="T1213" s="34"/>
      <c r="U1213" s="34"/>
      <c r="V1213" s="34"/>
      <c r="W1213" s="34"/>
      <c r="X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>
        <v>1</v>
      </c>
      <c r="AO1213" s="36">
        <v>45</v>
      </c>
      <c r="AP1213" s="293">
        <f>MAX(K1213,M1213,O1213,Q1213,S1213,U1213,W1213,Y1213,AA1213,AC1213,AE1213,AG1213,AI1213,AK1213,AM1213,AO1213)*VLOOKUP(I1213,'5.- Instrumental'!$B$6:$O$303,14,FALSE)</f>
        <v>1.3416280864197532</v>
      </c>
      <c r="AQ1213" s="356">
        <f>VLOOKUP(C1213,'6.- Insumos'!$B$5:$K$2417,10,FALSE)</f>
        <v>164.964</v>
      </c>
      <c r="AR1213" s="293">
        <f t="shared" si="57"/>
        <v>166.30562808641974</v>
      </c>
      <c r="AS1213" s="293">
        <f t="shared" ref="AS1213:AS1276" si="58">AP1213++AQ1213</f>
        <v>166.30562808641974</v>
      </c>
      <c r="AU1213" s="357"/>
    </row>
    <row r="1214" spans="2:47" ht="38.25">
      <c r="B1214" s="52">
        <v>1208</v>
      </c>
      <c r="C1214" s="334">
        <v>57284</v>
      </c>
      <c r="D1214" s="81" t="s">
        <v>2853</v>
      </c>
      <c r="E1214" s="66" t="s">
        <v>3569</v>
      </c>
      <c r="F1214" s="55" t="s">
        <v>3570</v>
      </c>
      <c r="G1214" s="54" t="s">
        <v>4422</v>
      </c>
      <c r="H1214" s="54" t="s">
        <v>4422</v>
      </c>
      <c r="I1214" s="55" t="s">
        <v>3315</v>
      </c>
      <c r="J1214" s="35">
        <v>2</v>
      </c>
      <c r="K1214" s="36">
        <v>30</v>
      </c>
      <c r="L1214" s="35">
        <v>1</v>
      </c>
      <c r="M1214" s="36">
        <v>50</v>
      </c>
      <c r="N1214" s="34"/>
      <c r="O1214" s="34"/>
      <c r="P1214" s="34"/>
      <c r="Q1214" s="34"/>
      <c r="R1214" s="35">
        <v>1</v>
      </c>
      <c r="S1214" s="35">
        <v>30</v>
      </c>
      <c r="T1214" s="34"/>
      <c r="U1214" s="34"/>
      <c r="V1214" s="34"/>
      <c r="W1214" s="34"/>
      <c r="X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>
        <v>1</v>
      </c>
      <c r="AO1214" s="36">
        <v>40</v>
      </c>
      <c r="AP1214" s="293">
        <f>MAX(K1214,M1214,O1214,Q1214,S1214,U1214,W1214,Y1214,AA1214,AC1214,AE1214,AG1214,AI1214,AK1214,AM1214,AO1214)*VLOOKUP(I1214,'5.- Instrumental'!$B$6:$O$303,14,FALSE)</f>
        <v>1.2196618967452302</v>
      </c>
      <c r="AQ1214" s="356">
        <f>VLOOKUP(C1214,'6.- Insumos'!$B$5:$K$2417,10,FALSE)</f>
        <v>182.92399999999998</v>
      </c>
      <c r="AR1214" s="293">
        <f t="shared" si="57"/>
        <v>184.14366189674521</v>
      </c>
      <c r="AS1214" s="293">
        <f t="shared" si="58"/>
        <v>184.14366189674521</v>
      </c>
      <c r="AU1214" s="357"/>
    </row>
    <row r="1215" spans="2:47" ht="38.25">
      <c r="B1215" s="52">
        <v>1209</v>
      </c>
      <c r="C1215" s="334">
        <v>57291</v>
      </c>
      <c r="D1215" s="81" t="s">
        <v>2854</v>
      </c>
      <c r="E1215" s="66" t="s">
        <v>3569</v>
      </c>
      <c r="F1215" s="55" t="s">
        <v>1742</v>
      </c>
      <c r="G1215" s="54" t="s">
        <v>4422</v>
      </c>
      <c r="H1215" s="54" t="s">
        <v>4422</v>
      </c>
      <c r="I1215" s="55" t="s">
        <v>3315</v>
      </c>
      <c r="J1215" s="35">
        <v>2</v>
      </c>
      <c r="K1215" s="36">
        <v>90</v>
      </c>
      <c r="L1215" s="35">
        <v>1</v>
      </c>
      <c r="M1215" s="36">
        <v>110</v>
      </c>
      <c r="N1215" s="34"/>
      <c r="O1215" s="34"/>
      <c r="P1215" s="34"/>
      <c r="Q1215" s="34"/>
      <c r="R1215" s="35">
        <v>1</v>
      </c>
      <c r="S1215" s="35">
        <v>90</v>
      </c>
      <c r="T1215" s="34"/>
      <c r="U1215" s="34"/>
      <c r="V1215" s="34"/>
      <c r="W1215" s="34"/>
      <c r="X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>
        <v>1</v>
      </c>
      <c r="AO1215" s="36">
        <v>100</v>
      </c>
      <c r="AP1215" s="293">
        <f>MAX(K1215,M1215,O1215,Q1215,S1215,U1215,W1215,Y1215,AA1215,AC1215,AE1215,AG1215,AI1215,AK1215,AM1215,AO1215)*VLOOKUP(I1215,'5.- Instrumental'!$B$6:$O$303,14,FALSE)</f>
        <v>2.6832561728395063</v>
      </c>
      <c r="AQ1215" s="356">
        <f>VLOOKUP(C1215,'6.- Insumos'!$B$5:$K$2417,10,FALSE)</f>
        <v>257.58198999999996</v>
      </c>
      <c r="AR1215" s="293" t="s">
        <v>3270</v>
      </c>
      <c r="AS1215" s="293">
        <f t="shared" si="58"/>
        <v>260.26524617283945</v>
      </c>
      <c r="AU1215" s="357"/>
    </row>
    <row r="1216" spans="2:47" ht="38.25">
      <c r="B1216" s="52">
        <v>1210</v>
      </c>
      <c r="C1216" s="334">
        <v>57300</v>
      </c>
      <c r="D1216" s="81" t="s">
        <v>2855</v>
      </c>
      <c r="E1216" s="66" t="s">
        <v>3569</v>
      </c>
      <c r="F1216" s="55" t="s">
        <v>3573</v>
      </c>
      <c r="G1216" s="54" t="s">
        <v>4422</v>
      </c>
      <c r="H1216" s="54" t="s">
        <v>4422</v>
      </c>
      <c r="I1216" s="55" t="s">
        <v>3315</v>
      </c>
      <c r="J1216" s="34">
        <v>2</v>
      </c>
      <c r="K1216" s="34">
        <v>75</v>
      </c>
      <c r="L1216" s="34">
        <v>1</v>
      </c>
      <c r="M1216" s="34">
        <v>95</v>
      </c>
      <c r="N1216" s="34"/>
      <c r="O1216" s="34"/>
      <c r="P1216" s="34"/>
      <c r="Q1216" s="34"/>
      <c r="R1216" s="34">
        <v>1</v>
      </c>
      <c r="S1216" s="34">
        <v>75</v>
      </c>
      <c r="T1216" s="34"/>
      <c r="U1216" s="34"/>
      <c r="V1216" s="34"/>
      <c r="W1216" s="34"/>
      <c r="X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>
        <v>1</v>
      </c>
      <c r="AO1216" s="34">
        <v>65</v>
      </c>
      <c r="AP1216" s="293">
        <f>MAX(K1216,M1216,O1216,Q1216,S1216,U1216,W1216,Y1216,AA1216,AC1216,AE1216,AG1216,AI1216,AK1216,AM1216,AO1216)*VLOOKUP(I1216,'5.- Instrumental'!$B$6:$O$303,14,FALSE)</f>
        <v>2.3173576038159371</v>
      </c>
      <c r="AQ1216" s="356">
        <f>VLOOKUP(C1216,'6.- Insumos'!$B$5:$K$2417,10,FALSE)</f>
        <v>265.93249000000003</v>
      </c>
      <c r="AR1216" s="293">
        <f t="shared" ref="AR1216:AR1237" si="59">AP1216+AQ1216</f>
        <v>268.24984760381597</v>
      </c>
      <c r="AS1216" s="293">
        <f t="shared" si="58"/>
        <v>268.24984760381597</v>
      </c>
      <c r="AU1216" s="357"/>
    </row>
    <row r="1217" spans="2:47" ht="38.25">
      <c r="B1217" s="52">
        <v>1211</v>
      </c>
      <c r="C1217" s="334">
        <v>57400</v>
      </c>
      <c r="D1217" s="81" t="s">
        <v>2856</v>
      </c>
      <c r="E1217" s="66" t="s">
        <v>3569</v>
      </c>
      <c r="F1217" s="55" t="s">
        <v>3563</v>
      </c>
      <c r="G1217" s="54" t="s">
        <v>4422</v>
      </c>
      <c r="H1217" s="54" t="s">
        <v>4422</v>
      </c>
      <c r="I1217" s="55" t="s">
        <v>3307</v>
      </c>
      <c r="J1217" s="34">
        <v>1</v>
      </c>
      <c r="K1217" s="34">
        <v>25</v>
      </c>
      <c r="L1217" s="34">
        <v>1</v>
      </c>
      <c r="M1217" s="34">
        <v>30</v>
      </c>
      <c r="N1217" s="34"/>
      <c r="O1217" s="34"/>
      <c r="P1217" s="34"/>
      <c r="Q1217" s="34"/>
      <c r="R1217" s="34">
        <v>1</v>
      </c>
      <c r="S1217" s="34">
        <v>25</v>
      </c>
      <c r="T1217" s="34"/>
      <c r="U1217" s="34"/>
      <c r="V1217" s="34"/>
      <c r="W1217" s="34"/>
      <c r="X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>
        <v>1</v>
      </c>
      <c r="AO1217" s="34">
        <v>30</v>
      </c>
      <c r="AP1217" s="293">
        <f>MAX(K1217,M1217,O1217,Q1217,S1217,U1217,W1217,Y1217,AA1217,AC1217,AE1217,AG1217,AI1217,AK1217,AM1217,AO1217)*VLOOKUP(I1217,'5.- Instrumental'!$B$6:$O$303,14,FALSE)</f>
        <v>0.48079755892255893</v>
      </c>
      <c r="AQ1217" s="356">
        <f>VLOOKUP(C1217,'6.- Insumos'!$B$5:$K$2417,10,FALSE)</f>
        <v>71.08</v>
      </c>
      <c r="AR1217" s="293">
        <f t="shared" si="59"/>
        <v>71.560797558922559</v>
      </c>
      <c r="AS1217" s="293">
        <f t="shared" si="58"/>
        <v>71.560797558922559</v>
      </c>
      <c r="AU1217" s="357"/>
    </row>
    <row r="1218" spans="2:47" ht="38.25">
      <c r="B1218" s="52">
        <v>1212</v>
      </c>
      <c r="C1218" s="334">
        <v>57410</v>
      </c>
      <c r="D1218" s="81" t="s">
        <v>2857</v>
      </c>
      <c r="E1218" s="66" t="s">
        <v>3569</v>
      </c>
      <c r="F1218" s="55" t="s">
        <v>3563</v>
      </c>
      <c r="G1218" s="54" t="s">
        <v>4422</v>
      </c>
      <c r="H1218" s="54" t="s">
        <v>4422</v>
      </c>
      <c r="I1218" s="55" t="s">
        <v>3307</v>
      </c>
      <c r="J1218" s="34">
        <v>1</v>
      </c>
      <c r="K1218" s="34">
        <v>40</v>
      </c>
      <c r="L1218" s="34">
        <v>1</v>
      </c>
      <c r="M1218" s="34">
        <v>45</v>
      </c>
      <c r="N1218" s="34"/>
      <c r="O1218" s="34"/>
      <c r="P1218" s="34"/>
      <c r="Q1218" s="34"/>
      <c r="R1218" s="34">
        <v>1</v>
      </c>
      <c r="S1218" s="34">
        <v>40</v>
      </c>
      <c r="T1218" s="34"/>
      <c r="U1218" s="34"/>
      <c r="V1218" s="34"/>
      <c r="W1218" s="34"/>
      <c r="X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>
        <v>1</v>
      </c>
      <c r="AO1218" s="34">
        <v>45</v>
      </c>
      <c r="AP1218" s="293">
        <f>MAX(K1218,M1218,O1218,Q1218,S1218,U1218,W1218,Y1218,AA1218,AC1218,AE1218,AG1218,AI1218,AK1218,AM1218,AO1218)*VLOOKUP(I1218,'5.- Instrumental'!$B$6:$O$303,14,FALSE)</f>
        <v>0.72119633838383834</v>
      </c>
      <c r="AQ1218" s="356">
        <f>VLOOKUP(C1218,'6.- Insumos'!$B$5:$K$2417,10,FALSE)</f>
        <v>71.08</v>
      </c>
      <c r="AR1218" s="293">
        <f t="shared" si="59"/>
        <v>71.801196338383832</v>
      </c>
      <c r="AS1218" s="293">
        <f t="shared" si="58"/>
        <v>71.801196338383832</v>
      </c>
      <c r="AU1218" s="357"/>
    </row>
    <row r="1219" spans="2:47" ht="38.25">
      <c r="B1219" s="52">
        <v>1213</v>
      </c>
      <c r="C1219" s="334">
        <v>57452</v>
      </c>
      <c r="D1219" s="81" t="s">
        <v>4584</v>
      </c>
      <c r="E1219" s="66" t="s">
        <v>3569</v>
      </c>
      <c r="F1219" s="365" t="s">
        <v>4568</v>
      </c>
      <c r="G1219" s="40" t="s">
        <v>2220</v>
      </c>
      <c r="H1219" s="54" t="s">
        <v>4422</v>
      </c>
      <c r="I1219" s="55" t="s">
        <v>3293</v>
      </c>
      <c r="J1219" s="34">
        <v>1</v>
      </c>
      <c r="K1219" s="34">
        <v>20</v>
      </c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  <c r="X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>
        <v>1</v>
      </c>
      <c r="AO1219" s="34">
        <v>25</v>
      </c>
      <c r="AP1219" s="293">
        <f>MAX(K1219,M1219,O1219,Q1219,S1219,U1219,W1219,Y1219,AA1219,AC1219,AE1219,AG1219,AI1219,AK1219,AM1219,AO1219)*VLOOKUP(I1219,'5.- Instrumental'!$B$6:$O$303,14,FALSE)</f>
        <v>5.2149095117845122E-2</v>
      </c>
      <c r="AQ1219" s="356">
        <f>VLOOKUP(C1219,'6.- Insumos'!$B$5:$K$2417,10,FALSE)</f>
        <v>21.28</v>
      </c>
      <c r="AR1219" s="293">
        <f t="shared" si="59"/>
        <v>21.332149095117845</v>
      </c>
      <c r="AS1219" s="293">
        <f t="shared" si="58"/>
        <v>21.332149095117845</v>
      </c>
      <c r="AU1219" s="357"/>
    </row>
    <row r="1220" spans="2:47" ht="38.25">
      <c r="B1220" s="52">
        <v>1214</v>
      </c>
      <c r="C1220" s="334">
        <v>57500</v>
      </c>
      <c r="D1220" s="81" t="s">
        <v>2858</v>
      </c>
      <c r="E1220" s="66" t="s">
        <v>3569</v>
      </c>
      <c r="F1220" s="55" t="s">
        <v>3563</v>
      </c>
      <c r="G1220" s="54" t="s">
        <v>4422</v>
      </c>
      <c r="H1220" s="54" t="s">
        <v>4422</v>
      </c>
      <c r="I1220" s="55" t="s">
        <v>3307</v>
      </c>
      <c r="J1220" s="34">
        <v>1</v>
      </c>
      <c r="K1220" s="34">
        <v>15</v>
      </c>
      <c r="L1220" s="34"/>
      <c r="M1220" s="34"/>
      <c r="N1220" s="34"/>
      <c r="O1220" s="34"/>
      <c r="P1220" s="34"/>
      <c r="Q1220" s="34"/>
      <c r="R1220" s="34"/>
      <c r="S1220" s="34"/>
      <c r="T1220" s="34"/>
      <c r="U1220" s="34"/>
      <c r="V1220" s="34"/>
      <c r="W1220" s="34"/>
      <c r="X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>
        <v>1</v>
      </c>
      <c r="AO1220" s="34">
        <v>20</v>
      </c>
      <c r="AP1220" s="293">
        <f>MAX(K1220,M1220,O1220,Q1220,S1220,U1220,W1220,Y1220,AA1220,AC1220,AE1220,AG1220,AI1220,AK1220,AM1220,AO1220)*VLOOKUP(I1220,'5.- Instrumental'!$B$6:$O$303,14,FALSE)</f>
        <v>0.3205317059483726</v>
      </c>
      <c r="AQ1220" s="356">
        <f>VLOOKUP(C1220,'6.- Insumos'!$B$5:$K$2417,10,FALSE)</f>
        <v>39.472850000000001</v>
      </c>
      <c r="AR1220" s="293">
        <f t="shared" si="59"/>
        <v>39.793381705948377</v>
      </c>
      <c r="AS1220" s="293">
        <f t="shared" si="58"/>
        <v>39.793381705948377</v>
      </c>
      <c r="AU1220" s="357"/>
    </row>
    <row r="1221" spans="2:47" ht="38.25">
      <c r="B1221" s="52">
        <v>1215</v>
      </c>
      <c r="C1221" s="334">
        <v>57505</v>
      </c>
      <c r="D1221" s="81" t="s">
        <v>2859</v>
      </c>
      <c r="E1221" s="66" t="s">
        <v>3569</v>
      </c>
      <c r="F1221" s="55" t="s">
        <v>3563</v>
      </c>
      <c r="G1221" s="54" t="s">
        <v>4422</v>
      </c>
      <c r="H1221" s="54" t="s">
        <v>4422</v>
      </c>
      <c r="I1221" s="55" t="s">
        <v>3814</v>
      </c>
      <c r="J1221" s="35">
        <v>2</v>
      </c>
      <c r="K1221" s="36">
        <v>10</v>
      </c>
      <c r="L1221" s="35">
        <v>1</v>
      </c>
      <c r="M1221" s="36">
        <v>30</v>
      </c>
      <c r="N1221" s="34"/>
      <c r="O1221" s="34"/>
      <c r="P1221" s="34"/>
      <c r="Q1221" s="34"/>
      <c r="R1221" s="35">
        <v>1</v>
      </c>
      <c r="S1221" s="35">
        <v>10</v>
      </c>
      <c r="T1221" s="34"/>
      <c r="U1221" s="34"/>
      <c r="V1221" s="34"/>
      <c r="W1221" s="34"/>
      <c r="X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>
        <v>1</v>
      </c>
      <c r="AO1221" s="36">
        <v>10</v>
      </c>
      <c r="AP1221" s="293">
        <f>MAX(K1221,M1221,O1221,Q1221,S1221,U1221,W1221,Y1221,AA1221,AC1221,AE1221,AG1221,AI1221,AK1221,AM1221,AO1221)*VLOOKUP(I1221,'5.- Instrumental'!$B$6:$O$303,14,FALSE)</f>
        <v>0.26752025462962964</v>
      </c>
      <c r="AQ1221" s="356">
        <f>VLOOKUP(C1221,'6.- Insumos'!$B$5:$K$2417,10,FALSE)</f>
        <v>71.08</v>
      </c>
      <c r="AR1221" s="293">
        <f t="shared" si="59"/>
        <v>71.347520254629629</v>
      </c>
      <c r="AS1221" s="293">
        <f t="shared" si="58"/>
        <v>71.347520254629629</v>
      </c>
      <c r="AU1221" s="357"/>
    </row>
    <row r="1222" spans="2:47" ht="38.25">
      <c r="B1222" s="52">
        <v>1216</v>
      </c>
      <c r="C1222" s="334">
        <v>57510</v>
      </c>
      <c r="D1222" s="81" t="s">
        <v>2860</v>
      </c>
      <c r="E1222" s="66" t="s">
        <v>3562</v>
      </c>
      <c r="F1222" s="55" t="s">
        <v>3565</v>
      </c>
      <c r="G1222" s="54" t="s">
        <v>4422</v>
      </c>
      <c r="H1222" s="54" t="s">
        <v>4422</v>
      </c>
      <c r="I1222" s="55" t="s">
        <v>3307</v>
      </c>
      <c r="J1222" s="34">
        <v>1</v>
      </c>
      <c r="K1222" s="34">
        <v>20</v>
      </c>
      <c r="L1222" s="34"/>
      <c r="M1222" s="34"/>
      <c r="N1222" s="34"/>
      <c r="O1222" s="34"/>
      <c r="P1222" s="34"/>
      <c r="Q1222" s="34"/>
      <c r="R1222" s="34"/>
      <c r="S1222" s="34"/>
      <c r="T1222" s="34"/>
      <c r="U1222" s="34"/>
      <c r="V1222" s="34"/>
      <c r="W1222" s="34"/>
      <c r="X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>
        <v>1</v>
      </c>
      <c r="AO1222" s="34">
        <v>25</v>
      </c>
      <c r="AP1222" s="293">
        <f>MAX(K1222,M1222,O1222,Q1222,S1222,U1222,W1222,Y1222,AA1222,AC1222,AE1222,AG1222,AI1222,AK1222,AM1222,AO1222)*VLOOKUP(I1222,'5.- Instrumental'!$B$6:$O$303,14,FALSE)</f>
        <v>0.4006646324354658</v>
      </c>
      <c r="AQ1222" s="356">
        <f>VLOOKUP(C1222,'6.- Insumos'!$B$5:$K$2417,10,FALSE)</f>
        <v>42.279999999999994</v>
      </c>
      <c r="AR1222" s="293">
        <f t="shared" si="59"/>
        <v>42.680664632435459</v>
      </c>
      <c r="AS1222" s="293">
        <f t="shared" si="58"/>
        <v>42.680664632435459</v>
      </c>
      <c r="AU1222" s="357"/>
    </row>
    <row r="1223" spans="2:47" ht="38.25">
      <c r="B1223" s="52">
        <v>1217</v>
      </c>
      <c r="C1223" s="334">
        <v>57520</v>
      </c>
      <c r="D1223" s="361" t="s">
        <v>4585</v>
      </c>
      <c r="E1223" s="66" t="s">
        <v>3569</v>
      </c>
      <c r="F1223" s="55" t="s">
        <v>3570</v>
      </c>
      <c r="G1223" s="54" t="s">
        <v>4422</v>
      </c>
      <c r="H1223" s="54" t="s">
        <v>4422</v>
      </c>
      <c r="I1223" s="55" t="s">
        <v>3315</v>
      </c>
      <c r="J1223" s="35">
        <v>2</v>
      </c>
      <c r="K1223" s="36">
        <v>30</v>
      </c>
      <c r="L1223" s="35">
        <v>1</v>
      </c>
      <c r="M1223" s="36">
        <v>50</v>
      </c>
      <c r="N1223" s="34"/>
      <c r="O1223" s="34"/>
      <c r="P1223" s="34"/>
      <c r="Q1223" s="34"/>
      <c r="R1223" s="35">
        <v>1</v>
      </c>
      <c r="S1223" s="35">
        <v>30</v>
      </c>
      <c r="T1223" s="34"/>
      <c r="U1223" s="34"/>
      <c r="V1223" s="34"/>
      <c r="W1223" s="34"/>
      <c r="X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>
        <v>1</v>
      </c>
      <c r="AO1223" s="36">
        <v>40</v>
      </c>
      <c r="AP1223" s="293">
        <f>MAX(K1223,M1223,O1223,Q1223,S1223,U1223,W1223,Y1223,AA1223,AC1223,AE1223,AG1223,AI1223,AK1223,AM1223,AO1223)*VLOOKUP(I1223,'5.- Instrumental'!$B$6:$O$303,14,FALSE)</f>
        <v>1.2196618967452302</v>
      </c>
      <c r="AQ1223" s="356">
        <f>VLOOKUP(C1223,'6.- Insumos'!$B$5:$K$2417,10,FALSE)</f>
        <v>164.964</v>
      </c>
      <c r="AR1223" s="293">
        <f t="shared" si="59"/>
        <v>166.18366189674524</v>
      </c>
      <c r="AS1223" s="293">
        <f t="shared" si="58"/>
        <v>166.18366189674524</v>
      </c>
      <c r="AU1223" s="357"/>
    </row>
    <row r="1224" spans="2:47" ht="38.25">
      <c r="B1224" s="52">
        <v>1218</v>
      </c>
      <c r="C1224" s="334">
        <v>57530</v>
      </c>
      <c r="D1224" s="81" t="s">
        <v>2861</v>
      </c>
      <c r="E1224" s="66" t="s">
        <v>3569</v>
      </c>
      <c r="F1224" s="55" t="s">
        <v>3570</v>
      </c>
      <c r="G1224" s="54" t="s">
        <v>4422</v>
      </c>
      <c r="H1224" s="54" t="s">
        <v>4422</v>
      </c>
      <c r="I1224" s="55" t="s">
        <v>3315</v>
      </c>
      <c r="J1224" s="34">
        <v>2</v>
      </c>
      <c r="K1224" s="34">
        <v>45</v>
      </c>
      <c r="L1224" s="34">
        <v>1</v>
      </c>
      <c r="M1224" s="34">
        <v>65</v>
      </c>
      <c r="N1224" s="34"/>
      <c r="O1224" s="34"/>
      <c r="P1224" s="34"/>
      <c r="Q1224" s="34"/>
      <c r="R1224" s="34">
        <v>1</v>
      </c>
      <c r="S1224" s="34">
        <v>45</v>
      </c>
      <c r="T1224" s="34"/>
      <c r="U1224" s="34"/>
      <c r="V1224" s="34"/>
      <c r="W1224" s="34"/>
      <c r="X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>
        <v>1</v>
      </c>
      <c r="AO1224" s="34">
        <v>55</v>
      </c>
      <c r="AP1224" s="293">
        <f>MAX(K1224,M1224,O1224,Q1224,S1224,U1224,W1224,Y1224,AA1224,AC1224,AE1224,AG1224,AI1224,AK1224,AM1224,AO1224)*VLOOKUP(I1224,'5.- Instrumental'!$B$6:$O$303,14,FALSE)</f>
        <v>1.5855604657687992</v>
      </c>
      <c r="AQ1224" s="356">
        <f>VLOOKUP(C1224,'6.- Insumos'!$B$5:$K$2417,10,FALSE)</f>
        <v>182.92399999999998</v>
      </c>
      <c r="AR1224" s="293">
        <f t="shared" si="59"/>
        <v>184.50956046576877</v>
      </c>
      <c r="AS1224" s="293">
        <f t="shared" si="58"/>
        <v>184.50956046576877</v>
      </c>
      <c r="AU1224" s="357"/>
    </row>
    <row r="1225" spans="2:47" ht="51">
      <c r="B1225" s="52">
        <v>1219</v>
      </c>
      <c r="C1225" s="334">
        <v>57531</v>
      </c>
      <c r="D1225" s="81" t="s">
        <v>2862</v>
      </c>
      <c r="E1225" s="66" t="s">
        <v>3569</v>
      </c>
      <c r="F1225" s="55" t="s">
        <v>3573</v>
      </c>
      <c r="G1225" s="54" t="s">
        <v>4422</v>
      </c>
      <c r="H1225" s="54" t="s">
        <v>4422</v>
      </c>
      <c r="I1225" s="55" t="s">
        <v>3315</v>
      </c>
      <c r="J1225" s="34">
        <v>2</v>
      </c>
      <c r="K1225" s="34">
        <v>65</v>
      </c>
      <c r="L1225" s="34">
        <v>1</v>
      </c>
      <c r="M1225" s="34">
        <v>85</v>
      </c>
      <c r="N1225" s="34"/>
      <c r="O1225" s="34"/>
      <c r="P1225" s="34"/>
      <c r="Q1225" s="34"/>
      <c r="R1225" s="34">
        <v>1</v>
      </c>
      <c r="S1225" s="34">
        <v>65</v>
      </c>
      <c r="T1225" s="34"/>
      <c r="U1225" s="34"/>
      <c r="V1225" s="34"/>
      <c r="W1225" s="34"/>
      <c r="X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>
        <v>1</v>
      </c>
      <c r="AO1225" s="34">
        <v>75</v>
      </c>
      <c r="AP1225" s="293">
        <f>MAX(K1225,M1225,O1225,Q1225,S1225,U1225,W1225,Y1225,AA1225,AC1225,AE1225,AG1225,AI1225,AK1225,AM1225,AO1225)*VLOOKUP(I1225,'5.- Instrumental'!$B$6:$O$303,14,FALSE)</f>
        <v>2.0734252244668911</v>
      </c>
      <c r="AQ1225" s="356">
        <f>VLOOKUP(C1225,'6.- Insumos'!$B$5:$K$2417,10,FALSE)</f>
        <v>265.93249000000003</v>
      </c>
      <c r="AR1225" s="293">
        <f t="shared" si="59"/>
        <v>268.00591522446695</v>
      </c>
      <c r="AS1225" s="293">
        <f t="shared" si="58"/>
        <v>268.00591522446695</v>
      </c>
      <c r="AU1225" s="357"/>
    </row>
    <row r="1226" spans="2:47" ht="38.25">
      <c r="B1226" s="52">
        <v>1220</v>
      </c>
      <c r="C1226" s="334">
        <v>57540</v>
      </c>
      <c r="D1226" s="81" t="s">
        <v>2863</v>
      </c>
      <c r="E1226" s="66" t="s">
        <v>3569</v>
      </c>
      <c r="F1226" s="55" t="s">
        <v>3573</v>
      </c>
      <c r="G1226" s="54" t="s">
        <v>4422</v>
      </c>
      <c r="H1226" s="54" t="s">
        <v>4422</v>
      </c>
      <c r="I1226" s="55" t="s">
        <v>3315</v>
      </c>
      <c r="J1226" s="35">
        <v>2</v>
      </c>
      <c r="K1226" s="36">
        <v>60</v>
      </c>
      <c r="L1226" s="35">
        <v>1</v>
      </c>
      <c r="M1226" s="36">
        <v>80</v>
      </c>
      <c r="N1226" s="34"/>
      <c r="O1226" s="34"/>
      <c r="P1226" s="34"/>
      <c r="Q1226" s="34"/>
      <c r="R1226" s="35">
        <v>1</v>
      </c>
      <c r="S1226" s="35">
        <v>60</v>
      </c>
      <c r="T1226" s="34"/>
      <c r="U1226" s="34"/>
      <c r="V1226" s="34"/>
      <c r="W1226" s="34"/>
      <c r="X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>
        <v>1</v>
      </c>
      <c r="AO1226" s="36">
        <v>70</v>
      </c>
      <c r="AP1226" s="293">
        <f>MAX(K1226,M1226,O1226,Q1226,S1226,U1226,W1226,Y1226,AA1226,AC1226,AE1226,AG1226,AI1226,AK1226,AM1226,AO1226)*VLOOKUP(I1226,'5.- Instrumental'!$B$6:$O$303,14,FALSE)</f>
        <v>1.9514590347923684</v>
      </c>
      <c r="AQ1226" s="356">
        <f>VLOOKUP(C1226,'6.- Insumos'!$B$5:$K$2417,10,FALSE)</f>
        <v>265.93249000000003</v>
      </c>
      <c r="AR1226" s="293">
        <f t="shared" si="59"/>
        <v>267.88394903479241</v>
      </c>
      <c r="AS1226" s="293">
        <f t="shared" si="58"/>
        <v>267.88394903479241</v>
      </c>
      <c r="AU1226" s="357"/>
    </row>
    <row r="1227" spans="2:47" ht="38.25">
      <c r="B1227" s="52">
        <v>1221</v>
      </c>
      <c r="C1227" s="334">
        <v>57700</v>
      </c>
      <c r="D1227" s="81" t="s">
        <v>4586</v>
      </c>
      <c r="E1227" s="66" t="s">
        <v>3569</v>
      </c>
      <c r="F1227" s="55" t="s">
        <v>3570</v>
      </c>
      <c r="G1227" s="54" t="s">
        <v>4422</v>
      </c>
      <c r="H1227" s="54" t="s">
        <v>4422</v>
      </c>
      <c r="I1227" s="55" t="s">
        <v>3315</v>
      </c>
      <c r="J1227" s="34">
        <v>2</v>
      </c>
      <c r="K1227" s="34">
        <v>45</v>
      </c>
      <c r="L1227" s="34">
        <v>1</v>
      </c>
      <c r="M1227" s="34">
        <v>65</v>
      </c>
      <c r="N1227" s="34"/>
      <c r="O1227" s="34"/>
      <c r="P1227" s="34"/>
      <c r="Q1227" s="34"/>
      <c r="R1227" s="34">
        <v>1</v>
      </c>
      <c r="S1227" s="34">
        <v>45</v>
      </c>
      <c r="T1227" s="34"/>
      <c r="U1227" s="34"/>
      <c r="V1227" s="34"/>
      <c r="W1227" s="34"/>
      <c r="X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>
        <v>1</v>
      </c>
      <c r="AO1227" s="34">
        <v>55</v>
      </c>
      <c r="AP1227" s="293">
        <f>MAX(K1227,M1227,O1227,Q1227,S1227,U1227,W1227,Y1227,AA1227,AC1227,AE1227,AG1227,AI1227,AK1227,AM1227,AO1227)*VLOOKUP(I1227,'5.- Instrumental'!$B$6:$O$303,14,FALSE)</f>
        <v>1.5855604657687992</v>
      </c>
      <c r="AQ1227" s="356">
        <f>VLOOKUP(C1227,'6.- Insumos'!$B$5:$K$2417,10,FALSE)</f>
        <v>164.964</v>
      </c>
      <c r="AR1227" s="293">
        <f t="shared" si="59"/>
        <v>166.54956046576879</v>
      </c>
      <c r="AS1227" s="293">
        <f t="shared" si="58"/>
        <v>166.54956046576879</v>
      </c>
      <c r="AU1227" s="357"/>
    </row>
    <row r="1228" spans="2:47" ht="38.25">
      <c r="B1228" s="52">
        <v>1222</v>
      </c>
      <c r="C1228" s="334">
        <v>57720</v>
      </c>
      <c r="D1228" s="81" t="s">
        <v>4587</v>
      </c>
      <c r="E1228" s="66" t="s">
        <v>3569</v>
      </c>
      <c r="F1228" s="55" t="s">
        <v>3563</v>
      </c>
      <c r="G1228" s="54" t="s">
        <v>4422</v>
      </c>
      <c r="H1228" s="54" t="s">
        <v>4422</v>
      </c>
      <c r="I1228" s="55" t="s">
        <v>3307</v>
      </c>
      <c r="J1228" s="35">
        <v>2</v>
      </c>
      <c r="K1228" s="36">
        <v>15</v>
      </c>
      <c r="L1228" s="35">
        <v>1</v>
      </c>
      <c r="M1228" s="36">
        <v>35</v>
      </c>
      <c r="N1228" s="34"/>
      <c r="O1228" s="34"/>
      <c r="P1228" s="34"/>
      <c r="Q1228" s="34"/>
      <c r="R1228" s="35">
        <v>1</v>
      </c>
      <c r="S1228" s="35">
        <v>15</v>
      </c>
      <c r="T1228" s="34"/>
      <c r="U1228" s="34"/>
      <c r="V1228" s="34"/>
      <c r="W1228" s="34"/>
      <c r="X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>
        <v>1</v>
      </c>
      <c r="AO1228" s="36">
        <v>25</v>
      </c>
      <c r="AP1228" s="293">
        <f>MAX(K1228,M1228,O1228,Q1228,S1228,U1228,W1228,Y1228,AA1228,AC1228,AE1228,AG1228,AI1228,AK1228,AM1228,AO1228)*VLOOKUP(I1228,'5.- Instrumental'!$B$6:$O$303,14,FALSE)</f>
        <v>0.56093048540965207</v>
      </c>
      <c r="AQ1228" s="356">
        <f>VLOOKUP(C1228,'6.- Insumos'!$B$5:$K$2417,10,FALSE)</f>
        <v>118.64</v>
      </c>
      <c r="AR1228" s="293">
        <f t="shared" si="59"/>
        <v>119.20093048540966</v>
      </c>
      <c r="AS1228" s="293">
        <f t="shared" si="58"/>
        <v>119.20093048540966</v>
      </c>
      <c r="AU1228" s="357"/>
    </row>
    <row r="1229" spans="2:47" ht="38.25">
      <c r="B1229" s="52">
        <v>1223</v>
      </c>
      <c r="C1229" s="334">
        <v>58100</v>
      </c>
      <c r="D1229" s="81" t="s">
        <v>4588</v>
      </c>
      <c r="E1229" s="66" t="s">
        <v>3569</v>
      </c>
      <c r="F1229" s="55" t="s">
        <v>3563</v>
      </c>
      <c r="G1229" s="54" t="s">
        <v>4422</v>
      </c>
      <c r="H1229" s="54" t="s">
        <v>4422</v>
      </c>
      <c r="I1229" s="55" t="s">
        <v>3307</v>
      </c>
      <c r="J1229" s="34">
        <v>1</v>
      </c>
      <c r="K1229" s="34">
        <v>20</v>
      </c>
      <c r="L1229" s="34">
        <v>1</v>
      </c>
      <c r="M1229" s="34">
        <v>25</v>
      </c>
      <c r="N1229" s="34"/>
      <c r="O1229" s="34"/>
      <c r="P1229" s="34"/>
      <c r="Q1229" s="34"/>
      <c r="R1229" s="34">
        <v>1</v>
      </c>
      <c r="S1229" s="34">
        <v>20</v>
      </c>
      <c r="T1229" s="34"/>
      <c r="U1229" s="34"/>
      <c r="V1229" s="34"/>
      <c r="W1229" s="34"/>
      <c r="X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>
        <v>1</v>
      </c>
      <c r="AO1229" s="34">
        <v>25</v>
      </c>
      <c r="AP1229" s="293">
        <f>MAX(K1229,M1229,O1229,Q1229,S1229,U1229,W1229,Y1229,AA1229,AC1229,AE1229,AG1229,AI1229,AK1229,AM1229,AO1229)*VLOOKUP(I1229,'5.- Instrumental'!$B$6:$O$303,14,FALSE)</f>
        <v>0.4006646324354658</v>
      </c>
      <c r="AQ1229" s="356">
        <f>VLOOKUP(C1229,'6.- Insumos'!$B$5:$K$2417,10,FALSE)</f>
        <v>39.472850000000001</v>
      </c>
      <c r="AR1229" s="293">
        <f t="shared" si="59"/>
        <v>39.873514632435466</v>
      </c>
      <c r="AS1229" s="293">
        <f t="shared" si="58"/>
        <v>39.873514632435466</v>
      </c>
      <c r="AU1229" s="357"/>
    </row>
    <row r="1230" spans="2:47" ht="38.25">
      <c r="B1230" s="52">
        <v>1224</v>
      </c>
      <c r="C1230" s="334">
        <v>58101</v>
      </c>
      <c r="D1230" s="368" t="s">
        <v>2864</v>
      </c>
      <c r="E1230" s="66" t="s">
        <v>3562</v>
      </c>
      <c r="F1230" s="55" t="s">
        <v>3565</v>
      </c>
      <c r="G1230" s="54" t="s">
        <v>4422</v>
      </c>
      <c r="H1230" s="54" t="s">
        <v>4422</v>
      </c>
      <c r="I1230" s="55" t="s">
        <v>3307</v>
      </c>
      <c r="J1230" s="34">
        <v>1</v>
      </c>
      <c r="K1230" s="34">
        <v>20</v>
      </c>
      <c r="L1230" s="34"/>
      <c r="M1230" s="34"/>
      <c r="N1230" s="34"/>
      <c r="O1230" s="34"/>
      <c r="P1230" s="34"/>
      <c r="Q1230" s="34"/>
      <c r="R1230" s="34"/>
      <c r="S1230" s="34"/>
      <c r="T1230" s="34"/>
      <c r="U1230" s="34"/>
      <c r="V1230" s="34"/>
      <c r="W1230" s="34"/>
      <c r="X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>
        <v>1</v>
      </c>
      <c r="AO1230" s="34">
        <v>25</v>
      </c>
      <c r="AP1230" s="293">
        <f>MAX(K1230,M1230,O1230,Q1230,S1230,U1230,W1230,Y1230,AA1230,AC1230,AE1230,AG1230,AI1230,AK1230,AM1230,AO1230)*VLOOKUP(I1230,'5.- Instrumental'!$B$6:$O$303,14,FALSE)</f>
        <v>0.4006646324354658</v>
      </c>
      <c r="AQ1230" s="356">
        <f>VLOOKUP(C1230,'6.- Insumos'!$B$5:$K$2417,10,FALSE)</f>
        <v>2.9198499999999998</v>
      </c>
      <c r="AR1230" s="293">
        <f t="shared" si="59"/>
        <v>3.3205146324354655</v>
      </c>
      <c r="AS1230" s="293">
        <f t="shared" si="58"/>
        <v>3.3205146324354655</v>
      </c>
      <c r="AU1230" s="357"/>
    </row>
    <row r="1231" spans="2:47" ht="38.25">
      <c r="B1231" s="52">
        <v>1225</v>
      </c>
      <c r="C1231" s="334">
        <v>58120</v>
      </c>
      <c r="D1231" s="81" t="s">
        <v>2865</v>
      </c>
      <c r="E1231" s="66" t="s">
        <v>3569</v>
      </c>
      <c r="F1231" s="55" t="s">
        <v>3570</v>
      </c>
      <c r="G1231" s="54" t="s">
        <v>4422</v>
      </c>
      <c r="H1231" s="54" t="s">
        <v>4422</v>
      </c>
      <c r="I1231" s="55" t="s">
        <v>3315</v>
      </c>
      <c r="J1231" s="35">
        <v>2</v>
      </c>
      <c r="K1231" s="36">
        <v>10</v>
      </c>
      <c r="L1231" s="35">
        <v>1</v>
      </c>
      <c r="M1231" s="36">
        <v>30</v>
      </c>
      <c r="N1231" s="34"/>
      <c r="O1231" s="34"/>
      <c r="P1231" s="34"/>
      <c r="Q1231" s="34"/>
      <c r="R1231" s="35">
        <v>1</v>
      </c>
      <c r="S1231" s="35">
        <v>10</v>
      </c>
      <c r="T1231" s="34"/>
      <c r="U1231" s="34"/>
      <c r="V1231" s="34"/>
      <c r="W1231" s="34"/>
      <c r="X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>
        <v>1</v>
      </c>
      <c r="AO1231" s="36">
        <v>10</v>
      </c>
      <c r="AP1231" s="293">
        <f>MAX(K1231,M1231,O1231,Q1231,S1231,U1231,W1231,Y1231,AA1231,AC1231,AE1231,AG1231,AI1231,AK1231,AM1231,AO1231)*VLOOKUP(I1231,'5.- Instrumental'!$B$6:$O$303,14,FALSE)</f>
        <v>0.73179713804713808</v>
      </c>
      <c r="AQ1231" s="356">
        <f>VLOOKUP(C1231,'6.- Insumos'!$B$5:$K$2417,10,FALSE)</f>
        <v>117.40399999999998</v>
      </c>
      <c r="AR1231" s="293">
        <f t="shared" si="59"/>
        <v>118.13579713804712</v>
      </c>
      <c r="AS1231" s="293">
        <f t="shared" si="58"/>
        <v>118.13579713804712</v>
      </c>
      <c r="AU1231" s="357"/>
    </row>
    <row r="1232" spans="2:47" ht="38.25">
      <c r="B1232" s="52">
        <v>1226</v>
      </c>
      <c r="C1232" s="334">
        <v>58140</v>
      </c>
      <c r="D1232" s="361" t="s">
        <v>4589</v>
      </c>
      <c r="E1232" s="66" t="s">
        <v>3569</v>
      </c>
      <c r="F1232" s="55" t="s">
        <v>3573</v>
      </c>
      <c r="G1232" s="54" t="s">
        <v>4422</v>
      </c>
      <c r="H1232" s="54" t="s">
        <v>4422</v>
      </c>
      <c r="I1232" s="55" t="s">
        <v>3321</v>
      </c>
      <c r="J1232" s="35">
        <v>2</v>
      </c>
      <c r="K1232" s="36">
        <v>60</v>
      </c>
      <c r="L1232" s="35">
        <v>1</v>
      </c>
      <c r="M1232" s="36">
        <v>80</v>
      </c>
      <c r="N1232" s="34"/>
      <c r="O1232" s="34"/>
      <c r="P1232" s="34"/>
      <c r="Q1232" s="34"/>
      <c r="R1232" s="35">
        <v>1</v>
      </c>
      <c r="S1232" s="35">
        <v>60</v>
      </c>
      <c r="T1232" s="34"/>
      <c r="U1232" s="34"/>
      <c r="V1232" s="34"/>
      <c r="W1232" s="34"/>
      <c r="X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>
        <v>1</v>
      </c>
      <c r="AO1232" s="36">
        <v>70</v>
      </c>
      <c r="AP1232" s="293">
        <f>MAX(K1232,M1232,O1232,Q1232,S1232,U1232,W1232,Y1232,AA1232,AC1232,AE1232,AG1232,AI1232,AK1232,AM1232,AO1232)*VLOOKUP(I1232,'5.- Instrumental'!$B$6:$O$303,14,FALSE)</f>
        <v>2.3417508417508417</v>
      </c>
      <c r="AQ1232" s="356">
        <f>VLOOKUP(C1232,'6.- Insumos'!$B$5:$K$2417,10,FALSE)</f>
        <v>348.91450666666668</v>
      </c>
      <c r="AR1232" s="293">
        <f t="shared" si="59"/>
        <v>351.25625750841755</v>
      </c>
      <c r="AS1232" s="293">
        <f t="shared" si="58"/>
        <v>351.25625750841755</v>
      </c>
      <c r="AU1232" s="357"/>
    </row>
    <row r="1233" spans="2:47" ht="38.25">
      <c r="B1233" s="52">
        <v>1227</v>
      </c>
      <c r="C1233" s="334">
        <v>58145</v>
      </c>
      <c r="D1233" s="81" t="s">
        <v>4017</v>
      </c>
      <c r="E1233" s="66" t="s">
        <v>3569</v>
      </c>
      <c r="F1233" s="55" t="s">
        <v>3570</v>
      </c>
      <c r="G1233" s="54" t="s">
        <v>4422</v>
      </c>
      <c r="H1233" s="54" t="s">
        <v>4422</v>
      </c>
      <c r="I1233" s="55" t="s">
        <v>3315</v>
      </c>
      <c r="J1233" s="35">
        <v>2</v>
      </c>
      <c r="K1233" s="36">
        <v>60</v>
      </c>
      <c r="L1233" s="35">
        <v>1</v>
      </c>
      <c r="M1233" s="36">
        <v>80</v>
      </c>
      <c r="N1233" s="34"/>
      <c r="O1233" s="34"/>
      <c r="P1233" s="34"/>
      <c r="Q1233" s="34"/>
      <c r="R1233" s="35">
        <v>1</v>
      </c>
      <c r="S1233" s="35">
        <v>60</v>
      </c>
      <c r="T1233" s="34"/>
      <c r="U1233" s="34"/>
      <c r="V1233" s="34"/>
      <c r="W1233" s="34"/>
      <c r="X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>
        <v>1</v>
      </c>
      <c r="AO1233" s="36">
        <v>70</v>
      </c>
      <c r="AP1233" s="293">
        <f>MAX(K1233,M1233,O1233,Q1233,S1233,U1233,W1233,Y1233,AA1233,AC1233,AE1233,AG1233,AI1233,AK1233,AM1233,AO1233)*VLOOKUP(I1233,'5.- Instrumental'!$B$6:$O$303,14,FALSE)</f>
        <v>1.9514590347923684</v>
      </c>
      <c r="AQ1233" s="356">
        <f>VLOOKUP(C1233,'6.- Insumos'!$B$5:$K$2417,10,FALSE)</f>
        <v>182.92399999999998</v>
      </c>
      <c r="AR1233" s="293">
        <f t="shared" si="59"/>
        <v>184.87545903479236</v>
      </c>
      <c r="AS1233" s="293">
        <f t="shared" si="58"/>
        <v>184.87545903479236</v>
      </c>
      <c r="AU1233" s="357"/>
    </row>
    <row r="1234" spans="2:47" ht="38.25">
      <c r="B1234" s="52">
        <v>1228</v>
      </c>
      <c r="C1234" s="334">
        <v>58146</v>
      </c>
      <c r="D1234" s="368" t="s">
        <v>4018</v>
      </c>
      <c r="E1234" s="66" t="s">
        <v>3569</v>
      </c>
      <c r="F1234" s="55" t="s">
        <v>3570</v>
      </c>
      <c r="G1234" s="40" t="s">
        <v>3282</v>
      </c>
      <c r="H1234" s="54" t="s">
        <v>4422</v>
      </c>
      <c r="I1234" s="55" t="s">
        <v>3801</v>
      </c>
      <c r="J1234" s="35">
        <v>2</v>
      </c>
      <c r="K1234" s="36">
        <v>60</v>
      </c>
      <c r="L1234" s="35">
        <v>1</v>
      </c>
      <c r="M1234" s="36">
        <v>80</v>
      </c>
      <c r="N1234" s="34"/>
      <c r="O1234" s="34"/>
      <c r="P1234" s="34"/>
      <c r="Q1234" s="34"/>
      <c r="R1234" s="35">
        <v>1</v>
      </c>
      <c r="S1234" s="35">
        <v>60</v>
      </c>
      <c r="T1234" s="34"/>
      <c r="U1234" s="34"/>
      <c r="V1234" s="34"/>
      <c r="W1234" s="34"/>
      <c r="X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>
        <v>1</v>
      </c>
      <c r="AO1234" s="36">
        <v>70</v>
      </c>
      <c r="AP1234" s="293">
        <f>MAX(K1234,M1234,O1234,Q1234,S1234,U1234,W1234,Y1234,AA1234,AC1234,AE1234,AG1234,AI1234,AK1234,AM1234,AO1234)*VLOOKUP(I1234,'5.- Instrumental'!$B$6:$O$303,14,FALSE)</f>
        <v>3.9038299663299663</v>
      </c>
      <c r="AQ1234" s="356">
        <f>VLOOKUP(C1234,'6.- Insumos'!$B$5:$K$2417,10,FALSE)</f>
        <v>258.16601666666668</v>
      </c>
      <c r="AR1234" s="293">
        <f t="shared" si="59"/>
        <v>262.06984663299664</v>
      </c>
      <c r="AS1234" s="293">
        <f t="shared" si="58"/>
        <v>262.06984663299664</v>
      </c>
      <c r="AU1234" s="357"/>
    </row>
    <row r="1235" spans="2:47" ht="38.25">
      <c r="B1235" s="52">
        <v>1229</v>
      </c>
      <c r="C1235" s="334">
        <v>58150</v>
      </c>
      <c r="D1235" s="81" t="s">
        <v>4590</v>
      </c>
      <c r="E1235" s="66" t="s">
        <v>3569</v>
      </c>
      <c r="F1235" s="55" t="s">
        <v>3573</v>
      </c>
      <c r="G1235" s="54" t="s">
        <v>4422</v>
      </c>
      <c r="H1235" s="54" t="s">
        <v>4422</v>
      </c>
      <c r="I1235" s="55" t="s">
        <v>3321</v>
      </c>
      <c r="J1235" s="35">
        <v>2</v>
      </c>
      <c r="K1235" s="36">
        <v>150</v>
      </c>
      <c r="L1235" s="35">
        <v>1</v>
      </c>
      <c r="M1235" s="36">
        <v>170</v>
      </c>
      <c r="N1235" s="34"/>
      <c r="O1235" s="34"/>
      <c r="P1235" s="34"/>
      <c r="Q1235" s="34"/>
      <c r="R1235" s="35">
        <v>1</v>
      </c>
      <c r="S1235" s="35">
        <v>150</v>
      </c>
      <c r="T1235" s="34"/>
      <c r="U1235" s="34"/>
      <c r="V1235" s="34"/>
      <c r="W1235" s="34"/>
      <c r="X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>
        <v>1</v>
      </c>
      <c r="AO1235" s="36">
        <v>160</v>
      </c>
      <c r="AP1235" s="293">
        <f>MAX(K1235,M1235,O1235,Q1235,S1235,U1235,W1235,Y1235,AA1235,AC1235,AE1235,AG1235,AI1235,AK1235,AM1235,AO1235)*VLOOKUP(I1235,'5.- Instrumental'!$B$6:$O$303,14,FALSE)</f>
        <v>4.9762205387205389</v>
      </c>
      <c r="AQ1235" s="356">
        <f>VLOOKUP(C1235,'6.- Insumos'!$B$5:$K$2417,10,FALSE)</f>
        <v>402.27850666666666</v>
      </c>
      <c r="AR1235" s="293">
        <f t="shared" si="59"/>
        <v>407.25472720538721</v>
      </c>
      <c r="AS1235" s="293">
        <f t="shared" si="58"/>
        <v>407.25472720538721</v>
      </c>
      <c r="AU1235" s="357"/>
    </row>
    <row r="1236" spans="2:47" ht="38.25">
      <c r="B1236" s="52">
        <v>1230</v>
      </c>
      <c r="C1236" s="334">
        <v>58180</v>
      </c>
      <c r="D1236" s="81" t="s">
        <v>4019</v>
      </c>
      <c r="E1236" s="66" t="s">
        <v>3569</v>
      </c>
      <c r="F1236" s="55" t="s">
        <v>3570</v>
      </c>
      <c r="G1236" s="54" t="s">
        <v>4422</v>
      </c>
      <c r="H1236" s="54" t="s">
        <v>4422</v>
      </c>
      <c r="I1236" s="55" t="s">
        <v>3315</v>
      </c>
      <c r="J1236" s="35">
        <v>2</v>
      </c>
      <c r="K1236" s="36">
        <v>120</v>
      </c>
      <c r="L1236" s="35">
        <v>1</v>
      </c>
      <c r="M1236" s="36">
        <v>140</v>
      </c>
      <c r="N1236" s="34"/>
      <c r="O1236" s="34"/>
      <c r="P1236" s="34"/>
      <c r="Q1236" s="34"/>
      <c r="R1236" s="35">
        <v>1</v>
      </c>
      <c r="S1236" s="35">
        <v>120</v>
      </c>
      <c r="T1236" s="34"/>
      <c r="U1236" s="34"/>
      <c r="V1236" s="34"/>
      <c r="W1236" s="34"/>
      <c r="X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>
        <v>1</v>
      </c>
      <c r="AO1236" s="36">
        <v>130</v>
      </c>
      <c r="AP1236" s="293">
        <f>MAX(K1236,M1236,O1236,Q1236,S1236,U1236,W1236,Y1236,AA1236,AC1236,AE1236,AG1236,AI1236,AK1236,AM1236,AO1236)*VLOOKUP(I1236,'5.- Instrumental'!$B$6:$O$303,14,FALSE)</f>
        <v>3.4150533108866443</v>
      </c>
      <c r="AQ1236" s="356">
        <f>VLOOKUP(C1236,'6.- Insumos'!$B$5:$K$2417,10,FALSE)</f>
        <v>298.90201666666667</v>
      </c>
      <c r="AR1236" s="293">
        <f t="shared" si="59"/>
        <v>302.31706997755333</v>
      </c>
      <c r="AS1236" s="293">
        <f t="shared" si="58"/>
        <v>302.31706997755333</v>
      </c>
      <c r="AU1236" s="357"/>
    </row>
    <row r="1237" spans="2:47" ht="51">
      <c r="B1237" s="52">
        <v>1231</v>
      </c>
      <c r="C1237" s="334">
        <v>58200</v>
      </c>
      <c r="D1237" s="81" t="s">
        <v>4020</v>
      </c>
      <c r="E1237" s="66" t="s">
        <v>3569</v>
      </c>
      <c r="F1237" s="55" t="s">
        <v>3573</v>
      </c>
      <c r="G1237" s="54" t="s">
        <v>4422</v>
      </c>
      <c r="H1237" s="54" t="s">
        <v>4422</v>
      </c>
      <c r="I1237" s="55" t="s">
        <v>3321</v>
      </c>
      <c r="J1237" s="35">
        <v>2</v>
      </c>
      <c r="K1237" s="36">
        <v>180</v>
      </c>
      <c r="L1237" s="35">
        <v>1</v>
      </c>
      <c r="M1237" s="36">
        <v>200</v>
      </c>
      <c r="N1237" s="34"/>
      <c r="O1237" s="34"/>
      <c r="P1237" s="34"/>
      <c r="Q1237" s="34"/>
      <c r="R1237" s="35">
        <v>1</v>
      </c>
      <c r="S1237" s="35">
        <v>180</v>
      </c>
      <c r="T1237" s="34"/>
      <c r="U1237" s="34"/>
      <c r="V1237" s="34"/>
      <c r="W1237" s="34"/>
      <c r="X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>
        <v>1</v>
      </c>
      <c r="AO1237" s="36">
        <v>190</v>
      </c>
      <c r="AP1237" s="293">
        <f>MAX(K1237,M1237,O1237,Q1237,S1237,U1237,W1237,Y1237,AA1237,AC1237,AE1237,AG1237,AI1237,AK1237,AM1237,AO1237)*VLOOKUP(I1237,'5.- Instrumental'!$B$6:$O$303,14,FALSE)</f>
        <v>5.8543771043771047</v>
      </c>
      <c r="AQ1237" s="356">
        <f>VLOOKUP(C1237,'6.- Insumos'!$B$5:$K$2417,10,FALSE)</f>
        <v>422.64650666666671</v>
      </c>
      <c r="AR1237" s="293">
        <f t="shared" si="59"/>
        <v>428.50088377104379</v>
      </c>
      <c r="AS1237" s="293">
        <f t="shared" si="58"/>
        <v>428.50088377104379</v>
      </c>
      <c r="AU1237" s="357"/>
    </row>
    <row r="1238" spans="2:47" ht="38.25">
      <c r="B1238" s="52">
        <v>1232</v>
      </c>
      <c r="C1238" s="334">
        <v>58210</v>
      </c>
      <c r="D1238" s="81" t="s">
        <v>4021</v>
      </c>
      <c r="E1238" s="66" t="s">
        <v>3569</v>
      </c>
      <c r="F1238" s="55" t="s">
        <v>1742</v>
      </c>
      <c r="G1238" s="54" t="s">
        <v>4422</v>
      </c>
      <c r="H1238" s="54" t="s">
        <v>4422</v>
      </c>
      <c r="I1238" s="55" t="s">
        <v>3321</v>
      </c>
      <c r="J1238" s="35">
        <v>2</v>
      </c>
      <c r="K1238" s="36">
        <v>210</v>
      </c>
      <c r="L1238" s="35">
        <v>1</v>
      </c>
      <c r="M1238" s="36">
        <v>230</v>
      </c>
      <c r="N1238" s="34"/>
      <c r="O1238" s="34"/>
      <c r="P1238" s="34"/>
      <c r="Q1238" s="34"/>
      <c r="R1238" s="35">
        <v>1</v>
      </c>
      <c r="S1238" s="35">
        <v>210</v>
      </c>
      <c r="T1238" s="34"/>
      <c r="U1238" s="34"/>
      <c r="V1238" s="34"/>
      <c r="W1238" s="34"/>
      <c r="X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>
        <v>1</v>
      </c>
      <c r="AO1238" s="36">
        <v>220</v>
      </c>
      <c r="AP1238" s="293">
        <f>MAX(K1238,M1238,O1238,Q1238,S1238,U1238,W1238,Y1238,AA1238,AC1238,AE1238,AG1238,AI1238,AK1238,AM1238,AO1238)*VLOOKUP(I1238,'5.- Instrumental'!$B$6:$O$303,14,FALSE)</f>
        <v>6.7325336700336704</v>
      </c>
      <c r="AQ1238" s="356">
        <f>VLOOKUP(C1238,'6.- Insumos'!$B$5:$K$2417,10,FALSE)</f>
        <v>434.66400666666658</v>
      </c>
      <c r="AR1238" s="293" t="s">
        <v>3270</v>
      </c>
      <c r="AS1238" s="293">
        <f t="shared" si="58"/>
        <v>441.39654033670024</v>
      </c>
      <c r="AU1238" s="357"/>
    </row>
    <row r="1239" spans="2:47" ht="38.25">
      <c r="B1239" s="52">
        <v>1233</v>
      </c>
      <c r="C1239" s="334">
        <v>58240</v>
      </c>
      <c r="D1239" s="81" t="s">
        <v>4022</v>
      </c>
      <c r="E1239" s="66" t="s">
        <v>3569</v>
      </c>
      <c r="F1239" s="55" t="s">
        <v>1742</v>
      </c>
      <c r="G1239" s="54" t="s">
        <v>4422</v>
      </c>
      <c r="H1239" s="54" t="s">
        <v>4422</v>
      </c>
      <c r="I1239" s="55" t="s">
        <v>3321</v>
      </c>
      <c r="J1239" s="35">
        <v>2</v>
      </c>
      <c r="K1239" s="36">
        <v>240</v>
      </c>
      <c r="L1239" s="35">
        <v>1</v>
      </c>
      <c r="M1239" s="36">
        <v>260</v>
      </c>
      <c r="N1239" s="34"/>
      <c r="O1239" s="34"/>
      <c r="P1239" s="34"/>
      <c r="Q1239" s="34"/>
      <c r="R1239" s="35">
        <v>1</v>
      </c>
      <c r="S1239" s="35">
        <v>240</v>
      </c>
      <c r="T1239" s="34"/>
      <c r="U1239" s="34"/>
      <c r="V1239" s="34"/>
      <c r="W1239" s="34"/>
      <c r="X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>
        <v>1</v>
      </c>
      <c r="AO1239" s="36">
        <v>250</v>
      </c>
      <c r="AP1239" s="293">
        <f>MAX(K1239,M1239,O1239,Q1239,S1239,U1239,W1239,Y1239,AA1239,AC1239,AE1239,AG1239,AI1239,AK1239,AM1239,AO1239)*VLOOKUP(I1239,'5.- Instrumental'!$B$6:$O$303,14,FALSE)</f>
        <v>7.6106902356902353</v>
      </c>
      <c r="AQ1239" s="356">
        <f>VLOOKUP(C1239,'6.- Insumos'!$B$5:$K$2417,10,FALSE)</f>
        <v>455.03200666666658</v>
      </c>
      <c r="AR1239" s="293" t="s">
        <v>3270</v>
      </c>
      <c r="AS1239" s="293">
        <f t="shared" si="58"/>
        <v>462.64269690235682</v>
      </c>
      <c r="AU1239" s="357"/>
    </row>
    <row r="1240" spans="2:47" ht="38.25">
      <c r="B1240" s="52">
        <v>1234</v>
      </c>
      <c r="C1240" s="334">
        <v>58260</v>
      </c>
      <c r="D1240" s="81" t="s">
        <v>4023</v>
      </c>
      <c r="E1240" s="66" t="s">
        <v>3569</v>
      </c>
      <c r="F1240" s="55" t="s">
        <v>1742</v>
      </c>
      <c r="G1240" s="54" t="s">
        <v>4422</v>
      </c>
      <c r="H1240" s="54" t="s">
        <v>4422</v>
      </c>
      <c r="I1240" s="55" t="s">
        <v>3321</v>
      </c>
      <c r="J1240" s="35">
        <v>2</v>
      </c>
      <c r="K1240" s="36">
        <v>90</v>
      </c>
      <c r="L1240" s="35">
        <v>1</v>
      </c>
      <c r="M1240" s="36">
        <v>110</v>
      </c>
      <c r="N1240" s="34"/>
      <c r="O1240" s="34"/>
      <c r="P1240" s="34"/>
      <c r="Q1240" s="34"/>
      <c r="R1240" s="35">
        <v>1</v>
      </c>
      <c r="S1240" s="35">
        <v>90</v>
      </c>
      <c r="T1240" s="34"/>
      <c r="U1240" s="34"/>
      <c r="V1240" s="34"/>
      <c r="W1240" s="34"/>
      <c r="X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>
        <v>1</v>
      </c>
      <c r="AO1240" s="36">
        <v>100</v>
      </c>
      <c r="AP1240" s="293">
        <f>MAX(K1240,M1240,O1240,Q1240,S1240,U1240,W1240,Y1240,AA1240,AC1240,AE1240,AG1240,AI1240,AK1240,AM1240,AO1240)*VLOOKUP(I1240,'5.- Instrumental'!$B$6:$O$303,14,FALSE)</f>
        <v>3.2199074074074074</v>
      </c>
      <c r="AQ1240" s="356">
        <f>VLOOKUP(C1240,'6.- Insumos'!$B$5:$K$2417,10,FALSE)</f>
        <v>239.62198999999995</v>
      </c>
      <c r="AR1240" s="293" t="s">
        <v>3270</v>
      </c>
      <c r="AS1240" s="293">
        <f t="shared" si="58"/>
        <v>242.84189740740737</v>
      </c>
      <c r="AU1240" s="357"/>
    </row>
    <row r="1241" spans="2:47" ht="38.25">
      <c r="B1241" s="52">
        <v>1235</v>
      </c>
      <c r="C1241" s="334">
        <v>58262</v>
      </c>
      <c r="D1241" s="81" t="s">
        <v>4024</v>
      </c>
      <c r="E1241" s="66" t="s">
        <v>3569</v>
      </c>
      <c r="F1241" s="55" t="s">
        <v>3573</v>
      </c>
      <c r="G1241" s="54" t="s">
        <v>4422</v>
      </c>
      <c r="H1241" s="54" t="s">
        <v>4422</v>
      </c>
      <c r="I1241" s="55" t="s">
        <v>3321</v>
      </c>
      <c r="J1241" s="35">
        <v>2</v>
      </c>
      <c r="K1241" s="36">
        <v>120</v>
      </c>
      <c r="L1241" s="35">
        <v>1</v>
      </c>
      <c r="M1241" s="36">
        <v>140</v>
      </c>
      <c r="N1241" s="34"/>
      <c r="O1241" s="34"/>
      <c r="P1241" s="34"/>
      <c r="Q1241" s="34"/>
      <c r="R1241" s="35">
        <v>1</v>
      </c>
      <c r="S1241" s="35">
        <v>120</v>
      </c>
      <c r="T1241" s="34"/>
      <c r="U1241" s="34"/>
      <c r="V1241" s="34"/>
      <c r="W1241" s="34"/>
      <c r="X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>
        <v>1</v>
      </c>
      <c r="AO1241" s="36">
        <v>130</v>
      </c>
      <c r="AP1241" s="293">
        <f>MAX(K1241,M1241,O1241,Q1241,S1241,U1241,W1241,Y1241,AA1241,AC1241,AE1241,AG1241,AI1241,AK1241,AM1241,AO1241)*VLOOKUP(I1241,'5.- Instrumental'!$B$6:$O$303,14,FALSE)</f>
        <v>4.0980639730639732</v>
      </c>
      <c r="AQ1241" s="356">
        <f>VLOOKUP(C1241,'6.- Insumos'!$B$5:$K$2417,10,FALSE)</f>
        <v>265.93249000000003</v>
      </c>
      <c r="AR1241" s="293">
        <f t="shared" ref="AR1241:AR1280" si="60">AP1241+AQ1241</f>
        <v>270.030553973064</v>
      </c>
      <c r="AS1241" s="293">
        <f t="shared" si="58"/>
        <v>270.030553973064</v>
      </c>
      <c r="AU1241" s="357"/>
    </row>
    <row r="1242" spans="2:47" ht="38.25">
      <c r="B1242" s="52">
        <v>1236</v>
      </c>
      <c r="C1242" s="334">
        <v>58275</v>
      </c>
      <c r="D1242" s="81" t="s">
        <v>4025</v>
      </c>
      <c r="E1242" s="66" t="s">
        <v>3569</v>
      </c>
      <c r="F1242" s="55" t="s">
        <v>3573</v>
      </c>
      <c r="G1242" s="54" t="s">
        <v>4422</v>
      </c>
      <c r="H1242" s="54" t="s">
        <v>4422</v>
      </c>
      <c r="I1242" s="55" t="s">
        <v>3321</v>
      </c>
      <c r="J1242" s="35">
        <v>2</v>
      </c>
      <c r="K1242" s="36">
        <v>150</v>
      </c>
      <c r="L1242" s="35">
        <v>1</v>
      </c>
      <c r="M1242" s="36">
        <v>170</v>
      </c>
      <c r="N1242" s="34"/>
      <c r="O1242" s="34"/>
      <c r="P1242" s="34"/>
      <c r="Q1242" s="34"/>
      <c r="R1242" s="35">
        <v>1</v>
      </c>
      <c r="S1242" s="35">
        <v>150</v>
      </c>
      <c r="T1242" s="34"/>
      <c r="U1242" s="34"/>
      <c r="V1242" s="34"/>
      <c r="W1242" s="34"/>
      <c r="X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>
        <v>1</v>
      </c>
      <c r="AO1242" s="36">
        <v>160</v>
      </c>
      <c r="AP1242" s="293">
        <f>MAX(K1242,M1242,O1242,Q1242,S1242,U1242,W1242,Y1242,AA1242,AC1242,AE1242,AG1242,AI1242,AK1242,AM1242,AO1242)*VLOOKUP(I1242,'5.- Instrumental'!$B$6:$O$303,14,FALSE)</f>
        <v>4.9762205387205389</v>
      </c>
      <c r="AQ1242" s="356">
        <f>VLOOKUP(C1242,'6.- Insumos'!$B$5:$K$2417,10,FALSE)</f>
        <v>265.93249000000003</v>
      </c>
      <c r="AR1242" s="293">
        <f t="shared" si="60"/>
        <v>270.90871053872058</v>
      </c>
      <c r="AS1242" s="293">
        <f t="shared" si="58"/>
        <v>270.90871053872058</v>
      </c>
      <c r="AU1242" s="357"/>
    </row>
    <row r="1243" spans="2:47" ht="38.25">
      <c r="B1243" s="52">
        <v>1237</v>
      </c>
      <c r="C1243" s="334">
        <v>58285</v>
      </c>
      <c r="D1243" s="81" t="s">
        <v>4026</v>
      </c>
      <c r="E1243" s="66" t="s">
        <v>3569</v>
      </c>
      <c r="F1243" s="55" t="s">
        <v>3573</v>
      </c>
      <c r="G1243" s="54" t="s">
        <v>4422</v>
      </c>
      <c r="H1243" s="54" t="s">
        <v>4422</v>
      </c>
      <c r="I1243" s="55" t="s">
        <v>3321</v>
      </c>
      <c r="J1243" s="35">
        <v>2</v>
      </c>
      <c r="K1243" s="36">
        <v>180</v>
      </c>
      <c r="L1243" s="35">
        <v>1</v>
      </c>
      <c r="M1243" s="36">
        <v>200</v>
      </c>
      <c r="N1243" s="34"/>
      <c r="O1243" s="34"/>
      <c r="P1243" s="34"/>
      <c r="Q1243" s="34"/>
      <c r="R1243" s="35">
        <v>1</v>
      </c>
      <c r="S1243" s="35">
        <v>180</v>
      </c>
      <c r="T1243" s="34"/>
      <c r="U1243" s="34"/>
      <c r="V1243" s="34"/>
      <c r="W1243" s="34"/>
      <c r="X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>
        <v>1</v>
      </c>
      <c r="AO1243" s="36">
        <v>190</v>
      </c>
      <c r="AP1243" s="293">
        <f>MAX(K1243,M1243,O1243,Q1243,S1243,U1243,W1243,Y1243,AA1243,AC1243,AE1243,AG1243,AI1243,AK1243,AM1243,AO1243)*VLOOKUP(I1243,'5.- Instrumental'!$B$6:$O$303,14,FALSE)</f>
        <v>5.8543771043771047</v>
      </c>
      <c r="AQ1243" s="356">
        <f>VLOOKUP(C1243,'6.- Insumos'!$B$5:$K$2417,10,FALSE)</f>
        <v>422.64650666666671</v>
      </c>
      <c r="AR1243" s="293">
        <f t="shared" si="60"/>
        <v>428.50088377104379</v>
      </c>
      <c r="AS1243" s="293">
        <f t="shared" si="58"/>
        <v>428.50088377104379</v>
      </c>
      <c r="AU1243" s="357"/>
    </row>
    <row r="1244" spans="2:47" ht="25.5">
      <c r="B1244" s="52">
        <v>1238</v>
      </c>
      <c r="C1244" s="334">
        <v>58300</v>
      </c>
      <c r="D1244" s="81" t="s">
        <v>4027</v>
      </c>
      <c r="E1244" s="66" t="s">
        <v>3562</v>
      </c>
      <c r="F1244" s="55" t="s">
        <v>3565</v>
      </c>
      <c r="G1244" s="54" t="s">
        <v>4422</v>
      </c>
      <c r="H1244" s="54" t="s">
        <v>4422</v>
      </c>
      <c r="I1244" s="55" t="s">
        <v>3293</v>
      </c>
      <c r="J1244" s="34">
        <v>1</v>
      </c>
      <c r="K1244" s="34">
        <v>8</v>
      </c>
      <c r="L1244" s="34"/>
      <c r="M1244" s="34"/>
      <c r="N1244" s="34"/>
      <c r="O1244" s="34"/>
      <c r="P1244" s="34"/>
      <c r="Q1244" s="34"/>
      <c r="R1244" s="34"/>
      <c r="S1244" s="34"/>
      <c r="T1244" s="34"/>
      <c r="U1244" s="34"/>
      <c r="V1244" s="34"/>
      <c r="W1244" s="34"/>
      <c r="X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>
        <v>1</v>
      </c>
      <c r="AO1244" s="34">
        <v>10</v>
      </c>
      <c r="AP1244" s="293">
        <f>MAX(K1244,M1244,O1244,Q1244,S1244,U1244,W1244,Y1244,AA1244,AC1244,AE1244,AG1244,AI1244,AK1244,AM1244,AO1244)*VLOOKUP(I1244,'5.- Instrumental'!$B$6:$O$303,14,FALSE)</f>
        <v>2.085963804713805E-2</v>
      </c>
      <c r="AQ1244" s="356">
        <f>VLOOKUP(C1244,'6.- Insumos'!$B$5:$K$2417,10,FALSE)</f>
        <v>2.9198499999999998</v>
      </c>
      <c r="AR1244" s="293">
        <f t="shared" si="60"/>
        <v>2.9407096380471378</v>
      </c>
      <c r="AS1244" s="293">
        <f t="shared" si="58"/>
        <v>2.9407096380471378</v>
      </c>
      <c r="AU1244" s="357"/>
    </row>
    <row r="1245" spans="2:47" ht="38.25">
      <c r="B1245" s="52">
        <v>1239</v>
      </c>
      <c r="C1245" s="334">
        <v>58301</v>
      </c>
      <c r="D1245" s="81" t="s">
        <v>4028</v>
      </c>
      <c r="E1245" s="66" t="s">
        <v>3562</v>
      </c>
      <c r="F1245" s="55" t="s">
        <v>3565</v>
      </c>
      <c r="G1245" s="54" t="s">
        <v>4422</v>
      </c>
      <c r="H1245" s="54" t="s">
        <v>4422</v>
      </c>
      <c r="I1245" s="55" t="s">
        <v>3297</v>
      </c>
      <c r="J1245" s="35">
        <v>2</v>
      </c>
      <c r="K1245" s="36">
        <v>60</v>
      </c>
      <c r="L1245" s="35">
        <v>1</v>
      </c>
      <c r="M1245" s="36">
        <v>80</v>
      </c>
      <c r="N1245" s="34"/>
      <c r="O1245" s="34"/>
      <c r="P1245" s="34"/>
      <c r="Q1245" s="34"/>
      <c r="R1245" s="35">
        <v>1</v>
      </c>
      <c r="S1245" s="35">
        <v>60</v>
      </c>
      <c r="T1245" s="34"/>
      <c r="U1245" s="34"/>
      <c r="V1245" s="34"/>
      <c r="W1245" s="34"/>
      <c r="X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>
        <v>1</v>
      </c>
      <c r="AO1245" s="36">
        <v>70</v>
      </c>
      <c r="AP1245" s="293">
        <f>MAX(K1245,M1245,O1245,Q1245,S1245,U1245,W1245,Y1245,AA1245,AC1245,AE1245,AG1245,AI1245,AK1245,AM1245,AO1245)*VLOOKUP(I1245,'5.- Instrumental'!$B$6:$O$303,14,FALSE)</f>
        <v>0.44591750841750843</v>
      </c>
      <c r="AQ1245" s="356">
        <f>VLOOKUP(C1245,'6.- Insumos'!$B$5:$K$2417,10,FALSE)</f>
        <v>2.9198499999999998</v>
      </c>
      <c r="AR1245" s="293">
        <f t="shared" si="60"/>
        <v>3.365767508417508</v>
      </c>
      <c r="AS1245" s="293">
        <f t="shared" si="58"/>
        <v>3.365767508417508</v>
      </c>
      <c r="AU1245" s="357"/>
    </row>
    <row r="1246" spans="2:47" ht="51">
      <c r="B1246" s="52">
        <v>1240</v>
      </c>
      <c r="C1246" s="334">
        <v>58400</v>
      </c>
      <c r="D1246" s="81" t="s">
        <v>4029</v>
      </c>
      <c r="E1246" s="66" t="s">
        <v>3569</v>
      </c>
      <c r="F1246" s="55" t="s">
        <v>3573</v>
      </c>
      <c r="G1246" s="54" t="s">
        <v>4422</v>
      </c>
      <c r="H1246" s="54" t="s">
        <v>4422</v>
      </c>
      <c r="I1246" s="55" t="s">
        <v>3321</v>
      </c>
      <c r="J1246" s="35">
        <v>2</v>
      </c>
      <c r="K1246" s="36">
        <v>60</v>
      </c>
      <c r="L1246" s="35">
        <v>1</v>
      </c>
      <c r="M1246" s="36">
        <v>80</v>
      </c>
      <c r="N1246" s="34"/>
      <c r="O1246" s="34"/>
      <c r="P1246" s="34"/>
      <c r="Q1246" s="34"/>
      <c r="R1246" s="35">
        <v>1</v>
      </c>
      <c r="S1246" s="35">
        <v>60</v>
      </c>
      <c r="T1246" s="34"/>
      <c r="U1246" s="34"/>
      <c r="V1246" s="34"/>
      <c r="W1246" s="34"/>
      <c r="X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>
        <v>1</v>
      </c>
      <c r="AO1246" s="36">
        <v>70</v>
      </c>
      <c r="AP1246" s="293">
        <f>MAX(K1246,M1246,O1246,Q1246,S1246,U1246,W1246,Y1246,AA1246,AC1246,AE1246,AG1246,AI1246,AK1246,AM1246,AO1246)*VLOOKUP(I1246,'5.- Instrumental'!$B$6:$O$303,14,FALSE)</f>
        <v>2.3417508417508417</v>
      </c>
      <c r="AQ1246" s="356">
        <f>VLOOKUP(C1246,'6.- Insumos'!$B$5:$K$2417,10,FALSE)</f>
        <v>200.41249000000002</v>
      </c>
      <c r="AR1246" s="293">
        <f t="shared" si="60"/>
        <v>202.75424084175086</v>
      </c>
      <c r="AS1246" s="293">
        <f t="shared" si="58"/>
        <v>202.75424084175086</v>
      </c>
      <c r="AU1246" s="357"/>
    </row>
    <row r="1247" spans="2:47" ht="38.25">
      <c r="B1247" s="52">
        <v>1241</v>
      </c>
      <c r="C1247" s="334">
        <v>58540</v>
      </c>
      <c r="D1247" s="81" t="s">
        <v>4030</v>
      </c>
      <c r="E1247" s="66" t="s">
        <v>3569</v>
      </c>
      <c r="F1247" s="55" t="s">
        <v>3573</v>
      </c>
      <c r="G1247" s="54" t="s">
        <v>4422</v>
      </c>
      <c r="H1247" s="54" t="s">
        <v>4422</v>
      </c>
      <c r="I1247" s="55" t="s">
        <v>3321</v>
      </c>
      <c r="J1247" s="35">
        <v>2</v>
      </c>
      <c r="K1247" s="36">
        <v>90</v>
      </c>
      <c r="L1247" s="35">
        <v>1</v>
      </c>
      <c r="M1247" s="36">
        <v>110</v>
      </c>
      <c r="N1247" s="34"/>
      <c r="O1247" s="34"/>
      <c r="P1247" s="34"/>
      <c r="Q1247" s="34"/>
      <c r="R1247" s="35">
        <v>1</v>
      </c>
      <c r="S1247" s="35">
        <v>90</v>
      </c>
      <c r="T1247" s="34"/>
      <c r="U1247" s="34"/>
      <c r="V1247" s="34"/>
      <c r="W1247" s="34"/>
      <c r="X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>
        <v>1</v>
      </c>
      <c r="AO1247" s="36">
        <v>100</v>
      </c>
      <c r="AP1247" s="293">
        <f>MAX(K1247,M1247,O1247,Q1247,S1247,U1247,W1247,Y1247,AA1247,AC1247,AE1247,AG1247,AI1247,AK1247,AM1247,AO1247)*VLOOKUP(I1247,'5.- Instrumental'!$B$6:$O$303,14,FALSE)</f>
        <v>3.2199074074074074</v>
      </c>
      <c r="AQ1247" s="356">
        <f>VLOOKUP(C1247,'6.- Insumos'!$B$5:$K$2417,10,FALSE)</f>
        <v>361.54250666666667</v>
      </c>
      <c r="AR1247" s="293">
        <f t="shared" si="60"/>
        <v>364.76241407407406</v>
      </c>
      <c r="AS1247" s="293">
        <f t="shared" si="58"/>
        <v>364.76241407407406</v>
      </c>
      <c r="AU1247" s="357"/>
    </row>
    <row r="1248" spans="2:47" ht="38.25">
      <c r="B1248" s="52">
        <v>1242</v>
      </c>
      <c r="C1248" s="334">
        <v>58545</v>
      </c>
      <c r="D1248" s="81" t="s">
        <v>4591</v>
      </c>
      <c r="E1248" s="66" t="s">
        <v>3569</v>
      </c>
      <c r="F1248" s="55" t="s">
        <v>3573</v>
      </c>
      <c r="G1248" s="40" t="s">
        <v>3282</v>
      </c>
      <c r="H1248" s="54" t="s">
        <v>4422</v>
      </c>
      <c r="I1248" s="55" t="s">
        <v>3801</v>
      </c>
      <c r="J1248" s="35">
        <v>2</v>
      </c>
      <c r="K1248" s="36">
        <v>60</v>
      </c>
      <c r="L1248" s="35">
        <v>1</v>
      </c>
      <c r="M1248" s="36">
        <v>80</v>
      </c>
      <c r="N1248" s="34"/>
      <c r="O1248" s="34"/>
      <c r="P1248" s="34"/>
      <c r="Q1248" s="34"/>
      <c r="R1248" s="35">
        <v>1</v>
      </c>
      <c r="S1248" s="35">
        <v>60</v>
      </c>
      <c r="T1248" s="34"/>
      <c r="U1248" s="34"/>
      <c r="V1248" s="34"/>
      <c r="W1248" s="34"/>
      <c r="X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>
        <v>1</v>
      </c>
      <c r="AO1248" s="36">
        <v>70</v>
      </c>
      <c r="AP1248" s="293">
        <f>MAX(K1248,M1248,O1248,Q1248,S1248,U1248,W1248,Y1248,AA1248,AC1248,AE1248,AG1248,AI1248,AK1248,AM1248,AO1248)*VLOOKUP(I1248,'5.- Instrumental'!$B$6:$O$303,14,FALSE)</f>
        <v>3.9038299663299663</v>
      </c>
      <c r="AQ1248" s="356">
        <f>VLOOKUP(C1248,'6.- Insumos'!$B$5:$K$2417,10,FALSE)</f>
        <v>341.17450666666673</v>
      </c>
      <c r="AR1248" s="293">
        <f t="shared" si="60"/>
        <v>345.0783366329967</v>
      </c>
      <c r="AS1248" s="293">
        <f t="shared" si="58"/>
        <v>345.0783366329967</v>
      </c>
      <c r="AU1248" s="357"/>
    </row>
    <row r="1249" spans="2:47" ht="38.25">
      <c r="B1249" s="52">
        <v>1243</v>
      </c>
      <c r="C1249" s="334">
        <v>58550</v>
      </c>
      <c r="D1249" s="81" t="s">
        <v>4031</v>
      </c>
      <c r="E1249" s="66" t="s">
        <v>3569</v>
      </c>
      <c r="F1249" s="55" t="s">
        <v>3573</v>
      </c>
      <c r="G1249" s="40" t="s">
        <v>3282</v>
      </c>
      <c r="H1249" s="54" t="s">
        <v>4422</v>
      </c>
      <c r="I1249" s="55" t="s">
        <v>3801</v>
      </c>
      <c r="J1249" s="35">
        <v>2</v>
      </c>
      <c r="K1249" s="36">
        <v>90</v>
      </c>
      <c r="L1249" s="35">
        <v>1</v>
      </c>
      <c r="M1249" s="36">
        <v>100</v>
      </c>
      <c r="N1249" s="34"/>
      <c r="O1249" s="34"/>
      <c r="P1249" s="34"/>
      <c r="Q1249" s="34"/>
      <c r="R1249" s="35">
        <v>1</v>
      </c>
      <c r="S1249" s="35">
        <v>90</v>
      </c>
      <c r="T1249" s="34"/>
      <c r="U1249" s="34"/>
      <c r="V1249" s="34"/>
      <c r="W1249" s="34"/>
      <c r="X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>
        <v>1</v>
      </c>
      <c r="AO1249" s="36">
        <v>100</v>
      </c>
      <c r="AP1249" s="293">
        <f>MAX(K1249,M1249,O1249,Q1249,S1249,U1249,W1249,Y1249,AA1249,AC1249,AE1249,AG1249,AI1249,AK1249,AM1249,AO1249)*VLOOKUP(I1249,'5.- Instrumental'!$B$6:$O$303,14,FALSE)</f>
        <v>4.8797874579124576</v>
      </c>
      <c r="AQ1249" s="356">
        <f>VLOOKUP(C1249,'6.- Insumos'!$B$5:$K$2417,10,FALSE)</f>
        <v>354.75317333333339</v>
      </c>
      <c r="AR1249" s="293">
        <f t="shared" si="60"/>
        <v>359.63296079124586</v>
      </c>
      <c r="AS1249" s="293">
        <f t="shared" si="58"/>
        <v>359.63296079124586</v>
      </c>
      <c r="AU1249" s="357"/>
    </row>
    <row r="1250" spans="2:47" ht="38.25">
      <c r="B1250" s="52">
        <v>1244</v>
      </c>
      <c r="C1250" s="334">
        <v>58555</v>
      </c>
      <c r="D1250" s="81" t="s">
        <v>4032</v>
      </c>
      <c r="E1250" s="66" t="s">
        <v>3562</v>
      </c>
      <c r="F1250" s="365" t="s">
        <v>4568</v>
      </c>
      <c r="G1250" s="30" t="s">
        <v>2600</v>
      </c>
      <c r="H1250" s="54" t="s">
        <v>4422</v>
      </c>
      <c r="I1250" s="55" t="s">
        <v>3307</v>
      </c>
      <c r="J1250" s="34">
        <v>1</v>
      </c>
      <c r="K1250" s="34">
        <v>30</v>
      </c>
      <c r="L1250" s="34"/>
      <c r="M1250" s="34"/>
      <c r="N1250" s="34"/>
      <c r="O1250" s="34"/>
      <c r="P1250" s="34"/>
      <c r="Q1250" s="34"/>
      <c r="R1250" s="34"/>
      <c r="S1250" s="34"/>
      <c r="T1250" s="34"/>
      <c r="U1250" s="34"/>
      <c r="V1250" s="34"/>
      <c r="W1250" s="34"/>
      <c r="X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>
        <v>1</v>
      </c>
      <c r="AO1250" s="34">
        <v>35</v>
      </c>
      <c r="AP1250" s="293">
        <f>MAX(K1250,M1250,O1250,Q1250,S1250,U1250,W1250,Y1250,AA1250,AC1250,AE1250,AG1250,AI1250,AK1250,AM1250,AO1250)*VLOOKUP(I1250,'5.- Instrumental'!$B$6:$O$303,14,FALSE)</f>
        <v>0.56093048540965207</v>
      </c>
      <c r="AQ1250" s="356">
        <f>VLOOKUP(C1250,'6.- Insumos'!$B$5:$K$2417,10,FALSE)</f>
        <v>43.363799999999998</v>
      </c>
      <c r="AR1250" s="293">
        <f t="shared" si="60"/>
        <v>43.924730485409647</v>
      </c>
      <c r="AS1250" s="293">
        <f t="shared" si="58"/>
        <v>43.924730485409647</v>
      </c>
      <c r="AU1250" s="357"/>
    </row>
    <row r="1251" spans="2:47" ht="63.75">
      <c r="B1251" s="52">
        <v>1245</v>
      </c>
      <c r="C1251" s="334">
        <v>58558</v>
      </c>
      <c r="D1251" s="81" t="s">
        <v>4033</v>
      </c>
      <c r="E1251" s="66" t="s">
        <v>3569</v>
      </c>
      <c r="F1251" s="55" t="s">
        <v>3570</v>
      </c>
      <c r="G1251" s="54" t="s">
        <v>4422</v>
      </c>
      <c r="H1251" s="54" t="s">
        <v>4422</v>
      </c>
      <c r="I1251" s="55" t="s">
        <v>3315</v>
      </c>
      <c r="J1251" s="34">
        <v>2</v>
      </c>
      <c r="K1251" s="34">
        <v>50</v>
      </c>
      <c r="L1251" s="34">
        <v>1</v>
      </c>
      <c r="M1251" s="34">
        <v>60</v>
      </c>
      <c r="N1251" s="34"/>
      <c r="O1251" s="34"/>
      <c r="P1251" s="34"/>
      <c r="Q1251" s="34"/>
      <c r="R1251" s="34">
        <v>1</v>
      </c>
      <c r="S1251" s="34">
        <v>50</v>
      </c>
      <c r="T1251" s="34"/>
      <c r="U1251" s="34"/>
      <c r="V1251" s="34"/>
      <c r="W1251" s="34"/>
      <c r="X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>
        <v>1</v>
      </c>
      <c r="AO1251" s="34">
        <v>60</v>
      </c>
      <c r="AP1251" s="293">
        <f>MAX(K1251,M1251,O1251,Q1251,S1251,U1251,W1251,Y1251,AA1251,AC1251,AE1251,AG1251,AI1251,AK1251,AM1251,AO1251)*VLOOKUP(I1251,'5.- Instrumental'!$B$6:$O$303,14,FALSE)</f>
        <v>1.4635942760942762</v>
      </c>
      <c r="AQ1251" s="356">
        <f>VLOOKUP(C1251,'6.- Insumos'!$B$5:$K$2417,10,FALSE)</f>
        <v>182.92399999999998</v>
      </c>
      <c r="AR1251" s="293">
        <f t="shared" si="60"/>
        <v>184.38759427609426</v>
      </c>
      <c r="AS1251" s="293">
        <f t="shared" si="58"/>
        <v>184.38759427609426</v>
      </c>
      <c r="AU1251" s="357"/>
    </row>
    <row r="1252" spans="2:47" ht="38.25">
      <c r="B1252" s="52">
        <v>1246</v>
      </c>
      <c r="C1252" s="334">
        <v>58600</v>
      </c>
      <c r="D1252" s="361" t="s">
        <v>4592</v>
      </c>
      <c r="E1252" s="66" t="s">
        <v>3569</v>
      </c>
      <c r="F1252" s="55" t="s">
        <v>3570</v>
      </c>
      <c r="G1252" s="54" t="s">
        <v>4422</v>
      </c>
      <c r="H1252" s="54" t="s">
        <v>4422</v>
      </c>
      <c r="I1252" s="55" t="s">
        <v>3315</v>
      </c>
      <c r="J1252" s="35">
        <v>2</v>
      </c>
      <c r="K1252" s="36">
        <v>20</v>
      </c>
      <c r="L1252" s="35">
        <v>1</v>
      </c>
      <c r="M1252" s="36">
        <v>40</v>
      </c>
      <c r="N1252" s="34"/>
      <c r="O1252" s="34"/>
      <c r="P1252" s="34"/>
      <c r="Q1252" s="34"/>
      <c r="R1252" s="35">
        <v>1</v>
      </c>
      <c r="S1252" s="35">
        <v>20</v>
      </c>
      <c r="T1252" s="34"/>
      <c r="U1252" s="34"/>
      <c r="V1252" s="34"/>
      <c r="W1252" s="34"/>
      <c r="X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>
        <v>1</v>
      </c>
      <c r="AO1252" s="36">
        <v>30</v>
      </c>
      <c r="AP1252" s="293">
        <f>MAX(K1252,M1252,O1252,Q1252,S1252,U1252,W1252,Y1252,AA1252,AC1252,AE1252,AG1252,AI1252,AK1252,AM1252,AO1252)*VLOOKUP(I1252,'5.- Instrumental'!$B$6:$O$303,14,FALSE)</f>
        <v>0.97572951739618419</v>
      </c>
      <c r="AQ1252" s="356">
        <f>VLOOKUP(C1252,'6.- Insumos'!$B$5:$K$2417,10,FALSE)</f>
        <v>164.964</v>
      </c>
      <c r="AR1252" s="293">
        <f t="shared" si="60"/>
        <v>165.93972951739619</v>
      </c>
      <c r="AS1252" s="293">
        <f t="shared" si="58"/>
        <v>165.93972951739619</v>
      </c>
      <c r="AU1252" s="357"/>
    </row>
    <row r="1253" spans="2:47" ht="51">
      <c r="B1253" s="52">
        <v>1247</v>
      </c>
      <c r="C1253" s="334">
        <v>58615</v>
      </c>
      <c r="D1253" s="81" t="s">
        <v>831</v>
      </c>
      <c r="E1253" s="66" t="s">
        <v>3569</v>
      </c>
      <c r="F1253" s="55" t="s">
        <v>3570</v>
      </c>
      <c r="G1253" s="54" t="s">
        <v>4422</v>
      </c>
      <c r="H1253" s="54" t="s">
        <v>4422</v>
      </c>
      <c r="I1253" s="55" t="s">
        <v>3315</v>
      </c>
      <c r="J1253" s="35">
        <v>2</v>
      </c>
      <c r="K1253" s="36">
        <v>15</v>
      </c>
      <c r="L1253" s="35">
        <v>1</v>
      </c>
      <c r="M1253" s="36">
        <v>35</v>
      </c>
      <c r="N1253" s="34"/>
      <c r="O1253" s="34"/>
      <c r="P1253" s="34"/>
      <c r="Q1253" s="34"/>
      <c r="R1253" s="35">
        <v>1</v>
      </c>
      <c r="S1253" s="35">
        <v>15</v>
      </c>
      <c r="T1253" s="34"/>
      <c r="U1253" s="34"/>
      <c r="V1253" s="34"/>
      <c r="W1253" s="34"/>
      <c r="X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>
        <v>1</v>
      </c>
      <c r="AO1253" s="36">
        <v>25</v>
      </c>
      <c r="AP1253" s="293">
        <f>MAX(K1253,M1253,O1253,Q1253,S1253,U1253,W1253,Y1253,AA1253,AC1253,AE1253,AG1253,AI1253,AK1253,AM1253,AO1253)*VLOOKUP(I1253,'5.- Instrumental'!$B$6:$O$303,14,FALSE)</f>
        <v>0.85376332772166108</v>
      </c>
      <c r="AQ1253" s="356">
        <f>VLOOKUP(C1253,'6.- Insumos'!$B$5:$K$2417,10,FALSE)</f>
        <v>182.92399999999998</v>
      </c>
      <c r="AR1253" s="293">
        <f t="shared" si="60"/>
        <v>183.77776332772163</v>
      </c>
      <c r="AS1253" s="293">
        <f t="shared" si="58"/>
        <v>183.77776332772163</v>
      </c>
      <c r="AU1253" s="357"/>
    </row>
    <row r="1254" spans="2:47" ht="38.25">
      <c r="B1254" s="52">
        <v>1248</v>
      </c>
      <c r="C1254" s="334">
        <v>58661</v>
      </c>
      <c r="D1254" s="81" t="s">
        <v>832</v>
      </c>
      <c r="E1254" s="66" t="s">
        <v>3569</v>
      </c>
      <c r="F1254" s="55" t="s">
        <v>3570</v>
      </c>
      <c r="G1254" s="40" t="s">
        <v>3282</v>
      </c>
      <c r="H1254" s="54" t="s">
        <v>4422</v>
      </c>
      <c r="I1254" s="55" t="s">
        <v>3801</v>
      </c>
      <c r="J1254" s="34">
        <v>2</v>
      </c>
      <c r="K1254" s="34">
        <v>45</v>
      </c>
      <c r="L1254" s="34">
        <v>1</v>
      </c>
      <c r="M1254" s="34">
        <v>65</v>
      </c>
      <c r="N1254" s="34"/>
      <c r="O1254" s="34"/>
      <c r="P1254" s="34"/>
      <c r="Q1254" s="34"/>
      <c r="R1254" s="34">
        <v>1</v>
      </c>
      <c r="S1254" s="34">
        <v>45</v>
      </c>
      <c r="T1254" s="34"/>
      <c r="U1254" s="34"/>
      <c r="V1254" s="34"/>
      <c r="W1254" s="34"/>
      <c r="X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>
        <v>1</v>
      </c>
      <c r="AO1254" s="34">
        <v>55</v>
      </c>
      <c r="AP1254" s="293">
        <f>MAX(K1254,M1254,O1254,Q1254,S1254,U1254,W1254,Y1254,AA1254,AC1254,AE1254,AG1254,AI1254,AK1254,AM1254,AO1254)*VLOOKUP(I1254,'5.- Instrumental'!$B$6:$O$303,14,FALSE)</f>
        <v>3.1718618476430978</v>
      </c>
      <c r="AQ1254" s="356">
        <f>VLOOKUP(C1254,'6.- Insumos'!$B$5:$K$2417,10,FALSE)</f>
        <v>255.72201666666666</v>
      </c>
      <c r="AR1254" s="293">
        <f t="shared" si="60"/>
        <v>258.89387851430973</v>
      </c>
      <c r="AS1254" s="293">
        <f t="shared" si="58"/>
        <v>258.89387851430973</v>
      </c>
      <c r="AU1254" s="357"/>
    </row>
    <row r="1255" spans="2:47" ht="38.25">
      <c r="B1255" s="52">
        <v>1249</v>
      </c>
      <c r="C1255" s="334">
        <v>58671</v>
      </c>
      <c r="D1255" s="81" t="s">
        <v>833</v>
      </c>
      <c r="E1255" s="66" t="s">
        <v>3569</v>
      </c>
      <c r="F1255" s="55" t="s">
        <v>3570</v>
      </c>
      <c r="G1255" s="40" t="s">
        <v>3282</v>
      </c>
      <c r="H1255" s="54" t="s">
        <v>4422</v>
      </c>
      <c r="I1255" s="55" t="s">
        <v>3801</v>
      </c>
      <c r="J1255" s="34">
        <v>2</v>
      </c>
      <c r="K1255" s="34">
        <v>45</v>
      </c>
      <c r="L1255" s="34">
        <v>1</v>
      </c>
      <c r="M1255" s="34">
        <v>65</v>
      </c>
      <c r="N1255" s="34"/>
      <c r="O1255" s="34"/>
      <c r="P1255" s="34"/>
      <c r="Q1255" s="34"/>
      <c r="R1255" s="34">
        <v>1</v>
      </c>
      <c r="S1255" s="34">
        <v>45</v>
      </c>
      <c r="T1255" s="34"/>
      <c r="U1255" s="34"/>
      <c r="V1255" s="34"/>
      <c r="W1255" s="34"/>
      <c r="X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>
        <v>1</v>
      </c>
      <c r="AO1255" s="34">
        <v>55</v>
      </c>
      <c r="AP1255" s="293">
        <f>MAX(K1255,M1255,O1255,Q1255,S1255,U1255,W1255,Y1255,AA1255,AC1255,AE1255,AG1255,AI1255,AK1255,AM1255,AO1255)*VLOOKUP(I1255,'5.- Instrumental'!$B$6:$O$303,14,FALSE)</f>
        <v>3.1718618476430978</v>
      </c>
      <c r="AQ1255" s="356">
        <f>VLOOKUP(C1255,'6.- Insumos'!$B$5:$K$2417,10,FALSE)</f>
        <v>255.72201666666666</v>
      </c>
      <c r="AR1255" s="293">
        <f t="shared" si="60"/>
        <v>258.89387851430973</v>
      </c>
      <c r="AS1255" s="293">
        <f t="shared" si="58"/>
        <v>258.89387851430973</v>
      </c>
      <c r="AU1255" s="357"/>
    </row>
    <row r="1256" spans="2:47" ht="38.25">
      <c r="B1256" s="52">
        <v>1250</v>
      </c>
      <c r="C1256" s="334">
        <v>58672</v>
      </c>
      <c r="D1256" s="81" t="s">
        <v>834</v>
      </c>
      <c r="E1256" s="66" t="s">
        <v>3569</v>
      </c>
      <c r="F1256" s="55" t="s">
        <v>3570</v>
      </c>
      <c r="G1256" s="40" t="s">
        <v>3282</v>
      </c>
      <c r="H1256" s="54" t="s">
        <v>4422</v>
      </c>
      <c r="I1256" s="55" t="s">
        <v>3801</v>
      </c>
      <c r="J1256" s="34">
        <v>2</v>
      </c>
      <c r="K1256" s="34">
        <v>45</v>
      </c>
      <c r="L1256" s="34">
        <v>1</v>
      </c>
      <c r="M1256" s="34">
        <v>65</v>
      </c>
      <c r="N1256" s="34"/>
      <c r="O1256" s="34"/>
      <c r="P1256" s="34"/>
      <c r="Q1256" s="34"/>
      <c r="R1256" s="34">
        <v>1</v>
      </c>
      <c r="S1256" s="34">
        <v>45</v>
      </c>
      <c r="T1256" s="34"/>
      <c r="U1256" s="34"/>
      <c r="V1256" s="34"/>
      <c r="W1256" s="34"/>
      <c r="X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>
        <v>1</v>
      </c>
      <c r="AO1256" s="34">
        <v>55</v>
      </c>
      <c r="AP1256" s="293">
        <f>MAX(K1256,M1256,O1256,Q1256,S1256,U1256,W1256,Y1256,AA1256,AC1256,AE1256,AG1256,AI1256,AK1256,AM1256,AO1256)*VLOOKUP(I1256,'5.- Instrumental'!$B$6:$O$303,14,FALSE)</f>
        <v>3.1718618476430978</v>
      </c>
      <c r="AQ1256" s="356">
        <f>VLOOKUP(C1256,'6.- Insumos'!$B$5:$K$2417,10,FALSE)</f>
        <v>255.72201666666666</v>
      </c>
      <c r="AR1256" s="293">
        <f t="shared" si="60"/>
        <v>258.89387851430973</v>
      </c>
      <c r="AS1256" s="293">
        <f t="shared" si="58"/>
        <v>258.89387851430973</v>
      </c>
      <c r="AU1256" s="357"/>
    </row>
    <row r="1257" spans="2:47" ht="38.25">
      <c r="B1257" s="52">
        <v>1251</v>
      </c>
      <c r="C1257" s="334">
        <v>58673</v>
      </c>
      <c r="D1257" s="81" t="s">
        <v>835</v>
      </c>
      <c r="E1257" s="66" t="s">
        <v>3569</v>
      </c>
      <c r="F1257" s="55" t="s">
        <v>3570</v>
      </c>
      <c r="G1257" s="40" t="s">
        <v>3282</v>
      </c>
      <c r="H1257" s="54" t="s">
        <v>4422</v>
      </c>
      <c r="I1257" s="55" t="s">
        <v>3801</v>
      </c>
      <c r="J1257" s="34">
        <v>2</v>
      </c>
      <c r="K1257" s="34">
        <v>45</v>
      </c>
      <c r="L1257" s="34">
        <v>1</v>
      </c>
      <c r="M1257" s="34">
        <v>65</v>
      </c>
      <c r="N1257" s="34"/>
      <c r="O1257" s="34"/>
      <c r="P1257" s="34"/>
      <c r="Q1257" s="34"/>
      <c r="R1257" s="34">
        <v>1</v>
      </c>
      <c r="S1257" s="34">
        <v>45</v>
      </c>
      <c r="T1257" s="34"/>
      <c r="U1257" s="34"/>
      <c r="V1257" s="34"/>
      <c r="W1257" s="34"/>
      <c r="X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>
        <v>1</v>
      </c>
      <c r="AO1257" s="34">
        <v>55</v>
      </c>
      <c r="AP1257" s="293">
        <f>MAX(K1257,M1257,O1257,Q1257,S1257,U1257,W1257,Y1257,AA1257,AC1257,AE1257,AG1257,AI1257,AK1257,AM1257,AO1257)*VLOOKUP(I1257,'5.- Instrumental'!$B$6:$O$303,14,FALSE)</f>
        <v>3.1718618476430978</v>
      </c>
      <c r="AQ1257" s="356">
        <f>VLOOKUP(C1257,'6.- Insumos'!$B$5:$K$2417,10,FALSE)</f>
        <v>255.72201666666666</v>
      </c>
      <c r="AR1257" s="293">
        <f t="shared" si="60"/>
        <v>258.89387851430973</v>
      </c>
      <c r="AS1257" s="293">
        <f t="shared" si="58"/>
        <v>258.89387851430973</v>
      </c>
      <c r="AU1257" s="357"/>
    </row>
    <row r="1258" spans="2:47" ht="38.25">
      <c r="B1258" s="52">
        <v>1252</v>
      </c>
      <c r="C1258" s="334">
        <v>58700</v>
      </c>
      <c r="D1258" s="81" t="s">
        <v>836</v>
      </c>
      <c r="E1258" s="66" t="s">
        <v>3569</v>
      </c>
      <c r="F1258" s="55" t="s">
        <v>3570</v>
      </c>
      <c r="G1258" s="54" t="s">
        <v>4422</v>
      </c>
      <c r="H1258" s="54" t="s">
        <v>4422</v>
      </c>
      <c r="I1258" s="55" t="s">
        <v>3315</v>
      </c>
      <c r="J1258" s="34">
        <v>2</v>
      </c>
      <c r="K1258" s="34">
        <v>45</v>
      </c>
      <c r="L1258" s="34">
        <v>1</v>
      </c>
      <c r="M1258" s="34">
        <v>65</v>
      </c>
      <c r="N1258" s="34"/>
      <c r="O1258" s="34"/>
      <c r="P1258" s="34"/>
      <c r="Q1258" s="34"/>
      <c r="R1258" s="34">
        <v>1</v>
      </c>
      <c r="S1258" s="34">
        <v>45</v>
      </c>
      <c r="T1258" s="34"/>
      <c r="U1258" s="34"/>
      <c r="V1258" s="34"/>
      <c r="W1258" s="34"/>
      <c r="X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>
        <v>1</v>
      </c>
      <c r="AO1258" s="34">
        <v>55</v>
      </c>
      <c r="AP1258" s="293">
        <f>MAX(K1258,M1258,O1258,Q1258,S1258,U1258,W1258,Y1258,AA1258,AC1258,AE1258,AG1258,AI1258,AK1258,AM1258,AO1258)*VLOOKUP(I1258,'5.- Instrumental'!$B$6:$O$303,14,FALSE)</f>
        <v>1.5855604657687992</v>
      </c>
      <c r="AQ1258" s="356">
        <f>VLOOKUP(C1258,'6.- Insumos'!$B$5:$K$2417,10,FALSE)</f>
        <v>182.92399999999998</v>
      </c>
      <c r="AR1258" s="293">
        <f t="shared" si="60"/>
        <v>184.50956046576877</v>
      </c>
      <c r="AS1258" s="293">
        <f t="shared" si="58"/>
        <v>184.50956046576877</v>
      </c>
      <c r="AU1258" s="357"/>
    </row>
    <row r="1259" spans="2:47" ht="38.25">
      <c r="B1259" s="52">
        <v>1253</v>
      </c>
      <c r="C1259" s="334">
        <v>58720</v>
      </c>
      <c r="D1259" s="81" t="s">
        <v>837</v>
      </c>
      <c r="E1259" s="66" t="s">
        <v>3569</v>
      </c>
      <c r="F1259" s="55" t="s">
        <v>3570</v>
      </c>
      <c r="G1259" s="54" t="s">
        <v>4422</v>
      </c>
      <c r="H1259" s="54" t="s">
        <v>4422</v>
      </c>
      <c r="I1259" s="55" t="s">
        <v>3315</v>
      </c>
      <c r="J1259" s="34">
        <v>2</v>
      </c>
      <c r="K1259" s="34">
        <v>45</v>
      </c>
      <c r="L1259" s="34">
        <v>1</v>
      </c>
      <c r="M1259" s="34">
        <v>65</v>
      </c>
      <c r="N1259" s="34"/>
      <c r="O1259" s="34"/>
      <c r="P1259" s="34"/>
      <c r="Q1259" s="34"/>
      <c r="R1259" s="34">
        <v>1</v>
      </c>
      <c r="S1259" s="34">
        <v>45</v>
      </c>
      <c r="T1259" s="34"/>
      <c r="U1259" s="34"/>
      <c r="V1259" s="34"/>
      <c r="W1259" s="34"/>
      <c r="X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>
        <v>1</v>
      </c>
      <c r="AO1259" s="34">
        <v>55</v>
      </c>
      <c r="AP1259" s="293">
        <f>MAX(K1259,M1259,O1259,Q1259,S1259,U1259,W1259,Y1259,AA1259,AC1259,AE1259,AG1259,AI1259,AK1259,AM1259,AO1259)*VLOOKUP(I1259,'5.- Instrumental'!$B$6:$O$303,14,FALSE)</f>
        <v>1.5855604657687992</v>
      </c>
      <c r="AQ1259" s="356">
        <f>VLOOKUP(C1259,'6.- Insumos'!$B$5:$K$2417,10,FALSE)</f>
        <v>255.72201666666666</v>
      </c>
      <c r="AR1259" s="293">
        <f t="shared" si="60"/>
        <v>257.30757713243548</v>
      </c>
      <c r="AS1259" s="293">
        <f t="shared" si="58"/>
        <v>257.30757713243548</v>
      </c>
      <c r="AU1259" s="357"/>
    </row>
    <row r="1260" spans="2:47" ht="38.25">
      <c r="B1260" s="52">
        <v>1254</v>
      </c>
      <c r="C1260" s="334">
        <v>58740</v>
      </c>
      <c r="D1260" s="81" t="s">
        <v>838</v>
      </c>
      <c r="E1260" s="66" t="s">
        <v>3569</v>
      </c>
      <c r="F1260" s="55" t="s">
        <v>3570</v>
      </c>
      <c r="G1260" s="54" t="s">
        <v>4422</v>
      </c>
      <c r="H1260" s="54" t="s">
        <v>4422</v>
      </c>
      <c r="I1260" s="55" t="s">
        <v>3315</v>
      </c>
      <c r="J1260" s="34">
        <v>2</v>
      </c>
      <c r="K1260" s="34">
        <v>45</v>
      </c>
      <c r="L1260" s="34">
        <v>1</v>
      </c>
      <c r="M1260" s="34">
        <v>65</v>
      </c>
      <c r="N1260" s="34"/>
      <c r="O1260" s="34"/>
      <c r="P1260" s="34"/>
      <c r="Q1260" s="34"/>
      <c r="R1260" s="34">
        <v>1</v>
      </c>
      <c r="S1260" s="34">
        <v>45</v>
      </c>
      <c r="T1260" s="34"/>
      <c r="U1260" s="34"/>
      <c r="V1260" s="34"/>
      <c r="W1260" s="34"/>
      <c r="X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>
        <v>1</v>
      </c>
      <c r="AO1260" s="34">
        <v>55</v>
      </c>
      <c r="AP1260" s="293">
        <f>MAX(K1260,M1260,O1260,Q1260,S1260,U1260,W1260,Y1260,AA1260,AC1260,AE1260,AG1260,AI1260,AK1260,AM1260,AO1260)*VLOOKUP(I1260,'5.- Instrumental'!$B$6:$O$303,14,FALSE)</f>
        <v>1.5855604657687992</v>
      </c>
      <c r="AQ1260" s="356">
        <f>VLOOKUP(C1260,'6.- Insumos'!$B$5:$K$2417,10,FALSE)</f>
        <v>182.92399999999998</v>
      </c>
      <c r="AR1260" s="293">
        <f t="shared" si="60"/>
        <v>184.50956046576877</v>
      </c>
      <c r="AS1260" s="293">
        <f t="shared" si="58"/>
        <v>184.50956046576877</v>
      </c>
      <c r="AU1260" s="357"/>
    </row>
    <row r="1261" spans="2:47" ht="38.25">
      <c r="B1261" s="52">
        <v>1255</v>
      </c>
      <c r="C1261" s="334">
        <v>58750</v>
      </c>
      <c r="D1261" s="81" t="s">
        <v>839</v>
      </c>
      <c r="E1261" s="66" t="s">
        <v>3569</v>
      </c>
      <c r="F1261" s="55" t="s">
        <v>3570</v>
      </c>
      <c r="G1261" s="54" t="s">
        <v>4422</v>
      </c>
      <c r="H1261" s="54" t="s">
        <v>4422</v>
      </c>
      <c r="I1261" s="55" t="s">
        <v>3315</v>
      </c>
      <c r="J1261" s="35">
        <v>2</v>
      </c>
      <c r="K1261" s="36">
        <v>120</v>
      </c>
      <c r="L1261" s="35">
        <v>1</v>
      </c>
      <c r="M1261" s="36">
        <v>140</v>
      </c>
      <c r="N1261" s="34"/>
      <c r="O1261" s="34"/>
      <c r="P1261" s="34"/>
      <c r="Q1261" s="34"/>
      <c r="R1261" s="35">
        <v>1</v>
      </c>
      <c r="S1261" s="35">
        <v>120</v>
      </c>
      <c r="T1261" s="34"/>
      <c r="U1261" s="34"/>
      <c r="V1261" s="34"/>
      <c r="W1261" s="34"/>
      <c r="X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>
        <v>1</v>
      </c>
      <c r="AO1261" s="36">
        <v>130</v>
      </c>
      <c r="AP1261" s="293">
        <f>MAX(K1261,M1261,O1261,Q1261,S1261,U1261,W1261,Y1261,AA1261,AC1261,AE1261,AG1261,AI1261,AK1261,AM1261,AO1261)*VLOOKUP(I1261,'5.- Instrumental'!$B$6:$O$303,14,FALSE)</f>
        <v>3.4150533108866443</v>
      </c>
      <c r="AQ1261" s="356">
        <f>VLOOKUP(C1261,'6.- Insumos'!$B$5:$K$2417,10,FALSE)</f>
        <v>306.64201666666668</v>
      </c>
      <c r="AR1261" s="293">
        <f t="shared" si="60"/>
        <v>310.05706997755334</v>
      </c>
      <c r="AS1261" s="293">
        <f t="shared" si="58"/>
        <v>310.05706997755334</v>
      </c>
      <c r="AU1261" s="357"/>
    </row>
    <row r="1262" spans="2:47" ht="38.25">
      <c r="B1262" s="52">
        <v>1256</v>
      </c>
      <c r="C1262" s="334">
        <v>58760</v>
      </c>
      <c r="D1262" s="81" t="s">
        <v>840</v>
      </c>
      <c r="E1262" s="66" t="s">
        <v>3569</v>
      </c>
      <c r="F1262" s="55" t="s">
        <v>3570</v>
      </c>
      <c r="G1262" s="54" t="s">
        <v>4422</v>
      </c>
      <c r="H1262" s="54" t="s">
        <v>4422</v>
      </c>
      <c r="I1262" s="55" t="s">
        <v>3315</v>
      </c>
      <c r="J1262" s="35">
        <v>2</v>
      </c>
      <c r="K1262" s="36">
        <v>90</v>
      </c>
      <c r="L1262" s="35">
        <v>1</v>
      </c>
      <c r="M1262" s="36">
        <v>110</v>
      </c>
      <c r="N1262" s="34"/>
      <c r="O1262" s="34"/>
      <c r="P1262" s="34"/>
      <c r="Q1262" s="34"/>
      <c r="R1262" s="35">
        <v>1</v>
      </c>
      <c r="S1262" s="35">
        <v>90</v>
      </c>
      <c r="T1262" s="34"/>
      <c r="U1262" s="34"/>
      <c r="V1262" s="34"/>
      <c r="W1262" s="34"/>
      <c r="X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>
        <v>1</v>
      </c>
      <c r="AO1262" s="36">
        <v>100</v>
      </c>
      <c r="AP1262" s="293">
        <f>MAX(K1262,M1262,O1262,Q1262,S1262,U1262,W1262,Y1262,AA1262,AC1262,AE1262,AG1262,AI1262,AK1262,AM1262,AO1262)*VLOOKUP(I1262,'5.- Instrumental'!$B$6:$O$303,14,FALSE)</f>
        <v>2.6832561728395063</v>
      </c>
      <c r="AQ1262" s="356">
        <f>VLOOKUP(C1262,'6.- Insumos'!$B$5:$K$2417,10,FALSE)</f>
        <v>286.27401666666663</v>
      </c>
      <c r="AR1262" s="293">
        <f t="shared" si="60"/>
        <v>288.95727283950612</v>
      </c>
      <c r="AS1262" s="293">
        <f t="shared" si="58"/>
        <v>288.95727283950612</v>
      </c>
      <c r="AU1262" s="357"/>
    </row>
    <row r="1263" spans="2:47" ht="38.25">
      <c r="B1263" s="52">
        <v>1257</v>
      </c>
      <c r="C1263" s="334">
        <v>58770</v>
      </c>
      <c r="D1263" s="81" t="s">
        <v>841</v>
      </c>
      <c r="E1263" s="66" t="s">
        <v>3569</v>
      </c>
      <c r="F1263" s="55" t="s">
        <v>3570</v>
      </c>
      <c r="G1263" s="54" t="s">
        <v>4422</v>
      </c>
      <c r="H1263" s="54" t="s">
        <v>4422</v>
      </c>
      <c r="I1263" s="55" t="s">
        <v>3315</v>
      </c>
      <c r="J1263" s="34">
        <v>2</v>
      </c>
      <c r="K1263" s="34">
        <v>75</v>
      </c>
      <c r="L1263" s="34">
        <v>1</v>
      </c>
      <c r="M1263" s="34">
        <v>95</v>
      </c>
      <c r="N1263" s="34"/>
      <c r="O1263" s="34"/>
      <c r="P1263" s="34"/>
      <c r="Q1263" s="34"/>
      <c r="R1263" s="34">
        <v>1</v>
      </c>
      <c r="S1263" s="34">
        <v>75</v>
      </c>
      <c r="T1263" s="34"/>
      <c r="U1263" s="34"/>
      <c r="V1263" s="34"/>
      <c r="W1263" s="34"/>
      <c r="X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>
        <v>1</v>
      </c>
      <c r="AO1263" s="34">
        <v>65</v>
      </c>
      <c r="AP1263" s="293">
        <f>MAX(K1263,M1263,O1263,Q1263,S1263,U1263,W1263,Y1263,AA1263,AC1263,AE1263,AG1263,AI1263,AK1263,AM1263,AO1263)*VLOOKUP(I1263,'5.- Instrumental'!$B$6:$O$303,14,FALSE)</f>
        <v>2.3173576038159371</v>
      </c>
      <c r="AQ1263" s="356">
        <f>VLOOKUP(C1263,'6.- Insumos'!$B$5:$K$2417,10,FALSE)</f>
        <v>182.92399999999998</v>
      </c>
      <c r="AR1263" s="293">
        <f t="shared" si="60"/>
        <v>185.24135760381591</v>
      </c>
      <c r="AS1263" s="293">
        <f t="shared" si="58"/>
        <v>185.24135760381591</v>
      </c>
      <c r="AU1263" s="357"/>
    </row>
    <row r="1264" spans="2:47" ht="38.25">
      <c r="B1264" s="52">
        <v>1258</v>
      </c>
      <c r="C1264" s="334">
        <v>58800</v>
      </c>
      <c r="D1264" s="81" t="s">
        <v>842</v>
      </c>
      <c r="E1264" s="66" t="s">
        <v>3569</v>
      </c>
      <c r="F1264" s="55" t="s">
        <v>3570</v>
      </c>
      <c r="G1264" s="54" t="s">
        <v>4422</v>
      </c>
      <c r="H1264" s="54" t="s">
        <v>4422</v>
      </c>
      <c r="I1264" s="55" t="s">
        <v>3315</v>
      </c>
      <c r="J1264" s="34">
        <v>2</v>
      </c>
      <c r="K1264" s="34">
        <v>45</v>
      </c>
      <c r="L1264" s="34">
        <v>1</v>
      </c>
      <c r="M1264" s="34">
        <v>65</v>
      </c>
      <c r="N1264" s="34"/>
      <c r="O1264" s="34"/>
      <c r="P1264" s="34"/>
      <c r="Q1264" s="34"/>
      <c r="R1264" s="34">
        <v>1</v>
      </c>
      <c r="S1264" s="34">
        <v>45</v>
      </c>
      <c r="T1264" s="34"/>
      <c r="U1264" s="34"/>
      <c r="V1264" s="34"/>
      <c r="W1264" s="34"/>
      <c r="X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>
        <v>1</v>
      </c>
      <c r="AO1264" s="34">
        <v>55</v>
      </c>
      <c r="AP1264" s="293">
        <f>MAX(K1264,M1264,O1264,Q1264,S1264,U1264,W1264,Y1264,AA1264,AC1264,AE1264,AG1264,AI1264,AK1264,AM1264,AO1264)*VLOOKUP(I1264,'5.- Instrumental'!$B$6:$O$303,14,FALSE)</f>
        <v>1.5855604657687992</v>
      </c>
      <c r="AQ1264" s="356">
        <f>VLOOKUP(C1264,'6.- Insumos'!$B$5:$K$2417,10,FALSE)</f>
        <v>255.72201666666666</v>
      </c>
      <c r="AR1264" s="293">
        <f t="shared" si="60"/>
        <v>257.30757713243548</v>
      </c>
      <c r="AS1264" s="293">
        <f t="shared" si="58"/>
        <v>257.30757713243548</v>
      </c>
      <c r="AU1264" s="357"/>
    </row>
    <row r="1265" spans="2:47" ht="38.25">
      <c r="B1265" s="52">
        <v>1259</v>
      </c>
      <c r="C1265" s="334">
        <v>58900</v>
      </c>
      <c r="D1265" s="81" t="s">
        <v>843</v>
      </c>
      <c r="E1265" s="66" t="s">
        <v>3569</v>
      </c>
      <c r="F1265" s="55" t="s">
        <v>3570</v>
      </c>
      <c r="G1265" s="54" t="s">
        <v>4422</v>
      </c>
      <c r="H1265" s="54" t="s">
        <v>4422</v>
      </c>
      <c r="I1265" s="55" t="s">
        <v>3315</v>
      </c>
      <c r="J1265" s="35">
        <v>2</v>
      </c>
      <c r="K1265" s="36">
        <v>30</v>
      </c>
      <c r="L1265" s="35">
        <v>1</v>
      </c>
      <c r="M1265" s="36">
        <v>50</v>
      </c>
      <c r="N1265" s="34"/>
      <c r="O1265" s="34"/>
      <c r="P1265" s="34"/>
      <c r="Q1265" s="34"/>
      <c r="R1265" s="35">
        <v>1</v>
      </c>
      <c r="S1265" s="35">
        <v>30</v>
      </c>
      <c r="T1265" s="34"/>
      <c r="U1265" s="34"/>
      <c r="V1265" s="34"/>
      <c r="W1265" s="34"/>
      <c r="X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>
        <v>1</v>
      </c>
      <c r="AO1265" s="36">
        <v>40</v>
      </c>
      <c r="AP1265" s="293">
        <f>MAX(K1265,M1265,O1265,Q1265,S1265,U1265,W1265,Y1265,AA1265,AC1265,AE1265,AG1265,AI1265,AK1265,AM1265,AO1265)*VLOOKUP(I1265,'5.- Instrumental'!$B$6:$O$303,14,FALSE)</f>
        <v>1.2196618967452302</v>
      </c>
      <c r="AQ1265" s="356">
        <f>VLOOKUP(C1265,'6.- Insumos'!$B$5:$K$2417,10,FALSE)</f>
        <v>199.21401666666668</v>
      </c>
      <c r="AR1265" s="293">
        <f t="shared" si="60"/>
        <v>200.43367856341192</v>
      </c>
      <c r="AS1265" s="293">
        <f t="shared" si="58"/>
        <v>200.43367856341192</v>
      </c>
      <c r="AU1265" s="357"/>
    </row>
    <row r="1266" spans="2:47" ht="38.25">
      <c r="B1266" s="52">
        <v>1260</v>
      </c>
      <c r="C1266" s="334">
        <v>58920</v>
      </c>
      <c r="D1266" s="81" t="s">
        <v>844</v>
      </c>
      <c r="E1266" s="66" t="s">
        <v>3569</v>
      </c>
      <c r="F1266" s="55" t="s">
        <v>3570</v>
      </c>
      <c r="G1266" s="54" t="s">
        <v>4422</v>
      </c>
      <c r="H1266" s="54" t="s">
        <v>4422</v>
      </c>
      <c r="I1266" s="55" t="s">
        <v>3315</v>
      </c>
      <c r="J1266" s="34">
        <v>2</v>
      </c>
      <c r="K1266" s="34">
        <v>45</v>
      </c>
      <c r="L1266" s="34">
        <v>1</v>
      </c>
      <c r="M1266" s="34">
        <v>65</v>
      </c>
      <c r="N1266" s="34"/>
      <c r="O1266" s="34"/>
      <c r="P1266" s="34"/>
      <c r="Q1266" s="34"/>
      <c r="R1266" s="34">
        <v>1</v>
      </c>
      <c r="S1266" s="34">
        <v>45</v>
      </c>
      <c r="T1266" s="34"/>
      <c r="U1266" s="34"/>
      <c r="V1266" s="34"/>
      <c r="W1266" s="34"/>
      <c r="X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>
        <v>1</v>
      </c>
      <c r="AO1266" s="34">
        <v>55</v>
      </c>
      <c r="AP1266" s="293">
        <f>MAX(K1266,M1266,O1266,Q1266,S1266,U1266,W1266,Y1266,AA1266,AC1266,AE1266,AG1266,AI1266,AK1266,AM1266,AO1266)*VLOOKUP(I1266,'5.- Instrumental'!$B$6:$O$303,14,FALSE)</f>
        <v>1.5855604657687992</v>
      </c>
      <c r="AQ1266" s="356">
        <f>VLOOKUP(C1266,'6.- Insumos'!$B$5:$K$2417,10,FALSE)</f>
        <v>182.92399999999998</v>
      </c>
      <c r="AR1266" s="293">
        <f t="shared" si="60"/>
        <v>184.50956046576877</v>
      </c>
      <c r="AS1266" s="293">
        <f t="shared" si="58"/>
        <v>184.50956046576877</v>
      </c>
      <c r="AU1266" s="357"/>
    </row>
    <row r="1267" spans="2:47" ht="38.25">
      <c r="B1267" s="52">
        <v>1261</v>
      </c>
      <c r="C1267" s="334">
        <v>58925</v>
      </c>
      <c r="D1267" s="81" t="s">
        <v>845</v>
      </c>
      <c r="E1267" s="66" t="s">
        <v>3569</v>
      </c>
      <c r="F1267" s="55" t="s">
        <v>3570</v>
      </c>
      <c r="G1267" s="54" t="s">
        <v>4422</v>
      </c>
      <c r="H1267" s="54" t="s">
        <v>4422</v>
      </c>
      <c r="I1267" s="55" t="s">
        <v>3315</v>
      </c>
      <c r="J1267" s="35">
        <v>2</v>
      </c>
      <c r="K1267" s="36">
        <v>60</v>
      </c>
      <c r="L1267" s="35">
        <v>1</v>
      </c>
      <c r="M1267" s="36">
        <v>80</v>
      </c>
      <c r="N1267" s="34"/>
      <c r="O1267" s="34"/>
      <c r="P1267" s="34"/>
      <c r="Q1267" s="34"/>
      <c r="R1267" s="35">
        <v>1</v>
      </c>
      <c r="S1267" s="35">
        <v>60</v>
      </c>
      <c r="T1267" s="34"/>
      <c r="U1267" s="34"/>
      <c r="V1267" s="34"/>
      <c r="W1267" s="34"/>
      <c r="X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>
        <v>1</v>
      </c>
      <c r="AO1267" s="36">
        <v>70</v>
      </c>
      <c r="AP1267" s="293">
        <f>MAX(K1267,M1267,O1267,Q1267,S1267,U1267,W1267,Y1267,AA1267,AC1267,AE1267,AG1267,AI1267,AK1267,AM1267,AO1267)*VLOOKUP(I1267,'5.- Instrumental'!$B$6:$O$303,14,FALSE)</f>
        <v>1.9514590347923684</v>
      </c>
      <c r="AQ1267" s="356">
        <f>VLOOKUP(C1267,'6.- Insumos'!$B$5:$K$2417,10,FALSE)</f>
        <v>265.90601666666663</v>
      </c>
      <c r="AR1267" s="293">
        <f t="shared" si="60"/>
        <v>267.85747570145901</v>
      </c>
      <c r="AS1267" s="293">
        <f t="shared" si="58"/>
        <v>267.85747570145901</v>
      </c>
      <c r="AU1267" s="357"/>
    </row>
    <row r="1268" spans="2:47" ht="38.25">
      <c r="B1268" s="52">
        <v>1262</v>
      </c>
      <c r="C1268" s="334">
        <v>58940</v>
      </c>
      <c r="D1268" s="81" t="s">
        <v>846</v>
      </c>
      <c r="E1268" s="66" t="s">
        <v>3569</v>
      </c>
      <c r="F1268" s="55" t="s">
        <v>3570</v>
      </c>
      <c r="G1268" s="54" t="s">
        <v>4422</v>
      </c>
      <c r="H1268" s="54" t="s">
        <v>4422</v>
      </c>
      <c r="I1268" s="55" t="s">
        <v>3315</v>
      </c>
      <c r="J1268" s="34">
        <v>2</v>
      </c>
      <c r="K1268" s="34">
        <v>75</v>
      </c>
      <c r="L1268" s="34">
        <v>1</v>
      </c>
      <c r="M1268" s="34">
        <v>95</v>
      </c>
      <c r="N1268" s="34"/>
      <c r="O1268" s="34"/>
      <c r="P1268" s="34"/>
      <c r="Q1268" s="34"/>
      <c r="R1268" s="34">
        <v>1</v>
      </c>
      <c r="S1268" s="34">
        <v>75</v>
      </c>
      <c r="T1268" s="34"/>
      <c r="U1268" s="34"/>
      <c r="V1268" s="34"/>
      <c r="W1268" s="34"/>
      <c r="X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>
        <v>1</v>
      </c>
      <c r="AO1268" s="34">
        <v>65</v>
      </c>
      <c r="AP1268" s="293">
        <f>MAX(K1268,M1268,O1268,Q1268,S1268,U1268,W1268,Y1268,AA1268,AC1268,AE1268,AG1268,AI1268,AK1268,AM1268,AO1268)*VLOOKUP(I1268,'5.- Instrumental'!$B$6:$O$303,14,FALSE)</f>
        <v>2.3173576038159371</v>
      </c>
      <c r="AQ1268" s="356">
        <f>VLOOKUP(C1268,'6.- Insumos'!$B$5:$K$2417,10,FALSE)</f>
        <v>276.09001666666666</v>
      </c>
      <c r="AR1268" s="293">
        <f t="shared" si="60"/>
        <v>278.40737427048259</v>
      </c>
      <c r="AS1268" s="293">
        <f t="shared" si="58"/>
        <v>278.40737427048259</v>
      </c>
      <c r="AU1268" s="357"/>
    </row>
    <row r="1269" spans="2:47" ht="38.25">
      <c r="B1269" s="52">
        <v>1263</v>
      </c>
      <c r="C1269" s="334">
        <v>58955</v>
      </c>
      <c r="D1269" s="81" t="s">
        <v>847</v>
      </c>
      <c r="E1269" s="66" t="s">
        <v>3569</v>
      </c>
      <c r="F1269" s="55" t="s">
        <v>3570</v>
      </c>
      <c r="G1269" s="54" t="s">
        <v>4422</v>
      </c>
      <c r="H1269" s="54" t="s">
        <v>4422</v>
      </c>
      <c r="I1269" s="55" t="s">
        <v>3315</v>
      </c>
      <c r="J1269" s="34">
        <v>2</v>
      </c>
      <c r="K1269" s="34">
        <v>45</v>
      </c>
      <c r="L1269" s="34">
        <v>1</v>
      </c>
      <c r="M1269" s="34">
        <v>65</v>
      </c>
      <c r="N1269" s="34"/>
      <c r="O1269" s="34"/>
      <c r="P1269" s="34"/>
      <c r="Q1269" s="34"/>
      <c r="R1269" s="34">
        <v>1</v>
      </c>
      <c r="S1269" s="34">
        <v>45</v>
      </c>
      <c r="T1269" s="34"/>
      <c r="U1269" s="34"/>
      <c r="V1269" s="34"/>
      <c r="W1269" s="34"/>
      <c r="X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>
        <v>1</v>
      </c>
      <c r="AO1269" s="34">
        <v>55</v>
      </c>
      <c r="AP1269" s="293">
        <f>MAX(K1269,M1269,O1269,Q1269,S1269,U1269,W1269,Y1269,AA1269,AC1269,AE1269,AG1269,AI1269,AK1269,AM1269,AO1269)*VLOOKUP(I1269,'5.- Instrumental'!$B$6:$O$303,14,FALSE)</f>
        <v>1.5855604657687992</v>
      </c>
      <c r="AQ1269" s="356">
        <f>VLOOKUP(C1269,'6.- Insumos'!$B$5:$K$2417,10,FALSE)</f>
        <v>255.72201666666666</v>
      </c>
      <c r="AR1269" s="293">
        <f t="shared" si="60"/>
        <v>257.30757713243548</v>
      </c>
      <c r="AS1269" s="293">
        <f t="shared" si="58"/>
        <v>257.30757713243548</v>
      </c>
      <c r="AU1269" s="357"/>
    </row>
    <row r="1270" spans="2:47" ht="38.25">
      <c r="B1270" s="52">
        <v>1264</v>
      </c>
      <c r="C1270" s="334">
        <v>58956</v>
      </c>
      <c r="D1270" s="81" t="s">
        <v>848</v>
      </c>
      <c r="E1270" s="66" t="s">
        <v>3569</v>
      </c>
      <c r="F1270" s="55" t="s">
        <v>3573</v>
      </c>
      <c r="G1270" s="54" t="s">
        <v>4422</v>
      </c>
      <c r="H1270" s="54" t="s">
        <v>4422</v>
      </c>
      <c r="I1270" s="55" t="s">
        <v>3315</v>
      </c>
      <c r="J1270" s="35">
        <v>2</v>
      </c>
      <c r="K1270" s="36">
        <v>120</v>
      </c>
      <c r="L1270" s="35">
        <v>1</v>
      </c>
      <c r="M1270" s="36">
        <v>140</v>
      </c>
      <c r="N1270" s="34"/>
      <c r="O1270" s="34"/>
      <c r="P1270" s="34"/>
      <c r="Q1270" s="34"/>
      <c r="R1270" s="35">
        <v>1</v>
      </c>
      <c r="S1270" s="35">
        <v>120</v>
      </c>
      <c r="T1270" s="34"/>
      <c r="U1270" s="34"/>
      <c r="V1270" s="34"/>
      <c r="W1270" s="34"/>
      <c r="X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>
        <v>1</v>
      </c>
      <c r="AO1270" s="36">
        <v>130</v>
      </c>
      <c r="AP1270" s="293">
        <f>MAX(K1270,M1270,O1270,Q1270,S1270,U1270,W1270,Y1270,AA1270,AC1270,AE1270,AG1270,AI1270,AK1270,AM1270,AO1270)*VLOOKUP(I1270,'5.- Instrumental'!$B$6:$O$303,14,FALSE)</f>
        <v>3.4150533108866443</v>
      </c>
      <c r="AQ1270" s="356">
        <f>VLOOKUP(C1270,'6.- Insumos'!$B$5:$K$2417,10,FALSE)</f>
        <v>389.65050666666673</v>
      </c>
      <c r="AR1270" s="293">
        <f t="shared" si="60"/>
        <v>393.06555997755339</v>
      </c>
      <c r="AS1270" s="293">
        <f t="shared" si="58"/>
        <v>393.06555997755339</v>
      </c>
      <c r="AU1270" s="357"/>
    </row>
    <row r="1271" spans="2:47" ht="38.25">
      <c r="B1271" s="52">
        <v>1265</v>
      </c>
      <c r="C1271" s="334">
        <v>58965</v>
      </c>
      <c r="D1271" s="368" t="s">
        <v>849</v>
      </c>
      <c r="E1271" s="66" t="s">
        <v>3569</v>
      </c>
      <c r="F1271" s="55" t="s">
        <v>3570</v>
      </c>
      <c r="G1271" s="40" t="s">
        <v>3282</v>
      </c>
      <c r="H1271" s="54" t="s">
        <v>4422</v>
      </c>
      <c r="I1271" s="55" t="s">
        <v>3801</v>
      </c>
      <c r="J1271" s="34">
        <v>2</v>
      </c>
      <c r="K1271" s="34">
        <v>45</v>
      </c>
      <c r="L1271" s="34">
        <v>1</v>
      </c>
      <c r="M1271" s="34">
        <v>65</v>
      </c>
      <c r="N1271" s="34"/>
      <c r="O1271" s="34"/>
      <c r="P1271" s="34"/>
      <c r="Q1271" s="34"/>
      <c r="R1271" s="34">
        <v>1</v>
      </c>
      <c r="S1271" s="34">
        <v>45</v>
      </c>
      <c r="T1271" s="34"/>
      <c r="U1271" s="34"/>
      <c r="V1271" s="34"/>
      <c r="W1271" s="34"/>
      <c r="X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>
        <v>1</v>
      </c>
      <c r="AO1271" s="34">
        <v>55</v>
      </c>
      <c r="AP1271" s="293">
        <f>MAX(K1271,M1271,O1271,Q1271,S1271,U1271,W1271,Y1271,AA1271,AC1271,AE1271,AG1271,AI1271,AK1271,AM1271,AO1271)*VLOOKUP(I1271,'5.- Instrumental'!$B$6:$O$303,14,FALSE)</f>
        <v>3.1718618476430978</v>
      </c>
      <c r="AQ1271" s="356">
        <f>VLOOKUP(C1271,'6.- Insumos'!$B$5:$K$2417,10,FALSE)</f>
        <v>255.72201666666666</v>
      </c>
      <c r="AR1271" s="293">
        <f t="shared" si="60"/>
        <v>258.89387851430973</v>
      </c>
      <c r="AS1271" s="293">
        <f t="shared" si="58"/>
        <v>258.89387851430973</v>
      </c>
      <c r="AU1271" s="357"/>
    </row>
    <row r="1272" spans="2:47" ht="25.5">
      <c r="B1272" s="52">
        <v>1266</v>
      </c>
      <c r="C1272" s="334">
        <v>58970</v>
      </c>
      <c r="D1272" s="81" t="s">
        <v>850</v>
      </c>
      <c r="E1272" s="66" t="s">
        <v>3562</v>
      </c>
      <c r="F1272" s="55" t="s">
        <v>3565</v>
      </c>
      <c r="G1272" s="30" t="s">
        <v>2268</v>
      </c>
      <c r="H1272" s="54" t="s">
        <v>4422</v>
      </c>
      <c r="I1272" s="55" t="s">
        <v>3293</v>
      </c>
      <c r="J1272" s="34">
        <v>1</v>
      </c>
      <c r="K1272" s="34">
        <v>30</v>
      </c>
      <c r="L1272" s="34"/>
      <c r="M1272" s="34"/>
      <c r="N1272" s="34"/>
      <c r="O1272" s="34"/>
      <c r="P1272" s="34"/>
      <c r="Q1272" s="34"/>
      <c r="R1272" s="34"/>
      <c r="S1272" s="34"/>
      <c r="T1272" s="34"/>
      <c r="U1272" s="34"/>
      <c r="V1272" s="34"/>
      <c r="W1272" s="34"/>
      <c r="X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>
        <v>1</v>
      </c>
      <c r="AO1272" s="34">
        <v>35</v>
      </c>
      <c r="AP1272" s="293">
        <f>MAX(K1272,M1272,O1272,Q1272,S1272,U1272,W1272,Y1272,AA1272,AC1272,AE1272,AG1272,AI1272,AK1272,AM1272,AO1272)*VLOOKUP(I1272,'5.- Instrumental'!$B$6:$O$303,14,FALSE)</f>
        <v>7.3008733164983172E-2</v>
      </c>
      <c r="AQ1272" s="356">
        <f>VLOOKUP(C1272,'6.- Insumos'!$B$5:$K$2417,10,FALSE)</f>
        <v>2.9198499999999998</v>
      </c>
      <c r="AR1272" s="293">
        <f t="shared" si="60"/>
        <v>2.992858733164983</v>
      </c>
      <c r="AS1272" s="293">
        <f t="shared" si="58"/>
        <v>2.992858733164983</v>
      </c>
      <c r="AU1272" s="357"/>
    </row>
    <row r="1273" spans="2:47" ht="25.5">
      <c r="B1273" s="52">
        <v>1267</v>
      </c>
      <c r="C1273" s="334">
        <v>59000</v>
      </c>
      <c r="D1273" s="361" t="s">
        <v>4593</v>
      </c>
      <c r="E1273" s="66" t="s">
        <v>3562</v>
      </c>
      <c r="F1273" s="55" t="s">
        <v>3565</v>
      </c>
      <c r="G1273" s="30" t="s">
        <v>2268</v>
      </c>
      <c r="H1273" s="54" t="s">
        <v>4422</v>
      </c>
      <c r="I1273" s="55" t="s">
        <v>3293</v>
      </c>
      <c r="J1273" s="34">
        <v>1</v>
      </c>
      <c r="K1273" s="34">
        <v>20</v>
      </c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  <c r="X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>
        <v>1</v>
      </c>
      <c r="AO1273" s="34">
        <v>25</v>
      </c>
      <c r="AP1273" s="293">
        <f>MAX(K1273,M1273,O1273,Q1273,S1273,U1273,W1273,Y1273,AA1273,AC1273,AE1273,AG1273,AI1273,AK1273,AM1273,AO1273)*VLOOKUP(I1273,'5.- Instrumental'!$B$6:$O$303,14,FALSE)</f>
        <v>5.2149095117845122E-2</v>
      </c>
      <c r="AQ1273" s="356">
        <f>VLOOKUP(C1273,'6.- Insumos'!$B$5:$K$2417,10,FALSE)</f>
        <v>2.9198499999999998</v>
      </c>
      <c r="AR1273" s="293">
        <f t="shared" si="60"/>
        <v>2.971999095117845</v>
      </c>
      <c r="AS1273" s="293">
        <f t="shared" si="58"/>
        <v>2.971999095117845</v>
      </c>
      <c r="AU1273" s="357"/>
    </row>
    <row r="1274" spans="2:47" ht="25.5">
      <c r="B1274" s="52">
        <v>1268</v>
      </c>
      <c r="C1274" s="334">
        <v>59012</v>
      </c>
      <c r="D1274" s="81" t="s">
        <v>851</v>
      </c>
      <c r="E1274" s="66" t="s">
        <v>3562</v>
      </c>
      <c r="F1274" s="55" t="s">
        <v>3565</v>
      </c>
      <c r="G1274" s="30" t="s">
        <v>2268</v>
      </c>
      <c r="H1274" s="54" t="s">
        <v>4422</v>
      </c>
      <c r="I1274" s="55" t="s">
        <v>3293</v>
      </c>
      <c r="J1274" s="34">
        <v>1</v>
      </c>
      <c r="K1274" s="34">
        <v>20</v>
      </c>
      <c r="L1274" s="34"/>
      <c r="M1274" s="34"/>
      <c r="N1274" s="34"/>
      <c r="O1274" s="34"/>
      <c r="P1274" s="34"/>
      <c r="Q1274" s="34"/>
      <c r="R1274" s="34"/>
      <c r="S1274" s="34"/>
      <c r="T1274" s="34"/>
      <c r="U1274" s="34"/>
      <c r="V1274" s="34"/>
      <c r="W1274" s="34"/>
      <c r="X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>
        <v>1</v>
      </c>
      <c r="AO1274" s="34">
        <v>25</v>
      </c>
      <c r="AP1274" s="293">
        <f>MAX(K1274,M1274,O1274,Q1274,S1274,U1274,W1274,Y1274,AA1274,AC1274,AE1274,AG1274,AI1274,AK1274,AM1274,AO1274)*VLOOKUP(I1274,'5.- Instrumental'!$B$6:$O$303,14,FALSE)</f>
        <v>5.2149095117845122E-2</v>
      </c>
      <c r="AQ1274" s="356">
        <f>VLOOKUP(C1274,'6.- Insumos'!$B$5:$K$2417,10,FALSE)</f>
        <v>2.9198499999999998</v>
      </c>
      <c r="AR1274" s="293">
        <f t="shared" si="60"/>
        <v>2.971999095117845</v>
      </c>
      <c r="AS1274" s="293">
        <f t="shared" si="58"/>
        <v>2.971999095117845</v>
      </c>
      <c r="AU1274" s="357"/>
    </row>
    <row r="1275" spans="2:47" ht="25.5">
      <c r="B1275" s="52">
        <v>1269</v>
      </c>
      <c r="C1275" s="334">
        <v>59020</v>
      </c>
      <c r="D1275" s="81" t="s">
        <v>4594</v>
      </c>
      <c r="E1275" s="66" t="s">
        <v>3562</v>
      </c>
      <c r="F1275" s="55" t="s">
        <v>3565</v>
      </c>
      <c r="G1275" s="54" t="s">
        <v>4422</v>
      </c>
      <c r="H1275" s="54" t="s">
        <v>4422</v>
      </c>
      <c r="I1275" s="55" t="s">
        <v>3293</v>
      </c>
      <c r="J1275" s="34">
        <v>1</v>
      </c>
      <c r="K1275" s="34">
        <v>20</v>
      </c>
      <c r="L1275" s="34"/>
      <c r="M1275" s="34"/>
      <c r="N1275" s="34"/>
      <c r="O1275" s="34"/>
      <c r="P1275" s="34"/>
      <c r="Q1275" s="34"/>
      <c r="R1275" s="34"/>
      <c r="S1275" s="34"/>
      <c r="T1275" s="34"/>
      <c r="U1275" s="34"/>
      <c r="V1275" s="34"/>
      <c r="W1275" s="34"/>
      <c r="X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>
        <v>1</v>
      </c>
      <c r="AO1275" s="34">
        <v>25</v>
      </c>
      <c r="AP1275" s="293">
        <f>MAX(K1275,M1275,O1275,Q1275,S1275,U1275,W1275,Y1275,AA1275,AC1275,AE1275,AG1275,AI1275,AK1275,AM1275,AO1275)*VLOOKUP(I1275,'5.- Instrumental'!$B$6:$O$303,14,FALSE)</f>
        <v>5.2149095117845122E-2</v>
      </c>
      <c r="AQ1275" s="356">
        <f>VLOOKUP(C1275,'6.- Insumos'!$B$5:$K$2417,10,FALSE)</f>
        <v>2.9198499999999998</v>
      </c>
      <c r="AR1275" s="293">
        <f t="shared" si="60"/>
        <v>2.971999095117845</v>
      </c>
      <c r="AS1275" s="293">
        <f t="shared" si="58"/>
        <v>2.971999095117845</v>
      </c>
      <c r="AU1275" s="357"/>
    </row>
    <row r="1276" spans="2:47" ht="25.5">
      <c r="B1276" s="52">
        <v>1270</v>
      </c>
      <c r="C1276" s="334">
        <v>59025</v>
      </c>
      <c r="D1276" s="361" t="s">
        <v>4595</v>
      </c>
      <c r="E1276" s="66" t="s">
        <v>3562</v>
      </c>
      <c r="F1276" s="369" t="s">
        <v>3565</v>
      </c>
      <c r="G1276" s="54" t="s">
        <v>4422</v>
      </c>
      <c r="H1276" s="54" t="s">
        <v>4422</v>
      </c>
      <c r="I1276" s="55" t="s">
        <v>3293</v>
      </c>
      <c r="J1276" s="34">
        <v>1</v>
      </c>
      <c r="K1276" s="34">
        <v>20</v>
      </c>
      <c r="L1276" s="34"/>
      <c r="M1276" s="34"/>
      <c r="N1276" s="34"/>
      <c r="O1276" s="34"/>
      <c r="P1276" s="34"/>
      <c r="Q1276" s="34"/>
      <c r="R1276" s="34"/>
      <c r="S1276" s="34"/>
      <c r="T1276" s="34"/>
      <c r="U1276" s="34"/>
      <c r="V1276" s="34"/>
      <c r="W1276" s="34"/>
      <c r="X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>
        <v>1</v>
      </c>
      <c r="AO1276" s="34">
        <v>25</v>
      </c>
      <c r="AP1276" s="293">
        <f>MAX(K1276,M1276,O1276,Q1276,S1276,U1276,W1276,Y1276,AA1276,AC1276,AE1276,AG1276,AI1276,AK1276,AM1276,AO1276)*VLOOKUP(I1276,'5.- Instrumental'!$B$6:$O$303,14,FALSE)</f>
        <v>5.2149095117845122E-2</v>
      </c>
      <c r="AQ1276" s="356">
        <f>VLOOKUP(C1276,'6.- Insumos'!$B$5:$K$2417,10,FALSE)</f>
        <v>2.9198499999999998</v>
      </c>
      <c r="AR1276" s="293">
        <f t="shared" si="60"/>
        <v>2.971999095117845</v>
      </c>
      <c r="AS1276" s="293">
        <f t="shared" si="58"/>
        <v>2.971999095117845</v>
      </c>
      <c r="AU1276" s="357"/>
    </row>
    <row r="1277" spans="2:47" ht="25.5">
      <c r="B1277" s="52">
        <v>1271</v>
      </c>
      <c r="C1277" s="334">
        <v>59070</v>
      </c>
      <c r="D1277" s="81" t="s">
        <v>4596</v>
      </c>
      <c r="E1277" s="66" t="s">
        <v>3562</v>
      </c>
      <c r="F1277" s="369" t="s">
        <v>3565</v>
      </c>
      <c r="G1277" s="30" t="s">
        <v>2268</v>
      </c>
      <c r="H1277" s="54" t="s">
        <v>4422</v>
      </c>
      <c r="I1277" s="55" t="s">
        <v>3293</v>
      </c>
      <c r="J1277" s="34">
        <v>1</v>
      </c>
      <c r="K1277" s="34">
        <v>20</v>
      </c>
      <c r="L1277" s="34"/>
      <c r="M1277" s="34"/>
      <c r="N1277" s="34"/>
      <c r="O1277" s="34"/>
      <c r="P1277" s="34"/>
      <c r="Q1277" s="34"/>
      <c r="R1277" s="34"/>
      <c r="S1277" s="34"/>
      <c r="T1277" s="34"/>
      <c r="U1277" s="34"/>
      <c r="V1277" s="34"/>
      <c r="W1277" s="34"/>
      <c r="X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>
        <v>1</v>
      </c>
      <c r="AO1277" s="34">
        <v>25</v>
      </c>
      <c r="AP1277" s="293">
        <f>MAX(K1277,M1277,O1277,Q1277,S1277,U1277,W1277,Y1277,AA1277,AC1277,AE1277,AG1277,AI1277,AK1277,AM1277,AO1277)*VLOOKUP(I1277,'5.- Instrumental'!$B$6:$O$303,14,FALSE)</f>
        <v>5.2149095117845122E-2</v>
      </c>
      <c r="AQ1277" s="356">
        <f>VLOOKUP(C1277,'6.- Insumos'!$B$5:$K$2417,10,FALSE)</f>
        <v>2.9198499999999998</v>
      </c>
      <c r="AR1277" s="293">
        <f t="shared" si="60"/>
        <v>2.971999095117845</v>
      </c>
      <c r="AS1277" s="293">
        <f t="shared" ref="AS1277:AS1340" si="61">AP1277++AQ1277</f>
        <v>2.971999095117845</v>
      </c>
      <c r="AU1277" s="357"/>
    </row>
    <row r="1278" spans="2:47" ht="38.25">
      <c r="B1278" s="52">
        <v>1272</v>
      </c>
      <c r="C1278" s="334">
        <v>59100</v>
      </c>
      <c r="D1278" s="81" t="s">
        <v>852</v>
      </c>
      <c r="E1278" s="55" t="s">
        <v>3569</v>
      </c>
      <c r="F1278" s="55" t="s">
        <v>3573</v>
      </c>
      <c r="G1278" s="54" t="s">
        <v>4422</v>
      </c>
      <c r="H1278" s="54" t="s">
        <v>4422</v>
      </c>
      <c r="I1278" s="55" t="s">
        <v>3321</v>
      </c>
      <c r="J1278" s="35">
        <v>2</v>
      </c>
      <c r="K1278" s="36">
        <v>60</v>
      </c>
      <c r="L1278" s="35">
        <v>1</v>
      </c>
      <c r="M1278" s="36">
        <v>80</v>
      </c>
      <c r="N1278" s="34"/>
      <c r="O1278" s="34"/>
      <c r="P1278" s="34"/>
      <c r="Q1278" s="34"/>
      <c r="R1278" s="35">
        <v>1</v>
      </c>
      <c r="S1278" s="35">
        <v>60</v>
      </c>
      <c r="T1278" s="34"/>
      <c r="U1278" s="34"/>
      <c r="V1278" s="34"/>
      <c r="W1278" s="34"/>
      <c r="X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>
        <v>1</v>
      </c>
      <c r="AO1278" s="36">
        <v>70</v>
      </c>
      <c r="AP1278" s="293">
        <f>MAX(K1278,M1278,O1278,Q1278,S1278,U1278,W1278,Y1278,AA1278,AC1278,AE1278,AG1278,AI1278,AK1278,AM1278,AO1278)*VLOOKUP(I1278,'5.- Instrumental'!$B$6:$O$303,14,FALSE)</f>
        <v>2.3417508417508417</v>
      </c>
      <c r="AQ1278" s="356">
        <f>VLOOKUP(C1278,'6.- Insumos'!$B$5:$K$2417,10,FALSE)</f>
        <v>247.97249000000002</v>
      </c>
      <c r="AR1278" s="293">
        <f t="shared" si="60"/>
        <v>250.31424084175086</v>
      </c>
      <c r="AS1278" s="293">
        <f t="shared" si="61"/>
        <v>250.31424084175086</v>
      </c>
      <c r="AU1278" s="357"/>
    </row>
    <row r="1279" spans="2:47" ht="38.25">
      <c r="B1279" s="52">
        <v>1273</v>
      </c>
      <c r="C1279" s="334">
        <v>59120</v>
      </c>
      <c r="D1279" s="81" t="s">
        <v>4597</v>
      </c>
      <c r="E1279" s="55" t="s">
        <v>3569</v>
      </c>
      <c r="F1279" s="55" t="s">
        <v>3570</v>
      </c>
      <c r="G1279" s="54" t="s">
        <v>4422</v>
      </c>
      <c r="H1279" s="54" t="s">
        <v>4422</v>
      </c>
      <c r="I1279" s="55" t="s">
        <v>3315</v>
      </c>
      <c r="J1279" s="35">
        <v>2</v>
      </c>
      <c r="K1279" s="36">
        <v>70</v>
      </c>
      <c r="L1279" s="35">
        <v>1</v>
      </c>
      <c r="M1279" s="36">
        <v>90</v>
      </c>
      <c r="N1279" s="34"/>
      <c r="O1279" s="34"/>
      <c r="P1279" s="34"/>
      <c r="Q1279" s="34"/>
      <c r="R1279" s="35">
        <v>1</v>
      </c>
      <c r="S1279" s="35">
        <v>70</v>
      </c>
      <c r="T1279" s="34"/>
      <c r="U1279" s="34"/>
      <c r="V1279" s="34"/>
      <c r="W1279" s="34"/>
      <c r="X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>
        <v>1</v>
      </c>
      <c r="AO1279" s="36">
        <v>80</v>
      </c>
      <c r="AP1279" s="293">
        <f>MAX(K1279,M1279,O1279,Q1279,S1279,U1279,W1279,Y1279,AA1279,AC1279,AE1279,AG1279,AI1279,AK1279,AM1279,AO1279)*VLOOKUP(I1279,'5.- Instrumental'!$B$6:$O$303,14,FALSE)</f>
        <v>2.1953914141414144</v>
      </c>
      <c r="AQ1279" s="356">
        <f>VLOOKUP(C1279,'6.- Insumos'!$B$5:$K$2417,10,FALSE)</f>
        <v>272.69534999999996</v>
      </c>
      <c r="AR1279" s="293">
        <f t="shared" si="60"/>
        <v>274.89074141414136</v>
      </c>
      <c r="AS1279" s="293">
        <f t="shared" si="61"/>
        <v>274.89074141414136</v>
      </c>
      <c r="AU1279" s="357"/>
    </row>
    <row r="1280" spans="2:47" ht="38.25">
      <c r="B1280" s="52">
        <v>1274</v>
      </c>
      <c r="C1280" s="334">
        <v>59121</v>
      </c>
      <c r="D1280" s="81" t="s">
        <v>4598</v>
      </c>
      <c r="E1280" s="55" t="s">
        <v>3569</v>
      </c>
      <c r="F1280" s="55" t="s">
        <v>3570</v>
      </c>
      <c r="G1280" s="54" t="s">
        <v>4422</v>
      </c>
      <c r="H1280" s="54" t="s">
        <v>4422</v>
      </c>
      <c r="I1280" s="55" t="s">
        <v>3315</v>
      </c>
      <c r="J1280" s="35">
        <v>2</v>
      </c>
      <c r="K1280" s="36">
        <v>70</v>
      </c>
      <c r="L1280" s="35">
        <v>1</v>
      </c>
      <c r="M1280" s="36">
        <v>90</v>
      </c>
      <c r="N1280" s="34"/>
      <c r="O1280" s="34"/>
      <c r="P1280" s="34"/>
      <c r="Q1280" s="34"/>
      <c r="R1280" s="35">
        <v>1</v>
      </c>
      <c r="S1280" s="35">
        <v>70</v>
      </c>
      <c r="T1280" s="34"/>
      <c r="U1280" s="34"/>
      <c r="V1280" s="34"/>
      <c r="W1280" s="34"/>
      <c r="X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>
        <v>1</v>
      </c>
      <c r="AO1280" s="36">
        <v>80</v>
      </c>
      <c r="AP1280" s="293">
        <f>MAX(K1280,M1280,O1280,Q1280,S1280,U1280,W1280,Y1280,AA1280,AC1280,AE1280,AG1280,AI1280,AK1280,AM1280,AO1280)*VLOOKUP(I1280,'5.- Instrumental'!$B$6:$O$303,14,FALSE)</f>
        <v>2.1953914141414144</v>
      </c>
      <c r="AQ1280" s="356">
        <f>VLOOKUP(C1280,'6.- Insumos'!$B$5:$K$2417,10,FALSE)</f>
        <v>272.69534999999996</v>
      </c>
      <c r="AR1280" s="293">
        <f t="shared" si="60"/>
        <v>274.89074141414136</v>
      </c>
      <c r="AS1280" s="293">
        <f t="shared" si="61"/>
        <v>274.89074141414136</v>
      </c>
      <c r="AU1280" s="357"/>
    </row>
    <row r="1281" spans="2:47" ht="38.25">
      <c r="B1281" s="52">
        <v>1275</v>
      </c>
      <c r="C1281" s="334">
        <v>59150</v>
      </c>
      <c r="D1281" s="81" t="s">
        <v>4599</v>
      </c>
      <c r="E1281" s="55" t="s">
        <v>3569</v>
      </c>
      <c r="F1281" s="55" t="s">
        <v>1742</v>
      </c>
      <c r="G1281" s="40" t="s">
        <v>3282</v>
      </c>
      <c r="H1281" s="54" t="s">
        <v>4422</v>
      </c>
      <c r="I1281" s="55" t="s">
        <v>3801</v>
      </c>
      <c r="J1281" s="35">
        <v>2</v>
      </c>
      <c r="K1281" s="36">
        <v>90</v>
      </c>
      <c r="L1281" s="35">
        <v>1</v>
      </c>
      <c r="M1281" s="36">
        <v>110</v>
      </c>
      <c r="N1281" s="34"/>
      <c r="O1281" s="34"/>
      <c r="P1281" s="34"/>
      <c r="Q1281" s="34"/>
      <c r="R1281" s="35">
        <v>1</v>
      </c>
      <c r="S1281" s="35">
        <v>90</v>
      </c>
      <c r="T1281" s="34"/>
      <c r="U1281" s="34"/>
      <c r="V1281" s="34"/>
      <c r="W1281" s="34"/>
      <c r="X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>
        <v>1</v>
      </c>
      <c r="AO1281" s="36">
        <v>100</v>
      </c>
      <c r="AP1281" s="293">
        <f>MAX(K1281,M1281,O1281,Q1281,S1281,U1281,W1281,Y1281,AA1281,AC1281,AE1281,AG1281,AI1281,AK1281,AM1281,AO1281)*VLOOKUP(I1281,'5.- Instrumental'!$B$6:$O$303,14,FALSE)</f>
        <v>5.3677662037037042</v>
      </c>
      <c r="AQ1281" s="356">
        <f>VLOOKUP(C1281,'6.- Insumos'!$B$5:$K$2417,10,FALSE)</f>
        <v>360.93200666666661</v>
      </c>
      <c r="AR1281" s="293" t="s">
        <v>3270</v>
      </c>
      <c r="AS1281" s="293">
        <f t="shared" si="61"/>
        <v>366.2997728703703</v>
      </c>
      <c r="AU1281" s="357"/>
    </row>
    <row r="1282" spans="2:47" ht="38.25">
      <c r="B1282" s="52">
        <v>1276</v>
      </c>
      <c r="C1282" s="334">
        <v>59151</v>
      </c>
      <c r="D1282" s="81" t="s">
        <v>4600</v>
      </c>
      <c r="E1282" s="55" t="s">
        <v>3569</v>
      </c>
      <c r="F1282" s="55" t="s">
        <v>3570</v>
      </c>
      <c r="G1282" s="40" t="s">
        <v>3282</v>
      </c>
      <c r="H1282" s="54" t="s">
        <v>4422</v>
      </c>
      <c r="I1282" s="55" t="s">
        <v>3801</v>
      </c>
      <c r="J1282" s="35">
        <v>2</v>
      </c>
      <c r="K1282" s="36">
        <v>90</v>
      </c>
      <c r="L1282" s="35">
        <v>1</v>
      </c>
      <c r="M1282" s="36">
        <v>110</v>
      </c>
      <c r="N1282" s="34"/>
      <c r="O1282" s="34"/>
      <c r="P1282" s="34"/>
      <c r="Q1282" s="34"/>
      <c r="R1282" s="35">
        <v>1</v>
      </c>
      <c r="S1282" s="35">
        <v>90</v>
      </c>
      <c r="T1282" s="34"/>
      <c r="U1282" s="34"/>
      <c r="V1282" s="34"/>
      <c r="W1282" s="34"/>
      <c r="X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>
        <v>1</v>
      </c>
      <c r="AO1282" s="36">
        <v>100</v>
      </c>
      <c r="AP1282" s="293">
        <f>MAX(K1282,M1282,O1282,Q1282,S1282,U1282,W1282,Y1282,AA1282,AC1282,AE1282,AG1282,AI1282,AK1282,AM1282,AO1282)*VLOOKUP(I1282,'5.- Instrumental'!$B$6:$O$303,14,FALSE)</f>
        <v>5.3677662037037042</v>
      </c>
      <c r="AQ1282" s="356">
        <f>VLOOKUP(C1282,'6.- Insumos'!$B$5:$K$2417,10,FALSE)</f>
        <v>286.27401666666663</v>
      </c>
      <c r="AR1282" s="293">
        <f t="shared" ref="AR1282:AR1301" si="62">AP1282+AQ1282</f>
        <v>291.64178287037032</v>
      </c>
      <c r="AS1282" s="293">
        <f t="shared" si="61"/>
        <v>291.64178287037032</v>
      </c>
      <c r="AU1282" s="357"/>
    </row>
    <row r="1283" spans="2:47" ht="38.25">
      <c r="B1283" s="52">
        <v>1277</v>
      </c>
      <c r="C1283" s="334">
        <v>59160</v>
      </c>
      <c r="D1283" s="361" t="s">
        <v>4601</v>
      </c>
      <c r="E1283" s="55" t="s">
        <v>3569</v>
      </c>
      <c r="F1283" s="55" t="s">
        <v>3563</v>
      </c>
      <c r="G1283" s="54" t="s">
        <v>4422</v>
      </c>
      <c r="H1283" s="54" t="s">
        <v>4422</v>
      </c>
      <c r="I1283" s="55" t="s">
        <v>3817</v>
      </c>
      <c r="J1283" s="35">
        <v>2</v>
      </c>
      <c r="K1283" s="36">
        <v>10</v>
      </c>
      <c r="L1283" s="35">
        <v>1</v>
      </c>
      <c r="M1283" s="36">
        <v>30</v>
      </c>
      <c r="N1283" s="34"/>
      <c r="O1283" s="34"/>
      <c r="P1283" s="34"/>
      <c r="Q1283" s="34"/>
      <c r="R1283" s="35">
        <v>1</v>
      </c>
      <c r="S1283" s="35">
        <v>10</v>
      </c>
      <c r="T1283" s="34"/>
      <c r="U1283" s="34"/>
      <c r="V1283" s="34"/>
      <c r="W1283" s="34"/>
      <c r="X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>
        <v>1</v>
      </c>
      <c r="AO1283" s="36">
        <v>10</v>
      </c>
      <c r="AP1283" s="293">
        <f>MAX(K1283,M1283,O1283,Q1283,S1283,U1283,W1283,Y1283,AA1283,AC1283,AE1283,AG1283,AI1283,AK1283,AM1283,AO1283)*VLOOKUP(I1283,'5.- Instrumental'!$B$6:$O$303,14,FALSE)</f>
        <v>8.3517466329966331E-2</v>
      </c>
      <c r="AQ1283" s="356">
        <f>VLOOKUP(C1283,'6.- Insumos'!$B$5:$K$2417,10,FALSE)</f>
        <v>71.08</v>
      </c>
      <c r="AR1283" s="293">
        <f t="shared" si="62"/>
        <v>71.163517466329964</v>
      </c>
      <c r="AS1283" s="293">
        <f t="shared" si="61"/>
        <v>71.163517466329964</v>
      </c>
      <c r="AU1283" s="357"/>
    </row>
    <row r="1284" spans="2:47" ht="38.25">
      <c r="B1284" s="52">
        <v>1278</v>
      </c>
      <c r="C1284" s="334">
        <v>59200</v>
      </c>
      <c r="D1284" s="81" t="s">
        <v>853</v>
      </c>
      <c r="E1284" s="55" t="s">
        <v>1303</v>
      </c>
      <c r="F1284" s="55" t="s">
        <v>1304</v>
      </c>
      <c r="G1284" s="54" t="s">
        <v>4422</v>
      </c>
      <c r="H1284" s="54" t="s">
        <v>4422</v>
      </c>
      <c r="I1284" s="55" t="s">
        <v>3293</v>
      </c>
      <c r="J1284" s="34">
        <v>1</v>
      </c>
      <c r="K1284" s="34">
        <v>10</v>
      </c>
      <c r="L1284" s="34"/>
      <c r="M1284" s="34"/>
      <c r="N1284" s="34"/>
      <c r="O1284" s="34"/>
      <c r="P1284" s="34"/>
      <c r="Q1284" s="34"/>
      <c r="R1284" s="34"/>
      <c r="S1284" s="34"/>
      <c r="T1284" s="34"/>
      <c r="U1284" s="34"/>
      <c r="V1284" s="34"/>
      <c r="W1284" s="34"/>
      <c r="X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>
        <v>1</v>
      </c>
      <c r="AO1284" s="34">
        <v>15</v>
      </c>
      <c r="AP1284" s="293">
        <f>MAX(K1284,M1284,O1284,Q1284,S1284,U1284,W1284,Y1284,AA1284,AC1284,AE1284,AG1284,AI1284,AK1284,AM1284,AO1284)*VLOOKUP(I1284,'5.- Instrumental'!$B$6:$O$303,14,FALSE)</f>
        <v>3.1289457070707072E-2</v>
      </c>
      <c r="AQ1284" s="356">
        <f>VLOOKUP(C1284,'6.- Insumos'!$B$5:$K$2417,10,FALSE)</f>
        <v>116.78704999999999</v>
      </c>
      <c r="AR1284" s="293">
        <f t="shared" si="62"/>
        <v>116.81833945707071</v>
      </c>
      <c r="AS1284" s="293">
        <f t="shared" si="61"/>
        <v>116.81833945707071</v>
      </c>
      <c r="AU1284" s="357"/>
    </row>
    <row r="1285" spans="2:47" ht="25.5">
      <c r="B1285" s="52">
        <v>1279</v>
      </c>
      <c r="C1285" s="334">
        <v>59300</v>
      </c>
      <c r="D1285" s="361" t="s">
        <v>854</v>
      </c>
      <c r="E1285" s="55" t="s">
        <v>855</v>
      </c>
      <c r="F1285" s="365" t="s">
        <v>859</v>
      </c>
      <c r="G1285" s="54" t="s">
        <v>4422</v>
      </c>
      <c r="H1285" s="54" t="s">
        <v>4422</v>
      </c>
      <c r="I1285" s="55" t="s">
        <v>3293</v>
      </c>
      <c r="J1285" s="35">
        <v>1</v>
      </c>
      <c r="K1285" s="36">
        <v>25</v>
      </c>
      <c r="L1285" s="35"/>
      <c r="M1285" s="36"/>
      <c r="N1285" s="34"/>
      <c r="O1285" s="34"/>
      <c r="P1285" s="34"/>
      <c r="Q1285" s="34"/>
      <c r="R1285" s="35"/>
      <c r="S1285" s="35"/>
      <c r="T1285" s="34"/>
      <c r="U1285" s="34"/>
      <c r="V1285" s="34">
        <v>1</v>
      </c>
      <c r="W1285" s="34">
        <v>25</v>
      </c>
      <c r="X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>
        <v>1</v>
      </c>
      <c r="AO1285" s="36">
        <v>30</v>
      </c>
      <c r="AP1285" s="293">
        <f>MAX(K1285,M1285,O1285,Q1285,S1285,U1285,W1285,Y1285,AA1285,AC1285,AE1285,AG1285,AI1285,AK1285,AM1285,AO1285)*VLOOKUP(I1285,'5.- Instrumental'!$B$6:$O$303,14,FALSE)</f>
        <v>6.2578914141414144E-2</v>
      </c>
      <c r="AQ1285" s="356">
        <f>VLOOKUP(C1285,'6.- Insumos'!$B$5:$K$2417,10,FALSE)</f>
        <v>22.827999999999996</v>
      </c>
      <c r="AR1285" s="293">
        <f t="shared" si="62"/>
        <v>22.890578914141411</v>
      </c>
      <c r="AS1285" s="293">
        <f t="shared" si="61"/>
        <v>22.890578914141411</v>
      </c>
      <c r="AU1285" s="357"/>
    </row>
    <row r="1286" spans="2:47" ht="38.25">
      <c r="B1286" s="52">
        <v>1280</v>
      </c>
      <c r="C1286" s="334">
        <v>59350</v>
      </c>
      <c r="D1286" s="81" t="s">
        <v>4602</v>
      </c>
      <c r="E1286" s="55" t="s">
        <v>3569</v>
      </c>
      <c r="F1286" s="55" t="s">
        <v>3570</v>
      </c>
      <c r="G1286" s="54" t="s">
        <v>4422</v>
      </c>
      <c r="H1286" s="54" t="s">
        <v>4422</v>
      </c>
      <c r="I1286" s="55" t="s">
        <v>3315</v>
      </c>
      <c r="J1286" s="34">
        <v>2</v>
      </c>
      <c r="K1286" s="34">
        <v>50</v>
      </c>
      <c r="L1286" s="34">
        <v>1</v>
      </c>
      <c r="M1286" s="34">
        <v>60</v>
      </c>
      <c r="N1286" s="34"/>
      <c r="O1286" s="34"/>
      <c r="P1286" s="34"/>
      <c r="Q1286" s="34"/>
      <c r="R1286" s="34">
        <v>1</v>
      </c>
      <c r="S1286" s="34">
        <v>50</v>
      </c>
      <c r="T1286" s="34"/>
      <c r="U1286" s="34"/>
      <c r="V1286" s="34"/>
      <c r="W1286" s="34"/>
      <c r="X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>
        <v>1</v>
      </c>
      <c r="AO1286" s="34">
        <v>60</v>
      </c>
      <c r="AP1286" s="293">
        <f>MAX(K1286,M1286,O1286,Q1286,S1286,U1286,W1286,Y1286,AA1286,AC1286,AE1286,AG1286,AI1286,AK1286,AM1286,AO1286)*VLOOKUP(I1286,'5.- Instrumental'!$B$6:$O$303,14,FALSE)</f>
        <v>1.4635942760942762</v>
      </c>
      <c r="AQ1286" s="356">
        <f>VLOOKUP(C1286,'6.- Insumos'!$B$5:$K$2417,10,FALSE)</f>
        <v>252.32735000000002</v>
      </c>
      <c r="AR1286" s="293">
        <f t="shared" si="62"/>
        <v>253.79094427609431</v>
      </c>
      <c r="AS1286" s="293">
        <f t="shared" si="61"/>
        <v>253.79094427609431</v>
      </c>
      <c r="AU1286" s="357"/>
    </row>
    <row r="1287" spans="2:47" ht="38.25">
      <c r="B1287" s="52">
        <v>1281</v>
      </c>
      <c r="C1287" s="334">
        <v>59400</v>
      </c>
      <c r="D1287" s="81" t="s">
        <v>856</v>
      </c>
      <c r="E1287" s="66" t="s">
        <v>855</v>
      </c>
      <c r="F1287" s="365" t="s">
        <v>859</v>
      </c>
      <c r="G1287" s="54" t="s">
        <v>4422</v>
      </c>
      <c r="H1287" s="54" t="s">
        <v>4422</v>
      </c>
      <c r="I1287" s="55" t="s">
        <v>3294</v>
      </c>
      <c r="J1287" s="34">
        <v>1</v>
      </c>
      <c r="K1287" s="34">
        <v>45</v>
      </c>
      <c r="L1287" s="34"/>
      <c r="M1287" s="34"/>
      <c r="N1287" s="34"/>
      <c r="O1287" s="34"/>
      <c r="P1287" s="34"/>
      <c r="Q1287" s="34"/>
      <c r="R1287" s="34"/>
      <c r="S1287" s="34"/>
      <c r="T1287" s="34"/>
      <c r="U1287" s="34"/>
      <c r="V1287" s="34">
        <v>1</v>
      </c>
      <c r="W1287" s="34">
        <v>120</v>
      </c>
      <c r="X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>
        <v>1</v>
      </c>
      <c r="AO1287" s="34">
        <v>120</v>
      </c>
      <c r="AP1287" s="293">
        <f>MAX(K1287,M1287,O1287,Q1287,S1287,U1287,W1287,Y1287,AA1287,AC1287,AE1287,AG1287,AI1287,AK1287,AM1287,AO1287)*VLOOKUP(I1287,'5.- Instrumental'!$B$6:$O$303,14,FALSE)</f>
        <v>0.41035353535353536</v>
      </c>
      <c r="AQ1287" s="356">
        <f>VLOOKUP(C1287,'6.- Insumos'!$B$5:$K$2417,10,FALSE)</f>
        <v>24.846699999999995</v>
      </c>
      <c r="AR1287" s="293">
        <f t="shared" si="62"/>
        <v>25.257053535353531</v>
      </c>
      <c r="AS1287" s="293">
        <f t="shared" si="61"/>
        <v>25.257053535353531</v>
      </c>
      <c r="AU1287" s="357"/>
    </row>
    <row r="1288" spans="2:47" ht="25.5">
      <c r="B1288" s="52">
        <v>1282</v>
      </c>
      <c r="C1288" s="334">
        <v>59409</v>
      </c>
      <c r="D1288" s="361" t="s">
        <v>4603</v>
      </c>
      <c r="E1288" s="66" t="s">
        <v>855</v>
      </c>
      <c r="F1288" s="55" t="s">
        <v>859</v>
      </c>
      <c r="G1288" s="54" t="s">
        <v>4422</v>
      </c>
      <c r="H1288" s="54" t="s">
        <v>4422</v>
      </c>
      <c r="I1288" s="55" t="s">
        <v>3294</v>
      </c>
      <c r="J1288" s="34">
        <v>1</v>
      </c>
      <c r="K1288" s="34">
        <v>30</v>
      </c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>
        <v>1</v>
      </c>
      <c r="W1288" s="34">
        <v>30</v>
      </c>
      <c r="X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>
        <v>1</v>
      </c>
      <c r="AO1288" s="34">
        <v>60</v>
      </c>
      <c r="AP1288" s="293">
        <f>MAX(K1288,M1288,O1288,Q1288,S1288,U1288,W1288,Y1288,AA1288,AC1288,AE1288,AG1288,AI1288,AK1288,AM1288,AO1288)*VLOOKUP(I1288,'5.- Instrumental'!$B$6:$O$303,14,FALSE)</f>
        <v>0.20517676767676768</v>
      </c>
      <c r="AQ1288" s="356">
        <f>VLOOKUP(C1288,'6.- Insumos'!$B$5:$K$2417,10,FALSE)</f>
        <v>24.846699999999995</v>
      </c>
      <c r="AR1288" s="293">
        <f t="shared" si="62"/>
        <v>25.051876767676763</v>
      </c>
      <c r="AS1288" s="293">
        <f t="shared" si="61"/>
        <v>25.051876767676763</v>
      </c>
      <c r="AU1288" s="357"/>
    </row>
    <row r="1289" spans="2:47" ht="25.5">
      <c r="B1289" s="52">
        <v>1283</v>
      </c>
      <c r="C1289" s="334">
        <v>59414</v>
      </c>
      <c r="D1289" s="81" t="s">
        <v>4604</v>
      </c>
      <c r="E1289" s="66" t="s">
        <v>855</v>
      </c>
      <c r="F1289" s="55" t="s">
        <v>859</v>
      </c>
      <c r="G1289" s="54" t="s">
        <v>4422</v>
      </c>
      <c r="H1289" s="54" t="s">
        <v>4422</v>
      </c>
      <c r="I1289" s="55" t="s">
        <v>3294</v>
      </c>
      <c r="J1289" s="34">
        <v>1</v>
      </c>
      <c r="K1289" s="34">
        <v>40</v>
      </c>
      <c r="L1289" s="34"/>
      <c r="M1289" s="34"/>
      <c r="N1289" s="34"/>
      <c r="O1289" s="34"/>
      <c r="P1289" s="34"/>
      <c r="Q1289" s="34"/>
      <c r="R1289" s="34"/>
      <c r="S1289" s="34"/>
      <c r="T1289" s="34"/>
      <c r="U1289" s="34"/>
      <c r="V1289" s="34">
        <v>1</v>
      </c>
      <c r="W1289" s="34">
        <v>20</v>
      </c>
      <c r="X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>
        <v>1</v>
      </c>
      <c r="AO1289" s="34">
        <v>40</v>
      </c>
      <c r="AP1289" s="293">
        <f>MAX(K1289,M1289,O1289,Q1289,S1289,U1289,W1289,Y1289,AA1289,AC1289,AE1289,AG1289,AI1289,AK1289,AM1289,AO1289)*VLOOKUP(I1289,'5.- Instrumental'!$B$6:$O$303,14,FALSE)</f>
        <v>0.13678451178451179</v>
      </c>
      <c r="AQ1289" s="356">
        <f>VLOOKUP(C1289,'6.- Insumos'!$B$5:$K$2417,10,FALSE)</f>
        <v>24.846699999999995</v>
      </c>
      <c r="AR1289" s="293">
        <f t="shared" si="62"/>
        <v>24.983484511784507</v>
      </c>
      <c r="AS1289" s="293">
        <f t="shared" si="61"/>
        <v>24.983484511784507</v>
      </c>
      <c r="AU1289" s="357"/>
    </row>
    <row r="1290" spans="2:47" ht="25.5">
      <c r="B1290" s="52">
        <v>1284</v>
      </c>
      <c r="C1290" s="334">
        <v>59430</v>
      </c>
      <c r="D1290" s="361" t="s">
        <v>3277</v>
      </c>
      <c r="E1290" s="66" t="s">
        <v>855</v>
      </c>
      <c r="F1290" s="365" t="s">
        <v>859</v>
      </c>
      <c r="G1290" s="54" t="s">
        <v>4422</v>
      </c>
      <c r="H1290" s="54" t="s">
        <v>4422</v>
      </c>
      <c r="I1290" s="54" t="s">
        <v>3293</v>
      </c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4"/>
      <c r="V1290" s="34">
        <v>1</v>
      </c>
      <c r="W1290" s="34">
        <v>30</v>
      </c>
      <c r="X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>
        <v>1</v>
      </c>
      <c r="AO1290" s="34">
        <v>30</v>
      </c>
      <c r="AP1290" s="293">
        <f>MAX(K1290,M1290,O1290,Q1290,S1290,U1290,W1290,Y1290,AA1290,AC1290,AE1290,AG1290,AI1290,AK1290,AM1290,AO1290)*VLOOKUP(I1290,'5.- Instrumental'!$B$6:$O$303,14,FALSE)</f>
        <v>6.2578914141414144E-2</v>
      </c>
      <c r="AQ1290" s="356">
        <f>VLOOKUP(C1290,'6.- Insumos'!$B$5:$K$2417,10,FALSE)</f>
        <v>24.846699999999995</v>
      </c>
      <c r="AR1290" s="293">
        <f t="shared" si="62"/>
        <v>24.90927891414141</v>
      </c>
      <c r="AS1290" s="293">
        <f t="shared" si="61"/>
        <v>24.90927891414141</v>
      </c>
      <c r="AU1290" s="357"/>
    </row>
    <row r="1291" spans="2:47" ht="25.5">
      <c r="B1291" s="52">
        <v>1285</v>
      </c>
      <c r="C1291" s="334">
        <v>59514</v>
      </c>
      <c r="D1291" s="361" t="s">
        <v>4564</v>
      </c>
      <c r="E1291" s="66" t="s">
        <v>3569</v>
      </c>
      <c r="F1291" s="55" t="s">
        <v>3570</v>
      </c>
      <c r="G1291" s="54" t="s">
        <v>4422</v>
      </c>
      <c r="H1291" s="54" t="s">
        <v>4422</v>
      </c>
      <c r="I1291" s="55" t="s">
        <v>3299</v>
      </c>
      <c r="J1291" s="35">
        <v>2</v>
      </c>
      <c r="K1291" s="36">
        <v>60</v>
      </c>
      <c r="L1291" s="35">
        <v>1</v>
      </c>
      <c r="M1291" s="36">
        <v>80</v>
      </c>
      <c r="N1291" s="34"/>
      <c r="O1291" s="34"/>
      <c r="P1291" s="34"/>
      <c r="Q1291" s="34"/>
      <c r="R1291" s="35">
        <v>1</v>
      </c>
      <c r="S1291" s="35">
        <v>60</v>
      </c>
      <c r="T1291" s="34"/>
      <c r="U1291" s="34"/>
      <c r="V1291" s="34"/>
      <c r="W1291" s="34"/>
      <c r="X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>
        <v>1</v>
      </c>
      <c r="AO1291" s="36">
        <v>70</v>
      </c>
      <c r="AP1291" s="293">
        <f>MAX(K1291,M1291,O1291,Q1291,S1291,U1291,W1291,Y1291,AA1291,AC1291,AE1291,AG1291,AI1291,AK1291,AM1291,AO1291)*VLOOKUP(I1291,'5.- Instrumental'!$B$6:$O$303,14,FALSE)</f>
        <v>0.62920875420875422</v>
      </c>
      <c r="AQ1291" s="356">
        <f>VLOOKUP(C1291,'6.- Insumos'!$B$5:$K$2417,10,FALSE)</f>
        <v>164.964</v>
      </c>
      <c r="AR1291" s="293">
        <f t="shared" si="62"/>
        <v>165.59320875420875</v>
      </c>
      <c r="AS1291" s="293">
        <f t="shared" si="61"/>
        <v>165.59320875420875</v>
      </c>
      <c r="AU1291" s="357"/>
    </row>
    <row r="1292" spans="2:47" ht="25.5">
      <c r="B1292" s="52">
        <v>1286</v>
      </c>
      <c r="C1292" s="334">
        <v>59525</v>
      </c>
      <c r="D1292" s="81" t="s">
        <v>860</v>
      </c>
      <c r="E1292" s="66" t="s">
        <v>3569</v>
      </c>
      <c r="F1292" s="55" t="s">
        <v>3573</v>
      </c>
      <c r="G1292" s="54" t="s">
        <v>4422</v>
      </c>
      <c r="H1292" s="54" t="s">
        <v>4422</v>
      </c>
      <c r="I1292" s="55" t="s">
        <v>3299</v>
      </c>
      <c r="J1292" s="35">
        <v>2</v>
      </c>
      <c r="K1292" s="36">
        <v>120</v>
      </c>
      <c r="L1292" s="35">
        <v>1</v>
      </c>
      <c r="M1292" s="36">
        <v>140</v>
      </c>
      <c r="N1292" s="34"/>
      <c r="O1292" s="34"/>
      <c r="P1292" s="34"/>
      <c r="Q1292" s="34"/>
      <c r="R1292" s="35">
        <v>1</v>
      </c>
      <c r="S1292" s="35">
        <v>120</v>
      </c>
      <c r="T1292" s="34"/>
      <c r="U1292" s="34"/>
      <c r="V1292" s="34"/>
      <c r="W1292" s="34"/>
      <c r="X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>
        <v>1</v>
      </c>
      <c r="AO1292" s="36">
        <v>130</v>
      </c>
      <c r="AP1292" s="293">
        <f>MAX(K1292,M1292,O1292,Q1292,S1292,U1292,W1292,Y1292,AA1292,AC1292,AE1292,AG1292,AI1292,AK1292,AM1292,AO1292)*VLOOKUP(I1292,'5.- Instrumental'!$B$6:$O$303,14,FALSE)</f>
        <v>1.1011153198653199</v>
      </c>
      <c r="AQ1292" s="356">
        <f>VLOOKUP(C1292,'6.- Insumos'!$B$5:$K$2417,10,FALSE)</f>
        <v>381.91050666666672</v>
      </c>
      <c r="AR1292" s="293">
        <f t="shared" si="62"/>
        <v>383.01162198653202</v>
      </c>
      <c r="AS1292" s="293">
        <f t="shared" si="61"/>
        <v>383.01162198653202</v>
      </c>
      <c r="AU1292" s="357"/>
    </row>
    <row r="1293" spans="2:47" ht="38.25">
      <c r="B1293" s="52">
        <v>1287</v>
      </c>
      <c r="C1293" s="334">
        <v>59812</v>
      </c>
      <c r="D1293" s="361" t="s">
        <v>4605</v>
      </c>
      <c r="E1293" s="66" t="s">
        <v>3569</v>
      </c>
      <c r="F1293" s="55" t="s">
        <v>3563</v>
      </c>
      <c r="G1293" s="54" t="s">
        <v>4422</v>
      </c>
      <c r="H1293" s="54" t="s">
        <v>4422</v>
      </c>
      <c r="I1293" s="55" t="s">
        <v>3814</v>
      </c>
      <c r="J1293" s="34">
        <v>1</v>
      </c>
      <c r="K1293" s="34">
        <v>30</v>
      </c>
      <c r="L1293" s="34">
        <v>1</v>
      </c>
      <c r="M1293" s="34">
        <v>35</v>
      </c>
      <c r="N1293" s="34"/>
      <c r="O1293" s="34"/>
      <c r="P1293" s="34"/>
      <c r="Q1293" s="34"/>
      <c r="R1293" s="34">
        <v>1</v>
      </c>
      <c r="S1293" s="34">
        <v>30</v>
      </c>
      <c r="T1293" s="34"/>
      <c r="U1293" s="34"/>
      <c r="V1293" s="34"/>
      <c r="W1293" s="34"/>
      <c r="X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>
        <v>1</v>
      </c>
      <c r="AO1293" s="34">
        <v>35</v>
      </c>
      <c r="AP1293" s="293">
        <f>MAX(K1293,M1293,O1293,Q1293,S1293,U1293,W1293,Y1293,AA1293,AC1293,AE1293,AG1293,AI1293,AK1293,AM1293,AO1293)*VLOOKUP(I1293,'5.- Instrumental'!$B$6:$O$303,14,FALSE)</f>
        <v>0.31210696373456792</v>
      </c>
      <c r="AQ1293" s="356">
        <f>VLOOKUP(C1293,'6.- Insumos'!$B$5:$K$2417,10,FALSE)</f>
        <v>71.08</v>
      </c>
      <c r="AR1293" s="293">
        <f t="shared" si="62"/>
        <v>71.392106963734562</v>
      </c>
      <c r="AS1293" s="293">
        <f t="shared" si="61"/>
        <v>71.392106963734562</v>
      </c>
      <c r="AU1293" s="357"/>
    </row>
    <row r="1294" spans="2:47" ht="25.5">
      <c r="B1294" s="52">
        <v>1288</v>
      </c>
      <c r="C1294" s="334">
        <v>59813</v>
      </c>
      <c r="D1294" s="81" t="s">
        <v>4606</v>
      </c>
      <c r="E1294" s="66" t="s">
        <v>3562</v>
      </c>
      <c r="F1294" s="55" t="s">
        <v>3565</v>
      </c>
      <c r="G1294" s="54" t="s">
        <v>4422</v>
      </c>
      <c r="H1294" s="54" t="s">
        <v>4422</v>
      </c>
      <c r="I1294" s="55" t="s">
        <v>3293</v>
      </c>
      <c r="J1294" s="34">
        <v>1</v>
      </c>
      <c r="K1294" s="34">
        <v>30</v>
      </c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  <c r="X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>
        <v>1</v>
      </c>
      <c r="AO1294" s="34">
        <v>35</v>
      </c>
      <c r="AP1294" s="293">
        <f>MAX(K1294,M1294,O1294,Q1294,S1294,U1294,W1294,Y1294,AA1294,AC1294,AE1294,AG1294,AI1294,AK1294,AM1294,AO1294)*VLOOKUP(I1294,'5.- Instrumental'!$B$6:$O$303,14,FALSE)</f>
        <v>7.3008733164983172E-2</v>
      </c>
      <c r="AQ1294" s="356">
        <f>VLOOKUP(C1294,'6.- Insumos'!$B$5:$K$2417,10,FALSE)</f>
        <v>22.827999999999996</v>
      </c>
      <c r="AR1294" s="293">
        <f t="shared" si="62"/>
        <v>22.901008733164979</v>
      </c>
      <c r="AS1294" s="293">
        <f t="shared" si="61"/>
        <v>22.901008733164979</v>
      </c>
      <c r="AU1294" s="357"/>
    </row>
    <row r="1295" spans="2:47" ht="38.25">
      <c r="B1295" s="52">
        <v>1289</v>
      </c>
      <c r="C1295" s="334">
        <v>59872</v>
      </c>
      <c r="D1295" s="81" t="s">
        <v>861</v>
      </c>
      <c r="E1295" s="66" t="s">
        <v>855</v>
      </c>
      <c r="F1295" s="55" t="s">
        <v>859</v>
      </c>
      <c r="G1295" s="54" t="s">
        <v>4422</v>
      </c>
      <c r="H1295" s="54" t="s">
        <v>4422</v>
      </c>
      <c r="I1295" s="55" t="s">
        <v>3814</v>
      </c>
      <c r="J1295" s="35">
        <v>2</v>
      </c>
      <c r="K1295" s="36">
        <v>30</v>
      </c>
      <c r="L1295" s="35">
        <v>1</v>
      </c>
      <c r="M1295" s="36">
        <v>50</v>
      </c>
      <c r="N1295" s="34"/>
      <c r="O1295" s="34"/>
      <c r="P1295" s="34"/>
      <c r="Q1295" s="34"/>
      <c r="R1295" s="35">
        <v>1</v>
      </c>
      <c r="S1295" s="35">
        <v>30</v>
      </c>
      <c r="T1295" s="34"/>
      <c r="U1295" s="34"/>
      <c r="V1295" s="34"/>
      <c r="W1295" s="34"/>
      <c r="X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>
        <v>1</v>
      </c>
      <c r="AO1295" s="36">
        <v>40</v>
      </c>
      <c r="AP1295" s="293">
        <f>MAX(K1295,M1295,O1295,Q1295,S1295,U1295,W1295,Y1295,AA1295,AC1295,AE1295,AG1295,AI1295,AK1295,AM1295,AO1295)*VLOOKUP(I1295,'5.- Instrumental'!$B$6:$O$303,14,FALSE)</f>
        <v>0.44586709104938277</v>
      </c>
      <c r="AQ1295" s="356">
        <f>VLOOKUP(C1295,'6.- Insumos'!$B$5:$K$2417,10,FALSE)</f>
        <v>24.846699999999995</v>
      </c>
      <c r="AR1295" s="293">
        <f t="shared" si="62"/>
        <v>25.292567091049378</v>
      </c>
      <c r="AS1295" s="293">
        <f t="shared" si="61"/>
        <v>25.292567091049378</v>
      </c>
      <c r="AU1295" s="357"/>
    </row>
    <row r="1296" spans="2:47" ht="38.25">
      <c r="B1296" s="52">
        <v>1290</v>
      </c>
      <c r="C1296" s="334">
        <v>59899</v>
      </c>
      <c r="D1296" s="81" t="s">
        <v>4607</v>
      </c>
      <c r="E1296" s="66" t="s">
        <v>855</v>
      </c>
      <c r="F1296" s="55" t="s">
        <v>859</v>
      </c>
      <c r="G1296" s="54" t="s">
        <v>4422</v>
      </c>
      <c r="H1296" s="54" t="s">
        <v>4422</v>
      </c>
      <c r="I1296" s="55" t="s">
        <v>3814</v>
      </c>
      <c r="J1296" s="35">
        <v>1</v>
      </c>
      <c r="K1296" s="36">
        <v>30</v>
      </c>
      <c r="L1296" s="35"/>
      <c r="M1296" s="36"/>
      <c r="N1296" s="34"/>
      <c r="O1296" s="34"/>
      <c r="P1296" s="34"/>
      <c r="Q1296" s="34"/>
      <c r="R1296" s="35"/>
      <c r="S1296" s="35"/>
      <c r="T1296" s="34"/>
      <c r="U1296" s="34"/>
      <c r="V1296" s="34"/>
      <c r="W1296" s="34"/>
      <c r="X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>
        <v>1</v>
      </c>
      <c r="AO1296" s="36">
        <v>35</v>
      </c>
      <c r="AP1296" s="293">
        <f>MAX(K1296,M1296,O1296,Q1296,S1296,U1296,W1296,Y1296,AA1296,AC1296,AE1296,AG1296,AI1296,AK1296,AM1296,AO1296)*VLOOKUP(I1296,'5.- Instrumental'!$B$6:$O$303,14,FALSE)</f>
        <v>0.31210696373456792</v>
      </c>
      <c r="AQ1296" s="356">
        <f>VLOOKUP(C1296,'6.- Insumos'!$B$5:$K$2417,10,FALSE)</f>
        <v>24.846699999999995</v>
      </c>
      <c r="AR1296" s="293">
        <f t="shared" si="62"/>
        <v>25.158806963734563</v>
      </c>
      <c r="AS1296" s="293">
        <f t="shared" si="61"/>
        <v>25.158806963734563</v>
      </c>
      <c r="AU1296" s="357"/>
    </row>
    <row r="1297" spans="2:47" ht="25.5">
      <c r="B1297" s="52">
        <v>1291</v>
      </c>
      <c r="C1297" s="334">
        <v>60000</v>
      </c>
      <c r="D1297" s="81" t="s">
        <v>862</v>
      </c>
      <c r="E1297" s="66" t="s">
        <v>3562</v>
      </c>
      <c r="F1297" s="55" t="s">
        <v>3565</v>
      </c>
      <c r="G1297" s="54" t="s">
        <v>4422</v>
      </c>
      <c r="H1297" s="54" t="s">
        <v>4422</v>
      </c>
      <c r="I1297" s="55" t="s">
        <v>3293</v>
      </c>
      <c r="J1297" s="34">
        <v>1</v>
      </c>
      <c r="K1297" s="34">
        <v>30</v>
      </c>
      <c r="L1297" s="34"/>
      <c r="M1297" s="34"/>
      <c r="N1297" s="34"/>
      <c r="O1297" s="34"/>
      <c r="P1297" s="34"/>
      <c r="Q1297" s="34"/>
      <c r="R1297" s="34"/>
      <c r="S1297" s="34"/>
      <c r="T1297" s="34"/>
      <c r="U1297" s="34"/>
      <c r="V1297" s="34"/>
      <c r="W1297" s="34"/>
      <c r="X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293">
        <f>MAX(K1297,M1297,O1297,Q1297,S1297,U1297,W1297,Y1297,AA1297,AC1297,AE1297,AG1297,AI1297,AK1297,AM1297,AO1297)*VLOOKUP(I1297,'5.- Instrumental'!$B$6:$O$303,14,FALSE)</f>
        <v>6.2578914141414144E-2</v>
      </c>
      <c r="AQ1297" s="356">
        <f>VLOOKUP(C1297,'6.- Insumos'!$B$5:$K$2417,10,FALSE)</f>
        <v>19.451350000000001</v>
      </c>
      <c r="AR1297" s="293">
        <f t="shared" si="62"/>
        <v>19.513928914141417</v>
      </c>
      <c r="AS1297" s="293">
        <f t="shared" si="61"/>
        <v>19.513928914141417</v>
      </c>
      <c r="AU1297" s="357"/>
    </row>
    <row r="1298" spans="2:47" ht="25.5">
      <c r="B1298" s="52">
        <v>1292</v>
      </c>
      <c r="C1298" s="334">
        <v>60100</v>
      </c>
      <c r="D1298" s="81" t="s">
        <v>4608</v>
      </c>
      <c r="E1298" s="66" t="s">
        <v>3562</v>
      </c>
      <c r="F1298" s="55" t="s">
        <v>3565</v>
      </c>
      <c r="G1298" s="54" t="s">
        <v>4422</v>
      </c>
      <c r="H1298" s="54" t="s">
        <v>4422</v>
      </c>
      <c r="I1298" s="55" t="s">
        <v>3293</v>
      </c>
      <c r="J1298" s="34">
        <v>1</v>
      </c>
      <c r="K1298" s="34">
        <v>20</v>
      </c>
      <c r="L1298" s="34"/>
      <c r="M1298" s="34"/>
      <c r="N1298" s="34"/>
      <c r="O1298" s="34"/>
      <c r="P1298" s="34"/>
      <c r="Q1298" s="34"/>
      <c r="R1298" s="34"/>
      <c r="S1298" s="34"/>
      <c r="T1298" s="34"/>
      <c r="U1298" s="34"/>
      <c r="V1298" s="34"/>
      <c r="W1298" s="34"/>
      <c r="X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293">
        <f>MAX(K1298,M1298,O1298,Q1298,S1298,U1298,W1298,Y1298,AA1298,AC1298,AE1298,AG1298,AI1298,AK1298,AM1298,AO1298)*VLOOKUP(I1298,'5.- Instrumental'!$B$6:$O$303,14,FALSE)</f>
        <v>4.17192760942761E-2</v>
      </c>
      <c r="AQ1298" s="356">
        <f>VLOOKUP(C1298,'6.- Insumos'!$B$5:$K$2417,10,FALSE)</f>
        <v>18.19285</v>
      </c>
      <c r="AR1298" s="293">
        <f t="shared" si="62"/>
        <v>18.234569276094277</v>
      </c>
      <c r="AS1298" s="293">
        <f t="shared" si="61"/>
        <v>18.234569276094277</v>
      </c>
      <c r="AU1298" s="357"/>
    </row>
    <row r="1299" spans="2:47" ht="38.25">
      <c r="B1299" s="52">
        <v>1293</v>
      </c>
      <c r="C1299" s="334">
        <v>60200</v>
      </c>
      <c r="D1299" s="81" t="s">
        <v>863</v>
      </c>
      <c r="E1299" s="66" t="s">
        <v>3569</v>
      </c>
      <c r="F1299" s="66" t="s">
        <v>3570</v>
      </c>
      <c r="G1299" s="54" t="s">
        <v>4422</v>
      </c>
      <c r="H1299" s="54" t="s">
        <v>4422</v>
      </c>
      <c r="I1299" s="55" t="s">
        <v>3315</v>
      </c>
      <c r="J1299" s="34">
        <v>2</v>
      </c>
      <c r="K1299" s="34">
        <v>40</v>
      </c>
      <c r="L1299" s="34">
        <v>1</v>
      </c>
      <c r="M1299" s="34">
        <v>45</v>
      </c>
      <c r="N1299" s="34"/>
      <c r="O1299" s="34"/>
      <c r="P1299" s="34"/>
      <c r="Q1299" s="34"/>
      <c r="R1299" s="34">
        <v>1</v>
      </c>
      <c r="S1299" s="34">
        <v>40</v>
      </c>
      <c r="T1299" s="34"/>
      <c r="U1299" s="34"/>
      <c r="V1299" s="34"/>
      <c r="W1299" s="34"/>
      <c r="X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>
        <v>1</v>
      </c>
      <c r="AO1299" s="34">
        <v>45</v>
      </c>
      <c r="AP1299" s="293">
        <f>MAX(K1299,M1299,O1299,Q1299,S1299,U1299,W1299,Y1299,AA1299,AC1299,AE1299,AG1299,AI1299,AK1299,AM1299,AO1299)*VLOOKUP(I1299,'5.- Instrumental'!$B$6:$O$303,14,FALSE)</f>
        <v>1.0976957070707072</v>
      </c>
      <c r="AQ1299" s="356">
        <f>VLOOKUP(C1299,'6.- Insumos'!$B$5:$K$2417,10,FALSE)</f>
        <v>242.14335</v>
      </c>
      <c r="AR1299" s="293">
        <f t="shared" si="62"/>
        <v>243.2410457070707</v>
      </c>
      <c r="AS1299" s="293">
        <f t="shared" si="61"/>
        <v>243.2410457070707</v>
      </c>
      <c r="AU1299" s="357"/>
    </row>
    <row r="1300" spans="2:47" ht="38.25">
      <c r="B1300" s="52">
        <v>1294</v>
      </c>
      <c r="C1300" s="334">
        <v>60210</v>
      </c>
      <c r="D1300" s="81" t="s">
        <v>1843</v>
      </c>
      <c r="E1300" s="66" t="s">
        <v>3569</v>
      </c>
      <c r="F1300" s="55" t="s">
        <v>3573</v>
      </c>
      <c r="G1300" s="54" t="s">
        <v>4422</v>
      </c>
      <c r="H1300" s="54" t="s">
        <v>4422</v>
      </c>
      <c r="I1300" s="55" t="s">
        <v>3321</v>
      </c>
      <c r="J1300" s="35">
        <v>2</v>
      </c>
      <c r="K1300" s="36">
        <v>60</v>
      </c>
      <c r="L1300" s="35">
        <v>1</v>
      </c>
      <c r="M1300" s="36">
        <v>80</v>
      </c>
      <c r="N1300" s="34"/>
      <c r="O1300" s="34"/>
      <c r="P1300" s="34"/>
      <c r="Q1300" s="34"/>
      <c r="R1300" s="35">
        <v>1</v>
      </c>
      <c r="S1300" s="35">
        <v>60</v>
      </c>
      <c r="T1300" s="34"/>
      <c r="U1300" s="34"/>
      <c r="V1300" s="34"/>
      <c r="W1300" s="34"/>
      <c r="X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>
        <v>1</v>
      </c>
      <c r="AO1300" s="36">
        <v>70</v>
      </c>
      <c r="AP1300" s="293">
        <f>MAX(K1300,M1300,O1300,Q1300,S1300,U1300,W1300,Y1300,AA1300,AC1300,AE1300,AG1300,AI1300,AK1300,AM1300,AO1300)*VLOOKUP(I1300,'5.- Instrumental'!$B$6:$O$303,14,FALSE)</f>
        <v>2.3417508417508417</v>
      </c>
      <c r="AQ1300" s="356">
        <f>VLOOKUP(C1300,'6.- Insumos'!$B$5:$K$2417,10,FALSE)</f>
        <v>348.91450666666668</v>
      </c>
      <c r="AR1300" s="293">
        <f t="shared" si="62"/>
        <v>351.25625750841755</v>
      </c>
      <c r="AS1300" s="293">
        <f t="shared" si="61"/>
        <v>351.25625750841755</v>
      </c>
      <c r="AU1300" s="357"/>
    </row>
    <row r="1301" spans="2:47" ht="51">
      <c r="B1301" s="52">
        <v>1295</v>
      </c>
      <c r="C1301" s="334">
        <v>60220</v>
      </c>
      <c r="D1301" s="81" t="s">
        <v>1844</v>
      </c>
      <c r="E1301" s="66" t="s">
        <v>3569</v>
      </c>
      <c r="F1301" s="55" t="s">
        <v>3573</v>
      </c>
      <c r="G1301" s="54" t="s">
        <v>4422</v>
      </c>
      <c r="H1301" s="54" t="s">
        <v>4422</v>
      </c>
      <c r="I1301" s="55" t="s">
        <v>3315</v>
      </c>
      <c r="J1301" s="34">
        <v>2</v>
      </c>
      <c r="K1301" s="34">
        <v>75</v>
      </c>
      <c r="L1301" s="34">
        <v>1</v>
      </c>
      <c r="M1301" s="34">
        <v>95</v>
      </c>
      <c r="N1301" s="34"/>
      <c r="O1301" s="34"/>
      <c r="P1301" s="34"/>
      <c r="Q1301" s="34"/>
      <c r="R1301" s="34">
        <v>1</v>
      </c>
      <c r="S1301" s="34">
        <v>75</v>
      </c>
      <c r="T1301" s="34"/>
      <c r="U1301" s="34"/>
      <c r="V1301" s="34"/>
      <c r="W1301" s="34"/>
      <c r="X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>
        <v>1</v>
      </c>
      <c r="AO1301" s="34">
        <v>65</v>
      </c>
      <c r="AP1301" s="293">
        <f>MAX(K1301,M1301,O1301,Q1301,S1301,U1301,W1301,Y1301,AA1301,AC1301,AE1301,AG1301,AI1301,AK1301,AM1301,AO1301)*VLOOKUP(I1301,'5.- Instrumental'!$B$6:$O$303,14,FALSE)</f>
        <v>2.3173576038159371</v>
      </c>
      <c r="AQ1301" s="356">
        <f>VLOOKUP(C1301,'6.- Insumos'!$B$5:$K$2417,10,FALSE)</f>
        <v>359.09850666666671</v>
      </c>
      <c r="AR1301" s="293">
        <f t="shared" si="62"/>
        <v>361.41586427048264</v>
      </c>
      <c r="AS1301" s="293">
        <f t="shared" si="61"/>
        <v>361.41586427048264</v>
      </c>
      <c r="AU1301" s="357"/>
    </row>
    <row r="1302" spans="2:47" ht="38.25">
      <c r="B1302" s="52">
        <v>1296</v>
      </c>
      <c r="C1302" s="334">
        <v>60240</v>
      </c>
      <c r="D1302" s="81" t="s">
        <v>1845</v>
      </c>
      <c r="E1302" s="66" t="s">
        <v>3569</v>
      </c>
      <c r="F1302" s="55" t="s">
        <v>1742</v>
      </c>
      <c r="G1302" s="54" t="s">
        <v>4422</v>
      </c>
      <c r="H1302" s="54" t="s">
        <v>4422</v>
      </c>
      <c r="I1302" s="55" t="s">
        <v>3315</v>
      </c>
      <c r="J1302" s="35">
        <v>2</v>
      </c>
      <c r="K1302" s="36">
        <v>90</v>
      </c>
      <c r="L1302" s="35">
        <v>1</v>
      </c>
      <c r="M1302" s="36">
        <v>110</v>
      </c>
      <c r="N1302" s="34"/>
      <c r="O1302" s="34"/>
      <c r="P1302" s="34"/>
      <c r="Q1302" s="34"/>
      <c r="R1302" s="35">
        <v>1</v>
      </c>
      <c r="S1302" s="35">
        <v>90</v>
      </c>
      <c r="T1302" s="34"/>
      <c r="U1302" s="34"/>
      <c r="V1302" s="34"/>
      <c r="W1302" s="34"/>
      <c r="X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>
        <v>1</v>
      </c>
      <c r="AO1302" s="36">
        <v>100</v>
      </c>
      <c r="AP1302" s="293">
        <f>MAX(K1302,M1302,O1302,Q1302,S1302,U1302,W1302,Y1302,AA1302,AC1302,AE1302,AG1302,AI1302,AK1302,AM1302,AO1302)*VLOOKUP(I1302,'5.- Instrumental'!$B$6:$O$303,14,FALSE)</f>
        <v>2.6832561728395063</v>
      </c>
      <c r="AQ1302" s="356">
        <f>VLOOKUP(C1302,'6.- Insumos'!$B$5:$K$2417,10,FALSE)</f>
        <v>278.53401666666667</v>
      </c>
      <c r="AR1302" s="293" t="s">
        <v>3270</v>
      </c>
      <c r="AS1302" s="293">
        <f t="shared" si="61"/>
        <v>281.21727283950617</v>
      </c>
      <c r="AU1302" s="357"/>
    </row>
    <row r="1303" spans="2:47" ht="38.25">
      <c r="B1303" s="52">
        <v>1297</v>
      </c>
      <c r="C1303" s="334">
        <v>60252</v>
      </c>
      <c r="D1303" s="81" t="s">
        <v>1846</v>
      </c>
      <c r="E1303" s="66" t="s">
        <v>3569</v>
      </c>
      <c r="F1303" s="55" t="s">
        <v>1742</v>
      </c>
      <c r="G1303" s="54" t="s">
        <v>4422</v>
      </c>
      <c r="H1303" s="54" t="s">
        <v>4422</v>
      </c>
      <c r="I1303" s="55" t="s">
        <v>3315</v>
      </c>
      <c r="J1303" s="35">
        <v>2</v>
      </c>
      <c r="K1303" s="36">
        <v>120</v>
      </c>
      <c r="L1303" s="35">
        <v>1</v>
      </c>
      <c r="M1303" s="36">
        <v>140</v>
      </c>
      <c r="N1303" s="34"/>
      <c r="O1303" s="34"/>
      <c r="P1303" s="34"/>
      <c r="Q1303" s="34"/>
      <c r="R1303" s="35">
        <v>1</v>
      </c>
      <c r="S1303" s="35">
        <v>120</v>
      </c>
      <c r="T1303" s="34"/>
      <c r="U1303" s="34"/>
      <c r="V1303" s="34"/>
      <c r="W1303" s="34"/>
      <c r="X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>
        <v>1</v>
      </c>
      <c r="AO1303" s="36">
        <v>130</v>
      </c>
      <c r="AP1303" s="293">
        <f>MAX(K1303,M1303,O1303,Q1303,S1303,U1303,W1303,Y1303,AA1303,AC1303,AE1303,AG1303,AI1303,AK1303,AM1303,AO1303)*VLOOKUP(I1303,'5.- Instrumental'!$B$6:$O$303,14,FALSE)</f>
        <v>3.4150533108866443</v>
      </c>
      <c r="AQ1303" s="356">
        <f>VLOOKUP(C1303,'6.- Insumos'!$B$5:$K$2417,10,FALSE)</f>
        <v>298.90201666666667</v>
      </c>
      <c r="AR1303" s="293" t="s">
        <v>3270</v>
      </c>
      <c r="AS1303" s="293">
        <f t="shared" si="61"/>
        <v>302.31706997755333</v>
      </c>
      <c r="AU1303" s="357"/>
    </row>
    <row r="1304" spans="2:47" ht="38.25">
      <c r="B1304" s="52">
        <v>1298</v>
      </c>
      <c r="C1304" s="334">
        <v>60254</v>
      </c>
      <c r="D1304" s="81" t="s">
        <v>1847</v>
      </c>
      <c r="E1304" s="66" t="s">
        <v>3569</v>
      </c>
      <c r="F1304" s="55" t="s">
        <v>1742</v>
      </c>
      <c r="G1304" s="54" t="s">
        <v>4422</v>
      </c>
      <c r="H1304" s="54" t="s">
        <v>4422</v>
      </c>
      <c r="I1304" s="55" t="s">
        <v>3315</v>
      </c>
      <c r="J1304" s="35">
        <v>2</v>
      </c>
      <c r="K1304" s="36">
        <v>150</v>
      </c>
      <c r="L1304" s="35">
        <v>1</v>
      </c>
      <c r="M1304" s="36">
        <v>170</v>
      </c>
      <c r="N1304" s="34"/>
      <c r="O1304" s="34"/>
      <c r="P1304" s="34"/>
      <c r="Q1304" s="34"/>
      <c r="R1304" s="35">
        <v>1</v>
      </c>
      <c r="S1304" s="35">
        <v>150</v>
      </c>
      <c r="T1304" s="34"/>
      <c r="U1304" s="34"/>
      <c r="V1304" s="34"/>
      <c r="W1304" s="34"/>
      <c r="X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>
        <v>1</v>
      </c>
      <c r="AO1304" s="36">
        <v>160</v>
      </c>
      <c r="AP1304" s="293">
        <f>MAX(K1304,M1304,O1304,Q1304,S1304,U1304,W1304,Y1304,AA1304,AC1304,AE1304,AG1304,AI1304,AK1304,AM1304,AO1304)*VLOOKUP(I1304,'5.- Instrumental'!$B$6:$O$303,14,FALSE)</f>
        <v>4.1468504489337823</v>
      </c>
      <c r="AQ1304" s="356">
        <f>VLOOKUP(C1304,'6.- Insumos'!$B$5:$K$2417,10,FALSE)</f>
        <v>393.92800666666665</v>
      </c>
      <c r="AR1304" s="293" t="s">
        <v>3270</v>
      </c>
      <c r="AS1304" s="293">
        <f t="shared" si="61"/>
        <v>398.07485711560042</v>
      </c>
      <c r="AU1304" s="357"/>
    </row>
    <row r="1305" spans="2:47" ht="38.25">
      <c r="B1305" s="52">
        <v>1299</v>
      </c>
      <c r="C1305" s="334">
        <v>60280</v>
      </c>
      <c r="D1305" s="81" t="s">
        <v>1848</v>
      </c>
      <c r="E1305" s="66" t="s">
        <v>3569</v>
      </c>
      <c r="F1305" s="55" t="s">
        <v>3570</v>
      </c>
      <c r="G1305" s="54" t="s">
        <v>4422</v>
      </c>
      <c r="H1305" s="54" t="s">
        <v>4422</v>
      </c>
      <c r="I1305" s="55" t="s">
        <v>3315</v>
      </c>
      <c r="J1305" s="35">
        <v>2</v>
      </c>
      <c r="K1305" s="36">
        <v>60</v>
      </c>
      <c r="L1305" s="35">
        <v>1</v>
      </c>
      <c r="M1305" s="36">
        <v>80</v>
      </c>
      <c r="N1305" s="34"/>
      <c r="O1305" s="34"/>
      <c r="P1305" s="34"/>
      <c r="Q1305" s="34"/>
      <c r="R1305" s="35">
        <v>1</v>
      </c>
      <c r="S1305" s="35">
        <v>60</v>
      </c>
      <c r="T1305" s="34"/>
      <c r="U1305" s="34"/>
      <c r="V1305" s="34"/>
      <c r="W1305" s="34"/>
      <c r="X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>
        <v>1</v>
      </c>
      <c r="AO1305" s="36">
        <v>70</v>
      </c>
      <c r="AP1305" s="293">
        <f>MAX(K1305,M1305,O1305,Q1305,S1305,U1305,W1305,Y1305,AA1305,AC1305,AE1305,AG1305,AI1305,AK1305,AM1305,AO1305)*VLOOKUP(I1305,'5.- Instrumental'!$B$6:$O$303,14,FALSE)</f>
        <v>1.9514590347923684</v>
      </c>
      <c r="AQ1305" s="356">
        <f>VLOOKUP(C1305,'6.- Insumos'!$B$5:$K$2417,10,FALSE)</f>
        <v>265.90601666666663</v>
      </c>
      <c r="AR1305" s="293">
        <f>AP1305+AQ1305</f>
        <v>267.85747570145901</v>
      </c>
      <c r="AS1305" s="293">
        <f t="shared" si="61"/>
        <v>267.85747570145901</v>
      </c>
      <c r="AU1305" s="357"/>
    </row>
    <row r="1306" spans="2:47" ht="38.25">
      <c r="B1306" s="52">
        <v>1300</v>
      </c>
      <c r="C1306" s="334">
        <v>60500</v>
      </c>
      <c r="D1306" s="81" t="s">
        <v>1849</v>
      </c>
      <c r="E1306" s="66" t="s">
        <v>3569</v>
      </c>
      <c r="F1306" s="55" t="s">
        <v>1742</v>
      </c>
      <c r="G1306" s="54" t="s">
        <v>4422</v>
      </c>
      <c r="H1306" s="54" t="s">
        <v>4422</v>
      </c>
      <c r="I1306" s="55" t="s">
        <v>3315</v>
      </c>
      <c r="J1306" s="34">
        <v>2</v>
      </c>
      <c r="K1306" s="34">
        <v>75</v>
      </c>
      <c r="L1306" s="34">
        <v>1</v>
      </c>
      <c r="M1306" s="34">
        <v>95</v>
      </c>
      <c r="N1306" s="34"/>
      <c r="O1306" s="34"/>
      <c r="P1306" s="34"/>
      <c r="Q1306" s="34"/>
      <c r="R1306" s="34">
        <v>1</v>
      </c>
      <c r="S1306" s="34">
        <v>75</v>
      </c>
      <c r="T1306" s="34"/>
      <c r="U1306" s="34"/>
      <c r="V1306" s="34"/>
      <c r="W1306" s="34"/>
      <c r="X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>
        <v>1</v>
      </c>
      <c r="AO1306" s="34">
        <v>65</v>
      </c>
      <c r="AP1306" s="293">
        <f>MAX(K1306,M1306,O1306,Q1306,S1306,U1306,W1306,Y1306,AA1306,AC1306,AE1306,AG1306,AI1306,AK1306,AM1306,AO1306)*VLOOKUP(I1306,'5.- Instrumental'!$B$6:$O$303,14,FALSE)</f>
        <v>2.3173576038159371</v>
      </c>
      <c r="AQ1306" s="356">
        <f>VLOOKUP(C1306,'6.- Insumos'!$B$5:$K$2417,10,FALSE)</f>
        <v>350.74800666666664</v>
      </c>
      <c r="AR1306" s="293" t="s">
        <v>3270</v>
      </c>
      <c r="AS1306" s="293">
        <f t="shared" si="61"/>
        <v>353.06536427048258</v>
      </c>
      <c r="AU1306" s="357"/>
    </row>
    <row r="1307" spans="2:47" ht="38.25">
      <c r="B1307" s="52">
        <v>1301</v>
      </c>
      <c r="C1307" s="334">
        <v>60520</v>
      </c>
      <c r="D1307" s="81" t="s">
        <v>1850</v>
      </c>
      <c r="E1307" s="66" t="s">
        <v>3569</v>
      </c>
      <c r="F1307" s="55" t="s">
        <v>1742</v>
      </c>
      <c r="G1307" s="54" t="s">
        <v>4422</v>
      </c>
      <c r="H1307" s="54" t="s">
        <v>4422</v>
      </c>
      <c r="I1307" s="55" t="s">
        <v>3315</v>
      </c>
      <c r="J1307" s="35">
        <v>2</v>
      </c>
      <c r="K1307" s="36">
        <v>90</v>
      </c>
      <c r="L1307" s="35">
        <v>1</v>
      </c>
      <c r="M1307" s="36">
        <v>110</v>
      </c>
      <c r="N1307" s="34"/>
      <c r="O1307" s="34"/>
      <c r="P1307" s="34"/>
      <c r="Q1307" s="34"/>
      <c r="R1307" s="35">
        <v>1</v>
      </c>
      <c r="S1307" s="35">
        <v>90</v>
      </c>
      <c r="T1307" s="34"/>
      <c r="U1307" s="34"/>
      <c r="V1307" s="34"/>
      <c r="W1307" s="34"/>
      <c r="X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>
        <v>1</v>
      </c>
      <c r="AO1307" s="36">
        <v>100</v>
      </c>
      <c r="AP1307" s="293">
        <f>MAX(K1307,M1307,O1307,Q1307,S1307,U1307,W1307,Y1307,AA1307,AC1307,AE1307,AG1307,AI1307,AK1307,AM1307,AO1307)*VLOOKUP(I1307,'5.- Instrumental'!$B$6:$O$303,14,FALSE)</f>
        <v>2.6832561728395063</v>
      </c>
      <c r="AQ1307" s="356">
        <f>VLOOKUP(C1307,'6.- Insumos'!$B$5:$K$2417,10,FALSE)</f>
        <v>360.93200666666661</v>
      </c>
      <c r="AR1307" s="293" t="s">
        <v>3270</v>
      </c>
      <c r="AS1307" s="293">
        <f t="shared" si="61"/>
        <v>363.6152628395061</v>
      </c>
      <c r="AU1307" s="357"/>
    </row>
    <row r="1308" spans="2:47" ht="38.25">
      <c r="B1308" s="52">
        <v>1302</v>
      </c>
      <c r="C1308" s="334">
        <v>60540</v>
      </c>
      <c r="D1308" s="81" t="s">
        <v>1851</v>
      </c>
      <c r="E1308" s="66" t="s">
        <v>3569</v>
      </c>
      <c r="F1308" s="55" t="s">
        <v>1742</v>
      </c>
      <c r="G1308" s="54" t="s">
        <v>4422</v>
      </c>
      <c r="H1308" s="54" t="s">
        <v>4422</v>
      </c>
      <c r="I1308" s="55" t="s">
        <v>3315</v>
      </c>
      <c r="J1308" s="35">
        <v>2</v>
      </c>
      <c r="K1308" s="36">
        <v>90</v>
      </c>
      <c r="L1308" s="35">
        <v>1</v>
      </c>
      <c r="M1308" s="36">
        <v>110</v>
      </c>
      <c r="N1308" s="34"/>
      <c r="O1308" s="34"/>
      <c r="P1308" s="34"/>
      <c r="Q1308" s="34"/>
      <c r="R1308" s="35">
        <v>1</v>
      </c>
      <c r="S1308" s="35">
        <v>90</v>
      </c>
      <c r="T1308" s="34"/>
      <c r="U1308" s="34"/>
      <c r="V1308" s="34"/>
      <c r="W1308" s="34"/>
      <c r="X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>
        <v>1</v>
      </c>
      <c r="AO1308" s="36">
        <v>100</v>
      </c>
      <c r="AP1308" s="293">
        <f>MAX(K1308,M1308,O1308,Q1308,S1308,U1308,W1308,Y1308,AA1308,AC1308,AE1308,AG1308,AI1308,AK1308,AM1308,AO1308)*VLOOKUP(I1308,'5.- Instrumental'!$B$6:$O$303,14,FALSE)</f>
        <v>2.6832561728395063</v>
      </c>
      <c r="AQ1308" s="356">
        <f>VLOOKUP(C1308,'6.- Insumos'!$B$5:$K$2417,10,FALSE)</f>
        <v>354.69048999999995</v>
      </c>
      <c r="AR1308" s="293" t="s">
        <v>3270</v>
      </c>
      <c r="AS1308" s="293">
        <f t="shared" si="61"/>
        <v>357.37374617283945</v>
      </c>
      <c r="AU1308" s="357"/>
    </row>
    <row r="1309" spans="2:47" ht="38.25">
      <c r="B1309" s="52">
        <v>1303</v>
      </c>
      <c r="C1309" s="334">
        <v>60600</v>
      </c>
      <c r="D1309" s="81" t="s">
        <v>1852</v>
      </c>
      <c r="E1309" s="66" t="s">
        <v>3569</v>
      </c>
      <c r="F1309" s="55" t="s">
        <v>1742</v>
      </c>
      <c r="G1309" s="54" t="s">
        <v>4422</v>
      </c>
      <c r="H1309" s="54" t="s">
        <v>4422</v>
      </c>
      <c r="I1309" s="55" t="s">
        <v>3315</v>
      </c>
      <c r="J1309" s="35">
        <v>2</v>
      </c>
      <c r="K1309" s="36">
        <v>90</v>
      </c>
      <c r="L1309" s="35">
        <v>1</v>
      </c>
      <c r="M1309" s="36">
        <v>110</v>
      </c>
      <c r="N1309" s="34"/>
      <c r="O1309" s="34"/>
      <c r="P1309" s="34"/>
      <c r="Q1309" s="34"/>
      <c r="R1309" s="35">
        <v>1</v>
      </c>
      <c r="S1309" s="35">
        <v>90</v>
      </c>
      <c r="T1309" s="34"/>
      <c r="U1309" s="34"/>
      <c r="V1309" s="34"/>
      <c r="W1309" s="34"/>
      <c r="X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>
        <v>1</v>
      </c>
      <c r="AO1309" s="36">
        <v>100</v>
      </c>
      <c r="AP1309" s="293">
        <f>MAX(K1309,M1309,O1309,Q1309,S1309,U1309,W1309,Y1309,AA1309,AC1309,AE1309,AG1309,AI1309,AK1309,AM1309,AO1309)*VLOOKUP(I1309,'5.- Instrumental'!$B$6:$O$303,14,FALSE)</f>
        <v>2.6832561728395063</v>
      </c>
      <c r="AQ1309" s="356">
        <f>VLOOKUP(C1309,'6.- Insumos'!$B$5:$K$2417,10,FALSE)</f>
        <v>353.19200666666666</v>
      </c>
      <c r="AR1309" s="293" t="s">
        <v>3270</v>
      </c>
      <c r="AS1309" s="293">
        <f t="shared" si="61"/>
        <v>355.87526283950615</v>
      </c>
      <c r="AU1309" s="357"/>
    </row>
    <row r="1310" spans="2:47" ht="38.25">
      <c r="B1310" s="52">
        <v>1304</v>
      </c>
      <c r="C1310" s="334">
        <v>60605</v>
      </c>
      <c r="D1310" s="81" t="s">
        <v>1853</v>
      </c>
      <c r="E1310" s="66" t="s">
        <v>3569</v>
      </c>
      <c r="F1310" s="55" t="s">
        <v>1742</v>
      </c>
      <c r="G1310" s="54" t="s">
        <v>4422</v>
      </c>
      <c r="H1310" s="54" t="s">
        <v>4422</v>
      </c>
      <c r="I1310" s="55" t="s">
        <v>3315</v>
      </c>
      <c r="J1310" s="35">
        <v>2</v>
      </c>
      <c r="K1310" s="36">
        <v>120</v>
      </c>
      <c r="L1310" s="35">
        <v>1</v>
      </c>
      <c r="M1310" s="36">
        <v>140</v>
      </c>
      <c r="N1310" s="34"/>
      <c r="O1310" s="34"/>
      <c r="P1310" s="34"/>
      <c r="Q1310" s="34"/>
      <c r="R1310" s="35">
        <v>1</v>
      </c>
      <c r="S1310" s="35">
        <v>120</v>
      </c>
      <c r="T1310" s="34"/>
      <c r="U1310" s="34"/>
      <c r="V1310" s="34"/>
      <c r="W1310" s="34"/>
      <c r="X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>
        <v>1</v>
      </c>
      <c r="AO1310" s="36">
        <v>130</v>
      </c>
      <c r="AP1310" s="293">
        <f>MAX(K1310,M1310,O1310,Q1310,S1310,U1310,W1310,Y1310,AA1310,AC1310,AE1310,AG1310,AI1310,AK1310,AM1310,AO1310)*VLOOKUP(I1310,'5.- Instrumental'!$B$6:$O$303,14,FALSE)</f>
        <v>3.4150533108866443</v>
      </c>
      <c r="AQ1310" s="356">
        <f>VLOOKUP(C1310,'6.- Insumos'!$B$5:$K$2417,10,FALSE)</f>
        <v>373.56000666666665</v>
      </c>
      <c r="AR1310" s="293" t="s">
        <v>3270</v>
      </c>
      <c r="AS1310" s="293">
        <f t="shared" si="61"/>
        <v>376.97505997755331</v>
      </c>
      <c r="AU1310" s="357"/>
    </row>
    <row r="1311" spans="2:47" ht="38.25">
      <c r="B1311" s="52">
        <v>1305</v>
      </c>
      <c r="C1311" s="334">
        <v>60650</v>
      </c>
      <c r="D1311" s="81" t="s">
        <v>1854</v>
      </c>
      <c r="E1311" s="66" t="s">
        <v>3569</v>
      </c>
      <c r="F1311" s="55" t="s">
        <v>1742</v>
      </c>
      <c r="G1311" s="40" t="s">
        <v>3282</v>
      </c>
      <c r="H1311" s="54" t="s">
        <v>4422</v>
      </c>
      <c r="I1311" s="55" t="s">
        <v>3801</v>
      </c>
      <c r="J1311" s="35">
        <v>2</v>
      </c>
      <c r="K1311" s="36">
        <v>120</v>
      </c>
      <c r="L1311" s="35">
        <v>1</v>
      </c>
      <c r="M1311" s="36">
        <v>140</v>
      </c>
      <c r="N1311" s="34"/>
      <c r="O1311" s="34"/>
      <c r="P1311" s="34"/>
      <c r="Q1311" s="34"/>
      <c r="R1311" s="35">
        <v>1</v>
      </c>
      <c r="S1311" s="35">
        <v>120</v>
      </c>
      <c r="T1311" s="34"/>
      <c r="U1311" s="34"/>
      <c r="V1311" s="34"/>
      <c r="W1311" s="34"/>
      <c r="X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>
        <v>1</v>
      </c>
      <c r="AO1311" s="36">
        <v>130</v>
      </c>
      <c r="AP1311" s="293">
        <f>MAX(K1311,M1311,O1311,Q1311,S1311,U1311,W1311,Y1311,AA1311,AC1311,AE1311,AG1311,AI1311,AK1311,AM1311,AO1311)*VLOOKUP(I1311,'5.- Instrumental'!$B$6:$O$303,14,FALSE)</f>
        <v>6.8317024410774412</v>
      </c>
      <c r="AQ1311" s="356">
        <f>VLOOKUP(C1311,'6.- Insumos'!$B$5:$K$2417,10,FALSE)</f>
        <v>381.30000666666666</v>
      </c>
      <c r="AR1311" s="293" t="s">
        <v>3270</v>
      </c>
      <c r="AS1311" s="293">
        <f t="shared" si="61"/>
        <v>388.13170910774409</v>
      </c>
      <c r="AU1311" s="357"/>
    </row>
    <row r="1312" spans="2:47" ht="38.25">
      <c r="B1312" s="52">
        <v>1306</v>
      </c>
      <c r="C1312" s="334">
        <v>61000</v>
      </c>
      <c r="D1312" s="81" t="s">
        <v>1855</v>
      </c>
      <c r="E1312" s="66" t="s">
        <v>3569</v>
      </c>
      <c r="F1312" s="55" t="s">
        <v>3573</v>
      </c>
      <c r="G1312" s="54" t="s">
        <v>4422</v>
      </c>
      <c r="H1312" s="54" t="s">
        <v>4422</v>
      </c>
      <c r="I1312" s="55" t="s">
        <v>3315</v>
      </c>
      <c r="J1312" s="35">
        <v>2</v>
      </c>
      <c r="K1312" s="36">
        <v>15</v>
      </c>
      <c r="L1312" s="35">
        <v>1</v>
      </c>
      <c r="M1312" s="36">
        <v>35</v>
      </c>
      <c r="N1312" s="34"/>
      <c r="O1312" s="34"/>
      <c r="P1312" s="34"/>
      <c r="Q1312" s="34"/>
      <c r="R1312" s="35">
        <v>1</v>
      </c>
      <c r="S1312" s="35">
        <v>15</v>
      </c>
      <c r="T1312" s="34"/>
      <c r="U1312" s="34"/>
      <c r="V1312" s="34"/>
      <c r="W1312" s="34"/>
      <c r="X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>
        <v>1</v>
      </c>
      <c r="AO1312" s="36">
        <v>25</v>
      </c>
      <c r="AP1312" s="293">
        <f>MAX(K1312,M1312,O1312,Q1312,S1312,U1312,W1312,Y1312,AA1312,AC1312,AE1312,AG1312,AI1312,AK1312,AM1312,AO1312)*VLOOKUP(I1312,'5.- Instrumental'!$B$6:$O$303,14,FALSE)</f>
        <v>0.85376332772166108</v>
      </c>
      <c r="AQ1312" s="356">
        <f>VLOOKUP(C1312,'6.- Insumos'!$B$5:$K$2417,10,FALSE)</f>
        <v>318.36250666666672</v>
      </c>
      <c r="AR1312" s="293">
        <f>AP1312+AQ1312</f>
        <v>319.21626999438837</v>
      </c>
      <c r="AS1312" s="293">
        <f t="shared" si="61"/>
        <v>319.21626999438837</v>
      </c>
      <c r="AU1312" s="357"/>
    </row>
    <row r="1313" spans="2:47" ht="38.25">
      <c r="B1313" s="52">
        <v>1307</v>
      </c>
      <c r="C1313" s="334">
        <v>61020</v>
      </c>
      <c r="D1313" s="361" t="s">
        <v>4609</v>
      </c>
      <c r="E1313" s="66" t="s">
        <v>3569</v>
      </c>
      <c r="F1313" s="55" t="s">
        <v>3573</v>
      </c>
      <c r="G1313" s="54" t="s">
        <v>4422</v>
      </c>
      <c r="H1313" s="54" t="s">
        <v>4422</v>
      </c>
      <c r="I1313" s="55" t="s">
        <v>3315</v>
      </c>
      <c r="J1313" s="35">
        <v>2</v>
      </c>
      <c r="K1313" s="36">
        <v>15</v>
      </c>
      <c r="L1313" s="35">
        <v>1</v>
      </c>
      <c r="M1313" s="36">
        <v>35</v>
      </c>
      <c r="N1313" s="34"/>
      <c r="O1313" s="34"/>
      <c r="P1313" s="34"/>
      <c r="Q1313" s="34"/>
      <c r="R1313" s="35">
        <v>1</v>
      </c>
      <c r="S1313" s="35">
        <v>15</v>
      </c>
      <c r="T1313" s="34"/>
      <c r="U1313" s="34"/>
      <c r="V1313" s="34"/>
      <c r="W1313" s="34"/>
      <c r="X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>
        <v>1</v>
      </c>
      <c r="AO1313" s="36">
        <v>25</v>
      </c>
      <c r="AP1313" s="293">
        <f>MAX(K1313,M1313,O1313,Q1313,S1313,U1313,W1313,Y1313,AA1313,AC1313,AE1313,AG1313,AI1313,AK1313,AM1313,AO1313)*VLOOKUP(I1313,'5.- Instrumental'!$B$6:$O$303,14,FALSE)</f>
        <v>0.85376332772166108</v>
      </c>
      <c r="AQ1313" s="356">
        <f>VLOOKUP(C1313,'6.- Insumos'!$B$5:$K$2417,10,FALSE)</f>
        <v>318.36250666666672</v>
      </c>
      <c r="AR1313" s="293">
        <f>AP1313+AQ1313</f>
        <v>319.21626999438837</v>
      </c>
      <c r="AS1313" s="293">
        <f t="shared" si="61"/>
        <v>319.21626999438837</v>
      </c>
      <c r="AU1313" s="357"/>
    </row>
    <row r="1314" spans="2:47" ht="25.5">
      <c r="B1314" s="52">
        <v>1308</v>
      </c>
      <c r="C1314" s="334">
        <v>61050</v>
      </c>
      <c r="D1314" s="81" t="s">
        <v>1856</v>
      </c>
      <c r="E1314" s="66" t="s">
        <v>3569</v>
      </c>
      <c r="F1314" s="55" t="s">
        <v>1742</v>
      </c>
      <c r="G1314" s="54" t="s">
        <v>4422</v>
      </c>
      <c r="H1314" s="54" t="s">
        <v>4422</v>
      </c>
      <c r="I1314" s="55" t="s">
        <v>3800</v>
      </c>
      <c r="J1314" s="35">
        <v>2</v>
      </c>
      <c r="K1314" s="36">
        <v>15</v>
      </c>
      <c r="L1314" s="35">
        <v>1</v>
      </c>
      <c r="M1314" s="36">
        <v>35</v>
      </c>
      <c r="N1314" s="34"/>
      <c r="O1314" s="34"/>
      <c r="P1314" s="34"/>
      <c r="Q1314" s="34"/>
      <c r="R1314" s="35">
        <v>1</v>
      </c>
      <c r="S1314" s="35">
        <v>15</v>
      </c>
      <c r="T1314" s="34"/>
      <c r="U1314" s="34"/>
      <c r="V1314" s="34"/>
      <c r="W1314" s="34"/>
      <c r="X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>
        <v>1</v>
      </c>
      <c r="AO1314" s="36">
        <v>25</v>
      </c>
      <c r="AP1314" s="293">
        <f>MAX(K1314,M1314,O1314,Q1314,S1314,U1314,W1314,Y1314,AA1314,AC1314,AE1314,AG1314,AI1314,AK1314,AM1314,AO1314)*VLOOKUP(I1314,'5.- Instrumental'!$B$6:$O$303,14,FALSE)</f>
        <v>1.4637652567340067</v>
      </c>
      <c r="AQ1314" s="356">
        <f>VLOOKUP(C1314,'6.- Insumos'!$B$5:$K$2417,10,FALSE)</f>
        <v>188.72933999999995</v>
      </c>
      <c r="AR1314" s="293" t="s">
        <v>3270</v>
      </c>
      <c r="AS1314" s="293">
        <f t="shared" si="61"/>
        <v>190.19310525673396</v>
      </c>
      <c r="AU1314" s="357"/>
    </row>
    <row r="1315" spans="2:47" ht="25.5">
      <c r="B1315" s="52">
        <v>1309</v>
      </c>
      <c r="C1315" s="334">
        <v>61107</v>
      </c>
      <c r="D1315" s="361" t="s">
        <v>4610</v>
      </c>
      <c r="E1315" s="66" t="s">
        <v>3569</v>
      </c>
      <c r="F1315" s="55" t="s">
        <v>3570</v>
      </c>
      <c r="G1315" s="54" t="s">
        <v>4422</v>
      </c>
      <c r="H1315" s="54" t="s">
        <v>4422</v>
      </c>
      <c r="I1315" s="55" t="s">
        <v>3800</v>
      </c>
      <c r="J1315" s="34">
        <v>2</v>
      </c>
      <c r="K1315" s="34">
        <v>45</v>
      </c>
      <c r="L1315" s="34">
        <v>1</v>
      </c>
      <c r="M1315" s="34">
        <v>65</v>
      </c>
      <c r="N1315" s="34"/>
      <c r="O1315" s="34"/>
      <c r="P1315" s="34"/>
      <c r="Q1315" s="34"/>
      <c r="R1315" s="34">
        <v>1</v>
      </c>
      <c r="S1315" s="34">
        <v>45</v>
      </c>
      <c r="T1315" s="34"/>
      <c r="U1315" s="34"/>
      <c r="V1315" s="34"/>
      <c r="W1315" s="34"/>
      <c r="X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>
        <v>1</v>
      </c>
      <c r="AO1315" s="34">
        <v>55</v>
      </c>
      <c r="AP1315" s="293">
        <f>MAX(K1315,M1315,O1315,Q1315,S1315,U1315,W1315,Y1315,AA1315,AC1315,AE1315,AG1315,AI1315,AK1315,AM1315,AO1315)*VLOOKUP(I1315,'5.- Instrumental'!$B$6:$O$303,14,FALSE)</f>
        <v>2.7184211910774412</v>
      </c>
      <c r="AQ1315" s="356">
        <f>VLOOKUP(C1315,'6.- Insumos'!$B$5:$K$2417,10,FALSE)</f>
        <v>117.40399999999998</v>
      </c>
      <c r="AR1315" s="293">
        <f>AP1315+AQ1315</f>
        <v>120.12242119107742</v>
      </c>
      <c r="AS1315" s="293">
        <f t="shared" si="61"/>
        <v>120.12242119107742</v>
      </c>
      <c r="AU1315" s="357"/>
    </row>
    <row r="1316" spans="2:47" ht="25.5">
      <c r="B1316" s="52">
        <v>1310</v>
      </c>
      <c r="C1316" s="334">
        <v>61120</v>
      </c>
      <c r="D1316" s="81" t="s">
        <v>1857</v>
      </c>
      <c r="E1316" s="66" t="s">
        <v>3569</v>
      </c>
      <c r="F1316" s="55" t="s">
        <v>1742</v>
      </c>
      <c r="G1316" s="54" t="s">
        <v>4422</v>
      </c>
      <c r="H1316" s="54" t="s">
        <v>4422</v>
      </c>
      <c r="I1316" s="55" t="s">
        <v>3800</v>
      </c>
      <c r="J1316" s="34">
        <v>2</v>
      </c>
      <c r="K1316" s="34">
        <v>45</v>
      </c>
      <c r="L1316" s="34">
        <v>1</v>
      </c>
      <c r="M1316" s="34">
        <v>65</v>
      </c>
      <c r="N1316" s="34"/>
      <c r="O1316" s="34"/>
      <c r="P1316" s="34"/>
      <c r="Q1316" s="34"/>
      <c r="R1316" s="34">
        <v>1</v>
      </c>
      <c r="S1316" s="34">
        <v>45</v>
      </c>
      <c r="T1316" s="34"/>
      <c r="U1316" s="34"/>
      <c r="V1316" s="34"/>
      <c r="W1316" s="34"/>
      <c r="X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>
        <v>1</v>
      </c>
      <c r="AO1316" s="34">
        <v>55</v>
      </c>
      <c r="AP1316" s="293">
        <f>MAX(K1316,M1316,O1316,Q1316,S1316,U1316,W1316,Y1316,AA1316,AC1316,AE1316,AG1316,AI1316,AK1316,AM1316,AO1316)*VLOOKUP(I1316,'5.- Instrumental'!$B$6:$O$303,14,FALSE)</f>
        <v>2.7184211910774412</v>
      </c>
      <c r="AQ1316" s="356">
        <f>VLOOKUP(C1316,'6.- Insumos'!$B$5:$K$2417,10,FALSE)</f>
        <v>255.72201666666666</v>
      </c>
      <c r="AR1316" s="293" t="s">
        <v>3270</v>
      </c>
      <c r="AS1316" s="293">
        <f t="shared" si="61"/>
        <v>258.44043785774409</v>
      </c>
      <c r="AU1316" s="357"/>
    </row>
    <row r="1317" spans="2:47" ht="38.25">
      <c r="B1317" s="52">
        <v>1311</v>
      </c>
      <c r="C1317" s="334">
        <v>61140</v>
      </c>
      <c r="D1317" s="81" t="s">
        <v>1858</v>
      </c>
      <c r="E1317" s="66" t="s">
        <v>3569</v>
      </c>
      <c r="F1317" s="55" t="s">
        <v>3570</v>
      </c>
      <c r="G1317" s="54" t="s">
        <v>4422</v>
      </c>
      <c r="H1317" s="54" t="s">
        <v>4422</v>
      </c>
      <c r="I1317" s="55" t="s">
        <v>3800</v>
      </c>
      <c r="J1317" s="35">
        <v>2</v>
      </c>
      <c r="K1317" s="36">
        <v>90</v>
      </c>
      <c r="L1317" s="35">
        <v>1</v>
      </c>
      <c r="M1317" s="36">
        <v>110</v>
      </c>
      <c r="N1317" s="34"/>
      <c r="O1317" s="34"/>
      <c r="P1317" s="34"/>
      <c r="Q1317" s="34"/>
      <c r="R1317" s="35">
        <v>1</v>
      </c>
      <c r="S1317" s="35">
        <v>90</v>
      </c>
      <c r="T1317" s="34"/>
      <c r="U1317" s="34"/>
      <c r="V1317" s="34"/>
      <c r="W1317" s="34"/>
      <c r="X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>
        <v>1</v>
      </c>
      <c r="AO1317" s="36">
        <v>100</v>
      </c>
      <c r="AP1317" s="293">
        <f>MAX(K1317,M1317,O1317,Q1317,S1317,U1317,W1317,Y1317,AA1317,AC1317,AE1317,AG1317,AI1317,AK1317,AM1317,AO1317)*VLOOKUP(I1317,'5.- Instrumental'!$B$6:$O$303,14,FALSE)</f>
        <v>4.6004050925925926</v>
      </c>
      <c r="AQ1317" s="356">
        <f>VLOOKUP(C1317,'6.- Insumos'!$B$5:$K$2417,10,FALSE)</f>
        <v>286.27401666666663</v>
      </c>
      <c r="AR1317" s="293">
        <f>AP1317+AQ1317</f>
        <v>290.87442175925923</v>
      </c>
      <c r="AS1317" s="293">
        <f t="shared" si="61"/>
        <v>290.87442175925923</v>
      </c>
      <c r="AU1317" s="357"/>
    </row>
    <row r="1318" spans="2:47" ht="51">
      <c r="B1318" s="52">
        <v>1312</v>
      </c>
      <c r="C1318" s="334">
        <v>61150</v>
      </c>
      <c r="D1318" s="81" t="s">
        <v>1859</v>
      </c>
      <c r="E1318" s="66" t="s">
        <v>3569</v>
      </c>
      <c r="F1318" s="55" t="s">
        <v>3570</v>
      </c>
      <c r="G1318" s="54" t="s">
        <v>4422</v>
      </c>
      <c r="H1318" s="54" t="s">
        <v>4422</v>
      </c>
      <c r="I1318" s="55" t="s">
        <v>3800</v>
      </c>
      <c r="J1318" s="35">
        <v>2</v>
      </c>
      <c r="K1318" s="36">
        <v>90</v>
      </c>
      <c r="L1318" s="35">
        <v>1</v>
      </c>
      <c r="M1318" s="36">
        <v>110</v>
      </c>
      <c r="N1318" s="34"/>
      <c r="O1318" s="34"/>
      <c r="P1318" s="34"/>
      <c r="Q1318" s="34"/>
      <c r="R1318" s="35">
        <v>1</v>
      </c>
      <c r="S1318" s="35">
        <v>90</v>
      </c>
      <c r="T1318" s="34"/>
      <c r="U1318" s="34"/>
      <c r="V1318" s="34"/>
      <c r="W1318" s="34"/>
      <c r="X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>
        <v>1</v>
      </c>
      <c r="AO1318" s="36">
        <v>100</v>
      </c>
      <c r="AP1318" s="293">
        <f>MAX(K1318,M1318,O1318,Q1318,S1318,U1318,W1318,Y1318,AA1318,AC1318,AE1318,AG1318,AI1318,AK1318,AM1318,AO1318)*VLOOKUP(I1318,'5.- Instrumental'!$B$6:$O$303,14,FALSE)</f>
        <v>4.6004050925925926</v>
      </c>
      <c r="AQ1318" s="356">
        <f>VLOOKUP(C1318,'6.- Insumos'!$B$5:$K$2417,10,FALSE)</f>
        <v>286.27401666666663</v>
      </c>
      <c r="AR1318" s="293">
        <f>AP1318+AQ1318</f>
        <v>290.87442175925923</v>
      </c>
      <c r="AS1318" s="293">
        <f t="shared" si="61"/>
        <v>290.87442175925923</v>
      </c>
      <c r="AU1318" s="357"/>
    </row>
    <row r="1319" spans="2:47" ht="38.25">
      <c r="B1319" s="52">
        <v>1313</v>
      </c>
      <c r="C1319" s="334">
        <v>61154</v>
      </c>
      <c r="D1319" s="81" t="s">
        <v>1860</v>
      </c>
      <c r="E1319" s="66" t="s">
        <v>3569</v>
      </c>
      <c r="F1319" s="55" t="s">
        <v>1742</v>
      </c>
      <c r="G1319" s="54" t="s">
        <v>4422</v>
      </c>
      <c r="H1319" s="54" t="s">
        <v>4422</v>
      </c>
      <c r="I1319" s="55" t="s">
        <v>3800</v>
      </c>
      <c r="J1319" s="35">
        <v>2</v>
      </c>
      <c r="K1319" s="36">
        <v>90</v>
      </c>
      <c r="L1319" s="35">
        <v>1</v>
      </c>
      <c r="M1319" s="36">
        <v>110</v>
      </c>
      <c r="N1319" s="34"/>
      <c r="O1319" s="34"/>
      <c r="P1319" s="34"/>
      <c r="Q1319" s="34"/>
      <c r="R1319" s="35">
        <v>1</v>
      </c>
      <c r="S1319" s="35">
        <v>90</v>
      </c>
      <c r="T1319" s="34"/>
      <c r="U1319" s="34"/>
      <c r="V1319" s="34"/>
      <c r="W1319" s="34"/>
      <c r="X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>
        <v>1</v>
      </c>
      <c r="AO1319" s="36">
        <v>100</v>
      </c>
      <c r="AP1319" s="293">
        <f>MAX(K1319,M1319,O1319,Q1319,S1319,U1319,W1319,Y1319,AA1319,AC1319,AE1319,AG1319,AI1319,AK1319,AM1319,AO1319)*VLOOKUP(I1319,'5.- Instrumental'!$B$6:$O$303,14,FALSE)</f>
        <v>4.6004050925925926</v>
      </c>
      <c r="AQ1319" s="356">
        <f>VLOOKUP(C1319,'6.- Insumos'!$B$5:$K$2417,10,FALSE)</f>
        <v>286.27401666666663</v>
      </c>
      <c r="AR1319" s="293" t="s">
        <v>3270</v>
      </c>
      <c r="AS1319" s="293">
        <f t="shared" si="61"/>
        <v>290.87442175925923</v>
      </c>
      <c r="AU1319" s="357"/>
    </row>
    <row r="1320" spans="2:47" ht="38.25">
      <c r="B1320" s="52">
        <v>1314</v>
      </c>
      <c r="C1320" s="334">
        <v>61210</v>
      </c>
      <c r="D1320" s="81" t="s">
        <v>1861</v>
      </c>
      <c r="E1320" s="66" t="s">
        <v>3569</v>
      </c>
      <c r="F1320" s="55" t="s">
        <v>3570</v>
      </c>
      <c r="G1320" s="54" t="s">
        <v>4422</v>
      </c>
      <c r="H1320" s="54" t="s">
        <v>4422</v>
      </c>
      <c r="I1320" s="55" t="s">
        <v>3800</v>
      </c>
      <c r="J1320" s="35">
        <v>2</v>
      </c>
      <c r="K1320" s="36">
        <v>60</v>
      </c>
      <c r="L1320" s="35">
        <v>1</v>
      </c>
      <c r="M1320" s="36">
        <v>80</v>
      </c>
      <c r="N1320" s="34"/>
      <c r="O1320" s="34"/>
      <c r="P1320" s="34"/>
      <c r="Q1320" s="34"/>
      <c r="R1320" s="35">
        <v>1</v>
      </c>
      <c r="S1320" s="35">
        <v>60</v>
      </c>
      <c r="T1320" s="34"/>
      <c r="U1320" s="34"/>
      <c r="V1320" s="34"/>
      <c r="W1320" s="34"/>
      <c r="X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>
        <v>1</v>
      </c>
      <c r="AO1320" s="36">
        <v>70</v>
      </c>
      <c r="AP1320" s="293">
        <f>MAX(K1320,M1320,O1320,Q1320,S1320,U1320,W1320,Y1320,AA1320,AC1320,AE1320,AG1320,AI1320,AK1320,AM1320,AO1320)*VLOOKUP(I1320,'5.- Instrumental'!$B$6:$O$303,14,FALSE)</f>
        <v>3.3457491582491583</v>
      </c>
      <c r="AQ1320" s="356">
        <f>VLOOKUP(C1320,'6.- Insumos'!$B$5:$K$2417,10,FALSE)</f>
        <v>117.40399999999998</v>
      </c>
      <c r="AR1320" s="293">
        <f>AP1320+AQ1320</f>
        <v>120.74974915824914</v>
      </c>
      <c r="AS1320" s="293">
        <f t="shared" si="61"/>
        <v>120.74974915824914</v>
      </c>
      <c r="AU1320" s="357"/>
    </row>
    <row r="1321" spans="2:47" ht="51">
      <c r="B1321" s="52">
        <v>1315</v>
      </c>
      <c r="C1321" s="334">
        <v>61215</v>
      </c>
      <c r="D1321" s="81" t="s">
        <v>1862</v>
      </c>
      <c r="E1321" s="66" t="s">
        <v>3569</v>
      </c>
      <c r="F1321" s="55" t="s">
        <v>3570</v>
      </c>
      <c r="G1321" s="54" t="s">
        <v>4422</v>
      </c>
      <c r="H1321" s="54" t="s">
        <v>4422</v>
      </c>
      <c r="I1321" s="55" t="s">
        <v>3800</v>
      </c>
      <c r="J1321" s="35">
        <v>2</v>
      </c>
      <c r="K1321" s="36">
        <v>90</v>
      </c>
      <c r="L1321" s="35">
        <v>1</v>
      </c>
      <c r="M1321" s="36">
        <v>110</v>
      </c>
      <c r="N1321" s="34"/>
      <c r="O1321" s="34"/>
      <c r="P1321" s="34"/>
      <c r="Q1321" s="34"/>
      <c r="R1321" s="35">
        <v>1</v>
      </c>
      <c r="S1321" s="35">
        <v>90</v>
      </c>
      <c r="T1321" s="34"/>
      <c r="U1321" s="34"/>
      <c r="V1321" s="34"/>
      <c r="W1321" s="34"/>
      <c r="X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>
        <v>1</v>
      </c>
      <c r="AO1321" s="36">
        <v>100</v>
      </c>
      <c r="AP1321" s="293">
        <f>MAX(K1321,M1321,O1321,Q1321,S1321,U1321,W1321,Y1321,AA1321,AC1321,AE1321,AG1321,AI1321,AK1321,AM1321,AO1321)*VLOOKUP(I1321,'5.- Instrumental'!$B$6:$O$303,14,FALSE)</f>
        <v>4.6004050925925926</v>
      </c>
      <c r="AQ1321" s="356">
        <f>VLOOKUP(C1321,'6.- Insumos'!$B$5:$K$2417,10,FALSE)</f>
        <v>286.27401666666663</v>
      </c>
      <c r="AR1321" s="293">
        <f>AP1321+AQ1321</f>
        <v>290.87442175925923</v>
      </c>
      <c r="AS1321" s="293">
        <f t="shared" si="61"/>
        <v>290.87442175925923</v>
      </c>
      <c r="AU1321" s="357"/>
    </row>
    <row r="1322" spans="2:47" ht="38.25">
      <c r="B1322" s="52">
        <v>1316</v>
      </c>
      <c r="C1322" s="334">
        <v>61250</v>
      </c>
      <c r="D1322" s="81" t="s">
        <v>1863</v>
      </c>
      <c r="E1322" s="66" t="s">
        <v>3569</v>
      </c>
      <c r="F1322" s="55" t="s">
        <v>1742</v>
      </c>
      <c r="G1322" s="54" t="s">
        <v>4422</v>
      </c>
      <c r="H1322" s="54" t="s">
        <v>4422</v>
      </c>
      <c r="I1322" s="55" t="s">
        <v>3800</v>
      </c>
      <c r="J1322" s="35">
        <v>2</v>
      </c>
      <c r="K1322" s="36">
        <v>90</v>
      </c>
      <c r="L1322" s="35">
        <v>1</v>
      </c>
      <c r="M1322" s="36">
        <v>110</v>
      </c>
      <c r="N1322" s="34"/>
      <c r="O1322" s="34"/>
      <c r="P1322" s="34"/>
      <c r="Q1322" s="34"/>
      <c r="R1322" s="35">
        <v>1</v>
      </c>
      <c r="S1322" s="35">
        <v>90</v>
      </c>
      <c r="T1322" s="34"/>
      <c r="U1322" s="34"/>
      <c r="V1322" s="34"/>
      <c r="W1322" s="34"/>
      <c r="X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>
        <v>1</v>
      </c>
      <c r="AO1322" s="36">
        <v>100</v>
      </c>
      <c r="AP1322" s="293">
        <f>MAX(K1322,M1322,O1322,Q1322,S1322,U1322,W1322,Y1322,AA1322,AC1322,AE1322,AG1322,AI1322,AK1322,AM1322,AO1322)*VLOOKUP(I1322,'5.- Instrumental'!$B$6:$O$303,14,FALSE)</f>
        <v>4.6004050925925926</v>
      </c>
      <c r="AQ1322" s="356">
        <f>VLOOKUP(C1322,'6.- Insumos'!$B$5:$K$2417,10,FALSE)</f>
        <v>360.93200666666661</v>
      </c>
      <c r="AR1322" s="293" t="s">
        <v>3270</v>
      </c>
      <c r="AS1322" s="293">
        <f t="shared" si="61"/>
        <v>365.53241175925922</v>
      </c>
      <c r="AU1322" s="357"/>
    </row>
    <row r="1323" spans="2:47" ht="25.5">
      <c r="B1323" s="52">
        <v>1317</v>
      </c>
      <c r="C1323" s="334">
        <v>61253</v>
      </c>
      <c r="D1323" s="81" t="s">
        <v>1864</v>
      </c>
      <c r="E1323" s="66" t="s">
        <v>3569</v>
      </c>
      <c r="F1323" s="55" t="s">
        <v>1742</v>
      </c>
      <c r="G1323" s="54" t="s">
        <v>4422</v>
      </c>
      <c r="H1323" s="54" t="s">
        <v>4422</v>
      </c>
      <c r="I1323" s="55" t="s">
        <v>3800</v>
      </c>
      <c r="J1323" s="35">
        <v>2</v>
      </c>
      <c r="K1323" s="36">
        <v>90</v>
      </c>
      <c r="L1323" s="35">
        <v>1</v>
      </c>
      <c r="M1323" s="36">
        <v>110</v>
      </c>
      <c r="N1323" s="34"/>
      <c r="O1323" s="34"/>
      <c r="P1323" s="34"/>
      <c r="Q1323" s="34"/>
      <c r="R1323" s="35">
        <v>1</v>
      </c>
      <c r="S1323" s="35">
        <v>90</v>
      </c>
      <c r="T1323" s="34"/>
      <c r="U1323" s="34"/>
      <c r="V1323" s="34"/>
      <c r="W1323" s="34"/>
      <c r="X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>
        <v>1</v>
      </c>
      <c r="AO1323" s="36">
        <v>100</v>
      </c>
      <c r="AP1323" s="293">
        <f>MAX(K1323,M1323,O1323,Q1323,S1323,U1323,W1323,Y1323,AA1323,AC1323,AE1323,AG1323,AI1323,AK1323,AM1323,AO1323)*VLOOKUP(I1323,'5.- Instrumental'!$B$6:$O$303,14,FALSE)</f>
        <v>4.6004050925925926</v>
      </c>
      <c r="AQ1323" s="356">
        <f>VLOOKUP(C1323,'6.- Insumos'!$B$5:$K$2417,10,FALSE)</f>
        <v>360.93200666666661</v>
      </c>
      <c r="AR1323" s="293" t="s">
        <v>3270</v>
      </c>
      <c r="AS1323" s="293">
        <f t="shared" si="61"/>
        <v>365.53241175925922</v>
      </c>
      <c r="AU1323" s="357"/>
    </row>
    <row r="1324" spans="2:47" ht="25.5">
      <c r="B1324" s="52">
        <v>1318</v>
      </c>
      <c r="C1324" s="334">
        <v>61304</v>
      </c>
      <c r="D1324" s="81" t="s">
        <v>890</v>
      </c>
      <c r="E1324" s="66" t="s">
        <v>3569</v>
      </c>
      <c r="F1324" s="55" t="s">
        <v>1742</v>
      </c>
      <c r="G1324" s="54" t="s">
        <v>4422</v>
      </c>
      <c r="H1324" s="54" t="s">
        <v>4422</v>
      </c>
      <c r="I1324" s="55" t="s">
        <v>3800</v>
      </c>
      <c r="J1324" s="35">
        <v>2</v>
      </c>
      <c r="K1324" s="36">
        <v>150</v>
      </c>
      <c r="L1324" s="35">
        <v>1</v>
      </c>
      <c r="M1324" s="36">
        <v>170</v>
      </c>
      <c r="N1324" s="34"/>
      <c r="O1324" s="34"/>
      <c r="P1324" s="34"/>
      <c r="Q1324" s="34"/>
      <c r="R1324" s="35">
        <v>1</v>
      </c>
      <c r="S1324" s="35">
        <v>150</v>
      </c>
      <c r="T1324" s="34"/>
      <c r="U1324" s="34"/>
      <c r="V1324" s="34"/>
      <c r="W1324" s="34"/>
      <c r="X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>
        <v>1</v>
      </c>
      <c r="AO1324" s="36">
        <v>160</v>
      </c>
      <c r="AP1324" s="293">
        <f>MAX(K1324,M1324,O1324,Q1324,S1324,U1324,W1324,Y1324,AA1324,AC1324,AE1324,AG1324,AI1324,AK1324,AM1324,AO1324)*VLOOKUP(I1324,'5.- Instrumental'!$B$6:$O$303,14,FALSE)</f>
        <v>7.1097169612794611</v>
      </c>
      <c r="AQ1324" s="356">
        <f>VLOOKUP(C1324,'6.- Insumos'!$B$5:$K$2417,10,FALSE)</f>
        <v>354.69048999999995</v>
      </c>
      <c r="AR1324" s="293" t="s">
        <v>3270</v>
      </c>
      <c r="AS1324" s="293">
        <f t="shared" si="61"/>
        <v>361.8002069612794</v>
      </c>
      <c r="AU1324" s="357"/>
    </row>
    <row r="1325" spans="2:47" ht="25.5">
      <c r="B1325" s="52">
        <v>1319</v>
      </c>
      <c r="C1325" s="334">
        <v>61305</v>
      </c>
      <c r="D1325" s="81" t="s">
        <v>891</v>
      </c>
      <c r="E1325" s="66" t="s">
        <v>3569</v>
      </c>
      <c r="F1325" s="55" t="s">
        <v>1742</v>
      </c>
      <c r="G1325" s="54" t="s">
        <v>4422</v>
      </c>
      <c r="H1325" s="54" t="s">
        <v>4422</v>
      </c>
      <c r="I1325" s="55" t="s">
        <v>3800</v>
      </c>
      <c r="J1325" s="35">
        <v>2</v>
      </c>
      <c r="K1325" s="36">
        <v>150</v>
      </c>
      <c r="L1325" s="35">
        <v>1</v>
      </c>
      <c r="M1325" s="36">
        <v>170</v>
      </c>
      <c r="N1325" s="34"/>
      <c r="O1325" s="34"/>
      <c r="P1325" s="34"/>
      <c r="Q1325" s="34"/>
      <c r="R1325" s="35">
        <v>1</v>
      </c>
      <c r="S1325" s="35">
        <v>150</v>
      </c>
      <c r="T1325" s="34"/>
      <c r="U1325" s="34"/>
      <c r="V1325" s="34"/>
      <c r="W1325" s="34"/>
      <c r="X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>
        <v>1</v>
      </c>
      <c r="AO1325" s="36">
        <v>160</v>
      </c>
      <c r="AP1325" s="293">
        <f>MAX(K1325,M1325,O1325,Q1325,S1325,U1325,W1325,Y1325,AA1325,AC1325,AE1325,AG1325,AI1325,AK1325,AM1325,AO1325)*VLOOKUP(I1325,'5.- Instrumental'!$B$6:$O$303,14,FALSE)</f>
        <v>7.1097169612794611</v>
      </c>
      <c r="AQ1325" s="356">
        <f>VLOOKUP(C1325,'6.- Insumos'!$B$5:$K$2417,10,FALSE)</f>
        <v>354.69048999999995</v>
      </c>
      <c r="AR1325" s="293" t="s">
        <v>3270</v>
      </c>
      <c r="AS1325" s="293">
        <f t="shared" si="61"/>
        <v>361.8002069612794</v>
      </c>
      <c r="AU1325" s="357"/>
    </row>
    <row r="1326" spans="2:47" ht="38.25">
      <c r="B1326" s="52">
        <v>1320</v>
      </c>
      <c r="C1326" s="334">
        <v>61312</v>
      </c>
      <c r="D1326" s="81" t="s">
        <v>4611</v>
      </c>
      <c r="E1326" s="66" t="s">
        <v>3569</v>
      </c>
      <c r="F1326" s="55" t="s">
        <v>1742</v>
      </c>
      <c r="G1326" s="54" t="s">
        <v>4422</v>
      </c>
      <c r="H1326" s="54" t="s">
        <v>4422</v>
      </c>
      <c r="I1326" s="55" t="s">
        <v>3800</v>
      </c>
      <c r="J1326" s="35">
        <v>2</v>
      </c>
      <c r="K1326" s="36">
        <v>180</v>
      </c>
      <c r="L1326" s="35">
        <v>1</v>
      </c>
      <c r="M1326" s="36">
        <v>200</v>
      </c>
      <c r="N1326" s="34"/>
      <c r="O1326" s="34"/>
      <c r="P1326" s="34"/>
      <c r="Q1326" s="34"/>
      <c r="R1326" s="35">
        <v>1</v>
      </c>
      <c r="S1326" s="35">
        <v>180</v>
      </c>
      <c r="T1326" s="34"/>
      <c r="U1326" s="34"/>
      <c r="V1326" s="34"/>
      <c r="W1326" s="34"/>
      <c r="X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>
        <v>1</v>
      </c>
      <c r="AO1326" s="36">
        <v>190</v>
      </c>
      <c r="AP1326" s="293">
        <f>MAX(K1326,M1326,O1326,Q1326,S1326,U1326,W1326,Y1326,AA1326,AC1326,AE1326,AG1326,AI1326,AK1326,AM1326,AO1326)*VLOOKUP(I1326,'5.- Instrumental'!$B$6:$O$303,14,FALSE)</f>
        <v>8.3643728956228962</v>
      </c>
      <c r="AQ1326" s="356">
        <f>VLOOKUP(C1326,'6.- Insumos'!$B$5:$K$2417,10,FALSE)</f>
        <v>354.69048999999995</v>
      </c>
      <c r="AR1326" s="293" t="s">
        <v>3270</v>
      </c>
      <c r="AS1326" s="293">
        <f t="shared" si="61"/>
        <v>363.05486289562288</v>
      </c>
      <c r="AU1326" s="357"/>
    </row>
    <row r="1327" spans="2:47" ht="38.25">
      <c r="B1327" s="52">
        <v>1321</v>
      </c>
      <c r="C1327" s="334">
        <v>61314</v>
      </c>
      <c r="D1327" s="81" t="s">
        <v>892</v>
      </c>
      <c r="E1327" s="66" t="s">
        <v>3569</v>
      </c>
      <c r="F1327" s="55" t="s">
        <v>1742</v>
      </c>
      <c r="G1327" s="54" t="s">
        <v>4422</v>
      </c>
      <c r="H1327" s="54" t="s">
        <v>4422</v>
      </c>
      <c r="I1327" s="55" t="s">
        <v>3800</v>
      </c>
      <c r="J1327" s="35">
        <v>2</v>
      </c>
      <c r="K1327" s="36">
        <v>180</v>
      </c>
      <c r="L1327" s="35">
        <v>1</v>
      </c>
      <c r="M1327" s="36">
        <v>200</v>
      </c>
      <c r="N1327" s="34"/>
      <c r="O1327" s="34"/>
      <c r="P1327" s="34"/>
      <c r="Q1327" s="34"/>
      <c r="R1327" s="35">
        <v>1</v>
      </c>
      <c r="S1327" s="35">
        <v>180</v>
      </c>
      <c r="T1327" s="34"/>
      <c r="U1327" s="34"/>
      <c r="V1327" s="34"/>
      <c r="W1327" s="34"/>
      <c r="X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>
        <v>1</v>
      </c>
      <c r="AO1327" s="36">
        <v>190</v>
      </c>
      <c r="AP1327" s="293">
        <f>MAX(K1327,M1327,O1327,Q1327,S1327,U1327,W1327,Y1327,AA1327,AC1327,AE1327,AG1327,AI1327,AK1327,AM1327,AO1327)*VLOOKUP(I1327,'5.- Instrumental'!$B$6:$O$303,14,FALSE)</f>
        <v>8.3643728956228962</v>
      </c>
      <c r="AQ1327" s="356">
        <f>VLOOKUP(C1327,'6.- Insumos'!$B$5:$K$2417,10,FALSE)</f>
        <v>354.69048999999995</v>
      </c>
      <c r="AR1327" s="293" t="s">
        <v>3270</v>
      </c>
      <c r="AS1327" s="293">
        <f t="shared" si="61"/>
        <v>363.05486289562288</v>
      </c>
      <c r="AU1327" s="357"/>
    </row>
    <row r="1328" spans="2:47" ht="25.5">
      <c r="B1328" s="52">
        <v>1322</v>
      </c>
      <c r="C1328" s="334">
        <v>61320</v>
      </c>
      <c r="D1328" s="40" t="s">
        <v>893</v>
      </c>
      <c r="E1328" s="66" t="s">
        <v>3569</v>
      </c>
      <c r="F1328" s="55" t="s">
        <v>1742</v>
      </c>
      <c r="G1328" s="54" t="s">
        <v>4422</v>
      </c>
      <c r="H1328" s="54" t="s">
        <v>4422</v>
      </c>
      <c r="I1328" s="55" t="s">
        <v>3800</v>
      </c>
      <c r="J1328" s="35">
        <v>3</v>
      </c>
      <c r="K1328" s="36">
        <v>240</v>
      </c>
      <c r="L1328" s="35">
        <v>1</v>
      </c>
      <c r="M1328" s="36">
        <v>260</v>
      </c>
      <c r="N1328" s="34"/>
      <c r="O1328" s="34"/>
      <c r="P1328" s="34"/>
      <c r="Q1328" s="34"/>
      <c r="R1328" s="35">
        <v>1</v>
      </c>
      <c r="S1328" s="35">
        <v>240</v>
      </c>
      <c r="T1328" s="34"/>
      <c r="U1328" s="34"/>
      <c r="V1328" s="34"/>
      <c r="W1328" s="34"/>
      <c r="X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>
        <v>1</v>
      </c>
      <c r="AO1328" s="36">
        <v>250</v>
      </c>
      <c r="AP1328" s="293">
        <f>MAX(K1328,M1328,O1328,Q1328,S1328,U1328,W1328,Y1328,AA1328,AC1328,AE1328,AG1328,AI1328,AK1328,AM1328,AO1328)*VLOOKUP(I1328,'5.- Instrumental'!$B$6:$O$303,14,FALSE)</f>
        <v>10.873684764309765</v>
      </c>
      <c r="AQ1328" s="356">
        <f>VLOOKUP(C1328,'6.- Insumos'!$B$5:$K$2417,10,FALSE)</f>
        <v>354.69048999999995</v>
      </c>
      <c r="AR1328" s="293" t="s">
        <v>3270</v>
      </c>
      <c r="AS1328" s="293">
        <f t="shared" si="61"/>
        <v>365.56417476430971</v>
      </c>
      <c r="AU1328" s="357"/>
    </row>
    <row r="1329" spans="2:47" ht="25.5">
      <c r="B1329" s="52">
        <v>1323</v>
      </c>
      <c r="C1329" s="334">
        <v>61321</v>
      </c>
      <c r="D1329" s="40" t="s">
        <v>894</v>
      </c>
      <c r="E1329" s="66" t="s">
        <v>3569</v>
      </c>
      <c r="F1329" s="55" t="s">
        <v>1742</v>
      </c>
      <c r="G1329" s="54" t="s">
        <v>4422</v>
      </c>
      <c r="H1329" s="54" t="s">
        <v>4422</v>
      </c>
      <c r="I1329" s="55" t="s">
        <v>3800</v>
      </c>
      <c r="J1329" s="35">
        <v>3</v>
      </c>
      <c r="K1329" s="36">
        <v>300</v>
      </c>
      <c r="L1329" s="35">
        <v>1</v>
      </c>
      <c r="M1329" s="36">
        <v>320</v>
      </c>
      <c r="N1329" s="34"/>
      <c r="O1329" s="34"/>
      <c r="P1329" s="34"/>
      <c r="Q1329" s="34"/>
      <c r="R1329" s="35">
        <v>1</v>
      </c>
      <c r="S1329" s="35">
        <v>300</v>
      </c>
      <c r="T1329" s="34"/>
      <c r="U1329" s="34"/>
      <c r="V1329" s="34"/>
      <c r="W1329" s="34"/>
      <c r="X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>
        <v>1</v>
      </c>
      <c r="AO1329" s="36">
        <v>310</v>
      </c>
      <c r="AP1329" s="293">
        <f>MAX(K1329,M1329,O1329,Q1329,S1329,U1329,W1329,Y1329,AA1329,AC1329,AE1329,AG1329,AI1329,AK1329,AM1329,AO1329)*VLOOKUP(I1329,'5.- Instrumental'!$B$6:$O$303,14,FALSE)</f>
        <v>13.382996632996633</v>
      </c>
      <c r="AQ1329" s="356">
        <f>VLOOKUP(C1329,'6.- Insumos'!$B$5:$K$2417,10,FALSE)</f>
        <v>354.69048999999995</v>
      </c>
      <c r="AR1329" s="293" t="s">
        <v>3270</v>
      </c>
      <c r="AS1329" s="293">
        <f t="shared" si="61"/>
        <v>368.07348663299661</v>
      </c>
      <c r="AU1329" s="357"/>
    </row>
    <row r="1330" spans="2:47" ht="51">
      <c r="B1330" s="52">
        <v>1324</v>
      </c>
      <c r="C1330" s="334">
        <v>61343</v>
      </c>
      <c r="D1330" s="81" t="s">
        <v>895</v>
      </c>
      <c r="E1330" s="66" t="s">
        <v>3569</v>
      </c>
      <c r="F1330" s="55" t="s">
        <v>1742</v>
      </c>
      <c r="G1330" s="54" t="s">
        <v>4422</v>
      </c>
      <c r="H1330" s="54" t="s">
        <v>4422</v>
      </c>
      <c r="I1330" s="55" t="s">
        <v>3800</v>
      </c>
      <c r="J1330" s="35">
        <v>2</v>
      </c>
      <c r="K1330" s="36">
        <v>240</v>
      </c>
      <c r="L1330" s="35">
        <v>1</v>
      </c>
      <c r="M1330" s="36">
        <v>260</v>
      </c>
      <c r="N1330" s="34"/>
      <c r="O1330" s="34"/>
      <c r="P1330" s="34"/>
      <c r="Q1330" s="34"/>
      <c r="R1330" s="35">
        <v>1</v>
      </c>
      <c r="S1330" s="35">
        <v>240</v>
      </c>
      <c r="T1330" s="34"/>
      <c r="U1330" s="34"/>
      <c r="V1330" s="34"/>
      <c r="W1330" s="34"/>
      <c r="X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>
        <v>1</v>
      </c>
      <c r="AO1330" s="36">
        <v>250</v>
      </c>
      <c r="AP1330" s="293">
        <f>MAX(K1330,M1330,O1330,Q1330,S1330,U1330,W1330,Y1330,AA1330,AC1330,AE1330,AG1330,AI1330,AK1330,AM1330,AO1330)*VLOOKUP(I1330,'5.- Instrumental'!$B$6:$O$303,14,FALSE)</f>
        <v>10.873684764309765</v>
      </c>
      <c r="AQ1330" s="356">
        <f>VLOOKUP(C1330,'6.- Insumos'!$B$5:$K$2417,10,FALSE)</f>
        <v>354.69048999999995</v>
      </c>
      <c r="AR1330" s="293" t="s">
        <v>3270</v>
      </c>
      <c r="AS1330" s="293">
        <f t="shared" si="61"/>
        <v>365.56417476430971</v>
      </c>
      <c r="AU1330" s="357"/>
    </row>
    <row r="1331" spans="2:47" ht="25.5">
      <c r="B1331" s="52">
        <v>1325</v>
      </c>
      <c r="C1331" s="334">
        <v>61440</v>
      </c>
      <c r="D1331" s="81" t="s">
        <v>896</v>
      </c>
      <c r="E1331" s="66" t="s">
        <v>3569</v>
      </c>
      <c r="F1331" s="55" t="s">
        <v>1742</v>
      </c>
      <c r="G1331" s="54" t="s">
        <v>4422</v>
      </c>
      <c r="H1331" s="54" t="s">
        <v>4422</v>
      </c>
      <c r="I1331" s="55" t="s">
        <v>3800</v>
      </c>
      <c r="J1331" s="35">
        <v>3</v>
      </c>
      <c r="K1331" s="36">
        <v>360</v>
      </c>
      <c r="L1331" s="35">
        <v>1</v>
      </c>
      <c r="M1331" s="36">
        <v>380</v>
      </c>
      <c r="N1331" s="34"/>
      <c r="O1331" s="34"/>
      <c r="P1331" s="34"/>
      <c r="Q1331" s="34"/>
      <c r="R1331" s="35">
        <v>1</v>
      </c>
      <c r="S1331" s="35">
        <v>360</v>
      </c>
      <c r="T1331" s="34"/>
      <c r="U1331" s="34"/>
      <c r="V1331" s="34"/>
      <c r="W1331" s="34"/>
      <c r="X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>
        <v>1</v>
      </c>
      <c r="AO1331" s="36">
        <v>370</v>
      </c>
      <c r="AP1331" s="293">
        <f>MAX(K1331,M1331,O1331,Q1331,S1331,U1331,W1331,Y1331,AA1331,AC1331,AE1331,AG1331,AI1331,AK1331,AM1331,AO1331)*VLOOKUP(I1331,'5.- Instrumental'!$B$6:$O$303,14,FALSE)</f>
        <v>15.892308501683502</v>
      </c>
      <c r="AQ1331" s="356">
        <f>VLOOKUP(C1331,'6.- Insumos'!$B$5:$K$2417,10,FALSE)</f>
        <v>354.69048999999995</v>
      </c>
      <c r="AR1331" s="293" t="s">
        <v>3270</v>
      </c>
      <c r="AS1331" s="293">
        <f t="shared" si="61"/>
        <v>370.58279850168344</v>
      </c>
      <c r="AU1331" s="357"/>
    </row>
    <row r="1332" spans="2:47" ht="51">
      <c r="B1332" s="52">
        <v>1326</v>
      </c>
      <c r="C1332" s="334">
        <v>61450</v>
      </c>
      <c r="D1332" s="81" t="s">
        <v>897</v>
      </c>
      <c r="E1332" s="66" t="s">
        <v>3569</v>
      </c>
      <c r="F1332" s="55" t="s">
        <v>1742</v>
      </c>
      <c r="G1332" s="54" t="s">
        <v>4422</v>
      </c>
      <c r="H1332" s="54" t="s">
        <v>4422</v>
      </c>
      <c r="I1332" s="55" t="s">
        <v>3800</v>
      </c>
      <c r="J1332" s="35">
        <v>3</v>
      </c>
      <c r="K1332" s="36">
        <v>420</v>
      </c>
      <c r="L1332" s="35">
        <v>1</v>
      </c>
      <c r="M1332" s="36">
        <v>440</v>
      </c>
      <c r="N1332" s="34"/>
      <c r="O1332" s="34"/>
      <c r="P1332" s="34"/>
      <c r="Q1332" s="34"/>
      <c r="R1332" s="35">
        <v>1</v>
      </c>
      <c r="S1332" s="35">
        <v>420</v>
      </c>
      <c r="T1332" s="34"/>
      <c r="U1332" s="34"/>
      <c r="V1332" s="34"/>
      <c r="W1332" s="34"/>
      <c r="X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>
        <v>1</v>
      </c>
      <c r="AO1332" s="36">
        <v>430</v>
      </c>
      <c r="AP1332" s="293">
        <f>MAX(K1332,M1332,O1332,Q1332,S1332,U1332,W1332,Y1332,AA1332,AC1332,AE1332,AG1332,AI1332,AK1332,AM1332,AO1332)*VLOOKUP(I1332,'5.- Instrumental'!$B$6:$O$303,14,FALSE)</f>
        <v>18.40162037037037</v>
      </c>
      <c r="AQ1332" s="356">
        <f>VLOOKUP(C1332,'6.- Insumos'!$B$5:$K$2417,10,FALSE)</f>
        <v>354.69048999999995</v>
      </c>
      <c r="AR1332" s="293" t="s">
        <v>3270</v>
      </c>
      <c r="AS1332" s="293">
        <f t="shared" si="61"/>
        <v>373.09211037037034</v>
      </c>
      <c r="AU1332" s="357"/>
    </row>
    <row r="1333" spans="2:47" ht="25.5">
      <c r="B1333" s="52">
        <v>1327</v>
      </c>
      <c r="C1333" s="334">
        <v>61490</v>
      </c>
      <c r="D1333" s="81" t="s">
        <v>1878</v>
      </c>
      <c r="E1333" s="66" t="s">
        <v>3569</v>
      </c>
      <c r="F1333" s="55" t="s">
        <v>1742</v>
      </c>
      <c r="G1333" s="54" t="s">
        <v>4422</v>
      </c>
      <c r="H1333" s="54" t="s">
        <v>4422</v>
      </c>
      <c r="I1333" s="55" t="s">
        <v>3800</v>
      </c>
      <c r="J1333" s="35">
        <v>3</v>
      </c>
      <c r="K1333" s="36">
        <v>360</v>
      </c>
      <c r="L1333" s="35">
        <v>1</v>
      </c>
      <c r="M1333" s="36">
        <v>380</v>
      </c>
      <c r="N1333" s="34"/>
      <c r="O1333" s="34"/>
      <c r="P1333" s="34"/>
      <c r="Q1333" s="34"/>
      <c r="R1333" s="35">
        <v>1</v>
      </c>
      <c r="S1333" s="35">
        <v>360</v>
      </c>
      <c r="T1333" s="34"/>
      <c r="U1333" s="34"/>
      <c r="V1333" s="34"/>
      <c r="W1333" s="34"/>
      <c r="X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>
        <v>1</v>
      </c>
      <c r="AO1333" s="36">
        <v>370</v>
      </c>
      <c r="AP1333" s="293">
        <f>MAX(K1333,M1333,O1333,Q1333,S1333,U1333,W1333,Y1333,AA1333,AC1333,AE1333,AG1333,AI1333,AK1333,AM1333,AO1333)*VLOOKUP(I1333,'5.- Instrumental'!$B$6:$O$303,14,FALSE)</f>
        <v>15.892308501683502</v>
      </c>
      <c r="AQ1333" s="356">
        <f>VLOOKUP(C1333,'6.- Insumos'!$B$5:$K$2417,10,FALSE)</f>
        <v>354.69048999999995</v>
      </c>
      <c r="AR1333" s="293" t="s">
        <v>3270</v>
      </c>
      <c r="AS1333" s="293">
        <f t="shared" si="61"/>
        <v>370.58279850168344</v>
      </c>
      <c r="AU1333" s="357"/>
    </row>
    <row r="1334" spans="2:47" ht="25.5">
      <c r="B1334" s="52">
        <v>1328</v>
      </c>
      <c r="C1334" s="334">
        <v>61500</v>
      </c>
      <c r="D1334" s="81" t="s">
        <v>1879</v>
      </c>
      <c r="E1334" s="66" t="s">
        <v>3569</v>
      </c>
      <c r="F1334" s="55" t="s">
        <v>1742</v>
      </c>
      <c r="G1334" s="54" t="s">
        <v>4422</v>
      </c>
      <c r="H1334" s="54" t="s">
        <v>4422</v>
      </c>
      <c r="I1334" s="55" t="s">
        <v>3800</v>
      </c>
      <c r="J1334" s="35">
        <v>2</v>
      </c>
      <c r="K1334" s="36">
        <v>240</v>
      </c>
      <c r="L1334" s="35">
        <v>1</v>
      </c>
      <c r="M1334" s="36">
        <v>260</v>
      </c>
      <c r="N1334" s="34"/>
      <c r="O1334" s="34"/>
      <c r="P1334" s="34"/>
      <c r="Q1334" s="34"/>
      <c r="R1334" s="35">
        <v>1</v>
      </c>
      <c r="S1334" s="35">
        <v>240</v>
      </c>
      <c r="T1334" s="34"/>
      <c r="U1334" s="34"/>
      <c r="V1334" s="34"/>
      <c r="W1334" s="34"/>
      <c r="X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>
        <v>1</v>
      </c>
      <c r="AO1334" s="36">
        <v>250</v>
      </c>
      <c r="AP1334" s="293">
        <f>MAX(K1334,M1334,O1334,Q1334,S1334,U1334,W1334,Y1334,AA1334,AC1334,AE1334,AG1334,AI1334,AK1334,AM1334,AO1334)*VLOOKUP(I1334,'5.- Instrumental'!$B$6:$O$303,14,FALSE)</f>
        <v>10.873684764309765</v>
      </c>
      <c r="AQ1334" s="356">
        <f>VLOOKUP(C1334,'6.- Insumos'!$B$5:$K$2417,10,FALSE)</f>
        <v>354.69048999999995</v>
      </c>
      <c r="AR1334" s="293" t="s">
        <v>3270</v>
      </c>
      <c r="AS1334" s="293">
        <f t="shared" si="61"/>
        <v>365.56417476430971</v>
      </c>
      <c r="AU1334" s="357"/>
    </row>
    <row r="1335" spans="2:47" ht="38.25">
      <c r="B1335" s="52">
        <v>1329</v>
      </c>
      <c r="C1335" s="334">
        <v>61510</v>
      </c>
      <c r="D1335" s="81" t="s">
        <v>1880</v>
      </c>
      <c r="E1335" s="66" t="s">
        <v>3569</v>
      </c>
      <c r="F1335" s="55" t="s">
        <v>1742</v>
      </c>
      <c r="G1335" s="54" t="s">
        <v>4422</v>
      </c>
      <c r="H1335" s="54" t="s">
        <v>4422</v>
      </c>
      <c r="I1335" s="55" t="s">
        <v>3800</v>
      </c>
      <c r="J1335" s="35">
        <v>3</v>
      </c>
      <c r="K1335" s="36">
        <v>420</v>
      </c>
      <c r="L1335" s="35">
        <v>1</v>
      </c>
      <c r="M1335" s="36">
        <v>440</v>
      </c>
      <c r="N1335" s="34"/>
      <c r="O1335" s="34"/>
      <c r="P1335" s="34"/>
      <c r="Q1335" s="34"/>
      <c r="R1335" s="35">
        <v>1</v>
      </c>
      <c r="S1335" s="35">
        <v>420</v>
      </c>
      <c r="T1335" s="34"/>
      <c r="U1335" s="34"/>
      <c r="V1335" s="34"/>
      <c r="W1335" s="34"/>
      <c r="X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>
        <v>1</v>
      </c>
      <c r="AO1335" s="36">
        <v>430</v>
      </c>
      <c r="AP1335" s="293">
        <f>MAX(K1335,M1335,O1335,Q1335,S1335,U1335,W1335,Y1335,AA1335,AC1335,AE1335,AG1335,AI1335,AK1335,AM1335,AO1335)*VLOOKUP(I1335,'5.- Instrumental'!$B$6:$O$303,14,FALSE)</f>
        <v>18.40162037037037</v>
      </c>
      <c r="AQ1335" s="356">
        <f>VLOOKUP(C1335,'6.- Insumos'!$B$5:$K$2417,10,FALSE)</f>
        <v>354.69048999999995</v>
      </c>
      <c r="AR1335" s="293" t="s">
        <v>3270</v>
      </c>
      <c r="AS1335" s="293">
        <f t="shared" si="61"/>
        <v>373.09211037037034</v>
      </c>
      <c r="AU1335" s="357"/>
    </row>
    <row r="1336" spans="2:47" ht="25.5">
      <c r="B1336" s="52">
        <v>1330</v>
      </c>
      <c r="C1336" s="334">
        <v>61516</v>
      </c>
      <c r="D1336" s="361" t="s">
        <v>1881</v>
      </c>
      <c r="E1336" s="66" t="s">
        <v>3569</v>
      </c>
      <c r="F1336" s="55" t="s">
        <v>1742</v>
      </c>
      <c r="G1336" s="54" t="s">
        <v>4422</v>
      </c>
      <c r="H1336" s="54" t="s">
        <v>4422</v>
      </c>
      <c r="I1336" s="55" t="s">
        <v>3800</v>
      </c>
      <c r="J1336" s="35">
        <v>2</v>
      </c>
      <c r="K1336" s="36">
        <v>240</v>
      </c>
      <c r="L1336" s="35">
        <v>1</v>
      </c>
      <c r="M1336" s="36">
        <v>260</v>
      </c>
      <c r="N1336" s="34"/>
      <c r="O1336" s="34"/>
      <c r="P1336" s="34"/>
      <c r="Q1336" s="34"/>
      <c r="R1336" s="35">
        <v>1</v>
      </c>
      <c r="S1336" s="35">
        <v>240</v>
      </c>
      <c r="T1336" s="34"/>
      <c r="U1336" s="34"/>
      <c r="V1336" s="34"/>
      <c r="W1336" s="34"/>
      <c r="X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>
        <v>1</v>
      </c>
      <c r="AO1336" s="36">
        <v>250</v>
      </c>
      <c r="AP1336" s="293">
        <f>MAX(K1336,M1336,O1336,Q1336,S1336,U1336,W1336,Y1336,AA1336,AC1336,AE1336,AG1336,AI1336,AK1336,AM1336,AO1336)*VLOOKUP(I1336,'5.- Instrumental'!$B$6:$O$303,14,FALSE)</f>
        <v>10.873684764309765</v>
      </c>
      <c r="AQ1336" s="356">
        <f>VLOOKUP(C1336,'6.- Insumos'!$B$5:$K$2417,10,FALSE)</f>
        <v>354.69048999999995</v>
      </c>
      <c r="AR1336" s="293" t="s">
        <v>3270</v>
      </c>
      <c r="AS1336" s="293">
        <f t="shared" si="61"/>
        <v>365.56417476430971</v>
      </c>
      <c r="AU1336" s="357"/>
    </row>
    <row r="1337" spans="2:47" ht="51">
      <c r="B1337" s="52">
        <v>1331</v>
      </c>
      <c r="C1337" s="334">
        <v>61518</v>
      </c>
      <c r="D1337" s="81" t="s">
        <v>1882</v>
      </c>
      <c r="E1337" s="66" t="s">
        <v>3569</v>
      </c>
      <c r="F1337" s="55" t="s">
        <v>1742</v>
      </c>
      <c r="G1337" s="54" t="s">
        <v>4422</v>
      </c>
      <c r="H1337" s="54" t="s">
        <v>4422</v>
      </c>
      <c r="I1337" s="55" t="s">
        <v>3800</v>
      </c>
      <c r="J1337" s="35">
        <v>3</v>
      </c>
      <c r="K1337" s="36">
        <v>480</v>
      </c>
      <c r="L1337" s="35">
        <v>1</v>
      </c>
      <c r="M1337" s="36">
        <v>500</v>
      </c>
      <c r="N1337" s="34"/>
      <c r="O1337" s="34"/>
      <c r="P1337" s="34"/>
      <c r="Q1337" s="34"/>
      <c r="R1337" s="35">
        <v>1</v>
      </c>
      <c r="S1337" s="35">
        <v>480</v>
      </c>
      <c r="T1337" s="34"/>
      <c r="U1337" s="34"/>
      <c r="V1337" s="34"/>
      <c r="W1337" s="34"/>
      <c r="X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>
        <v>1</v>
      </c>
      <c r="AO1337" s="36">
        <v>490</v>
      </c>
      <c r="AP1337" s="293">
        <f>MAX(K1337,M1337,O1337,Q1337,S1337,U1337,W1337,Y1337,AA1337,AC1337,AE1337,AG1337,AI1337,AK1337,AM1337,AO1337)*VLOOKUP(I1337,'5.- Instrumental'!$B$6:$O$303,14,FALSE)</f>
        <v>20.910932239057239</v>
      </c>
      <c r="AQ1337" s="356">
        <f>VLOOKUP(C1337,'6.- Insumos'!$B$5:$K$2417,10,FALSE)</f>
        <v>354.69048999999995</v>
      </c>
      <c r="AR1337" s="293" t="s">
        <v>3270</v>
      </c>
      <c r="AS1337" s="293">
        <f t="shared" si="61"/>
        <v>375.60142223905717</v>
      </c>
      <c r="AU1337" s="357"/>
    </row>
    <row r="1338" spans="2:47" ht="51">
      <c r="B1338" s="52">
        <v>1332</v>
      </c>
      <c r="C1338" s="334">
        <v>61538</v>
      </c>
      <c r="D1338" s="81" t="s">
        <v>1883</v>
      </c>
      <c r="E1338" s="66" t="s">
        <v>3569</v>
      </c>
      <c r="F1338" s="55" t="s">
        <v>1742</v>
      </c>
      <c r="G1338" s="54" t="s">
        <v>4422</v>
      </c>
      <c r="H1338" s="54" t="s">
        <v>4422</v>
      </c>
      <c r="I1338" s="55" t="s">
        <v>3800</v>
      </c>
      <c r="J1338" s="35">
        <v>2</v>
      </c>
      <c r="K1338" s="36">
        <v>240</v>
      </c>
      <c r="L1338" s="35">
        <v>1</v>
      </c>
      <c r="M1338" s="36">
        <v>260</v>
      </c>
      <c r="N1338" s="34"/>
      <c r="O1338" s="34"/>
      <c r="P1338" s="34"/>
      <c r="Q1338" s="34"/>
      <c r="R1338" s="35">
        <v>1</v>
      </c>
      <c r="S1338" s="35">
        <v>240</v>
      </c>
      <c r="T1338" s="34"/>
      <c r="U1338" s="34"/>
      <c r="V1338" s="34"/>
      <c r="W1338" s="34"/>
      <c r="X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>
        <v>1</v>
      </c>
      <c r="AO1338" s="36">
        <v>250</v>
      </c>
      <c r="AP1338" s="293">
        <f>MAX(K1338,M1338,O1338,Q1338,S1338,U1338,W1338,Y1338,AA1338,AC1338,AE1338,AG1338,AI1338,AK1338,AM1338,AO1338)*VLOOKUP(I1338,'5.- Instrumental'!$B$6:$O$303,14,FALSE)</f>
        <v>10.873684764309765</v>
      </c>
      <c r="AQ1338" s="356">
        <f>VLOOKUP(C1338,'6.- Insumos'!$B$5:$K$2417,10,FALSE)</f>
        <v>354.69048999999995</v>
      </c>
      <c r="AR1338" s="293" t="s">
        <v>3270</v>
      </c>
      <c r="AS1338" s="293">
        <f t="shared" si="61"/>
        <v>365.56417476430971</v>
      </c>
      <c r="AU1338" s="357"/>
    </row>
    <row r="1339" spans="2:47" ht="25.5">
      <c r="B1339" s="52">
        <v>1333</v>
      </c>
      <c r="C1339" s="334">
        <v>61542</v>
      </c>
      <c r="D1339" s="81" t="s">
        <v>1884</v>
      </c>
      <c r="E1339" s="66" t="s">
        <v>3569</v>
      </c>
      <c r="F1339" s="55" t="s">
        <v>1742</v>
      </c>
      <c r="G1339" s="54" t="s">
        <v>4422</v>
      </c>
      <c r="H1339" s="54" t="s">
        <v>4422</v>
      </c>
      <c r="I1339" s="55" t="s">
        <v>3800</v>
      </c>
      <c r="J1339" s="35">
        <v>3</v>
      </c>
      <c r="K1339" s="36">
        <v>480</v>
      </c>
      <c r="L1339" s="35">
        <v>1</v>
      </c>
      <c r="M1339" s="36">
        <v>500</v>
      </c>
      <c r="N1339" s="34"/>
      <c r="O1339" s="34"/>
      <c r="P1339" s="34"/>
      <c r="Q1339" s="34"/>
      <c r="R1339" s="35">
        <v>1</v>
      </c>
      <c r="S1339" s="35">
        <v>480</v>
      </c>
      <c r="T1339" s="34"/>
      <c r="U1339" s="34"/>
      <c r="V1339" s="34"/>
      <c r="W1339" s="34"/>
      <c r="X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>
        <v>1</v>
      </c>
      <c r="AO1339" s="36">
        <v>490</v>
      </c>
      <c r="AP1339" s="293">
        <f>MAX(K1339,M1339,O1339,Q1339,S1339,U1339,W1339,Y1339,AA1339,AC1339,AE1339,AG1339,AI1339,AK1339,AM1339,AO1339)*VLOOKUP(I1339,'5.- Instrumental'!$B$6:$O$303,14,FALSE)</f>
        <v>20.910932239057239</v>
      </c>
      <c r="AQ1339" s="356">
        <f>VLOOKUP(C1339,'6.- Insumos'!$B$5:$K$2417,10,FALSE)</f>
        <v>354.69048999999995</v>
      </c>
      <c r="AR1339" s="293" t="s">
        <v>3270</v>
      </c>
      <c r="AS1339" s="293">
        <f t="shared" si="61"/>
        <v>375.60142223905717</v>
      </c>
      <c r="AU1339" s="357"/>
    </row>
    <row r="1340" spans="2:47" ht="38.25">
      <c r="B1340" s="52">
        <v>1334</v>
      </c>
      <c r="C1340" s="334">
        <v>61543</v>
      </c>
      <c r="D1340" s="81" t="s">
        <v>1885</v>
      </c>
      <c r="E1340" s="66" t="s">
        <v>3569</v>
      </c>
      <c r="F1340" s="55" t="s">
        <v>1742</v>
      </c>
      <c r="G1340" s="54" t="s">
        <v>4422</v>
      </c>
      <c r="H1340" s="54" t="s">
        <v>4422</v>
      </c>
      <c r="I1340" s="55" t="s">
        <v>3800</v>
      </c>
      <c r="J1340" s="35">
        <v>3</v>
      </c>
      <c r="K1340" s="36">
        <v>360</v>
      </c>
      <c r="L1340" s="35">
        <v>1</v>
      </c>
      <c r="M1340" s="36">
        <v>380</v>
      </c>
      <c r="N1340" s="34"/>
      <c r="O1340" s="34"/>
      <c r="P1340" s="34"/>
      <c r="Q1340" s="34"/>
      <c r="R1340" s="35">
        <v>1</v>
      </c>
      <c r="S1340" s="35">
        <v>360</v>
      </c>
      <c r="T1340" s="34"/>
      <c r="U1340" s="34"/>
      <c r="V1340" s="34"/>
      <c r="W1340" s="34"/>
      <c r="X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>
        <v>1</v>
      </c>
      <c r="AO1340" s="36">
        <v>370</v>
      </c>
      <c r="AP1340" s="293">
        <f>MAX(K1340,M1340,O1340,Q1340,S1340,U1340,W1340,Y1340,AA1340,AC1340,AE1340,AG1340,AI1340,AK1340,AM1340,AO1340)*VLOOKUP(I1340,'5.- Instrumental'!$B$6:$O$303,14,FALSE)</f>
        <v>15.892308501683502</v>
      </c>
      <c r="AQ1340" s="356">
        <f>VLOOKUP(C1340,'6.- Insumos'!$B$5:$K$2417,10,FALSE)</f>
        <v>354.69048999999995</v>
      </c>
      <c r="AR1340" s="293" t="s">
        <v>3270</v>
      </c>
      <c r="AS1340" s="293">
        <f t="shared" si="61"/>
        <v>370.58279850168344</v>
      </c>
      <c r="AU1340" s="357"/>
    </row>
    <row r="1341" spans="2:47" ht="38.25">
      <c r="B1341" s="52">
        <v>1335</v>
      </c>
      <c r="C1341" s="334">
        <v>61546</v>
      </c>
      <c r="D1341" s="81" t="s">
        <v>1886</v>
      </c>
      <c r="E1341" s="66" t="s">
        <v>3569</v>
      </c>
      <c r="F1341" s="55" t="s">
        <v>1742</v>
      </c>
      <c r="G1341" s="54" t="s">
        <v>4422</v>
      </c>
      <c r="H1341" s="54" t="s">
        <v>4422</v>
      </c>
      <c r="I1341" s="55" t="s">
        <v>3800</v>
      </c>
      <c r="J1341" s="35">
        <v>3</v>
      </c>
      <c r="K1341" s="36">
        <v>420</v>
      </c>
      <c r="L1341" s="35">
        <v>1</v>
      </c>
      <c r="M1341" s="36">
        <v>440</v>
      </c>
      <c r="N1341" s="34"/>
      <c r="O1341" s="34"/>
      <c r="P1341" s="34"/>
      <c r="Q1341" s="34"/>
      <c r="R1341" s="35">
        <v>1</v>
      </c>
      <c r="S1341" s="35">
        <v>420</v>
      </c>
      <c r="T1341" s="34"/>
      <c r="U1341" s="34"/>
      <c r="V1341" s="34"/>
      <c r="W1341" s="34"/>
      <c r="X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>
        <v>1</v>
      </c>
      <c r="AO1341" s="36">
        <v>430</v>
      </c>
      <c r="AP1341" s="293">
        <f>MAX(K1341,M1341,O1341,Q1341,S1341,U1341,W1341,Y1341,AA1341,AC1341,AE1341,AG1341,AI1341,AK1341,AM1341,AO1341)*VLOOKUP(I1341,'5.- Instrumental'!$B$6:$O$303,14,FALSE)</f>
        <v>18.40162037037037</v>
      </c>
      <c r="AQ1341" s="356">
        <f>VLOOKUP(C1341,'6.- Insumos'!$B$5:$K$2417,10,FALSE)</f>
        <v>354.69048999999995</v>
      </c>
      <c r="AR1341" s="293" t="s">
        <v>3270</v>
      </c>
      <c r="AS1341" s="293">
        <f t="shared" ref="AS1341:AS1404" si="63">AP1341++AQ1341</f>
        <v>373.09211037037034</v>
      </c>
      <c r="AU1341" s="357"/>
    </row>
    <row r="1342" spans="2:47" ht="38.25">
      <c r="B1342" s="52">
        <v>1336</v>
      </c>
      <c r="C1342" s="334">
        <v>61548</v>
      </c>
      <c r="D1342" s="81" t="s">
        <v>1887</v>
      </c>
      <c r="E1342" s="66" t="s">
        <v>3569</v>
      </c>
      <c r="F1342" s="55" t="s">
        <v>1742</v>
      </c>
      <c r="G1342" s="54" t="s">
        <v>4422</v>
      </c>
      <c r="H1342" s="54" t="s">
        <v>4422</v>
      </c>
      <c r="I1342" s="55" t="s">
        <v>3800</v>
      </c>
      <c r="J1342" s="35">
        <v>3</v>
      </c>
      <c r="K1342" s="36">
        <v>300</v>
      </c>
      <c r="L1342" s="35">
        <v>1</v>
      </c>
      <c r="M1342" s="36">
        <v>320</v>
      </c>
      <c r="N1342" s="34"/>
      <c r="O1342" s="34"/>
      <c r="P1342" s="34"/>
      <c r="Q1342" s="34"/>
      <c r="R1342" s="35">
        <v>1</v>
      </c>
      <c r="S1342" s="35">
        <v>300</v>
      </c>
      <c r="T1342" s="34"/>
      <c r="U1342" s="34"/>
      <c r="V1342" s="34"/>
      <c r="W1342" s="34"/>
      <c r="X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>
        <v>1</v>
      </c>
      <c r="AO1342" s="36">
        <v>310</v>
      </c>
      <c r="AP1342" s="293">
        <f>MAX(K1342,M1342,O1342,Q1342,S1342,U1342,W1342,Y1342,AA1342,AC1342,AE1342,AG1342,AI1342,AK1342,AM1342,AO1342)*VLOOKUP(I1342,'5.- Instrumental'!$B$6:$O$303,14,FALSE)</f>
        <v>13.382996632996633</v>
      </c>
      <c r="AQ1342" s="356">
        <f>VLOOKUP(C1342,'6.- Insumos'!$B$5:$K$2417,10,FALSE)</f>
        <v>495.76800666666662</v>
      </c>
      <c r="AR1342" s="293" t="s">
        <v>3270</v>
      </c>
      <c r="AS1342" s="293">
        <f t="shared" si="63"/>
        <v>509.15100329966327</v>
      </c>
      <c r="AU1342" s="357"/>
    </row>
    <row r="1343" spans="2:47" ht="25.5">
      <c r="B1343" s="52">
        <v>1337</v>
      </c>
      <c r="C1343" s="334">
        <v>61550</v>
      </c>
      <c r="D1343" s="81" t="s">
        <v>1888</v>
      </c>
      <c r="E1343" s="66" t="s">
        <v>3569</v>
      </c>
      <c r="F1343" s="55" t="s">
        <v>1742</v>
      </c>
      <c r="G1343" s="54" t="s">
        <v>4422</v>
      </c>
      <c r="H1343" s="54" t="s">
        <v>4422</v>
      </c>
      <c r="I1343" s="55" t="s">
        <v>3800</v>
      </c>
      <c r="J1343" s="35">
        <v>2</v>
      </c>
      <c r="K1343" s="36">
        <v>180</v>
      </c>
      <c r="L1343" s="35">
        <v>1</v>
      </c>
      <c r="M1343" s="36">
        <v>200</v>
      </c>
      <c r="N1343" s="34"/>
      <c r="O1343" s="34"/>
      <c r="P1343" s="34"/>
      <c r="Q1343" s="34"/>
      <c r="R1343" s="35">
        <v>1</v>
      </c>
      <c r="S1343" s="35">
        <v>180</v>
      </c>
      <c r="T1343" s="34"/>
      <c r="U1343" s="34"/>
      <c r="V1343" s="34"/>
      <c r="W1343" s="34"/>
      <c r="X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>
        <v>1</v>
      </c>
      <c r="AO1343" s="36">
        <v>190</v>
      </c>
      <c r="AP1343" s="293">
        <f>MAX(K1343,M1343,O1343,Q1343,S1343,U1343,W1343,Y1343,AA1343,AC1343,AE1343,AG1343,AI1343,AK1343,AM1343,AO1343)*VLOOKUP(I1343,'5.- Instrumental'!$B$6:$O$303,14,FALSE)</f>
        <v>8.3643728956228962</v>
      </c>
      <c r="AQ1343" s="356">
        <f>VLOOKUP(C1343,'6.- Insumos'!$B$5:$K$2417,10,FALSE)</f>
        <v>354.69048999999995</v>
      </c>
      <c r="AR1343" s="293" t="s">
        <v>3270</v>
      </c>
      <c r="AS1343" s="293">
        <f t="shared" si="63"/>
        <v>363.05486289562288</v>
      </c>
      <c r="AU1343" s="357"/>
    </row>
    <row r="1344" spans="2:47" ht="51">
      <c r="B1344" s="52">
        <v>1338</v>
      </c>
      <c r="C1344" s="334">
        <v>61558</v>
      </c>
      <c r="D1344" s="81" t="s">
        <v>1889</v>
      </c>
      <c r="E1344" s="66" t="s">
        <v>3569</v>
      </c>
      <c r="F1344" s="55" t="s">
        <v>1742</v>
      </c>
      <c r="G1344" s="54" t="s">
        <v>4422</v>
      </c>
      <c r="H1344" s="54" t="s">
        <v>4422</v>
      </c>
      <c r="I1344" s="55" t="s">
        <v>3800</v>
      </c>
      <c r="J1344" s="35">
        <v>3</v>
      </c>
      <c r="K1344" s="36">
        <v>300</v>
      </c>
      <c r="L1344" s="35">
        <v>1</v>
      </c>
      <c r="M1344" s="36">
        <v>320</v>
      </c>
      <c r="N1344" s="34"/>
      <c r="O1344" s="34"/>
      <c r="P1344" s="34"/>
      <c r="Q1344" s="34"/>
      <c r="R1344" s="35">
        <v>1</v>
      </c>
      <c r="S1344" s="35">
        <v>300</v>
      </c>
      <c r="T1344" s="34"/>
      <c r="U1344" s="34"/>
      <c r="V1344" s="34"/>
      <c r="W1344" s="34"/>
      <c r="X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>
        <v>1</v>
      </c>
      <c r="AO1344" s="36">
        <v>310</v>
      </c>
      <c r="AP1344" s="293">
        <f>MAX(K1344,M1344,O1344,Q1344,S1344,U1344,W1344,Y1344,AA1344,AC1344,AE1344,AG1344,AI1344,AK1344,AM1344,AO1344)*VLOOKUP(I1344,'5.- Instrumental'!$B$6:$O$303,14,FALSE)</f>
        <v>13.382996632996633</v>
      </c>
      <c r="AQ1344" s="356">
        <f>VLOOKUP(C1344,'6.- Insumos'!$B$5:$K$2417,10,FALSE)</f>
        <v>354.69048999999995</v>
      </c>
      <c r="AR1344" s="293" t="s">
        <v>3270</v>
      </c>
      <c r="AS1344" s="293">
        <f t="shared" si="63"/>
        <v>368.07348663299661</v>
      </c>
      <c r="AU1344" s="357"/>
    </row>
    <row r="1345" spans="2:47" ht="51">
      <c r="B1345" s="52">
        <v>1339</v>
      </c>
      <c r="C1345" s="334">
        <v>61570</v>
      </c>
      <c r="D1345" s="81" t="s">
        <v>1890</v>
      </c>
      <c r="E1345" s="66" t="s">
        <v>3569</v>
      </c>
      <c r="F1345" s="55" t="s">
        <v>1742</v>
      </c>
      <c r="G1345" s="54" t="s">
        <v>4422</v>
      </c>
      <c r="H1345" s="54" t="s">
        <v>4422</v>
      </c>
      <c r="I1345" s="55" t="s">
        <v>3800</v>
      </c>
      <c r="J1345" s="35">
        <v>2</v>
      </c>
      <c r="K1345" s="36">
        <v>240</v>
      </c>
      <c r="L1345" s="35">
        <v>1</v>
      </c>
      <c r="M1345" s="36">
        <v>260</v>
      </c>
      <c r="N1345" s="34"/>
      <c r="O1345" s="34"/>
      <c r="P1345" s="34"/>
      <c r="Q1345" s="34"/>
      <c r="R1345" s="35">
        <v>1</v>
      </c>
      <c r="S1345" s="35">
        <v>240</v>
      </c>
      <c r="T1345" s="34"/>
      <c r="U1345" s="34"/>
      <c r="V1345" s="34"/>
      <c r="W1345" s="34"/>
      <c r="X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>
        <v>1</v>
      </c>
      <c r="AO1345" s="36">
        <v>250</v>
      </c>
      <c r="AP1345" s="293">
        <f>MAX(K1345,M1345,O1345,Q1345,S1345,U1345,W1345,Y1345,AA1345,AC1345,AE1345,AG1345,AI1345,AK1345,AM1345,AO1345)*VLOOKUP(I1345,'5.- Instrumental'!$B$6:$O$303,14,FALSE)</f>
        <v>10.873684764309765</v>
      </c>
      <c r="AQ1345" s="356">
        <f>VLOOKUP(C1345,'6.- Insumos'!$B$5:$K$2417,10,FALSE)</f>
        <v>462.77200666666658</v>
      </c>
      <c r="AR1345" s="293" t="s">
        <v>3270</v>
      </c>
      <c r="AS1345" s="293">
        <f t="shared" si="63"/>
        <v>473.64569143097634</v>
      </c>
      <c r="AU1345" s="357"/>
    </row>
    <row r="1346" spans="2:47" ht="38.25">
      <c r="B1346" s="52">
        <v>1340</v>
      </c>
      <c r="C1346" s="334">
        <v>61571</v>
      </c>
      <c r="D1346" s="81" t="s">
        <v>1891</v>
      </c>
      <c r="E1346" s="66" t="s">
        <v>3569</v>
      </c>
      <c r="F1346" s="55" t="s">
        <v>1742</v>
      </c>
      <c r="G1346" s="54" t="s">
        <v>4422</v>
      </c>
      <c r="H1346" s="54" t="s">
        <v>4422</v>
      </c>
      <c r="I1346" s="55" t="s">
        <v>3800</v>
      </c>
      <c r="J1346" s="35">
        <v>2</v>
      </c>
      <c r="K1346" s="36">
        <v>240</v>
      </c>
      <c r="L1346" s="35">
        <v>1</v>
      </c>
      <c r="M1346" s="36">
        <v>260</v>
      </c>
      <c r="N1346" s="34"/>
      <c r="O1346" s="34"/>
      <c r="P1346" s="34"/>
      <c r="Q1346" s="34"/>
      <c r="R1346" s="35">
        <v>1</v>
      </c>
      <c r="S1346" s="35">
        <v>240</v>
      </c>
      <c r="T1346" s="34"/>
      <c r="U1346" s="34"/>
      <c r="V1346" s="34"/>
      <c r="W1346" s="34"/>
      <c r="X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>
        <v>1</v>
      </c>
      <c r="AO1346" s="36">
        <v>250</v>
      </c>
      <c r="AP1346" s="293">
        <f>MAX(K1346,M1346,O1346,Q1346,S1346,U1346,W1346,Y1346,AA1346,AC1346,AE1346,AG1346,AI1346,AK1346,AM1346,AO1346)*VLOOKUP(I1346,'5.- Instrumental'!$B$6:$O$303,14,FALSE)</f>
        <v>10.873684764309765</v>
      </c>
      <c r="AQ1346" s="356">
        <f>VLOOKUP(C1346,'6.- Insumos'!$B$5:$K$2417,10,FALSE)</f>
        <v>354.69048999999995</v>
      </c>
      <c r="AR1346" s="293" t="s">
        <v>3270</v>
      </c>
      <c r="AS1346" s="293">
        <f t="shared" si="63"/>
        <v>365.56417476430971</v>
      </c>
      <c r="AU1346" s="357"/>
    </row>
    <row r="1347" spans="2:47" ht="25.5">
      <c r="B1347" s="52">
        <v>1341</v>
      </c>
      <c r="C1347" s="334">
        <v>61575</v>
      </c>
      <c r="D1347" s="81" t="s">
        <v>1892</v>
      </c>
      <c r="E1347" s="66" t="s">
        <v>3569</v>
      </c>
      <c r="F1347" s="55" t="s">
        <v>1742</v>
      </c>
      <c r="G1347" s="54" t="s">
        <v>4422</v>
      </c>
      <c r="H1347" s="54" t="s">
        <v>4422</v>
      </c>
      <c r="I1347" s="55" t="s">
        <v>3800</v>
      </c>
      <c r="J1347" s="35">
        <v>3</v>
      </c>
      <c r="K1347" s="36">
        <v>480</v>
      </c>
      <c r="L1347" s="35">
        <v>1</v>
      </c>
      <c r="M1347" s="36">
        <v>500</v>
      </c>
      <c r="N1347" s="34"/>
      <c r="O1347" s="34"/>
      <c r="P1347" s="34"/>
      <c r="Q1347" s="34"/>
      <c r="R1347" s="35">
        <v>1</v>
      </c>
      <c r="S1347" s="35">
        <v>480</v>
      </c>
      <c r="T1347" s="34"/>
      <c r="U1347" s="34"/>
      <c r="V1347" s="34"/>
      <c r="W1347" s="34"/>
      <c r="X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>
        <v>1</v>
      </c>
      <c r="AO1347" s="36">
        <v>490</v>
      </c>
      <c r="AP1347" s="293">
        <f>MAX(K1347,M1347,O1347,Q1347,S1347,U1347,W1347,Y1347,AA1347,AC1347,AE1347,AG1347,AI1347,AK1347,AM1347,AO1347)*VLOOKUP(I1347,'5.- Instrumental'!$B$6:$O$303,14,FALSE)</f>
        <v>20.910932239057239</v>
      </c>
      <c r="AQ1347" s="356">
        <f>VLOOKUP(C1347,'6.- Insumos'!$B$5:$K$2417,10,FALSE)</f>
        <v>354.69048999999995</v>
      </c>
      <c r="AR1347" s="293" t="s">
        <v>3270</v>
      </c>
      <c r="AS1347" s="293">
        <f t="shared" si="63"/>
        <v>375.60142223905717</v>
      </c>
      <c r="AU1347" s="357"/>
    </row>
    <row r="1348" spans="2:47" ht="25.5">
      <c r="B1348" s="52">
        <v>1342</v>
      </c>
      <c r="C1348" s="334">
        <v>61624</v>
      </c>
      <c r="D1348" s="81" t="s">
        <v>1893</v>
      </c>
      <c r="E1348" s="66" t="s">
        <v>3562</v>
      </c>
      <c r="F1348" s="55" t="s">
        <v>3565</v>
      </c>
      <c r="G1348" s="54" t="s">
        <v>4422</v>
      </c>
      <c r="H1348" s="54" t="s">
        <v>4422</v>
      </c>
      <c r="I1348" s="55" t="s">
        <v>3293</v>
      </c>
      <c r="J1348" s="35">
        <v>2</v>
      </c>
      <c r="K1348" s="36">
        <v>120</v>
      </c>
      <c r="L1348" s="35">
        <v>1</v>
      </c>
      <c r="M1348" s="36">
        <v>140</v>
      </c>
      <c r="N1348" s="34"/>
      <c r="O1348" s="34"/>
      <c r="P1348" s="34"/>
      <c r="Q1348" s="34"/>
      <c r="R1348" s="35">
        <v>1</v>
      </c>
      <c r="S1348" s="35">
        <v>120</v>
      </c>
      <c r="T1348" s="34"/>
      <c r="U1348" s="34"/>
      <c r="V1348" s="34"/>
      <c r="W1348" s="34"/>
      <c r="X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>
        <v>1</v>
      </c>
      <c r="AO1348" s="36">
        <v>130</v>
      </c>
      <c r="AP1348" s="293">
        <f>MAX(K1348,M1348,O1348,Q1348,S1348,U1348,W1348,Y1348,AA1348,AC1348,AE1348,AG1348,AI1348,AK1348,AM1348,AO1348)*VLOOKUP(I1348,'5.- Instrumental'!$B$6:$O$303,14,FALSE)</f>
        <v>0.29203493265993269</v>
      </c>
      <c r="AQ1348" s="356">
        <f>VLOOKUP(C1348,'6.- Insumos'!$B$5:$K$2417,10,FALSE)</f>
        <v>49.8</v>
      </c>
      <c r="AR1348" s="293">
        <f>AP1348+AQ1348</f>
        <v>50.092034932659928</v>
      </c>
      <c r="AS1348" s="293">
        <f t="shared" si="63"/>
        <v>50.092034932659928</v>
      </c>
      <c r="AU1348" s="357"/>
    </row>
    <row r="1349" spans="2:47" ht="25.5">
      <c r="B1349" s="52">
        <v>1343</v>
      </c>
      <c r="C1349" s="334">
        <v>61680</v>
      </c>
      <c r="D1349" s="81" t="s">
        <v>1894</v>
      </c>
      <c r="E1349" s="66" t="s">
        <v>3569</v>
      </c>
      <c r="F1349" s="55" t="s">
        <v>1742</v>
      </c>
      <c r="G1349" s="54" t="s">
        <v>4422</v>
      </c>
      <c r="H1349" s="54" t="s">
        <v>4422</v>
      </c>
      <c r="I1349" s="55" t="s">
        <v>3800</v>
      </c>
      <c r="J1349" s="35">
        <v>3</v>
      </c>
      <c r="K1349" s="36">
        <v>360</v>
      </c>
      <c r="L1349" s="35">
        <v>1</v>
      </c>
      <c r="M1349" s="36">
        <v>380</v>
      </c>
      <c r="N1349" s="34"/>
      <c r="O1349" s="34"/>
      <c r="P1349" s="34"/>
      <c r="Q1349" s="34"/>
      <c r="R1349" s="35">
        <v>1</v>
      </c>
      <c r="S1349" s="35">
        <v>360</v>
      </c>
      <c r="T1349" s="34"/>
      <c r="U1349" s="34"/>
      <c r="V1349" s="34"/>
      <c r="W1349" s="34"/>
      <c r="X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>
        <v>1</v>
      </c>
      <c r="AO1349" s="36">
        <v>370</v>
      </c>
      <c r="AP1349" s="293">
        <f>MAX(K1349,M1349,O1349,Q1349,S1349,U1349,W1349,Y1349,AA1349,AC1349,AE1349,AG1349,AI1349,AK1349,AM1349,AO1349)*VLOOKUP(I1349,'5.- Instrumental'!$B$6:$O$303,14,FALSE)</f>
        <v>15.892308501683502</v>
      </c>
      <c r="AQ1349" s="356">
        <f>VLOOKUP(C1349,'6.- Insumos'!$B$5:$K$2417,10,FALSE)</f>
        <v>354.69048999999995</v>
      </c>
      <c r="AR1349" s="293" t="s">
        <v>3270</v>
      </c>
      <c r="AS1349" s="293">
        <f t="shared" si="63"/>
        <v>370.58279850168344</v>
      </c>
      <c r="AU1349" s="357"/>
    </row>
    <row r="1350" spans="2:47" ht="38.25">
      <c r="B1350" s="52">
        <v>1344</v>
      </c>
      <c r="C1350" s="334">
        <v>61700</v>
      </c>
      <c r="D1350" s="81" t="s">
        <v>2799</v>
      </c>
      <c r="E1350" s="66" t="s">
        <v>3569</v>
      </c>
      <c r="F1350" s="55" t="s">
        <v>1742</v>
      </c>
      <c r="G1350" s="54" t="s">
        <v>4422</v>
      </c>
      <c r="H1350" s="54" t="s">
        <v>4422</v>
      </c>
      <c r="I1350" s="55" t="s">
        <v>3800</v>
      </c>
      <c r="J1350" s="35">
        <v>3</v>
      </c>
      <c r="K1350" s="36">
        <v>400</v>
      </c>
      <c r="L1350" s="35">
        <v>1</v>
      </c>
      <c r="M1350" s="36">
        <v>420</v>
      </c>
      <c r="N1350" s="34"/>
      <c r="O1350" s="34"/>
      <c r="P1350" s="34"/>
      <c r="Q1350" s="34"/>
      <c r="R1350" s="35">
        <v>1</v>
      </c>
      <c r="S1350" s="35">
        <v>400</v>
      </c>
      <c r="T1350" s="34"/>
      <c r="U1350" s="34"/>
      <c r="V1350" s="34"/>
      <c r="W1350" s="34"/>
      <c r="X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>
        <v>1</v>
      </c>
      <c r="AO1350" s="36">
        <v>410</v>
      </c>
      <c r="AP1350" s="293">
        <f>MAX(K1350,M1350,O1350,Q1350,S1350,U1350,W1350,Y1350,AA1350,AC1350,AE1350,AG1350,AI1350,AK1350,AM1350,AO1350)*VLOOKUP(I1350,'5.- Instrumental'!$B$6:$O$303,14,FALSE)</f>
        <v>17.56518308080808</v>
      </c>
      <c r="AQ1350" s="356">
        <f>VLOOKUP(C1350,'6.- Insumos'!$B$5:$K$2417,10,FALSE)</f>
        <v>354.69048999999995</v>
      </c>
      <c r="AR1350" s="293" t="s">
        <v>3270</v>
      </c>
      <c r="AS1350" s="293">
        <f t="shared" si="63"/>
        <v>372.25567308080804</v>
      </c>
      <c r="AU1350" s="357"/>
    </row>
    <row r="1351" spans="2:47" ht="51">
      <c r="B1351" s="52">
        <v>1345</v>
      </c>
      <c r="C1351" s="334">
        <v>61703</v>
      </c>
      <c r="D1351" s="81" t="s">
        <v>2800</v>
      </c>
      <c r="E1351" s="66" t="s">
        <v>3569</v>
      </c>
      <c r="F1351" s="55" t="s">
        <v>1742</v>
      </c>
      <c r="G1351" s="54" t="s">
        <v>4422</v>
      </c>
      <c r="H1351" s="54" t="s">
        <v>4422</v>
      </c>
      <c r="I1351" s="55" t="s">
        <v>3800</v>
      </c>
      <c r="J1351" s="35">
        <v>3</v>
      </c>
      <c r="K1351" s="36">
        <v>420</v>
      </c>
      <c r="L1351" s="35">
        <v>1</v>
      </c>
      <c r="M1351" s="36">
        <v>440</v>
      </c>
      <c r="N1351" s="34"/>
      <c r="O1351" s="34"/>
      <c r="P1351" s="34"/>
      <c r="Q1351" s="34"/>
      <c r="R1351" s="35">
        <v>1</v>
      </c>
      <c r="S1351" s="35">
        <v>420</v>
      </c>
      <c r="T1351" s="34"/>
      <c r="U1351" s="34"/>
      <c r="V1351" s="34"/>
      <c r="W1351" s="34"/>
      <c r="X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>
        <v>1</v>
      </c>
      <c r="AO1351" s="36">
        <v>430</v>
      </c>
      <c r="AP1351" s="293">
        <f>MAX(K1351,M1351,O1351,Q1351,S1351,U1351,W1351,Y1351,AA1351,AC1351,AE1351,AG1351,AI1351,AK1351,AM1351,AO1351)*VLOOKUP(I1351,'5.- Instrumental'!$B$6:$O$303,14,FALSE)</f>
        <v>18.40162037037037</v>
      </c>
      <c r="AQ1351" s="356">
        <f>VLOOKUP(C1351,'6.- Insumos'!$B$5:$K$2417,10,FALSE)</f>
        <v>354.69048999999995</v>
      </c>
      <c r="AR1351" s="293" t="s">
        <v>3270</v>
      </c>
      <c r="AS1351" s="293">
        <f t="shared" si="63"/>
        <v>373.09211037037034</v>
      </c>
      <c r="AU1351" s="357"/>
    </row>
    <row r="1352" spans="2:47" ht="38.25">
      <c r="B1352" s="52">
        <v>1346</v>
      </c>
      <c r="C1352" s="334">
        <v>61705</v>
      </c>
      <c r="D1352" s="81" t="s">
        <v>2801</v>
      </c>
      <c r="E1352" s="66" t="s">
        <v>3569</v>
      </c>
      <c r="F1352" s="55" t="s">
        <v>1742</v>
      </c>
      <c r="G1352" s="54" t="s">
        <v>4422</v>
      </c>
      <c r="H1352" s="54" t="s">
        <v>4422</v>
      </c>
      <c r="I1352" s="55" t="s">
        <v>3800</v>
      </c>
      <c r="J1352" s="35">
        <v>3</v>
      </c>
      <c r="K1352" s="36">
        <v>420</v>
      </c>
      <c r="L1352" s="35">
        <v>1</v>
      </c>
      <c r="M1352" s="36">
        <v>440</v>
      </c>
      <c r="N1352" s="34"/>
      <c r="O1352" s="34"/>
      <c r="P1352" s="34"/>
      <c r="Q1352" s="34"/>
      <c r="R1352" s="35">
        <v>1</v>
      </c>
      <c r="S1352" s="35">
        <v>420</v>
      </c>
      <c r="T1352" s="34"/>
      <c r="U1352" s="34"/>
      <c r="V1352" s="34"/>
      <c r="W1352" s="34"/>
      <c r="X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>
        <v>1</v>
      </c>
      <c r="AO1352" s="36">
        <v>430</v>
      </c>
      <c r="AP1352" s="293">
        <f>MAX(K1352,M1352,O1352,Q1352,S1352,U1352,W1352,Y1352,AA1352,AC1352,AE1352,AG1352,AI1352,AK1352,AM1352,AO1352)*VLOOKUP(I1352,'5.- Instrumental'!$B$6:$O$303,14,FALSE)</f>
        <v>18.40162037037037</v>
      </c>
      <c r="AQ1352" s="356">
        <f>VLOOKUP(C1352,'6.- Insumos'!$B$5:$K$2417,10,FALSE)</f>
        <v>354.69048999999995</v>
      </c>
      <c r="AR1352" s="293" t="s">
        <v>3270</v>
      </c>
      <c r="AS1352" s="293">
        <f t="shared" si="63"/>
        <v>373.09211037037034</v>
      </c>
      <c r="AU1352" s="357"/>
    </row>
    <row r="1353" spans="2:47" ht="38.25">
      <c r="B1353" s="52">
        <v>1347</v>
      </c>
      <c r="C1353" s="334">
        <v>61711</v>
      </c>
      <c r="D1353" s="81" t="s">
        <v>2802</v>
      </c>
      <c r="E1353" s="66" t="s">
        <v>3569</v>
      </c>
      <c r="F1353" s="55" t="s">
        <v>1742</v>
      </c>
      <c r="G1353" s="54" t="s">
        <v>4422</v>
      </c>
      <c r="H1353" s="54" t="s">
        <v>4422</v>
      </c>
      <c r="I1353" s="55" t="s">
        <v>3800</v>
      </c>
      <c r="J1353" s="35">
        <v>3</v>
      </c>
      <c r="K1353" s="36">
        <v>360</v>
      </c>
      <c r="L1353" s="35">
        <v>1</v>
      </c>
      <c r="M1353" s="36">
        <v>380</v>
      </c>
      <c r="N1353" s="34"/>
      <c r="O1353" s="34"/>
      <c r="P1353" s="34"/>
      <c r="Q1353" s="34"/>
      <c r="R1353" s="35">
        <v>1</v>
      </c>
      <c r="S1353" s="35">
        <v>360</v>
      </c>
      <c r="T1353" s="34"/>
      <c r="U1353" s="34"/>
      <c r="V1353" s="34"/>
      <c r="W1353" s="34"/>
      <c r="X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>
        <v>1</v>
      </c>
      <c r="AO1353" s="36">
        <v>370</v>
      </c>
      <c r="AP1353" s="293">
        <f>MAX(K1353,M1353,O1353,Q1353,S1353,U1353,W1353,Y1353,AA1353,AC1353,AE1353,AG1353,AI1353,AK1353,AM1353,AO1353)*VLOOKUP(I1353,'5.- Instrumental'!$B$6:$O$303,14,FALSE)</f>
        <v>15.892308501683502</v>
      </c>
      <c r="AQ1353" s="356">
        <f>VLOOKUP(C1353,'6.- Insumos'!$B$5:$K$2417,10,FALSE)</f>
        <v>354.69048999999995</v>
      </c>
      <c r="AR1353" s="293" t="s">
        <v>3270</v>
      </c>
      <c r="AS1353" s="293">
        <f t="shared" si="63"/>
        <v>370.58279850168344</v>
      </c>
      <c r="AU1353" s="357"/>
    </row>
    <row r="1354" spans="2:47" ht="38.25">
      <c r="B1354" s="52">
        <v>1348</v>
      </c>
      <c r="C1354" s="334">
        <v>61720</v>
      </c>
      <c r="D1354" s="81" t="s">
        <v>2803</v>
      </c>
      <c r="E1354" s="66" t="s">
        <v>3569</v>
      </c>
      <c r="F1354" s="55" t="s">
        <v>1742</v>
      </c>
      <c r="G1354" s="54" t="s">
        <v>4422</v>
      </c>
      <c r="H1354" s="54" t="s">
        <v>4422</v>
      </c>
      <c r="I1354" s="55" t="s">
        <v>3800</v>
      </c>
      <c r="J1354" s="35">
        <v>3</v>
      </c>
      <c r="K1354" s="36">
        <v>480</v>
      </c>
      <c r="L1354" s="35">
        <v>1</v>
      </c>
      <c r="M1354" s="36">
        <v>500</v>
      </c>
      <c r="N1354" s="34"/>
      <c r="O1354" s="34"/>
      <c r="P1354" s="34"/>
      <c r="Q1354" s="34"/>
      <c r="R1354" s="35">
        <v>1</v>
      </c>
      <c r="S1354" s="35">
        <v>480</v>
      </c>
      <c r="T1354" s="34"/>
      <c r="U1354" s="34"/>
      <c r="V1354" s="34"/>
      <c r="W1354" s="34"/>
      <c r="X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>
        <v>1</v>
      </c>
      <c r="AO1354" s="36">
        <v>490</v>
      </c>
      <c r="AP1354" s="293">
        <f>MAX(K1354,M1354,O1354,Q1354,S1354,U1354,W1354,Y1354,AA1354,AC1354,AE1354,AG1354,AI1354,AK1354,AM1354,AO1354)*VLOOKUP(I1354,'5.- Instrumental'!$B$6:$O$303,14,FALSE)</f>
        <v>20.910932239057239</v>
      </c>
      <c r="AQ1354" s="356">
        <f>VLOOKUP(C1354,'6.- Insumos'!$B$5:$K$2417,10,FALSE)</f>
        <v>617.97600666666665</v>
      </c>
      <c r="AR1354" s="293" t="s">
        <v>3270</v>
      </c>
      <c r="AS1354" s="293">
        <f t="shared" si="63"/>
        <v>638.88693890572392</v>
      </c>
      <c r="AU1354" s="357"/>
    </row>
    <row r="1355" spans="2:47" ht="38.25">
      <c r="B1355" s="52">
        <v>1349</v>
      </c>
      <c r="C1355" s="334">
        <v>61750</v>
      </c>
      <c r="D1355" s="81" t="s">
        <v>2804</v>
      </c>
      <c r="E1355" s="66" t="s">
        <v>3569</v>
      </c>
      <c r="F1355" s="55" t="s">
        <v>1742</v>
      </c>
      <c r="G1355" s="54" t="s">
        <v>4422</v>
      </c>
      <c r="H1355" s="54" t="s">
        <v>4422</v>
      </c>
      <c r="I1355" s="55" t="s">
        <v>3800</v>
      </c>
      <c r="J1355" s="35">
        <v>2</v>
      </c>
      <c r="K1355" s="36">
        <v>240</v>
      </c>
      <c r="L1355" s="35">
        <v>1</v>
      </c>
      <c r="M1355" s="36">
        <v>260</v>
      </c>
      <c r="N1355" s="34"/>
      <c r="O1355" s="34"/>
      <c r="P1355" s="34"/>
      <c r="Q1355" s="34"/>
      <c r="R1355" s="35">
        <v>1</v>
      </c>
      <c r="S1355" s="35">
        <v>240</v>
      </c>
      <c r="T1355" s="34"/>
      <c r="U1355" s="34"/>
      <c r="V1355" s="34"/>
      <c r="W1355" s="34"/>
      <c r="X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>
        <v>1</v>
      </c>
      <c r="AO1355" s="36">
        <v>250</v>
      </c>
      <c r="AP1355" s="293">
        <f>MAX(K1355,M1355,O1355,Q1355,S1355,U1355,W1355,Y1355,AA1355,AC1355,AE1355,AG1355,AI1355,AK1355,AM1355,AO1355)*VLOOKUP(I1355,'5.- Instrumental'!$B$6:$O$303,14,FALSE)</f>
        <v>10.873684764309765</v>
      </c>
      <c r="AQ1355" s="356">
        <f>VLOOKUP(C1355,'6.- Insumos'!$B$5:$K$2417,10,FALSE)</f>
        <v>192.06198999999995</v>
      </c>
      <c r="AR1355" s="293" t="s">
        <v>3270</v>
      </c>
      <c r="AS1355" s="293">
        <f t="shared" si="63"/>
        <v>202.93567476430971</v>
      </c>
      <c r="AU1355" s="357"/>
    </row>
    <row r="1356" spans="2:47" ht="38.25">
      <c r="B1356" s="52">
        <v>1350</v>
      </c>
      <c r="C1356" s="334">
        <v>61850</v>
      </c>
      <c r="D1356" s="81" t="s">
        <v>2805</v>
      </c>
      <c r="E1356" s="66" t="s">
        <v>3569</v>
      </c>
      <c r="F1356" s="55" t="s">
        <v>1742</v>
      </c>
      <c r="G1356" s="54" t="s">
        <v>4422</v>
      </c>
      <c r="H1356" s="54" t="s">
        <v>4422</v>
      </c>
      <c r="I1356" s="55" t="s">
        <v>3800</v>
      </c>
      <c r="J1356" s="35">
        <v>2</v>
      </c>
      <c r="K1356" s="36">
        <v>90</v>
      </c>
      <c r="L1356" s="35">
        <v>1</v>
      </c>
      <c r="M1356" s="36">
        <v>110</v>
      </c>
      <c r="N1356" s="34"/>
      <c r="O1356" s="34"/>
      <c r="P1356" s="34"/>
      <c r="Q1356" s="34"/>
      <c r="R1356" s="35">
        <v>1</v>
      </c>
      <c r="S1356" s="35">
        <v>90</v>
      </c>
      <c r="T1356" s="34"/>
      <c r="U1356" s="34"/>
      <c r="V1356" s="34"/>
      <c r="W1356" s="34"/>
      <c r="X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>
        <v>1</v>
      </c>
      <c r="AO1356" s="36">
        <v>100</v>
      </c>
      <c r="AP1356" s="293">
        <f>MAX(K1356,M1356,O1356,Q1356,S1356,U1356,W1356,Y1356,AA1356,AC1356,AE1356,AG1356,AI1356,AK1356,AM1356,AO1356)*VLOOKUP(I1356,'5.- Instrumental'!$B$6:$O$303,14,FALSE)</f>
        <v>4.6004050925925926</v>
      </c>
      <c r="AQ1356" s="356">
        <f>VLOOKUP(C1356,'6.- Insumos'!$B$5:$K$2417,10,FALSE)</f>
        <v>360.93200666666661</v>
      </c>
      <c r="AR1356" s="293" t="s">
        <v>3270</v>
      </c>
      <c r="AS1356" s="293">
        <f t="shared" si="63"/>
        <v>365.53241175925922</v>
      </c>
      <c r="AU1356" s="357"/>
    </row>
    <row r="1357" spans="2:47" ht="38.25">
      <c r="B1357" s="52">
        <v>1351</v>
      </c>
      <c r="C1357" s="334">
        <v>61860</v>
      </c>
      <c r="D1357" s="81" t="s">
        <v>2806</v>
      </c>
      <c r="E1357" s="66" t="s">
        <v>3569</v>
      </c>
      <c r="F1357" s="55" t="s">
        <v>1742</v>
      </c>
      <c r="G1357" s="54" t="s">
        <v>4422</v>
      </c>
      <c r="H1357" s="54" t="s">
        <v>4422</v>
      </c>
      <c r="I1357" s="55" t="s">
        <v>3800</v>
      </c>
      <c r="J1357" s="35">
        <v>2</v>
      </c>
      <c r="K1357" s="36">
        <v>180</v>
      </c>
      <c r="L1357" s="35">
        <v>1</v>
      </c>
      <c r="M1357" s="36">
        <v>200</v>
      </c>
      <c r="N1357" s="34"/>
      <c r="O1357" s="34"/>
      <c r="P1357" s="34"/>
      <c r="Q1357" s="34"/>
      <c r="R1357" s="35">
        <v>1</v>
      </c>
      <c r="S1357" s="35">
        <v>180</v>
      </c>
      <c r="T1357" s="34"/>
      <c r="U1357" s="34"/>
      <c r="V1357" s="34"/>
      <c r="W1357" s="34"/>
      <c r="X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>
        <v>1</v>
      </c>
      <c r="AO1357" s="36">
        <v>190</v>
      </c>
      <c r="AP1357" s="293">
        <f>MAX(K1357,M1357,O1357,Q1357,S1357,U1357,W1357,Y1357,AA1357,AC1357,AE1357,AG1357,AI1357,AK1357,AM1357,AO1357)*VLOOKUP(I1357,'5.- Instrumental'!$B$6:$O$303,14,FALSE)</f>
        <v>8.3643728956228962</v>
      </c>
      <c r="AQ1357" s="356">
        <f>VLOOKUP(C1357,'6.- Insumos'!$B$5:$K$2417,10,FALSE)</f>
        <v>354.69048999999995</v>
      </c>
      <c r="AR1357" s="293" t="s">
        <v>3270</v>
      </c>
      <c r="AS1357" s="293">
        <f t="shared" si="63"/>
        <v>363.05486289562288</v>
      </c>
      <c r="AU1357" s="357"/>
    </row>
    <row r="1358" spans="2:47" ht="38.25">
      <c r="B1358" s="52">
        <v>1352</v>
      </c>
      <c r="C1358" s="334">
        <v>62000</v>
      </c>
      <c r="D1358" s="81" t="s">
        <v>3931</v>
      </c>
      <c r="E1358" s="66" t="s">
        <v>3569</v>
      </c>
      <c r="F1358" s="55" t="s">
        <v>3570</v>
      </c>
      <c r="G1358" s="54" t="s">
        <v>4422</v>
      </c>
      <c r="H1358" s="54" t="s">
        <v>4422</v>
      </c>
      <c r="I1358" s="55" t="s">
        <v>3315</v>
      </c>
      <c r="J1358" s="35">
        <v>2</v>
      </c>
      <c r="K1358" s="36">
        <v>120</v>
      </c>
      <c r="L1358" s="35">
        <v>1</v>
      </c>
      <c r="M1358" s="36">
        <v>140</v>
      </c>
      <c r="N1358" s="34"/>
      <c r="O1358" s="34"/>
      <c r="P1358" s="34"/>
      <c r="Q1358" s="34"/>
      <c r="R1358" s="35">
        <v>1</v>
      </c>
      <c r="S1358" s="35">
        <v>120</v>
      </c>
      <c r="T1358" s="34"/>
      <c r="U1358" s="34"/>
      <c r="V1358" s="34"/>
      <c r="W1358" s="34"/>
      <c r="X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>
        <v>1</v>
      </c>
      <c r="AO1358" s="36">
        <v>130</v>
      </c>
      <c r="AP1358" s="293">
        <f>MAX(K1358,M1358,O1358,Q1358,S1358,U1358,W1358,Y1358,AA1358,AC1358,AE1358,AG1358,AI1358,AK1358,AM1358,AO1358)*VLOOKUP(I1358,'5.- Instrumental'!$B$6:$O$303,14,FALSE)</f>
        <v>3.4150533108866443</v>
      </c>
      <c r="AQ1358" s="356">
        <f>VLOOKUP(C1358,'6.- Insumos'!$B$5:$K$2417,10,FALSE)</f>
        <v>298.90201666666667</v>
      </c>
      <c r="AR1358" s="293">
        <f>AP1358+AQ1358</f>
        <v>302.31706997755333</v>
      </c>
      <c r="AS1358" s="293">
        <f t="shared" si="63"/>
        <v>302.31706997755333</v>
      </c>
      <c r="AU1358" s="357"/>
    </row>
    <row r="1359" spans="2:47" ht="51">
      <c r="B1359" s="52">
        <v>1353</v>
      </c>
      <c r="C1359" s="334">
        <v>62010</v>
      </c>
      <c r="D1359" s="81" t="s">
        <v>3932</v>
      </c>
      <c r="E1359" s="66" t="s">
        <v>3569</v>
      </c>
      <c r="F1359" s="55" t="s">
        <v>3570</v>
      </c>
      <c r="G1359" s="54" t="s">
        <v>4422</v>
      </c>
      <c r="H1359" s="54" t="s">
        <v>4422</v>
      </c>
      <c r="I1359" s="55" t="s">
        <v>3315</v>
      </c>
      <c r="J1359" s="35">
        <v>2</v>
      </c>
      <c r="K1359" s="36">
        <v>180</v>
      </c>
      <c r="L1359" s="35">
        <v>1</v>
      </c>
      <c r="M1359" s="36">
        <v>200</v>
      </c>
      <c r="N1359" s="34"/>
      <c r="O1359" s="34"/>
      <c r="P1359" s="34"/>
      <c r="Q1359" s="34"/>
      <c r="R1359" s="35">
        <v>1</v>
      </c>
      <c r="S1359" s="35">
        <v>180</v>
      </c>
      <c r="T1359" s="34"/>
      <c r="U1359" s="34"/>
      <c r="V1359" s="34"/>
      <c r="W1359" s="34"/>
      <c r="X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>
        <v>1</v>
      </c>
      <c r="AO1359" s="36">
        <v>190</v>
      </c>
      <c r="AP1359" s="293">
        <f>MAX(K1359,M1359,O1359,Q1359,S1359,U1359,W1359,Y1359,AA1359,AC1359,AE1359,AG1359,AI1359,AK1359,AM1359,AO1359)*VLOOKUP(I1359,'5.- Instrumental'!$B$6:$O$303,14,FALSE)</f>
        <v>4.8786475869809207</v>
      </c>
      <c r="AQ1359" s="356">
        <f>VLOOKUP(C1359,'6.- Insumos'!$B$5:$K$2417,10,FALSE)</f>
        <v>347.37801666666667</v>
      </c>
      <c r="AR1359" s="293">
        <f>AP1359+AQ1359</f>
        <v>352.25666425364761</v>
      </c>
      <c r="AS1359" s="293">
        <f t="shared" si="63"/>
        <v>352.25666425364761</v>
      </c>
      <c r="AU1359" s="357"/>
    </row>
    <row r="1360" spans="2:47" ht="38.25">
      <c r="B1360" s="52">
        <v>1354</v>
      </c>
      <c r="C1360" s="334">
        <v>62100</v>
      </c>
      <c r="D1360" s="81" t="s">
        <v>3933</v>
      </c>
      <c r="E1360" s="66" t="s">
        <v>3569</v>
      </c>
      <c r="F1360" s="55" t="s">
        <v>3573</v>
      </c>
      <c r="G1360" s="54" t="s">
        <v>4422</v>
      </c>
      <c r="H1360" s="54" t="s">
        <v>4422</v>
      </c>
      <c r="I1360" s="55" t="s">
        <v>3800</v>
      </c>
      <c r="J1360" s="35">
        <v>2</v>
      </c>
      <c r="K1360" s="36">
        <v>240</v>
      </c>
      <c r="L1360" s="35">
        <v>1</v>
      </c>
      <c r="M1360" s="36">
        <v>260</v>
      </c>
      <c r="N1360" s="34"/>
      <c r="O1360" s="34"/>
      <c r="P1360" s="34"/>
      <c r="Q1360" s="34"/>
      <c r="R1360" s="35">
        <v>1</v>
      </c>
      <c r="S1360" s="35">
        <v>240</v>
      </c>
      <c r="T1360" s="34"/>
      <c r="U1360" s="34"/>
      <c r="V1360" s="34"/>
      <c r="W1360" s="34"/>
      <c r="X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>
        <v>1</v>
      </c>
      <c r="AO1360" s="36">
        <v>250</v>
      </c>
      <c r="AP1360" s="293">
        <f>MAX(K1360,M1360,O1360,Q1360,S1360,U1360,W1360,Y1360,AA1360,AC1360,AE1360,AG1360,AI1360,AK1360,AM1360,AO1360)*VLOOKUP(I1360,'5.- Instrumental'!$B$6:$O$303,14,FALSE)</f>
        <v>10.873684764309765</v>
      </c>
      <c r="AQ1360" s="356">
        <f>VLOOKUP(C1360,'6.- Insumos'!$B$5:$K$2417,10,FALSE)</f>
        <v>363.04099000000002</v>
      </c>
      <c r="AR1360" s="293">
        <f>AP1360+AQ1360</f>
        <v>373.91467476430978</v>
      </c>
      <c r="AS1360" s="293">
        <f t="shared" si="63"/>
        <v>373.91467476430978</v>
      </c>
      <c r="AU1360" s="357"/>
    </row>
    <row r="1361" spans="2:47" ht="38.25">
      <c r="B1361" s="52">
        <v>1355</v>
      </c>
      <c r="C1361" s="334">
        <v>62115</v>
      </c>
      <c r="D1361" s="81" t="s">
        <v>3934</v>
      </c>
      <c r="E1361" s="66" t="s">
        <v>3569</v>
      </c>
      <c r="F1361" s="55" t="s">
        <v>1742</v>
      </c>
      <c r="G1361" s="54" t="s">
        <v>4422</v>
      </c>
      <c r="H1361" s="54" t="s">
        <v>4422</v>
      </c>
      <c r="I1361" s="55" t="s">
        <v>3800</v>
      </c>
      <c r="J1361" s="35">
        <v>2</v>
      </c>
      <c r="K1361" s="36">
        <v>180</v>
      </c>
      <c r="L1361" s="35">
        <v>1</v>
      </c>
      <c r="M1361" s="36">
        <v>200</v>
      </c>
      <c r="N1361" s="34"/>
      <c r="O1361" s="34"/>
      <c r="P1361" s="34"/>
      <c r="Q1361" s="34"/>
      <c r="R1361" s="35">
        <v>1</v>
      </c>
      <c r="S1361" s="35">
        <v>180</v>
      </c>
      <c r="T1361" s="34"/>
      <c r="U1361" s="34"/>
      <c r="V1361" s="34"/>
      <c r="W1361" s="34"/>
      <c r="X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>
        <v>1</v>
      </c>
      <c r="AO1361" s="36">
        <v>190</v>
      </c>
      <c r="AP1361" s="293">
        <f>MAX(K1361,M1361,O1361,Q1361,S1361,U1361,W1361,Y1361,AA1361,AC1361,AE1361,AG1361,AI1361,AK1361,AM1361,AO1361)*VLOOKUP(I1361,'5.- Instrumental'!$B$6:$O$303,14,FALSE)</f>
        <v>8.3643728956228962</v>
      </c>
      <c r="AQ1361" s="356">
        <f>VLOOKUP(C1361,'6.- Insumos'!$B$5:$K$2417,10,FALSE)</f>
        <v>422.03600666666659</v>
      </c>
      <c r="AR1361" s="293" t="s">
        <v>3270</v>
      </c>
      <c r="AS1361" s="293">
        <f t="shared" si="63"/>
        <v>430.40037956228952</v>
      </c>
      <c r="AU1361" s="357"/>
    </row>
    <row r="1362" spans="2:47" ht="25.5">
      <c r="B1362" s="52">
        <v>1356</v>
      </c>
      <c r="C1362" s="334">
        <v>62160</v>
      </c>
      <c r="D1362" s="361" t="s">
        <v>4612</v>
      </c>
      <c r="E1362" s="66" t="s">
        <v>3569</v>
      </c>
      <c r="F1362" s="55" t="s">
        <v>1742</v>
      </c>
      <c r="G1362" s="54" t="s">
        <v>4422</v>
      </c>
      <c r="H1362" s="54" t="s">
        <v>4422</v>
      </c>
      <c r="I1362" s="55" t="s">
        <v>3800</v>
      </c>
      <c r="J1362" s="35">
        <v>2</v>
      </c>
      <c r="K1362" s="36">
        <v>180</v>
      </c>
      <c r="L1362" s="35">
        <v>1</v>
      </c>
      <c r="M1362" s="36">
        <v>200</v>
      </c>
      <c r="N1362" s="34"/>
      <c r="O1362" s="34"/>
      <c r="P1362" s="34"/>
      <c r="Q1362" s="34"/>
      <c r="R1362" s="35">
        <v>1</v>
      </c>
      <c r="S1362" s="35">
        <v>180</v>
      </c>
      <c r="T1362" s="34"/>
      <c r="U1362" s="34"/>
      <c r="V1362" s="34"/>
      <c r="W1362" s="34"/>
      <c r="X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>
        <v>1</v>
      </c>
      <c r="AO1362" s="36">
        <v>190</v>
      </c>
      <c r="AP1362" s="293">
        <f>MAX(K1362,M1362,O1362,Q1362,S1362,U1362,W1362,Y1362,AA1362,AC1362,AE1362,AG1362,AI1362,AK1362,AM1362,AO1362)*VLOOKUP(I1362,'5.- Instrumental'!$B$6:$O$303,14,FALSE)</f>
        <v>8.3643728956228962</v>
      </c>
      <c r="AQ1362" s="356">
        <f>VLOOKUP(C1362,'6.- Insumos'!$B$5:$K$2417,10,FALSE)</f>
        <v>422.03600666666659</v>
      </c>
      <c r="AR1362" s="293" t="s">
        <v>3270</v>
      </c>
      <c r="AS1362" s="293">
        <f t="shared" si="63"/>
        <v>430.40037956228952</v>
      </c>
      <c r="AU1362" s="357"/>
    </row>
    <row r="1363" spans="2:47" ht="25.5">
      <c r="B1363" s="52">
        <v>1357</v>
      </c>
      <c r="C1363" s="334">
        <v>62180</v>
      </c>
      <c r="D1363" s="81" t="s">
        <v>4428</v>
      </c>
      <c r="E1363" s="66" t="s">
        <v>3569</v>
      </c>
      <c r="F1363" s="55" t="s">
        <v>1742</v>
      </c>
      <c r="G1363" s="54" t="s">
        <v>4422</v>
      </c>
      <c r="H1363" s="54" t="s">
        <v>4422</v>
      </c>
      <c r="I1363" s="55" t="s">
        <v>3800</v>
      </c>
      <c r="J1363" s="35">
        <v>2</v>
      </c>
      <c r="K1363" s="36">
        <v>180</v>
      </c>
      <c r="L1363" s="35">
        <v>1</v>
      </c>
      <c r="M1363" s="36">
        <v>200</v>
      </c>
      <c r="N1363" s="34"/>
      <c r="O1363" s="34"/>
      <c r="P1363" s="34"/>
      <c r="Q1363" s="34"/>
      <c r="R1363" s="35">
        <v>1</v>
      </c>
      <c r="S1363" s="35">
        <v>180</v>
      </c>
      <c r="T1363" s="34"/>
      <c r="U1363" s="34"/>
      <c r="V1363" s="34"/>
      <c r="W1363" s="34"/>
      <c r="X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>
        <v>1</v>
      </c>
      <c r="AO1363" s="36">
        <v>190</v>
      </c>
      <c r="AP1363" s="293">
        <f>MAX(K1363,M1363,O1363,Q1363,S1363,U1363,W1363,Y1363,AA1363,AC1363,AE1363,AG1363,AI1363,AK1363,AM1363,AO1363)*VLOOKUP(I1363,'5.- Instrumental'!$B$6:$O$303,14,FALSE)</f>
        <v>8.3643728956228962</v>
      </c>
      <c r="AQ1363" s="356">
        <f>VLOOKUP(C1363,'6.- Insumos'!$B$5:$K$2417,10,FALSE)</f>
        <v>422.03600666666659</v>
      </c>
      <c r="AR1363" s="293" t="s">
        <v>3270</v>
      </c>
      <c r="AS1363" s="293">
        <f t="shared" si="63"/>
        <v>430.40037956228952</v>
      </c>
      <c r="AU1363" s="357"/>
    </row>
    <row r="1364" spans="2:47" ht="38.25">
      <c r="B1364" s="52">
        <v>1358</v>
      </c>
      <c r="C1364" s="334">
        <v>62190</v>
      </c>
      <c r="D1364" s="81" t="s">
        <v>4429</v>
      </c>
      <c r="E1364" s="66" t="s">
        <v>3569</v>
      </c>
      <c r="F1364" s="55" t="s">
        <v>3570</v>
      </c>
      <c r="G1364" s="54" t="s">
        <v>4422</v>
      </c>
      <c r="H1364" s="54" t="s">
        <v>4422</v>
      </c>
      <c r="I1364" s="55" t="s">
        <v>3315</v>
      </c>
      <c r="J1364" s="35">
        <v>2</v>
      </c>
      <c r="K1364" s="36">
        <v>120</v>
      </c>
      <c r="L1364" s="35">
        <v>1</v>
      </c>
      <c r="M1364" s="36">
        <v>140</v>
      </c>
      <c r="N1364" s="34"/>
      <c r="O1364" s="34"/>
      <c r="P1364" s="34"/>
      <c r="Q1364" s="34"/>
      <c r="R1364" s="35">
        <v>1</v>
      </c>
      <c r="S1364" s="35">
        <v>120</v>
      </c>
      <c r="T1364" s="34"/>
      <c r="U1364" s="34"/>
      <c r="V1364" s="34"/>
      <c r="W1364" s="34"/>
      <c r="X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>
        <v>1</v>
      </c>
      <c r="AO1364" s="36">
        <v>130</v>
      </c>
      <c r="AP1364" s="293">
        <f>MAX(K1364,M1364,O1364,Q1364,S1364,U1364,W1364,Y1364,AA1364,AC1364,AE1364,AG1364,AI1364,AK1364,AM1364,AO1364)*VLOOKUP(I1364,'5.- Instrumental'!$B$6:$O$303,14,FALSE)</f>
        <v>3.4150533108866443</v>
      </c>
      <c r="AQ1364" s="356">
        <f>VLOOKUP(C1364,'6.- Insumos'!$B$5:$K$2417,10,FALSE)</f>
        <v>298.90201666666667</v>
      </c>
      <c r="AR1364" s="293">
        <f>AP1364+AQ1364</f>
        <v>302.31706997755333</v>
      </c>
      <c r="AS1364" s="293">
        <f t="shared" si="63"/>
        <v>302.31706997755333</v>
      </c>
      <c r="AU1364" s="357"/>
    </row>
    <row r="1365" spans="2:47" ht="38.25">
      <c r="B1365" s="52">
        <v>1359</v>
      </c>
      <c r="C1365" s="334">
        <v>62192</v>
      </c>
      <c r="D1365" s="81" t="s">
        <v>4430</v>
      </c>
      <c r="E1365" s="66" t="s">
        <v>3569</v>
      </c>
      <c r="F1365" s="55" t="s">
        <v>1742</v>
      </c>
      <c r="G1365" s="54" t="s">
        <v>4422</v>
      </c>
      <c r="H1365" s="54" t="s">
        <v>4422</v>
      </c>
      <c r="I1365" s="55" t="s">
        <v>3800</v>
      </c>
      <c r="J1365" s="35">
        <v>2</v>
      </c>
      <c r="K1365" s="36">
        <v>120</v>
      </c>
      <c r="L1365" s="35">
        <v>1</v>
      </c>
      <c r="M1365" s="36">
        <v>140</v>
      </c>
      <c r="N1365" s="34"/>
      <c r="O1365" s="34"/>
      <c r="P1365" s="34"/>
      <c r="Q1365" s="34"/>
      <c r="R1365" s="35">
        <v>1</v>
      </c>
      <c r="S1365" s="35">
        <v>120</v>
      </c>
      <c r="T1365" s="34"/>
      <c r="U1365" s="34"/>
      <c r="V1365" s="34"/>
      <c r="W1365" s="34"/>
      <c r="X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>
        <v>1</v>
      </c>
      <c r="AO1365" s="36">
        <v>130</v>
      </c>
      <c r="AP1365" s="293">
        <f>MAX(K1365,M1365,O1365,Q1365,S1365,U1365,W1365,Y1365,AA1365,AC1365,AE1365,AG1365,AI1365,AK1365,AM1365,AO1365)*VLOOKUP(I1365,'5.- Instrumental'!$B$6:$O$303,14,FALSE)</f>
        <v>5.8550610269360268</v>
      </c>
      <c r="AQ1365" s="356">
        <f>VLOOKUP(C1365,'6.- Insumos'!$B$5:$K$2417,10,FALSE)</f>
        <v>354.69048999999995</v>
      </c>
      <c r="AR1365" s="293" t="s">
        <v>3270</v>
      </c>
      <c r="AS1365" s="293">
        <f t="shared" si="63"/>
        <v>360.54555102693598</v>
      </c>
      <c r="AU1365" s="357"/>
    </row>
    <row r="1366" spans="2:47" ht="25.5">
      <c r="B1366" s="52">
        <v>1360</v>
      </c>
      <c r="C1366" s="334">
        <v>62200</v>
      </c>
      <c r="D1366" s="81" t="s">
        <v>4431</v>
      </c>
      <c r="E1366" s="66" t="s">
        <v>3569</v>
      </c>
      <c r="F1366" s="55" t="s">
        <v>1742</v>
      </c>
      <c r="G1366" s="54" t="s">
        <v>4422</v>
      </c>
      <c r="H1366" s="54" t="s">
        <v>4422</v>
      </c>
      <c r="I1366" s="55" t="s">
        <v>3800</v>
      </c>
      <c r="J1366" s="35">
        <v>2</v>
      </c>
      <c r="K1366" s="36">
        <v>240</v>
      </c>
      <c r="L1366" s="35">
        <v>1</v>
      </c>
      <c r="M1366" s="36">
        <v>260</v>
      </c>
      <c r="N1366" s="34"/>
      <c r="O1366" s="34"/>
      <c r="P1366" s="34"/>
      <c r="Q1366" s="34"/>
      <c r="R1366" s="35">
        <v>1</v>
      </c>
      <c r="S1366" s="35">
        <v>240</v>
      </c>
      <c r="T1366" s="34"/>
      <c r="U1366" s="34"/>
      <c r="V1366" s="34"/>
      <c r="W1366" s="34"/>
      <c r="X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>
        <v>1</v>
      </c>
      <c r="AO1366" s="36">
        <v>250</v>
      </c>
      <c r="AP1366" s="293">
        <f>MAX(K1366,M1366,O1366,Q1366,S1366,U1366,W1366,Y1366,AA1366,AC1366,AE1366,AG1366,AI1366,AK1366,AM1366,AO1366)*VLOOKUP(I1366,'5.- Instrumental'!$B$6:$O$303,14,FALSE)</f>
        <v>10.873684764309765</v>
      </c>
      <c r="AQ1366" s="356">
        <f>VLOOKUP(C1366,'6.- Insumos'!$B$5:$K$2417,10,FALSE)</f>
        <v>462.77200666666658</v>
      </c>
      <c r="AR1366" s="293" t="s">
        <v>3270</v>
      </c>
      <c r="AS1366" s="293">
        <f t="shared" si="63"/>
        <v>473.64569143097634</v>
      </c>
      <c r="AU1366" s="357"/>
    </row>
    <row r="1367" spans="2:47" ht="38.25">
      <c r="B1367" s="52">
        <v>1361</v>
      </c>
      <c r="C1367" s="334">
        <v>62220</v>
      </c>
      <c r="D1367" s="361" t="s">
        <v>4613</v>
      </c>
      <c r="E1367" s="66" t="s">
        <v>3569</v>
      </c>
      <c r="F1367" s="55" t="s">
        <v>3570</v>
      </c>
      <c r="G1367" s="54" t="s">
        <v>4422</v>
      </c>
      <c r="H1367" s="54" t="s">
        <v>4422</v>
      </c>
      <c r="I1367" s="55" t="s">
        <v>3315</v>
      </c>
      <c r="J1367" s="35">
        <v>2</v>
      </c>
      <c r="K1367" s="36">
        <v>120</v>
      </c>
      <c r="L1367" s="35">
        <v>1</v>
      </c>
      <c r="M1367" s="36">
        <v>140</v>
      </c>
      <c r="N1367" s="34"/>
      <c r="O1367" s="34"/>
      <c r="P1367" s="34"/>
      <c r="Q1367" s="34"/>
      <c r="R1367" s="35">
        <v>1</v>
      </c>
      <c r="S1367" s="35">
        <v>120</v>
      </c>
      <c r="T1367" s="34"/>
      <c r="U1367" s="34"/>
      <c r="V1367" s="34"/>
      <c r="W1367" s="34"/>
      <c r="X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>
        <v>1</v>
      </c>
      <c r="AO1367" s="36">
        <v>130</v>
      </c>
      <c r="AP1367" s="293">
        <f>MAX(K1367,M1367,O1367,Q1367,S1367,U1367,W1367,Y1367,AA1367,AC1367,AE1367,AG1367,AI1367,AK1367,AM1367,AO1367)*VLOOKUP(I1367,'5.- Instrumental'!$B$6:$O$303,14,FALSE)</f>
        <v>3.4150533108866443</v>
      </c>
      <c r="AQ1367" s="356">
        <f>VLOOKUP(C1367,'6.- Insumos'!$B$5:$K$2417,10,FALSE)</f>
        <v>280.03249999999997</v>
      </c>
      <c r="AR1367" s="293">
        <f t="shared" ref="AR1367:AR1379" si="64">AP1367+AQ1367</f>
        <v>283.44755331088663</v>
      </c>
      <c r="AS1367" s="293">
        <f t="shared" si="63"/>
        <v>283.44755331088663</v>
      </c>
      <c r="AU1367" s="357"/>
    </row>
    <row r="1368" spans="2:47" ht="38.25">
      <c r="B1368" s="52">
        <v>1362</v>
      </c>
      <c r="C1368" s="334">
        <v>62223</v>
      </c>
      <c r="D1368" s="361" t="s">
        <v>4614</v>
      </c>
      <c r="E1368" s="66" t="s">
        <v>3569</v>
      </c>
      <c r="F1368" s="55" t="s">
        <v>3570</v>
      </c>
      <c r="G1368" s="54" t="s">
        <v>4422</v>
      </c>
      <c r="H1368" s="54" t="s">
        <v>4422</v>
      </c>
      <c r="I1368" s="55" t="s">
        <v>3315</v>
      </c>
      <c r="J1368" s="35">
        <v>2</v>
      </c>
      <c r="K1368" s="36">
        <v>120</v>
      </c>
      <c r="L1368" s="35">
        <v>1</v>
      </c>
      <c r="M1368" s="36">
        <v>140</v>
      </c>
      <c r="N1368" s="34"/>
      <c r="O1368" s="34"/>
      <c r="P1368" s="34"/>
      <c r="Q1368" s="34"/>
      <c r="R1368" s="35">
        <v>1</v>
      </c>
      <c r="S1368" s="35">
        <v>120</v>
      </c>
      <c r="T1368" s="34"/>
      <c r="U1368" s="34"/>
      <c r="V1368" s="34"/>
      <c r="W1368" s="34"/>
      <c r="X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>
        <v>1</v>
      </c>
      <c r="AO1368" s="36">
        <v>130</v>
      </c>
      <c r="AP1368" s="293">
        <f>MAX(K1368,M1368,O1368,Q1368,S1368,U1368,W1368,Y1368,AA1368,AC1368,AE1368,AG1368,AI1368,AK1368,AM1368,AO1368)*VLOOKUP(I1368,'5.- Instrumental'!$B$6:$O$303,14,FALSE)</f>
        <v>3.4150533108866443</v>
      </c>
      <c r="AQ1368" s="356">
        <f>VLOOKUP(C1368,'6.- Insumos'!$B$5:$K$2417,10,FALSE)</f>
        <v>298.90201666666667</v>
      </c>
      <c r="AR1368" s="293">
        <f t="shared" si="64"/>
        <v>302.31706997755333</v>
      </c>
      <c r="AS1368" s="293">
        <f t="shared" si="63"/>
        <v>302.31706997755333</v>
      </c>
      <c r="AU1368" s="357"/>
    </row>
    <row r="1369" spans="2:47" ht="38.25">
      <c r="B1369" s="52">
        <v>1363</v>
      </c>
      <c r="C1369" s="334">
        <v>62230</v>
      </c>
      <c r="D1369" s="81" t="s">
        <v>4432</v>
      </c>
      <c r="E1369" s="66" t="s">
        <v>3569</v>
      </c>
      <c r="F1369" s="55" t="s">
        <v>3570</v>
      </c>
      <c r="G1369" s="54" t="s">
        <v>4422</v>
      </c>
      <c r="H1369" s="54" t="s">
        <v>4422</v>
      </c>
      <c r="I1369" s="55" t="s">
        <v>3315</v>
      </c>
      <c r="J1369" s="35">
        <v>2</v>
      </c>
      <c r="K1369" s="36">
        <v>120</v>
      </c>
      <c r="L1369" s="35">
        <v>1</v>
      </c>
      <c r="M1369" s="36">
        <v>140</v>
      </c>
      <c r="N1369" s="34"/>
      <c r="O1369" s="34"/>
      <c r="P1369" s="34"/>
      <c r="Q1369" s="34"/>
      <c r="R1369" s="35">
        <v>1</v>
      </c>
      <c r="S1369" s="35">
        <v>120</v>
      </c>
      <c r="T1369" s="34"/>
      <c r="U1369" s="34"/>
      <c r="V1369" s="34"/>
      <c r="W1369" s="34"/>
      <c r="X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>
        <v>1</v>
      </c>
      <c r="AO1369" s="36">
        <v>130</v>
      </c>
      <c r="AP1369" s="293">
        <f>MAX(K1369,M1369,O1369,Q1369,S1369,U1369,W1369,Y1369,AA1369,AC1369,AE1369,AG1369,AI1369,AK1369,AM1369,AO1369)*VLOOKUP(I1369,'5.- Instrumental'!$B$6:$O$303,14,FALSE)</f>
        <v>3.4150533108866443</v>
      </c>
      <c r="AQ1369" s="356">
        <f>VLOOKUP(C1369,'6.- Insumos'!$B$5:$K$2417,10,FALSE)</f>
        <v>306.64201666666668</v>
      </c>
      <c r="AR1369" s="293">
        <f t="shared" si="64"/>
        <v>310.05706997755334</v>
      </c>
      <c r="AS1369" s="293">
        <f t="shared" si="63"/>
        <v>310.05706997755334</v>
      </c>
      <c r="AU1369" s="357"/>
    </row>
    <row r="1370" spans="2:47" ht="25.5">
      <c r="B1370" s="52">
        <v>1364</v>
      </c>
      <c r="C1370" s="334">
        <v>62270</v>
      </c>
      <c r="D1370" s="361" t="s">
        <v>4615</v>
      </c>
      <c r="E1370" s="66" t="s">
        <v>3562</v>
      </c>
      <c r="F1370" s="55" t="s">
        <v>3565</v>
      </c>
      <c r="G1370" s="54" t="s">
        <v>4422</v>
      </c>
      <c r="H1370" s="54" t="s">
        <v>4422</v>
      </c>
      <c r="I1370" s="55" t="s">
        <v>3293</v>
      </c>
      <c r="J1370" s="34">
        <v>1</v>
      </c>
      <c r="K1370" s="34">
        <v>10</v>
      </c>
      <c r="L1370" s="34"/>
      <c r="M1370" s="34"/>
      <c r="N1370" s="34"/>
      <c r="O1370" s="34"/>
      <c r="P1370" s="34"/>
      <c r="Q1370" s="34"/>
      <c r="R1370" s="34"/>
      <c r="S1370" s="34"/>
      <c r="T1370" s="34"/>
      <c r="U1370" s="34"/>
      <c r="V1370" s="34"/>
      <c r="W1370" s="34"/>
      <c r="X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>
        <v>1</v>
      </c>
      <c r="AO1370" s="34">
        <v>15</v>
      </c>
      <c r="AP1370" s="293">
        <f>MAX(K1370,M1370,O1370,Q1370,S1370,U1370,W1370,Y1370,AA1370,AC1370,AE1370,AG1370,AI1370,AK1370,AM1370,AO1370)*VLOOKUP(I1370,'5.- Instrumental'!$B$6:$O$303,14,FALSE)</f>
        <v>3.1289457070707072E-2</v>
      </c>
      <c r="AQ1370" s="356">
        <f>VLOOKUP(C1370,'6.- Insumos'!$B$5:$K$2417,10,FALSE)</f>
        <v>2.9198499999999998</v>
      </c>
      <c r="AR1370" s="293">
        <f t="shared" si="64"/>
        <v>2.951139457070707</v>
      </c>
      <c r="AS1370" s="293">
        <f t="shared" si="63"/>
        <v>2.951139457070707</v>
      </c>
      <c r="AU1370" s="357"/>
    </row>
    <row r="1371" spans="2:47" ht="25.5">
      <c r="B1371" s="52">
        <v>1365</v>
      </c>
      <c r="C1371" s="334">
        <v>62274</v>
      </c>
      <c r="D1371" s="81" t="s">
        <v>4433</v>
      </c>
      <c r="E1371" s="66" t="s">
        <v>3569</v>
      </c>
      <c r="F1371" s="55" t="s">
        <v>3573</v>
      </c>
      <c r="G1371" s="54" t="s">
        <v>4422</v>
      </c>
      <c r="H1371" s="54" t="s">
        <v>4422</v>
      </c>
      <c r="I1371" s="55" t="s">
        <v>3322</v>
      </c>
      <c r="J1371" s="35">
        <v>1</v>
      </c>
      <c r="K1371" s="36">
        <v>45</v>
      </c>
      <c r="L1371" s="35">
        <v>1</v>
      </c>
      <c r="M1371" s="36">
        <v>50</v>
      </c>
      <c r="N1371" s="34"/>
      <c r="O1371" s="34"/>
      <c r="P1371" s="34"/>
      <c r="Q1371" s="34"/>
      <c r="R1371" s="35">
        <v>1</v>
      </c>
      <c r="S1371" s="35">
        <v>45</v>
      </c>
      <c r="T1371" s="34"/>
      <c r="U1371" s="34"/>
      <c r="V1371" s="34"/>
      <c r="W1371" s="34"/>
      <c r="X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>
        <v>1</v>
      </c>
      <c r="AO1371" s="36">
        <v>50</v>
      </c>
      <c r="AP1371" s="293">
        <f>MAX(K1371,M1371,O1371,Q1371,S1371,U1371,W1371,Y1371,AA1371,AC1371,AE1371,AG1371,AI1371,AK1371,AM1371,AO1371)*VLOOKUP(I1371,'5.- Instrumental'!$B$6:$O$303,14,FALSE)</f>
        <v>1.6379945286195285</v>
      </c>
      <c r="AQ1371" s="356">
        <f>VLOOKUP(C1371,'6.- Insumos'!$B$5:$K$2417,10,FALSE)</f>
        <v>363.04099000000002</v>
      </c>
      <c r="AR1371" s="293">
        <f t="shared" si="64"/>
        <v>364.67898452861954</v>
      </c>
      <c r="AS1371" s="293">
        <f t="shared" si="63"/>
        <v>364.67898452861954</v>
      </c>
      <c r="AU1371" s="357"/>
    </row>
    <row r="1372" spans="2:47" ht="25.5">
      <c r="B1372" s="52">
        <v>1366</v>
      </c>
      <c r="C1372" s="334">
        <v>62275</v>
      </c>
      <c r="D1372" s="81" t="s">
        <v>4434</v>
      </c>
      <c r="E1372" s="66" t="s">
        <v>3562</v>
      </c>
      <c r="F1372" s="55" t="s">
        <v>3565</v>
      </c>
      <c r="G1372" s="54" t="s">
        <v>4422</v>
      </c>
      <c r="H1372" s="54" t="s">
        <v>4422</v>
      </c>
      <c r="I1372" s="55" t="s">
        <v>3293</v>
      </c>
      <c r="J1372" s="34">
        <v>1</v>
      </c>
      <c r="K1372" s="34">
        <v>20</v>
      </c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  <c r="W1372" s="34"/>
      <c r="X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>
        <v>1</v>
      </c>
      <c r="AO1372" s="34">
        <v>25</v>
      </c>
      <c r="AP1372" s="293">
        <f>MAX(K1372,M1372,O1372,Q1372,S1372,U1372,W1372,Y1372,AA1372,AC1372,AE1372,AG1372,AI1372,AK1372,AM1372,AO1372)*VLOOKUP(I1372,'5.- Instrumental'!$B$6:$O$303,14,FALSE)</f>
        <v>5.2149095117845122E-2</v>
      </c>
      <c r="AQ1372" s="356">
        <f>VLOOKUP(C1372,'6.- Insumos'!$B$5:$K$2417,10,FALSE)</f>
        <v>18.19285</v>
      </c>
      <c r="AR1372" s="293">
        <f t="shared" si="64"/>
        <v>18.244999095117844</v>
      </c>
      <c r="AS1372" s="293">
        <f t="shared" si="63"/>
        <v>18.244999095117844</v>
      </c>
      <c r="AU1372" s="357"/>
    </row>
    <row r="1373" spans="2:47" ht="38.25">
      <c r="B1373" s="52">
        <v>1367</v>
      </c>
      <c r="C1373" s="334">
        <v>62287</v>
      </c>
      <c r="D1373" s="81" t="s">
        <v>4616</v>
      </c>
      <c r="E1373" s="66" t="s">
        <v>3569</v>
      </c>
      <c r="F1373" s="55" t="s">
        <v>3573</v>
      </c>
      <c r="G1373" s="54" t="s">
        <v>4422</v>
      </c>
      <c r="H1373" s="54" t="s">
        <v>4422</v>
      </c>
      <c r="I1373" s="55" t="s">
        <v>3315</v>
      </c>
      <c r="J1373" s="35">
        <v>2</v>
      </c>
      <c r="K1373" s="36">
        <v>120</v>
      </c>
      <c r="L1373" s="35">
        <v>1</v>
      </c>
      <c r="M1373" s="36">
        <v>140</v>
      </c>
      <c r="N1373" s="34"/>
      <c r="O1373" s="34"/>
      <c r="P1373" s="34"/>
      <c r="Q1373" s="34"/>
      <c r="R1373" s="35">
        <v>1</v>
      </c>
      <c r="S1373" s="35">
        <v>120</v>
      </c>
      <c r="T1373" s="34"/>
      <c r="U1373" s="34"/>
      <c r="V1373" s="34"/>
      <c r="W1373" s="34"/>
      <c r="X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>
        <v>1</v>
      </c>
      <c r="AO1373" s="36">
        <v>130</v>
      </c>
      <c r="AP1373" s="293">
        <f>MAX(K1373,M1373,O1373,Q1373,S1373,U1373,W1373,Y1373,AA1373,AC1373,AE1373,AG1373,AI1373,AK1373,AM1373,AO1373)*VLOOKUP(I1373,'5.- Instrumental'!$B$6:$O$303,14,FALSE)</f>
        <v>3.4150533108866443</v>
      </c>
      <c r="AQ1373" s="356">
        <f>VLOOKUP(C1373,'6.- Insumos'!$B$5:$K$2417,10,FALSE)</f>
        <v>363.04099000000002</v>
      </c>
      <c r="AR1373" s="293">
        <f t="shared" si="64"/>
        <v>366.45604331088668</v>
      </c>
      <c r="AS1373" s="293">
        <f t="shared" si="63"/>
        <v>366.45604331088668</v>
      </c>
      <c r="AU1373" s="357"/>
    </row>
    <row r="1374" spans="2:47" ht="51">
      <c r="B1374" s="52">
        <v>1368</v>
      </c>
      <c r="C1374" s="334">
        <v>62350</v>
      </c>
      <c r="D1374" s="81" t="s">
        <v>4672</v>
      </c>
      <c r="E1374" s="66" t="s">
        <v>3569</v>
      </c>
      <c r="F1374" s="55" t="s">
        <v>3573</v>
      </c>
      <c r="G1374" s="54" t="s">
        <v>4422</v>
      </c>
      <c r="H1374" s="54" t="s">
        <v>4422</v>
      </c>
      <c r="I1374" s="55" t="s">
        <v>3315</v>
      </c>
      <c r="J1374" s="35">
        <v>2</v>
      </c>
      <c r="K1374" s="36">
        <v>120</v>
      </c>
      <c r="L1374" s="35">
        <v>1</v>
      </c>
      <c r="M1374" s="36">
        <v>140</v>
      </c>
      <c r="N1374" s="34"/>
      <c r="O1374" s="34"/>
      <c r="P1374" s="34"/>
      <c r="Q1374" s="34"/>
      <c r="R1374" s="35">
        <v>1</v>
      </c>
      <c r="S1374" s="35">
        <v>120</v>
      </c>
      <c r="T1374" s="34"/>
      <c r="U1374" s="34"/>
      <c r="V1374" s="34"/>
      <c r="W1374" s="34"/>
      <c r="X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>
        <v>1</v>
      </c>
      <c r="AO1374" s="36">
        <v>130</v>
      </c>
      <c r="AP1374" s="293">
        <f>MAX(K1374,M1374,O1374,Q1374,S1374,U1374,W1374,Y1374,AA1374,AC1374,AE1374,AG1374,AI1374,AK1374,AM1374,AO1374)*VLOOKUP(I1374,'5.- Instrumental'!$B$6:$O$303,14,FALSE)</f>
        <v>3.4150533108866443</v>
      </c>
      <c r="AQ1374" s="356">
        <f>VLOOKUP(C1374,'6.- Insumos'!$B$5:$K$2417,10,FALSE)</f>
        <v>200.41249000000002</v>
      </c>
      <c r="AR1374" s="293">
        <f t="shared" si="64"/>
        <v>203.82754331088665</v>
      </c>
      <c r="AS1374" s="293">
        <f t="shared" si="63"/>
        <v>203.82754331088665</v>
      </c>
      <c r="AU1374" s="357"/>
    </row>
    <row r="1375" spans="2:47" ht="38.25">
      <c r="B1375" s="52">
        <v>1369</v>
      </c>
      <c r="C1375" s="334">
        <v>62360</v>
      </c>
      <c r="D1375" s="81" t="s">
        <v>4673</v>
      </c>
      <c r="E1375" s="66" t="s">
        <v>3569</v>
      </c>
      <c r="F1375" s="55" t="s">
        <v>3573</v>
      </c>
      <c r="G1375" s="54" t="s">
        <v>4422</v>
      </c>
      <c r="H1375" s="54" t="s">
        <v>4422</v>
      </c>
      <c r="I1375" s="55" t="s">
        <v>3322</v>
      </c>
      <c r="J1375" s="35">
        <v>2</v>
      </c>
      <c r="K1375" s="36">
        <v>90</v>
      </c>
      <c r="L1375" s="35">
        <v>1</v>
      </c>
      <c r="M1375" s="36">
        <v>110</v>
      </c>
      <c r="N1375" s="34"/>
      <c r="O1375" s="34"/>
      <c r="P1375" s="34"/>
      <c r="Q1375" s="34"/>
      <c r="R1375" s="35">
        <v>1</v>
      </c>
      <c r="S1375" s="35">
        <v>90</v>
      </c>
      <c r="T1375" s="34"/>
      <c r="U1375" s="34"/>
      <c r="V1375" s="34"/>
      <c r="W1375" s="34"/>
      <c r="X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>
        <v>1</v>
      </c>
      <c r="AO1375" s="36">
        <v>100</v>
      </c>
      <c r="AP1375" s="293">
        <f>MAX(K1375,M1375,O1375,Q1375,S1375,U1375,W1375,Y1375,AA1375,AC1375,AE1375,AG1375,AI1375,AK1375,AM1375,AO1375)*VLOOKUP(I1375,'5.- Instrumental'!$B$6:$O$303,14,FALSE)</f>
        <v>3.6035879629629628</v>
      </c>
      <c r="AQ1375" s="356">
        <f>VLOOKUP(C1375,'6.- Insumos'!$B$5:$K$2417,10,FALSE)</f>
        <v>200.41249000000002</v>
      </c>
      <c r="AR1375" s="293">
        <f t="shared" si="64"/>
        <v>204.01607796296298</v>
      </c>
      <c r="AS1375" s="293">
        <f t="shared" si="63"/>
        <v>204.01607796296298</v>
      </c>
      <c r="AU1375" s="357"/>
    </row>
    <row r="1376" spans="2:47" ht="25.5">
      <c r="B1376" s="52">
        <v>1370</v>
      </c>
      <c r="C1376" s="334">
        <v>63020</v>
      </c>
      <c r="D1376" s="81" t="s">
        <v>4674</v>
      </c>
      <c r="E1376" s="66" t="s">
        <v>3569</v>
      </c>
      <c r="F1376" s="55" t="s">
        <v>3573</v>
      </c>
      <c r="G1376" s="54" t="s">
        <v>4422</v>
      </c>
      <c r="H1376" s="54" t="s">
        <v>4422</v>
      </c>
      <c r="I1376" s="55" t="s">
        <v>3322</v>
      </c>
      <c r="J1376" s="35">
        <v>2</v>
      </c>
      <c r="K1376" s="36">
        <v>150</v>
      </c>
      <c r="L1376" s="35">
        <v>1</v>
      </c>
      <c r="M1376" s="36">
        <v>170</v>
      </c>
      <c r="N1376" s="34"/>
      <c r="O1376" s="34"/>
      <c r="P1376" s="34"/>
      <c r="Q1376" s="34"/>
      <c r="R1376" s="35">
        <v>1</v>
      </c>
      <c r="S1376" s="35">
        <v>150</v>
      </c>
      <c r="T1376" s="34"/>
      <c r="U1376" s="34"/>
      <c r="V1376" s="34"/>
      <c r="W1376" s="34"/>
      <c r="X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>
        <v>1</v>
      </c>
      <c r="AO1376" s="36">
        <v>160</v>
      </c>
      <c r="AP1376" s="293">
        <f>MAX(K1376,M1376,O1376,Q1376,S1376,U1376,W1376,Y1376,AA1376,AC1376,AE1376,AG1376,AI1376,AK1376,AM1376,AO1376)*VLOOKUP(I1376,'5.- Instrumental'!$B$6:$O$303,14,FALSE)</f>
        <v>5.5691813973063971</v>
      </c>
      <c r="AQ1376" s="356">
        <f>VLOOKUP(C1376,'6.- Insumos'!$B$5:$K$2417,10,FALSE)</f>
        <v>402.27850666666666</v>
      </c>
      <c r="AR1376" s="293">
        <f t="shared" si="64"/>
        <v>407.84768806397307</v>
      </c>
      <c r="AS1376" s="293">
        <f t="shared" si="63"/>
        <v>407.84768806397307</v>
      </c>
      <c r="AU1376" s="357"/>
    </row>
    <row r="1377" spans="2:47" ht="38.25">
      <c r="B1377" s="52">
        <v>1371</v>
      </c>
      <c r="C1377" s="334">
        <v>63045</v>
      </c>
      <c r="D1377" s="361" t="s">
        <v>4617</v>
      </c>
      <c r="E1377" s="66" t="s">
        <v>3569</v>
      </c>
      <c r="F1377" s="55" t="s">
        <v>3573</v>
      </c>
      <c r="G1377" s="54" t="s">
        <v>4422</v>
      </c>
      <c r="H1377" s="54" t="s">
        <v>4422</v>
      </c>
      <c r="I1377" s="55" t="s">
        <v>3322</v>
      </c>
      <c r="J1377" s="35">
        <v>2</v>
      </c>
      <c r="K1377" s="36">
        <v>150</v>
      </c>
      <c r="L1377" s="35">
        <v>1</v>
      </c>
      <c r="M1377" s="36">
        <v>170</v>
      </c>
      <c r="N1377" s="34"/>
      <c r="O1377" s="34"/>
      <c r="P1377" s="34"/>
      <c r="Q1377" s="34"/>
      <c r="R1377" s="35">
        <v>1</v>
      </c>
      <c r="S1377" s="35">
        <v>150</v>
      </c>
      <c r="T1377" s="34"/>
      <c r="U1377" s="34"/>
      <c r="V1377" s="34"/>
      <c r="W1377" s="34"/>
      <c r="X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>
        <v>1</v>
      </c>
      <c r="AO1377" s="36">
        <v>160</v>
      </c>
      <c r="AP1377" s="293">
        <f>MAX(K1377,M1377,O1377,Q1377,S1377,U1377,W1377,Y1377,AA1377,AC1377,AE1377,AG1377,AI1377,AK1377,AM1377,AO1377)*VLOOKUP(I1377,'5.- Instrumental'!$B$6:$O$303,14,FALSE)</f>
        <v>5.5691813973063971</v>
      </c>
      <c r="AQ1377" s="356">
        <f>VLOOKUP(C1377,'6.- Insumos'!$B$5:$K$2417,10,FALSE)</f>
        <v>410.01850666666667</v>
      </c>
      <c r="AR1377" s="293">
        <f t="shared" si="64"/>
        <v>415.58768806397308</v>
      </c>
      <c r="AS1377" s="293">
        <f t="shared" si="63"/>
        <v>415.58768806397308</v>
      </c>
      <c r="AU1377" s="357"/>
    </row>
    <row r="1378" spans="2:47" ht="51">
      <c r="B1378" s="52">
        <v>1372</v>
      </c>
      <c r="C1378" s="334">
        <v>63055</v>
      </c>
      <c r="D1378" s="81" t="s">
        <v>4675</v>
      </c>
      <c r="E1378" s="66" t="s">
        <v>3569</v>
      </c>
      <c r="F1378" s="55" t="s">
        <v>3573</v>
      </c>
      <c r="G1378" s="54" t="s">
        <v>4422</v>
      </c>
      <c r="H1378" s="54" t="s">
        <v>4422</v>
      </c>
      <c r="I1378" s="55" t="s">
        <v>3322</v>
      </c>
      <c r="J1378" s="35">
        <v>2</v>
      </c>
      <c r="K1378" s="36">
        <v>240</v>
      </c>
      <c r="L1378" s="35">
        <v>1</v>
      </c>
      <c r="M1378" s="36">
        <v>260</v>
      </c>
      <c r="N1378" s="34"/>
      <c r="O1378" s="34"/>
      <c r="P1378" s="34"/>
      <c r="Q1378" s="34"/>
      <c r="R1378" s="35">
        <v>1</v>
      </c>
      <c r="S1378" s="35">
        <v>240</v>
      </c>
      <c r="T1378" s="34"/>
      <c r="U1378" s="34"/>
      <c r="V1378" s="34"/>
      <c r="W1378" s="34"/>
      <c r="X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>
        <v>1</v>
      </c>
      <c r="AO1378" s="36">
        <v>250</v>
      </c>
      <c r="AP1378" s="293">
        <f>MAX(K1378,M1378,O1378,Q1378,S1378,U1378,W1378,Y1378,AA1378,AC1378,AE1378,AG1378,AI1378,AK1378,AM1378,AO1378)*VLOOKUP(I1378,'5.- Instrumental'!$B$6:$O$303,14,FALSE)</f>
        <v>8.5175715488215484</v>
      </c>
      <c r="AQ1378" s="356">
        <f>VLOOKUP(C1378,'6.- Insumos'!$B$5:$K$2417,10,FALSE)</f>
        <v>363.04099000000002</v>
      </c>
      <c r="AR1378" s="293">
        <f t="shared" si="64"/>
        <v>371.55856154882156</v>
      </c>
      <c r="AS1378" s="293">
        <f t="shared" si="63"/>
        <v>371.55856154882156</v>
      </c>
      <c r="AU1378" s="357"/>
    </row>
    <row r="1379" spans="2:47" ht="51">
      <c r="B1379" s="52">
        <v>1373</v>
      </c>
      <c r="C1379" s="334">
        <v>63064</v>
      </c>
      <c r="D1379" s="81" t="s">
        <v>4461</v>
      </c>
      <c r="E1379" s="66" t="s">
        <v>3569</v>
      </c>
      <c r="F1379" s="55" t="s">
        <v>3573</v>
      </c>
      <c r="G1379" s="54" t="s">
        <v>4422</v>
      </c>
      <c r="H1379" s="54" t="s">
        <v>4422</v>
      </c>
      <c r="I1379" s="55" t="s">
        <v>3322</v>
      </c>
      <c r="J1379" s="35">
        <v>3</v>
      </c>
      <c r="K1379" s="36">
        <v>300</v>
      </c>
      <c r="L1379" s="35">
        <v>1</v>
      </c>
      <c r="M1379" s="36">
        <v>320</v>
      </c>
      <c r="N1379" s="34"/>
      <c r="O1379" s="34"/>
      <c r="P1379" s="34"/>
      <c r="Q1379" s="34"/>
      <c r="R1379" s="35">
        <v>1</v>
      </c>
      <c r="S1379" s="35">
        <v>300</v>
      </c>
      <c r="T1379" s="34"/>
      <c r="U1379" s="34"/>
      <c r="V1379" s="34"/>
      <c r="W1379" s="34"/>
      <c r="X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>
        <v>1</v>
      </c>
      <c r="AO1379" s="36">
        <v>310</v>
      </c>
      <c r="AP1379" s="293">
        <f>MAX(K1379,M1379,O1379,Q1379,S1379,U1379,W1379,Y1379,AA1379,AC1379,AE1379,AG1379,AI1379,AK1379,AM1379,AO1379)*VLOOKUP(I1379,'5.- Instrumental'!$B$6:$O$303,14,FALSE)</f>
        <v>10.483164983164983</v>
      </c>
      <c r="AQ1379" s="356">
        <f>VLOOKUP(C1379,'6.- Insumos'!$B$5:$K$2417,10,FALSE)</f>
        <v>363.04099000000002</v>
      </c>
      <c r="AR1379" s="293">
        <f t="shared" si="64"/>
        <v>373.52415498316498</v>
      </c>
      <c r="AS1379" s="293">
        <f t="shared" si="63"/>
        <v>373.52415498316498</v>
      </c>
      <c r="AU1379" s="357"/>
    </row>
    <row r="1380" spans="2:47" ht="51">
      <c r="B1380" s="52">
        <v>1374</v>
      </c>
      <c r="C1380" s="334">
        <v>63081</v>
      </c>
      <c r="D1380" s="81" t="s">
        <v>2173</v>
      </c>
      <c r="E1380" s="66" t="s">
        <v>3569</v>
      </c>
      <c r="F1380" s="55" t="s">
        <v>1742</v>
      </c>
      <c r="G1380" s="54" t="s">
        <v>4422</v>
      </c>
      <c r="H1380" s="54" t="s">
        <v>4422</v>
      </c>
      <c r="I1380" s="54" t="s">
        <v>3322</v>
      </c>
      <c r="J1380" s="35">
        <v>3</v>
      </c>
      <c r="K1380" s="36">
        <v>420</v>
      </c>
      <c r="L1380" s="35">
        <v>1</v>
      </c>
      <c r="M1380" s="36">
        <v>440</v>
      </c>
      <c r="N1380" s="34"/>
      <c r="O1380" s="34"/>
      <c r="P1380" s="34"/>
      <c r="Q1380" s="34"/>
      <c r="R1380" s="35">
        <v>1</v>
      </c>
      <c r="S1380" s="35">
        <v>420</v>
      </c>
      <c r="T1380" s="34"/>
      <c r="U1380" s="34"/>
      <c r="V1380" s="34"/>
      <c r="W1380" s="34"/>
      <c r="X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>
        <v>1</v>
      </c>
      <c r="AO1380" s="36">
        <v>430</v>
      </c>
      <c r="AP1380" s="293">
        <f>MAX(K1380,M1380,O1380,Q1380,S1380,U1380,W1380,Y1380,AA1380,AC1380,AE1380,AG1380,AI1380,AK1380,AM1380,AO1380)*VLOOKUP(I1380,'5.- Instrumental'!$B$6:$O$303,14,FALSE)</f>
        <v>14.414351851851851</v>
      </c>
      <c r="AQ1380" s="356">
        <f>VLOOKUP(C1380,'6.- Insumos'!$B$5:$K$2417,10,FALSE)</f>
        <v>577.24000666666666</v>
      </c>
      <c r="AR1380" s="293" t="s">
        <v>3270</v>
      </c>
      <c r="AS1380" s="293">
        <f t="shared" si="63"/>
        <v>591.65435851851851</v>
      </c>
      <c r="AU1380" s="357"/>
    </row>
    <row r="1381" spans="2:47" ht="38.25">
      <c r="B1381" s="52">
        <v>1375</v>
      </c>
      <c r="C1381" s="334">
        <v>63085</v>
      </c>
      <c r="D1381" s="81" t="s">
        <v>2174</v>
      </c>
      <c r="E1381" s="66" t="s">
        <v>3569</v>
      </c>
      <c r="F1381" s="55" t="s">
        <v>1742</v>
      </c>
      <c r="G1381" s="54" t="s">
        <v>4422</v>
      </c>
      <c r="H1381" s="54" t="s">
        <v>4422</v>
      </c>
      <c r="I1381" s="54" t="s">
        <v>3322</v>
      </c>
      <c r="J1381" s="35">
        <v>3</v>
      </c>
      <c r="K1381" s="36">
        <v>360</v>
      </c>
      <c r="L1381" s="35">
        <v>1</v>
      </c>
      <c r="M1381" s="36">
        <v>380</v>
      </c>
      <c r="N1381" s="34"/>
      <c r="O1381" s="34"/>
      <c r="P1381" s="34"/>
      <c r="Q1381" s="34"/>
      <c r="R1381" s="35">
        <v>1</v>
      </c>
      <c r="S1381" s="35">
        <v>360</v>
      </c>
      <c r="T1381" s="34"/>
      <c r="U1381" s="34"/>
      <c r="V1381" s="34"/>
      <c r="W1381" s="34"/>
      <c r="X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>
        <v>1</v>
      </c>
      <c r="AO1381" s="36">
        <v>370</v>
      </c>
      <c r="AP1381" s="293">
        <f>MAX(K1381,M1381,O1381,Q1381,S1381,U1381,W1381,Y1381,AA1381,AC1381,AE1381,AG1381,AI1381,AK1381,AM1381,AO1381)*VLOOKUP(I1381,'5.- Instrumental'!$B$6:$O$303,14,FALSE)</f>
        <v>12.448758417508417</v>
      </c>
      <c r="AQ1381" s="356">
        <f>VLOOKUP(C1381,'6.- Insumos'!$B$5:$K$2417,10,FALSE)</f>
        <v>536.50400666666656</v>
      </c>
      <c r="AR1381" s="293" t="s">
        <v>3270</v>
      </c>
      <c r="AS1381" s="293">
        <f t="shared" si="63"/>
        <v>548.95276508417498</v>
      </c>
      <c r="AU1381" s="357"/>
    </row>
    <row r="1382" spans="2:47" ht="51">
      <c r="B1382" s="52">
        <v>1376</v>
      </c>
      <c r="C1382" s="334">
        <v>63087</v>
      </c>
      <c r="D1382" s="81" t="s">
        <v>2175</v>
      </c>
      <c r="E1382" s="66" t="s">
        <v>3569</v>
      </c>
      <c r="F1382" s="55" t="s">
        <v>1742</v>
      </c>
      <c r="G1382" s="54" t="s">
        <v>4422</v>
      </c>
      <c r="H1382" s="54" t="s">
        <v>4422</v>
      </c>
      <c r="I1382" s="54" t="s">
        <v>3322</v>
      </c>
      <c r="J1382" s="35">
        <v>3</v>
      </c>
      <c r="K1382" s="36">
        <v>480</v>
      </c>
      <c r="L1382" s="35">
        <v>1</v>
      </c>
      <c r="M1382" s="36">
        <v>500</v>
      </c>
      <c r="N1382" s="34"/>
      <c r="O1382" s="34"/>
      <c r="P1382" s="34"/>
      <c r="Q1382" s="34"/>
      <c r="R1382" s="35">
        <v>1</v>
      </c>
      <c r="S1382" s="35">
        <v>480</v>
      </c>
      <c r="T1382" s="34"/>
      <c r="U1382" s="34"/>
      <c r="V1382" s="34"/>
      <c r="W1382" s="34"/>
      <c r="X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>
        <v>1</v>
      </c>
      <c r="AO1382" s="36">
        <v>490</v>
      </c>
      <c r="AP1382" s="293">
        <f>MAX(K1382,M1382,O1382,Q1382,S1382,U1382,W1382,Y1382,AA1382,AC1382,AE1382,AG1382,AI1382,AK1382,AM1382,AO1382)*VLOOKUP(I1382,'5.- Instrumental'!$B$6:$O$303,14,FALSE)</f>
        <v>16.379945286195287</v>
      </c>
      <c r="AQ1382" s="356">
        <f>VLOOKUP(C1382,'6.- Insumos'!$B$5:$K$2417,10,FALSE)</f>
        <v>617.97600666666665</v>
      </c>
      <c r="AR1382" s="293" t="s">
        <v>3270</v>
      </c>
      <c r="AS1382" s="293">
        <f t="shared" si="63"/>
        <v>634.35595195286191</v>
      </c>
      <c r="AU1382" s="357"/>
    </row>
    <row r="1383" spans="2:47" ht="51">
      <c r="B1383" s="52">
        <v>1377</v>
      </c>
      <c r="C1383" s="334">
        <v>63090</v>
      </c>
      <c r="D1383" s="81" t="s">
        <v>2176</v>
      </c>
      <c r="E1383" s="66" t="s">
        <v>3569</v>
      </c>
      <c r="F1383" s="55" t="s">
        <v>1742</v>
      </c>
      <c r="G1383" s="54" t="s">
        <v>4422</v>
      </c>
      <c r="H1383" s="54" t="s">
        <v>4422</v>
      </c>
      <c r="I1383" s="54" t="s">
        <v>3322</v>
      </c>
      <c r="J1383" s="35">
        <v>3</v>
      </c>
      <c r="K1383" s="36">
        <v>420</v>
      </c>
      <c r="L1383" s="35">
        <v>1</v>
      </c>
      <c r="M1383" s="36">
        <v>440</v>
      </c>
      <c r="N1383" s="34"/>
      <c r="O1383" s="34"/>
      <c r="P1383" s="34"/>
      <c r="Q1383" s="34"/>
      <c r="R1383" s="35">
        <v>1</v>
      </c>
      <c r="S1383" s="35">
        <v>420</v>
      </c>
      <c r="T1383" s="34"/>
      <c r="U1383" s="34"/>
      <c r="V1383" s="34"/>
      <c r="W1383" s="34"/>
      <c r="X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>
        <v>1</v>
      </c>
      <c r="AO1383" s="36">
        <v>430</v>
      </c>
      <c r="AP1383" s="293">
        <f>MAX(K1383,M1383,O1383,Q1383,S1383,U1383,W1383,Y1383,AA1383,AC1383,AE1383,AG1383,AI1383,AK1383,AM1383,AO1383)*VLOOKUP(I1383,'5.- Instrumental'!$B$6:$O$303,14,FALSE)</f>
        <v>14.414351851851851</v>
      </c>
      <c r="AQ1383" s="356">
        <f>VLOOKUP(C1383,'6.- Insumos'!$B$5:$K$2417,10,FALSE)</f>
        <v>577.24000666666666</v>
      </c>
      <c r="AR1383" s="293" t="s">
        <v>3270</v>
      </c>
      <c r="AS1383" s="293">
        <f t="shared" si="63"/>
        <v>591.65435851851851</v>
      </c>
      <c r="AU1383" s="357"/>
    </row>
    <row r="1384" spans="2:47" ht="38.25">
      <c r="B1384" s="52">
        <v>1378</v>
      </c>
      <c r="C1384" s="334">
        <v>63170</v>
      </c>
      <c r="D1384" s="81" t="s">
        <v>2177</v>
      </c>
      <c r="E1384" s="66" t="s">
        <v>3569</v>
      </c>
      <c r="F1384" s="55" t="s">
        <v>1742</v>
      </c>
      <c r="G1384" s="54" t="s">
        <v>4422</v>
      </c>
      <c r="H1384" s="54" t="s">
        <v>4422</v>
      </c>
      <c r="I1384" s="54" t="s">
        <v>3322</v>
      </c>
      <c r="J1384" s="35">
        <v>3</v>
      </c>
      <c r="K1384" s="36">
        <v>300</v>
      </c>
      <c r="L1384" s="35">
        <v>1</v>
      </c>
      <c r="M1384" s="36">
        <v>320</v>
      </c>
      <c r="N1384" s="34"/>
      <c r="O1384" s="34"/>
      <c r="P1384" s="34"/>
      <c r="Q1384" s="34"/>
      <c r="R1384" s="35">
        <v>1</v>
      </c>
      <c r="S1384" s="35">
        <v>300</v>
      </c>
      <c r="T1384" s="34"/>
      <c r="U1384" s="34"/>
      <c r="V1384" s="34"/>
      <c r="W1384" s="34"/>
      <c r="X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>
        <v>1</v>
      </c>
      <c r="AO1384" s="36">
        <v>310</v>
      </c>
      <c r="AP1384" s="293">
        <f>MAX(K1384,M1384,O1384,Q1384,S1384,U1384,W1384,Y1384,AA1384,AC1384,AE1384,AG1384,AI1384,AK1384,AM1384,AO1384)*VLOOKUP(I1384,'5.- Instrumental'!$B$6:$O$303,14,FALSE)</f>
        <v>10.483164983164983</v>
      </c>
      <c r="AQ1384" s="356">
        <f>VLOOKUP(C1384,'6.- Insumos'!$B$5:$K$2417,10,FALSE)</f>
        <v>503.50800666666657</v>
      </c>
      <c r="AR1384" s="293" t="s">
        <v>3270</v>
      </c>
      <c r="AS1384" s="293">
        <f t="shared" si="63"/>
        <v>513.99117164983159</v>
      </c>
      <c r="AU1384" s="357"/>
    </row>
    <row r="1385" spans="2:47" ht="38.25">
      <c r="B1385" s="52">
        <v>1379</v>
      </c>
      <c r="C1385" s="334">
        <v>63172</v>
      </c>
      <c r="D1385" s="81" t="s">
        <v>2178</v>
      </c>
      <c r="E1385" s="66" t="s">
        <v>3569</v>
      </c>
      <c r="F1385" s="55" t="s">
        <v>1742</v>
      </c>
      <c r="G1385" s="54" t="s">
        <v>4422</v>
      </c>
      <c r="H1385" s="54" t="s">
        <v>4422</v>
      </c>
      <c r="I1385" s="54" t="s">
        <v>3322</v>
      </c>
      <c r="J1385" s="35">
        <v>3</v>
      </c>
      <c r="K1385" s="36">
        <v>300</v>
      </c>
      <c r="L1385" s="35">
        <v>1</v>
      </c>
      <c r="M1385" s="36">
        <v>320</v>
      </c>
      <c r="N1385" s="34"/>
      <c r="O1385" s="34"/>
      <c r="P1385" s="34"/>
      <c r="Q1385" s="34"/>
      <c r="R1385" s="35">
        <v>1</v>
      </c>
      <c r="S1385" s="35">
        <v>300</v>
      </c>
      <c r="T1385" s="34"/>
      <c r="U1385" s="34"/>
      <c r="V1385" s="34"/>
      <c r="W1385" s="34"/>
      <c r="X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>
        <v>1</v>
      </c>
      <c r="AO1385" s="36">
        <v>310</v>
      </c>
      <c r="AP1385" s="293">
        <f>MAX(K1385,M1385,O1385,Q1385,S1385,U1385,W1385,Y1385,AA1385,AC1385,AE1385,AG1385,AI1385,AK1385,AM1385,AO1385)*VLOOKUP(I1385,'5.- Instrumental'!$B$6:$O$303,14,FALSE)</f>
        <v>10.483164983164983</v>
      </c>
      <c r="AQ1385" s="356">
        <f>VLOOKUP(C1385,'6.- Insumos'!$B$5:$K$2417,10,FALSE)</f>
        <v>503.50800666666657</v>
      </c>
      <c r="AR1385" s="293" t="s">
        <v>3270</v>
      </c>
      <c r="AS1385" s="293">
        <f t="shared" si="63"/>
        <v>513.99117164983159</v>
      </c>
      <c r="AU1385" s="357"/>
    </row>
    <row r="1386" spans="2:47" ht="25.5">
      <c r="B1386" s="52">
        <v>1380</v>
      </c>
      <c r="C1386" s="334">
        <v>63185</v>
      </c>
      <c r="D1386" s="81" t="s">
        <v>2179</v>
      </c>
      <c r="E1386" s="66" t="s">
        <v>3569</v>
      </c>
      <c r="F1386" s="55" t="s">
        <v>1742</v>
      </c>
      <c r="G1386" s="54" t="s">
        <v>4422</v>
      </c>
      <c r="H1386" s="54" t="s">
        <v>4422</v>
      </c>
      <c r="I1386" s="54" t="s">
        <v>3322</v>
      </c>
      <c r="J1386" s="35">
        <v>2</v>
      </c>
      <c r="K1386" s="36">
        <v>240</v>
      </c>
      <c r="L1386" s="35">
        <v>1</v>
      </c>
      <c r="M1386" s="36">
        <v>260</v>
      </c>
      <c r="N1386" s="34"/>
      <c r="O1386" s="34"/>
      <c r="P1386" s="34"/>
      <c r="Q1386" s="34"/>
      <c r="R1386" s="35">
        <v>1</v>
      </c>
      <c r="S1386" s="35">
        <v>240</v>
      </c>
      <c r="T1386" s="34"/>
      <c r="U1386" s="34"/>
      <c r="V1386" s="34"/>
      <c r="W1386" s="34"/>
      <c r="X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>
        <v>1</v>
      </c>
      <c r="AO1386" s="36">
        <v>250</v>
      </c>
      <c r="AP1386" s="293">
        <f>MAX(K1386,M1386,O1386,Q1386,S1386,U1386,W1386,Y1386,AA1386,AC1386,AE1386,AG1386,AI1386,AK1386,AM1386,AO1386)*VLOOKUP(I1386,'5.- Instrumental'!$B$6:$O$303,14,FALSE)</f>
        <v>8.5175715488215484</v>
      </c>
      <c r="AQ1386" s="356">
        <f>VLOOKUP(C1386,'6.- Insumos'!$B$5:$K$2417,10,FALSE)</f>
        <v>462.77200666666658</v>
      </c>
      <c r="AR1386" s="293" t="s">
        <v>3270</v>
      </c>
      <c r="AS1386" s="293">
        <f t="shared" si="63"/>
        <v>471.28957821548812</v>
      </c>
      <c r="AU1386" s="357"/>
    </row>
    <row r="1387" spans="2:47" ht="38.25">
      <c r="B1387" s="52">
        <v>1381</v>
      </c>
      <c r="C1387" s="334">
        <v>63194</v>
      </c>
      <c r="D1387" s="81" t="s">
        <v>2180</v>
      </c>
      <c r="E1387" s="66" t="s">
        <v>3569</v>
      </c>
      <c r="F1387" s="55" t="s">
        <v>1742</v>
      </c>
      <c r="G1387" s="54" t="s">
        <v>4422</v>
      </c>
      <c r="H1387" s="54" t="s">
        <v>4422</v>
      </c>
      <c r="I1387" s="54" t="s">
        <v>3322</v>
      </c>
      <c r="J1387" s="35">
        <v>2</v>
      </c>
      <c r="K1387" s="36">
        <v>240</v>
      </c>
      <c r="L1387" s="35">
        <v>1</v>
      </c>
      <c r="M1387" s="36">
        <v>260</v>
      </c>
      <c r="N1387" s="34"/>
      <c r="O1387" s="34"/>
      <c r="P1387" s="34"/>
      <c r="Q1387" s="34"/>
      <c r="R1387" s="35">
        <v>1</v>
      </c>
      <c r="S1387" s="35">
        <v>240</v>
      </c>
      <c r="T1387" s="34"/>
      <c r="U1387" s="34"/>
      <c r="V1387" s="34"/>
      <c r="W1387" s="34"/>
      <c r="X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>
        <v>1</v>
      </c>
      <c r="AO1387" s="36">
        <v>250</v>
      </c>
      <c r="AP1387" s="293">
        <f>MAX(K1387,M1387,O1387,Q1387,S1387,U1387,W1387,Y1387,AA1387,AC1387,AE1387,AG1387,AI1387,AK1387,AM1387,AO1387)*VLOOKUP(I1387,'5.- Instrumental'!$B$6:$O$303,14,FALSE)</f>
        <v>8.5175715488215484</v>
      </c>
      <c r="AQ1387" s="356">
        <f>VLOOKUP(C1387,'6.- Insumos'!$B$5:$K$2417,10,FALSE)</f>
        <v>462.77200666666658</v>
      </c>
      <c r="AR1387" s="293" t="s">
        <v>3270</v>
      </c>
      <c r="AS1387" s="293">
        <f t="shared" si="63"/>
        <v>471.28957821548812</v>
      </c>
      <c r="AU1387" s="357"/>
    </row>
    <row r="1388" spans="2:47" ht="38.25">
      <c r="B1388" s="52">
        <v>1382</v>
      </c>
      <c r="C1388" s="334">
        <v>63250</v>
      </c>
      <c r="D1388" s="81" t="s">
        <v>2181</v>
      </c>
      <c r="E1388" s="66" t="s">
        <v>3569</v>
      </c>
      <c r="F1388" s="55" t="s">
        <v>1742</v>
      </c>
      <c r="G1388" s="54" t="s">
        <v>4422</v>
      </c>
      <c r="H1388" s="54" t="s">
        <v>4422</v>
      </c>
      <c r="I1388" s="54" t="s">
        <v>3322</v>
      </c>
      <c r="J1388" s="35">
        <v>3</v>
      </c>
      <c r="K1388" s="36">
        <v>360</v>
      </c>
      <c r="L1388" s="35">
        <v>1</v>
      </c>
      <c r="M1388" s="36">
        <v>380</v>
      </c>
      <c r="N1388" s="34"/>
      <c r="O1388" s="34"/>
      <c r="P1388" s="34"/>
      <c r="Q1388" s="34"/>
      <c r="R1388" s="35">
        <v>1</v>
      </c>
      <c r="S1388" s="35">
        <v>360</v>
      </c>
      <c r="T1388" s="34"/>
      <c r="U1388" s="34"/>
      <c r="V1388" s="34"/>
      <c r="W1388" s="34"/>
      <c r="X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>
        <v>1</v>
      </c>
      <c r="AO1388" s="36">
        <v>370</v>
      </c>
      <c r="AP1388" s="293">
        <f>MAX(K1388,M1388,O1388,Q1388,S1388,U1388,W1388,Y1388,AA1388,AC1388,AE1388,AG1388,AI1388,AK1388,AM1388,AO1388)*VLOOKUP(I1388,'5.- Instrumental'!$B$6:$O$303,14,FALSE)</f>
        <v>12.448758417508417</v>
      </c>
      <c r="AQ1388" s="356">
        <f>VLOOKUP(C1388,'6.- Insumos'!$B$5:$K$2417,10,FALSE)</f>
        <v>544.24400666666656</v>
      </c>
      <c r="AR1388" s="293" t="s">
        <v>3270</v>
      </c>
      <c r="AS1388" s="293">
        <f t="shared" si="63"/>
        <v>556.69276508417499</v>
      </c>
      <c r="AU1388" s="357"/>
    </row>
    <row r="1389" spans="2:47" ht="38.25">
      <c r="B1389" s="52">
        <v>1383</v>
      </c>
      <c r="C1389" s="334">
        <v>63265</v>
      </c>
      <c r="D1389" s="81" t="s">
        <v>2182</v>
      </c>
      <c r="E1389" s="66" t="s">
        <v>3569</v>
      </c>
      <c r="F1389" s="55" t="s">
        <v>3573</v>
      </c>
      <c r="G1389" s="54" t="s">
        <v>4422</v>
      </c>
      <c r="H1389" s="54" t="s">
        <v>4422</v>
      </c>
      <c r="I1389" s="55" t="s">
        <v>3322</v>
      </c>
      <c r="J1389" s="35">
        <v>3</v>
      </c>
      <c r="K1389" s="36">
        <v>300</v>
      </c>
      <c r="L1389" s="35">
        <v>1</v>
      </c>
      <c r="M1389" s="36">
        <v>320</v>
      </c>
      <c r="N1389" s="34"/>
      <c r="O1389" s="34"/>
      <c r="P1389" s="34"/>
      <c r="Q1389" s="34"/>
      <c r="R1389" s="35">
        <v>1</v>
      </c>
      <c r="S1389" s="35">
        <v>300</v>
      </c>
      <c r="T1389" s="34"/>
      <c r="U1389" s="34"/>
      <c r="V1389" s="34"/>
      <c r="W1389" s="34"/>
      <c r="X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>
        <v>1</v>
      </c>
      <c r="AO1389" s="36">
        <v>310</v>
      </c>
      <c r="AP1389" s="293">
        <f>MAX(K1389,M1389,O1389,Q1389,S1389,U1389,W1389,Y1389,AA1389,AC1389,AE1389,AG1389,AI1389,AK1389,AM1389,AO1389)*VLOOKUP(I1389,'5.- Instrumental'!$B$6:$O$303,14,FALSE)</f>
        <v>10.483164983164983</v>
      </c>
      <c r="AQ1389" s="356">
        <f>VLOOKUP(C1389,'6.- Insumos'!$B$5:$K$2417,10,FALSE)</f>
        <v>511.85850666666664</v>
      </c>
      <c r="AR1389" s="293">
        <f>AP1389+AQ1389</f>
        <v>522.3416716498316</v>
      </c>
      <c r="AS1389" s="293">
        <f t="shared" si="63"/>
        <v>522.3416716498316</v>
      </c>
      <c r="AU1389" s="357"/>
    </row>
    <row r="1390" spans="2:47" ht="38.25">
      <c r="B1390" s="52">
        <v>1384</v>
      </c>
      <c r="C1390" s="334">
        <v>63650</v>
      </c>
      <c r="D1390" s="81" t="s">
        <v>2183</v>
      </c>
      <c r="E1390" s="66" t="s">
        <v>3562</v>
      </c>
      <c r="F1390" s="55" t="s">
        <v>3565</v>
      </c>
      <c r="G1390" s="54" t="s">
        <v>4422</v>
      </c>
      <c r="H1390" s="54" t="s">
        <v>4422</v>
      </c>
      <c r="I1390" s="55" t="s">
        <v>3293</v>
      </c>
      <c r="J1390" s="34">
        <v>1</v>
      </c>
      <c r="K1390" s="34">
        <v>30</v>
      </c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>
        <v>1</v>
      </c>
      <c r="AO1390" s="34">
        <v>35</v>
      </c>
      <c r="AP1390" s="293">
        <f>MAX(K1390,M1390,O1390,Q1390,S1390,U1390,W1390,Y1390,AA1390,AC1390,AE1390,AG1390,AI1390,AK1390,AM1390,AO1390)*VLOOKUP(I1390,'5.- Instrumental'!$B$6:$O$303,14,FALSE)</f>
        <v>7.3008733164983172E-2</v>
      </c>
      <c r="AQ1390" s="356">
        <f>VLOOKUP(C1390,'6.- Insumos'!$B$5:$K$2417,10,FALSE)</f>
        <v>2.9198499999999998</v>
      </c>
      <c r="AR1390" s="293">
        <f>AP1390+AQ1390</f>
        <v>2.992858733164983</v>
      </c>
      <c r="AS1390" s="293">
        <f t="shared" si="63"/>
        <v>2.992858733164983</v>
      </c>
      <c r="AU1390" s="357"/>
    </row>
    <row r="1391" spans="2:47" ht="38.25">
      <c r="B1391" s="52">
        <v>1385</v>
      </c>
      <c r="C1391" s="334">
        <v>63655</v>
      </c>
      <c r="D1391" s="81" t="s">
        <v>2184</v>
      </c>
      <c r="E1391" s="66" t="s">
        <v>3569</v>
      </c>
      <c r="F1391" s="55" t="s">
        <v>3573</v>
      </c>
      <c r="G1391" s="54" t="s">
        <v>4422</v>
      </c>
      <c r="H1391" s="54" t="s">
        <v>4422</v>
      </c>
      <c r="I1391" s="55" t="s">
        <v>3322</v>
      </c>
      <c r="J1391" s="35">
        <v>2</v>
      </c>
      <c r="K1391" s="36">
        <v>180</v>
      </c>
      <c r="L1391" s="35">
        <v>1</v>
      </c>
      <c r="M1391" s="36">
        <v>200</v>
      </c>
      <c r="N1391" s="34"/>
      <c r="O1391" s="34"/>
      <c r="P1391" s="34"/>
      <c r="Q1391" s="34"/>
      <c r="R1391" s="35">
        <v>1</v>
      </c>
      <c r="S1391" s="35">
        <v>180</v>
      </c>
      <c r="T1391" s="34"/>
      <c r="U1391" s="34"/>
      <c r="V1391" s="34"/>
      <c r="W1391" s="34"/>
      <c r="X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>
        <v>1</v>
      </c>
      <c r="AO1391" s="36">
        <v>190</v>
      </c>
      <c r="AP1391" s="293">
        <f>MAX(K1391,M1391,O1391,Q1391,S1391,U1391,W1391,Y1391,AA1391,AC1391,AE1391,AG1391,AI1391,AK1391,AM1391,AO1391)*VLOOKUP(I1391,'5.- Instrumental'!$B$6:$O$303,14,FALSE)</f>
        <v>6.5519781144781142</v>
      </c>
      <c r="AQ1391" s="356">
        <f>VLOOKUP(C1391,'6.- Insumos'!$B$5:$K$2417,10,FALSE)</f>
        <v>422.64650666666671</v>
      </c>
      <c r="AR1391" s="293">
        <f>AP1391+AQ1391</f>
        <v>429.19848478114483</v>
      </c>
      <c r="AS1391" s="293">
        <f t="shared" si="63"/>
        <v>429.19848478114483</v>
      </c>
      <c r="AU1391" s="357"/>
    </row>
    <row r="1392" spans="2:47" ht="38.25">
      <c r="B1392" s="52">
        <v>1386</v>
      </c>
      <c r="C1392" s="334">
        <v>63660</v>
      </c>
      <c r="D1392" s="81" t="s">
        <v>2185</v>
      </c>
      <c r="E1392" s="66" t="s">
        <v>3569</v>
      </c>
      <c r="F1392" s="55" t="s">
        <v>3570</v>
      </c>
      <c r="G1392" s="54" t="s">
        <v>4422</v>
      </c>
      <c r="H1392" s="54" t="s">
        <v>4422</v>
      </c>
      <c r="I1392" s="55" t="s">
        <v>3315</v>
      </c>
      <c r="J1392" s="35">
        <v>2</v>
      </c>
      <c r="K1392" s="36">
        <v>180</v>
      </c>
      <c r="L1392" s="35">
        <v>1</v>
      </c>
      <c r="M1392" s="36">
        <v>200</v>
      </c>
      <c r="N1392" s="34"/>
      <c r="O1392" s="34"/>
      <c r="P1392" s="34"/>
      <c r="Q1392" s="34"/>
      <c r="R1392" s="35">
        <v>1</v>
      </c>
      <c r="S1392" s="35">
        <v>180</v>
      </c>
      <c r="T1392" s="34"/>
      <c r="U1392" s="34"/>
      <c r="V1392" s="34"/>
      <c r="W1392" s="34"/>
      <c r="X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>
        <v>1</v>
      </c>
      <c r="AO1392" s="36">
        <v>190</v>
      </c>
      <c r="AP1392" s="293">
        <f>MAX(K1392,M1392,O1392,Q1392,S1392,U1392,W1392,Y1392,AA1392,AC1392,AE1392,AG1392,AI1392,AK1392,AM1392,AO1392)*VLOOKUP(I1392,'5.- Instrumental'!$B$6:$O$303,14,FALSE)</f>
        <v>4.8786475869809207</v>
      </c>
      <c r="AQ1392" s="356">
        <f>VLOOKUP(C1392,'6.- Insumos'!$B$5:$K$2417,10,FALSE)</f>
        <v>347.37801666666667</v>
      </c>
      <c r="AR1392" s="293">
        <f>AP1392+AQ1392</f>
        <v>352.25666425364761</v>
      </c>
      <c r="AS1392" s="293">
        <f t="shared" si="63"/>
        <v>352.25666425364761</v>
      </c>
      <c r="AU1392" s="357"/>
    </row>
    <row r="1393" spans="2:47" ht="25.5">
      <c r="B1393" s="52">
        <v>1387</v>
      </c>
      <c r="C1393" s="334">
        <v>63700</v>
      </c>
      <c r="D1393" s="81" t="s">
        <v>2186</v>
      </c>
      <c r="E1393" s="66" t="s">
        <v>3569</v>
      </c>
      <c r="F1393" s="55" t="s">
        <v>1742</v>
      </c>
      <c r="G1393" s="54" t="s">
        <v>4422</v>
      </c>
      <c r="H1393" s="54" t="s">
        <v>4422</v>
      </c>
      <c r="I1393" s="54" t="s">
        <v>3322</v>
      </c>
      <c r="J1393" s="35">
        <v>3</v>
      </c>
      <c r="K1393" s="36">
        <v>300</v>
      </c>
      <c r="L1393" s="35">
        <v>1</v>
      </c>
      <c r="M1393" s="36">
        <v>320</v>
      </c>
      <c r="N1393" s="34"/>
      <c r="O1393" s="34"/>
      <c r="P1393" s="34"/>
      <c r="Q1393" s="34"/>
      <c r="R1393" s="35">
        <v>1</v>
      </c>
      <c r="S1393" s="35">
        <v>300</v>
      </c>
      <c r="T1393" s="34"/>
      <c r="U1393" s="34"/>
      <c r="V1393" s="34"/>
      <c r="W1393" s="34"/>
      <c r="X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>
        <v>1</v>
      </c>
      <c r="AO1393" s="36">
        <v>310</v>
      </c>
      <c r="AP1393" s="293">
        <f>MAX(K1393,M1393,O1393,Q1393,S1393,U1393,W1393,Y1393,AA1393,AC1393,AE1393,AG1393,AI1393,AK1393,AM1393,AO1393)*VLOOKUP(I1393,'5.- Instrumental'!$B$6:$O$303,14,FALSE)</f>
        <v>10.483164983164983</v>
      </c>
      <c r="AQ1393" s="356">
        <f>VLOOKUP(C1393,'6.- Insumos'!$B$5:$K$2417,10,FALSE)</f>
        <v>495.76800666666662</v>
      </c>
      <c r="AR1393" s="293" t="s">
        <v>3270</v>
      </c>
      <c r="AS1393" s="293">
        <f t="shared" si="63"/>
        <v>506.25117164983158</v>
      </c>
      <c r="AU1393" s="357"/>
    </row>
    <row r="1394" spans="2:47" ht="25.5">
      <c r="B1394" s="52">
        <v>1388</v>
      </c>
      <c r="C1394" s="334">
        <v>63710</v>
      </c>
      <c r="D1394" s="81" t="s">
        <v>2187</v>
      </c>
      <c r="E1394" s="66" t="s">
        <v>3569</v>
      </c>
      <c r="F1394" s="55" t="s">
        <v>3573</v>
      </c>
      <c r="G1394" s="54" t="s">
        <v>4422</v>
      </c>
      <c r="H1394" s="54" t="s">
        <v>4422</v>
      </c>
      <c r="I1394" s="55" t="s">
        <v>3322</v>
      </c>
      <c r="J1394" s="35">
        <v>3</v>
      </c>
      <c r="K1394" s="36">
        <v>300</v>
      </c>
      <c r="L1394" s="35">
        <v>1</v>
      </c>
      <c r="M1394" s="36">
        <v>320</v>
      </c>
      <c r="N1394" s="34"/>
      <c r="O1394" s="34"/>
      <c r="P1394" s="34"/>
      <c r="Q1394" s="34"/>
      <c r="R1394" s="35">
        <v>1</v>
      </c>
      <c r="S1394" s="35">
        <v>300</v>
      </c>
      <c r="T1394" s="34"/>
      <c r="U1394" s="34"/>
      <c r="V1394" s="34"/>
      <c r="W1394" s="34"/>
      <c r="X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>
        <v>1</v>
      </c>
      <c r="AO1394" s="36">
        <v>310</v>
      </c>
      <c r="AP1394" s="293">
        <f>MAX(K1394,M1394,O1394,Q1394,S1394,U1394,W1394,Y1394,AA1394,AC1394,AE1394,AG1394,AI1394,AK1394,AM1394,AO1394)*VLOOKUP(I1394,'5.- Instrumental'!$B$6:$O$303,14,FALSE)</f>
        <v>10.483164983164983</v>
      </c>
      <c r="AQ1394" s="356">
        <f>VLOOKUP(C1394,'6.- Insumos'!$B$5:$K$2417,10,FALSE)</f>
        <v>511.85850666666664</v>
      </c>
      <c r="AR1394" s="293">
        <f t="shared" ref="AR1394:AR1404" si="65">AP1394+AQ1394</f>
        <v>522.3416716498316</v>
      </c>
      <c r="AS1394" s="293">
        <f t="shared" si="63"/>
        <v>522.3416716498316</v>
      </c>
      <c r="AU1394" s="357"/>
    </row>
    <row r="1395" spans="2:47" ht="38.25">
      <c r="B1395" s="52">
        <v>1389</v>
      </c>
      <c r="C1395" s="334">
        <v>63740</v>
      </c>
      <c r="D1395" s="81" t="s">
        <v>2188</v>
      </c>
      <c r="E1395" s="66" t="s">
        <v>3569</v>
      </c>
      <c r="F1395" s="55" t="s">
        <v>3573</v>
      </c>
      <c r="G1395" s="54" t="s">
        <v>4422</v>
      </c>
      <c r="H1395" s="54" t="s">
        <v>4422</v>
      </c>
      <c r="I1395" s="55" t="s">
        <v>3322</v>
      </c>
      <c r="J1395" s="35">
        <v>2</v>
      </c>
      <c r="K1395" s="36">
        <v>240</v>
      </c>
      <c r="L1395" s="35">
        <v>1</v>
      </c>
      <c r="M1395" s="36">
        <v>260</v>
      </c>
      <c r="N1395" s="34"/>
      <c r="O1395" s="34"/>
      <c r="P1395" s="34"/>
      <c r="Q1395" s="34"/>
      <c r="R1395" s="35">
        <v>1</v>
      </c>
      <c r="S1395" s="35">
        <v>240</v>
      </c>
      <c r="T1395" s="34"/>
      <c r="U1395" s="34"/>
      <c r="V1395" s="34"/>
      <c r="W1395" s="34"/>
      <c r="X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>
        <v>1</v>
      </c>
      <c r="AO1395" s="36">
        <v>250</v>
      </c>
      <c r="AP1395" s="293">
        <f>MAX(K1395,M1395,O1395,Q1395,S1395,U1395,W1395,Y1395,AA1395,AC1395,AE1395,AG1395,AI1395,AK1395,AM1395,AO1395)*VLOOKUP(I1395,'5.- Instrumental'!$B$6:$O$303,14,FALSE)</f>
        <v>8.5175715488215484</v>
      </c>
      <c r="AQ1395" s="356">
        <f>VLOOKUP(C1395,'6.- Insumos'!$B$5:$K$2417,10,FALSE)</f>
        <v>471.12250666666665</v>
      </c>
      <c r="AR1395" s="293">
        <f t="shared" si="65"/>
        <v>479.64007821548819</v>
      </c>
      <c r="AS1395" s="293">
        <f t="shared" si="63"/>
        <v>479.64007821548819</v>
      </c>
      <c r="AU1395" s="357"/>
    </row>
    <row r="1396" spans="2:47" ht="51">
      <c r="B1396" s="52">
        <v>1390</v>
      </c>
      <c r="C1396" s="334">
        <v>63741</v>
      </c>
      <c r="D1396" s="81" t="s">
        <v>2189</v>
      </c>
      <c r="E1396" s="66" t="s">
        <v>3569</v>
      </c>
      <c r="F1396" s="55" t="s">
        <v>3573</v>
      </c>
      <c r="G1396" s="54" t="s">
        <v>4422</v>
      </c>
      <c r="H1396" s="54" t="s">
        <v>4422</v>
      </c>
      <c r="I1396" s="55" t="s">
        <v>3322</v>
      </c>
      <c r="J1396" s="35">
        <v>2</v>
      </c>
      <c r="K1396" s="36">
        <v>60</v>
      </c>
      <c r="L1396" s="35">
        <v>1</v>
      </c>
      <c r="M1396" s="36">
        <v>80</v>
      </c>
      <c r="N1396" s="34"/>
      <c r="O1396" s="34"/>
      <c r="P1396" s="34"/>
      <c r="Q1396" s="34"/>
      <c r="R1396" s="35">
        <v>1</v>
      </c>
      <c r="S1396" s="35">
        <v>60</v>
      </c>
      <c r="T1396" s="34"/>
      <c r="U1396" s="34"/>
      <c r="V1396" s="34"/>
      <c r="W1396" s="34"/>
      <c r="X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>
        <v>1</v>
      </c>
      <c r="AO1396" s="36">
        <v>70</v>
      </c>
      <c r="AP1396" s="293">
        <f>MAX(K1396,M1396,O1396,Q1396,S1396,U1396,W1396,Y1396,AA1396,AC1396,AE1396,AG1396,AI1396,AK1396,AM1396,AO1396)*VLOOKUP(I1396,'5.- Instrumental'!$B$6:$O$303,14,FALSE)</f>
        <v>2.6207912457912457</v>
      </c>
      <c r="AQ1396" s="356">
        <f>VLOOKUP(C1396,'6.- Insumos'!$B$5:$K$2417,10,FALSE)</f>
        <v>348.91450666666668</v>
      </c>
      <c r="AR1396" s="293">
        <f t="shared" si="65"/>
        <v>351.53529791245791</v>
      </c>
      <c r="AS1396" s="293">
        <f t="shared" si="63"/>
        <v>351.53529791245791</v>
      </c>
      <c r="AU1396" s="357"/>
    </row>
    <row r="1397" spans="2:47" ht="25.5">
      <c r="B1397" s="52">
        <v>1391</v>
      </c>
      <c r="C1397" s="334">
        <v>64400</v>
      </c>
      <c r="D1397" s="81" t="s">
        <v>2190</v>
      </c>
      <c r="E1397" s="66" t="s">
        <v>3562</v>
      </c>
      <c r="F1397" s="55" t="s">
        <v>3565</v>
      </c>
      <c r="G1397" s="54" t="s">
        <v>4422</v>
      </c>
      <c r="H1397" s="54" t="s">
        <v>4422</v>
      </c>
      <c r="I1397" s="54" t="s">
        <v>3293</v>
      </c>
      <c r="J1397" s="34">
        <v>1</v>
      </c>
      <c r="K1397" s="34">
        <v>30</v>
      </c>
      <c r="L1397" s="34"/>
      <c r="M1397" s="34"/>
      <c r="N1397" s="34"/>
      <c r="O1397" s="34"/>
      <c r="P1397" s="34"/>
      <c r="Q1397" s="34"/>
      <c r="R1397" s="34"/>
      <c r="S1397" s="34"/>
      <c r="T1397" s="34"/>
      <c r="U1397" s="34"/>
      <c r="V1397" s="34"/>
      <c r="W1397" s="34"/>
      <c r="X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>
        <v>1</v>
      </c>
      <c r="AO1397" s="34">
        <v>35</v>
      </c>
      <c r="AP1397" s="293">
        <f>MAX(K1397,M1397,O1397,Q1397,S1397,U1397,W1397,Y1397,AA1397,AC1397,AE1397,AG1397,AI1397,AK1397,AM1397,AO1397)*VLOOKUP(I1397,'5.- Instrumental'!$B$6:$O$303,14,FALSE)</f>
        <v>7.3008733164983172E-2</v>
      </c>
      <c r="AQ1397" s="356">
        <f>VLOOKUP(C1397,'6.- Insumos'!$B$5:$K$2417,10,FALSE)</f>
        <v>2.9198499999999998</v>
      </c>
      <c r="AR1397" s="293">
        <f t="shared" si="65"/>
        <v>2.992858733164983</v>
      </c>
      <c r="AS1397" s="293">
        <f t="shared" si="63"/>
        <v>2.992858733164983</v>
      </c>
      <c r="AU1397" s="357"/>
    </row>
    <row r="1398" spans="2:47" ht="38.25">
      <c r="B1398" s="52">
        <v>1392</v>
      </c>
      <c r="C1398" s="334">
        <v>64505</v>
      </c>
      <c r="D1398" s="81" t="s">
        <v>2191</v>
      </c>
      <c r="E1398" s="66" t="s">
        <v>3562</v>
      </c>
      <c r="F1398" s="55" t="s">
        <v>3565</v>
      </c>
      <c r="G1398" s="54" t="s">
        <v>4422</v>
      </c>
      <c r="H1398" s="54" t="s">
        <v>4422</v>
      </c>
      <c r="I1398" s="54" t="s">
        <v>3293</v>
      </c>
      <c r="J1398" s="34">
        <v>1</v>
      </c>
      <c r="K1398" s="34">
        <v>30</v>
      </c>
      <c r="L1398" s="34"/>
      <c r="M1398" s="34"/>
      <c r="N1398" s="34"/>
      <c r="O1398" s="34"/>
      <c r="P1398" s="34"/>
      <c r="Q1398" s="34"/>
      <c r="R1398" s="34"/>
      <c r="S1398" s="34"/>
      <c r="T1398" s="34"/>
      <c r="U1398" s="34"/>
      <c r="V1398" s="34"/>
      <c r="W1398" s="34"/>
      <c r="X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>
        <v>1</v>
      </c>
      <c r="AO1398" s="34">
        <v>35</v>
      </c>
      <c r="AP1398" s="293">
        <f>MAX(K1398,M1398,O1398,Q1398,S1398,U1398,W1398,Y1398,AA1398,AC1398,AE1398,AG1398,AI1398,AK1398,AM1398,AO1398)*VLOOKUP(I1398,'5.- Instrumental'!$B$6:$O$303,14,FALSE)</f>
        <v>7.3008733164983172E-2</v>
      </c>
      <c r="AQ1398" s="356">
        <f>VLOOKUP(C1398,'6.- Insumos'!$B$5:$K$2417,10,FALSE)</f>
        <v>2.9198499999999998</v>
      </c>
      <c r="AR1398" s="293">
        <f t="shared" si="65"/>
        <v>2.992858733164983</v>
      </c>
      <c r="AS1398" s="293">
        <f t="shared" si="63"/>
        <v>2.992858733164983</v>
      </c>
      <c r="AU1398" s="357"/>
    </row>
    <row r="1399" spans="2:47" ht="25.5">
      <c r="B1399" s="52">
        <v>1393</v>
      </c>
      <c r="C1399" s="334">
        <v>64550</v>
      </c>
      <c r="D1399" s="81" t="s">
        <v>2192</v>
      </c>
      <c r="E1399" s="66" t="s">
        <v>3562</v>
      </c>
      <c r="F1399" s="55" t="s">
        <v>3565</v>
      </c>
      <c r="G1399" s="54" t="s">
        <v>4422</v>
      </c>
      <c r="H1399" s="54" t="s">
        <v>4422</v>
      </c>
      <c r="I1399" s="54" t="s">
        <v>3293</v>
      </c>
      <c r="J1399" s="34">
        <v>1</v>
      </c>
      <c r="K1399" s="34">
        <v>30</v>
      </c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  <c r="W1399" s="34"/>
      <c r="X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>
        <v>1</v>
      </c>
      <c r="AO1399" s="34">
        <v>35</v>
      </c>
      <c r="AP1399" s="293">
        <f>MAX(K1399,M1399,O1399,Q1399,S1399,U1399,W1399,Y1399,AA1399,AC1399,AE1399,AG1399,AI1399,AK1399,AM1399,AO1399)*VLOOKUP(I1399,'5.- Instrumental'!$B$6:$O$303,14,FALSE)</f>
        <v>7.3008733164983172E-2</v>
      </c>
      <c r="AQ1399" s="356">
        <f>VLOOKUP(C1399,'6.- Insumos'!$B$5:$K$2417,10,FALSE)</f>
        <v>2.9198499999999998</v>
      </c>
      <c r="AR1399" s="293">
        <f t="shared" si="65"/>
        <v>2.992858733164983</v>
      </c>
      <c r="AS1399" s="293">
        <f t="shared" si="63"/>
        <v>2.992858733164983</v>
      </c>
      <c r="AU1399" s="357"/>
    </row>
    <row r="1400" spans="2:47" ht="51">
      <c r="B1400" s="52">
        <v>1394</v>
      </c>
      <c r="C1400" s="334">
        <v>64600</v>
      </c>
      <c r="D1400" s="81" t="s">
        <v>2193</v>
      </c>
      <c r="E1400" s="66" t="s">
        <v>3562</v>
      </c>
      <c r="F1400" s="55" t="s">
        <v>3565</v>
      </c>
      <c r="G1400" s="54" t="s">
        <v>4422</v>
      </c>
      <c r="H1400" s="54" t="s">
        <v>4422</v>
      </c>
      <c r="I1400" s="54" t="s">
        <v>3293</v>
      </c>
      <c r="J1400" s="34">
        <v>1</v>
      </c>
      <c r="K1400" s="34">
        <v>30</v>
      </c>
      <c r="L1400" s="34"/>
      <c r="M1400" s="34"/>
      <c r="N1400" s="34"/>
      <c r="O1400" s="34"/>
      <c r="P1400" s="34"/>
      <c r="Q1400" s="34"/>
      <c r="R1400" s="34"/>
      <c r="S1400" s="34"/>
      <c r="T1400" s="34"/>
      <c r="U1400" s="34"/>
      <c r="V1400" s="34"/>
      <c r="W1400" s="34"/>
      <c r="X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>
        <v>1</v>
      </c>
      <c r="AO1400" s="34">
        <v>35</v>
      </c>
      <c r="AP1400" s="293">
        <f>MAX(K1400,M1400,O1400,Q1400,S1400,U1400,W1400,Y1400,AA1400,AC1400,AE1400,AG1400,AI1400,AK1400,AM1400,AO1400)*VLOOKUP(I1400,'5.- Instrumental'!$B$6:$O$303,14,FALSE)</f>
        <v>7.3008733164983172E-2</v>
      </c>
      <c r="AQ1400" s="356">
        <f>VLOOKUP(C1400,'6.- Insumos'!$B$5:$K$2417,10,FALSE)</f>
        <v>2.9198499999999998</v>
      </c>
      <c r="AR1400" s="293">
        <f t="shared" si="65"/>
        <v>2.992858733164983</v>
      </c>
      <c r="AS1400" s="293">
        <f t="shared" si="63"/>
        <v>2.992858733164983</v>
      </c>
      <c r="AU1400" s="357"/>
    </row>
    <row r="1401" spans="2:47" ht="25.5">
      <c r="B1401" s="52">
        <v>1395</v>
      </c>
      <c r="C1401" s="334">
        <v>64722</v>
      </c>
      <c r="D1401" s="81" t="s">
        <v>2194</v>
      </c>
      <c r="E1401" s="66" t="s">
        <v>3569</v>
      </c>
      <c r="F1401" s="55" t="s">
        <v>3573</v>
      </c>
      <c r="G1401" s="54" t="s">
        <v>4422</v>
      </c>
      <c r="H1401" s="54" t="s">
        <v>4422</v>
      </c>
      <c r="I1401" s="55" t="s">
        <v>3322</v>
      </c>
      <c r="J1401" s="34">
        <v>2</v>
      </c>
      <c r="K1401" s="34">
        <v>60</v>
      </c>
      <c r="L1401" s="34">
        <v>1</v>
      </c>
      <c r="M1401" s="34">
        <v>70</v>
      </c>
      <c r="N1401" s="34"/>
      <c r="O1401" s="34"/>
      <c r="P1401" s="34"/>
      <c r="Q1401" s="34"/>
      <c r="R1401" s="34">
        <v>1</v>
      </c>
      <c r="S1401" s="34">
        <v>60</v>
      </c>
      <c r="T1401" s="34"/>
      <c r="U1401" s="34"/>
      <c r="V1401" s="34"/>
      <c r="W1401" s="34"/>
      <c r="X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>
        <v>1</v>
      </c>
      <c r="AO1401" s="34">
        <v>70</v>
      </c>
      <c r="AP1401" s="293">
        <f>MAX(K1401,M1401,O1401,Q1401,S1401,U1401,W1401,Y1401,AA1401,AC1401,AE1401,AG1401,AI1401,AK1401,AM1401,AO1401)*VLOOKUP(I1401,'5.- Instrumental'!$B$6:$O$303,14,FALSE)</f>
        <v>2.29319234006734</v>
      </c>
      <c r="AQ1401" s="356">
        <f>VLOOKUP(C1401,'6.- Insumos'!$B$5:$K$2417,10,FALSE)</f>
        <v>342.12517333333335</v>
      </c>
      <c r="AR1401" s="293">
        <f t="shared" si="65"/>
        <v>344.41836567340067</v>
      </c>
      <c r="AS1401" s="293">
        <f t="shared" si="63"/>
        <v>344.41836567340067</v>
      </c>
      <c r="AU1401" s="357"/>
    </row>
    <row r="1402" spans="2:47" ht="38.25">
      <c r="B1402" s="52">
        <v>1396</v>
      </c>
      <c r="C1402" s="334">
        <v>64774</v>
      </c>
      <c r="D1402" s="81" t="s">
        <v>2195</v>
      </c>
      <c r="E1402" s="66" t="s">
        <v>3569</v>
      </c>
      <c r="F1402" s="55" t="s">
        <v>3573</v>
      </c>
      <c r="G1402" s="54" t="s">
        <v>4422</v>
      </c>
      <c r="H1402" s="54" t="s">
        <v>4422</v>
      </c>
      <c r="I1402" s="55" t="s">
        <v>3315</v>
      </c>
      <c r="J1402" s="35">
        <v>2</v>
      </c>
      <c r="K1402" s="36">
        <v>240</v>
      </c>
      <c r="L1402" s="35">
        <v>1</v>
      </c>
      <c r="M1402" s="36">
        <v>260</v>
      </c>
      <c r="N1402" s="34"/>
      <c r="O1402" s="34"/>
      <c r="P1402" s="34"/>
      <c r="Q1402" s="34"/>
      <c r="R1402" s="35">
        <v>1</v>
      </c>
      <c r="S1402" s="35">
        <v>240</v>
      </c>
      <c r="T1402" s="34"/>
      <c r="U1402" s="34"/>
      <c r="V1402" s="34"/>
      <c r="W1402" s="34"/>
      <c r="X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>
        <v>1</v>
      </c>
      <c r="AO1402" s="36">
        <v>250</v>
      </c>
      <c r="AP1402" s="293">
        <f>MAX(K1402,M1402,O1402,Q1402,S1402,U1402,W1402,Y1402,AA1402,AC1402,AE1402,AG1402,AI1402,AK1402,AM1402,AO1402)*VLOOKUP(I1402,'5.- Instrumental'!$B$6:$O$303,14,FALSE)</f>
        <v>6.3422418630751967</v>
      </c>
      <c r="AQ1402" s="356">
        <f>VLOOKUP(C1402,'6.- Insumos'!$B$5:$K$2417,10,FALSE)</f>
        <v>471.12250666666665</v>
      </c>
      <c r="AR1402" s="293">
        <f t="shared" si="65"/>
        <v>477.46474852974183</v>
      </c>
      <c r="AS1402" s="293">
        <f t="shared" si="63"/>
        <v>477.46474852974183</v>
      </c>
      <c r="AU1402" s="357"/>
    </row>
    <row r="1403" spans="2:47" ht="38.25">
      <c r="B1403" s="52">
        <v>1397</v>
      </c>
      <c r="C1403" s="334">
        <v>64802</v>
      </c>
      <c r="D1403" s="81" t="s">
        <v>2196</v>
      </c>
      <c r="E1403" s="66" t="s">
        <v>3569</v>
      </c>
      <c r="F1403" s="55" t="s">
        <v>3573</v>
      </c>
      <c r="G1403" s="54" t="s">
        <v>4422</v>
      </c>
      <c r="H1403" s="54" t="s">
        <v>4422</v>
      </c>
      <c r="I1403" s="55" t="s">
        <v>3315</v>
      </c>
      <c r="J1403" s="35">
        <v>2</v>
      </c>
      <c r="K1403" s="36">
        <v>180</v>
      </c>
      <c r="L1403" s="35">
        <v>1</v>
      </c>
      <c r="M1403" s="36">
        <v>200</v>
      </c>
      <c r="N1403" s="34"/>
      <c r="O1403" s="34"/>
      <c r="P1403" s="34"/>
      <c r="Q1403" s="34"/>
      <c r="R1403" s="35">
        <v>1</v>
      </c>
      <c r="S1403" s="35">
        <v>180</v>
      </c>
      <c r="T1403" s="34"/>
      <c r="U1403" s="34"/>
      <c r="V1403" s="34"/>
      <c r="W1403" s="34"/>
      <c r="X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>
        <v>1</v>
      </c>
      <c r="AO1403" s="36">
        <v>190</v>
      </c>
      <c r="AP1403" s="293">
        <f>MAX(K1403,M1403,O1403,Q1403,S1403,U1403,W1403,Y1403,AA1403,AC1403,AE1403,AG1403,AI1403,AK1403,AM1403,AO1403)*VLOOKUP(I1403,'5.- Instrumental'!$B$6:$O$303,14,FALSE)</f>
        <v>4.8786475869809207</v>
      </c>
      <c r="AQ1403" s="356">
        <f>VLOOKUP(C1403,'6.- Insumos'!$B$5:$K$2417,10,FALSE)</f>
        <v>430.38650666666672</v>
      </c>
      <c r="AR1403" s="293">
        <f t="shared" si="65"/>
        <v>435.26515425364767</v>
      </c>
      <c r="AS1403" s="293">
        <f t="shared" si="63"/>
        <v>435.26515425364767</v>
      </c>
      <c r="AU1403" s="357"/>
    </row>
    <row r="1404" spans="2:47" ht="38.25">
      <c r="B1404" s="52">
        <v>1398</v>
      </c>
      <c r="C1404" s="334">
        <v>64831</v>
      </c>
      <c r="D1404" s="81" t="s">
        <v>2197</v>
      </c>
      <c r="E1404" s="66" t="s">
        <v>3569</v>
      </c>
      <c r="F1404" s="55" t="s">
        <v>3573</v>
      </c>
      <c r="G1404" s="54" t="s">
        <v>4422</v>
      </c>
      <c r="H1404" s="54" t="s">
        <v>4422</v>
      </c>
      <c r="I1404" s="55" t="s">
        <v>3315</v>
      </c>
      <c r="J1404" s="35">
        <v>2</v>
      </c>
      <c r="K1404" s="36">
        <v>180</v>
      </c>
      <c r="L1404" s="35">
        <v>1</v>
      </c>
      <c r="M1404" s="36">
        <v>200</v>
      </c>
      <c r="N1404" s="34"/>
      <c r="O1404" s="34"/>
      <c r="P1404" s="34"/>
      <c r="Q1404" s="34"/>
      <c r="R1404" s="35">
        <v>1</v>
      </c>
      <c r="S1404" s="35">
        <v>180</v>
      </c>
      <c r="T1404" s="34"/>
      <c r="U1404" s="34"/>
      <c r="V1404" s="34"/>
      <c r="W1404" s="34"/>
      <c r="X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>
        <v>1</v>
      </c>
      <c r="AO1404" s="36">
        <v>190</v>
      </c>
      <c r="AP1404" s="293">
        <f>MAX(K1404,M1404,O1404,Q1404,S1404,U1404,W1404,Y1404,AA1404,AC1404,AE1404,AG1404,AI1404,AK1404,AM1404,AO1404)*VLOOKUP(I1404,'5.- Instrumental'!$B$6:$O$303,14,FALSE)</f>
        <v>4.8786475869809207</v>
      </c>
      <c r="AQ1404" s="356">
        <f>VLOOKUP(C1404,'6.- Insumos'!$B$5:$K$2417,10,FALSE)</f>
        <v>200.41249000000002</v>
      </c>
      <c r="AR1404" s="293">
        <f t="shared" si="65"/>
        <v>205.29113758698094</v>
      </c>
      <c r="AS1404" s="293">
        <f t="shared" si="63"/>
        <v>205.29113758698094</v>
      </c>
      <c r="AU1404" s="357"/>
    </row>
    <row r="1405" spans="2:47" ht="38.25">
      <c r="B1405" s="52">
        <v>1399</v>
      </c>
      <c r="C1405" s="334">
        <v>64861</v>
      </c>
      <c r="D1405" s="81" t="s">
        <v>2198</v>
      </c>
      <c r="E1405" s="66" t="s">
        <v>3569</v>
      </c>
      <c r="F1405" s="55" t="s">
        <v>1742</v>
      </c>
      <c r="G1405" s="54" t="s">
        <v>4422</v>
      </c>
      <c r="H1405" s="54" t="s">
        <v>4422</v>
      </c>
      <c r="I1405" s="54" t="s">
        <v>3315</v>
      </c>
      <c r="J1405" s="35">
        <v>3</v>
      </c>
      <c r="K1405" s="36">
        <v>360</v>
      </c>
      <c r="L1405" s="35">
        <v>1</v>
      </c>
      <c r="M1405" s="36">
        <v>380</v>
      </c>
      <c r="N1405" s="34"/>
      <c r="O1405" s="34"/>
      <c r="P1405" s="34"/>
      <c r="Q1405" s="34"/>
      <c r="R1405" s="35">
        <v>1</v>
      </c>
      <c r="S1405" s="35">
        <v>360</v>
      </c>
      <c r="T1405" s="34"/>
      <c r="U1405" s="34"/>
      <c r="V1405" s="34"/>
      <c r="W1405" s="34"/>
      <c r="X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>
        <v>1</v>
      </c>
      <c r="AO1405" s="36">
        <v>370</v>
      </c>
      <c r="AP1405" s="293">
        <f>MAX(K1405,M1405,O1405,Q1405,S1405,U1405,W1405,Y1405,AA1405,AC1405,AE1405,AG1405,AI1405,AK1405,AM1405,AO1405)*VLOOKUP(I1405,'5.- Instrumental'!$B$6:$O$303,14,FALSE)</f>
        <v>9.2694304152637486</v>
      </c>
      <c r="AQ1405" s="356">
        <f>VLOOKUP(C1405,'6.- Insumos'!$B$5:$K$2417,10,FALSE)</f>
        <v>536.50400666666656</v>
      </c>
      <c r="AR1405" s="293" t="s">
        <v>3270</v>
      </c>
      <c r="AS1405" s="293">
        <f t="shared" ref="AS1405:AS1468" si="66">AP1405++AQ1405</f>
        <v>545.7734370819303</v>
      </c>
      <c r="AU1405" s="357"/>
    </row>
    <row r="1406" spans="2:47" ht="38.25">
      <c r="B1406" s="52">
        <v>1400</v>
      </c>
      <c r="C1406" s="334">
        <v>64864</v>
      </c>
      <c r="D1406" s="81" t="s">
        <v>2199</v>
      </c>
      <c r="E1406" s="66" t="s">
        <v>3569</v>
      </c>
      <c r="F1406" s="55" t="s">
        <v>1742</v>
      </c>
      <c r="G1406" s="54" t="s">
        <v>4422</v>
      </c>
      <c r="H1406" s="54" t="s">
        <v>4422</v>
      </c>
      <c r="I1406" s="54" t="s">
        <v>3315</v>
      </c>
      <c r="J1406" s="35">
        <v>3</v>
      </c>
      <c r="K1406" s="36">
        <v>300</v>
      </c>
      <c r="L1406" s="35">
        <v>1</v>
      </c>
      <c r="M1406" s="36">
        <v>320</v>
      </c>
      <c r="N1406" s="34"/>
      <c r="O1406" s="34"/>
      <c r="P1406" s="34"/>
      <c r="Q1406" s="34"/>
      <c r="R1406" s="35">
        <v>1</v>
      </c>
      <c r="S1406" s="35">
        <v>300</v>
      </c>
      <c r="T1406" s="34"/>
      <c r="U1406" s="34"/>
      <c r="V1406" s="34"/>
      <c r="W1406" s="34"/>
      <c r="X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>
        <v>1</v>
      </c>
      <c r="AO1406" s="36">
        <v>310</v>
      </c>
      <c r="AP1406" s="293">
        <f>MAX(K1406,M1406,O1406,Q1406,S1406,U1406,W1406,Y1406,AA1406,AC1406,AE1406,AG1406,AI1406,AK1406,AM1406,AO1406)*VLOOKUP(I1406,'5.- Instrumental'!$B$6:$O$303,14,FALSE)</f>
        <v>7.8058361391694735</v>
      </c>
      <c r="AQ1406" s="356">
        <f>VLOOKUP(C1406,'6.- Insumos'!$B$5:$K$2417,10,FALSE)</f>
        <v>503.50800666666657</v>
      </c>
      <c r="AR1406" s="293" t="s">
        <v>3270</v>
      </c>
      <c r="AS1406" s="293">
        <f t="shared" si="66"/>
        <v>511.31384280583603</v>
      </c>
      <c r="AU1406" s="357"/>
    </row>
    <row r="1407" spans="2:47" ht="38.25">
      <c r="B1407" s="52">
        <v>1401</v>
      </c>
      <c r="C1407" s="334">
        <v>64866</v>
      </c>
      <c r="D1407" s="81" t="s">
        <v>2200</v>
      </c>
      <c r="E1407" s="66" t="s">
        <v>3569</v>
      </c>
      <c r="F1407" s="55" t="s">
        <v>1742</v>
      </c>
      <c r="G1407" s="54" t="s">
        <v>4422</v>
      </c>
      <c r="H1407" s="54" t="s">
        <v>4422</v>
      </c>
      <c r="I1407" s="54" t="s">
        <v>3315</v>
      </c>
      <c r="J1407" s="35">
        <v>3</v>
      </c>
      <c r="K1407" s="36">
        <v>300</v>
      </c>
      <c r="L1407" s="35">
        <v>1</v>
      </c>
      <c r="M1407" s="36">
        <v>320</v>
      </c>
      <c r="N1407" s="34"/>
      <c r="O1407" s="34"/>
      <c r="P1407" s="34"/>
      <c r="Q1407" s="34"/>
      <c r="R1407" s="35">
        <v>1</v>
      </c>
      <c r="S1407" s="35">
        <v>300</v>
      </c>
      <c r="T1407" s="34"/>
      <c r="U1407" s="34"/>
      <c r="V1407" s="34"/>
      <c r="W1407" s="34"/>
      <c r="X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>
        <v>1</v>
      </c>
      <c r="AO1407" s="36">
        <v>310</v>
      </c>
      <c r="AP1407" s="293">
        <f>MAX(K1407,M1407,O1407,Q1407,S1407,U1407,W1407,Y1407,AA1407,AC1407,AE1407,AG1407,AI1407,AK1407,AM1407,AO1407)*VLOOKUP(I1407,'5.- Instrumental'!$B$6:$O$303,14,FALSE)</f>
        <v>7.8058361391694735</v>
      </c>
      <c r="AQ1407" s="356">
        <f>VLOOKUP(C1407,'6.- Insumos'!$B$5:$K$2417,10,FALSE)</f>
        <v>495.76800666666662</v>
      </c>
      <c r="AR1407" s="293" t="s">
        <v>3270</v>
      </c>
      <c r="AS1407" s="293">
        <f t="shared" si="66"/>
        <v>503.57384280583608</v>
      </c>
      <c r="AU1407" s="357"/>
    </row>
    <row r="1408" spans="2:47" ht="38.25">
      <c r="B1408" s="52">
        <v>1402</v>
      </c>
      <c r="C1408" s="334">
        <v>64885</v>
      </c>
      <c r="D1408" s="81" t="s">
        <v>2201</v>
      </c>
      <c r="E1408" s="66" t="s">
        <v>3569</v>
      </c>
      <c r="F1408" s="55" t="s">
        <v>3573</v>
      </c>
      <c r="G1408" s="54" t="s">
        <v>4422</v>
      </c>
      <c r="H1408" s="54" t="s">
        <v>4422</v>
      </c>
      <c r="I1408" s="55" t="s">
        <v>3315</v>
      </c>
      <c r="J1408" s="35">
        <v>3</v>
      </c>
      <c r="K1408" s="36">
        <v>300</v>
      </c>
      <c r="L1408" s="35">
        <v>1</v>
      </c>
      <c r="M1408" s="36">
        <v>320</v>
      </c>
      <c r="N1408" s="34"/>
      <c r="O1408" s="34"/>
      <c r="P1408" s="34"/>
      <c r="Q1408" s="34"/>
      <c r="R1408" s="35">
        <v>1</v>
      </c>
      <c r="S1408" s="35">
        <v>300</v>
      </c>
      <c r="T1408" s="34"/>
      <c r="U1408" s="34"/>
      <c r="V1408" s="34"/>
      <c r="W1408" s="34"/>
      <c r="X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>
        <v>1</v>
      </c>
      <c r="AO1408" s="36">
        <v>310</v>
      </c>
      <c r="AP1408" s="293">
        <f>MAX(K1408,M1408,O1408,Q1408,S1408,U1408,W1408,Y1408,AA1408,AC1408,AE1408,AG1408,AI1408,AK1408,AM1408,AO1408)*VLOOKUP(I1408,'5.- Instrumental'!$B$6:$O$303,14,FALSE)</f>
        <v>7.8058361391694735</v>
      </c>
      <c r="AQ1408" s="356">
        <f>VLOOKUP(C1408,'6.- Insumos'!$B$5:$K$2417,10,FALSE)</f>
        <v>511.85850666666664</v>
      </c>
      <c r="AR1408" s="293">
        <f>AP1408+AQ1408</f>
        <v>519.6643428058361</v>
      </c>
      <c r="AS1408" s="293">
        <f t="shared" si="66"/>
        <v>519.6643428058361</v>
      </c>
      <c r="AU1408" s="357"/>
    </row>
    <row r="1409" spans="2:47" ht="25.5">
      <c r="B1409" s="52">
        <v>1403</v>
      </c>
      <c r="C1409" s="334">
        <v>64918</v>
      </c>
      <c r="D1409" s="81" t="s">
        <v>2202</v>
      </c>
      <c r="E1409" s="66" t="s">
        <v>3562</v>
      </c>
      <c r="F1409" s="55" t="s">
        <v>3565</v>
      </c>
      <c r="G1409" s="54" t="s">
        <v>4422</v>
      </c>
      <c r="H1409" s="54" t="s">
        <v>4422</v>
      </c>
      <c r="I1409" s="55" t="s">
        <v>3293</v>
      </c>
      <c r="J1409" s="34">
        <v>1</v>
      </c>
      <c r="K1409" s="34">
        <v>20</v>
      </c>
      <c r="L1409" s="34"/>
      <c r="M1409" s="34"/>
      <c r="N1409" s="34"/>
      <c r="O1409" s="34"/>
      <c r="P1409" s="34"/>
      <c r="Q1409" s="34"/>
      <c r="R1409" s="34"/>
      <c r="S1409" s="34"/>
      <c r="T1409" s="34"/>
      <c r="U1409" s="34"/>
      <c r="V1409" s="34"/>
      <c r="W1409" s="34"/>
      <c r="X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>
        <v>1</v>
      </c>
      <c r="AO1409" s="34">
        <v>25</v>
      </c>
      <c r="AP1409" s="293">
        <f>MAX(K1409,M1409,O1409,Q1409,S1409,U1409,W1409,Y1409,AA1409,AC1409,AE1409,AG1409,AI1409,AK1409,AM1409,AO1409)*VLOOKUP(I1409,'5.- Instrumental'!$B$6:$O$303,14,FALSE)</f>
        <v>5.2149095117845122E-2</v>
      </c>
      <c r="AQ1409" s="356">
        <f>VLOOKUP(C1409,'6.- Insumos'!$B$5:$K$2417,10,FALSE)</f>
        <v>18.19285</v>
      </c>
      <c r="AR1409" s="293">
        <f>AP1409+AQ1409</f>
        <v>18.244999095117844</v>
      </c>
      <c r="AS1409" s="293">
        <f t="shared" si="66"/>
        <v>18.244999095117844</v>
      </c>
      <c r="AU1409" s="357"/>
    </row>
    <row r="1410" spans="2:47" ht="51">
      <c r="B1410" s="52">
        <v>1404</v>
      </c>
      <c r="C1410" s="334">
        <v>65091</v>
      </c>
      <c r="D1410" s="370" t="s">
        <v>2203</v>
      </c>
      <c r="E1410" s="66" t="s">
        <v>3569</v>
      </c>
      <c r="F1410" s="55" t="s">
        <v>3573</v>
      </c>
      <c r="G1410" s="54" t="s">
        <v>4422</v>
      </c>
      <c r="H1410" s="54" t="s">
        <v>4422</v>
      </c>
      <c r="I1410" s="55" t="s">
        <v>3318</v>
      </c>
      <c r="J1410" s="35">
        <v>2</v>
      </c>
      <c r="K1410" s="36">
        <v>60</v>
      </c>
      <c r="L1410" s="35">
        <v>1</v>
      </c>
      <c r="M1410" s="36">
        <v>80</v>
      </c>
      <c r="N1410" s="34"/>
      <c r="O1410" s="34"/>
      <c r="P1410" s="34"/>
      <c r="Q1410" s="34"/>
      <c r="R1410" s="35">
        <v>1</v>
      </c>
      <c r="S1410" s="35">
        <v>60</v>
      </c>
      <c r="T1410" s="34"/>
      <c r="U1410" s="34"/>
      <c r="V1410" s="34"/>
      <c r="W1410" s="34"/>
      <c r="X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>
        <v>1</v>
      </c>
      <c r="AO1410" s="36">
        <v>70</v>
      </c>
      <c r="AP1410" s="293">
        <f>MAX(K1410,M1410,O1410,Q1410,S1410,U1410,W1410,Y1410,AA1410,AC1410,AE1410,AG1410,AI1410,AK1410,AM1410,AO1410)*VLOOKUP(I1410,'5.- Instrumental'!$B$6:$O$303,14,FALSE)</f>
        <v>2.2304994388327724</v>
      </c>
      <c r="AQ1410" s="356">
        <f>VLOOKUP(C1410,'6.- Insumos'!$B$5:$K$2417,10,FALSE)</f>
        <v>219.58201666666668</v>
      </c>
      <c r="AR1410" s="293">
        <f>AP1410+AQ1410</f>
        <v>221.81251610549944</v>
      </c>
      <c r="AS1410" s="293">
        <f t="shared" si="66"/>
        <v>221.81251610549944</v>
      </c>
      <c r="AU1410" s="357"/>
    </row>
    <row r="1411" spans="2:47" ht="51">
      <c r="B1411" s="52">
        <v>1405</v>
      </c>
      <c r="C1411" s="334">
        <v>65101</v>
      </c>
      <c r="D1411" s="370" t="s">
        <v>2204</v>
      </c>
      <c r="E1411" s="66" t="s">
        <v>3569</v>
      </c>
      <c r="F1411" s="55" t="s">
        <v>3573</v>
      </c>
      <c r="G1411" s="54" t="s">
        <v>4422</v>
      </c>
      <c r="H1411" s="54" t="s">
        <v>4422</v>
      </c>
      <c r="I1411" s="55" t="s">
        <v>3318</v>
      </c>
      <c r="J1411" s="35">
        <v>2</v>
      </c>
      <c r="K1411" s="36">
        <v>90</v>
      </c>
      <c r="L1411" s="35">
        <v>1</v>
      </c>
      <c r="M1411" s="36">
        <v>110</v>
      </c>
      <c r="N1411" s="34"/>
      <c r="O1411" s="34"/>
      <c r="P1411" s="34"/>
      <c r="Q1411" s="34"/>
      <c r="R1411" s="35">
        <v>1</v>
      </c>
      <c r="S1411" s="35">
        <v>90</v>
      </c>
      <c r="T1411" s="34"/>
      <c r="U1411" s="34"/>
      <c r="V1411" s="34"/>
      <c r="W1411" s="34"/>
      <c r="X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>
        <v>1</v>
      </c>
      <c r="AO1411" s="36">
        <v>100</v>
      </c>
      <c r="AP1411" s="293">
        <f>MAX(K1411,M1411,O1411,Q1411,S1411,U1411,W1411,Y1411,AA1411,AC1411,AE1411,AG1411,AI1411,AK1411,AM1411,AO1411)*VLOOKUP(I1411,'5.- Instrumental'!$B$6:$O$303,14,FALSE)</f>
        <v>3.0669367283950617</v>
      </c>
      <c r="AQ1411" s="356">
        <f>VLOOKUP(C1411,'6.- Insumos'!$B$5:$K$2417,10,FALSE)</f>
        <v>239.95001666666667</v>
      </c>
      <c r="AR1411" s="293">
        <f>AP1411+AQ1411</f>
        <v>243.01695339506173</v>
      </c>
      <c r="AS1411" s="293">
        <f t="shared" si="66"/>
        <v>243.01695339506173</v>
      </c>
      <c r="AU1411" s="357"/>
    </row>
    <row r="1412" spans="2:47" ht="51">
      <c r="B1412" s="52">
        <v>1406</v>
      </c>
      <c r="C1412" s="334">
        <v>65110</v>
      </c>
      <c r="D1412" s="370" t="s">
        <v>2205</v>
      </c>
      <c r="E1412" s="66" t="s">
        <v>3569</v>
      </c>
      <c r="F1412" s="55" t="s">
        <v>1742</v>
      </c>
      <c r="G1412" s="54" t="s">
        <v>4422</v>
      </c>
      <c r="H1412" s="54" t="s">
        <v>4422</v>
      </c>
      <c r="I1412" s="54" t="s">
        <v>3318</v>
      </c>
      <c r="J1412" s="35">
        <v>2</v>
      </c>
      <c r="K1412" s="36">
        <v>210</v>
      </c>
      <c r="L1412" s="35">
        <v>1</v>
      </c>
      <c r="M1412" s="36">
        <v>230</v>
      </c>
      <c r="N1412" s="34"/>
      <c r="O1412" s="34"/>
      <c r="P1412" s="34"/>
      <c r="Q1412" s="34"/>
      <c r="R1412" s="35">
        <v>1</v>
      </c>
      <c r="S1412" s="35">
        <v>210</v>
      </c>
      <c r="T1412" s="34"/>
      <c r="U1412" s="34"/>
      <c r="V1412" s="34"/>
      <c r="W1412" s="34"/>
      <c r="X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>
        <v>1</v>
      </c>
      <c r="AO1412" s="36">
        <v>220</v>
      </c>
      <c r="AP1412" s="293">
        <f>MAX(K1412,M1412,O1412,Q1412,S1412,U1412,W1412,Y1412,AA1412,AC1412,AE1412,AG1412,AI1412,AK1412,AM1412,AO1412)*VLOOKUP(I1412,'5.- Instrumental'!$B$6:$O$303,14,FALSE)</f>
        <v>6.41268588664422</v>
      </c>
      <c r="AQ1412" s="356">
        <f>VLOOKUP(C1412,'6.- Insumos'!$B$5:$K$2417,10,FALSE)</f>
        <v>367.74601666666661</v>
      </c>
      <c r="AR1412" s="293" t="s">
        <v>3270</v>
      </c>
      <c r="AS1412" s="293">
        <f t="shared" si="66"/>
        <v>374.15870255331083</v>
      </c>
      <c r="AU1412" s="357"/>
    </row>
    <row r="1413" spans="2:47" ht="38.25">
      <c r="B1413" s="52">
        <v>1407</v>
      </c>
      <c r="C1413" s="334">
        <v>65175</v>
      </c>
      <c r="D1413" s="81" t="s">
        <v>2206</v>
      </c>
      <c r="E1413" s="66" t="s">
        <v>3569</v>
      </c>
      <c r="F1413" s="55" t="s">
        <v>3570</v>
      </c>
      <c r="G1413" s="54" t="s">
        <v>4422</v>
      </c>
      <c r="H1413" s="54" t="s">
        <v>4422</v>
      </c>
      <c r="I1413" s="55" t="s">
        <v>3315</v>
      </c>
      <c r="J1413" s="35">
        <v>2</v>
      </c>
      <c r="K1413" s="36">
        <v>30</v>
      </c>
      <c r="L1413" s="35"/>
      <c r="M1413" s="36"/>
      <c r="N1413" s="34"/>
      <c r="O1413" s="34"/>
      <c r="P1413" s="34"/>
      <c r="Q1413" s="34"/>
      <c r="R1413" s="35"/>
      <c r="S1413" s="35"/>
      <c r="T1413" s="34"/>
      <c r="U1413" s="34"/>
      <c r="V1413" s="34"/>
      <c r="W1413" s="34"/>
      <c r="X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>
        <v>1</v>
      </c>
      <c r="AO1413" s="36">
        <v>40</v>
      </c>
      <c r="AP1413" s="293">
        <f>MAX(K1413,M1413,O1413,Q1413,S1413,U1413,W1413,Y1413,AA1413,AC1413,AE1413,AG1413,AI1413,AK1413,AM1413,AO1413)*VLOOKUP(I1413,'5.- Instrumental'!$B$6:$O$303,14,FALSE)</f>
        <v>0.97572951739618419</v>
      </c>
      <c r="AQ1413" s="356">
        <f>VLOOKUP(C1413,'6.- Insumos'!$B$5:$K$2417,10,FALSE)</f>
        <v>117.40399999999998</v>
      </c>
      <c r="AR1413" s="293">
        <f>AP1413+AQ1413</f>
        <v>118.37972951739617</v>
      </c>
      <c r="AS1413" s="293">
        <f t="shared" si="66"/>
        <v>118.37972951739617</v>
      </c>
      <c r="AU1413" s="357"/>
    </row>
    <row r="1414" spans="2:47" ht="25.5">
      <c r="B1414" s="52">
        <v>1408</v>
      </c>
      <c r="C1414" s="334">
        <v>65205</v>
      </c>
      <c r="D1414" s="81" t="s">
        <v>2207</v>
      </c>
      <c r="E1414" s="66" t="s">
        <v>3562</v>
      </c>
      <c r="F1414" s="55" t="s">
        <v>3565</v>
      </c>
      <c r="G1414" s="54" t="s">
        <v>4422</v>
      </c>
      <c r="H1414" s="54" t="s">
        <v>4422</v>
      </c>
      <c r="I1414" s="55" t="s">
        <v>3293</v>
      </c>
      <c r="J1414" s="34">
        <v>1</v>
      </c>
      <c r="K1414" s="34">
        <v>20</v>
      </c>
      <c r="L1414" s="34"/>
      <c r="M1414" s="34"/>
      <c r="N1414" s="34"/>
      <c r="O1414" s="34"/>
      <c r="P1414" s="34"/>
      <c r="Q1414" s="34"/>
      <c r="R1414" s="34"/>
      <c r="S1414" s="34"/>
      <c r="T1414" s="34"/>
      <c r="U1414" s="34"/>
      <c r="V1414" s="34"/>
      <c r="W1414" s="34"/>
      <c r="X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>
        <v>1</v>
      </c>
      <c r="AO1414" s="34">
        <v>25</v>
      </c>
      <c r="AP1414" s="293">
        <f>MAX(K1414,M1414,O1414,Q1414,S1414,U1414,W1414,Y1414,AA1414,AC1414,AE1414,AG1414,AI1414,AK1414,AM1414,AO1414)*VLOOKUP(I1414,'5.- Instrumental'!$B$6:$O$303,14,FALSE)</f>
        <v>5.2149095117845122E-2</v>
      </c>
      <c r="AQ1414" s="356">
        <f>VLOOKUP(C1414,'6.- Insumos'!$B$5:$K$2417,10,FALSE)</f>
        <v>2.9198499999999998</v>
      </c>
      <c r="AR1414" s="293">
        <f>AP1414+AQ1414</f>
        <v>2.971999095117845</v>
      </c>
      <c r="AS1414" s="293">
        <f t="shared" si="66"/>
        <v>2.971999095117845</v>
      </c>
      <c r="AU1414" s="357"/>
    </row>
    <row r="1415" spans="2:47" ht="51">
      <c r="B1415" s="52">
        <v>1409</v>
      </c>
      <c r="C1415" s="334">
        <v>65235</v>
      </c>
      <c r="D1415" s="81" t="s">
        <v>3069</v>
      </c>
      <c r="E1415" s="66" t="s">
        <v>3569</v>
      </c>
      <c r="F1415" s="55" t="s">
        <v>1742</v>
      </c>
      <c r="G1415" s="54" t="s">
        <v>4422</v>
      </c>
      <c r="H1415" s="54" t="s">
        <v>4422</v>
      </c>
      <c r="I1415" s="54" t="s">
        <v>3318</v>
      </c>
      <c r="J1415" s="35">
        <v>1</v>
      </c>
      <c r="K1415" s="36">
        <v>60</v>
      </c>
      <c r="L1415" s="35"/>
      <c r="M1415" s="36"/>
      <c r="N1415" s="34"/>
      <c r="O1415" s="34"/>
      <c r="P1415" s="34"/>
      <c r="Q1415" s="34"/>
      <c r="R1415" s="35">
        <v>1</v>
      </c>
      <c r="S1415" s="35">
        <v>60</v>
      </c>
      <c r="T1415" s="34"/>
      <c r="U1415" s="34"/>
      <c r="V1415" s="34"/>
      <c r="W1415" s="34"/>
      <c r="X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>
        <v>1</v>
      </c>
      <c r="AO1415" s="36">
        <v>70</v>
      </c>
      <c r="AP1415" s="293">
        <f>MAX(K1415,M1415,O1415,Q1415,S1415,U1415,W1415,Y1415,AA1415,AC1415,AE1415,AG1415,AI1415,AK1415,AM1415,AO1415)*VLOOKUP(I1415,'5.- Instrumental'!$B$6:$O$303,14,FALSE)</f>
        <v>1.9516870089786758</v>
      </c>
      <c r="AQ1415" s="356">
        <f>VLOOKUP(C1415,'6.- Insumos'!$B$5:$K$2417,10,FALSE)</f>
        <v>206.00335000000001</v>
      </c>
      <c r="AR1415" s="293" t="s">
        <v>3270</v>
      </c>
      <c r="AS1415" s="293">
        <f t="shared" si="66"/>
        <v>207.95503700897868</v>
      </c>
      <c r="AU1415" s="357"/>
    </row>
    <row r="1416" spans="2:47" ht="51">
      <c r="B1416" s="52">
        <v>1410</v>
      </c>
      <c r="C1416" s="334">
        <v>65260</v>
      </c>
      <c r="D1416" s="81" t="s">
        <v>3070</v>
      </c>
      <c r="E1416" s="66" t="s">
        <v>3569</v>
      </c>
      <c r="F1416" s="55" t="s">
        <v>1742</v>
      </c>
      <c r="G1416" s="54" t="s">
        <v>4422</v>
      </c>
      <c r="H1416" s="54" t="s">
        <v>4422</v>
      </c>
      <c r="I1416" s="54" t="s">
        <v>3318</v>
      </c>
      <c r="J1416" s="35">
        <v>1</v>
      </c>
      <c r="K1416" s="36">
        <v>120</v>
      </c>
      <c r="L1416" s="35"/>
      <c r="M1416" s="36"/>
      <c r="N1416" s="34"/>
      <c r="O1416" s="34"/>
      <c r="P1416" s="34"/>
      <c r="Q1416" s="34"/>
      <c r="R1416" s="35">
        <v>1</v>
      </c>
      <c r="S1416" s="35">
        <v>120</v>
      </c>
      <c r="T1416" s="34"/>
      <c r="U1416" s="34"/>
      <c r="V1416" s="34"/>
      <c r="W1416" s="34"/>
      <c r="X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>
        <v>1</v>
      </c>
      <c r="AO1416" s="36">
        <v>130</v>
      </c>
      <c r="AP1416" s="293">
        <f>MAX(K1416,M1416,O1416,Q1416,S1416,U1416,W1416,Y1416,AA1416,AC1416,AE1416,AG1416,AI1416,AK1416,AM1416,AO1416)*VLOOKUP(I1416,'5.- Instrumental'!$B$6:$O$303,14,FALSE)</f>
        <v>3.6245615881032549</v>
      </c>
      <c r="AQ1416" s="356">
        <f>VLOOKUP(C1416,'6.- Insumos'!$B$5:$K$2417,10,FALSE)</f>
        <v>367.72133999999994</v>
      </c>
      <c r="AR1416" s="293" t="s">
        <v>3270</v>
      </c>
      <c r="AS1416" s="293">
        <f t="shared" si="66"/>
        <v>371.34590158810317</v>
      </c>
      <c r="AU1416" s="357"/>
    </row>
    <row r="1417" spans="2:47" ht="38.25">
      <c r="B1417" s="52">
        <v>1411</v>
      </c>
      <c r="C1417" s="334">
        <v>65270</v>
      </c>
      <c r="D1417" s="81" t="s">
        <v>3071</v>
      </c>
      <c r="E1417" s="66" t="s">
        <v>3569</v>
      </c>
      <c r="F1417" s="55" t="s">
        <v>3570</v>
      </c>
      <c r="G1417" s="54" t="s">
        <v>4422</v>
      </c>
      <c r="H1417" s="54" t="s">
        <v>4422</v>
      </c>
      <c r="I1417" s="55" t="s">
        <v>3315</v>
      </c>
      <c r="J1417" s="35">
        <v>2</v>
      </c>
      <c r="K1417" s="36">
        <v>20</v>
      </c>
      <c r="L1417" s="35"/>
      <c r="M1417" s="36"/>
      <c r="N1417" s="34"/>
      <c r="O1417" s="34"/>
      <c r="P1417" s="34"/>
      <c r="Q1417" s="34"/>
      <c r="R1417" s="35"/>
      <c r="S1417" s="35"/>
      <c r="T1417" s="34"/>
      <c r="U1417" s="34"/>
      <c r="V1417" s="34"/>
      <c r="W1417" s="34"/>
      <c r="X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>
        <v>1</v>
      </c>
      <c r="AO1417" s="36">
        <v>30</v>
      </c>
      <c r="AP1417" s="293">
        <f>MAX(K1417,M1417,O1417,Q1417,S1417,U1417,W1417,Y1417,AA1417,AC1417,AE1417,AG1417,AI1417,AK1417,AM1417,AO1417)*VLOOKUP(I1417,'5.- Instrumental'!$B$6:$O$303,14,FALSE)</f>
        <v>0.73179713804713808</v>
      </c>
      <c r="AQ1417" s="356">
        <f>VLOOKUP(C1417,'6.- Insumos'!$B$5:$K$2417,10,FALSE)</f>
        <v>114.07134999999998</v>
      </c>
      <c r="AR1417" s="293">
        <f t="shared" ref="AR1417:AR1430" si="67">AP1417+AQ1417</f>
        <v>114.80314713804712</v>
      </c>
      <c r="AS1417" s="293">
        <f t="shared" si="66"/>
        <v>114.80314713804712</v>
      </c>
      <c r="AU1417" s="357"/>
    </row>
    <row r="1418" spans="2:47" ht="51">
      <c r="B1418" s="52">
        <v>1412</v>
      </c>
      <c r="C1418" s="334">
        <v>65275</v>
      </c>
      <c r="D1418" s="81" t="s">
        <v>3072</v>
      </c>
      <c r="E1418" s="66" t="s">
        <v>3569</v>
      </c>
      <c r="F1418" s="55" t="s">
        <v>3573</v>
      </c>
      <c r="G1418" s="54" t="s">
        <v>4422</v>
      </c>
      <c r="H1418" s="54" t="s">
        <v>4422</v>
      </c>
      <c r="I1418" s="55" t="s">
        <v>3318</v>
      </c>
      <c r="J1418" s="35">
        <v>2</v>
      </c>
      <c r="K1418" s="36">
        <v>30</v>
      </c>
      <c r="L1418" s="35"/>
      <c r="M1418" s="36"/>
      <c r="N1418" s="34"/>
      <c r="O1418" s="34"/>
      <c r="P1418" s="34"/>
      <c r="Q1418" s="34"/>
      <c r="R1418" s="35"/>
      <c r="S1418" s="35"/>
      <c r="T1418" s="34"/>
      <c r="U1418" s="34"/>
      <c r="V1418" s="34"/>
      <c r="W1418" s="34"/>
      <c r="X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>
        <v>1</v>
      </c>
      <c r="AO1418" s="36">
        <v>40</v>
      </c>
      <c r="AP1418" s="293">
        <f>MAX(K1418,M1418,O1418,Q1418,S1418,U1418,W1418,Y1418,AA1418,AC1418,AE1418,AG1418,AI1418,AK1418,AM1418,AO1418)*VLOOKUP(I1418,'5.- Instrumental'!$B$6:$O$303,14,FALSE)</f>
        <v>1.1152497194163862</v>
      </c>
      <c r="AQ1418" s="356">
        <f>VLOOKUP(C1418,'6.- Insumos'!$B$5:$K$2417,10,FALSE)</f>
        <v>197.07984000000002</v>
      </c>
      <c r="AR1418" s="293">
        <f t="shared" si="67"/>
        <v>198.19508971941642</v>
      </c>
      <c r="AS1418" s="293">
        <f t="shared" si="66"/>
        <v>198.19508971941642</v>
      </c>
      <c r="AU1418" s="357"/>
    </row>
    <row r="1419" spans="2:47" ht="51">
      <c r="B1419" s="52">
        <v>1413</v>
      </c>
      <c r="C1419" s="334">
        <v>65290</v>
      </c>
      <c r="D1419" s="81" t="s">
        <v>3073</v>
      </c>
      <c r="E1419" s="66" t="s">
        <v>3569</v>
      </c>
      <c r="F1419" s="55" t="s">
        <v>3573</v>
      </c>
      <c r="G1419" s="54" t="s">
        <v>4422</v>
      </c>
      <c r="H1419" s="54" t="s">
        <v>4422</v>
      </c>
      <c r="I1419" s="55" t="s">
        <v>3318</v>
      </c>
      <c r="J1419" s="35">
        <v>2</v>
      </c>
      <c r="K1419" s="36">
        <v>60</v>
      </c>
      <c r="L1419" s="35"/>
      <c r="M1419" s="36"/>
      <c r="N1419" s="34"/>
      <c r="O1419" s="34"/>
      <c r="P1419" s="34"/>
      <c r="Q1419" s="34"/>
      <c r="R1419" s="35"/>
      <c r="S1419" s="35"/>
      <c r="T1419" s="34"/>
      <c r="U1419" s="34"/>
      <c r="V1419" s="34"/>
      <c r="W1419" s="34"/>
      <c r="X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>
        <v>1</v>
      </c>
      <c r="AO1419" s="36">
        <v>70</v>
      </c>
      <c r="AP1419" s="293">
        <f>MAX(K1419,M1419,O1419,Q1419,S1419,U1419,W1419,Y1419,AA1419,AC1419,AE1419,AG1419,AI1419,AK1419,AM1419,AO1419)*VLOOKUP(I1419,'5.- Instrumental'!$B$6:$O$303,14,FALSE)</f>
        <v>1.9516870089786758</v>
      </c>
      <c r="AQ1419" s="356">
        <f>VLOOKUP(C1419,'6.- Insumos'!$B$5:$K$2417,10,FALSE)</f>
        <v>197.07984000000002</v>
      </c>
      <c r="AR1419" s="293">
        <f t="shared" si="67"/>
        <v>199.03152700897868</v>
      </c>
      <c r="AS1419" s="293">
        <f t="shared" si="66"/>
        <v>199.03152700897868</v>
      </c>
      <c r="AU1419" s="357"/>
    </row>
    <row r="1420" spans="2:47" ht="51">
      <c r="B1420" s="52">
        <v>1414</v>
      </c>
      <c r="C1420" s="334">
        <v>65400</v>
      </c>
      <c r="D1420" s="81" t="s">
        <v>3074</v>
      </c>
      <c r="E1420" s="66" t="s">
        <v>3569</v>
      </c>
      <c r="F1420" s="55" t="s">
        <v>3573</v>
      </c>
      <c r="G1420" s="54" t="s">
        <v>4422</v>
      </c>
      <c r="H1420" s="54" t="s">
        <v>4422</v>
      </c>
      <c r="I1420" s="55" t="s">
        <v>3318</v>
      </c>
      <c r="J1420" s="35">
        <v>2</v>
      </c>
      <c r="K1420" s="36">
        <v>50</v>
      </c>
      <c r="L1420" s="35"/>
      <c r="M1420" s="36"/>
      <c r="N1420" s="34"/>
      <c r="O1420" s="34"/>
      <c r="P1420" s="34"/>
      <c r="Q1420" s="34"/>
      <c r="R1420" s="35"/>
      <c r="S1420" s="35"/>
      <c r="T1420" s="34"/>
      <c r="U1420" s="34"/>
      <c r="V1420" s="34"/>
      <c r="W1420" s="34"/>
      <c r="X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>
        <v>1</v>
      </c>
      <c r="AO1420" s="36">
        <v>60</v>
      </c>
      <c r="AP1420" s="293">
        <f>MAX(K1420,M1420,O1420,Q1420,S1420,U1420,W1420,Y1420,AA1420,AC1420,AE1420,AG1420,AI1420,AK1420,AM1420,AO1420)*VLOOKUP(I1420,'5.- Instrumental'!$B$6:$O$303,14,FALSE)</f>
        <v>1.6728745791245792</v>
      </c>
      <c r="AQ1420" s="356">
        <f>VLOOKUP(C1420,'6.- Insumos'!$B$5:$K$2417,10,FALSE)</f>
        <v>197.07984000000002</v>
      </c>
      <c r="AR1420" s="293">
        <f t="shared" si="67"/>
        <v>198.75271457912459</v>
      </c>
      <c r="AS1420" s="293">
        <f t="shared" si="66"/>
        <v>198.75271457912459</v>
      </c>
      <c r="AU1420" s="357"/>
    </row>
    <row r="1421" spans="2:47" ht="25.5">
      <c r="B1421" s="52">
        <v>1415</v>
      </c>
      <c r="C1421" s="334">
        <v>65410</v>
      </c>
      <c r="D1421" s="81" t="s">
        <v>3075</v>
      </c>
      <c r="E1421" s="66" t="s">
        <v>3562</v>
      </c>
      <c r="F1421" s="55" t="s">
        <v>3565</v>
      </c>
      <c r="G1421" s="54" t="s">
        <v>4422</v>
      </c>
      <c r="H1421" s="54" t="s">
        <v>4422</v>
      </c>
      <c r="I1421" s="55" t="s">
        <v>3293</v>
      </c>
      <c r="J1421" s="35">
        <v>1</v>
      </c>
      <c r="K1421" s="36">
        <v>30</v>
      </c>
      <c r="L1421" s="35"/>
      <c r="M1421" s="36"/>
      <c r="N1421" s="34"/>
      <c r="O1421" s="34"/>
      <c r="P1421" s="34"/>
      <c r="Q1421" s="34"/>
      <c r="R1421" s="35">
        <v>1</v>
      </c>
      <c r="S1421" s="35">
        <v>30</v>
      </c>
      <c r="T1421" s="34"/>
      <c r="U1421" s="34"/>
      <c r="V1421" s="34"/>
      <c r="W1421" s="34"/>
      <c r="X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>
        <v>1</v>
      </c>
      <c r="AO1421" s="36">
        <v>40</v>
      </c>
      <c r="AP1421" s="293">
        <f>MAX(K1421,M1421,O1421,Q1421,S1421,U1421,W1421,Y1421,AA1421,AC1421,AE1421,AG1421,AI1421,AK1421,AM1421,AO1421)*VLOOKUP(I1421,'5.- Instrumental'!$B$6:$O$303,14,FALSE)</f>
        <v>8.3438552188552201E-2</v>
      </c>
      <c r="AQ1421" s="356">
        <f>VLOOKUP(C1421,'6.- Insumos'!$B$5:$K$2417,10,FALSE)</f>
        <v>18.19285</v>
      </c>
      <c r="AR1421" s="293">
        <f t="shared" si="67"/>
        <v>18.276288552188554</v>
      </c>
      <c r="AS1421" s="293">
        <f t="shared" si="66"/>
        <v>18.276288552188554</v>
      </c>
      <c r="AU1421" s="357"/>
    </row>
    <row r="1422" spans="2:47" ht="25.5">
      <c r="B1422" s="52">
        <v>1416</v>
      </c>
      <c r="C1422" s="334">
        <v>65420</v>
      </c>
      <c r="D1422" s="81" t="s">
        <v>3076</v>
      </c>
      <c r="E1422" s="66" t="s">
        <v>3562</v>
      </c>
      <c r="F1422" s="55" t="s">
        <v>3565</v>
      </c>
      <c r="G1422" s="54" t="s">
        <v>4422</v>
      </c>
      <c r="H1422" s="54" t="s">
        <v>4422</v>
      </c>
      <c r="I1422" s="55" t="s">
        <v>3311</v>
      </c>
      <c r="J1422" s="35">
        <v>1</v>
      </c>
      <c r="K1422" s="36">
        <v>40</v>
      </c>
      <c r="L1422" s="35"/>
      <c r="M1422" s="36"/>
      <c r="N1422" s="34"/>
      <c r="O1422" s="34"/>
      <c r="P1422" s="34"/>
      <c r="Q1422" s="34"/>
      <c r="R1422" s="35">
        <v>1</v>
      </c>
      <c r="S1422" s="35">
        <v>40</v>
      </c>
      <c r="T1422" s="34"/>
      <c r="U1422" s="34"/>
      <c r="V1422" s="34"/>
      <c r="W1422" s="34"/>
      <c r="X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>
        <v>1</v>
      </c>
      <c r="AO1422" s="36">
        <v>50</v>
      </c>
      <c r="AP1422" s="293">
        <f>MAX(K1422,M1422,O1422,Q1422,S1422,U1422,W1422,Y1422,AA1422,AC1422,AE1422,AG1422,AI1422,AK1422,AM1422,AO1422)*VLOOKUP(I1422,'5.- Instrumental'!$B$6:$O$303,14,FALSE)</f>
        <v>0.99339751683501687</v>
      </c>
      <c r="AQ1422" s="356">
        <f>VLOOKUP(C1422,'6.- Insumos'!$B$5:$K$2417,10,FALSE)</f>
        <v>2.9198499999999998</v>
      </c>
      <c r="AR1422" s="293">
        <f t="shared" si="67"/>
        <v>3.9132475168350167</v>
      </c>
      <c r="AS1422" s="293">
        <f t="shared" si="66"/>
        <v>3.9132475168350167</v>
      </c>
      <c r="AU1422" s="357"/>
    </row>
    <row r="1423" spans="2:47" ht="25.5">
      <c r="B1423" s="52">
        <v>1417</v>
      </c>
      <c r="C1423" s="334">
        <v>65430</v>
      </c>
      <c r="D1423" s="81" t="s">
        <v>3077</v>
      </c>
      <c r="E1423" s="66" t="s">
        <v>3562</v>
      </c>
      <c r="F1423" s="55" t="s">
        <v>3565</v>
      </c>
      <c r="G1423" s="54" t="s">
        <v>4422</v>
      </c>
      <c r="H1423" s="54" t="s">
        <v>4422</v>
      </c>
      <c r="I1423" s="55" t="s">
        <v>3293</v>
      </c>
      <c r="J1423" s="34">
        <v>1</v>
      </c>
      <c r="K1423" s="34">
        <v>20</v>
      </c>
      <c r="L1423" s="34"/>
      <c r="M1423" s="34"/>
      <c r="N1423" s="34"/>
      <c r="O1423" s="34"/>
      <c r="P1423" s="34"/>
      <c r="Q1423" s="34"/>
      <c r="R1423" s="35">
        <v>1</v>
      </c>
      <c r="S1423" s="35">
        <v>20</v>
      </c>
      <c r="T1423" s="34"/>
      <c r="U1423" s="34"/>
      <c r="V1423" s="34"/>
      <c r="W1423" s="34"/>
      <c r="X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>
        <v>1</v>
      </c>
      <c r="AO1423" s="34">
        <v>25</v>
      </c>
      <c r="AP1423" s="293">
        <f>MAX(K1423,M1423,O1423,Q1423,S1423,U1423,W1423,Y1423,AA1423,AC1423,AE1423,AG1423,AI1423,AK1423,AM1423,AO1423)*VLOOKUP(I1423,'5.- Instrumental'!$B$6:$O$303,14,FALSE)</f>
        <v>5.2149095117845122E-2</v>
      </c>
      <c r="AQ1423" s="356">
        <f>VLOOKUP(C1423,'6.- Insumos'!$B$5:$K$2417,10,FALSE)</f>
        <v>2.9198499999999998</v>
      </c>
      <c r="AR1423" s="293">
        <f t="shared" si="67"/>
        <v>2.971999095117845</v>
      </c>
      <c r="AS1423" s="293">
        <f t="shared" si="66"/>
        <v>2.971999095117845</v>
      </c>
      <c r="AU1423" s="357"/>
    </row>
    <row r="1424" spans="2:47" ht="51">
      <c r="B1424" s="52">
        <v>1418</v>
      </c>
      <c r="C1424" s="334">
        <v>65435</v>
      </c>
      <c r="D1424" s="81" t="s">
        <v>3078</v>
      </c>
      <c r="E1424" s="66" t="s">
        <v>3569</v>
      </c>
      <c r="F1424" s="55" t="s">
        <v>3573</v>
      </c>
      <c r="G1424" s="54" t="s">
        <v>4422</v>
      </c>
      <c r="H1424" s="54" t="s">
        <v>4422</v>
      </c>
      <c r="I1424" s="55" t="s">
        <v>3318</v>
      </c>
      <c r="J1424" s="35">
        <v>2</v>
      </c>
      <c r="K1424" s="36">
        <v>20</v>
      </c>
      <c r="L1424" s="35"/>
      <c r="M1424" s="36"/>
      <c r="N1424" s="34"/>
      <c r="O1424" s="34"/>
      <c r="P1424" s="34"/>
      <c r="Q1424" s="34"/>
      <c r="R1424" s="35"/>
      <c r="S1424" s="35"/>
      <c r="T1424" s="34"/>
      <c r="U1424" s="34"/>
      <c r="V1424" s="34"/>
      <c r="W1424" s="34"/>
      <c r="X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>
        <v>1</v>
      </c>
      <c r="AO1424" s="36">
        <v>30</v>
      </c>
      <c r="AP1424" s="293">
        <f>MAX(K1424,M1424,O1424,Q1424,S1424,U1424,W1424,Y1424,AA1424,AC1424,AE1424,AG1424,AI1424,AK1424,AM1424,AO1424)*VLOOKUP(I1424,'5.- Instrumental'!$B$6:$O$303,14,FALSE)</f>
        <v>0.83643728956228958</v>
      </c>
      <c r="AQ1424" s="356">
        <f>VLOOKUP(C1424,'6.- Insumos'!$B$5:$K$2417,10,FALSE)</f>
        <v>197.07984000000002</v>
      </c>
      <c r="AR1424" s="293">
        <f t="shared" si="67"/>
        <v>197.91627728956232</v>
      </c>
      <c r="AS1424" s="293">
        <f t="shared" si="66"/>
        <v>197.91627728956232</v>
      </c>
      <c r="AU1424" s="357"/>
    </row>
    <row r="1425" spans="2:47" ht="51">
      <c r="B1425" s="52">
        <v>1419</v>
      </c>
      <c r="C1425" s="334">
        <v>65450</v>
      </c>
      <c r="D1425" s="81" t="s">
        <v>3079</v>
      </c>
      <c r="E1425" s="66" t="s">
        <v>3569</v>
      </c>
      <c r="F1425" s="55" t="s">
        <v>3573</v>
      </c>
      <c r="G1425" s="54" t="s">
        <v>4422</v>
      </c>
      <c r="H1425" s="54" t="s">
        <v>4422</v>
      </c>
      <c r="I1425" s="54" t="s">
        <v>3318</v>
      </c>
      <c r="J1425" s="34">
        <v>1</v>
      </c>
      <c r="K1425" s="34">
        <v>40</v>
      </c>
      <c r="L1425" s="34"/>
      <c r="M1425" s="34"/>
      <c r="N1425" s="34"/>
      <c r="O1425" s="34"/>
      <c r="P1425" s="34"/>
      <c r="Q1425" s="34"/>
      <c r="R1425" s="34">
        <v>1</v>
      </c>
      <c r="S1425" s="34">
        <v>40</v>
      </c>
      <c r="T1425" s="34"/>
      <c r="U1425" s="34"/>
      <c r="V1425" s="34"/>
      <c r="W1425" s="34"/>
      <c r="X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>
        <v>1</v>
      </c>
      <c r="AO1425" s="34">
        <v>45</v>
      </c>
      <c r="AP1425" s="293">
        <f>MAX(K1425,M1425,O1425,Q1425,S1425,U1425,W1425,Y1425,AA1425,AC1425,AE1425,AG1425,AI1425,AK1425,AM1425,AO1425)*VLOOKUP(I1425,'5.- Instrumental'!$B$6:$O$303,14,FALSE)</f>
        <v>1.2546559343434345</v>
      </c>
      <c r="AQ1425" s="356">
        <f>VLOOKUP(C1425,'6.- Insumos'!$B$5:$K$2417,10,FALSE)</f>
        <v>200.41249000000002</v>
      </c>
      <c r="AR1425" s="293">
        <f t="shared" si="67"/>
        <v>201.66714593434347</v>
      </c>
      <c r="AS1425" s="293">
        <f t="shared" si="66"/>
        <v>201.66714593434347</v>
      </c>
      <c r="AU1425" s="357"/>
    </row>
    <row r="1426" spans="2:47" ht="51">
      <c r="B1426" s="52">
        <v>1420</v>
      </c>
      <c r="C1426" s="334">
        <v>65771</v>
      </c>
      <c r="D1426" s="81" t="s">
        <v>3080</v>
      </c>
      <c r="E1426" s="66" t="s">
        <v>3569</v>
      </c>
      <c r="F1426" s="55" t="s">
        <v>3573</v>
      </c>
      <c r="G1426" s="54" t="s">
        <v>4422</v>
      </c>
      <c r="H1426" s="54" t="s">
        <v>4422</v>
      </c>
      <c r="I1426" s="55" t="s">
        <v>3318</v>
      </c>
      <c r="J1426" s="35">
        <v>1</v>
      </c>
      <c r="K1426" s="36">
        <v>60</v>
      </c>
      <c r="L1426" s="35"/>
      <c r="M1426" s="36"/>
      <c r="N1426" s="34"/>
      <c r="O1426" s="34"/>
      <c r="P1426" s="34"/>
      <c r="Q1426" s="34"/>
      <c r="R1426" s="35">
        <v>1</v>
      </c>
      <c r="S1426" s="35">
        <v>60</v>
      </c>
      <c r="T1426" s="34"/>
      <c r="U1426" s="34"/>
      <c r="V1426" s="34"/>
      <c r="W1426" s="34"/>
      <c r="X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>
        <v>1</v>
      </c>
      <c r="AO1426" s="36">
        <v>70</v>
      </c>
      <c r="AP1426" s="293">
        <f>MAX(K1426,M1426,O1426,Q1426,S1426,U1426,W1426,Y1426,AA1426,AC1426,AE1426,AG1426,AI1426,AK1426,AM1426,AO1426)*VLOOKUP(I1426,'5.- Instrumental'!$B$6:$O$303,14,FALSE)</f>
        <v>1.9516870089786758</v>
      </c>
      <c r="AQ1426" s="356">
        <f>VLOOKUP(C1426,'6.- Insumos'!$B$5:$K$2417,10,FALSE)</f>
        <v>197.07984000000002</v>
      </c>
      <c r="AR1426" s="293">
        <f t="shared" si="67"/>
        <v>199.03152700897868</v>
      </c>
      <c r="AS1426" s="293">
        <f t="shared" si="66"/>
        <v>199.03152700897868</v>
      </c>
      <c r="AU1426" s="357"/>
    </row>
    <row r="1427" spans="2:47" ht="51">
      <c r="B1427" s="52">
        <v>1421</v>
      </c>
      <c r="C1427" s="334">
        <v>65800</v>
      </c>
      <c r="D1427" s="81" t="s">
        <v>3081</v>
      </c>
      <c r="E1427" s="66" t="s">
        <v>3569</v>
      </c>
      <c r="F1427" s="55" t="s">
        <v>3563</v>
      </c>
      <c r="G1427" s="54" t="s">
        <v>4422</v>
      </c>
      <c r="H1427" s="54" t="s">
        <v>4422</v>
      </c>
      <c r="I1427" s="55" t="s">
        <v>3293</v>
      </c>
      <c r="J1427" s="35">
        <v>1</v>
      </c>
      <c r="K1427" s="36">
        <v>10</v>
      </c>
      <c r="L1427" s="35"/>
      <c r="M1427" s="36"/>
      <c r="N1427" s="34"/>
      <c r="O1427" s="34"/>
      <c r="P1427" s="34"/>
      <c r="Q1427" s="34"/>
      <c r="R1427" s="35">
        <v>1</v>
      </c>
      <c r="S1427" s="35">
        <v>10</v>
      </c>
      <c r="T1427" s="34"/>
      <c r="U1427" s="34"/>
      <c r="V1427" s="34"/>
      <c r="W1427" s="34"/>
      <c r="X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>
        <v>1</v>
      </c>
      <c r="AO1427" s="36">
        <v>20</v>
      </c>
      <c r="AP1427" s="293">
        <f>MAX(K1427,M1427,O1427,Q1427,S1427,U1427,W1427,Y1427,AA1427,AC1427,AE1427,AG1427,AI1427,AK1427,AM1427,AO1427)*VLOOKUP(I1427,'5.- Instrumental'!$B$6:$O$303,14,FALSE)</f>
        <v>4.17192760942761E-2</v>
      </c>
      <c r="AQ1427" s="356">
        <f>VLOOKUP(C1427,'6.- Insumos'!$B$5:$K$2417,10,FALSE)</f>
        <v>49.8</v>
      </c>
      <c r="AR1427" s="293">
        <f t="shared" si="67"/>
        <v>49.841719276094274</v>
      </c>
      <c r="AS1427" s="293">
        <f t="shared" si="66"/>
        <v>49.841719276094274</v>
      </c>
      <c r="AU1427" s="357"/>
    </row>
    <row r="1428" spans="2:47" ht="25.5">
      <c r="B1428" s="52">
        <v>1422</v>
      </c>
      <c r="C1428" s="334">
        <v>65820</v>
      </c>
      <c r="D1428" s="81" t="s">
        <v>3082</v>
      </c>
      <c r="E1428" s="66" t="s">
        <v>3569</v>
      </c>
      <c r="F1428" s="55" t="s">
        <v>3563</v>
      </c>
      <c r="G1428" s="54" t="s">
        <v>4422</v>
      </c>
      <c r="H1428" s="54" t="s">
        <v>4422</v>
      </c>
      <c r="I1428" s="55" t="s">
        <v>3293</v>
      </c>
      <c r="J1428" s="35">
        <v>1</v>
      </c>
      <c r="K1428" s="36">
        <v>60</v>
      </c>
      <c r="L1428" s="35"/>
      <c r="M1428" s="36"/>
      <c r="N1428" s="34"/>
      <c r="O1428" s="34"/>
      <c r="P1428" s="34"/>
      <c r="Q1428" s="34"/>
      <c r="R1428" s="35">
        <v>1</v>
      </c>
      <c r="S1428" s="35">
        <v>60</v>
      </c>
      <c r="T1428" s="34"/>
      <c r="U1428" s="34"/>
      <c r="V1428" s="34"/>
      <c r="W1428" s="34"/>
      <c r="X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>
        <v>1</v>
      </c>
      <c r="AO1428" s="36">
        <v>70</v>
      </c>
      <c r="AP1428" s="293">
        <f>MAX(K1428,M1428,O1428,Q1428,S1428,U1428,W1428,Y1428,AA1428,AC1428,AE1428,AG1428,AI1428,AK1428,AM1428,AO1428)*VLOOKUP(I1428,'5.- Instrumental'!$B$6:$O$303,14,FALSE)</f>
        <v>0.14601746632996634</v>
      </c>
      <c r="AQ1428" s="356">
        <f>VLOOKUP(C1428,'6.- Insumos'!$B$5:$K$2417,10,FALSE)</f>
        <v>49.8</v>
      </c>
      <c r="AR1428" s="293">
        <f t="shared" si="67"/>
        <v>49.946017466329963</v>
      </c>
      <c r="AS1428" s="293">
        <f t="shared" si="66"/>
        <v>49.946017466329963</v>
      </c>
      <c r="AU1428" s="357"/>
    </row>
    <row r="1429" spans="2:47" ht="25.5">
      <c r="B1429" s="52">
        <v>1423</v>
      </c>
      <c r="C1429" s="334">
        <v>65850</v>
      </c>
      <c r="D1429" s="81" t="s">
        <v>3083</v>
      </c>
      <c r="E1429" s="66" t="s">
        <v>3569</v>
      </c>
      <c r="F1429" s="55" t="s">
        <v>3563</v>
      </c>
      <c r="G1429" s="54" t="s">
        <v>4422</v>
      </c>
      <c r="H1429" s="54" t="s">
        <v>4422</v>
      </c>
      <c r="I1429" s="55" t="s">
        <v>3293</v>
      </c>
      <c r="J1429" s="35">
        <v>1</v>
      </c>
      <c r="K1429" s="36">
        <v>40</v>
      </c>
      <c r="L1429" s="35"/>
      <c r="M1429" s="36"/>
      <c r="N1429" s="34"/>
      <c r="O1429" s="34"/>
      <c r="P1429" s="34"/>
      <c r="Q1429" s="34"/>
      <c r="R1429" s="35">
        <v>1</v>
      </c>
      <c r="S1429" s="35">
        <v>40</v>
      </c>
      <c r="T1429" s="34"/>
      <c r="U1429" s="34"/>
      <c r="V1429" s="34"/>
      <c r="W1429" s="34"/>
      <c r="X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>
        <v>1</v>
      </c>
      <c r="AO1429" s="36">
        <v>50</v>
      </c>
      <c r="AP1429" s="293">
        <f>MAX(K1429,M1429,O1429,Q1429,S1429,U1429,W1429,Y1429,AA1429,AC1429,AE1429,AG1429,AI1429,AK1429,AM1429,AO1429)*VLOOKUP(I1429,'5.- Instrumental'!$B$6:$O$303,14,FALSE)</f>
        <v>0.10429819023569024</v>
      </c>
      <c r="AQ1429" s="356">
        <f>VLOOKUP(C1429,'6.- Insumos'!$B$5:$K$2417,10,FALSE)</f>
        <v>49.8</v>
      </c>
      <c r="AR1429" s="293">
        <f t="shared" si="67"/>
        <v>49.904298190235686</v>
      </c>
      <c r="AS1429" s="293">
        <f t="shared" si="66"/>
        <v>49.904298190235686</v>
      </c>
      <c r="AU1429" s="357"/>
    </row>
    <row r="1430" spans="2:47" ht="25.5">
      <c r="B1430" s="52">
        <v>1424</v>
      </c>
      <c r="C1430" s="334">
        <v>65855</v>
      </c>
      <c r="D1430" s="81" t="s">
        <v>4618</v>
      </c>
      <c r="E1430" s="66" t="s">
        <v>3569</v>
      </c>
      <c r="F1430" s="55" t="s">
        <v>3563</v>
      </c>
      <c r="G1430" s="54" t="s">
        <v>4422</v>
      </c>
      <c r="H1430" s="54" t="s">
        <v>4422</v>
      </c>
      <c r="I1430" s="55" t="s">
        <v>3293</v>
      </c>
      <c r="J1430" s="35">
        <v>1</v>
      </c>
      <c r="K1430" s="36">
        <v>50</v>
      </c>
      <c r="L1430" s="35"/>
      <c r="M1430" s="36"/>
      <c r="N1430" s="34"/>
      <c r="O1430" s="34"/>
      <c r="P1430" s="34"/>
      <c r="Q1430" s="34"/>
      <c r="R1430" s="35">
        <v>1</v>
      </c>
      <c r="S1430" s="35">
        <v>50</v>
      </c>
      <c r="T1430" s="34"/>
      <c r="U1430" s="34"/>
      <c r="V1430" s="34"/>
      <c r="W1430" s="34"/>
      <c r="X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>
        <v>1</v>
      </c>
      <c r="AO1430" s="36">
        <v>60</v>
      </c>
      <c r="AP1430" s="293">
        <f>MAX(K1430,M1430,O1430,Q1430,S1430,U1430,W1430,Y1430,AA1430,AC1430,AE1430,AG1430,AI1430,AK1430,AM1430,AO1430)*VLOOKUP(I1430,'5.- Instrumental'!$B$6:$O$303,14,FALSE)</f>
        <v>0.12515782828282829</v>
      </c>
      <c r="AQ1430" s="356">
        <f>VLOOKUP(C1430,'6.- Insumos'!$B$5:$K$2417,10,FALSE)</f>
        <v>49.8</v>
      </c>
      <c r="AR1430" s="293">
        <f t="shared" si="67"/>
        <v>49.925157828282828</v>
      </c>
      <c r="AS1430" s="293">
        <f t="shared" si="66"/>
        <v>49.925157828282828</v>
      </c>
      <c r="AU1430" s="357"/>
    </row>
    <row r="1431" spans="2:47" ht="51">
      <c r="B1431" s="52">
        <v>1425</v>
      </c>
      <c r="C1431" s="334">
        <v>65860</v>
      </c>
      <c r="D1431" s="81" t="s">
        <v>3084</v>
      </c>
      <c r="E1431" s="66" t="s">
        <v>3569</v>
      </c>
      <c r="F1431" s="55" t="s">
        <v>1742</v>
      </c>
      <c r="G1431" s="54" t="s">
        <v>4422</v>
      </c>
      <c r="H1431" s="54" t="s">
        <v>4422</v>
      </c>
      <c r="I1431" s="54" t="s">
        <v>3318</v>
      </c>
      <c r="J1431" s="35">
        <v>1</v>
      </c>
      <c r="K1431" s="36">
        <v>30</v>
      </c>
      <c r="L1431" s="35"/>
      <c r="M1431" s="36"/>
      <c r="N1431" s="34"/>
      <c r="O1431" s="34"/>
      <c r="P1431" s="34"/>
      <c r="Q1431" s="34"/>
      <c r="R1431" s="35">
        <v>1</v>
      </c>
      <c r="S1431" s="35">
        <v>30</v>
      </c>
      <c r="T1431" s="34"/>
      <c r="U1431" s="34"/>
      <c r="V1431" s="34"/>
      <c r="W1431" s="34"/>
      <c r="X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>
        <v>1</v>
      </c>
      <c r="AO1431" s="36">
        <v>40</v>
      </c>
      <c r="AP1431" s="293">
        <f>MAX(K1431,M1431,O1431,Q1431,S1431,U1431,W1431,Y1431,AA1431,AC1431,AE1431,AG1431,AI1431,AK1431,AM1431,AO1431)*VLOOKUP(I1431,'5.- Instrumental'!$B$6:$O$303,14,FALSE)</f>
        <v>1.1152497194163862</v>
      </c>
      <c r="AQ1431" s="356">
        <f>VLOOKUP(C1431,'6.- Insumos'!$B$5:$K$2417,10,FALSE)</f>
        <v>188.72933999999995</v>
      </c>
      <c r="AR1431" s="293" t="s">
        <v>3270</v>
      </c>
      <c r="AS1431" s="293">
        <f t="shared" si="66"/>
        <v>189.84458971941635</v>
      </c>
      <c r="AU1431" s="357"/>
    </row>
    <row r="1432" spans="2:47" ht="63.75">
      <c r="B1432" s="52">
        <v>1426</v>
      </c>
      <c r="C1432" s="334">
        <v>65865</v>
      </c>
      <c r="D1432" s="81" t="s">
        <v>3085</v>
      </c>
      <c r="E1432" s="66" t="s">
        <v>3569</v>
      </c>
      <c r="F1432" s="55" t="s">
        <v>1742</v>
      </c>
      <c r="G1432" s="54" t="s">
        <v>4422</v>
      </c>
      <c r="H1432" s="54" t="s">
        <v>4422</v>
      </c>
      <c r="I1432" s="54" t="s">
        <v>3318</v>
      </c>
      <c r="J1432" s="35">
        <v>1</v>
      </c>
      <c r="K1432" s="36">
        <v>60</v>
      </c>
      <c r="L1432" s="35"/>
      <c r="M1432" s="36"/>
      <c r="N1432" s="34"/>
      <c r="O1432" s="34"/>
      <c r="P1432" s="34"/>
      <c r="Q1432" s="34"/>
      <c r="R1432" s="35">
        <v>1</v>
      </c>
      <c r="S1432" s="35">
        <v>60</v>
      </c>
      <c r="T1432" s="34"/>
      <c r="U1432" s="34"/>
      <c r="V1432" s="34"/>
      <c r="W1432" s="34"/>
      <c r="X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>
        <v>1</v>
      </c>
      <c r="AO1432" s="36">
        <v>70</v>
      </c>
      <c r="AP1432" s="293">
        <f>MAX(K1432,M1432,O1432,Q1432,S1432,U1432,W1432,Y1432,AA1432,AC1432,AE1432,AG1432,AI1432,AK1432,AM1432,AO1432)*VLOOKUP(I1432,'5.- Instrumental'!$B$6:$O$303,14,FALSE)</f>
        <v>1.9516870089786758</v>
      </c>
      <c r="AQ1432" s="356">
        <f>VLOOKUP(C1432,'6.- Insumos'!$B$5:$K$2417,10,FALSE)</f>
        <v>188.72933999999995</v>
      </c>
      <c r="AR1432" s="293" t="s">
        <v>3270</v>
      </c>
      <c r="AS1432" s="293">
        <f t="shared" si="66"/>
        <v>190.68102700897862</v>
      </c>
      <c r="AU1432" s="357"/>
    </row>
    <row r="1433" spans="2:47" ht="51">
      <c r="B1433" s="52">
        <v>1427</v>
      </c>
      <c r="C1433" s="334">
        <v>66130</v>
      </c>
      <c r="D1433" s="81" t="s">
        <v>3086</v>
      </c>
      <c r="E1433" s="66" t="s">
        <v>3569</v>
      </c>
      <c r="F1433" s="55" t="s">
        <v>3573</v>
      </c>
      <c r="G1433" s="54" t="s">
        <v>4422</v>
      </c>
      <c r="H1433" s="54" t="s">
        <v>4422</v>
      </c>
      <c r="I1433" s="55" t="s">
        <v>3318</v>
      </c>
      <c r="J1433" s="35">
        <v>1</v>
      </c>
      <c r="K1433" s="36">
        <v>30</v>
      </c>
      <c r="L1433" s="35"/>
      <c r="M1433" s="36"/>
      <c r="N1433" s="34"/>
      <c r="O1433" s="34"/>
      <c r="P1433" s="34"/>
      <c r="Q1433" s="34"/>
      <c r="R1433" s="35">
        <v>1</v>
      </c>
      <c r="S1433" s="35">
        <v>30</v>
      </c>
      <c r="T1433" s="34"/>
      <c r="U1433" s="34"/>
      <c r="V1433" s="34"/>
      <c r="W1433" s="34"/>
      <c r="X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>
        <v>1</v>
      </c>
      <c r="AO1433" s="36">
        <v>40</v>
      </c>
      <c r="AP1433" s="293">
        <f>MAX(K1433,M1433,O1433,Q1433,S1433,U1433,W1433,Y1433,AA1433,AC1433,AE1433,AG1433,AI1433,AK1433,AM1433,AO1433)*VLOOKUP(I1433,'5.- Instrumental'!$B$6:$O$303,14,FALSE)</f>
        <v>1.1152497194163862</v>
      </c>
      <c r="AQ1433" s="356">
        <f>VLOOKUP(C1433,'6.- Insumos'!$B$5:$K$2417,10,FALSE)</f>
        <v>197.07984000000002</v>
      </c>
      <c r="AR1433" s="293">
        <f t="shared" ref="AR1433:AR1442" si="68">AP1433+AQ1433</f>
        <v>198.19508971941642</v>
      </c>
      <c r="AS1433" s="293">
        <f t="shared" si="66"/>
        <v>198.19508971941642</v>
      </c>
      <c r="AU1433" s="357"/>
    </row>
    <row r="1434" spans="2:47" ht="51">
      <c r="B1434" s="52">
        <v>1428</v>
      </c>
      <c r="C1434" s="334">
        <v>66170</v>
      </c>
      <c r="D1434" s="361" t="s">
        <v>4619</v>
      </c>
      <c r="E1434" s="66" t="s">
        <v>3569</v>
      </c>
      <c r="F1434" s="55" t="s">
        <v>3573</v>
      </c>
      <c r="G1434" s="54" t="s">
        <v>4422</v>
      </c>
      <c r="H1434" s="54" t="s">
        <v>4422</v>
      </c>
      <c r="I1434" s="55" t="s">
        <v>3318</v>
      </c>
      <c r="J1434" s="34">
        <v>1</v>
      </c>
      <c r="K1434" s="36">
        <v>40</v>
      </c>
      <c r="L1434" s="35"/>
      <c r="M1434" s="36"/>
      <c r="N1434" s="34"/>
      <c r="O1434" s="34"/>
      <c r="P1434" s="34"/>
      <c r="Q1434" s="34"/>
      <c r="R1434" s="35">
        <v>1</v>
      </c>
      <c r="S1434" s="35">
        <v>40</v>
      </c>
      <c r="T1434" s="34"/>
      <c r="U1434" s="34"/>
      <c r="V1434" s="34"/>
      <c r="W1434" s="34"/>
      <c r="X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>
        <v>1</v>
      </c>
      <c r="AO1434" s="36">
        <v>50</v>
      </c>
      <c r="AP1434" s="293">
        <f>MAX(K1434,M1434,O1434,Q1434,S1434,U1434,W1434,Y1434,AA1434,AC1434,AE1434,AG1434,AI1434,AK1434,AM1434,AO1434)*VLOOKUP(I1434,'5.- Instrumental'!$B$6:$O$303,14,FALSE)</f>
        <v>1.3940621492704828</v>
      </c>
      <c r="AQ1434" s="356">
        <f>VLOOKUP(C1434,'6.- Insumos'!$B$5:$K$2417,10,FALSE)</f>
        <v>197.07984000000002</v>
      </c>
      <c r="AR1434" s="293">
        <f t="shared" si="68"/>
        <v>198.47390214927051</v>
      </c>
      <c r="AS1434" s="293">
        <f t="shared" si="66"/>
        <v>198.47390214927051</v>
      </c>
      <c r="AU1434" s="357"/>
    </row>
    <row r="1435" spans="2:47" ht="51">
      <c r="B1435" s="52">
        <v>1429</v>
      </c>
      <c r="C1435" s="334">
        <v>66180</v>
      </c>
      <c r="D1435" s="81" t="s">
        <v>3087</v>
      </c>
      <c r="E1435" s="66" t="s">
        <v>3569</v>
      </c>
      <c r="F1435" s="55" t="s">
        <v>3573</v>
      </c>
      <c r="G1435" s="54" t="s">
        <v>4422</v>
      </c>
      <c r="H1435" s="54" t="s">
        <v>4422</v>
      </c>
      <c r="I1435" s="55" t="s">
        <v>3318</v>
      </c>
      <c r="J1435" s="35">
        <v>2</v>
      </c>
      <c r="K1435" s="36">
        <v>60</v>
      </c>
      <c r="L1435" s="35">
        <v>1</v>
      </c>
      <c r="M1435" s="36">
        <v>80</v>
      </c>
      <c r="N1435" s="34"/>
      <c r="O1435" s="34"/>
      <c r="P1435" s="34"/>
      <c r="Q1435" s="34"/>
      <c r="R1435" s="35"/>
      <c r="S1435" s="35"/>
      <c r="T1435" s="34"/>
      <c r="U1435" s="34"/>
      <c r="V1435" s="34"/>
      <c r="W1435" s="34"/>
      <c r="X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>
        <v>1</v>
      </c>
      <c r="AO1435" s="36">
        <v>70</v>
      </c>
      <c r="AP1435" s="293">
        <f>MAX(K1435,M1435,O1435,Q1435,S1435,U1435,W1435,Y1435,AA1435,AC1435,AE1435,AG1435,AI1435,AK1435,AM1435,AO1435)*VLOOKUP(I1435,'5.- Instrumental'!$B$6:$O$303,14,FALSE)</f>
        <v>2.2304994388327724</v>
      </c>
      <c r="AQ1435" s="356">
        <f>VLOOKUP(C1435,'6.- Insumos'!$B$5:$K$2417,10,FALSE)</f>
        <v>200.41249000000002</v>
      </c>
      <c r="AR1435" s="293">
        <f t="shared" si="68"/>
        <v>202.64298943883279</v>
      </c>
      <c r="AS1435" s="293">
        <f t="shared" si="66"/>
        <v>202.64298943883279</v>
      </c>
      <c r="AU1435" s="357"/>
    </row>
    <row r="1436" spans="2:47" ht="51">
      <c r="B1436" s="52">
        <v>1430</v>
      </c>
      <c r="C1436" s="334">
        <v>66220</v>
      </c>
      <c r="D1436" s="81" t="s">
        <v>3088</v>
      </c>
      <c r="E1436" s="66" t="s">
        <v>3569</v>
      </c>
      <c r="F1436" s="55" t="s">
        <v>3573</v>
      </c>
      <c r="G1436" s="54" t="s">
        <v>4422</v>
      </c>
      <c r="H1436" s="54" t="s">
        <v>4422</v>
      </c>
      <c r="I1436" s="55" t="s">
        <v>3318</v>
      </c>
      <c r="J1436" s="35">
        <v>2</v>
      </c>
      <c r="K1436" s="36">
        <v>40</v>
      </c>
      <c r="L1436" s="35">
        <v>1</v>
      </c>
      <c r="M1436" s="36">
        <v>60</v>
      </c>
      <c r="N1436" s="34"/>
      <c r="O1436" s="34"/>
      <c r="P1436" s="34"/>
      <c r="Q1436" s="34"/>
      <c r="R1436" s="35"/>
      <c r="S1436" s="35"/>
      <c r="T1436" s="34"/>
      <c r="U1436" s="34"/>
      <c r="V1436" s="34"/>
      <c r="W1436" s="34"/>
      <c r="X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>
        <v>1</v>
      </c>
      <c r="AO1436" s="36">
        <v>50</v>
      </c>
      <c r="AP1436" s="293">
        <f>MAX(K1436,M1436,O1436,Q1436,S1436,U1436,W1436,Y1436,AA1436,AC1436,AE1436,AG1436,AI1436,AK1436,AM1436,AO1436)*VLOOKUP(I1436,'5.- Instrumental'!$B$6:$O$303,14,FALSE)</f>
        <v>1.6728745791245792</v>
      </c>
      <c r="AQ1436" s="356">
        <f>VLOOKUP(C1436,'6.- Insumos'!$B$5:$K$2417,10,FALSE)</f>
        <v>197.07984000000002</v>
      </c>
      <c r="AR1436" s="293">
        <f t="shared" si="68"/>
        <v>198.75271457912459</v>
      </c>
      <c r="AS1436" s="293">
        <f t="shared" si="66"/>
        <v>198.75271457912459</v>
      </c>
      <c r="AU1436" s="357"/>
    </row>
    <row r="1437" spans="2:47" ht="51">
      <c r="B1437" s="52">
        <v>1431</v>
      </c>
      <c r="C1437" s="334">
        <v>66500</v>
      </c>
      <c r="D1437" s="81" t="s">
        <v>3089</v>
      </c>
      <c r="E1437" s="66" t="s">
        <v>3569</v>
      </c>
      <c r="F1437" s="55" t="s">
        <v>3573</v>
      </c>
      <c r="G1437" s="54" t="s">
        <v>4422</v>
      </c>
      <c r="H1437" s="54" t="s">
        <v>4422</v>
      </c>
      <c r="I1437" s="55" t="s">
        <v>3318</v>
      </c>
      <c r="J1437" s="35">
        <v>1</v>
      </c>
      <c r="K1437" s="36">
        <v>30</v>
      </c>
      <c r="L1437" s="35"/>
      <c r="M1437" s="36"/>
      <c r="N1437" s="34"/>
      <c r="O1437" s="34"/>
      <c r="P1437" s="34"/>
      <c r="Q1437" s="34"/>
      <c r="R1437" s="35">
        <v>1</v>
      </c>
      <c r="S1437" s="35">
        <v>30</v>
      </c>
      <c r="T1437" s="34"/>
      <c r="U1437" s="34"/>
      <c r="V1437" s="34"/>
      <c r="W1437" s="34"/>
      <c r="X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>
        <v>1</v>
      </c>
      <c r="AO1437" s="36">
        <v>40</v>
      </c>
      <c r="AP1437" s="293">
        <f>MAX(K1437,M1437,O1437,Q1437,S1437,U1437,W1437,Y1437,AA1437,AC1437,AE1437,AG1437,AI1437,AK1437,AM1437,AO1437)*VLOOKUP(I1437,'5.- Instrumental'!$B$6:$O$303,14,FALSE)</f>
        <v>1.1152497194163862</v>
      </c>
      <c r="AQ1437" s="356">
        <f>VLOOKUP(C1437,'6.- Insumos'!$B$5:$K$2417,10,FALSE)</f>
        <v>197.07984000000002</v>
      </c>
      <c r="AR1437" s="293">
        <f t="shared" si="68"/>
        <v>198.19508971941642</v>
      </c>
      <c r="AS1437" s="293">
        <f t="shared" si="66"/>
        <v>198.19508971941642</v>
      </c>
      <c r="AU1437" s="357"/>
    </row>
    <row r="1438" spans="2:47" ht="51">
      <c r="B1438" s="52">
        <v>1432</v>
      </c>
      <c r="C1438" s="334">
        <v>66600</v>
      </c>
      <c r="D1438" s="364" t="s">
        <v>3090</v>
      </c>
      <c r="E1438" s="66" t="s">
        <v>3569</v>
      </c>
      <c r="F1438" s="55" t="s">
        <v>3573</v>
      </c>
      <c r="G1438" s="54" t="s">
        <v>4422</v>
      </c>
      <c r="H1438" s="54" t="s">
        <v>4422</v>
      </c>
      <c r="I1438" s="55" t="s">
        <v>3318</v>
      </c>
      <c r="J1438" s="35">
        <v>1</v>
      </c>
      <c r="K1438" s="36">
        <v>30</v>
      </c>
      <c r="L1438" s="35"/>
      <c r="M1438" s="36"/>
      <c r="N1438" s="34"/>
      <c r="O1438" s="34"/>
      <c r="P1438" s="34"/>
      <c r="Q1438" s="34"/>
      <c r="R1438" s="35">
        <v>1</v>
      </c>
      <c r="S1438" s="35">
        <v>30</v>
      </c>
      <c r="T1438" s="34"/>
      <c r="U1438" s="34"/>
      <c r="V1438" s="34"/>
      <c r="W1438" s="34"/>
      <c r="X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>
        <v>1</v>
      </c>
      <c r="AO1438" s="36">
        <v>40</v>
      </c>
      <c r="AP1438" s="293">
        <f>MAX(K1438,M1438,O1438,Q1438,S1438,U1438,W1438,Y1438,AA1438,AC1438,AE1438,AG1438,AI1438,AK1438,AM1438,AO1438)*VLOOKUP(I1438,'5.- Instrumental'!$B$6:$O$303,14,FALSE)</f>
        <v>1.1152497194163862</v>
      </c>
      <c r="AQ1438" s="356">
        <f>VLOOKUP(C1438,'6.- Insumos'!$B$5:$K$2417,10,FALSE)</f>
        <v>197.07984000000002</v>
      </c>
      <c r="AR1438" s="293">
        <f t="shared" si="68"/>
        <v>198.19508971941642</v>
      </c>
      <c r="AS1438" s="293">
        <f t="shared" si="66"/>
        <v>198.19508971941642</v>
      </c>
      <c r="AU1438" s="357"/>
    </row>
    <row r="1439" spans="2:47" ht="51">
      <c r="B1439" s="52">
        <v>1433</v>
      </c>
      <c r="C1439" s="334">
        <v>66680</v>
      </c>
      <c r="D1439" s="81" t="s">
        <v>3091</v>
      </c>
      <c r="E1439" s="66" t="s">
        <v>3569</v>
      </c>
      <c r="F1439" s="55" t="s">
        <v>3573</v>
      </c>
      <c r="G1439" s="54" t="s">
        <v>4422</v>
      </c>
      <c r="H1439" s="54" t="s">
        <v>4422</v>
      </c>
      <c r="I1439" s="55" t="s">
        <v>3318</v>
      </c>
      <c r="J1439" s="35">
        <v>1</v>
      </c>
      <c r="K1439" s="36">
        <v>60</v>
      </c>
      <c r="L1439" s="35"/>
      <c r="M1439" s="36"/>
      <c r="N1439" s="34"/>
      <c r="O1439" s="34"/>
      <c r="P1439" s="34"/>
      <c r="Q1439" s="34"/>
      <c r="R1439" s="35">
        <v>1</v>
      </c>
      <c r="S1439" s="35">
        <v>60</v>
      </c>
      <c r="T1439" s="34"/>
      <c r="U1439" s="34"/>
      <c r="V1439" s="34"/>
      <c r="W1439" s="34"/>
      <c r="X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>
        <v>1</v>
      </c>
      <c r="AO1439" s="36">
        <v>70</v>
      </c>
      <c r="AP1439" s="293">
        <f>MAX(K1439,M1439,O1439,Q1439,S1439,U1439,W1439,Y1439,AA1439,AC1439,AE1439,AG1439,AI1439,AK1439,AM1439,AO1439)*VLOOKUP(I1439,'5.- Instrumental'!$B$6:$O$303,14,FALSE)</f>
        <v>1.9516870089786758</v>
      </c>
      <c r="AQ1439" s="356">
        <f>VLOOKUP(C1439,'6.- Insumos'!$B$5:$K$2417,10,FALSE)</f>
        <v>197.07984000000002</v>
      </c>
      <c r="AR1439" s="293">
        <f t="shared" si="68"/>
        <v>199.03152700897868</v>
      </c>
      <c r="AS1439" s="293">
        <f t="shared" si="66"/>
        <v>199.03152700897868</v>
      </c>
      <c r="AU1439" s="357"/>
    </row>
    <row r="1440" spans="2:47" ht="51">
      <c r="B1440" s="52">
        <v>1434</v>
      </c>
      <c r="C1440" s="334">
        <v>66700</v>
      </c>
      <c r="D1440" s="81" t="s">
        <v>3092</v>
      </c>
      <c r="E1440" s="66" t="s">
        <v>3569</v>
      </c>
      <c r="F1440" s="55" t="s">
        <v>3573</v>
      </c>
      <c r="G1440" s="54" t="s">
        <v>4422</v>
      </c>
      <c r="H1440" s="54" t="s">
        <v>4422</v>
      </c>
      <c r="I1440" s="55" t="s">
        <v>3318</v>
      </c>
      <c r="J1440" s="35">
        <v>1</v>
      </c>
      <c r="K1440" s="36">
        <v>50</v>
      </c>
      <c r="L1440" s="35"/>
      <c r="M1440" s="36"/>
      <c r="N1440" s="34"/>
      <c r="O1440" s="34"/>
      <c r="P1440" s="34"/>
      <c r="Q1440" s="34"/>
      <c r="R1440" s="35">
        <v>1</v>
      </c>
      <c r="S1440" s="35">
        <v>50</v>
      </c>
      <c r="T1440" s="34"/>
      <c r="U1440" s="34"/>
      <c r="V1440" s="34"/>
      <c r="W1440" s="34"/>
      <c r="X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>
        <v>1</v>
      </c>
      <c r="AO1440" s="36">
        <v>60</v>
      </c>
      <c r="AP1440" s="293">
        <f>MAX(K1440,M1440,O1440,Q1440,S1440,U1440,W1440,Y1440,AA1440,AC1440,AE1440,AG1440,AI1440,AK1440,AM1440,AO1440)*VLOOKUP(I1440,'5.- Instrumental'!$B$6:$O$303,14,FALSE)</f>
        <v>1.6728745791245792</v>
      </c>
      <c r="AQ1440" s="356">
        <f>VLOOKUP(C1440,'6.- Insumos'!$B$5:$K$2417,10,FALSE)</f>
        <v>200.41249000000002</v>
      </c>
      <c r="AR1440" s="293">
        <f t="shared" si="68"/>
        <v>202.08536457912459</v>
      </c>
      <c r="AS1440" s="293">
        <f t="shared" si="66"/>
        <v>202.08536457912459</v>
      </c>
      <c r="AU1440" s="357"/>
    </row>
    <row r="1441" spans="2:47" ht="51">
      <c r="B1441" s="52">
        <v>1435</v>
      </c>
      <c r="C1441" s="334">
        <v>66761</v>
      </c>
      <c r="D1441" s="81" t="s">
        <v>4620</v>
      </c>
      <c r="E1441" s="66" t="s">
        <v>3569</v>
      </c>
      <c r="F1441" s="55" t="s">
        <v>3573</v>
      </c>
      <c r="G1441" s="54" t="s">
        <v>4422</v>
      </c>
      <c r="H1441" s="54" t="s">
        <v>4422</v>
      </c>
      <c r="I1441" s="55" t="s">
        <v>3318</v>
      </c>
      <c r="J1441" s="35">
        <v>1</v>
      </c>
      <c r="K1441" s="36">
        <v>30</v>
      </c>
      <c r="L1441" s="35"/>
      <c r="M1441" s="36"/>
      <c r="N1441" s="34"/>
      <c r="O1441" s="34"/>
      <c r="P1441" s="34"/>
      <c r="Q1441" s="34"/>
      <c r="R1441" s="35">
        <v>1</v>
      </c>
      <c r="S1441" s="35">
        <v>30</v>
      </c>
      <c r="T1441" s="34"/>
      <c r="U1441" s="34"/>
      <c r="V1441" s="34"/>
      <c r="W1441" s="34"/>
      <c r="X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>
        <v>1</v>
      </c>
      <c r="AO1441" s="36">
        <v>40</v>
      </c>
      <c r="AP1441" s="293">
        <f>MAX(K1441,M1441,O1441,Q1441,S1441,U1441,W1441,Y1441,AA1441,AC1441,AE1441,AG1441,AI1441,AK1441,AM1441,AO1441)*VLOOKUP(I1441,'5.- Instrumental'!$B$6:$O$303,14,FALSE)</f>
        <v>1.1152497194163862</v>
      </c>
      <c r="AQ1441" s="356">
        <f>VLOOKUP(C1441,'6.- Insumos'!$B$5:$K$2417,10,FALSE)</f>
        <v>197.07984000000002</v>
      </c>
      <c r="AR1441" s="293">
        <f t="shared" si="68"/>
        <v>198.19508971941642</v>
      </c>
      <c r="AS1441" s="293">
        <f t="shared" si="66"/>
        <v>198.19508971941642</v>
      </c>
      <c r="AU1441" s="357"/>
    </row>
    <row r="1442" spans="2:47" ht="51">
      <c r="B1442" s="52">
        <v>1436</v>
      </c>
      <c r="C1442" s="334">
        <v>66770</v>
      </c>
      <c r="D1442" s="81" t="s">
        <v>2089</v>
      </c>
      <c r="E1442" s="66" t="s">
        <v>3569</v>
      </c>
      <c r="F1442" s="55" t="s">
        <v>3573</v>
      </c>
      <c r="G1442" s="54" t="s">
        <v>4422</v>
      </c>
      <c r="H1442" s="54" t="s">
        <v>4422</v>
      </c>
      <c r="I1442" s="55" t="s">
        <v>3318</v>
      </c>
      <c r="J1442" s="34">
        <v>1</v>
      </c>
      <c r="K1442" s="34">
        <v>45</v>
      </c>
      <c r="L1442" s="34"/>
      <c r="M1442" s="34"/>
      <c r="N1442" s="34"/>
      <c r="O1442" s="34"/>
      <c r="P1442" s="34"/>
      <c r="Q1442" s="34"/>
      <c r="R1442" s="34">
        <v>1</v>
      </c>
      <c r="S1442" s="34">
        <v>45</v>
      </c>
      <c r="T1442" s="34"/>
      <c r="U1442" s="34"/>
      <c r="V1442" s="34"/>
      <c r="W1442" s="34"/>
      <c r="X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>
        <v>1</v>
      </c>
      <c r="AO1442" s="34">
        <v>55</v>
      </c>
      <c r="AP1442" s="293">
        <f>MAX(K1442,M1442,O1442,Q1442,S1442,U1442,W1442,Y1442,AA1442,AC1442,AE1442,AG1442,AI1442,AK1442,AM1442,AO1442)*VLOOKUP(I1442,'5.- Instrumental'!$B$6:$O$303,14,FALSE)</f>
        <v>1.5334683641975309</v>
      </c>
      <c r="AQ1442" s="356">
        <f>VLOOKUP(C1442,'6.- Insumos'!$B$5:$K$2417,10,FALSE)</f>
        <v>200.41249000000002</v>
      </c>
      <c r="AR1442" s="293">
        <f t="shared" si="68"/>
        <v>201.94595836419754</v>
      </c>
      <c r="AS1442" s="293">
        <f t="shared" si="66"/>
        <v>201.94595836419754</v>
      </c>
      <c r="AU1442" s="357"/>
    </row>
    <row r="1443" spans="2:47" ht="51">
      <c r="B1443" s="52">
        <v>1437</v>
      </c>
      <c r="C1443" s="334">
        <v>66821</v>
      </c>
      <c r="D1443" s="361" t="s">
        <v>4621</v>
      </c>
      <c r="E1443" s="66" t="s">
        <v>3569</v>
      </c>
      <c r="F1443" s="55" t="s">
        <v>1742</v>
      </c>
      <c r="G1443" s="54" t="s">
        <v>4422</v>
      </c>
      <c r="H1443" s="54" t="s">
        <v>4422</v>
      </c>
      <c r="I1443" s="54" t="s">
        <v>3318</v>
      </c>
      <c r="J1443" s="35">
        <v>2</v>
      </c>
      <c r="K1443" s="36">
        <v>40</v>
      </c>
      <c r="L1443" s="35"/>
      <c r="M1443" s="36"/>
      <c r="N1443" s="34"/>
      <c r="O1443" s="34"/>
      <c r="P1443" s="34"/>
      <c r="Q1443" s="34"/>
      <c r="R1443" s="35"/>
      <c r="S1443" s="35"/>
      <c r="T1443" s="34"/>
      <c r="U1443" s="34"/>
      <c r="V1443" s="34"/>
      <c r="W1443" s="34"/>
      <c r="X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>
        <v>1</v>
      </c>
      <c r="AO1443" s="36">
        <v>50</v>
      </c>
      <c r="AP1443" s="293">
        <f>MAX(K1443,M1443,O1443,Q1443,S1443,U1443,W1443,Y1443,AA1443,AC1443,AE1443,AG1443,AI1443,AK1443,AM1443,AO1443)*VLOOKUP(I1443,'5.- Instrumental'!$B$6:$O$303,14,FALSE)</f>
        <v>1.3940621492704828</v>
      </c>
      <c r="AQ1443" s="356">
        <f>VLOOKUP(C1443,'6.- Insumos'!$B$5:$K$2417,10,FALSE)</f>
        <v>192.06198999999995</v>
      </c>
      <c r="AR1443" s="293" t="s">
        <v>3270</v>
      </c>
      <c r="AS1443" s="293">
        <f t="shared" si="66"/>
        <v>193.45605214927045</v>
      </c>
      <c r="AU1443" s="357"/>
    </row>
    <row r="1444" spans="2:47" ht="51">
      <c r="B1444" s="52">
        <v>1438</v>
      </c>
      <c r="C1444" s="334">
        <v>66830</v>
      </c>
      <c r="D1444" s="81" t="s">
        <v>2090</v>
      </c>
      <c r="E1444" s="66" t="s">
        <v>3569</v>
      </c>
      <c r="F1444" s="55" t="s">
        <v>1742</v>
      </c>
      <c r="G1444" s="54" t="s">
        <v>4422</v>
      </c>
      <c r="H1444" s="54" t="s">
        <v>4422</v>
      </c>
      <c r="I1444" s="54" t="s">
        <v>3318</v>
      </c>
      <c r="J1444" s="35">
        <v>2</v>
      </c>
      <c r="K1444" s="36">
        <v>40</v>
      </c>
      <c r="L1444" s="35"/>
      <c r="M1444" s="36"/>
      <c r="N1444" s="34"/>
      <c r="O1444" s="34"/>
      <c r="P1444" s="34"/>
      <c r="Q1444" s="34"/>
      <c r="R1444" s="35"/>
      <c r="S1444" s="35"/>
      <c r="T1444" s="34"/>
      <c r="U1444" s="34"/>
      <c r="V1444" s="34"/>
      <c r="W1444" s="34"/>
      <c r="X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>
        <v>1</v>
      </c>
      <c r="AO1444" s="36">
        <v>50</v>
      </c>
      <c r="AP1444" s="293">
        <f>MAX(K1444,M1444,O1444,Q1444,S1444,U1444,W1444,Y1444,AA1444,AC1444,AE1444,AG1444,AI1444,AK1444,AM1444,AO1444)*VLOOKUP(I1444,'5.- Instrumental'!$B$6:$O$303,14,FALSE)</f>
        <v>1.3940621492704828</v>
      </c>
      <c r="AQ1444" s="356">
        <f>VLOOKUP(C1444,'6.- Insumos'!$B$5:$K$2417,10,FALSE)</f>
        <v>192.06198999999995</v>
      </c>
      <c r="AR1444" s="293" t="s">
        <v>3270</v>
      </c>
      <c r="AS1444" s="293">
        <f t="shared" si="66"/>
        <v>193.45605214927045</v>
      </c>
      <c r="AU1444" s="357"/>
    </row>
    <row r="1445" spans="2:47" ht="51">
      <c r="B1445" s="52">
        <v>1439</v>
      </c>
      <c r="C1445" s="334">
        <v>66833</v>
      </c>
      <c r="D1445" s="81" t="s">
        <v>2091</v>
      </c>
      <c r="E1445" s="66" t="s">
        <v>3569</v>
      </c>
      <c r="F1445" s="55" t="s">
        <v>1742</v>
      </c>
      <c r="G1445" s="54" t="s">
        <v>4422</v>
      </c>
      <c r="H1445" s="54" t="s">
        <v>4422</v>
      </c>
      <c r="I1445" s="54" t="s">
        <v>3318</v>
      </c>
      <c r="J1445" s="35">
        <v>2</v>
      </c>
      <c r="K1445" s="36">
        <v>40</v>
      </c>
      <c r="L1445" s="35"/>
      <c r="M1445" s="36"/>
      <c r="N1445" s="34"/>
      <c r="O1445" s="34"/>
      <c r="P1445" s="34"/>
      <c r="Q1445" s="34"/>
      <c r="R1445" s="35"/>
      <c r="S1445" s="35"/>
      <c r="T1445" s="34"/>
      <c r="U1445" s="34"/>
      <c r="V1445" s="34"/>
      <c r="W1445" s="34"/>
      <c r="X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>
        <v>1</v>
      </c>
      <c r="AO1445" s="36">
        <v>50</v>
      </c>
      <c r="AP1445" s="293">
        <f>MAX(K1445,M1445,O1445,Q1445,S1445,U1445,W1445,Y1445,AA1445,AC1445,AE1445,AG1445,AI1445,AK1445,AM1445,AO1445)*VLOOKUP(I1445,'5.- Instrumental'!$B$6:$O$303,14,FALSE)</f>
        <v>1.3940621492704828</v>
      </c>
      <c r="AQ1445" s="356">
        <f>VLOOKUP(C1445,'6.- Insumos'!$B$5:$K$2417,10,FALSE)</f>
        <v>192.06198999999995</v>
      </c>
      <c r="AR1445" s="293" t="s">
        <v>3270</v>
      </c>
      <c r="AS1445" s="293">
        <f t="shared" si="66"/>
        <v>193.45605214927045</v>
      </c>
      <c r="AU1445" s="357"/>
    </row>
    <row r="1446" spans="2:47" ht="51">
      <c r="B1446" s="52">
        <v>1440</v>
      </c>
      <c r="C1446" s="334">
        <v>66850</v>
      </c>
      <c r="D1446" s="361" t="s">
        <v>4622</v>
      </c>
      <c r="E1446" s="66" t="s">
        <v>3569</v>
      </c>
      <c r="F1446" s="55" t="s">
        <v>1742</v>
      </c>
      <c r="G1446" s="54" t="s">
        <v>4422</v>
      </c>
      <c r="H1446" s="54" t="s">
        <v>4422</v>
      </c>
      <c r="I1446" s="54" t="s">
        <v>3318</v>
      </c>
      <c r="J1446" s="35">
        <v>2</v>
      </c>
      <c r="K1446" s="36">
        <v>40</v>
      </c>
      <c r="L1446" s="35"/>
      <c r="M1446" s="36"/>
      <c r="N1446" s="34"/>
      <c r="O1446" s="34"/>
      <c r="P1446" s="34"/>
      <c r="Q1446" s="34"/>
      <c r="R1446" s="35"/>
      <c r="S1446" s="35"/>
      <c r="T1446" s="34"/>
      <c r="U1446" s="34"/>
      <c r="V1446" s="34"/>
      <c r="W1446" s="34"/>
      <c r="X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>
        <v>1</v>
      </c>
      <c r="AO1446" s="36">
        <v>50</v>
      </c>
      <c r="AP1446" s="293">
        <f>MAX(K1446,M1446,O1446,Q1446,S1446,U1446,W1446,Y1446,AA1446,AC1446,AE1446,AG1446,AI1446,AK1446,AM1446,AO1446)*VLOOKUP(I1446,'5.- Instrumental'!$B$6:$O$303,14,FALSE)</f>
        <v>1.3940621492704828</v>
      </c>
      <c r="AQ1446" s="356">
        <f>VLOOKUP(C1446,'6.- Insumos'!$B$5:$K$2417,10,FALSE)</f>
        <v>192.06198999999995</v>
      </c>
      <c r="AR1446" s="293" t="s">
        <v>3270</v>
      </c>
      <c r="AS1446" s="293">
        <f t="shared" si="66"/>
        <v>193.45605214927045</v>
      </c>
      <c r="AU1446" s="357"/>
    </row>
    <row r="1447" spans="2:47" ht="51">
      <c r="B1447" s="52">
        <v>1441</v>
      </c>
      <c r="C1447" s="334">
        <v>66982</v>
      </c>
      <c r="D1447" s="361" t="s">
        <v>4623</v>
      </c>
      <c r="E1447" s="66" t="s">
        <v>3569</v>
      </c>
      <c r="F1447" s="55" t="s">
        <v>1742</v>
      </c>
      <c r="G1447" s="54" t="s">
        <v>4422</v>
      </c>
      <c r="H1447" s="54" t="s">
        <v>4422</v>
      </c>
      <c r="I1447" s="54" t="s">
        <v>3318</v>
      </c>
      <c r="J1447" s="35">
        <v>2</v>
      </c>
      <c r="K1447" s="36">
        <v>40</v>
      </c>
      <c r="L1447" s="35"/>
      <c r="M1447" s="36"/>
      <c r="N1447" s="34"/>
      <c r="O1447" s="34"/>
      <c r="P1447" s="34"/>
      <c r="Q1447" s="34"/>
      <c r="R1447" s="35"/>
      <c r="S1447" s="35"/>
      <c r="T1447" s="34"/>
      <c r="U1447" s="34"/>
      <c r="V1447" s="34"/>
      <c r="W1447" s="34"/>
      <c r="X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>
        <v>1</v>
      </c>
      <c r="AO1447" s="36">
        <v>50</v>
      </c>
      <c r="AP1447" s="293">
        <f>MAX(K1447,M1447,O1447,Q1447,S1447,U1447,W1447,Y1447,AA1447,AC1447,AE1447,AG1447,AI1447,AK1447,AM1447,AO1447)*VLOOKUP(I1447,'5.- Instrumental'!$B$6:$O$303,14,FALSE)</f>
        <v>1.3940621492704828</v>
      </c>
      <c r="AQ1447" s="356">
        <f>VLOOKUP(C1447,'6.- Insumos'!$B$5:$K$2417,10,FALSE)</f>
        <v>192.06198999999995</v>
      </c>
      <c r="AR1447" s="293" t="s">
        <v>3270</v>
      </c>
      <c r="AS1447" s="293">
        <f t="shared" si="66"/>
        <v>193.45605214927045</v>
      </c>
      <c r="AU1447" s="357"/>
    </row>
    <row r="1448" spans="2:47" ht="51">
      <c r="B1448" s="52">
        <v>1442</v>
      </c>
      <c r="C1448" s="334">
        <v>66985</v>
      </c>
      <c r="D1448" s="81" t="s">
        <v>2092</v>
      </c>
      <c r="E1448" s="66" t="s">
        <v>3569</v>
      </c>
      <c r="F1448" s="55" t="s">
        <v>1742</v>
      </c>
      <c r="G1448" s="54" t="s">
        <v>4422</v>
      </c>
      <c r="H1448" s="54" t="s">
        <v>4422</v>
      </c>
      <c r="I1448" s="54" t="s">
        <v>3318</v>
      </c>
      <c r="J1448" s="35">
        <v>2</v>
      </c>
      <c r="K1448" s="36">
        <v>30</v>
      </c>
      <c r="L1448" s="35"/>
      <c r="M1448" s="36"/>
      <c r="N1448" s="34"/>
      <c r="O1448" s="34"/>
      <c r="P1448" s="34"/>
      <c r="Q1448" s="34"/>
      <c r="R1448" s="35"/>
      <c r="S1448" s="35"/>
      <c r="T1448" s="34"/>
      <c r="U1448" s="34"/>
      <c r="V1448" s="34"/>
      <c r="W1448" s="34"/>
      <c r="X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>
        <v>1</v>
      </c>
      <c r="AO1448" s="36">
        <v>40</v>
      </c>
      <c r="AP1448" s="293">
        <f>MAX(K1448,M1448,O1448,Q1448,S1448,U1448,W1448,Y1448,AA1448,AC1448,AE1448,AG1448,AI1448,AK1448,AM1448,AO1448)*VLOOKUP(I1448,'5.- Instrumental'!$B$6:$O$303,14,FALSE)</f>
        <v>1.1152497194163862</v>
      </c>
      <c r="AQ1448" s="356">
        <f>VLOOKUP(C1448,'6.- Insumos'!$B$5:$K$2417,10,FALSE)</f>
        <v>192.06198999999995</v>
      </c>
      <c r="AR1448" s="293" t="s">
        <v>3270</v>
      </c>
      <c r="AS1448" s="293">
        <f t="shared" si="66"/>
        <v>193.17723971941635</v>
      </c>
      <c r="AU1448" s="357"/>
    </row>
    <row r="1449" spans="2:47" ht="51">
      <c r="B1449" s="52">
        <v>1443</v>
      </c>
      <c r="C1449" s="334">
        <v>66986</v>
      </c>
      <c r="D1449" s="81" t="s">
        <v>2093</v>
      </c>
      <c r="E1449" s="66" t="s">
        <v>3569</v>
      </c>
      <c r="F1449" s="55" t="s">
        <v>1742</v>
      </c>
      <c r="G1449" s="54" t="s">
        <v>4422</v>
      </c>
      <c r="H1449" s="54" t="s">
        <v>4422</v>
      </c>
      <c r="I1449" s="54" t="s">
        <v>3318</v>
      </c>
      <c r="J1449" s="35">
        <v>2</v>
      </c>
      <c r="K1449" s="36">
        <v>35</v>
      </c>
      <c r="L1449" s="35"/>
      <c r="M1449" s="36"/>
      <c r="N1449" s="34"/>
      <c r="O1449" s="34"/>
      <c r="P1449" s="34"/>
      <c r="Q1449" s="34"/>
      <c r="R1449" s="35"/>
      <c r="S1449" s="35"/>
      <c r="T1449" s="34"/>
      <c r="U1449" s="34"/>
      <c r="V1449" s="34"/>
      <c r="W1449" s="34"/>
      <c r="X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>
        <v>1</v>
      </c>
      <c r="AO1449" s="36">
        <v>45</v>
      </c>
      <c r="AP1449" s="293">
        <f>MAX(K1449,M1449,O1449,Q1449,S1449,U1449,W1449,Y1449,AA1449,AC1449,AE1449,AG1449,AI1449,AK1449,AM1449,AO1449)*VLOOKUP(I1449,'5.- Instrumental'!$B$6:$O$303,14,FALSE)</f>
        <v>1.2546559343434345</v>
      </c>
      <c r="AQ1449" s="356">
        <f>VLOOKUP(C1449,'6.- Insumos'!$B$5:$K$2417,10,FALSE)</f>
        <v>192.06198999999995</v>
      </c>
      <c r="AR1449" s="293" t="s">
        <v>3270</v>
      </c>
      <c r="AS1449" s="293">
        <f t="shared" si="66"/>
        <v>193.3166459343434</v>
      </c>
      <c r="AU1449" s="357"/>
    </row>
    <row r="1450" spans="2:47" ht="51">
      <c r="B1450" s="52">
        <v>1444</v>
      </c>
      <c r="C1450" s="334">
        <v>67005</v>
      </c>
      <c r="D1450" s="81" t="s">
        <v>4624</v>
      </c>
      <c r="E1450" s="66" t="s">
        <v>3569</v>
      </c>
      <c r="F1450" s="55" t="s">
        <v>1742</v>
      </c>
      <c r="G1450" s="54" t="s">
        <v>4422</v>
      </c>
      <c r="H1450" s="54" t="s">
        <v>4422</v>
      </c>
      <c r="I1450" s="54" t="s">
        <v>3318</v>
      </c>
      <c r="J1450" s="34">
        <v>2</v>
      </c>
      <c r="K1450" s="34">
        <v>60</v>
      </c>
      <c r="L1450" s="34"/>
      <c r="M1450" s="34"/>
      <c r="N1450" s="34"/>
      <c r="O1450" s="34"/>
      <c r="P1450" s="34"/>
      <c r="Q1450" s="34"/>
      <c r="R1450" s="34"/>
      <c r="S1450" s="34"/>
      <c r="T1450" s="34"/>
      <c r="U1450" s="34"/>
      <c r="V1450" s="34"/>
      <c r="W1450" s="34"/>
      <c r="X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>
        <v>1</v>
      </c>
      <c r="AO1450" s="34">
        <v>70</v>
      </c>
      <c r="AP1450" s="293">
        <f>MAX(K1450,M1450,O1450,Q1450,S1450,U1450,W1450,Y1450,AA1450,AC1450,AE1450,AG1450,AI1450,AK1450,AM1450,AO1450)*VLOOKUP(I1450,'5.- Instrumental'!$B$6:$O$303,14,FALSE)</f>
        <v>1.9516870089786758</v>
      </c>
      <c r="AQ1450" s="356">
        <f>VLOOKUP(C1450,'6.- Insumos'!$B$5:$K$2417,10,FALSE)</f>
        <v>188.72933999999995</v>
      </c>
      <c r="AR1450" s="293" t="s">
        <v>3270</v>
      </c>
      <c r="AS1450" s="293">
        <f t="shared" si="66"/>
        <v>190.68102700897862</v>
      </c>
      <c r="AU1450" s="357"/>
    </row>
    <row r="1451" spans="2:47" ht="51">
      <c r="B1451" s="52">
        <v>1445</v>
      </c>
      <c r="C1451" s="334">
        <v>67015</v>
      </c>
      <c r="D1451" s="81" t="s">
        <v>2094</v>
      </c>
      <c r="E1451" s="66" t="s">
        <v>3569</v>
      </c>
      <c r="F1451" s="55" t="s">
        <v>1742</v>
      </c>
      <c r="G1451" s="54" t="s">
        <v>4422</v>
      </c>
      <c r="H1451" s="54" t="s">
        <v>4422</v>
      </c>
      <c r="I1451" s="54" t="s">
        <v>3318</v>
      </c>
      <c r="J1451" s="35">
        <v>2</v>
      </c>
      <c r="K1451" s="36">
        <v>35</v>
      </c>
      <c r="L1451" s="35"/>
      <c r="M1451" s="36"/>
      <c r="N1451" s="34"/>
      <c r="O1451" s="34"/>
      <c r="P1451" s="34"/>
      <c r="Q1451" s="34"/>
      <c r="R1451" s="35"/>
      <c r="S1451" s="35"/>
      <c r="T1451" s="34"/>
      <c r="U1451" s="34"/>
      <c r="V1451" s="34"/>
      <c r="W1451" s="34"/>
      <c r="X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>
        <v>1</v>
      </c>
      <c r="AO1451" s="36">
        <v>45</v>
      </c>
      <c r="AP1451" s="293">
        <f>MAX(K1451,M1451,O1451,Q1451,S1451,U1451,W1451,Y1451,AA1451,AC1451,AE1451,AG1451,AI1451,AK1451,AM1451,AO1451)*VLOOKUP(I1451,'5.- Instrumental'!$B$6:$O$303,14,FALSE)</f>
        <v>1.2546559343434345</v>
      </c>
      <c r="AQ1451" s="356">
        <f>VLOOKUP(C1451,'6.- Insumos'!$B$5:$K$2417,10,FALSE)</f>
        <v>192.06198999999995</v>
      </c>
      <c r="AR1451" s="293" t="s">
        <v>3270</v>
      </c>
      <c r="AS1451" s="293">
        <f t="shared" si="66"/>
        <v>193.3166459343434</v>
      </c>
      <c r="AU1451" s="357"/>
    </row>
    <row r="1452" spans="2:47" ht="51">
      <c r="B1452" s="52">
        <v>1446</v>
      </c>
      <c r="C1452" s="334">
        <v>67028</v>
      </c>
      <c r="D1452" s="81" t="s">
        <v>2095</v>
      </c>
      <c r="E1452" s="66" t="s">
        <v>3562</v>
      </c>
      <c r="F1452" s="55" t="s">
        <v>3565</v>
      </c>
      <c r="G1452" s="54" t="s">
        <v>4422</v>
      </c>
      <c r="H1452" s="54" t="s">
        <v>4422</v>
      </c>
      <c r="I1452" s="54" t="s">
        <v>3318</v>
      </c>
      <c r="J1452" s="35">
        <v>2</v>
      </c>
      <c r="K1452" s="36">
        <v>20</v>
      </c>
      <c r="L1452" s="35"/>
      <c r="M1452" s="36"/>
      <c r="N1452" s="34"/>
      <c r="O1452" s="34"/>
      <c r="P1452" s="34"/>
      <c r="Q1452" s="34"/>
      <c r="R1452" s="35"/>
      <c r="S1452" s="35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>
        <v>1</v>
      </c>
      <c r="AO1452" s="36">
        <v>30</v>
      </c>
      <c r="AP1452" s="293">
        <f>MAX(K1452,M1452,O1452,Q1452,S1452,U1452,W1452,Y1452,AA1452,AC1452,AE1452,AG1452,AI1452,AK1452,AM1452,AO1452)*VLOOKUP(I1452,'5.- Instrumental'!$B$6:$O$303,14,FALSE)</f>
        <v>0.83643728956228958</v>
      </c>
      <c r="AQ1452" s="356">
        <f>VLOOKUP(C1452,'6.- Insumos'!$B$5:$K$2417,10,FALSE)</f>
        <v>2.9198499999999998</v>
      </c>
      <c r="AR1452" s="293">
        <f>AP1452+AQ1452</f>
        <v>3.7562872895622892</v>
      </c>
      <c r="AS1452" s="293">
        <f t="shared" si="66"/>
        <v>3.7562872895622892</v>
      </c>
      <c r="AU1452" s="357"/>
    </row>
    <row r="1453" spans="2:47" ht="51">
      <c r="B1453" s="52">
        <v>1447</v>
      </c>
      <c r="C1453" s="334">
        <v>67031</v>
      </c>
      <c r="D1453" s="81" t="s">
        <v>2096</v>
      </c>
      <c r="E1453" s="66" t="s">
        <v>3569</v>
      </c>
      <c r="F1453" s="55" t="s">
        <v>1742</v>
      </c>
      <c r="G1453" s="54" t="s">
        <v>4422</v>
      </c>
      <c r="H1453" s="54" t="s">
        <v>4422</v>
      </c>
      <c r="I1453" s="54" t="s">
        <v>3318</v>
      </c>
      <c r="J1453" s="35">
        <v>2</v>
      </c>
      <c r="K1453" s="36">
        <v>30</v>
      </c>
      <c r="L1453" s="35"/>
      <c r="M1453" s="36"/>
      <c r="N1453" s="34"/>
      <c r="O1453" s="34"/>
      <c r="P1453" s="34"/>
      <c r="Q1453" s="34"/>
      <c r="R1453" s="35"/>
      <c r="S1453" s="35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>
        <v>1</v>
      </c>
      <c r="AO1453" s="36">
        <v>40</v>
      </c>
      <c r="AP1453" s="293">
        <f>MAX(K1453,M1453,O1453,Q1453,S1453,U1453,W1453,Y1453,AA1453,AC1453,AE1453,AG1453,AI1453,AK1453,AM1453,AO1453)*VLOOKUP(I1453,'5.- Instrumental'!$B$6:$O$303,14,FALSE)</f>
        <v>1.1152497194163862</v>
      </c>
      <c r="AQ1453" s="356">
        <f>VLOOKUP(C1453,'6.- Insumos'!$B$5:$K$2417,10,FALSE)</f>
        <v>188.72933999999995</v>
      </c>
      <c r="AR1453" s="293" t="s">
        <v>3270</v>
      </c>
      <c r="AS1453" s="293">
        <f t="shared" si="66"/>
        <v>189.84458971941635</v>
      </c>
      <c r="AU1453" s="357"/>
    </row>
    <row r="1454" spans="2:47" ht="51">
      <c r="B1454" s="52">
        <v>1448</v>
      </c>
      <c r="C1454" s="334">
        <v>67036</v>
      </c>
      <c r="D1454" s="81" t="s">
        <v>2097</v>
      </c>
      <c r="E1454" s="66" t="s">
        <v>3569</v>
      </c>
      <c r="F1454" s="55" t="s">
        <v>1742</v>
      </c>
      <c r="G1454" s="54" t="s">
        <v>4422</v>
      </c>
      <c r="H1454" s="54" t="s">
        <v>4422</v>
      </c>
      <c r="I1454" s="54" t="s">
        <v>3318</v>
      </c>
      <c r="J1454" s="35">
        <v>2</v>
      </c>
      <c r="K1454" s="36">
        <v>60</v>
      </c>
      <c r="L1454" s="35"/>
      <c r="M1454" s="36"/>
      <c r="N1454" s="34"/>
      <c r="O1454" s="34"/>
      <c r="P1454" s="34"/>
      <c r="Q1454" s="34"/>
      <c r="R1454" s="35"/>
      <c r="S1454" s="35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>
        <v>1</v>
      </c>
      <c r="AO1454" s="36">
        <v>70</v>
      </c>
      <c r="AP1454" s="293">
        <f>MAX(K1454,M1454,O1454,Q1454,S1454,U1454,W1454,Y1454,AA1454,AC1454,AE1454,AG1454,AI1454,AK1454,AM1454,AO1454)*VLOOKUP(I1454,'5.- Instrumental'!$B$6:$O$303,14,FALSE)</f>
        <v>1.9516870089786758</v>
      </c>
      <c r="AQ1454" s="356">
        <f>VLOOKUP(C1454,'6.- Insumos'!$B$5:$K$2417,10,FALSE)</f>
        <v>188.72933999999995</v>
      </c>
      <c r="AR1454" s="293" t="s">
        <v>3270</v>
      </c>
      <c r="AS1454" s="293">
        <f t="shared" si="66"/>
        <v>190.68102700897862</v>
      </c>
      <c r="AU1454" s="357"/>
    </row>
    <row r="1455" spans="2:47" ht="51">
      <c r="B1455" s="52">
        <v>1449</v>
      </c>
      <c r="C1455" s="334">
        <v>67039</v>
      </c>
      <c r="D1455" s="81" t="s">
        <v>2098</v>
      </c>
      <c r="E1455" s="66" t="s">
        <v>3569</v>
      </c>
      <c r="F1455" s="55" t="s">
        <v>1742</v>
      </c>
      <c r="G1455" s="54" t="s">
        <v>4422</v>
      </c>
      <c r="H1455" s="54" t="s">
        <v>4422</v>
      </c>
      <c r="I1455" s="54" t="s">
        <v>3318</v>
      </c>
      <c r="J1455" s="35">
        <v>2</v>
      </c>
      <c r="K1455" s="36">
        <v>60</v>
      </c>
      <c r="L1455" s="35"/>
      <c r="M1455" s="36"/>
      <c r="N1455" s="34"/>
      <c r="O1455" s="34"/>
      <c r="P1455" s="34"/>
      <c r="Q1455" s="34"/>
      <c r="R1455" s="35"/>
      <c r="S1455" s="35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>
        <v>1</v>
      </c>
      <c r="AO1455" s="36">
        <v>70</v>
      </c>
      <c r="AP1455" s="293">
        <f>MAX(K1455,M1455,O1455,Q1455,S1455,U1455,W1455,Y1455,AA1455,AC1455,AE1455,AG1455,AI1455,AK1455,AM1455,AO1455)*VLOOKUP(I1455,'5.- Instrumental'!$B$6:$O$303,14,FALSE)</f>
        <v>1.9516870089786758</v>
      </c>
      <c r="AQ1455" s="356">
        <f>VLOOKUP(C1455,'6.- Insumos'!$B$5:$K$2417,10,FALSE)</f>
        <v>188.72933999999995</v>
      </c>
      <c r="AR1455" s="293" t="s">
        <v>3270</v>
      </c>
      <c r="AS1455" s="293">
        <f t="shared" si="66"/>
        <v>190.68102700897862</v>
      </c>
      <c r="AU1455" s="357"/>
    </row>
    <row r="1456" spans="2:47" ht="51">
      <c r="B1456" s="52">
        <v>1450</v>
      </c>
      <c r="C1456" s="334">
        <v>67080</v>
      </c>
      <c r="D1456" s="81" t="s">
        <v>2099</v>
      </c>
      <c r="E1456" s="66" t="s">
        <v>3569</v>
      </c>
      <c r="F1456" s="55" t="s">
        <v>1742</v>
      </c>
      <c r="G1456" s="54" t="s">
        <v>4422</v>
      </c>
      <c r="H1456" s="54" t="s">
        <v>4422</v>
      </c>
      <c r="I1456" s="54" t="s">
        <v>3318</v>
      </c>
      <c r="J1456" s="34">
        <v>2</v>
      </c>
      <c r="K1456" s="36">
        <v>60</v>
      </c>
      <c r="L1456" s="35"/>
      <c r="M1456" s="36"/>
      <c r="N1456" s="34"/>
      <c r="O1456" s="34"/>
      <c r="P1456" s="34"/>
      <c r="Q1456" s="34"/>
      <c r="R1456" s="35"/>
      <c r="S1456" s="35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>
        <v>1</v>
      </c>
      <c r="AO1456" s="36">
        <v>70</v>
      </c>
      <c r="AP1456" s="293">
        <f>MAX(K1456,M1456,O1456,Q1456,S1456,U1456,W1456,Y1456,AA1456,AC1456,AE1456,AG1456,AI1456,AK1456,AM1456,AO1456)*VLOOKUP(I1456,'5.- Instrumental'!$B$6:$O$303,14,FALSE)</f>
        <v>1.9516870089786758</v>
      </c>
      <c r="AQ1456" s="356">
        <f>VLOOKUP(C1456,'6.- Insumos'!$B$5:$K$2417,10,FALSE)</f>
        <v>188.72933999999995</v>
      </c>
      <c r="AR1456" s="293" t="s">
        <v>3270</v>
      </c>
      <c r="AS1456" s="293">
        <f t="shared" si="66"/>
        <v>190.68102700897862</v>
      </c>
      <c r="AU1456" s="357"/>
    </row>
    <row r="1457" spans="2:47" ht="51">
      <c r="B1457" s="52">
        <v>1451</v>
      </c>
      <c r="C1457" s="334">
        <v>67082</v>
      </c>
      <c r="D1457" s="81" t="s">
        <v>2100</v>
      </c>
      <c r="E1457" s="66" t="s">
        <v>3569</v>
      </c>
      <c r="F1457" s="55" t="s">
        <v>1742</v>
      </c>
      <c r="G1457" s="54" t="s">
        <v>4422</v>
      </c>
      <c r="H1457" s="54" t="s">
        <v>4422</v>
      </c>
      <c r="I1457" s="54" t="s">
        <v>3318</v>
      </c>
      <c r="J1457" s="34">
        <v>2</v>
      </c>
      <c r="K1457" s="36">
        <v>60</v>
      </c>
      <c r="L1457" s="35"/>
      <c r="M1457" s="36"/>
      <c r="N1457" s="34"/>
      <c r="O1457" s="34"/>
      <c r="P1457" s="34"/>
      <c r="Q1457" s="34"/>
      <c r="R1457" s="35"/>
      <c r="S1457" s="35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>
        <v>1</v>
      </c>
      <c r="AO1457" s="36">
        <v>70</v>
      </c>
      <c r="AP1457" s="293">
        <f>MAX(K1457,M1457,O1457,Q1457,S1457,U1457,W1457,Y1457,AA1457,AC1457,AE1457,AG1457,AI1457,AK1457,AM1457,AO1457)*VLOOKUP(I1457,'5.- Instrumental'!$B$6:$O$303,14,FALSE)</f>
        <v>1.9516870089786758</v>
      </c>
      <c r="AQ1457" s="356">
        <f>VLOOKUP(C1457,'6.- Insumos'!$B$5:$K$2417,10,FALSE)</f>
        <v>188.72933999999995</v>
      </c>
      <c r="AR1457" s="293" t="s">
        <v>3270</v>
      </c>
      <c r="AS1457" s="293">
        <f t="shared" si="66"/>
        <v>190.68102700897862</v>
      </c>
      <c r="AU1457" s="357"/>
    </row>
    <row r="1458" spans="2:47" ht="51">
      <c r="B1458" s="52">
        <v>1452</v>
      </c>
      <c r="C1458" s="334">
        <v>67141</v>
      </c>
      <c r="D1458" s="364" t="s">
        <v>2101</v>
      </c>
      <c r="E1458" s="66" t="s">
        <v>3569</v>
      </c>
      <c r="F1458" s="55" t="s">
        <v>1742</v>
      </c>
      <c r="G1458" s="54" t="s">
        <v>4422</v>
      </c>
      <c r="H1458" s="54" t="s">
        <v>4422</v>
      </c>
      <c r="I1458" s="54" t="s">
        <v>3318</v>
      </c>
      <c r="J1458" s="35">
        <v>2</v>
      </c>
      <c r="K1458" s="36">
        <v>60</v>
      </c>
      <c r="L1458" s="35"/>
      <c r="M1458" s="36"/>
      <c r="N1458" s="34"/>
      <c r="O1458" s="34"/>
      <c r="P1458" s="34"/>
      <c r="Q1458" s="34"/>
      <c r="R1458" s="35"/>
      <c r="S1458" s="35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>
        <v>1</v>
      </c>
      <c r="AO1458" s="36">
        <v>70</v>
      </c>
      <c r="AP1458" s="293">
        <f>MAX(K1458,M1458,O1458,Q1458,S1458,U1458,W1458,Y1458,AA1458,AC1458,AE1458,AG1458,AI1458,AK1458,AM1458,AO1458)*VLOOKUP(I1458,'5.- Instrumental'!$B$6:$O$303,14,FALSE)</f>
        <v>1.9516870089786758</v>
      </c>
      <c r="AQ1458" s="356">
        <f>VLOOKUP(C1458,'6.- Insumos'!$B$5:$K$2417,10,FALSE)</f>
        <v>96.123999999999981</v>
      </c>
      <c r="AR1458" s="293" t="s">
        <v>3270</v>
      </c>
      <c r="AS1458" s="293">
        <f t="shared" si="66"/>
        <v>98.075687008978662</v>
      </c>
      <c r="AU1458" s="357"/>
    </row>
    <row r="1459" spans="2:47" ht="51">
      <c r="B1459" s="52">
        <v>1453</v>
      </c>
      <c r="C1459" s="334">
        <v>67208</v>
      </c>
      <c r="D1459" s="81" t="s">
        <v>2116</v>
      </c>
      <c r="E1459" s="66" t="s">
        <v>3569</v>
      </c>
      <c r="F1459" s="55" t="s">
        <v>1742</v>
      </c>
      <c r="G1459" s="54" t="s">
        <v>4422</v>
      </c>
      <c r="H1459" s="54" t="s">
        <v>4422</v>
      </c>
      <c r="I1459" s="54" t="s">
        <v>3318</v>
      </c>
      <c r="J1459" s="35">
        <v>2</v>
      </c>
      <c r="K1459" s="36">
        <v>40</v>
      </c>
      <c r="L1459" s="35"/>
      <c r="M1459" s="36"/>
      <c r="N1459" s="34"/>
      <c r="O1459" s="34"/>
      <c r="P1459" s="34"/>
      <c r="Q1459" s="34"/>
      <c r="R1459" s="35"/>
      <c r="S1459" s="35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>
        <v>1</v>
      </c>
      <c r="AO1459" s="36">
        <v>50</v>
      </c>
      <c r="AP1459" s="293">
        <f>MAX(K1459,M1459,O1459,Q1459,S1459,U1459,W1459,Y1459,AA1459,AC1459,AE1459,AG1459,AI1459,AK1459,AM1459,AO1459)*VLOOKUP(I1459,'5.- Instrumental'!$B$6:$O$303,14,FALSE)</f>
        <v>1.3940621492704828</v>
      </c>
      <c r="AQ1459" s="356">
        <f>VLOOKUP(C1459,'6.- Insumos'!$B$5:$K$2417,10,FALSE)</f>
        <v>192.06198999999995</v>
      </c>
      <c r="AR1459" s="293" t="s">
        <v>3270</v>
      </c>
      <c r="AS1459" s="293">
        <f t="shared" si="66"/>
        <v>193.45605214927045</v>
      </c>
      <c r="AU1459" s="357"/>
    </row>
    <row r="1460" spans="2:47" ht="51">
      <c r="B1460" s="52">
        <v>1454</v>
      </c>
      <c r="C1460" s="334">
        <v>67220</v>
      </c>
      <c r="D1460" s="81" t="s">
        <v>2117</v>
      </c>
      <c r="E1460" s="66" t="s">
        <v>3569</v>
      </c>
      <c r="F1460" s="55" t="s">
        <v>1742</v>
      </c>
      <c r="G1460" s="54" t="s">
        <v>4422</v>
      </c>
      <c r="H1460" s="54" t="s">
        <v>4422</v>
      </c>
      <c r="I1460" s="54" t="s">
        <v>3318</v>
      </c>
      <c r="J1460" s="35">
        <v>2</v>
      </c>
      <c r="K1460" s="36">
        <v>40</v>
      </c>
      <c r="L1460" s="35"/>
      <c r="M1460" s="36"/>
      <c r="N1460" s="34"/>
      <c r="O1460" s="34"/>
      <c r="P1460" s="34"/>
      <c r="Q1460" s="34"/>
      <c r="R1460" s="35"/>
      <c r="S1460" s="35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>
        <v>1</v>
      </c>
      <c r="AO1460" s="36">
        <v>50</v>
      </c>
      <c r="AP1460" s="293">
        <f>MAX(K1460,M1460,O1460,Q1460,S1460,U1460,W1460,Y1460,AA1460,AC1460,AE1460,AG1460,AI1460,AK1460,AM1460,AO1460)*VLOOKUP(I1460,'5.- Instrumental'!$B$6:$O$303,14,FALSE)</f>
        <v>1.3940621492704828</v>
      </c>
      <c r="AQ1460" s="356">
        <f>VLOOKUP(C1460,'6.- Insumos'!$B$5:$K$2417,10,FALSE)</f>
        <v>192.06198999999995</v>
      </c>
      <c r="AR1460" s="293" t="s">
        <v>3270</v>
      </c>
      <c r="AS1460" s="293">
        <f t="shared" si="66"/>
        <v>193.45605214927045</v>
      </c>
      <c r="AU1460" s="357"/>
    </row>
    <row r="1461" spans="2:47" ht="51">
      <c r="B1461" s="52">
        <v>1455</v>
      </c>
      <c r="C1461" s="334">
        <v>67227</v>
      </c>
      <c r="D1461" s="81" t="s">
        <v>2118</v>
      </c>
      <c r="E1461" s="66" t="s">
        <v>3569</v>
      </c>
      <c r="F1461" s="55" t="s">
        <v>1742</v>
      </c>
      <c r="G1461" s="54" t="s">
        <v>4422</v>
      </c>
      <c r="H1461" s="54" t="s">
        <v>4422</v>
      </c>
      <c r="I1461" s="54" t="s">
        <v>3318</v>
      </c>
      <c r="J1461" s="35">
        <v>2</v>
      </c>
      <c r="K1461" s="36">
        <v>40</v>
      </c>
      <c r="L1461" s="35"/>
      <c r="M1461" s="36"/>
      <c r="N1461" s="34"/>
      <c r="O1461" s="34"/>
      <c r="P1461" s="34"/>
      <c r="Q1461" s="34"/>
      <c r="R1461" s="35"/>
      <c r="S1461" s="35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>
        <v>1</v>
      </c>
      <c r="AO1461" s="36">
        <v>50</v>
      </c>
      <c r="AP1461" s="293">
        <f>MAX(K1461,M1461,O1461,Q1461,S1461,U1461,W1461,Y1461,AA1461,AC1461,AE1461,AG1461,AI1461,AK1461,AM1461,AO1461)*VLOOKUP(I1461,'5.- Instrumental'!$B$6:$O$303,14,FALSE)</f>
        <v>1.3940621492704828</v>
      </c>
      <c r="AQ1461" s="356">
        <f>VLOOKUP(C1461,'6.- Insumos'!$B$5:$K$2417,10,FALSE)</f>
        <v>192.06198999999995</v>
      </c>
      <c r="AR1461" s="293" t="s">
        <v>3270</v>
      </c>
      <c r="AS1461" s="293">
        <f t="shared" si="66"/>
        <v>193.45605214927045</v>
      </c>
      <c r="AU1461" s="357"/>
    </row>
    <row r="1462" spans="2:47" ht="38.25">
      <c r="B1462" s="52">
        <v>1456</v>
      </c>
      <c r="C1462" s="334">
        <v>67311</v>
      </c>
      <c r="D1462" s="81" t="s">
        <v>2119</v>
      </c>
      <c r="E1462" s="66" t="s">
        <v>3569</v>
      </c>
      <c r="F1462" s="55" t="s">
        <v>3573</v>
      </c>
      <c r="G1462" s="54" t="s">
        <v>4422</v>
      </c>
      <c r="H1462" s="54" t="s">
        <v>4422</v>
      </c>
      <c r="I1462" s="55" t="s">
        <v>3315</v>
      </c>
      <c r="J1462" s="35">
        <v>2</v>
      </c>
      <c r="K1462" s="36">
        <v>60</v>
      </c>
      <c r="L1462" s="35"/>
      <c r="M1462" s="36"/>
      <c r="N1462" s="34"/>
      <c r="O1462" s="34"/>
      <c r="P1462" s="34"/>
      <c r="Q1462" s="34"/>
      <c r="R1462" s="35"/>
      <c r="S1462" s="35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>
        <v>1</v>
      </c>
      <c r="AO1462" s="36">
        <v>70</v>
      </c>
      <c r="AP1462" s="293">
        <f>MAX(K1462,M1462,O1462,Q1462,S1462,U1462,W1462,Y1462,AA1462,AC1462,AE1462,AG1462,AI1462,AK1462,AM1462,AO1462)*VLOOKUP(I1462,'5.- Instrumental'!$B$6:$O$303,14,FALSE)</f>
        <v>1.7075266554433222</v>
      </c>
      <c r="AQ1462" s="356">
        <f>VLOOKUP(C1462,'6.- Insumos'!$B$5:$K$2417,10,FALSE)</f>
        <v>335.33584000000008</v>
      </c>
      <c r="AR1462" s="293">
        <f>AP1462+AQ1462</f>
        <v>337.04336665544338</v>
      </c>
      <c r="AS1462" s="293">
        <f t="shared" si="66"/>
        <v>337.04336665544338</v>
      </c>
      <c r="AU1462" s="357"/>
    </row>
    <row r="1463" spans="2:47" ht="38.25">
      <c r="B1463" s="52">
        <v>1457</v>
      </c>
      <c r="C1463" s="334">
        <v>67345</v>
      </c>
      <c r="D1463" s="81" t="s">
        <v>2120</v>
      </c>
      <c r="E1463" s="66" t="s">
        <v>3569</v>
      </c>
      <c r="F1463" s="55" t="s">
        <v>3570</v>
      </c>
      <c r="G1463" s="54" t="s">
        <v>4422</v>
      </c>
      <c r="H1463" s="54" t="s">
        <v>4422</v>
      </c>
      <c r="I1463" s="55" t="s">
        <v>3315</v>
      </c>
      <c r="J1463" s="35">
        <v>2</v>
      </c>
      <c r="K1463" s="36">
        <v>20</v>
      </c>
      <c r="L1463" s="35"/>
      <c r="M1463" s="36"/>
      <c r="N1463" s="34"/>
      <c r="O1463" s="34"/>
      <c r="P1463" s="34"/>
      <c r="Q1463" s="34"/>
      <c r="R1463" s="35"/>
      <c r="S1463" s="35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>
        <v>1</v>
      </c>
      <c r="AO1463" s="36">
        <v>30</v>
      </c>
      <c r="AP1463" s="293">
        <f>MAX(K1463,M1463,O1463,Q1463,S1463,U1463,W1463,Y1463,AA1463,AC1463,AE1463,AG1463,AI1463,AK1463,AM1463,AO1463)*VLOOKUP(I1463,'5.- Instrumental'!$B$6:$O$303,14,FALSE)</f>
        <v>0.73179713804713808</v>
      </c>
      <c r="AQ1463" s="356">
        <f>VLOOKUP(C1463,'6.- Insumos'!$B$5:$K$2417,10,FALSE)</f>
        <v>114.07134999999998</v>
      </c>
      <c r="AR1463" s="293">
        <f>AP1463+AQ1463</f>
        <v>114.80314713804712</v>
      </c>
      <c r="AS1463" s="293">
        <f t="shared" si="66"/>
        <v>114.80314713804712</v>
      </c>
      <c r="AU1463" s="357"/>
    </row>
    <row r="1464" spans="2:47" ht="25.5">
      <c r="B1464" s="52">
        <v>1458</v>
      </c>
      <c r="C1464" s="334">
        <v>67350</v>
      </c>
      <c r="D1464" s="81" t="s">
        <v>2121</v>
      </c>
      <c r="E1464" s="66" t="s">
        <v>3569</v>
      </c>
      <c r="F1464" s="55" t="s">
        <v>3570</v>
      </c>
      <c r="G1464" s="54" t="s">
        <v>4422</v>
      </c>
      <c r="H1464" s="54" t="s">
        <v>4422</v>
      </c>
      <c r="I1464" s="55" t="s">
        <v>3293</v>
      </c>
      <c r="J1464" s="35">
        <v>2</v>
      </c>
      <c r="K1464" s="36">
        <v>20</v>
      </c>
      <c r="L1464" s="35"/>
      <c r="M1464" s="36"/>
      <c r="N1464" s="34"/>
      <c r="O1464" s="34"/>
      <c r="P1464" s="34"/>
      <c r="Q1464" s="34"/>
      <c r="R1464" s="35"/>
      <c r="S1464" s="35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>
        <v>1</v>
      </c>
      <c r="AO1464" s="36">
        <v>30</v>
      </c>
      <c r="AP1464" s="293">
        <f>MAX(K1464,M1464,O1464,Q1464,S1464,U1464,W1464,Y1464,AA1464,AC1464,AE1464,AG1464,AI1464,AK1464,AM1464,AO1464)*VLOOKUP(I1464,'5.- Instrumental'!$B$6:$O$303,14,FALSE)</f>
        <v>6.2578914141414144E-2</v>
      </c>
      <c r="AQ1464" s="356">
        <f>VLOOKUP(C1464,'6.- Insumos'!$B$5:$K$2417,10,FALSE)</f>
        <v>114.07134999999998</v>
      </c>
      <c r="AR1464" s="293">
        <f>AP1464+AQ1464</f>
        <v>114.13392891414139</v>
      </c>
      <c r="AS1464" s="293">
        <f t="shared" si="66"/>
        <v>114.13392891414139</v>
      </c>
      <c r="AU1464" s="357"/>
    </row>
    <row r="1465" spans="2:47" ht="25.5">
      <c r="B1465" s="52">
        <v>1459</v>
      </c>
      <c r="C1465" s="334">
        <v>67415</v>
      </c>
      <c r="D1465" s="81" t="s">
        <v>2122</v>
      </c>
      <c r="E1465" s="66" t="s">
        <v>3569</v>
      </c>
      <c r="F1465" s="55" t="s">
        <v>3570</v>
      </c>
      <c r="G1465" s="54" t="s">
        <v>4422</v>
      </c>
      <c r="H1465" s="54" t="s">
        <v>4422</v>
      </c>
      <c r="I1465" s="55" t="s">
        <v>3293</v>
      </c>
      <c r="J1465" s="35">
        <v>2</v>
      </c>
      <c r="K1465" s="36">
        <v>30</v>
      </c>
      <c r="L1465" s="35"/>
      <c r="M1465" s="36"/>
      <c r="N1465" s="34"/>
      <c r="O1465" s="34"/>
      <c r="P1465" s="34"/>
      <c r="Q1465" s="34"/>
      <c r="R1465" s="35"/>
      <c r="S1465" s="35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>
        <v>1</v>
      </c>
      <c r="AO1465" s="36">
        <v>40</v>
      </c>
      <c r="AP1465" s="293">
        <f>MAX(K1465,M1465,O1465,Q1465,S1465,U1465,W1465,Y1465,AA1465,AC1465,AE1465,AG1465,AI1465,AK1465,AM1465,AO1465)*VLOOKUP(I1465,'5.- Instrumental'!$B$6:$O$303,14,FALSE)</f>
        <v>8.3438552188552201E-2</v>
      </c>
      <c r="AQ1465" s="356">
        <f>VLOOKUP(C1465,'6.- Insumos'!$B$5:$K$2417,10,FALSE)</f>
        <v>114.07134999999998</v>
      </c>
      <c r="AR1465" s="293">
        <f>AP1465+AQ1465</f>
        <v>114.15478855218853</v>
      </c>
      <c r="AS1465" s="293">
        <f t="shared" si="66"/>
        <v>114.15478855218853</v>
      </c>
      <c r="AU1465" s="357"/>
    </row>
    <row r="1466" spans="2:47" ht="38.25">
      <c r="B1466" s="52">
        <v>1460</v>
      </c>
      <c r="C1466" s="334">
        <v>67500</v>
      </c>
      <c r="D1466" s="81" t="s">
        <v>2123</v>
      </c>
      <c r="E1466" s="66" t="s">
        <v>3569</v>
      </c>
      <c r="F1466" s="55" t="s">
        <v>3570</v>
      </c>
      <c r="G1466" s="54" t="s">
        <v>4422</v>
      </c>
      <c r="H1466" s="54" t="s">
        <v>4422</v>
      </c>
      <c r="I1466" s="55" t="s">
        <v>3293</v>
      </c>
      <c r="J1466" s="35">
        <v>2</v>
      </c>
      <c r="K1466" s="36">
        <v>10</v>
      </c>
      <c r="L1466" s="35"/>
      <c r="M1466" s="36"/>
      <c r="N1466" s="34"/>
      <c r="O1466" s="34"/>
      <c r="P1466" s="34"/>
      <c r="Q1466" s="34"/>
      <c r="R1466" s="35"/>
      <c r="S1466" s="35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>
        <v>1</v>
      </c>
      <c r="AO1466" s="36">
        <v>20</v>
      </c>
      <c r="AP1466" s="293">
        <f>MAX(K1466,M1466,O1466,Q1466,S1466,U1466,W1466,Y1466,AA1466,AC1466,AE1466,AG1466,AI1466,AK1466,AM1466,AO1466)*VLOOKUP(I1466,'5.- Instrumental'!$B$6:$O$303,14,FALSE)</f>
        <v>4.17192760942761E-2</v>
      </c>
      <c r="AQ1466" s="356">
        <f>VLOOKUP(C1466,'6.- Insumos'!$B$5:$K$2417,10,FALSE)</f>
        <v>114.07134999999998</v>
      </c>
      <c r="AR1466" s="293">
        <f>AP1466+AQ1466</f>
        <v>114.11306927609425</v>
      </c>
      <c r="AS1466" s="293">
        <f t="shared" si="66"/>
        <v>114.11306927609425</v>
      </c>
      <c r="AU1466" s="357"/>
    </row>
    <row r="1467" spans="2:47" ht="51">
      <c r="B1467" s="52">
        <v>1461</v>
      </c>
      <c r="C1467" s="334">
        <v>67550</v>
      </c>
      <c r="D1467" s="81" t="s">
        <v>2124</v>
      </c>
      <c r="E1467" s="66" t="s">
        <v>3569</v>
      </c>
      <c r="F1467" s="55" t="s">
        <v>1742</v>
      </c>
      <c r="G1467" s="54" t="s">
        <v>4422</v>
      </c>
      <c r="H1467" s="54" t="s">
        <v>4422</v>
      </c>
      <c r="I1467" s="54" t="s">
        <v>3318</v>
      </c>
      <c r="J1467" s="35">
        <v>2</v>
      </c>
      <c r="K1467" s="36">
        <v>60</v>
      </c>
      <c r="L1467" s="35">
        <v>1</v>
      </c>
      <c r="M1467" s="36">
        <v>80</v>
      </c>
      <c r="N1467" s="34"/>
      <c r="O1467" s="34"/>
      <c r="P1467" s="34"/>
      <c r="Q1467" s="34"/>
      <c r="R1467" s="35"/>
      <c r="S1467" s="35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>
        <v>1</v>
      </c>
      <c r="AO1467" s="36">
        <v>70</v>
      </c>
      <c r="AP1467" s="293">
        <f>MAX(K1467,M1467,O1467,Q1467,S1467,U1467,W1467,Y1467,AA1467,AC1467,AE1467,AG1467,AI1467,AK1467,AM1467,AO1467)*VLOOKUP(I1467,'5.- Instrumental'!$B$6:$O$303,14,FALSE)</f>
        <v>2.2304994388327724</v>
      </c>
      <c r="AQ1467" s="356">
        <f>VLOOKUP(C1467,'6.- Insumos'!$B$5:$K$2417,10,FALSE)</f>
        <v>340.56400666666661</v>
      </c>
      <c r="AR1467" s="293" t="s">
        <v>3270</v>
      </c>
      <c r="AS1467" s="293">
        <f t="shared" si="66"/>
        <v>342.79450610549941</v>
      </c>
      <c r="AU1467" s="357"/>
    </row>
    <row r="1468" spans="2:47" ht="51">
      <c r="B1468" s="52">
        <v>1462</v>
      </c>
      <c r="C1468" s="334">
        <v>67570</v>
      </c>
      <c r="D1468" s="81" t="s">
        <v>2125</v>
      </c>
      <c r="E1468" s="66" t="s">
        <v>3569</v>
      </c>
      <c r="F1468" s="55" t="s">
        <v>1742</v>
      </c>
      <c r="G1468" s="54" t="s">
        <v>4422</v>
      </c>
      <c r="H1468" s="54" t="s">
        <v>4422</v>
      </c>
      <c r="I1468" s="54" t="s">
        <v>3318</v>
      </c>
      <c r="J1468" s="35">
        <v>2</v>
      </c>
      <c r="K1468" s="36">
        <v>90</v>
      </c>
      <c r="L1468" s="35">
        <v>1</v>
      </c>
      <c r="M1468" s="36">
        <v>110</v>
      </c>
      <c r="N1468" s="34"/>
      <c r="O1468" s="34"/>
      <c r="P1468" s="34"/>
      <c r="Q1468" s="34"/>
      <c r="R1468" s="35"/>
      <c r="S1468" s="35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>
        <v>1</v>
      </c>
      <c r="AO1468" s="36">
        <v>100</v>
      </c>
      <c r="AP1468" s="293">
        <f>MAX(K1468,M1468,O1468,Q1468,S1468,U1468,W1468,Y1468,AA1468,AC1468,AE1468,AG1468,AI1468,AK1468,AM1468,AO1468)*VLOOKUP(I1468,'5.- Instrumental'!$B$6:$O$303,14,FALSE)</f>
        <v>3.0669367283950617</v>
      </c>
      <c r="AQ1468" s="356">
        <f>VLOOKUP(C1468,'6.- Insumos'!$B$5:$K$2417,10,FALSE)</f>
        <v>360.93200666666661</v>
      </c>
      <c r="AR1468" s="293" t="s">
        <v>3270</v>
      </c>
      <c r="AS1468" s="293">
        <f t="shared" si="66"/>
        <v>363.99894339506164</v>
      </c>
      <c r="AU1468" s="357"/>
    </row>
    <row r="1469" spans="2:47" ht="25.5">
      <c r="B1469" s="52">
        <v>1463</v>
      </c>
      <c r="C1469" s="334">
        <v>67700</v>
      </c>
      <c r="D1469" s="81" t="s">
        <v>2126</v>
      </c>
      <c r="E1469" s="66" t="s">
        <v>3562</v>
      </c>
      <c r="F1469" s="55" t="s">
        <v>3565</v>
      </c>
      <c r="G1469" s="54" t="s">
        <v>4422</v>
      </c>
      <c r="H1469" s="54" t="s">
        <v>4422</v>
      </c>
      <c r="I1469" s="55" t="s">
        <v>3293</v>
      </c>
      <c r="J1469" s="35">
        <v>1</v>
      </c>
      <c r="K1469" s="36">
        <v>15</v>
      </c>
      <c r="L1469" s="35"/>
      <c r="M1469" s="36"/>
      <c r="N1469" s="34"/>
      <c r="O1469" s="34"/>
      <c r="P1469" s="34"/>
      <c r="Q1469" s="34"/>
      <c r="R1469" s="35"/>
      <c r="S1469" s="35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>
        <v>1</v>
      </c>
      <c r="AO1469" s="36">
        <v>25</v>
      </c>
      <c r="AP1469" s="293">
        <f>MAX(K1469,M1469,O1469,Q1469,S1469,U1469,W1469,Y1469,AA1469,AC1469,AE1469,AG1469,AI1469,AK1469,AM1469,AO1469)*VLOOKUP(I1469,'5.- Instrumental'!$B$6:$O$303,14,FALSE)</f>
        <v>5.2149095117845122E-2</v>
      </c>
      <c r="AQ1469" s="356">
        <f>VLOOKUP(C1469,'6.- Insumos'!$B$5:$K$2417,10,FALSE)</f>
        <v>14.156349999999998</v>
      </c>
      <c r="AR1469" s="293">
        <f t="shared" ref="AR1469:AR1479" si="69">AP1469+AQ1469</f>
        <v>14.208499095117842</v>
      </c>
      <c r="AS1469" s="293">
        <f t="shared" ref="AS1469:AS1532" si="70">AP1469++AQ1469</f>
        <v>14.208499095117842</v>
      </c>
      <c r="AU1469" s="357"/>
    </row>
    <row r="1470" spans="2:47" ht="25.5">
      <c r="B1470" s="52">
        <v>1464</v>
      </c>
      <c r="C1470" s="334">
        <v>67710</v>
      </c>
      <c r="D1470" s="81" t="s">
        <v>2127</v>
      </c>
      <c r="E1470" s="66" t="s">
        <v>3562</v>
      </c>
      <c r="F1470" s="55" t="s">
        <v>3565</v>
      </c>
      <c r="G1470" s="54" t="s">
        <v>4422</v>
      </c>
      <c r="H1470" s="54" t="s">
        <v>4422</v>
      </c>
      <c r="I1470" s="55" t="s">
        <v>3293</v>
      </c>
      <c r="J1470" s="35">
        <v>1</v>
      </c>
      <c r="K1470" s="36">
        <v>20</v>
      </c>
      <c r="L1470" s="35"/>
      <c r="M1470" s="36"/>
      <c r="N1470" s="34"/>
      <c r="O1470" s="34"/>
      <c r="P1470" s="34"/>
      <c r="Q1470" s="34"/>
      <c r="R1470" s="35"/>
      <c r="S1470" s="35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>
        <v>1</v>
      </c>
      <c r="AO1470" s="36">
        <v>30</v>
      </c>
      <c r="AP1470" s="293">
        <f>MAX(K1470,M1470,O1470,Q1470,S1470,U1470,W1470,Y1470,AA1470,AC1470,AE1470,AG1470,AI1470,AK1470,AM1470,AO1470)*VLOOKUP(I1470,'5.- Instrumental'!$B$6:$O$303,14,FALSE)</f>
        <v>6.2578914141414144E-2</v>
      </c>
      <c r="AQ1470" s="356">
        <f>VLOOKUP(C1470,'6.- Insumos'!$B$5:$K$2417,10,FALSE)</f>
        <v>14.156349999999998</v>
      </c>
      <c r="AR1470" s="293">
        <f t="shared" si="69"/>
        <v>14.218928914141411</v>
      </c>
      <c r="AS1470" s="293">
        <f t="shared" si="70"/>
        <v>14.218928914141411</v>
      </c>
      <c r="AU1470" s="357"/>
    </row>
    <row r="1471" spans="2:47" ht="25.5">
      <c r="B1471" s="52">
        <v>1465</v>
      </c>
      <c r="C1471" s="334">
        <v>67715</v>
      </c>
      <c r="D1471" s="81" t="s">
        <v>2128</v>
      </c>
      <c r="E1471" s="66" t="s">
        <v>3562</v>
      </c>
      <c r="F1471" s="55" t="s">
        <v>3565</v>
      </c>
      <c r="G1471" s="54" t="s">
        <v>4422</v>
      </c>
      <c r="H1471" s="54" t="s">
        <v>4422</v>
      </c>
      <c r="I1471" s="55" t="s">
        <v>3293</v>
      </c>
      <c r="J1471" s="35">
        <v>1</v>
      </c>
      <c r="K1471" s="36">
        <v>15</v>
      </c>
      <c r="L1471" s="35"/>
      <c r="M1471" s="36"/>
      <c r="N1471" s="34"/>
      <c r="O1471" s="34"/>
      <c r="P1471" s="34"/>
      <c r="Q1471" s="34"/>
      <c r="R1471" s="35"/>
      <c r="S1471" s="35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>
        <v>1</v>
      </c>
      <c r="AO1471" s="36">
        <v>25</v>
      </c>
      <c r="AP1471" s="293">
        <f>MAX(K1471,M1471,O1471,Q1471,S1471,U1471,W1471,Y1471,AA1471,AC1471,AE1471,AG1471,AI1471,AK1471,AM1471,AO1471)*VLOOKUP(I1471,'5.- Instrumental'!$B$6:$O$303,14,FALSE)</f>
        <v>5.2149095117845122E-2</v>
      </c>
      <c r="AQ1471" s="356">
        <f>VLOOKUP(C1471,'6.- Insumos'!$B$5:$K$2417,10,FALSE)</f>
        <v>2.9198499999999998</v>
      </c>
      <c r="AR1471" s="293">
        <f t="shared" si="69"/>
        <v>2.971999095117845</v>
      </c>
      <c r="AS1471" s="293">
        <f t="shared" si="70"/>
        <v>2.971999095117845</v>
      </c>
      <c r="AU1471" s="357"/>
    </row>
    <row r="1472" spans="2:47" ht="25.5">
      <c r="B1472" s="52">
        <v>1466</v>
      </c>
      <c r="C1472" s="334">
        <v>67800</v>
      </c>
      <c r="D1472" s="81" t="s">
        <v>2129</v>
      </c>
      <c r="E1472" s="66" t="s">
        <v>3562</v>
      </c>
      <c r="F1472" s="55" t="s">
        <v>3565</v>
      </c>
      <c r="G1472" s="54" t="s">
        <v>4422</v>
      </c>
      <c r="H1472" s="54" t="s">
        <v>4422</v>
      </c>
      <c r="I1472" s="55" t="s">
        <v>3306</v>
      </c>
      <c r="J1472" s="35">
        <v>1</v>
      </c>
      <c r="K1472" s="36">
        <v>20</v>
      </c>
      <c r="L1472" s="35"/>
      <c r="M1472" s="36"/>
      <c r="N1472" s="34"/>
      <c r="O1472" s="34"/>
      <c r="P1472" s="34"/>
      <c r="Q1472" s="34"/>
      <c r="R1472" s="35"/>
      <c r="S1472" s="35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>
        <v>1</v>
      </c>
      <c r="AO1472" s="36">
        <v>30</v>
      </c>
      <c r="AP1472" s="293">
        <f>MAX(K1472,M1472,O1472,Q1472,S1472,U1472,W1472,Y1472,AA1472,AC1472,AE1472,AG1472,AI1472,AK1472,AM1472,AO1472)*VLOOKUP(I1472,'5.- Instrumental'!$B$6:$O$303,14,FALSE)</f>
        <v>0.41821864478114479</v>
      </c>
      <c r="AQ1472" s="356">
        <f>VLOOKUP(C1472,'6.- Insumos'!$B$5:$K$2417,10,FALSE)</f>
        <v>14.156349999999998</v>
      </c>
      <c r="AR1472" s="293">
        <f t="shared" si="69"/>
        <v>14.574568644781143</v>
      </c>
      <c r="AS1472" s="293">
        <f t="shared" si="70"/>
        <v>14.574568644781143</v>
      </c>
      <c r="AU1472" s="357"/>
    </row>
    <row r="1473" spans="2:47" ht="25.5">
      <c r="B1473" s="52">
        <v>1467</v>
      </c>
      <c r="C1473" s="334">
        <v>67820</v>
      </c>
      <c r="D1473" s="81" t="s">
        <v>2130</v>
      </c>
      <c r="E1473" s="66" t="s">
        <v>3562</v>
      </c>
      <c r="F1473" s="55" t="s">
        <v>3565</v>
      </c>
      <c r="G1473" s="54" t="s">
        <v>4422</v>
      </c>
      <c r="H1473" s="54" t="s">
        <v>4422</v>
      </c>
      <c r="I1473" s="55" t="s">
        <v>3293</v>
      </c>
      <c r="J1473" s="35">
        <v>1</v>
      </c>
      <c r="K1473" s="36">
        <v>40</v>
      </c>
      <c r="L1473" s="35"/>
      <c r="M1473" s="36"/>
      <c r="N1473" s="34"/>
      <c r="O1473" s="34"/>
      <c r="P1473" s="34"/>
      <c r="Q1473" s="34"/>
      <c r="R1473" s="35"/>
      <c r="S1473" s="35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>
        <v>1</v>
      </c>
      <c r="AO1473" s="36">
        <v>50</v>
      </c>
      <c r="AP1473" s="293">
        <f>MAX(K1473,M1473,O1473,Q1473,S1473,U1473,W1473,Y1473,AA1473,AC1473,AE1473,AG1473,AI1473,AK1473,AM1473,AO1473)*VLOOKUP(I1473,'5.- Instrumental'!$B$6:$O$303,14,FALSE)</f>
        <v>0.10429819023569024</v>
      </c>
      <c r="AQ1473" s="356">
        <f>VLOOKUP(C1473,'6.- Insumos'!$B$5:$K$2417,10,FALSE)</f>
        <v>2.9198499999999998</v>
      </c>
      <c r="AR1473" s="293">
        <f t="shared" si="69"/>
        <v>3.0241481902356901</v>
      </c>
      <c r="AS1473" s="293">
        <f t="shared" si="70"/>
        <v>3.0241481902356901</v>
      </c>
      <c r="AU1473" s="357"/>
    </row>
    <row r="1474" spans="2:47" ht="38.25">
      <c r="B1474" s="52">
        <v>1468</v>
      </c>
      <c r="C1474" s="334">
        <v>67840</v>
      </c>
      <c r="D1474" s="81" t="s">
        <v>2131</v>
      </c>
      <c r="E1474" s="66" t="s">
        <v>3562</v>
      </c>
      <c r="F1474" s="55" t="s">
        <v>3565</v>
      </c>
      <c r="G1474" s="54" t="s">
        <v>4422</v>
      </c>
      <c r="H1474" s="54" t="s">
        <v>4422</v>
      </c>
      <c r="I1474" s="55" t="s">
        <v>3293</v>
      </c>
      <c r="J1474" s="35">
        <v>1</v>
      </c>
      <c r="K1474" s="36">
        <v>60</v>
      </c>
      <c r="L1474" s="35"/>
      <c r="M1474" s="36"/>
      <c r="N1474" s="34"/>
      <c r="O1474" s="34"/>
      <c r="P1474" s="34"/>
      <c r="Q1474" s="34"/>
      <c r="R1474" s="35"/>
      <c r="S1474" s="35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>
        <v>1</v>
      </c>
      <c r="AO1474" s="36">
        <v>70</v>
      </c>
      <c r="AP1474" s="293">
        <f>MAX(K1474,M1474,O1474,Q1474,S1474,U1474,W1474,Y1474,AA1474,AC1474,AE1474,AG1474,AI1474,AK1474,AM1474,AO1474)*VLOOKUP(I1474,'5.- Instrumental'!$B$6:$O$303,14,FALSE)</f>
        <v>0.14601746632996634</v>
      </c>
      <c r="AQ1474" s="356">
        <f>VLOOKUP(C1474,'6.- Insumos'!$B$5:$K$2417,10,FALSE)</f>
        <v>14.156349999999998</v>
      </c>
      <c r="AR1474" s="293">
        <f t="shared" si="69"/>
        <v>14.302367466329965</v>
      </c>
      <c r="AS1474" s="293">
        <f t="shared" si="70"/>
        <v>14.302367466329965</v>
      </c>
      <c r="AU1474" s="357"/>
    </row>
    <row r="1475" spans="2:47" ht="25.5">
      <c r="B1475" s="52">
        <v>1469</v>
      </c>
      <c r="C1475" s="334">
        <v>67875</v>
      </c>
      <c r="D1475" s="81" t="s">
        <v>2132</v>
      </c>
      <c r="E1475" s="66" t="s">
        <v>3562</v>
      </c>
      <c r="F1475" s="55" t="s">
        <v>3565</v>
      </c>
      <c r="G1475" s="54" t="s">
        <v>4422</v>
      </c>
      <c r="H1475" s="54" t="s">
        <v>4422</v>
      </c>
      <c r="I1475" s="55" t="s">
        <v>3293</v>
      </c>
      <c r="J1475" s="35">
        <v>2</v>
      </c>
      <c r="K1475" s="36">
        <v>20</v>
      </c>
      <c r="L1475" s="35"/>
      <c r="M1475" s="36"/>
      <c r="N1475" s="34"/>
      <c r="O1475" s="34"/>
      <c r="P1475" s="34"/>
      <c r="Q1475" s="34"/>
      <c r="R1475" s="35"/>
      <c r="S1475" s="35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>
        <v>1</v>
      </c>
      <c r="AO1475" s="36">
        <v>30</v>
      </c>
      <c r="AP1475" s="293">
        <f>MAX(K1475,M1475,O1475,Q1475,S1475,U1475,W1475,Y1475,AA1475,AC1475,AE1475,AG1475,AI1475,AK1475,AM1475,AO1475)*VLOOKUP(I1475,'5.- Instrumental'!$B$6:$O$303,14,FALSE)</f>
        <v>6.2578914141414144E-2</v>
      </c>
      <c r="AQ1475" s="356">
        <f>VLOOKUP(C1475,'6.- Insumos'!$B$5:$K$2417,10,FALSE)</f>
        <v>14.156349999999998</v>
      </c>
      <c r="AR1475" s="293">
        <f t="shared" si="69"/>
        <v>14.218928914141411</v>
      </c>
      <c r="AS1475" s="293">
        <f t="shared" si="70"/>
        <v>14.218928914141411</v>
      </c>
      <c r="AU1475" s="357"/>
    </row>
    <row r="1476" spans="2:47" ht="25.5">
      <c r="B1476" s="52">
        <v>1470</v>
      </c>
      <c r="C1476" s="334">
        <v>67880</v>
      </c>
      <c r="D1476" s="81" t="s">
        <v>2133</v>
      </c>
      <c r="E1476" s="66" t="s">
        <v>3562</v>
      </c>
      <c r="F1476" s="55" t="s">
        <v>3565</v>
      </c>
      <c r="G1476" s="54" t="s">
        <v>4422</v>
      </c>
      <c r="H1476" s="54" t="s">
        <v>4422</v>
      </c>
      <c r="I1476" s="55" t="s">
        <v>3306</v>
      </c>
      <c r="J1476" s="35">
        <v>1</v>
      </c>
      <c r="K1476" s="36">
        <v>40</v>
      </c>
      <c r="L1476" s="35"/>
      <c r="M1476" s="36"/>
      <c r="N1476" s="34"/>
      <c r="O1476" s="34"/>
      <c r="P1476" s="34"/>
      <c r="Q1476" s="34"/>
      <c r="R1476" s="35"/>
      <c r="S1476" s="35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>
        <v>1</v>
      </c>
      <c r="AO1476" s="36">
        <v>50</v>
      </c>
      <c r="AP1476" s="293">
        <f>MAX(K1476,M1476,O1476,Q1476,S1476,U1476,W1476,Y1476,AA1476,AC1476,AE1476,AG1476,AI1476,AK1476,AM1476,AO1476)*VLOOKUP(I1476,'5.- Instrumental'!$B$6:$O$303,14,FALSE)</f>
        <v>0.69703107463524139</v>
      </c>
      <c r="AQ1476" s="356">
        <f>VLOOKUP(C1476,'6.- Insumos'!$B$5:$K$2417,10,FALSE)</f>
        <v>14.156349999999998</v>
      </c>
      <c r="AR1476" s="293">
        <f t="shared" si="69"/>
        <v>14.853381074635239</v>
      </c>
      <c r="AS1476" s="293">
        <f t="shared" si="70"/>
        <v>14.853381074635239</v>
      </c>
      <c r="AU1476" s="357"/>
    </row>
    <row r="1477" spans="2:47" ht="38.25">
      <c r="B1477" s="52">
        <v>1471</v>
      </c>
      <c r="C1477" s="334">
        <v>67901</v>
      </c>
      <c r="D1477" s="81" t="s">
        <v>2134</v>
      </c>
      <c r="E1477" s="66" t="s">
        <v>3562</v>
      </c>
      <c r="F1477" s="55" t="s">
        <v>3565</v>
      </c>
      <c r="G1477" s="54" t="s">
        <v>4422</v>
      </c>
      <c r="H1477" s="54" t="s">
        <v>4422</v>
      </c>
      <c r="I1477" s="55" t="s">
        <v>3293</v>
      </c>
      <c r="J1477" s="35">
        <v>2</v>
      </c>
      <c r="K1477" s="36">
        <v>40</v>
      </c>
      <c r="L1477" s="35"/>
      <c r="M1477" s="36"/>
      <c r="N1477" s="34"/>
      <c r="O1477" s="34"/>
      <c r="P1477" s="34"/>
      <c r="Q1477" s="34"/>
      <c r="R1477" s="35"/>
      <c r="S1477" s="35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>
        <v>1</v>
      </c>
      <c r="AO1477" s="36">
        <v>50</v>
      </c>
      <c r="AP1477" s="293">
        <f>MAX(K1477,M1477,O1477,Q1477,S1477,U1477,W1477,Y1477,AA1477,AC1477,AE1477,AG1477,AI1477,AK1477,AM1477,AO1477)*VLOOKUP(I1477,'5.- Instrumental'!$B$6:$O$303,14,FALSE)</f>
        <v>0.10429819023569024</v>
      </c>
      <c r="AQ1477" s="356">
        <f>VLOOKUP(C1477,'6.- Insumos'!$B$5:$K$2417,10,FALSE)</f>
        <v>14.156349999999998</v>
      </c>
      <c r="AR1477" s="293">
        <f t="shared" si="69"/>
        <v>14.260648190235688</v>
      </c>
      <c r="AS1477" s="293">
        <f t="shared" si="70"/>
        <v>14.260648190235688</v>
      </c>
      <c r="AU1477" s="357"/>
    </row>
    <row r="1478" spans="2:47" ht="51">
      <c r="B1478" s="52">
        <v>1472</v>
      </c>
      <c r="C1478" s="334">
        <v>67930</v>
      </c>
      <c r="D1478" s="81" t="s">
        <v>2135</v>
      </c>
      <c r="E1478" s="66" t="s">
        <v>3562</v>
      </c>
      <c r="F1478" s="55" t="s">
        <v>3565</v>
      </c>
      <c r="G1478" s="54" t="s">
        <v>4422</v>
      </c>
      <c r="H1478" s="54" t="s">
        <v>4422</v>
      </c>
      <c r="I1478" s="55" t="s">
        <v>3293</v>
      </c>
      <c r="J1478" s="35">
        <v>2</v>
      </c>
      <c r="K1478" s="36">
        <v>40</v>
      </c>
      <c r="L1478" s="35"/>
      <c r="M1478" s="36"/>
      <c r="N1478" s="34"/>
      <c r="O1478" s="34"/>
      <c r="P1478" s="34"/>
      <c r="Q1478" s="34"/>
      <c r="R1478" s="35"/>
      <c r="S1478" s="35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>
        <v>1</v>
      </c>
      <c r="AO1478" s="36">
        <v>50</v>
      </c>
      <c r="AP1478" s="293">
        <f>MAX(K1478,M1478,O1478,Q1478,S1478,U1478,W1478,Y1478,AA1478,AC1478,AE1478,AG1478,AI1478,AK1478,AM1478,AO1478)*VLOOKUP(I1478,'5.- Instrumental'!$B$6:$O$303,14,FALSE)</f>
        <v>0.10429819023569024</v>
      </c>
      <c r="AQ1478" s="356">
        <f>VLOOKUP(C1478,'6.- Insumos'!$B$5:$K$2417,10,FALSE)</f>
        <v>14.156349999999998</v>
      </c>
      <c r="AR1478" s="293">
        <f t="shared" si="69"/>
        <v>14.260648190235688</v>
      </c>
      <c r="AS1478" s="293">
        <f t="shared" si="70"/>
        <v>14.260648190235688</v>
      </c>
      <c r="AU1478" s="357"/>
    </row>
    <row r="1479" spans="2:47" ht="25.5">
      <c r="B1479" s="52">
        <v>1473</v>
      </c>
      <c r="C1479" s="334">
        <v>67938</v>
      </c>
      <c r="D1479" s="81" t="s">
        <v>2136</v>
      </c>
      <c r="E1479" s="66" t="s">
        <v>3562</v>
      </c>
      <c r="F1479" s="55" t="s">
        <v>3565</v>
      </c>
      <c r="G1479" s="54" t="s">
        <v>4422</v>
      </c>
      <c r="H1479" s="54" t="s">
        <v>4422</v>
      </c>
      <c r="I1479" s="55" t="s">
        <v>3293</v>
      </c>
      <c r="J1479" s="35">
        <v>2</v>
      </c>
      <c r="K1479" s="36">
        <v>15</v>
      </c>
      <c r="L1479" s="35"/>
      <c r="M1479" s="36"/>
      <c r="N1479" s="34"/>
      <c r="O1479" s="34"/>
      <c r="P1479" s="34"/>
      <c r="Q1479" s="34"/>
      <c r="R1479" s="35"/>
      <c r="S1479" s="35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>
        <v>1</v>
      </c>
      <c r="AO1479" s="36">
        <v>25</v>
      </c>
      <c r="AP1479" s="293">
        <f>MAX(K1479,M1479,O1479,Q1479,S1479,U1479,W1479,Y1479,AA1479,AC1479,AE1479,AG1479,AI1479,AK1479,AM1479,AO1479)*VLOOKUP(I1479,'5.- Instrumental'!$B$6:$O$303,14,FALSE)</f>
        <v>5.2149095117845122E-2</v>
      </c>
      <c r="AQ1479" s="356">
        <f>VLOOKUP(C1479,'6.- Insumos'!$B$5:$K$2417,10,FALSE)</f>
        <v>14.156349999999998</v>
      </c>
      <c r="AR1479" s="293">
        <f t="shared" si="69"/>
        <v>14.208499095117842</v>
      </c>
      <c r="AS1479" s="293">
        <f t="shared" si="70"/>
        <v>14.208499095117842</v>
      </c>
      <c r="AU1479" s="357"/>
    </row>
    <row r="1480" spans="2:47" ht="63.75">
      <c r="B1480" s="52">
        <v>1474</v>
      </c>
      <c r="C1480" s="334">
        <v>67971</v>
      </c>
      <c r="D1480" s="81" t="s">
        <v>2137</v>
      </c>
      <c r="E1480" s="66" t="s">
        <v>3569</v>
      </c>
      <c r="F1480" s="55" t="s">
        <v>1742</v>
      </c>
      <c r="G1480" s="54" t="s">
        <v>4422</v>
      </c>
      <c r="H1480" s="54" t="s">
        <v>4422</v>
      </c>
      <c r="I1480" s="54" t="s">
        <v>3318</v>
      </c>
      <c r="J1480" s="35">
        <v>2</v>
      </c>
      <c r="K1480" s="36">
        <v>60</v>
      </c>
      <c r="L1480" s="35"/>
      <c r="M1480" s="36"/>
      <c r="N1480" s="34"/>
      <c r="O1480" s="34"/>
      <c r="P1480" s="34"/>
      <c r="Q1480" s="34"/>
      <c r="R1480" s="35"/>
      <c r="S1480" s="35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>
        <v>1</v>
      </c>
      <c r="AO1480" s="36">
        <v>70</v>
      </c>
      <c r="AP1480" s="293">
        <f>MAX(K1480,M1480,O1480,Q1480,S1480,U1480,W1480,Y1480,AA1480,AC1480,AE1480,AG1480,AI1480,AK1480,AM1480,AO1480)*VLOOKUP(I1480,'5.- Instrumental'!$B$6:$O$303,14,FALSE)</f>
        <v>1.9516870089786758</v>
      </c>
      <c r="AQ1480" s="356">
        <f>VLOOKUP(C1480,'6.- Insumos'!$B$5:$K$2417,10,FALSE)</f>
        <v>192.06198999999995</v>
      </c>
      <c r="AR1480" s="293" t="s">
        <v>3270</v>
      </c>
      <c r="AS1480" s="293">
        <f t="shared" si="70"/>
        <v>194.01367700897862</v>
      </c>
      <c r="AU1480" s="357"/>
    </row>
    <row r="1481" spans="2:47" ht="25.5">
      <c r="B1481" s="52">
        <v>1475</v>
      </c>
      <c r="C1481" s="334">
        <v>68020</v>
      </c>
      <c r="D1481" s="81" t="s">
        <v>2138</v>
      </c>
      <c r="E1481" s="66" t="s">
        <v>3562</v>
      </c>
      <c r="F1481" s="55" t="s">
        <v>3565</v>
      </c>
      <c r="G1481" s="54" t="s">
        <v>4422</v>
      </c>
      <c r="H1481" s="54" t="s">
        <v>4422</v>
      </c>
      <c r="I1481" s="55" t="s">
        <v>3293</v>
      </c>
      <c r="J1481" s="35">
        <v>1</v>
      </c>
      <c r="K1481" s="36">
        <v>40</v>
      </c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>
        <v>1</v>
      </c>
      <c r="AO1481" s="34">
        <v>45</v>
      </c>
      <c r="AP1481" s="293">
        <f>MAX(K1481,M1481,O1481,Q1481,S1481,U1481,W1481,Y1481,AA1481,AC1481,AE1481,AG1481,AI1481,AK1481,AM1481,AO1481)*VLOOKUP(I1481,'5.- Instrumental'!$B$6:$O$303,14,FALSE)</f>
        <v>9.3868371212121215E-2</v>
      </c>
      <c r="AQ1481" s="356">
        <f>VLOOKUP(C1481,'6.- Insumos'!$B$5:$K$2417,10,FALSE)</f>
        <v>14.156349999999998</v>
      </c>
      <c r="AR1481" s="293">
        <f t="shared" ref="AR1481:AR1489" si="71">AP1481+AQ1481</f>
        <v>14.250218371212119</v>
      </c>
      <c r="AS1481" s="293">
        <f t="shared" si="70"/>
        <v>14.250218371212119</v>
      </c>
      <c r="AU1481" s="357"/>
    </row>
    <row r="1482" spans="2:47" ht="25.5">
      <c r="B1482" s="52">
        <v>1476</v>
      </c>
      <c r="C1482" s="334">
        <v>68100</v>
      </c>
      <c r="D1482" s="81" t="s">
        <v>2139</v>
      </c>
      <c r="E1482" s="66" t="s">
        <v>3562</v>
      </c>
      <c r="F1482" s="55" t="s">
        <v>3565</v>
      </c>
      <c r="G1482" s="54" t="s">
        <v>4422</v>
      </c>
      <c r="H1482" s="54" t="s">
        <v>4422</v>
      </c>
      <c r="I1482" s="55" t="s">
        <v>3293</v>
      </c>
      <c r="J1482" s="34">
        <v>1</v>
      </c>
      <c r="K1482" s="34">
        <v>20</v>
      </c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>
        <v>1</v>
      </c>
      <c r="AO1482" s="34">
        <v>25</v>
      </c>
      <c r="AP1482" s="293">
        <f>MAX(K1482,M1482,O1482,Q1482,S1482,U1482,W1482,Y1482,AA1482,AC1482,AE1482,AG1482,AI1482,AK1482,AM1482,AO1482)*VLOOKUP(I1482,'5.- Instrumental'!$B$6:$O$303,14,FALSE)</f>
        <v>5.2149095117845122E-2</v>
      </c>
      <c r="AQ1482" s="356">
        <f>VLOOKUP(C1482,'6.- Insumos'!$B$5:$K$2417,10,FALSE)</f>
        <v>18.19285</v>
      </c>
      <c r="AR1482" s="293">
        <f t="shared" si="71"/>
        <v>18.244999095117844</v>
      </c>
      <c r="AS1482" s="293">
        <f t="shared" si="70"/>
        <v>18.244999095117844</v>
      </c>
      <c r="AU1482" s="357"/>
    </row>
    <row r="1483" spans="2:47" ht="25.5">
      <c r="B1483" s="52">
        <v>1477</v>
      </c>
      <c r="C1483" s="334">
        <v>68110</v>
      </c>
      <c r="D1483" s="81" t="s">
        <v>2140</v>
      </c>
      <c r="E1483" s="66" t="s">
        <v>3562</v>
      </c>
      <c r="F1483" s="55" t="s">
        <v>3565</v>
      </c>
      <c r="G1483" s="54" t="s">
        <v>4422</v>
      </c>
      <c r="H1483" s="54" t="s">
        <v>4422</v>
      </c>
      <c r="I1483" s="55" t="s">
        <v>3293</v>
      </c>
      <c r="J1483" s="35">
        <v>1</v>
      </c>
      <c r="K1483" s="36">
        <v>30</v>
      </c>
      <c r="L1483" s="35"/>
      <c r="M1483" s="36"/>
      <c r="N1483" s="34"/>
      <c r="O1483" s="34"/>
      <c r="P1483" s="34"/>
      <c r="Q1483" s="34"/>
      <c r="R1483" s="35">
        <v>1</v>
      </c>
      <c r="S1483" s="35">
        <v>30</v>
      </c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>
        <v>1</v>
      </c>
      <c r="AO1483" s="36">
        <v>35</v>
      </c>
      <c r="AP1483" s="293">
        <f>MAX(K1483,M1483,O1483,Q1483,S1483,U1483,W1483,Y1483,AA1483,AC1483,AE1483,AG1483,AI1483,AK1483,AM1483,AO1483)*VLOOKUP(I1483,'5.- Instrumental'!$B$6:$O$303,14,FALSE)</f>
        <v>7.3008733164983172E-2</v>
      </c>
      <c r="AQ1483" s="356">
        <f>VLOOKUP(C1483,'6.- Insumos'!$B$5:$K$2417,10,FALSE)</f>
        <v>14.156349999999998</v>
      </c>
      <c r="AR1483" s="293">
        <f t="shared" si="71"/>
        <v>14.229358733164981</v>
      </c>
      <c r="AS1483" s="293">
        <f t="shared" si="70"/>
        <v>14.229358733164981</v>
      </c>
      <c r="AU1483" s="357"/>
    </row>
    <row r="1484" spans="2:47" ht="25.5">
      <c r="B1484" s="52">
        <v>1478</v>
      </c>
      <c r="C1484" s="334">
        <v>68200</v>
      </c>
      <c r="D1484" s="81" t="s">
        <v>2141</v>
      </c>
      <c r="E1484" s="66" t="s">
        <v>3562</v>
      </c>
      <c r="F1484" s="55" t="s">
        <v>3565</v>
      </c>
      <c r="G1484" s="54" t="s">
        <v>4422</v>
      </c>
      <c r="H1484" s="54" t="s">
        <v>4422</v>
      </c>
      <c r="I1484" s="55" t="s">
        <v>3293</v>
      </c>
      <c r="J1484" s="35">
        <v>1</v>
      </c>
      <c r="K1484" s="36">
        <v>10</v>
      </c>
      <c r="L1484" s="35"/>
      <c r="M1484" s="36"/>
      <c r="N1484" s="34"/>
      <c r="O1484" s="34"/>
      <c r="P1484" s="34"/>
      <c r="Q1484" s="34"/>
      <c r="R1484" s="35">
        <v>1</v>
      </c>
      <c r="S1484" s="35">
        <v>10</v>
      </c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>
        <v>1</v>
      </c>
      <c r="AO1484" s="36">
        <v>20</v>
      </c>
      <c r="AP1484" s="293">
        <f>MAX(K1484,M1484,O1484,Q1484,S1484,U1484,W1484,Y1484,AA1484,AC1484,AE1484,AG1484,AI1484,AK1484,AM1484,AO1484)*VLOOKUP(I1484,'5.- Instrumental'!$B$6:$O$303,14,FALSE)</f>
        <v>4.17192760942761E-2</v>
      </c>
      <c r="AQ1484" s="356">
        <f>VLOOKUP(C1484,'6.- Insumos'!$B$5:$K$2417,10,FALSE)</f>
        <v>2.9198499999999998</v>
      </c>
      <c r="AR1484" s="293">
        <f t="shared" si="71"/>
        <v>2.9615692760942758</v>
      </c>
      <c r="AS1484" s="293">
        <f t="shared" si="70"/>
        <v>2.9615692760942758</v>
      </c>
      <c r="AU1484" s="357"/>
    </row>
    <row r="1485" spans="2:47" ht="38.25">
      <c r="B1485" s="52">
        <v>1479</v>
      </c>
      <c r="C1485" s="334">
        <v>68320</v>
      </c>
      <c r="D1485" s="81" t="s">
        <v>2142</v>
      </c>
      <c r="E1485" s="66" t="s">
        <v>3569</v>
      </c>
      <c r="F1485" s="55" t="s">
        <v>3573</v>
      </c>
      <c r="G1485" s="54" t="s">
        <v>4422</v>
      </c>
      <c r="H1485" s="54" t="s">
        <v>4422</v>
      </c>
      <c r="I1485" s="55" t="s">
        <v>3315</v>
      </c>
      <c r="J1485" s="35">
        <v>2</v>
      </c>
      <c r="K1485" s="36">
        <v>40</v>
      </c>
      <c r="L1485" s="35">
        <v>1</v>
      </c>
      <c r="M1485" s="36">
        <v>50</v>
      </c>
      <c r="N1485" s="34"/>
      <c r="O1485" s="34"/>
      <c r="P1485" s="34"/>
      <c r="Q1485" s="34"/>
      <c r="R1485" s="35"/>
      <c r="S1485" s="35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>
        <v>1</v>
      </c>
      <c r="AO1485" s="36">
        <v>50</v>
      </c>
      <c r="AP1485" s="293">
        <f>MAX(K1485,M1485,O1485,Q1485,S1485,U1485,W1485,Y1485,AA1485,AC1485,AE1485,AG1485,AI1485,AK1485,AM1485,AO1485)*VLOOKUP(I1485,'5.- Instrumental'!$B$6:$O$303,14,FALSE)</f>
        <v>1.2196618967452302</v>
      </c>
      <c r="AQ1485" s="356">
        <f>VLOOKUP(C1485,'6.- Insumos'!$B$5:$K$2417,10,FALSE)</f>
        <v>197.07984000000002</v>
      </c>
      <c r="AR1485" s="293">
        <f t="shared" si="71"/>
        <v>198.29950189674526</v>
      </c>
      <c r="AS1485" s="293">
        <f t="shared" si="70"/>
        <v>198.29950189674526</v>
      </c>
      <c r="AU1485" s="357"/>
    </row>
    <row r="1486" spans="2:47" ht="38.25">
      <c r="B1486" s="52">
        <v>1480</v>
      </c>
      <c r="C1486" s="334">
        <v>68500</v>
      </c>
      <c r="D1486" s="81" t="s">
        <v>2143</v>
      </c>
      <c r="E1486" s="66" t="s">
        <v>3562</v>
      </c>
      <c r="F1486" s="55" t="s">
        <v>3565</v>
      </c>
      <c r="G1486" s="54" t="s">
        <v>4422</v>
      </c>
      <c r="H1486" s="54" t="s">
        <v>4422</v>
      </c>
      <c r="I1486" s="55" t="s">
        <v>3293</v>
      </c>
      <c r="J1486" s="35">
        <v>2</v>
      </c>
      <c r="K1486" s="36">
        <v>40</v>
      </c>
      <c r="L1486" s="35">
        <v>1</v>
      </c>
      <c r="M1486" s="36">
        <v>50</v>
      </c>
      <c r="N1486" s="34"/>
      <c r="O1486" s="34"/>
      <c r="P1486" s="34"/>
      <c r="Q1486" s="34"/>
      <c r="R1486" s="35"/>
      <c r="S1486" s="35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>
        <v>1</v>
      </c>
      <c r="AO1486" s="36">
        <v>50</v>
      </c>
      <c r="AP1486" s="293">
        <f>MAX(K1486,M1486,O1486,Q1486,S1486,U1486,W1486,Y1486,AA1486,AC1486,AE1486,AG1486,AI1486,AK1486,AM1486,AO1486)*VLOOKUP(I1486,'5.- Instrumental'!$B$6:$O$303,14,FALSE)</f>
        <v>0.10429819023569024</v>
      </c>
      <c r="AQ1486" s="356">
        <f>VLOOKUP(C1486,'6.- Insumos'!$B$5:$K$2417,10,FALSE)</f>
        <v>14.156349999999998</v>
      </c>
      <c r="AR1486" s="293">
        <f t="shared" si="71"/>
        <v>14.260648190235688</v>
      </c>
      <c r="AS1486" s="293">
        <f t="shared" si="70"/>
        <v>14.260648190235688</v>
      </c>
      <c r="AU1486" s="357"/>
    </row>
    <row r="1487" spans="2:47" ht="25.5">
      <c r="B1487" s="52">
        <v>1481</v>
      </c>
      <c r="C1487" s="334">
        <v>68510</v>
      </c>
      <c r="D1487" s="81" t="s">
        <v>3324</v>
      </c>
      <c r="E1487" s="66" t="s">
        <v>3562</v>
      </c>
      <c r="F1487" s="55" t="s">
        <v>3565</v>
      </c>
      <c r="G1487" s="54" t="s">
        <v>4422</v>
      </c>
      <c r="H1487" s="54" t="s">
        <v>4422</v>
      </c>
      <c r="I1487" s="55" t="s">
        <v>3293</v>
      </c>
      <c r="J1487" s="35">
        <v>1</v>
      </c>
      <c r="K1487" s="36">
        <v>10</v>
      </c>
      <c r="L1487" s="35"/>
      <c r="M1487" s="36"/>
      <c r="N1487" s="34"/>
      <c r="O1487" s="34"/>
      <c r="P1487" s="34"/>
      <c r="Q1487" s="34"/>
      <c r="R1487" s="35">
        <v>1</v>
      </c>
      <c r="S1487" s="35">
        <v>10</v>
      </c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>
        <v>1</v>
      </c>
      <c r="AO1487" s="36">
        <v>20</v>
      </c>
      <c r="AP1487" s="293">
        <f>MAX(K1487,M1487,O1487,Q1487,S1487,U1487,W1487,Y1487,AA1487,AC1487,AE1487,AG1487,AI1487,AK1487,AM1487,AO1487)*VLOOKUP(I1487,'5.- Instrumental'!$B$6:$O$303,14,FALSE)</f>
        <v>4.17192760942761E-2</v>
      </c>
      <c r="AQ1487" s="356">
        <f>VLOOKUP(C1487,'6.- Insumos'!$B$5:$K$2417,10,FALSE)</f>
        <v>18.19285</v>
      </c>
      <c r="AR1487" s="293">
        <f t="shared" si="71"/>
        <v>18.234569276094277</v>
      </c>
      <c r="AS1487" s="293">
        <f t="shared" si="70"/>
        <v>18.234569276094277</v>
      </c>
      <c r="AU1487" s="357"/>
    </row>
    <row r="1488" spans="2:47" ht="25.5">
      <c r="B1488" s="52">
        <v>1482</v>
      </c>
      <c r="C1488" s="334">
        <v>68530</v>
      </c>
      <c r="D1488" s="81" t="s">
        <v>3325</v>
      </c>
      <c r="E1488" s="66" t="s">
        <v>3562</v>
      </c>
      <c r="F1488" s="55" t="s">
        <v>3565</v>
      </c>
      <c r="G1488" s="54" t="s">
        <v>4422</v>
      </c>
      <c r="H1488" s="54" t="s">
        <v>4422</v>
      </c>
      <c r="I1488" s="55" t="s">
        <v>3293</v>
      </c>
      <c r="J1488" s="35">
        <v>2</v>
      </c>
      <c r="K1488" s="36">
        <v>40</v>
      </c>
      <c r="L1488" s="35">
        <v>1</v>
      </c>
      <c r="M1488" s="36">
        <v>50</v>
      </c>
      <c r="N1488" s="34"/>
      <c r="O1488" s="34"/>
      <c r="P1488" s="34"/>
      <c r="Q1488" s="34"/>
      <c r="R1488" s="35"/>
      <c r="S1488" s="35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>
        <v>1</v>
      </c>
      <c r="AO1488" s="36">
        <v>60</v>
      </c>
      <c r="AP1488" s="293">
        <f>MAX(K1488,M1488,O1488,Q1488,S1488,U1488,W1488,Y1488,AA1488,AC1488,AE1488,AG1488,AI1488,AK1488,AM1488,AO1488)*VLOOKUP(I1488,'5.- Instrumental'!$B$6:$O$303,14,FALSE)</f>
        <v>0.12515782828282829</v>
      </c>
      <c r="AQ1488" s="356">
        <f>VLOOKUP(C1488,'6.- Insumos'!$B$5:$K$2417,10,FALSE)</f>
        <v>2.9198499999999998</v>
      </c>
      <c r="AR1488" s="293">
        <f t="shared" si="71"/>
        <v>3.0450078282828281</v>
      </c>
      <c r="AS1488" s="293">
        <f t="shared" si="70"/>
        <v>3.0450078282828281</v>
      </c>
      <c r="AU1488" s="357"/>
    </row>
    <row r="1489" spans="2:47" ht="25.5">
      <c r="B1489" s="52">
        <v>1483</v>
      </c>
      <c r="C1489" s="334">
        <v>68540</v>
      </c>
      <c r="D1489" s="81" t="s">
        <v>3326</v>
      </c>
      <c r="E1489" s="66" t="s">
        <v>3569</v>
      </c>
      <c r="F1489" s="55" t="s">
        <v>3573</v>
      </c>
      <c r="G1489" s="54" t="s">
        <v>4422</v>
      </c>
      <c r="H1489" s="54" t="s">
        <v>4422</v>
      </c>
      <c r="I1489" s="26" t="s">
        <v>3318</v>
      </c>
      <c r="J1489" s="35">
        <v>2</v>
      </c>
      <c r="K1489" s="36">
        <v>40</v>
      </c>
      <c r="L1489" s="35">
        <v>1</v>
      </c>
      <c r="M1489" s="36">
        <v>50</v>
      </c>
      <c r="N1489" s="34"/>
      <c r="O1489" s="34"/>
      <c r="P1489" s="34"/>
      <c r="Q1489" s="34"/>
      <c r="R1489" s="35"/>
      <c r="S1489" s="35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>
        <v>1</v>
      </c>
      <c r="AO1489" s="36">
        <v>60</v>
      </c>
      <c r="AP1489" s="293">
        <f>MAX(K1489,M1489,O1489,Q1489,S1489,U1489,W1489,Y1489,AA1489,AC1489,AE1489,AG1489,AI1489,AK1489,AM1489,AO1489)*VLOOKUP(I1489,'5.- Instrumental'!$B$6:$O$303,14,FALSE)</f>
        <v>1.6728745791245792</v>
      </c>
      <c r="AQ1489" s="356">
        <f>VLOOKUP(C1489,'6.- Insumos'!$B$5:$K$2417,10,FALSE)</f>
        <v>328.54650666666669</v>
      </c>
      <c r="AR1489" s="293">
        <f t="shared" si="71"/>
        <v>330.21938124579128</v>
      </c>
      <c r="AS1489" s="293">
        <f t="shared" si="70"/>
        <v>330.21938124579128</v>
      </c>
      <c r="AU1489" s="357"/>
    </row>
    <row r="1490" spans="2:47" ht="51">
      <c r="B1490" s="52">
        <v>1484</v>
      </c>
      <c r="C1490" s="334">
        <v>68700</v>
      </c>
      <c r="D1490" s="81" t="s">
        <v>4803</v>
      </c>
      <c r="E1490" s="66" t="s">
        <v>3569</v>
      </c>
      <c r="F1490" s="55" t="s">
        <v>1742</v>
      </c>
      <c r="G1490" s="54" t="s">
        <v>4422</v>
      </c>
      <c r="H1490" s="54" t="s">
        <v>4422</v>
      </c>
      <c r="I1490" s="54" t="s">
        <v>3318</v>
      </c>
      <c r="J1490" s="35">
        <v>2</v>
      </c>
      <c r="K1490" s="36">
        <v>35</v>
      </c>
      <c r="L1490" s="35">
        <v>1</v>
      </c>
      <c r="M1490" s="36">
        <v>40</v>
      </c>
      <c r="N1490" s="34"/>
      <c r="O1490" s="34"/>
      <c r="P1490" s="34"/>
      <c r="Q1490" s="34"/>
      <c r="R1490" s="35"/>
      <c r="S1490" s="35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>
        <v>1</v>
      </c>
      <c r="AO1490" s="36">
        <v>35</v>
      </c>
      <c r="AP1490" s="293">
        <f>MAX(K1490,M1490,O1490,Q1490,S1490,U1490,W1490,Y1490,AA1490,AC1490,AE1490,AG1490,AI1490,AK1490,AM1490,AO1490)*VLOOKUP(I1490,'5.- Instrumental'!$B$6:$O$303,14,FALSE)</f>
        <v>1.1152497194163862</v>
      </c>
      <c r="AQ1490" s="356">
        <f>VLOOKUP(C1490,'6.- Insumos'!$B$5:$K$2417,10,FALSE)</f>
        <v>192.06198999999995</v>
      </c>
      <c r="AR1490" s="293" t="s">
        <v>3270</v>
      </c>
      <c r="AS1490" s="293">
        <f t="shared" si="70"/>
        <v>193.17723971941635</v>
      </c>
      <c r="AU1490" s="357"/>
    </row>
    <row r="1491" spans="2:47" ht="51">
      <c r="B1491" s="52">
        <v>1485</v>
      </c>
      <c r="C1491" s="334">
        <v>68720</v>
      </c>
      <c r="D1491" s="81" t="s">
        <v>4804</v>
      </c>
      <c r="E1491" s="66" t="s">
        <v>3569</v>
      </c>
      <c r="F1491" s="55" t="s">
        <v>1742</v>
      </c>
      <c r="G1491" s="54" t="s">
        <v>4422</v>
      </c>
      <c r="H1491" s="54" t="s">
        <v>4422</v>
      </c>
      <c r="I1491" s="54" t="s">
        <v>3318</v>
      </c>
      <c r="J1491" s="35">
        <v>2</v>
      </c>
      <c r="K1491" s="36">
        <v>90</v>
      </c>
      <c r="L1491" s="35">
        <v>1</v>
      </c>
      <c r="M1491" s="36">
        <v>110</v>
      </c>
      <c r="N1491" s="34"/>
      <c r="O1491" s="34"/>
      <c r="P1491" s="34"/>
      <c r="Q1491" s="34"/>
      <c r="R1491" s="35"/>
      <c r="S1491" s="35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>
        <v>1</v>
      </c>
      <c r="AO1491" s="36">
        <v>110</v>
      </c>
      <c r="AP1491" s="293">
        <f>MAX(K1491,M1491,O1491,Q1491,S1491,U1491,W1491,Y1491,AA1491,AC1491,AE1491,AG1491,AI1491,AK1491,AM1491,AO1491)*VLOOKUP(I1491,'5.- Instrumental'!$B$6:$O$303,14,FALSE)</f>
        <v>3.0669367283950617</v>
      </c>
      <c r="AQ1491" s="356">
        <f>VLOOKUP(C1491,'6.- Insumos'!$B$5:$K$2417,10,FALSE)</f>
        <v>192.06198999999995</v>
      </c>
      <c r="AR1491" s="293" t="s">
        <v>3270</v>
      </c>
      <c r="AS1491" s="293">
        <f t="shared" si="70"/>
        <v>195.12892672839502</v>
      </c>
      <c r="AU1491" s="357"/>
    </row>
    <row r="1492" spans="2:47" ht="51">
      <c r="B1492" s="52">
        <v>1486</v>
      </c>
      <c r="C1492" s="334">
        <v>68745</v>
      </c>
      <c r="D1492" s="81" t="s">
        <v>4805</v>
      </c>
      <c r="E1492" s="66" t="s">
        <v>3569</v>
      </c>
      <c r="F1492" s="55" t="s">
        <v>1742</v>
      </c>
      <c r="G1492" s="54" t="s">
        <v>4422</v>
      </c>
      <c r="H1492" s="54" t="s">
        <v>4422</v>
      </c>
      <c r="I1492" s="54" t="s">
        <v>3318</v>
      </c>
      <c r="J1492" s="35">
        <v>2</v>
      </c>
      <c r="K1492" s="36">
        <v>90</v>
      </c>
      <c r="L1492" s="35">
        <v>1</v>
      </c>
      <c r="M1492" s="36">
        <v>110</v>
      </c>
      <c r="N1492" s="34"/>
      <c r="O1492" s="34"/>
      <c r="P1492" s="34"/>
      <c r="Q1492" s="34"/>
      <c r="R1492" s="35"/>
      <c r="S1492" s="35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>
        <v>1</v>
      </c>
      <c r="AO1492" s="36">
        <v>110</v>
      </c>
      <c r="AP1492" s="293">
        <f>MAX(K1492,M1492,O1492,Q1492,S1492,U1492,W1492,Y1492,AA1492,AC1492,AE1492,AG1492,AI1492,AK1492,AM1492,AO1492)*VLOOKUP(I1492,'5.- Instrumental'!$B$6:$O$303,14,FALSE)</f>
        <v>3.0669367283950617</v>
      </c>
      <c r="AQ1492" s="356">
        <f>VLOOKUP(C1492,'6.- Insumos'!$B$5:$K$2417,10,FALSE)</f>
        <v>188.72933999999995</v>
      </c>
      <c r="AR1492" s="293" t="s">
        <v>3270</v>
      </c>
      <c r="AS1492" s="293">
        <f t="shared" si="70"/>
        <v>191.79627672839501</v>
      </c>
      <c r="AU1492" s="357"/>
    </row>
    <row r="1493" spans="2:47" ht="25.5">
      <c r="B1493" s="52">
        <v>1487</v>
      </c>
      <c r="C1493" s="334">
        <v>68810</v>
      </c>
      <c r="D1493" s="81" t="s">
        <v>4806</v>
      </c>
      <c r="E1493" s="66" t="s">
        <v>3562</v>
      </c>
      <c r="F1493" s="55" t="s">
        <v>3565</v>
      </c>
      <c r="G1493" s="54" t="s">
        <v>4422</v>
      </c>
      <c r="H1493" s="54" t="s">
        <v>4422</v>
      </c>
      <c r="I1493" s="55" t="s">
        <v>3293</v>
      </c>
      <c r="J1493" s="35">
        <v>1</v>
      </c>
      <c r="K1493" s="36">
        <v>30</v>
      </c>
      <c r="L1493" s="35">
        <v>1</v>
      </c>
      <c r="M1493" s="36">
        <v>35</v>
      </c>
      <c r="N1493" s="34"/>
      <c r="O1493" s="34"/>
      <c r="P1493" s="34"/>
      <c r="Q1493" s="34"/>
      <c r="R1493" s="35">
        <v>1</v>
      </c>
      <c r="S1493" s="35">
        <v>30</v>
      </c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>
        <v>1</v>
      </c>
      <c r="AO1493" s="36">
        <v>35</v>
      </c>
      <c r="AP1493" s="293">
        <f>MAX(K1493,M1493,O1493,Q1493,S1493,U1493,W1493,Y1493,AA1493,AC1493,AE1493,AG1493,AI1493,AK1493,AM1493,AO1493)*VLOOKUP(I1493,'5.- Instrumental'!$B$6:$O$303,14,FALSE)</f>
        <v>7.3008733164983172E-2</v>
      </c>
      <c r="AQ1493" s="356">
        <f>VLOOKUP(C1493,'6.- Insumos'!$B$5:$K$2417,10,FALSE)</f>
        <v>2.9198499999999998</v>
      </c>
      <c r="AR1493" s="293">
        <f t="shared" ref="AR1493:AR1498" si="72">AP1493+AQ1493</f>
        <v>2.992858733164983</v>
      </c>
      <c r="AS1493" s="293">
        <f t="shared" si="70"/>
        <v>2.992858733164983</v>
      </c>
      <c r="AU1493" s="357"/>
    </row>
    <row r="1494" spans="2:47" ht="25.5">
      <c r="B1494" s="52">
        <v>1488</v>
      </c>
      <c r="C1494" s="334">
        <v>69000</v>
      </c>
      <c r="D1494" s="81" t="s">
        <v>4807</v>
      </c>
      <c r="E1494" s="66" t="s">
        <v>3562</v>
      </c>
      <c r="F1494" s="55" t="s">
        <v>3565</v>
      </c>
      <c r="G1494" s="54" t="s">
        <v>4422</v>
      </c>
      <c r="H1494" s="54" t="s">
        <v>4422</v>
      </c>
      <c r="I1494" s="55" t="s">
        <v>3293</v>
      </c>
      <c r="J1494" s="34">
        <v>1</v>
      </c>
      <c r="K1494" s="34">
        <v>15</v>
      </c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>
        <v>1</v>
      </c>
      <c r="AO1494" s="34">
        <v>20</v>
      </c>
      <c r="AP1494" s="293">
        <f>MAX(K1494,M1494,O1494,Q1494,S1494,U1494,W1494,Y1494,AA1494,AC1494,AE1494,AG1494,AI1494,AK1494,AM1494,AO1494)*VLOOKUP(I1494,'5.- Instrumental'!$B$6:$O$303,14,FALSE)</f>
        <v>4.17192760942761E-2</v>
      </c>
      <c r="AQ1494" s="356">
        <f>VLOOKUP(C1494,'6.- Insumos'!$B$5:$K$2417,10,FALSE)</f>
        <v>2.9198499999999998</v>
      </c>
      <c r="AR1494" s="293">
        <f t="shared" si="72"/>
        <v>2.9615692760942758</v>
      </c>
      <c r="AS1494" s="293">
        <f t="shared" si="70"/>
        <v>2.9615692760942758</v>
      </c>
      <c r="AU1494" s="357"/>
    </row>
    <row r="1495" spans="2:47" ht="25.5">
      <c r="B1495" s="52">
        <v>1489</v>
      </c>
      <c r="C1495" s="334">
        <v>69090</v>
      </c>
      <c r="D1495" s="81" t="s">
        <v>4808</v>
      </c>
      <c r="E1495" s="66" t="s">
        <v>3562</v>
      </c>
      <c r="F1495" s="55" t="s">
        <v>3565</v>
      </c>
      <c r="G1495" s="54" t="s">
        <v>4422</v>
      </c>
      <c r="H1495" s="54" t="s">
        <v>4422</v>
      </c>
      <c r="I1495" s="55" t="s">
        <v>3293</v>
      </c>
      <c r="J1495" s="34">
        <v>1</v>
      </c>
      <c r="K1495" s="34">
        <v>10</v>
      </c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>
        <v>1</v>
      </c>
      <c r="AO1495" s="34">
        <v>15</v>
      </c>
      <c r="AP1495" s="293">
        <f>MAX(K1495,M1495,O1495,Q1495,S1495,U1495,W1495,Y1495,AA1495,AC1495,AE1495,AG1495,AI1495,AK1495,AM1495,AO1495)*VLOOKUP(I1495,'5.- Instrumental'!$B$6:$O$303,14,FALSE)</f>
        <v>3.1289457070707072E-2</v>
      </c>
      <c r="AQ1495" s="356">
        <f>VLOOKUP(C1495,'6.- Insumos'!$B$5:$K$2417,10,FALSE)</f>
        <v>2.9198499999999998</v>
      </c>
      <c r="AR1495" s="293">
        <f t="shared" si="72"/>
        <v>2.951139457070707</v>
      </c>
      <c r="AS1495" s="293">
        <f t="shared" si="70"/>
        <v>2.951139457070707</v>
      </c>
      <c r="AU1495" s="357"/>
    </row>
    <row r="1496" spans="2:47" ht="25.5">
      <c r="B1496" s="52">
        <v>1490</v>
      </c>
      <c r="C1496" s="334">
        <v>69100</v>
      </c>
      <c r="D1496" s="368" t="s">
        <v>4809</v>
      </c>
      <c r="E1496" s="66" t="s">
        <v>3562</v>
      </c>
      <c r="F1496" s="55" t="s">
        <v>3565</v>
      </c>
      <c r="G1496" s="54" t="s">
        <v>4422</v>
      </c>
      <c r="H1496" s="54" t="s">
        <v>4422</v>
      </c>
      <c r="I1496" s="55" t="s">
        <v>3293</v>
      </c>
      <c r="J1496" s="34">
        <v>1</v>
      </c>
      <c r="K1496" s="34">
        <v>15</v>
      </c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>
        <v>1</v>
      </c>
      <c r="AO1496" s="34">
        <v>20</v>
      </c>
      <c r="AP1496" s="293">
        <f>MAX(K1496,M1496,O1496,Q1496,S1496,U1496,W1496,Y1496,AA1496,AC1496,AE1496,AG1496,AI1496,AK1496,AM1496,AO1496)*VLOOKUP(I1496,'5.- Instrumental'!$B$6:$O$303,14,FALSE)</f>
        <v>4.17192760942761E-2</v>
      </c>
      <c r="AQ1496" s="356">
        <f>VLOOKUP(C1496,'6.- Insumos'!$B$5:$K$2417,10,FALSE)</f>
        <v>18.19285</v>
      </c>
      <c r="AR1496" s="293">
        <f t="shared" si="72"/>
        <v>18.234569276094277</v>
      </c>
      <c r="AS1496" s="293">
        <f t="shared" si="70"/>
        <v>18.234569276094277</v>
      </c>
      <c r="AU1496" s="357"/>
    </row>
    <row r="1497" spans="2:47" ht="38.25">
      <c r="B1497" s="52">
        <v>1491</v>
      </c>
      <c r="C1497" s="334">
        <v>69110</v>
      </c>
      <c r="D1497" s="81" t="s">
        <v>4810</v>
      </c>
      <c r="E1497" s="66" t="s">
        <v>3569</v>
      </c>
      <c r="F1497" s="55" t="s">
        <v>3563</v>
      </c>
      <c r="G1497" s="54" t="s">
        <v>4422</v>
      </c>
      <c r="H1497" s="54" t="s">
        <v>4422</v>
      </c>
      <c r="I1497" s="55" t="s">
        <v>3307</v>
      </c>
      <c r="J1497" s="34">
        <v>2</v>
      </c>
      <c r="K1497" s="34">
        <v>40</v>
      </c>
      <c r="L1497" s="34">
        <v>1</v>
      </c>
      <c r="M1497" s="34">
        <v>45</v>
      </c>
      <c r="N1497" s="34"/>
      <c r="O1497" s="34"/>
      <c r="P1497" s="34"/>
      <c r="Q1497" s="34"/>
      <c r="R1497" s="34">
        <v>1</v>
      </c>
      <c r="S1497" s="34">
        <v>40</v>
      </c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>
        <v>1</v>
      </c>
      <c r="AO1497" s="34">
        <v>45</v>
      </c>
      <c r="AP1497" s="293">
        <f>MAX(K1497,M1497,O1497,Q1497,S1497,U1497,W1497,Y1497,AA1497,AC1497,AE1497,AG1497,AI1497,AK1497,AM1497,AO1497)*VLOOKUP(I1497,'5.- Instrumental'!$B$6:$O$303,14,FALSE)</f>
        <v>0.72119633838383834</v>
      </c>
      <c r="AQ1497" s="356">
        <f>VLOOKUP(C1497,'6.- Insumos'!$B$5:$K$2417,10,FALSE)</f>
        <v>71.08</v>
      </c>
      <c r="AR1497" s="293">
        <f t="shared" si="72"/>
        <v>71.801196338383832</v>
      </c>
      <c r="AS1497" s="293">
        <f t="shared" si="70"/>
        <v>71.801196338383832</v>
      </c>
      <c r="AU1497" s="357"/>
    </row>
    <row r="1498" spans="2:47" ht="38.25">
      <c r="B1498" s="52">
        <v>1492</v>
      </c>
      <c r="C1498" s="334">
        <v>69140</v>
      </c>
      <c r="D1498" s="81" t="s">
        <v>4811</v>
      </c>
      <c r="E1498" s="66" t="s">
        <v>3569</v>
      </c>
      <c r="F1498" s="55" t="s">
        <v>3573</v>
      </c>
      <c r="G1498" s="54" t="s">
        <v>4422</v>
      </c>
      <c r="H1498" s="54" t="s">
        <v>4422</v>
      </c>
      <c r="I1498" s="55" t="s">
        <v>3315</v>
      </c>
      <c r="J1498" s="35">
        <v>2</v>
      </c>
      <c r="K1498" s="36">
        <v>50</v>
      </c>
      <c r="L1498" s="35">
        <v>1</v>
      </c>
      <c r="M1498" s="36">
        <v>60</v>
      </c>
      <c r="N1498" s="34"/>
      <c r="O1498" s="34"/>
      <c r="P1498" s="34"/>
      <c r="Q1498" s="34"/>
      <c r="R1498" s="35">
        <v>1</v>
      </c>
      <c r="S1498" s="35">
        <v>50</v>
      </c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>
        <v>1</v>
      </c>
      <c r="AO1498" s="36">
        <v>60</v>
      </c>
      <c r="AP1498" s="293">
        <f>MAX(K1498,M1498,O1498,Q1498,S1498,U1498,W1498,Y1498,AA1498,AC1498,AE1498,AG1498,AI1498,AK1498,AM1498,AO1498)*VLOOKUP(I1498,'5.- Instrumental'!$B$6:$O$303,14,FALSE)</f>
        <v>1.4635942760942762</v>
      </c>
      <c r="AQ1498" s="356">
        <f>VLOOKUP(C1498,'6.- Insumos'!$B$5:$K$2417,10,FALSE)</f>
        <v>335.33584000000008</v>
      </c>
      <c r="AR1498" s="293">
        <f t="shared" si="72"/>
        <v>336.79943427609436</v>
      </c>
      <c r="AS1498" s="293">
        <f t="shared" si="70"/>
        <v>336.79943427609436</v>
      </c>
      <c r="AU1498" s="357"/>
    </row>
    <row r="1499" spans="2:47" ht="38.25">
      <c r="B1499" s="52">
        <v>1493</v>
      </c>
      <c r="C1499" s="334">
        <v>69155</v>
      </c>
      <c r="D1499" s="81" t="s">
        <v>4812</v>
      </c>
      <c r="E1499" s="66" t="s">
        <v>3569</v>
      </c>
      <c r="F1499" s="55" t="s">
        <v>1742</v>
      </c>
      <c r="G1499" s="54" t="s">
        <v>4422</v>
      </c>
      <c r="H1499" s="54" t="s">
        <v>4422</v>
      </c>
      <c r="I1499" s="54" t="s">
        <v>3315</v>
      </c>
      <c r="J1499" s="35">
        <v>2</v>
      </c>
      <c r="K1499" s="36">
        <v>210</v>
      </c>
      <c r="L1499" s="35">
        <v>1</v>
      </c>
      <c r="M1499" s="36">
        <v>230</v>
      </c>
      <c r="N1499" s="34"/>
      <c r="O1499" s="34"/>
      <c r="P1499" s="34"/>
      <c r="Q1499" s="34"/>
      <c r="R1499" s="35">
        <v>1</v>
      </c>
      <c r="S1499" s="35">
        <v>210</v>
      </c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>
        <v>1</v>
      </c>
      <c r="AO1499" s="36">
        <v>220</v>
      </c>
      <c r="AP1499" s="293">
        <f>MAX(K1499,M1499,O1499,Q1499,S1499,U1499,W1499,Y1499,AA1499,AC1499,AE1499,AG1499,AI1499,AK1499,AM1499,AO1499)*VLOOKUP(I1499,'5.- Instrumental'!$B$6:$O$303,14,FALSE)</f>
        <v>5.6104447250280591</v>
      </c>
      <c r="AQ1499" s="356">
        <f>VLOOKUP(C1499,'6.- Insumos'!$B$5:$K$2417,10,FALSE)</f>
        <v>434.66400666666658</v>
      </c>
      <c r="AR1499" s="293" t="s">
        <v>3270</v>
      </c>
      <c r="AS1499" s="293">
        <f t="shared" si="70"/>
        <v>440.27445139169464</v>
      </c>
      <c r="AU1499" s="357"/>
    </row>
    <row r="1500" spans="2:47" ht="38.25">
      <c r="B1500" s="52">
        <v>1494</v>
      </c>
      <c r="C1500" s="334">
        <v>69200</v>
      </c>
      <c r="D1500" s="81" t="s">
        <v>4813</v>
      </c>
      <c r="E1500" s="66" t="s">
        <v>3562</v>
      </c>
      <c r="F1500" s="55" t="s">
        <v>3565</v>
      </c>
      <c r="G1500" s="54" t="s">
        <v>4422</v>
      </c>
      <c r="H1500" s="54" t="s">
        <v>4422</v>
      </c>
      <c r="I1500" s="55" t="s">
        <v>3293</v>
      </c>
      <c r="J1500" s="34">
        <v>1</v>
      </c>
      <c r="K1500" s="34">
        <v>10</v>
      </c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>
        <v>1</v>
      </c>
      <c r="AO1500" s="34">
        <v>15</v>
      </c>
      <c r="AP1500" s="293">
        <f>MAX(K1500,M1500,O1500,Q1500,S1500,U1500,W1500,Y1500,AA1500,AC1500,AE1500,AG1500,AI1500,AK1500,AM1500,AO1500)*VLOOKUP(I1500,'5.- Instrumental'!$B$6:$O$303,14,FALSE)</f>
        <v>3.1289457070707072E-2</v>
      </c>
      <c r="AQ1500" s="356">
        <f>VLOOKUP(C1500,'6.- Insumos'!$B$5:$K$2417,10,FALSE)</f>
        <v>2.9198499999999998</v>
      </c>
      <c r="AR1500" s="293">
        <f>AP1500+AQ1500</f>
        <v>2.951139457070707</v>
      </c>
      <c r="AS1500" s="293">
        <f t="shared" si="70"/>
        <v>2.951139457070707</v>
      </c>
      <c r="AU1500" s="357"/>
    </row>
    <row r="1501" spans="2:47" ht="38.25">
      <c r="B1501" s="52">
        <v>1495</v>
      </c>
      <c r="C1501" s="334">
        <v>69210</v>
      </c>
      <c r="D1501" s="81" t="s">
        <v>4814</v>
      </c>
      <c r="E1501" s="66" t="s">
        <v>3562</v>
      </c>
      <c r="F1501" s="55" t="s">
        <v>3565</v>
      </c>
      <c r="G1501" s="54" t="s">
        <v>4422</v>
      </c>
      <c r="H1501" s="54" t="s">
        <v>4422</v>
      </c>
      <c r="I1501" s="55" t="s">
        <v>3293</v>
      </c>
      <c r="J1501" s="34">
        <v>1</v>
      </c>
      <c r="K1501" s="34">
        <v>10</v>
      </c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>
        <v>1</v>
      </c>
      <c r="AO1501" s="34">
        <v>15</v>
      </c>
      <c r="AP1501" s="293">
        <f>MAX(K1501,M1501,O1501,Q1501,S1501,U1501,W1501,Y1501,AA1501,AC1501,AE1501,AG1501,AI1501,AK1501,AM1501,AO1501)*VLOOKUP(I1501,'5.- Instrumental'!$B$6:$O$303,14,FALSE)</f>
        <v>3.1289457070707072E-2</v>
      </c>
      <c r="AQ1501" s="356">
        <f>VLOOKUP(C1501,'6.- Insumos'!$B$5:$K$2417,10,FALSE)</f>
        <v>2.9198499999999998</v>
      </c>
      <c r="AR1501" s="293">
        <f>AP1501+AQ1501</f>
        <v>2.951139457070707</v>
      </c>
      <c r="AS1501" s="293">
        <f t="shared" si="70"/>
        <v>2.951139457070707</v>
      </c>
      <c r="AU1501" s="357"/>
    </row>
    <row r="1502" spans="2:47" ht="38.25">
      <c r="B1502" s="52">
        <v>1496</v>
      </c>
      <c r="C1502" s="334">
        <v>69300</v>
      </c>
      <c r="D1502" s="81" t="s">
        <v>4815</v>
      </c>
      <c r="E1502" s="66" t="s">
        <v>3569</v>
      </c>
      <c r="F1502" s="55" t="s">
        <v>3573</v>
      </c>
      <c r="G1502" s="54" t="s">
        <v>4422</v>
      </c>
      <c r="H1502" s="54" t="s">
        <v>4422</v>
      </c>
      <c r="I1502" s="55" t="s">
        <v>3315</v>
      </c>
      <c r="J1502" s="35">
        <v>2</v>
      </c>
      <c r="K1502" s="36">
        <v>100</v>
      </c>
      <c r="L1502" s="35">
        <v>1</v>
      </c>
      <c r="M1502" s="36">
        <v>120</v>
      </c>
      <c r="N1502" s="34"/>
      <c r="O1502" s="34"/>
      <c r="P1502" s="34"/>
      <c r="Q1502" s="34"/>
      <c r="R1502" s="35">
        <v>1</v>
      </c>
      <c r="S1502" s="35">
        <v>100</v>
      </c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>
        <v>1</v>
      </c>
      <c r="AO1502" s="36">
        <v>110</v>
      </c>
      <c r="AP1502" s="293">
        <f>MAX(K1502,M1502,O1502,Q1502,S1502,U1502,W1502,Y1502,AA1502,AC1502,AE1502,AG1502,AI1502,AK1502,AM1502,AO1502)*VLOOKUP(I1502,'5.- Instrumental'!$B$6:$O$303,14,FALSE)</f>
        <v>2.9271885521885523</v>
      </c>
      <c r="AQ1502" s="356">
        <f>VLOOKUP(C1502,'6.- Insumos'!$B$5:$K$2417,10,FALSE)</f>
        <v>376.07184000000007</v>
      </c>
      <c r="AR1502" s="293">
        <f>AP1502+AQ1502</f>
        <v>378.99902855218863</v>
      </c>
      <c r="AS1502" s="293">
        <f t="shared" si="70"/>
        <v>378.99902855218863</v>
      </c>
      <c r="AU1502" s="357"/>
    </row>
    <row r="1503" spans="2:47" ht="38.25">
      <c r="B1503" s="52">
        <v>1497</v>
      </c>
      <c r="C1503" s="334">
        <v>69310</v>
      </c>
      <c r="D1503" s="81" t="s">
        <v>4816</v>
      </c>
      <c r="E1503" s="66" t="s">
        <v>3569</v>
      </c>
      <c r="F1503" s="55" t="s">
        <v>3573</v>
      </c>
      <c r="G1503" s="54" t="s">
        <v>4422</v>
      </c>
      <c r="H1503" s="54" t="s">
        <v>4422</v>
      </c>
      <c r="I1503" s="55" t="s">
        <v>3315</v>
      </c>
      <c r="J1503" s="35">
        <v>2</v>
      </c>
      <c r="K1503" s="36">
        <v>120</v>
      </c>
      <c r="L1503" s="35">
        <v>1</v>
      </c>
      <c r="M1503" s="36">
        <v>140</v>
      </c>
      <c r="N1503" s="34"/>
      <c r="O1503" s="34"/>
      <c r="P1503" s="34"/>
      <c r="Q1503" s="34"/>
      <c r="R1503" s="35">
        <v>1</v>
      </c>
      <c r="S1503" s="35">
        <v>120</v>
      </c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>
        <v>1</v>
      </c>
      <c r="AO1503" s="36">
        <v>130</v>
      </c>
      <c r="AP1503" s="293">
        <f>MAX(K1503,M1503,O1503,Q1503,S1503,U1503,W1503,Y1503,AA1503,AC1503,AE1503,AG1503,AI1503,AK1503,AM1503,AO1503)*VLOOKUP(I1503,'5.- Instrumental'!$B$6:$O$303,14,FALSE)</f>
        <v>3.4150533108866443</v>
      </c>
      <c r="AQ1503" s="356">
        <f>VLOOKUP(C1503,'6.- Insumos'!$B$5:$K$2417,10,FALSE)</f>
        <v>389.65050666666673</v>
      </c>
      <c r="AR1503" s="293">
        <f>AP1503+AQ1503</f>
        <v>393.06555997755339</v>
      </c>
      <c r="AS1503" s="293">
        <f t="shared" si="70"/>
        <v>393.06555997755339</v>
      </c>
      <c r="AU1503" s="357"/>
    </row>
    <row r="1504" spans="2:47" ht="38.25">
      <c r="B1504" s="52">
        <v>1498</v>
      </c>
      <c r="C1504" s="334">
        <v>69320</v>
      </c>
      <c r="D1504" s="81" t="s">
        <v>4817</v>
      </c>
      <c r="E1504" s="66" t="s">
        <v>3569</v>
      </c>
      <c r="F1504" s="55" t="s">
        <v>1742</v>
      </c>
      <c r="G1504" s="54" t="s">
        <v>4422</v>
      </c>
      <c r="H1504" s="54" t="s">
        <v>4422</v>
      </c>
      <c r="I1504" s="54" t="s">
        <v>3315</v>
      </c>
      <c r="J1504" s="35">
        <v>2</v>
      </c>
      <c r="K1504" s="36">
        <v>120</v>
      </c>
      <c r="L1504" s="35">
        <v>1</v>
      </c>
      <c r="M1504" s="36">
        <v>140</v>
      </c>
      <c r="N1504" s="34"/>
      <c r="O1504" s="34"/>
      <c r="P1504" s="34"/>
      <c r="Q1504" s="34"/>
      <c r="R1504" s="35">
        <v>1</v>
      </c>
      <c r="S1504" s="35">
        <v>120</v>
      </c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>
        <v>1</v>
      </c>
      <c r="AO1504" s="36">
        <v>130</v>
      </c>
      <c r="AP1504" s="293">
        <f>MAX(K1504,M1504,O1504,Q1504,S1504,U1504,W1504,Y1504,AA1504,AC1504,AE1504,AG1504,AI1504,AK1504,AM1504,AO1504)*VLOOKUP(I1504,'5.- Instrumental'!$B$6:$O$303,14,FALSE)</f>
        <v>3.4150533108866443</v>
      </c>
      <c r="AQ1504" s="356">
        <f>VLOOKUP(C1504,'6.- Insumos'!$B$5:$K$2417,10,FALSE)</f>
        <v>381.30000666666666</v>
      </c>
      <c r="AR1504" s="293" t="s">
        <v>3270</v>
      </c>
      <c r="AS1504" s="293">
        <f t="shared" si="70"/>
        <v>384.71505997755332</v>
      </c>
      <c r="AU1504" s="357"/>
    </row>
    <row r="1505" spans="2:47" ht="38.25">
      <c r="B1505" s="52">
        <v>1499</v>
      </c>
      <c r="C1505" s="334">
        <v>69400</v>
      </c>
      <c r="D1505" s="81" t="s">
        <v>4818</v>
      </c>
      <c r="E1505" s="66" t="s">
        <v>3569</v>
      </c>
      <c r="F1505" s="55" t="s">
        <v>3563</v>
      </c>
      <c r="G1505" s="54" t="s">
        <v>4422</v>
      </c>
      <c r="H1505" s="54" t="s">
        <v>4422</v>
      </c>
      <c r="I1505" s="55" t="s">
        <v>3307</v>
      </c>
      <c r="J1505" s="34">
        <v>2</v>
      </c>
      <c r="K1505" s="34">
        <v>45</v>
      </c>
      <c r="L1505" s="34">
        <v>1</v>
      </c>
      <c r="M1505" s="34">
        <v>50</v>
      </c>
      <c r="N1505" s="34"/>
      <c r="O1505" s="34"/>
      <c r="P1505" s="34"/>
      <c r="Q1505" s="34"/>
      <c r="R1505" s="34">
        <v>1</v>
      </c>
      <c r="S1505" s="34">
        <v>45</v>
      </c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>
        <v>1</v>
      </c>
      <c r="AO1505" s="34">
        <v>50</v>
      </c>
      <c r="AP1505" s="293">
        <f>MAX(K1505,M1505,O1505,Q1505,S1505,U1505,W1505,Y1505,AA1505,AC1505,AE1505,AG1505,AI1505,AK1505,AM1505,AO1505)*VLOOKUP(I1505,'5.- Instrumental'!$B$6:$O$303,14,FALSE)</f>
        <v>0.80132926487093159</v>
      </c>
      <c r="AQ1505" s="356">
        <f>VLOOKUP(C1505,'6.- Insumos'!$B$5:$K$2417,10,FALSE)</f>
        <v>117.40399999999998</v>
      </c>
      <c r="AR1505" s="293">
        <f>AP1505+AQ1505</f>
        <v>118.20532926487091</v>
      </c>
      <c r="AS1505" s="293">
        <f t="shared" si="70"/>
        <v>118.20532926487091</v>
      </c>
      <c r="AU1505" s="357"/>
    </row>
    <row r="1506" spans="2:47" ht="38.25">
      <c r="B1506" s="52">
        <v>1500</v>
      </c>
      <c r="C1506" s="334">
        <v>69405</v>
      </c>
      <c r="D1506" s="81" t="s">
        <v>4819</v>
      </c>
      <c r="E1506" s="66" t="s">
        <v>3569</v>
      </c>
      <c r="F1506" s="55" t="s">
        <v>3573</v>
      </c>
      <c r="G1506" s="54" t="s">
        <v>4422</v>
      </c>
      <c r="H1506" s="54" t="s">
        <v>4422</v>
      </c>
      <c r="I1506" s="55" t="s">
        <v>3315</v>
      </c>
      <c r="J1506" s="35">
        <v>2</v>
      </c>
      <c r="K1506" s="36">
        <v>30</v>
      </c>
      <c r="L1506" s="35">
        <v>1</v>
      </c>
      <c r="M1506" s="36">
        <v>50</v>
      </c>
      <c r="N1506" s="34"/>
      <c r="O1506" s="34"/>
      <c r="P1506" s="34"/>
      <c r="Q1506" s="34"/>
      <c r="R1506" s="35">
        <v>1</v>
      </c>
      <c r="S1506" s="35">
        <v>30</v>
      </c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>
        <v>1</v>
      </c>
      <c r="AO1506" s="36">
        <v>40</v>
      </c>
      <c r="AP1506" s="293">
        <f>MAX(K1506,M1506,O1506,Q1506,S1506,U1506,W1506,Y1506,AA1506,AC1506,AE1506,AG1506,AI1506,AK1506,AM1506,AO1506)*VLOOKUP(I1506,'5.- Instrumental'!$B$6:$O$303,14,FALSE)</f>
        <v>1.2196618967452302</v>
      </c>
      <c r="AQ1506" s="356">
        <f>VLOOKUP(C1506,'6.- Insumos'!$B$5:$K$2417,10,FALSE)</f>
        <v>328.54650666666669</v>
      </c>
      <c r="AR1506" s="293">
        <f>AP1506+AQ1506</f>
        <v>329.7661685634119</v>
      </c>
      <c r="AS1506" s="293">
        <f t="shared" si="70"/>
        <v>329.7661685634119</v>
      </c>
      <c r="AU1506" s="357"/>
    </row>
    <row r="1507" spans="2:47" ht="38.25">
      <c r="B1507" s="52">
        <v>1501</v>
      </c>
      <c r="C1507" s="334">
        <v>69420</v>
      </c>
      <c r="D1507" s="81" t="s">
        <v>4820</v>
      </c>
      <c r="E1507" s="66" t="s">
        <v>3569</v>
      </c>
      <c r="F1507" s="55" t="s">
        <v>3573</v>
      </c>
      <c r="G1507" s="54" t="s">
        <v>4422</v>
      </c>
      <c r="H1507" s="54" t="s">
        <v>4422</v>
      </c>
      <c r="I1507" s="55" t="s">
        <v>3315</v>
      </c>
      <c r="J1507" s="35">
        <v>2</v>
      </c>
      <c r="K1507" s="36">
        <v>30</v>
      </c>
      <c r="L1507" s="35">
        <v>1</v>
      </c>
      <c r="M1507" s="36">
        <v>50</v>
      </c>
      <c r="N1507" s="34"/>
      <c r="O1507" s="34"/>
      <c r="P1507" s="34"/>
      <c r="Q1507" s="34"/>
      <c r="R1507" s="35">
        <v>1</v>
      </c>
      <c r="S1507" s="35">
        <v>30</v>
      </c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>
        <v>1</v>
      </c>
      <c r="AO1507" s="36">
        <v>40</v>
      </c>
      <c r="AP1507" s="293">
        <f>MAX(K1507,M1507,O1507,Q1507,S1507,U1507,W1507,Y1507,AA1507,AC1507,AE1507,AG1507,AI1507,AK1507,AM1507,AO1507)*VLOOKUP(I1507,'5.- Instrumental'!$B$6:$O$303,14,FALSE)</f>
        <v>1.2196618967452302</v>
      </c>
      <c r="AQ1507" s="356">
        <f>VLOOKUP(C1507,'6.- Insumos'!$B$5:$K$2417,10,FALSE)</f>
        <v>200.41249000000002</v>
      </c>
      <c r="AR1507" s="293">
        <f>AP1507+AQ1507</f>
        <v>201.63215189674526</v>
      </c>
      <c r="AS1507" s="293">
        <f t="shared" si="70"/>
        <v>201.63215189674526</v>
      </c>
      <c r="AU1507" s="357"/>
    </row>
    <row r="1508" spans="2:47" ht="38.25">
      <c r="B1508" s="52">
        <v>1502</v>
      </c>
      <c r="C1508" s="334">
        <v>69433</v>
      </c>
      <c r="D1508" s="81" t="s">
        <v>4821</v>
      </c>
      <c r="E1508" s="66" t="s">
        <v>3569</v>
      </c>
      <c r="F1508" s="55" t="s">
        <v>3573</v>
      </c>
      <c r="G1508" s="54" t="s">
        <v>4422</v>
      </c>
      <c r="H1508" s="54" t="s">
        <v>4422</v>
      </c>
      <c r="I1508" s="55" t="s">
        <v>3315</v>
      </c>
      <c r="J1508" s="35">
        <v>2</v>
      </c>
      <c r="K1508" s="36">
        <v>40</v>
      </c>
      <c r="L1508" s="35">
        <v>1</v>
      </c>
      <c r="M1508" s="36">
        <v>60</v>
      </c>
      <c r="N1508" s="34"/>
      <c r="O1508" s="34"/>
      <c r="P1508" s="34"/>
      <c r="Q1508" s="34"/>
      <c r="R1508" s="35">
        <v>1</v>
      </c>
      <c r="S1508" s="35">
        <v>40</v>
      </c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>
        <v>1</v>
      </c>
      <c r="AO1508" s="36">
        <v>50</v>
      </c>
      <c r="AP1508" s="293">
        <f>MAX(K1508,M1508,O1508,Q1508,S1508,U1508,W1508,Y1508,AA1508,AC1508,AE1508,AG1508,AI1508,AK1508,AM1508,AO1508)*VLOOKUP(I1508,'5.- Instrumental'!$B$6:$O$303,14,FALSE)</f>
        <v>1.4635942760942762</v>
      </c>
      <c r="AQ1508" s="356">
        <f>VLOOKUP(C1508,'6.- Insumos'!$B$5:$K$2417,10,FALSE)</f>
        <v>335.33584000000008</v>
      </c>
      <c r="AR1508" s="293">
        <f>AP1508+AQ1508</f>
        <v>336.79943427609436</v>
      </c>
      <c r="AS1508" s="293">
        <f t="shared" si="70"/>
        <v>336.79943427609436</v>
      </c>
      <c r="AU1508" s="357"/>
    </row>
    <row r="1509" spans="2:47" ht="38.25">
      <c r="B1509" s="52">
        <v>1503</v>
      </c>
      <c r="C1509" s="334">
        <v>69450</v>
      </c>
      <c r="D1509" s="81" t="s">
        <v>4822</v>
      </c>
      <c r="E1509" s="66" t="s">
        <v>3569</v>
      </c>
      <c r="F1509" s="55" t="s">
        <v>1742</v>
      </c>
      <c r="G1509" s="54" t="s">
        <v>4422</v>
      </c>
      <c r="H1509" s="54" t="s">
        <v>4422</v>
      </c>
      <c r="I1509" s="54" t="s">
        <v>3315</v>
      </c>
      <c r="J1509" s="35">
        <v>2</v>
      </c>
      <c r="K1509" s="36">
        <v>60</v>
      </c>
      <c r="L1509" s="35">
        <v>1</v>
      </c>
      <c r="M1509" s="36">
        <v>80</v>
      </c>
      <c r="N1509" s="34"/>
      <c r="O1509" s="34"/>
      <c r="P1509" s="34"/>
      <c r="Q1509" s="34"/>
      <c r="R1509" s="35">
        <v>1</v>
      </c>
      <c r="S1509" s="35">
        <v>60</v>
      </c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>
        <v>1</v>
      </c>
      <c r="AO1509" s="36">
        <v>70</v>
      </c>
      <c r="AP1509" s="293">
        <f>MAX(K1509,M1509,O1509,Q1509,S1509,U1509,W1509,Y1509,AA1509,AC1509,AE1509,AG1509,AI1509,AK1509,AM1509,AO1509)*VLOOKUP(I1509,'5.- Instrumental'!$B$6:$O$303,14,FALSE)</f>
        <v>1.9514590347923684</v>
      </c>
      <c r="AQ1509" s="356">
        <f>VLOOKUP(C1509,'6.- Insumos'!$B$5:$K$2417,10,FALSE)</f>
        <v>340.56400666666661</v>
      </c>
      <c r="AR1509" s="293" t="s">
        <v>3270</v>
      </c>
      <c r="AS1509" s="293">
        <f t="shared" si="70"/>
        <v>342.51546570145899</v>
      </c>
      <c r="AU1509" s="357"/>
    </row>
    <row r="1510" spans="2:47" ht="38.25">
      <c r="B1510" s="52">
        <v>1504</v>
      </c>
      <c r="C1510" s="334">
        <v>69501</v>
      </c>
      <c r="D1510" s="81" t="s">
        <v>4823</v>
      </c>
      <c r="E1510" s="66" t="s">
        <v>3569</v>
      </c>
      <c r="F1510" s="55" t="s">
        <v>1742</v>
      </c>
      <c r="G1510" s="54" t="s">
        <v>4422</v>
      </c>
      <c r="H1510" s="54" t="s">
        <v>4422</v>
      </c>
      <c r="I1510" s="54" t="s">
        <v>3315</v>
      </c>
      <c r="J1510" s="35">
        <v>2</v>
      </c>
      <c r="K1510" s="36">
        <v>90</v>
      </c>
      <c r="L1510" s="35">
        <v>1</v>
      </c>
      <c r="M1510" s="36">
        <v>110</v>
      </c>
      <c r="N1510" s="34"/>
      <c r="O1510" s="34"/>
      <c r="P1510" s="34"/>
      <c r="Q1510" s="34"/>
      <c r="R1510" s="35">
        <v>1</v>
      </c>
      <c r="S1510" s="35">
        <v>90</v>
      </c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>
        <v>1</v>
      </c>
      <c r="AO1510" s="36">
        <v>100</v>
      </c>
      <c r="AP1510" s="293">
        <f>MAX(K1510,M1510,O1510,Q1510,S1510,U1510,W1510,Y1510,AA1510,AC1510,AE1510,AG1510,AI1510,AK1510,AM1510,AO1510)*VLOOKUP(I1510,'5.- Instrumental'!$B$6:$O$303,14,FALSE)</f>
        <v>2.6832561728395063</v>
      </c>
      <c r="AQ1510" s="356">
        <f>VLOOKUP(C1510,'6.- Insumos'!$B$5:$K$2417,10,FALSE)</f>
        <v>360.93200666666661</v>
      </c>
      <c r="AR1510" s="293" t="s">
        <v>3270</v>
      </c>
      <c r="AS1510" s="293">
        <f t="shared" si="70"/>
        <v>363.6152628395061</v>
      </c>
      <c r="AU1510" s="357"/>
    </row>
    <row r="1511" spans="2:47" ht="38.25">
      <c r="B1511" s="52">
        <v>1505</v>
      </c>
      <c r="C1511" s="334">
        <v>69502</v>
      </c>
      <c r="D1511" s="81" t="s">
        <v>4824</v>
      </c>
      <c r="E1511" s="66" t="s">
        <v>3569</v>
      </c>
      <c r="F1511" s="55" t="s">
        <v>1742</v>
      </c>
      <c r="G1511" s="54" t="s">
        <v>4422</v>
      </c>
      <c r="H1511" s="54" t="s">
        <v>4422</v>
      </c>
      <c r="I1511" s="54" t="s">
        <v>3315</v>
      </c>
      <c r="J1511" s="35">
        <v>2</v>
      </c>
      <c r="K1511" s="36">
        <v>150</v>
      </c>
      <c r="L1511" s="35">
        <v>1</v>
      </c>
      <c r="M1511" s="36">
        <v>170</v>
      </c>
      <c r="N1511" s="34"/>
      <c r="O1511" s="34"/>
      <c r="P1511" s="34"/>
      <c r="Q1511" s="34"/>
      <c r="R1511" s="35">
        <v>1</v>
      </c>
      <c r="S1511" s="35">
        <v>150</v>
      </c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>
        <v>1</v>
      </c>
      <c r="AO1511" s="36">
        <v>160</v>
      </c>
      <c r="AP1511" s="293">
        <f>MAX(K1511,M1511,O1511,Q1511,S1511,U1511,W1511,Y1511,AA1511,AC1511,AE1511,AG1511,AI1511,AK1511,AM1511,AO1511)*VLOOKUP(I1511,'5.- Instrumental'!$B$6:$O$303,14,FALSE)</f>
        <v>4.1468504489337823</v>
      </c>
      <c r="AQ1511" s="356">
        <f>VLOOKUP(C1511,'6.- Insumos'!$B$5:$K$2417,10,FALSE)</f>
        <v>401.66800666666666</v>
      </c>
      <c r="AR1511" s="293" t="s">
        <v>3270</v>
      </c>
      <c r="AS1511" s="293">
        <f t="shared" si="70"/>
        <v>405.81485711560043</v>
      </c>
      <c r="AU1511" s="357"/>
    </row>
    <row r="1512" spans="2:47" ht="38.25">
      <c r="B1512" s="52">
        <v>1506</v>
      </c>
      <c r="C1512" s="334">
        <v>69505</v>
      </c>
      <c r="D1512" s="81" t="s">
        <v>4825</v>
      </c>
      <c r="E1512" s="66" t="s">
        <v>3569</v>
      </c>
      <c r="F1512" s="55" t="s">
        <v>1742</v>
      </c>
      <c r="G1512" s="54" t="s">
        <v>4422</v>
      </c>
      <c r="H1512" s="54" t="s">
        <v>4422</v>
      </c>
      <c r="I1512" s="54" t="s">
        <v>3315</v>
      </c>
      <c r="J1512" s="35">
        <v>2</v>
      </c>
      <c r="K1512" s="36">
        <v>180</v>
      </c>
      <c r="L1512" s="35">
        <v>1</v>
      </c>
      <c r="M1512" s="36">
        <v>200</v>
      </c>
      <c r="N1512" s="34"/>
      <c r="O1512" s="34"/>
      <c r="P1512" s="34"/>
      <c r="Q1512" s="34"/>
      <c r="R1512" s="35">
        <v>1</v>
      </c>
      <c r="S1512" s="35">
        <v>180</v>
      </c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>
        <v>1</v>
      </c>
      <c r="AO1512" s="36">
        <v>190</v>
      </c>
      <c r="AP1512" s="293">
        <f>MAX(K1512,M1512,O1512,Q1512,S1512,U1512,W1512,Y1512,AA1512,AC1512,AE1512,AG1512,AI1512,AK1512,AM1512,AO1512)*VLOOKUP(I1512,'5.- Instrumental'!$B$6:$O$303,14,FALSE)</f>
        <v>4.8786475869809207</v>
      </c>
      <c r="AQ1512" s="356">
        <f>VLOOKUP(C1512,'6.- Insumos'!$B$5:$K$2417,10,FALSE)</f>
        <v>414.29600666666659</v>
      </c>
      <c r="AR1512" s="293" t="s">
        <v>3270</v>
      </c>
      <c r="AS1512" s="293">
        <f t="shared" si="70"/>
        <v>419.17465425364753</v>
      </c>
      <c r="AU1512" s="357"/>
    </row>
    <row r="1513" spans="2:47" ht="38.25">
      <c r="B1513" s="52">
        <v>1507</v>
      </c>
      <c r="C1513" s="334">
        <v>69530</v>
      </c>
      <c r="D1513" s="81" t="s">
        <v>4826</v>
      </c>
      <c r="E1513" s="66" t="s">
        <v>3569</v>
      </c>
      <c r="F1513" s="55" t="s">
        <v>1742</v>
      </c>
      <c r="G1513" s="54" t="s">
        <v>4422</v>
      </c>
      <c r="H1513" s="54" t="s">
        <v>4422</v>
      </c>
      <c r="I1513" s="54" t="s">
        <v>3315</v>
      </c>
      <c r="J1513" s="35">
        <v>2</v>
      </c>
      <c r="K1513" s="36">
        <v>240</v>
      </c>
      <c r="L1513" s="35">
        <v>1</v>
      </c>
      <c r="M1513" s="36">
        <v>260</v>
      </c>
      <c r="N1513" s="34"/>
      <c r="O1513" s="34"/>
      <c r="P1513" s="34"/>
      <c r="Q1513" s="34"/>
      <c r="R1513" s="35">
        <v>1</v>
      </c>
      <c r="S1513" s="35">
        <v>240</v>
      </c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>
        <v>1</v>
      </c>
      <c r="AO1513" s="36">
        <v>250</v>
      </c>
      <c r="AP1513" s="293">
        <f>MAX(K1513,M1513,O1513,Q1513,S1513,U1513,W1513,Y1513,AA1513,AC1513,AE1513,AG1513,AI1513,AK1513,AM1513,AO1513)*VLOOKUP(I1513,'5.- Instrumental'!$B$6:$O$303,14,FALSE)</f>
        <v>6.3422418630751967</v>
      </c>
      <c r="AQ1513" s="356">
        <f>VLOOKUP(C1513,'6.- Insumos'!$B$5:$K$2417,10,FALSE)</f>
        <v>455.03200666666658</v>
      </c>
      <c r="AR1513" s="293" t="s">
        <v>3270</v>
      </c>
      <c r="AS1513" s="293">
        <f t="shared" si="70"/>
        <v>461.37424852974175</v>
      </c>
      <c r="AU1513" s="357"/>
    </row>
    <row r="1514" spans="2:47" ht="38.25">
      <c r="B1514" s="52">
        <v>1508</v>
      </c>
      <c r="C1514" s="334">
        <v>69535</v>
      </c>
      <c r="D1514" s="81" t="s">
        <v>4827</v>
      </c>
      <c r="E1514" s="66" t="s">
        <v>3569</v>
      </c>
      <c r="F1514" s="55" t="s">
        <v>1742</v>
      </c>
      <c r="G1514" s="54" t="s">
        <v>4422</v>
      </c>
      <c r="H1514" s="54" t="s">
        <v>4422</v>
      </c>
      <c r="I1514" s="54" t="s">
        <v>3315</v>
      </c>
      <c r="J1514" s="35">
        <v>2</v>
      </c>
      <c r="K1514" s="36">
        <v>180</v>
      </c>
      <c r="L1514" s="35">
        <v>1</v>
      </c>
      <c r="M1514" s="36">
        <v>200</v>
      </c>
      <c r="N1514" s="34"/>
      <c r="O1514" s="34"/>
      <c r="P1514" s="34"/>
      <c r="Q1514" s="34"/>
      <c r="R1514" s="35">
        <v>1</v>
      </c>
      <c r="S1514" s="35">
        <v>180</v>
      </c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>
        <v>1</v>
      </c>
      <c r="AO1514" s="36">
        <v>190</v>
      </c>
      <c r="AP1514" s="293">
        <f>MAX(K1514,M1514,O1514,Q1514,S1514,U1514,W1514,Y1514,AA1514,AC1514,AE1514,AG1514,AI1514,AK1514,AM1514,AO1514)*VLOOKUP(I1514,'5.- Instrumental'!$B$6:$O$303,14,FALSE)</f>
        <v>4.8786475869809207</v>
      </c>
      <c r="AQ1514" s="356">
        <f>VLOOKUP(C1514,'6.- Insumos'!$B$5:$K$2417,10,FALSE)</f>
        <v>422.03600666666659</v>
      </c>
      <c r="AR1514" s="293" t="s">
        <v>3270</v>
      </c>
      <c r="AS1514" s="293">
        <f t="shared" si="70"/>
        <v>426.91465425364754</v>
      </c>
      <c r="AU1514" s="357"/>
    </row>
    <row r="1515" spans="2:47" ht="38.25">
      <c r="B1515" s="52">
        <v>1509</v>
      </c>
      <c r="C1515" s="334">
        <v>69540</v>
      </c>
      <c r="D1515" s="81" t="s">
        <v>4828</v>
      </c>
      <c r="E1515" s="66" t="s">
        <v>3569</v>
      </c>
      <c r="F1515" s="55" t="s">
        <v>3573</v>
      </c>
      <c r="G1515" s="54" t="s">
        <v>4422</v>
      </c>
      <c r="H1515" s="54" t="s">
        <v>4422</v>
      </c>
      <c r="I1515" s="55" t="s">
        <v>3315</v>
      </c>
      <c r="J1515" s="35">
        <v>2</v>
      </c>
      <c r="K1515" s="36">
        <v>90</v>
      </c>
      <c r="L1515" s="35">
        <v>1</v>
      </c>
      <c r="M1515" s="36">
        <v>110</v>
      </c>
      <c r="N1515" s="34"/>
      <c r="O1515" s="34"/>
      <c r="P1515" s="34"/>
      <c r="Q1515" s="34"/>
      <c r="R1515" s="35">
        <v>1</v>
      </c>
      <c r="S1515" s="35">
        <v>90</v>
      </c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>
        <v>1</v>
      </c>
      <c r="AO1515" s="36">
        <v>100</v>
      </c>
      <c r="AP1515" s="293">
        <f>MAX(K1515,M1515,O1515,Q1515,S1515,U1515,W1515,Y1515,AA1515,AC1515,AE1515,AG1515,AI1515,AK1515,AM1515,AO1515)*VLOOKUP(I1515,'5.- Instrumental'!$B$6:$O$303,14,FALSE)</f>
        <v>2.6832561728395063</v>
      </c>
      <c r="AQ1515" s="356">
        <f>VLOOKUP(C1515,'6.- Insumos'!$B$5:$K$2417,10,FALSE)</f>
        <v>369.28250666666668</v>
      </c>
      <c r="AR1515" s="293">
        <f>AP1515+AQ1515</f>
        <v>371.96576283950617</v>
      </c>
      <c r="AS1515" s="293">
        <f t="shared" si="70"/>
        <v>371.96576283950617</v>
      </c>
      <c r="AU1515" s="357"/>
    </row>
    <row r="1516" spans="2:47" ht="38.25">
      <c r="B1516" s="52">
        <v>1510</v>
      </c>
      <c r="C1516" s="334">
        <v>69550</v>
      </c>
      <c r="D1516" s="81" t="s">
        <v>4829</v>
      </c>
      <c r="E1516" s="66" t="s">
        <v>3569</v>
      </c>
      <c r="F1516" s="55" t="s">
        <v>1742</v>
      </c>
      <c r="G1516" s="54" t="s">
        <v>4422</v>
      </c>
      <c r="H1516" s="54" t="s">
        <v>4422</v>
      </c>
      <c r="I1516" s="54" t="s">
        <v>3315</v>
      </c>
      <c r="J1516" s="35">
        <v>2</v>
      </c>
      <c r="K1516" s="36">
        <v>100</v>
      </c>
      <c r="L1516" s="35">
        <v>1</v>
      </c>
      <c r="M1516" s="36">
        <v>120</v>
      </c>
      <c r="N1516" s="34"/>
      <c r="O1516" s="34"/>
      <c r="P1516" s="34"/>
      <c r="Q1516" s="34"/>
      <c r="R1516" s="35">
        <v>1</v>
      </c>
      <c r="S1516" s="35">
        <v>100</v>
      </c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>
        <v>1</v>
      </c>
      <c r="AO1516" s="36">
        <v>110</v>
      </c>
      <c r="AP1516" s="293">
        <f>MAX(K1516,M1516,O1516,Q1516,S1516,U1516,W1516,Y1516,AA1516,AC1516,AE1516,AG1516,AI1516,AK1516,AM1516,AO1516)*VLOOKUP(I1516,'5.- Instrumental'!$B$6:$O$303,14,FALSE)</f>
        <v>2.9271885521885523</v>
      </c>
      <c r="AQ1516" s="356">
        <f>VLOOKUP(C1516,'6.- Insumos'!$B$5:$K$2417,10,FALSE)</f>
        <v>359.98133999999993</v>
      </c>
      <c r="AR1516" s="293" t="s">
        <v>3270</v>
      </c>
      <c r="AS1516" s="293">
        <f t="shared" si="70"/>
        <v>362.9085285521885</v>
      </c>
      <c r="AU1516" s="357"/>
    </row>
    <row r="1517" spans="2:47" ht="38.25">
      <c r="B1517" s="52">
        <v>1511</v>
      </c>
      <c r="C1517" s="334">
        <v>69620</v>
      </c>
      <c r="D1517" s="81" t="s">
        <v>4830</v>
      </c>
      <c r="E1517" s="66" t="s">
        <v>3569</v>
      </c>
      <c r="F1517" s="55" t="s">
        <v>3573</v>
      </c>
      <c r="G1517" s="54" t="s">
        <v>4422</v>
      </c>
      <c r="H1517" s="54" t="s">
        <v>4422</v>
      </c>
      <c r="I1517" s="55" t="s">
        <v>3315</v>
      </c>
      <c r="J1517" s="35">
        <v>2</v>
      </c>
      <c r="K1517" s="36">
        <v>120</v>
      </c>
      <c r="L1517" s="35">
        <v>1</v>
      </c>
      <c r="M1517" s="36">
        <v>140</v>
      </c>
      <c r="N1517" s="34"/>
      <c r="O1517" s="34"/>
      <c r="P1517" s="34"/>
      <c r="Q1517" s="34"/>
      <c r="R1517" s="35">
        <v>1</v>
      </c>
      <c r="S1517" s="35">
        <v>120</v>
      </c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>
        <v>1</v>
      </c>
      <c r="AO1517" s="36">
        <v>130</v>
      </c>
      <c r="AP1517" s="293">
        <f>MAX(K1517,M1517,O1517,Q1517,S1517,U1517,W1517,Y1517,AA1517,AC1517,AE1517,AG1517,AI1517,AK1517,AM1517,AO1517)*VLOOKUP(I1517,'5.- Instrumental'!$B$6:$O$303,14,FALSE)</f>
        <v>3.4150533108866443</v>
      </c>
      <c r="AQ1517" s="356">
        <f>VLOOKUP(C1517,'6.- Insumos'!$B$5:$K$2417,10,FALSE)</f>
        <v>389.65050666666673</v>
      </c>
      <c r="AR1517" s="293">
        <f>AP1517+AQ1517</f>
        <v>393.06555997755339</v>
      </c>
      <c r="AS1517" s="293">
        <f t="shared" si="70"/>
        <v>393.06555997755339</v>
      </c>
      <c r="AU1517" s="357"/>
    </row>
    <row r="1518" spans="2:47" ht="38.25">
      <c r="B1518" s="52">
        <v>1512</v>
      </c>
      <c r="C1518" s="334">
        <v>69631</v>
      </c>
      <c r="D1518" s="81" t="s">
        <v>4831</v>
      </c>
      <c r="E1518" s="66" t="s">
        <v>3569</v>
      </c>
      <c r="F1518" s="55" t="s">
        <v>3573</v>
      </c>
      <c r="G1518" s="54" t="s">
        <v>4422</v>
      </c>
      <c r="H1518" s="54" t="s">
        <v>4422</v>
      </c>
      <c r="I1518" s="55" t="s">
        <v>3315</v>
      </c>
      <c r="J1518" s="35">
        <v>2</v>
      </c>
      <c r="K1518" s="36">
        <v>150</v>
      </c>
      <c r="L1518" s="35">
        <v>1</v>
      </c>
      <c r="M1518" s="36">
        <v>170</v>
      </c>
      <c r="N1518" s="34"/>
      <c r="O1518" s="34"/>
      <c r="P1518" s="34"/>
      <c r="Q1518" s="34"/>
      <c r="R1518" s="35">
        <v>1</v>
      </c>
      <c r="S1518" s="35">
        <v>150</v>
      </c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>
        <v>1</v>
      </c>
      <c r="AO1518" s="36">
        <v>160</v>
      </c>
      <c r="AP1518" s="293">
        <f>MAX(K1518,M1518,O1518,Q1518,S1518,U1518,W1518,Y1518,AA1518,AC1518,AE1518,AG1518,AI1518,AK1518,AM1518,AO1518)*VLOOKUP(I1518,'5.- Instrumental'!$B$6:$O$303,14,FALSE)</f>
        <v>4.1468504489337823</v>
      </c>
      <c r="AQ1518" s="356">
        <f>VLOOKUP(C1518,'6.- Insumos'!$B$5:$K$2417,10,FALSE)</f>
        <v>410.01850666666667</v>
      </c>
      <c r="AR1518" s="293">
        <f>AP1518+AQ1518</f>
        <v>414.16535711560044</v>
      </c>
      <c r="AS1518" s="293">
        <f t="shared" si="70"/>
        <v>414.16535711560044</v>
      </c>
      <c r="AU1518" s="357"/>
    </row>
    <row r="1519" spans="2:47" ht="38.25">
      <c r="B1519" s="52">
        <v>1513</v>
      </c>
      <c r="C1519" s="334">
        <v>69635</v>
      </c>
      <c r="D1519" s="81" t="s">
        <v>3366</v>
      </c>
      <c r="E1519" s="66" t="s">
        <v>3569</v>
      </c>
      <c r="F1519" s="55" t="s">
        <v>1742</v>
      </c>
      <c r="G1519" s="54" t="s">
        <v>4422</v>
      </c>
      <c r="H1519" s="54" t="s">
        <v>4422</v>
      </c>
      <c r="I1519" s="54" t="s">
        <v>3315</v>
      </c>
      <c r="J1519" s="35">
        <v>2</v>
      </c>
      <c r="K1519" s="36">
        <v>180</v>
      </c>
      <c r="L1519" s="35">
        <v>1</v>
      </c>
      <c r="M1519" s="36">
        <v>200</v>
      </c>
      <c r="N1519" s="34"/>
      <c r="O1519" s="34"/>
      <c r="P1519" s="34"/>
      <c r="Q1519" s="34"/>
      <c r="R1519" s="35">
        <v>1</v>
      </c>
      <c r="S1519" s="35">
        <v>180</v>
      </c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>
        <v>1</v>
      </c>
      <c r="AO1519" s="36">
        <v>190</v>
      </c>
      <c r="AP1519" s="293">
        <f>MAX(K1519,M1519,O1519,Q1519,S1519,U1519,W1519,Y1519,AA1519,AC1519,AE1519,AG1519,AI1519,AK1519,AM1519,AO1519)*VLOOKUP(I1519,'5.- Instrumental'!$B$6:$O$303,14,FALSE)</f>
        <v>4.8786475869809207</v>
      </c>
      <c r="AQ1519" s="356">
        <f>VLOOKUP(C1519,'6.- Insumos'!$B$5:$K$2417,10,FALSE)</f>
        <v>422.03600666666659</v>
      </c>
      <c r="AR1519" s="293" t="s">
        <v>3270</v>
      </c>
      <c r="AS1519" s="293">
        <f t="shared" si="70"/>
        <v>426.91465425364754</v>
      </c>
      <c r="AU1519" s="357"/>
    </row>
    <row r="1520" spans="2:47" ht="38.25">
      <c r="B1520" s="52">
        <v>1514</v>
      </c>
      <c r="C1520" s="334">
        <v>69641</v>
      </c>
      <c r="D1520" s="81" t="s">
        <v>3367</v>
      </c>
      <c r="E1520" s="66" t="s">
        <v>3569</v>
      </c>
      <c r="F1520" s="55" t="s">
        <v>1742</v>
      </c>
      <c r="G1520" s="54" t="s">
        <v>4422</v>
      </c>
      <c r="H1520" s="54" t="s">
        <v>4422</v>
      </c>
      <c r="I1520" s="54" t="s">
        <v>3315</v>
      </c>
      <c r="J1520" s="35">
        <v>2</v>
      </c>
      <c r="K1520" s="36">
        <v>240</v>
      </c>
      <c r="L1520" s="35">
        <v>1</v>
      </c>
      <c r="M1520" s="36">
        <v>260</v>
      </c>
      <c r="N1520" s="34"/>
      <c r="O1520" s="34"/>
      <c r="P1520" s="34"/>
      <c r="Q1520" s="34"/>
      <c r="R1520" s="35">
        <v>1</v>
      </c>
      <c r="S1520" s="35">
        <v>240</v>
      </c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>
        <v>1</v>
      </c>
      <c r="AO1520" s="36">
        <v>250</v>
      </c>
      <c r="AP1520" s="293">
        <f>MAX(K1520,M1520,O1520,Q1520,S1520,U1520,W1520,Y1520,AA1520,AC1520,AE1520,AG1520,AI1520,AK1520,AM1520,AO1520)*VLOOKUP(I1520,'5.- Instrumental'!$B$6:$O$303,14,FALSE)</f>
        <v>6.3422418630751967</v>
      </c>
      <c r="AQ1520" s="356">
        <f>VLOOKUP(C1520,'6.- Insumos'!$B$5:$K$2417,10,FALSE)</f>
        <v>462.77200666666658</v>
      </c>
      <c r="AR1520" s="293" t="s">
        <v>3270</v>
      </c>
      <c r="AS1520" s="293">
        <f t="shared" si="70"/>
        <v>469.11424852974176</v>
      </c>
      <c r="AU1520" s="357"/>
    </row>
    <row r="1521" spans="2:47" ht="38.25">
      <c r="B1521" s="52">
        <v>1515</v>
      </c>
      <c r="C1521" s="334">
        <v>69650</v>
      </c>
      <c r="D1521" s="81" t="s">
        <v>3368</v>
      </c>
      <c r="E1521" s="66" t="s">
        <v>3569</v>
      </c>
      <c r="F1521" s="55" t="s">
        <v>1742</v>
      </c>
      <c r="G1521" s="54" t="s">
        <v>4422</v>
      </c>
      <c r="H1521" s="54" t="s">
        <v>4422</v>
      </c>
      <c r="I1521" s="54" t="s">
        <v>3315</v>
      </c>
      <c r="J1521" s="35">
        <v>2</v>
      </c>
      <c r="K1521" s="36">
        <v>120</v>
      </c>
      <c r="L1521" s="35">
        <v>1</v>
      </c>
      <c r="M1521" s="36">
        <v>140</v>
      </c>
      <c r="N1521" s="34"/>
      <c r="O1521" s="34"/>
      <c r="P1521" s="34"/>
      <c r="Q1521" s="34"/>
      <c r="R1521" s="35">
        <v>1</v>
      </c>
      <c r="S1521" s="35">
        <v>120</v>
      </c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>
        <v>1</v>
      </c>
      <c r="AO1521" s="36">
        <v>130</v>
      </c>
      <c r="AP1521" s="293">
        <f>MAX(K1521,M1521,O1521,Q1521,S1521,U1521,W1521,Y1521,AA1521,AC1521,AE1521,AG1521,AI1521,AK1521,AM1521,AO1521)*VLOOKUP(I1521,'5.- Instrumental'!$B$6:$O$303,14,FALSE)</f>
        <v>3.4150533108866443</v>
      </c>
      <c r="AQ1521" s="356">
        <f>VLOOKUP(C1521,'6.- Insumos'!$B$5:$K$2417,10,FALSE)</f>
        <v>381.30000666666666</v>
      </c>
      <c r="AR1521" s="293" t="s">
        <v>3270</v>
      </c>
      <c r="AS1521" s="293">
        <f t="shared" si="70"/>
        <v>384.71505997755332</v>
      </c>
      <c r="AU1521" s="357"/>
    </row>
    <row r="1522" spans="2:47" ht="51">
      <c r="B1522" s="52">
        <v>1516</v>
      </c>
      <c r="C1522" s="334">
        <v>69660</v>
      </c>
      <c r="D1522" s="81" t="s">
        <v>3369</v>
      </c>
      <c r="E1522" s="66" t="s">
        <v>3569</v>
      </c>
      <c r="F1522" s="55" t="s">
        <v>1742</v>
      </c>
      <c r="G1522" s="54" t="s">
        <v>4422</v>
      </c>
      <c r="H1522" s="54" t="s">
        <v>4422</v>
      </c>
      <c r="I1522" s="54" t="s">
        <v>3315</v>
      </c>
      <c r="J1522" s="35">
        <v>2</v>
      </c>
      <c r="K1522" s="36">
        <v>120</v>
      </c>
      <c r="L1522" s="35">
        <v>1</v>
      </c>
      <c r="M1522" s="36">
        <v>140</v>
      </c>
      <c r="N1522" s="34"/>
      <c r="O1522" s="34"/>
      <c r="P1522" s="34"/>
      <c r="Q1522" s="34"/>
      <c r="R1522" s="35">
        <v>1</v>
      </c>
      <c r="S1522" s="35">
        <v>120</v>
      </c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>
        <v>1</v>
      </c>
      <c r="AO1522" s="36">
        <v>130</v>
      </c>
      <c r="AP1522" s="293">
        <f>MAX(K1522,M1522,O1522,Q1522,S1522,U1522,W1522,Y1522,AA1522,AC1522,AE1522,AG1522,AI1522,AK1522,AM1522,AO1522)*VLOOKUP(I1522,'5.- Instrumental'!$B$6:$O$303,14,FALSE)</f>
        <v>3.4150533108866443</v>
      </c>
      <c r="AQ1522" s="356">
        <f>VLOOKUP(C1522,'6.- Insumos'!$B$5:$K$2417,10,FALSE)</f>
        <v>381.30000666666666</v>
      </c>
      <c r="AR1522" s="293" t="s">
        <v>3270</v>
      </c>
      <c r="AS1522" s="293">
        <f t="shared" si="70"/>
        <v>384.71505997755332</v>
      </c>
      <c r="AU1522" s="357"/>
    </row>
    <row r="1523" spans="2:47" ht="38.25">
      <c r="B1523" s="52">
        <v>1517</v>
      </c>
      <c r="C1523" s="334">
        <v>69666</v>
      </c>
      <c r="D1523" s="81" t="s">
        <v>3370</v>
      </c>
      <c r="E1523" s="66" t="s">
        <v>3569</v>
      </c>
      <c r="F1523" s="55" t="s">
        <v>1742</v>
      </c>
      <c r="G1523" s="54" t="s">
        <v>4422</v>
      </c>
      <c r="H1523" s="54" t="s">
        <v>4422</v>
      </c>
      <c r="I1523" s="54" t="s">
        <v>3315</v>
      </c>
      <c r="J1523" s="35">
        <v>2</v>
      </c>
      <c r="K1523" s="36">
        <v>120</v>
      </c>
      <c r="L1523" s="35">
        <v>1</v>
      </c>
      <c r="M1523" s="36">
        <v>140</v>
      </c>
      <c r="N1523" s="34"/>
      <c r="O1523" s="34"/>
      <c r="P1523" s="34"/>
      <c r="Q1523" s="34"/>
      <c r="R1523" s="35">
        <v>1</v>
      </c>
      <c r="S1523" s="35">
        <v>120</v>
      </c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>
        <v>1</v>
      </c>
      <c r="AO1523" s="36">
        <v>130</v>
      </c>
      <c r="AP1523" s="293">
        <f>MAX(K1523,M1523,O1523,Q1523,S1523,U1523,W1523,Y1523,AA1523,AC1523,AE1523,AG1523,AI1523,AK1523,AM1523,AO1523)*VLOOKUP(I1523,'5.- Instrumental'!$B$6:$O$303,14,FALSE)</f>
        <v>3.4150533108866443</v>
      </c>
      <c r="AQ1523" s="356">
        <f>VLOOKUP(C1523,'6.- Insumos'!$B$5:$K$2417,10,FALSE)</f>
        <v>381.30000666666666</v>
      </c>
      <c r="AR1523" s="293" t="s">
        <v>3270</v>
      </c>
      <c r="AS1523" s="293">
        <f t="shared" si="70"/>
        <v>384.71505997755332</v>
      </c>
      <c r="AU1523" s="357"/>
    </row>
    <row r="1524" spans="2:47" ht="38.25">
      <c r="B1524" s="52">
        <v>1518</v>
      </c>
      <c r="C1524" s="334">
        <v>69667</v>
      </c>
      <c r="D1524" s="81" t="s">
        <v>3371</v>
      </c>
      <c r="E1524" s="66" t="s">
        <v>3569</v>
      </c>
      <c r="F1524" s="55" t="s">
        <v>1742</v>
      </c>
      <c r="G1524" s="54" t="s">
        <v>4422</v>
      </c>
      <c r="H1524" s="54" t="s">
        <v>4422</v>
      </c>
      <c r="I1524" s="54" t="s">
        <v>3315</v>
      </c>
      <c r="J1524" s="35">
        <v>2</v>
      </c>
      <c r="K1524" s="36">
        <v>120</v>
      </c>
      <c r="L1524" s="35">
        <v>1</v>
      </c>
      <c r="M1524" s="36">
        <v>140</v>
      </c>
      <c r="N1524" s="34"/>
      <c r="O1524" s="34"/>
      <c r="P1524" s="34"/>
      <c r="Q1524" s="34"/>
      <c r="R1524" s="35">
        <v>1</v>
      </c>
      <c r="S1524" s="35">
        <v>120</v>
      </c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>
        <v>1</v>
      </c>
      <c r="AO1524" s="36">
        <v>130</v>
      </c>
      <c r="AP1524" s="293">
        <f>MAX(K1524,M1524,O1524,Q1524,S1524,U1524,W1524,Y1524,AA1524,AC1524,AE1524,AG1524,AI1524,AK1524,AM1524,AO1524)*VLOOKUP(I1524,'5.- Instrumental'!$B$6:$O$303,14,FALSE)</f>
        <v>3.4150533108866443</v>
      </c>
      <c r="AQ1524" s="356">
        <f>VLOOKUP(C1524,'6.- Insumos'!$B$5:$K$2417,10,FALSE)</f>
        <v>381.30000666666666</v>
      </c>
      <c r="AR1524" s="293" t="s">
        <v>3270</v>
      </c>
      <c r="AS1524" s="293">
        <f t="shared" si="70"/>
        <v>384.71505997755332</v>
      </c>
      <c r="AU1524" s="357"/>
    </row>
    <row r="1525" spans="2:47" ht="38.25">
      <c r="B1525" s="52">
        <v>1519</v>
      </c>
      <c r="C1525" s="334">
        <v>69676</v>
      </c>
      <c r="D1525" s="81" t="s">
        <v>3372</v>
      </c>
      <c r="E1525" s="66" t="s">
        <v>3569</v>
      </c>
      <c r="F1525" s="55" t="s">
        <v>1742</v>
      </c>
      <c r="G1525" s="54" t="s">
        <v>4422</v>
      </c>
      <c r="H1525" s="54" t="s">
        <v>4422</v>
      </c>
      <c r="I1525" s="54" t="s">
        <v>3315</v>
      </c>
      <c r="J1525" s="35">
        <v>2</v>
      </c>
      <c r="K1525" s="36">
        <v>150</v>
      </c>
      <c r="L1525" s="35">
        <v>1</v>
      </c>
      <c r="M1525" s="36">
        <v>170</v>
      </c>
      <c r="N1525" s="34"/>
      <c r="O1525" s="34"/>
      <c r="P1525" s="34"/>
      <c r="Q1525" s="34"/>
      <c r="R1525" s="35">
        <v>1</v>
      </c>
      <c r="S1525" s="35">
        <v>150</v>
      </c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>
        <v>1</v>
      </c>
      <c r="AO1525" s="36">
        <v>160</v>
      </c>
      <c r="AP1525" s="293">
        <f>MAX(K1525,M1525,O1525,Q1525,S1525,U1525,W1525,Y1525,AA1525,AC1525,AE1525,AG1525,AI1525,AK1525,AM1525,AO1525)*VLOOKUP(I1525,'5.- Instrumental'!$B$6:$O$303,14,FALSE)</f>
        <v>4.1468504489337823</v>
      </c>
      <c r="AQ1525" s="356">
        <f>VLOOKUP(C1525,'6.- Insumos'!$B$5:$K$2417,10,FALSE)</f>
        <v>401.66800666666666</v>
      </c>
      <c r="AR1525" s="293" t="s">
        <v>3270</v>
      </c>
      <c r="AS1525" s="293">
        <f t="shared" si="70"/>
        <v>405.81485711560043</v>
      </c>
      <c r="AU1525" s="357"/>
    </row>
    <row r="1526" spans="2:47" ht="51">
      <c r="B1526" s="52">
        <v>1520</v>
      </c>
      <c r="C1526" s="334">
        <v>69710</v>
      </c>
      <c r="D1526" s="81" t="s">
        <v>3373</v>
      </c>
      <c r="E1526" s="66" t="s">
        <v>3569</v>
      </c>
      <c r="F1526" s="55" t="s">
        <v>3573</v>
      </c>
      <c r="G1526" s="54" t="s">
        <v>4422</v>
      </c>
      <c r="H1526" s="54" t="s">
        <v>4422</v>
      </c>
      <c r="I1526" s="54" t="s">
        <v>3315</v>
      </c>
      <c r="J1526" s="35">
        <v>2</v>
      </c>
      <c r="K1526" s="36">
        <v>180</v>
      </c>
      <c r="L1526" s="35">
        <v>1</v>
      </c>
      <c r="M1526" s="36">
        <v>200</v>
      </c>
      <c r="N1526" s="34"/>
      <c r="O1526" s="34"/>
      <c r="P1526" s="34"/>
      <c r="Q1526" s="34"/>
      <c r="R1526" s="35">
        <v>1</v>
      </c>
      <c r="S1526" s="35">
        <v>180</v>
      </c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>
        <v>1</v>
      </c>
      <c r="AO1526" s="36">
        <v>190</v>
      </c>
      <c r="AP1526" s="293">
        <f>MAX(K1526,M1526,O1526,Q1526,S1526,U1526,W1526,Y1526,AA1526,AC1526,AE1526,AG1526,AI1526,AK1526,AM1526,AO1526)*VLOOKUP(I1526,'5.- Instrumental'!$B$6:$O$303,14,FALSE)</f>
        <v>4.8786475869809207</v>
      </c>
      <c r="AQ1526" s="356">
        <f>VLOOKUP(C1526,'6.- Insumos'!$B$5:$K$2417,10,FALSE)</f>
        <v>430.38650666666672</v>
      </c>
      <c r="AR1526" s="293">
        <f>AP1526+AQ1526</f>
        <v>435.26515425364767</v>
      </c>
      <c r="AS1526" s="293">
        <f t="shared" si="70"/>
        <v>435.26515425364767</v>
      </c>
      <c r="AU1526" s="357"/>
    </row>
    <row r="1527" spans="2:47" ht="38.25">
      <c r="B1527" s="52">
        <v>1521</v>
      </c>
      <c r="C1527" s="334">
        <v>69720</v>
      </c>
      <c r="D1527" s="81" t="s">
        <v>3374</v>
      </c>
      <c r="E1527" s="66" t="s">
        <v>3569</v>
      </c>
      <c r="F1527" s="55" t="s">
        <v>1742</v>
      </c>
      <c r="G1527" s="54" t="s">
        <v>4422</v>
      </c>
      <c r="H1527" s="54" t="s">
        <v>4422</v>
      </c>
      <c r="I1527" s="54" t="s">
        <v>3315</v>
      </c>
      <c r="J1527" s="35">
        <v>2</v>
      </c>
      <c r="K1527" s="36">
        <v>150</v>
      </c>
      <c r="L1527" s="35">
        <v>1</v>
      </c>
      <c r="M1527" s="36">
        <v>170</v>
      </c>
      <c r="N1527" s="34"/>
      <c r="O1527" s="34"/>
      <c r="P1527" s="34"/>
      <c r="Q1527" s="34"/>
      <c r="R1527" s="35">
        <v>1</v>
      </c>
      <c r="S1527" s="35">
        <v>150</v>
      </c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>
        <v>1</v>
      </c>
      <c r="AO1527" s="36">
        <v>160</v>
      </c>
      <c r="AP1527" s="293">
        <f>MAX(K1527,M1527,O1527,Q1527,S1527,U1527,W1527,Y1527,AA1527,AC1527,AE1527,AG1527,AI1527,AK1527,AM1527,AO1527)*VLOOKUP(I1527,'5.- Instrumental'!$B$6:$O$303,14,FALSE)</f>
        <v>4.1468504489337823</v>
      </c>
      <c r="AQ1527" s="356">
        <f>VLOOKUP(C1527,'6.- Insumos'!$B$5:$K$2417,10,FALSE)</f>
        <v>401.66800666666666</v>
      </c>
      <c r="AR1527" s="293" t="s">
        <v>3270</v>
      </c>
      <c r="AS1527" s="293">
        <f t="shared" si="70"/>
        <v>405.81485711560043</v>
      </c>
      <c r="AU1527" s="357"/>
    </row>
    <row r="1528" spans="2:47" ht="38.25">
      <c r="B1528" s="52">
        <v>1522</v>
      </c>
      <c r="C1528" s="334">
        <v>69740</v>
      </c>
      <c r="D1528" s="81" t="s">
        <v>3375</v>
      </c>
      <c r="E1528" s="66" t="s">
        <v>3569</v>
      </c>
      <c r="F1528" s="55" t="s">
        <v>1742</v>
      </c>
      <c r="G1528" s="54" t="s">
        <v>4422</v>
      </c>
      <c r="H1528" s="54" t="s">
        <v>4422</v>
      </c>
      <c r="I1528" s="54" t="s">
        <v>3315</v>
      </c>
      <c r="J1528" s="35">
        <v>2</v>
      </c>
      <c r="K1528" s="36">
        <v>150</v>
      </c>
      <c r="L1528" s="35">
        <v>1</v>
      </c>
      <c r="M1528" s="36">
        <v>170</v>
      </c>
      <c r="N1528" s="34"/>
      <c r="O1528" s="34"/>
      <c r="P1528" s="34"/>
      <c r="Q1528" s="34"/>
      <c r="R1528" s="35">
        <v>1</v>
      </c>
      <c r="S1528" s="35">
        <v>150</v>
      </c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>
        <v>1</v>
      </c>
      <c r="AO1528" s="36">
        <v>160</v>
      </c>
      <c r="AP1528" s="293">
        <f>MAX(K1528,M1528,O1528,Q1528,S1528,U1528,W1528,Y1528,AA1528,AC1528,AE1528,AG1528,AI1528,AK1528,AM1528,AO1528)*VLOOKUP(I1528,'5.- Instrumental'!$B$6:$O$303,14,FALSE)</f>
        <v>4.1468504489337823</v>
      </c>
      <c r="AQ1528" s="356">
        <f>VLOOKUP(C1528,'6.- Insumos'!$B$5:$K$2417,10,FALSE)</f>
        <v>401.66800666666666</v>
      </c>
      <c r="AR1528" s="293" t="s">
        <v>3270</v>
      </c>
      <c r="AS1528" s="293">
        <f t="shared" si="70"/>
        <v>405.81485711560043</v>
      </c>
      <c r="AU1528" s="357"/>
    </row>
    <row r="1529" spans="2:47" ht="38.25">
      <c r="B1529" s="52">
        <v>1523</v>
      </c>
      <c r="C1529" s="334">
        <v>69801</v>
      </c>
      <c r="D1529" s="81" t="s">
        <v>3376</v>
      </c>
      <c r="E1529" s="66" t="s">
        <v>3569</v>
      </c>
      <c r="F1529" s="55" t="s">
        <v>1742</v>
      </c>
      <c r="G1529" s="54" t="s">
        <v>4422</v>
      </c>
      <c r="H1529" s="54" t="s">
        <v>4422</v>
      </c>
      <c r="I1529" s="54" t="s">
        <v>3315</v>
      </c>
      <c r="J1529" s="35">
        <v>2</v>
      </c>
      <c r="K1529" s="36">
        <v>120</v>
      </c>
      <c r="L1529" s="35">
        <v>1</v>
      </c>
      <c r="M1529" s="36">
        <v>140</v>
      </c>
      <c r="N1529" s="34"/>
      <c r="O1529" s="34"/>
      <c r="P1529" s="34"/>
      <c r="Q1529" s="34"/>
      <c r="R1529" s="35">
        <v>1</v>
      </c>
      <c r="S1529" s="35">
        <v>120</v>
      </c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>
        <v>1</v>
      </c>
      <c r="AO1529" s="36">
        <v>130</v>
      </c>
      <c r="AP1529" s="293">
        <f>MAX(K1529,M1529,O1529,Q1529,S1529,U1529,W1529,Y1529,AA1529,AC1529,AE1529,AG1529,AI1529,AK1529,AM1529,AO1529)*VLOOKUP(I1529,'5.- Instrumental'!$B$6:$O$303,14,FALSE)</f>
        <v>3.4150533108866443</v>
      </c>
      <c r="AQ1529" s="356">
        <f>VLOOKUP(C1529,'6.- Insumos'!$B$5:$K$2417,10,FALSE)</f>
        <v>381.30000666666666</v>
      </c>
      <c r="AR1529" s="293" t="s">
        <v>3270</v>
      </c>
      <c r="AS1529" s="293">
        <f t="shared" si="70"/>
        <v>384.71505997755332</v>
      </c>
      <c r="AU1529" s="357"/>
    </row>
    <row r="1530" spans="2:47" ht="38.25">
      <c r="B1530" s="52">
        <v>1524</v>
      </c>
      <c r="C1530" s="334">
        <v>69805</v>
      </c>
      <c r="D1530" s="81" t="s">
        <v>3377</v>
      </c>
      <c r="E1530" s="66" t="s">
        <v>3569</v>
      </c>
      <c r="F1530" s="55" t="s">
        <v>1742</v>
      </c>
      <c r="G1530" s="54" t="s">
        <v>4422</v>
      </c>
      <c r="H1530" s="54" t="s">
        <v>4422</v>
      </c>
      <c r="I1530" s="54" t="s">
        <v>3315</v>
      </c>
      <c r="J1530" s="35">
        <v>2</v>
      </c>
      <c r="K1530" s="36">
        <v>180</v>
      </c>
      <c r="L1530" s="35">
        <v>1</v>
      </c>
      <c r="M1530" s="36">
        <v>200</v>
      </c>
      <c r="N1530" s="34"/>
      <c r="O1530" s="34"/>
      <c r="P1530" s="34"/>
      <c r="Q1530" s="34"/>
      <c r="R1530" s="35">
        <v>1</v>
      </c>
      <c r="S1530" s="35">
        <v>180</v>
      </c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>
        <v>1</v>
      </c>
      <c r="AO1530" s="36">
        <v>190</v>
      </c>
      <c r="AP1530" s="293">
        <f>MAX(K1531,M1531,O1531,Q1531,S1531,U1531,W1531,Y1531,AA1531,AC1531,AE1531,AG1531,AI1531,AK1531,AM1531,AO1531)*VLOOKUP(I1530,'5.- Instrumental'!$B$6:$O$303,14,FALSE)</f>
        <v>4.1468504489337823</v>
      </c>
      <c r="AQ1530" s="356">
        <f>VLOOKUP(C1530,'6.- Insumos'!$B$5:$K$2417,10,FALSE)</f>
        <v>422.03600666666659</v>
      </c>
      <c r="AR1530" s="293" t="s">
        <v>3270</v>
      </c>
      <c r="AS1530" s="293">
        <f t="shared" si="70"/>
        <v>426.18285711560037</v>
      </c>
      <c r="AU1530" s="357"/>
    </row>
    <row r="1531" spans="2:47" ht="38.25">
      <c r="B1531" s="52">
        <v>1525</v>
      </c>
      <c r="C1531" s="334">
        <v>69905</v>
      </c>
      <c r="D1531" s="81" t="s">
        <v>3378</v>
      </c>
      <c r="E1531" s="66" t="s">
        <v>3569</v>
      </c>
      <c r="F1531" s="55" t="s">
        <v>1742</v>
      </c>
      <c r="G1531" s="54" t="s">
        <v>4422</v>
      </c>
      <c r="H1531" s="54" t="s">
        <v>4422</v>
      </c>
      <c r="I1531" s="54" t="s">
        <v>3315</v>
      </c>
      <c r="J1531" s="35">
        <v>2</v>
      </c>
      <c r="K1531" s="36">
        <v>150</v>
      </c>
      <c r="L1531" s="35">
        <v>1</v>
      </c>
      <c r="M1531" s="36">
        <v>170</v>
      </c>
      <c r="N1531" s="34"/>
      <c r="O1531" s="34"/>
      <c r="P1531" s="34"/>
      <c r="Q1531" s="34"/>
      <c r="R1531" s="35">
        <v>1</v>
      </c>
      <c r="S1531" s="35">
        <v>150</v>
      </c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>
        <v>1</v>
      </c>
      <c r="AO1531" s="36">
        <v>160</v>
      </c>
      <c r="AP1531" s="293">
        <f>MAX(K1532,M1532,O1532,Q1532,S1532,U1532,W1532,Y1532,AA1532,AC1532,AE1532,AG1532,AI1532,AK1532,AM1532,AO1532)*VLOOKUP(I1531,'5.- Instrumental'!$B$6:$O$303,14,FALSE)</f>
        <v>6.3422418630751967</v>
      </c>
      <c r="AQ1531" s="356">
        <f>VLOOKUP(C1531,'6.- Insumos'!$B$5:$K$2417,10,FALSE)</f>
        <v>401.66800666666666</v>
      </c>
      <c r="AR1531" s="293" t="s">
        <v>3270</v>
      </c>
      <c r="AS1531" s="293">
        <f t="shared" si="70"/>
        <v>408.01024852974183</v>
      </c>
      <c r="AU1531" s="357"/>
    </row>
    <row r="1532" spans="2:47" ht="38.25">
      <c r="B1532" s="52">
        <v>1526</v>
      </c>
      <c r="C1532" s="334">
        <v>69910</v>
      </c>
      <c r="D1532" s="81" t="s">
        <v>3379</v>
      </c>
      <c r="E1532" s="66" t="s">
        <v>3569</v>
      </c>
      <c r="F1532" s="55" t="s">
        <v>1742</v>
      </c>
      <c r="G1532" s="54" t="s">
        <v>4422</v>
      </c>
      <c r="H1532" s="54" t="s">
        <v>4422</v>
      </c>
      <c r="I1532" s="54" t="s">
        <v>3315</v>
      </c>
      <c r="J1532" s="35">
        <v>2</v>
      </c>
      <c r="K1532" s="36">
        <v>240</v>
      </c>
      <c r="L1532" s="35">
        <v>1</v>
      </c>
      <c r="M1532" s="36">
        <v>260</v>
      </c>
      <c r="N1532" s="34"/>
      <c r="O1532" s="34"/>
      <c r="P1532" s="34"/>
      <c r="Q1532" s="34"/>
      <c r="R1532" s="35">
        <v>1</v>
      </c>
      <c r="S1532" s="35">
        <v>240</v>
      </c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>
        <v>1</v>
      </c>
      <c r="AO1532" s="36">
        <v>250</v>
      </c>
      <c r="AP1532" s="293">
        <f>MAX(K1532,M1532,O1532,Q1532,S1532,U1532,W1532,Y1532,AA1532,AC1532,AE1532,AG1532,AI1532,AK1532,AM1532,AO1532)*VLOOKUP(I1532,'5.- Instrumental'!$B$6:$O$303,14,FALSE)</f>
        <v>6.3422418630751967</v>
      </c>
      <c r="AQ1532" s="356">
        <f>VLOOKUP(C1532,'6.- Insumos'!$B$5:$K$2417,10,FALSE)</f>
        <v>462.77200666666658</v>
      </c>
      <c r="AR1532" s="293" t="s">
        <v>3270</v>
      </c>
      <c r="AS1532" s="293">
        <f t="shared" si="70"/>
        <v>469.11424852974176</v>
      </c>
      <c r="AU1532" s="357"/>
    </row>
    <row r="1533" spans="2:47" ht="38.25">
      <c r="B1533" s="52">
        <v>1527</v>
      </c>
      <c r="C1533" s="334">
        <v>69915</v>
      </c>
      <c r="D1533" s="81" t="s">
        <v>3380</v>
      </c>
      <c r="E1533" s="66" t="s">
        <v>3569</v>
      </c>
      <c r="F1533" s="55" t="s">
        <v>1742</v>
      </c>
      <c r="G1533" s="54" t="s">
        <v>4422</v>
      </c>
      <c r="H1533" s="54" t="s">
        <v>4422</v>
      </c>
      <c r="I1533" s="54" t="s">
        <v>3315</v>
      </c>
      <c r="J1533" s="35">
        <v>2</v>
      </c>
      <c r="K1533" s="36">
        <v>210</v>
      </c>
      <c r="L1533" s="35">
        <v>1</v>
      </c>
      <c r="M1533" s="36">
        <v>230</v>
      </c>
      <c r="N1533" s="34"/>
      <c r="O1533" s="34"/>
      <c r="P1533" s="34"/>
      <c r="Q1533" s="34"/>
      <c r="R1533" s="35">
        <v>1</v>
      </c>
      <c r="S1533" s="35">
        <v>210</v>
      </c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>
        <v>1</v>
      </c>
      <c r="AO1533" s="36">
        <v>220</v>
      </c>
      <c r="AP1533" s="293">
        <f>MAX(K1533,M1533,O1533,Q1533,S1533,U1533,W1533,Y1533,AA1533,AC1533,AE1533,AG1533,AI1533,AK1533,AM1533,AO1533)*VLOOKUP(I1533,'5.- Instrumental'!$B$6:$O$303,14,FALSE)</f>
        <v>5.6104447250280591</v>
      </c>
      <c r="AQ1533" s="356">
        <f>VLOOKUP(C1533,'6.- Insumos'!$B$5:$K$2417,10,FALSE)</f>
        <v>442.40400666666659</v>
      </c>
      <c r="AR1533" s="293" t="s">
        <v>3270</v>
      </c>
      <c r="AS1533" s="293">
        <f t="shared" ref="AS1533:AS1582" si="73">AP1533++AQ1533</f>
        <v>448.01445139169465</v>
      </c>
      <c r="AU1533" s="357"/>
    </row>
    <row r="1534" spans="2:47" ht="38.25">
      <c r="B1534" s="52">
        <v>1528</v>
      </c>
      <c r="C1534" s="334">
        <v>69930</v>
      </c>
      <c r="D1534" s="81" t="s">
        <v>3381</v>
      </c>
      <c r="E1534" s="66" t="s">
        <v>3569</v>
      </c>
      <c r="F1534" s="55" t="s">
        <v>3573</v>
      </c>
      <c r="G1534" s="54" t="s">
        <v>4422</v>
      </c>
      <c r="H1534" s="54" t="s">
        <v>4422</v>
      </c>
      <c r="I1534" s="54" t="s">
        <v>3315</v>
      </c>
      <c r="J1534" s="35">
        <v>2</v>
      </c>
      <c r="K1534" s="36">
        <v>210</v>
      </c>
      <c r="L1534" s="35">
        <v>1</v>
      </c>
      <c r="M1534" s="36">
        <v>230</v>
      </c>
      <c r="N1534" s="34"/>
      <c r="O1534" s="34"/>
      <c r="P1534" s="34"/>
      <c r="Q1534" s="34"/>
      <c r="R1534" s="35">
        <v>1</v>
      </c>
      <c r="S1534" s="35">
        <v>210</v>
      </c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>
        <v>1</v>
      </c>
      <c r="AO1534" s="36">
        <v>220</v>
      </c>
      <c r="AP1534" s="293">
        <f>MAX(K1534,M1534,O1534,Q1534,S1534,U1534,W1534,Y1534,AA1534,AC1534,AE1534,AG1534,AI1534,AK1534,AM1534,AO1534)*VLOOKUP(I1534,'5.- Instrumental'!$B$6:$O$303,14,FALSE)</f>
        <v>5.6104447250280591</v>
      </c>
      <c r="AQ1534" s="356">
        <f>VLOOKUP(C1534,'6.- Insumos'!$B$5:$K$2417,10,FALSE)</f>
        <v>450.75450666666666</v>
      </c>
      <c r="AR1534" s="293">
        <f>AP1534+AQ1534</f>
        <v>456.36495139169472</v>
      </c>
      <c r="AS1534" s="293">
        <f t="shared" si="73"/>
        <v>456.36495139169472</v>
      </c>
      <c r="AU1534" s="357"/>
    </row>
    <row r="1535" spans="2:47" ht="38.25">
      <c r="B1535" s="52">
        <v>1529</v>
      </c>
      <c r="C1535" s="334">
        <v>69950</v>
      </c>
      <c r="D1535" s="81" t="s">
        <v>3382</v>
      </c>
      <c r="E1535" s="66" t="s">
        <v>3569</v>
      </c>
      <c r="F1535" s="55" t="s">
        <v>1742</v>
      </c>
      <c r="G1535" s="54" t="s">
        <v>4422</v>
      </c>
      <c r="H1535" s="54" t="s">
        <v>4422</v>
      </c>
      <c r="I1535" s="54" t="s">
        <v>3315</v>
      </c>
      <c r="J1535" s="35">
        <v>2</v>
      </c>
      <c r="K1535" s="36">
        <v>210</v>
      </c>
      <c r="L1535" s="35">
        <v>1</v>
      </c>
      <c r="M1535" s="36">
        <v>230</v>
      </c>
      <c r="N1535" s="34"/>
      <c r="O1535" s="34"/>
      <c r="P1535" s="34"/>
      <c r="Q1535" s="34"/>
      <c r="R1535" s="35">
        <v>1</v>
      </c>
      <c r="S1535" s="35">
        <v>210</v>
      </c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>
        <v>1</v>
      </c>
      <c r="AO1535" s="36">
        <v>220</v>
      </c>
      <c r="AP1535" s="293">
        <f>MAX(K1535,M1535,O1535,Q1535,S1535,U1535,W1535,Y1535,AA1535,AC1535,AE1535,AG1535,AI1535,AK1535,AM1535,AO1535)*VLOOKUP(I1535,'5.- Instrumental'!$B$6:$O$303,14,FALSE)</f>
        <v>5.6104447250280591</v>
      </c>
      <c r="AQ1535" s="356">
        <f>VLOOKUP(C1535,'6.- Insumos'!$B$5:$K$2417,10,FALSE)</f>
        <v>442.40400666666659</v>
      </c>
      <c r="AR1535" s="293" t="s">
        <v>3270</v>
      </c>
      <c r="AS1535" s="293">
        <f t="shared" si="73"/>
        <v>448.01445139169465</v>
      </c>
      <c r="AU1535" s="357"/>
    </row>
    <row r="1536" spans="2:47" ht="38.25">
      <c r="B1536" s="52">
        <v>1530</v>
      </c>
      <c r="C1536" s="334">
        <v>69955</v>
      </c>
      <c r="D1536" s="81" t="s">
        <v>3383</v>
      </c>
      <c r="E1536" s="66" t="s">
        <v>3569</v>
      </c>
      <c r="F1536" s="55" t="s">
        <v>1742</v>
      </c>
      <c r="G1536" s="54" t="s">
        <v>4422</v>
      </c>
      <c r="H1536" s="54" t="s">
        <v>4422</v>
      </c>
      <c r="I1536" s="54" t="s">
        <v>3315</v>
      </c>
      <c r="J1536" s="35">
        <v>2</v>
      </c>
      <c r="K1536" s="36">
        <v>210</v>
      </c>
      <c r="L1536" s="35">
        <v>1</v>
      </c>
      <c r="M1536" s="36">
        <v>230</v>
      </c>
      <c r="N1536" s="34"/>
      <c r="O1536" s="34"/>
      <c r="P1536" s="34"/>
      <c r="Q1536" s="34"/>
      <c r="R1536" s="35">
        <v>1</v>
      </c>
      <c r="S1536" s="35">
        <v>210</v>
      </c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>
        <v>1</v>
      </c>
      <c r="AO1536" s="36">
        <v>220</v>
      </c>
      <c r="AP1536" s="293">
        <f>MAX(K1536,M1536,O1536,Q1536,S1536,U1536,W1536,Y1536,AA1536,AC1536,AE1536,AG1536,AI1536,AK1536,AM1536,AO1536)*VLOOKUP(I1536,'5.- Instrumental'!$B$6:$O$303,14,FALSE)</f>
        <v>5.6104447250280591</v>
      </c>
      <c r="AQ1536" s="356">
        <f>VLOOKUP(C1536,'6.- Insumos'!$B$5:$K$2417,10,FALSE)</f>
        <v>442.40400666666659</v>
      </c>
      <c r="AR1536" s="293" t="s">
        <v>3270</v>
      </c>
      <c r="AS1536" s="293">
        <f t="shared" si="73"/>
        <v>448.01445139169465</v>
      </c>
      <c r="AU1536" s="357"/>
    </row>
    <row r="1537" spans="2:47" ht="38.25">
      <c r="B1537" s="52">
        <v>1531</v>
      </c>
      <c r="C1537" s="334">
        <v>69960</v>
      </c>
      <c r="D1537" s="81" t="s">
        <v>3384</v>
      </c>
      <c r="E1537" s="66" t="s">
        <v>3569</v>
      </c>
      <c r="F1537" s="55" t="s">
        <v>1742</v>
      </c>
      <c r="G1537" s="54" t="s">
        <v>4422</v>
      </c>
      <c r="H1537" s="54" t="s">
        <v>4422</v>
      </c>
      <c r="I1537" s="54" t="s">
        <v>3315</v>
      </c>
      <c r="J1537" s="35">
        <v>2</v>
      </c>
      <c r="K1537" s="36">
        <v>210</v>
      </c>
      <c r="L1537" s="35">
        <v>1</v>
      </c>
      <c r="M1537" s="36">
        <v>230</v>
      </c>
      <c r="N1537" s="34"/>
      <c r="O1537" s="34"/>
      <c r="P1537" s="34"/>
      <c r="Q1537" s="34"/>
      <c r="R1537" s="35">
        <v>1</v>
      </c>
      <c r="S1537" s="35">
        <v>210</v>
      </c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>
        <v>1</v>
      </c>
      <c r="AO1537" s="36">
        <v>220</v>
      </c>
      <c r="AP1537" s="293">
        <f>MAX(K1537,M1537,O1537,Q1537,S1537,U1537,W1537,Y1537,AA1537,AC1537,AE1537,AG1537,AI1537,AK1537,AM1537,AO1537)*VLOOKUP(I1537,'5.- Instrumental'!$B$6:$O$303,14,FALSE)</f>
        <v>5.6104447250280591</v>
      </c>
      <c r="AQ1537" s="356">
        <f>VLOOKUP(C1537,'6.- Insumos'!$B$5:$K$2417,10,FALSE)</f>
        <v>192.06198999999995</v>
      </c>
      <c r="AR1537" s="293" t="s">
        <v>3270</v>
      </c>
      <c r="AS1537" s="293">
        <f t="shared" si="73"/>
        <v>197.67243472502801</v>
      </c>
      <c r="AU1537" s="357"/>
    </row>
    <row r="1538" spans="2:47" ht="38.25">
      <c r="B1538" s="52">
        <v>1532</v>
      </c>
      <c r="C1538" s="334">
        <v>69970</v>
      </c>
      <c r="D1538" s="81" t="s">
        <v>3385</v>
      </c>
      <c r="E1538" s="66" t="s">
        <v>3569</v>
      </c>
      <c r="F1538" s="55" t="s">
        <v>1742</v>
      </c>
      <c r="G1538" s="54" t="s">
        <v>4422</v>
      </c>
      <c r="H1538" s="54" t="s">
        <v>4422</v>
      </c>
      <c r="I1538" s="54" t="s">
        <v>3315</v>
      </c>
      <c r="J1538" s="35">
        <v>2</v>
      </c>
      <c r="K1538" s="36">
        <v>150</v>
      </c>
      <c r="L1538" s="35">
        <v>1</v>
      </c>
      <c r="M1538" s="36">
        <v>170</v>
      </c>
      <c r="N1538" s="34"/>
      <c r="O1538" s="34"/>
      <c r="P1538" s="34"/>
      <c r="Q1538" s="34"/>
      <c r="R1538" s="35">
        <v>1</v>
      </c>
      <c r="S1538" s="35">
        <v>150</v>
      </c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>
        <v>1</v>
      </c>
      <c r="AO1538" s="36">
        <v>160</v>
      </c>
      <c r="AP1538" s="293">
        <f>MAX(K1538,M1538,O1538,Q1538,S1538,U1538,W1538,Y1538,AA1538,AC1538,AE1538,AG1538,AI1538,AK1538,AM1538,AO1538)*VLOOKUP(I1538,'5.- Instrumental'!$B$6:$O$303,14,FALSE)</f>
        <v>4.1468504489337823</v>
      </c>
      <c r="AQ1538" s="356">
        <f>VLOOKUP(C1538,'6.- Insumos'!$B$5:$K$2417,10,FALSE)</f>
        <v>401.66800666666666</v>
      </c>
      <c r="AR1538" s="293" t="s">
        <v>3270</v>
      </c>
      <c r="AS1538" s="293">
        <f t="shared" si="73"/>
        <v>405.81485711560043</v>
      </c>
      <c r="AU1538" s="357"/>
    </row>
    <row r="1539" spans="2:47" ht="25.5">
      <c r="B1539" s="52">
        <v>1533</v>
      </c>
      <c r="C1539" s="334">
        <v>70100</v>
      </c>
      <c r="D1539" s="81" t="s">
        <v>3386</v>
      </c>
      <c r="E1539" s="66" t="s">
        <v>3387</v>
      </c>
      <c r="F1539" s="55" t="s">
        <v>3388</v>
      </c>
      <c r="G1539" s="54" t="s">
        <v>4422</v>
      </c>
      <c r="H1539" s="54" t="s">
        <v>4422</v>
      </c>
      <c r="I1539" s="54" t="s">
        <v>4422</v>
      </c>
      <c r="J1539" s="34">
        <v>1</v>
      </c>
      <c r="K1539" s="34">
        <v>5</v>
      </c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>
        <v>1</v>
      </c>
      <c r="Y1539" s="34">
        <v>8</v>
      </c>
      <c r="Z1539" s="34"/>
      <c r="AA1539" s="34"/>
      <c r="AB1539" s="34"/>
      <c r="AC1539" s="34"/>
      <c r="AD1539" s="34"/>
      <c r="AE1539" s="34"/>
      <c r="AF1539" s="34"/>
      <c r="AG1539" s="34"/>
      <c r="AH1539" s="34">
        <v>1</v>
      </c>
      <c r="AI1539" s="34">
        <f>+Y1539/2</f>
        <v>4</v>
      </c>
      <c r="AJ1539" s="34"/>
      <c r="AK1539" s="34"/>
      <c r="AL1539" s="34"/>
      <c r="AM1539" s="34"/>
      <c r="AN1539" s="34"/>
      <c r="AO1539" s="34"/>
      <c r="AP1539" s="293">
        <f>MAX(K1539,M1539,O1539,Q1539,S1539,U1539,W1539,Y1539,AA1539,AC1539,AE1539,AG1539,AI1539,AK1539,AM1539,AO1539)*VLOOKUP(I1539,'5.- Instrumental'!$B$6:$O$303,14,FALSE)</f>
        <v>0</v>
      </c>
      <c r="AQ1539" s="356">
        <f>VLOOKUP(C1539,'6.- Insumos'!$B$5:$K$2417,10,FALSE)</f>
        <v>9.286249999999999</v>
      </c>
      <c r="AR1539" s="293">
        <f t="shared" ref="AR1539:AR1556" si="74">AP1539+AQ1539</f>
        <v>9.286249999999999</v>
      </c>
      <c r="AS1539" s="293">
        <f t="shared" si="73"/>
        <v>9.286249999999999</v>
      </c>
      <c r="AU1539" s="357"/>
    </row>
    <row r="1540" spans="2:47" ht="25.5">
      <c r="B1540" s="52">
        <v>1534</v>
      </c>
      <c r="C1540" s="334">
        <v>70120</v>
      </c>
      <c r="D1540" s="81" t="s">
        <v>3389</v>
      </c>
      <c r="E1540" s="66" t="s">
        <v>3387</v>
      </c>
      <c r="F1540" s="55" t="s">
        <v>3388</v>
      </c>
      <c r="G1540" s="54" t="s">
        <v>4422</v>
      </c>
      <c r="H1540" s="54" t="s">
        <v>4422</v>
      </c>
      <c r="I1540" s="54" t="s">
        <v>4422</v>
      </c>
      <c r="J1540" s="34">
        <v>1</v>
      </c>
      <c r="K1540" s="34">
        <v>5</v>
      </c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>
        <v>1</v>
      </c>
      <c r="Y1540" s="34">
        <v>10</v>
      </c>
      <c r="Z1540" s="34"/>
      <c r="AA1540" s="34"/>
      <c r="AB1540" s="34"/>
      <c r="AC1540" s="34"/>
      <c r="AD1540" s="34"/>
      <c r="AE1540" s="34"/>
      <c r="AF1540" s="34"/>
      <c r="AG1540" s="34"/>
      <c r="AH1540" s="34">
        <v>1</v>
      </c>
      <c r="AI1540" s="34">
        <f t="shared" ref="AI1540:AI1589" si="75">+Y1540/2</f>
        <v>5</v>
      </c>
      <c r="AJ1540" s="34"/>
      <c r="AK1540" s="34"/>
      <c r="AL1540" s="34"/>
      <c r="AM1540" s="34"/>
      <c r="AN1540" s="34"/>
      <c r="AO1540" s="34"/>
      <c r="AP1540" s="293">
        <f>MAX(K1540,M1540,O1540,Q1540,S1540,U1540,W1540,Y1540,AA1540,AC1540,AE1540,AG1540,AI1540,AK1540,AM1540,AO1540)*VLOOKUP(I1540,'5.- Instrumental'!$B$6:$O$303,14,FALSE)</f>
        <v>0</v>
      </c>
      <c r="AQ1540" s="356">
        <f>VLOOKUP(C1540,'6.- Insumos'!$B$5:$K$2417,10,FALSE)</f>
        <v>9.286249999999999</v>
      </c>
      <c r="AR1540" s="293">
        <f t="shared" si="74"/>
        <v>9.286249999999999</v>
      </c>
      <c r="AS1540" s="293">
        <f t="shared" si="73"/>
        <v>9.286249999999999</v>
      </c>
      <c r="AU1540" s="357"/>
    </row>
    <row r="1541" spans="2:47" ht="25.5">
      <c r="B1541" s="52">
        <v>1535</v>
      </c>
      <c r="C1541" s="334">
        <v>70134</v>
      </c>
      <c r="D1541" s="81" t="s">
        <v>3390</v>
      </c>
      <c r="E1541" s="66" t="s">
        <v>3387</v>
      </c>
      <c r="F1541" s="55" t="s">
        <v>3388</v>
      </c>
      <c r="G1541" s="54" t="s">
        <v>4422</v>
      </c>
      <c r="H1541" s="54" t="s">
        <v>4422</v>
      </c>
      <c r="I1541" s="54" t="s">
        <v>4422</v>
      </c>
      <c r="J1541" s="34">
        <v>1</v>
      </c>
      <c r="K1541" s="34">
        <v>5</v>
      </c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>
        <v>1</v>
      </c>
      <c r="Y1541" s="34">
        <v>15</v>
      </c>
      <c r="Z1541" s="34"/>
      <c r="AA1541" s="34"/>
      <c r="AB1541" s="34"/>
      <c r="AC1541" s="34"/>
      <c r="AD1541" s="34"/>
      <c r="AE1541" s="34"/>
      <c r="AF1541" s="34"/>
      <c r="AG1541" s="34"/>
      <c r="AH1541" s="34">
        <v>1</v>
      </c>
      <c r="AI1541" s="34">
        <f t="shared" si="75"/>
        <v>7.5</v>
      </c>
      <c r="AJ1541" s="34"/>
      <c r="AK1541" s="34"/>
      <c r="AL1541" s="34"/>
      <c r="AM1541" s="34"/>
      <c r="AN1541" s="34"/>
      <c r="AO1541" s="34"/>
      <c r="AP1541" s="293">
        <f>MAX(K1541,M1541,O1541,Q1541,S1541,U1541,W1541,Y1541,AA1541,AC1541,AE1541,AG1541,AI1541,AK1541,AM1541,AO1541)*VLOOKUP(I1541,'5.- Instrumental'!$B$6:$O$303,14,FALSE)</f>
        <v>0</v>
      </c>
      <c r="AQ1541" s="356">
        <f>VLOOKUP(C1541,'6.- Insumos'!$B$5:$K$2417,10,FALSE)</f>
        <v>9.286249999999999</v>
      </c>
      <c r="AR1541" s="293">
        <f t="shared" si="74"/>
        <v>9.286249999999999</v>
      </c>
      <c r="AS1541" s="293">
        <f t="shared" si="73"/>
        <v>9.286249999999999</v>
      </c>
      <c r="AU1541" s="357"/>
    </row>
    <row r="1542" spans="2:47" ht="25.5">
      <c r="B1542" s="52">
        <v>1536</v>
      </c>
      <c r="C1542" s="334">
        <v>70140</v>
      </c>
      <c r="D1542" s="81" t="s">
        <v>3391</v>
      </c>
      <c r="E1542" s="66" t="s">
        <v>3387</v>
      </c>
      <c r="F1542" s="55" t="s">
        <v>3388</v>
      </c>
      <c r="G1542" s="54" t="s">
        <v>4422</v>
      </c>
      <c r="H1542" s="54" t="s">
        <v>4422</v>
      </c>
      <c r="I1542" s="54" t="s">
        <v>4422</v>
      </c>
      <c r="J1542" s="34">
        <v>1</v>
      </c>
      <c r="K1542" s="34">
        <v>5</v>
      </c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>
        <v>1</v>
      </c>
      <c r="Y1542" s="34">
        <v>8</v>
      </c>
      <c r="Z1542" s="34"/>
      <c r="AA1542" s="34"/>
      <c r="AB1542" s="34"/>
      <c r="AC1542" s="34"/>
      <c r="AD1542" s="34"/>
      <c r="AE1542" s="34"/>
      <c r="AF1542" s="34"/>
      <c r="AG1542" s="34"/>
      <c r="AH1542" s="34">
        <v>1</v>
      </c>
      <c r="AI1542" s="34">
        <f t="shared" si="75"/>
        <v>4</v>
      </c>
      <c r="AJ1542" s="34"/>
      <c r="AK1542" s="34"/>
      <c r="AL1542" s="34"/>
      <c r="AM1542" s="34"/>
      <c r="AN1542" s="34"/>
      <c r="AO1542" s="34"/>
      <c r="AP1542" s="293">
        <f>MAX(K1542,M1542,O1542,Q1542,S1542,U1542,W1542,Y1542,AA1542,AC1542,AE1542,AG1542,AI1542,AK1542,AM1542,AO1542)*VLOOKUP(I1542,'5.- Instrumental'!$B$6:$O$303,14,FALSE)</f>
        <v>0</v>
      </c>
      <c r="AQ1542" s="356">
        <f>VLOOKUP(C1542,'6.- Insumos'!$B$5:$K$2417,10,FALSE)</f>
        <v>9.286249999999999</v>
      </c>
      <c r="AR1542" s="293">
        <f t="shared" si="74"/>
        <v>9.286249999999999</v>
      </c>
      <c r="AS1542" s="293">
        <f t="shared" si="73"/>
        <v>9.286249999999999</v>
      </c>
      <c r="AU1542" s="357"/>
    </row>
    <row r="1543" spans="2:47" ht="25.5">
      <c r="B1543" s="52">
        <v>1537</v>
      </c>
      <c r="C1543" s="334">
        <v>70160</v>
      </c>
      <c r="D1543" s="81" t="s">
        <v>3392</v>
      </c>
      <c r="E1543" s="66" t="s">
        <v>3387</v>
      </c>
      <c r="F1543" s="55" t="s">
        <v>3388</v>
      </c>
      <c r="G1543" s="54" t="s">
        <v>4422</v>
      </c>
      <c r="H1543" s="54" t="s">
        <v>4422</v>
      </c>
      <c r="I1543" s="54" t="s">
        <v>4422</v>
      </c>
      <c r="J1543" s="34">
        <v>1</v>
      </c>
      <c r="K1543" s="34">
        <v>5</v>
      </c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>
        <v>1</v>
      </c>
      <c r="Y1543" s="34">
        <v>15</v>
      </c>
      <c r="Z1543" s="34"/>
      <c r="AA1543" s="34"/>
      <c r="AB1543" s="34"/>
      <c r="AC1543" s="34"/>
      <c r="AD1543" s="34"/>
      <c r="AE1543" s="34"/>
      <c r="AF1543" s="34"/>
      <c r="AG1543" s="34"/>
      <c r="AH1543" s="34">
        <v>1</v>
      </c>
      <c r="AI1543" s="34">
        <f t="shared" si="75"/>
        <v>7.5</v>
      </c>
      <c r="AJ1543" s="34"/>
      <c r="AK1543" s="34"/>
      <c r="AL1543" s="34"/>
      <c r="AM1543" s="34"/>
      <c r="AN1543" s="34"/>
      <c r="AO1543" s="34"/>
      <c r="AP1543" s="293">
        <f>MAX(K1543,M1543,O1543,Q1543,S1543,U1543,W1543,Y1543,AA1543,AC1543,AE1543,AG1543,AI1543,AK1543,AM1543,AO1543)*VLOOKUP(I1543,'5.- Instrumental'!$B$6:$O$303,14,FALSE)</f>
        <v>0</v>
      </c>
      <c r="AQ1543" s="356">
        <f>VLOOKUP(C1543,'6.- Insumos'!$B$5:$K$2417,10,FALSE)</f>
        <v>9.286249999999999</v>
      </c>
      <c r="AR1543" s="293">
        <f t="shared" si="74"/>
        <v>9.286249999999999</v>
      </c>
      <c r="AS1543" s="293">
        <f t="shared" si="73"/>
        <v>9.286249999999999</v>
      </c>
      <c r="AU1543" s="357"/>
    </row>
    <row r="1544" spans="2:47" ht="25.5">
      <c r="B1544" s="52">
        <v>1538</v>
      </c>
      <c r="C1544" s="334">
        <v>70170</v>
      </c>
      <c r="D1544" s="81" t="s">
        <v>3393</v>
      </c>
      <c r="E1544" s="66" t="s">
        <v>3387</v>
      </c>
      <c r="F1544" s="55" t="s">
        <v>3388</v>
      </c>
      <c r="G1544" s="54" t="s">
        <v>4422</v>
      </c>
      <c r="H1544" s="54" t="s">
        <v>4422</v>
      </c>
      <c r="I1544" s="54" t="s">
        <v>4422</v>
      </c>
      <c r="J1544" s="34">
        <v>1</v>
      </c>
      <c r="K1544" s="34">
        <v>10</v>
      </c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>
        <v>1</v>
      </c>
      <c r="Y1544" s="34">
        <v>30</v>
      </c>
      <c r="Z1544" s="34"/>
      <c r="AA1544" s="34"/>
      <c r="AB1544" s="34"/>
      <c r="AC1544" s="34"/>
      <c r="AD1544" s="34"/>
      <c r="AE1544" s="34"/>
      <c r="AF1544" s="34"/>
      <c r="AG1544" s="34"/>
      <c r="AH1544" s="34">
        <v>1</v>
      </c>
      <c r="AI1544" s="34">
        <f t="shared" si="75"/>
        <v>15</v>
      </c>
      <c r="AJ1544" s="34"/>
      <c r="AK1544" s="34"/>
      <c r="AL1544" s="34"/>
      <c r="AM1544" s="34"/>
      <c r="AN1544" s="34"/>
      <c r="AO1544" s="34"/>
      <c r="AP1544" s="293">
        <f>MAX(K1544,M1544,O1544,Q1544,S1544,U1544,W1544,Y1544,AA1544,AC1544,AE1544,AG1544,AI1544,AK1544,AM1544,AO1544)*VLOOKUP(I1544,'5.- Instrumental'!$B$6:$O$303,14,FALSE)</f>
        <v>0</v>
      </c>
      <c r="AQ1544" s="356">
        <f>VLOOKUP(C1544,'6.- Insumos'!$B$5:$K$2417,10,FALSE)</f>
        <v>9.286249999999999</v>
      </c>
      <c r="AR1544" s="293">
        <f t="shared" si="74"/>
        <v>9.286249999999999</v>
      </c>
      <c r="AS1544" s="293">
        <f t="shared" si="73"/>
        <v>9.286249999999999</v>
      </c>
      <c r="AU1544" s="357"/>
    </row>
    <row r="1545" spans="2:47" ht="25.5">
      <c r="B1545" s="52">
        <v>1539</v>
      </c>
      <c r="C1545" s="334">
        <v>70190</v>
      </c>
      <c r="D1545" s="81" t="s">
        <v>3394</v>
      </c>
      <c r="E1545" s="66" t="s">
        <v>3387</v>
      </c>
      <c r="F1545" s="55" t="s">
        <v>3388</v>
      </c>
      <c r="G1545" s="54" t="s">
        <v>4422</v>
      </c>
      <c r="H1545" s="54" t="s">
        <v>4422</v>
      </c>
      <c r="I1545" s="54" t="s">
        <v>4422</v>
      </c>
      <c r="J1545" s="34">
        <v>1</v>
      </c>
      <c r="K1545" s="34">
        <v>5</v>
      </c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>
        <v>1</v>
      </c>
      <c r="Y1545" s="34">
        <v>15</v>
      </c>
      <c r="Z1545" s="34"/>
      <c r="AA1545" s="34"/>
      <c r="AB1545" s="34"/>
      <c r="AC1545" s="34"/>
      <c r="AD1545" s="34"/>
      <c r="AE1545" s="34"/>
      <c r="AF1545" s="34"/>
      <c r="AG1545" s="34"/>
      <c r="AH1545" s="34">
        <v>1</v>
      </c>
      <c r="AI1545" s="34">
        <f t="shared" si="75"/>
        <v>7.5</v>
      </c>
      <c r="AJ1545" s="34"/>
      <c r="AK1545" s="34"/>
      <c r="AL1545" s="34"/>
      <c r="AM1545" s="34"/>
      <c r="AN1545" s="34"/>
      <c r="AO1545" s="34"/>
      <c r="AP1545" s="293">
        <f>MAX(K1545,M1545,O1545,Q1545,S1545,U1545,W1545,Y1545,AA1545,AC1545,AE1545,AG1545,AI1545,AK1545,AM1545,AO1545)*VLOOKUP(I1545,'5.- Instrumental'!$B$6:$O$303,14,FALSE)</f>
        <v>0</v>
      </c>
      <c r="AQ1545" s="356">
        <f>VLOOKUP(C1545,'6.- Insumos'!$B$5:$K$2417,10,FALSE)</f>
        <v>9.286249999999999</v>
      </c>
      <c r="AR1545" s="293">
        <f t="shared" si="74"/>
        <v>9.286249999999999</v>
      </c>
      <c r="AS1545" s="293">
        <f t="shared" si="73"/>
        <v>9.286249999999999</v>
      </c>
      <c r="AU1545" s="357"/>
    </row>
    <row r="1546" spans="2:47" ht="25.5">
      <c r="B1546" s="52">
        <v>1540</v>
      </c>
      <c r="C1546" s="334">
        <v>70200</v>
      </c>
      <c r="D1546" s="81" t="s">
        <v>3395</v>
      </c>
      <c r="E1546" s="66" t="s">
        <v>3387</v>
      </c>
      <c r="F1546" s="55" t="s">
        <v>3388</v>
      </c>
      <c r="G1546" s="54" t="s">
        <v>4422</v>
      </c>
      <c r="H1546" s="54" t="s">
        <v>4422</v>
      </c>
      <c r="I1546" s="54" t="s">
        <v>4422</v>
      </c>
      <c r="J1546" s="34">
        <v>1</v>
      </c>
      <c r="K1546" s="34">
        <v>5</v>
      </c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>
        <v>1</v>
      </c>
      <c r="Y1546" s="34">
        <v>15</v>
      </c>
      <c r="Z1546" s="34"/>
      <c r="AA1546" s="34"/>
      <c r="AB1546" s="34"/>
      <c r="AC1546" s="34"/>
      <c r="AD1546" s="34"/>
      <c r="AE1546" s="34"/>
      <c r="AF1546" s="34"/>
      <c r="AG1546" s="34"/>
      <c r="AH1546" s="34">
        <v>1</v>
      </c>
      <c r="AI1546" s="34">
        <f t="shared" si="75"/>
        <v>7.5</v>
      </c>
      <c r="AJ1546" s="34"/>
      <c r="AK1546" s="34"/>
      <c r="AL1546" s="34"/>
      <c r="AM1546" s="34"/>
      <c r="AN1546" s="34"/>
      <c r="AO1546" s="34"/>
      <c r="AP1546" s="293">
        <f>MAX(K1546,M1546,O1546,Q1546,S1546,U1546,W1546,Y1546,AA1546,AC1546,AE1546,AG1546,AI1546,AK1546,AM1546,AO1546)*VLOOKUP(I1546,'5.- Instrumental'!$B$6:$O$303,14,FALSE)</f>
        <v>0</v>
      </c>
      <c r="AQ1546" s="356">
        <f>VLOOKUP(C1546,'6.- Insumos'!$B$5:$K$2417,10,FALSE)</f>
        <v>9.286249999999999</v>
      </c>
      <c r="AR1546" s="293">
        <f t="shared" si="74"/>
        <v>9.286249999999999</v>
      </c>
      <c r="AS1546" s="293">
        <f t="shared" si="73"/>
        <v>9.286249999999999</v>
      </c>
      <c r="AU1546" s="357"/>
    </row>
    <row r="1547" spans="2:47" ht="25.5">
      <c r="B1547" s="52">
        <v>1541</v>
      </c>
      <c r="C1547" s="334">
        <v>70220</v>
      </c>
      <c r="D1547" s="81" t="s">
        <v>3396</v>
      </c>
      <c r="E1547" s="66" t="s">
        <v>3387</v>
      </c>
      <c r="F1547" s="55" t="s">
        <v>3388</v>
      </c>
      <c r="G1547" s="54" t="s">
        <v>4422</v>
      </c>
      <c r="H1547" s="54" t="s">
        <v>4422</v>
      </c>
      <c r="I1547" s="54" t="s">
        <v>4422</v>
      </c>
      <c r="J1547" s="34">
        <v>1</v>
      </c>
      <c r="K1547" s="34">
        <v>5</v>
      </c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>
        <v>1</v>
      </c>
      <c r="Y1547" s="34">
        <v>15</v>
      </c>
      <c r="Z1547" s="34"/>
      <c r="AA1547" s="34"/>
      <c r="AB1547" s="34"/>
      <c r="AC1547" s="34"/>
      <c r="AD1547" s="34"/>
      <c r="AE1547" s="34"/>
      <c r="AF1547" s="34"/>
      <c r="AG1547" s="34"/>
      <c r="AH1547" s="34">
        <v>1</v>
      </c>
      <c r="AI1547" s="34">
        <f t="shared" si="75"/>
        <v>7.5</v>
      </c>
      <c r="AJ1547" s="34"/>
      <c r="AK1547" s="34"/>
      <c r="AL1547" s="34"/>
      <c r="AM1547" s="34"/>
      <c r="AN1547" s="34"/>
      <c r="AO1547" s="34"/>
      <c r="AP1547" s="293">
        <f>MAX(K1547,M1547,O1547,Q1547,S1547,U1547,W1547,Y1547,AA1547,AC1547,AE1547,AG1547,AI1547,AK1547,AM1547,AO1547)*VLOOKUP(I1547,'5.- Instrumental'!$B$6:$O$303,14,FALSE)</f>
        <v>0</v>
      </c>
      <c r="AQ1547" s="356">
        <f>VLOOKUP(C1547,'6.- Insumos'!$B$5:$K$2417,10,FALSE)</f>
        <v>9.286249999999999</v>
      </c>
      <c r="AR1547" s="293">
        <f t="shared" si="74"/>
        <v>9.286249999999999</v>
      </c>
      <c r="AS1547" s="293">
        <f t="shared" si="73"/>
        <v>9.286249999999999</v>
      </c>
      <c r="AU1547" s="357"/>
    </row>
    <row r="1548" spans="2:47" ht="25.5">
      <c r="B1548" s="52">
        <v>1542</v>
      </c>
      <c r="C1548" s="334">
        <v>70240</v>
      </c>
      <c r="D1548" s="81" t="s">
        <v>3397</v>
      </c>
      <c r="E1548" s="66" t="s">
        <v>3387</v>
      </c>
      <c r="F1548" s="55" t="s">
        <v>3388</v>
      </c>
      <c r="G1548" s="54" t="s">
        <v>4422</v>
      </c>
      <c r="H1548" s="54" t="s">
        <v>4422</v>
      </c>
      <c r="I1548" s="54" t="s">
        <v>4422</v>
      </c>
      <c r="J1548" s="34">
        <v>1</v>
      </c>
      <c r="K1548" s="34">
        <v>5</v>
      </c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>
        <v>1</v>
      </c>
      <c r="Y1548" s="34">
        <v>15</v>
      </c>
      <c r="Z1548" s="34"/>
      <c r="AA1548" s="34"/>
      <c r="AB1548" s="34"/>
      <c r="AC1548" s="34"/>
      <c r="AD1548" s="34"/>
      <c r="AE1548" s="34"/>
      <c r="AF1548" s="34"/>
      <c r="AG1548" s="34"/>
      <c r="AH1548" s="34">
        <v>1</v>
      </c>
      <c r="AI1548" s="34">
        <f t="shared" si="75"/>
        <v>7.5</v>
      </c>
      <c r="AJ1548" s="34"/>
      <c r="AK1548" s="34"/>
      <c r="AL1548" s="34"/>
      <c r="AM1548" s="34"/>
      <c r="AN1548" s="34"/>
      <c r="AO1548" s="34"/>
      <c r="AP1548" s="293">
        <f>MAX(K1548,M1548,O1548,Q1548,S1548,U1548,W1548,Y1548,AA1548,AC1548,AE1548,AG1548,AI1548,AK1548,AM1548,AO1548)*VLOOKUP(I1548,'5.- Instrumental'!$B$6:$O$303,14,FALSE)</f>
        <v>0</v>
      </c>
      <c r="AQ1548" s="356">
        <f>VLOOKUP(C1548,'6.- Insumos'!$B$5:$K$2417,10,FALSE)</f>
        <v>9.286249999999999</v>
      </c>
      <c r="AR1548" s="293">
        <f t="shared" si="74"/>
        <v>9.286249999999999</v>
      </c>
      <c r="AS1548" s="293">
        <f t="shared" si="73"/>
        <v>9.286249999999999</v>
      </c>
      <c r="AU1548" s="357"/>
    </row>
    <row r="1549" spans="2:47" ht="25.5">
      <c r="B1549" s="52">
        <v>1543</v>
      </c>
      <c r="C1549" s="334">
        <v>70250</v>
      </c>
      <c r="D1549" s="81" t="s">
        <v>4625</v>
      </c>
      <c r="E1549" s="66" t="s">
        <v>3387</v>
      </c>
      <c r="F1549" s="55" t="s">
        <v>3388</v>
      </c>
      <c r="G1549" s="54" t="s">
        <v>4422</v>
      </c>
      <c r="H1549" s="54" t="s">
        <v>4422</v>
      </c>
      <c r="I1549" s="54" t="s">
        <v>4422</v>
      </c>
      <c r="J1549" s="34">
        <v>1</v>
      </c>
      <c r="K1549" s="34">
        <v>5</v>
      </c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>
        <v>1</v>
      </c>
      <c r="Y1549" s="34">
        <v>10</v>
      </c>
      <c r="Z1549" s="34"/>
      <c r="AA1549" s="34"/>
      <c r="AB1549" s="34"/>
      <c r="AC1549" s="34"/>
      <c r="AD1549" s="34"/>
      <c r="AE1549" s="34"/>
      <c r="AF1549" s="34"/>
      <c r="AG1549" s="34"/>
      <c r="AH1549" s="34">
        <v>1</v>
      </c>
      <c r="AI1549" s="34">
        <f t="shared" si="75"/>
        <v>5</v>
      </c>
      <c r="AJ1549" s="34"/>
      <c r="AK1549" s="34"/>
      <c r="AL1549" s="34"/>
      <c r="AM1549" s="34"/>
      <c r="AN1549" s="34"/>
      <c r="AO1549" s="34"/>
      <c r="AP1549" s="293">
        <f>MAX(K1549,M1549,O1549,Q1549,S1549,U1549,W1549,Y1549,AA1549,AC1549,AE1549,AG1549,AI1549,AK1549,AM1549,AO1549)*VLOOKUP(I1549,'5.- Instrumental'!$B$6:$O$303,14,FALSE)</f>
        <v>0</v>
      </c>
      <c r="AQ1549" s="356">
        <f>VLOOKUP(C1549,'6.- Insumos'!$B$5:$K$2417,10,FALSE)</f>
        <v>20.876249999999999</v>
      </c>
      <c r="AR1549" s="293">
        <f t="shared" si="74"/>
        <v>20.876249999999999</v>
      </c>
      <c r="AS1549" s="293">
        <f t="shared" si="73"/>
        <v>20.876249999999999</v>
      </c>
      <c r="AU1549" s="357"/>
    </row>
    <row r="1550" spans="2:47" ht="25.5">
      <c r="B1550" s="52">
        <v>1544</v>
      </c>
      <c r="C1550" s="334">
        <v>70260</v>
      </c>
      <c r="D1550" s="81" t="s">
        <v>4626</v>
      </c>
      <c r="E1550" s="66" t="s">
        <v>3387</v>
      </c>
      <c r="F1550" s="55" t="s">
        <v>3388</v>
      </c>
      <c r="G1550" s="54" t="s">
        <v>4422</v>
      </c>
      <c r="H1550" s="54" t="s">
        <v>4422</v>
      </c>
      <c r="I1550" s="54" t="s">
        <v>4422</v>
      </c>
      <c r="J1550" s="34">
        <v>1</v>
      </c>
      <c r="K1550" s="34">
        <v>5</v>
      </c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>
        <v>1</v>
      </c>
      <c r="Y1550" s="34">
        <v>20</v>
      </c>
      <c r="Z1550" s="34"/>
      <c r="AA1550" s="34"/>
      <c r="AB1550" s="34"/>
      <c r="AC1550" s="34"/>
      <c r="AD1550" s="34"/>
      <c r="AE1550" s="34"/>
      <c r="AF1550" s="34"/>
      <c r="AG1550" s="34"/>
      <c r="AH1550" s="34">
        <v>1</v>
      </c>
      <c r="AI1550" s="34">
        <f t="shared" si="75"/>
        <v>10</v>
      </c>
      <c r="AJ1550" s="34"/>
      <c r="AK1550" s="34"/>
      <c r="AL1550" s="34"/>
      <c r="AM1550" s="34"/>
      <c r="AN1550" s="34"/>
      <c r="AO1550" s="34"/>
      <c r="AP1550" s="293">
        <f>MAX(K1550,M1550,O1550,Q1550,S1550,U1550,W1550,Y1550,AA1550,AC1550,AE1550,AG1550,AI1550,AK1550,AM1550,AO1550)*VLOOKUP(I1550,'5.- Instrumental'!$B$6:$O$303,14,FALSE)</f>
        <v>0</v>
      </c>
      <c r="AQ1550" s="356">
        <f>VLOOKUP(C1550,'6.- Insumos'!$B$5:$K$2417,10,FALSE)</f>
        <v>26.671250000000001</v>
      </c>
      <c r="AR1550" s="293">
        <f t="shared" si="74"/>
        <v>26.671250000000001</v>
      </c>
      <c r="AS1550" s="293">
        <f t="shared" si="73"/>
        <v>26.671250000000001</v>
      </c>
      <c r="AU1550" s="357"/>
    </row>
    <row r="1551" spans="2:47" ht="25.5">
      <c r="B1551" s="52">
        <v>1545</v>
      </c>
      <c r="C1551" s="334">
        <v>70320</v>
      </c>
      <c r="D1551" s="361" t="s">
        <v>4627</v>
      </c>
      <c r="E1551" s="66" t="s">
        <v>3387</v>
      </c>
      <c r="F1551" s="55" t="s">
        <v>3388</v>
      </c>
      <c r="G1551" s="54" t="s">
        <v>4422</v>
      </c>
      <c r="H1551" s="54" t="s">
        <v>4422</v>
      </c>
      <c r="I1551" s="54" t="s">
        <v>4422</v>
      </c>
      <c r="J1551" s="34">
        <v>1</v>
      </c>
      <c r="K1551" s="34">
        <v>5</v>
      </c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>
        <v>1</v>
      </c>
      <c r="Y1551" s="34">
        <v>8</v>
      </c>
      <c r="Z1551" s="34"/>
      <c r="AA1551" s="34"/>
      <c r="AB1551" s="34"/>
      <c r="AC1551" s="34"/>
      <c r="AD1551" s="34"/>
      <c r="AE1551" s="34"/>
      <c r="AF1551" s="34"/>
      <c r="AG1551" s="34"/>
      <c r="AH1551" s="34">
        <v>1</v>
      </c>
      <c r="AI1551" s="34">
        <f t="shared" si="75"/>
        <v>4</v>
      </c>
      <c r="AJ1551" s="34"/>
      <c r="AK1551" s="34"/>
      <c r="AL1551" s="34"/>
      <c r="AM1551" s="34"/>
      <c r="AN1551" s="34"/>
      <c r="AO1551" s="34"/>
      <c r="AP1551" s="293">
        <f>MAX(K1551,M1551,O1551,Q1551,S1551,U1551,W1551,Y1551,AA1551,AC1551,AE1551,AG1551,AI1551,AK1551,AM1551,AO1551)*VLOOKUP(I1551,'5.- Instrumental'!$B$6:$O$303,14,FALSE)</f>
        <v>0</v>
      </c>
      <c r="AQ1551" s="356">
        <f>VLOOKUP(C1551,'6.- Insumos'!$B$5:$K$2417,10,FALSE)</f>
        <v>9.286249999999999</v>
      </c>
      <c r="AR1551" s="293">
        <f t="shared" si="74"/>
        <v>9.286249999999999</v>
      </c>
      <c r="AS1551" s="293">
        <f t="shared" si="73"/>
        <v>9.286249999999999</v>
      </c>
      <c r="AU1551" s="357"/>
    </row>
    <row r="1552" spans="2:47" ht="38.25">
      <c r="B1552" s="52">
        <v>1546</v>
      </c>
      <c r="C1552" s="334">
        <v>70328</v>
      </c>
      <c r="D1552" s="81" t="s">
        <v>3398</v>
      </c>
      <c r="E1552" s="66" t="s">
        <v>3387</v>
      </c>
      <c r="F1552" s="55" t="s">
        <v>3388</v>
      </c>
      <c r="G1552" s="54" t="s">
        <v>4422</v>
      </c>
      <c r="H1552" s="54" t="s">
        <v>4422</v>
      </c>
      <c r="I1552" s="54" t="s">
        <v>4422</v>
      </c>
      <c r="J1552" s="34">
        <v>1</v>
      </c>
      <c r="K1552" s="34">
        <v>5</v>
      </c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>
        <v>1</v>
      </c>
      <c r="Y1552" s="34">
        <v>15</v>
      </c>
      <c r="Z1552" s="34"/>
      <c r="AA1552" s="34"/>
      <c r="AB1552" s="34"/>
      <c r="AC1552" s="34"/>
      <c r="AD1552" s="34"/>
      <c r="AE1552" s="34"/>
      <c r="AF1552" s="34"/>
      <c r="AG1552" s="34"/>
      <c r="AH1552" s="34">
        <v>1</v>
      </c>
      <c r="AI1552" s="34">
        <f t="shared" si="75"/>
        <v>7.5</v>
      </c>
      <c r="AJ1552" s="34"/>
      <c r="AK1552" s="34"/>
      <c r="AL1552" s="34"/>
      <c r="AM1552" s="34"/>
      <c r="AN1552" s="34"/>
      <c r="AO1552" s="34"/>
      <c r="AP1552" s="293">
        <f>MAX(K1552,M1552,O1552,Q1552,S1552,U1552,W1552,Y1552,AA1552,AC1552,AE1552,AG1552,AI1552,AK1552,AM1552,AO1552)*VLOOKUP(I1552,'5.- Instrumental'!$B$6:$O$303,14,FALSE)</f>
        <v>0</v>
      </c>
      <c r="AQ1552" s="356">
        <f>VLOOKUP(C1552,'6.- Insumos'!$B$5:$K$2417,10,FALSE)</f>
        <v>15.081250000000001</v>
      </c>
      <c r="AR1552" s="293">
        <f t="shared" si="74"/>
        <v>15.081250000000001</v>
      </c>
      <c r="AS1552" s="293">
        <f t="shared" si="73"/>
        <v>15.081250000000001</v>
      </c>
      <c r="AU1552" s="357"/>
    </row>
    <row r="1553" spans="2:47" ht="25.5">
      <c r="B1553" s="52">
        <v>1547</v>
      </c>
      <c r="C1553" s="334">
        <v>70332</v>
      </c>
      <c r="D1553" s="81" t="s">
        <v>4522</v>
      </c>
      <c r="E1553" s="66" t="s">
        <v>3387</v>
      </c>
      <c r="F1553" s="55" t="s">
        <v>4523</v>
      </c>
      <c r="G1553" s="54" t="s">
        <v>4422</v>
      </c>
      <c r="H1553" s="54" t="s">
        <v>4422</v>
      </c>
      <c r="I1553" s="54" t="s">
        <v>4422</v>
      </c>
      <c r="J1553" s="34">
        <v>1</v>
      </c>
      <c r="K1553" s="34">
        <v>5</v>
      </c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>
        <v>1</v>
      </c>
      <c r="Y1553" s="34">
        <v>30</v>
      </c>
      <c r="Z1553" s="34"/>
      <c r="AA1553" s="34"/>
      <c r="AB1553" s="34"/>
      <c r="AC1553" s="34"/>
      <c r="AD1553" s="34"/>
      <c r="AE1553" s="34"/>
      <c r="AF1553" s="34"/>
      <c r="AG1553" s="34"/>
      <c r="AH1553" s="34">
        <v>1</v>
      </c>
      <c r="AI1553" s="34">
        <f t="shared" si="75"/>
        <v>15</v>
      </c>
      <c r="AJ1553" s="34"/>
      <c r="AK1553" s="34"/>
      <c r="AL1553" s="34"/>
      <c r="AM1553" s="34"/>
      <c r="AN1553" s="34"/>
      <c r="AO1553" s="34"/>
      <c r="AP1553" s="293">
        <f>MAX(K1553,M1553,O1553,Q1553,S1553,U1553,W1553,Y1553,AA1553,AC1553,AE1553,AG1553,AI1553,AK1553,AM1553,AO1553)*VLOOKUP(I1553,'5.- Instrumental'!$B$6:$O$303,14,FALSE)</f>
        <v>0</v>
      </c>
      <c r="AQ1553" s="356">
        <f>VLOOKUP(C1553,'6.- Insumos'!$B$5:$K$2417,10,FALSE)</f>
        <v>23.18</v>
      </c>
      <c r="AR1553" s="293">
        <f t="shared" si="74"/>
        <v>23.18</v>
      </c>
      <c r="AS1553" s="293">
        <f t="shared" si="73"/>
        <v>23.18</v>
      </c>
      <c r="AU1553" s="357"/>
    </row>
    <row r="1554" spans="2:47" ht="25.5">
      <c r="B1554" s="52">
        <v>1548</v>
      </c>
      <c r="C1554" s="334">
        <v>70360</v>
      </c>
      <c r="D1554" s="81" t="s">
        <v>4628</v>
      </c>
      <c r="E1554" s="66" t="s">
        <v>3387</v>
      </c>
      <c r="F1554" s="55" t="s">
        <v>3388</v>
      </c>
      <c r="G1554" s="54" t="s">
        <v>4422</v>
      </c>
      <c r="H1554" s="54" t="s">
        <v>4422</v>
      </c>
      <c r="I1554" s="54" t="s">
        <v>4422</v>
      </c>
      <c r="J1554" s="34">
        <v>1</v>
      </c>
      <c r="K1554" s="34">
        <v>5</v>
      </c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>
        <v>1</v>
      </c>
      <c r="Y1554" s="34">
        <v>8</v>
      </c>
      <c r="Z1554" s="34"/>
      <c r="AA1554" s="34"/>
      <c r="AB1554" s="34"/>
      <c r="AC1554" s="34"/>
      <c r="AD1554" s="34"/>
      <c r="AE1554" s="34"/>
      <c r="AF1554" s="34"/>
      <c r="AG1554" s="34"/>
      <c r="AH1554" s="34">
        <v>1</v>
      </c>
      <c r="AI1554" s="34">
        <f t="shared" si="75"/>
        <v>4</v>
      </c>
      <c r="AJ1554" s="34"/>
      <c r="AK1554" s="34"/>
      <c r="AL1554" s="34"/>
      <c r="AM1554" s="34"/>
      <c r="AN1554" s="34"/>
      <c r="AO1554" s="34"/>
      <c r="AP1554" s="293">
        <f>MAX(K1554,M1554,O1554,Q1554,S1554,U1554,W1554,Y1554,AA1554,AC1554,AE1554,AG1554,AI1554,AK1554,AM1554,AO1554)*VLOOKUP(I1554,'5.- Instrumental'!$B$6:$O$303,14,FALSE)</f>
        <v>0</v>
      </c>
      <c r="AQ1554" s="356">
        <f>VLOOKUP(C1554,'6.- Insumos'!$B$5:$K$2417,10,FALSE)</f>
        <v>9.286249999999999</v>
      </c>
      <c r="AR1554" s="293">
        <f t="shared" si="74"/>
        <v>9.286249999999999</v>
      </c>
      <c r="AS1554" s="293">
        <f t="shared" si="73"/>
        <v>9.286249999999999</v>
      </c>
      <c r="AU1554" s="357"/>
    </row>
    <row r="1555" spans="2:47" ht="25.5">
      <c r="B1555" s="52">
        <v>1549</v>
      </c>
      <c r="C1555" s="334">
        <v>70373</v>
      </c>
      <c r="D1555" s="81" t="s">
        <v>4524</v>
      </c>
      <c r="E1555" s="66" t="s">
        <v>3387</v>
      </c>
      <c r="F1555" s="55" t="s">
        <v>4523</v>
      </c>
      <c r="G1555" s="54" t="s">
        <v>4422</v>
      </c>
      <c r="H1555" s="54" t="s">
        <v>4422</v>
      </c>
      <c r="I1555" s="54" t="s">
        <v>4422</v>
      </c>
      <c r="J1555" s="34">
        <v>1</v>
      </c>
      <c r="K1555" s="34">
        <v>5</v>
      </c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>
        <v>1</v>
      </c>
      <c r="Y1555" s="34">
        <v>30</v>
      </c>
      <c r="Z1555" s="34"/>
      <c r="AA1555" s="34"/>
      <c r="AB1555" s="34"/>
      <c r="AC1555" s="34"/>
      <c r="AD1555" s="34"/>
      <c r="AE1555" s="34"/>
      <c r="AF1555" s="34"/>
      <c r="AG1555" s="34"/>
      <c r="AH1555" s="34">
        <v>1</v>
      </c>
      <c r="AI1555" s="34">
        <f t="shared" si="75"/>
        <v>15</v>
      </c>
      <c r="AJ1555" s="34"/>
      <c r="AK1555" s="34"/>
      <c r="AL1555" s="34"/>
      <c r="AM1555" s="34"/>
      <c r="AN1555" s="34"/>
      <c r="AO1555" s="34"/>
      <c r="AP1555" s="293">
        <f>MAX(K1555,M1555,O1555,Q1555,S1555,U1555,W1555,Y1555,AA1555,AC1555,AE1555,AG1555,AI1555,AK1555,AM1555,AO1555)*VLOOKUP(I1555,'5.- Instrumental'!$B$6:$O$303,14,FALSE)</f>
        <v>0</v>
      </c>
      <c r="AQ1555" s="356">
        <f>VLOOKUP(C1555,'6.- Insumos'!$B$5:$K$2417,10,FALSE)</f>
        <v>23.18</v>
      </c>
      <c r="AR1555" s="293">
        <f t="shared" si="74"/>
        <v>23.18</v>
      </c>
      <c r="AS1555" s="293">
        <f t="shared" si="73"/>
        <v>23.18</v>
      </c>
      <c r="AU1555" s="357"/>
    </row>
    <row r="1556" spans="2:47" ht="25.5">
      <c r="B1556" s="52">
        <v>1550</v>
      </c>
      <c r="C1556" s="334">
        <v>70390</v>
      </c>
      <c r="D1556" s="81" t="s">
        <v>4525</v>
      </c>
      <c r="E1556" s="66" t="s">
        <v>3387</v>
      </c>
      <c r="F1556" s="55" t="s">
        <v>4523</v>
      </c>
      <c r="G1556" s="54" t="s">
        <v>4422</v>
      </c>
      <c r="H1556" s="54" t="s">
        <v>4422</v>
      </c>
      <c r="I1556" s="54" t="s">
        <v>4422</v>
      </c>
      <c r="J1556" s="34">
        <v>1</v>
      </c>
      <c r="K1556" s="34">
        <v>5</v>
      </c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>
        <v>1</v>
      </c>
      <c r="Y1556" s="34">
        <v>30</v>
      </c>
      <c r="Z1556" s="34"/>
      <c r="AA1556" s="34"/>
      <c r="AB1556" s="34"/>
      <c r="AC1556" s="34"/>
      <c r="AD1556" s="34"/>
      <c r="AE1556" s="34"/>
      <c r="AF1556" s="34"/>
      <c r="AG1556" s="34"/>
      <c r="AH1556" s="34">
        <v>1</v>
      </c>
      <c r="AI1556" s="34">
        <f t="shared" si="75"/>
        <v>15</v>
      </c>
      <c r="AJ1556" s="34"/>
      <c r="AK1556" s="34"/>
      <c r="AL1556" s="34"/>
      <c r="AM1556" s="34"/>
      <c r="AN1556" s="34"/>
      <c r="AO1556" s="34"/>
      <c r="AP1556" s="293">
        <f>MAX(K1556,M1556,O1556,Q1556,S1556,U1556,W1556,Y1556,AA1556,AC1556,AE1556,AG1556,AI1556,AK1556,AM1556,AO1556)*VLOOKUP(I1556,'5.- Instrumental'!$B$6:$O$303,14,FALSE)</f>
        <v>0</v>
      </c>
      <c r="AQ1556" s="356">
        <f>VLOOKUP(C1556,'6.- Insumos'!$B$5:$K$2417,10,FALSE)</f>
        <v>23.18</v>
      </c>
      <c r="AR1556" s="293">
        <f t="shared" si="74"/>
        <v>23.18</v>
      </c>
      <c r="AS1556" s="293">
        <f t="shared" si="73"/>
        <v>23.18</v>
      </c>
      <c r="AU1556" s="357"/>
    </row>
    <row r="1557" spans="2:47" ht="25.5">
      <c r="B1557" s="52">
        <v>1551</v>
      </c>
      <c r="C1557" s="334">
        <v>71010</v>
      </c>
      <c r="D1557" s="81" t="s">
        <v>4629</v>
      </c>
      <c r="E1557" s="66" t="s">
        <v>3387</v>
      </c>
      <c r="F1557" s="55" t="s">
        <v>3388</v>
      </c>
      <c r="G1557" s="54" t="s">
        <v>4422</v>
      </c>
      <c r="H1557" s="54" t="s">
        <v>4422</v>
      </c>
      <c r="I1557" s="54" t="s">
        <v>4422</v>
      </c>
      <c r="J1557" s="34">
        <v>1</v>
      </c>
      <c r="K1557" s="34">
        <v>5</v>
      </c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>
        <v>1</v>
      </c>
      <c r="Y1557" s="34">
        <v>8</v>
      </c>
      <c r="Z1557" s="34"/>
      <c r="AA1557" s="34"/>
      <c r="AB1557" s="34"/>
      <c r="AC1557" s="34"/>
      <c r="AD1557" s="34"/>
      <c r="AE1557" s="34"/>
      <c r="AF1557" s="34"/>
      <c r="AG1557" s="34"/>
      <c r="AH1557" s="34">
        <v>1</v>
      </c>
      <c r="AI1557" s="34">
        <v>4</v>
      </c>
      <c r="AJ1557" s="34"/>
      <c r="AK1557" s="34"/>
      <c r="AL1557" s="34"/>
      <c r="AM1557" s="34"/>
      <c r="AN1557" s="34"/>
      <c r="AO1557" s="34"/>
      <c r="AP1557" s="293">
        <f>MAX(K1557,M1557,O1557,Q1557,S1557,U1557,W1557,Y1557,AA1557,AC1557,AE1557,AG1557,AI1557,AK1557,AM1557,AO1557)*VLOOKUP(I1557,'5.- Instrumental'!$B$6:$O$303,14,FALSE)</f>
        <v>0</v>
      </c>
      <c r="AQ1557" s="356">
        <f>VLOOKUP(C1557,'6.- Insumos'!$B$5:$K$2417,10,FALSE)</f>
        <v>9.286249999999999</v>
      </c>
      <c r="AR1557" s="293">
        <f t="shared" ref="AR1557:AR1562" si="76">AP1557+AQ1557</f>
        <v>9.286249999999999</v>
      </c>
      <c r="AS1557" s="293">
        <f t="shared" si="73"/>
        <v>9.286249999999999</v>
      </c>
      <c r="AU1557" s="357"/>
    </row>
    <row r="1558" spans="2:47" ht="25.5">
      <c r="B1558" s="52">
        <v>1552</v>
      </c>
      <c r="C1558" s="334">
        <v>71020</v>
      </c>
      <c r="D1558" s="361" t="s">
        <v>4630</v>
      </c>
      <c r="E1558" s="66" t="s">
        <v>3387</v>
      </c>
      <c r="F1558" s="55" t="s">
        <v>3388</v>
      </c>
      <c r="G1558" s="54" t="s">
        <v>4422</v>
      </c>
      <c r="H1558" s="54" t="s">
        <v>4422</v>
      </c>
      <c r="I1558" s="54" t="s">
        <v>4422</v>
      </c>
      <c r="J1558" s="34">
        <v>1</v>
      </c>
      <c r="K1558" s="34">
        <v>5</v>
      </c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>
        <v>1</v>
      </c>
      <c r="Y1558" s="34">
        <v>10</v>
      </c>
      <c r="Z1558" s="34"/>
      <c r="AA1558" s="34"/>
      <c r="AB1558" s="34"/>
      <c r="AC1558" s="34"/>
      <c r="AD1558" s="34"/>
      <c r="AE1558" s="34"/>
      <c r="AF1558" s="34"/>
      <c r="AG1558" s="34"/>
      <c r="AH1558" s="34">
        <v>1</v>
      </c>
      <c r="AI1558" s="34">
        <f t="shared" si="75"/>
        <v>5</v>
      </c>
      <c r="AJ1558" s="34"/>
      <c r="AK1558" s="34"/>
      <c r="AL1558" s="34"/>
      <c r="AM1558" s="34"/>
      <c r="AN1558" s="34"/>
      <c r="AO1558" s="34"/>
      <c r="AP1558" s="293">
        <f>MAX(K1558,M1558,O1558,Q1558,S1558,U1558,W1558,Y1558,AA1558,AC1558,AE1558,AG1558,AI1558,AK1558,AM1558,AO1558)*VLOOKUP(I1558,'5.- Instrumental'!$B$6:$O$303,14,FALSE)</f>
        <v>0</v>
      </c>
      <c r="AQ1558" s="356">
        <f>VLOOKUP(C1558,'6.- Insumos'!$B$5:$K$2417,10,FALSE)</f>
        <v>15.081250000000001</v>
      </c>
      <c r="AR1558" s="293">
        <f t="shared" si="76"/>
        <v>15.081250000000001</v>
      </c>
      <c r="AS1558" s="293">
        <f t="shared" si="73"/>
        <v>15.081250000000001</v>
      </c>
      <c r="AU1558" s="357"/>
    </row>
    <row r="1559" spans="2:47" ht="25.5">
      <c r="B1559" s="52">
        <v>1553</v>
      </c>
      <c r="C1559" s="334">
        <v>71035</v>
      </c>
      <c r="D1559" s="81" t="s">
        <v>4631</v>
      </c>
      <c r="E1559" s="66" t="s">
        <v>3387</v>
      </c>
      <c r="F1559" s="55" t="s">
        <v>3388</v>
      </c>
      <c r="G1559" s="54" t="s">
        <v>4422</v>
      </c>
      <c r="H1559" s="54" t="s">
        <v>4422</v>
      </c>
      <c r="I1559" s="54" t="s">
        <v>4422</v>
      </c>
      <c r="J1559" s="34">
        <v>1</v>
      </c>
      <c r="K1559" s="34">
        <v>5</v>
      </c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>
        <v>1</v>
      </c>
      <c r="Y1559" s="34">
        <v>8</v>
      </c>
      <c r="Z1559" s="34"/>
      <c r="AA1559" s="34"/>
      <c r="AB1559" s="34"/>
      <c r="AC1559" s="34"/>
      <c r="AD1559" s="34"/>
      <c r="AE1559" s="34"/>
      <c r="AF1559" s="34"/>
      <c r="AG1559" s="34"/>
      <c r="AH1559" s="34">
        <v>1</v>
      </c>
      <c r="AI1559" s="34">
        <f t="shared" si="75"/>
        <v>4</v>
      </c>
      <c r="AJ1559" s="34"/>
      <c r="AK1559" s="34"/>
      <c r="AL1559" s="34"/>
      <c r="AM1559" s="34"/>
      <c r="AN1559" s="34"/>
      <c r="AO1559" s="34"/>
      <c r="AP1559" s="293">
        <f>MAX(K1559,M1559,O1559,Q1559,S1559,U1559,W1559,Y1559,AA1559,AC1559,AE1559,AG1559,AI1559,AK1559,AM1559,AO1559)*VLOOKUP(I1559,'5.- Instrumental'!$B$6:$O$303,14,FALSE)</f>
        <v>0</v>
      </c>
      <c r="AQ1559" s="356">
        <f>VLOOKUP(C1559,'6.- Insumos'!$B$5:$K$2417,10,FALSE)</f>
        <v>9.286249999999999</v>
      </c>
      <c r="AR1559" s="293">
        <f t="shared" si="76"/>
        <v>9.286249999999999</v>
      </c>
      <c r="AS1559" s="293">
        <f t="shared" si="73"/>
        <v>9.286249999999999</v>
      </c>
      <c r="AU1559" s="357"/>
    </row>
    <row r="1560" spans="2:47" ht="25.5">
      <c r="B1560" s="52">
        <v>1554</v>
      </c>
      <c r="C1560" s="334">
        <v>71040</v>
      </c>
      <c r="D1560" s="81" t="s">
        <v>4526</v>
      </c>
      <c r="E1560" s="66" t="s">
        <v>3387</v>
      </c>
      <c r="F1560" s="55" t="s">
        <v>3388</v>
      </c>
      <c r="G1560" s="54" t="s">
        <v>4422</v>
      </c>
      <c r="H1560" s="54" t="s">
        <v>4422</v>
      </c>
      <c r="I1560" s="54" t="s">
        <v>4422</v>
      </c>
      <c r="J1560" s="34">
        <v>1</v>
      </c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>
        <v>1</v>
      </c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>
        <v>1</v>
      </c>
      <c r="AI1560" s="34">
        <f t="shared" si="75"/>
        <v>0</v>
      </c>
      <c r="AJ1560" s="34"/>
      <c r="AK1560" s="34"/>
      <c r="AL1560" s="34"/>
      <c r="AM1560" s="34"/>
      <c r="AN1560" s="34"/>
      <c r="AO1560" s="34"/>
      <c r="AP1560" s="293">
        <f>MAX(K1560,M1560,O1560,Q1560,S1560,U1560,W1560,Y1560,AA1560,AC1560,AE1560,AG1560,AI1560,AK1560,AM1560,AO1560)*VLOOKUP(I1560,'5.- Instrumental'!$B$6:$O$303,14,FALSE)</f>
        <v>0</v>
      </c>
      <c r="AQ1560" s="356">
        <f>VLOOKUP(C1560,'6.- Insumos'!$B$5:$K$2417,10,FALSE)</f>
        <v>20.876249999999999</v>
      </c>
      <c r="AR1560" s="293">
        <f t="shared" si="76"/>
        <v>20.876249999999999</v>
      </c>
      <c r="AS1560" s="293">
        <f t="shared" si="73"/>
        <v>20.876249999999999</v>
      </c>
      <c r="AU1560" s="357"/>
    </row>
    <row r="1561" spans="2:47" ht="25.5">
      <c r="B1561" s="52">
        <v>1555</v>
      </c>
      <c r="C1561" s="334">
        <v>71100</v>
      </c>
      <c r="D1561" s="361" t="s">
        <v>4632</v>
      </c>
      <c r="E1561" s="66" t="s">
        <v>3387</v>
      </c>
      <c r="F1561" s="55" t="s">
        <v>3388</v>
      </c>
      <c r="G1561" s="54" t="s">
        <v>4422</v>
      </c>
      <c r="H1561" s="54" t="s">
        <v>4422</v>
      </c>
      <c r="I1561" s="54" t="s">
        <v>4422</v>
      </c>
      <c r="J1561" s="34">
        <v>1</v>
      </c>
      <c r="K1561" s="34">
        <v>5</v>
      </c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>
        <v>1</v>
      </c>
      <c r="Y1561" s="34">
        <v>10</v>
      </c>
      <c r="Z1561" s="34"/>
      <c r="AA1561" s="34"/>
      <c r="AB1561" s="34"/>
      <c r="AC1561" s="34"/>
      <c r="AD1561" s="34"/>
      <c r="AE1561" s="34"/>
      <c r="AF1561" s="34"/>
      <c r="AG1561" s="34"/>
      <c r="AH1561" s="34">
        <v>1</v>
      </c>
      <c r="AI1561" s="34">
        <f t="shared" si="75"/>
        <v>5</v>
      </c>
      <c r="AJ1561" s="34"/>
      <c r="AK1561" s="34"/>
      <c r="AL1561" s="34"/>
      <c r="AM1561" s="34"/>
      <c r="AN1561" s="34"/>
      <c r="AO1561" s="34"/>
      <c r="AP1561" s="293">
        <f>MAX(K1561,M1561,O1561,Q1561,S1561,U1561,W1561,Y1561,AA1561,AC1561,AE1561,AG1561,AI1561,AK1561,AM1561,AO1561)*VLOOKUP(I1561,'5.- Instrumental'!$B$6:$O$303,14,FALSE)</f>
        <v>0</v>
      </c>
      <c r="AQ1561" s="356">
        <f>VLOOKUP(C1561,'6.- Insumos'!$B$5:$K$2417,10,FALSE)</f>
        <v>9.286249999999999</v>
      </c>
      <c r="AR1561" s="293">
        <f t="shared" si="76"/>
        <v>9.286249999999999</v>
      </c>
      <c r="AS1561" s="293">
        <f t="shared" si="73"/>
        <v>9.286249999999999</v>
      </c>
      <c r="AU1561" s="357"/>
    </row>
    <row r="1562" spans="2:47" ht="25.5">
      <c r="B1562" s="52">
        <v>1556</v>
      </c>
      <c r="C1562" s="334">
        <v>71120</v>
      </c>
      <c r="D1562" s="81" t="s">
        <v>4527</v>
      </c>
      <c r="E1562" s="66" t="s">
        <v>3387</v>
      </c>
      <c r="F1562" s="55" t="s">
        <v>3388</v>
      </c>
      <c r="G1562" s="54" t="s">
        <v>4422</v>
      </c>
      <c r="H1562" s="54" t="s">
        <v>4422</v>
      </c>
      <c r="I1562" s="54" t="s">
        <v>4422</v>
      </c>
      <c r="J1562" s="34">
        <v>1</v>
      </c>
      <c r="K1562" s="34">
        <v>5</v>
      </c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>
        <v>1</v>
      </c>
      <c r="Y1562" s="34">
        <v>10</v>
      </c>
      <c r="Z1562" s="34"/>
      <c r="AA1562" s="34"/>
      <c r="AB1562" s="34"/>
      <c r="AC1562" s="34"/>
      <c r="AD1562" s="34"/>
      <c r="AE1562" s="34"/>
      <c r="AF1562" s="34"/>
      <c r="AG1562" s="34"/>
      <c r="AH1562" s="34">
        <v>1</v>
      </c>
      <c r="AI1562" s="34">
        <f t="shared" si="75"/>
        <v>5</v>
      </c>
      <c r="AJ1562" s="34"/>
      <c r="AK1562" s="34"/>
      <c r="AL1562" s="34"/>
      <c r="AM1562" s="34"/>
      <c r="AN1562" s="34"/>
      <c r="AO1562" s="34"/>
      <c r="AP1562" s="293">
        <f>MAX(K1562,M1562,O1562,Q1562,S1562,U1562,W1562,Y1562,AA1562,AC1562,AE1562,AG1562,AI1562,AK1562,AM1562,AO1562)*VLOOKUP(I1562,'5.- Instrumental'!$B$6:$O$303,14,FALSE)</f>
        <v>0</v>
      </c>
      <c r="AQ1562" s="356">
        <f>VLOOKUP(C1562,'6.- Insumos'!$B$5:$K$2417,10,FALSE)</f>
        <v>15.081250000000001</v>
      </c>
      <c r="AR1562" s="293">
        <f t="shared" si="76"/>
        <v>15.081250000000001</v>
      </c>
      <c r="AS1562" s="293">
        <f t="shared" si="73"/>
        <v>15.081250000000001</v>
      </c>
      <c r="AU1562" s="357"/>
    </row>
    <row r="1563" spans="2:47" ht="38.25">
      <c r="B1563" s="52">
        <v>1557</v>
      </c>
      <c r="C1563" s="334">
        <v>72010</v>
      </c>
      <c r="D1563" s="81" t="s">
        <v>4633</v>
      </c>
      <c r="E1563" s="66" t="s">
        <v>3387</v>
      </c>
      <c r="F1563" s="55" t="s">
        <v>3388</v>
      </c>
      <c r="G1563" s="54" t="s">
        <v>4422</v>
      </c>
      <c r="H1563" s="54" t="s">
        <v>4422</v>
      </c>
      <c r="I1563" s="54" t="s">
        <v>4422</v>
      </c>
      <c r="J1563" s="34">
        <v>1</v>
      </c>
      <c r="K1563" s="34">
        <v>5</v>
      </c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>
        <v>1</v>
      </c>
      <c r="Y1563" s="34">
        <v>10</v>
      </c>
      <c r="Z1563" s="34"/>
      <c r="AA1563" s="34"/>
      <c r="AB1563" s="34"/>
      <c r="AC1563" s="34"/>
      <c r="AD1563" s="34"/>
      <c r="AE1563" s="34"/>
      <c r="AF1563" s="34"/>
      <c r="AG1563" s="34"/>
      <c r="AH1563" s="34">
        <v>1</v>
      </c>
      <c r="AI1563" s="34">
        <f t="shared" si="75"/>
        <v>5</v>
      </c>
      <c r="AJ1563" s="34"/>
      <c r="AK1563" s="34"/>
      <c r="AL1563" s="34"/>
      <c r="AM1563" s="34"/>
      <c r="AN1563" s="34"/>
      <c r="AO1563" s="34"/>
      <c r="AP1563" s="293">
        <f>MAX(K1563,M1563,O1563,Q1563,S1563,U1563,W1563,Y1563,AA1563,AC1563,AE1563,AG1563,AI1563,AK1563,AM1563,AO1563)*VLOOKUP(I1563,'5.- Instrumental'!$B$6:$O$303,14,FALSE)</f>
        <v>0</v>
      </c>
      <c r="AQ1563" s="356">
        <f>VLOOKUP(C1563,'6.- Insumos'!$B$5:$K$2417,10,FALSE)</f>
        <v>20.876249999999999</v>
      </c>
      <c r="AR1563" s="293">
        <f t="shared" ref="AR1563:AR1573" si="77">AP1563+AQ1563</f>
        <v>20.876249999999999</v>
      </c>
      <c r="AS1563" s="293">
        <f t="shared" si="73"/>
        <v>20.876249999999999</v>
      </c>
      <c r="AU1563" s="357"/>
    </row>
    <row r="1564" spans="2:47" ht="25.5">
      <c r="B1564" s="52">
        <v>1558</v>
      </c>
      <c r="C1564" s="334">
        <v>72020</v>
      </c>
      <c r="D1564" s="81" t="s">
        <v>4528</v>
      </c>
      <c r="E1564" s="66" t="s">
        <v>3387</v>
      </c>
      <c r="F1564" s="55" t="s">
        <v>3388</v>
      </c>
      <c r="G1564" s="54" t="s">
        <v>4422</v>
      </c>
      <c r="H1564" s="54" t="s">
        <v>4422</v>
      </c>
      <c r="I1564" s="54" t="s">
        <v>4422</v>
      </c>
      <c r="J1564" s="34">
        <v>1</v>
      </c>
      <c r="K1564" s="34">
        <v>5</v>
      </c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>
        <v>1</v>
      </c>
      <c r="Y1564" s="34">
        <v>8</v>
      </c>
      <c r="Z1564" s="34"/>
      <c r="AA1564" s="34"/>
      <c r="AB1564" s="34"/>
      <c r="AC1564" s="34"/>
      <c r="AD1564" s="34"/>
      <c r="AE1564" s="34"/>
      <c r="AF1564" s="34"/>
      <c r="AG1564" s="34"/>
      <c r="AH1564" s="34">
        <v>1</v>
      </c>
      <c r="AI1564" s="34">
        <f t="shared" si="75"/>
        <v>4</v>
      </c>
      <c r="AJ1564" s="34"/>
      <c r="AK1564" s="34"/>
      <c r="AL1564" s="34"/>
      <c r="AM1564" s="34"/>
      <c r="AN1564" s="34"/>
      <c r="AO1564" s="34"/>
      <c r="AP1564" s="293">
        <f>MAX(K1564,M1564,O1564,Q1564,S1564,U1564,W1564,Y1564,AA1564,AC1564,AE1564,AG1564,AI1564,AK1564,AM1564,AO1564)*VLOOKUP(I1564,'5.- Instrumental'!$B$6:$O$303,14,FALSE)</f>
        <v>0</v>
      </c>
      <c r="AQ1564" s="356">
        <f>VLOOKUP(C1564,'6.- Insumos'!$B$5:$K$2417,10,FALSE)</f>
        <v>9.286249999999999</v>
      </c>
      <c r="AR1564" s="293">
        <f t="shared" si="77"/>
        <v>9.286249999999999</v>
      </c>
      <c r="AS1564" s="293">
        <f t="shared" si="73"/>
        <v>9.286249999999999</v>
      </c>
      <c r="AU1564" s="357"/>
    </row>
    <row r="1565" spans="2:47" ht="25.5">
      <c r="B1565" s="52">
        <v>1559</v>
      </c>
      <c r="C1565" s="334">
        <v>72040</v>
      </c>
      <c r="D1565" s="81" t="s">
        <v>4634</v>
      </c>
      <c r="E1565" s="66" t="s">
        <v>3387</v>
      </c>
      <c r="F1565" s="55" t="s">
        <v>3388</v>
      </c>
      <c r="G1565" s="54" t="s">
        <v>4422</v>
      </c>
      <c r="H1565" s="54" t="s">
        <v>4422</v>
      </c>
      <c r="I1565" s="54" t="s">
        <v>4422</v>
      </c>
      <c r="J1565" s="34">
        <v>1</v>
      </c>
      <c r="K1565" s="34">
        <v>5</v>
      </c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>
        <v>1</v>
      </c>
      <c r="Y1565" s="34">
        <v>15</v>
      </c>
      <c r="Z1565" s="34"/>
      <c r="AA1565" s="34"/>
      <c r="AB1565" s="34"/>
      <c r="AC1565" s="34"/>
      <c r="AD1565" s="34"/>
      <c r="AE1565" s="34"/>
      <c r="AF1565" s="34"/>
      <c r="AG1565" s="34"/>
      <c r="AH1565" s="34">
        <v>1</v>
      </c>
      <c r="AI1565" s="34">
        <f t="shared" si="75"/>
        <v>7.5</v>
      </c>
      <c r="AJ1565" s="34"/>
      <c r="AK1565" s="34"/>
      <c r="AL1565" s="34"/>
      <c r="AM1565" s="34"/>
      <c r="AN1565" s="34"/>
      <c r="AO1565" s="34"/>
      <c r="AP1565" s="293">
        <f>MAX(K1565,M1565,O1565,Q1565,S1565,U1565,W1565,Y1565,AA1565,AC1565,AE1565,AG1565,AI1565,AK1565,AM1565,AO1565)*VLOOKUP(I1565,'5.- Instrumental'!$B$6:$O$303,14,FALSE)</f>
        <v>0</v>
      </c>
      <c r="AQ1565" s="356">
        <f>VLOOKUP(C1565,'6.- Insumos'!$B$5:$K$2417,10,FALSE)</f>
        <v>20.876249999999999</v>
      </c>
      <c r="AR1565" s="293">
        <f t="shared" si="77"/>
        <v>20.876249999999999</v>
      </c>
      <c r="AS1565" s="293">
        <f t="shared" si="73"/>
        <v>20.876249999999999</v>
      </c>
      <c r="AU1565" s="357"/>
    </row>
    <row r="1566" spans="2:47" ht="25.5">
      <c r="B1566" s="52">
        <v>1560</v>
      </c>
      <c r="C1566" s="334">
        <v>72050</v>
      </c>
      <c r="D1566" s="81" t="s">
        <v>4529</v>
      </c>
      <c r="E1566" s="66" t="s">
        <v>3387</v>
      </c>
      <c r="F1566" s="55" t="s">
        <v>3388</v>
      </c>
      <c r="G1566" s="54" t="s">
        <v>4422</v>
      </c>
      <c r="H1566" s="54" t="s">
        <v>4422</v>
      </c>
      <c r="I1566" s="54" t="s">
        <v>4422</v>
      </c>
      <c r="J1566" s="34">
        <v>1</v>
      </c>
      <c r="K1566" s="34">
        <v>5</v>
      </c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>
        <v>1</v>
      </c>
      <c r="Y1566" s="34">
        <v>20</v>
      </c>
      <c r="Z1566" s="34"/>
      <c r="AA1566" s="34"/>
      <c r="AB1566" s="34"/>
      <c r="AC1566" s="34"/>
      <c r="AD1566" s="34"/>
      <c r="AE1566" s="34"/>
      <c r="AF1566" s="34"/>
      <c r="AG1566" s="34"/>
      <c r="AH1566" s="34">
        <v>1</v>
      </c>
      <c r="AI1566" s="34">
        <f t="shared" si="75"/>
        <v>10</v>
      </c>
      <c r="AJ1566" s="34"/>
      <c r="AK1566" s="34"/>
      <c r="AL1566" s="34"/>
      <c r="AM1566" s="34"/>
      <c r="AN1566" s="34"/>
      <c r="AO1566" s="34"/>
      <c r="AP1566" s="293">
        <f>MAX(K1566,M1566,O1566,Q1566,S1566,U1566,W1566,Y1566,AA1566,AC1566,AE1566,AG1566,AI1566,AK1566,AM1566,AO1566)*VLOOKUP(I1566,'5.- Instrumental'!$B$6:$O$303,14,FALSE)</f>
        <v>0</v>
      </c>
      <c r="AQ1566" s="356">
        <f>VLOOKUP(C1566,'6.- Insumos'!$B$5:$K$2417,10,FALSE)</f>
        <v>26.671250000000001</v>
      </c>
      <c r="AR1566" s="293">
        <f t="shared" si="77"/>
        <v>26.671250000000001</v>
      </c>
      <c r="AS1566" s="293">
        <f t="shared" si="73"/>
        <v>26.671250000000001</v>
      </c>
      <c r="AU1566" s="357"/>
    </row>
    <row r="1567" spans="2:47" ht="38.25">
      <c r="B1567" s="52">
        <v>1561</v>
      </c>
      <c r="C1567" s="334">
        <v>72052</v>
      </c>
      <c r="D1567" s="81" t="s">
        <v>4530</v>
      </c>
      <c r="E1567" s="66" t="s">
        <v>3387</v>
      </c>
      <c r="F1567" s="55" t="s">
        <v>3388</v>
      </c>
      <c r="G1567" s="54" t="s">
        <v>4422</v>
      </c>
      <c r="H1567" s="54" t="s">
        <v>4422</v>
      </c>
      <c r="I1567" s="54" t="s">
        <v>4422</v>
      </c>
      <c r="J1567" s="34">
        <v>1</v>
      </c>
      <c r="K1567" s="34">
        <v>5</v>
      </c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>
        <v>1</v>
      </c>
      <c r="Y1567" s="34">
        <v>20</v>
      </c>
      <c r="Z1567" s="34"/>
      <c r="AA1567" s="34"/>
      <c r="AB1567" s="34"/>
      <c r="AC1567" s="34"/>
      <c r="AD1567" s="34"/>
      <c r="AE1567" s="34"/>
      <c r="AF1567" s="34"/>
      <c r="AG1567" s="34"/>
      <c r="AH1567" s="34">
        <v>1</v>
      </c>
      <c r="AI1567" s="34">
        <f t="shared" si="75"/>
        <v>10</v>
      </c>
      <c r="AJ1567" s="34"/>
      <c r="AK1567" s="34"/>
      <c r="AL1567" s="34"/>
      <c r="AM1567" s="34"/>
      <c r="AN1567" s="34"/>
      <c r="AO1567" s="34"/>
      <c r="AP1567" s="293">
        <f>MAX(K1567,M1567,O1567,Q1567,S1567,U1567,W1567,Y1567,AA1567,AC1567,AE1567,AG1567,AI1567,AK1567,AM1567,AO1567)*VLOOKUP(I1567,'5.- Instrumental'!$B$6:$O$303,14,FALSE)</f>
        <v>0</v>
      </c>
      <c r="AQ1567" s="356">
        <f>VLOOKUP(C1567,'6.- Insumos'!$B$5:$K$2417,10,FALSE)</f>
        <v>26.671250000000001</v>
      </c>
      <c r="AR1567" s="293">
        <f t="shared" si="77"/>
        <v>26.671250000000001</v>
      </c>
      <c r="AS1567" s="293">
        <f t="shared" si="73"/>
        <v>26.671250000000001</v>
      </c>
      <c r="AU1567" s="357"/>
    </row>
    <row r="1568" spans="2:47" ht="25.5">
      <c r="B1568" s="52">
        <v>1562</v>
      </c>
      <c r="C1568" s="334">
        <v>72070</v>
      </c>
      <c r="D1568" s="81" t="s">
        <v>4531</v>
      </c>
      <c r="E1568" s="66" t="s">
        <v>3387</v>
      </c>
      <c r="F1568" s="55" t="s">
        <v>3388</v>
      </c>
      <c r="G1568" s="54" t="s">
        <v>4422</v>
      </c>
      <c r="H1568" s="54" t="s">
        <v>4422</v>
      </c>
      <c r="I1568" s="54" t="s">
        <v>4422</v>
      </c>
      <c r="J1568" s="34">
        <v>1</v>
      </c>
      <c r="K1568" s="34">
        <v>5</v>
      </c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>
        <v>1</v>
      </c>
      <c r="Y1568" s="34">
        <v>10</v>
      </c>
      <c r="Z1568" s="34"/>
      <c r="AA1568" s="34"/>
      <c r="AB1568" s="34"/>
      <c r="AC1568" s="34"/>
      <c r="AD1568" s="34"/>
      <c r="AE1568" s="34"/>
      <c r="AF1568" s="34"/>
      <c r="AG1568" s="34"/>
      <c r="AH1568" s="34">
        <v>1</v>
      </c>
      <c r="AI1568" s="34">
        <f t="shared" si="75"/>
        <v>5</v>
      </c>
      <c r="AJ1568" s="34"/>
      <c r="AK1568" s="34"/>
      <c r="AL1568" s="34"/>
      <c r="AM1568" s="34"/>
      <c r="AN1568" s="34"/>
      <c r="AO1568" s="34"/>
      <c r="AP1568" s="293">
        <f>MAX(K1568,M1568,O1568,Q1568,S1568,U1568,W1568,Y1568,AA1568,AC1568,AE1568,AG1568,AI1568,AK1568,AM1568,AO1568)*VLOOKUP(I1568,'5.- Instrumental'!$B$6:$O$303,14,FALSE)</f>
        <v>0</v>
      </c>
      <c r="AQ1568" s="356">
        <f>VLOOKUP(C1568,'6.- Insumos'!$B$5:$K$2417,10,FALSE)</f>
        <v>15.081250000000001</v>
      </c>
      <c r="AR1568" s="293">
        <f t="shared" si="77"/>
        <v>15.081250000000001</v>
      </c>
      <c r="AS1568" s="293">
        <f t="shared" si="73"/>
        <v>15.081250000000001</v>
      </c>
      <c r="AU1568" s="357"/>
    </row>
    <row r="1569" spans="2:47" ht="25.5">
      <c r="B1569" s="52">
        <v>1563</v>
      </c>
      <c r="C1569" s="334">
        <v>72074</v>
      </c>
      <c r="D1569" s="81" t="s">
        <v>4532</v>
      </c>
      <c r="E1569" s="66" t="s">
        <v>3387</v>
      </c>
      <c r="F1569" s="55" t="s">
        <v>3388</v>
      </c>
      <c r="G1569" s="54" t="s">
        <v>4422</v>
      </c>
      <c r="H1569" s="54" t="s">
        <v>4422</v>
      </c>
      <c r="I1569" s="54" t="s">
        <v>4422</v>
      </c>
      <c r="J1569" s="34">
        <v>1</v>
      </c>
      <c r="K1569" s="34">
        <v>5</v>
      </c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>
        <v>1</v>
      </c>
      <c r="Y1569" s="34">
        <v>20</v>
      </c>
      <c r="Z1569" s="34"/>
      <c r="AA1569" s="34"/>
      <c r="AB1569" s="34"/>
      <c r="AC1569" s="34"/>
      <c r="AD1569" s="34"/>
      <c r="AE1569" s="34"/>
      <c r="AF1569" s="34"/>
      <c r="AG1569" s="34"/>
      <c r="AH1569" s="34">
        <v>1</v>
      </c>
      <c r="AI1569" s="34">
        <f t="shared" si="75"/>
        <v>10</v>
      </c>
      <c r="AJ1569" s="34"/>
      <c r="AK1569" s="34"/>
      <c r="AL1569" s="34"/>
      <c r="AM1569" s="34"/>
      <c r="AN1569" s="34"/>
      <c r="AO1569" s="34"/>
      <c r="AP1569" s="293">
        <f>MAX(K1569,M1569,O1569,Q1569,S1569,U1569,W1569,Y1569,AA1569,AC1569,AE1569,AG1569,AI1569,AK1569,AM1569,AO1569)*VLOOKUP(I1569,'5.- Instrumental'!$B$6:$O$303,14,FALSE)</f>
        <v>0</v>
      </c>
      <c r="AQ1569" s="356">
        <f>VLOOKUP(C1569,'6.- Insumos'!$B$5:$K$2417,10,FALSE)</f>
        <v>26.671250000000001</v>
      </c>
      <c r="AR1569" s="293">
        <f t="shared" si="77"/>
        <v>26.671250000000001</v>
      </c>
      <c r="AS1569" s="293">
        <f t="shared" si="73"/>
        <v>26.671250000000001</v>
      </c>
      <c r="AU1569" s="357"/>
    </row>
    <row r="1570" spans="2:47" ht="25.5">
      <c r="B1570" s="52">
        <v>1564</v>
      </c>
      <c r="C1570" s="334">
        <v>72080</v>
      </c>
      <c r="D1570" s="361" t="s">
        <v>4635</v>
      </c>
      <c r="E1570" s="66" t="s">
        <v>3387</v>
      </c>
      <c r="F1570" s="55" t="s">
        <v>3388</v>
      </c>
      <c r="G1570" s="54" t="s">
        <v>4422</v>
      </c>
      <c r="H1570" s="54" t="s">
        <v>4422</v>
      </c>
      <c r="I1570" s="54" t="s">
        <v>4422</v>
      </c>
      <c r="J1570" s="34">
        <v>1</v>
      </c>
      <c r="K1570" s="34">
        <v>5</v>
      </c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>
        <v>1</v>
      </c>
      <c r="Y1570" s="34">
        <v>10</v>
      </c>
      <c r="Z1570" s="34"/>
      <c r="AA1570" s="34"/>
      <c r="AB1570" s="34"/>
      <c r="AC1570" s="34"/>
      <c r="AD1570" s="34"/>
      <c r="AE1570" s="34"/>
      <c r="AF1570" s="34"/>
      <c r="AG1570" s="34"/>
      <c r="AH1570" s="34">
        <v>1</v>
      </c>
      <c r="AI1570" s="34">
        <f t="shared" si="75"/>
        <v>5</v>
      </c>
      <c r="AJ1570" s="34"/>
      <c r="AK1570" s="34"/>
      <c r="AL1570" s="34"/>
      <c r="AM1570" s="34"/>
      <c r="AN1570" s="34"/>
      <c r="AO1570" s="34"/>
      <c r="AP1570" s="293">
        <f>MAX(K1570,M1570,O1570,Q1570,S1570,U1570,W1570,Y1570,AA1570,AC1570,AE1570,AG1570,AI1570,AK1570,AM1570,AO1570)*VLOOKUP(I1570,'5.- Instrumental'!$B$6:$O$303,14,FALSE)</f>
        <v>0</v>
      </c>
      <c r="AQ1570" s="356">
        <f>VLOOKUP(C1570,'6.- Insumos'!$B$5:$K$2417,10,FALSE)</f>
        <v>15.081250000000001</v>
      </c>
      <c r="AR1570" s="293">
        <f t="shared" si="77"/>
        <v>15.081250000000001</v>
      </c>
      <c r="AS1570" s="293">
        <f t="shared" si="73"/>
        <v>15.081250000000001</v>
      </c>
      <c r="AU1570" s="357"/>
    </row>
    <row r="1571" spans="2:47" ht="25.5">
      <c r="B1571" s="52">
        <v>1565</v>
      </c>
      <c r="C1571" s="334">
        <v>72100</v>
      </c>
      <c r="D1571" s="81" t="s">
        <v>4636</v>
      </c>
      <c r="E1571" s="66" t="s">
        <v>3387</v>
      </c>
      <c r="F1571" s="55" t="s">
        <v>3388</v>
      </c>
      <c r="G1571" s="54" t="s">
        <v>4422</v>
      </c>
      <c r="H1571" s="54" t="s">
        <v>4422</v>
      </c>
      <c r="I1571" s="54" t="s">
        <v>4422</v>
      </c>
      <c r="J1571" s="34">
        <v>1</v>
      </c>
      <c r="K1571" s="34">
        <v>5</v>
      </c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>
        <v>1</v>
      </c>
      <c r="Y1571" s="34">
        <v>15</v>
      </c>
      <c r="Z1571" s="34"/>
      <c r="AA1571" s="34"/>
      <c r="AB1571" s="34"/>
      <c r="AC1571" s="34"/>
      <c r="AD1571" s="34"/>
      <c r="AE1571" s="34"/>
      <c r="AF1571" s="34"/>
      <c r="AG1571" s="34"/>
      <c r="AH1571" s="34">
        <v>1</v>
      </c>
      <c r="AI1571" s="34">
        <f t="shared" si="75"/>
        <v>7.5</v>
      </c>
      <c r="AJ1571" s="34"/>
      <c r="AK1571" s="34"/>
      <c r="AL1571" s="34"/>
      <c r="AM1571" s="34"/>
      <c r="AN1571" s="34"/>
      <c r="AO1571" s="34"/>
      <c r="AP1571" s="293">
        <f>MAX(K1571,M1571,O1571,Q1571,S1571,U1571,W1571,Y1571,AA1571,AC1571,AE1571,AG1571,AI1571,AK1571,AM1571,AO1571)*VLOOKUP(I1571,'5.- Instrumental'!$B$6:$O$303,14,FALSE)</f>
        <v>0</v>
      </c>
      <c r="AQ1571" s="356">
        <f>VLOOKUP(C1571,'6.- Insumos'!$B$5:$K$2417,10,FALSE)</f>
        <v>20.876249999999999</v>
      </c>
      <c r="AR1571" s="293">
        <f t="shared" si="77"/>
        <v>20.876249999999999</v>
      </c>
      <c r="AS1571" s="293">
        <f t="shared" si="73"/>
        <v>20.876249999999999</v>
      </c>
      <c r="AU1571" s="357"/>
    </row>
    <row r="1572" spans="2:47" ht="38.25">
      <c r="B1572" s="52">
        <v>1566</v>
      </c>
      <c r="C1572" s="334">
        <v>72110</v>
      </c>
      <c r="D1572" s="81" t="s">
        <v>4533</v>
      </c>
      <c r="E1572" s="66" t="s">
        <v>3387</v>
      </c>
      <c r="F1572" s="55" t="s">
        <v>3388</v>
      </c>
      <c r="G1572" s="54" t="s">
        <v>4422</v>
      </c>
      <c r="H1572" s="54" t="s">
        <v>4422</v>
      </c>
      <c r="I1572" s="54" t="s">
        <v>4422</v>
      </c>
      <c r="J1572" s="34">
        <v>1</v>
      </c>
      <c r="K1572" s="34">
        <v>5</v>
      </c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>
        <v>1</v>
      </c>
      <c r="Y1572" s="34">
        <v>20</v>
      </c>
      <c r="Z1572" s="34"/>
      <c r="AA1572" s="34"/>
      <c r="AB1572" s="34"/>
      <c r="AC1572" s="34"/>
      <c r="AD1572" s="34"/>
      <c r="AE1572" s="34"/>
      <c r="AF1572" s="34"/>
      <c r="AG1572" s="34"/>
      <c r="AH1572" s="34">
        <v>1</v>
      </c>
      <c r="AI1572" s="34">
        <f t="shared" si="75"/>
        <v>10</v>
      </c>
      <c r="AJ1572" s="34"/>
      <c r="AK1572" s="34"/>
      <c r="AL1572" s="34"/>
      <c r="AM1572" s="34"/>
      <c r="AN1572" s="34"/>
      <c r="AO1572" s="34"/>
      <c r="AP1572" s="293">
        <f>MAX(K1572,M1572,O1572,Q1572,S1572,U1572,W1572,Y1572,AA1572,AC1572,AE1572,AG1572,AI1572,AK1572,AM1572,AO1572)*VLOOKUP(I1572,'5.- Instrumental'!$B$6:$O$303,14,FALSE)</f>
        <v>0</v>
      </c>
      <c r="AQ1572" s="356">
        <f>VLOOKUP(C1572,'6.- Insumos'!$B$5:$K$2417,10,FALSE)</f>
        <v>26.671250000000001</v>
      </c>
      <c r="AR1572" s="293">
        <f t="shared" si="77"/>
        <v>26.671250000000001</v>
      </c>
      <c r="AS1572" s="293">
        <f t="shared" si="73"/>
        <v>26.671250000000001</v>
      </c>
      <c r="AU1572" s="357"/>
    </row>
    <row r="1573" spans="2:47" ht="25.5">
      <c r="B1573" s="52">
        <v>1567</v>
      </c>
      <c r="C1573" s="334">
        <v>72120</v>
      </c>
      <c r="D1573" s="361" t="s">
        <v>4637</v>
      </c>
      <c r="E1573" s="66" t="s">
        <v>3387</v>
      </c>
      <c r="F1573" s="55" t="s">
        <v>3388</v>
      </c>
      <c r="G1573" s="54" t="s">
        <v>4422</v>
      </c>
      <c r="H1573" s="54" t="s">
        <v>4422</v>
      </c>
      <c r="I1573" s="54" t="s">
        <v>4422</v>
      </c>
      <c r="J1573" s="34">
        <v>1</v>
      </c>
      <c r="K1573" s="34">
        <v>5</v>
      </c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>
        <v>1</v>
      </c>
      <c r="Y1573" s="34">
        <v>20</v>
      </c>
      <c r="Z1573" s="34"/>
      <c r="AA1573" s="34"/>
      <c r="AB1573" s="34"/>
      <c r="AC1573" s="34"/>
      <c r="AD1573" s="34"/>
      <c r="AE1573" s="34"/>
      <c r="AF1573" s="34"/>
      <c r="AG1573" s="34"/>
      <c r="AH1573" s="34">
        <v>1</v>
      </c>
      <c r="AI1573" s="34">
        <f t="shared" si="75"/>
        <v>10</v>
      </c>
      <c r="AJ1573" s="34"/>
      <c r="AK1573" s="34"/>
      <c r="AL1573" s="34"/>
      <c r="AM1573" s="34"/>
      <c r="AN1573" s="34"/>
      <c r="AO1573" s="34"/>
      <c r="AP1573" s="293">
        <f>MAX(K1573,M1573,O1573,Q1573,S1573,U1573,W1573,Y1573,AA1573,AC1573,AE1573,AG1573,AI1573,AK1573,AM1573,AO1573)*VLOOKUP(I1573,'5.- Instrumental'!$B$6:$O$303,14,FALSE)</f>
        <v>0</v>
      </c>
      <c r="AQ1573" s="356">
        <f>VLOOKUP(C1573,'6.- Insumos'!$B$5:$K$2417,10,FALSE)</f>
        <v>26.671250000000001</v>
      </c>
      <c r="AR1573" s="293">
        <f t="shared" si="77"/>
        <v>26.671250000000001</v>
      </c>
      <c r="AS1573" s="293">
        <f t="shared" si="73"/>
        <v>26.671250000000001</v>
      </c>
      <c r="AU1573" s="357"/>
    </row>
    <row r="1574" spans="2:47" ht="25.5">
      <c r="B1574" s="52">
        <v>1568</v>
      </c>
      <c r="C1574" s="334">
        <v>72170</v>
      </c>
      <c r="D1574" s="81" t="s">
        <v>4534</v>
      </c>
      <c r="E1574" s="66" t="s">
        <v>3387</v>
      </c>
      <c r="F1574" s="55" t="s">
        <v>3388</v>
      </c>
      <c r="G1574" s="54" t="s">
        <v>4422</v>
      </c>
      <c r="H1574" s="54" t="s">
        <v>4422</v>
      </c>
      <c r="I1574" s="54" t="s">
        <v>4422</v>
      </c>
      <c r="J1574" s="34">
        <v>1</v>
      </c>
      <c r="K1574" s="34">
        <v>5</v>
      </c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>
        <v>1</v>
      </c>
      <c r="Y1574" s="34">
        <v>10</v>
      </c>
      <c r="Z1574" s="34"/>
      <c r="AA1574" s="34"/>
      <c r="AB1574" s="34"/>
      <c r="AC1574" s="34"/>
      <c r="AD1574" s="34"/>
      <c r="AE1574" s="34"/>
      <c r="AF1574" s="34"/>
      <c r="AG1574" s="34"/>
      <c r="AH1574" s="34">
        <v>1</v>
      </c>
      <c r="AI1574" s="34">
        <f t="shared" si="75"/>
        <v>5</v>
      </c>
      <c r="AJ1574" s="34"/>
      <c r="AK1574" s="34"/>
      <c r="AL1574" s="34"/>
      <c r="AM1574" s="34"/>
      <c r="AN1574" s="34"/>
      <c r="AO1574" s="34"/>
      <c r="AP1574" s="293">
        <f>MAX(K1574,M1574,O1574,Q1574,S1574,U1574,W1574,Y1574,AA1574,AC1574,AE1574,AG1574,AI1574,AK1574,AM1574,AO1574)*VLOOKUP(I1574,'5.- Instrumental'!$B$6:$O$303,14,FALSE)</f>
        <v>0</v>
      </c>
      <c r="AQ1574" s="356">
        <f>VLOOKUP(C1574,'6.- Insumos'!$B$5:$K$2417,10,FALSE)</f>
        <v>15.081250000000001</v>
      </c>
      <c r="AR1574" s="293">
        <f>AP1574+AQ1574</f>
        <v>15.081250000000001</v>
      </c>
      <c r="AS1574" s="293">
        <f t="shared" si="73"/>
        <v>15.081250000000001</v>
      </c>
      <c r="AU1574" s="357"/>
    </row>
    <row r="1575" spans="2:47" ht="25.5">
      <c r="B1575" s="52">
        <v>1569</v>
      </c>
      <c r="C1575" s="334">
        <v>72190</v>
      </c>
      <c r="D1575" s="81" t="s">
        <v>4535</v>
      </c>
      <c r="E1575" s="66" t="s">
        <v>3387</v>
      </c>
      <c r="F1575" s="55" t="s">
        <v>3388</v>
      </c>
      <c r="G1575" s="54" t="s">
        <v>4422</v>
      </c>
      <c r="H1575" s="54" t="s">
        <v>4422</v>
      </c>
      <c r="I1575" s="54" t="s">
        <v>4422</v>
      </c>
      <c r="J1575" s="34">
        <v>1</v>
      </c>
      <c r="K1575" s="34">
        <v>5</v>
      </c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>
        <v>1</v>
      </c>
      <c r="Y1575" s="34">
        <v>15</v>
      </c>
      <c r="Z1575" s="34"/>
      <c r="AA1575" s="34"/>
      <c r="AB1575" s="34"/>
      <c r="AC1575" s="34"/>
      <c r="AD1575" s="34"/>
      <c r="AE1575" s="34"/>
      <c r="AF1575" s="34"/>
      <c r="AG1575" s="34"/>
      <c r="AH1575" s="34">
        <v>1</v>
      </c>
      <c r="AI1575" s="34">
        <f t="shared" si="75"/>
        <v>7.5</v>
      </c>
      <c r="AJ1575" s="34"/>
      <c r="AK1575" s="34"/>
      <c r="AL1575" s="34"/>
      <c r="AM1575" s="34"/>
      <c r="AN1575" s="34"/>
      <c r="AO1575" s="34"/>
      <c r="AP1575" s="293">
        <f>MAX(K1575,M1575,O1575,Q1575,S1575,U1575,W1575,Y1575,AA1575,AC1575,AE1575,AG1575,AI1575,AK1575,AM1575,AO1575)*VLOOKUP(I1575,'5.- Instrumental'!$B$6:$O$303,14,FALSE)</f>
        <v>0</v>
      </c>
      <c r="AQ1575" s="356">
        <f>VLOOKUP(C1575,'6.- Insumos'!$B$5:$K$2417,10,FALSE)</f>
        <v>20.876249999999999</v>
      </c>
      <c r="AR1575" s="293">
        <f>AP1575+AQ1575</f>
        <v>20.876249999999999</v>
      </c>
      <c r="AS1575" s="293">
        <f t="shared" si="73"/>
        <v>20.876249999999999</v>
      </c>
      <c r="AU1575" s="357"/>
    </row>
    <row r="1576" spans="2:47" ht="25.5">
      <c r="B1576" s="52">
        <v>1570</v>
      </c>
      <c r="C1576" s="334">
        <v>72200</v>
      </c>
      <c r="D1576" s="81" t="s">
        <v>4536</v>
      </c>
      <c r="E1576" s="66" t="s">
        <v>3387</v>
      </c>
      <c r="F1576" s="55" t="s">
        <v>3388</v>
      </c>
      <c r="G1576" s="54" t="s">
        <v>4422</v>
      </c>
      <c r="H1576" s="54" t="s">
        <v>4422</v>
      </c>
      <c r="I1576" s="54" t="s">
        <v>4422</v>
      </c>
      <c r="J1576" s="34">
        <v>1</v>
      </c>
      <c r="K1576" s="34">
        <v>5</v>
      </c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>
        <v>1</v>
      </c>
      <c r="Y1576" s="34">
        <v>10</v>
      </c>
      <c r="Z1576" s="34"/>
      <c r="AA1576" s="34"/>
      <c r="AB1576" s="34"/>
      <c r="AC1576" s="34"/>
      <c r="AD1576" s="34"/>
      <c r="AE1576" s="34"/>
      <c r="AF1576" s="34"/>
      <c r="AG1576" s="34"/>
      <c r="AH1576" s="34">
        <v>1</v>
      </c>
      <c r="AI1576" s="34">
        <f t="shared" si="75"/>
        <v>5</v>
      </c>
      <c r="AJ1576" s="34"/>
      <c r="AK1576" s="34"/>
      <c r="AL1576" s="34"/>
      <c r="AM1576" s="34"/>
      <c r="AN1576" s="34"/>
      <c r="AO1576" s="34"/>
      <c r="AP1576" s="293">
        <f>MAX(K1576,M1576,O1576,Q1576,S1576,U1576,W1576,Y1576,AA1576,AC1576,AE1576,AG1576,AI1576,AK1576,AM1576,AO1576)*VLOOKUP(I1576,'5.- Instrumental'!$B$6:$O$303,14,FALSE)</f>
        <v>0</v>
      </c>
      <c r="AQ1576" s="356">
        <f>VLOOKUP(C1576,'6.- Insumos'!$B$5:$K$2417,10,FALSE)</f>
        <v>20.876249999999999</v>
      </c>
      <c r="AR1576" s="293">
        <f t="shared" ref="AR1576:AR1595" si="78">AP1576+AQ1576</f>
        <v>20.876249999999999</v>
      </c>
      <c r="AS1576" s="293">
        <f t="shared" si="73"/>
        <v>20.876249999999999</v>
      </c>
      <c r="AU1576" s="357"/>
    </row>
    <row r="1577" spans="2:47" ht="25.5">
      <c r="B1577" s="52">
        <v>1571</v>
      </c>
      <c r="C1577" s="334">
        <v>72221</v>
      </c>
      <c r="D1577" s="368" t="s">
        <v>4537</v>
      </c>
      <c r="E1577" s="66" t="s">
        <v>3387</v>
      </c>
      <c r="F1577" s="55" t="s">
        <v>3388</v>
      </c>
      <c r="G1577" s="54" t="s">
        <v>4422</v>
      </c>
      <c r="H1577" s="54" t="s">
        <v>4422</v>
      </c>
      <c r="I1577" s="54" t="s">
        <v>4422</v>
      </c>
      <c r="J1577" s="34">
        <v>1</v>
      </c>
      <c r="K1577" s="34">
        <v>5</v>
      </c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>
        <v>1</v>
      </c>
      <c r="Y1577" s="34">
        <v>15</v>
      </c>
      <c r="Z1577" s="34"/>
      <c r="AA1577" s="34"/>
      <c r="AB1577" s="34"/>
      <c r="AC1577" s="34"/>
      <c r="AD1577" s="34"/>
      <c r="AE1577" s="34"/>
      <c r="AF1577" s="34"/>
      <c r="AG1577" s="34"/>
      <c r="AH1577" s="34">
        <v>1</v>
      </c>
      <c r="AI1577" s="34">
        <f t="shared" si="75"/>
        <v>7.5</v>
      </c>
      <c r="AJ1577" s="34"/>
      <c r="AK1577" s="34"/>
      <c r="AL1577" s="34"/>
      <c r="AM1577" s="34"/>
      <c r="AN1577" s="34"/>
      <c r="AO1577" s="34"/>
      <c r="AP1577" s="293">
        <f>MAX(K1577,M1577,O1577,Q1577,S1577,U1577,W1577,Y1577,AA1577,AC1577,AE1577,AG1577,AI1577,AK1577,AM1577,AO1577)*VLOOKUP(I1577,'5.- Instrumental'!$B$6:$O$303,14,FALSE)</f>
        <v>0</v>
      </c>
      <c r="AQ1577" s="356">
        <f>VLOOKUP(C1577,'6.- Insumos'!$B$5:$K$2417,10,FALSE)</f>
        <v>9.286249999999999</v>
      </c>
      <c r="AR1577" s="293">
        <f t="shared" si="78"/>
        <v>9.286249999999999</v>
      </c>
      <c r="AS1577" s="293">
        <f t="shared" si="73"/>
        <v>9.286249999999999</v>
      </c>
      <c r="AU1577" s="357"/>
    </row>
    <row r="1578" spans="2:47" ht="38.25">
      <c r="B1578" s="52">
        <v>1572</v>
      </c>
      <c r="C1578" s="334">
        <v>72270</v>
      </c>
      <c r="D1578" s="368" t="s">
        <v>4538</v>
      </c>
      <c r="E1578" s="66" t="s">
        <v>3387</v>
      </c>
      <c r="F1578" s="55" t="s">
        <v>4523</v>
      </c>
      <c r="G1578" s="54" t="s">
        <v>4422</v>
      </c>
      <c r="H1578" s="54" t="s">
        <v>4422</v>
      </c>
      <c r="I1578" s="54" t="s">
        <v>4422</v>
      </c>
      <c r="J1578" s="34">
        <v>1</v>
      </c>
      <c r="K1578" s="34">
        <v>5</v>
      </c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>
        <v>1</v>
      </c>
      <c r="Y1578" s="34">
        <v>30</v>
      </c>
      <c r="Z1578" s="34"/>
      <c r="AA1578" s="34"/>
      <c r="AB1578" s="34"/>
      <c r="AC1578" s="34"/>
      <c r="AD1578" s="34"/>
      <c r="AE1578" s="34"/>
      <c r="AF1578" s="34"/>
      <c r="AG1578" s="34"/>
      <c r="AH1578" s="34">
        <v>1</v>
      </c>
      <c r="AI1578" s="34">
        <f t="shared" si="75"/>
        <v>15</v>
      </c>
      <c r="AJ1578" s="34"/>
      <c r="AK1578" s="34"/>
      <c r="AL1578" s="34"/>
      <c r="AM1578" s="34"/>
      <c r="AN1578" s="34"/>
      <c r="AO1578" s="34"/>
      <c r="AP1578" s="293">
        <f>MAX(K1578,M1578,O1578,Q1578,S1578,U1578,W1578,Y1578,AA1578,AC1578,AE1578,AG1578,AI1578,AK1578,AM1578,AO1578)*VLOOKUP(I1578,'5.- Instrumental'!$B$6:$O$303,14,FALSE)</f>
        <v>0</v>
      </c>
      <c r="AQ1578" s="356">
        <f>VLOOKUP(C1578,'6.- Insumos'!$B$5:$K$2417,10,FALSE)</f>
        <v>23.18</v>
      </c>
      <c r="AR1578" s="293">
        <f t="shared" si="78"/>
        <v>23.18</v>
      </c>
      <c r="AS1578" s="293">
        <f t="shared" si="73"/>
        <v>23.18</v>
      </c>
      <c r="AU1578" s="357"/>
    </row>
    <row r="1579" spans="2:47" ht="25.5">
      <c r="B1579" s="52">
        <v>1573</v>
      </c>
      <c r="C1579" s="334">
        <v>72285</v>
      </c>
      <c r="D1579" s="368" t="s">
        <v>4539</v>
      </c>
      <c r="E1579" s="66" t="s">
        <v>3387</v>
      </c>
      <c r="F1579" s="55" t="s">
        <v>4523</v>
      </c>
      <c r="G1579" s="54" t="s">
        <v>4422</v>
      </c>
      <c r="H1579" s="54" t="s">
        <v>4422</v>
      </c>
      <c r="I1579" s="54" t="s">
        <v>4422</v>
      </c>
      <c r="J1579" s="34">
        <v>1</v>
      </c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>
        <v>1</v>
      </c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>
        <v>1</v>
      </c>
      <c r="AI1579" s="34">
        <f t="shared" si="75"/>
        <v>0</v>
      </c>
      <c r="AJ1579" s="34"/>
      <c r="AK1579" s="34"/>
      <c r="AL1579" s="34"/>
      <c r="AM1579" s="34"/>
      <c r="AN1579" s="34"/>
      <c r="AO1579" s="34"/>
      <c r="AP1579" s="293">
        <f>MAX(K1579,M1579,O1579,Q1579,S1579,U1579,W1579,Y1579,AA1579,AC1579,AE1579,AG1579,AI1579,AK1579,AM1579,AO1579)*VLOOKUP(I1579,'5.- Instrumental'!$B$6:$O$303,14,FALSE)</f>
        <v>0</v>
      </c>
      <c r="AQ1579" s="356">
        <f>VLOOKUP(C1579,'6.- Insumos'!$B$5:$K$2417,10,FALSE)</f>
        <v>23.18</v>
      </c>
      <c r="AR1579" s="293">
        <f t="shared" si="78"/>
        <v>23.18</v>
      </c>
      <c r="AS1579" s="293">
        <f t="shared" si="73"/>
        <v>23.18</v>
      </c>
      <c r="AU1579" s="357"/>
    </row>
    <row r="1580" spans="2:47" ht="25.5">
      <c r="B1580" s="52">
        <v>1574</v>
      </c>
      <c r="C1580" s="334">
        <v>73000</v>
      </c>
      <c r="D1580" s="361" t="s">
        <v>4638</v>
      </c>
      <c r="E1580" s="66" t="s">
        <v>3387</v>
      </c>
      <c r="F1580" s="55" t="s">
        <v>3388</v>
      </c>
      <c r="G1580" s="54" t="s">
        <v>4422</v>
      </c>
      <c r="H1580" s="54" t="s">
        <v>4422</v>
      </c>
      <c r="I1580" s="54" t="s">
        <v>4422</v>
      </c>
      <c r="J1580" s="34">
        <v>1</v>
      </c>
      <c r="K1580" s="34">
        <v>5</v>
      </c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>
        <v>1</v>
      </c>
      <c r="Y1580" s="34">
        <v>8</v>
      </c>
      <c r="Z1580" s="34"/>
      <c r="AA1580" s="34"/>
      <c r="AB1580" s="34"/>
      <c r="AC1580" s="34"/>
      <c r="AD1580" s="34"/>
      <c r="AE1580" s="34"/>
      <c r="AF1580" s="34"/>
      <c r="AG1580" s="34"/>
      <c r="AH1580" s="34">
        <v>1</v>
      </c>
      <c r="AI1580" s="34">
        <f t="shared" si="75"/>
        <v>4</v>
      </c>
      <c r="AJ1580" s="34"/>
      <c r="AK1580" s="34"/>
      <c r="AL1580" s="34"/>
      <c r="AM1580" s="34"/>
      <c r="AN1580" s="34"/>
      <c r="AO1580" s="34"/>
      <c r="AP1580" s="293">
        <f>MAX(K1580,M1580,O1580,Q1580,S1580,U1580,W1580,Y1580,AA1580,AC1580,AE1580,AG1580,AI1580,AK1580,AM1580,AO1580)*VLOOKUP(I1580,'5.- Instrumental'!$B$6:$O$303,14,FALSE)</f>
        <v>0</v>
      </c>
      <c r="AQ1580" s="356">
        <f>VLOOKUP(C1580,'6.- Insumos'!$B$5:$K$2417,10,FALSE)</f>
        <v>9.286249999999999</v>
      </c>
      <c r="AR1580" s="293">
        <f t="shared" si="78"/>
        <v>9.286249999999999</v>
      </c>
      <c r="AS1580" s="293">
        <f t="shared" si="73"/>
        <v>9.286249999999999</v>
      </c>
      <c r="AU1580" s="357"/>
    </row>
    <row r="1581" spans="2:47" ht="25.5">
      <c r="B1581" s="52">
        <v>1575</v>
      </c>
      <c r="C1581" s="334">
        <v>73010</v>
      </c>
      <c r="D1581" s="81" t="s">
        <v>4273</v>
      </c>
      <c r="E1581" s="66" t="s">
        <v>3387</v>
      </c>
      <c r="F1581" s="55" t="s">
        <v>3388</v>
      </c>
      <c r="G1581" s="54" t="s">
        <v>4422</v>
      </c>
      <c r="H1581" s="54" t="s">
        <v>4422</v>
      </c>
      <c r="I1581" s="54" t="s">
        <v>4422</v>
      </c>
      <c r="J1581" s="34">
        <v>1</v>
      </c>
      <c r="K1581" s="34">
        <v>5</v>
      </c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>
        <v>1</v>
      </c>
      <c r="Y1581" s="34">
        <v>8</v>
      </c>
      <c r="Z1581" s="34"/>
      <c r="AA1581" s="34"/>
      <c r="AB1581" s="34"/>
      <c r="AC1581" s="34"/>
      <c r="AD1581" s="34"/>
      <c r="AE1581" s="34"/>
      <c r="AF1581" s="34"/>
      <c r="AG1581" s="34"/>
      <c r="AH1581" s="34">
        <v>1</v>
      </c>
      <c r="AI1581" s="34">
        <f t="shared" si="75"/>
        <v>4</v>
      </c>
      <c r="AJ1581" s="34"/>
      <c r="AK1581" s="34"/>
      <c r="AL1581" s="34"/>
      <c r="AM1581" s="34"/>
      <c r="AN1581" s="34"/>
      <c r="AO1581" s="34"/>
      <c r="AP1581" s="293">
        <f>MAX(K1581,M1581,O1581,Q1581,S1581,U1581,W1581,Y1581,AA1581,AC1581,AE1581,AG1581,AI1581,AK1581,AM1581,AO1581)*VLOOKUP(I1581,'5.- Instrumental'!$B$6:$O$303,14,FALSE)</f>
        <v>0</v>
      </c>
      <c r="AQ1581" s="356">
        <f>VLOOKUP(C1581,'6.- Insumos'!$B$5:$K$2417,10,FALSE)</f>
        <v>9.286249999999999</v>
      </c>
      <c r="AR1581" s="293">
        <f t="shared" si="78"/>
        <v>9.286249999999999</v>
      </c>
      <c r="AS1581" s="293">
        <f t="shared" si="73"/>
        <v>9.286249999999999</v>
      </c>
      <c r="AU1581" s="357"/>
    </row>
    <row r="1582" spans="2:47" ht="25.5">
      <c r="B1582" s="52">
        <v>1576</v>
      </c>
      <c r="C1582" s="334">
        <v>73020</v>
      </c>
      <c r="D1582" s="361" t="s">
        <v>4639</v>
      </c>
      <c r="E1582" s="66" t="s">
        <v>3387</v>
      </c>
      <c r="F1582" s="55" t="s">
        <v>3388</v>
      </c>
      <c r="G1582" s="54" t="s">
        <v>4422</v>
      </c>
      <c r="H1582" s="54" t="s">
        <v>4422</v>
      </c>
      <c r="I1582" s="54" t="s">
        <v>4422</v>
      </c>
      <c r="J1582" s="34">
        <v>1</v>
      </c>
      <c r="K1582" s="34">
        <v>5</v>
      </c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>
        <v>1</v>
      </c>
      <c r="Y1582" s="34">
        <v>8</v>
      </c>
      <c r="Z1582" s="34"/>
      <c r="AA1582" s="34"/>
      <c r="AB1582" s="34"/>
      <c r="AC1582" s="34"/>
      <c r="AD1582" s="34"/>
      <c r="AE1582" s="34"/>
      <c r="AF1582" s="34"/>
      <c r="AG1582" s="34"/>
      <c r="AH1582" s="34">
        <v>1</v>
      </c>
      <c r="AI1582" s="34">
        <f t="shared" si="75"/>
        <v>4</v>
      </c>
      <c r="AJ1582" s="34"/>
      <c r="AK1582" s="34"/>
      <c r="AL1582" s="34"/>
      <c r="AM1582" s="34"/>
      <c r="AN1582" s="34"/>
      <c r="AO1582" s="34"/>
      <c r="AP1582" s="293">
        <f>MAX(K1582,M1582,O1582,Q1582,S1582,U1582,W1582,Y1582,AA1582,AC1582,AE1582,AG1582,AI1582,AK1582,AM1582,AO1582)*VLOOKUP(I1582,'5.- Instrumental'!$B$6:$O$303,14,FALSE)</f>
        <v>0</v>
      </c>
      <c r="AQ1582" s="356">
        <f>VLOOKUP(C1582,'6.- Insumos'!$B$5:$K$2417,10,FALSE)</f>
        <v>9.286249999999999</v>
      </c>
      <c r="AR1582" s="293">
        <f t="shared" si="78"/>
        <v>9.286249999999999</v>
      </c>
      <c r="AS1582" s="293">
        <f t="shared" si="73"/>
        <v>9.286249999999999</v>
      </c>
      <c r="AU1582" s="357"/>
    </row>
    <row r="1583" spans="2:47" ht="25.5">
      <c r="B1583" s="52">
        <v>1577</v>
      </c>
      <c r="C1583" s="334">
        <v>73030</v>
      </c>
      <c r="D1583" s="361" t="s">
        <v>4640</v>
      </c>
      <c r="E1583" s="66" t="s">
        <v>3387</v>
      </c>
      <c r="F1583" s="55" t="s">
        <v>3388</v>
      </c>
      <c r="G1583" s="54" t="s">
        <v>4422</v>
      </c>
      <c r="H1583" s="54" t="s">
        <v>4422</v>
      </c>
      <c r="I1583" s="54" t="s">
        <v>4422</v>
      </c>
      <c r="J1583" s="34">
        <v>1</v>
      </c>
      <c r="K1583" s="34">
        <v>5</v>
      </c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>
        <v>1</v>
      </c>
      <c r="Y1583" s="34">
        <v>10</v>
      </c>
      <c r="Z1583" s="34"/>
      <c r="AA1583" s="34"/>
      <c r="AB1583" s="34"/>
      <c r="AC1583" s="34"/>
      <c r="AD1583" s="34"/>
      <c r="AE1583" s="34"/>
      <c r="AF1583" s="34"/>
      <c r="AG1583" s="34"/>
      <c r="AH1583" s="34">
        <v>1</v>
      </c>
      <c r="AI1583" s="34">
        <f t="shared" si="75"/>
        <v>5</v>
      </c>
      <c r="AJ1583" s="34"/>
      <c r="AK1583" s="34"/>
      <c r="AL1583" s="34"/>
      <c r="AM1583" s="34"/>
      <c r="AN1583" s="34"/>
      <c r="AO1583" s="34"/>
      <c r="AP1583" s="293">
        <f>MAX(K1583,M1583,O1583,Q1583,S1583,U1583,W1583,Y1583,AA1583,AC1583,AE1583,AG1583,AI1583,AK1583,AM1583,AO1583)*VLOOKUP(I1583,'5.- Instrumental'!$B$6:$O$303,14,FALSE)</f>
        <v>0</v>
      </c>
      <c r="AQ1583" s="356">
        <f>VLOOKUP(C1583,'6.- Insumos'!$B$5:$K$2417,10,FALSE)</f>
        <v>15.081250000000001</v>
      </c>
      <c r="AR1583" s="293">
        <f t="shared" si="78"/>
        <v>15.081250000000001</v>
      </c>
      <c r="AS1583" s="293">
        <f t="shared" ref="AS1583:AS1639" si="79">AP1583++AQ1583</f>
        <v>15.081250000000001</v>
      </c>
      <c r="AU1583" s="357"/>
    </row>
    <row r="1584" spans="2:47" ht="25.5">
      <c r="B1584" s="52">
        <v>1578</v>
      </c>
      <c r="C1584" s="334">
        <v>73040</v>
      </c>
      <c r="D1584" s="81" t="s">
        <v>4274</v>
      </c>
      <c r="E1584" s="66" t="s">
        <v>3387</v>
      </c>
      <c r="F1584" s="55" t="s">
        <v>4523</v>
      </c>
      <c r="G1584" s="54" t="s">
        <v>4422</v>
      </c>
      <c r="H1584" s="54" t="s">
        <v>4422</v>
      </c>
      <c r="I1584" s="54" t="s">
        <v>4422</v>
      </c>
      <c r="J1584" s="34">
        <v>1</v>
      </c>
      <c r="K1584" s="34">
        <v>5</v>
      </c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>
        <v>1</v>
      </c>
      <c r="Y1584" s="34">
        <v>30</v>
      </c>
      <c r="Z1584" s="34"/>
      <c r="AA1584" s="34"/>
      <c r="AB1584" s="34"/>
      <c r="AC1584" s="34"/>
      <c r="AD1584" s="34"/>
      <c r="AE1584" s="34"/>
      <c r="AF1584" s="34"/>
      <c r="AG1584" s="34"/>
      <c r="AH1584" s="34">
        <v>1</v>
      </c>
      <c r="AI1584" s="34">
        <f t="shared" si="75"/>
        <v>15</v>
      </c>
      <c r="AJ1584" s="34"/>
      <c r="AK1584" s="34"/>
      <c r="AL1584" s="34"/>
      <c r="AM1584" s="34"/>
      <c r="AN1584" s="34"/>
      <c r="AO1584" s="34"/>
      <c r="AP1584" s="293">
        <f>MAX(K1584,M1584,O1584,Q1584,S1584,U1584,W1584,Y1584,AA1584,AC1584,AE1584,AG1584,AI1584,AK1584,AM1584,AO1584)*VLOOKUP(I1584,'5.- Instrumental'!$B$6:$O$303,14,FALSE)</f>
        <v>0</v>
      </c>
      <c r="AQ1584" s="356">
        <f>VLOOKUP(C1584,'6.- Insumos'!$B$5:$K$2417,10,FALSE)</f>
        <v>23.18</v>
      </c>
      <c r="AR1584" s="293">
        <f t="shared" si="78"/>
        <v>23.18</v>
      </c>
      <c r="AS1584" s="293">
        <f t="shared" si="79"/>
        <v>23.18</v>
      </c>
      <c r="AU1584" s="357"/>
    </row>
    <row r="1585" spans="2:47" ht="25.5">
      <c r="B1585" s="52">
        <v>1579</v>
      </c>
      <c r="C1585" s="334">
        <v>73060</v>
      </c>
      <c r="D1585" s="81" t="s">
        <v>4641</v>
      </c>
      <c r="E1585" s="66" t="s">
        <v>3387</v>
      </c>
      <c r="F1585" s="55" t="s">
        <v>3388</v>
      </c>
      <c r="G1585" s="54" t="s">
        <v>4422</v>
      </c>
      <c r="H1585" s="54" t="s">
        <v>4422</v>
      </c>
      <c r="I1585" s="54" t="s">
        <v>4422</v>
      </c>
      <c r="J1585" s="34">
        <v>1</v>
      </c>
      <c r="K1585" s="34">
        <v>5</v>
      </c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>
        <v>1</v>
      </c>
      <c r="Y1585" s="34">
        <v>10</v>
      </c>
      <c r="Z1585" s="34"/>
      <c r="AA1585" s="34"/>
      <c r="AB1585" s="34"/>
      <c r="AC1585" s="34"/>
      <c r="AD1585" s="34"/>
      <c r="AE1585" s="34"/>
      <c r="AF1585" s="34"/>
      <c r="AG1585" s="34"/>
      <c r="AH1585" s="34">
        <v>1</v>
      </c>
      <c r="AI1585" s="34">
        <f t="shared" si="75"/>
        <v>5</v>
      </c>
      <c r="AJ1585" s="34"/>
      <c r="AK1585" s="34"/>
      <c r="AL1585" s="34"/>
      <c r="AM1585" s="34"/>
      <c r="AN1585" s="34"/>
      <c r="AO1585" s="34"/>
      <c r="AP1585" s="293">
        <f>MAX(K1585,M1585,O1585,Q1585,S1585,U1585,W1585,Y1585,AA1585,AC1585,AE1585,AG1585,AI1585,AK1585,AM1585,AO1585)*VLOOKUP(I1585,'5.- Instrumental'!$B$6:$O$303,14,FALSE)</f>
        <v>0</v>
      </c>
      <c r="AQ1585" s="356">
        <f>VLOOKUP(C1585,'6.- Insumos'!$B$5:$K$2417,10,FALSE)</f>
        <v>15.081250000000001</v>
      </c>
      <c r="AR1585" s="293">
        <f t="shared" si="78"/>
        <v>15.081250000000001</v>
      </c>
      <c r="AS1585" s="293">
        <f t="shared" si="79"/>
        <v>15.081250000000001</v>
      </c>
      <c r="AU1585" s="357"/>
    </row>
    <row r="1586" spans="2:47" ht="25.5">
      <c r="B1586" s="52">
        <v>1580</v>
      </c>
      <c r="C1586" s="334">
        <v>73070</v>
      </c>
      <c r="D1586" s="81" t="s">
        <v>4275</v>
      </c>
      <c r="E1586" s="66" t="s">
        <v>3387</v>
      </c>
      <c r="F1586" s="55" t="s">
        <v>3388</v>
      </c>
      <c r="G1586" s="54" t="s">
        <v>4422</v>
      </c>
      <c r="H1586" s="54" t="s">
        <v>4422</v>
      </c>
      <c r="I1586" s="54" t="s">
        <v>4422</v>
      </c>
      <c r="J1586" s="34">
        <v>1</v>
      </c>
      <c r="K1586" s="34">
        <v>5</v>
      </c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>
        <v>1</v>
      </c>
      <c r="Y1586" s="34">
        <v>10</v>
      </c>
      <c r="Z1586" s="34"/>
      <c r="AA1586" s="34"/>
      <c r="AB1586" s="34"/>
      <c r="AC1586" s="34"/>
      <c r="AD1586" s="34"/>
      <c r="AE1586" s="34"/>
      <c r="AF1586" s="34"/>
      <c r="AG1586" s="34"/>
      <c r="AH1586" s="34">
        <v>1</v>
      </c>
      <c r="AI1586" s="34">
        <f t="shared" si="75"/>
        <v>5</v>
      </c>
      <c r="AJ1586" s="34"/>
      <c r="AK1586" s="34"/>
      <c r="AL1586" s="34"/>
      <c r="AM1586" s="34"/>
      <c r="AN1586" s="34"/>
      <c r="AO1586" s="34"/>
      <c r="AP1586" s="293">
        <f>MAX(K1586,M1586,O1586,Q1586,S1586,U1586,W1586,Y1586,AA1586,AC1586,AE1586,AG1586,AI1586,AK1586,AM1586,AO1586)*VLOOKUP(I1586,'5.- Instrumental'!$B$6:$O$303,14,FALSE)</f>
        <v>0</v>
      </c>
      <c r="AQ1586" s="356">
        <f>VLOOKUP(C1586,'6.- Insumos'!$B$5:$K$2417,10,FALSE)</f>
        <v>15.081250000000001</v>
      </c>
      <c r="AR1586" s="293">
        <f t="shared" si="78"/>
        <v>15.081250000000001</v>
      </c>
      <c r="AS1586" s="293">
        <f t="shared" si="79"/>
        <v>15.081250000000001</v>
      </c>
      <c r="AU1586" s="357"/>
    </row>
    <row r="1587" spans="2:47" ht="25.5">
      <c r="B1587" s="52">
        <v>1581</v>
      </c>
      <c r="C1587" s="334">
        <v>73080</v>
      </c>
      <c r="D1587" s="361" t="s">
        <v>4642</v>
      </c>
      <c r="E1587" s="66" t="s">
        <v>3387</v>
      </c>
      <c r="F1587" s="55" t="s">
        <v>3388</v>
      </c>
      <c r="G1587" s="54" t="s">
        <v>4422</v>
      </c>
      <c r="H1587" s="54" t="s">
        <v>4422</v>
      </c>
      <c r="I1587" s="54" t="s">
        <v>4422</v>
      </c>
      <c r="J1587" s="34">
        <v>1</v>
      </c>
      <c r="K1587" s="34">
        <v>5</v>
      </c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>
        <v>1</v>
      </c>
      <c r="Y1587" s="34">
        <v>15</v>
      </c>
      <c r="Z1587" s="34"/>
      <c r="AA1587" s="34"/>
      <c r="AB1587" s="34"/>
      <c r="AC1587" s="34"/>
      <c r="AD1587" s="34"/>
      <c r="AE1587" s="34"/>
      <c r="AF1587" s="34"/>
      <c r="AG1587" s="34"/>
      <c r="AH1587" s="34">
        <v>1</v>
      </c>
      <c r="AI1587" s="34">
        <f t="shared" si="75"/>
        <v>7.5</v>
      </c>
      <c r="AJ1587" s="34"/>
      <c r="AK1587" s="34"/>
      <c r="AL1587" s="34"/>
      <c r="AM1587" s="34"/>
      <c r="AN1587" s="34"/>
      <c r="AO1587" s="34"/>
      <c r="AP1587" s="293">
        <f>MAX(K1587,M1587,O1587,Q1587,S1587,U1587,W1587,Y1587,AA1587,AC1587,AE1587,AG1587,AI1587,AK1587,AM1587,AO1587)*VLOOKUP(I1587,'5.- Instrumental'!$B$6:$O$303,14,FALSE)</f>
        <v>0</v>
      </c>
      <c r="AQ1587" s="356">
        <f>VLOOKUP(C1587,'6.- Insumos'!$B$5:$K$2417,10,FALSE)</f>
        <v>20.876249999999999</v>
      </c>
      <c r="AR1587" s="293">
        <f t="shared" si="78"/>
        <v>20.876249999999999</v>
      </c>
      <c r="AS1587" s="293">
        <f t="shared" si="79"/>
        <v>20.876249999999999</v>
      </c>
      <c r="AU1587" s="357"/>
    </row>
    <row r="1588" spans="2:47" ht="25.5">
      <c r="B1588" s="52">
        <v>1582</v>
      </c>
      <c r="C1588" s="334">
        <v>73085</v>
      </c>
      <c r="D1588" s="81" t="s">
        <v>4276</v>
      </c>
      <c r="E1588" s="66" t="s">
        <v>3387</v>
      </c>
      <c r="F1588" s="55" t="s">
        <v>4523</v>
      </c>
      <c r="G1588" s="54" t="s">
        <v>4422</v>
      </c>
      <c r="H1588" s="54" t="s">
        <v>4422</v>
      </c>
      <c r="I1588" s="54" t="s">
        <v>4422</v>
      </c>
      <c r="J1588" s="34">
        <v>1</v>
      </c>
      <c r="K1588" s="34">
        <v>5</v>
      </c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>
        <v>1</v>
      </c>
      <c r="Y1588" s="34">
        <v>30</v>
      </c>
      <c r="Z1588" s="34"/>
      <c r="AA1588" s="34"/>
      <c r="AB1588" s="34"/>
      <c r="AC1588" s="34"/>
      <c r="AD1588" s="34"/>
      <c r="AE1588" s="34"/>
      <c r="AF1588" s="34"/>
      <c r="AG1588" s="34"/>
      <c r="AH1588" s="34">
        <v>1</v>
      </c>
      <c r="AI1588" s="34">
        <f t="shared" si="75"/>
        <v>15</v>
      </c>
      <c r="AJ1588" s="34"/>
      <c r="AK1588" s="34"/>
      <c r="AL1588" s="34"/>
      <c r="AM1588" s="34"/>
      <c r="AN1588" s="34"/>
      <c r="AO1588" s="34"/>
      <c r="AP1588" s="293">
        <f>MAX(K1588,M1588,O1588,Q1588,S1588,U1588,W1588,Y1588,AA1588,AC1588,AE1588,AG1588,AI1588,AK1588,AM1588,AO1588)*VLOOKUP(I1588,'5.- Instrumental'!$B$6:$O$303,14,FALSE)</f>
        <v>0</v>
      </c>
      <c r="AQ1588" s="356">
        <f>VLOOKUP(C1588,'6.- Insumos'!$B$5:$K$2417,10,FALSE)</f>
        <v>23.18</v>
      </c>
      <c r="AR1588" s="293">
        <f t="shared" si="78"/>
        <v>23.18</v>
      </c>
      <c r="AS1588" s="293">
        <f t="shared" si="79"/>
        <v>23.18</v>
      </c>
      <c r="AU1588" s="357"/>
    </row>
    <row r="1589" spans="2:47" ht="25.5">
      <c r="B1589" s="52">
        <v>1583</v>
      </c>
      <c r="C1589" s="334">
        <v>73090</v>
      </c>
      <c r="D1589" s="81" t="s">
        <v>4277</v>
      </c>
      <c r="E1589" s="66" t="s">
        <v>3387</v>
      </c>
      <c r="F1589" s="55" t="s">
        <v>3388</v>
      </c>
      <c r="G1589" s="54" t="s">
        <v>4422</v>
      </c>
      <c r="H1589" s="54" t="s">
        <v>4422</v>
      </c>
      <c r="I1589" s="54" t="s">
        <v>4422</v>
      </c>
      <c r="J1589" s="34">
        <v>1</v>
      </c>
      <c r="K1589" s="34">
        <v>5</v>
      </c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>
        <v>1</v>
      </c>
      <c r="Y1589" s="34">
        <v>10</v>
      </c>
      <c r="Z1589" s="34"/>
      <c r="AA1589" s="34"/>
      <c r="AB1589" s="34"/>
      <c r="AC1589" s="34"/>
      <c r="AD1589" s="34"/>
      <c r="AE1589" s="34"/>
      <c r="AF1589" s="34"/>
      <c r="AG1589" s="34"/>
      <c r="AH1589" s="34">
        <v>1</v>
      </c>
      <c r="AI1589" s="34">
        <f t="shared" si="75"/>
        <v>5</v>
      </c>
      <c r="AJ1589" s="34"/>
      <c r="AK1589" s="34"/>
      <c r="AL1589" s="34"/>
      <c r="AM1589" s="34"/>
      <c r="AN1589" s="34"/>
      <c r="AO1589" s="34"/>
      <c r="AP1589" s="293">
        <f>MAX(K1589,M1589,O1589,Q1589,S1589,U1589,W1589,Y1589,AA1589,AC1589,AE1589,AG1589,AI1589,AK1589,AM1589,AO1589)*VLOOKUP(I1589,'5.- Instrumental'!$B$6:$O$303,14,FALSE)</f>
        <v>0</v>
      </c>
      <c r="AQ1589" s="356">
        <f>VLOOKUP(C1589,'6.- Insumos'!$B$5:$K$2417,10,FALSE)</f>
        <v>15.081250000000001</v>
      </c>
      <c r="AR1589" s="293">
        <f t="shared" si="78"/>
        <v>15.081250000000001</v>
      </c>
      <c r="AS1589" s="293">
        <f t="shared" si="79"/>
        <v>15.081250000000001</v>
      </c>
      <c r="AU1589" s="357"/>
    </row>
    <row r="1590" spans="2:47" ht="25.5">
      <c r="B1590" s="52">
        <v>1584</v>
      </c>
      <c r="C1590" s="334">
        <v>73100</v>
      </c>
      <c r="D1590" s="81" t="s">
        <v>4278</v>
      </c>
      <c r="E1590" s="66" t="s">
        <v>3387</v>
      </c>
      <c r="F1590" s="55" t="s">
        <v>3388</v>
      </c>
      <c r="G1590" s="54" t="s">
        <v>4422</v>
      </c>
      <c r="H1590" s="54" t="s">
        <v>4422</v>
      </c>
      <c r="I1590" s="54" t="s">
        <v>4422</v>
      </c>
      <c r="J1590" s="34">
        <v>1</v>
      </c>
      <c r="K1590" s="34">
        <v>5</v>
      </c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>
        <v>1</v>
      </c>
      <c r="Y1590" s="34">
        <v>10</v>
      </c>
      <c r="Z1590" s="34"/>
      <c r="AA1590" s="34"/>
      <c r="AB1590" s="34"/>
      <c r="AC1590" s="34"/>
      <c r="AD1590" s="34"/>
      <c r="AE1590" s="34"/>
      <c r="AF1590" s="34"/>
      <c r="AG1590" s="34"/>
      <c r="AH1590" s="34">
        <v>1</v>
      </c>
      <c r="AI1590" s="34">
        <f t="shared" ref="AI1590:AI1646" si="80">+Y1590/2</f>
        <v>5</v>
      </c>
      <c r="AJ1590" s="34"/>
      <c r="AK1590" s="34"/>
      <c r="AL1590" s="34"/>
      <c r="AM1590" s="34"/>
      <c r="AN1590" s="34"/>
      <c r="AO1590" s="34"/>
      <c r="AP1590" s="293">
        <f>MAX(K1590,M1590,O1590,Q1590,S1590,U1590,W1590,Y1590,AA1590,AC1590,AE1590,AG1590,AI1590,AK1590,AM1590,AO1590)*VLOOKUP(I1590,'5.- Instrumental'!$B$6:$O$303,14,FALSE)</f>
        <v>0</v>
      </c>
      <c r="AQ1590" s="356">
        <f>VLOOKUP(C1590,'6.- Insumos'!$B$5:$K$2417,10,FALSE)</f>
        <v>15.081250000000001</v>
      </c>
      <c r="AR1590" s="293">
        <f t="shared" si="78"/>
        <v>15.081250000000001</v>
      </c>
      <c r="AS1590" s="293">
        <f t="shared" si="79"/>
        <v>15.081250000000001</v>
      </c>
      <c r="AU1590" s="357"/>
    </row>
    <row r="1591" spans="2:47" ht="25.5">
      <c r="B1591" s="52">
        <v>1585</v>
      </c>
      <c r="C1591" s="334">
        <v>73110</v>
      </c>
      <c r="D1591" s="361" t="s">
        <v>4643</v>
      </c>
      <c r="E1591" s="66" t="s">
        <v>3387</v>
      </c>
      <c r="F1591" s="55" t="s">
        <v>3388</v>
      </c>
      <c r="G1591" s="54" t="s">
        <v>4422</v>
      </c>
      <c r="H1591" s="54" t="s">
        <v>4422</v>
      </c>
      <c r="I1591" s="54" t="s">
        <v>4422</v>
      </c>
      <c r="J1591" s="34">
        <v>1</v>
      </c>
      <c r="K1591" s="34">
        <v>5</v>
      </c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>
        <v>1</v>
      </c>
      <c r="Y1591" s="34">
        <v>15</v>
      </c>
      <c r="Z1591" s="34"/>
      <c r="AA1591" s="34"/>
      <c r="AB1591" s="34"/>
      <c r="AC1591" s="34"/>
      <c r="AD1591" s="34"/>
      <c r="AE1591" s="34"/>
      <c r="AF1591" s="34"/>
      <c r="AG1591" s="34"/>
      <c r="AH1591" s="34">
        <v>1</v>
      </c>
      <c r="AI1591" s="34">
        <f t="shared" si="80"/>
        <v>7.5</v>
      </c>
      <c r="AJ1591" s="34"/>
      <c r="AK1591" s="34"/>
      <c r="AL1591" s="34"/>
      <c r="AM1591" s="34"/>
      <c r="AN1591" s="34"/>
      <c r="AO1591" s="34"/>
      <c r="AP1591" s="293">
        <f>MAX(K1591,M1591,O1591,Q1591,S1591,U1591,W1591,Y1591,AA1591,AC1591,AE1591,AG1591,AI1591,AK1591,AM1591,AO1591)*VLOOKUP(I1591,'5.- Instrumental'!$B$6:$O$303,14,FALSE)</f>
        <v>0</v>
      </c>
      <c r="AQ1591" s="356">
        <f>VLOOKUP(C1591,'6.- Insumos'!$B$5:$K$2417,10,FALSE)</f>
        <v>20.876249999999999</v>
      </c>
      <c r="AR1591" s="293">
        <f t="shared" si="78"/>
        <v>20.876249999999999</v>
      </c>
      <c r="AS1591" s="293">
        <f t="shared" si="79"/>
        <v>20.876249999999999</v>
      </c>
      <c r="AU1591" s="357"/>
    </row>
    <row r="1592" spans="2:47" ht="25.5">
      <c r="B1592" s="52">
        <v>1586</v>
      </c>
      <c r="C1592" s="334">
        <v>73115</v>
      </c>
      <c r="D1592" s="81" t="s">
        <v>4279</v>
      </c>
      <c r="E1592" s="66" t="s">
        <v>3387</v>
      </c>
      <c r="F1592" s="55" t="s">
        <v>4523</v>
      </c>
      <c r="G1592" s="54" t="s">
        <v>4422</v>
      </c>
      <c r="H1592" s="54" t="s">
        <v>4422</v>
      </c>
      <c r="I1592" s="54" t="s">
        <v>4422</v>
      </c>
      <c r="J1592" s="34">
        <v>1</v>
      </c>
      <c r="K1592" s="34">
        <v>5</v>
      </c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>
        <v>1</v>
      </c>
      <c r="Y1592" s="34">
        <v>30</v>
      </c>
      <c r="Z1592" s="34"/>
      <c r="AA1592" s="34"/>
      <c r="AB1592" s="34"/>
      <c r="AC1592" s="34"/>
      <c r="AD1592" s="34"/>
      <c r="AE1592" s="34"/>
      <c r="AF1592" s="34"/>
      <c r="AG1592" s="34"/>
      <c r="AH1592" s="34">
        <v>1</v>
      </c>
      <c r="AI1592" s="34">
        <f t="shared" si="80"/>
        <v>15</v>
      </c>
      <c r="AJ1592" s="34"/>
      <c r="AK1592" s="34"/>
      <c r="AL1592" s="34"/>
      <c r="AM1592" s="34"/>
      <c r="AN1592" s="34"/>
      <c r="AO1592" s="34"/>
      <c r="AP1592" s="293">
        <f>MAX(K1592,M1592,O1592,Q1592,S1592,U1592,W1592,Y1592,AA1592,AC1592,AE1592,AG1592,AI1592,AK1592,AM1592,AO1592)*VLOOKUP(I1592,'5.- Instrumental'!$B$6:$O$303,14,FALSE)</f>
        <v>0</v>
      </c>
      <c r="AQ1592" s="356">
        <f>VLOOKUP(C1592,'6.- Insumos'!$B$5:$K$2417,10,FALSE)</f>
        <v>23.18</v>
      </c>
      <c r="AR1592" s="293">
        <f t="shared" si="78"/>
        <v>23.18</v>
      </c>
      <c r="AS1592" s="293">
        <f t="shared" si="79"/>
        <v>23.18</v>
      </c>
      <c r="AU1592" s="357"/>
    </row>
    <row r="1593" spans="2:47" ht="25.5">
      <c r="B1593" s="52">
        <v>1587</v>
      </c>
      <c r="C1593" s="334">
        <v>73120</v>
      </c>
      <c r="D1593" s="361" t="s">
        <v>4644</v>
      </c>
      <c r="E1593" s="66" t="s">
        <v>3387</v>
      </c>
      <c r="F1593" s="55" t="s">
        <v>3388</v>
      </c>
      <c r="G1593" s="54" t="s">
        <v>4422</v>
      </c>
      <c r="H1593" s="54" t="s">
        <v>4422</v>
      </c>
      <c r="I1593" s="54" t="s">
        <v>4422</v>
      </c>
      <c r="J1593" s="34">
        <v>1</v>
      </c>
      <c r="K1593" s="34">
        <v>5</v>
      </c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>
        <v>1</v>
      </c>
      <c r="Y1593" s="34">
        <v>10</v>
      </c>
      <c r="Z1593" s="34"/>
      <c r="AA1593" s="34"/>
      <c r="AB1593" s="34"/>
      <c r="AC1593" s="34"/>
      <c r="AD1593" s="34"/>
      <c r="AE1593" s="34"/>
      <c r="AF1593" s="34"/>
      <c r="AG1593" s="34"/>
      <c r="AH1593" s="34">
        <v>1</v>
      </c>
      <c r="AI1593" s="34">
        <f t="shared" si="80"/>
        <v>5</v>
      </c>
      <c r="AJ1593" s="34"/>
      <c r="AK1593" s="34"/>
      <c r="AL1593" s="34"/>
      <c r="AM1593" s="34"/>
      <c r="AN1593" s="34"/>
      <c r="AO1593" s="34"/>
      <c r="AP1593" s="293">
        <f>MAX(K1593,M1593,O1593,Q1593,S1593,U1593,W1593,Y1593,AA1593,AC1593,AE1593,AG1593,AI1593,AK1593,AM1593,AO1593)*VLOOKUP(I1593,'5.- Instrumental'!$B$6:$O$303,14,FALSE)</f>
        <v>0</v>
      </c>
      <c r="AQ1593" s="356">
        <f>VLOOKUP(C1593,'6.- Insumos'!$B$5:$K$2417,10,FALSE)</f>
        <v>15.081250000000001</v>
      </c>
      <c r="AR1593" s="293">
        <f t="shared" si="78"/>
        <v>15.081250000000001</v>
      </c>
      <c r="AS1593" s="293">
        <f t="shared" si="79"/>
        <v>15.081250000000001</v>
      </c>
      <c r="AU1593" s="357"/>
    </row>
    <row r="1594" spans="2:47" ht="25.5">
      <c r="B1594" s="52">
        <v>1588</v>
      </c>
      <c r="C1594" s="334">
        <v>73130</v>
      </c>
      <c r="D1594" s="81" t="s">
        <v>4280</v>
      </c>
      <c r="E1594" s="66" t="s">
        <v>3387</v>
      </c>
      <c r="F1594" s="55" t="s">
        <v>3388</v>
      </c>
      <c r="G1594" s="54" t="s">
        <v>4422</v>
      </c>
      <c r="H1594" s="54" t="s">
        <v>4422</v>
      </c>
      <c r="I1594" s="54" t="s">
        <v>4422</v>
      </c>
      <c r="J1594" s="34">
        <v>1</v>
      </c>
      <c r="K1594" s="34">
        <v>5</v>
      </c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>
        <v>1</v>
      </c>
      <c r="Y1594" s="34">
        <v>15</v>
      </c>
      <c r="Z1594" s="34"/>
      <c r="AA1594" s="34"/>
      <c r="AB1594" s="34"/>
      <c r="AC1594" s="34"/>
      <c r="AD1594" s="34"/>
      <c r="AE1594" s="34"/>
      <c r="AF1594" s="34"/>
      <c r="AG1594" s="34"/>
      <c r="AH1594" s="34">
        <v>1</v>
      </c>
      <c r="AI1594" s="34">
        <f t="shared" si="80"/>
        <v>7.5</v>
      </c>
      <c r="AJ1594" s="34"/>
      <c r="AK1594" s="34"/>
      <c r="AL1594" s="34"/>
      <c r="AM1594" s="34"/>
      <c r="AN1594" s="34"/>
      <c r="AO1594" s="34"/>
      <c r="AP1594" s="293">
        <f>MAX(K1594,M1594,O1594,Q1594,S1594,U1594,W1594,Y1594,AA1594,AC1594,AE1594,AG1594,AI1594,AK1594,AM1594,AO1594)*VLOOKUP(I1594,'5.- Instrumental'!$B$6:$O$303,14,FALSE)</f>
        <v>0</v>
      </c>
      <c r="AQ1594" s="356">
        <f>VLOOKUP(C1594,'6.- Insumos'!$B$5:$K$2417,10,FALSE)</f>
        <v>20.876249999999999</v>
      </c>
      <c r="AR1594" s="293">
        <f t="shared" si="78"/>
        <v>20.876249999999999</v>
      </c>
      <c r="AS1594" s="293">
        <f t="shared" si="79"/>
        <v>20.876249999999999</v>
      </c>
      <c r="AU1594" s="357"/>
    </row>
    <row r="1595" spans="2:47" ht="25.5">
      <c r="B1595" s="52">
        <v>1589</v>
      </c>
      <c r="C1595" s="334">
        <v>73140</v>
      </c>
      <c r="D1595" s="81" t="s">
        <v>4281</v>
      </c>
      <c r="E1595" s="66" t="s">
        <v>3387</v>
      </c>
      <c r="F1595" s="55" t="s">
        <v>3388</v>
      </c>
      <c r="G1595" s="54" t="s">
        <v>4422</v>
      </c>
      <c r="H1595" s="54" t="s">
        <v>4422</v>
      </c>
      <c r="I1595" s="54" t="s">
        <v>4422</v>
      </c>
      <c r="J1595" s="34">
        <v>1</v>
      </c>
      <c r="K1595" s="34">
        <v>5</v>
      </c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>
        <v>1</v>
      </c>
      <c r="Y1595" s="34">
        <v>10</v>
      </c>
      <c r="Z1595" s="34"/>
      <c r="AA1595" s="34"/>
      <c r="AB1595" s="34"/>
      <c r="AC1595" s="34"/>
      <c r="AD1595" s="34"/>
      <c r="AE1595" s="34"/>
      <c r="AF1595" s="34"/>
      <c r="AG1595" s="34"/>
      <c r="AH1595" s="34">
        <v>1</v>
      </c>
      <c r="AI1595" s="34">
        <f t="shared" si="80"/>
        <v>5</v>
      </c>
      <c r="AJ1595" s="34"/>
      <c r="AK1595" s="34"/>
      <c r="AL1595" s="34"/>
      <c r="AM1595" s="34"/>
      <c r="AN1595" s="34"/>
      <c r="AO1595" s="34"/>
      <c r="AP1595" s="293">
        <f>MAX(K1595,M1595,O1595,Q1595,S1595,U1595,W1595,Y1595,AA1595,AC1595,AE1595,AG1595,AI1595,AK1595,AM1595,AO1595)*VLOOKUP(I1595,'5.- Instrumental'!$B$6:$O$303,14,FALSE)</f>
        <v>0</v>
      </c>
      <c r="AQ1595" s="356">
        <f>VLOOKUP(C1595,'6.- Insumos'!$B$5:$K$2417,10,FALSE)</f>
        <v>15.081250000000001</v>
      </c>
      <c r="AR1595" s="293">
        <f t="shared" si="78"/>
        <v>15.081250000000001</v>
      </c>
      <c r="AS1595" s="293">
        <f t="shared" si="79"/>
        <v>15.081250000000001</v>
      </c>
      <c r="AU1595" s="357"/>
    </row>
    <row r="1596" spans="2:47" ht="25.5">
      <c r="B1596" s="52">
        <v>1590</v>
      </c>
      <c r="C1596" s="334">
        <v>73510</v>
      </c>
      <c r="D1596" s="361" t="s">
        <v>4645</v>
      </c>
      <c r="E1596" s="66" t="s">
        <v>3387</v>
      </c>
      <c r="F1596" s="55" t="s">
        <v>3388</v>
      </c>
      <c r="G1596" s="54" t="s">
        <v>4422</v>
      </c>
      <c r="H1596" s="54" t="s">
        <v>4422</v>
      </c>
      <c r="I1596" s="54" t="s">
        <v>4422</v>
      </c>
      <c r="J1596" s="34">
        <v>1</v>
      </c>
      <c r="K1596" s="34">
        <v>5</v>
      </c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>
        <v>1</v>
      </c>
      <c r="Y1596" s="34">
        <v>10</v>
      </c>
      <c r="Z1596" s="34"/>
      <c r="AA1596" s="34"/>
      <c r="AB1596" s="34"/>
      <c r="AC1596" s="34"/>
      <c r="AD1596" s="34"/>
      <c r="AE1596" s="34"/>
      <c r="AF1596" s="34"/>
      <c r="AG1596" s="34"/>
      <c r="AH1596" s="34">
        <v>1</v>
      </c>
      <c r="AI1596" s="34">
        <f t="shared" si="80"/>
        <v>5</v>
      </c>
      <c r="AJ1596" s="34"/>
      <c r="AK1596" s="34"/>
      <c r="AL1596" s="34"/>
      <c r="AM1596" s="34"/>
      <c r="AN1596" s="34"/>
      <c r="AO1596" s="34"/>
      <c r="AP1596" s="293">
        <f>MAX(K1596,M1596,O1596,Q1596,S1596,U1596,W1596,Y1596,AA1596,AC1596,AE1596,AG1596,AI1596,AK1596,AM1596,AO1596)*VLOOKUP(I1596,'5.- Instrumental'!$B$6:$O$303,14,FALSE)</f>
        <v>0</v>
      </c>
      <c r="AQ1596" s="356">
        <f>VLOOKUP(C1596,'6.- Insumos'!$B$5:$K$2417,10,FALSE)</f>
        <v>15.081250000000001</v>
      </c>
      <c r="AR1596" s="293">
        <f t="shared" ref="AR1596:AR1608" si="81">AP1596+AQ1596</f>
        <v>15.081250000000001</v>
      </c>
      <c r="AS1596" s="293">
        <f t="shared" si="79"/>
        <v>15.081250000000001</v>
      </c>
      <c r="AU1596" s="357"/>
    </row>
    <row r="1597" spans="2:47" ht="38.25">
      <c r="B1597" s="52">
        <v>1591</v>
      </c>
      <c r="C1597" s="334">
        <v>73520</v>
      </c>
      <c r="D1597" s="81" t="s">
        <v>4282</v>
      </c>
      <c r="E1597" s="66" t="s">
        <v>3387</v>
      </c>
      <c r="F1597" s="55" t="s">
        <v>3388</v>
      </c>
      <c r="G1597" s="54" t="s">
        <v>4422</v>
      </c>
      <c r="H1597" s="54" t="s">
        <v>4422</v>
      </c>
      <c r="I1597" s="54" t="s">
        <v>4422</v>
      </c>
      <c r="J1597" s="34">
        <v>1</v>
      </c>
      <c r="K1597" s="34">
        <v>5</v>
      </c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>
        <v>1</v>
      </c>
      <c r="Y1597" s="34">
        <v>20</v>
      </c>
      <c r="Z1597" s="34"/>
      <c r="AA1597" s="34"/>
      <c r="AB1597" s="34"/>
      <c r="AC1597" s="34"/>
      <c r="AD1597" s="34"/>
      <c r="AE1597" s="34"/>
      <c r="AF1597" s="34"/>
      <c r="AG1597" s="34"/>
      <c r="AH1597" s="34">
        <v>1</v>
      </c>
      <c r="AI1597" s="34">
        <f t="shared" si="80"/>
        <v>10</v>
      </c>
      <c r="AJ1597" s="34"/>
      <c r="AK1597" s="34"/>
      <c r="AL1597" s="34"/>
      <c r="AM1597" s="34"/>
      <c r="AN1597" s="34"/>
      <c r="AO1597" s="34"/>
      <c r="AP1597" s="293">
        <f>MAX(K1597,M1597,O1597,Q1597,S1597,U1597,W1597,Y1597,AA1597,AC1597,AE1597,AG1597,AI1597,AK1597,AM1597,AO1597)*VLOOKUP(I1597,'5.- Instrumental'!$B$6:$O$303,14,FALSE)</f>
        <v>0</v>
      </c>
      <c r="AQ1597" s="356">
        <f>VLOOKUP(C1597,'6.- Insumos'!$B$5:$K$2417,10,FALSE)</f>
        <v>15.081250000000001</v>
      </c>
      <c r="AR1597" s="293">
        <f t="shared" si="81"/>
        <v>15.081250000000001</v>
      </c>
      <c r="AS1597" s="293">
        <f t="shared" si="79"/>
        <v>15.081250000000001</v>
      </c>
      <c r="AU1597" s="357"/>
    </row>
    <row r="1598" spans="2:47" ht="25.5">
      <c r="B1598" s="52">
        <v>1592</v>
      </c>
      <c r="C1598" s="334">
        <v>73525</v>
      </c>
      <c r="D1598" s="81" t="s">
        <v>4283</v>
      </c>
      <c r="E1598" s="66" t="s">
        <v>3387</v>
      </c>
      <c r="F1598" s="55" t="s">
        <v>4523</v>
      </c>
      <c r="G1598" s="54" t="s">
        <v>4422</v>
      </c>
      <c r="H1598" s="54" t="s">
        <v>4422</v>
      </c>
      <c r="I1598" s="54" t="s">
        <v>4422</v>
      </c>
      <c r="J1598" s="34">
        <v>1</v>
      </c>
      <c r="K1598" s="34">
        <v>5</v>
      </c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>
        <v>1</v>
      </c>
      <c r="Y1598" s="34">
        <v>30</v>
      </c>
      <c r="Z1598" s="34"/>
      <c r="AA1598" s="34"/>
      <c r="AB1598" s="34"/>
      <c r="AC1598" s="34"/>
      <c r="AD1598" s="34"/>
      <c r="AE1598" s="34"/>
      <c r="AF1598" s="34"/>
      <c r="AG1598" s="34"/>
      <c r="AH1598" s="34">
        <v>1</v>
      </c>
      <c r="AI1598" s="34">
        <f t="shared" si="80"/>
        <v>15</v>
      </c>
      <c r="AJ1598" s="34"/>
      <c r="AK1598" s="34"/>
      <c r="AL1598" s="34"/>
      <c r="AM1598" s="34"/>
      <c r="AN1598" s="34"/>
      <c r="AO1598" s="34"/>
      <c r="AP1598" s="293">
        <f>MAX(K1598,M1598,O1598,Q1598,S1598,U1598,W1598,Y1598,AA1598,AC1598,AE1598,AG1598,AI1598,AK1598,AM1598,AO1598)*VLOOKUP(I1598,'5.- Instrumental'!$B$6:$O$303,14,FALSE)</f>
        <v>0</v>
      </c>
      <c r="AQ1598" s="356">
        <f>VLOOKUP(C1598,'6.- Insumos'!$B$5:$K$2417,10,FALSE)</f>
        <v>23.18</v>
      </c>
      <c r="AR1598" s="293">
        <f t="shared" si="81"/>
        <v>23.18</v>
      </c>
      <c r="AS1598" s="293">
        <f t="shared" si="79"/>
        <v>23.18</v>
      </c>
      <c r="AU1598" s="357"/>
    </row>
    <row r="1599" spans="2:47" ht="25.5">
      <c r="B1599" s="52">
        <v>1593</v>
      </c>
      <c r="C1599" s="334">
        <v>73542</v>
      </c>
      <c r="D1599" s="81" t="s">
        <v>4284</v>
      </c>
      <c r="E1599" s="66" t="s">
        <v>3387</v>
      </c>
      <c r="F1599" s="55" t="s">
        <v>4523</v>
      </c>
      <c r="G1599" s="54" t="s">
        <v>4422</v>
      </c>
      <c r="H1599" s="54" t="s">
        <v>4422</v>
      </c>
      <c r="I1599" s="54" t="s">
        <v>4422</v>
      </c>
      <c r="J1599" s="34">
        <v>1</v>
      </c>
      <c r="K1599" s="34">
        <v>5</v>
      </c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>
        <v>1</v>
      </c>
      <c r="Y1599" s="34">
        <v>30</v>
      </c>
      <c r="Z1599" s="34"/>
      <c r="AA1599" s="34"/>
      <c r="AB1599" s="34"/>
      <c r="AC1599" s="34"/>
      <c r="AD1599" s="34"/>
      <c r="AE1599" s="34"/>
      <c r="AF1599" s="34"/>
      <c r="AG1599" s="34"/>
      <c r="AH1599" s="34">
        <v>1</v>
      </c>
      <c r="AI1599" s="34">
        <f t="shared" si="80"/>
        <v>15</v>
      </c>
      <c r="AJ1599" s="34"/>
      <c r="AK1599" s="34"/>
      <c r="AL1599" s="34"/>
      <c r="AM1599" s="34"/>
      <c r="AN1599" s="34"/>
      <c r="AO1599" s="34"/>
      <c r="AP1599" s="293">
        <f>MAX(K1599,M1599,O1599,Q1599,S1599,U1599,W1599,Y1599,AA1599,AC1599,AE1599,AG1599,AI1599,AK1599,AM1599,AO1599)*VLOOKUP(I1599,'5.- Instrumental'!$B$6:$O$303,14,FALSE)</f>
        <v>0</v>
      </c>
      <c r="AQ1599" s="356">
        <f>VLOOKUP(C1599,'6.- Insumos'!$B$5:$K$2417,10,FALSE)</f>
        <v>23.18</v>
      </c>
      <c r="AR1599" s="293">
        <f t="shared" si="81"/>
        <v>23.18</v>
      </c>
      <c r="AS1599" s="293">
        <f t="shared" si="79"/>
        <v>23.18</v>
      </c>
      <c r="AU1599" s="357"/>
    </row>
    <row r="1600" spans="2:47" ht="25.5">
      <c r="B1600" s="52">
        <v>1594</v>
      </c>
      <c r="C1600" s="334">
        <v>73550</v>
      </c>
      <c r="D1600" s="361" t="s">
        <v>4646</v>
      </c>
      <c r="E1600" s="66" t="s">
        <v>3387</v>
      </c>
      <c r="F1600" s="55" t="s">
        <v>3388</v>
      </c>
      <c r="G1600" s="54" t="s">
        <v>4422</v>
      </c>
      <c r="H1600" s="54" t="s">
        <v>4422</v>
      </c>
      <c r="I1600" s="54" t="s">
        <v>4422</v>
      </c>
      <c r="J1600" s="34">
        <v>1</v>
      </c>
      <c r="K1600" s="34">
        <v>5</v>
      </c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>
        <v>1</v>
      </c>
      <c r="Y1600" s="34">
        <v>10</v>
      </c>
      <c r="Z1600" s="34"/>
      <c r="AA1600" s="34"/>
      <c r="AB1600" s="34"/>
      <c r="AC1600" s="34"/>
      <c r="AD1600" s="34"/>
      <c r="AE1600" s="34"/>
      <c r="AF1600" s="34"/>
      <c r="AG1600" s="34"/>
      <c r="AH1600" s="34">
        <v>1</v>
      </c>
      <c r="AI1600" s="34">
        <f t="shared" si="80"/>
        <v>5</v>
      </c>
      <c r="AJ1600" s="34"/>
      <c r="AK1600" s="34"/>
      <c r="AL1600" s="34"/>
      <c r="AM1600" s="34"/>
      <c r="AN1600" s="34"/>
      <c r="AO1600" s="34"/>
      <c r="AP1600" s="293">
        <f>MAX(K1600,M1600,O1600,Q1600,S1600,U1600,W1600,Y1600,AA1600,AC1600,AE1600,AG1600,AI1600,AK1600,AM1600,AO1600)*VLOOKUP(I1600,'5.- Instrumental'!$B$6:$O$303,14,FALSE)</f>
        <v>0</v>
      </c>
      <c r="AQ1600" s="356">
        <f>VLOOKUP(C1600,'6.- Insumos'!$B$5:$K$2417,10,FALSE)</f>
        <v>15.081250000000001</v>
      </c>
      <c r="AR1600" s="293">
        <f t="shared" si="81"/>
        <v>15.081250000000001</v>
      </c>
      <c r="AS1600" s="293">
        <f t="shared" si="79"/>
        <v>15.081250000000001</v>
      </c>
      <c r="AU1600" s="357"/>
    </row>
    <row r="1601" spans="2:47" ht="25.5">
      <c r="B1601" s="52">
        <v>1595</v>
      </c>
      <c r="C1601" s="334">
        <v>73560</v>
      </c>
      <c r="D1601" s="361" t="s">
        <v>4647</v>
      </c>
      <c r="E1601" s="66" t="s">
        <v>3387</v>
      </c>
      <c r="F1601" s="55" t="s">
        <v>3388</v>
      </c>
      <c r="G1601" s="54" t="s">
        <v>4422</v>
      </c>
      <c r="H1601" s="54" t="s">
        <v>4422</v>
      </c>
      <c r="I1601" s="54" t="s">
        <v>4422</v>
      </c>
      <c r="J1601" s="34">
        <v>1</v>
      </c>
      <c r="K1601" s="34">
        <v>5</v>
      </c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>
        <v>1</v>
      </c>
      <c r="Y1601" s="34">
        <v>10</v>
      </c>
      <c r="Z1601" s="34"/>
      <c r="AA1601" s="34"/>
      <c r="AB1601" s="34"/>
      <c r="AC1601" s="34"/>
      <c r="AD1601" s="34"/>
      <c r="AE1601" s="34"/>
      <c r="AF1601" s="34"/>
      <c r="AG1601" s="34"/>
      <c r="AH1601" s="34">
        <v>1</v>
      </c>
      <c r="AI1601" s="34">
        <f t="shared" si="80"/>
        <v>5</v>
      </c>
      <c r="AJ1601" s="34"/>
      <c r="AK1601" s="34"/>
      <c r="AL1601" s="34"/>
      <c r="AM1601" s="34"/>
      <c r="AN1601" s="34"/>
      <c r="AO1601" s="34"/>
      <c r="AP1601" s="293">
        <f>MAX(K1601,M1601,O1601,Q1601,S1601,U1601,W1601,Y1601,AA1601,AC1601,AE1601,AG1601,AI1601,AK1601,AM1601,AO1601)*VLOOKUP(I1601,'5.- Instrumental'!$B$6:$O$303,14,FALSE)</f>
        <v>0</v>
      </c>
      <c r="AQ1601" s="356">
        <f>VLOOKUP(C1601,'6.- Insumos'!$B$5:$K$2417,10,FALSE)</f>
        <v>15.081250000000001</v>
      </c>
      <c r="AR1601" s="293">
        <f t="shared" si="81"/>
        <v>15.081250000000001</v>
      </c>
      <c r="AS1601" s="293">
        <f t="shared" si="79"/>
        <v>15.081250000000001</v>
      </c>
      <c r="AU1601" s="357"/>
    </row>
    <row r="1602" spans="2:47" ht="25.5">
      <c r="B1602" s="52">
        <v>1596</v>
      </c>
      <c r="C1602" s="334">
        <v>73562</v>
      </c>
      <c r="D1602" s="81" t="s">
        <v>4285</v>
      </c>
      <c r="E1602" s="66" t="s">
        <v>3387</v>
      </c>
      <c r="F1602" s="55" t="s">
        <v>3388</v>
      </c>
      <c r="G1602" s="54" t="s">
        <v>4422</v>
      </c>
      <c r="H1602" s="54" t="s">
        <v>4422</v>
      </c>
      <c r="I1602" s="54" t="s">
        <v>4422</v>
      </c>
      <c r="J1602" s="34">
        <v>1</v>
      </c>
      <c r="K1602" s="34">
        <v>5</v>
      </c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>
        <v>1</v>
      </c>
      <c r="Y1602" s="34">
        <v>15</v>
      </c>
      <c r="Z1602" s="34"/>
      <c r="AA1602" s="34"/>
      <c r="AB1602" s="34"/>
      <c r="AC1602" s="34"/>
      <c r="AD1602" s="34"/>
      <c r="AE1602" s="34"/>
      <c r="AF1602" s="34"/>
      <c r="AG1602" s="34"/>
      <c r="AH1602" s="34">
        <v>1</v>
      </c>
      <c r="AI1602" s="34">
        <f t="shared" si="80"/>
        <v>7.5</v>
      </c>
      <c r="AJ1602" s="34"/>
      <c r="AK1602" s="34"/>
      <c r="AL1602" s="34"/>
      <c r="AM1602" s="34"/>
      <c r="AN1602" s="34"/>
      <c r="AO1602" s="34"/>
      <c r="AP1602" s="293">
        <f>MAX(K1602,M1602,O1602,Q1602,S1602,U1602,W1602,Y1602,AA1602,AC1602,AE1602,AG1602,AI1602,AK1602,AM1602,AO1602)*VLOOKUP(I1602,'5.- Instrumental'!$B$6:$O$303,14,FALSE)</f>
        <v>0</v>
      </c>
      <c r="AQ1602" s="356">
        <f>VLOOKUP(C1602,'6.- Insumos'!$B$5:$K$2417,10,FALSE)</f>
        <v>20.876249999999999</v>
      </c>
      <c r="AR1602" s="293">
        <f t="shared" si="81"/>
        <v>20.876249999999999</v>
      </c>
      <c r="AS1602" s="293">
        <f t="shared" si="79"/>
        <v>20.876249999999999</v>
      </c>
      <c r="AU1602" s="357"/>
    </row>
    <row r="1603" spans="2:47" ht="25.5">
      <c r="B1603" s="52">
        <v>1597</v>
      </c>
      <c r="C1603" s="334">
        <v>73580</v>
      </c>
      <c r="D1603" s="81" t="s">
        <v>4286</v>
      </c>
      <c r="E1603" s="66" t="s">
        <v>3387</v>
      </c>
      <c r="F1603" s="55" t="s">
        <v>4523</v>
      </c>
      <c r="G1603" s="54" t="s">
        <v>4422</v>
      </c>
      <c r="H1603" s="54" t="s">
        <v>4422</v>
      </c>
      <c r="I1603" s="54" t="s">
        <v>4422</v>
      </c>
      <c r="J1603" s="34">
        <v>1</v>
      </c>
      <c r="K1603" s="34">
        <v>5</v>
      </c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>
        <v>1</v>
      </c>
      <c r="Y1603" s="34">
        <v>30</v>
      </c>
      <c r="Z1603" s="34"/>
      <c r="AA1603" s="34"/>
      <c r="AB1603" s="34"/>
      <c r="AC1603" s="34"/>
      <c r="AD1603" s="34"/>
      <c r="AE1603" s="34"/>
      <c r="AF1603" s="34"/>
      <c r="AG1603" s="34"/>
      <c r="AH1603" s="34">
        <v>1</v>
      </c>
      <c r="AI1603" s="34">
        <f t="shared" si="80"/>
        <v>15</v>
      </c>
      <c r="AJ1603" s="34"/>
      <c r="AK1603" s="34"/>
      <c r="AL1603" s="34"/>
      <c r="AM1603" s="34"/>
      <c r="AN1603" s="34"/>
      <c r="AO1603" s="34"/>
      <c r="AP1603" s="293">
        <f>MAX(K1603,M1603,O1603,Q1603,S1603,U1603,W1603,Y1603,AA1603,AC1603,AE1603,AG1603,AI1603,AK1603,AM1603,AO1603)*VLOOKUP(I1603,'5.- Instrumental'!$B$6:$O$303,14,FALSE)</f>
        <v>0</v>
      </c>
      <c r="AQ1603" s="356">
        <f>VLOOKUP(C1603,'6.- Insumos'!$B$5:$K$2417,10,FALSE)</f>
        <v>23.18</v>
      </c>
      <c r="AR1603" s="293">
        <f t="shared" si="81"/>
        <v>23.18</v>
      </c>
      <c r="AS1603" s="293">
        <f t="shared" si="79"/>
        <v>23.18</v>
      </c>
      <c r="AU1603" s="357"/>
    </row>
    <row r="1604" spans="2:47" ht="25.5">
      <c r="B1604" s="52">
        <v>1598</v>
      </c>
      <c r="C1604" s="334">
        <v>73590</v>
      </c>
      <c r="D1604" s="361" t="s">
        <v>4648</v>
      </c>
      <c r="E1604" s="66" t="s">
        <v>3387</v>
      </c>
      <c r="F1604" s="55" t="s">
        <v>3388</v>
      </c>
      <c r="G1604" s="54" t="s">
        <v>4422</v>
      </c>
      <c r="H1604" s="54" t="s">
        <v>4422</v>
      </c>
      <c r="I1604" s="54" t="s">
        <v>4422</v>
      </c>
      <c r="J1604" s="34">
        <v>1</v>
      </c>
      <c r="K1604" s="34">
        <v>5</v>
      </c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>
        <v>1</v>
      </c>
      <c r="Y1604" s="34">
        <v>10</v>
      </c>
      <c r="Z1604" s="34"/>
      <c r="AA1604" s="34"/>
      <c r="AB1604" s="34"/>
      <c r="AC1604" s="34"/>
      <c r="AD1604" s="34"/>
      <c r="AE1604" s="34"/>
      <c r="AF1604" s="34"/>
      <c r="AG1604" s="34"/>
      <c r="AH1604" s="34">
        <v>1</v>
      </c>
      <c r="AI1604" s="34">
        <f t="shared" si="80"/>
        <v>5</v>
      </c>
      <c r="AJ1604" s="34"/>
      <c r="AK1604" s="34"/>
      <c r="AL1604" s="34"/>
      <c r="AM1604" s="34"/>
      <c r="AN1604" s="34"/>
      <c r="AO1604" s="34"/>
      <c r="AP1604" s="293">
        <f>MAX(K1604,M1604,O1604,Q1604,S1604,U1604,W1604,Y1604,AA1604,AC1604,AE1604,AG1604,AI1604,AK1604,AM1604,AO1604)*VLOOKUP(I1604,'5.- Instrumental'!$B$6:$O$303,14,FALSE)</f>
        <v>0</v>
      </c>
      <c r="AQ1604" s="356">
        <f>VLOOKUP(C1604,'6.- Insumos'!$B$5:$K$2417,10,FALSE)</f>
        <v>15.081250000000001</v>
      </c>
      <c r="AR1604" s="293">
        <f t="shared" si="81"/>
        <v>15.081250000000001</v>
      </c>
      <c r="AS1604" s="293">
        <f t="shared" si="79"/>
        <v>15.081250000000001</v>
      </c>
      <c r="AU1604" s="357"/>
    </row>
    <row r="1605" spans="2:47" ht="25.5">
      <c r="B1605" s="52">
        <v>1599</v>
      </c>
      <c r="C1605" s="334">
        <v>73600</v>
      </c>
      <c r="D1605" s="81" t="s">
        <v>4649</v>
      </c>
      <c r="E1605" s="66" t="s">
        <v>3387</v>
      </c>
      <c r="F1605" s="55" t="s">
        <v>3388</v>
      </c>
      <c r="G1605" s="54" t="s">
        <v>4422</v>
      </c>
      <c r="H1605" s="54" t="s">
        <v>4422</v>
      </c>
      <c r="I1605" s="54" t="s">
        <v>4422</v>
      </c>
      <c r="J1605" s="34">
        <v>1</v>
      </c>
      <c r="K1605" s="34">
        <v>5</v>
      </c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>
        <v>1</v>
      </c>
      <c r="Y1605" s="34">
        <v>10</v>
      </c>
      <c r="Z1605" s="34"/>
      <c r="AA1605" s="34"/>
      <c r="AB1605" s="34"/>
      <c r="AC1605" s="34"/>
      <c r="AD1605" s="34"/>
      <c r="AE1605" s="34"/>
      <c r="AF1605" s="34"/>
      <c r="AG1605" s="34"/>
      <c r="AH1605" s="34">
        <v>1</v>
      </c>
      <c r="AI1605" s="34">
        <f t="shared" si="80"/>
        <v>5</v>
      </c>
      <c r="AJ1605" s="34"/>
      <c r="AK1605" s="34"/>
      <c r="AL1605" s="34"/>
      <c r="AM1605" s="34"/>
      <c r="AN1605" s="34"/>
      <c r="AO1605" s="34"/>
      <c r="AP1605" s="293">
        <f>MAX(K1605,M1605,O1605,Q1605,S1605,U1605,W1605,Y1605,AA1605,AC1605,AE1605,AG1605,AI1605,AK1605,AM1605,AO1605)*VLOOKUP(I1605,'5.- Instrumental'!$B$6:$O$303,14,FALSE)</f>
        <v>0</v>
      </c>
      <c r="AQ1605" s="356">
        <f>VLOOKUP(C1605,'6.- Insumos'!$B$5:$K$2417,10,FALSE)</f>
        <v>15.081250000000001</v>
      </c>
      <c r="AR1605" s="293">
        <f t="shared" si="81"/>
        <v>15.081250000000001</v>
      </c>
      <c r="AS1605" s="293">
        <f t="shared" si="79"/>
        <v>15.081250000000001</v>
      </c>
      <c r="AU1605" s="357"/>
    </row>
    <row r="1606" spans="2:47" ht="25.5">
      <c r="B1606" s="52">
        <v>1600</v>
      </c>
      <c r="C1606" s="334">
        <v>73615</v>
      </c>
      <c r="D1606" s="81" t="s">
        <v>4287</v>
      </c>
      <c r="E1606" s="66" t="s">
        <v>3387</v>
      </c>
      <c r="F1606" s="55" t="s">
        <v>4523</v>
      </c>
      <c r="G1606" s="54" t="s">
        <v>4422</v>
      </c>
      <c r="H1606" s="54" t="s">
        <v>4422</v>
      </c>
      <c r="I1606" s="54" t="s">
        <v>4422</v>
      </c>
      <c r="J1606" s="34">
        <v>1</v>
      </c>
      <c r="K1606" s="34">
        <v>5</v>
      </c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>
        <v>1</v>
      </c>
      <c r="Y1606" s="34">
        <v>30</v>
      </c>
      <c r="Z1606" s="34"/>
      <c r="AA1606" s="34"/>
      <c r="AB1606" s="34"/>
      <c r="AC1606" s="34"/>
      <c r="AD1606" s="34"/>
      <c r="AE1606" s="34"/>
      <c r="AF1606" s="34"/>
      <c r="AG1606" s="34"/>
      <c r="AH1606" s="34">
        <v>1</v>
      </c>
      <c r="AI1606" s="34">
        <f t="shared" si="80"/>
        <v>15</v>
      </c>
      <c r="AJ1606" s="34"/>
      <c r="AK1606" s="34"/>
      <c r="AL1606" s="34"/>
      <c r="AM1606" s="34"/>
      <c r="AN1606" s="34"/>
      <c r="AO1606" s="34"/>
      <c r="AP1606" s="293">
        <f>MAX(K1606,M1606,O1606,Q1606,S1606,U1606,W1606,Y1606,AA1606,AC1606,AE1606,AG1606,AI1606,AK1606,AM1606,AO1606)*VLOOKUP(I1606,'5.- Instrumental'!$B$6:$O$303,14,FALSE)</f>
        <v>0</v>
      </c>
      <c r="AQ1606" s="356">
        <f>VLOOKUP(C1606,'6.- Insumos'!$B$5:$K$2417,10,FALSE)</f>
        <v>23.18</v>
      </c>
      <c r="AR1606" s="293">
        <f t="shared" si="81"/>
        <v>23.18</v>
      </c>
      <c r="AS1606" s="293">
        <f t="shared" si="79"/>
        <v>23.18</v>
      </c>
      <c r="AU1606" s="357"/>
    </row>
    <row r="1607" spans="2:47" ht="25.5">
      <c r="B1607" s="52">
        <v>1601</v>
      </c>
      <c r="C1607" s="334">
        <v>73620</v>
      </c>
      <c r="D1607" s="361" t="s">
        <v>4650</v>
      </c>
      <c r="E1607" s="66" t="s">
        <v>3387</v>
      </c>
      <c r="F1607" s="55" t="s">
        <v>3388</v>
      </c>
      <c r="G1607" s="54" t="s">
        <v>4422</v>
      </c>
      <c r="H1607" s="54" t="s">
        <v>4422</v>
      </c>
      <c r="I1607" s="54" t="s">
        <v>4422</v>
      </c>
      <c r="J1607" s="34">
        <v>1</v>
      </c>
      <c r="K1607" s="34">
        <v>5</v>
      </c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>
        <v>1</v>
      </c>
      <c r="Y1607" s="34">
        <v>10</v>
      </c>
      <c r="Z1607" s="34"/>
      <c r="AA1607" s="34"/>
      <c r="AB1607" s="34"/>
      <c r="AC1607" s="34"/>
      <c r="AD1607" s="34"/>
      <c r="AE1607" s="34"/>
      <c r="AF1607" s="34"/>
      <c r="AG1607" s="34"/>
      <c r="AH1607" s="34">
        <v>1</v>
      </c>
      <c r="AI1607" s="34">
        <f t="shared" si="80"/>
        <v>5</v>
      </c>
      <c r="AJ1607" s="34"/>
      <c r="AK1607" s="34"/>
      <c r="AL1607" s="34"/>
      <c r="AM1607" s="34"/>
      <c r="AN1607" s="34"/>
      <c r="AO1607" s="34"/>
      <c r="AP1607" s="293">
        <f>MAX(K1607,M1607,O1607,Q1607,S1607,U1607,W1607,Y1607,AA1607,AC1607,AE1607,AG1607,AI1607,AK1607,AM1607,AO1607)*VLOOKUP(I1607,'5.- Instrumental'!$B$6:$O$303,14,FALSE)</f>
        <v>0</v>
      </c>
      <c r="AQ1607" s="356">
        <f>VLOOKUP(C1607,'6.- Insumos'!$B$5:$K$2417,10,FALSE)</f>
        <v>15.081250000000001</v>
      </c>
      <c r="AR1607" s="293">
        <f t="shared" si="81"/>
        <v>15.081250000000001</v>
      </c>
      <c r="AS1607" s="293">
        <f t="shared" si="79"/>
        <v>15.081250000000001</v>
      </c>
      <c r="AU1607" s="357"/>
    </row>
    <row r="1608" spans="2:47" ht="25.5">
      <c r="B1608" s="52">
        <v>1602</v>
      </c>
      <c r="C1608" s="334">
        <v>73630</v>
      </c>
      <c r="D1608" s="81" t="s">
        <v>4288</v>
      </c>
      <c r="E1608" s="66" t="s">
        <v>3387</v>
      </c>
      <c r="F1608" s="55" t="s">
        <v>3388</v>
      </c>
      <c r="G1608" s="54" t="s">
        <v>4422</v>
      </c>
      <c r="H1608" s="54" t="s">
        <v>4422</v>
      </c>
      <c r="I1608" s="54" t="s">
        <v>4422</v>
      </c>
      <c r="J1608" s="34">
        <v>1</v>
      </c>
      <c r="K1608" s="34">
        <v>5</v>
      </c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>
        <v>1</v>
      </c>
      <c r="Y1608" s="34">
        <v>15</v>
      </c>
      <c r="Z1608" s="34"/>
      <c r="AA1608" s="34"/>
      <c r="AB1608" s="34"/>
      <c r="AC1608" s="34"/>
      <c r="AD1608" s="34"/>
      <c r="AE1608" s="34"/>
      <c r="AF1608" s="34"/>
      <c r="AG1608" s="34"/>
      <c r="AH1608" s="34">
        <v>1</v>
      </c>
      <c r="AI1608" s="34">
        <f t="shared" si="80"/>
        <v>7.5</v>
      </c>
      <c r="AJ1608" s="34"/>
      <c r="AK1608" s="34"/>
      <c r="AL1608" s="34"/>
      <c r="AM1608" s="34"/>
      <c r="AN1608" s="34"/>
      <c r="AO1608" s="34"/>
      <c r="AP1608" s="293">
        <f>MAX(K1608,M1608,O1608,Q1608,S1608,U1608,W1608,Y1608,AA1608,AC1608,AE1608,AG1608,AI1608,AK1608,AM1608,AO1608)*VLOOKUP(I1608,'5.- Instrumental'!$B$6:$O$303,14,FALSE)</f>
        <v>0</v>
      </c>
      <c r="AQ1608" s="356">
        <f>VLOOKUP(C1608,'6.- Insumos'!$B$5:$K$2417,10,FALSE)</f>
        <v>20.876249999999999</v>
      </c>
      <c r="AR1608" s="293">
        <f t="shared" si="81"/>
        <v>20.876249999999999</v>
      </c>
      <c r="AS1608" s="293">
        <f t="shared" si="79"/>
        <v>20.876249999999999</v>
      </c>
      <c r="AU1608" s="357"/>
    </row>
    <row r="1609" spans="2:47" ht="25.5">
      <c r="B1609" s="52">
        <v>1603</v>
      </c>
      <c r="C1609" s="334">
        <v>74000</v>
      </c>
      <c r="D1609" s="81" t="s">
        <v>4651</v>
      </c>
      <c r="E1609" s="66" t="s">
        <v>3387</v>
      </c>
      <c r="F1609" s="55" t="s">
        <v>3388</v>
      </c>
      <c r="G1609" s="54" t="s">
        <v>4422</v>
      </c>
      <c r="H1609" s="54" t="s">
        <v>4422</v>
      </c>
      <c r="I1609" s="54" t="s">
        <v>4422</v>
      </c>
      <c r="J1609" s="34">
        <v>1</v>
      </c>
      <c r="K1609" s="34">
        <v>5</v>
      </c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>
        <v>1</v>
      </c>
      <c r="Y1609" s="34">
        <v>8</v>
      </c>
      <c r="Z1609" s="34"/>
      <c r="AA1609" s="34"/>
      <c r="AB1609" s="34"/>
      <c r="AC1609" s="34"/>
      <c r="AD1609" s="34"/>
      <c r="AE1609" s="34"/>
      <c r="AF1609" s="34"/>
      <c r="AG1609" s="34"/>
      <c r="AH1609" s="34">
        <v>1</v>
      </c>
      <c r="AI1609" s="34">
        <f t="shared" si="80"/>
        <v>4</v>
      </c>
      <c r="AJ1609" s="34"/>
      <c r="AK1609" s="34"/>
      <c r="AL1609" s="34"/>
      <c r="AM1609" s="34"/>
      <c r="AN1609" s="34"/>
      <c r="AO1609" s="34"/>
      <c r="AP1609" s="293">
        <f>MAX(K1609,M1609,O1609,Q1609,S1609,U1609,W1609,Y1609,AA1609,AC1609,AE1609,AG1609,AI1609,AK1609,AM1609,AO1609)*VLOOKUP(I1609,'5.- Instrumental'!$B$6:$O$303,14,FALSE)</f>
        <v>0</v>
      </c>
      <c r="AQ1609" s="356">
        <f>VLOOKUP(C1609,'6.- Insumos'!$B$5:$K$2417,10,FALSE)</f>
        <v>9.286249999999999</v>
      </c>
      <c r="AR1609" s="293">
        <f>AP1609+AQ1609</f>
        <v>9.286249999999999</v>
      </c>
      <c r="AS1609" s="293">
        <f t="shared" si="79"/>
        <v>9.286249999999999</v>
      </c>
      <c r="AU1609" s="357"/>
    </row>
    <row r="1610" spans="2:47" ht="38.25">
      <c r="B1610" s="52">
        <v>1604</v>
      </c>
      <c r="C1610" s="334">
        <v>74020</v>
      </c>
      <c r="D1610" s="361" t="s">
        <v>4652</v>
      </c>
      <c r="E1610" s="66" t="s">
        <v>3387</v>
      </c>
      <c r="F1610" s="55" t="s">
        <v>3388</v>
      </c>
      <c r="G1610" s="54" t="s">
        <v>4422</v>
      </c>
      <c r="H1610" s="54" t="s">
        <v>4422</v>
      </c>
      <c r="I1610" s="54" t="s">
        <v>4422</v>
      </c>
      <c r="J1610" s="34">
        <v>1</v>
      </c>
      <c r="K1610" s="34">
        <v>5</v>
      </c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>
        <v>1</v>
      </c>
      <c r="Y1610" s="34">
        <v>10</v>
      </c>
      <c r="Z1610" s="34"/>
      <c r="AA1610" s="34"/>
      <c r="AB1610" s="34"/>
      <c r="AC1610" s="34"/>
      <c r="AD1610" s="34"/>
      <c r="AE1610" s="34"/>
      <c r="AF1610" s="34"/>
      <c r="AG1610" s="34"/>
      <c r="AH1610" s="34">
        <v>1</v>
      </c>
      <c r="AI1610" s="34">
        <f t="shared" si="80"/>
        <v>5</v>
      </c>
      <c r="AJ1610" s="34"/>
      <c r="AK1610" s="34"/>
      <c r="AL1610" s="34"/>
      <c r="AM1610" s="34"/>
      <c r="AN1610" s="34"/>
      <c r="AO1610" s="34"/>
      <c r="AP1610" s="293">
        <f>MAX(K1610,M1610,O1610,Q1610,S1610,U1610,W1610,Y1610,AA1610,AC1610,AE1610,AG1610,AI1610,AK1610,AM1610,AO1610)*VLOOKUP(I1610,'5.- Instrumental'!$B$6:$O$303,14,FALSE)</f>
        <v>0</v>
      </c>
      <c r="AQ1610" s="356">
        <f>VLOOKUP(C1610,'6.- Insumos'!$B$5:$K$2417,10,FALSE)</f>
        <v>15.081250000000001</v>
      </c>
      <c r="AR1610" s="293">
        <f>AP1610+AQ1610</f>
        <v>15.081250000000001</v>
      </c>
      <c r="AS1610" s="293">
        <f t="shared" si="79"/>
        <v>15.081250000000001</v>
      </c>
      <c r="AU1610" s="357"/>
    </row>
    <row r="1611" spans="2:47" ht="25.5">
      <c r="B1611" s="52">
        <v>1605</v>
      </c>
      <c r="C1611" s="334">
        <v>74190</v>
      </c>
      <c r="D1611" s="81" t="s">
        <v>587</v>
      </c>
      <c r="E1611" s="34" t="s">
        <v>3387</v>
      </c>
      <c r="F1611" s="365" t="s">
        <v>4523</v>
      </c>
      <c r="G1611" s="54" t="s">
        <v>4422</v>
      </c>
      <c r="H1611" s="54" t="s">
        <v>4422</v>
      </c>
      <c r="I1611" s="54" t="s">
        <v>4422</v>
      </c>
      <c r="J1611" s="34">
        <v>1</v>
      </c>
      <c r="K1611" s="34">
        <v>10</v>
      </c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>
        <v>1</v>
      </c>
      <c r="Y1611" s="34">
        <v>30</v>
      </c>
      <c r="Z1611" s="34"/>
      <c r="AA1611" s="34"/>
      <c r="AB1611" s="34"/>
      <c r="AC1611" s="34"/>
      <c r="AD1611" s="34"/>
      <c r="AE1611" s="34"/>
      <c r="AF1611" s="34"/>
      <c r="AG1611" s="34"/>
      <c r="AH1611" s="34">
        <v>1</v>
      </c>
      <c r="AI1611" s="34">
        <f t="shared" si="80"/>
        <v>15</v>
      </c>
      <c r="AJ1611" s="34"/>
      <c r="AK1611" s="34"/>
      <c r="AL1611" s="34"/>
      <c r="AM1611" s="34"/>
      <c r="AN1611" s="34"/>
      <c r="AO1611" s="34"/>
      <c r="AP1611" s="293">
        <f>MAX(K1611,M1611,O1611,Q1611,S1611,U1611,W1611,Y1611,AA1611,AC1611,AE1611,AG1611,AI1611,AK1611,AM1611,AO1611)*VLOOKUP(I1611,'5.- Instrumental'!$B$6:$O$303,14,FALSE)</f>
        <v>0</v>
      </c>
      <c r="AQ1611" s="356">
        <f>VLOOKUP(C1611,'6.- Insumos'!$B$5:$K$2417,10,FALSE)</f>
        <v>23.18</v>
      </c>
      <c r="AR1611" s="293">
        <f t="shared" ref="AR1611:AR1630" si="82">AP1611+AQ1611</f>
        <v>23.18</v>
      </c>
      <c r="AS1611" s="293">
        <f t="shared" si="79"/>
        <v>23.18</v>
      </c>
      <c r="AU1611" s="357"/>
    </row>
    <row r="1612" spans="2:47" ht="25.5">
      <c r="B1612" s="52">
        <v>1606</v>
      </c>
      <c r="C1612" s="334">
        <v>74220</v>
      </c>
      <c r="D1612" s="81" t="s">
        <v>2302</v>
      </c>
      <c r="E1612" s="371" t="s">
        <v>3387</v>
      </c>
      <c r="F1612" s="55" t="s">
        <v>4523</v>
      </c>
      <c r="G1612" s="54" t="s">
        <v>4422</v>
      </c>
      <c r="H1612" s="54" t="s">
        <v>4422</v>
      </c>
      <c r="I1612" s="54" t="s">
        <v>4422</v>
      </c>
      <c r="J1612" s="34">
        <v>1</v>
      </c>
      <c r="K1612" s="34">
        <v>5</v>
      </c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>
        <v>1</v>
      </c>
      <c r="Y1612" s="34">
        <v>30</v>
      </c>
      <c r="Z1612" s="34"/>
      <c r="AA1612" s="34"/>
      <c r="AB1612" s="34"/>
      <c r="AC1612" s="34"/>
      <c r="AD1612" s="34"/>
      <c r="AE1612" s="34"/>
      <c r="AF1612" s="34"/>
      <c r="AG1612" s="34"/>
      <c r="AH1612" s="34">
        <v>1</v>
      </c>
      <c r="AI1612" s="34">
        <f t="shared" si="80"/>
        <v>15</v>
      </c>
      <c r="AJ1612" s="34"/>
      <c r="AK1612" s="34"/>
      <c r="AL1612" s="34"/>
      <c r="AM1612" s="34"/>
      <c r="AN1612" s="34"/>
      <c r="AO1612" s="34"/>
      <c r="AP1612" s="293">
        <f>MAX(K1612,M1612,O1612,Q1612,S1612,U1612,W1612,Y1612,AA1612,AC1612,AE1612,AG1612,AI1612,AK1612,AM1612,AO1612)*VLOOKUP(I1612,'5.- Instrumental'!$B$6:$O$303,14,FALSE)</f>
        <v>0</v>
      </c>
      <c r="AQ1612" s="356">
        <f>VLOOKUP(C1612,'6.- Insumos'!$B$5:$K$2417,10,FALSE)</f>
        <v>23.18</v>
      </c>
      <c r="AR1612" s="293">
        <f t="shared" si="82"/>
        <v>23.18</v>
      </c>
      <c r="AS1612" s="293">
        <f t="shared" si="79"/>
        <v>23.18</v>
      </c>
      <c r="AU1612" s="357"/>
    </row>
    <row r="1613" spans="2:47" ht="38.25">
      <c r="B1613" s="52">
        <v>1607</v>
      </c>
      <c r="C1613" s="334">
        <v>74246</v>
      </c>
      <c r="D1613" s="81" t="s">
        <v>2303</v>
      </c>
      <c r="E1613" s="55" t="s">
        <v>3387</v>
      </c>
      <c r="F1613" s="55" t="s">
        <v>4523</v>
      </c>
      <c r="G1613" s="54" t="s">
        <v>4422</v>
      </c>
      <c r="H1613" s="54" t="s">
        <v>4422</v>
      </c>
      <c r="I1613" s="54" t="s">
        <v>4422</v>
      </c>
      <c r="J1613" s="34">
        <v>1</v>
      </c>
      <c r="K1613" s="34">
        <v>5</v>
      </c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>
        <v>1</v>
      </c>
      <c r="Y1613" s="34">
        <v>30</v>
      </c>
      <c r="Z1613" s="34"/>
      <c r="AA1613" s="34"/>
      <c r="AB1613" s="34"/>
      <c r="AC1613" s="34"/>
      <c r="AD1613" s="34"/>
      <c r="AE1613" s="34"/>
      <c r="AF1613" s="34"/>
      <c r="AG1613" s="34"/>
      <c r="AH1613" s="34">
        <v>1</v>
      </c>
      <c r="AI1613" s="34">
        <f t="shared" si="80"/>
        <v>15</v>
      </c>
      <c r="AJ1613" s="34"/>
      <c r="AK1613" s="34"/>
      <c r="AL1613" s="34"/>
      <c r="AM1613" s="34"/>
      <c r="AN1613" s="34"/>
      <c r="AO1613" s="34"/>
      <c r="AP1613" s="293">
        <f>MAX(K1613,M1613,O1613,Q1613,S1613,U1613,W1613,Y1613,AA1613,AC1613,AE1613,AG1613,AI1613,AK1613,AM1613,AO1613)*VLOOKUP(I1613,'5.- Instrumental'!$B$6:$O$303,14,FALSE)</f>
        <v>0</v>
      </c>
      <c r="AQ1613" s="356">
        <f>VLOOKUP(C1613,'6.- Insumos'!$B$5:$K$2417,10,FALSE)</f>
        <v>23.18</v>
      </c>
      <c r="AR1613" s="293">
        <f t="shared" si="82"/>
        <v>23.18</v>
      </c>
      <c r="AS1613" s="293">
        <f t="shared" si="79"/>
        <v>23.18</v>
      </c>
      <c r="AU1613" s="357"/>
    </row>
    <row r="1614" spans="2:47" ht="51">
      <c r="B1614" s="52">
        <v>1608</v>
      </c>
      <c r="C1614" s="334">
        <v>74249</v>
      </c>
      <c r="D1614" s="81" t="s">
        <v>2304</v>
      </c>
      <c r="E1614" s="55" t="s">
        <v>3387</v>
      </c>
      <c r="F1614" s="55" t="s">
        <v>4523</v>
      </c>
      <c r="G1614" s="54" t="s">
        <v>4422</v>
      </c>
      <c r="H1614" s="54" t="s">
        <v>4422</v>
      </c>
      <c r="I1614" s="54" t="s">
        <v>4422</v>
      </c>
      <c r="J1614" s="34">
        <v>1</v>
      </c>
      <c r="K1614" s="34">
        <v>5</v>
      </c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>
        <v>1</v>
      </c>
      <c r="Y1614" s="34">
        <v>30</v>
      </c>
      <c r="Z1614" s="34"/>
      <c r="AA1614" s="34"/>
      <c r="AB1614" s="34"/>
      <c r="AC1614" s="34"/>
      <c r="AD1614" s="34"/>
      <c r="AE1614" s="34"/>
      <c r="AF1614" s="34"/>
      <c r="AG1614" s="34"/>
      <c r="AH1614" s="34">
        <v>1</v>
      </c>
      <c r="AI1614" s="34">
        <f t="shared" si="80"/>
        <v>15</v>
      </c>
      <c r="AJ1614" s="34"/>
      <c r="AK1614" s="34"/>
      <c r="AL1614" s="34"/>
      <c r="AM1614" s="34"/>
      <c r="AN1614" s="34"/>
      <c r="AO1614" s="34"/>
      <c r="AP1614" s="293">
        <f>MAX(K1614,M1614,O1614,Q1614,S1614,U1614,W1614,Y1614,AA1614,AC1614,AE1614,AG1614,AI1614,AK1614,AM1614,AO1614)*VLOOKUP(I1614,'5.- Instrumental'!$B$6:$O$303,14,FALSE)</f>
        <v>0</v>
      </c>
      <c r="AQ1614" s="356">
        <f>VLOOKUP(C1614,'6.- Insumos'!$B$5:$K$2417,10,FALSE)</f>
        <v>23.18</v>
      </c>
      <c r="AR1614" s="293">
        <f t="shared" si="82"/>
        <v>23.18</v>
      </c>
      <c r="AS1614" s="293">
        <f t="shared" si="79"/>
        <v>23.18</v>
      </c>
      <c r="AU1614" s="357"/>
    </row>
    <row r="1615" spans="2:47" ht="25.5">
      <c r="B1615" s="52">
        <v>1609</v>
      </c>
      <c r="C1615" s="334">
        <v>74250</v>
      </c>
      <c r="D1615" s="81" t="s">
        <v>2305</v>
      </c>
      <c r="E1615" s="55" t="s">
        <v>3387</v>
      </c>
      <c r="F1615" s="55" t="s">
        <v>4523</v>
      </c>
      <c r="G1615" s="54" t="s">
        <v>4422</v>
      </c>
      <c r="H1615" s="54" t="s">
        <v>4422</v>
      </c>
      <c r="I1615" s="54" t="s">
        <v>4422</v>
      </c>
      <c r="J1615" s="34">
        <v>1</v>
      </c>
      <c r="K1615" s="34">
        <v>5</v>
      </c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>
        <v>1</v>
      </c>
      <c r="Y1615" s="34">
        <v>50</v>
      </c>
      <c r="Z1615" s="34"/>
      <c r="AA1615" s="34"/>
      <c r="AB1615" s="34"/>
      <c r="AC1615" s="34"/>
      <c r="AD1615" s="34"/>
      <c r="AE1615" s="34"/>
      <c r="AF1615" s="34"/>
      <c r="AG1615" s="34"/>
      <c r="AH1615" s="34">
        <v>1</v>
      </c>
      <c r="AI1615" s="34">
        <f t="shared" si="80"/>
        <v>25</v>
      </c>
      <c r="AJ1615" s="34"/>
      <c r="AK1615" s="34"/>
      <c r="AL1615" s="34"/>
      <c r="AM1615" s="34"/>
      <c r="AN1615" s="34"/>
      <c r="AO1615" s="34"/>
      <c r="AP1615" s="293">
        <f>MAX(K1615,M1615,O1615,Q1615,S1615,U1615,W1615,Y1615,AA1615,AC1615,AE1615,AG1615,AI1615,AK1615,AM1615,AO1615)*VLOOKUP(I1615,'5.- Instrumental'!$B$6:$O$303,14,FALSE)</f>
        <v>0</v>
      </c>
      <c r="AQ1615" s="356">
        <f>VLOOKUP(C1615,'6.- Insumos'!$B$5:$K$2417,10,FALSE)</f>
        <v>23.18</v>
      </c>
      <c r="AR1615" s="293">
        <f t="shared" si="82"/>
        <v>23.18</v>
      </c>
      <c r="AS1615" s="293">
        <f t="shared" si="79"/>
        <v>23.18</v>
      </c>
      <c r="AU1615" s="357"/>
    </row>
    <row r="1616" spans="2:47" ht="38.25">
      <c r="B1616" s="52">
        <v>1610</v>
      </c>
      <c r="C1616" s="334">
        <v>74280</v>
      </c>
      <c r="D1616" s="81" t="s">
        <v>2306</v>
      </c>
      <c r="E1616" s="55" t="s">
        <v>3387</v>
      </c>
      <c r="F1616" s="55" t="s">
        <v>4523</v>
      </c>
      <c r="G1616" s="54" t="s">
        <v>4422</v>
      </c>
      <c r="H1616" s="54" t="s">
        <v>4422</v>
      </c>
      <c r="I1616" s="54" t="s">
        <v>4422</v>
      </c>
      <c r="J1616" s="34">
        <v>1</v>
      </c>
      <c r="K1616" s="34">
        <v>5</v>
      </c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>
        <v>1</v>
      </c>
      <c r="Y1616" s="34">
        <v>60</v>
      </c>
      <c r="Z1616" s="34"/>
      <c r="AA1616" s="34"/>
      <c r="AB1616" s="34"/>
      <c r="AC1616" s="34"/>
      <c r="AD1616" s="34"/>
      <c r="AE1616" s="34"/>
      <c r="AF1616" s="34"/>
      <c r="AG1616" s="34"/>
      <c r="AH1616" s="34">
        <v>1</v>
      </c>
      <c r="AI1616" s="34">
        <f t="shared" si="80"/>
        <v>30</v>
      </c>
      <c r="AJ1616" s="34"/>
      <c r="AK1616" s="34"/>
      <c r="AL1616" s="34"/>
      <c r="AM1616" s="34"/>
      <c r="AN1616" s="34"/>
      <c r="AO1616" s="34"/>
      <c r="AP1616" s="293">
        <f>MAX(K1616,M1616,O1616,Q1616,S1616,U1616,W1616,Y1616,AA1616,AC1616,AE1616,AG1616,AI1616,AK1616,AM1616,AO1616)*VLOOKUP(I1616,'5.- Instrumental'!$B$6:$O$303,14,FALSE)</f>
        <v>0</v>
      </c>
      <c r="AQ1616" s="356">
        <f>VLOOKUP(C1616,'6.- Insumos'!$B$5:$K$2417,10,FALSE)</f>
        <v>23.18</v>
      </c>
      <c r="AR1616" s="293">
        <f t="shared" si="82"/>
        <v>23.18</v>
      </c>
      <c r="AS1616" s="293">
        <f t="shared" si="79"/>
        <v>23.18</v>
      </c>
      <c r="AU1616" s="357"/>
    </row>
    <row r="1617" spans="2:47" ht="25.5">
      <c r="B1617" s="52">
        <v>1611</v>
      </c>
      <c r="C1617" s="334">
        <v>74290</v>
      </c>
      <c r="D1617" s="81" t="s">
        <v>2307</v>
      </c>
      <c r="E1617" s="55" t="s">
        <v>3387</v>
      </c>
      <c r="F1617" s="55" t="s">
        <v>4523</v>
      </c>
      <c r="G1617" s="54" t="s">
        <v>4422</v>
      </c>
      <c r="H1617" s="54" t="s">
        <v>4422</v>
      </c>
      <c r="I1617" s="54" t="s">
        <v>4422</v>
      </c>
      <c r="J1617" s="34">
        <v>1</v>
      </c>
      <c r="K1617" s="34">
        <v>10</v>
      </c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>
        <v>1</v>
      </c>
      <c r="Y1617" s="34">
        <v>20</v>
      </c>
      <c r="Z1617" s="34"/>
      <c r="AA1617" s="34"/>
      <c r="AB1617" s="34"/>
      <c r="AC1617" s="34"/>
      <c r="AD1617" s="34"/>
      <c r="AE1617" s="34"/>
      <c r="AF1617" s="34"/>
      <c r="AG1617" s="34"/>
      <c r="AH1617" s="34">
        <v>1</v>
      </c>
      <c r="AI1617" s="34">
        <f t="shared" si="80"/>
        <v>10</v>
      </c>
      <c r="AJ1617" s="34"/>
      <c r="AK1617" s="34"/>
      <c r="AL1617" s="34"/>
      <c r="AM1617" s="34"/>
      <c r="AN1617" s="34"/>
      <c r="AO1617" s="34"/>
      <c r="AP1617" s="293">
        <f>MAX(K1617,M1617,O1617,Q1617,S1617,U1617,W1617,Y1617,AA1617,AC1617,AE1617,AG1617,AI1617,AK1617,AM1617,AO1617)*VLOOKUP(I1617,'5.- Instrumental'!$B$6:$O$303,14,FALSE)</f>
        <v>0</v>
      </c>
      <c r="AQ1617" s="356">
        <f>VLOOKUP(C1617,'6.- Insumos'!$B$5:$K$2417,10,FALSE)</f>
        <v>23.18</v>
      </c>
      <c r="AR1617" s="293">
        <f t="shared" si="82"/>
        <v>23.18</v>
      </c>
      <c r="AS1617" s="293">
        <f t="shared" si="79"/>
        <v>23.18</v>
      </c>
      <c r="AU1617" s="357"/>
    </row>
    <row r="1618" spans="2:47" ht="25.5">
      <c r="B1618" s="52">
        <v>1612</v>
      </c>
      <c r="C1618" s="334">
        <v>74300</v>
      </c>
      <c r="D1618" s="81" t="s">
        <v>2308</v>
      </c>
      <c r="E1618" s="55" t="s">
        <v>3387</v>
      </c>
      <c r="F1618" s="55" t="s">
        <v>4523</v>
      </c>
      <c r="G1618" s="54" t="s">
        <v>4422</v>
      </c>
      <c r="H1618" s="54" t="s">
        <v>4422</v>
      </c>
      <c r="I1618" s="54" t="s">
        <v>4422</v>
      </c>
      <c r="J1618" s="34">
        <v>1</v>
      </c>
      <c r="K1618" s="34">
        <v>10</v>
      </c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>
        <v>1</v>
      </c>
      <c r="Y1618" s="34">
        <v>20</v>
      </c>
      <c r="Z1618" s="34"/>
      <c r="AA1618" s="34"/>
      <c r="AB1618" s="34"/>
      <c r="AC1618" s="34"/>
      <c r="AD1618" s="34"/>
      <c r="AE1618" s="34"/>
      <c r="AF1618" s="34"/>
      <c r="AG1618" s="34"/>
      <c r="AH1618" s="34">
        <v>1</v>
      </c>
      <c r="AI1618" s="34">
        <f t="shared" si="80"/>
        <v>10</v>
      </c>
      <c r="AJ1618" s="34"/>
      <c r="AK1618" s="34"/>
      <c r="AL1618" s="34"/>
      <c r="AM1618" s="34"/>
      <c r="AN1618" s="34"/>
      <c r="AO1618" s="34"/>
      <c r="AP1618" s="293">
        <f>MAX(K1618,M1618,O1618,Q1618,S1618,U1618,W1618,Y1618,AA1618,AC1618,AE1618,AG1618,AI1618,AK1618,AM1618,AO1618)*VLOOKUP(I1618,'5.- Instrumental'!$B$6:$O$303,14,FALSE)</f>
        <v>0</v>
      </c>
      <c r="AQ1618" s="356">
        <f>VLOOKUP(C1618,'6.- Insumos'!$B$5:$K$2417,10,FALSE)</f>
        <v>23.18</v>
      </c>
      <c r="AR1618" s="293">
        <f t="shared" si="82"/>
        <v>23.18</v>
      </c>
      <c r="AS1618" s="293">
        <f t="shared" si="79"/>
        <v>23.18</v>
      </c>
      <c r="AU1618" s="357"/>
    </row>
    <row r="1619" spans="2:47" ht="25.5">
      <c r="B1619" s="52">
        <v>1613</v>
      </c>
      <c r="C1619" s="334">
        <v>74301</v>
      </c>
      <c r="D1619" s="81" t="s">
        <v>2309</v>
      </c>
      <c r="E1619" s="55" t="s">
        <v>3387</v>
      </c>
      <c r="F1619" s="55" t="s">
        <v>4523</v>
      </c>
      <c r="G1619" s="54" t="s">
        <v>4422</v>
      </c>
      <c r="H1619" s="54" t="s">
        <v>4422</v>
      </c>
      <c r="I1619" s="54" t="s">
        <v>4422</v>
      </c>
      <c r="J1619" s="34">
        <v>1</v>
      </c>
      <c r="K1619" s="34">
        <v>10</v>
      </c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>
        <v>1</v>
      </c>
      <c r="Y1619" s="34">
        <v>20</v>
      </c>
      <c r="Z1619" s="34"/>
      <c r="AA1619" s="34"/>
      <c r="AB1619" s="34"/>
      <c r="AC1619" s="34"/>
      <c r="AD1619" s="34"/>
      <c r="AE1619" s="34"/>
      <c r="AF1619" s="34"/>
      <c r="AG1619" s="34"/>
      <c r="AH1619" s="34">
        <v>1</v>
      </c>
      <c r="AI1619" s="34">
        <f t="shared" si="80"/>
        <v>10</v>
      </c>
      <c r="AJ1619" s="34"/>
      <c r="AK1619" s="34"/>
      <c r="AL1619" s="34"/>
      <c r="AM1619" s="34"/>
      <c r="AN1619" s="34"/>
      <c r="AO1619" s="34"/>
      <c r="AP1619" s="293">
        <f>MAX(K1619,M1619,O1619,Q1619,S1619,U1619,W1619,Y1619,AA1619,AC1619,AE1619,AG1619,AI1619,AK1619,AM1619,AO1619)*VLOOKUP(I1619,'5.- Instrumental'!$B$6:$O$303,14,FALSE)</f>
        <v>0</v>
      </c>
      <c r="AQ1619" s="356">
        <f>VLOOKUP(C1619,'6.- Insumos'!$B$5:$K$2417,10,FALSE)</f>
        <v>23.18</v>
      </c>
      <c r="AR1619" s="293">
        <f t="shared" si="82"/>
        <v>23.18</v>
      </c>
      <c r="AS1619" s="293">
        <f t="shared" si="79"/>
        <v>23.18</v>
      </c>
      <c r="AU1619" s="357"/>
    </row>
    <row r="1620" spans="2:47" ht="25.5">
      <c r="B1620" s="52">
        <v>1614</v>
      </c>
      <c r="C1620" s="334">
        <v>74305</v>
      </c>
      <c r="D1620" s="81" t="s">
        <v>2310</v>
      </c>
      <c r="E1620" s="55" t="s">
        <v>3387</v>
      </c>
      <c r="F1620" s="55" t="s">
        <v>4523</v>
      </c>
      <c r="G1620" s="54" t="s">
        <v>4422</v>
      </c>
      <c r="H1620" s="54" t="s">
        <v>4422</v>
      </c>
      <c r="I1620" s="54" t="s">
        <v>4422</v>
      </c>
      <c r="J1620" s="34">
        <v>1</v>
      </c>
      <c r="K1620" s="34">
        <v>10</v>
      </c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>
        <v>1</v>
      </c>
      <c r="Y1620" s="34">
        <v>20</v>
      </c>
      <c r="Z1620" s="34"/>
      <c r="AA1620" s="34"/>
      <c r="AB1620" s="34"/>
      <c r="AC1620" s="34"/>
      <c r="AD1620" s="34"/>
      <c r="AE1620" s="34"/>
      <c r="AF1620" s="34"/>
      <c r="AG1620" s="34"/>
      <c r="AH1620" s="34">
        <v>1</v>
      </c>
      <c r="AI1620" s="34">
        <f t="shared" si="80"/>
        <v>10</v>
      </c>
      <c r="AJ1620" s="34"/>
      <c r="AK1620" s="34"/>
      <c r="AL1620" s="34"/>
      <c r="AM1620" s="34"/>
      <c r="AN1620" s="34"/>
      <c r="AO1620" s="34"/>
      <c r="AP1620" s="293">
        <f>MAX(K1620,M1620,O1620,Q1620,S1620,U1620,W1620,Y1620,AA1620,AC1620,AE1620,AG1620,AI1620,AK1620,AM1620,AO1620)*VLOOKUP(I1620,'5.- Instrumental'!$B$6:$O$303,14,FALSE)</f>
        <v>0</v>
      </c>
      <c r="AQ1620" s="356">
        <f>VLOOKUP(C1620,'6.- Insumos'!$B$5:$K$2417,10,FALSE)</f>
        <v>23.18</v>
      </c>
      <c r="AR1620" s="293">
        <f t="shared" si="82"/>
        <v>23.18</v>
      </c>
      <c r="AS1620" s="293">
        <f t="shared" si="79"/>
        <v>23.18</v>
      </c>
      <c r="AU1620" s="357"/>
    </row>
    <row r="1621" spans="2:47" ht="25.5">
      <c r="B1621" s="52">
        <v>1615</v>
      </c>
      <c r="C1621" s="334">
        <v>74320</v>
      </c>
      <c r="D1621" s="81" t="s">
        <v>2311</v>
      </c>
      <c r="E1621" s="55" t="s">
        <v>3387</v>
      </c>
      <c r="F1621" s="55" t="s">
        <v>4523</v>
      </c>
      <c r="G1621" s="54" t="s">
        <v>4422</v>
      </c>
      <c r="H1621" s="54" t="s">
        <v>4422</v>
      </c>
      <c r="I1621" s="54" t="s">
        <v>4422</v>
      </c>
      <c r="J1621" s="34">
        <v>1</v>
      </c>
      <c r="K1621" s="34">
        <v>10</v>
      </c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>
        <v>1</v>
      </c>
      <c r="Y1621" s="34">
        <v>20</v>
      </c>
      <c r="Z1621" s="34"/>
      <c r="AA1621" s="34"/>
      <c r="AB1621" s="34"/>
      <c r="AC1621" s="34"/>
      <c r="AD1621" s="34"/>
      <c r="AE1621" s="34"/>
      <c r="AF1621" s="34"/>
      <c r="AG1621" s="34"/>
      <c r="AH1621" s="34">
        <v>1</v>
      </c>
      <c r="AI1621" s="34">
        <f t="shared" si="80"/>
        <v>10</v>
      </c>
      <c r="AJ1621" s="34"/>
      <c r="AK1621" s="34"/>
      <c r="AL1621" s="34"/>
      <c r="AM1621" s="34"/>
      <c r="AN1621" s="34"/>
      <c r="AO1621" s="34"/>
      <c r="AP1621" s="293">
        <f>MAX(K1621,M1621,O1621,Q1621,S1621,U1621,W1621,Y1621,AA1621,AC1621,AE1621,AG1621,AI1621,AK1621,AM1621,AO1621)*VLOOKUP(I1621,'5.- Instrumental'!$B$6:$O$303,14,FALSE)</f>
        <v>0</v>
      </c>
      <c r="AQ1621" s="356">
        <f>VLOOKUP(C1621,'6.- Insumos'!$B$5:$K$2417,10,FALSE)</f>
        <v>23.18</v>
      </c>
      <c r="AR1621" s="293">
        <f t="shared" si="82"/>
        <v>23.18</v>
      </c>
      <c r="AS1621" s="293">
        <f t="shared" si="79"/>
        <v>23.18</v>
      </c>
      <c r="AU1621" s="357"/>
    </row>
    <row r="1622" spans="2:47" ht="25.5">
      <c r="B1622" s="52">
        <v>1616</v>
      </c>
      <c r="C1622" s="334">
        <v>74400</v>
      </c>
      <c r="D1622" s="361" t="s">
        <v>4653</v>
      </c>
      <c r="E1622" s="55" t="s">
        <v>3387</v>
      </c>
      <c r="F1622" s="55" t="s">
        <v>4523</v>
      </c>
      <c r="G1622" s="54" t="s">
        <v>4422</v>
      </c>
      <c r="H1622" s="54" t="s">
        <v>4422</v>
      </c>
      <c r="I1622" s="54" t="s">
        <v>4422</v>
      </c>
      <c r="J1622" s="34">
        <v>1</v>
      </c>
      <c r="K1622" s="34">
        <v>10</v>
      </c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>
        <v>1</v>
      </c>
      <c r="Y1622" s="34">
        <v>20</v>
      </c>
      <c r="Z1622" s="34"/>
      <c r="AA1622" s="34"/>
      <c r="AB1622" s="34"/>
      <c r="AC1622" s="34"/>
      <c r="AD1622" s="34"/>
      <c r="AE1622" s="34"/>
      <c r="AF1622" s="34"/>
      <c r="AG1622" s="34"/>
      <c r="AH1622" s="34">
        <v>1</v>
      </c>
      <c r="AI1622" s="34">
        <f t="shared" si="80"/>
        <v>10</v>
      </c>
      <c r="AJ1622" s="34"/>
      <c r="AK1622" s="34"/>
      <c r="AL1622" s="34"/>
      <c r="AM1622" s="34"/>
      <c r="AN1622" s="34"/>
      <c r="AO1622" s="34"/>
      <c r="AP1622" s="293">
        <f>MAX(K1622,M1622,O1622,Q1622,S1622,U1622,W1622,Y1622,AA1622,AC1622,AE1622,AG1622,AI1622,AK1622,AM1622,AO1622)*VLOOKUP(I1622,'5.- Instrumental'!$B$6:$O$303,14,FALSE)</f>
        <v>0</v>
      </c>
      <c r="AQ1622" s="356">
        <f>VLOOKUP(C1622,'6.- Insumos'!$B$5:$K$2417,10,FALSE)</f>
        <v>23.18</v>
      </c>
      <c r="AR1622" s="293">
        <f t="shared" si="82"/>
        <v>23.18</v>
      </c>
      <c r="AS1622" s="293">
        <f t="shared" si="79"/>
        <v>23.18</v>
      </c>
      <c r="AU1622" s="357"/>
    </row>
    <row r="1623" spans="2:47" ht="25.5">
      <c r="B1623" s="52">
        <v>1617</v>
      </c>
      <c r="C1623" s="334">
        <v>74410</v>
      </c>
      <c r="D1623" s="81" t="s">
        <v>2312</v>
      </c>
      <c r="E1623" s="55" t="s">
        <v>3387</v>
      </c>
      <c r="F1623" s="55" t="s">
        <v>4523</v>
      </c>
      <c r="G1623" s="54" t="s">
        <v>4422</v>
      </c>
      <c r="H1623" s="54" t="s">
        <v>4422</v>
      </c>
      <c r="I1623" s="54" t="s">
        <v>4422</v>
      </c>
      <c r="J1623" s="34">
        <v>1</v>
      </c>
      <c r="K1623" s="34">
        <v>10</v>
      </c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>
        <v>1</v>
      </c>
      <c r="Y1623" s="34">
        <v>20</v>
      </c>
      <c r="Z1623" s="34"/>
      <c r="AA1623" s="34"/>
      <c r="AB1623" s="34"/>
      <c r="AC1623" s="34"/>
      <c r="AD1623" s="34"/>
      <c r="AE1623" s="34"/>
      <c r="AF1623" s="34"/>
      <c r="AG1623" s="34"/>
      <c r="AH1623" s="34">
        <v>1</v>
      </c>
      <c r="AI1623" s="34">
        <f t="shared" si="80"/>
        <v>10</v>
      </c>
      <c r="AJ1623" s="34"/>
      <c r="AK1623" s="34"/>
      <c r="AL1623" s="34"/>
      <c r="AM1623" s="34"/>
      <c r="AN1623" s="34"/>
      <c r="AO1623" s="34"/>
      <c r="AP1623" s="293">
        <f>MAX(K1623,M1623,O1623,Q1623,S1623,U1623,W1623,Y1623,AA1623,AC1623,AE1623,AG1623,AI1623,AK1623,AM1623,AO1623)*VLOOKUP(I1623,'5.- Instrumental'!$B$6:$O$303,14,FALSE)</f>
        <v>0</v>
      </c>
      <c r="AQ1623" s="356">
        <f>VLOOKUP(C1623,'6.- Insumos'!$B$5:$K$2417,10,FALSE)</f>
        <v>23.18</v>
      </c>
      <c r="AR1623" s="293">
        <f t="shared" si="82"/>
        <v>23.18</v>
      </c>
      <c r="AS1623" s="293">
        <f t="shared" si="79"/>
        <v>23.18</v>
      </c>
      <c r="AU1623" s="357"/>
    </row>
    <row r="1624" spans="2:47" ht="25.5">
      <c r="B1624" s="52">
        <v>1618</v>
      </c>
      <c r="C1624" s="334">
        <v>74420</v>
      </c>
      <c r="D1624" s="361" t="s">
        <v>4654</v>
      </c>
      <c r="E1624" s="55" t="s">
        <v>3387</v>
      </c>
      <c r="F1624" s="55" t="s">
        <v>4523</v>
      </c>
      <c r="G1624" s="54" t="s">
        <v>4422</v>
      </c>
      <c r="H1624" s="54" t="s">
        <v>4422</v>
      </c>
      <c r="I1624" s="54" t="s">
        <v>4422</v>
      </c>
      <c r="J1624" s="34">
        <v>1</v>
      </c>
      <c r="K1624" s="34">
        <v>10</v>
      </c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>
        <v>1</v>
      </c>
      <c r="Y1624" s="34">
        <v>20</v>
      </c>
      <c r="Z1624" s="34"/>
      <c r="AA1624" s="34"/>
      <c r="AB1624" s="34"/>
      <c r="AC1624" s="34"/>
      <c r="AD1624" s="34"/>
      <c r="AE1624" s="34"/>
      <c r="AF1624" s="34"/>
      <c r="AG1624" s="34"/>
      <c r="AH1624" s="34">
        <v>1</v>
      </c>
      <c r="AI1624" s="34">
        <f t="shared" si="80"/>
        <v>10</v>
      </c>
      <c r="AJ1624" s="34"/>
      <c r="AK1624" s="34"/>
      <c r="AL1624" s="34"/>
      <c r="AM1624" s="34"/>
      <c r="AN1624" s="34"/>
      <c r="AO1624" s="34"/>
      <c r="AP1624" s="293">
        <f>MAX(K1624,M1624,O1624,Q1624,S1624,U1624,W1624,Y1624,AA1624,AC1624,AE1624,AG1624,AI1624,AK1624,AM1624,AO1624)*VLOOKUP(I1624,'5.- Instrumental'!$B$6:$O$303,14,FALSE)</f>
        <v>0</v>
      </c>
      <c r="AQ1624" s="356">
        <f>VLOOKUP(C1624,'6.- Insumos'!$B$5:$K$2417,10,FALSE)</f>
        <v>23.18</v>
      </c>
      <c r="AR1624" s="293">
        <f t="shared" si="82"/>
        <v>23.18</v>
      </c>
      <c r="AS1624" s="293">
        <f t="shared" si="79"/>
        <v>23.18</v>
      </c>
      <c r="AU1624" s="357"/>
    </row>
    <row r="1625" spans="2:47" ht="25.5">
      <c r="B1625" s="52">
        <v>1619</v>
      </c>
      <c r="C1625" s="334">
        <v>74425</v>
      </c>
      <c r="D1625" s="81" t="s">
        <v>2313</v>
      </c>
      <c r="E1625" s="55" t="s">
        <v>3387</v>
      </c>
      <c r="F1625" s="55" t="s">
        <v>4523</v>
      </c>
      <c r="G1625" s="54" t="s">
        <v>4422</v>
      </c>
      <c r="H1625" s="54" t="s">
        <v>4422</v>
      </c>
      <c r="I1625" s="54" t="s">
        <v>4422</v>
      </c>
      <c r="J1625" s="34">
        <v>1</v>
      </c>
      <c r="K1625" s="34">
        <v>10</v>
      </c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>
        <v>1</v>
      </c>
      <c r="Y1625" s="34">
        <v>20</v>
      </c>
      <c r="Z1625" s="34"/>
      <c r="AA1625" s="34"/>
      <c r="AB1625" s="34"/>
      <c r="AC1625" s="34"/>
      <c r="AD1625" s="34"/>
      <c r="AE1625" s="34"/>
      <c r="AF1625" s="34"/>
      <c r="AG1625" s="34"/>
      <c r="AH1625" s="34">
        <v>1</v>
      </c>
      <c r="AI1625" s="34">
        <f t="shared" si="80"/>
        <v>10</v>
      </c>
      <c r="AJ1625" s="34"/>
      <c r="AK1625" s="34"/>
      <c r="AL1625" s="34"/>
      <c r="AM1625" s="34"/>
      <c r="AN1625" s="34"/>
      <c r="AO1625" s="34"/>
      <c r="AP1625" s="293">
        <f>MAX(K1625,M1625,O1625,Q1625,S1625,U1625,W1625,Y1625,AA1625,AC1625,AE1625,AG1625,AI1625,AK1625,AM1625,AO1625)*VLOOKUP(I1625,'5.- Instrumental'!$B$6:$O$303,14,FALSE)</f>
        <v>0</v>
      </c>
      <c r="AQ1625" s="356">
        <f>VLOOKUP(C1625,'6.- Insumos'!$B$5:$K$2417,10,FALSE)</f>
        <v>23.18</v>
      </c>
      <c r="AR1625" s="293">
        <f t="shared" si="82"/>
        <v>23.18</v>
      </c>
      <c r="AS1625" s="293">
        <f t="shared" si="79"/>
        <v>23.18</v>
      </c>
      <c r="AU1625" s="357"/>
    </row>
    <row r="1626" spans="2:47" ht="25.5">
      <c r="B1626" s="52">
        <v>1620</v>
      </c>
      <c r="C1626" s="334">
        <v>74430</v>
      </c>
      <c r="D1626" s="81" t="s">
        <v>2314</v>
      </c>
      <c r="E1626" s="55" t="s">
        <v>3387</v>
      </c>
      <c r="F1626" s="55" t="s">
        <v>4523</v>
      </c>
      <c r="G1626" s="54" t="s">
        <v>4422</v>
      </c>
      <c r="H1626" s="54" t="s">
        <v>4422</v>
      </c>
      <c r="I1626" s="54" t="s">
        <v>4422</v>
      </c>
      <c r="J1626" s="34">
        <v>1</v>
      </c>
      <c r="K1626" s="34">
        <v>10</v>
      </c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>
        <v>1</v>
      </c>
      <c r="Y1626" s="34">
        <v>20</v>
      </c>
      <c r="Z1626" s="34"/>
      <c r="AA1626" s="34"/>
      <c r="AB1626" s="34"/>
      <c r="AC1626" s="34"/>
      <c r="AD1626" s="34"/>
      <c r="AE1626" s="34"/>
      <c r="AF1626" s="34"/>
      <c r="AG1626" s="34"/>
      <c r="AH1626" s="34">
        <v>1</v>
      </c>
      <c r="AI1626" s="34">
        <f t="shared" si="80"/>
        <v>10</v>
      </c>
      <c r="AJ1626" s="34"/>
      <c r="AK1626" s="34"/>
      <c r="AL1626" s="34"/>
      <c r="AM1626" s="34"/>
      <c r="AN1626" s="34"/>
      <c r="AO1626" s="34"/>
      <c r="AP1626" s="293">
        <f>MAX(K1626,M1626,O1626,Q1626,S1626,U1626,W1626,Y1626,AA1626,AC1626,AE1626,AG1626,AI1626,AK1626,AM1626,AO1626)*VLOOKUP(I1626,'5.- Instrumental'!$B$6:$O$303,14,FALSE)</f>
        <v>0</v>
      </c>
      <c r="AQ1626" s="356">
        <f>VLOOKUP(C1626,'6.- Insumos'!$B$5:$K$2417,10,FALSE)</f>
        <v>23.18</v>
      </c>
      <c r="AR1626" s="293">
        <f t="shared" si="82"/>
        <v>23.18</v>
      </c>
      <c r="AS1626" s="293">
        <f t="shared" si="79"/>
        <v>23.18</v>
      </c>
      <c r="AU1626" s="357"/>
    </row>
    <row r="1627" spans="2:47" ht="25.5">
      <c r="B1627" s="52">
        <v>1621</v>
      </c>
      <c r="C1627" s="334">
        <v>74450</v>
      </c>
      <c r="D1627" s="81" t="s">
        <v>2315</v>
      </c>
      <c r="E1627" s="55" t="s">
        <v>3387</v>
      </c>
      <c r="F1627" s="55" t="s">
        <v>4523</v>
      </c>
      <c r="G1627" s="54" t="s">
        <v>4422</v>
      </c>
      <c r="H1627" s="54" t="s">
        <v>4422</v>
      </c>
      <c r="I1627" s="54" t="s">
        <v>4422</v>
      </c>
      <c r="J1627" s="34">
        <v>1</v>
      </c>
      <c r="K1627" s="34">
        <v>10</v>
      </c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>
        <v>1</v>
      </c>
      <c r="Y1627" s="34">
        <v>20</v>
      </c>
      <c r="Z1627" s="34"/>
      <c r="AA1627" s="34"/>
      <c r="AB1627" s="34"/>
      <c r="AC1627" s="34"/>
      <c r="AD1627" s="34"/>
      <c r="AE1627" s="34"/>
      <c r="AF1627" s="34"/>
      <c r="AG1627" s="34"/>
      <c r="AH1627" s="34">
        <v>1</v>
      </c>
      <c r="AI1627" s="34">
        <f t="shared" si="80"/>
        <v>10</v>
      </c>
      <c r="AJ1627" s="34"/>
      <c r="AK1627" s="34"/>
      <c r="AL1627" s="34"/>
      <c r="AM1627" s="34"/>
      <c r="AN1627" s="34"/>
      <c r="AO1627" s="34"/>
      <c r="AP1627" s="293">
        <f>MAX(K1627,M1627,O1627,Q1627,S1627,U1627,W1627,Y1627,AA1627,AC1627,AE1627,AG1627,AI1627,AK1627,AM1627,AO1627)*VLOOKUP(I1627,'5.- Instrumental'!$B$6:$O$303,14,FALSE)</f>
        <v>0</v>
      </c>
      <c r="AQ1627" s="356">
        <f>VLOOKUP(C1627,'6.- Insumos'!$B$5:$K$2417,10,FALSE)</f>
        <v>23.18</v>
      </c>
      <c r="AR1627" s="293">
        <f t="shared" si="82"/>
        <v>23.18</v>
      </c>
      <c r="AS1627" s="293">
        <f t="shared" si="79"/>
        <v>23.18</v>
      </c>
      <c r="AU1627" s="357"/>
    </row>
    <row r="1628" spans="2:47" ht="25.5">
      <c r="B1628" s="52">
        <v>1622</v>
      </c>
      <c r="C1628" s="334">
        <v>74485</v>
      </c>
      <c r="D1628" s="81" t="s">
        <v>2316</v>
      </c>
      <c r="E1628" s="55" t="s">
        <v>3387</v>
      </c>
      <c r="F1628" s="55" t="s">
        <v>4523</v>
      </c>
      <c r="G1628" s="54" t="s">
        <v>4422</v>
      </c>
      <c r="H1628" s="54" t="s">
        <v>4422</v>
      </c>
      <c r="I1628" s="54" t="s">
        <v>4422</v>
      </c>
      <c r="J1628" s="34">
        <v>1</v>
      </c>
      <c r="K1628" s="34">
        <v>10</v>
      </c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>
        <v>1</v>
      </c>
      <c r="Y1628" s="34">
        <v>20</v>
      </c>
      <c r="Z1628" s="34"/>
      <c r="AA1628" s="34"/>
      <c r="AB1628" s="34"/>
      <c r="AC1628" s="34"/>
      <c r="AD1628" s="34"/>
      <c r="AE1628" s="34"/>
      <c r="AF1628" s="34"/>
      <c r="AG1628" s="34"/>
      <c r="AH1628" s="34">
        <v>1</v>
      </c>
      <c r="AI1628" s="34">
        <f t="shared" si="80"/>
        <v>10</v>
      </c>
      <c r="AJ1628" s="34"/>
      <c r="AK1628" s="34"/>
      <c r="AL1628" s="34"/>
      <c r="AM1628" s="34"/>
      <c r="AN1628" s="34"/>
      <c r="AO1628" s="34"/>
      <c r="AP1628" s="293">
        <f>MAX(K1628,M1628,O1628,Q1628,S1628,U1628,W1628,Y1628,AA1628,AC1628,AE1628,AG1628,AI1628,AK1628,AM1628,AO1628)*VLOOKUP(I1628,'5.- Instrumental'!$B$6:$O$303,14,FALSE)</f>
        <v>0</v>
      </c>
      <c r="AQ1628" s="356">
        <f>VLOOKUP(C1628,'6.- Insumos'!$B$5:$K$2417,10,FALSE)</f>
        <v>23.18</v>
      </c>
      <c r="AR1628" s="293">
        <f t="shared" si="82"/>
        <v>23.18</v>
      </c>
      <c r="AS1628" s="293">
        <f t="shared" si="79"/>
        <v>23.18</v>
      </c>
      <c r="AU1628" s="357"/>
    </row>
    <row r="1629" spans="2:47" ht="25.5">
      <c r="B1629" s="52">
        <v>1623</v>
      </c>
      <c r="C1629" s="334">
        <v>74710</v>
      </c>
      <c r="D1629" s="40" t="s">
        <v>2317</v>
      </c>
      <c r="E1629" s="55" t="s">
        <v>3387</v>
      </c>
      <c r="F1629" s="55" t="s">
        <v>4523</v>
      </c>
      <c r="G1629" s="54" t="s">
        <v>4422</v>
      </c>
      <c r="H1629" s="54" t="s">
        <v>4422</v>
      </c>
      <c r="I1629" s="54" t="s">
        <v>4422</v>
      </c>
      <c r="J1629" s="34">
        <v>1</v>
      </c>
      <c r="K1629" s="34">
        <v>10</v>
      </c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>
        <v>1</v>
      </c>
      <c r="Y1629" s="34">
        <v>20</v>
      </c>
      <c r="Z1629" s="34"/>
      <c r="AA1629" s="34"/>
      <c r="AB1629" s="34"/>
      <c r="AC1629" s="34"/>
      <c r="AD1629" s="34"/>
      <c r="AE1629" s="34"/>
      <c r="AF1629" s="34"/>
      <c r="AG1629" s="34"/>
      <c r="AH1629" s="34">
        <v>1</v>
      </c>
      <c r="AI1629" s="34">
        <f t="shared" si="80"/>
        <v>10</v>
      </c>
      <c r="AJ1629" s="34"/>
      <c r="AK1629" s="34"/>
      <c r="AL1629" s="34"/>
      <c r="AM1629" s="34"/>
      <c r="AN1629" s="34"/>
      <c r="AO1629" s="34"/>
      <c r="AP1629" s="293">
        <f>MAX(K1629,M1629,O1629,Q1629,S1629,U1629,W1629,Y1629,AA1629,AC1629,AE1629,AG1629,AI1629,AK1629,AM1629,AO1629)*VLOOKUP(I1629,'5.- Instrumental'!$B$6:$O$303,14,FALSE)</f>
        <v>0</v>
      </c>
      <c r="AQ1629" s="356">
        <f>VLOOKUP(C1629,'6.- Insumos'!$B$5:$K$2417,10,FALSE)</f>
        <v>23.18</v>
      </c>
      <c r="AR1629" s="293">
        <f t="shared" si="82"/>
        <v>23.18</v>
      </c>
      <c r="AS1629" s="293">
        <f t="shared" si="79"/>
        <v>23.18</v>
      </c>
      <c r="AU1629" s="357"/>
    </row>
    <row r="1630" spans="2:47" ht="25.5">
      <c r="B1630" s="52">
        <v>1624</v>
      </c>
      <c r="C1630" s="334">
        <v>74740</v>
      </c>
      <c r="D1630" s="81" t="s">
        <v>2318</v>
      </c>
      <c r="E1630" s="55" t="s">
        <v>3387</v>
      </c>
      <c r="F1630" s="55" t="s">
        <v>4523</v>
      </c>
      <c r="G1630" s="54" t="s">
        <v>4422</v>
      </c>
      <c r="H1630" s="54" t="s">
        <v>4422</v>
      </c>
      <c r="I1630" s="54" t="s">
        <v>4422</v>
      </c>
      <c r="J1630" s="34">
        <v>1</v>
      </c>
      <c r="K1630" s="34">
        <v>10</v>
      </c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>
        <v>1</v>
      </c>
      <c r="Y1630" s="34">
        <v>20</v>
      </c>
      <c r="Z1630" s="34"/>
      <c r="AA1630" s="34"/>
      <c r="AB1630" s="34"/>
      <c r="AC1630" s="34"/>
      <c r="AD1630" s="34"/>
      <c r="AE1630" s="34"/>
      <c r="AF1630" s="34"/>
      <c r="AG1630" s="34"/>
      <c r="AH1630" s="34">
        <v>1</v>
      </c>
      <c r="AI1630" s="34">
        <f t="shared" si="80"/>
        <v>10</v>
      </c>
      <c r="AJ1630" s="34"/>
      <c r="AK1630" s="34"/>
      <c r="AL1630" s="34"/>
      <c r="AM1630" s="34"/>
      <c r="AN1630" s="34"/>
      <c r="AO1630" s="34"/>
      <c r="AP1630" s="293">
        <f>MAX(K1630,M1630,O1630,Q1630,S1630,U1630,W1630,Y1630,AA1630,AC1630,AE1630,AG1630,AI1630,AK1630,AM1630,AO1630)*VLOOKUP(I1630,'5.- Instrumental'!$B$6:$O$303,14,FALSE)</f>
        <v>0</v>
      </c>
      <c r="AQ1630" s="356">
        <f>VLOOKUP(C1630,'6.- Insumos'!$B$5:$K$2417,10,FALSE)</f>
        <v>23.18</v>
      </c>
      <c r="AR1630" s="293">
        <f t="shared" si="82"/>
        <v>23.18</v>
      </c>
      <c r="AS1630" s="293">
        <f t="shared" si="79"/>
        <v>23.18</v>
      </c>
      <c r="AU1630" s="357"/>
    </row>
    <row r="1631" spans="2:47" ht="25.5">
      <c r="B1631" s="52">
        <v>1625</v>
      </c>
      <c r="C1631" s="334">
        <v>75600</v>
      </c>
      <c r="D1631" s="81" t="s">
        <v>2319</v>
      </c>
      <c r="E1631" s="34" t="s">
        <v>3387</v>
      </c>
      <c r="F1631" s="365" t="s">
        <v>4523</v>
      </c>
      <c r="G1631" s="54" t="s">
        <v>4422</v>
      </c>
      <c r="H1631" s="54" t="s">
        <v>4422</v>
      </c>
      <c r="I1631" s="54" t="s">
        <v>4422</v>
      </c>
      <c r="J1631" s="34">
        <v>1</v>
      </c>
      <c r="K1631" s="34">
        <v>10</v>
      </c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>
        <v>1</v>
      </c>
      <c r="Y1631" s="34">
        <v>20</v>
      </c>
      <c r="Z1631" s="34"/>
      <c r="AA1631" s="34"/>
      <c r="AB1631" s="34"/>
      <c r="AC1631" s="34"/>
      <c r="AD1631" s="34"/>
      <c r="AE1631" s="34"/>
      <c r="AF1631" s="34"/>
      <c r="AG1631" s="34"/>
      <c r="AH1631" s="34">
        <v>1</v>
      </c>
      <c r="AI1631" s="34">
        <f t="shared" si="80"/>
        <v>10</v>
      </c>
      <c r="AJ1631" s="34"/>
      <c r="AK1631" s="34"/>
      <c r="AL1631" s="34"/>
      <c r="AM1631" s="34"/>
      <c r="AN1631" s="34"/>
      <c r="AO1631" s="34"/>
      <c r="AP1631" s="293">
        <f>MAX(K1631,M1631,O1631,Q1631,S1631,U1631,W1631,Y1631,AA1631,AC1631,AE1631,AG1631,AI1631,AK1631,AM1631,AO1631)*VLOOKUP(I1631,'5.- Instrumental'!$B$6:$O$303,14,FALSE)</f>
        <v>0</v>
      </c>
      <c r="AQ1631" s="356">
        <f>VLOOKUP(C1631,'6.- Insumos'!$B$5:$K$2417,10,FALSE)</f>
        <v>23.18</v>
      </c>
      <c r="AR1631" s="293">
        <f t="shared" ref="AR1631:AR1650" si="83">AP1631+AQ1631</f>
        <v>23.18</v>
      </c>
      <c r="AS1631" s="293">
        <f t="shared" si="79"/>
        <v>23.18</v>
      </c>
      <c r="AU1631" s="357"/>
    </row>
    <row r="1632" spans="2:47" ht="25.5">
      <c r="B1632" s="52">
        <v>1626</v>
      </c>
      <c r="C1632" s="334">
        <v>75625</v>
      </c>
      <c r="D1632" s="81" t="s">
        <v>2320</v>
      </c>
      <c r="E1632" s="372" t="s">
        <v>3387</v>
      </c>
      <c r="F1632" s="365" t="s">
        <v>4523</v>
      </c>
      <c r="G1632" s="54" t="s">
        <v>4422</v>
      </c>
      <c r="H1632" s="54" t="s">
        <v>4422</v>
      </c>
      <c r="I1632" s="54" t="s">
        <v>4422</v>
      </c>
      <c r="J1632" s="34">
        <v>1</v>
      </c>
      <c r="K1632" s="34">
        <v>10</v>
      </c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>
        <v>1</v>
      </c>
      <c r="Y1632" s="34">
        <v>30</v>
      </c>
      <c r="Z1632" s="34"/>
      <c r="AA1632" s="34"/>
      <c r="AB1632" s="34"/>
      <c r="AC1632" s="34"/>
      <c r="AD1632" s="34"/>
      <c r="AE1632" s="34"/>
      <c r="AF1632" s="34"/>
      <c r="AG1632" s="34"/>
      <c r="AH1632" s="34">
        <v>1</v>
      </c>
      <c r="AI1632" s="34">
        <f t="shared" si="80"/>
        <v>15</v>
      </c>
      <c r="AJ1632" s="34"/>
      <c r="AK1632" s="34"/>
      <c r="AL1632" s="34"/>
      <c r="AM1632" s="34"/>
      <c r="AN1632" s="34"/>
      <c r="AO1632" s="34"/>
      <c r="AP1632" s="293">
        <f>MAX(K1632,M1632,O1632,Q1632,S1632,U1632,W1632,Y1632,AA1632,AC1632,AE1632,AG1632,AI1632,AK1632,AM1632,AO1632)*VLOOKUP(I1632,'5.- Instrumental'!$B$6:$O$303,14,FALSE)</f>
        <v>0</v>
      </c>
      <c r="AQ1632" s="356">
        <f>VLOOKUP(C1632,'6.- Insumos'!$B$5:$K$2417,10,FALSE)</f>
        <v>23.18</v>
      </c>
      <c r="AR1632" s="293">
        <f t="shared" si="83"/>
        <v>23.18</v>
      </c>
      <c r="AS1632" s="293">
        <f t="shared" si="79"/>
        <v>23.18</v>
      </c>
      <c r="AU1632" s="357"/>
    </row>
    <row r="1633" spans="2:47" ht="38.25">
      <c r="B1633" s="52">
        <v>1627</v>
      </c>
      <c r="C1633" s="334">
        <v>75650</v>
      </c>
      <c r="D1633" s="81" t="s">
        <v>4655</v>
      </c>
      <c r="E1633" s="66" t="s">
        <v>2726</v>
      </c>
      <c r="F1633" s="365" t="s">
        <v>4570</v>
      </c>
      <c r="G1633" s="54" t="s">
        <v>4422</v>
      </c>
      <c r="H1633" s="54" t="s">
        <v>4422</v>
      </c>
      <c r="I1633" s="55" t="s">
        <v>3307</v>
      </c>
      <c r="J1633" s="34">
        <v>1</v>
      </c>
      <c r="K1633" s="34">
        <v>25</v>
      </c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>
        <v>1</v>
      </c>
      <c r="Y1633" s="34">
        <v>40</v>
      </c>
      <c r="Z1633" s="34"/>
      <c r="AA1633" s="34"/>
      <c r="AB1633" s="34"/>
      <c r="AC1633" s="34"/>
      <c r="AD1633" s="34"/>
      <c r="AE1633" s="34"/>
      <c r="AF1633" s="34"/>
      <c r="AG1633" s="34"/>
      <c r="AH1633" s="34">
        <v>1</v>
      </c>
      <c r="AI1633" s="34">
        <f t="shared" si="80"/>
        <v>20</v>
      </c>
      <c r="AJ1633" s="34"/>
      <c r="AK1633" s="34"/>
      <c r="AL1633" s="34"/>
      <c r="AM1633" s="34"/>
      <c r="AN1633" s="34"/>
      <c r="AO1633" s="34"/>
      <c r="AP1633" s="293">
        <f>MAX(K1633,M1633,O1633,Q1633,S1633,U1633,W1633,Y1633,AA1633,AC1633,AE1633,AG1633,AI1633,AK1633,AM1633,AO1633)*VLOOKUP(I1633,'5.- Instrumental'!$B$6:$O$303,14,FALSE)</f>
        <v>0.64106341189674521</v>
      </c>
      <c r="AQ1633" s="356">
        <f>VLOOKUP(C1633,'6.- Insumos'!$B$5:$K$2417,10,FALSE)</f>
        <v>23.18</v>
      </c>
      <c r="AR1633" s="293">
        <f t="shared" si="83"/>
        <v>23.821063411896745</v>
      </c>
      <c r="AS1633" s="293">
        <f t="shared" si="79"/>
        <v>23.821063411896745</v>
      </c>
      <c r="AU1633" s="357"/>
    </row>
    <row r="1634" spans="2:47" ht="38.25">
      <c r="B1634" s="52">
        <v>1628</v>
      </c>
      <c r="C1634" s="334">
        <v>75658</v>
      </c>
      <c r="D1634" s="81" t="s">
        <v>2321</v>
      </c>
      <c r="E1634" s="66" t="s">
        <v>2726</v>
      </c>
      <c r="F1634" s="365" t="s">
        <v>4570</v>
      </c>
      <c r="G1634" s="54" t="s">
        <v>4422</v>
      </c>
      <c r="H1634" s="54" t="s">
        <v>4422</v>
      </c>
      <c r="I1634" s="55" t="s">
        <v>3307</v>
      </c>
      <c r="J1634" s="34">
        <v>1</v>
      </c>
      <c r="K1634" s="34">
        <v>25</v>
      </c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>
        <v>1</v>
      </c>
      <c r="Y1634" s="34">
        <v>40</v>
      </c>
      <c r="Z1634" s="34"/>
      <c r="AA1634" s="34"/>
      <c r="AB1634" s="34"/>
      <c r="AC1634" s="34"/>
      <c r="AD1634" s="34"/>
      <c r="AE1634" s="34"/>
      <c r="AF1634" s="34"/>
      <c r="AG1634" s="34"/>
      <c r="AH1634" s="34">
        <v>1</v>
      </c>
      <c r="AI1634" s="34">
        <f t="shared" si="80"/>
        <v>20</v>
      </c>
      <c r="AJ1634" s="34"/>
      <c r="AK1634" s="34"/>
      <c r="AL1634" s="34"/>
      <c r="AM1634" s="34"/>
      <c r="AN1634" s="34"/>
      <c r="AO1634" s="34"/>
      <c r="AP1634" s="293">
        <f>MAX(K1634,M1634,O1634,Q1634,S1634,U1634,W1634,Y1634,AA1634,AC1634,AE1634,AG1634,AI1634,AK1634,AM1634,AO1634)*VLOOKUP(I1634,'5.- Instrumental'!$B$6:$O$303,14,FALSE)</f>
        <v>0.64106341189674521</v>
      </c>
      <c r="AQ1634" s="356">
        <f>VLOOKUP(C1634,'6.- Insumos'!$B$5:$K$2417,10,FALSE)</f>
        <v>23.18</v>
      </c>
      <c r="AR1634" s="293">
        <f t="shared" si="83"/>
        <v>23.821063411896745</v>
      </c>
      <c r="AS1634" s="293">
        <f t="shared" si="79"/>
        <v>23.821063411896745</v>
      </c>
      <c r="AU1634" s="357"/>
    </row>
    <row r="1635" spans="2:47" ht="38.25">
      <c r="B1635" s="52">
        <v>1629</v>
      </c>
      <c r="C1635" s="334">
        <v>75705</v>
      </c>
      <c r="D1635" s="81" t="s">
        <v>1329</v>
      </c>
      <c r="E1635" s="66" t="s">
        <v>2726</v>
      </c>
      <c r="F1635" s="365" t="s">
        <v>4570</v>
      </c>
      <c r="G1635" s="54" t="s">
        <v>4422</v>
      </c>
      <c r="H1635" s="54" t="s">
        <v>4422</v>
      </c>
      <c r="I1635" s="55" t="s">
        <v>3307</v>
      </c>
      <c r="J1635" s="34">
        <v>1</v>
      </c>
      <c r="K1635" s="34">
        <v>25</v>
      </c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>
        <v>1</v>
      </c>
      <c r="Y1635" s="34">
        <v>40</v>
      </c>
      <c r="Z1635" s="34"/>
      <c r="AA1635" s="34"/>
      <c r="AB1635" s="34"/>
      <c r="AC1635" s="34"/>
      <c r="AD1635" s="34"/>
      <c r="AE1635" s="34"/>
      <c r="AF1635" s="34"/>
      <c r="AG1635" s="34"/>
      <c r="AH1635" s="34">
        <v>1</v>
      </c>
      <c r="AI1635" s="34">
        <f t="shared" si="80"/>
        <v>20</v>
      </c>
      <c r="AJ1635" s="34"/>
      <c r="AK1635" s="34"/>
      <c r="AL1635" s="34"/>
      <c r="AM1635" s="34"/>
      <c r="AN1635" s="34"/>
      <c r="AO1635" s="34"/>
      <c r="AP1635" s="293">
        <f>MAX(K1635,M1635,O1635,Q1635,S1635,U1635,W1635,Y1635,AA1635,AC1635,AE1635,AG1635,AI1635,AK1635,AM1635,AO1635)*VLOOKUP(I1635,'5.- Instrumental'!$B$6:$O$303,14,FALSE)</f>
        <v>0.64106341189674521</v>
      </c>
      <c r="AQ1635" s="356">
        <f>VLOOKUP(C1635,'6.- Insumos'!$B$5:$K$2417,10,FALSE)</f>
        <v>23.18</v>
      </c>
      <c r="AR1635" s="293">
        <f t="shared" si="83"/>
        <v>23.821063411896745</v>
      </c>
      <c r="AS1635" s="293">
        <f t="shared" si="79"/>
        <v>23.821063411896745</v>
      </c>
      <c r="AU1635" s="357"/>
    </row>
    <row r="1636" spans="2:47" ht="38.25">
      <c r="B1636" s="52">
        <v>1630</v>
      </c>
      <c r="C1636" s="334">
        <v>75710</v>
      </c>
      <c r="D1636" s="81" t="s">
        <v>1330</v>
      </c>
      <c r="E1636" s="66" t="s">
        <v>2726</v>
      </c>
      <c r="F1636" s="365" t="s">
        <v>4570</v>
      </c>
      <c r="G1636" s="54" t="s">
        <v>4422</v>
      </c>
      <c r="H1636" s="54" t="s">
        <v>4422</v>
      </c>
      <c r="I1636" s="55" t="s">
        <v>3307</v>
      </c>
      <c r="J1636" s="34">
        <v>1</v>
      </c>
      <c r="K1636" s="34">
        <v>25</v>
      </c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>
        <v>1</v>
      </c>
      <c r="Y1636" s="34">
        <v>40</v>
      </c>
      <c r="Z1636" s="34"/>
      <c r="AA1636" s="34"/>
      <c r="AB1636" s="34"/>
      <c r="AC1636" s="34"/>
      <c r="AD1636" s="34"/>
      <c r="AE1636" s="34"/>
      <c r="AF1636" s="34"/>
      <c r="AG1636" s="34"/>
      <c r="AH1636" s="34">
        <v>1</v>
      </c>
      <c r="AI1636" s="34">
        <f t="shared" si="80"/>
        <v>20</v>
      </c>
      <c r="AJ1636" s="34"/>
      <c r="AK1636" s="34"/>
      <c r="AL1636" s="34"/>
      <c r="AM1636" s="34"/>
      <c r="AN1636" s="34"/>
      <c r="AO1636" s="34"/>
      <c r="AP1636" s="293">
        <f>MAX(K1636,M1636,O1636,Q1636,S1636,U1636,W1636,Y1636,AA1636,AC1636,AE1636,AG1636,AI1636,AK1636,AM1636,AO1636)*VLOOKUP(I1636,'5.- Instrumental'!$B$6:$O$303,14,FALSE)</f>
        <v>0.64106341189674521</v>
      </c>
      <c r="AQ1636" s="356">
        <f>VLOOKUP(C1636,'6.- Insumos'!$B$5:$K$2417,10,FALSE)</f>
        <v>23.18</v>
      </c>
      <c r="AR1636" s="293">
        <f t="shared" si="83"/>
        <v>23.821063411896745</v>
      </c>
      <c r="AS1636" s="293">
        <f t="shared" si="79"/>
        <v>23.821063411896745</v>
      </c>
      <c r="AU1636" s="357"/>
    </row>
    <row r="1637" spans="2:47" ht="38.25">
      <c r="B1637" s="52">
        <v>1631</v>
      </c>
      <c r="C1637" s="334">
        <v>75726</v>
      </c>
      <c r="D1637" s="81" t="s">
        <v>1331</v>
      </c>
      <c r="E1637" s="66" t="s">
        <v>2726</v>
      </c>
      <c r="F1637" s="365" t="s">
        <v>4570</v>
      </c>
      <c r="G1637" s="54" t="s">
        <v>4422</v>
      </c>
      <c r="H1637" s="54" t="s">
        <v>4422</v>
      </c>
      <c r="I1637" s="55" t="s">
        <v>3307</v>
      </c>
      <c r="J1637" s="34">
        <v>1</v>
      </c>
      <c r="K1637" s="34">
        <v>25</v>
      </c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>
        <v>1</v>
      </c>
      <c r="Y1637" s="34">
        <v>40</v>
      </c>
      <c r="Z1637" s="34"/>
      <c r="AA1637" s="34"/>
      <c r="AB1637" s="34"/>
      <c r="AC1637" s="34"/>
      <c r="AD1637" s="34"/>
      <c r="AE1637" s="34"/>
      <c r="AF1637" s="34"/>
      <c r="AG1637" s="34"/>
      <c r="AH1637" s="34">
        <v>1</v>
      </c>
      <c r="AI1637" s="34">
        <f t="shared" si="80"/>
        <v>20</v>
      </c>
      <c r="AJ1637" s="34"/>
      <c r="AK1637" s="34"/>
      <c r="AL1637" s="34"/>
      <c r="AM1637" s="34"/>
      <c r="AN1637" s="34"/>
      <c r="AO1637" s="34"/>
      <c r="AP1637" s="293">
        <f>MAX(K1637,M1637,O1637,Q1637,S1637,U1637,W1637,Y1637,AA1637,AC1637,AE1637,AG1637,AI1637,AK1637,AM1637,AO1637)*VLOOKUP(I1637,'5.- Instrumental'!$B$6:$O$303,14,FALSE)</f>
        <v>0.64106341189674521</v>
      </c>
      <c r="AQ1637" s="356">
        <f>VLOOKUP(C1637,'6.- Insumos'!$B$5:$K$2417,10,FALSE)</f>
        <v>23.18</v>
      </c>
      <c r="AR1637" s="293">
        <f t="shared" si="83"/>
        <v>23.821063411896745</v>
      </c>
      <c r="AS1637" s="293">
        <f t="shared" si="79"/>
        <v>23.821063411896745</v>
      </c>
      <c r="AU1637" s="357"/>
    </row>
    <row r="1638" spans="2:47" ht="38.25">
      <c r="B1638" s="52">
        <v>1632</v>
      </c>
      <c r="C1638" s="334">
        <v>75801</v>
      </c>
      <c r="D1638" s="81" t="s">
        <v>1332</v>
      </c>
      <c r="E1638" s="66" t="s">
        <v>2726</v>
      </c>
      <c r="F1638" s="365" t="s">
        <v>4570</v>
      </c>
      <c r="G1638" s="54" t="s">
        <v>4422</v>
      </c>
      <c r="H1638" s="54" t="s">
        <v>4422</v>
      </c>
      <c r="I1638" s="55" t="s">
        <v>3307</v>
      </c>
      <c r="J1638" s="34">
        <v>1</v>
      </c>
      <c r="K1638" s="34">
        <v>25</v>
      </c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>
        <v>1</v>
      </c>
      <c r="Y1638" s="34">
        <v>30</v>
      </c>
      <c r="Z1638" s="34"/>
      <c r="AA1638" s="34"/>
      <c r="AB1638" s="34"/>
      <c r="AC1638" s="34"/>
      <c r="AD1638" s="34"/>
      <c r="AE1638" s="34"/>
      <c r="AF1638" s="34"/>
      <c r="AG1638" s="34"/>
      <c r="AH1638" s="34">
        <v>1</v>
      </c>
      <c r="AI1638" s="34">
        <f t="shared" si="80"/>
        <v>15</v>
      </c>
      <c r="AJ1638" s="34"/>
      <c r="AK1638" s="34"/>
      <c r="AL1638" s="34"/>
      <c r="AM1638" s="34"/>
      <c r="AN1638" s="34"/>
      <c r="AO1638" s="34"/>
      <c r="AP1638" s="293">
        <f>MAX(K1638,M1638,O1638,Q1638,S1638,U1638,W1638,Y1638,AA1638,AC1638,AE1638,AG1638,AI1638,AK1638,AM1638,AO1638)*VLOOKUP(I1638,'5.- Instrumental'!$B$6:$O$303,14,FALSE)</f>
        <v>0.48079755892255893</v>
      </c>
      <c r="AQ1638" s="356">
        <f>VLOOKUP(C1638,'6.- Insumos'!$B$5:$K$2417,10,FALSE)</f>
        <v>23.18</v>
      </c>
      <c r="AR1638" s="293">
        <f t="shared" si="83"/>
        <v>23.66079755892256</v>
      </c>
      <c r="AS1638" s="293">
        <f t="shared" si="79"/>
        <v>23.66079755892256</v>
      </c>
      <c r="AU1638" s="357"/>
    </row>
    <row r="1639" spans="2:47" ht="38.25">
      <c r="B1639" s="52">
        <v>1633</v>
      </c>
      <c r="C1639" s="334">
        <v>75810</v>
      </c>
      <c r="D1639" s="81" t="s">
        <v>1333</v>
      </c>
      <c r="E1639" s="66" t="s">
        <v>2726</v>
      </c>
      <c r="F1639" s="365" t="s">
        <v>4570</v>
      </c>
      <c r="G1639" s="54" t="s">
        <v>4422</v>
      </c>
      <c r="H1639" s="54" t="s">
        <v>4422</v>
      </c>
      <c r="I1639" s="55" t="s">
        <v>3307</v>
      </c>
      <c r="J1639" s="34">
        <v>1</v>
      </c>
      <c r="K1639" s="34">
        <v>25</v>
      </c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>
        <v>1</v>
      </c>
      <c r="Y1639" s="34">
        <v>40</v>
      </c>
      <c r="Z1639" s="34"/>
      <c r="AA1639" s="34"/>
      <c r="AB1639" s="34"/>
      <c r="AC1639" s="34"/>
      <c r="AD1639" s="34"/>
      <c r="AE1639" s="34"/>
      <c r="AF1639" s="34"/>
      <c r="AG1639" s="34"/>
      <c r="AH1639" s="34">
        <v>1</v>
      </c>
      <c r="AI1639" s="34">
        <f t="shared" si="80"/>
        <v>20</v>
      </c>
      <c r="AJ1639" s="34"/>
      <c r="AK1639" s="34"/>
      <c r="AL1639" s="34"/>
      <c r="AM1639" s="34"/>
      <c r="AN1639" s="34"/>
      <c r="AO1639" s="34"/>
      <c r="AP1639" s="293">
        <f>MAX(K1639,M1639,O1639,Q1639,S1639,U1639,W1639,Y1639,AA1639,AC1639,AE1639,AG1639,AI1639,AK1639,AM1639,AO1639)*VLOOKUP(I1639,'5.- Instrumental'!$B$6:$O$303,14,FALSE)</f>
        <v>0.64106341189674521</v>
      </c>
      <c r="AQ1639" s="356">
        <f>VLOOKUP(C1639,'6.- Insumos'!$B$5:$K$2417,10,FALSE)</f>
        <v>23.18</v>
      </c>
      <c r="AR1639" s="293">
        <f t="shared" si="83"/>
        <v>23.821063411896745</v>
      </c>
      <c r="AS1639" s="293">
        <f t="shared" si="79"/>
        <v>23.821063411896745</v>
      </c>
      <c r="AU1639" s="357"/>
    </row>
    <row r="1640" spans="2:47" ht="38.25">
      <c r="B1640" s="52">
        <v>1634</v>
      </c>
      <c r="C1640" s="334">
        <v>75820</v>
      </c>
      <c r="D1640" s="81" t="s">
        <v>1334</v>
      </c>
      <c r="E1640" s="66" t="s">
        <v>2726</v>
      </c>
      <c r="F1640" s="365" t="s">
        <v>4570</v>
      </c>
      <c r="G1640" s="54" t="s">
        <v>4422</v>
      </c>
      <c r="H1640" s="54" t="s">
        <v>4422</v>
      </c>
      <c r="I1640" s="55" t="s">
        <v>3307</v>
      </c>
      <c r="J1640" s="34">
        <v>1</v>
      </c>
      <c r="K1640" s="34">
        <v>25</v>
      </c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>
        <v>1</v>
      </c>
      <c r="Y1640" s="34">
        <v>30</v>
      </c>
      <c r="Z1640" s="34"/>
      <c r="AA1640" s="34"/>
      <c r="AB1640" s="34"/>
      <c r="AC1640" s="34"/>
      <c r="AD1640" s="34"/>
      <c r="AE1640" s="34"/>
      <c r="AF1640" s="34"/>
      <c r="AG1640" s="34"/>
      <c r="AH1640" s="34">
        <v>1</v>
      </c>
      <c r="AI1640" s="34">
        <f t="shared" si="80"/>
        <v>15</v>
      </c>
      <c r="AJ1640" s="34"/>
      <c r="AK1640" s="34"/>
      <c r="AL1640" s="34"/>
      <c r="AM1640" s="34"/>
      <c r="AN1640" s="34"/>
      <c r="AO1640" s="34"/>
      <c r="AP1640" s="293">
        <f>MAX(K1640,M1640,O1640,Q1640,S1640,U1640,W1640,Y1640,AA1640,AC1640,AE1640,AG1640,AI1640,AK1640,AM1640,AO1640)*VLOOKUP(I1640,'5.- Instrumental'!$B$6:$O$303,14,FALSE)</f>
        <v>0.48079755892255893</v>
      </c>
      <c r="AQ1640" s="356">
        <f>VLOOKUP(C1640,'6.- Insumos'!$B$5:$K$2417,10,FALSE)</f>
        <v>23.18</v>
      </c>
      <c r="AR1640" s="293">
        <f t="shared" si="83"/>
        <v>23.66079755892256</v>
      </c>
      <c r="AS1640" s="293">
        <f t="shared" ref="AS1640:AS1701" si="84">AP1640++AQ1640</f>
        <v>23.66079755892256</v>
      </c>
      <c r="AU1640" s="357"/>
    </row>
    <row r="1641" spans="2:47" ht="38.25">
      <c r="B1641" s="52">
        <v>1635</v>
      </c>
      <c r="C1641" s="334">
        <v>75825</v>
      </c>
      <c r="D1641" s="81" t="s">
        <v>1335</v>
      </c>
      <c r="E1641" s="66" t="s">
        <v>2726</v>
      </c>
      <c r="F1641" s="365" t="s">
        <v>4570</v>
      </c>
      <c r="G1641" s="54" t="s">
        <v>4422</v>
      </c>
      <c r="H1641" s="54" t="s">
        <v>4422</v>
      </c>
      <c r="I1641" s="55" t="s">
        <v>3307</v>
      </c>
      <c r="J1641" s="34">
        <v>1</v>
      </c>
      <c r="K1641" s="34">
        <v>25</v>
      </c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>
        <v>1</v>
      </c>
      <c r="Y1641" s="34">
        <v>40</v>
      </c>
      <c r="Z1641" s="34"/>
      <c r="AA1641" s="34"/>
      <c r="AB1641" s="34"/>
      <c r="AC1641" s="34"/>
      <c r="AD1641" s="34"/>
      <c r="AE1641" s="34"/>
      <c r="AF1641" s="34"/>
      <c r="AG1641" s="34"/>
      <c r="AH1641" s="34">
        <v>1</v>
      </c>
      <c r="AI1641" s="34">
        <f t="shared" si="80"/>
        <v>20</v>
      </c>
      <c r="AJ1641" s="34"/>
      <c r="AK1641" s="34"/>
      <c r="AL1641" s="34"/>
      <c r="AM1641" s="34"/>
      <c r="AN1641" s="34"/>
      <c r="AO1641" s="34"/>
      <c r="AP1641" s="293">
        <f>MAX(K1641,M1641,O1641,Q1641,S1641,U1641,W1641,Y1641,AA1641,AC1641,AE1641,AG1641,AI1641,AK1641,AM1641,AO1641)*VLOOKUP(I1641,'5.- Instrumental'!$B$6:$O$303,14,FALSE)</f>
        <v>0.64106341189674521</v>
      </c>
      <c r="AQ1641" s="356">
        <f>VLOOKUP(C1641,'6.- Insumos'!$B$5:$K$2417,10,FALSE)</f>
        <v>23.18</v>
      </c>
      <c r="AR1641" s="293">
        <f t="shared" si="83"/>
        <v>23.821063411896745</v>
      </c>
      <c r="AS1641" s="293">
        <f t="shared" si="84"/>
        <v>23.821063411896745</v>
      </c>
      <c r="AU1641" s="357"/>
    </row>
    <row r="1642" spans="2:47" ht="38.25">
      <c r="B1642" s="52">
        <v>1636</v>
      </c>
      <c r="C1642" s="334">
        <v>75827</v>
      </c>
      <c r="D1642" s="81" t="s">
        <v>1336</v>
      </c>
      <c r="E1642" s="66" t="s">
        <v>2726</v>
      </c>
      <c r="F1642" s="365" t="s">
        <v>4570</v>
      </c>
      <c r="G1642" s="54" t="s">
        <v>4422</v>
      </c>
      <c r="H1642" s="54" t="s">
        <v>4422</v>
      </c>
      <c r="I1642" s="55" t="s">
        <v>3307</v>
      </c>
      <c r="J1642" s="34">
        <v>1</v>
      </c>
      <c r="K1642" s="34">
        <v>25</v>
      </c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>
        <v>1</v>
      </c>
      <c r="Y1642" s="34">
        <v>40</v>
      </c>
      <c r="Z1642" s="34"/>
      <c r="AA1642" s="34"/>
      <c r="AB1642" s="34"/>
      <c r="AC1642" s="34"/>
      <c r="AD1642" s="34"/>
      <c r="AE1642" s="34"/>
      <c r="AF1642" s="34"/>
      <c r="AG1642" s="34"/>
      <c r="AH1642" s="34">
        <v>1</v>
      </c>
      <c r="AI1642" s="34">
        <f t="shared" si="80"/>
        <v>20</v>
      </c>
      <c r="AJ1642" s="34"/>
      <c r="AK1642" s="34"/>
      <c r="AL1642" s="34"/>
      <c r="AM1642" s="34"/>
      <c r="AN1642" s="34"/>
      <c r="AO1642" s="34"/>
      <c r="AP1642" s="293">
        <f>MAX(K1642,M1642,O1642,Q1642,S1642,U1642,W1642,Y1642,AA1642,AC1642,AE1642,AG1642,AI1642,AK1642,AM1642,AO1642)*VLOOKUP(I1642,'5.- Instrumental'!$B$6:$O$303,14,FALSE)</f>
        <v>0.64106341189674521</v>
      </c>
      <c r="AQ1642" s="356">
        <f>VLOOKUP(C1642,'6.- Insumos'!$B$5:$K$2417,10,FALSE)</f>
        <v>23.18</v>
      </c>
      <c r="AR1642" s="293">
        <f t="shared" si="83"/>
        <v>23.821063411896745</v>
      </c>
      <c r="AS1642" s="293">
        <f t="shared" si="84"/>
        <v>23.821063411896745</v>
      </c>
      <c r="AU1642" s="357"/>
    </row>
    <row r="1643" spans="2:47" ht="38.25">
      <c r="B1643" s="52">
        <v>1637</v>
      </c>
      <c r="C1643" s="334">
        <v>75831</v>
      </c>
      <c r="D1643" s="81" t="s">
        <v>1337</v>
      </c>
      <c r="E1643" s="66" t="s">
        <v>2726</v>
      </c>
      <c r="F1643" s="365" t="s">
        <v>4570</v>
      </c>
      <c r="G1643" s="54" t="s">
        <v>4422</v>
      </c>
      <c r="H1643" s="54" t="s">
        <v>4422</v>
      </c>
      <c r="I1643" s="55" t="s">
        <v>3307</v>
      </c>
      <c r="J1643" s="34">
        <v>1</v>
      </c>
      <c r="K1643" s="34">
        <v>25</v>
      </c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>
        <v>1</v>
      </c>
      <c r="Y1643" s="34">
        <v>40</v>
      </c>
      <c r="Z1643" s="34"/>
      <c r="AA1643" s="34"/>
      <c r="AB1643" s="34"/>
      <c r="AC1643" s="34"/>
      <c r="AD1643" s="34"/>
      <c r="AE1643" s="34"/>
      <c r="AF1643" s="34"/>
      <c r="AG1643" s="34"/>
      <c r="AH1643" s="34">
        <v>1</v>
      </c>
      <c r="AI1643" s="34">
        <f t="shared" si="80"/>
        <v>20</v>
      </c>
      <c r="AJ1643" s="34"/>
      <c r="AK1643" s="34"/>
      <c r="AL1643" s="34"/>
      <c r="AM1643" s="34"/>
      <c r="AN1643" s="34"/>
      <c r="AO1643" s="34"/>
      <c r="AP1643" s="293">
        <f>MAX(K1643,M1643,O1643,Q1643,S1643,U1643,W1643,Y1643,AA1643,AC1643,AE1643,AG1643,AI1643,AK1643,AM1643,AO1643)*VLOOKUP(I1643,'5.- Instrumental'!$B$6:$O$303,14,FALSE)</f>
        <v>0.64106341189674521</v>
      </c>
      <c r="AQ1643" s="356">
        <f>VLOOKUP(C1643,'6.- Insumos'!$B$5:$K$2417,10,FALSE)</f>
        <v>23.18</v>
      </c>
      <c r="AR1643" s="293">
        <f t="shared" si="83"/>
        <v>23.821063411896745</v>
      </c>
      <c r="AS1643" s="293">
        <f t="shared" si="84"/>
        <v>23.821063411896745</v>
      </c>
      <c r="AU1643" s="357"/>
    </row>
    <row r="1644" spans="2:47" ht="38.25">
      <c r="B1644" s="52">
        <v>1638</v>
      </c>
      <c r="C1644" s="334">
        <v>75885</v>
      </c>
      <c r="D1644" s="81" t="s">
        <v>1338</v>
      </c>
      <c r="E1644" s="66" t="s">
        <v>2726</v>
      </c>
      <c r="F1644" s="365" t="s">
        <v>4570</v>
      </c>
      <c r="G1644" s="54" t="s">
        <v>4422</v>
      </c>
      <c r="H1644" s="54" t="s">
        <v>4422</v>
      </c>
      <c r="I1644" s="55" t="s">
        <v>3307</v>
      </c>
      <c r="J1644" s="34">
        <v>1</v>
      </c>
      <c r="K1644" s="34">
        <v>25</v>
      </c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>
        <v>1</v>
      </c>
      <c r="Y1644" s="34">
        <v>40</v>
      </c>
      <c r="Z1644" s="34"/>
      <c r="AA1644" s="34"/>
      <c r="AB1644" s="34"/>
      <c r="AC1644" s="34"/>
      <c r="AD1644" s="34"/>
      <c r="AE1644" s="34"/>
      <c r="AF1644" s="34"/>
      <c r="AG1644" s="34"/>
      <c r="AH1644" s="34">
        <v>1</v>
      </c>
      <c r="AI1644" s="34">
        <f t="shared" si="80"/>
        <v>20</v>
      </c>
      <c r="AJ1644" s="34"/>
      <c r="AK1644" s="34"/>
      <c r="AL1644" s="34"/>
      <c r="AM1644" s="34"/>
      <c r="AN1644" s="34"/>
      <c r="AO1644" s="34"/>
      <c r="AP1644" s="293">
        <f>MAX(K1644,M1644,O1644,Q1644,S1644,U1644,W1644,Y1644,AA1644,AC1644,AE1644,AG1644,AI1644,AK1644,AM1644,AO1644)*VLOOKUP(I1644,'5.- Instrumental'!$B$6:$O$303,14,FALSE)</f>
        <v>0.64106341189674521</v>
      </c>
      <c r="AQ1644" s="356">
        <f>VLOOKUP(C1644,'6.- Insumos'!$B$5:$K$2417,10,FALSE)</f>
        <v>23.18</v>
      </c>
      <c r="AR1644" s="293">
        <f t="shared" si="83"/>
        <v>23.821063411896745</v>
      </c>
      <c r="AS1644" s="293">
        <f t="shared" si="84"/>
        <v>23.821063411896745</v>
      </c>
      <c r="AU1644" s="357"/>
    </row>
    <row r="1645" spans="2:47" ht="38.25">
      <c r="B1645" s="52">
        <v>1639</v>
      </c>
      <c r="C1645" s="334">
        <v>75894</v>
      </c>
      <c r="D1645" s="361" t="s">
        <v>4656</v>
      </c>
      <c r="E1645" s="66" t="s">
        <v>2726</v>
      </c>
      <c r="F1645" s="365" t="s">
        <v>4570</v>
      </c>
      <c r="G1645" s="54" t="s">
        <v>4422</v>
      </c>
      <c r="H1645" s="54" t="s">
        <v>4422</v>
      </c>
      <c r="I1645" s="55" t="s">
        <v>3307</v>
      </c>
      <c r="J1645" s="34">
        <v>1</v>
      </c>
      <c r="K1645" s="34">
        <v>25</v>
      </c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>
        <v>1</v>
      </c>
      <c r="Y1645" s="34">
        <v>40</v>
      </c>
      <c r="Z1645" s="34"/>
      <c r="AA1645" s="34"/>
      <c r="AB1645" s="34"/>
      <c r="AC1645" s="34"/>
      <c r="AD1645" s="34"/>
      <c r="AE1645" s="34"/>
      <c r="AF1645" s="34"/>
      <c r="AG1645" s="34"/>
      <c r="AH1645" s="34">
        <v>1</v>
      </c>
      <c r="AI1645" s="34">
        <f t="shared" si="80"/>
        <v>20</v>
      </c>
      <c r="AJ1645" s="34"/>
      <c r="AK1645" s="34"/>
      <c r="AL1645" s="34"/>
      <c r="AM1645" s="34"/>
      <c r="AN1645" s="34"/>
      <c r="AO1645" s="34"/>
      <c r="AP1645" s="293">
        <f>MAX(K1645,M1645,O1645,Q1645,S1645,U1645,W1645,Y1645,AA1645,AC1645,AE1645,AG1645,AI1645,AK1645,AM1645,AO1645)*VLOOKUP(I1645,'5.- Instrumental'!$B$6:$O$303,14,FALSE)</f>
        <v>0.64106341189674521</v>
      </c>
      <c r="AQ1645" s="356">
        <f>VLOOKUP(C1645,'6.- Insumos'!$B$5:$K$2417,10,FALSE)</f>
        <v>23.18</v>
      </c>
      <c r="AR1645" s="293">
        <f t="shared" si="83"/>
        <v>23.821063411896745</v>
      </c>
      <c r="AS1645" s="293">
        <f t="shared" si="84"/>
        <v>23.821063411896745</v>
      </c>
      <c r="AU1645" s="357"/>
    </row>
    <row r="1646" spans="2:47" ht="38.25">
      <c r="B1646" s="52">
        <v>1640</v>
      </c>
      <c r="C1646" s="334">
        <v>75945</v>
      </c>
      <c r="D1646" s="81" t="s">
        <v>1339</v>
      </c>
      <c r="E1646" s="66" t="s">
        <v>2726</v>
      </c>
      <c r="F1646" s="365" t="s">
        <v>4570</v>
      </c>
      <c r="G1646" s="54" t="s">
        <v>4422</v>
      </c>
      <c r="H1646" s="54" t="s">
        <v>4422</v>
      </c>
      <c r="I1646" s="55" t="s">
        <v>3307</v>
      </c>
      <c r="J1646" s="34">
        <v>1</v>
      </c>
      <c r="K1646" s="34">
        <v>10</v>
      </c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>
        <v>1</v>
      </c>
      <c r="Y1646" s="34">
        <v>40</v>
      </c>
      <c r="Z1646" s="34"/>
      <c r="AA1646" s="34"/>
      <c r="AB1646" s="34"/>
      <c r="AC1646" s="34"/>
      <c r="AD1646" s="34"/>
      <c r="AE1646" s="34"/>
      <c r="AF1646" s="34"/>
      <c r="AG1646" s="34"/>
      <c r="AH1646" s="34">
        <v>1</v>
      </c>
      <c r="AI1646" s="34">
        <f t="shared" si="80"/>
        <v>20</v>
      </c>
      <c r="AJ1646" s="34"/>
      <c r="AK1646" s="34"/>
      <c r="AL1646" s="34"/>
      <c r="AM1646" s="34"/>
      <c r="AN1646" s="34"/>
      <c r="AO1646" s="34"/>
      <c r="AP1646" s="293">
        <f>MAX(K1646,M1646,O1646,Q1646,S1646,U1646,W1646,Y1646,AA1646,AC1646,AE1646,AG1646,AI1646,AK1646,AM1646,AO1646)*VLOOKUP(I1646,'5.- Instrumental'!$B$6:$O$303,14,FALSE)</f>
        <v>0.64106341189674521</v>
      </c>
      <c r="AQ1646" s="356">
        <f>VLOOKUP(C1646,'6.- Insumos'!$B$5:$K$2417,10,FALSE)</f>
        <v>23.18</v>
      </c>
      <c r="AR1646" s="293">
        <f t="shared" si="83"/>
        <v>23.821063411896745</v>
      </c>
      <c r="AS1646" s="293">
        <f t="shared" si="84"/>
        <v>23.821063411896745</v>
      </c>
      <c r="AU1646" s="357"/>
    </row>
    <row r="1647" spans="2:47" ht="25.5">
      <c r="B1647" s="52">
        <v>1641</v>
      </c>
      <c r="C1647" s="334">
        <v>76020</v>
      </c>
      <c r="D1647" s="81" t="s">
        <v>588</v>
      </c>
      <c r="E1647" s="66" t="s">
        <v>3387</v>
      </c>
      <c r="F1647" s="365" t="s">
        <v>3388</v>
      </c>
      <c r="G1647" s="54" t="s">
        <v>4422</v>
      </c>
      <c r="H1647" s="54" t="s">
        <v>4422</v>
      </c>
      <c r="I1647" s="54" t="s">
        <v>4422</v>
      </c>
      <c r="J1647" s="34">
        <v>1</v>
      </c>
      <c r="K1647" s="34">
        <v>10</v>
      </c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>
        <v>1</v>
      </c>
      <c r="Y1647" s="34">
        <v>20</v>
      </c>
      <c r="Z1647" s="34"/>
      <c r="AA1647" s="34"/>
      <c r="AB1647" s="34"/>
      <c r="AC1647" s="34"/>
      <c r="AD1647" s="34"/>
      <c r="AE1647" s="34"/>
      <c r="AF1647" s="34"/>
      <c r="AG1647" s="34"/>
      <c r="AH1647" s="34">
        <v>1</v>
      </c>
      <c r="AI1647" s="34">
        <f>+Y1647/2</f>
        <v>10</v>
      </c>
      <c r="AJ1647" s="34"/>
      <c r="AK1647" s="34"/>
      <c r="AL1647" s="34"/>
      <c r="AM1647" s="34"/>
      <c r="AN1647" s="34"/>
      <c r="AO1647" s="34"/>
      <c r="AP1647" s="293">
        <f>MAX(K1647,M1647,O1647,Q1647,S1647,U1647,W1647,Y1647,AA1647,AC1647,AE1647,AG1647,AI1647,AK1647,AM1647,AO1647)*VLOOKUP(I1647,'5.- Instrumental'!$B$6:$O$303,14,FALSE)</f>
        <v>0</v>
      </c>
      <c r="AQ1647" s="356">
        <f>VLOOKUP(C1647,'6.- Insumos'!$B$5:$K$2417,10,FALSE)</f>
        <v>20.876249999999999</v>
      </c>
      <c r="AR1647" s="293">
        <f t="shared" si="83"/>
        <v>20.876249999999999</v>
      </c>
      <c r="AS1647" s="293">
        <f t="shared" si="84"/>
        <v>20.876249999999999</v>
      </c>
      <c r="AU1647" s="357"/>
    </row>
    <row r="1648" spans="2:47" ht="38.25">
      <c r="B1648" s="52">
        <v>1642</v>
      </c>
      <c r="C1648" s="334">
        <v>76040</v>
      </c>
      <c r="D1648" s="81" t="s">
        <v>1340</v>
      </c>
      <c r="E1648" s="66" t="s">
        <v>3387</v>
      </c>
      <c r="F1648" s="365" t="s">
        <v>3388</v>
      </c>
      <c r="G1648" s="54" t="s">
        <v>4422</v>
      </c>
      <c r="H1648" s="54" t="s">
        <v>4422</v>
      </c>
      <c r="I1648" s="54" t="s">
        <v>4422</v>
      </c>
      <c r="J1648" s="34">
        <v>1</v>
      </c>
      <c r="K1648" s="34">
        <v>10</v>
      </c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>
        <v>1</v>
      </c>
      <c r="Y1648" s="34">
        <v>20</v>
      </c>
      <c r="Z1648" s="34"/>
      <c r="AA1648" s="34"/>
      <c r="AB1648" s="34"/>
      <c r="AC1648" s="34"/>
      <c r="AD1648" s="34"/>
      <c r="AE1648" s="34"/>
      <c r="AF1648" s="34"/>
      <c r="AG1648" s="34"/>
      <c r="AH1648" s="34">
        <v>1</v>
      </c>
      <c r="AI1648" s="34">
        <f>+Y1648/2</f>
        <v>10</v>
      </c>
      <c r="AJ1648" s="34"/>
      <c r="AK1648" s="34"/>
      <c r="AL1648" s="34"/>
      <c r="AM1648" s="34"/>
      <c r="AN1648" s="34"/>
      <c r="AO1648" s="34"/>
      <c r="AP1648" s="293">
        <f>MAX(K1648,M1648,O1648,Q1648,S1648,U1648,W1648,Y1648,AA1648,AC1648,AE1648,AG1648,AI1648,AK1648,AM1648,AO1648)*VLOOKUP(I1648,'5.- Instrumental'!$B$6:$O$303,14,FALSE)</f>
        <v>0</v>
      </c>
      <c r="AQ1648" s="356">
        <f>VLOOKUP(C1648,'6.- Insumos'!$B$5:$K$2417,10,FALSE)</f>
        <v>20.876249999999999</v>
      </c>
      <c r="AR1648" s="293">
        <f t="shared" si="83"/>
        <v>20.876249999999999</v>
      </c>
      <c r="AS1648" s="293">
        <f t="shared" si="84"/>
        <v>20.876249999999999</v>
      </c>
      <c r="AU1648" s="357"/>
    </row>
    <row r="1649" spans="2:47" ht="25.5">
      <c r="B1649" s="52">
        <v>1643</v>
      </c>
      <c r="C1649" s="334">
        <v>76061</v>
      </c>
      <c r="D1649" s="81" t="s">
        <v>1341</v>
      </c>
      <c r="E1649" s="66" t="s">
        <v>3387</v>
      </c>
      <c r="F1649" s="365" t="s">
        <v>3388</v>
      </c>
      <c r="G1649" s="54" t="s">
        <v>4422</v>
      </c>
      <c r="H1649" s="54" t="s">
        <v>4422</v>
      </c>
      <c r="I1649" s="54" t="s">
        <v>4422</v>
      </c>
      <c r="J1649" s="34">
        <v>1</v>
      </c>
      <c r="K1649" s="34">
        <v>10</v>
      </c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>
        <v>1</v>
      </c>
      <c r="Y1649" s="34">
        <v>20</v>
      </c>
      <c r="Z1649" s="34"/>
      <c r="AA1649" s="34"/>
      <c r="AB1649" s="34"/>
      <c r="AC1649" s="34"/>
      <c r="AD1649" s="34"/>
      <c r="AE1649" s="34"/>
      <c r="AF1649" s="34"/>
      <c r="AG1649" s="34"/>
      <c r="AH1649" s="34">
        <v>1</v>
      </c>
      <c r="AI1649" s="34">
        <f>+Y1649/2</f>
        <v>10</v>
      </c>
      <c r="AJ1649" s="34"/>
      <c r="AK1649" s="34"/>
      <c r="AL1649" s="34"/>
      <c r="AM1649" s="34"/>
      <c r="AN1649" s="34"/>
      <c r="AO1649" s="34"/>
      <c r="AP1649" s="293">
        <f>MAX(K1649,M1649,O1649,Q1649,S1649,U1649,W1649,Y1649,AA1649,AC1649,AE1649,AG1649,AI1649,AK1649,AM1649,AO1649)*VLOOKUP(I1649,'5.- Instrumental'!$B$6:$O$303,14,FALSE)</f>
        <v>0</v>
      </c>
      <c r="AQ1649" s="356">
        <f>VLOOKUP(C1649,'6.- Insumos'!$B$5:$K$2417,10,FALSE)</f>
        <v>15.081250000000001</v>
      </c>
      <c r="AR1649" s="293">
        <f t="shared" si="83"/>
        <v>15.081250000000001</v>
      </c>
      <c r="AS1649" s="293">
        <f t="shared" si="84"/>
        <v>15.081250000000001</v>
      </c>
      <c r="AU1649" s="357"/>
    </row>
    <row r="1650" spans="2:47" ht="25.5">
      <c r="B1650" s="52">
        <v>1644</v>
      </c>
      <c r="C1650" s="334">
        <v>76080</v>
      </c>
      <c r="D1650" s="81" t="s">
        <v>1342</v>
      </c>
      <c r="E1650" s="66" t="s">
        <v>3387</v>
      </c>
      <c r="F1650" s="365" t="s">
        <v>3388</v>
      </c>
      <c r="G1650" s="54" t="s">
        <v>4422</v>
      </c>
      <c r="H1650" s="54" t="s">
        <v>4422</v>
      </c>
      <c r="I1650" s="54" t="s">
        <v>4422</v>
      </c>
      <c r="J1650" s="34">
        <v>1</v>
      </c>
      <c r="K1650" s="34">
        <v>10</v>
      </c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>
        <v>1</v>
      </c>
      <c r="Y1650" s="34">
        <v>20</v>
      </c>
      <c r="Z1650" s="34"/>
      <c r="AA1650" s="34"/>
      <c r="AB1650" s="34"/>
      <c r="AC1650" s="34"/>
      <c r="AD1650" s="34"/>
      <c r="AE1650" s="34"/>
      <c r="AF1650" s="34"/>
      <c r="AG1650" s="34"/>
      <c r="AH1650" s="34">
        <v>1</v>
      </c>
      <c r="AI1650" s="34">
        <f>+Y1650/2</f>
        <v>10</v>
      </c>
      <c r="AJ1650" s="34"/>
      <c r="AK1650" s="34"/>
      <c r="AL1650" s="34"/>
      <c r="AM1650" s="34"/>
      <c r="AN1650" s="34"/>
      <c r="AO1650" s="34"/>
      <c r="AP1650" s="293">
        <f>MAX(K1650,M1650,O1650,Q1650,S1650,U1650,W1650,Y1650,AA1650,AC1650,AE1650,AG1650,AI1650,AK1650,AM1650,AO1650)*VLOOKUP(I1650,'5.- Instrumental'!$B$6:$O$303,14,FALSE)</f>
        <v>0</v>
      </c>
      <c r="AQ1650" s="356">
        <f>VLOOKUP(C1650,'6.- Insumos'!$B$5:$K$2417,10,FALSE)</f>
        <v>15.081250000000001</v>
      </c>
      <c r="AR1650" s="293">
        <f t="shared" si="83"/>
        <v>15.081250000000001</v>
      </c>
      <c r="AS1650" s="293">
        <f t="shared" si="84"/>
        <v>15.081250000000001</v>
      </c>
      <c r="AU1650" s="357"/>
    </row>
    <row r="1651" spans="2:47">
      <c r="B1651" s="52">
        <v>1645</v>
      </c>
      <c r="C1651" s="334">
        <v>76506</v>
      </c>
      <c r="D1651" s="81" t="s">
        <v>4657</v>
      </c>
      <c r="E1651" s="55" t="s">
        <v>1346</v>
      </c>
      <c r="F1651" s="55" t="s">
        <v>1347</v>
      </c>
      <c r="G1651" s="54" t="s">
        <v>4422</v>
      </c>
      <c r="H1651" s="54" t="s">
        <v>4422</v>
      </c>
      <c r="I1651" s="54" t="s">
        <v>4422</v>
      </c>
      <c r="J1651" s="34">
        <v>1</v>
      </c>
      <c r="K1651" s="34">
        <v>20</v>
      </c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>
        <v>1</v>
      </c>
      <c r="AI1651" s="34">
        <f>+K1651</f>
        <v>20</v>
      </c>
      <c r="AJ1651" s="34"/>
      <c r="AK1651" s="34"/>
      <c r="AL1651" s="34"/>
      <c r="AM1651" s="34"/>
      <c r="AN1651" s="34"/>
      <c r="AO1651" s="34"/>
      <c r="AP1651" s="293">
        <f>MAX(K1651,M1651,O1651,Q1651,S1651,U1651,W1651,Y1651,AA1651,AC1651,AE1651,AG1651,AI1651,AK1651,AM1651,AO1651)*VLOOKUP(I1651,'5.- Instrumental'!$B$6:$O$303,14,FALSE)</f>
        <v>0</v>
      </c>
      <c r="AQ1651" s="356">
        <f>VLOOKUP(C1651,'6.- Insumos'!$B$5:$K$2417,10,FALSE)</f>
        <v>5.618850000000001</v>
      </c>
      <c r="AR1651" s="293">
        <f t="shared" ref="AR1651:AR1683" si="85">AP1651+AQ1651</f>
        <v>5.618850000000001</v>
      </c>
      <c r="AS1651" s="293">
        <f t="shared" si="84"/>
        <v>5.618850000000001</v>
      </c>
      <c r="AU1651" s="357"/>
    </row>
    <row r="1652" spans="2:47" ht="25.5">
      <c r="B1652" s="52">
        <v>1646</v>
      </c>
      <c r="C1652" s="334">
        <v>76510</v>
      </c>
      <c r="D1652" s="81" t="s">
        <v>4658</v>
      </c>
      <c r="E1652" s="55" t="s">
        <v>1346</v>
      </c>
      <c r="F1652" s="55" t="s">
        <v>1347</v>
      </c>
      <c r="G1652" s="54" t="s">
        <v>4422</v>
      </c>
      <c r="H1652" s="54" t="s">
        <v>4422</v>
      </c>
      <c r="I1652" s="54" t="s">
        <v>4422</v>
      </c>
      <c r="J1652" s="34">
        <v>1</v>
      </c>
      <c r="K1652" s="34">
        <v>25</v>
      </c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>
        <v>1</v>
      </c>
      <c r="AI1652" s="34">
        <f t="shared" ref="AI1652:AI1679" si="86">+K1652</f>
        <v>25</v>
      </c>
      <c r="AJ1652" s="34"/>
      <c r="AK1652" s="34"/>
      <c r="AL1652" s="34"/>
      <c r="AM1652" s="34"/>
      <c r="AN1652" s="34"/>
      <c r="AO1652" s="34"/>
      <c r="AP1652" s="293">
        <f>MAX(K1652,M1652,O1652,Q1652,S1652,U1652,W1652,Y1652,AA1652,AC1652,AE1652,AG1652,AI1652,AK1652,AM1652,AO1652)*VLOOKUP(I1652,'5.- Instrumental'!$B$6:$O$303,14,FALSE)</f>
        <v>0</v>
      </c>
      <c r="AQ1652" s="356">
        <f>VLOOKUP(C1652,'6.- Insumos'!$B$5:$K$2417,10,FALSE)</f>
        <v>5.618850000000001</v>
      </c>
      <c r="AR1652" s="293">
        <f t="shared" si="85"/>
        <v>5.618850000000001</v>
      </c>
      <c r="AS1652" s="293">
        <f t="shared" si="84"/>
        <v>5.618850000000001</v>
      </c>
      <c r="AU1652" s="357"/>
    </row>
    <row r="1653" spans="2:47" ht="25.5">
      <c r="B1653" s="52">
        <v>1647</v>
      </c>
      <c r="C1653" s="334">
        <v>76512</v>
      </c>
      <c r="D1653" s="81" t="s">
        <v>1348</v>
      </c>
      <c r="E1653" s="55" t="s">
        <v>1346</v>
      </c>
      <c r="F1653" s="55" t="s">
        <v>1347</v>
      </c>
      <c r="G1653" s="54" t="s">
        <v>4422</v>
      </c>
      <c r="H1653" s="54" t="s">
        <v>4422</v>
      </c>
      <c r="I1653" s="54" t="s">
        <v>4422</v>
      </c>
      <c r="J1653" s="34">
        <v>1</v>
      </c>
      <c r="K1653" s="34">
        <v>25</v>
      </c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>
        <v>1</v>
      </c>
      <c r="AI1653" s="34">
        <f t="shared" si="86"/>
        <v>25</v>
      </c>
      <c r="AJ1653" s="34"/>
      <c r="AK1653" s="34"/>
      <c r="AL1653" s="34"/>
      <c r="AM1653" s="34"/>
      <c r="AN1653" s="34"/>
      <c r="AO1653" s="34"/>
      <c r="AP1653" s="293">
        <f>MAX(K1653,M1653,O1653,Q1653,S1653,U1653,W1653,Y1653,AA1653,AC1653,AE1653,AG1653,AI1653,AK1653,AM1653,AO1653)*VLOOKUP(I1653,'5.- Instrumental'!$B$6:$O$303,14,FALSE)</f>
        <v>0</v>
      </c>
      <c r="AQ1653" s="356">
        <f>VLOOKUP(C1653,'6.- Insumos'!$B$5:$K$2417,10,FALSE)</f>
        <v>5.618850000000001</v>
      </c>
      <c r="AR1653" s="293">
        <f t="shared" si="85"/>
        <v>5.618850000000001</v>
      </c>
      <c r="AS1653" s="293">
        <f t="shared" si="84"/>
        <v>5.618850000000001</v>
      </c>
      <c r="AU1653" s="357"/>
    </row>
    <row r="1654" spans="2:47">
      <c r="B1654" s="52">
        <v>1648</v>
      </c>
      <c r="C1654" s="334">
        <v>76516</v>
      </c>
      <c r="D1654" s="361" t="s">
        <v>2340</v>
      </c>
      <c r="E1654" s="55" t="s">
        <v>1346</v>
      </c>
      <c r="F1654" s="55" t="s">
        <v>1347</v>
      </c>
      <c r="G1654" s="54" t="s">
        <v>4422</v>
      </c>
      <c r="H1654" s="54" t="s">
        <v>4422</v>
      </c>
      <c r="I1654" s="54" t="s">
        <v>4422</v>
      </c>
      <c r="J1654" s="34">
        <v>1</v>
      </c>
      <c r="K1654" s="34">
        <v>25</v>
      </c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>
        <v>1</v>
      </c>
      <c r="AI1654" s="34">
        <f t="shared" si="86"/>
        <v>25</v>
      </c>
      <c r="AJ1654" s="34"/>
      <c r="AK1654" s="34"/>
      <c r="AL1654" s="34"/>
      <c r="AM1654" s="34"/>
      <c r="AN1654" s="34"/>
      <c r="AO1654" s="34"/>
      <c r="AP1654" s="293">
        <f>MAX(K1654,M1654,O1654,Q1654,S1654,U1654,W1654,Y1654,AA1654,AC1654,AE1654,AG1654,AI1654,AK1654,AM1654,AO1654)*VLOOKUP(I1654,'5.- Instrumental'!$B$6:$O$303,14,FALSE)</f>
        <v>0</v>
      </c>
      <c r="AQ1654" s="356">
        <f>VLOOKUP(C1654,'6.- Insumos'!$B$5:$K$2417,10,FALSE)</f>
        <v>5.618850000000001</v>
      </c>
      <c r="AR1654" s="293">
        <f t="shared" si="85"/>
        <v>5.618850000000001</v>
      </c>
      <c r="AS1654" s="293">
        <f t="shared" si="84"/>
        <v>5.618850000000001</v>
      </c>
      <c r="AU1654" s="357"/>
    </row>
    <row r="1655" spans="2:47" ht="25.5">
      <c r="B1655" s="52">
        <v>1649</v>
      </c>
      <c r="C1655" s="334">
        <v>76536</v>
      </c>
      <c r="D1655" s="81" t="s">
        <v>4659</v>
      </c>
      <c r="E1655" s="55" t="s">
        <v>1346</v>
      </c>
      <c r="F1655" s="55" t="s">
        <v>1347</v>
      </c>
      <c r="G1655" s="54" t="s">
        <v>4422</v>
      </c>
      <c r="H1655" s="54" t="s">
        <v>4422</v>
      </c>
      <c r="I1655" s="54" t="s">
        <v>4422</v>
      </c>
      <c r="J1655" s="34">
        <v>1</v>
      </c>
      <c r="K1655" s="34">
        <v>20</v>
      </c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>
        <v>1</v>
      </c>
      <c r="AI1655" s="34">
        <f t="shared" si="86"/>
        <v>20</v>
      </c>
      <c r="AJ1655" s="34"/>
      <c r="AK1655" s="34"/>
      <c r="AL1655" s="34"/>
      <c r="AM1655" s="34"/>
      <c r="AN1655" s="34"/>
      <c r="AO1655" s="34"/>
      <c r="AP1655" s="293">
        <f>MAX(K1655,M1655,O1655,Q1655,S1655,U1655,W1655,Y1655,AA1655,AC1655,AE1655,AG1655,AI1655,AK1655,AM1655,AO1655)*VLOOKUP(I1655,'5.- Instrumental'!$B$6:$O$303,14,FALSE)</f>
        <v>0</v>
      </c>
      <c r="AQ1655" s="356">
        <f>VLOOKUP(C1655,'6.- Insumos'!$B$5:$K$2417,10,FALSE)</f>
        <v>5.618850000000001</v>
      </c>
      <c r="AR1655" s="293">
        <f t="shared" si="85"/>
        <v>5.618850000000001</v>
      </c>
      <c r="AS1655" s="293">
        <f t="shared" si="84"/>
        <v>5.618850000000001</v>
      </c>
      <c r="AU1655" s="357"/>
    </row>
    <row r="1656" spans="2:47">
      <c r="B1656" s="52">
        <v>1650</v>
      </c>
      <c r="C1656" s="334">
        <v>76604</v>
      </c>
      <c r="D1656" s="361" t="s">
        <v>4660</v>
      </c>
      <c r="E1656" s="55" t="s">
        <v>1346</v>
      </c>
      <c r="F1656" s="55" t="s">
        <v>1347</v>
      </c>
      <c r="G1656" s="54" t="s">
        <v>4422</v>
      </c>
      <c r="H1656" s="54" t="s">
        <v>4422</v>
      </c>
      <c r="I1656" s="54" t="s">
        <v>4422</v>
      </c>
      <c r="J1656" s="34">
        <v>1</v>
      </c>
      <c r="K1656" s="34">
        <v>15</v>
      </c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>
        <v>1</v>
      </c>
      <c r="AI1656" s="34">
        <f t="shared" si="86"/>
        <v>15</v>
      </c>
      <c r="AJ1656" s="34"/>
      <c r="AK1656" s="34"/>
      <c r="AL1656" s="34"/>
      <c r="AM1656" s="34"/>
      <c r="AN1656" s="34"/>
      <c r="AO1656" s="34"/>
      <c r="AP1656" s="293">
        <f>MAX(K1656,M1656,O1656,Q1656,S1656,U1656,W1656,Y1656,AA1656,AC1656,AE1656,AG1656,AI1656,AK1656,AM1656,AO1656)*VLOOKUP(I1656,'5.- Instrumental'!$B$6:$O$303,14,FALSE)</f>
        <v>0</v>
      </c>
      <c r="AQ1656" s="356">
        <f>VLOOKUP(C1656,'6.- Insumos'!$B$5:$K$2417,10,FALSE)</f>
        <v>5.618850000000001</v>
      </c>
      <c r="AR1656" s="293">
        <f t="shared" si="85"/>
        <v>5.618850000000001</v>
      </c>
      <c r="AS1656" s="293">
        <f t="shared" si="84"/>
        <v>5.618850000000001</v>
      </c>
      <c r="AU1656" s="357"/>
    </row>
    <row r="1657" spans="2:47">
      <c r="B1657" s="52">
        <v>1651</v>
      </c>
      <c r="C1657" s="334">
        <v>76645</v>
      </c>
      <c r="D1657" s="81" t="s">
        <v>4661</v>
      </c>
      <c r="E1657" s="55" t="s">
        <v>1346</v>
      </c>
      <c r="F1657" s="55" t="s">
        <v>1347</v>
      </c>
      <c r="G1657" s="54" t="s">
        <v>4422</v>
      </c>
      <c r="H1657" s="54" t="s">
        <v>4422</v>
      </c>
      <c r="I1657" s="54" t="s">
        <v>4422</v>
      </c>
      <c r="J1657" s="34">
        <v>1</v>
      </c>
      <c r="K1657" s="34">
        <v>20</v>
      </c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>
        <v>1</v>
      </c>
      <c r="AI1657" s="34">
        <f t="shared" si="86"/>
        <v>20</v>
      </c>
      <c r="AJ1657" s="34"/>
      <c r="AK1657" s="34"/>
      <c r="AL1657" s="34"/>
      <c r="AM1657" s="34"/>
      <c r="AN1657" s="34"/>
      <c r="AO1657" s="34"/>
      <c r="AP1657" s="293">
        <f>MAX(K1657,M1657,O1657,Q1657,S1657,U1657,W1657,Y1657,AA1657,AC1657,AE1657,AG1657,AI1657,AK1657,AM1657,AO1657)*VLOOKUP(I1657,'5.- Instrumental'!$B$6:$O$303,14,FALSE)</f>
        <v>0</v>
      </c>
      <c r="AQ1657" s="356">
        <f>VLOOKUP(C1657,'6.- Insumos'!$B$5:$K$2417,10,FALSE)</f>
        <v>5.618850000000001</v>
      </c>
      <c r="AR1657" s="293">
        <f t="shared" si="85"/>
        <v>5.618850000000001</v>
      </c>
      <c r="AS1657" s="293">
        <f t="shared" si="84"/>
        <v>5.618850000000001</v>
      </c>
      <c r="AU1657" s="357"/>
    </row>
    <row r="1658" spans="2:47">
      <c r="B1658" s="52">
        <v>1652</v>
      </c>
      <c r="C1658" s="334">
        <v>76646</v>
      </c>
      <c r="D1658" s="368" t="s">
        <v>2341</v>
      </c>
      <c r="E1658" s="55" t="s">
        <v>1346</v>
      </c>
      <c r="F1658" s="55" t="s">
        <v>1347</v>
      </c>
      <c r="G1658" s="54" t="s">
        <v>4422</v>
      </c>
      <c r="H1658" s="54" t="s">
        <v>4422</v>
      </c>
      <c r="I1658" s="54" t="s">
        <v>4422</v>
      </c>
      <c r="J1658" s="34">
        <v>1</v>
      </c>
      <c r="K1658" s="34">
        <v>25</v>
      </c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>
        <v>1</v>
      </c>
      <c r="AI1658" s="34">
        <f t="shared" si="86"/>
        <v>25</v>
      </c>
      <c r="AJ1658" s="34"/>
      <c r="AK1658" s="34"/>
      <c r="AL1658" s="34"/>
      <c r="AM1658" s="34"/>
      <c r="AN1658" s="34"/>
      <c r="AO1658" s="34"/>
      <c r="AP1658" s="293">
        <f>MAX(K1658,M1658,O1658,Q1658,S1658,U1658,W1658,Y1658,AA1658,AC1658,AE1658,AG1658,AI1658,AK1658,AM1658,AO1658)*VLOOKUP(I1658,'5.- Instrumental'!$B$6:$O$303,14,FALSE)</f>
        <v>0</v>
      </c>
      <c r="AQ1658" s="356">
        <f>VLOOKUP(C1658,'6.- Insumos'!$B$5:$K$2417,10,FALSE)</f>
        <v>5.618850000000001</v>
      </c>
      <c r="AR1658" s="293">
        <f t="shared" si="85"/>
        <v>5.618850000000001</v>
      </c>
      <c r="AS1658" s="293">
        <f t="shared" si="84"/>
        <v>5.618850000000001</v>
      </c>
      <c r="AU1658" s="357"/>
    </row>
    <row r="1659" spans="2:47">
      <c r="B1659" s="52">
        <v>1653</v>
      </c>
      <c r="C1659" s="334">
        <v>76700</v>
      </c>
      <c r="D1659" s="361" t="s">
        <v>4662</v>
      </c>
      <c r="E1659" s="55" t="s">
        <v>1346</v>
      </c>
      <c r="F1659" s="55" t="s">
        <v>1347</v>
      </c>
      <c r="G1659" s="54" t="s">
        <v>4422</v>
      </c>
      <c r="H1659" s="54" t="s">
        <v>4422</v>
      </c>
      <c r="I1659" s="54" t="s">
        <v>4422</v>
      </c>
      <c r="J1659" s="34">
        <v>1</v>
      </c>
      <c r="K1659" s="34">
        <v>20</v>
      </c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>
        <v>1</v>
      </c>
      <c r="AI1659" s="34">
        <f t="shared" si="86"/>
        <v>20</v>
      </c>
      <c r="AJ1659" s="34"/>
      <c r="AK1659" s="34"/>
      <c r="AL1659" s="34"/>
      <c r="AM1659" s="34"/>
      <c r="AN1659" s="34"/>
      <c r="AO1659" s="34"/>
      <c r="AP1659" s="293">
        <f>MAX(K1659,M1659,O1659,Q1659,S1659,U1659,W1659,Y1659,AA1659,AC1659,AE1659,AG1659,AI1659,AK1659,AM1659,AO1659)*VLOOKUP(I1659,'5.- Instrumental'!$B$6:$O$303,14,FALSE)</f>
        <v>0</v>
      </c>
      <c r="AQ1659" s="356">
        <f>VLOOKUP(C1659,'6.- Insumos'!$B$5:$K$2417,10,FALSE)</f>
        <v>5.618850000000001</v>
      </c>
      <c r="AR1659" s="293">
        <f t="shared" si="85"/>
        <v>5.618850000000001</v>
      </c>
      <c r="AS1659" s="293">
        <f t="shared" si="84"/>
        <v>5.618850000000001</v>
      </c>
      <c r="AU1659" s="357"/>
    </row>
    <row r="1660" spans="2:47">
      <c r="B1660" s="52">
        <v>1654</v>
      </c>
      <c r="C1660" s="334">
        <v>76705</v>
      </c>
      <c r="D1660" s="81" t="s">
        <v>3506</v>
      </c>
      <c r="E1660" s="55" t="s">
        <v>1346</v>
      </c>
      <c r="F1660" s="55" t="s">
        <v>1347</v>
      </c>
      <c r="G1660" s="54" t="s">
        <v>4422</v>
      </c>
      <c r="H1660" s="54" t="s">
        <v>4422</v>
      </c>
      <c r="I1660" s="54" t="s">
        <v>4422</v>
      </c>
      <c r="J1660" s="34">
        <v>1</v>
      </c>
      <c r="K1660" s="34">
        <v>15</v>
      </c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>
        <v>1</v>
      </c>
      <c r="AI1660" s="34">
        <f t="shared" si="86"/>
        <v>15</v>
      </c>
      <c r="AJ1660" s="34"/>
      <c r="AK1660" s="34"/>
      <c r="AL1660" s="34"/>
      <c r="AM1660" s="34"/>
      <c r="AN1660" s="34"/>
      <c r="AO1660" s="34"/>
      <c r="AP1660" s="293">
        <f>MAX(K1660,M1660,O1660,Q1660,S1660,U1660,W1660,Y1660,AA1660,AC1660,AE1660,AG1660,AI1660,AK1660,AM1660,AO1660)*VLOOKUP(I1660,'5.- Instrumental'!$B$6:$O$303,14,FALSE)</f>
        <v>0</v>
      </c>
      <c r="AQ1660" s="356">
        <f>VLOOKUP(C1660,'6.- Insumos'!$B$5:$K$2417,10,FALSE)</f>
        <v>5.618850000000001</v>
      </c>
      <c r="AR1660" s="293">
        <f t="shared" si="85"/>
        <v>5.618850000000001</v>
      </c>
      <c r="AS1660" s="293">
        <f t="shared" si="84"/>
        <v>5.618850000000001</v>
      </c>
      <c r="AU1660" s="357"/>
    </row>
    <row r="1661" spans="2:47">
      <c r="B1661" s="52">
        <v>1655</v>
      </c>
      <c r="C1661" s="334">
        <v>76770</v>
      </c>
      <c r="D1661" s="81" t="s">
        <v>3507</v>
      </c>
      <c r="E1661" s="55" t="s">
        <v>1346</v>
      </c>
      <c r="F1661" s="55" t="s">
        <v>1347</v>
      </c>
      <c r="G1661" s="54" t="s">
        <v>4422</v>
      </c>
      <c r="H1661" s="54" t="s">
        <v>4422</v>
      </c>
      <c r="I1661" s="54" t="s">
        <v>4422</v>
      </c>
      <c r="J1661" s="34">
        <v>1</v>
      </c>
      <c r="K1661" s="34">
        <v>25</v>
      </c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>
        <v>1</v>
      </c>
      <c r="AI1661" s="34">
        <f t="shared" si="86"/>
        <v>25</v>
      </c>
      <c r="AJ1661" s="34"/>
      <c r="AK1661" s="34"/>
      <c r="AL1661" s="34"/>
      <c r="AM1661" s="34"/>
      <c r="AN1661" s="34"/>
      <c r="AO1661" s="34"/>
      <c r="AP1661" s="293">
        <f>MAX(K1661,M1661,O1661,Q1661,S1661,U1661,W1661,Y1661,AA1661,AC1661,AE1661,AG1661,AI1661,AK1661,AM1661,AO1661)*VLOOKUP(I1661,'5.- Instrumental'!$B$6:$O$303,14,FALSE)</f>
        <v>0</v>
      </c>
      <c r="AQ1661" s="356">
        <f>VLOOKUP(C1661,'6.- Insumos'!$B$5:$K$2417,10,FALSE)</f>
        <v>5.618850000000001</v>
      </c>
      <c r="AR1661" s="293">
        <f t="shared" si="85"/>
        <v>5.618850000000001</v>
      </c>
      <c r="AS1661" s="293">
        <f t="shared" si="84"/>
        <v>5.618850000000001</v>
      </c>
      <c r="AU1661" s="357"/>
    </row>
    <row r="1662" spans="2:47">
      <c r="B1662" s="52">
        <v>1656</v>
      </c>
      <c r="C1662" s="334">
        <v>76775</v>
      </c>
      <c r="D1662" s="81" t="s">
        <v>3508</v>
      </c>
      <c r="E1662" s="55" t="s">
        <v>1346</v>
      </c>
      <c r="F1662" s="55" t="s">
        <v>1347</v>
      </c>
      <c r="G1662" s="54" t="s">
        <v>4422</v>
      </c>
      <c r="H1662" s="54" t="s">
        <v>4422</v>
      </c>
      <c r="I1662" s="54" t="s">
        <v>4422</v>
      </c>
      <c r="J1662" s="34">
        <v>1</v>
      </c>
      <c r="K1662" s="34">
        <v>20</v>
      </c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>
        <v>1</v>
      </c>
      <c r="AI1662" s="34">
        <f t="shared" si="86"/>
        <v>20</v>
      </c>
      <c r="AJ1662" s="34"/>
      <c r="AK1662" s="34"/>
      <c r="AL1662" s="34"/>
      <c r="AM1662" s="34"/>
      <c r="AN1662" s="34"/>
      <c r="AO1662" s="34"/>
      <c r="AP1662" s="293">
        <f>MAX(K1662,M1662,O1662,Q1662,S1662,U1662,W1662,Y1662,AA1662,AC1662,AE1662,AG1662,AI1662,AK1662,AM1662,AO1662)*VLOOKUP(I1662,'5.- Instrumental'!$B$6:$O$303,14,FALSE)</f>
        <v>0</v>
      </c>
      <c r="AQ1662" s="356">
        <f>VLOOKUP(C1662,'6.- Insumos'!$B$5:$K$2417,10,FALSE)</f>
        <v>5.618850000000001</v>
      </c>
      <c r="AR1662" s="293">
        <f t="shared" si="85"/>
        <v>5.618850000000001</v>
      </c>
      <c r="AS1662" s="293">
        <f t="shared" si="84"/>
        <v>5.618850000000001</v>
      </c>
      <c r="AU1662" s="357"/>
    </row>
    <row r="1663" spans="2:47">
      <c r="B1663" s="52">
        <v>1657</v>
      </c>
      <c r="C1663" s="334">
        <v>76800</v>
      </c>
      <c r="D1663" s="81" t="s">
        <v>2342</v>
      </c>
      <c r="E1663" s="55" t="s">
        <v>1346</v>
      </c>
      <c r="F1663" s="55" t="s">
        <v>1347</v>
      </c>
      <c r="G1663" s="54" t="s">
        <v>4422</v>
      </c>
      <c r="H1663" s="54" t="s">
        <v>4422</v>
      </c>
      <c r="I1663" s="54" t="s">
        <v>4422</v>
      </c>
      <c r="J1663" s="34">
        <v>1</v>
      </c>
      <c r="K1663" s="34">
        <v>25</v>
      </c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>
        <v>1</v>
      </c>
      <c r="AI1663" s="34">
        <f t="shared" si="86"/>
        <v>25</v>
      </c>
      <c r="AJ1663" s="34"/>
      <c r="AK1663" s="34"/>
      <c r="AL1663" s="34"/>
      <c r="AM1663" s="34"/>
      <c r="AN1663" s="34"/>
      <c r="AO1663" s="34"/>
      <c r="AP1663" s="293">
        <f>MAX(K1663,M1663,O1663,Q1663,S1663,U1663,W1663,Y1663,AA1663,AC1663,AE1663,AG1663,AI1663,AK1663,AM1663,AO1663)*VLOOKUP(I1663,'5.- Instrumental'!$B$6:$O$303,14,FALSE)</f>
        <v>0</v>
      </c>
      <c r="AQ1663" s="356">
        <f>VLOOKUP(C1663,'6.- Insumos'!$B$5:$K$2417,10,FALSE)</f>
        <v>5.618850000000001</v>
      </c>
      <c r="AR1663" s="293">
        <f t="shared" si="85"/>
        <v>5.618850000000001</v>
      </c>
      <c r="AS1663" s="293">
        <f t="shared" si="84"/>
        <v>5.618850000000001</v>
      </c>
      <c r="AU1663" s="357"/>
    </row>
    <row r="1664" spans="2:47" ht="25.5">
      <c r="B1664" s="52">
        <v>1658</v>
      </c>
      <c r="C1664" s="334">
        <v>76805</v>
      </c>
      <c r="D1664" s="81" t="s">
        <v>2343</v>
      </c>
      <c r="E1664" s="55" t="s">
        <v>1346</v>
      </c>
      <c r="F1664" s="55" t="s">
        <v>1347</v>
      </c>
      <c r="G1664" s="54" t="s">
        <v>4422</v>
      </c>
      <c r="H1664" s="54" t="s">
        <v>4422</v>
      </c>
      <c r="I1664" s="54" t="s">
        <v>4422</v>
      </c>
      <c r="J1664" s="34">
        <v>1</v>
      </c>
      <c r="K1664" s="34">
        <v>20</v>
      </c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>
        <v>1</v>
      </c>
      <c r="AI1664" s="34">
        <f t="shared" si="86"/>
        <v>20</v>
      </c>
      <c r="AJ1664" s="34"/>
      <c r="AK1664" s="34"/>
      <c r="AL1664" s="34"/>
      <c r="AM1664" s="34"/>
      <c r="AN1664" s="34"/>
      <c r="AO1664" s="34"/>
      <c r="AP1664" s="293">
        <f>MAX(K1664,M1664,O1664,Q1664,S1664,U1664,W1664,Y1664,AA1664,AC1664,AE1664,AG1664,AI1664,AK1664,AM1664,AO1664)*VLOOKUP(I1664,'5.- Instrumental'!$B$6:$O$303,14,FALSE)</f>
        <v>0</v>
      </c>
      <c r="AQ1664" s="356">
        <f>VLOOKUP(C1664,'6.- Insumos'!$B$5:$K$2417,10,FALSE)</f>
        <v>5.618850000000001</v>
      </c>
      <c r="AR1664" s="293">
        <f t="shared" si="85"/>
        <v>5.618850000000001</v>
      </c>
      <c r="AS1664" s="293">
        <f t="shared" si="84"/>
        <v>5.618850000000001</v>
      </c>
      <c r="AU1664" s="357"/>
    </row>
    <row r="1665" spans="2:47" ht="25.5">
      <c r="B1665" s="52">
        <v>1659</v>
      </c>
      <c r="C1665" s="334">
        <v>76811</v>
      </c>
      <c r="D1665" s="361" t="s">
        <v>3509</v>
      </c>
      <c r="E1665" s="55" t="s">
        <v>1346</v>
      </c>
      <c r="F1665" s="55" t="s">
        <v>1347</v>
      </c>
      <c r="G1665" s="54" t="s">
        <v>4422</v>
      </c>
      <c r="H1665" s="54" t="s">
        <v>4422</v>
      </c>
      <c r="I1665" s="54" t="s">
        <v>4422</v>
      </c>
      <c r="J1665" s="34">
        <v>1</v>
      </c>
      <c r="K1665" s="34">
        <v>20</v>
      </c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>
        <v>1</v>
      </c>
      <c r="AI1665" s="34">
        <f t="shared" si="86"/>
        <v>20</v>
      </c>
      <c r="AJ1665" s="34"/>
      <c r="AK1665" s="34"/>
      <c r="AL1665" s="34"/>
      <c r="AM1665" s="34"/>
      <c r="AN1665" s="34"/>
      <c r="AO1665" s="34"/>
      <c r="AP1665" s="293">
        <f>MAX(K1665,M1665,O1665,Q1665,S1665,U1665,W1665,Y1665,AA1665,AC1665,AE1665,AG1665,AI1665,AK1665,AM1665,AO1665)*VLOOKUP(I1665,'5.- Instrumental'!$B$6:$O$303,14,FALSE)</f>
        <v>0</v>
      </c>
      <c r="AQ1665" s="356">
        <f>VLOOKUP(C1665,'6.- Insumos'!$B$5:$K$2417,10,FALSE)</f>
        <v>5.618850000000001</v>
      </c>
      <c r="AR1665" s="293">
        <f t="shared" si="85"/>
        <v>5.618850000000001</v>
      </c>
      <c r="AS1665" s="293">
        <f t="shared" si="84"/>
        <v>5.618850000000001</v>
      </c>
      <c r="AU1665" s="357"/>
    </row>
    <row r="1666" spans="2:47" ht="38.25">
      <c r="B1666" s="52">
        <v>1660</v>
      </c>
      <c r="C1666" s="334">
        <v>76816</v>
      </c>
      <c r="D1666" s="81" t="s">
        <v>4202</v>
      </c>
      <c r="E1666" s="55" t="s">
        <v>1346</v>
      </c>
      <c r="F1666" s="55" t="s">
        <v>1347</v>
      </c>
      <c r="G1666" s="54" t="s">
        <v>4422</v>
      </c>
      <c r="H1666" s="54" t="s">
        <v>4422</v>
      </c>
      <c r="I1666" s="54" t="s">
        <v>4422</v>
      </c>
      <c r="J1666" s="34">
        <v>1</v>
      </c>
      <c r="K1666" s="34">
        <v>20</v>
      </c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>
        <v>1</v>
      </c>
      <c r="AI1666" s="34">
        <f t="shared" si="86"/>
        <v>20</v>
      </c>
      <c r="AJ1666" s="34"/>
      <c r="AK1666" s="34"/>
      <c r="AL1666" s="34"/>
      <c r="AM1666" s="34"/>
      <c r="AN1666" s="34"/>
      <c r="AO1666" s="34"/>
      <c r="AP1666" s="293">
        <f>MAX(K1666,M1666,O1666,Q1666,S1666,U1666,W1666,Y1666,AA1666,AC1666,AE1666,AG1666,AI1666,AK1666,AM1666,AO1666)*VLOOKUP(I1666,'5.- Instrumental'!$B$6:$O$303,14,FALSE)</f>
        <v>0</v>
      </c>
      <c r="AQ1666" s="356">
        <f>VLOOKUP(C1666,'6.- Insumos'!$B$5:$K$2417,10,FALSE)</f>
        <v>5.618850000000001</v>
      </c>
      <c r="AR1666" s="293">
        <f t="shared" si="85"/>
        <v>5.618850000000001</v>
      </c>
      <c r="AS1666" s="293">
        <f t="shared" si="84"/>
        <v>5.618850000000001</v>
      </c>
      <c r="AU1666" s="357"/>
    </row>
    <row r="1667" spans="2:47">
      <c r="B1667" s="52">
        <v>1661</v>
      </c>
      <c r="C1667" s="334">
        <v>76817</v>
      </c>
      <c r="D1667" s="361" t="s">
        <v>4203</v>
      </c>
      <c r="E1667" s="55" t="s">
        <v>1346</v>
      </c>
      <c r="F1667" s="55" t="s">
        <v>1347</v>
      </c>
      <c r="G1667" s="54" t="s">
        <v>4422</v>
      </c>
      <c r="H1667" s="54" t="s">
        <v>4422</v>
      </c>
      <c r="I1667" s="54" t="s">
        <v>4422</v>
      </c>
      <c r="J1667" s="34">
        <v>1</v>
      </c>
      <c r="K1667" s="34">
        <v>25</v>
      </c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>
        <v>1</v>
      </c>
      <c r="AI1667" s="34">
        <f t="shared" si="86"/>
        <v>25</v>
      </c>
      <c r="AJ1667" s="34"/>
      <c r="AK1667" s="34"/>
      <c r="AL1667" s="34"/>
      <c r="AM1667" s="34"/>
      <c r="AN1667" s="34"/>
      <c r="AO1667" s="34"/>
      <c r="AP1667" s="293">
        <f>MAX(K1667,M1667,O1667,Q1667,S1667,U1667,W1667,Y1667,AA1667,AC1667,AE1667,AG1667,AI1667,AK1667,AM1667,AO1667)*VLOOKUP(I1667,'5.- Instrumental'!$B$6:$O$303,14,FALSE)</f>
        <v>0</v>
      </c>
      <c r="AQ1667" s="356">
        <f>VLOOKUP(C1667,'6.- Insumos'!$B$5:$K$2417,10,FALSE)</f>
        <v>5.618850000000001</v>
      </c>
      <c r="AR1667" s="293">
        <f t="shared" si="85"/>
        <v>5.618850000000001</v>
      </c>
      <c r="AS1667" s="293">
        <f t="shared" si="84"/>
        <v>5.618850000000001</v>
      </c>
      <c r="AU1667" s="357"/>
    </row>
    <row r="1668" spans="2:47">
      <c r="B1668" s="52">
        <v>1662</v>
      </c>
      <c r="C1668" s="334">
        <v>76818</v>
      </c>
      <c r="D1668" s="373" t="s">
        <v>4204</v>
      </c>
      <c r="E1668" s="55" t="s">
        <v>1346</v>
      </c>
      <c r="F1668" s="55" t="s">
        <v>1347</v>
      </c>
      <c r="G1668" s="54" t="s">
        <v>4422</v>
      </c>
      <c r="H1668" s="54" t="s">
        <v>4422</v>
      </c>
      <c r="I1668" s="54" t="s">
        <v>4422</v>
      </c>
      <c r="J1668" s="34">
        <v>1</v>
      </c>
      <c r="K1668" s="34">
        <v>25</v>
      </c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>
        <v>1</v>
      </c>
      <c r="AI1668" s="34">
        <f t="shared" si="86"/>
        <v>25</v>
      </c>
      <c r="AJ1668" s="34"/>
      <c r="AK1668" s="34"/>
      <c r="AL1668" s="34"/>
      <c r="AM1668" s="34"/>
      <c r="AN1668" s="34"/>
      <c r="AO1668" s="34"/>
      <c r="AP1668" s="293">
        <f>MAX(K1668,M1668,O1668,Q1668,S1668,U1668,W1668,Y1668,AA1668,AC1668,AE1668,AG1668,AI1668,AK1668,AM1668,AO1668)*VLOOKUP(I1668,'5.- Instrumental'!$B$6:$O$303,14,FALSE)</f>
        <v>0</v>
      </c>
      <c r="AQ1668" s="356">
        <f>VLOOKUP(C1668,'6.- Insumos'!$B$5:$K$2417,10,FALSE)</f>
        <v>5.618850000000001</v>
      </c>
      <c r="AR1668" s="293">
        <f t="shared" si="85"/>
        <v>5.618850000000001</v>
      </c>
      <c r="AS1668" s="293">
        <f t="shared" si="84"/>
        <v>5.618850000000001</v>
      </c>
      <c r="AU1668" s="357"/>
    </row>
    <row r="1669" spans="2:47">
      <c r="B1669" s="52">
        <v>1663</v>
      </c>
      <c r="C1669" s="334">
        <v>76819</v>
      </c>
      <c r="D1669" s="81" t="s">
        <v>4205</v>
      </c>
      <c r="E1669" s="55" t="s">
        <v>1346</v>
      </c>
      <c r="F1669" s="55" t="s">
        <v>1347</v>
      </c>
      <c r="G1669" s="54" t="s">
        <v>4422</v>
      </c>
      <c r="H1669" s="54" t="s">
        <v>4422</v>
      </c>
      <c r="I1669" s="54" t="s">
        <v>4422</v>
      </c>
      <c r="J1669" s="34">
        <v>1</v>
      </c>
      <c r="K1669" s="34">
        <v>20</v>
      </c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>
        <v>1</v>
      </c>
      <c r="AI1669" s="34">
        <f t="shared" si="86"/>
        <v>20</v>
      </c>
      <c r="AJ1669" s="34"/>
      <c r="AK1669" s="34"/>
      <c r="AL1669" s="34"/>
      <c r="AM1669" s="34"/>
      <c r="AN1669" s="34"/>
      <c r="AO1669" s="34"/>
      <c r="AP1669" s="293">
        <f>MAX(K1669,M1669,O1669,Q1669,S1669,U1669,W1669,Y1669,AA1669,AC1669,AE1669,AG1669,AI1669,AK1669,AM1669,AO1669)*VLOOKUP(I1669,'5.- Instrumental'!$B$6:$O$303,14,FALSE)</f>
        <v>0</v>
      </c>
      <c r="AQ1669" s="356">
        <f>VLOOKUP(C1669,'6.- Insumos'!$B$5:$K$2417,10,FALSE)</f>
        <v>5.618850000000001</v>
      </c>
      <c r="AR1669" s="293">
        <f t="shared" si="85"/>
        <v>5.618850000000001</v>
      </c>
      <c r="AS1669" s="293">
        <f t="shared" si="84"/>
        <v>5.618850000000001</v>
      </c>
      <c r="AU1669" s="357"/>
    </row>
    <row r="1670" spans="2:47">
      <c r="B1670" s="52">
        <v>1664</v>
      </c>
      <c r="C1670" s="334">
        <v>76825</v>
      </c>
      <c r="D1670" s="81" t="s">
        <v>2344</v>
      </c>
      <c r="E1670" s="55" t="s">
        <v>1346</v>
      </c>
      <c r="F1670" s="55" t="s">
        <v>1347</v>
      </c>
      <c r="G1670" s="54" t="s">
        <v>4422</v>
      </c>
      <c r="H1670" s="54" t="s">
        <v>4422</v>
      </c>
      <c r="I1670" s="54" t="s">
        <v>4422</v>
      </c>
      <c r="J1670" s="34">
        <v>1</v>
      </c>
      <c r="K1670" s="34">
        <v>30</v>
      </c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>
        <v>1</v>
      </c>
      <c r="AI1670" s="34">
        <f t="shared" si="86"/>
        <v>30</v>
      </c>
      <c r="AJ1670" s="34"/>
      <c r="AK1670" s="34"/>
      <c r="AL1670" s="34"/>
      <c r="AM1670" s="34"/>
      <c r="AN1670" s="34"/>
      <c r="AO1670" s="34"/>
      <c r="AP1670" s="293">
        <f>MAX(K1670,M1670,O1670,Q1670,S1670,U1670,W1670,Y1670,AA1670,AC1670,AE1670,AG1670,AI1670,AK1670,AM1670,AO1670)*VLOOKUP(I1670,'5.- Instrumental'!$B$6:$O$303,14,FALSE)</f>
        <v>0</v>
      </c>
      <c r="AQ1670" s="356">
        <f>VLOOKUP(C1670,'6.- Insumos'!$B$5:$K$2417,10,FALSE)</f>
        <v>5.618850000000001</v>
      </c>
      <c r="AR1670" s="293">
        <f t="shared" si="85"/>
        <v>5.618850000000001</v>
      </c>
      <c r="AS1670" s="293">
        <f t="shared" si="84"/>
        <v>5.618850000000001</v>
      </c>
      <c r="AU1670" s="357"/>
    </row>
    <row r="1671" spans="2:47">
      <c r="B1671" s="52">
        <v>1665</v>
      </c>
      <c r="C1671" s="334">
        <v>76827</v>
      </c>
      <c r="D1671" s="81" t="s">
        <v>4206</v>
      </c>
      <c r="E1671" s="55" t="s">
        <v>1346</v>
      </c>
      <c r="F1671" s="55" t="s">
        <v>1347</v>
      </c>
      <c r="G1671" s="54" t="s">
        <v>4422</v>
      </c>
      <c r="H1671" s="54" t="s">
        <v>4422</v>
      </c>
      <c r="I1671" s="54" t="s">
        <v>4422</v>
      </c>
      <c r="J1671" s="34">
        <v>1</v>
      </c>
      <c r="K1671" s="34">
        <v>30</v>
      </c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>
        <v>1</v>
      </c>
      <c r="AI1671" s="34">
        <f t="shared" si="86"/>
        <v>30</v>
      </c>
      <c r="AJ1671" s="34"/>
      <c r="AK1671" s="34"/>
      <c r="AL1671" s="34"/>
      <c r="AM1671" s="34"/>
      <c r="AN1671" s="34"/>
      <c r="AO1671" s="34"/>
      <c r="AP1671" s="293">
        <f>MAX(K1671,M1671,O1671,Q1671,S1671,U1671,W1671,Y1671,AA1671,AC1671,AE1671,AG1671,AI1671,AK1671,AM1671,AO1671)*VLOOKUP(I1671,'5.- Instrumental'!$B$6:$O$303,14,FALSE)</f>
        <v>0</v>
      </c>
      <c r="AQ1671" s="356">
        <f>VLOOKUP(C1671,'6.- Insumos'!$B$5:$K$2417,10,FALSE)</f>
        <v>5.618850000000001</v>
      </c>
      <c r="AR1671" s="293">
        <f t="shared" si="85"/>
        <v>5.618850000000001</v>
      </c>
      <c r="AS1671" s="293">
        <f t="shared" si="84"/>
        <v>5.618850000000001</v>
      </c>
      <c r="AU1671" s="357"/>
    </row>
    <row r="1672" spans="2:47">
      <c r="B1672" s="52">
        <v>1666</v>
      </c>
      <c r="C1672" s="334">
        <v>76830</v>
      </c>
      <c r="D1672" s="81" t="s">
        <v>4207</v>
      </c>
      <c r="E1672" s="55" t="s">
        <v>1346</v>
      </c>
      <c r="F1672" s="55" t="s">
        <v>1347</v>
      </c>
      <c r="G1672" s="54" t="s">
        <v>4422</v>
      </c>
      <c r="H1672" s="54" t="s">
        <v>4422</v>
      </c>
      <c r="I1672" s="54" t="s">
        <v>4422</v>
      </c>
      <c r="J1672" s="34">
        <v>1</v>
      </c>
      <c r="K1672" s="34">
        <v>15</v>
      </c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>
        <v>1</v>
      </c>
      <c r="AI1672" s="34">
        <f t="shared" si="86"/>
        <v>15</v>
      </c>
      <c r="AJ1672" s="34"/>
      <c r="AK1672" s="34"/>
      <c r="AL1672" s="34"/>
      <c r="AM1672" s="34"/>
      <c r="AN1672" s="34"/>
      <c r="AO1672" s="34"/>
      <c r="AP1672" s="293">
        <f>MAX(K1672,M1672,O1672,Q1672,S1672,U1672,W1672,Y1672,AA1672,AC1672,AE1672,AG1672,AI1672,AK1672,AM1672,AO1672)*VLOOKUP(I1672,'5.- Instrumental'!$B$6:$O$303,14,FALSE)</f>
        <v>0</v>
      </c>
      <c r="AQ1672" s="356">
        <f>VLOOKUP(C1672,'6.- Insumos'!$B$5:$K$2417,10,FALSE)</f>
        <v>5.618850000000001</v>
      </c>
      <c r="AR1672" s="293">
        <f t="shared" si="85"/>
        <v>5.618850000000001</v>
      </c>
      <c r="AS1672" s="293">
        <f t="shared" si="84"/>
        <v>5.618850000000001</v>
      </c>
      <c r="AU1672" s="357"/>
    </row>
    <row r="1673" spans="2:47" ht="25.5">
      <c r="B1673" s="52">
        <v>1667</v>
      </c>
      <c r="C1673" s="334">
        <v>76831</v>
      </c>
      <c r="D1673" s="81" t="s">
        <v>2346</v>
      </c>
      <c r="E1673" s="55" t="s">
        <v>1346</v>
      </c>
      <c r="F1673" s="55" t="s">
        <v>1347</v>
      </c>
      <c r="G1673" s="54" t="s">
        <v>4422</v>
      </c>
      <c r="H1673" s="54" t="s">
        <v>4422</v>
      </c>
      <c r="I1673" s="54" t="s">
        <v>4422</v>
      </c>
      <c r="J1673" s="34">
        <v>1</v>
      </c>
      <c r="K1673" s="34">
        <v>15</v>
      </c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>
        <v>1</v>
      </c>
      <c r="AI1673" s="34">
        <f t="shared" si="86"/>
        <v>15</v>
      </c>
      <c r="AJ1673" s="34"/>
      <c r="AK1673" s="34"/>
      <c r="AL1673" s="34"/>
      <c r="AM1673" s="34"/>
      <c r="AN1673" s="34"/>
      <c r="AO1673" s="34"/>
      <c r="AP1673" s="293">
        <f>MAX(K1673,M1673,O1673,Q1673,S1673,U1673,W1673,Y1673,AA1673,AC1673,AE1673,AG1673,AI1673,AK1673,AM1673,AO1673)*VLOOKUP(I1673,'5.- Instrumental'!$B$6:$O$303,14,FALSE)</f>
        <v>0</v>
      </c>
      <c r="AQ1673" s="356">
        <f>VLOOKUP(C1673,'6.- Insumos'!$B$5:$K$2417,10,FALSE)</f>
        <v>5.618850000000001</v>
      </c>
      <c r="AR1673" s="293">
        <f t="shared" si="85"/>
        <v>5.618850000000001</v>
      </c>
      <c r="AS1673" s="293">
        <f t="shared" si="84"/>
        <v>5.618850000000001</v>
      </c>
      <c r="AU1673" s="357"/>
    </row>
    <row r="1674" spans="2:47">
      <c r="B1674" s="52">
        <v>1668</v>
      </c>
      <c r="C1674" s="334">
        <v>76856</v>
      </c>
      <c r="D1674" s="81" t="s">
        <v>4208</v>
      </c>
      <c r="E1674" s="55" t="s">
        <v>1346</v>
      </c>
      <c r="F1674" s="55" t="s">
        <v>1347</v>
      </c>
      <c r="G1674" s="54" t="s">
        <v>4422</v>
      </c>
      <c r="H1674" s="54" t="s">
        <v>4422</v>
      </c>
      <c r="I1674" s="54" t="s">
        <v>4422</v>
      </c>
      <c r="J1674" s="34">
        <v>1</v>
      </c>
      <c r="K1674" s="34">
        <v>15</v>
      </c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>
        <v>1</v>
      </c>
      <c r="AI1674" s="34">
        <f t="shared" si="86"/>
        <v>15</v>
      </c>
      <c r="AJ1674" s="34"/>
      <c r="AK1674" s="34"/>
      <c r="AL1674" s="34"/>
      <c r="AM1674" s="34"/>
      <c r="AN1674" s="34"/>
      <c r="AO1674" s="34"/>
      <c r="AP1674" s="293">
        <f>MAX(K1674,M1674,O1674,Q1674,S1674,U1674,W1674,Y1674,AA1674,AC1674,AE1674,AG1674,AI1674,AK1674,AM1674,AO1674)*VLOOKUP(I1674,'5.- Instrumental'!$B$6:$O$303,14,FALSE)</f>
        <v>0</v>
      </c>
      <c r="AQ1674" s="356">
        <f>VLOOKUP(C1674,'6.- Insumos'!$B$5:$K$2417,10,FALSE)</f>
        <v>5.618850000000001</v>
      </c>
      <c r="AR1674" s="293">
        <f t="shared" si="85"/>
        <v>5.618850000000001</v>
      </c>
      <c r="AS1674" s="293">
        <f t="shared" si="84"/>
        <v>5.618850000000001</v>
      </c>
      <c r="AU1674" s="357"/>
    </row>
    <row r="1675" spans="2:47">
      <c r="B1675" s="52">
        <v>1669</v>
      </c>
      <c r="C1675" s="334">
        <v>76870</v>
      </c>
      <c r="D1675" s="81" t="s">
        <v>2347</v>
      </c>
      <c r="E1675" s="55" t="s">
        <v>1346</v>
      </c>
      <c r="F1675" s="55" t="s">
        <v>1347</v>
      </c>
      <c r="G1675" s="54" t="s">
        <v>4422</v>
      </c>
      <c r="H1675" s="54" t="s">
        <v>4422</v>
      </c>
      <c r="I1675" s="54" t="s">
        <v>4422</v>
      </c>
      <c r="J1675" s="34">
        <v>1</v>
      </c>
      <c r="K1675" s="34">
        <v>15</v>
      </c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>
        <v>1</v>
      </c>
      <c r="AI1675" s="34">
        <f t="shared" si="86"/>
        <v>15</v>
      </c>
      <c r="AJ1675" s="34"/>
      <c r="AK1675" s="34"/>
      <c r="AL1675" s="34"/>
      <c r="AM1675" s="34"/>
      <c r="AN1675" s="34"/>
      <c r="AO1675" s="34"/>
      <c r="AP1675" s="293">
        <f>MAX(K1675,M1675,O1675,Q1675,S1675,U1675,W1675,Y1675,AA1675,AC1675,AE1675,AG1675,AI1675,AK1675,AM1675,AO1675)*VLOOKUP(I1675,'5.- Instrumental'!$B$6:$O$303,14,FALSE)</f>
        <v>0</v>
      </c>
      <c r="AQ1675" s="356">
        <f>VLOOKUP(C1675,'6.- Insumos'!$B$5:$K$2417,10,FALSE)</f>
        <v>5.618850000000001</v>
      </c>
      <c r="AR1675" s="293">
        <f t="shared" si="85"/>
        <v>5.618850000000001</v>
      </c>
      <c r="AS1675" s="293">
        <f t="shared" si="84"/>
        <v>5.618850000000001</v>
      </c>
      <c r="AU1675" s="357"/>
    </row>
    <row r="1676" spans="2:47">
      <c r="B1676" s="52">
        <v>1670</v>
      </c>
      <c r="C1676" s="334">
        <v>76872</v>
      </c>
      <c r="D1676" s="81" t="s">
        <v>4209</v>
      </c>
      <c r="E1676" s="55" t="s">
        <v>1346</v>
      </c>
      <c r="F1676" s="55" t="s">
        <v>1347</v>
      </c>
      <c r="G1676" s="54" t="s">
        <v>4422</v>
      </c>
      <c r="H1676" s="54" t="s">
        <v>4422</v>
      </c>
      <c r="I1676" s="54" t="s">
        <v>4422</v>
      </c>
      <c r="J1676" s="34">
        <v>1</v>
      </c>
      <c r="K1676" s="34">
        <v>15</v>
      </c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>
        <v>1</v>
      </c>
      <c r="AI1676" s="34">
        <f t="shared" si="86"/>
        <v>15</v>
      </c>
      <c r="AJ1676" s="34"/>
      <c r="AK1676" s="34"/>
      <c r="AL1676" s="34"/>
      <c r="AM1676" s="34"/>
      <c r="AN1676" s="34"/>
      <c r="AO1676" s="34"/>
      <c r="AP1676" s="293">
        <f>MAX(K1676,M1676,O1676,Q1676,S1676,U1676,W1676,Y1676,AA1676,AC1676,AE1676,AG1676,AI1676,AK1676,AM1676,AO1676)*VLOOKUP(I1676,'5.- Instrumental'!$B$6:$O$303,14,FALSE)</f>
        <v>0</v>
      </c>
      <c r="AQ1676" s="356">
        <f>VLOOKUP(C1676,'6.- Insumos'!$B$5:$K$2417,10,FALSE)</f>
        <v>5.618850000000001</v>
      </c>
      <c r="AR1676" s="293">
        <f t="shared" si="85"/>
        <v>5.618850000000001</v>
      </c>
      <c r="AS1676" s="293">
        <f t="shared" si="84"/>
        <v>5.618850000000001</v>
      </c>
      <c r="AU1676" s="357"/>
    </row>
    <row r="1677" spans="2:47" ht="25.5">
      <c r="B1677" s="52">
        <v>1671</v>
      </c>
      <c r="C1677" s="334">
        <v>76880</v>
      </c>
      <c r="D1677" s="81" t="s">
        <v>2348</v>
      </c>
      <c r="E1677" s="55" t="s">
        <v>1346</v>
      </c>
      <c r="F1677" s="55" t="s">
        <v>1347</v>
      </c>
      <c r="G1677" s="54" t="s">
        <v>4422</v>
      </c>
      <c r="H1677" s="54" t="s">
        <v>4422</v>
      </c>
      <c r="I1677" s="54" t="s">
        <v>4422</v>
      </c>
      <c r="J1677" s="34">
        <v>1</v>
      </c>
      <c r="K1677" s="34">
        <v>15</v>
      </c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>
        <v>1</v>
      </c>
      <c r="AI1677" s="34">
        <f t="shared" si="86"/>
        <v>15</v>
      </c>
      <c r="AJ1677" s="34"/>
      <c r="AK1677" s="34"/>
      <c r="AL1677" s="34"/>
      <c r="AM1677" s="34"/>
      <c r="AN1677" s="34"/>
      <c r="AO1677" s="34"/>
      <c r="AP1677" s="293">
        <f>MAX(K1677,M1677,O1677,Q1677,S1677,U1677,W1677,Y1677,AA1677,AC1677,AE1677,AG1677,AI1677,AK1677,AM1677,AO1677)*VLOOKUP(I1677,'5.- Instrumental'!$B$6:$O$303,14,FALSE)</f>
        <v>0</v>
      </c>
      <c r="AQ1677" s="356">
        <f>VLOOKUP(C1677,'6.- Insumos'!$B$5:$K$2417,10,FALSE)</f>
        <v>5.618850000000001</v>
      </c>
      <c r="AR1677" s="293">
        <f t="shared" si="85"/>
        <v>5.618850000000001</v>
      </c>
      <c r="AS1677" s="293">
        <f t="shared" si="84"/>
        <v>5.618850000000001</v>
      </c>
      <c r="AU1677" s="357"/>
    </row>
    <row r="1678" spans="2:47">
      <c r="B1678" s="52">
        <v>1672</v>
      </c>
      <c r="C1678" s="334">
        <v>76885</v>
      </c>
      <c r="D1678" s="361" t="s">
        <v>4210</v>
      </c>
      <c r="E1678" s="55" t="s">
        <v>1346</v>
      </c>
      <c r="F1678" s="55" t="s">
        <v>1347</v>
      </c>
      <c r="G1678" s="54" t="s">
        <v>4422</v>
      </c>
      <c r="H1678" s="54" t="s">
        <v>4422</v>
      </c>
      <c r="I1678" s="54" t="s">
        <v>4422</v>
      </c>
      <c r="J1678" s="34">
        <v>1</v>
      </c>
      <c r="K1678" s="34">
        <v>20</v>
      </c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>
        <v>1</v>
      </c>
      <c r="AI1678" s="34">
        <f t="shared" si="86"/>
        <v>20</v>
      </c>
      <c r="AJ1678" s="34"/>
      <c r="AK1678" s="34"/>
      <c r="AL1678" s="34"/>
      <c r="AM1678" s="34"/>
      <c r="AN1678" s="34"/>
      <c r="AO1678" s="34"/>
      <c r="AP1678" s="293">
        <f>MAX(K1678,M1678,O1678,Q1678,S1678,U1678,W1678,Y1678,AA1678,AC1678,AE1678,AG1678,AI1678,AK1678,AM1678,AO1678)*VLOOKUP(I1678,'5.- Instrumental'!$B$6:$O$303,14,FALSE)</f>
        <v>0</v>
      </c>
      <c r="AQ1678" s="356">
        <f>VLOOKUP(C1678,'6.- Insumos'!$B$5:$K$2417,10,FALSE)</f>
        <v>5.618850000000001</v>
      </c>
      <c r="AR1678" s="293">
        <f t="shared" si="85"/>
        <v>5.618850000000001</v>
      </c>
      <c r="AS1678" s="293">
        <f t="shared" si="84"/>
        <v>5.618850000000001</v>
      </c>
      <c r="AU1678" s="357"/>
    </row>
    <row r="1679" spans="2:47">
      <c r="B1679" s="52">
        <v>1673</v>
      </c>
      <c r="C1679" s="334">
        <v>76942</v>
      </c>
      <c r="D1679" s="361" t="s">
        <v>4211</v>
      </c>
      <c r="E1679" s="55" t="s">
        <v>1346</v>
      </c>
      <c r="F1679" s="55" t="s">
        <v>1347</v>
      </c>
      <c r="G1679" s="54" t="s">
        <v>4422</v>
      </c>
      <c r="H1679" s="54" t="s">
        <v>4422</v>
      </c>
      <c r="I1679" s="54" t="s">
        <v>4422</v>
      </c>
      <c r="J1679" s="34">
        <v>1</v>
      </c>
      <c r="K1679" s="34">
        <v>30</v>
      </c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>
        <v>1</v>
      </c>
      <c r="AI1679" s="34">
        <f t="shared" si="86"/>
        <v>30</v>
      </c>
      <c r="AJ1679" s="34"/>
      <c r="AK1679" s="34"/>
      <c r="AL1679" s="34"/>
      <c r="AM1679" s="34"/>
      <c r="AN1679" s="34"/>
      <c r="AO1679" s="34"/>
      <c r="AP1679" s="293">
        <f>MAX(K1679,M1679,O1679,Q1679,S1679,U1679,W1679,Y1679,AA1679,AC1679,AE1679,AG1679,AI1679,AK1679,AM1679,AO1679)*VLOOKUP(I1679,'5.- Instrumental'!$B$6:$O$303,14,FALSE)</f>
        <v>0</v>
      </c>
      <c r="AQ1679" s="356">
        <f>VLOOKUP(C1679,'6.- Insumos'!$B$5:$K$2417,10,FALSE)</f>
        <v>5.618850000000001</v>
      </c>
      <c r="AR1679" s="293">
        <f t="shared" si="85"/>
        <v>5.618850000000001</v>
      </c>
      <c r="AS1679" s="293">
        <f t="shared" si="84"/>
        <v>5.618850000000001</v>
      </c>
      <c r="AU1679" s="357"/>
    </row>
    <row r="1680" spans="2:47" ht="25.5">
      <c r="B1680" s="52">
        <v>1674</v>
      </c>
      <c r="C1680" s="334">
        <v>77055</v>
      </c>
      <c r="D1680" s="81" t="s">
        <v>1343</v>
      </c>
      <c r="E1680" s="374" t="s">
        <v>1344</v>
      </c>
      <c r="F1680" s="365" t="s">
        <v>3264</v>
      </c>
      <c r="G1680" s="54" t="s">
        <v>4422</v>
      </c>
      <c r="H1680" s="54" t="s">
        <v>4422</v>
      </c>
      <c r="I1680" s="54" t="s">
        <v>4422</v>
      </c>
      <c r="J1680" s="34">
        <v>1</v>
      </c>
      <c r="K1680" s="34">
        <v>10</v>
      </c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  <c r="X1680" s="34">
        <v>1</v>
      </c>
      <c r="Y1680" s="34">
        <v>15</v>
      </c>
      <c r="Z1680" s="34"/>
      <c r="AA1680" s="34"/>
      <c r="AB1680" s="34"/>
      <c r="AC1680" s="34"/>
      <c r="AD1680" s="34"/>
      <c r="AE1680" s="34"/>
      <c r="AF1680" s="34"/>
      <c r="AG1680" s="34"/>
      <c r="AH1680" s="34">
        <v>1</v>
      </c>
      <c r="AI1680" s="34">
        <f t="shared" ref="AI1680:AI1685" si="87">+Y1680/2</f>
        <v>7.5</v>
      </c>
      <c r="AJ1680" s="34"/>
      <c r="AK1680" s="34"/>
      <c r="AL1680" s="34"/>
      <c r="AM1680" s="34"/>
      <c r="AN1680" s="34"/>
      <c r="AO1680" s="34"/>
      <c r="AP1680" s="293">
        <f>MAX(K1680,M1680,O1680,Q1680,S1680,U1680,W1680,Y1680,AA1680,AC1680,AE1680,AG1680,AI1680,AK1680,AM1680,AO1680)*VLOOKUP(I1680,'5.- Instrumental'!$B$6:$O$303,14,FALSE)</f>
        <v>0</v>
      </c>
      <c r="AQ1680" s="356">
        <f>VLOOKUP(C1680,'6.- Insumos'!$B$5:$K$2417,10,FALSE)</f>
        <v>8.6301100000000002</v>
      </c>
      <c r="AR1680" s="293">
        <f t="shared" si="85"/>
        <v>8.6301100000000002</v>
      </c>
      <c r="AS1680" s="293">
        <f t="shared" si="84"/>
        <v>8.6301100000000002</v>
      </c>
      <c r="AU1680" s="357"/>
    </row>
    <row r="1681" spans="2:47" ht="25.5">
      <c r="B1681" s="52">
        <v>1675</v>
      </c>
      <c r="C1681" s="334">
        <v>77056</v>
      </c>
      <c r="D1681" s="81" t="s">
        <v>1345</v>
      </c>
      <c r="E1681" s="374" t="s">
        <v>1344</v>
      </c>
      <c r="F1681" s="365" t="s">
        <v>3264</v>
      </c>
      <c r="G1681" s="54" t="s">
        <v>4422</v>
      </c>
      <c r="H1681" s="54" t="s">
        <v>4422</v>
      </c>
      <c r="I1681" s="54" t="s">
        <v>4422</v>
      </c>
      <c r="J1681" s="34">
        <v>1</v>
      </c>
      <c r="K1681" s="34">
        <v>10</v>
      </c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  <c r="X1681" s="34">
        <v>1</v>
      </c>
      <c r="Y1681" s="34">
        <v>20</v>
      </c>
      <c r="Z1681" s="34"/>
      <c r="AA1681" s="34"/>
      <c r="AB1681" s="34"/>
      <c r="AC1681" s="34"/>
      <c r="AD1681" s="34"/>
      <c r="AE1681" s="34"/>
      <c r="AF1681" s="34"/>
      <c r="AG1681" s="34"/>
      <c r="AH1681" s="34">
        <v>1</v>
      </c>
      <c r="AI1681" s="34">
        <f t="shared" si="87"/>
        <v>10</v>
      </c>
      <c r="AJ1681" s="34"/>
      <c r="AK1681" s="34"/>
      <c r="AL1681" s="34"/>
      <c r="AM1681" s="34"/>
      <c r="AN1681" s="34"/>
      <c r="AO1681" s="34"/>
      <c r="AP1681" s="293">
        <f>MAX(K1681,M1681,O1681,Q1681,S1681,U1681,W1681,Y1681,AA1681,AC1681,AE1681,AG1681,AI1681,AK1681,AM1681,AO1681)*VLOOKUP(I1681,'5.- Instrumental'!$B$6:$O$303,14,FALSE)</f>
        <v>0</v>
      </c>
      <c r="AQ1681" s="356">
        <f>VLOOKUP(C1681,'6.- Insumos'!$B$5:$K$2417,10,FALSE)</f>
        <v>49.950109999999995</v>
      </c>
      <c r="AR1681" s="293">
        <f t="shared" si="85"/>
        <v>49.950109999999995</v>
      </c>
      <c r="AS1681" s="293">
        <f t="shared" si="84"/>
        <v>49.950109999999995</v>
      </c>
      <c r="AU1681" s="357"/>
    </row>
    <row r="1682" spans="2:47" ht="25.5">
      <c r="B1682" s="52">
        <v>1676</v>
      </c>
      <c r="C1682" s="334">
        <v>77057</v>
      </c>
      <c r="D1682" s="81" t="s">
        <v>4212</v>
      </c>
      <c r="E1682" s="374" t="s">
        <v>1344</v>
      </c>
      <c r="F1682" s="365" t="s">
        <v>3263</v>
      </c>
      <c r="G1682" s="54" t="s">
        <v>4422</v>
      </c>
      <c r="H1682" s="54" t="s">
        <v>4422</v>
      </c>
      <c r="I1682" s="54" t="s">
        <v>4422</v>
      </c>
      <c r="J1682" s="34">
        <v>1</v>
      </c>
      <c r="K1682" s="34">
        <v>10</v>
      </c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  <c r="X1682" s="34">
        <v>1</v>
      </c>
      <c r="Y1682" s="34">
        <v>10</v>
      </c>
      <c r="Z1682" s="34"/>
      <c r="AA1682" s="34"/>
      <c r="AB1682" s="34"/>
      <c r="AC1682" s="34"/>
      <c r="AD1682" s="34"/>
      <c r="AE1682" s="34"/>
      <c r="AF1682" s="34"/>
      <c r="AG1682" s="34"/>
      <c r="AH1682" s="34">
        <v>1</v>
      </c>
      <c r="AI1682" s="34">
        <f t="shared" si="87"/>
        <v>5</v>
      </c>
      <c r="AJ1682" s="34"/>
      <c r="AK1682" s="34"/>
      <c r="AL1682" s="34"/>
      <c r="AM1682" s="34"/>
      <c r="AN1682" s="34"/>
      <c r="AO1682" s="34"/>
      <c r="AP1682" s="293">
        <f>MAX(K1682,M1682,O1682,Q1682,S1682,U1682,W1682,Y1682,AA1682,AC1682,AE1682,AG1682,AI1682,AK1682,AM1682,AO1682)*VLOOKUP(I1682,'5.- Instrumental'!$B$6:$O$303,14,FALSE)</f>
        <v>0</v>
      </c>
      <c r="AQ1682" s="356">
        <f>VLOOKUP(C1682,'6.- Insumos'!$B$5:$K$2417,10,FALSE)</f>
        <v>49.950109999999995</v>
      </c>
      <c r="AR1682" s="293">
        <f t="shared" si="85"/>
        <v>49.950109999999995</v>
      </c>
      <c r="AS1682" s="293">
        <f t="shared" si="84"/>
        <v>49.950109999999995</v>
      </c>
      <c r="AU1682" s="357"/>
    </row>
    <row r="1683" spans="2:47" ht="25.5">
      <c r="B1683" s="52">
        <v>1677</v>
      </c>
      <c r="C1683" s="334">
        <v>77080</v>
      </c>
      <c r="D1683" s="81" t="s">
        <v>4213</v>
      </c>
      <c r="E1683" s="374" t="s">
        <v>1344</v>
      </c>
      <c r="F1683" s="365" t="s">
        <v>3499</v>
      </c>
      <c r="G1683" s="40" t="s">
        <v>2265</v>
      </c>
      <c r="H1683" s="54" t="s">
        <v>4422</v>
      </c>
      <c r="I1683" s="54" t="s">
        <v>4422</v>
      </c>
      <c r="J1683" s="34">
        <v>1</v>
      </c>
      <c r="K1683" s="34">
        <v>5</v>
      </c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  <c r="X1683" s="34">
        <v>1</v>
      </c>
      <c r="Y1683" s="34">
        <v>10</v>
      </c>
      <c r="Z1683" s="34"/>
      <c r="AA1683" s="34"/>
      <c r="AB1683" s="34"/>
      <c r="AC1683" s="34"/>
      <c r="AD1683" s="34"/>
      <c r="AE1683" s="34"/>
      <c r="AF1683" s="34"/>
      <c r="AG1683" s="34"/>
      <c r="AH1683" s="34">
        <v>1</v>
      </c>
      <c r="AI1683" s="34">
        <f t="shared" si="87"/>
        <v>5</v>
      </c>
      <c r="AJ1683" s="34"/>
      <c r="AK1683" s="34"/>
      <c r="AL1683" s="34"/>
      <c r="AM1683" s="34"/>
      <c r="AN1683" s="34"/>
      <c r="AO1683" s="34"/>
      <c r="AP1683" s="293">
        <f>MAX(K1683,M1683,O1683,Q1683,S1683,U1683,W1683,Y1683,AA1683,AC1683,AE1683,AG1683,AI1683,AK1683,AM1683,AO1683)*VLOOKUP(I1683,'5.- Instrumental'!$B$6:$O$303,14,FALSE)</f>
        <v>0</v>
      </c>
      <c r="AQ1683" s="356">
        <f>VLOOKUP(C1683,'6.- Insumos'!$B$5:$K$2417,10,FALSE)</f>
        <v>3.93011</v>
      </c>
      <c r="AR1683" s="293">
        <f t="shared" si="85"/>
        <v>3.93011</v>
      </c>
      <c r="AS1683" s="293">
        <f t="shared" si="84"/>
        <v>3.93011</v>
      </c>
      <c r="AU1683" s="357"/>
    </row>
    <row r="1684" spans="2:47">
      <c r="B1684" s="52">
        <v>1678</v>
      </c>
      <c r="C1684" s="334">
        <v>77500</v>
      </c>
      <c r="D1684" s="364" t="s">
        <v>2349</v>
      </c>
      <c r="E1684" s="55" t="s">
        <v>3503</v>
      </c>
      <c r="F1684" s="365" t="s">
        <v>3495</v>
      </c>
      <c r="G1684" s="26" t="s">
        <v>2734</v>
      </c>
      <c r="H1684" s="54" t="s">
        <v>4422</v>
      </c>
      <c r="I1684" s="54" t="s">
        <v>4422</v>
      </c>
      <c r="J1684" s="34">
        <v>1</v>
      </c>
      <c r="K1684" s="34">
        <v>10</v>
      </c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  <c r="X1684" s="34">
        <v>1</v>
      </c>
      <c r="Y1684" s="34">
        <v>30</v>
      </c>
      <c r="Z1684" s="34"/>
      <c r="AA1684" s="34"/>
      <c r="AB1684" s="34"/>
      <c r="AC1684" s="34"/>
      <c r="AD1684" s="34"/>
      <c r="AE1684" s="34"/>
      <c r="AF1684" s="34"/>
      <c r="AG1684" s="34"/>
      <c r="AH1684" s="34">
        <v>1</v>
      </c>
      <c r="AI1684" s="34">
        <f t="shared" si="87"/>
        <v>15</v>
      </c>
      <c r="AJ1684" s="34"/>
      <c r="AK1684" s="34"/>
      <c r="AL1684" s="34"/>
      <c r="AM1684" s="34"/>
      <c r="AN1684" s="34"/>
      <c r="AO1684" s="34"/>
      <c r="AP1684" s="293">
        <f>MAX(K1684,M1684,O1684,Q1684,S1684,U1684,W1684,Y1684,AA1684,AC1684,AE1684,AG1684,AI1684,AK1684,AM1684,AO1684)*VLOOKUP(I1684,'5.- Instrumental'!$B$6:$O$303,14,FALSE)</f>
        <v>0</v>
      </c>
      <c r="AQ1684" s="356">
        <f>VLOOKUP(C1684,'6.- Insumos'!$B$5:$K$2417,10,FALSE)</f>
        <v>1.4520000000000002</v>
      </c>
      <c r="AR1684" s="293" t="s">
        <v>3270</v>
      </c>
      <c r="AS1684" s="293">
        <f t="shared" si="84"/>
        <v>1.4520000000000002</v>
      </c>
      <c r="AU1684" s="357"/>
    </row>
    <row r="1685" spans="2:47">
      <c r="B1685" s="52">
        <v>1679</v>
      </c>
      <c r="C1685" s="334">
        <v>77501</v>
      </c>
      <c r="D1685" s="364" t="s">
        <v>2350</v>
      </c>
      <c r="E1685" s="55" t="s">
        <v>3503</v>
      </c>
      <c r="F1685" s="365" t="s">
        <v>3495</v>
      </c>
      <c r="G1685" s="54" t="s">
        <v>4422</v>
      </c>
      <c r="H1685" s="54" t="s">
        <v>4422</v>
      </c>
      <c r="I1685" s="54" t="s">
        <v>4422</v>
      </c>
      <c r="J1685" s="34">
        <v>1</v>
      </c>
      <c r="K1685" s="34">
        <v>10</v>
      </c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  <c r="X1685" s="34">
        <v>1</v>
      </c>
      <c r="Y1685" s="34">
        <v>30</v>
      </c>
      <c r="Z1685" s="34"/>
      <c r="AA1685" s="34"/>
      <c r="AB1685" s="34"/>
      <c r="AC1685" s="34"/>
      <c r="AD1685" s="34"/>
      <c r="AE1685" s="34"/>
      <c r="AF1685" s="34"/>
      <c r="AG1685" s="34"/>
      <c r="AH1685" s="34">
        <v>1</v>
      </c>
      <c r="AI1685" s="34">
        <f t="shared" si="87"/>
        <v>15</v>
      </c>
      <c r="AJ1685" s="34"/>
      <c r="AK1685" s="34"/>
      <c r="AL1685" s="34"/>
      <c r="AM1685" s="34"/>
      <c r="AN1685" s="34"/>
      <c r="AO1685" s="34"/>
      <c r="AP1685" s="293">
        <f>MAX(K1685,M1685,O1685,Q1685,S1685,U1685,W1685,Y1685,AA1685,AC1685,AE1685,AG1685,AI1685,AK1685,AM1685,AO1685)*VLOOKUP(I1685,'5.- Instrumental'!$B$6:$O$303,14,FALSE)</f>
        <v>0</v>
      </c>
      <c r="AQ1685" s="356">
        <f>VLOOKUP(C1685,'6.- Insumos'!$B$5:$K$2417,10,FALSE)</f>
        <v>1.4520000000000002</v>
      </c>
      <c r="AR1685" s="293" t="s">
        <v>3270</v>
      </c>
      <c r="AS1685" s="293">
        <f t="shared" si="84"/>
        <v>1.4520000000000002</v>
      </c>
      <c r="AU1685" s="357"/>
    </row>
    <row r="1686" spans="2:47" ht="25.5">
      <c r="B1686" s="52">
        <v>1680</v>
      </c>
      <c r="C1686" s="334">
        <v>78000</v>
      </c>
      <c r="D1686" s="81" t="s">
        <v>2351</v>
      </c>
      <c r="E1686" s="55" t="s">
        <v>3503</v>
      </c>
      <c r="F1686" s="55" t="s">
        <v>3504</v>
      </c>
      <c r="G1686" s="54" t="s">
        <v>4422</v>
      </c>
      <c r="H1686" s="54" t="s">
        <v>4422</v>
      </c>
      <c r="I1686" s="54" t="s">
        <v>4422</v>
      </c>
      <c r="J1686" s="34">
        <v>1</v>
      </c>
      <c r="K1686" s="34">
        <v>10</v>
      </c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>
        <v>1</v>
      </c>
      <c r="Y1686" s="34">
        <v>40</v>
      </c>
      <c r="Z1686" s="34"/>
      <c r="AA1686" s="34"/>
      <c r="AB1686" s="34"/>
      <c r="AC1686" s="34"/>
      <c r="AD1686" s="34"/>
      <c r="AE1686" s="34"/>
      <c r="AF1686" s="34"/>
      <c r="AG1686" s="34"/>
      <c r="AH1686" s="34">
        <v>1</v>
      </c>
      <c r="AI1686" s="34">
        <f t="shared" ref="AI1686:AI1748" si="88">+Y1686/2</f>
        <v>20</v>
      </c>
      <c r="AJ1686" s="34"/>
      <c r="AK1686" s="34"/>
      <c r="AL1686" s="34"/>
      <c r="AM1686" s="34"/>
      <c r="AN1686" s="34"/>
      <c r="AO1686" s="34"/>
      <c r="AP1686" s="293">
        <f>MAX(K1686,M1686,O1686,Q1686,S1686,U1686,W1686,Y1686,AA1686,AC1686,AE1686,AG1686,AI1686,AK1686,AM1686,AO1686)*VLOOKUP(I1686,'5.- Instrumental'!$B$6:$O$303,14,FALSE)</f>
        <v>0</v>
      </c>
      <c r="AQ1686" s="356">
        <f>VLOOKUP(C1686,'6.- Insumos'!$B$5:$K$2417,10,FALSE)</f>
        <v>127.35866874999999</v>
      </c>
      <c r="AR1686" s="293" t="s">
        <v>3270</v>
      </c>
      <c r="AS1686" s="293">
        <f t="shared" si="84"/>
        <v>127.35866874999999</v>
      </c>
      <c r="AU1686" s="357"/>
    </row>
    <row r="1687" spans="2:47">
      <c r="B1687" s="52">
        <v>1681</v>
      </c>
      <c r="C1687" s="334">
        <v>78006</v>
      </c>
      <c r="D1687" s="81" t="s">
        <v>4214</v>
      </c>
      <c r="E1687" s="55" t="s">
        <v>3503</v>
      </c>
      <c r="F1687" s="55" t="s">
        <v>3504</v>
      </c>
      <c r="G1687" s="54" t="s">
        <v>4422</v>
      </c>
      <c r="H1687" s="54" t="s">
        <v>4422</v>
      </c>
      <c r="I1687" s="54" t="s">
        <v>4422</v>
      </c>
      <c r="J1687" s="34">
        <v>1</v>
      </c>
      <c r="K1687" s="34">
        <v>10</v>
      </c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  <c r="X1687" s="34">
        <v>1</v>
      </c>
      <c r="Y1687" s="34">
        <v>40</v>
      </c>
      <c r="Z1687" s="34"/>
      <c r="AA1687" s="34"/>
      <c r="AB1687" s="34"/>
      <c r="AC1687" s="34"/>
      <c r="AD1687" s="34"/>
      <c r="AE1687" s="34"/>
      <c r="AF1687" s="34"/>
      <c r="AG1687" s="34"/>
      <c r="AH1687" s="34">
        <v>1</v>
      </c>
      <c r="AI1687" s="34">
        <f t="shared" si="88"/>
        <v>20</v>
      </c>
      <c r="AJ1687" s="34"/>
      <c r="AK1687" s="34"/>
      <c r="AL1687" s="34"/>
      <c r="AM1687" s="34"/>
      <c r="AN1687" s="34"/>
      <c r="AO1687" s="34"/>
      <c r="AP1687" s="293">
        <f>MAX(K1687,M1687,O1687,Q1687,S1687,U1687,W1687,Y1687,AA1687,AC1687,AE1687,AG1687,AI1687,AK1687,AM1687,AO1687)*VLOOKUP(I1687,'5.- Instrumental'!$B$6:$O$303,14,FALSE)</f>
        <v>0</v>
      </c>
      <c r="AQ1687" s="356">
        <f>VLOOKUP(C1687,'6.- Insumos'!$B$5:$K$2417,10,FALSE)</f>
        <v>127.35866874999999</v>
      </c>
      <c r="AR1687" s="293" t="s">
        <v>3270</v>
      </c>
      <c r="AS1687" s="293">
        <f t="shared" si="84"/>
        <v>127.35866874999999</v>
      </c>
      <c r="AU1687" s="357"/>
    </row>
    <row r="1688" spans="2:47" ht="25.5">
      <c r="B1688" s="52">
        <v>1682</v>
      </c>
      <c r="C1688" s="334">
        <v>78007</v>
      </c>
      <c r="D1688" s="368" t="s">
        <v>3327</v>
      </c>
      <c r="E1688" s="55" t="s">
        <v>3503</v>
      </c>
      <c r="F1688" s="55" t="s">
        <v>3504</v>
      </c>
      <c r="G1688" s="54" t="s">
        <v>4422</v>
      </c>
      <c r="H1688" s="54" t="s">
        <v>4422</v>
      </c>
      <c r="I1688" s="54" t="s">
        <v>4422</v>
      </c>
      <c r="J1688" s="34">
        <v>1</v>
      </c>
      <c r="K1688" s="34">
        <v>10</v>
      </c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  <c r="X1688" s="34">
        <v>1</v>
      </c>
      <c r="Y1688" s="34">
        <v>40</v>
      </c>
      <c r="Z1688" s="34"/>
      <c r="AA1688" s="34"/>
      <c r="AB1688" s="34"/>
      <c r="AC1688" s="34"/>
      <c r="AD1688" s="34"/>
      <c r="AE1688" s="34"/>
      <c r="AF1688" s="34"/>
      <c r="AG1688" s="34"/>
      <c r="AH1688" s="34">
        <v>1</v>
      </c>
      <c r="AI1688" s="34">
        <f t="shared" si="88"/>
        <v>20</v>
      </c>
      <c r="AJ1688" s="34"/>
      <c r="AK1688" s="34"/>
      <c r="AL1688" s="34"/>
      <c r="AM1688" s="34"/>
      <c r="AN1688" s="34"/>
      <c r="AO1688" s="34"/>
      <c r="AP1688" s="293">
        <f>MAX(K1688,M1688,O1688,Q1688,S1688,U1688,W1688,Y1688,AA1688,AC1688,AE1688,AG1688,AI1688,AK1688,AM1688,AO1688)*VLOOKUP(I1688,'5.- Instrumental'!$B$6:$O$303,14,FALSE)</f>
        <v>0</v>
      </c>
      <c r="AQ1688" s="356">
        <f>VLOOKUP(C1688,'6.- Insumos'!$B$5:$K$2417,10,FALSE)</f>
        <v>127.35866874999999</v>
      </c>
      <c r="AR1688" s="293" t="s">
        <v>3270</v>
      </c>
      <c r="AS1688" s="293">
        <f t="shared" si="84"/>
        <v>127.35866874999999</v>
      </c>
      <c r="AU1688" s="357"/>
    </row>
    <row r="1689" spans="2:47" ht="25.5">
      <c r="B1689" s="52">
        <v>1683</v>
      </c>
      <c r="C1689" s="334">
        <v>78008</v>
      </c>
      <c r="D1689" s="368" t="s">
        <v>3328</v>
      </c>
      <c r="E1689" s="55" t="s">
        <v>3503</v>
      </c>
      <c r="F1689" s="55" t="s">
        <v>3504</v>
      </c>
      <c r="G1689" s="54" t="s">
        <v>4422</v>
      </c>
      <c r="H1689" s="54" t="s">
        <v>4422</v>
      </c>
      <c r="I1689" s="54" t="s">
        <v>4422</v>
      </c>
      <c r="J1689" s="34">
        <v>1</v>
      </c>
      <c r="K1689" s="34">
        <v>10</v>
      </c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  <c r="X1689" s="34">
        <v>1</v>
      </c>
      <c r="Y1689" s="34">
        <v>40</v>
      </c>
      <c r="Z1689" s="34"/>
      <c r="AA1689" s="34"/>
      <c r="AB1689" s="34"/>
      <c r="AC1689" s="34"/>
      <c r="AD1689" s="34"/>
      <c r="AE1689" s="34"/>
      <c r="AF1689" s="34"/>
      <c r="AG1689" s="34"/>
      <c r="AH1689" s="34">
        <v>1</v>
      </c>
      <c r="AI1689" s="34">
        <f t="shared" si="88"/>
        <v>20</v>
      </c>
      <c r="AJ1689" s="34"/>
      <c r="AK1689" s="34"/>
      <c r="AL1689" s="34"/>
      <c r="AM1689" s="34"/>
      <c r="AN1689" s="34"/>
      <c r="AO1689" s="34"/>
      <c r="AP1689" s="293">
        <f>MAX(K1689,M1689,O1689,Q1689,S1689,U1689,W1689,Y1689,AA1689,AC1689,AE1689,AG1689,AI1689,AK1689,AM1689,AO1689)*VLOOKUP(I1689,'5.- Instrumental'!$B$6:$O$303,14,FALSE)</f>
        <v>0</v>
      </c>
      <c r="AQ1689" s="356">
        <f>VLOOKUP(C1689,'6.- Insumos'!$B$5:$K$2417,10,FALSE)</f>
        <v>127.35866874999999</v>
      </c>
      <c r="AR1689" s="293" t="s">
        <v>3270</v>
      </c>
      <c r="AS1689" s="293">
        <f t="shared" si="84"/>
        <v>127.35866874999999</v>
      </c>
      <c r="AU1689" s="357"/>
    </row>
    <row r="1690" spans="2:47">
      <c r="B1690" s="52">
        <v>1684</v>
      </c>
      <c r="C1690" s="334">
        <v>78009</v>
      </c>
      <c r="D1690" s="368" t="s">
        <v>3329</v>
      </c>
      <c r="E1690" s="55" t="s">
        <v>3503</v>
      </c>
      <c r="F1690" s="55" t="s">
        <v>3504</v>
      </c>
      <c r="G1690" s="54" t="s">
        <v>4422</v>
      </c>
      <c r="H1690" s="54" t="s">
        <v>4422</v>
      </c>
      <c r="I1690" s="54" t="s">
        <v>4422</v>
      </c>
      <c r="J1690" s="34">
        <v>1</v>
      </c>
      <c r="K1690" s="34">
        <v>10</v>
      </c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  <c r="X1690" s="34">
        <v>1</v>
      </c>
      <c r="Y1690" s="34">
        <v>40</v>
      </c>
      <c r="Z1690" s="34"/>
      <c r="AA1690" s="34"/>
      <c r="AB1690" s="34"/>
      <c r="AC1690" s="34"/>
      <c r="AD1690" s="34"/>
      <c r="AE1690" s="34"/>
      <c r="AF1690" s="34"/>
      <c r="AG1690" s="34"/>
      <c r="AH1690" s="34">
        <v>1</v>
      </c>
      <c r="AI1690" s="34">
        <f t="shared" si="88"/>
        <v>20</v>
      </c>
      <c r="AJ1690" s="34"/>
      <c r="AK1690" s="34"/>
      <c r="AL1690" s="34"/>
      <c r="AM1690" s="34"/>
      <c r="AN1690" s="34"/>
      <c r="AO1690" s="34"/>
      <c r="AP1690" s="293">
        <f>MAX(K1690,M1690,O1690,Q1690,S1690,U1690,W1690,Y1690,AA1690,AC1690,AE1690,AG1690,AI1690,AK1690,AM1690,AO1690)*VLOOKUP(I1690,'5.- Instrumental'!$B$6:$O$303,14,FALSE)</f>
        <v>0</v>
      </c>
      <c r="AQ1690" s="356">
        <f>VLOOKUP(C1690,'6.- Insumos'!$B$5:$K$2417,10,FALSE)</f>
        <v>127.35866874999999</v>
      </c>
      <c r="AR1690" s="293" t="s">
        <v>3270</v>
      </c>
      <c r="AS1690" s="293">
        <f t="shared" si="84"/>
        <v>127.35866874999999</v>
      </c>
      <c r="AU1690" s="357"/>
    </row>
    <row r="1691" spans="2:47">
      <c r="B1691" s="52">
        <v>1685</v>
      </c>
      <c r="C1691" s="334">
        <v>78010</v>
      </c>
      <c r="D1691" s="368" t="s">
        <v>3330</v>
      </c>
      <c r="E1691" s="55" t="s">
        <v>3503</v>
      </c>
      <c r="F1691" s="55" t="s">
        <v>3504</v>
      </c>
      <c r="G1691" s="54" t="s">
        <v>4422</v>
      </c>
      <c r="H1691" s="54" t="s">
        <v>4422</v>
      </c>
      <c r="I1691" s="54" t="s">
        <v>4422</v>
      </c>
      <c r="J1691" s="34">
        <v>1</v>
      </c>
      <c r="K1691" s="34">
        <v>10</v>
      </c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>
        <v>1</v>
      </c>
      <c r="Y1691" s="34">
        <v>40</v>
      </c>
      <c r="Z1691" s="34"/>
      <c r="AA1691" s="34"/>
      <c r="AB1691" s="34"/>
      <c r="AC1691" s="34"/>
      <c r="AD1691" s="34"/>
      <c r="AE1691" s="34"/>
      <c r="AF1691" s="34"/>
      <c r="AG1691" s="34"/>
      <c r="AH1691" s="34">
        <v>1</v>
      </c>
      <c r="AI1691" s="34">
        <f t="shared" si="88"/>
        <v>20</v>
      </c>
      <c r="AJ1691" s="34"/>
      <c r="AK1691" s="34"/>
      <c r="AL1691" s="34"/>
      <c r="AM1691" s="34"/>
      <c r="AN1691" s="34"/>
      <c r="AO1691" s="34"/>
      <c r="AP1691" s="293">
        <f>MAX(K1691,M1691,O1691,Q1691,S1691,U1691,W1691,Y1691,AA1691,AC1691,AE1691,AG1691,AI1691,AK1691,AM1691,AO1691)*VLOOKUP(I1691,'5.- Instrumental'!$B$6:$O$303,14,FALSE)</f>
        <v>0</v>
      </c>
      <c r="AQ1691" s="356">
        <f>VLOOKUP(C1691,'6.- Insumos'!$B$5:$K$2417,10,FALSE)</f>
        <v>127.35866874999999</v>
      </c>
      <c r="AR1691" s="293" t="s">
        <v>3270</v>
      </c>
      <c r="AS1691" s="293">
        <f t="shared" si="84"/>
        <v>127.35866874999999</v>
      </c>
      <c r="AU1691" s="357"/>
    </row>
    <row r="1692" spans="2:47">
      <c r="B1692" s="52">
        <v>1686</v>
      </c>
      <c r="C1692" s="334">
        <v>78011</v>
      </c>
      <c r="D1692" s="368" t="s">
        <v>3331</v>
      </c>
      <c r="E1692" s="55" t="s">
        <v>3503</v>
      </c>
      <c r="F1692" s="55" t="s">
        <v>3504</v>
      </c>
      <c r="G1692" s="54" t="s">
        <v>4422</v>
      </c>
      <c r="H1692" s="54" t="s">
        <v>4422</v>
      </c>
      <c r="I1692" s="54" t="s">
        <v>4422</v>
      </c>
      <c r="J1692" s="34">
        <v>1</v>
      </c>
      <c r="K1692" s="34">
        <v>10</v>
      </c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>
        <v>1</v>
      </c>
      <c r="Y1692" s="34">
        <v>40</v>
      </c>
      <c r="Z1692" s="34"/>
      <c r="AA1692" s="34"/>
      <c r="AB1692" s="34"/>
      <c r="AC1692" s="34"/>
      <c r="AD1692" s="34"/>
      <c r="AE1692" s="34"/>
      <c r="AF1692" s="34"/>
      <c r="AG1692" s="34"/>
      <c r="AH1692" s="34">
        <v>1</v>
      </c>
      <c r="AI1692" s="34">
        <f t="shared" si="88"/>
        <v>20</v>
      </c>
      <c r="AJ1692" s="34"/>
      <c r="AK1692" s="34"/>
      <c r="AL1692" s="34"/>
      <c r="AM1692" s="34"/>
      <c r="AN1692" s="34"/>
      <c r="AO1692" s="34"/>
      <c r="AP1692" s="293">
        <f>MAX(K1692,M1692,O1692,Q1692,S1692,U1692,W1692,Y1692,AA1692,AC1692,AE1692,AG1692,AI1692,AK1692,AM1692,AO1692)*VLOOKUP(I1692,'5.- Instrumental'!$B$6:$O$303,14,FALSE)</f>
        <v>0</v>
      </c>
      <c r="AQ1692" s="356">
        <f>VLOOKUP(C1692,'6.- Insumos'!$B$5:$K$2417,10,FALSE)</f>
        <v>127.35866874999999</v>
      </c>
      <c r="AR1692" s="293" t="s">
        <v>3270</v>
      </c>
      <c r="AS1692" s="293">
        <f t="shared" si="84"/>
        <v>127.35866874999999</v>
      </c>
      <c r="AU1692" s="357"/>
    </row>
    <row r="1693" spans="2:47" ht="51">
      <c r="B1693" s="52">
        <v>1687</v>
      </c>
      <c r="C1693" s="334">
        <v>78019</v>
      </c>
      <c r="D1693" s="81" t="s">
        <v>3332</v>
      </c>
      <c r="E1693" s="55" t="s">
        <v>3503</v>
      </c>
      <c r="F1693" s="55" t="s">
        <v>3504</v>
      </c>
      <c r="G1693" s="54" t="s">
        <v>4422</v>
      </c>
      <c r="H1693" s="54" t="s">
        <v>4422</v>
      </c>
      <c r="I1693" s="54" t="s">
        <v>4422</v>
      </c>
      <c r="J1693" s="34">
        <v>1</v>
      </c>
      <c r="K1693" s="34">
        <v>10</v>
      </c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  <c r="X1693" s="34">
        <v>1</v>
      </c>
      <c r="Y1693" s="34">
        <v>40</v>
      </c>
      <c r="Z1693" s="34"/>
      <c r="AA1693" s="34"/>
      <c r="AB1693" s="34"/>
      <c r="AC1693" s="34"/>
      <c r="AD1693" s="34"/>
      <c r="AE1693" s="34"/>
      <c r="AF1693" s="34"/>
      <c r="AG1693" s="34"/>
      <c r="AH1693" s="34">
        <v>1</v>
      </c>
      <c r="AI1693" s="34">
        <f t="shared" si="88"/>
        <v>20</v>
      </c>
      <c r="AJ1693" s="34"/>
      <c r="AK1693" s="34"/>
      <c r="AL1693" s="34"/>
      <c r="AM1693" s="34"/>
      <c r="AN1693" s="34"/>
      <c r="AO1693" s="34"/>
      <c r="AP1693" s="293">
        <f>MAX(K1693,M1693,O1693,Q1693,S1693,U1693,W1693,Y1693,AA1693,AC1693,AE1693,AG1693,AI1693,AK1693,AM1693,AO1693)*VLOOKUP(I1693,'5.- Instrumental'!$B$6:$O$303,14,FALSE)</f>
        <v>0</v>
      </c>
      <c r="AQ1693" s="356">
        <f>VLOOKUP(C1693,'6.- Insumos'!$B$5:$K$2417,10,FALSE)</f>
        <v>127.35866874999999</v>
      </c>
      <c r="AR1693" s="293" t="s">
        <v>3270</v>
      </c>
      <c r="AS1693" s="293">
        <f t="shared" si="84"/>
        <v>127.35866874999999</v>
      </c>
      <c r="AU1693" s="357"/>
    </row>
    <row r="1694" spans="2:47">
      <c r="B1694" s="52">
        <v>1688</v>
      </c>
      <c r="C1694" s="334">
        <v>78025</v>
      </c>
      <c r="D1694" s="364" t="s">
        <v>3333</v>
      </c>
      <c r="E1694" s="55" t="s">
        <v>3503</v>
      </c>
      <c r="F1694" s="55" t="s">
        <v>3504</v>
      </c>
      <c r="G1694" s="54" t="s">
        <v>4422</v>
      </c>
      <c r="H1694" s="54" t="s">
        <v>4422</v>
      </c>
      <c r="I1694" s="54" t="s">
        <v>4422</v>
      </c>
      <c r="J1694" s="34">
        <v>1</v>
      </c>
      <c r="K1694" s="34">
        <v>10</v>
      </c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  <c r="X1694" s="34">
        <v>1</v>
      </c>
      <c r="Y1694" s="34">
        <v>60</v>
      </c>
      <c r="Z1694" s="34"/>
      <c r="AA1694" s="34"/>
      <c r="AB1694" s="34"/>
      <c r="AC1694" s="34"/>
      <c r="AD1694" s="34"/>
      <c r="AE1694" s="34"/>
      <c r="AF1694" s="34"/>
      <c r="AG1694" s="34"/>
      <c r="AH1694" s="34">
        <v>1</v>
      </c>
      <c r="AI1694" s="34">
        <f t="shared" si="88"/>
        <v>30</v>
      </c>
      <c r="AJ1694" s="34"/>
      <c r="AK1694" s="34"/>
      <c r="AL1694" s="34"/>
      <c r="AM1694" s="34"/>
      <c r="AN1694" s="34"/>
      <c r="AO1694" s="34"/>
      <c r="AP1694" s="293">
        <f>MAX(K1694,M1694,O1694,Q1694,S1694,U1694,W1694,Y1694,AA1694,AC1694,AE1694,AG1694,AI1694,AK1694,AM1694,AO1694)*VLOOKUP(I1694,'5.- Instrumental'!$B$6:$O$303,14,FALSE)</f>
        <v>0</v>
      </c>
      <c r="AQ1694" s="356">
        <f>VLOOKUP(C1694,'6.- Insumos'!$B$5:$K$2417,10,FALSE)</f>
        <v>127.35866874999999</v>
      </c>
      <c r="AR1694" s="293" t="s">
        <v>3270</v>
      </c>
      <c r="AS1694" s="293">
        <f t="shared" si="84"/>
        <v>127.35866874999999</v>
      </c>
      <c r="AU1694" s="357"/>
    </row>
    <row r="1695" spans="2:47">
      <c r="B1695" s="52">
        <v>1689</v>
      </c>
      <c r="C1695" s="334">
        <v>78026</v>
      </c>
      <c r="D1695" s="364" t="s">
        <v>3334</v>
      </c>
      <c r="E1695" s="55" t="s">
        <v>3503</v>
      </c>
      <c r="F1695" s="55" t="s">
        <v>3504</v>
      </c>
      <c r="G1695" s="54" t="s">
        <v>4422</v>
      </c>
      <c r="H1695" s="54" t="s">
        <v>4422</v>
      </c>
      <c r="I1695" s="54" t="s">
        <v>4422</v>
      </c>
      <c r="J1695" s="34">
        <v>1</v>
      </c>
      <c r="K1695" s="34">
        <v>10</v>
      </c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  <c r="X1695" s="34">
        <v>1</v>
      </c>
      <c r="Y1695" s="34">
        <v>30</v>
      </c>
      <c r="Z1695" s="34"/>
      <c r="AA1695" s="34"/>
      <c r="AB1695" s="34"/>
      <c r="AC1695" s="34"/>
      <c r="AD1695" s="34"/>
      <c r="AE1695" s="34"/>
      <c r="AF1695" s="34"/>
      <c r="AG1695" s="34"/>
      <c r="AH1695" s="34">
        <v>1</v>
      </c>
      <c r="AI1695" s="34">
        <f t="shared" si="88"/>
        <v>15</v>
      </c>
      <c r="AJ1695" s="34"/>
      <c r="AK1695" s="34"/>
      <c r="AL1695" s="34"/>
      <c r="AM1695" s="34"/>
      <c r="AN1695" s="34"/>
      <c r="AO1695" s="34"/>
      <c r="AP1695" s="293">
        <f>MAX(K1695,M1695,O1695,Q1695,S1695,U1695,W1695,Y1695,AA1695,AC1695,AE1695,AG1695,AI1695,AK1695,AM1695,AO1695)*VLOOKUP(I1695,'5.- Instrumental'!$B$6:$O$303,14,FALSE)</f>
        <v>0</v>
      </c>
      <c r="AQ1695" s="356">
        <f>VLOOKUP(C1695,'6.- Insumos'!$B$5:$K$2417,10,FALSE)</f>
        <v>127.35866874999999</v>
      </c>
      <c r="AR1695" s="293" t="s">
        <v>3270</v>
      </c>
      <c r="AS1695" s="293">
        <f t="shared" si="84"/>
        <v>127.35866874999999</v>
      </c>
      <c r="AU1695" s="357"/>
    </row>
    <row r="1696" spans="2:47" ht="25.5">
      <c r="B1696" s="52">
        <v>1690</v>
      </c>
      <c r="C1696" s="334">
        <v>78027</v>
      </c>
      <c r="D1696" s="364" t="s">
        <v>3335</v>
      </c>
      <c r="E1696" s="55" t="s">
        <v>3503</v>
      </c>
      <c r="F1696" s="55" t="s">
        <v>3504</v>
      </c>
      <c r="G1696" s="54" t="s">
        <v>4422</v>
      </c>
      <c r="H1696" s="54" t="s">
        <v>4422</v>
      </c>
      <c r="I1696" s="54" t="s">
        <v>4422</v>
      </c>
      <c r="J1696" s="34">
        <v>1</v>
      </c>
      <c r="K1696" s="34">
        <v>10</v>
      </c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>
        <v>1</v>
      </c>
      <c r="Y1696" s="34">
        <v>40</v>
      </c>
      <c r="Z1696" s="34"/>
      <c r="AA1696" s="34"/>
      <c r="AB1696" s="34"/>
      <c r="AC1696" s="34"/>
      <c r="AD1696" s="34"/>
      <c r="AE1696" s="34"/>
      <c r="AF1696" s="34"/>
      <c r="AG1696" s="34"/>
      <c r="AH1696" s="34">
        <v>1</v>
      </c>
      <c r="AI1696" s="34">
        <f t="shared" si="88"/>
        <v>20</v>
      </c>
      <c r="AJ1696" s="34"/>
      <c r="AK1696" s="34"/>
      <c r="AL1696" s="34"/>
      <c r="AM1696" s="34"/>
      <c r="AN1696" s="34"/>
      <c r="AO1696" s="34"/>
      <c r="AP1696" s="293">
        <f>MAX(K1696,M1696,O1696,Q1696,S1696,U1696,W1696,Y1696,AA1696,AC1696,AE1696,AG1696,AI1696,AK1696,AM1696,AO1696)*VLOOKUP(I1696,'5.- Instrumental'!$B$6:$O$303,14,FALSE)</f>
        <v>0</v>
      </c>
      <c r="AQ1696" s="356">
        <f>VLOOKUP(C1696,'6.- Insumos'!$B$5:$K$2417,10,FALSE)</f>
        <v>127.35866874999999</v>
      </c>
      <c r="AR1696" s="293" t="s">
        <v>3270</v>
      </c>
      <c r="AS1696" s="293">
        <f t="shared" si="84"/>
        <v>127.35866874999999</v>
      </c>
      <c r="AU1696" s="357"/>
    </row>
    <row r="1697" spans="2:47" ht="25.5">
      <c r="B1697" s="52">
        <v>1691</v>
      </c>
      <c r="C1697" s="334">
        <v>78028</v>
      </c>
      <c r="D1697" s="364" t="s">
        <v>3336</v>
      </c>
      <c r="E1697" s="55" t="s">
        <v>3503</v>
      </c>
      <c r="F1697" s="55" t="s">
        <v>3504</v>
      </c>
      <c r="G1697" s="54" t="s">
        <v>4422</v>
      </c>
      <c r="H1697" s="54" t="s">
        <v>4422</v>
      </c>
      <c r="I1697" s="54" t="s">
        <v>4422</v>
      </c>
      <c r="J1697" s="34">
        <v>1</v>
      </c>
      <c r="K1697" s="34">
        <v>10</v>
      </c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  <c r="X1697" s="34">
        <v>1</v>
      </c>
      <c r="Y1697" s="34">
        <v>40</v>
      </c>
      <c r="Z1697" s="34"/>
      <c r="AA1697" s="34"/>
      <c r="AB1697" s="34"/>
      <c r="AC1697" s="34"/>
      <c r="AD1697" s="34"/>
      <c r="AE1697" s="34"/>
      <c r="AF1697" s="34"/>
      <c r="AG1697" s="34"/>
      <c r="AH1697" s="34">
        <v>1</v>
      </c>
      <c r="AI1697" s="34">
        <f t="shared" si="88"/>
        <v>20</v>
      </c>
      <c r="AJ1697" s="34"/>
      <c r="AK1697" s="34"/>
      <c r="AL1697" s="34"/>
      <c r="AM1697" s="34"/>
      <c r="AN1697" s="34"/>
      <c r="AO1697" s="34"/>
      <c r="AP1697" s="293">
        <f>MAX(K1697,M1697,O1697,Q1697,S1697,U1697,W1697,Y1697,AA1697,AC1697,AE1697,AG1697,AI1697,AK1697,AM1697,AO1697)*VLOOKUP(I1697,'5.- Instrumental'!$B$6:$O$303,14,FALSE)</f>
        <v>0</v>
      </c>
      <c r="AQ1697" s="356">
        <f>VLOOKUP(C1697,'6.- Insumos'!$B$5:$K$2417,10,FALSE)</f>
        <v>127.35866874999999</v>
      </c>
      <c r="AR1697" s="293" t="s">
        <v>3270</v>
      </c>
      <c r="AS1697" s="293">
        <f t="shared" si="84"/>
        <v>127.35866874999999</v>
      </c>
      <c r="AU1697" s="357"/>
    </row>
    <row r="1698" spans="2:47" ht="25.5">
      <c r="B1698" s="52">
        <v>1692</v>
      </c>
      <c r="C1698" s="334">
        <v>78031</v>
      </c>
      <c r="D1698" s="364" t="s">
        <v>3337</v>
      </c>
      <c r="E1698" s="55" t="s">
        <v>3503</v>
      </c>
      <c r="F1698" s="55" t="s">
        <v>3504</v>
      </c>
      <c r="G1698" s="54" t="s">
        <v>4422</v>
      </c>
      <c r="H1698" s="54" t="s">
        <v>4422</v>
      </c>
      <c r="I1698" s="54" t="s">
        <v>4422</v>
      </c>
      <c r="J1698" s="34">
        <v>1</v>
      </c>
      <c r="K1698" s="34">
        <v>10</v>
      </c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>
        <v>1</v>
      </c>
      <c r="Y1698" s="34">
        <v>40</v>
      </c>
      <c r="Z1698" s="34"/>
      <c r="AA1698" s="34"/>
      <c r="AB1698" s="34"/>
      <c r="AC1698" s="34"/>
      <c r="AD1698" s="34"/>
      <c r="AE1698" s="34"/>
      <c r="AF1698" s="34"/>
      <c r="AG1698" s="34"/>
      <c r="AH1698" s="34">
        <v>1</v>
      </c>
      <c r="AI1698" s="34">
        <f t="shared" si="88"/>
        <v>20</v>
      </c>
      <c r="AJ1698" s="34"/>
      <c r="AK1698" s="34"/>
      <c r="AL1698" s="34"/>
      <c r="AM1698" s="34"/>
      <c r="AN1698" s="34"/>
      <c r="AO1698" s="34"/>
      <c r="AP1698" s="293">
        <f>MAX(K1698,M1698,O1698,Q1698,S1698,U1698,W1698,Y1698,AA1698,AC1698,AE1698,AG1698,AI1698,AK1698,AM1698,AO1698)*VLOOKUP(I1698,'5.- Instrumental'!$B$6:$O$303,14,FALSE)</f>
        <v>0</v>
      </c>
      <c r="AQ1698" s="356">
        <f>VLOOKUP(C1698,'6.- Insumos'!$B$5:$K$2417,10,FALSE)</f>
        <v>127.35866874999999</v>
      </c>
      <c r="AR1698" s="293" t="s">
        <v>3270</v>
      </c>
      <c r="AS1698" s="293">
        <f t="shared" si="84"/>
        <v>127.35866874999999</v>
      </c>
      <c r="AU1698" s="357"/>
    </row>
    <row r="1699" spans="2:47" ht="38.25">
      <c r="B1699" s="52">
        <v>1693</v>
      </c>
      <c r="C1699" s="334">
        <v>78070</v>
      </c>
      <c r="D1699" s="81" t="s">
        <v>3338</v>
      </c>
      <c r="E1699" s="55" t="s">
        <v>3503</v>
      </c>
      <c r="F1699" s="55" t="s">
        <v>3504</v>
      </c>
      <c r="G1699" s="54" t="s">
        <v>4422</v>
      </c>
      <c r="H1699" s="54" t="s">
        <v>4422</v>
      </c>
      <c r="I1699" s="54" t="s">
        <v>4422</v>
      </c>
      <c r="J1699" s="34">
        <v>1</v>
      </c>
      <c r="K1699" s="34">
        <v>10</v>
      </c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  <c r="X1699" s="34">
        <v>1</v>
      </c>
      <c r="Y1699" s="34">
        <v>45</v>
      </c>
      <c r="Z1699" s="34"/>
      <c r="AA1699" s="34"/>
      <c r="AB1699" s="34"/>
      <c r="AC1699" s="34"/>
      <c r="AD1699" s="34"/>
      <c r="AE1699" s="34"/>
      <c r="AF1699" s="34"/>
      <c r="AG1699" s="34"/>
      <c r="AH1699" s="34">
        <v>1</v>
      </c>
      <c r="AI1699" s="34">
        <f t="shared" si="88"/>
        <v>22.5</v>
      </c>
      <c r="AJ1699" s="34"/>
      <c r="AK1699" s="34"/>
      <c r="AL1699" s="34"/>
      <c r="AM1699" s="34"/>
      <c r="AN1699" s="34"/>
      <c r="AO1699" s="34"/>
      <c r="AP1699" s="293">
        <f>MAX(K1699,M1699,O1699,Q1699,S1699,U1699,W1699,Y1699,AA1699,AC1699,AE1699,AG1699,AI1699,AK1699,AM1699,AO1699)*VLOOKUP(I1699,'5.- Instrumental'!$B$6:$O$303,14,FALSE)</f>
        <v>0</v>
      </c>
      <c r="AQ1699" s="356">
        <f>VLOOKUP(C1699,'6.- Insumos'!$B$5:$K$2417,10,FALSE)</f>
        <v>127.35866874999999</v>
      </c>
      <c r="AR1699" s="293" t="s">
        <v>3270</v>
      </c>
      <c r="AS1699" s="293">
        <f t="shared" si="84"/>
        <v>127.35866874999999</v>
      </c>
      <c r="AU1699" s="357"/>
    </row>
    <row r="1700" spans="2:47" ht="25.5">
      <c r="B1700" s="52">
        <v>1694</v>
      </c>
      <c r="C1700" s="334">
        <v>78072</v>
      </c>
      <c r="D1700" s="364" t="s">
        <v>3339</v>
      </c>
      <c r="E1700" s="55" t="s">
        <v>3503</v>
      </c>
      <c r="F1700" s="55" t="s">
        <v>3504</v>
      </c>
      <c r="G1700" s="54" t="s">
        <v>4422</v>
      </c>
      <c r="H1700" s="54" t="s">
        <v>4422</v>
      </c>
      <c r="I1700" s="54" t="s">
        <v>4422</v>
      </c>
      <c r="J1700" s="34">
        <v>1</v>
      </c>
      <c r="K1700" s="34">
        <v>10</v>
      </c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  <c r="X1700" s="34">
        <v>1</v>
      </c>
      <c r="Y1700" s="34">
        <v>45</v>
      </c>
      <c r="Z1700" s="34"/>
      <c r="AA1700" s="34"/>
      <c r="AB1700" s="34"/>
      <c r="AC1700" s="34"/>
      <c r="AD1700" s="34"/>
      <c r="AE1700" s="34"/>
      <c r="AF1700" s="34"/>
      <c r="AG1700" s="34"/>
      <c r="AH1700" s="34">
        <v>1</v>
      </c>
      <c r="AI1700" s="34">
        <f t="shared" si="88"/>
        <v>22.5</v>
      </c>
      <c r="AJ1700" s="34"/>
      <c r="AK1700" s="34"/>
      <c r="AL1700" s="34"/>
      <c r="AM1700" s="34"/>
      <c r="AN1700" s="34"/>
      <c r="AO1700" s="34"/>
      <c r="AP1700" s="293">
        <f>MAX(K1700,M1700,O1700,Q1700,S1700,U1700,W1700,Y1700,AA1700,AC1700,AE1700,AG1700,AI1700,AK1700,AM1700,AO1700)*VLOOKUP(I1700,'5.- Instrumental'!$B$6:$O$303,14,FALSE)</f>
        <v>0</v>
      </c>
      <c r="AQ1700" s="356">
        <f>VLOOKUP(C1700,'6.- Insumos'!$B$5:$K$2417,10,FALSE)</f>
        <v>127.35866874999999</v>
      </c>
      <c r="AR1700" s="293" t="s">
        <v>3270</v>
      </c>
      <c r="AS1700" s="293">
        <f t="shared" si="84"/>
        <v>127.35866874999999</v>
      </c>
      <c r="AU1700" s="357"/>
    </row>
    <row r="1701" spans="2:47" ht="38.25">
      <c r="B1701" s="52">
        <v>1695</v>
      </c>
      <c r="C1701" s="334">
        <v>78075</v>
      </c>
      <c r="D1701" s="81" t="s">
        <v>3340</v>
      </c>
      <c r="E1701" s="55" t="s">
        <v>3503</v>
      </c>
      <c r="F1701" s="55" t="s">
        <v>3504</v>
      </c>
      <c r="G1701" s="54" t="s">
        <v>4422</v>
      </c>
      <c r="H1701" s="54" t="s">
        <v>4422</v>
      </c>
      <c r="I1701" s="54" t="s">
        <v>4422</v>
      </c>
      <c r="J1701" s="34">
        <v>1</v>
      </c>
      <c r="K1701" s="34">
        <v>10</v>
      </c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>
        <v>1</v>
      </c>
      <c r="Y1701" s="34">
        <v>45</v>
      </c>
      <c r="Z1701" s="34"/>
      <c r="AA1701" s="34"/>
      <c r="AB1701" s="34"/>
      <c r="AC1701" s="34"/>
      <c r="AD1701" s="34"/>
      <c r="AE1701" s="34"/>
      <c r="AF1701" s="34"/>
      <c r="AG1701" s="34"/>
      <c r="AH1701" s="34">
        <v>1</v>
      </c>
      <c r="AI1701" s="34">
        <f t="shared" si="88"/>
        <v>22.5</v>
      </c>
      <c r="AJ1701" s="34"/>
      <c r="AK1701" s="34"/>
      <c r="AL1701" s="34"/>
      <c r="AM1701" s="34"/>
      <c r="AN1701" s="34"/>
      <c r="AO1701" s="34"/>
      <c r="AP1701" s="293">
        <f>MAX(K1701,M1701,O1701,Q1701,S1701,U1701,W1701,Y1701,AA1701,AC1701,AE1701,AG1701,AI1701,AK1701,AM1701,AO1701)*VLOOKUP(I1701,'5.- Instrumental'!$B$6:$O$303,14,FALSE)</f>
        <v>0</v>
      </c>
      <c r="AQ1701" s="356">
        <f>VLOOKUP(C1701,'6.- Insumos'!$B$5:$K$2417,10,FALSE)</f>
        <v>127.35866874999999</v>
      </c>
      <c r="AR1701" s="293" t="s">
        <v>3270</v>
      </c>
      <c r="AS1701" s="293">
        <f t="shared" si="84"/>
        <v>127.35866874999999</v>
      </c>
      <c r="AU1701" s="357"/>
    </row>
    <row r="1702" spans="2:47" ht="25.5">
      <c r="B1702" s="52">
        <v>1696</v>
      </c>
      <c r="C1702" s="334">
        <v>78076</v>
      </c>
      <c r="D1702" s="81" t="s">
        <v>3341</v>
      </c>
      <c r="E1702" s="55" t="s">
        <v>3503</v>
      </c>
      <c r="F1702" s="55" t="s">
        <v>3504</v>
      </c>
      <c r="G1702" s="54" t="s">
        <v>4422</v>
      </c>
      <c r="H1702" s="54" t="s">
        <v>4422</v>
      </c>
      <c r="I1702" s="54" t="s">
        <v>4422</v>
      </c>
      <c r="J1702" s="34">
        <v>1</v>
      </c>
      <c r="K1702" s="34">
        <v>10</v>
      </c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  <c r="X1702" s="34">
        <v>1</v>
      </c>
      <c r="Y1702" s="34">
        <v>45</v>
      </c>
      <c r="Z1702" s="34"/>
      <c r="AA1702" s="34"/>
      <c r="AB1702" s="34"/>
      <c r="AC1702" s="34"/>
      <c r="AD1702" s="34"/>
      <c r="AE1702" s="34"/>
      <c r="AF1702" s="34"/>
      <c r="AG1702" s="34"/>
      <c r="AH1702" s="34">
        <v>1</v>
      </c>
      <c r="AI1702" s="34">
        <f t="shared" si="88"/>
        <v>22.5</v>
      </c>
      <c r="AJ1702" s="34"/>
      <c r="AK1702" s="34"/>
      <c r="AL1702" s="34"/>
      <c r="AM1702" s="34"/>
      <c r="AN1702" s="34"/>
      <c r="AO1702" s="34"/>
      <c r="AP1702" s="293">
        <f>MAX(K1702,M1702,O1702,Q1702,S1702,U1702,W1702,Y1702,AA1702,AC1702,AE1702,AG1702,AI1702,AK1702,AM1702,AO1702)*VLOOKUP(I1702,'5.- Instrumental'!$B$6:$O$303,14,FALSE)</f>
        <v>0</v>
      </c>
      <c r="AQ1702" s="356">
        <f>VLOOKUP(C1702,'6.- Insumos'!$B$5:$K$2417,10,FALSE)</f>
        <v>127.35866874999999</v>
      </c>
      <c r="AR1702" s="293" t="s">
        <v>3270</v>
      </c>
      <c r="AS1702" s="293">
        <f t="shared" ref="AS1702:AS1765" si="89">AP1702++AQ1702</f>
        <v>127.35866874999999</v>
      </c>
      <c r="AU1702" s="357"/>
    </row>
    <row r="1703" spans="2:47" ht="25.5">
      <c r="B1703" s="52">
        <v>1697</v>
      </c>
      <c r="C1703" s="334">
        <v>78078</v>
      </c>
      <c r="D1703" s="368" t="s">
        <v>3342</v>
      </c>
      <c r="E1703" s="55" t="s">
        <v>3503</v>
      </c>
      <c r="F1703" s="55" t="s">
        <v>3504</v>
      </c>
      <c r="G1703" s="54" t="s">
        <v>4422</v>
      </c>
      <c r="H1703" s="54" t="s">
        <v>4422</v>
      </c>
      <c r="I1703" s="54" t="s">
        <v>4422</v>
      </c>
      <c r="J1703" s="34">
        <v>1</v>
      </c>
      <c r="K1703" s="34">
        <v>10</v>
      </c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  <c r="X1703" s="34">
        <v>1</v>
      </c>
      <c r="Y1703" s="34">
        <v>40</v>
      </c>
      <c r="Z1703" s="34"/>
      <c r="AA1703" s="34"/>
      <c r="AB1703" s="34"/>
      <c r="AC1703" s="34"/>
      <c r="AD1703" s="34"/>
      <c r="AE1703" s="34"/>
      <c r="AF1703" s="34"/>
      <c r="AG1703" s="34"/>
      <c r="AH1703" s="34">
        <v>1</v>
      </c>
      <c r="AI1703" s="34">
        <f t="shared" si="88"/>
        <v>20</v>
      </c>
      <c r="AJ1703" s="34"/>
      <c r="AK1703" s="34"/>
      <c r="AL1703" s="34"/>
      <c r="AM1703" s="34"/>
      <c r="AN1703" s="34"/>
      <c r="AO1703" s="34"/>
      <c r="AP1703" s="293">
        <f>MAX(K1703,M1703,O1703,Q1703,S1703,U1703,W1703,Y1703,AA1703,AC1703,AE1703,AG1703,AI1703,AK1703,AM1703,AO1703)*VLOOKUP(I1703,'5.- Instrumental'!$B$6:$O$303,14,FALSE)</f>
        <v>0</v>
      </c>
      <c r="AQ1703" s="356">
        <f>VLOOKUP(C1703,'6.- Insumos'!$B$5:$K$2417,10,FALSE)</f>
        <v>127.35866874999999</v>
      </c>
      <c r="AR1703" s="293" t="s">
        <v>3270</v>
      </c>
      <c r="AS1703" s="293">
        <f t="shared" si="89"/>
        <v>127.35866874999999</v>
      </c>
      <c r="AU1703" s="357"/>
    </row>
    <row r="1704" spans="2:47" ht="25.5">
      <c r="B1704" s="52">
        <v>1698</v>
      </c>
      <c r="C1704" s="334">
        <v>78079</v>
      </c>
      <c r="D1704" s="368" t="s">
        <v>3343</v>
      </c>
      <c r="E1704" s="55" t="s">
        <v>3503</v>
      </c>
      <c r="F1704" s="55" t="s">
        <v>3504</v>
      </c>
      <c r="G1704" s="54" t="s">
        <v>4422</v>
      </c>
      <c r="H1704" s="54" t="s">
        <v>4422</v>
      </c>
      <c r="I1704" s="54" t="s">
        <v>4422</v>
      </c>
      <c r="J1704" s="34">
        <v>1</v>
      </c>
      <c r="K1704" s="34">
        <v>10</v>
      </c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>
        <v>1</v>
      </c>
      <c r="Y1704" s="34">
        <v>40</v>
      </c>
      <c r="Z1704" s="34"/>
      <c r="AA1704" s="34"/>
      <c r="AB1704" s="34"/>
      <c r="AC1704" s="34"/>
      <c r="AD1704" s="34"/>
      <c r="AE1704" s="34"/>
      <c r="AF1704" s="34"/>
      <c r="AG1704" s="34"/>
      <c r="AH1704" s="34">
        <v>1</v>
      </c>
      <c r="AI1704" s="34">
        <f t="shared" si="88"/>
        <v>20</v>
      </c>
      <c r="AJ1704" s="34"/>
      <c r="AK1704" s="34"/>
      <c r="AL1704" s="34"/>
      <c r="AM1704" s="34"/>
      <c r="AN1704" s="34"/>
      <c r="AO1704" s="34"/>
      <c r="AP1704" s="293">
        <f>MAX(K1704,M1704,O1704,Q1704,S1704,U1704,W1704,Y1704,AA1704,AC1704,AE1704,AG1704,AI1704,AK1704,AM1704,AO1704)*VLOOKUP(I1704,'5.- Instrumental'!$B$6:$O$303,14,FALSE)</f>
        <v>0</v>
      </c>
      <c r="AQ1704" s="356">
        <f>VLOOKUP(C1704,'6.- Insumos'!$B$5:$K$2417,10,FALSE)</f>
        <v>127.35866874999999</v>
      </c>
      <c r="AR1704" s="293" t="s">
        <v>3270</v>
      </c>
      <c r="AS1704" s="293">
        <f t="shared" si="89"/>
        <v>127.35866874999999</v>
      </c>
      <c r="AU1704" s="357"/>
    </row>
    <row r="1705" spans="2:47">
      <c r="B1705" s="52">
        <v>1699</v>
      </c>
      <c r="C1705" s="334">
        <v>78185</v>
      </c>
      <c r="D1705" s="81" t="s">
        <v>3344</v>
      </c>
      <c r="E1705" s="55" t="s">
        <v>3503</v>
      </c>
      <c r="F1705" s="55" t="s">
        <v>3504</v>
      </c>
      <c r="G1705" s="54" t="s">
        <v>4422</v>
      </c>
      <c r="H1705" s="54" t="s">
        <v>4422</v>
      </c>
      <c r="I1705" s="54" t="s">
        <v>4422</v>
      </c>
      <c r="J1705" s="34">
        <v>1</v>
      </c>
      <c r="K1705" s="34">
        <v>10</v>
      </c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  <c r="X1705" s="34">
        <v>1</v>
      </c>
      <c r="Y1705" s="34">
        <v>35</v>
      </c>
      <c r="Z1705" s="34"/>
      <c r="AA1705" s="34"/>
      <c r="AB1705" s="34"/>
      <c r="AC1705" s="34"/>
      <c r="AD1705" s="34"/>
      <c r="AE1705" s="34"/>
      <c r="AF1705" s="34"/>
      <c r="AG1705" s="34"/>
      <c r="AH1705" s="34">
        <v>1</v>
      </c>
      <c r="AI1705" s="34">
        <f t="shared" si="88"/>
        <v>17.5</v>
      </c>
      <c r="AJ1705" s="34"/>
      <c r="AK1705" s="34"/>
      <c r="AL1705" s="34"/>
      <c r="AM1705" s="34"/>
      <c r="AN1705" s="34"/>
      <c r="AO1705" s="34"/>
      <c r="AP1705" s="293">
        <f>MAX(K1705,M1705,O1705,Q1705,S1705,U1705,W1705,Y1705,AA1705,AC1705,AE1705,AG1705,AI1705,AK1705,AM1705,AO1705)*VLOOKUP(I1705,'5.- Instrumental'!$B$6:$O$303,14,FALSE)</f>
        <v>0</v>
      </c>
      <c r="AQ1705" s="356">
        <f>VLOOKUP(C1705,'6.- Insumos'!$B$5:$K$2417,10,FALSE)</f>
        <v>127.35866874999999</v>
      </c>
      <c r="AR1705" s="293" t="s">
        <v>3270</v>
      </c>
      <c r="AS1705" s="293">
        <f t="shared" si="89"/>
        <v>127.35866874999999</v>
      </c>
      <c r="AU1705" s="357"/>
    </row>
    <row r="1706" spans="2:47" ht="25.5">
      <c r="B1706" s="52">
        <v>1700</v>
      </c>
      <c r="C1706" s="334">
        <v>78195</v>
      </c>
      <c r="D1706" s="81" t="s">
        <v>3345</v>
      </c>
      <c r="E1706" s="55" t="s">
        <v>3503</v>
      </c>
      <c r="F1706" s="55" t="s">
        <v>3504</v>
      </c>
      <c r="G1706" s="54" t="s">
        <v>4422</v>
      </c>
      <c r="H1706" s="54" t="s">
        <v>4422</v>
      </c>
      <c r="I1706" s="54" t="s">
        <v>4422</v>
      </c>
      <c r="J1706" s="34">
        <v>1</v>
      </c>
      <c r="K1706" s="34">
        <v>10</v>
      </c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>
        <v>1</v>
      </c>
      <c r="Y1706" s="34">
        <v>40</v>
      </c>
      <c r="Z1706" s="34"/>
      <c r="AA1706" s="34"/>
      <c r="AB1706" s="34"/>
      <c r="AC1706" s="34"/>
      <c r="AD1706" s="34"/>
      <c r="AE1706" s="34"/>
      <c r="AF1706" s="34"/>
      <c r="AG1706" s="34"/>
      <c r="AH1706" s="34">
        <v>1</v>
      </c>
      <c r="AI1706" s="34">
        <f t="shared" si="88"/>
        <v>20</v>
      </c>
      <c r="AJ1706" s="34"/>
      <c r="AK1706" s="34"/>
      <c r="AL1706" s="34"/>
      <c r="AM1706" s="34"/>
      <c r="AN1706" s="34"/>
      <c r="AO1706" s="34"/>
      <c r="AP1706" s="293">
        <f>MAX(K1706,M1706,O1706,Q1706,S1706,U1706,W1706,Y1706,AA1706,AC1706,AE1706,AG1706,AI1706,AK1706,AM1706,AO1706)*VLOOKUP(I1706,'5.- Instrumental'!$B$6:$O$303,14,FALSE)</f>
        <v>0</v>
      </c>
      <c r="AQ1706" s="356">
        <f>VLOOKUP(C1706,'6.- Insumos'!$B$5:$K$2417,10,FALSE)</f>
        <v>127.35866874999999</v>
      </c>
      <c r="AR1706" s="293" t="s">
        <v>3270</v>
      </c>
      <c r="AS1706" s="293">
        <f t="shared" si="89"/>
        <v>127.35866874999999</v>
      </c>
      <c r="AU1706" s="357"/>
    </row>
    <row r="1707" spans="2:47">
      <c r="B1707" s="52">
        <v>1701</v>
      </c>
      <c r="C1707" s="334">
        <v>78196</v>
      </c>
      <c r="D1707" s="368" t="s">
        <v>3346</v>
      </c>
      <c r="E1707" s="55" t="s">
        <v>3503</v>
      </c>
      <c r="F1707" s="55" t="s">
        <v>3504</v>
      </c>
      <c r="G1707" s="54" t="s">
        <v>4422</v>
      </c>
      <c r="H1707" s="54" t="s">
        <v>4422</v>
      </c>
      <c r="I1707" s="54" t="s">
        <v>4422</v>
      </c>
      <c r="J1707" s="34">
        <v>1</v>
      </c>
      <c r="K1707" s="34">
        <v>10</v>
      </c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  <c r="X1707" s="34">
        <v>1</v>
      </c>
      <c r="Y1707" s="34">
        <v>30</v>
      </c>
      <c r="Z1707" s="34"/>
      <c r="AA1707" s="34"/>
      <c r="AB1707" s="34"/>
      <c r="AC1707" s="34"/>
      <c r="AD1707" s="34"/>
      <c r="AE1707" s="34"/>
      <c r="AF1707" s="34"/>
      <c r="AG1707" s="34"/>
      <c r="AH1707" s="34">
        <v>1</v>
      </c>
      <c r="AI1707" s="34">
        <f t="shared" si="88"/>
        <v>15</v>
      </c>
      <c r="AJ1707" s="34"/>
      <c r="AK1707" s="34"/>
      <c r="AL1707" s="34"/>
      <c r="AM1707" s="34"/>
      <c r="AN1707" s="34"/>
      <c r="AO1707" s="34"/>
      <c r="AP1707" s="293">
        <f>MAX(K1707,M1707,O1707,Q1707,S1707,U1707,W1707,Y1707,AA1707,AC1707,AE1707,AG1707,AI1707,AK1707,AM1707,AO1707)*VLOOKUP(I1707,'5.- Instrumental'!$B$6:$O$303,14,FALSE)</f>
        <v>0</v>
      </c>
      <c r="AQ1707" s="356">
        <f>VLOOKUP(C1707,'6.- Insumos'!$B$5:$K$2417,10,FALSE)</f>
        <v>127.35866874999999</v>
      </c>
      <c r="AR1707" s="293" t="s">
        <v>3270</v>
      </c>
      <c r="AS1707" s="293">
        <f t="shared" si="89"/>
        <v>127.35866874999999</v>
      </c>
      <c r="AU1707" s="357"/>
    </row>
    <row r="1708" spans="2:47" ht="63.75">
      <c r="B1708" s="52">
        <v>1702</v>
      </c>
      <c r="C1708" s="334">
        <v>78198</v>
      </c>
      <c r="D1708" s="81" t="s">
        <v>3095</v>
      </c>
      <c r="E1708" s="55" t="s">
        <v>3503</v>
      </c>
      <c r="F1708" s="55" t="s">
        <v>3504</v>
      </c>
      <c r="G1708" s="54" t="s">
        <v>4422</v>
      </c>
      <c r="H1708" s="54" t="s">
        <v>4422</v>
      </c>
      <c r="I1708" s="54" t="s">
        <v>4422</v>
      </c>
      <c r="J1708" s="34">
        <v>1</v>
      </c>
      <c r="K1708" s="34">
        <v>10</v>
      </c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  <c r="X1708" s="34">
        <v>1</v>
      </c>
      <c r="Y1708" s="34">
        <v>30</v>
      </c>
      <c r="Z1708" s="34"/>
      <c r="AA1708" s="34"/>
      <c r="AB1708" s="34"/>
      <c r="AC1708" s="34"/>
      <c r="AD1708" s="34"/>
      <c r="AE1708" s="34"/>
      <c r="AF1708" s="34"/>
      <c r="AG1708" s="34"/>
      <c r="AH1708" s="34">
        <v>1</v>
      </c>
      <c r="AI1708" s="34">
        <f t="shared" si="88"/>
        <v>15</v>
      </c>
      <c r="AJ1708" s="34"/>
      <c r="AK1708" s="34"/>
      <c r="AL1708" s="34"/>
      <c r="AM1708" s="34"/>
      <c r="AN1708" s="34"/>
      <c r="AO1708" s="34"/>
      <c r="AP1708" s="293">
        <f>MAX(K1708,M1708,O1708,Q1708,S1708,U1708,W1708,Y1708,AA1708,AC1708,AE1708,AG1708,AI1708,AK1708,AM1708,AO1708)*VLOOKUP(I1708,'5.- Instrumental'!$B$6:$O$303,14,FALSE)</f>
        <v>0</v>
      </c>
      <c r="AQ1708" s="356">
        <f>VLOOKUP(C1708,'6.- Insumos'!$B$5:$K$2417,10,FALSE)</f>
        <v>127.35866874999999</v>
      </c>
      <c r="AR1708" s="293" t="s">
        <v>3270</v>
      </c>
      <c r="AS1708" s="293">
        <f t="shared" si="89"/>
        <v>127.35866874999999</v>
      </c>
      <c r="AU1708" s="357"/>
    </row>
    <row r="1709" spans="2:47" ht="76.5">
      <c r="B1709" s="52">
        <v>1703</v>
      </c>
      <c r="C1709" s="334">
        <v>78199</v>
      </c>
      <c r="D1709" s="81" t="s">
        <v>3347</v>
      </c>
      <c r="E1709" s="55" t="s">
        <v>3503</v>
      </c>
      <c r="F1709" s="55" t="s">
        <v>3504</v>
      </c>
      <c r="G1709" s="54" t="s">
        <v>4422</v>
      </c>
      <c r="H1709" s="54" t="s">
        <v>4422</v>
      </c>
      <c r="I1709" s="54" t="s">
        <v>4422</v>
      </c>
      <c r="J1709" s="34">
        <v>1</v>
      </c>
      <c r="K1709" s="34">
        <v>10</v>
      </c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  <c r="X1709" s="34">
        <v>1</v>
      </c>
      <c r="Y1709" s="34">
        <v>30</v>
      </c>
      <c r="Z1709" s="34"/>
      <c r="AA1709" s="34"/>
      <c r="AB1709" s="34"/>
      <c r="AC1709" s="34"/>
      <c r="AD1709" s="34"/>
      <c r="AE1709" s="34"/>
      <c r="AF1709" s="34"/>
      <c r="AG1709" s="34"/>
      <c r="AH1709" s="34">
        <v>1</v>
      </c>
      <c r="AI1709" s="34">
        <f t="shared" si="88"/>
        <v>15</v>
      </c>
      <c r="AJ1709" s="34"/>
      <c r="AK1709" s="34"/>
      <c r="AL1709" s="34"/>
      <c r="AM1709" s="34"/>
      <c r="AN1709" s="34"/>
      <c r="AO1709" s="34"/>
      <c r="AP1709" s="293">
        <f>MAX(K1709,M1709,O1709,Q1709,S1709,U1709,W1709,Y1709,AA1709,AC1709,AE1709,AG1709,AI1709,AK1709,AM1709,AO1709)*VLOOKUP(I1709,'5.- Instrumental'!$B$6:$O$303,14,FALSE)</f>
        <v>0</v>
      </c>
      <c r="AQ1709" s="356">
        <f>VLOOKUP(C1709,'6.- Insumos'!$B$5:$K$2417,10,FALSE)</f>
        <v>127.35866874999999</v>
      </c>
      <c r="AR1709" s="293" t="s">
        <v>3270</v>
      </c>
      <c r="AS1709" s="293">
        <f t="shared" si="89"/>
        <v>127.35866874999999</v>
      </c>
      <c r="AU1709" s="357"/>
    </row>
    <row r="1710" spans="2:47" ht="25.5">
      <c r="B1710" s="52">
        <v>1704</v>
      </c>
      <c r="C1710" s="334">
        <v>78201</v>
      </c>
      <c r="D1710" s="81" t="s">
        <v>3348</v>
      </c>
      <c r="E1710" s="55" t="s">
        <v>3503</v>
      </c>
      <c r="F1710" s="55" t="s">
        <v>3504</v>
      </c>
      <c r="G1710" s="54" t="s">
        <v>4422</v>
      </c>
      <c r="H1710" s="54" t="s">
        <v>4422</v>
      </c>
      <c r="I1710" s="54" t="s">
        <v>4422</v>
      </c>
      <c r="J1710" s="34">
        <v>1</v>
      </c>
      <c r="K1710" s="34">
        <v>10</v>
      </c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  <c r="X1710" s="34">
        <v>1</v>
      </c>
      <c r="Y1710" s="34">
        <v>35</v>
      </c>
      <c r="Z1710" s="34"/>
      <c r="AA1710" s="34"/>
      <c r="AB1710" s="34"/>
      <c r="AC1710" s="34"/>
      <c r="AD1710" s="34"/>
      <c r="AE1710" s="34"/>
      <c r="AF1710" s="34"/>
      <c r="AG1710" s="34"/>
      <c r="AH1710" s="34">
        <v>1</v>
      </c>
      <c r="AI1710" s="34">
        <f t="shared" si="88"/>
        <v>17.5</v>
      </c>
      <c r="AJ1710" s="34"/>
      <c r="AK1710" s="34"/>
      <c r="AL1710" s="34"/>
      <c r="AM1710" s="34"/>
      <c r="AN1710" s="34"/>
      <c r="AO1710" s="34"/>
      <c r="AP1710" s="293">
        <f>MAX(K1710,M1710,O1710,Q1710,S1710,U1710,W1710,Y1710,AA1710,AC1710,AE1710,AG1710,AI1710,AK1710,AM1710,AO1710)*VLOOKUP(I1710,'5.- Instrumental'!$B$6:$O$303,14,FALSE)</f>
        <v>0</v>
      </c>
      <c r="AQ1710" s="356">
        <f>VLOOKUP(C1710,'6.- Insumos'!$B$5:$K$2417,10,FALSE)</f>
        <v>127.35866874999999</v>
      </c>
      <c r="AR1710" s="293" t="s">
        <v>3270</v>
      </c>
      <c r="AS1710" s="293">
        <f t="shared" si="89"/>
        <v>127.35866874999999</v>
      </c>
      <c r="AU1710" s="357"/>
    </row>
    <row r="1711" spans="2:47" ht="25.5">
      <c r="B1711" s="52">
        <v>1705</v>
      </c>
      <c r="C1711" s="334">
        <v>78205</v>
      </c>
      <c r="D1711" s="81" t="s">
        <v>3349</v>
      </c>
      <c r="E1711" s="55" t="s">
        <v>3503</v>
      </c>
      <c r="F1711" s="55" t="s">
        <v>3504</v>
      </c>
      <c r="G1711" s="54" t="s">
        <v>4422</v>
      </c>
      <c r="H1711" s="54" t="s">
        <v>4422</v>
      </c>
      <c r="I1711" s="54" t="s">
        <v>4422</v>
      </c>
      <c r="J1711" s="34">
        <v>1</v>
      </c>
      <c r="K1711" s="34">
        <v>10</v>
      </c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>
        <v>1</v>
      </c>
      <c r="Y1711" s="34">
        <v>40</v>
      </c>
      <c r="Z1711" s="34"/>
      <c r="AA1711" s="34"/>
      <c r="AB1711" s="34"/>
      <c r="AC1711" s="34"/>
      <c r="AD1711" s="34"/>
      <c r="AE1711" s="34"/>
      <c r="AF1711" s="34"/>
      <c r="AG1711" s="34"/>
      <c r="AH1711" s="34">
        <v>1</v>
      </c>
      <c r="AI1711" s="34">
        <f t="shared" si="88"/>
        <v>20</v>
      </c>
      <c r="AJ1711" s="34"/>
      <c r="AK1711" s="34"/>
      <c r="AL1711" s="34"/>
      <c r="AM1711" s="34"/>
      <c r="AN1711" s="34"/>
      <c r="AO1711" s="34"/>
      <c r="AP1711" s="293">
        <f>MAX(K1711,M1711,O1711,Q1711,S1711,U1711,W1711,Y1711,AA1711,AC1711,AE1711,AG1711,AI1711,AK1711,AM1711,AO1711)*VLOOKUP(I1711,'5.- Instrumental'!$B$6:$O$303,14,FALSE)</f>
        <v>0</v>
      </c>
      <c r="AQ1711" s="356">
        <f>VLOOKUP(C1711,'6.- Insumos'!$B$5:$K$2417,10,FALSE)</f>
        <v>127.35866874999999</v>
      </c>
      <c r="AR1711" s="293" t="s">
        <v>3270</v>
      </c>
      <c r="AS1711" s="293">
        <f t="shared" si="89"/>
        <v>127.35866874999999</v>
      </c>
      <c r="AU1711" s="357"/>
    </row>
    <row r="1712" spans="2:47" ht="25.5">
      <c r="B1712" s="52">
        <v>1706</v>
      </c>
      <c r="C1712" s="334">
        <v>78215</v>
      </c>
      <c r="D1712" s="81" t="s">
        <v>3350</v>
      </c>
      <c r="E1712" s="55" t="s">
        <v>3503</v>
      </c>
      <c r="F1712" s="55" t="s">
        <v>3504</v>
      </c>
      <c r="G1712" s="54" t="s">
        <v>4422</v>
      </c>
      <c r="H1712" s="54" t="s">
        <v>4422</v>
      </c>
      <c r="I1712" s="54" t="s">
        <v>4422</v>
      </c>
      <c r="J1712" s="34">
        <v>1</v>
      </c>
      <c r="K1712" s="34">
        <v>10</v>
      </c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  <c r="X1712" s="34">
        <v>1</v>
      </c>
      <c r="Y1712" s="34">
        <v>45</v>
      </c>
      <c r="Z1712" s="34"/>
      <c r="AA1712" s="34"/>
      <c r="AB1712" s="34"/>
      <c r="AC1712" s="34"/>
      <c r="AD1712" s="34"/>
      <c r="AE1712" s="34"/>
      <c r="AF1712" s="34"/>
      <c r="AG1712" s="34"/>
      <c r="AH1712" s="34">
        <v>1</v>
      </c>
      <c r="AI1712" s="34">
        <f t="shared" si="88"/>
        <v>22.5</v>
      </c>
      <c r="AJ1712" s="34"/>
      <c r="AK1712" s="34"/>
      <c r="AL1712" s="34"/>
      <c r="AM1712" s="34"/>
      <c r="AN1712" s="34"/>
      <c r="AO1712" s="34"/>
      <c r="AP1712" s="293">
        <f>MAX(K1712,M1712,O1712,Q1712,S1712,U1712,W1712,Y1712,AA1712,AC1712,AE1712,AG1712,AI1712,AK1712,AM1712,AO1712)*VLOOKUP(I1712,'5.- Instrumental'!$B$6:$O$303,14,FALSE)</f>
        <v>0</v>
      </c>
      <c r="AQ1712" s="356">
        <f>VLOOKUP(C1712,'6.- Insumos'!$B$5:$K$2417,10,FALSE)</f>
        <v>127.35866874999999</v>
      </c>
      <c r="AR1712" s="293" t="s">
        <v>3270</v>
      </c>
      <c r="AS1712" s="293">
        <f t="shared" si="89"/>
        <v>127.35866874999999</v>
      </c>
      <c r="AU1712" s="357"/>
    </row>
    <row r="1713" spans="2:47" ht="25.5">
      <c r="B1713" s="52">
        <v>1707</v>
      </c>
      <c r="C1713" s="334">
        <v>78220</v>
      </c>
      <c r="D1713" s="81" t="s">
        <v>3351</v>
      </c>
      <c r="E1713" s="55" t="s">
        <v>3503</v>
      </c>
      <c r="F1713" s="55" t="s">
        <v>3504</v>
      </c>
      <c r="G1713" s="54" t="s">
        <v>4422</v>
      </c>
      <c r="H1713" s="54" t="s">
        <v>4422</v>
      </c>
      <c r="I1713" s="54" t="s">
        <v>4422</v>
      </c>
      <c r="J1713" s="34">
        <v>1</v>
      </c>
      <c r="K1713" s="34">
        <v>10</v>
      </c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  <c r="X1713" s="34">
        <v>1</v>
      </c>
      <c r="Y1713" s="34">
        <v>40</v>
      </c>
      <c r="Z1713" s="34"/>
      <c r="AA1713" s="34"/>
      <c r="AB1713" s="34"/>
      <c r="AC1713" s="34"/>
      <c r="AD1713" s="34"/>
      <c r="AE1713" s="34"/>
      <c r="AF1713" s="34"/>
      <c r="AG1713" s="34"/>
      <c r="AH1713" s="34">
        <v>1</v>
      </c>
      <c r="AI1713" s="34">
        <f t="shared" si="88"/>
        <v>20</v>
      </c>
      <c r="AJ1713" s="34"/>
      <c r="AK1713" s="34"/>
      <c r="AL1713" s="34"/>
      <c r="AM1713" s="34"/>
      <c r="AN1713" s="34"/>
      <c r="AO1713" s="34"/>
      <c r="AP1713" s="293">
        <f>MAX(K1713,M1713,O1713,Q1713,S1713,U1713,W1713,Y1713,AA1713,AC1713,AE1713,AG1713,AI1713,AK1713,AM1713,AO1713)*VLOOKUP(I1713,'5.- Instrumental'!$B$6:$O$303,14,FALSE)</f>
        <v>0</v>
      </c>
      <c r="AQ1713" s="356">
        <f>VLOOKUP(C1713,'6.- Insumos'!$B$5:$K$2417,10,FALSE)</f>
        <v>127.35866874999999</v>
      </c>
      <c r="AR1713" s="293" t="s">
        <v>3270</v>
      </c>
      <c r="AS1713" s="293">
        <f t="shared" si="89"/>
        <v>127.35866874999999</v>
      </c>
      <c r="AU1713" s="357"/>
    </row>
    <row r="1714" spans="2:47" ht="38.25">
      <c r="B1714" s="52">
        <v>1708</v>
      </c>
      <c r="C1714" s="334">
        <v>78223</v>
      </c>
      <c r="D1714" s="81" t="s">
        <v>3352</v>
      </c>
      <c r="E1714" s="55" t="s">
        <v>3503</v>
      </c>
      <c r="F1714" s="55" t="s">
        <v>3504</v>
      </c>
      <c r="G1714" s="54" t="s">
        <v>4422</v>
      </c>
      <c r="H1714" s="54" t="s">
        <v>4422</v>
      </c>
      <c r="I1714" s="54" t="s">
        <v>4422</v>
      </c>
      <c r="J1714" s="34">
        <v>1</v>
      </c>
      <c r="K1714" s="34">
        <v>10</v>
      </c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  <c r="X1714" s="34">
        <v>1</v>
      </c>
      <c r="Y1714" s="34">
        <v>60</v>
      </c>
      <c r="Z1714" s="34"/>
      <c r="AA1714" s="34"/>
      <c r="AB1714" s="34"/>
      <c r="AC1714" s="34"/>
      <c r="AD1714" s="34"/>
      <c r="AE1714" s="34"/>
      <c r="AF1714" s="34"/>
      <c r="AG1714" s="34"/>
      <c r="AH1714" s="34">
        <v>1</v>
      </c>
      <c r="AI1714" s="34">
        <f t="shared" si="88"/>
        <v>30</v>
      </c>
      <c r="AJ1714" s="34"/>
      <c r="AK1714" s="34"/>
      <c r="AL1714" s="34"/>
      <c r="AM1714" s="34"/>
      <c r="AN1714" s="34"/>
      <c r="AO1714" s="34"/>
      <c r="AP1714" s="293">
        <f>MAX(K1714,M1714,O1714,Q1714,S1714,U1714,W1714,Y1714,AA1714,AC1714,AE1714,AG1714,AI1714,AK1714,AM1714,AO1714)*VLOOKUP(I1714,'5.- Instrumental'!$B$6:$O$303,14,FALSE)</f>
        <v>0</v>
      </c>
      <c r="AQ1714" s="356">
        <f>VLOOKUP(C1714,'6.- Insumos'!$B$5:$K$2417,10,FALSE)</f>
        <v>127.35866874999999</v>
      </c>
      <c r="AR1714" s="293" t="s">
        <v>3270</v>
      </c>
      <c r="AS1714" s="293">
        <f t="shared" si="89"/>
        <v>127.35866874999999</v>
      </c>
      <c r="AU1714" s="357"/>
    </row>
    <row r="1715" spans="2:47">
      <c r="B1715" s="52">
        <v>1709</v>
      </c>
      <c r="C1715" s="334">
        <v>78230</v>
      </c>
      <c r="D1715" s="81" t="s">
        <v>3353</v>
      </c>
      <c r="E1715" s="55" t="s">
        <v>3503</v>
      </c>
      <c r="F1715" s="55" t="s">
        <v>3504</v>
      </c>
      <c r="G1715" s="54" t="s">
        <v>4422</v>
      </c>
      <c r="H1715" s="54" t="s">
        <v>4422</v>
      </c>
      <c r="I1715" s="54" t="s">
        <v>4422</v>
      </c>
      <c r="J1715" s="34">
        <v>1</v>
      </c>
      <c r="K1715" s="34">
        <v>10</v>
      </c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>
        <v>1</v>
      </c>
      <c r="Y1715" s="34">
        <v>45</v>
      </c>
      <c r="Z1715" s="34"/>
      <c r="AA1715" s="34"/>
      <c r="AB1715" s="34"/>
      <c r="AC1715" s="34"/>
      <c r="AD1715" s="34"/>
      <c r="AE1715" s="34"/>
      <c r="AF1715" s="34"/>
      <c r="AG1715" s="34"/>
      <c r="AH1715" s="34">
        <v>1</v>
      </c>
      <c r="AI1715" s="34">
        <f t="shared" si="88"/>
        <v>22.5</v>
      </c>
      <c r="AJ1715" s="34"/>
      <c r="AK1715" s="34"/>
      <c r="AL1715" s="34"/>
      <c r="AM1715" s="34"/>
      <c r="AN1715" s="34"/>
      <c r="AO1715" s="34"/>
      <c r="AP1715" s="293">
        <f>MAX(K1715,M1715,O1715,Q1715,S1715,U1715,W1715,Y1715,AA1715,AC1715,AE1715,AG1715,AI1715,AK1715,AM1715,AO1715)*VLOOKUP(I1715,'5.- Instrumental'!$B$6:$O$303,14,FALSE)</f>
        <v>0</v>
      </c>
      <c r="AQ1715" s="356">
        <f>VLOOKUP(C1715,'6.- Insumos'!$B$5:$K$2417,10,FALSE)</f>
        <v>127.35866874999999</v>
      </c>
      <c r="AR1715" s="293" t="s">
        <v>3270</v>
      </c>
      <c r="AS1715" s="293">
        <f t="shared" si="89"/>
        <v>127.35866874999999</v>
      </c>
      <c r="AU1715" s="357"/>
    </row>
    <row r="1716" spans="2:47">
      <c r="B1716" s="52">
        <v>1710</v>
      </c>
      <c r="C1716" s="334">
        <v>78258</v>
      </c>
      <c r="D1716" s="81" t="s">
        <v>3354</v>
      </c>
      <c r="E1716" s="55" t="s">
        <v>3503</v>
      </c>
      <c r="F1716" s="55" t="s">
        <v>3504</v>
      </c>
      <c r="G1716" s="54" t="s">
        <v>4422</v>
      </c>
      <c r="H1716" s="54" t="s">
        <v>4422</v>
      </c>
      <c r="I1716" s="54" t="s">
        <v>4422</v>
      </c>
      <c r="J1716" s="34">
        <v>1</v>
      </c>
      <c r="K1716" s="34">
        <v>10</v>
      </c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>
        <v>1</v>
      </c>
      <c r="Y1716" s="34">
        <v>60</v>
      </c>
      <c r="Z1716" s="34"/>
      <c r="AA1716" s="34"/>
      <c r="AB1716" s="34"/>
      <c r="AC1716" s="34"/>
      <c r="AD1716" s="34"/>
      <c r="AE1716" s="34"/>
      <c r="AF1716" s="34"/>
      <c r="AG1716" s="34"/>
      <c r="AH1716" s="34">
        <v>1</v>
      </c>
      <c r="AI1716" s="34">
        <f t="shared" si="88"/>
        <v>30</v>
      </c>
      <c r="AJ1716" s="34"/>
      <c r="AK1716" s="34"/>
      <c r="AL1716" s="34"/>
      <c r="AM1716" s="34"/>
      <c r="AN1716" s="34"/>
      <c r="AO1716" s="34"/>
      <c r="AP1716" s="293">
        <f>MAX(K1716,M1716,O1716,Q1716,S1716,U1716,W1716,Y1716,AA1716,AC1716,AE1716,AG1716,AI1716,AK1716,AM1716,AO1716)*VLOOKUP(I1716,'5.- Instrumental'!$B$6:$O$303,14,FALSE)</f>
        <v>0</v>
      </c>
      <c r="AQ1716" s="356">
        <f>VLOOKUP(C1716,'6.- Insumos'!$B$5:$K$2417,10,FALSE)</f>
        <v>127.35866874999999</v>
      </c>
      <c r="AR1716" s="293" t="s">
        <v>3270</v>
      </c>
      <c r="AS1716" s="293">
        <f t="shared" si="89"/>
        <v>127.35866874999999</v>
      </c>
      <c r="AU1716" s="357"/>
    </row>
    <row r="1717" spans="2:47" ht="25.5">
      <c r="B1717" s="52">
        <v>1711</v>
      </c>
      <c r="C1717" s="334">
        <v>78261</v>
      </c>
      <c r="D1717" s="81" t="s">
        <v>3355</v>
      </c>
      <c r="E1717" s="55" t="s">
        <v>3503</v>
      </c>
      <c r="F1717" s="55" t="s">
        <v>3504</v>
      </c>
      <c r="G1717" s="54" t="s">
        <v>4422</v>
      </c>
      <c r="H1717" s="54" t="s">
        <v>4422</v>
      </c>
      <c r="I1717" s="54" t="s">
        <v>4422</v>
      </c>
      <c r="J1717" s="34">
        <v>1</v>
      </c>
      <c r="K1717" s="34">
        <v>10</v>
      </c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  <c r="X1717" s="34">
        <v>1</v>
      </c>
      <c r="Y1717" s="34">
        <v>45</v>
      </c>
      <c r="Z1717" s="34"/>
      <c r="AA1717" s="34"/>
      <c r="AB1717" s="34"/>
      <c r="AC1717" s="34"/>
      <c r="AD1717" s="34"/>
      <c r="AE1717" s="34"/>
      <c r="AF1717" s="34"/>
      <c r="AG1717" s="34"/>
      <c r="AH1717" s="34">
        <v>1</v>
      </c>
      <c r="AI1717" s="34">
        <f t="shared" si="88"/>
        <v>22.5</v>
      </c>
      <c r="AJ1717" s="34"/>
      <c r="AK1717" s="34"/>
      <c r="AL1717" s="34"/>
      <c r="AM1717" s="34"/>
      <c r="AN1717" s="34"/>
      <c r="AO1717" s="34"/>
      <c r="AP1717" s="293">
        <f>MAX(K1717,M1717,O1717,Q1717,S1717,U1717,W1717,Y1717,AA1717,AC1717,AE1717,AG1717,AI1717,AK1717,AM1717,AO1717)*VLOOKUP(I1717,'5.- Instrumental'!$B$6:$O$303,14,FALSE)</f>
        <v>0</v>
      </c>
      <c r="AQ1717" s="356">
        <f>VLOOKUP(C1717,'6.- Insumos'!$B$5:$K$2417,10,FALSE)</f>
        <v>127.35866874999999</v>
      </c>
      <c r="AR1717" s="293" t="s">
        <v>3270</v>
      </c>
      <c r="AS1717" s="293">
        <f t="shared" si="89"/>
        <v>127.35866874999999</v>
      </c>
      <c r="AU1717" s="357"/>
    </row>
    <row r="1718" spans="2:47">
      <c r="B1718" s="52">
        <v>1712</v>
      </c>
      <c r="C1718" s="334">
        <v>78262</v>
      </c>
      <c r="D1718" s="81" t="s">
        <v>3356</v>
      </c>
      <c r="E1718" s="55" t="s">
        <v>3503</v>
      </c>
      <c r="F1718" s="55" t="s">
        <v>3504</v>
      </c>
      <c r="G1718" s="54" t="s">
        <v>4422</v>
      </c>
      <c r="H1718" s="54" t="s">
        <v>4422</v>
      </c>
      <c r="I1718" s="54" t="s">
        <v>4422</v>
      </c>
      <c r="J1718" s="34">
        <v>1</v>
      </c>
      <c r="K1718" s="34">
        <v>10</v>
      </c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  <c r="X1718" s="34">
        <v>1</v>
      </c>
      <c r="Y1718" s="34">
        <v>55</v>
      </c>
      <c r="Z1718" s="34"/>
      <c r="AA1718" s="34"/>
      <c r="AB1718" s="34"/>
      <c r="AC1718" s="34"/>
      <c r="AD1718" s="34"/>
      <c r="AE1718" s="34"/>
      <c r="AF1718" s="34"/>
      <c r="AG1718" s="34"/>
      <c r="AH1718" s="34">
        <v>1</v>
      </c>
      <c r="AI1718" s="34">
        <f t="shared" si="88"/>
        <v>27.5</v>
      </c>
      <c r="AJ1718" s="34"/>
      <c r="AK1718" s="34"/>
      <c r="AL1718" s="34"/>
      <c r="AM1718" s="34"/>
      <c r="AN1718" s="34"/>
      <c r="AO1718" s="34"/>
      <c r="AP1718" s="293">
        <f>MAX(K1718,M1718,O1718,Q1718,S1718,U1718,W1718,Y1718,AA1718,AC1718,AE1718,AG1718,AI1718,AK1718,AM1718,AO1718)*VLOOKUP(I1718,'5.- Instrumental'!$B$6:$O$303,14,FALSE)</f>
        <v>0</v>
      </c>
      <c r="AQ1718" s="356">
        <f>VLOOKUP(C1718,'6.- Insumos'!$B$5:$K$2417,10,FALSE)</f>
        <v>127.35866874999999</v>
      </c>
      <c r="AR1718" s="293" t="s">
        <v>3270</v>
      </c>
      <c r="AS1718" s="293">
        <f t="shared" si="89"/>
        <v>127.35866874999999</v>
      </c>
      <c r="AU1718" s="357"/>
    </row>
    <row r="1719" spans="2:47">
      <c r="B1719" s="52">
        <v>1713</v>
      </c>
      <c r="C1719" s="334">
        <v>78264</v>
      </c>
      <c r="D1719" s="81" t="s">
        <v>3357</v>
      </c>
      <c r="E1719" s="55" t="s">
        <v>3503</v>
      </c>
      <c r="F1719" s="55" t="s">
        <v>3504</v>
      </c>
      <c r="G1719" s="54" t="s">
        <v>4422</v>
      </c>
      <c r="H1719" s="54" t="s">
        <v>4422</v>
      </c>
      <c r="I1719" s="54" t="s">
        <v>4422</v>
      </c>
      <c r="J1719" s="34">
        <v>1</v>
      </c>
      <c r="K1719" s="34">
        <v>10</v>
      </c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4">
        <v>1</v>
      </c>
      <c r="Y1719" s="34">
        <v>60</v>
      </c>
      <c r="Z1719" s="34"/>
      <c r="AA1719" s="34"/>
      <c r="AB1719" s="34"/>
      <c r="AC1719" s="34"/>
      <c r="AD1719" s="34"/>
      <c r="AE1719" s="34"/>
      <c r="AF1719" s="34"/>
      <c r="AG1719" s="34"/>
      <c r="AH1719" s="34">
        <v>1</v>
      </c>
      <c r="AI1719" s="34">
        <f t="shared" si="88"/>
        <v>30</v>
      </c>
      <c r="AJ1719" s="34"/>
      <c r="AK1719" s="34"/>
      <c r="AL1719" s="34"/>
      <c r="AM1719" s="34"/>
      <c r="AN1719" s="34"/>
      <c r="AO1719" s="34"/>
      <c r="AP1719" s="293">
        <f>MAX(K1719,M1719,O1719,Q1719,S1719,U1719,W1719,Y1719,AA1719,AC1719,AE1719,AG1719,AI1719,AK1719,AM1719,AO1719)*VLOOKUP(I1719,'5.- Instrumental'!$B$6:$O$303,14,FALSE)</f>
        <v>0</v>
      </c>
      <c r="AQ1719" s="356">
        <f>VLOOKUP(C1719,'6.- Insumos'!$B$5:$K$2417,10,FALSE)</f>
        <v>127.35866874999999</v>
      </c>
      <c r="AR1719" s="293" t="s">
        <v>3270</v>
      </c>
      <c r="AS1719" s="293">
        <f t="shared" si="89"/>
        <v>127.35866874999999</v>
      </c>
      <c r="AU1719" s="357"/>
    </row>
    <row r="1720" spans="2:47" ht="25.5">
      <c r="B1720" s="52">
        <v>1714</v>
      </c>
      <c r="C1720" s="334">
        <v>78278</v>
      </c>
      <c r="D1720" s="81" t="s">
        <v>3358</v>
      </c>
      <c r="E1720" s="55" t="s">
        <v>3503</v>
      </c>
      <c r="F1720" s="55" t="s">
        <v>3504</v>
      </c>
      <c r="G1720" s="54" t="s">
        <v>4422</v>
      </c>
      <c r="H1720" s="54" t="s">
        <v>4422</v>
      </c>
      <c r="I1720" s="54" t="s">
        <v>4422</v>
      </c>
      <c r="J1720" s="34">
        <v>1</v>
      </c>
      <c r="K1720" s="34">
        <v>10</v>
      </c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  <c r="X1720" s="34">
        <v>1</v>
      </c>
      <c r="Y1720" s="34">
        <v>60</v>
      </c>
      <c r="Z1720" s="34"/>
      <c r="AA1720" s="34"/>
      <c r="AB1720" s="34"/>
      <c r="AC1720" s="34"/>
      <c r="AD1720" s="34"/>
      <c r="AE1720" s="34"/>
      <c r="AF1720" s="34"/>
      <c r="AG1720" s="34"/>
      <c r="AH1720" s="34">
        <v>1</v>
      </c>
      <c r="AI1720" s="34">
        <f t="shared" si="88"/>
        <v>30</v>
      </c>
      <c r="AJ1720" s="34"/>
      <c r="AK1720" s="34"/>
      <c r="AL1720" s="34"/>
      <c r="AM1720" s="34"/>
      <c r="AN1720" s="34"/>
      <c r="AO1720" s="34"/>
      <c r="AP1720" s="293">
        <f>MAX(K1720,M1720,O1720,Q1720,S1720,U1720,W1720,Y1720,AA1720,AC1720,AE1720,AG1720,AI1720,AK1720,AM1720,AO1720)*VLOOKUP(I1720,'5.- Instrumental'!$B$6:$O$303,14,FALSE)</f>
        <v>0</v>
      </c>
      <c r="AQ1720" s="356">
        <f>VLOOKUP(C1720,'6.- Insumos'!$B$5:$K$2417,10,FALSE)</f>
        <v>127.35866874999999</v>
      </c>
      <c r="AR1720" s="293" t="s">
        <v>3270</v>
      </c>
      <c r="AS1720" s="293">
        <f t="shared" si="89"/>
        <v>127.35866874999999</v>
      </c>
      <c r="AU1720" s="357"/>
    </row>
    <row r="1721" spans="2:47">
      <c r="B1721" s="52">
        <v>1715</v>
      </c>
      <c r="C1721" s="334">
        <v>78279</v>
      </c>
      <c r="D1721" s="368" t="s">
        <v>3359</v>
      </c>
      <c r="E1721" s="55" t="s">
        <v>3503</v>
      </c>
      <c r="F1721" s="55" t="s">
        <v>3504</v>
      </c>
      <c r="G1721" s="54" t="s">
        <v>4422</v>
      </c>
      <c r="H1721" s="54" t="s">
        <v>4422</v>
      </c>
      <c r="I1721" s="54" t="s">
        <v>4422</v>
      </c>
      <c r="J1721" s="34">
        <v>1</v>
      </c>
      <c r="K1721" s="34">
        <v>10</v>
      </c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>
        <v>1</v>
      </c>
      <c r="Y1721" s="34">
        <v>70</v>
      </c>
      <c r="Z1721" s="34"/>
      <c r="AA1721" s="34"/>
      <c r="AB1721" s="34"/>
      <c r="AC1721" s="34"/>
      <c r="AD1721" s="34"/>
      <c r="AE1721" s="34"/>
      <c r="AF1721" s="34"/>
      <c r="AG1721" s="34"/>
      <c r="AH1721" s="34">
        <v>1</v>
      </c>
      <c r="AI1721" s="34">
        <f t="shared" si="88"/>
        <v>35</v>
      </c>
      <c r="AJ1721" s="34"/>
      <c r="AK1721" s="34"/>
      <c r="AL1721" s="34"/>
      <c r="AM1721" s="34"/>
      <c r="AN1721" s="34"/>
      <c r="AO1721" s="34"/>
      <c r="AP1721" s="293">
        <f>MAX(K1721,M1721,O1721,Q1721,S1721,U1721,W1721,Y1721,AA1721,AC1721,AE1721,AG1721,AI1721,AK1721,AM1721,AO1721)*VLOOKUP(I1721,'5.- Instrumental'!$B$6:$O$303,14,FALSE)</f>
        <v>0</v>
      </c>
      <c r="AQ1721" s="356">
        <f>VLOOKUP(C1721,'6.- Insumos'!$B$5:$K$2417,10,FALSE)</f>
        <v>127.35866874999999</v>
      </c>
      <c r="AR1721" s="293" t="s">
        <v>3270</v>
      </c>
      <c r="AS1721" s="293">
        <f t="shared" si="89"/>
        <v>127.35866874999999</v>
      </c>
      <c r="AU1721" s="357"/>
    </row>
    <row r="1722" spans="2:47" ht="38.25">
      <c r="B1722" s="52">
        <v>1716</v>
      </c>
      <c r="C1722" s="334">
        <v>78281</v>
      </c>
      <c r="D1722" s="81" t="s">
        <v>3360</v>
      </c>
      <c r="E1722" s="55" t="s">
        <v>3503</v>
      </c>
      <c r="F1722" s="55" t="s">
        <v>3504</v>
      </c>
      <c r="G1722" s="54" t="s">
        <v>4422</v>
      </c>
      <c r="H1722" s="54" t="s">
        <v>4422</v>
      </c>
      <c r="I1722" s="54" t="s">
        <v>4422</v>
      </c>
      <c r="J1722" s="34">
        <v>1</v>
      </c>
      <c r="K1722" s="34">
        <v>10</v>
      </c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  <c r="X1722" s="34">
        <v>1</v>
      </c>
      <c r="Y1722" s="34">
        <v>70</v>
      </c>
      <c r="Z1722" s="34"/>
      <c r="AA1722" s="34"/>
      <c r="AB1722" s="34"/>
      <c r="AC1722" s="34"/>
      <c r="AD1722" s="34"/>
      <c r="AE1722" s="34"/>
      <c r="AF1722" s="34"/>
      <c r="AG1722" s="34"/>
      <c r="AH1722" s="34">
        <v>1</v>
      </c>
      <c r="AI1722" s="34">
        <f t="shared" si="88"/>
        <v>35</v>
      </c>
      <c r="AJ1722" s="34"/>
      <c r="AK1722" s="34"/>
      <c r="AL1722" s="34"/>
      <c r="AM1722" s="34"/>
      <c r="AN1722" s="34"/>
      <c r="AO1722" s="34"/>
      <c r="AP1722" s="293">
        <f>MAX(K1722,M1722,O1722,Q1722,S1722,U1722,W1722,Y1722,AA1722,AC1722,AE1722,AG1722,AI1722,AK1722,AM1722,AO1722)*VLOOKUP(I1722,'5.- Instrumental'!$B$6:$O$303,14,FALSE)</f>
        <v>0</v>
      </c>
      <c r="AQ1722" s="356">
        <f>VLOOKUP(C1722,'6.- Insumos'!$B$5:$K$2417,10,FALSE)</f>
        <v>127.35866874999999</v>
      </c>
      <c r="AR1722" s="293" t="s">
        <v>3270</v>
      </c>
      <c r="AS1722" s="293">
        <f t="shared" si="89"/>
        <v>127.35866874999999</v>
      </c>
      <c r="AU1722" s="357"/>
    </row>
    <row r="1723" spans="2:47" ht="25.5">
      <c r="B1723" s="52">
        <v>1717</v>
      </c>
      <c r="C1723" s="334">
        <v>78300</v>
      </c>
      <c r="D1723" s="81" t="s">
        <v>3501</v>
      </c>
      <c r="E1723" s="55" t="s">
        <v>3503</v>
      </c>
      <c r="F1723" s="55" t="s">
        <v>3504</v>
      </c>
      <c r="G1723" s="54" t="s">
        <v>4422</v>
      </c>
      <c r="H1723" s="54" t="s">
        <v>4422</v>
      </c>
      <c r="I1723" s="54" t="s">
        <v>4422</v>
      </c>
      <c r="J1723" s="34">
        <v>1</v>
      </c>
      <c r="K1723" s="34">
        <v>10</v>
      </c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  <c r="X1723" s="34">
        <v>1</v>
      </c>
      <c r="Y1723" s="34">
        <v>45</v>
      </c>
      <c r="Z1723" s="34"/>
      <c r="AA1723" s="34"/>
      <c r="AB1723" s="34"/>
      <c r="AC1723" s="34"/>
      <c r="AD1723" s="34"/>
      <c r="AE1723" s="34"/>
      <c r="AF1723" s="34"/>
      <c r="AG1723" s="34"/>
      <c r="AH1723" s="34">
        <v>1</v>
      </c>
      <c r="AI1723" s="34">
        <f t="shared" si="88"/>
        <v>22.5</v>
      </c>
      <c r="AJ1723" s="34"/>
      <c r="AK1723" s="34"/>
      <c r="AL1723" s="34"/>
      <c r="AM1723" s="34"/>
      <c r="AN1723" s="34"/>
      <c r="AO1723" s="34"/>
      <c r="AP1723" s="293">
        <f>MAX(K1723,M1723,O1723,Q1723,S1723,U1723,W1723,Y1723,AA1723,AC1723,AE1723,AG1723,AI1723,AK1723,AM1723,AO1723)*VLOOKUP(I1723,'5.- Instrumental'!$B$6:$O$303,14,FALSE)</f>
        <v>0</v>
      </c>
      <c r="AQ1723" s="356">
        <f>VLOOKUP(C1723,'6.- Insumos'!$B$5:$K$2417,10,FALSE)</f>
        <v>127.35866874999999</v>
      </c>
      <c r="AR1723" s="293" t="s">
        <v>3270</v>
      </c>
      <c r="AS1723" s="293">
        <f t="shared" si="89"/>
        <v>127.35866874999999</v>
      </c>
      <c r="AU1723" s="357"/>
    </row>
    <row r="1724" spans="2:47" ht="25.5">
      <c r="B1724" s="52">
        <v>1718</v>
      </c>
      <c r="C1724" s="334">
        <v>78305</v>
      </c>
      <c r="D1724" s="81" t="s">
        <v>3502</v>
      </c>
      <c r="E1724" s="55" t="s">
        <v>3503</v>
      </c>
      <c r="F1724" s="55" t="s">
        <v>3504</v>
      </c>
      <c r="G1724" s="54" t="s">
        <v>4422</v>
      </c>
      <c r="H1724" s="54" t="s">
        <v>4422</v>
      </c>
      <c r="I1724" s="54" t="s">
        <v>4422</v>
      </c>
      <c r="J1724" s="34">
        <v>1</v>
      </c>
      <c r="K1724" s="34">
        <v>10</v>
      </c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  <c r="X1724" s="34">
        <v>1</v>
      </c>
      <c r="Y1724" s="34">
        <v>45</v>
      </c>
      <c r="Z1724" s="34"/>
      <c r="AA1724" s="34"/>
      <c r="AB1724" s="34"/>
      <c r="AC1724" s="34"/>
      <c r="AD1724" s="34"/>
      <c r="AE1724" s="34"/>
      <c r="AF1724" s="34"/>
      <c r="AG1724" s="34"/>
      <c r="AH1724" s="34">
        <v>1</v>
      </c>
      <c r="AI1724" s="34">
        <f t="shared" si="88"/>
        <v>22.5</v>
      </c>
      <c r="AJ1724" s="34"/>
      <c r="AK1724" s="34"/>
      <c r="AL1724" s="34"/>
      <c r="AM1724" s="34"/>
      <c r="AN1724" s="34"/>
      <c r="AO1724" s="34"/>
      <c r="AP1724" s="293">
        <f>MAX(K1724,M1724,O1724,Q1724,S1724,U1724,W1724,Y1724,AA1724,AC1724,AE1724,AG1724,AI1724,AK1724,AM1724,AO1724)*VLOOKUP(I1724,'5.- Instrumental'!$B$6:$O$303,14,FALSE)</f>
        <v>0</v>
      </c>
      <c r="AQ1724" s="356">
        <f>VLOOKUP(C1724,'6.- Insumos'!$B$5:$K$2417,10,FALSE)</f>
        <v>127.35866874999999</v>
      </c>
      <c r="AR1724" s="293" t="s">
        <v>3270</v>
      </c>
      <c r="AS1724" s="293">
        <f t="shared" si="89"/>
        <v>127.35866874999999</v>
      </c>
      <c r="AU1724" s="357"/>
    </row>
    <row r="1725" spans="2:47" ht="25.5">
      <c r="B1725" s="52">
        <v>1719</v>
      </c>
      <c r="C1725" s="334">
        <v>78321</v>
      </c>
      <c r="D1725" s="368" t="s">
        <v>3505</v>
      </c>
      <c r="E1725" s="55" t="s">
        <v>3503</v>
      </c>
      <c r="F1725" s="55" t="s">
        <v>3504</v>
      </c>
      <c r="G1725" s="54" t="s">
        <v>4422</v>
      </c>
      <c r="H1725" s="54" t="s">
        <v>4422</v>
      </c>
      <c r="I1725" s="54" t="s">
        <v>4422</v>
      </c>
      <c r="J1725" s="34">
        <v>1</v>
      </c>
      <c r="K1725" s="34">
        <v>10</v>
      </c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  <c r="X1725" s="34">
        <v>1</v>
      </c>
      <c r="Y1725" s="34">
        <v>45</v>
      </c>
      <c r="Z1725" s="34"/>
      <c r="AA1725" s="34"/>
      <c r="AB1725" s="34"/>
      <c r="AC1725" s="34"/>
      <c r="AD1725" s="34"/>
      <c r="AE1725" s="34"/>
      <c r="AF1725" s="34"/>
      <c r="AG1725" s="34"/>
      <c r="AH1725" s="34">
        <v>1</v>
      </c>
      <c r="AI1725" s="34">
        <f t="shared" si="88"/>
        <v>22.5</v>
      </c>
      <c r="AJ1725" s="34"/>
      <c r="AK1725" s="34"/>
      <c r="AL1725" s="34"/>
      <c r="AM1725" s="34"/>
      <c r="AN1725" s="34"/>
      <c r="AO1725" s="34"/>
      <c r="AP1725" s="293">
        <f>MAX(K1725,M1725,O1725,Q1725,S1725,U1725,W1725,Y1725,AA1725,AC1725,AE1725,AG1725,AI1725,AK1725,AM1725,AO1725)*VLOOKUP(I1725,'5.- Instrumental'!$B$6:$O$303,14,FALSE)</f>
        <v>0</v>
      </c>
      <c r="AQ1725" s="356">
        <f>VLOOKUP(C1725,'6.- Insumos'!$B$5:$K$2417,10,FALSE)</f>
        <v>127.35866874999999</v>
      </c>
      <c r="AR1725" s="293" t="s">
        <v>3270</v>
      </c>
      <c r="AS1725" s="293">
        <f t="shared" si="89"/>
        <v>127.35866874999999</v>
      </c>
      <c r="AU1725" s="357"/>
    </row>
    <row r="1726" spans="2:47" ht="25.5">
      <c r="B1726" s="52">
        <v>1720</v>
      </c>
      <c r="C1726" s="334">
        <v>78322</v>
      </c>
      <c r="D1726" s="368" t="s">
        <v>2596</v>
      </c>
      <c r="E1726" s="55" t="s">
        <v>3503</v>
      </c>
      <c r="F1726" s="55" t="s">
        <v>3504</v>
      </c>
      <c r="G1726" s="54" t="s">
        <v>4422</v>
      </c>
      <c r="H1726" s="54" t="s">
        <v>4422</v>
      </c>
      <c r="I1726" s="54" t="s">
        <v>4422</v>
      </c>
      <c r="J1726" s="34">
        <v>1</v>
      </c>
      <c r="K1726" s="34">
        <v>10</v>
      </c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>
        <v>1</v>
      </c>
      <c r="Y1726" s="34">
        <v>45</v>
      </c>
      <c r="Z1726" s="34"/>
      <c r="AA1726" s="34"/>
      <c r="AB1726" s="34"/>
      <c r="AC1726" s="34"/>
      <c r="AD1726" s="34"/>
      <c r="AE1726" s="34"/>
      <c r="AF1726" s="34"/>
      <c r="AG1726" s="34"/>
      <c r="AH1726" s="34">
        <v>1</v>
      </c>
      <c r="AI1726" s="34">
        <f t="shared" si="88"/>
        <v>22.5</v>
      </c>
      <c r="AJ1726" s="34"/>
      <c r="AK1726" s="34"/>
      <c r="AL1726" s="34"/>
      <c r="AM1726" s="34"/>
      <c r="AN1726" s="34"/>
      <c r="AO1726" s="34"/>
      <c r="AP1726" s="293">
        <f>MAX(K1726,M1726,O1726,Q1726,S1726,U1726,W1726,Y1726,AA1726,AC1726,AE1726,AG1726,AI1726,AK1726,AM1726,AO1726)*VLOOKUP(I1726,'5.- Instrumental'!$B$6:$O$303,14,FALSE)</f>
        <v>0</v>
      </c>
      <c r="AQ1726" s="356">
        <f>VLOOKUP(C1726,'6.- Insumos'!$B$5:$K$2417,10,FALSE)</f>
        <v>127.35866874999999</v>
      </c>
      <c r="AR1726" s="293" t="s">
        <v>3270</v>
      </c>
      <c r="AS1726" s="293">
        <f t="shared" si="89"/>
        <v>127.35866874999999</v>
      </c>
      <c r="AU1726" s="357"/>
    </row>
    <row r="1727" spans="2:47" ht="38.25">
      <c r="B1727" s="52">
        <v>1721</v>
      </c>
      <c r="C1727" s="334">
        <v>78350</v>
      </c>
      <c r="D1727" s="81" t="s">
        <v>4034</v>
      </c>
      <c r="E1727" s="55" t="s">
        <v>3503</v>
      </c>
      <c r="F1727" s="55" t="s">
        <v>3504</v>
      </c>
      <c r="G1727" s="54" t="s">
        <v>4422</v>
      </c>
      <c r="H1727" s="54" t="s">
        <v>4422</v>
      </c>
      <c r="I1727" s="54" t="s">
        <v>4422</v>
      </c>
      <c r="J1727" s="34">
        <v>1</v>
      </c>
      <c r="K1727" s="34">
        <v>10</v>
      </c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  <c r="X1727" s="34">
        <v>1</v>
      </c>
      <c r="Y1727" s="34">
        <v>45</v>
      </c>
      <c r="Z1727" s="34"/>
      <c r="AA1727" s="34"/>
      <c r="AB1727" s="34"/>
      <c r="AC1727" s="34"/>
      <c r="AD1727" s="34"/>
      <c r="AE1727" s="34"/>
      <c r="AF1727" s="34"/>
      <c r="AG1727" s="34"/>
      <c r="AH1727" s="34">
        <v>1</v>
      </c>
      <c r="AI1727" s="34">
        <f t="shared" si="88"/>
        <v>22.5</v>
      </c>
      <c r="AJ1727" s="34"/>
      <c r="AK1727" s="34"/>
      <c r="AL1727" s="34"/>
      <c r="AM1727" s="34"/>
      <c r="AN1727" s="34"/>
      <c r="AO1727" s="34"/>
      <c r="AP1727" s="293">
        <f>MAX(K1727,M1727,O1727,Q1727,S1727,U1727,W1727,Y1727,AA1727,AC1727,AE1727,AG1727,AI1727,AK1727,AM1727,AO1727)*VLOOKUP(I1727,'5.- Instrumental'!$B$6:$O$303,14,FALSE)</f>
        <v>0</v>
      </c>
      <c r="AQ1727" s="356">
        <f>VLOOKUP(C1727,'6.- Insumos'!$B$5:$K$2417,10,FALSE)</f>
        <v>127.35866874999999</v>
      </c>
      <c r="AR1727" s="293" t="s">
        <v>3270</v>
      </c>
      <c r="AS1727" s="293">
        <f t="shared" si="89"/>
        <v>127.35866874999999</v>
      </c>
      <c r="AU1727" s="357"/>
    </row>
    <row r="1728" spans="2:47">
      <c r="B1728" s="52">
        <v>1722</v>
      </c>
      <c r="C1728" s="334">
        <v>78360</v>
      </c>
      <c r="D1728" s="81" t="s">
        <v>4035</v>
      </c>
      <c r="E1728" s="55" t="s">
        <v>3503</v>
      </c>
      <c r="F1728" s="55" t="s">
        <v>3504</v>
      </c>
      <c r="G1728" s="54" t="s">
        <v>4422</v>
      </c>
      <c r="H1728" s="54" t="s">
        <v>4422</v>
      </c>
      <c r="I1728" s="54" t="s">
        <v>4422</v>
      </c>
      <c r="J1728" s="34">
        <v>1</v>
      </c>
      <c r="K1728" s="34">
        <v>10</v>
      </c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  <c r="X1728" s="34">
        <v>1</v>
      </c>
      <c r="Y1728" s="34">
        <v>30</v>
      </c>
      <c r="Z1728" s="34"/>
      <c r="AA1728" s="34"/>
      <c r="AB1728" s="34"/>
      <c r="AC1728" s="34"/>
      <c r="AD1728" s="34"/>
      <c r="AE1728" s="34"/>
      <c r="AF1728" s="34"/>
      <c r="AG1728" s="34"/>
      <c r="AH1728" s="34">
        <v>1</v>
      </c>
      <c r="AI1728" s="34">
        <f t="shared" si="88"/>
        <v>15</v>
      </c>
      <c r="AJ1728" s="34"/>
      <c r="AK1728" s="34"/>
      <c r="AL1728" s="34"/>
      <c r="AM1728" s="34"/>
      <c r="AN1728" s="34"/>
      <c r="AO1728" s="34"/>
      <c r="AP1728" s="293">
        <f>MAX(K1728,M1728,O1728,Q1728,S1728,U1728,W1728,Y1728,AA1728,AC1728,AE1728,AG1728,AI1728,AK1728,AM1728,AO1728)*VLOOKUP(I1728,'5.- Instrumental'!$B$6:$O$303,14,FALSE)</f>
        <v>0</v>
      </c>
      <c r="AQ1728" s="356">
        <f>VLOOKUP(C1728,'6.- Insumos'!$B$5:$K$2417,10,FALSE)</f>
        <v>127.35866874999999</v>
      </c>
      <c r="AR1728" s="293" t="s">
        <v>3270</v>
      </c>
      <c r="AS1728" s="293">
        <f t="shared" si="89"/>
        <v>127.35866874999999</v>
      </c>
      <c r="AU1728" s="357"/>
    </row>
    <row r="1729" spans="2:47" ht="25.5">
      <c r="B1729" s="52">
        <v>1723</v>
      </c>
      <c r="C1729" s="334">
        <v>78362</v>
      </c>
      <c r="D1729" s="368" t="s">
        <v>4036</v>
      </c>
      <c r="E1729" s="55" t="s">
        <v>3503</v>
      </c>
      <c r="F1729" s="55" t="s">
        <v>3504</v>
      </c>
      <c r="G1729" s="54" t="s">
        <v>4422</v>
      </c>
      <c r="H1729" s="54" t="s">
        <v>4422</v>
      </c>
      <c r="I1729" s="54" t="s">
        <v>4422</v>
      </c>
      <c r="J1729" s="34">
        <v>1</v>
      </c>
      <c r="K1729" s="34">
        <v>10</v>
      </c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  <c r="X1729" s="34">
        <v>1</v>
      </c>
      <c r="Y1729" s="34">
        <v>45</v>
      </c>
      <c r="Z1729" s="34"/>
      <c r="AA1729" s="34"/>
      <c r="AB1729" s="34"/>
      <c r="AC1729" s="34"/>
      <c r="AD1729" s="34"/>
      <c r="AE1729" s="34"/>
      <c r="AF1729" s="34"/>
      <c r="AG1729" s="34"/>
      <c r="AH1729" s="34">
        <v>1</v>
      </c>
      <c r="AI1729" s="34">
        <f t="shared" si="88"/>
        <v>22.5</v>
      </c>
      <c r="AJ1729" s="34"/>
      <c r="AK1729" s="34"/>
      <c r="AL1729" s="34"/>
      <c r="AM1729" s="34"/>
      <c r="AN1729" s="34"/>
      <c r="AO1729" s="34"/>
      <c r="AP1729" s="293">
        <f>MAX(K1729,M1729,O1729,Q1729,S1729,U1729,W1729,Y1729,AA1729,AC1729,AE1729,AG1729,AI1729,AK1729,AM1729,AO1729)*VLOOKUP(I1729,'5.- Instrumental'!$B$6:$O$303,14,FALSE)</f>
        <v>0</v>
      </c>
      <c r="AQ1729" s="356">
        <f>VLOOKUP(C1729,'6.- Insumos'!$B$5:$K$2417,10,FALSE)</f>
        <v>127.35866874999999</v>
      </c>
      <c r="AR1729" s="293" t="s">
        <v>3270</v>
      </c>
      <c r="AS1729" s="293">
        <f t="shared" si="89"/>
        <v>127.35866874999999</v>
      </c>
      <c r="AU1729" s="357"/>
    </row>
    <row r="1730" spans="2:47">
      <c r="B1730" s="52">
        <v>1724</v>
      </c>
      <c r="C1730" s="334">
        <v>78363</v>
      </c>
      <c r="D1730" s="368" t="s">
        <v>4037</v>
      </c>
      <c r="E1730" s="55" t="s">
        <v>3503</v>
      </c>
      <c r="F1730" s="55" t="s">
        <v>3504</v>
      </c>
      <c r="G1730" s="54" t="s">
        <v>4422</v>
      </c>
      <c r="H1730" s="54" t="s">
        <v>4422</v>
      </c>
      <c r="I1730" s="54" t="s">
        <v>4422</v>
      </c>
      <c r="J1730" s="34">
        <v>1</v>
      </c>
      <c r="K1730" s="34">
        <v>10</v>
      </c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  <c r="X1730" s="34">
        <v>1</v>
      </c>
      <c r="Y1730" s="34">
        <v>55</v>
      </c>
      <c r="Z1730" s="34"/>
      <c r="AA1730" s="34"/>
      <c r="AB1730" s="34"/>
      <c r="AC1730" s="34"/>
      <c r="AD1730" s="34"/>
      <c r="AE1730" s="34"/>
      <c r="AF1730" s="34"/>
      <c r="AG1730" s="34"/>
      <c r="AH1730" s="34">
        <v>1</v>
      </c>
      <c r="AI1730" s="34">
        <f t="shared" si="88"/>
        <v>27.5</v>
      </c>
      <c r="AJ1730" s="34"/>
      <c r="AK1730" s="34"/>
      <c r="AL1730" s="34"/>
      <c r="AM1730" s="34"/>
      <c r="AN1730" s="34"/>
      <c r="AO1730" s="34"/>
      <c r="AP1730" s="293">
        <f>MAX(K1730,M1730,O1730,Q1730,S1730,U1730,W1730,Y1730,AA1730,AC1730,AE1730,AG1730,AI1730,AK1730,AM1730,AO1730)*VLOOKUP(I1730,'5.- Instrumental'!$B$6:$O$303,14,FALSE)</f>
        <v>0</v>
      </c>
      <c r="AQ1730" s="356">
        <f>VLOOKUP(C1730,'6.- Insumos'!$B$5:$K$2417,10,FALSE)</f>
        <v>127.35866874999999</v>
      </c>
      <c r="AR1730" s="293" t="s">
        <v>3270</v>
      </c>
      <c r="AS1730" s="293">
        <f t="shared" si="89"/>
        <v>127.35866874999999</v>
      </c>
      <c r="AU1730" s="357"/>
    </row>
    <row r="1731" spans="2:47" ht="25.5">
      <c r="B1731" s="52">
        <v>1725</v>
      </c>
      <c r="C1731" s="334">
        <v>78364</v>
      </c>
      <c r="D1731" s="368" t="s">
        <v>4038</v>
      </c>
      <c r="E1731" s="55" t="s">
        <v>3503</v>
      </c>
      <c r="F1731" s="55" t="s">
        <v>3504</v>
      </c>
      <c r="G1731" s="54" t="s">
        <v>4422</v>
      </c>
      <c r="H1731" s="54" t="s">
        <v>4422</v>
      </c>
      <c r="I1731" s="54" t="s">
        <v>4422</v>
      </c>
      <c r="J1731" s="34">
        <v>1</v>
      </c>
      <c r="K1731" s="34">
        <v>10</v>
      </c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>
        <v>1</v>
      </c>
      <c r="Y1731" s="34">
        <v>40</v>
      </c>
      <c r="Z1731" s="34"/>
      <c r="AA1731" s="34"/>
      <c r="AB1731" s="34"/>
      <c r="AC1731" s="34"/>
      <c r="AD1731" s="34"/>
      <c r="AE1731" s="34"/>
      <c r="AF1731" s="34"/>
      <c r="AG1731" s="34"/>
      <c r="AH1731" s="34">
        <v>1</v>
      </c>
      <c r="AI1731" s="34">
        <f t="shared" si="88"/>
        <v>20</v>
      </c>
      <c r="AJ1731" s="34"/>
      <c r="AK1731" s="34"/>
      <c r="AL1731" s="34"/>
      <c r="AM1731" s="34"/>
      <c r="AN1731" s="34"/>
      <c r="AO1731" s="34"/>
      <c r="AP1731" s="293">
        <f>MAX(K1731,M1731,O1731,Q1731,S1731,U1731,W1731,Y1731,AA1731,AC1731,AE1731,AG1731,AI1731,AK1731,AM1731,AO1731)*VLOOKUP(I1731,'5.- Instrumental'!$B$6:$O$303,14,FALSE)</f>
        <v>0</v>
      </c>
      <c r="AQ1731" s="356">
        <f>VLOOKUP(C1731,'6.- Insumos'!$B$5:$K$2417,10,FALSE)</f>
        <v>127.35866874999999</v>
      </c>
      <c r="AR1731" s="293" t="s">
        <v>3270</v>
      </c>
      <c r="AS1731" s="293">
        <f t="shared" si="89"/>
        <v>127.35866874999999</v>
      </c>
      <c r="AU1731" s="357"/>
    </row>
    <row r="1732" spans="2:47">
      <c r="B1732" s="52">
        <v>1726</v>
      </c>
      <c r="C1732" s="334">
        <v>78365</v>
      </c>
      <c r="D1732" s="368" t="s">
        <v>4039</v>
      </c>
      <c r="E1732" s="55" t="s">
        <v>3503</v>
      </c>
      <c r="F1732" s="55" t="s">
        <v>3504</v>
      </c>
      <c r="G1732" s="54" t="s">
        <v>4422</v>
      </c>
      <c r="H1732" s="54" t="s">
        <v>4422</v>
      </c>
      <c r="I1732" s="54" t="s">
        <v>4422</v>
      </c>
      <c r="J1732" s="34">
        <v>1</v>
      </c>
      <c r="K1732" s="34">
        <v>10</v>
      </c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  <c r="X1732" s="34">
        <v>1</v>
      </c>
      <c r="Y1732" s="34">
        <v>55</v>
      </c>
      <c r="Z1732" s="34"/>
      <c r="AA1732" s="34"/>
      <c r="AB1732" s="34"/>
      <c r="AC1732" s="34"/>
      <c r="AD1732" s="34"/>
      <c r="AE1732" s="34"/>
      <c r="AF1732" s="34"/>
      <c r="AG1732" s="34"/>
      <c r="AH1732" s="34">
        <v>1</v>
      </c>
      <c r="AI1732" s="34">
        <f t="shared" si="88"/>
        <v>27.5</v>
      </c>
      <c r="AJ1732" s="34"/>
      <c r="AK1732" s="34"/>
      <c r="AL1732" s="34"/>
      <c r="AM1732" s="34"/>
      <c r="AN1732" s="34"/>
      <c r="AO1732" s="34"/>
      <c r="AP1732" s="293">
        <f>MAX(K1732,M1732,O1732,Q1732,S1732,U1732,W1732,Y1732,AA1732,AC1732,AE1732,AG1732,AI1732,AK1732,AM1732,AO1732)*VLOOKUP(I1732,'5.- Instrumental'!$B$6:$O$303,14,FALSE)</f>
        <v>0</v>
      </c>
      <c r="AQ1732" s="356">
        <f>VLOOKUP(C1732,'6.- Insumos'!$B$5:$K$2417,10,FALSE)</f>
        <v>127.35866874999999</v>
      </c>
      <c r="AR1732" s="293" t="s">
        <v>3270</v>
      </c>
      <c r="AS1732" s="293">
        <f t="shared" si="89"/>
        <v>127.35866874999999</v>
      </c>
      <c r="AU1732" s="357"/>
    </row>
    <row r="1733" spans="2:47">
      <c r="B1733" s="52">
        <v>1727</v>
      </c>
      <c r="C1733" s="334">
        <v>78366</v>
      </c>
      <c r="D1733" s="368" t="s">
        <v>4040</v>
      </c>
      <c r="E1733" s="55" t="s">
        <v>3503</v>
      </c>
      <c r="F1733" s="55" t="s">
        <v>3504</v>
      </c>
      <c r="G1733" s="54" t="s">
        <v>4422</v>
      </c>
      <c r="H1733" s="54" t="s">
        <v>4422</v>
      </c>
      <c r="I1733" s="54" t="s">
        <v>4422</v>
      </c>
      <c r="J1733" s="34">
        <v>1</v>
      </c>
      <c r="K1733" s="34">
        <v>10</v>
      </c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  <c r="X1733" s="34">
        <v>1</v>
      </c>
      <c r="Y1733" s="34">
        <v>55</v>
      </c>
      <c r="Z1733" s="34"/>
      <c r="AA1733" s="34"/>
      <c r="AB1733" s="34"/>
      <c r="AC1733" s="34"/>
      <c r="AD1733" s="34"/>
      <c r="AE1733" s="34"/>
      <c r="AF1733" s="34"/>
      <c r="AG1733" s="34"/>
      <c r="AH1733" s="34">
        <v>1</v>
      </c>
      <c r="AI1733" s="34">
        <f t="shared" si="88"/>
        <v>27.5</v>
      </c>
      <c r="AJ1733" s="34"/>
      <c r="AK1733" s="34"/>
      <c r="AL1733" s="34"/>
      <c r="AM1733" s="34"/>
      <c r="AN1733" s="34"/>
      <c r="AO1733" s="34"/>
      <c r="AP1733" s="293">
        <f>MAX(K1733,M1733,O1733,Q1733,S1733,U1733,W1733,Y1733,AA1733,AC1733,AE1733,AG1733,AI1733,AK1733,AM1733,AO1733)*VLOOKUP(I1733,'5.- Instrumental'!$B$6:$O$303,14,FALSE)</f>
        <v>0</v>
      </c>
      <c r="AQ1733" s="356">
        <f>VLOOKUP(C1733,'6.- Insumos'!$B$5:$K$2417,10,FALSE)</f>
        <v>127.35866874999999</v>
      </c>
      <c r="AR1733" s="293" t="s">
        <v>3270</v>
      </c>
      <c r="AS1733" s="293">
        <f t="shared" si="89"/>
        <v>127.35866874999999</v>
      </c>
      <c r="AU1733" s="357"/>
    </row>
    <row r="1734" spans="2:47" ht="25.5">
      <c r="B1734" s="52">
        <v>1728</v>
      </c>
      <c r="C1734" s="334">
        <v>78367</v>
      </c>
      <c r="D1734" s="368" t="s">
        <v>4041</v>
      </c>
      <c r="E1734" s="55" t="s">
        <v>3503</v>
      </c>
      <c r="F1734" s="55" t="s">
        <v>3504</v>
      </c>
      <c r="G1734" s="54" t="s">
        <v>4422</v>
      </c>
      <c r="H1734" s="54" t="s">
        <v>4422</v>
      </c>
      <c r="I1734" s="54" t="s">
        <v>4422</v>
      </c>
      <c r="J1734" s="34">
        <v>1</v>
      </c>
      <c r="K1734" s="34">
        <v>10</v>
      </c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  <c r="X1734" s="34">
        <v>1</v>
      </c>
      <c r="Y1734" s="34">
        <v>55</v>
      </c>
      <c r="Z1734" s="34"/>
      <c r="AA1734" s="34"/>
      <c r="AB1734" s="34"/>
      <c r="AC1734" s="34"/>
      <c r="AD1734" s="34"/>
      <c r="AE1734" s="34"/>
      <c r="AF1734" s="34"/>
      <c r="AG1734" s="34"/>
      <c r="AH1734" s="34">
        <v>1</v>
      </c>
      <c r="AI1734" s="34">
        <f t="shared" si="88"/>
        <v>27.5</v>
      </c>
      <c r="AJ1734" s="34"/>
      <c r="AK1734" s="34"/>
      <c r="AL1734" s="34"/>
      <c r="AM1734" s="34"/>
      <c r="AN1734" s="34"/>
      <c r="AO1734" s="34"/>
      <c r="AP1734" s="293">
        <f>MAX(K1734,M1734,O1734,Q1734,S1734,U1734,W1734,Y1734,AA1734,AC1734,AE1734,AG1734,AI1734,AK1734,AM1734,AO1734)*VLOOKUP(I1734,'5.- Instrumental'!$B$6:$O$303,14,FALSE)</f>
        <v>0</v>
      </c>
      <c r="AQ1734" s="356">
        <f>VLOOKUP(C1734,'6.- Insumos'!$B$5:$K$2417,10,FALSE)</f>
        <v>127.35866874999999</v>
      </c>
      <c r="AR1734" s="293" t="s">
        <v>3270</v>
      </c>
      <c r="AS1734" s="293">
        <f t="shared" si="89"/>
        <v>127.35866874999999</v>
      </c>
      <c r="AU1734" s="357"/>
    </row>
    <row r="1735" spans="2:47" ht="25.5">
      <c r="B1735" s="52">
        <v>1729</v>
      </c>
      <c r="C1735" s="334">
        <v>78368</v>
      </c>
      <c r="D1735" s="368" t="s">
        <v>4042</v>
      </c>
      <c r="E1735" s="55" t="s">
        <v>3503</v>
      </c>
      <c r="F1735" s="55" t="s">
        <v>3504</v>
      </c>
      <c r="G1735" s="54" t="s">
        <v>4422</v>
      </c>
      <c r="H1735" s="54" t="s">
        <v>4422</v>
      </c>
      <c r="I1735" s="54" t="s">
        <v>4422</v>
      </c>
      <c r="J1735" s="34">
        <v>1</v>
      </c>
      <c r="K1735" s="34">
        <v>10</v>
      </c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  <c r="X1735" s="34">
        <v>1</v>
      </c>
      <c r="Y1735" s="34">
        <v>55</v>
      </c>
      <c r="Z1735" s="34"/>
      <c r="AA1735" s="34"/>
      <c r="AB1735" s="34"/>
      <c r="AC1735" s="34"/>
      <c r="AD1735" s="34"/>
      <c r="AE1735" s="34"/>
      <c r="AF1735" s="34"/>
      <c r="AG1735" s="34"/>
      <c r="AH1735" s="34">
        <v>1</v>
      </c>
      <c r="AI1735" s="34">
        <f t="shared" si="88"/>
        <v>27.5</v>
      </c>
      <c r="AJ1735" s="34"/>
      <c r="AK1735" s="34"/>
      <c r="AL1735" s="34"/>
      <c r="AM1735" s="34"/>
      <c r="AN1735" s="34"/>
      <c r="AO1735" s="34"/>
      <c r="AP1735" s="293">
        <f>MAX(K1735,M1735,O1735,Q1735,S1735,U1735,W1735,Y1735,AA1735,AC1735,AE1735,AG1735,AI1735,AK1735,AM1735,AO1735)*VLOOKUP(I1735,'5.- Instrumental'!$B$6:$O$303,14,FALSE)</f>
        <v>0</v>
      </c>
      <c r="AQ1735" s="356">
        <f>VLOOKUP(C1735,'6.- Insumos'!$B$5:$K$2417,10,FALSE)</f>
        <v>127.35866874999999</v>
      </c>
      <c r="AR1735" s="293" t="s">
        <v>3270</v>
      </c>
      <c r="AS1735" s="293">
        <f t="shared" si="89"/>
        <v>127.35866874999999</v>
      </c>
      <c r="AU1735" s="357"/>
    </row>
    <row r="1736" spans="2:47">
      <c r="B1736" s="52">
        <v>1730</v>
      </c>
      <c r="C1736" s="334">
        <v>78369</v>
      </c>
      <c r="D1736" s="368" t="s">
        <v>4043</v>
      </c>
      <c r="E1736" s="55" t="s">
        <v>3503</v>
      </c>
      <c r="F1736" s="55" t="s">
        <v>3504</v>
      </c>
      <c r="G1736" s="54" t="s">
        <v>4422</v>
      </c>
      <c r="H1736" s="54" t="s">
        <v>4422</v>
      </c>
      <c r="I1736" s="54" t="s">
        <v>4422</v>
      </c>
      <c r="J1736" s="34">
        <v>1</v>
      </c>
      <c r="K1736" s="34">
        <v>10</v>
      </c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>
        <v>1</v>
      </c>
      <c r="Y1736" s="34">
        <v>55</v>
      </c>
      <c r="Z1736" s="34"/>
      <c r="AA1736" s="34"/>
      <c r="AB1736" s="34"/>
      <c r="AC1736" s="34"/>
      <c r="AD1736" s="34"/>
      <c r="AE1736" s="34"/>
      <c r="AF1736" s="34"/>
      <c r="AG1736" s="34"/>
      <c r="AH1736" s="34">
        <v>1</v>
      </c>
      <c r="AI1736" s="34">
        <f t="shared" si="88"/>
        <v>27.5</v>
      </c>
      <c r="AJ1736" s="34"/>
      <c r="AK1736" s="34"/>
      <c r="AL1736" s="34"/>
      <c r="AM1736" s="34"/>
      <c r="AN1736" s="34"/>
      <c r="AO1736" s="34"/>
      <c r="AP1736" s="293">
        <f>MAX(K1736,M1736,O1736,Q1736,S1736,U1736,W1736,Y1736,AA1736,AC1736,AE1736,AG1736,AI1736,AK1736,AM1736,AO1736)*VLOOKUP(I1736,'5.- Instrumental'!$B$6:$O$303,14,FALSE)</f>
        <v>0</v>
      </c>
      <c r="AQ1736" s="356">
        <f>VLOOKUP(C1736,'6.- Insumos'!$B$5:$K$2417,10,FALSE)</f>
        <v>127.35866874999999</v>
      </c>
      <c r="AR1736" s="293" t="s">
        <v>3270</v>
      </c>
      <c r="AS1736" s="293">
        <f t="shared" si="89"/>
        <v>127.35866874999999</v>
      </c>
      <c r="AU1736" s="357"/>
    </row>
    <row r="1737" spans="2:47" ht="25.5">
      <c r="B1737" s="52">
        <v>1731</v>
      </c>
      <c r="C1737" s="334">
        <v>78455</v>
      </c>
      <c r="D1737" s="81" t="s">
        <v>4044</v>
      </c>
      <c r="E1737" s="55" t="s">
        <v>3503</v>
      </c>
      <c r="F1737" s="55" t="s">
        <v>3504</v>
      </c>
      <c r="G1737" s="54" t="s">
        <v>4422</v>
      </c>
      <c r="H1737" s="54" t="s">
        <v>4422</v>
      </c>
      <c r="I1737" s="54" t="s">
        <v>4422</v>
      </c>
      <c r="J1737" s="34">
        <v>1</v>
      </c>
      <c r="K1737" s="34">
        <v>10</v>
      </c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  <c r="X1737" s="34">
        <v>1</v>
      </c>
      <c r="Y1737" s="34">
        <v>45</v>
      </c>
      <c r="Z1737" s="34"/>
      <c r="AA1737" s="34"/>
      <c r="AB1737" s="34"/>
      <c r="AC1737" s="34"/>
      <c r="AD1737" s="34"/>
      <c r="AE1737" s="34"/>
      <c r="AF1737" s="34"/>
      <c r="AG1737" s="34"/>
      <c r="AH1737" s="34">
        <v>1</v>
      </c>
      <c r="AI1737" s="34">
        <f t="shared" si="88"/>
        <v>22.5</v>
      </c>
      <c r="AJ1737" s="34"/>
      <c r="AK1737" s="34"/>
      <c r="AL1737" s="34"/>
      <c r="AM1737" s="34"/>
      <c r="AN1737" s="34"/>
      <c r="AO1737" s="34"/>
      <c r="AP1737" s="293">
        <f>MAX(K1737,M1737,O1737,Q1737,S1737,U1737,W1737,Y1737,AA1737,AC1737,AE1737,AG1737,AI1737,AK1737,AM1737,AO1737)*VLOOKUP(I1737,'5.- Instrumental'!$B$6:$O$303,14,FALSE)</f>
        <v>0</v>
      </c>
      <c r="AQ1737" s="356">
        <f>VLOOKUP(C1737,'6.- Insumos'!$B$5:$K$2417,10,FALSE)</f>
        <v>127.35866874999999</v>
      </c>
      <c r="AR1737" s="293" t="s">
        <v>3270</v>
      </c>
      <c r="AS1737" s="293">
        <f t="shared" si="89"/>
        <v>127.35866874999999</v>
      </c>
      <c r="AU1737" s="357"/>
    </row>
    <row r="1738" spans="2:47">
      <c r="B1738" s="52">
        <v>1732</v>
      </c>
      <c r="C1738" s="334">
        <v>78456</v>
      </c>
      <c r="D1738" s="368" t="s">
        <v>4045</v>
      </c>
      <c r="E1738" s="55" t="s">
        <v>3503</v>
      </c>
      <c r="F1738" s="55" t="s">
        <v>3504</v>
      </c>
      <c r="G1738" s="54" t="s">
        <v>4422</v>
      </c>
      <c r="H1738" s="54" t="s">
        <v>4422</v>
      </c>
      <c r="I1738" s="54" t="s">
        <v>4422</v>
      </c>
      <c r="J1738" s="34">
        <v>1</v>
      </c>
      <c r="K1738" s="34">
        <v>10</v>
      </c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  <c r="X1738" s="34">
        <v>1</v>
      </c>
      <c r="Y1738" s="34">
        <v>45</v>
      </c>
      <c r="Z1738" s="34"/>
      <c r="AA1738" s="34"/>
      <c r="AB1738" s="34"/>
      <c r="AC1738" s="34"/>
      <c r="AD1738" s="34"/>
      <c r="AE1738" s="34"/>
      <c r="AF1738" s="34"/>
      <c r="AG1738" s="34"/>
      <c r="AH1738" s="34">
        <v>1</v>
      </c>
      <c r="AI1738" s="34">
        <f t="shared" si="88"/>
        <v>22.5</v>
      </c>
      <c r="AJ1738" s="34"/>
      <c r="AK1738" s="34"/>
      <c r="AL1738" s="34"/>
      <c r="AM1738" s="34"/>
      <c r="AN1738" s="34"/>
      <c r="AO1738" s="34"/>
      <c r="AP1738" s="293">
        <f>MAX(K1738,M1738,O1738,Q1738,S1738,U1738,W1738,Y1738,AA1738,AC1738,AE1738,AG1738,AI1738,AK1738,AM1738,AO1738)*VLOOKUP(I1738,'5.- Instrumental'!$B$6:$O$303,14,FALSE)</f>
        <v>0</v>
      </c>
      <c r="AQ1738" s="356">
        <f>VLOOKUP(C1738,'6.- Insumos'!$B$5:$K$2417,10,FALSE)</f>
        <v>127.35866874999999</v>
      </c>
      <c r="AR1738" s="293" t="s">
        <v>3270</v>
      </c>
      <c r="AS1738" s="293">
        <f t="shared" si="89"/>
        <v>127.35866874999999</v>
      </c>
      <c r="AU1738" s="357"/>
    </row>
    <row r="1739" spans="2:47" ht="51">
      <c r="B1739" s="52">
        <v>1733</v>
      </c>
      <c r="C1739" s="334">
        <v>78458</v>
      </c>
      <c r="D1739" s="81" t="s">
        <v>4046</v>
      </c>
      <c r="E1739" s="55" t="s">
        <v>3503</v>
      </c>
      <c r="F1739" s="55" t="s">
        <v>3504</v>
      </c>
      <c r="G1739" s="54" t="s">
        <v>4422</v>
      </c>
      <c r="H1739" s="54" t="s">
        <v>4422</v>
      </c>
      <c r="I1739" s="54" t="s">
        <v>4422</v>
      </c>
      <c r="J1739" s="34">
        <v>1</v>
      </c>
      <c r="K1739" s="34">
        <v>10</v>
      </c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  <c r="X1739" s="34">
        <v>1</v>
      </c>
      <c r="Y1739" s="34">
        <v>45</v>
      </c>
      <c r="Z1739" s="34"/>
      <c r="AA1739" s="34"/>
      <c r="AB1739" s="34"/>
      <c r="AC1739" s="34"/>
      <c r="AD1739" s="34"/>
      <c r="AE1739" s="34"/>
      <c r="AF1739" s="34"/>
      <c r="AG1739" s="34"/>
      <c r="AH1739" s="34">
        <v>1</v>
      </c>
      <c r="AI1739" s="34">
        <f t="shared" si="88"/>
        <v>22.5</v>
      </c>
      <c r="AJ1739" s="34"/>
      <c r="AK1739" s="34"/>
      <c r="AL1739" s="34"/>
      <c r="AM1739" s="34"/>
      <c r="AN1739" s="34"/>
      <c r="AO1739" s="34"/>
      <c r="AP1739" s="293">
        <f>MAX(K1739,M1739,O1739,Q1739,S1739,U1739,W1739,Y1739,AA1739,AC1739,AE1739,AG1739,AI1739,AK1739,AM1739,AO1739)*VLOOKUP(I1739,'5.- Instrumental'!$B$6:$O$303,14,FALSE)</f>
        <v>0</v>
      </c>
      <c r="AQ1739" s="356">
        <f>VLOOKUP(C1739,'6.- Insumos'!$B$5:$K$2417,10,FALSE)</f>
        <v>127.35866874999999</v>
      </c>
      <c r="AR1739" s="293" t="s">
        <v>3270</v>
      </c>
      <c r="AS1739" s="293">
        <f t="shared" si="89"/>
        <v>127.35866874999999</v>
      </c>
      <c r="AU1739" s="357"/>
    </row>
    <row r="1740" spans="2:47">
      <c r="B1740" s="52">
        <v>1734</v>
      </c>
      <c r="C1740" s="334">
        <v>78481</v>
      </c>
      <c r="D1740" s="368" t="s">
        <v>4047</v>
      </c>
      <c r="E1740" s="55" t="s">
        <v>3503</v>
      </c>
      <c r="F1740" s="55" t="s">
        <v>3504</v>
      </c>
      <c r="G1740" s="54" t="s">
        <v>4422</v>
      </c>
      <c r="H1740" s="54" t="s">
        <v>4422</v>
      </c>
      <c r="I1740" s="54" t="s">
        <v>4422</v>
      </c>
      <c r="J1740" s="34">
        <v>1</v>
      </c>
      <c r="K1740" s="34">
        <v>10</v>
      </c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>
        <v>1</v>
      </c>
      <c r="Y1740" s="34">
        <v>45</v>
      </c>
      <c r="Z1740" s="34"/>
      <c r="AA1740" s="34"/>
      <c r="AB1740" s="34"/>
      <c r="AC1740" s="34"/>
      <c r="AD1740" s="34"/>
      <c r="AE1740" s="34"/>
      <c r="AF1740" s="34"/>
      <c r="AG1740" s="34"/>
      <c r="AH1740" s="34">
        <v>1</v>
      </c>
      <c r="AI1740" s="34">
        <f t="shared" si="88"/>
        <v>22.5</v>
      </c>
      <c r="AJ1740" s="34"/>
      <c r="AK1740" s="34"/>
      <c r="AL1740" s="34"/>
      <c r="AM1740" s="34"/>
      <c r="AN1740" s="34"/>
      <c r="AO1740" s="34"/>
      <c r="AP1740" s="293">
        <f>MAX(K1740,M1740,O1740,Q1740,S1740,U1740,W1740,Y1740,AA1740,AC1740,AE1740,AG1740,AI1740,AK1740,AM1740,AO1740)*VLOOKUP(I1740,'5.- Instrumental'!$B$6:$O$303,14,FALSE)</f>
        <v>0</v>
      </c>
      <c r="AQ1740" s="356">
        <f>VLOOKUP(C1740,'6.- Insumos'!$B$5:$K$2417,10,FALSE)</f>
        <v>127.35866874999999</v>
      </c>
      <c r="AR1740" s="293" t="s">
        <v>3270</v>
      </c>
      <c r="AS1740" s="293">
        <f t="shared" si="89"/>
        <v>127.35866874999999</v>
      </c>
      <c r="AU1740" s="357"/>
    </row>
    <row r="1741" spans="2:47" ht="25.5">
      <c r="B1741" s="52">
        <v>1735</v>
      </c>
      <c r="C1741" s="334">
        <v>78482</v>
      </c>
      <c r="D1741" s="368" t="s">
        <v>4048</v>
      </c>
      <c r="E1741" s="55" t="s">
        <v>3503</v>
      </c>
      <c r="F1741" s="55" t="s">
        <v>3504</v>
      </c>
      <c r="G1741" s="54" t="s">
        <v>4422</v>
      </c>
      <c r="H1741" s="54" t="s">
        <v>4422</v>
      </c>
      <c r="I1741" s="54" t="s">
        <v>4422</v>
      </c>
      <c r="J1741" s="34">
        <v>1</v>
      </c>
      <c r="K1741" s="34">
        <v>10</v>
      </c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>
        <v>1</v>
      </c>
      <c r="Y1741" s="34">
        <v>55</v>
      </c>
      <c r="Z1741" s="34"/>
      <c r="AA1741" s="34"/>
      <c r="AB1741" s="34"/>
      <c r="AC1741" s="34"/>
      <c r="AD1741" s="34"/>
      <c r="AE1741" s="34"/>
      <c r="AF1741" s="34"/>
      <c r="AG1741" s="34"/>
      <c r="AH1741" s="34">
        <v>1</v>
      </c>
      <c r="AI1741" s="34">
        <f t="shared" si="88"/>
        <v>27.5</v>
      </c>
      <c r="AJ1741" s="34"/>
      <c r="AK1741" s="34"/>
      <c r="AL1741" s="34"/>
      <c r="AM1741" s="34"/>
      <c r="AN1741" s="34"/>
      <c r="AO1741" s="34"/>
      <c r="AP1741" s="293">
        <f>MAX(K1741,M1741,O1741,Q1741,S1741,U1741,W1741,Y1741,AA1741,AC1741,AE1741,AG1741,AI1741,AK1741,AM1741,AO1741)*VLOOKUP(I1741,'5.- Instrumental'!$B$6:$O$303,14,FALSE)</f>
        <v>0</v>
      </c>
      <c r="AQ1741" s="356">
        <f>VLOOKUP(C1741,'6.- Insumos'!$B$5:$K$2417,10,FALSE)</f>
        <v>127.35866874999999</v>
      </c>
      <c r="AR1741" s="293" t="s">
        <v>3270</v>
      </c>
      <c r="AS1741" s="293">
        <f t="shared" si="89"/>
        <v>127.35866874999999</v>
      </c>
      <c r="AU1741" s="357"/>
    </row>
    <row r="1742" spans="2:47" ht="25.5">
      <c r="B1742" s="52">
        <v>1736</v>
      </c>
      <c r="C1742" s="334">
        <v>78483</v>
      </c>
      <c r="D1742" s="368" t="s">
        <v>4049</v>
      </c>
      <c r="E1742" s="55" t="s">
        <v>3503</v>
      </c>
      <c r="F1742" s="55" t="s">
        <v>3504</v>
      </c>
      <c r="G1742" s="54" t="s">
        <v>4422</v>
      </c>
      <c r="H1742" s="54" t="s">
        <v>4422</v>
      </c>
      <c r="I1742" s="54" t="s">
        <v>4422</v>
      </c>
      <c r="J1742" s="34">
        <v>1</v>
      </c>
      <c r="K1742" s="34">
        <v>10</v>
      </c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  <c r="X1742" s="34">
        <v>1</v>
      </c>
      <c r="Y1742" s="34">
        <v>45</v>
      </c>
      <c r="Z1742" s="34"/>
      <c r="AA1742" s="34"/>
      <c r="AB1742" s="34"/>
      <c r="AC1742" s="34"/>
      <c r="AD1742" s="34"/>
      <c r="AE1742" s="34"/>
      <c r="AF1742" s="34"/>
      <c r="AG1742" s="34"/>
      <c r="AH1742" s="34">
        <v>1</v>
      </c>
      <c r="AI1742" s="34">
        <f t="shared" si="88"/>
        <v>22.5</v>
      </c>
      <c r="AJ1742" s="34"/>
      <c r="AK1742" s="34"/>
      <c r="AL1742" s="34"/>
      <c r="AM1742" s="34"/>
      <c r="AN1742" s="34"/>
      <c r="AO1742" s="34"/>
      <c r="AP1742" s="293">
        <f>MAX(K1742,M1742,O1742,Q1742,S1742,U1742,W1742,Y1742,AA1742,AC1742,AE1742,AG1742,AI1742,AK1742,AM1742,AO1742)*VLOOKUP(I1742,'5.- Instrumental'!$B$6:$O$303,14,FALSE)</f>
        <v>0</v>
      </c>
      <c r="AQ1742" s="356">
        <f>VLOOKUP(C1742,'6.- Insumos'!$B$5:$K$2417,10,FALSE)</f>
        <v>127.35866874999999</v>
      </c>
      <c r="AR1742" s="293" t="s">
        <v>3270</v>
      </c>
      <c r="AS1742" s="293">
        <f t="shared" si="89"/>
        <v>127.35866874999999</v>
      </c>
      <c r="AU1742" s="357"/>
    </row>
    <row r="1743" spans="2:47" ht="25.5">
      <c r="B1743" s="52">
        <v>1737</v>
      </c>
      <c r="C1743" s="334">
        <v>78484</v>
      </c>
      <c r="D1743" s="368" t="s">
        <v>4050</v>
      </c>
      <c r="E1743" s="55" t="s">
        <v>3503</v>
      </c>
      <c r="F1743" s="55" t="s">
        <v>3504</v>
      </c>
      <c r="G1743" s="54" t="s">
        <v>4422</v>
      </c>
      <c r="H1743" s="54" t="s">
        <v>4422</v>
      </c>
      <c r="I1743" s="54" t="s">
        <v>4422</v>
      </c>
      <c r="J1743" s="34">
        <v>1</v>
      </c>
      <c r="K1743" s="34">
        <v>10</v>
      </c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  <c r="X1743" s="34">
        <v>1</v>
      </c>
      <c r="Y1743" s="34">
        <v>55</v>
      </c>
      <c r="Z1743" s="34"/>
      <c r="AA1743" s="34"/>
      <c r="AB1743" s="34"/>
      <c r="AC1743" s="34"/>
      <c r="AD1743" s="34"/>
      <c r="AE1743" s="34"/>
      <c r="AF1743" s="34"/>
      <c r="AG1743" s="34"/>
      <c r="AH1743" s="34">
        <v>1</v>
      </c>
      <c r="AI1743" s="34">
        <f t="shared" si="88"/>
        <v>27.5</v>
      </c>
      <c r="AJ1743" s="34"/>
      <c r="AK1743" s="34"/>
      <c r="AL1743" s="34"/>
      <c r="AM1743" s="34"/>
      <c r="AN1743" s="34"/>
      <c r="AO1743" s="34"/>
      <c r="AP1743" s="293">
        <f>MAX(K1743,M1743,O1743,Q1743,S1743,U1743,W1743,Y1743,AA1743,AC1743,AE1743,AG1743,AI1743,AK1743,AM1743,AO1743)*VLOOKUP(I1743,'5.- Instrumental'!$B$6:$O$303,14,FALSE)</f>
        <v>0</v>
      </c>
      <c r="AQ1743" s="356">
        <f>VLOOKUP(C1743,'6.- Insumos'!$B$5:$K$2417,10,FALSE)</f>
        <v>127.35866874999999</v>
      </c>
      <c r="AR1743" s="293" t="s">
        <v>3270</v>
      </c>
      <c r="AS1743" s="293">
        <f t="shared" si="89"/>
        <v>127.35866874999999</v>
      </c>
      <c r="AU1743" s="357"/>
    </row>
    <row r="1744" spans="2:47" ht="25.5">
      <c r="B1744" s="52">
        <v>1738</v>
      </c>
      <c r="C1744" s="334">
        <v>78485</v>
      </c>
      <c r="D1744" s="368" t="s">
        <v>4051</v>
      </c>
      <c r="E1744" s="55" t="s">
        <v>3503</v>
      </c>
      <c r="F1744" s="55" t="s">
        <v>3504</v>
      </c>
      <c r="G1744" s="54" t="s">
        <v>4422</v>
      </c>
      <c r="H1744" s="54" t="s">
        <v>4422</v>
      </c>
      <c r="I1744" s="54" t="s">
        <v>4422</v>
      </c>
      <c r="J1744" s="34">
        <v>1</v>
      </c>
      <c r="K1744" s="34">
        <v>10</v>
      </c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  <c r="X1744" s="34">
        <v>1</v>
      </c>
      <c r="Y1744" s="34">
        <v>45</v>
      </c>
      <c r="Z1744" s="34"/>
      <c r="AA1744" s="34"/>
      <c r="AB1744" s="34"/>
      <c r="AC1744" s="34"/>
      <c r="AD1744" s="34"/>
      <c r="AE1744" s="34"/>
      <c r="AF1744" s="34"/>
      <c r="AG1744" s="34"/>
      <c r="AH1744" s="34">
        <v>1</v>
      </c>
      <c r="AI1744" s="34">
        <f t="shared" si="88"/>
        <v>22.5</v>
      </c>
      <c r="AJ1744" s="34"/>
      <c r="AK1744" s="34"/>
      <c r="AL1744" s="34"/>
      <c r="AM1744" s="34"/>
      <c r="AN1744" s="34"/>
      <c r="AO1744" s="34"/>
      <c r="AP1744" s="293">
        <f>MAX(K1744,M1744,O1744,Q1744,S1744,U1744,W1744,Y1744,AA1744,AC1744,AE1744,AG1744,AI1744,AK1744,AM1744,AO1744)*VLOOKUP(I1744,'5.- Instrumental'!$B$6:$O$303,14,FALSE)</f>
        <v>0</v>
      </c>
      <c r="AQ1744" s="356">
        <f>VLOOKUP(C1744,'6.- Insumos'!$B$5:$K$2417,10,FALSE)</f>
        <v>127.35866874999999</v>
      </c>
      <c r="AR1744" s="293" t="s">
        <v>3270</v>
      </c>
      <c r="AS1744" s="293">
        <f t="shared" si="89"/>
        <v>127.35866874999999</v>
      </c>
      <c r="AU1744" s="357"/>
    </row>
    <row r="1745" spans="2:47" ht="25.5">
      <c r="B1745" s="52">
        <v>1739</v>
      </c>
      <c r="C1745" s="334">
        <v>78486</v>
      </c>
      <c r="D1745" s="368" t="s">
        <v>4052</v>
      </c>
      <c r="E1745" s="55" t="s">
        <v>3503</v>
      </c>
      <c r="F1745" s="55" t="s">
        <v>3504</v>
      </c>
      <c r="G1745" s="54" t="s">
        <v>4422</v>
      </c>
      <c r="H1745" s="54" t="s">
        <v>4422</v>
      </c>
      <c r="I1745" s="54" t="s">
        <v>4422</v>
      </c>
      <c r="J1745" s="34">
        <v>1</v>
      </c>
      <c r="K1745" s="34">
        <v>10</v>
      </c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  <c r="X1745" s="34">
        <v>1</v>
      </c>
      <c r="Y1745" s="34">
        <v>55</v>
      </c>
      <c r="Z1745" s="34"/>
      <c r="AA1745" s="34"/>
      <c r="AB1745" s="34"/>
      <c r="AC1745" s="34"/>
      <c r="AD1745" s="34"/>
      <c r="AE1745" s="34"/>
      <c r="AF1745" s="34"/>
      <c r="AG1745" s="34"/>
      <c r="AH1745" s="34">
        <v>1</v>
      </c>
      <c r="AI1745" s="34">
        <f t="shared" si="88"/>
        <v>27.5</v>
      </c>
      <c r="AJ1745" s="34"/>
      <c r="AK1745" s="34"/>
      <c r="AL1745" s="34"/>
      <c r="AM1745" s="34"/>
      <c r="AN1745" s="34"/>
      <c r="AO1745" s="34"/>
      <c r="AP1745" s="293">
        <f>MAX(K1745,M1745,O1745,Q1745,S1745,U1745,W1745,Y1745,AA1745,AC1745,AE1745,AG1745,AI1745,AK1745,AM1745,AO1745)*VLOOKUP(I1745,'5.- Instrumental'!$B$6:$O$303,14,FALSE)</f>
        <v>0</v>
      </c>
      <c r="AQ1745" s="356">
        <f>VLOOKUP(C1745,'6.- Insumos'!$B$5:$K$2417,10,FALSE)</f>
        <v>127.35866874999999</v>
      </c>
      <c r="AR1745" s="293" t="s">
        <v>3270</v>
      </c>
      <c r="AS1745" s="293">
        <f t="shared" si="89"/>
        <v>127.35866874999999</v>
      </c>
      <c r="AU1745" s="357"/>
    </row>
    <row r="1746" spans="2:47" ht="25.5">
      <c r="B1746" s="52">
        <v>1740</v>
      </c>
      <c r="C1746" s="334">
        <v>78487</v>
      </c>
      <c r="D1746" s="368" t="s">
        <v>4053</v>
      </c>
      <c r="E1746" s="55" t="s">
        <v>3503</v>
      </c>
      <c r="F1746" s="55" t="s">
        <v>3504</v>
      </c>
      <c r="G1746" s="54" t="s">
        <v>4422</v>
      </c>
      <c r="H1746" s="54" t="s">
        <v>4422</v>
      </c>
      <c r="I1746" s="54" t="s">
        <v>4422</v>
      </c>
      <c r="J1746" s="34">
        <v>1</v>
      </c>
      <c r="K1746" s="34">
        <v>10</v>
      </c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>
        <v>1</v>
      </c>
      <c r="Y1746" s="34">
        <v>60</v>
      </c>
      <c r="Z1746" s="34"/>
      <c r="AA1746" s="34"/>
      <c r="AB1746" s="34"/>
      <c r="AC1746" s="34"/>
      <c r="AD1746" s="34"/>
      <c r="AE1746" s="34"/>
      <c r="AF1746" s="34"/>
      <c r="AG1746" s="34"/>
      <c r="AH1746" s="34">
        <v>1</v>
      </c>
      <c r="AI1746" s="34">
        <f t="shared" si="88"/>
        <v>30</v>
      </c>
      <c r="AJ1746" s="34"/>
      <c r="AK1746" s="34"/>
      <c r="AL1746" s="34"/>
      <c r="AM1746" s="34"/>
      <c r="AN1746" s="34"/>
      <c r="AO1746" s="34"/>
      <c r="AP1746" s="293">
        <f>MAX(K1746,M1746,O1746,Q1746,S1746,U1746,W1746,Y1746,AA1746,AC1746,AE1746,AG1746,AI1746,AK1746,AM1746,AO1746)*VLOOKUP(I1746,'5.- Instrumental'!$B$6:$O$303,14,FALSE)</f>
        <v>0</v>
      </c>
      <c r="AQ1746" s="356">
        <f>VLOOKUP(C1746,'6.- Insumos'!$B$5:$K$2417,10,FALSE)</f>
        <v>127.35866874999999</v>
      </c>
      <c r="AR1746" s="293" t="s">
        <v>3270</v>
      </c>
      <c r="AS1746" s="293">
        <f t="shared" si="89"/>
        <v>127.35866874999999</v>
      </c>
      <c r="AU1746" s="357"/>
    </row>
    <row r="1747" spans="2:47" ht="25.5">
      <c r="B1747" s="52">
        <v>1741</v>
      </c>
      <c r="C1747" s="334">
        <v>78489</v>
      </c>
      <c r="D1747" s="368" t="s">
        <v>4054</v>
      </c>
      <c r="E1747" s="55" t="s">
        <v>3503</v>
      </c>
      <c r="F1747" s="55" t="s">
        <v>3504</v>
      </c>
      <c r="G1747" s="54" t="s">
        <v>4422</v>
      </c>
      <c r="H1747" s="54" t="s">
        <v>4422</v>
      </c>
      <c r="I1747" s="54" t="s">
        <v>4422</v>
      </c>
      <c r="J1747" s="34">
        <v>1</v>
      </c>
      <c r="K1747" s="34">
        <v>10</v>
      </c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  <c r="X1747" s="34">
        <v>1</v>
      </c>
      <c r="Y1747" s="34">
        <v>45</v>
      </c>
      <c r="Z1747" s="34"/>
      <c r="AA1747" s="34"/>
      <c r="AB1747" s="34"/>
      <c r="AC1747" s="34"/>
      <c r="AD1747" s="34"/>
      <c r="AE1747" s="34"/>
      <c r="AF1747" s="34"/>
      <c r="AG1747" s="34"/>
      <c r="AH1747" s="34">
        <v>1</v>
      </c>
      <c r="AI1747" s="34">
        <f t="shared" si="88"/>
        <v>22.5</v>
      </c>
      <c r="AJ1747" s="34"/>
      <c r="AK1747" s="34"/>
      <c r="AL1747" s="34"/>
      <c r="AM1747" s="34"/>
      <c r="AN1747" s="34"/>
      <c r="AO1747" s="34"/>
      <c r="AP1747" s="293">
        <f>MAX(K1747,M1747,O1747,Q1747,S1747,U1747,W1747,Y1747,AA1747,AC1747,AE1747,AG1747,AI1747,AK1747,AM1747,AO1747)*VLOOKUP(I1747,'5.- Instrumental'!$B$6:$O$303,14,FALSE)</f>
        <v>0</v>
      </c>
      <c r="AQ1747" s="356">
        <f>VLOOKUP(C1747,'6.- Insumos'!$B$5:$K$2417,10,FALSE)</f>
        <v>127.35866874999999</v>
      </c>
      <c r="AR1747" s="293" t="s">
        <v>3270</v>
      </c>
      <c r="AS1747" s="293">
        <f t="shared" si="89"/>
        <v>127.35866874999999</v>
      </c>
      <c r="AU1747" s="357"/>
    </row>
    <row r="1748" spans="2:47" ht="25.5">
      <c r="B1748" s="52">
        <v>1742</v>
      </c>
      <c r="C1748" s="334">
        <v>78490</v>
      </c>
      <c r="D1748" s="368" t="s">
        <v>4055</v>
      </c>
      <c r="E1748" s="55" t="s">
        <v>3503</v>
      </c>
      <c r="F1748" s="55" t="s">
        <v>3504</v>
      </c>
      <c r="G1748" s="54" t="s">
        <v>4422</v>
      </c>
      <c r="H1748" s="54" t="s">
        <v>4422</v>
      </c>
      <c r="I1748" s="54" t="s">
        <v>4422</v>
      </c>
      <c r="J1748" s="34">
        <v>1</v>
      </c>
      <c r="K1748" s="34">
        <v>10</v>
      </c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  <c r="X1748" s="34">
        <v>1</v>
      </c>
      <c r="Y1748" s="34">
        <v>55</v>
      </c>
      <c r="Z1748" s="34"/>
      <c r="AA1748" s="34"/>
      <c r="AB1748" s="34"/>
      <c r="AC1748" s="34"/>
      <c r="AD1748" s="34"/>
      <c r="AE1748" s="34"/>
      <c r="AF1748" s="34"/>
      <c r="AG1748" s="34"/>
      <c r="AH1748" s="34">
        <v>1</v>
      </c>
      <c r="AI1748" s="34">
        <f t="shared" si="88"/>
        <v>27.5</v>
      </c>
      <c r="AJ1748" s="34"/>
      <c r="AK1748" s="34"/>
      <c r="AL1748" s="34"/>
      <c r="AM1748" s="34"/>
      <c r="AN1748" s="34"/>
      <c r="AO1748" s="34"/>
      <c r="AP1748" s="293">
        <f>MAX(K1748,M1748,O1748,Q1748,S1748,U1748,W1748,Y1748,AA1748,AC1748,AE1748,AG1748,AI1748,AK1748,AM1748,AO1748)*VLOOKUP(I1748,'5.- Instrumental'!$B$6:$O$303,14,FALSE)</f>
        <v>0</v>
      </c>
      <c r="AQ1748" s="356">
        <f>VLOOKUP(C1748,'6.- Insumos'!$B$5:$K$2417,10,FALSE)</f>
        <v>127.35866874999999</v>
      </c>
      <c r="AR1748" s="293" t="s">
        <v>3270</v>
      </c>
      <c r="AS1748" s="293">
        <f t="shared" si="89"/>
        <v>127.35866874999999</v>
      </c>
      <c r="AU1748" s="357"/>
    </row>
    <row r="1749" spans="2:47">
      <c r="B1749" s="52">
        <v>1743</v>
      </c>
      <c r="C1749" s="334">
        <v>78491</v>
      </c>
      <c r="D1749" s="368" t="s">
        <v>4056</v>
      </c>
      <c r="E1749" s="55" t="s">
        <v>3503</v>
      </c>
      <c r="F1749" s="55" t="s">
        <v>3504</v>
      </c>
      <c r="G1749" s="54" t="s">
        <v>4422</v>
      </c>
      <c r="H1749" s="54" t="s">
        <v>4422</v>
      </c>
      <c r="I1749" s="54" t="s">
        <v>4422</v>
      </c>
      <c r="J1749" s="34">
        <v>1</v>
      </c>
      <c r="K1749" s="34">
        <v>10</v>
      </c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  <c r="X1749" s="34">
        <v>1</v>
      </c>
      <c r="Y1749" s="34">
        <v>45</v>
      </c>
      <c r="Z1749" s="34"/>
      <c r="AA1749" s="34"/>
      <c r="AB1749" s="34"/>
      <c r="AC1749" s="34"/>
      <c r="AD1749" s="34"/>
      <c r="AE1749" s="34"/>
      <c r="AF1749" s="34"/>
      <c r="AG1749" s="34"/>
      <c r="AH1749" s="34">
        <v>1</v>
      </c>
      <c r="AI1749" s="34">
        <f t="shared" ref="AI1749:AI1787" si="90">+Y1749/2</f>
        <v>22.5</v>
      </c>
      <c r="AJ1749" s="34"/>
      <c r="AK1749" s="34"/>
      <c r="AL1749" s="34"/>
      <c r="AM1749" s="34"/>
      <c r="AN1749" s="34"/>
      <c r="AO1749" s="34"/>
      <c r="AP1749" s="293">
        <f>MAX(K1749,M1749,O1749,Q1749,S1749,U1749,W1749,Y1749,AA1749,AC1749,AE1749,AG1749,AI1749,AK1749,AM1749,AO1749)*VLOOKUP(I1749,'5.- Instrumental'!$B$6:$O$303,14,FALSE)</f>
        <v>0</v>
      </c>
      <c r="AQ1749" s="356">
        <f>VLOOKUP(C1749,'6.- Insumos'!$B$5:$K$2417,10,FALSE)</f>
        <v>127.35866874999999</v>
      </c>
      <c r="AR1749" s="293" t="s">
        <v>3270</v>
      </c>
      <c r="AS1749" s="293">
        <f t="shared" si="89"/>
        <v>127.35866874999999</v>
      </c>
      <c r="AU1749" s="357"/>
    </row>
    <row r="1750" spans="2:47">
      <c r="B1750" s="52">
        <v>1744</v>
      </c>
      <c r="C1750" s="334">
        <v>78492</v>
      </c>
      <c r="D1750" s="368" t="s">
        <v>4057</v>
      </c>
      <c r="E1750" s="55" t="s">
        <v>3503</v>
      </c>
      <c r="F1750" s="55" t="s">
        <v>3504</v>
      </c>
      <c r="G1750" s="54" t="s">
        <v>4422</v>
      </c>
      <c r="H1750" s="54" t="s">
        <v>4422</v>
      </c>
      <c r="I1750" s="54" t="s">
        <v>4422</v>
      </c>
      <c r="J1750" s="34">
        <v>1</v>
      </c>
      <c r="K1750" s="34">
        <v>10</v>
      </c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  <c r="X1750" s="34">
        <v>1</v>
      </c>
      <c r="Y1750" s="34">
        <v>45</v>
      </c>
      <c r="Z1750" s="34"/>
      <c r="AA1750" s="34"/>
      <c r="AB1750" s="34"/>
      <c r="AC1750" s="34"/>
      <c r="AD1750" s="34"/>
      <c r="AE1750" s="34"/>
      <c r="AF1750" s="34"/>
      <c r="AG1750" s="34"/>
      <c r="AH1750" s="34">
        <v>1</v>
      </c>
      <c r="AI1750" s="34">
        <f t="shared" si="90"/>
        <v>22.5</v>
      </c>
      <c r="AJ1750" s="34"/>
      <c r="AK1750" s="34"/>
      <c r="AL1750" s="34"/>
      <c r="AM1750" s="34"/>
      <c r="AN1750" s="34"/>
      <c r="AO1750" s="34"/>
      <c r="AP1750" s="293">
        <f>MAX(K1750,M1750,O1750,Q1750,S1750,U1750,W1750,Y1750,AA1750,AC1750,AE1750,AG1750,AI1750,AK1750,AM1750,AO1750)*VLOOKUP(I1750,'5.- Instrumental'!$B$6:$O$303,14,FALSE)</f>
        <v>0</v>
      </c>
      <c r="AQ1750" s="356">
        <f>VLOOKUP(C1750,'6.- Insumos'!$B$5:$K$2417,10,FALSE)</f>
        <v>127.35866874999999</v>
      </c>
      <c r="AR1750" s="293" t="s">
        <v>3270</v>
      </c>
      <c r="AS1750" s="293">
        <f t="shared" si="89"/>
        <v>127.35866874999999</v>
      </c>
      <c r="AU1750" s="357"/>
    </row>
    <row r="1751" spans="2:47" ht="25.5">
      <c r="B1751" s="52">
        <v>1745</v>
      </c>
      <c r="C1751" s="334">
        <v>78493</v>
      </c>
      <c r="D1751" s="368" t="s">
        <v>4058</v>
      </c>
      <c r="E1751" s="55" t="s">
        <v>3503</v>
      </c>
      <c r="F1751" s="55" t="s">
        <v>3504</v>
      </c>
      <c r="G1751" s="54" t="s">
        <v>4422</v>
      </c>
      <c r="H1751" s="54" t="s">
        <v>4422</v>
      </c>
      <c r="I1751" s="54" t="s">
        <v>4422</v>
      </c>
      <c r="J1751" s="34">
        <v>1</v>
      </c>
      <c r="K1751" s="34">
        <v>10</v>
      </c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>
        <v>1</v>
      </c>
      <c r="Y1751" s="34">
        <v>55</v>
      </c>
      <c r="Z1751" s="34"/>
      <c r="AA1751" s="34"/>
      <c r="AB1751" s="34"/>
      <c r="AC1751" s="34"/>
      <c r="AD1751" s="34"/>
      <c r="AE1751" s="34"/>
      <c r="AF1751" s="34"/>
      <c r="AG1751" s="34"/>
      <c r="AH1751" s="34">
        <v>1</v>
      </c>
      <c r="AI1751" s="34">
        <f t="shared" si="90"/>
        <v>27.5</v>
      </c>
      <c r="AJ1751" s="34"/>
      <c r="AK1751" s="34"/>
      <c r="AL1751" s="34"/>
      <c r="AM1751" s="34"/>
      <c r="AN1751" s="34"/>
      <c r="AO1751" s="34"/>
      <c r="AP1751" s="293">
        <f>MAX(K1751,M1751,O1751,Q1751,S1751,U1751,W1751,Y1751,AA1751,AC1751,AE1751,AG1751,AI1751,AK1751,AM1751,AO1751)*VLOOKUP(I1751,'5.- Instrumental'!$B$6:$O$303,14,FALSE)</f>
        <v>0</v>
      </c>
      <c r="AQ1751" s="356">
        <f>VLOOKUP(C1751,'6.- Insumos'!$B$5:$K$2417,10,FALSE)</f>
        <v>127.35866874999999</v>
      </c>
      <c r="AR1751" s="293" t="s">
        <v>3270</v>
      </c>
      <c r="AS1751" s="293">
        <f t="shared" si="89"/>
        <v>127.35866874999999</v>
      </c>
      <c r="AU1751" s="357"/>
    </row>
    <row r="1752" spans="2:47">
      <c r="B1752" s="52">
        <v>1746</v>
      </c>
      <c r="C1752" s="334">
        <v>78494</v>
      </c>
      <c r="D1752" s="368" t="s">
        <v>4059</v>
      </c>
      <c r="E1752" s="55" t="s">
        <v>3503</v>
      </c>
      <c r="F1752" s="55" t="s">
        <v>3504</v>
      </c>
      <c r="G1752" s="54" t="s">
        <v>4422</v>
      </c>
      <c r="H1752" s="54" t="s">
        <v>4422</v>
      </c>
      <c r="I1752" s="54" t="s">
        <v>4422</v>
      </c>
      <c r="J1752" s="34">
        <v>1</v>
      </c>
      <c r="K1752" s="34">
        <v>10</v>
      </c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  <c r="X1752" s="34">
        <v>1</v>
      </c>
      <c r="Y1752" s="34">
        <v>45</v>
      </c>
      <c r="Z1752" s="34"/>
      <c r="AA1752" s="34"/>
      <c r="AB1752" s="34"/>
      <c r="AC1752" s="34"/>
      <c r="AD1752" s="34"/>
      <c r="AE1752" s="34"/>
      <c r="AF1752" s="34"/>
      <c r="AG1752" s="34"/>
      <c r="AH1752" s="34">
        <v>1</v>
      </c>
      <c r="AI1752" s="34">
        <f t="shared" si="90"/>
        <v>22.5</v>
      </c>
      <c r="AJ1752" s="34"/>
      <c r="AK1752" s="34"/>
      <c r="AL1752" s="34"/>
      <c r="AM1752" s="34"/>
      <c r="AN1752" s="34"/>
      <c r="AO1752" s="34"/>
      <c r="AP1752" s="293">
        <f>MAX(K1752,M1752,O1752,Q1752,S1752,U1752,W1752,Y1752,AA1752,AC1752,AE1752,AG1752,AI1752,AK1752,AM1752,AO1752)*VLOOKUP(I1752,'5.- Instrumental'!$B$6:$O$303,14,FALSE)</f>
        <v>0</v>
      </c>
      <c r="AQ1752" s="356">
        <f>VLOOKUP(C1752,'6.- Insumos'!$B$5:$K$2417,10,FALSE)</f>
        <v>127.35866874999999</v>
      </c>
      <c r="AR1752" s="293" t="s">
        <v>3270</v>
      </c>
      <c r="AS1752" s="293">
        <f t="shared" si="89"/>
        <v>127.35866874999999</v>
      </c>
      <c r="AU1752" s="357"/>
    </row>
    <row r="1753" spans="2:47" ht="25.5">
      <c r="B1753" s="52">
        <v>1747</v>
      </c>
      <c r="C1753" s="334">
        <v>78495</v>
      </c>
      <c r="D1753" s="368" t="s">
        <v>4060</v>
      </c>
      <c r="E1753" s="55" t="s">
        <v>3503</v>
      </c>
      <c r="F1753" s="55" t="s">
        <v>3504</v>
      </c>
      <c r="G1753" s="54" t="s">
        <v>4422</v>
      </c>
      <c r="H1753" s="54" t="s">
        <v>4422</v>
      </c>
      <c r="I1753" s="54" t="s">
        <v>4422</v>
      </c>
      <c r="J1753" s="34">
        <v>1</v>
      </c>
      <c r="K1753" s="34">
        <v>10</v>
      </c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  <c r="X1753" s="34">
        <v>1</v>
      </c>
      <c r="Y1753" s="34">
        <v>55</v>
      </c>
      <c r="Z1753" s="34"/>
      <c r="AA1753" s="34"/>
      <c r="AB1753" s="34"/>
      <c r="AC1753" s="34"/>
      <c r="AD1753" s="34"/>
      <c r="AE1753" s="34"/>
      <c r="AF1753" s="34"/>
      <c r="AG1753" s="34"/>
      <c r="AH1753" s="34">
        <v>1</v>
      </c>
      <c r="AI1753" s="34">
        <f t="shared" si="90"/>
        <v>27.5</v>
      </c>
      <c r="AJ1753" s="34"/>
      <c r="AK1753" s="34"/>
      <c r="AL1753" s="34"/>
      <c r="AM1753" s="34"/>
      <c r="AN1753" s="34"/>
      <c r="AO1753" s="34"/>
      <c r="AP1753" s="293">
        <f>MAX(K1753,M1753,O1753,Q1753,S1753,U1753,W1753,Y1753,AA1753,AC1753,AE1753,AG1753,AI1753,AK1753,AM1753,AO1753)*VLOOKUP(I1753,'5.- Instrumental'!$B$6:$O$303,14,FALSE)</f>
        <v>0</v>
      </c>
      <c r="AQ1753" s="356">
        <f>VLOOKUP(C1753,'6.- Insumos'!$B$5:$K$2417,10,FALSE)</f>
        <v>127.35866874999999</v>
      </c>
      <c r="AR1753" s="293" t="s">
        <v>3270</v>
      </c>
      <c r="AS1753" s="293">
        <f t="shared" si="89"/>
        <v>127.35866874999999</v>
      </c>
      <c r="AU1753" s="357"/>
    </row>
    <row r="1754" spans="2:47" ht="25.5">
      <c r="B1754" s="52">
        <v>1748</v>
      </c>
      <c r="C1754" s="334">
        <v>78496</v>
      </c>
      <c r="D1754" s="368" t="s">
        <v>4061</v>
      </c>
      <c r="E1754" s="55" t="s">
        <v>3503</v>
      </c>
      <c r="F1754" s="55" t="s">
        <v>3504</v>
      </c>
      <c r="G1754" s="54" t="s">
        <v>4422</v>
      </c>
      <c r="H1754" s="54" t="s">
        <v>4422</v>
      </c>
      <c r="I1754" s="54" t="s">
        <v>4422</v>
      </c>
      <c r="J1754" s="34">
        <v>1</v>
      </c>
      <c r="K1754" s="34">
        <v>10</v>
      </c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  <c r="X1754" s="34">
        <v>1</v>
      </c>
      <c r="Y1754" s="34">
        <v>55</v>
      </c>
      <c r="Z1754" s="34"/>
      <c r="AA1754" s="34"/>
      <c r="AB1754" s="34"/>
      <c r="AC1754" s="34"/>
      <c r="AD1754" s="34"/>
      <c r="AE1754" s="34"/>
      <c r="AF1754" s="34"/>
      <c r="AG1754" s="34"/>
      <c r="AH1754" s="34">
        <v>1</v>
      </c>
      <c r="AI1754" s="34">
        <f t="shared" si="90"/>
        <v>27.5</v>
      </c>
      <c r="AJ1754" s="34"/>
      <c r="AK1754" s="34"/>
      <c r="AL1754" s="34"/>
      <c r="AM1754" s="34"/>
      <c r="AN1754" s="34"/>
      <c r="AO1754" s="34"/>
      <c r="AP1754" s="293">
        <f>MAX(K1754,M1754,O1754,Q1754,S1754,U1754,W1754,Y1754,AA1754,AC1754,AE1754,AG1754,AI1754,AK1754,AM1754,AO1754)*VLOOKUP(I1754,'5.- Instrumental'!$B$6:$O$303,14,FALSE)</f>
        <v>0</v>
      </c>
      <c r="AQ1754" s="356">
        <f>VLOOKUP(C1754,'6.- Insumos'!$B$5:$K$2417,10,FALSE)</f>
        <v>127.35866874999999</v>
      </c>
      <c r="AR1754" s="293" t="s">
        <v>3270</v>
      </c>
      <c r="AS1754" s="293">
        <f t="shared" si="89"/>
        <v>127.35866874999999</v>
      </c>
      <c r="AU1754" s="357"/>
    </row>
    <row r="1755" spans="2:47">
      <c r="B1755" s="52">
        <v>1749</v>
      </c>
      <c r="C1755" s="334">
        <v>78497</v>
      </c>
      <c r="D1755" s="375" t="s">
        <v>4062</v>
      </c>
      <c r="E1755" s="55" t="s">
        <v>3503</v>
      </c>
      <c r="F1755" s="55" t="s">
        <v>3504</v>
      </c>
      <c r="G1755" s="54" t="s">
        <v>4422</v>
      </c>
      <c r="H1755" s="54" t="s">
        <v>4422</v>
      </c>
      <c r="I1755" s="54" t="s">
        <v>4422</v>
      </c>
      <c r="J1755" s="34">
        <v>1</v>
      </c>
      <c r="K1755" s="34">
        <v>10</v>
      </c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>
        <v>1</v>
      </c>
      <c r="Y1755" s="34">
        <v>45</v>
      </c>
      <c r="Z1755" s="34"/>
      <c r="AA1755" s="34"/>
      <c r="AB1755" s="34"/>
      <c r="AC1755" s="34"/>
      <c r="AD1755" s="34"/>
      <c r="AE1755" s="34"/>
      <c r="AF1755" s="34"/>
      <c r="AG1755" s="34"/>
      <c r="AH1755" s="34">
        <v>1</v>
      </c>
      <c r="AI1755" s="34">
        <f t="shared" si="90"/>
        <v>22.5</v>
      </c>
      <c r="AJ1755" s="34"/>
      <c r="AK1755" s="34"/>
      <c r="AL1755" s="34"/>
      <c r="AM1755" s="34"/>
      <c r="AN1755" s="34"/>
      <c r="AO1755" s="34"/>
      <c r="AP1755" s="293">
        <f>MAX(K1755,M1755,O1755,Q1755,S1755,U1755,W1755,Y1755,AA1755,AC1755,AE1755,AG1755,AI1755,AK1755,AM1755,AO1755)*VLOOKUP(I1755,'5.- Instrumental'!$B$6:$O$303,14,FALSE)</f>
        <v>0</v>
      </c>
      <c r="AQ1755" s="356">
        <f>VLOOKUP(C1755,'6.- Insumos'!$B$5:$K$2417,10,FALSE)</f>
        <v>127.35866874999999</v>
      </c>
      <c r="AR1755" s="293" t="s">
        <v>3270</v>
      </c>
      <c r="AS1755" s="293">
        <f t="shared" si="89"/>
        <v>127.35866874999999</v>
      </c>
      <c r="AU1755" s="357"/>
    </row>
    <row r="1756" spans="2:47">
      <c r="B1756" s="52">
        <v>1750</v>
      </c>
      <c r="C1756" s="334">
        <v>78521</v>
      </c>
      <c r="D1756" s="163" t="s">
        <v>434</v>
      </c>
      <c r="E1756" s="376" t="s">
        <v>3503</v>
      </c>
      <c r="F1756" s="55" t="s">
        <v>3504</v>
      </c>
      <c r="G1756" s="54" t="s">
        <v>4422</v>
      </c>
      <c r="H1756" s="54" t="s">
        <v>4422</v>
      </c>
      <c r="I1756" s="54" t="s">
        <v>4422</v>
      </c>
      <c r="J1756" s="34">
        <v>1</v>
      </c>
      <c r="K1756" s="34">
        <v>10</v>
      </c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>
        <v>1</v>
      </c>
      <c r="Y1756" s="34">
        <v>45</v>
      </c>
      <c r="Z1756" s="34"/>
      <c r="AA1756" s="34"/>
      <c r="AB1756" s="34"/>
      <c r="AC1756" s="34"/>
      <c r="AD1756" s="34"/>
      <c r="AE1756" s="34"/>
      <c r="AF1756" s="34"/>
      <c r="AG1756" s="34"/>
      <c r="AH1756" s="34">
        <v>1</v>
      </c>
      <c r="AI1756" s="34">
        <f t="shared" si="90"/>
        <v>22.5</v>
      </c>
      <c r="AJ1756" s="34"/>
      <c r="AK1756" s="34"/>
      <c r="AL1756" s="34"/>
      <c r="AM1756" s="34"/>
      <c r="AN1756" s="34"/>
      <c r="AO1756" s="34"/>
      <c r="AP1756" s="293">
        <f>MAX(K1756,M1756,O1756,Q1756,S1756,U1756,W1756,Y1756,AA1756,AC1756,AE1756,AG1756,AI1756,AK1756,AM1756,AO1756)*VLOOKUP(I1756,'5.- Instrumental'!$B$6:$O$303,14,FALSE)</f>
        <v>0</v>
      </c>
      <c r="AQ1756" s="356">
        <f>VLOOKUP(C1756,'6.- Insumos'!$B$5:$K$2417,10,FALSE)</f>
        <v>127.35866874999999</v>
      </c>
      <c r="AR1756" s="293" t="s">
        <v>3270</v>
      </c>
      <c r="AS1756" s="293">
        <f t="shared" si="89"/>
        <v>127.35866874999999</v>
      </c>
      <c r="AU1756" s="357"/>
    </row>
    <row r="1757" spans="2:47">
      <c r="B1757" s="52">
        <v>1751</v>
      </c>
      <c r="C1757" s="334">
        <v>78522</v>
      </c>
      <c r="D1757" s="163" t="s">
        <v>435</v>
      </c>
      <c r="E1757" s="376" t="s">
        <v>3503</v>
      </c>
      <c r="F1757" s="55" t="s">
        <v>3504</v>
      </c>
      <c r="G1757" s="54" t="s">
        <v>4422</v>
      </c>
      <c r="H1757" s="54" t="s">
        <v>4422</v>
      </c>
      <c r="I1757" s="54" t="s">
        <v>4422</v>
      </c>
      <c r="J1757" s="34">
        <v>1</v>
      </c>
      <c r="K1757" s="34">
        <v>10</v>
      </c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  <c r="X1757" s="34">
        <v>1</v>
      </c>
      <c r="Y1757" s="34">
        <v>45</v>
      </c>
      <c r="Z1757" s="34"/>
      <c r="AA1757" s="34"/>
      <c r="AB1757" s="34"/>
      <c r="AC1757" s="34"/>
      <c r="AD1757" s="34"/>
      <c r="AE1757" s="34"/>
      <c r="AF1757" s="34"/>
      <c r="AG1757" s="34"/>
      <c r="AH1757" s="34">
        <v>1</v>
      </c>
      <c r="AI1757" s="34">
        <f t="shared" si="90"/>
        <v>22.5</v>
      </c>
      <c r="AJ1757" s="34"/>
      <c r="AK1757" s="34"/>
      <c r="AL1757" s="34"/>
      <c r="AM1757" s="34"/>
      <c r="AN1757" s="34"/>
      <c r="AO1757" s="34"/>
      <c r="AP1757" s="293">
        <f>MAX(K1757,M1757,O1757,Q1757,S1757,U1757,W1757,Y1757,AA1757,AC1757,AE1757,AG1757,AI1757,AK1757,AM1757,AO1757)*VLOOKUP(I1757,'5.- Instrumental'!$B$6:$O$303,14,FALSE)</f>
        <v>0</v>
      </c>
      <c r="AQ1757" s="356">
        <f>VLOOKUP(C1757,'6.- Insumos'!$B$5:$K$2417,10,FALSE)</f>
        <v>127.35866874999999</v>
      </c>
      <c r="AR1757" s="293" t="s">
        <v>3270</v>
      </c>
      <c r="AS1757" s="293">
        <f t="shared" si="89"/>
        <v>127.35866874999999</v>
      </c>
      <c r="AU1757" s="357"/>
    </row>
    <row r="1758" spans="2:47">
      <c r="B1758" s="52">
        <v>1752</v>
      </c>
      <c r="C1758" s="334">
        <v>78524</v>
      </c>
      <c r="D1758" s="163" t="s">
        <v>436</v>
      </c>
      <c r="E1758" s="376" t="s">
        <v>3503</v>
      </c>
      <c r="F1758" s="55" t="s">
        <v>3504</v>
      </c>
      <c r="G1758" s="54" t="s">
        <v>4422</v>
      </c>
      <c r="H1758" s="54" t="s">
        <v>4422</v>
      </c>
      <c r="I1758" s="54" t="s">
        <v>4422</v>
      </c>
      <c r="J1758" s="34">
        <v>1</v>
      </c>
      <c r="K1758" s="34">
        <v>10</v>
      </c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  <c r="X1758" s="34">
        <v>1</v>
      </c>
      <c r="Y1758" s="34">
        <v>65</v>
      </c>
      <c r="Z1758" s="34"/>
      <c r="AA1758" s="34"/>
      <c r="AB1758" s="34"/>
      <c r="AC1758" s="34"/>
      <c r="AD1758" s="34"/>
      <c r="AE1758" s="34"/>
      <c r="AF1758" s="34"/>
      <c r="AG1758" s="34"/>
      <c r="AH1758" s="34">
        <v>1</v>
      </c>
      <c r="AI1758" s="34">
        <f t="shared" si="90"/>
        <v>32.5</v>
      </c>
      <c r="AJ1758" s="34"/>
      <c r="AK1758" s="34"/>
      <c r="AL1758" s="34"/>
      <c r="AM1758" s="34"/>
      <c r="AN1758" s="34"/>
      <c r="AO1758" s="34"/>
      <c r="AP1758" s="293">
        <f>MAX(K1758,M1758,O1758,Q1758,S1758,U1758,W1758,Y1758,AA1758,AC1758,AE1758,AG1758,AI1758,AK1758,AM1758,AO1758)*VLOOKUP(I1758,'5.- Instrumental'!$B$6:$O$303,14,FALSE)</f>
        <v>0</v>
      </c>
      <c r="AQ1758" s="356">
        <f>VLOOKUP(C1758,'6.- Insumos'!$B$5:$K$2417,10,FALSE)</f>
        <v>127.35866874999999</v>
      </c>
      <c r="AR1758" s="293" t="s">
        <v>3270</v>
      </c>
      <c r="AS1758" s="293">
        <f t="shared" si="89"/>
        <v>127.35866874999999</v>
      </c>
      <c r="AU1758" s="357"/>
    </row>
    <row r="1759" spans="2:47">
      <c r="B1759" s="52">
        <v>1753</v>
      </c>
      <c r="C1759" s="334">
        <v>78525</v>
      </c>
      <c r="D1759" s="163" t="s">
        <v>437</v>
      </c>
      <c r="E1759" s="376" t="s">
        <v>3503</v>
      </c>
      <c r="F1759" s="55" t="s">
        <v>3504</v>
      </c>
      <c r="G1759" s="54" t="s">
        <v>4422</v>
      </c>
      <c r="H1759" s="54" t="s">
        <v>4422</v>
      </c>
      <c r="I1759" s="54" t="s">
        <v>4422</v>
      </c>
      <c r="J1759" s="34">
        <v>1</v>
      </c>
      <c r="K1759" s="34">
        <v>10</v>
      </c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  <c r="X1759" s="34">
        <v>1</v>
      </c>
      <c r="Y1759" s="34">
        <v>45</v>
      </c>
      <c r="Z1759" s="34"/>
      <c r="AA1759" s="34"/>
      <c r="AB1759" s="34"/>
      <c r="AC1759" s="34"/>
      <c r="AD1759" s="34"/>
      <c r="AE1759" s="34"/>
      <c r="AF1759" s="34"/>
      <c r="AG1759" s="34"/>
      <c r="AH1759" s="34">
        <v>1</v>
      </c>
      <c r="AI1759" s="34">
        <f t="shared" si="90"/>
        <v>22.5</v>
      </c>
      <c r="AJ1759" s="34"/>
      <c r="AK1759" s="34"/>
      <c r="AL1759" s="34"/>
      <c r="AM1759" s="34"/>
      <c r="AN1759" s="34"/>
      <c r="AO1759" s="34"/>
      <c r="AP1759" s="293">
        <f>MAX(K1759,M1759,O1759,Q1759,S1759,U1759,W1759,Y1759,AA1759,AC1759,AE1759,AG1759,AI1759,AK1759,AM1759,AO1759)*VLOOKUP(I1759,'5.- Instrumental'!$B$6:$O$303,14,FALSE)</f>
        <v>0</v>
      </c>
      <c r="AQ1759" s="356">
        <f>VLOOKUP(C1759,'6.- Insumos'!$B$5:$K$2417,10,FALSE)</f>
        <v>127.35866874999999</v>
      </c>
      <c r="AR1759" s="293" t="s">
        <v>3270</v>
      </c>
      <c r="AS1759" s="293">
        <f t="shared" si="89"/>
        <v>127.35866874999999</v>
      </c>
      <c r="AU1759" s="357"/>
    </row>
    <row r="1760" spans="2:47">
      <c r="B1760" s="52">
        <v>1754</v>
      </c>
      <c r="C1760" s="334">
        <v>78580</v>
      </c>
      <c r="D1760" s="364" t="s">
        <v>4479</v>
      </c>
      <c r="E1760" s="376" t="s">
        <v>3503</v>
      </c>
      <c r="F1760" s="55" t="s">
        <v>3504</v>
      </c>
      <c r="G1760" s="54" t="s">
        <v>4422</v>
      </c>
      <c r="H1760" s="54" t="s">
        <v>4422</v>
      </c>
      <c r="I1760" s="54" t="s">
        <v>4422</v>
      </c>
      <c r="J1760" s="34">
        <v>1</v>
      </c>
      <c r="K1760" s="34">
        <v>10</v>
      </c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  <c r="X1760" s="34">
        <v>1</v>
      </c>
      <c r="Y1760" s="34">
        <v>25</v>
      </c>
      <c r="Z1760" s="34"/>
      <c r="AA1760" s="34"/>
      <c r="AB1760" s="34"/>
      <c r="AC1760" s="34"/>
      <c r="AD1760" s="34"/>
      <c r="AE1760" s="34"/>
      <c r="AF1760" s="34"/>
      <c r="AG1760" s="34"/>
      <c r="AH1760" s="34">
        <v>1</v>
      </c>
      <c r="AI1760" s="34">
        <f t="shared" si="90"/>
        <v>12.5</v>
      </c>
      <c r="AJ1760" s="34"/>
      <c r="AK1760" s="34"/>
      <c r="AL1760" s="34"/>
      <c r="AM1760" s="34"/>
      <c r="AN1760" s="34"/>
      <c r="AO1760" s="34"/>
      <c r="AP1760" s="293">
        <f>MAX(K1760,M1760,O1760,Q1760,S1760,U1760,W1760,Y1760,AA1760,AC1760,AE1760,AG1760,AI1760,AK1760,AM1760,AO1760)*VLOOKUP(I1760,'5.- Instrumental'!$B$6:$O$303,14,FALSE)</f>
        <v>0</v>
      </c>
      <c r="AQ1760" s="356">
        <f>VLOOKUP(C1760,'6.- Insumos'!$B$5:$K$2417,10,FALSE)</f>
        <v>127.35866874999999</v>
      </c>
      <c r="AR1760" s="293" t="s">
        <v>3270</v>
      </c>
      <c r="AS1760" s="293">
        <f t="shared" si="89"/>
        <v>127.35866874999999</v>
      </c>
      <c r="AU1760" s="357"/>
    </row>
    <row r="1761" spans="2:47" ht="38.25">
      <c r="B1761" s="52">
        <v>1755</v>
      </c>
      <c r="C1761" s="334">
        <v>78584</v>
      </c>
      <c r="D1761" s="81" t="s">
        <v>4215</v>
      </c>
      <c r="E1761" s="55" t="s">
        <v>3503</v>
      </c>
      <c r="F1761" s="55" t="s">
        <v>3504</v>
      </c>
      <c r="G1761" s="54" t="s">
        <v>4422</v>
      </c>
      <c r="H1761" s="54" t="s">
        <v>4422</v>
      </c>
      <c r="I1761" s="54" t="s">
        <v>4422</v>
      </c>
      <c r="J1761" s="34">
        <v>1</v>
      </c>
      <c r="K1761" s="34">
        <v>10</v>
      </c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>
        <v>1</v>
      </c>
      <c r="Y1761" s="34">
        <v>35</v>
      </c>
      <c r="Z1761" s="34"/>
      <c r="AA1761" s="34"/>
      <c r="AB1761" s="34"/>
      <c r="AC1761" s="34"/>
      <c r="AD1761" s="34"/>
      <c r="AE1761" s="34"/>
      <c r="AF1761" s="34"/>
      <c r="AG1761" s="34"/>
      <c r="AH1761" s="34">
        <v>1</v>
      </c>
      <c r="AI1761" s="34">
        <f t="shared" si="90"/>
        <v>17.5</v>
      </c>
      <c r="AJ1761" s="34"/>
      <c r="AK1761" s="34"/>
      <c r="AL1761" s="34"/>
      <c r="AM1761" s="34"/>
      <c r="AN1761" s="34"/>
      <c r="AO1761" s="34"/>
      <c r="AP1761" s="293">
        <f>MAX(K1761,M1761,O1761,Q1761,S1761,U1761,W1761,Y1761,AA1761,AC1761,AE1761,AG1761,AI1761,AK1761,AM1761,AO1761)*VLOOKUP(I1761,'5.- Instrumental'!$B$6:$O$303,14,FALSE)</f>
        <v>0</v>
      </c>
      <c r="AQ1761" s="356">
        <f>VLOOKUP(C1761,'6.- Insumos'!$B$5:$K$2417,10,FALSE)</f>
        <v>127.35866874999999</v>
      </c>
      <c r="AR1761" s="293" t="s">
        <v>3270</v>
      </c>
      <c r="AS1761" s="293">
        <f t="shared" si="89"/>
        <v>127.35866874999999</v>
      </c>
      <c r="AU1761" s="357"/>
    </row>
    <row r="1762" spans="2:47" ht="38.25">
      <c r="B1762" s="52">
        <v>1756</v>
      </c>
      <c r="C1762" s="334">
        <v>78587</v>
      </c>
      <c r="D1762" s="81" t="s">
        <v>4480</v>
      </c>
      <c r="E1762" s="55" t="s">
        <v>3503</v>
      </c>
      <c r="F1762" s="55" t="s">
        <v>3504</v>
      </c>
      <c r="G1762" s="54" t="s">
        <v>4422</v>
      </c>
      <c r="H1762" s="54" t="s">
        <v>4422</v>
      </c>
      <c r="I1762" s="54" t="s">
        <v>4422</v>
      </c>
      <c r="J1762" s="34">
        <v>1</v>
      </c>
      <c r="K1762" s="34">
        <v>10</v>
      </c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  <c r="X1762" s="34">
        <v>1</v>
      </c>
      <c r="Y1762" s="34">
        <v>45</v>
      </c>
      <c r="Z1762" s="34"/>
      <c r="AA1762" s="34"/>
      <c r="AB1762" s="34"/>
      <c r="AC1762" s="34"/>
      <c r="AD1762" s="34"/>
      <c r="AE1762" s="34"/>
      <c r="AF1762" s="34"/>
      <c r="AG1762" s="34"/>
      <c r="AH1762" s="34">
        <v>1</v>
      </c>
      <c r="AI1762" s="34">
        <f t="shared" si="90"/>
        <v>22.5</v>
      </c>
      <c r="AJ1762" s="34"/>
      <c r="AK1762" s="34"/>
      <c r="AL1762" s="34"/>
      <c r="AM1762" s="34"/>
      <c r="AN1762" s="34"/>
      <c r="AO1762" s="34"/>
      <c r="AP1762" s="293">
        <f>MAX(K1762,M1762,O1762,Q1762,S1762,U1762,W1762,Y1762,AA1762,AC1762,AE1762,AG1762,AI1762,AK1762,AM1762,AO1762)*VLOOKUP(I1762,'5.- Instrumental'!$B$6:$O$303,14,FALSE)</f>
        <v>0</v>
      </c>
      <c r="AQ1762" s="356">
        <f>VLOOKUP(C1762,'6.- Insumos'!$B$5:$K$2417,10,FALSE)</f>
        <v>127.35866874999999</v>
      </c>
      <c r="AR1762" s="293" t="s">
        <v>3270</v>
      </c>
      <c r="AS1762" s="293">
        <f t="shared" si="89"/>
        <v>127.35866874999999</v>
      </c>
      <c r="AU1762" s="357"/>
    </row>
    <row r="1763" spans="2:47" ht="63.75">
      <c r="B1763" s="52">
        <v>1757</v>
      </c>
      <c r="C1763" s="334">
        <v>78588</v>
      </c>
      <c r="D1763" s="81" t="s">
        <v>4481</v>
      </c>
      <c r="E1763" s="55" t="s">
        <v>3503</v>
      </c>
      <c r="F1763" s="55" t="s">
        <v>3504</v>
      </c>
      <c r="G1763" s="54" t="s">
        <v>4422</v>
      </c>
      <c r="H1763" s="54" t="s">
        <v>4422</v>
      </c>
      <c r="I1763" s="54" t="s">
        <v>4422</v>
      </c>
      <c r="J1763" s="34">
        <v>1</v>
      </c>
      <c r="K1763" s="34">
        <v>10</v>
      </c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  <c r="X1763" s="34">
        <v>1</v>
      </c>
      <c r="Y1763" s="34">
        <v>55</v>
      </c>
      <c r="Z1763" s="34"/>
      <c r="AA1763" s="34"/>
      <c r="AB1763" s="34"/>
      <c r="AC1763" s="34"/>
      <c r="AD1763" s="34"/>
      <c r="AE1763" s="34"/>
      <c r="AF1763" s="34"/>
      <c r="AG1763" s="34"/>
      <c r="AH1763" s="34">
        <v>1</v>
      </c>
      <c r="AI1763" s="34">
        <f t="shared" si="90"/>
        <v>27.5</v>
      </c>
      <c r="AJ1763" s="34"/>
      <c r="AK1763" s="34"/>
      <c r="AL1763" s="34"/>
      <c r="AM1763" s="34"/>
      <c r="AN1763" s="34"/>
      <c r="AO1763" s="34"/>
      <c r="AP1763" s="293">
        <f>MAX(K1763,M1763,O1763,Q1763,S1763,U1763,W1763,Y1763,AA1763,AC1763,AE1763,AG1763,AI1763,AK1763,AM1763,AO1763)*VLOOKUP(I1763,'5.- Instrumental'!$B$6:$O$303,14,FALSE)</f>
        <v>0</v>
      </c>
      <c r="AQ1763" s="356">
        <f>VLOOKUP(C1763,'6.- Insumos'!$B$5:$K$2417,10,FALSE)</f>
        <v>127.35866874999999</v>
      </c>
      <c r="AR1763" s="293" t="s">
        <v>3270</v>
      </c>
      <c r="AS1763" s="293">
        <f t="shared" si="89"/>
        <v>127.35866874999999</v>
      </c>
      <c r="AU1763" s="357"/>
    </row>
    <row r="1764" spans="2:47" ht="25.5">
      <c r="B1764" s="52">
        <v>1758</v>
      </c>
      <c r="C1764" s="334">
        <v>78608</v>
      </c>
      <c r="D1764" s="368" t="s">
        <v>4482</v>
      </c>
      <c r="E1764" s="55" t="s">
        <v>3503</v>
      </c>
      <c r="F1764" s="55" t="s">
        <v>3504</v>
      </c>
      <c r="G1764" s="54" t="s">
        <v>4422</v>
      </c>
      <c r="H1764" s="54" t="s">
        <v>4422</v>
      </c>
      <c r="I1764" s="54" t="s">
        <v>4422</v>
      </c>
      <c r="J1764" s="34">
        <v>1</v>
      </c>
      <c r="K1764" s="34">
        <v>10</v>
      </c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  <c r="X1764" s="34">
        <v>1</v>
      </c>
      <c r="Y1764" s="34">
        <v>55</v>
      </c>
      <c r="Z1764" s="34"/>
      <c r="AA1764" s="34"/>
      <c r="AB1764" s="34"/>
      <c r="AC1764" s="34"/>
      <c r="AD1764" s="34"/>
      <c r="AE1764" s="34"/>
      <c r="AF1764" s="34"/>
      <c r="AG1764" s="34"/>
      <c r="AH1764" s="34">
        <v>1</v>
      </c>
      <c r="AI1764" s="34">
        <f t="shared" si="90"/>
        <v>27.5</v>
      </c>
      <c r="AJ1764" s="34"/>
      <c r="AK1764" s="34"/>
      <c r="AL1764" s="34"/>
      <c r="AM1764" s="34"/>
      <c r="AN1764" s="34"/>
      <c r="AO1764" s="34"/>
      <c r="AP1764" s="293">
        <f>MAX(K1764,M1764,O1764,Q1764,S1764,U1764,W1764,Y1764,AA1764,AC1764,AE1764,AG1764,AI1764,AK1764,AM1764,AO1764)*VLOOKUP(I1764,'5.- Instrumental'!$B$6:$O$303,14,FALSE)</f>
        <v>0</v>
      </c>
      <c r="AQ1764" s="356">
        <f>VLOOKUP(C1764,'6.- Insumos'!$B$5:$K$2417,10,FALSE)</f>
        <v>127.35866874999999</v>
      </c>
      <c r="AR1764" s="293" t="s">
        <v>3270</v>
      </c>
      <c r="AS1764" s="293">
        <f t="shared" si="89"/>
        <v>127.35866874999999</v>
      </c>
      <c r="AU1764" s="357"/>
    </row>
    <row r="1765" spans="2:47" ht="25.5">
      <c r="B1765" s="52">
        <v>1759</v>
      </c>
      <c r="C1765" s="334">
        <v>78609</v>
      </c>
      <c r="D1765" s="368" t="s">
        <v>4483</v>
      </c>
      <c r="E1765" s="55" t="s">
        <v>3503</v>
      </c>
      <c r="F1765" s="55" t="s">
        <v>3504</v>
      </c>
      <c r="G1765" s="54" t="s">
        <v>4422</v>
      </c>
      <c r="H1765" s="54" t="s">
        <v>4422</v>
      </c>
      <c r="I1765" s="54" t="s">
        <v>4422</v>
      </c>
      <c r="J1765" s="34">
        <v>1</v>
      </c>
      <c r="K1765" s="34">
        <v>10</v>
      </c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>
        <v>1</v>
      </c>
      <c r="Y1765" s="34">
        <v>55</v>
      </c>
      <c r="Z1765" s="34"/>
      <c r="AA1765" s="34"/>
      <c r="AB1765" s="34"/>
      <c r="AC1765" s="34"/>
      <c r="AD1765" s="34"/>
      <c r="AE1765" s="34"/>
      <c r="AF1765" s="34"/>
      <c r="AG1765" s="34"/>
      <c r="AH1765" s="34">
        <v>1</v>
      </c>
      <c r="AI1765" s="34">
        <f t="shared" si="90"/>
        <v>27.5</v>
      </c>
      <c r="AJ1765" s="34"/>
      <c r="AK1765" s="34"/>
      <c r="AL1765" s="34"/>
      <c r="AM1765" s="34"/>
      <c r="AN1765" s="34"/>
      <c r="AO1765" s="34"/>
      <c r="AP1765" s="293">
        <f>MAX(K1765,M1765,O1765,Q1765,S1765,U1765,W1765,Y1765,AA1765,AC1765,AE1765,AG1765,AI1765,AK1765,AM1765,AO1765)*VLOOKUP(I1765,'5.- Instrumental'!$B$6:$O$303,14,FALSE)</f>
        <v>0</v>
      </c>
      <c r="AQ1765" s="356">
        <f>VLOOKUP(C1765,'6.- Insumos'!$B$5:$K$2417,10,FALSE)</f>
        <v>127.35866874999999</v>
      </c>
      <c r="AR1765" s="293" t="s">
        <v>3270</v>
      </c>
      <c r="AS1765" s="293">
        <f t="shared" si="89"/>
        <v>127.35866874999999</v>
      </c>
      <c r="AU1765" s="357"/>
    </row>
    <row r="1766" spans="2:47" ht="25.5">
      <c r="B1766" s="52">
        <v>1760</v>
      </c>
      <c r="C1766" s="334">
        <v>78610</v>
      </c>
      <c r="D1766" s="368" t="s">
        <v>4484</v>
      </c>
      <c r="E1766" s="55" t="s">
        <v>3503</v>
      </c>
      <c r="F1766" s="55" t="s">
        <v>3504</v>
      </c>
      <c r="G1766" s="54" t="s">
        <v>4422</v>
      </c>
      <c r="H1766" s="54" t="s">
        <v>4422</v>
      </c>
      <c r="I1766" s="54" t="s">
        <v>4422</v>
      </c>
      <c r="J1766" s="34">
        <v>1</v>
      </c>
      <c r="K1766" s="34">
        <v>10</v>
      </c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>
        <v>1</v>
      </c>
      <c r="Y1766" s="34">
        <v>45</v>
      </c>
      <c r="Z1766" s="34"/>
      <c r="AA1766" s="34"/>
      <c r="AB1766" s="34"/>
      <c r="AC1766" s="34"/>
      <c r="AD1766" s="34"/>
      <c r="AE1766" s="34"/>
      <c r="AF1766" s="34"/>
      <c r="AG1766" s="34"/>
      <c r="AH1766" s="34">
        <v>1</v>
      </c>
      <c r="AI1766" s="34">
        <f t="shared" si="90"/>
        <v>22.5</v>
      </c>
      <c r="AJ1766" s="34"/>
      <c r="AK1766" s="34"/>
      <c r="AL1766" s="34"/>
      <c r="AM1766" s="34"/>
      <c r="AN1766" s="34"/>
      <c r="AO1766" s="34"/>
      <c r="AP1766" s="293">
        <f>MAX(K1766,M1766,O1766,Q1766,S1766,U1766,W1766,Y1766,AA1766,AC1766,AE1766,AG1766,AI1766,AK1766,AM1766,AO1766)*VLOOKUP(I1766,'5.- Instrumental'!$B$6:$O$303,14,FALSE)</f>
        <v>0</v>
      </c>
      <c r="AQ1766" s="356">
        <f>VLOOKUP(C1766,'6.- Insumos'!$B$5:$K$2417,10,FALSE)</f>
        <v>127.35866874999999</v>
      </c>
      <c r="AR1766" s="293" t="s">
        <v>3270</v>
      </c>
      <c r="AS1766" s="293">
        <f t="shared" ref="AS1766:AS1827" si="91">AP1766++AQ1766</f>
        <v>127.35866874999999</v>
      </c>
      <c r="AU1766" s="357"/>
    </row>
    <row r="1767" spans="2:47">
      <c r="B1767" s="52">
        <v>1761</v>
      </c>
      <c r="C1767" s="334">
        <v>78630</v>
      </c>
      <c r="D1767" s="81" t="s">
        <v>4485</v>
      </c>
      <c r="E1767" s="55" t="s">
        <v>3503</v>
      </c>
      <c r="F1767" s="55" t="s">
        <v>3504</v>
      </c>
      <c r="G1767" s="54" t="s">
        <v>4422</v>
      </c>
      <c r="H1767" s="54" t="s">
        <v>4422</v>
      </c>
      <c r="I1767" s="54" t="s">
        <v>4422</v>
      </c>
      <c r="J1767" s="34">
        <v>1</v>
      </c>
      <c r="K1767" s="34">
        <v>10</v>
      </c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  <c r="X1767" s="34">
        <v>1</v>
      </c>
      <c r="Y1767" s="34">
        <v>45</v>
      </c>
      <c r="Z1767" s="34"/>
      <c r="AA1767" s="34"/>
      <c r="AB1767" s="34"/>
      <c r="AC1767" s="34"/>
      <c r="AD1767" s="34"/>
      <c r="AE1767" s="34"/>
      <c r="AF1767" s="34"/>
      <c r="AG1767" s="34"/>
      <c r="AH1767" s="34">
        <v>1</v>
      </c>
      <c r="AI1767" s="34">
        <f t="shared" si="90"/>
        <v>22.5</v>
      </c>
      <c r="AJ1767" s="34"/>
      <c r="AK1767" s="34"/>
      <c r="AL1767" s="34"/>
      <c r="AM1767" s="34"/>
      <c r="AN1767" s="34"/>
      <c r="AO1767" s="34"/>
      <c r="AP1767" s="293">
        <f>MAX(K1767,M1767,O1767,Q1767,S1767,U1767,W1767,Y1767,AA1767,AC1767,AE1767,AG1767,AI1767,AK1767,AM1767,AO1767)*VLOOKUP(I1767,'5.- Instrumental'!$B$6:$O$303,14,FALSE)</f>
        <v>0</v>
      </c>
      <c r="AQ1767" s="356">
        <f>VLOOKUP(C1767,'6.- Insumos'!$B$5:$K$2417,10,FALSE)</f>
        <v>127.35866874999999</v>
      </c>
      <c r="AR1767" s="293" t="s">
        <v>3270</v>
      </c>
      <c r="AS1767" s="293">
        <f t="shared" si="91"/>
        <v>127.35866874999999</v>
      </c>
      <c r="AU1767" s="357"/>
    </row>
    <row r="1768" spans="2:47">
      <c r="B1768" s="52">
        <v>1762</v>
      </c>
      <c r="C1768" s="334">
        <v>78631</v>
      </c>
      <c r="D1768" s="368" t="s">
        <v>4486</v>
      </c>
      <c r="E1768" s="55" t="s">
        <v>3503</v>
      </c>
      <c r="F1768" s="55" t="s">
        <v>3504</v>
      </c>
      <c r="G1768" s="54" t="s">
        <v>4422</v>
      </c>
      <c r="H1768" s="54" t="s">
        <v>4422</v>
      </c>
      <c r="I1768" s="54" t="s">
        <v>4422</v>
      </c>
      <c r="J1768" s="34">
        <v>1</v>
      </c>
      <c r="K1768" s="34">
        <v>10</v>
      </c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  <c r="X1768" s="34">
        <v>1</v>
      </c>
      <c r="Y1768" s="34">
        <v>45</v>
      </c>
      <c r="Z1768" s="34"/>
      <c r="AA1768" s="34"/>
      <c r="AB1768" s="34"/>
      <c r="AC1768" s="34"/>
      <c r="AD1768" s="34"/>
      <c r="AE1768" s="34"/>
      <c r="AF1768" s="34"/>
      <c r="AG1768" s="34"/>
      <c r="AH1768" s="34">
        <v>1</v>
      </c>
      <c r="AI1768" s="34">
        <f t="shared" si="90"/>
        <v>22.5</v>
      </c>
      <c r="AJ1768" s="34"/>
      <c r="AK1768" s="34"/>
      <c r="AL1768" s="34"/>
      <c r="AM1768" s="34"/>
      <c r="AN1768" s="34"/>
      <c r="AO1768" s="34"/>
      <c r="AP1768" s="293">
        <f>MAX(K1768,M1768,O1768,Q1768,S1768,U1768,W1768,Y1768,AA1768,AC1768,AE1768,AG1768,AI1768,AK1768,AM1768,AO1768)*VLOOKUP(I1768,'5.- Instrumental'!$B$6:$O$303,14,FALSE)</f>
        <v>0</v>
      </c>
      <c r="AQ1768" s="356">
        <f>VLOOKUP(C1768,'6.- Insumos'!$B$5:$K$2417,10,FALSE)</f>
        <v>127.35866874999999</v>
      </c>
      <c r="AR1768" s="293" t="s">
        <v>3270</v>
      </c>
      <c r="AS1768" s="293">
        <f t="shared" si="91"/>
        <v>127.35866874999999</v>
      </c>
      <c r="AU1768" s="357"/>
    </row>
    <row r="1769" spans="2:47" ht="25.5">
      <c r="B1769" s="52">
        <v>1763</v>
      </c>
      <c r="C1769" s="334">
        <v>78648</v>
      </c>
      <c r="D1769" s="368" t="s">
        <v>4487</v>
      </c>
      <c r="E1769" s="55" t="s">
        <v>3503</v>
      </c>
      <c r="F1769" s="55" t="s">
        <v>3504</v>
      </c>
      <c r="G1769" s="54" t="s">
        <v>4422</v>
      </c>
      <c r="H1769" s="54" t="s">
        <v>4422</v>
      </c>
      <c r="I1769" s="54" t="s">
        <v>4422</v>
      </c>
      <c r="J1769" s="34">
        <v>1</v>
      </c>
      <c r="K1769" s="34">
        <v>10</v>
      </c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  <c r="X1769" s="34">
        <v>1</v>
      </c>
      <c r="Y1769" s="34">
        <v>45</v>
      </c>
      <c r="Z1769" s="34"/>
      <c r="AA1769" s="34"/>
      <c r="AB1769" s="34"/>
      <c r="AC1769" s="34"/>
      <c r="AD1769" s="34"/>
      <c r="AE1769" s="34"/>
      <c r="AF1769" s="34"/>
      <c r="AG1769" s="34"/>
      <c r="AH1769" s="34">
        <v>1</v>
      </c>
      <c r="AI1769" s="34">
        <f t="shared" si="90"/>
        <v>22.5</v>
      </c>
      <c r="AJ1769" s="34"/>
      <c r="AK1769" s="34"/>
      <c r="AL1769" s="34"/>
      <c r="AM1769" s="34"/>
      <c r="AN1769" s="34"/>
      <c r="AO1769" s="34"/>
      <c r="AP1769" s="293">
        <f>MAX(K1769,M1769,O1769,Q1769,S1769,U1769,W1769,Y1769,AA1769,AC1769,AE1769,AG1769,AI1769,AK1769,AM1769,AO1769)*VLOOKUP(I1769,'5.- Instrumental'!$B$6:$O$303,14,FALSE)</f>
        <v>0</v>
      </c>
      <c r="AQ1769" s="356">
        <f>VLOOKUP(C1769,'6.- Insumos'!$B$5:$K$2417,10,FALSE)</f>
        <v>127.35866874999999</v>
      </c>
      <c r="AR1769" s="293" t="s">
        <v>3270</v>
      </c>
      <c r="AS1769" s="293">
        <f t="shared" si="91"/>
        <v>127.35866874999999</v>
      </c>
      <c r="AU1769" s="357"/>
    </row>
    <row r="1770" spans="2:47" ht="25.5">
      <c r="B1770" s="52">
        <v>1764</v>
      </c>
      <c r="C1770" s="334">
        <v>78649</v>
      </c>
      <c r="D1770" s="368" t="s">
        <v>4488</v>
      </c>
      <c r="E1770" s="55" t="s">
        <v>3503</v>
      </c>
      <c r="F1770" s="55" t="s">
        <v>3504</v>
      </c>
      <c r="G1770" s="54" t="s">
        <v>4422</v>
      </c>
      <c r="H1770" s="54" t="s">
        <v>4422</v>
      </c>
      <c r="I1770" s="54" t="s">
        <v>4422</v>
      </c>
      <c r="J1770" s="34">
        <v>1</v>
      </c>
      <c r="K1770" s="34">
        <v>10</v>
      </c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  <c r="X1770" s="34">
        <v>1</v>
      </c>
      <c r="Y1770" s="34">
        <v>55</v>
      </c>
      <c r="Z1770" s="34"/>
      <c r="AA1770" s="34"/>
      <c r="AB1770" s="34"/>
      <c r="AC1770" s="34"/>
      <c r="AD1770" s="34"/>
      <c r="AE1770" s="34"/>
      <c r="AF1770" s="34"/>
      <c r="AG1770" s="34"/>
      <c r="AH1770" s="34">
        <v>1</v>
      </c>
      <c r="AI1770" s="34">
        <f t="shared" si="90"/>
        <v>27.5</v>
      </c>
      <c r="AJ1770" s="34"/>
      <c r="AK1770" s="34"/>
      <c r="AL1770" s="34"/>
      <c r="AM1770" s="34"/>
      <c r="AN1770" s="34"/>
      <c r="AO1770" s="34"/>
      <c r="AP1770" s="293">
        <f>MAX(K1770,M1770,O1770,Q1770,S1770,U1770,W1770,Y1770,AA1770,AC1770,AE1770,AG1770,AI1770,AK1770,AM1770,AO1770)*VLOOKUP(I1770,'5.- Instrumental'!$B$6:$O$303,14,FALSE)</f>
        <v>0</v>
      </c>
      <c r="AQ1770" s="356">
        <f>VLOOKUP(C1770,'6.- Insumos'!$B$5:$K$2417,10,FALSE)</f>
        <v>127.35866874999999</v>
      </c>
      <c r="AR1770" s="293" t="s">
        <v>3270</v>
      </c>
      <c r="AS1770" s="293">
        <f t="shared" si="91"/>
        <v>127.35866874999999</v>
      </c>
      <c r="AU1770" s="357"/>
    </row>
    <row r="1771" spans="2:47">
      <c r="B1771" s="52">
        <v>1765</v>
      </c>
      <c r="C1771" s="334">
        <v>78654</v>
      </c>
      <c r="D1771" s="364" t="s">
        <v>4489</v>
      </c>
      <c r="E1771" s="55" t="s">
        <v>3503</v>
      </c>
      <c r="F1771" s="55" t="s">
        <v>3504</v>
      </c>
      <c r="G1771" s="54" t="s">
        <v>4422</v>
      </c>
      <c r="H1771" s="54" t="s">
        <v>4422</v>
      </c>
      <c r="I1771" s="54" t="s">
        <v>4422</v>
      </c>
      <c r="J1771" s="34">
        <v>1</v>
      </c>
      <c r="K1771" s="34">
        <v>10</v>
      </c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>
        <v>1</v>
      </c>
      <c r="Y1771" s="34">
        <v>45</v>
      </c>
      <c r="Z1771" s="34"/>
      <c r="AA1771" s="34"/>
      <c r="AB1771" s="34"/>
      <c r="AC1771" s="34"/>
      <c r="AD1771" s="34"/>
      <c r="AE1771" s="34"/>
      <c r="AF1771" s="34"/>
      <c r="AG1771" s="34"/>
      <c r="AH1771" s="34">
        <v>1</v>
      </c>
      <c r="AI1771" s="34">
        <f t="shared" si="90"/>
        <v>22.5</v>
      </c>
      <c r="AJ1771" s="34"/>
      <c r="AK1771" s="34"/>
      <c r="AL1771" s="34"/>
      <c r="AM1771" s="34"/>
      <c r="AN1771" s="34"/>
      <c r="AO1771" s="34"/>
      <c r="AP1771" s="293">
        <f>MAX(K1771,M1771,O1771,Q1771,S1771,U1771,W1771,Y1771,AA1771,AC1771,AE1771,AG1771,AI1771,AK1771,AM1771,AO1771)*VLOOKUP(I1771,'5.- Instrumental'!$B$6:$O$303,14,FALSE)</f>
        <v>0</v>
      </c>
      <c r="AQ1771" s="356">
        <f>VLOOKUP(C1771,'6.- Insumos'!$B$5:$K$2417,10,FALSE)</f>
        <v>127.35866874999999</v>
      </c>
      <c r="AR1771" s="293" t="s">
        <v>3270</v>
      </c>
      <c r="AS1771" s="293">
        <f t="shared" si="91"/>
        <v>127.35866874999999</v>
      </c>
      <c r="AU1771" s="357"/>
    </row>
    <row r="1772" spans="2:47">
      <c r="B1772" s="52">
        <v>1766</v>
      </c>
      <c r="C1772" s="334">
        <v>78660</v>
      </c>
      <c r="D1772" s="364" t="s">
        <v>4490</v>
      </c>
      <c r="E1772" s="55" t="s">
        <v>3503</v>
      </c>
      <c r="F1772" s="55" t="s">
        <v>3504</v>
      </c>
      <c r="G1772" s="54" t="s">
        <v>4422</v>
      </c>
      <c r="H1772" s="54" t="s">
        <v>4422</v>
      </c>
      <c r="I1772" s="54" t="s">
        <v>4422</v>
      </c>
      <c r="J1772" s="34">
        <v>1</v>
      </c>
      <c r="K1772" s="34">
        <v>10</v>
      </c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  <c r="X1772" s="34">
        <v>1</v>
      </c>
      <c r="Y1772" s="34">
        <v>45</v>
      </c>
      <c r="Z1772" s="34"/>
      <c r="AA1772" s="34"/>
      <c r="AB1772" s="34"/>
      <c r="AC1772" s="34"/>
      <c r="AD1772" s="34"/>
      <c r="AE1772" s="34"/>
      <c r="AF1772" s="34"/>
      <c r="AG1772" s="34"/>
      <c r="AH1772" s="34">
        <v>1</v>
      </c>
      <c r="AI1772" s="34">
        <f t="shared" si="90"/>
        <v>22.5</v>
      </c>
      <c r="AJ1772" s="34"/>
      <c r="AK1772" s="34"/>
      <c r="AL1772" s="34"/>
      <c r="AM1772" s="34"/>
      <c r="AN1772" s="34"/>
      <c r="AO1772" s="34"/>
      <c r="AP1772" s="293">
        <f>MAX(K1772,M1772,O1772,Q1772,S1772,U1772,W1772,Y1772,AA1772,AC1772,AE1772,AG1772,AI1772,AK1772,AM1772,AO1772)*VLOOKUP(I1772,'5.- Instrumental'!$B$6:$O$303,14,FALSE)</f>
        <v>0</v>
      </c>
      <c r="AQ1772" s="356">
        <f>VLOOKUP(C1772,'6.- Insumos'!$B$5:$K$2417,10,FALSE)</f>
        <v>127.35866874999999</v>
      </c>
      <c r="AR1772" s="293" t="s">
        <v>3270</v>
      </c>
      <c r="AS1772" s="293">
        <f t="shared" si="91"/>
        <v>127.35866874999999</v>
      </c>
      <c r="AU1772" s="357"/>
    </row>
    <row r="1773" spans="2:47" ht="25.5">
      <c r="B1773" s="52">
        <v>1767</v>
      </c>
      <c r="C1773" s="334">
        <v>78700</v>
      </c>
      <c r="D1773" s="364" t="s">
        <v>4491</v>
      </c>
      <c r="E1773" s="55" t="s">
        <v>3503</v>
      </c>
      <c r="F1773" s="55" t="s">
        <v>3504</v>
      </c>
      <c r="G1773" s="54" t="s">
        <v>4422</v>
      </c>
      <c r="H1773" s="54" t="s">
        <v>4422</v>
      </c>
      <c r="I1773" s="54" t="s">
        <v>4422</v>
      </c>
      <c r="J1773" s="34">
        <v>1</v>
      </c>
      <c r="K1773" s="34">
        <v>10</v>
      </c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  <c r="X1773" s="34">
        <v>1</v>
      </c>
      <c r="Y1773" s="34">
        <v>45</v>
      </c>
      <c r="Z1773" s="34"/>
      <c r="AA1773" s="34"/>
      <c r="AB1773" s="34"/>
      <c r="AC1773" s="34"/>
      <c r="AD1773" s="34"/>
      <c r="AE1773" s="34"/>
      <c r="AF1773" s="34"/>
      <c r="AG1773" s="34"/>
      <c r="AH1773" s="34">
        <v>1</v>
      </c>
      <c r="AI1773" s="34">
        <f t="shared" si="90"/>
        <v>22.5</v>
      </c>
      <c r="AJ1773" s="34"/>
      <c r="AK1773" s="34"/>
      <c r="AL1773" s="34"/>
      <c r="AM1773" s="34"/>
      <c r="AN1773" s="34"/>
      <c r="AO1773" s="34"/>
      <c r="AP1773" s="293">
        <f>MAX(K1773,M1773,O1773,Q1773,S1773,U1773,W1773,Y1773,AA1773,AC1773,AE1773,AG1773,AI1773,AK1773,AM1773,AO1773)*VLOOKUP(I1773,'5.- Instrumental'!$B$6:$O$303,14,FALSE)</f>
        <v>0</v>
      </c>
      <c r="AQ1773" s="356">
        <f>VLOOKUP(C1773,'6.- Insumos'!$B$5:$K$2417,10,FALSE)</f>
        <v>127.35866874999999</v>
      </c>
      <c r="AR1773" s="293" t="s">
        <v>3270</v>
      </c>
      <c r="AS1773" s="293">
        <f t="shared" si="91"/>
        <v>127.35866874999999</v>
      </c>
      <c r="AU1773" s="357"/>
    </row>
    <row r="1774" spans="2:47" ht="25.5">
      <c r="B1774" s="52">
        <v>1768</v>
      </c>
      <c r="C1774" s="334">
        <v>78701</v>
      </c>
      <c r="D1774" s="364" t="s">
        <v>4492</v>
      </c>
      <c r="E1774" s="55" t="s">
        <v>3503</v>
      </c>
      <c r="F1774" s="55" t="s">
        <v>3504</v>
      </c>
      <c r="G1774" s="54" t="s">
        <v>4422</v>
      </c>
      <c r="H1774" s="54" t="s">
        <v>4422</v>
      </c>
      <c r="I1774" s="54" t="s">
        <v>4422</v>
      </c>
      <c r="J1774" s="34">
        <v>1</v>
      </c>
      <c r="K1774" s="34">
        <v>10</v>
      </c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  <c r="X1774" s="34">
        <v>1</v>
      </c>
      <c r="Y1774" s="34">
        <v>45</v>
      </c>
      <c r="Z1774" s="34"/>
      <c r="AA1774" s="34"/>
      <c r="AB1774" s="34"/>
      <c r="AC1774" s="34"/>
      <c r="AD1774" s="34"/>
      <c r="AE1774" s="34"/>
      <c r="AF1774" s="34"/>
      <c r="AG1774" s="34"/>
      <c r="AH1774" s="34">
        <v>1</v>
      </c>
      <c r="AI1774" s="34">
        <f t="shared" si="90"/>
        <v>22.5</v>
      </c>
      <c r="AJ1774" s="34"/>
      <c r="AK1774" s="34"/>
      <c r="AL1774" s="34"/>
      <c r="AM1774" s="34"/>
      <c r="AN1774" s="34"/>
      <c r="AO1774" s="34"/>
      <c r="AP1774" s="293">
        <f>MAX(K1774,M1774,O1774,Q1774,S1774,U1774,W1774,Y1774,AA1774,AC1774,AE1774,AG1774,AI1774,AK1774,AM1774,AO1774)*VLOOKUP(I1774,'5.- Instrumental'!$B$6:$O$303,14,FALSE)</f>
        <v>0</v>
      </c>
      <c r="AQ1774" s="356">
        <f>VLOOKUP(C1774,'6.- Insumos'!$B$5:$K$2417,10,FALSE)</f>
        <v>127.35866874999999</v>
      </c>
      <c r="AR1774" s="293" t="s">
        <v>3270</v>
      </c>
      <c r="AS1774" s="293">
        <f t="shared" si="91"/>
        <v>127.35866874999999</v>
      </c>
      <c r="AU1774" s="357"/>
    </row>
    <row r="1775" spans="2:47" ht="25.5">
      <c r="B1775" s="52">
        <v>1769</v>
      </c>
      <c r="C1775" s="334">
        <v>78711</v>
      </c>
      <c r="D1775" s="368" t="s">
        <v>4493</v>
      </c>
      <c r="E1775" s="55" t="s">
        <v>3503</v>
      </c>
      <c r="F1775" s="55" t="s">
        <v>3504</v>
      </c>
      <c r="G1775" s="54" t="s">
        <v>4422</v>
      </c>
      <c r="H1775" s="54" t="s">
        <v>4422</v>
      </c>
      <c r="I1775" s="54" t="s">
        <v>4422</v>
      </c>
      <c r="J1775" s="34">
        <v>1</v>
      </c>
      <c r="K1775" s="34">
        <v>10</v>
      </c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  <c r="X1775" s="34">
        <v>1</v>
      </c>
      <c r="Y1775" s="34">
        <v>55</v>
      </c>
      <c r="Z1775" s="34"/>
      <c r="AA1775" s="34"/>
      <c r="AB1775" s="34"/>
      <c r="AC1775" s="34"/>
      <c r="AD1775" s="34"/>
      <c r="AE1775" s="34"/>
      <c r="AF1775" s="34"/>
      <c r="AG1775" s="34"/>
      <c r="AH1775" s="34">
        <v>1</v>
      </c>
      <c r="AI1775" s="34">
        <f t="shared" si="90"/>
        <v>27.5</v>
      </c>
      <c r="AJ1775" s="34"/>
      <c r="AK1775" s="34"/>
      <c r="AL1775" s="34"/>
      <c r="AM1775" s="34"/>
      <c r="AN1775" s="34"/>
      <c r="AO1775" s="34"/>
      <c r="AP1775" s="293">
        <f>MAX(K1775,M1775,O1775,Q1775,S1775,U1775,W1775,Y1775,AA1775,AC1775,AE1775,AG1775,AI1775,AK1775,AM1775,AO1775)*VLOOKUP(I1775,'5.- Instrumental'!$B$6:$O$303,14,FALSE)</f>
        <v>0</v>
      </c>
      <c r="AQ1775" s="356">
        <f>VLOOKUP(C1775,'6.- Insumos'!$B$5:$K$2417,10,FALSE)</f>
        <v>127.35866874999999</v>
      </c>
      <c r="AR1775" s="293" t="s">
        <v>3270</v>
      </c>
      <c r="AS1775" s="293">
        <f t="shared" si="91"/>
        <v>127.35866874999999</v>
      </c>
      <c r="AU1775" s="357"/>
    </row>
    <row r="1776" spans="2:47" ht="25.5">
      <c r="B1776" s="52">
        <v>1770</v>
      </c>
      <c r="C1776" s="334">
        <v>78712</v>
      </c>
      <c r="D1776" s="368" t="s">
        <v>4494</v>
      </c>
      <c r="E1776" s="55" t="s">
        <v>3503</v>
      </c>
      <c r="F1776" s="55" t="s">
        <v>3504</v>
      </c>
      <c r="G1776" s="54" t="s">
        <v>4422</v>
      </c>
      <c r="H1776" s="54" t="s">
        <v>4422</v>
      </c>
      <c r="I1776" s="54" t="s">
        <v>4422</v>
      </c>
      <c r="J1776" s="34">
        <v>1</v>
      </c>
      <c r="K1776" s="34">
        <v>10</v>
      </c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>
        <v>1</v>
      </c>
      <c r="Y1776" s="34">
        <v>45</v>
      </c>
      <c r="Z1776" s="34"/>
      <c r="AA1776" s="34"/>
      <c r="AB1776" s="34"/>
      <c r="AC1776" s="34"/>
      <c r="AD1776" s="34"/>
      <c r="AE1776" s="34"/>
      <c r="AF1776" s="34"/>
      <c r="AG1776" s="34"/>
      <c r="AH1776" s="34">
        <v>1</v>
      </c>
      <c r="AI1776" s="34">
        <f t="shared" si="90"/>
        <v>22.5</v>
      </c>
      <c r="AJ1776" s="34"/>
      <c r="AK1776" s="34"/>
      <c r="AL1776" s="34"/>
      <c r="AM1776" s="34"/>
      <c r="AN1776" s="34"/>
      <c r="AO1776" s="34"/>
      <c r="AP1776" s="293">
        <f>MAX(K1776,M1776,O1776,Q1776,S1776,U1776,W1776,Y1776,AA1776,AC1776,AE1776,AG1776,AI1776,AK1776,AM1776,AO1776)*VLOOKUP(I1776,'5.- Instrumental'!$B$6:$O$303,14,FALSE)</f>
        <v>0</v>
      </c>
      <c r="AQ1776" s="356">
        <f>VLOOKUP(C1776,'6.- Insumos'!$B$5:$K$2417,10,FALSE)</f>
        <v>127.35866874999999</v>
      </c>
      <c r="AR1776" s="293" t="s">
        <v>3270</v>
      </c>
      <c r="AS1776" s="293">
        <f t="shared" si="91"/>
        <v>127.35866874999999</v>
      </c>
      <c r="AU1776" s="357"/>
    </row>
    <row r="1777" spans="2:47" ht="25.5">
      <c r="B1777" s="52">
        <v>1771</v>
      </c>
      <c r="C1777" s="334">
        <v>78713</v>
      </c>
      <c r="D1777" s="368" t="s">
        <v>4495</v>
      </c>
      <c r="E1777" s="55" t="s">
        <v>3503</v>
      </c>
      <c r="F1777" s="55" t="s">
        <v>3504</v>
      </c>
      <c r="G1777" s="54" t="s">
        <v>4422</v>
      </c>
      <c r="H1777" s="54" t="s">
        <v>4422</v>
      </c>
      <c r="I1777" s="54" t="s">
        <v>4422</v>
      </c>
      <c r="J1777" s="34">
        <v>1</v>
      </c>
      <c r="K1777" s="34">
        <v>10</v>
      </c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  <c r="X1777" s="34">
        <v>1</v>
      </c>
      <c r="Y1777" s="34">
        <v>45</v>
      </c>
      <c r="Z1777" s="34"/>
      <c r="AA1777" s="34"/>
      <c r="AB1777" s="34"/>
      <c r="AC1777" s="34"/>
      <c r="AD1777" s="34"/>
      <c r="AE1777" s="34"/>
      <c r="AF1777" s="34"/>
      <c r="AG1777" s="34"/>
      <c r="AH1777" s="34">
        <v>1</v>
      </c>
      <c r="AI1777" s="34">
        <f t="shared" si="90"/>
        <v>22.5</v>
      </c>
      <c r="AJ1777" s="34"/>
      <c r="AK1777" s="34"/>
      <c r="AL1777" s="34"/>
      <c r="AM1777" s="34"/>
      <c r="AN1777" s="34"/>
      <c r="AO1777" s="34"/>
      <c r="AP1777" s="293">
        <f>MAX(K1777,M1777,O1777,Q1777,S1777,U1777,W1777,Y1777,AA1777,AC1777,AE1777,AG1777,AI1777,AK1777,AM1777,AO1777)*VLOOKUP(I1777,'5.- Instrumental'!$B$6:$O$303,14,FALSE)</f>
        <v>0</v>
      </c>
      <c r="AQ1777" s="356">
        <f>VLOOKUP(C1777,'6.- Insumos'!$B$5:$K$2417,10,FALSE)</f>
        <v>127.35866874999999</v>
      </c>
      <c r="AR1777" s="293" t="s">
        <v>3270</v>
      </c>
      <c r="AS1777" s="293">
        <f t="shared" si="91"/>
        <v>127.35866874999999</v>
      </c>
      <c r="AU1777" s="357"/>
    </row>
    <row r="1778" spans="2:47" ht="25.5">
      <c r="B1778" s="52">
        <v>1772</v>
      </c>
      <c r="C1778" s="334">
        <v>78714</v>
      </c>
      <c r="D1778" s="368" t="s">
        <v>4496</v>
      </c>
      <c r="E1778" s="55" t="s">
        <v>3503</v>
      </c>
      <c r="F1778" s="55" t="s">
        <v>3504</v>
      </c>
      <c r="G1778" s="54" t="s">
        <v>4422</v>
      </c>
      <c r="H1778" s="54" t="s">
        <v>4422</v>
      </c>
      <c r="I1778" s="54" t="s">
        <v>4422</v>
      </c>
      <c r="J1778" s="34">
        <v>1</v>
      </c>
      <c r="K1778" s="34">
        <v>10</v>
      </c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  <c r="X1778" s="34">
        <v>1</v>
      </c>
      <c r="Y1778" s="34">
        <v>45</v>
      </c>
      <c r="Z1778" s="34"/>
      <c r="AA1778" s="34"/>
      <c r="AB1778" s="34"/>
      <c r="AC1778" s="34"/>
      <c r="AD1778" s="34"/>
      <c r="AE1778" s="34"/>
      <c r="AF1778" s="34"/>
      <c r="AG1778" s="34"/>
      <c r="AH1778" s="34">
        <v>1</v>
      </c>
      <c r="AI1778" s="34">
        <f t="shared" si="90"/>
        <v>22.5</v>
      </c>
      <c r="AJ1778" s="34"/>
      <c r="AK1778" s="34"/>
      <c r="AL1778" s="34"/>
      <c r="AM1778" s="34"/>
      <c r="AN1778" s="34"/>
      <c r="AO1778" s="34"/>
      <c r="AP1778" s="293">
        <f>MAX(K1778,M1778,O1778,Q1778,S1778,U1778,W1778,Y1778,AA1778,AC1778,AE1778,AG1778,AI1778,AK1778,AM1778,AO1778)*VLOOKUP(I1778,'5.- Instrumental'!$B$6:$O$303,14,FALSE)</f>
        <v>0</v>
      </c>
      <c r="AQ1778" s="356">
        <f>VLOOKUP(C1778,'6.- Insumos'!$B$5:$K$2417,10,FALSE)</f>
        <v>127.35866874999999</v>
      </c>
      <c r="AR1778" s="293" t="s">
        <v>3270</v>
      </c>
      <c r="AS1778" s="293">
        <f t="shared" si="91"/>
        <v>127.35866874999999</v>
      </c>
      <c r="AU1778" s="357"/>
    </row>
    <row r="1779" spans="2:47" ht="25.5">
      <c r="B1779" s="52">
        <v>1773</v>
      </c>
      <c r="C1779" s="334">
        <v>78716</v>
      </c>
      <c r="D1779" s="364" t="s">
        <v>4497</v>
      </c>
      <c r="E1779" s="55" t="s">
        <v>3503</v>
      </c>
      <c r="F1779" s="55" t="s">
        <v>3504</v>
      </c>
      <c r="G1779" s="54" t="s">
        <v>4422</v>
      </c>
      <c r="H1779" s="54" t="s">
        <v>4422</v>
      </c>
      <c r="I1779" s="54" t="s">
        <v>4422</v>
      </c>
      <c r="J1779" s="34">
        <v>1</v>
      </c>
      <c r="K1779" s="34">
        <v>10</v>
      </c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  <c r="X1779" s="34">
        <v>1</v>
      </c>
      <c r="Y1779" s="34">
        <v>50</v>
      </c>
      <c r="Z1779" s="34"/>
      <c r="AA1779" s="34"/>
      <c r="AB1779" s="34"/>
      <c r="AC1779" s="34"/>
      <c r="AD1779" s="34"/>
      <c r="AE1779" s="34"/>
      <c r="AF1779" s="34"/>
      <c r="AG1779" s="34"/>
      <c r="AH1779" s="34">
        <v>1</v>
      </c>
      <c r="AI1779" s="34">
        <f t="shared" si="90"/>
        <v>25</v>
      </c>
      <c r="AJ1779" s="34"/>
      <c r="AK1779" s="34"/>
      <c r="AL1779" s="34"/>
      <c r="AM1779" s="34"/>
      <c r="AN1779" s="34"/>
      <c r="AO1779" s="34"/>
      <c r="AP1779" s="293">
        <f>MAX(K1779,M1779,O1779,Q1779,S1779,U1779,W1779,Y1779,AA1779,AC1779,AE1779,AG1779,AI1779,AK1779,AM1779,AO1779)*VLOOKUP(I1779,'5.- Instrumental'!$B$6:$O$303,14,FALSE)</f>
        <v>0</v>
      </c>
      <c r="AQ1779" s="356">
        <f>VLOOKUP(C1779,'6.- Insumos'!$B$5:$K$2417,10,FALSE)</f>
        <v>127.35866874999999</v>
      </c>
      <c r="AR1779" s="293" t="s">
        <v>3270</v>
      </c>
      <c r="AS1779" s="293">
        <f t="shared" si="91"/>
        <v>127.35866874999999</v>
      </c>
      <c r="AU1779" s="357"/>
    </row>
    <row r="1780" spans="2:47">
      <c r="B1780" s="52">
        <v>1774</v>
      </c>
      <c r="C1780" s="334">
        <v>78730</v>
      </c>
      <c r="D1780" s="81" t="s">
        <v>4498</v>
      </c>
      <c r="E1780" s="55" t="s">
        <v>3503</v>
      </c>
      <c r="F1780" s="55" t="s">
        <v>3504</v>
      </c>
      <c r="G1780" s="54" t="s">
        <v>4422</v>
      </c>
      <c r="H1780" s="54" t="s">
        <v>4422</v>
      </c>
      <c r="I1780" s="54" t="s">
        <v>4422</v>
      </c>
      <c r="J1780" s="34">
        <v>1</v>
      </c>
      <c r="K1780" s="34">
        <v>10</v>
      </c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>
        <v>1</v>
      </c>
      <c r="Y1780" s="34">
        <v>30</v>
      </c>
      <c r="Z1780" s="34"/>
      <c r="AA1780" s="34"/>
      <c r="AB1780" s="34"/>
      <c r="AC1780" s="34"/>
      <c r="AD1780" s="34"/>
      <c r="AE1780" s="34"/>
      <c r="AF1780" s="34"/>
      <c r="AG1780" s="34"/>
      <c r="AH1780" s="34">
        <v>1</v>
      </c>
      <c r="AI1780" s="34">
        <f t="shared" si="90"/>
        <v>15</v>
      </c>
      <c r="AJ1780" s="34"/>
      <c r="AK1780" s="34"/>
      <c r="AL1780" s="34"/>
      <c r="AM1780" s="34"/>
      <c r="AN1780" s="34"/>
      <c r="AO1780" s="34"/>
      <c r="AP1780" s="293">
        <f>MAX(K1780,M1780,O1780,Q1780,S1780,U1780,W1780,Y1780,AA1780,AC1780,AE1780,AG1780,AI1780,AK1780,AM1780,AO1780)*VLOOKUP(I1780,'5.- Instrumental'!$B$6:$O$303,14,FALSE)</f>
        <v>0</v>
      </c>
      <c r="AQ1780" s="356">
        <f>VLOOKUP(C1780,'6.- Insumos'!$B$5:$K$2417,10,FALSE)</f>
        <v>127.35866874999999</v>
      </c>
      <c r="AR1780" s="293" t="s">
        <v>3270</v>
      </c>
      <c r="AS1780" s="293">
        <f t="shared" si="91"/>
        <v>127.35866874999999</v>
      </c>
      <c r="AU1780" s="357"/>
    </row>
    <row r="1781" spans="2:47" ht="25.5">
      <c r="B1781" s="52">
        <v>1775</v>
      </c>
      <c r="C1781" s="334">
        <v>78740</v>
      </c>
      <c r="D1781" s="81" t="s">
        <v>4499</v>
      </c>
      <c r="E1781" s="55" t="s">
        <v>3503</v>
      </c>
      <c r="F1781" s="55" t="s">
        <v>3504</v>
      </c>
      <c r="G1781" s="54" t="s">
        <v>4422</v>
      </c>
      <c r="H1781" s="54" t="s">
        <v>4422</v>
      </c>
      <c r="I1781" s="54" t="s">
        <v>4422</v>
      </c>
      <c r="J1781" s="34">
        <v>1</v>
      </c>
      <c r="K1781" s="34">
        <v>10</v>
      </c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>
        <v>1</v>
      </c>
      <c r="Y1781" s="34">
        <v>45</v>
      </c>
      <c r="Z1781" s="34"/>
      <c r="AA1781" s="34"/>
      <c r="AB1781" s="34"/>
      <c r="AC1781" s="34"/>
      <c r="AD1781" s="34"/>
      <c r="AE1781" s="34"/>
      <c r="AF1781" s="34"/>
      <c r="AG1781" s="34"/>
      <c r="AH1781" s="34">
        <v>1</v>
      </c>
      <c r="AI1781" s="34">
        <f t="shared" si="90"/>
        <v>22.5</v>
      </c>
      <c r="AJ1781" s="34"/>
      <c r="AK1781" s="34"/>
      <c r="AL1781" s="34"/>
      <c r="AM1781" s="34"/>
      <c r="AN1781" s="34"/>
      <c r="AO1781" s="34"/>
      <c r="AP1781" s="293">
        <f>MAX(K1781,M1781,O1781,Q1781,S1781,U1781,W1781,Y1781,AA1781,AC1781,AE1781,AG1781,AI1781,AK1781,AM1781,AO1781)*VLOOKUP(I1781,'5.- Instrumental'!$B$6:$O$303,14,FALSE)</f>
        <v>0</v>
      </c>
      <c r="AQ1781" s="356">
        <f>VLOOKUP(C1781,'6.- Insumos'!$B$5:$K$2417,10,FALSE)</f>
        <v>127.35866874999999</v>
      </c>
      <c r="AR1781" s="293" t="s">
        <v>3270</v>
      </c>
      <c r="AS1781" s="293">
        <f t="shared" si="91"/>
        <v>127.35866874999999</v>
      </c>
      <c r="AU1781" s="357"/>
    </row>
    <row r="1782" spans="2:47" ht="25.5">
      <c r="B1782" s="52">
        <v>1776</v>
      </c>
      <c r="C1782" s="334">
        <v>78741</v>
      </c>
      <c r="D1782" s="81" t="s">
        <v>4500</v>
      </c>
      <c r="E1782" s="55" t="s">
        <v>3503</v>
      </c>
      <c r="F1782" s="55" t="s">
        <v>3504</v>
      </c>
      <c r="G1782" s="54" t="s">
        <v>4422</v>
      </c>
      <c r="H1782" s="54" t="s">
        <v>4422</v>
      </c>
      <c r="I1782" s="54" t="s">
        <v>4422</v>
      </c>
      <c r="J1782" s="34">
        <v>1</v>
      </c>
      <c r="K1782" s="34">
        <v>10</v>
      </c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  <c r="X1782" s="34">
        <v>1</v>
      </c>
      <c r="Y1782" s="34">
        <v>55</v>
      </c>
      <c r="Z1782" s="34"/>
      <c r="AA1782" s="34"/>
      <c r="AB1782" s="34"/>
      <c r="AC1782" s="34"/>
      <c r="AD1782" s="34"/>
      <c r="AE1782" s="34"/>
      <c r="AF1782" s="34"/>
      <c r="AG1782" s="34"/>
      <c r="AH1782" s="34">
        <v>1</v>
      </c>
      <c r="AI1782" s="34">
        <f t="shared" si="90"/>
        <v>27.5</v>
      </c>
      <c r="AJ1782" s="34"/>
      <c r="AK1782" s="34"/>
      <c r="AL1782" s="34"/>
      <c r="AM1782" s="34"/>
      <c r="AN1782" s="34"/>
      <c r="AO1782" s="34"/>
      <c r="AP1782" s="293">
        <f>MAX(K1782,M1782,O1782,Q1782,S1782,U1782,W1782,Y1782,AA1782,AC1782,AE1782,AG1782,AI1782,AK1782,AM1782,AO1782)*VLOOKUP(I1782,'5.- Instrumental'!$B$6:$O$303,14,FALSE)</f>
        <v>0</v>
      </c>
      <c r="AQ1782" s="356">
        <f>VLOOKUP(C1782,'6.- Insumos'!$B$5:$K$2417,10,FALSE)</f>
        <v>127.35866874999999</v>
      </c>
      <c r="AR1782" s="293" t="s">
        <v>3270</v>
      </c>
      <c r="AS1782" s="293">
        <f t="shared" si="91"/>
        <v>127.35866874999999</v>
      </c>
      <c r="AU1782" s="357"/>
    </row>
    <row r="1783" spans="2:47" ht="25.5">
      <c r="B1783" s="52">
        <v>1777</v>
      </c>
      <c r="C1783" s="334">
        <v>78761</v>
      </c>
      <c r="D1783" s="81" t="s">
        <v>4501</v>
      </c>
      <c r="E1783" s="55" t="s">
        <v>3503</v>
      </c>
      <c r="F1783" s="55" t="s">
        <v>3504</v>
      </c>
      <c r="G1783" s="54" t="s">
        <v>4422</v>
      </c>
      <c r="H1783" s="54" t="s">
        <v>4422</v>
      </c>
      <c r="I1783" s="54" t="s">
        <v>4422</v>
      </c>
      <c r="J1783" s="34">
        <v>1</v>
      </c>
      <c r="K1783" s="34">
        <v>10</v>
      </c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  <c r="X1783" s="34">
        <v>1</v>
      </c>
      <c r="Y1783" s="34">
        <v>30</v>
      </c>
      <c r="Z1783" s="34"/>
      <c r="AA1783" s="34"/>
      <c r="AB1783" s="34"/>
      <c r="AC1783" s="34"/>
      <c r="AD1783" s="34"/>
      <c r="AE1783" s="34"/>
      <c r="AF1783" s="34"/>
      <c r="AG1783" s="34"/>
      <c r="AH1783" s="34">
        <v>1</v>
      </c>
      <c r="AI1783" s="34">
        <f t="shared" si="90"/>
        <v>15</v>
      </c>
      <c r="AJ1783" s="34"/>
      <c r="AK1783" s="34"/>
      <c r="AL1783" s="34"/>
      <c r="AM1783" s="34"/>
      <c r="AN1783" s="34"/>
      <c r="AO1783" s="34"/>
      <c r="AP1783" s="293">
        <f>MAX(K1783,M1783,O1783,Q1783,S1783,U1783,W1783,Y1783,AA1783,AC1783,AE1783,AG1783,AI1783,AK1783,AM1783,AO1783)*VLOOKUP(I1783,'5.- Instrumental'!$B$6:$O$303,14,FALSE)</f>
        <v>0</v>
      </c>
      <c r="AQ1783" s="356">
        <f>VLOOKUP(C1783,'6.- Insumos'!$B$5:$K$2417,10,FALSE)</f>
        <v>127.35866874999999</v>
      </c>
      <c r="AR1783" s="293" t="s">
        <v>3270</v>
      </c>
      <c r="AS1783" s="293">
        <f t="shared" si="91"/>
        <v>127.35866874999999</v>
      </c>
      <c r="AU1783" s="357"/>
    </row>
    <row r="1784" spans="2:47" ht="25.5">
      <c r="B1784" s="52">
        <v>1778</v>
      </c>
      <c r="C1784" s="334">
        <v>78762</v>
      </c>
      <c r="D1784" s="368" t="s">
        <v>4502</v>
      </c>
      <c r="E1784" s="55" t="s">
        <v>3503</v>
      </c>
      <c r="F1784" s="55" t="s">
        <v>3504</v>
      </c>
      <c r="G1784" s="54" t="s">
        <v>4422</v>
      </c>
      <c r="H1784" s="54" t="s">
        <v>4422</v>
      </c>
      <c r="I1784" s="54" t="s">
        <v>4422</v>
      </c>
      <c r="J1784" s="34">
        <v>1</v>
      </c>
      <c r="K1784" s="34">
        <v>10</v>
      </c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  <c r="X1784" s="34">
        <v>1</v>
      </c>
      <c r="Y1784" s="34">
        <v>30</v>
      </c>
      <c r="Z1784" s="34"/>
      <c r="AA1784" s="34"/>
      <c r="AB1784" s="34"/>
      <c r="AC1784" s="34"/>
      <c r="AD1784" s="34"/>
      <c r="AE1784" s="34"/>
      <c r="AF1784" s="34"/>
      <c r="AG1784" s="34"/>
      <c r="AH1784" s="34">
        <v>1</v>
      </c>
      <c r="AI1784" s="34">
        <f t="shared" si="90"/>
        <v>15</v>
      </c>
      <c r="AJ1784" s="34"/>
      <c r="AK1784" s="34"/>
      <c r="AL1784" s="34"/>
      <c r="AM1784" s="34"/>
      <c r="AN1784" s="34"/>
      <c r="AO1784" s="34"/>
      <c r="AP1784" s="293">
        <f>MAX(K1784,M1784,O1784,Q1784,S1784,U1784,W1784,Y1784,AA1784,AC1784,AE1784,AG1784,AI1784,AK1784,AM1784,AO1784)*VLOOKUP(I1784,'5.- Instrumental'!$B$6:$O$303,14,FALSE)</f>
        <v>0</v>
      </c>
      <c r="AQ1784" s="356">
        <f>VLOOKUP(C1784,'6.- Insumos'!$B$5:$K$2417,10,FALSE)</f>
        <v>127.35866874999999</v>
      </c>
      <c r="AR1784" s="293" t="s">
        <v>3270</v>
      </c>
      <c r="AS1784" s="293">
        <f t="shared" si="91"/>
        <v>127.35866874999999</v>
      </c>
      <c r="AU1784" s="357"/>
    </row>
    <row r="1785" spans="2:47">
      <c r="B1785" s="52">
        <v>1779</v>
      </c>
      <c r="C1785" s="334">
        <v>78802</v>
      </c>
      <c r="D1785" s="368" t="s">
        <v>4503</v>
      </c>
      <c r="E1785" s="55" t="s">
        <v>3503</v>
      </c>
      <c r="F1785" s="55" t="s">
        <v>3504</v>
      </c>
      <c r="G1785" s="54" t="s">
        <v>4422</v>
      </c>
      <c r="H1785" s="54" t="s">
        <v>4422</v>
      </c>
      <c r="I1785" s="54" t="s">
        <v>4422</v>
      </c>
      <c r="J1785" s="34">
        <v>1</v>
      </c>
      <c r="K1785" s="34">
        <v>10</v>
      </c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  <c r="X1785" s="34">
        <v>1</v>
      </c>
      <c r="Y1785" s="34">
        <v>30</v>
      </c>
      <c r="Z1785" s="34"/>
      <c r="AA1785" s="34"/>
      <c r="AB1785" s="34"/>
      <c r="AC1785" s="34"/>
      <c r="AD1785" s="34"/>
      <c r="AE1785" s="34"/>
      <c r="AF1785" s="34"/>
      <c r="AG1785" s="34"/>
      <c r="AH1785" s="34">
        <v>1</v>
      </c>
      <c r="AI1785" s="34">
        <f t="shared" si="90"/>
        <v>15</v>
      </c>
      <c r="AJ1785" s="34"/>
      <c r="AK1785" s="34"/>
      <c r="AL1785" s="34"/>
      <c r="AM1785" s="34"/>
      <c r="AN1785" s="34"/>
      <c r="AO1785" s="34"/>
      <c r="AP1785" s="293">
        <f>MAX(K1785,M1785,O1785,Q1785,S1785,U1785,W1785,Y1785,AA1785,AC1785,AE1785,AG1785,AI1785,AK1785,AM1785,AO1785)*VLOOKUP(I1785,'5.- Instrumental'!$B$6:$O$303,14,FALSE)</f>
        <v>0</v>
      </c>
      <c r="AQ1785" s="356">
        <f>VLOOKUP(C1785,'6.- Insumos'!$B$5:$K$2417,10,FALSE)</f>
        <v>127.35866874999999</v>
      </c>
      <c r="AR1785" s="293" t="s">
        <v>3270</v>
      </c>
      <c r="AS1785" s="293">
        <f t="shared" si="91"/>
        <v>127.35866874999999</v>
      </c>
      <c r="AU1785" s="357"/>
    </row>
    <row r="1786" spans="2:47">
      <c r="B1786" s="52">
        <v>1780</v>
      </c>
      <c r="C1786" s="334">
        <v>78808</v>
      </c>
      <c r="D1786" s="368" t="s">
        <v>4504</v>
      </c>
      <c r="E1786" s="55" t="s">
        <v>3503</v>
      </c>
      <c r="F1786" s="55" t="s">
        <v>3504</v>
      </c>
      <c r="G1786" s="54" t="s">
        <v>4422</v>
      </c>
      <c r="H1786" s="54" t="s">
        <v>4422</v>
      </c>
      <c r="I1786" s="54" t="s">
        <v>4422</v>
      </c>
      <c r="J1786" s="34">
        <v>1</v>
      </c>
      <c r="K1786" s="34">
        <v>10</v>
      </c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>
        <v>1</v>
      </c>
      <c r="Y1786" s="34">
        <v>45</v>
      </c>
      <c r="Z1786" s="34"/>
      <c r="AA1786" s="34"/>
      <c r="AB1786" s="34"/>
      <c r="AC1786" s="34"/>
      <c r="AD1786" s="34"/>
      <c r="AE1786" s="34"/>
      <c r="AF1786" s="34"/>
      <c r="AG1786" s="34"/>
      <c r="AH1786" s="34">
        <v>1</v>
      </c>
      <c r="AI1786" s="34">
        <f t="shared" si="90"/>
        <v>22.5</v>
      </c>
      <c r="AJ1786" s="34"/>
      <c r="AK1786" s="34"/>
      <c r="AL1786" s="34"/>
      <c r="AM1786" s="34"/>
      <c r="AN1786" s="34"/>
      <c r="AO1786" s="34"/>
      <c r="AP1786" s="293">
        <f>MAX(K1786,M1786,O1786,Q1786,S1786,U1786,W1786,Y1786,AA1786,AC1786,AE1786,AG1786,AI1786,AK1786,AM1786,AO1786)*VLOOKUP(I1786,'5.- Instrumental'!$B$6:$O$303,14,FALSE)</f>
        <v>0</v>
      </c>
      <c r="AQ1786" s="356">
        <f>VLOOKUP(C1786,'6.- Insumos'!$B$5:$K$2417,10,FALSE)</f>
        <v>127.35866874999999</v>
      </c>
      <c r="AR1786" s="293" t="s">
        <v>3270</v>
      </c>
      <c r="AS1786" s="293">
        <f t="shared" si="91"/>
        <v>127.35866874999999</v>
      </c>
      <c r="AU1786" s="357"/>
    </row>
    <row r="1787" spans="2:47" ht="25.5">
      <c r="B1787" s="52">
        <v>1781</v>
      </c>
      <c r="C1787" s="334">
        <v>78891</v>
      </c>
      <c r="D1787" s="81" t="s">
        <v>4505</v>
      </c>
      <c r="E1787" s="377" t="s">
        <v>3387</v>
      </c>
      <c r="F1787" s="378" t="s">
        <v>4523</v>
      </c>
      <c r="G1787" s="54" t="s">
        <v>4422</v>
      </c>
      <c r="H1787" s="54" t="s">
        <v>4422</v>
      </c>
      <c r="I1787" s="55" t="s">
        <v>3293</v>
      </c>
      <c r="J1787" s="34">
        <v>1</v>
      </c>
      <c r="K1787" s="34">
        <v>30</v>
      </c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  <c r="X1787" s="34">
        <v>1</v>
      </c>
      <c r="Y1787" s="34">
        <v>30</v>
      </c>
      <c r="Z1787" s="34"/>
      <c r="AA1787" s="34"/>
      <c r="AB1787" s="34"/>
      <c r="AC1787" s="34"/>
      <c r="AD1787" s="34"/>
      <c r="AE1787" s="34"/>
      <c r="AF1787" s="34"/>
      <c r="AG1787" s="34"/>
      <c r="AH1787" s="34">
        <v>1</v>
      </c>
      <c r="AI1787" s="34">
        <f t="shared" si="90"/>
        <v>15</v>
      </c>
      <c r="AJ1787" s="34"/>
      <c r="AK1787" s="34"/>
      <c r="AL1787" s="34"/>
      <c r="AM1787" s="34"/>
      <c r="AN1787" s="34"/>
      <c r="AO1787" s="34"/>
      <c r="AP1787" s="293">
        <f>MAX(K1787,M1787,O1787,Q1787,S1787,U1787,W1787,Y1787,AA1787,AC1787,AE1787,AG1787,AI1787,AK1787,AM1787,AO1787)*VLOOKUP(I1787,'5.- Instrumental'!$B$6:$O$303,14,FALSE)</f>
        <v>6.2578914141414144E-2</v>
      </c>
      <c r="AQ1787" s="356">
        <f>VLOOKUP(C1787,'6.- Insumos'!$B$5:$K$2417,10,FALSE)</f>
        <v>23.18</v>
      </c>
      <c r="AR1787" s="293">
        <f>AP1787+AQ1787</f>
        <v>23.242578914141415</v>
      </c>
      <c r="AS1787" s="293">
        <f t="shared" si="91"/>
        <v>23.242578914141415</v>
      </c>
      <c r="AU1787" s="357"/>
    </row>
    <row r="1788" spans="2:47" ht="25.5">
      <c r="B1788" s="52">
        <v>1782</v>
      </c>
      <c r="C1788" s="334">
        <v>80048</v>
      </c>
      <c r="D1788" s="81" t="s">
        <v>4216</v>
      </c>
      <c r="E1788" s="55" t="s">
        <v>4506</v>
      </c>
      <c r="F1788" s="55" t="s">
        <v>4507</v>
      </c>
      <c r="G1788" s="54" t="s">
        <v>4422</v>
      </c>
      <c r="H1788" s="54" t="s">
        <v>4422</v>
      </c>
      <c r="I1788" s="54" t="s">
        <v>4422</v>
      </c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>
        <v>1</v>
      </c>
      <c r="AA1788" s="34">
        <v>5</v>
      </c>
      <c r="AB1788" s="34"/>
      <c r="AC1788" s="34"/>
      <c r="AD1788" s="34"/>
      <c r="AE1788" s="34"/>
      <c r="AF1788" s="34"/>
      <c r="AG1788" s="34"/>
      <c r="AH1788" s="34"/>
      <c r="AI1788" s="34"/>
      <c r="AJ1788" s="34">
        <v>1</v>
      </c>
      <c r="AK1788" s="34">
        <f>+AA1788</f>
        <v>5</v>
      </c>
      <c r="AL1788" s="34"/>
      <c r="AM1788" s="34"/>
      <c r="AN1788" s="34"/>
      <c r="AO1788" s="34"/>
      <c r="AP1788" s="293">
        <f>MAX(K1788,M1788,O1788,Q1788,S1788,U1788,W1788,Y1788,AA1788,AC1788,AE1788,AG1788,AI1788,AK1788,AM1788,AO1788)*VLOOKUP(I1788,'5.- Instrumental'!$B$6:$O$303,14,FALSE)</f>
        <v>0</v>
      </c>
      <c r="AQ1788" s="356">
        <f>VLOOKUP(C1788,'6.- Insumos'!$B$5:$K$2417,10,FALSE)</f>
        <v>8.3233800000000002</v>
      </c>
      <c r="AR1788" s="293">
        <f t="shared" ref="AR1788:AR1851" si="92">AP1788+AQ1788</f>
        <v>8.3233800000000002</v>
      </c>
      <c r="AS1788" s="293">
        <f t="shared" si="91"/>
        <v>8.3233800000000002</v>
      </c>
      <c r="AU1788" s="357"/>
    </row>
    <row r="1789" spans="2:47" ht="25.5">
      <c r="B1789" s="52">
        <v>1783</v>
      </c>
      <c r="C1789" s="334">
        <v>80051</v>
      </c>
      <c r="D1789" s="81" t="s">
        <v>4217</v>
      </c>
      <c r="E1789" s="55" t="s">
        <v>4506</v>
      </c>
      <c r="F1789" s="55" t="s">
        <v>4507</v>
      </c>
      <c r="G1789" s="54" t="s">
        <v>4422</v>
      </c>
      <c r="H1789" s="54" t="s">
        <v>4422</v>
      </c>
      <c r="I1789" s="54" t="s">
        <v>4422</v>
      </c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>
        <v>1</v>
      </c>
      <c r="AA1789" s="34">
        <v>5</v>
      </c>
      <c r="AB1789" s="34"/>
      <c r="AC1789" s="34"/>
      <c r="AD1789" s="34"/>
      <c r="AE1789" s="34"/>
      <c r="AF1789" s="34"/>
      <c r="AG1789" s="34"/>
      <c r="AH1789" s="34"/>
      <c r="AI1789" s="34"/>
      <c r="AJ1789" s="34">
        <v>1</v>
      </c>
      <c r="AK1789" s="34">
        <f>+AA1789</f>
        <v>5</v>
      </c>
      <c r="AL1789" s="34"/>
      <c r="AM1789" s="34"/>
      <c r="AN1789" s="34"/>
      <c r="AO1789" s="34"/>
      <c r="AP1789" s="293">
        <f>MAX(K1789,M1789,O1789,Q1789,S1789,U1789,W1789,Y1789,AA1789,AC1789,AE1789,AG1789,AI1789,AK1789,AM1789,AO1789)*VLOOKUP(I1789,'5.- Instrumental'!$B$6:$O$303,14,FALSE)</f>
        <v>0</v>
      </c>
      <c r="AQ1789" s="356">
        <f>VLOOKUP(C1789,'6.- Insumos'!$B$5:$K$2417,10,FALSE)</f>
        <v>1.5009033333333333</v>
      </c>
      <c r="AR1789" s="293">
        <f t="shared" si="92"/>
        <v>1.5009033333333333</v>
      </c>
      <c r="AS1789" s="293">
        <f t="shared" si="91"/>
        <v>1.5009033333333333</v>
      </c>
      <c r="AU1789" s="357"/>
    </row>
    <row r="1790" spans="2:47" ht="38.25">
      <c r="B1790" s="52">
        <v>1784</v>
      </c>
      <c r="C1790" s="334">
        <v>80055</v>
      </c>
      <c r="D1790" s="81" t="s">
        <v>4508</v>
      </c>
      <c r="E1790" s="55" t="s">
        <v>4506</v>
      </c>
      <c r="F1790" s="55" t="s">
        <v>4507</v>
      </c>
      <c r="G1790" s="54" t="s">
        <v>4422</v>
      </c>
      <c r="H1790" s="54" t="s">
        <v>4422</v>
      </c>
      <c r="I1790" s="54" t="s">
        <v>4422</v>
      </c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>
        <v>1</v>
      </c>
      <c r="AA1790" s="34">
        <v>5</v>
      </c>
      <c r="AB1790" s="34"/>
      <c r="AC1790" s="34"/>
      <c r="AD1790" s="34"/>
      <c r="AE1790" s="34"/>
      <c r="AF1790" s="34"/>
      <c r="AG1790" s="34"/>
      <c r="AH1790" s="34"/>
      <c r="AI1790" s="34"/>
      <c r="AJ1790" s="34">
        <v>1</v>
      </c>
      <c r="AK1790" s="34">
        <f t="shared" ref="AK1790:AK1853" si="93">+AA1790</f>
        <v>5</v>
      </c>
      <c r="AL1790" s="34"/>
      <c r="AM1790" s="34"/>
      <c r="AN1790" s="34"/>
      <c r="AO1790" s="34"/>
      <c r="AP1790" s="293">
        <f>MAX(K1790,M1790,O1790,Q1790,S1790,U1790,W1790,Y1790,AA1790,AC1790,AE1790,AG1790,AI1790,AK1790,AM1790,AO1790)*VLOOKUP(I1790,'5.- Instrumental'!$B$6:$O$303,14,FALSE)</f>
        <v>0</v>
      </c>
      <c r="AQ1790" s="356">
        <f>VLOOKUP(C1790,'6.- Insumos'!$B$5:$K$2417,10,FALSE)</f>
        <v>8.3233800000000002</v>
      </c>
      <c r="AR1790" s="293">
        <f t="shared" si="92"/>
        <v>8.3233800000000002</v>
      </c>
      <c r="AS1790" s="293">
        <f t="shared" si="91"/>
        <v>8.3233800000000002</v>
      </c>
      <c r="AU1790" s="357"/>
    </row>
    <row r="1791" spans="2:47" ht="76.5">
      <c r="B1791" s="52">
        <v>1785</v>
      </c>
      <c r="C1791" s="334">
        <v>80057</v>
      </c>
      <c r="D1791" s="81" t="s">
        <v>2779</v>
      </c>
      <c r="E1791" s="55" t="s">
        <v>4506</v>
      </c>
      <c r="F1791" s="55" t="s">
        <v>4507</v>
      </c>
      <c r="G1791" s="54" t="s">
        <v>4422</v>
      </c>
      <c r="H1791" s="54" t="s">
        <v>4422</v>
      </c>
      <c r="I1791" s="54" t="s">
        <v>4422</v>
      </c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>
        <v>1</v>
      </c>
      <c r="AA1791" s="34">
        <v>5</v>
      </c>
      <c r="AB1791" s="34"/>
      <c r="AC1791" s="34"/>
      <c r="AD1791" s="34"/>
      <c r="AE1791" s="34"/>
      <c r="AF1791" s="34"/>
      <c r="AG1791" s="34"/>
      <c r="AH1791" s="34"/>
      <c r="AI1791" s="34"/>
      <c r="AJ1791" s="34">
        <v>1</v>
      </c>
      <c r="AK1791" s="34">
        <f t="shared" si="93"/>
        <v>5</v>
      </c>
      <c r="AL1791" s="34"/>
      <c r="AM1791" s="34"/>
      <c r="AN1791" s="34"/>
      <c r="AO1791" s="34"/>
      <c r="AP1791" s="293">
        <f>MAX(K1791,M1791,O1791,Q1791,S1791,U1791,W1791,Y1791,AA1791,AC1791,AE1791,AG1791,AI1791,AK1791,AM1791,AO1791)*VLOOKUP(I1791,'5.- Instrumental'!$B$6:$O$303,14,FALSE)</f>
        <v>0</v>
      </c>
      <c r="AQ1791" s="356">
        <f>VLOOKUP(C1791,'6.- Insumos'!$B$5:$K$2417,10,FALSE)</f>
        <v>8.3233800000000002</v>
      </c>
      <c r="AR1791" s="293">
        <f t="shared" si="92"/>
        <v>8.3233800000000002</v>
      </c>
      <c r="AS1791" s="293">
        <f t="shared" si="91"/>
        <v>8.3233800000000002</v>
      </c>
      <c r="AU1791" s="357"/>
    </row>
    <row r="1792" spans="2:47" ht="102">
      <c r="B1792" s="52">
        <v>1786</v>
      </c>
      <c r="C1792" s="334">
        <v>80058</v>
      </c>
      <c r="D1792" s="81" t="s">
        <v>2780</v>
      </c>
      <c r="E1792" s="55" t="s">
        <v>2784</v>
      </c>
      <c r="F1792" s="55" t="s">
        <v>2785</v>
      </c>
      <c r="G1792" s="54" t="s">
        <v>4422</v>
      </c>
      <c r="H1792" s="54" t="s">
        <v>4422</v>
      </c>
      <c r="I1792" s="54" t="s">
        <v>4422</v>
      </c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>
        <v>1</v>
      </c>
      <c r="AA1792" s="34">
        <v>5</v>
      </c>
      <c r="AB1792" s="34"/>
      <c r="AC1792" s="34"/>
      <c r="AD1792" s="34"/>
      <c r="AE1792" s="34"/>
      <c r="AF1792" s="34"/>
      <c r="AG1792" s="34"/>
      <c r="AH1792" s="34"/>
      <c r="AI1792" s="34"/>
      <c r="AJ1792" s="34">
        <v>1</v>
      </c>
      <c r="AK1792" s="34">
        <f t="shared" si="93"/>
        <v>5</v>
      </c>
      <c r="AL1792" s="34"/>
      <c r="AM1792" s="34"/>
      <c r="AN1792" s="34"/>
      <c r="AO1792" s="34"/>
      <c r="AP1792" s="293">
        <f>MAX(K1792,M1792,O1792,Q1792,S1792,U1792,W1792,Y1792,AA1792,AC1792,AE1792,AG1792,AI1792,AK1792,AM1792,AO1792)*VLOOKUP(I1792,'5.- Instrumental'!$B$6:$O$303,14,FALSE)</f>
        <v>0</v>
      </c>
      <c r="AQ1792" s="356">
        <f>VLOOKUP(C1792,'6.- Insumos'!$B$5:$K$2417,10,FALSE)</f>
        <v>11.79738</v>
      </c>
      <c r="AR1792" s="293">
        <f t="shared" si="92"/>
        <v>11.79738</v>
      </c>
      <c r="AS1792" s="293">
        <f t="shared" si="91"/>
        <v>11.79738</v>
      </c>
      <c r="AU1792" s="357"/>
    </row>
    <row r="1793" spans="2:47" ht="25.5">
      <c r="B1793" s="52">
        <v>1787</v>
      </c>
      <c r="C1793" s="334">
        <v>80061</v>
      </c>
      <c r="D1793" s="361" t="s">
        <v>4218</v>
      </c>
      <c r="E1793" s="55" t="s">
        <v>4506</v>
      </c>
      <c r="F1793" s="55" t="s">
        <v>4507</v>
      </c>
      <c r="G1793" s="54" t="s">
        <v>4422</v>
      </c>
      <c r="H1793" s="54" t="s">
        <v>4422</v>
      </c>
      <c r="I1793" s="54" t="s">
        <v>4422</v>
      </c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>
        <v>1</v>
      </c>
      <c r="AA1793" s="34">
        <v>5</v>
      </c>
      <c r="AB1793" s="34"/>
      <c r="AC1793" s="34"/>
      <c r="AD1793" s="34"/>
      <c r="AE1793" s="34"/>
      <c r="AF1793" s="34"/>
      <c r="AG1793" s="34"/>
      <c r="AH1793" s="34"/>
      <c r="AI1793" s="34"/>
      <c r="AJ1793" s="34">
        <v>1</v>
      </c>
      <c r="AK1793" s="34">
        <f t="shared" si="93"/>
        <v>5</v>
      </c>
      <c r="AL1793" s="34"/>
      <c r="AM1793" s="34"/>
      <c r="AN1793" s="34"/>
      <c r="AO1793" s="34"/>
      <c r="AP1793" s="293">
        <f>MAX(K1793,M1793,O1793,Q1793,S1793,U1793,W1793,Y1793,AA1793,AC1793,AE1793,AG1793,AI1793,AK1793,AM1793,AO1793)*VLOOKUP(I1793,'5.- Instrumental'!$B$6:$O$303,14,FALSE)</f>
        <v>0</v>
      </c>
      <c r="AQ1793" s="356">
        <f>VLOOKUP(C1793,'6.- Insumos'!$B$5:$K$2417,10,FALSE)</f>
        <v>8.3233800000000002</v>
      </c>
      <c r="AR1793" s="293">
        <f t="shared" si="92"/>
        <v>8.3233800000000002</v>
      </c>
      <c r="AS1793" s="293">
        <f t="shared" si="91"/>
        <v>8.3233800000000002</v>
      </c>
      <c r="AU1793" s="357"/>
    </row>
    <row r="1794" spans="2:47" ht="25.5">
      <c r="B1794" s="52">
        <v>1788</v>
      </c>
      <c r="C1794" s="334">
        <v>80062</v>
      </c>
      <c r="D1794" s="81" t="s">
        <v>2781</v>
      </c>
      <c r="E1794" s="55" t="s">
        <v>4506</v>
      </c>
      <c r="F1794" s="55" t="s">
        <v>4507</v>
      </c>
      <c r="G1794" s="54" t="s">
        <v>4422</v>
      </c>
      <c r="H1794" s="54" t="s">
        <v>4422</v>
      </c>
      <c r="I1794" s="54" t="s">
        <v>4422</v>
      </c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>
        <v>1</v>
      </c>
      <c r="AA1794" s="34">
        <v>5</v>
      </c>
      <c r="AB1794" s="34"/>
      <c r="AC1794" s="34"/>
      <c r="AD1794" s="34"/>
      <c r="AE1794" s="34"/>
      <c r="AF1794" s="34"/>
      <c r="AG1794" s="34"/>
      <c r="AH1794" s="34"/>
      <c r="AI1794" s="34"/>
      <c r="AJ1794" s="34">
        <v>1</v>
      </c>
      <c r="AK1794" s="34">
        <f t="shared" si="93"/>
        <v>5</v>
      </c>
      <c r="AL1794" s="34"/>
      <c r="AM1794" s="34"/>
      <c r="AN1794" s="34"/>
      <c r="AO1794" s="34"/>
      <c r="AP1794" s="293">
        <f>MAX(K1794,M1794,O1794,Q1794,S1794,U1794,W1794,Y1794,AA1794,AC1794,AE1794,AG1794,AI1794,AK1794,AM1794,AO1794)*VLOOKUP(I1794,'5.- Instrumental'!$B$6:$O$303,14,FALSE)</f>
        <v>0</v>
      </c>
      <c r="AQ1794" s="356">
        <f>VLOOKUP(C1794,'6.- Insumos'!$B$5:$K$2417,10,FALSE)</f>
        <v>8.3233800000000002</v>
      </c>
      <c r="AR1794" s="293">
        <f t="shared" si="92"/>
        <v>8.3233800000000002</v>
      </c>
      <c r="AS1794" s="293">
        <f t="shared" si="91"/>
        <v>8.3233800000000002</v>
      </c>
      <c r="AU1794" s="357"/>
    </row>
    <row r="1795" spans="2:47" ht="25.5">
      <c r="B1795" s="52">
        <v>1789</v>
      </c>
      <c r="C1795" s="334">
        <v>80063</v>
      </c>
      <c r="D1795" s="81" t="s">
        <v>4219</v>
      </c>
      <c r="E1795" s="55" t="s">
        <v>4506</v>
      </c>
      <c r="F1795" s="55" t="s">
        <v>4507</v>
      </c>
      <c r="G1795" s="54" t="s">
        <v>4422</v>
      </c>
      <c r="H1795" s="54" t="s">
        <v>4422</v>
      </c>
      <c r="I1795" s="54" t="s">
        <v>4422</v>
      </c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>
        <v>1</v>
      </c>
      <c r="AA1795" s="34">
        <v>5</v>
      </c>
      <c r="AB1795" s="34"/>
      <c r="AC1795" s="34"/>
      <c r="AD1795" s="34"/>
      <c r="AE1795" s="34"/>
      <c r="AF1795" s="34"/>
      <c r="AG1795" s="34"/>
      <c r="AH1795" s="34"/>
      <c r="AI1795" s="34"/>
      <c r="AJ1795" s="34">
        <v>1</v>
      </c>
      <c r="AK1795" s="34">
        <f t="shared" si="93"/>
        <v>5</v>
      </c>
      <c r="AL1795" s="34"/>
      <c r="AM1795" s="34"/>
      <c r="AN1795" s="34"/>
      <c r="AO1795" s="34"/>
      <c r="AP1795" s="293">
        <f>MAX(K1795,M1795,O1795,Q1795,S1795,U1795,W1795,Y1795,AA1795,AC1795,AE1795,AG1795,AI1795,AK1795,AM1795,AO1795)*VLOOKUP(I1795,'5.- Instrumental'!$B$6:$O$303,14,FALSE)</f>
        <v>0</v>
      </c>
      <c r="AQ1795" s="356">
        <f>VLOOKUP(C1795,'6.- Insumos'!$B$5:$K$2417,10,FALSE)</f>
        <v>11.82338</v>
      </c>
      <c r="AR1795" s="293">
        <f t="shared" si="92"/>
        <v>11.82338</v>
      </c>
      <c r="AS1795" s="293">
        <f t="shared" si="91"/>
        <v>11.82338</v>
      </c>
      <c r="AU1795" s="357"/>
    </row>
    <row r="1796" spans="2:47" ht="25.5">
      <c r="B1796" s="52">
        <v>1790</v>
      </c>
      <c r="C1796" s="334">
        <v>80072</v>
      </c>
      <c r="D1796" s="361" t="s">
        <v>2782</v>
      </c>
      <c r="E1796" s="55" t="s">
        <v>4506</v>
      </c>
      <c r="F1796" s="55" t="s">
        <v>4507</v>
      </c>
      <c r="G1796" s="54" t="s">
        <v>4422</v>
      </c>
      <c r="H1796" s="54" t="s">
        <v>4422</v>
      </c>
      <c r="I1796" s="54" t="s">
        <v>4422</v>
      </c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>
        <v>1</v>
      </c>
      <c r="AA1796" s="34">
        <v>5</v>
      </c>
      <c r="AB1796" s="34"/>
      <c r="AC1796" s="34"/>
      <c r="AD1796" s="34"/>
      <c r="AE1796" s="34"/>
      <c r="AF1796" s="34"/>
      <c r="AG1796" s="34"/>
      <c r="AH1796" s="34"/>
      <c r="AI1796" s="34"/>
      <c r="AJ1796" s="34">
        <v>1</v>
      </c>
      <c r="AK1796" s="34">
        <f t="shared" si="93"/>
        <v>5</v>
      </c>
      <c r="AL1796" s="34"/>
      <c r="AM1796" s="34"/>
      <c r="AN1796" s="34"/>
      <c r="AO1796" s="34"/>
      <c r="AP1796" s="293">
        <f>MAX(K1796,M1796,O1796,Q1796,S1796,U1796,W1796,Y1796,AA1796,AC1796,AE1796,AG1796,AI1796,AK1796,AM1796,AO1796)*VLOOKUP(I1796,'5.- Instrumental'!$B$6:$O$303,14,FALSE)</f>
        <v>0</v>
      </c>
      <c r="AQ1796" s="356">
        <f>VLOOKUP(C1796,'6.- Insumos'!$B$5:$K$2417,10,FALSE)</f>
        <v>8.3233800000000002</v>
      </c>
      <c r="AR1796" s="293">
        <f t="shared" si="92"/>
        <v>8.3233800000000002</v>
      </c>
      <c r="AS1796" s="293">
        <f t="shared" si="91"/>
        <v>8.3233800000000002</v>
      </c>
      <c r="AU1796" s="357"/>
    </row>
    <row r="1797" spans="2:47" ht="25.5">
      <c r="B1797" s="52">
        <v>1791</v>
      </c>
      <c r="C1797" s="334">
        <v>80076</v>
      </c>
      <c r="D1797" s="361" t="s">
        <v>4220</v>
      </c>
      <c r="E1797" s="55" t="s">
        <v>4506</v>
      </c>
      <c r="F1797" s="55" t="s">
        <v>4507</v>
      </c>
      <c r="G1797" s="54" t="s">
        <v>4422</v>
      </c>
      <c r="H1797" s="54" t="s">
        <v>4422</v>
      </c>
      <c r="I1797" s="54" t="s">
        <v>4422</v>
      </c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>
        <v>1</v>
      </c>
      <c r="AA1797" s="34">
        <v>5</v>
      </c>
      <c r="AB1797" s="34"/>
      <c r="AC1797" s="34"/>
      <c r="AD1797" s="34"/>
      <c r="AE1797" s="34"/>
      <c r="AF1797" s="34"/>
      <c r="AG1797" s="34"/>
      <c r="AH1797" s="34"/>
      <c r="AI1797" s="34"/>
      <c r="AJ1797" s="34">
        <v>1</v>
      </c>
      <c r="AK1797" s="34">
        <f t="shared" si="93"/>
        <v>5</v>
      </c>
      <c r="AL1797" s="34"/>
      <c r="AM1797" s="34"/>
      <c r="AN1797" s="34"/>
      <c r="AO1797" s="34"/>
      <c r="AP1797" s="293">
        <f>MAX(K1797,M1797,O1797,Q1797,S1797,U1797,W1797,Y1797,AA1797,AC1797,AE1797,AG1797,AI1797,AK1797,AM1797,AO1797)*VLOOKUP(I1797,'5.- Instrumental'!$B$6:$O$303,14,FALSE)</f>
        <v>0</v>
      </c>
      <c r="AQ1797" s="356">
        <f>VLOOKUP(C1797,'6.- Insumos'!$B$5:$K$2417,10,FALSE)</f>
        <v>8.0243800000000007</v>
      </c>
      <c r="AR1797" s="293">
        <f t="shared" si="92"/>
        <v>8.0243800000000007</v>
      </c>
      <c r="AS1797" s="293">
        <f t="shared" si="91"/>
        <v>8.0243800000000007</v>
      </c>
      <c r="AU1797" s="357"/>
    </row>
    <row r="1798" spans="2:47" ht="25.5">
      <c r="B1798" s="52">
        <v>1792</v>
      </c>
      <c r="C1798" s="334">
        <v>80077</v>
      </c>
      <c r="D1798" s="81" t="s">
        <v>4221</v>
      </c>
      <c r="E1798" s="55" t="s">
        <v>2784</v>
      </c>
      <c r="F1798" s="55" t="s">
        <v>2785</v>
      </c>
      <c r="G1798" s="54" t="s">
        <v>4422</v>
      </c>
      <c r="H1798" s="54" t="s">
        <v>4422</v>
      </c>
      <c r="I1798" s="54" t="s">
        <v>4422</v>
      </c>
      <c r="J1798" s="34">
        <v>1</v>
      </c>
      <c r="K1798" s="34">
        <v>10</v>
      </c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>
        <v>1</v>
      </c>
      <c r="AA1798" s="34">
        <v>5</v>
      </c>
      <c r="AB1798" s="34"/>
      <c r="AC1798" s="34"/>
      <c r="AD1798" s="34"/>
      <c r="AE1798" s="34"/>
      <c r="AF1798" s="34"/>
      <c r="AG1798" s="34"/>
      <c r="AH1798" s="34"/>
      <c r="AI1798" s="34"/>
      <c r="AJ1798" s="34">
        <v>1</v>
      </c>
      <c r="AK1798" s="34">
        <f t="shared" si="93"/>
        <v>5</v>
      </c>
      <c r="AL1798" s="34"/>
      <c r="AM1798" s="34"/>
      <c r="AN1798" s="34"/>
      <c r="AO1798" s="34"/>
      <c r="AP1798" s="293"/>
      <c r="AQ1798" s="356">
        <f>VLOOKUP(C1798,'6.- Insumos'!$B$5:$K$2417,10,FALSE)</f>
        <v>14.17338</v>
      </c>
      <c r="AR1798" s="293">
        <f t="shared" si="92"/>
        <v>14.17338</v>
      </c>
      <c r="AS1798" s="293">
        <f t="shared" si="91"/>
        <v>14.17338</v>
      </c>
      <c r="AU1798" s="357"/>
    </row>
    <row r="1799" spans="2:47" ht="25.5">
      <c r="B1799" s="52">
        <v>1793</v>
      </c>
      <c r="C1799" s="334">
        <v>80089</v>
      </c>
      <c r="D1799" s="361" t="s">
        <v>2783</v>
      </c>
      <c r="E1799" s="55" t="s">
        <v>2784</v>
      </c>
      <c r="F1799" s="55" t="s">
        <v>2785</v>
      </c>
      <c r="G1799" s="54" t="s">
        <v>4422</v>
      </c>
      <c r="H1799" s="54" t="s">
        <v>4422</v>
      </c>
      <c r="I1799" s="54" t="s">
        <v>4422</v>
      </c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>
        <v>1</v>
      </c>
      <c r="AA1799" s="34">
        <v>5</v>
      </c>
      <c r="AB1799" s="34"/>
      <c r="AC1799" s="34"/>
      <c r="AD1799" s="34"/>
      <c r="AE1799" s="34"/>
      <c r="AF1799" s="34"/>
      <c r="AG1799" s="34"/>
      <c r="AH1799" s="34"/>
      <c r="AI1799" s="34"/>
      <c r="AJ1799" s="34">
        <v>1</v>
      </c>
      <c r="AK1799" s="34">
        <f t="shared" si="93"/>
        <v>5</v>
      </c>
      <c r="AL1799" s="34"/>
      <c r="AM1799" s="34"/>
      <c r="AN1799" s="34"/>
      <c r="AO1799" s="34"/>
      <c r="AP1799" s="293">
        <f>MAX(K1799,M1799,O1799,Q1799,S1799,U1799,W1799,Y1799,AA1799,AC1799,AE1799,AG1799,AI1799,AK1799,AM1799,AO1799)*VLOOKUP(I1799,'5.- Instrumental'!$B$6:$O$303,14,FALSE)</f>
        <v>0</v>
      </c>
      <c r="AQ1799" s="356">
        <f>VLOOKUP(C1799,'6.- Insumos'!$B$5:$K$2417,10,FALSE)</f>
        <v>14.17338</v>
      </c>
      <c r="AR1799" s="293">
        <f t="shared" si="92"/>
        <v>14.17338</v>
      </c>
      <c r="AS1799" s="293">
        <f t="shared" si="91"/>
        <v>14.17338</v>
      </c>
      <c r="AU1799" s="357"/>
    </row>
    <row r="1800" spans="2:47" ht="25.5">
      <c r="B1800" s="52">
        <v>1794</v>
      </c>
      <c r="C1800" s="334">
        <v>80090</v>
      </c>
      <c r="D1800" s="81" t="s">
        <v>4222</v>
      </c>
      <c r="E1800" s="55" t="s">
        <v>2784</v>
      </c>
      <c r="F1800" s="55" t="s">
        <v>2785</v>
      </c>
      <c r="G1800" s="54" t="s">
        <v>4422</v>
      </c>
      <c r="H1800" s="54" t="s">
        <v>4422</v>
      </c>
      <c r="I1800" s="54" t="s">
        <v>4422</v>
      </c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>
        <v>1</v>
      </c>
      <c r="AA1800" s="34">
        <v>10</v>
      </c>
      <c r="AB1800" s="34"/>
      <c r="AC1800" s="34"/>
      <c r="AD1800" s="34"/>
      <c r="AE1800" s="34"/>
      <c r="AF1800" s="34"/>
      <c r="AG1800" s="34"/>
      <c r="AH1800" s="34"/>
      <c r="AI1800" s="34"/>
      <c r="AJ1800" s="34">
        <v>1</v>
      </c>
      <c r="AK1800" s="34">
        <f t="shared" si="93"/>
        <v>10</v>
      </c>
      <c r="AL1800" s="34"/>
      <c r="AM1800" s="34"/>
      <c r="AN1800" s="34"/>
      <c r="AO1800" s="34"/>
      <c r="AP1800" s="293">
        <f>MAX(K1800,M1800,O1800,Q1800,S1800,U1800,W1800,Y1800,AA1800,AC1800,AE1800,AG1800,AI1800,AK1800,AM1800,AO1800)*VLOOKUP(I1800,'5.- Instrumental'!$B$6:$O$303,14,FALSE)</f>
        <v>0</v>
      </c>
      <c r="AQ1800" s="356">
        <f>VLOOKUP(C1800,'6.- Insumos'!$B$5:$K$2417,10,FALSE)</f>
        <v>14.17338</v>
      </c>
      <c r="AR1800" s="293">
        <f t="shared" si="92"/>
        <v>14.17338</v>
      </c>
      <c r="AS1800" s="293">
        <f t="shared" si="91"/>
        <v>14.17338</v>
      </c>
      <c r="AU1800" s="357"/>
    </row>
    <row r="1801" spans="2:47" ht="51">
      <c r="B1801" s="52">
        <v>1795</v>
      </c>
      <c r="C1801" s="334">
        <v>80095</v>
      </c>
      <c r="D1801" s="81" t="s">
        <v>2786</v>
      </c>
      <c r="E1801" s="55" t="s">
        <v>2784</v>
      </c>
      <c r="F1801" s="55" t="s">
        <v>2785</v>
      </c>
      <c r="G1801" s="54" t="s">
        <v>4422</v>
      </c>
      <c r="H1801" s="54" t="s">
        <v>4422</v>
      </c>
      <c r="I1801" s="54" t="s">
        <v>4422</v>
      </c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>
        <v>1</v>
      </c>
      <c r="AA1801" s="34">
        <v>10</v>
      </c>
      <c r="AB1801" s="34"/>
      <c r="AC1801" s="34"/>
      <c r="AD1801" s="34"/>
      <c r="AE1801" s="34"/>
      <c r="AF1801" s="34"/>
      <c r="AG1801" s="34"/>
      <c r="AH1801" s="34"/>
      <c r="AI1801" s="34"/>
      <c r="AJ1801" s="34">
        <v>1</v>
      </c>
      <c r="AK1801" s="34">
        <f t="shared" si="93"/>
        <v>10</v>
      </c>
      <c r="AL1801" s="34"/>
      <c r="AM1801" s="34"/>
      <c r="AN1801" s="34"/>
      <c r="AO1801" s="34"/>
      <c r="AP1801" s="293">
        <f>MAX(K1801,M1801,O1801,Q1801,S1801,U1801,W1801,Y1801,AA1801,AC1801,AE1801,AG1801,AI1801,AK1801,AM1801,AO1801)*VLOOKUP(I1801,'5.- Instrumental'!$B$6:$O$303,14,FALSE)</f>
        <v>0</v>
      </c>
      <c r="AQ1801" s="356">
        <f>VLOOKUP(C1801,'6.- Insumos'!$B$5:$K$2417,10,FALSE)</f>
        <v>14.17338</v>
      </c>
      <c r="AR1801" s="293">
        <f t="shared" si="92"/>
        <v>14.17338</v>
      </c>
      <c r="AS1801" s="293">
        <f t="shared" si="91"/>
        <v>14.17338</v>
      </c>
      <c r="AU1801" s="357"/>
    </row>
    <row r="1802" spans="2:47" ht="25.5">
      <c r="B1802" s="52">
        <v>1796</v>
      </c>
      <c r="C1802" s="334">
        <v>80096</v>
      </c>
      <c r="D1802" s="81" t="s">
        <v>2787</v>
      </c>
      <c r="E1802" s="55" t="s">
        <v>4506</v>
      </c>
      <c r="F1802" s="55" t="s">
        <v>4507</v>
      </c>
      <c r="G1802" s="54" t="s">
        <v>4422</v>
      </c>
      <c r="H1802" s="54" t="s">
        <v>4422</v>
      </c>
      <c r="I1802" s="54" t="s">
        <v>4422</v>
      </c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>
        <v>1</v>
      </c>
      <c r="AA1802" s="34">
        <v>5</v>
      </c>
      <c r="AB1802" s="34"/>
      <c r="AC1802" s="34"/>
      <c r="AD1802" s="34"/>
      <c r="AE1802" s="34"/>
      <c r="AF1802" s="34"/>
      <c r="AG1802" s="34"/>
      <c r="AH1802" s="34"/>
      <c r="AI1802" s="34"/>
      <c r="AJ1802" s="34">
        <v>1</v>
      </c>
      <c r="AK1802" s="34">
        <f t="shared" si="93"/>
        <v>5</v>
      </c>
      <c r="AL1802" s="34"/>
      <c r="AM1802" s="34"/>
      <c r="AN1802" s="34"/>
      <c r="AO1802" s="34"/>
      <c r="AP1802" s="293">
        <f>MAX(K1802,M1802,O1802,Q1802,S1802,U1802,W1802,Y1802,AA1802,AC1802,AE1802,AG1802,AI1802,AK1802,AM1802,AO1802)*VLOOKUP(I1802,'5.- Instrumental'!$B$6:$O$303,14,FALSE)</f>
        <v>0</v>
      </c>
      <c r="AQ1802" s="356">
        <f>VLOOKUP(C1802,'6.- Insumos'!$B$5:$K$2417,10,FALSE)</f>
        <v>20.273380000000003</v>
      </c>
      <c r="AR1802" s="293">
        <f t="shared" si="92"/>
        <v>20.273380000000003</v>
      </c>
      <c r="AS1802" s="293">
        <f t="shared" si="91"/>
        <v>20.273380000000003</v>
      </c>
      <c r="AU1802" s="357"/>
    </row>
    <row r="1803" spans="2:47" ht="38.25">
      <c r="B1803" s="52">
        <v>1797</v>
      </c>
      <c r="C1803" s="334">
        <v>80099</v>
      </c>
      <c r="D1803" s="361" t="s">
        <v>4518</v>
      </c>
      <c r="E1803" s="55" t="s">
        <v>2784</v>
      </c>
      <c r="F1803" s="55" t="s">
        <v>2785</v>
      </c>
      <c r="G1803" s="54" t="s">
        <v>4422</v>
      </c>
      <c r="H1803" s="54" t="s">
        <v>4422</v>
      </c>
      <c r="I1803" s="54" t="s">
        <v>4422</v>
      </c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>
        <v>1</v>
      </c>
      <c r="AA1803" s="34">
        <v>6</v>
      </c>
      <c r="AB1803" s="34"/>
      <c r="AC1803" s="34"/>
      <c r="AD1803" s="34"/>
      <c r="AE1803" s="34"/>
      <c r="AF1803" s="34"/>
      <c r="AG1803" s="34"/>
      <c r="AH1803" s="34"/>
      <c r="AI1803" s="34"/>
      <c r="AJ1803" s="34">
        <v>1</v>
      </c>
      <c r="AK1803" s="34">
        <f t="shared" si="93"/>
        <v>6</v>
      </c>
      <c r="AL1803" s="34"/>
      <c r="AM1803" s="34"/>
      <c r="AN1803" s="34"/>
      <c r="AO1803" s="34"/>
      <c r="AP1803" s="293">
        <f>MAX(K1803,M1803,O1803,Q1803,S1803,U1803,W1803,Y1803,AA1803,AC1803,AE1803,AG1803,AI1803,AK1803,AM1803,AO1803)*VLOOKUP(I1803,'5.- Instrumental'!$B$6:$O$303,14,FALSE)</f>
        <v>0</v>
      </c>
      <c r="AQ1803" s="356">
        <f>VLOOKUP(C1803,'6.- Insumos'!$B$5:$K$2417,10,FALSE)</f>
        <v>14.17338</v>
      </c>
      <c r="AR1803" s="293">
        <f t="shared" si="92"/>
        <v>14.17338</v>
      </c>
      <c r="AS1803" s="293">
        <f t="shared" si="91"/>
        <v>14.17338</v>
      </c>
      <c r="AU1803" s="357"/>
    </row>
    <row r="1804" spans="2:47" ht="25.5">
      <c r="B1804" s="52">
        <v>1798</v>
      </c>
      <c r="C1804" s="334">
        <v>80100</v>
      </c>
      <c r="D1804" s="361" t="s">
        <v>4223</v>
      </c>
      <c r="E1804" s="55" t="s">
        <v>4506</v>
      </c>
      <c r="F1804" s="55" t="s">
        <v>4507</v>
      </c>
      <c r="G1804" s="54" t="s">
        <v>4422</v>
      </c>
      <c r="H1804" s="54" t="s">
        <v>4422</v>
      </c>
      <c r="I1804" s="54" t="s">
        <v>4422</v>
      </c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>
        <v>1</v>
      </c>
      <c r="AA1804" s="34">
        <v>5</v>
      </c>
      <c r="AB1804" s="34"/>
      <c r="AC1804" s="34"/>
      <c r="AD1804" s="34"/>
      <c r="AE1804" s="34"/>
      <c r="AF1804" s="34"/>
      <c r="AG1804" s="34"/>
      <c r="AH1804" s="34"/>
      <c r="AI1804" s="34"/>
      <c r="AJ1804" s="34">
        <v>1</v>
      </c>
      <c r="AK1804" s="34">
        <f t="shared" si="93"/>
        <v>5</v>
      </c>
      <c r="AL1804" s="34"/>
      <c r="AM1804" s="34"/>
      <c r="AN1804" s="34"/>
      <c r="AO1804" s="34"/>
      <c r="AP1804" s="293">
        <f>MAX(K1804,M1804,O1804,Q1804,S1804,U1804,W1804,Y1804,AA1804,AC1804,AE1804,AG1804,AI1804,AK1804,AM1804,AO1804)*VLOOKUP(I1804,'5.- Instrumental'!$B$6:$O$303,14,FALSE)</f>
        <v>0</v>
      </c>
      <c r="AQ1804" s="356">
        <f>VLOOKUP(C1804,'6.- Insumos'!$B$5:$K$2417,10,FALSE)</f>
        <v>5.0733800000000002</v>
      </c>
      <c r="AR1804" s="293">
        <f t="shared" si="92"/>
        <v>5.0733800000000002</v>
      </c>
      <c r="AS1804" s="293">
        <f t="shared" si="91"/>
        <v>5.0733800000000002</v>
      </c>
      <c r="AU1804" s="357"/>
    </row>
    <row r="1805" spans="2:47" ht="25.5">
      <c r="B1805" s="52">
        <v>1799</v>
      </c>
      <c r="C1805" s="334">
        <v>80150</v>
      </c>
      <c r="D1805" s="81" t="s">
        <v>4519</v>
      </c>
      <c r="E1805" s="55" t="s">
        <v>4506</v>
      </c>
      <c r="F1805" s="55" t="s">
        <v>4507</v>
      </c>
      <c r="G1805" s="54" t="s">
        <v>4422</v>
      </c>
      <c r="H1805" s="54" t="s">
        <v>4422</v>
      </c>
      <c r="I1805" s="54" t="s">
        <v>4422</v>
      </c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>
        <v>1</v>
      </c>
      <c r="AA1805" s="34">
        <v>3</v>
      </c>
      <c r="AB1805" s="34"/>
      <c r="AC1805" s="34"/>
      <c r="AD1805" s="34"/>
      <c r="AE1805" s="34"/>
      <c r="AF1805" s="34"/>
      <c r="AG1805" s="34"/>
      <c r="AH1805" s="34"/>
      <c r="AI1805" s="34"/>
      <c r="AJ1805" s="34">
        <v>1</v>
      </c>
      <c r="AK1805" s="34">
        <f t="shared" si="93"/>
        <v>3</v>
      </c>
      <c r="AL1805" s="34"/>
      <c r="AM1805" s="34"/>
      <c r="AN1805" s="34"/>
      <c r="AO1805" s="34"/>
      <c r="AP1805" s="293">
        <f>MAX(K1805,M1805,O1805,Q1805,S1805,U1805,W1805,Y1805,AA1805,AC1805,AE1805,AG1805,AI1805,AK1805,AM1805,AO1805)*VLOOKUP(I1805,'5.- Instrumental'!$B$6:$O$303,14,FALSE)</f>
        <v>0</v>
      </c>
      <c r="AQ1805" s="356">
        <f>VLOOKUP(C1805,'6.- Insumos'!$B$5:$K$2417,10,FALSE)</f>
        <v>5.0733800000000002</v>
      </c>
      <c r="AR1805" s="293">
        <f t="shared" si="92"/>
        <v>5.0733800000000002</v>
      </c>
      <c r="AS1805" s="293">
        <f t="shared" si="91"/>
        <v>5.0733800000000002</v>
      </c>
      <c r="AU1805" s="357"/>
    </row>
    <row r="1806" spans="2:47" ht="25.5">
      <c r="B1806" s="52">
        <v>1800</v>
      </c>
      <c r="C1806" s="334">
        <v>80154</v>
      </c>
      <c r="D1806" s="81" t="s">
        <v>4224</v>
      </c>
      <c r="E1806" s="55" t="s">
        <v>4506</v>
      </c>
      <c r="F1806" s="55" t="s">
        <v>4507</v>
      </c>
      <c r="G1806" s="54" t="s">
        <v>4422</v>
      </c>
      <c r="H1806" s="54" t="s">
        <v>4422</v>
      </c>
      <c r="I1806" s="54" t="s">
        <v>4422</v>
      </c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>
        <v>1</v>
      </c>
      <c r="AA1806" s="34">
        <v>3</v>
      </c>
      <c r="AB1806" s="34"/>
      <c r="AC1806" s="34"/>
      <c r="AD1806" s="34"/>
      <c r="AE1806" s="34"/>
      <c r="AF1806" s="34"/>
      <c r="AG1806" s="34"/>
      <c r="AH1806" s="34"/>
      <c r="AI1806" s="34"/>
      <c r="AJ1806" s="34">
        <v>1</v>
      </c>
      <c r="AK1806" s="34">
        <f t="shared" si="93"/>
        <v>3</v>
      </c>
      <c r="AL1806" s="34"/>
      <c r="AM1806" s="34"/>
      <c r="AN1806" s="34"/>
      <c r="AO1806" s="34"/>
      <c r="AP1806" s="293">
        <f>MAX(K1806,M1806,O1806,Q1806,S1806,U1806,W1806,Y1806,AA1806,AC1806,AE1806,AG1806,AI1806,AK1806,AM1806,AO1806)*VLOOKUP(I1806,'5.- Instrumental'!$B$6:$O$303,14,FALSE)</f>
        <v>0</v>
      </c>
      <c r="AQ1806" s="356">
        <f>VLOOKUP(C1806,'6.- Insumos'!$B$5:$K$2417,10,FALSE)</f>
        <v>5.0733800000000002</v>
      </c>
      <c r="AR1806" s="293">
        <f t="shared" si="92"/>
        <v>5.0733800000000002</v>
      </c>
      <c r="AS1806" s="293">
        <f t="shared" si="91"/>
        <v>5.0733800000000002</v>
      </c>
      <c r="AU1806" s="357"/>
    </row>
    <row r="1807" spans="2:47" ht="25.5">
      <c r="B1807" s="52">
        <v>1801</v>
      </c>
      <c r="C1807" s="334">
        <v>80156</v>
      </c>
      <c r="D1807" s="81" t="s">
        <v>4225</v>
      </c>
      <c r="E1807" s="55" t="s">
        <v>4506</v>
      </c>
      <c r="F1807" s="55" t="s">
        <v>4507</v>
      </c>
      <c r="G1807" s="54" t="s">
        <v>4422</v>
      </c>
      <c r="H1807" s="54" t="s">
        <v>4422</v>
      </c>
      <c r="I1807" s="54" t="s">
        <v>4422</v>
      </c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>
        <v>1</v>
      </c>
      <c r="AA1807" s="34">
        <v>3</v>
      </c>
      <c r="AB1807" s="34"/>
      <c r="AC1807" s="34"/>
      <c r="AD1807" s="34"/>
      <c r="AE1807" s="34"/>
      <c r="AF1807" s="34"/>
      <c r="AG1807" s="34"/>
      <c r="AH1807" s="34"/>
      <c r="AI1807" s="34"/>
      <c r="AJ1807" s="34">
        <v>1</v>
      </c>
      <c r="AK1807" s="34">
        <f t="shared" si="93"/>
        <v>3</v>
      </c>
      <c r="AL1807" s="34"/>
      <c r="AM1807" s="34"/>
      <c r="AN1807" s="34"/>
      <c r="AO1807" s="34"/>
      <c r="AP1807" s="293">
        <f>MAX(K1807,M1807,O1807,Q1807,S1807,U1807,W1807,Y1807,AA1807,AC1807,AE1807,AG1807,AI1807,AK1807,AM1807,AO1807)*VLOOKUP(I1807,'5.- Instrumental'!$B$6:$O$303,14,FALSE)</f>
        <v>0</v>
      </c>
      <c r="AQ1807" s="356">
        <f>VLOOKUP(C1807,'6.- Insumos'!$B$5:$K$2417,10,FALSE)</f>
        <v>5.0733800000000002</v>
      </c>
      <c r="AR1807" s="293">
        <f t="shared" si="92"/>
        <v>5.0733800000000002</v>
      </c>
      <c r="AS1807" s="293">
        <f t="shared" si="91"/>
        <v>5.0733800000000002</v>
      </c>
      <c r="AU1807" s="357"/>
    </row>
    <row r="1808" spans="2:47" ht="25.5">
      <c r="B1808" s="52">
        <v>1802</v>
      </c>
      <c r="C1808" s="334">
        <v>80158</v>
      </c>
      <c r="D1808" s="81" t="s">
        <v>4520</v>
      </c>
      <c r="E1808" s="55" t="s">
        <v>4506</v>
      </c>
      <c r="F1808" s="55" t="s">
        <v>4507</v>
      </c>
      <c r="G1808" s="54" t="s">
        <v>4422</v>
      </c>
      <c r="H1808" s="54" t="s">
        <v>4422</v>
      </c>
      <c r="I1808" s="54" t="s">
        <v>4422</v>
      </c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>
        <v>1</v>
      </c>
      <c r="AA1808" s="34">
        <v>3</v>
      </c>
      <c r="AB1808" s="34"/>
      <c r="AC1808" s="34"/>
      <c r="AD1808" s="34"/>
      <c r="AE1808" s="34"/>
      <c r="AF1808" s="34"/>
      <c r="AG1808" s="34"/>
      <c r="AH1808" s="34"/>
      <c r="AI1808" s="34"/>
      <c r="AJ1808" s="34">
        <v>1</v>
      </c>
      <c r="AK1808" s="34">
        <f t="shared" si="93"/>
        <v>3</v>
      </c>
      <c r="AL1808" s="34"/>
      <c r="AM1808" s="34"/>
      <c r="AN1808" s="34"/>
      <c r="AO1808" s="34"/>
      <c r="AP1808" s="293">
        <f>MAX(K1808,M1808,O1808,Q1808,S1808,U1808,W1808,Y1808,AA1808,AC1808,AE1808,AG1808,AI1808,AK1808,AM1808,AO1808)*VLOOKUP(I1808,'5.- Instrumental'!$B$6:$O$303,14,FALSE)</f>
        <v>0</v>
      </c>
      <c r="AQ1808" s="356">
        <f>VLOOKUP(C1808,'6.- Insumos'!$B$5:$K$2417,10,FALSE)</f>
        <v>5.0733800000000002</v>
      </c>
      <c r="AR1808" s="293">
        <f t="shared" si="92"/>
        <v>5.0733800000000002</v>
      </c>
      <c r="AS1808" s="293">
        <f t="shared" si="91"/>
        <v>5.0733800000000002</v>
      </c>
      <c r="AU1808" s="357"/>
    </row>
    <row r="1809" spans="2:47" ht="25.5">
      <c r="B1809" s="52">
        <v>1803</v>
      </c>
      <c r="C1809" s="334">
        <v>80162</v>
      </c>
      <c r="D1809" s="81" t="s">
        <v>4521</v>
      </c>
      <c r="E1809" s="55" t="s">
        <v>4506</v>
      </c>
      <c r="F1809" s="55" t="s">
        <v>4507</v>
      </c>
      <c r="G1809" s="54" t="s">
        <v>4422</v>
      </c>
      <c r="H1809" s="54" t="s">
        <v>4422</v>
      </c>
      <c r="I1809" s="54" t="s">
        <v>4422</v>
      </c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>
        <v>1</v>
      </c>
      <c r="AA1809" s="34">
        <v>3</v>
      </c>
      <c r="AB1809" s="34"/>
      <c r="AC1809" s="34"/>
      <c r="AD1809" s="34"/>
      <c r="AE1809" s="34"/>
      <c r="AF1809" s="34"/>
      <c r="AG1809" s="34"/>
      <c r="AH1809" s="34"/>
      <c r="AI1809" s="34"/>
      <c r="AJ1809" s="34">
        <v>1</v>
      </c>
      <c r="AK1809" s="34">
        <f t="shared" si="93"/>
        <v>3</v>
      </c>
      <c r="AL1809" s="34"/>
      <c r="AM1809" s="34"/>
      <c r="AN1809" s="34"/>
      <c r="AO1809" s="34"/>
      <c r="AP1809" s="293">
        <f>MAX(K1809,M1809,O1809,Q1809,S1809,U1809,W1809,Y1809,AA1809,AC1809,AE1809,AG1809,AI1809,AK1809,AM1809,AO1809)*VLOOKUP(I1809,'5.- Instrumental'!$B$6:$O$303,14,FALSE)</f>
        <v>0</v>
      </c>
      <c r="AQ1809" s="356">
        <f>VLOOKUP(C1809,'6.- Insumos'!$B$5:$K$2417,10,FALSE)</f>
        <v>5.0733800000000002</v>
      </c>
      <c r="AR1809" s="293">
        <f t="shared" si="92"/>
        <v>5.0733800000000002</v>
      </c>
      <c r="AS1809" s="293">
        <f t="shared" si="91"/>
        <v>5.0733800000000002</v>
      </c>
      <c r="AU1809" s="357"/>
    </row>
    <row r="1810" spans="2:47" ht="25.5">
      <c r="B1810" s="52">
        <v>1804</v>
      </c>
      <c r="C1810" s="334">
        <v>80164</v>
      </c>
      <c r="D1810" s="81" t="s">
        <v>4226</v>
      </c>
      <c r="E1810" s="55" t="s">
        <v>4506</v>
      </c>
      <c r="F1810" s="55" t="s">
        <v>4507</v>
      </c>
      <c r="G1810" s="54" t="s">
        <v>4422</v>
      </c>
      <c r="H1810" s="54" t="s">
        <v>4422</v>
      </c>
      <c r="I1810" s="54" t="s">
        <v>4422</v>
      </c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>
        <v>1</v>
      </c>
      <c r="AA1810" s="34">
        <v>3</v>
      </c>
      <c r="AB1810" s="34"/>
      <c r="AC1810" s="34"/>
      <c r="AD1810" s="34"/>
      <c r="AE1810" s="34"/>
      <c r="AF1810" s="34"/>
      <c r="AG1810" s="34"/>
      <c r="AH1810" s="34"/>
      <c r="AI1810" s="34"/>
      <c r="AJ1810" s="34">
        <v>1</v>
      </c>
      <c r="AK1810" s="34">
        <f t="shared" si="93"/>
        <v>3</v>
      </c>
      <c r="AL1810" s="34"/>
      <c r="AM1810" s="34"/>
      <c r="AN1810" s="34"/>
      <c r="AO1810" s="34"/>
      <c r="AP1810" s="293">
        <f>MAX(K1810,M1810,O1810,Q1810,S1810,U1810,W1810,Y1810,AA1810,AC1810,AE1810,AG1810,AI1810,AK1810,AM1810,AO1810)*VLOOKUP(I1810,'5.- Instrumental'!$B$6:$O$303,14,FALSE)</f>
        <v>0</v>
      </c>
      <c r="AQ1810" s="356">
        <f>VLOOKUP(C1810,'6.- Insumos'!$B$5:$K$2417,10,FALSE)</f>
        <v>5.0733800000000002</v>
      </c>
      <c r="AR1810" s="293">
        <f t="shared" si="92"/>
        <v>5.0733800000000002</v>
      </c>
      <c r="AS1810" s="293">
        <f t="shared" si="91"/>
        <v>5.0733800000000002</v>
      </c>
      <c r="AU1810" s="357"/>
    </row>
    <row r="1811" spans="2:47" ht="25.5">
      <c r="B1811" s="52">
        <v>1805</v>
      </c>
      <c r="C1811" s="334">
        <v>80170</v>
      </c>
      <c r="D1811" s="81" t="s">
        <v>4149</v>
      </c>
      <c r="E1811" s="55" t="s">
        <v>4506</v>
      </c>
      <c r="F1811" s="55" t="s">
        <v>4507</v>
      </c>
      <c r="G1811" s="54" t="s">
        <v>4422</v>
      </c>
      <c r="H1811" s="54" t="s">
        <v>4422</v>
      </c>
      <c r="I1811" s="54" t="s">
        <v>4422</v>
      </c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>
        <v>1</v>
      </c>
      <c r="AA1811" s="34">
        <v>3</v>
      </c>
      <c r="AB1811" s="34"/>
      <c r="AC1811" s="34"/>
      <c r="AD1811" s="34"/>
      <c r="AE1811" s="34"/>
      <c r="AF1811" s="34"/>
      <c r="AG1811" s="34"/>
      <c r="AH1811" s="34"/>
      <c r="AI1811" s="34"/>
      <c r="AJ1811" s="34">
        <v>1</v>
      </c>
      <c r="AK1811" s="34">
        <f t="shared" si="93"/>
        <v>3</v>
      </c>
      <c r="AL1811" s="34"/>
      <c r="AM1811" s="34"/>
      <c r="AN1811" s="34"/>
      <c r="AO1811" s="34"/>
      <c r="AP1811" s="293">
        <f>MAX(K1811,M1811,O1811,Q1811,S1811,U1811,W1811,Y1811,AA1811,AC1811,AE1811,AG1811,AI1811,AK1811,AM1811,AO1811)*VLOOKUP(I1811,'5.- Instrumental'!$B$6:$O$303,14,FALSE)</f>
        <v>0</v>
      </c>
      <c r="AQ1811" s="356">
        <f>VLOOKUP(C1811,'6.- Insumos'!$B$5:$K$2417,10,FALSE)</f>
        <v>5.0733800000000002</v>
      </c>
      <c r="AR1811" s="293">
        <f t="shared" si="92"/>
        <v>5.0733800000000002</v>
      </c>
      <c r="AS1811" s="293">
        <f t="shared" si="91"/>
        <v>5.0733800000000002</v>
      </c>
      <c r="AU1811" s="357"/>
    </row>
    <row r="1812" spans="2:47" ht="25.5">
      <c r="B1812" s="52">
        <v>1806</v>
      </c>
      <c r="C1812" s="334">
        <v>80178</v>
      </c>
      <c r="D1812" s="81" t="s">
        <v>4150</v>
      </c>
      <c r="E1812" s="55" t="s">
        <v>4506</v>
      </c>
      <c r="F1812" s="55" t="s">
        <v>4507</v>
      </c>
      <c r="G1812" s="54" t="s">
        <v>4422</v>
      </c>
      <c r="H1812" s="54" t="s">
        <v>4422</v>
      </c>
      <c r="I1812" s="54" t="s">
        <v>4422</v>
      </c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>
        <v>1</v>
      </c>
      <c r="AA1812" s="34">
        <v>3</v>
      </c>
      <c r="AB1812" s="34"/>
      <c r="AC1812" s="34"/>
      <c r="AD1812" s="34"/>
      <c r="AE1812" s="34"/>
      <c r="AF1812" s="34"/>
      <c r="AG1812" s="34"/>
      <c r="AH1812" s="34"/>
      <c r="AI1812" s="34"/>
      <c r="AJ1812" s="34">
        <v>1</v>
      </c>
      <c r="AK1812" s="34">
        <f t="shared" si="93"/>
        <v>3</v>
      </c>
      <c r="AL1812" s="34"/>
      <c r="AM1812" s="34"/>
      <c r="AN1812" s="34"/>
      <c r="AO1812" s="34"/>
      <c r="AP1812" s="293">
        <f>MAX(K1812,M1812,O1812,Q1812,S1812,U1812,W1812,Y1812,AA1812,AC1812,AE1812,AG1812,AI1812,AK1812,AM1812,AO1812)*VLOOKUP(I1812,'5.- Instrumental'!$B$6:$O$303,14,FALSE)</f>
        <v>0</v>
      </c>
      <c r="AQ1812" s="356">
        <f>VLOOKUP(C1812,'6.- Insumos'!$B$5:$K$2417,10,FALSE)</f>
        <v>5.0733800000000002</v>
      </c>
      <c r="AR1812" s="293">
        <f t="shared" si="92"/>
        <v>5.0733800000000002</v>
      </c>
      <c r="AS1812" s="293">
        <f t="shared" si="91"/>
        <v>5.0733800000000002</v>
      </c>
      <c r="AU1812" s="357"/>
    </row>
    <row r="1813" spans="2:47" ht="25.5">
      <c r="B1813" s="52">
        <v>1807</v>
      </c>
      <c r="C1813" s="334">
        <v>80184</v>
      </c>
      <c r="D1813" s="81" t="s">
        <v>4151</v>
      </c>
      <c r="E1813" s="55" t="s">
        <v>4506</v>
      </c>
      <c r="F1813" s="55" t="s">
        <v>4507</v>
      </c>
      <c r="G1813" s="54" t="s">
        <v>4422</v>
      </c>
      <c r="H1813" s="54" t="s">
        <v>4422</v>
      </c>
      <c r="I1813" s="54" t="s">
        <v>4422</v>
      </c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>
        <v>1</v>
      </c>
      <c r="AA1813" s="34">
        <v>3</v>
      </c>
      <c r="AB1813" s="34"/>
      <c r="AC1813" s="34"/>
      <c r="AD1813" s="34"/>
      <c r="AE1813" s="34"/>
      <c r="AF1813" s="34"/>
      <c r="AG1813" s="34"/>
      <c r="AH1813" s="34"/>
      <c r="AI1813" s="34"/>
      <c r="AJ1813" s="34">
        <v>1</v>
      </c>
      <c r="AK1813" s="34">
        <f t="shared" si="93"/>
        <v>3</v>
      </c>
      <c r="AL1813" s="34"/>
      <c r="AM1813" s="34"/>
      <c r="AN1813" s="34"/>
      <c r="AO1813" s="34"/>
      <c r="AP1813" s="293">
        <f>MAX(K1813,M1813,O1813,Q1813,S1813,U1813,W1813,Y1813,AA1813,AC1813,AE1813,AG1813,AI1813,AK1813,AM1813,AO1813)*VLOOKUP(I1813,'5.- Instrumental'!$B$6:$O$303,14,FALSE)</f>
        <v>0</v>
      </c>
      <c r="AQ1813" s="356">
        <f>VLOOKUP(C1813,'6.- Insumos'!$B$5:$K$2417,10,FALSE)</f>
        <v>5.0733800000000002</v>
      </c>
      <c r="AR1813" s="293">
        <f t="shared" si="92"/>
        <v>5.0733800000000002</v>
      </c>
      <c r="AS1813" s="293">
        <f t="shared" si="91"/>
        <v>5.0733800000000002</v>
      </c>
      <c r="AU1813" s="357"/>
    </row>
    <row r="1814" spans="2:47" ht="25.5">
      <c r="B1814" s="52">
        <v>1808</v>
      </c>
      <c r="C1814" s="334">
        <v>80185</v>
      </c>
      <c r="D1814" s="81" t="s">
        <v>4152</v>
      </c>
      <c r="E1814" s="55" t="s">
        <v>4506</v>
      </c>
      <c r="F1814" s="55" t="s">
        <v>4507</v>
      </c>
      <c r="G1814" s="54" t="s">
        <v>4422</v>
      </c>
      <c r="H1814" s="54" t="s">
        <v>4422</v>
      </c>
      <c r="I1814" s="54" t="s">
        <v>4422</v>
      </c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>
        <v>1</v>
      </c>
      <c r="AA1814" s="34">
        <v>3</v>
      </c>
      <c r="AB1814" s="34"/>
      <c r="AC1814" s="34"/>
      <c r="AD1814" s="34"/>
      <c r="AE1814" s="34"/>
      <c r="AF1814" s="34"/>
      <c r="AG1814" s="34"/>
      <c r="AH1814" s="34"/>
      <c r="AI1814" s="34"/>
      <c r="AJ1814" s="34">
        <v>1</v>
      </c>
      <c r="AK1814" s="34">
        <f t="shared" si="93"/>
        <v>3</v>
      </c>
      <c r="AL1814" s="34"/>
      <c r="AM1814" s="34"/>
      <c r="AN1814" s="34"/>
      <c r="AO1814" s="34"/>
      <c r="AP1814" s="293">
        <f>MAX(K1814,M1814,O1814,Q1814,S1814,U1814,W1814,Y1814,AA1814,AC1814,AE1814,AG1814,AI1814,AK1814,AM1814,AO1814)*VLOOKUP(I1814,'5.- Instrumental'!$B$6:$O$303,14,FALSE)</f>
        <v>0</v>
      </c>
      <c r="AQ1814" s="356">
        <f>VLOOKUP(C1814,'6.- Insumos'!$B$5:$K$2417,10,FALSE)</f>
        <v>5.0733800000000002</v>
      </c>
      <c r="AR1814" s="293">
        <f t="shared" si="92"/>
        <v>5.0733800000000002</v>
      </c>
      <c r="AS1814" s="293">
        <f t="shared" si="91"/>
        <v>5.0733800000000002</v>
      </c>
      <c r="AU1814" s="357"/>
    </row>
    <row r="1815" spans="2:47" ht="25.5">
      <c r="B1815" s="52">
        <v>1809</v>
      </c>
      <c r="C1815" s="334">
        <v>80188</v>
      </c>
      <c r="D1815" s="81" t="s">
        <v>4153</v>
      </c>
      <c r="E1815" s="55" t="s">
        <v>4506</v>
      </c>
      <c r="F1815" s="55" t="s">
        <v>4507</v>
      </c>
      <c r="G1815" s="54" t="s">
        <v>4422</v>
      </c>
      <c r="H1815" s="54" t="s">
        <v>4422</v>
      </c>
      <c r="I1815" s="54" t="s">
        <v>4422</v>
      </c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>
        <v>1</v>
      </c>
      <c r="AA1815" s="34">
        <v>3</v>
      </c>
      <c r="AB1815" s="34"/>
      <c r="AC1815" s="34"/>
      <c r="AD1815" s="34"/>
      <c r="AE1815" s="34"/>
      <c r="AF1815" s="34"/>
      <c r="AG1815" s="34"/>
      <c r="AH1815" s="34"/>
      <c r="AI1815" s="34"/>
      <c r="AJ1815" s="34">
        <v>1</v>
      </c>
      <c r="AK1815" s="34">
        <f t="shared" si="93"/>
        <v>3</v>
      </c>
      <c r="AL1815" s="34"/>
      <c r="AM1815" s="34"/>
      <c r="AN1815" s="34"/>
      <c r="AO1815" s="34"/>
      <c r="AP1815" s="293">
        <f>MAX(K1815,M1815,O1815,Q1815,S1815,U1815,W1815,Y1815,AA1815,AC1815,AE1815,AG1815,AI1815,AK1815,AM1815,AO1815)*VLOOKUP(I1815,'5.- Instrumental'!$B$6:$O$303,14,FALSE)</f>
        <v>0</v>
      </c>
      <c r="AQ1815" s="356">
        <f>VLOOKUP(C1815,'6.- Insumos'!$B$5:$K$2417,10,FALSE)</f>
        <v>5.0733800000000002</v>
      </c>
      <c r="AR1815" s="293">
        <f t="shared" si="92"/>
        <v>5.0733800000000002</v>
      </c>
      <c r="AS1815" s="293">
        <f t="shared" si="91"/>
        <v>5.0733800000000002</v>
      </c>
      <c r="AU1815" s="357"/>
    </row>
    <row r="1816" spans="2:47" ht="25.5">
      <c r="B1816" s="52">
        <v>1810</v>
      </c>
      <c r="C1816" s="334">
        <v>80190</v>
      </c>
      <c r="D1816" s="81" t="s">
        <v>4154</v>
      </c>
      <c r="E1816" s="55" t="s">
        <v>4506</v>
      </c>
      <c r="F1816" s="55" t="s">
        <v>4507</v>
      </c>
      <c r="G1816" s="54" t="s">
        <v>4422</v>
      </c>
      <c r="H1816" s="54" t="s">
        <v>4422</v>
      </c>
      <c r="I1816" s="54" t="s">
        <v>4422</v>
      </c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>
        <v>1</v>
      </c>
      <c r="AA1816" s="34">
        <v>3</v>
      </c>
      <c r="AB1816" s="34"/>
      <c r="AC1816" s="34"/>
      <c r="AD1816" s="34"/>
      <c r="AE1816" s="34"/>
      <c r="AF1816" s="34"/>
      <c r="AG1816" s="34"/>
      <c r="AH1816" s="34"/>
      <c r="AI1816" s="34"/>
      <c r="AJ1816" s="34">
        <v>1</v>
      </c>
      <c r="AK1816" s="34">
        <f t="shared" si="93"/>
        <v>3</v>
      </c>
      <c r="AL1816" s="34"/>
      <c r="AM1816" s="34"/>
      <c r="AN1816" s="34"/>
      <c r="AO1816" s="34"/>
      <c r="AP1816" s="293">
        <f>MAX(K1816,M1816,O1816,Q1816,S1816,U1816,W1816,Y1816,AA1816,AC1816,AE1816,AG1816,AI1816,AK1816,AM1816,AO1816)*VLOOKUP(I1816,'5.- Instrumental'!$B$6:$O$303,14,FALSE)</f>
        <v>0</v>
      </c>
      <c r="AQ1816" s="356">
        <f>VLOOKUP(C1816,'6.- Insumos'!$B$5:$K$2417,10,FALSE)</f>
        <v>5.0733800000000002</v>
      </c>
      <c r="AR1816" s="293">
        <f t="shared" si="92"/>
        <v>5.0733800000000002</v>
      </c>
      <c r="AS1816" s="293">
        <f t="shared" si="91"/>
        <v>5.0733800000000002</v>
      </c>
      <c r="AU1816" s="357"/>
    </row>
    <row r="1817" spans="2:47" ht="25.5">
      <c r="B1817" s="52">
        <v>1811</v>
      </c>
      <c r="C1817" s="334">
        <v>80194</v>
      </c>
      <c r="D1817" s="81" t="s">
        <v>4155</v>
      </c>
      <c r="E1817" s="55" t="s">
        <v>4506</v>
      </c>
      <c r="F1817" s="55" t="s">
        <v>4507</v>
      </c>
      <c r="G1817" s="54" t="s">
        <v>4422</v>
      </c>
      <c r="H1817" s="54" t="s">
        <v>4422</v>
      </c>
      <c r="I1817" s="54" t="s">
        <v>4422</v>
      </c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>
        <v>1</v>
      </c>
      <c r="AA1817" s="34">
        <v>3</v>
      </c>
      <c r="AB1817" s="34"/>
      <c r="AC1817" s="34"/>
      <c r="AD1817" s="34"/>
      <c r="AE1817" s="34"/>
      <c r="AF1817" s="34"/>
      <c r="AG1817" s="34"/>
      <c r="AH1817" s="34"/>
      <c r="AI1817" s="34"/>
      <c r="AJ1817" s="34">
        <v>1</v>
      </c>
      <c r="AK1817" s="34">
        <f t="shared" si="93"/>
        <v>3</v>
      </c>
      <c r="AL1817" s="34"/>
      <c r="AM1817" s="34"/>
      <c r="AN1817" s="34"/>
      <c r="AO1817" s="34"/>
      <c r="AP1817" s="293">
        <f>MAX(K1817,M1817,O1817,Q1817,S1817,U1817,W1817,Y1817,AA1817,AC1817,AE1817,AG1817,AI1817,AK1817,AM1817,AO1817)*VLOOKUP(I1817,'5.- Instrumental'!$B$6:$O$303,14,FALSE)</f>
        <v>0</v>
      </c>
      <c r="AQ1817" s="356">
        <f>VLOOKUP(C1817,'6.- Insumos'!$B$5:$K$2417,10,FALSE)</f>
        <v>5.0733800000000002</v>
      </c>
      <c r="AR1817" s="293">
        <f t="shared" si="92"/>
        <v>5.0733800000000002</v>
      </c>
      <c r="AS1817" s="293">
        <f t="shared" si="91"/>
        <v>5.0733800000000002</v>
      </c>
      <c r="AU1817" s="357"/>
    </row>
    <row r="1818" spans="2:47" ht="25.5">
      <c r="B1818" s="52">
        <v>1812</v>
      </c>
      <c r="C1818" s="334">
        <v>80196</v>
      </c>
      <c r="D1818" s="81" t="s">
        <v>4156</v>
      </c>
      <c r="E1818" s="55" t="s">
        <v>4506</v>
      </c>
      <c r="F1818" s="55" t="s">
        <v>4507</v>
      </c>
      <c r="G1818" s="54" t="s">
        <v>4422</v>
      </c>
      <c r="H1818" s="54" t="s">
        <v>4422</v>
      </c>
      <c r="I1818" s="54" t="s">
        <v>4422</v>
      </c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>
        <v>1</v>
      </c>
      <c r="AA1818" s="34">
        <v>3</v>
      </c>
      <c r="AB1818" s="34"/>
      <c r="AC1818" s="34"/>
      <c r="AD1818" s="34"/>
      <c r="AE1818" s="34"/>
      <c r="AF1818" s="34"/>
      <c r="AG1818" s="34"/>
      <c r="AH1818" s="34"/>
      <c r="AI1818" s="34"/>
      <c r="AJ1818" s="34">
        <v>1</v>
      </c>
      <c r="AK1818" s="34">
        <f t="shared" si="93"/>
        <v>3</v>
      </c>
      <c r="AL1818" s="34"/>
      <c r="AM1818" s="34"/>
      <c r="AN1818" s="34"/>
      <c r="AO1818" s="34"/>
      <c r="AP1818" s="293">
        <f>MAX(K1818,M1818,O1818,Q1818,S1818,U1818,W1818,Y1818,AA1818,AC1818,AE1818,AG1818,AI1818,AK1818,AM1818,AO1818)*VLOOKUP(I1818,'5.- Instrumental'!$B$6:$O$303,14,FALSE)</f>
        <v>0</v>
      </c>
      <c r="AQ1818" s="356">
        <f>VLOOKUP(C1818,'6.- Insumos'!$B$5:$K$2417,10,FALSE)</f>
        <v>5.0733800000000002</v>
      </c>
      <c r="AR1818" s="293">
        <f t="shared" si="92"/>
        <v>5.0733800000000002</v>
      </c>
      <c r="AS1818" s="293">
        <f t="shared" si="91"/>
        <v>5.0733800000000002</v>
      </c>
      <c r="AU1818" s="357"/>
    </row>
    <row r="1819" spans="2:47" ht="25.5">
      <c r="B1819" s="52">
        <v>1813</v>
      </c>
      <c r="C1819" s="334">
        <v>80198</v>
      </c>
      <c r="D1819" s="81" t="s">
        <v>4157</v>
      </c>
      <c r="E1819" s="55" t="s">
        <v>4506</v>
      </c>
      <c r="F1819" s="55" t="s">
        <v>4507</v>
      </c>
      <c r="G1819" s="54" t="s">
        <v>4422</v>
      </c>
      <c r="H1819" s="54" t="s">
        <v>4422</v>
      </c>
      <c r="I1819" s="54" t="s">
        <v>4422</v>
      </c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>
        <v>1</v>
      </c>
      <c r="AA1819" s="34">
        <v>3</v>
      </c>
      <c r="AB1819" s="34"/>
      <c r="AC1819" s="34"/>
      <c r="AD1819" s="34"/>
      <c r="AE1819" s="34"/>
      <c r="AF1819" s="34"/>
      <c r="AG1819" s="34"/>
      <c r="AH1819" s="34"/>
      <c r="AI1819" s="34"/>
      <c r="AJ1819" s="34">
        <v>1</v>
      </c>
      <c r="AK1819" s="34">
        <f t="shared" si="93"/>
        <v>3</v>
      </c>
      <c r="AL1819" s="34"/>
      <c r="AM1819" s="34"/>
      <c r="AN1819" s="34"/>
      <c r="AO1819" s="34"/>
      <c r="AP1819" s="293">
        <f>MAX(K1819,M1819,O1819,Q1819,S1819,U1819,W1819,Y1819,AA1819,AC1819,AE1819,AG1819,AI1819,AK1819,AM1819,AO1819)*VLOOKUP(I1819,'5.- Instrumental'!$B$6:$O$303,14,FALSE)</f>
        <v>0</v>
      </c>
      <c r="AQ1819" s="356">
        <f>VLOOKUP(C1819,'6.- Insumos'!$B$5:$K$2417,10,FALSE)</f>
        <v>5.0733800000000002</v>
      </c>
      <c r="AR1819" s="293">
        <f t="shared" si="92"/>
        <v>5.0733800000000002</v>
      </c>
      <c r="AS1819" s="293">
        <f t="shared" si="91"/>
        <v>5.0733800000000002</v>
      </c>
      <c r="AU1819" s="357"/>
    </row>
    <row r="1820" spans="2:47" ht="25.5">
      <c r="B1820" s="52">
        <v>1814</v>
      </c>
      <c r="C1820" s="334">
        <v>80200</v>
      </c>
      <c r="D1820" s="81" t="s">
        <v>4158</v>
      </c>
      <c r="E1820" s="55" t="s">
        <v>4506</v>
      </c>
      <c r="F1820" s="55" t="s">
        <v>4507</v>
      </c>
      <c r="G1820" s="54" t="s">
        <v>4422</v>
      </c>
      <c r="H1820" s="54" t="s">
        <v>4422</v>
      </c>
      <c r="I1820" s="54" t="s">
        <v>4422</v>
      </c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>
        <v>1</v>
      </c>
      <c r="AA1820" s="34">
        <v>3</v>
      </c>
      <c r="AB1820" s="34"/>
      <c r="AC1820" s="34"/>
      <c r="AD1820" s="34"/>
      <c r="AE1820" s="34"/>
      <c r="AF1820" s="34"/>
      <c r="AG1820" s="34"/>
      <c r="AH1820" s="34"/>
      <c r="AI1820" s="34"/>
      <c r="AJ1820" s="34">
        <v>1</v>
      </c>
      <c r="AK1820" s="34">
        <f t="shared" si="93"/>
        <v>3</v>
      </c>
      <c r="AL1820" s="34"/>
      <c r="AM1820" s="34"/>
      <c r="AN1820" s="34"/>
      <c r="AO1820" s="34"/>
      <c r="AP1820" s="293">
        <f>MAX(K1820,M1820,O1820,Q1820,S1820,U1820,W1820,Y1820,AA1820,AC1820,AE1820,AG1820,AI1820,AK1820,AM1820,AO1820)*VLOOKUP(I1820,'5.- Instrumental'!$B$6:$O$303,14,FALSE)</f>
        <v>0</v>
      </c>
      <c r="AQ1820" s="356">
        <f>VLOOKUP(C1820,'6.- Insumos'!$B$5:$K$2417,10,FALSE)</f>
        <v>5.0733800000000002</v>
      </c>
      <c r="AR1820" s="293">
        <f t="shared" si="92"/>
        <v>5.0733800000000002</v>
      </c>
      <c r="AS1820" s="293">
        <f t="shared" si="91"/>
        <v>5.0733800000000002</v>
      </c>
      <c r="AU1820" s="357"/>
    </row>
    <row r="1821" spans="2:47" ht="25.5">
      <c r="B1821" s="52">
        <v>1815</v>
      </c>
      <c r="C1821" s="334">
        <v>80202</v>
      </c>
      <c r="D1821" s="81" t="s">
        <v>4159</v>
      </c>
      <c r="E1821" s="55" t="s">
        <v>4506</v>
      </c>
      <c r="F1821" s="55" t="s">
        <v>4507</v>
      </c>
      <c r="G1821" s="54" t="s">
        <v>4422</v>
      </c>
      <c r="H1821" s="54" t="s">
        <v>4422</v>
      </c>
      <c r="I1821" s="54" t="s">
        <v>4422</v>
      </c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>
        <v>1</v>
      </c>
      <c r="AA1821" s="34">
        <v>3</v>
      </c>
      <c r="AB1821" s="34"/>
      <c r="AC1821" s="34"/>
      <c r="AD1821" s="34"/>
      <c r="AE1821" s="34"/>
      <c r="AF1821" s="34"/>
      <c r="AG1821" s="34"/>
      <c r="AH1821" s="34"/>
      <c r="AI1821" s="34"/>
      <c r="AJ1821" s="34">
        <v>1</v>
      </c>
      <c r="AK1821" s="34">
        <f t="shared" si="93"/>
        <v>3</v>
      </c>
      <c r="AL1821" s="34"/>
      <c r="AM1821" s="34"/>
      <c r="AN1821" s="34"/>
      <c r="AO1821" s="34"/>
      <c r="AP1821" s="293">
        <f>MAX(K1821,M1821,O1821,Q1821,S1821,U1821,W1821,Y1821,AA1821,AC1821,AE1821,AG1821,AI1821,AK1821,AM1821,AO1821)*VLOOKUP(I1821,'5.- Instrumental'!$B$6:$O$303,14,FALSE)</f>
        <v>0</v>
      </c>
      <c r="AQ1821" s="356">
        <f>VLOOKUP(C1821,'6.- Insumos'!$B$5:$K$2417,10,FALSE)</f>
        <v>5.0733800000000002</v>
      </c>
      <c r="AR1821" s="293">
        <f t="shared" si="92"/>
        <v>5.0733800000000002</v>
      </c>
      <c r="AS1821" s="293">
        <f t="shared" si="91"/>
        <v>5.0733800000000002</v>
      </c>
      <c r="AU1821" s="357"/>
    </row>
    <row r="1822" spans="2:47" ht="25.5">
      <c r="B1822" s="52">
        <v>1816</v>
      </c>
      <c r="C1822" s="334">
        <v>80203</v>
      </c>
      <c r="D1822" s="81" t="s">
        <v>4160</v>
      </c>
      <c r="E1822" s="55" t="s">
        <v>4506</v>
      </c>
      <c r="F1822" s="55" t="s">
        <v>4507</v>
      </c>
      <c r="G1822" s="54" t="s">
        <v>4422</v>
      </c>
      <c r="H1822" s="54" t="s">
        <v>4422</v>
      </c>
      <c r="I1822" s="54" t="s">
        <v>4422</v>
      </c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>
        <v>1</v>
      </c>
      <c r="AA1822" s="34">
        <v>3</v>
      </c>
      <c r="AB1822" s="34"/>
      <c r="AC1822" s="34"/>
      <c r="AD1822" s="34"/>
      <c r="AE1822" s="34"/>
      <c r="AF1822" s="34"/>
      <c r="AG1822" s="34"/>
      <c r="AH1822" s="34"/>
      <c r="AI1822" s="34"/>
      <c r="AJ1822" s="34">
        <v>1</v>
      </c>
      <c r="AK1822" s="34">
        <f t="shared" si="93"/>
        <v>3</v>
      </c>
      <c r="AL1822" s="34"/>
      <c r="AM1822" s="34"/>
      <c r="AN1822" s="34"/>
      <c r="AO1822" s="34"/>
      <c r="AP1822" s="293">
        <f>MAX(K1822,M1822,O1822,Q1822,S1822,U1822,W1822,Y1822,AA1822,AC1822,AE1822,AG1822,AI1822,AK1822,AM1822,AO1822)*VLOOKUP(I1822,'5.- Instrumental'!$B$6:$O$303,14,FALSE)</f>
        <v>0</v>
      </c>
      <c r="AQ1822" s="356">
        <f>VLOOKUP(C1822,'6.- Insumos'!$B$5:$K$2417,10,FALSE)</f>
        <v>5.0733800000000002</v>
      </c>
      <c r="AR1822" s="293">
        <f t="shared" si="92"/>
        <v>5.0733800000000002</v>
      </c>
      <c r="AS1822" s="293">
        <f t="shared" si="91"/>
        <v>5.0733800000000002</v>
      </c>
      <c r="AU1822" s="357"/>
    </row>
    <row r="1823" spans="2:47" ht="25.5">
      <c r="B1823" s="52">
        <v>1817</v>
      </c>
      <c r="C1823" s="334">
        <v>81000</v>
      </c>
      <c r="D1823" s="361" t="s">
        <v>4227</v>
      </c>
      <c r="E1823" s="55" t="s">
        <v>4506</v>
      </c>
      <c r="F1823" s="55" t="s">
        <v>4507</v>
      </c>
      <c r="G1823" s="54" t="s">
        <v>4422</v>
      </c>
      <c r="H1823" s="54" t="s">
        <v>4422</v>
      </c>
      <c r="I1823" s="54" t="s">
        <v>4422</v>
      </c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>
        <v>1</v>
      </c>
      <c r="AA1823" s="34">
        <v>5</v>
      </c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293">
        <f>MAX(K1823,M1823,O1823,Q1823,S1823,U1823,W1823,Y1823,AA1823,AC1823,AE1823,AG1823,AI1823,AK1823,AM1823,AO1823)*VLOOKUP(I1823,'5.- Instrumental'!$B$6:$O$303,14,FALSE)</f>
        <v>0</v>
      </c>
      <c r="AQ1823" s="356">
        <f>VLOOKUP(C1823,'6.- Insumos'!$B$5:$K$2417,10,FALSE)</f>
        <v>3.5060500000000001</v>
      </c>
      <c r="AR1823" s="293">
        <f t="shared" si="92"/>
        <v>3.5060500000000001</v>
      </c>
      <c r="AS1823" s="293">
        <f t="shared" si="91"/>
        <v>3.5060500000000001</v>
      </c>
      <c r="AU1823" s="357"/>
    </row>
    <row r="1824" spans="2:47" ht="25.5">
      <c r="B1824" s="52">
        <v>1818</v>
      </c>
      <c r="C1824" s="334">
        <v>81001</v>
      </c>
      <c r="D1824" s="361" t="s">
        <v>4228</v>
      </c>
      <c r="E1824" s="55" t="s">
        <v>4506</v>
      </c>
      <c r="F1824" s="55" t="s">
        <v>4507</v>
      </c>
      <c r="G1824" s="54" t="s">
        <v>4422</v>
      </c>
      <c r="H1824" s="54" t="s">
        <v>4422</v>
      </c>
      <c r="I1824" s="54" t="s">
        <v>4422</v>
      </c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>
        <v>1</v>
      </c>
      <c r="AA1824" s="34">
        <v>5</v>
      </c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293">
        <f>MAX(K1824,M1824,O1824,Q1824,S1824,U1824,W1824,Y1824,AA1824,AC1824,AE1824,AG1824,AI1824,AK1824,AM1824,AO1824)*VLOOKUP(I1824,'5.- Instrumental'!$B$6:$O$303,14,FALSE)</f>
        <v>0</v>
      </c>
      <c r="AQ1824" s="356">
        <f>VLOOKUP(C1824,'6.- Insumos'!$B$5:$K$2417,10,FALSE)</f>
        <v>3.5060500000000001</v>
      </c>
      <c r="AR1824" s="293">
        <f t="shared" si="92"/>
        <v>3.5060500000000001</v>
      </c>
      <c r="AS1824" s="293">
        <f t="shared" si="91"/>
        <v>3.5060500000000001</v>
      </c>
      <c r="AU1824" s="357"/>
    </row>
    <row r="1825" spans="2:47" ht="25.5">
      <c r="B1825" s="52">
        <v>1819</v>
      </c>
      <c r="C1825" s="334">
        <v>81003</v>
      </c>
      <c r="D1825" s="361" t="s">
        <v>4229</v>
      </c>
      <c r="E1825" s="55" t="s">
        <v>4506</v>
      </c>
      <c r="F1825" s="55" t="s">
        <v>4507</v>
      </c>
      <c r="G1825" s="54" t="s">
        <v>4422</v>
      </c>
      <c r="H1825" s="54" t="s">
        <v>4422</v>
      </c>
      <c r="I1825" s="54" t="s">
        <v>4422</v>
      </c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>
        <v>1</v>
      </c>
      <c r="AA1825" s="34">
        <v>5</v>
      </c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293">
        <f>MAX(K1825,M1825,O1825,Q1825,S1825,U1825,W1825,Y1825,AA1825,AC1825,AE1825,AG1825,AI1825,AK1825,AM1825,AO1825)*VLOOKUP(I1825,'5.- Instrumental'!$B$6:$O$303,14,FALSE)</f>
        <v>0</v>
      </c>
      <c r="AQ1825" s="356">
        <f>VLOOKUP(C1825,'6.- Insumos'!$B$5:$K$2417,10,FALSE)</f>
        <v>3.5060500000000001</v>
      </c>
      <c r="AR1825" s="293">
        <f t="shared" si="92"/>
        <v>3.5060500000000001</v>
      </c>
      <c r="AS1825" s="293">
        <f t="shared" si="91"/>
        <v>3.5060500000000001</v>
      </c>
      <c r="AU1825" s="357"/>
    </row>
    <row r="1826" spans="2:47" ht="38.25">
      <c r="B1826" s="52">
        <v>1820</v>
      </c>
      <c r="C1826" s="334">
        <v>81005</v>
      </c>
      <c r="D1826" s="81" t="s">
        <v>4289</v>
      </c>
      <c r="E1826" s="55" t="s">
        <v>4506</v>
      </c>
      <c r="F1826" s="55" t="s">
        <v>4507</v>
      </c>
      <c r="G1826" s="54" t="s">
        <v>4422</v>
      </c>
      <c r="H1826" s="54" t="s">
        <v>4422</v>
      </c>
      <c r="I1826" s="54" t="s">
        <v>4422</v>
      </c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>
        <v>1</v>
      </c>
      <c r="AA1826" s="34">
        <v>5</v>
      </c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293">
        <f>MAX(K1826,M1826,O1826,Q1826,S1826,U1826,W1826,Y1826,AA1826,AC1826,AE1826,AG1826,AI1826,AK1826,AM1826,AO1826)*VLOOKUP(I1826,'5.- Instrumental'!$B$6:$O$303,14,FALSE)</f>
        <v>0</v>
      </c>
      <c r="AQ1826" s="356">
        <f>VLOOKUP(C1826,'6.- Insumos'!$B$5:$K$2417,10,FALSE)</f>
        <v>3.5060500000000001</v>
      </c>
      <c r="AR1826" s="293">
        <f t="shared" si="92"/>
        <v>3.5060500000000001</v>
      </c>
      <c r="AS1826" s="293">
        <f t="shared" si="91"/>
        <v>3.5060500000000001</v>
      </c>
      <c r="AU1826" s="357"/>
    </row>
    <row r="1827" spans="2:47" ht="25.5">
      <c r="B1827" s="52">
        <v>1821</v>
      </c>
      <c r="C1827" s="334">
        <v>81007</v>
      </c>
      <c r="D1827" s="361" t="s">
        <v>4230</v>
      </c>
      <c r="E1827" s="55" t="s">
        <v>4506</v>
      </c>
      <c r="F1827" s="55" t="s">
        <v>4507</v>
      </c>
      <c r="G1827" s="54" t="s">
        <v>4422</v>
      </c>
      <c r="H1827" s="54" t="s">
        <v>4422</v>
      </c>
      <c r="I1827" s="54" t="s">
        <v>4422</v>
      </c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>
        <v>1</v>
      </c>
      <c r="AA1827" s="34">
        <v>5</v>
      </c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293">
        <f>MAX(K1827,M1827,O1827,Q1827,S1827,U1827,W1827,Y1827,AA1827,AC1827,AE1827,AG1827,AI1827,AK1827,AM1827,AO1827)*VLOOKUP(I1827,'5.- Instrumental'!$B$6:$O$303,14,FALSE)</f>
        <v>0</v>
      </c>
      <c r="AQ1827" s="356">
        <f>VLOOKUP(C1827,'6.- Insumos'!$B$5:$K$2417,10,FALSE)</f>
        <v>5.2683799999999996</v>
      </c>
      <c r="AR1827" s="293">
        <f t="shared" si="92"/>
        <v>5.2683799999999996</v>
      </c>
      <c r="AS1827" s="293">
        <f t="shared" si="91"/>
        <v>5.2683799999999996</v>
      </c>
      <c r="AU1827" s="357"/>
    </row>
    <row r="1828" spans="2:47" ht="25.5">
      <c r="B1828" s="52">
        <v>1822</v>
      </c>
      <c r="C1828" s="334">
        <v>81015</v>
      </c>
      <c r="D1828" s="81" t="s">
        <v>4290</v>
      </c>
      <c r="E1828" s="55" t="s">
        <v>4506</v>
      </c>
      <c r="F1828" s="55" t="s">
        <v>4507</v>
      </c>
      <c r="G1828" s="54" t="s">
        <v>4422</v>
      </c>
      <c r="H1828" s="54" t="s">
        <v>4422</v>
      </c>
      <c r="I1828" s="54" t="s">
        <v>4422</v>
      </c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>
        <v>1</v>
      </c>
      <c r="AA1828" s="34">
        <v>5</v>
      </c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293">
        <f>MAX(K1828,M1828,O1828,Q1828,S1828,U1828,W1828,Y1828,AA1828,AC1828,AE1828,AG1828,AI1828,AK1828,AM1828,AO1828)*VLOOKUP(I1828,'5.- Instrumental'!$B$6:$O$303,14,FALSE)</f>
        <v>0</v>
      </c>
      <c r="AQ1828" s="356">
        <f>VLOOKUP(C1828,'6.- Insumos'!$B$5:$K$2417,10,FALSE)</f>
        <v>3.5060500000000001</v>
      </c>
      <c r="AR1828" s="293">
        <f t="shared" si="92"/>
        <v>3.5060500000000001</v>
      </c>
      <c r="AS1828" s="293">
        <f t="shared" ref="AS1828:AS1891" si="94">AP1828++AQ1828</f>
        <v>3.5060500000000001</v>
      </c>
      <c r="AU1828" s="357"/>
    </row>
    <row r="1829" spans="2:47" ht="25.5">
      <c r="B1829" s="52">
        <v>1823</v>
      </c>
      <c r="C1829" s="334">
        <v>81025</v>
      </c>
      <c r="D1829" s="361" t="s">
        <v>4231</v>
      </c>
      <c r="E1829" s="55" t="s">
        <v>4506</v>
      </c>
      <c r="F1829" s="55" t="s">
        <v>4507</v>
      </c>
      <c r="G1829" s="54" t="s">
        <v>4422</v>
      </c>
      <c r="H1829" s="54" t="s">
        <v>4422</v>
      </c>
      <c r="I1829" s="54" t="s">
        <v>4422</v>
      </c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>
        <v>1</v>
      </c>
      <c r="AA1829" s="34">
        <v>5</v>
      </c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293">
        <f>MAX(K1829,M1829,O1829,Q1829,S1829,U1829,W1829,Y1829,AA1829,AC1829,AE1829,AG1829,AI1829,AK1829,AM1829,AO1829)*VLOOKUP(I1829,'5.- Instrumental'!$B$6:$O$303,14,FALSE)</f>
        <v>0</v>
      </c>
      <c r="AQ1829" s="356">
        <f>VLOOKUP(C1829,'6.- Insumos'!$B$5:$K$2417,10,FALSE)</f>
        <v>5.2683799999999996</v>
      </c>
      <c r="AR1829" s="293">
        <f t="shared" si="92"/>
        <v>5.2683799999999996</v>
      </c>
      <c r="AS1829" s="293">
        <f t="shared" si="94"/>
        <v>5.2683799999999996</v>
      </c>
      <c r="AU1829" s="357"/>
    </row>
    <row r="1830" spans="2:47" ht="25.5">
      <c r="B1830" s="52">
        <v>1824</v>
      </c>
      <c r="C1830" s="334">
        <v>81050</v>
      </c>
      <c r="D1830" s="361" t="s">
        <v>4232</v>
      </c>
      <c r="E1830" s="55" t="s">
        <v>4506</v>
      </c>
      <c r="F1830" s="55" t="s">
        <v>4507</v>
      </c>
      <c r="G1830" s="54" t="s">
        <v>4422</v>
      </c>
      <c r="H1830" s="54" t="s">
        <v>4422</v>
      </c>
      <c r="I1830" s="54" t="s">
        <v>4422</v>
      </c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>
        <v>1</v>
      </c>
      <c r="AA1830" s="34">
        <v>5</v>
      </c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293">
        <f>MAX(K1830,M1830,O1830,Q1830,S1830,U1830,W1830,Y1830,AA1830,AC1830,AE1830,AG1830,AI1830,AK1830,AM1830,AO1830)*VLOOKUP(I1830,'5.- Instrumental'!$B$6:$O$303,14,FALSE)</f>
        <v>0</v>
      </c>
      <c r="AQ1830" s="356">
        <f>VLOOKUP(C1830,'6.- Insumos'!$B$5:$K$2417,10,FALSE)</f>
        <v>7.3143000000000011</v>
      </c>
      <c r="AR1830" s="293">
        <f t="shared" si="92"/>
        <v>7.3143000000000011</v>
      </c>
      <c r="AS1830" s="293">
        <f t="shared" si="94"/>
        <v>7.3143000000000011</v>
      </c>
      <c r="AU1830" s="357"/>
    </row>
    <row r="1831" spans="2:47" ht="25.5">
      <c r="B1831" s="52">
        <v>1825</v>
      </c>
      <c r="C1831" s="334">
        <v>82003</v>
      </c>
      <c r="D1831" s="81" t="s">
        <v>4291</v>
      </c>
      <c r="E1831" s="55" t="s">
        <v>4506</v>
      </c>
      <c r="F1831" s="55" t="s">
        <v>4507</v>
      </c>
      <c r="G1831" s="54" t="s">
        <v>4422</v>
      </c>
      <c r="H1831" s="54" t="s">
        <v>4422</v>
      </c>
      <c r="I1831" s="54" t="s">
        <v>4422</v>
      </c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>
        <v>1</v>
      </c>
      <c r="AA1831" s="34">
        <v>3</v>
      </c>
      <c r="AB1831" s="34"/>
      <c r="AC1831" s="34"/>
      <c r="AD1831" s="34"/>
      <c r="AE1831" s="34"/>
      <c r="AF1831" s="34"/>
      <c r="AG1831" s="34"/>
      <c r="AH1831" s="34"/>
      <c r="AI1831" s="34"/>
      <c r="AJ1831" s="34">
        <v>1</v>
      </c>
      <c r="AK1831" s="34">
        <f t="shared" si="93"/>
        <v>3</v>
      </c>
      <c r="AL1831" s="34"/>
      <c r="AM1831" s="34"/>
      <c r="AN1831" s="34"/>
      <c r="AO1831" s="34"/>
      <c r="AP1831" s="293">
        <f>MAX(K1831,M1831,O1831,Q1831,S1831,U1831,W1831,Y1831,AA1831,AC1831,AE1831,AG1831,AI1831,AK1831,AM1831,AO1831)*VLOOKUP(I1831,'5.- Instrumental'!$B$6:$O$303,14,FALSE)</f>
        <v>0</v>
      </c>
      <c r="AQ1831" s="356">
        <f>VLOOKUP(C1831,'6.- Insumos'!$B$5:$K$2417,10,FALSE)</f>
        <v>5.2683799999999996</v>
      </c>
      <c r="AR1831" s="293">
        <f t="shared" si="92"/>
        <v>5.2683799999999996</v>
      </c>
      <c r="AS1831" s="293">
        <f t="shared" si="94"/>
        <v>5.2683799999999996</v>
      </c>
      <c r="AU1831" s="357"/>
    </row>
    <row r="1832" spans="2:47" ht="25.5">
      <c r="B1832" s="52">
        <v>1826</v>
      </c>
      <c r="C1832" s="334">
        <v>82020</v>
      </c>
      <c r="D1832" s="81" t="s">
        <v>4233</v>
      </c>
      <c r="E1832" s="55" t="s">
        <v>4506</v>
      </c>
      <c r="F1832" s="55" t="s">
        <v>4507</v>
      </c>
      <c r="G1832" s="54" t="s">
        <v>4422</v>
      </c>
      <c r="H1832" s="54" t="s">
        <v>4422</v>
      </c>
      <c r="I1832" s="54" t="s">
        <v>4422</v>
      </c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>
        <v>1</v>
      </c>
      <c r="AA1832" s="34">
        <v>3</v>
      </c>
      <c r="AB1832" s="34"/>
      <c r="AC1832" s="34"/>
      <c r="AD1832" s="34"/>
      <c r="AE1832" s="34"/>
      <c r="AF1832" s="34"/>
      <c r="AG1832" s="34"/>
      <c r="AH1832" s="34"/>
      <c r="AI1832" s="34"/>
      <c r="AJ1832" s="34">
        <v>1</v>
      </c>
      <c r="AK1832" s="34">
        <f t="shared" si="93"/>
        <v>3</v>
      </c>
      <c r="AL1832" s="34"/>
      <c r="AM1832" s="34"/>
      <c r="AN1832" s="34"/>
      <c r="AO1832" s="34"/>
      <c r="AP1832" s="293">
        <f>MAX(K1832,M1832,O1832,Q1832,S1832,U1832,W1832,Y1832,AA1832,AC1832,AE1832,AG1832,AI1832,AK1832,AM1832,AO1832)*VLOOKUP(I1832,'5.- Instrumental'!$B$6:$O$303,14,FALSE)</f>
        <v>0</v>
      </c>
      <c r="AQ1832" s="356">
        <f>VLOOKUP(C1832,'6.- Insumos'!$B$5:$K$2417,10,FALSE)</f>
        <v>3.08338</v>
      </c>
      <c r="AR1832" s="293">
        <f t="shared" si="92"/>
        <v>3.08338</v>
      </c>
      <c r="AS1832" s="293">
        <f t="shared" si="94"/>
        <v>3.08338</v>
      </c>
      <c r="AU1832" s="357"/>
    </row>
    <row r="1833" spans="2:47" ht="25.5">
      <c r="B1833" s="52">
        <v>1827</v>
      </c>
      <c r="C1833" s="334">
        <v>82024</v>
      </c>
      <c r="D1833" s="81" t="s">
        <v>4292</v>
      </c>
      <c r="E1833" s="55" t="s">
        <v>4506</v>
      </c>
      <c r="F1833" s="55" t="s">
        <v>4507</v>
      </c>
      <c r="G1833" s="54" t="s">
        <v>4422</v>
      </c>
      <c r="H1833" s="54" t="s">
        <v>4422</v>
      </c>
      <c r="I1833" s="54" t="s">
        <v>4422</v>
      </c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>
        <v>1</v>
      </c>
      <c r="AA1833" s="34">
        <v>3</v>
      </c>
      <c r="AB1833" s="34"/>
      <c r="AC1833" s="34"/>
      <c r="AD1833" s="34"/>
      <c r="AE1833" s="34"/>
      <c r="AF1833" s="34"/>
      <c r="AG1833" s="34"/>
      <c r="AH1833" s="34"/>
      <c r="AI1833" s="34"/>
      <c r="AJ1833" s="34">
        <v>1</v>
      </c>
      <c r="AK1833" s="34">
        <f t="shared" si="93"/>
        <v>3</v>
      </c>
      <c r="AL1833" s="34"/>
      <c r="AM1833" s="34"/>
      <c r="AN1833" s="34"/>
      <c r="AO1833" s="34"/>
      <c r="AP1833" s="293">
        <f>MAX(K1833,M1833,O1833,Q1833,S1833,U1833,W1833,Y1833,AA1833,AC1833,AE1833,AG1833,AI1833,AK1833,AM1833,AO1833)*VLOOKUP(I1833,'5.- Instrumental'!$B$6:$O$303,14,FALSE)</f>
        <v>0</v>
      </c>
      <c r="AQ1833" s="356">
        <f>VLOOKUP(C1833,'6.- Insumos'!$B$5:$K$2417,10,FALSE)</f>
        <v>5.2683799999999996</v>
      </c>
      <c r="AR1833" s="293">
        <f t="shared" si="92"/>
        <v>5.2683799999999996</v>
      </c>
      <c r="AS1833" s="293">
        <f t="shared" si="94"/>
        <v>5.2683799999999996</v>
      </c>
      <c r="AU1833" s="357"/>
    </row>
    <row r="1834" spans="2:47" ht="25.5">
      <c r="B1834" s="52">
        <v>1828</v>
      </c>
      <c r="C1834" s="334">
        <v>82040</v>
      </c>
      <c r="D1834" s="81" t="s">
        <v>4234</v>
      </c>
      <c r="E1834" s="55" t="s">
        <v>4506</v>
      </c>
      <c r="F1834" s="55" t="s">
        <v>4507</v>
      </c>
      <c r="G1834" s="54" t="s">
        <v>4422</v>
      </c>
      <c r="H1834" s="54" t="s">
        <v>4422</v>
      </c>
      <c r="I1834" s="54" t="s">
        <v>4422</v>
      </c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>
        <v>1</v>
      </c>
      <c r="AA1834" s="34">
        <v>3</v>
      </c>
      <c r="AB1834" s="34"/>
      <c r="AC1834" s="34"/>
      <c r="AD1834" s="34"/>
      <c r="AE1834" s="34"/>
      <c r="AF1834" s="34"/>
      <c r="AG1834" s="34"/>
      <c r="AH1834" s="34"/>
      <c r="AI1834" s="34"/>
      <c r="AJ1834" s="34">
        <v>1</v>
      </c>
      <c r="AK1834" s="34">
        <f t="shared" si="93"/>
        <v>3</v>
      </c>
      <c r="AL1834" s="34"/>
      <c r="AM1834" s="34"/>
      <c r="AN1834" s="34"/>
      <c r="AO1834" s="34"/>
      <c r="AP1834" s="293">
        <f>MAX(K1834,M1834,O1834,Q1834,S1834,U1834,W1834,Y1834,AA1834,AC1834,AE1834,AG1834,AI1834,AK1834,AM1834,AO1834)*VLOOKUP(I1834,'5.- Instrumental'!$B$6:$O$303,14,FALSE)</f>
        <v>0</v>
      </c>
      <c r="AQ1834" s="356">
        <f>VLOOKUP(C1834,'6.- Insumos'!$B$5:$K$2417,10,FALSE)</f>
        <v>2.3593799999999998</v>
      </c>
      <c r="AR1834" s="293">
        <f t="shared" si="92"/>
        <v>2.3593799999999998</v>
      </c>
      <c r="AS1834" s="293">
        <f t="shared" si="94"/>
        <v>2.3593799999999998</v>
      </c>
      <c r="AU1834" s="357"/>
    </row>
    <row r="1835" spans="2:47" ht="25.5">
      <c r="B1835" s="52">
        <v>1829</v>
      </c>
      <c r="C1835" s="334">
        <v>82042</v>
      </c>
      <c r="D1835" s="81" t="s">
        <v>4293</v>
      </c>
      <c r="E1835" s="55" t="s">
        <v>4506</v>
      </c>
      <c r="F1835" s="55" t="s">
        <v>4507</v>
      </c>
      <c r="G1835" s="54" t="s">
        <v>4422</v>
      </c>
      <c r="H1835" s="54" t="s">
        <v>4422</v>
      </c>
      <c r="I1835" s="54" t="s">
        <v>4422</v>
      </c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>
        <v>1</v>
      </c>
      <c r="AA1835" s="34">
        <v>3</v>
      </c>
      <c r="AB1835" s="34"/>
      <c r="AC1835" s="34"/>
      <c r="AD1835" s="34"/>
      <c r="AE1835" s="34"/>
      <c r="AF1835" s="34"/>
      <c r="AG1835" s="34"/>
      <c r="AH1835" s="34"/>
      <c r="AI1835" s="34"/>
      <c r="AJ1835" s="34">
        <v>1</v>
      </c>
      <c r="AK1835" s="34">
        <f t="shared" si="93"/>
        <v>3</v>
      </c>
      <c r="AL1835" s="34"/>
      <c r="AM1835" s="34"/>
      <c r="AN1835" s="34"/>
      <c r="AO1835" s="34"/>
      <c r="AP1835" s="293">
        <f>MAX(K1835,M1835,O1835,Q1835,S1835,U1835,W1835,Y1835,AA1835,AC1835,AE1835,AG1835,AI1835,AK1835,AM1835,AO1835)*VLOOKUP(I1835,'5.- Instrumental'!$B$6:$O$303,14,FALSE)</f>
        <v>0</v>
      </c>
      <c r="AQ1835" s="356">
        <f>VLOOKUP(C1835,'6.- Insumos'!$B$5:$K$2417,10,FALSE)</f>
        <v>2.3593799999999998</v>
      </c>
      <c r="AR1835" s="293">
        <f t="shared" si="92"/>
        <v>2.3593799999999998</v>
      </c>
      <c r="AS1835" s="293">
        <f t="shared" si="94"/>
        <v>2.3593799999999998</v>
      </c>
      <c r="AU1835" s="357"/>
    </row>
    <row r="1836" spans="2:47" ht="25.5">
      <c r="B1836" s="52">
        <v>1830</v>
      </c>
      <c r="C1836" s="334">
        <v>82043</v>
      </c>
      <c r="D1836" s="81" t="s">
        <v>4235</v>
      </c>
      <c r="E1836" s="55" t="s">
        <v>4506</v>
      </c>
      <c r="F1836" s="55" t="s">
        <v>4507</v>
      </c>
      <c r="G1836" s="54" t="s">
        <v>4422</v>
      </c>
      <c r="H1836" s="54" t="s">
        <v>4422</v>
      </c>
      <c r="I1836" s="54" t="s">
        <v>4422</v>
      </c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>
        <v>1</v>
      </c>
      <c r="AA1836" s="34">
        <v>5</v>
      </c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293">
        <f>MAX(K1836,M1836,O1836,Q1836,S1836,U1836,W1836,Y1836,AA1836,AC1836,AE1836,AG1836,AI1836,AK1836,AM1836,AO1836)*VLOOKUP(I1836,'5.- Instrumental'!$B$6:$O$303,14,FALSE)</f>
        <v>0</v>
      </c>
      <c r="AQ1836" s="356">
        <f>VLOOKUP(C1836,'6.- Insumos'!$B$5:$K$2417,10,FALSE)</f>
        <v>11.82338</v>
      </c>
      <c r="AR1836" s="293">
        <f t="shared" si="92"/>
        <v>11.82338</v>
      </c>
      <c r="AS1836" s="293">
        <f t="shared" si="94"/>
        <v>11.82338</v>
      </c>
      <c r="AU1836" s="357"/>
    </row>
    <row r="1837" spans="2:47" ht="25.5">
      <c r="B1837" s="52">
        <v>1831</v>
      </c>
      <c r="C1837" s="334">
        <v>82044</v>
      </c>
      <c r="D1837" s="361" t="s">
        <v>4236</v>
      </c>
      <c r="E1837" s="55" t="s">
        <v>4506</v>
      </c>
      <c r="F1837" s="55" t="s">
        <v>4507</v>
      </c>
      <c r="G1837" s="54" t="s">
        <v>4422</v>
      </c>
      <c r="H1837" s="54" t="s">
        <v>4422</v>
      </c>
      <c r="I1837" s="54" t="s">
        <v>4422</v>
      </c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>
        <v>1</v>
      </c>
      <c r="AA1837" s="34">
        <v>5</v>
      </c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293">
        <f>MAX(K1837,M1837,O1837,Q1837,S1837,U1837,W1837,Y1837,AA1837,AC1837,AE1837,AG1837,AI1837,AK1837,AM1837,AO1837)*VLOOKUP(I1837,'5.- Instrumental'!$B$6:$O$303,14,FALSE)</f>
        <v>0</v>
      </c>
      <c r="AQ1837" s="356">
        <f>VLOOKUP(C1837,'6.- Insumos'!$B$5:$K$2417,10,FALSE)</f>
        <v>11.82338</v>
      </c>
      <c r="AR1837" s="293">
        <f t="shared" si="92"/>
        <v>11.82338</v>
      </c>
      <c r="AS1837" s="293">
        <f t="shared" si="94"/>
        <v>11.82338</v>
      </c>
      <c r="AU1837" s="357"/>
    </row>
    <row r="1838" spans="2:47" ht="25.5">
      <c r="B1838" s="52">
        <v>1832</v>
      </c>
      <c r="C1838" s="334">
        <v>82055</v>
      </c>
      <c r="D1838" s="81" t="s">
        <v>4237</v>
      </c>
      <c r="E1838" s="55" t="s">
        <v>4506</v>
      </c>
      <c r="F1838" s="55" t="s">
        <v>4507</v>
      </c>
      <c r="G1838" s="54" t="s">
        <v>4422</v>
      </c>
      <c r="H1838" s="54" t="s">
        <v>4422</v>
      </c>
      <c r="I1838" s="54" t="s">
        <v>4422</v>
      </c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>
        <v>1</v>
      </c>
      <c r="AA1838" s="34">
        <v>3</v>
      </c>
      <c r="AB1838" s="34"/>
      <c r="AC1838" s="34"/>
      <c r="AD1838" s="34"/>
      <c r="AE1838" s="34"/>
      <c r="AF1838" s="34"/>
      <c r="AG1838" s="34"/>
      <c r="AH1838" s="34"/>
      <c r="AI1838" s="34"/>
      <c r="AJ1838" s="34">
        <v>1</v>
      </c>
      <c r="AK1838" s="34">
        <f t="shared" si="93"/>
        <v>3</v>
      </c>
      <c r="AL1838" s="34"/>
      <c r="AM1838" s="34"/>
      <c r="AN1838" s="34"/>
      <c r="AO1838" s="34"/>
      <c r="AP1838" s="293"/>
      <c r="AQ1838" s="356">
        <f>VLOOKUP(C1838,'6.- Insumos'!$B$5:$K$2417,10,FALSE)</f>
        <v>5.2683799999999996</v>
      </c>
      <c r="AR1838" s="293">
        <f t="shared" si="92"/>
        <v>5.2683799999999996</v>
      </c>
      <c r="AS1838" s="293">
        <f t="shared" si="94"/>
        <v>5.2683799999999996</v>
      </c>
      <c r="AU1838" s="357"/>
    </row>
    <row r="1839" spans="2:47" ht="25.5">
      <c r="B1839" s="52">
        <v>1833</v>
      </c>
      <c r="C1839" s="334">
        <v>82085</v>
      </c>
      <c r="D1839" s="81" t="s">
        <v>4294</v>
      </c>
      <c r="E1839" s="55" t="s">
        <v>4506</v>
      </c>
      <c r="F1839" s="55" t="s">
        <v>4507</v>
      </c>
      <c r="G1839" s="54" t="s">
        <v>4422</v>
      </c>
      <c r="H1839" s="54" t="s">
        <v>4422</v>
      </c>
      <c r="I1839" s="54" t="s">
        <v>4422</v>
      </c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>
        <v>1</v>
      </c>
      <c r="AA1839" s="34">
        <v>3</v>
      </c>
      <c r="AB1839" s="34"/>
      <c r="AC1839" s="34"/>
      <c r="AD1839" s="34"/>
      <c r="AE1839" s="34"/>
      <c r="AF1839" s="34"/>
      <c r="AG1839" s="34"/>
      <c r="AH1839" s="34"/>
      <c r="AI1839" s="34"/>
      <c r="AJ1839" s="34">
        <v>1</v>
      </c>
      <c r="AK1839" s="34">
        <f t="shared" si="93"/>
        <v>3</v>
      </c>
      <c r="AL1839" s="34"/>
      <c r="AM1839" s="34"/>
      <c r="AN1839" s="34"/>
      <c r="AO1839" s="34"/>
      <c r="AP1839" s="293">
        <f>MAX(K1839,M1839,O1839,Q1839,S1839,U1839,W1839,Y1839,AA1839,AC1839,AE1839,AG1839,AI1839,AK1839,AM1839,AO1839)*VLOOKUP(I1839,'5.- Instrumental'!$B$6:$O$303,14,FALSE)</f>
        <v>0</v>
      </c>
      <c r="AQ1839" s="356">
        <f>VLOOKUP(C1839,'6.- Insumos'!$B$5:$K$2417,10,FALSE)</f>
        <v>5.2683799999999996</v>
      </c>
      <c r="AR1839" s="293">
        <f t="shared" si="92"/>
        <v>5.2683799999999996</v>
      </c>
      <c r="AS1839" s="293">
        <f t="shared" si="94"/>
        <v>5.2683799999999996</v>
      </c>
      <c r="AU1839" s="357"/>
    </row>
    <row r="1840" spans="2:47" ht="25.5">
      <c r="B1840" s="52">
        <v>1834</v>
      </c>
      <c r="C1840" s="334">
        <v>82088</v>
      </c>
      <c r="D1840" s="81" t="s">
        <v>4295</v>
      </c>
      <c r="E1840" s="55" t="s">
        <v>4506</v>
      </c>
      <c r="F1840" s="55" t="s">
        <v>4507</v>
      </c>
      <c r="G1840" s="54" t="s">
        <v>4422</v>
      </c>
      <c r="H1840" s="54" t="s">
        <v>4422</v>
      </c>
      <c r="I1840" s="54" t="s">
        <v>4422</v>
      </c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>
        <v>1</v>
      </c>
      <c r="AA1840" s="34">
        <v>3</v>
      </c>
      <c r="AB1840" s="34"/>
      <c r="AC1840" s="34"/>
      <c r="AD1840" s="34"/>
      <c r="AE1840" s="34"/>
      <c r="AF1840" s="34"/>
      <c r="AG1840" s="34"/>
      <c r="AH1840" s="34"/>
      <c r="AI1840" s="34"/>
      <c r="AJ1840" s="34">
        <v>1</v>
      </c>
      <c r="AK1840" s="34">
        <f t="shared" si="93"/>
        <v>3</v>
      </c>
      <c r="AL1840" s="34"/>
      <c r="AM1840" s="34"/>
      <c r="AN1840" s="34"/>
      <c r="AO1840" s="34"/>
      <c r="AP1840" s="293">
        <f>MAX(K1840,M1840,O1840,Q1840,S1840,U1840,W1840,Y1840,AA1840,AC1840,AE1840,AG1840,AI1840,AK1840,AM1840,AO1840)*VLOOKUP(I1840,'5.- Instrumental'!$B$6:$O$303,14,FALSE)</f>
        <v>0</v>
      </c>
      <c r="AQ1840" s="356">
        <f>VLOOKUP(C1840,'6.- Insumos'!$B$5:$K$2417,10,FALSE)</f>
        <v>5.2683799999999996</v>
      </c>
      <c r="AR1840" s="293">
        <f t="shared" si="92"/>
        <v>5.2683799999999996</v>
      </c>
      <c r="AS1840" s="293">
        <f t="shared" si="94"/>
        <v>5.2683799999999996</v>
      </c>
      <c r="AU1840" s="357"/>
    </row>
    <row r="1841" spans="2:47" ht="25.5">
      <c r="B1841" s="52">
        <v>1835</v>
      </c>
      <c r="C1841" s="334">
        <v>82103</v>
      </c>
      <c r="D1841" s="81" t="s">
        <v>4296</v>
      </c>
      <c r="E1841" s="55" t="s">
        <v>4506</v>
      </c>
      <c r="F1841" s="55" t="s">
        <v>4507</v>
      </c>
      <c r="G1841" s="54" t="s">
        <v>4422</v>
      </c>
      <c r="H1841" s="54" t="s">
        <v>4422</v>
      </c>
      <c r="I1841" s="54" t="s">
        <v>4422</v>
      </c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>
        <v>1</v>
      </c>
      <c r="AA1841" s="34">
        <v>3</v>
      </c>
      <c r="AB1841" s="34"/>
      <c r="AC1841" s="34"/>
      <c r="AD1841" s="34"/>
      <c r="AE1841" s="34"/>
      <c r="AF1841" s="34"/>
      <c r="AG1841" s="34"/>
      <c r="AH1841" s="34"/>
      <c r="AI1841" s="34"/>
      <c r="AJ1841" s="34">
        <v>1</v>
      </c>
      <c r="AK1841" s="34">
        <f t="shared" si="93"/>
        <v>3</v>
      </c>
      <c r="AL1841" s="34"/>
      <c r="AM1841" s="34"/>
      <c r="AN1841" s="34"/>
      <c r="AO1841" s="34"/>
      <c r="AP1841" s="293">
        <f>MAX(K1841,M1841,O1841,Q1841,S1841,U1841,W1841,Y1841,AA1841,AC1841,AE1841,AG1841,AI1841,AK1841,AM1841,AO1841)*VLOOKUP(I1841,'5.- Instrumental'!$B$6:$O$303,14,FALSE)</f>
        <v>0</v>
      </c>
      <c r="AQ1841" s="356">
        <f>VLOOKUP(C1841,'6.- Insumos'!$B$5:$K$2417,10,FALSE)</f>
        <v>5.2683799999999996</v>
      </c>
      <c r="AR1841" s="293">
        <f t="shared" si="92"/>
        <v>5.2683799999999996</v>
      </c>
      <c r="AS1841" s="293">
        <f t="shared" si="94"/>
        <v>5.2683799999999996</v>
      </c>
      <c r="AU1841" s="357"/>
    </row>
    <row r="1842" spans="2:47" ht="25.5">
      <c r="B1842" s="52">
        <v>1836</v>
      </c>
      <c r="C1842" s="334">
        <v>82105</v>
      </c>
      <c r="D1842" s="81" t="s">
        <v>4238</v>
      </c>
      <c r="E1842" s="55" t="s">
        <v>4506</v>
      </c>
      <c r="F1842" s="55" t="s">
        <v>4507</v>
      </c>
      <c r="G1842" s="54" t="s">
        <v>4422</v>
      </c>
      <c r="H1842" s="54" t="s">
        <v>4422</v>
      </c>
      <c r="I1842" s="54" t="s">
        <v>4422</v>
      </c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>
        <v>1</v>
      </c>
      <c r="AA1842" s="34">
        <v>3</v>
      </c>
      <c r="AB1842" s="34"/>
      <c r="AC1842" s="34"/>
      <c r="AD1842" s="34"/>
      <c r="AE1842" s="34"/>
      <c r="AF1842" s="34"/>
      <c r="AG1842" s="34"/>
      <c r="AH1842" s="34"/>
      <c r="AI1842" s="34"/>
      <c r="AJ1842" s="34">
        <v>1</v>
      </c>
      <c r="AK1842" s="34">
        <f t="shared" si="93"/>
        <v>3</v>
      </c>
      <c r="AL1842" s="34"/>
      <c r="AM1842" s="34"/>
      <c r="AN1842" s="34"/>
      <c r="AO1842" s="34"/>
      <c r="AP1842" s="293">
        <f>MAX(K1842,M1842,O1842,Q1842,S1842,U1842,W1842,Y1842,AA1842,AC1842,AE1842,AG1842,AI1842,AK1842,AM1842,AO1842)*VLOOKUP(I1842,'5.- Instrumental'!$B$6:$O$303,14,FALSE)</f>
        <v>0</v>
      </c>
      <c r="AQ1842" s="356">
        <f>VLOOKUP(C1842,'6.- Insumos'!$B$5:$K$2417,10,FALSE)</f>
        <v>7.1303799999999997</v>
      </c>
      <c r="AR1842" s="293">
        <f t="shared" si="92"/>
        <v>7.1303799999999997</v>
      </c>
      <c r="AS1842" s="293">
        <f t="shared" si="94"/>
        <v>7.1303799999999997</v>
      </c>
      <c r="AU1842" s="357"/>
    </row>
    <row r="1843" spans="2:47" ht="25.5">
      <c r="B1843" s="52">
        <v>1837</v>
      </c>
      <c r="C1843" s="334">
        <v>82135</v>
      </c>
      <c r="D1843" s="81" t="s">
        <v>4297</v>
      </c>
      <c r="E1843" s="55" t="s">
        <v>4506</v>
      </c>
      <c r="F1843" s="55" t="s">
        <v>4507</v>
      </c>
      <c r="G1843" s="54" t="s">
        <v>4422</v>
      </c>
      <c r="H1843" s="54" t="s">
        <v>4422</v>
      </c>
      <c r="I1843" s="54" t="s">
        <v>4422</v>
      </c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>
        <v>1</v>
      </c>
      <c r="AA1843" s="34">
        <v>3</v>
      </c>
      <c r="AB1843" s="34"/>
      <c r="AC1843" s="34"/>
      <c r="AD1843" s="34"/>
      <c r="AE1843" s="34"/>
      <c r="AF1843" s="34"/>
      <c r="AG1843" s="34"/>
      <c r="AH1843" s="34"/>
      <c r="AI1843" s="34"/>
      <c r="AJ1843" s="34">
        <v>1</v>
      </c>
      <c r="AK1843" s="34">
        <f t="shared" si="93"/>
        <v>3</v>
      </c>
      <c r="AL1843" s="34"/>
      <c r="AM1843" s="34"/>
      <c r="AN1843" s="34"/>
      <c r="AO1843" s="34"/>
      <c r="AP1843" s="293">
        <f>MAX(K1843,M1843,O1843,Q1843,S1843,U1843,W1843,Y1843,AA1843,AC1843,AE1843,AG1843,AI1843,AK1843,AM1843,AO1843)*VLOOKUP(I1843,'5.- Instrumental'!$B$6:$O$303,14,FALSE)</f>
        <v>0</v>
      </c>
      <c r="AQ1843" s="356">
        <f>VLOOKUP(C1843,'6.- Insumos'!$B$5:$K$2417,10,FALSE)</f>
        <v>5.2683799999999996</v>
      </c>
      <c r="AR1843" s="293">
        <f t="shared" si="92"/>
        <v>5.2683799999999996</v>
      </c>
      <c r="AS1843" s="293">
        <f t="shared" si="94"/>
        <v>5.2683799999999996</v>
      </c>
      <c r="AU1843" s="357"/>
    </row>
    <row r="1844" spans="2:47" ht="25.5">
      <c r="B1844" s="52">
        <v>1838</v>
      </c>
      <c r="C1844" s="334">
        <v>82140</v>
      </c>
      <c r="D1844" s="81" t="s">
        <v>4298</v>
      </c>
      <c r="E1844" s="55" t="s">
        <v>4506</v>
      </c>
      <c r="F1844" s="55" t="s">
        <v>4507</v>
      </c>
      <c r="G1844" s="54" t="s">
        <v>4422</v>
      </c>
      <c r="H1844" s="54" t="s">
        <v>4422</v>
      </c>
      <c r="I1844" s="54" t="s">
        <v>4422</v>
      </c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>
        <v>1</v>
      </c>
      <c r="AA1844" s="34">
        <v>3</v>
      </c>
      <c r="AB1844" s="34"/>
      <c r="AC1844" s="34"/>
      <c r="AD1844" s="34"/>
      <c r="AE1844" s="34"/>
      <c r="AF1844" s="34"/>
      <c r="AG1844" s="34"/>
      <c r="AH1844" s="34"/>
      <c r="AI1844" s="34"/>
      <c r="AJ1844" s="34">
        <v>1</v>
      </c>
      <c r="AK1844" s="34">
        <f t="shared" si="93"/>
        <v>3</v>
      </c>
      <c r="AL1844" s="34"/>
      <c r="AM1844" s="34"/>
      <c r="AN1844" s="34"/>
      <c r="AO1844" s="34"/>
      <c r="AP1844" s="293">
        <f>MAX(K1844,M1844,O1844,Q1844,S1844,U1844,W1844,Y1844,AA1844,AC1844,AE1844,AG1844,AI1844,AK1844,AM1844,AO1844)*VLOOKUP(I1844,'5.- Instrumental'!$B$6:$O$303,14,FALSE)</f>
        <v>0</v>
      </c>
      <c r="AQ1844" s="356">
        <f>VLOOKUP(C1844,'6.- Insumos'!$B$5:$K$2417,10,FALSE)</f>
        <v>5.2683799999999996</v>
      </c>
      <c r="AR1844" s="293">
        <f t="shared" si="92"/>
        <v>5.2683799999999996</v>
      </c>
      <c r="AS1844" s="293">
        <f t="shared" si="94"/>
        <v>5.2683799999999996</v>
      </c>
      <c r="AU1844" s="357"/>
    </row>
    <row r="1845" spans="2:47" ht="25.5">
      <c r="B1845" s="52">
        <v>1839</v>
      </c>
      <c r="C1845" s="334">
        <v>82143</v>
      </c>
      <c r="D1845" s="81" t="s">
        <v>4239</v>
      </c>
      <c r="E1845" s="55" t="s">
        <v>4506</v>
      </c>
      <c r="F1845" s="55" t="s">
        <v>4507</v>
      </c>
      <c r="G1845" s="54" t="s">
        <v>4422</v>
      </c>
      <c r="H1845" s="54" t="s">
        <v>4422</v>
      </c>
      <c r="I1845" s="54" t="s">
        <v>4422</v>
      </c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>
        <v>1</v>
      </c>
      <c r="AA1845" s="34">
        <v>5</v>
      </c>
      <c r="AB1845" s="34"/>
      <c r="AC1845" s="34"/>
      <c r="AD1845" s="34"/>
      <c r="AE1845" s="34"/>
      <c r="AF1845" s="34"/>
      <c r="AG1845" s="34"/>
      <c r="AH1845" s="34"/>
      <c r="AI1845" s="34"/>
      <c r="AJ1845" s="34">
        <v>1</v>
      </c>
      <c r="AK1845" s="34">
        <f t="shared" si="93"/>
        <v>5</v>
      </c>
      <c r="AL1845" s="34"/>
      <c r="AM1845" s="34"/>
      <c r="AN1845" s="34"/>
      <c r="AO1845" s="34"/>
      <c r="AP1845" s="293">
        <f>MAX(K1845,M1845,O1845,Q1845,S1845,U1845,W1845,Y1845,AA1845,AC1845,AE1845,AG1845,AI1845,AK1845,AM1845,AO1845)*VLOOKUP(I1845,'5.- Instrumental'!$B$6:$O$303,14,FALSE)</f>
        <v>0</v>
      </c>
      <c r="AQ1845" s="356">
        <f>VLOOKUP(C1845,'6.- Insumos'!$B$5:$K$2417,10,FALSE)</f>
        <v>5.2683799999999996</v>
      </c>
      <c r="AR1845" s="293">
        <f t="shared" si="92"/>
        <v>5.2683799999999996</v>
      </c>
      <c r="AS1845" s="293">
        <f t="shared" si="94"/>
        <v>5.2683799999999996</v>
      </c>
      <c r="AU1845" s="357"/>
    </row>
    <row r="1846" spans="2:47" ht="25.5">
      <c r="B1846" s="52">
        <v>1840</v>
      </c>
      <c r="C1846" s="334">
        <v>82145</v>
      </c>
      <c r="D1846" s="81" t="s">
        <v>4299</v>
      </c>
      <c r="E1846" s="55" t="s">
        <v>4506</v>
      </c>
      <c r="F1846" s="55" t="s">
        <v>4507</v>
      </c>
      <c r="G1846" s="54" t="s">
        <v>4422</v>
      </c>
      <c r="H1846" s="54" t="s">
        <v>4422</v>
      </c>
      <c r="I1846" s="54" t="s">
        <v>4422</v>
      </c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>
        <v>1</v>
      </c>
      <c r="AA1846" s="34">
        <v>3</v>
      </c>
      <c r="AB1846" s="34"/>
      <c r="AC1846" s="34"/>
      <c r="AD1846" s="34"/>
      <c r="AE1846" s="34"/>
      <c r="AF1846" s="34"/>
      <c r="AG1846" s="34"/>
      <c r="AH1846" s="34"/>
      <c r="AI1846" s="34"/>
      <c r="AJ1846" s="34">
        <v>1</v>
      </c>
      <c r="AK1846" s="34">
        <f t="shared" si="93"/>
        <v>3</v>
      </c>
      <c r="AL1846" s="34"/>
      <c r="AM1846" s="34"/>
      <c r="AN1846" s="34"/>
      <c r="AO1846" s="34"/>
      <c r="AP1846" s="293">
        <f>MAX(K1846,M1846,O1846,Q1846,S1846,U1846,W1846,Y1846,AA1846,AC1846,AE1846,AG1846,AI1846,AK1846,AM1846,AO1846)*VLOOKUP(I1846,'5.- Instrumental'!$B$6:$O$303,14,FALSE)</f>
        <v>0</v>
      </c>
      <c r="AQ1846" s="356">
        <f>VLOOKUP(C1846,'6.- Insumos'!$B$5:$K$2417,10,FALSE)</f>
        <v>5.2683799999999996</v>
      </c>
      <c r="AR1846" s="293">
        <f t="shared" si="92"/>
        <v>5.2683799999999996</v>
      </c>
      <c r="AS1846" s="293">
        <f t="shared" si="94"/>
        <v>5.2683799999999996</v>
      </c>
      <c r="AU1846" s="357"/>
    </row>
    <row r="1847" spans="2:47" ht="25.5">
      <c r="B1847" s="52">
        <v>1841</v>
      </c>
      <c r="C1847" s="334">
        <v>82150</v>
      </c>
      <c r="D1847" s="361" t="s">
        <v>4240</v>
      </c>
      <c r="E1847" s="55" t="s">
        <v>4506</v>
      </c>
      <c r="F1847" s="55" t="s">
        <v>4507</v>
      </c>
      <c r="G1847" s="54" t="s">
        <v>4422</v>
      </c>
      <c r="H1847" s="54" t="s">
        <v>4422</v>
      </c>
      <c r="I1847" s="54" t="s">
        <v>4422</v>
      </c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>
        <v>1</v>
      </c>
      <c r="AA1847" s="34">
        <v>3</v>
      </c>
      <c r="AB1847" s="34"/>
      <c r="AC1847" s="34"/>
      <c r="AD1847" s="34"/>
      <c r="AE1847" s="34"/>
      <c r="AF1847" s="34"/>
      <c r="AG1847" s="34"/>
      <c r="AH1847" s="34"/>
      <c r="AI1847" s="34"/>
      <c r="AJ1847" s="34">
        <v>1</v>
      </c>
      <c r="AK1847" s="34">
        <f t="shared" si="93"/>
        <v>3</v>
      </c>
      <c r="AL1847" s="34"/>
      <c r="AM1847" s="34"/>
      <c r="AN1847" s="34"/>
      <c r="AO1847" s="34"/>
      <c r="AP1847" s="293">
        <f>MAX(K1847,M1847,O1847,Q1847,S1847,U1847,W1847,Y1847,AA1847,AC1847,AE1847,AG1847,AI1847,AK1847,AM1847,AO1847)*VLOOKUP(I1847,'5.- Instrumental'!$B$6:$O$303,14,FALSE)</f>
        <v>0</v>
      </c>
      <c r="AQ1847" s="356">
        <f>VLOOKUP(C1847,'6.- Insumos'!$B$5:$K$2417,10,FALSE)</f>
        <v>6.5713799999999996</v>
      </c>
      <c r="AR1847" s="293">
        <f t="shared" si="92"/>
        <v>6.5713799999999996</v>
      </c>
      <c r="AS1847" s="293">
        <f t="shared" si="94"/>
        <v>6.5713799999999996</v>
      </c>
      <c r="AU1847" s="357"/>
    </row>
    <row r="1848" spans="2:47" ht="25.5">
      <c r="B1848" s="52">
        <v>1842</v>
      </c>
      <c r="C1848" s="334">
        <v>82157</v>
      </c>
      <c r="D1848" s="81" t="s">
        <v>4300</v>
      </c>
      <c r="E1848" s="55" t="s">
        <v>4506</v>
      </c>
      <c r="F1848" s="55" t="s">
        <v>4507</v>
      </c>
      <c r="G1848" s="54" t="s">
        <v>4422</v>
      </c>
      <c r="H1848" s="54" t="s">
        <v>4422</v>
      </c>
      <c r="I1848" s="54" t="s">
        <v>4422</v>
      </c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>
        <v>1</v>
      </c>
      <c r="AA1848" s="34">
        <v>3</v>
      </c>
      <c r="AB1848" s="34"/>
      <c r="AC1848" s="34"/>
      <c r="AD1848" s="34"/>
      <c r="AE1848" s="34"/>
      <c r="AF1848" s="34"/>
      <c r="AG1848" s="34"/>
      <c r="AH1848" s="34"/>
      <c r="AI1848" s="34"/>
      <c r="AJ1848" s="34">
        <v>1</v>
      </c>
      <c r="AK1848" s="34">
        <f t="shared" si="93"/>
        <v>3</v>
      </c>
      <c r="AL1848" s="34"/>
      <c r="AM1848" s="34"/>
      <c r="AN1848" s="34"/>
      <c r="AO1848" s="34"/>
      <c r="AP1848" s="293">
        <f>MAX(K1848,M1848,O1848,Q1848,S1848,U1848,W1848,Y1848,AA1848,AC1848,AE1848,AG1848,AI1848,AK1848,AM1848,AO1848)*VLOOKUP(I1848,'5.- Instrumental'!$B$6:$O$303,14,FALSE)</f>
        <v>0</v>
      </c>
      <c r="AQ1848" s="356">
        <f>VLOOKUP(C1848,'6.- Insumos'!$B$5:$K$2417,10,FALSE)</f>
        <v>5.2683799999999996</v>
      </c>
      <c r="AR1848" s="293">
        <f t="shared" si="92"/>
        <v>5.2683799999999996</v>
      </c>
      <c r="AS1848" s="293">
        <f t="shared" si="94"/>
        <v>5.2683799999999996</v>
      </c>
      <c r="AU1848" s="357"/>
    </row>
    <row r="1849" spans="2:47" ht="25.5">
      <c r="B1849" s="52">
        <v>1843</v>
      </c>
      <c r="C1849" s="334">
        <v>82163</v>
      </c>
      <c r="D1849" s="81" t="s">
        <v>4301</v>
      </c>
      <c r="E1849" s="55" t="s">
        <v>4506</v>
      </c>
      <c r="F1849" s="55" t="s">
        <v>4507</v>
      </c>
      <c r="G1849" s="54" t="s">
        <v>4422</v>
      </c>
      <c r="H1849" s="54" t="s">
        <v>4422</v>
      </c>
      <c r="I1849" s="54" t="s">
        <v>4422</v>
      </c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>
        <v>1</v>
      </c>
      <c r="AA1849" s="34">
        <v>3</v>
      </c>
      <c r="AB1849" s="34"/>
      <c r="AC1849" s="34"/>
      <c r="AD1849" s="34"/>
      <c r="AE1849" s="34"/>
      <c r="AF1849" s="34"/>
      <c r="AG1849" s="34"/>
      <c r="AH1849" s="34"/>
      <c r="AI1849" s="34"/>
      <c r="AJ1849" s="34">
        <v>1</v>
      </c>
      <c r="AK1849" s="34">
        <f t="shared" si="93"/>
        <v>3</v>
      </c>
      <c r="AL1849" s="34"/>
      <c r="AM1849" s="34"/>
      <c r="AN1849" s="34"/>
      <c r="AO1849" s="34"/>
      <c r="AP1849" s="293">
        <f>MAX(K1849,M1849,O1849,Q1849,S1849,U1849,W1849,Y1849,AA1849,AC1849,AE1849,AG1849,AI1849,AK1849,AM1849,AO1849)*VLOOKUP(I1849,'5.- Instrumental'!$B$6:$O$303,14,FALSE)</f>
        <v>0</v>
      </c>
      <c r="AQ1849" s="356">
        <f>VLOOKUP(C1849,'6.- Insumos'!$B$5:$K$2417,10,FALSE)</f>
        <v>21.57338</v>
      </c>
      <c r="AR1849" s="293">
        <f t="shared" si="92"/>
        <v>21.57338</v>
      </c>
      <c r="AS1849" s="293">
        <f t="shared" si="94"/>
        <v>21.57338</v>
      </c>
      <c r="AU1849" s="357"/>
    </row>
    <row r="1850" spans="2:47" ht="25.5">
      <c r="B1850" s="52">
        <v>1844</v>
      </c>
      <c r="C1850" s="334">
        <v>82172</v>
      </c>
      <c r="D1850" s="364" t="s">
        <v>4302</v>
      </c>
      <c r="E1850" s="55" t="s">
        <v>4506</v>
      </c>
      <c r="F1850" s="55" t="s">
        <v>4507</v>
      </c>
      <c r="G1850" s="54" t="s">
        <v>4422</v>
      </c>
      <c r="H1850" s="54" t="s">
        <v>4422</v>
      </c>
      <c r="I1850" s="54" t="s">
        <v>4422</v>
      </c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>
        <v>1</v>
      </c>
      <c r="AA1850" s="34">
        <v>3</v>
      </c>
      <c r="AB1850" s="34"/>
      <c r="AC1850" s="34"/>
      <c r="AD1850" s="34"/>
      <c r="AE1850" s="34"/>
      <c r="AF1850" s="34"/>
      <c r="AG1850" s="34"/>
      <c r="AH1850" s="34"/>
      <c r="AI1850" s="34"/>
      <c r="AJ1850" s="34">
        <v>1</v>
      </c>
      <c r="AK1850" s="34">
        <f t="shared" si="93"/>
        <v>3</v>
      </c>
      <c r="AL1850" s="34"/>
      <c r="AM1850" s="34"/>
      <c r="AN1850" s="34"/>
      <c r="AO1850" s="34"/>
      <c r="AP1850" s="293">
        <f>MAX(K1850,M1850,O1850,Q1850,S1850,U1850,W1850,Y1850,AA1850,AC1850,AE1850,AG1850,AI1850,AK1850,AM1850,AO1850)*VLOOKUP(I1850,'5.- Instrumental'!$B$6:$O$303,14,FALSE)</f>
        <v>0</v>
      </c>
      <c r="AQ1850" s="356">
        <f>VLOOKUP(C1850,'6.- Insumos'!$B$5:$K$2417,10,FALSE)</f>
        <v>5.2683799999999996</v>
      </c>
      <c r="AR1850" s="293">
        <f t="shared" si="92"/>
        <v>5.2683799999999996</v>
      </c>
      <c r="AS1850" s="293">
        <f t="shared" si="94"/>
        <v>5.2683799999999996</v>
      </c>
      <c r="AU1850" s="357"/>
    </row>
    <row r="1851" spans="2:47" ht="25.5">
      <c r="B1851" s="52">
        <v>1845</v>
      </c>
      <c r="C1851" s="334">
        <v>82232</v>
      </c>
      <c r="D1851" s="81" t="s">
        <v>4303</v>
      </c>
      <c r="E1851" s="55" t="s">
        <v>4506</v>
      </c>
      <c r="F1851" s="55" t="s">
        <v>4507</v>
      </c>
      <c r="G1851" s="54" t="s">
        <v>4422</v>
      </c>
      <c r="H1851" s="54" t="s">
        <v>4422</v>
      </c>
      <c r="I1851" s="54" t="s">
        <v>4422</v>
      </c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>
        <v>1</v>
      </c>
      <c r="AA1851" s="34">
        <v>3</v>
      </c>
      <c r="AB1851" s="34"/>
      <c r="AC1851" s="34"/>
      <c r="AD1851" s="34"/>
      <c r="AE1851" s="34"/>
      <c r="AF1851" s="34"/>
      <c r="AG1851" s="34"/>
      <c r="AH1851" s="34"/>
      <c r="AI1851" s="34"/>
      <c r="AJ1851" s="34">
        <v>1</v>
      </c>
      <c r="AK1851" s="34">
        <f t="shared" si="93"/>
        <v>3</v>
      </c>
      <c r="AL1851" s="34"/>
      <c r="AM1851" s="34"/>
      <c r="AN1851" s="34"/>
      <c r="AO1851" s="34"/>
      <c r="AP1851" s="293">
        <f>MAX(K1851,M1851,O1851,Q1851,S1851,U1851,W1851,Y1851,AA1851,AC1851,AE1851,AG1851,AI1851,AK1851,AM1851,AO1851)*VLOOKUP(I1851,'5.- Instrumental'!$B$6:$O$303,14,FALSE)</f>
        <v>0</v>
      </c>
      <c r="AQ1851" s="356">
        <f>VLOOKUP(C1851,'6.- Insumos'!$B$5:$K$2417,10,FALSE)</f>
        <v>13.123380000000001</v>
      </c>
      <c r="AR1851" s="293">
        <f t="shared" si="92"/>
        <v>13.123380000000001</v>
      </c>
      <c r="AS1851" s="293">
        <f t="shared" si="94"/>
        <v>13.123380000000001</v>
      </c>
      <c r="AU1851" s="357"/>
    </row>
    <row r="1852" spans="2:47" ht="25.5">
      <c r="B1852" s="52">
        <v>1846</v>
      </c>
      <c r="C1852" s="334">
        <v>82247</v>
      </c>
      <c r="D1852" s="81" t="s">
        <v>4241</v>
      </c>
      <c r="E1852" s="55" t="s">
        <v>4506</v>
      </c>
      <c r="F1852" s="55" t="s">
        <v>4507</v>
      </c>
      <c r="G1852" s="54" t="s">
        <v>4422</v>
      </c>
      <c r="H1852" s="54" t="s">
        <v>4422</v>
      </c>
      <c r="I1852" s="54" t="s">
        <v>4422</v>
      </c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>
        <v>1</v>
      </c>
      <c r="AA1852" s="34">
        <v>3</v>
      </c>
      <c r="AB1852" s="34"/>
      <c r="AC1852" s="34"/>
      <c r="AD1852" s="34"/>
      <c r="AE1852" s="34"/>
      <c r="AF1852" s="34"/>
      <c r="AG1852" s="34"/>
      <c r="AH1852" s="34"/>
      <c r="AI1852" s="34"/>
      <c r="AJ1852" s="34">
        <v>1</v>
      </c>
      <c r="AK1852" s="34">
        <f t="shared" si="93"/>
        <v>3</v>
      </c>
      <c r="AL1852" s="34"/>
      <c r="AM1852" s="34"/>
      <c r="AN1852" s="34"/>
      <c r="AO1852" s="34"/>
      <c r="AP1852" s="293">
        <f>MAX(K1852,M1852,O1852,Q1852,S1852,U1852,W1852,Y1852,AA1852,AC1852,AE1852,AG1852,AI1852,AK1852,AM1852,AO1852)*VLOOKUP(I1852,'5.- Instrumental'!$B$6:$O$303,14,FALSE)</f>
        <v>0</v>
      </c>
      <c r="AQ1852" s="356">
        <f>VLOOKUP(C1852,'6.- Insumos'!$B$5:$K$2417,10,FALSE)</f>
        <v>2.33338</v>
      </c>
      <c r="AR1852" s="293">
        <f t="shared" ref="AR1852:AR1915" si="95">AP1852+AQ1852</f>
        <v>2.33338</v>
      </c>
      <c r="AS1852" s="293">
        <f t="shared" si="94"/>
        <v>2.33338</v>
      </c>
      <c r="AU1852" s="357"/>
    </row>
    <row r="1853" spans="2:47" ht="25.5">
      <c r="B1853" s="52">
        <v>1847</v>
      </c>
      <c r="C1853" s="334">
        <v>82248</v>
      </c>
      <c r="D1853" s="81" t="s">
        <v>4242</v>
      </c>
      <c r="E1853" s="55" t="s">
        <v>4506</v>
      </c>
      <c r="F1853" s="55" t="s">
        <v>4507</v>
      </c>
      <c r="G1853" s="54" t="s">
        <v>4422</v>
      </c>
      <c r="H1853" s="54" t="s">
        <v>4422</v>
      </c>
      <c r="I1853" s="54" t="s">
        <v>4422</v>
      </c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>
        <v>1</v>
      </c>
      <c r="AA1853" s="34">
        <v>3</v>
      </c>
      <c r="AB1853" s="34"/>
      <c r="AC1853" s="34"/>
      <c r="AD1853" s="34"/>
      <c r="AE1853" s="34"/>
      <c r="AF1853" s="34"/>
      <c r="AG1853" s="34"/>
      <c r="AH1853" s="34"/>
      <c r="AI1853" s="34"/>
      <c r="AJ1853" s="34">
        <v>1</v>
      </c>
      <c r="AK1853" s="34">
        <f t="shared" si="93"/>
        <v>3</v>
      </c>
      <c r="AL1853" s="34"/>
      <c r="AM1853" s="34"/>
      <c r="AN1853" s="34"/>
      <c r="AO1853" s="34"/>
      <c r="AP1853" s="293">
        <f>MAX(K1853,M1853,O1853,Q1853,S1853,U1853,W1853,Y1853,AA1853,AC1853,AE1853,AG1853,AI1853,AK1853,AM1853,AO1853)*VLOOKUP(I1853,'5.- Instrumental'!$B$6:$O$303,14,FALSE)</f>
        <v>0</v>
      </c>
      <c r="AQ1853" s="356">
        <f>VLOOKUP(C1853,'6.- Insumos'!$B$5:$K$2417,10,FALSE)</f>
        <v>5.33338</v>
      </c>
      <c r="AR1853" s="293">
        <f t="shared" si="95"/>
        <v>5.33338</v>
      </c>
      <c r="AS1853" s="293">
        <f t="shared" si="94"/>
        <v>5.33338</v>
      </c>
      <c r="AU1853" s="357"/>
    </row>
    <row r="1854" spans="2:47" ht="25.5">
      <c r="B1854" s="52">
        <v>1848</v>
      </c>
      <c r="C1854" s="334">
        <v>82270</v>
      </c>
      <c r="D1854" s="361" t="s">
        <v>4243</v>
      </c>
      <c r="E1854" s="55" t="s">
        <v>4506</v>
      </c>
      <c r="F1854" s="55" t="s">
        <v>4507</v>
      </c>
      <c r="G1854" s="54" t="s">
        <v>4422</v>
      </c>
      <c r="H1854" s="54" t="s">
        <v>4422</v>
      </c>
      <c r="I1854" s="54" t="s">
        <v>4422</v>
      </c>
      <c r="J1854" s="34">
        <v>1</v>
      </c>
      <c r="K1854" s="34">
        <v>5</v>
      </c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>
        <v>1</v>
      </c>
      <c r="AA1854" s="34">
        <v>5</v>
      </c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293">
        <f>MAX(K1854,M1854,O1854,Q1854,S1854,U1854,W1854,Y1854,AA1854,AC1854,AE1854,AG1854,AI1854,AK1854,AM1854,AO1854)*VLOOKUP(I1854,'5.- Instrumental'!$B$6:$O$303,14,FALSE)</f>
        <v>0</v>
      </c>
      <c r="AQ1854" s="356">
        <f>VLOOKUP(C1854,'6.- Insumos'!$B$5:$K$2417,10,FALSE)</f>
        <v>3.6900500000000003</v>
      </c>
      <c r="AR1854" s="293">
        <f t="shared" si="95"/>
        <v>3.6900500000000003</v>
      </c>
      <c r="AS1854" s="293">
        <f t="shared" si="94"/>
        <v>3.6900500000000003</v>
      </c>
      <c r="AU1854" s="357"/>
    </row>
    <row r="1855" spans="2:47" ht="25.5">
      <c r="B1855" s="52">
        <v>1849</v>
      </c>
      <c r="C1855" s="334">
        <v>82310</v>
      </c>
      <c r="D1855" s="81" t="s">
        <v>4244</v>
      </c>
      <c r="E1855" s="55" t="s">
        <v>4506</v>
      </c>
      <c r="F1855" s="55" t="s">
        <v>4507</v>
      </c>
      <c r="G1855" s="54" t="s">
        <v>4422</v>
      </c>
      <c r="H1855" s="54" t="s">
        <v>4422</v>
      </c>
      <c r="I1855" s="54" t="s">
        <v>4422</v>
      </c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>
        <v>1</v>
      </c>
      <c r="AA1855" s="34">
        <v>3</v>
      </c>
      <c r="AB1855" s="34"/>
      <c r="AC1855" s="34"/>
      <c r="AD1855" s="34"/>
      <c r="AE1855" s="34"/>
      <c r="AF1855" s="34"/>
      <c r="AG1855" s="34"/>
      <c r="AH1855" s="34"/>
      <c r="AI1855" s="34"/>
      <c r="AJ1855" s="34">
        <v>1</v>
      </c>
      <c r="AK1855" s="34">
        <f t="shared" ref="AK1855:AK1917" si="96">+AA1855</f>
        <v>3</v>
      </c>
      <c r="AL1855" s="34"/>
      <c r="AM1855" s="34"/>
      <c r="AN1855" s="34"/>
      <c r="AO1855" s="34"/>
      <c r="AP1855" s="293">
        <f>MAX(K1855,M1855,O1855,Q1855,S1855,U1855,W1855,Y1855,AA1855,AC1855,AE1855,AG1855,AI1855,AK1855,AM1855,AO1855)*VLOOKUP(I1855,'5.- Instrumental'!$B$6:$O$303,14,FALSE)</f>
        <v>0</v>
      </c>
      <c r="AQ1855" s="356">
        <f>VLOOKUP(C1855,'6.- Insumos'!$B$5:$K$2417,10,FALSE)</f>
        <v>2.62338</v>
      </c>
      <c r="AR1855" s="293">
        <f t="shared" si="95"/>
        <v>2.62338</v>
      </c>
      <c r="AS1855" s="293">
        <f t="shared" si="94"/>
        <v>2.62338</v>
      </c>
      <c r="AU1855" s="357"/>
    </row>
    <row r="1856" spans="2:47" ht="25.5">
      <c r="B1856" s="52">
        <v>1850</v>
      </c>
      <c r="C1856" s="334">
        <v>82330</v>
      </c>
      <c r="D1856" s="81" t="s">
        <v>4304</v>
      </c>
      <c r="E1856" s="55" t="s">
        <v>4506</v>
      </c>
      <c r="F1856" s="55" t="s">
        <v>4507</v>
      </c>
      <c r="G1856" s="54" t="s">
        <v>4422</v>
      </c>
      <c r="H1856" s="54" t="s">
        <v>4422</v>
      </c>
      <c r="I1856" s="54" t="s">
        <v>4422</v>
      </c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>
        <v>1</v>
      </c>
      <c r="AA1856" s="34">
        <v>3</v>
      </c>
      <c r="AB1856" s="34"/>
      <c r="AC1856" s="34"/>
      <c r="AD1856" s="34"/>
      <c r="AE1856" s="34"/>
      <c r="AF1856" s="34"/>
      <c r="AG1856" s="34"/>
      <c r="AH1856" s="34"/>
      <c r="AI1856" s="34"/>
      <c r="AJ1856" s="34">
        <v>1</v>
      </c>
      <c r="AK1856" s="34">
        <f t="shared" si="96"/>
        <v>3</v>
      </c>
      <c r="AL1856" s="34"/>
      <c r="AM1856" s="34"/>
      <c r="AN1856" s="34"/>
      <c r="AO1856" s="34"/>
      <c r="AP1856" s="293">
        <f>MAX(K1856,M1856,O1856,Q1856,S1856,U1856,W1856,Y1856,AA1856,AC1856,AE1856,AG1856,AI1856,AK1856,AM1856,AO1856)*VLOOKUP(I1856,'5.- Instrumental'!$B$6:$O$303,14,FALSE)</f>
        <v>0</v>
      </c>
      <c r="AQ1856" s="356">
        <f>VLOOKUP(C1856,'6.- Insumos'!$B$5:$K$2417,10,FALSE)</f>
        <v>2.62338</v>
      </c>
      <c r="AR1856" s="293">
        <f t="shared" si="95"/>
        <v>2.62338</v>
      </c>
      <c r="AS1856" s="293">
        <f t="shared" si="94"/>
        <v>2.62338</v>
      </c>
      <c r="AU1856" s="357"/>
    </row>
    <row r="1857" spans="2:47" ht="25.5">
      <c r="B1857" s="52">
        <v>1851</v>
      </c>
      <c r="C1857" s="334">
        <v>82340</v>
      </c>
      <c r="D1857" s="81" t="s">
        <v>4245</v>
      </c>
      <c r="E1857" s="55" t="s">
        <v>4506</v>
      </c>
      <c r="F1857" s="55" t="s">
        <v>4507</v>
      </c>
      <c r="G1857" s="54" t="s">
        <v>4422</v>
      </c>
      <c r="H1857" s="54" t="s">
        <v>4422</v>
      </c>
      <c r="I1857" s="54" t="s">
        <v>4422</v>
      </c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>
        <v>1</v>
      </c>
      <c r="AA1857" s="34">
        <v>3</v>
      </c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293">
        <f>MAX(K1857,M1857,O1857,Q1857,S1857,U1857,W1857,Y1857,AA1857,AC1857,AE1857,AG1857,AI1857,AK1857,AM1857,AO1857)*VLOOKUP(I1857,'5.- Instrumental'!$B$6:$O$303,14,FALSE)</f>
        <v>0</v>
      </c>
      <c r="AQ1857" s="356">
        <f>VLOOKUP(C1857,'6.- Insumos'!$B$5:$K$2417,10,FALSE)</f>
        <v>10.393380000000001</v>
      </c>
      <c r="AR1857" s="293">
        <f t="shared" si="95"/>
        <v>10.393380000000001</v>
      </c>
      <c r="AS1857" s="293">
        <f t="shared" si="94"/>
        <v>10.393380000000001</v>
      </c>
      <c r="AU1857" s="357"/>
    </row>
    <row r="1858" spans="2:47" ht="25.5">
      <c r="B1858" s="52">
        <v>1852</v>
      </c>
      <c r="C1858" s="334">
        <v>82355</v>
      </c>
      <c r="D1858" s="81" t="s">
        <v>4305</v>
      </c>
      <c r="E1858" s="55" t="s">
        <v>4506</v>
      </c>
      <c r="F1858" s="55" t="s">
        <v>4507</v>
      </c>
      <c r="G1858" s="54" t="s">
        <v>4422</v>
      </c>
      <c r="H1858" s="54" t="s">
        <v>4422</v>
      </c>
      <c r="I1858" s="54" t="s">
        <v>4422</v>
      </c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>
        <v>1</v>
      </c>
      <c r="AA1858" s="34">
        <v>5</v>
      </c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293">
        <f>MAX(K1858,M1858,O1858,Q1858,S1858,U1858,W1858,Y1858,AA1858,AC1858,AE1858,AG1858,AI1858,AK1858,AM1858,AO1858)*VLOOKUP(I1858,'5.- Instrumental'!$B$6:$O$303,14,FALSE)</f>
        <v>0</v>
      </c>
      <c r="AQ1858" s="356">
        <f>VLOOKUP(C1858,'6.- Insumos'!$B$5:$K$2417,10,FALSE)</f>
        <v>5.2683799999999996</v>
      </c>
      <c r="AR1858" s="293">
        <f t="shared" si="95"/>
        <v>5.2683799999999996</v>
      </c>
      <c r="AS1858" s="293">
        <f t="shared" si="94"/>
        <v>5.2683799999999996</v>
      </c>
      <c r="AU1858" s="357"/>
    </row>
    <row r="1859" spans="2:47" ht="25.5">
      <c r="B1859" s="52">
        <v>1853</v>
      </c>
      <c r="C1859" s="334">
        <v>82378</v>
      </c>
      <c r="D1859" s="81" t="s">
        <v>4306</v>
      </c>
      <c r="E1859" s="55" t="s">
        <v>4506</v>
      </c>
      <c r="F1859" s="55" t="s">
        <v>4507</v>
      </c>
      <c r="G1859" s="54" t="s">
        <v>4422</v>
      </c>
      <c r="H1859" s="54" t="s">
        <v>4422</v>
      </c>
      <c r="I1859" s="54" t="s">
        <v>4422</v>
      </c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>
        <v>1</v>
      </c>
      <c r="AA1859" s="34">
        <v>3</v>
      </c>
      <c r="AB1859" s="34"/>
      <c r="AC1859" s="34"/>
      <c r="AD1859" s="34"/>
      <c r="AE1859" s="34"/>
      <c r="AF1859" s="34"/>
      <c r="AG1859" s="34"/>
      <c r="AH1859" s="34"/>
      <c r="AI1859" s="34"/>
      <c r="AJ1859" s="34">
        <v>1</v>
      </c>
      <c r="AK1859" s="34">
        <f t="shared" si="96"/>
        <v>3</v>
      </c>
      <c r="AL1859" s="34"/>
      <c r="AM1859" s="34"/>
      <c r="AN1859" s="34"/>
      <c r="AO1859" s="34"/>
      <c r="AP1859" s="293">
        <f>MAX(K1859,M1859,O1859,Q1859,S1859,U1859,W1859,Y1859,AA1859,AC1859,AE1859,AG1859,AI1859,AK1859,AM1859,AO1859)*VLOOKUP(I1859,'5.- Instrumental'!$B$6:$O$303,14,FALSE)</f>
        <v>0</v>
      </c>
      <c r="AQ1859" s="356">
        <f>VLOOKUP(C1859,'6.- Insumos'!$B$5:$K$2417,10,FALSE)</f>
        <v>5.2683799999999996</v>
      </c>
      <c r="AR1859" s="293">
        <f t="shared" si="95"/>
        <v>5.2683799999999996</v>
      </c>
      <c r="AS1859" s="293">
        <f t="shared" si="94"/>
        <v>5.2683799999999996</v>
      </c>
      <c r="AU1859" s="357"/>
    </row>
    <row r="1860" spans="2:47" ht="25.5">
      <c r="B1860" s="52">
        <v>1854</v>
      </c>
      <c r="C1860" s="334">
        <v>82379</v>
      </c>
      <c r="D1860" s="81" t="s">
        <v>4307</v>
      </c>
      <c r="E1860" s="55" t="s">
        <v>4506</v>
      </c>
      <c r="F1860" s="55" t="s">
        <v>4507</v>
      </c>
      <c r="G1860" s="54" t="s">
        <v>4422</v>
      </c>
      <c r="H1860" s="54" t="s">
        <v>4422</v>
      </c>
      <c r="I1860" s="54" t="s">
        <v>4422</v>
      </c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>
        <v>1</v>
      </c>
      <c r="AA1860" s="34">
        <v>3</v>
      </c>
      <c r="AB1860" s="34"/>
      <c r="AC1860" s="34"/>
      <c r="AD1860" s="34"/>
      <c r="AE1860" s="34"/>
      <c r="AF1860" s="34"/>
      <c r="AG1860" s="34"/>
      <c r="AH1860" s="34"/>
      <c r="AI1860" s="34"/>
      <c r="AJ1860" s="34">
        <v>1</v>
      </c>
      <c r="AK1860" s="34">
        <f t="shared" si="96"/>
        <v>3</v>
      </c>
      <c r="AL1860" s="34"/>
      <c r="AM1860" s="34"/>
      <c r="AN1860" s="34"/>
      <c r="AO1860" s="34"/>
      <c r="AP1860" s="293">
        <f>MAX(K1860,M1860,O1860,Q1860,S1860,U1860,W1860,Y1860,AA1860,AC1860,AE1860,AG1860,AI1860,AK1860,AM1860,AO1860)*VLOOKUP(I1860,'5.- Instrumental'!$B$6:$O$303,14,FALSE)</f>
        <v>0</v>
      </c>
      <c r="AQ1860" s="356">
        <f>VLOOKUP(C1860,'6.- Insumos'!$B$5:$K$2417,10,FALSE)</f>
        <v>5.2683799999999996</v>
      </c>
      <c r="AR1860" s="293">
        <f t="shared" si="95"/>
        <v>5.2683799999999996</v>
      </c>
      <c r="AS1860" s="293">
        <f t="shared" si="94"/>
        <v>5.2683799999999996</v>
      </c>
      <c r="AU1860" s="357"/>
    </row>
    <row r="1861" spans="2:47" ht="25.5">
      <c r="B1861" s="52">
        <v>1855</v>
      </c>
      <c r="C1861" s="334">
        <v>82382</v>
      </c>
      <c r="D1861" s="81" t="s">
        <v>4308</v>
      </c>
      <c r="E1861" s="55" t="s">
        <v>4506</v>
      </c>
      <c r="F1861" s="55" t="s">
        <v>4507</v>
      </c>
      <c r="G1861" s="54" t="s">
        <v>4422</v>
      </c>
      <c r="H1861" s="54" t="s">
        <v>4422</v>
      </c>
      <c r="I1861" s="54" t="s">
        <v>4422</v>
      </c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>
        <v>1</v>
      </c>
      <c r="AA1861" s="34">
        <v>5</v>
      </c>
      <c r="AB1861" s="34"/>
      <c r="AC1861" s="34"/>
      <c r="AD1861" s="34"/>
      <c r="AE1861" s="34"/>
      <c r="AF1861" s="34"/>
      <c r="AG1861" s="34"/>
      <c r="AH1861" s="34"/>
      <c r="AI1861" s="34"/>
      <c r="AJ1861" s="34">
        <v>1</v>
      </c>
      <c r="AK1861" s="34">
        <f t="shared" si="96"/>
        <v>5</v>
      </c>
      <c r="AL1861" s="34"/>
      <c r="AM1861" s="34"/>
      <c r="AN1861" s="34"/>
      <c r="AO1861" s="34"/>
      <c r="AP1861" s="293">
        <f>MAX(K1861,M1861,O1861,Q1861,S1861,U1861,W1861,Y1861,AA1861,AC1861,AE1861,AG1861,AI1861,AK1861,AM1861,AO1861)*VLOOKUP(I1861,'5.- Instrumental'!$B$6:$O$303,14,FALSE)</f>
        <v>0</v>
      </c>
      <c r="AQ1861" s="356">
        <f>VLOOKUP(C1861,'6.- Insumos'!$B$5:$K$2417,10,FALSE)</f>
        <v>5.2683799999999996</v>
      </c>
      <c r="AR1861" s="293">
        <f t="shared" si="95"/>
        <v>5.2683799999999996</v>
      </c>
      <c r="AS1861" s="293">
        <f t="shared" si="94"/>
        <v>5.2683799999999996</v>
      </c>
      <c r="AU1861" s="357"/>
    </row>
    <row r="1862" spans="2:47" ht="25.5">
      <c r="B1862" s="52">
        <v>1856</v>
      </c>
      <c r="C1862" s="334">
        <v>82390</v>
      </c>
      <c r="D1862" s="81" t="s">
        <v>4309</v>
      </c>
      <c r="E1862" s="55" t="s">
        <v>4506</v>
      </c>
      <c r="F1862" s="55" t="s">
        <v>4507</v>
      </c>
      <c r="G1862" s="54" t="s">
        <v>4422</v>
      </c>
      <c r="H1862" s="54" t="s">
        <v>4422</v>
      </c>
      <c r="I1862" s="54" t="s">
        <v>4422</v>
      </c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>
        <v>1</v>
      </c>
      <c r="AA1862" s="34">
        <v>3</v>
      </c>
      <c r="AB1862" s="34"/>
      <c r="AC1862" s="34"/>
      <c r="AD1862" s="34"/>
      <c r="AE1862" s="34"/>
      <c r="AF1862" s="34"/>
      <c r="AG1862" s="34"/>
      <c r="AH1862" s="34"/>
      <c r="AI1862" s="34"/>
      <c r="AJ1862" s="34">
        <v>1</v>
      </c>
      <c r="AK1862" s="34">
        <f t="shared" si="96"/>
        <v>3</v>
      </c>
      <c r="AL1862" s="34"/>
      <c r="AM1862" s="34"/>
      <c r="AN1862" s="34"/>
      <c r="AO1862" s="34"/>
      <c r="AP1862" s="293">
        <f>MAX(K1862,M1862,O1862,Q1862,S1862,U1862,W1862,Y1862,AA1862,AC1862,AE1862,AG1862,AI1862,AK1862,AM1862,AO1862)*VLOOKUP(I1862,'5.- Instrumental'!$B$6:$O$303,14,FALSE)</f>
        <v>0</v>
      </c>
      <c r="AQ1862" s="356">
        <f>VLOOKUP(C1862,'6.- Insumos'!$B$5:$K$2417,10,FALSE)</f>
        <v>5.2683799999999996</v>
      </c>
      <c r="AR1862" s="293">
        <f t="shared" si="95"/>
        <v>5.2683799999999996</v>
      </c>
      <c r="AS1862" s="293">
        <f t="shared" si="94"/>
        <v>5.2683799999999996</v>
      </c>
      <c r="AU1862" s="357"/>
    </row>
    <row r="1863" spans="2:47" ht="25.5">
      <c r="B1863" s="52">
        <v>1857</v>
      </c>
      <c r="C1863" s="334">
        <v>82435</v>
      </c>
      <c r="D1863" s="81" t="s">
        <v>4310</v>
      </c>
      <c r="E1863" s="55" t="s">
        <v>4506</v>
      </c>
      <c r="F1863" s="55" t="s">
        <v>4507</v>
      </c>
      <c r="G1863" s="54" t="s">
        <v>4422</v>
      </c>
      <c r="H1863" s="54" t="s">
        <v>4422</v>
      </c>
      <c r="I1863" s="54" t="s">
        <v>4422</v>
      </c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>
        <v>1</v>
      </c>
      <c r="AA1863" s="34">
        <v>3</v>
      </c>
      <c r="AB1863" s="34"/>
      <c r="AC1863" s="34"/>
      <c r="AD1863" s="34"/>
      <c r="AE1863" s="34"/>
      <c r="AF1863" s="34"/>
      <c r="AG1863" s="34"/>
      <c r="AH1863" s="34"/>
      <c r="AI1863" s="34"/>
      <c r="AJ1863" s="34">
        <v>1</v>
      </c>
      <c r="AK1863" s="34">
        <f t="shared" si="96"/>
        <v>3</v>
      </c>
      <c r="AL1863" s="34"/>
      <c r="AM1863" s="34"/>
      <c r="AN1863" s="34"/>
      <c r="AO1863" s="34"/>
      <c r="AP1863" s="293">
        <f>MAX(K1863,M1863,O1863,Q1863,S1863,U1863,W1863,Y1863,AA1863,AC1863,AE1863,AG1863,AI1863,AK1863,AM1863,AO1863)*VLOOKUP(I1863,'5.- Instrumental'!$B$6:$O$303,14,FALSE)</f>
        <v>0</v>
      </c>
      <c r="AQ1863" s="356">
        <f>VLOOKUP(C1863,'6.- Insumos'!$B$5:$K$2417,10,FALSE)</f>
        <v>2.5531966666666666</v>
      </c>
      <c r="AR1863" s="293">
        <f t="shared" si="95"/>
        <v>2.5531966666666666</v>
      </c>
      <c r="AS1863" s="293">
        <f t="shared" si="94"/>
        <v>2.5531966666666666</v>
      </c>
      <c r="AU1863" s="357"/>
    </row>
    <row r="1864" spans="2:47" ht="25.5">
      <c r="B1864" s="52">
        <v>1858</v>
      </c>
      <c r="C1864" s="334">
        <v>82436</v>
      </c>
      <c r="D1864" s="81" t="s">
        <v>4311</v>
      </c>
      <c r="E1864" s="55" t="s">
        <v>4506</v>
      </c>
      <c r="F1864" s="55" t="s">
        <v>4507</v>
      </c>
      <c r="G1864" s="54" t="s">
        <v>4422</v>
      </c>
      <c r="H1864" s="54" t="s">
        <v>4422</v>
      </c>
      <c r="I1864" s="54" t="s">
        <v>4422</v>
      </c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>
        <v>1</v>
      </c>
      <c r="AA1864" s="34">
        <v>5</v>
      </c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293">
        <f>MAX(K1864,M1864,O1864,Q1864,S1864,U1864,W1864,Y1864,AA1864,AC1864,AE1864,AG1864,AI1864,AK1864,AM1864,AO1864)*VLOOKUP(I1864,'5.- Instrumental'!$B$6:$O$303,14,FALSE)</f>
        <v>0</v>
      </c>
      <c r="AQ1864" s="356">
        <f>VLOOKUP(C1864,'6.- Insumos'!$B$5:$K$2417,10,FALSE)</f>
        <v>5.2683799999999996</v>
      </c>
      <c r="AR1864" s="293">
        <f t="shared" si="95"/>
        <v>5.2683799999999996</v>
      </c>
      <c r="AS1864" s="293">
        <f t="shared" si="94"/>
        <v>5.2683799999999996</v>
      </c>
      <c r="AU1864" s="357"/>
    </row>
    <row r="1865" spans="2:47" ht="25.5">
      <c r="B1865" s="52">
        <v>1859</v>
      </c>
      <c r="C1865" s="334">
        <v>82465</v>
      </c>
      <c r="D1865" s="81" t="s">
        <v>4246</v>
      </c>
      <c r="E1865" s="55" t="s">
        <v>4506</v>
      </c>
      <c r="F1865" s="55" t="s">
        <v>4507</v>
      </c>
      <c r="G1865" s="54" t="s">
        <v>4422</v>
      </c>
      <c r="H1865" s="54" t="s">
        <v>4422</v>
      </c>
      <c r="I1865" s="54" t="s">
        <v>4422</v>
      </c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>
        <v>1</v>
      </c>
      <c r="AA1865" s="34">
        <v>3</v>
      </c>
      <c r="AB1865" s="34"/>
      <c r="AC1865" s="34"/>
      <c r="AD1865" s="34"/>
      <c r="AE1865" s="34"/>
      <c r="AF1865" s="34"/>
      <c r="AG1865" s="34"/>
      <c r="AH1865" s="34"/>
      <c r="AI1865" s="34"/>
      <c r="AJ1865" s="34">
        <v>1</v>
      </c>
      <c r="AK1865" s="34">
        <f t="shared" si="96"/>
        <v>3</v>
      </c>
      <c r="AL1865" s="34"/>
      <c r="AM1865" s="34"/>
      <c r="AN1865" s="34"/>
      <c r="AO1865" s="34"/>
      <c r="AP1865" s="293">
        <f>MAX(K1865,M1865,O1865,Q1865,S1865,U1865,W1865,Y1865,AA1865,AC1865,AE1865,AG1865,AI1865,AK1865,AM1865,AO1865)*VLOOKUP(I1865,'5.- Instrumental'!$B$6:$O$303,14,FALSE)</f>
        <v>0</v>
      </c>
      <c r="AQ1865" s="356">
        <f>VLOOKUP(C1865,'6.- Insumos'!$B$5:$K$2417,10,FALSE)</f>
        <v>2.1123799999999999</v>
      </c>
      <c r="AR1865" s="293">
        <f t="shared" si="95"/>
        <v>2.1123799999999999</v>
      </c>
      <c r="AS1865" s="293">
        <f t="shared" si="94"/>
        <v>2.1123799999999999</v>
      </c>
      <c r="AU1865" s="357"/>
    </row>
    <row r="1866" spans="2:47" ht="25.5">
      <c r="B1866" s="52">
        <v>1860</v>
      </c>
      <c r="C1866" s="334">
        <v>82480</v>
      </c>
      <c r="D1866" s="81" t="s">
        <v>4247</v>
      </c>
      <c r="E1866" s="55" t="s">
        <v>4506</v>
      </c>
      <c r="F1866" s="55" t="s">
        <v>4507</v>
      </c>
      <c r="G1866" s="54" t="s">
        <v>4422</v>
      </c>
      <c r="H1866" s="54" t="s">
        <v>4422</v>
      </c>
      <c r="I1866" s="54" t="s">
        <v>4422</v>
      </c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>
        <v>1</v>
      </c>
      <c r="AA1866" s="34">
        <v>3</v>
      </c>
      <c r="AB1866" s="34"/>
      <c r="AC1866" s="34"/>
      <c r="AD1866" s="34"/>
      <c r="AE1866" s="34"/>
      <c r="AF1866" s="34"/>
      <c r="AG1866" s="34"/>
      <c r="AH1866" s="34"/>
      <c r="AI1866" s="34"/>
      <c r="AJ1866" s="34">
        <v>1</v>
      </c>
      <c r="AK1866" s="34">
        <f t="shared" si="96"/>
        <v>3</v>
      </c>
      <c r="AL1866" s="34"/>
      <c r="AM1866" s="34"/>
      <c r="AN1866" s="34"/>
      <c r="AO1866" s="34"/>
      <c r="AP1866" s="293">
        <f>MAX(K1866,M1866,O1866,Q1866,S1866,U1866,W1866,Y1866,AA1866,AC1866,AE1866,AG1866,AI1866,AK1866,AM1866,AO1866)*VLOOKUP(I1866,'5.- Instrumental'!$B$6:$O$303,14,FALSE)</f>
        <v>0</v>
      </c>
      <c r="AQ1866" s="356">
        <f>VLOOKUP(C1866,'6.- Insumos'!$B$5:$K$2417,10,FALSE)</f>
        <v>5.2683799999999996</v>
      </c>
      <c r="AR1866" s="293">
        <f t="shared" si="95"/>
        <v>5.2683799999999996</v>
      </c>
      <c r="AS1866" s="293">
        <f t="shared" si="94"/>
        <v>5.2683799999999996</v>
      </c>
      <c r="AU1866" s="357"/>
    </row>
    <row r="1867" spans="2:47" ht="25.5">
      <c r="B1867" s="52">
        <v>1861</v>
      </c>
      <c r="C1867" s="334">
        <v>82530</v>
      </c>
      <c r="D1867" s="81" t="s">
        <v>4312</v>
      </c>
      <c r="E1867" s="55" t="s">
        <v>4506</v>
      </c>
      <c r="F1867" s="55" t="s">
        <v>4507</v>
      </c>
      <c r="G1867" s="54" t="s">
        <v>4422</v>
      </c>
      <c r="H1867" s="54" t="s">
        <v>4422</v>
      </c>
      <c r="I1867" s="54" t="s">
        <v>4422</v>
      </c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>
        <v>1</v>
      </c>
      <c r="AA1867" s="34">
        <v>3</v>
      </c>
      <c r="AB1867" s="34"/>
      <c r="AC1867" s="34"/>
      <c r="AD1867" s="34"/>
      <c r="AE1867" s="34"/>
      <c r="AF1867" s="34"/>
      <c r="AG1867" s="34"/>
      <c r="AH1867" s="34"/>
      <c r="AI1867" s="34"/>
      <c r="AJ1867" s="34">
        <v>1</v>
      </c>
      <c r="AK1867" s="34">
        <f t="shared" si="96"/>
        <v>3</v>
      </c>
      <c r="AL1867" s="34"/>
      <c r="AM1867" s="34"/>
      <c r="AN1867" s="34"/>
      <c r="AO1867" s="34"/>
      <c r="AP1867" s="293">
        <f>MAX(K1867,M1867,O1867,Q1867,S1867,U1867,W1867,Y1867,AA1867,AC1867,AE1867,AG1867,AI1867,AK1867,AM1867,AO1867)*VLOOKUP(I1867,'5.- Instrumental'!$B$6:$O$303,14,FALSE)</f>
        <v>0</v>
      </c>
      <c r="AQ1867" s="356">
        <f>VLOOKUP(C1867,'6.- Insumos'!$B$5:$K$2417,10,FALSE)</f>
        <v>5.2683799999999996</v>
      </c>
      <c r="AR1867" s="293">
        <f t="shared" si="95"/>
        <v>5.2683799999999996</v>
      </c>
      <c r="AS1867" s="293">
        <f t="shared" si="94"/>
        <v>5.2683799999999996</v>
      </c>
      <c r="AU1867" s="357"/>
    </row>
    <row r="1868" spans="2:47" ht="25.5">
      <c r="B1868" s="52">
        <v>1862</v>
      </c>
      <c r="C1868" s="334">
        <v>82533</v>
      </c>
      <c r="D1868" s="81" t="s">
        <v>4248</v>
      </c>
      <c r="E1868" s="55" t="s">
        <v>4506</v>
      </c>
      <c r="F1868" s="55" t="s">
        <v>4507</v>
      </c>
      <c r="G1868" s="54" t="s">
        <v>4422</v>
      </c>
      <c r="H1868" s="54" t="s">
        <v>4422</v>
      </c>
      <c r="I1868" s="54" t="s">
        <v>4422</v>
      </c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>
        <v>1</v>
      </c>
      <c r="AA1868" s="34">
        <v>3</v>
      </c>
      <c r="AB1868" s="34"/>
      <c r="AC1868" s="34"/>
      <c r="AD1868" s="34"/>
      <c r="AE1868" s="34"/>
      <c r="AF1868" s="34"/>
      <c r="AG1868" s="34"/>
      <c r="AH1868" s="34"/>
      <c r="AI1868" s="34"/>
      <c r="AJ1868" s="34">
        <v>1</v>
      </c>
      <c r="AK1868" s="34">
        <f t="shared" si="96"/>
        <v>3</v>
      </c>
      <c r="AL1868" s="34"/>
      <c r="AM1868" s="34"/>
      <c r="AN1868" s="34"/>
      <c r="AO1868" s="34"/>
      <c r="AP1868" s="293">
        <f>MAX(K1868,M1868,O1868,Q1868,S1868,U1868,W1868,Y1868,AA1868,AC1868,AE1868,AG1868,AI1868,AK1868,AM1868,AO1868)*VLOOKUP(I1868,'5.- Instrumental'!$B$6:$O$303,14,FALSE)</f>
        <v>0</v>
      </c>
      <c r="AQ1868" s="356">
        <f>VLOOKUP(C1868,'6.- Insumos'!$B$5:$K$2417,10,FALSE)</f>
        <v>5.2683799999999996</v>
      </c>
      <c r="AR1868" s="293">
        <f t="shared" si="95"/>
        <v>5.2683799999999996</v>
      </c>
      <c r="AS1868" s="293">
        <f t="shared" si="94"/>
        <v>5.2683799999999996</v>
      </c>
      <c r="AU1868" s="357"/>
    </row>
    <row r="1869" spans="2:47" ht="25.5">
      <c r="B1869" s="52">
        <v>1863</v>
      </c>
      <c r="C1869" s="334">
        <v>82540</v>
      </c>
      <c r="D1869" s="81" t="s">
        <v>4313</v>
      </c>
      <c r="E1869" s="55" t="s">
        <v>4506</v>
      </c>
      <c r="F1869" s="55" t="s">
        <v>4507</v>
      </c>
      <c r="G1869" s="54" t="s">
        <v>4422</v>
      </c>
      <c r="H1869" s="54" t="s">
        <v>4422</v>
      </c>
      <c r="I1869" s="54" t="s">
        <v>4422</v>
      </c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>
        <v>1</v>
      </c>
      <c r="AA1869" s="34">
        <v>3</v>
      </c>
      <c r="AB1869" s="34"/>
      <c r="AC1869" s="34"/>
      <c r="AD1869" s="34"/>
      <c r="AE1869" s="34"/>
      <c r="AF1869" s="34"/>
      <c r="AG1869" s="34"/>
      <c r="AH1869" s="34"/>
      <c r="AI1869" s="34"/>
      <c r="AJ1869" s="34">
        <v>1</v>
      </c>
      <c r="AK1869" s="34">
        <f t="shared" si="96"/>
        <v>3</v>
      </c>
      <c r="AL1869" s="34"/>
      <c r="AM1869" s="34"/>
      <c r="AN1869" s="34"/>
      <c r="AO1869" s="34"/>
      <c r="AP1869" s="293">
        <f>MAX(K1869,M1869,O1869,Q1869,S1869,U1869,W1869,Y1869,AA1869,AC1869,AE1869,AG1869,AI1869,AK1869,AM1869,AO1869)*VLOOKUP(I1869,'5.- Instrumental'!$B$6:$O$303,14,FALSE)</f>
        <v>0</v>
      </c>
      <c r="AQ1869" s="356">
        <f>VLOOKUP(C1869,'6.- Insumos'!$B$5:$K$2417,10,FALSE)</f>
        <v>2.1903799999999998</v>
      </c>
      <c r="AR1869" s="293">
        <f t="shared" si="95"/>
        <v>2.1903799999999998</v>
      </c>
      <c r="AS1869" s="293">
        <f t="shared" si="94"/>
        <v>2.1903799999999998</v>
      </c>
      <c r="AU1869" s="357"/>
    </row>
    <row r="1870" spans="2:47" ht="25.5">
      <c r="B1870" s="52">
        <v>1864</v>
      </c>
      <c r="C1870" s="334">
        <v>82550</v>
      </c>
      <c r="D1870" s="81" t="s">
        <v>3124</v>
      </c>
      <c r="E1870" s="55" t="s">
        <v>4506</v>
      </c>
      <c r="F1870" s="55" t="s">
        <v>4507</v>
      </c>
      <c r="G1870" s="54" t="s">
        <v>4422</v>
      </c>
      <c r="H1870" s="54" t="s">
        <v>4422</v>
      </c>
      <c r="I1870" s="54" t="s">
        <v>4422</v>
      </c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>
        <v>1</v>
      </c>
      <c r="AA1870" s="34">
        <v>3</v>
      </c>
      <c r="AB1870" s="34"/>
      <c r="AC1870" s="34"/>
      <c r="AD1870" s="34"/>
      <c r="AE1870" s="34"/>
      <c r="AF1870" s="34"/>
      <c r="AG1870" s="34"/>
      <c r="AH1870" s="34"/>
      <c r="AI1870" s="34"/>
      <c r="AJ1870" s="34">
        <v>1</v>
      </c>
      <c r="AK1870" s="34">
        <f t="shared" si="96"/>
        <v>3</v>
      </c>
      <c r="AL1870" s="34"/>
      <c r="AM1870" s="34"/>
      <c r="AN1870" s="34"/>
      <c r="AO1870" s="34"/>
      <c r="AP1870" s="293">
        <f>MAX(K1870,M1870,O1870,Q1870,S1870,U1870,W1870,Y1870,AA1870,AC1870,AE1870,AG1870,AI1870,AK1870,AM1870,AO1870)*VLOOKUP(I1870,'5.- Instrumental'!$B$6:$O$303,14,FALSE)</f>
        <v>0</v>
      </c>
      <c r="AQ1870" s="356">
        <f>VLOOKUP(C1870,'6.- Insumos'!$B$5:$K$2417,10,FALSE)</f>
        <v>4.4133800000000001</v>
      </c>
      <c r="AR1870" s="293">
        <f t="shared" si="95"/>
        <v>4.4133800000000001</v>
      </c>
      <c r="AS1870" s="293">
        <f t="shared" si="94"/>
        <v>4.4133800000000001</v>
      </c>
      <c r="AU1870" s="357"/>
    </row>
    <row r="1871" spans="2:47" ht="25.5">
      <c r="B1871" s="52">
        <v>1865</v>
      </c>
      <c r="C1871" s="334">
        <v>82553</v>
      </c>
      <c r="D1871" s="81" t="s">
        <v>3125</v>
      </c>
      <c r="E1871" s="55" t="s">
        <v>4506</v>
      </c>
      <c r="F1871" s="55" t="s">
        <v>4507</v>
      </c>
      <c r="G1871" s="54" t="s">
        <v>4422</v>
      </c>
      <c r="H1871" s="54" t="s">
        <v>4422</v>
      </c>
      <c r="I1871" s="54" t="s">
        <v>4422</v>
      </c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>
        <v>1</v>
      </c>
      <c r="AA1871" s="34">
        <v>3</v>
      </c>
      <c r="AB1871" s="34"/>
      <c r="AC1871" s="34"/>
      <c r="AD1871" s="34"/>
      <c r="AE1871" s="34"/>
      <c r="AF1871" s="34"/>
      <c r="AG1871" s="34"/>
      <c r="AH1871" s="34"/>
      <c r="AI1871" s="34"/>
      <c r="AJ1871" s="34">
        <v>1</v>
      </c>
      <c r="AK1871" s="34">
        <f t="shared" si="96"/>
        <v>3</v>
      </c>
      <c r="AL1871" s="34"/>
      <c r="AM1871" s="34"/>
      <c r="AN1871" s="34"/>
      <c r="AO1871" s="34"/>
      <c r="AP1871" s="293">
        <f>MAX(K1871,M1871,O1871,Q1871,S1871,U1871,W1871,Y1871,AA1871,AC1871,AE1871,AG1871,AI1871,AK1871,AM1871,AO1871)*VLOOKUP(I1871,'5.- Instrumental'!$B$6:$O$303,14,FALSE)</f>
        <v>0</v>
      </c>
      <c r="AQ1871" s="356">
        <f>VLOOKUP(C1871,'6.- Insumos'!$B$5:$K$2417,10,FALSE)</f>
        <v>6.4933800000000002</v>
      </c>
      <c r="AR1871" s="293">
        <f t="shared" si="95"/>
        <v>6.4933800000000002</v>
      </c>
      <c r="AS1871" s="293">
        <f t="shared" si="94"/>
        <v>6.4933800000000002</v>
      </c>
      <c r="AU1871" s="357"/>
    </row>
    <row r="1872" spans="2:47" ht="25.5">
      <c r="B1872" s="52">
        <v>1866</v>
      </c>
      <c r="C1872" s="334">
        <v>82565</v>
      </c>
      <c r="D1872" s="81" t="s">
        <v>3126</v>
      </c>
      <c r="E1872" s="55" t="s">
        <v>4506</v>
      </c>
      <c r="F1872" s="55" t="s">
        <v>4507</v>
      </c>
      <c r="G1872" s="54" t="s">
        <v>4422</v>
      </c>
      <c r="H1872" s="54" t="s">
        <v>4422</v>
      </c>
      <c r="I1872" s="54" t="s">
        <v>4422</v>
      </c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>
        <v>1</v>
      </c>
      <c r="AA1872" s="34">
        <v>3</v>
      </c>
      <c r="AB1872" s="34"/>
      <c r="AC1872" s="34"/>
      <c r="AD1872" s="34"/>
      <c r="AE1872" s="34"/>
      <c r="AF1872" s="34"/>
      <c r="AG1872" s="34"/>
      <c r="AH1872" s="34"/>
      <c r="AI1872" s="34"/>
      <c r="AJ1872" s="34">
        <v>1</v>
      </c>
      <c r="AK1872" s="34">
        <f t="shared" si="96"/>
        <v>3</v>
      </c>
      <c r="AL1872" s="34"/>
      <c r="AM1872" s="34"/>
      <c r="AN1872" s="34"/>
      <c r="AO1872" s="34"/>
      <c r="AP1872" s="293">
        <f>MAX(K1872,M1872,O1872,Q1872,S1872,U1872,W1872,Y1872,AA1872,AC1872,AE1872,AG1872,AI1872,AK1872,AM1872,AO1872)*VLOOKUP(I1872,'5.- Instrumental'!$B$6:$O$303,14,FALSE)</f>
        <v>0</v>
      </c>
      <c r="AQ1872" s="356">
        <f>VLOOKUP(C1872,'6.- Insumos'!$B$5:$K$2417,10,FALSE)</f>
        <v>2.1903799999999998</v>
      </c>
      <c r="AR1872" s="293">
        <f t="shared" si="95"/>
        <v>2.1903799999999998</v>
      </c>
      <c r="AS1872" s="293">
        <f t="shared" si="94"/>
        <v>2.1903799999999998</v>
      </c>
      <c r="AU1872" s="357"/>
    </row>
    <row r="1873" spans="2:47" ht="25.5">
      <c r="B1873" s="52">
        <v>1867</v>
      </c>
      <c r="C1873" s="334">
        <v>82570</v>
      </c>
      <c r="D1873" s="368" t="s">
        <v>4314</v>
      </c>
      <c r="E1873" s="55" t="s">
        <v>4506</v>
      </c>
      <c r="F1873" s="55" t="s">
        <v>4507</v>
      </c>
      <c r="G1873" s="54" t="s">
        <v>4422</v>
      </c>
      <c r="H1873" s="54" t="s">
        <v>4422</v>
      </c>
      <c r="I1873" s="54" t="s">
        <v>4422</v>
      </c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>
        <v>1</v>
      </c>
      <c r="AA1873" s="34">
        <v>5</v>
      </c>
      <c r="AB1873" s="34"/>
      <c r="AC1873" s="34"/>
      <c r="AD1873" s="34"/>
      <c r="AE1873" s="34"/>
      <c r="AF1873" s="34"/>
      <c r="AG1873" s="34"/>
      <c r="AH1873" s="34"/>
      <c r="AI1873" s="34"/>
      <c r="AJ1873" s="34">
        <v>1</v>
      </c>
      <c r="AK1873" s="34">
        <f t="shared" si="96"/>
        <v>5</v>
      </c>
      <c r="AL1873" s="34"/>
      <c r="AM1873" s="34"/>
      <c r="AN1873" s="34"/>
      <c r="AO1873" s="34"/>
      <c r="AP1873" s="293">
        <f>MAX(K1873,M1873,O1873,Q1873,S1873,U1873,W1873,Y1873,AA1873,AC1873,AE1873,AG1873,AI1873,AK1873,AM1873,AO1873)*VLOOKUP(I1873,'5.- Instrumental'!$B$6:$O$303,14,FALSE)</f>
        <v>0</v>
      </c>
      <c r="AQ1873" s="356">
        <f>VLOOKUP(C1873,'6.- Insumos'!$B$5:$K$2417,10,FALSE)</f>
        <v>5.2683799999999996</v>
      </c>
      <c r="AR1873" s="293">
        <f t="shared" si="95"/>
        <v>5.2683799999999996</v>
      </c>
      <c r="AS1873" s="293">
        <f t="shared" si="94"/>
        <v>5.2683799999999996</v>
      </c>
      <c r="AU1873" s="357"/>
    </row>
    <row r="1874" spans="2:47" ht="25.5">
      <c r="B1874" s="52">
        <v>1868</v>
      </c>
      <c r="C1874" s="334">
        <v>82575</v>
      </c>
      <c r="D1874" s="81" t="s">
        <v>3127</v>
      </c>
      <c r="E1874" s="55" t="s">
        <v>4506</v>
      </c>
      <c r="F1874" s="55" t="s">
        <v>4507</v>
      </c>
      <c r="G1874" s="54" t="s">
        <v>4422</v>
      </c>
      <c r="H1874" s="54" t="s">
        <v>4422</v>
      </c>
      <c r="I1874" s="54" t="s">
        <v>4422</v>
      </c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>
        <v>1</v>
      </c>
      <c r="AA1874" s="34">
        <v>10</v>
      </c>
      <c r="AB1874" s="34"/>
      <c r="AC1874" s="34"/>
      <c r="AD1874" s="34"/>
      <c r="AE1874" s="34"/>
      <c r="AF1874" s="34"/>
      <c r="AG1874" s="34"/>
      <c r="AH1874" s="34"/>
      <c r="AI1874" s="34"/>
      <c r="AJ1874" s="34">
        <v>1</v>
      </c>
      <c r="AK1874" s="34">
        <f t="shared" si="96"/>
        <v>10</v>
      </c>
      <c r="AL1874" s="34"/>
      <c r="AM1874" s="34"/>
      <c r="AN1874" s="34"/>
      <c r="AO1874" s="34"/>
      <c r="AP1874" s="293">
        <f>MAX(K1874,M1874,O1874,Q1874,S1874,U1874,W1874,Y1874,AA1874,AC1874,AE1874,AG1874,AI1874,AK1874,AM1874,AO1874)*VLOOKUP(I1874,'5.- Instrumental'!$B$6:$O$303,14,FALSE)</f>
        <v>0</v>
      </c>
      <c r="AQ1874" s="356">
        <f>VLOOKUP(C1874,'6.- Insumos'!$B$5:$K$2417,10,FALSE)</f>
        <v>2.1903799999999998</v>
      </c>
      <c r="AR1874" s="293">
        <f t="shared" si="95"/>
        <v>2.1903799999999998</v>
      </c>
      <c r="AS1874" s="293">
        <f t="shared" si="94"/>
        <v>2.1903799999999998</v>
      </c>
      <c r="AU1874" s="357"/>
    </row>
    <row r="1875" spans="2:47" ht="25.5">
      <c r="B1875" s="52">
        <v>1869</v>
      </c>
      <c r="C1875" s="334">
        <v>82595</v>
      </c>
      <c r="D1875" s="81" t="s">
        <v>4315</v>
      </c>
      <c r="E1875" s="55" t="s">
        <v>4506</v>
      </c>
      <c r="F1875" s="55" t="s">
        <v>4507</v>
      </c>
      <c r="G1875" s="54" t="s">
        <v>4422</v>
      </c>
      <c r="H1875" s="54" t="s">
        <v>4422</v>
      </c>
      <c r="I1875" s="54" t="s">
        <v>4422</v>
      </c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>
        <v>1</v>
      </c>
      <c r="AA1875" s="34">
        <v>3</v>
      </c>
      <c r="AB1875" s="34"/>
      <c r="AC1875" s="34"/>
      <c r="AD1875" s="34"/>
      <c r="AE1875" s="34"/>
      <c r="AF1875" s="34"/>
      <c r="AG1875" s="34"/>
      <c r="AH1875" s="34"/>
      <c r="AI1875" s="34"/>
      <c r="AJ1875" s="34">
        <v>1</v>
      </c>
      <c r="AK1875" s="34">
        <f t="shared" si="96"/>
        <v>3</v>
      </c>
      <c r="AL1875" s="34"/>
      <c r="AM1875" s="34"/>
      <c r="AN1875" s="34"/>
      <c r="AO1875" s="34"/>
      <c r="AP1875" s="293">
        <f>MAX(K1875,M1875,O1875,Q1875,S1875,U1875,W1875,Y1875,AA1875,AC1875,AE1875,AG1875,AI1875,AK1875,AM1875,AO1875)*VLOOKUP(I1875,'5.- Instrumental'!$B$6:$O$303,14,FALSE)</f>
        <v>0</v>
      </c>
      <c r="AQ1875" s="356">
        <f>VLOOKUP(C1875,'6.- Insumos'!$B$5:$K$2417,10,FALSE)</f>
        <v>5.2683799999999996</v>
      </c>
      <c r="AR1875" s="293">
        <f t="shared" si="95"/>
        <v>5.2683799999999996</v>
      </c>
      <c r="AS1875" s="293">
        <f t="shared" si="94"/>
        <v>5.2683799999999996</v>
      </c>
      <c r="AU1875" s="357"/>
    </row>
    <row r="1876" spans="2:47" ht="25.5">
      <c r="B1876" s="52">
        <v>1870</v>
      </c>
      <c r="C1876" s="334">
        <v>82607</v>
      </c>
      <c r="D1876" s="81" t="s">
        <v>3128</v>
      </c>
      <c r="E1876" s="55" t="s">
        <v>4506</v>
      </c>
      <c r="F1876" s="55" t="s">
        <v>4507</v>
      </c>
      <c r="G1876" s="54" t="s">
        <v>4422</v>
      </c>
      <c r="H1876" s="54" t="s">
        <v>4422</v>
      </c>
      <c r="I1876" s="54" t="s">
        <v>4422</v>
      </c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>
        <v>1</v>
      </c>
      <c r="AA1876" s="34">
        <v>3</v>
      </c>
      <c r="AB1876" s="34"/>
      <c r="AC1876" s="34"/>
      <c r="AD1876" s="34"/>
      <c r="AE1876" s="34"/>
      <c r="AF1876" s="34"/>
      <c r="AG1876" s="34"/>
      <c r="AH1876" s="34"/>
      <c r="AI1876" s="34"/>
      <c r="AJ1876" s="34">
        <v>1</v>
      </c>
      <c r="AK1876" s="34">
        <f t="shared" si="96"/>
        <v>3</v>
      </c>
      <c r="AL1876" s="34"/>
      <c r="AM1876" s="34"/>
      <c r="AN1876" s="34"/>
      <c r="AO1876" s="34"/>
      <c r="AP1876" s="293">
        <f>MAX(K1876,M1876,O1876,Q1876,S1876,U1876,W1876,Y1876,AA1876,AC1876,AE1876,AG1876,AI1876,AK1876,AM1876,AO1876)*VLOOKUP(I1876,'5.- Instrumental'!$B$6:$O$303,14,FALSE)</f>
        <v>0</v>
      </c>
      <c r="AQ1876" s="356">
        <f>VLOOKUP(C1876,'6.- Insumos'!$B$5:$K$2417,10,FALSE)</f>
        <v>5.2683799999999996</v>
      </c>
      <c r="AR1876" s="293">
        <f t="shared" si="95"/>
        <v>5.2683799999999996</v>
      </c>
      <c r="AS1876" s="293">
        <f t="shared" si="94"/>
        <v>5.2683799999999996</v>
      </c>
      <c r="AU1876" s="357"/>
    </row>
    <row r="1877" spans="2:47" ht="25.5">
      <c r="B1877" s="52">
        <v>1871</v>
      </c>
      <c r="C1877" s="334">
        <v>82627</v>
      </c>
      <c r="D1877" s="368" t="s">
        <v>4316</v>
      </c>
      <c r="E1877" s="55" t="s">
        <v>4506</v>
      </c>
      <c r="F1877" s="55" t="s">
        <v>4507</v>
      </c>
      <c r="G1877" s="54" t="s">
        <v>4422</v>
      </c>
      <c r="H1877" s="54" t="s">
        <v>4422</v>
      </c>
      <c r="I1877" s="54" t="s">
        <v>4422</v>
      </c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>
        <v>1</v>
      </c>
      <c r="AA1877" s="34">
        <v>3</v>
      </c>
      <c r="AB1877" s="34"/>
      <c r="AC1877" s="34"/>
      <c r="AD1877" s="34"/>
      <c r="AE1877" s="34"/>
      <c r="AF1877" s="34"/>
      <c r="AG1877" s="34"/>
      <c r="AH1877" s="34"/>
      <c r="AI1877" s="34"/>
      <c r="AJ1877" s="34">
        <v>1</v>
      </c>
      <c r="AK1877" s="34">
        <f t="shared" si="96"/>
        <v>3</v>
      </c>
      <c r="AL1877" s="34"/>
      <c r="AM1877" s="34"/>
      <c r="AN1877" s="34"/>
      <c r="AO1877" s="34"/>
      <c r="AP1877" s="293">
        <f>MAX(K1877,M1877,O1877,Q1877,S1877,U1877,W1877,Y1877,AA1877,AC1877,AE1877,AG1877,AI1877,AK1877,AM1877,AO1877)*VLOOKUP(I1877,'5.- Instrumental'!$B$6:$O$303,14,FALSE)</f>
        <v>0</v>
      </c>
      <c r="AQ1877" s="356">
        <f>VLOOKUP(C1877,'6.- Insumos'!$B$5:$K$2417,10,FALSE)</f>
        <v>5.2683799999999996</v>
      </c>
      <c r="AR1877" s="293">
        <f t="shared" si="95"/>
        <v>5.2683799999999996</v>
      </c>
      <c r="AS1877" s="293">
        <f t="shared" si="94"/>
        <v>5.2683799999999996</v>
      </c>
      <c r="AU1877" s="357"/>
    </row>
    <row r="1878" spans="2:47" ht="25.5">
      <c r="B1878" s="52">
        <v>1872</v>
      </c>
      <c r="C1878" s="334">
        <v>82668</v>
      </c>
      <c r="D1878" s="81" t="s">
        <v>4317</v>
      </c>
      <c r="E1878" s="55" t="s">
        <v>4506</v>
      </c>
      <c r="F1878" s="55" t="s">
        <v>4507</v>
      </c>
      <c r="G1878" s="54" t="s">
        <v>4422</v>
      </c>
      <c r="H1878" s="54" t="s">
        <v>4422</v>
      </c>
      <c r="I1878" s="54" t="s">
        <v>4422</v>
      </c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>
        <v>1</v>
      </c>
      <c r="AA1878" s="34">
        <v>3</v>
      </c>
      <c r="AB1878" s="34"/>
      <c r="AC1878" s="34"/>
      <c r="AD1878" s="34"/>
      <c r="AE1878" s="34"/>
      <c r="AF1878" s="34"/>
      <c r="AG1878" s="34"/>
      <c r="AH1878" s="34"/>
      <c r="AI1878" s="34"/>
      <c r="AJ1878" s="34">
        <v>1</v>
      </c>
      <c r="AK1878" s="34">
        <f t="shared" si="96"/>
        <v>3</v>
      </c>
      <c r="AL1878" s="34"/>
      <c r="AM1878" s="34"/>
      <c r="AN1878" s="34"/>
      <c r="AO1878" s="34"/>
      <c r="AP1878" s="293">
        <f>MAX(K1878,M1878,O1878,Q1878,S1878,U1878,W1878,Y1878,AA1878,AC1878,AE1878,AG1878,AI1878,AK1878,AM1878,AO1878)*VLOOKUP(I1878,'5.- Instrumental'!$B$6:$O$303,14,FALSE)</f>
        <v>0</v>
      </c>
      <c r="AQ1878" s="356">
        <f>VLOOKUP(C1878,'6.- Insumos'!$B$5:$K$2417,10,FALSE)</f>
        <v>5.2683799999999996</v>
      </c>
      <c r="AR1878" s="293">
        <f t="shared" si="95"/>
        <v>5.2683799999999996</v>
      </c>
      <c r="AS1878" s="293">
        <f t="shared" si="94"/>
        <v>5.2683799999999996</v>
      </c>
      <c r="AU1878" s="357"/>
    </row>
    <row r="1879" spans="2:47" ht="25.5">
      <c r="B1879" s="52">
        <v>1873</v>
      </c>
      <c r="C1879" s="334">
        <v>82670</v>
      </c>
      <c r="D1879" s="81" t="s">
        <v>4318</v>
      </c>
      <c r="E1879" s="55" t="s">
        <v>4506</v>
      </c>
      <c r="F1879" s="55" t="s">
        <v>4507</v>
      </c>
      <c r="G1879" s="54" t="s">
        <v>4422</v>
      </c>
      <c r="H1879" s="54" t="s">
        <v>4422</v>
      </c>
      <c r="I1879" s="54" t="s">
        <v>4422</v>
      </c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>
        <v>1</v>
      </c>
      <c r="AA1879" s="34">
        <v>3</v>
      </c>
      <c r="AB1879" s="34"/>
      <c r="AC1879" s="34"/>
      <c r="AD1879" s="34"/>
      <c r="AE1879" s="34"/>
      <c r="AF1879" s="34"/>
      <c r="AG1879" s="34"/>
      <c r="AH1879" s="34"/>
      <c r="AI1879" s="34"/>
      <c r="AJ1879" s="34">
        <v>1</v>
      </c>
      <c r="AK1879" s="34">
        <f t="shared" si="96"/>
        <v>3</v>
      </c>
      <c r="AL1879" s="34"/>
      <c r="AM1879" s="34"/>
      <c r="AN1879" s="34"/>
      <c r="AO1879" s="34"/>
      <c r="AP1879" s="293">
        <f>MAX(K1879,M1879,O1879,Q1879,S1879,U1879,W1879,Y1879,AA1879,AC1879,AE1879,AG1879,AI1879,AK1879,AM1879,AO1879)*VLOOKUP(I1879,'5.- Instrumental'!$B$6:$O$303,14,FALSE)</f>
        <v>0</v>
      </c>
      <c r="AQ1879" s="356">
        <f>VLOOKUP(C1879,'6.- Insumos'!$B$5:$K$2417,10,FALSE)</f>
        <v>21.57338</v>
      </c>
      <c r="AR1879" s="293">
        <f t="shared" si="95"/>
        <v>21.57338</v>
      </c>
      <c r="AS1879" s="293">
        <f t="shared" si="94"/>
        <v>21.57338</v>
      </c>
      <c r="AU1879" s="357"/>
    </row>
    <row r="1880" spans="2:47" ht="25.5">
      <c r="B1880" s="52">
        <v>1874</v>
      </c>
      <c r="C1880" s="334">
        <v>82671</v>
      </c>
      <c r="D1880" s="81" t="s">
        <v>4319</v>
      </c>
      <c r="E1880" s="55" t="s">
        <v>4506</v>
      </c>
      <c r="F1880" s="55" t="s">
        <v>4507</v>
      </c>
      <c r="G1880" s="54" t="s">
        <v>4422</v>
      </c>
      <c r="H1880" s="54" t="s">
        <v>4422</v>
      </c>
      <c r="I1880" s="54" t="s">
        <v>4422</v>
      </c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>
        <v>1</v>
      </c>
      <c r="AA1880" s="34">
        <v>3</v>
      </c>
      <c r="AB1880" s="34"/>
      <c r="AC1880" s="34"/>
      <c r="AD1880" s="34"/>
      <c r="AE1880" s="34"/>
      <c r="AF1880" s="34"/>
      <c r="AG1880" s="34"/>
      <c r="AH1880" s="34"/>
      <c r="AI1880" s="34"/>
      <c r="AJ1880" s="34">
        <v>1</v>
      </c>
      <c r="AK1880" s="34">
        <f t="shared" si="96"/>
        <v>3</v>
      </c>
      <c r="AL1880" s="34"/>
      <c r="AM1880" s="34"/>
      <c r="AN1880" s="34"/>
      <c r="AO1880" s="34"/>
      <c r="AP1880" s="293">
        <f>MAX(K1880,M1880,O1880,Q1880,S1880,U1880,W1880,Y1880,AA1880,AC1880,AE1880,AG1880,AI1880,AK1880,AM1880,AO1880)*VLOOKUP(I1880,'5.- Instrumental'!$B$6:$O$303,14,FALSE)</f>
        <v>0</v>
      </c>
      <c r="AQ1880" s="356">
        <f>VLOOKUP(C1880,'6.- Insumos'!$B$5:$K$2417,10,FALSE)</f>
        <v>5.2683799999999996</v>
      </c>
      <c r="AR1880" s="293">
        <f t="shared" si="95"/>
        <v>5.2683799999999996</v>
      </c>
      <c r="AS1880" s="293">
        <f t="shared" si="94"/>
        <v>5.2683799999999996</v>
      </c>
      <c r="AU1880" s="357"/>
    </row>
    <row r="1881" spans="2:47" ht="25.5">
      <c r="B1881" s="52">
        <v>1875</v>
      </c>
      <c r="C1881" s="334">
        <v>82677</v>
      </c>
      <c r="D1881" s="81" t="s">
        <v>4320</v>
      </c>
      <c r="E1881" s="55" t="s">
        <v>4506</v>
      </c>
      <c r="F1881" s="55" t="s">
        <v>4507</v>
      </c>
      <c r="G1881" s="54" t="s">
        <v>4422</v>
      </c>
      <c r="H1881" s="54" t="s">
        <v>4422</v>
      </c>
      <c r="I1881" s="54" t="s">
        <v>4422</v>
      </c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>
        <v>1</v>
      </c>
      <c r="AA1881" s="34">
        <v>3</v>
      </c>
      <c r="AB1881" s="34"/>
      <c r="AC1881" s="34"/>
      <c r="AD1881" s="34"/>
      <c r="AE1881" s="34"/>
      <c r="AF1881" s="34"/>
      <c r="AG1881" s="34"/>
      <c r="AH1881" s="34"/>
      <c r="AI1881" s="34"/>
      <c r="AJ1881" s="34">
        <v>1</v>
      </c>
      <c r="AK1881" s="34">
        <f t="shared" si="96"/>
        <v>3</v>
      </c>
      <c r="AL1881" s="34"/>
      <c r="AM1881" s="34"/>
      <c r="AN1881" s="34"/>
      <c r="AO1881" s="34"/>
      <c r="AP1881" s="293">
        <f>MAX(K1881,M1881,O1881,Q1881,S1881,U1881,W1881,Y1881,AA1881,AC1881,AE1881,AG1881,AI1881,AK1881,AM1881,AO1881)*VLOOKUP(I1881,'5.- Instrumental'!$B$6:$O$303,14,FALSE)</f>
        <v>0</v>
      </c>
      <c r="AQ1881" s="356">
        <f>VLOOKUP(C1881,'6.- Insumos'!$B$5:$K$2417,10,FALSE)</f>
        <v>5.2683799999999996</v>
      </c>
      <c r="AR1881" s="293">
        <f t="shared" si="95"/>
        <v>5.2683799999999996</v>
      </c>
      <c r="AS1881" s="293">
        <f t="shared" si="94"/>
        <v>5.2683799999999996</v>
      </c>
      <c r="AU1881" s="357"/>
    </row>
    <row r="1882" spans="2:47" ht="25.5">
      <c r="B1882" s="52">
        <v>1876</v>
      </c>
      <c r="C1882" s="334">
        <v>82679</v>
      </c>
      <c r="D1882" s="81" t="s">
        <v>4321</v>
      </c>
      <c r="E1882" s="55" t="s">
        <v>4506</v>
      </c>
      <c r="F1882" s="55" t="s">
        <v>4507</v>
      </c>
      <c r="G1882" s="54" t="s">
        <v>4422</v>
      </c>
      <c r="H1882" s="54" t="s">
        <v>4422</v>
      </c>
      <c r="I1882" s="54" t="s">
        <v>4422</v>
      </c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>
        <v>1</v>
      </c>
      <c r="AA1882" s="34">
        <v>3</v>
      </c>
      <c r="AB1882" s="34"/>
      <c r="AC1882" s="34"/>
      <c r="AD1882" s="34"/>
      <c r="AE1882" s="34"/>
      <c r="AF1882" s="34"/>
      <c r="AG1882" s="34"/>
      <c r="AH1882" s="34"/>
      <c r="AI1882" s="34"/>
      <c r="AJ1882" s="34">
        <v>1</v>
      </c>
      <c r="AK1882" s="34">
        <f t="shared" si="96"/>
        <v>3</v>
      </c>
      <c r="AL1882" s="34"/>
      <c r="AM1882" s="34"/>
      <c r="AN1882" s="34"/>
      <c r="AO1882" s="34"/>
      <c r="AP1882" s="293">
        <f>MAX(K1882,M1882,O1882,Q1882,S1882,U1882,W1882,Y1882,AA1882,AC1882,AE1882,AG1882,AI1882,AK1882,AM1882,AO1882)*VLOOKUP(I1882,'5.- Instrumental'!$B$6:$O$303,14,FALSE)</f>
        <v>0</v>
      </c>
      <c r="AQ1882" s="356">
        <f>VLOOKUP(C1882,'6.- Insumos'!$B$5:$K$2417,10,FALSE)</f>
        <v>5.2683799999999996</v>
      </c>
      <c r="AR1882" s="293">
        <f t="shared" si="95"/>
        <v>5.2683799999999996</v>
      </c>
      <c r="AS1882" s="293">
        <f t="shared" si="94"/>
        <v>5.2683799999999996</v>
      </c>
      <c r="AU1882" s="357"/>
    </row>
    <row r="1883" spans="2:47" ht="25.5">
      <c r="B1883" s="52">
        <v>1877</v>
      </c>
      <c r="C1883" s="334">
        <v>82705</v>
      </c>
      <c r="D1883" s="361" t="s">
        <v>3129</v>
      </c>
      <c r="E1883" s="55" t="s">
        <v>4506</v>
      </c>
      <c r="F1883" s="55" t="s">
        <v>4507</v>
      </c>
      <c r="G1883" s="54" t="s">
        <v>4422</v>
      </c>
      <c r="H1883" s="54" t="s">
        <v>4422</v>
      </c>
      <c r="I1883" s="54" t="s">
        <v>4422</v>
      </c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>
        <v>1</v>
      </c>
      <c r="AA1883" s="34">
        <v>5</v>
      </c>
      <c r="AB1883" s="34"/>
      <c r="AC1883" s="34"/>
      <c r="AD1883" s="34"/>
      <c r="AE1883" s="34"/>
      <c r="AF1883" s="34"/>
      <c r="AG1883" s="34"/>
      <c r="AH1883" s="34"/>
      <c r="AI1883" s="34"/>
      <c r="AJ1883" s="34">
        <v>1</v>
      </c>
      <c r="AK1883" s="34">
        <f t="shared" si="96"/>
        <v>5</v>
      </c>
      <c r="AL1883" s="34"/>
      <c r="AM1883" s="34"/>
      <c r="AN1883" s="34"/>
      <c r="AO1883" s="34"/>
      <c r="AP1883" s="293">
        <f>MAX(K1883,M1883,O1883,Q1883,S1883,U1883,W1883,Y1883,AA1883,AC1883,AE1883,AG1883,AI1883,AK1883,AM1883,AO1883)*VLOOKUP(I1883,'5.- Instrumental'!$B$6:$O$303,14,FALSE)</f>
        <v>0</v>
      </c>
      <c r="AQ1883" s="356">
        <f>VLOOKUP(C1883,'6.- Insumos'!$B$5:$K$2417,10,FALSE)</f>
        <v>0.91990000000000005</v>
      </c>
      <c r="AR1883" s="293">
        <f t="shared" si="95"/>
        <v>0.91990000000000005</v>
      </c>
      <c r="AS1883" s="293">
        <f t="shared" si="94"/>
        <v>0.91990000000000005</v>
      </c>
      <c r="AU1883" s="357"/>
    </row>
    <row r="1884" spans="2:47" ht="25.5">
      <c r="B1884" s="52">
        <v>1878</v>
      </c>
      <c r="C1884" s="334">
        <v>82710</v>
      </c>
      <c r="D1884" s="81" t="s">
        <v>4322</v>
      </c>
      <c r="E1884" s="55" t="s">
        <v>4506</v>
      </c>
      <c r="F1884" s="55" t="s">
        <v>4507</v>
      </c>
      <c r="G1884" s="54" t="s">
        <v>4422</v>
      </c>
      <c r="H1884" s="54" t="s">
        <v>4422</v>
      </c>
      <c r="I1884" s="54" t="s">
        <v>4422</v>
      </c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>
        <v>1</v>
      </c>
      <c r="AA1884" s="34">
        <v>5</v>
      </c>
      <c r="AB1884" s="34"/>
      <c r="AC1884" s="34"/>
      <c r="AD1884" s="34"/>
      <c r="AE1884" s="34"/>
      <c r="AF1884" s="34"/>
      <c r="AG1884" s="34"/>
      <c r="AH1884" s="34"/>
      <c r="AI1884" s="34"/>
      <c r="AJ1884" s="34">
        <v>1</v>
      </c>
      <c r="AK1884" s="34">
        <f t="shared" si="96"/>
        <v>5</v>
      </c>
      <c r="AL1884" s="34"/>
      <c r="AM1884" s="34"/>
      <c r="AN1884" s="34"/>
      <c r="AO1884" s="34"/>
      <c r="AP1884" s="293">
        <f>MAX(K1884,M1884,O1884,Q1884,S1884,U1884,W1884,Y1884,AA1884,AC1884,AE1884,AG1884,AI1884,AK1884,AM1884,AO1884)*VLOOKUP(I1884,'5.- Instrumental'!$B$6:$O$303,14,FALSE)</f>
        <v>0</v>
      </c>
      <c r="AQ1884" s="356">
        <f>VLOOKUP(C1884,'6.- Insumos'!$B$5:$K$2417,10,FALSE)</f>
        <v>0.91990000000000005</v>
      </c>
      <c r="AR1884" s="293">
        <f t="shared" si="95"/>
        <v>0.91990000000000005</v>
      </c>
      <c r="AS1884" s="293">
        <f t="shared" si="94"/>
        <v>0.91990000000000005</v>
      </c>
      <c r="AU1884" s="357"/>
    </row>
    <row r="1885" spans="2:47" ht="25.5">
      <c r="B1885" s="52">
        <v>1879</v>
      </c>
      <c r="C1885" s="334">
        <v>82728</v>
      </c>
      <c r="D1885" s="81" t="s">
        <v>4323</v>
      </c>
      <c r="E1885" s="55" t="s">
        <v>4506</v>
      </c>
      <c r="F1885" s="55" t="s">
        <v>4507</v>
      </c>
      <c r="G1885" s="54" t="s">
        <v>4422</v>
      </c>
      <c r="H1885" s="54" t="s">
        <v>4422</v>
      </c>
      <c r="I1885" s="54" t="s">
        <v>4422</v>
      </c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>
        <v>1</v>
      </c>
      <c r="AA1885" s="34">
        <v>3</v>
      </c>
      <c r="AB1885" s="34"/>
      <c r="AC1885" s="34"/>
      <c r="AD1885" s="34"/>
      <c r="AE1885" s="34"/>
      <c r="AF1885" s="34"/>
      <c r="AG1885" s="34"/>
      <c r="AH1885" s="34"/>
      <c r="AI1885" s="34"/>
      <c r="AJ1885" s="34">
        <v>1</v>
      </c>
      <c r="AK1885" s="34">
        <f t="shared" si="96"/>
        <v>3</v>
      </c>
      <c r="AL1885" s="34"/>
      <c r="AM1885" s="34"/>
      <c r="AN1885" s="34"/>
      <c r="AO1885" s="34"/>
      <c r="AP1885" s="293">
        <f>MAX(K1885,M1885,O1885,Q1885,S1885,U1885,W1885,Y1885,AA1885,AC1885,AE1885,AG1885,AI1885,AK1885,AM1885,AO1885)*VLOOKUP(I1885,'5.- Instrumental'!$B$6:$O$303,14,FALSE)</f>
        <v>0</v>
      </c>
      <c r="AQ1885" s="356">
        <f>VLOOKUP(C1885,'6.- Insumos'!$B$5:$K$2417,10,FALSE)</f>
        <v>28.723379999999999</v>
      </c>
      <c r="AR1885" s="293">
        <f t="shared" si="95"/>
        <v>28.723379999999999</v>
      </c>
      <c r="AS1885" s="293">
        <f t="shared" si="94"/>
        <v>28.723379999999999</v>
      </c>
      <c r="AU1885" s="357"/>
    </row>
    <row r="1886" spans="2:47" ht="25.5">
      <c r="B1886" s="52">
        <v>1880</v>
      </c>
      <c r="C1886" s="334">
        <v>82731</v>
      </c>
      <c r="D1886" s="361" t="s">
        <v>4324</v>
      </c>
      <c r="E1886" s="55" t="s">
        <v>4506</v>
      </c>
      <c r="F1886" s="55" t="s">
        <v>4507</v>
      </c>
      <c r="G1886" s="54" t="s">
        <v>4422</v>
      </c>
      <c r="H1886" s="54" t="s">
        <v>4422</v>
      </c>
      <c r="I1886" s="54" t="s">
        <v>4422</v>
      </c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>
        <v>1</v>
      </c>
      <c r="AA1886" s="34">
        <v>3</v>
      </c>
      <c r="AB1886" s="34"/>
      <c r="AC1886" s="34"/>
      <c r="AD1886" s="34"/>
      <c r="AE1886" s="34"/>
      <c r="AF1886" s="34"/>
      <c r="AG1886" s="34"/>
      <c r="AH1886" s="34"/>
      <c r="AI1886" s="34"/>
      <c r="AJ1886" s="34">
        <v>1</v>
      </c>
      <c r="AK1886" s="34">
        <f t="shared" si="96"/>
        <v>3</v>
      </c>
      <c r="AL1886" s="34"/>
      <c r="AM1886" s="34"/>
      <c r="AN1886" s="34"/>
      <c r="AO1886" s="34"/>
      <c r="AP1886" s="293">
        <f>MAX(K1886,M1886,O1886,Q1886,S1886,U1886,W1886,Y1886,AA1886,AC1886,AE1886,AG1886,AI1886,AK1886,AM1886,AO1886)*VLOOKUP(I1886,'5.- Instrumental'!$B$6:$O$303,14,FALSE)</f>
        <v>0</v>
      </c>
      <c r="AQ1886" s="356">
        <f>VLOOKUP(C1886,'6.- Insumos'!$B$5:$K$2417,10,FALSE)</f>
        <v>5.2683799999999996</v>
      </c>
      <c r="AR1886" s="293">
        <f t="shared" si="95"/>
        <v>5.2683799999999996</v>
      </c>
      <c r="AS1886" s="293">
        <f t="shared" si="94"/>
        <v>5.2683799999999996</v>
      </c>
      <c r="AU1886" s="357"/>
    </row>
    <row r="1887" spans="2:47" ht="25.5">
      <c r="B1887" s="52">
        <v>1881</v>
      </c>
      <c r="C1887" s="334">
        <v>82746</v>
      </c>
      <c r="D1887" s="361" t="s">
        <v>3130</v>
      </c>
      <c r="E1887" s="55" t="s">
        <v>4506</v>
      </c>
      <c r="F1887" s="55" t="s">
        <v>4507</v>
      </c>
      <c r="G1887" s="54" t="s">
        <v>4422</v>
      </c>
      <c r="H1887" s="54" t="s">
        <v>4422</v>
      </c>
      <c r="I1887" s="54" t="s">
        <v>4422</v>
      </c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>
        <v>1</v>
      </c>
      <c r="AA1887" s="34">
        <v>3</v>
      </c>
      <c r="AB1887" s="34"/>
      <c r="AC1887" s="34"/>
      <c r="AD1887" s="34"/>
      <c r="AE1887" s="34"/>
      <c r="AF1887" s="34"/>
      <c r="AG1887" s="34"/>
      <c r="AH1887" s="34"/>
      <c r="AI1887" s="34"/>
      <c r="AJ1887" s="34">
        <v>1</v>
      </c>
      <c r="AK1887" s="34">
        <f t="shared" si="96"/>
        <v>3</v>
      </c>
      <c r="AL1887" s="34"/>
      <c r="AM1887" s="34"/>
      <c r="AN1887" s="34"/>
      <c r="AO1887" s="34"/>
      <c r="AP1887" s="293">
        <f>MAX(K1887,M1887,O1887,Q1887,S1887,U1887,W1887,Y1887,AA1887,AC1887,AE1887,AG1887,AI1887,AK1887,AM1887,AO1887)*VLOOKUP(I1887,'5.- Instrumental'!$B$6:$O$303,14,FALSE)</f>
        <v>0</v>
      </c>
      <c r="AQ1887" s="356">
        <f>VLOOKUP(C1887,'6.- Insumos'!$B$5:$K$2417,10,FALSE)</f>
        <v>5.2683799999999996</v>
      </c>
      <c r="AR1887" s="293">
        <f t="shared" si="95"/>
        <v>5.2683799999999996</v>
      </c>
      <c r="AS1887" s="293">
        <f t="shared" si="94"/>
        <v>5.2683799999999996</v>
      </c>
      <c r="AU1887" s="357"/>
    </row>
    <row r="1888" spans="2:47" ht="25.5">
      <c r="B1888" s="52">
        <v>1882</v>
      </c>
      <c r="C1888" s="334">
        <v>82757</v>
      </c>
      <c r="D1888" s="81" t="s">
        <v>4325</v>
      </c>
      <c r="E1888" s="55" t="s">
        <v>4506</v>
      </c>
      <c r="F1888" s="55" t="s">
        <v>4507</v>
      </c>
      <c r="G1888" s="54" t="s">
        <v>4422</v>
      </c>
      <c r="H1888" s="54" t="s">
        <v>4422</v>
      </c>
      <c r="I1888" s="54" t="s">
        <v>4422</v>
      </c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>
        <v>1</v>
      </c>
      <c r="AA1888" s="34">
        <v>5</v>
      </c>
      <c r="AB1888" s="34"/>
      <c r="AC1888" s="34"/>
      <c r="AD1888" s="34"/>
      <c r="AE1888" s="34"/>
      <c r="AF1888" s="34"/>
      <c r="AG1888" s="34"/>
      <c r="AH1888" s="34"/>
      <c r="AI1888" s="34"/>
      <c r="AJ1888" s="34">
        <v>1</v>
      </c>
      <c r="AK1888" s="34">
        <f t="shared" si="96"/>
        <v>5</v>
      </c>
      <c r="AL1888" s="34"/>
      <c r="AM1888" s="34"/>
      <c r="AN1888" s="34"/>
      <c r="AO1888" s="34"/>
      <c r="AP1888" s="293">
        <f>MAX(K1888,M1888,O1888,Q1888,S1888,U1888,W1888,Y1888,AA1888,AC1888,AE1888,AG1888,AI1888,AK1888,AM1888,AO1888)*VLOOKUP(I1888,'5.- Instrumental'!$B$6:$O$303,14,FALSE)</f>
        <v>0</v>
      </c>
      <c r="AQ1888" s="356">
        <f>VLOOKUP(C1888,'6.- Insumos'!$B$5:$K$2417,10,FALSE)</f>
        <v>5.2683799999999996</v>
      </c>
      <c r="AR1888" s="293">
        <f t="shared" si="95"/>
        <v>5.2683799999999996</v>
      </c>
      <c r="AS1888" s="293">
        <f t="shared" si="94"/>
        <v>5.2683799999999996</v>
      </c>
      <c r="AU1888" s="357"/>
    </row>
    <row r="1889" spans="2:47" ht="25.5">
      <c r="B1889" s="52">
        <v>1883</v>
      </c>
      <c r="C1889" s="334">
        <v>82760</v>
      </c>
      <c r="D1889" s="81" t="s">
        <v>4326</v>
      </c>
      <c r="E1889" s="55" t="s">
        <v>4506</v>
      </c>
      <c r="F1889" s="55" t="s">
        <v>4507</v>
      </c>
      <c r="G1889" s="54" t="s">
        <v>4422</v>
      </c>
      <c r="H1889" s="54" t="s">
        <v>4422</v>
      </c>
      <c r="I1889" s="54" t="s">
        <v>4422</v>
      </c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>
        <v>1</v>
      </c>
      <c r="AA1889" s="34">
        <v>3</v>
      </c>
      <c r="AB1889" s="34"/>
      <c r="AC1889" s="34"/>
      <c r="AD1889" s="34"/>
      <c r="AE1889" s="34"/>
      <c r="AF1889" s="34"/>
      <c r="AG1889" s="34"/>
      <c r="AH1889" s="34"/>
      <c r="AI1889" s="34"/>
      <c r="AJ1889" s="34">
        <v>1</v>
      </c>
      <c r="AK1889" s="34">
        <f t="shared" si="96"/>
        <v>3</v>
      </c>
      <c r="AL1889" s="34"/>
      <c r="AM1889" s="34"/>
      <c r="AN1889" s="34"/>
      <c r="AO1889" s="34"/>
      <c r="AP1889" s="293">
        <f>MAX(K1889,M1889,O1889,Q1889,S1889,U1889,W1889,Y1889,AA1889,AC1889,AE1889,AG1889,AI1889,AK1889,AM1889,AO1889)*VLOOKUP(I1889,'5.- Instrumental'!$B$6:$O$303,14,FALSE)</f>
        <v>0</v>
      </c>
      <c r="AQ1889" s="356">
        <f>VLOOKUP(C1889,'6.- Insumos'!$B$5:$K$2417,10,FALSE)</f>
        <v>5.2683799999999996</v>
      </c>
      <c r="AR1889" s="293">
        <f t="shared" si="95"/>
        <v>5.2683799999999996</v>
      </c>
      <c r="AS1889" s="293">
        <f t="shared" si="94"/>
        <v>5.2683799999999996</v>
      </c>
      <c r="AU1889" s="357"/>
    </row>
    <row r="1890" spans="2:47" ht="25.5">
      <c r="B1890" s="52">
        <v>1884</v>
      </c>
      <c r="C1890" s="334">
        <v>82784</v>
      </c>
      <c r="D1890" s="81" t="s">
        <v>4327</v>
      </c>
      <c r="E1890" s="55" t="s">
        <v>4506</v>
      </c>
      <c r="F1890" s="55" t="s">
        <v>4507</v>
      </c>
      <c r="G1890" s="54" t="s">
        <v>4422</v>
      </c>
      <c r="H1890" s="54" t="s">
        <v>4422</v>
      </c>
      <c r="I1890" s="54" t="s">
        <v>4422</v>
      </c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>
        <v>1</v>
      </c>
      <c r="AA1890" s="34">
        <v>3</v>
      </c>
      <c r="AB1890" s="34"/>
      <c r="AC1890" s="34"/>
      <c r="AD1890" s="34"/>
      <c r="AE1890" s="34"/>
      <c r="AF1890" s="34"/>
      <c r="AG1890" s="34"/>
      <c r="AH1890" s="34"/>
      <c r="AI1890" s="34"/>
      <c r="AJ1890" s="34">
        <v>1</v>
      </c>
      <c r="AK1890" s="34">
        <f t="shared" si="96"/>
        <v>3</v>
      </c>
      <c r="AL1890" s="34"/>
      <c r="AM1890" s="34"/>
      <c r="AN1890" s="34"/>
      <c r="AO1890" s="34"/>
      <c r="AP1890" s="293">
        <f>MAX(K1890,M1890,O1890,Q1890,S1890,U1890,W1890,Y1890,AA1890,AC1890,AE1890,AG1890,AI1890,AK1890,AM1890,AO1890)*VLOOKUP(I1890,'5.- Instrumental'!$B$6:$O$303,14,FALSE)</f>
        <v>0</v>
      </c>
      <c r="AQ1890" s="356">
        <f>VLOOKUP(C1890,'6.- Insumos'!$B$5:$K$2417,10,FALSE)</f>
        <v>5.2683799999999996</v>
      </c>
      <c r="AR1890" s="293">
        <f t="shared" si="95"/>
        <v>5.2683799999999996</v>
      </c>
      <c r="AS1890" s="293">
        <f t="shared" si="94"/>
        <v>5.2683799999999996</v>
      </c>
      <c r="AU1890" s="357"/>
    </row>
    <row r="1891" spans="2:47" ht="25.5">
      <c r="B1891" s="52">
        <v>1885</v>
      </c>
      <c r="C1891" s="334">
        <v>82785</v>
      </c>
      <c r="D1891" s="81" t="s">
        <v>4328</v>
      </c>
      <c r="E1891" s="55" t="s">
        <v>4506</v>
      </c>
      <c r="F1891" s="55" t="s">
        <v>4507</v>
      </c>
      <c r="G1891" s="54" t="s">
        <v>4422</v>
      </c>
      <c r="H1891" s="54" t="s">
        <v>4422</v>
      </c>
      <c r="I1891" s="54" t="s">
        <v>4422</v>
      </c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>
        <v>1</v>
      </c>
      <c r="AA1891" s="34">
        <v>3</v>
      </c>
      <c r="AB1891" s="34"/>
      <c r="AC1891" s="34"/>
      <c r="AD1891" s="34"/>
      <c r="AE1891" s="34"/>
      <c r="AF1891" s="34"/>
      <c r="AG1891" s="34"/>
      <c r="AH1891" s="34"/>
      <c r="AI1891" s="34"/>
      <c r="AJ1891" s="34">
        <v>1</v>
      </c>
      <c r="AK1891" s="34">
        <f t="shared" si="96"/>
        <v>3</v>
      </c>
      <c r="AL1891" s="34"/>
      <c r="AM1891" s="34"/>
      <c r="AN1891" s="34"/>
      <c r="AO1891" s="34"/>
      <c r="AP1891" s="293">
        <f>MAX(K1891,M1891,O1891,Q1891,S1891,U1891,W1891,Y1891,AA1891,AC1891,AE1891,AG1891,AI1891,AK1891,AM1891,AO1891)*VLOOKUP(I1891,'5.- Instrumental'!$B$6:$O$303,14,FALSE)</f>
        <v>0</v>
      </c>
      <c r="AQ1891" s="356">
        <f>VLOOKUP(C1891,'6.- Insumos'!$B$5:$K$2417,10,FALSE)</f>
        <v>5.2683799999999996</v>
      </c>
      <c r="AR1891" s="293">
        <f t="shared" si="95"/>
        <v>5.2683799999999996</v>
      </c>
      <c r="AS1891" s="293">
        <f t="shared" si="94"/>
        <v>5.2683799999999996</v>
      </c>
      <c r="AU1891" s="357"/>
    </row>
    <row r="1892" spans="2:47" ht="25.5">
      <c r="B1892" s="52">
        <v>1886</v>
      </c>
      <c r="C1892" s="334">
        <v>82800</v>
      </c>
      <c r="D1892" s="81" t="s">
        <v>4329</v>
      </c>
      <c r="E1892" s="55" t="s">
        <v>4506</v>
      </c>
      <c r="F1892" s="55" t="s">
        <v>4507</v>
      </c>
      <c r="G1892" s="54" t="s">
        <v>4422</v>
      </c>
      <c r="H1892" s="54" t="s">
        <v>4422</v>
      </c>
      <c r="I1892" s="54" t="s">
        <v>4422</v>
      </c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>
        <v>1</v>
      </c>
      <c r="AA1892" s="34">
        <v>3</v>
      </c>
      <c r="AB1892" s="34"/>
      <c r="AC1892" s="34"/>
      <c r="AD1892" s="34"/>
      <c r="AE1892" s="34"/>
      <c r="AF1892" s="34"/>
      <c r="AG1892" s="34"/>
      <c r="AH1892" s="34"/>
      <c r="AI1892" s="34"/>
      <c r="AJ1892" s="34">
        <v>1</v>
      </c>
      <c r="AK1892" s="34">
        <f t="shared" si="96"/>
        <v>3</v>
      </c>
      <c r="AL1892" s="34"/>
      <c r="AM1892" s="34"/>
      <c r="AN1892" s="34"/>
      <c r="AO1892" s="34"/>
      <c r="AP1892" s="293">
        <f>MAX(K1892,M1892,O1892,Q1892,S1892,U1892,W1892,Y1892,AA1892,AC1892,AE1892,AG1892,AI1892,AK1892,AM1892,AO1892)*VLOOKUP(I1892,'5.- Instrumental'!$B$6:$O$303,14,FALSE)</f>
        <v>0</v>
      </c>
      <c r="AQ1892" s="356">
        <f>VLOOKUP(C1892,'6.- Insumos'!$B$5:$K$2417,10,FALSE)</f>
        <v>1.5009033333333333</v>
      </c>
      <c r="AR1892" s="293">
        <f t="shared" si="95"/>
        <v>1.5009033333333333</v>
      </c>
      <c r="AS1892" s="293">
        <f t="shared" ref="AS1892:AS1955" si="97">AP1892++AQ1892</f>
        <v>1.5009033333333333</v>
      </c>
      <c r="AU1892" s="357"/>
    </row>
    <row r="1893" spans="2:47" ht="25.5">
      <c r="B1893" s="52">
        <v>1887</v>
      </c>
      <c r="C1893" s="334">
        <v>82803</v>
      </c>
      <c r="D1893" s="361" t="s">
        <v>3131</v>
      </c>
      <c r="E1893" s="55" t="s">
        <v>4506</v>
      </c>
      <c r="F1893" s="55" t="s">
        <v>4507</v>
      </c>
      <c r="G1893" s="54" t="s">
        <v>4422</v>
      </c>
      <c r="H1893" s="54" t="s">
        <v>4422</v>
      </c>
      <c r="I1893" s="54" t="s">
        <v>4422</v>
      </c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>
        <v>1</v>
      </c>
      <c r="AA1893" s="34">
        <v>3</v>
      </c>
      <c r="AB1893" s="34"/>
      <c r="AC1893" s="34"/>
      <c r="AD1893" s="34"/>
      <c r="AE1893" s="34"/>
      <c r="AF1893" s="34"/>
      <c r="AG1893" s="34"/>
      <c r="AH1893" s="34"/>
      <c r="AI1893" s="34"/>
      <c r="AJ1893" s="34">
        <v>1</v>
      </c>
      <c r="AK1893" s="34">
        <f t="shared" si="96"/>
        <v>3</v>
      </c>
      <c r="AL1893" s="34"/>
      <c r="AM1893" s="34"/>
      <c r="AN1893" s="34"/>
      <c r="AO1893" s="34"/>
      <c r="AP1893" s="293">
        <f>MAX(K1893,M1893,O1893,Q1893,S1893,U1893,W1893,Y1893,AA1893,AC1893,AE1893,AG1893,AI1893,AK1893,AM1893,AO1893)*VLOOKUP(I1893,'5.- Instrumental'!$B$6:$O$303,14,FALSE)</f>
        <v>0</v>
      </c>
      <c r="AQ1893" s="356">
        <f>VLOOKUP(C1893,'6.- Insumos'!$B$5:$K$2417,10,FALSE)</f>
        <v>1.5009033333333333</v>
      </c>
      <c r="AR1893" s="293">
        <f t="shared" si="95"/>
        <v>1.5009033333333333</v>
      </c>
      <c r="AS1893" s="293">
        <f t="shared" si="97"/>
        <v>1.5009033333333333</v>
      </c>
      <c r="AU1893" s="357"/>
    </row>
    <row r="1894" spans="2:47" ht="25.5">
      <c r="B1894" s="52">
        <v>1888</v>
      </c>
      <c r="C1894" s="334">
        <v>82804</v>
      </c>
      <c r="D1894" s="368" t="s">
        <v>4330</v>
      </c>
      <c r="E1894" s="55" t="s">
        <v>4506</v>
      </c>
      <c r="F1894" s="55" t="s">
        <v>4507</v>
      </c>
      <c r="G1894" s="54" t="s">
        <v>4422</v>
      </c>
      <c r="H1894" s="54" t="s">
        <v>4422</v>
      </c>
      <c r="I1894" s="54" t="s">
        <v>4422</v>
      </c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>
        <v>1</v>
      </c>
      <c r="AA1894" s="34">
        <v>3</v>
      </c>
      <c r="AB1894" s="34"/>
      <c r="AC1894" s="34"/>
      <c r="AD1894" s="34"/>
      <c r="AE1894" s="34"/>
      <c r="AF1894" s="34"/>
      <c r="AG1894" s="34"/>
      <c r="AH1894" s="34"/>
      <c r="AI1894" s="34"/>
      <c r="AJ1894" s="34">
        <v>1</v>
      </c>
      <c r="AK1894" s="34">
        <f t="shared" si="96"/>
        <v>3</v>
      </c>
      <c r="AL1894" s="34"/>
      <c r="AM1894" s="34"/>
      <c r="AN1894" s="34"/>
      <c r="AO1894" s="34"/>
      <c r="AP1894" s="293">
        <f>MAX(K1894,M1894,O1894,Q1894,S1894,U1894,W1894,Y1894,AA1894,AC1894,AE1894,AG1894,AI1894,AK1894,AM1894,AO1894)*VLOOKUP(I1894,'5.- Instrumental'!$B$6:$O$303,14,FALSE)</f>
        <v>0</v>
      </c>
      <c r="AQ1894" s="356">
        <f>VLOOKUP(C1894,'6.- Insumos'!$B$5:$K$2417,10,FALSE)</f>
        <v>5.2683799999999996</v>
      </c>
      <c r="AR1894" s="293">
        <f t="shared" si="95"/>
        <v>5.2683799999999996</v>
      </c>
      <c r="AS1894" s="293">
        <f t="shared" si="97"/>
        <v>5.2683799999999996</v>
      </c>
      <c r="AU1894" s="357"/>
    </row>
    <row r="1895" spans="2:47" ht="25.5">
      <c r="B1895" s="52">
        <v>1889</v>
      </c>
      <c r="C1895" s="334">
        <v>82941</v>
      </c>
      <c r="D1895" s="81" t="s">
        <v>4331</v>
      </c>
      <c r="E1895" s="55" t="s">
        <v>4506</v>
      </c>
      <c r="F1895" s="55" t="s">
        <v>4507</v>
      </c>
      <c r="G1895" s="54" t="s">
        <v>4422</v>
      </c>
      <c r="H1895" s="54" t="s">
        <v>4422</v>
      </c>
      <c r="I1895" s="54" t="s">
        <v>4422</v>
      </c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>
        <v>1</v>
      </c>
      <c r="AA1895" s="34">
        <v>3</v>
      </c>
      <c r="AB1895" s="34"/>
      <c r="AC1895" s="34"/>
      <c r="AD1895" s="34"/>
      <c r="AE1895" s="34"/>
      <c r="AF1895" s="34"/>
      <c r="AG1895" s="34"/>
      <c r="AH1895" s="34"/>
      <c r="AI1895" s="34"/>
      <c r="AJ1895" s="34">
        <v>1</v>
      </c>
      <c r="AK1895" s="34">
        <f t="shared" si="96"/>
        <v>3</v>
      </c>
      <c r="AL1895" s="34"/>
      <c r="AM1895" s="34"/>
      <c r="AN1895" s="34"/>
      <c r="AO1895" s="34"/>
      <c r="AP1895" s="293">
        <f>MAX(K1895,M1895,O1895,Q1895,S1895,U1895,W1895,Y1895,AA1895,AC1895,AE1895,AG1895,AI1895,AK1895,AM1895,AO1895)*VLOOKUP(I1895,'5.- Instrumental'!$B$6:$O$303,14,FALSE)</f>
        <v>0</v>
      </c>
      <c r="AQ1895" s="356">
        <f>VLOOKUP(C1895,'6.- Insumos'!$B$5:$K$2417,10,FALSE)</f>
        <v>5.2683799999999996</v>
      </c>
      <c r="AR1895" s="293">
        <f t="shared" si="95"/>
        <v>5.2683799999999996</v>
      </c>
      <c r="AS1895" s="293">
        <f t="shared" si="97"/>
        <v>5.2683799999999996</v>
      </c>
      <c r="AU1895" s="357"/>
    </row>
    <row r="1896" spans="2:47" ht="25.5">
      <c r="B1896" s="52">
        <v>1890</v>
      </c>
      <c r="C1896" s="334">
        <v>82943</v>
      </c>
      <c r="D1896" s="81" t="s">
        <v>4332</v>
      </c>
      <c r="E1896" s="55" t="s">
        <v>4506</v>
      </c>
      <c r="F1896" s="55" t="s">
        <v>4507</v>
      </c>
      <c r="G1896" s="54" t="s">
        <v>4422</v>
      </c>
      <c r="H1896" s="54" t="s">
        <v>4422</v>
      </c>
      <c r="I1896" s="54" t="s">
        <v>4422</v>
      </c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>
        <v>1</v>
      </c>
      <c r="AA1896" s="34">
        <v>3</v>
      </c>
      <c r="AB1896" s="34"/>
      <c r="AC1896" s="34"/>
      <c r="AD1896" s="34"/>
      <c r="AE1896" s="34"/>
      <c r="AF1896" s="34"/>
      <c r="AG1896" s="34"/>
      <c r="AH1896" s="34"/>
      <c r="AI1896" s="34"/>
      <c r="AJ1896" s="34">
        <v>1</v>
      </c>
      <c r="AK1896" s="34">
        <f t="shared" si="96"/>
        <v>3</v>
      </c>
      <c r="AL1896" s="34"/>
      <c r="AM1896" s="34"/>
      <c r="AN1896" s="34"/>
      <c r="AO1896" s="34"/>
      <c r="AP1896" s="293">
        <f>MAX(K1896,M1896,O1896,Q1896,S1896,U1896,W1896,Y1896,AA1896,AC1896,AE1896,AG1896,AI1896,AK1896,AM1896,AO1896)*VLOOKUP(I1896,'5.- Instrumental'!$B$6:$O$303,14,FALSE)</f>
        <v>0</v>
      </c>
      <c r="AQ1896" s="356">
        <f>VLOOKUP(C1896,'6.- Insumos'!$B$5:$K$2417,10,FALSE)</f>
        <v>5.2683799999999996</v>
      </c>
      <c r="AR1896" s="293">
        <f t="shared" si="95"/>
        <v>5.2683799999999996</v>
      </c>
      <c r="AS1896" s="293">
        <f t="shared" si="97"/>
        <v>5.2683799999999996</v>
      </c>
      <c r="AU1896" s="357"/>
    </row>
    <row r="1897" spans="2:47" ht="25.5">
      <c r="B1897" s="52">
        <v>1891</v>
      </c>
      <c r="C1897" s="334">
        <v>82945</v>
      </c>
      <c r="D1897" s="40" t="s">
        <v>4333</v>
      </c>
      <c r="E1897" s="55" t="s">
        <v>4506</v>
      </c>
      <c r="F1897" s="55" t="s">
        <v>4507</v>
      </c>
      <c r="G1897" s="54" t="s">
        <v>4422</v>
      </c>
      <c r="H1897" s="54" t="s">
        <v>4422</v>
      </c>
      <c r="I1897" s="54" t="s">
        <v>4422</v>
      </c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>
        <v>1</v>
      </c>
      <c r="AA1897" s="34">
        <v>3</v>
      </c>
      <c r="AB1897" s="34"/>
      <c r="AC1897" s="34"/>
      <c r="AD1897" s="34"/>
      <c r="AE1897" s="34"/>
      <c r="AF1897" s="34"/>
      <c r="AG1897" s="34"/>
      <c r="AH1897" s="34"/>
      <c r="AI1897" s="34"/>
      <c r="AJ1897" s="34">
        <v>1</v>
      </c>
      <c r="AK1897" s="34">
        <f t="shared" si="96"/>
        <v>3</v>
      </c>
      <c r="AL1897" s="34"/>
      <c r="AM1897" s="34"/>
      <c r="AN1897" s="34"/>
      <c r="AO1897" s="34"/>
      <c r="AP1897" s="293">
        <f>MAX(K1897,M1897,O1897,Q1897,S1897,U1897,W1897,Y1897,AA1897,AC1897,AE1897,AG1897,AI1897,AK1897,AM1897,AO1897)*VLOOKUP(I1897,'5.- Instrumental'!$B$6:$O$303,14,FALSE)</f>
        <v>0</v>
      </c>
      <c r="AQ1897" s="356">
        <f>VLOOKUP(C1897,'6.- Insumos'!$B$5:$K$2417,10,FALSE)</f>
        <v>5.2683799999999996</v>
      </c>
      <c r="AR1897" s="293">
        <f t="shared" si="95"/>
        <v>5.2683799999999996</v>
      </c>
      <c r="AS1897" s="293">
        <f t="shared" si="97"/>
        <v>5.2683799999999996</v>
      </c>
      <c r="AU1897" s="357"/>
    </row>
    <row r="1898" spans="2:47" ht="25.5">
      <c r="B1898" s="52">
        <v>1892</v>
      </c>
      <c r="C1898" s="334">
        <v>82947</v>
      </c>
      <c r="D1898" s="81" t="s">
        <v>3132</v>
      </c>
      <c r="E1898" s="55" t="s">
        <v>4506</v>
      </c>
      <c r="F1898" s="55" t="s">
        <v>4507</v>
      </c>
      <c r="G1898" s="54" t="s">
        <v>4422</v>
      </c>
      <c r="H1898" s="54" t="s">
        <v>4422</v>
      </c>
      <c r="I1898" s="54" t="s">
        <v>4422</v>
      </c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>
        <v>1</v>
      </c>
      <c r="AA1898" s="34">
        <v>3</v>
      </c>
      <c r="AB1898" s="34"/>
      <c r="AC1898" s="34"/>
      <c r="AD1898" s="34"/>
      <c r="AE1898" s="34"/>
      <c r="AF1898" s="34"/>
      <c r="AG1898" s="34"/>
      <c r="AH1898" s="34"/>
      <c r="AI1898" s="34"/>
      <c r="AJ1898" s="34">
        <v>1</v>
      </c>
      <c r="AK1898" s="34">
        <f t="shared" si="96"/>
        <v>3</v>
      </c>
      <c r="AL1898" s="34"/>
      <c r="AM1898" s="34"/>
      <c r="AN1898" s="34"/>
      <c r="AO1898" s="34"/>
      <c r="AP1898" s="293">
        <f>MAX(K1898,M1898,O1898,Q1898,S1898,U1898,W1898,Y1898,AA1898,AC1898,AE1898,AG1898,AI1898,AK1898,AM1898,AO1898)*VLOOKUP(I1898,'5.- Instrumental'!$B$6:$O$303,14,FALSE)</f>
        <v>0</v>
      </c>
      <c r="AQ1898" s="356">
        <f>VLOOKUP(C1898,'6.- Insumos'!$B$5:$K$2417,10,FALSE)</f>
        <v>1.81338</v>
      </c>
      <c r="AR1898" s="293">
        <f t="shared" si="95"/>
        <v>1.81338</v>
      </c>
      <c r="AS1898" s="293">
        <f t="shared" si="97"/>
        <v>1.81338</v>
      </c>
      <c r="AU1898" s="357"/>
    </row>
    <row r="1899" spans="2:47" ht="25.5">
      <c r="B1899" s="52">
        <v>1893</v>
      </c>
      <c r="C1899" s="334">
        <v>82948</v>
      </c>
      <c r="D1899" s="81" t="s">
        <v>3133</v>
      </c>
      <c r="E1899" s="55" t="s">
        <v>4506</v>
      </c>
      <c r="F1899" s="55" t="s">
        <v>4507</v>
      </c>
      <c r="G1899" s="54" t="s">
        <v>4422</v>
      </c>
      <c r="H1899" s="54" t="s">
        <v>4422</v>
      </c>
      <c r="I1899" s="54" t="s">
        <v>4422</v>
      </c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>
        <v>1</v>
      </c>
      <c r="AA1899" s="34">
        <v>5</v>
      </c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293">
        <f>MAX(K1899,M1899,O1899,Q1899,S1899,U1899,W1899,Y1899,AA1899,AC1899,AE1899,AG1899,AI1899,AK1899,AM1899,AO1899)*VLOOKUP(I1899,'5.- Instrumental'!$B$6:$O$303,14,FALSE)</f>
        <v>0</v>
      </c>
      <c r="AQ1899" s="356">
        <f>VLOOKUP(C1899,'6.- Insumos'!$B$5:$K$2417,10,FALSE)</f>
        <v>1.81338</v>
      </c>
      <c r="AR1899" s="293">
        <f t="shared" si="95"/>
        <v>1.81338</v>
      </c>
      <c r="AS1899" s="293">
        <f t="shared" si="97"/>
        <v>1.81338</v>
      </c>
      <c r="AU1899" s="357"/>
    </row>
    <row r="1900" spans="2:47" ht="25.5">
      <c r="B1900" s="52">
        <v>1894</v>
      </c>
      <c r="C1900" s="334">
        <v>82950</v>
      </c>
      <c r="D1900" s="81" t="s">
        <v>3134</v>
      </c>
      <c r="E1900" s="55" t="s">
        <v>4506</v>
      </c>
      <c r="F1900" s="55" t="s">
        <v>4507</v>
      </c>
      <c r="G1900" s="54" t="s">
        <v>4422</v>
      </c>
      <c r="H1900" s="54" t="s">
        <v>4422</v>
      </c>
      <c r="I1900" s="54" t="s">
        <v>4422</v>
      </c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>
        <v>1</v>
      </c>
      <c r="AA1900" s="34">
        <v>3</v>
      </c>
      <c r="AB1900" s="34"/>
      <c r="AC1900" s="34"/>
      <c r="AD1900" s="34"/>
      <c r="AE1900" s="34"/>
      <c r="AF1900" s="34"/>
      <c r="AG1900" s="34"/>
      <c r="AH1900" s="34"/>
      <c r="AI1900" s="34"/>
      <c r="AJ1900" s="34">
        <v>1</v>
      </c>
      <c r="AK1900" s="34">
        <f t="shared" si="96"/>
        <v>3</v>
      </c>
      <c r="AL1900" s="34"/>
      <c r="AM1900" s="34"/>
      <c r="AN1900" s="34"/>
      <c r="AO1900" s="34"/>
      <c r="AP1900" s="293">
        <f>MAX(K1900,M1900,O1900,Q1900,S1900,U1900,W1900,Y1900,AA1900,AC1900,AE1900,AG1900,AI1900,AK1900,AM1900,AO1900)*VLOOKUP(I1900,'5.- Instrumental'!$B$6:$O$303,14,FALSE)</f>
        <v>0</v>
      </c>
      <c r="AQ1900" s="356">
        <f>VLOOKUP(C1900,'6.- Insumos'!$B$5:$K$2417,10,FALSE)</f>
        <v>4.6133799999999994</v>
      </c>
      <c r="AR1900" s="293">
        <f t="shared" si="95"/>
        <v>4.6133799999999994</v>
      </c>
      <c r="AS1900" s="293">
        <f t="shared" si="97"/>
        <v>4.6133799999999994</v>
      </c>
      <c r="AU1900" s="357"/>
    </row>
    <row r="1901" spans="2:47" ht="25.5">
      <c r="B1901" s="52">
        <v>1895</v>
      </c>
      <c r="C1901" s="334">
        <v>82951</v>
      </c>
      <c r="D1901" s="81" t="s">
        <v>3135</v>
      </c>
      <c r="E1901" s="55" t="s">
        <v>4506</v>
      </c>
      <c r="F1901" s="55" t="s">
        <v>4507</v>
      </c>
      <c r="G1901" s="54" t="s">
        <v>4422</v>
      </c>
      <c r="H1901" s="54" t="s">
        <v>4422</v>
      </c>
      <c r="I1901" s="54" t="s">
        <v>4422</v>
      </c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>
        <v>1</v>
      </c>
      <c r="AA1901" s="34">
        <v>3</v>
      </c>
      <c r="AB1901" s="34"/>
      <c r="AC1901" s="34"/>
      <c r="AD1901" s="34"/>
      <c r="AE1901" s="34"/>
      <c r="AF1901" s="34"/>
      <c r="AG1901" s="34"/>
      <c r="AH1901" s="34"/>
      <c r="AI1901" s="34"/>
      <c r="AJ1901" s="34">
        <v>1</v>
      </c>
      <c r="AK1901" s="34">
        <f t="shared" si="96"/>
        <v>3</v>
      </c>
      <c r="AL1901" s="34"/>
      <c r="AM1901" s="34"/>
      <c r="AN1901" s="34"/>
      <c r="AO1901" s="34"/>
      <c r="AP1901" s="293">
        <f>MAX(K1901,M1901,O1901,Q1901,S1901,U1901,W1901,Y1901,AA1901,AC1901,AE1901,AG1901,AI1901,AK1901,AM1901,AO1901)*VLOOKUP(I1901,'5.- Instrumental'!$B$6:$O$303,14,FALSE)</f>
        <v>0</v>
      </c>
      <c r="AQ1901" s="356">
        <f>VLOOKUP(C1901,'6.- Insumos'!$B$5:$K$2417,10,FALSE)</f>
        <v>4.6133799999999994</v>
      </c>
      <c r="AR1901" s="293">
        <f t="shared" si="95"/>
        <v>4.6133799999999994</v>
      </c>
      <c r="AS1901" s="293">
        <f t="shared" si="97"/>
        <v>4.6133799999999994</v>
      </c>
      <c r="AU1901" s="357"/>
    </row>
    <row r="1902" spans="2:47" ht="25.5">
      <c r="B1902" s="52">
        <v>1896</v>
      </c>
      <c r="C1902" s="334">
        <v>82955</v>
      </c>
      <c r="D1902" s="361" t="s">
        <v>3136</v>
      </c>
      <c r="E1902" s="55" t="s">
        <v>4506</v>
      </c>
      <c r="F1902" s="55" t="s">
        <v>4507</v>
      </c>
      <c r="G1902" s="54" t="s">
        <v>4422</v>
      </c>
      <c r="H1902" s="54" t="s">
        <v>4422</v>
      </c>
      <c r="I1902" s="54" t="s">
        <v>4422</v>
      </c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>
        <v>1</v>
      </c>
      <c r="AA1902" s="34">
        <v>3</v>
      </c>
      <c r="AB1902" s="34"/>
      <c r="AC1902" s="34"/>
      <c r="AD1902" s="34"/>
      <c r="AE1902" s="34"/>
      <c r="AF1902" s="34"/>
      <c r="AG1902" s="34"/>
      <c r="AH1902" s="34"/>
      <c r="AI1902" s="34"/>
      <c r="AJ1902" s="34">
        <v>1</v>
      </c>
      <c r="AK1902" s="34">
        <f t="shared" si="96"/>
        <v>3</v>
      </c>
      <c r="AL1902" s="34"/>
      <c r="AM1902" s="34"/>
      <c r="AN1902" s="34"/>
      <c r="AO1902" s="34"/>
      <c r="AP1902" s="293">
        <f>MAX(K1902,M1902,O1902,Q1902,S1902,U1902,W1902,Y1902,AA1902,AC1902,AE1902,AG1902,AI1902,AK1902,AM1902,AO1902)*VLOOKUP(I1902,'5.- Instrumental'!$B$6:$O$303,14,FALSE)</f>
        <v>0</v>
      </c>
      <c r="AQ1902" s="356">
        <f>VLOOKUP(C1902,'6.- Insumos'!$B$5:$K$2417,10,FALSE)</f>
        <v>5.2683799999999996</v>
      </c>
      <c r="AR1902" s="293">
        <f t="shared" si="95"/>
        <v>5.2683799999999996</v>
      </c>
      <c r="AS1902" s="293">
        <f t="shared" si="97"/>
        <v>5.2683799999999996</v>
      </c>
      <c r="AU1902" s="357"/>
    </row>
    <row r="1903" spans="2:47" ht="25.5">
      <c r="B1903" s="52">
        <v>1897</v>
      </c>
      <c r="C1903" s="334">
        <v>82977</v>
      </c>
      <c r="D1903" s="81" t="s">
        <v>4334</v>
      </c>
      <c r="E1903" s="55" t="s">
        <v>4506</v>
      </c>
      <c r="F1903" s="55" t="s">
        <v>4507</v>
      </c>
      <c r="G1903" s="54" t="s">
        <v>4422</v>
      </c>
      <c r="H1903" s="54" t="s">
        <v>4422</v>
      </c>
      <c r="I1903" s="54" t="s">
        <v>4422</v>
      </c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>
        <v>1</v>
      </c>
      <c r="AA1903" s="34">
        <v>3</v>
      </c>
      <c r="AB1903" s="34"/>
      <c r="AC1903" s="34"/>
      <c r="AD1903" s="34"/>
      <c r="AE1903" s="34"/>
      <c r="AF1903" s="34"/>
      <c r="AG1903" s="34"/>
      <c r="AH1903" s="34"/>
      <c r="AI1903" s="34"/>
      <c r="AJ1903" s="34">
        <v>1</v>
      </c>
      <c r="AK1903" s="34">
        <f t="shared" si="96"/>
        <v>3</v>
      </c>
      <c r="AL1903" s="34"/>
      <c r="AM1903" s="34"/>
      <c r="AN1903" s="34"/>
      <c r="AO1903" s="34"/>
      <c r="AP1903" s="293">
        <f>MAX(K1903,M1903,O1903,Q1903,S1903,U1903,W1903,Y1903,AA1903,AC1903,AE1903,AG1903,AI1903,AK1903,AM1903,AO1903)*VLOOKUP(I1903,'5.- Instrumental'!$B$6:$O$303,14,FALSE)</f>
        <v>0</v>
      </c>
      <c r="AQ1903" s="356">
        <f>VLOOKUP(C1903,'6.- Insumos'!$B$5:$K$2417,10,FALSE)</f>
        <v>5.2683799999999996</v>
      </c>
      <c r="AR1903" s="293">
        <f t="shared" si="95"/>
        <v>5.2683799999999996</v>
      </c>
      <c r="AS1903" s="293">
        <f t="shared" si="97"/>
        <v>5.2683799999999996</v>
      </c>
      <c r="AU1903" s="357"/>
    </row>
    <row r="1904" spans="2:47" ht="25.5">
      <c r="B1904" s="52">
        <v>1898</v>
      </c>
      <c r="C1904" s="334">
        <v>82985</v>
      </c>
      <c r="D1904" s="40" t="s">
        <v>4335</v>
      </c>
      <c r="E1904" s="55" t="s">
        <v>4506</v>
      </c>
      <c r="F1904" s="55" t="s">
        <v>4507</v>
      </c>
      <c r="G1904" s="54" t="s">
        <v>4422</v>
      </c>
      <c r="H1904" s="54" t="s">
        <v>4422</v>
      </c>
      <c r="I1904" s="54" t="s">
        <v>4422</v>
      </c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>
        <v>1</v>
      </c>
      <c r="AA1904" s="34">
        <v>3</v>
      </c>
      <c r="AB1904" s="34"/>
      <c r="AC1904" s="34"/>
      <c r="AD1904" s="34"/>
      <c r="AE1904" s="34"/>
      <c r="AF1904" s="34"/>
      <c r="AG1904" s="34"/>
      <c r="AH1904" s="34"/>
      <c r="AI1904" s="34"/>
      <c r="AJ1904" s="34">
        <v>1</v>
      </c>
      <c r="AK1904" s="34">
        <f t="shared" si="96"/>
        <v>3</v>
      </c>
      <c r="AL1904" s="34"/>
      <c r="AM1904" s="34"/>
      <c r="AN1904" s="34"/>
      <c r="AO1904" s="34"/>
      <c r="AP1904" s="293">
        <f>MAX(K1904,M1904,O1904,Q1904,S1904,U1904,W1904,Y1904,AA1904,AC1904,AE1904,AG1904,AI1904,AK1904,AM1904,AO1904)*VLOOKUP(I1904,'5.- Instrumental'!$B$6:$O$303,14,FALSE)</f>
        <v>0</v>
      </c>
      <c r="AQ1904" s="356">
        <f>VLOOKUP(C1904,'6.- Insumos'!$B$5:$K$2417,10,FALSE)</f>
        <v>42.423380000000002</v>
      </c>
      <c r="AR1904" s="293">
        <f t="shared" si="95"/>
        <v>42.423380000000002</v>
      </c>
      <c r="AS1904" s="293">
        <f t="shared" si="97"/>
        <v>42.423380000000002</v>
      </c>
      <c r="AU1904" s="357"/>
    </row>
    <row r="1905" spans="2:47" ht="25.5">
      <c r="B1905" s="52">
        <v>1899</v>
      </c>
      <c r="C1905" s="334">
        <v>83001</v>
      </c>
      <c r="D1905" s="361" t="s">
        <v>3137</v>
      </c>
      <c r="E1905" s="55" t="s">
        <v>4506</v>
      </c>
      <c r="F1905" s="55" t="s">
        <v>4507</v>
      </c>
      <c r="G1905" s="54" t="s">
        <v>4422</v>
      </c>
      <c r="H1905" s="54" t="s">
        <v>4422</v>
      </c>
      <c r="I1905" s="54" t="s">
        <v>4422</v>
      </c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>
        <v>1</v>
      </c>
      <c r="AA1905" s="34">
        <v>3</v>
      </c>
      <c r="AB1905" s="34"/>
      <c r="AC1905" s="34"/>
      <c r="AD1905" s="34"/>
      <c r="AE1905" s="34"/>
      <c r="AF1905" s="34"/>
      <c r="AG1905" s="34"/>
      <c r="AH1905" s="34"/>
      <c r="AI1905" s="34"/>
      <c r="AJ1905" s="34">
        <v>1</v>
      </c>
      <c r="AK1905" s="34">
        <f t="shared" si="96"/>
        <v>3</v>
      </c>
      <c r="AL1905" s="34"/>
      <c r="AM1905" s="34"/>
      <c r="AN1905" s="34"/>
      <c r="AO1905" s="34"/>
      <c r="AP1905" s="293">
        <f>MAX(K1905,M1905,O1905,Q1905,S1905,U1905,W1905,Y1905,AA1905,AC1905,AE1905,AG1905,AI1905,AK1905,AM1905,AO1905)*VLOOKUP(I1905,'5.- Instrumental'!$B$6:$O$303,14,FALSE)</f>
        <v>0</v>
      </c>
      <c r="AQ1905" s="356">
        <f>VLOOKUP(C1905,'6.- Insumos'!$B$5:$K$2417,10,FALSE)</f>
        <v>23.273380000000003</v>
      </c>
      <c r="AR1905" s="293">
        <f t="shared" si="95"/>
        <v>23.273380000000003</v>
      </c>
      <c r="AS1905" s="293">
        <f t="shared" si="97"/>
        <v>23.273380000000003</v>
      </c>
      <c r="AU1905" s="357"/>
    </row>
    <row r="1906" spans="2:47" ht="25.5">
      <c r="B1906" s="52">
        <v>1900</v>
      </c>
      <c r="C1906" s="334">
        <v>83002</v>
      </c>
      <c r="D1906" s="361" t="s">
        <v>3138</v>
      </c>
      <c r="E1906" s="55" t="s">
        <v>4506</v>
      </c>
      <c r="F1906" s="55" t="s">
        <v>4507</v>
      </c>
      <c r="G1906" s="54" t="s">
        <v>4422</v>
      </c>
      <c r="H1906" s="54" t="s">
        <v>4422</v>
      </c>
      <c r="I1906" s="54" t="s">
        <v>4422</v>
      </c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>
        <v>1</v>
      </c>
      <c r="AA1906" s="34">
        <v>3</v>
      </c>
      <c r="AB1906" s="34"/>
      <c r="AC1906" s="34"/>
      <c r="AD1906" s="34"/>
      <c r="AE1906" s="34"/>
      <c r="AF1906" s="34"/>
      <c r="AG1906" s="34"/>
      <c r="AH1906" s="34"/>
      <c r="AI1906" s="34"/>
      <c r="AJ1906" s="34">
        <v>1</v>
      </c>
      <c r="AK1906" s="34">
        <f t="shared" si="96"/>
        <v>3</v>
      </c>
      <c r="AL1906" s="34"/>
      <c r="AM1906" s="34"/>
      <c r="AN1906" s="34"/>
      <c r="AO1906" s="34"/>
      <c r="AP1906" s="293">
        <f>MAX(K1906,M1906,O1906,Q1906,S1906,U1906,W1906,Y1906,AA1906,AC1906,AE1906,AG1906,AI1906,AK1906,AM1906,AO1906)*VLOOKUP(I1906,'5.- Instrumental'!$B$6:$O$303,14,FALSE)</f>
        <v>0</v>
      </c>
      <c r="AQ1906" s="356">
        <f>VLOOKUP(C1906,'6.- Insumos'!$B$5:$K$2417,10,FALSE)</f>
        <v>5.2683799999999996</v>
      </c>
      <c r="AR1906" s="293">
        <f t="shared" si="95"/>
        <v>5.2683799999999996</v>
      </c>
      <c r="AS1906" s="293">
        <f t="shared" si="97"/>
        <v>5.2683799999999996</v>
      </c>
      <c r="AU1906" s="357"/>
    </row>
    <row r="1907" spans="2:47" ht="25.5">
      <c r="B1907" s="52">
        <v>1901</v>
      </c>
      <c r="C1907" s="334">
        <v>83003</v>
      </c>
      <c r="D1907" s="81" t="s">
        <v>4336</v>
      </c>
      <c r="E1907" s="55" t="s">
        <v>4506</v>
      </c>
      <c r="F1907" s="55" t="s">
        <v>4507</v>
      </c>
      <c r="G1907" s="54" t="s">
        <v>4422</v>
      </c>
      <c r="H1907" s="54" t="s">
        <v>4422</v>
      </c>
      <c r="I1907" s="54" t="s">
        <v>4422</v>
      </c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>
        <v>1</v>
      </c>
      <c r="AA1907" s="34">
        <v>3</v>
      </c>
      <c r="AB1907" s="34"/>
      <c r="AC1907" s="34"/>
      <c r="AD1907" s="34"/>
      <c r="AE1907" s="34"/>
      <c r="AF1907" s="34"/>
      <c r="AG1907" s="34"/>
      <c r="AH1907" s="34"/>
      <c r="AI1907" s="34"/>
      <c r="AJ1907" s="34">
        <v>1</v>
      </c>
      <c r="AK1907" s="34">
        <f t="shared" si="96"/>
        <v>3</v>
      </c>
      <c r="AL1907" s="34"/>
      <c r="AM1907" s="34"/>
      <c r="AN1907" s="34"/>
      <c r="AO1907" s="34"/>
      <c r="AP1907" s="293">
        <f>MAX(K1907,M1907,O1907,Q1907,S1907,U1907,W1907,Y1907,AA1907,AC1907,AE1907,AG1907,AI1907,AK1907,AM1907,AO1907)*VLOOKUP(I1907,'5.- Instrumental'!$B$6:$O$303,14,FALSE)</f>
        <v>0</v>
      </c>
      <c r="AQ1907" s="356">
        <f>VLOOKUP(C1907,'6.- Insumos'!$B$5:$K$2417,10,FALSE)</f>
        <v>5.2683799999999996</v>
      </c>
      <c r="AR1907" s="293">
        <f t="shared" si="95"/>
        <v>5.2683799999999996</v>
      </c>
      <c r="AS1907" s="293">
        <f t="shared" si="97"/>
        <v>5.2683799999999996</v>
      </c>
      <c r="AU1907" s="357"/>
    </row>
    <row r="1908" spans="2:47" ht="25.5">
      <c r="B1908" s="52">
        <v>1902</v>
      </c>
      <c r="C1908" s="334">
        <v>83010</v>
      </c>
      <c r="D1908" s="81" t="s">
        <v>3139</v>
      </c>
      <c r="E1908" s="55" t="s">
        <v>4506</v>
      </c>
      <c r="F1908" s="55" t="s">
        <v>4507</v>
      </c>
      <c r="G1908" s="54" t="s">
        <v>4422</v>
      </c>
      <c r="H1908" s="54" t="s">
        <v>4422</v>
      </c>
      <c r="I1908" s="54" t="s">
        <v>4422</v>
      </c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>
        <v>1</v>
      </c>
      <c r="AA1908" s="34">
        <v>3</v>
      </c>
      <c r="AB1908" s="34"/>
      <c r="AC1908" s="34"/>
      <c r="AD1908" s="34"/>
      <c r="AE1908" s="34"/>
      <c r="AF1908" s="34"/>
      <c r="AG1908" s="34"/>
      <c r="AH1908" s="34"/>
      <c r="AI1908" s="34"/>
      <c r="AJ1908" s="34">
        <v>1</v>
      </c>
      <c r="AK1908" s="34">
        <f t="shared" si="96"/>
        <v>3</v>
      </c>
      <c r="AL1908" s="34"/>
      <c r="AM1908" s="34"/>
      <c r="AN1908" s="34"/>
      <c r="AO1908" s="34"/>
      <c r="AP1908" s="293">
        <f>MAX(K1908,M1908,O1908,Q1908,S1908,U1908,W1908,Y1908,AA1908,AC1908,AE1908,AG1908,AI1908,AK1908,AM1908,AO1908)*VLOOKUP(I1908,'5.- Instrumental'!$B$6:$O$303,14,FALSE)</f>
        <v>0</v>
      </c>
      <c r="AQ1908" s="356">
        <f>VLOOKUP(C1908,'6.- Insumos'!$B$5:$K$2417,10,FALSE)</f>
        <v>53.423380000000002</v>
      </c>
      <c r="AR1908" s="293">
        <f t="shared" si="95"/>
        <v>53.423380000000002</v>
      </c>
      <c r="AS1908" s="293">
        <f t="shared" si="97"/>
        <v>53.423380000000002</v>
      </c>
      <c r="AU1908" s="357"/>
    </row>
    <row r="1909" spans="2:47" ht="25.5">
      <c r="B1909" s="52">
        <v>1903</v>
      </c>
      <c r="C1909" s="334">
        <v>83015</v>
      </c>
      <c r="D1909" s="81" t="s">
        <v>4337</v>
      </c>
      <c r="E1909" s="55" t="s">
        <v>4506</v>
      </c>
      <c r="F1909" s="55" t="s">
        <v>4507</v>
      </c>
      <c r="G1909" s="54" t="s">
        <v>4422</v>
      </c>
      <c r="H1909" s="54" t="s">
        <v>4422</v>
      </c>
      <c r="I1909" s="54" t="s">
        <v>4422</v>
      </c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>
        <v>1</v>
      </c>
      <c r="AA1909" s="34">
        <v>3</v>
      </c>
      <c r="AB1909" s="34"/>
      <c r="AC1909" s="34"/>
      <c r="AD1909" s="34"/>
      <c r="AE1909" s="34"/>
      <c r="AF1909" s="34"/>
      <c r="AG1909" s="34"/>
      <c r="AH1909" s="34"/>
      <c r="AI1909" s="34"/>
      <c r="AJ1909" s="34">
        <v>1</v>
      </c>
      <c r="AK1909" s="34">
        <f t="shared" si="96"/>
        <v>3</v>
      </c>
      <c r="AL1909" s="34"/>
      <c r="AM1909" s="34"/>
      <c r="AN1909" s="34"/>
      <c r="AO1909" s="34"/>
      <c r="AP1909" s="293">
        <f>MAX(K1909,M1909,O1909,Q1909,S1909,U1909,W1909,Y1909,AA1909,AC1909,AE1909,AG1909,AI1909,AK1909,AM1909,AO1909)*VLOOKUP(I1909,'5.- Instrumental'!$B$6:$O$303,14,FALSE)</f>
        <v>0</v>
      </c>
      <c r="AQ1909" s="356">
        <f>VLOOKUP(C1909,'6.- Insumos'!$B$5:$K$2417,10,FALSE)</f>
        <v>5.2683799999999996</v>
      </c>
      <c r="AR1909" s="293">
        <f t="shared" si="95"/>
        <v>5.2683799999999996</v>
      </c>
      <c r="AS1909" s="293">
        <f t="shared" si="97"/>
        <v>5.2683799999999996</v>
      </c>
      <c r="AU1909" s="357"/>
    </row>
    <row r="1910" spans="2:47" ht="38.25">
      <c r="B1910" s="52">
        <v>1904</v>
      </c>
      <c r="C1910" s="334">
        <v>83020</v>
      </c>
      <c r="D1910" s="81" t="s">
        <v>4338</v>
      </c>
      <c r="E1910" s="55" t="s">
        <v>4506</v>
      </c>
      <c r="F1910" s="55" t="s">
        <v>4507</v>
      </c>
      <c r="G1910" s="54" t="s">
        <v>4422</v>
      </c>
      <c r="H1910" s="54" t="s">
        <v>4422</v>
      </c>
      <c r="I1910" s="54" t="s">
        <v>4422</v>
      </c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>
        <v>1</v>
      </c>
      <c r="AA1910" s="34">
        <v>3</v>
      </c>
      <c r="AB1910" s="34"/>
      <c r="AC1910" s="34"/>
      <c r="AD1910" s="34"/>
      <c r="AE1910" s="34"/>
      <c r="AF1910" s="34"/>
      <c r="AG1910" s="34"/>
      <c r="AH1910" s="34"/>
      <c r="AI1910" s="34"/>
      <c r="AJ1910" s="34">
        <v>1</v>
      </c>
      <c r="AK1910" s="34">
        <f t="shared" si="96"/>
        <v>3</v>
      </c>
      <c r="AL1910" s="34"/>
      <c r="AM1910" s="34"/>
      <c r="AN1910" s="34"/>
      <c r="AO1910" s="34"/>
      <c r="AP1910" s="293">
        <f>MAX(K1910,M1910,O1910,Q1910,S1910,U1910,W1910,Y1910,AA1910,AC1910,AE1910,AG1910,AI1910,AK1910,AM1910,AO1910)*VLOOKUP(I1910,'5.- Instrumental'!$B$6:$O$303,14,FALSE)</f>
        <v>0</v>
      </c>
      <c r="AQ1910" s="356">
        <f>VLOOKUP(C1910,'6.- Insumos'!$B$5:$K$2417,10,FALSE)</f>
        <v>5.2683799999999996</v>
      </c>
      <c r="AR1910" s="293">
        <f t="shared" si="95"/>
        <v>5.2683799999999996</v>
      </c>
      <c r="AS1910" s="293">
        <f t="shared" si="97"/>
        <v>5.2683799999999996</v>
      </c>
      <c r="AU1910" s="357"/>
    </row>
    <row r="1911" spans="2:47" ht="38.25">
      <c r="B1911" s="52">
        <v>1905</v>
      </c>
      <c r="C1911" s="334">
        <v>83021</v>
      </c>
      <c r="D1911" s="81" t="s">
        <v>4339</v>
      </c>
      <c r="E1911" s="55" t="s">
        <v>4506</v>
      </c>
      <c r="F1911" s="55" t="s">
        <v>4507</v>
      </c>
      <c r="G1911" s="54" t="s">
        <v>4422</v>
      </c>
      <c r="H1911" s="54" t="s">
        <v>4422</v>
      </c>
      <c r="I1911" s="54" t="s">
        <v>4422</v>
      </c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>
        <v>1</v>
      </c>
      <c r="AA1911" s="34">
        <v>3</v>
      </c>
      <c r="AB1911" s="34"/>
      <c r="AC1911" s="34"/>
      <c r="AD1911" s="34"/>
      <c r="AE1911" s="34"/>
      <c r="AF1911" s="34"/>
      <c r="AG1911" s="34"/>
      <c r="AH1911" s="34"/>
      <c r="AI1911" s="34"/>
      <c r="AJ1911" s="34">
        <v>1</v>
      </c>
      <c r="AK1911" s="34">
        <f t="shared" si="96"/>
        <v>3</v>
      </c>
      <c r="AL1911" s="34"/>
      <c r="AM1911" s="34"/>
      <c r="AN1911" s="34"/>
      <c r="AO1911" s="34"/>
      <c r="AP1911" s="293">
        <f>MAX(K1911,M1911,O1911,Q1911,S1911,U1911,W1911,Y1911,AA1911,AC1911,AE1911,AG1911,AI1911,AK1911,AM1911,AO1911)*VLOOKUP(I1911,'5.- Instrumental'!$B$6:$O$303,14,FALSE)</f>
        <v>0</v>
      </c>
      <c r="AQ1911" s="356">
        <f>VLOOKUP(C1911,'6.- Insumos'!$B$5:$K$2417,10,FALSE)</f>
        <v>5.2683799999999996</v>
      </c>
      <c r="AR1911" s="293">
        <f t="shared" si="95"/>
        <v>5.2683799999999996</v>
      </c>
      <c r="AS1911" s="293">
        <f t="shared" si="97"/>
        <v>5.2683799999999996</v>
      </c>
      <c r="AU1911" s="357"/>
    </row>
    <row r="1912" spans="2:47" ht="25.5">
      <c r="B1912" s="52">
        <v>1906</v>
      </c>
      <c r="C1912" s="334">
        <v>83030</v>
      </c>
      <c r="D1912" s="81" t="s">
        <v>4340</v>
      </c>
      <c r="E1912" s="55" t="s">
        <v>4506</v>
      </c>
      <c r="F1912" s="55" t="s">
        <v>4507</v>
      </c>
      <c r="G1912" s="54" t="s">
        <v>4422</v>
      </c>
      <c r="H1912" s="54" t="s">
        <v>4422</v>
      </c>
      <c r="I1912" s="54" t="s">
        <v>4422</v>
      </c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>
        <v>1</v>
      </c>
      <c r="AA1912" s="34">
        <v>3</v>
      </c>
      <c r="AB1912" s="34"/>
      <c r="AC1912" s="34"/>
      <c r="AD1912" s="34"/>
      <c r="AE1912" s="34"/>
      <c r="AF1912" s="34"/>
      <c r="AG1912" s="34"/>
      <c r="AH1912" s="34"/>
      <c r="AI1912" s="34"/>
      <c r="AJ1912" s="34">
        <v>1</v>
      </c>
      <c r="AK1912" s="34">
        <f t="shared" si="96"/>
        <v>3</v>
      </c>
      <c r="AL1912" s="34"/>
      <c r="AM1912" s="34"/>
      <c r="AN1912" s="34"/>
      <c r="AO1912" s="34"/>
      <c r="AP1912" s="293">
        <f>MAX(K1912,M1912,O1912,Q1912,S1912,U1912,W1912,Y1912,AA1912,AC1912,AE1912,AG1912,AI1912,AK1912,AM1912,AO1912)*VLOOKUP(I1912,'5.- Instrumental'!$B$6:$O$303,14,FALSE)</f>
        <v>0</v>
      </c>
      <c r="AQ1912" s="356">
        <f>VLOOKUP(C1912,'6.- Insumos'!$B$5:$K$2417,10,FALSE)</f>
        <v>5.2683799999999996</v>
      </c>
      <c r="AR1912" s="293">
        <f t="shared" si="95"/>
        <v>5.2683799999999996</v>
      </c>
      <c r="AS1912" s="293">
        <f t="shared" si="97"/>
        <v>5.2683799999999996</v>
      </c>
      <c r="AU1912" s="357"/>
    </row>
    <row r="1913" spans="2:47" ht="25.5">
      <c r="B1913" s="52">
        <v>1907</v>
      </c>
      <c r="C1913" s="334">
        <v>83036</v>
      </c>
      <c r="D1913" s="81" t="s">
        <v>3140</v>
      </c>
      <c r="E1913" s="55" t="s">
        <v>4506</v>
      </c>
      <c r="F1913" s="55" t="s">
        <v>4507</v>
      </c>
      <c r="G1913" s="54" t="s">
        <v>4422</v>
      </c>
      <c r="H1913" s="54" t="s">
        <v>4422</v>
      </c>
      <c r="I1913" s="54" t="s">
        <v>4422</v>
      </c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>
        <v>1</v>
      </c>
      <c r="AA1913" s="34">
        <v>3</v>
      </c>
      <c r="AB1913" s="34"/>
      <c r="AC1913" s="34"/>
      <c r="AD1913" s="34"/>
      <c r="AE1913" s="34"/>
      <c r="AF1913" s="34"/>
      <c r="AG1913" s="34"/>
      <c r="AH1913" s="34"/>
      <c r="AI1913" s="34"/>
      <c r="AJ1913" s="34">
        <v>1</v>
      </c>
      <c r="AK1913" s="34">
        <f t="shared" si="96"/>
        <v>3</v>
      </c>
      <c r="AL1913" s="34"/>
      <c r="AM1913" s="34"/>
      <c r="AN1913" s="34"/>
      <c r="AO1913" s="34"/>
      <c r="AP1913" s="293">
        <f>MAX(K1913,M1913,O1913,Q1913,S1913,U1913,W1913,Y1913,AA1913,AC1913,AE1913,AG1913,AI1913,AK1913,AM1913,AO1913)*VLOOKUP(I1913,'5.- Instrumental'!$B$6:$O$303,14,FALSE)</f>
        <v>0</v>
      </c>
      <c r="AQ1913" s="356">
        <f>VLOOKUP(C1913,'6.- Insumos'!$B$5:$K$2417,10,FALSE)</f>
        <v>42.423380000000002</v>
      </c>
      <c r="AR1913" s="293">
        <f t="shared" si="95"/>
        <v>42.423380000000002</v>
      </c>
      <c r="AS1913" s="293">
        <f t="shared" si="97"/>
        <v>42.423380000000002</v>
      </c>
      <c r="AU1913" s="357"/>
    </row>
    <row r="1914" spans="2:47" ht="25.5">
      <c r="B1914" s="52">
        <v>1908</v>
      </c>
      <c r="C1914" s="334">
        <v>83070</v>
      </c>
      <c r="D1914" s="81" t="s">
        <v>4341</v>
      </c>
      <c r="E1914" s="55" t="s">
        <v>4506</v>
      </c>
      <c r="F1914" s="55" t="s">
        <v>4507</v>
      </c>
      <c r="G1914" s="54" t="s">
        <v>4422</v>
      </c>
      <c r="H1914" s="54" t="s">
        <v>4422</v>
      </c>
      <c r="I1914" s="54" t="s">
        <v>4422</v>
      </c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>
        <v>1</v>
      </c>
      <c r="AA1914" s="34">
        <v>3</v>
      </c>
      <c r="AB1914" s="34"/>
      <c r="AC1914" s="34"/>
      <c r="AD1914" s="34"/>
      <c r="AE1914" s="34"/>
      <c r="AF1914" s="34"/>
      <c r="AG1914" s="34"/>
      <c r="AH1914" s="34"/>
      <c r="AI1914" s="34"/>
      <c r="AJ1914" s="34">
        <v>1</v>
      </c>
      <c r="AK1914" s="34">
        <f t="shared" si="96"/>
        <v>3</v>
      </c>
      <c r="AL1914" s="34"/>
      <c r="AM1914" s="34"/>
      <c r="AN1914" s="34"/>
      <c r="AO1914" s="34"/>
      <c r="AP1914" s="293">
        <f>MAX(K1914,M1914,O1914,Q1914,S1914,U1914,W1914,Y1914,AA1914,AC1914,AE1914,AG1914,AI1914,AK1914,AM1914,AO1914)*VLOOKUP(I1914,'5.- Instrumental'!$B$6:$O$303,14,FALSE)</f>
        <v>0</v>
      </c>
      <c r="AQ1914" s="356">
        <f>VLOOKUP(C1914,'6.- Insumos'!$B$5:$K$2417,10,FALSE)</f>
        <v>5.2683799999999996</v>
      </c>
      <c r="AR1914" s="293">
        <f t="shared" si="95"/>
        <v>5.2683799999999996</v>
      </c>
      <c r="AS1914" s="293">
        <f t="shared" si="97"/>
        <v>5.2683799999999996</v>
      </c>
      <c r="AU1914" s="357"/>
    </row>
    <row r="1915" spans="2:47" ht="25.5">
      <c r="B1915" s="52">
        <v>1909</v>
      </c>
      <c r="C1915" s="334">
        <v>83090</v>
      </c>
      <c r="D1915" s="81" t="s">
        <v>4342</v>
      </c>
      <c r="E1915" s="55" t="s">
        <v>4506</v>
      </c>
      <c r="F1915" s="55" t="s">
        <v>4507</v>
      </c>
      <c r="G1915" s="54" t="s">
        <v>4422</v>
      </c>
      <c r="H1915" s="54" t="s">
        <v>4422</v>
      </c>
      <c r="I1915" s="54" t="s">
        <v>4422</v>
      </c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>
        <v>1</v>
      </c>
      <c r="AA1915" s="34">
        <v>3</v>
      </c>
      <c r="AB1915" s="34"/>
      <c r="AC1915" s="34"/>
      <c r="AD1915" s="34"/>
      <c r="AE1915" s="34"/>
      <c r="AF1915" s="34"/>
      <c r="AG1915" s="34"/>
      <c r="AH1915" s="34"/>
      <c r="AI1915" s="34"/>
      <c r="AJ1915" s="34">
        <v>1</v>
      </c>
      <c r="AK1915" s="34">
        <f t="shared" si="96"/>
        <v>3</v>
      </c>
      <c r="AL1915" s="34"/>
      <c r="AM1915" s="34"/>
      <c r="AN1915" s="34"/>
      <c r="AO1915" s="34"/>
      <c r="AP1915" s="293">
        <f>MAX(K1915,M1915,O1915,Q1915,S1915,U1915,W1915,Y1915,AA1915,AC1915,AE1915,AG1915,AI1915,AK1915,AM1915,AO1915)*VLOOKUP(I1915,'5.- Instrumental'!$B$6:$O$303,14,FALSE)</f>
        <v>0</v>
      </c>
      <c r="AQ1915" s="356">
        <f>VLOOKUP(C1915,'6.- Insumos'!$B$5:$K$2417,10,FALSE)</f>
        <v>5.2683799999999996</v>
      </c>
      <c r="AR1915" s="293">
        <f t="shared" si="95"/>
        <v>5.2683799999999996</v>
      </c>
      <c r="AS1915" s="293">
        <f t="shared" si="97"/>
        <v>5.2683799999999996</v>
      </c>
      <c r="AU1915" s="357"/>
    </row>
    <row r="1916" spans="2:47" ht="25.5">
      <c r="B1916" s="52">
        <v>1910</v>
      </c>
      <c r="C1916" s="334">
        <v>83491</v>
      </c>
      <c r="D1916" s="81" t="s">
        <v>4343</v>
      </c>
      <c r="E1916" s="55" t="s">
        <v>4506</v>
      </c>
      <c r="F1916" s="55" t="s">
        <v>4507</v>
      </c>
      <c r="G1916" s="54" t="s">
        <v>4422</v>
      </c>
      <c r="H1916" s="54" t="s">
        <v>4422</v>
      </c>
      <c r="I1916" s="54" t="s">
        <v>4422</v>
      </c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>
        <v>1</v>
      </c>
      <c r="AA1916" s="34">
        <v>3</v>
      </c>
      <c r="AB1916" s="34"/>
      <c r="AC1916" s="34"/>
      <c r="AD1916" s="34"/>
      <c r="AE1916" s="34"/>
      <c r="AF1916" s="34"/>
      <c r="AG1916" s="34"/>
      <c r="AH1916" s="34"/>
      <c r="AI1916" s="34"/>
      <c r="AJ1916" s="34">
        <v>1</v>
      </c>
      <c r="AK1916" s="34">
        <f t="shared" si="96"/>
        <v>3</v>
      </c>
      <c r="AL1916" s="34"/>
      <c r="AM1916" s="34"/>
      <c r="AN1916" s="34"/>
      <c r="AO1916" s="34"/>
      <c r="AP1916" s="293">
        <f>MAX(K1916,M1916,O1916,Q1916,S1916,U1916,W1916,Y1916,AA1916,AC1916,AE1916,AG1916,AI1916,AK1916,AM1916,AO1916)*VLOOKUP(I1916,'5.- Instrumental'!$B$6:$O$303,14,FALSE)</f>
        <v>0</v>
      </c>
      <c r="AQ1916" s="356">
        <f>VLOOKUP(C1916,'6.- Insumos'!$B$5:$K$2417,10,FALSE)</f>
        <v>5.2683799999999996</v>
      </c>
      <c r="AR1916" s="293">
        <f t="shared" ref="AR1916:AR1979" si="98">AP1916+AQ1916</f>
        <v>5.2683799999999996</v>
      </c>
      <c r="AS1916" s="293">
        <f t="shared" si="97"/>
        <v>5.2683799999999996</v>
      </c>
      <c r="AU1916" s="357"/>
    </row>
    <row r="1917" spans="2:47" ht="25.5">
      <c r="B1917" s="52">
        <v>1911</v>
      </c>
      <c r="C1917" s="334">
        <v>83497</v>
      </c>
      <c r="D1917" s="81" t="s">
        <v>3978</v>
      </c>
      <c r="E1917" s="55" t="s">
        <v>4506</v>
      </c>
      <c r="F1917" s="55" t="s">
        <v>4507</v>
      </c>
      <c r="G1917" s="54" t="s">
        <v>4422</v>
      </c>
      <c r="H1917" s="54" t="s">
        <v>4422</v>
      </c>
      <c r="I1917" s="54" t="s">
        <v>4422</v>
      </c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>
        <v>1</v>
      </c>
      <c r="AA1917" s="34">
        <v>3</v>
      </c>
      <c r="AB1917" s="34"/>
      <c r="AC1917" s="34"/>
      <c r="AD1917" s="34"/>
      <c r="AE1917" s="34"/>
      <c r="AF1917" s="34"/>
      <c r="AG1917" s="34"/>
      <c r="AH1917" s="34"/>
      <c r="AI1917" s="34"/>
      <c r="AJ1917" s="34">
        <v>1</v>
      </c>
      <c r="AK1917" s="34">
        <f t="shared" si="96"/>
        <v>3</v>
      </c>
      <c r="AL1917" s="34"/>
      <c r="AM1917" s="34"/>
      <c r="AN1917" s="34"/>
      <c r="AO1917" s="34"/>
      <c r="AP1917" s="293">
        <f>MAX(K1917,M1917,O1917,Q1917,S1917,U1917,W1917,Y1917,AA1917,AC1917,AE1917,AG1917,AI1917,AK1917,AM1917,AO1917)*VLOOKUP(I1917,'5.- Instrumental'!$B$6:$O$303,14,FALSE)</f>
        <v>0</v>
      </c>
      <c r="AQ1917" s="356">
        <f>VLOOKUP(C1917,'6.- Insumos'!$B$5:$K$2417,10,FALSE)</f>
        <v>5.2683799999999996</v>
      </c>
      <c r="AR1917" s="293">
        <f t="shared" si="98"/>
        <v>5.2683799999999996</v>
      </c>
      <c r="AS1917" s="293">
        <f t="shared" si="97"/>
        <v>5.2683799999999996</v>
      </c>
      <c r="AU1917" s="357"/>
    </row>
    <row r="1918" spans="2:47" ht="25.5">
      <c r="B1918" s="52">
        <v>1912</v>
      </c>
      <c r="C1918" s="334">
        <v>83498</v>
      </c>
      <c r="D1918" s="81" t="s">
        <v>3979</v>
      </c>
      <c r="E1918" s="55" t="s">
        <v>4506</v>
      </c>
      <c r="F1918" s="55" t="s">
        <v>4507</v>
      </c>
      <c r="G1918" s="54" t="s">
        <v>4422</v>
      </c>
      <c r="H1918" s="54" t="s">
        <v>4422</v>
      </c>
      <c r="I1918" s="54" t="s">
        <v>4422</v>
      </c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>
        <v>1</v>
      </c>
      <c r="AA1918" s="34">
        <v>3</v>
      </c>
      <c r="AB1918" s="34"/>
      <c r="AC1918" s="34"/>
      <c r="AD1918" s="34"/>
      <c r="AE1918" s="34"/>
      <c r="AF1918" s="34"/>
      <c r="AG1918" s="34"/>
      <c r="AH1918" s="34"/>
      <c r="AI1918" s="34"/>
      <c r="AJ1918" s="34">
        <v>1</v>
      </c>
      <c r="AK1918" s="34">
        <f t="shared" ref="AK1918:AK1981" si="99">+AA1918</f>
        <v>3</v>
      </c>
      <c r="AL1918" s="34"/>
      <c r="AM1918" s="34"/>
      <c r="AN1918" s="34"/>
      <c r="AO1918" s="34"/>
      <c r="AP1918" s="293">
        <f>MAX(K1918,M1918,O1918,Q1918,S1918,U1918,W1918,Y1918,AA1918,AC1918,AE1918,AG1918,AI1918,AK1918,AM1918,AO1918)*VLOOKUP(I1918,'5.- Instrumental'!$B$6:$O$303,14,FALSE)</f>
        <v>0</v>
      </c>
      <c r="AQ1918" s="356">
        <f>VLOOKUP(C1918,'6.- Insumos'!$B$5:$K$2417,10,FALSE)</f>
        <v>5.2683799999999996</v>
      </c>
      <c r="AR1918" s="293">
        <f t="shared" si="98"/>
        <v>5.2683799999999996</v>
      </c>
      <c r="AS1918" s="293">
        <f t="shared" si="97"/>
        <v>5.2683799999999996</v>
      </c>
      <c r="AU1918" s="357"/>
    </row>
    <row r="1919" spans="2:47" ht="25.5">
      <c r="B1919" s="52">
        <v>1913</v>
      </c>
      <c r="C1919" s="334">
        <v>83505</v>
      </c>
      <c r="D1919" s="81" t="s">
        <v>3980</v>
      </c>
      <c r="E1919" s="55" t="s">
        <v>4506</v>
      </c>
      <c r="F1919" s="55" t="s">
        <v>4507</v>
      </c>
      <c r="G1919" s="54" t="s">
        <v>4422</v>
      </c>
      <c r="H1919" s="54" t="s">
        <v>4422</v>
      </c>
      <c r="I1919" s="54" t="s">
        <v>4422</v>
      </c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>
        <v>1</v>
      </c>
      <c r="AA1919" s="34">
        <v>3</v>
      </c>
      <c r="AB1919" s="34"/>
      <c r="AC1919" s="34"/>
      <c r="AD1919" s="34"/>
      <c r="AE1919" s="34"/>
      <c r="AF1919" s="34"/>
      <c r="AG1919" s="34"/>
      <c r="AH1919" s="34"/>
      <c r="AI1919" s="34"/>
      <c r="AJ1919" s="34">
        <v>1</v>
      </c>
      <c r="AK1919" s="34">
        <f t="shared" si="99"/>
        <v>3</v>
      </c>
      <c r="AL1919" s="34"/>
      <c r="AM1919" s="34"/>
      <c r="AN1919" s="34"/>
      <c r="AO1919" s="34"/>
      <c r="AP1919" s="293">
        <f>MAX(K1919,M1919,O1919,Q1919,S1919,U1919,W1919,Y1919,AA1919,AC1919,AE1919,AG1919,AI1919,AK1919,AM1919,AO1919)*VLOOKUP(I1919,'5.- Instrumental'!$B$6:$O$303,14,FALSE)</f>
        <v>0</v>
      </c>
      <c r="AQ1919" s="356">
        <f>VLOOKUP(C1919,'6.- Insumos'!$B$5:$K$2417,10,FALSE)</f>
        <v>5.2683799999999996</v>
      </c>
      <c r="AR1919" s="293">
        <f t="shared" si="98"/>
        <v>5.2683799999999996</v>
      </c>
      <c r="AS1919" s="293">
        <f t="shared" si="97"/>
        <v>5.2683799999999996</v>
      </c>
      <c r="AU1919" s="357"/>
    </row>
    <row r="1920" spans="2:47" ht="25.5">
      <c r="B1920" s="52">
        <v>1914</v>
      </c>
      <c r="C1920" s="334">
        <v>83520</v>
      </c>
      <c r="D1920" s="81" t="s">
        <v>3141</v>
      </c>
      <c r="E1920" s="55" t="s">
        <v>4506</v>
      </c>
      <c r="F1920" s="55" t="s">
        <v>4507</v>
      </c>
      <c r="G1920" s="54" t="s">
        <v>4422</v>
      </c>
      <c r="H1920" s="54" t="s">
        <v>4422</v>
      </c>
      <c r="I1920" s="54" t="s">
        <v>4422</v>
      </c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>
        <v>1</v>
      </c>
      <c r="AA1920" s="34">
        <v>3</v>
      </c>
      <c r="AB1920" s="34"/>
      <c r="AC1920" s="34"/>
      <c r="AD1920" s="34"/>
      <c r="AE1920" s="34"/>
      <c r="AF1920" s="34"/>
      <c r="AG1920" s="34"/>
      <c r="AH1920" s="34"/>
      <c r="AI1920" s="34"/>
      <c r="AJ1920" s="34">
        <v>1</v>
      </c>
      <c r="AK1920" s="34">
        <f t="shared" si="99"/>
        <v>3</v>
      </c>
      <c r="AL1920" s="34"/>
      <c r="AM1920" s="34"/>
      <c r="AN1920" s="34"/>
      <c r="AO1920" s="34"/>
      <c r="AP1920" s="293">
        <f>MAX(K1920,M1920,O1920,Q1920,S1920,U1920,W1920,Y1920,AA1920,AC1920,AE1920,AG1920,AI1920,AK1920,AM1920,AO1920)*VLOOKUP(I1920,'5.- Instrumental'!$B$6:$O$303,14,FALSE)</f>
        <v>0</v>
      </c>
      <c r="AQ1920" s="356">
        <f>VLOOKUP(C1920,'6.- Insumos'!$B$5:$K$2417,10,FALSE)</f>
        <v>5.2683799999999996</v>
      </c>
      <c r="AR1920" s="293">
        <f t="shared" si="98"/>
        <v>5.2683799999999996</v>
      </c>
      <c r="AS1920" s="293">
        <f t="shared" si="97"/>
        <v>5.2683799999999996</v>
      </c>
      <c r="AU1920" s="357"/>
    </row>
    <row r="1921" spans="2:47" ht="25.5">
      <c r="B1921" s="52">
        <v>1915</v>
      </c>
      <c r="C1921" s="334">
        <v>83521</v>
      </c>
      <c r="D1921" s="368" t="s">
        <v>3981</v>
      </c>
      <c r="E1921" s="55" t="s">
        <v>2784</v>
      </c>
      <c r="F1921" s="55" t="s">
        <v>2785</v>
      </c>
      <c r="G1921" s="54" t="s">
        <v>4422</v>
      </c>
      <c r="H1921" s="54" t="s">
        <v>4422</v>
      </c>
      <c r="I1921" s="54" t="s">
        <v>4422</v>
      </c>
      <c r="J1921" s="34">
        <v>1</v>
      </c>
      <c r="K1921" s="34">
        <v>10</v>
      </c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>
        <v>1</v>
      </c>
      <c r="AA1921" s="34">
        <v>5</v>
      </c>
      <c r="AB1921" s="34"/>
      <c r="AC1921" s="34"/>
      <c r="AD1921" s="34"/>
      <c r="AE1921" s="34"/>
      <c r="AF1921" s="34"/>
      <c r="AG1921" s="34"/>
      <c r="AH1921" s="34"/>
      <c r="AI1921" s="34"/>
      <c r="AJ1921" s="34">
        <v>1</v>
      </c>
      <c r="AK1921" s="34">
        <f t="shared" si="99"/>
        <v>5</v>
      </c>
      <c r="AL1921" s="34"/>
      <c r="AM1921" s="34"/>
      <c r="AN1921" s="34"/>
      <c r="AO1921" s="34"/>
      <c r="AP1921" s="293">
        <f>MAX(K1921,M1921,O1921,Q1921,S1921,U1921,W1921,Y1921,AA1921,AC1921,AE1921,AG1921,AI1921,AK1921,AM1921,AO1921)*VLOOKUP(I1921,'5.- Instrumental'!$B$6:$O$303,14,FALSE)</f>
        <v>0</v>
      </c>
      <c r="AQ1921" s="356">
        <f>VLOOKUP(C1921,'6.- Insumos'!$B$5:$K$2417,10,FALSE)</f>
        <v>14.17338</v>
      </c>
      <c r="AR1921" s="293">
        <f t="shared" si="98"/>
        <v>14.17338</v>
      </c>
      <c r="AS1921" s="293">
        <f t="shared" si="97"/>
        <v>14.17338</v>
      </c>
      <c r="AU1921" s="357"/>
    </row>
    <row r="1922" spans="2:47" ht="25.5">
      <c r="B1922" s="52">
        <v>1916</v>
      </c>
      <c r="C1922" s="334">
        <v>83525</v>
      </c>
      <c r="D1922" s="361" t="s">
        <v>3142</v>
      </c>
      <c r="E1922" s="55" t="s">
        <v>4506</v>
      </c>
      <c r="F1922" s="55" t="s">
        <v>4507</v>
      </c>
      <c r="G1922" s="54" t="s">
        <v>4422</v>
      </c>
      <c r="H1922" s="54" t="s">
        <v>4422</v>
      </c>
      <c r="I1922" s="54" t="s">
        <v>4422</v>
      </c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>
        <v>1</v>
      </c>
      <c r="AA1922" s="34">
        <v>3</v>
      </c>
      <c r="AB1922" s="34"/>
      <c r="AC1922" s="34"/>
      <c r="AD1922" s="34"/>
      <c r="AE1922" s="34"/>
      <c r="AF1922" s="34"/>
      <c r="AG1922" s="34"/>
      <c r="AH1922" s="34"/>
      <c r="AI1922" s="34"/>
      <c r="AJ1922" s="34">
        <v>1</v>
      </c>
      <c r="AK1922" s="34">
        <f t="shared" si="99"/>
        <v>3</v>
      </c>
      <c r="AL1922" s="34"/>
      <c r="AM1922" s="34"/>
      <c r="AN1922" s="34"/>
      <c r="AO1922" s="34"/>
      <c r="AP1922" s="293">
        <f>MAX(K1922,M1922,O1922,Q1922,S1922,U1922,W1922,Y1922,AA1922,AC1922,AE1922,AG1922,AI1922,AK1922,AM1922,AO1922)*VLOOKUP(I1922,'5.- Instrumental'!$B$6:$O$303,14,FALSE)</f>
        <v>0</v>
      </c>
      <c r="AQ1922" s="356">
        <f>VLOOKUP(C1922,'6.- Insumos'!$B$5:$K$2417,10,FALSE)</f>
        <v>5.2683799999999996</v>
      </c>
      <c r="AR1922" s="293">
        <f t="shared" si="98"/>
        <v>5.2683799999999996</v>
      </c>
      <c r="AS1922" s="293">
        <f t="shared" si="97"/>
        <v>5.2683799999999996</v>
      </c>
      <c r="AU1922" s="357"/>
    </row>
    <row r="1923" spans="2:47" ht="25.5">
      <c r="B1923" s="52">
        <v>1917</v>
      </c>
      <c r="C1923" s="334">
        <v>83540</v>
      </c>
      <c r="D1923" s="361" t="s">
        <v>3143</v>
      </c>
      <c r="E1923" s="55" t="s">
        <v>4506</v>
      </c>
      <c r="F1923" s="55" t="s">
        <v>4507</v>
      </c>
      <c r="G1923" s="54" t="s">
        <v>4422</v>
      </c>
      <c r="H1923" s="54" t="s">
        <v>4422</v>
      </c>
      <c r="I1923" s="54" t="s">
        <v>4422</v>
      </c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>
        <v>1</v>
      </c>
      <c r="AA1923" s="34">
        <v>3</v>
      </c>
      <c r="AB1923" s="34"/>
      <c r="AC1923" s="34"/>
      <c r="AD1923" s="34"/>
      <c r="AE1923" s="34"/>
      <c r="AF1923" s="34"/>
      <c r="AG1923" s="34"/>
      <c r="AH1923" s="34"/>
      <c r="AI1923" s="34"/>
      <c r="AJ1923" s="34">
        <v>1</v>
      </c>
      <c r="AK1923" s="34">
        <f t="shared" si="99"/>
        <v>3</v>
      </c>
      <c r="AL1923" s="34"/>
      <c r="AM1923" s="34"/>
      <c r="AN1923" s="34"/>
      <c r="AO1923" s="34"/>
      <c r="AP1923" s="293">
        <f>MAX(K1923,M1923,O1923,Q1923,S1923,U1923,W1923,Y1923,AA1923,AC1923,AE1923,AG1923,AI1923,AK1923,AM1923,AO1923)*VLOOKUP(I1923,'5.- Instrumental'!$B$6:$O$303,14,FALSE)</f>
        <v>0</v>
      </c>
      <c r="AQ1923" s="356">
        <f>VLOOKUP(C1923,'6.- Insumos'!$B$5:$K$2417,10,FALSE)</f>
        <v>11.82338</v>
      </c>
      <c r="AR1923" s="293">
        <f t="shared" si="98"/>
        <v>11.82338</v>
      </c>
      <c r="AS1923" s="293">
        <f t="shared" si="97"/>
        <v>11.82338</v>
      </c>
      <c r="AU1923" s="357"/>
    </row>
    <row r="1924" spans="2:47" ht="25.5">
      <c r="B1924" s="52">
        <v>1918</v>
      </c>
      <c r="C1924" s="334">
        <v>83550</v>
      </c>
      <c r="D1924" s="81" t="s">
        <v>3982</v>
      </c>
      <c r="E1924" s="55" t="s">
        <v>4506</v>
      </c>
      <c r="F1924" s="55" t="s">
        <v>4507</v>
      </c>
      <c r="G1924" s="54" t="s">
        <v>4422</v>
      </c>
      <c r="H1924" s="54" t="s">
        <v>4422</v>
      </c>
      <c r="I1924" s="54" t="s">
        <v>4422</v>
      </c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>
        <v>1</v>
      </c>
      <c r="AA1924" s="34">
        <v>5</v>
      </c>
      <c r="AB1924" s="34"/>
      <c r="AC1924" s="34"/>
      <c r="AD1924" s="34"/>
      <c r="AE1924" s="34"/>
      <c r="AF1924" s="34"/>
      <c r="AG1924" s="34"/>
      <c r="AH1924" s="34"/>
      <c r="AI1924" s="34"/>
      <c r="AJ1924" s="34">
        <v>1</v>
      </c>
      <c r="AK1924" s="34">
        <f t="shared" si="99"/>
        <v>5</v>
      </c>
      <c r="AL1924" s="34"/>
      <c r="AM1924" s="34"/>
      <c r="AN1924" s="34"/>
      <c r="AO1924" s="34"/>
      <c r="AP1924" s="293">
        <f>MAX(K1924,M1924,O1924,Q1924,S1924,U1924,W1924,Y1924,AA1924,AC1924,AE1924,AG1924,AI1924,AK1924,AM1924,AO1924)*VLOOKUP(I1924,'5.- Instrumental'!$B$6:$O$303,14,FALSE)</f>
        <v>0</v>
      </c>
      <c r="AQ1924" s="356">
        <f>VLOOKUP(C1924,'6.- Insumos'!$B$5:$K$2417,10,FALSE)</f>
        <v>5.2683799999999996</v>
      </c>
      <c r="AR1924" s="293">
        <f t="shared" si="98"/>
        <v>5.2683799999999996</v>
      </c>
      <c r="AS1924" s="293">
        <f t="shared" si="97"/>
        <v>5.2683799999999996</v>
      </c>
      <c r="AU1924" s="357"/>
    </row>
    <row r="1925" spans="2:47" ht="25.5">
      <c r="B1925" s="52">
        <v>1919</v>
      </c>
      <c r="C1925" s="334">
        <v>83586</v>
      </c>
      <c r="D1925" s="81" t="s">
        <v>3983</v>
      </c>
      <c r="E1925" s="55" t="s">
        <v>4506</v>
      </c>
      <c r="F1925" s="55" t="s">
        <v>4507</v>
      </c>
      <c r="G1925" s="54" t="s">
        <v>4422</v>
      </c>
      <c r="H1925" s="54" t="s">
        <v>4422</v>
      </c>
      <c r="I1925" s="54" t="s">
        <v>4422</v>
      </c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>
        <v>1</v>
      </c>
      <c r="AA1925" s="34">
        <v>3</v>
      </c>
      <c r="AB1925" s="34"/>
      <c r="AC1925" s="34"/>
      <c r="AD1925" s="34"/>
      <c r="AE1925" s="34"/>
      <c r="AF1925" s="34"/>
      <c r="AG1925" s="34"/>
      <c r="AH1925" s="34"/>
      <c r="AI1925" s="34"/>
      <c r="AJ1925" s="34">
        <v>1</v>
      </c>
      <c r="AK1925" s="34">
        <f t="shared" si="99"/>
        <v>3</v>
      </c>
      <c r="AL1925" s="34"/>
      <c r="AM1925" s="34"/>
      <c r="AN1925" s="34"/>
      <c r="AO1925" s="34"/>
      <c r="AP1925" s="293">
        <f>MAX(K1925,M1925,O1925,Q1925,S1925,U1925,W1925,Y1925,AA1925,AC1925,AE1925,AG1925,AI1925,AK1925,AM1925,AO1925)*VLOOKUP(I1925,'5.- Instrumental'!$B$6:$O$303,14,FALSE)</f>
        <v>0</v>
      </c>
      <c r="AQ1925" s="356">
        <f>VLOOKUP(C1925,'6.- Insumos'!$B$5:$K$2417,10,FALSE)</f>
        <v>5.2683799999999996</v>
      </c>
      <c r="AR1925" s="293">
        <f t="shared" si="98"/>
        <v>5.2683799999999996</v>
      </c>
      <c r="AS1925" s="293">
        <f t="shared" si="97"/>
        <v>5.2683799999999996</v>
      </c>
      <c r="AU1925" s="357"/>
    </row>
    <row r="1926" spans="2:47" ht="25.5">
      <c r="B1926" s="52">
        <v>1920</v>
      </c>
      <c r="C1926" s="334">
        <v>83605</v>
      </c>
      <c r="D1926" s="81" t="s">
        <v>3144</v>
      </c>
      <c r="E1926" s="55" t="s">
        <v>4506</v>
      </c>
      <c r="F1926" s="55" t="s">
        <v>4507</v>
      </c>
      <c r="G1926" s="54" t="s">
        <v>4422</v>
      </c>
      <c r="H1926" s="54" t="s">
        <v>4422</v>
      </c>
      <c r="I1926" s="54" t="s">
        <v>4422</v>
      </c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>
        <v>1</v>
      </c>
      <c r="AA1926" s="34">
        <v>3</v>
      </c>
      <c r="AB1926" s="34"/>
      <c r="AC1926" s="34"/>
      <c r="AD1926" s="34"/>
      <c r="AE1926" s="34"/>
      <c r="AF1926" s="34"/>
      <c r="AG1926" s="34"/>
      <c r="AH1926" s="34"/>
      <c r="AI1926" s="34"/>
      <c r="AJ1926" s="34">
        <v>1</v>
      </c>
      <c r="AK1926" s="34">
        <f t="shared" si="99"/>
        <v>3</v>
      </c>
      <c r="AL1926" s="34"/>
      <c r="AM1926" s="34"/>
      <c r="AN1926" s="34"/>
      <c r="AO1926" s="34"/>
      <c r="AP1926" s="293">
        <f>MAX(K1926,M1926,O1926,Q1926,S1926,U1926,W1926,Y1926,AA1926,AC1926,AE1926,AG1926,AI1926,AK1926,AM1926,AO1926)*VLOOKUP(I1926,'5.- Instrumental'!$B$6:$O$303,14,FALSE)</f>
        <v>0</v>
      </c>
      <c r="AQ1926" s="356">
        <f>VLOOKUP(C1926,'6.- Insumos'!$B$5:$K$2417,10,FALSE)</f>
        <v>5.2683799999999996</v>
      </c>
      <c r="AR1926" s="293">
        <f t="shared" si="98"/>
        <v>5.2683799999999996</v>
      </c>
      <c r="AS1926" s="293">
        <f t="shared" si="97"/>
        <v>5.2683799999999996</v>
      </c>
      <c r="AU1926" s="357"/>
    </row>
    <row r="1927" spans="2:47" ht="25.5">
      <c r="B1927" s="52">
        <v>1921</v>
      </c>
      <c r="C1927" s="334">
        <v>83615</v>
      </c>
      <c r="D1927" s="81" t="s">
        <v>3145</v>
      </c>
      <c r="E1927" s="55" t="s">
        <v>4506</v>
      </c>
      <c r="F1927" s="55" t="s">
        <v>4507</v>
      </c>
      <c r="G1927" s="54" t="s">
        <v>4422</v>
      </c>
      <c r="H1927" s="54" t="s">
        <v>4422</v>
      </c>
      <c r="I1927" s="54" t="s">
        <v>4422</v>
      </c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>
        <v>1</v>
      </c>
      <c r="AA1927" s="34">
        <v>3</v>
      </c>
      <c r="AB1927" s="34"/>
      <c r="AC1927" s="34"/>
      <c r="AD1927" s="34"/>
      <c r="AE1927" s="34"/>
      <c r="AF1927" s="34"/>
      <c r="AG1927" s="34"/>
      <c r="AH1927" s="34"/>
      <c r="AI1927" s="34"/>
      <c r="AJ1927" s="34">
        <v>1</v>
      </c>
      <c r="AK1927" s="34">
        <f t="shared" si="99"/>
        <v>3</v>
      </c>
      <c r="AL1927" s="34"/>
      <c r="AM1927" s="34"/>
      <c r="AN1927" s="34"/>
      <c r="AO1927" s="34"/>
      <c r="AP1927" s="293">
        <f>MAX(K1927,M1927,O1927,Q1927,S1927,U1927,W1927,Y1927,AA1927,AC1927,AE1927,AG1927,AI1927,AK1927,AM1927,AO1927)*VLOOKUP(I1927,'5.- Instrumental'!$B$6:$O$303,14,FALSE)</f>
        <v>0</v>
      </c>
      <c r="AQ1927" s="356">
        <f>VLOOKUP(C1927,'6.- Insumos'!$B$5:$K$2417,10,FALSE)</f>
        <v>2.6453799999999998</v>
      </c>
      <c r="AR1927" s="293">
        <f t="shared" si="98"/>
        <v>2.6453799999999998</v>
      </c>
      <c r="AS1927" s="293">
        <f t="shared" si="97"/>
        <v>2.6453799999999998</v>
      </c>
      <c r="AU1927" s="357"/>
    </row>
    <row r="1928" spans="2:47" ht="38.25">
      <c r="B1928" s="52">
        <v>1922</v>
      </c>
      <c r="C1928" s="334">
        <v>83625</v>
      </c>
      <c r="D1928" s="81" t="s">
        <v>3984</v>
      </c>
      <c r="E1928" s="55" t="s">
        <v>4506</v>
      </c>
      <c r="F1928" s="55" t="s">
        <v>4507</v>
      </c>
      <c r="G1928" s="54" t="s">
        <v>4422</v>
      </c>
      <c r="H1928" s="54" t="s">
        <v>4422</v>
      </c>
      <c r="I1928" s="54" t="s">
        <v>4422</v>
      </c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>
        <v>1</v>
      </c>
      <c r="AA1928" s="34">
        <v>3</v>
      </c>
      <c r="AB1928" s="34"/>
      <c r="AC1928" s="34"/>
      <c r="AD1928" s="34"/>
      <c r="AE1928" s="34"/>
      <c r="AF1928" s="34"/>
      <c r="AG1928" s="34"/>
      <c r="AH1928" s="34"/>
      <c r="AI1928" s="34"/>
      <c r="AJ1928" s="34">
        <v>1</v>
      </c>
      <c r="AK1928" s="34">
        <f t="shared" si="99"/>
        <v>3</v>
      </c>
      <c r="AL1928" s="34"/>
      <c r="AM1928" s="34"/>
      <c r="AN1928" s="34"/>
      <c r="AO1928" s="34"/>
      <c r="AP1928" s="293">
        <f>MAX(K1928,M1928,O1928,Q1928,S1928,U1928,W1928,Y1928,AA1928,AC1928,AE1928,AG1928,AI1928,AK1928,AM1928,AO1928)*VLOOKUP(I1928,'5.- Instrumental'!$B$6:$O$303,14,FALSE)</f>
        <v>0</v>
      </c>
      <c r="AQ1928" s="356">
        <f>VLOOKUP(C1928,'6.- Insumos'!$B$5:$K$2417,10,FALSE)</f>
        <v>5.2683799999999996</v>
      </c>
      <c r="AR1928" s="293">
        <f t="shared" si="98"/>
        <v>5.2683799999999996</v>
      </c>
      <c r="AS1928" s="293">
        <f t="shared" si="97"/>
        <v>5.2683799999999996</v>
      </c>
      <c r="AU1928" s="357"/>
    </row>
    <row r="1929" spans="2:47" ht="25.5">
      <c r="B1929" s="52">
        <v>1923</v>
      </c>
      <c r="C1929" s="334">
        <v>83634</v>
      </c>
      <c r="D1929" s="81" t="s">
        <v>3985</v>
      </c>
      <c r="E1929" s="55" t="s">
        <v>4506</v>
      </c>
      <c r="F1929" s="55" t="s">
        <v>4507</v>
      </c>
      <c r="G1929" s="54" t="s">
        <v>4422</v>
      </c>
      <c r="H1929" s="54" t="s">
        <v>4422</v>
      </c>
      <c r="I1929" s="54" t="s">
        <v>4422</v>
      </c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>
        <v>1</v>
      </c>
      <c r="AA1929" s="34">
        <v>3</v>
      </c>
      <c r="AB1929" s="34"/>
      <c r="AC1929" s="34"/>
      <c r="AD1929" s="34"/>
      <c r="AE1929" s="34"/>
      <c r="AF1929" s="34"/>
      <c r="AG1929" s="34"/>
      <c r="AH1929" s="34"/>
      <c r="AI1929" s="34"/>
      <c r="AJ1929" s="34">
        <v>1</v>
      </c>
      <c r="AK1929" s="34">
        <f t="shared" si="99"/>
        <v>3</v>
      </c>
      <c r="AL1929" s="34"/>
      <c r="AM1929" s="34"/>
      <c r="AN1929" s="34"/>
      <c r="AO1929" s="34"/>
      <c r="AP1929" s="293">
        <f>MAX(K1929,M1929,O1929,Q1929,S1929,U1929,W1929,Y1929,AA1929,AC1929,AE1929,AG1929,AI1929,AK1929,AM1929,AO1929)*VLOOKUP(I1929,'5.- Instrumental'!$B$6:$O$303,14,FALSE)</f>
        <v>0</v>
      </c>
      <c r="AQ1929" s="356">
        <f>VLOOKUP(C1929,'6.- Insumos'!$B$5:$K$2417,10,FALSE)</f>
        <v>5.2683799999999996</v>
      </c>
      <c r="AR1929" s="293">
        <f t="shared" si="98"/>
        <v>5.2683799999999996</v>
      </c>
      <c r="AS1929" s="293">
        <f t="shared" si="97"/>
        <v>5.2683799999999996</v>
      </c>
      <c r="AU1929" s="357"/>
    </row>
    <row r="1930" spans="2:47" ht="25.5">
      <c r="B1930" s="52">
        <v>1924</v>
      </c>
      <c r="C1930" s="334">
        <v>83661</v>
      </c>
      <c r="D1930" s="81" t="s">
        <v>3146</v>
      </c>
      <c r="E1930" s="55" t="s">
        <v>4506</v>
      </c>
      <c r="F1930" s="55" t="s">
        <v>4507</v>
      </c>
      <c r="G1930" s="54" t="s">
        <v>4422</v>
      </c>
      <c r="H1930" s="54" t="s">
        <v>4422</v>
      </c>
      <c r="I1930" s="54" t="s">
        <v>4422</v>
      </c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>
        <v>1</v>
      </c>
      <c r="AA1930" s="34">
        <v>3</v>
      </c>
      <c r="AB1930" s="34"/>
      <c r="AC1930" s="34"/>
      <c r="AD1930" s="34"/>
      <c r="AE1930" s="34"/>
      <c r="AF1930" s="34"/>
      <c r="AG1930" s="34"/>
      <c r="AH1930" s="34"/>
      <c r="AI1930" s="34"/>
      <c r="AJ1930" s="34">
        <v>1</v>
      </c>
      <c r="AK1930" s="34">
        <f t="shared" si="99"/>
        <v>3</v>
      </c>
      <c r="AL1930" s="34"/>
      <c r="AM1930" s="34"/>
      <c r="AN1930" s="34"/>
      <c r="AO1930" s="34"/>
      <c r="AP1930" s="293">
        <f>MAX(K1930,M1930,O1930,Q1930,S1930,U1930,W1930,Y1930,AA1930,AC1930,AE1930,AG1930,AI1930,AK1930,AM1930,AO1930)*VLOOKUP(I1930,'5.- Instrumental'!$B$6:$O$303,14,FALSE)</f>
        <v>0</v>
      </c>
      <c r="AQ1930" s="356">
        <f>VLOOKUP(C1930,'6.- Insumos'!$B$5:$K$2417,10,FALSE)</f>
        <v>5.2683799999999996</v>
      </c>
      <c r="AR1930" s="293">
        <f t="shared" si="98"/>
        <v>5.2683799999999996</v>
      </c>
      <c r="AS1930" s="293">
        <f t="shared" si="97"/>
        <v>5.2683799999999996</v>
      </c>
      <c r="AU1930" s="357"/>
    </row>
    <row r="1931" spans="2:47" ht="25.5">
      <c r="B1931" s="52">
        <v>1925</v>
      </c>
      <c r="C1931" s="334">
        <v>83662</v>
      </c>
      <c r="D1931" s="81" t="s">
        <v>3147</v>
      </c>
      <c r="E1931" s="55" t="s">
        <v>4506</v>
      </c>
      <c r="F1931" s="55" t="s">
        <v>4507</v>
      </c>
      <c r="G1931" s="54" t="s">
        <v>4422</v>
      </c>
      <c r="H1931" s="54" t="s">
        <v>4422</v>
      </c>
      <c r="I1931" s="54" t="s">
        <v>4422</v>
      </c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>
        <v>1</v>
      </c>
      <c r="AA1931" s="34">
        <v>3</v>
      </c>
      <c r="AB1931" s="34"/>
      <c r="AC1931" s="34"/>
      <c r="AD1931" s="34"/>
      <c r="AE1931" s="34"/>
      <c r="AF1931" s="34"/>
      <c r="AG1931" s="34"/>
      <c r="AH1931" s="34"/>
      <c r="AI1931" s="34"/>
      <c r="AJ1931" s="34">
        <v>1</v>
      </c>
      <c r="AK1931" s="34">
        <f t="shared" si="99"/>
        <v>3</v>
      </c>
      <c r="AL1931" s="34"/>
      <c r="AM1931" s="34"/>
      <c r="AN1931" s="34"/>
      <c r="AO1931" s="34"/>
      <c r="AP1931" s="293">
        <f>MAX(K1931,M1931,O1931,Q1931,S1931,U1931,W1931,Y1931,AA1931,AC1931,AE1931,AG1931,AI1931,AK1931,AM1931,AO1931)*VLOOKUP(I1931,'5.- Instrumental'!$B$6:$O$303,14,FALSE)</f>
        <v>0</v>
      </c>
      <c r="AQ1931" s="356">
        <f>VLOOKUP(C1931,'6.- Insumos'!$B$5:$K$2417,10,FALSE)</f>
        <v>5.2683799999999996</v>
      </c>
      <c r="AR1931" s="293">
        <f t="shared" si="98"/>
        <v>5.2683799999999996</v>
      </c>
      <c r="AS1931" s="293">
        <f t="shared" si="97"/>
        <v>5.2683799999999996</v>
      </c>
      <c r="AU1931" s="357"/>
    </row>
    <row r="1932" spans="2:47" ht="25.5">
      <c r="B1932" s="52">
        <v>1926</v>
      </c>
      <c r="C1932" s="334">
        <v>83690</v>
      </c>
      <c r="D1932" s="81" t="s">
        <v>3986</v>
      </c>
      <c r="E1932" s="55" t="s">
        <v>4506</v>
      </c>
      <c r="F1932" s="55" t="s">
        <v>4507</v>
      </c>
      <c r="G1932" s="54" t="s">
        <v>4422</v>
      </c>
      <c r="H1932" s="54" t="s">
        <v>4422</v>
      </c>
      <c r="I1932" s="54" t="s">
        <v>4422</v>
      </c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>
        <v>1</v>
      </c>
      <c r="AA1932" s="34">
        <v>3</v>
      </c>
      <c r="AB1932" s="34"/>
      <c r="AC1932" s="34"/>
      <c r="AD1932" s="34"/>
      <c r="AE1932" s="34"/>
      <c r="AF1932" s="34"/>
      <c r="AG1932" s="34"/>
      <c r="AH1932" s="34"/>
      <c r="AI1932" s="34"/>
      <c r="AJ1932" s="34">
        <v>1</v>
      </c>
      <c r="AK1932" s="34">
        <f t="shared" si="99"/>
        <v>3</v>
      </c>
      <c r="AL1932" s="34"/>
      <c r="AM1932" s="34"/>
      <c r="AN1932" s="34"/>
      <c r="AO1932" s="34"/>
      <c r="AP1932" s="293">
        <f>MAX(K1932,M1932,O1932,Q1932,S1932,U1932,W1932,Y1932,AA1932,AC1932,AE1932,AG1932,AI1932,AK1932,AM1932,AO1932)*VLOOKUP(I1932,'5.- Instrumental'!$B$6:$O$303,14,FALSE)</f>
        <v>0</v>
      </c>
      <c r="AQ1932" s="356">
        <f>VLOOKUP(C1932,'6.- Insumos'!$B$5:$K$2417,10,FALSE)</f>
        <v>5.2683799999999996</v>
      </c>
      <c r="AR1932" s="293">
        <f t="shared" si="98"/>
        <v>5.2683799999999996</v>
      </c>
      <c r="AS1932" s="293">
        <f t="shared" si="97"/>
        <v>5.2683799999999996</v>
      </c>
      <c r="AU1932" s="357"/>
    </row>
    <row r="1933" spans="2:47" ht="38.25">
      <c r="B1933" s="52">
        <v>1927</v>
      </c>
      <c r="C1933" s="334">
        <v>83715</v>
      </c>
      <c r="D1933" s="81" t="s">
        <v>3987</v>
      </c>
      <c r="E1933" s="55" t="s">
        <v>4506</v>
      </c>
      <c r="F1933" s="55" t="s">
        <v>4507</v>
      </c>
      <c r="G1933" s="54" t="s">
        <v>4422</v>
      </c>
      <c r="H1933" s="54" t="s">
        <v>4422</v>
      </c>
      <c r="I1933" s="54" t="s">
        <v>4422</v>
      </c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>
        <v>1</v>
      </c>
      <c r="AA1933" s="34">
        <v>3</v>
      </c>
      <c r="AB1933" s="34"/>
      <c r="AC1933" s="34"/>
      <c r="AD1933" s="34"/>
      <c r="AE1933" s="34"/>
      <c r="AF1933" s="34"/>
      <c r="AG1933" s="34"/>
      <c r="AH1933" s="34"/>
      <c r="AI1933" s="34"/>
      <c r="AJ1933" s="34">
        <v>1</v>
      </c>
      <c r="AK1933" s="34">
        <f t="shared" si="99"/>
        <v>3</v>
      </c>
      <c r="AL1933" s="34"/>
      <c r="AM1933" s="34"/>
      <c r="AN1933" s="34"/>
      <c r="AO1933" s="34"/>
      <c r="AP1933" s="293">
        <f>MAX(K1933,M1933,O1933,Q1933,S1933,U1933,W1933,Y1933,AA1933,AC1933,AE1933,AG1933,AI1933,AK1933,AM1933,AO1933)*VLOOKUP(I1933,'5.- Instrumental'!$B$6:$O$303,14,FALSE)</f>
        <v>0</v>
      </c>
      <c r="AQ1933" s="356">
        <f>VLOOKUP(C1933,'6.- Insumos'!$B$5:$K$2417,10,FALSE)</f>
        <v>5.2683799999999996</v>
      </c>
      <c r="AR1933" s="293">
        <f t="shared" si="98"/>
        <v>5.2683799999999996</v>
      </c>
      <c r="AS1933" s="293">
        <f t="shared" si="97"/>
        <v>5.2683799999999996</v>
      </c>
      <c r="AU1933" s="357"/>
    </row>
    <row r="1934" spans="2:47" ht="25.5">
      <c r="B1934" s="52">
        <v>1928</v>
      </c>
      <c r="C1934" s="334">
        <v>83718</v>
      </c>
      <c r="D1934" s="81" t="s">
        <v>3148</v>
      </c>
      <c r="E1934" s="55" t="s">
        <v>4506</v>
      </c>
      <c r="F1934" s="55" t="s">
        <v>4507</v>
      </c>
      <c r="G1934" s="54" t="s">
        <v>4422</v>
      </c>
      <c r="H1934" s="54" t="s">
        <v>4422</v>
      </c>
      <c r="I1934" s="54" t="s">
        <v>4422</v>
      </c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>
        <v>1</v>
      </c>
      <c r="AA1934" s="34">
        <v>3</v>
      </c>
      <c r="AB1934" s="34"/>
      <c r="AC1934" s="34"/>
      <c r="AD1934" s="34"/>
      <c r="AE1934" s="34"/>
      <c r="AF1934" s="34"/>
      <c r="AG1934" s="34"/>
      <c r="AH1934" s="34"/>
      <c r="AI1934" s="34"/>
      <c r="AJ1934" s="34">
        <v>1</v>
      </c>
      <c r="AK1934" s="34">
        <f t="shared" si="99"/>
        <v>3</v>
      </c>
      <c r="AL1934" s="34"/>
      <c r="AM1934" s="34"/>
      <c r="AN1934" s="34"/>
      <c r="AO1934" s="34"/>
      <c r="AP1934" s="293">
        <f>MAX(K1934,M1934,O1934,Q1934,S1934,U1934,W1934,Y1934,AA1934,AC1934,AE1934,AG1934,AI1934,AK1934,AM1934,AO1934)*VLOOKUP(I1934,'5.- Instrumental'!$B$6:$O$303,14,FALSE)</f>
        <v>0</v>
      </c>
      <c r="AQ1934" s="356">
        <f>VLOOKUP(C1934,'6.- Insumos'!$B$5:$K$2417,10,FALSE)</f>
        <v>5.9733799999999997</v>
      </c>
      <c r="AR1934" s="293">
        <f t="shared" si="98"/>
        <v>5.9733799999999997</v>
      </c>
      <c r="AS1934" s="293">
        <f t="shared" si="97"/>
        <v>5.9733799999999997</v>
      </c>
      <c r="AU1934" s="357"/>
    </row>
    <row r="1935" spans="2:47" ht="25.5">
      <c r="B1935" s="52">
        <v>1929</v>
      </c>
      <c r="C1935" s="334">
        <v>83719</v>
      </c>
      <c r="D1935" s="361" t="s">
        <v>3149</v>
      </c>
      <c r="E1935" s="55" t="s">
        <v>4506</v>
      </c>
      <c r="F1935" s="55" t="s">
        <v>4507</v>
      </c>
      <c r="G1935" s="54" t="s">
        <v>4422</v>
      </c>
      <c r="H1935" s="54" t="s">
        <v>4422</v>
      </c>
      <c r="I1935" s="54" t="s">
        <v>4422</v>
      </c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>
        <v>1</v>
      </c>
      <c r="AA1935" s="34">
        <v>3</v>
      </c>
      <c r="AB1935" s="34"/>
      <c r="AC1935" s="34"/>
      <c r="AD1935" s="34"/>
      <c r="AE1935" s="34"/>
      <c r="AF1935" s="34"/>
      <c r="AG1935" s="34"/>
      <c r="AH1935" s="34"/>
      <c r="AI1935" s="34"/>
      <c r="AJ1935" s="34">
        <v>1</v>
      </c>
      <c r="AK1935" s="34">
        <f t="shared" si="99"/>
        <v>3</v>
      </c>
      <c r="AL1935" s="34"/>
      <c r="AM1935" s="34"/>
      <c r="AN1935" s="34"/>
      <c r="AO1935" s="34"/>
      <c r="AP1935" s="293">
        <f>MAX(K1935,M1935,O1935,Q1935,S1935,U1935,W1935,Y1935,AA1935,AC1935,AE1935,AG1935,AI1935,AK1935,AM1935,AO1935)*VLOOKUP(I1935,'5.- Instrumental'!$B$6:$O$303,14,FALSE)</f>
        <v>0</v>
      </c>
      <c r="AQ1935" s="356">
        <f>VLOOKUP(C1935,'6.- Insumos'!$B$5:$K$2417,10,FALSE)</f>
        <v>5.11538</v>
      </c>
      <c r="AR1935" s="293">
        <f t="shared" si="98"/>
        <v>5.11538</v>
      </c>
      <c r="AS1935" s="293">
        <f t="shared" si="97"/>
        <v>5.11538</v>
      </c>
      <c r="AU1935" s="357"/>
    </row>
    <row r="1936" spans="2:47" ht="25.5">
      <c r="B1936" s="52">
        <v>1930</v>
      </c>
      <c r="C1936" s="334">
        <v>83721</v>
      </c>
      <c r="D1936" s="361" t="s">
        <v>3150</v>
      </c>
      <c r="E1936" s="55" t="s">
        <v>4506</v>
      </c>
      <c r="F1936" s="55" t="s">
        <v>4507</v>
      </c>
      <c r="G1936" s="54" t="s">
        <v>4422</v>
      </c>
      <c r="H1936" s="54" t="s">
        <v>4422</v>
      </c>
      <c r="I1936" s="54" t="s">
        <v>4422</v>
      </c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>
        <v>1</v>
      </c>
      <c r="AA1936" s="34">
        <v>3</v>
      </c>
      <c r="AB1936" s="34"/>
      <c r="AC1936" s="34"/>
      <c r="AD1936" s="34"/>
      <c r="AE1936" s="34"/>
      <c r="AF1936" s="34"/>
      <c r="AG1936" s="34"/>
      <c r="AH1936" s="34"/>
      <c r="AI1936" s="34"/>
      <c r="AJ1936" s="34">
        <v>1</v>
      </c>
      <c r="AK1936" s="34">
        <f t="shared" si="99"/>
        <v>3</v>
      </c>
      <c r="AL1936" s="34"/>
      <c r="AM1936" s="34"/>
      <c r="AN1936" s="34"/>
      <c r="AO1936" s="34"/>
      <c r="AP1936" s="293">
        <f>MAX(K1936,M1936,O1936,Q1936,S1936,U1936,W1936,Y1936,AA1936,AC1936,AE1936,AG1936,AI1936,AK1936,AM1936,AO1936)*VLOOKUP(I1936,'5.- Instrumental'!$B$6:$O$303,14,FALSE)</f>
        <v>0</v>
      </c>
      <c r="AQ1936" s="356">
        <f>VLOOKUP(C1936,'6.- Insumos'!$B$5:$K$2417,10,FALSE)</f>
        <v>10.87438</v>
      </c>
      <c r="AR1936" s="293">
        <f t="shared" si="98"/>
        <v>10.87438</v>
      </c>
      <c r="AS1936" s="293">
        <f t="shared" si="97"/>
        <v>10.87438</v>
      </c>
      <c r="AU1936" s="357"/>
    </row>
    <row r="1937" spans="2:47" ht="25.5">
      <c r="B1937" s="52">
        <v>1931</v>
      </c>
      <c r="C1937" s="334">
        <v>83735</v>
      </c>
      <c r="D1937" s="81" t="s">
        <v>3988</v>
      </c>
      <c r="E1937" s="55" t="s">
        <v>4506</v>
      </c>
      <c r="F1937" s="55" t="s">
        <v>4507</v>
      </c>
      <c r="G1937" s="54" t="s">
        <v>4422</v>
      </c>
      <c r="H1937" s="54" t="s">
        <v>4422</v>
      </c>
      <c r="I1937" s="54" t="s">
        <v>4422</v>
      </c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>
        <v>1</v>
      </c>
      <c r="AA1937" s="34">
        <v>3</v>
      </c>
      <c r="AB1937" s="34"/>
      <c r="AC1937" s="34"/>
      <c r="AD1937" s="34"/>
      <c r="AE1937" s="34"/>
      <c r="AF1937" s="34"/>
      <c r="AG1937" s="34"/>
      <c r="AH1937" s="34"/>
      <c r="AI1937" s="34"/>
      <c r="AJ1937" s="34">
        <v>1</v>
      </c>
      <c r="AK1937" s="34">
        <f t="shared" si="99"/>
        <v>3</v>
      </c>
      <c r="AL1937" s="34"/>
      <c r="AM1937" s="34"/>
      <c r="AN1937" s="34"/>
      <c r="AO1937" s="34"/>
      <c r="AP1937" s="293">
        <f>MAX(K1937,M1937,O1937,Q1937,S1937,U1937,W1937,Y1937,AA1937,AC1937,AE1937,AG1937,AI1937,AK1937,AM1937,AO1937)*VLOOKUP(I1937,'5.- Instrumental'!$B$6:$O$303,14,FALSE)</f>
        <v>0</v>
      </c>
      <c r="AQ1937" s="356">
        <f>VLOOKUP(C1937,'6.- Insumos'!$B$5:$K$2417,10,FALSE)</f>
        <v>5.2683799999999996</v>
      </c>
      <c r="AR1937" s="293">
        <f t="shared" si="98"/>
        <v>5.2683799999999996</v>
      </c>
      <c r="AS1937" s="293">
        <f t="shared" si="97"/>
        <v>5.2683799999999996</v>
      </c>
      <c r="AU1937" s="357"/>
    </row>
    <row r="1938" spans="2:47" ht="25.5">
      <c r="B1938" s="52">
        <v>1932</v>
      </c>
      <c r="C1938" s="334">
        <v>83874</v>
      </c>
      <c r="D1938" s="81" t="s">
        <v>3989</v>
      </c>
      <c r="E1938" s="55" t="s">
        <v>4506</v>
      </c>
      <c r="F1938" s="55" t="s">
        <v>4507</v>
      </c>
      <c r="G1938" s="54" t="s">
        <v>4422</v>
      </c>
      <c r="H1938" s="54" t="s">
        <v>4422</v>
      </c>
      <c r="I1938" s="54" t="s">
        <v>4422</v>
      </c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>
        <v>1</v>
      </c>
      <c r="AA1938" s="34">
        <v>3</v>
      </c>
      <c r="AB1938" s="34"/>
      <c r="AC1938" s="34"/>
      <c r="AD1938" s="34"/>
      <c r="AE1938" s="34"/>
      <c r="AF1938" s="34"/>
      <c r="AG1938" s="34"/>
      <c r="AH1938" s="34"/>
      <c r="AI1938" s="34"/>
      <c r="AJ1938" s="34">
        <v>1</v>
      </c>
      <c r="AK1938" s="34">
        <f t="shared" si="99"/>
        <v>3</v>
      </c>
      <c r="AL1938" s="34"/>
      <c r="AM1938" s="34"/>
      <c r="AN1938" s="34"/>
      <c r="AO1938" s="34"/>
      <c r="AP1938" s="293">
        <f>MAX(K1938,M1938,O1938,Q1938,S1938,U1938,W1938,Y1938,AA1938,AC1938,AE1938,AG1938,AI1938,AK1938,AM1938,AO1938)*VLOOKUP(I1938,'5.- Instrumental'!$B$6:$O$303,14,FALSE)</f>
        <v>0</v>
      </c>
      <c r="AQ1938" s="356">
        <f>VLOOKUP(C1938,'6.- Insumos'!$B$5:$K$2417,10,FALSE)</f>
        <v>5.2683799999999996</v>
      </c>
      <c r="AR1938" s="293">
        <f t="shared" si="98"/>
        <v>5.2683799999999996</v>
      </c>
      <c r="AS1938" s="293">
        <f t="shared" si="97"/>
        <v>5.2683799999999996</v>
      </c>
      <c r="AU1938" s="357"/>
    </row>
    <row r="1939" spans="2:47" ht="25.5">
      <c r="B1939" s="52">
        <v>1933</v>
      </c>
      <c r="C1939" s="334">
        <v>83898</v>
      </c>
      <c r="D1939" s="81" t="s">
        <v>3151</v>
      </c>
      <c r="E1939" s="55" t="s">
        <v>2784</v>
      </c>
      <c r="F1939" s="55" t="s">
        <v>2785</v>
      </c>
      <c r="G1939" s="54" t="s">
        <v>4422</v>
      </c>
      <c r="H1939" s="54" t="s">
        <v>4422</v>
      </c>
      <c r="I1939" s="54" t="s">
        <v>4422</v>
      </c>
      <c r="J1939" s="34">
        <v>1</v>
      </c>
      <c r="K1939" s="34">
        <v>20</v>
      </c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>
        <v>1</v>
      </c>
      <c r="AA1939" s="34">
        <v>35</v>
      </c>
      <c r="AB1939" s="34"/>
      <c r="AC1939" s="34"/>
      <c r="AD1939" s="34"/>
      <c r="AE1939" s="34"/>
      <c r="AF1939" s="34"/>
      <c r="AG1939" s="34"/>
      <c r="AH1939" s="34"/>
      <c r="AI1939" s="34"/>
      <c r="AJ1939" s="34">
        <v>1</v>
      </c>
      <c r="AK1939" s="34">
        <v>5</v>
      </c>
      <c r="AL1939" s="34"/>
      <c r="AM1939" s="34"/>
      <c r="AN1939" s="34"/>
      <c r="AO1939" s="34"/>
      <c r="AP1939" s="293">
        <f>MAX(K1939,M1939,O1939,Q1939,S1939,U1939,W1939,Y1939,AA1939,AC1939,AE1939,AG1939,AI1939,AK1939,AM1939,AO1939)*VLOOKUP(I1939,'5.- Instrumental'!$B$6:$O$303,14,FALSE)</f>
        <v>0</v>
      </c>
      <c r="AQ1939" s="356">
        <f>VLOOKUP(C1939,'6.- Insumos'!$B$5:$K$2417,10,FALSE)</f>
        <v>14.17338</v>
      </c>
      <c r="AR1939" s="293">
        <f t="shared" si="98"/>
        <v>14.17338</v>
      </c>
      <c r="AS1939" s="293">
        <f t="shared" si="97"/>
        <v>14.17338</v>
      </c>
      <c r="AU1939" s="357"/>
    </row>
    <row r="1940" spans="2:47" ht="25.5">
      <c r="B1940" s="52">
        <v>1934</v>
      </c>
      <c r="C1940" s="334">
        <v>83925</v>
      </c>
      <c r="D1940" s="81" t="s">
        <v>3990</v>
      </c>
      <c r="E1940" s="55" t="s">
        <v>4506</v>
      </c>
      <c r="F1940" s="55" t="s">
        <v>4507</v>
      </c>
      <c r="G1940" s="54" t="s">
        <v>4422</v>
      </c>
      <c r="H1940" s="54" t="s">
        <v>4422</v>
      </c>
      <c r="I1940" s="54" t="s">
        <v>4422</v>
      </c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>
        <v>1</v>
      </c>
      <c r="AA1940" s="34">
        <v>3</v>
      </c>
      <c r="AB1940" s="34"/>
      <c r="AC1940" s="34"/>
      <c r="AD1940" s="34"/>
      <c r="AE1940" s="34"/>
      <c r="AF1940" s="34"/>
      <c r="AG1940" s="34"/>
      <c r="AH1940" s="34"/>
      <c r="AI1940" s="34"/>
      <c r="AJ1940" s="34">
        <v>1</v>
      </c>
      <c r="AK1940" s="34">
        <f t="shared" si="99"/>
        <v>3</v>
      </c>
      <c r="AL1940" s="34"/>
      <c r="AM1940" s="34"/>
      <c r="AN1940" s="34"/>
      <c r="AO1940" s="34"/>
      <c r="AP1940" s="293">
        <f>MAX(K1940,M1940,O1940,Q1940,S1940,U1940,W1940,Y1940,AA1940,AC1940,AE1940,AG1940,AI1940,AK1940,AM1940,AO1940)*VLOOKUP(I1940,'5.- Instrumental'!$B$6:$O$303,14,FALSE)</f>
        <v>0</v>
      </c>
      <c r="AQ1940" s="356">
        <f>VLOOKUP(C1940,'6.- Insumos'!$B$5:$K$2417,10,FALSE)</f>
        <v>5.2683799999999996</v>
      </c>
      <c r="AR1940" s="293">
        <f t="shared" si="98"/>
        <v>5.2683799999999996</v>
      </c>
      <c r="AS1940" s="293">
        <f t="shared" si="97"/>
        <v>5.2683799999999996</v>
      </c>
      <c r="AU1940" s="357"/>
    </row>
    <row r="1941" spans="2:47" ht="25.5">
      <c r="B1941" s="52">
        <v>1935</v>
      </c>
      <c r="C1941" s="334">
        <v>83930</v>
      </c>
      <c r="D1941" s="81" t="s">
        <v>3991</v>
      </c>
      <c r="E1941" s="55" t="s">
        <v>4506</v>
      </c>
      <c r="F1941" s="55" t="s">
        <v>4507</v>
      </c>
      <c r="G1941" s="54" t="s">
        <v>4422</v>
      </c>
      <c r="H1941" s="54" t="s">
        <v>4422</v>
      </c>
      <c r="I1941" s="54" t="s">
        <v>4422</v>
      </c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>
        <v>1</v>
      </c>
      <c r="AA1941" s="34">
        <v>3</v>
      </c>
      <c r="AB1941" s="34"/>
      <c r="AC1941" s="34"/>
      <c r="AD1941" s="34"/>
      <c r="AE1941" s="34"/>
      <c r="AF1941" s="34"/>
      <c r="AG1941" s="34"/>
      <c r="AH1941" s="34"/>
      <c r="AI1941" s="34"/>
      <c r="AJ1941" s="34">
        <v>1</v>
      </c>
      <c r="AK1941" s="34">
        <f t="shared" si="99"/>
        <v>3</v>
      </c>
      <c r="AL1941" s="34"/>
      <c r="AM1941" s="34"/>
      <c r="AN1941" s="34"/>
      <c r="AO1941" s="34"/>
      <c r="AP1941" s="293">
        <f>MAX(K1941,M1941,O1941,Q1941,S1941,U1941,W1941,Y1941,AA1941,AC1941,AE1941,AG1941,AI1941,AK1941,AM1941,AO1941)*VLOOKUP(I1941,'5.- Instrumental'!$B$6:$O$303,14,FALSE)</f>
        <v>0</v>
      </c>
      <c r="AQ1941" s="356">
        <f>VLOOKUP(C1941,'6.- Insumos'!$B$5:$K$2417,10,FALSE)</f>
        <v>0.58329999999999993</v>
      </c>
      <c r="AR1941" s="293">
        <f t="shared" si="98"/>
        <v>0.58329999999999993</v>
      </c>
      <c r="AS1941" s="293">
        <f t="shared" si="97"/>
        <v>0.58329999999999993</v>
      </c>
      <c r="AU1941" s="357"/>
    </row>
    <row r="1942" spans="2:47" ht="25.5">
      <c r="B1942" s="52">
        <v>1936</v>
      </c>
      <c r="C1942" s="334">
        <v>83935</v>
      </c>
      <c r="D1942" s="81" t="s">
        <v>3992</v>
      </c>
      <c r="E1942" s="55" t="s">
        <v>4506</v>
      </c>
      <c r="F1942" s="55" t="s">
        <v>4507</v>
      </c>
      <c r="G1942" s="54" t="s">
        <v>4422</v>
      </c>
      <c r="H1942" s="54" t="s">
        <v>4422</v>
      </c>
      <c r="I1942" s="54" t="s">
        <v>4422</v>
      </c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>
        <v>1</v>
      </c>
      <c r="AA1942" s="34">
        <v>5</v>
      </c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293">
        <f>MAX(K1942,M1942,O1942,Q1942,S1942,U1942,W1942,Y1942,AA1942,AC1942,AE1942,AG1942,AI1942,AK1942,AM1942,AO1942)*VLOOKUP(I1942,'5.- Instrumental'!$B$6:$O$303,14,FALSE)</f>
        <v>0</v>
      </c>
      <c r="AQ1942" s="356">
        <f>VLOOKUP(C1942,'6.- Insumos'!$B$5:$K$2417,10,FALSE)</f>
        <v>0.60470000000000002</v>
      </c>
      <c r="AR1942" s="293">
        <f t="shared" si="98"/>
        <v>0.60470000000000002</v>
      </c>
      <c r="AS1942" s="293">
        <f t="shared" si="97"/>
        <v>0.60470000000000002</v>
      </c>
      <c r="AU1942" s="357"/>
    </row>
    <row r="1943" spans="2:47" ht="25.5">
      <c r="B1943" s="52">
        <v>1937</v>
      </c>
      <c r="C1943" s="334">
        <v>83970</v>
      </c>
      <c r="D1943" s="81" t="s">
        <v>3152</v>
      </c>
      <c r="E1943" s="55" t="s">
        <v>4506</v>
      </c>
      <c r="F1943" s="55" t="s">
        <v>4507</v>
      </c>
      <c r="G1943" s="54" t="s">
        <v>4422</v>
      </c>
      <c r="H1943" s="54" t="s">
        <v>4422</v>
      </c>
      <c r="I1943" s="54" t="s">
        <v>4422</v>
      </c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>
        <v>1</v>
      </c>
      <c r="AA1943" s="34">
        <v>3</v>
      </c>
      <c r="AB1943" s="34"/>
      <c r="AC1943" s="34"/>
      <c r="AD1943" s="34"/>
      <c r="AE1943" s="34"/>
      <c r="AF1943" s="34"/>
      <c r="AG1943" s="34"/>
      <c r="AH1943" s="34"/>
      <c r="AI1943" s="34"/>
      <c r="AJ1943" s="34">
        <v>1</v>
      </c>
      <c r="AK1943" s="34">
        <f t="shared" si="99"/>
        <v>3</v>
      </c>
      <c r="AL1943" s="34"/>
      <c r="AM1943" s="34"/>
      <c r="AN1943" s="34"/>
      <c r="AO1943" s="34"/>
      <c r="AP1943" s="293">
        <f>MAX(K1943,M1943,O1943,Q1943,S1943,U1943,W1943,Y1943,AA1943,AC1943,AE1943,AG1943,AI1943,AK1943,AM1943,AO1943)*VLOOKUP(I1943,'5.- Instrumental'!$B$6:$O$303,14,FALSE)</f>
        <v>0</v>
      </c>
      <c r="AQ1943" s="356">
        <f>VLOOKUP(C1943,'6.- Insumos'!$B$5:$K$2417,10,FALSE)</f>
        <v>5.2683799999999996</v>
      </c>
      <c r="AR1943" s="293">
        <f t="shared" si="98"/>
        <v>5.2683799999999996</v>
      </c>
      <c r="AS1943" s="293">
        <f t="shared" si="97"/>
        <v>5.2683799999999996</v>
      </c>
      <c r="AU1943" s="357"/>
    </row>
    <row r="1944" spans="2:47" ht="25.5">
      <c r="B1944" s="52">
        <v>1938</v>
      </c>
      <c r="C1944" s="334">
        <v>83986</v>
      </c>
      <c r="D1944" s="81" t="s">
        <v>3153</v>
      </c>
      <c r="E1944" s="55" t="s">
        <v>4506</v>
      </c>
      <c r="F1944" s="55" t="s">
        <v>4507</v>
      </c>
      <c r="G1944" s="54" t="s">
        <v>4422</v>
      </c>
      <c r="H1944" s="54" t="s">
        <v>4422</v>
      </c>
      <c r="I1944" s="54" t="s">
        <v>4422</v>
      </c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>
        <v>1</v>
      </c>
      <c r="AA1944" s="34">
        <v>3</v>
      </c>
      <c r="AB1944" s="34"/>
      <c r="AC1944" s="34"/>
      <c r="AD1944" s="34"/>
      <c r="AE1944" s="34"/>
      <c r="AF1944" s="34"/>
      <c r="AG1944" s="34"/>
      <c r="AH1944" s="34"/>
      <c r="AI1944" s="34"/>
      <c r="AJ1944" s="34">
        <v>1</v>
      </c>
      <c r="AK1944" s="34">
        <f t="shared" si="99"/>
        <v>3</v>
      </c>
      <c r="AL1944" s="34"/>
      <c r="AM1944" s="34"/>
      <c r="AN1944" s="34"/>
      <c r="AO1944" s="34"/>
      <c r="AP1944" s="293">
        <f>MAX(K1944,M1944,O1944,Q1944,S1944,U1944,W1944,Y1944,AA1944,AC1944,AE1944,AG1944,AI1944,AK1944,AM1944,AO1944)*VLOOKUP(I1944,'5.- Instrumental'!$B$6:$O$303,14,FALSE)</f>
        <v>0</v>
      </c>
      <c r="AQ1944" s="356">
        <f>VLOOKUP(C1944,'6.- Insumos'!$B$5:$K$2417,10,FALSE)</f>
        <v>5.2683799999999996</v>
      </c>
      <c r="AR1944" s="293">
        <f t="shared" si="98"/>
        <v>5.2683799999999996</v>
      </c>
      <c r="AS1944" s="293">
        <f t="shared" si="97"/>
        <v>5.2683799999999996</v>
      </c>
      <c r="AU1944" s="357"/>
    </row>
    <row r="1945" spans="2:47" ht="25.5">
      <c r="B1945" s="52">
        <v>1939</v>
      </c>
      <c r="C1945" s="334">
        <v>84030</v>
      </c>
      <c r="D1945" s="81" t="s">
        <v>3993</v>
      </c>
      <c r="E1945" s="55" t="s">
        <v>4506</v>
      </c>
      <c r="F1945" s="55" t="s">
        <v>4507</v>
      </c>
      <c r="G1945" s="54" t="s">
        <v>4422</v>
      </c>
      <c r="H1945" s="54" t="s">
        <v>4422</v>
      </c>
      <c r="I1945" s="54" t="s">
        <v>4422</v>
      </c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>
        <v>1</v>
      </c>
      <c r="AA1945" s="34">
        <v>3</v>
      </c>
      <c r="AB1945" s="34"/>
      <c r="AC1945" s="34"/>
      <c r="AD1945" s="34"/>
      <c r="AE1945" s="34"/>
      <c r="AF1945" s="34"/>
      <c r="AG1945" s="34"/>
      <c r="AH1945" s="34"/>
      <c r="AI1945" s="34"/>
      <c r="AJ1945" s="34">
        <v>1</v>
      </c>
      <c r="AK1945" s="34">
        <f t="shared" si="99"/>
        <v>3</v>
      </c>
      <c r="AL1945" s="34"/>
      <c r="AM1945" s="34"/>
      <c r="AN1945" s="34"/>
      <c r="AO1945" s="34"/>
      <c r="AP1945" s="293">
        <f>MAX(K1945,M1945,O1945,Q1945,S1945,U1945,W1945,Y1945,AA1945,AC1945,AE1945,AG1945,AI1945,AK1945,AM1945,AO1945)*VLOOKUP(I1945,'5.- Instrumental'!$B$6:$O$303,14,FALSE)</f>
        <v>0</v>
      </c>
      <c r="AQ1945" s="356">
        <f>VLOOKUP(C1945,'6.- Insumos'!$B$5:$K$2417,10,FALSE)</f>
        <v>5.2683799999999996</v>
      </c>
      <c r="AR1945" s="293">
        <f t="shared" si="98"/>
        <v>5.2683799999999996</v>
      </c>
      <c r="AS1945" s="293">
        <f t="shared" si="97"/>
        <v>5.2683799999999996</v>
      </c>
      <c r="AU1945" s="357"/>
    </row>
    <row r="1946" spans="2:47" ht="25.5">
      <c r="B1946" s="52">
        <v>1940</v>
      </c>
      <c r="C1946" s="334">
        <v>84060</v>
      </c>
      <c r="D1946" s="81" t="s">
        <v>3994</v>
      </c>
      <c r="E1946" s="55" t="s">
        <v>4506</v>
      </c>
      <c r="F1946" s="55" t="s">
        <v>4507</v>
      </c>
      <c r="G1946" s="54" t="s">
        <v>4422</v>
      </c>
      <c r="H1946" s="54" t="s">
        <v>4422</v>
      </c>
      <c r="I1946" s="54" t="s">
        <v>4422</v>
      </c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>
        <v>1</v>
      </c>
      <c r="AA1946" s="34">
        <v>3</v>
      </c>
      <c r="AB1946" s="34"/>
      <c r="AC1946" s="34"/>
      <c r="AD1946" s="34"/>
      <c r="AE1946" s="34"/>
      <c r="AF1946" s="34"/>
      <c r="AG1946" s="34"/>
      <c r="AH1946" s="34"/>
      <c r="AI1946" s="34"/>
      <c r="AJ1946" s="34">
        <v>1</v>
      </c>
      <c r="AK1946" s="34">
        <f t="shared" si="99"/>
        <v>3</v>
      </c>
      <c r="AL1946" s="34"/>
      <c r="AM1946" s="34"/>
      <c r="AN1946" s="34"/>
      <c r="AO1946" s="34"/>
      <c r="AP1946" s="293">
        <f>MAX(K1946,M1946,O1946,Q1946,S1946,U1946,W1946,Y1946,AA1946,AC1946,AE1946,AG1946,AI1946,AK1946,AM1946,AO1946)*VLOOKUP(I1946,'5.- Instrumental'!$B$6:$O$303,14,FALSE)</f>
        <v>0</v>
      </c>
      <c r="AQ1946" s="356">
        <f>VLOOKUP(C1946,'6.- Insumos'!$B$5:$K$2417,10,FALSE)</f>
        <v>5.2683799999999996</v>
      </c>
      <c r="AR1946" s="293">
        <f t="shared" si="98"/>
        <v>5.2683799999999996</v>
      </c>
      <c r="AS1946" s="293">
        <f t="shared" si="97"/>
        <v>5.2683799999999996</v>
      </c>
      <c r="AU1946" s="357"/>
    </row>
    <row r="1947" spans="2:47" ht="25.5">
      <c r="B1947" s="52">
        <v>1941</v>
      </c>
      <c r="C1947" s="334">
        <v>84066</v>
      </c>
      <c r="D1947" s="81" t="s">
        <v>3995</v>
      </c>
      <c r="E1947" s="55" t="s">
        <v>4506</v>
      </c>
      <c r="F1947" s="55" t="s">
        <v>4507</v>
      </c>
      <c r="G1947" s="54" t="s">
        <v>4422</v>
      </c>
      <c r="H1947" s="54" t="s">
        <v>4422</v>
      </c>
      <c r="I1947" s="54" t="s">
        <v>4422</v>
      </c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>
        <v>1</v>
      </c>
      <c r="AA1947" s="34">
        <v>3</v>
      </c>
      <c r="AB1947" s="34"/>
      <c r="AC1947" s="34"/>
      <c r="AD1947" s="34"/>
      <c r="AE1947" s="34"/>
      <c r="AF1947" s="34"/>
      <c r="AG1947" s="34"/>
      <c r="AH1947" s="34"/>
      <c r="AI1947" s="34"/>
      <c r="AJ1947" s="34">
        <v>1</v>
      </c>
      <c r="AK1947" s="34">
        <f t="shared" si="99"/>
        <v>3</v>
      </c>
      <c r="AL1947" s="34"/>
      <c r="AM1947" s="34"/>
      <c r="AN1947" s="34"/>
      <c r="AO1947" s="34"/>
      <c r="AP1947" s="293">
        <f>MAX(K1947,M1947,O1947,Q1947,S1947,U1947,W1947,Y1947,AA1947,AC1947,AE1947,AG1947,AI1947,AK1947,AM1947,AO1947)*VLOOKUP(I1947,'5.- Instrumental'!$B$6:$O$303,14,FALSE)</f>
        <v>0</v>
      </c>
      <c r="AQ1947" s="356">
        <f>VLOOKUP(C1947,'6.- Insumos'!$B$5:$K$2417,10,FALSE)</f>
        <v>5.2683799999999996</v>
      </c>
      <c r="AR1947" s="293">
        <f t="shared" si="98"/>
        <v>5.2683799999999996</v>
      </c>
      <c r="AS1947" s="293">
        <f t="shared" si="97"/>
        <v>5.2683799999999996</v>
      </c>
      <c r="AU1947" s="357"/>
    </row>
    <row r="1948" spans="2:47" ht="25.5">
      <c r="B1948" s="52">
        <v>1942</v>
      </c>
      <c r="C1948" s="334">
        <v>84075</v>
      </c>
      <c r="D1948" s="81" t="s">
        <v>3996</v>
      </c>
      <c r="E1948" s="55" t="s">
        <v>4506</v>
      </c>
      <c r="F1948" s="55" t="s">
        <v>4507</v>
      </c>
      <c r="G1948" s="54" t="s">
        <v>4422</v>
      </c>
      <c r="H1948" s="54" t="s">
        <v>4422</v>
      </c>
      <c r="I1948" s="54" t="s">
        <v>4422</v>
      </c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>
        <v>1</v>
      </c>
      <c r="AA1948" s="34">
        <v>3</v>
      </c>
      <c r="AB1948" s="34"/>
      <c r="AC1948" s="34"/>
      <c r="AD1948" s="34"/>
      <c r="AE1948" s="34"/>
      <c r="AF1948" s="34"/>
      <c r="AG1948" s="34"/>
      <c r="AH1948" s="34"/>
      <c r="AI1948" s="34"/>
      <c r="AJ1948" s="34">
        <v>1</v>
      </c>
      <c r="AK1948" s="34">
        <f t="shared" si="99"/>
        <v>3</v>
      </c>
      <c r="AL1948" s="34"/>
      <c r="AM1948" s="34"/>
      <c r="AN1948" s="34"/>
      <c r="AO1948" s="34"/>
      <c r="AP1948" s="293">
        <f>MAX(K1948,M1948,O1948,Q1948,S1948,U1948,W1948,Y1948,AA1948,AC1948,AE1948,AG1948,AI1948,AK1948,AM1948,AO1948)*VLOOKUP(I1948,'5.- Instrumental'!$B$6:$O$303,14,FALSE)</f>
        <v>0</v>
      </c>
      <c r="AQ1948" s="356">
        <f>VLOOKUP(C1948,'6.- Insumos'!$B$5:$K$2417,10,FALSE)</f>
        <v>2.80138</v>
      </c>
      <c r="AR1948" s="293">
        <f t="shared" si="98"/>
        <v>2.80138</v>
      </c>
      <c r="AS1948" s="293">
        <f t="shared" si="97"/>
        <v>2.80138</v>
      </c>
      <c r="AU1948" s="357"/>
    </row>
    <row r="1949" spans="2:47" ht="25.5">
      <c r="B1949" s="52">
        <v>1943</v>
      </c>
      <c r="C1949" s="334">
        <v>84080</v>
      </c>
      <c r="D1949" s="81" t="s">
        <v>3997</v>
      </c>
      <c r="E1949" s="55" t="s">
        <v>4506</v>
      </c>
      <c r="F1949" s="55" t="s">
        <v>4507</v>
      </c>
      <c r="G1949" s="54" t="s">
        <v>4422</v>
      </c>
      <c r="H1949" s="54" t="s">
        <v>4422</v>
      </c>
      <c r="I1949" s="54" t="s">
        <v>4422</v>
      </c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>
        <v>1</v>
      </c>
      <c r="AA1949" s="34">
        <v>3</v>
      </c>
      <c r="AB1949" s="34"/>
      <c r="AC1949" s="34"/>
      <c r="AD1949" s="34"/>
      <c r="AE1949" s="34"/>
      <c r="AF1949" s="34"/>
      <c r="AG1949" s="34"/>
      <c r="AH1949" s="34"/>
      <c r="AI1949" s="34"/>
      <c r="AJ1949" s="34">
        <v>1</v>
      </c>
      <c r="AK1949" s="34">
        <f t="shared" si="99"/>
        <v>3</v>
      </c>
      <c r="AL1949" s="34"/>
      <c r="AM1949" s="34"/>
      <c r="AN1949" s="34"/>
      <c r="AO1949" s="34"/>
      <c r="AP1949" s="293">
        <f>MAX(K1949,M1949,O1949,Q1949,S1949,U1949,W1949,Y1949,AA1949,AC1949,AE1949,AG1949,AI1949,AK1949,AM1949,AO1949)*VLOOKUP(I1949,'5.- Instrumental'!$B$6:$O$303,14,FALSE)</f>
        <v>0</v>
      </c>
      <c r="AQ1949" s="356">
        <f>VLOOKUP(C1949,'6.- Insumos'!$B$5:$K$2417,10,FALSE)</f>
        <v>5.2683799999999996</v>
      </c>
      <c r="AR1949" s="293">
        <f t="shared" si="98"/>
        <v>5.2683799999999996</v>
      </c>
      <c r="AS1949" s="293">
        <f t="shared" si="97"/>
        <v>5.2683799999999996</v>
      </c>
      <c r="AU1949" s="357"/>
    </row>
    <row r="1950" spans="2:47" ht="25.5">
      <c r="B1950" s="52">
        <v>1944</v>
      </c>
      <c r="C1950" s="334">
        <v>84081</v>
      </c>
      <c r="D1950" s="368" t="s">
        <v>3998</v>
      </c>
      <c r="E1950" s="55" t="s">
        <v>4506</v>
      </c>
      <c r="F1950" s="55" t="s">
        <v>4507</v>
      </c>
      <c r="G1950" s="54" t="s">
        <v>4422</v>
      </c>
      <c r="H1950" s="54" t="s">
        <v>4422</v>
      </c>
      <c r="I1950" s="54" t="s">
        <v>4422</v>
      </c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>
        <v>1</v>
      </c>
      <c r="AA1950" s="34">
        <v>3</v>
      </c>
      <c r="AB1950" s="34"/>
      <c r="AC1950" s="34"/>
      <c r="AD1950" s="34"/>
      <c r="AE1950" s="34"/>
      <c r="AF1950" s="34"/>
      <c r="AG1950" s="34"/>
      <c r="AH1950" s="34"/>
      <c r="AI1950" s="34"/>
      <c r="AJ1950" s="34">
        <v>1</v>
      </c>
      <c r="AK1950" s="34">
        <f t="shared" si="99"/>
        <v>3</v>
      </c>
      <c r="AL1950" s="34"/>
      <c r="AM1950" s="34"/>
      <c r="AN1950" s="34"/>
      <c r="AO1950" s="34"/>
      <c r="AP1950" s="293">
        <f>MAX(K1950,M1950,O1950,Q1950,S1950,U1950,W1950,Y1950,AA1950,AC1950,AE1950,AG1950,AI1950,AK1950,AM1950,AO1950)*VLOOKUP(I1950,'5.- Instrumental'!$B$6:$O$303,14,FALSE)</f>
        <v>0</v>
      </c>
      <c r="AQ1950" s="356">
        <f>VLOOKUP(C1950,'6.- Insumos'!$B$5:$K$2417,10,FALSE)</f>
        <v>5.2683799999999996</v>
      </c>
      <c r="AR1950" s="293">
        <f t="shared" si="98"/>
        <v>5.2683799999999996</v>
      </c>
      <c r="AS1950" s="293">
        <f t="shared" si="97"/>
        <v>5.2683799999999996</v>
      </c>
      <c r="AU1950" s="357"/>
    </row>
    <row r="1951" spans="2:47" ht="25.5">
      <c r="B1951" s="52">
        <v>1945</v>
      </c>
      <c r="C1951" s="334">
        <v>84100</v>
      </c>
      <c r="D1951" s="81" t="s">
        <v>3154</v>
      </c>
      <c r="E1951" s="55" t="s">
        <v>4506</v>
      </c>
      <c r="F1951" s="55" t="s">
        <v>4507</v>
      </c>
      <c r="G1951" s="54" t="s">
        <v>4422</v>
      </c>
      <c r="H1951" s="54" t="s">
        <v>4422</v>
      </c>
      <c r="I1951" s="54" t="s">
        <v>4422</v>
      </c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>
        <v>1</v>
      </c>
      <c r="AA1951" s="34">
        <v>3</v>
      </c>
      <c r="AB1951" s="34"/>
      <c r="AC1951" s="34"/>
      <c r="AD1951" s="34"/>
      <c r="AE1951" s="34"/>
      <c r="AF1951" s="34"/>
      <c r="AG1951" s="34"/>
      <c r="AH1951" s="34"/>
      <c r="AI1951" s="34"/>
      <c r="AJ1951" s="34">
        <v>1</v>
      </c>
      <c r="AK1951" s="34">
        <f t="shared" si="99"/>
        <v>3</v>
      </c>
      <c r="AL1951" s="34"/>
      <c r="AM1951" s="34"/>
      <c r="AN1951" s="34"/>
      <c r="AO1951" s="34"/>
      <c r="AP1951" s="293">
        <f>MAX(K1951,M1951,O1951,Q1951,S1951,U1951,W1951,Y1951,AA1951,AC1951,AE1951,AG1951,AI1951,AK1951,AM1951,AO1951)*VLOOKUP(I1951,'5.- Instrumental'!$B$6:$O$303,14,FALSE)</f>
        <v>0</v>
      </c>
      <c r="AQ1951" s="356">
        <f>VLOOKUP(C1951,'6.- Insumos'!$B$5:$K$2417,10,FALSE)</f>
        <v>7.3773800000000005</v>
      </c>
      <c r="AR1951" s="293">
        <f t="shared" si="98"/>
        <v>7.3773800000000005</v>
      </c>
      <c r="AS1951" s="293">
        <f t="shared" si="97"/>
        <v>7.3773800000000005</v>
      </c>
      <c r="AU1951" s="357"/>
    </row>
    <row r="1952" spans="2:47" ht="25.5">
      <c r="B1952" s="52">
        <v>1946</v>
      </c>
      <c r="C1952" s="334">
        <v>84105</v>
      </c>
      <c r="D1952" s="81" t="s">
        <v>3999</v>
      </c>
      <c r="E1952" s="55" t="s">
        <v>4506</v>
      </c>
      <c r="F1952" s="55" t="s">
        <v>4507</v>
      </c>
      <c r="G1952" s="54" t="s">
        <v>4422</v>
      </c>
      <c r="H1952" s="54" t="s">
        <v>4422</v>
      </c>
      <c r="I1952" s="54" t="s">
        <v>4422</v>
      </c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>
        <v>1</v>
      </c>
      <c r="AA1952" s="34">
        <v>3</v>
      </c>
      <c r="AB1952" s="34"/>
      <c r="AC1952" s="34"/>
      <c r="AD1952" s="34"/>
      <c r="AE1952" s="34"/>
      <c r="AF1952" s="34"/>
      <c r="AG1952" s="34"/>
      <c r="AH1952" s="34"/>
      <c r="AI1952" s="34"/>
      <c r="AJ1952" s="34">
        <v>1</v>
      </c>
      <c r="AK1952" s="34">
        <f t="shared" si="99"/>
        <v>3</v>
      </c>
      <c r="AL1952" s="34"/>
      <c r="AM1952" s="34"/>
      <c r="AN1952" s="34"/>
      <c r="AO1952" s="34"/>
      <c r="AP1952" s="293">
        <f>MAX(K1952,M1952,O1952,Q1952,S1952,U1952,W1952,Y1952,AA1952,AC1952,AE1952,AG1952,AI1952,AK1952,AM1952,AO1952)*VLOOKUP(I1952,'5.- Instrumental'!$B$6:$O$303,14,FALSE)</f>
        <v>0</v>
      </c>
      <c r="AQ1952" s="356">
        <f>VLOOKUP(C1952,'6.- Insumos'!$B$5:$K$2417,10,FALSE)</f>
        <v>1.4454799999999999</v>
      </c>
      <c r="AR1952" s="293">
        <f t="shared" si="98"/>
        <v>1.4454799999999999</v>
      </c>
      <c r="AS1952" s="293">
        <f t="shared" si="97"/>
        <v>1.4454799999999999</v>
      </c>
      <c r="AU1952" s="357"/>
    </row>
    <row r="1953" spans="2:47" ht="25.5">
      <c r="B1953" s="52">
        <v>1947</v>
      </c>
      <c r="C1953" s="334">
        <v>84106</v>
      </c>
      <c r="D1953" s="81" t="s">
        <v>4000</v>
      </c>
      <c r="E1953" s="55" t="s">
        <v>4506</v>
      </c>
      <c r="F1953" s="55" t="s">
        <v>4507</v>
      </c>
      <c r="G1953" s="54" t="s">
        <v>4422</v>
      </c>
      <c r="H1953" s="54" t="s">
        <v>4422</v>
      </c>
      <c r="I1953" s="54" t="s">
        <v>4422</v>
      </c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>
        <v>1</v>
      </c>
      <c r="AA1953" s="34">
        <v>3</v>
      </c>
      <c r="AB1953" s="34"/>
      <c r="AC1953" s="34"/>
      <c r="AD1953" s="34"/>
      <c r="AE1953" s="34"/>
      <c r="AF1953" s="34"/>
      <c r="AG1953" s="34"/>
      <c r="AH1953" s="34"/>
      <c r="AI1953" s="34"/>
      <c r="AJ1953" s="34">
        <v>1</v>
      </c>
      <c r="AK1953" s="34">
        <f t="shared" si="99"/>
        <v>3</v>
      </c>
      <c r="AL1953" s="34"/>
      <c r="AM1953" s="34"/>
      <c r="AN1953" s="34"/>
      <c r="AO1953" s="34"/>
      <c r="AP1953" s="293">
        <f>MAX(K1953,M1953,O1953,Q1953,S1953,U1953,W1953,Y1953,AA1953,AC1953,AE1953,AG1953,AI1953,AK1953,AM1953,AO1953)*VLOOKUP(I1953,'5.- Instrumental'!$B$6:$O$303,14,FALSE)</f>
        <v>0</v>
      </c>
      <c r="AQ1953" s="356">
        <f>VLOOKUP(C1953,'6.- Insumos'!$B$5:$K$2417,10,FALSE)</f>
        <v>2.3593799999999998</v>
      </c>
      <c r="AR1953" s="293">
        <f t="shared" si="98"/>
        <v>2.3593799999999998</v>
      </c>
      <c r="AS1953" s="293">
        <f t="shared" si="97"/>
        <v>2.3593799999999998</v>
      </c>
      <c r="AU1953" s="357"/>
    </row>
    <row r="1954" spans="2:47" ht="25.5">
      <c r="B1954" s="52">
        <v>1948</v>
      </c>
      <c r="C1954" s="334">
        <v>84119</v>
      </c>
      <c r="D1954" s="81" t="s">
        <v>4001</v>
      </c>
      <c r="E1954" s="55" t="s">
        <v>4506</v>
      </c>
      <c r="F1954" s="55" t="s">
        <v>4507</v>
      </c>
      <c r="G1954" s="54" t="s">
        <v>4422</v>
      </c>
      <c r="H1954" s="54" t="s">
        <v>4422</v>
      </c>
      <c r="I1954" s="54" t="s">
        <v>4422</v>
      </c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>
        <v>1</v>
      </c>
      <c r="AA1954" s="34">
        <v>3</v>
      </c>
      <c r="AB1954" s="34"/>
      <c r="AC1954" s="34"/>
      <c r="AD1954" s="34"/>
      <c r="AE1954" s="34"/>
      <c r="AF1954" s="34"/>
      <c r="AG1954" s="34"/>
      <c r="AH1954" s="34"/>
      <c r="AI1954" s="34"/>
      <c r="AJ1954" s="34">
        <v>1</v>
      </c>
      <c r="AK1954" s="34">
        <f t="shared" si="99"/>
        <v>3</v>
      </c>
      <c r="AL1954" s="34"/>
      <c r="AM1954" s="34"/>
      <c r="AN1954" s="34"/>
      <c r="AO1954" s="34"/>
      <c r="AP1954" s="293">
        <f>MAX(K1954,M1954,O1954,Q1954,S1954,U1954,W1954,Y1954,AA1954,AC1954,AE1954,AG1954,AI1954,AK1954,AM1954,AO1954)*VLOOKUP(I1954,'5.- Instrumental'!$B$6:$O$303,14,FALSE)</f>
        <v>0</v>
      </c>
      <c r="AQ1954" s="356">
        <f>VLOOKUP(C1954,'6.- Insumos'!$B$5:$K$2417,10,FALSE)</f>
        <v>5.2683799999999996</v>
      </c>
      <c r="AR1954" s="293">
        <f t="shared" si="98"/>
        <v>5.2683799999999996</v>
      </c>
      <c r="AS1954" s="293">
        <f t="shared" si="97"/>
        <v>5.2683799999999996</v>
      </c>
      <c r="AU1954" s="357"/>
    </row>
    <row r="1955" spans="2:47" ht="25.5">
      <c r="B1955" s="52">
        <v>1949</v>
      </c>
      <c r="C1955" s="334">
        <v>84126</v>
      </c>
      <c r="D1955" s="81" t="s">
        <v>4002</v>
      </c>
      <c r="E1955" s="55" t="s">
        <v>4506</v>
      </c>
      <c r="F1955" s="55" t="s">
        <v>4507</v>
      </c>
      <c r="G1955" s="54" t="s">
        <v>4422</v>
      </c>
      <c r="H1955" s="54" t="s">
        <v>4422</v>
      </c>
      <c r="I1955" s="54" t="s">
        <v>4422</v>
      </c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>
        <v>1</v>
      </c>
      <c r="AA1955" s="34">
        <v>5</v>
      </c>
      <c r="AB1955" s="34"/>
      <c r="AC1955" s="34"/>
      <c r="AD1955" s="34"/>
      <c r="AE1955" s="34"/>
      <c r="AF1955" s="34"/>
      <c r="AG1955" s="34"/>
      <c r="AH1955" s="34"/>
      <c r="AI1955" s="34"/>
      <c r="AJ1955" s="34">
        <v>1</v>
      </c>
      <c r="AK1955" s="34">
        <f t="shared" si="99"/>
        <v>5</v>
      </c>
      <c r="AL1955" s="34"/>
      <c r="AM1955" s="34"/>
      <c r="AN1955" s="34"/>
      <c r="AO1955" s="34"/>
      <c r="AP1955" s="293">
        <f>MAX(K1955,M1955,O1955,Q1955,S1955,U1955,W1955,Y1955,AA1955,AC1955,AE1955,AG1955,AI1955,AK1955,AM1955,AO1955)*VLOOKUP(I1955,'5.- Instrumental'!$B$6:$O$303,14,FALSE)</f>
        <v>0</v>
      </c>
      <c r="AQ1955" s="356">
        <f>VLOOKUP(C1955,'6.- Insumos'!$B$5:$K$2417,10,FALSE)</f>
        <v>5.2683799999999996</v>
      </c>
      <c r="AR1955" s="293">
        <f t="shared" si="98"/>
        <v>5.2683799999999996</v>
      </c>
      <c r="AS1955" s="293">
        <f t="shared" si="97"/>
        <v>5.2683799999999996</v>
      </c>
      <c r="AU1955" s="357"/>
    </row>
    <row r="1956" spans="2:47" ht="25.5">
      <c r="B1956" s="52">
        <v>1950</v>
      </c>
      <c r="C1956" s="334">
        <v>84132</v>
      </c>
      <c r="D1956" s="361" t="s">
        <v>3155</v>
      </c>
      <c r="E1956" s="55" t="s">
        <v>4506</v>
      </c>
      <c r="F1956" s="55" t="s">
        <v>4507</v>
      </c>
      <c r="G1956" s="54" t="s">
        <v>4422</v>
      </c>
      <c r="H1956" s="54" t="s">
        <v>4422</v>
      </c>
      <c r="I1956" s="54" t="s">
        <v>4422</v>
      </c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>
        <v>1</v>
      </c>
      <c r="AA1956" s="34">
        <v>3</v>
      </c>
      <c r="AB1956" s="34"/>
      <c r="AC1956" s="34"/>
      <c r="AD1956" s="34"/>
      <c r="AE1956" s="34"/>
      <c r="AF1956" s="34"/>
      <c r="AG1956" s="34"/>
      <c r="AH1956" s="34"/>
      <c r="AI1956" s="34"/>
      <c r="AJ1956" s="34">
        <v>1</v>
      </c>
      <c r="AK1956" s="34">
        <f t="shared" si="99"/>
        <v>3</v>
      </c>
      <c r="AL1956" s="34"/>
      <c r="AM1956" s="34"/>
      <c r="AN1956" s="34"/>
      <c r="AO1956" s="34"/>
      <c r="AP1956" s="293">
        <f>MAX(K1956,M1956,O1956,Q1956,S1956,U1956,W1956,Y1956,AA1956,AC1956,AE1956,AG1956,AI1956,AK1956,AM1956,AO1956)*VLOOKUP(I1956,'5.- Instrumental'!$B$6:$O$303,14,FALSE)</f>
        <v>0</v>
      </c>
      <c r="AQ1956" s="356">
        <f>VLOOKUP(C1956,'6.- Insumos'!$B$5:$K$2417,10,FALSE)</f>
        <v>4.5731966666666661</v>
      </c>
      <c r="AR1956" s="293">
        <f t="shared" si="98"/>
        <v>4.5731966666666661</v>
      </c>
      <c r="AS1956" s="293">
        <f t="shared" ref="AS1956:AS2019" si="100">AP1956++AQ1956</f>
        <v>4.5731966666666661</v>
      </c>
      <c r="AU1956" s="357"/>
    </row>
    <row r="1957" spans="2:47" ht="25.5">
      <c r="B1957" s="52">
        <v>1951</v>
      </c>
      <c r="C1957" s="334">
        <v>84133</v>
      </c>
      <c r="D1957" s="81" t="s">
        <v>4003</v>
      </c>
      <c r="E1957" s="55" t="s">
        <v>4506</v>
      </c>
      <c r="F1957" s="55" t="s">
        <v>4507</v>
      </c>
      <c r="G1957" s="54" t="s">
        <v>4422</v>
      </c>
      <c r="H1957" s="54" t="s">
        <v>4422</v>
      </c>
      <c r="I1957" s="54" t="s">
        <v>4422</v>
      </c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>
        <v>1</v>
      </c>
      <c r="AA1957" s="34">
        <v>3</v>
      </c>
      <c r="AB1957" s="34"/>
      <c r="AC1957" s="34"/>
      <c r="AD1957" s="34"/>
      <c r="AE1957" s="34"/>
      <c r="AF1957" s="34"/>
      <c r="AG1957" s="34"/>
      <c r="AH1957" s="34"/>
      <c r="AI1957" s="34"/>
      <c r="AJ1957" s="34">
        <v>1</v>
      </c>
      <c r="AK1957" s="34">
        <f t="shared" si="99"/>
        <v>3</v>
      </c>
      <c r="AL1957" s="34"/>
      <c r="AM1957" s="34"/>
      <c r="AN1957" s="34"/>
      <c r="AO1957" s="34"/>
      <c r="AP1957" s="293">
        <f>MAX(K1957,M1957,O1957,Q1957,S1957,U1957,W1957,Y1957,AA1957,AC1957,AE1957,AG1957,AI1957,AK1957,AM1957,AO1957)*VLOOKUP(I1957,'5.- Instrumental'!$B$6:$O$303,14,FALSE)</f>
        <v>0</v>
      </c>
      <c r="AQ1957" s="356">
        <f>VLOOKUP(C1957,'6.- Insumos'!$B$5:$K$2417,10,FALSE)</f>
        <v>3.7033</v>
      </c>
      <c r="AR1957" s="293">
        <f t="shared" si="98"/>
        <v>3.7033</v>
      </c>
      <c r="AS1957" s="293">
        <f t="shared" si="100"/>
        <v>3.7033</v>
      </c>
      <c r="AU1957" s="357"/>
    </row>
    <row r="1958" spans="2:47" ht="25.5">
      <c r="B1958" s="52">
        <v>1952</v>
      </c>
      <c r="C1958" s="334">
        <v>84135</v>
      </c>
      <c r="D1958" s="81" t="s">
        <v>4004</v>
      </c>
      <c r="E1958" s="55" t="s">
        <v>4506</v>
      </c>
      <c r="F1958" s="55" t="s">
        <v>4507</v>
      </c>
      <c r="G1958" s="54" t="s">
        <v>4422</v>
      </c>
      <c r="H1958" s="54" t="s">
        <v>4422</v>
      </c>
      <c r="I1958" s="54" t="s">
        <v>4422</v>
      </c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>
        <v>1</v>
      </c>
      <c r="AA1958" s="34">
        <v>3</v>
      </c>
      <c r="AB1958" s="34"/>
      <c r="AC1958" s="34"/>
      <c r="AD1958" s="34"/>
      <c r="AE1958" s="34"/>
      <c r="AF1958" s="34"/>
      <c r="AG1958" s="34"/>
      <c r="AH1958" s="34"/>
      <c r="AI1958" s="34"/>
      <c r="AJ1958" s="34">
        <v>1</v>
      </c>
      <c r="AK1958" s="34">
        <f t="shared" si="99"/>
        <v>3</v>
      </c>
      <c r="AL1958" s="34"/>
      <c r="AM1958" s="34"/>
      <c r="AN1958" s="34"/>
      <c r="AO1958" s="34"/>
      <c r="AP1958" s="293">
        <f>MAX(K1958,M1958,O1958,Q1958,S1958,U1958,W1958,Y1958,AA1958,AC1958,AE1958,AG1958,AI1958,AK1958,AM1958,AO1958)*VLOOKUP(I1958,'5.- Instrumental'!$B$6:$O$303,14,FALSE)</f>
        <v>0</v>
      </c>
      <c r="AQ1958" s="356">
        <f>VLOOKUP(C1958,'6.- Insumos'!$B$5:$K$2417,10,FALSE)</f>
        <v>20.273380000000003</v>
      </c>
      <c r="AR1958" s="293">
        <f t="shared" si="98"/>
        <v>20.273380000000003</v>
      </c>
      <c r="AS1958" s="293">
        <f t="shared" si="100"/>
        <v>20.273380000000003</v>
      </c>
      <c r="AU1958" s="357"/>
    </row>
    <row r="1959" spans="2:47" ht="25.5">
      <c r="B1959" s="52">
        <v>1953</v>
      </c>
      <c r="C1959" s="334">
        <v>84144</v>
      </c>
      <c r="D1959" s="81" t="s">
        <v>4005</v>
      </c>
      <c r="E1959" s="55" t="s">
        <v>4506</v>
      </c>
      <c r="F1959" s="55" t="s">
        <v>4507</v>
      </c>
      <c r="G1959" s="54" t="s">
        <v>4422</v>
      </c>
      <c r="H1959" s="54" t="s">
        <v>4422</v>
      </c>
      <c r="I1959" s="54" t="s">
        <v>4422</v>
      </c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>
        <v>1</v>
      </c>
      <c r="AA1959" s="34">
        <v>3</v>
      </c>
      <c r="AB1959" s="34"/>
      <c r="AC1959" s="34"/>
      <c r="AD1959" s="34"/>
      <c r="AE1959" s="34"/>
      <c r="AF1959" s="34"/>
      <c r="AG1959" s="34"/>
      <c r="AH1959" s="34"/>
      <c r="AI1959" s="34"/>
      <c r="AJ1959" s="34">
        <v>1</v>
      </c>
      <c r="AK1959" s="34">
        <f t="shared" si="99"/>
        <v>3</v>
      </c>
      <c r="AL1959" s="34"/>
      <c r="AM1959" s="34"/>
      <c r="AN1959" s="34"/>
      <c r="AO1959" s="34"/>
      <c r="AP1959" s="293">
        <f>MAX(K1959,M1959,O1959,Q1959,S1959,U1959,W1959,Y1959,AA1959,AC1959,AE1959,AG1959,AI1959,AK1959,AM1959,AO1959)*VLOOKUP(I1959,'5.- Instrumental'!$B$6:$O$303,14,FALSE)</f>
        <v>0</v>
      </c>
      <c r="AQ1959" s="356">
        <f>VLOOKUP(C1959,'6.- Insumos'!$B$5:$K$2417,10,FALSE)</f>
        <v>20.273380000000003</v>
      </c>
      <c r="AR1959" s="293">
        <f t="shared" si="98"/>
        <v>20.273380000000003</v>
      </c>
      <c r="AS1959" s="293">
        <f t="shared" si="100"/>
        <v>20.273380000000003</v>
      </c>
      <c r="AU1959" s="357"/>
    </row>
    <row r="1960" spans="2:47" ht="25.5">
      <c r="B1960" s="52">
        <v>1954</v>
      </c>
      <c r="C1960" s="334">
        <v>84145</v>
      </c>
      <c r="D1960" s="361" t="s">
        <v>4006</v>
      </c>
      <c r="E1960" s="55" t="s">
        <v>4506</v>
      </c>
      <c r="F1960" s="55" t="s">
        <v>4507</v>
      </c>
      <c r="G1960" s="54" t="s">
        <v>4422</v>
      </c>
      <c r="H1960" s="54" t="s">
        <v>4422</v>
      </c>
      <c r="I1960" s="54" t="s">
        <v>4422</v>
      </c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>
        <v>1</v>
      </c>
      <c r="AA1960" s="34">
        <v>3</v>
      </c>
      <c r="AB1960" s="34"/>
      <c r="AC1960" s="34"/>
      <c r="AD1960" s="34"/>
      <c r="AE1960" s="34"/>
      <c r="AF1960" s="34"/>
      <c r="AG1960" s="34"/>
      <c r="AH1960" s="34"/>
      <c r="AI1960" s="34"/>
      <c r="AJ1960" s="34">
        <v>1</v>
      </c>
      <c r="AK1960" s="34">
        <f t="shared" si="99"/>
        <v>3</v>
      </c>
      <c r="AL1960" s="34"/>
      <c r="AM1960" s="34"/>
      <c r="AN1960" s="34"/>
      <c r="AO1960" s="34"/>
      <c r="AP1960" s="293">
        <f>MAX(K1960,M1960,O1960,Q1960,S1960,U1960,W1960,Y1960,AA1960,AC1960,AE1960,AG1960,AI1960,AK1960,AM1960,AO1960)*VLOOKUP(I1960,'5.- Instrumental'!$B$6:$O$303,14,FALSE)</f>
        <v>0</v>
      </c>
      <c r="AQ1960" s="356">
        <f>VLOOKUP(C1960,'6.- Insumos'!$B$5:$K$2417,10,FALSE)</f>
        <v>5.2683799999999996</v>
      </c>
      <c r="AR1960" s="293">
        <f t="shared" si="98"/>
        <v>5.2683799999999996</v>
      </c>
      <c r="AS1960" s="293">
        <f t="shared" si="100"/>
        <v>5.2683799999999996</v>
      </c>
      <c r="AU1960" s="357"/>
    </row>
    <row r="1961" spans="2:47" ht="25.5">
      <c r="B1961" s="52">
        <v>1955</v>
      </c>
      <c r="C1961" s="334">
        <v>84146</v>
      </c>
      <c r="D1961" s="81" t="s">
        <v>4007</v>
      </c>
      <c r="E1961" s="55" t="s">
        <v>4506</v>
      </c>
      <c r="F1961" s="55" t="s">
        <v>4507</v>
      </c>
      <c r="G1961" s="54" t="s">
        <v>4422</v>
      </c>
      <c r="H1961" s="54" t="s">
        <v>4422</v>
      </c>
      <c r="I1961" s="54" t="s">
        <v>4422</v>
      </c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>
        <v>1</v>
      </c>
      <c r="AA1961" s="34">
        <v>3</v>
      </c>
      <c r="AB1961" s="34"/>
      <c r="AC1961" s="34"/>
      <c r="AD1961" s="34"/>
      <c r="AE1961" s="34"/>
      <c r="AF1961" s="34"/>
      <c r="AG1961" s="34"/>
      <c r="AH1961" s="34"/>
      <c r="AI1961" s="34"/>
      <c r="AJ1961" s="34">
        <v>1</v>
      </c>
      <c r="AK1961" s="34">
        <f t="shared" si="99"/>
        <v>3</v>
      </c>
      <c r="AL1961" s="34"/>
      <c r="AM1961" s="34"/>
      <c r="AN1961" s="34"/>
      <c r="AO1961" s="34"/>
      <c r="AP1961" s="293">
        <f>MAX(K1961,M1961,O1961,Q1961,S1961,U1961,W1961,Y1961,AA1961,AC1961,AE1961,AG1961,AI1961,AK1961,AM1961,AO1961)*VLOOKUP(I1961,'5.- Instrumental'!$B$6:$O$303,14,FALSE)</f>
        <v>0</v>
      </c>
      <c r="AQ1961" s="356">
        <f>VLOOKUP(C1961,'6.- Insumos'!$B$5:$K$2417,10,FALSE)</f>
        <v>20.273380000000003</v>
      </c>
      <c r="AR1961" s="293">
        <f t="shared" si="98"/>
        <v>20.273380000000003</v>
      </c>
      <c r="AS1961" s="293">
        <f t="shared" si="100"/>
        <v>20.273380000000003</v>
      </c>
      <c r="AU1961" s="357"/>
    </row>
    <row r="1962" spans="2:47" ht="25.5">
      <c r="B1962" s="52">
        <v>1956</v>
      </c>
      <c r="C1962" s="334">
        <v>84152</v>
      </c>
      <c r="D1962" s="81" t="s">
        <v>3156</v>
      </c>
      <c r="E1962" s="55" t="s">
        <v>2784</v>
      </c>
      <c r="F1962" s="55" t="s">
        <v>2785</v>
      </c>
      <c r="G1962" s="54" t="s">
        <v>4422</v>
      </c>
      <c r="H1962" s="54" t="s">
        <v>4422</v>
      </c>
      <c r="I1962" s="54" t="s">
        <v>4422</v>
      </c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>
        <v>1</v>
      </c>
      <c r="AA1962" s="34">
        <v>3</v>
      </c>
      <c r="AB1962" s="34"/>
      <c r="AC1962" s="34"/>
      <c r="AD1962" s="34"/>
      <c r="AE1962" s="34"/>
      <c r="AF1962" s="34"/>
      <c r="AG1962" s="34"/>
      <c r="AH1962" s="34"/>
      <c r="AI1962" s="34"/>
      <c r="AJ1962" s="34">
        <v>1</v>
      </c>
      <c r="AK1962" s="34">
        <f t="shared" si="99"/>
        <v>3</v>
      </c>
      <c r="AL1962" s="34"/>
      <c r="AM1962" s="34"/>
      <c r="AN1962" s="34"/>
      <c r="AO1962" s="34"/>
      <c r="AP1962" s="293">
        <f>MAX(K1962,M1962,O1962,Q1962,S1962,U1962,W1962,Y1962,AA1962,AC1962,AE1962,AG1962,AI1962,AK1962,AM1962,AO1962)*VLOOKUP(I1962,'5.- Instrumental'!$B$6:$O$303,14,FALSE)</f>
        <v>0</v>
      </c>
      <c r="AQ1962" s="356">
        <f>VLOOKUP(C1962,'6.- Insumos'!$B$5:$K$2417,10,FALSE)</f>
        <v>12.928380000000001</v>
      </c>
      <c r="AR1962" s="293">
        <f t="shared" si="98"/>
        <v>12.928380000000001</v>
      </c>
      <c r="AS1962" s="293">
        <f t="shared" si="100"/>
        <v>12.928380000000001</v>
      </c>
      <c r="AU1962" s="357"/>
    </row>
    <row r="1963" spans="2:47" ht="25.5">
      <c r="B1963" s="52">
        <v>1957</v>
      </c>
      <c r="C1963" s="334">
        <v>84154</v>
      </c>
      <c r="D1963" s="81" t="s">
        <v>3157</v>
      </c>
      <c r="E1963" s="55" t="s">
        <v>2784</v>
      </c>
      <c r="F1963" s="55" t="s">
        <v>2785</v>
      </c>
      <c r="G1963" s="54" t="s">
        <v>4422</v>
      </c>
      <c r="H1963" s="54" t="s">
        <v>4422</v>
      </c>
      <c r="I1963" s="54" t="s">
        <v>4422</v>
      </c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>
        <v>1</v>
      </c>
      <c r="AA1963" s="34">
        <v>3</v>
      </c>
      <c r="AB1963" s="34"/>
      <c r="AC1963" s="34"/>
      <c r="AD1963" s="34"/>
      <c r="AE1963" s="34"/>
      <c r="AF1963" s="34"/>
      <c r="AG1963" s="34"/>
      <c r="AH1963" s="34"/>
      <c r="AI1963" s="34"/>
      <c r="AJ1963" s="34">
        <v>1</v>
      </c>
      <c r="AK1963" s="34">
        <f t="shared" si="99"/>
        <v>3</v>
      </c>
      <c r="AL1963" s="34"/>
      <c r="AM1963" s="34"/>
      <c r="AN1963" s="34"/>
      <c r="AO1963" s="34"/>
      <c r="AP1963" s="293">
        <f>MAX(K1963,M1963,O1963,Q1963,S1963,U1963,W1963,Y1963,AA1963,AC1963,AE1963,AG1963,AI1963,AK1963,AM1963,AO1963)*VLOOKUP(I1963,'5.- Instrumental'!$B$6:$O$303,14,FALSE)</f>
        <v>0</v>
      </c>
      <c r="AQ1963" s="356">
        <f>VLOOKUP(C1963,'6.- Insumos'!$B$5:$K$2417,10,FALSE)</f>
        <v>12.928380000000001</v>
      </c>
      <c r="AR1963" s="293">
        <f t="shared" si="98"/>
        <v>12.928380000000001</v>
      </c>
      <c r="AS1963" s="293">
        <f t="shared" si="100"/>
        <v>12.928380000000001</v>
      </c>
      <c r="AU1963" s="357"/>
    </row>
    <row r="1964" spans="2:47" ht="25.5">
      <c r="B1964" s="52">
        <v>1958</v>
      </c>
      <c r="C1964" s="334">
        <v>84155</v>
      </c>
      <c r="D1964" s="81" t="s">
        <v>3158</v>
      </c>
      <c r="E1964" s="55" t="s">
        <v>4506</v>
      </c>
      <c r="F1964" s="55" t="s">
        <v>4507</v>
      </c>
      <c r="G1964" s="54" t="s">
        <v>4422</v>
      </c>
      <c r="H1964" s="54" t="s">
        <v>4422</v>
      </c>
      <c r="I1964" s="54" t="s">
        <v>4422</v>
      </c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>
        <v>1</v>
      </c>
      <c r="AA1964" s="34">
        <v>3</v>
      </c>
      <c r="AB1964" s="34"/>
      <c r="AC1964" s="34"/>
      <c r="AD1964" s="34"/>
      <c r="AE1964" s="34"/>
      <c r="AF1964" s="34"/>
      <c r="AG1964" s="34"/>
      <c r="AH1964" s="34"/>
      <c r="AI1964" s="34"/>
      <c r="AJ1964" s="34">
        <v>1</v>
      </c>
      <c r="AK1964" s="34">
        <f t="shared" si="99"/>
        <v>3</v>
      </c>
      <c r="AL1964" s="34"/>
      <c r="AM1964" s="34"/>
      <c r="AN1964" s="34"/>
      <c r="AO1964" s="34"/>
      <c r="AP1964" s="293">
        <f>MAX(K1964,M1964,O1964,Q1964,S1964,U1964,W1964,Y1964,AA1964,AC1964,AE1964,AG1964,AI1964,AK1964,AM1964,AO1964)*VLOOKUP(I1964,'5.- Instrumental'!$B$6:$O$303,14,FALSE)</f>
        <v>0</v>
      </c>
      <c r="AQ1964" s="356">
        <f>VLOOKUP(C1964,'6.- Insumos'!$B$5:$K$2417,10,FALSE)</f>
        <v>2.2683800000000001</v>
      </c>
      <c r="AR1964" s="293">
        <f t="shared" si="98"/>
        <v>2.2683800000000001</v>
      </c>
      <c r="AS1964" s="293">
        <f t="shared" si="100"/>
        <v>2.2683800000000001</v>
      </c>
      <c r="AU1964" s="357"/>
    </row>
    <row r="1965" spans="2:47" ht="25.5">
      <c r="B1965" s="52">
        <v>1959</v>
      </c>
      <c r="C1965" s="334">
        <v>84156</v>
      </c>
      <c r="D1965" s="81" t="s">
        <v>4009</v>
      </c>
      <c r="E1965" s="55" t="s">
        <v>4506</v>
      </c>
      <c r="F1965" s="55" t="s">
        <v>4507</v>
      </c>
      <c r="G1965" s="54" t="s">
        <v>4422</v>
      </c>
      <c r="H1965" s="54" t="s">
        <v>4422</v>
      </c>
      <c r="I1965" s="54" t="s">
        <v>4422</v>
      </c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>
        <v>1</v>
      </c>
      <c r="AA1965" s="34">
        <v>3</v>
      </c>
      <c r="AB1965" s="34"/>
      <c r="AC1965" s="34"/>
      <c r="AD1965" s="34"/>
      <c r="AE1965" s="34"/>
      <c r="AF1965" s="34"/>
      <c r="AG1965" s="34"/>
      <c r="AH1965" s="34"/>
      <c r="AI1965" s="34"/>
      <c r="AJ1965" s="34">
        <v>1</v>
      </c>
      <c r="AK1965" s="34">
        <f t="shared" si="99"/>
        <v>3</v>
      </c>
      <c r="AL1965" s="34"/>
      <c r="AM1965" s="34"/>
      <c r="AN1965" s="34"/>
      <c r="AO1965" s="34"/>
      <c r="AP1965" s="293">
        <f>MAX(K1965,M1965,O1965,Q1965,S1965,U1965,W1965,Y1965,AA1965,AC1965,AE1965,AG1965,AI1965,AK1965,AM1965,AO1965)*VLOOKUP(I1965,'5.- Instrumental'!$B$6:$O$303,14,FALSE)</f>
        <v>0</v>
      </c>
      <c r="AQ1965" s="356">
        <f>VLOOKUP(C1965,'6.- Insumos'!$B$5:$K$2417,10,FALSE)</f>
        <v>7.3143000000000011</v>
      </c>
      <c r="AR1965" s="293">
        <f t="shared" si="98"/>
        <v>7.3143000000000011</v>
      </c>
      <c r="AS1965" s="293">
        <f t="shared" si="100"/>
        <v>7.3143000000000011</v>
      </c>
      <c r="AU1965" s="357"/>
    </row>
    <row r="1966" spans="2:47" ht="25.5">
      <c r="B1966" s="52">
        <v>1960</v>
      </c>
      <c r="C1966" s="334">
        <v>84157</v>
      </c>
      <c r="D1966" s="81" t="s">
        <v>3159</v>
      </c>
      <c r="E1966" s="55" t="s">
        <v>4506</v>
      </c>
      <c r="F1966" s="55" t="s">
        <v>4507</v>
      </c>
      <c r="G1966" s="54" t="s">
        <v>4422</v>
      </c>
      <c r="H1966" s="54" t="s">
        <v>4422</v>
      </c>
      <c r="I1966" s="54" t="s">
        <v>4422</v>
      </c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>
        <v>1</v>
      </c>
      <c r="AA1966" s="34">
        <v>3</v>
      </c>
      <c r="AB1966" s="34"/>
      <c r="AC1966" s="34"/>
      <c r="AD1966" s="34"/>
      <c r="AE1966" s="34"/>
      <c r="AF1966" s="34"/>
      <c r="AG1966" s="34"/>
      <c r="AH1966" s="34"/>
      <c r="AI1966" s="34"/>
      <c r="AJ1966" s="34">
        <v>1</v>
      </c>
      <c r="AK1966" s="34">
        <f t="shared" si="99"/>
        <v>3</v>
      </c>
      <c r="AL1966" s="34"/>
      <c r="AM1966" s="34"/>
      <c r="AN1966" s="34"/>
      <c r="AO1966" s="34"/>
      <c r="AP1966" s="293">
        <f>MAX(K1966,M1966,O1966,Q1966,S1966,U1966,W1966,Y1966,AA1966,AC1966,AE1966,AG1966,AI1966,AK1966,AM1966,AO1966)*VLOOKUP(I1966,'5.- Instrumental'!$B$6:$O$303,14,FALSE)</f>
        <v>0</v>
      </c>
      <c r="AQ1966" s="356">
        <f>VLOOKUP(C1966,'6.- Insumos'!$B$5:$K$2417,10,FALSE)</f>
        <v>5.2683799999999996</v>
      </c>
      <c r="AR1966" s="293">
        <f t="shared" si="98"/>
        <v>5.2683799999999996</v>
      </c>
      <c r="AS1966" s="293">
        <f t="shared" si="100"/>
        <v>5.2683799999999996</v>
      </c>
      <c r="AU1966" s="357"/>
    </row>
    <row r="1967" spans="2:47" ht="38.25">
      <c r="B1967" s="52">
        <v>1961</v>
      </c>
      <c r="C1967" s="334">
        <v>84165</v>
      </c>
      <c r="D1967" s="81" t="s">
        <v>4008</v>
      </c>
      <c r="E1967" s="55" t="s">
        <v>4506</v>
      </c>
      <c r="F1967" s="55" t="s">
        <v>4507</v>
      </c>
      <c r="G1967" s="54" t="s">
        <v>4422</v>
      </c>
      <c r="H1967" s="54" t="s">
        <v>4422</v>
      </c>
      <c r="I1967" s="54" t="s">
        <v>4422</v>
      </c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>
        <v>1</v>
      </c>
      <c r="AA1967" s="34">
        <v>3</v>
      </c>
      <c r="AB1967" s="34"/>
      <c r="AC1967" s="34"/>
      <c r="AD1967" s="34"/>
      <c r="AE1967" s="34"/>
      <c r="AF1967" s="34"/>
      <c r="AG1967" s="34"/>
      <c r="AH1967" s="34"/>
      <c r="AI1967" s="34"/>
      <c r="AJ1967" s="34">
        <v>1</v>
      </c>
      <c r="AK1967" s="34">
        <f t="shared" si="99"/>
        <v>3</v>
      </c>
      <c r="AL1967" s="34"/>
      <c r="AM1967" s="34"/>
      <c r="AN1967" s="34"/>
      <c r="AO1967" s="34"/>
      <c r="AP1967" s="293">
        <f>MAX(K1967,M1967,O1967,Q1967,S1967,U1967,W1967,Y1967,AA1967,AC1967,AE1967,AG1967,AI1967,AK1967,AM1967,AO1967)*VLOOKUP(I1967,'5.- Instrumental'!$B$6:$O$303,14,FALSE)</f>
        <v>0</v>
      </c>
      <c r="AQ1967" s="356">
        <f>VLOOKUP(C1967,'6.- Insumos'!$B$5:$K$2417,10,FALSE)</f>
        <v>5.2683799999999996</v>
      </c>
      <c r="AR1967" s="293">
        <f t="shared" si="98"/>
        <v>5.2683799999999996</v>
      </c>
      <c r="AS1967" s="293">
        <f t="shared" si="100"/>
        <v>5.2683799999999996</v>
      </c>
      <c r="AU1967" s="357"/>
    </row>
    <row r="1968" spans="2:47" ht="25.5">
      <c r="B1968" s="52">
        <v>1962</v>
      </c>
      <c r="C1968" s="334">
        <v>84207</v>
      </c>
      <c r="D1968" s="81" t="s">
        <v>3160</v>
      </c>
      <c r="E1968" s="55" t="s">
        <v>4506</v>
      </c>
      <c r="F1968" s="55" t="s">
        <v>4507</v>
      </c>
      <c r="G1968" s="54" t="s">
        <v>4422</v>
      </c>
      <c r="H1968" s="54" t="s">
        <v>4422</v>
      </c>
      <c r="I1968" s="54" t="s">
        <v>4422</v>
      </c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>
        <v>1</v>
      </c>
      <c r="AA1968" s="34">
        <v>3</v>
      </c>
      <c r="AB1968" s="34"/>
      <c r="AC1968" s="34"/>
      <c r="AD1968" s="34"/>
      <c r="AE1968" s="34"/>
      <c r="AF1968" s="34"/>
      <c r="AG1968" s="34"/>
      <c r="AH1968" s="34"/>
      <c r="AI1968" s="34"/>
      <c r="AJ1968" s="34">
        <v>1</v>
      </c>
      <c r="AK1968" s="34">
        <f t="shared" si="99"/>
        <v>3</v>
      </c>
      <c r="AL1968" s="34"/>
      <c r="AM1968" s="34"/>
      <c r="AN1968" s="34"/>
      <c r="AO1968" s="34"/>
      <c r="AP1968" s="293">
        <f>MAX(K1968,M1968,O1968,Q1968,S1968,U1968,W1968,Y1968,AA1968,AC1968,AE1968,AG1968,AI1968,AK1968,AM1968,AO1968)*VLOOKUP(I1968,'5.- Instrumental'!$B$6:$O$303,14,FALSE)</f>
        <v>0</v>
      </c>
      <c r="AQ1968" s="356">
        <f>VLOOKUP(C1968,'6.- Insumos'!$B$5:$K$2417,10,FALSE)</f>
        <v>5.2683799999999996</v>
      </c>
      <c r="AR1968" s="293">
        <f t="shared" si="98"/>
        <v>5.2683799999999996</v>
      </c>
      <c r="AS1968" s="293">
        <f t="shared" si="100"/>
        <v>5.2683799999999996</v>
      </c>
      <c r="AU1968" s="357"/>
    </row>
    <row r="1969" spans="2:47" ht="25.5">
      <c r="B1969" s="52">
        <v>1963</v>
      </c>
      <c r="C1969" s="334">
        <v>84220</v>
      </c>
      <c r="D1969" s="81" t="s">
        <v>4010</v>
      </c>
      <c r="E1969" s="55" t="s">
        <v>4506</v>
      </c>
      <c r="F1969" s="55" t="s">
        <v>4507</v>
      </c>
      <c r="G1969" s="54" t="s">
        <v>4422</v>
      </c>
      <c r="H1969" s="54" t="s">
        <v>4422</v>
      </c>
      <c r="I1969" s="54" t="s">
        <v>4422</v>
      </c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>
        <v>1</v>
      </c>
      <c r="AA1969" s="34">
        <v>3</v>
      </c>
      <c r="AB1969" s="34"/>
      <c r="AC1969" s="34"/>
      <c r="AD1969" s="34"/>
      <c r="AE1969" s="34"/>
      <c r="AF1969" s="34"/>
      <c r="AG1969" s="34"/>
      <c r="AH1969" s="34"/>
      <c r="AI1969" s="34"/>
      <c r="AJ1969" s="34">
        <v>1</v>
      </c>
      <c r="AK1969" s="34">
        <f t="shared" si="99"/>
        <v>3</v>
      </c>
      <c r="AL1969" s="34"/>
      <c r="AM1969" s="34"/>
      <c r="AN1969" s="34"/>
      <c r="AO1969" s="34"/>
      <c r="AP1969" s="293">
        <f>MAX(K1969,M1969,O1969,Q1969,S1969,U1969,W1969,Y1969,AA1969,AC1969,AE1969,AG1969,AI1969,AK1969,AM1969,AO1969)*VLOOKUP(I1969,'5.- Instrumental'!$B$6:$O$303,14,FALSE)</f>
        <v>0</v>
      </c>
      <c r="AQ1969" s="356">
        <f>VLOOKUP(C1969,'6.- Insumos'!$B$5:$K$2417,10,FALSE)</f>
        <v>5.2683799999999996</v>
      </c>
      <c r="AR1969" s="293">
        <f t="shared" si="98"/>
        <v>5.2683799999999996</v>
      </c>
      <c r="AS1969" s="293">
        <f t="shared" si="100"/>
        <v>5.2683799999999996</v>
      </c>
      <c r="AU1969" s="357"/>
    </row>
    <row r="1970" spans="2:47" ht="25.5">
      <c r="B1970" s="52">
        <v>1964</v>
      </c>
      <c r="C1970" s="334">
        <v>84244</v>
      </c>
      <c r="D1970" s="81" t="s">
        <v>4011</v>
      </c>
      <c r="E1970" s="55" t="s">
        <v>4506</v>
      </c>
      <c r="F1970" s="55" t="s">
        <v>4507</v>
      </c>
      <c r="G1970" s="54" t="s">
        <v>4422</v>
      </c>
      <c r="H1970" s="54" t="s">
        <v>4422</v>
      </c>
      <c r="I1970" s="54" t="s">
        <v>4422</v>
      </c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>
        <v>1</v>
      </c>
      <c r="AA1970" s="34">
        <v>3</v>
      </c>
      <c r="AB1970" s="34"/>
      <c r="AC1970" s="34"/>
      <c r="AD1970" s="34"/>
      <c r="AE1970" s="34"/>
      <c r="AF1970" s="34"/>
      <c r="AG1970" s="34"/>
      <c r="AH1970" s="34"/>
      <c r="AI1970" s="34"/>
      <c r="AJ1970" s="34">
        <v>1</v>
      </c>
      <c r="AK1970" s="34">
        <f t="shared" si="99"/>
        <v>3</v>
      </c>
      <c r="AL1970" s="34"/>
      <c r="AM1970" s="34"/>
      <c r="AN1970" s="34"/>
      <c r="AO1970" s="34"/>
      <c r="AP1970" s="293">
        <f>MAX(K1970,M1970,O1970,Q1970,S1970,U1970,W1970,Y1970,AA1970,AC1970,AE1970,AG1970,AI1970,AK1970,AM1970,AO1970)*VLOOKUP(I1970,'5.- Instrumental'!$B$6:$O$303,14,FALSE)</f>
        <v>0</v>
      </c>
      <c r="AQ1970" s="356">
        <f>VLOOKUP(C1970,'6.- Insumos'!$B$5:$K$2417,10,FALSE)</f>
        <v>5.2683799999999996</v>
      </c>
      <c r="AR1970" s="293">
        <f t="shared" si="98"/>
        <v>5.2683799999999996</v>
      </c>
      <c r="AS1970" s="293">
        <f t="shared" si="100"/>
        <v>5.2683799999999996</v>
      </c>
      <c r="AU1970" s="357"/>
    </row>
    <row r="1971" spans="2:47" ht="25.5">
      <c r="B1971" s="52">
        <v>1965</v>
      </c>
      <c r="C1971" s="334">
        <v>84295</v>
      </c>
      <c r="D1971" s="81" t="s">
        <v>3161</v>
      </c>
      <c r="E1971" s="55" t="s">
        <v>4506</v>
      </c>
      <c r="F1971" s="55" t="s">
        <v>4507</v>
      </c>
      <c r="G1971" s="54" t="s">
        <v>4422</v>
      </c>
      <c r="H1971" s="54" t="s">
        <v>4422</v>
      </c>
      <c r="I1971" s="54" t="s">
        <v>4422</v>
      </c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>
        <v>1</v>
      </c>
      <c r="AA1971" s="34">
        <v>3</v>
      </c>
      <c r="AB1971" s="34"/>
      <c r="AC1971" s="34"/>
      <c r="AD1971" s="34"/>
      <c r="AE1971" s="34"/>
      <c r="AF1971" s="34"/>
      <c r="AG1971" s="34"/>
      <c r="AH1971" s="34"/>
      <c r="AI1971" s="34"/>
      <c r="AJ1971" s="34">
        <v>1</v>
      </c>
      <c r="AK1971" s="34">
        <f t="shared" si="99"/>
        <v>3</v>
      </c>
      <c r="AL1971" s="34"/>
      <c r="AM1971" s="34"/>
      <c r="AN1971" s="34"/>
      <c r="AO1971" s="34"/>
      <c r="AP1971" s="293">
        <f>MAX(K1971,M1971,O1971,Q1971,S1971,U1971,W1971,Y1971,AA1971,AC1971,AE1971,AG1971,AI1971,AK1971,AM1971,AO1971)*VLOOKUP(I1971,'5.- Instrumental'!$B$6:$O$303,14,FALSE)</f>
        <v>0</v>
      </c>
      <c r="AQ1971" s="356">
        <f>VLOOKUP(C1971,'6.- Insumos'!$B$5:$K$2417,10,FALSE)</f>
        <v>2.6531966666666662</v>
      </c>
      <c r="AR1971" s="293">
        <f t="shared" si="98"/>
        <v>2.6531966666666662</v>
      </c>
      <c r="AS1971" s="293">
        <f t="shared" si="100"/>
        <v>2.6531966666666662</v>
      </c>
      <c r="AU1971" s="357"/>
    </row>
    <row r="1972" spans="2:47" ht="25.5">
      <c r="B1972" s="52">
        <v>1966</v>
      </c>
      <c r="C1972" s="334">
        <v>84300</v>
      </c>
      <c r="D1972" s="81" t="s">
        <v>4012</v>
      </c>
      <c r="E1972" s="55" t="s">
        <v>4506</v>
      </c>
      <c r="F1972" s="55" t="s">
        <v>4507</v>
      </c>
      <c r="G1972" s="54" t="s">
        <v>4422</v>
      </c>
      <c r="H1972" s="54" t="s">
        <v>4422</v>
      </c>
      <c r="I1972" s="54" t="s">
        <v>4422</v>
      </c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>
        <v>1</v>
      </c>
      <c r="AA1972" s="34">
        <v>5</v>
      </c>
      <c r="AB1972" s="34"/>
      <c r="AC1972" s="34"/>
      <c r="AD1972" s="34"/>
      <c r="AE1972" s="34"/>
      <c r="AF1972" s="34"/>
      <c r="AG1972" s="34"/>
      <c r="AH1972" s="34"/>
      <c r="AI1972" s="34"/>
      <c r="AJ1972" s="34">
        <v>1</v>
      </c>
      <c r="AK1972" s="34">
        <f t="shared" si="99"/>
        <v>5</v>
      </c>
      <c r="AL1972" s="34"/>
      <c r="AM1972" s="34"/>
      <c r="AN1972" s="34"/>
      <c r="AO1972" s="34"/>
      <c r="AP1972" s="293">
        <f>MAX(K1972,M1972,O1972,Q1972,S1972,U1972,W1972,Y1972,AA1972,AC1972,AE1972,AG1972,AI1972,AK1972,AM1972,AO1972)*VLOOKUP(I1972,'5.- Instrumental'!$B$6:$O$303,14,FALSE)</f>
        <v>0</v>
      </c>
      <c r="AQ1972" s="356">
        <f>VLOOKUP(C1972,'6.- Insumos'!$B$5:$K$2417,10,FALSE)</f>
        <v>3.6966000000000001</v>
      </c>
      <c r="AR1972" s="293">
        <f t="shared" si="98"/>
        <v>3.6966000000000001</v>
      </c>
      <c r="AS1972" s="293">
        <f t="shared" si="100"/>
        <v>3.6966000000000001</v>
      </c>
      <c r="AU1972" s="357"/>
    </row>
    <row r="1973" spans="2:47" ht="25.5">
      <c r="B1973" s="52">
        <v>1967</v>
      </c>
      <c r="C1973" s="334">
        <v>84305</v>
      </c>
      <c r="D1973" s="81" t="s">
        <v>4013</v>
      </c>
      <c r="E1973" s="55" t="s">
        <v>4506</v>
      </c>
      <c r="F1973" s="55" t="s">
        <v>4507</v>
      </c>
      <c r="G1973" s="54" t="s">
        <v>4422</v>
      </c>
      <c r="H1973" s="54" t="s">
        <v>4422</v>
      </c>
      <c r="I1973" s="54" t="s">
        <v>4422</v>
      </c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>
        <v>1</v>
      </c>
      <c r="AA1973" s="34">
        <v>3</v>
      </c>
      <c r="AB1973" s="34"/>
      <c r="AC1973" s="34"/>
      <c r="AD1973" s="34"/>
      <c r="AE1973" s="34"/>
      <c r="AF1973" s="34"/>
      <c r="AG1973" s="34"/>
      <c r="AH1973" s="34"/>
      <c r="AI1973" s="34"/>
      <c r="AJ1973" s="34">
        <v>1</v>
      </c>
      <c r="AK1973" s="34">
        <f t="shared" si="99"/>
        <v>3</v>
      </c>
      <c r="AL1973" s="34"/>
      <c r="AM1973" s="34"/>
      <c r="AN1973" s="34"/>
      <c r="AO1973" s="34"/>
      <c r="AP1973" s="293">
        <f>MAX(K1973,M1973,O1973,Q1973,S1973,U1973,W1973,Y1973,AA1973,AC1973,AE1973,AG1973,AI1973,AK1973,AM1973,AO1973)*VLOOKUP(I1973,'5.- Instrumental'!$B$6:$O$303,14,FALSE)</f>
        <v>0</v>
      </c>
      <c r="AQ1973" s="356">
        <f>VLOOKUP(C1973,'6.- Insumos'!$B$5:$K$2417,10,FALSE)</f>
        <v>5.2683799999999996</v>
      </c>
      <c r="AR1973" s="293">
        <f t="shared" si="98"/>
        <v>5.2683799999999996</v>
      </c>
      <c r="AS1973" s="293">
        <f t="shared" si="100"/>
        <v>5.2683799999999996</v>
      </c>
      <c r="AU1973" s="357"/>
    </row>
    <row r="1974" spans="2:47" ht="25.5">
      <c r="B1974" s="52">
        <v>1968</v>
      </c>
      <c r="C1974" s="334">
        <v>84376</v>
      </c>
      <c r="D1974" s="361" t="s">
        <v>4014</v>
      </c>
      <c r="E1974" s="55" t="s">
        <v>4506</v>
      </c>
      <c r="F1974" s="55" t="s">
        <v>4507</v>
      </c>
      <c r="G1974" s="54" t="s">
        <v>4422</v>
      </c>
      <c r="H1974" s="54" t="s">
        <v>4422</v>
      </c>
      <c r="I1974" s="54" t="s">
        <v>4422</v>
      </c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>
        <v>1</v>
      </c>
      <c r="AA1974" s="34">
        <v>5</v>
      </c>
      <c r="AB1974" s="34"/>
      <c r="AC1974" s="34"/>
      <c r="AD1974" s="34"/>
      <c r="AE1974" s="34"/>
      <c r="AF1974" s="34"/>
      <c r="AG1974" s="34"/>
      <c r="AH1974" s="34"/>
      <c r="AI1974" s="34"/>
      <c r="AJ1974" s="34">
        <v>1</v>
      </c>
      <c r="AK1974" s="34">
        <f t="shared" si="99"/>
        <v>5</v>
      </c>
      <c r="AL1974" s="34"/>
      <c r="AM1974" s="34"/>
      <c r="AN1974" s="34"/>
      <c r="AO1974" s="34"/>
      <c r="AP1974" s="293">
        <f>MAX(K1974,M1974,O1974,Q1974,S1974,U1974,W1974,Y1974,AA1974,AC1974,AE1974,AG1974,AI1974,AK1974,AM1974,AO1974)*VLOOKUP(I1974,'5.- Instrumental'!$B$6:$O$303,14,FALSE)</f>
        <v>0</v>
      </c>
      <c r="AQ1974" s="356">
        <f>VLOOKUP(C1974,'6.- Insumos'!$B$5:$K$2417,10,FALSE)</f>
        <v>5.2683799999999996</v>
      </c>
      <c r="AR1974" s="293">
        <f t="shared" si="98"/>
        <v>5.2683799999999996</v>
      </c>
      <c r="AS1974" s="293">
        <f t="shared" si="100"/>
        <v>5.2683799999999996</v>
      </c>
      <c r="AU1974" s="357"/>
    </row>
    <row r="1975" spans="2:47" ht="25.5">
      <c r="B1975" s="52">
        <v>1969</v>
      </c>
      <c r="C1975" s="334">
        <v>84402</v>
      </c>
      <c r="D1975" s="361" t="s">
        <v>3162</v>
      </c>
      <c r="E1975" s="55" t="s">
        <v>4506</v>
      </c>
      <c r="F1975" s="55" t="s">
        <v>4507</v>
      </c>
      <c r="G1975" s="54" t="s">
        <v>4422</v>
      </c>
      <c r="H1975" s="54" t="s">
        <v>4422</v>
      </c>
      <c r="I1975" s="54" t="s">
        <v>4422</v>
      </c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>
        <v>1</v>
      </c>
      <c r="AA1975" s="34">
        <v>3</v>
      </c>
      <c r="AB1975" s="34"/>
      <c r="AC1975" s="34"/>
      <c r="AD1975" s="34"/>
      <c r="AE1975" s="34"/>
      <c r="AF1975" s="34"/>
      <c r="AG1975" s="34"/>
      <c r="AH1975" s="34"/>
      <c r="AI1975" s="34"/>
      <c r="AJ1975" s="34">
        <v>1</v>
      </c>
      <c r="AK1975" s="34">
        <f t="shared" si="99"/>
        <v>3</v>
      </c>
      <c r="AL1975" s="34"/>
      <c r="AM1975" s="34"/>
      <c r="AN1975" s="34"/>
      <c r="AO1975" s="34"/>
      <c r="AP1975" s="293">
        <f>MAX(K1975,M1975,O1975,Q1975,S1975,U1975,W1975,Y1975,AA1975,AC1975,AE1975,AG1975,AI1975,AK1975,AM1975,AO1975)*VLOOKUP(I1975,'5.- Instrumental'!$B$6:$O$303,14,FALSE)</f>
        <v>0</v>
      </c>
      <c r="AQ1975" s="356">
        <f>VLOOKUP(C1975,'6.- Insumos'!$B$5:$K$2417,10,FALSE)</f>
        <v>19.363379999999999</v>
      </c>
      <c r="AR1975" s="293">
        <f t="shared" si="98"/>
        <v>19.363379999999999</v>
      </c>
      <c r="AS1975" s="293">
        <f t="shared" si="100"/>
        <v>19.363379999999999</v>
      </c>
      <c r="AU1975" s="357"/>
    </row>
    <row r="1976" spans="2:47" ht="25.5">
      <c r="B1976" s="52">
        <v>1970</v>
      </c>
      <c r="C1976" s="334">
        <v>84403</v>
      </c>
      <c r="D1976" s="81" t="s">
        <v>4015</v>
      </c>
      <c r="E1976" s="55" t="s">
        <v>4506</v>
      </c>
      <c r="F1976" s="55" t="s">
        <v>4507</v>
      </c>
      <c r="G1976" s="54" t="s">
        <v>4422</v>
      </c>
      <c r="H1976" s="54" t="s">
        <v>4422</v>
      </c>
      <c r="I1976" s="54" t="s">
        <v>4422</v>
      </c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>
        <v>1</v>
      </c>
      <c r="AA1976" s="34">
        <v>3</v>
      </c>
      <c r="AB1976" s="34"/>
      <c r="AC1976" s="34"/>
      <c r="AD1976" s="34"/>
      <c r="AE1976" s="34"/>
      <c r="AF1976" s="34"/>
      <c r="AG1976" s="34"/>
      <c r="AH1976" s="34"/>
      <c r="AI1976" s="34"/>
      <c r="AJ1976" s="34">
        <v>1</v>
      </c>
      <c r="AK1976" s="34">
        <f t="shared" si="99"/>
        <v>3</v>
      </c>
      <c r="AL1976" s="34"/>
      <c r="AM1976" s="34"/>
      <c r="AN1976" s="34"/>
      <c r="AO1976" s="34"/>
      <c r="AP1976" s="293">
        <f>MAX(K1976,M1976,O1976,Q1976,S1976,U1976,W1976,Y1976,AA1976,AC1976,AE1976,AG1976,AI1976,AK1976,AM1976,AO1976)*VLOOKUP(I1976,'5.- Instrumental'!$B$6:$O$303,14,FALSE)</f>
        <v>0</v>
      </c>
      <c r="AQ1976" s="356">
        <f>VLOOKUP(C1976,'6.- Insumos'!$B$5:$K$2417,10,FALSE)</f>
        <v>19.363379999999999</v>
      </c>
      <c r="AR1976" s="293">
        <f t="shared" si="98"/>
        <v>19.363379999999999</v>
      </c>
      <c r="AS1976" s="293">
        <f t="shared" si="100"/>
        <v>19.363379999999999</v>
      </c>
      <c r="AU1976" s="357"/>
    </row>
    <row r="1977" spans="2:47" ht="25.5">
      <c r="B1977" s="52">
        <v>1971</v>
      </c>
      <c r="C1977" s="334">
        <v>84432</v>
      </c>
      <c r="D1977" s="81" t="s">
        <v>4016</v>
      </c>
      <c r="E1977" s="55" t="s">
        <v>4506</v>
      </c>
      <c r="F1977" s="55" t="s">
        <v>4507</v>
      </c>
      <c r="G1977" s="54" t="s">
        <v>4422</v>
      </c>
      <c r="H1977" s="54" t="s">
        <v>4422</v>
      </c>
      <c r="I1977" s="54" t="s">
        <v>4422</v>
      </c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>
        <v>1</v>
      </c>
      <c r="AA1977" s="34">
        <v>3</v>
      </c>
      <c r="AB1977" s="34"/>
      <c r="AC1977" s="34"/>
      <c r="AD1977" s="34"/>
      <c r="AE1977" s="34"/>
      <c r="AF1977" s="34"/>
      <c r="AG1977" s="34"/>
      <c r="AH1977" s="34"/>
      <c r="AI1977" s="34"/>
      <c r="AJ1977" s="34">
        <v>1</v>
      </c>
      <c r="AK1977" s="34">
        <f t="shared" si="99"/>
        <v>3</v>
      </c>
      <c r="AL1977" s="34"/>
      <c r="AM1977" s="34"/>
      <c r="AN1977" s="34"/>
      <c r="AO1977" s="34"/>
      <c r="AP1977" s="293">
        <f>MAX(K1977,M1977,O1977,Q1977,S1977,U1977,W1977,Y1977,AA1977,AC1977,AE1977,AG1977,AI1977,AK1977,AM1977,AO1977)*VLOOKUP(I1977,'5.- Instrumental'!$B$6:$O$303,14,FALSE)</f>
        <v>0</v>
      </c>
      <c r="AQ1977" s="356">
        <f>VLOOKUP(C1977,'6.- Insumos'!$B$5:$K$2417,10,FALSE)</f>
        <v>16.77338</v>
      </c>
      <c r="AR1977" s="293">
        <f t="shared" si="98"/>
        <v>16.77338</v>
      </c>
      <c r="AS1977" s="293">
        <f t="shared" si="100"/>
        <v>16.77338</v>
      </c>
      <c r="AU1977" s="357"/>
    </row>
    <row r="1978" spans="2:47" ht="25.5">
      <c r="B1978" s="52">
        <v>1972</v>
      </c>
      <c r="C1978" s="334">
        <v>84436</v>
      </c>
      <c r="D1978" s="81" t="s">
        <v>3286</v>
      </c>
      <c r="E1978" s="55" t="s">
        <v>4506</v>
      </c>
      <c r="F1978" s="55" t="s">
        <v>4507</v>
      </c>
      <c r="G1978" s="54" t="s">
        <v>4422</v>
      </c>
      <c r="H1978" s="54" t="s">
        <v>4422</v>
      </c>
      <c r="I1978" s="54" t="s">
        <v>4422</v>
      </c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>
        <v>1</v>
      </c>
      <c r="AA1978" s="34">
        <v>3</v>
      </c>
      <c r="AB1978" s="34"/>
      <c r="AC1978" s="34"/>
      <c r="AD1978" s="34"/>
      <c r="AE1978" s="34"/>
      <c r="AF1978" s="34"/>
      <c r="AG1978" s="34"/>
      <c r="AH1978" s="34"/>
      <c r="AI1978" s="34"/>
      <c r="AJ1978" s="34">
        <v>1</v>
      </c>
      <c r="AK1978" s="34">
        <f t="shared" si="99"/>
        <v>3</v>
      </c>
      <c r="AL1978" s="34"/>
      <c r="AM1978" s="34"/>
      <c r="AN1978" s="34"/>
      <c r="AO1978" s="34"/>
      <c r="AP1978" s="293">
        <f>MAX(K1978,M1978,O1978,Q1978,S1978,U1978,W1978,Y1978,AA1978,AC1978,AE1978,AG1978,AI1978,AK1978,AM1978,AO1978)*VLOOKUP(I1978,'5.- Instrumental'!$B$6:$O$303,14,FALSE)</f>
        <v>0</v>
      </c>
      <c r="AQ1978" s="356">
        <f>VLOOKUP(C1978,'6.- Insumos'!$B$5:$K$2417,10,FALSE)</f>
        <v>11.17338</v>
      </c>
      <c r="AR1978" s="293">
        <f t="shared" si="98"/>
        <v>11.17338</v>
      </c>
      <c r="AS1978" s="293">
        <f t="shared" si="100"/>
        <v>11.17338</v>
      </c>
      <c r="AU1978" s="357"/>
    </row>
    <row r="1979" spans="2:47" ht="25.5">
      <c r="B1979" s="52">
        <v>1973</v>
      </c>
      <c r="C1979" s="334">
        <v>84439</v>
      </c>
      <c r="D1979" s="81" t="s">
        <v>3287</v>
      </c>
      <c r="E1979" s="55" t="s">
        <v>4506</v>
      </c>
      <c r="F1979" s="55" t="s">
        <v>4507</v>
      </c>
      <c r="G1979" s="54" t="s">
        <v>4422</v>
      </c>
      <c r="H1979" s="54" t="s">
        <v>4422</v>
      </c>
      <c r="I1979" s="54" t="s">
        <v>4422</v>
      </c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>
        <v>1</v>
      </c>
      <c r="AA1979" s="34">
        <v>3</v>
      </c>
      <c r="AB1979" s="34"/>
      <c r="AC1979" s="34"/>
      <c r="AD1979" s="34"/>
      <c r="AE1979" s="34"/>
      <c r="AF1979" s="34"/>
      <c r="AG1979" s="34"/>
      <c r="AH1979" s="34"/>
      <c r="AI1979" s="34"/>
      <c r="AJ1979" s="34">
        <v>1</v>
      </c>
      <c r="AK1979" s="34">
        <f t="shared" si="99"/>
        <v>3</v>
      </c>
      <c r="AL1979" s="34"/>
      <c r="AM1979" s="34"/>
      <c r="AN1979" s="34"/>
      <c r="AO1979" s="34"/>
      <c r="AP1979" s="293">
        <f>MAX(K1979,M1979,O1979,Q1979,S1979,U1979,W1979,Y1979,AA1979,AC1979,AE1979,AG1979,AI1979,AK1979,AM1979,AO1979)*VLOOKUP(I1979,'5.- Instrumental'!$B$6:$O$303,14,FALSE)</f>
        <v>0</v>
      </c>
      <c r="AQ1979" s="356">
        <f>VLOOKUP(C1979,'6.- Insumos'!$B$5:$K$2417,10,FALSE)</f>
        <v>9.1733799999999999</v>
      </c>
      <c r="AR1979" s="293">
        <f t="shared" si="98"/>
        <v>9.1733799999999999</v>
      </c>
      <c r="AS1979" s="293">
        <f t="shared" si="100"/>
        <v>9.1733799999999999</v>
      </c>
      <c r="AU1979" s="357"/>
    </row>
    <row r="1980" spans="2:47" ht="25.5">
      <c r="B1980" s="52">
        <v>1974</v>
      </c>
      <c r="C1980" s="334">
        <v>84442</v>
      </c>
      <c r="D1980" s="81" t="s">
        <v>3163</v>
      </c>
      <c r="E1980" s="55" t="s">
        <v>4506</v>
      </c>
      <c r="F1980" s="55" t="s">
        <v>4507</v>
      </c>
      <c r="G1980" s="54" t="s">
        <v>4422</v>
      </c>
      <c r="H1980" s="54" t="s">
        <v>4422</v>
      </c>
      <c r="I1980" s="54" t="s">
        <v>4422</v>
      </c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>
        <v>1</v>
      </c>
      <c r="AA1980" s="34">
        <v>3</v>
      </c>
      <c r="AB1980" s="34"/>
      <c r="AC1980" s="34"/>
      <c r="AD1980" s="34"/>
      <c r="AE1980" s="34"/>
      <c r="AF1980" s="34"/>
      <c r="AG1980" s="34"/>
      <c r="AH1980" s="34"/>
      <c r="AI1980" s="34"/>
      <c r="AJ1980" s="34">
        <v>1</v>
      </c>
      <c r="AK1980" s="34">
        <f t="shared" si="99"/>
        <v>3</v>
      </c>
      <c r="AL1980" s="34"/>
      <c r="AM1980" s="34"/>
      <c r="AN1980" s="34"/>
      <c r="AO1980" s="34"/>
      <c r="AP1980" s="293">
        <f>MAX(K1980,M1980,O1980,Q1980,S1980,U1980,W1980,Y1980,AA1980,AC1980,AE1980,AG1980,AI1980,AK1980,AM1980,AO1980)*VLOOKUP(I1980,'5.- Instrumental'!$B$6:$O$303,14,FALSE)</f>
        <v>0</v>
      </c>
      <c r="AQ1980" s="356">
        <f>VLOOKUP(C1980,'6.- Insumos'!$B$5:$K$2417,10,FALSE)</f>
        <v>5.2683799999999996</v>
      </c>
      <c r="AR1980" s="293">
        <f t="shared" ref="AR1980:AR2043" si="101">AP1980+AQ1980</f>
        <v>5.2683799999999996</v>
      </c>
      <c r="AS1980" s="293">
        <f t="shared" si="100"/>
        <v>5.2683799999999996</v>
      </c>
      <c r="AU1980" s="357"/>
    </row>
    <row r="1981" spans="2:47" ht="25.5">
      <c r="B1981" s="52">
        <v>1975</v>
      </c>
      <c r="C1981" s="334">
        <v>84443</v>
      </c>
      <c r="D1981" s="81" t="s">
        <v>3164</v>
      </c>
      <c r="E1981" s="55" t="s">
        <v>4506</v>
      </c>
      <c r="F1981" s="55" t="s">
        <v>4507</v>
      </c>
      <c r="G1981" s="54" t="s">
        <v>4422</v>
      </c>
      <c r="H1981" s="54" t="s">
        <v>4422</v>
      </c>
      <c r="I1981" s="54" t="s">
        <v>4422</v>
      </c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>
        <v>1</v>
      </c>
      <c r="AA1981" s="34">
        <v>3</v>
      </c>
      <c r="AB1981" s="34"/>
      <c r="AC1981" s="34"/>
      <c r="AD1981" s="34"/>
      <c r="AE1981" s="34"/>
      <c r="AF1981" s="34"/>
      <c r="AG1981" s="34"/>
      <c r="AH1981" s="34"/>
      <c r="AI1981" s="34"/>
      <c r="AJ1981" s="34">
        <v>1</v>
      </c>
      <c r="AK1981" s="34">
        <f t="shared" si="99"/>
        <v>3</v>
      </c>
      <c r="AL1981" s="34"/>
      <c r="AM1981" s="34"/>
      <c r="AN1981" s="34"/>
      <c r="AO1981" s="34"/>
      <c r="AP1981" s="293">
        <f>MAX(K1981,M1981,O1981,Q1981,S1981,U1981,W1981,Y1981,AA1981,AC1981,AE1981,AG1981,AI1981,AK1981,AM1981,AO1981)*VLOOKUP(I1981,'5.- Instrumental'!$B$6:$O$303,14,FALSE)</f>
        <v>0</v>
      </c>
      <c r="AQ1981" s="356">
        <f>VLOOKUP(C1981,'6.- Insumos'!$B$5:$K$2417,10,FALSE)</f>
        <v>15.42338</v>
      </c>
      <c r="AR1981" s="293">
        <f t="shared" si="101"/>
        <v>15.42338</v>
      </c>
      <c r="AS1981" s="293">
        <f t="shared" si="100"/>
        <v>15.42338</v>
      </c>
      <c r="AU1981" s="357"/>
    </row>
    <row r="1982" spans="2:47" ht="25.5">
      <c r="B1982" s="52">
        <v>1976</v>
      </c>
      <c r="C1982" s="334">
        <v>84450</v>
      </c>
      <c r="D1982" s="81" t="s">
        <v>3165</v>
      </c>
      <c r="E1982" s="55" t="s">
        <v>4506</v>
      </c>
      <c r="F1982" s="55" t="s">
        <v>4507</v>
      </c>
      <c r="G1982" s="54" t="s">
        <v>4422</v>
      </c>
      <c r="H1982" s="54" t="s">
        <v>4422</v>
      </c>
      <c r="I1982" s="54" t="s">
        <v>4422</v>
      </c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>
        <v>1</v>
      </c>
      <c r="AA1982" s="34">
        <v>3</v>
      </c>
      <c r="AB1982" s="34"/>
      <c r="AC1982" s="34"/>
      <c r="AD1982" s="34"/>
      <c r="AE1982" s="34"/>
      <c r="AF1982" s="34"/>
      <c r="AG1982" s="34"/>
      <c r="AH1982" s="34"/>
      <c r="AI1982" s="34"/>
      <c r="AJ1982" s="34">
        <v>1</v>
      </c>
      <c r="AK1982" s="34">
        <f t="shared" ref="AK1982:AK2045" si="102">+AA1982</f>
        <v>3</v>
      </c>
      <c r="AL1982" s="34"/>
      <c r="AM1982" s="34"/>
      <c r="AN1982" s="34"/>
      <c r="AO1982" s="34"/>
      <c r="AP1982" s="293">
        <f>MAX(K1982,M1982,O1982,Q1982,S1982,U1982,W1982,Y1982,AA1982,AC1982,AE1982,AG1982,AI1982,AK1982,AM1982,AO1982)*VLOOKUP(I1982,'5.- Instrumental'!$B$6:$O$303,14,FALSE)</f>
        <v>0</v>
      </c>
      <c r="AQ1982" s="356">
        <f>VLOOKUP(C1982,'6.- Insumos'!$B$5:$K$2417,10,FALSE)</f>
        <v>2.5933799999999998</v>
      </c>
      <c r="AR1982" s="293">
        <f t="shared" si="101"/>
        <v>2.5933799999999998</v>
      </c>
      <c r="AS1982" s="293">
        <f t="shared" si="100"/>
        <v>2.5933799999999998</v>
      </c>
      <c r="AU1982" s="357"/>
    </row>
    <row r="1983" spans="2:47" ht="25.5">
      <c r="B1983" s="52">
        <v>1977</v>
      </c>
      <c r="C1983" s="334">
        <v>84460</v>
      </c>
      <c r="D1983" s="81" t="s">
        <v>3166</v>
      </c>
      <c r="E1983" s="55" t="s">
        <v>4506</v>
      </c>
      <c r="F1983" s="55" t="s">
        <v>4507</v>
      </c>
      <c r="G1983" s="54" t="s">
        <v>4422</v>
      </c>
      <c r="H1983" s="54" t="s">
        <v>4422</v>
      </c>
      <c r="I1983" s="54" t="s">
        <v>4422</v>
      </c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>
        <v>1</v>
      </c>
      <c r="AA1983" s="34">
        <v>3</v>
      </c>
      <c r="AB1983" s="34"/>
      <c r="AC1983" s="34"/>
      <c r="AD1983" s="34"/>
      <c r="AE1983" s="34"/>
      <c r="AF1983" s="34"/>
      <c r="AG1983" s="34"/>
      <c r="AH1983" s="34"/>
      <c r="AI1983" s="34"/>
      <c r="AJ1983" s="34">
        <v>1</v>
      </c>
      <c r="AK1983" s="34">
        <f t="shared" si="102"/>
        <v>3</v>
      </c>
      <c r="AL1983" s="34"/>
      <c r="AM1983" s="34"/>
      <c r="AN1983" s="34"/>
      <c r="AO1983" s="34"/>
      <c r="AP1983" s="293">
        <f>MAX(K1983,M1983,O1983,Q1983,S1983,U1983,W1983,Y1983,AA1983,AC1983,AE1983,AG1983,AI1983,AK1983,AM1983,AO1983)*VLOOKUP(I1983,'5.- Instrumental'!$B$6:$O$303,14,FALSE)</f>
        <v>0</v>
      </c>
      <c r="AQ1983" s="356">
        <f>VLOOKUP(C1983,'6.- Insumos'!$B$5:$K$2417,10,FALSE)</f>
        <v>2.5933799999999998</v>
      </c>
      <c r="AR1983" s="293">
        <f t="shared" si="101"/>
        <v>2.5933799999999998</v>
      </c>
      <c r="AS1983" s="293">
        <f t="shared" si="100"/>
        <v>2.5933799999999998</v>
      </c>
      <c r="AU1983" s="357"/>
    </row>
    <row r="1984" spans="2:47" ht="25.5">
      <c r="B1984" s="52">
        <v>1978</v>
      </c>
      <c r="C1984" s="334">
        <v>84466</v>
      </c>
      <c r="D1984" s="81" t="s">
        <v>3167</v>
      </c>
      <c r="E1984" s="55" t="s">
        <v>4506</v>
      </c>
      <c r="F1984" s="55" t="s">
        <v>4507</v>
      </c>
      <c r="G1984" s="54" t="s">
        <v>4422</v>
      </c>
      <c r="H1984" s="54" t="s">
        <v>4422</v>
      </c>
      <c r="I1984" s="54" t="s">
        <v>4422</v>
      </c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>
        <v>1</v>
      </c>
      <c r="AA1984" s="34">
        <v>3</v>
      </c>
      <c r="AB1984" s="34"/>
      <c r="AC1984" s="34"/>
      <c r="AD1984" s="34"/>
      <c r="AE1984" s="34"/>
      <c r="AF1984" s="34"/>
      <c r="AG1984" s="34"/>
      <c r="AH1984" s="34"/>
      <c r="AI1984" s="34"/>
      <c r="AJ1984" s="34">
        <v>1</v>
      </c>
      <c r="AK1984" s="34">
        <f t="shared" si="102"/>
        <v>3</v>
      </c>
      <c r="AL1984" s="34"/>
      <c r="AM1984" s="34"/>
      <c r="AN1984" s="34"/>
      <c r="AO1984" s="34"/>
      <c r="AP1984" s="293">
        <f>MAX(K1984,M1984,O1984,Q1984,S1984,U1984,W1984,Y1984,AA1984,AC1984,AE1984,AG1984,AI1984,AK1984,AM1984,AO1984)*VLOOKUP(I1984,'5.- Instrumental'!$B$6:$O$303,14,FALSE)</f>
        <v>0</v>
      </c>
      <c r="AQ1984" s="356">
        <f>VLOOKUP(C1984,'6.- Insumos'!$B$5:$K$2417,10,FALSE)</f>
        <v>5.2683799999999996</v>
      </c>
      <c r="AR1984" s="293">
        <f t="shared" si="101"/>
        <v>5.2683799999999996</v>
      </c>
      <c r="AS1984" s="293">
        <f t="shared" si="100"/>
        <v>5.2683799999999996</v>
      </c>
      <c r="AU1984" s="357"/>
    </row>
    <row r="1985" spans="2:47" ht="25.5">
      <c r="B1985" s="52">
        <v>1979</v>
      </c>
      <c r="C1985" s="334">
        <v>84478</v>
      </c>
      <c r="D1985" s="81" t="s">
        <v>3288</v>
      </c>
      <c r="E1985" s="55" t="s">
        <v>4506</v>
      </c>
      <c r="F1985" s="55" t="s">
        <v>4507</v>
      </c>
      <c r="G1985" s="54" t="s">
        <v>4422</v>
      </c>
      <c r="H1985" s="54" t="s">
        <v>4422</v>
      </c>
      <c r="I1985" s="54" t="s">
        <v>4422</v>
      </c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>
        <v>1</v>
      </c>
      <c r="AA1985" s="34">
        <v>3</v>
      </c>
      <c r="AB1985" s="34"/>
      <c r="AC1985" s="34"/>
      <c r="AD1985" s="34"/>
      <c r="AE1985" s="34"/>
      <c r="AF1985" s="34"/>
      <c r="AG1985" s="34"/>
      <c r="AH1985" s="34"/>
      <c r="AI1985" s="34"/>
      <c r="AJ1985" s="34">
        <v>1</v>
      </c>
      <c r="AK1985" s="34">
        <f t="shared" si="102"/>
        <v>3</v>
      </c>
      <c r="AL1985" s="34"/>
      <c r="AM1985" s="34"/>
      <c r="AN1985" s="34"/>
      <c r="AO1985" s="34"/>
      <c r="AP1985" s="293">
        <f>MAX(K1985,M1985,O1985,Q1985,S1985,U1985,W1985,Y1985,AA1985,AC1985,AE1985,AG1985,AI1985,AK1985,AM1985,AO1985)*VLOOKUP(I1985,'5.- Instrumental'!$B$6:$O$303,14,FALSE)</f>
        <v>0</v>
      </c>
      <c r="AQ1985" s="356">
        <f>VLOOKUP(C1985,'6.- Insumos'!$B$5:$K$2417,10,FALSE)</f>
        <v>5.2683799999999996</v>
      </c>
      <c r="AR1985" s="293">
        <f t="shared" si="101"/>
        <v>5.2683799999999996</v>
      </c>
      <c r="AS1985" s="293">
        <f t="shared" si="100"/>
        <v>5.2683799999999996</v>
      </c>
      <c r="AU1985" s="357"/>
    </row>
    <row r="1986" spans="2:47" ht="25.5">
      <c r="B1986" s="52">
        <v>1980</v>
      </c>
      <c r="C1986" s="334">
        <v>84480</v>
      </c>
      <c r="D1986" s="81" t="s">
        <v>3168</v>
      </c>
      <c r="E1986" s="55" t="s">
        <v>4506</v>
      </c>
      <c r="F1986" s="55" t="s">
        <v>4507</v>
      </c>
      <c r="G1986" s="54" t="s">
        <v>4422</v>
      </c>
      <c r="H1986" s="54" t="s">
        <v>4422</v>
      </c>
      <c r="I1986" s="54" t="s">
        <v>4422</v>
      </c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>
        <v>1</v>
      </c>
      <c r="AA1986" s="34">
        <v>3</v>
      </c>
      <c r="AB1986" s="34"/>
      <c r="AC1986" s="34"/>
      <c r="AD1986" s="34"/>
      <c r="AE1986" s="34"/>
      <c r="AF1986" s="34"/>
      <c r="AG1986" s="34"/>
      <c r="AH1986" s="34"/>
      <c r="AI1986" s="34"/>
      <c r="AJ1986" s="34">
        <v>1</v>
      </c>
      <c r="AK1986" s="34">
        <f t="shared" si="102"/>
        <v>3</v>
      </c>
      <c r="AL1986" s="34"/>
      <c r="AM1986" s="34"/>
      <c r="AN1986" s="34"/>
      <c r="AO1986" s="34"/>
      <c r="AP1986" s="293">
        <f>MAX(K1986,M1986,O1986,Q1986,S1986,U1986,W1986,Y1986,AA1986,AC1986,AE1986,AG1986,AI1986,AK1986,AM1986,AO1986)*VLOOKUP(I1986,'5.- Instrumental'!$B$6:$O$303,14,FALSE)</f>
        <v>0</v>
      </c>
      <c r="AQ1986" s="356">
        <f>VLOOKUP(C1986,'6.- Insumos'!$B$5:$K$2417,10,FALSE)</f>
        <v>13.968380000000002</v>
      </c>
      <c r="AR1986" s="293">
        <f t="shared" si="101"/>
        <v>13.968380000000002</v>
      </c>
      <c r="AS1986" s="293">
        <f t="shared" si="100"/>
        <v>13.968380000000002</v>
      </c>
      <c r="AU1986" s="357"/>
    </row>
    <row r="1987" spans="2:47" ht="25.5">
      <c r="B1987" s="52">
        <v>1981</v>
      </c>
      <c r="C1987" s="334">
        <v>84481</v>
      </c>
      <c r="D1987" s="81" t="s">
        <v>3289</v>
      </c>
      <c r="E1987" s="55" t="s">
        <v>4506</v>
      </c>
      <c r="F1987" s="55" t="s">
        <v>4507</v>
      </c>
      <c r="G1987" s="54" t="s">
        <v>4422</v>
      </c>
      <c r="H1987" s="54" t="s">
        <v>4422</v>
      </c>
      <c r="I1987" s="54" t="s">
        <v>4422</v>
      </c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>
        <v>1</v>
      </c>
      <c r="AA1987" s="34">
        <v>3</v>
      </c>
      <c r="AB1987" s="34"/>
      <c r="AC1987" s="34"/>
      <c r="AD1987" s="34"/>
      <c r="AE1987" s="34"/>
      <c r="AF1987" s="34"/>
      <c r="AG1987" s="34"/>
      <c r="AH1987" s="34"/>
      <c r="AI1987" s="34"/>
      <c r="AJ1987" s="34">
        <v>1</v>
      </c>
      <c r="AK1987" s="34">
        <f t="shared" si="102"/>
        <v>3</v>
      </c>
      <c r="AL1987" s="34"/>
      <c r="AM1987" s="34"/>
      <c r="AN1987" s="34"/>
      <c r="AO1987" s="34"/>
      <c r="AP1987" s="293">
        <f>MAX(K1987,M1987,O1987,Q1987,S1987,U1987,W1987,Y1987,AA1987,AC1987,AE1987,AG1987,AI1987,AK1987,AM1987,AO1987)*VLOOKUP(I1987,'5.- Instrumental'!$B$6:$O$303,14,FALSE)</f>
        <v>0</v>
      </c>
      <c r="AQ1987" s="356">
        <f>VLOOKUP(C1987,'6.- Insumos'!$B$5:$K$2417,10,FALSE)</f>
        <v>16.968380000000003</v>
      </c>
      <c r="AR1987" s="293">
        <f t="shared" si="101"/>
        <v>16.968380000000003</v>
      </c>
      <c r="AS1987" s="293">
        <f t="shared" si="100"/>
        <v>16.968380000000003</v>
      </c>
      <c r="AU1987" s="357"/>
    </row>
    <row r="1988" spans="2:47" ht="25.5">
      <c r="B1988" s="52">
        <v>1982</v>
      </c>
      <c r="C1988" s="334">
        <v>84510</v>
      </c>
      <c r="D1988" s="81" t="s">
        <v>3169</v>
      </c>
      <c r="E1988" s="55" t="s">
        <v>4506</v>
      </c>
      <c r="F1988" s="55" t="s">
        <v>4507</v>
      </c>
      <c r="G1988" s="54" t="s">
        <v>4422</v>
      </c>
      <c r="H1988" s="54" t="s">
        <v>4422</v>
      </c>
      <c r="I1988" s="54" t="s">
        <v>4422</v>
      </c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>
        <v>1</v>
      </c>
      <c r="AA1988" s="34">
        <v>3</v>
      </c>
      <c r="AB1988" s="34"/>
      <c r="AC1988" s="34"/>
      <c r="AD1988" s="34"/>
      <c r="AE1988" s="34"/>
      <c r="AF1988" s="34"/>
      <c r="AG1988" s="34"/>
      <c r="AH1988" s="34"/>
      <c r="AI1988" s="34"/>
      <c r="AJ1988" s="34">
        <v>1</v>
      </c>
      <c r="AK1988" s="34">
        <f t="shared" si="102"/>
        <v>3</v>
      </c>
      <c r="AL1988" s="34"/>
      <c r="AM1988" s="34"/>
      <c r="AN1988" s="34"/>
      <c r="AO1988" s="34"/>
      <c r="AP1988" s="293">
        <f>MAX(K1988,M1988,O1988,Q1988,S1988,U1988,W1988,Y1988,AA1988,AC1988,AE1988,AG1988,AI1988,AK1988,AM1988,AO1988)*VLOOKUP(I1988,'5.- Instrumental'!$B$6:$O$303,14,FALSE)</f>
        <v>0</v>
      </c>
      <c r="AQ1988" s="356">
        <f>VLOOKUP(C1988,'6.- Insumos'!$B$5:$K$2417,10,FALSE)</f>
        <v>11.17338</v>
      </c>
      <c r="AR1988" s="293">
        <f t="shared" si="101"/>
        <v>11.17338</v>
      </c>
      <c r="AS1988" s="293">
        <f t="shared" si="100"/>
        <v>11.17338</v>
      </c>
      <c r="AU1988" s="357"/>
    </row>
    <row r="1989" spans="2:47" ht="25.5">
      <c r="B1989" s="52">
        <v>1983</v>
      </c>
      <c r="C1989" s="334">
        <v>84512</v>
      </c>
      <c r="D1989" s="81" t="s">
        <v>3170</v>
      </c>
      <c r="E1989" s="55" t="s">
        <v>4506</v>
      </c>
      <c r="F1989" s="55" t="s">
        <v>4507</v>
      </c>
      <c r="G1989" s="54" t="s">
        <v>4422</v>
      </c>
      <c r="H1989" s="54" t="s">
        <v>4422</v>
      </c>
      <c r="I1989" s="54" t="s">
        <v>4422</v>
      </c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>
        <v>1</v>
      </c>
      <c r="AA1989" s="34">
        <v>3</v>
      </c>
      <c r="AB1989" s="34"/>
      <c r="AC1989" s="34"/>
      <c r="AD1989" s="34"/>
      <c r="AE1989" s="34"/>
      <c r="AF1989" s="34"/>
      <c r="AG1989" s="34"/>
      <c r="AH1989" s="34"/>
      <c r="AI1989" s="34"/>
      <c r="AJ1989" s="34">
        <v>1</v>
      </c>
      <c r="AK1989" s="34">
        <f t="shared" si="102"/>
        <v>3</v>
      </c>
      <c r="AL1989" s="34"/>
      <c r="AM1989" s="34"/>
      <c r="AN1989" s="34"/>
      <c r="AO1989" s="34"/>
      <c r="AP1989" s="293">
        <f>MAX(K1989,M1989,O1989,Q1989,S1989,U1989,W1989,Y1989,AA1989,AC1989,AE1989,AG1989,AI1989,AK1989,AM1989,AO1989)*VLOOKUP(I1989,'5.- Instrumental'!$B$6:$O$303,14,FALSE)</f>
        <v>0</v>
      </c>
      <c r="AQ1989" s="356">
        <f>VLOOKUP(C1989,'6.- Insumos'!$B$5:$K$2417,10,FALSE)</f>
        <v>5.2683799999999996</v>
      </c>
      <c r="AR1989" s="293">
        <f t="shared" si="101"/>
        <v>5.2683799999999996</v>
      </c>
      <c r="AS1989" s="293">
        <f t="shared" si="100"/>
        <v>5.2683799999999996</v>
      </c>
      <c r="AU1989" s="357"/>
    </row>
    <row r="1990" spans="2:47" ht="25.5">
      <c r="B1990" s="52">
        <v>1984</v>
      </c>
      <c r="C1990" s="334">
        <v>84520</v>
      </c>
      <c r="D1990" s="81" t="s">
        <v>3171</v>
      </c>
      <c r="E1990" s="55" t="s">
        <v>4506</v>
      </c>
      <c r="F1990" s="55" t="s">
        <v>4507</v>
      </c>
      <c r="G1990" s="54" t="s">
        <v>4422</v>
      </c>
      <c r="H1990" s="54" t="s">
        <v>4422</v>
      </c>
      <c r="I1990" s="54" t="s">
        <v>4422</v>
      </c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>
        <v>1</v>
      </c>
      <c r="AA1990" s="34">
        <v>3</v>
      </c>
      <c r="AB1990" s="34"/>
      <c r="AC1990" s="34"/>
      <c r="AD1990" s="34"/>
      <c r="AE1990" s="34"/>
      <c r="AF1990" s="34"/>
      <c r="AG1990" s="34"/>
      <c r="AH1990" s="34"/>
      <c r="AI1990" s="34"/>
      <c r="AJ1990" s="34">
        <v>1</v>
      </c>
      <c r="AK1990" s="34">
        <f t="shared" si="102"/>
        <v>3</v>
      </c>
      <c r="AL1990" s="34"/>
      <c r="AM1990" s="34"/>
      <c r="AN1990" s="34"/>
      <c r="AO1990" s="34"/>
      <c r="AP1990" s="293">
        <f>MAX(K1990,M1990,O1990,Q1990,S1990,U1990,W1990,Y1990,AA1990,AC1990,AE1990,AG1990,AI1990,AK1990,AM1990,AO1990)*VLOOKUP(I1990,'5.- Instrumental'!$B$6:$O$303,14,FALSE)</f>
        <v>0</v>
      </c>
      <c r="AQ1990" s="356">
        <f>VLOOKUP(C1990,'6.- Insumos'!$B$5:$K$2417,10,FALSE)</f>
        <v>2.7233799999999997</v>
      </c>
      <c r="AR1990" s="293">
        <f t="shared" si="101"/>
        <v>2.7233799999999997</v>
      </c>
      <c r="AS1990" s="293">
        <f t="shared" si="100"/>
        <v>2.7233799999999997</v>
      </c>
      <c r="AU1990" s="357"/>
    </row>
    <row r="1991" spans="2:47" ht="25.5">
      <c r="B1991" s="52">
        <v>1985</v>
      </c>
      <c r="C1991" s="334">
        <v>84540</v>
      </c>
      <c r="D1991" s="81" t="s">
        <v>3290</v>
      </c>
      <c r="E1991" s="55" t="s">
        <v>4506</v>
      </c>
      <c r="F1991" s="55" t="s">
        <v>4507</v>
      </c>
      <c r="G1991" s="54" t="s">
        <v>4422</v>
      </c>
      <c r="H1991" s="54" t="s">
        <v>4422</v>
      </c>
      <c r="I1991" s="54" t="s">
        <v>4422</v>
      </c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>
        <v>1</v>
      </c>
      <c r="AA1991" s="34">
        <v>3</v>
      </c>
      <c r="AB1991" s="34"/>
      <c r="AC1991" s="34"/>
      <c r="AD1991" s="34"/>
      <c r="AE1991" s="34"/>
      <c r="AF1991" s="34"/>
      <c r="AG1991" s="34"/>
      <c r="AH1991" s="34"/>
      <c r="AI1991" s="34"/>
      <c r="AJ1991" s="34">
        <v>1</v>
      </c>
      <c r="AK1991" s="34">
        <f t="shared" si="102"/>
        <v>3</v>
      </c>
      <c r="AL1991" s="34"/>
      <c r="AM1991" s="34"/>
      <c r="AN1991" s="34"/>
      <c r="AO1991" s="34"/>
      <c r="AP1991" s="293">
        <f>MAX(K1991,M1991,O1991,Q1991,S1991,U1991,W1991,Y1991,AA1991,AC1991,AE1991,AG1991,AI1991,AK1991,AM1991,AO1991)*VLOOKUP(I1991,'5.- Instrumental'!$B$6:$O$303,14,FALSE)</f>
        <v>0</v>
      </c>
      <c r="AQ1991" s="356">
        <f>VLOOKUP(C1991,'6.- Insumos'!$B$5:$K$2417,10,FALSE)</f>
        <v>5.4413799999999997</v>
      </c>
      <c r="AR1991" s="293">
        <f t="shared" si="101"/>
        <v>5.4413799999999997</v>
      </c>
      <c r="AS1991" s="293">
        <f t="shared" si="100"/>
        <v>5.4413799999999997</v>
      </c>
      <c r="AU1991" s="357"/>
    </row>
    <row r="1992" spans="2:47" ht="25.5">
      <c r="B1992" s="52">
        <v>1986</v>
      </c>
      <c r="C1992" s="334">
        <v>84550</v>
      </c>
      <c r="D1992" s="361" t="s">
        <v>3172</v>
      </c>
      <c r="E1992" s="55" t="s">
        <v>4506</v>
      </c>
      <c r="F1992" s="55" t="s">
        <v>4507</v>
      </c>
      <c r="G1992" s="54" t="s">
        <v>4422</v>
      </c>
      <c r="H1992" s="54" t="s">
        <v>4422</v>
      </c>
      <c r="I1992" s="54" t="s">
        <v>4422</v>
      </c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>
        <v>1</v>
      </c>
      <c r="AA1992" s="34">
        <v>3</v>
      </c>
      <c r="AB1992" s="34"/>
      <c r="AC1992" s="34"/>
      <c r="AD1992" s="34"/>
      <c r="AE1992" s="34"/>
      <c r="AF1992" s="34"/>
      <c r="AG1992" s="34"/>
      <c r="AH1992" s="34"/>
      <c r="AI1992" s="34"/>
      <c r="AJ1992" s="34">
        <v>1</v>
      </c>
      <c r="AK1992" s="34">
        <f t="shared" si="102"/>
        <v>3</v>
      </c>
      <c r="AL1992" s="34"/>
      <c r="AM1992" s="34"/>
      <c r="AN1992" s="34"/>
      <c r="AO1992" s="34"/>
      <c r="AP1992" s="293">
        <f>MAX(K1992,M1992,O1992,Q1992,S1992,U1992,W1992,Y1992,AA1992,AC1992,AE1992,AG1992,AI1992,AK1992,AM1992,AO1992)*VLOOKUP(I1992,'5.- Instrumental'!$B$6:$O$303,14,FALSE)</f>
        <v>0</v>
      </c>
      <c r="AQ1992" s="356">
        <f>VLOOKUP(C1992,'6.- Insumos'!$B$5:$K$2417,10,FALSE)</f>
        <v>2.4633799999999999</v>
      </c>
      <c r="AR1992" s="293">
        <f t="shared" si="101"/>
        <v>2.4633799999999999</v>
      </c>
      <c r="AS1992" s="293">
        <f t="shared" si="100"/>
        <v>2.4633799999999999</v>
      </c>
      <c r="AU1992" s="357"/>
    </row>
    <row r="1993" spans="2:47" ht="25.5">
      <c r="B1993" s="52">
        <v>1987</v>
      </c>
      <c r="C1993" s="334">
        <v>84560</v>
      </c>
      <c r="D1993" s="81" t="s">
        <v>3291</v>
      </c>
      <c r="E1993" s="55" t="s">
        <v>4506</v>
      </c>
      <c r="F1993" s="55" t="s">
        <v>4507</v>
      </c>
      <c r="G1993" s="54" t="s">
        <v>4422</v>
      </c>
      <c r="H1993" s="54" t="s">
        <v>4422</v>
      </c>
      <c r="I1993" s="54" t="s">
        <v>4422</v>
      </c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>
        <v>1</v>
      </c>
      <c r="AA1993" s="34">
        <v>3</v>
      </c>
      <c r="AB1993" s="34"/>
      <c r="AC1993" s="34"/>
      <c r="AD1993" s="34"/>
      <c r="AE1993" s="34"/>
      <c r="AF1993" s="34"/>
      <c r="AG1993" s="34"/>
      <c r="AH1993" s="34"/>
      <c r="AI1993" s="34"/>
      <c r="AJ1993" s="34">
        <v>1</v>
      </c>
      <c r="AK1993" s="34">
        <f t="shared" si="102"/>
        <v>3</v>
      </c>
      <c r="AL1993" s="34"/>
      <c r="AM1993" s="34"/>
      <c r="AN1993" s="34"/>
      <c r="AO1993" s="34"/>
      <c r="AP1993" s="293">
        <f>MAX(K1993,M1993,O1993,Q1993,S1993,U1993,W1993,Y1993,AA1993,AC1993,AE1993,AG1993,AI1993,AK1993,AM1993,AO1993)*VLOOKUP(I1993,'5.- Instrumental'!$B$6:$O$303,14,FALSE)</f>
        <v>0</v>
      </c>
      <c r="AQ1993" s="356">
        <f>VLOOKUP(C1993,'6.- Insumos'!$B$5:$K$2417,10,FALSE)</f>
        <v>2.4633799999999999</v>
      </c>
      <c r="AR1993" s="293">
        <f t="shared" si="101"/>
        <v>2.4633799999999999</v>
      </c>
      <c r="AS1993" s="293">
        <f t="shared" si="100"/>
        <v>2.4633799999999999</v>
      </c>
      <c r="AU1993" s="357"/>
    </row>
    <row r="1994" spans="2:47" ht="25.5">
      <c r="B1994" s="52">
        <v>1988</v>
      </c>
      <c r="C1994" s="334">
        <v>84577</v>
      </c>
      <c r="D1994" s="81" t="s">
        <v>2322</v>
      </c>
      <c r="E1994" s="55" t="s">
        <v>4506</v>
      </c>
      <c r="F1994" s="55" t="s">
        <v>4507</v>
      </c>
      <c r="G1994" s="54" t="s">
        <v>4422</v>
      </c>
      <c r="H1994" s="54" t="s">
        <v>4422</v>
      </c>
      <c r="I1994" s="54" t="s">
        <v>4422</v>
      </c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>
        <v>1</v>
      </c>
      <c r="AA1994" s="34">
        <v>3</v>
      </c>
      <c r="AB1994" s="34"/>
      <c r="AC1994" s="34"/>
      <c r="AD1994" s="34"/>
      <c r="AE1994" s="34"/>
      <c r="AF1994" s="34"/>
      <c r="AG1994" s="34"/>
      <c r="AH1994" s="34"/>
      <c r="AI1994" s="34"/>
      <c r="AJ1994" s="34">
        <v>1</v>
      </c>
      <c r="AK1994" s="34">
        <f t="shared" si="102"/>
        <v>3</v>
      </c>
      <c r="AL1994" s="34"/>
      <c r="AM1994" s="34"/>
      <c r="AN1994" s="34"/>
      <c r="AO1994" s="34"/>
      <c r="AP1994" s="293">
        <f>MAX(K1994,M1994,O1994,Q1994,S1994,U1994,W1994,Y1994,AA1994,AC1994,AE1994,AG1994,AI1994,AK1994,AM1994,AO1994)*VLOOKUP(I1994,'5.- Instrumental'!$B$6:$O$303,14,FALSE)</f>
        <v>0</v>
      </c>
      <c r="AQ1994" s="356">
        <f>VLOOKUP(C1994,'6.- Insumos'!$B$5:$K$2417,10,FALSE)</f>
        <v>5.2683799999999996</v>
      </c>
      <c r="AR1994" s="293">
        <f t="shared" si="101"/>
        <v>5.2683799999999996</v>
      </c>
      <c r="AS1994" s="293">
        <f t="shared" si="100"/>
        <v>5.2683799999999996</v>
      </c>
      <c r="AU1994" s="357"/>
    </row>
    <row r="1995" spans="2:47" ht="25.5">
      <c r="B1995" s="52">
        <v>1989</v>
      </c>
      <c r="C1995" s="334">
        <v>84578</v>
      </c>
      <c r="D1995" s="81" t="s">
        <v>2323</v>
      </c>
      <c r="E1995" s="55" t="s">
        <v>4506</v>
      </c>
      <c r="F1995" s="55" t="s">
        <v>4507</v>
      </c>
      <c r="G1995" s="54" t="s">
        <v>4422</v>
      </c>
      <c r="H1995" s="54" t="s">
        <v>4422</v>
      </c>
      <c r="I1995" s="54" t="s">
        <v>4422</v>
      </c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>
        <v>1</v>
      </c>
      <c r="AA1995" s="34">
        <v>3</v>
      </c>
      <c r="AB1995" s="34"/>
      <c r="AC1995" s="34"/>
      <c r="AD1995" s="34"/>
      <c r="AE1995" s="34"/>
      <c r="AF1995" s="34"/>
      <c r="AG1995" s="34"/>
      <c r="AH1995" s="34"/>
      <c r="AI1995" s="34"/>
      <c r="AJ1995" s="34">
        <v>1</v>
      </c>
      <c r="AK1995" s="34">
        <f t="shared" si="102"/>
        <v>3</v>
      </c>
      <c r="AL1995" s="34"/>
      <c r="AM1995" s="34"/>
      <c r="AN1995" s="34"/>
      <c r="AO1995" s="34"/>
      <c r="AP1995" s="293">
        <f>MAX(K1995,M1995,O1995,Q1995,S1995,U1995,W1995,Y1995,AA1995,AC1995,AE1995,AG1995,AI1995,AK1995,AM1995,AO1995)*VLOOKUP(I1995,'5.- Instrumental'!$B$6:$O$303,14,FALSE)</f>
        <v>0</v>
      </c>
      <c r="AQ1995" s="356">
        <f>VLOOKUP(C1995,'6.- Insumos'!$B$5:$K$2417,10,FALSE)</f>
        <v>5.2683799999999996</v>
      </c>
      <c r="AR1995" s="293">
        <f t="shared" si="101"/>
        <v>5.2683799999999996</v>
      </c>
      <c r="AS1995" s="293">
        <f t="shared" si="100"/>
        <v>5.2683799999999996</v>
      </c>
      <c r="AU1995" s="357"/>
    </row>
    <row r="1996" spans="2:47" ht="25.5">
      <c r="B1996" s="52">
        <v>1990</v>
      </c>
      <c r="C1996" s="334">
        <v>84585</v>
      </c>
      <c r="D1996" s="81" t="s">
        <v>2324</v>
      </c>
      <c r="E1996" s="55" t="s">
        <v>4506</v>
      </c>
      <c r="F1996" s="55" t="s">
        <v>4507</v>
      </c>
      <c r="G1996" s="54" t="s">
        <v>4422</v>
      </c>
      <c r="H1996" s="54" t="s">
        <v>4422</v>
      </c>
      <c r="I1996" s="54" t="s">
        <v>4422</v>
      </c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>
        <v>1</v>
      </c>
      <c r="AA1996" s="34">
        <v>3</v>
      </c>
      <c r="AB1996" s="34"/>
      <c r="AC1996" s="34"/>
      <c r="AD1996" s="34"/>
      <c r="AE1996" s="34"/>
      <c r="AF1996" s="34"/>
      <c r="AG1996" s="34"/>
      <c r="AH1996" s="34"/>
      <c r="AI1996" s="34"/>
      <c r="AJ1996" s="34">
        <v>1</v>
      </c>
      <c r="AK1996" s="34">
        <f t="shared" si="102"/>
        <v>3</v>
      </c>
      <c r="AL1996" s="34"/>
      <c r="AM1996" s="34"/>
      <c r="AN1996" s="34"/>
      <c r="AO1996" s="34"/>
      <c r="AP1996" s="293">
        <f>MAX(K1996,M1996,O1996,Q1996,S1996,U1996,W1996,Y1996,AA1996,AC1996,AE1996,AG1996,AI1996,AK1996,AM1996,AO1996)*VLOOKUP(I1996,'5.- Instrumental'!$B$6:$O$303,14,FALSE)</f>
        <v>0</v>
      </c>
      <c r="AQ1996" s="356">
        <f>VLOOKUP(C1996,'6.- Insumos'!$B$5:$K$2417,10,FALSE)</f>
        <v>5.2683799999999996</v>
      </c>
      <c r="AR1996" s="293">
        <f t="shared" si="101"/>
        <v>5.2683799999999996</v>
      </c>
      <c r="AS1996" s="293">
        <f t="shared" si="100"/>
        <v>5.2683799999999996</v>
      </c>
      <c r="AU1996" s="357"/>
    </row>
    <row r="1997" spans="2:47" ht="25.5">
      <c r="B1997" s="52">
        <v>1991</v>
      </c>
      <c r="C1997" s="334">
        <v>84620</v>
      </c>
      <c r="D1997" s="81" t="s">
        <v>2325</v>
      </c>
      <c r="E1997" s="55" t="s">
        <v>4506</v>
      </c>
      <c r="F1997" s="55" t="s">
        <v>4507</v>
      </c>
      <c r="G1997" s="54" t="s">
        <v>4422</v>
      </c>
      <c r="H1997" s="54" t="s">
        <v>4422</v>
      </c>
      <c r="I1997" s="54" t="s">
        <v>4422</v>
      </c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>
        <v>1</v>
      </c>
      <c r="AA1997" s="34">
        <v>3</v>
      </c>
      <c r="AB1997" s="34"/>
      <c r="AC1997" s="34"/>
      <c r="AD1997" s="34"/>
      <c r="AE1997" s="34"/>
      <c r="AF1997" s="34"/>
      <c r="AG1997" s="34"/>
      <c r="AH1997" s="34"/>
      <c r="AI1997" s="34"/>
      <c r="AJ1997" s="34">
        <v>1</v>
      </c>
      <c r="AK1997" s="34">
        <f t="shared" si="102"/>
        <v>3</v>
      </c>
      <c r="AL1997" s="34"/>
      <c r="AM1997" s="34"/>
      <c r="AN1997" s="34"/>
      <c r="AO1997" s="34"/>
      <c r="AP1997" s="293">
        <f>MAX(K1997,M1997,O1997,Q1997,S1997,U1997,W1997,Y1997,AA1997,AC1997,AE1997,AG1997,AI1997,AK1997,AM1997,AO1997)*VLOOKUP(I1997,'5.- Instrumental'!$B$6:$O$303,14,FALSE)</f>
        <v>0</v>
      </c>
      <c r="AQ1997" s="356">
        <f>VLOOKUP(C1997,'6.- Insumos'!$B$5:$K$2417,10,FALSE)</f>
        <v>5.2683799999999996</v>
      </c>
      <c r="AR1997" s="293">
        <f t="shared" si="101"/>
        <v>5.2683799999999996</v>
      </c>
      <c r="AS1997" s="293">
        <f t="shared" si="100"/>
        <v>5.2683799999999996</v>
      </c>
      <c r="AU1997" s="357"/>
    </row>
    <row r="1998" spans="2:47" ht="25.5">
      <c r="B1998" s="52">
        <v>1992</v>
      </c>
      <c r="C1998" s="334">
        <v>84702</v>
      </c>
      <c r="D1998" s="81" t="s">
        <v>2326</v>
      </c>
      <c r="E1998" s="55" t="s">
        <v>4506</v>
      </c>
      <c r="F1998" s="55" t="s">
        <v>4507</v>
      </c>
      <c r="G1998" s="54" t="s">
        <v>4422</v>
      </c>
      <c r="H1998" s="54" t="s">
        <v>4422</v>
      </c>
      <c r="I1998" s="54" t="s">
        <v>4422</v>
      </c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>
        <v>1</v>
      </c>
      <c r="AA1998" s="34">
        <v>3</v>
      </c>
      <c r="AB1998" s="34"/>
      <c r="AC1998" s="34"/>
      <c r="AD1998" s="34"/>
      <c r="AE1998" s="34"/>
      <c r="AF1998" s="34"/>
      <c r="AG1998" s="34"/>
      <c r="AH1998" s="34"/>
      <c r="AI1998" s="34"/>
      <c r="AJ1998" s="34">
        <v>1</v>
      </c>
      <c r="AK1998" s="34">
        <f t="shared" si="102"/>
        <v>3</v>
      </c>
      <c r="AL1998" s="34"/>
      <c r="AM1998" s="34"/>
      <c r="AN1998" s="34"/>
      <c r="AO1998" s="34"/>
      <c r="AP1998" s="293">
        <f>MAX(K1998,M1998,O1998,Q1998,S1998,U1998,W1998,Y1998,AA1998,AC1998,AE1998,AG1998,AI1998,AK1998,AM1998,AO1998)*VLOOKUP(I1998,'5.- Instrumental'!$B$6:$O$303,14,FALSE)</f>
        <v>0</v>
      </c>
      <c r="AQ1998" s="356">
        <f>VLOOKUP(C1998,'6.- Insumos'!$B$5:$K$2417,10,FALSE)</f>
        <v>29.50338</v>
      </c>
      <c r="AR1998" s="293">
        <f t="shared" si="101"/>
        <v>29.50338</v>
      </c>
      <c r="AS1998" s="293">
        <f t="shared" si="100"/>
        <v>29.50338</v>
      </c>
      <c r="AU1998" s="357"/>
    </row>
    <row r="1999" spans="2:47" ht="25.5">
      <c r="B1999" s="52">
        <v>1993</v>
      </c>
      <c r="C1999" s="334">
        <v>84703</v>
      </c>
      <c r="D1999" s="361" t="s">
        <v>3173</v>
      </c>
      <c r="E1999" s="55" t="s">
        <v>4506</v>
      </c>
      <c r="F1999" s="55" t="s">
        <v>4507</v>
      </c>
      <c r="G1999" s="54" t="s">
        <v>4422</v>
      </c>
      <c r="H1999" s="54" t="s">
        <v>4422</v>
      </c>
      <c r="I1999" s="54" t="s">
        <v>4422</v>
      </c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>
        <v>1</v>
      </c>
      <c r="AA1999" s="34">
        <v>3</v>
      </c>
      <c r="AB1999" s="34"/>
      <c r="AC1999" s="34"/>
      <c r="AD1999" s="34"/>
      <c r="AE1999" s="34"/>
      <c r="AF1999" s="34"/>
      <c r="AG1999" s="34"/>
      <c r="AH1999" s="34"/>
      <c r="AI1999" s="34"/>
      <c r="AJ1999" s="34">
        <v>1</v>
      </c>
      <c r="AK1999" s="34">
        <f t="shared" si="102"/>
        <v>3</v>
      </c>
      <c r="AL1999" s="34"/>
      <c r="AM1999" s="34"/>
      <c r="AN1999" s="34"/>
      <c r="AO1999" s="34"/>
      <c r="AP1999" s="293">
        <f>MAX(K1999,M1999,O1999,Q1999,S1999,U1999,W1999,Y1999,AA1999,AC1999,AE1999,AG1999,AI1999,AK1999,AM1999,AO1999)*VLOOKUP(I1999,'5.- Instrumental'!$B$6:$O$303,14,FALSE)</f>
        <v>0</v>
      </c>
      <c r="AQ1999" s="356">
        <f>VLOOKUP(C1999,'6.- Insumos'!$B$5:$K$2417,10,FALSE)</f>
        <v>29.50338</v>
      </c>
      <c r="AR1999" s="293">
        <f t="shared" si="101"/>
        <v>29.50338</v>
      </c>
      <c r="AS1999" s="293">
        <f t="shared" si="100"/>
        <v>29.50338</v>
      </c>
      <c r="AU1999" s="357"/>
    </row>
    <row r="2000" spans="2:47" ht="25.5">
      <c r="B2000" s="52">
        <v>1994</v>
      </c>
      <c r="C2000" s="334">
        <v>84704</v>
      </c>
      <c r="D2000" s="81" t="s">
        <v>3910</v>
      </c>
      <c r="E2000" s="55" t="s">
        <v>2784</v>
      </c>
      <c r="F2000" s="55" t="s">
        <v>2785</v>
      </c>
      <c r="G2000" s="54" t="s">
        <v>4422</v>
      </c>
      <c r="H2000" s="54" t="s">
        <v>4422</v>
      </c>
      <c r="I2000" s="54" t="s">
        <v>4422</v>
      </c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>
        <v>1</v>
      </c>
      <c r="AA2000" s="34">
        <v>3</v>
      </c>
      <c r="AB2000" s="34"/>
      <c r="AC2000" s="34"/>
      <c r="AD2000" s="34"/>
      <c r="AE2000" s="34"/>
      <c r="AF2000" s="34"/>
      <c r="AG2000" s="34"/>
      <c r="AH2000" s="34"/>
      <c r="AI2000" s="34"/>
      <c r="AJ2000" s="34">
        <v>1</v>
      </c>
      <c r="AK2000" s="34">
        <f t="shared" si="102"/>
        <v>3</v>
      </c>
      <c r="AL2000" s="34"/>
      <c r="AM2000" s="34"/>
      <c r="AN2000" s="34"/>
      <c r="AO2000" s="34"/>
      <c r="AP2000" s="293">
        <f>MAX(K2000,M2000,O2000,Q2000,S2000,U2000,W2000,Y2000,AA2000,AC2000,AE2000,AG2000,AI2000,AK2000,AM2000,AO2000)*VLOOKUP(I2000,'5.- Instrumental'!$B$6:$O$303,14,FALSE)</f>
        <v>0</v>
      </c>
      <c r="AQ2000" s="356">
        <f>VLOOKUP(C2000,'6.- Insumos'!$B$5:$K$2417,10,FALSE)</f>
        <v>29.50338</v>
      </c>
      <c r="AR2000" s="293">
        <f t="shared" si="101"/>
        <v>29.50338</v>
      </c>
      <c r="AS2000" s="293">
        <f t="shared" si="100"/>
        <v>29.50338</v>
      </c>
      <c r="AU2000" s="357"/>
    </row>
    <row r="2001" spans="2:47" ht="38.25">
      <c r="B2001" s="52">
        <v>1995</v>
      </c>
      <c r="C2001" s="334">
        <v>84830</v>
      </c>
      <c r="D2001" s="81" t="s">
        <v>2327</v>
      </c>
      <c r="E2001" s="55" t="s">
        <v>4506</v>
      </c>
      <c r="F2001" s="55" t="s">
        <v>4507</v>
      </c>
      <c r="G2001" s="54" t="s">
        <v>4422</v>
      </c>
      <c r="H2001" s="54" t="s">
        <v>4422</v>
      </c>
      <c r="I2001" s="54" t="s">
        <v>4422</v>
      </c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>
        <v>1</v>
      </c>
      <c r="AA2001" s="34">
        <v>5</v>
      </c>
      <c r="AB2001" s="34"/>
      <c r="AC2001" s="34"/>
      <c r="AD2001" s="34"/>
      <c r="AE2001" s="34"/>
      <c r="AF2001" s="34"/>
      <c r="AG2001" s="34"/>
      <c r="AH2001" s="34"/>
      <c r="AI2001" s="34"/>
      <c r="AJ2001" s="34">
        <v>1</v>
      </c>
      <c r="AK2001" s="34">
        <f t="shared" si="102"/>
        <v>5</v>
      </c>
      <c r="AL2001" s="34"/>
      <c r="AM2001" s="34"/>
      <c r="AN2001" s="34"/>
      <c r="AO2001" s="34"/>
      <c r="AP2001" s="293">
        <f>MAX(K2001,M2001,O2001,Q2001,S2001,U2001,W2001,Y2001,AA2001,AC2001,AE2001,AG2001,AI2001,AK2001,AM2001,AO2001)*VLOOKUP(I2001,'5.- Instrumental'!$B$6:$O$303,14,FALSE)</f>
        <v>0</v>
      </c>
      <c r="AQ2001" s="356">
        <f>VLOOKUP(C2001,'6.- Insumos'!$B$5:$K$2417,10,FALSE)</f>
        <v>5.2683799999999996</v>
      </c>
      <c r="AR2001" s="293">
        <f t="shared" si="101"/>
        <v>5.2683799999999996</v>
      </c>
      <c r="AS2001" s="293">
        <f t="shared" si="100"/>
        <v>5.2683799999999996</v>
      </c>
      <c r="AU2001" s="357"/>
    </row>
    <row r="2002" spans="2:47" ht="25.5">
      <c r="B2002" s="52">
        <v>1996</v>
      </c>
      <c r="C2002" s="334">
        <v>84999</v>
      </c>
      <c r="D2002" s="81" t="s">
        <v>3174</v>
      </c>
      <c r="E2002" s="55" t="s">
        <v>4506</v>
      </c>
      <c r="F2002" s="55" t="s">
        <v>4507</v>
      </c>
      <c r="G2002" s="54" t="s">
        <v>4422</v>
      </c>
      <c r="H2002" s="54" t="s">
        <v>4422</v>
      </c>
      <c r="I2002" s="54" t="s">
        <v>4422</v>
      </c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>
        <v>1</v>
      </c>
      <c r="AA2002" s="34">
        <v>5</v>
      </c>
      <c r="AB2002" s="34"/>
      <c r="AC2002" s="34"/>
      <c r="AD2002" s="34"/>
      <c r="AE2002" s="34"/>
      <c r="AF2002" s="34"/>
      <c r="AG2002" s="34"/>
      <c r="AH2002" s="34"/>
      <c r="AI2002" s="34"/>
      <c r="AJ2002" s="34">
        <v>1</v>
      </c>
      <c r="AK2002" s="34">
        <f t="shared" si="102"/>
        <v>5</v>
      </c>
      <c r="AL2002" s="34"/>
      <c r="AM2002" s="34"/>
      <c r="AN2002" s="34"/>
      <c r="AO2002" s="34"/>
      <c r="AP2002" s="293">
        <f>MAX(K2002,M2002,O2002,Q2002,S2002,U2002,W2002,Y2002,AA2002,AC2002,AE2002,AG2002,AI2002,AK2002,AM2002,AO2002)*VLOOKUP(I2002,'5.- Instrumental'!$B$6:$O$303,14,FALSE)</f>
        <v>0</v>
      </c>
      <c r="AQ2002" s="356">
        <f>VLOOKUP(C2002,'6.- Insumos'!$B$5:$K$2417,10,FALSE)</f>
        <v>5.2683799999999996</v>
      </c>
      <c r="AR2002" s="293">
        <f t="shared" si="101"/>
        <v>5.2683799999999996</v>
      </c>
      <c r="AS2002" s="293">
        <f t="shared" si="100"/>
        <v>5.2683799999999996</v>
      </c>
      <c r="AU2002" s="357"/>
    </row>
    <row r="2003" spans="2:47" ht="25.5">
      <c r="B2003" s="52">
        <v>1997</v>
      </c>
      <c r="C2003" s="334">
        <v>85002</v>
      </c>
      <c r="D2003" s="81" t="s">
        <v>2328</v>
      </c>
      <c r="E2003" s="55" t="s">
        <v>2329</v>
      </c>
      <c r="F2003" s="55" t="s">
        <v>2330</v>
      </c>
      <c r="G2003" s="54" t="s">
        <v>4422</v>
      </c>
      <c r="H2003" s="54" t="s">
        <v>4422</v>
      </c>
      <c r="I2003" s="54" t="s">
        <v>4422</v>
      </c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>
        <v>1</v>
      </c>
      <c r="AA2003" s="34">
        <v>5</v>
      </c>
      <c r="AB2003" s="34"/>
      <c r="AC2003" s="34"/>
      <c r="AD2003" s="34"/>
      <c r="AE2003" s="34"/>
      <c r="AF2003" s="34"/>
      <c r="AG2003" s="34"/>
      <c r="AH2003" s="34"/>
      <c r="AI2003" s="34"/>
      <c r="AJ2003" s="34">
        <v>1</v>
      </c>
      <c r="AK2003" s="34">
        <f t="shared" si="102"/>
        <v>5</v>
      </c>
      <c r="AL2003" s="34"/>
      <c r="AM2003" s="34"/>
      <c r="AN2003" s="34"/>
      <c r="AO2003" s="34"/>
      <c r="AP2003" s="293">
        <f>MAX(K2003,M2003,O2003,Q2003,S2003,U2003,W2003,Y2003,AA2003,AC2003,AE2003,AG2003,AI2003,AK2003,AM2003,AO2003)*VLOOKUP(I2003,'5.- Instrumental'!$B$6:$O$303,14,FALSE)</f>
        <v>0</v>
      </c>
      <c r="AQ2003" s="356">
        <f>VLOOKUP(C2003,'6.- Insumos'!$B$5:$K$2417,10,FALSE)</f>
        <v>0.82609999999999995</v>
      </c>
      <c r="AR2003" s="293">
        <f t="shared" si="101"/>
        <v>0.82609999999999995</v>
      </c>
      <c r="AS2003" s="293">
        <f t="shared" si="100"/>
        <v>0.82609999999999995</v>
      </c>
      <c r="AU2003" s="357"/>
    </row>
    <row r="2004" spans="2:47" ht="25.5">
      <c r="B2004" s="52">
        <v>1998</v>
      </c>
      <c r="C2004" s="334">
        <v>85007</v>
      </c>
      <c r="D2004" s="361" t="s">
        <v>3175</v>
      </c>
      <c r="E2004" s="55" t="s">
        <v>2329</v>
      </c>
      <c r="F2004" s="55" t="s">
        <v>2330</v>
      </c>
      <c r="G2004" s="54" t="s">
        <v>4422</v>
      </c>
      <c r="H2004" s="54" t="s">
        <v>4422</v>
      </c>
      <c r="I2004" s="54" t="s">
        <v>4422</v>
      </c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>
        <v>1</v>
      </c>
      <c r="AA2004" s="34">
        <v>5</v>
      </c>
      <c r="AB2004" s="34"/>
      <c r="AC2004" s="34"/>
      <c r="AD2004" s="34"/>
      <c r="AE2004" s="34"/>
      <c r="AF2004" s="34"/>
      <c r="AG2004" s="34"/>
      <c r="AH2004" s="34"/>
      <c r="AI2004" s="34"/>
      <c r="AJ2004" s="34">
        <v>1</v>
      </c>
      <c r="AK2004" s="34">
        <f t="shared" si="102"/>
        <v>5</v>
      </c>
      <c r="AL2004" s="34"/>
      <c r="AM2004" s="34"/>
      <c r="AN2004" s="34"/>
      <c r="AO2004" s="34"/>
      <c r="AP2004" s="293">
        <f>MAX(K2004,M2004,O2004,Q2004,S2004,U2004,W2004,Y2004,AA2004,AC2004,AE2004,AG2004,AI2004,AK2004,AM2004,AO2004)*VLOOKUP(I2004,'5.- Instrumental'!$B$6:$O$303,14,FALSE)</f>
        <v>0</v>
      </c>
      <c r="AQ2004" s="356">
        <f>VLOOKUP(C2004,'6.- Insumos'!$B$5:$K$2417,10,FALSE)</f>
        <v>5.2843800000000005</v>
      </c>
      <c r="AR2004" s="293">
        <f t="shared" si="101"/>
        <v>5.2843800000000005</v>
      </c>
      <c r="AS2004" s="293">
        <f t="shared" si="100"/>
        <v>5.2843800000000005</v>
      </c>
      <c r="AU2004" s="357"/>
    </row>
    <row r="2005" spans="2:47" ht="25.5">
      <c r="B2005" s="52">
        <v>1999</v>
      </c>
      <c r="C2005" s="334">
        <v>85014</v>
      </c>
      <c r="D2005" s="81" t="s">
        <v>2331</v>
      </c>
      <c r="E2005" s="55" t="s">
        <v>2329</v>
      </c>
      <c r="F2005" s="55" t="s">
        <v>2330</v>
      </c>
      <c r="G2005" s="54" t="s">
        <v>4422</v>
      </c>
      <c r="H2005" s="54" t="s">
        <v>4422</v>
      </c>
      <c r="I2005" s="54" t="s">
        <v>4422</v>
      </c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>
        <v>1</v>
      </c>
      <c r="AA2005" s="34">
        <v>3</v>
      </c>
      <c r="AB2005" s="34"/>
      <c r="AC2005" s="34"/>
      <c r="AD2005" s="34"/>
      <c r="AE2005" s="34"/>
      <c r="AF2005" s="34"/>
      <c r="AG2005" s="34"/>
      <c r="AH2005" s="34"/>
      <c r="AI2005" s="34"/>
      <c r="AJ2005" s="34">
        <v>1</v>
      </c>
      <c r="AK2005" s="34">
        <f t="shared" si="102"/>
        <v>3</v>
      </c>
      <c r="AL2005" s="34"/>
      <c r="AM2005" s="34"/>
      <c r="AN2005" s="34"/>
      <c r="AO2005" s="34"/>
      <c r="AP2005" s="293">
        <f>MAX(K2005,M2005,O2005,Q2005,S2005,U2005,W2005,Y2005,AA2005,AC2005,AE2005,AG2005,AI2005,AK2005,AM2005,AO2005)*VLOOKUP(I2005,'5.- Instrumental'!$B$6:$O$303,14,FALSE)</f>
        <v>0</v>
      </c>
      <c r="AQ2005" s="356">
        <f>VLOOKUP(C2005,'6.- Insumos'!$B$5:$K$2417,10,FALSE)</f>
        <v>1.1348000000000003</v>
      </c>
      <c r="AR2005" s="293">
        <f t="shared" si="101"/>
        <v>1.1348000000000003</v>
      </c>
      <c r="AS2005" s="293">
        <f t="shared" si="100"/>
        <v>1.1348000000000003</v>
      </c>
      <c r="AU2005" s="357"/>
    </row>
    <row r="2006" spans="2:47" ht="25.5">
      <c r="B2006" s="52">
        <v>2000</v>
      </c>
      <c r="C2006" s="334">
        <v>85018</v>
      </c>
      <c r="D2006" s="81" t="s">
        <v>3176</v>
      </c>
      <c r="E2006" s="55" t="s">
        <v>2329</v>
      </c>
      <c r="F2006" s="55" t="s">
        <v>2330</v>
      </c>
      <c r="G2006" s="54" t="s">
        <v>4422</v>
      </c>
      <c r="H2006" s="54" t="s">
        <v>4422</v>
      </c>
      <c r="I2006" s="54" t="s">
        <v>4422</v>
      </c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>
        <v>1</v>
      </c>
      <c r="AA2006" s="34">
        <v>3</v>
      </c>
      <c r="AB2006" s="34"/>
      <c r="AC2006" s="34"/>
      <c r="AD2006" s="34"/>
      <c r="AE2006" s="34"/>
      <c r="AF2006" s="34"/>
      <c r="AG2006" s="34"/>
      <c r="AH2006" s="34"/>
      <c r="AI2006" s="34"/>
      <c r="AJ2006" s="34">
        <v>1</v>
      </c>
      <c r="AK2006" s="34">
        <f t="shared" si="102"/>
        <v>3</v>
      </c>
      <c r="AL2006" s="34"/>
      <c r="AM2006" s="34"/>
      <c r="AN2006" s="34"/>
      <c r="AO2006" s="34"/>
      <c r="AP2006" s="293">
        <f>MAX(K2006,M2006,O2006,Q2006,S2006,U2006,W2006,Y2006,AA2006,AC2006,AE2006,AG2006,AI2006,AK2006,AM2006,AO2006)*VLOOKUP(I2006,'5.- Instrumental'!$B$6:$O$303,14,FALSE)</f>
        <v>0</v>
      </c>
      <c r="AQ2006" s="356">
        <f>VLOOKUP(C2006,'6.- Insumos'!$B$5:$K$2417,10,FALSE)</f>
        <v>5.2843800000000005</v>
      </c>
      <c r="AR2006" s="293">
        <f t="shared" si="101"/>
        <v>5.2843800000000005</v>
      </c>
      <c r="AS2006" s="293">
        <f t="shared" si="100"/>
        <v>5.2843800000000005</v>
      </c>
      <c r="AU2006" s="357"/>
    </row>
    <row r="2007" spans="2:47" ht="25.5">
      <c r="B2007" s="52">
        <v>2001</v>
      </c>
      <c r="C2007" s="334">
        <v>85027</v>
      </c>
      <c r="D2007" s="81" t="s">
        <v>3177</v>
      </c>
      <c r="E2007" s="55" t="s">
        <v>2329</v>
      </c>
      <c r="F2007" s="55" t="s">
        <v>2330</v>
      </c>
      <c r="G2007" s="54" t="s">
        <v>4422</v>
      </c>
      <c r="H2007" s="54" t="s">
        <v>4422</v>
      </c>
      <c r="I2007" s="54" t="s">
        <v>4422</v>
      </c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>
        <v>1</v>
      </c>
      <c r="AA2007" s="34">
        <v>5</v>
      </c>
      <c r="AB2007" s="34"/>
      <c r="AC2007" s="34"/>
      <c r="AD2007" s="34"/>
      <c r="AE2007" s="34"/>
      <c r="AF2007" s="34"/>
      <c r="AG2007" s="34"/>
      <c r="AH2007" s="34"/>
      <c r="AI2007" s="34"/>
      <c r="AJ2007" s="34">
        <v>1</v>
      </c>
      <c r="AK2007" s="34">
        <f t="shared" si="102"/>
        <v>5</v>
      </c>
      <c r="AL2007" s="34"/>
      <c r="AM2007" s="34"/>
      <c r="AN2007" s="34"/>
      <c r="AO2007" s="34"/>
      <c r="AP2007" s="293">
        <f>MAX(K2007,M2007,O2007,Q2007,S2007,U2007,W2007,Y2007,AA2007,AC2007,AE2007,AG2007,AI2007,AK2007,AM2007,AO2007)*VLOOKUP(I2007,'5.- Instrumental'!$B$6:$O$303,14,FALSE)</f>
        <v>0</v>
      </c>
      <c r="AQ2007" s="356">
        <f>VLOOKUP(C2007,'6.- Insumos'!$B$5:$K$2417,10,FALSE)</f>
        <v>5.2843800000000005</v>
      </c>
      <c r="AR2007" s="293">
        <f t="shared" si="101"/>
        <v>5.2843800000000005</v>
      </c>
      <c r="AS2007" s="293">
        <f t="shared" si="100"/>
        <v>5.2843800000000005</v>
      </c>
      <c r="AU2007" s="357"/>
    </row>
    <row r="2008" spans="2:47" ht="25.5">
      <c r="B2008" s="52">
        <v>2002</v>
      </c>
      <c r="C2008" s="334">
        <v>85032</v>
      </c>
      <c r="D2008" s="81" t="s">
        <v>2332</v>
      </c>
      <c r="E2008" s="55" t="s">
        <v>2329</v>
      </c>
      <c r="F2008" s="55" t="s">
        <v>2330</v>
      </c>
      <c r="G2008" s="54" t="s">
        <v>4422</v>
      </c>
      <c r="H2008" s="54" t="s">
        <v>4422</v>
      </c>
      <c r="I2008" s="54" t="s">
        <v>4422</v>
      </c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>
        <v>1</v>
      </c>
      <c r="AA2008" s="34">
        <v>5</v>
      </c>
      <c r="AB2008" s="34"/>
      <c r="AC2008" s="34"/>
      <c r="AD2008" s="34"/>
      <c r="AE2008" s="34"/>
      <c r="AF2008" s="34"/>
      <c r="AG2008" s="34"/>
      <c r="AH2008" s="34"/>
      <c r="AI2008" s="34"/>
      <c r="AJ2008" s="34">
        <v>1</v>
      </c>
      <c r="AK2008" s="34">
        <f t="shared" si="102"/>
        <v>5</v>
      </c>
      <c r="AL2008" s="34"/>
      <c r="AM2008" s="34"/>
      <c r="AN2008" s="34"/>
      <c r="AO2008" s="34"/>
      <c r="AP2008" s="293">
        <f>MAX(K2008,M2008,O2008,Q2008,S2008,U2008,W2008,Y2008,AA2008,AC2008,AE2008,AG2008,AI2008,AK2008,AM2008,AO2008)*VLOOKUP(I2008,'5.- Instrumental'!$B$6:$O$303,14,FALSE)</f>
        <v>0</v>
      </c>
      <c r="AQ2008" s="356">
        <f>VLOOKUP(C2008,'6.- Insumos'!$B$5:$K$2417,10,FALSE)</f>
        <v>4.4733799999999997</v>
      </c>
      <c r="AR2008" s="293">
        <f t="shared" si="101"/>
        <v>4.4733799999999997</v>
      </c>
      <c r="AS2008" s="293">
        <f t="shared" si="100"/>
        <v>4.4733799999999997</v>
      </c>
      <c r="AU2008" s="357"/>
    </row>
    <row r="2009" spans="2:47" ht="25.5">
      <c r="B2009" s="52">
        <v>2003</v>
      </c>
      <c r="C2009" s="334">
        <v>85042</v>
      </c>
      <c r="D2009" s="368" t="s">
        <v>2333</v>
      </c>
      <c r="E2009" s="55" t="s">
        <v>2329</v>
      </c>
      <c r="F2009" s="55" t="s">
        <v>2330</v>
      </c>
      <c r="G2009" s="54" t="s">
        <v>4422</v>
      </c>
      <c r="H2009" s="54" t="s">
        <v>4422</v>
      </c>
      <c r="I2009" s="54" t="s">
        <v>4422</v>
      </c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>
        <v>1</v>
      </c>
      <c r="AA2009" s="34">
        <v>3</v>
      </c>
      <c r="AB2009" s="34"/>
      <c r="AC2009" s="34"/>
      <c r="AD2009" s="34"/>
      <c r="AE2009" s="34"/>
      <c r="AF2009" s="34"/>
      <c r="AG2009" s="34"/>
      <c r="AH2009" s="34"/>
      <c r="AI2009" s="34"/>
      <c r="AJ2009" s="34">
        <v>1</v>
      </c>
      <c r="AK2009" s="34">
        <f t="shared" si="102"/>
        <v>3</v>
      </c>
      <c r="AL2009" s="34"/>
      <c r="AM2009" s="34"/>
      <c r="AN2009" s="34"/>
      <c r="AO2009" s="34"/>
      <c r="AP2009" s="293">
        <f>MAX(K2009,M2009,O2009,Q2009,S2009,U2009,W2009,Y2009,AA2009,AC2009,AE2009,AG2009,AI2009,AK2009,AM2009,AO2009)*VLOOKUP(I2009,'5.- Instrumental'!$B$6:$O$303,14,FALSE)</f>
        <v>0</v>
      </c>
      <c r="AQ2009" s="356">
        <f>VLOOKUP(C2009,'6.- Insumos'!$B$5:$K$2417,10,FALSE)</f>
        <v>4.4733799999999997</v>
      </c>
      <c r="AR2009" s="293">
        <f t="shared" si="101"/>
        <v>4.4733799999999997</v>
      </c>
      <c r="AS2009" s="293">
        <f t="shared" si="100"/>
        <v>4.4733799999999997</v>
      </c>
      <c r="AU2009" s="357"/>
    </row>
    <row r="2010" spans="2:47" ht="25.5">
      <c r="B2010" s="52">
        <v>2004</v>
      </c>
      <c r="C2010" s="334">
        <v>85045</v>
      </c>
      <c r="D2010" s="361" t="s">
        <v>2334</v>
      </c>
      <c r="E2010" s="55" t="s">
        <v>2329</v>
      </c>
      <c r="F2010" s="55" t="s">
        <v>2330</v>
      </c>
      <c r="G2010" s="54" t="s">
        <v>4422</v>
      </c>
      <c r="H2010" s="54" t="s">
        <v>4422</v>
      </c>
      <c r="I2010" s="54" t="s">
        <v>4422</v>
      </c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>
        <v>1</v>
      </c>
      <c r="AA2010" s="34">
        <v>3</v>
      </c>
      <c r="AB2010" s="34"/>
      <c r="AC2010" s="34"/>
      <c r="AD2010" s="34"/>
      <c r="AE2010" s="34"/>
      <c r="AF2010" s="34"/>
      <c r="AG2010" s="34"/>
      <c r="AH2010" s="34"/>
      <c r="AI2010" s="34"/>
      <c r="AJ2010" s="34">
        <v>1</v>
      </c>
      <c r="AK2010" s="34">
        <f t="shared" si="102"/>
        <v>3</v>
      </c>
      <c r="AL2010" s="34"/>
      <c r="AM2010" s="34"/>
      <c r="AN2010" s="34"/>
      <c r="AO2010" s="34"/>
      <c r="AP2010" s="293">
        <f>MAX(K2010,M2010,O2010,Q2010,S2010,U2010,W2010,Y2010,AA2010,AC2010,AE2010,AG2010,AI2010,AK2010,AM2010,AO2010)*VLOOKUP(I2010,'5.- Instrumental'!$B$6:$O$303,14,FALSE)</f>
        <v>0</v>
      </c>
      <c r="AQ2010" s="356">
        <f>VLOOKUP(C2010,'6.- Insumos'!$B$5:$K$2417,10,FALSE)</f>
        <v>4.4733799999999997</v>
      </c>
      <c r="AR2010" s="293">
        <f t="shared" si="101"/>
        <v>4.4733799999999997</v>
      </c>
      <c r="AS2010" s="293">
        <f t="shared" si="100"/>
        <v>4.4733799999999997</v>
      </c>
      <c r="AU2010" s="357"/>
    </row>
    <row r="2011" spans="2:47" ht="25.5">
      <c r="B2011" s="52">
        <v>2005</v>
      </c>
      <c r="C2011" s="334">
        <v>85048</v>
      </c>
      <c r="D2011" s="81" t="s">
        <v>2335</v>
      </c>
      <c r="E2011" s="55" t="s">
        <v>2329</v>
      </c>
      <c r="F2011" s="55" t="s">
        <v>2330</v>
      </c>
      <c r="G2011" s="54" t="s">
        <v>4422</v>
      </c>
      <c r="H2011" s="54" t="s">
        <v>4422</v>
      </c>
      <c r="I2011" s="54" t="s">
        <v>4422</v>
      </c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>
        <v>1</v>
      </c>
      <c r="AA2011" s="34">
        <v>3</v>
      </c>
      <c r="AB2011" s="34"/>
      <c r="AC2011" s="34"/>
      <c r="AD2011" s="34"/>
      <c r="AE2011" s="34"/>
      <c r="AF2011" s="34"/>
      <c r="AG2011" s="34"/>
      <c r="AH2011" s="34"/>
      <c r="AI2011" s="34"/>
      <c r="AJ2011" s="34">
        <v>1</v>
      </c>
      <c r="AK2011" s="34">
        <f t="shared" si="102"/>
        <v>3</v>
      </c>
      <c r="AL2011" s="34"/>
      <c r="AM2011" s="34"/>
      <c r="AN2011" s="34"/>
      <c r="AO2011" s="34"/>
      <c r="AP2011" s="293">
        <f>MAX(K2011,M2011,O2011,Q2011,S2011,U2011,W2011,Y2011,AA2011,AC2011,AE2011,AG2011,AI2011,AK2011,AM2011,AO2011)*VLOOKUP(I2011,'5.- Instrumental'!$B$6:$O$303,14,FALSE)</f>
        <v>0</v>
      </c>
      <c r="AQ2011" s="356">
        <f>VLOOKUP(C2011,'6.- Insumos'!$B$5:$K$2417,10,FALSE)</f>
        <v>4.4733799999999997</v>
      </c>
      <c r="AR2011" s="293">
        <f t="shared" si="101"/>
        <v>4.4733799999999997</v>
      </c>
      <c r="AS2011" s="293">
        <f t="shared" si="100"/>
        <v>4.4733799999999997</v>
      </c>
      <c r="AU2011" s="357"/>
    </row>
    <row r="2012" spans="2:47" ht="26.25" customHeight="1">
      <c r="B2012" s="52">
        <v>2006</v>
      </c>
      <c r="C2012" s="334">
        <v>85049</v>
      </c>
      <c r="D2012" s="361" t="s">
        <v>5901</v>
      </c>
      <c r="E2012" s="55" t="s">
        <v>2329</v>
      </c>
      <c r="F2012" s="55" t="s">
        <v>2330</v>
      </c>
      <c r="G2012" s="54" t="s">
        <v>4422</v>
      </c>
      <c r="H2012" s="54" t="s">
        <v>4422</v>
      </c>
      <c r="I2012" s="54" t="s">
        <v>4422</v>
      </c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>
        <v>1</v>
      </c>
      <c r="AA2012" s="34">
        <v>3</v>
      </c>
      <c r="AB2012" s="34"/>
      <c r="AC2012" s="34"/>
      <c r="AD2012" s="34"/>
      <c r="AE2012" s="34"/>
      <c r="AF2012" s="34"/>
      <c r="AG2012" s="34"/>
      <c r="AH2012" s="34"/>
      <c r="AI2012" s="34"/>
      <c r="AJ2012" s="34">
        <v>1</v>
      </c>
      <c r="AK2012" s="34">
        <f t="shared" si="102"/>
        <v>3</v>
      </c>
      <c r="AL2012" s="34"/>
      <c r="AM2012" s="34"/>
      <c r="AN2012" s="34"/>
      <c r="AO2012" s="34"/>
      <c r="AP2012" s="293">
        <f>MAX(K2012,M2012,O2012,Q2012,S2012,U2012,W2012,Y2012,AA2012,AC2012,AE2012,AG2012,AI2012,AK2012,AM2012,AO2012)*VLOOKUP(I2012,'5.- Instrumental'!$B$6:$O$303,14,FALSE)</f>
        <v>0</v>
      </c>
      <c r="AQ2012" s="356">
        <f>VLOOKUP(C2012,'6.- Insumos'!$B$5:$K$2417,10,FALSE)</f>
        <v>4.4733799999999997</v>
      </c>
      <c r="AR2012" s="293">
        <f t="shared" si="101"/>
        <v>4.4733799999999997</v>
      </c>
      <c r="AS2012" s="293">
        <f t="shared" si="100"/>
        <v>4.4733799999999997</v>
      </c>
      <c r="AU2012" s="357"/>
    </row>
    <row r="2013" spans="2:47" ht="25.5">
      <c r="B2013" s="52">
        <v>2007</v>
      </c>
      <c r="C2013" s="334">
        <v>85060</v>
      </c>
      <c r="D2013" s="361" t="s">
        <v>3179</v>
      </c>
      <c r="E2013" s="55" t="s">
        <v>2329</v>
      </c>
      <c r="F2013" s="55" t="s">
        <v>2330</v>
      </c>
      <c r="G2013" s="54" t="s">
        <v>4422</v>
      </c>
      <c r="H2013" s="54" t="s">
        <v>4422</v>
      </c>
      <c r="I2013" s="54" t="s">
        <v>4422</v>
      </c>
      <c r="J2013" s="34">
        <v>1</v>
      </c>
      <c r="K2013" s="34">
        <v>5</v>
      </c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>
        <v>1</v>
      </c>
      <c r="AK2013" s="34">
        <f>+K2013</f>
        <v>5</v>
      </c>
      <c r="AL2013" s="34"/>
      <c r="AM2013" s="34"/>
      <c r="AN2013" s="34"/>
      <c r="AO2013" s="34"/>
      <c r="AP2013" s="293">
        <f>MAX(K2013,M2013,O2013,Q2013,S2013,U2013,W2013,Y2013,AA2013,AC2013,AE2013,AG2013,AI2013,AK2013,AM2013,AO2013)*VLOOKUP(I2013,'5.- Instrumental'!$B$6:$O$303,14,FALSE)</f>
        <v>0</v>
      </c>
      <c r="AQ2013" s="356">
        <f>VLOOKUP(C2013,'6.- Insumos'!$B$5:$K$2417,10,FALSE)</f>
        <v>4.4733799999999997</v>
      </c>
      <c r="AR2013" s="293">
        <f t="shared" si="101"/>
        <v>4.4733799999999997</v>
      </c>
      <c r="AS2013" s="293">
        <f t="shared" si="100"/>
        <v>4.4733799999999997</v>
      </c>
      <c r="AU2013" s="357"/>
    </row>
    <row r="2014" spans="2:47" ht="25.5">
      <c r="B2014" s="52">
        <v>2008</v>
      </c>
      <c r="C2014" s="334">
        <v>85097</v>
      </c>
      <c r="D2014" s="81" t="s">
        <v>2336</v>
      </c>
      <c r="E2014" s="55" t="s">
        <v>2329</v>
      </c>
      <c r="F2014" s="55" t="s">
        <v>2330</v>
      </c>
      <c r="G2014" s="54" t="s">
        <v>4422</v>
      </c>
      <c r="H2014" s="54" t="s">
        <v>4422</v>
      </c>
      <c r="I2014" s="54" t="s">
        <v>4422</v>
      </c>
      <c r="J2014" s="34">
        <v>1</v>
      </c>
      <c r="K2014" s="34">
        <v>5</v>
      </c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>
        <v>1</v>
      </c>
      <c r="AK2014" s="34">
        <f>+K2014</f>
        <v>5</v>
      </c>
      <c r="AL2014" s="34"/>
      <c r="AM2014" s="34"/>
      <c r="AN2014" s="34"/>
      <c r="AO2014" s="34"/>
      <c r="AP2014" s="293">
        <f>MAX(K2014,M2014,O2014,Q2014,S2014,U2014,W2014,Y2014,AA2014,AC2014,AE2014,AG2014,AI2014,AK2014,AM2014,AO2014)*VLOOKUP(I2014,'5.- Instrumental'!$B$6:$O$303,14,FALSE)</f>
        <v>0</v>
      </c>
      <c r="AQ2014" s="356">
        <f>VLOOKUP(C2014,'6.- Insumos'!$B$5:$K$2417,10,FALSE)</f>
        <v>4.4733799999999997</v>
      </c>
      <c r="AR2014" s="293">
        <f t="shared" si="101"/>
        <v>4.4733799999999997</v>
      </c>
      <c r="AS2014" s="293">
        <f t="shared" si="100"/>
        <v>4.4733799999999997</v>
      </c>
      <c r="AU2014" s="357"/>
    </row>
    <row r="2015" spans="2:47" ht="25.5">
      <c r="B2015" s="52">
        <v>2009</v>
      </c>
      <c r="C2015" s="334">
        <v>85170</v>
      </c>
      <c r="D2015" s="81" t="s">
        <v>2337</v>
      </c>
      <c r="E2015" s="55" t="s">
        <v>2329</v>
      </c>
      <c r="F2015" s="55" t="s">
        <v>2330</v>
      </c>
      <c r="G2015" s="54" t="s">
        <v>4422</v>
      </c>
      <c r="H2015" s="54" t="s">
        <v>4422</v>
      </c>
      <c r="I2015" s="54" t="s">
        <v>4422</v>
      </c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>
        <v>1</v>
      </c>
      <c r="AA2015" s="34">
        <v>5</v>
      </c>
      <c r="AB2015" s="34"/>
      <c r="AC2015" s="34"/>
      <c r="AD2015" s="34"/>
      <c r="AE2015" s="34"/>
      <c r="AF2015" s="34"/>
      <c r="AG2015" s="34"/>
      <c r="AH2015" s="34"/>
      <c r="AI2015" s="34"/>
      <c r="AJ2015" s="34">
        <v>1</v>
      </c>
      <c r="AK2015" s="34">
        <f t="shared" si="102"/>
        <v>5</v>
      </c>
      <c r="AL2015" s="34"/>
      <c r="AM2015" s="34"/>
      <c r="AN2015" s="34"/>
      <c r="AO2015" s="34"/>
      <c r="AP2015" s="293">
        <f>MAX(K2015,M2015,O2015,Q2015,S2015,U2015,W2015,Y2015,AA2015,AC2015,AE2015,AG2015,AI2015,AK2015,AM2015,AO2015)*VLOOKUP(I2015,'5.- Instrumental'!$B$6:$O$303,14,FALSE)</f>
        <v>0</v>
      </c>
      <c r="AQ2015" s="356">
        <f>VLOOKUP(C2015,'6.- Insumos'!$B$5:$K$2417,10,FALSE)</f>
        <v>4.4733799999999997</v>
      </c>
      <c r="AR2015" s="293">
        <f t="shared" si="101"/>
        <v>4.4733799999999997</v>
      </c>
      <c r="AS2015" s="293">
        <f t="shared" si="100"/>
        <v>4.4733799999999997</v>
      </c>
      <c r="AU2015" s="357"/>
    </row>
    <row r="2016" spans="2:47" ht="25.5">
      <c r="B2016" s="52">
        <v>2010</v>
      </c>
      <c r="C2016" s="334">
        <v>85244</v>
      </c>
      <c r="D2016" s="81" t="s">
        <v>2338</v>
      </c>
      <c r="E2016" s="55" t="s">
        <v>2329</v>
      </c>
      <c r="F2016" s="55" t="s">
        <v>2330</v>
      </c>
      <c r="G2016" s="54" t="s">
        <v>4422</v>
      </c>
      <c r="H2016" s="54" t="s">
        <v>4422</v>
      </c>
      <c r="I2016" s="54" t="s">
        <v>4422</v>
      </c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>
        <v>1</v>
      </c>
      <c r="AA2016" s="34">
        <v>3</v>
      </c>
      <c r="AB2016" s="34"/>
      <c r="AC2016" s="34"/>
      <c r="AD2016" s="34"/>
      <c r="AE2016" s="34"/>
      <c r="AF2016" s="34"/>
      <c r="AG2016" s="34"/>
      <c r="AH2016" s="34"/>
      <c r="AI2016" s="34"/>
      <c r="AJ2016" s="34">
        <v>1</v>
      </c>
      <c r="AK2016" s="34">
        <f t="shared" si="102"/>
        <v>3</v>
      </c>
      <c r="AL2016" s="34"/>
      <c r="AM2016" s="34"/>
      <c r="AN2016" s="34"/>
      <c r="AO2016" s="34"/>
      <c r="AP2016" s="293">
        <f>MAX(K2016,M2016,O2016,Q2016,S2016,U2016,W2016,Y2016,AA2016,AC2016,AE2016,AG2016,AI2016,AK2016,AM2016,AO2016)*VLOOKUP(I2016,'5.- Instrumental'!$B$6:$O$303,14,FALSE)</f>
        <v>0</v>
      </c>
      <c r="AQ2016" s="356">
        <f>VLOOKUP(C2016,'6.- Insumos'!$B$5:$K$2417,10,FALSE)</f>
        <v>4.4733799999999997</v>
      </c>
      <c r="AR2016" s="293">
        <f t="shared" si="101"/>
        <v>4.4733799999999997</v>
      </c>
      <c r="AS2016" s="293">
        <f t="shared" si="100"/>
        <v>4.4733799999999997</v>
      </c>
      <c r="AU2016" s="357"/>
    </row>
    <row r="2017" spans="2:47" ht="25.5">
      <c r="B2017" s="52">
        <v>2011</v>
      </c>
      <c r="C2017" s="334">
        <v>85301</v>
      </c>
      <c r="D2017" s="361" t="s">
        <v>3180</v>
      </c>
      <c r="E2017" s="55" t="s">
        <v>2329</v>
      </c>
      <c r="F2017" s="55" t="s">
        <v>2330</v>
      </c>
      <c r="G2017" s="54" t="s">
        <v>4422</v>
      </c>
      <c r="H2017" s="54" t="s">
        <v>4422</v>
      </c>
      <c r="I2017" s="54" t="s">
        <v>4422</v>
      </c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>
        <v>1</v>
      </c>
      <c r="AA2017" s="34">
        <v>3</v>
      </c>
      <c r="AB2017" s="34"/>
      <c r="AC2017" s="34"/>
      <c r="AD2017" s="34"/>
      <c r="AE2017" s="34"/>
      <c r="AF2017" s="34"/>
      <c r="AG2017" s="34"/>
      <c r="AH2017" s="34"/>
      <c r="AI2017" s="34"/>
      <c r="AJ2017" s="34">
        <v>1</v>
      </c>
      <c r="AK2017" s="34">
        <f t="shared" si="102"/>
        <v>3</v>
      </c>
      <c r="AL2017" s="34"/>
      <c r="AM2017" s="34"/>
      <c r="AN2017" s="34"/>
      <c r="AO2017" s="34"/>
      <c r="AP2017" s="293">
        <f>MAX(K2017,M2017,O2017,Q2017,S2017,U2017,W2017,Y2017,AA2017,AC2017,AE2017,AG2017,AI2017,AK2017,AM2017,AO2017)*VLOOKUP(I2017,'5.- Instrumental'!$B$6:$O$303,14,FALSE)</f>
        <v>0</v>
      </c>
      <c r="AQ2017" s="356">
        <f>VLOOKUP(C2017,'6.- Insumos'!$B$5:$K$2417,10,FALSE)</f>
        <v>4.4733799999999997</v>
      </c>
      <c r="AR2017" s="293">
        <f t="shared" si="101"/>
        <v>4.4733799999999997</v>
      </c>
      <c r="AS2017" s="293">
        <f t="shared" si="100"/>
        <v>4.4733799999999997</v>
      </c>
      <c r="AU2017" s="357"/>
    </row>
    <row r="2018" spans="2:47" ht="25.5">
      <c r="B2018" s="52">
        <v>2012</v>
      </c>
      <c r="C2018" s="334">
        <v>85302</v>
      </c>
      <c r="D2018" s="81" t="s">
        <v>3181</v>
      </c>
      <c r="E2018" s="55" t="s">
        <v>2329</v>
      </c>
      <c r="F2018" s="55" t="s">
        <v>2330</v>
      </c>
      <c r="G2018" s="54" t="s">
        <v>4422</v>
      </c>
      <c r="H2018" s="54" t="s">
        <v>4422</v>
      </c>
      <c r="I2018" s="54" t="s">
        <v>4422</v>
      </c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>
        <v>1</v>
      </c>
      <c r="AA2018" s="34">
        <v>3</v>
      </c>
      <c r="AB2018" s="34"/>
      <c r="AC2018" s="34"/>
      <c r="AD2018" s="34"/>
      <c r="AE2018" s="34"/>
      <c r="AF2018" s="34"/>
      <c r="AG2018" s="34"/>
      <c r="AH2018" s="34"/>
      <c r="AI2018" s="34"/>
      <c r="AJ2018" s="34">
        <v>1</v>
      </c>
      <c r="AK2018" s="34">
        <f t="shared" si="102"/>
        <v>3</v>
      </c>
      <c r="AL2018" s="34"/>
      <c r="AM2018" s="34"/>
      <c r="AN2018" s="34"/>
      <c r="AO2018" s="34"/>
      <c r="AP2018" s="293">
        <f>MAX(K2018,M2018,O2018,Q2018,S2018,U2018,W2018,Y2018,AA2018,AC2018,AE2018,AG2018,AI2018,AK2018,AM2018,AO2018)*VLOOKUP(I2018,'5.- Instrumental'!$B$6:$O$303,14,FALSE)</f>
        <v>0</v>
      </c>
      <c r="AQ2018" s="356">
        <f>VLOOKUP(C2018,'6.- Insumos'!$B$5:$K$2417,10,FALSE)</f>
        <v>4.4733799999999997</v>
      </c>
      <c r="AR2018" s="293">
        <f t="shared" si="101"/>
        <v>4.4733799999999997</v>
      </c>
      <c r="AS2018" s="293">
        <f t="shared" si="100"/>
        <v>4.4733799999999997</v>
      </c>
      <c r="AU2018" s="357"/>
    </row>
    <row r="2019" spans="2:47" ht="25.5">
      <c r="B2019" s="52">
        <v>2013</v>
      </c>
      <c r="C2019" s="334">
        <v>85303</v>
      </c>
      <c r="D2019" s="81" t="s">
        <v>2339</v>
      </c>
      <c r="E2019" s="55" t="s">
        <v>2329</v>
      </c>
      <c r="F2019" s="55" t="s">
        <v>2330</v>
      </c>
      <c r="G2019" s="54" t="s">
        <v>4422</v>
      </c>
      <c r="H2019" s="54" t="s">
        <v>4422</v>
      </c>
      <c r="I2019" s="54" t="s">
        <v>4422</v>
      </c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>
        <v>1</v>
      </c>
      <c r="AA2019" s="34">
        <v>5</v>
      </c>
      <c r="AB2019" s="34"/>
      <c r="AC2019" s="34"/>
      <c r="AD2019" s="34"/>
      <c r="AE2019" s="34"/>
      <c r="AF2019" s="34"/>
      <c r="AG2019" s="34"/>
      <c r="AH2019" s="34"/>
      <c r="AI2019" s="34"/>
      <c r="AJ2019" s="34">
        <v>1</v>
      </c>
      <c r="AK2019" s="34">
        <f t="shared" si="102"/>
        <v>5</v>
      </c>
      <c r="AL2019" s="34"/>
      <c r="AM2019" s="34"/>
      <c r="AN2019" s="34"/>
      <c r="AO2019" s="34"/>
      <c r="AP2019" s="293">
        <f>MAX(K2019,M2019,O2019,Q2019,S2019,U2019,W2019,Y2019,AA2019,AC2019,AE2019,AG2019,AI2019,AK2019,AM2019,AO2019)*VLOOKUP(I2019,'5.- Instrumental'!$B$6:$O$303,14,FALSE)</f>
        <v>0</v>
      </c>
      <c r="AQ2019" s="356">
        <f>VLOOKUP(C2019,'6.- Insumos'!$B$5:$K$2417,10,FALSE)</f>
        <v>4.4733799999999997</v>
      </c>
      <c r="AR2019" s="293">
        <f t="shared" si="101"/>
        <v>4.4733799999999997</v>
      </c>
      <c r="AS2019" s="293">
        <f t="shared" si="100"/>
        <v>4.4733799999999997</v>
      </c>
      <c r="AU2019" s="357"/>
    </row>
    <row r="2020" spans="2:47" ht="25.5">
      <c r="B2020" s="52">
        <v>2014</v>
      </c>
      <c r="C2020" s="334">
        <v>85305</v>
      </c>
      <c r="D2020" s="81" t="s">
        <v>3182</v>
      </c>
      <c r="E2020" s="55" t="s">
        <v>2329</v>
      </c>
      <c r="F2020" s="55" t="s">
        <v>2330</v>
      </c>
      <c r="G2020" s="54" t="s">
        <v>4422</v>
      </c>
      <c r="H2020" s="54" t="s">
        <v>4422</v>
      </c>
      <c r="I2020" s="54" t="s">
        <v>4422</v>
      </c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>
        <v>1</v>
      </c>
      <c r="AA2020" s="34">
        <v>3</v>
      </c>
      <c r="AB2020" s="34"/>
      <c r="AC2020" s="34"/>
      <c r="AD2020" s="34"/>
      <c r="AE2020" s="34"/>
      <c r="AF2020" s="34"/>
      <c r="AG2020" s="34"/>
      <c r="AH2020" s="34"/>
      <c r="AI2020" s="34"/>
      <c r="AJ2020" s="34">
        <v>1</v>
      </c>
      <c r="AK2020" s="34">
        <f t="shared" si="102"/>
        <v>3</v>
      </c>
      <c r="AL2020" s="34"/>
      <c r="AM2020" s="34"/>
      <c r="AN2020" s="34"/>
      <c r="AO2020" s="34"/>
      <c r="AP2020" s="293">
        <f>MAX(K2020,M2020,O2020,Q2020,S2020,U2020,W2020,Y2020,AA2020,AC2020,AE2020,AG2020,AI2020,AK2020,AM2020,AO2020)*VLOOKUP(I2020,'5.- Instrumental'!$B$6:$O$303,14,FALSE)</f>
        <v>0</v>
      </c>
      <c r="AQ2020" s="356">
        <f>VLOOKUP(C2020,'6.- Insumos'!$B$5:$K$2417,10,FALSE)</f>
        <v>4.4733799999999997</v>
      </c>
      <c r="AR2020" s="293">
        <f t="shared" si="101"/>
        <v>4.4733799999999997</v>
      </c>
      <c r="AS2020" s="293">
        <f t="shared" ref="AS2020:AS2083" si="103">AP2020++AQ2020</f>
        <v>4.4733799999999997</v>
      </c>
      <c r="AU2020" s="357"/>
    </row>
    <row r="2021" spans="2:47" ht="38.25">
      <c r="B2021" s="52">
        <v>2015</v>
      </c>
      <c r="C2021" s="334">
        <v>85362</v>
      </c>
      <c r="D2021" s="81" t="s">
        <v>3323</v>
      </c>
      <c r="E2021" s="55" t="s">
        <v>2329</v>
      </c>
      <c r="F2021" s="55" t="s">
        <v>2330</v>
      </c>
      <c r="G2021" s="54" t="s">
        <v>4422</v>
      </c>
      <c r="H2021" s="54" t="s">
        <v>4422</v>
      </c>
      <c r="I2021" s="54" t="s">
        <v>4422</v>
      </c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>
        <v>1</v>
      </c>
      <c r="AA2021" s="34">
        <v>3</v>
      </c>
      <c r="AB2021" s="34"/>
      <c r="AC2021" s="34"/>
      <c r="AD2021" s="34"/>
      <c r="AE2021" s="34"/>
      <c r="AF2021" s="34"/>
      <c r="AG2021" s="34"/>
      <c r="AH2021" s="34"/>
      <c r="AI2021" s="34"/>
      <c r="AJ2021" s="34">
        <v>1</v>
      </c>
      <c r="AK2021" s="34">
        <f t="shared" si="102"/>
        <v>3</v>
      </c>
      <c r="AL2021" s="34"/>
      <c r="AM2021" s="34"/>
      <c r="AN2021" s="34"/>
      <c r="AO2021" s="34"/>
      <c r="AP2021" s="293">
        <f>MAX(K2021,M2021,O2021,Q2021,S2021,U2021,W2021,Y2021,AA2021,AC2021,AE2021,AG2021,AI2021,AK2021,AM2021,AO2021)*VLOOKUP(I2021,'5.- Instrumental'!$B$6:$O$303,14,FALSE)</f>
        <v>0</v>
      </c>
      <c r="AQ2021" s="356">
        <f>VLOOKUP(C2021,'6.- Insumos'!$B$5:$K$2417,10,FALSE)</f>
        <v>4.4733799999999997</v>
      </c>
      <c r="AR2021" s="293">
        <f t="shared" si="101"/>
        <v>4.4733799999999997</v>
      </c>
      <c r="AS2021" s="293">
        <f t="shared" si="103"/>
        <v>4.4733799999999997</v>
      </c>
      <c r="AU2021" s="357"/>
    </row>
    <row r="2022" spans="2:47" ht="25.5">
      <c r="B2022" s="52">
        <v>2016</v>
      </c>
      <c r="C2022" s="334">
        <v>85378</v>
      </c>
      <c r="D2022" s="361" t="s">
        <v>3183</v>
      </c>
      <c r="E2022" s="55" t="s">
        <v>2329</v>
      </c>
      <c r="F2022" s="55" t="s">
        <v>2330</v>
      </c>
      <c r="G2022" s="54" t="s">
        <v>4422</v>
      </c>
      <c r="H2022" s="54" t="s">
        <v>4422</v>
      </c>
      <c r="I2022" s="54" t="s">
        <v>4422</v>
      </c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>
        <v>1</v>
      </c>
      <c r="AA2022" s="34">
        <v>3</v>
      </c>
      <c r="AB2022" s="34"/>
      <c r="AC2022" s="34"/>
      <c r="AD2022" s="34"/>
      <c r="AE2022" s="34"/>
      <c r="AF2022" s="34"/>
      <c r="AG2022" s="34"/>
      <c r="AH2022" s="34"/>
      <c r="AI2022" s="34"/>
      <c r="AJ2022" s="34">
        <v>1</v>
      </c>
      <c r="AK2022" s="34">
        <f t="shared" si="102"/>
        <v>3</v>
      </c>
      <c r="AL2022" s="34"/>
      <c r="AM2022" s="34"/>
      <c r="AN2022" s="34"/>
      <c r="AO2022" s="34"/>
      <c r="AP2022" s="293">
        <f>MAX(K2022,M2022,O2022,Q2022,S2022,U2022,W2022,Y2022,AA2022,AC2022,AE2022,AG2022,AI2022,AK2022,AM2022,AO2022)*VLOOKUP(I2022,'5.- Instrumental'!$B$6:$O$303,14,FALSE)</f>
        <v>0</v>
      </c>
      <c r="AQ2022" s="356">
        <f>VLOOKUP(C2022,'6.- Insumos'!$B$5:$K$2417,10,FALSE)</f>
        <v>4.4733799999999997</v>
      </c>
      <c r="AR2022" s="293">
        <f t="shared" si="101"/>
        <v>4.4733799999999997</v>
      </c>
      <c r="AS2022" s="293">
        <f t="shared" si="103"/>
        <v>4.4733799999999997</v>
      </c>
      <c r="AU2022" s="357"/>
    </row>
    <row r="2023" spans="2:47" ht="25.5">
      <c r="B2023" s="52">
        <v>2017</v>
      </c>
      <c r="C2023" s="334">
        <v>85384</v>
      </c>
      <c r="D2023" s="361" t="s">
        <v>3184</v>
      </c>
      <c r="E2023" s="55" t="s">
        <v>2329</v>
      </c>
      <c r="F2023" s="55" t="s">
        <v>2330</v>
      </c>
      <c r="G2023" s="54" t="s">
        <v>4422</v>
      </c>
      <c r="H2023" s="54" t="s">
        <v>4422</v>
      </c>
      <c r="I2023" s="54" t="s">
        <v>4422</v>
      </c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>
        <v>1</v>
      </c>
      <c r="AA2023" s="34">
        <v>3</v>
      </c>
      <c r="AB2023" s="34"/>
      <c r="AC2023" s="34"/>
      <c r="AD2023" s="34"/>
      <c r="AE2023" s="34"/>
      <c r="AF2023" s="34"/>
      <c r="AG2023" s="34"/>
      <c r="AH2023" s="34"/>
      <c r="AI2023" s="34"/>
      <c r="AJ2023" s="34">
        <v>1</v>
      </c>
      <c r="AK2023" s="34">
        <f t="shared" si="102"/>
        <v>3</v>
      </c>
      <c r="AL2023" s="34"/>
      <c r="AM2023" s="34"/>
      <c r="AN2023" s="34"/>
      <c r="AO2023" s="34"/>
      <c r="AP2023" s="293">
        <f>MAX(K2023,M2023,O2023,Q2023,S2023,U2023,W2023,Y2023,AA2023,AC2023,AE2023,AG2023,AI2023,AK2023,AM2023,AO2023)*VLOOKUP(I2023,'5.- Instrumental'!$B$6:$O$303,14,FALSE)</f>
        <v>0</v>
      </c>
      <c r="AQ2023" s="356">
        <f>VLOOKUP(C2023,'6.- Insumos'!$B$5:$K$2417,10,FALSE)</f>
        <v>4.4733799999999997</v>
      </c>
      <c r="AR2023" s="293">
        <f t="shared" si="101"/>
        <v>4.4733799999999997</v>
      </c>
      <c r="AS2023" s="293">
        <f t="shared" si="103"/>
        <v>4.4733799999999997</v>
      </c>
      <c r="AU2023" s="357"/>
    </row>
    <row r="2024" spans="2:47" ht="25.5">
      <c r="B2024" s="52">
        <v>2018</v>
      </c>
      <c r="C2024" s="334">
        <v>85460</v>
      </c>
      <c r="D2024" s="81" t="s">
        <v>3185</v>
      </c>
      <c r="E2024" s="55" t="s">
        <v>2329</v>
      </c>
      <c r="F2024" s="55" t="s">
        <v>2330</v>
      </c>
      <c r="G2024" s="54" t="s">
        <v>4422</v>
      </c>
      <c r="H2024" s="54" t="s">
        <v>4422</v>
      </c>
      <c r="I2024" s="54" t="s">
        <v>4422</v>
      </c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>
        <v>1</v>
      </c>
      <c r="AA2024" s="34">
        <v>3</v>
      </c>
      <c r="AB2024" s="34"/>
      <c r="AC2024" s="34"/>
      <c r="AD2024" s="34"/>
      <c r="AE2024" s="34"/>
      <c r="AF2024" s="34"/>
      <c r="AG2024" s="34"/>
      <c r="AH2024" s="34"/>
      <c r="AI2024" s="34"/>
      <c r="AJ2024" s="34">
        <v>1</v>
      </c>
      <c r="AK2024" s="34">
        <f t="shared" si="102"/>
        <v>3</v>
      </c>
      <c r="AL2024" s="34"/>
      <c r="AM2024" s="34"/>
      <c r="AN2024" s="34"/>
      <c r="AO2024" s="34"/>
      <c r="AP2024" s="293">
        <f>MAX(K2024,M2024,O2024,Q2024,S2024,U2024,W2024,Y2024,AA2024,AC2024,AE2024,AG2024,AI2024,AK2024,AM2024,AO2024)*VLOOKUP(I2024,'5.- Instrumental'!$B$6:$O$303,14,FALSE)</f>
        <v>0</v>
      </c>
      <c r="AQ2024" s="356">
        <f>VLOOKUP(C2024,'6.- Insumos'!$B$5:$K$2417,10,FALSE)</f>
        <v>4.4733799999999997</v>
      </c>
      <c r="AR2024" s="293">
        <f t="shared" si="101"/>
        <v>4.4733799999999997</v>
      </c>
      <c r="AS2024" s="293">
        <f t="shared" si="103"/>
        <v>4.4733799999999997</v>
      </c>
      <c r="AU2024" s="357"/>
    </row>
    <row r="2025" spans="2:47" ht="25.5">
      <c r="B2025" s="52">
        <v>2019</v>
      </c>
      <c r="C2025" s="334">
        <v>85540</v>
      </c>
      <c r="D2025" s="81" t="s">
        <v>3862</v>
      </c>
      <c r="E2025" s="55" t="s">
        <v>2329</v>
      </c>
      <c r="F2025" s="55" t="s">
        <v>2330</v>
      </c>
      <c r="G2025" s="54" t="s">
        <v>4422</v>
      </c>
      <c r="H2025" s="54" t="s">
        <v>4422</v>
      </c>
      <c r="I2025" s="54" t="s">
        <v>4422</v>
      </c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>
        <v>1</v>
      </c>
      <c r="AA2025" s="34">
        <v>3</v>
      </c>
      <c r="AB2025" s="34"/>
      <c r="AC2025" s="34"/>
      <c r="AD2025" s="34"/>
      <c r="AE2025" s="34"/>
      <c r="AF2025" s="34"/>
      <c r="AG2025" s="34"/>
      <c r="AH2025" s="34"/>
      <c r="AI2025" s="34"/>
      <c r="AJ2025" s="34">
        <v>1</v>
      </c>
      <c r="AK2025" s="34">
        <f t="shared" si="102"/>
        <v>3</v>
      </c>
      <c r="AL2025" s="34"/>
      <c r="AM2025" s="34"/>
      <c r="AN2025" s="34"/>
      <c r="AO2025" s="34"/>
      <c r="AP2025" s="293">
        <f>MAX(K2025,M2025,O2025,Q2025,S2025,U2025,W2025,Y2025,AA2025,AC2025,AE2025,AG2025,AI2025,AK2025,AM2025,AO2025)*VLOOKUP(I2025,'5.- Instrumental'!$B$6:$O$303,14,FALSE)</f>
        <v>0</v>
      </c>
      <c r="AQ2025" s="356">
        <f>VLOOKUP(C2025,'6.- Insumos'!$B$5:$K$2417,10,FALSE)</f>
        <v>4.4733799999999997</v>
      </c>
      <c r="AR2025" s="293">
        <f t="shared" si="101"/>
        <v>4.4733799999999997</v>
      </c>
      <c r="AS2025" s="293">
        <f t="shared" si="103"/>
        <v>4.4733799999999997</v>
      </c>
      <c r="AU2025" s="357"/>
    </row>
    <row r="2026" spans="2:47" ht="25.5">
      <c r="B2026" s="52">
        <v>2020</v>
      </c>
      <c r="C2026" s="334">
        <v>85549</v>
      </c>
      <c r="D2026" s="81" t="s">
        <v>3863</v>
      </c>
      <c r="E2026" s="55" t="s">
        <v>2329</v>
      </c>
      <c r="F2026" s="55" t="s">
        <v>2330</v>
      </c>
      <c r="G2026" s="54" t="s">
        <v>4422</v>
      </c>
      <c r="H2026" s="54" t="s">
        <v>4422</v>
      </c>
      <c r="I2026" s="54" t="s">
        <v>4422</v>
      </c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>
        <v>1</v>
      </c>
      <c r="AA2026" s="34">
        <v>3</v>
      </c>
      <c r="AB2026" s="34"/>
      <c r="AC2026" s="34"/>
      <c r="AD2026" s="34"/>
      <c r="AE2026" s="34"/>
      <c r="AF2026" s="34"/>
      <c r="AG2026" s="34"/>
      <c r="AH2026" s="34"/>
      <c r="AI2026" s="34"/>
      <c r="AJ2026" s="34">
        <v>1</v>
      </c>
      <c r="AK2026" s="34">
        <f t="shared" si="102"/>
        <v>3</v>
      </c>
      <c r="AL2026" s="34"/>
      <c r="AM2026" s="34"/>
      <c r="AN2026" s="34"/>
      <c r="AO2026" s="34"/>
      <c r="AP2026" s="293">
        <f>MAX(K2026,M2026,O2026,Q2026,S2026,U2026,W2026,Y2026,AA2026,AC2026,AE2026,AG2026,AI2026,AK2026,AM2026,AO2026)*VLOOKUP(I2026,'5.- Instrumental'!$B$6:$O$303,14,FALSE)</f>
        <v>0</v>
      </c>
      <c r="AQ2026" s="356">
        <f>VLOOKUP(C2026,'6.- Insumos'!$B$5:$K$2417,10,FALSE)</f>
        <v>4.4733799999999997</v>
      </c>
      <c r="AR2026" s="293">
        <f t="shared" si="101"/>
        <v>4.4733799999999997</v>
      </c>
      <c r="AS2026" s="293">
        <f t="shared" si="103"/>
        <v>4.4733799999999997</v>
      </c>
      <c r="AU2026" s="357"/>
    </row>
    <row r="2027" spans="2:47" ht="25.5">
      <c r="B2027" s="52">
        <v>2021</v>
      </c>
      <c r="C2027" s="334">
        <v>85555</v>
      </c>
      <c r="D2027" s="81" t="s">
        <v>3864</v>
      </c>
      <c r="E2027" s="55" t="s">
        <v>2329</v>
      </c>
      <c r="F2027" s="55" t="s">
        <v>2330</v>
      </c>
      <c r="G2027" s="54" t="s">
        <v>4422</v>
      </c>
      <c r="H2027" s="54" t="s">
        <v>4422</v>
      </c>
      <c r="I2027" s="54" t="s">
        <v>4422</v>
      </c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>
        <v>1</v>
      </c>
      <c r="AA2027" s="34">
        <v>3</v>
      </c>
      <c r="AB2027" s="34"/>
      <c r="AC2027" s="34"/>
      <c r="AD2027" s="34"/>
      <c r="AE2027" s="34"/>
      <c r="AF2027" s="34"/>
      <c r="AG2027" s="34"/>
      <c r="AH2027" s="34"/>
      <c r="AI2027" s="34"/>
      <c r="AJ2027" s="34">
        <v>1</v>
      </c>
      <c r="AK2027" s="34">
        <f t="shared" si="102"/>
        <v>3</v>
      </c>
      <c r="AL2027" s="34"/>
      <c r="AM2027" s="34"/>
      <c r="AN2027" s="34"/>
      <c r="AO2027" s="34"/>
      <c r="AP2027" s="293">
        <f>MAX(K2027,M2027,O2027,Q2027,S2027,U2027,W2027,Y2027,AA2027,AC2027,AE2027,AG2027,AI2027,AK2027,AM2027,AO2027)*VLOOKUP(I2027,'5.- Instrumental'!$B$6:$O$303,14,FALSE)</f>
        <v>0</v>
      </c>
      <c r="AQ2027" s="356">
        <f>VLOOKUP(C2027,'6.- Insumos'!$B$5:$K$2417,10,FALSE)</f>
        <v>4.4733799999999997</v>
      </c>
      <c r="AR2027" s="293">
        <f t="shared" si="101"/>
        <v>4.4733799999999997</v>
      </c>
      <c r="AS2027" s="293">
        <f t="shared" si="103"/>
        <v>4.4733799999999997</v>
      </c>
      <c r="AU2027" s="357"/>
    </row>
    <row r="2028" spans="2:47" ht="25.5">
      <c r="B2028" s="52">
        <v>2022</v>
      </c>
      <c r="C2028" s="334">
        <v>85590</v>
      </c>
      <c r="D2028" s="368" t="s">
        <v>3865</v>
      </c>
      <c r="E2028" s="55" t="s">
        <v>2329</v>
      </c>
      <c r="F2028" s="55" t="s">
        <v>2330</v>
      </c>
      <c r="G2028" s="54" t="s">
        <v>4422</v>
      </c>
      <c r="H2028" s="54" t="s">
        <v>4422</v>
      </c>
      <c r="I2028" s="54" t="s">
        <v>4422</v>
      </c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>
        <v>1</v>
      </c>
      <c r="AA2028" s="34">
        <v>3</v>
      </c>
      <c r="AB2028" s="34"/>
      <c r="AC2028" s="34"/>
      <c r="AD2028" s="34"/>
      <c r="AE2028" s="34"/>
      <c r="AF2028" s="34"/>
      <c r="AG2028" s="34"/>
      <c r="AH2028" s="34"/>
      <c r="AI2028" s="34"/>
      <c r="AJ2028" s="34">
        <v>1</v>
      </c>
      <c r="AK2028" s="34">
        <f t="shared" si="102"/>
        <v>3</v>
      </c>
      <c r="AL2028" s="34"/>
      <c r="AM2028" s="34"/>
      <c r="AN2028" s="34"/>
      <c r="AO2028" s="34"/>
      <c r="AP2028" s="293">
        <f>MAX(K2028,M2028,O2028,Q2028,S2028,U2028,W2028,Y2028,AA2028,AC2028,AE2028,AG2028,AI2028,AK2028,AM2028,AO2028)*VLOOKUP(I2028,'5.- Instrumental'!$B$6:$O$303,14,FALSE)</f>
        <v>0</v>
      </c>
      <c r="AQ2028" s="356">
        <f>VLOOKUP(C2028,'6.- Insumos'!$B$5:$K$2417,10,FALSE)</f>
        <v>1.627675</v>
      </c>
      <c r="AR2028" s="293">
        <f t="shared" si="101"/>
        <v>1.627675</v>
      </c>
      <c r="AS2028" s="293">
        <f t="shared" si="103"/>
        <v>1.627675</v>
      </c>
      <c r="AU2028" s="357"/>
    </row>
    <row r="2029" spans="2:47" ht="25.5">
      <c r="B2029" s="52">
        <v>2023</v>
      </c>
      <c r="C2029" s="334">
        <v>85610</v>
      </c>
      <c r="D2029" s="81" t="s">
        <v>3866</v>
      </c>
      <c r="E2029" s="55" t="s">
        <v>2329</v>
      </c>
      <c r="F2029" s="55" t="s">
        <v>2330</v>
      </c>
      <c r="G2029" s="54" t="s">
        <v>4422</v>
      </c>
      <c r="H2029" s="54" t="s">
        <v>4422</v>
      </c>
      <c r="I2029" s="54" t="s">
        <v>4422</v>
      </c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>
        <v>1</v>
      </c>
      <c r="AA2029" s="34">
        <v>3</v>
      </c>
      <c r="AB2029" s="34"/>
      <c r="AC2029" s="34"/>
      <c r="AD2029" s="34"/>
      <c r="AE2029" s="34"/>
      <c r="AF2029" s="34"/>
      <c r="AG2029" s="34"/>
      <c r="AH2029" s="34"/>
      <c r="AI2029" s="34"/>
      <c r="AJ2029" s="34">
        <v>1</v>
      </c>
      <c r="AK2029" s="34">
        <f t="shared" si="102"/>
        <v>3</v>
      </c>
      <c r="AL2029" s="34"/>
      <c r="AM2029" s="34"/>
      <c r="AN2029" s="34"/>
      <c r="AO2029" s="34"/>
      <c r="AP2029" s="293">
        <f>MAX(K2029,M2029,O2029,Q2029,S2029,U2029,W2029,Y2029,AA2029,AC2029,AE2029,AG2029,AI2029,AK2029,AM2029,AO2029)*VLOOKUP(I2029,'5.- Instrumental'!$B$6:$O$303,14,FALSE)</f>
        <v>0</v>
      </c>
      <c r="AQ2029" s="356">
        <f>VLOOKUP(C2029,'6.- Insumos'!$B$5:$K$2417,10,FALSE)</f>
        <v>4.89438</v>
      </c>
      <c r="AR2029" s="293">
        <f t="shared" si="101"/>
        <v>4.89438</v>
      </c>
      <c r="AS2029" s="293">
        <f t="shared" si="103"/>
        <v>4.89438</v>
      </c>
      <c r="AU2029" s="357"/>
    </row>
    <row r="2030" spans="2:47" ht="25.5">
      <c r="B2030" s="52">
        <v>2024</v>
      </c>
      <c r="C2030" s="334">
        <v>85651</v>
      </c>
      <c r="D2030" s="81" t="s">
        <v>3186</v>
      </c>
      <c r="E2030" s="55" t="s">
        <v>2329</v>
      </c>
      <c r="F2030" s="55" t="s">
        <v>2330</v>
      </c>
      <c r="G2030" s="54" t="s">
        <v>4422</v>
      </c>
      <c r="H2030" s="54" t="s">
        <v>4422</v>
      </c>
      <c r="I2030" s="54" t="s">
        <v>4422</v>
      </c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>
        <v>1</v>
      </c>
      <c r="AA2030" s="34">
        <v>3</v>
      </c>
      <c r="AB2030" s="34"/>
      <c r="AC2030" s="34"/>
      <c r="AD2030" s="34"/>
      <c r="AE2030" s="34"/>
      <c r="AF2030" s="34"/>
      <c r="AG2030" s="34"/>
      <c r="AH2030" s="34"/>
      <c r="AI2030" s="34"/>
      <c r="AJ2030" s="34">
        <v>1</v>
      </c>
      <c r="AK2030" s="34">
        <f t="shared" si="102"/>
        <v>3</v>
      </c>
      <c r="AL2030" s="34"/>
      <c r="AM2030" s="34"/>
      <c r="AN2030" s="34"/>
      <c r="AO2030" s="34"/>
      <c r="AP2030" s="293">
        <f>MAX(K2030,M2030,O2030,Q2030,S2030,U2030,W2030,Y2030,AA2030,AC2030,AE2030,AG2030,AI2030,AK2030,AM2030,AO2030)*VLOOKUP(I2030,'5.- Instrumental'!$B$6:$O$303,14,FALSE)</f>
        <v>0</v>
      </c>
      <c r="AQ2030" s="356">
        <f>VLOOKUP(C2030,'6.- Insumos'!$B$5:$K$2417,10,FALSE)</f>
        <v>1.4173</v>
      </c>
      <c r="AR2030" s="293">
        <f t="shared" si="101"/>
        <v>1.4173</v>
      </c>
      <c r="AS2030" s="293">
        <f t="shared" si="103"/>
        <v>1.4173</v>
      </c>
      <c r="AU2030" s="357"/>
    </row>
    <row r="2031" spans="2:47" ht="25.5">
      <c r="B2031" s="52">
        <v>2025</v>
      </c>
      <c r="C2031" s="334">
        <v>85670</v>
      </c>
      <c r="D2031" s="81" t="s">
        <v>3867</v>
      </c>
      <c r="E2031" s="55" t="s">
        <v>2329</v>
      </c>
      <c r="F2031" s="55" t="s">
        <v>2330</v>
      </c>
      <c r="G2031" s="54" t="s">
        <v>4422</v>
      </c>
      <c r="H2031" s="54" t="s">
        <v>4422</v>
      </c>
      <c r="I2031" s="54" t="s">
        <v>4422</v>
      </c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>
        <v>1</v>
      </c>
      <c r="AA2031" s="34">
        <v>3</v>
      </c>
      <c r="AB2031" s="34"/>
      <c r="AC2031" s="34"/>
      <c r="AD2031" s="34"/>
      <c r="AE2031" s="34"/>
      <c r="AF2031" s="34"/>
      <c r="AG2031" s="34"/>
      <c r="AH2031" s="34"/>
      <c r="AI2031" s="34"/>
      <c r="AJ2031" s="34">
        <v>1</v>
      </c>
      <c r="AK2031" s="34">
        <f t="shared" si="102"/>
        <v>3</v>
      </c>
      <c r="AL2031" s="34"/>
      <c r="AM2031" s="34"/>
      <c r="AN2031" s="34"/>
      <c r="AO2031" s="34"/>
      <c r="AP2031" s="293">
        <f>MAX(K2031,M2031,O2031,Q2031,S2031,U2031,W2031,Y2031,AA2031,AC2031,AE2031,AG2031,AI2031,AK2031,AM2031,AO2031)*VLOOKUP(I2031,'5.- Instrumental'!$B$6:$O$303,14,FALSE)</f>
        <v>0</v>
      </c>
      <c r="AQ2031" s="356">
        <f>VLOOKUP(C2031,'6.- Insumos'!$B$5:$K$2417,10,FALSE)</f>
        <v>4.99838</v>
      </c>
      <c r="AR2031" s="293">
        <f t="shared" si="101"/>
        <v>4.99838</v>
      </c>
      <c r="AS2031" s="293">
        <f t="shared" si="103"/>
        <v>4.99838</v>
      </c>
      <c r="AU2031" s="357"/>
    </row>
    <row r="2032" spans="2:47" ht="25.5">
      <c r="B2032" s="52">
        <v>2026</v>
      </c>
      <c r="C2032" s="334">
        <v>85705</v>
      </c>
      <c r="D2032" s="81" t="s">
        <v>3187</v>
      </c>
      <c r="E2032" s="55" t="s">
        <v>2329</v>
      </c>
      <c r="F2032" s="55" t="s">
        <v>2330</v>
      </c>
      <c r="G2032" s="54" t="s">
        <v>4422</v>
      </c>
      <c r="H2032" s="54" t="s">
        <v>4422</v>
      </c>
      <c r="I2032" s="54" t="s">
        <v>4422</v>
      </c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>
        <v>1</v>
      </c>
      <c r="AA2032" s="34">
        <v>3</v>
      </c>
      <c r="AB2032" s="34"/>
      <c r="AC2032" s="34"/>
      <c r="AD2032" s="34"/>
      <c r="AE2032" s="34"/>
      <c r="AF2032" s="34"/>
      <c r="AG2032" s="34"/>
      <c r="AH2032" s="34"/>
      <c r="AI2032" s="34"/>
      <c r="AJ2032" s="34">
        <v>1</v>
      </c>
      <c r="AK2032" s="34">
        <f t="shared" si="102"/>
        <v>3</v>
      </c>
      <c r="AL2032" s="34"/>
      <c r="AM2032" s="34"/>
      <c r="AN2032" s="34"/>
      <c r="AO2032" s="34"/>
      <c r="AP2032" s="293"/>
      <c r="AQ2032" s="356">
        <f>VLOOKUP(C2032,'6.- Insumos'!$B$5:$K$2417,10,FALSE)</f>
        <v>4.4733799999999997</v>
      </c>
      <c r="AR2032" s="293">
        <f t="shared" si="101"/>
        <v>4.4733799999999997</v>
      </c>
      <c r="AS2032" s="293">
        <f t="shared" si="103"/>
        <v>4.4733799999999997</v>
      </c>
      <c r="AU2032" s="357"/>
    </row>
    <row r="2033" spans="2:47" ht="25.5">
      <c r="B2033" s="52">
        <v>2027</v>
      </c>
      <c r="C2033" s="334">
        <v>85730</v>
      </c>
      <c r="D2033" s="361" t="s">
        <v>3188</v>
      </c>
      <c r="E2033" s="55" t="s">
        <v>2329</v>
      </c>
      <c r="F2033" s="55" t="s">
        <v>2330</v>
      </c>
      <c r="G2033" s="54" t="s">
        <v>4422</v>
      </c>
      <c r="H2033" s="54" t="s">
        <v>4422</v>
      </c>
      <c r="I2033" s="54" t="s">
        <v>4422</v>
      </c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>
        <v>1</v>
      </c>
      <c r="AA2033" s="34">
        <v>3</v>
      </c>
      <c r="AB2033" s="34"/>
      <c r="AC2033" s="34"/>
      <c r="AD2033" s="34"/>
      <c r="AE2033" s="34"/>
      <c r="AF2033" s="34"/>
      <c r="AG2033" s="34"/>
      <c r="AH2033" s="34"/>
      <c r="AI2033" s="34"/>
      <c r="AJ2033" s="34">
        <v>1</v>
      </c>
      <c r="AK2033" s="34">
        <f t="shared" si="102"/>
        <v>3</v>
      </c>
      <c r="AL2033" s="34"/>
      <c r="AM2033" s="34"/>
      <c r="AN2033" s="34"/>
      <c r="AO2033" s="34"/>
      <c r="AP2033" s="293">
        <f>MAX(K2033,M2033,O2033,Q2033,S2033,U2033,W2033,Y2033,AA2033,AC2033,AE2033,AG2033,AI2033,AK2033,AM2033,AO2033)*VLOOKUP(I2033,'5.- Instrumental'!$B$6:$O$303,14,FALSE)</f>
        <v>0</v>
      </c>
      <c r="AQ2033" s="356">
        <f>VLOOKUP(C2033,'6.- Insumos'!$B$5:$K$2417,10,FALSE)</f>
        <v>4.9073799999999999</v>
      </c>
      <c r="AR2033" s="293">
        <f t="shared" si="101"/>
        <v>4.9073799999999999</v>
      </c>
      <c r="AS2033" s="293">
        <f t="shared" si="103"/>
        <v>4.9073799999999999</v>
      </c>
      <c r="AU2033" s="357"/>
    </row>
    <row r="2034" spans="2:47" ht="25.5">
      <c r="B2034" s="52">
        <v>2028</v>
      </c>
      <c r="C2034" s="334">
        <v>85999</v>
      </c>
      <c r="D2034" s="361" t="s">
        <v>3868</v>
      </c>
      <c r="E2034" s="55" t="s">
        <v>2784</v>
      </c>
      <c r="F2034" s="55" t="s">
        <v>2785</v>
      </c>
      <c r="G2034" s="54" t="s">
        <v>4422</v>
      </c>
      <c r="H2034" s="54" t="s">
        <v>4422</v>
      </c>
      <c r="I2034" s="54" t="s">
        <v>4422</v>
      </c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>
        <v>1</v>
      </c>
      <c r="AA2034" s="34">
        <v>3</v>
      </c>
      <c r="AB2034" s="34"/>
      <c r="AC2034" s="34"/>
      <c r="AD2034" s="34"/>
      <c r="AE2034" s="34"/>
      <c r="AF2034" s="34"/>
      <c r="AG2034" s="34"/>
      <c r="AH2034" s="34"/>
      <c r="AI2034" s="34"/>
      <c r="AJ2034" s="34">
        <v>1</v>
      </c>
      <c r="AK2034" s="34">
        <f t="shared" si="102"/>
        <v>3</v>
      </c>
      <c r="AL2034" s="34"/>
      <c r="AM2034" s="34"/>
      <c r="AN2034" s="34"/>
      <c r="AO2034" s="34"/>
      <c r="AP2034" s="293">
        <f>MAX(K2034,M2034,O2034,Q2034,S2034,U2034,W2034,Y2034,AA2034,AC2034,AE2034,AG2034,AI2034,AK2034,AM2034,AO2034)*VLOOKUP(I2034,'5.- Instrumental'!$B$6:$O$303,14,FALSE)</f>
        <v>0</v>
      </c>
      <c r="AQ2034" s="356">
        <f>VLOOKUP(C2034,'6.- Insumos'!$B$5:$K$2417,10,FALSE)</f>
        <v>14.17338</v>
      </c>
      <c r="AR2034" s="293">
        <f t="shared" si="101"/>
        <v>14.17338</v>
      </c>
      <c r="AS2034" s="293">
        <f t="shared" si="103"/>
        <v>14.17338</v>
      </c>
      <c r="AU2034" s="357"/>
    </row>
    <row r="2035" spans="2:47" ht="25.5">
      <c r="B2035" s="52">
        <v>2029</v>
      </c>
      <c r="C2035" s="334">
        <v>86000</v>
      </c>
      <c r="D2035" s="361" t="s">
        <v>3189</v>
      </c>
      <c r="E2035" s="55" t="s">
        <v>2784</v>
      </c>
      <c r="F2035" s="55" t="s">
        <v>2785</v>
      </c>
      <c r="G2035" s="54" t="s">
        <v>4422</v>
      </c>
      <c r="H2035" s="54" t="s">
        <v>4422</v>
      </c>
      <c r="I2035" s="54" t="s">
        <v>4422</v>
      </c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>
        <v>1</v>
      </c>
      <c r="AA2035" s="34">
        <v>5</v>
      </c>
      <c r="AB2035" s="34"/>
      <c r="AC2035" s="34"/>
      <c r="AD2035" s="34"/>
      <c r="AE2035" s="34"/>
      <c r="AF2035" s="34"/>
      <c r="AG2035" s="34"/>
      <c r="AH2035" s="34"/>
      <c r="AI2035" s="34"/>
      <c r="AJ2035" s="34">
        <v>1</v>
      </c>
      <c r="AK2035" s="34">
        <f t="shared" si="102"/>
        <v>5</v>
      </c>
      <c r="AL2035" s="34"/>
      <c r="AM2035" s="34"/>
      <c r="AN2035" s="34"/>
      <c r="AO2035" s="34"/>
      <c r="AP2035" s="293">
        <f>MAX(K2035,M2035,O2035,Q2035,S2035,U2035,W2035,Y2035,AA2035,AC2035,AE2035,AG2035,AI2035,AK2035,AM2035,AO2035)*VLOOKUP(I2035,'5.- Instrumental'!$B$6:$O$303,14,FALSE)</f>
        <v>0</v>
      </c>
      <c r="AQ2035" s="356">
        <f>VLOOKUP(C2035,'6.- Insumos'!$B$5:$K$2417,10,FALSE)</f>
        <v>4.7613799999999999</v>
      </c>
      <c r="AR2035" s="293">
        <f t="shared" si="101"/>
        <v>4.7613799999999999</v>
      </c>
      <c r="AS2035" s="293">
        <f t="shared" si="103"/>
        <v>4.7613799999999999</v>
      </c>
      <c r="AU2035" s="357"/>
    </row>
    <row r="2036" spans="2:47" ht="25.5">
      <c r="B2036" s="52">
        <v>2030</v>
      </c>
      <c r="C2036" s="334">
        <v>86006</v>
      </c>
      <c r="D2036" s="81" t="s">
        <v>3869</v>
      </c>
      <c r="E2036" s="55" t="s">
        <v>2784</v>
      </c>
      <c r="F2036" s="55" t="s">
        <v>2785</v>
      </c>
      <c r="G2036" s="54" t="s">
        <v>4422</v>
      </c>
      <c r="H2036" s="54" t="s">
        <v>4422</v>
      </c>
      <c r="I2036" s="54" t="s">
        <v>4422</v>
      </c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>
        <v>1</v>
      </c>
      <c r="AA2036" s="34">
        <v>3</v>
      </c>
      <c r="AB2036" s="34"/>
      <c r="AC2036" s="34"/>
      <c r="AD2036" s="34"/>
      <c r="AE2036" s="34"/>
      <c r="AF2036" s="34"/>
      <c r="AG2036" s="34"/>
      <c r="AH2036" s="34"/>
      <c r="AI2036" s="34"/>
      <c r="AJ2036" s="34">
        <v>1</v>
      </c>
      <c r="AK2036" s="34">
        <f t="shared" si="102"/>
        <v>3</v>
      </c>
      <c r="AL2036" s="34"/>
      <c r="AM2036" s="34"/>
      <c r="AN2036" s="34"/>
      <c r="AO2036" s="34"/>
      <c r="AP2036" s="293">
        <f>MAX(K2036,M2036,O2036,Q2036,S2036,U2036,W2036,Y2036,AA2036,AC2036,AE2036,AG2036,AI2036,AK2036,AM2036,AO2036)*VLOOKUP(I2036,'5.- Instrumental'!$B$6:$O$303,14,FALSE)</f>
        <v>0</v>
      </c>
      <c r="AQ2036" s="356">
        <f>VLOOKUP(C2036,'6.- Insumos'!$B$5:$K$2417,10,FALSE)</f>
        <v>4.6313800000000001</v>
      </c>
      <c r="AR2036" s="293">
        <f t="shared" si="101"/>
        <v>4.6313800000000001</v>
      </c>
      <c r="AS2036" s="293">
        <f t="shared" si="103"/>
        <v>4.6313800000000001</v>
      </c>
      <c r="AU2036" s="357"/>
    </row>
    <row r="2037" spans="2:47" ht="25.5">
      <c r="B2037" s="52">
        <v>2031</v>
      </c>
      <c r="C2037" s="334">
        <v>86007</v>
      </c>
      <c r="D2037" s="81" t="s">
        <v>3870</v>
      </c>
      <c r="E2037" s="55" t="s">
        <v>2784</v>
      </c>
      <c r="F2037" s="55" t="s">
        <v>2785</v>
      </c>
      <c r="G2037" s="54" t="s">
        <v>4422</v>
      </c>
      <c r="H2037" s="54" t="s">
        <v>4422</v>
      </c>
      <c r="I2037" s="54" t="s">
        <v>4422</v>
      </c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>
        <v>1</v>
      </c>
      <c r="AA2037" s="34">
        <v>3</v>
      </c>
      <c r="AB2037" s="34"/>
      <c r="AC2037" s="34"/>
      <c r="AD2037" s="34"/>
      <c r="AE2037" s="34"/>
      <c r="AF2037" s="34"/>
      <c r="AG2037" s="34"/>
      <c r="AH2037" s="34"/>
      <c r="AI2037" s="34"/>
      <c r="AJ2037" s="34">
        <v>1</v>
      </c>
      <c r="AK2037" s="34">
        <f t="shared" si="102"/>
        <v>3</v>
      </c>
      <c r="AL2037" s="34"/>
      <c r="AM2037" s="34"/>
      <c r="AN2037" s="34"/>
      <c r="AO2037" s="34"/>
      <c r="AP2037" s="293">
        <f>MAX(K2037,M2037,O2037,Q2037,S2037,U2037,W2037,Y2037,AA2037,AC2037,AE2037,AG2037,AI2037,AK2037,AM2037,AO2037)*VLOOKUP(I2037,'5.- Instrumental'!$B$6:$O$303,14,FALSE)</f>
        <v>0</v>
      </c>
      <c r="AQ2037" s="356">
        <f>VLOOKUP(C2037,'6.- Insumos'!$B$5:$K$2417,10,FALSE)</f>
        <v>4.6313800000000001</v>
      </c>
      <c r="AR2037" s="293">
        <f t="shared" si="101"/>
        <v>4.6313800000000001</v>
      </c>
      <c r="AS2037" s="293">
        <f t="shared" si="103"/>
        <v>4.6313800000000001</v>
      </c>
      <c r="AU2037" s="357"/>
    </row>
    <row r="2038" spans="2:47" ht="25.5">
      <c r="B2038" s="52">
        <v>2032</v>
      </c>
      <c r="C2038" s="334">
        <v>86008</v>
      </c>
      <c r="D2038" s="81" t="s">
        <v>3871</v>
      </c>
      <c r="E2038" s="55" t="s">
        <v>2784</v>
      </c>
      <c r="F2038" s="55" t="s">
        <v>2785</v>
      </c>
      <c r="G2038" s="54" t="s">
        <v>4422</v>
      </c>
      <c r="H2038" s="54" t="s">
        <v>4422</v>
      </c>
      <c r="I2038" s="54" t="s">
        <v>4422</v>
      </c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>
        <v>1</v>
      </c>
      <c r="AA2038" s="34">
        <v>3</v>
      </c>
      <c r="AB2038" s="34"/>
      <c r="AC2038" s="34"/>
      <c r="AD2038" s="34"/>
      <c r="AE2038" s="34"/>
      <c r="AF2038" s="34"/>
      <c r="AG2038" s="34"/>
      <c r="AH2038" s="34"/>
      <c r="AI2038" s="34"/>
      <c r="AJ2038" s="34">
        <v>1</v>
      </c>
      <c r="AK2038" s="34">
        <f t="shared" si="102"/>
        <v>3</v>
      </c>
      <c r="AL2038" s="34"/>
      <c r="AM2038" s="34"/>
      <c r="AN2038" s="34"/>
      <c r="AO2038" s="34"/>
      <c r="AP2038" s="293">
        <f>MAX(K2038,M2038,O2038,Q2038,S2038,U2038,W2038,Y2038,AA2038,AC2038,AE2038,AG2038,AI2038,AK2038,AM2038,AO2038)*VLOOKUP(I2038,'5.- Instrumental'!$B$6:$O$303,14,FALSE)</f>
        <v>0</v>
      </c>
      <c r="AQ2038" s="356">
        <f>VLOOKUP(C2038,'6.- Insumos'!$B$5:$K$2417,10,FALSE)</f>
        <v>4.7613799999999999</v>
      </c>
      <c r="AR2038" s="293">
        <f t="shared" si="101"/>
        <v>4.7613799999999999</v>
      </c>
      <c r="AS2038" s="293">
        <f t="shared" si="103"/>
        <v>4.7613799999999999</v>
      </c>
      <c r="AU2038" s="357"/>
    </row>
    <row r="2039" spans="2:47" ht="25.5">
      <c r="B2039" s="52">
        <v>2033</v>
      </c>
      <c r="C2039" s="334">
        <v>86010</v>
      </c>
      <c r="D2039" s="81" t="s">
        <v>3872</v>
      </c>
      <c r="E2039" s="55" t="s">
        <v>2784</v>
      </c>
      <c r="F2039" s="55" t="s">
        <v>2785</v>
      </c>
      <c r="G2039" s="54" t="s">
        <v>4422</v>
      </c>
      <c r="H2039" s="54" t="s">
        <v>4422</v>
      </c>
      <c r="I2039" s="54" t="s">
        <v>4422</v>
      </c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>
        <v>1</v>
      </c>
      <c r="AA2039" s="34">
        <v>3</v>
      </c>
      <c r="AB2039" s="34"/>
      <c r="AC2039" s="34"/>
      <c r="AD2039" s="34"/>
      <c r="AE2039" s="34"/>
      <c r="AF2039" s="34"/>
      <c r="AG2039" s="34"/>
      <c r="AH2039" s="34"/>
      <c r="AI2039" s="34"/>
      <c r="AJ2039" s="34">
        <v>1</v>
      </c>
      <c r="AK2039" s="34">
        <f t="shared" si="102"/>
        <v>3</v>
      </c>
      <c r="AL2039" s="34"/>
      <c r="AM2039" s="34"/>
      <c r="AN2039" s="34"/>
      <c r="AO2039" s="34"/>
      <c r="AP2039" s="293">
        <f>MAX(K2039,M2039,O2039,Q2039,S2039,U2039,W2039,Y2039,AA2039,AC2039,AE2039,AG2039,AI2039,AK2039,AM2039,AO2039)*VLOOKUP(I2039,'5.- Instrumental'!$B$6:$O$303,14,FALSE)</f>
        <v>0</v>
      </c>
      <c r="AQ2039" s="356">
        <f>VLOOKUP(C2039,'6.- Insumos'!$B$5:$K$2417,10,FALSE)</f>
        <v>4.6313800000000001</v>
      </c>
      <c r="AR2039" s="293">
        <f t="shared" si="101"/>
        <v>4.6313800000000001</v>
      </c>
      <c r="AS2039" s="293">
        <f t="shared" si="103"/>
        <v>4.6313800000000001</v>
      </c>
      <c r="AU2039" s="357"/>
    </row>
    <row r="2040" spans="2:47" ht="25.5">
      <c r="B2040" s="52">
        <v>2034</v>
      </c>
      <c r="C2040" s="334">
        <v>86038</v>
      </c>
      <c r="D2040" s="81" t="s">
        <v>3190</v>
      </c>
      <c r="E2040" s="55" t="s">
        <v>2784</v>
      </c>
      <c r="F2040" s="55" t="s">
        <v>2785</v>
      </c>
      <c r="G2040" s="54" t="s">
        <v>4422</v>
      </c>
      <c r="H2040" s="54" t="s">
        <v>4422</v>
      </c>
      <c r="I2040" s="54" t="s">
        <v>4422</v>
      </c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>
        <v>1</v>
      </c>
      <c r="AA2040" s="34">
        <v>5</v>
      </c>
      <c r="AB2040" s="34"/>
      <c r="AC2040" s="34"/>
      <c r="AD2040" s="34"/>
      <c r="AE2040" s="34"/>
      <c r="AF2040" s="34"/>
      <c r="AG2040" s="34"/>
      <c r="AH2040" s="34"/>
      <c r="AI2040" s="34"/>
      <c r="AJ2040" s="34">
        <v>1</v>
      </c>
      <c r="AK2040" s="34">
        <f t="shared" si="102"/>
        <v>5</v>
      </c>
      <c r="AL2040" s="34"/>
      <c r="AM2040" s="34"/>
      <c r="AN2040" s="34"/>
      <c r="AO2040" s="34"/>
      <c r="AP2040" s="293">
        <f>MAX(K2040,M2040,O2040,Q2040,S2040,U2040,W2040,Y2040,AA2040,AC2040,AE2040,AG2040,AI2040,AK2040,AM2040,AO2040)*VLOOKUP(I2040,'5.- Instrumental'!$B$6:$O$303,14,FALSE)</f>
        <v>0</v>
      </c>
      <c r="AQ2040" s="356">
        <f>VLOOKUP(C2040,'6.- Insumos'!$B$5:$K$2417,10,FALSE)</f>
        <v>14.17338</v>
      </c>
      <c r="AR2040" s="293">
        <f t="shared" si="101"/>
        <v>14.17338</v>
      </c>
      <c r="AS2040" s="293">
        <f t="shared" si="103"/>
        <v>14.17338</v>
      </c>
      <c r="AU2040" s="357"/>
    </row>
    <row r="2041" spans="2:47" ht="25.5">
      <c r="B2041" s="52">
        <v>2035</v>
      </c>
      <c r="C2041" s="334">
        <v>86060</v>
      </c>
      <c r="D2041" s="361" t="s">
        <v>3191</v>
      </c>
      <c r="E2041" s="55" t="s">
        <v>2784</v>
      </c>
      <c r="F2041" s="55" t="s">
        <v>2785</v>
      </c>
      <c r="G2041" s="54" t="s">
        <v>4422</v>
      </c>
      <c r="H2041" s="54" t="s">
        <v>4422</v>
      </c>
      <c r="I2041" s="54" t="s">
        <v>4422</v>
      </c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>
        <v>1</v>
      </c>
      <c r="AA2041" s="34">
        <v>3</v>
      </c>
      <c r="AB2041" s="34"/>
      <c r="AC2041" s="34"/>
      <c r="AD2041" s="34"/>
      <c r="AE2041" s="34"/>
      <c r="AF2041" s="34"/>
      <c r="AG2041" s="34"/>
      <c r="AH2041" s="34"/>
      <c r="AI2041" s="34"/>
      <c r="AJ2041" s="34">
        <v>1</v>
      </c>
      <c r="AK2041" s="34">
        <f t="shared" si="102"/>
        <v>3</v>
      </c>
      <c r="AL2041" s="34"/>
      <c r="AM2041" s="34"/>
      <c r="AN2041" s="34"/>
      <c r="AO2041" s="34"/>
      <c r="AP2041" s="293">
        <f>MAX(K2041,M2041,O2041,Q2041,S2041,U2041,W2041,Y2041,AA2041,AC2041,AE2041,AG2041,AI2041,AK2041,AM2041,AO2041)*VLOOKUP(I2041,'5.- Instrumental'!$B$6:$O$303,14,FALSE)</f>
        <v>0</v>
      </c>
      <c r="AQ2041" s="356">
        <f>VLOOKUP(C2041,'6.- Insumos'!$B$5:$K$2417,10,FALSE)</f>
        <v>14.17338</v>
      </c>
      <c r="AR2041" s="293">
        <f t="shared" si="101"/>
        <v>14.17338</v>
      </c>
      <c r="AS2041" s="293">
        <f t="shared" si="103"/>
        <v>14.17338</v>
      </c>
      <c r="AU2041" s="357"/>
    </row>
    <row r="2042" spans="2:47" ht="25.5">
      <c r="B2042" s="52">
        <v>2036</v>
      </c>
      <c r="C2042" s="334">
        <v>86140</v>
      </c>
      <c r="D2042" s="361" t="s">
        <v>3192</v>
      </c>
      <c r="E2042" s="55" t="s">
        <v>2784</v>
      </c>
      <c r="F2042" s="55" t="s">
        <v>2785</v>
      </c>
      <c r="G2042" s="54" t="s">
        <v>4422</v>
      </c>
      <c r="H2042" s="54" t="s">
        <v>4422</v>
      </c>
      <c r="I2042" s="54" t="s">
        <v>4422</v>
      </c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>
        <v>1</v>
      </c>
      <c r="AA2042" s="34">
        <v>5</v>
      </c>
      <c r="AB2042" s="34"/>
      <c r="AC2042" s="34"/>
      <c r="AD2042" s="34"/>
      <c r="AE2042" s="34"/>
      <c r="AF2042" s="34"/>
      <c r="AG2042" s="34"/>
      <c r="AH2042" s="34"/>
      <c r="AI2042" s="34"/>
      <c r="AJ2042" s="34">
        <v>1</v>
      </c>
      <c r="AK2042" s="34">
        <f t="shared" si="102"/>
        <v>5</v>
      </c>
      <c r="AL2042" s="34"/>
      <c r="AM2042" s="34"/>
      <c r="AN2042" s="34"/>
      <c r="AO2042" s="34"/>
      <c r="AP2042" s="293">
        <f>MAX(K2042,M2042,O2042,Q2042,S2042,U2042,W2042,Y2042,AA2042,AC2042,AE2042,AG2042,AI2042,AK2042,AM2042,AO2042)*VLOOKUP(I2042,'5.- Instrumental'!$B$6:$O$303,14,FALSE)</f>
        <v>0</v>
      </c>
      <c r="AQ2042" s="356">
        <f>VLOOKUP(C2042,'6.- Insumos'!$B$5:$K$2417,10,FALSE)</f>
        <v>17.023380000000003</v>
      </c>
      <c r="AR2042" s="293">
        <f t="shared" si="101"/>
        <v>17.023380000000003</v>
      </c>
      <c r="AS2042" s="293">
        <f t="shared" si="103"/>
        <v>17.023380000000003</v>
      </c>
      <c r="AU2042" s="357"/>
    </row>
    <row r="2043" spans="2:47" ht="25.5">
      <c r="B2043" s="52">
        <v>2037</v>
      </c>
      <c r="C2043" s="334">
        <v>86147</v>
      </c>
      <c r="D2043" s="81" t="s">
        <v>3193</v>
      </c>
      <c r="E2043" s="55" t="s">
        <v>2784</v>
      </c>
      <c r="F2043" s="55" t="s">
        <v>2785</v>
      </c>
      <c r="G2043" s="54" t="s">
        <v>4422</v>
      </c>
      <c r="H2043" s="54" t="s">
        <v>4422</v>
      </c>
      <c r="I2043" s="54" t="s">
        <v>4422</v>
      </c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>
        <v>1</v>
      </c>
      <c r="AA2043" s="34">
        <v>5</v>
      </c>
      <c r="AB2043" s="34"/>
      <c r="AC2043" s="34"/>
      <c r="AD2043" s="34"/>
      <c r="AE2043" s="34"/>
      <c r="AF2043" s="34"/>
      <c r="AG2043" s="34"/>
      <c r="AH2043" s="34"/>
      <c r="AI2043" s="34"/>
      <c r="AJ2043" s="34">
        <v>1</v>
      </c>
      <c r="AK2043" s="34">
        <f t="shared" si="102"/>
        <v>5</v>
      </c>
      <c r="AL2043" s="34"/>
      <c r="AM2043" s="34"/>
      <c r="AN2043" s="34"/>
      <c r="AO2043" s="34"/>
      <c r="AP2043" s="293">
        <f>MAX(K2043,M2043,O2043,Q2043,S2043,U2043,W2043,Y2043,AA2043,AC2043,AE2043,AG2043,AI2043,AK2043,AM2043,AO2043)*VLOOKUP(I2043,'5.- Instrumental'!$B$6:$O$303,14,FALSE)</f>
        <v>0</v>
      </c>
      <c r="AQ2043" s="356">
        <f>VLOOKUP(C2043,'6.- Insumos'!$B$5:$K$2417,10,FALSE)</f>
        <v>14.17338</v>
      </c>
      <c r="AR2043" s="293">
        <f t="shared" si="101"/>
        <v>14.17338</v>
      </c>
      <c r="AS2043" s="293">
        <f t="shared" si="103"/>
        <v>14.17338</v>
      </c>
      <c r="AU2043" s="357"/>
    </row>
    <row r="2044" spans="2:47" ht="25.5">
      <c r="B2044" s="52">
        <v>2038</v>
      </c>
      <c r="C2044" s="334">
        <v>86148</v>
      </c>
      <c r="D2044" s="81" t="s">
        <v>3194</v>
      </c>
      <c r="E2044" s="55" t="s">
        <v>2784</v>
      </c>
      <c r="F2044" s="55" t="s">
        <v>2785</v>
      </c>
      <c r="G2044" s="54" t="s">
        <v>4422</v>
      </c>
      <c r="H2044" s="54" t="s">
        <v>4422</v>
      </c>
      <c r="I2044" s="54" t="s">
        <v>4422</v>
      </c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>
        <v>1</v>
      </c>
      <c r="AA2044" s="34">
        <v>5</v>
      </c>
      <c r="AB2044" s="34"/>
      <c r="AC2044" s="34"/>
      <c r="AD2044" s="34"/>
      <c r="AE2044" s="34"/>
      <c r="AF2044" s="34"/>
      <c r="AG2044" s="34"/>
      <c r="AH2044" s="34"/>
      <c r="AI2044" s="34"/>
      <c r="AJ2044" s="34">
        <v>1</v>
      </c>
      <c r="AK2044" s="34">
        <f t="shared" si="102"/>
        <v>5</v>
      </c>
      <c r="AL2044" s="34"/>
      <c r="AM2044" s="34"/>
      <c r="AN2044" s="34"/>
      <c r="AO2044" s="34"/>
      <c r="AP2044" s="293">
        <f>MAX(K2044,M2044,O2044,Q2044,S2044,U2044,W2044,Y2044,AA2044,AC2044,AE2044,AG2044,AI2044,AK2044,AM2044,AO2044)*VLOOKUP(I2044,'5.- Instrumental'!$B$6:$O$303,14,FALSE)</f>
        <v>0</v>
      </c>
      <c r="AQ2044" s="356">
        <f>VLOOKUP(C2044,'6.- Insumos'!$B$5:$K$2417,10,FALSE)</f>
        <v>14.17338</v>
      </c>
      <c r="AR2044" s="293">
        <f t="shared" ref="AR2044:AR2107" si="104">AP2044+AQ2044</f>
        <v>14.17338</v>
      </c>
      <c r="AS2044" s="293">
        <f t="shared" si="103"/>
        <v>14.17338</v>
      </c>
      <c r="AU2044" s="357"/>
    </row>
    <row r="2045" spans="2:47" ht="25.5">
      <c r="B2045" s="52">
        <v>2039</v>
      </c>
      <c r="C2045" s="334">
        <v>86156</v>
      </c>
      <c r="D2045" s="81" t="s">
        <v>3873</v>
      </c>
      <c r="E2045" s="55" t="s">
        <v>2784</v>
      </c>
      <c r="F2045" s="55" t="s">
        <v>2785</v>
      </c>
      <c r="G2045" s="54" t="s">
        <v>4422</v>
      </c>
      <c r="H2045" s="54" t="s">
        <v>4422</v>
      </c>
      <c r="I2045" s="54" t="s">
        <v>4422</v>
      </c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>
        <v>1</v>
      </c>
      <c r="AA2045" s="34">
        <v>3</v>
      </c>
      <c r="AB2045" s="34"/>
      <c r="AC2045" s="34"/>
      <c r="AD2045" s="34"/>
      <c r="AE2045" s="34"/>
      <c r="AF2045" s="34"/>
      <c r="AG2045" s="34"/>
      <c r="AH2045" s="34"/>
      <c r="AI2045" s="34"/>
      <c r="AJ2045" s="34">
        <v>1</v>
      </c>
      <c r="AK2045" s="34">
        <f t="shared" si="102"/>
        <v>3</v>
      </c>
      <c r="AL2045" s="34"/>
      <c r="AM2045" s="34"/>
      <c r="AN2045" s="34"/>
      <c r="AO2045" s="34"/>
      <c r="AP2045" s="293">
        <f>MAX(K2045,M2045,O2045,Q2045,S2045,U2045,W2045,Y2045,AA2045,AC2045,AE2045,AG2045,AI2045,AK2045,AM2045,AO2045)*VLOOKUP(I2045,'5.- Instrumental'!$B$6:$O$303,14,FALSE)</f>
        <v>0</v>
      </c>
      <c r="AQ2045" s="356">
        <f>VLOOKUP(C2045,'6.- Insumos'!$B$5:$K$2417,10,FALSE)</f>
        <v>14.17338</v>
      </c>
      <c r="AR2045" s="293">
        <f t="shared" si="104"/>
        <v>14.17338</v>
      </c>
      <c r="AS2045" s="293">
        <f t="shared" si="103"/>
        <v>14.17338</v>
      </c>
      <c r="AU2045" s="357"/>
    </row>
    <row r="2046" spans="2:47" ht="25.5">
      <c r="B2046" s="52">
        <v>2040</v>
      </c>
      <c r="C2046" s="334">
        <v>86160</v>
      </c>
      <c r="D2046" s="81" t="s">
        <v>3195</v>
      </c>
      <c r="E2046" s="55" t="s">
        <v>2784</v>
      </c>
      <c r="F2046" s="55" t="s">
        <v>2785</v>
      </c>
      <c r="G2046" s="54" t="s">
        <v>4422</v>
      </c>
      <c r="H2046" s="54" t="s">
        <v>4422</v>
      </c>
      <c r="I2046" s="54" t="s">
        <v>4422</v>
      </c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>
        <v>1</v>
      </c>
      <c r="AA2046" s="34">
        <v>5</v>
      </c>
      <c r="AB2046" s="34"/>
      <c r="AC2046" s="34"/>
      <c r="AD2046" s="34"/>
      <c r="AE2046" s="34"/>
      <c r="AF2046" s="34"/>
      <c r="AG2046" s="34"/>
      <c r="AH2046" s="34"/>
      <c r="AI2046" s="34"/>
      <c r="AJ2046" s="34">
        <v>1</v>
      </c>
      <c r="AK2046" s="34">
        <f t="shared" ref="AK2046:AK2109" si="105">+AA2046</f>
        <v>5</v>
      </c>
      <c r="AL2046" s="34"/>
      <c r="AM2046" s="34"/>
      <c r="AN2046" s="34"/>
      <c r="AO2046" s="34"/>
      <c r="AP2046" s="293">
        <f>MAX(K2046,M2046,O2046,Q2046,S2046,U2046,W2046,Y2046,AA2046,AC2046,AE2046,AG2046,AI2046,AK2046,AM2046,AO2046)*VLOOKUP(I2046,'5.- Instrumental'!$B$6:$O$303,14,FALSE)</f>
        <v>0</v>
      </c>
      <c r="AQ2046" s="356">
        <f>VLOOKUP(C2046,'6.- Insumos'!$B$5:$K$2417,10,FALSE)</f>
        <v>14.17338</v>
      </c>
      <c r="AR2046" s="293">
        <f t="shared" si="104"/>
        <v>14.17338</v>
      </c>
      <c r="AS2046" s="293">
        <f t="shared" si="103"/>
        <v>14.17338</v>
      </c>
      <c r="AU2046" s="357"/>
    </row>
    <row r="2047" spans="2:47" ht="25.5">
      <c r="B2047" s="52">
        <v>2041</v>
      </c>
      <c r="C2047" s="334">
        <v>86162</v>
      </c>
      <c r="D2047" s="81" t="s">
        <v>3874</v>
      </c>
      <c r="E2047" s="55" t="s">
        <v>2784</v>
      </c>
      <c r="F2047" s="55" t="s">
        <v>2785</v>
      </c>
      <c r="G2047" s="54" t="s">
        <v>4422</v>
      </c>
      <c r="H2047" s="54" t="s">
        <v>4422</v>
      </c>
      <c r="I2047" s="54" t="s">
        <v>4422</v>
      </c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>
        <v>1</v>
      </c>
      <c r="AA2047" s="34">
        <v>3</v>
      </c>
      <c r="AB2047" s="34"/>
      <c r="AC2047" s="34"/>
      <c r="AD2047" s="34"/>
      <c r="AE2047" s="34"/>
      <c r="AF2047" s="34"/>
      <c r="AG2047" s="34"/>
      <c r="AH2047" s="34"/>
      <c r="AI2047" s="34"/>
      <c r="AJ2047" s="34">
        <v>1</v>
      </c>
      <c r="AK2047" s="34">
        <f t="shared" si="105"/>
        <v>3</v>
      </c>
      <c r="AL2047" s="34"/>
      <c r="AM2047" s="34"/>
      <c r="AN2047" s="34"/>
      <c r="AO2047" s="34"/>
      <c r="AP2047" s="293">
        <f>MAX(K2047,M2047,O2047,Q2047,S2047,U2047,W2047,Y2047,AA2047,AC2047,AE2047,AG2047,AI2047,AK2047,AM2047,AO2047)*VLOOKUP(I2047,'5.- Instrumental'!$B$6:$O$303,14,FALSE)</f>
        <v>0</v>
      </c>
      <c r="AQ2047" s="356">
        <f>VLOOKUP(C2047,'6.- Insumos'!$B$5:$K$2417,10,FALSE)</f>
        <v>14.17338</v>
      </c>
      <c r="AR2047" s="293">
        <f t="shared" si="104"/>
        <v>14.17338</v>
      </c>
      <c r="AS2047" s="293">
        <f t="shared" si="103"/>
        <v>14.17338</v>
      </c>
      <c r="AU2047" s="357"/>
    </row>
    <row r="2048" spans="2:47" ht="25.5">
      <c r="B2048" s="52">
        <v>2042</v>
      </c>
      <c r="C2048" s="334">
        <v>86200</v>
      </c>
      <c r="D2048" s="81" t="s">
        <v>3196</v>
      </c>
      <c r="E2048" s="55" t="s">
        <v>2784</v>
      </c>
      <c r="F2048" s="55" t="s">
        <v>2785</v>
      </c>
      <c r="G2048" s="54" t="s">
        <v>4422</v>
      </c>
      <c r="H2048" s="54" t="s">
        <v>4422</v>
      </c>
      <c r="I2048" s="54" t="s">
        <v>4422</v>
      </c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>
        <v>1</v>
      </c>
      <c r="AA2048" s="34">
        <v>5</v>
      </c>
      <c r="AB2048" s="34"/>
      <c r="AC2048" s="34"/>
      <c r="AD2048" s="34"/>
      <c r="AE2048" s="34"/>
      <c r="AF2048" s="34"/>
      <c r="AG2048" s="34"/>
      <c r="AH2048" s="34"/>
      <c r="AI2048" s="34"/>
      <c r="AJ2048" s="34">
        <v>1</v>
      </c>
      <c r="AK2048" s="34">
        <f t="shared" si="105"/>
        <v>5</v>
      </c>
      <c r="AL2048" s="34"/>
      <c r="AM2048" s="34"/>
      <c r="AN2048" s="34"/>
      <c r="AO2048" s="34"/>
      <c r="AP2048" s="293">
        <f>MAX(K2048,M2048,O2048,Q2048,S2048,U2048,W2048,Y2048,AA2048,AC2048,AE2048,AG2048,AI2048,AK2048,AM2048,AO2048)*VLOOKUP(I2048,'5.- Instrumental'!$B$6:$O$303,14,FALSE)</f>
        <v>0</v>
      </c>
      <c r="AQ2048" s="356">
        <f>VLOOKUP(C2048,'6.- Insumos'!$B$5:$K$2417,10,FALSE)</f>
        <v>14.17338</v>
      </c>
      <c r="AR2048" s="293">
        <f t="shared" si="104"/>
        <v>14.17338</v>
      </c>
      <c r="AS2048" s="293">
        <f t="shared" si="103"/>
        <v>14.17338</v>
      </c>
      <c r="AU2048" s="357"/>
    </row>
    <row r="2049" spans="2:47" ht="25.5">
      <c r="B2049" s="52">
        <v>2043</v>
      </c>
      <c r="C2049" s="334">
        <v>86225</v>
      </c>
      <c r="D2049" s="81" t="s">
        <v>3875</v>
      </c>
      <c r="E2049" s="55" t="s">
        <v>2784</v>
      </c>
      <c r="F2049" s="55" t="s">
        <v>2785</v>
      </c>
      <c r="G2049" s="54" t="s">
        <v>4422</v>
      </c>
      <c r="H2049" s="54" t="s">
        <v>4422</v>
      </c>
      <c r="I2049" s="54" t="s">
        <v>4422</v>
      </c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>
        <v>1</v>
      </c>
      <c r="AA2049" s="34">
        <v>3</v>
      </c>
      <c r="AB2049" s="34"/>
      <c r="AC2049" s="34"/>
      <c r="AD2049" s="34"/>
      <c r="AE2049" s="34"/>
      <c r="AF2049" s="34"/>
      <c r="AG2049" s="34"/>
      <c r="AH2049" s="34"/>
      <c r="AI2049" s="34"/>
      <c r="AJ2049" s="34">
        <v>1</v>
      </c>
      <c r="AK2049" s="34">
        <f t="shared" si="105"/>
        <v>3</v>
      </c>
      <c r="AL2049" s="34"/>
      <c r="AM2049" s="34"/>
      <c r="AN2049" s="34"/>
      <c r="AO2049" s="34"/>
      <c r="AP2049" s="293">
        <f>MAX(K2049,M2049,O2049,Q2049,S2049,U2049,W2049,Y2049,AA2049,AC2049,AE2049,AG2049,AI2049,AK2049,AM2049,AO2049)*VLOOKUP(I2049,'5.- Instrumental'!$B$6:$O$303,14,FALSE)</f>
        <v>0</v>
      </c>
      <c r="AQ2049" s="356">
        <f>VLOOKUP(C2049,'6.- Insumos'!$B$5:$K$2417,10,FALSE)</f>
        <v>14.17338</v>
      </c>
      <c r="AR2049" s="293">
        <f t="shared" si="104"/>
        <v>14.17338</v>
      </c>
      <c r="AS2049" s="293">
        <f t="shared" si="103"/>
        <v>14.17338</v>
      </c>
      <c r="AU2049" s="357"/>
    </row>
    <row r="2050" spans="2:47" ht="25.5">
      <c r="B2050" s="52">
        <v>2044</v>
      </c>
      <c r="C2050" s="334">
        <v>86226</v>
      </c>
      <c r="D2050" s="81" t="s">
        <v>3876</v>
      </c>
      <c r="E2050" s="55" t="s">
        <v>2784</v>
      </c>
      <c r="F2050" s="55" t="s">
        <v>2785</v>
      </c>
      <c r="G2050" s="54" t="s">
        <v>4422</v>
      </c>
      <c r="H2050" s="54" t="s">
        <v>4422</v>
      </c>
      <c r="I2050" s="54" t="s">
        <v>4422</v>
      </c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>
        <v>1</v>
      </c>
      <c r="AA2050" s="34">
        <v>3</v>
      </c>
      <c r="AB2050" s="34"/>
      <c r="AC2050" s="34"/>
      <c r="AD2050" s="34"/>
      <c r="AE2050" s="34"/>
      <c r="AF2050" s="34"/>
      <c r="AG2050" s="34"/>
      <c r="AH2050" s="34"/>
      <c r="AI2050" s="34"/>
      <c r="AJ2050" s="34">
        <v>1</v>
      </c>
      <c r="AK2050" s="34">
        <f t="shared" si="105"/>
        <v>3</v>
      </c>
      <c r="AL2050" s="34"/>
      <c r="AM2050" s="34"/>
      <c r="AN2050" s="34"/>
      <c r="AO2050" s="34"/>
      <c r="AP2050" s="293">
        <f>MAX(K2050,M2050,O2050,Q2050,S2050,U2050,W2050,Y2050,AA2050,AC2050,AE2050,AG2050,AI2050,AK2050,AM2050,AO2050)*VLOOKUP(I2050,'5.- Instrumental'!$B$6:$O$303,14,FALSE)</f>
        <v>0</v>
      </c>
      <c r="AQ2050" s="356">
        <f>VLOOKUP(C2050,'6.- Insumos'!$B$5:$K$2417,10,FALSE)</f>
        <v>14.17338</v>
      </c>
      <c r="AR2050" s="293">
        <f t="shared" si="104"/>
        <v>14.17338</v>
      </c>
      <c r="AS2050" s="293">
        <f t="shared" si="103"/>
        <v>14.17338</v>
      </c>
      <c r="AU2050" s="357"/>
    </row>
    <row r="2051" spans="2:47" ht="25.5">
      <c r="B2051" s="52">
        <v>2045</v>
      </c>
      <c r="C2051" s="334">
        <v>86235</v>
      </c>
      <c r="D2051" s="81" t="s">
        <v>3877</v>
      </c>
      <c r="E2051" s="55" t="s">
        <v>2784</v>
      </c>
      <c r="F2051" s="55" t="s">
        <v>2785</v>
      </c>
      <c r="G2051" s="54" t="s">
        <v>4422</v>
      </c>
      <c r="H2051" s="54" t="s">
        <v>4422</v>
      </c>
      <c r="I2051" s="54" t="s">
        <v>4422</v>
      </c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>
        <v>1</v>
      </c>
      <c r="AA2051" s="34">
        <v>3</v>
      </c>
      <c r="AB2051" s="34"/>
      <c r="AC2051" s="34"/>
      <c r="AD2051" s="34"/>
      <c r="AE2051" s="34"/>
      <c r="AF2051" s="34"/>
      <c r="AG2051" s="34"/>
      <c r="AH2051" s="34"/>
      <c r="AI2051" s="34"/>
      <c r="AJ2051" s="34">
        <v>1</v>
      </c>
      <c r="AK2051" s="34">
        <f t="shared" si="105"/>
        <v>3</v>
      </c>
      <c r="AL2051" s="34"/>
      <c r="AM2051" s="34"/>
      <c r="AN2051" s="34"/>
      <c r="AO2051" s="34"/>
      <c r="AP2051" s="293">
        <f>MAX(K2051,M2051,O2051,Q2051,S2051,U2051,W2051,Y2051,AA2051,AC2051,AE2051,AG2051,AI2051,AK2051,AM2051,AO2051)*VLOOKUP(I2051,'5.- Instrumental'!$B$6:$O$303,14,FALSE)</f>
        <v>0</v>
      </c>
      <c r="AQ2051" s="356">
        <f>VLOOKUP(C2051,'6.- Insumos'!$B$5:$K$2417,10,FALSE)</f>
        <v>14.17338</v>
      </c>
      <c r="AR2051" s="293">
        <f t="shared" si="104"/>
        <v>14.17338</v>
      </c>
      <c r="AS2051" s="293">
        <f t="shared" si="103"/>
        <v>14.17338</v>
      </c>
      <c r="AU2051" s="357"/>
    </row>
    <row r="2052" spans="2:47" ht="25.5">
      <c r="B2052" s="52">
        <v>2046</v>
      </c>
      <c r="C2052" s="334">
        <v>86256</v>
      </c>
      <c r="D2052" s="81" t="s">
        <v>3197</v>
      </c>
      <c r="E2052" s="55" t="s">
        <v>2784</v>
      </c>
      <c r="F2052" s="55" t="s">
        <v>2785</v>
      </c>
      <c r="G2052" s="54" t="s">
        <v>4422</v>
      </c>
      <c r="H2052" s="54" t="s">
        <v>4422</v>
      </c>
      <c r="I2052" s="54" t="s">
        <v>4422</v>
      </c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>
        <v>1</v>
      </c>
      <c r="AA2052" s="34">
        <v>5</v>
      </c>
      <c r="AB2052" s="34"/>
      <c r="AC2052" s="34"/>
      <c r="AD2052" s="34"/>
      <c r="AE2052" s="34"/>
      <c r="AF2052" s="34"/>
      <c r="AG2052" s="34"/>
      <c r="AH2052" s="34"/>
      <c r="AI2052" s="34"/>
      <c r="AJ2052" s="34">
        <v>1</v>
      </c>
      <c r="AK2052" s="34">
        <f t="shared" si="105"/>
        <v>5</v>
      </c>
      <c r="AL2052" s="34"/>
      <c r="AM2052" s="34"/>
      <c r="AN2052" s="34"/>
      <c r="AO2052" s="34"/>
      <c r="AP2052" s="293">
        <f>MAX(K2052,M2052,O2052,Q2052,S2052,U2052,W2052,Y2052,AA2052,AC2052,AE2052,AG2052,AI2052,AK2052,AM2052,AO2052)*VLOOKUP(I2052,'5.- Instrumental'!$B$6:$O$303,14,FALSE)</f>
        <v>0</v>
      </c>
      <c r="AQ2052" s="356">
        <f>VLOOKUP(C2052,'6.- Insumos'!$B$5:$K$2417,10,FALSE)</f>
        <v>14.17338</v>
      </c>
      <c r="AR2052" s="293">
        <f t="shared" si="104"/>
        <v>14.17338</v>
      </c>
      <c r="AS2052" s="293">
        <f t="shared" si="103"/>
        <v>14.17338</v>
      </c>
      <c r="AU2052" s="357"/>
    </row>
    <row r="2053" spans="2:47" ht="25.5">
      <c r="B2053" s="52">
        <v>2047</v>
      </c>
      <c r="C2053" s="334">
        <v>86316</v>
      </c>
      <c r="D2053" s="81" t="s">
        <v>3878</v>
      </c>
      <c r="E2053" s="55" t="s">
        <v>2784</v>
      </c>
      <c r="F2053" s="55" t="s">
        <v>2785</v>
      </c>
      <c r="G2053" s="54" t="s">
        <v>4422</v>
      </c>
      <c r="H2053" s="54" t="s">
        <v>4422</v>
      </c>
      <c r="I2053" s="54" t="s">
        <v>4422</v>
      </c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>
        <v>1</v>
      </c>
      <c r="AA2053" s="34">
        <v>3</v>
      </c>
      <c r="AB2053" s="34"/>
      <c r="AC2053" s="34"/>
      <c r="AD2053" s="34"/>
      <c r="AE2053" s="34"/>
      <c r="AF2053" s="34"/>
      <c r="AG2053" s="34"/>
      <c r="AH2053" s="34"/>
      <c r="AI2053" s="34"/>
      <c r="AJ2053" s="34">
        <v>1</v>
      </c>
      <c r="AK2053" s="34">
        <f t="shared" si="105"/>
        <v>3</v>
      </c>
      <c r="AL2053" s="34"/>
      <c r="AM2053" s="34"/>
      <c r="AN2053" s="34"/>
      <c r="AO2053" s="34"/>
      <c r="AP2053" s="293">
        <f>MAX(K2053,M2053,O2053,Q2053,S2053,U2053,W2053,Y2053,AA2053,AC2053,AE2053,AG2053,AI2053,AK2053,AM2053,AO2053)*VLOOKUP(I2053,'5.- Instrumental'!$B$6:$O$303,14,FALSE)</f>
        <v>0</v>
      </c>
      <c r="AQ2053" s="356">
        <f>VLOOKUP(C2053,'6.- Insumos'!$B$5:$K$2417,10,FALSE)</f>
        <v>14.17338</v>
      </c>
      <c r="AR2053" s="293">
        <f t="shared" si="104"/>
        <v>14.17338</v>
      </c>
      <c r="AS2053" s="293">
        <f t="shared" si="103"/>
        <v>14.17338</v>
      </c>
      <c r="AU2053" s="357"/>
    </row>
    <row r="2054" spans="2:47" ht="25.5">
      <c r="B2054" s="52">
        <v>2048</v>
      </c>
      <c r="C2054" s="334">
        <v>86318</v>
      </c>
      <c r="D2054" s="81" t="s">
        <v>3198</v>
      </c>
      <c r="E2054" s="55" t="s">
        <v>2784</v>
      </c>
      <c r="F2054" s="55" t="s">
        <v>2785</v>
      </c>
      <c r="G2054" s="54" t="s">
        <v>4422</v>
      </c>
      <c r="H2054" s="54" t="s">
        <v>4422</v>
      </c>
      <c r="I2054" s="54" t="s">
        <v>4422</v>
      </c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>
        <v>1</v>
      </c>
      <c r="AA2054" s="34">
        <v>5</v>
      </c>
      <c r="AB2054" s="34"/>
      <c r="AC2054" s="34"/>
      <c r="AD2054" s="34"/>
      <c r="AE2054" s="34"/>
      <c r="AF2054" s="34"/>
      <c r="AG2054" s="34"/>
      <c r="AH2054" s="34"/>
      <c r="AI2054" s="34"/>
      <c r="AJ2054" s="34">
        <v>1</v>
      </c>
      <c r="AK2054" s="34">
        <f t="shared" si="105"/>
        <v>5</v>
      </c>
      <c r="AL2054" s="34"/>
      <c r="AM2054" s="34"/>
      <c r="AN2054" s="34"/>
      <c r="AO2054" s="34"/>
      <c r="AP2054" s="293">
        <f>MAX(K2054,M2054,O2054,Q2054,S2054,U2054,W2054,Y2054,AA2054,AC2054,AE2054,AG2054,AI2054,AK2054,AM2054,AO2054)*VLOOKUP(I2054,'5.- Instrumental'!$B$6:$O$303,14,FALSE)</f>
        <v>0</v>
      </c>
      <c r="AQ2054" s="356">
        <f>VLOOKUP(C2054,'6.- Insumos'!$B$5:$K$2417,10,FALSE)</f>
        <v>14.17338</v>
      </c>
      <c r="AR2054" s="293">
        <f t="shared" si="104"/>
        <v>14.17338</v>
      </c>
      <c r="AS2054" s="293">
        <f t="shared" si="103"/>
        <v>14.17338</v>
      </c>
      <c r="AU2054" s="357"/>
    </row>
    <row r="2055" spans="2:47" ht="25.5">
      <c r="B2055" s="52">
        <v>2049</v>
      </c>
      <c r="C2055" s="334">
        <v>86319</v>
      </c>
      <c r="D2055" s="368" t="s">
        <v>3879</v>
      </c>
      <c r="E2055" s="55" t="s">
        <v>2784</v>
      </c>
      <c r="F2055" s="55" t="s">
        <v>2785</v>
      </c>
      <c r="G2055" s="54" t="s">
        <v>4422</v>
      </c>
      <c r="H2055" s="54" t="s">
        <v>4422</v>
      </c>
      <c r="I2055" s="54" t="s">
        <v>4422</v>
      </c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>
        <v>1</v>
      </c>
      <c r="AA2055" s="34">
        <v>3</v>
      </c>
      <c r="AB2055" s="34"/>
      <c r="AC2055" s="34"/>
      <c r="AD2055" s="34"/>
      <c r="AE2055" s="34"/>
      <c r="AF2055" s="34"/>
      <c r="AG2055" s="34"/>
      <c r="AH2055" s="34"/>
      <c r="AI2055" s="34"/>
      <c r="AJ2055" s="34">
        <v>1</v>
      </c>
      <c r="AK2055" s="34">
        <f t="shared" si="105"/>
        <v>3</v>
      </c>
      <c r="AL2055" s="34"/>
      <c r="AM2055" s="34"/>
      <c r="AN2055" s="34"/>
      <c r="AO2055" s="34"/>
      <c r="AP2055" s="293">
        <f>MAX(K2055,M2055,O2055,Q2055,S2055,U2055,W2055,Y2055,AA2055,AC2055,AE2055,AG2055,AI2055,AK2055,AM2055,AO2055)*VLOOKUP(I2055,'5.- Instrumental'!$B$6:$O$303,14,FALSE)</f>
        <v>0</v>
      </c>
      <c r="AQ2055" s="356">
        <f>VLOOKUP(C2055,'6.- Insumos'!$B$5:$K$2417,10,FALSE)</f>
        <v>14.17338</v>
      </c>
      <c r="AR2055" s="293">
        <f t="shared" si="104"/>
        <v>14.17338</v>
      </c>
      <c r="AS2055" s="293">
        <f t="shared" si="103"/>
        <v>14.17338</v>
      </c>
      <c r="AU2055" s="357"/>
    </row>
    <row r="2056" spans="2:47" ht="25.5">
      <c r="B2056" s="52">
        <v>2050</v>
      </c>
      <c r="C2056" s="334">
        <v>86320</v>
      </c>
      <c r="D2056" s="81" t="s">
        <v>3199</v>
      </c>
      <c r="E2056" s="55" t="s">
        <v>2784</v>
      </c>
      <c r="F2056" s="55" t="s">
        <v>2785</v>
      </c>
      <c r="G2056" s="54" t="s">
        <v>4422</v>
      </c>
      <c r="H2056" s="54" t="s">
        <v>4422</v>
      </c>
      <c r="I2056" s="54" t="s">
        <v>4422</v>
      </c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>
        <v>1</v>
      </c>
      <c r="AA2056" s="34">
        <v>5</v>
      </c>
      <c r="AB2056" s="34"/>
      <c r="AC2056" s="34"/>
      <c r="AD2056" s="34"/>
      <c r="AE2056" s="34"/>
      <c r="AF2056" s="34"/>
      <c r="AG2056" s="34"/>
      <c r="AH2056" s="34"/>
      <c r="AI2056" s="34"/>
      <c r="AJ2056" s="34">
        <v>1</v>
      </c>
      <c r="AK2056" s="34">
        <f t="shared" si="105"/>
        <v>5</v>
      </c>
      <c r="AL2056" s="34"/>
      <c r="AM2056" s="34"/>
      <c r="AN2056" s="34"/>
      <c r="AO2056" s="34"/>
      <c r="AP2056" s="293">
        <f>MAX(K2056,M2056,O2056,Q2056,S2056,U2056,W2056,Y2056,AA2056,AC2056,AE2056,AG2056,AI2056,AK2056,AM2056,AO2056)*VLOOKUP(I2056,'5.- Instrumental'!$B$6:$O$303,14,FALSE)</f>
        <v>0</v>
      </c>
      <c r="AQ2056" s="356">
        <f>VLOOKUP(C2056,'6.- Insumos'!$B$5:$K$2417,10,FALSE)</f>
        <v>14.17338</v>
      </c>
      <c r="AR2056" s="293">
        <f t="shared" si="104"/>
        <v>14.17338</v>
      </c>
      <c r="AS2056" s="293">
        <f t="shared" si="103"/>
        <v>14.17338</v>
      </c>
      <c r="AU2056" s="357"/>
    </row>
    <row r="2057" spans="2:47" ht="25.5">
      <c r="B2057" s="52">
        <v>2051</v>
      </c>
      <c r="C2057" s="334">
        <v>86325</v>
      </c>
      <c r="D2057" s="81" t="s">
        <v>3200</v>
      </c>
      <c r="E2057" s="55" t="s">
        <v>2784</v>
      </c>
      <c r="F2057" s="55" t="s">
        <v>2785</v>
      </c>
      <c r="G2057" s="54" t="s">
        <v>4422</v>
      </c>
      <c r="H2057" s="54" t="s">
        <v>4422</v>
      </c>
      <c r="I2057" s="54" t="s">
        <v>4422</v>
      </c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>
        <v>1</v>
      </c>
      <c r="AA2057" s="34">
        <v>5</v>
      </c>
      <c r="AB2057" s="34"/>
      <c r="AC2057" s="34"/>
      <c r="AD2057" s="34"/>
      <c r="AE2057" s="34"/>
      <c r="AF2057" s="34"/>
      <c r="AG2057" s="34"/>
      <c r="AH2057" s="34"/>
      <c r="AI2057" s="34"/>
      <c r="AJ2057" s="34">
        <v>1</v>
      </c>
      <c r="AK2057" s="34">
        <f t="shared" si="105"/>
        <v>5</v>
      </c>
      <c r="AL2057" s="34"/>
      <c r="AM2057" s="34"/>
      <c r="AN2057" s="34"/>
      <c r="AO2057" s="34"/>
      <c r="AP2057" s="293">
        <f>MAX(K2057,M2057,O2057,Q2057,S2057,U2057,W2057,Y2057,AA2057,AC2057,AE2057,AG2057,AI2057,AK2057,AM2057,AO2057)*VLOOKUP(I2057,'5.- Instrumental'!$B$6:$O$303,14,FALSE)</f>
        <v>0</v>
      </c>
      <c r="AQ2057" s="356">
        <f>VLOOKUP(C2057,'6.- Insumos'!$B$5:$K$2417,10,FALSE)</f>
        <v>14.17338</v>
      </c>
      <c r="AR2057" s="293">
        <f t="shared" si="104"/>
        <v>14.17338</v>
      </c>
      <c r="AS2057" s="293">
        <f t="shared" si="103"/>
        <v>14.17338</v>
      </c>
      <c r="AU2057" s="357"/>
    </row>
    <row r="2058" spans="2:47" ht="25.5">
      <c r="B2058" s="52">
        <v>2052</v>
      </c>
      <c r="C2058" s="334">
        <v>86332</v>
      </c>
      <c r="D2058" s="81" t="s">
        <v>3880</v>
      </c>
      <c r="E2058" s="55" t="s">
        <v>2784</v>
      </c>
      <c r="F2058" s="55" t="s">
        <v>2785</v>
      </c>
      <c r="G2058" s="54" t="s">
        <v>4422</v>
      </c>
      <c r="H2058" s="54" t="s">
        <v>4422</v>
      </c>
      <c r="I2058" s="54" t="s">
        <v>4422</v>
      </c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>
        <v>1</v>
      </c>
      <c r="AA2058" s="34">
        <v>3</v>
      </c>
      <c r="AB2058" s="34"/>
      <c r="AC2058" s="34"/>
      <c r="AD2058" s="34"/>
      <c r="AE2058" s="34"/>
      <c r="AF2058" s="34"/>
      <c r="AG2058" s="34"/>
      <c r="AH2058" s="34"/>
      <c r="AI2058" s="34"/>
      <c r="AJ2058" s="34">
        <v>1</v>
      </c>
      <c r="AK2058" s="34">
        <f t="shared" si="105"/>
        <v>3</v>
      </c>
      <c r="AL2058" s="34"/>
      <c r="AM2058" s="34"/>
      <c r="AN2058" s="34"/>
      <c r="AO2058" s="34"/>
      <c r="AP2058" s="293">
        <f>MAX(K2058,M2058,O2058,Q2058,S2058,U2058,W2058,Y2058,AA2058,AC2058,AE2058,AG2058,AI2058,AK2058,AM2058,AO2058)*VLOOKUP(I2058,'5.- Instrumental'!$B$6:$O$303,14,FALSE)</f>
        <v>0</v>
      </c>
      <c r="AQ2058" s="356">
        <f>VLOOKUP(C2058,'6.- Insumos'!$B$5:$K$2417,10,FALSE)</f>
        <v>14.17338</v>
      </c>
      <c r="AR2058" s="293">
        <f t="shared" si="104"/>
        <v>14.17338</v>
      </c>
      <c r="AS2058" s="293">
        <f t="shared" si="103"/>
        <v>14.17338</v>
      </c>
      <c r="AU2058" s="357"/>
    </row>
    <row r="2059" spans="2:47" ht="25.5">
      <c r="B2059" s="52">
        <v>2053</v>
      </c>
      <c r="C2059" s="334">
        <v>86337</v>
      </c>
      <c r="D2059" s="81" t="s">
        <v>3881</v>
      </c>
      <c r="E2059" s="55" t="s">
        <v>2784</v>
      </c>
      <c r="F2059" s="55" t="s">
        <v>2785</v>
      </c>
      <c r="G2059" s="54" t="s">
        <v>4422</v>
      </c>
      <c r="H2059" s="54" t="s">
        <v>4422</v>
      </c>
      <c r="I2059" s="54" t="s">
        <v>4422</v>
      </c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>
        <v>1</v>
      </c>
      <c r="AA2059" s="34">
        <v>3</v>
      </c>
      <c r="AB2059" s="34"/>
      <c r="AC2059" s="34"/>
      <c r="AD2059" s="34"/>
      <c r="AE2059" s="34"/>
      <c r="AF2059" s="34"/>
      <c r="AG2059" s="34"/>
      <c r="AH2059" s="34"/>
      <c r="AI2059" s="34"/>
      <c r="AJ2059" s="34">
        <v>1</v>
      </c>
      <c r="AK2059" s="34">
        <f t="shared" si="105"/>
        <v>3</v>
      </c>
      <c r="AL2059" s="34"/>
      <c r="AM2059" s="34"/>
      <c r="AN2059" s="34"/>
      <c r="AO2059" s="34"/>
      <c r="AP2059" s="293">
        <f>MAX(K2059,M2059,O2059,Q2059,S2059,U2059,W2059,Y2059,AA2059,AC2059,AE2059,AG2059,AI2059,AK2059,AM2059,AO2059)*VLOOKUP(I2059,'5.- Instrumental'!$B$6:$O$303,14,FALSE)</f>
        <v>0</v>
      </c>
      <c r="AQ2059" s="356">
        <f>VLOOKUP(C2059,'6.- Insumos'!$B$5:$K$2417,10,FALSE)</f>
        <v>14.17338</v>
      </c>
      <c r="AR2059" s="293">
        <f t="shared" si="104"/>
        <v>14.17338</v>
      </c>
      <c r="AS2059" s="293">
        <f t="shared" si="103"/>
        <v>14.17338</v>
      </c>
      <c r="AU2059" s="357"/>
    </row>
    <row r="2060" spans="2:47" ht="25.5">
      <c r="B2060" s="52">
        <v>2054</v>
      </c>
      <c r="C2060" s="334">
        <v>86359</v>
      </c>
      <c r="D2060" s="81" t="s">
        <v>3882</v>
      </c>
      <c r="E2060" s="55" t="s">
        <v>2784</v>
      </c>
      <c r="F2060" s="55" t="s">
        <v>2785</v>
      </c>
      <c r="G2060" s="54" t="s">
        <v>4422</v>
      </c>
      <c r="H2060" s="54" t="s">
        <v>4422</v>
      </c>
      <c r="I2060" s="54" t="s">
        <v>4422</v>
      </c>
      <c r="J2060" s="34">
        <v>1</v>
      </c>
      <c r="K2060" s="34">
        <v>3</v>
      </c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>
        <v>1</v>
      </c>
      <c r="AA2060" s="34">
        <v>3</v>
      </c>
      <c r="AB2060" s="34"/>
      <c r="AC2060" s="34"/>
      <c r="AD2060" s="34"/>
      <c r="AE2060" s="34"/>
      <c r="AF2060" s="34"/>
      <c r="AG2060" s="34"/>
      <c r="AH2060" s="34"/>
      <c r="AI2060" s="34"/>
      <c r="AJ2060" s="34">
        <v>1</v>
      </c>
      <c r="AK2060" s="34">
        <f t="shared" si="105"/>
        <v>3</v>
      </c>
      <c r="AL2060" s="34"/>
      <c r="AM2060" s="34"/>
      <c r="AN2060" s="34"/>
      <c r="AO2060" s="34"/>
      <c r="AP2060" s="293">
        <f>MAX(K2060,M2060,O2060,Q2060,S2060,U2060,W2060,Y2060,AA2060,AC2060,AE2060,AG2060,AI2060,AK2060,AM2060,AO2060)*VLOOKUP(I2060,'5.- Instrumental'!$B$6:$O$303,14,FALSE)</f>
        <v>0</v>
      </c>
      <c r="AQ2060" s="356">
        <f>VLOOKUP(C2060,'6.- Insumos'!$B$5:$K$2417,10,FALSE)</f>
        <v>14.17338</v>
      </c>
      <c r="AR2060" s="293">
        <f t="shared" si="104"/>
        <v>14.17338</v>
      </c>
      <c r="AS2060" s="293">
        <f t="shared" si="103"/>
        <v>14.17338</v>
      </c>
      <c r="AU2060" s="357"/>
    </row>
    <row r="2061" spans="2:47" ht="25.5">
      <c r="B2061" s="52">
        <v>2055</v>
      </c>
      <c r="C2061" s="334">
        <v>86360</v>
      </c>
      <c r="D2061" s="81" t="s">
        <v>3883</v>
      </c>
      <c r="E2061" s="55" t="s">
        <v>2784</v>
      </c>
      <c r="F2061" s="55" t="s">
        <v>2785</v>
      </c>
      <c r="G2061" s="54" t="s">
        <v>4422</v>
      </c>
      <c r="H2061" s="54" t="s">
        <v>4422</v>
      </c>
      <c r="I2061" s="54" t="s">
        <v>4422</v>
      </c>
      <c r="J2061" s="34">
        <v>1</v>
      </c>
      <c r="K2061" s="34">
        <v>3</v>
      </c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>
        <v>1</v>
      </c>
      <c r="AA2061" s="34">
        <v>3</v>
      </c>
      <c r="AB2061" s="34"/>
      <c r="AC2061" s="34"/>
      <c r="AD2061" s="34"/>
      <c r="AE2061" s="34"/>
      <c r="AF2061" s="34"/>
      <c r="AG2061" s="34"/>
      <c r="AH2061" s="34"/>
      <c r="AI2061" s="34"/>
      <c r="AJ2061" s="34">
        <v>1</v>
      </c>
      <c r="AK2061" s="34">
        <f t="shared" si="105"/>
        <v>3</v>
      </c>
      <c r="AL2061" s="34"/>
      <c r="AM2061" s="34"/>
      <c r="AN2061" s="34"/>
      <c r="AO2061" s="34"/>
      <c r="AP2061" s="293">
        <f>MAX(K2061,M2061,O2061,Q2061,S2061,U2061,W2061,Y2061,AA2061,AC2061,AE2061,AG2061,AI2061,AK2061,AM2061,AO2061)*VLOOKUP(I2061,'5.- Instrumental'!$B$6:$O$303,14,FALSE)</f>
        <v>0</v>
      </c>
      <c r="AQ2061" s="356">
        <f>VLOOKUP(C2061,'6.- Insumos'!$B$5:$K$2417,10,FALSE)</f>
        <v>14.17338</v>
      </c>
      <c r="AR2061" s="293">
        <f t="shared" si="104"/>
        <v>14.17338</v>
      </c>
      <c r="AS2061" s="293">
        <f t="shared" si="103"/>
        <v>14.17338</v>
      </c>
      <c r="AU2061" s="357"/>
    </row>
    <row r="2062" spans="2:47" ht="25.5">
      <c r="B2062" s="52">
        <v>2056</v>
      </c>
      <c r="C2062" s="334">
        <v>86361</v>
      </c>
      <c r="D2062" s="81" t="s">
        <v>3884</v>
      </c>
      <c r="E2062" s="55" t="s">
        <v>2784</v>
      </c>
      <c r="F2062" s="55" t="s">
        <v>2785</v>
      </c>
      <c r="G2062" s="54" t="s">
        <v>4422</v>
      </c>
      <c r="H2062" s="54" t="s">
        <v>4422</v>
      </c>
      <c r="I2062" s="54" t="s">
        <v>4422</v>
      </c>
      <c r="J2062" s="34">
        <v>1</v>
      </c>
      <c r="K2062" s="34">
        <v>3</v>
      </c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>
        <v>1</v>
      </c>
      <c r="AA2062" s="34">
        <v>3</v>
      </c>
      <c r="AB2062" s="34"/>
      <c r="AC2062" s="34"/>
      <c r="AD2062" s="34"/>
      <c r="AE2062" s="34"/>
      <c r="AF2062" s="34"/>
      <c r="AG2062" s="34"/>
      <c r="AH2062" s="34"/>
      <c r="AI2062" s="34"/>
      <c r="AJ2062" s="34">
        <v>1</v>
      </c>
      <c r="AK2062" s="34">
        <f t="shared" si="105"/>
        <v>3</v>
      </c>
      <c r="AL2062" s="34"/>
      <c r="AM2062" s="34"/>
      <c r="AN2062" s="34"/>
      <c r="AO2062" s="34"/>
      <c r="AP2062" s="293">
        <f>MAX(K2062,M2062,O2062,Q2062,S2062,U2062,W2062,Y2062,AA2062,AC2062,AE2062,AG2062,AI2062,AK2062,AM2062,AO2062)*VLOOKUP(I2062,'5.- Instrumental'!$B$6:$O$303,14,FALSE)</f>
        <v>0</v>
      </c>
      <c r="AQ2062" s="356">
        <f>VLOOKUP(C2062,'6.- Insumos'!$B$5:$K$2417,10,FALSE)</f>
        <v>14.17338</v>
      </c>
      <c r="AR2062" s="293">
        <f t="shared" si="104"/>
        <v>14.17338</v>
      </c>
      <c r="AS2062" s="293">
        <f t="shared" si="103"/>
        <v>14.17338</v>
      </c>
      <c r="AU2062" s="357"/>
    </row>
    <row r="2063" spans="2:47" ht="25.5">
      <c r="B2063" s="52">
        <v>2057</v>
      </c>
      <c r="C2063" s="334">
        <v>86430</v>
      </c>
      <c r="D2063" s="81" t="s">
        <v>3885</v>
      </c>
      <c r="E2063" s="55" t="s">
        <v>2784</v>
      </c>
      <c r="F2063" s="55" t="s">
        <v>2785</v>
      </c>
      <c r="G2063" s="54" t="s">
        <v>4422</v>
      </c>
      <c r="H2063" s="54" t="s">
        <v>4422</v>
      </c>
      <c r="I2063" s="54" t="s">
        <v>4422</v>
      </c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>
        <v>1</v>
      </c>
      <c r="AA2063" s="34">
        <v>5</v>
      </c>
      <c r="AB2063" s="34"/>
      <c r="AC2063" s="34"/>
      <c r="AD2063" s="34"/>
      <c r="AE2063" s="34"/>
      <c r="AF2063" s="34"/>
      <c r="AG2063" s="34"/>
      <c r="AH2063" s="34"/>
      <c r="AI2063" s="34"/>
      <c r="AJ2063" s="34">
        <v>1</v>
      </c>
      <c r="AK2063" s="34">
        <f t="shared" si="105"/>
        <v>5</v>
      </c>
      <c r="AL2063" s="34"/>
      <c r="AM2063" s="34"/>
      <c r="AN2063" s="34"/>
      <c r="AO2063" s="34"/>
      <c r="AP2063" s="293">
        <f>MAX(K2063,M2063,O2063,Q2063,S2063,U2063,W2063,Y2063,AA2063,AC2063,AE2063,AG2063,AI2063,AK2063,AM2063,AO2063)*VLOOKUP(I2063,'5.- Instrumental'!$B$6:$O$303,14,FALSE)</f>
        <v>0</v>
      </c>
      <c r="AQ2063" s="356">
        <f>VLOOKUP(C2063,'6.- Insumos'!$B$5:$K$2417,10,FALSE)</f>
        <v>2.1513800000000001</v>
      </c>
      <c r="AR2063" s="293">
        <f t="shared" si="104"/>
        <v>2.1513800000000001</v>
      </c>
      <c r="AS2063" s="293">
        <f t="shared" si="103"/>
        <v>2.1513800000000001</v>
      </c>
      <c r="AU2063" s="357"/>
    </row>
    <row r="2064" spans="2:47" ht="25.5">
      <c r="B2064" s="52">
        <v>2058</v>
      </c>
      <c r="C2064" s="334">
        <v>86486</v>
      </c>
      <c r="D2064" s="81" t="s">
        <v>3201</v>
      </c>
      <c r="E2064" s="55" t="s">
        <v>2784</v>
      </c>
      <c r="F2064" s="55" t="s">
        <v>2785</v>
      </c>
      <c r="G2064" s="54" t="s">
        <v>4422</v>
      </c>
      <c r="H2064" s="54" t="s">
        <v>4422</v>
      </c>
      <c r="I2064" s="54" t="s">
        <v>4422</v>
      </c>
      <c r="J2064" s="34">
        <v>1</v>
      </c>
      <c r="K2064" s="34">
        <v>5</v>
      </c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>
        <v>1</v>
      </c>
      <c r="AK2064" s="34">
        <f>+K2064</f>
        <v>5</v>
      </c>
      <c r="AL2064" s="34"/>
      <c r="AM2064" s="34"/>
      <c r="AN2064" s="34"/>
      <c r="AO2064" s="34"/>
      <c r="AP2064" s="293">
        <f>MAX(K2064,M2064,O2064,Q2064,S2064,U2064,W2064,Y2064,AA2064,AC2064,AE2064,AG2064,AI2064,AK2064,AM2064,AO2064)*VLOOKUP(I2064,'5.- Instrumental'!$B$6:$O$303,14,FALSE)</f>
        <v>0</v>
      </c>
      <c r="AQ2064" s="356">
        <f>VLOOKUP(C2064,'6.- Insumos'!$B$5:$K$2417,10,FALSE)</f>
        <v>14.17338</v>
      </c>
      <c r="AR2064" s="293">
        <f t="shared" si="104"/>
        <v>14.17338</v>
      </c>
      <c r="AS2064" s="293">
        <f t="shared" si="103"/>
        <v>14.17338</v>
      </c>
      <c r="AU2064" s="357"/>
    </row>
    <row r="2065" spans="2:47" ht="25.5">
      <c r="B2065" s="52">
        <v>2059</v>
      </c>
      <c r="C2065" s="334">
        <v>86580</v>
      </c>
      <c r="D2065" s="361" t="s">
        <v>3202</v>
      </c>
      <c r="E2065" s="55" t="s">
        <v>2784</v>
      </c>
      <c r="F2065" s="55" t="s">
        <v>2785</v>
      </c>
      <c r="G2065" s="54" t="s">
        <v>4422</v>
      </c>
      <c r="H2065" s="54" t="s">
        <v>4422</v>
      </c>
      <c r="I2065" s="54" t="s">
        <v>4422</v>
      </c>
      <c r="J2065" s="34"/>
      <c r="K2065" s="34"/>
      <c r="L2065" s="34"/>
      <c r="M2065" s="34"/>
      <c r="N2065" s="34"/>
      <c r="O2065" s="34"/>
      <c r="P2065" s="34">
        <v>1</v>
      </c>
      <c r="Q2065" s="34">
        <v>5</v>
      </c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>
        <v>1</v>
      </c>
      <c r="AK2065" s="34">
        <f>+Q2065</f>
        <v>5</v>
      </c>
      <c r="AL2065" s="34"/>
      <c r="AM2065" s="34"/>
      <c r="AN2065" s="34"/>
      <c r="AO2065" s="34"/>
      <c r="AP2065" s="293">
        <f>MAX(K2065,M2065,O2065,Q2065,S2065,U2065,W2065,Y2065,AA2065,AC2065,AE2065,AG2065,AI2065,AK2065,AM2065,AO2065)*VLOOKUP(I2065,'5.- Instrumental'!$B$6:$O$303,14,FALSE)</f>
        <v>0</v>
      </c>
      <c r="AQ2065" s="356">
        <f>VLOOKUP(C2065,'6.- Insumos'!$B$5:$K$2417,10,FALSE)</f>
        <v>14.17338</v>
      </c>
      <c r="AR2065" s="293">
        <f t="shared" si="104"/>
        <v>14.17338</v>
      </c>
      <c r="AS2065" s="293">
        <f t="shared" si="103"/>
        <v>14.17338</v>
      </c>
      <c r="AU2065" s="357"/>
    </row>
    <row r="2066" spans="2:47" ht="25.5">
      <c r="B2066" s="52">
        <v>2060</v>
      </c>
      <c r="C2066" s="334">
        <v>86588</v>
      </c>
      <c r="D2066" s="368" t="s">
        <v>3886</v>
      </c>
      <c r="E2066" s="55" t="s">
        <v>2784</v>
      </c>
      <c r="F2066" s="55" t="s">
        <v>2785</v>
      </c>
      <c r="G2066" s="54" t="s">
        <v>4422</v>
      </c>
      <c r="H2066" s="54" t="s">
        <v>4422</v>
      </c>
      <c r="I2066" s="54" t="s">
        <v>4422</v>
      </c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>
        <v>1</v>
      </c>
      <c r="AA2066" s="34">
        <v>3</v>
      </c>
      <c r="AB2066" s="34"/>
      <c r="AC2066" s="34"/>
      <c r="AD2066" s="34"/>
      <c r="AE2066" s="34"/>
      <c r="AF2066" s="34"/>
      <c r="AG2066" s="34"/>
      <c r="AH2066" s="34"/>
      <c r="AI2066" s="34"/>
      <c r="AJ2066" s="34">
        <v>1</v>
      </c>
      <c r="AK2066" s="34">
        <f t="shared" si="105"/>
        <v>3</v>
      </c>
      <c r="AL2066" s="34"/>
      <c r="AM2066" s="34"/>
      <c r="AN2066" s="34"/>
      <c r="AO2066" s="34"/>
      <c r="AP2066" s="293">
        <f>MAX(K2066,M2066,O2066,Q2066,S2066,U2066,W2066,Y2066,AA2066,AC2066,AE2066,AG2066,AI2066,AK2066,AM2066,AO2066)*VLOOKUP(I2066,'5.- Instrumental'!$B$6:$O$303,14,FALSE)</f>
        <v>0</v>
      </c>
      <c r="AQ2066" s="356">
        <f>VLOOKUP(C2066,'6.- Insumos'!$B$5:$K$2417,10,FALSE)</f>
        <v>14.17338</v>
      </c>
      <c r="AR2066" s="293">
        <f t="shared" si="104"/>
        <v>14.17338</v>
      </c>
      <c r="AS2066" s="293">
        <f t="shared" si="103"/>
        <v>14.17338</v>
      </c>
      <c r="AU2066" s="357"/>
    </row>
    <row r="2067" spans="2:47" ht="25.5">
      <c r="B2067" s="52">
        <v>2061</v>
      </c>
      <c r="C2067" s="334">
        <v>86592</v>
      </c>
      <c r="D2067" s="81" t="s">
        <v>3203</v>
      </c>
      <c r="E2067" s="55" t="s">
        <v>2784</v>
      </c>
      <c r="F2067" s="55" t="s">
        <v>2785</v>
      </c>
      <c r="G2067" s="54" t="s">
        <v>4422</v>
      </c>
      <c r="H2067" s="54" t="s">
        <v>4422</v>
      </c>
      <c r="I2067" s="54" t="s">
        <v>4422</v>
      </c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>
        <v>1</v>
      </c>
      <c r="AA2067" s="34">
        <v>5</v>
      </c>
      <c r="AB2067" s="34"/>
      <c r="AC2067" s="34"/>
      <c r="AD2067" s="34"/>
      <c r="AE2067" s="34"/>
      <c r="AF2067" s="34"/>
      <c r="AG2067" s="34"/>
      <c r="AH2067" s="34"/>
      <c r="AI2067" s="34"/>
      <c r="AJ2067" s="34">
        <v>1</v>
      </c>
      <c r="AK2067" s="34">
        <f t="shared" si="105"/>
        <v>5</v>
      </c>
      <c r="AL2067" s="34"/>
      <c r="AM2067" s="34"/>
      <c r="AN2067" s="34"/>
      <c r="AO2067" s="34"/>
      <c r="AP2067" s="293">
        <f>MAX(K2067,M2067,O2067,Q2067,S2067,U2067,W2067,Y2067,AA2067,AC2067,AE2067,AG2067,AI2067,AK2067,AM2067,AO2067)*VLOOKUP(I2067,'5.- Instrumental'!$B$6:$O$303,14,FALSE)</f>
        <v>0</v>
      </c>
      <c r="AQ2067" s="356">
        <f>VLOOKUP(C2067,'6.- Insumos'!$B$5:$K$2417,10,FALSE)</f>
        <v>2.9053800000000001</v>
      </c>
      <c r="AR2067" s="293">
        <f t="shared" si="104"/>
        <v>2.9053800000000001</v>
      </c>
      <c r="AS2067" s="293">
        <f t="shared" si="103"/>
        <v>2.9053800000000001</v>
      </c>
      <c r="AU2067" s="357"/>
    </row>
    <row r="2068" spans="2:47" ht="25.5">
      <c r="B2068" s="52">
        <v>2062</v>
      </c>
      <c r="C2068" s="334">
        <v>86603</v>
      </c>
      <c r="D2068" s="81" t="s">
        <v>3887</v>
      </c>
      <c r="E2068" s="55" t="s">
        <v>2784</v>
      </c>
      <c r="F2068" s="55" t="s">
        <v>2785</v>
      </c>
      <c r="G2068" s="54" t="s">
        <v>4422</v>
      </c>
      <c r="H2068" s="54" t="s">
        <v>4422</v>
      </c>
      <c r="I2068" s="54" t="s">
        <v>4422</v>
      </c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>
        <v>1</v>
      </c>
      <c r="AA2068" s="34">
        <v>5</v>
      </c>
      <c r="AB2068" s="34"/>
      <c r="AC2068" s="34"/>
      <c r="AD2068" s="34"/>
      <c r="AE2068" s="34"/>
      <c r="AF2068" s="34"/>
      <c r="AG2068" s="34"/>
      <c r="AH2068" s="34"/>
      <c r="AI2068" s="34"/>
      <c r="AJ2068" s="34">
        <v>1</v>
      </c>
      <c r="AK2068" s="34">
        <f t="shared" si="105"/>
        <v>5</v>
      </c>
      <c r="AL2068" s="34"/>
      <c r="AM2068" s="34"/>
      <c r="AN2068" s="34"/>
      <c r="AO2068" s="34"/>
      <c r="AP2068" s="293">
        <f>MAX(K2068,M2068,O2068,Q2068,S2068,U2068,W2068,Y2068,AA2068,AC2068,AE2068,AG2068,AI2068,AK2068,AM2068,AO2068)*VLOOKUP(I2068,'5.- Instrumental'!$B$6:$O$303,14,FALSE)</f>
        <v>0</v>
      </c>
      <c r="AQ2068" s="356">
        <f>VLOOKUP(C2068,'6.- Insumos'!$B$5:$K$2417,10,FALSE)</f>
        <v>14.17338</v>
      </c>
      <c r="AR2068" s="293">
        <f t="shared" si="104"/>
        <v>14.17338</v>
      </c>
      <c r="AS2068" s="293">
        <f t="shared" si="103"/>
        <v>14.17338</v>
      </c>
      <c r="AU2068" s="357"/>
    </row>
    <row r="2069" spans="2:47" ht="25.5">
      <c r="B2069" s="52">
        <v>2063</v>
      </c>
      <c r="C2069" s="334">
        <v>86606</v>
      </c>
      <c r="D2069" s="81" t="s">
        <v>3888</v>
      </c>
      <c r="E2069" s="55" t="s">
        <v>2784</v>
      </c>
      <c r="F2069" s="55" t="s">
        <v>2785</v>
      </c>
      <c r="G2069" s="54" t="s">
        <v>4422</v>
      </c>
      <c r="H2069" s="54" t="s">
        <v>4422</v>
      </c>
      <c r="I2069" s="54" t="s">
        <v>4422</v>
      </c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>
        <v>1</v>
      </c>
      <c r="AA2069" s="34">
        <v>5</v>
      </c>
      <c r="AB2069" s="34"/>
      <c r="AC2069" s="34"/>
      <c r="AD2069" s="34"/>
      <c r="AE2069" s="34"/>
      <c r="AF2069" s="34"/>
      <c r="AG2069" s="34"/>
      <c r="AH2069" s="34"/>
      <c r="AI2069" s="34"/>
      <c r="AJ2069" s="34">
        <v>1</v>
      </c>
      <c r="AK2069" s="34">
        <f t="shared" si="105"/>
        <v>5</v>
      </c>
      <c r="AL2069" s="34"/>
      <c r="AM2069" s="34"/>
      <c r="AN2069" s="34"/>
      <c r="AO2069" s="34"/>
      <c r="AP2069" s="293">
        <f>MAX(K2069,M2069,O2069,Q2069,S2069,U2069,W2069,Y2069,AA2069,AC2069,AE2069,AG2069,AI2069,AK2069,AM2069,AO2069)*VLOOKUP(I2069,'5.- Instrumental'!$B$6:$O$303,14,FALSE)</f>
        <v>0</v>
      </c>
      <c r="AQ2069" s="356">
        <f>VLOOKUP(C2069,'6.- Insumos'!$B$5:$K$2417,10,FALSE)</f>
        <v>14.17338</v>
      </c>
      <c r="AR2069" s="293">
        <f t="shared" si="104"/>
        <v>14.17338</v>
      </c>
      <c r="AS2069" s="293">
        <f t="shared" si="103"/>
        <v>14.17338</v>
      </c>
      <c r="AU2069" s="357"/>
    </row>
    <row r="2070" spans="2:47" ht="25.5">
      <c r="B2070" s="52">
        <v>2064</v>
      </c>
      <c r="C2070" s="334">
        <v>86611</v>
      </c>
      <c r="D2070" s="81" t="s">
        <v>3204</v>
      </c>
      <c r="E2070" s="55" t="s">
        <v>2784</v>
      </c>
      <c r="F2070" s="55" t="s">
        <v>2785</v>
      </c>
      <c r="G2070" s="54" t="s">
        <v>4422</v>
      </c>
      <c r="H2070" s="54" t="s">
        <v>4422</v>
      </c>
      <c r="I2070" s="54" t="s">
        <v>4422</v>
      </c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>
        <v>1</v>
      </c>
      <c r="AA2070" s="34">
        <v>5</v>
      </c>
      <c r="AB2070" s="34"/>
      <c r="AC2070" s="34"/>
      <c r="AD2070" s="34"/>
      <c r="AE2070" s="34"/>
      <c r="AF2070" s="34"/>
      <c r="AG2070" s="34"/>
      <c r="AH2070" s="34"/>
      <c r="AI2070" s="34"/>
      <c r="AJ2070" s="34">
        <v>1</v>
      </c>
      <c r="AK2070" s="34">
        <f t="shared" si="105"/>
        <v>5</v>
      </c>
      <c r="AL2070" s="34"/>
      <c r="AM2070" s="34"/>
      <c r="AN2070" s="34"/>
      <c r="AO2070" s="34"/>
      <c r="AP2070" s="293">
        <f>MAX(K2070,M2070,O2070,Q2070,S2070,U2070,W2070,Y2070,AA2070,AC2070,AE2070,AG2070,AI2070,AK2070,AM2070,AO2070)*VLOOKUP(I2070,'5.- Instrumental'!$B$6:$O$303,14,FALSE)</f>
        <v>0</v>
      </c>
      <c r="AQ2070" s="356">
        <f>VLOOKUP(C2070,'6.- Insumos'!$B$5:$K$2417,10,FALSE)</f>
        <v>14.17338</v>
      </c>
      <c r="AR2070" s="293">
        <f t="shared" si="104"/>
        <v>14.17338</v>
      </c>
      <c r="AS2070" s="293">
        <f t="shared" si="103"/>
        <v>14.17338</v>
      </c>
      <c r="AU2070" s="357"/>
    </row>
    <row r="2071" spans="2:47" ht="25.5">
      <c r="B2071" s="52">
        <v>2065</v>
      </c>
      <c r="C2071" s="334">
        <v>86622</v>
      </c>
      <c r="D2071" s="81" t="s">
        <v>3205</v>
      </c>
      <c r="E2071" s="55" t="s">
        <v>2784</v>
      </c>
      <c r="F2071" s="55" t="s">
        <v>2785</v>
      </c>
      <c r="G2071" s="54" t="s">
        <v>4422</v>
      </c>
      <c r="H2071" s="54" t="s">
        <v>4422</v>
      </c>
      <c r="I2071" s="54" t="s">
        <v>4422</v>
      </c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>
        <v>1</v>
      </c>
      <c r="AA2071" s="34">
        <v>5</v>
      </c>
      <c r="AB2071" s="34"/>
      <c r="AC2071" s="34"/>
      <c r="AD2071" s="34"/>
      <c r="AE2071" s="34"/>
      <c r="AF2071" s="34"/>
      <c r="AG2071" s="34"/>
      <c r="AH2071" s="34"/>
      <c r="AI2071" s="34"/>
      <c r="AJ2071" s="34">
        <v>1</v>
      </c>
      <c r="AK2071" s="34">
        <f t="shared" si="105"/>
        <v>5</v>
      </c>
      <c r="AL2071" s="34"/>
      <c r="AM2071" s="34"/>
      <c r="AN2071" s="34"/>
      <c r="AO2071" s="34"/>
      <c r="AP2071" s="293">
        <f>MAX(K2071,M2071,O2071,Q2071,S2071,U2071,W2071,Y2071,AA2071,AC2071,AE2071,AG2071,AI2071,AK2071,AM2071,AO2071)*VLOOKUP(I2071,'5.- Instrumental'!$B$6:$O$303,14,FALSE)</f>
        <v>0</v>
      </c>
      <c r="AQ2071" s="356">
        <f>VLOOKUP(C2071,'6.- Insumos'!$B$5:$K$2417,10,FALSE)</f>
        <v>14.17338</v>
      </c>
      <c r="AR2071" s="293">
        <f t="shared" si="104"/>
        <v>14.17338</v>
      </c>
      <c r="AS2071" s="293">
        <f t="shared" si="103"/>
        <v>14.17338</v>
      </c>
      <c r="AU2071" s="357"/>
    </row>
    <row r="2072" spans="2:47" ht="25.5">
      <c r="B2072" s="52">
        <v>2066</v>
      </c>
      <c r="C2072" s="334">
        <v>86628</v>
      </c>
      <c r="D2072" s="81" t="s">
        <v>3889</v>
      </c>
      <c r="E2072" s="55" t="s">
        <v>2784</v>
      </c>
      <c r="F2072" s="55" t="s">
        <v>2785</v>
      </c>
      <c r="G2072" s="54" t="s">
        <v>4422</v>
      </c>
      <c r="H2072" s="54" t="s">
        <v>4422</v>
      </c>
      <c r="I2072" s="54" t="s">
        <v>4422</v>
      </c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>
        <v>1</v>
      </c>
      <c r="AA2072" s="34">
        <v>5</v>
      </c>
      <c r="AB2072" s="34"/>
      <c r="AC2072" s="34"/>
      <c r="AD2072" s="34"/>
      <c r="AE2072" s="34"/>
      <c r="AF2072" s="34"/>
      <c r="AG2072" s="34"/>
      <c r="AH2072" s="34"/>
      <c r="AI2072" s="34"/>
      <c r="AJ2072" s="34">
        <v>1</v>
      </c>
      <c r="AK2072" s="34">
        <f t="shared" si="105"/>
        <v>5</v>
      </c>
      <c r="AL2072" s="34"/>
      <c r="AM2072" s="34"/>
      <c r="AN2072" s="34"/>
      <c r="AO2072" s="34"/>
      <c r="AP2072" s="293">
        <f>MAX(K2072,M2072,O2072,Q2072,S2072,U2072,W2072,Y2072,AA2072,AC2072,AE2072,AG2072,AI2072,AK2072,AM2072,AO2072)*VLOOKUP(I2072,'5.- Instrumental'!$B$6:$O$303,14,FALSE)</f>
        <v>0</v>
      </c>
      <c r="AQ2072" s="356">
        <f>VLOOKUP(C2072,'6.- Insumos'!$B$5:$K$2417,10,FALSE)</f>
        <v>14.17338</v>
      </c>
      <c r="AR2072" s="293">
        <f t="shared" si="104"/>
        <v>14.17338</v>
      </c>
      <c r="AS2072" s="293">
        <f t="shared" si="103"/>
        <v>14.17338</v>
      </c>
      <c r="AU2072" s="357"/>
    </row>
    <row r="2073" spans="2:47" ht="25.5">
      <c r="B2073" s="52">
        <v>2067</v>
      </c>
      <c r="C2073" s="334">
        <v>86631</v>
      </c>
      <c r="D2073" s="361" t="s">
        <v>3206</v>
      </c>
      <c r="E2073" s="55" t="s">
        <v>2784</v>
      </c>
      <c r="F2073" s="55" t="s">
        <v>2785</v>
      </c>
      <c r="G2073" s="54" t="s">
        <v>4422</v>
      </c>
      <c r="H2073" s="54" t="s">
        <v>4422</v>
      </c>
      <c r="I2073" s="54" t="s">
        <v>4422</v>
      </c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>
        <v>1</v>
      </c>
      <c r="AA2073" s="34">
        <v>5</v>
      </c>
      <c r="AB2073" s="34"/>
      <c r="AC2073" s="34"/>
      <c r="AD2073" s="34"/>
      <c r="AE2073" s="34"/>
      <c r="AF2073" s="34"/>
      <c r="AG2073" s="34"/>
      <c r="AH2073" s="34"/>
      <c r="AI2073" s="34"/>
      <c r="AJ2073" s="34">
        <v>1</v>
      </c>
      <c r="AK2073" s="34">
        <f t="shared" si="105"/>
        <v>5</v>
      </c>
      <c r="AL2073" s="34"/>
      <c r="AM2073" s="34"/>
      <c r="AN2073" s="34"/>
      <c r="AO2073" s="34"/>
      <c r="AP2073" s="293">
        <f>MAX(K2073,M2073,O2073,Q2073,S2073,U2073,W2073,Y2073,AA2073,AC2073,AE2073,AG2073,AI2073,AK2073,AM2073,AO2073)*VLOOKUP(I2073,'5.- Instrumental'!$B$6:$O$303,14,FALSE)</f>
        <v>0</v>
      </c>
      <c r="AQ2073" s="356">
        <f>VLOOKUP(C2073,'6.- Insumos'!$B$5:$K$2417,10,FALSE)</f>
        <v>21.423380000000002</v>
      </c>
      <c r="AR2073" s="293">
        <f t="shared" si="104"/>
        <v>21.423380000000002</v>
      </c>
      <c r="AS2073" s="293">
        <f t="shared" si="103"/>
        <v>21.423380000000002</v>
      </c>
      <c r="AU2073" s="357"/>
    </row>
    <row r="2074" spans="2:47" ht="25.5">
      <c r="B2074" s="52">
        <v>2068</v>
      </c>
      <c r="C2074" s="334">
        <v>86644</v>
      </c>
      <c r="D2074" s="361" t="s">
        <v>3207</v>
      </c>
      <c r="E2074" s="55" t="s">
        <v>2784</v>
      </c>
      <c r="F2074" s="55" t="s">
        <v>2785</v>
      </c>
      <c r="G2074" s="54" t="s">
        <v>4422</v>
      </c>
      <c r="H2074" s="54" t="s">
        <v>4422</v>
      </c>
      <c r="I2074" s="54" t="s">
        <v>4422</v>
      </c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>
        <v>1</v>
      </c>
      <c r="AA2074" s="34">
        <v>5</v>
      </c>
      <c r="AB2074" s="34"/>
      <c r="AC2074" s="34"/>
      <c r="AD2074" s="34"/>
      <c r="AE2074" s="34"/>
      <c r="AF2074" s="34"/>
      <c r="AG2074" s="34"/>
      <c r="AH2074" s="34"/>
      <c r="AI2074" s="34"/>
      <c r="AJ2074" s="34">
        <v>1</v>
      </c>
      <c r="AK2074" s="34">
        <f t="shared" si="105"/>
        <v>5</v>
      </c>
      <c r="AL2074" s="34"/>
      <c r="AM2074" s="34"/>
      <c r="AN2074" s="34"/>
      <c r="AO2074" s="34"/>
      <c r="AP2074" s="293">
        <f>MAX(K2074,M2074,O2074,Q2074,S2074,U2074,W2074,Y2074,AA2074,AC2074,AE2074,AG2074,AI2074,AK2074,AM2074,AO2074)*VLOOKUP(I2074,'5.- Instrumental'!$B$6:$O$303,14,FALSE)</f>
        <v>0</v>
      </c>
      <c r="AQ2074" s="356">
        <f>VLOOKUP(C2074,'6.- Insumos'!$B$5:$K$2417,10,FALSE)</f>
        <v>21.57338</v>
      </c>
      <c r="AR2074" s="293">
        <f t="shared" si="104"/>
        <v>21.57338</v>
      </c>
      <c r="AS2074" s="293">
        <f t="shared" si="103"/>
        <v>21.57338</v>
      </c>
      <c r="AU2074" s="357"/>
    </row>
    <row r="2075" spans="2:47" ht="25.5">
      <c r="B2075" s="52">
        <v>2069</v>
      </c>
      <c r="C2075" s="334">
        <v>86645</v>
      </c>
      <c r="D2075" s="361" t="s">
        <v>3208</v>
      </c>
      <c r="E2075" s="55" t="s">
        <v>2784</v>
      </c>
      <c r="F2075" s="55" t="s">
        <v>2785</v>
      </c>
      <c r="G2075" s="54" t="s">
        <v>4422</v>
      </c>
      <c r="H2075" s="54" t="s">
        <v>4422</v>
      </c>
      <c r="I2075" s="54" t="s">
        <v>4422</v>
      </c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>
        <v>1</v>
      </c>
      <c r="AA2075" s="34">
        <v>5</v>
      </c>
      <c r="AB2075" s="34"/>
      <c r="AC2075" s="34"/>
      <c r="AD2075" s="34"/>
      <c r="AE2075" s="34"/>
      <c r="AF2075" s="34"/>
      <c r="AG2075" s="34"/>
      <c r="AH2075" s="34"/>
      <c r="AI2075" s="34"/>
      <c r="AJ2075" s="34">
        <v>1</v>
      </c>
      <c r="AK2075" s="34">
        <f t="shared" si="105"/>
        <v>5</v>
      </c>
      <c r="AL2075" s="34"/>
      <c r="AM2075" s="34"/>
      <c r="AN2075" s="34"/>
      <c r="AO2075" s="34"/>
      <c r="AP2075" s="293">
        <f>MAX(K2075,M2075,O2075,Q2075,S2075,U2075,W2075,Y2075,AA2075,AC2075,AE2075,AG2075,AI2075,AK2075,AM2075,AO2075)*VLOOKUP(I2075,'5.- Instrumental'!$B$6:$O$303,14,FALSE)</f>
        <v>0</v>
      </c>
      <c r="AQ2075" s="356">
        <f>VLOOKUP(C2075,'6.- Insumos'!$B$5:$K$2417,10,FALSE)</f>
        <v>24.57338</v>
      </c>
      <c r="AR2075" s="293">
        <f t="shared" si="104"/>
        <v>24.57338</v>
      </c>
      <c r="AS2075" s="293">
        <f t="shared" si="103"/>
        <v>24.57338</v>
      </c>
      <c r="AU2075" s="357"/>
    </row>
    <row r="2076" spans="2:47" ht="25.5">
      <c r="B2076" s="52">
        <v>2070</v>
      </c>
      <c r="C2076" s="334">
        <v>86658</v>
      </c>
      <c r="D2076" s="81" t="s">
        <v>3890</v>
      </c>
      <c r="E2076" s="55" t="s">
        <v>2784</v>
      </c>
      <c r="F2076" s="55" t="s">
        <v>2785</v>
      </c>
      <c r="G2076" s="54" t="s">
        <v>4422</v>
      </c>
      <c r="H2076" s="54" t="s">
        <v>4422</v>
      </c>
      <c r="I2076" s="54" t="s">
        <v>4422</v>
      </c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>
        <v>1</v>
      </c>
      <c r="AA2076" s="34">
        <v>5</v>
      </c>
      <c r="AB2076" s="34"/>
      <c r="AC2076" s="34"/>
      <c r="AD2076" s="34"/>
      <c r="AE2076" s="34"/>
      <c r="AF2076" s="34"/>
      <c r="AG2076" s="34"/>
      <c r="AH2076" s="34"/>
      <c r="AI2076" s="34"/>
      <c r="AJ2076" s="34">
        <v>1</v>
      </c>
      <c r="AK2076" s="34">
        <f t="shared" si="105"/>
        <v>5</v>
      </c>
      <c r="AL2076" s="34"/>
      <c r="AM2076" s="34"/>
      <c r="AN2076" s="34"/>
      <c r="AO2076" s="34"/>
      <c r="AP2076" s="293">
        <f>MAX(K2076,M2076,O2076,Q2076,S2076,U2076,W2076,Y2076,AA2076,AC2076,AE2076,AG2076,AI2076,AK2076,AM2076,AO2076)*VLOOKUP(I2076,'5.- Instrumental'!$B$6:$O$303,14,FALSE)</f>
        <v>0</v>
      </c>
      <c r="AQ2076" s="356">
        <f>VLOOKUP(C2076,'6.- Insumos'!$B$5:$K$2417,10,FALSE)</f>
        <v>14.17338</v>
      </c>
      <c r="AR2076" s="293">
        <f t="shared" si="104"/>
        <v>14.17338</v>
      </c>
      <c r="AS2076" s="293">
        <f t="shared" si="103"/>
        <v>14.17338</v>
      </c>
      <c r="AU2076" s="357"/>
    </row>
    <row r="2077" spans="2:47" ht="25.5">
      <c r="B2077" s="52">
        <v>2071</v>
      </c>
      <c r="C2077" s="334">
        <v>86664</v>
      </c>
      <c r="D2077" s="81" t="s">
        <v>3891</v>
      </c>
      <c r="E2077" s="55" t="s">
        <v>2784</v>
      </c>
      <c r="F2077" s="55" t="s">
        <v>2785</v>
      </c>
      <c r="G2077" s="54" t="s">
        <v>4422</v>
      </c>
      <c r="H2077" s="54" t="s">
        <v>4422</v>
      </c>
      <c r="I2077" s="54" t="s">
        <v>4422</v>
      </c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>
        <v>1</v>
      </c>
      <c r="AA2077" s="34">
        <v>5</v>
      </c>
      <c r="AB2077" s="34"/>
      <c r="AC2077" s="34"/>
      <c r="AD2077" s="34"/>
      <c r="AE2077" s="34"/>
      <c r="AF2077" s="34"/>
      <c r="AG2077" s="34"/>
      <c r="AH2077" s="34"/>
      <c r="AI2077" s="34"/>
      <c r="AJ2077" s="34">
        <v>1</v>
      </c>
      <c r="AK2077" s="34">
        <f t="shared" si="105"/>
        <v>5</v>
      </c>
      <c r="AL2077" s="34"/>
      <c r="AM2077" s="34"/>
      <c r="AN2077" s="34"/>
      <c r="AO2077" s="34"/>
      <c r="AP2077" s="293">
        <f>MAX(K2077,M2077,O2077,Q2077,S2077,U2077,W2077,Y2077,AA2077,AC2077,AE2077,AG2077,AI2077,AK2077,AM2077,AO2077)*VLOOKUP(I2077,'5.- Instrumental'!$B$6:$O$303,14,FALSE)</f>
        <v>0</v>
      </c>
      <c r="AQ2077" s="356">
        <f>VLOOKUP(C2077,'6.- Insumos'!$B$5:$K$2417,10,FALSE)</f>
        <v>14.17338</v>
      </c>
      <c r="AR2077" s="293">
        <f t="shared" si="104"/>
        <v>14.17338</v>
      </c>
      <c r="AS2077" s="293">
        <f t="shared" si="103"/>
        <v>14.17338</v>
      </c>
      <c r="AU2077" s="357"/>
    </row>
    <row r="2078" spans="2:47" ht="38.25">
      <c r="B2078" s="52">
        <v>2072</v>
      </c>
      <c r="C2078" s="334">
        <v>86665</v>
      </c>
      <c r="D2078" s="81" t="s">
        <v>3892</v>
      </c>
      <c r="E2078" s="55" t="s">
        <v>2784</v>
      </c>
      <c r="F2078" s="55" t="s">
        <v>2785</v>
      </c>
      <c r="G2078" s="54" t="s">
        <v>4422</v>
      </c>
      <c r="H2078" s="54" t="s">
        <v>4422</v>
      </c>
      <c r="I2078" s="54" t="s">
        <v>4422</v>
      </c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>
        <v>1</v>
      </c>
      <c r="AA2078" s="34">
        <v>5</v>
      </c>
      <c r="AB2078" s="34"/>
      <c r="AC2078" s="34"/>
      <c r="AD2078" s="34"/>
      <c r="AE2078" s="34"/>
      <c r="AF2078" s="34"/>
      <c r="AG2078" s="34"/>
      <c r="AH2078" s="34"/>
      <c r="AI2078" s="34"/>
      <c r="AJ2078" s="34">
        <v>1</v>
      </c>
      <c r="AK2078" s="34">
        <f t="shared" si="105"/>
        <v>5</v>
      </c>
      <c r="AL2078" s="34"/>
      <c r="AM2078" s="34"/>
      <c r="AN2078" s="34"/>
      <c r="AO2078" s="34"/>
      <c r="AP2078" s="293">
        <f>MAX(K2078,M2078,O2078,Q2078,S2078,U2078,W2078,Y2078,AA2078,AC2078,AE2078,AG2078,AI2078,AK2078,AM2078,AO2078)*VLOOKUP(I2078,'5.- Instrumental'!$B$6:$O$303,14,FALSE)</f>
        <v>0</v>
      </c>
      <c r="AQ2078" s="356">
        <f>VLOOKUP(C2078,'6.- Insumos'!$B$5:$K$2417,10,FALSE)</f>
        <v>14.17338</v>
      </c>
      <c r="AR2078" s="293">
        <f t="shared" si="104"/>
        <v>14.17338</v>
      </c>
      <c r="AS2078" s="293">
        <f t="shared" si="103"/>
        <v>14.17338</v>
      </c>
      <c r="AU2078" s="357"/>
    </row>
    <row r="2079" spans="2:47" ht="25.5">
      <c r="B2079" s="52">
        <v>2073</v>
      </c>
      <c r="C2079" s="334">
        <v>86677</v>
      </c>
      <c r="D2079" s="81" t="s">
        <v>3209</v>
      </c>
      <c r="E2079" s="55" t="s">
        <v>2784</v>
      </c>
      <c r="F2079" s="55" t="s">
        <v>2785</v>
      </c>
      <c r="G2079" s="54" t="s">
        <v>4422</v>
      </c>
      <c r="H2079" s="54" t="s">
        <v>4422</v>
      </c>
      <c r="I2079" s="54" t="s">
        <v>4422</v>
      </c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>
        <v>1</v>
      </c>
      <c r="AA2079" s="34">
        <v>5</v>
      </c>
      <c r="AB2079" s="34"/>
      <c r="AC2079" s="34"/>
      <c r="AD2079" s="34"/>
      <c r="AE2079" s="34"/>
      <c r="AF2079" s="34"/>
      <c r="AG2079" s="34"/>
      <c r="AH2079" s="34"/>
      <c r="AI2079" s="34"/>
      <c r="AJ2079" s="34">
        <v>1</v>
      </c>
      <c r="AK2079" s="34">
        <f t="shared" si="105"/>
        <v>5</v>
      </c>
      <c r="AL2079" s="34"/>
      <c r="AM2079" s="34"/>
      <c r="AN2079" s="34"/>
      <c r="AO2079" s="34"/>
      <c r="AP2079" s="293">
        <f>MAX(K2079,M2079,O2079,Q2079,S2079,U2079,W2079,Y2079,AA2079,AC2079,AE2079,AG2079,AI2079,AK2079,AM2079,AO2079)*VLOOKUP(I2079,'5.- Instrumental'!$B$6:$O$303,14,FALSE)</f>
        <v>0</v>
      </c>
      <c r="AQ2079" s="356">
        <f>VLOOKUP(C2079,'6.- Insumos'!$B$5:$K$2417,10,FALSE)</f>
        <v>14.17338</v>
      </c>
      <c r="AR2079" s="293">
        <f t="shared" si="104"/>
        <v>14.17338</v>
      </c>
      <c r="AS2079" s="293">
        <f t="shared" si="103"/>
        <v>14.17338</v>
      </c>
      <c r="AU2079" s="357"/>
    </row>
    <row r="2080" spans="2:47" ht="25.5">
      <c r="B2080" s="52">
        <v>2074</v>
      </c>
      <c r="C2080" s="334">
        <v>86687</v>
      </c>
      <c r="D2080" s="81" t="s">
        <v>3893</v>
      </c>
      <c r="E2080" s="55" t="s">
        <v>2784</v>
      </c>
      <c r="F2080" s="55" t="s">
        <v>2785</v>
      </c>
      <c r="G2080" s="54" t="s">
        <v>4422</v>
      </c>
      <c r="H2080" s="54" t="s">
        <v>4422</v>
      </c>
      <c r="I2080" s="54" t="s">
        <v>4422</v>
      </c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>
        <v>1</v>
      </c>
      <c r="AA2080" s="34">
        <v>5</v>
      </c>
      <c r="AB2080" s="34"/>
      <c r="AC2080" s="34"/>
      <c r="AD2080" s="34"/>
      <c r="AE2080" s="34"/>
      <c r="AF2080" s="34"/>
      <c r="AG2080" s="34"/>
      <c r="AH2080" s="34"/>
      <c r="AI2080" s="34"/>
      <c r="AJ2080" s="34">
        <v>1</v>
      </c>
      <c r="AK2080" s="34">
        <f t="shared" si="105"/>
        <v>5</v>
      </c>
      <c r="AL2080" s="34"/>
      <c r="AM2080" s="34"/>
      <c r="AN2080" s="34"/>
      <c r="AO2080" s="34"/>
      <c r="AP2080" s="293">
        <f>MAX(K2080,M2080,O2080,Q2080,S2080,U2080,W2080,Y2080,AA2080,AC2080,AE2080,AG2080,AI2080,AK2080,AM2080,AO2080)*VLOOKUP(I2080,'5.- Instrumental'!$B$6:$O$303,14,FALSE)</f>
        <v>0</v>
      </c>
      <c r="AQ2080" s="356">
        <f>VLOOKUP(C2080,'6.- Insumos'!$B$5:$K$2417,10,FALSE)</f>
        <v>14.17338</v>
      </c>
      <c r="AR2080" s="293">
        <f t="shared" si="104"/>
        <v>14.17338</v>
      </c>
      <c r="AS2080" s="293">
        <f t="shared" si="103"/>
        <v>14.17338</v>
      </c>
      <c r="AU2080" s="357"/>
    </row>
    <row r="2081" spans="2:47" ht="25.5">
      <c r="B2081" s="52">
        <v>2075</v>
      </c>
      <c r="C2081" s="334">
        <v>86689</v>
      </c>
      <c r="D2081" s="361" t="s">
        <v>3210</v>
      </c>
      <c r="E2081" s="55" t="s">
        <v>2784</v>
      </c>
      <c r="F2081" s="55" t="s">
        <v>2785</v>
      </c>
      <c r="G2081" s="54" t="s">
        <v>4422</v>
      </c>
      <c r="H2081" s="54" t="s">
        <v>4422</v>
      </c>
      <c r="I2081" s="54" t="s">
        <v>4422</v>
      </c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>
        <v>1</v>
      </c>
      <c r="AA2081" s="34">
        <v>5</v>
      </c>
      <c r="AB2081" s="34"/>
      <c r="AC2081" s="34"/>
      <c r="AD2081" s="34"/>
      <c r="AE2081" s="34"/>
      <c r="AF2081" s="34"/>
      <c r="AG2081" s="34"/>
      <c r="AH2081" s="34"/>
      <c r="AI2081" s="34"/>
      <c r="AJ2081" s="34">
        <v>1</v>
      </c>
      <c r="AK2081" s="34">
        <f t="shared" si="105"/>
        <v>5</v>
      </c>
      <c r="AL2081" s="34"/>
      <c r="AM2081" s="34"/>
      <c r="AN2081" s="34"/>
      <c r="AO2081" s="34"/>
      <c r="AP2081" s="293">
        <f>MAX(K2081,M2081,O2081,Q2081,S2081,U2081,W2081,Y2081,AA2081,AC2081,AE2081,AG2081,AI2081,AK2081,AM2081,AO2081)*VLOOKUP(I2081,'5.- Instrumental'!$B$6:$O$303,14,FALSE)</f>
        <v>0</v>
      </c>
      <c r="AQ2081" s="356">
        <f>VLOOKUP(C2081,'6.- Insumos'!$B$5:$K$2417,10,FALSE)</f>
        <v>8.0533800000000006</v>
      </c>
      <c r="AR2081" s="293">
        <f t="shared" si="104"/>
        <v>8.0533800000000006</v>
      </c>
      <c r="AS2081" s="293">
        <f t="shared" si="103"/>
        <v>8.0533800000000006</v>
      </c>
      <c r="AU2081" s="357"/>
    </row>
    <row r="2082" spans="2:47" ht="25.5">
      <c r="B2082" s="52">
        <v>2076</v>
      </c>
      <c r="C2082" s="334">
        <v>86695</v>
      </c>
      <c r="D2082" s="361" t="s">
        <v>3211</v>
      </c>
      <c r="E2082" s="55" t="s">
        <v>2784</v>
      </c>
      <c r="F2082" s="55" t="s">
        <v>2785</v>
      </c>
      <c r="G2082" s="54" t="s">
        <v>4422</v>
      </c>
      <c r="H2082" s="54" t="s">
        <v>4422</v>
      </c>
      <c r="I2082" s="54" t="s">
        <v>4422</v>
      </c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>
        <v>1</v>
      </c>
      <c r="AA2082" s="34">
        <v>5</v>
      </c>
      <c r="AB2082" s="34"/>
      <c r="AC2082" s="34"/>
      <c r="AD2082" s="34"/>
      <c r="AE2082" s="34"/>
      <c r="AF2082" s="34"/>
      <c r="AG2082" s="34"/>
      <c r="AH2082" s="34"/>
      <c r="AI2082" s="34"/>
      <c r="AJ2082" s="34">
        <v>1</v>
      </c>
      <c r="AK2082" s="34">
        <f t="shared" si="105"/>
        <v>5</v>
      </c>
      <c r="AL2082" s="34"/>
      <c r="AM2082" s="34"/>
      <c r="AN2082" s="34"/>
      <c r="AO2082" s="34"/>
      <c r="AP2082" s="293">
        <f>MAX(K2082,M2082,O2082,Q2082,S2082,U2082,W2082,Y2082,AA2082,AC2082,AE2082,AG2082,AI2082,AK2082,AM2082,AO2082)*VLOOKUP(I2082,'5.- Instrumental'!$B$6:$O$303,14,FALSE)</f>
        <v>0</v>
      </c>
      <c r="AQ2082" s="356">
        <f>VLOOKUP(C2082,'6.- Insumos'!$B$5:$K$2417,10,FALSE)</f>
        <v>14.17338</v>
      </c>
      <c r="AR2082" s="293">
        <f t="shared" si="104"/>
        <v>14.17338</v>
      </c>
      <c r="AS2082" s="293">
        <f t="shared" si="103"/>
        <v>14.17338</v>
      </c>
      <c r="AU2082" s="357"/>
    </row>
    <row r="2083" spans="2:47" ht="25.5">
      <c r="B2083" s="52">
        <v>2077</v>
      </c>
      <c r="C2083" s="334">
        <v>86698</v>
      </c>
      <c r="D2083" s="81" t="s">
        <v>3894</v>
      </c>
      <c r="E2083" s="55" t="s">
        <v>2784</v>
      </c>
      <c r="F2083" s="55" t="s">
        <v>2785</v>
      </c>
      <c r="G2083" s="54" t="s">
        <v>4422</v>
      </c>
      <c r="H2083" s="54" t="s">
        <v>4422</v>
      </c>
      <c r="I2083" s="54" t="s">
        <v>4422</v>
      </c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>
        <v>1</v>
      </c>
      <c r="AA2083" s="34">
        <v>5</v>
      </c>
      <c r="AB2083" s="34"/>
      <c r="AC2083" s="34"/>
      <c r="AD2083" s="34"/>
      <c r="AE2083" s="34"/>
      <c r="AF2083" s="34"/>
      <c r="AG2083" s="34"/>
      <c r="AH2083" s="34"/>
      <c r="AI2083" s="34"/>
      <c r="AJ2083" s="34">
        <v>1</v>
      </c>
      <c r="AK2083" s="34">
        <f t="shared" si="105"/>
        <v>5</v>
      </c>
      <c r="AL2083" s="34"/>
      <c r="AM2083" s="34"/>
      <c r="AN2083" s="34"/>
      <c r="AO2083" s="34"/>
      <c r="AP2083" s="293">
        <f>MAX(K2083,M2083,O2083,Q2083,S2083,U2083,W2083,Y2083,AA2083,AC2083,AE2083,AG2083,AI2083,AK2083,AM2083,AO2083)*VLOOKUP(I2083,'5.- Instrumental'!$B$6:$O$303,14,FALSE)</f>
        <v>0</v>
      </c>
      <c r="AQ2083" s="356">
        <f>VLOOKUP(C2083,'6.- Insumos'!$B$5:$K$2417,10,FALSE)</f>
        <v>14.17338</v>
      </c>
      <c r="AR2083" s="293">
        <f t="shared" si="104"/>
        <v>14.17338</v>
      </c>
      <c r="AS2083" s="293">
        <f t="shared" si="103"/>
        <v>14.17338</v>
      </c>
      <c r="AU2083" s="357"/>
    </row>
    <row r="2084" spans="2:47" ht="25.5">
      <c r="B2084" s="52">
        <v>2078</v>
      </c>
      <c r="C2084" s="334">
        <v>86701</v>
      </c>
      <c r="D2084" s="81" t="s">
        <v>3895</v>
      </c>
      <c r="E2084" s="55" t="s">
        <v>2784</v>
      </c>
      <c r="F2084" s="55" t="s">
        <v>2785</v>
      </c>
      <c r="G2084" s="54" t="s">
        <v>4422</v>
      </c>
      <c r="H2084" s="54" t="s">
        <v>4422</v>
      </c>
      <c r="I2084" s="54" t="s">
        <v>4422</v>
      </c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>
        <v>1</v>
      </c>
      <c r="AA2084" s="34">
        <v>5</v>
      </c>
      <c r="AB2084" s="34"/>
      <c r="AC2084" s="34"/>
      <c r="AD2084" s="34"/>
      <c r="AE2084" s="34"/>
      <c r="AF2084" s="34"/>
      <c r="AG2084" s="34"/>
      <c r="AH2084" s="34"/>
      <c r="AI2084" s="34"/>
      <c r="AJ2084" s="34">
        <v>1</v>
      </c>
      <c r="AK2084" s="34">
        <f t="shared" si="105"/>
        <v>5</v>
      </c>
      <c r="AL2084" s="34"/>
      <c r="AM2084" s="34"/>
      <c r="AN2084" s="34"/>
      <c r="AO2084" s="34"/>
      <c r="AP2084" s="293">
        <f>MAX(K2084,M2084,O2084,Q2084,S2084,U2084,W2084,Y2084,AA2084,AC2084,AE2084,AG2084,AI2084,AK2084,AM2084,AO2084)*VLOOKUP(I2084,'5.- Instrumental'!$B$6:$O$303,14,FALSE)</f>
        <v>0</v>
      </c>
      <c r="AQ2084" s="356">
        <f>VLOOKUP(C2084,'6.- Insumos'!$B$5:$K$2417,10,FALSE)</f>
        <v>8.0533800000000006</v>
      </c>
      <c r="AR2084" s="293">
        <f t="shared" si="104"/>
        <v>8.0533800000000006</v>
      </c>
      <c r="AS2084" s="293">
        <f t="shared" ref="AS2084:AS2147" si="106">AP2084++AQ2084</f>
        <v>8.0533800000000006</v>
      </c>
      <c r="AU2084" s="357"/>
    </row>
    <row r="2085" spans="2:47" ht="25.5">
      <c r="B2085" s="52">
        <v>2079</v>
      </c>
      <c r="C2085" s="334">
        <v>86702</v>
      </c>
      <c r="D2085" s="81" t="s">
        <v>3896</v>
      </c>
      <c r="E2085" s="55" t="s">
        <v>2784</v>
      </c>
      <c r="F2085" s="55" t="s">
        <v>2785</v>
      </c>
      <c r="G2085" s="54" t="s">
        <v>4422</v>
      </c>
      <c r="H2085" s="54" t="s">
        <v>4422</v>
      </c>
      <c r="I2085" s="54" t="s">
        <v>4422</v>
      </c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>
        <v>1</v>
      </c>
      <c r="AA2085" s="34">
        <v>5</v>
      </c>
      <c r="AB2085" s="34"/>
      <c r="AC2085" s="34"/>
      <c r="AD2085" s="34"/>
      <c r="AE2085" s="34"/>
      <c r="AF2085" s="34"/>
      <c r="AG2085" s="34"/>
      <c r="AH2085" s="34"/>
      <c r="AI2085" s="34"/>
      <c r="AJ2085" s="34">
        <v>1</v>
      </c>
      <c r="AK2085" s="34">
        <f t="shared" si="105"/>
        <v>5</v>
      </c>
      <c r="AL2085" s="34"/>
      <c r="AM2085" s="34"/>
      <c r="AN2085" s="34"/>
      <c r="AO2085" s="34"/>
      <c r="AP2085" s="293">
        <f>MAX(K2085,M2085,O2085,Q2085,S2085,U2085,W2085,Y2085,AA2085,AC2085,AE2085,AG2085,AI2085,AK2085,AM2085,AO2085)*VLOOKUP(I2085,'5.- Instrumental'!$B$6:$O$303,14,FALSE)</f>
        <v>0</v>
      </c>
      <c r="AQ2085" s="356">
        <f>VLOOKUP(C2085,'6.- Insumos'!$B$5:$K$2417,10,FALSE)</f>
        <v>8.0533800000000006</v>
      </c>
      <c r="AR2085" s="293">
        <f t="shared" si="104"/>
        <v>8.0533800000000006</v>
      </c>
      <c r="AS2085" s="293">
        <f t="shared" si="106"/>
        <v>8.0533800000000006</v>
      </c>
      <c r="AU2085" s="357"/>
    </row>
    <row r="2086" spans="2:47" ht="25.5">
      <c r="B2086" s="52">
        <v>2080</v>
      </c>
      <c r="C2086" s="334">
        <v>86703</v>
      </c>
      <c r="D2086" s="361" t="s">
        <v>3212</v>
      </c>
      <c r="E2086" s="55" t="s">
        <v>2784</v>
      </c>
      <c r="F2086" s="55" t="s">
        <v>2785</v>
      </c>
      <c r="G2086" s="54" t="s">
        <v>4422</v>
      </c>
      <c r="H2086" s="54" t="s">
        <v>4422</v>
      </c>
      <c r="I2086" s="54" t="s">
        <v>4422</v>
      </c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>
        <v>1</v>
      </c>
      <c r="AA2086" s="34">
        <v>5</v>
      </c>
      <c r="AB2086" s="34"/>
      <c r="AC2086" s="34"/>
      <c r="AD2086" s="34"/>
      <c r="AE2086" s="34"/>
      <c r="AF2086" s="34"/>
      <c r="AG2086" s="34"/>
      <c r="AH2086" s="34"/>
      <c r="AI2086" s="34"/>
      <c r="AJ2086" s="34">
        <v>1</v>
      </c>
      <c r="AK2086" s="34">
        <f t="shared" si="105"/>
        <v>5</v>
      </c>
      <c r="AL2086" s="34"/>
      <c r="AM2086" s="34"/>
      <c r="AN2086" s="34"/>
      <c r="AO2086" s="34"/>
      <c r="AP2086" s="293">
        <f>MAX(K2086,M2086,O2086,Q2086,S2086,U2086,W2086,Y2086,AA2086,AC2086,AE2086,AG2086,AI2086,AK2086,AM2086,AO2086)*VLOOKUP(I2086,'5.- Instrumental'!$B$6:$O$303,14,FALSE)</f>
        <v>0</v>
      </c>
      <c r="AQ2086" s="356">
        <f>VLOOKUP(C2086,'6.- Insumos'!$B$5:$K$2417,10,FALSE)</f>
        <v>8.0533800000000006</v>
      </c>
      <c r="AR2086" s="293">
        <f t="shared" si="104"/>
        <v>8.0533800000000006</v>
      </c>
      <c r="AS2086" s="293">
        <f t="shared" si="106"/>
        <v>8.0533800000000006</v>
      </c>
      <c r="AU2086" s="357"/>
    </row>
    <row r="2087" spans="2:47" ht="38.25">
      <c r="B2087" s="52">
        <v>2081</v>
      </c>
      <c r="C2087" s="334">
        <v>86704</v>
      </c>
      <c r="D2087" s="361" t="s">
        <v>3213</v>
      </c>
      <c r="E2087" s="55" t="s">
        <v>2784</v>
      </c>
      <c r="F2087" s="55" t="s">
        <v>2785</v>
      </c>
      <c r="G2087" s="54" t="s">
        <v>4422</v>
      </c>
      <c r="H2087" s="54" t="s">
        <v>4422</v>
      </c>
      <c r="I2087" s="54" t="s">
        <v>4422</v>
      </c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>
        <v>1</v>
      </c>
      <c r="AA2087" s="34">
        <v>5</v>
      </c>
      <c r="AB2087" s="34"/>
      <c r="AC2087" s="34"/>
      <c r="AD2087" s="34"/>
      <c r="AE2087" s="34"/>
      <c r="AF2087" s="34"/>
      <c r="AG2087" s="34"/>
      <c r="AH2087" s="34"/>
      <c r="AI2087" s="34"/>
      <c r="AJ2087" s="34">
        <v>1</v>
      </c>
      <c r="AK2087" s="34">
        <f t="shared" si="105"/>
        <v>5</v>
      </c>
      <c r="AL2087" s="34"/>
      <c r="AM2087" s="34"/>
      <c r="AN2087" s="34"/>
      <c r="AO2087" s="34"/>
      <c r="AP2087" s="293">
        <f>MAX(K2087,M2087,O2087,Q2087,S2087,U2087,W2087,Y2087,AA2087,AC2087,AE2087,AG2087,AI2087,AK2087,AM2087,AO2087)*VLOOKUP(I2087,'5.- Instrumental'!$B$6:$O$303,14,FALSE)</f>
        <v>0</v>
      </c>
      <c r="AQ2087" s="356">
        <f>VLOOKUP(C2087,'6.- Insumos'!$B$5:$K$2417,10,FALSE)</f>
        <v>14.17338</v>
      </c>
      <c r="AR2087" s="293">
        <f t="shared" si="104"/>
        <v>14.17338</v>
      </c>
      <c r="AS2087" s="293">
        <f t="shared" si="106"/>
        <v>14.17338</v>
      </c>
      <c r="AU2087" s="357"/>
    </row>
    <row r="2088" spans="2:47" ht="25.5">
      <c r="B2088" s="52">
        <v>2082</v>
      </c>
      <c r="C2088" s="334">
        <v>86705</v>
      </c>
      <c r="D2088" s="81" t="s">
        <v>2621</v>
      </c>
      <c r="E2088" s="55" t="s">
        <v>2784</v>
      </c>
      <c r="F2088" s="55" t="s">
        <v>2785</v>
      </c>
      <c r="G2088" s="54" t="s">
        <v>4422</v>
      </c>
      <c r="H2088" s="54" t="s">
        <v>4422</v>
      </c>
      <c r="I2088" s="54" t="s">
        <v>4422</v>
      </c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>
        <v>1</v>
      </c>
      <c r="AA2088" s="34">
        <v>5</v>
      </c>
      <c r="AB2088" s="34"/>
      <c r="AC2088" s="34"/>
      <c r="AD2088" s="34"/>
      <c r="AE2088" s="34"/>
      <c r="AF2088" s="34"/>
      <c r="AG2088" s="34"/>
      <c r="AH2088" s="34"/>
      <c r="AI2088" s="34"/>
      <c r="AJ2088" s="34">
        <v>1</v>
      </c>
      <c r="AK2088" s="34">
        <f t="shared" si="105"/>
        <v>5</v>
      </c>
      <c r="AL2088" s="34"/>
      <c r="AM2088" s="34"/>
      <c r="AN2088" s="34"/>
      <c r="AO2088" s="34"/>
      <c r="AP2088" s="293">
        <f>MAX(K2088,M2088,O2088,Q2088,S2088,U2088,W2088,Y2088,AA2088,AC2088,AE2088,AG2088,AI2088,AK2088,AM2088,AO2088)*VLOOKUP(I2088,'5.- Instrumental'!$B$6:$O$303,14,FALSE)</f>
        <v>0</v>
      </c>
      <c r="AQ2088" s="356">
        <f>VLOOKUP(C2088,'6.- Insumos'!$B$5:$K$2417,10,FALSE)</f>
        <v>14.17338</v>
      </c>
      <c r="AR2088" s="293">
        <f t="shared" si="104"/>
        <v>14.17338</v>
      </c>
      <c r="AS2088" s="293">
        <f t="shared" si="106"/>
        <v>14.17338</v>
      </c>
      <c r="AU2088" s="357"/>
    </row>
    <row r="2089" spans="2:47" ht="25.5">
      <c r="B2089" s="52">
        <v>2083</v>
      </c>
      <c r="C2089" s="334">
        <v>86706</v>
      </c>
      <c r="D2089" s="361" t="s">
        <v>2622</v>
      </c>
      <c r="E2089" s="55" t="s">
        <v>2784</v>
      </c>
      <c r="F2089" s="55" t="s">
        <v>2785</v>
      </c>
      <c r="G2089" s="54" t="s">
        <v>4422</v>
      </c>
      <c r="H2089" s="54" t="s">
        <v>4422</v>
      </c>
      <c r="I2089" s="54" t="s">
        <v>4422</v>
      </c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>
        <v>1</v>
      </c>
      <c r="AA2089" s="34">
        <v>5</v>
      </c>
      <c r="AB2089" s="34"/>
      <c r="AC2089" s="34"/>
      <c r="AD2089" s="34"/>
      <c r="AE2089" s="34"/>
      <c r="AF2089" s="34"/>
      <c r="AG2089" s="34"/>
      <c r="AH2089" s="34"/>
      <c r="AI2089" s="34"/>
      <c r="AJ2089" s="34">
        <v>1</v>
      </c>
      <c r="AK2089" s="34">
        <f t="shared" si="105"/>
        <v>5</v>
      </c>
      <c r="AL2089" s="34"/>
      <c r="AM2089" s="34"/>
      <c r="AN2089" s="34"/>
      <c r="AO2089" s="34"/>
      <c r="AP2089" s="293">
        <f>MAX(K2089,M2089,O2089,Q2089,S2089,U2089,W2089,Y2089,AA2089,AC2089,AE2089,AG2089,AI2089,AK2089,AM2089,AO2089)*VLOOKUP(I2089,'5.- Instrumental'!$B$6:$O$303,14,FALSE)</f>
        <v>0</v>
      </c>
      <c r="AQ2089" s="356">
        <f>VLOOKUP(C2089,'6.- Insumos'!$B$5:$K$2417,10,FALSE)</f>
        <v>16.763380000000002</v>
      </c>
      <c r="AR2089" s="293">
        <f t="shared" si="104"/>
        <v>16.763380000000002</v>
      </c>
      <c r="AS2089" s="293">
        <f t="shared" si="106"/>
        <v>16.763380000000002</v>
      </c>
      <c r="AU2089" s="357"/>
    </row>
    <row r="2090" spans="2:47" ht="25.5">
      <c r="B2090" s="52">
        <v>2084</v>
      </c>
      <c r="C2090" s="334">
        <v>86707</v>
      </c>
      <c r="D2090" s="361" t="s">
        <v>2623</v>
      </c>
      <c r="E2090" s="55" t="s">
        <v>2784</v>
      </c>
      <c r="F2090" s="55" t="s">
        <v>2785</v>
      </c>
      <c r="G2090" s="54" t="s">
        <v>4422</v>
      </c>
      <c r="H2090" s="54" t="s">
        <v>4422</v>
      </c>
      <c r="I2090" s="54" t="s">
        <v>4422</v>
      </c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>
        <v>1</v>
      </c>
      <c r="AA2090" s="34">
        <v>5</v>
      </c>
      <c r="AB2090" s="34"/>
      <c r="AC2090" s="34"/>
      <c r="AD2090" s="34"/>
      <c r="AE2090" s="34"/>
      <c r="AF2090" s="34"/>
      <c r="AG2090" s="34"/>
      <c r="AH2090" s="34"/>
      <c r="AI2090" s="34"/>
      <c r="AJ2090" s="34">
        <v>1</v>
      </c>
      <c r="AK2090" s="34">
        <f t="shared" si="105"/>
        <v>5</v>
      </c>
      <c r="AL2090" s="34"/>
      <c r="AM2090" s="34"/>
      <c r="AN2090" s="34"/>
      <c r="AO2090" s="34"/>
      <c r="AP2090" s="293">
        <f>MAX(K2090,M2090,O2090,Q2090,S2090,U2090,W2090,Y2090,AA2090,AC2090,AE2090,AG2090,AI2090,AK2090,AM2090,AO2090)*VLOOKUP(I2090,'5.- Instrumental'!$B$6:$O$303,14,FALSE)</f>
        <v>0</v>
      </c>
      <c r="AQ2090" s="356">
        <f>VLOOKUP(C2090,'6.- Insumos'!$B$5:$K$2417,10,FALSE)</f>
        <v>14.17338</v>
      </c>
      <c r="AR2090" s="293">
        <f t="shared" si="104"/>
        <v>14.17338</v>
      </c>
      <c r="AS2090" s="293">
        <f t="shared" si="106"/>
        <v>14.17338</v>
      </c>
      <c r="AU2090" s="357"/>
    </row>
    <row r="2091" spans="2:47" ht="25.5">
      <c r="B2091" s="52">
        <v>2085</v>
      </c>
      <c r="C2091" s="334">
        <v>86708</v>
      </c>
      <c r="D2091" s="81" t="s">
        <v>2624</v>
      </c>
      <c r="E2091" s="55" t="s">
        <v>2784</v>
      </c>
      <c r="F2091" s="55" t="s">
        <v>2785</v>
      </c>
      <c r="G2091" s="54" t="s">
        <v>4422</v>
      </c>
      <c r="H2091" s="54" t="s">
        <v>4422</v>
      </c>
      <c r="I2091" s="54" t="s">
        <v>4422</v>
      </c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>
        <v>1</v>
      </c>
      <c r="AA2091" s="34">
        <v>5</v>
      </c>
      <c r="AB2091" s="34"/>
      <c r="AC2091" s="34"/>
      <c r="AD2091" s="34"/>
      <c r="AE2091" s="34"/>
      <c r="AF2091" s="34"/>
      <c r="AG2091" s="34"/>
      <c r="AH2091" s="34"/>
      <c r="AI2091" s="34"/>
      <c r="AJ2091" s="34">
        <v>1</v>
      </c>
      <c r="AK2091" s="34">
        <f t="shared" si="105"/>
        <v>5</v>
      </c>
      <c r="AL2091" s="34"/>
      <c r="AM2091" s="34"/>
      <c r="AN2091" s="34"/>
      <c r="AO2091" s="34"/>
      <c r="AP2091" s="293">
        <f>MAX(K2091,M2091,O2091,Q2091,S2091,U2091,W2091,Y2091,AA2091,AC2091,AE2091,AG2091,AI2091,AK2091,AM2091,AO2091)*VLOOKUP(I2091,'5.- Instrumental'!$B$6:$O$303,14,FALSE)</f>
        <v>0</v>
      </c>
      <c r="AQ2091" s="356">
        <f>VLOOKUP(C2091,'6.- Insumos'!$B$5:$K$2417,10,FALSE)</f>
        <v>14.17338</v>
      </c>
      <c r="AR2091" s="293">
        <f t="shared" si="104"/>
        <v>14.17338</v>
      </c>
      <c r="AS2091" s="293">
        <f t="shared" si="106"/>
        <v>14.17338</v>
      </c>
      <c r="AU2091" s="357"/>
    </row>
    <row r="2092" spans="2:47" ht="25.5">
      <c r="B2092" s="52">
        <v>2086</v>
      </c>
      <c r="C2092" s="334">
        <v>86709</v>
      </c>
      <c r="D2092" s="81" t="s">
        <v>3897</v>
      </c>
      <c r="E2092" s="55" t="s">
        <v>2784</v>
      </c>
      <c r="F2092" s="55" t="s">
        <v>2785</v>
      </c>
      <c r="G2092" s="54" t="s">
        <v>4422</v>
      </c>
      <c r="H2092" s="54" t="s">
        <v>4422</v>
      </c>
      <c r="I2092" s="54" t="s">
        <v>4422</v>
      </c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>
        <v>1</v>
      </c>
      <c r="AA2092" s="34">
        <v>5</v>
      </c>
      <c r="AB2092" s="34"/>
      <c r="AC2092" s="34"/>
      <c r="AD2092" s="34"/>
      <c r="AE2092" s="34"/>
      <c r="AF2092" s="34"/>
      <c r="AG2092" s="34"/>
      <c r="AH2092" s="34"/>
      <c r="AI2092" s="34"/>
      <c r="AJ2092" s="34">
        <v>1</v>
      </c>
      <c r="AK2092" s="34">
        <f t="shared" si="105"/>
        <v>5</v>
      </c>
      <c r="AL2092" s="34"/>
      <c r="AM2092" s="34"/>
      <c r="AN2092" s="34"/>
      <c r="AO2092" s="34"/>
      <c r="AP2092" s="293">
        <f>MAX(K2092,M2092,O2092,Q2092,S2092,U2092,W2092,Y2092,AA2092,AC2092,AE2092,AG2092,AI2092,AK2092,AM2092,AO2092)*VLOOKUP(I2092,'5.- Instrumental'!$B$6:$O$303,14,FALSE)</f>
        <v>0</v>
      </c>
      <c r="AQ2092" s="356">
        <f>VLOOKUP(C2092,'6.- Insumos'!$B$5:$K$2417,10,FALSE)</f>
        <v>14.17338</v>
      </c>
      <c r="AR2092" s="293">
        <f t="shared" si="104"/>
        <v>14.17338</v>
      </c>
      <c r="AS2092" s="293">
        <f t="shared" si="106"/>
        <v>14.17338</v>
      </c>
      <c r="AU2092" s="357"/>
    </row>
    <row r="2093" spans="2:47" ht="25.5">
      <c r="B2093" s="52">
        <v>2087</v>
      </c>
      <c r="C2093" s="334">
        <v>86710</v>
      </c>
      <c r="D2093" s="81" t="s">
        <v>3898</v>
      </c>
      <c r="E2093" s="55" t="s">
        <v>2784</v>
      </c>
      <c r="F2093" s="55" t="s">
        <v>2785</v>
      </c>
      <c r="G2093" s="54" t="s">
        <v>4422</v>
      </c>
      <c r="H2093" s="54" t="s">
        <v>4422</v>
      </c>
      <c r="I2093" s="54" t="s">
        <v>4422</v>
      </c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>
        <v>1</v>
      </c>
      <c r="AA2093" s="34">
        <v>5</v>
      </c>
      <c r="AB2093" s="34"/>
      <c r="AC2093" s="34"/>
      <c r="AD2093" s="34"/>
      <c r="AE2093" s="34"/>
      <c r="AF2093" s="34"/>
      <c r="AG2093" s="34"/>
      <c r="AH2093" s="34"/>
      <c r="AI2093" s="34"/>
      <c r="AJ2093" s="34">
        <v>1</v>
      </c>
      <c r="AK2093" s="34">
        <f t="shared" si="105"/>
        <v>5</v>
      </c>
      <c r="AL2093" s="34"/>
      <c r="AM2093" s="34"/>
      <c r="AN2093" s="34"/>
      <c r="AO2093" s="34"/>
      <c r="AP2093" s="293">
        <f>MAX(K2093,M2093,O2093,Q2093,S2093,U2093,W2093,Y2093,AA2093,AC2093,AE2093,AG2093,AI2093,AK2093,AM2093,AO2093)*VLOOKUP(I2093,'5.- Instrumental'!$B$6:$O$303,14,FALSE)</f>
        <v>0</v>
      </c>
      <c r="AQ2093" s="356">
        <f>VLOOKUP(C2093,'6.- Insumos'!$B$5:$K$2417,10,FALSE)</f>
        <v>14.17338</v>
      </c>
      <c r="AR2093" s="293">
        <f t="shared" si="104"/>
        <v>14.17338</v>
      </c>
      <c r="AS2093" s="293">
        <f t="shared" si="106"/>
        <v>14.17338</v>
      </c>
      <c r="AU2093" s="357"/>
    </row>
    <row r="2094" spans="2:47" ht="25.5">
      <c r="B2094" s="52">
        <v>2088</v>
      </c>
      <c r="C2094" s="334">
        <v>86738</v>
      </c>
      <c r="D2094" s="81" t="s">
        <v>3899</v>
      </c>
      <c r="E2094" s="55" t="s">
        <v>2784</v>
      </c>
      <c r="F2094" s="55" t="s">
        <v>2785</v>
      </c>
      <c r="G2094" s="54" t="s">
        <v>4422</v>
      </c>
      <c r="H2094" s="54" t="s">
        <v>4422</v>
      </c>
      <c r="I2094" s="54" t="s">
        <v>4422</v>
      </c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>
        <v>1</v>
      </c>
      <c r="AA2094" s="34">
        <v>5</v>
      </c>
      <c r="AB2094" s="34"/>
      <c r="AC2094" s="34"/>
      <c r="AD2094" s="34"/>
      <c r="AE2094" s="34"/>
      <c r="AF2094" s="34"/>
      <c r="AG2094" s="34"/>
      <c r="AH2094" s="34"/>
      <c r="AI2094" s="34"/>
      <c r="AJ2094" s="34">
        <v>1</v>
      </c>
      <c r="AK2094" s="34">
        <f t="shared" si="105"/>
        <v>5</v>
      </c>
      <c r="AL2094" s="34"/>
      <c r="AM2094" s="34"/>
      <c r="AN2094" s="34"/>
      <c r="AO2094" s="34"/>
      <c r="AP2094" s="293">
        <f>MAX(K2094,M2094,O2094,Q2094,S2094,U2094,W2094,Y2094,AA2094,AC2094,AE2094,AG2094,AI2094,AK2094,AM2094,AO2094)*VLOOKUP(I2094,'5.- Instrumental'!$B$6:$O$303,14,FALSE)</f>
        <v>0</v>
      </c>
      <c r="AQ2094" s="356">
        <f>VLOOKUP(C2094,'6.- Insumos'!$B$5:$K$2417,10,FALSE)</f>
        <v>14.17338</v>
      </c>
      <c r="AR2094" s="293">
        <f t="shared" si="104"/>
        <v>14.17338</v>
      </c>
      <c r="AS2094" s="293">
        <f t="shared" si="106"/>
        <v>14.17338</v>
      </c>
      <c r="AU2094" s="357"/>
    </row>
    <row r="2095" spans="2:47" ht="25.5">
      <c r="B2095" s="52">
        <v>2089</v>
      </c>
      <c r="C2095" s="334">
        <v>86747</v>
      </c>
      <c r="D2095" s="81" t="s">
        <v>2625</v>
      </c>
      <c r="E2095" s="55" t="s">
        <v>2784</v>
      </c>
      <c r="F2095" s="55" t="s">
        <v>2785</v>
      </c>
      <c r="G2095" s="54" t="s">
        <v>4422</v>
      </c>
      <c r="H2095" s="54" t="s">
        <v>4422</v>
      </c>
      <c r="I2095" s="54" t="s">
        <v>4422</v>
      </c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>
        <v>1</v>
      </c>
      <c r="AA2095" s="34">
        <v>5</v>
      </c>
      <c r="AB2095" s="34"/>
      <c r="AC2095" s="34"/>
      <c r="AD2095" s="34"/>
      <c r="AE2095" s="34"/>
      <c r="AF2095" s="34"/>
      <c r="AG2095" s="34"/>
      <c r="AH2095" s="34"/>
      <c r="AI2095" s="34"/>
      <c r="AJ2095" s="34">
        <v>1</v>
      </c>
      <c r="AK2095" s="34">
        <f t="shared" si="105"/>
        <v>5</v>
      </c>
      <c r="AL2095" s="34"/>
      <c r="AM2095" s="34"/>
      <c r="AN2095" s="34"/>
      <c r="AO2095" s="34"/>
      <c r="AP2095" s="293">
        <f>MAX(K2095,M2095,O2095,Q2095,S2095,U2095,W2095,Y2095,AA2095,AC2095,AE2095,AG2095,AI2095,AK2095,AM2095,AO2095)*VLOOKUP(I2095,'5.- Instrumental'!$B$6:$O$303,14,FALSE)</f>
        <v>0</v>
      </c>
      <c r="AQ2095" s="356">
        <f>VLOOKUP(C2095,'6.- Insumos'!$B$5:$K$2417,10,FALSE)</f>
        <v>14.17338</v>
      </c>
      <c r="AR2095" s="293">
        <f t="shared" si="104"/>
        <v>14.17338</v>
      </c>
      <c r="AS2095" s="293">
        <f t="shared" si="106"/>
        <v>14.17338</v>
      </c>
      <c r="AU2095" s="357"/>
    </row>
    <row r="2096" spans="2:47" ht="25.5">
      <c r="B2096" s="52">
        <v>2090</v>
      </c>
      <c r="C2096" s="334">
        <v>86762</v>
      </c>
      <c r="D2096" s="81" t="s">
        <v>3900</v>
      </c>
      <c r="E2096" s="55" t="s">
        <v>2784</v>
      </c>
      <c r="F2096" s="55" t="s">
        <v>2785</v>
      </c>
      <c r="G2096" s="54" t="s">
        <v>4422</v>
      </c>
      <c r="H2096" s="54" t="s">
        <v>4422</v>
      </c>
      <c r="I2096" s="54" t="s">
        <v>4422</v>
      </c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>
        <v>1</v>
      </c>
      <c r="AA2096" s="34">
        <v>5</v>
      </c>
      <c r="AB2096" s="34"/>
      <c r="AC2096" s="34"/>
      <c r="AD2096" s="34"/>
      <c r="AE2096" s="34"/>
      <c r="AF2096" s="34"/>
      <c r="AG2096" s="34"/>
      <c r="AH2096" s="34"/>
      <c r="AI2096" s="34"/>
      <c r="AJ2096" s="34">
        <v>1</v>
      </c>
      <c r="AK2096" s="34">
        <f t="shared" si="105"/>
        <v>5</v>
      </c>
      <c r="AL2096" s="34"/>
      <c r="AM2096" s="34"/>
      <c r="AN2096" s="34"/>
      <c r="AO2096" s="34"/>
      <c r="AP2096" s="293">
        <f>MAX(K2096,M2096,O2096,Q2096,S2096,U2096,W2096,Y2096,AA2096,AC2096,AE2096,AG2096,AI2096,AK2096,AM2096,AO2096)*VLOOKUP(I2096,'5.- Instrumental'!$B$6:$O$303,14,FALSE)</f>
        <v>0</v>
      </c>
      <c r="AQ2096" s="356">
        <f>VLOOKUP(C2096,'6.- Insumos'!$B$5:$K$2417,10,FALSE)</f>
        <v>14.17338</v>
      </c>
      <c r="AR2096" s="293">
        <f t="shared" si="104"/>
        <v>14.17338</v>
      </c>
      <c r="AS2096" s="293">
        <f t="shared" si="106"/>
        <v>14.17338</v>
      </c>
      <c r="AU2096" s="357"/>
    </row>
    <row r="2097" spans="2:47" ht="25.5">
      <c r="B2097" s="52">
        <v>2091</v>
      </c>
      <c r="C2097" s="334">
        <v>86765</v>
      </c>
      <c r="D2097" s="81" t="s">
        <v>2626</v>
      </c>
      <c r="E2097" s="55" t="s">
        <v>2784</v>
      </c>
      <c r="F2097" s="55" t="s">
        <v>2785</v>
      </c>
      <c r="G2097" s="54" t="s">
        <v>4422</v>
      </c>
      <c r="H2097" s="54" t="s">
        <v>4422</v>
      </c>
      <c r="I2097" s="54" t="s">
        <v>4422</v>
      </c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>
        <v>1</v>
      </c>
      <c r="AA2097" s="34">
        <v>5</v>
      </c>
      <c r="AB2097" s="34"/>
      <c r="AC2097" s="34"/>
      <c r="AD2097" s="34"/>
      <c r="AE2097" s="34"/>
      <c r="AF2097" s="34"/>
      <c r="AG2097" s="34"/>
      <c r="AH2097" s="34"/>
      <c r="AI2097" s="34"/>
      <c r="AJ2097" s="34">
        <v>1</v>
      </c>
      <c r="AK2097" s="34">
        <f t="shared" si="105"/>
        <v>5</v>
      </c>
      <c r="AL2097" s="34"/>
      <c r="AM2097" s="34"/>
      <c r="AN2097" s="34"/>
      <c r="AO2097" s="34"/>
      <c r="AP2097" s="293">
        <f>MAX(K2097,M2097,O2097,Q2097,S2097,U2097,W2097,Y2097,AA2097,AC2097,AE2097,AG2097,AI2097,AK2097,AM2097,AO2097)*VLOOKUP(I2097,'5.- Instrumental'!$B$6:$O$303,14,FALSE)</f>
        <v>0</v>
      </c>
      <c r="AQ2097" s="356">
        <f>VLOOKUP(C2097,'6.- Insumos'!$B$5:$K$2417,10,FALSE)</f>
        <v>14.17338</v>
      </c>
      <c r="AR2097" s="293">
        <f t="shared" si="104"/>
        <v>14.17338</v>
      </c>
      <c r="AS2097" s="293">
        <f t="shared" si="106"/>
        <v>14.17338</v>
      </c>
      <c r="AU2097" s="357"/>
    </row>
    <row r="2098" spans="2:47" ht="25.5">
      <c r="B2098" s="52">
        <v>2092</v>
      </c>
      <c r="C2098" s="334">
        <v>86768</v>
      </c>
      <c r="D2098" s="81" t="s">
        <v>2627</v>
      </c>
      <c r="E2098" s="55" t="s">
        <v>2784</v>
      </c>
      <c r="F2098" s="55" t="s">
        <v>2785</v>
      </c>
      <c r="G2098" s="54" t="s">
        <v>4422</v>
      </c>
      <c r="H2098" s="54" t="s">
        <v>4422</v>
      </c>
      <c r="I2098" s="54" t="s">
        <v>4422</v>
      </c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>
        <v>1</v>
      </c>
      <c r="AA2098" s="34">
        <v>5</v>
      </c>
      <c r="AB2098" s="34"/>
      <c r="AC2098" s="34"/>
      <c r="AD2098" s="34"/>
      <c r="AE2098" s="34"/>
      <c r="AF2098" s="34"/>
      <c r="AG2098" s="34"/>
      <c r="AH2098" s="34"/>
      <c r="AI2098" s="34"/>
      <c r="AJ2098" s="34">
        <v>1</v>
      </c>
      <c r="AK2098" s="34">
        <f t="shared" si="105"/>
        <v>5</v>
      </c>
      <c r="AL2098" s="34"/>
      <c r="AM2098" s="34"/>
      <c r="AN2098" s="34"/>
      <c r="AO2098" s="34"/>
      <c r="AP2098" s="293">
        <f>MAX(K2098,M2098,O2098,Q2098,S2098,U2098,W2098,Y2098,AA2098,AC2098,AE2098,AG2098,AI2098,AK2098,AM2098,AO2098)*VLOOKUP(I2098,'5.- Instrumental'!$B$6:$O$303,14,FALSE)</f>
        <v>0</v>
      </c>
      <c r="AQ2098" s="356">
        <f>VLOOKUP(C2098,'6.- Insumos'!$B$5:$K$2417,10,FALSE)</f>
        <v>14.17338</v>
      </c>
      <c r="AR2098" s="293">
        <f t="shared" si="104"/>
        <v>14.17338</v>
      </c>
      <c r="AS2098" s="293">
        <f t="shared" si="106"/>
        <v>14.17338</v>
      </c>
      <c r="AU2098" s="357"/>
    </row>
    <row r="2099" spans="2:47" ht="25.5">
      <c r="B2099" s="52">
        <v>2093</v>
      </c>
      <c r="C2099" s="334">
        <v>86777</v>
      </c>
      <c r="D2099" s="361" t="s">
        <v>2628</v>
      </c>
      <c r="E2099" s="55" t="s">
        <v>2784</v>
      </c>
      <c r="F2099" s="55" t="s">
        <v>2785</v>
      </c>
      <c r="G2099" s="54" t="s">
        <v>4422</v>
      </c>
      <c r="H2099" s="54" t="s">
        <v>4422</v>
      </c>
      <c r="I2099" s="54" t="s">
        <v>4422</v>
      </c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>
        <v>1</v>
      </c>
      <c r="AA2099" s="34">
        <v>5</v>
      </c>
      <c r="AB2099" s="34"/>
      <c r="AC2099" s="34"/>
      <c r="AD2099" s="34"/>
      <c r="AE2099" s="34"/>
      <c r="AF2099" s="34"/>
      <c r="AG2099" s="34"/>
      <c r="AH2099" s="34"/>
      <c r="AI2099" s="34"/>
      <c r="AJ2099" s="34">
        <v>1</v>
      </c>
      <c r="AK2099" s="34">
        <f t="shared" si="105"/>
        <v>5</v>
      </c>
      <c r="AL2099" s="34"/>
      <c r="AM2099" s="34"/>
      <c r="AN2099" s="34"/>
      <c r="AO2099" s="34"/>
      <c r="AP2099" s="293">
        <f>MAX(K2099,M2099,O2099,Q2099,S2099,U2099,W2099,Y2099,AA2099,AC2099,AE2099,AG2099,AI2099,AK2099,AM2099,AO2099)*VLOOKUP(I2099,'5.- Instrumental'!$B$6:$O$303,14,FALSE)</f>
        <v>0</v>
      </c>
      <c r="AQ2099" s="356">
        <f>VLOOKUP(C2099,'6.- Insumos'!$B$5:$K$2417,10,FALSE)</f>
        <v>16.423380000000002</v>
      </c>
      <c r="AR2099" s="293">
        <f t="shared" si="104"/>
        <v>16.423380000000002</v>
      </c>
      <c r="AS2099" s="293">
        <f t="shared" si="106"/>
        <v>16.423380000000002</v>
      </c>
      <c r="AU2099" s="357"/>
    </row>
    <row r="2100" spans="2:47" ht="25.5">
      <c r="B2100" s="52">
        <v>2094</v>
      </c>
      <c r="C2100" s="334">
        <v>86778</v>
      </c>
      <c r="D2100" s="361" t="s">
        <v>2629</v>
      </c>
      <c r="E2100" s="55" t="s">
        <v>2784</v>
      </c>
      <c r="F2100" s="55" t="s">
        <v>2785</v>
      </c>
      <c r="G2100" s="54" t="s">
        <v>4422</v>
      </c>
      <c r="H2100" s="54" t="s">
        <v>4422</v>
      </c>
      <c r="I2100" s="54" t="s">
        <v>4422</v>
      </c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>
        <v>1</v>
      </c>
      <c r="AA2100" s="34">
        <v>5</v>
      </c>
      <c r="AB2100" s="34"/>
      <c r="AC2100" s="34"/>
      <c r="AD2100" s="34"/>
      <c r="AE2100" s="34"/>
      <c r="AF2100" s="34"/>
      <c r="AG2100" s="34"/>
      <c r="AH2100" s="34"/>
      <c r="AI2100" s="34"/>
      <c r="AJ2100" s="34">
        <v>1</v>
      </c>
      <c r="AK2100" s="34">
        <f t="shared" si="105"/>
        <v>5</v>
      </c>
      <c r="AL2100" s="34"/>
      <c r="AM2100" s="34"/>
      <c r="AN2100" s="34"/>
      <c r="AO2100" s="34"/>
      <c r="AP2100" s="293">
        <f>MAX(K2100,M2100,O2100,Q2100,S2100,U2100,W2100,Y2100,AA2100,AC2100,AE2100,AG2100,AI2100,AK2100,AM2100,AO2100)*VLOOKUP(I2100,'5.- Instrumental'!$B$6:$O$303,14,FALSE)</f>
        <v>0</v>
      </c>
      <c r="AQ2100" s="356">
        <f>VLOOKUP(C2100,'6.- Insumos'!$B$5:$K$2417,10,FALSE)</f>
        <v>16.423380000000002</v>
      </c>
      <c r="AR2100" s="293">
        <f t="shared" si="104"/>
        <v>16.423380000000002</v>
      </c>
      <c r="AS2100" s="293">
        <f t="shared" si="106"/>
        <v>16.423380000000002</v>
      </c>
      <c r="AU2100" s="357"/>
    </row>
    <row r="2101" spans="2:47" ht="25.5">
      <c r="B2101" s="52">
        <v>2095</v>
      </c>
      <c r="C2101" s="334">
        <v>86780</v>
      </c>
      <c r="D2101" s="81" t="s">
        <v>2630</v>
      </c>
      <c r="E2101" s="55" t="s">
        <v>2784</v>
      </c>
      <c r="F2101" s="55" t="s">
        <v>2785</v>
      </c>
      <c r="G2101" s="54" t="s">
        <v>4422</v>
      </c>
      <c r="H2101" s="54" t="s">
        <v>4422</v>
      </c>
      <c r="I2101" s="54" t="s">
        <v>4422</v>
      </c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>
        <v>1</v>
      </c>
      <c r="AA2101" s="34">
        <v>5</v>
      </c>
      <c r="AB2101" s="34"/>
      <c r="AC2101" s="34"/>
      <c r="AD2101" s="34"/>
      <c r="AE2101" s="34"/>
      <c r="AF2101" s="34"/>
      <c r="AG2101" s="34"/>
      <c r="AH2101" s="34"/>
      <c r="AI2101" s="34"/>
      <c r="AJ2101" s="34">
        <v>1</v>
      </c>
      <c r="AK2101" s="34">
        <f t="shared" si="105"/>
        <v>5</v>
      </c>
      <c r="AL2101" s="34"/>
      <c r="AM2101" s="34"/>
      <c r="AN2101" s="34"/>
      <c r="AO2101" s="34"/>
      <c r="AP2101" s="293">
        <f>MAX(K2101,M2101,O2101,Q2101,S2101,U2101,W2101,Y2101,AA2101,AC2101,AE2101,AG2101,AI2101,AK2101,AM2101,AO2101)*VLOOKUP(I2101,'5.- Instrumental'!$B$6:$O$303,14,FALSE)</f>
        <v>0</v>
      </c>
      <c r="AQ2101" s="356">
        <f>VLOOKUP(C2101,'6.- Insumos'!$B$5:$K$2417,10,FALSE)</f>
        <v>14.17338</v>
      </c>
      <c r="AR2101" s="293">
        <f t="shared" si="104"/>
        <v>14.17338</v>
      </c>
      <c r="AS2101" s="293">
        <f t="shared" si="106"/>
        <v>14.17338</v>
      </c>
      <c r="AU2101" s="357"/>
    </row>
    <row r="2102" spans="2:47" ht="25.5">
      <c r="B2102" s="52">
        <v>2096</v>
      </c>
      <c r="C2102" s="334">
        <v>86781</v>
      </c>
      <c r="D2102" s="81" t="s">
        <v>3901</v>
      </c>
      <c r="E2102" s="55" t="s">
        <v>2784</v>
      </c>
      <c r="F2102" s="55" t="s">
        <v>2785</v>
      </c>
      <c r="G2102" s="54" t="s">
        <v>4422</v>
      </c>
      <c r="H2102" s="54" t="s">
        <v>4422</v>
      </c>
      <c r="I2102" s="54" t="s">
        <v>4422</v>
      </c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>
        <v>1</v>
      </c>
      <c r="AA2102" s="34">
        <v>5</v>
      </c>
      <c r="AB2102" s="34"/>
      <c r="AC2102" s="34"/>
      <c r="AD2102" s="34"/>
      <c r="AE2102" s="34"/>
      <c r="AF2102" s="34"/>
      <c r="AG2102" s="34"/>
      <c r="AH2102" s="34"/>
      <c r="AI2102" s="34"/>
      <c r="AJ2102" s="34">
        <v>1</v>
      </c>
      <c r="AK2102" s="34">
        <f t="shared" si="105"/>
        <v>5</v>
      </c>
      <c r="AL2102" s="34"/>
      <c r="AM2102" s="34"/>
      <c r="AN2102" s="34"/>
      <c r="AO2102" s="34"/>
      <c r="AP2102" s="293">
        <f>MAX(K2102,M2102,O2102,Q2102,S2102,U2102,W2102,Y2102,AA2102,AC2102,AE2102,AG2102,AI2102,AK2102,AM2102,AO2102)*VLOOKUP(I2102,'5.- Instrumental'!$B$6:$O$303,14,FALSE)</f>
        <v>0</v>
      </c>
      <c r="AQ2102" s="356">
        <f>VLOOKUP(C2102,'6.- Insumos'!$B$5:$K$2417,10,FALSE)</f>
        <v>14.17338</v>
      </c>
      <c r="AR2102" s="293">
        <f t="shared" si="104"/>
        <v>14.17338</v>
      </c>
      <c r="AS2102" s="293">
        <f t="shared" si="106"/>
        <v>14.17338</v>
      </c>
      <c r="AU2102" s="357"/>
    </row>
    <row r="2103" spans="2:47" ht="25.5">
      <c r="B2103" s="52">
        <v>2097</v>
      </c>
      <c r="C2103" s="334">
        <v>86787</v>
      </c>
      <c r="D2103" s="81" t="s">
        <v>3902</v>
      </c>
      <c r="E2103" s="55" t="s">
        <v>2784</v>
      </c>
      <c r="F2103" s="55" t="s">
        <v>2785</v>
      </c>
      <c r="G2103" s="54" t="s">
        <v>4422</v>
      </c>
      <c r="H2103" s="54" t="s">
        <v>4422</v>
      </c>
      <c r="I2103" s="54" t="s">
        <v>4422</v>
      </c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>
        <v>1</v>
      </c>
      <c r="AA2103" s="34">
        <v>5</v>
      </c>
      <c r="AB2103" s="34"/>
      <c r="AC2103" s="34"/>
      <c r="AD2103" s="34"/>
      <c r="AE2103" s="34"/>
      <c r="AF2103" s="34"/>
      <c r="AG2103" s="34"/>
      <c r="AH2103" s="34"/>
      <c r="AI2103" s="34"/>
      <c r="AJ2103" s="34">
        <v>1</v>
      </c>
      <c r="AK2103" s="34">
        <f t="shared" si="105"/>
        <v>5</v>
      </c>
      <c r="AL2103" s="34"/>
      <c r="AM2103" s="34"/>
      <c r="AN2103" s="34"/>
      <c r="AO2103" s="34"/>
      <c r="AP2103" s="293">
        <f>MAX(K2103,M2103,O2103,Q2103,S2103,U2103,W2103,Y2103,AA2103,AC2103,AE2103,AG2103,AI2103,AK2103,AM2103,AO2103)*VLOOKUP(I2103,'5.- Instrumental'!$B$6:$O$303,14,FALSE)</f>
        <v>0</v>
      </c>
      <c r="AQ2103" s="356">
        <f>VLOOKUP(C2103,'6.- Insumos'!$B$5:$K$2417,10,FALSE)</f>
        <v>14.17338</v>
      </c>
      <c r="AR2103" s="293">
        <f t="shared" si="104"/>
        <v>14.17338</v>
      </c>
      <c r="AS2103" s="293">
        <f t="shared" si="106"/>
        <v>14.17338</v>
      </c>
      <c r="AU2103" s="357"/>
    </row>
    <row r="2104" spans="2:47" ht="38.25">
      <c r="B2104" s="52">
        <v>2098</v>
      </c>
      <c r="C2104" s="334">
        <v>86790</v>
      </c>
      <c r="D2104" s="81" t="s">
        <v>2631</v>
      </c>
      <c r="E2104" s="55" t="s">
        <v>2784</v>
      </c>
      <c r="F2104" s="55" t="s">
        <v>2785</v>
      </c>
      <c r="G2104" s="54" t="s">
        <v>4422</v>
      </c>
      <c r="H2104" s="54" t="s">
        <v>4422</v>
      </c>
      <c r="I2104" s="54" t="s">
        <v>4422</v>
      </c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>
        <v>1</v>
      </c>
      <c r="AA2104" s="34">
        <v>5</v>
      </c>
      <c r="AB2104" s="34"/>
      <c r="AC2104" s="34"/>
      <c r="AD2104" s="34"/>
      <c r="AE2104" s="34"/>
      <c r="AF2104" s="34"/>
      <c r="AG2104" s="34"/>
      <c r="AH2104" s="34"/>
      <c r="AI2104" s="34"/>
      <c r="AJ2104" s="34">
        <v>1</v>
      </c>
      <c r="AK2104" s="34">
        <f t="shared" si="105"/>
        <v>5</v>
      </c>
      <c r="AL2104" s="34"/>
      <c r="AM2104" s="34"/>
      <c r="AN2104" s="34"/>
      <c r="AO2104" s="34"/>
      <c r="AP2104" s="293">
        <f>MAX(K2104,M2104,O2104,Q2104,S2104,U2104,W2104,Y2104,AA2104,AC2104,AE2104,AG2104,AI2104,AK2104,AM2104,AO2104)*VLOOKUP(I2104,'5.- Instrumental'!$B$6:$O$303,14,FALSE)</f>
        <v>0</v>
      </c>
      <c r="AQ2104" s="356">
        <f>VLOOKUP(C2104,'6.- Insumos'!$B$5:$K$2417,10,FALSE)</f>
        <v>14.17338</v>
      </c>
      <c r="AR2104" s="293">
        <f t="shared" si="104"/>
        <v>14.17338</v>
      </c>
      <c r="AS2104" s="293">
        <f t="shared" si="106"/>
        <v>14.17338</v>
      </c>
      <c r="AU2104" s="357"/>
    </row>
    <row r="2105" spans="2:47" ht="25.5">
      <c r="B2105" s="52">
        <v>2099</v>
      </c>
      <c r="C2105" s="334">
        <v>86793</v>
      </c>
      <c r="D2105" s="81" t="s">
        <v>3903</v>
      </c>
      <c r="E2105" s="55" t="s">
        <v>2784</v>
      </c>
      <c r="F2105" s="55" t="s">
        <v>2785</v>
      </c>
      <c r="G2105" s="54" t="s">
        <v>4422</v>
      </c>
      <c r="H2105" s="54" t="s">
        <v>4422</v>
      </c>
      <c r="I2105" s="54" t="s">
        <v>4422</v>
      </c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>
        <v>1</v>
      </c>
      <c r="AA2105" s="34">
        <v>5</v>
      </c>
      <c r="AB2105" s="34"/>
      <c r="AC2105" s="34"/>
      <c r="AD2105" s="34"/>
      <c r="AE2105" s="34"/>
      <c r="AF2105" s="34"/>
      <c r="AG2105" s="34"/>
      <c r="AH2105" s="34"/>
      <c r="AI2105" s="34"/>
      <c r="AJ2105" s="34">
        <v>1</v>
      </c>
      <c r="AK2105" s="34">
        <f t="shared" si="105"/>
        <v>5</v>
      </c>
      <c r="AL2105" s="34"/>
      <c r="AM2105" s="34"/>
      <c r="AN2105" s="34"/>
      <c r="AO2105" s="34"/>
      <c r="AP2105" s="293">
        <f>MAX(K2105,M2105,O2105,Q2105,S2105,U2105,W2105,Y2105,AA2105,AC2105,AE2105,AG2105,AI2105,AK2105,AM2105,AO2105)*VLOOKUP(I2105,'5.- Instrumental'!$B$6:$O$303,14,FALSE)</f>
        <v>0</v>
      </c>
      <c r="AQ2105" s="356">
        <f>VLOOKUP(C2105,'6.- Insumos'!$B$5:$K$2417,10,FALSE)</f>
        <v>14.17338</v>
      </c>
      <c r="AR2105" s="293">
        <f t="shared" si="104"/>
        <v>14.17338</v>
      </c>
      <c r="AS2105" s="293">
        <f t="shared" si="106"/>
        <v>14.17338</v>
      </c>
      <c r="AU2105" s="357"/>
    </row>
    <row r="2106" spans="2:47" ht="25.5">
      <c r="B2106" s="52">
        <v>2100</v>
      </c>
      <c r="C2106" s="334">
        <v>86800</v>
      </c>
      <c r="D2106" s="361" t="s">
        <v>2632</v>
      </c>
      <c r="E2106" s="55" t="s">
        <v>2784</v>
      </c>
      <c r="F2106" s="55" t="s">
        <v>2785</v>
      </c>
      <c r="G2106" s="54" t="s">
        <v>4422</v>
      </c>
      <c r="H2106" s="54" t="s">
        <v>4422</v>
      </c>
      <c r="I2106" s="54" t="s">
        <v>4422</v>
      </c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>
        <v>1</v>
      </c>
      <c r="AA2106" s="34">
        <v>5</v>
      </c>
      <c r="AB2106" s="34"/>
      <c r="AC2106" s="34"/>
      <c r="AD2106" s="34"/>
      <c r="AE2106" s="34"/>
      <c r="AF2106" s="34"/>
      <c r="AG2106" s="34"/>
      <c r="AH2106" s="34"/>
      <c r="AI2106" s="34"/>
      <c r="AJ2106" s="34">
        <v>1</v>
      </c>
      <c r="AK2106" s="34">
        <f t="shared" si="105"/>
        <v>5</v>
      </c>
      <c r="AL2106" s="34"/>
      <c r="AM2106" s="34"/>
      <c r="AN2106" s="34"/>
      <c r="AO2106" s="34"/>
      <c r="AP2106" s="293">
        <f>MAX(K2106,M2106,O2106,Q2106,S2106,U2106,W2106,Y2106,AA2106,AC2106,AE2106,AG2106,AI2106,AK2106,AM2106,AO2106)*VLOOKUP(I2106,'5.- Instrumental'!$B$6:$O$303,14,FALSE)</f>
        <v>0</v>
      </c>
      <c r="AQ2106" s="356">
        <f>VLOOKUP(C2106,'6.- Insumos'!$B$5:$K$2417,10,FALSE)</f>
        <v>14.17338</v>
      </c>
      <c r="AR2106" s="293">
        <f t="shared" si="104"/>
        <v>14.17338</v>
      </c>
      <c r="AS2106" s="293">
        <f t="shared" si="106"/>
        <v>14.17338</v>
      </c>
      <c r="AU2106" s="357"/>
    </row>
    <row r="2107" spans="2:47" ht="25.5">
      <c r="B2107" s="52">
        <v>2101</v>
      </c>
      <c r="C2107" s="334">
        <v>86803</v>
      </c>
      <c r="D2107" s="81" t="s">
        <v>3904</v>
      </c>
      <c r="E2107" s="55" t="s">
        <v>2784</v>
      </c>
      <c r="F2107" s="55" t="s">
        <v>2785</v>
      </c>
      <c r="G2107" s="54" t="s">
        <v>4422</v>
      </c>
      <c r="H2107" s="54" t="s">
        <v>4422</v>
      </c>
      <c r="I2107" s="54" t="s">
        <v>4422</v>
      </c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>
        <v>1</v>
      </c>
      <c r="AA2107" s="34">
        <v>5</v>
      </c>
      <c r="AB2107" s="34"/>
      <c r="AC2107" s="34"/>
      <c r="AD2107" s="34"/>
      <c r="AE2107" s="34"/>
      <c r="AF2107" s="34"/>
      <c r="AG2107" s="34"/>
      <c r="AH2107" s="34"/>
      <c r="AI2107" s="34"/>
      <c r="AJ2107" s="34">
        <v>1</v>
      </c>
      <c r="AK2107" s="34">
        <f t="shared" si="105"/>
        <v>5</v>
      </c>
      <c r="AL2107" s="34"/>
      <c r="AM2107" s="34"/>
      <c r="AN2107" s="34"/>
      <c r="AO2107" s="34"/>
      <c r="AP2107" s="293">
        <f>MAX(K2107,M2107,O2107,Q2107,S2107,U2107,W2107,Y2107,AA2107,AC2107,AE2107,AG2107,AI2107,AK2107,AM2107,AO2107)*VLOOKUP(I2107,'5.- Instrumental'!$B$6:$O$303,14,FALSE)</f>
        <v>0</v>
      </c>
      <c r="AQ2107" s="356">
        <f>VLOOKUP(C2107,'6.- Insumos'!$B$5:$K$2417,10,FALSE)</f>
        <v>14.17338</v>
      </c>
      <c r="AR2107" s="293">
        <f t="shared" si="104"/>
        <v>14.17338</v>
      </c>
      <c r="AS2107" s="293">
        <f t="shared" si="106"/>
        <v>14.17338</v>
      </c>
      <c r="AU2107" s="357"/>
    </row>
    <row r="2108" spans="2:47" ht="25.5">
      <c r="B2108" s="52">
        <v>2102</v>
      </c>
      <c r="C2108" s="334">
        <v>86812</v>
      </c>
      <c r="D2108" s="361" t="s">
        <v>2633</v>
      </c>
      <c r="E2108" s="55" t="s">
        <v>2784</v>
      </c>
      <c r="F2108" s="55" t="s">
        <v>2785</v>
      </c>
      <c r="G2108" s="54" t="s">
        <v>4422</v>
      </c>
      <c r="H2108" s="54" t="s">
        <v>4422</v>
      </c>
      <c r="I2108" s="54" t="s">
        <v>4422</v>
      </c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>
        <v>1</v>
      </c>
      <c r="AA2108" s="34">
        <v>5</v>
      </c>
      <c r="AB2108" s="34"/>
      <c r="AC2108" s="34"/>
      <c r="AD2108" s="34"/>
      <c r="AE2108" s="34"/>
      <c r="AF2108" s="34"/>
      <c r="AG2108" s="34"/>
      <c r="AH2108" s="34"/>
      <c r="AI2108" s="34"/>
      <c r="AJ2108" s="34">
        <v>1</v>
      </c>
      <c r="AK2108" s="34">
        <f t="shared" si="105"/>
        <v>5</v>
      </c>
      <c r="AL2108" s="34"/>
      <c r="AM2108" s="34"/>
      <c r="AN2108" s="34"/>
      <c r="AO2108" s="34"/>
      <c r="AP2108" s="293">
        <f>MAX(K2108,M2108,O2108,Q2108,S2108,U2108,W2108,Y2108,AA2108,AC2108,AE2108,AG2108,AI2108,AK2108,AM2108,AO2108)*VLOOKUP(I2108,'5.- Instrumental'!$B$6:$O$303,14,FALSE)</f>
        <v>0</v>
      </c>
      <c r="AQ2108" s="356">
        <f>VLOOKUP(C2108,'6.- Insumos'!$B$5:$K$2417,10,FALSE)</f>
        <v>14.17338</v>
      </c>
      <c r="AR2108" s="293">
        <f t="shared" ref="AR2108:AR2160" si="107">AP2108+AQ2108</f>
        <v>14.17338</v>
      </c>
      <c r="AS2108" s="293">
        <f t="shared" si="106"/>
        <v>14.17338</v>
      </c>
      <c r="AU2108" s="357"/>
    </row>
    <row r="2109" spans="2:47" ht="25.5">
      <c r="B2109" s="52">
        <v>2103</v>
      </c>
      <c r="C2109" s="334">
        <v>86880</v>
      </c>
      <c r="D2109" s="81" t="s">
        <v>5907</v>
      </c>
      <c r="E2109" s="55" t="s">
        <v>2329</v>
      </c>
      <c r="F2109" s="55" t="s">
        <v>2330</v>
      </c>
      <c r="G2109" s="54" t="s">
        <v>4422</v>
      </c>
      <c r="H2109" s="54" t="s">
        <v>4422</v>
      </c>
      <c r="I2109" s="54" t="s">
        <v>4422</v>
      </c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>
        <v>1</v>
      </c>
      <c r="AA2109" s="34">
        <v>3</v>
      </c>
      <c r="AB2109" s="34"/>
      <c r="AC2109" s="34"/>
      <c r="AD2109" s="34"/>
      <c r="AE2109" s="34"/>
      <c r="AF2109" s="34"/>
      <c r="AG2109" s="34"/>
      <c r="AH2109" s="34"/>
      <c r="AI2109" s="34"/>
      <c r="AJ2109" s="34">
        <v>1</v>
      </c>
      <c r="AK2109" s="34">
        <f t="shared" si="105"/>
        <v>3</v>
      </c>
      <c r="AL2109" s="34"/>
      <c r="AM2109" s="34"/>
      <c r="AN2109" s="34"/>
      <c r="AO2109" s="34"/>
      <c r="AP2109" s="293">
        <f>MAX(K2109,M2109,O2109,Q2109,S2109,U2109,W2109,Y2109,AA2109,AC2109,AE2109,AG2109,AI2109,AK2109,AM2109,AO2109)*VLOOKUP(I2109,'5.- Instrumental'!$B$6:$O$303,14,FALSE)</f>
        <v>0</v>
      </c>
      <c r="AQ2109" s="356">
        <f>VLOOKUP(C2109,'6.- Insumos'!$B$5:$K$2417,10,FALSE)</f>
        <v>4.4733799999999997</v>
      </c>
      <c r="AR2109" s="293">
        <f t="shared" si="107"/>
        <v>4.4733799999999997</v>
      </c>
      <c r="AS2109" s="293">
        <f t="shared" si="106"/>
        <v>4.4733799999999997</v>
      </c>
      <c r="AU2109" s="357"/>
    </row>
    <row r="2110" spans="2:47" ht="25.5">
      <c r="B2110" s="52">
        <v>2104</v>
      </c>
      <c r="C2110" s="334">
        <v>86885</v>
      </c>
      <c r="D2110" s="81" t="s">
        <v>5905</v>
      </c>
      <c r="E2110" s="55" t="s">
        <v>2329</v>
      </c>
      <c r="F2110" s="55" t="s">
        <v>2330</v>
      </c>
      <c r="G2110" s="54" t="s">
        <v>4422</v>
      </c>
      <c r="H2110" s="54" t="s">
        <v>4422</v>
      </c>
      <c r="I2110" s="54" t="s">
        <v>4422</v>
      </c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>
        <v>1</v>
      </c>
      <c r="AA2110" s="34">
        <v>3</v>
      </c>
      <c r="AB2110" s="34"/>
      <c r="AC2110" s="34"/>
      <c r="AD2110" s="34"/>
      <c r="AE2110" s="34"/>
      <c r="AF2110" s="34"/>
      <c r="AG2110" s="34"/>
      <c r="AH2110" s="34"/>
      <c r="AI2110" s="34"/>
      <c r="AJ2110" s="34">
        <v>1</v>
      </c>
      <c r="AK2110" s="34">
        <f t="shared" ref="AK2110:AK2159" si="108">+AA2110</f>
        <v>3</v>
      </c>
      <c r="AL2110" s="34"/>
      <c r="AM2110" s="34"/>
      <c r="AN2110" s="34"/>
      <c r="AO2110" s="34"/>
      <c r="AP2110" s="293">
        <f>MAX(K2110,M2110,O2110,Q2110,S2110,U2110,W2110,Y2110,AA2110,AC2110,AE2110,AG2110,AI2110,AK2110,AM2110,AO2110)*VLOOKUP(I2110,'5.- Instrumental'!$B$6:$O$303,14,FALSE)</f>
        <v>0</v>
      </c>
      <c r="AQ2110" s="356">
        <f>VLOOKUP(C2110,'6.- Insumos'!$B$5:$K$2417,10,FALSE)</f>
        <v>4.4733799999999997</v>
      </c>
      <c r="AR2110" s="293">
        <f t="shared" si="107"/>
        <v>4.4733799999999997</v>
      </c>
      <c r="AS2110" s="293">
        <f t="shared" si="106"/>
        <v>4.4733799999999997</v>
      </c>
      <c r="AU2110" s="357"/>
    </row>
    <row r="2111" spans="2:47" ht="25.5">
      <c r="B2111" s="52">
        <v>2105</v>
      </c>
      <c r="C2111" s="334">
        <v>86886</v>
      </c>
      <c r="D2111" s="81" t="s">
        <v>5906</v>
      </c>
      <c r="E2111" s="55" t="s">
        <v>2329</v>
      </c>
      <c r="F2111" s="55" t="s">
        <v>2330</v>
      </c>
      <c r="G2111" s="54" t="s">
        <v>4422</v>
      </c>
      <c r="H2111" s="54" t="s">
        <v>4422</v>
      </c>
      <c r="I2111" s="54" t="s">
        <v>4422</v>
      </c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>
        <v>1</v>
      </c>
      <c r="AA2111" s="34">
        <v>3</v>
      </c>
      <c r="AB2111" s="34"/>
      <c r="AC2111" s="34"/>
      <c r="AD2111" s="34"/>
      <c r="AE2111" s="34"/>
      <c r="AF2111" s="34"/>
      <c r="AG2111" s="34"/>
      <c r="AH2111" s="34"/>
      <c r="AI2111" s="34"/>
      <c r="AJ2111" s="34">
        <v>1</v>
      </c>
      <c r="AK2111" s="34">
        <f t="shared" si="108"/>
        <v>3</v>
      </c>
      <c r="AL2111" s="34"/>
      <c r="AM2111" s="34"/>
      <c r="AN2111" s="34"/>
      <c r="AO2111" s="34"/>
      <c r="AP2111" s="293">
        <f>MAX(K2111,M2111,O2111,Q2111,S2111,U2111,W2111,Y2111,AA2111,AC2111,AE2111,AG2111,AI2111,AK2111,AM2111,AO2111)*VLOOKUP(I2111,'5.- Instrumental'!$B$6:$O$303,14,FALSE)</f>
        <v>0</v>
      </c>
      <c r="AQ2111" s="356">
        <f>VLOOKUP(C2111,'6.- Insumos'!$B$5:$K$2417,10,FALSE)</f>
        <v>4.4733799999999997</v>
      </c>
      <c r="AR2111" s="293">
        <f t="shared" si="107"/>
        <v>4.4733799999999997</v>
      </c>
      <c r="AS2111" s="293">
        <f t="shared" si="106"/>
        <v>4.4733799999999997</v>
      </c>
      <c r="AU2111" s="357"/>
    </row>
    <row r="2112" spans="2:47" ht="38.25">
      <c r="B2112" s="52">
        <v>2106</v>
      </c>
      <c r="C2112" s="334">
        <v>86890</v>
      </c>
      <c r="D2112" s="81" t="s">
        <v>3907</v>
      </c>
      <c r="E2112" s="55" t="s">
        <v>2329</v>
      </c>
      <c r="F2112" s="55" t="s">
        <v>2330</v>
      </c>
      <c r="G2112" s="54" t="s">
        <v>4422</v>
      </c>
      <c r="H2112" s="54" t="s">
        <v>4422</v>
      </c>
      <c r="I2112" s="54" t="s">
        <v>4422</v>
      </c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>
        <v>1</v>
      </c>
      <c r="AA2112" s="34">
        <v>10</v>
      </c>
      <c r="AB2112" s="34"/>
      <c r="AC2112" s="34"/>
      <c r="AD2112" s="34"/>
      <c r="AE2112" s="34"/>
      <c r="AF2112" s="34"/>
      <c r="AG2112" s="34"/>
      <c r="AH2112" s="34"/>
      <c r="AI2112" s="34"/>
      <c r="AJ2112" s="34">
        <v>1</v>
      </c>
      <c r="AK2112" s="34">
        <f t="shared" si="108"/>
        <v>10</v>
      </c>
      <c r="AL2112" s="34"/>
      <c r="AM2112" s="34"/>
      <c r="AN2112" s="34"/>
      <c r="AO2112" s="34"/>
      <c r="AP2112" s="293">
        <f>MAX(K2112,M2112,O2112,Q2112,S2112,U2112,W2112,Y2112,AA2112,AC2112,AE2112,AG2112,AI2112,AK2112,AM2112,AO2112)*VLOOKUP(I2112,'5.- Instrumental'!$B$6:$O$303,14,FALSE)</f>
        <v>0</v>
      </c>
      <c r="AQ2112" s="356">
        <f>VLOOKUP(C2112,'6.- Insumos'!$B$5:$K$2417,10,FALSE)</f>
        <v>4.4733799999999997</v>
      </c>
      <c r="AR2112" s="293">
        <f t="shared" si="107"/>
        <v>4.4733799999999997</v>
      </c>
      <c r="AS2112" s="293">
        <f t="shared" si="106"/>
        <v>4.4733799999999997</v>
      </c>
      <c r="AU2112" s="357"/>
    </row>
    <row r="2113" spans="2:47" ht="25.5">
      <c r="B2113" s="52">
        <v>2107</v>
      </c>
      <c r="C2113" s="334">
        <v>86900</v>
      </c>
      <c r="D2113" s="361" t="s">
        <v>2634</v>
      </c>
      <c r="E2113" s="55" t="s">
        <v>2329</v>
      </c>
      <c r="F2113" s="55" t="s">
        <v>2330</v>
      </c>
      <c r="G2113" s="54" t="s">
        <v>4422</v>
      </c>
      <c r="H2113" s="54" t="s">
        <v>4422</v>
      </c>
      <c r="I2113" s="54" t="s">
        <v>4422</v>
      </c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>
        <v>1</v>
      </c>
      <c r="AA2113" s="34">
        <v>3</v>
      </c>
      <c r="AB2113" s="34"/>
      <c r="AC2113" s="34"/>
      <c r="AD2113" s="34"/>
      <c r="AE2113" s="34"/>
      <c r="AF2113" s="34"/>
      <c r="AG2113" s="34"/>
      <c r="AH2113" s="34"/>
      <c r="AI2113" s="34"/>
      <c r="AJ2113" s="34">
        <v>1</v>
      </c>
      <c r="AK2113" s="34">
        <f t="shared" si="108"/>
        <v>3</v>
      </c>
      <c r="AL2113" s="34"/>
      <c r="AM2113" s="34"/>
      <c r="AN2113" s="34"/>
      <c r="AO2113" s="34"/>
      <c r="AP2113" s="293">
        <f>MAX(K2113,M2113,O2113,Q2113,S2113,U2113,W2113,Y2113,AA2113,AC2113,AE2113,AG2113,AI2113,AK2113,AM2113,AO2113)*VLOOKUP(I2113,'5.- Instrumental'!$B$6:$O$303,14,FALSE)</f>
        <v>0</v>
      </c>
      <c r="AQ2113" s="356">
        <f>VLOOKUP(C2113,'6.- Insumos'!$B$5:$K$2417,10,FALSE)</f>
        <v>1.4311799999999997</v>
      </c>
      <c r="AR2113" s="293">
        <f t="shared" si="107"/>
        <v>1.4311799999999997</v>
      </c>
      <c r="AS2113" s="293">
        <f t="shared" si="106"/>
        <v>1.4311799999999997</v>
      </c>
      <c r="AU2113" s="357"/>
    </row>
    <row r="2114" spans="2:47" ht="25.5">
      <c r="B2114" s="52">
        <v>2108</v>
      </c>
      <c r="C2114" s="334">
        <v>86901</v>
      </c>
      <c r="D2114" s="81" t="s">
        <v>2635</v>
      </c>
      <c r="E2114" s="55" t="s">
        <v>2329</v>
      </c>
      <c r="F2114" s="55" t="s">
        <v>2330</v>
      </c>
      <c r="G2114" s="54" t="s">
        <v>4422</v>
      </c>
      <c r="H2114" s="54" t="s">
        <v>4422</v>
      </c>
      <c r="I2114" s="54" t="s">
        <v>4422</v>
      </c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>
        <v>1</v>
      </c>
      <c r="AA2114" s="34">
        <v>3</v>
      </c>
      <c r="AB2114" s="34"/>
      <c r="AC2114" s="34"/>
      <c r="AD2114" s="34"/>
      <c r="AE2114" s="34"/>
      <c r="AF2114" s="34"/>
      <c r="AG2114" s="34"/>
      <c r="AH2114" s="34"/>
      <c r="AI2114" s="34"/>
      <c r="AJ2114" s="34">
        <v>1</v>
      </c>
      <c r="AK2114" s="34">
        <f t="shared" si="108"/>
        <v>3</v>
      </c>
      <c r="AL2114" s="34"/>
      <c r="AM2114" s="34"/>
      <c r="AN2114" s="34"/>
      <c r="AO2114" s="34"/>
      <c r="AP2114" s="293">
        <f>MAX(K2114,M2114,O2114,Q2114,S2114,U2114,W2114,Y2114,AA2114,AC2114,AE2114,AG2114,AI2114,AK2114,AM2114,AO2114)*VLOOKUP(I2114,'5.- Instrumental'!$B$6:$O$303,14,FALSE)</f>
        <v>0</v>
      </c>
      <c r="AQ2114" s="356">
        <f>VLOOKUP(C2114,'6.- Insumos'!$B$5:$K$2417,10,FALSE)</f>
        <v>1.4311799999999997</v>
      </c>
      <c r="AR2114" s="293">
        <f t="shared" si="107"/>
        <v>1.4311799999999997</v>
      </c>
      <c r="AS2114" s="293">
        <f t="shared" si="106"/>
        <v>1.4311799999999997</v>
      </c>
      <c r="AU2114" s="357"/>
    </row>
    <row r="2115" spans="2:47" ht="25.5">
      <c r="B2115" s="52">
        <v>2109</v>
      </c>
      <c r="C2115" s="334">
        <v>86906</v>
      </c>
      <c r="D2115" s="81" t="s">
        <v>3908</v>
      </c>
      <c r="E2115" s="55" t="s">
        <v>2329</v>
      </c>
      <c r="F2115" s="55" t="s">
        <v>2330</v>
      </c>
      <c r="G2115" s="54" t="s">
        <v>4422</v>
      </c>
      <c r="H2115" s="54" t="s">
        <v>4422</v>
      </c>
      <c r="I2115" s="54" t="s">
        <v>4422</v>
      </c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>
        <v>1</v>
      </c>
      <c r="AA2115" s="34">
        <v>10</v>
      </c>
      <c r="AB2115" s="34"/>
      <c r="AC2115" s="34"/>
      <c r="AD2115" s="34"/>
      <c r="AE2115" s="34"/>
      <c r="AF2115" s="34"/>
      <c r="AG2115" s="34"/>
      <c r="AH2115" s="34"/>
      <c r="AI2115" s="34"/>
      <c r="AJ2115" s="34">
        <v>1</v>
      </c>
      <c r="AK2115" s="34">
        <f t="shared" si="108"/>
        <v>10</v>
      </c>
      <c r="AL2115" s="34"/>
      <c r="AM2115" s="34"/>
      <c r="AN2115" s="34"/>
      <c r="AO2115" s="34"/>
      <c r="AP2115" s="293">
        <f>MAX(K2115,M2115,O2115,Q2115,S2115,U2115,W2115,Y2115,AA2115,AC2115,AE2115,AG2115,AI2115,AK2115,AM2115,AO2115)*VLOOKUP(I2115,'5.- Instrumental'!$B$6:$O$303,14,FALSE)</f>
        <v>0</v>
      </c>
      <c r="AQ2115" s="356">
        <f>VLOOKUP(C2115,'6.- Insumos'!$B$5:$K$2417,10,FALSE)</f>
        <v>4.4733799999999997</v>
      </c>
      <c r="AR2115" s="293">
        <f t="shared" si="107"/>
        <v>4.4733799999999997</v>
      </c>
      <c r="AS2115" s="293">
        <f t="shared" si="106"/>
        <v>4.4733799999999997</v>
      </c>
      <c r="AU2115" s="357"/>
    </row>
    <row r="2116" spans="2:47" ht="25.5">
      <c r="B2116" s="52">
        <v>2110</v>
      </c>
      <c r="C2116" s="334">
        <v>86920</v>
      </c>
      <c r="D2116" s="361" t="s">
        <v>2636</v>
      </c>
      <c r="E2116" s="55" t="s">
        <v>2784</v>
      </c>
      <c r="F2116" s="55" t="s">
        <v>2785</v>
      </c>
      <c r="G2116" s="54" t="s">
        <v>4422</v>
      </c>
      <c r="H2116" s="54" t="s">
        <v>4422</v>
      </c>
      <c r="I2116" s="54" t="s">
        <v>4422</v>
      </c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>
        <v>1</v>
      </c>
      <c r="AA2116" s="34">
        <v>3</v>
      </c>
      <c r="AB2116" s="34"/>
      <c r="AC2116" s="34"/>
      <c r="AD2116" s="34"/>
      <c r="AE2116" s="34"/>
      <c r="AF2116" s="34"/>
      <c r="AG2116" s="34"/>
      <c r="AH2116" s="34"/>
      <c r="AI2116" s="34"/>
      <c r="AJ2116" s="34">
        <v>1</v>
      </c>
      <c r="AK2116" s="34">
        <f t="shared" si="108"/>
        <v>3</v>
      </c>
      <c r="AL2116" s="34"/>
      <c r="AM2116" s="34"/>
      <c r="AN2116" s="34"/>
      <c r="AO2116" s="34"/>
      <c r="AP2116" s="293">
        <f>MAX(K2116,M2116,O2116,Q2116,S2116,U2116,W2116,Y2116,AA2116,AC2116,AE2116,AG2116,AI2116,AK2116,AM2116,AO2116)*VLOOKUP(I2116,'5.- Instrumental'!$B$6:$O$303,14,FALSE)</f>
        <v>0</v>
      </c>
      <c r="AQ2116" s="356">
        <f>VLOOKUP(C2116,'6.- Insumos'!$B$5:$K$2417,10,FALSE)</f>
        <v>14.17338</v>
      </c>
      <c r="AR2116" s="293">
        <f t="shared" si="107"/>
        <v>14.17338</v>
      </c>
      <c r="AS2116" s="293">
        <f t="shared" si="106"/>
        <v>14.17338</v>
      </c>
      <c r="AU2116" s="357"/>
    </row>
    <row r="2117" spans="2:47" ht="25.5">
      <c r="B2117" s="52">
        <v>2111</v>
      </c>
      <c r="C2117" s="334">
        <v>86922</v>
      </c>
      <c r="D2117" s="81" t="s">
        <v>3909</v>
      </c>
      <c r="E2117" s="55" t="s">
        <v>2784</v>
      </c>
      <c r="F2117" s="55" t="s">
        <v>2785</v>
      </c>
      <c r="G2117" s="54" t="s">
        <v>4422</v>
      </c>
      <c r="H2117" s="54" t="s">
        <v>4422</v>
      </c>
      <c r="I2117" s="54" t="s">
        <v>4422</v>
      </c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>
        <v>1</v>
      </c>
      <c r="AA2117" s="34">
        <v>10</v>
      </c>
      <c r="AB2117" s="34"/>
      <c r="AC2117" s="34"/>
      <c r="AD2117" s="34"/>
      <c r="AE2117" s="34"/>
      <c r="AF2117" s="34"/>
      <c r="AG2117" s="34"/>
      <c r="AH2117" s="34"/>
      <c r="AI2117" s="34"/>
      <c r="AJ2117" s="34">
        <v>1</v>
      </c>
      <c r="AK2117" s="34">
        <f t="shared" si="108"/>
        <v>10</v>
      </c>
      <c r="AL2117" s="34"/>
      <c r="AM2117" s="34"/>
      <c r="AN2117" s="34"/>
      <c r="AO2117" s="34"/>
      <c r="AP2117" s="293">
        <f>MAX(K2117,M2117,O2117,Q2117,S2117,U2117,W2117,Y2117,AA2117,AC2117,AE2117,AG2117,AI2117,AK2117,AM2117,AO2117)*VLOOKUP(I2117,'5.- Instrumental'!$B$6:$O$303,14,FALSE)</f>
        <v>0</v>
      </c>
      <c r="AQ2117" s="356">
        <f>VLOOKUP(C2117,'6.- Insumos'!$B$5:$K$2417,10,FALSE)</f>
        <v>14.17338</v>
      </c>
      <c r="AR2117" s="293">
        <f t="shared" si="107"/>
        <v>14.17338</v>
      </c>
      <c r="AS2117" s="293">
        <f t="shared" si="106"/>
        <v>14.17338</v>
      </c>
      <c r="AU2117" s="357"/>
    </row>
    <row r="2118" spans="2:47" ht="25.5">
      <c r="B2118" s="52">
        <v>2112</v>
      </c>
      <c r="C2118" s="334">
        <v>87015</v>
      </c>
      <c r="D2118" s="81" t="s">
        <v>2637</v>
      </c>
      <c r="E2118" s="55" t="s">
        <v>2784</v>
      </c>
      <c r="F2118" s="55" t="s">
        <v>2785</v>
      </c>
      <c r="G2118" s="54" t="s">
        <v>4422</v>
      </c>
      <c r="H2118" s="54" t="s">
        <v>4422</v>
      </c>
      <c r="I2118" s="54" t="s">
        <v>4422</v>
      </c>
      <c r="J2118" s="34">
        <v>1</v>
      </c>
      <c r="K2118" s="34">
        <v>2</v>
      </c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>
        <v>1</v>
      </c>
      <c r="AA2118" s="34">
        <v>10</v>
      </c>
      <c r="AB2118" s="34"/>
      <c r="AC2118" s="34"/>
      <c r="AD2118" s="34"/>
      <c r="AE2118" s="34"/>
      <c r="AF2118" s="34"/>
      <c r="AG2118" s="34"/>
      <c r="AH2118" s="34"/>
      <c r="AI2118" s="34"/>
      <c r="AJ2118" s="34">
        <v>1</v>
      </c>
      <c r="AK2118" s="34">
        <f t="shared" si="108"/>
        <v>10</v>
      </c>
      <c r="AL2118" s="34"/>
      <c r="AM2118" s="34"/>
      <c r="AN2118" s="34"/>
      <c r="AO2118" s="34"/>
      <c r="AP2118" s="293">
        <f>MAX(K2118,M2118,O2118,Q2118,S2118,U2118,W2118,Y2118,AA2118,AC2118,AE2118,AG2118,AI2118,AK2118,AM2118,AO2118)*VLOOKUP(I2118,'5.- Instrumental'!$B$6:$O$303,14,FALSE)</f>
        <v>0</v>
      </c>
      <c r="AQ2118" s="356">
        <f>VLOOKUP(C2118,'6.- Insumos'!$B$5:$K$2417,10,FALSE)</f>
        <v>14.17338</v>
      </c>
      <c r="AR2118" s="293">
        <f t="shared" si="107"/>
        <v>14.17338</v>
      </c>
      <c r="AS2118" s="293">
        <f t="shared" si="106"/>
        <v>14.17338</v>
      </c>
      <c r="AU2118" s="357"/>
    </row>
    <row r="2119" spans="2:47" ht="25.5">
      <c r="B2119" s="52">
        <v>2113</v>
      </c>
      <c r="C2119" s="334">
        <v>87040</v>
      </c>
      <c r="D2119" s="81" t="s">
        <v>3911</v>
      </c>
      <c r="E2119" s="55" t="s">
        <v>3912</v>
      </c>
      <c r="F2119" s="55" t="s">
        <v>3913</v>
      </c>
      <c r="G2119" s="54" t="s">
        <v>4422</v>
      </c>
      <c r="H2119" s="54" t="s">
        <v>4422</v>
      </c>
      <c r="I2119" s="54" t="s">
        <v>4422</v>
      </c>
      <c r="J2119" s="34">
        <v>1</v>
      </c>
      <c r="K2119" s="34">
        <v>2</v>
      </c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>
        <v>1</v>
      </c>
      <c r="AA2119" s="34">
        <v>15</v>
      </c>
      <c r="AB2119" s="34"/>
      <c r="AC2119" s="34"/>
      <c r="AD2119" s="34"/>
      <c r="AE2119" s="34"/>
      <c r="AF2119" s="34"/>
      <c r="AG2119" s="34"/>
      <c r="AH2119" s="34"/>
      <c r="AI2119" s="34"/>
      <c r="AJ2119" s="34">
        <v>1</v>
      </c>
      <c r="AK2119" s="34">
        <f t="shared" si="108"/>
        <v>15</v>
      </c>
      <c r="AL2119" s="34"/>
      <c r="AM2119" s="34"/>
      <c r="AN2119" s="34"/>
      <c r="AO2119" s="34"/>
      <c r="AP2119" s="293">
        <f>MAX(K2119,M2119,O2119,Q2119,S2119,U2119,W2119,Y2119,AA2119,AC2119,AE2119,AG2119,AI2119,AK2119,AM2119,AO2119)*VLOOKUP(I2119,'5.- Instrumental'!$B$6:$O$303,14,FALSE)</f>
        <v>0</v>
      </c>
      <c r="AQ2119" s="356">
        <f>VLOOKUP(C2119,'6.- Insumos'!$B$5:$K$2417,10,FALSE)</f>
        <v>7.4521113111333319</v>
      </c>
      <c r="AR2119" s="293">
        <f t="shared" si="107"/>
        <v>7.4521113111333319</v>
      </c>
      <c r="AS2119" s="293">
        <f t="shared" si="106"/>
        <v>7.4521113111333319</v>
      </c>
      <c r="AU2119" s="357"/>
    </row>
    <row r="2120" spans="2:47" ht="25.5">
      <c r="B2120" s="52">
        <v>2114</v>
      </c>
      <c r="C2120" s="334">
        <v>87045</v>
      </c>
      <c r="D2120" s="81" t="s">
        <v>3914</v>
      </c>
      <c r="E2120" s="55" t="s">
        <v>3912</v>
      </c>
      <c r="F2120" s="55" t="s">
        <v>3913</v>
      </c>
      <c r="G2120" s="54" t="s">
        <v>4422</v>
      </c>
      <c r="H2120" s="54" t="s">
        <v>4422</v>
      </c>
      <c r="I2120" s="54" t="s">
        <v>4422</v>
      </c>
      <c r="J2120" s="34">
        <v>1</v>
      </c>
      <c r="K2120" s="34">
        <v>2</v>
      </c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>
        <v>1</v>
      </c>
      <c r="AA2120" s="34">
        <v>15</v>
      </c>
      <c r="AB2120" s="34"/>
      <c r="AC2120" s="34"/>
      <c r="AD2120" s="34"/>
      <c r="AE2120" s="34"/>
      <c r="AF2120" s="34"/>
      <c r="AG2120" s="34"/>
      <c r="AH2120" s="34"/>
      <c r="AI2120" s="34"/>
      <c r="AJ2120" s="34">
        <v>1</v>
      </c>
      <c r="AK2120" s="34">
        <f t="shared" si="108"/>
        <v>15</v>
      </c>
      <c r="AL2120" s="34"/>
      <c r="AM2120" s="34"/>
      <c r="AN2120" s="34"/>
      <c r="AO2120" s="34"/>
      <c r="AP2120" s="293">
        <f>MAX(K2120,M2120,O2120,Q2120,S2120,U2120,W2120,Y2120,AA2120,AC2120,AE2120,AG2120,AI2120,AK2120,AM2120,AO2120)*VLOOKUP(I2120,'5.- Instrumental'!$B$6:$O$303,14,FALSE)</f>
        <v>0</v>
      </c>
      <c r="AQ2120" s="356">
        <f>VLOOKUP(C2120,'6.- Insumos'!$B$5:$K$2417,10,FALSE)</f>
        <v>7.4521113111333319</v>
      </c>
      <c r="AR2120" s="293">
        <f t="shared" si="107"/>
        <v>7.4521113111333319</v>
      </c>
      <c r="AS2120" s="293">
        <f t="shared" si="106"/>
        <v>7.4521113111333319</v>
      </c>
      <c r="AU2120" s="357"/>
    </row>
    <row r="2121" spans="2:47" ht="25.5">
      <c r="B2121" s="52">
        <v>2115</v>
      </c>
      <c r="C2121" s="334">
        <v>87046</v>
      </c>
      <c r="D2121" s="361" t="s">
        <v>3915</v>
      </c>
      <c r="E2121" s="55" t="s">
        <v>3912</v>
      </c>
      <c r="F2121" s="55" t="s">
        <v>3913</v>
      </c>
      <c r="G2121" s="54" t="s">
        <v>4422</v>
      </c>
      <c r="H2121" s="54" t="s">
        <v>4422</v>
      </c>
      <c r="I2121" s="54" t="s">
        <v>4422</v>
      </c>
      <c r="J2121" s="34">
        <v>1</v>
      </c>
      <c r="K2121" s="34">
        <v>2</v>
      </c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>
        <v>1</v>
      </c>
      <c r="AA2121" s="34">
        <v>15</v>
      </c>
      <c r="AB2121" s="34"/>
      <c r="AC2121" s="34"/>
      <c r="AD2121" s="34"/>
      <c r="AE2121" s="34"/>
      <c r="AF2121" s="34"/>
      <c r="AG2121" s="34"/>
      <c r="AH2121" s="34"/>
      <c r="AI2121" s="34"/>
      <c r="AJ2121" s="34">
        <v>1</v>
      </c>
      <c r="AK2121" s="34">
        <f t="shared" si="108"/>
        <v>15</v>
      </c>
      <c r="AL2121" s="34"/>
      <c r="AM2121" s="34"/>
      <c r="AN2121" s="34"/>
      <c r="AO2121" s="34"/>
      <c r="AP2121" s="293">
        <f>MAX(K2121,M2121,O2121,Q2121,S2121,U2121,W2121,Y2121,AA2121,AC2121,AE2121,AG2121,AI2121,AK2121,AM2121,AO2121)*VLOOKUP(I2121,'5.- Instrumental'!$B$6:$O$303,14,FALSE)</f>
        <v>0</v>
      </c>
      <c r="AQ2121" s="356">
        <f>VLOOKUP(C2121,'6.- Insumos'!$B$5:$K$2417,10,FALSE)</f>
        <v>7.4521113111333319</v>
      </c>
      <c r="AR2121" s="293">
        <f t="shared" si="107"/>
        <v>7.4521113111333319</v>
      </c>
      <c r="AS2121" s="293">
        <f t="shared" si="106"/>
        <v>7.4521113111333319</v>
      </c>
      <c r="AU2121" s="357"/>
    </row>
    <row r="2122" spans="2:47" ht="25.5">
      <c r="B2122" s="52">
        <v>2116</v>
      </c>
      <c r="C2122" s="334">
        <v>87070</v>
      </c>
      <c r="D2122" s="81" t="s">
        <v>2638</v>
      </c>
      <c r="E2122" s="55" t="s">
        <v>3912</v>
      </c>
      <c r="F2122" s="55" t="s">
        <v>3913</v>
      </c>
      <c r="G2122" s="54" t="s">
        <v>4422</v>
      </c>
      <c r="H2122" s="54" t="s">
        <v>4422</v>
      </c>
      <c r="I2122" s="54" t="s">
        <v>4422</v>
      </c>
      <c r="J2122" s="34">
        <v>1</v>
      </c>
      <c r="K2122" s="34">
        <v>2</v>
      </c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>
        <v>1</v>
      </c>
      <c r="AA2122" s="34">
        <v>15</v>
      </c>
      <c r="AB2122" s="34"/>
      <c r="AC2122" s="34"/>
      <c r="AD2122" s="34"/>
      <c r="AE2122" s="34"/>
      <c r="AF2122" s="34"/>
      <c r="AG2122" s="34"/>
      <c r="AH2122" s="34"/>
      <c r="AI2122" s="34"/>
      <c r="AJ2122" s="34">
        <v>1</v>
      </c>
      <c r="AK2122" s="34">
        <f t="shared" si="108"/>
        <v>15</v>
      </c>
      <c r="AL2122" s="34"/>
      <c r="AM2122" s="34"/>
      <c r="AN2122" s="34"/>
      <c r="AO2122" s="34"/>
      <c r="AP2122" s="293">
        <f>MAX(K2122,M2122,O2122,Q2122,S2122,U2122,W2122,Y2122,AA2122,AC2122,AE2122,AG2122,AI2122,AK2122,AM2122,AO2122)*VLOOKUP(I2122,'5.- Instrumental'!$B$6:$O$303,14,FALSE)</f>
        <v>0</v>
      </c>
      <c r="AQ2122" s="356">
        <f>VLOOKUP(C2122,'6.- Insumos'!$B$5:$K$2417,10,FALSE)</f>
        <v>7.4521113111333319</v>
      </c>
      <c r="AR2122" s="293">
        <f t="shared" si="107"/>
        <v>7.4521113111333319</v>
      </c>
      <c r="AS2122" s="293">
        <f t="shared" si="106"/>
        <v>7.4521113111333319</v>
      </c>
      <c r="AU2122" s="357"/>
    </row>
    <row r="2123" spans="2:47" ht="25.5">
      <c r="B2123" s="52">
        <v>2117</v>
      </c>
      <c r="C2123" s="334">
        <v>87086</v>
      </c>
      <c r="D2123" s="81" t="s">
        <v>3916</v>
      </c>
      <c r="E2123" s="55" t="s">
        <v>3912</v>
      </c>
      <c r="F2123" s="55" t="s">
        <v>3913</v>
      </c>
      <c r="G2123" s="54" t="s">
        <v>4422</v>
      </c>
      <c r="H2123" s="54" t="s">
        <v>4422</v>
      </c>
      <c r="I2123" s="54" t="s">
        <v>4422</v>
      </c>
      <c r="J2123" s="34">
        <v>1</v>
      </c>
      <c r="K2123" s="34">
        <v>2</v>
      </c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>
        <v>1</v>
      </c>
      <c r="AA2123" s="34">
        <v>15</v>
      </c>
      <c r="AB2123" s="34"/>
      <c r="AC2123" s="34"/>
      <c r="AD2123" s="34"/>
      <c r="AE2123" s="34"/>
      <c r="AF2123" s="34"/>
      <c r="AG2123" s="34"/>
      <c r="AH2123" s="34"/>
      <c r="AI2123" s="34"/>
      <c r="AJ2123" s="34">
        <v>1</v>
      </c>
      <c r="AK2123" s="34">
        <f t="shared" si="108"/>
        <v>15</v>
      </c>
      <c r="AL2123" s="34"/>
      <c r="AM2123" s="34"/>
      <c r="AN2123" s="34"/>
      <c r="AO2123" s="34"/>
      <c r="AP2123" s="293">
        <f>MAX(K2123,M2123,O2123,Q2123,S2123,U2123,W2123,Y2123,AA2123,AC2123,AE2123,AG2123,AI2123,AK2123,AM2123,AO2123)*VLOOKUP(I2123,'5.- Instrumental'!$B$6:$O$303,14,FALSE)</f>
        <v>0</v>
      </c>
      <c r="AQ2123" s="356">
        <f>VLOOKUP(C2123,'6.- Insumos'!$B$5:$K$2417,10,FALSE)</f>
        <v>7.4521113111333319</v>
      </c>
      <c r="AR2123" s="293">
        <f t="shared" si="107"/>
        <v>7.4521113111333319</v>
      </c>
      <c r="AS2123" s="293">
        <f t="shared" si="106"/>
        <v>7.4521113111333319</v>
      </c>
      <c r="AU2123" s="357"/>
    </row>
    <row r="2124" spans="2:47" ht="25.5">
      <c r="B2124" s="52">
        <v>2118</v>
      </c>
      <c r="C2124" s="334">
        <v>87087</v>
      </c>
      <c r="D2124" s="368" t="s">
        <v>3917</v>
      </c>
      <c r="E2124" s="55" t="s">
        <v>3912</v>
      </c>
      <c r="F2124" s="55" t="s">
        <v>3913</v>
      </c>
      <c r="G2124" s="54" t="s">
        <v>4422</v>
      </c>
      <c r="H2124" s="54" t="s">
        <v>4422</v>
      </c>
      <c r="I2124" s="54" t="s">
        <v>4422</v>
      </c>
      <c r="J2124" s="34">
        <v>1</v>
      </c>
      <c r="K2124" s="34">
        <v>2</v>
      </c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>
        <v>1</v>
      </c>
      <c r="AA2124" s="34">
        <v>15</v>
      </c>
      <c r="AB2124" s="34"/>
      <c r="AC2124" s="34"/>
      <c r="AD2124" s="34"/>
      <c r="AE2124" s="34"/>
      <c r="AF2124" s="34"/>
      <c r="AG2124" s="34"/>
      <c r="AH2124" s="34"/>
      <c r="AI2124" s="34"/>
      <c r="AJ2124" s="34">
        <v>1</v>
      </c>
      <c r="AK2124" s="34">
        <f t="shared" si="108"/>
        <v>15</v>
      </c>
      <c r="AL2124" s="34"/>
      <c r="AM2124" s="34"/>
      <c r="AN2124" s="34"/>
      <c r="AO2124" s="34"/>
      <c r="AP2124" s="293">
        <f>MAX(K2124,M2124,O2124,Q2124,S2124,U2124,W2124,Y2124,AA2124,AC2124,AE2124,AG2124,AI2124,AK2124,AM2124,AO2124)*VLOOKUP(I2124,'5.- Instrumental'!$B$6:$O$303,14,FALSE)</f>
        <v>0</v>
      </c>
      <c r="AQ2124" s="356">
        <f>VLOOKUP(C2124,'6.- Insumos'!$B$5:$K$2417,10,FALSE)</f>
        <v>7.4521113111333319</v>
      </c>
      <c r="AR2124" s="293">
        <f t="shared" si="107"/>
        <v>7.4521113111333319</v>
      </c>
      <c r="AS2124" s="293">
        <f t="shared" si="106"/>
        <v>7.4521113111333319</v>
      </c>
      <c r="AU2124" s="357"/>
    </row>
    <row r="2125" spans="2:47" ht="25.5">
      <c r="B2125" s="52">
        <v>2119</v>
      </c>
      <c r="C2125" s="334">
        <v>87101</v>
      </c>
      <c r="D2125" s="81" t="s">
        <v>3918</v>
      </c>
      <c r="E2125" s="55" t="s">
        <v>3912</v>
      </c>
      <c r="F2125" s="55" t="s">
        <v>3913</v>
      </c>
      <c r="G2125" s="54" t="s">
        <v>4422</v>
      </c>
      <c r="H2125" s="54" t="s">
        <v>4422</v>
      </c>
      <c r="I2125" s="54" t="s">
        <v>4422</v>
      </c>
      <c r="J2125" s="34">
        <v>1</v>
      </c>
      <c r="K2125" s="34">
        <v>2</v>
      </c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>
        <v>1</v>
      </c>
      <c r="AA2125" s="34">
        <v>15</v>
      </c>
      <c r="AB2125" s="34"/>
      <c r="AC2125" s="34"/>
      <c r="AD2125" s="34"/>
      <c r="AE2125" s="34"/>
      <c r="AF2125" s="34"/>
      <c r="AG2125" s="34"/>
      <c r="AH2125" s="34"/>
      <c r="AI2125" s="34"/>
      <c r="AJ2125" s="34">
        <v>1</v>
      </c>
      <c r="AK2125" s="34">
        <f t="shared" si="108"/>
        <v>15</v>
      </c>
      <c r="AL2125" s="34"/>
      <c r="AM2125" s="34"/>
      <c r="AN2125" s="34"/>
      <c r="AO2125" s="34"/>
      <c r="AP2125" s="293">
        <f>MAX(K2125,M2125,O2125,Q2125,S2125,U2125,W2125,Y2125,AA2125,AC2125,AE2125,AG2125,AI2125,AK2125,AM2125,AO2125)*VLOOKUP(I2125,'5.- Instrumental'!$B$6:$O$303,14,FALSE)</f>
        <v>0</v>
      </c>
      <c r="AQ2125" s="356">
        <f>VLOOKUP(C2125,'6.- Insumos'!$B$5:$K$2417,10,FALSE)</f>
        <v>1.7274829999999999</v>
      </c>
      <c r="AR2125" s="293">
        <f t="shared" si="107"/>
        <v>1.7274829999999999</v>
      </c>
      <c r="AS2125" s="293">
        <f t="shared" si="106"/>
        <v>1.7274829999999999</v>
      </c>
      <c r="AU2125" s="357"/>
    </row>
    <row r="2126" spans="2:47" ht="25.5">
      <c r="B2126" s="52">
        <v>2120</v>
      </c>
      <c r="C2126" s="334">
        <v>87102</v>
      </c>
      <c r="D2126" s="361" t="s">
        <v>2639</v>
      </c>
      <c r="E2126" s="55" t="s">
        <v>3912</v>
      </c>
      <c r="F2126" s="55" t="s">
        <v>3913</v>
      </c>
      <c r="G2126" s="54" t="s">
        <v>4422</v>
      </c>
      <c r="H2126" s="54" t="s">
        <v>4422</v>
      </c>
      <c r="I2126" s="54" t="s">
        <v>4422</v>
      </c>
      <c r="J2126" s="34">
        <v>1</v>
      </c>
      <c r="K2126" s="34">
        <v>2</v>
      </c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>
        <v>1</v>
      </c>
      <c r="AA2126" s="34">
        <v>15</v>
      </c>
      <c r="AB2126" s="34"/>
      <c r="AC2126" s="34"/>
      <c r="AD2126" s="34"/>
      <c r="AE2126" s="34"/>
      <c r="AF2126" s="34"/>
      <c r="AG2126" s="34"/>
      <c r="AH2126" s="34"/>
      <c r="AI2126" s="34"/>
      <c r="AJ2126" s="34">
        <v>1</v>
      </c>
      <c r="AK2126" s="34">
        <f t="shared" si="108"/>
        <v>15</v>
      </c>
      <c r="AL2126" s="34"/>
      <c r="AM2126" s="34"/>
      <c r="AN2126" s="34"/>
      <c r="AO2126" s="34"/>
      <c r="AP2126" s="293">
        <f>MAX(K2126,M2126,O2126,Q2126,S2126,U2126,W2126,Y2126,AA2126,AC2126,AE2126,AG2126,AI2126,AK2126,AM2126,AO2126)*VLOOKUP(I2126,'5.- Instrumental'!$B$6:$O$303,14,FALSE)</f>
        <v>0</v>
      </c>
      <c r="AQ2126" s="356">
        <f>VLOOKUP(C2126,'6.- Insumos'!$B$5:$K$2417,10,FALSE)</f>
        <v>1.7274829999999999</v>
      </c>
      <c r="AR2126" s="293">
        <f t="shared" si="107"/>
        <v>1.7274829999999999</v>
      </c>
      <c r="AS2126" s="293">
        <f t="shared" si="106"/>
        <v>1.7274829999999999</v>
      </c>
      <c r="AU2126" s="357"/>
    </row>
    <row r="2127" spans="2:47" ht="25.5">
      <c r="B2127" s="52">
        <v>2121</v>
      </c>
      <c r="C2127" s="334">
        <v>87115</v>
      </c>
      <c r="D2127" s="368" t="s">
        <v>3919</v>
      </c>
      <c r="E2127" s="55" t="s">
        <v>3912</v>
      </c>
      <c r="F2127" s="55" t="s">
        <v>3913</v>
      </c>
      <c r="G2127" s="54" t="s">
        <v>4422</v>
      </c>
      <c r="H2127" s="54" t="s">
        <v>4422</v>
      </c>
      <c r="I2127" s="54" t="s">
        <v>4422</v>
      </c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>
        <v>1</v>
      </c>
      <c r="AA2127" s="34">
        <v>5</v>
      </c>
      <c r="AB2127" s="34"/>
      <c r="AC2127" s="34"/>
      <c r="AD2127" s="34"/>
      <c r="AE2127" s="34"/>
      <c r="AF2127" s="34"/>
      <c r="AG2127" s="34"/>
      <c r="AH2127" s="34"/>
      <c r="AI2127" s="34"/>
      <c r="AJ2127" s="34">
        <v>1</v>
      </c>
      <c r="AK2127" s="34">
        <f t="shared" si="108"/>
        <v>5</v>
      </c>
      <c r="AL2127" s="34"/>
      <c r="AM2127" s="34"/>
      <c r="AN2127" s="34"/>
      <c r="AO2127" s="34"/>
      <c r="AP2127" s="293">
        <f>MAX(K2127,M2127,O2127,Q2127,S2127,U2127,W2127,Y2127,AA2127,AC2127,AE2127,AG2127,AI2127,AK2127,AM2127,AO2127)*VLOOKUP(I2127,'5.- Instrumental'!$B$6:$O$303,14,FALSE)</f>
        <v>0</v>
      </c>
      <c r="AQ2127" s="356">
        <f>VLOOKUP(C2127,'6.- Insumos'!$B$5:$K$2417,10,FALSE)</f>
        <v>1.9835559999999999</v>
      </c>
      <c r="AR2127" s="293">
        <f t="shared" si="107"/>
        <v>1.9835559999999999</v>
      </c>
      <c r="AS2127" s="293">
        <f t="shared" si="106"/>
        <v>1.9835559999999999</v>
      </c>
      <c r="AU2127" s="357"/>
    </row>
    <row r="2128" spans="2:47" ht="25.5">
      <c r="B2128" s="52">
        <v>2122</v>
      </c>
      <c r="C2128" s="334">
        <v>87116</v>
      </c>
      <c r="D2128" s="361" t="s">
        <v>2640</v>
      </c>
      <c r="E2128" s="55" t="s">
        <v>3912</v>
      </c>
      <c r="F2128" s="55" t="s">
        <v>3913</v>
      </c>
      <c r="G2128" s="54" t="s">
        <v>4422</v>
      </c>
      <c r="H2128" s="54" t="s">
        <v>4422</v>
      </c>
      <c r="I2128" s="54" t="s">
        <v>4422</v>
      </c>
      <c r="J2128" s="34">
        <v>1</v>
      </c>
      <c r="K2128" s="34">
        <v>2</v>
      </c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>
        <v>1</v>
      </c>
      <c r="AA2128" s="34">
        <v>15</v>
      </c>
      <c r="AB2128" s="34"/>
      <c r="AC2128" s="34"/>
      <c r="AD2128" s="34"/>
      <c r="AE2128" s="34"/>
      <c r="AF2128" s="34"/>
      <c r="AG2128" s="34"/>
      <c r="AH2128" s="34"/>
      <c r="AI2128" s="34"/>
      <c r="AJ2128" s="34">
        <v>1</v>
      </c>
      <c r="AK2128" s="34">
        <f t="shared" si="108"/>
        <v>15</v>
      </c>
      <c r="AL2128" s="34"/>
      <c r="AM2128" s="34"/>
      <c r="AN2128" s="34"/>
      <c r="AO2128" s="34"/>
      <c r="AP2128" s="293">
        <f>MAX(K2128,M2128,O2128,Q2128,S2128,U2128,W2128,Y2128,AA2128,AC2128,AE2128,AG2128,AI2128,AK2128,AM2128,AO2128)*VLOOKUP(I2128,'5.- Instrumental'!$B$6:$O$303,14,FALSE)</f>
        <v>0</v>
      </c>
      <c r="AQ2128" s="356">
        <f>VLOOKUP(C2128,'6.- Insumos'!$B$5:$K$2417,10,FALSE)</f>
        <v>7.4521113111333319</v>
      </c>
      <c r="AR2128" s="293">
        <f t="shared" si="107"/>
        <v>7.4521113111333319</v>
      </c>
      <c r="AS2128" s="293">
        <f t="shared" si="106"/>
        <v>7.4521113111333319</v>
      </c>
      <c r="AU2128" s="357"/>
    </row>
    <row r="2129" spans="2:47" ht="25.5">
      <c r="B2129" s="52">
        <v>2123</v>
      </c>
      <c r="C2129" s="334">
        <v>87161</v>
      </c>
      <c r="D2129" s="368" t="s">
        <v>3920</v>
      </c>
      <c r="E2129" s="55" t="s">
        <v>3912</v>
      </c>
      <c r="F2129" s="55" t="s">
        <v>3913</v>
      </c>
      <c r="G2129" s="54" t="s">
        <v>4422</v>
      </c>
      <c r="H2129" s="54" t="s">
        <v>4422</v>
      </c>
      <c r="I2129" s="54" t="s">
        <v>4422</v>
      </c>
      <c r="J2129" s="34">
        <v>1</v>
      </c>
      <c r="K2129" s="34">
        <v>2</v>
      </c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>
        <v>1</v>
      </c>
      <c r="AA2129" s="34">
        <v>15</v>
      </c>
      <c r="AB2129" s="34"/>
      <c r="AC2129" s="34"/>
      <c r="AD2129" s="34"/>
      <c r="AE2129" s="34"/>
      <c r="AF2129" s="34"/>
      <c r="AG2129" s="34"/>
      <c r="AH2129" s="34"/>
      <c r="AI2129" s="34"/>
      <c r="AJ2129" s="34">
        <v>1</v>
      </c>
      <c r="AK2129" s="34">
        <f t="shared" si="108"/>
        <v>15</v>
      </c>
      <c r="AL2129" s="34"/>
      <c r="AM2129" s="34"/>
      <c r="AN2129" s="34"/>
      <c r="AO2129" s="34"/>
      <c r="AP2129" s="293">
        <f>MAX(K2129,M2129,O2129,Q2129,S2129,U2129,W2129,Y2129,AA2129,AC2129,AE2129,AG2129,AI2129,AK2129,AM2129,AO2129)*VLOOKUP(I2129,'5.- Instrumental'!$B$6:$O$303,14,FALSE)</f>
        <v>0</v>
      </c>
      <c r="AQ2129" s="356">
        <f>VLOOKUP(C2129,'6.- Insumos'!$B$5:$K$2417,10,FALSE)</f>
        <v>7.4521113111333319</v>
      </c>
      <c r="AR2129" s="293">
        <f t="shared" si="107"/>
        <v>7.4521113111333319</v>
      </c>
      <c r="AS2129" s="293">
        <f t="shared" si="106"/>
        <v>7.4521113111333319</v>
      </c>
      <c r="AU2129" s="357"/>
    </row>
    <row r="2130" spans="2:47" ht="25.5">
      <c r="B2130" s="52">
        <v>2124</v>
      </c>
      <c r="C2130" s="334">
        <v>87172</v>
      </c>
      <c r="D2130" s="81" t="s">
        <v>3921</v>
      </c>
      <c r="E2130" s="55" t="s">
        <v>3912</v>
      </c>
      <c r="F2130" s="55" t="s">
        <v>3913</v>
      </c>
      <c r="G2130" s="54" t="s">
        <v>4422</v>
      </c>
      <c r="H2130" s="54" t="s">
        <v>4422</v>
      </c>
      <c r="I2130" s="54" t="s">
        <v>4422</v>
      </c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>
        <v>1</v>
      </c>
      <c r="AA2130" s="34">
        <v>5</v>
      </c>
      <c r="AB2130" s="34"/>
      <c r="AC2130" s="34"/>
      <c r="AD2130" s="34"/>
      <c r="AE2130" s="34"/>
      <c r="AF2130" s="34"/>
      <c r="AG2130" s="34"/>
      <c r="AH2130" s="34"/>
      <c r="AI2130" s="34"/>
      <c r="AJ2130" s="34">
        <v>1</v>
      </c>
      <c r="AK2130" s="34">
        <f t="shared" si="108"/>
        <v>5</v>
      </c>
      <c r="AL2130" s="34"/>
      <c r="AM2130" s="34"/>
      <c r="AN2130" s="34"/>
      <c r="AO2130" s="34"/>
      <c r="AP2130" s="293">
        <f>MAX(K2130,M2130,O2130,Q2130,S2130,U2130,W2130,Y2130,AA2130,AC2130,AE2130,AG2130,AI2130,AK2130,AM2130,AO2130)*VLOOKUP(I2130,'5.- Instrumental'!$B$6:$O$303,14,FALSE)</f>
        <v>0</v>
      </c>
      <c r="AQ2130" s="356">
        <f>VLOOKUP(C2130,'6.- Insumos'!$B$5:$K$2417,10,FALSE)</f>
        <v>0.70840999999999998</v>
      </c>
      <c r="AR2130" s="293">
        <f t="shared" si="107"/>
        <v>0.70840999999999998</v>
      </c>
      <c r="AS2130" s="293">
        <f t="shared" si="106"/>
        <v>0.70840999999999998</v>
      </c>
      <c r="AU2130" s="357"/>
    </row>
    <row r="2131" spans="2:47" ht="25.5">
      <c r="B2131" s="52">
        <v>2125</v>
      </c>
      <c r="C2131" s="334">
        <v>87177</v>
      </c>
      <c r="D2131" s="361" t="s">
        <v>2641</v>
      </c>
      <c r="E2131" s="55" t="s">
        <v>3912</v>
      </c>
      <c r="F2131" s="55" t="s">
        <v>3913</v>
      </c>
      <c r="G2131" s="54" t="s">
        <v>4422</v>
      </c>
      <c r="H2131" s="54" t="s">
        <v>4422</v>
      </c>
      <c r="I2131" s="54" t="s">
        <v>4422</v>
      </c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>
        <v>1</v>
      </c>
      <c r="AA2131" s="34">
        <v>5</v>
      </c>
      <c r="AB2131" s="34"/>
      <c r="AC2131" s="34"/>
      <c r="AD2131" s="34"/>
      <c r="AE2131" s="34"/>
      <c r="AF2131" s="34"/>
      <c r="AG2131" s="34"/>
      <c r="AH2131" s="34"/>
      <c r="AI2131" s="34"/>
      <c r="AJ2131" s="34">
        <v>1</v>
      </c>
      <c r="AK2131" s="34">
        <f t="shared" si="108"/>
        <v>5</v>
      </c>
      <c r="AL2131" s="34"/>
      <c r="AM2131" s="34"/>
      <c r="AN2131" s="34"/>
      <c r="AO2131" s="34"/>
      <c r="AP2131" s="293">
        <f>MAX(K2131,M2131,O2131,Q2131,S2131,U2131,W2131,Y2131,AA2131,AC2131,AE2131,AG2131,AI2131,AK2131,AM2131,AO2131)*VLOOKUP(I2131,'5.- Instrumental'!$B$6:$O$303,14,FALSE)</f>
        <v>0</v>
      </c>
      <c r="AQ2131" s="356">
        <f>VLOOKUP(C2131,'6.- Insumos'!$B$5:$K$2417,10,FALSE)</f>
        <v>3.9732599999999998</v>
      </c>
      <c r="AR2131" s="293">
        <f t="shared" si="107"/>
        <v>3.9732599999999998</v>
      </c>
      <c r="AS2131" s="293">
        <f t="shared" si="106"/>
        <v>3.9732599999999998</v>
      </c>
      <c r="AU2131" s="357"/>
    </row>
    <row r="2132" spans="2:47" ht="25.5">
      <c r="B2132" s="52">
        <v>2126</v>
      </c>
      <c r="C2132" s="334">
        <v>87179</v>
      </c>
      <c r="D2132" s="368" t="s">
        <v>3922</v>
      </c>
      <c r="E2132" s="55" t="s">
        <v>3912</v>
      </c>
      <c r="F2132" s="55" t="s">
        <v>3913</v>
      </c>
      <c r="G2132" s="54" t="s">
        <v>4422</v>
      </c>
      <c r="H2132" s="54" t="s">
        <v>4422</v>
      </c>
      <c r="I2132" s="54" t="s">
        <v>4422</v>
      </c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>
        <v>1</v>
      </c>
      <c r="AA2132" s="34">
        <v>5</v>
      </c>
      <c r="AB2132" s="34"/>
      <c r="AC2132" s="34"/>
      <c r="AD2132" s="34"/>
      <c r="AE2132" s="34"/>
      <c r="AF2132" s="34"/>
      <c r="AG2132" s="34"/>
      <c r="AH2132" s="34"/>
      <c r="AI2132" s="34"/>
      <c r="AJ2132" s="34">
        <v>1</v>
      </c>
      <c r="AK2132" s="34">
        <f t="shared" si="108"/>
        <v>5</v>
      </c>
      <c r="AL2132" s="34"/>
      <c r="AM2132" s="34"/>
      <c r="AN2132" s="34"/>
      <c r="AO2132" s="34"/>
      <c r="AP2132" s="293">
        <f>MAX(K2132,M2132,O2132,Q2132,S2132,U2132,W2132,Y2132,AA2132,AC2132,AE2132,AG2132,AI2132,AK2132,AM2132,AO2132)*VLOOKUP(I2132,'5.- Instrumental'!$B$6:$O$303,14,FALSE)</f>
        <v>0</v>
      </c>
      <c r="AQ2132" s="356">
        <f>VLOOKUP(C2132,'6.- Insumos'!$B$5:$K$2417,10,FALSE)</f>
        <v>1.0442</v>
      </c>
      <c r="AR2132" s="293">
        <f t="shared" si="107"/>
        <v>1.0442</v>
      </c>
      <c r="AS2132" s="293">
        <f t="shared" si="106"/>
        <v>1.0442</v>
      </c>
      <c r="AU2132" s="357"/>
    </row>
    <row r="2133" spans="2:47" ht="25.5">
      <c r="B2133" s="52">
        <v>2127</v>
      </c>
      <c r="C2133" s="334">
        <v>87180</v>
      </c>
      <c r="D2133" s="368" t="s">
        <v>3923</v>
      </c>
      <c r="E2133" s="55" t="s">
        <v>3912</v>
      </c>
      <c r="F2133" s="55" t="s">
        <v>3913</v>
      </c>
      <c r="G2133" s="54" t="s">
        <v>4422</v>
      </c>
      <c r="H2133" s="54" t="s">
        <v>4422</v>
      </c>
      <c r="I2133" s="54" t="s">
        <v>4422</v>
      </c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>
        <v>1</v>
      </c>
      <c r="AA2133" s="34">
        <v>5</v>
      </c>
      <c r="AB2133" s="34"/>
      <c r="AC2133" s="34"/>
      <c r="AD2133" s="34"/>
      <c r="AE2133" s="34"/>
      <c r="AF2133" s="34"/>
      <c r="AG2133" s="34"/>
      <c r="AH2133" s="34"/>
      <c r="AI2133" s="34"/>
      <c r="AJ2133" s="34">
        <v>1</v>
      </c>
      <c r="AK2133" s="34">
        <f t="shared" si="108"/>
        <v>5</v>
      </c>
      <c r="AL2133" s="34"/>
      <c r="AM2133" s="34"/>
      <c r="AN2133" s="34"/>
      <c r="AO2133" s="34"/>
      <c r="AP2133" s="293">
        <f>MAX(K2133,M2133,O2133,Q2133,S2133,U2133,W2133,Y2133,AA2133,AC2133,AE2133,AG2133,AI2133,AK2133,AM2133,AO2133)*VLOOKUP(I2133,'5.- Instrumental'!$B$6:$O$303,14,FALSE)</f>
        <v>0</v>
      </c>
      <c r="AQ2133" s="356">
        <f>VLOOKUP(C2133,'6.- Insumos'!$B$5:$K$2417,10,FALSE)</f>
        <v>3.6899499999999996</v>
      </c>
      <c r="AR2133" s="293">
        <f t="shared" si="107"/>
        <v>3.6899499999999996</v>
      </c>
      <c r="AS2133" s="293">
        <f t="shared" si="106"/>
        <v>3.6899499999999996</v>
      </c>
      <c r="AU2133" s="357"/>
    </row>
    <row r="2134" spans="2:47" ht="25.5">
      <c r="B2134" s="52">
        <v>2128</v>
      </c>
      <c r="C2134" s="334">
        <v>87184</v>
      </c>
      <c r="D2134" s="361" t="s">
        <v>2642</v>
      </c>
      <c r="E2134" s="55" t="s">
        <v>3912</v>
      </c>
      <c r="F2134" s="55" t="s">
        <v>3913</v>
      </c>
      <c r="G2134" s="54" t="s">
        <v>4422</v>
      </c>
      <c r="H2134" s="54" t="s">
        <v>4422</v>
      </c>
      <c r="I2134" s="54" t="s">
        <v>4422</v>
      </c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>
        <v>1</v>
      </c>
      <c r="AA2134" s="34">
        <v>5</v>
      </c>
      <c r="AB2134" s="34"/>
      <c r="AC2134" s="34"/>
      <c r="AD2134" s="34"/>
      <c r="AE2134" s="34"/>
      <c r="AF2134" s="34"/>
      <c r="AG2134" s="34"/>
      <c r="AH2134" s="34"/>
      <c r="AI2134" s="34"/>
      <c r="AJ2134" s="34">
        <v>1</v>
      </c>
      <c r="AK2134" s="34">
        <f t="shared" si="108"/>
        <v>5</v>
      </c>
      <c r="AL2134" s="34"/>
      <c r="AM2134" s="34"/>
      <c r="AN2134" s="34"/>
      <c r="AO2134" s="34"/>
      <c r="AP2134" s="293">
        <f>MAX(K2134,M2134,O2134,Q2134,S2134,U2134,W2134,Y2134,AA2134,AC2134,AE2134,AG2134,AI2134,AK2134,AM2134,AO2134)*VLOOKUP(I2134,'5.- Instrumental'!$B$6:$O$303,14,FALSE)</f>
        <v>0</v>
      </c>
      <c r="AQ2134" s="356">
        <f>VLOOKUP(C2134,'6.- Insumos'!$B$5:$K$2417,10,FALSE)</f>
        <v>7.4521113111333319</v>
      </c>
      <c r="AR2134" s="293">
        <f t="shared" si="107"/>
        <v>7.4521113111333319</v>
      </c>
      <c r="AS2134" s="293">
        <f t="shared" si="106"/>
        <v>7.4521113111333319</v>
      </c>
      <c r="AU2134" s="357"/>
    </row>
    <row r="2135" spans="2:47" ht="25.5">
      <c r="B2135" s="52">
        <v>2129</v>
      </c>
      <c r="C2135" s="334">
        <v>87190</v>
      </c>
      <c r="D2135" s="81" t="s">
        <v>2643</v>
      </c>
      <c r="E2135" s="55" t="s">
        <v>3912</v>
      </c>
      <c r="F2135" s="55" t="s">
        <v>3913</v>
      </c>
      <c r="G2135" s="54" t="s">
        <v>4422</v>
      </c>
      <c r="H2135" s="54" t="s">
        <v>4422</v>
      </c>
      <c r="I2135" s="54" t="s">
        <v>4422</v>
      </c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>
        <v>1</v>
      </c>
      <c r="AA2135" s="34">
        <v>15</v>
      </c>
      <c r="AB2135" s="34"/>
      <c r="AC2135" s="34"/>
      <c r="AD2135" s="34"/>
      <c r="AE2135" s="34"/>
      <c r="AF2135" s="34"/>
      <c r="AG2135" s="34"/>
      <c r="AH2135" s="34"/>
      <c r="AI2135" s="34"/>
      <c r="AJ2135" s="34">
        <v>1</v>
      </c>
      <c r="AK2135" s="34">
        <f t="shared" si="108"/>
        <v>15</v>
      </c>
      <c r="AL2135" s="34"/>
      <c r="AM2135" s="34"/>
      <c r="AN2135" s="34"/>
      <c r="AO2135" s="34"/>
      <c r="AP2135" s="293">
        <f>MAX(K2135,M2135,O2135,Q2135,S2135,U2135,W2135,Y2135,AA2135,AC2135,AE2135,AG2135,AI2135,AK2135,AM2135,AO2135)*VLOOKUP(I2135,'5.- Instrumental'!$B$6:$O$303,14,FALSE)</f>
        <v>0</v>
      </c>
      <c r="AQ2135" s="356">
        <f>VLOOKUP(C2135,'6.- Insumos'!$B$5:$K$2417,10,FALSE)</f>
        <v>7.4521113111333319</v>
      </c>
      <c r="AR2135" s="293">
        <f t="shared" si="107"/>
        <v>7.4521113111333319</v>
      </c>
      <c r="AS2135" s="293">
        <f t="shared" si="106"/>
        <v>7.4521113111333319</v>
      </c>
      <c r="AU2135" s="357"/>
    </row>
    <row r="2136" spans="2:47" ht="25.5">
      <c r="B2136" s="52">
        <v>2130</v>
      </c>
      <c r="C2136" s="334">
        <v>87205</v>
      </c>
      <c r="D2136" s="81" t="s">
        <v>2644</v>
      </c>
      <c r="E2136" s="55" t="s">
        <v>3912</v>
      </c>
      <c r="F2136" s="55" t="s">
        <v>3913</v>
      </c>
      <c r="G2136" s="54" t="s">
        <v>4422</v>
      </c>
      <c r="H2136" s="54" t="s">
        <v>4422</v>
      </c>
      <c r="I2136" s="54" t="s">
        <v>4422</v>
      </c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>
        <v>1</v>
      </c>
      <c r="AA2136" s="34">
        <v>5</v>
      </c>
      <c r="AB2136" s="34"/>
      <c r="AC2136" s="34"/>
      <c r="AD2136" s="34"/>
      <c r="AE2136" s="34"/>
      <c r="AF2136" s="34"/>
      <c r="AG2136" s="34"/>
      <c r="AH2136" s="34"/>
      <c r="AI2136" s="34"/>
      <c r="AJ2136" s="34">
        <v>1</v>
      </c>
      <c r="AK2136" s="34">
        <f t="shared" si="108"/>
        <v>5</v>
      </c>
      <c r="AL2136" s="34"/>
      <c r="AM2136" s="34"/>
      <c r="AN2136" s="34"/>
      <c r="AO2136" s="34"/>
      <c r="AP2136" s="293">
        <f>MAX(K2136,M2136,O2136,Q2136,S2136,U2136,W2136,Y2136,AA2136,AC2136,AE2136,AG2136,AI2136,AK2136,AM2136,AO2136)*VLOOKUP(I2136,'5.- Instrumental'!$B$6:$O$303,14,FALSE)</f>
        <v>0</v>
      </c>
      <c r="AQ2136" s="356">
        <f>VLOOKUP(C2136,'6.- Insumos'!$B$5:$K$2417,10,FALSE)</f>
        <v>0.70840999999999998</v>
      </c>
      <c r="AR2136" s="293">
        <f t="shared" si="107"/>
        <v>0.70840999999999998</v>
      </c>
      <c r="AS2136" s="293">
        <f t="shared" si="106"/>
        <v>0.70840999999999998</v>
      </c>
      <c r="AU2136" s="357"/>
    </row>
    <row r="2137" spans="2:47" ht="25.5">
      <c r="B2137" s="52">
        <v>2131</v>
      </c>
      <c r="C2137" s="334">
        <v>87206</v>
      </c>
      <c r="D2137" s="81" t="s">
        <v>2645</v>
      </c>
      <c r="E2137" s="55" t="s">
        <v>3912</v>
      </c>
      <c r="F2137" s="55" t="s">
        <v>3913</v>
      </c>
      <c r="G2137" s="54" t="s">
        <v>4422</v>
      </c>
      <c r="H2137" s="54" t="s">
        <v>4422</v>
      </c>
      <c r="I2137" s="54" t="s">
        <v>4422</v>
      </c>
      <c r="J2137" s="34">
        <v>1</v>
      </c>
      <c r="K2137" s="34">
        <v>2</v>
      </c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>
        <v>1</v>
      </c>
      <c r="AA2137" s="34">
        <v>5</v>
      </c>
      <c r="AB2137" s="34"/>
      <c r="AC2137" s="34"/>
      <c r="AD2137" s="34"/>
      <c r="AE2137" s="34"/>
      <c r="AF2137" s="34"/>
      <c r="AG2137" s="34"/>
      <c r="AH2137" s="34"/>
      <c r="AI2137" s="34"/>
      <c r="AJ2137" s="34">
        <v>1</v>
      </c>
      <c r="AK2137" s="34">
        <f t="shared" si="108"/>
        <v>5</v>
      </c>
      <c r="AL2137" s="34"/>
      <c r="AM2137" s="34"/>
      <c r="AN2137" s="34"/>
      <c r="AO2137" s="34"/>
      <c r="AP2137" s="293">
        <f>MAX(K2137,M2137,O2137,Q2137,S2137,U2137,W2137,Y2137,AA2137,AC2137,AE2137,AG2137,AI2137,AK2137,AM2137,AO2137)*VLOOKUP(I2137,'5.- Instrumental'!$B$6:$O$303,14,FALSE)</f>
        <v>0</v>
      </c>
      <c r="AQ2137" s="356">
        <f>VLOOKUP(C2137,'6.- Insumos'!$B$5:$K$2417,10,FALSE)</f>
        <v>7.4521113111333319</v>
      </c>
      <c r="AR2137" s="293">
        <f t="shared" si="107"/>
        <v>7.4521113111333319</v>
      </c>
      <c r="AS2137" s="293">
        <f t="shared" si="106"/>
        <v>7.4521113111333319</v>
      </c>
      <c r="AU2137" s="357"/>
    </row>
    <row r="2138" spans="2:47" ht="38.25">
      <c r="B2138" s="52">
        <v>2132</v>
      </c>
      <c r="C2138" s="334">
        <v>87207</v>
      </c>
      <c r="D2138" s="81" t="s">
        <v>3924</v>
      </c>
      <c r="E2138" s="55" t="s">
        <v>3912</v>
      </c>
      <c r="F2138" s="55" t="s">
        <v>3913</v>
      </c>
      <c r="G2138" s="54" t="s">
        <v>4422</v>
      </c>
      <c r="H2138" s="54" t="s">
        <v>4422</v>
      </c>
      <c r="I2138" s="54" t="s">
        <v>4422</v>
      </c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>
        <v>1</v>
      </c>
      <c r="AA2138" s="34">
        <v>5</v>
      </c>
      <c r="AB2138" s="34"/>
      <c r="AC2138" s="34"/>
      <c r="AD2138" s="34"/>
      <c r="AE2138" s="34"/>
      <c r="AF2138" s="34"/>
      <c r="AG2138" s="34"/>
      <c r="AH2138" s="34"/>
      <c r="AI2138" s="34"/>
      <c r="AJ2138" s="34">
        <v>1</v>
      </c>
      <c r="AK2138" s="34">
        <f t="shared" si="108"/>
        <v>5</v>
      </c>
      <c r="AL2138" s="34"/>
      <c r="AM2138" s="34"/>
      <c r="AN2138" s="34"/>
      <c r="AO2138" s="34"/>
      <c r="AP2138" s="293">
        <f>MAX(K2138,M2138,O2138,Q2138,S2138,U2138,W2138,Y2138,AA2138,AC2138,AE2138,AG2138,AI2138,AK2138,AM2138,AO2138)*VLOOKUP(I2138,'5.- Instrumental'!$B$6:$O$303,14,FALSE)</f>
        <v>0</v>
      </c>
      <c r="AQ2138" s="356">
        <f>VLOOKUP(C2138,'6.- Insumos'!$B$5:$K$2417,10,FALSE)</f>
        <v>3.9355440000000002</v>
      </c>
      <c r="AR2138" s="293">
        <f t="shared" si="107"/>
        <v>3.9355440000000002</v>
      </c>
      <c r="AS2138" s="293">
        <f t="shared" si="106"/>
        <v>3.9355440000000002</v>
      </c>
      <c r="AU2138" s="357"/>
    </row>
    <row r="2139" spans="2:47" ht="25.5">
      <c r="B2139" s="52">
        <v>2133</v>
      </c>
      <c r="C2139" s="334">
        <v>87209</v>
      </c>
      <c r="D2139" s="361" t="s">
        <v>2646</v>
      </c>
      <c r="E2139" s="55" t="s">
        <v>3912</v>
      </c>
      <c r="F2139" s="55" t="s">
        <v>3913</v>
      </c>
      <c r="G2139" s="54" t="s">
        <v>4422</v>
      </c>
      <c r="H2139" s="54" t="s">
        <v>4422</v>
      </c>
      <c r="I2139" s="54" t="s">
        <v>4422</v>
      </c>
      <c r="J2139" s="34">
        <v>1</v>
      </c>
      <c r="K2139" s="34">
        <v>2</v>
      </c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>
        <v>1</v>
      </c>
      <c r="AA2139" s="34">
        <v>5</v>
      </c>
      <c r="AB2139" s="34"/>
      <c r="AC2139" s="34"/>
      <c r="AD2139" s="34"/>
      <c r="AE2139" s="34"/>
      <c r="AF2139" s="34"/>
      <c r="AG2139" s="34"/>
      <c r="AH2139" s="34"/>
      <c r="AI2139" s="34"/>
      <c r="AJ2139" s="34">
        <v>1</v>
      </c>
      <c r="AK2139" s="34">
        <f t="shared" si="108"/>
        <v>5</v>
      </c>
      <c r="AL2139" s="34"/>
      <c r="AM2139" s="34"/>
      <c r="AN2139" s="34"/>
      <c r="AO2139" s="34"/>
      <c r="AP2139" s="293">
        <f>MAX(K2139,M2139,O2139,Q2139,S2139,U2139,W2139,Y2139,AA2139,AC2139,AE2139,AG2139,AI2139,AK2139,AM2139,AO2139)*VLOOKUP(I2139,'5.- Instrumental'!$B$6:$O$303,14,FALSE)</f>
        <v>0</v>
      </c>
      <c r="AQ2139" s="356">
        <f>VLOOKUP(C2139,'6.- Insumos'!$B$5:$K$2417,10,FALSE)</f>
        <v>7.4521113111333319</v>
      </c>
      <c r="AR2139" s="293">
        <f t="shared" si="107"/>
        <v>7.4521113111333319</v>
      </c>
      <c r="AS2139" s="293">
        <f t="shared" si="106"/>
        <v>7.4521113111333319</v>
      </c>
      <c r="AU2139" s="357"/>
    </row>
    <row r="2140" spans="2:47" ht="25.5">
      <c r="B2140" s="52">
        <v>2134</v>
      </c>
      <c r="C2140" s="334">
        <v>87210</v>
      </c>
      <c r="D2140" s="361" t="s">
        <v>2647</v>
      </c>
      <c r="E2140" s="55" t="s">
        <v>3912</v>
      </c>
      <c r="F2140" s="55" t="s">
        <v>3913</v>
      </c>
      <c r="G2140" s="54" t="s">
        <v>4422</v>
      </c>
      <c r="H2140" s="54" t="s">
        <v>4422</v>
      </c>
      <c r="I2140" s="54" t="s">
        <v>4422</v>
      </c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>
        <v>1</v>
      </c>
      <c r="AA2140" s="34">
        <v>5</v>
      </c>
      <c r="AB2140" s="34"/>
      <c r="AC2140" s="34"/>
      <c r="AD2140" s="34"/>
      <c r="AE2140" s="34"/>
      <c r="AF2140" s="34"/>
      <c r="AG2140" s="34"/>
      <c r="AH2140" s="34"/>
      <c r="AI2140" s="34"/>
      <c r="AJ2140" s="34">
        <v>1</v>
      </c>
      <c r="AK2140" s="34">
        <f t="shared" si="108"/>
        <v>5</v>
      </c>
      <c r="AL2140" s="34"/>
      <c r="AM2140" s="34"/>
      <c r="AN2140" s="34"/>
      <c r="AO2140" s="34"/>
      <c r="AP2140" s="293">
        <f>MAX(K2140,M2140,O2140,Q2140,S2140,U2140,W2140,Y2140,AA2140,AC2140,AE2140,AG2140,AI2140,AK2140,AM2140,AO2140)*VLOOKUP(I2140,'5.- Instrumental'!$B$6:$O$303,14,FALSE)</f>
        <v>0</v>
      </c>
      <c r="AQ2140" s="356">
        <f>VLOOKUP(C2140,'6.- Insumos'!$B$5:$K$2417,10,FALSE)</f>
        <v>7.4521113111333319</v>
      </c>
      <c r="AR2140" s="293">
        <f t="shared" si="107"/>
        <v>7.4521113111333319</v>
      </c>
      <c r="AS2140" s="293">
        <f t="shared" si="106"/>
        <v>7.4521113111333319</v>
      </c>
      <c r="AU2140" s="357"/>
    </row>
    <row r="2141" spans="2:47" ht="38.25">
      <c r="B2141" s="52">
        <v>2135</v>
      </c>
      <c r="C2141" s="334">
        <v>87220</v>
      </c>
      <c r="D2141" s="361" t="s">
        <v>2648</v>
      </c>
      <c r="E2141" s="55" t="s">
        <v>3912</v>
      </c>
      <c r="F2141" s="55" t="s">
        <v>3913</v>
      </c>
      <c r="G2141" s="54" t="s">
        <v>4422</v>
      </c>
      <c r="H2141" s="54" t="s">
        <v>4422</v>
      </c>
      <c r="I2141" s="54" t="s">
        <v>4422</v>
      </c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>
        <v>1</v>
      </c>
      <c r="AA2141" s="34">
        <v>5</v>
      </c>
      <c r="AB2141" s="34"/>
      <c r="AC2141" s="34"/>
      <c r="AD2141" s="34"/>
      <c r="AE2141" s="34"/>
      <c r="AF2141" s="34"/>
      <c r="AG2141" s="34"/>
      <c r="AH2141" s="34"/>
      <c r="AI2141" s="34"/>
      <c r="AJ2141" s="34">
        <v>1</v>
      </c>
      <c r="AK2141" s="34">
        <f t="shared" si="108"/>
        <v>5</v>
      </c>
      <c r="AL2141" s="34"/>
      <c r="AM2141" s="34"/>
      <c r="AN2141" s="34"/>
      <c r="AO2141" s="34"/>
      <c r="AP2141" s="293">
        <f>MAX(K2141,M2141,O2141,Q2141,S2141,U2141,W2141,Y2141,AA2141,AC2141,AE2141,AG2141,AI2141,AK2141,AM2141,AO2141)*VLOOKUP(I2141,'5.- Instrumental'!$B$6:$O$303,14,FALSE)</f>
        <v>0</v>
      </c>
      <c r="AQ2141" s="356">
        <f>VLOOKUP(C2141,'6.- Insumos'!$B$5:$K$2417,10,FALSE)</f>
        <v>7.4521113111333319</v>
      </c>
      <c r="AR2141" s="293">
        <f t="shared" si="107"/>
        <v>7.4521113111333319</v>
      </c>
      <c r="AS2141" s="293">
        <f t="shared" si="106"/>
        <v>7.4521113111333319</v>
      </c>
      <c r="AU2141" s="357"/>
    </row>
    <row r="2142" spans="2:47" ht="38.25">
      <c r="B2142" s="52">
        <v>2136</v>
      </c>
      <c r="C2142" s="334">
        <v>87230</v>
      </c>
      <c r="D2142" s="361" t="s">
        <v>2649</v>
      </c>
      <c r="E2142" s="55" t="s">
        <v>3912</v>
      </c>
      <c r="F2142" s="55" t="s">
        <v>3913</v>
      </c>
      <c r="G2142" s="54" t="s">
        <v>4422</v>
      </c>
      <c r="H2142" s="54" t="s">
        <v>4422</v>
      </c>
      <c r="I2142" s="54" t="s">
        <v>4422</v>
      </c>
      <c r="J2142" s="34">
        <v>1</v>
      </c>
      <c r="K2142" s="34">
        <v>2</v>
      </c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>
        <v>1</v>
      </c>
      <c r="AA2142" s="34">
        <v>15</v>
      </c>
      <c r="AB2142" s="34"/>
      <c r="AC2142" s="34"/>
      <c r="AD2142" s="34"/>
      <c r="AE2142" s="34"/>
      <c r="AF2142" s="34"/>
      <c r="AG2142" s="34"/>
      <c r="AH2142" s="34"/>
      <c r="AI2142" s="34"/>
      <c r="AJ2142" s="34">
        <v>1</v>
      </c>
      <c r="AK2142" s="34">
        <f t="shared" si="108"/>
        <v>15</v>
      </c>
      <c r="AL2142" s="34"/>
      <c r="AM2142" s="34"/>
      <c r="AN2142" s="34"/>
      <c r="AO2142" s="34"/>
      <c r="AP2142" s="293">
        <f>MAX(K2142,M2142,O2142,Q2142,S2142,U2142,W2142,Y2142,AA2142,AC2142,AE2142,AG2142,AI2142,AK2142,AM2142,AO2142)*VLOOKUP(I2142,'5.- Instrumental'!$B$6:$O$303,14,FALSE)</f>
        <v>0</v>
      </c>
      <c r="AQ2142" s="356">
        <f>VLOOKUP(C2142,'6.- Insumos'!$B$5:$K$2417,10,FALSE)</f>
        <v>7.4521113111333319</v>
      </c>
      <c r="AR2142" s="293">
        <f t="shared" si="107"/>
        <v>7.4521113111333319</v>
      </c>
      <c r="AS2142" s="293">
        <f t="shared" si="106"/>
        <v>7.4521113111333319</v>
      </c>
      <c r="AU2142" s="357"/>
    </row>
    <row r="2143" spans="2:47" ht="38.25">
      <c r="B2143" s="52">
        <v>2137</v>
      </c>
      <c r="C2143" s="334">
        <v>87250</v>
      </c>
      <c r="D2143" s="81" t="s">
        <v>2650</v>
      </c>
      <c r="E2143" s="55" t="s">
        <v>3912</v>
      </c>
      <c r="F2143" s="55" t="s">
        <v>3913</v>
      </c>
      <c r="G2143" s="54" t="s">
        <v>4422</v>
      </c>
      <c r="H2143" s="54" t="s">
        <v>4422</v>
      </c>
      <c r="I2143" s="54" t="s">
        <v>4422</v>
      </c>
      <c r="J2143" s="34">
        <v>1</v>
      </c>
      <c r="K2143" s="34">
        <v>2</v>
      </c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>
        <v>1</v>
      </c>
      <c r="AA2143" s="34">
        <v>20</v>
      </c>
      <c r="AB2143" s="34"/>
      <c r="AC2143" s="34"/>
      <c r="AD2143" s="34"/>
      <c r="AE2143" s="34"/>
      <c r="AF2143" s="34"/>
      <c r="AG2143" s="34"/>
      <c r="AH2143" s="34"/>
      <c r="AI2143" s="34"/>
      <c r="AJ2143" s="34">
        <v>1</v>
      </c>
      <c r="AK2143" s="34">
        <f t="shared" si="108"/>
        <v>20</v>
      </c>
      <c r="AL2143" s="34"/>
      <c r="AM2143" s="34"/>
      <c r="AN2143" s="34"/>
      <c r="AO2143" s="34"/>
      <c r="AP2143" s="293">
        <f>MAX(K2143,M2143,O2143,Q2143,S2143,U2143,W2143,Y2143,AA2143,AC2143,AE2143,AG2143,AI2143,AK2143,AM2143,AO2143)*VLOOKUP(I2143,'5.- Instrumental'!$B$6:$O$303,14,FALSE)</f>
        <v>0</v>
      </c>
      <c r="AQ2143" s="356">
        <f>VLOOKUP(C2143,'6.- Insumos'!$B$5:$K$2417,10,FALSE)</f>
        <v>7.4521113111333319</v>
      </c>
      <c r="AR2143" s="293">
        <f t="shared" si="107"/>
        <v>7.4521113111333319</v>
      </c>
      <c r="AS2143" s="293">
        <f t="shared" si="106"/>
        <v>7.4521113111333319</v>
      </c>
      <c r="AU2143" s="357"/>
    </row>
    <row r="2144" spans="2:47" ht="25.5">
      <c r="B2144" s="52">
        <v>2138</v>
      </c>
      <c r="C2144" s="334">
        <v>87254</v>
      </c>
      <c r="D2144" s="361" t="s">
        <v>2651</v>
      </c>
      <c r="E2144" s="55" t="s">
        <v>3912</v>
      </c>
      <c r="F2144" s="55" t="s">
        <v>3913</v>
      </c>
      <c r="G2144" s="54" t="s">
        <v>4422</v>
      </c>
      <c r="H2144" s="54" t="s">
        <v>4422</v>
      </c>
      <c r="I2144" s="54" t="s">
        <v>4422</v>
      </c>
      <c r="J2144" s="34">
        <v>1</v>
      </c>
      <c r="K2144" s="34">
        <v>2</v>
      </c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>
        <v>1</v>
      </c>
      <c r="AA2144" s="34">
        <v>10</v>
      </c>
      <c r="AB2144" s="34"/>
      <c r="AC2144" s="34"/>
      <c r="AD2144" s="34"/>
      <c r="AE2144" s="34"/>
      <c r="AF2144" s="34"/>
      <c r="AG2144" s="34"/>
      <c r="AH2144" s="34"/>
      <c r="AI2144" s="34"/>
      <c r="AJ2144" s="34">
        <v>1</v>
      </c>
      <c r="AK2144" s="34">
        <f t="shared" si="108"/>
        <v>10</v>
      </c>
      <c r="AL2144" s="34"/>
      <c r="AM2144" s="34"/>
      <c r="AN2144" s="34"/>
      <c r="AO2144" s="34"/>
      <c r="AP2144" s="293">
        <f>MAX(K2144,M2144,O2144,Q2144,S2144,U2144,W2144,Y2144,AA2144,AC2144,AE2144,AG2144,AI2144,AK2144,AM2144,AO2144)*VLOOKUP(I2144,'5.- Instrumental'!$B$6:$O$303,14,FALSE)</f>
        <v>0</v>
      </c>
      <c r="AQ2144" s="356">
        <f>VLOOKUP(C2144,'6.- Insumos'!$B$5:$K$2417,10,FALSE)</f>
        <v>7.4521113111333319</v>
      </c>
      <c r="AR2144" s="293">
        <f t="shared" si="107"/>
        <v>7.4521113111333319</v>
      </c>
      <c r="AS2144" s="293">
        <f t="shared" si="106"/>
        <v>7.4521113111333319</v>
      </c>
      <c r="AU2144" s="357"/>
    </row>
    <row r="2145" spans="2:47" ht="38.25">
      <c r="B2145" s="52">
        <v>2139</v>
      </c>
      <c r="C2145" s="334">
        <v>87272</v>
      </c>
      <c r="D2145" s="81" t="s">
        <v>3925</v>
      </c>
      <c r="E2145" s="55" t="s">
        <v>2784</v>
      </c>
      <c r="F2145" s="55" t="s">
        <v>2785</v>
      </c>
      <c r="G2145" s="54" t="s">
        <v>4422</v>
      </c>
      <c r="H2145" s="54" t="s">
        <v>4422</v>
      </c>
      <c r="I2145" s="54" t="s">
        <v>4422</v>
      </c>
      <c r="J2145" s="34">
        <v>1</v>
      </c>
      <c r="K2145" s="34">
        <v>2</v>
      </c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>
        <v>1</v>
      </c>
      <c r="AA2145" s="34">
        <v>10</v>
      </c>
      <c r="AB2145" s="34"/>
      <c r="AC2145" s="34"/>
      <c r="AD2145" s="34"/>
      <c r="AE2145" s="34"/>
      <c r="AF2145" s="34"/>
      <c r="AG2145" s="34"/>
      <c r="AH2145" s="34"/>
      <c r="AI2145" s="34"/>
      <c r="AJ2145" s="34">
        <v>1</v>
      </c>
      <c r="AK2145" s="34">
        <f t="shared" si="108"/>
        <v>10</v>
      </c>
      <c r="AL2145" s="34"/>
      <c r="AM2145" s="34"/>
      <c r="AN2145" s="34"/>
      <c r="AO2145" s="34"/>
      <c r="AP2145" s="293">
        <f>MAX(K2145,M2145,O2145,Q2145,S2145,U2145,W2145,Y2145,AA2145,AC2145,AE2145,AG2145,AI2145,AK2145,AM2145,AO2145)*VLOOKUP(I2145,'5.- Instrumental'!$B$6:$O$303,14,FALSE)</f>
        <v>0</v>
      </c>
      <c r="AQ2145" s="356">
        <f>VLOOKUP(C2145,'6.- Insumos'!$B$5:$K$2417,10,FALSE)</f>
        <v>14.17338</v>
      </c>
      <c r="AR2145" s="293">
        <f t="shared" si="107"/>
        <v>14.17338</v>
      </c>
      <c r="AS2145" s="293">
        <f t="shared" si="106"/>
        <v>14.17338</v>
      </c>
      <c r="AU2145" s="357"/>
    </row>
    <row r="2146" spans="2:47" ht="25.5">
      <c r="B2146" s="52">
        <v>2140</v>
      </c>
      <c r="C2146" s="334">
        <v>87274</v>
      </c>
      <c r="D2146" s="81" t="s">
        <v>3926</v>
      </c>
      <c r="E2146" s="55" t="s">
        <v>2784</v>
      </c>
      <c r="F2146" s="55" t="s">
        <v>2785</v>
      </c>
      <c r="G2146" s="54" t="s">
        <v>4422</v>
      </c>
      <c r="H2146" s="54" t="s">
        <v>4422</v>
      </c>
      <c r="I2146" s="54" t="s">
        <v>4422</v>
      </c>
      <c r="J2146" s="34">
        <v>1</v>
      </c>
      <c r="K2146" s="34">
        <v>2</v>
      </c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>
        <v>1</v>
      </c>
      <c r="AA2146" s="34">
        <v>10</v>
      </c>
      <c r="AB2146" s="34"/>
      <c r="AC2146" s="34"/>
      <c r="AD2146" s="34"/>
      <c r="AE2146" s="34"/>
      <c r="AF2146" s="34"/>
      <c r="AG2146" s="34"/>
      <c r="AH2146" s="34"/>
      <c r="AI2146" s="34"/>
      <c r="AJ2146" s="34">
        <v>1</v>
      </c>
      <c r="AK2146" s="34">
        <f t="shared" si="108"/>
        <v>10</v>
      </c>
      <c r="AL2146" s="34"/>
      <c r="AM2146" s="34"/>
      <c r="AN2146" s="34"/>
      <c r="AO2146" s="34"/>
      <c r="AP2146" s="293">
        <f>MAX(K2146,M2146,O2146,Q2146,S2146,U2146,W2146,Y2146,AA2146,AC2146,AE2146,AG2146,AI2146,AK2146,AM2146,AO2146)*VLOOKUP(I2146,'5.- Instrumental'!$B$6:$O$303,14,FALSE)</f>
        <v>0</v>
      </c>
      <c r="AQ2146" s="356">
        <f>VLOOKUP(C2146,'6.- Insumos'!$B$5:$K$2417,10,FALSE)</f>
        <v>14.17338</v>
      </c>
      <c r="AR2146" s="293">
        <f t="shared" si="107"/>
        <v>14.17338</v>
      </c>
      <c r="AS2146" s="293">
        <f t="shared" si="106"/>
        <v>14.17338</v>
      </c>
      <c r="AU2146" s="357"/>
    </row>
    <row r="2147" spans="2:47" ht="25.5">
      <c r="B2147" s="52">
        <v>2141</v>
      </c>
      <c r="C2147" s="334">
        <v>87276</v>
      </c>
      <c r="D2147" s="81" t="s">
        <v>3927</v>
      </c>
      <c r="E2147" s="55" t="s">
        <v>2784</v>
      </c>
      <c r="F2147" s="55" t="s">
        <v>2785</v>
      </c>
      <c r="G2147" s="54" t="s">
        <v>4422</v>
      </c>
      <c r="H2147" s="54" t="s">
        <v>4422</v>
      </c>
      <c r="I2147" s="54" t="s">
        <v>4422</v>
      </c>
      <c r="J2147" s="34">
        <v>1</v>
      </c>
      <c r="K2147" s="34">
        <v>2</v>
      </c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>
        <v>1</v>
      </c>
      <c r="AA2147" s="34">
        <v>10</v>
      </c>
      <c r="AB2147" s="34"/>
      <c r="AC2147" s="34"/>
      <c r="AD2147" s="34"/>
      <c r="AE2147" s="34"/>
      <c r="AF2147" s="34"/>
      <c r="AG2147" s="34"/>
      <c r="AH2147" s="34"/>
      <c r="AI2147" s="34"/>
      <c r="AJ2147" s="34">
        <v>1</v>
      </c>
      <c r="AK2147" s="34">
        <f t="shared" si="108"/>
        <v>10</v>
      </c>
      <c r="AL2147" s="34"/>
      <c r="AM2147" s="34"/>
      <c r="AN2147" s="34"/>
      <c r="AO2147" s="34"/>
      <c r="AP2147" s="293">
        <f>MAX(K2147,M2147,O2147,Q2147,S2147,U2147,W2147,Y2147,AA2147,AC2147,AE2147,AG2147,AI2147,AK2147,AM2147,AO2147)*VLOOKUP(I2147,'5.- Instrumental'!$B$6:$O$303,14,FALSE)</f>
        <v>0</v>
      </c>
      <c r="AQ2147" s="356">
        <f>VLOOKUP(C2147,'6.- Insumos'!$B$5:$K$2417,10,FALSE)</f>
        <v>14.17338</v>
      </c>
      <c r="AR2147" s="293">
        <f t="shared" si="107"/>
        <v>14.17338</v>
      </c>
      <c r="AS2147" s="293">
        <f t="shared" si="106"/>
        <v>14.17338</v>
      </c>
      <c r="AU2147" s="357"/>
    </row>
    <row r="2148" spans="2:47" ht="25.5">
      <c r="B2148" s="52">
        <v>2142</v>
      </c>
      <c r="C2148" s="334">
        <v>87280</v>
      </c>
      <c r="D2148" s="361" t="s">
        <v>2652</v>
      </c>
      <c r="E2148" s="55" t="s">
        <v>2784</v>
      </c>
      <c r="F2148" s="55" t="s">
        <v>2785</v>
      </c>
      <c r="G2148" s="54" t="s">
        <v>4422</v>
      </c>
      <c r="H2148" s="54" t="s">
        <v>4422</v>
      </c>
      <c r="I2148" s="54" t="s">
        <v>4422</v>
      </c>
      <c r="J2148" s="34">
        <v>1</v>
      </c>
      <c r="K2148" s="34">
        <v>2</v>
      </c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>
        <v>1</v>
      </c>
      <c r="AA2148" s="34">
        <v>5</v>
      </c>
      <c r="AB2148" s="34"/>
      <c r="AC2148" s="34"/>
      <c r="AD2148" s="34"/>
      <c r="AE2148" s="34"/>
      <c r="AF2148" s="34"/>
      <c r="AG2148" s="34"/>
      <c r="AH2148" s="34"/>
      <c r="AI2148" s="34"/>
      <c r="AJ2148" s="34">
        <v>1</v>
      </c>
      <c r="AK2148" s="34">
        <f t="shared" si="108"/>
        <v>5</v>
      </c>
      <c r="AL2148" s="34"/>
      <c r="AM2148" s="34"/>
      <c r="AN2148" s="34"/>
      <c r="AO2148" s="34"/>
      <c r="AP2148" s="293">
        <f>MAX(K2148,M2148,O2148,Q2148,S2148,U2148,W2148,Y2148,AA2148,AC2148,AE2148,AG2148,AI2148,AK2148,AM2148,AO2148)*VLOOKUP(I2148,'5.- Instrumental'!$B$6:$O$303,14,FALSE)</f>
        <v>0</v>
      </c>
      <c r="AQ2148" s="356">
        <f>VLOOKUP(C2148,'6.- Insumos'!$B$5:$K$2417,10,FALSE)</f>
        <v>14.17338</v>
      </c>
      <c r="AR2148" s="293">
        <f t="shared" si="107"/>
        <v>14.17338</v>
      </c>
      <c r="AS2148" s="293">
        <f t="shared" ref="AS2148:AS2185" si="109">AP2148++AQ2148</f>
        <v>14.17338</v>
      </c>
      <c r="AU2148" s="357"/>
    </row>
    <row r="2149" spans="2:47" ht="25.5">
      <c r="B2149" s="52">
        <v>2143</v>
      </c>
      <c r="C2149" s="334">
        <v>87285</v>
      </c>
      <c r="D2149" s="81" t="s">
        <v>3928</v>
      </c>
      <c r="E2149" s="55" t="s">
        <v>2784</v>
      </c>
      <c r="F2149" s="55" t="s">
        <v>2785</v>
      </c>
      <c r="G2149" s="54" t="s">
        <v>4422</v>
      </c>
      <c r="H2149" s="54" t="s">
        <v>4422</v>
      </c>
      <c r="I2149" s="54" t="s">
        <v>4422</v>
      </c>
      <c r="J2149" s="34">
        <v>1</v>
      </c>
      <c r="K2149" s="34">
        <v>2</v>
      </c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>
        <v>1</v>
      </c>
      <c r="AA2149" s="34">
        <v>10</v>
      </c>
      <c r="AB2149" s="34"/>
      <c r="AC2149" s="34"/>
      <c r="AD2149" s="34"/>
      <c r="AE2149" s="34"/>
      <c r="AF2149" s="34"/>
      <c r="AG2149" s="34"/>
      <c r="AH2149" s="34"/>
      <c r="AI2149" s="34"/>
      <c r="AJ2149" s="34">
        <v>1</v>
      </c>
      <c r="AK2149" s="34">
        <f t="shared" si="108"/>
        <v>10</v>
      </c>
      <c r="AL2149" s="34"/>
      <c r="AM2149" s="34"/>
      <c r="AN2149" s="34"/>
      <c r="AO2149" s="34"/>
      <c r="AP2149" s="293">
        <f>MAX(K2149,M2149,O2149,Q2149,S2149,U2149,W2149,Y2149,AA2149,AC2149,AE2149,AG2149,AI2149,AK2149,AM2149,AO2149)*VLOOKUP(I2149,'5.- Instrumental'!$B$6:$O$303,14,FALSE)</f>
        <v>0</v>
      </c>
      <c r="AQ2149" s="356">
        <f>VLOOKUP(C2149,'6.- Insumos'!$B$5:$K$2417,10,FALSE)</f>
        <v>14.17338</v>
      </c>
      <c r="AR2149" s="293">
        <f t="shared" si="107"/>
        <v>14.17338</v>
      </c>
      <c r="AS2149" s="293">
        <f t="shared" si="109"/>
        <v>14.17338</v>
      </c>
      <c r="AU2149" s="357"/>
    </row>
    <row r="2150" spans="2:47" ht="25.5">
      <c r="B2150" s="52">
        <v>2144</v>
      </c>
      <c r="C2150" s="334">
        <v>87299</v>
      </c>
      <c r="D2150" s="361" t="s">
        <v>2653</v>
      </c>
      <c r="E2150" s="55" t="s">
        <v>2784</v>
      </c>
      <c r="F2150" s="55" t="s">
        <v>2785</v>
      </c>
      <c r="G2150" s="54" t="s">
        <v>4422</v>
      </c>
      <c r="H2150" s="54" t="s">
        <v>4422</v>
      </c>
      <c r="I2150" s="54" t="s">
        <v>4422</v>
      </c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>
        <v>1</v>
      </c>
      <c r="AA2150" s="34">
        <v>5</v>
      </c>
      <c r="AB2150" s="34"/>
      <c r="AC2150" s="34"/>
      <c r="AD2150" s="34"/>
      <c r="AE2150" s="34"/>
      <c r="AF2150" s="34"/>
      <c r="AG2150" s="34"/>
      <c r="AH2150" s="34"/>
      <c r="AI2150" s="34"/>
      <c r="AJ2150" s="34">
        <v>1</v>
      </c>
      <c r="AK2150" s="34">
        <f t="shared" si="108"/>
        <v>5</v>
      </c>
      <c r="AL2150" s="34"/>
      <c r="AM2150" s="34"/>
      <c r="AN2150" s="34"/>
      <c r="AO2150" s="34"/>
      <c r="AP2150" s="293">
        <f>MAX(K2150,M2150,O2150,Q2150,S2150,U2150,W2150,Y2150,AA2150,AC2150,AE2150,AG2150,AI2150,AK2150,AM2150,AO2150)*VLOOKUP(I2150,'5.- Instrumental'!$B$6:$O$303,14,FALSE)</f>
        <v>0</v>
      </c>
      <c r="AQ2150" s="356">
        <f>VLOOKUP(C2150,'6.- Insumos'!$B$5:$K$2417,10,FALSE)</f>
        <v>14.17338</v>
      </c>
      <c r="AR2150" s="293">
        <f t="shared" si="107"/>
        <v>14.17338</v>
      </c>
      <c r="AS2150" s="293">
        <f t="shared" si="109"/>
        <v>14.17338</v>
      </c>
      <c r="AU2150" s="357"/>
    </row>
    <row r="2151" spans="2:47" ht="25.5">
      <c r="B2151" s="52">
        <v>2145</v>
      </c>
      <c r="C2151" s="334">
        <v>87320</v>
      </c>
      <c r="D2151" s="361" t="s">
        <v>2654</v>
      </c>
      <c r="E2151" s="55" t="s">
        <v>2784</v>
      </c>
      <c r="F2151" s="55" t="s">
        <v>2785</v>
      </c>
      <c r="G2151" s="54" t="s">
        <v>4422</v>
      </c>
      <c r="H2151" s="54" t="s">
        <v>4422</v>
      </c>
      <c r="I2151" s="54" t="s">
        <v>4422</v>
      </c>
      <c r="J2151" s="34">
        <v>1</v>
      </c>
      <c r="K2151" s="34">
        <v>2</v>
      </c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>
        <v>1</v>
      </c>
      <c r="AA2151" s="34">
        <v>10</v>
      </c>
      <c r="AB2151" s="34"/>
      <c r="AC2151" s="34"/>
      <c r="AD2151" s="34"/>
      <c r="AE2151" s="34"/>
      <c r="AF2151" s="34"/>
      <c r="AG2151" s="34"/>
      <c r="AH2151" s="34"/>
      <c r="AI2151" s="34"/>
      <c r="AJ2151" s="34">
        <v>1</v>
      </c>
      <c r="AK2151" s="34">
        <f t="shared" si="108"/>
        <v>10</v>
      </c>
      <c r="AL2151" s="34"/>
      <c r="AM2151" s="34"/>
      <c r="AN2151" s="34"/>
      <c r="AO2151" s="34"/>
      <c r="AP2151" s="293">
        <f>MAX(K2151,M2151,O2151,Q2151,S2151,U2151,W2151,Y2151,AA2151,AC2151,AE2151,AG2151,AI2151,AK2151,AM2151,AO2151)*VLOOKUP(I2151,'5.- Instrumental'!$B$6:$O$303,14,FALSE)</f>
        <v>0</v>
      </c>
      <c r="AQ2151" s="356">
        <f>VLOOKUP(C2151,'6.- Insumos'!$B$5:$K$2417,10,FALSE)</f>
        <v>21.423380000000002</v>
      </c>
      <c r="AR2151" s="293">
        <f t="shared" si="107"/>
        <v>21.423380000000002</v>
      </c>
      <c r="AS2151" s="293">
        <f t="shared" si="109"/>
        <v>21.423380000000002</v>
      </c>
      <c r="AU2151" s="357"/>
    </row>
    <row r="2152" spans="2:47" ht="38.25">
      <c r="B2152" s="52">
        <v>2146</v>
      </c>
      <c r="C2152" s="334">
        <v>87340</v>
      </c>
      <c r="D2152" s="361" t="s">
        <v>2655</v>
      </c>
      <c r="E2152" s="55" t="s">
        <v>2784</v>
      </c>
      <c r="F2152" s="55" t="s">
        <v>2785</v>
      </c>
      <c r="G2152" s="54" t="s">
        <v>4422</v>
      </c>
      <c r="H2152" s="54" t="s">
        <v>4422</v>
      </c>
      <c r="I2152" s="54" t="s">
        <v>4422</v>
      </c>
      <c r="J2152" s="34">
        <v>1</v>
      </c>
      <c r="K2152" s="34">
        <v>2</v>
      </c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>
        <v>1</v>
      </c>
      <c r="AA2152" s="34">
        <v>5</v>
      </c>
      <c r="AB2152" s="34"/>
      <c r="AC2152" s="34"/>
      <c r="AD2152" s="34"/>
      <c r="AE2152" s="34"/>
      <c r="AF2152" s="34"/>
      <c r="AG2152" s="34"/>
      <c r="AH2152" s="34"/>
      <c r="AI2152" s="34"/>
      <c r="AJ2152" s="34">
        <v>1</v>
      </c>
      <c r="AK2152" s="34">
        <f t="shared" si="108"/>
        <v>5</v>
      </c>
      <c r="AL2152" s="34"/>
      <c r="AM2152" s="34"/>
      <c r="AN2152" s="34"/>
      <c r="AO2152" s="34"/>
      <c r="AP2152" s="293">
        <f>MAX(K2152,M2152,O2152,Q2152,S2152,U2152,W2152,Y2152,AA2152,AC2152,AE2152,AG2152,AI2152,AK2152,AM2152,AO2152)*VLOOKUP(I2152,'5.- Instrumental'!$B$6:$O$303,14,FALSE)</f>
        <v>0</v>
      </c>
      <c r="AQ2152" s="356">
        <f>VLOOKUP(C2152,'6.- Insumos'!$B$5:$K$2417,10,FALSE)</f>
        <v>14.17338</v>
      </c>
      <c r="AR2152" s="293">
        <f t="shared" si="107"/>
        <v>14.17338</v>
      </c>
      <c r="AS2152" s="293">
        <f t="shared" si="109"/>
        <v>14.17338</v>
      </c>
      <c r="AU2152" s="357"/>
    </row>
    <row r="2153" spans="2:47" ht="25.5">
      <c r="B2153" s="52">
        <v>2147</v>
      </c>
      <c r="C2153" s="334">
        <v>87350</v>
      </c>
      <c r="D2153" s="361" t="s">
        <v>2656</v>
      </c>
      <c r="E2153" s="55" t="s">
        <v>2784</v>
      </c>
      <c r="F2153" s="55" t="s">
        <v>2785</v>
      </c>
      <c r="G2153" s="54" t="s">
        <v>4422</v>
      </c>
      <c r="H2153" s="54" t="s">
        <v>4422</v>
      </c>
      <c r="I2153" s="54" t="s">
        <v>4422</v>
      </c>
      <c r="J2153" s="34">
        <v>1</v>
      </c>
      <c r="K2153" s="34">
        <v>2</v>
      </c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>
        <v>1</v>
      </c>
      <c r="AA2153" s="34">
        <v>5</v>
      </c>
      <c r="AB2153" s="34"/>
      <c r="AC2153" s="34"/>
      <c r="AD2153" s="34"/>
      <c r="AE2153" s="34"/>
      <c r="AF2153" s="34"/>
      <c r="AG2153" s="34"/>
      <c r="AH2153" s="34"/>
      <c r="AI2153" s="34"/>
      <c r="AJ2153" s="34">
        <v>1</v>
      </c>
      <c r="AK2153" s="34">
        <f t="shared" si="108"/>
        <v>5</v>
      </c>
      <c r="AL2153" s="34"/>
      <c r="AM2153" s="34"/>
      <c r="AN2153" s="34"/>
      <c r="AO2153" s="34"/>
      <c r="AP2153" s="293">
        <f>MAX(K2153,M2153,O2153,Q2153,S2153,U2153,W2153,Y2153,AA2153,AC2153,AE2153,AG2153,AI2153,AK2153,AM2153,AO2153)*VLOOKUP(I2153,'5.- Instrumental'!$B$6:$O$303,14,FALSE)</f>
        <v>0</v>
      </c>
      <c r="AQ2153" s="356">
        <f>VLOOKUP(C2153,'6.- Insumos'!$B$5:$K$2417,10,FALSE)</f>
        <v>14.17338</v>
      </c>
      <c r="AR2153" s="293">
        <f t="shared" si="107"/>
        <v>14.17338</v>
      </c>
      <c r="AS2153" s="293">
        <f t="shared" si="109"/>
        <v>14.17338</v>
      </c>
      <c r="AU2153" s="357"/>
    </row>
    <row r="2154" spans="2:47" ht="25.5">
      <c r="B2154" s="52">
        <v>2148</v>
      </c>
      <c r="C2154" s="334">
        <v>87351</v>
      </c>
      <c r="D2154" s="368" t="s">
        <v>3929</v>
      </c>
      <c r="E2154" s="55" t="s">
        <v>2784</v>
      </c>
      <c r="F2154" s="55" t="s">
        <v>2785</v>
      </c>
      <c r="G2154" s="54" t="s">
        <v>4422</v>
      </c>
      <c r="H2154" s="54" t="s">
        <v>4422</v>
      </c>
      <c r="I2154" s="54" t="s">
        <v>4422</v>
      </c>
      <c r="J2154" s="34">
        <v>1</v>
      </c>
      <c r="K2154" s="34">
        <v>2</v>
      </c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>
        <v>1</v>
      </c>
      <c r="AA2154" s="34">
        <v>5</v>
      </c>
      <c r="AB2154" s="34"/>
      <c r="AC2154" s="34"/>
      <c r="AD2154" s="34"/>
      <c r="AE2154" s="34"/>
      <c r="AF2154" s="34"/>
      <c r="AG2154" s="34"/>
      <c r="AH2154" s="34"/>
      <c r="AI2154" s="34"/>
      <c r="AJ2154" s="34">
        <v>1</v>
      </c>
      <c r="AK2154" s="34">
        <f t="shared" si="108"/>
        <v>5</v>
      </c>
      <c r="AL2154" s="34"/>
      <c r="AM2154" s="34"/>
      <c r="AN2154" s="34"/>
      <c r="AO2154" s="34"/>
      <c r="AP2154" s="293">
        <f>MAX(K2154,M2154,O2154,Q2154,S2154,U2154,W2154,Y2154,AA2154,AC2154,AE2154,AG2154,AI2154,AK2154,AM2154,AO2154)*VLOOKUP(I2154,'5.- Instrumental'!$B$6:$O$303,14,FALSE)</f>
        <v>0</v>
      </c>
      <c r="AQ2154" s="356">
        <f>VLOOKUP(C2154,'6.- Insumos'!$B$5:$K$2417,10,FALSE)</f>
        <v>14.17338</v>
      </c>
      <c r="AR2154" s="293">
        <f t="shared" si="107"/>
        <v>14.17338</v>
      </c>
      <c r="AS2154" s="293">
        <f t="shared" si="109"/>
        <v>14.17338</v>
      </c>
      <c r="AU2154" s="357"/>
    </row>
    <row r="2155" spans="2:47" ht="25.5">
      <c r="B2155" s="52">
        <v>2149</v>
      </c>
      <c r="C2155" s="334">
        <v>87445</v>
      </c>
      <c r="D2155" s="368" t="s">
        <v>3930</v>
      </c>
      <c r="E2155" s="55" t="s">
        <v>2784</v>
      </c>
      <c r="F2155" s="55" t="s">
        <v>2785</v>
      </c>
      <c r="G2155" s="54" t="s">
        <v>4422</v>
      </c>
      <c r="H2155" s="54" t="s">
        <v>4422</v>
      </c>
      <c r="I2155" s="54" t="s">
        <v>4422</v>
      </c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>
        <v>1</v>
      </c>
      <c r="AA2155" s="34">
        <v>5</v>
      </c>
      <c r="AB2155" s="34"/>
      <c r="AC2155" s="34"/>
      <c r="AD2155" s="34"/>
      <c r="AE2155" s="34"/>
      <c r="AF2155" s="34"/>
      <c r="AG2155" s="34"/>
      <c r="AH2155" s="34"/>
      <c r="AI2155" s="34"/>
      <c r="AJ2155" s="34">
        <v>1</v>
      </c>
      <c r="AK2155" s="34">
        <f t="shared" si="108"/>
        <v>5</v>
      </c>
      <c r="AL2155" s="34"/>
      <c r="AM2155" s="34"/>
      <c r="AN2155" s="34"/>
      <c r="AO2155" s="34"/>
      <c r="AP2155" s="293">
        <f>MAX(K2155,M2155,O2155,Q2155,S2155,U2155,W2155,Y2155,AA2155,AC2155,AE2155,AG2155,AI2155,AK2155,AM2155,AO2155)*VLOOKUP(I2155,'5.- Instrumental'!$B$6:$O$303,14,FALSE)</f>
        <v>0</v>
      </c>
      <c r="AQ2155" s="356">
        <f>VLOOKUP(C2155,'6.- Insumos'!$B$5:$K$2417,10,FALSE)</f>
        <v>14.17338</v>
      </c>
      <c r="AR2155" s="293">
        <f t="shared" si="107"/>
        <v>14.17338</v>
      </c>
      <c r="AS2155" s="293">
        <f t="shared" si="109"/>
        <v>14.17338</v>
      </c>
      <c r="AU2155" s="357"/>
    </row>
    <row r="2156" spans="2:47" ht="25.5">
      <c r="B2156" s="52">
        <v>2150</v>
      </c>
      <c r="C2156" s="334">
        <v>87449</v>
      </c>
      <c r="D2156" s="361" t="s">
        <v>2657</v>
      </c>
      <c r="E2156" s="55" t="s">
        <v>2784</v>
      </c>
      <c r="F2156" s="55" t="s">
        <v>2785</v>
      </c>
      <c r="G2156" s="54" t="s">
        <v>4422</v>
      </c>
      <c r="H2156" s="54" t="s">
        <v>4422</v>
      </c>
      <c r="I2156" s="54" t="s">
        <v>4422</v>
      </c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>
        <v>1</v>
      </c>
      <c r="AA2156" s="34">
        <v>5</v>
      </c>
      <c r="AB2156" s="34"/>
      <c r="AC2156" s="34"/>
      <c r="AD2156" s="34"/>
      <c r="AE2156" s="34"/>
      <c r="AF2156" s="34"/>
      <c r="AG2156" s="34"/>
      <c r="AH2156" s="34"/>
      <c r="AI2156" s="34"/>
      <c r="AJ2156" s="34">
        <v>1</v>
      </c>
      <c r="AK2156" s="34">
        <f t="shared" si="108"/>
        <v>5</v>
      </c>
      <c r="AL2156" s="34"/>
      <c r="AM2156" s="34"/>
      <c r="AN2156" s="34"/>
      <c r="AO2156" s="34"/>
      <c r="AP2156" s="293">
        <f>MAX(K2156,M2156,O2156,Q2156,S2156,U2156,W2156,Y2156,AA2156,AC2156,AE2156,AG2156,AI2156,AK2156,AM2156,AO2156)*VLOOKUP(I2156,'5.- Instrumental'!$B$6:$O$303,14,FALSE)</f>
        <v>0</v>
      </c>
      <c r="AQ2156" s="356">
        <f>VLOOKUP(C2156,'6.- Insumos'!$B$5:$K$2417,10,FALSE)</f>
        <v>14.17338</v>
      </c>
      <c r="AR2156" s="293">
        <f t="shared" si="107"/>
        <v>14.17338</v>
      </c>
      <c r="AS2156" s="293">
        <f t="shared" si="109"/>
        <v>14.17338</v>
      </c>
      <c r="AU2156" s="357"/>
    </row>
    <row r="2157" spans="2:47" ht="25.5">
      <c r="B2157" s="52">
        <v>2151</v>
      </c>
      <c r="C2157" s="334">
        <v>87536</v>
      </c>
      <c r="D2157" s="361" t="s">
        <v>2658</v>
      </c>
      <c r="E2157" s="55" t="s">
        <v>2784</v>
      </c>
      <c r="F2157" s="55" t="s">
        <v>2785</v>
      </c>
      <c r="G2157" s="54" t="s">
        <v>4422</v>
      </c>
      <c r="H2157" s="54" t="s">
        <v>4422</v>
      </c>
      <c r="I2157" s="54" t="s">
        <v>4422</v>
      </c>
      <c r="J2157" s="34">
        <v>1</v>
      </c>
      <c r="K2157" s="34">
        <v>5</v>
      </c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>
        <v>1</v>
      </c>
      <c r="AA2157" s="34">
        <v>5</v>
      </c>
      <c r="AB2157" s="34"/>
      <c r="AC2157" s="34"/>
      <c r="AD2157" s="34"/>
      <c r="AE2157" s="34"/>
      <c r="AF2157" s="34"/>
      <c r="AG2157" s="34"/>
      <c r="AH2157" s="34"/>
      <c r="AI2157" s="34"/>
      <c r="AJ2157" s="34">
        <v>1</v>
      </c>
      <c r="AK2157" s="34">
        <f t="shared" si="108"/>
        <v>5</v>
      </c>
      <c r="AL2157" s="34"/>
      <c r="AM2157" s="34"/>
      <c r="AN2157" s="34"/>
      <c r="AO2157" s="34"/>
      <c r="AP2157" s="293">
        <f>MAX(K2157,M2157,O2157,Q2157,S2157,U2157,W2157,Y2157,AA2157,AC2157,AE2157,AG2157,AI2157,AK2157,AM2157,AO2157)*VLOOKUP(I2157,'5.- Instrumental'!$B$6:$O$303,14,FALSE)</f>
        <v>0</v>
      </c>
      <c r="AQ2157" s="356">
        <f>VLOOKUP(C2157,'6.- Insumos'!$B$5:$K$2417,10,FALSE)</f>
        <v>14.17338</v>
      </c>
      <c r="AR2157" s="293">
        <f t="shared" si="107"/>
        <v>14.17338</v>
      </c>
      <c r="AS2157" s="293">
        <f t="shared" si="109"/>
        <v>14.17338</v>
      </c>
      <c r="AU2157" s="357"/>
    </row>
    <row r="2158" spans="2:47" ht="25.5">
      <c r="B2158" s="52">
        <v>2152</v>
      </c>
      <c r="C2158" s="334">
        <v>87797</v>
      </c>
      <c r="D2158" s="361" t="s">
        <v>2659</v>
      </c>
      <c r="E2158" s="55" t="s">
        <v>2784</v>
      </c>
      <c r="F2158" s="55" t="s">
        <v>2785</v>
      </c>
      <c r="G2158" s="54" t="s">
        <v>4422</v>
      </c>
      <c r="H2158" s="54" t="s">
        <v>4422</v>
      </c>
      <c r="I2158" s="54" t="s">
        <v>4422</v>
      </c>
      <c r="J2158" s="34">
        <v>1</v>
      </c>
      <c r="K2158" s="34">
        <v>5</v>
      </c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>
        <v>1</v>
      </c>
      <c r="AA2158" s="34">
        <v>5</v>
      </c>
      <c r="AB2158" s="34"/>
      <c r="AC2158" s="34"/>
      <c r="AD2158" s="34"/>
      <c r="AE2158" s="34"/>
      <c r="AF2158" s="34"/>
      <c r="AG2158" s="34"/>
      <c r="AH2158" s="34"/>
      <c r="AI2158" s="34"/>
      <c r="AJ2158" s="34">
        <v>1</v>
      </c>
      <c r="AK2158" s="34">
        <f t="shared" si="108"/>
        <v>5</v>
      </c>
      <c r="AL2158" s="34"/>
      <c r="AM2158" s="34"/>
      <c r="AN2158" s="34"/>
      <c r="AO2158" s="34"/>
      <c r="AP2158" s="293">
        <f>MAX(K2158,M2158,O2158,Q2158,S2158,U2158,W2158,Y2158,AA2158,AC2158,AE2158,AG2158,AI2158,AK2158,AM2158,AO2158)*VLOOKUP(I2158,'5.- Instrumental'!$B$6:$O$303,14,FALSE)</f>
        <v>0</v>
      </c>
      <c r="AQ2158" s="356">
        <f>VLOOKUP(C2158,'6.- Insumos'!$B$5:$K$2417,10,FALSE)</f>
        <v>14.17338</v>
      </c>
      <c r="AR2158" s="293">
        <f t="shared" si="107"/>
        <v>14.17338</v>
      </c>
      <c r="AS2158" s="293">
        <f t="shared" si="109"/>
        <v>14.17338</v>
      </c>
      <c r="AU2158" s="357"/>
    </row>
    <row r="2159" spans="2:47" ht="25.5">
      <c r="B2159" s="52">
        <v>2153</v>
      </c>
      <c r="C2159" s="334">
        <v>87799</v>
      </c>
      <c r="D2159" s="81" t="s">
        <v>2660</v>
      </c>
      <c r="E2159" s="55" t="s">
        <v>2784</v>
      </c>
      <c r="F2159" s="55" t="s">
        <v>2785</v>
      </c>
      <c r="G2159" s="54" t="s">
        <v>4422</v>
      </c>
      <c r="H2159" s="54" t="s">
        <v>4422</v>
      </c>
      <c r="I2159" s="54" t="s">
        <v>4422</v>
      </c>
      <c r="J2159" s="34">
        <v>1</v>
      </c>
      <c r="K2159" s="34">
        <v>20</v>
      </c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>
        <v>1</v>
      </c>
      <c r="AA2159" s="34">
        <v>35</v>
      </c>
      <c r="AB2159" s="34"/>
      <c r="AC2159" s="34"/>
      <c r="AD2159" s="34"/>
      <c r="AE2159" s="34"/>
      <c r="AF2159" s="34"/>
      <c r="AG2159" s="34"/>
      <c r="AH2159" s="34"/>
      <c r="AI2159" s="34"/>
      <c r="AJ2159" s="34">
        <v>1</v>
      </c>
      <c r="AK2159" s="34">
        <f t="shared" si="108"/>
        <v>35</v>
      </c>
      <c r="AL2159" s="34"/>
      <c r="AM2159" s="34"/>
      <c r="AN2159" s="34"/>
      <c r="AO2159" s="34"/>
      <c r="AP2159" s="293">
        <f>MAX(K2159,M2159,O2159,Q2159,S2159,U2159,W2159,Y2159,AA2159,AC2159,AE2159,AG2159,AI2159,AK2159,AM2159,AO2159)*VLOOKUP(I2159,'5.- Instrumental'!$B$6:$O$303,14,FALSE)</f>
        <v>0</v>
      </c>
      <c r="AQ2159" s="356">
        <f>VLOOKUP(C2159,'6.- Insumos'!$B$5:$K$2417,10,FALSE)</f>
        <v>14.17338</v>
      </c>
      <c r="AR2159" s="293">
        <f t="shared" si="107"/>
        <v>14.17338</v>
      </c>
      <c r="AS2159" s="293">
        <f t="shared" si="109"/>
        <v>14.17338</v>
      </c>
      <c r="AU2159" s="357"/>
    </row>
    <row r="2160" spans="2:47" ht="25.5">
      <c r="B2160" s="52">
        <v>2154</v>
      </c>
      <c r="C2160" s="334">
        <v>88141</v>
      </c>
      <c r="D2160" s="81" t="s">
        <v>2661</v>
      </c>
      <c r="E2160" s="34" t="s">
        <v>1808</v>
      </c>
      <c r="F2160" s="365" t="s">
        <v>3497</v>
      </c>
      <c r="G2160" s="54" t="s">
        <v>4422</v>
      </c>
      <c r="H2160" s="54" t="s">
        <v>4422</v>
      </c>
      <c r="I2160" s="54" t="s">
        <v>4422</v>
      </c>
      <c r="J2160" s="34">
        <v>1</v>
      </c>
      <c r="K2160" s="34">
        <v>10</v>
      </c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>
        <v>1</v>
      </c>
      <c r="AK2160" s="34">
        <f>+K2160</f>
        <v>10</v>
      </c>
      <c r="AL2160" s="34"/>
      <c r="AM2160" s="34"/>
      <c r="AN2160" s="34"/>
      <c r="AO2160" s="34"/>
      <c r="AP2160" s="293">
        <f>MAX(K2160,M2160,O2160,Q2160,S2160,U2160,W2160,Y2160,AA2160,AC2160,AE2160,AG2160,AI2160,AK2160,AM2160,AO2160)*VLOOKUP(I2160,'5.- Instrumental'!$B$6:$O$303,14,FALSE)</f>
        <v>0</v>
      </c>
      <c r="AQ2160" s="356">
        <f>VLOOKUP(C2160,'6.- Insumos'!$B$5:$K$2417,10,FALSE)</f>
        <v>3.8917529126213593</v>
      </c>
      <c r="AR2160" s="293">
        <f t="shared" si="107"/>
        <v>3.8917529126213593</v>
      </c>
      <c r="AS2160" s="293">
        <f t="shared" si="109"/>
        <v>3.8917529126213593</v>
      </c>
      <c r="AU2160" s="357"/>
    </row>
    <row r="2161" spans="2:47" ht="25.5">
      <c r="B2161" s="52">
        <v>2155</v>
      </c>
      <c r="C2161" s="334">
        <v>89050</v>
      </c>
      <c r="D2161" s="361" t="s">
        <v>2662</v>
      </c>
      <c r="E2161" s="55" t="s">
        <v>3912</v>
      </c>
      <c r="F2161" s="55" t="s">
        <v>3913</v>
      </c>
      <c r="G2161" s="54" t="s">
        <v>4422</v>
      </c>
      <c r="H2161" s="54" t="s">
        <v>4422</v>
      </c>
      <c r="I2161" s="54" t="s">
        <v>4422</v>
      </c>
      <c r="J2161" s="34">
        <v>1</v>
      </c>
      <c r="K2161" s="34">
        <v>2</v>
      </c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>
        <v>1</v>
      </c>
      <c r="AA2161" s="34">
        <v>20</v>
      </c>
      <c r="AB2161" s="34"/>
      <c r="AC2161" s="34"/>
      <c r="AD2161" s="34"/>
      <c r="AE2161" s="34"/>
      <c r="AF2161" s="34"/>
      <c r="AG2161" s="34"/>
      <c r="AH2161" s="34"/>
      <c r="AI2161" s="34"/>
      <c r="AJ2161" s="34">
        <v>1</v>
      </c>
      <c r="AK2161" s="34">
        <f t="shared" ref="AK2161:AK2166" si="110">+AA2161</f>
        <v>20</v>
      </c>
      <c r="AL2161" s="34"/>
      <c r="AM2161" s="34"/>
      <c r="AN2161" s="34"/>
      <c r="AO2161" s="34"/>
      <c r="AP2161" s="293">
        <f>MAX(K2161,M2161,O2161,Q2161,S2161,U2161,W2161,Y2161,AA2161,AC2161,AE2161,AG2161,AI2161,AK2161,AM2161,AO2161)*VLOOKUP(I2161,'5.- Instrumental'!$B$6:$O$303,14,FALSE)</f>
        <v>0</v>
      </c>
      <c r="AQ2161" s="356">
        <f>VLOOKUP(C2161,'6.- Insumos'!$B$5:$K$2417,10,FALSE)</f>
        <v>7.4521113111333319</v>
      </c>
      <c r="AR2161" s="293">
        <f t="shared" ref="AR2161:AR2209" si="111">AP2161+AQ2161</f>
        <v>7.4521113111333319</v>
      </c>
      <c r="AS2161" s="293">
        <f t="shared" si="109"/>
        <v>7.4521113111333319</v>
      </c>
      <c r="AU2161" s="357"/>
    </row>
    <row r="2162" spans="2:47" ht="38.25">
      <c r="B2162" s="52">
        <v>2156</v>
      </c>
      <c r="C2162" s="334">
        <v>89051</v>
      </c>
      <c r="D2162" s="81" t="s">
        <v>2663</v>
      </c>
      <c r="E2162" s="55" t="s">
        <v>3912</v>
      </c>
      <c r="F2162" s="55" t="s">
        <v>3913</v>
      </c>
      <c r="G2162" s="54" t="s">
        <v>4422</v>
      </c>
      <c r="H2162" s="54" t="s">
        <v>4422</v>
      </c>
      <c r="I2162" s="54" t="s">
        <v>4422</v>
      </c>
      <c r="J2162" s="34">
        <v>1</v>
      </c>
      <c r="K2162" s="34">
        <v>2</v>
      </c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>
        <v>1</v>
      </c>
      <c r="AA2162" s="34">
        <v>20</v>
      </c>
      <c r="AB2162" s="34"/>
      <c r="AC2162" s="34"/>
      <c r="AD2162" s="34"/>
      <c r="AE2162" s="34"/>
      <c r="AF2162" s="34"/>
      <c r="AG2162" s="34"/>
      <c r="AH2162" s="34"/>
      <c r="AI2162" s="34"/>
      <c r="AJ2162" s="34">
        <v>1</v>
      </c>
      <c r="AK2162" s="34">
        <f t="shared" si="110"/>
        <v>20</v>
      </c>
      <c r="AL2162" s="34"/>
      <c r="AM2162" s="34"/>
      <c r="AN2162" s="34"/>
      <c r="AO2162" s="34"/>
      <c r="AP2162" s="293">
        <f>MAX(K2162,M2162,O2162,Q2162,S2162,U2162,W2162,Y2162,AA2162,AC2162,AE2162,AG2162,AI2162,AK2162,AM2162,AO2162)*VLOOKUP(I2162,'5.- Instrumental'!$B$6:$O$303,14,FALSE)</f>
        <v>0</v>
      </c>
      <c r="AQ2162" s="356">
        <f>VLOOKUP(C2162,'6.- Insumos'!$B$5:$K$2417,10,FALSE)</f>
        <v>7.4521113111333319</v>
      </c>
      <c r="AR2162" s="293">
        <f t="shared" si="111"/>
        <v>7.4521113111333319</v>
      </c>
      <c r="AS2162" s="293">
        <f t="shared" si="109"/>
        <v>7.4521113111333319</v>
      </c>
      <c r="AU2162" s="357"/>
    </row>
    <row r="2163" spans="2:47" ht="25.5">
      <c r="B2163" s="52">
        <v>2157</v>
      </c>
      <c r="C2163" s="334">
        <v>89055</v>
      </c>
      <c r="D2163" s="361" t="s">
        <v>2664</v>
      </c>
      <c r="E2163" s="55" t="s">
        <v>3912</v>
      </c>
      <c r="F2163" s="55" t="s">
        <v>3913</v>
      </c>
      <c r="G2163" s="54" t="s">
        <v>4422</v>
      </c>
      <c r="H2163" s="54" t="s">
        <v>4422</v>
      </c>
      <c r="I2163" s="54" t="s">
        <v>4422</v>
      </c>
      <c r="J2163" s="34">
        <v>1</v>
      </c>
      <c r="K2163" s="34">
        <v>2</v>
      </c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>
        <v>1</v>
      </c>
      <c r="AA2163" s="34">
        <v>20</v>
      </c>
      <c r="AB2163" s="34"/>
      <c r="AC2163" s="34"/>
      <c r="AD2163" s="34"/>
      <c r="AE2163" s="34"/>
      <c r="AF2163" s="34"/>
      <c r="AG2163" s="34"/>
      <c r="AH2163" s="34"/>
      <c r="AI2163" s="34"/>
      <c r="AJ2163" s="34">
        <v>1</v>
      </c>
      <c r="AK2163" s="34">
        <f t="shared" si="110"/>
        <v>20</v>
      </c>
      <c r="AL2163" s="34"/>
      <c r="AM2163" s="34"/>
      <c r="AN2163" s="34"/>
      <c r="AO2163" s="34"/>
      <c r="AP2163" s="293">
        <f>MAX(K2163,M2163,O2163,Q2163,S2163,U2163,W2163,Y2163,AA2163,AC2163,AE2163,AG2163,AI2163,AK2163,AM2163,AO2163)*VLOOKUP(I2163,'5.- Instrumental'!$B$6:$O$303,14,FALSE)</f>
        <v>0</v>
      </c>
      <c r="AQ2163" s="356">
        <f>VLOOKUP(C2163,'6.- Insumos'!$B$5:$K$2417,10,FALSE)</f>
        <v>0.78629039999999983</v>
      </c>
      <c r="AR2163" s="293">
        <f t="shared" si="111"/>
        <v>0.78629039999999983</v>
      </c>
      <c r="AS2163" s="293">
        <f t="shared" si="109"/>
        <v>0.78629039999999983</v>
      </c>
      <c r="AU2163" s="357"/>
    </row>
    <row r="2164" spans="2:47" ht="25.5">
      <c r="B2164" s="52">
        <v>2158</v>
      </c>
      <c r="C2164" s="334">
        <v>89060</v>
      </c>
      <c r="D2164" s="361" t="s">
        <v>2665</v>
      </c>
      <c r="E2164" s="55" t="s">
        <v>3912</v>
      </c>
      <c r="F2164" s="55" t="s">
        <v>3913</v>
      </c>
      <c r="G2164" s="54" t="s">
        <v>4422</v>
      </c>
      <c r="H2164" s="54" t="s">
        <v>4422</v>
      </c>
      <c r="I2164" s="54" t="s">
        <v>4422</v>
      </c>
      <c r="J2164" s="34">
        <v>1</v>
      </c>
      <c r="K2164" s="34">
        <v>2</v>
      </c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>
        <v>1</v>
      </c>
      <c r="AA2164" s="34">
        <v>20</v>
      </c>
      <c r="AB2164" s="34"/>
      <c r="AC2164" s="34"/>
      <c r="AD2164" s="34"/>
      <c r="AE2164" s="34"/>
      <c r="AF2164" s="34"/>
      <c r="AG2164" s="34"/>
      <c r="AH2164" s="34"/>
      <c r="AI2164" s="34"/>
      <c r="AJ2164" s="34">
        <v>1</v>
      </c>
      <c r="AK2164" s="34">
        <f t="shared" si="110"/>
        <v>20</v>
      </c>
      <c r="AL2164" s="34"/>
      <c r="AM2164" s="34"/>
      <c r="AN2164" s="34"/>
      <c r="AO2164" s="34"/>
      <c r="AP2164" s="293">
        <f>MAX(K2164,M2164,O2164,Q2164,S2164,U2164,W2164,Y2164,AA2164,AC2164,AE2164,AG2164,AI2164,AK2164,AM2164,AO2164)*VLOOKUP(I2164,'5.- Instrumental'!$B$6:$O$303,14,FALSE)</f>
        <v>0</v>
      </c>
      <c r="AQ2164" s="356">
        <f>VLOOKUP(C2164,'6.- Insumos'!$B$5:$K$2417,10,FALSE)</f>
        <v>7.4521113111333319</v>
      </c>
      <c r="AR2164" s="293">
        <f t="shared" si="111"/>
        <v>7.4521113111333319</v>
      </c>
      <c r="AS2164" s="293">
        <f t="shared" si="109"/>
        <v>7.4521113111333319</v>
      </c>
      <c r="AU2164" s="357"/>
    </row>
    <row r="2165" spans="2:47" ht="25.5">
      <c r="B2165" s="52">
        <v>2159</v>
      </c>
      <c r="C2165" s="334">
        <v>89240</v>
      </c>
      <c r="D2165" s="81" t="s">
        <v>2666</v>
      </c>
      <c r="E2165" s="55" t="s">
        <v>3912</v>
      </c>
      <c r="F2165" s="55" t="s">
        <v>3913</v>
      </c>
      <c r="G2165" s="54" t="s">
        <v>4422</v>
      </c>
      <c r="H2165" s="54" t="s">
        <v>4422</v>
      </c>
      <c r="I2165" s="54" t="s">
        <v>4422</v>
      </c>
      <c r="J2165" s="34">
        <v>1</v>
      </c>
      <c r="K2165" s="34">
        <v>2</v>
      </c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>
        <v>1</v>
      </c>
      <c r="AA2165" s="34">
        <v>20</v>
      </c>
      <c r="AB2165" s="34"/>
      <c r="AC2165" s="34"/>
      <c r="AD2165" s="34"/>
      <c r="AE2165" s="34"/>
      <c r="AF2165" s="34"/>
      <c r="AG2165" s="34"/>
      <c r="AH2165" s="34"/>
      <c r="AI2165" s="34"/>
      <c r="AJ2165" s="34">
        <v>1</v>
      </c>
      <c r="AK2165" s="34">
        <f t="shared" si="110"/>
        <v>20</v>
      </c>
      <c r="AL2165" s="34"/>
      <c r="AM2165" s="34"/>
      <c r="AN2165" s="34"/>
      <c r="AO2165" s="34"/>
      <c r="AP2165" s="293">
        <f>MAX(K2165,M2165,O2165,Q2165,S2165,U2165,W2165,Y2165,AA2165,AC2165,AE2165,AG2165,AI2165,AK2165,AM2165,AO2165)*VLOOKUP(I2165,'5.- Instrumental'!$B$6:$O$303,14,FALSE)</f>
        <v>0</v>
      </c>
      <c r="AQ2165" s="356">
        <f>VLOOKUP(C2165,'6.- Insumos'!$B$5:$K$2417,10,FALSE)</f>
        <v>7.4521113111333319</v>
      </c>
      <c r="AR2165" s="293">
        <f t="shared" si="111"/>
        <v>7.4521113111333319</v>
      </c>
      <c r="AS2165" s="293">
        <f t="shared" si="109"/>
        <v>7.4521113111333319</v>
      </c>
      <c r="AU2165" s="357"/>
    </row>
    <row r="2166" spans="2:47" ht="25.5">
      <c r="B2166" s="52">
        <v>2160</v>
      </c>
      <c r="C2166" s="334">
        <v>89320</v>
      </c>
      <c r="D2166" s="81" t="s">
        <v>4676</v>
      </c>
      <c r="E2166" s="55" t="s">
        <v>3912</v>
      </c>
      <c r="F2166" s="55" t="s">
        <v>3913</v>
      </c>
      <c r="G2166" s="54" t="s">
        <v>4422</v>
      </c>
      <c r="H2166" s="54" t="s">
        <v>4422</v>
      </c>
      <c r="I2166" s="54" t="s">
        <v>4422</v>
      </c>
      <c r="J2166" s="34">
        <v>1</v>
      </c>
      <c r="K2166" s="34">
        <v>2</v>
      </c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>
        <v>1</v>
      </c>
      <c r="AA2166" s="34">
        <v>20</v>
      </c>
      <c r="AB2166" s="34"/>
      <c r="AC2166" s="34"/>
      <c r="AD2166" s="34"/>
      <c r="AE2166" s="34"/>
      <c r="AF2166" s="34"/>
      <c r="AG2166" s="34"/>
      <c r="AH2166" s="34"/>
      <c r="AI2166" s="34"/>
      <c r="AJ2166" s="34">
        <v>1</v>
      </c>
      <c r="AK2166" s="34">
        <f t="shared" si="110"/>
        <v>20</v>
      </c>
      <c r="AL2166" s="34"/>
      <c r="AM2166" s="34"/>
      <c r="AN2166" s="34"/>
      <c r="AO2166" s="34"/>
      <c r="AP2166" s="293">
        <f>MAX(K2166,M2166,O2166,Q2166,S2166,U2166,W2166,Y2166,AA2166,AC2166,AE2166,AG2166,AI2166,AK2166,AM2166,AO2166)*VLOOKUP(I2166,'5.- Instrumental'!$B$6:$O$303,14,FALSE)</f>
        <v>0</v>
      </c>
      <c r="AQ2166" s="356">
        <f>VLOOKUP(C2166,'6.- Insumos'!$B$5:$K$2417,10,FALSE)</f>
        <v>2.02338</v>
      </c>
      <c r="AR2166" s="293">
        <f t="shared" si="111"/>
        <v>2.02338</v>
      </c>
      <c r="AS2166" s="293">
        <f t="shared" si="109"/>
        <v>2.02338</v>
      </c>
      <c r="AU2166" s="357"/>
    </row>
    <row r="2167" spans="2:47" ht="25.5">
      <c r="B2167" s="52">
        <v>2161</v>
      </c>
      <c r="C2167" s="334">
        <v>90375</v>
      </c>
      <c r="D2167" s="81" t="s">
        <v>2667</v>
      </c>
      <c r="E2167" s="55" t="s">
        <v>3562</v>
      </c>
      <c r="F2167" s="55" t="s">
        <v>3565</v>
      </c>
      <c r="G2167" s="54" t="s">
        <v>4422</v>
      </c>
      <c r="H2167" s="54" t="s">
        <v>4422</v>
      </c>
      <c r="I2167" s="54" t="s">
        <v>4422</v>
      </c>
      <c r="J2167" s="34"/>
      <c r="K2167" s="34"/>
      <c r="L2167" s="34"/>
      <c r="M2167" s="34"/>
      <c r="N2167" s="34"/>
      <c r="O2167" s="34"/>
      <c r="P2167" s="34">
        <v>1</v>
      </c>
      <c r="Q2167" s="34">
        <v>5</v>
      </c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>
        <v>1</v>
      </c>
      <c r="AO2167" s="34">
        <v>2</v>
      </c>
      <c r="AP2167" s="293">
        <f>MAX(K2167,M2167,O2167,Q2167,S2167,U2167,W2167,Y2167,AA2167,AC2167,AE2167,AG2167,AI2167,AK2167,AM2167,AO2167)*VLOOKUP(I2167,'5.- Instrumental'!$B$6:$O$303,14,FALSE)</f>
        <v>0</v>
      </c>
      <c r="AQ2167" s="356">
        <f>VLOOKUP(C2167,'6.- Insumos'!$B$5:$K$2417,10,FALSE)</f>
        <v>2.9198499999999998</v>
      </c>
      <c r="AR2167" s="293">
        <f t="shared" si="111"/>
        <v>2.9198499999999998</v>
      </c>
      <c r="AS2167" s="293">
        <f t="shared" si="109"/>
        <v>2.9198499999999998</v>
      </c>
      <c r="AU2167" s="357"/>
    </row>
    <row r="2168" spans="2:47" ht="25.5">
      <c r="B2168" s="52">
        <v>2162</v>
      </c>
      <c r="C2168" s="334">
        <v>90384</v>
      </c>
      <c r="D2168" s="361" t="s">
        <v>2668</v>
      </c>
      <c r="E2168" s="55" t="s">
        <v>3562</v>
      </c>
      <c r="F2168" s="55" t="s">
        <v>3565</v>
      </c>
      <c r="G2168" s="54" t="s">
        <v>4422</v>
      </c>
      <c r="H2168" s="54" t="s">
        <v>4422</v>
      </c>
      <c r="I2168" s="54" t="s">
        <v>4422</v>
      </c>
      <c r="J2168" s="34"/>
      <c r="K2168" s="34"/>
      <c r="L2168" s="34"/>
      <c r="M2168" s="34"/>
      <c r="N2168" s="34"/>
      <c r="O2168" s="34"/>
      <c r="P2168" s="34">
        <v>1</v>
      </c>
      <c r="Q2168" s="34">
        <v>5</v>
      </c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>
        <v>1</v>
      </c>
      <c r="AO2168" s="34">
        <v>2</v>
      </c>
      <c r="AP2168" s="293">
        <f>MAX(K2168,M2168,O2168,Q2168,S2168,U2168,W2168,Y2168,AA2168,AC2168,AE2168,AG2168,AI2168,AK2168,AM2168,AO2168)*VLOOKUP(I2168,'5.- Instrumental'!$B$6:$O$303,14,FALSE)</f>
        <v>0</v>
      </c>
      <c r="AQ2168" s="356">
        <f>VLOOKUP(C2168,'6.- Insumos'!$B$5:$K$2417,10,FALSE)</f>
        <v>2.9198499999999998</v>
      </c>
      <c r="AR2168" s="293">
        <f t="shared" si="111"/>
        <v>2.9198499999999998</v>
      </c>
      <c r="AS2168" s="293">
        <f t="shared" si="109"/>
        <v>2.9198499999999998</v>
      </c>
      <c r="AU2168" s="357"/>
    </row>
    <row r="2169" spans="2:47" ht="76.5">
      <c r="B2169" s="52">
        <v>2163</v>
      </c>
      <c r="C2169" s="334">
        <v>90471</v>
      </c>
      <c r="D2169" s="81" t="s">
        <v>4677</v>
      </c>
      <c r="E2169" s="55" t="s">
        <v>3562</v>
      </c>
      <c r="F2169" s="55" t="s">
        <v>3565</v>
      </c>
      <c r="G2169" s="54" t="s">
        <v>4422</v>
      </c>
      <c r="H2169" s="54" t="s">
        <v>4422</v>
      </c>
      <c r="I2169" s="54" t="s">
        <v>4422</v>
      </c>
      <c r="J2169" s="34"/>
      <c r="K2169" s="34"/>
      <c r="L2169" s="34"/>
      <c r="M2169" s="34"/>
      <c r="N2169" s="34"/>
      <c r="O2169" s="34"/>
      <c r="P2169" s="34">
        <v>1</v>
      </c>
      <c r="Q2169" s="34">
        <v>5</v>
      </c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>
        <v>1</v>
      </c>
      <c r="AO2169" s="34">
        <v>2</v>
      </c>
      <c r="AP2169" s="293">
        <f>MAX(K2169,M2169,O2169,Q2169,S2169,U2169,W2169,Y2169,AA2169,AC2169,AE2169,AG2169,AI2169,AK2169,AM2169,AO2169)*VLOOKUP(I2169,'5.- Instrumental'!$B$6:$O$303,14,FALSE)</f>
        <v>0</v>
      </c>
      <c r="AQ2169" s="356">
        <f>VLOOKUP(C2169,'6.- Insumos'!$B$5:$K$2417,10,FALSE)</f>
        <v>2.9198499999999998</v>
      </c>
      <c r="AR2169" s="293">
        <f t="shared" si="111"/>
        <v>2.9198499999999998</v>
      </c>
      <c r="AS2169" s="293">
        <f t="shared" si="109"/>
        <v>2.9198499999999998</v>
      </c>
      <c r="AU2169" s="357"/>
    </row>
    <row r="2170" spans="2:47" ht="38.25">
      <c r="B2170" s="52">
        <v>2164</v>
      </c>
      <c r="C2170" s="334">
        <v>90474</v>
      </c>
      <c r="D2170" s="81" t="s">
        <v>4832</v>
      </c>
      <c r="E2170" s="55" t="s">
        <v>3562</v>
      </c>
      <c r="F2170" s="55" t="s">
        <v>3565</v>
      </c>
      <c r="G2170" s="54" t="s">
        <v>4422</v>
      </c>
      <c r="H2170" s="54" t="s">
        <v>4422</v>
      </c>
      <c r="I2170" s="54" t="s">
        <v>4422</v>
      </c>
      <c r="J2170" s="34"/>
      <c r="K2170" s="34"/>
      <c r="L2170" s="34"/>
      <c r="M2170" s="34"/>
      <c r="N2170" s="34"/>
      <c r="O2170" s="34"/>
      <c r="P2170" s="34">
        <v>1</v>
      </c>
      <c r="Q2170" s="34">
        <v>5</v>
      </c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>
        <v>1</v>
      </c>
      <c r="AO2170" s="34">
        <v>2</v>
      </c>
      <c r="AP2170" s="293">
        <f>MAX(K2170,M2170,O2170,Q2170,S2170,U2170,W2170,Y2170,AA2170,AC2170,AE2170,AG2170,AI2170,AK2170,AM2170,AO2170)*VLOOKUP(I2170,'5.- Instrumental'!$B$6:$O$303,14,FALSE)</f>
        <v>0</v>
      </c>
      <c r="AQ2170" s="356">
        <f>VLOOKUP(C2170,'6.- Insumos'!$B$5:$K$2417,10,FALSE)</f>
        <v>2.9198499999999998</v>
      </c>
      <c r="AR2170" s="293">
        <f t="shared" si="111"/>
        <v>2.9198499999999998</v>
      </c>
      <c r="AS2170" s="293">
        <f t="shared" si="109"/>
        <v>2.9198499999999998</v>
      </c>
      <c r="AU2170" s="357"/>
    </row>
    <row r="2171" spans="2:47" ht="38.25">
      <c r="B2171" s="52">
        <v>2165</v>
      </c>
      <c r="C2171" s="334">
        <v>90585</v>
      </c>
      <c r="D2171" s="81" t="s">
        <v>2669</v>
      </c>
      <c r="E2171" s="55" t="s">
        <v>3562</v>
      </c>
      <c r="F2171" s="55" t="s">
        <v>3565</v>
      </c>
      <c r="G2171" s="54" t="s">
        <v>4422</v>
      </c>
      <c r="H2171" s="54" t="s">
        <v>4422</v>
      </c>
      <c r="I2171" s="54" t="s">
        <v>4422</v>
      </c>
      <c r="J2171" s="34"/>
      <c r="K2171" s="34"/>
      <c r="L2171" s="34"/>
      <c r="M2171" s="34"/>
      <c r="N2171" s="34"/>
      <c r="O2171" s="34"/>
      <c r="P2171" s="34">
        <v>1</v>
      </c>
      <c r="Q2171" s="34">
        <v>5</v>
      </c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>
        <v>1</v>
      </c>
      <c r="AO2171" s="34">
        <v>2</v>
      </c>
      <c r="AP2171" s="293">
        <f>MAX(K2171,M2171,O2171,Q2171,S2171,U2171,W2171,Y2171,AA2171,AC2171,AE2171,AG2171,AI2171,AK2171,AM2171,AO2171)*VLOOKUP(I2171,'5.- Instrumental'!$B$6:$O$303,14,FALSE)</f>
        <v>0</v>
      </c>
      <c r="AQ2171" s="356">
        <f>VLOOKUP(C2171,'6.- Insumos'!$B$5:$K$2417,10,FALSE)</f>
        <v>2.9198499999999998</v>
      </c>
      <c r="AR2171" s="293">
        <f t="shared" si="111"/>
        <v>2.9198499999999998</v>
      </c>
      <c r="AS2171" s="293">
        <f t="shared" si="109"/>
        <v>2.9198499999999998</v>
      </c>
      <c r="AU2171" s="357"/>
    </row>
    <row r="2172" spans="2:47" ht="25.5">
      <c r="B2172" s="52">
        <v>2166</v>
      </c>
      <c r="C2172" s="334">
        <v>90649</v>
      </c>
      <c r="D2172" s="361" t="s">
        <v>1770</v>
      </c>
      <c r="E2172" s="55" t="s">
        <v>3562</v>
      </c>
      <c r="F2172" s="55" t="s">
        <v>3565</v>
      </c>
      <c r="G2172" s="54" t="s">
        <v>4422</v>
      </c>
      <c r="H2172" s="54" t="s">
        <v>4422</v>
      </c>
      <c r="I2172" s="54" t="s">
        <v>4422</v>
      </c>
      <c r="J2172" s="34"/>
      <c r="K2172" s="34"/>
      <c r="L2172" s="34"/>
      <c r="M2172" s="34"/>
      <c r="N2172" s="34"/>
      <c r="O2172" s="34"/>
      <c r="P2172" s="34">
        <v>1</v>
      </c>
      <c r="Q2172" s="34">
        <v>5</v>
      </c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>
        <v>1</v>
      </c>
      <c r="AO2172" s="34">
        <v>2</v>
      </c>
      <c r="AP2172" s="293">
        <f>MAX(K2172,M2172,O2172,Q2172,S2172,U2172,W2172,Y2172,AA2172,AC2172,AE2172,AG2172,AI2172,AK2172,AM2172,AO2172)*VLOOKUP(I2172,'5.- Instrumental'!$B$6:$O$303,14,FALSE)</f>
        <v>0</v>
      </c>
      <c r="AQ2172" s="356">
        <f>VLOOKUP(C2172,'6.- Insumos'!$B$5:$K$2417,10,FALSE)</f>
        <v>2.9198499999999998</v>
      </c>
      <c r="AR2172" s="293">
        <f t="shared" si="111"/>
        <v>2.9198499999999998</v>
      </c>
      <c r="AS2172" s="293">
        <f t="shared" si="109"/>
        <v>2.9198499999999998</v>
      </c>
      <c r="AU2172" s="357"/>
    </row>
    <row r="2173" spans="2:47" ht="25.5">
      <c r="B2173" s="52">
        <v>2167</v>
      </c>
      <c r="C2173" s="334">
        <v>90657</v>
      </c>
      <c r="D2173" s="361" t="s">
        <v>1771</v>
      </c>
      <c r="E2173" s="55" t="s">
        <v>3562</v>
      </c>
      <c r="F2173" s="55" t="s">
        <v>3565</v>
      </c>
      <c r="G2173" s="54" t="s">
        <v>4422</v>
      </c>
      <c r="H2173" s="54" t="s">
        <v>4422</v>
      </c>
      <c r="I2173" s="54" t="s">
        <v>4422</v>
      </c>
      <c r="J2173" s="34"/>
      <c r="K2173" s="34"/>
      <c r="L2173" s="34"/>
      <c r="M2173" s="34"/>
      <c r="N2173" s="34"/>
      <c r="O2173" s="34"/>
      <c r="P2173" s="34">
        <v>1</v>
      </c>
      <c r="Q2173" s="34">
        <v>5</v>
      </c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>
        <v>1</v>
      </c>
      <c r="AO2173" s="34">
        <v>2</v>
      </c>
      <c r="AP2173" s="293">
        <f>MAX(K2173,M2173,O2173,Q2173,S2173,U2173,W2173,Y2173,AA2173,AC2173,AE2173,AG2173,AI2173,AK2173,AM2173,AO2173)*VLOOKUP(I2173,'5.- Instrumental'!$B$6:$O$303,14,FALSE)</f>
        <v>0</v>
      </c>
      <c r="AQ2173" s="356">
        <f>VLOOKUP(C2173,'6.- Insumos'!$B$5:$K$2417,10,FALSE)</f>
        <v>2.9198499999999998</v>
      </c>
      <c r="AR2173" s="293">
        <f t="shared" si="111"/>
        <v>2.9198499999999998</v>
      </c>
      <c r="AS2173" s="293">
        <f t="shared" si="109"/>
        <v>2.9198499999999998</v>
      </c>
      <c r="AU2173" s="357"/>
    </row>
    <row r="2174" spans="2:47" ht="25.5">
      <c r="B2174" s="52">
        <v>2168</v>
      </c>
      <c r="C2174" s="334">
        <v>90669</v>
      </c>
      <c r="D2174" s="361" t="s">
        <v>1772</v>
      </c>
      <c r="E2174" s="55" t="s">
        <v>3562</v>
      </c>
      <c r="F2174" s="55" t="s">
        <v>3565</v>
      </c>
      <c r="G2174" s="54" t="s">
        <v>4422</v>
      </c>
      <c r="H2174" s="54" t="s">
        <v>4422</v>
      </c>
      <c r="I2174" s="54" t="s">
        <v>4422</v>
      </c>
      <c r="J2174" s="34"/>
      <c r="K2174" s="34"/>
      <c r="L2174" s="34"/>
      <c r="M2174" s="34"/>
      <c r="N2174" s="34"/>
      <c r="O2174" s="34"/>
      <c r="P2174" s="34">
        <v>1</v>
      </c>
      <c r="Q2174" s="34">
        <v>5</v>
      </c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>
        <v>1</v>
      </c>
      <c r="AO2174" s="34">
        <v>2</v>
      </c>
      <c r="AP2174" s="293">
        <f>MAX(K2174,M2174,O2174,Q2174,S2174,U2174,W2174,Y2174,AA2174,AC2174,AE2174,AG2174,AI2174,AK2174,AM2174,AO2174)*VLOOKUP(I2174,'5.- Instrumental'!$B$6:$O$303,14,FALSE)</f>
        <v>0</v>
      </c>
      <c r="AQ2174" s="356">
        <f>VLOOKUP(C2174,'6.- Insumos'!$B$5:$K$2417,10,FALSE)</f>
        <v>2.9198499999999998</v>
      </c>
      <c r="AR2174" s="293">
        <f t="shared" si="111"/>
        <v>2.9198499999999998</v>
      </c>
      <c r="AS2174" s="293">
        <f t="shared" si="109"/>
        <v>2.9198499999999998</v>
      </c>
      <c r="AU2174" s="357"/>
    </row>
    <row r="2175" spans="2:47" ht="25.5">
      <c r="B2175" s="52">
        <v>2169</v>
      </c>
      <c r="C2175" s="334">
        <v>90675</v>
      </c>
      <c r="D2175" s="81" t="s">
        <v>1773</v>
      </c>
      <c r="E2175" s="55" t="s">
        <v>3562</v>
      </c>
      <c r="F2175" s="55" t="s">
        <v>3565</v>
      </c>
      <c r="G2175" s="54" t="s">
        <v>4422</v>
      </c>
      <c r="H2175" s="54" t="s">
        <v>4422</v>
      </c>
      <c r="I2175" s="54" t="s">
        <v>4422</v>
      </c>
      <c r="J2175" s="34"/>
      <c r="K2175" s="34"/>
      <c r="L2175" s="34"/>
      <c r="M2175" s="34"/>
      <c r="N2175" s="34"/>
      <c r="O2175" s="34"/>
      <c r="P2175" s="34">
        <v>1</v>
      </c>
      <c r="Q2175" s="34">
        <v>5</v>
      </c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>
        <v>1</v>
      </c>
      <c r="AO2175" s="34">
        <v>2</v>
      </c>
      <c r="AP2175" s="293">
        <f>MAX(K2175,M2175,O2175,Q2175,S2175,U2175,W2175,Y2175,AA2175,AC2175,AE2175,AG2175,AI2175,AK2175,AM2175,AO2175)*VLOOKUP(I2175,'5.- Instrumental'!$B$6:$O$303,14,FALSE)</f>
        <v>0</v>
      </c>
      <c r="AQ2175" s="356">
        <f>VLOOKUP(C2175,'6.- Insumos'!$B$5:$K$2417,10,FALSE)</f>
        <v>2.9198499999999998</v>
      </c>
      <c r="AR2175" s="293">
        <f t="shared" si="111"/>
        <v>2.9198499999999998</v>
      </c>
      <c r="AS2175" s="293">
        <f t="shared" si="109"/>
        <v>2.9198499999999998</v>
      </c>
      <c r="AU2175" s="357"/>
    </row>
    <row r="2176" spans="2:47" ht="25.5">
      <c r="B2176" s="52">
        <v>2170</v>
      </c>
      <c r="C2176" s="334">
        <v>90676</v>
      </c>
      <c r="D2176" s="81" t="s">
        <v>1774</v>
      </c>
      <c r="E2176" s="55" t="s">
        <v>3562</v>
      </c>
      <c r="F2176" s="55" t="s">
        <v>3565</v>
      </c>
      <c r="G2176" s="54" t="s">
        <v>4422</v>
      </c>
      <c r="H2176" s="54" t="s">
        <v>4422</v>
      </c>
      <c r="I2176" s="54" t="s">
        <v>4422</v>
      </c>
      <c r="J2176" s="34"/>
      <c r="K2176" s="34"/>
      <c r="L2176" s="34"/>
      <c r="M2176" s="34"/>
      <c r="N2176" s="34"/>
      <c r="O2176" s="34"/>
      <c r="P2176" s="34">
        <v>1</v>
      </c>
      <c r="Q2176" s="34">
        <v>5</v>
      </c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>
        <v>1</v>
      </c>
      <c r="AO2176" s="34">
        <v>2</v>
      </c>
      <c r="AP2176" s="293">
        <f>MAX(K2176,M2176,O2176,Q2176,S2176,U2176,W2176,Y2176,AA2176,AC2176,AE2176,AG2176,AI2176,AK2176,AM2176,AO2176)*VLOOKUP(I2176,'5.- Instrumental'!$B$6:$O$303,14,FALSE)</f>
        <v>0</v>
      </c>
      <c r="AQ2176" s="356">
        <f>VLOOKUP(C2176,'6.- Insumos'!$B$5:$K$2417,10,FALSE)</f>
        <v>2.9198499999999998</v>
      </c>
      <c r="AR2176" s="293">
        <f t="shared" si="111"/>
        <v>2.9198499999999998</v>
      </c>
      <c r="AS2176" s="293">
        <f t="shared" si="109"/>
        <v>2.9198499999999998</v>
      </c>
      <c r="AU2176" s="357"/>
    </row>
    <row r="2177" spans="2:47" ht="25.5">
      <c r="B2177" s="52">
        <v>2171</v>
      </c>
      <c r="C2177" s="334">
        <v>90681</v>
      </c>
      <c r="D2177" s="81" t="s">
        <v>1775</v>
      </c>
      <c r="E2177" s="55" t="s">
        <v>3562</v>
      </c>
      <c r="F2177" s="55" t="s">
        <v>3565</v>
      </c>
      <c r="G2177" s="54" t="s">
        <v>4422</v>
      </c>
      <c r="H2177" s="54" t="s">
        <v>4422</v>
      </c>
      <c r="I2177" s="54" t="s">
        <v>4422</v>
      </c>
      <c r="J2177" s="34"/>
      <c r="K2177" s="34"/>
      <c r="L2177" s="34"/>
      <c r="M2177" s="34"/>
      <c r="N2177" s="34"/>
      <c r="O2177" s="34"/>
      <c r="P2177" s="34">
        <v>1</v>
      </c>
      <c r="Q2177" s="34">
        <v>5</v>
      </c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>
        <v>1</v>
      </c>
      <c r="AO2177" s="34">
        <v>2</v>
      </c>
      <c r="AP2177" s="293">
        <f>MAX(K2177,M2177,O2177,Q2177,S2177,U2177,W2177,Y2177,AA2177,AC2177,AE2177,AG2177,AI2177,AK2177,AM2177,AO2177)*VLOOKUP(I2177,'5.- Instrumental'!$B$6:$O$303,14,FALSE)</f>
        <v>0</v>
      </c>
      <c r="AQ2177" s="356">
        <f>VLOOKUP(C2177,'6.- Insumos'!$B$5:$K$2417,10,FALSE)</f>
        <v>2.9198499999999998</v>
      </c>
      <c r="AR2177" s="293">
        <f t="shared" si="111"/>
        <v>2.9198499999999998</v>
      </c>
      <c r="AS2177" s="293">
        <f t="shared" si="109"/>
        <v>2.9198499999999998</v>
      </c>
      <c r="AU2177" s="357"/>
    </row>
    <row r="2178" spans="2:47" ht="25.5">
      <c r="B2178" s="52">
        <v>2172</v>
      </c>
      <c r="C2178" s="334">
        <v>90701</v>
      </c>
      <c r="D2178" s="361" t="s">
        <v>1776</v>
      </c>
      <c r="E2178" s="55" t="s">
        <v>3562</v>
      </c>
      <c r="F2178" s="55" t="s">
        <v>3565</v>
      </c>
      <c r="G2178" s="54" t="s">
        <v>4422</v>
      </c>
      <c r="H2178" s="54" t="s">
        <v>4422</v>
      </c>
      <c r="I2178" s="54" t="s">
        <v>4422</v>
      </c>
      <c r="J2178" s="34"/>
      <c r="K2178" s="34"/>
      <c r="L2178" s="34"/>
      <c r="M2178" s="34"/>
      <c r="N2178" s="34"/>
      <c r="O2178" s="34"/>
      <c r="P2178" s="34">
        <v>1</v>
      </c>
      <c r="Q2178" s="34">
        <v>5</v>
      </c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>
        <v>1</v>
      </c>
      <c r="AO2178" s="34">
        <v>2</v>
      </c>
      <c r="AP2178" s="293">
        <f>MAX(K2178,M2178,O2178,Q2178,S2178,U2178,W2178,Y2178,AA2178,AC2178,AE2178,AG2178,AI2178,AK2178,AM2178,AO2178)*VLOOKUP(I2178,'5.- Instrumental'!$B$6:$O$303,14,FALSE)</f>
        <v>0</v>
      </c>
      <c r="AQ2178" s="356">
        <f>VLOOKUP(C2178,'6.- Insumos'!$B$5:$K$2417,10,FALSE)</f>
        <v>2.9198499999999998</v>
      </c>
      <c r="AR2178" s="293">
        <f t="shared" si="111"/>
        <v>2.9198499999999998</v>
      </c>
      <c r="AS2178" s="293">
        <f t="shared" si="109"/>
        <v>2.9198499999999998</v>
      </c>
      <c r="AU2178" s="357"/>
    </row>
    <row r="2179" spans="2:47" ht="25.5">
      <c r="B2179" s="52">
        <v>2173</v>
      </c>
      <c r="C2179" s="334">
        <v>90702</v>
      </c>
      <c r="D2179" s="361" t="s">
        <v>1777</v>
      </c>
      <c r="E2179" s="55" t="s">
        <v>3562</v>
      </c>
      <c r="F2179" s="55" t="s">
        <v>3565</v>
      </c>
      <c r="G2179" s="54" t="s">
        <v>4422</v>
      </c>
      <c r="H2179" s="54" t="s">
        <v>4422</v>
      </c>
      <c r="I2179" s="54" t="s">
        <v>4422</v>
      </c>
      <c r="J2179" s="34"/>
      <c r="K2179" s="34"/>
      <c r="L2179" s="34"/>
      <c r="M2179" s="34"/>
      <c r="N2179" s="34"/>
      <c r="O2179" s="34"/>
      <c r="P2179" s="34">
        <v>1</v>
      </c>
      <c r="Q2179" s="34">
        <v>5</v>
      </c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>
        <v>1</v>
      </c>
      <c r="AO2179" s="34">
        <v>2</v>
      </c>
      <c r="AP2179" s="293">
        <f>MAX(K2179,M2179,O2179,Q2179,S2179,U2179,W2179,Y2179,AA2179,AC2179,AE2179,AG2179,AI2179,AK2179,AM2179,AO2179)*VLOOKUP(I2179,'5.- Instrumental'!$B$6:$O$303,14,FALSE)</f>
        <v>0</v>
      </c>
      <c r="AQ2179" s="356">
        <f>VLOOKUP(C2179,'6.- Insumos'!$B$5:$K$2417,10,FALSE)</f>
        <v>2.9198499999999998</v>
      </c>
      <c r="AR2179" s="293">
        <f t="shared" si="111"/>
        <v>2.9198499999999998</v>
      </c>
      <c r="AS2179" s="293">
        <f t="shared" si="109"/>
        <v>2.9198499999999998</v>
      </c>
      <c r="AU2179" s="357"/>
    </row>
    <row r="2180" spans="2:47" ht="25.5">
      <c r="B2180" s="52">
        <v>2174</v>
      </c>
      <c r="C2180" s="334">
        <v>90707</v>
      </c>
      <c r="D2180" s="361" t="s">
        <v>1778</v>
      </c>
      <c r="E2180" s="55" t="s">
        <v>3562</v>
      </c>
      <c r="F2180" s="55" t="s">
        <v>3565</v>
      </c>
      <c r="G2180" s="54" t="s">
        <v>4422</v>
      </c>
      <c r="H2180" s="54" t="s">
        <v>4422</v>
      </c>
      <c r="I2180" s="54" t="s">
        <v>4422</v>
      </c>
      <c r="J2180" s="34"/>
      <c r="K2180" s="34"/>
      <c r="L2180" s="34"/>
      <c r="M2180" s="34"/>
      <c r="N2180" s="34"/>
      <c r="O2180" s="34"/>
      <c r="P2180" s="34">
        <v>1</v>
      </c>
      <c r="Q2180" s="34">
        <v>5</v>
      </c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>
        <v>1</v>
      </c>
      <c r="AO2180" s="34">
        <v>2</v>
      </c>
      <c r="AP2180" s="293">
        <f>MAX(K2180,M2180,O2180,Q2180,S2180,U2180,W2180,Y2180,AA2180,AC2180,AE2180,AG2180,AI2180,AK2180,AM2180,AO2180)*VLOOKUP(I2180,'5.- Instrumental'!$B$6:$O$303,14,FALSE)</f>
        <v>0</v>
      </c>
      <c r="AQ2180" s="356">
        <f>VLOOKUP(C2180,'6.- Insumos'!$B$5:$K$2417,10,FALSE)</f>
        <v>2.9198499999999998</v>
      </c>
      <c r="AR2180" s="293">
        <f t="shared" si="111"/>
        <v>2.9198499999999998</v>
      </c>
      <c r="AS2180" s="293">
        <f t="shared" si="109"/>
        <v>2.9198499999999998</v>
      </c>
      <c r="AU2180" s="357"/>
    </row>
    <row r="2181" spans="2:47" ht="25.5">
      <c r="B2181" s="52">
        <v>2175</v>
      </c>
      <c r="C2181" s="334">
        <v>90708</v>
      </c>
      <c r="D2181" s="361" t="s">
        <v>1779</v>
      </c>
      <c r="E2181" s="55" t="s">
        <v>3562</v>
      </c>
      <c r="F2181" s="55" t="s">
        <v>3565</v>
      </c>
      <c r="G2181" s="54" t="s">
        <v>4422</v>
      </c>
      <c r="H2181" s="54" t="s">
        <v>4422</v>
      </c>
      <c r="I2181" s="54" t="s">
        <v>4422</v>
      </c>
      <c r="J2181" s="34"/>
      <c r="K2181" s="34"/>
      <c r="L2181" s="34"/>
      <c r="M2181" s="34"/>
      <c r="N2181" s="34"/>
      <c r="O2181" s="34"/>
      <c r="P2181" s="34">
        <v>1</v>
      </c>
      <c r="Q2181" s="34">
        <v>5</v>
      </c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>
        <v>1</v>
      </c>
      <c r="AO2181" s="34">
        <v>2</v>
      </c>
      <c r="AP2181" s="293">
        <f>MAX(K2181,M2181,O2181,Q2181,S2181,U2181,W2181,Y2181,AA2181,AC2181,AE2181,AG2181,AI2181,AK2181,AM2181,AO2181)*VLOOKUP(I2181,'5.- Instrumental'!$B$6:$O$303,14,FALSE)</f>
        <v>0</v>
      </c>
      <c r="AQ2181" s="356">
        <f>VLOOKUP(C2181,'6.- Insumos'!$B$5:$K$2417,10,FALSE)</f>
        <v>2.9198499999999998</v>
      </c>
      <c r="AR2181" s="293">
        <f t="shared" si="111"/>
        <v>2.9198499999999998</v>
      </c>
      <c r="AS2181" s="293">
        <f t="shared" si="109"/>
        <v>2.9198499999999998</v>
      </c>
      <c r="AU2181" s="357"/>
    </row>
    <row r="2182" spans="2:47" ht="25.5">
      <c r="B2182" s="52">
        <v>2176</v>
      </c>
      <c r="C2182" s="334">
        <v>90711</v>
      </c>
      <c r="D2182" s="81" t="s">
        <v>4833</v>
      </c>
      <c r="E2182" s="55" t="s">
        <v>3562</v>
      </c>
      <c r="F2182" s="55" t="s">
        <v>3565</v>
      </c>
      <c r="G2182" s="54" t="s">
        <v>4422</v>
      </c>
      <c r="H2182" s="54" t="s">
        <v>4422</v>
      </c>
      <c r="I2182" s="54" t="s">
        <v>4422</v>
      </c>
      <c r="J2182" s="34"/>
      <c r="K2182" s="34"/>
      <c r="L2182" s="34"/>
      <c r="M2182" s="34"/>
      <c r="N2182" s="34"/>
      <c r="O2182" s="34"/>
      <c r="P2182" s="34">
        <v>1</v>
      </c>
      <c r="Q2182" s="34">
        <v>5</v>
      </c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>
        <v>1</v>
      </c>
      <c r="AO2182" s="34">
        <v>2</v>
      </c>
      <c r="AP2182" s="293">
        <f>MAX(K2182,M2182,O2182,Q2182,S2182,U2182,W2182,Y2182,AA2182,AC2182,AE2182,AG2182,AI2182,AK2182,AM2182,AO2182)*VLOOKUP(I2182,'5.- Instrumental'!$B$6:$O$303,14,FALSE)</f>
        <v>0</v>
      </c>
      <c r="AQ2182" s="356">
        <f>VLOOKUP(C2182,'6.- Insumos'!$B$5:$K$2417,10,FALSE)</f>
        <v>2.9198499999999998</v>
      </c>
      <c r="AR2182" s="293">
        <f t="shared" si="111"/>
        <v>2.9198499999999998</v>
      </c>
      <c r="AS2182" s="293">
        <f t="shared" si="109"/>
        <v>2.9198499999999998</v>
      </c>
      <c r="AU2182" s="357"/>
    </row>
    <row r="2183" spans="2:47" ht="25.5">
      <c r="B2183" s="52">
        <v>2177</v>
      </c>
      <c r="C2183" s="334">
        <v>90712</v>
      </c>
      <c r="D2183" s="361" t="s">
        <v>1780</v>
      </c>
      <c r="E2183" s="55" t="s">
        <v>3562</v>
      </c>
      <c r="F2183" s="55" t="s">
        <v>3565</v>
      </c>
      <c r="G2183" s="54" t="s">
        <v>4422</v>
      </c>
      <c r="H2183" s="54" t="s">
        <v>4422</v>
      </c>
      <c r="I2183" s="54" t="s">
        <v>4422</v>
      </c>
      <c r="J2183" s="34"/>
      <c r="K2183" s="34"/>
      <c r="L2183" s="34"/>
      <c r="M2183" s="34"/>
      <c r="N2183" s="34"/>
      <c r="O2183" s="34"/>
      <c r="P2183" s="34">
        <v>1</v>
      </c>
      <c r="Q2183" s="34">
        <v>5</v>
      </c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>
        <v>1</v>
      </c>
      <c r="AO2183" s="34">
        <v>2</v>
      </c>
      <c r="AP2183" s="293">
        <f>MAX(K2183,M2183,O2183,Q2183,S2183,U2183,W2183,Y2183,AA2183,AC2183,AE2183,AG2183,AI2183,AK2183,AM2183,AO2183)*VLOOKUP(I2183,'5.- Instrumental'!$B$6:$O$303,14,FALSE)</f>
        <v>0</v>
      </c>
      <c r="AQ2183" s="356">
        <f>VLOOKUP(C2183,'6.- Insumos'!$B$5:$K$2417,10,FALSE)</f>
        <v>2.9198499999999998</v>
      </c>
      <c r="AR2183" s="293">
        <f t="shared" si="111"/>
        <v>2.9198499999999998</v>
      </c>
      <c r="AS2183" s="293">
        <f t="shared" si="109"/>
        <v>2.9198499999999998</v>
      </c>
      <c r="AU2183" s="357"/>
    </row>
    <row r="2184" spans="2:47" ht="25.5">
      <c r="B2184" s="52">
        <v>2178</v>
      </c>
      <c r="C2184" s="334">
        <v>90713</v>
      </c>
      <c r="D2184" s="361" t="s">
        <v>4834</v>
      </c>
      <c r="E2184" s="55" t="s">
        <v>3562</v>
      </c>
      <c r="F2184" s="55" t="s">
        <v>3565</v>
      </c>
      <c r="G2184" s="54" t="s">
        <v>4422</v>
      </c>
      <c r="H2184" s="54" t="s">
        <v>4422</v>
      </c>
      <c r="I2184" s="54" t="s">
        <v>4422</v>
      </c>
      <c r="J2184" s="34"/>
      <c r="K2184" s="34"/>
      <c r="L2184" s="34"/>
      <c r="M2184" s="34"/>
      <c r="N2184" s="34"/>
      <c r="O2184" s="34"/>
      <c r="P2184" s="34">
        <v>1</v>
      </c>
      <c r="Q2184" s="34">
        <v>5</v>
      </c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>
        <v>1</v>
      </c>
      <c r="AO2184" s="34">
        <v>2</v>
      </c>
      <c r="AP2184" s="293">
        <f>MAX(K2184,M2184,O2184,Q2184,S2184,U2184,W2184,Y2184,AA2184,AC2184,AE2184,AG2184,AI2184,AK2184,AM2184,AO2184)*VLOOKUP(I2184,'5.- Instrumental'!$B$6:$O$303,14,FALSE)</f>
        <v>0</v>
      </c>
      <c r="AQ2184" s="356">
        <f>VLOOKUP(C2184,'6.- Insumos'!$B$5:$K$2417,10,FALSE)</f>
        <v>2.9198499999999998</v>
      </c>
      <c r="AR2184" s="293">
        <f t="shared" si="111"/>
        <v>2.9198499999999998</v>
      </c>
      <c r="AS2184" s="293">
        <f t="shared" si="109"/>
        <v>2.9198499999999998</v>
      </c>
      <c r="AU2184" s="357"/>
    </row>
    <row r="2185" spans="2:47" ht="25.5">
      <c r="B2185" s="52">
        <v>2179</v>
      </c>
      <c r="C2185" s="334">
        <v>90717</v>
      </c>
      <c r="D2185" s="81" t="s">
        <v>1781</v>
      </c>
      <c r="E2185" s="55" t="s">
        <v>3562</v>
      </c>
      <c r="F2185" s="55" t="s">
        <v>3565</v>
      </c>
      <c r="G2185" s="54" t="s">
        <v>4422</v>
      </c>
      <c r="H2185" s="54" t="s">
        <v>4422</v>
      </c>
      <c r="I2185" s="54" t="s">
        <v>4422</v>
      </c>
      <c r="J2185" s="34"/>
      <c r="K2185" s="34"/>
      <c r="L2185" s="34"/>
      <c r="M2185" s="34"/>
      <c r="N2185" s="34"/>
      <c r="O2185" s="34"/>
      <c r="P2185" s="34">
        <v>1</v>
      </c>
      <c r="Q2185" s="34">
        <v>5</v>
      </c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>
        <v>1</v>
      </c>
      <c r="AO2185" s="34">
        <v>2</v>
      </c>
      <c r="AP2185" s="293">
        <f>MAX(K2185,M2185,O2185,Q2185,S2185,U2185,W2185,Y2185,AA2185,AC2185,AE2185,AG2185,AI2185,AK2185,AM2185,AO2185)*VLOOKUP(I2185,'5.- Instrumental'!$B$6:$O$303,14,FALSE)</f>
        <v>0</v>
      </c>
      <c r="AQ2185" s="356">
        <f>VLOOKUP(C2185,'6.- Insumos'!$B$5:$K$2417,10,FALSE)</f>
        <v>2.9198499999999998</v>
      </c>
      <c r="AR2185" s="293">
        <f t="shared" si="111"/>
        <v>2.9198499999999998</v>
      </c>
      <c r="AS2185" s="293">
        <f t="shared" si="109"/>
        <v>2.9198499999999998</v>
      </c>
      <c r="AU2185" s="357"/>
    </row>
    <row r="2186" spans="2:47" ht="25.5">
      <c r="B2186" s="52">
        <v>2180</v>
      </c>
      <c r="C2186" s="334">
        <v>90723</v>
      </c>
      <c r="D2186" s="81" t="s">
        <v>1782</v>
      </c>
      <c r="E2186" s="55" t="s">
        <v>3562</v>
      </c>
      <c r="F2186" s="55" t="s">
        <v>3565</v>
      </c>
      <c r="G2186" s="54" t="s">
        <v>4422</v>
      </c>
      <c r="H2186" s="54" t="s">
        <v>4422</v>
      </c>
      <c r="I2186" s="54" t="s">
        <v>4422</v>
      </c>
      <c r="J2186" s="34"/>
      <c r="K2186" s="34"/>
      <c r="L2186" s="34"/>
      <c r="M2186" s="34"/>
      <c r="N2186" s="34"/>
      <c r="O2186" s="34"/>
      <c r="P2186" s="34">
        <v>1</v>
      </c>
      <c r="Q2186" s="34">
        <v>5</v>
      </c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>
        <v>1</v>
      </c>
      <c r="AO2186" s="34">
        <v>2</v>
      </c>
      <c r="AP2186" s="293">
        <f>MAX(K2186,M2186,O2186,Q2186,S2186,U2186,W2186,Y2186,AA2186,AC2186,AE2186,AG2186,AI2186,AK2186,AM2186,AO2186)*VLOOKUP(I2186,'5.- Instrumental'!$B$6:$O$303,14,FALSE)</f>
        <v>0</v>
      </c>
      <c r="AQ2186" s="356">
        <f>VLOOKUP(C2186,'6.- Insumos'!$B$5:$K$2417,10,FALSE)</f>
        <v>2.9198499999999998</v>
      </c>
      <c r="AR2186" s="293">
        <f t="shared" si="111"/>
        <v>2.9198499999999998</v>
      </c>
      <c r="AS2186" s="293">
        <f t="shared" ref="AS2186:AS2249" si="112">AP2186++AQ2186</f>
        <v>2.9198499999999998</v>
      </c>
    </row>
    <row r="2187" spans="2:47" ht="25.5">
      <c r="B2187" s="52">
        <v>2181</v>
      </c>
      <c r="C2187" s="334">
        <v>90744</v>
      </c>
      <c r="D2187" s="361" t="s">
        <v>1783</v>
      </c>
      <c r="E2187" s="55" t="s">
        <v>3562</v>
      </c>
      <c r="F2187" s="55" t="s">
        <v>3565</v>
      </c>
      <c r="G2187" s="54" t="s">
        <v>4422</v>
      </c>
      <c r="H2187" s="54" t="s">
        <v>4422</v>
      </c>
      <c r="I2187" s="54" t="s">
        <v>4422</v>
      </c>
      <c r="J2187" s="34"/>
      <c r="K2187" s="34"/>
      <c r="L2187" s="34"/>
      <c r="M2187" s="34"/>
      <c r="N2187" s="34"/>
      <c r="O2187" s="34"/>
      <c r="P2187" s="34">
        <v>1</v>
      </c>
      <c r="Q2187" s="34">
        <v>5</v>
      </c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>
        <v>1</v>
      </c>
      <c r="AO2187" s="34">
        <v>2</v>
      </c>
      <c r="AP2187" s="293">
        <f>MAX(K2187,M2187,O2187,Q2187,S2187,U2187,W2187,Y2187,AA2187,AC2187,AE2187,AG2187,AI2187,AK2187,AM2187,AO2187)*VLOOKUP(I2187,'5.- Instrumental'!$B$6:$O$303,14,FALSE)</f>
        <v>0</v>
      </c>
      <c r="AQ2187" s="356">
        <f>VLOOKUP(C2187,'6.- Insumos'!$B$5:$K$2417,10,FALSE)</f>
        <v>2.9198499999999998</v>
      </c>
      <c r="AR2187" s="293">
        <f t="shared" si="111"/>
        <v>2.9198499999999998</v>
      </c>
      <c r="AS2187" s="293">
        <f t="shared" si="112"/>
        <v>2.9198499999999998</v>
      </c>
    </row>
    <row r="2188" spans="2:47" ht="38.25">
      <c r="B2188" s="52">
        <v>2182</v>
      </c>
      <c r="C2188" s="334">
        <v>90780</v>
      </c>
      <c r="D2188" s="81" t="s">
        <v>4835</v>
      </c>
      <c r="E2188" s="55" t="s">
        <v>3562</v>
      </c>
      <c r="F2188" s="55" t="s">
        <v>3565</v>
      </c>
      <c r="G2188" s="54" t="s">
        <v>4422</v>
      </c>
      <c r="H2188" s="54" t="s">
        <v>4422</v>
      </c>
      <c r="I2188" s="54" t="s">
        <v>4422</v>
      </c>
      <c r="J2188" s="34"/>
      <c r="K2188" s="34"/>
      <c r="L2188" s="34"/>
      <c r="M2188" s="34"/>
      <c r="N2188" s="34"/>
      <c r="O2188" s="34"/>
      <c r="P2188" s="34">
        <v>1</v>
      </c>
      <c r="Q2188" s="34">
        <v>5</v>
      </c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293">
        <f>MAX(K2188,M2188,O2188,Q2188,S2188,U2188,W2188,Y2188,AA2188,AC2188,AE2188,AG2188,AI2188,AK2188,AM2188,AO2188)*VLOOKUP(I2188,'5.- Instrumental'!$B$6:$O$303,14,FALSE)</f>
        <v>0</v>
      </c>
      <c r="AQ2188" s="356">
        <f>VLOOKUP(C2188,'6.- Insumos'!$B$5:$K$2417,10,FALSE)</f>
        <v>9.251199999999999</v>
      </c>
      <c r="AR2188" s="293">
        <f t="shared" si="111"/>
        <v>9.251199999999999</v>
      </c>
      <c r="AS2188" s="293">
        <f t="shared" si="112"/>
        <v>9.251199999999999</v>
      </c>
    </row>
    <row r="2189" spans="2:47" ht="38.25">
      <c r="B2189" s="52">
        <v>2183</v>
      </c>
      <c r="C2189" s="334">
        <v>90782</v>
      </c>
      <c r="D2189" s="81" t="s">
        <v>4836</v>
      </c>
      <c r="E2189" s="55" t="s">
        <v>3562</v>
      </c>
      <c r="F2189" s="55" t="s">
        <v>3565</v>
      </c>
      <c r="G2189" s="54" t="s">
        <v>4422</v>
      </c>
      <c r="H2189" s="54" t="s">
        <v>4422</v>
      </c>
      <c r="I2189" s="54" t="s">
        <v>4422</v>
      </c>
      <c r="J2189" s="34"/>
      <c r="K2189" s="34"/>
      <c r="L2189" s="34"/>
      <c r="M2189" s="34"/>
      <c r="N2189" s="34"/>
      <c r="O2189" s="34"/>
      <c r="P2189" s="34">
        <v>1</v>
      </c>
      <c r="Q2189" s="34">
        <v>5</v>
      </c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293">
        <f>MAX(K2189,M2189,O2189,Q2189,S2189,U2189,W2189,Y2189,AA2189,AC2189,AE2189,AG2189,AI2189,AK2189,AM2189,AO2189)*VLOOKUP(I2189,'5.- Instrumental'!$B$6:$O$303,14,FALSE)</f>
        <v>0</v>
      </c>
      <c r="AQ2189" s="356">
        <f>VLOOKUP(C2189,'6.- Insumos'!$B$5:$K$2417,10,FALSE)</f>
        <v>2.9198499999999998</v>
      </c>
      <c r="AR2189" s="293">
        <f t="shared" si="111"/>
        <v>2.9198499999999998</v>
      </c>
      <c r="AS2189" s="293">
        <f t="shared" si="112"/>
        <v>2.9198499999999998</v>
      </c>
    </row>
    <row r="2190" spans="2:47" ht="25.5">
      <c r="B2190" s="52">
        <v>2184</v>
      </c>
      <c r="C2190" s="334">
        <v>90783</v>
      </c>
      <c r="D2190" s="81" t="s">
        <v>4837</v>
      </c>
      <c r="E2190" s="55" t="s">
        <v>3562</v>
      </c>
      <c r="F2190" s="55" t="s">
        <v>3565</v>
      </c>
      <c r="G2190" s="54" t="s">
        <v>4422</v>
      </c>
      <c r="H2190" s="54" t="s">
        <v>4422</v>
      </c>
      <c r="I2190" s="54" t="s">
        <v>4422</v>
      </c>
      <c r="J2190" s="34"/>
      <c r="K2190" s="34"/>
      <c r="L2190" s="34"/>
      <c r="M2190" s="34"/>
      <c r="N2190" s="34"/>
      <c r="O2190" s="34"/>
      <c r="P2190" s="34">
        <v>1</v>
      </c>
      <c r="Q2190" s="34">
        <v>5</v>
      </c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293">
        <f>MAX(K2190,M2190,O2190,Q2190,S2190,U2190,W2190,Y2190,AA2190,AC2190,AE2190,AG2190,AI2190,AK2190,AM2190,AO2190)*VLOOKUP(I2190,'5.- Instrumental'!$B$6:$O$303,14,FALSE)</f>
        <v>0</v>
      </c>
      <c r="AQ2190" s="356">
        <f>VLOOKUP(C2190,'6.- Insumos'!$B$5:$K$2417,10,FALSE)</f>
        <v>2.9198499999999998</v>
      </c>
      <c r="AR2190" s="293">
        <f t="shared" si="111"/>
        <v>2.9198499999999998</v>
      </c>
      <c r="AS2190" s="293">
        <f t="shared" si="112"/>
        <v>2.9198499999999998</v>
      </c>
    </row>
    <row r="2191" spans="2:47" ht="25.5">
      <c r="B2191" s="52">
        <v>2185</v>
      </c>
      <c r="C2191" s="334">
        <v>90784</v>
      </c>
      <c r="D2191" s="81" t="s">
        <v>4838</v>
      </c>
      <c r="E2191" s="55" t="s">
        <v>774</v>
      </c>
      <c r="F2191" s="55" t="s">
        <v>4553</v>
      </c>
      <c r="G2191" s="54" t="s">
        <v>4422</v>
      </c>
      <c r="H2191" s="54" t="s">
        <v>4422</v>
      </c>
      <c r="I2191" s="54" t="s">
        <v>4422</v>
      </c>
      <c r="J2191" s="34"/>
      <c r="K2191" s="34"/>
      <c r="L2191" s="34"/>
      <c r="M2191" s="34"/>
      <c r="N2191" s="34"/>
      <c r="O2191" s="34"/>
      <c r="P2191" s="34">
        <v>1</v>
      </c>
      <c r="Q2191" s="34">
        <v>5</v>
      </c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293">
        <f>MAX(K2191,M2191,O2191,Q2191,S2191,U2191,W2191,Y2191,AA2191,AC2191,AE2191,AG2191,AI2191,AK2191,AM2191,AO2191)*VLOOKUP(I2191,'5.- Instrumental'!$B$6:$O$303,14,FALSE)</f>
        <v>0</v>
      </c>
      <c r="AQ2191" s="356">
        <f>VLOOKUP(C2191,'6.- Insumos'!$B$5:$K$2417,10,FALSE)</f>
        <v>2.9198499999999998</v>
      </c>
      <c r="AR2191" s="293">
        <f t="shared" si="111"/>
        <v>2.9198499999999998</v>
      </c>
      <c r="AS2191" s="293">
        <f t="shared" si="112"/>
        <v>2.9198499999999998</v>
      </c>
    </row>
    <row r="2192" spans="2:47" ht="25.5">
      <c r="B2192" s="52">
        <v>2186</v>
      </c>
      <c r="C2192" s="334">
        <v>90801</v>
      </c>
      <c r="D2192" s="379" t="s">
        <v>4513</v>
      </c>
      <c r="E2192" s="55" t="s">
        <v>3560</v>
      </c>
      <c r="F2192" s="55" t="s">
        <v>4839</v>
      </c>
      <c r="G2192" s="54" t="s">
        <v>4422</v>
      </c>
      <c r="H2192" s="54" t="s">
        <v>4422</v>
      </c>
      <c r="I2192" s="54" t="s">
        <v>4422</v>
      </c>
      <c r="J2192" s="34">
        <v>1</v>
      </c>
      <c r="K2192" s="34">
        <v>60</v>
      </c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>
        <v>1</v>
      </c>
      <c r="AO2192" s="34">
        <v>5</v>
      </c>
      <c r="AP2192" s="293">
        <f>MAX(K2192,M2192,O2192,Q2192,S2192,U2192,W2192,Y2192,AA2192,AC2192,AE2192,AG2192,AI2192,AK2192,AM2192,AO2192)*VLOOKUP(I2192,'5.- Instrumental'!$B$6:$O$303,14,FALSE)</f>
        <v>0</v>
      </c>
      <c r="AQ2192" s="356">
        <f>VLOOKUP(C2192,'6.- Insumos'!$B$5:$K$2417,10,FALSE)</f>
        <v>1.4520000000000002</v>
      </c>
      <c r="AR2192" s="293">
        <f t="shared" si="111"/>
        <v>1.4520000000000002</v>
      </c>
      <c r="AS2192" s="293">
        <f t="shared" si="112"/>
        <v>1.4520000000000002</v>
      </c>
    </row>
    <row r="2193" spans="2:45" ht="76.5">
      <c r="B2193" s="52">
        <v>2187</v>
      </c>
      <c r="C2193" s="334">
        <v>90805</v>
      </c>
      <c r="D2193" s="361" t="s">
        <v>4509</v>
      </c>
      <c r="E2193" s="55" t="s">
        <v>3560</v>
      </c>
      <c r="F2193" s="55" t="s">
        <v>4839</v>
      </c>
      <c r="G2193" s="54" t="s">
        <v>4422</v>
      </c>
      <c r="H2193" s="54" t="s">
        <v>4422</v>
      </c>
      <c r="I2193" s="54" t="s">
        <v>4422</v>
      </c>
      <c r="J2193" s="34">
        <v>1</v>
      </c>
      <c r="K2193" s="34">
        <v>30</v>
      </c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>
        <v>1</v>
      </c>
      <c r="AO2193" s="34">
        <v>5</v>
      </c>
      <c r="AP2193" s="293">
        <f>MAX(K2193,M2193,O2193,Q2193,S2193,U2193,W2193,Y2193,AA2193,AC2193,AE2193,AG2193,AI2193,AK2193,AM2193,AO2193)*VLOOKUP(I2193,'5.- Instrumental'!$B$6:$O$303,14,FALSE)</f>
        <v>0</v>
      </c>
      <c r="AQ2193" s="356">
        <f>VLOOKUP(C2193,'6.- Insumos'!$B$5:$K$2417,10,FALSE)</f>
        <v>1.4520000000000002</v>
      </c>
      <c r="AR2193" s="293">
        <f t="shared" si="111"/>
        <v>1.4520000000000002</v>
      </c>
      <c r="AS2193" s="293">
        <f t="shared" si="112"/>
        <v>1.4520000000000002</v>
      </c>
    </row>
    <row r="2194" spans="2:45" ht="25.5">
      <c r="B2194" s="52">
        <v>2188</v>
      </c>
      <c r="C2194" s="334">
        <v>90806</v>
      </c>
      <c r="D2194" s="361" t="s">
        <v>1784</v>
      </c>
      <c r="E2194" s="55" t="s">
        <v>3560</v>
      </c>
      <c r="F2194" s="55" t="s">
        <v>4839</v>
      </c>
      <c r="G2194" s="54" t="s">
        <v>4422</v>
      </c>
      <c r="H2194" s="54" t="s">
        <v>4422</v>
      </c>
      <c r="I2194" s="54" t="s">
        <v>4422</v>
      </c>
      <c r="J2194" s="34">
        <v>1</v>
      </c>
      <c r="K2194" s="34">
        <v>40</v>
      </c>
      <c r="L2194" s="34"/>
      <c r="M2194" s="34"/>
      <c r="N2194" s="34"/>
      <c r="O2194" s="34"/>
      <c r="P2194" s="34"/>
      <c r="Q2194" s="34"/>
      <c r="R2194" s="34"/>
      <c r="S2194" s="34"/>
      <c r="T2194" s="34">
        <v>1</v>
      </c>
      <c r="U2194" s="34">
        <v>30</v>
      </c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>
        <v>1</v>
      </c>
      <c r="AO2194" s="34">
        <v>5</v>
      </c>
      <c r="AP2194" s="293">
        <f>MAX(K2194,M2194,O2194,Q2194,S2194,U2194,W2194,Y2194,AA2194,AC2194,AE2194,AG2194,AI2194,AK2194,AM2194,AO2194)*VLOOKUP(I2194,'5.- Instrumental'!$B$6:$O$303,14,FALSE)</f>
        <v>0</v>
      </c>
      <c r="AQ2194" s="356">
        <f>VLOOKUP(C2194,'6.- Insumos'!$B$5:$K$2417,10,FALSE)</f>
        <v>1.4520000000000002</v>
      </c>
      <c r="AR2194" s="293">
        <f t="shared" si="111"/>
        <v>1.4520000000000002</v>
      </c>
      <c r="AS2194" s="293">
        <f t="shared" si="112"/>
        <v>1.4520000000000002</v>
      </c>
    </row>
    <row r="2195" spans="2:45" ht="25.5">
      <c r="B2195" s="52">
        <v>2189</v>
      </c>
      <c r="C2195" s="334">
        <v>90846</v>
      </c>
      <c r="D2195" s="361" t="s">
        <v>1785</v>
      </c>
      <c r="E2195" s="55" t="s">
        <v>3560</v>
      </c>
      <c r="F2195" s="55" t="s">
        <v>4839</v>
      </c>
      <c r="G2195" s="54" t="s">
        <v>4422</v>
      </c>
      <c r="H2195" s="54" t="s">
        <v>4422</v>
      </c>
      <c r="I2195" s="54" t="s">
        <v>4422</v>
      </c>
      <c r="J2195" s="34">
        <v>1</v>
      </c>
      <c r="K2195" s="34">
        <v>40</v>
      </c>
      <c r="L2195" s="34"/>
      <c r="M2195" s="34"/>
      <c r="N2195" s="34"/>
      <c r="O2195" s="34"/>
      <c r="P2195" s="34"/>
      <c r="Q2195" s="34"/>
      <c r="R2195" s="34"/>
      <c r="S2195" s="34"/>
      <c r="T2195" s="34">
        <v>1</v>
      </c>
      <c r="U2195" s="34">
        <v>30</v>
      </c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>
        <v>1</v>
      </c>
      <c r="AG2195" s="34">
        <v>30</v>
      </c>
      <c r="AH2195" s="34"/>
      <c r="AI2195" s="34"/>
      <c r="AJ2195" s="34"/>
      <c r="AK2195" s="34"/>
      <c r="AL2195" s="34"/>
      <c r="AM2195" s="34"/>
      <c r="AN2195" s="34">
        <v>1</v>
      </c>
      <c r="AO2195" s="34">
        <v>5</v>
      </c>
      <c r="AP2195" s="293">
        <f>MAX(K2195,M2195,O2195,Q2195,S2195,U2195,W2195,Y2195,AA2195,AC2195,AE2195,AG2195,AI2195,AK2195,AM2195,AO2195)*VLOOKUP(I2195,'5.- Instrumental'!$B$6:$O$303,14,FALSE)</f>
        <v>0</v>
      </c>
      <c r="AQ2195" s="356">
        <f>VLOOKUP(C2195,'6.- Insumos'!$B$5:$K$2417,10,FALSE)</f>
        <v>1.4520000000000002</v>
      </c>
      <c r="AR2195" s="293">
        <f t="shared" si="111"/>
        <v>1.4520000000000002</v>
      </c>
      <c r="AS2195" s="293">
        <f t="shared" si="112"/>
        <v>1.4520000000000002</v>
      </c>
    </row>
    <row r="2196" spans="2:45" ht="25.5">
      <c r="B2196" s="52">
        <v>2190</v>
      </c>
      <c r="C2196" s="334">
        <v>90849</v>
      </c>
      <c r="D2196" s="81" t="s">
        <v>4510</v>
      </c>
      <c r="E2196" s="55" t="s">
        <v>3560</v>
      </c>
      <c r="F2196" s="55" t="s">
        <v>4839</v>
      </c>
      <c r="G2196" s="54" t="s">
        <v>4422</v>
      </c>
      <c r="H2196" s="54" t="s">
        <v>4422</v>
      </c>
      <c r="I2196" s="54" t="s">
        <v>4422</v>
      </c>
      <c r="J2196" s="34">
        <v>1</v>
      </c>
      <c r="K2196" s="34">
        <v>70</v>
      </c>
      <c r="L2196" s="34"/>
      <c r="M2196" s="34"/>
      <c r="N2196" s="34"/>
      <c r="O2196" s="34"/>
      <c r="P2196" s="34">
        <v>1</v>
      </c>
      <c r="Q2196" s="34">
        <v>60</v>
      </c>
      <c r="R2196" s="34"/>
      <c r="S2196" s="34"/>
      <c r="T2196" s="34">
        <v>1</v>
      </c>
      <c r="U2196" s="34">
        <v>60</v>
      </c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>
        <v>1</v>
      </c>
      <c r="AG2196" s="34">
        <v>60</v>
      </c>
      <c r="AH2196" s="34"/>
      <c r="AI2196" s="34"/>
      <c r="AJ2196" s="34"/>
      <c r="AK2196" s="34"/>
      <c r="AL2196" s="34"/>
      <c r="AM2196" s="34"/>
      <c r="AN2196" s="34">
        <v>1</v>
      </c>
      <c r="AO2196" s="34">
        <v>130</v>
      </c>
      <c r="AP2196" s="293">
        <f>MAX(K2196,M2196,O2196,Q2196,S2196,U2196,W2196,Y2196,AA2196,AC2196,AE2196,AG2196,AI2196,AK2196,AM2196,AO2196)*VLOOKUP(I2196,'5.- Instrumental'!$B$6:$O$303,14,FALSE)</f>
        <v>0</v>
      </c>
      <c r="AQ2196" s="356">
        <f>VLOOKUP(C2196,'6.- Insumos'!$B$5:$K$2417,10,FALSE)</f>
        <v>1.4520000000000002</v>
      </c>
      <c r="AR2196" s="293">
        <f t="shared" si="111"/>
        <v>1.4520000000000002</v>
      </c>
      <c r="AS2196" s="293">
        <f t="shared" si="112"/>
        <v>1.4520000000000002</v>
      </c>
    </row>
    <row r="2197" spans="2:45" ht="25.5">
      <c r="B2197" s="52">
        <v>2191</v>
      </c>
      <c r="C2197" s="334">
        <v>90853</v>
      </c>
      <c r="D2197" s="81" t="s">
        <v>4840</v>
      </c>
      <c r="E2197" s="55" t="s">
        <v>3560</v>
      </c>
      <c r="F2197" s="55" t="s">
        <v>4839</v>
      </c>
      <c r="G2197" s="54" t="s">
        <v>4422</v>
      </c>
      <c r="H2197" s="54" t="s">
        <v>4422</v>
      </c>
      <c r="I2197" s="54" t="s">
        <v>4422</v>
      </c>
      <c r="J2197" s="34">
        <v>1</v>
      </c>
      <c r="K2197" s="34">
        <v>70</v>
      </c>
      <c r="L2197" s="34"/>
      <c r="M2197" s="34"/>
      <c r="N2197" s="34"/>
      <c r="O2197" s="34"/>
      <c r="P2197" s="34">
        <v>1</v>
      </c>
      <c r="Q2197" s="34">
        <v>30</v>
      </c>
      <c r="R2197" s="34"/>
      <c r="S2197" s="34"/>
      <c r="T2197" s="34">
        <v>1</v>
      </c>
      <c r="U2197" s="34">
        <v>45</v>
      </c>
      <c r="V2197" s="34"/>
      <c r="W2197" s="34"/>
      <c r="X2197" s="34"/>
      <c r="Y2197" s="34"/>
      <c r="Z2197" s="34"/>
      <c r="AA2197" s="34"/>
      <c r="AB2197" s="34">
        <v>1</v>
      </c>
      <c r="AC2197" s="34">
        <v>30</v>
      </c>
      <c r="AD2197" s="34"/>
      <c r="AE2197" s="34"/>
      <c r="AF2197" s="34">
        <v>1</v>
      </c>
      <c r="AG2197" s="34">
        <v>30</v>
      </c>
      <c r="AH2197" s="34"/>
      <c r="AI2197" s="34"/>
      <c r="AJ2197" s="34"/>
      <c r="AK2197" s="34"/>
      <c r="AL2197" s="34"/>
      <c r="AM2197" s="34"/>
      <c r="AN2197" s="34">
        <v>1</v>
      </c>
      <c r="AO2197" s="34">
        <v>100</v>
      </c>
      <c r="AP2197" s="293">
        <f>MAX(K2197,M2197,O2197,Q2197,S2197,U2197,W2197,Y2197,AA2197,AC2197,AE2197,AG2197,AI2197,AK2197,AM2197,AO2197)*VLOOKUP(I2197,'5.- Instrumental'!$B$6:$O$303,14,FALSE)</f>
        <v>0</v>
      </c>
      <c r="AQ2197" s="356">
        <f>VLOOKUP(C2197,'6.- Insumos'!$B$5:$K$2417,10,FALSE)</f>
        <v>1.4520000000000002</v>
      </c>
      <c r="AR2197" s="293">
        <f t="shared" si="111"/>
        <v>1.4520000000000002</v>
      </c>
      <c r="AS2197" s="293">
        <f t="shared" si="112"/>
        <v>1.4520000000000002</v>
      </c>
    </row>
    <row r="2198" spans="2:45" ht="25.5">
      <c r="B2198" s="52">
        <v>2192</v>
      </c>
      <c r="C2198" s="334">
        <v>90874</v>
      </c>
      <c r="D2198" s="81" t="s">
        <v>4841</v>
      </c>
      <c r="E2198" s="55" t="s">
        <v>3562</v>
      </c>
      <c r="F2198" s="55" t="s">
        <v>3565</v>
      </c>
      <c r="G2198" s="54" t="s">
        <v>4422</v>
      </c>
      <c r="H2198" s="54" t="s">
        <v>4422</v>
      </c>
      <c r="I2198" s="55" t="s">
        <v>3293</v>
      </c>
      <c r="J2198" s="34">
        <v>1</v>
      </c>
      <c r="K2198" s="34">
        <v>40</v>
      </c>
      <c r="L2198" s="34"/>
      <c r="M2198" s="34"/>
      <c r="N2198" s="34"/>
      <c r="O2198" s="34"/>
      <c r="P2198" s="34">
        <v>1</v>
      </c>
      <c r="Q2198" s="34">
        <v>40</v>
      </c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>
        <v>1</v>
      </c>
      <c r="AO2198" s="34">
        <v>40</v>
      </c>
      <c r="AP2198" s="293">
        <f>MAX(K2198,M2198,O2198,Q2198,S2198,U2198,W2198,Y2198,AA2198,AC2198,AE2198,AG2198,AI2198,AK2198,AM2198,AO2198)*VLOOKUP(I2198,'5.- Instrumental'!$B$6:$O$303,14,FALSE)</f>
        <v>8.3438552188552201E-2</v>
      </c>
      <c r="AQ2198" s="356">
        <f>VLOOKUP(C2198,'6.- Insumos'!$B$5:$K$2417,10,FALSE)</f>
        <v>9.251199999999999</v>
      </c>
      <c r="AR2198" s="293">
        <f t="shared" si="111"/>
        <v>9.3346385521885509</v>
      </c>
      <c r="AS2198" s="293">
        <f t="shared" si="112"/>
        <v>9.3346385521885509</v>
      </c>
    </row>
    <row r="2199" spans="2:45" ht="63.75">
      <c r="B2199" s="52">
        <v>2193</v>
      </c>
      <c r="C2199" s="334">
        <v>90885</v>
      </c>
      <c r="D2199" s="361" t="s">
        <v>4511</v>
      </c>
      <c r="E2199" s="55" t="s">
        <v>3560</v>
      </c>
      <c r="F2199" s="55" t="s">
        <v>4839</v>
      </c>
      <c r="G2199" s="54" t="s">
        <v>4422</v>
      </c>
      <c r="H2199" s="54" t="s">
        <v>4422</v>
      </c>
      <c r="I2199" s="54" t="s">
        <v>4422</v>
      </c>
      <c r="J2199" s="34">
        <v>1</v>
      </c>
      <c r="K2199" s="34">
        <v>30</v>
      </c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293">
        <f>MAX(K2199,M2199,O2199,Q2199,S2199,U2199,W2199,Y2199,AA2199,AC2199,AE2199,AG2199,AI2199,AK2199,AM2199,AO2199)*VLOOKUP(I2199,'5.- Instrumental'!$B$6:$O$303,14,FALSE)</f>
        <v>0</v>
      </c>
      <c r="AQ2199" s="356">
        <f>VLOOKUP(C2199,'6.- Insumos'!$B$5:$K$2417,10,FALSE)</f>
        <v>1.4520000000000002</v>
      </c>
      <c r="AR2199" s="293">
        <f t="shared" si="111"/>
        <v>1.4520000000000002</v>
      </c>
      <c r="AS2199" s="293">
        <f t="shared" si="112"/>
        <v>1.4520000000000002</v>
      </c>
    </row>
    <row r="2200" spans="2:45" ht="38.25">
      <c r="B2200" s="52">
        <v>2194</v>
      </c>
      <c r="C2200" s="334">
        <v>90935</v>
      </c>
      <c r="D2200" s="81" t="s">
        <v>4842</v>
      </c>
      <c r="E2200" s="55" t="s">
        <v>1294</v>
      </c>
      <c r="F2200" s="55" t="s">
        <v>4557</v>
      </c>
      <c r="G2200" s="54" t="s">
        <v>4422</v>
      </c>
      <c r="H2200" s="54" t="s">
        <v>4422</v>
      </c>
      <c r="I2200" s="55" t="s">
        <v>3307</v>
      </c>
      <c r="J2200" s="34">
        <v>1</v>
      </c>
      <c r="K2200" s="34">
        <v>60</v>
      </c>
      <c r="L2200" s="34"/>
      <c r="M2200" s="34"/>
      <c r="N2200" s="34"/>
      <c r="O2200" s="34"/>
      <c r="P2200" s="34">
        <v>1</v>
      </c>
      <c r="Q2200" s="34">
        <v>80</v>
      </c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>
        <v>1</v>
      </c>
      <c r="AO2200" s="34">
        <v>60</v>
      </c>
      <c r="AP2200" s="293">
        <f>MAX(K2200,M2200,O2200,Q2200,S2200,U2200,W2200,Y2200,AA2200,AC2200,AE2200,AG2200,AI2200,AK2200,AM2200,AO2200)*VLOOKUP(I2200,'5.- Instrumental'!$B$6:$O$303,14,FALSE)</f>
        <v>1.2821268237934904</v>
      </c>
      <c r="AQ2200" s="356">
        <f>VLOOKUP(C2200,'6.- Insumos'!$B$5:$K$2417,10,FALSE)</f>
        <v>125.08799999999999</v>
      </c>
      <c r="AR2200" s="293">
        <f t="shared" si="111"/>
        <v>126.37012682379348</v>
      </c>
      <c r="AS2200" s="293">
        <f t="shared" si="112"/>
        <v>126.37012682379348</v>
      </c>
    </row>
    <row r="2201" spans="2:45" ht="38.25">
      <c r="B2201" s="52">
        <v>2195</v>
      </c>
      <c r="C2201" s="334">
        <v>90937</v>
      </c>
      <c r="D2201" s="81" t="s">
        <v>4843</v>
      </c>
      <c r="E2201" s="55" t="s">
        <v>1294</v>
      </c>
      <c r="F2201" s="55" t="s">
        <v>4557</v>
      </c>
      <c r="G2201" s="54" t="s">
        <v>4422</v>
      </c>
      <c r="H2201" s="54" t="s">
        <v>4422</v>
      </c>
      <c r="I2201" s="55" t="s">
        <v>3307</v>
      </c>
      <c r="J2201" s="34">
        <v>1</v>
      </c>
      <c r="K2201" s="34">
        <v>30</v>
      </c>
      <c r="L2201" s="34"/>
      <c r="M2201" s="34"/>
      <c r="N2201" s="34"/>
      <c r="O2201" s="34"/>
      <c r="P2201" s="34">
        <v>1</v>
      </c>
      <c r="Q2201" s="34">
        <v>40</v>
      </c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>
        <v>1</v>
      </c>
      <c r="AO2201" s="34">
        <v>30</v>
      </c>
      <c r="AP2201" s="293">
        <f>MAX(K2201,M2201,O2201,Q2201,S2201,U2201,W2201,Y2201,AA2201,AC2201,AE2201,AG2201,AI2201,AK2201,AM2201,AO2201)*VLOOKUP(I2201,'5.- Instrumental'!$B$6:$O$303,14,FALSE)</f>
        <v>0.64106341189674521</v>
      </c>
      <c r="AQ2201" s="356">
        <f>VLOOKUP(C2201,'6.- Insumos'!$B$5:$K$2417,10,FALSE)</f>
        <v>125.08799999999999</v>
      </c>
      <c r="AR2201" s="293">
        <f t="shared" si="111"/>
        <v>125.72906341189675</v>
      </c>
      <c r="AS2201" s="293">
        <f t="shared" si="112"/>
        <v>125.72906341189675</v>
      </c>
    </row>
    <row r="2202" spans="2:45" ht="38.25">
      <c r="B2202" s="52">
        <v>2196</v>
      </c>
      <c r="C2202" s="334">
        <v>90945</v>
      </c>
      <c r="D2202" s="81" t="s">
        <v>4844</v>
      </c>
      <c r="E2202" s="55" t="s">
        <v>1294</v>
      </c>
      <c r="F2202" s="55" t="s">
        <v>4557</v>
      </c>
      <c r="G2202" s="54" t="s">
        <v>4422</v>
      </c>
      <c r="H2202" s="54" t="s">
        <v>4422</v>
      </c>
      <c r="I2202" s="55" t="s">
        <v>3307</v>
      </c>
      <c r="J2202" s="34">
        <v>1</v>
      </c>
      <c r="K2202" s="34">
        <v>120</v>
      </c>
      <c r="L2202" s="34"/>
      <c r="M2202" s="34"/>
      <c r="N2202" s="34"/>
      <c r="O2202" s="34"/>
      <c r="P2202" s="34">
        <v>1</v>
      </c>
      <c r="Q2202" s="34">
        <v>140</v>
      </c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>
        <v>1</v>
      </c>
      <c r="AO2202" s="34">
        <v>120</v>
      </c>
      <c r="AP2202" s="293">
        <f>MAX(K2202,M2202,O2202,Q2202,S2202,U2202,W2202,Y2202,AA2202,AC2202,AE2202,AG2202,AI2202,AK2202,AM2202,AO2202)*VLOOKUP(I2202,'5.- Instrumental'!$B$6:$O$303,14,FALSE)</f>
        <v>2.2437219416386083</v>
      </c>
      <c r="AQ2202" s="356">
        <f>VLOOKUP(C2202,'6.- Insumos'!$B$5:$K$2417,10,FALSE)</f>
        <v>125.08799999999999</v>
      </c>
      <c r="AR2202" s="293">
        <f t="shared" si="111"/>
        <v>127.33172194163861</v>
      </c>
      <c r="AS2202" s="293">
        <f t="shared" si="112"/>
        <v>127.33172194163861</v>
      </c>
    </row>
    <row r="2203" spans="2:45" ht="38.25">
      <c r="B2203" s="52">
        <v>2197</v>
      </c>
      <c r="C2203" s="334">
        <v>90950</v>
      </c>
      <c r="D2203" s="81" t="s">
        <v>4845</v>
      </c>
      <c r="E2203" s="55" t="s">
        <v>1294</v>
      </c>
      <c r="F2203" s="55" t="s">
        <v>4557</v>
      </c>
      <c r="G2203" s="54" t="s">
        <v>4422</v>
      </c>
      <c r="H2203" s="54" t="s">
        <v>4422</v>
      </c>
      <c r="I2203" s="55" t="s">
        <v>3307</v>
      </c>
      <c r="J2203" s="34">
        <v>1</v>
      </c>
      <c r="K2203" s="34">
        <v>90</v>
      </c>
      <c r="L2203" s="34"/>
      <c r="M2203" s="34"/>
      <c r="N2203" s="34"/>
      <c r="O2203" s="34"/>
      <c r="P2203" s="34">
        <v>1</v>
      </c>
      <c r="Q2203" s="34">
        <v>100</v>
      </c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>
        <v>1</v>
      </c>
      <c r="AO2203" s="34">
        <v>90</v>
      </c>
      <c r="AP2203" s="293">
        <f>MAX(K2203,M2203,O2203,Q2203,S2203,U2203,W2203,Y2203,AA2203,AC2203,AE2203,AG2203,AI2203,AK2203,AM2203,AO2203)*VLOOKUP(I2203,'5.- Instrumental'!$B$6:$O$303,14,FALSE)</f>
        <v>1.6026585297418632</v>
      </c>
      <c r="AQ2203" s="356">
        <f>VLOOKUP(C2203,'6.- Insumos'!$B$5:$K$2417,10,FALSE)</f>
        <v>125.08799999999999</v>
      </c>
      <c r="AR2203" s="293">
        <f t="shared" si="111"/>
        <v>126.69065852974185</v>
      </c>
      <c r="AS2203" s="293">
        <f t="shared" si="112"/>
        <v>126.69065852974185</v>
      </c>
    </row>
    <row r="2204" spans="2:45" ht="25.5">
      <c r="B2204" s="52">
        <v>2198</v>
      </c>
      <c r="C2204" s="334">
        <v>90951</v>
      </c>
      <c r="D2204" s="81" t="s">
        <v>4846</v>
      </c>
      <c r="E2204" s="55" t="s">
        <v>3562</v>
      </c>
      <c r="F2204" s="55" t="s">
        <v>4558</v>
      </c>
      <c r="G2204" s="41" t="s">
        <v>3281</v>
      </c>
      <c r="H2204" s="54" t="s">
        <v>4422</v>
      </c>
      <c r="I2204" s="55" t="s">
        <v>3293</v>
      </c>
      <c r="J2204" s="34">
        <v>1</v>
      </c>
      <c r="K2204" s="34">
        <v>15</v>
      </c>
      <c r="L2204" s="34"/>
      <c r="M2204" s="34"/>
      <c r="N2204" s="34"/>
      <c r="O2204" s="34"/>
      <c r="P2204" s="34">
        <v>1</v>
      </c>
      <c r="Q2204" s="34">
        <v>45</v>
      </c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>
        <v>1</v>
      </c>
      <c r="AO2204" s="34">
        <v>15</v>
      </c>
      <c r="AP2204" s="293">
        <f>MAX(K2204,M2204,O2204,Q2204,S2204,U2204,W2204,Y2204,AA2204,AC2204,AE2204,AG2204,AI2204,AK2204,AM2204,AO2204)*VLOOKUP(I2204,'5.- Instrumental'!$B$6:$O$303,14,FALSE)</f>
        <v>9.3868371212121215E-2</v>
      </c>
      <c r="AQ2204" s="356">
        <f>VLOOKUP(C2204,'6.- Insumos'!$B$5:$K$2417,10,FALSE)</f>
        <v>125.08799999999999</v>
      </c>
      <c r="AR2204" s="293">
        <f t="shared" si="111"/>
        <v>125.18186837121212</v>
      </c>
      <c r="AS2204" s="293">
        <f t="shared" si="112"/>
        <v>125.18186837121212</v>
      </c>
    </row>
    <row r="2205" spans="2:45" ht="25.5">
      <c r="B2205" s="52">
        <v>2199</v>
      </c>
      <c r="C2205" s="334">
        <v>90952</v>
      </c>
      <c r="D2205" s="81" t="s">
        <v>4847</v>
      </c>
      <c r="E2205" s="55" t="s">
        <v>3562</v>
      </c>
      <c r="F2205" s="55" t="s">
        <v>4558</v>
      </c>
      <c r="G2205" s="41" t="s">
        <v>3281</v>
      </c>
      <c r="H2205" s="54" t="s">
        <v>4422</v>
      </c>
      <c r="I2205" s="55" t="s">
        <v>3293</v>
      </c>
      <c r="J2205" s="34">
        <v>1</v>
      </c>
      <c r="K2205" s="34">
        <v>15</v>
      </c>
      <c r="L2205" s="34"/>
      <c r="M2205" s="34"/>
      <c r="N2205" s="34"/>
      <c r="O2205" s="34"/>
      <c r="P2205" s="34">
        <v>1</v>
      </c>
      <c r="Q2205" s="34">
        <v>15</v>
      </c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>
        <v>1</v>
      </c>
      <c r="AO2205" s="34">
        <v>15</v>
      </c>
      <c r="AP2205" s="293">
        <f>MAX(K2205,M2205,O2205,Q2205,S2205,U2205,W2205,Y2205,AA2205,AC2205,AE2205,AG2205,AI2205,AK2205,AM2205,AO2205)*VLOOKUP(I2205,'5.- Instrumental'!$B$6:$O$303,14,FALSE)</f>
        <v>3.1289457070707072E-2</v>
      </c>
      <c r="AQ2205" s="356">
        <f>VLOOKUP(C2205,'6.- Insumos'!$B$5:$K$2417,10,FALSE)</f>
        <v>125.08799999999999</v>
      </c>
      <c r="AR2205" s="293">
        <f t="shared" si="111"/>
        <v>125.11928945707071</v>
      </c>
      <c r="AS2205" s="293">
        <f t="shared" si="112"/>
        <v>125.11928945707071</v>
      </c>
    </row>
    <row r="2206" spans="2:45" ht="25.5">
      <c r="B2206" s="52">
        <v>2200</v>
      </c>
      <c r="C2206" s="334">
        <v>91000</v>
      </c>
      <c r="D2206" s="368" t="s">
        <v>4848</v>
      </c>
      <c r="E2206" s="55" t="s">
        <v>3562</v>
      </c>
      <c r="F2206" s="55" t="s">
        <v>3565</v>
      </c>
      <c r="G2206" s="54" t="s">
        <v>4422</v>
      </c>
      <c r="H2206" s="54" t="s">
        <v>4422</v>
      </c>
      <c r="I2206" s="55" t="s">
        <v>3293</v>
      </c>
      <c r="J2206" s="34">
        <v>1</v>
      </c>
      <c r="K2206" s="34">
        <v>20</v>
      </c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>
        <v>1</v>
      </c>
      <c r="AO2206" s="34">
        <f>+K2206+5</f>
        <v>25</v>
      </c>
      <c r="AP2206" s="293">
        <f>MAX(K2206,M2206,O2206,Q2206,S2206,U2206,W2206,Y2206,AA2206,AC2206,AE2206,AG2206,AI2206,AK2206,AM2206,AO2206)*VLOOKUP(I2206,'5.- Instrumental'!$B$6:$O$303,14,FALSE)</f>
        <v>5.2149095117845122E-2</v>
      </c>
      <c r="AQ2206" s="356">
        <f>VLOOKUP(C2206,'6.- Insumos'!$B$5:$K$2417,10,FALSE)</f>
        <v>12.01</v>
      </c>
      <c r="AR2206" s="293">
        <f t="shared" si="111"/>
        <v>12.062149095117844</v>
      </c>
      <c r="AS2206" s="293">
        <f t="shared" si="112"/>
        <v>12.062149095117844</v>
      </c>
    </row>
    <row r="2207" spans="2:45" ht="25.5">
      <c r="B2207" s="52">
        <v>2201</v>
      </c>
      <c r="C2207" s="334">
        <v>91001</v>
      </c>
      <c r="D2207" s="368" t="s">
        <v>4849</v>
      </c>
      <c r="E2207" s="55" t="s">
        <v>3562</v>
      </c>
      <c r="F2207" s="55" t="s">
        <v>3565</v>
      </c>
      <c r="G2207" s="54" t="s">
        <v>4422</v>
      </c>
      <c r="H2207" s="54" t="s">
        <v>4422</v>
      </c>
      <c r="I2207" s="55" t="s">
        <v>3293</v>
      </c>
      <c r="J2207" s="34"/>
      <c r="K2207" s="34"/>
      <c r="L2207" s="34"/>
      <c r="M2207" s="34"/>
      <c r="N2207" s="34"/>
      <c r="O2207" s="34"/>
      <c r="P2207" s="34">
        <v>1</v>
      </c>
      <c r="Q2207" s="34">
        <v>10</v>
      </c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>
        <v>1</v>
      </c>
      <c r="AO2207" s="34">
        <f>+Q2207+5</f>
        <v>15</v>
      </c>
      <c r="AP2207" s="293">
        <f>MAX(K2207,M2207,O2207,Q2207,S2207,U2207,W2207,Y2207,AA2207,AC2207,AE2207,AG2207,AI2207,AK2207,AM2207,AO2207)*VLOOKUP(I2207,'5.- Instrumental'!$B$6:$O$303,14,FALSE)</f>
        <v>3.1289457070707072E-2</v>
      </c>
      <c r="AQ2207" s="356">
        <f>VLOOKUP(C2207,'6.- Insumos'!$B$5:$K$2417,10,FALSE)</f>
        <v>12.01</v>
      </c>
      <c r="AR2207" s="293">
        <f t="shared" si="111"/>
        <v>12.041289457070707</v>
      </c>
      <c r="AS2207" s="293">
        <f t="shared" si="112"/>
        <v>12.041289457070707</v>
      </c>
    </row>
    <row r="2208" spans="2:45" ht="25.5">
      <c r="B2208" s="52">
        <v>2202</v>
      </c>
      <c r="C2208" s="334">
        <v>91002</v>
      </c>
      <c r="D2208" s="368" t="s">
        <v>4850</v>
      </c>
      <c r="E2208" s="55" t="s">
        <v>3562</v>
      </c>
      <c r="F2208" s="55" t="s">
        <v>3565</v>
      </c>
      <c r="G2208" s="54" t="s">
        <v>4422</v>
      </c>
      <c r="H2208" s="54" t="s">
        <v>4422</v>
      </c>
      <c r="I2208" s="55" t="s">
        <v>3293</v>
      </c>
      <c r="J2208" s="34">
        <v>1</v>
      </c>
      <c r="K2208" s="34">
        <v>20</v>
      </c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>
        <v>1</v>
      </c>
      <c r="AO2208" s="34">
        <f>+K2208+5</f>
        <v>25</v>
      </c>
      <c r="AP2208" s="293">
        <f>MAX(K2208,M2208,O2208,Q2208,S2208,U2208,W2208,Y2208,AA2208,AC2208,AE2208,AG2208,AI2208,AK2208,AM2208,AO2208)*VLOOKUP(I2208,'5.- Instrumental'!$B$6:$O$303,14,FALSE)</f>
        <v>5.2149095117845122E-2</v>
      </c>
      <c r="AQ2208" s="356">
        <f>VLOOKUP(C2208,'6.- Insumos'!$B$5:$K$2417,10,FALSE)</f>
        <v>12.01</v>
      </c>
      <c r="AR2208" s="293">
        <f t="shared" si="111"/>
        <v>12.062149095117844</v>
      </c>
      <c r="AS2208" s="293">
        <f t="shared" si="112"/>
        <v>12.062149095117844</v>
      </c>
    </row>
    <row r="2209" spans="2:45" ht="38.25">
      <c r="B2209" s="52">
        <v>2203</v>
      </c>
      <c r="C2209" s="334">
        <v>91010</v>
      </c>
      <c r="D2209" s="81" t="s">
        <v>4851</v>
      </c>
      <c r="E2209" s="55" t="s">
        <v>3562</v>
      </c>
      <c r="F2209" s="55" t="s">
        <v>3565</v>
      </c>
      <c r="G2209" s="54" t="s">
        <v>4422</v>
      </c>
      <c r="H2209" s="54" t="s">
        <v>4422</v>
      </c>
      <c r="I2209" s="55" t="s">
        <v>3293</v>
      </c>
      <c r="J2209" s="34">
        <v>1</v>
      </c>
      <c r="K2209" s="34">
        <v>20</v>
      </c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>
        <v>1</v>
      </c>
      <c r="AO2209" s="34">
        <f>+K2209+5</f>
        <v>25</v>
      </c>
      <c r="AP2209" s="293">
        <f>MAX(K2209,M2209,O2209,Q2209,S2209,U2209,W2209,Y2209,AA2209,AC2209,AE2209,AG2209,AI2209,AK2209,AM2209,AO2209)*VLOOKUP(I2209,'5.- Instrumental'!$B$6:$O$303,14,FALSE)</f>
        <v>5.2149095117845122E-2</v>
      </c>
      <c r="AQ2209" s="356">
        <f>VLOOKUP(C2209,'6.- Insumos'!$B$5:$K$2417,10,FALSE)</f>
        <v>12.01</v>
      </c>
      <c r="AR2209" s="293">
        <f t="shared" si="111"/>
        <v>12.062149095117844</v>
      </c>
      <c r="AS2209" s="293">
        <f t="shared" si="112"/>
        <v>12.062149095117844</v>
      </c>
    </row>
    <row r="2210" spans="2:45" ht="25.5">
      <c r="B2210" s="52">
        <v>2204</v>
      </c>
      <c r="C2210" s="334">
        <v>91030</v>
      </c>
      <c r="D2210" s="81" t="s">
        <v>4852</v>
      </c>
      <c r="E2210" s="55" t="s">
        <v>3562</v>
      </c>
      <c r="F2210" s="55" t="s">
        <v>3565</v>
      </c>
      <c r="G2210" s="54" t="s">
        <v>4422</v>
      </c>
      <c r="H2210" s="54" t="s">
        <v>4422</v>
      </c>
      <c r="I2210" s="55" t="s">
        <v>3293</v>
      </c>
      <c r="J2210" s="34">
        <v>1</v>
      </c>
      <c r="K2210" s="34">
        <v>20</v>
      </c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>
        <v>1</v>
      </c>
      <c r="AO2210" s="34">
        <f>+K2210+5</f>
        <v>25</v>
      </c>
      <c r="AP2210" s="293">
        <f>MAX(K2210,M2210,O2210,Q2210,S2210,U2210,W2210,Y2210,AA2210,AC2210,AE2210,AG2210,AI2210,AK2210,AM2210,AO2210)*VLOOKUP(I2210,'5.- Instrumental'!$B$6:$O$303,14,FALSE)</f>
        <v>5.2149095117845122E-2</v>
      </c>
      <c r="AQ2210" s="356">
        <f>VLOOKUP(C2210,'6.- Insumos'!$B$5:$K$2417,10,FALSE)</f>
        <v>12.01</v>
      </c>
      <c r="AR2210" s="293">
        <f t="shared" ref="AR2210:AR2273" si="113">AP2210+AQ2210</f>
        <v>12.062149095117844</v>
      </c>
      <c r="AS2210" s="293">
        <f t="shared" si="112"/>
        <v>12.062149095117844</v>
      </c>
    </row>
    <row r="2211" spans="2:45" ht="25.5">
      <c r="B2211" s="52">
        <v>2205</v>
      </c>
      <c r="C2211" s="334">
        <v>91033</v>
      </c>
      <c r="D2211" s="81" t="s">
        <v>4853</v>
      </c>
      <c r="E2211" s="55" t="s">
        <v>3562</v>
      </c>
      <c r="F2211" s="55" t="s">
        <v>3565</v>
      </c>
      <c r="G2211" s="54" t="s">
        <v>4422</v>
      </c>
      <c r="H2211" s="54" t="s">
        <v>4422</v>
      </c>
      <c r="I2211" s="55" t="s">
        <v>3293</v>
      </c>
      <c r="J2211" s="34">
        <v>1</v>
      </c>
      <c r="K2211" s="34">
        <v>30</v>
      </c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>
        <v>1</v>
      </c>
      <c r="AO2211" s="34">
        <f>+K2211+5</f>
        <v>35</v>
      </c>
      <c r="AP2211" s="293">
        <f>MAX(K2211,M2211,O2211,Q2211,S2211,U2211,W2211,Y2211,AA2211,AC2211,AE2211,AG2211,AI2211,AK2211,AM2211,AO2211)*VLOOKUP(I2211,'5.- Instrumental'!$B$6:$O$303,14,FALSE)</f>
        <v>7.3008733164983172E-2</v>
      </c>
      <c r="AQ2211" s="356">
        <f>VLOOKUP(C2211,'6.- Insumos'!$B$5:$K$2417,10,FALSE)</f>
        <v>12.01</v>
      </c>
      <c r="AR2211" s="293">
        <f t="shared" si="113"/>
        <v>12.083008733164982</v>
      </c>
      <c r="AS2211" s="293">
        <f t="shared" si="112"/>
        <v>12.083008733164982</v>
      </c>
    </row>
    <row r="2212" spans="2:45" ht="38.25">
      <c r="B2212" s="52">
        <v>2206</v>
      </c>
      <c r="C2212" s="334">
        <v>91052</v>
      </c>
      <c r="D2212" s="81" t="s">
        <v>4854</v>
      </c>
      <c r="E2212" s="55" t="s">
        <v>3562</v>
      </c>
      <c r="F2212" s="55" t="s">
        <v>3565</v>
      </c>
      <c r="G2212" s="54" t="s">
        <v>4422</v>
      </c>
      <c r="H2212" s="54" t="s">
        <v>4422</v>
      </c>
      <c r="I2212" s="55" t="s">
        <v>3293</v>
      </c>
      <c r="J2212" s="34">
        <v>1</v>
      </c>
      <c r="K2212" s="34">
        <v>30</v>
      </c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>
        <v>1</v>
      </c>
      <c r="AO2212" s="34">
        <f>+K2212+5</f>
        <v>35</v>
      </c>
      <c r="AP2212" s="293">
        <f>MAX(K2212,M2212,O2212,Q2212,S2212,U2212,W2212,Y2212,AA2212,AC2212,AE2212,AG2212,AI2212,AK2212,AM2212,AO2212)*VLOOKUP(I2212,'5.- Instrumental'!$B$6:$O$303,14,FALSE)</f>
        <v>7.3008733164983172E-2</v>
      </c>
      <c r="AQ2212" s="356">
        <f>VLOOKUP(C2212,'6.- Insumos'!$B$5:$K$2417,10,FALSE)</f>
        <v>12.01</v>
      </c>
      <c r="AR2212" s="293">
        <f t="shared" si="113"/>
        <v>12.083008733164982</v>
      </c>
      <c r="AS2212" s="293">
        <f t="shared" si="112"/>
        <v>12.083008733164982</v>
      </c>
    </row>
    <row r="2213" spans="2:45" ht="25.5">
      <c r="B2213" s="52">
        <v>2207</v>
      </c>
      <c r="C2213" s="334">
        <v>91105</v>
      </c>
      <c r="D2213" s="361" t="s">
        <v>1786</v>
      </c>
      <c r="E2213" s="55" t="s">
        <v>3562</v>
      </c>
      <c r="F2213" s="55" t="s">
        <v>3565</v>
      </c>
      <c r="G2213" s="54" t="s">
        <v>4422</v>
      </c>
      <c r="H2213" s="54" t="s">
        <v>4422</v>
      </c>
      <c r="I2213" s="55" t="s">
        <v>3293</v>
      </c>
      <c r="J2213" s="34">
        <v>1</v>
      </c>
      <c r="K2213" s="34">
        <v>20</v>
      </c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>
        <v>1</v>
      </c>
      <c r="AO2213" s="34">
        <v>20</v>
      </c>
      <c r="AP2213" s="293">
        <f>MAX(K2213,M2213,O2213,Q2213,S2213,U2213,W2213,Y2213,AA2213,AC2213,AE2213,AG2213,AI2213,AK2213,AM2213,AO2213)*VLOOKUP(I2213,'5.- Instrumental'!$B$6:$O$303,14,FALSE)</f>
        <v>4.17192760942761E-2</v>
      </c>
      <c r="AQ2213" s="356">
        <f>VLOOKUP(C2213,'6.- Insumos'!$B$5:$K$2417,10,FALSE)</f>
        <v>12.01</v>
      </c>
      <c r="AR2213" s="293">
        <f t="shared" si="113"/>
        <v>12.051719276094277</v>
      </c>
      <c r="AS2213" s="293">
        <f t="shared" si="112"/>
        <v>12.051719276094277</v>
      </c>
    </row>
    <row r="2214" spans="2:45" ht="25.5">
      <c r="B2214" s="52">
        <v>2208</v>
      </c>
      <c r="C2214" s="334">
        <v>91122</v>
      </c>
      <c r="D2214" s="81" t="s">
        <v>4855</v>
      </c>
      <c r="E2214" s="55" t="s">
        <v>3562</v>
      </c>
      <c r="F2214" s="55" t="s">
        <v>3565</v>
      </c>
      <c r="G2214" s="54" t="s">
        <v>4422</v>
      </c>
      <c r="H2214" s="54" t="s">
        <v>4422</v>
      </c>
      <c r="I2214" s="55" t="s">
        <v>3293</v>
      </c>
      <c r="J2214" s="34">
        <v>1</v>
      </c>
      <c r="K2214" s="34">
        <v>30</v>
      </c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>
        <v>1</v>
      </c>
      <c r="AO2214" s="34">
        <f>+K2214</f>
        <v>30</v>
      </c>
      <c r="AP2214" s="293">
        <f>MAX(K2214,M2214,O2214,Q2214,S2214,U2214,W2214,Y2214,AA2214,AC2214,AE2214,AG2214,AI2214,AK2214,AM2214,AO2214)*VLOOKUP(I2214,'5.- Instrumental'!$B$6:$O$303,14,FALSE)</f>
        <v>6.2578914141414144E-2</v>
      </c>
      <c r="AQ2214" s="356">
        <f>VLOOKUP(C2214,'6.- Insumos'!$B$5:$K$2417,10,FALSE)</f>
        <v>2.9198499999999998</v>
      </c>
      <c r="AR2214" s="293">
        <f t="shared" si="113"/>
        <v>2.9824289141414138</v>
      </c>
      <c r="AS2214" s="293">
        <f t="shared" si="112"/>
        <v>2.9824289141414138</v>
      </c>
    </row>
    <row r="2215" spans="2:45" ht="25.5">
      <c r="B2215" s="52">
        <v>2209</v>
      </c>
      <c r="C2215" s="334">
        <v>92015</v>
      </c>
      <c r="D2215" s="361" t="s">
        <v>1787</v>
      </c>
      <c r="E2215" s="55" t="s">
        <v>3562</v>
      </c>
      <c r="F2215" s="55" t="s">
        <v>3565</v>
      </c>
      <c r="G2215" s="54" t="s">
        <v>4422</v>
      </c>
      <c r="H2215" s="54" t="s">
        <v>4422</v>
      </c>
      <c r="I2215" s="54" t="s">
        <v>4422</v>
      </c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  <c r="X2215" s="34">
        <v>1</v>
      </c>
      <c r="Y2215" s="34">
        <v>10</v>
      </c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293">
        <f>MAX(K2215,M2215,O2215,Q2215,S2215,U2215,W2215,Y2215,AA2215,AC2215,AE2215,AG2215,AI2215,AK2215,AM2215,AO2215)*VLOOKUP(I2215,'5.- Instrumental'!$B$6:$O$303,14,FALSE)</f>
        <v>0</v>
      </c>
      <c r="AQ2215" s="356">
        <f>VLOOKUP(C2215,'6.- Insumos'!$B$5:$K$2417,10,FALSE)</f>
        <v>2.9198499999999998</v>
      </c>
      <c r="AR2215" s="293">
        <f t="shared" si="113"/>
        <v>2.9198499999999998</v>
      </c>
      <c r="AS2215" s="293">
        <f t="shared" si="112"/>
        <v>2.9198499999999998</v>
      </c>
    </row>
    <row r="2216" spans="2:45" ht="25.5">
      <c r="B2216" s="52">
        <v>2210</v>
      </c>
      <c r="C2216" s="334">
        <v>92020</v>
      </c>
      <c r="D2216" s="361" t="s">
        <v>4856</v>
      </c>
      <c r="E2216" s="55" t="s">
        <v>3562</v>
      </c>
      <c r="F2216" s="55" t="s">
        <v>3565</v>
      </c>
      <c r="G2216" s="54" t="s">
        <v>4422</v>
      </c>
      <c r="H2216" s="54" t="s">
        <v>4422</v>
      </c>
      <c r="I2216" s="54" t="s">
        <v>4422</v>
      </c>
      <c r="J2216" s="34">
        <v>1</v>
      </c>
      <c r="K2216" s="34">
        <v>15</v>
      </c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>
        <v>1</v>
      </c>
      <c r="AO2216" s="34">
        <f t="shared" ref="AO2216:AO2227" si="114">+K2216</f>
        <v>15</v>
      </c>
      <c r="AP2216" s="293">
        <f>MAX(K2216,M2216,O2216,Q2216,S2216,U2216,W2216,Y2216,AA2216,AC2216,AE2216,AG2216,AI2216,AK2216,AM2216,AO2216)*VLOOKUP(I2216,'5.- Instrumental'!$B$6:$O$303,14,FALSE)</f>
        <v>0</v>
      </c>
      <c r="AQ2216" s="356">
        <f>VLOOKUP(C2216,'6.- Insumos'!$B$5:$K$2417,10,FALSE)</f>
        <v>2.9198499999999998</v>
      </c>
      <c r="AR2216" s="293">
        <f t="shared" si="113"/>
        <v>2.9198499999999998</v>
      </c>
      <c r="AS2216" s="293">
        <f t="shared" si="112"/>
        <v>2.9198499999999998</v>
      </c>
    </row>
    <row r="2217" spans="2:45" ht="25.5">
      <c r="B2217" s="52">
        <v>2211</v>
      </c>
      <c r="C2217" s="334">
        <v>92065</v>
      </c>
      <c r="D2217" s="368" t="s">
        <v>4857</v>
      </c>
      <c r="E2217" s="55" t="s">
        <v>3562</v>
      </c>
      <c r="F2217" s="55" t="s">
        <v>3565</v>
      </c>
      <c r="G2217" s="54" t="s">
        <v>4422</v>
      </c>
      <c r="H2217" s="54" t="s">
        <v>4422</v>
      </c>
      <c r="I2217" s="54" t="s">
        <v>4422</v>
      </c>
      <c r="J2217" s="34">
        <v>1</v>
      </c>
      <c r="K2217" s="34">
        <v>20</v>
      </c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>
        <v>1</v>
      </c>
      <c r="AO2217" s="34">
        <f t="shared" si="114"/>
        <v>20</v>
      </c>
      <c r="AP2217" s="293">
        <f>MAX(K2217,M2217,O2217,Q2217,S2217,U2217,W2217,Y2217,AA2217,AC2217,AE2217,AG2217,AI2217,AK2217,AM2217,AO2217)*VLOOKUP(I2217,'5.- Instrumental'!$B$6:$O$303,14,FALSE)</f>
        <v>0</v>
      </c>
      <c r="AQ2217" s="356">
        <f>VLOOKUP(C2217,'6.- Insumos'!$B$5:$K$2417,10,FALSE)</f>
        <v>2.9198499999999998</v>
      </c>
      <c r="AR2217" s="293">
        <f t="shared" si="113"/>
        <v>2.9198499999999998</v>
      </c>
      <c r="AS2217" s="293">
        <f t="shared" si="112"/>
        <v>2.9198499999999998</v>
      </c>
    </row>
    <row r="2218" spans="2:45" ht="25.5">
      <c r="B2218" s="52">
        <v>2212</v>
      </c>
      <c r="C2218" s="334">
        <v>92081</v>
      </c>
      <c r="D2218" s="81" t="s">
        <v>4858</v>
      </c>
      <c r="E2218" s="55" t="s">
        <v>3562</v>
      </c>
      <c r="F2218" s="55" t="s">
        <v>3565</v>
      </c>
      <c r="G2218" s="54" t="s">
        <v>4422</v>
      </c>
      <c r="H2218" s="54" t="s">
        <v>4422</v>
      </c>
      <c r="I2218" s="54" t="s">
        <v>4422</v>
      </c>
      <c r="J2218" s="34">
        <v>1</v>
      </c>
      <c r="K2218" s="34">
        <v>20</v>
      </c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>
        <v>1</v>
      </c>
      <c r="AO2218" s="34">
        <f t="shared" si="114"/>
        <v>20</v>
      </c>
      <c r="AP2218" s="293">
        <f>MAX(K2218,M2218,O2218,Q2218,S2218,U2218,W2218,Y2218,AA2218,AC2218,AE2218,AG2218,AI2218,AK2218,AM2218,AO2218)*VLOOKUP(I2218,'5.- Instrumental'!$B$6:$O$303,14,FALSE)</f>
        <v>0</v>
      </c>
      <c r="AQ2218" s="356">
        <f>VLOOKUP(C2218,'6.- Insumos'!$B$5:$K$2417,10,FALSE)</f>
        <v>2.9198499999999998</v>
      </c>
      <c r="AR2218" s="293">
        <f t="shared" si="113"/>
        <v>2.9198499999999998</v>
      </c>
      <c r="AS2218" s="293">
        <f t="shared" si="112"/>
        <v>2.9198499999999998</v>
      </c>
    </row>
    <row r="2219" spans="2:45" ht="25.5">
      <c r="B2219" s="52">
        <v>2213</v>
      </c>
      <c r="C2219" s="334">
        <v>92100</v>
      </c>
      <c r="D2219" s="81" t="s">
        <v>1788</v>
      </c>
      <c r="E2219" s="55" t="s">
        <v>3562</v>
      </c>
      <c r="F2219" s="55" t="s">
        <v>3565</v>
      </c>
      <c r="G2219" s="54" t="s">
        <v>4422</v>
      </c>
      <c r="H2219" s="54" t="s">
        <v>4422</v>
      </c>
      <c r="I2219" s="54" t="s">
        <v>4422</v>
      </c>
      <c r="J2219" s="34">
        <v>1</v>
      </c>
      <c r="K2219" s="34">
        <v>10</v>
      </c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>
        <v>1</v>
      </c>
      <c r="AO2219" s="34">
        <f t="shared" si="114"/>
        <v>10</v>
      </c>
      <c r="AP2219" s="293">
        <f>MAX(K2219,M2219,O2219,Q2219,S2219,U2219,W2219,Y2219,AA2219,AC2219,AE2219,AG2219,AI2219,AK2219,AM2219,AO2219)*VLOOKUP(I2219,'5.- Instrumental'!$B$6:$O$303,14,FALSE)</f>
        <v>0</v>
      </c>
      <c r="AQ2219" s="356">
        <f>VLOOKUP(C2219,'6.- Insumos'!$B$5:$K$2417,10,FALSE)</f>
        <v>2.9198499999999998</v>
      </c>
      <c r="AR2219" s="293">
        <f t="shared" si="113"/>
        <v>2.9198499999999998</v>
      </c>
      <c r="AS2219" s="293">
        <f t="shared" si="112"/>
        <v>2.9198499999999998</v>
      </c>
    </row>
    <row r="2220" spans="2:45" ht="25.5">
      <c r="B2220" s="52">
        <v>2214</v>
      </c>
      <c r="C2220" s="334">
        <v>92227</v>
      </c>
      <c r="D2220" s="368" t="s">
        <v>4859</v>
      </c>
      <c r="E2220" s="55" t="s">
        <v>3562</v>
      </c>
      <c r="F2220" s="55" t="s">
        <v>3565</v>
      </c>
      <c r="G2220" s="42" t="s">
        <v>3093</v>
      </c>
      <c r="H2220" s="42" t="s">
        <v>3094</v>
      </c>
      <c r="I2220" s="54" t="s">
        <v>4422</v>
      </c>
      <c r="J2220" s="34">
        <v>1</v>
      </c>
      <c r="K2220" s="34">
        <v>10</v>
      </c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>
        <v>1</v>
      </c>
      <c r="AO2220" s="34">
        <f t="shared" si="114"/>
        <v>10</v>
      </c>
      <c r="AP2220" s="293">
        <f>MAX(K2220,M2220,O2220,Q2220,S2220,U2220,W2220,Y2220,AA2220,AC2220,AE2220,AG2220,AI2220,AK2220,AM2220,AO2220)*VLOOKUP(I2220,'5.- Instrumental'!$B$6:$O$303,14,FALSE)</f>
        <v>0</v>
      </c>
      <c r="AQ2220" s="356">
        <f>VLOOKUP(C2220,'6.- Insumos'!$B$5:$K$2417,10,FALSE)</f>
        <v>2.9198499999999998</v>
      </c>
      <c r="AR2220" s="293">
        <f t="shared" si="113"/>
        <v>2.9198499999999998</v>
      </c>
      <c r="AS2220" s="293">
        <f t="shared" si="112"/>
        <v>2.9198499999999998</v>
      </c>
    </row>
    <row r="2221" spans="2:45" ht="25.5">
      <c r="B2221" s="52">
        <v>2215</v>
      </c>
      <c r="C2221" s="334">
        <v>92235</v>
      </c>
      <c r="D2221" s="361" t="s">
        <v>1789</v>
      </c>
      <c r="E2221" s="55" t="s">
        <v>3562</v>
      </c>
      <c r="F2221" s="55" t="s">
        <v>3565</v>
      </c>
      <c r="G2221" s="54" t="s">
        <v>4422</v>
      </c>
      <c r="H2221" s="54" t="s">
        <v>4422</v>
      </c>
      <c r="I2221" s="54" t="s">
        <v>4422</v>
      </c>
      <c r="J2221" s="34">
        <v>1</v>
      </c>
      <c r="K2221" s="34">
        <v>45</v>
      </c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>
        <v>1</v>
      </c>
      <c r="AO2221" s="34">
        <f t="shared" si="114"/>
        <v>45</v>
      </c>
      <c r="AP2221" s="293">
        <f>MAX(K2221,M2221,O2221,Q2221,S2221,U2221,W2221,Y2221,AA2221,AC2221,AE2221,AG2221,AI2221,AK2221,AM2221,AO2221)*VLOOKUP(I2221,'5.- Instrumental'!$B$6:$O$303,14,FALSE)</f>
        <v>0</v>
      </c>
      <c r="AQ2221" s="356">
        <f>VLOOKUP(C2221,'6.- Insumos'!$B$5:$K$2417,10,FALSE)</f>
        <v>23.18</v>
      </c>
      <c r="AR2221" s="293">
        <f t="shared" si="113"/>
        <v>23.18</v>
      </c>
      <c r="AS2221" s="293">
        <f t="shared" si="112"/>
        <v>23.18</v>
      </c>
    </row>
    <row r="2222" spans="2:45" ht="25.5">
      <c r="B2222" s="52">
        <v>2216</v>
      </c>
      <c r="C2222" s="334">
        <v>92250</v>
      </c>
      <c r="D2222" s="361" t="s">
        <v>1790</v>
      </c>
      <c r="E2222" s="55" t="s">
        <v>3562</v>
      </c>
      <c r="F2222" s="55" t="s">
        <v>3565</v>
      </c>
      <c r="G2222" s="30" t="s">
        <v>1805</v>
      </c>
      <c r="H2222" s="54" t="s">
        <v>4422</v>
      </c>
      <c r="I2222" s="54" t="s">
        <v>4422</v>
      </c>
      <c r="J2222" s="34">
        <v>1</v>
      </c>
      <c r="K2222" s="34">
        <v>15</v>
      </c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>
        <v>1</v>
      </c>
      <c r="AO2222" s="34">
        <f t="shared" si="114"/>
        <v>15</v>
      </c>
      <c r="AP2222" s="293">
        <f>MAX(K2222,M2222,O2222,Q2222,S2222,U2222,W2222,Y2222,AA2222,AC2222,AE2222,AG2222,AI2222,AK2222,AM2222,AO2222)*VLOOKUP(I2222,'5.- Instrumental'!$B$6:$O$303,14,FALSE)</f>
        <v>0</v>
      </c>
      <c r="AQ2222" s="356">
        <f>VLOOKUP(C2222,'6.- Insumos'!$B$5:$K$2417,10,FALSE)</f>
        <v>2.9198499999999998</v>
      </c>
      <c r="AR2222" s="293">
        <f t="shared" si="113"/>
        <v>2.9198499999999998</v>
      </c>
      <c r="AS2222" s="293">
        <f t="shared" si="112"/>
        <v>2.9198499999999998</v>
      </c>
    </row>
    <row r="2223" spans="2:45" ht="25.5">
      <c r="B2223" s="52">
        <v>2217</v>
      </c>
      <c r="C2223" s="334">
        <v>92260</v>
      </c>
      <c r="D2223" s="368" t="s">
        <v>4860</v>
      </c>
      <c r="E2223" s="55" t="s">
        <v>3562</v>
      </c>
      <c r="F2223" s="55" t="s">
        <v>3565</v>
      </c>
      <c r="G2223" s="54" t="s">
        <v>4422</v>
      </c>
      <c r="H2223" s="54" t="s">
        <v>4422</v>
      </c>
      <c r="I2223" s="54" t="s">
        <v>4422</v>
      </c>
      <c r="J2223" s="34">
        <v>1</v>
      </c>
      <c r="K2223" s="34">
        <v>20</v>
      </c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>
        <v>1</v>
      </c>
      <c r="AO2223" s="34">
        <f t="shared" si="114"/>
        <v>20</v>
      </c>
      <c r="AP2223" s="293">
        <f>MAX(K2223,M2223,O2223,Q2223,S2223,U2223,W2223,Y2223,AA2223,AC2223,AE2223,AG2223,AI2223,AK2223,AM2223,AO2223)*VLOOKUP(I2223,'5.- Instrumental'!$B$6:$O$303,14,FALSE)</f>
        <v>0</v>
      </c>
      <c r="AQ2223" s="356">
        <f>VLOOKUP(C2223,'6.- Insumos'!$B$5:$K$2417,10,FALSE)</f>
        <v>2.9198499999999998</v>
      </c>
      <c r="AR2223" s="293">
        <f t="shared" si="113"/>
        <v>2.9198499999999998</v>
      </c>
      <c r="AS2223" s="293">
        <f t="shared" si="112"/>
        <v>2.9198499999999998</v>
      </c>
    </row>
    <row r="2224" spans="2:45" ht="25.5">
      <c r="B2224" s="52">
        <v>2218</v>
      </c>
      <c r="C2224" s="334">
        <v>92265</v>
      </c>
      <c r="D2224" s="81" t="s">
        <v>4861</v>
      </c>
      <c r="E2224" s="55" t="s">
        <v>3562</v>
      </c>
      <c r="F2224" s="55" t="s">
        <v>3565</v>
      </c>
      <c r="G2224" s="54" t="s">
        <v>4422</v>
      </c>
      <c r="H2224" s="54" t="s">
        <v>4422</v>
      </c>
      <c r="I2224" s="54" t="s">
        <v>4422</v>
      </c>
      <c r="J2224" s="34">
        <v>1</v>
      </c>
      <c r="K2224" s="34">
        <v>15</v>
      </c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>
        <v>1</v>
      </c>
      <c r="AO2224" s="34">
        <f t="shared" si="114"/>
        <v>15</v>
      </c>
      <c r="AP2224" s="293">
        <f>MAX(K2224,M2224,O2224,Q2224,S2224,U2224,W2224,Y2224,AA2224,AC2224,AE2224,AG2224,AI2224,AK2224,AM2224,AO2224)*VLOOKUP(I2224,'5.- Instrumental'!$B$6:$O$303,14,FALSE)</f>
        <v>0</v>
      </c>
      <c r="AQ2224" s="356">
        <f>VLOOKUP(C2224,'6.- Insumos'!$B$5:$K$2417,10,FALSE)</f>
        <v>2.9198499999999998</v>
      </c>
      <c r="AR2224" s="293">
        <f t="shared" si="113"/>
        <v>2.9198499999999998</v>
      </c>
      <c r="AS2224" s="293">
        <f t="shared" si="112"/>
        <v>2.9198499999999998</v>
      </c>
    </row>
    <row r="2225" spans="2:45" ht="25.5">
      <c r="B2225" s="52">
        <v>2219</v>
      </c>
      <c r="C2225" s="334">
        <v>92275</v>
      </c>
      <c r="D2225" s="361" t="s">
        <v>1791</v>
      </c>
      <c r="E2225" s="55" t="s">
        <v>3562</v>
      </c>
      <c r="F2225" s="55" t="s">
        <v>3565</v>
      </c>
      <c r="G2225" s="54" t="s">
        <v>4422</v>
      </c>
      <c r="H2225" s="54" t="s">
        <v>4422</v>
      </c>
      <c r="I2225" s="54" t="s">
        <v>4422</v>
      </c>
      <c r="J2225" s="34">
        <v>1</v>
      </c>
      <c r="K2225" s="34">
        <v>20</v>
      </c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>
        <v>1</v>
      </c>
      <c r="AO2225" s="34">
        <f t="shared" si="114"/>
        <v>20</v>
      </c>
      <c r="AP2225" s="293">
        <f>MAX(K2225,M2225,O2225,Q2225,S2225,U2225,W2225,Y2225,AA2225,AC2225,AE2225,AG2225,AI2225,AK2225,AM2225,AO2225)*VLOOKUP(I2225,'5.- Instrumental'!$B$6:$O$303,14,FALSE)</f>
        <v>0</v>
      </c>
      <c r="AQ2225" s="356">
        <f>VLOOKUP(C2225,'6.- Insumos'!$B$5:$K$2417,10,FALSE)</f>
        <v>2.9198499999999998</v>
      </c>
      <c r="AR2225" s="293">
        <f t="shared" si="113"/>
        <v>2.9198499999999998</v>
      </c>
      <c r="AS2225" s="293">
        <f t="shared" si="112"/>
        <v>2.9198499999999998</v>
      </c>
    </row>
    <row r="2226" spans="2:45" ht="25.5">
      <c r="B2226" s="52">
        <v>2220</v>
      </c>
      <c r="C2226" s="334">
        <v>92499</v>
      </c>
      <c r="D2226" s="361" t="s">
        <v>1792</v>
      </c>
      <c r="E2226" s="55" t="s">
        <v>3562</v>
      </c>
      <c r="F2226" s="55" t="s">
        <v>3565</v>
      </c>
      <c r="G2226" s="40" t="s">
        <v>2727</v>
      </c>
      <c r="H2226" s="54" t="s">
        <v>4422</v>
      </c>
      <c r="I2226" s="54" t="s">
        <v>4422</v>
      </c>
      <c r="J2226" s="34">
        <v>1</v>
      </c>
      <c r="K2226" s="34">
        <v>20</v>
      </c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>
        <v>1</v>
      </c>
      <c r="AO2226" s="34">
        <f t="shared" si="114"/>
        <v>20</v>
      </c>
      <c r="AP2226" s="293">
        <f>MAX(K2226,M2226,O2226,Q2226,S2226,U2226,W2226,Y2226,AA2226,AC2226,AE2226,AG2226,AI2226,AK2226,AM2226,AO2226)*VLOOKUP(I2226,'5.- Instrumental'!$B$6:$O$303,14,FALSE)</f>
        <v>0</v>
      </c>
      <c r="AQ2226" s="356">
        <f>VLOOKUP(C2226,'6.- Insumos'!$B$5:$K$2417,10,FALSE)</f>
        <v>2.9198499999999998</v>
      </c>
      <c r="AR2226" s="293">
        <f t="shared" si="113"/>
        <v>2.9198499999999998</v>
      </c>
      <c r="AS2226" s="293">
        <f t="shared" si="112"/>
        <v>2.9198499999999998</v>
      </c>
    </row>
    <row r="2227" spans="2:45" ht="25.5">
      <c r="B2227" s="52">
        <v>2221</v>
      </c>
      <c r="C2227" s="334">
        <v>92504</v>
      </c>
      <c r="D2227" s="81" t="s">
        <v>4862</v>
      </c>
      <c r="E2227" s="55" t="s">
        <v>3562</v>
      </c>
      <c r="F2227" s="55" t="s">
        <v>3565</v>
      </c>
      <c r="G2227" s="40" t="s">
        <v>2727</v>
      </c>
      <c r="H2227" s="54" t="s">
        <v>4422</v>
      </c>
      <c r="I2227" s="54" t="s">
        <v>4422</v>
      </c>
      <c r="J2227" s="34">
        <v>1</v>
      </c>
      <c r="K2227" s="34">
        <v>20</v>
      </c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>
        <v>1</v>
      </c>
      <c r="AO2227" s="34">
        <f t="shared" si="114"/>
        <v>20</v>
      </c>
      <c r="AP2227" s="293">
        <f>MAX(K2227,M2227,O2227,Q2227,S2227,U2227,W2227,Y2227,AA2227,AC2227,AE2227,AG2227,AI2227,AK2227,AM2227,AO2227)*VLOOKUP(I2227,'5.- Instrumental'!$B$6:$O$303,14,FALSE)</f>
        <v>0</v>
      </c>
      <c r="AQ2227" s="356">
        <f>VLOOKUP(C2227,'6.- Insumos'!$B$5:$K$2417,10,FALSE)</f>
        <v>2.9198499999999998</v>
      </c>
      <c r="AR2227" s="293">
        <f t="shared" si="113"/>
        <v>2.9198499999999998</v>
      </c>
      <c r="AS2227" s="293">
        <f t="shared" si="112"/>
        <v>2.9198499999999998</v>
      </c>
    </row>
    <row r="2228" spans="2:45" ht="25.5">
      <c r="B2228" s="52">
        <v>2222</v>
      </c>
      <c r="C2228" s="334">
        <v>92507</v>
      </c>
      <c r="D2228" s="361" t="s">
        <v>1793</v>
      </c>
      <c r="E2228" s="55" t="s">
        <v>3562</v>
      </c>
      <c r="F2228" s="55" t="s">
        <v>3565</v>
      </c>
      <c r="G2228" s="360" t="s">
        <v>4422</v>
      </c>
      <c r="H2228" s="54" t="s">
        <v>4422</v>
      </c>
      <c r="I2228" s="54" t="s">
        <v>4422</v>
      </c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>
        <v>1</v>
      </c>
      <c r="AC2228" s="34">
        <v>30</v>
      </c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>
        <v>1</v>
      </c>
      <c r="AO2228" s="34">
        <f>+AC2228/2</f>
        <v>15</v>
      </c>
      <c r="AP2228" s="293">
        <f>MAX(K2228,M2228,O2228,Q2228,S2228,U2228,W2228,Y2228,AA2228,AC2228,AE2228,AG2228,AI2228,AK2228,AM2228,AO2228)*VLOOKUP(I2228,'5.- Instrumental'!$B$6:$O$303,14,FALSE)</f>
        <v>0</v>
      </c>
      <c r="AQ2228" s="356">
        <f>VLOOKUP(C2228,'6.- Insumos'!$B$5:$K$2417,10,FALSE)</f>
        <v>2.9198499999999998</v>
      </c>
      <c r="AR2228" s="293">
        <f t="shared" si="113"/>
        <v>2.9198499999999998</v>
      </c>
      <c r="AS2228" s="293">
        <f t="shared" si="112"/>
        <v>2.9198499999999998</v>
      </c>
    </row>
    <row r="2229" spans="2:45" ht="25.5">
      <c r="B2229" s="52">
        <v>2223</v>
      </c>
      <c r="C2229" s="334">
        <v>92511</v>
      </c>
      <c r="D2229" s="81" t="s">
        <v>4863</v>
      </c>
      <c r="E2229" s="55" t="s">
        <v>3562</v>
      </c>
      <c r="F2229" s="55" t="s">
        <v>3565</v>
      </c>
      <c r="G2229" s="40" t="s">
        <v>2601</v>
      </c>
      <c r="H2229" s="360" t="s">
        <v>4422</v>
      </c>
      <c r="I2229" s="54" t="s">
        <v>4422</v>
      </c>
      <c r="J2229" s="34">
        <v>1</v>
      </c>
      <c r="K2229" s="34">
        <v>25</v>
      </c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>
        <v>1</v>
      </c>
      <c r="AO2229" s="34">
        <f t="shared" ref="AO2229:AO2240" si="115">+K2229</f>
        <v>25</v>
      </c>
      <c r="AP2229" s="293">
        <f>MAX(K2229,M2229,O2229,Q2229,S2229,U2229,W2229,Y2229,AA2229,AC2229,AE2229,AG2229,AI2229,AK2229,AM2229,AO2229)*VLOOKUP(I2229,'5.- Instrumental'!$B$6:$O$303,14,FALSE)</f>
        <v>0</v>
      </c>
      <c r="AQ2229" s="356">
        <f>VLOOKUP(C2229,'6.- Insumos'!$B$5:$K$2417,10,FALSE)</f>
        <v>2.9198499999999998</v>
      </c>
      <c r="AR2229" s="293">
        <f t="shared" si="113"/>
        <v>2.9198499999999998</v>
      </c>
      <c r="AS2229" s="293">
        <f t="shared" si="112"/>
        <v>2.9198499999999998</v>
      </c>
    </row>
    <row r="2230" spans="2:45" ht="25.5">
      <c r="B2230" s="52">
        <v>2224</v>
      </c>
      <c r="C2230" s="334">
        <v>92557</v>
      </c>
      <c r="D2230" s="81" t="s">
        <v>4571</v>
      </c>
      <c r="E2230" s="55" t="s">
        <v>3562</v>
      </c>
      <c r="F2230" s="55" t="s">
        <v>3565</v>
      </c>
      <c r="G2230" s="41" t="s">
        <v>2743</v>
      </c>
      <c r="H2230" s="41" t="s">
        <v>1841</v>
      </c>
      <c r="I2230" s="54" t="s">
        <v>4422</v>
      </c>
      <c r="J2230" s="34">
        <v>1</v>
      </c>
      <c r="K2230" s="34">
        <v>25</v>
      </c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>
        <v>1</v>
      </c>
      <c r="AO2230" s="34">
        <f t="shared" si="115"/>
        <v>25</v>
      </c>
      <c r="AP2230" s="293">
        <f>MAX(K2230,M2230,O2230,Q2230,S2230,U2230,W2230,Y2230,AA2230,AC2230,AE2230,AG2230,AI2230,AK2230,AM2230,AO2230)*VLOOKUP(I2230,'5.- Instrumental'!$B$6:$O$303,14,FALSE)</f>
        <v>0</v>
      </c>
      <c r="AQ2230" s="356">
        <f>VLOOKUP(C2230,'6.- Insumos'!$B$5:$K$2417,10,FALSE)</f>
        <v>2.9198499999999998</v>
      </c>
      <c r="AR2230" s="293">
        <f t="shared" si="113"/>
        <v>2.9198499999999998</v>
      </c>
      <c r="AS2230" s="293">
        <f t="shared" si="112"/>
        <v>2.9198499999999998</v>
      </c>
    </row>
    <row r="2231" spans="2:45" ht="25.5">
      <c r="B2231" s="52">
        <v>2225</v>
      </c>
      <c r="C2231" s="334">
        <v>92567</v>
      </c>
      <c r="D2231" s="81" t="s">
        <v>4864</v>
      </c>
      <c r="E2231" s="55" t="s">
        <v>3562</v>
      </c>
      <c r="F2231" s="55" t="s">
        <v>3565</v>
      </c>
      <c r="G2231" s="40" t="s">
        <v>3799</v>
      </c>
      <c r="H2231" s="360" t="s">
        <v>4422</v>
      </c>
      <c r="I2231" s="54" t="s">
        <v>4422</v>
      </c>
      <c r="J2231" s="34">
        <v>1</v>
      </c>
      <c r="K2231" s="34">
        <v>20</v>
      </c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>
        <v>1</v>
      </c>
      <c r="AO2231" s="34">
        <f t="shared" si="115"/>
        <v>20</v>
      </c>
      <c r="AP2231" s="293">
        <f>MAX(K2231,M2231,O2231,Q2231,S2231,U2231,W2231,Y2231,AA2231,AC2231,AE2231,AG2231,AI2231,AK2231,AM2231,AO2231)*VLOOKUP(I2231,'5.- Instrumental'!$B$6:$O$303,14,FALSE)</f>
        <v>0</v>
      </c>
      <c r="AQ2231" s="356">
        <f>VLOOKUP(C2231,'6.- Insumos'!$B$5:$K$2417,10,FALSE)</f>
        <v>2.9198499999999998</v>
      </c>
      <c r="AR2231" s="293">
        <f t="shared" si="113"/>
        <v>2.9198499999999998</v>
      </c>
      <c r="AS2231" s="293">
        <f t="shared" si="112"/>
        <v>2.9198499999999998</v>
      </c>
    </row>
    <row r="2232" spans="2:45" ht="25.5">
      <c r="B2232" s="52">
        <v>2226</v>
      </c>
      <c r="C2232" s="334">
        <v>92584</v>
      </c>
      <c r="D2232" s="81" t="s">
        <v>4865</v>
      </c>
      <c r="E2232" s="55" t="s">
        <v>3562</v>
      </c>
      <c r="F2232" s="55" t="s">
        <v>3565</v>
      </c>
      <c r="G2232" s="54" t="s">
        <v>4422</v>
      </c>
      <c r="H2232" s="54" t="s">
        <v>4422</v>
      </c>
      <c r="I2232" s="54" t="s">
        <v>4422</v>
      </c>
      <c r="J2232" s="34">
        <v>1</v>
      </c>
      <c r="K2232" s="34">
        <v>20</v>
      </c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>
        <v>1</v>
      </c>
      <c r="AO2232" s="34">
        <f t="shared" si="115"/>
        <v>20</v>
      </c>
      <c r="AP2232" s="293">
        <f>MAX(K2232,M2232,O2232,Q2232,S2232,U2232,W2232,Y2232,AA2232,AC2232,AE2232,AG2232,AI2232,AK2232,AM2232,AO2232)*VLOOKUP(I2232,'5.- Instrumental'!$B$6:$O$303,14,FALSE)</f>
        <v>0</v>
      </c>
      <c r="AQ2232" s="356">
        <f>VLOOKUP(C2232,'6.- Insumos'!$B$5:$K$2417,10,FALSE)</f>
        <v>2.9198499999999998</v>
      </c>
      <c r="AR2232" s="293">
        <f t="shared" si="113"/>
        <v>2.9198499999999998</v>
      </c>
      <c r="AS2232" s="293">
        <f t="shared" si="112"/>
        <v>2.9198499999999998</v>
      </c>
    </row>
    <row r="2233" spans="2:45" ht="25.5">
      <c r="B2233" s="52">
        <v>2227</v>
      </c>
      <c r="C2233" s="334">
        <v>92585</v>
      </c>
      <c r="D2233" s="81" t="s">
        <v>1794</v>
      </c>
      <c r="E2233" s="55" t="s">
        <v>3562</v>
      </c>
      <c r="F2233" s="55" t="s">
        <v>3565</v>
      </c>
      <c r="G2233" s="54" t="s">
        <v>4422</v>
      </c>
      <c r="H2233" s="54" t="s">
        <v>4422</v>
      </c>
      <c r="I2233" s="54" t="s">
        <v>4422</v>
      </c>
      <c r="J2233" s="34">
        <v>1</v>
      </c>
      <c r="K2233" s="34">
        <v>30</v>
      </c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>
        <v>1</v>
      </c>
      <c r="AO2233" s="34">
        <f t="shared" si="115"/>
        <v>30</v>
      </c>
      <c r="AP2233" s="293">
        <f>MAX(K2233,M2233,O2233,Q2233,S2233,U2233,W2233,Y2233,AA2233,AC2233,AE2233,AG2233,AI2233,AK2233,AM2233,AO2233)*VLOOKUP(I2233,'5.- Instrumental'!$B$6:$O$303,14,FALSE)</f>
        <v>0</v>
      </c>
      <c r="AQ2233" s="356">
        <f>VLOOKUP(C2233,'6.- Insumos'!$B$5:$K$2417,10,FALSE)</f>
        <v>2.9198499999999998</v>
      </c>
      <c r="AR2233" s="293">
        <f t="shared" si="113"/>
        <v>2.9198499999999998</v>
      </c>
      <c r="AS2233" s="293">
        <f t="shared" si="112"/>
        <v>2.9198499999999998</v>
      </c>
    </row>
    <row r="2234" spans="2:45" ht="51">
      <c r="B2234" s="52">
        <v>2228</v>
      </c>
      <c r="C2234" s="334">
        <v>92950</v>
      </c>
      <c r="D2234" s="81" t="s">
        <v>4866</v>
      </c>
      <c r="E2234" s="55" t="s">
        <v>1801</v>
      </c>
      <c r="F2234" s="365" t="s">
        <v>4559</v>
      </c>
      <c r="G2234" s="54" t="s">
        <v>4422</v>
      </c>
      <c r="H2234" s="54" t="s">
        <v>4422</v>
      </c>
      <c r="I2234" s="54" t="s">
        <v>4422</v>
      </c>
      <c r="J2234" s="34">
        <v>1</v>
      </c>
      <c r="K2234" s="34">
        <v>30</v>
      </c>
      <c r="L2234" s="34"/>
      <c r="M2234" s="34"/>
      <c r="N2234" s="34"/>
      <c r="O2234" s="34"/>
      <c r="P2234" s="34">
        <v>1</v>
      </c>
      <c r="Q2234" s="34">
        <v>30</v>
      </c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>
        <v>1</v>
      </c>
      <c r="AO2234" s="34">
        <f t="shared" si="115"/>
        <v>30</v>
      </c>
      <c r="AP2234" s="293">
        <f>MAX(K2234,M2234,O2234,Q2234,S2234,U2234,W2234,Y2234,AA2234,AC2234,AE2234,AG2234,AI2234,AK2234,AM2234,AO2234)*VLOOKUP(I2234,'5.- Instrumental'!$B$6:$O$303,14,FALSE)</f>
        <v>0</v>
      </c>
      <c r="AQ2234" s="356">
        <f>VLOOKUP(C2234,'6.- Insumos'!$B$5:$K$2417,10,FALSE)</f>
        <v>2.641</v>
      </c>
      <c r="AR2234" s="293">
        <f t="shared" si="113"/>
        <v>2.641</v>
      </c>
      <c r="AS2234" s="293">
        <f t="shared" si="112"/>
        <v>2.641</v>
      </c>
    </row>
    <row r="2235" spans="2:45" ht="25.5">
      <c r="B2235" s="52">
        <v>2229</v>
      </c>
      <c r="C2235" s="334">
        <v>92960</v>
      </c>
      <c r="D2235" s="81" t="s">
        <v>4867</v>
      </c>
      <c r="E2235" s="55" t="s">
        <v>3562</v>
      </c>
      <c r="F2235" s="55" t="s">
        <v>3565</v>
      </c>
      <c r="G2235" s="54" t="s">
        <v>4422</v>
      </c>
      <c r="H2235" s="54" t="s">
        <v>4422</v>
      </c>
      <c r="I2235" s="54" t="s">
        <v>4422</v>
      </c>
      <c r="J2235" s="34">
        <v>1</v>
      </c>
      <c r="K2235" s="34">
        <v>20</v>
      </c>
      <c r="L2235" s="34"/>
      <c r="M2235" s="34"/>
      <c r="N2235" s="34"/>
      <c r="O2235" s="34"/>
      <c r="P2235" s="34">
        <v>1</v>
      </c>
      <c r="Q2235" s="34">
        <v>20</v>
      </c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>
        <v>1</v>
      </c>
      <c r="AO2235" s="34">
        <f t="shared" si="115"/>
        <v>20</v>
      </c>
      <c r="AP2235" s="293">
        <f>MAX(K2235,M2235,O2235,Q2235,S2235,U2235,W2235,Y2235,AA2235,AC2235,AE2235,AG2235,AI2235,AK2235,AM2235,AO2235)*VLOOKUP(I2235,'5.- Instrumental'!$B$6:$O$303,14,FALSE)</f>
        <v>0</v>
      </c>
      <c r="AQ2235" s="356">
        <f>VLOOKUP(C2235,'6.- Insumos'!$B$5:$K$2417,10,FALSE)</f>
        <v>2.9198499999999998</v>
      </c>
      <c r="AR2235" s="293">
        <f t="shared" si="113"/>
        <v>2.9198499999999998</v>
      </c>
      <c r="AS2235" s="293">
        <f t="shared" si="112"/>
        <v>2.9198499999999998</v>
      </c>
    </row>
    <row r="2236" spans="2:45" ht="38.25">
      <c r="B2236" s="52">
        <v>2230</v>
      </c>
      <c r="C2236" s="334">
        <v>92980</v>
      </c>
      <c r="D2236" s="81" t="s">
        <v>4868</v>
      </c>
      <c r="E2236" s="55" t="s">
        <v>2726</v>
      </c>
      <c r="F2236" s="365" t="s">
        <v>4565</v>
      </c>
      <c r="G2236" s="54" t="s">
        <v>4422</v>
      </c>
      <c r="H2236" s="54" t="s">
        <v>4422</v>
      </c>
      <c r="I2236" s="54" t="s">
        <v>3315</v>
      </c>
      <c r="J2236" s="34">
        <v>1</v>
      </c>
      <c r="K2236" s="34">
        <v>45</v>
      </c>
      <c r="L2236" s="34"/>
      <c r="M2236" s="34"/>
      <c r="N2236" s="34"/>
      <c r="O2236" s="34"/>
      <c r="P2236" s="34">
        <v>1</v>
      </c>
      <c r="Q2236" s="34">
        <v>45</v>
      </c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>
        <v>1</v>
      </c>
      <c r="AO2236" s="34">
        <f t="shared" si="115"/>
        <v>45</v>
      </c>
      <c r="AP2236" s="293">
        <f>MAX(K2236,M2236,O2236,Q2236,S2236,U2236,W2236,Y2236,AA2236,AC2236,AE2236,AG2236,AI2236,AK2236,AM2236,AO2236)*VLOOKUP(I2236,'5.- Instrumental'!$B$6:$O$303,14,FALSE)</f>
        <v>1.0976957070707072</v>
      </c>
      <c r="AQ2236" s="356">
        <f>VLOOKUP(C2236,'6.- Insumos'!$B$5:$K$2417,10,FALSE)</f>
        <v>316.80133999999998</v>
      </c>
      <c r="AR2236" s="293">
        <f t="shared" si="113"/>
        <v>317.89903570707071</v>
      </c>
      <c r="AS2236" s="293">
        <f t="shared" si="112"/>
        <v>317.89903570707071</v>
      </c>
    </row>
    <row r="2237" spans="2:45" ht="38.25">
      <c r="B2237" s="52">
        <v>2231</v>
      </c>
      <c r="C2237" s="334">
        <v>92982</v>
      </c>
      <c r="D2237" s="81" t="s">
        <v>4869</v>
      </c>
      <c r="E2237" s="66" t="s">
        <v>2726</v>
      </c>
      <c r="F2237" s="365" t="s">
        <v>4565</v>
      </c>
      <c r="G2237" s="54" t="s">
        <v>4422</v>
      </c>
      <c r="H2237" s="54" t="s">
        <v>4422</v>
      </c>
      <c r="I2237" s="54" t="s">
        <v>3315</v>
      </c>
      <c r="J2237" s="34">
        <v>1</v>
      </c>
      <c r="K2237" s="34">
        <v>45</v>
      </c>
      <c r="L2237" s="34"/>
      <c r="M2237" s="34"/>
      <c r="N2237" s="34"/>
      <c r="O2237" s="34"/>
      <c r="P2237" s="34">
        <v>1</v>
      </c>
      <c r="Q2237" s="34">
        <v>45</v>
      </c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>
        <v>1</v>
      </c>
      <c r="AO2237" s="34">
        <f t="shared" si="115"/>
        <v>45</v>
      </c>
      <c r="AP2237" s="293">
        <f>MAX(K2237,M2237,O2237,Q2237,S2237,U2237,W2237,Y2237,AA2237,AC2237,AE2237,AG2237,AI2237,AK2237,AM2237,AO2237)*VLOOKUP(I2237,'5.- Instrumental'!$B$6:$O$303,14,FALSE)</f>
        <v>1.0976957070707072</v>
      </c>
      <c r="AQ2237" s="356">
        <f>VLOOKUP(C2237,'6.- Insumos'!$B$5:$K$2417,10,FALSE)</f>
        <v>309.06133999999997</v>
      </c>
      <c r="AR2237" s="293">
        <f t="shared" si="113"/>
        <v>310.1590357070707</v>
      </c>
      <c r="AS2237" s="293">
        <f t="shared" si="112"/>
        <v>310.1590357070707</v>
      </c>
    </row>
    <row r="2238" spans="2:45" ht="38.25">
      <c r="B2238" s="52">
        <v>2232</v>
      </c>
      <c r="C2238" s="334">
        <v>92986</v>
      </c>
      <c r="D2238" s="81" t="s">
        <v>4870</v>
      </c>
      <c r="E2238" s="66" t="s">
        <v>2726</v>
      </c>
      <c r="F2238" s="365" t="s">
        <v>4565</v>
      </c>
      <c r="G2238" s="54" t="s">
        <v>4422</v>
      </c>
      <c r="H2238" s="54" t="s">
        <v>4422</v>
      </c>
      <c r="I2238" s="54" t="s">
        <v>3315</v>
      </c>
      <c r="J2238" s="34">
        <v>1</v>
      </c>
      <c r="K2238" s="34">
        <v>45</v>
      </c>
      <c r="L2238" s="34"/>
      <c r="M2238" s="34"/>
      <c r="N2238" s="34"/>
      <c r="O2238" s="34"/>
      <c r="P2238" s="34">
        <v>1</v>
      </c>
      <c r="Q2238" s="34">
        <v>45</v>
      </c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>
        <v>1</v>
      </c>
      <c r="AO2238" s="34">
        <f t="shared" si="115"/>
        <v>45</v>
      </c>
      <c r="AP2238" s="293">
        <f>MAX(K2238,M2238,O2238,Q2238,S2238,U2238,W2238,Y2238,AA2238,AC2238,AE2238,AG2238,AI2238,AK2238,AM2238,AO2238)*VLOOKUP(I2238,'5.- Instrumental'!$B$6:$O$303,14,FALSE)</f>
        <v>1.0976957070707072</v>
      </c>
      <c r="AQ2238" s="356">
        <f>VLOOKUP(C2238,'6.- Insumos'!$B$5:$K$2417,10,FALSE)</f>
        <v>316.80133999999998</v>
      </c>
      <c r="AR2238" s="293">
        <f t="shared" si="113"/>
        <v>317.89903570707071</v>
      </c>
      <c r="AS2238" s="293">
        <f t="shared" si="112"/>
        <v>317.89903570707071</v>
      </c>
    </row>
    <row r="2239" spans="2:45" ht="25.5">
      <c r="B2239" s="52">
        <v>2233</v>
      </c>
      <c r="C2239" s="334">
        <v>93000</v>
      </c>
      <c r="D2239" s="361" t="s">
        <v>4871</v>
      </c>
      <c r="E2239" s="55" t="s">
        <v>3562</v>
      </c>
      <c r="F2239" s="55" t="s">
        <v>3565</v>
      </c>
      <c r="G2239" s="40" t="s">
        <v>2728</v>
      </c>
      <c r="H2239" s="54" t="s">
        <v>4422</v>
      </c>
      <c r="I2239" s="54" t="s">
        <v>4422</v>
      </c>
      <c r="J2239" s="34">
        <v>1</v>
      </c>
      <c r="K2239" s="34">
        <v>10</v>
      </c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>
        <v>1</v>
      </c>
      <c r="AO2239" s="34">
        <f t="shared" si="115"/>
        <v>10</v>
      </c>
      <c r="AP2239" s="293">
        <f>MAX(K2239,M2239,O2239,Q2239,S2239,U2239,W2239,Y2239,AA2239,AC2239,AE2239,AG2239,AI2239,AK2239,AM2239,AO2239)*VLOOKUP(I2239,'5.- Instrumental'!$B$6:$O$303,14,FALSE)</f>
        <v>0</v>
      </c>
      <c r="AQ2239" s="356">
        <f>VLOOKUP(C2239,'6.- Insumos'!$B$5:$K$2417,10,FALSE)</f>
        <v>7.6233500000000012</v>
      </c>
      <c r="AR2239" s="293">
        <f t="shared" si="113"/>
        <v>7.6233500000000012</v>
      </c>
      <c r="AS2239" s="293">
        <f t="shared" si="112"/>
        <v>7.6233500000000012</v>
      </c>
    </row>
    <row r="2240" spans="2:45" ht="25.5">
      <c r="B2240" s="52">
        <v>2234</v>
      </c>
      <c r="C2240" s="334">
        <v>93015</v>
      </c>
      <c r="D2240" s="361" t="s">
        <v>3500</v>
      </c>
      <c r="E2240" s="55" t="s">
        <v>3562</v>
      </c>
      <c r="F2240" s="55" t="s">
        <v>3565</v>
      </c>
      <c r="G2240" s="40" t="s">
        <v>2599</v>
      </c>
      <c r="H2240" s="54" t="s">
        <v>4422</v>
      </c>
      <c r="I2240" s="54" t="s">
        <v>4422</v>
      </c>
      <c r="J2240" s="34">
        <v>1</v>
      </c>
      <c r="K2240" s="34">
        <v>25</v>
      </c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>
        <v>1</v>
      </c>
      <c r="AO2240" s="34">
        <f t="shared" si="115"/>
        <v>25</v>
      </c>
      <c r="AP2240" s="293">
        <f>MAX(K2240,M2240,O2240,Q2240,S2240,U2240,W2240,Y2240,AA2240,AC2240,AE2240,AG2240,AI2240,AK2240,AM2240,AO2240)*VLOOKUP(I2240,'5.- Instrumental'!$B$6:$O$303,14,FALSE)</f>
        <v>0</v>
      </c>
      <c r="AQ2240" s="356">
        <f>VLOOKUP(C2240,'6.- Insumos'!$B$5:$K$2417,10,FALSE)</f>
        <v>2.9198499999999998</v>
      </c>
      <c r="AR2240" s="293">
        <f t="shared" si="113"/>
        <v>2.9198499999999998</v>
      </c>
      <c r="AS2240" s="293">
        <f t="shared" si="112"/>
        <v>2.9198499999999998</v>
      </c>
    </row>
    <row r="2241" spans="2:45" ht="25.5">
      <c r="B2241" s="52">
        <v>2235</v>
      </c>
      <c r="C2241" s="334">
        <v>93224</v>
      </c>
      <c r="D2241" s="361" t="s">
        <v>1795</v>
      </c>
      <c r="E2241" s="55" t="s">
        <v>3562</v>
      </c>
      <c r="F2241" s="55" t="s">
        <v>3565</v>
      </c>
      <c r="G2241" s="41" t="s">
        <v>1224</v>
      </c>
      <c r="H2241" s="54" t="s">
        <v>4422</v>
      </c>
      <c r="I2241" s="54" t="s">
        <v>4422</v>
      </c>
      <c r="J2241" s="34">
        <v>1</v>
      </c>
      <c r="K2241" s="34">
        <v>15</v>
      </c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>
        <v>1</v>
      </c>
      <c r="AO2241" s="34">
        <v>10</v>
      </c>
      <c r="AP2241" s="293">
        <f>MAX(K2241,M2241,O2241,Q2241,S2241,U2241,W2241,Y2241,AA2241,AC2241,AE2241,AG2241,AI2241,AK2241,AM2241,AO2241)*VLOOKUP(I2241,'5.- Instrumental'!$B$6:$O$303,14,FALSE)</f>
        <v>0</v>
      </c>
      <c r="AQ2241" s="356">
        <f>VLOOKUP(C2241,'6.- Insumos'!$B$5:$K$2417,10,FALSE)</f>
        <v>2.9198499999999998</v>
      </c>
      <c r="AR2241" s="293">
        <f t="shared" si="113"/>
        <v>2.9198499999999998</v>
      </c>
      <c r="AS2241" s="293">
        <f t="shared" si="112"/>
        <v>2.9198499999999998</v>
      </c>
    </row>
    <row r="2242" spans="2:45" ht="25.5">
      <c r="B2242" s="52">
        <v>2236</v>
      </c>
      <c r="C2242" s="334">
        <v>93307</v>
      </c>
      <c r="D2242" s="81" t="s">
        <v>4872</v>
      </c>
      <c r="E2242" s="55" t="s">
        <v>3562</v>
      </c>
      <c r="F2242" s="55" t="s">
        <v>3565</v>
      </c>
      <c r="G2242" s="40" t="s">
        <v>2267</v>
      </c>
      <c r="H2242" s="54" t="s">
        <v>4422</v>
      </c>
      <c r="I2242" s="54" t="s">
        <v>4422</v>
      </c>
      <c r="J2242" s="34">
        <v>1</v>
      </c>
      <c r="K2242" s="34">
        <v>30</v>
      </c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>
        <v>1</v>
      </c>
      <c r="AO2242" s="34">
        <f t="shared" ref="AO2242:AO2250" si="116">+K2242</f>
        <v>30</v>
      </c>
      <c r="AP2242" s="293">
        <f>MAX(K2242,M2242,O2242,Q2242,S2242,U2242,W2242,Y2242,AA2242,AC2242,AE2242,AG2242,AI2242,AK2242,AM2242,AO2242)*VLOOKUP(I2242,'5.- Instrumental'!$B$6:$O$303,14,FALSE)</f>
        <v>0</v>
      </c>
      <c r="AQ2242" s="356">
        <f>VLOOKUP(C2242,'6.- Insumos'!$B$5:$K$2417,10,FALSE)</f>
        <v>5.618850000000001</v>
      </c>
      <c r="AR2242" s="293">
        <f t="shared" si="113"/>
        <v>5.618850000000001</v>
      </c>
      <c r="AS2242" s="293">
        <f t="shared" si="112"/>
        <v>5.618850000000001</v>
      </c>
    </row>
    <row r="2243" spans="2:45" ht="25.5">
      <c r="B2243" s="52">
        <v>2237</v>
      </c>
      <c r="C2243" s="334">
        <v>93314</v>
      </c>
      <c r="D2243" s="81" t="s">
        <v>1796</v>
      </c>
      <c r="E2243" s="55" t="s">
        <v>3562</v>
      </c>
      <c r="F2243" s="55" t="s">
        <v>3565</v>
      </c>
      <c r="G2243" s="40" t="s">
        <v>2267</v>
      </c>
      <c r="H2243" s="54" t="s">
        <v>4422</v>
      </c>
      <c r="I2243" s="54" t="s">
        <v>4422</v>
      </c>
      <c r="J2243" s="34">
        <v>1</v>
      </c>
      <c r="K2243" s="34">
        <v>45</v>
      </c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>
        <v>1</v>
      </c>
      <c r="AO2243" s="34">
        <f t="shared" si="116"/>
        <v>45</v>
      </c>
      <c r="AP2243" s="293">
        <f>MAX(K2243,M2243,O2243,Q2243,S2243,U2243,W2243,Y2243,AA2243,AC2243,AE2243,AG2243,AI2243,AK2243,AM2243,AO2243)*VLOOKUP(I2243,'5.- Instrumental'!$B$6:$O$303,14,FALSE)</f>
        <v>0</v>
      </c>
      <c r="AQ2243" s="356">
        <f>VLOOKUP(C2243,'6.- Insumos'!$B$5:$K$2417,10,FALSE)</f>
        <v>5.618850000000001</v>
      </c>
      <c r="AR2243" s="293">
        <f t="shared" si="113"/>
        <v>5.618850000000001</v>
      </c>
      <c r="AS2243" s="293">
        <f t="shared" si="112"/>
        <v>5.618850000000001</v>
      </c>
    </row>
    <row r="2244" spans="2:45" ht="25.5">
      <c r="B2244" s="52">
        <v>2238</v>
      </c>
      <c r="C2244" s="334">
        <v>93320</v>
      </c>
      <c r="D2244" s="81" t="s">
        <v>2345</v>
      </c>
      <c r="E2244" s="55" t="s">
        <v>3562</v>
      </c>
      <c r="F2244" s="55" t="s">
        <v>3565</v>
      </c>
      <c r="G2244" s="40" t="s">
        <v>2267</v>
      </c>
      <c r="H2244" s="54" t="s">
        <v>4422</v>
      </c>
      <c r="I2244" s="54" t="s">
        <v>4422</v>
      </c>
      <c r="J2244" s="34">
        <v>1</v>
      </c>
      <c r="K2244" s="34">
        <v>40</v>
      </c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>
        <v>1</v>
      </c>
      <c r="AO2244" s="34">
        <f t="shared" si="116"/>
        <v>40</v>
      </c>
      <c r="AP2244" s="293">
        <f>MAX(K2244,M2244,O2244,Q2244,S2244,U2244,W2244,Y2244,AA2244,AC2244,AE2244,AG2244,AI2244,AK2244,AM2244,AO2244)*VLOOKUP(I2244,'5.- Instrumental'!$B$6:$O$303,14,FALSE)</f>
        <v>0</v>
      </c>
      <c r="AQ2244" s="356">
        <f>VLOOKUP(C2244,'6.- Insumos'!$B$5:$K$2417,10,FALSE)</f>
        <v>5.618850000000001</v>
      </c>
      <c r="AR2244" s="293">
        <f t="shared" si="113"/>
        <v>5.618850000000001</v>
      </c>
      <c r="AS2244" s="293">
        <f t="shared" si="112"/>
        <v>5.618850000000001</v>
      </c>
    </row>
    <row r="2245" spans="2:45" ht="38.25">
      <c r="B2245" s="52">
        <v>2239</v>
      </c>
      <c r="C2245" s="334">
        <v>93501</v>
      </c>
      <c r="D2245" s="81" t="s">
        <v>4873</v>
      </c>
      <c r="E2245" s="380" t="s">
        <v>2726</v>
      </c>
      <c r="F2245" s="365" t="s">
        <v>4565</v>
      </c>
      <c r="G2245" s="360" t="s">
        <v>4422</v>
      </c>
      <c r="H2245" s="54" t="s">
        <v>4422</v>
      </c>
      <c r="I2245" s="55" t="s">
        <v>3307</v>
      </c>
      <c r="J2245" s="34">
        <v>1</v>
      </c>
      <c r="K2245" s="34">
        <v>40</v>
      </c>
      <c r="L2245" s="34"/>
      <c r="M2245" s="34"/>
      <c r="N2245" s="34"/>
      <c r="O2245" s="34"/>
      <c r="P2245" s="34">
        <v>1</v>
      </c>
      <c r="Q2245" s="34">
        <v>40</v>
      </c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>
        <v>1</v>
      </c>
      <c r="AO2245" s="34">
        <f t="shared" si="116"/>
        <v>40</v>
      </c>
      <c r="AP2245" s="293">
        <f>MAX(K2245,M2245,O2245,Q2245,S2245,U2245,W2245,Y2245,AA2245,AC2245,AE2245,AG2245,AI2245,AK2245,AM2245,AO2245)*VLOOKUP(I2245,'5.- Instrumental'!$B$6:$O$303,14,FALSE)</f>
        <v>0.64106341189674521</v>
      </c>
      <c r="AQ2245" s="356">
        <f>VLOOKUP(C2245,'6.- Insumos'!$B$5:$K$2417,10,FALSE)</f>
        <v>238.7486833333333</v>
      </c>
      <c r="AR2245" s="293">
        <f t="shared" si="113"/>
        <v>239.38974674523004</v>
      </c>
      <c r="AS2245" s="293">
        <f t="shared" si="112"/>
        <v>239.38974674523004</v>
      </c>
    </row>
    <row r="2246" spans="2:45" ht="38.25">
      <c r="B2246" s="52">
        <v>2240</v>
      </c>
      <c r="C2246" s="334">
        <v>93503</v>
      </c>
      <c r="D2246" s="81" t="s">
        <v>1797</v>
      </c>
      <c r="E2246" s="55" t="s">
        <v>3562</v>
      </c>
      <c r="F2246" s="55" t="s">
        <v>3565</v>
      </c>
      <c r="G2246" s="40" t="s">
        <v>2267</v>
      </c>
      <c r="H2246" s="54" t="s">
        <v>4422</v>
      </c>
      <c r="I2246" s="55" t="s">
        <v>3307</v>
      </c>
      <c r="J2246" s="34">
        <v>1</v>
      </c>
      <c r="K2246" s="34">
        <v>30</v>
      </c>
      <c r="L2246" s="34"/>
      <c r="M2246" s="34"/>
      <c r="N2246" s="34"/>
      <c r="O2246" s="34"/>
      <c r="P2246" s="34">
        <v>1</v>
      </c>
      <c r="Q2246" s="34">
        <v>30</v>
      </c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>
        <v>1</v>
      </c>
      <c r="AO2246" s="34">
        <f t="shared" si="116"/>
        <v>30</v>
      </c>
      <c r="AP2246" s="293">
        <f>MAX(K2246,M2246,O2246,Q2246,S2246,U2246,W2246,Y2246,AA2246,AC2246,AE2246,AG2246,AI2246,AK2246,AM2246,AO2246)*VLOOKUP(I2246,'5.- Instrumental'!$B$6:$O$303,14,FALSE)</f>
        <v>0.48079755892255893</v>
      </c>
      <c r="AQ2246" s="356">
        <f>VLOOKUP(C2246,'6.- Insumos'!$B$5:$K$2417,10,FALSE)</f>
        <v>2.9198499999999998</v>
      </c>
      <c r="AR2246" s="293">
        <f t="shared" si="113"/>
        <v>3.4006475589225587</v>
      </c>
      <c r="AS2246" s="293">
        <f t="shared" si="112"/>
        <v>3.4006475589225587</v>
      </c>
    </row>
    <row r="2247" spans="2:45" ht="38.25">
      <c r="B2247" s="52">
        <v>2241</v>
      </c>
      <c r="C2247" s="334">
        <v>93526</v>
      </c>
      <c r="D2247" s="81" t="s">
        <v>4874</v>
      </c>
      <c r="E2247" s="380" t="s">
        <v>2726</v>
      </c>
      <c r="F2247" s="365" t="s">
        <v>4565</v>
      </c>
      <c r="G2247" s="360" t="s">
        <v>4422</v>
      </c>
      <c r="H2247" s="54" t="s">
        <v>4422</v>
      </c>
      <c r="I2247" s="55" t="s">
        <v>3307</v>
      </c>
      <c r="J2247" s="34">
        <v>1</v>
      </c>
      <c r="K2247" s="34">
        <v>40</v>
      </c>
      <c r="L2247" s="34"/>
      <c r="M2247" s="34"/>
      <c r="N2247" s="34"/>
      <c r="O2247" s="34"/>
      <c r="P2247" s="34">
        <v>1</v>
      </c>
      <c r="Q2247" s="34">
        <v>40</v>
      </c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>
        <v>1</v>
      </c>
      <c r="AO2247" s="34">
        <f t="shared" si="116"/>
        <v>40</v>
      </c>
      <c r="AP2247" s="293">
        <f>MAX(K2247,M2247,O2247,Q2247,S2247,U2247,W2247,Y2247,AA2247,AC2247,AE2247,AG2247,AI2247,AK2247,AM2247,AO2247)*VLOOKUP(I2247,'5.- Instrumental'!$B$6:$O$303,14,FALSE)</f>
        <v>0.64106341189674521</v>
      </c>
      <c r="AQ2247" s="356">
        <f>VLOOKUP(C2247,'6.- Insumos'!$B$5:$K$2417,10,FALSE)</f>
        <v>313.40667333333329</v>
      </c>
      <c r="AR2247" s="293">
        <f t="shared" si="113"/>
        <v>314.04773674523005</v>
      </c>
      <c r="AS2247" s="293">
        <f t="shared" si="112"/>
        <v>314.04773674523005</v>
      </c>
    </row>
    <row r="2248" spans="2:45" ht="38.25">
      <c r="B2248" s="52">
        <v>2242</v>
      </c>
      <c r="C2248" s="334">
        <v>93542</v>
      </c>
      <c r="D2248" s="368" t="s">
        <v>4875</v>
      </c>
      <c r="E2248" s="66" t="s">
        <v>2726</v>
      </c>
      <c r="F2248" s="365" t="s">
        <v>4565</v>
      </c>
      <c r="G2248" s="360" t="s">
        <v>4422</v>
      </c>
      <c r="H2248" s="54" t="s">
        <v>4422</v>
      </c>
      <c r="I2248" s="55" t="s">
        <v>3307</v>
      </c>
      <c r="J2248" s="34">
        <v>1</v>
      </c>
      <c r="K2248" s="34">
        <v>30</v>
      </c>
      <c r="L2248" s="34"/>
      <c r="M2248" s="34"/>
      <c r="N2248" s="34"/>
      <c r="O2248" s="34"/>
      <c r="P2248" s="34">
        <v>1</v>
      </c>
      <c r="Q2248" s="34">
        <v>30</v>
      </c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>
        <v>1</v>
      </c>
      <c r="AO2248" s="34">
        <f t="shared" si="116"/>
        <v>30</v>
      </c>
      <c r="AP2248" s="293">
        <f>MAX(K2248,M2248,O2248,Q2248,S2248,U2248,W2248,Y2248,AA2248,AC2248,AE2248,AG2248,AI2248,AK2248,AM2248,AO2248)*VLOOKUP(I2248,'5.- Instrumental'!$B$6:$O$303,14,FALSE)</f>
        <v>0.48079755892255893</v>
      </c>
      <c r="AQ2248" s="356">
        <f>VLOOKUP(C2248,'6.- Insumos'!$B$5:$K$2417,10,FALSE)</f>
        <v>306.61733999999996</v>
      </c>
      <c r="AR2248" s="293">
        <f t="shared" si="113"/>
        <v>307.09813755892253</v>
      </c>
      <c r="AS2248" s="293">
        <f t="shared" si="112"/>
        <v>307.09813755892253</v>
      </c>
    </row>
    <row r="2249" spans="2:45" ht="38.25">
      <c r="B2249" s="52">
        <v>2243</v>
      </c>
      <c r="C2249" s="334">
        <v>93556</v>
      </c>
      <c r="D2249" s="81" t="s">
        <v>4876</v>
      </c>
      <c r="E2249" s="66" t="s">
        <v>2726</v>
      </c>
      <c r="F2249" s="365" t="s">
        <v>4565</v>
      </c>
      <c r="G2249" s="360" t="s">
        <v>4422</v>
      </c>
      <c r="H2249" s="54" t="s">
        <v>4422</v>
      </c>
      <c r="I2249" s="55" t="s">
        <v>3307</v>
      </c>
      <c r="J2249" s="34">
        <v>1</v>
      </c>
      <c r="K2249" s="34">
        <v>45</v>
      </c>
      <c r="L2249" s="34"/>
      <c r="M2249" s="34"/>
      <c r="N2249" s="34"/>
      <c r="O2249" s="34"/>
      <c r="P2249" s="34">
        <v>1</v>
      </c>
      <c r="Q2249" s="34">
        <v>45</v>
      </c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>
        <v>1</v>
      </c>
      <c r="AO2249" s="34">
        <f t="shared" si="116"/>
        <v>45</v>
      </c>
      <c r="AP2249" s="293">
        <f>MAX(K2249,M2249,O2249,Q2249,S2249,U2249,W2249,Y2249,AA2249,AC2249,AE2249,AG2249,AI2249,AK2249,AM2249,AO2249)*VLOOKUP(I2249,'5.- Instrumental'!$B$6:$O$303,14,FALSE)</f>
        <v>0.72119633838383834</v>
      </c>
      <c r="AQ2249" s="356">
        <f>VLOOKUP(C2249,'6.- Insumos'!$B$5:$K$2417,10,FALSE)</f>
        <v>23.18</v>
      </c>
      <c r="AR2249" s="293">
        <f t="shared" si="113"/>
        <v>23.901196338383837</v>
      </c>
      <c r="AS2249" s="293">
        <f t="shared" si="112"/>
        <v>23.901196338383837</v>
      </c>
    </row>
    <row r="2250" spans="2:45" ht="25.5">
      <c r="B2250" s="52">
        <v>2244</v>
      </c>
      <c r="C2250" s="334">
        <v>93784</v>
      </c>
      <c r="D2250" s="81" t="s">
        <v>1798</v>
      </c>
      <c r="E2250" s="55" t="s">
        <v>3562</v>
      </c>
      <c r="F2250" s="55" t="s">
        <v>3565</v>
      </c>
      <c r="G2250" s="360" t="s">
        <v>4422</v>
      </c>
      <c r="H2250" s="54" t="s">
        <v>4422</v>
      </c>
      <c r="I2250" s="54" t="s">
        <v>4422</v>
      </c>
      <c r="J2250" s="34">
        <v>1</v>
      </c>
      <c r="K2250" s="34">
        <v>15</v>
      </c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>
        <v>1</v>
      </c>
      <c r="AO2250" s="34">
        <f t="shared" si="116"/>
        <v>15</v>
      </c>
      <c r="AP2250" s="293">
        <f>MAX(K2250,M2250,O2250,Q2250,S2250,U2250,W2250,Y2250,AA2250,AC2250,AE2250,AG2250,AI2250,AK2250,AM2250,AO2250)*VLOOKUP(I2250,'5.- Instrumental'!$B$6:$O$303,14,FALSE)</f>
        <v>0</v>
      </c>
      <c r="AQ2250" s="356">
        <f>VLOOKUP(C2250,'6.- Insumos'!$B$5:$K$2417,10,FALSE)</f>
        <v>2.9198499999999998</v>
      </c>
      <c r="AR2250" s="293">
        <f t="shared" si="113"/>
        <v>2.9198499999999998</v>
      </c>
      <c r="AS2250" s="293">
        <f t="shared" ref="AS2250:AS2313" si="117">AP2250++AQ2250</f>
        <v>2.9198499999999998</v>
      </c>
    </row>
    <row r="2251" spans="2:45" ht="25.5">
      <c r="B2251" s="52">
        <v>2245</v>
      </c>
      <c r="C2251" s="334">
        <v>93875</v>
      </c>
      <c r="D2251" s="81" t="s">
        <v>1799</v>
      </c>
      <c r="E2251" s="34" t="s">
        <v>1346</v>
      </c>
      <c r="F2251" s="365" t="s">
        <v>4566</v>
      </c>
      <c r="G2251" s="360" t="s">
        <v>4422</v>
      </c>
      <c r="H2251" s="54" t="s">
        <v>4422</v>
      </c>
      <c r="I2251" s="54" t="s">
        <v>4422</v>
      </c>
      <c r="J2251" s="34">
        <v>1</v>
      </c>
      <c r="K2251" s="34">
        <v>30</v>
      </c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>
        <v>1</v>
      </c>
      <c r="AO2251" s="34">
        <f>+K2251/2</f>
        <v>15</v>
      </c>
      <c r="AP2251" s="293">
        <f>MAX(K2251,M2251,O2251,Q2251,S2251,U2251,W2251,Y2251,AA2251,AC2251,AE2251,AG2251,AI2251,AK2251,AM2251,AO2251)*VLOOKUP(I2251,'5.- Instrumental'!$B$6:$O$303,14,FALSE)</f>
        <v>0</v>
      </c>
      <c r="AQ2251" s="356">
        <f>VLOOKUP(C2251,'6.- Insumos'!$B$5:$K$2417,10,FALSE)</f>
        <v>5.618850000000001</v>
      </c>
      <c r="AR2251" s="293">
        <f t="shared" si="113"/>
        <v>5.618850000000001</v>
      </c>
      <c r="AS2251" s="293">
        <f t="shared" si="117"/>
        <v>5.618850000000001</v>
      </c>
    </row>
    <row r="2252" spans="2:45">
      <c r="B2252" s="52">
        <v>2246</v>
      </c>
      <c r="C2252" s="334">
        <v>93886</v>
      </c>
      <c r="D2252" s="81" t="s">
        <v>1800</v>
      </c>
      <c r="E2252" s="34" t="s">
        <v>1346</v>
      </c>
      <c r="F2252" s="365" t="s">
        <v>4566</v>
      </c>
      <c r="G2252" s="360" t="s">
        <v>4422</v>
      </c>
      <c r="H2252" s="54" t="s">
        <v>4422</v>
      </c>
      <c r="I2252" s="54" t="s">
        <v>4422</v>
      </c>
      <c r="J2252" s="34">
        <v>1</v>
      </c>
      <c r="K2252" s="34">
        <v>30</v>
      </c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>
        <v>1</v>
      </c>
      <c r="AO2252" s="34">
        <f>+K2252/2</f>
        <v>15</v>
      </c>
      <c r="AP2252" s="293">
        <f>MAX(K2252,M2252,O2252,Q2252,S2252,U2252,W2252,Y2252,AA2252,AC2252,AE2252,AG2252,AI2252,AK2252,AM2252,AO2252)*VLOOKUP(I2252,'5.- Instrumental'!$B$6:$O$303,14,FALSE)</f>
        <v>0</v>
      </c>
      <c r="AQ2252" s="356">
        <f>VLOOKUP(C2252,'6.- Insumos'!$B$5:$K$2417,10,FALSE)</f>
        <v>5.618850000000001</v>
      </c>
      <c r="AR2252" s="293">
        <f t="shared" si="113"/>
        <v>5.618850000000001</v>
      </c>
      <c r="AS2252" s="293">
        <f t="shared" si="117"/>
        <v>5.618850000000001</v>
      </c>
    </row>
    <row r="2253" spans="2:45" ht="51">
      <c r="B2253" s="52">
        <v>2247</v>
      </c>
      <c r="C2253" s="334">
        <v>93923</v>
      </c>
      <c r="D2253" s="81" t="s">
        <v>4067</v>
      </c>
      <c r="E2253" s="34" t="s">
        <v>1346</v>
      </c>
      <c r="F2253" s="365" t="s">
        <v>4566</v>
      </c>
      <c r="G2253" s="360" t="s">
        <v>4422</v>
      </c>
      <c r="H2253" s="54" t="s">
        <v>4422</v>
      </c>
      <c r="I2253" s="54" t="s">
        <v>4422</v>
      </c>
      <c r="J2253" s="34">
        <v>1</v>
      </c>
      <c r="K2253" s="34">
        <v>30</v>
      </c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>
        <v>1</v>
      </c>
      <c r="AO2253" s="34">
        <f>+K2253/2</f>
        <v>15</v>
      </c>
      <c r="AP2253" s="293">
        <f>MAX(K2253,M2253,O2253,Q2253,S2253,U2253,W2253,Y2253,AA2253,AC2253,AE2253,AG2253,AI2253,AK2253,AM2253,AO2253)*VLOOKUP(I2253,'5.- Instrumental'!$B$6:$O$303,14,FALSE)</f>
        <v>0</v>
      </c>
      <c r="AQ2253" s="356">
        <f>VLOOKUP(C2253,'6.- Insumos'!$B$5:$K$2417,10,FALSE)</f>
        <v>5.618850000000001</v>
      </c>
      <c r="AR2253" s="293">
        <f t="shared" si="113"/>
        <v>5.618850000000001</v>
      </c>
      <c r="AS2253" s="293">
        <f t="shared" si="117"/>
        <v>5.618850000000001</v>
      </c>
    </row>
    <row r="2254" spans="2:45" ht="38.25">
      <c r="B2254" s="52">
        <v>2248</v>
      </c>
      <c r="C2254" s="334">
        <v>93965</v>
      </c>
      <c r="D2254" s="361" t="s">
        <v>4068</v>
      </c>
      <c r="E2254" s="34" t="s">
        <v>1346</v>
      </c>
      <c r="F2254" s="365" t="s">
        <v>4566</v>
      </c>
      <c r="G2254" s="360" t="s">
        <v>4422</v>
      </c>
      <c r="H2254" s="54" t="s">
        <v>4422</v>
      </c>
      <c r="I2254" s="54" t="s">
        <v>4422</v>
      </c>
      <c r="J2254" s="34">
        <v>1</v>
      </c>
      <c r="K2254" s="34">
        <v>30</v>
      </c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>
        <v>1</v>
      </c>
      <c r="AO2254" s="34">
        <f>+K2254/2</f>
        <v>15</v>
      </c>
      <c r="AP2254" s="293">
        <f>MAX(K2254,M2254,O2254,Q2254,S2254,U2254,W2254,Y2254,AA2254,AC2254,AE2254,AG2254,AI2254,AK2254,AM2254,AO2254)*VLOOKUP(I2254,'5.- Instrumental'!$B$6:$O$303,14,FALSE)</f>
        <v>0</v>
      </c>
      <c r="AQ2254" s="356">
        <f>VLOOKUP(C2254,'6.- Insumos'!$B$5:$K$2417,10,FALSE)</f>
        <v>5.618850000000001</v>
      </c>
      <c r="AR2254" s="293">
        <f t="shared" si="113"/>
        <v>5.618850000000001</v>
      </c>
      <c r="AS2254" s="293">
        <f t="shared" si="117"/>
        <v>5.618850000000001</v>
      </c>
    </row>
    <row r="2255" spans="2:45" ht="38.25">
      <c r="B2255" s="52">
        <v>2249</v>
      </c>
      <c r="C2255" s="334">
        <v>93978</v>
      </c>
      <c r="D2255" s="81" t="s">
        <v>3060</v>
      </c>
      <c r="E2255" s="34" t="s">
        <v>1346</v>
      </c>
      <c r="F2255" s="365" t="s">
        <v>4566</v>
      </c>
      <c r="G2255" s="360" t="s">
        <v>4422</v>
      </c>
      <c r="H2255" s="54" t="s">
        <v>4422</v>
      </c>
      <c r="I2255" s="54" t="s">
        <v>4422</v>
      </c>
      <c r="J2255" s="34">
        <v>1</v>
      </c>
      <c r="K2255" s="34">
        <v>30</v>
      </c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>
        <v>1</v>
      </c>
      <c r="AO2255" s="34">
        <f>+K2255/2</f>
        <v>15</v>
      </c>
      <c r="AP2255" s="293">
        <f>MAX(K2255,M2255,O2255,Q2255,S2255,U2255,W2255,Y2255,AA2255,AC2255,AE2255,AG2255,AI2255,AK2255,AM2255,AO2255)*VLOOKUP(I2255,'5.- Instrumental'!$B$6:$O$303,14,FALSE)</f>
        <v>0</v>
      </c>
      <c r="AQ2255" s="356">
        <f>VLOOKUP(C2255,'6.- Insumos'!$B$5:$K$2417,10,FALSE)</f>
        <v>5.618850000000001</v>
      </c>
      <c r="AR2255" s="293">
        <f t="shared" si="113"/>
        <v>5.618850000000001</v>
      </c>
      <c r="AS2255" s="293">
        <f t="shared" si="117"/>
        <v>5.618850000000001</v>
      </c>
    </row>
    <row r="2256" spans="2:45" ht="25.5">
      <c r="B2256" s="52">
        <v>2250</v>
      </c>
      <c r="C2256" s="334">
        <v>94002</v>
      </c>
      <c r="D2256" s="81" t="s">
        <v>4069</v>
      </c>
      <c r="E2256" s="55" t="s">
        <v>3562</v>
      </c>
      <c r="F2256" s="55" t="s">
        <v>3565</v>
      </c>
      <c r="G2256" s="360" t="s">
        <v>4422</v>
      </c>
      <c r="H2256" s="54" t="s">
        <v>4422</v>
      </c>
      <c r="I2256" s="54" t="s">
        <v>4422</v>
      </c>
      <c r="J2256" s="34">
        <v>1</v>
      </c>
      <c r="K2256" s="34">
        <v>30</v>
      </c>
      <c r="L2256" s="34"/>
      <c r="M2256" s="34"/>
      <c r="N2256" s="34"/>
      <c r="O2256" s="34"/>
      <c r="P2256" s="34">
        <v>1</v>
      </c>
      <c r="Q2256" s="34">
        <v>30</v>
      </c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>
        <v>1</v>
      </c>
      <c r="AO2256" s="34">
        <f t="shared" ref="AO2256:AO2262" si="118">+K2256</f>
        <v>30</v>
      </c>
      <c r="AP2256" s="293">
        <f>MAX(K2256,M2256,O2256,Q2256,S2256,U2256,W2256,Y2256,AA2256,AC2256,AE2256,AG2256,AI2256,AK2256,AM2256,AO2256)*VLOOKUP(I2256,'5.- Instrumental'!$B$6:$O$303,14,FALSE)</f>
        <v>0</v>
      </c>
      <c r="AQ2256" s="356">
        <f>VLOOKUP(C2256,'6.- Insumos'!$B$5:$K$2417,10,FALSE)</f>
        <v>2.9198499999999998</v>
      </c>
      <c r="AR2256" s="293">
        <f t="shared" si="113"/>
        <v>2.9198499999999998</v>
      </c>
      <c r="AS2256" s="293">
        <f t="shared" si="117"/>
        <v>2.9198499999999998</v>
      </c>
    </row>
    <row r="2257" spans="2:45" ht="25.5">
      <c r="B2257" s="52">
        <v>2251</v>
      </c>
      <c r="C2257" s="334">
        <v>94010</v>
      </c>
      <c r="D2257" s="81" t="s">
        <v>3061</v>
      </c>
      <c r="E2257" s="55" t="s">
        <v>3562</v>
      </c>
      <c r="F2257" s="55" t="s">
        <v>3565</v>
      </c>
      <c r="G2257" s="40" t="s">
        <v>3285</v>
      </c>
      <c r="H2257" s="54" t="s">
        <v>4422</v>
      </c>
      <c r="I2257" s="54" t="s">
        <v>4422</v>
      </c>
      <c r="J2257" s="34">
        <v>1</v>
      </c>
      <c r="K2257" s="34">
        <v>30</v>
      </c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>
        <v>1</v>
      </c>
      <c r="AO2257" s="34">
        <f t="shared" si="118"/>
        <v>30</v>
      </c>
      <c r="AP2257" s="293">
        <f>MAX(K2257,M2257,O2257,Q2257,S2257,U2257,W2257,Y2257,AA2257,AC2257,AE2257,AG2257,AI2257,AK2257,AM2257,AO2257)*VLOOKUP(I2257,'5.- Instrumental'!$B$6:$O$303,14,FALSE)</f>
        <v>0</v>
      </c>
      <c r="AQ2257" s="356">
        <f>VLOOKUP(C2257,'6.- Insumos'!$B$5:$K$2417,10,FALSE)</f>
        <v>15.935500000000001</v>
      </c>
      <c r="AR2257" s="293">
        <f t="shared" si="113"/>
        <v>15.935500000000001</v>
      </c>
      <c r="AS2257" s="293">
        <f t="shared" si="117"/>
        <v>15.935500000000001</v>
      </c>
    </row>
    <row r="2258" spans="2:45" ht="25.5">
      <c r="B2258" s="52">
        <v>2252</v>
      </c>
      <c r="C2258" s="334">
        <v>94375</v>
      </c>
      <c r="D2258" s="81" t="s">
        <v>3062</v>
      </c>
      <c r="E2258" s="55" t="s">
        <v>3562</v>
      </c>
      <c r="F2258" s="55" t="s">
        <v>3565</v>
      </c>
      <c r="G2258" s="40" t="s">
        <v>3285</v>
      </c>
      <c r="H2258" s="54" t="s">
        <v>4422</v>
      </c>
      <c r="I2258" s="54" t="s">
        <v>4422</v>
      </c>
      <c r="J2258" s="34">
        <v>1</v>
      </c>
      <c r="K2258" s="34">
        <v>30</v>
      </c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>
        <v>1</v>
      </c>
      <c r="AO2258" s="34">
        <f t="shared" si="118"/>
        <v>30</v>
      </c>
      <c r="AP2258" s="293">
        <f>MAX(K2258,M2258,O2258,Q2258,S2258,U2258,W2258,Y2258,AA2258,AC2258,AE2258,AG2258,AI2258,AK2258,AM2258,AO2258)*VLOOKUP(I2258,'5.- Instrumental'!$B$6:$O$303,14,FALSE)</f>
        <v>0</v>
      </c>
      <c r="AQ2258" s="356">
        <f>VLOOKUP(C2258,'6.- Insumos'!$B$5:$K$2417,10,FALSE)</f>
        <v>15.935500000000001</v>
      </c>
      <c r="AR2258" s="293">
        <f t="shared" si="113"/>
        <v>15.935500000000001</v>
      </c>
      <c r="AS2258" s="293">
        <f t="shared" si="117"/>
        <v>15.935500000000001</v>
      </c>
    </row>
    <row r="2259" spans="2:45" ht="25.5">
      <c r="B2259" s="52">
        <v>2253</v>
      </c>
      <c r="C2259" s="334">
        <v>94620</v>
      </c>
      <c r="D2259" s="81" t="s">
        <v>3063</v>
      </c>
      <c r="E2259" s="55" t="s">
        <v>3562</v>
      </c>
      <c r="F2259" s="55" t="s">
        <v>3565</v>
      </c>
      <c r="G2259" s="40" t="s">
        <v>3285</v>
      </c>
      <c r="H2259" s="54" t="s">
        <v>4422</v>
      </c>
      <c r="I2259" s="54" t="s">
        <v>4422</v>
      </c>
      <c r="J2259" s="34">
        <v>1</v>
      </c>
      <c r="K2259" s="34">
        <v>60</v>
      </c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>
        <v>1</v>
      </c>
      <c r="AO2259" s="34">
        <f t="shared" si="118"/>
        <v>60</v>
      </c>
      <c r="AP2259" s="293">
        <f>MAX(K2259,M2259,O2259,Q2259,S2259,U2259,W2259,Y2259,AA2259,AC2259,AE2259,AG2259,AI2259,AK2259,AM2259,AO2259)*VLOOKUP(I2259,'5.- Instrumental'!$B$6:$O$303,14,FALSE)</f>
        <v>0</v>
      </c>
      <c r="AQ2259" s="356">
        <f>VLOOKUP(C2259,'6.- Insumos'!$B$5:$K$2417,10,FALSE)</f>
        <v>2.9198499999999998</v>
      </c>
      <c r="AR2259" s="293">
        <f t="shared" si="113"/>
        <v>2.9198499999999998</v>
      </c>
      <c r="AS2259" s="293">
        <f t="shared" si="117"/>
        <v>2.9198499999999998</v>
      </c>
    </row>
    <row r="2260" spans="2:45" ht="25.5">
      <c r="B2260" s="52">
        <v>2254</v>
      </c>
      <c r="C2260" s="334">
        <v>94640</v>
      </c>
      <c r="D2260" s="81" t="s">
        <v>4070</v>
      </c>
      <c r="E2260" s="55" t="s">
        <v>3562</v>
      </c>
      <c r="F2260" s="55" t="s">
        <v>3565</v>
      </c>
      <c r="G2260" s="360" t="s">
        <v>4422</v>
      </c>
      <c r="H2260" s="54" t="s">
        <v>4422</v>
      </c>
      <c r="I2260" s="54" t="s">
        <v>4422</v>
      </c>
      <c r="J2260" s="34">
        <v>1</v>
      </c>
      <c r="K2260" s="34">
        <v>45</v>
      </c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>
        <v>1</v>
      </c>
      <c r="AO2260" s="34">
        <f t="shared" si="118"/>
        <v>45</v>
      </c>
      <c r="AP2260" s="293">
        <f>MAX(K2260,M2260,O2260,Q2260,S2260,U2260,W2260,Y2260,AA2260,AC2260,AE2260,AG2260,AI2260,AK2260,AM2260,AO2260)*VLOOKUP(I2260,'5.- Instrumental'!$B$6:$O$303,14,FALSE)</f>
        <v>0</v>
      </c>
      <c r="AQ2260" s="356">
        <f>VLOOKUP(C2260,'6.- Insumos'!$B$5:$K$2417,10,FALSE)</f>
        <v>15.935500000000001</v>
      </c>
      <c r="AR2260" s="293">
        <f t="shared" si="113"/>
        <v>15.935500000000001</v>
      </c>
      <c r="AS2260" s="293">
        <f t="shared" si="117"/>
        <v>15.935500000000001</v>
      </c>
    </row>
    <row r="2261" spans="2:45" ht="51">
      <c r="B2261" s="52">
        <v>2255</v>
      </c>
      <c r="C2261" s="334">
        <v>94664</v>
      </c>
      <c r="D2261" s="81" t="s">
        <v>3064</v>
      </c>
      <c r="E2261" s="55" t="s">
        <v>3562</v>
      </c>
      <c r="F2261" s="55" t="s">
        <v>3565</v>
      </c>
      <c r="G2261" s="360" t="s">
        <v>4422</v>
      </c>
      <c r="H2261" s="54" t="s">
        <v>4422</v>
      </c>
      <c r="I2261" s="54" t="s">
        <v>4422</v>
      </c>
      <c r="J2261" s="34">
        <v>1</v>
      </c>
      <c r="K2261" s="34">
        <v>45</v>
      </c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>
        <v>1</v>
      </c>
      <c r="AO2261" s="34">
        <f t="shared" si="118"/>
        <v>45</v>
      </c>
      <c r="AP2261" s="293">
        <f>MAX(K2261,M2261,O2261,Q2261,S2261,U2261,W2261,Y2261,AA2261,AC2261,AE2261,AG2261,AI2261,AK2261,AM2261,AO2261)*VLOOKUP(I2261,'5.- Instrumental'!$B$6:$O$303,14,FALSE)</f>
        <v>0</v>
      </c>
      <c r="AQ2261" s="356">
        <f>VLOOKUP(C2261,'6.- Insumos'!$B$5:$K$2417,10,FALSE)</f>
        <v>15.935500000000001</v>
      </c>
      <c r="AR2261" s="293">
        <f t="shared" si="113"/>
        <v>15.935500000000001</v>
      </c>
      <c r="AS2261" s="293">
        <f t="shared" si="117"/>
        <v>15.935500000000001</v>
      </c>
    </row>
    <row r="2262" spans="2:45" ht="25.5">
      <c r="B2262" s="52">
        <v>2256</v>
      </c>
      <c r="C2262" s="334">
        <v>94760</v>
      </c>
      <c r="D2262" s="81" t="s">
        <v>4071</v>
      </c>
      <c r="E2262" s="55" t="s">
        <v>3562</v>
      </c>
      <c r="F2262" s="55" t="s">
        <v>3565</v>
      </c>
      <c r="G2262" s="360" t="s">
        <v>4422</v>
      </c>
      <c r="H2262" s="54" t="s">
        <v>4422</v>
      </c>
      <c r="I2262" s="54" t="s">
        <v>4422</v>
      </c>
      <c r="J2262" s="34">
        <v>1</v>
      </c>
      <c r="K2262" s="34">
        <v>10</v>
      </c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>
        <v>1</v>
      </c>
      <c r="AO2262" s="34">
        <f t="shared" si="118"/>
        <v>10</v>
      </c>
      <c r="AP2262" s="293">
        <f>MAX(K2262,M2262,O2262,Q2262,S2262,U2262,W2262,Y2262,AA2262,AC2262,AE2262,AG2262,AI2262,AK2262,AM2262,AO2262)*VLOOKUP(I2262,'5.- Instrumental'!$B$6:$O$303,14,FALSE)</f>
        <v>0</v>
      </c>
      <c r="AQ2262" s="356">
        <f>VLOOKUP(C2262,'6.- Insumos'!$B$5:$K$2417,10,FALSE)</f>
        <v>2.9198499999999998</v>
      </c>
      <c r="AR2262" s="293">
        <f t="shared" si="113"/>
        <v>2.9198499999999998</v>
      </c>
      <c r="AS2262" s="293">
        <f t="shared" si="117"/>
        <v>2.9198499999999998</v>
      </c>
    </row>
    <row r="2263" spans="2:45" ht="38.25">
      <c r="B2263" s="52">
        <v>2257</v>
      </c>
      <c r="C2263" s="334">
        <v>95004</v>
      </c>
      <c r="D2263" s="81" t="s">
        <v>3065</v>
      </c>
      <c r="E2263" s="55" t="s">
        <v>3562</v>
      </c>
      <c r="F2263" s="55" t="s">
        <v>3565</v>
      </c>
      <c r="G2263" s="360" t="s">
        <v>4422</v>
      </c>
      <c r="H2263" s="54" t="s">
        <v>4422</v>
      </c>
      <c r="I2263" s="54" t="s">
        <v>4422</v>
      </c>
      <c r="J2263" s="34">
        <v>1</v>
      </c>
      <c r="K2263" s="34">
        <v>10</v>
      </c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>
        <v>1</v>
      </c>
      <c r="AO2263" s="34">
        <f>+K2263/2</f>
        <v>5</v>
      </c>
      <c r="AP2263" s="293">
        <f>MAX(K2263,M2263,O2263,Q2263,S2263,U2263,W2263,Y2263,AA2263,AC2263,AE2263,AG2263,AI2263,AK2263,AM2263,AO2263)*VLOOKUP(I2263,'5.- Instrumental'!$B$6:$O$303,14,FALSE)</f>
        <v>0</v>
      </c>
      <c r="AQ2263" s="356">
        <f>VLOOKUP(C2263,'6.- Insumos'!$B$5:$K$2417,10,FALSE)</f>
        <v>2.9198499999999998</v>
      </c>
      <c r="AR2263" s="293">
        <f t="shared" si="113"/>
        <v>2.9198499999999998</v>
      </c>
      <c r="AS2263" s="293">
        <f t="shared" si="117"/>
        <v>2.9198499999999998</v>
      </c>
    </row>
    <row r="2264" spans="2:45" ht="25.5">
      <c r="B2264" s="52">
        <v>2258</v>
      </c>
      <c r="C2264" s="334">
        <v>95044</v>
      </c>
      <c r="D2264" s="81" t="s">
        <v>3066</v>
      </c>
      <c r="E2264" s="55" t="s">
        <v>3562</v>
      </c>
      <c r="F2264" s="55" t="s">
        <v>3565</v>
      </c>
      <c r="G2264" s="360" t="s">
        <v>4422</v>
      </c>
      <c r="H2264" s="54" t="s">
        <v>4422</v>
      </c>
      <c r="I2264" s="54" t="s">
        <v>4422</v>
      </c>
      <c r="J2264" s="34">
        <v>1</v>
      </c>
      <c r="K2264" s="34">
        <v>10</v>
      </c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>
        <v>1</v>
      </c>
      <c r="AO2264" s="34">
        <f>+K2264/2</f>
        <v>5</v>
      </c>
      <c r="AP2264" s="293">
        <f>MAX(K2264,M2264,O2264,Q2264,S2264,U2264,W2264,Y2264,AA2264,AC2264,AE2264,AG2264,AI2264,AK2264,AM2264,AO2264)*VLOOKUP(I2264,'5.- Instrumental'!$B$6:$O$303,14,FALSE)</f>
        <v>0</v>
      </c>
      <c r="AQ2264" s="356">
        <f>VLOOKUP(C2264,'6.- Insumos'!$B$5:$K$2417,10,FALSE)</f>
        <v>2.9198499999999998</v>
      </c>
      <c r="AR2264" s="293">
        <f t="shared" si="113"/>
        <v>2.9198499999999998</v>
      </c>
      <c r="AS2264" s="293">
        <f t="shared" si="117"/>
        <v>2.9198499999999998</v>
      </c>
    </row>
    <row r="2265" spans="2:45" ht="25.5">
      <c r="B2265" s="52">
        <v>2259</v>
      </c>
      <c r="C2265" s="334">
        <v>95060</v>
      </c>
      <c r="D2265" s="81" t="s">
        <v>3067</v>
      </c>
      <c r="E2265" s="55" t="s">
        <v>3562</v>
      </c>
      <c r="F2265" s="55" t="s">
        <v>3565</v>
      </c>
      <c r="G2265" s="360" t="s">
        <v>4422</v>
      </c>
      <c r="H2265" s="54" t="s">
        <v>4422</v>
      </c>
      <c r="I2265" s="54" t="s">
        <v>4422</v>
      </c>
      <c r="J2265" s="34">
        <v>1</v>
      </c>
      <c r="K2265" s="34">
        <v>10</v>
      </c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>
        <v>1</v>
      </c>
      <c r="AO2265" s="34">
        <f>+K2265/2</f>
        <v>5</v>
      </c>
      <c r="AP2265" s="293">
        <f>MAX(K2265,M2265,O2265,Q2265,S2265,U2265,W2265,Y2265,AA2265,AC2265,AE2265,AG2265,AI2265,AK2265,AM2265,AO2265)*VLOOKUP(I2265,'5.- Instrumental'!$B$6:$O$303,14,FALSE)</f>
        <v>0</v>
      </c>
      <c r="AQ2265" s="356">
        <f>VLOOKUP(C2265,'6.- Insumos'!$B$5:$K$2417,10,FALSE)</f>
        <v>2.9198499999999998</v>
      </c>
      <c r="AR2265" s="293">
        <f t="shared" si="113"/>
        <v>2.9198499999999998</v>
      </c>
      <c r="AS2265" s="293">
        <f t="shared" si="117"/>
        <v>2.9198499999999998</v>
      </c>
    </row>
    <row r="2266" spans="2:45" ht="25.5">
      <c r="B2266" s="52">
        <v>2260</v>
      </c>
      <c r="C2266" s="334">
        <v>95065</v>
      </c>
      <c r="D2266" s="81" t="s">
        <v>3068</v>
      </c>
      <c r="E2266" s="55" t="s">
        <v>3562</v>
      </c>
      <c r="F2266" s="55" t="s">
        <v>3565</v>
      </c>
      <c r="G2266" s="360" t="s">
        <v>4422</v>
      </c>
      <c r="H2266" s="54" t="s">
        <v>4422</v>
      </c>
      <c r="I2266" s="54" t="s">
        <v>4422</v>
      </c>
      <c r="J2266" s="34">
        <v>1</v>
      </c>
      <c r="K2266" s="34">
        <v>10</v>
      </c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>
        <v>1</v>
      </c>
      <c r="AO2266" s="34">
        <f>+K2266/2</f>
        <v>5</v>
      </c>
      <c r="AP2266" s="293">
        <f>MAX(K2266,M2266,O2266,Q2266,S2266,U2266,W2266,Y2266,AA2266,AC2266,AE2266,AG2266,AI2266,AK2266,AM2266,AO2266)*VLOOKUP(I2266,'5.- Instrumental'!$B$6:$O$303,14,FALSE)</f>
        <v>0</v>
      </c>
      <c r="AQ2266" s="356">
        <f>VLOOKUP(C2266,'6.- Insumos'!$B$5:$K$2417,10,FALSE)</f>
        <v>2.9198499999999998</v>
      </c>
      <c r="AR2266" s="293">
        <f t="shared" si="113"/>
        <v>2.9198499999999998</v>
      </c>
      <c r="AS2266" s="293">
        <f t="shared" si="117"/>
        <v>2.9198499999999998</v>
      </c>
    </row>
    <row r="2267" spans="2:45" ht="25.5">
      <c r="B2267" s="52">
        <v>2261</v>
      </c>
      <c r="C2267" s="334">
        <v>95070</v>
      </c>
      <c r="D2267" s="81" t="s">
        <v>4251</v>
      </c>
      <c r="E2267" s="55" t="s">
        <v>3562</v>
      </c>
      <c r="F2267" s="55" t="s">
        <v>3565</v>
      </c>
      <c r="G2267" s="360" t="s">
        <v>4422</v>
      </c>
      <c r="H2267" s="54" t="s">
        <v>4422</v>
      </c>
      <c r="I2267" s="54" t="s">
        <v>4422</v>
      </c>
      <c r="J2267" s="34">
        <v>1</v>
      </c>
      <c r="K2267" s="34">
        <v>45</v>
      </c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>
        <v>1</v>
      </c>
      <c r="AO2267" s="34">
        <f>+K2267/2</f>
        <v>22.5</v>
      </c>
      <c r="AP2267" s="293">
        <f>MAX(K2267,M2267,O2267,Q2267,S2267,U2267,W2267,Y2267,AA2267,AC2267,AE2267,AG2267,AI2267,AK2267,AM2267,AO2267)*VLOOKUP(I2267,'5.- Instrumental'!$B$6:$O$303,14,FALSE)</f>
        <v>0</v>
      </c>
      <c r="AQ2267" s="356">
        <f>VLOOKUP(C2267,'6.- Insumos'!$B$5:$K$2417,10,FALSE)</f>
        <v>15.935500000000001</v>
      </c>
      <c r="AR2267" s="293">
        <f t="shared" si="113"/>
        <v>15.935500000000001</v>
      </c>
      <c r="AS2267" s="293">
        <f t="shared" si="117"/>
        <v>15.935500000000001</v>
      </c>
    </row>
    <row r="2268" spans="2:45" ht="25.5">
      <c r="B2268" s="52">
        <v>2262</v>
      </c>
      <c r="C2268" s="334">
        <v>95812</v>
      </c>
      <c r="D2268" s="81" t="s">
        <v>4569</v>
      </c>
      <c r="E2268" s="55" t="s">
        <v>3562</v>
      </c>
      <c r="F2268" s="55" t="s">
        <v>3565</v>
      </c>
      <c r="G2268" s="40" t="s">
        <v>3279</v>
      </c>
      <c r="H2268" s="54" t="s">
        <v>4422</v>
      </c>
      <c r="I2268" s="54" t="s">
        <v>4422</v>
      </c>
      <c r="J2268" s="34">
        <v>1</v>
      </c>
      <c r="K2268" s="34">
        <v>30</v>
      </c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>
        <v>1</v>
      </c>
      <c r="AO2268" s="34">
        <v>30</v>
      </c>
      <c r="AP2268" s="293">
        <f>MAX(K2268,M2268,O2268,Q2268,S2268,U2268,W2268,Y2268,AA2268,AC2268,AE2268,AG2268,AI2268,AK2268,AM2268,AO2268)*VLOOKUP(I2268,'5.- Instrumental'!$B$6:$O$303,14,FALSE)</f>
        <v>0</v>
      </c>
      <c r="AQ2268" s="356">
        <f>VLOOKUP(C2268,'6.- Insumos'!$B$5:$K$2417,10,FALSE)</f>
        <v>7.6233500000000012</v>
      </c>
      <c r="AR2268" s="293">
        <f t="shared" si="113"/>
        <v>7.6233500000000012</v>
      </c>
      <c r="AS2268" s="293">
        <f t="shared" si="117"/>
        <v>7.6233500000000012</v>
      </c>
    </row>
    <row r="2269" spans="2:45" ht="25.5">
      <c r="B2269" s="52">
        <v>2263</v>
      </c>
      <c r="C2269" s="334">
        <v>95860</v>
      </c>
      <c r="D2269" s="81" t="s">
        <v>4072</v>
      </c>
      <c r="E2269" s="55" t="s">
        <v>3562</v>
      </c>
      <c r="F2269" s="55" t="s">
        <v>3565</v>
      </c>
      <c r="G2269" s="41" t="s">
        <v>3280</v>
      </c>
      <c r="H2269" s="54" t="s">
        <v>4422</v>
      </c>
      <c r="I2269" s="54" t="s">
        <v>4422</v>
      </c>
      <c r="J2269" s="34">
        <v>1</v>
      </c>
      <c r="K2269" s="34">
        <v>30</v>
      </c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>
        <v>1</v>
      </c>
      <c r="AO2269" s="34">
        <v>30</v>
      </c>
      <c r="AP2269" s="293">
        <f>MAX(K2269,M2269,O2269,Q2269,S2269,U2269,W2269,Y2269,AA2269,AC2269,AE2269,AG2269,AI2269,AK2269,AM2269,AO2269)*VLOOKUP(I2269,'5.- Instrumental'!$B$6:$O$303,14,FALSE)</f>
        <v>0</v>
      </c>
      <c r="AQ2269" s="356">
        <f>VLOOKUP(C2269,'6.- Insumos'!$B$5:$K$2417,10,FALSE)</f>
        <v>7.6233500000000012</v>
      </c>
      <c r="AR2269" s="293">
        <f t="shared" si="113"/>
        <v>7.6233500000000012</v>
      </c>
      <c r="AS2269" s="293">
        <f t="shared" si="117"/>
        <v>7.6233500000000012</v>
      </c>
    </row>
    <row r="2270" spans="2:45" ht="51">
      <c r="B2270" s="52">
        <v>2264</v>
      </c>
      <c r="C2270" s="334">
        <v>95872</v>
      </c>
      <c r="D2270" s="81" t="s">
        <v>4252</v>
      </c>
      <c r="E2270" s="55" t="s">
        <v>3562</v>
      </c>
      <c r="F2270" s="55" t="s">
        <v>3565</v>
      </c>
      <c r="G2270" s="41" t="s">
        <v>3280</v>
      </c>
      <c r="H2270" s="54" t="s">
        <v>4422</v>
      </c>
      <c r="I2270" s="54" t="s">
        <v>4422</v>
      </c>
      <c r="J2270" s="34">
        <v>1</v>
      </c>
      <c r="K2270" s="34">
        <v>45</v>
      </c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>
        <v>1</v>
      </c>
      <c r="AO2270" s="34">
        <v>30</v>
      </c>
      <c r="AP2270" s="293">
        <f>MAX(K2270,M2270,O2270,Q2270,S2270,U2270,W2270,Y2270,AA2270,AC2270,AE2270,AG2270,AI2270,AK2270,AM2270,AO2270)*VLOOKUP(I2270,'5.- Instrumental'!$B$6:$O$303,14,FALSE)</f>
        <v>0</v>
      </c>
      <c r="AQ2270" s="356">
        <f>VLOOKUP(C2270,'6.- Insumos'!$B$5:$K$2417,10,FALSE)</f>
        <v>7.6233500000000012</v>
      </c>
      <c r="AR2270" s="293">
        <f t="shared" si="113"/>
        <v>7.6233500000000012</v>
      </c>
      <c r="AS2270" s="293">
        <f t="shared" si="117"/>
        <v>7.6233500000000012</v>
      </c>
    </row>
    <row r="2271" spans="2:45" ht="25.5">
      <c r="B2271" s="52">
        <v>2265</v>
      </c>
      <c r="C2271" s="334">
        <v>95879</v>
      </c>
      <c r="D2271" s="81" t="s">
        <v>4253</v>
      </c>
      <c r="E2271" s="55" t="s">
        <v>3562</v>
      </c>
      <c r="F2271" s="55" t="s">
        <v>3565</v>
      </c>
      <c r="G2271" s="41" t="s">
        <v>3280</v>
      </c>
      <c r="H2271" s="54" t="s">
        <v>4422</v>
      </c>
      <c r="I2271" s="54" t="s">
        <v>4422</v>
      </c>
      <c r="J2271" s="34">
        <v>1</v>
      </c>
      <c r="K2271" s="34">
        <v>45</v>
      </c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>
        <v>1</v>
      </c>
      <c r="AO2271" s="34">
        <v>30</v>
      </c>
      <c r="AP2271" s="293">
        <f>MAX(K2271,M2271,O2271,Q2271,S2271,U2271,W2271,Y2271,AA2271,AC2271,AE2271,AG2271,AI2271,AK2271,AM2271,AO2271)*VLOOKUP(I2271,'5.- Instrumental'!$B$6:$O$303,14,FALSE)</f>
        <v>0</v>
      </c>
      <c r="AQ2271" s="356">
        <f>VLOOKUP(C2271,'6.- Insumos'!$B$5:$K$2417,10,FALSE)</f>
        <v>7.6233500000000012</v>
      </c>
      <c r="AR2271" s="293">
        <f t="shared" si="113"/>
        <v>7.6233500000000012</v>
      </c>
      <c r="AS2271" s="293">
        <f t="shared" si="117"/>
        <v>7.6233500000000012</v>
      </c>
    </row>
    <row r="2272" spans="2:45" ht="25.5">
      <c r="B2272" s="52">
        <v>2266</v>
      </c>
      <c r="C2272" s="334">
        <v>95880</v>
      </c>
      <c r="D2272" s="81" t="s">
        <v>4254</v>
      </c>
      <c r="E2272" s="55" t="s">
        <v>3562</v>
      </c>
      <c r="F2272" s="55" t="s">
        <v>3565</v>
      </c>
      <c r="G2272" s="41" t="s">
        <v>3280</v>
      </c>
      <c r="H2272" s="54" t="s">
        <v>4422</v>
      </c>
      <c r="I2272" s="54" t="s">
        <v>4422</v>
      </c>
      <c r="J2272" s="34">
        <v>1</v>
      </c>
      <c r="K2272" s="34">
        <v>45</v>
      </c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>
        <v>1</v>
      </c>
      <c r="AO2272" s="34">
        <v>30</v>
      </c>
      <c r="AP2272" s="293">
        <f>MAX(K2272,M2272,O2272,Q2272,S2272,U2272,W2272,Y2272,AA2272,AC2272,AE2272,AG2272,AI2272,AK2272,AM2272,AO2272)*VLOOKUP(I2272,'5.- Instrumental'!$B$6:$O$303,14,FALSE)</f>
        <v>0</v>
      </c>
      <c r="AQ2272" s="356">
        <f>VLOOKUP(C2272,'6.- Insumos'!$B$5:$K$2417,10,FALSE)</f>
        <v>7.6233500000000012</v>
      </c>
      <c r="AR2272" s="293">
        <f t="shared" si="113"/>
        <v>7.6233500000000012</v>
      </c>
      <c r="AS2272" s="293">
        <f t="shared" si="117"/>
        <v>7.6233500000000012</v>
      </c>
    </row>
    <row r="2273" spans="2:45" ht="25.5">
      <c r="B2273" s="52">
        <v>2267</v>
      </c>
      <c r="C2273" s="334">
        <v>95881</v>
      </c>
      <c r="D2273" s="81" t="s">
        <v>4255</v>
      </c>
      <c r="E2273" s="55" t="s">
        <v>3562</v>
      </c>
      <c r="F2273" s="55" t="s">
        <v>3565</v>
      </c>
      <c r="G2273" s="41" t="s">
        <v>3280</v>
      </c>
      <c r="H2273" s="54" t="s">
        <v>4422</v>
      </c>
      <c r="I2273" s="54" t="s">
        <v>4422</v>
      </c>
      <c r="J2273" s="34">
        <v>1</v>
      </c>
      <c r="K2273" s="34">
        <v>45</v>
      </c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>
        <v>1</v>
      </c>
      <c r="AO2273" s="34">
        <v>30</v>
      </c>
      <c r="AP2273" s="293">
        <f>MAX(K2273,M2273,O2273,Q2273,S2273,U2273,W2273,Y2273,AA2273,AC2273,AE2273,AG2273,AI2273,AK2273,AM2273,AO2273)*VLOOKUP(I2273,'5.- Instrumental'!$B$6:$O$303,14,FALSE)</f>
        <v>0</v>
      </c>
      <c r="AQ2273" s="356">
        <f>VLOOKUP(C2273,'6.- Insumos'!$B$5:$K$2417,10,FALSE)</f>
        <v>7.6233500000000012</v>
      </c>
      <c r="AR2273" s="293">
        <f t="shared" si="113"/>
        <v>7.6233500000000012</v>
      </c>
      <c r="AS2273" s="293">
        <f t="shared" si="117"/>
        <v>7.6233500000000012</v>
      </c>
    </row>
    <row r="2274" spans="2:45" ht="25.5">
      <c r="B2274" s="52">
        <v>2268</v>
      </c>
      <c r="C2274" s="334">
        <v>95882</v>
      </c>
      <c r="D2274" s="81" t="s">
        <v>4256</v>
      </c>
      <c r="E2274" s="55" t="s">
        <v>3562</v>
      </c>
      <c r="F2274" s="55" t="s">
        <v>3565</v>
      </c>
      <c r="G2274" s="41" t="s">
        <v>3280</v>
      </c>
      <c r="H2274" s="54" t="s">
        <v>4422</v>
      </c>
      <c r="I2274" s="54" t="s">
        <v>4422</v>
      </c>
      <c r="J2274" s="34">
        <v>1</v>
      </c>
      <c r="K2274" s="34">
        <v>45</v>
      </c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>
        <v>1</v>
      </c>
      <c r="AO2274" s="34">
        <v>30</v>
      </c>
      <c r="AP2274" s="293">
        <f>MAX(K2274,M2274,O2274,Q2274,S2274,U2274,W2274,Y2274,AA2274,AC2274,AE2274,AG2274,AI2274,AK2274,AM2274,AO2274)*VLOOKUP(I2274,'5.- Instrumental'!$B$6:$O$303,14,FALSE)</f>
        <v>0</v>
      </c>
      <c r="AQ2274" s="356">
        <f>VLOOKUP(C2274,'6.- Insumos'!$B$5:$K$2417,10,FALSE)</f>
        <v>7.6233500000000012</v>
      </c>
      <c r="AR2274" s="293">
        <f t="shared" ref="AR2274:AR2337" si="119">AP2274+AQ2274</f>
        <v>7.6233500000000012</v>
      </c>
      <c r="AS2274" s="293">
        <f t="shared" si="117"/>
        <v>7.6233500000000012</v>
      </c>
    </row>
    <row r="2275" spans="2:45" ht="25.5">
      <c r="B2275" s="52">
        <v>2269</v>
      </c>
      <c r="C2275" s="334">
        <v>95883</v>
      </c>
      <c r="D2275" s="81" t="s">
        <v>4257</v>
      </c>
      <c r="E2275" s="55" t="s">
        <v>3562</v>
      </c>
      <c r="F2275" s="55" t="s">
        <v>3565</v>
      </c>
      <c r="G2275" s="41" t="s">
        <v>3280</v>
      </c>
      <c r="H2275" s="54" t="s">
        <v>4422</v>
      </c>
      <c r="I2275" s="54" t="s">
        <v>4422</v>
      </c>
      <c r="J2275" s="34">
        <v>1</v>
      </c>
      <c r="K2275" s="34">
        <v>30</v>
      </c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>
        <v>1</v>
      </c>
      <c r="AO2275" s="34">
        <v>30</v>
      </c>
      <c r="AP2275" s="293">
        <f>MAX(K2275,M2275,O2275,Q2275,S2275,U2275,W2275,Y2275,AA2275,AC2275,AE2275,AG2275,AI2275,AK2275,AM2275,AO2275)*VLOOKUP(I2275,'5.- Instrumental'!$B$6:$O$303,14,FALSE)</f>
        <v>0</v>
      </c>
      <c r="AQ2275" s="356">
        <f>VLOOKUP(C2275,'6.- Insumos'!$B$5:$K$2417,10,FALSE)</f>
        <v>7.6233500000000012</v>
      </c>
      <c r="AR2275" s="293">
        <f t="shared" si="119"/>
        <v>7.6233500000000012</v>
      </c>
      <c r="AS2275" s="293">
        <f t="shared" si="117"/>
        <v>7.6233500000000012</v>
      </c>
    </row>
    <row r="2276" spans="2:45" ht="25.5">
      <c r="B2276" s="52">
        <v>2270</v>
      </c>
      <c r="C2276" s="334">
        <v>95884</v>
      </c>
      <c r="D2276" s="81" t="s">
        <v>4258</v>
      </c>
      <c r="E2276" s="55" t="s">
        <v>3562</v>
      </c>
      <c r="F2276" s="55" t="s">
        <v>3565</v>
      </c>
      <c r="G2276" s="41" t="s">
        <v>3280</v>
      </c>
      <c r="H2276" s="54" t="s">
        <v>4422</v>
      </c>
      <c r="I2276" s="54" t="s">
        <v>4422</v>
      </c>
      <c r="J2276" s="34">
        <v>1</v>
      </c>
      <c r="K2276" s="34">
        <v>30</v>
      </c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>
        <v>1</v>
      </c>
      <c r="AO2276" s="34">
        <v>30</v>
      </c>
      <c r="AP2276" s="293">
        <f>MAX(K2276,M2276,O2276,Q2276,S2276,U2276,W2276,Y2276,AA2276,AC2276,AE2276,AG2276,AI2276,AK2276,AM2276,AO2276)*VLOOKUP(I2276,'5.- Instrumental'!$B$6:$O$303,14,FALSE)</f>
        <v>0</v>
      </c>
      <c r="AQ2276" s="356">
        <f>VLOOKUP(C2276,'6.- Insumos'!$B$5:$K$2417,10,FALSE)</f>
        <v>7.6233500000000012</v>
      </c>
      <c r="AR2276" s="293">
        <f t="shared" si="119"/>
        <v>7.6233500000000012</v>
      </c>
      <c r="AS2276" s="293">
        <f t="shared" si="117"/>
        <v>7.6233500000000012</v>
      </c>
    </row>
    <row r="2277" spans="2:45" ht="38.25">
      <c r="B2277" s="52">
        <v>2271</v>
      </c>
      <c r="C2277" s="334">
        <v>95900</v>
      </c>
      <c r="D2277" s="81" t="s">
        <v>4073</v>
      </c>
      <c r="E2277" s="55" t="s">
        <v>3562</v>
      </c>
      <c r="F2277" s="55" t="s">
        <v>3565</v>
      </c>
      <c r="G2277" s="41" t="s">
        <v>3280</v>
      </c>
      <c r="H2277" s="54" t="s">
        <v>4422</v>
      </c>
      <c r="I2277" s="54" t="s">
        <v>4422</v>
      </c>
      <c r="J2277" s="34">
        <v>1</v>
      </c>
      <c r="K2277" s="34">
        <v>30</v>
      </c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>
        <v>1</v>
      </c>
      <c r="AO2277" s="34">
        <v>30</v>
      </c>
      <c r="AP2277" s="293">
        <f>MAX(K2277,M2277,O2277,Q2277,S2277,U2277,W2277,Y2277,AA2277,AC2277,AE2277,AG2277,AI2277,AK2277,AM2277,AO2277)*VLOOKUP(I2277,'5.- Instrumental'!$B$6:$O$303,14,FALSE)</f>
        <v>0</v>
      </c>
      <c r="AQ2277" s="356">
        <f>VLOOKUP(C2277,'6.- Insumos'!$B$5:$K$2417,10,FALSE)</f>
        <v>7.6233500000000012</v>
      </c>
      <c r="AR2277" s="293">
        <f t="shared" si="119"/>
        <v>7.6233500000000012</v>
      </c>
      <c r="AS2277" s="293">
        <f t="shared" si="117"/>
        <v>7.6233500000000012</v>
      </c>
    </row>
    <row r="2278" spans="2:45" ht="38.25">
      <c r="B2278" s="52">
        <v>2272</v>
      </c>
      <c r="C2278" s="334">
        <v>95904</v>
      </c>
      <c r="D2278" s="81" t="s">
        <v>4259</v>
      </c>
      <c r="E2278" s="55" t="s">
        <v>3562</v>
      </c>
      <c r="F2278" s="55" t="s">
        <v>3565</v>
      </c>
      <c r="G2278" s="41" t="s">
        <v>3280</v>
      </c>
      <c r="H2278" s="54" t="s">
        <v>4422</v>
      </c>
      <c r="I2278" s="54" t="s">
        <v>4422</v>
      </c>
      <c r="J2278" s="34">
        <v>1</v>
      </c>
      <c r="K2278" s="34">
        <v>30</v>
      </c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>
        <v>1</v>
      </c>
      <c r="AO2278" s="34">
        <v>30</v>
      </c>
      <c r="AP2278" s="293">
        <f>MAX(K2278,M2278,O2278,Q2278,S2278,U2278,W2278,Y2278,AA2278,AC2278,AE2278,AG2278,AI2278,AK2278,AM2278,AO2278)*VLOOKUP(I2278,'5.- Instrumental'!$B$6:$O$303,14,FALSE)</f>
        <v>0</v>
      </c>
      <c r="AQ2278" s="356">
        <f>VLOOKUP(C2278,'6.- Insumos'!$B$5:$K$2417,10,FALSE)</f>
        <v>7.6233500000000012</v>
      </c>
      <c r="AR2278" s="293">
        <f t="shared" si="119"/>
        <v>7.6233500000000012</v>
      </c>
      <c r="AS2278" s="293">
        <f t="shared" si="117"/>
        <v>7.6233500000000012</v>
      </c>
    </row>
    <row r="2279" spans="2:45" ht="25.5">
      <c r="B2279" s="52">
        <v>2273</v>
      </c>
      <c r="C2279" s="334">
        <v>95925</v>
      </c>
      <c r="D2279" s="81" t="s">
        <v>4260</v>
      </c>
      <c r="E2279" s="55" t="s">
        <v>3562</v>
      </c>
      <c r="F2279" s="55" t="s">
        <v>3565</v>
      </c>
      <c r="G2279" s="41" t="s">
        <v>3280</v>
      </c>
      <c r="H2279" s="54" t="s">
        <v>4422</v>
      </c>
      <c r="I2279" s="54" t="s">
        <v>4422</v>
      </c>
      <c r="J2279" s="34">
        <v>1</v>
      </c>
      <c r="K2279" s="34">
        <v>45</v>
      </c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>
        <v>1</v>
      </c>
      <c r="AO2279" s="34">
        <v>30</v>
      </c>
      <c r="AP2279" s="293">
        <f>MAX(K2279,M2279,O2279,Q2279,S2279,U2279,W2279,Y2279,AA2279,AC2279,AE2279,AG2279,AI2279,AK2279,AM2279,AO2279)*VLOOKUP(I2279,'5.- Instrumental'!$B$6:$O$303,14,FALSE)</f>
        <v>0</v>
      </c>
      <c r="AQ2279" s="356">
        <f>VLOOKUP(C2279,'6.- Insumos'!$B$5:$K$2417,10,FALSE)</f>
        <v>2.9198499999999998</v>
      </c>
      <c r="AR2279" s="293">
        <f t="shared" si="119"/>
        <v>2.9198499999999998</v>
      </c>
      <c r="AS2279" s="293">
        <f t="shared" si="117"/>
        <v>2.9198499999999998</v>
      </c>
    </row>
    <row r="2280" spans="2:45" ht="25.5">
      <c r="B2280" s="52">
        <v>2274</v>
      </c>
      <c r="C2280" s="334">
        <v>95930</v>
      </c>
      <c r="D2280" s="81" t="s">
        <v>4074</v>
      </c>
      <c r="E2280" s="55" t="s">
        <v>3562</v>
      </c>
      <c r="F2280" s="55" t="s">
        <v>3565</v>
      </c>
      <c r="G2280" s="41" t="s">
        <v>3280</v>
      </c>
      <c r="H2280" s="54" t="s">
        <v>4422</v>
      </c>
      <c r="I2280" s="54" t="s">
        <v>4422</v>
      </c>
      <c r="J2280" s="34">
        <v>1</v>
      </c>
      <c r="K2280" s="34">
        <v>30</v>
      </c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>
        <v>1</v>
      </c>
      <c r="AO2280" s="34">
        <v>30</v>
      </c>
      <c r="AP2280" s="293">
        <f>MAX(K2280,M2280,O2280,Q2280,S2280,U2280,W2280,Y2280,AA2280,AC2280,AE2280,AG2280,AI2280,AK2280,AM2280,AO2280)*VLOOKUP(I2280,'5.- Instrumental'!$B$6:$O$303,14,FALSE)</f>
        <v>0</v>
      </c>
      <c r="AQ2280" s="356">
        <f>VLOOKUP(C2280,'6.- Insumos'!$B$5:$K$2417,10,FALSE)</f>
        <v>2.9198499999999998</v>
      </c>
      <c r="AR2280" s="293">
        <f t="shared" si="119"/>
        <v>2.9198499999999998</v>
      </c>
      <c r="AS2280" s="293">
        <f t="shared" si="117"/>
        <v>2.9198499999999998</v>
      </c>
    </row>
    <row r="2281" spans="2:45" ht="25.5">
      <c r="B2281" s="52">
        <v>2275</v>
      </c>
      <c r="C2281" s="334">
        <v>96101</v>
      </c>
      <c r="D2281" s="81" t="s">
        <v>4075</v>
      </c>
      <c r="E2281" s="55" t="s">
        <v>775</v>
      </c>
      <c r="F2281" s="55" t="s">
        <v>4554</v>
      </c>
      <c r="G2281" s="360" t="s">
        <v>4422</v>
      </c>
      <c r="H2281" s="54" t="s">
        <v>4422</v>
      </c>
      <c r="I2281" s="54" t="s">
        <v>4422</v>
      </c>
      <c r="J2281" s="34">
        <v>1</v>
      </c>
      <c r="K2281" s="34">
        <v>10</v>
      </c>
      <c r="L2281" s="34"/>
      <c r="M2281" s="34"/>
      <c r="N2281" s="34"/>
      <c r="O2281" s="34"/>
      <c r="P2281" s="34"/>
      <c r="Q2281" s="34"/>
      <c r="R2281" s="34"/>
      <c r="S2281" s="34"/>
      <c r="T2281" s="34">
        <v>1</v>
      </c>
      <c r="U2281" s="34">
        <v>120</v>
      </c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>
        <v>1</v>
      </c>
      <c r="AO2281" s="34">
        <v>15</v>
      </c>
      <c r="AP2281" s="293">
        <f>MAX(K2281,M2281,O2281,Q2281,S2281,U2281,W2281,Y2281,AA2281,AC2281,AE2281,AG2281,AI2281,AK2281,AM2281,AO2281)*VLOOKUP(I2281,'5.- Instrumental'!$B$6:$O$303,14,FALSE)</f>
        <v>0</v>
      </c>
      <c r="AQ2281" s="356">
        <f>VLOOKUP(C2281,'6.- Insumos'!$B$5:$K$2417,10,FALSE)</f>
        <v>1.4520000000000002</v>
      </c>
      <c r="AR2281" s="293">
        <f t="shared" si="119"/>
        <v>1.4520000000000002</v>
      </c>
      <c r="AS2281" s="293">
        <f t="shared" si="117"/>
        <v>1.4520000000000002</v>
      </c>
    </row>
    <row r="2282" spans="2:45" ht="25.5">
      <c r="B2282" s="52">
        <v>2276</v>
      </c>
      <c r="C2282" s="334">
        <v>96110</v>
      </c>
      <c r="D2282" s="81" t="s">
        <v>4076</v>
      </c>
      <c r="E2282" s="55" t="s">
        <v>775</v>
      </c>
      <c r="F2282" s="55" t="s">
        <v>4554</v>
      </c>
      <c r="G2282" s="360" t="s">
        <v>4422</v>
      </c>
      <c r="H2282" s="54" t="s">
        <v>4422</v>
      </c>
      <c r="I2282" s="54" t="s">
        <v>4422</v>
      </c>
      <c r="J2282" s="34">
        <v>1</v>
      </c>
      <c r="K2282" s="34">
        <v>10</v>
      </c>
      <c r="L2282" s="34"/>
      <c r="M2282" s="34"/>
      <c r="N2282" s="34"/>
      <c r="O2282" s="34"/>
      <c r="P2282" s="34"/>
      <c r="Q2282" s="34"/>
      <c r="R2282" s="34"/>
      <c r="S2282" s="34"/>
      <c r="T2282" s="34">
        <v>1</v>
      </c>
      <c r="U2282" s="34">
        <v>60</v>
      </c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>
        <v>1</v>
      </c>
      <c r="AO2282" s="34">
        <v>10</v>
      </c>
      <c r="AP2282" s="293">
        <f>MAX(K2282,M2282,O2282,Q2282,S2282,U2282,W2282,Y2282,AA2282,AC2282,AE2282,AG2282,AI2282,AK2282,AM2282,AO2282)*VLOOKUP(I2282,'5.- Instrumental'!$B$6:$O$303,14,FALSE)</f>
        <v>0</v>
      </c>
      <c r="AQ2282" s="356">
        <f>VLOOKUP(C2282,'6.- Insumos'!$B$5:$K$2417,10,FALSE)</f>
        <v>1.4520000000000002</v>
      </c>
      <c r="AR2282" s="293">
        <f t="shared" si="119"/>
        <v>1.4520000000000002</v>
      </c>
      <c r="AS2282" s="293">
        <f t="shared" si="117"/>
        <v>1.4520000000000002</v>
      </c>
    </row>
    <row r="2283" spans="2:45" ht="25.5">
      <c r="B2283" s="52">
        <v>2277</v>
      </c>
      <c r="C2283" s="334">
        <v>96111</v>
      </c>
      <c r="D2283" s="81" t="s">
        <v>4077</v>
      </c>
      <c r="E2283" s="55" t="s">
        <v>775</v>
      </c>
      <c r="F2283" s="55" t="s">
        <v>4554</v>
      </c>
      <c r="G2283" s="360" t="s">
        <v>4422</v>
      </c>
      <c r="H2283" s="54" t="s">
        <v>4422</v>
      </c>
      <c r="I2283" s="54" t="s">
        <v>4422</v>
      </c>
      <c r="J2283" s="34">
        <v>1</v>
      </c>
      <c r="K2283" s="34">
        <v>10</v>
      </c>
      <c r="L2283" s="34"/>
      <c r="M2283" s="34"/>
      <c r="N2283" s="34"/>
      <c r="O2283" s="34"/>
      <c r="P2283" s="34"/>
      <c r="Q2283" s="34"/>
      <c r="R2283" s="34"/>
      <c r="S2283" s="34"/>
      <c r="T2283" s="34">
        <v>1</v>
      </c>
      <c r="U2283" s="34">
        <v>390</v>
      </c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>
        <v>1</v>
      </c>
      <c r="AO2283" s="34">
        <v>15</v>
      </c>
      <c r="AP2283" s="293">
        <f>MAX(K2283,M2283,O2283,Q2283,S2283,U2283,W2283,Y2283,AA2283,AC2283,AE2283,AG2283,AI2283,AK2283,AM2283,AO2283)*VLOOKUP(I2283,'5.- Instrumental'!$B$6:$O$303,14,FALSE)</f>
        <v>0</v>
      </c>
      <c r="AQ2283" s="356">
        <f>VLOOKUP(C2283,'6.- Insumos'!$B$5:$K$2417,10,FALSE)</f>
        <v>1.4520000000000002</v>
      </c>
      <c r="AR2283" s="293">
        <f t="shared" si="119"/>
        <v>1.4520000000000002</v>
      </c>
      <c r="AS2283" s="293">
        <f t="shared" si="117"/>
        <v>1.4520000000000002</v>
      </c>
    </row>
    <row r="2284" spans="2:45" ht="25.5">
      <c r="B2284" s="52">
        <v>2278</v>
      </c>
      <c r="C2284" s="334">
        <v>96116</v>
      </c>
      <c r="D2284" s="81" t="s">
        <v>4078</v>
      </c>
      <c r="E2284" s="55" t="s">
        <v>3560</v>
      </c>
      <c r="F2284" s="55" t="s">
        <v>4839</v>
      </c>
      <c r="G2284" s="360" t="s">
        <v>4422</v>
      </c>
      <c r="H2284" s="54" t="s">
        <v>4422</v>
      </c>
      <c r="I2284" s="54" t="s">
        <v>4422</v>
      </c>
      <c r="J2284" s="34">
        <v>1</v>
      </c>
      <c r="K2284" s="34">
        <v>30</v>
      </c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>
        <v>1</v>
      </c>
      <c r="AO2284" s="34">
        <v>5</v>
      </c>
      <c r="AP2284" s="293">
        <f>MAX(K2284,M2284,O2284,Q2284,S2284,U2284,W2284,Y2284,AA2284,AC2284,AE2284,AG2284,AI2284,AK2284,AM2284,AO2284)*VLOOKUP(I2284,'5.- Instrumental'!$B$6:$O$303,14,FALSE)</f>
        <v>0</v>
      </c>
      <c r="AQ2284" s="356">
        <f>VLOOKUP(C2284,'6.- Insumos'!$B$5:$K$2417,10,FALSE)</f>
        <v>1.4520000000000002</v>
      </c>
      <c r="AR2284" s="293">
        <f t="shared" si="119"/>
        <v>1.4520000000000002</v>
      </c>
      <c r="AS2284" s="293">
        <f t="shared" si="117"/>
        <v>1.4520000000000002</v>
      </c>
    </row>
    <row r="2285" spans="2:45" ht="63.75">
      <c r="B2285" s="52">
        <v>2279</v>
      </c>
      <c r="C2285" s="334">
        <v>96118</v>
      </c>
      <c r="D2285" s="361" t="s">
        <v>4512</v>
      </c>
      <c r="E2285" s="55" t="s">
        <v>775</v>
      </c>
      <c r="F2285" s="55" t="s">
        <v>4554</v>
      </c>
      <c r="G2285" s="360" t="s">
        <v>4422</v>
      </c>
      <c r="H2285" s="54" t="s">
        <v>4422</v>
      </c>
      <c r="I2285" s="54" t="s">
        <v>4422</v>
      </c>
      <c r="J2285" s="34">
        <v>1</v>
      </c>
      <c r="K2285" s="34">
        <v>10</v>
      </c>
      <c r="L2285" s="34"/>
      <c r="M2285" s="34"/>
      <c r="N2285" s="34"/>
      <c r="O2285" s="34"/>
      <c r="P2285" s="34"/>
      <c r="Q2285" s="34"/>
      <c r="R2285" s="34"/>
      <c r="S2285" s="34"/>
      <c r="T2285" s="34">
        <v>1</v>
      </c>
      <c r="U2285" s="34">
        <v>300</v>
      </c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>
        <v>1</v>
      </c>
      <c r="AO2285" s="34">
        <v>15</v>
      </c>
      <c r="AP2285" s="293">
        <f>MAX(K2285,M2285,O2285,Q2285,S2285,U2285,W2285,Y2285,AA2285,AC2285,AE2285,AG2285,AI2285,AK2285,AM2285,AO2285)*VLOOKUP(I2285,'5.- Instrumental'!$B$6:$O$303,14,FALSE)</f>
        <v>0</v>
      </c>
      <c r="AQ2285" s="356">
        <f>VLOOKUP(C2285,'6.- Insumos'!$B$5:$K$2417,10,FALSE)</f>
        <v>1.4520000000000002</v>
      </c>
      <c r="AR2285" s="293">
        <f t="shared" si="119"/>
        <v>1.4520000000000002</v>
      </c>
      <c r="AS2285" s="293">
        <f t="shared" si="117"/>
        <v>1.4520000000000002</v>
      </c>
    </row>
    <row r="2286" spans="2:45" ht="25.5">
      <c r="B2286" s="52">
        <v>2280</v>
      </c>
      <c r="C2286" s="334">
        <v>96365</v>
      </c>
      <c r="D2286" s="361" t="s">
        <v>4079</v>
      </c>
      <c r="E2286" s="55" t="s">
        <v>3562</v>
      </c>
      <c r="F2286" s="55" t="s">
        <v>3565</v>
      </c>
      <c r="G2286" s="40" t="s">
        <v>1802</v>
      </c>
      <c r="H2286" s="54" t="s">
        <v>4422</v>
      </c>
      <c r="I2286" s="54" t="s">
        <v>4422</v>
      </c>
      <c r="J2286" s="34"/>
      <c r="K2286" s="34"/>
      <c r="L2286" s="34"/>
      <c r="M2286" s="34"/>
      <c r="N2286" s="34"/>
      <c r="O2286" s="34"/>
      <c r="P2286" s="34">
        <v>1</v>
      </c>
      <c r="Q2286" s="34">
        <v>10</v>
      </c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>
        <v>1</v>
      </c>
      <c r="AO2286" s="34">
        <v>0</v>
      </c>
      <c r="AP2286" s="293">
        <f>MAX(K2286,M2286,O2286,Q2286,S2286,U2286,W2286,Y2286,AA2286,AC2286,AE2286,AG2286,AI2286,AK2286,AM2286,AO2286)*VLOOKUP(I2286,'5.- Instrumental'!$B$6:$O$303,14,FALSE)</f>
        <v>0</v>
      </c>
      <c r="AQ2286" s="356">
        <f>VLOOKUP(C2286,'6.- Insumos'!$B$5:$K$2417,10,FALSE)</f>
        <v>9.251199999999999</v>
      </c>
      <c r="AR2286" s="293">
        <f t="shared" si="119"/>
        <v>9.251199999999999</v>
      </c>
      <c r="AS2286" s="293">
        <f t="shared" si="117"/>
        <v>9.251199999999999</v>
      </c>
    </row>
    <row r="2287" spans="2:45" ht="25.5">
      <c r="B2287" s="52">
        <v>2281</v>
      </c>
      <c r="C2287" s="334">
        <v>96407</v>
      </c>
      <c r="D2287" s="81" t="s">
        <v>4261</v>
      </c>
      <c r="E2287" s="55" t="s">
        <v>3562</v>
      </c>
      <c r="F2287" s="55" t="s">
        <v>3565</v>
      </c>
      <c r="G2287" s="40" t="s">
        <v>1802</v>
      </c>
      <c r="H2287" s="54" t="s">
        <v>4422</v>
      </c>
      <c r="I2287" s="54" t="s">
        <v>4422</v>
      </c>
      <c r="J2287" s="34"/>
      <c r="K2287" s="34"/>
      <c r="L2287" s="34"/>
      <c r="M2287" s="34"/>
      <c r="N2287" s="34"/>
      <c r="O2287" s="34"/>
      <c r="P2287" s="34">
        <v>1</v>
      </c>
      <c r="Q2287" s="34">
        <v>10</v>
      </c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>
        <v>1</v>
      </c>
      <c r="AO2287" s="34">
        <f>+Q2287/2</f>
        <v>5</v>
      </c>
      <c r="AP2287" s="293">
        <f>MAX(K2287,M2287,O2287,Q2287,S2287,U2287,W2287,Y2287,AA2287,AC2287,AE2287,AG2287,AI2287,AK2287,AM2287,AO2287)*VLOOKUP(I2287,'5.- Instrumental'!$B$6:$O$303,14,FALSE)</f>
        <v>0</v>
      </c>
      <c r="AQ2287" s="356">
        <f>VLOOKUP(C2287,'6.- Insumos'!$B$5:$K$2417,10,FALSE)</f>
        <v>9.251199999999999</v>
      </c>
      <c r="AR2287" s="293">
        <f t="shared" si="119"/>
        <v>9.251199999999999</v>
      </c>
      <c r="AS2287" s="293">
        <f t="shared" si="117"/>
        <v>9.251199999999999</v>
      </c>
    </row>
    <row r="2288" spans="2:45" ht="25.5">
      <c r="B2288" s="52">
        <v>2282</v>
      </c>
      <c r="C2288" s="334">
        <v>96410</v>
      </c>
      <c r="D2288" s="81" t="s">
        <v>4262</v>
      </c>
      <c r="E2288" s="55" t="s">
        <v>777</v>
      </c>
      <c r="F2288" s="55" t="s">
        <v>4563</v>
      </c>
      <c r="G2288" s="40" t="s">
        <v>1802</v>
      </c>
      <c r="H2288" s="54" t="s">
        <v>4422</v>
      </c>
      <c r="I2288" s="54" t="s">
        <v>4422</v>
      </c>
      <c r="J2288" s="34"/>
      <c r="K2288" s="34"/>
      <c r="L2288" s="34"/>
      <c r="M2288" s="34"/>
      <c r="N2288" s="34"/>
      <c r="O2288" s="34"/>
      <c r="P2288" s="34">
        <v>1</v>
      </c>
      <c r="Q2288" s="34">
        <v>40</v>
      </c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>
        <v>1</v>
      </c>
      <c r="AO2288" s="34">
        <f>+Q2288/2</f>
        <v>20</v>
      </c>
      <c r="AP2288" s="293">
        <f>MAX(K2288,M2288,O2288,Q2288,S2288,U2288,W2288,Y2288,AA2288,AC2288,AE2288,AG2288,AI2288,AK2288,AM2288,AO2288)*VLOOKUP(I2288,'5.- Instrumental'!$B$6:$O$303,14,FALSE)</f>
        <v>0</v>
      </c>
      <c r="AQ2288" s="356">
        <f>VLOOKUP(C2288,'6.- Insumos'!$B$5:$K$2417,10,FALSE)</f>
        <v>116.78704999999999</v>
      </c>
      <c r="AR2288" s="293">
        <f t="shared" si="119"/>
        <v>116.78704999999999</v>
      </c>
      <c r="AS2288" s="293">
        <f t="shared" si="117"/>
        <v>116.78704999999999</v>
      </c>
    </row>
    <row r="2289" spans="2:45" ht="25.5">
      <c r="B2289" s="52">
        <v>2283</v>
      </c>
      <c r="C2289" s="334">
        <v>96900</v>
      </c>
      <c r="D2289" s="81" t="s">
        <v>4080</v>
      </c>
      <c r="E2289" s="55" t="s">
        <v>3562</v>
      </c>
      <c r="F2289" s="55" t="s">
        <v>3565</v>
      </c>
      <c r="G2289" s="360" t="s">
        <v>4422</v>
      </c>
      <c r="H2289" s="54" t="s">
        <v>4422</v>
      </c>
      <c r="I2289" s="54" t="s">
        <v>4422</v>
      </c>
      <c r="J2289" s="34">
        <v>1</v>
      </c>
      <c r="K2289" s="34">
        <v>10</v>
      </c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>
        <v>1</v>
      </c>
      <c r="AO2289" s="34">
        <f>+K2289</f>
        <v>10</v>
      </c>
      <c r="AP2289" s="293">
        <f>MAX(K2289,M2289,O2289,Q2289,S2289,U2289,W2289,Y2289,AA2289,AC2289,AE2289,AG2289,AI2289,AK2289,AM2289,AO2289)*VLOOKUP(I2289,'5.- Instrumental'!$B$6:$O$303,14,FALSE)</f>
        <v>0</v>
      </c>
      <c r="AQ2289" s="356">
        <f>VLOOKUP(C2289,'6.- Insumos'!$B$5:$K$2417,10,FALSE)</f>
        <v>2.9198499999999998</v>
      </c>
      <c r="AR2289" s="293">
        <f t="shared" si="119"/>
        <v>2.9198499999999998</v>
      </c>
      <c r="AS2289" s="293">
        <f t="shared" si="117"/>
        <v>2.9198499999999998</v>
      </c>
    </row>
    <row r="2290" spans="2:45" ht="25.5">
      <c r="B2290" s="52">
        <v>2284</v>
      </c>
      <c r="C2290" s="334">
        <v>97001</v>
      </c>
      <c r="D2290" s="361" t="s">
        <v>4263</v>
      </c>
      <c r="E2290" s="55" t="s">
        <v>3560</v>
      </c>
      <c r="F2290" s="365" t="s">
        <v>4839</v>
      </c>
      <c r="G2290" s="360" t="s">
        <v>4422</v>
      </c>
      <c r="H2290" s="54" t="s">
        <v>4422</v>
      </c>
      <c r="I2290" s="54" t="s">
        <v>4422</v>
      </c>
      <c r="J2290" s="34">
        <v>1</v>
      </c>
      <c r="K2290" s="34">
        <v>20</v>
      </c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>
        <v>1</v>
      </c>
      <c r="AO2290" s="34">
        <v>5</v>
      </c>
      <c r="AP2290" s="293">
        <f>MAX(K2290,M2290,O2290,Q2290,S2290,U2290,W2290,Y2290,AA2290,AC2290,AE2290,AG2290,AI2290,AK2290,AM2290,AO2290)*VLOOKUP(I2290,'5.- Instrumental'!$B$6:$O$303,14,FALSE)</f>
        <v>0</v>
      </c>
      <c r="AQ2290" s="356">
        <f>VLOOKUP(C2290,'6.- Insumos'!$B$5:$K$2417,10,FALSE)</f>
        <v>1.4520000000000002</v>
      </c>
      <c r="AR2290" s="293">
        <f t="shared" si="119"/>
        <v>1.4520000000000002</v>
      </c>
      <c r="AS2290" s="293">
        <f t="shared" si="117"/>
        <v>1.4520000000000002</v>
      </c>
    </row>
    <row r="2291" spans="2:45" ht="51">
      <c r="B2291" s="52">
        <v>2285</v>
      </c>
      <c r="C2291" s="334">
        <v>97010</v>
      </c>
      <c r="D2291" s="361" t="s">
        <v>4081</v>
      </c>
      <c r="E2291" s="55" t="s">
        <v>1806</v>
      </c>
      <c r="F2291" s="365" t="s">
        <v>3494</v>
      </c>
      <c r="G2291" s="360" t="s">
        <v>4422</v>
      </c>
      <c r="H2291" s="54" t="s">
        <v>4422</v>
      </c>
      <c r="I2291" s="54" t="s">
        <v>4422</v>
      </c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>
        <v>1</v>
      </c>
      <c r="AC2291" s="34">
        <v>30</v>
      </c>
      <c r="AD2291" s="34"/>
      <c r="AE2291" s="34"/>
      <c r="AF2291" s="34"/>
      <c r="AG2291" s="34"/>
      <c r="AH2291" s="34"/>
      <c r="AI2291" s="34"/>
      <c r="AJ2291" s="34"/>
      <c r="AK2291" s="34"/>
      <c r="AL2291" s="34">
        <v>1</v>
      </c>
      <c r="AM2291" s="34">
        <f t="shared" ref="AM2291:AM2298" si="120">+AC2291/2</f>
        <v>15</v>
      </c>
      <c r="AN2291" s="34"/>
      <c r="AO2291" s="34"/>
      <c r="AP2291" s="293">
        <f>MAX(K2291,M2291,O2291,Q2291,S2291,U2291,W2291,Y2291,AA2291,AC2291,AE2291,AG2291,AI2291,AK2291,AM2291,AO2291)*VLOOKUP(I2291,'5.- Instrumental'!$B$6:$O$303,14,FALSE)</f>
        <v>0</v>
      </c>
      <c r="AQ2291" s="356">
        <f>VLOOKUP(C2291,'6.- Insumos'!$B$5:$K$2417,10,FALSE)</f>
        <v>2.9198499999999998</v>
      </c>
      <c r="AR2291" s="293">
        <f t="shared" si="119"/>
        <v>2.9198499999999998</v>
      </c>
      <c r="AS2291" s="293">
        <f t="shared" si="117"/>
        <v>2.9198499999999998</v>
      </c>
    </row>
    <row r="2292" spans="2:45" ht="51">
      <c r="B2292" s="52">
        <v>2286</v>
      </c>
      <c r="C2292" s="334">
        <v>97026</v>
      </c>
      <c r="D2292" s="361" t="s">
        <v>4264</v>
      </c>
      <c r="E2292" s="55" t="s">
        <v>1806</v>
      </c>
      <c r="F2292" s="365" t="s">
        <v>3494</v>
      </c>
      <c r="G2292" s="360" t="s">
        <v>4422</v>
      </c>
      <c r="H2292" s="54" t="s">
        <v>4422</v>
      </c>
      <c r="I2292" s="54" t="s">
        <v>4422</v>
      </c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>
        <v>1</v>
      </c>
      <c r="AC2292" s="34">
        <v>15</v>
      </c>
      <c r="AD2292" s="34"/>
      <c r="AE2292" s="34"/>
      <c r="AF2292" s="34"/>
      <c r="AG2292" s="34"/>
      <c r="AH2292" s="34"/>
      <c r="AI2292" s="34"/>
      <c r="AJ2292" s="34"/>
      <c r="AK2292" s="34"/>
      <c r="AL2292" s="34">
        <v>1</v>
      </c>
      <c r="AM2292" s="34">
        <f t="shared" si="120"/>
        <v>7.5</v>
      </c>
      <c r="AN2292" s="34"/>
      <c r="AO2292" s="34"/>
      <c r="AP2292" s="293">
        <f>MAX(K2292,M2292,O2292,Q2292,S2292,U2292,W2292,Y2292,AA2292,AC2292,AE2292,AG2292,AI2292,AK2292,AM2292,AO2292)*VLOOKUP(I2292,'5.- Instrumental'!$B$6:$O$303,14,FALSE)</f>
        <v>0</v>
      </c>
      <c r="AQ2292" s="356">
        <f>VLOOKUP(C2292,'6.- Insumos'!$B$5:$K$2417,10,FALSE)</f>
        <v>2.9198499999999998</v>
      </c>
      <c r="AR2292" s="293">
        <f t="shared" si="119"/>
        <v>2.9198499999999998</v>
      </c>
      <c r="AS2292" s="293">
        <f t="shared" si="117"/>
        <v>2.9198499999999998</v>
      </c>
    </row>
    <row r="2293" spans="2:45" ht="51">
      <c r="B2293" s="52">
        <v>2287</v>
      </c>
      <c r="C2293" s="334">
        <v>97028</v>
      </c>
      <c r="D2293" s="361" t="s">
        <v>4265</v>
      </c>
      <c r="E2293" s="55" t="s">
        <v>1806</v>
      </c>
      <c r="F2293" s="365" t="s">
        <v>3494</v>
      </c>
      <c r="G2293" s="360" t="s">
        <v>4422</v>
      </c>
      <c r="H2293" s="54" t="s">
        <v>4422</v>
      </c>
      <c r="I2293" s="54" t="s">
        <v>4422</v>
      </c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>
        <v>1</v>
      </c>
      <c r="AC2293" s="34">
        <v>15</v>
      </c>
      <c r="AD2293" s="34"/>
      <c r="AE2293" s="34"/>
      <c r="AF2293" s="34"/>
      <c r="AG2293" s="34"/>
      <c r="AH2293" s="34"/>
      <c r="AI2293" s="34"/>
      <c r="AJ2293" s="34"/>
      <c r="AK2293" s="34"/>
      <c r="AL2293" s="34">
        <v>1</v>
      </c>
      <c r="AM2293" s="34">
        <f t="shared" si="120"/>
        <v>7.5</v>
      </c>
      <c r="AN2293" s="34"/>
      <c r="AO2293" s="34"/>
      <c r="AP2293" s="293">
        <f>MAX(K2293,M2293,O2293,Q2293,S2293,U2293,W2293,Y2293,AA2293,AC2293,AE2293,AG2293,AI2293,AK2293,AM2293,AO2293)*VLOOKUP(I2293,'5.- Instrumental'!$B$6:$O$303,14,FALSE)</f>
        <v>0</v>
      </c>
      <c r="AQ2293" s="356">
        <f>VLOOKUP(C2293,'6.- Insumos'!$B$5:$K$2417,10,FALSE)</f>
        <v>2.9198499999999998</v>
      </c>
      <c r="AR2293" s="293">
        <f t="shared" si="119"/>
        <v>2.9198499999999998</v>
      </c>
      <c r="AS2293" s="293">
        <f t="shared" si="117"/>
        <v>2.9198499999999998</v>
      </c>
    </row>
    <row r="2294" spans="2:45" ht="51">
      <c r="B2294" s="52">
        <v>2288</v>
      </c>
      <c r="C2294" s="334">
        <v>97110</v>
      </c>
      <c r="D2294" s="81" t="s">
        <v>4266</v>
      </c>
      <c r="E2294" s="55" t="s">
        <v>1806</v>
      </c>
      <c r="F2294" s="365" t="s">
        <v>3494</v>
      </c>
      <c r="G2294" s="360" t="s">
        <v>4422</v>
      </c>
      <c r="H2294" s="54" t="s">
        <v>4422</v>
      </c>
      <c r="I2294" s="54" t="s">
        <v>4422</v>
      </c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>
        <v>1</v>
      </c>
      <c r="AC2294" s="34">
        <v>30</v>
      </c>
      <c r="AD2294" s="34"/>
      <c r="AE2294" s="34"/>
      <c r="AF2294" s="34"/>
      <c r="AG2294" s="34"/>
      <c r="AH2294" s="34"/>
      <c r="AI2294" s="34"/>
      <c r="AJ2294" s="34"/>
      <c r="AK2294" s="34"/>
      <c r="AL2294" s="34">
        <v>1</v>
      </c>
      <c r="AM2294" s="34">
        <f t="shared" si="120"/>
        <v>15</v>
      </c>
      <c r="AN2294" s="34"/>
      <c r="AO2294" s="34"/>
      <c r="AP2294" s="293">
        <f>MAX(K2294,M2294,O2294,Q2294,S2294,U2294,W2294,Y2294,AA2294,AC2294,AE2294,AG2294,AI2294,AK2294,AM2294,AO2294)*VLOOKUP(I2294,'5.- Instrumental'!$B$6:$O$303,14,FALSE)</f>
        <v>0</v>
      </c>
      <c r="AQ2294" s="356">
        <f>VLOOKUP(C2294,'6.- Insumos'!$B$5:$K$2417,10,FALSE)</f>
        <v>2.9198499999999998</v>
      </c>
      <c r="AR2294" s="293">
        <f t="shared" si="119"/>
        <v>2.9198499999999998</v>
      </c>
      <c r="AS2294" s="293">
        <f t="shared" si="117"/>
        <v>2.9198499999999998</v>
      </c>
    </row>
    <row r="2295" spans="2:45" ht="63.75">
      <c r="B2295" s="52">
        <v>2289</v>
      </c>
      <c r="C2295" s="334">
        <v>97112</v>
      </c>
      <c r="D2295" s="81" t="s">
        <v>4082</v>
      </c>
      <c r="E2295" s="55" t="s">
        <v>1806</v>
      </c>
      <c r="F2295" s="365" t="s">
        <v>3494</v>
      </c>
      <c r="G2295" s="360" t="s">
        <v>4422</v>
      </c>
      <c r="H2295" s="54" t="s">
        <v>4422</v>
      </c>
      <c r="I2295" s="54" t="s">
        <v>4422</v>
      </c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>
        <v>1</v>
      </c>
      <c r="AC2295" s="34">
        <v>30</v>
      </c>
      <c r="AD2295" s="34"/>
      <c r="AE2295" s="34"/>
      <c r="AF2295" s="34"/>
      <c r="AG2295" s="34"/>
      <c r="AH2295" s="34"/>
      <c r="AI2295" s="34"/>
      <c r="AJ2295" s="34"/>
      <c r="AK2295" s="34"/>
      <c r="AL2295" s="34">
        <v>1</v>
      </c>
      <c r="AM2295" s="34">
        <f t="shared" si="120"/>
        <v>15</v>
      </c>
      <c r="AN2295" s="34"/>
      <c r="AO2295" s="34"/>
      <c r="AP2295" s="293">
        <f>MAX(K2295,M2295,O2295,Q2295,S2295,U2295,W2295,Y2295,AA2295,AC2295,AE2295,AG2295,AI2295,AK2295,AM2295,AO2295)*VLOOKUP(I2295,'5.- Instrumental'!$B$6:$O$303,14,FALSE)</f>
        <v>0</v>
      </c>
      <c r="AQ2295" s="356">
        <f>VLOOKUP(C2295,'6.- Insumos'!$B$5:$K$2417,10,FALSE)</f>
        <v>2.9198499999999998</v>
      </c>
      <c r="AR2295" s="293">
        <f t="shared" si="119"/>
        <v>2.9198499999999998</v>
      </c>
      <c r="AS2295" s="293">
        <f t="shared" si="117"/>
        <v>2.9198499999999998</v>
      </c>
    </row>
    <row r="2296" spans="2:45" ht="51">
      <c r="B2296" s="52">
        <v>2290</v>
      </c>
      <c r="C2296" s="334">
        <v>97113</v>
      </c>
      <c r="D2296" s="81" t="s">
        <v>4083</v>
      </c>
      <c r="E2296" s="55" t="s">
        <v>1807</v>
      </c>
      <c r="F2296" s="365" t="s">
        <v>3494</v>
      </c>
      <c r="G2296" s="360" t="s">
        <v>4422</v>
      </c>
      <c r="H2296" s="54" t="s">
        <v>4422</v>
      </c>
      <c r="I2296" s="54" t="s">
        <v>4422</v>
      </c>
      <c r="J2296" s="34">
        <v>1</v>
      </c>
      <c r="K2296" s="34">
        <v>5</v>
      </c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>
        <v>1</v>
      </c>
      <c r="AC2296" s="34">
        <v>45</v>
      </c>
      <c r="AD2296" s="34"/>
      <c r="AE2296" s="34"/>
      <c r="AF2296" s="34"/>
      <c r="AG2296" s="34"/>
      <c r="AH2296" s="34"/>
      <c r="AI2296" s="34"/>
      <c r="AJ2296" s="34"/>
      <c r="AK2296" s="34"/>
      <c r="AL2296" s="34">
        <v>1</v>
      </c>
      <c r="AM2296" s="34">
        <f t="shared" si="120"/>
        <v>22.5</v>
      </c>
      <c r="AN2296" s="34"/>
      <c r="AO2296" s="34"/>
      <c r="AP2296" s="293">
        <f>MAX(K2296,M2296,O2296,Q2296,S2296,U2296,W2296,Y2296,AA2296,AC2296,AE2296,AG2296,AI2296,AK2296,AM2296,AO2296)*VLOOKUP(I2296,'5.- Instrumental'!$B$6:$O$303,14,FALSE)</f>
        <v>0</v>
      </c>
      <c r="AQ2296" s="356">
        <f>VLOOKUP(C2296,'6.- Insumos'!$B$5:$K$2417,10,FALSE)</f>
        <v>2.9198499999999998</v>
      </c>
      <c r="AR2296" s="293">
        <f t="shared" si="119"/>
        <v>2.9198499999999998</v>
      </c>
      <c r="AS2296" s="293">
        <f t="shared" si="117"/>
        <v>2.9198499999999998</v>
      </c>
    </row>
    <row r="2297" spans="2:45" ht="51">
      <c r="B2297" s="52">
        <v>2291</v>
      </c>
      <c r="C2297" s="334">
        <v>97125</v>
      </c>
      <c r="D2297" s="368" t="s">
        <v>4267</v>
      </c>
      <c r="E2297" s="55" t="s">
        <v>1806</v>
      </c>
      <c r="F2297" s="365" t="s">
        <v>3494</v>
      </c>
      <c r="G2297" s="360" t="s">
        <v>4422</v>
      </c>
      <c r="H2297" s="54" t="s">
        <v>4422</v>
      </c>
      <c r="I2297" s="54" t="s">
        <v>4422</v>
      </c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>
        <v>1</v>
      </c>
      <c r="AC2297" s="34">
        <v>30</v>
      </c>
      <c r="AD2297" s="34"/>
      <c r="AE2297" s="34"/>
      <c r="AF2297" s="34"/>
      <c r="AG2297" s="34"/>
      <c r="AH2297" s="34"/>
      <c r="AI2297" s="34"/>
      <c r="AJ2297" s="34"/>
      <c r="AK2297" s="34"/>
      <c r="AL2297" s="34">
        <v>1</v>
      </c>
      <c r="AM2297" s="34">
        <f t="shared" si="120"/>
        <v>15</v>
      </c>
      <c r="AN2297" s="34"/>
      <c r="AO2297" s="34"/>
      <c r="AP2297" s="293">
        <f>MAX(K2297,M2297,O2297,Q2297,S2297,U2297,W2297,Y2297,AA2297,AC2297,AE2297,AG2297,AI2297,AK2297,AM2297,AO2297)*VLOOKUP(I2297,'5.- Instrumental'!$B$6:$O$303,14,FALSE)</f>
        <v>0</v>
      </c>
      <c r="AQ2297" s="356">
        <f>VLOOKUP(C2297,'6.- Insumos'!$B$5:$K$2417,10,FALSE)</f>
        <v>2.9198499999999998</v>
      </c>
      <c r="AR2297" s="293">
        <f t="shared" si="119"/>
        <v>2.9198499999999998</v>
      </c>
      <c r="AS2297" s="293">
        <f t="shared" si="117"/>
        <v>2.9198499999999998</v>
      </c>
    </row>
    <row r="2298" spans="2:45" ht="51">
      <c r="B2298" s="52">
        <v>2292</v>
      </c>
      <c r="C2298" s="334">
        <v>97139</v>
      </c>
      <c r="D2298" s="81" t="s">
        <v>4084</v>
      </c>
      <c r="E2298" s="55" t="s">
        <v>1806</v>
      </c>
      <c r="F2298" s="365" t="s">
        <v>3494</v>
      </c>
      <c r="G2298" s="360" t="s">
        <v>4422</v>
      </c>
      <c r="H2298" s="54" t="s">
        <v>4422</v>
      </c>
      <c r="I2298" s="54" t="s">
        <v>4422</v>
      </c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>
        <v>1</v>
      </c>
      <c r="AC2298" s="34">
        <v>30</v>
      </c>
      <c r="AD2298" s="34"/>
      <c r="AE2298" s="34"/>
      <c r="AF2298" s="34"/>
      <c r="AG2298" s="34"/>
      <c r="AH2298" s="34"/>
      <c r="AI2298" s="34"/>
      <c r="AJ2298" s="34"/>
      <c r="AK2298" s="34"/>
      <c r="AL2298" s="34">
        <v>1</v>
      </c>
      <c r="AM2298" s="34">
        <f t="shared" si="120"/>
        <v>15</v>
      </c>
      <c r="AN2298" s="34"/>
      <c r="AO2298" s="34"/>
      <c r="AP2298" s="293">
        <f>MAX(K2298,M2298,O2298,Q2298,S2298,U2298,W2298,Y2298,AA2298,AC2298,AE2298,AG2298,AI2298,AK2298,AM2298,AO2298)*VLOOKUP(I2298,'5.- Instrumental'!$B$6:$O$303,14,FALSE)</f>
        <v>0</v>
      </c>
      <c r="AQ2298" s="356">
        <f>VLOOKUP(C2298,'6.- Insumos'!$B$5:$K$2417,10,FALSE)</f>
        <v>2.9198499999999998</v>
      </c>
      <c r="AR2298" s="293">
        <f t="shared" si="119"/>
        <v>2.9198499999999998</v>
      </c>
      <c r="AS2298" s="293">
        <f t="shared" si="117"/>
        <v>2.9198499999999998</v>
      </c>
    </row>
    <row r="2299" spans="2:45" ht="25.5">
      <c r="B2299" s="52">
        <v>2293</v>
      </c>
      <c r="C2299" s="334">
        <v>97532</v>
      </c>
      <c r="D2299" s="81" t="s">
        <v>4085</v>
      </c>
      <c r="E2299" s="55" t="s">
        <v>775</v>
      </c>
      <c r="F2299" s="55" t="s">
        <v>4554</v>
      </c>
      <c r="G2299" s="360" t="s">
        <v>4422</v>
      </c>
      <c r="H2299" s="54" t="s">
        <v>4422</v>
      </c>
      <c r="I2299" s="54" t="s">
        <v>4422</v>
      </c>
      <c r="J2299" s="34">
        <v>1</v>
      </c>
      <c r="K2299" s="34">
        <v>30</v>
      </c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>
        <v>1</v>
      </c>
      <c r="AO2299" s="34">
        <v>10</v>
      </c>
      <c r="AP2299" s="293">
        <f>MAX(K2299,M2299,O2299,Q2299,S2299,U2299,W2299,Y2299,AA2299,AC2299,AE2299,AG2299,AI2299,AK2299,AM2299,AO2299)*VLOOKUP(I2299,'5.- Instrumental'!$B$6:$O$303,14,FALSE)</f>
        <v>0</v>
      </c>
      <c r="AQ2299" s="356">
        <f>VLOOKUP(C2299,'6.- Insumos'!$B$5:$K$2417,10,FALSE)</f>
        <v>1.4520000000000002</v>
      </c>
      <c r="AR2299" s="293">
        <f t="shared" si="119"/>
        <v>1.4520000000000002</v>
      </c>
      <c r="AS2299" s="293">
        <f t="shared" si="117"/>
        <v>1.4520000000000002</v>
      </c>
    </row>
    <row r="2300" spans="2:45" ht="25.5">
      <c r="B2300" s="52">
        <v>2294</v>
      </c>
      <c r="C2300" s="334">
        <v>97597</v>
      </c>
      <c r="D2300" s="81" t="s">
        <v>4086</v>
      </c>
      <c r="E2300" s="55" t="s">
        <v>3562</v>
      </c>
      <c r="F2300" s="55" t="s">
        <v>3565</v>
      </c>
      <c r="G2300" s="360" t="s">
        <v>4422</v>
      </c>
      <c r="H2300" s="54" t="s">
        <v>4422</v>
      </c>
      <c r="I2300" s="55" t="s">
        <v>3293</v>
      </c>
      <c r="J2300" s="34">
        <v>1</v>
      </c>
      <c r="K2300" s="34">
        <v>15</v>
      </c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>
        <v>1</v>
      </c>
      <c r="AO2300" s="34">
        <f>+K2300</f>
        <v>15</v>
      </c>
      <c r="AP2300" s="293">
        <f>MAX(K2300,M2300,O2300,Q2300,S2300,U2300,W2300,Y2300,AA2300,AC2300,AE2300,AG2300,AI2300,AK2300,AM2300,AO2300)*VLOOKUP(I2300,'5.- Instrumental'!$B$6:$O$303,14,FALSE)</f>
        <v>3.1289457070707072E-2</v>
      </c>
      <c r="AQ2300" s="356">
        <f>VLOOKUP(C2300,'6.- Insumos'!$B$5:$K$2417,10,FALSE)</f>
        <v>22.827999999999996</v>
      </c>
      <c r="AR2300" s="293">
        <f t="shared" si="119"/>
        <v>22.859289457070702</v>
      </c>
      <c r="AS2300" s="293">
        <f t="shared" si="117"/>
        <v>22.859289457070702</v>
      </c>
    </row>
    <row r="2301" spans="2:45" ht="25.5">
      <c r="B2301" s="52">
        <v>2295</v>
      </c>
      <c r="C2301" s="334">
        <v>97780</v>
      </c>
      <c r="D2301" s="81" t="s">
        <v>4268</v>
      </c>
      <c r="E2301" s="55" t="s">
        <v>3562</v>
      </c>
      <c r="F2301" s="55" t="s">
        <v>3565</v>
      </c>
      <c r="G2301" s="360" t="s">
        <v>4422</v>
      </c>
      <c r="H2301" s="54" t="s">
        <v>4422</v>
      </c>
      <c r="I2301" s="369" t="s">
        <v>3293</v>
      </c>
      <c r="J2301" s="34">
        <v>1</v>
      </c>
      <c r="K2301" s="34">
        <v>15</v>
      </c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>
        <v>1</v>
      </c>
      <c r="AO2301" s="34">
        <f>+K2301</f>
        <v>15</v>
      </c>
      <c r="AP2301" s="293">
        <f>MAX(K2301,M2301,O2301,Q2301,S2301,U2301,W2301,Y2301,AA2301,AC2301,AE2301,AG2301,AI2301,AK2301,AM2301,AO2301)*VLOOKUP(I2301,'5.- Instrumental'!$B$6:$O$303,14,FALSE)</f>
        <v>3.1289457070707072E-2</v>
      </c>
      <c r="AQ2301" s="356">
        <f>VLOOKUP(C2301,'6.- Insumos'!$B$5:$K$2417,10,FALSE)</f>
        <v>2.9198499999999998</v>
      </c>
      <c r="AR2301" s="293">
        <f t="shared" si="119"/>
        <v>2.951139457070707</v>
      </c>
      <c r="AS2301" s="293">
        <f t="shared" si="117"/>
        <v>2.951139457070707</v>
      </c>
    </row>
    <row r="2302" spans="2:45" ht="51">
      <c r="B2302" s="52">
        <v>2296</v>
      </c>
      <c r="C2302" s="334">
        <v>97799</v>
      </c>
      <c r="D2302" s="81" t="s">
        <v>4087</v>
      </c>
      <c r="E2302" s="55" t="s">
        <v>1806</v>
      </c>
      <c r="F2302" s="365" t="s">
        <v>3494</v>
      </c>
      <c r="G2302" s="360" t="s">
        <v>4422</v>
      </c>
      <c r="H2302" s="54" t="s">
        <v>4422</v>
      </c>
      <c r="I2302" s="54" t="s">
        <v>4422</v>
      </c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>
        <v>1</v>
      </c>
      <c r="AC2302" s="34">
        <v>30</v>
      </c>
      <c r="AD2302" s="34"/>
      <c r="AE2302" s="34"/>
      <c r="AF2302" s="34"/>
      <c r="AG2302" s="34"/>
      <c r="AH2302" s="34"/>
      <c r="AI2302" s="34"/>
      <c r="AJ2302" s="34"/>
      <c r="AK2302" s="34"/>
      <c r="AL2302" s="34">
        <v>1</v>
      </c>
      <c r="AM2302" s="34">
        <f>+AC2302/2</f>
        <v>15</v>
      </c>
      <c r="AN2302" s="34"/>
      <c r="AO2302" s="34"/>
      <c r="AP2302" s="293">
        <f>MAX(K2302,M2302,O2302,Q2302,S2302,U2302,W2302,Y2302,AA2302,AC2302,AE2302,AG2302,AI2302,AK2302,AM2302,AO2302)*VLOOKUP(I2302,'5.- Instrumental'!$B$6:$O$303,14,FALSE)</f>
        <v>0</v>
      </c>
      <c r="AQ2302" s="356">
        <f>VLOOKUP(C2302,'6.- Insumos'!$B$5:$K$2417,10,FALSE)</f>
        <v>2.9198499999999998</v>
      </c>
      <c r="AR2302" s="293">
        <f t="shared" si="119"/>
        <v>2.9198499999999998</v>
      </c>
      <c r="AS2302" s="293">
        <f t="shared" si="117"/>
        <v>2.9198499999999998</v>
      </c>
    </row>
    <row r="2303" spans="2:45" ht="25.5">
      <c r="B2303" s="52">
        <v>2297</v>
      </c>
      <c r="C2303" s="334">
        <v>97802</v>
      </c>
      <c r="D2303" s="81" t="s">
        <v>4088</v>
      </c>
      <c r="E2303" s="55" t="s">
        <v>3560</v>
      </c>
      <c r="F2303" s="55" t="s">
        <v>4839</v>
      </c>
      <c r="G2303" s="360" t="s">
        <v>4422</v>
      </c>
      <c r="H2303" s="54" t="s">
        <v>4422</v>
      </c>
      <c r="I2303" s="54" t="s">
        <v>4422</v>
      </c>
      <c r="J2303" s="34">
        <v>1</v>
      </c>
      <c r="K2303" s="34">
        <v>15</v>
      </c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>
        <v>1</v>
      </c>
      <c r="AO2303" s="34">
        <v>5</v>
      </c>
      <c r="AP2303" s="293">
        <f>MAX(K2303,M2303,O2303,Q2303,S2303,U2303,W2303,Y2303,AA2303,AC2303,AE2303,AG2303,AI2303,AK2303,AM2303,AO2303)*VLOOKUP(I2303,'5.- Instrumental'!$B$6:$O$303,14,FALSE)</f>
        <v>0</v>
      </c>
      <c r="AQ2303" s="356">
        <f>VLOOKUP(C2303,'6.- Insumos'!$B$5:$K$2417,10,FALSE)</f>
        <v>1.4520000000000002</v>
      </c>
      <c r="AR2303" s="293">
        <f t="shared" si="119"/>
        <v>1.4520000000000002</v>
      </c>
      <c r="AS2303" s="293">
        <f t="shared" si="117"/>
        <v>1.4520000000000002</v>
      </c>
    </row>
    <row r="2304" spans="2:45" ht="25.5">
      <c r="B2304" s="52">
        <v>2298</v>
      </c>
      <c r="C2304" s="334">
        <v>99130</v>
      </c>
      <c r="D2304" s="368" t="s">
        <v>4269</v>
      </c>
      <c r="E2304" s="55" t="s">
        <v>3562</v>
      </c>
      <c r="F2304" s="55" t="s">
        <v>3565</v>
      </c>
      <c r="G2304" s="360" t="s">
        <v>4422</v>
      </c>
      <c r="H2304" s="54" t="s">
        <v>4422</v>
      </c>
      <c r="I2304" s="54" t="s">
        <v>4422</v>
      </c>
      <c r="J2304" s="34">
        <v>1</v>
      </c>
      <c r="K2304" s="34">
        <v>15</v>
      </c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>
        <v>1</v>
      </c>
      <c r="AO2304" s="34">
        <f>+K2304</f>
        <v>15</v>
      </c>
      <c r="AP2304" s="293">
        <f>MAX(K2304,M2304,O2304,Q2304,S2304,U2304,W2304,Y2304,AA2304,AC2304,AE2304,AG2304,AI2304,AK2304,AM2304,AO2304)*VLOOKUP(I2304,'5.- Instrumental'!$B$6:$O$303,14,FALSE)</f>
        <v>0</v>
      </c>
      <c r="AQ2304" s="356">
        <f>VLOOKUP(C2304,'6.- Insumos'!$B$5:$K$2417,10,FALSE)</f>
        <v>42.279999999999994</v>
      </c>
      <c r="AR2304" s="293">
        <f t="shared" si="119"/>
        <v>42.279999999999994</v>
      </c>
      <c r="AS2304" s="293">
        <f t="shared" si="117"/>
        <v>42.279999999999994</v>
      </c>
    </row>
    <row r="2305" spans="2:45" ht="25.5">
      <c r="B2305" s="52">
        <v>2299</v>
      </c>
      <c r="C2305" s="334">
        <v>99131</v>
      </c>
      <c r="D2305" s="368" t="s">
        <v>4270</v>
      </c>
      <c r="E2305" s="55" t="s">
        <v>3562</v>
      </c>
      <c r="F2305" s="55" t="s">
        <v>3565</v>
      </c>
      <c r="G2305" s="360" t="s">
        <v>4422</v>
      </c>
      <c r="H2305" s="54" t="s">
        <v>4422</v>
      </c>
      <c r="I2305" s="54" t="s">
        <v>4422</v>
      </c>
      <c r="J2305" s="34">
        <v>1</v>
      </c>
      <c r="K2305" s="34">
        <v>15</v>
      </c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>
        <v>1</v>
      </c>
      <c r="AO2305" s="34">
        <f>+K2305</f>
        <v>15</v>
      </c>
      <c r="AP2305" s="293">
        <f>MAX(K2305,M2305,O2305,Q2305,S2305,U2305,W2305,Y2305,AA2305,AC2305,AE2305,AG2305,AI2305,AK2305,AM2305,AO2305)*VLOOKUP(I2305,'5.- Instrumental'!$B$6:$O$303,14,FALSE)</f>
        <v>0</v>
      </c>
      <c r="AQ2305" s="356">
        <f>VLOOKUP(C2305,'6.- Insumos'!$B$5:$K$2417,10,FALSE)</f>
        <v>42.279999999999994</v>
      </c>
      <c r="AR2305" s="293">
        <f t="shared" si="119"/>
        <v>42.279999999999994</v>
      </c>
      <c r="AS2305" s="293">
        <f t="shared" si="117"/>
        <v>42.279999999999994</v>
      </c>
    </row>
    <row r="2306" spans="2:45" ht="38.25">
      <c r="B2306" s="52">
        <v>2300</v>
      </c>
      <c r="C2306" s="334">
        <v>99141</v>
      </c>
      <c r="D2306" s="81" t="s">
        <v>4271</v>
      </c>
      <c r="E2306" s="55" t="s">
        <v>3562</v>
      </c>
      <c r="F2306" s="55" t="s">
        <v>3565</v>
      </c>
      <c r="G2306" s="360" t="s">
        <v>4422</v>
      </c>
      <c r="H2306" s="54" t="s">
        <v>4422</v>
      </c>
      <c r="I2306" s="54" t="s">
        <v>4422</v>
      </c>
      <c r="J2306" s="34">
        <v>1</v>
      </c>
      <c r="K2306" s="34">
        <v>15</v>
      </c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>
        <v>1</v>
      </c>
      <c r="AO2306" s="34">
        <f>+K2306</f>
        <v>15</v>
      </c>
      <c r="AP2306" s="293">
        <f>MAX(K2306,M2306,O2306,Q2306,S2306,U2306,W2306,Y2306,AA2306,AC2306,AE2306,AG2306,AI2306,AK2306,AM2306,AO2306)*VLOOKUP(I2306,'5.- Instrumental'!$B$6:$O$303,14,FALSE)</f>
        <v>0</v>
      </c>
      <c r="AQ2306" s="356">
        <f>VLOOKUP(C2306,'6.- Insumos'!$B$5:$K$2417,10,FALSE)</f>
        <v>2.9198499999999998</v>
      </c>
      <c r="AR2306" s="293">
        <f t="shared" si="119"/>
        <v>2.9198499999999998</v>
      </c>
      <c r="AS2306" s="293">
        <f t="shared" si="117"/>
        <v>2.9198499999999998</v>
      </c>
    </row>
    <row r="2307" spans="2:45" ht="25.5">
      <c r="B2307" s="52">
        <v>2301</v>
      </c>
      <c r="C2307" s="334">
        <v>99173</v>
      </c>
      <c r="D2307" s="361" t="s">
        <v>4089</v>
      </c>
      <c r="E2307" s="55" t="s">
        <v>3562</v>
      </c>
      <c r="F2307" s="55" t="s">
        <v>3565</v>
      </c>
      <c r="G2307" s="360" t="s">
        <v>4422</v>
      </c>
      <c r="H2307" s="54" t="s">
        <v>4422</v>
      </c>
      <c r="I2307" s="54" t="s">
        <v>4422</v>
      </c>
      <c r="J2307" s="34">
        <v>1</v>
      </c>
      <c r="K2307" s="34">
        <v>10</v>
      </c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>
        <v>1</v>
      </c>
      <c r="AO2307" s="34">
        <v>2.5</v>
      </c>
      <c r="AP2307" s="293">
        <f>MAX(K2307,M2307,O2307,Q2307,S2307,U2307,W2307,Y2307,AA2307,AC2307,AE2307,AG2307,AI2307,AK2307,AM2307,AO2307)*VLOOKUP(I2307,'5.- Instrumental'!$B$6:$O$303,14,FALSE)</f>
        <v>0</v>
      </c>
      <c r="AQ2307" s="356">
        <f>VLOOKUP(C2307,'6.- Insumos'!$B$5:$K$2417,10,FALSE)</f>
        <v>2.9198499999999998</v>
      </c>
      <c r="AR2307" s="293">
        <f t="shared" si="119"/>
        <v>2.9198499999999998</v>
      </c>
      <c r="AS2307" s="293">
        <f t="shared" si="117"/>
        <v>2.9198499999999998</v>
      </c>
    </row>
    <row r="2308" spans="2:45" ht="25.5">
      <c r="B2308" s="52">
        <v>2302</v>
      </c>
      <c r="C2308" s="334">
        <v>99195</v>
      </c>
      <c r="D2308" s="361" t="s">
        <v>4272</v>
      </c>
      <c r="E2308" s="55" t="s">
        <v>3562</v>
      </c>
      <c r="F2308" s="55" t="s">
        <v>3565</v>
      </c>
      <c r="G2308" s="360" t="s">
        <v>4422</v>
      </c>
      <c r="H2308" s="54" t="s">
        <v>4422</v>
      </c>
      <c r="I2308" s="55" t="s">
        <v>3298</v>
      </c>
      <c r="J2308" s="34">
        <v>1</v>
      </c>
      <c r="K2308" s="34">
        <v>10</v>
      </c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>
        <v>1</v>
      </c>
      <c r="AO2308" s="34">
        <v>10</v>
      </c>
      <c r="AP2308" s="293">
        <f>MAX(K2308,M2308,O2308,Q2308,S2308,U2308,W2308,Y2308,AA2308,AC2308,AE2308,AG2308,AI2308,AK2308,AM2308,AO2308)*VLOOKUP(I2308,'5.- Instrumental'!$B$6:$O$303,14,FALSE)</f>
        <v>6.8392255892255893E-2</v>
      </c>
      <c r="AQ2308" s="356">
        <f>VLOOKUP(C2308,'6.- Insumos'!$B$5:$K$2417,10,FALSE)</f>
        <v>9.251199999999999</v>
      </c>
      <c r="AR2308" s="293">
        <f t="shared" si="119"/>
        <v>9.319592255892255</v>
      </c>
      <c r="AS2308" s="293">
        <f t="shared" si="117"/>
        <v>9.319592255892255</v>
      </c>
    </row>
    <row r="2309" spans="2:45" ht="25.5">
      <c r="B2309" s="52">
        <v>2303</v>
      </c>
      <c r="C2309" s="334">
        <v>99199</v>
      </c>
      <c r="D2309" s="81" t="s">
        <v>4090</v>
      </c>
      <c r="E2309" s="55" t="s">
        <v>3562</v>
      </c>
      <c r="F2309" s="55" t="s">
        <v>3565</v>
      </c>
      <c r="G2309" s="360" t="s">
        <v>4422</v>
      </c>
      <c r="H2309" s="54" t="s">
        <v>4422</v>
      </c>
      <c r="I2309" s="55" t="s">
        <v>3293</v>
      </c>
      <c r="J2309" s="34">
        <v>1</v>
      </c>
      <c r="K2309" s="34">
        <v>10</v>
      </c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>
        <v>1</v>
      </c>
      <c r="AO2309" s="34">
        <f>+K2309</f>
        <v>10</v>
      </c>
      <c r="AP2309" s="293">
        <f>MAX(K2309,M2309,O2309,Q2309,S2309,U2309,W2309,Y2309,AA2309,AC2309,AE2309,AG2309,AI2309,AK2309,AM2309,AO2309)*VLOOKUP(I2309,'5.- Instrumental'!$B$6:$O$303,14,FALSE)</f>
        <v>2.085963804713805E-2</v>
      </c>
      <c r="AQ2309" s="356">
        <f>VLOOKUP(C2309,'6.- Insumos'!$B$5:$K$2417,10,FALSE)</f>
        <v>2.9198499999999998</v>
      </c>
      <c r="AR2309" s="293">
        <f t="shared" si="119"/>
        <v>2.9407096380471378</v>
      </c>
      <c r="AS2309" s="293">
        <f t="shared" si="117"/>
        <v>2.9407096380471378</v>
      </c>
    </row>
    <row r="2310" spans="2:45" ht="25.5">
      <c r="B2310" s="52">
        <v>2304</v>
      </c>
      <c r="C2310" s="334">
        <v>99203</v>
      </c>
      <c r="D2310" s="81" t="s">
        <v>4091</v>
      </c>
      <c r="E2310" s="55" t="s">
        <v>3560</v>
      </c>
      <c r="F2310" s="55" t="s">
        <v>4839</v>
      </c>
      <c r="G2310" s="360" t="s">
        <v>4422</v>
      </c>
      <c r="H2310" s="54" t="s">
        <v>4422</v>
      </c>
      <c r="I2310" s="54" t="s">
        <v>4422</v>
      </c>
      <c r="J2310" s="34">
        <v>1</v>
      </c>
      <c r="K2310" s="34">
        <v>20</v>
      </c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>
        <v>1</v>
      </c>
      <c r="AO2310" s="34">
        <v>5</v>
      </c>
      <c r="AP2310" s="293">
        <f>MAX(K2310,M2310,O2310,Q2310,S2310,U2310,W2310,Y2310,AA2310,AC2310,AE2310,AG2310,AI2310,AK2310,AM2310,AO2310)*VLOOKUP(I2310,'5.- Instrumental'!$B$6:$O$303,14,FALSE)</f>
        <v>0</v>
      </c>
      <c r="AQ2310" s="356">
        <f>VLOOKUP(C2310,'6.- Insumos'!$B$5:$K$2417,10,FALSE)</f>
        <v>1.4520000000000002</v>
      </c>
      <c r="AR2310" s="293">
        <f t="shared" si="119"/>
        <v>1.4520000000000002</v>
      </c>
      <c r="AS2310" s="293">
        <f t="shared" si="117"/>
        <v>1.4520000000000002</v>
      </c>
    </row>
    <row r="2311" spans="2:45" ht="25.5">
      <c r="B2311" s="52">
        <v>2305</v>
      </c>
      <c r="C2311" s="334">
        <v>99204</v>
      </c>
      <c r="D2311" s="81" t="s">
        <v>4092</v>
      </c>
      <c r="E2311" s="55" t="s">
        <v>3560</v>
      </c>
      <c r="F2311" s="55" t="s">
        <v>4839</v>
      </c>
      <c r="G2311" s="360" t="s">
        <v>4422</v>
      </c>
      <c r="H2311" s="54" t="s">
        <v>4422</v>
      </c>
      <c r="I2311" s="54" t="s">
        <v>4422</v>
      </c>
      <c r="J2311" s="34">
        <v>1</v>
      </c>
      <c r="K2311" s="34">
        <v>40</v>
      </c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>
        <v>1</v>
      </c>
      <c r="AO2311" s="34">
        <v>5</v>
      </c>
      <c r="AP2311" s="293">
        <f>MAX(K2311,M2311,O2311,Q2311,S2311,U2311,W2311,Y2311,AA2311,AC2311,AE2311,AG2311,AI2311,AK2311,AM2311,AO2311)*VLOOKUP(I2311,'5.- Instrumental'!$B$6:$O$303,14,FALSE)</f>
        <v>0</v>
      </c>
      <c r="AQ2311" s="356">
        <f>VLOOKUP(C2311,'6.- Insumos'!$B$5:$K$2417,10,FALSE)</f>
        <v>1.4520000000000002</v>
      </c>
      <c r="AR2311" s="293">
        <f t="shared" si="119"/>
        <v>1.4520000000000002</v>
      </c>
      <c r="AS2311" s="293">
        <f t="shared" si="117"/>
        <v>1.4520000000000002</v>
      </c>
    </row>
    <row r="2312" spans="2:45" ht="25.5">
      <c r="B2312" s="52">
        <v>2306</v>
      </c>
      <c r="C2312" s="334">
        <v>99206</v>
      </c>
      <c r="D2312" s="81" t="s">
        <v>4093</v>
      </c>
      <c r="E2312" s="55" t="s">
        <v>774</v>
      </c>
      <c r="F2312" s="365" t="s">
        <v>4553</v>
      </c>
      <c r="G2312" s="360" t="s">
        <v>4422</v>
      </c>
      <c r="H2312" s="54" t="s">
        <v>4422</v>
      </c>
      <c r="I2312" s="54" t="s">
        <v>4422</v>
      </c>
      <c r="J2312" s="34"/>
      <c r="K2312" s="34"/>
      <c r="L2312" s="34"/>
      <c r="M2312" s="34"/>
      <c r="N2312" s="34"/>
      <c r="O2312" s="34"/>
      <c r="P2312" s="34">
        <v>1</v>
      </c>
      <c r="Q2312" s="34">
        <v>15</v>
      </c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>
        <v>1</v>
      </c>
      <c r="AO2312" s="34">
        <v>5</v>
      </c>
      <c r="AP2312" s="293">
        <f>MAX(K2312,M2312,O2312,Q2312,S2312,U2312,W2312,Y2312,AA2312,AC2312,AE2312,AG2312,AI2312,AK2312,AM2312,AO2312)*VLOOKUP(I2312,'5.- Instrumental'!$B$6:$O$303,14,FALSE)</f>
        <v>0</v>
      </c>
      <c r="AQ2312" s="356">
        <f>VLOOKUP(C2312,'6.- Insumos'!$B$5:$K$2417,10,FALSE)</f>
        <v>1.4520000000000002</v>
      </c>
      <c r="AR2312" s="293">
        <f t="shared" si="119"/>
        <v>1.4520000000000002</v>
      </c>
      <c r="AS2312" s="293">
        <f t="shared" si="117"/>
        <v>1.4520000000000002</v>
      </c>
    </row>
    <row r="2313" spans="2:45" ht="25.5">
      <c r="B2313" s="52">
        <v>2307</v>
      </c>
      <c r="C2313" s="334">
        <v>99207</v>
      </c>
      <c r="D2313" s="81" t="s">
        <v>4094</v>
      </c>
      <c r="E2313" s="55" t="s">
        <v>775</v>
      </c>
      <c r="F2313" s="365" t="s">
        <v>4554</v>
      </c>
      <c r="G2313" s="360" t="s">
        <v>4422</v>
      </c>
      <c r="H2313" s="54" t="s">
        <v>4422</v>
      </c>
      <c r="I2313" s="54" t="s">
        <v>4422</v>
      </c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>
        <v>1</v>
      </c>
      <c r="U2313" s="34">
        <v>15</v>
      </c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>
        <v>1</v>
      </c>
      <c r="AO2313" s="34">
        <v>5</v>
      </c>
      <c r="AP2313" s="293">
        <f>MAX(K2313,M2313,O2313,Q2313,S2313,U2313,W2313,Y2313,AA2313,AC2313,AE2313,AG2313,AI2313,AK2313,AM2313,AO2313)*VLOOKUP(I2313,'5.- Instrumental'!$B$6:$O$303,14,FALSE)</f>
        <v>0</v>
      </c>
      <c r="AQ2313" s="356">
        <f>VLOOKUP(C2313,'6.- Insumos'!$B$5:$K$2417,10,FALSE)</f>
        <v>1.4520000000000002</v>
      </c>
      <c r="AR2313" s="293">
        <f t="shared" si="119"/>
        <v>1.4520000000000002</v>
      </c>
      <c r="AS2313" s="293">
        <f t="shared" si="117"/>
        <v>1.4520000000000002</v>
      </c>
    </row>
    <row r="2314" spans="2:45" ht="25.5">
      <c r="B2314" s="52">
        <v>2308</v>
      </c>
      <c r="C2314" s="334">
        <v>99208</v>
      </c>
      <c r="D2314" s="81" t="s">
        <v>4063</v>
      </c>
      <c r="E2314" s="55" t="s">
        <v>857</v>
      </c>
      <c r="F2314" s="365" t="s">
        <v>858</v>
      </c>
      <c r="G2314" s="360" t="s">
        <v>4422</v>
      </c>
      <c r="H2314" s="54" t="s">
        <v>4422</v>
      </c>
      <c r="I2314" s="54" t="s">
        <v>4422</v>
      </c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>
        <v>1</v>
      </c>
      <c r="W2314" s="34">
        <v>15</v>
      </c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>
        <v>1</v>
      </c>
      <c r="AO2314" s="34">
        <v>5</v>
      </c>
      <c r="AP2314" s="293">
        <f>MAX(K2314,M2314,O2314,Q2314,S2314,U2314,W2314,Y2314,AA2314,AC2314,AE2314,AG2314,AI2314,AK2314,AM2314,AO2314)*VLOOKUP(I2314,'5.- Instrumental'!$B$6:$O$303,14,FALSE)</f>
        <v>0</v>
      </c>
      <c r="AQ2314" s="356">
        <f>VLOOKUP(C2314,'6.- Insumos'!$B$5:$K$2417,10,FALSE)</f>
        <v>1.4520000000000002</v>
      </c>
      <c r="AR2314" s="293">
        <f t="shared" si="119"/>
        <v>1.4520000000000002</v>
      </c>
      <c r="AS2314" s="293">
        <f t="shared" ref="AS2314:AS2377" si="121">AP2314++AQ2314</f>
        <v>1.4520000000000002</v>
      </c>
    </row>
    <row r="2315" spans="2:45" ht="25.5">
      <c r="B2315" s="52">
        <v>2309</v>
      </c>
      <c r="C2315" s="334">
        <v>99209</v>
      </c>
      <c r="D2315" s="81" t="s">
        <v>4095</v>
      </c>
      <c r="E2315" s="55" t="s">
        <v>776</v>
      </c>
      <c r="F2315" s="365" t="s">
        <v>4064</v>
      </c>
      <c r="G2315" s="360" t="s">
        <v>4422</v>
      </c>
      <c r="H2315" s="54" t="s">
        <v>4422</v>
      </c>
      <c r="I2315" s="54" t="s">
        <v>4422</v>
      </c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>
        <v>1</v>
      </c>
      <c r="AE2315" s="34">
        <v>15</v>
      </c>
      <c r="AF2315" s="34"/>
      <c r="AG2315" s="34"/>
      <c r="AH2315" s="34"/>
      <c r="AI2315" s="34"/>
      <c r="AJ2315" s="34"/>
      <c r="AK2315" s="34"/>
      <c r="AL2315" s="34"/>
      <c r="AM2315" s="34"/>
      <c r="AN2315" s="34">
        <v>1</v>
      </c>
      <c r="AO2315" s="34">
        <v>5</v>
      </c>
      <c r="AP2315" s="293">
        <f>MAX(K2315,M2315,O2315,Q2315,S2315,U2315,W2315,Y2315,AA2315,AC2315,AE2315,AG2315,AI2315,AK2315,AM2315,AO2315)*VLOOKUP(I2315,'5.- Instrumental'!$B$6:$O$303,14,FALSE)</f>
        <v>0</v>
      </c>
      <c r="AQ2315" s="356">
        <f>VLOOKUP(C2315,'6.- Insumos'!$B$5:$K$2417,10,FALSE)</f>
        <v>1.4520000000000002</v>
      </c>
      <c r="AR2315" s="293">
        <f t="shared" si="119"/>
        <v>1.4520000000000002</v>
      </c>
      <c r="AS2315" s="293">
        <f t="shared" si="121"/>
        <v>1.4520000000000002</v>
      </c>
    </row>
    <row r="2316" spans="2:45" ht="25.5">
      <c r="B2316" s="52">
        <v>2310</v>
      </c>
      <c r="C2316" s="334">
        <v>99210</v>
      </c>
      <c r="D2316" s="81" t="s">
        <v>4065</v>
      </c>
      <c r="E2316" s="55" t="s">
        <v>776</v>
      </c>
      <c r="F2316" s="369" t="s">
        <v>4555</v>
      </c>
      <c r="G2316" s="360" t="s">
        <v>4422</v>
      </c>
      <c r="H2316" s="54" t="s">
        <v>4422</v>
      </c>
      <c r="I2316" s="54" t="s">
        <v>4422</v>
      </c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>
        <v>1</v>
      </c>
      <c r="AG2316" s="34">
        <v>15</v>
      </c>
      <c r="AH2316" s="34"/>
      <c r="AI2316" s="34"/>
      <c r="AJ2316" s="34"/>
      <c r="AK2316" s="34"/>
      <c r="AL2316" s="34"/>
      <c r="AM2316" s="34"/>
      <c r="AN2316" s="34">
        <v>1</v>
      </c>
      <c r="AO2316" s="34">
        <v>5</v>
      </c>
      <c r="AP2316" s="293">
        <f>MAX(K2316,M2316,O2316,Q2316,S2316,U2316,W2316,Y2316,AA2316,AC2316,AE2316,AG2316,AI2316,AK2316,AM2316,AO2316)*VLOOKUP(I2316,'5.- Instrumental'!$B$6:$O$303,14,FALSE)</f>
        <v>0</v>
      </c>
      <c r="AQ2316" s="356">
        <f>VLOOKUP(C2316,'6.- Insumos'!$B$5:$K$2417,10,FALSE)</f>
        <v>1.4520000000000002</v>
      </c>
      <c r="AR2316" s="293">
        <f t="shared" si="119"/>
        <v>1.4520000000000002</v>
      </c>
      <c r="AS2316" s="293">
        <f t="shared" si="121"/>
        <v>1.4520000000000002</v>
      </c>
    </row>
    <row r="2317" spans="2:45" ht="38.25">
      <c r="B2317" s="52">
        <v>2311</v>
      </c>
      <c r="C2317" s="334">
        <v>99214</v>
      </c>
      <c r="D2317" s="361" t="s">
        <v>4066</v>
      </c>
      <c r="E2317" s="55" t="s">
        <v>3560</v>
      </c>
      <c r="F2317" s="55" t="s">
        <v>4839</v>
      </c>
      <c r="G2317" s="360" t="s">
        <v>4422</v>
      </c>
      <c r="H2317" s="54" t="s">
        <v>4422</v>
      </c>
      <c r="I2317" s="54" t="s">
        <v>4422</v>
      </c>
      <c r="J2317" s="34">
        <v>1</v>
      </c>
      <c r="K2317" s="34">
        <v>20</v>
      </c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>
        <v>1</v>
      </c>
      <c r="AO2317" s="34">
        <v>5</v>
      </c>
      <c r="AP2317" s="293">
        <f>MAX(K2317,M2317,O2317,Q2317,S2317,U2317,W2317,Y2317,AA2317,AC2317,AE2317,AG2317,AI2317,AK2317,AM2317,AO2317)*VLOOKUP(I2317,'5.- Instrumental'!$B$6:$O$303,14,FALSE)</f>
        <v>0</v>
      </c>
      <c r="AQ2317" s="356">
        <f>VLOOKUP(C2317,'6.- Insumos'!$B$5:$K$2417,10,FALSE)</f>
        <v>1.4520000000000002</v>
      </c>
      <c r="AR2317" s="293">
        <f t="shared" si="119"/>
        <v>1.4520000000000002</v>
      </c>
      <c r="AS2317" s="293">
        <f t="shared" si="121"/>
        <v>1.4520000000000002</v>
      </c>
    </row>
    <row r="2318" spans="2:45" ht="51">
      <c r="B2318" s="52">
        <v>2312</v>
      </c>
      <c r="C2318" s="334">
        <v>99215</v>
      </c>
      <c r="D2318" s="361" t="s">
        <v>3048</v>
      </c>
      <c r="E2318" s="55" t="s">
        <v>3560</v>
      </c>
      <c r="F2318" s="55" t="s">
        <v>4839</v>
      </c>
      <c r="G2318" s="360" t="s">
        <v>4422</v>
      </c>
      <c r="H2318" s="54" t="s">
        <v>4422</v>
      </c>
      <c r="I2318" s="54" t="s">
        <v>4422</v>
      </c>
      <c r="J2318" s="34">
        <v>1</v>
      </c>
      <c r="K2318" s="34">
        <v>30</v>
      </c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>
        <v>1</v>
      </c>
      <c r="AO2318" s="34">
        <v>5</v>
      </c>
      <c r="AP2318" s="293">
        <f>MAX(K2318,M2318,O2318,Q2318,S2318,U2318,W2318,Y2318,AA2318,AC2318,AE2318,AG2318,AI2318,AK2318,AM2318,AO2318)*VLOOKUP(I2318,'5.- Instrumental'!$B$6:$O$303,14,FALSE)</f>
        <v>0</v>
      </c>
      <c r="AQ2318" s="356">
        <f>VLOOKUP(C2318,'6.- Insumos'!$B$5:$K$2417,10,FALSE)</f>
        <v>1.4520000000000002</v>
      </c>
      <c r="AR2318" s="293">
        <f t="shared" si="119"/>
        <v>1.4520000000000002</v>
      </c>
      <c r="AS2318" s="293">
        <f t="shared" si="121"/>
        <v>1.4520000000000002</v>
      </c>
    </row>
    <row r="2319" spans="2:45" ht="38.25">
      <c r="B2319" s="52">
        <v>2313</v>
      </c>
      <c r="C2319" s="334">
        <v>99221</v>
      </c>
      <c r="D2319" s="81" t="s">
        <v>3049</v>
      </c>
      <c r="E2319" s="55" t="s">
        <v>1303</v>
      </c>
      <c r="F2319" s="369" t="s">
        <v>1304</v>
      </c>
      <c r="G2319" s="360" t="s">
        <v>4422</v>
      </c>
      <c r="H2319" s="54" t="s">
        <v>4422</v>
      </c>
      <c r="I2319" s="369" t="s">
        <v>3293</v>
      </c>
      <c r="J2319" s="34">
        <v>1</v>
      </c>
      <c r="K2319" s="34">
        <f>24+36</f>
        <v>60</v>
      </c>
      <c r="L2319" s="34"/>
      <c r="M2319" s="34"/>
      <c r="N2319" s="34"/>
      <c r="O2319" s="34"/>
      <c r="P2319" s="34">
        <v>1</v>
      </c>
      <c r="Q2319" s="34">
        <f>115.2+28.8</f>
        <v>144</v>
      </c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>
        <v>1</v>
      </c>
      <c r="AO2319" s="34">
        <f>36+72</f>
        <v>108</v>
      </c>
      <c r="AP2319" s="293">
        <f>MAX(K2319,M2319,O2319,Q2319,S2319,U2319,W2319,Y2319,AA2319,AC2319,AE2319,AG2319,AI2319,AK2319,AM2319,AO2319)*VLOOKUP(I2319,'5.- Instrumental'!$B$6:$O$303,14,FALSE)</f>
        <v>0.30037878787878791</v>
      </c>
      <c r="AQ2319" s="356">
        <f>VLOOKUP(C2319,'6.- Insumos'!$B$5:$K$2417,10,FALSE)</f>
        <v>116.78704999999999</v>
      </c>
      <c r="AR2319" s="293">
        <f t="shared" si="119"/>
        <v>117.08742878787878</v>
      </c>
      <c r="AS2319" s="293">
        <f t="shared" si="121"/>
        <v>117.08742878787878</v>
      </c>
    </row>
    <row r="2320" spans="2:45" ht="38.25">
      <c r="B2320" s="52">
        <v>2314</v>
      </c>
      <c r="C2320" s="334">
        <v>99231</v>
      </c>
      <c r="D2320" s="81" t="s">
        <v>4096</v>
      </c>
      <c r="E2320" s="55" t="s">
        <v>1303</v>
      </c>
      <c r="F2320" s="369" t="s">
        <v>1304</v>
      </c>
      <c r="G2320" s="360" t="s">
        <v>4422</v>
      </c>
      <c r="H2320" s="54" t="s">
        <v>4422</v>
      </c>
      <c r="I2320" s="369" t="s">
        <v>3293</v>
      </c>
      <c r="J2320" s="34">
        <v>1</v>
      </c>
      <c r="K2320" s="34">
        <f>24+36</f>
        <v>60</v>
      </c>
      <c r="L2320" s="34"/>
      <c r="M2320" s="34"/>
      <c r="N2320" s="34"/>
      <c r="O2320" s="34"/>
      <c r="P2320" s="34">
        <v>1</v>
      </c>
      <c r="Q2320" s="34">
        <f>115.2+28.8</f>
        <v>144</v>
      </c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>
        <v>1</v>
      </c>
      <c r="AO2320" s="34">
        <f>36+72</f>
        <v>108</v>
      </c>
      <c r="AP2320" s="293">
        <f>MAX(K2320,M2320,O2320,Q2320,S2320,U2320,W2320,Y2320,AA2320,AC2320,AE2320,AG2320,AI2320,AK2320,AM2320,AO2320)*VLOOKUP(I2320,'5.- Instrumental'!$B$6:$O$303,14,FALSE)</f>
        <v>0.30037878787878791</v>
      </c>
      <c r="AQ2320" s="356">
        <f>VLOOKUP(C2320,'6.- Insumos'!$B$5:$K$2417,10,FALSE)</f>
        <v>116.78704999999999</v>
      </c>
      <c r="AR2320" s="293">
        <f t="shared" si="119"/>
        <v>117.08742878787878</v>
      </c>
      <c r="AS2320" s="293">
        <f t="shared" si="121"/>
        <v>117.08742878787878</v>
      </c>
    </row>
    <row r="2321" spans="2:45" ht="25.5">
      <c r="B2321" s="52">
        <v>2315</v>
      </c>
      <c r="C2321" s="334">
        <v>99234</v>
      </c>
      <c r="D2321" s="81" t="s">
        <v>4563</v>
      </c>
      <c r="E2321" s="55" t="s">
        <v>777</v>
      </c>
      <c r="F2321" s="369" t="s">
        <v>4563</v>
      </c>
      <c r="G2321" s="360" t="s">
        <v>4422</v>
      </c>
      <c r="H2321" s="54" t="s">
        <v>4422</v>
      </c>
      <c r="I2321" s="369" t="s">
        <v>3293</v>
      </c>
      <c r="J2321" s="34">
        <v>1</v>
      </c>
      <c r="K2321" s="34">
        <v>60</v>
      </c>
      <c r="L2321" s="34"/>
      <c r="M2321" s="34"/>
      <c r="N2321" s="34"/>
      <c r="O2321" s="34"/>
      <c r="P2321" s="34">
        <v>1</v>
      </c>
      <c r="Q2321" s="34">
        <f>+Q2320*2</f>
        <v>288</v>
      </c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>
        <v>1</v>
      </c>
      <c r="AO2321" s="34">
        <f>+AO2320*2</f>
        <v>216</v>
      </c>
      <c r="AP2321" s="293">
        <f>MAX(K2321,M2321,O2321,Q2321,S2321,U2321,W2321,Y2321,AA2321,AC2321,AE2321,AG2321,AI2321,AK2321,AM2321,AO2321)*VLOOKUP(I2321,'5.- Instrumental'!$B$6:$O$303,14,FALSE)</f>
        <v>0.60075757575757582</v>
      </c>
      <c r="AQ2321" s="356">
        <f>VLOOKUP(C2321,'6.- Insumos'!$B$5:$K$2417,10,FALSE)</f>
        <v>116.78704999999999</v>
      </c>
      <c r="AR2321" s="293">
        <f t="shared" si="119"/>
        <v>117.38780757575756</v>
      </c>
      <c r="AS2321" s="293">
        <f t="shared" si="121"/>
        <v>117.38780757575756</v>
      </c>
    </row>
    <row r="2322" spans="2:45" ht="51">
      <c r="B2322" s="52">
        <v>2316</v>
      </c>
      <c r="C2322" s="334">
        <v>99282</v>
      </c>
      <c r="D2322" s="81" t="s">
        <v>4097</v>
      </c>
      <c r="E2322" s="55" t="s">
        <v>1801</v>
      </c>
      <c r="F2322" s="365" t="s">
        <v>4559</v>
      </c>
      <c r="G2322" s="360" t="s">
        <v>4422</v>
      </c>
      <c r="H2322" s="54" t="s">
        <v>4422</v>
      </c>
      <c r="I2322" s="54" t="s">
        <v>3307</v>
      </c>
      <c r="J2322" s="34">
        <v>1</v>
      </c>
      <c r="K2322" s="34">
        <v>60</v>
      </c>
      <c r="L2322" s="34"/>
      <c r="M2322" s="34"/>
      <c r="N2322" s="34"/>
      <c r="O2322" s="34"/>
      <c r="P2322" s="34">
        <v>1</v>
      </c>
      <c r="Q2322" s="34">
        <v>60</v>
      </c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>
        <v>1</v>
      </c>
      <c r="AO2322" s="34">
        <v>60</v>
      </c>
      <c r="AP2322" s="293">
        <f>MAX(K2322,M2322,O2322,Q2322,S2322,U2322,W2322,Y2322,AA2322,AC2322,AE2322,AG2322,AI2322,AK2322,AM2322,AO2322)*VLOOKUP(I2322,'5.- Instrumental'!$B$6:$O$303,14,FALSE)</f>
        <v>0.96159511784511786</v>
      </c>
      <c r="AQ2322" s="356">
        <f>VLOOKUP(C2322,'6.- Insumos'!$B$5:$K$2417,10,FALSE)</f>
        <v>2.641</v>
      </c>
      <c r="AR2322" s="293">
        <f t="shared" si="119"/>
        <v>3.6025951178451177</v>
      </c>
      <c r="AS2322" s="293">
        <f t="shared" si="121"/>
        <v>3.6025951178451177</v>
      </c>
    </row>
    <row r="2323" spans="2:45" ht="38.25">
      <c r="B2323" s="52">
        <v>2317</v>
      </c>
      <c r="C2323" s="334">
        <v>99283</v>
      </c>
      <c r="D2323" s="81" t="s">
        <v>4098</v>
      </c>
      <c r="E2323" s="55" t="s">
        <v>647</v>
      </c>
      <c r="F2323" s="365" t="s">
        <v>4560</v>
      </c>
      <c r="G2323" s="360" t="s">
        <v>4422</v>
      </c>
      <c r="H2323" s="54" t="s">
        <v>4422</v>
      </c>
      <c r="I2323" s="54" t="s">
        <v>3307</v>
      </c>
      <c r="J2323" s="34">
        <v>1</v>
      </c>
      <c r="K2323" s="34">
        <v>30</v>
      </c>
      <c r="L2323" s="34"/>
      <c r="M2323" s="34"/>
      <c r="N2323" s="34"/>
      <c r="O2323" s="34"/>
      <c r="P2323" s="34">
        <v>1</v>
      </c>
      <c r="Q2323" s="34">
        <v>30</v>
      </c>
      <c r="R2323" s="34"/>
      <c r="S2323" s="34"/>
      <c r="T2323" s="34"/>
      <c r="U2323" s="34"/>
      <c r="V2323" s="34"/>
      <c r="W2323" s="34"/>
      <c r="X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>
        <v>1</v>
      </c>
      <c r="AO2323" s="34">
        <v>40</v>
      </c>
      <c r="AP2323" s="293">
        <f>MAX(K2323,M2323,O2323,Q2323,S2323,U2323,W2323,Y2323,AA2323,AC2323,AE2323,AG2323,AI2323,AK2323,AM2323,AO2323)*VLOOKUP(I2323,'5.- Instrumental'!$B$6:$O$303,14,FALSE)</f>
        <v>0.64106341189674521</v>
      </c>
      <c r="AQ2323" s="356">
        <f>VLOOKUP(C2323,'6.- Insumos'!$B$5:$K$2417,10,FALSE)</f>
        <v>2.641</v>
      </c>
      <c r="AR2323" s="293">
        <f t="shared" si="119"/>
        <v>3.2820634118967451</v>
      </c>
      <c r="AS2323" s="293">
        <f t="shared" si="121"/>
        <v>3.2820634118967451</v>
      </c>
    </row>
    <row r="2324" spans="2:45" ht="51">
      <c r="B2324" s="52">
        <v>2318</v>
      </c>
      <c r="C2324" s="334">
        <v>99284</v>
      </c>
      <c r="D2324" s="81" t="s">
        <v>4099</v>
      </c>
      <c r="E2324" s="55" t="s">
        <v>647</v>
      </c>
      <c r="F2324" s="365" t="s">
        <v>4561</v>
      </c>
      <c r="G2324" s="360" t="s">
        <v>4422</v>
      </c>
      <c r="H2324" s="54" t="s">
        <v>4422</v>
      </c>
      <c r="I2324" s="54" t="s">
        <v>3305</v>
      </c>
      <c r="J2324" s="34">
        <v>1</v>
      </c>
      <c r="K2324" s="34">
        <v>20</v>
      </c>
      <c r="L2324" s="34"/>
      <c r="M2324" s="34"/>
      <c r="N2324" s="34"/>
      <c r="O2324" s="34"/>
      <c r="P2324" s="34">
        <v>1</v>
      </c>
      <c r="Q2324" s="34">
        <v>10</v>
      </c>
      <c r="R2324" s="34"/>
      <c r="S2324" s="34"/>
      <c r="T2324" s="34"/>
      <c r="U2324" s="34"/>
      <c r="V2324" s="34"/>
      <c r="W2324" s="34"/>
      <c r="X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>
        <v>1</v>
      </c>
      <c r="AO2324" s="34">
        <v>20</v>
      </c>
      <c r="AP2324" s="293">
        <f>MAX(K2324,M2324,O2324,Q2324,S2324,U2324,W2324,Y2324,AA2324,AC2324,AE2324,AG2324,AI2324,AK2324,AM2324,AO2324)*VLOOKUP(I2324,'5.- Instrumental'!$B$6:$O$303,14,FALSE)</f>
        <v>0.2509995791245791</v>
      </c>
      <c r="AQ2324" s="356">
        <f>VLOOKUP(C2324,'6.- Insumos'!$B$5:$K$2417,10,FALSE)</f>
        <v>2.641</v>
      </c>
      <c r="AR2324" s="293">
        <f t="shared" si="119"/>
        <v>2.8919995791245792</v>
      </c>
      <c r="AS2324" s="293">
        <f t="shared" si="121"/>
        <v>2.8919995791245792</v>
      </c>
    </row>
    <row r="2325" spans="2:45" ht="51">
      <c r="B2325" s="52">
        <v>2319</v>
      </c>
      <c r="C2325" s="334">
        <v>99285</v>
      </c>
      <c r="D2325" s="81" t="s">
        <v>4100</v>
      </c>
      <c r="E2325" s="55" t="s">
        <v>647</v>
      </c>
      <c r="F2325" s="365" t="s">
        <v>4562</v>
      </c>
      <c r="G2325" s="360" t="s">
        <v>4422</v>
      </c>
      <c r="H2325" s="54" t="s">
        <v>4422</v>
      </c>
      <c r="I2325" s="54" t="s">
        <v>3305</v>
      </c>
      <c r="J2325" s="34">
        <v>1</v>
      </c>
      <c r="K2325" s="34">
        <v>15</v>
      </c>
      <c r="L2325" s="34"/>
      <c r="M2325" s="34"/>
      <c r="N2325" s="34"/>
      <c r="O2325" s="34"/>
      <c r="P2325" s="34">
        <v>1</v>
      </c>
      <c r="Q2325" s="34">
        <v>10</v>
      </c>
      <c r="R2325" s="34"/>
      <c r="S2325" s="34"/>
      <c r="T2325" s="34"/>
      <c r="U2325" s="34"/>
      <c r="V2325" s="34"/>
      <c r="W2325" s="34"/>
      <c r="X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>
        <v>1</v>
      </c>
      <c r="AO2325" s="34">
        <v>10</v>
      </c>
      <c r="AP2325" s="293">
        <f>MAX(K2325,M2325,O2325,Q2325,S2325,U2325,W2325,Y2325,AA2325,AC2325,AE2325,AG2325,AI2325,AK2325,AM2325,AO2325)*VLOOKUP(I2325,'5.- Instrumental'!$B$6:$O$303,14,FALSE)</f>
        <v>0.18824968434343434</v>
      </c>
      <c r="AQ2325" s="356">
        <f>VLOOKUP(C2325,'6.- Insumos'!$B$5:$K$2417,10,FALSE)</f>
        <v>7.281200000000001</v>
      </c>
      <c r="AR2325" s="293">
        <f t="shared" si="119"/>
        <v>7.4694496843434353</v>
      </c>
      <c r="AS2325" s="293">
        <f t="shared" si="121"/>
        <v>7.4694496843434353</v>
      </c>
    </row>
    <row r="2326" spans="2:45" ht="38.25">
      <c r="B2326" s="52">
        <v>2320</v>
      </c>
      <c r="C2326" s="334">
        <v>99291</v>
      </c>
      <c r="D2326" s="81" t="s">
        <v>4101</v>
      </c>
      <c r="E2326" s="55" t="s">
        <v>1294</v>
      </c>
      <c r="F2326" s="369" t="s">
        <v>1295</v>
      </c>
      <c r="G2326" s="360" t="s">
        <v>4422</v>
      </c>
      <c r="H2326" s="54" t="s">
        <v>4422</v>
      </c>
      <c r="I2326" s="54" t="s">
        <v>3307</v>
      </c>
      <c r="J2326" s="34">
        <v>1</v>
      </c>
      <c r="K2326" s="34">
        <f>120+120</f>
        <v>240</v>
      </c>
      <c r="L2326" s="34"/>
      <c r="M2326" s="34"/>
      <c r="N2326" s="34"/>
      <c r="O2326" s="34"/>
      <c r="P2326" s="34">
        <v>1</v>
      </c>
      <c r="Q2326" s="34">
        <f>576+144</f>
        <v>720</v>
      </c>
      <c r="R2326" s="34"/>
      <c r="S2326" s="34"/>
      <c r="T2326" s="34"/>
      <c r="U2326" s="34"/>
      <c r="V2326" s="34"/>
      <c r="W2326" s="34"/>
      <c r="X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>
        <v>1</v>
      </c>
      <c r="AO2326" s="34">
        <f>54+126</f>
        <v>180</v>
      </c>
      <c r="AP2326" s="293">
        <f>MAX(K2326,M2326,O2326,Q2326,S2326,U2326,W2326,Y2326,AA2326,AC2326,AE2326,AG2326,AI2326,AK2326,AM2326,AO2326)*VLOOKUP(I2326,'5.- Instrumental'!$B$6:$O$303,14,FALSE)</f>
        <v>11.539141414141413</v>
      </c>
      <c r="AQ2326" s="356">
        <f>VLOOKUP(C2326,'6.- Insumos'!$B$5:$K$2417,10,FALSE)</f>
        <v>682.32321000000013</v>
      </c>
      <c r="AR2326" s="293">
        <f t="shared" si="119"/>
        <v>693.86235141414159</v>
      </c>
      <c r="AS2326" s="293">
        <f t="shared" si="121"/>
        <v>693.86235141414159</v>
      </c>
    </row>
    <row r="2327" spans="2:45" ht="38.25">
      <c r="B2327" s="52">
        <v>2321</v>
      </c>
      <c r="C2327" s="334">
        <v>99305</v>
      </c>
      <c r="D2327" s="81" t="s">
        <v>4102</v>
      </c>
      <c r="E2327" s="55" t="s">
        <v>1804</v>
      </c>
      <c r="F2327" s="365" t="s">
        <v>4556</v>
      </c>
      <c r="G2327" s="360" t="s">
        <v>4422</v>
      </c>
      <c r="H2327" s="54" t="s">
        <v>4422</v>
      </c>
      <c r="I2327" s="54" t="s">
        <v>3307</v>
      </c>
      <c r="J2327" s="34">
        <v>1</v>
      </c>
      <c r="K2327" s="34">
        <f>108+72</f>
        <v>180</v>
      </c>
      <c r="L2327" s="34"/>
      <c r="M2327" s="34"/>
      <c r="N2327" s="34"/>
      <c r="O2327" s="34"/>
      <c r="P2327" s="34">
        <v>1</v>
      </c>
      <c r="Q2327" s="34">
        <f>230.4+57.6</f>
        <v>288</v>
      </c>
      <c r="R2327" s="34"/>
      <c r="S2327" s="34"/>
      <c r="T2327" s="34"/>
      <c r="U2327" s="34"/>
      <c r="V2327" s="34"/>
      <c r="W2327" s="34"/>
      <c r="X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>
        <v>1</v>
      </c>
      <c r="AO2327" s="34">
        <f>24+96</f>
        <v>120</v>
      </c>
      <c r="AP2327" s="293">
        <f>MAX(K2327,M2327,O2327,Q2327,S2327,U2327,W2327,Y2327,AA2327,AC2327,AE2327,AG2327,AI2327,AK2327,AM2327,AO2327)*VLOOKUP(I2327,'5.- Instrumental'!$B$6:$O$303,14,FALSE)</f>
        <v>4.6156565656565656</v>
      </c>
      <c r="AQ2327" s="356">
        <f>VLOOKUP(C2327,'6.- Insumos'!$B$5:$K$2417,10,FALSE)</f>
        <v>146.680285</v>
      </c>
      <c r="AR2327" s="293">
        <f t="shared" si="119"/>
        <v>151.29594156565656</v>
      </c>
      <c r="AS2327" s="293">
        <f t="shared" si="121"/>
        <v>151.29594156565656</v>
      </c>
    </row>
    <row r="2328" spans="2:45" ht="51">
      <c r="B2328" s="52">
        <v>2322</v>
      </c>
      <c r="C2328" s="334">
        <v>99309</v>
      </c>
      <c r="D2328" s="81" t="s">
        <v>4514</v>
      </c>
      <c r="E2328" s="55" t="s">
        <v>1303</v>
      </c>
      <c r="F2328" s="369" t="s">
        <v>1304</v>
      </c>
      <c r="G2328" s="360" t="s">
        <v>4422</v>
      </c>
      <c r="H2328" s="54" t="s">
        <v>4422</v>
      </c>
      <c r="I2328" s="369" t="s">
        <v>3293</v>
      </c>
      <c r="J2328" s="34">
        <v>1</v>
      </c>
      <c r="K2328" s="34">
        <f>30+30</f>
        <v>60</v>
      </c>
      <c r="L2328" s="34"/>
      <c r="M2328" s="34"/>
      <c r="N2328" s="34"/>
      <c r="O2328" s="34"/>
      <c r="P2328" s="34">
        <v>1</v>
      </c>
      <c r="Q2328" s="34">
        <f>115.2+28.8</f>
        <v>144</v>
      </c>
      <c r="R2328" s="34"/>
      <c r="S2328" s="34"/>
      <c r="T2328" s="34"/>
      <c r="U2328" s="34"/>
      <c r="V2328" s="34"/>
      <c r="W2328" s="34"/>
      <c r="X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>
        <v>1</v>
      </c>
      <c r="AO2328" s="34">
        <v>1440</v>
      </c>
      <c r="AP2328" s="293">
        <f>MAX(K2328,M2328,O2328,Q2328,S2328,U2328,W2328,Y2328,AA2328,AC2328,AE2328,AG2328,AI2328,AK2328,AM2328,AO2328)*VLOOKUP(I2328,'5.- Instrumental'!$B$6:$O$303,14,FALSE)</f>
        <v>3.0037878787878789</v>
      </c>
      <c r="AQ2328" s="356">
        <f>VLOOKUP(C2328,'6.- Insumos'!$B$5:$K$2417,10,FALSE)</f>
        <v>116.78704999999999</v>
      </c>
      <c r="AR2328" s="293">
        <f t="shared" si="119"/>
        <v>119.79083787878787</v>
      </c>
      <c r="AS2328" s="293">
        <f t="shared" si="121"/>
        <v>119.79083787878787</v>
      </c>
    </row>
    <row r="2329" spans="2:45" ht="63.75">
      <c r="B2329" s="52">
        <v>2323</v>
      </c>
      <c r="C2329" s="334">
        <v>99324</v>
      </c>
      <c r="D2329" s="81" t="s">
        <v>4515</v>
      </c>
      <c r="E2329" s="55" t="s">
        <v>774</v>
      </c>
      <c r="F2329" s="365" t="s">
        <v>3496</v>
      </c>
      <c r="G2329" s="360" t="s">
        <v>4422</v>
      </c>
      <c r="H2329" s="54" t="s">
        <v>4422</v>
      </c>
      <c r="I2329" s="54" t="s">
        <v>4422</v>
      </c>
      <c r="J2329" s="34">
        <v>1</v>
      </c>
      <c r="K2329" s="34">
        <f>30+60</f>
        <v>90</v>
      </c>
      <c r="L2329" s="34"/>
      <c r="M2329" s="34"/>
      <c r="N2329" s="34"/>
      <c r="O2329" s="34"/>
      <c r="P2329" s="34"/>
      <c r="Q2329" s="34"/>
      <c r="R2329" s="34"/>
      <c r="S2329" s="34"/>
      <c r="T2329" s="34"/>
      <c r="U2329" s="34"/>
      <c r="V2329" s="34"/>
      <c r="W2329" s="34"/>
      <c r="X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>
        <v>1</v>
      </c>
      <c r="AO2329" s="34">
        <f>30+60</f>
        <v>90</v>
      </c>
      <c r="AP2329" s="293">
        <f>MAX(K2329,M2329,O2329,Q2329,S2329,U2329,W2329,Y2329,AA2329,AC2329,AE2329,AG2329,AI2329,AK2329,AM2329,AO2329)*VLOOKUP(I2329,'5.- Instrumental'!$B$6:$O$303,14,FALSE)</f>
        <v>0</v>
      </c>
      <c r="AQ2329" s="356">
        <f>VLOOKUP(C2329,'6.- Insumos'!$B$5:$K$2417,10,FALSE)</f>
        <v>1.4520000000000002</v>
      </c>
      <c r="AR2329" s="293">
        <f t="shared" si="119"/>
        <v>1.4520000000000002</v>
      </c>
      <c r="AS2329" s="293">
        <f t="shared" si="121"/>
        <v>1.4520000000000002</v>
      </c>
    </row>
    <row r="2330" spans="2:45" ht="25.5">
      <c r="B2330" s="52">
        <v>2324</v>
      </c>
      <c r="C2330" s="334">
        <v>99342</v>
      </c>
      <c r="D2330" s="81" t="s">
        <v>4103</v>
      </c>
      <c r="E2330" s="55" t="s">
        <v>774</v>
      </c>
      <c r="F2330" s="365" t="s">
        <v>3496</v>
      </c>
      <c r="G2330" s="360" t="s">
        <v>4422</v>
      </c>
      <c r="H2330" s="54" t="s">
        <v>4422</v>
      </c>
      <c r="I2330" s="54" t="s">
        <v>4422</v>
      </c>
      <c r="J2330" s="34">
        <v>1</v>
      </c>
      <c r="K2330" s="34">
        <f>30+60</f>
        <v>90</v>
      </c>
      <c r="L2330" s="34"/>
      <c r="M2330" s="34"/>
      <c r="N2330" s="34"/>
      <c r="O2330" s="34"/>
      <c r="P2330" s="34"/>
      <c r="Q2330" s="34"/>
      <c r="R2330" s="34"/>
      <c r="S2330" s="34"/>
      <c r="T2330" s="34"/>
      <c r="U2330" s="34"/>
      <c r="V2330" s="34"/>
      <c r="W2330" s="34"/>
      <c r="X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>
        <v>1</v>
      </c>
      <c r="AO2330" s="34">
        <f>30+60</f>
        <v>90</v>
      </c>
      <c r="AP2330" s="293">
        <f>MAX(K2330,M2330,O2330,Q2330,S2330,U2330,W2330,Y2330,AA2330,AC2330,AE2330,AG2330,AI2330,AK2330,AM2330,AO2330)*VLOOKUP(I2330,'5.- Instrumental'!$B$6:$O$303,14,FALSE)</f>
        <v>0</v>
      </c>
      <c r="AQ2330" s="356">
        <f>VLOOKUP(C2330,'6.- Insumos'!$B$5:$K$2417,10,FALSE)</f>
        <v>1.4520000000000002</v>
      </c>
      <c r="AR2330" s="293">
        <f t="shared" si="119"/>
        <v>1.4520000000000002</v>
      </c>
      <c r="AS2330" s="293">
        <f t="shared" si="121"/>
        <v>1.4520000000000002</v>
      </c>
    </row>
    <row r="2331" spans="2:45" ht="25.5">
      <c r="B2331" s="52">
        <v>2325</v>
      </c>
      <c r="C2331" s="334">
        <v>99344</v>
      </c>
      <c r="D2331" s="81" t="s">
        <v>4104</v>
      </c>
      <c r="E2331" s="55" t="s">
        <v>774</v>
      </c>
      <c r="F2331" s="365" t="s">
        <v>3496</v>
      </c>
      <c r="G2331" s="360" t="s">
        <v>4422</v>
      </c>
      <c r="H2331" s="54" t="s">
        <v>4422</v>
      </c>
      <c r="I2331" s="54" t="s">
        <v>4422</v>
      </c>
      <c r="J2331" s="34">
        <v>1</v>
      </c>
      <c r="K2331" s="34">
        <f>30+60</f>
        <v>90</v>
      </c>
      <c r="L2331" s="34"/>
      <c r="M2331" s="34"/>
      <c r="N2331" s="34"/>
      <c r="O2331" s="34"/>
      <c r="P2331" s="34">
        <v>1</v>
      </c>
      <c r="Q2331" s="34">
        <f>30+60</f>
        <v>90</v>
      </c>
      <c r="R2331" s="34"/>
      <c r="S2331" s="34"/>
      <c r="T2331" s="34">
        <v>1</v>
      </c>
      <c r="U2331" s="34">
        <f>30+60</f>
        <v>90</v>
      </c>
      <c r="V2331" s="34"/>
      <c r="W2331" s="34"/>
      <c r="X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>
        <v>1</v>
      </c>
      <c r="AO2331" s="34">
        <f>30+60</f>
        <v>90</v>
      </c>
      <c r="AP2331" s="293">
        <f>MAX(K2331,M2331,O2331,Q2331,S2331,U2331,W2331,Y2331,AA2331,AC2331,AE2331,AG2331,AI2331,AK2331,AM2331,AO2331)*VLOOKUP(I2331,'5.- Instrumental'!$B$6:$O$303,14,FALSE)</f>
        <v>0</v>
      </c>
      <c r="AQ2331" s="356">
        <f>VLOOKUP(C2331,'6.- Insumos'!$B$5:$K$2417,10,FALSE)</f>
        <v>1.4520000000000002</v>
      </c>
      <c r="AR2331" s="293">
        <f t="shared" si="119"/>
        <v>1.4520000000000002</v>
      </c>
      <c r="AS2331" s="293">
        <f t="shared" si="121"/>
        <v>1.4520000000000002</v>
      </c>
    </row>
    <row r="2332" spans="2:45" ht="89.25">
      <c r="B2332" s="52">
        <v>2326</v>
      </c>
      <c r="C2332" s="334">
        <v>99366</v>
      </c>
      <c r="D2332" s="81" t="s">
        <v>4516</v>
      </c>
      <c r="E2332" s="55" t="s">
        <v>3560</v>
      </c>
      <c r="F2332" s="55" t="s">
        <v>4839</v>
      </c>
      <c r="G2332" s="360" t="s">
        <v>4422</v>
      </c>
      <c r="H2332" s="54" t="s">
        <v>4422</v>
      </c>
      <c r="I2332" s="54" t="s">
        <v>4422</v>
      </c>
      <c r="J2332" s="34">
        <v>1</v>
      </c>
      <c r="K2332" s="34">
        <v>60</v>
      </c>
      <c r="L2332" s="34"/>
      <c r="M2332" s="34"/>
      <c r="N2332" s="34"/>
      <c r="O2332" s="34"/>
      <c r="P2332" s="34">
        <v>1</v>
      </c>
      <c r="Q2332" s="34">
        <v>60</v>
      </c>
      <c r="R2332" s="34"/>
      <c r="S2332" s="34"/>
      <c r="T2332" s="34">
        <v>1</v>
      </c>
      <c r="U2332" s="34">
        <v>60</v>
      </c>
      <c r="V2332" s="34"/>
      <c r="W2332" s="34"/>
      <c r="X2332" s="34"/>
      <c r="Y2332" s="34"/>
      <c r="Z2332" s="34"/>
      <c r="AA2332" s="34"/>
      <c r="AB2332" s="34">
        <v>1</v>
      </c>
      <c r="AC2332" s="34">
        <v>60</v>
      </c>
      <c r="AD2332" s="34"/>
      <c r="AE2332" s="34"/>
      <c r="AF2332" s="34">
        <v>1</v>
      </c>
      <c r="AG2332" s="34">
        <v>60</v>
      </c>
      <c r="AH2332" s="34"/>
      <c r="AI2332" s="34"/>
      <c r="AJ2332" s="34"/>
      <c r="AK2332" s="34"/>
      <c r="AL2332" s="34"/>
      <c r="AM2332" s="34"/>
      <c r="AN2332" s="34"/>
      <c r="AO2332" s="34"/>
      <c r="AP2332" s="293">
        <f>MAX(K2332,M2332,O2332,Q2332,S2332,U2332,W2332,Y2332,AA2332,AC2332,AE2332,AG2332,AI2332,AK2332,AM2332,AO2332)*VLOOKUP(I2332,'5.- Instrumental'!$B$6:$O$303,14,FALSE)</f>
        <v>0</v>
      </c>
      <c r="AQ2332" s="356">
        <f>VLOOKUP(C2332,'6.- Insumos'!$B$5:$K$2417,10,FALSE)</f>
        <v>1.4520000000000002</v>
      </c>
      <c r="AR2332" s="293">
        <f t="shared" si="119"/>
        <v>1.4520000000000002</v>
      </c>
      <c r="AS2332" s="293">
        <f t="shared" si="121"/>
        <v>1.4520000000000002</v>
      </c>
    </row>
    <row r="2333" spans="2:45" ht="89.25">
      <c r="B2333" s="52">
        <v>2327</v>
      </c>
      <c r="C2333" s="334">
        <v>99367</v>
      </c>
      <c r="D2333" s="81" t="s">
        <v>4517</v>
      </c>
      <c r="E2333" s="55" t="s">
        <v>3560</v>
      </c>
      <c r="F2333" s="55" t="s">
        <v>4839</v>
      </c>
      <c r="G2333" s="360" t="s">
        <v>4422</v>
      </c>
      <c r="H2333" s="54" t="s">
        <v>4422</v>
      </c>
      <c r="I2333" s="54" t="s">
        <v>4422</v>
      </c>
      <c r="J2333" s="34">
        <v>1</v>
      </c>
      <c r="K2333" s="34">
        <v>30</v>
      </c>
      <c r="L2333" s="34"/>
      <c r="M2333" s="34"/>
      <c r="N2333" s="34"/>
      <c r="O2333" s="34"/>
      <c r="P2333" s="34">
        <v>1</v>
      </c>
      <c r="Q2333" s="34">
        <v>30</v>
      </c>
      <c r="R2333" s="34"/>
      <c r="S2333" s="34"/>
      <c r="T2333" s="34">
        <v>1</v>
      </c>
      <c r="U2333" s="34">
        <v>30</v>
      </c>
      <c r="V2333" s="34"/>
      <c r="W2333" s="34"/>
      <c r="X2333" s="34"/>
      <c r="Y2333" s="34"/>
      <c r="Z2333" s="34"/>
      <c r="AA2333" s="34"/>
      <c r="AB2333" s="34">
        <v>1</v>
      </c>
      <c r="AC2333" s="34">
        <v>30</v>
      </c>
      <c r="AD2333" s="34"/>
      <c r="AE2333" s="34"/>
      <c r="AF2333" s="34">
        <v>1</v>
      </c>
      <c r="AG2333" s="34">
        <v>30</v>
      </c>
      <c r="AH2333" s="34"/>
      <c r="AI2333" s="34"/>
      <c r="AJ2333" s="34"/>
      <c r="AK2333" s="34"/>
      <c r="AL2333" s="34"/>
      <c r="AM2333" s="34"/>
      <c r="AN2333" s="34"/>
      <c r="AO2333" s="34"/>
      <c r="AP2333" s="293">
        <f>MAX(K2333,M2333,O2333,Q2333,S2333,U2333,W2333,Y2333,AA2333,AC2333,AE2333,AG2333,AI2333,AK2333,AM2333,AO2333)*VLOOKUP(I2333,'5.- Instrumental'!$B$6:$O$303,14,FALSE)</f>
        <v>0</v>
      </c>
      <c r="AQ2333" s="356">
        <f>VLOOKUP(C2333,'6.- Insumos'!$B$5:$K$2417,10,FALSE)</f>
        <v>1.4520000000000002</v>
      </c>
      <c r="AR2333" s="293">
        <f t="shared" si="119"/>
        <v>1.4520000000000002</v>
      </c>
      <c r="AS2333" s="293">
        <f t="shared" si="121"/>
        <v>1.4520000000000002</v>
      </c>
    </row>
    <row r="2334" spans="2:45" ht="25.5">
      <c r="B2334" s="52">
        <v>2328</v>
      </c>
      <c r="C2334" s="334">
        <v>99382</v>
      </c>
      <c r="D2334" s="81" t="s">
        <v>3278</v>
      </c>
      <c r="E2334" s="55" t="s">
        <v>774</v>
      </c>
      <c r="F2334" s="365" t="s">
        <v>4553</v>
      </c>
      <c r="G2334" s="360" t="s">
        <v>4422</v>
      </c>
      <c r="H2334" s="54" t="s">
        <v>4422</v>
      </c>
      <c r="I2334" s="54" t="s">
        <v>4422</v>
      </c>
      <c r="J2334" s="34"/>
      <c r="K2334" s="34"/>
      <c r="L2334" s="34"/>
      <c r="M2334" s="34"/>
      <c r="N2334" s="34"/>
      <c r="O2334" s="34"/>
      <c r="P2334" s="34">
        <v>1</v>
      </c>
      <c r="Q2334" s="34">
        <v>15</v>
      </c>
      <c r="R2334" s="34"/>
      <c r="S2334" s="34"/>
      <c r="T2334" s="34"/>
      <c r="U2334" s="34"/>
      <c r="V2334" s="34"/>
      <c r="W2334" s="34"/>
      <c r="X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>
        <v>1</v>
      </c>
      <c r="AO2334" s="34">
        <v>5</v>
      </c>
      <c r="AP2334" s="293">
        <f>MAX(K2334,M2334,O2334,Q2334,S2334,U2334,W2334,Y2334,AA2334,AC2334,AE2334,AG2334,AI2334,AK2334,AM2334,AO2334)*VLOOKUP(I2334,'5.- Instrumental'!$B$6:$O$303,14,FALSE)</f>
        <v>0</v>
      </c>
      <c r="AQ2334" s="356">
        <f>VLOOKUP(C2334,'6.- Insumos'!$B$5:$K$2417,10,FALSE)</f>
        <v>1.4520000000000002</v>
      </c>
      <c r="AR2334" s="293">
        <f t="shared" si="119"/>
        <v>1.4520000000000002</v>
      </c>
      <c r="AS2334" s="293">
        <f t="shared" si="121"/>
        <v>1.4520000000000002</v>
      </c>
    </row>
    <row r="2335" spans="2:45" ht="25.5">
      <c r="B2335" s="52">
        <v>2329</v>
      </c>
      <c r="C2335" s="334">
        <v>99384</v>
      </c>
      <c r="D2335" s="81" t="s">
        <v>4344</v>
      </c>
      <c r="E2335" s="55" t="s">
        <v>774</v>
      </c>
      <c r="F2335" s="365" t="s">
        <v>4553</v>
      </c>
      <c r="G2335" s="360" t="s">
        <v>4422</v>
      </c>
      <c r="H2335" s="54" t="s">
        <v>4422</v>
      </c>
      <c r="I2335" s="54" t="s">
        <v>4422</v>
      </c>
      <c r="J2335" s="34"/>
      <c r="K2335" s="34"/>
      <c r="L2335" s="34"/>
      <c r="M2335" s="34"/>
      <c r="N2335" s="34"/>
      <c r="O2335" s="34"/>
      <c r="P2335" s="34">
        <v>1</v>
      </c>
      <c r="Q2335" s="34">
        <v>15</v>
      </c>
      <c r="R2335" s="34"/>
      <c r="S2335" s="34"/>
      <c r="T2335" s="34"/>
      <c r="U2335" s="34"/>
      <c r="V2335" s="34"/>
      <c r="W2335" s="34"/>
      <c r="X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>
        <v>1</v>
      </c>
      <c r="AO2335" s="34">
        <v>5</v>
      </c>
      <c r="AP2335" s="293">
        <f>MAX(K2335,M2335,O2335,Q2335,S2335,U2335,W2335,Y2335,AA2335,AC2335,AE2335,AG2335,AI2335,AK2335,AM2335,AO2335)*VLOOKUP(I2335,'5.- Instrumental'!$B$6:$O$303,14,FALSE)</f>
        <v>0</v>
      </c>
      <c r="AQ2335" s="356">
        <f>VLOOKUP(C2335,'6.- Insumos'!$B$5:$K$2417,10,FALSE)</f>
        <v>1.4520000000000002</v>
      </c>
      <c r="AR2335" s="293">
        <f t="shared" si="119"/>
        <v>1.4520000000000002</v>
      </c>
      <c r="AS2335" s="293">
        <f t="shared" si="121"/>
        <v>1.4520000000000002</v>
      </c>
    </row>
    <row r="2336" spans="2:45" ht="25.5">
      <c r="B2336" s="52">
        <v>2330</v>
      </c>
      <c r="C2336" s="334">
        <v>99401</v>
      </c>
      <c r="D2336" s="81" t="s">
        <v>4345</v>
      </c>
      <c r="E2336" s="55" t="s">
        <v>774</v>
      </c>
      <c r="F2336" s="365" t="s">
        <v>4553</v>
      </c>
      <c r="G2336" s="360" t="s">
        <v>4422</v>
      </c>
      <c r="H2336" s="54" t="s">
        <v>4422</v>
      </c>
      <c r="I2336" s="54" t="s">
        <v>4422</v>
      </c>
      <c r="J2336" s="34"/>
      <c r="K2336" s="34"/>
      <c r="L2336" s="34"/>
      <c r="M2336" s="34"/>
      <c r="N2336" s="34"/>
      <c r="O2336" s="34"/>
      <c r="P2336" s="34">
        <v>1</v>
      </c>
      <c r="Q2336" s="34">
        <v>15</v>
      </c>
      <c r="R2336" s="34"/>
      <c r="S2336" s="34"/>
      <c r="T2336" s="34"/>
      <c r="U2336" s="34"/>
      <c r="V2336" s="34"/>
      <c r="W2336" s="34"/>
      <c r="X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>
        <v>1</v>
      </c>
      <c r="AO2336" s="34">
        <v>5</v>
      </c>
      <c r="AP2336" s="293">
        <f>MAX(K2336,M2336,O2336,Q2336,S2336,U2336,W2336,Y2336,AA2336,AC2336,AE2336,AG2336,AI2336,AK2336,AM2336,AO2336)*VLOOKUP(I2336,'5.- Instrumental'!$B$6:$O$303,14,FALSE)</f>
        <v>0</v>
      </c>
      <c r="AQ2336" s="356">
        <f>VLOOKUP(C2336,'6.- Insumos'!$B$5:$K$2417,10,FALSE)</f>
        <v>1.4520000000000002</v>
      </c>
      <c r="AR2336" s="293">
        <f t="shared" si="119"/>
        <v>1.4520000000000002</v>
      </c>
      <c r="AS2336" s="293">
        <f t="shared" si="121"/>
        <v>1.4520000000000002</v>
      </c>
    </row>
    <row r="2337" spans="2:45" ht="25.5">
      <c r="B2337" s="52">
        <v>2331</v>
      </c>
      <c r="C2337" s="334">
        <v>99402</v>
      </c>
      <c r="D2337" s="81" t="s">
        <v>4346</v>
      </c>
      <c r="E2337" s="55" t="s">
        <v>857</v>
      </c>
      <c r="F2337" s="365" t="s">
        <v>858</v>
      </c>
      <c r="G2337" s="360" t="s">
        <v>4422</v>
      </c>
      <c r="H2337" s="54" t="s">
        <v>4422</v>
      </c>
      <c r="I2337" s="54" t="s">
        <v>4422</v>
      </c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4"/>
      <c r="V2337" s="34">
        <v>1</v>
      </c>
      <c r="W2337" s="34">
        <v>15</v>
      </c>
      <c r="X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>
        <v>1</v>
      </c>
      <c r="AO2337" s="34">
        <v>5</v>
      </c>
      <c r="AP2337" s="293">
        <f>MAX(K2337,M2337,O2337,Q2337,S2337,U2337,W2337,Y2337,AA2337,AC2337,AE2337,AG2337,AI2337,AK2337,AM2337,AO2337)*VLOOKUP(I2337,'5.- Instrumental'!$B$6:$O$303,14,FALSE)</f>
        <v>0</v>
      </c>
      <c r="AQ2337" s="356">
        <f>VLOOKUP(C2337,'6.- Insumos'!$B$5:$K$2417,10,FALSE)</f>
        <v>1.4520000000000002</v>
      </c>
      <c r="AR2337" s="293">
        <f t="shared" si="119"/>
        <v>1.4520000000000002</v>
      </c>
      <c r="AS2337" s="293">
        <f t="shared" si="121"/>
        <v>1.4520000000000002</v>
      </c>
    </row>
    <row r="2338" spans="2:45" ht="25.5">
      <c r="B2338" s="52">
        <v>2332</v>
      </c>
      <c r="C2338" s="334">
        <v>99403</v>
      </c>
      <c r="D2338" s="81" t="s">
        <v>4347</v>
      </c>
      <c r="E2338" s="55" t="s">
        <v>776</v>
      </c>
      <c r="F2338" s="365" t="s">
        <v>4064</v>
      </c>
      <c r="G2338" s="360" t="s">
        <v>4422</v>
      </c>
      <c r="H2338" s="54" t="s">
        <v>4422</v>
      </c>
      <c r="I2338" s="54" t="s">
        <v>4422</v>
      </c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4"/>
      <c r="V2338" s="34"/>
      <c r="W2338" s="34"/>
      <c r="X2338" s="34"/>
      <c r="Y2338" s="34"/>
      <c r="Z2338" s="34"/>
      <c r="AA2338" s="34"/>
      <c r="AB2338" s="34"/>
      <c r="AC2338" s="34"/>
      <c r="AD2338" s="34">
        <v>1</v>
      </c>
      <c r="AE2338" s="34">
        <v>15</v>
      </c>
      <c r="AF2338" s="34"/>
      <c r="AG2338" s="34"/>
      <c r="AH2338" s="34"/>
      <c r="AI2338" s="34"/>
      <c r="AJ2338" s="34"/>
      <c r="AK2338" s="34"/>
      <c r="AL2338" s="34"/>
      <c r="AM2338" s="34"/>
      <c r="AN2338" s="34">
        <v>1</v>
      </c>
      <c r="AO2338" s="34">
        <v>5</v>
      </c>
      <c r="AP2338" s="293">
        <f>MAX(K2338,M2338,O2338,Q2338,S2338,U2338,W2338,Y2338,AA2338,AC2338,AE2338,AG2338,AI2338,AK2338,AM2338,AO2338)*VLOOKUP(I2338,'5.- Instrumental'!$B$6:$O$303,14,FALSE)</f>
        <v>0</v>
      </c>
      <c r="AQ2338" s="356">
        <f>VLOOKUP(C2338,'6.- Insumos'!$B$5:$K$2417,10,FALSE)</f>
        <v>1.4520000000000002</v>
      </c>
      <c r="AR2338" s="293">
        <f t="shared" ref="AR2338:AR2391" si="122">AP2338+AQ2338</f>
        <v>1.4520000000000002</v>
      </c>
      <c r="AS2338" s="293">
        <f t="shared" si="121"/>
        <v>1.4520000000000002</v>
      </c>
    </row>
    <row r="2339" spans="2:45" ht="25.5">
      <c r="B2339" s="52">
        <v>2333</v>
      </c>
      <c r="C2339" s="334">
        <v>99404</v>
      </c>
      <c r="D2339" s="81" t="s">
        <v>4105</v>
      </c>
      <c r="E2339" s="55" t="s">
        <v>3560</v>
      </c>
      <c r="F2339" s="55" t="s">
        <v>4839</v>
      </c>
      <c r="G2339" s="360" t="s">
        <v>4422</v>
      </c>
      <c r="H2339" s="54" t="s">
        <v>4422</v>
      </c>
      <c r="I2339" s="54" t="s">
        <v>4422</v>
      </c>
      <c r="J2339" s="34">
        <v>1</v>
      </c>
      <c r="K2339" s="34">
        <v>15</v>
      </c>
      <c r="L2339" s="34"/>
      <c r="M2339" s="34"/>
      <c r="N2339" s="34"/>
      <c r="O2339" s="34"/>
      <c r="P2339" s="34">
        <v>1</v>
      </c>
      <c r="Q2339" s="34">
        <v>10</v>
      </c>
      <c r="R2339" s="34"/>
      <c r="S2339" s="34"/>
      <c r="T2339" s="34">
        <v>1</v>
      </c>
      <c r="U2339" s="34">
        <v>10</v>
      </c>
      <c r="V2339" s="34"/>
      <c r="W2339" s="34"/>
      <c r="X2339" s="34"/>
      <c r="Y2339" s="34"/>
      <c r="Z2339" s="34"/>
      <c r="AA2339" s="34"/>
      <c r="AB2339" s="34"/>
      <c r="AC2339" s="34"/>
      <c r="AD2339" s="34">
        <v>1</v>
      </c>
      <c r="AE2339" s="34">
        <v>10</v>
      </c>
      <c r="AF2339" s="34"/>
      <c r="AG2339" s="34"/>
      <c r="AH2339" s="34"/>
      <c r="AI2339" s="34"/>
      <c r="AJ2339" s="34"/>
      <c r="AK2339" s="34"/>
      <c r="AL2339" s="34"/>
      <c r="AM2339" s="34"/>
      <c r="AN2339" s="34">
        <v>1</v>
      </c>
      <c r="AO2339" s="34">
        <v>5</v>
      </c>
      <c r="AP2339" s="293">
        <f>MAX(K2339,M2339,O2339,Q2339,S2339,U2339,W2339,Y2339,AA2339,AC2339,AE2339,AG2339,AI2339,AK2339,AM2339,AO2339)*VLOOKUP(I2339,'5.- Instrumental'!$B$6:$O$303,14,FALSE)</f>
        <v>0</v>
      </c>
      <c r="AQ2339" s="356">
        <f>VLOOKUP(C2339,'6.- Insumos'!$B$5:$K$2417,10,FALSE)</f>
        <v>1.4520000000000002</v>
      </c>
      <c r="AR2339" s="293">
        <f t="shared" si="122"/>
        <v>1.4520000000000002</v>
      </c>
      <c r="AS2339" s="293">
        <f t="shared" si="121"/>
        <v>1.4520000000000002</v>
      </c>
    </row>
    <row r="2340" spans="2:45" ht="25.5">
      <c r="B2340" s="52">
        <v>2334</v>
      </c>
      <c r="C2340" s="334">
        <v>99411</v>
      </c>
      <c r="D2340" s="81" t="s">
        <v>4348</v>
      </c>
      <c r="E2340" s="55" t="s">
        <v>774</v>
      </c>
      <c r="F2340" s="365" t="s">
        <v>4553</v>
      </c>
      <c r="G2340" s="360" t="s">
        <v>4422</v>
      </c>
      <c r="H2340" s="54" t="s">
        <v>4422</v>
      </c>
      <c r="I2340" s="54" t="s">
        <v>4422</v>
      </c>
      <c r="J2340" s="34"/>
      <c r="K2340" s="34"/>
      <c r="L2340" s="34"/>
      <c r="M2340" s="34"/>
      <c r="N2340" s="34"/>
      <c r="O2340" s="34"/>
      <c r="P2340" s="34">
        <v>1</v>
      </c>
      <c r="Q2340" s="34">
        <v>30</v>
      </c>
      <c r="R2340" s="34"/>
      <c r="S2340" s="34"/>
      <c r="T2340" s="34"/>
      <c r="U2340" s="34"/>
      <c r="V2340" s="34"/>
      <c r="W2340" s="34"/>
      <c r="X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>
        <v>1</v>
      </c>
      <c r="AO2340" s="34">
        <v>10</v>
      </c>
      <c r="AP2340" s="293">
        <f>MAX(K2340,M2340,O2340,Q2340,S2340,U2340,W2340,Y2340,AA2340,AC2340,AE2340,AG2340,AI2340,AK2340,AM2340,AO2340)*VLOOKUP(I2340,'5.- Instrumental'!$B$6:$O$303,14,FALSE)</f>
        <v>0</v>
      </c>
      <c r="AQ2340" s="356">
        <f>VLOOKUP(C2340,'6.- Insumos'!$B$5:$K$2417,10,FALSE)</f>
        <v>1.4520000000000002</v>
      </c>
      <c r="AR2340" s="293">
        <f t="shared" si="122"/>
        <v>1.4520000000000002</v>
      </c>
      <c r="AS2340" s="293">
        <f t="shared" si="121"/>
        <v>1.4520000000000002</v>
      </c>
    </row>
    <row r="2341" spans="2:45" ht="25.5">
      <c r="B2341" s="52">
        <v>2335</v>
      </c>
      <c r="C2341" s="334">
        <v>99412</v>
      </c>
      <c r="D2341" s="81" t="s">
        <v>4349</v>
      </c>
      <c r="E2341" s="55" t="s">
        <v>857</v>
      </c>
      <c r="F2341" s="365" t="s">
        <v>858</v>
      </c>
      <c r="G2341" s="360" t="s">
        <v>4422</v>
      </c>
      <c r="H2341" s="54" t="s">
        <v>4422</v>
      </c>
      <c r="I2341" s="54" t="s">
        <v>4422</v>
      </c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4"/>
      <c r="V2341" s="34">
        <v>1</v>
      </c>
      <c r="W2341" s="34">
        <v>60</v>
      </c>
      <c r="X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>
        <v>1</v>
      </c>
      <c r="AO2341" s="34">
        <v>30</v>
      </c>
      <c r="AP2341" s="293">
        <f>MAX(K2341,M2341,O2341,Q2341,S2341,U2341,W2341,Y2341,AA2341,AC2341,AE2341,AG2341,AI2341,AK2341,AM2341,AO2341)*VLOOKUP(I2341,'5.- Instrumental'!$B$6:$O$303,14,FALSE)</f>
        <v>0</v>
      </c>
      <c r="AQ2341" s="356">
        <f>VLOOKUP(C2341,'6.- Insumos'!$B$5:$K$2417,10,FALSE)</f>
        <v>1.4520000000000002</v>
      </c>
      <c r="AR2341" s="293">
        <f t="shared" si="122"/>
        <v>1.4520000000000002</v>
      </c>
      <c r="AS2341" s="293">
        <f t="shared" si="121"/>
        <v>1.4520000000000002</v>
      </c>
    </row>
    <row r="2342" spans="2:45" ht="25.5">
      <c r="B2342" s="52">
        <v>2336</v>
      </c>
      <c r="C2342" s="334">
        <v>99460</v>
      </c>
      <c r="D2342" s="81" t="s">
        <v>4106</v>
      </c>
      <c r="E2342" s="55" t="s">
        <v>1803</v>
      </c>
      <c r="F2342" s="369" t="s">
        <v>3565</v>
      </c>
      <c r="G2342" s="40" t="s">
        <v>2264</v>
      </c>
      <c r="H2342" s="54" t="s">
        <v>4422</v>
      </c>
      <c r="I2342" s="369" t="s">
        <v>3293</v>
      </c>
      <c r="J2342" s="34">
        <v>1</v>
      </c>
      <c r="K2342" s="34">
        <v>20</v>
      </c>
      <c r="L2342" s="34"/>
      <c r="M2342" s="34"/>
      <c r="N2342" s="34"/>
      <c r="O2342" s="34"/>
      <c r="P2342" s="34">
        <v>1</v>
      </c>
      <c r="Q2342" s="34">
        <v>10</v>
      </c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>
        <v>1</v>
      </c>
      <c r="AO2342" s="34">
        <v>20</v>
      </c>
      <c r="AP2342" s="293">
        <f>MAX(K2342,M2342,O2342,Q2342,S2342,U2342,W2342,Y2342,AA2342,AC2342,AE2342,AG2342,AI2342,AK2342,AM2342,AO2342)*VLOOKUP(I2342,'5.- Instrumental'!$B$6:$O$303,14,FALSE)</f>
        <v>4.17192760942761E-2</v>
      </c>
      <c r="AQ2342" s="356">
        <f>VLOOKUP(C2342,'6.- Insumos'!$B$5:$K$2417,10,FALSE)</f>
        <v>2.9198499999999998</v>
      </c>
      <c r="AR2342" s="293">
        <f t="shared" si="122"/>
        <v>2.9615692760942758</v>
      </c>
      <c r="AS2342" s="293">
        <f t="shared" si="121"/>
        <v>2.9615692760942758</v>
      </c>
    </row>
    <row r="2343" spans="2:45" ht="38.25">
      <c r="B2343" s="52">
        <v>2337</v>
      </c>
      <c r="C2343" s="334">
        <v>99509</v>
      </c>
      <c r="D2343" s="81" t="s">
        <v>2221</v>
      </c>
      <c r="E2343" s="55" t="s">
        <v>774</v>
      </c>
      <c r="F2343" s="365" t="s">
        <v>3496</v>
      </c>
      <c r="G2343" s="360" t="s">
        <v>4422</v>
      </c>
      <c r="H2343" s="54" t="s">
        <v>4422</v>
      </c>
      <c r="I2343" s="54" t="s">
        <v>4422</v>
      </c>
      <c r="J2343" s="34">
        <v>1</v>
      </c>
      <c r="K2343" s="34">
        <f>30+60</f>
        <v>90</v>
      </c>
      <c r="L2343" s="34"/>
      <c r="M2343" s="34"/>
      <c r="N2343" s="34"/>
      <c r="O2343" s="34"/>
      <c r="P2343" s="34"/>
      <c r="Q2343" s="34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>
        <v>1</v>
      </c>
      <c r="AO2343" s="34">
        <f>30+60</f>
        <v>90</v>
      </c>
      <c r="AP2343" s="293">
        <f>MAX(K2343,M2343,O2343,Q2343,S2343,U2343,W2343,Y2343,AA2343,AC2343,AE2343,AG2343,AI2343,AK2343,AM2343,AO2343)*VLOOKUP(I2343,'5.- Instrumental'!$B$6:$O$303,14,FALSE)</f>
        <v>0</v>
      </c>
      <c r="AQ2343" s="356">
        <f>VLOOKUP(C2343,'6.- Insumos'!$B$5:$K$2417,10,FALSE)</f>
        <v>1.4520000000000002</v>
      </c>
      <c r="AR2343" s="293">
        <f t="shared" si="122"/>
        <v>1.4520000000000002</v>
      </c>
      <c r="AS2343" s="293">
        <f t="shared" si="121"/>
        <v>1.4520000000000002</v>
      </c>
    </row>
    <row r="2344" spans="2:45" ht="25.5">
      <c r="B2344" s="52">
        <v>2338</v>
      </c>
      <c r="C2344" s="334">
        <v>99510</v>
      </c>
      <c r="D2344" s="81" t="s">
        <v>2222</v>
      </c>
      <c r="E2344" s="55" t="s">
        <v>774</v>
      </c>
      <c r="F2344" s="365" t="s">
        <v>3496</v>
      </c>
      <c r="G2344" s="360" t="s">
        <v>4422</v>
      </c>
      <c r="H2344" s="54" t="s">
        <v>4422</v>
      </c>
      <c r="I2344" s="54" t="s">
        <v>4422</v>
      </c>
      <c r="J2344" s="34">
        <v>1</v>
      </c>
      <c r="K2344" s="34">
        <f>30+60</f>
        <v>90</v>
      </c>
      <c r="L2344" s="34"/>
      <c r="M2344" s="34"/>
      <c r="N2344" s="34"/>
      <c r="O2344" s="34"/>
      <c r="P2344" s="34"/>
      <c r="Q2344" s="34"/>
      <c r="R2344" s="34"/>
      <c r="S2344" s="34"/>
      <c r="T2344" s="34"/>
      <c r="U2344" s="34"/>
      <c r="V2344" s="34"/>
      <c r="W2344" s="34"/>
      <c r="X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>
        <v>1</v>
      </c>
      <c r="AO2344" s="34">
        <f>30+60</f>
        <v>90</v>
      </c>
      <c r="AP2344" s="293">
        <f>MAX(K2344,M2344,O2344,Q2344,S2344,U2344,W2344,Y2344,AA2344,AC2344,AE2344,AG2344,AI2344,AK2344,AM2344,AO2344)*VLOOKUP(I2344,'5.- Instrumental'!$B$6:$O$303,14,FALSE)</f>
        <v>0</v>
      </c>
      <c r="AQ2344" s="356">
        <f>VLOOKUP(C2344,'6.- Insumos'!$B$5:$K$2417,10,FALSE)</f>
        <v>1.4520000000000002</v>
      </c>
      <c r="AR2344" s="293">
        <f t="shared" si="122"/>
        <v>1.4520000000000002</v>
      </c>
      <c r="AS2344" s="293">
        <f t="shared" si="121"/>
        <v>1.4520000000000002</v>
      </c>
    </row>
    <row r="2345" spans="2:45" ht="25.5">
      <c r="B2345" s="52">
        <v>2339</v>
      </c>
      <c r="C2345" s="334">
        <v>95999</v>
      </c>
      <c r="D2345" s="81" t="s">
        <v>2223</v>
      </c>
      <c r="E2345" s="55" t="s">
        <v>3562</v>
      </c>
      <c r="F2345" s="55" t="s">
        <v>3565</v>
      </c>
      <c r="G2345" s="360" t="s">
        <v>4422</v>
      </c>
      <c r="H2345" s="54" t="s">
        <v>4422</v>
      </c>
      <c r="I2345" s="54" t="s">
        <v>4422</v>
      </c>
      <c r="J2345" s="34">
        <v>1</v>
      </c>
      <c r="K2345" s="34">
        <f>30+60</f>
        <v>90</v>
      </c>
      <c r="L2345" s="34"/>
      <c r="M2345" s="34"/>
      <c r="N2345" s="34"/>
      <c r="O2345" s="34"/>
      <c r="P2345" s="34"/>
      <c r="Q2345" s="34"/>
      <c r="R2345" s="34"/>
      <c r="S2345" s="34"/>
      <c r="T2345" s="34"/>
      <c r="U2345" s="34"/>
      <c r="V2345" s="34"/>
      <c r="W2345" s="34"/>
      <c r="X2345" s="34"/>
      <c r="Y2345" s="34"/>
      <c r="Z2345" s="34"/>
      <c r="AA2345" s="34"/>
      <c r="AB2345" s="34">
        <v>1</v>
      </c>
      <c r="AC2345" s="34">
        <f>30+30</f>
        <v>60</v>
      </c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>
        <v>1</v>
      </c>
      <c r="AO2345" s="34">
        <f>15+15</f>
        <v>30</v>
      </c>
      <c r="AP2345" s="293">
        <f>MAX(K2345,M2345,O2345,Q2345,S2345,U2345,W2345,Y2345,AA2345,AC2345,AE2345,AG2345,AI2345,AK2345,AM2345,AO2345)*VLOOKUP(I2345,'5.- Instrumental'!$B$6:$O$303,14,FALSE)</f>
        <v>0</v>
      </c>
      <c r="AQ2345" s="356">
        <f>VLOOKUP(C2345,'6.- Insumos'!$B$5:$K$2417,10,FALSE)</f>
        <v>2.9198499999999998</v>
      </c>
      <c r="AR2345" s="293">
        <f t="shared" si="122"/>
        <v>2.9198499999999998</v>
      </c>
      <c r="AS2345" s="293">
        <f t="shared" si="121"/>
        <v>2.9198499999999998</v>
      </c>
    </row>
    <row r="2346" spans="2:45" ht="38.25">
      <c r="B2346" s="52">
        <v>2340</v>
      </c>
      <c r="C2346" s="334" t="s">
        <v>4350</v>
      </c>
      <c r="D2346" s="81" t="s">
        <v>4107</v>
      </c>
      <c r="E2346" s="55" t="s">
        <v>4359</v>
      </c>
      <c r="F2346" s="369" t="s">
        <v>4360</v>
      </c>
      <c r="G2346" s="360" t="s">
        <v>4422</v>
      </c>
      <c r="H2346" s="54" t="s">
        <v>4422</v>
      </c>
      <c r="I2346" s="369" t="s">
        <v>3303</v>
      </c>
      <c r="J2346" s="34"/>
      <c r="K2346" s="34"/>
      <c r="L2346" s="34"/>
      <c r="M2346" s="34"/>
      <c r="N2346" s="34">
        <v>1</v>
      </c>
      <c r="O2346" s="34">
        <v>15</v>
      </c>
      <c r="P2346" s="34"/>
      <c r="Q2346" s="34"/>
      <c r="R2346" s="34"/>
      <c r="S2346" s="34"/>
      <c r="T2346" s="34"/>
      <c r="U2346" s="34"/>
      <c r="V2346" s="34"/>
      <c r="W2346" s="34"/>
      <c r="X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>
        <v>1</v>
      </c>
      <c r="AO2346" s="34">
        <f>+O2346+5</f>
        <v>20</v>
      </c>
      <c r="AP2346" s="293">
        <f>MAX(K2346,M2346,O2346,Q2346,S2346,U2346,W2346,Y2346,AA2346,AC2346,AE2346,AG2346,AI2346,AK2346,AM2346,AO2346)*VLOOKUP(I2346,'5.- Instrumental'!$B$6:$O$303,14,FALSE)</f>
        <v>0.22295875420875422</v>
      </c>
      <c r="AQ2346" s="356">
        <f>VLOOKUP(C2346,'6.- Insumos'!$B$5:$K$2417,10,FALSE)</f>
        <v>6.633</v>
      </c>
      <c r="AR2346" s="293">
        <f t="shared" si="122"/>
        <v>6.8559587542087543</v>
      </c>
      <c r="AS2346" s="293">
        <f t="shared" si="121"/>
        <v>6.8559587542087543</v>
      </c>
    </row>
    <row r="2347" spans="2:45" ht="38.25">
      <c r="B2347" s="52">
        <v>2341</v>
      </c>
      <c r="C2347" s="334" t="s">
        <v>4351</v>
      </c>
      <c r="D2347" s="361" t="s">
        <v>4108</v>
      </c>
      <c r="E2347" s="55" t="s">
        <v>4359</v>
      </c>
      <c r="F2347" s="369" t="s">
        <v>4360</v>
      </c>
      <c r="G2347" s="360" t="s">
        <v>4422</v>
      </c>
      <c r="H2347" s="54" t="s">
        <v>4422</v>
      </c>
      <c r="I2347" s="369" t="s">
        <v>3303</v>
      </c>
      <c r="J2347" s="34"/>
      <c r="K2347" s="34"/>
      <c r="L2347" s="34"/>
      <c r="M2347" s="34"/>
      <c r="N2347" s="34">
        <v>1</v>
      </c>
      <c r="O2347" s="34">
        <v>20</v>
      </c>
      <c r="P2347" s="34"/>
      <c r="Q2347" s="34"/>
      <c r="R2347" s="34"/>
      <c r="S2347" s="34"/>
      <c r="T2347" s="34"/>
      <c r="U2347" s="34"/>
      <c r="V2347" s="34"/>
      <c r="W2347" s="34"/>
      <c r="X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>
        <v>1</v>
      </c>
      <c r="AO2347" s="34">
        <f t="shared" ref="AO2347:AO2391" si="123">+O2347+5</f>
        <v>25</v>
      </c>
      <c r="AP2347" s="293">
        <f>MAX(K2347,M2347,O2347,Q2347,S2347,U2347,W2347,Y2347,AA2347,AC2347,AE2347,AG2347,AI2347,AK2347,AM2347,AO2347)*VLOOKUP(I2347,'5.- Instrumental'!$B$6:$O$303,14,FALSE)</f>
        <v>0.27869844276094274</v>
      </c>
      <c r="AQ2347" s="356">
        <f>VLOOKUP(C2347,'6.- Insumos'!$B$5:$K$2417,10,FALSE)</f>
        <v>6.633</v>
      </c>
      <c r="AR2347" s="293">
        <f t="shared" si="122"/>
        <v>6.9116984427609429</v>
      </c>
      <c r="AS2347" s="293">
        <f t="shared" si="121"/>
        <v>6.9116984427609429</v>
      </c>
    </row>
    <row r="2348" spans="2:45" ht="38.25">
      <c r="B2348" s="52">
        <v>2342</v>
      </c>
      <c r="C2348" s="334" t="s">
        <v>4352</v>
      </c>
      <c r="D2348" s="361" t="s">
        <v>4109</v>
      </c>
      <c r="E2348" s="55" t="s">
        <v>4359</v>
      </c>
      <c r="F2348" s="369" t="s">
        <v>4360</v>
      </c>
      <c r="G2348" s="360" t="s">
        <v>4422</v>
      </c>
      <c r="H2348" s="54" t="s">
        <v>4422</v>
      </c>
      <c r="I2348" s="369" t="s">
        <v>3303</v>
      </c>
      <c r="J2348" s="34"/>
      <c r="K2348" s="34"/>
      <c r="L2348" s="34"/>
      <c r="M2348" s="34"/>
      <c r="N2348" s="34">
        <v>1</v>
      </c>
      <c r="O2348" s="34">
        <v>10</v>
      </c>
      <c r="P2348" s="34"/>
      <c r="Q2348" s="34"/>
      <c r="R2348" s="34"/>
      <c r="S2348" s="34"/>
      <c r="T2348" s="34"/>
      <c r="U2348" s="34"/>
      <c r="V2348" s="34"/>
      <c r="W2348" s="34"/>
      <c r="X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>
        <v>1</v>
      </c>
      <c r="AO2348" s="34">
        <f t="shared" si="123"/>
        <v>15</v>
      </c>
      <c r="AP2348" s="293">
        <f>MAX(K2348,M2348,O2348,Q2348,S2348,U2348,W2348,Y2348,AA2348,AC2348,AE2348,AG2348,AI2348,AK2348,AM2348,AO2348)*VLOOKUP(I2348,'5.- Instrumental'!$B$6:$O$303,14,FALSE)</f>
        <v>0.16721906565656566</v>
      </c>
      <c r="AQ2348" s="356">
        <f>VLOOKUP(C2348,'6.- Insumos'!$B$5:$K$2417,10,FALSE)</f>
        <v>6.633</v>
      </c>
      <c r="AR2348" s="293">
        <f t="shared" si="122"/>
        <v>6.8002190656565658</v>
      </c>
      <c r="AS2348" s="293">
        <f t="shared" si="121"/>
        <v>6.8002190656565658</v>
      </c>
    </row>
    <row r="2349" spans="2:45" ht="38.25">
      <c r="B2349" s="52">
        <v>2343</v>
      </c>
      <c r="C2349" s="334" t="s">
        <v>4353</v>
      </c>
      <c r="D2349" s="81" t="s">
        <v>4110</v>
      </c>
      <c r="E2349" s="55" t="s">
        <v>4359</v>
      </c>
      <c r="F2349" s="369" t="s">
        <v>4360</v>
      </c>
      <c r="G2349" s="360" t="s">
        <v>4422</v>
      </c>
      <c r="H2349" s="54" t="s">
        <v>4422</v>
      </c>
      <c r="I2349" s="369" t="s">
        <v>3303</v>
      </c>
      <c r="J2349" s="34"/>
      <c r="K2349" s="34"/>
      <c r="L2349" s="34"/>
      <c r="M2349" s="34"/>
      <c r="N2349" s="34">
        <v>1</v>
      </c>
      <c r="O2349" s="34">
        <v>20</v>
      </c>
      <c r="P2349" s="34"/>
      <c r="Q2349" s="34"/>
      <c r="R2349" s="34"/>
      <c r="S2349" s="34"/>
      <c r="T2349" s="34"/>
      <c r="U2349" s="34"/>
      <c r="V2349" s="34"/>
      <c r="W2349" s="34"/>
      <c r="X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>
        <v>1</v>
      </c>
      <c r="AO2349" s="34">
        <f t="shared" si="123"/>
        <v>25</v>
      </c>
      <c r="AP2349" s="293">
        <f>MAX(K2349,M2349,O2349,Q2349,S2349,U2349,W2349,Y2349,AA2349,AC2349,AE2349,AG2349,AI2349,AK2349,AM2349,AO2349)*VLOOKUP(I2349,'5.- Instrumental'!$B$6:$O$303,14,FALSE)</f>
        <v>0.27869844276094274</v>
      </c>
      <c r="AQ2349" s="356">
        <f>VLOOKUP(C2349,'6.- Insumos'!$B$5:$K$2417,10,FALSE)</f>
        <v>6.633</v>
      </c>
      <c r="AR2349" s="293">
        <f t="shared" si="122"/>
        <v>6.9116984427609429</v>
      </c>
      <c r="AS2349" s="293">
        <f t="shared" si="121"/>
        <v>6.9116984427609429</v>
      </c>
    </row>
    <row r="2350" spans="2:45" ht="38.25">
      <c r="B2350" s="52">
        <v>2344</v>
      </c>
      <c r="C2350" s="334" t="s">
        <v>4354</v>
      </c>
      <c r="D2350" s="81" t="s">
        <v>4111</v>
      </c>
      <c r="E2350" s="55" t="s">
        <v>4359</v>
      </c>
      <c r="F2350" s="369" t="s">
        <v>4360</v>
      </c>
      <c r="G2350" s="360" t="s">
        <v>4422</v>
      </c>
      <c r="H2350" s="54" t="s">
        <v>4422</v>
      </c>
      <c r="I2350" s="369" t="s">
        <v>3303</v>
      </c>
      <c r="J2350" s="34"/>
      <c r="K2350" s="34"/>
      <c r="L2350" s="34"/>
      <c r="M2350" s="34"/>
      <c r="N2350" s="34">
        <v>1</v>
      </c>
      <c r="O2350" s="34">
        <v>5</v>
      </c>
      <c r="P2350" s="34"/>
      <c r="Q2350" s="34"/>
      <c r="R2350" s="34"/>
      <c r="S2350" s="34"/>
      <c r="T2350" s="34"/>
      <c r="U2350" s="34"/>
      <c r="V2350" s="34"/>
      <c r="W2350" s="34"/>
      <c r="X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>
        <v>1</v>
      </c>
      <c r="AO2350" s="34">
        <f t="shared" si="123"/>
        <v>10</v>
      </c>
      <c r="AP2350" s="293">
        <f>MAX(K2350,M2350,O2350,Q2350,S2350,U2350,W2350,Y2350,AA2350,AC2350,AE2350,AG2350,AI2350,AK2350,AM2350,AO2350)*VLOOKUP(I2350,'5.- Instrumental'!$B$6:$O$303,14,FALSE)</f>
        <v>0.11147937710437711</v>
      </c>
      <c r="AQ2350" s="356">
        <f>VLOOKUP(C2350,'6.- Insumos'!$B$5:$K$2417,10,FALSE)</f>
        <v>9.286249999999999</v>
      </c>
      <c r="AR2350" s="293">
        <f t="shared" si="122"/>
        <v>9.3977293771043762</v>
      </c>
      <c r="AS2350" s="293">
        <f t="shared" si="121"/>
        <v>9.3977293771043762</v>
      </c>
    </row>
    <row r="2351" spans="2:45" ht="38.25">
      <c r="B2351" s="52">
        <v>2345</v>
      </c>
      <c r="C2351" s="334" t="s">
        <v>4355</v>
      </c>
      <c r="D2351" s="81" t="s">
        <v>4112</v>
      </c>
      <c r="E2351" s="55" t="s">
        <v>4359</v>
      </c>
      <c r="F2351" s="369" t="s">
        <v>4360</v>
      </c>
      <c r="G2351" s="360" t="s">
        <v>4422</v>
      </c>
      <c r="H2351" s="54" t="s">
        <v>4422</v>
      </c>
      <c r="I2351" s="369" t="s">
        <v>3303</v>
      </c>
      <c r="J2351" s="34"/>
      <c r="K2351" s="34"/>
      <c r="L2351" s="34"/>
      <c r="M2351" s="34"/>
      <c r="N2351" s="34">
        <v>1</v>
      </c>
      <c r="O2351" s="34">
        <v>10</v>
      </c>
      <c r="P2351" s="34"/>
      <c r="Q2351" s="34"/>
      <c r="R2351" s="34"/>
      <c r="S2351" s="34"/>
      <c r="T2351" s="34"/>
      <c r="U2351" s="34"/>
      <c r="V2351" s="34"/>
      <c r="W2351" s="34"/>
      <c r="X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>
        <v>1</v>
      </c>
      <c r="AO2351" s="34">
        <f t="shared" si="123"/>
        <v>15</v>
      </c>
      <c r="AP2351" s="293">
        <f>MAX(K2351,M2351,O2351,Q2351,S2351,U2351,W2351,Y2351,AA2351,AC2351,AE2351,AG2351,AI2351,AK2351,AM2351,AO2351)*VLOOKUP(I2351,'5.- Instrumental'!$B$6:$O$303,14,FALSE)</f>
        <v>0.16721906565656566</v>
      </c>
      <c r="AQ2351" s="356">
        <f>VLOOKUP(C2351,'6.- Insumos'!$B$5:$K$2417,10,FALSE)</f>
        <v>9.286249999999999</v>
      </c>
      <c r="AR2351" s="293">
        <f t="shared" si="122"/>
        <v>9.4534690656565648</v>
      </c>
      <c r="AS2351" s="293">
        <f t="shared" si="121"/>
        <v>9.4534690656565648</v>
      </c>
    </row>
    <row r="2352" spans="2:45" ht="38.25">
      <c r="B2352" s="52">
        <v>2346</v>
      </c>
      <c r="C2352" s="334" t="s">
        <v>4356</v>
      </c>
      <c r="D2352" s="81" t="s">
        <v>4113</v>
      </c>
      <c r="E2352" s="55" t="s">
        <v>4359</v>
      </c>
      <c r="F2352" s="369" t="s">
        <v>4360</v>
      </c>
      <c r="G2352" s="360" t="s">
        <v>4422</v>
      </c>
      <c r="H2352" s="54" t="s">
        <v>4422</v>
      </c>
      <c r="I2352" s="369" t="s">
        <v>3303</v>
      </c>
      <c r="J2352" s="34"/>
      <c r="K2352" s="34"/>
      <c r="L2352" s="34"/>
      <c r="M2352" s="34"/>
      <c r="N2352" s="34">
        <v>1</v>
      </c>
      <c r="O2352" s="34">
        <v>10</v>
      </c>
      <c r="P2352" s="34"/>
      <c r="Q2352" s="34"/>
      <c r="R2352" s="34"/>
      <c r="S2352" s="34"/>
      <c r="T2352" s="34"/>
      <c r="U2352" s="34"/>
      <c r="V2352" s="34"/>
      <c r="W2352" s="34"/>
      <c r="X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>
        <v>1</v>
      </c>
      <c r="AO2352" s="34">
        <f t="shared" si="123"/>
        <v>15</v>
      </c>
      <c r="AP2352" s="293">
        <f>MAX(K2352,M2352,O2352,Q2352,S2352,U2352,W2352,Y2352,AA2352,AC2352,AE2352,AG2352,AI2352,AK2352,AM2352,AO2352)*VLOOKUP(I2352,'5.- Instrumental'!$B$6:$O$303,14,FALSE)</f>
        <v>0.16721906565656566</v>
      </c>
      <c r="AQ2352" s="356">
        <f>VLOOKUP(C2352,'6.- Insumos'!$B$5:$K$2417,10,FALSE)</f>
        <v>9.286249999999999</v>
      </c>
      <c r="AR2352" s="293">
        <f t="shared" si="122"/>
        <v>9.4534690656565648</v>
      </c>
      <c r="AS2352" s="293">
        <f t="shared" si="121"/>
        <v>9.4534690656565648</v>
      </c>
    </row>
    <row r="2353" spans="2:45" ht="38.25">
      <c r="B2353" s="52">
        <v>2347</v>
      </c>
      <c r="C2353" s="334" t="s">
        <v>4357</v>
      </c>
      <c r="D2353" s="81" t="s">
        <v>4114</v>
      </c>
      <c r="E2353" s="55" t="s">
        <v>4359</v>
      </c>
      <c r="F2353" s="369" t="s">
        <v>4360</v>
      </c>
      <c r="G2353" s="360" t="s">
        <v>4422</v>
      </c>
      <c r="H2353" s="54" t="s">
        <v>4422</v>
      </c>
      <c r="I2353" s="369" t="s">
        <v>3303</v>
      </c>
      <c r="J2353" s="34"/>
      <c r="K2353" s="34"/>
      <c r="L2353" s="34"/>
      <c r="M2353" s="34"/>
      <c r="N2353" s="34">
        <v>1</v>
      </c>
      <c r="O2353" s="34">
        <v>10</v>
      </c>
      <c r="P2353" s="34"/>
      <c r="Q2353" s="34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>
        <v>1</v>
      </c>
      <c r="AO2353" s="34">
        <f t="shared" si="123"/>
        <v>15</v>
      </c>
      <c r="AP2353" s="293">
        <f>MAX(K2353,M2353,O2353,Q2353,S2353,U2353,W2353,Y2353,AA2353,AC2353,AE2353,AG2353,AI2353,AK2353,AM2353,AO2353)*VLOOKUP(I2353,'5.- Instrumental'!$B$6:$O$303,14,FALSE)</f>
        <v>0.16721906565656566</v>
      </c>
      <c r="AQ2353" s="356">
        <f>VLOOKUP(C2353,'6.- Insumos'!$B$5:$K$2417,10,FALSE)</f>
        <v>9.286249999999999</v>
      </c>
      <c r="AR2353" s="293">
        <f t="shared" si="122"/>
        <v>9.4534690656565648</v>
      </c>
      <c r="AS2353" s="293">
        <f t="shared" si="121"/>
        <v>9.4534690656565648</v>
      </c>
    </row>
    <row r="2354" spans="2:45" ht="38.25">
      <c r="B2354" s="52">
        <v>2348</v>
      </c>
      <c r="C2354" s="334" t="s">
        <v>4115</v>
      </c>
      <c r="D2354" s="81" t="s">
        <v>4116</v>
      </c>
      <c r="E2354" s="55" t="s">
        <v>4359</v>
      </c>
      <c r="F2354" s="369" t="s">
        <v>4360</v>
      </c>
      <c r="G2354" s="360" t="s">
        <v>4422</v>
      </c>
      <c r="H2354" s="54" t="s">
        <v>4422</v>
      </c>
      <c r="I2354" s="369" t="s">
        <v>3303</v>
      </c>
      <c r="J2354" s="34"/>
      <c r="K2354" s="34"/>
      <c r="L2354" s="34"/>
      <c r="M2354" s="34"/>
      <c r="N2354" s="34">
        <v>1</v>
      </c>
      <c r="O2354" s="34">
        <v>20</v>
      </c>
      <c r="P2354" s="34"/>
      <c r="Q2354" s="34"/>
      <c r="R2354" s="34"/>
      <c r="S2354" s="34"/>
      <c r="T2354" s="34"/>
      <c r="U2354" s="34"/>
      <c r="V2354" s="34"/>
      <c r="W2354" s="34"/>
      <c r="X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>
        <v>1</v>
      </c>
      <c r="AO2354" s="34">
        <f t="shared" si="123"/>
        <v>25</v>
      </c>
      <c r="AP2354" s="293">
        <f>MAX(K2354,M2354,O2354,Q2354,S2354,U2354,W2354,Y2354,AA2354,AC2354,AE2354,AG2354,AI2354,AK2354,AM2354,AO2354)*VLOOKUP(I2354,'5.- Instrumental'!$B$6:$O$303,14,FALSE)</f>
        <v>0.27869844276094274</v>
      </c>
      <c r="AQ2354" s="356">
        <f>VLOOKUP(C2354,'6.- Insumos'!$B$5:$K$2417,10,FALSE)</f>
        <v>17.205500000000001</v>
      </c>
      <c r="AR2354" s="293">
        <f t="shared" si="122"/>
        <v>17.484198442760942</v>
      </c>
      <c r="AS2354" s="293">
        <f t="shared" si="121"/>
        <v>17.484198442760942</v>
      </c>
    </row>
    <row r="2355" spans="2:45" ht="38.25">
      <c r="B2355" s="52">
        <v>2349</v>
      </c>
      <c r="C2355" s="334" t="s">
        <v>4361</v>
      </c>
      <c r="D2355" s="81" t="s">
        <v>4117</v>
      </c>
      <c r="E2355" s="55" t="s">
        <v>4359</v>
      </c>
      <c r="F2355" s="369" t="s">
        <v>4360</v>
      </c>
      <c r="G2355" s="360" t="s">
        <v>4422</v>
      </c>
      <c r="H2355" s="54" t="s">
        <v>4422</v>
      </c>
      <c r="I2355" s="369" t="s">
        <v>3303</v>
      </c>
      <c r="J2355" s="34"/>
      <c r="K2355" s="34"/>
      <c r="L2355" s="34"/>
      <c r="M2355" s="34"/>
      <c r="N2355" s="34">
        <v>1</v>
      </c>
      <c r="O2355" s="34">
        <v>15</v>
      </c>
      <c r="P2355" s="34"/>
      <c r="Q2355" s="34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>
        <v>1</v>
      </c>
      <c r="AO2355" s="34">
        <f t="shared" si="123"/>
        <v>20</v>
      </c>
      <c r="AP2355" s="293">
        <f>MAX(K2355,M2355,O2355,Q2355,S2355,U2355,W2355,Y2355,AA2355,AC2355,AE2355,AG2355,AI2355,AK2355,AM2355,AO2355)*VLOOKUP(I2355,'5.- Instrumental'!$B$6:$O$303,14,FALSE)</f>
        <v>0.22295875420875422</v>
      </c>
      <c r="AQ2355" s="356">
        <f>VLOOKUP(C2355,'6.- Insumos'!$B$5:$K$2417,10,FALSE)</f>
        <v>17.205500000000001</v>
      </c>
      <c r="AR2355" s="293">
        <f t="shared" si="122"/>
        <v>17.428458754208755</v>
      </c>
      <c r="AS2355" s="293">
        <f t="shared" si="121"/>
        <v>17.428458754208755</v>
      </c>
    </row>
    <row r="2356" spans="2:45" ht="38.25">
      <c r="B2356" s="52">
        <v>2350</v>
      </c>
      <c r="C2356" s="334" t="s">
        <v>4362</v>
      </c>
      <c r="D2356" s="81" t="s">
        <v>4118</v>
      </c>
      <c r="E2356" s="55" t="s">
        <v>4359</v>
      </c>
      <c r="F2356" s="369" t="s">
        <v>4360</v>
      </c>
      <c r="G2356" s="360" t="s">
        <v>4422</v>
      </c>
      <c r="H2356" s="54" t="s">
        <v>4422</v>
      </c>
      <c r="I2356" s="369" t="s">
        <v>3303</v>
      </c>
      <c r="J2356" s="34"/>
      <c r="K2356" s="34"/>
      <c r="L2356" s="34"/>
      <c r="M2356" s="34"/>
      <c r="N2356" s="34">
        <v>1</v>
      </c>
      <c r="O2356" s="34">
        <v>15</v>
      </c>
      <c r="P2356" s="34"/>
      <c r="Q2356" s="34"/>
      <c r="R2356" s="34"/>
      <c r="S2356" s="34"/>
      <c r="T2356" s="34"/>
      <c r="U2356" s="34"/>
      <c r="V2356" s="34"/>
      <c r="W2356" s="34"/>
      <c r="X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>
        <v>1</v>
      </c>
      <c r="AO2356" s="34">
        <f t="shared" si="123"/>
        <v>20</v>
      </c>
      <c r="AP2356" s="293">
        <f>MAX(K2356,M2356,O2356,Q2356,S2356,U2356,W2356,Y2356,AA2356,AC2356,AE2356,AG2356,AI2356,AK2356,AM2356,AO2356)*VLOOKUP(I2356,'5.- Instrumental'!$B$6:$O$303,14,FALSE)</f>
        <v>0.22295875420875422</v>
      </c>
      <c r="AQ2356" s="356">
        <f>VLOOKUP(C2356,'6.- Insumos'!$B$5:$K$2417,10,FALSE)</f>
        <v>17.205500000000001</v>
      </c>
      <c r="AR2356" s="293">
        <f t="shared" si="122"/>
        <v>17.428458754208755</v>
      </c>
      <c r="AS2356" s="293">
        <f t="shared" si="121"/>
        <v>17.428458754208755</v>
      </c>
    </row>
    <row r="2357" spans="2:45" ht="38.25">
      <c r="B2357" s="52">
        <v>2351</v>
      </c>
      <c r="C2357" s="334" t="s">
        <v>4363</v>
      </c>
      <c r="D2357" s="81" t="s">
        <v>4119</v>
      </c>
      <c r="E2357" s="55" t="s">
        <v>4359</v>
      </c>
      <c r="F2357" s="369" t="s">
        <v>4360</v>
      </c>
      <c r="G2357" s="360" t="s">
        <v>4422</v>
      </c>
      <c r="H2357" s="54" t="s">
        <v>4422</v>
      </c>
      <c r="I2357" s="369" t="s">
        <v>3303</v>
      </c>
      <c r="J2357" s="34"/>
      <c r="K2357" s="34"/>
      <c r="L2357" s="34"/>
      <c r="M2357" s="34"/>
      <c r="N2357" s="34">
        <v>1</v>
      </c>
      <c r="O2357" s="34">
        <v>15</v>
      </c>
      <c r="P2357" s="34"/>
      <c r="Q2357" s="34"/>
      <c r="R2357" s="34"/>
      <c r="S2357" s="34"/>
      <c r="T2357" s="34"/>
      <c r="U2357" s="34"/>
      <c r="V2357" s="34"/>
      <c r="W2357" s="34"/>
      <c r="X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>
        <v>1</v>
      </c>
      <c r="AO2357" s="34">
        <f t="shared" si="123"/>
        <v>20</v>
      </c>
      <c r="AP2357" s="293">
        <f>MAX(K2357,M2357,O2357,Q2357,S2357,U2357,W2357,Y2357,AA2357,AC2357,AE2357,AG2357,AI2357,AK2357,AM2357,AO2357)*VLOOKUP(I2357,'5.- Instrumental'!$B$6:$O$303,14,FALSE)</f>
        <v>0.22295875420875422</v>
      </c>
      <c r="AQ2357" s="356">
        <f>VLOOKUP(C2357,'6.- Insumos'!$B$5:$K$2417,10,FALSE)</f>
        <v>17.205500000000001</v>
      </c>
      <c r="AR2357" s="293">
        <f t="shared" si="122"/>
        <v>17.428458754208755</v>
      </c>
      <c r="AS2357" s="293">
        <f t="shared" si="121"/>
        <v>17.428458754208755</v>
      </c>
    </row>
    <row r="2358" spans="2:45" ht="38.25">
      <c r="B2358" s="52">
        <v>2352</v>
      </c>
      <c r="C2358" s="334" t="s">
        <v>4364</v>
      </c>
      <c r="D2358" s="81" t="s">
        <v>4365</v>
      </c>
      <c r="E2358" s="55" t="s">
        <v>4359</v>
      </c>
      <c r="F2358" s="369" t="s">
        <v>4360</v>
      </c>
      <c r="G2358" s="360" t="s">
        <v>4422</v>
      </c>
      <c r="H2358" s="54" t="s">
        <v>4422</v>
      </c>
      <c r="I2358" s="369" t="s">
        <v>3303</v>
      </c>
      <c r="J2358" s="34"/>
      <c r="K2358" s="34"/>
      <c r="L2358" s="34"/>
      <c r="M2358" s="34"/>
      <c r="N2358" s="34">
        <v>1</v>
      </c>
      <c r="O2358" s="34">
        <v>5</v>
      </c>
      <c r="P2358" s="34"/>
      <c r="Q2358" s="34"/>
      <c r="R2358" s="34"/>
      <c r="S2358" s="34"/>
      <c r="T2358" s="34"/>
      <c r="U2358" s="34"/>
      <c r="V2358" s="34"/>
      <c r="W2358" s="34"/>
      <c r="X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>
        <v>1</v>
      </c>
      <c r="AO2358" s="34">
        <f t="shared" si="123"/>
        <v>10</v>
      </c>
      <c r="AP2358" s="293">
        <f>MAX(K2358,M2358,O2358,Q2358,S2358,U2358,W2358,Y2358,AA2358,AC2358,AE2358,AG2358,AI2358,AK2358,AM2358,AO2358)*VLOOKUP(I2358,'5.- Instrumental'!$B$6:$O$303,14,FALSE)</f>
        <v>0.11147937710437711</v>
      </c>
      <c r="AQ2358" s="356">
        <f>VLOOKUP(C2358,'6.- Insumos'!$B$5:$K$2417,10,FALSE)</f>
        <v>17.205500000000001</v>
      </c>
      <c r="AR2358" s="293">
        <f t="shared" si="122"/>
        <v>17.316979377104378</v>
      </c>
      <c r="AS2358" s="293">
        <f t="shared" si="121"/>
        <v>17.316979377104378</v>
      </c>
    </row>
    <row r="2359" spans="2:45" ht="38.25">
      <c r="B2359" s="52">
        <v>2353</v>
      </c>
      <c r="C2359" s="334" t="s">
        <v>4366</v>
      </c>
      <c r="D2359" s="81" t="s">
        <v>4120</v>
      </c>
      <c r="E2359" s="55" t="s">
        <v>4359</v>
      </c>
      <c r="F2359" s="369" t="s">
        <v>4360</v>
      </c>
      <c r="G2359" s="360" t="s">
        <v>4422</v>
      </c>
      <c r="H2359" s="54" t="s">
        <v>4422</v>
      </c>
      <c r="I2359" s="369" t="s">
        <v>3303</v>
      </c>
      <c r="J2359" s="34"/>
      <c r="K2359" s="34"/>
      <c r="L2359" s="34"/>
      <c r="M2359" s="34"/>
      <c r="N2359" s="34">
        <v>1</v>
      </c>
      <c r="O2359" s="34">
        <v>15</v>
      </c>
      <c r="P2359" s="34"/>
      <c r="Q2359" s="34"/>
      <c r="R2359" s="34"/>
      <c r="S2359" s="34"/>
      <c r="T2359" s="34"/>
      <c r="U2359" s="34"/>
      <c r="V2359" s="34"/>
      <c r="W2359" s="34"/>
      <c r="X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>
        <v>1</v>
      </c>
      <c r="AO2359" s="34">
        <f t="shared" si="123"/>
        <v>20</v>
      </c>
      <c r="AP2359" s="293">
        <f>MAX(K2359,M2359,O2359,Q2359,S2359,U2359,W2359,Y2359,AA2359,AC2359,AE2359,AG2359,AI2359,AK2359,AM2359,AO2359)*VLOOKUP(I2359,'5.- Instrumental'!$B$6:$O$303,14,FALSE)</f>
        <v>0.22295875420875422</v>
      </c>
      <c r="AQ2359" s="356">
        <f>VLOOKUP(C2359,'6.- Insumos'!$B$5:$K$2417,10,FALSE)</f>
        <v>17.205500000000001</v>
      </c>
      <c r="AR2359" s="293">
        <f t="shared" si="122"/>
        <v>17.428458754208755</v>
      </c>
      <c r="AS2359" s="293">
        <f t="shared" si="121"/>
        <v>17.428458754208755</v>
      </c>
    </row>
    <row r="2360" spans="2:45" ht="38.25">
      <c r="B2360" s="52">
        <v>2354</v>
      </c>
      <c r="C2360" s="334" t="s">
        <v>4367</v>
      </c>
      <c r="D2360" s="81" t="s">
        <v>4121</v>
      </c>
      <c r="E2360" s="55" t="s">
        <v>4359</v>
      </c>
      <c r="F2360" s="369" t="s">
        <v>4360</v>
      </c>
      <c r="G2360" s="360" t="s">
        <v>4422</v>
      </c>
      <c r="H2360" s="54" t="s">
        <v>4422</v>
      </c>
      <c r="I2360" s="369" t="s">
        <v>3303</v>
      </c>
      <c r="J2360" s="34"/>
      <c r="K2360" s="34"/>
      <c r="L2360" s="34"/>
      <c r="M2360" s="34"/>
      <c r="N2360" s="34">
        <v>1</v>
      </c>
      <c r="O2360" s="34">
        <v>20</v>
      </c>
      <c r="P2360" s="34"/>
      <c r="Q2360" s="34"/>
      <c r="R2360" s="34"/>
      <c r="S2360" s="34"/>
      <c r="T2360" s="34"/>
      <c r="U2360" s="34"/>
      <c r="V2360" s="34"/>
      <c r="W2360" s="34"/>
      <c r="X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>
        <v>1</v>
      </c>
      <c r="AO2360" s="34">
        <f t="shared" si="123"/>
        <v>25</v>
      </c>
      <c r="AP2360" s="293">
        <f>MAX(K2360,M2360,O2360,Q2360,S2360,U2360,W2360,Y2360,AA2360,AC2360,AE2360,AG2360,AI2360,AK2360,AM2360,AO2360)*VLOOKUP(I2360,'5.- Instrumental'!$B$6:$O$303,14,FALSE)</f>
        <v>0.27869844276094274</v>
      </c>
      <c r="AQ2360" s="356">
        <f>VLOOKUP(C2360,'6.- Insumos'!$B$5:$K$2417,10,FALSE)</f>
        <v>17.205500000000001</v>
      </c>
      <c r="AR2360" s="293">
        <f t="shared" si="122"/>
        <v>17.484198442760942</v>
      </c>
      <c r="AS2360" s="293">
        <f t="shared" si="121"/>
        <v>17.484198442760942</v>
      </c>
    </row>
    <row r="2361" spans="2:45" ht="38.25">
      <c r="B2361" s="52">
        <v>2355</v>
      </c>
      <c r="C2361" s="334" t="s">
        <v>4368</v>
      </c>
      <c r="D2361" s="81" t="s">
        <v>4122</v>
      </c>
      <c r="E2361" s="55" t="s">
        <v>4359</v>
      </c>
      <c r="F2361" s="369" t="s">
        <v>4360</v>
      </c>
      <c r="G2361" s="360" t="s">
        <v>4422</v>
      </c>
      <c r="H2361" s="54" t="s">
        <v>4422</v>
      </c>
      <c r="I2361" s="369" t="s">
        <v>3303</v>
      </c>
      <c r="J2361" s="34"/>
      <c r="K2361" s="34"/>
      <c r="L2361" s="34"/>
      <c r="M2361" s="34"/>
      <c r="N2361" s="34">
        <v>1</v>
      </c>
      <c r="O2361" s="34">
        <v>30</v>
      </c>
      <c r="P2361" s="34"/>
      <c r="Q2361" s="34"/>
      <c r="R2361" s="34"/>
      <c r="S2361" s="34"/>
      <c r="T2361" s="34"/>
      <c r="U2361" s="34"/>
      <c r="V2361" s="34"/>
      <c r="W2361" s="34"/>
      <c r="X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>
        <v>1</v>
      </c>
      <c r="AO2361" s="34">
        <f t="shared" si="123"/>
        <v>35</v>
      </c>
      <c r="AP2361" s="293">
        <f>MAX(K2361,M2361,O2361,Q2361,S2361,U2361,W2361,Y2361,AA2361,AC2361,AE2361,AG2361,AI2361,AK2361,AM2361,AO2361)*VLOOKUP(I2361,'5.- Instrumental'!$B$6:$O$303,14,FALSE)</f>
        <v>0.39017781986531985</v>
      </c>
      <c r="AQ2361" s="356">
        <f>VLOOKUP(C2361,'6.- Insumos'!$B$5:$K$2417,10,FALSE)</f>
        <v>17.205500000000001</v>
      </c>
      <c r="AR2361" s="293">
        <f t="shared" si="122"/>
        <v>17.595677819865319</v>
      </c>
      <c r="AS2361" s="293">
        <f t="shared" si="121"/>
        <v>17.595677819865319</v>
      </c>
    </row>
    <row r="2362" spans="2:45" ht="38.25">
      <c r="B2362" s="52">
        <v>2356</v>
      </c>
      <c r="C2362" s="334" t="s">
        <v>4369</v>
      </c>
      <c r="D2362" s="361" t="s">
        <v>4370</v>
      </c>
      <c r="E2362" s="55" t="s">
        <v>4359</v>
      </c>
      <c r="F2362" s="369" t="s">
        <v>4360</v>
      </c>
      <c r="G2362" s="360" t="s">
        <v>4422</v>
      </c>
      <c r="H2362" s="54" t="s">
        <v>4422</v>
      </c>
      <c r="I2362" s="369" t="s">
        <v>3303</v>
      </c>
      <c r="J2362" s="34"/>
      <c r="K2362" s="34"/>
      <c r="L2362" s="34"/>
      <c r="M2362" s="34"/>
      <c r="N2362" s="34">
        <v>1</v>
      </c>
      <c r="O2362" s="34">
        <v>15</v>
      </c>
      <c r="P2362" s="34"/>
      <c r="Q2362" s="34"/>
      <c r="R2362" s="34"/>
      <c r="S2362" s="34"/>
      <c r="T2362" s="34"/>
      <c r="U2362" s="34"/>
      <c r="V2362" s="34"/>
      <c r="W2362" s="34"/>
      <c r="X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>
        <v>1</v>
      </c>
      <c r="AO2362" s="34">
        <f t="shared" si="123"/>
        <v>20</v>
      </c>
      <c r="AP2362" s="293">
        <f>MAX(K2362,M2362,O2362,Q2362,S2362,U2362,W2362,Y2362,AA2362,AC2362,AE2362,AG2362,AI2362,AK2362,AM2362,AO2362)*VLOOKUP(I2362,'5.- Instrumental'!$B$6:$O$303,14,FALSE)</f>
        <v>0.22295875420875422</v>
      </c>
      <c r="AQ2362" s="356">
        <f>VLOOKUP(C2362,'6.- Insumos'!$B$5:$K$2417,10,FALSE)</f>
        <v>17.205500000000001</v>
      </c>
      <c r="AR2362" s="293">
        <f t="shared" si="122"/>
        <v>17.428458754208755</v>
      </c>
      <c r="AS2362" s="293">
        <f t="shared" si="121"/>
        <v>17.428458754208755</v>
      </c>
    </row>
    <row r="2363" spans="2:45" ht="38.25">
      <c r="B2363" s="52">
        <v>2357</v>
      </c>
      <c r="C2363" s="334" t="s">
        <v>4371</v>
      </c>
      <c r="D2363" s="361" t="s">
        <v>4372</v>
      </c>
      <c r="E2363" s="55" t="s">
        <v>4359</v>
      </c>
      <c r="F2363" s="369" t="s">
        <v>4360</v>
      </c>
      <c r="G2363" s="360" t="s">
        <v>4422</v>
      </c>
      <c r="H2363" s="54" t="s">
        <v>4422</v>
      </c>
      <c r="I2363" s="369" t="s">
        <v>3303</v>
      </c>
      <c r="J2363" s="34"/>
      <c r="K2363" s="34"/>
      <c r="L2363" s="34"/>
      <c r="M2363" s="34"/>
      <c r="N2363" s="34">
        <v>1</v>
      </c>
      <c r="O2363" s="34">
        <v>20</v>
      </c>
      <c r="P2363" s="34"/>
      <c r="Q2363" s="34"/>
      <c r="R2363" s="34"/>
      <c r="S2363" s="34"/>
      <c r="T2363" s="34"/>
      <c r="U2363" s="34"/>
      <c r="V2363" s="34"/>
      <c r="W2363" s="34"/>
      <c r="X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>
        <v>1</v>
      </c>
      <c r="AO2363" s="34">
        <f t="shared" si="123"/>
        <v>25</v>
      </c>
      <c r="AP2363" s="293">
        <f>MAX(K2363,M2363,O2363,Q2363,S2363,U2363,W2363,Y2363,AA2363,AC2363,AE2363,AG2363,AI2363,AK2363,AM2363,AO2363)*VLOOKUP(I2363,'5.- Instrumental'!$B$6:$O$303,14,FALSE)</f>
        <v>0.27869844276094274</v>
      </c>
      <c r="AQ2363" s="356">
        <f>VLOOKUP(C2363,'6.- Insumos'!$B$5:$K$2417,10,FALSE)</f>
        <v>17.205500000000001</v>
      </c>
      <c r="AR2363" s="293">
        <f t="shared" si="122"/>
        <v>17.484198442760942</v>
      </c>
      <c r="AS2363" s="293">
        <f t="shared" si="121"/>
        <v>17.484198442760942</v>
      </c>
    </row>
    <row r="2364" spans="2:45" ht="38.25">
      <c r="B2364" s="52">
        <v>2358</v>
      </c>
      <c r="C2364" s="334" t="s">
        <v>4373</v>
      </c>
      <c r="D2364" s="81" t="s">
        <v>4123</v>
      </c>
      <c r="E2364" s="55" t="s">
        <v>4359</v>
      </c>
      <c r="F2364" s="369" t="s">
        <v>4360</v>
      </c>
      <c r="G2364" s="360" t="s">
        <v>4422</v>
      </c>
      <c r="H2364" s="54" t="s">
        <v>4422</v>
      </c>
      <c r="I2364" s="369" t="s">
        <v>3303</v>
      </c>
      <c r="J2364" s="34"/>
      <c r="K2364" s="34"/>
      <c r="L2364" s="34"/>
      <c r="M2364" s="34"/>
      <c r="N2364" s="34">
        <v>1</v>
      </c>
      <c r="O2364" s="34">
        <v>30</v>
      </c>
      <c r="P2364" s="34"/>
      <c r="Q2364" s="34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>
        <v>1</v>
      </c>
      <c r="AO2364" s="34">
        <f t="shared" si="123"/>
        <v>35</v>
      </c>
      <c r="AP2364" s="293">
        <f>MAX(K2364,M2364,O2364,Q2364,S2364,U2364,W2364,Y2364,AA2364,AC2364,AE2364,AG2364,AI2364,AK2364,AM2364,AO2364)*VLOOKUP(I2364,'5.- Instrumental'!$B$6:$O$303,14,FALSE)</f>
        <v>0.39017781986531985</v>
      </c>
      <c r="AQ2364" s="356">
        <f>VLOOKUP(C2364,'6.- Insumos'!$B$5:$K$2417,10,FALSE)</f>
        <v>17.205500000000001</v>
      </c>
      <c r="AR2364" s="293">
        <f t="shared" si="122"/>
        <v>17.595677819865319</v>
      </c>
      <c r="AS2364" s="293">
        <f t="shared" si="121"/>
        <v>17.595677819865319</v>
      </c>
    </row>
    <row r="2365" spans="2:45" ht="38.25">
      <c r="B2365" s="52">
        <v>2359</v>
      </c>
      <c r="C2365" s="334" t="s">
        <v>4374</v>
      </c>
      <c r="D2365" s="81" t="s">
        <v>4124</v>
      </c>
      <c r="E2365" s="55" t="s">
        <v>4359</v>
      </c>
      <c r="F2365" s="369" t="s">
        <v>4360</v>
      </c>
      <c r="G2365" s="360" t="s">
        <v>4422</v>
      </c>
      <c r="H2365" s="54" t="s">
        <v>4422</v>
      </c>
      <c r="I2365" s="369" t="s">
        <v>3303</v>
      </c>
      <c r="J2365" s="34"/>
      <c r="K2365" s="34"/>
      <c r="L2365" s="34"/>
      <c r="M2365" s="34"/>
      <c r="N2365" s="34">
        <v>1</v>
      </c>
      <c r="O2365" s="34">
        <v>20</v>
      </c>
      <c r="P2365" s="34"/>
      <c r="Q2365" s="34"/>
      <c r="R2365" s="34"/>
      <c r="S2365" s="34"/>
      <c r="T2365" s="34"/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>
        <v>1</v>
      </c>
      <c r="AO2365" s="34">
        <f t="shared" si="123"/>
        <v>25</v>
      </c>
      <c r="AP2365" s="293">
        <f>MAX(K2365,M2365,O2365,Q2365,S2365,U2365,W2365,Y2365,AA2365,AC2365,AE2365,AG2365,AI2365,AK2365,AM2365,AO2365)*VLOOKUP(I2365,'5.- Instrumental'!$B$6:$O$303,14,FALSE)</f>
        <v>0.27869844276094274</v>
      </c>
      <c r="AQ2365" s="356">
        <f>VLOOKUP(C2365,'6.- Insumos'!$B$5:$K$2417,10,FALSE)</f>
        <v>17.205500000000001</v>
      </c>
      <c r="AR2365" s="293">
        <f t="shared" si="122"/>
        <v>17.484198442760942</v>
      </c>
      <c r="AS2365" s="293">
        <f t="shared" si="121"/>
        <v>17.484198442760942</v>
      </c>
    </row>
    <row r="2366" spans="2:45" ht="38.25">
      <c r="B2366" s="52">
        <v>2360</v>
      </c>
      <c r="C2366" s="334" t="s">
        <v>4375</v>
      </c>
      <c r="D2366" s="81" t="s">
        <v>4125</v>
      </c>
      <c r="E2366" s="55" t="s">
        <v>4359</v>
      </c>
      <c r="F2366" s="369" t="s">
        <v>4360</v>
      </c>
      <c r="G2366" s="360" t="s">
        <v>4422</v>
      </c>
      <c r="H2366" s="54" t="s">
        <v>4422</v>
      </c>
      <c r="I2366" s="369" t="s">
        <v>3303</v>
      </c>
      <c r="J2366" s="34"/>
      <c r="K2366" s="34"/>
      <c r="L2366" s="34"/>
      <c r="M2366" s="34"/>
      <c r="N2366" s="34">
        <v>1</v>
      </c>
      <c r="O2366" s="34">
        <v>40</v>
      </c>
      <c r="P2366" s="34"/>
      <c r="Q2366" s="34"/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>
        <v>1</v>
      </c>
      <c r="AO2366" s="34">
        <f t="shared" si="123"/>
        <v>45</v>
      </c>
      <c r="AP2366" s="293">
        <f>MAX(K2366,M2366,O2366,Q2366,S2366,U2366,W2366,Y2366,AA2366,AC2366,AE2366,AG2366,AI2366,AK2366,AM2366,AO2366)*VLOOKUP(I2366,'5.- Instrumental'!$B$6:$O$303,14,FALSE)</f>
        <v>0.50165719696969702</v>
      </c>
      <c r="AQ2366" s="356">
        <f>VLOOKUP(C2366,'6.- Insumos'!$B$5:$K$2417,10,FALSE)</f>
        <v>17.205500000000001</v>
      </c>
      <c r="AR2366" s="293">
        <f t="shared" si="122"/>
        <v>17.707157196969696</v>
      </c>
      <c r="AS2366" s="293">
        <f t="shared" si="121"/>
        <v>17.707157196969696</v>
      </c>
    </row>
    <row r="2367" spans="2:45" ht="38.25">
      <c r="B2367" s="52">
        <v>2361</v>
      </c>
      <c r="C2367" s="334" t="s">
        <v>4376</v>
      </c>
      <c r="D2367" s="361" t="s">
        <v>4377</v>
      </c>
      <c r="E2367" s="55" t="s">
        <v>4359</v>
      </c>
      <c r="F2367" s="369" t="s">
        <v>4360</v>
      </c>
      <c r="G2367" s="360" t="s">
        <v>4422</v>
      </c>
      <c r="H2367" s="54" t="s">
        <v>4422</v>
      </c>
      <c r="I2367" s="369" t="s">
        <v>3303</v>
      </c>
      <c r="J2367" s="34"/>
      <c r="K2367" s="34"/>
      <c r="L2367" s="34"/>
      <c r="M2367" s="34"/>
      <c r="N2367" s="34">
        <v>1</v>
      </c>
      <c r="O2367" s="34">
        <v>20</v>
      </c>
      <c r="P2367" s="34"/>
      <c r="Q2367" s="34"/>
      <c r="R2367" s="34"/>
      <c r="S2367" s="34"/>
      <c r="T2367" s="34"/>
      <c r="U2367" s="34"/>
      <c r="V2367" s="34"/>
      <c r="W2367" s="34"/>
      <c r="X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>
        <v>1</v>
      </c>
      <c r="AO2367" s="34">
        <f t="shared" si="123"/>
        <v>25</v>
      </c>
      <c r="AP2367" s="293">
        <f>MAX(K2367,M2367,O2367,Q2367,S2367,U2367,W2367,Y2367,AA2367,AC2367,AE2367,AG2367,AI2367,AK2367,AM2367,AO2367)*VLOOKUP(I2367,'5.- Instrumental'!$B$6:$O$303,14,FALSE)</f>
        <v>0.27869844276094274</v>
      </c>
      <c r="AQ2367" s="356">
        <f>VLOOKUP(C2367,'6.- Insumos'!$B$5:$K$2417,10,FALSE)</f>
        <v>17.205500000000001</v>
      </c>
      <c r="AR2367" s="293">
        <f t="shared" si="122"/>
        <v>17.484198442760942</v>
      </c>
      <c r="AS2367" s="293">
        <f t="shared" si="121"/>
        <v>17.484198442760942</v>
      </c>
    </row>
    <row r="2368" spans="2:45" ht="38.25">
      <c r="B2368" s="52">
        <v>2362</v>
      </c>
      <c r="C2368" s="334" t="s">
        <v>4378</v>
      </c>
      <c r="D2368" s="361" t="s">
        <v>4379</v>
      </c>
      <c r="E2368" s="55" t="s">
        <v>4359</v>
      </c>
      <c r="F2368" s="369" t="s">
        <v>4360</v>
      </c>
      <c r="G2368" s="360" t="s">
        <v>4422</v>
      </c>
      <c r="H2368" s="54" t="s">
        <v>4422</v>
      </c>
      <c r="I2368" s="369" t="s">
        <v>3303</v>
      </c>
      <c r="J2368" s="34"/>
      <c r="K2368" s="34"/>
      <c r="L2368" s="34"/>
      <c r="M2368" s="34"/>
      <c r="N2368" s="34">
        <v>1</v>
      </c>
      <c r="O2368" s="34">
        <v>30</v>
      </c>
      <c r="P2368" s="34"/>
      <c r="Q2368" s="34"/>
      <c r="R2368" s="34"/>
      <c r="S2368" s="34"/>
      <c r="T2368" s="34"/>
      <c r="U2368" s="34"/>
      <c r="V2368" s="34"/>
      <c r="W2368" s="34"/>
      <c r="X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>
        <v>1</v>
      </c>
      <c r="AO2368" s="34">
        <f t="shared" si="123"/>
        <v>35</v>
      </c>
      <c r="AP2368" s="293">
        <f>MAX(K2368,M2368,O2368,Q2368,S2368,U2368,W2368,Y2368,AA2368,AC2368,AE2368,AG2368,AI2368,AK2368,AM2368,AO2368)*VLOOKUP(I2368,'5.- Instrumental'!$B$6:$O$303,14,FALSE)</f>
        <v>0.39017781986531985</v>
      </c>
      <c r="AQ2368" s="356">
        <f>VLOOKUP(C2368,'6.- Insumos'!$B$5:$K$2417,10,FALSE)</f>
        <v>17.205500000000001</v>
      </c>
      <c r="AR2368" s="293">
        <f t="shared" si="122"/>
        <v>17.595677819865319</v>
      </c>
      <c r="AS2368" s="293">
        <f t="shared" si="121"/>
        <v>17.595677819865319</v>
      </c>
    </row>
    <row r="2369" spans="2:45" ht="38.25">
      <c r="B2369" s="52">
        <v>2363</v>
      </c>
      <c r="C2369" s="334" t="s">
        <v>4380</v>
      </c>
      <c r="D2369" s="361" t="s">
        <v>4381</v>
      </c>
      <c r="E2369" s="55" t="s">
        <v>4359</v>
      </c>
      <c r="F2369" s="369" t="s">
        <v>4360</v>
      </c>
      <c r="G2369" s="360" t="s">
        <v>4422</v>
      </c>
      <c r="H2369" s="54" t="s">
        <v>4422</v>
      </c>
      <c r="I2369" s="369" t="s">
        <v>3303</v>
      </c>
      <c r="J2369" s="34"/>
      <c r="K2369" s="34"/>
      <c r="L2369" s="34"/>
      <c r="M2369" s="34"/>
      <c r="N2369" s="34">
        <v>1</v>
      </c>
      <c r="O2369" s="34">
        <v>15</v>
      </c>
      <c r="P2369" s="34"/>
      <c r="Q2369" s="34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>
        <v>1</v>
      </c>
      <c r="AO2369" s="34">
        <f t="shared" si="123"/>
        <v>20</v>
      </c>
      <c r="AP2369" s="293">
        <f>MAX(K2369,M2369,O2369,Q2369,S2369,U2369,W2369,Y2369,AA2369,AC2369,AE2369,AG2369,AI2369,AK2369,AM2369,AO2369)*VLOOKUP(I2369,'5.- Instrumental'!$B$6:$O$303,14,FALSE)</f>
        <v>0.22295875420875422</v>
      </c>
      <c r="AQ2369" s="356">
        <f>VLOOKUP(C2369,'6.- Insumos'!$B$5:$K$2417,10,FALSE)</f>
        <v>17.205500000000001</v>
      </c>
      <c r="AR2369" s="293">
        <f t="shared" si="122"/>
        <v>17.428458754208755</v>
      </c>
      <c r="AS2369" s="293">
        <f t="shared" si="121"/>
        <v>17.428458754208755</v>
      </c>
    </row>
    <row r="2370" spans="2:45" ht="38.25">
      <c r="B2370" s="52">
        <v>2364</v>
      </c>
      <c r="C2370" s="334" t="s">
        <v>4382</v>
      </c>
      <c r="D2370" s="81" t="s">
        <v>4383</v>
      </c>
      <c r="E2370" s="55" t="s">
        <v>4359</v>
      </c>
      <c r="F2370" s="369" t="s">
        <v>4360</v>
      </c>
      <c r="G2370" s="360" t="s">
        <v>4422</v>
      </c>
      <c r="H2370" s="54" t="s">
        <v>4422</v>
      </c>
      <c r="I2370" s="369" t="s">
        <v>3303</v>
      </c>
      <c r="J2370" s="34"/>
      <c r="K2370" s="34"/>
      <c r="L2370" s="34"/>
      <c r="M2370" s="34"/>
      <c r="N2370" s="34">
        <v>1</v>
      </c>
      <c r="O2370" s="34">
        <v>25</v>
      </c>
      <c r="P2370" s="34"/>
      <c r="Q2370" s="34"/>
      <c r="R2370" s="34"/>
      <c r="S2370" s="34"/>
      <c r="T2370" s="34"/>
      <c r="U2370" s="34"/>
      <c r="V2370" s="34"/>
      <c r="W2370" s="34"/>
      <c r="X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>
        <v>1</v>
      </c>
      <c r="AO2370" s="34">
        <f t="shared" si="123"/>
        <v>30</v>
      </c>
      <c r="AP2370" s="293">
        <f>MAX(K2370,M2370,O2370,Q2370,S2370,U2370,W2370,Y2370,AA2370,AC2370,AE2370,AG2370,AI2370,AK2370,AM2370,AO2370)*VLOOKUP(I2370,'5.- Instrumental'!$B$6:$O$303,14,FALSE)</f>
        <v>0.33443813131313133</v>
      </c>
      <c r="AQ2370" s="356">
        <f>VLOOKUP(C2370,'6.- Insumos'!$B$5:$K$2417,10,FALSE)</f>
        <v>17.205500000000001</v>
      </c>
      <c r="AR2370" s="293">
        <f t="shared" si="122"/>
        <v>17.539938131313132</v>
      </c>
      <c r="AS2370" s="293">
        <f t="shared" si="121"/>
        <v>17.539938131313132</v>
      </c>
    </row>
    <row r="2371" spans="2:45" ht="38.25">
      <c r="B2371" s="52">
        <v>2365</v>
      </c>
      <c r="C2371" s="334" t="s">
        <v>4384</v>
      </c>
      <c r="D2371" s="81" t="s">
        <v>4126</v>
      </c>
      <c r="E2371" s="55" t="s">
        <v>4359</v>
      </c>
      <c r="F2371" s="369" t="s">
        <v>4360</v>
      </c>
      <c r="G2371" s="360" t="s">
        <v>4422</v>
      </c>
      <c r="H2371" s="54" t="s">
        <v>4422</v>
      </c>
      <c r="I2371" s="369" t="s">
        <v>3303</v>
      </c>
      <c r="J2371" s="34"/>
      <c r="K2371" s="34"/>
      <c r="L2371" s="34"/>
      <c r="M2371" s="34"/>
      <c r="N2371" s="34">
        <v>1</v>
      </c>
      <c r="O2371" s="34">
        <v>20</v>
      </c>
      <c r="P2371" s="34"/>
      <c r="Q2371" s="34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>
        <v>1</v>
      </c>
      <c r="AO2371" s="34">
        <f t="shared" si="123"/>
        <v>25</v>
      </c>
      <c r="AP2371" s="293">
        <f>MAX(K2371,M2371,O2371,Q2371,S2371,U2371,W2371,Y2371,AA2371,AC2371,AE2371,AG2371,AI2371,AK2371,AM2371,AO2371)*VLOOKUP(I2371,'5.- Instrumental'!$B$6:$O$303,14,FALSE)</f>
        <v>0.27869844276094274</v>
      </c>
      <c r="AQ2371" s="356">
        <f>VLOOKUP(C2371,'6.- Insumos'!$B$5:$K$2417,10,FALSE)</f>
        <v>17.205500000000001</v>
      </c>
      <c r="AR2371" s="293">
        <f t="shared" si="122"/>
        <v>17.484198442760942</v>
      </c>
      <c r="AS2371" s="293">
        <f t="shared" si="121"/>
        <v>17.484198442760942</v>
      </c>
    </row>
    <row r="2372" spans="2:45" ht="38.25">
      <c r="B2372" s="52">
        <v>2366</v>
      </c>
      <c r="C2372" s="334" t="s">
        <v>4385</v>
      </c>
      <c r="D2372" s="81" t="s">
        <v>4127</v>
      </c>
      <c r="E2372" s="55" t="s">
        <v>4359</v>
      </c>
      <c r="F2372" s="369" t="s">
        <v>4360</v>
      </c>
      <c r="G2372" s="360" t="s">
        <v>4422</v>
      </c>
      <c r="H2372" s="54" t="s">
        <v>4422</v>
      </c>
      <c r="I2372" s="369" t="s">
        <v>3303</v>
      </c>
      <c r="J2372" s="34"/>
      <c r="K2372" s="34"/>
      <c r="L2372" s="34"/>
      <c r="M2372" s="34"/>
      <c r="N2372" s="34">
        <v>1</v>
      </c>
      <c r="O2372" s="34">
        <v>25</v>
      </c>
      <c r="P2372" s="34"/>
      <c r="Q2372" s="34"/>
      <c r="R2372" s="34"/>
      <c r="S2372" s="34"/>
      <c r="T2372" s="34"/>
      <c r="U2372" s="34"/>
      <c r="V2372" s="34"/>
      <c r="W2372" s="34"/>
      <c r="X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>
        <v>1</v>
      </c>
      <c r="AO2372" s="34">
        <f t="shared" si="123"/>
        <v>30</v>
      </c>
      <c r="AP2372" s="293">
        <f>MAX(K2372,M2372,O2372,Q2372,S2372,U2372,W2372,Y2372,AA2372,AC2372,AE2372,AG2372,AI2372,AK2372,AM2372,AO2372)*VLOOKUP(I2372,'5.- Instrumental'!$B$6:$O$303,14,FALSE)</f>
        <v>0.33443813131313133</v>
      </c>
      <c r="AQ2372" s="356">
        <f>VLOOKUP(C2372,'6.- Insumos'!$B$5:$K$2417,10,FALSE)</f>
        <v>17.205500000000001</v>
      </c>
      <c r="AR2372" s="293">
        <f t="shared" si="122"/>
        <v>17.539938131313132</v>
      </c>
      <c r="AS2372" s="293">
        <f t="shared" si="121"/>
        <v>17.539938131313132</v>
      </c>
    </row>
    <row r="2373" spans="2:45" ht="38.25">
      <c r="B2373" s="52">
        <v>2367</v>
      </c>
      <c r="C2373" s="334" t="s">
        <v>4386</v>
      </c>
      <c r="D2373" s="81" t="s">
        <v>4128</v>
      </c>
      <c r="E2373" s="55" t="s">
        <v>4359</v>
      </c>
      <c r="F2373" s="369" t="s">
        <v>4360</v>
      </c>
      <c r="G2373" s="360" t="s">
        <v>4422</v>
      </c>
      <c r="H2373" s="54" t="s">
        <v>4422</v>
      </c>
      <c r="I2373" s="369" t="s">
        <v>3303</v>
      </c>
      <c r="J2373" s="34"/>
      <c r="K2373" s="34"/>
      <c r="L2373" s="34"/>
      <c r="M2373" s="34"/>
      <c r="N2373" s="34">
        <v>1</v>
      </c>
      <c r="O2373" s="34">
        <v>20</v>
      </c>
      <c r="P2373" s="34"/>
      <c r="Q2373" s="34"/>
      <c r="R2373" s="34"/>
      <c r="S2373" s="34"/>
      <c r="T2373" s="34"/>
      <c r="U2373" s="34"/>
      <c r="V2373" s="34"/>
      <c r="W2373" s="34"/>
      <c r="X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>
        <v>1</v>
      </c>
      <c r="AO2373" s="34">
        <f t="shared" si="123"/>
        <v>25</v>
      </c>
      <c r="AP2373" s="293">
        <f>MAX(K2373,M2373,O2373,Q2373,S2373,U2373,W2373,Y2373,AA2373,AC2373,AE2373,AG2373,AI2373,AK2373,AM2373,AO2373)*VLOOKUP(I2373,'5.- Instrumental'!$B$6:$O$303,14,FALSE)</f>
        <v>0.27869844276094274</v>
      </c>
      <c r="AQ2373" s="356">
        <f>VLOOKUP(C2373,'6.- Insumos'!$B$5:$K$2417,10,FALSE)</f>
        <v>16.419</v>
      </c>
      <c r="AR2373" s="293">
        <f t="shared" si="122"/>
        <v>16.697698442760942</v>
      </c>
      <c r="AS2373" s="293">
        <f t="shared" si="121"/>
        <v>16.697698442760942</v>
      </c>
    </row>
    <row r="2374" spans="2:45" ht="38.25">
      <c r="B2374" s="52">
        <v>2368</v>
      </c>
      <c r="C2374" s="334" t="s">
        <v>4387</v>
      </c>
      <c r="D2374" s="81" t="s">
        <v>4129</v>
      </c>
      <c r="E2374" s="55" t="s">
        <v>4359</v>
      </c>
      <c r="F2374" s="369" t="s">
        <v>4360</v>
      </c>
      <c r="G2374" s="360" t="s">
        <v>4422</v>
      </c>
      <c r="H2374" s="54" t="s">
        <v>4422</v>
      </c>
      <c r="I2374" s="369" t="s">
        <v>3303</v>
      </c>
      <c r="J2374" s="34"/>
      <c r="K2374" s="34"/>
      <c r="L2374" s="34"/>
      <c r="M2374" s="34"/>
      <c r="N2374" s="34">
        <v>1</v>
      </c>
      <c r="O2374" s="34">
        <v>30</v>
      </c>
      <c r="P2374" s="34"/>
      <c r="Q2374" s="34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>
        <v>1</v>
      </c>
      <c r="AO2374" s="34">
        <f t="shared" si="123"/>
        <v>35</v>
      </c>
      <c r="AP2374" s="293">
        <f>MAX(K2374,M2374,O2374,Q2374,S2374,U2374,W2374,Y2374,AA2374,AC2374,AE2374,AG2374,AI2374,AK2374,AM2374,AO2374)*VLOOKUP(I2374,'5.- Instrumental'!$B$6:$O$303,14,FALSE)</f>
        <v>0.39017781986531985</v>
      </c>
      <c r="AQ2374" s="356">
        <f>VLOOKUP(C2374,'6.- Insumos'!$B$5:$K$2417,10,FALSE)</f>
        <v>16.419</v>
      </c>
      <c r="AR2374" s="293">
        <f t="shared" si="122"/>
        <v>16.809177819865319</v>
      </c>
      <c r="AS2374" s="293">
        <f t="shared" si="121"/>
        <v>16.809177819865319</v>
      </c>
    </row>
    <row r="2375" spans="2:45" ht="38.25">
      <c r="B2375" s="52">
        <v>2369</v>
      </c>
      <c r="C2375" s="334" t="s">
        <v>4388</v>
      </c>
      <c r="D2375" s="81" t="s">
        <v>4130</v>
      </c>
      <c r="E2375" s="55" t="s">
        <v>4359</v>
      </c>
      <c r="F2375" s="369" t="s">
        <v>4360</v>
      </c>
      <c r="G2375" s="360" t="s">
        <v>4422</v>
      </c>
      <c r="H2375" s="54" t="s">
        <v>4422</v>
      </c>
      <c r="I2375" s="369" t="s">
        <v>3303</v>
      </c>
      <c r="J2375" s="34"/>
      <c r="K2375" s="34"/>
      <c r="L2375" s="34"/>
      <c r="M2375" s="34"/>
      <c r="N2375" s="34">
        <v>1</v>
      </c>
      <c r="O2375" s="34">
        <v>30</v>
      </c>
      <c r="P2375" s="34"/>
      <c r="Q2375" s="34"/>
      <c r="R2375" s="34"/>
      <c r="S2375" s="34"/>
      <c r="T2375" s="34"/>
      <c r="U2375" s="34"/>
      <c r="V2375" s="34"/>
      <c r="W2375" s="34"/>
      <c r="X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H2375" s="34"/>
      <c r="AI2375" s="34"/>
      <c r="AJ2375" s="34"/>
      <c r="AK2375" s="34"/>
      <c r="AL2375" s="34"/>
      <c r="AM2375" s="34"/>
      <c r="AN2375" s="34">
        <v>1</v>
      </c>
      <c r="AO2375" s="34">
        <f t="shared" si="123"/>
        <v>35</v>
      </c>
      <c r="AP2375" s="293">
        <f>MAX(K2375,M2375,O2375,Q2375,S2375,U2375,W2375,Y2375,AA2375,AC2375,AE2375,AG2375,AI2375,AK2375,AM2375,AO2375)*VLOOKUP(I2375,'5.- Instrumental'!$B$6:$O$303,14,FALSE)</f>
        <v>0.39017781986531985</v>
      </c>
      <c r="AQ2375" s="356">
        <f>VLOOKUP(C2375,'6.- Insumos'!$B$5:$K$2417,10,FALSE)</f>
        <v>16.419</v>
      </c>
      <c r="AR2375" s="293">
        <f t="shared" si="122"/>
        <v>16.809177819865319</v>
      </c>
      <c r="AS2375" s="293">
        <f t="shared" si="121"/>
        <v>16.809177819865319</v>
      </c>
    </row>
    <row r="2376" spans="2:45" ht="38.25">
      <c r="B2376" s="52">
        <v>2370</v>
      </c>
      <c r="C2376" s="334" t="s">
        <v>4389</v>
      </c>
      <c r="D2376" s="81" t="s">
        <v>4131</v>
      </c>
      <c r="E2376" s="55" t="s">
        <v>4359</v>
      </c>
      <c r="F2376" s="369" t="s">
        <v>4360</v>
      </c>
      <c r="G2376" s="360" t="s">
        <v>4422</v>
      </c>
      <c r="H2376" s="54" t="s">
        <v>4422</v>
      </c>
      <c r="I2376" s="369" t="s">
        <v>3303</v>
      </c>
      <c r="J2376" s="34"/>
      <c r="K2376" s="34"/>
      <c r="L2376" s="34"/>
      <c r="M2376" s="34"/>
      <c r="N2376" s="34">
        <v>1</v>
      </c>
      <c r="O2376" s="34">
        <v>20</v>
      </c>
      <c r="P2376" s="34"/>
      <c r="Q2376" s="34"/>
      <c r="R2376" s="34"/>
      <c r="S2376" s="34"/>
      <c r="T2376" s="34"/>
      <c r="U2376" s="34"/>
      <c r="V2376" s="34"/>
      <c r="W2376" s="34"/>
      <c r="X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>
        <v>1</v>
      </c>
      <c r="AO2376" s="34">
        <f t="shared" si="123"/>
        <v>25</v>
      </c>
      <c r="AP2376" s="293">
        <f>MAX(K2376,M2376,O2376,Q2376,S2376,U2376,W2376,Y2376,AA2376,AC2376,AE2376,AG2376,AI2376,AK2376,AM2376,AO2376)*VLOOKUP(I2376,'5.- Instrumental'!$B$6:$O$303,14,FALSE)</f>
        <v>0.27869844276094274</v>
      </c>
      <c r="AQ2376" s="356">
        <f>VLOOKUP(C2376,'6.- Insumos'!$B$5:$K$2417,10,FALSE)</f>
        <v>16.419</v>
      </c>
      <c r="AR2376" s="293">
        <f t="shared" si="122"/>
        <v>16.697698442760942</v>
      </c>
      <c r="AS2376" s="293">
        <f t="shared" si="121"/>
        <v>16.697698442760942</v>
      </c>
    </row>
    <row r="2377" spans="2:45" ht="38.25">
      <c r="B2377" s="52">
        <v>2371</v>
      </c>
      <c r="C2377" s="334" t="s">
        <v>4390</v>
      </c>
      <c r="D2377" s="81" t="s">
        <v>4132</v>
      </c>
      <c r="E2377" s="55" t="s">
        <v>4359</v>
      </c>
      <c r="F2377" s="369" t="s">
        <v>4360</v>
      </c>
      <c r="G2377" s="360" t="s">
        <v>4422</v>
      </c>
      <c r="H2377" s="54" t="s">
        <v>4422</v>
      </c>
      <c r="I2377" s="369" t="s">
        <v>3303</v>
      </c>
      <c r="J2377" s="34"/>
      <c r="K2377" s="34"/>
      <c r="L2377" s="34"/>
      <c r="M2377" s="34"/>
      <c r="N2377" s="34">
        <v>1</v>
      </c>
      <c r="O2377" s="34">
        <v>20</v>
      </c>
      <c r="P2377" s="34"/>
      <c r="Q2377" s="34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>
        <v>1</v>
      </c>
      <c r="AO2377" s="34">
        <f t="shared" si="123"/>
        <v>25</v>
      </c>
      <c r="AP2377" s="293">
        <f>MAX(K2377,M2377,O2377,Q2377,S2377,U2377,W2377,Y2377,AA2377,AC2377,AE2377,AG2377,AI2377,AK2377,AM2377,AO2377)*VLOOKUP(I2377,'5.- Instrumental'!$B$6:$O$303,14,FALSE)</f>
        <v>0.27869844276094274</v>
      </c>
      <c r="AQ2377" s="356">
        <f>VLOOKUP(C2377,'6.- Insumos'!$B$5:$K$2417,10,FALSE)</f>
        <v>16.419</v>
      </c>
      <c r="AR2377" s="293">
        <f t="shared" si="122"/>
        <v>16.697698442760942</v>
      </c>
      <c r="AS2377" s="293">
        <f t="shared" si="121"/>
        <v>16.697698442760942</v>
      </c>
    </row>
    <row r="2378" spans="2:45" ht="38.25">
      <c r="B2378" s="52">
        <v>2372</v>
      </c>
      <c r="C2378" s="334" t="s">
        <v>4391</v>
      </c>
      <c r="D2378" s="81" t="s">
        <v>4133</v>
      </c>
      <c r="E2378" s="55" t="s">
        <v>4359</v>
      </c>
      <c r="F2378" s="369" t="s">
        <v>4360</v>
      </c>
      <c r="G2378" s="360" t="s">
        <v>4422</v>
      </c>
      <c r="H2378" s="54" t="s">
        <v>4422</v>
      </c>
      <c r="I2378" s="369" t="s">
        <v>3303</v>
      </c>
      <c r="J2378" s="34"/>
      <c r="K2378" s="34"/>
      <c r="L2378" s="34"/>
      <c r="M2378" s="34"/>
      <c r="N2378" s="34">
        <v>1</v>
      </c>
      <c r="O2378" s="34">
        <v>25</v>
      </c>
      <c r="P2378" s="34"/>
      <c r="Q2378" s="34"/>
      <c r="R2378" s="34"/>
      <c r="S2378" s="34"/>
      <c r="T2378" s="34"/>
      <c r="U2378" s="34"/>
      <c r="V2378" s="34"/>
      <c r="W2378" s="34"/>
      <c r="X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>
        <v>1</v>
      </c>
      <c r="AO2378" s="34">
        <f t="shared" si="123"/>
        <v>30</v>
      </c>
      <c r="AP2378" s="293">
        <f>MAX(K2378,M2378,O2378,Q2378,S2378,U2378,W2378,Y2378,AA2378,AC2378,AE2378,AG2378,AI2378,AK2378,AM2378,AO2378)*VLOOKUP(I2378,'5.- Instrumental'!$B$6:$O$303,14,FALSE)</f>
        <v>0.33443813131313133</v>
      </c>
      <c r="AQ2378" s="356">
        <f>VLOOKUP(C2378,'6.- Insumos'!$B$5:$K$2417,10,FALSE)</f>
        <v>16.419</v>
      </c>
      <c r="AR2378" s="293">
        <f t="shared" si="122"/>
        <v>16.753438131313132</v>
      </c>
      <c r="AS2378" s="293">
        <f t="shared" ref="AS2378:AS2391" si="124">AP2378++AQ2378</f>
        <v>16.753438131313132</v>
      </c>
    </row>
    <row r="2379" spans="2:45" ht="38.25">
      <c r="B2379" s="52">
        <v>2373</v>
      </c>
      <c r="C2379" s="334" t="s">
        <v>4392</v>
      </c>
      <c r="D2379" s="81" t="s">
        <v>4134</v>
      </c>
      <c r="E2379" s="55" t="s">
        <v>4359</v>
      </c>
      <c r="F2379" s="369" t="s">
        <v>4360</v>
      </c>
      <c r="G2379" s="360" t="s">
        <v>4422</v>
      </c>
      <c r="H2379" s="54" t="s">
        <v>4422</v>
      </c>
      <c r="I2379" s="369" t="s">
        <v>3303</v>
      </c>
      <c r="J2379" s="34"/>
      <c r="K2379" s="34"/>
      <c r="L2379" s="34"/>
      <c r="M2379" s="34"/>
      <c r="N2379" s="34">
        <v>1</v>
      </c>
      <c r="O2379" s="34">
        <v>25</v>
      </c>
      <c r="P2379" s="34"/>
      <c r="Q2379" s="34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>
        <v>1</v>
      </c>
      <c r="AO2379" s="34">
        <f t="shared" si="123"/>
        <v>30</v>
      </c>
      <c r="AP2379" s="293">
        <f>MAX(K2379,M2379,O2379,Q2379,S2379,U2379,W2379,Y2379,AA2379,AC2379,AE2379,AG2379,AI2379,AK2379,AM2379,AO2379)*VLOOKUP(I2379,'5.- Instrumental'!$B$6:$O$303,14,FALSE)</f>
        <v>0.33443813131313133</v>
      </c>
      <c r="AQ2379" s="356">
        <f>VLOOKUP(C2379,'6.- Insumos'!$B$5:$K$2417,10,FALSE)</f>
        <v>16.419</v>
      </c>
      <c r="AR2379" s="293">
        <f t="shared" si="122"/>
        <v>16.753438131313132</v>
      </c>
      <c r="AS2379" s="293">
        <f t="shared" si="124"/>
        <v>16.753438131313132</v>
      </c>
    </row>
    <row r="2380" spans="2:45" ht="38.25">
      <c r="B2380" s="52">
        <v>2374</v>
      </c>
      <c r="C2380" s="334" t="s">
        <v>4393</v>
      </c>
      <c r="D2380" s="81" t="s">
        <v>4135</v>
      </c>
      <c r="E2380" s="55" t="s">
        <v>4359</v>
      </c>
      <c r="F2380" s="369" t="s">
        <v>4360</v>
      </c>
      <c r="G2380" s="360" t="s">
        <v>4422</v>
      </c>
      <c r="H2380" s="54" t="s">
        <v>4422</v>
      </c>
      <c r="I2380" s="369" t="s">
        <v>3303</v>
      </c>
      <c r="J2380" s="40"/>
      <c r="K2380" s="40"/>
      <c r="L2380" s="34"/>
      <c r="M2380" s="34"/>
      <c r="N2380" s="34">
        <v>1</v>
      </c>
      <c r="O2380" s="34">
        <v>30</v>
      </c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0"/>
      <c r="AJ2380" s="40"/>
      <c r="AK2380" s="40"/>
      <c r="AL2380" s="40"/>
      <c r="AM2380" s="40"/>
      <c r="AN2380" s="34">
        <v>1</v>
      </c>
      <c r="AO2380" s="34">
        <f t="shared" si="123"/>
        <v>35</v>
      </c>
      <c r="AP2380" s="293">
        <f>MAX(K2380,M2380,O2380,Q2380,S2380,U2380,W2380,Y2380,AA2380,AC2380,AE2380,AG2380,AI2380,AK2380,AM2380,AO2380)*VLOOKUP(I2380,'5.- Instrumental'!$B$6:$O$303,14,FALSE)</f>
        <v>0.39017781986531985</v>
      </c>
      <c r="AQ2380" s="356">
        <f>VLOOKUP(C2380,'6.- Insumos'!$B$5:$K$2417,10,FALSE)</f>
        <v>16.419</v>
      </c>
      <c r="AR2380" s="293">
        <f t="shared" si="122"/>
        <v>16.809177819865319</v>
      </c>
      <c r="AS2380" s="293">
        <f t="shared" si="124"/>
        <v>16.809177819865319</v>
      </c>
    </row>
    <row r="2381" spans="2:45" ht="38.25">
      <c r="B2381" s="52">
        <v>2375</v>
      </c>
      <c r="C2381" s="334" t="s">
        <v>4394</v>
      </c>
      <c r="D2381" s="81" t="s">
        <v>4136</v>
      </c>
      <c r="E2381" s="55" t="s">
        <v>4359</v>
      </c>
      <c r="F2381" s="369" t="s">
        <v>4360</v>
      </c>
      <c r="G2381" s="360" t="s">
        <v>4422</v>
      </c>
      <c r="H2381" s="54" t="s">
        <v>4422</v>
      </c>
      <c r="I2381" s="369" t="s">
        <v>3303</v>
      </c>
      <c r="J2381" s="40"/>
      <c r="K2381" s="40"/>
      <c r="L2381" s="34"/>
      <c r="M2381" s="34"/>
      <c r="N2381" s="34">
        <v>1</v>
      </c>
      <c r="O2381" s="34">
        <v>30</v>
      </c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0"/>
      <c r="AJ2381" s="40"/>
      <c r="AK2381" s="40"/>
      <c r="AL2381" s="40"/>
      <c r="AM2381" s="40"/>
      <c r="AN2381" s="34">
        <v>1</v>
      </c>
      <c r="AO2381" s="34">
        <f t="shared" si="123"/>
        <v>35</v>
      </c>
      <c r="AP2381" s="293">
        <f>MAX(K2381,M2381,O2381,Q2381,S2381,U2381,W2381,Y2381,AA2381,AC2381,AE2381,AG2381,AI2381,AK2381,AM2381,AO2381)*VLOOKUP(I2381,'5.- Instrumental'!$B$6:$O$303,14,FALSE)</f>
        <v>0.39017781986531985</v>
      </c>
      <c r="AQ2381" s="356">
        <f>VLOOKUP(C2381,'6.- Insumos'!$B$5:$K$2417,10,FALSE)</f>
        <v>16.419</v>
      </c>
      <c r="AR2381" s="293">
        <f t="shared" si="122"/>
        <v>16.809177819865319</v>
      </c>
      <c r="AS2381" s="293">
        <f t="shared" si="124"/>
        <v>16.809177819865319</v>
      </c>
    </row>
    <row r="2382" spans="2:45" ht="38.25">
      <c r="B2382" s="52">
        <v>2376</v>
      </c>
      <c r="C2382" s="334" t="s">
        <v>4137</v>
      </c>
      <c r="D2382" s="81" t="s">
        <v>4138</v>
      </c>
      <c r="E2382" s="55" t="s">
        <v>4359</v>
      </c>
      <c r="F2382" s="369" t="s">
        <v>4360</v>
      </c>
      <c r="G2382" s="360" t="s">
        <v>4422</v>
      </c>
      <c r="H2382" s="54" t="s">
        <v>4422</v>
      </c>
      <c r="I2382" s="369" t="s">
        <v>3303</v>
      </c>
      <c r="J2382" s="40"/>
      <c r="K2382" s="40"/>
      <c r="L2382" s="34"/>
      <c r="M2382" s="34"/>
      <c r="N2382" s="34">
        <v>1</v>
      </c>
      <c r="O2382" s="34">
        <v>20</v>
      </c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0"/>
      <c r="AJ2382" s="40"/>
      <c r="AK2382" s="40"/>
      <c r="AL2382" s="40"/>
      <c r="AM2382" s="40"/>
      <c r="AN2382" s="34">
        <v>1</v>
      </c>
      <c r="AO2382" s="34">
        <f t="shared" si="123"/>
        <v>25</v>
      </c>
      <c r="AP2382" s="293">
        <f>MAX(K2382,M2382,O2382,Q2382,S2382,U2382,W2382,Y2382,AA2382,AC2382,AE2382,AG2382,AI2382,AK2382,AM2382,AO2382)*VLOOKUP(I2382,'5.- Instrumental'!$B$6:$O$303,14,FALSE)</f>
        <v>0.27869844276094274</v>
      </c>
      <c r="AQ2382" s="356">
        <f>VLOOKUP(C2382,'6.- Insumos'!$B$5:$K$2417,10,FALSE)</f>
        <v>16.419</v>
      </c>
      <c r="AR2382" s="293">
        <f t="shared" si="122"/>
        <v>16.697698442760942</v>
      </c>
      <c r="AS2382" s="293">
        <f t="shared" si="124"/>
        <v>16.697698442760942</v>
      </c>
    </row>
    <row r="2383" spans="2:45" ht="38.25">
      <c r="B2383" s="52">
        <v>2377</v>
      </c>
      <c r="C2383" s="334" t="s">
        <v>4139</v>
      </c>
      <c r="D2383" s="81" t="s">
        <v>4140</v>
      </c>
      <c r="E2383" s="55" t="s">
        <v>4359</v>
      </c>
      <c r="F2383" s="369" t="s">
        <v>4360</v>
      </c>
      <c r="G2383" s="360" t="s">
        <v>4422</v>
      </c>
      <c r="H2383" s="54" t="s">
        <v>4422</v>
      </c>
      <c r="I2383" s="369" t="s">
        <v>3303</v>
      </c>
      <c r="J2383" s="40"/>
      <c r="K2383" s="40"/>
      <c r="L2383" s="34"/>
      <c r="M2383" s="34"/>
      <c r="N2383" s="34">
        <v>1</v>
      </c>
      <c r="O2383" s="34">
        <v>20</v>
      </c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0"/>
      <c r="AJ2383" s="40"/>
      <c r="AK2383" s="40"/>
      <c r="AL2383" s="40"/>
      <c r="AM2383" s="40"/>
      <c r="AN2383" s="34">
        <v>1</v>
      </c>
      <c r="AO2383" s="34">
        <f t="shared" si="123"/>
        <v>25</v>
      </c>
      <c r="AP2383" s="293">
        <f>MAX(K2383,M2383,O2383,Q2383,S2383,U2383,W2383,Y2383,AA2383,AC2383,AE2383,AG2383,AI2383,AK2383,AM2383,AO2383)*VLOOKUP(I2383,'5.- Instrumental'!$B$6:$O$303,14,FALSE)</f>
        <v>0.27869844276094274</v>
      </c>
      <c r="AQ2383" s="356">
        <f>VLOOKUP(C2383,'6.- Insumos'!$B$5:$K$2417,10,FALSE)</f>
        <v>16.419</v>
      </c>
      <c r="AR2383" s="293">
        <f t="shared" si="122"/>
        <v>16.697698442760942</v>
      </c>
      <c r="AS2383" s="293">
        <f t="shared" si="124"/>
        <v>16.697698442760942</v>
      </c>
    </row>
    <row r="2384" spans="2:45" ht="38.25">
      <c r="B2384" s="52">
        <v>2378</v>
      </c>
      <c r="C2384" s="334" t="s">
        <v>4141</v>
      </c>
      <c r="D2384" s="81" t="s">
        <v>4142</v>
      </c>
      <c r="E2384" s="55" t="s">
        <v>4359</v>
      </c>
      <c r="F2384" s="369" t="s">
        <v>4360</v>
      </c>
      <c r="G2384" s="360" t="s">
        <v>4422</v>
      </c>
      <c r="H2384" s="54" t="s">
        <v>4422</v>
      </c>
      <c r="I2384" s="369" t="s">
        <v>3303</v>
      </c>
      <c r="J2384" s="40"/>
      <c r="K2384" s="40"/>
      <c r="L2384" s="34"/>
      <c r="M2384" s="34"/>
      <c r="N2384" s="34">
        <v>1</v>
      </c>
      <c r="O2384" s="34">
        <v>20</v>
      </c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0"/>
      <c r="AJ2384" s="40"/>
      <c r="AK2384" s="40"/>
      <c r="AL2384" s="40"/>
      <c r="AM2384" s="40"/>
      <c r="AN2384" s="34">
        <v>1</v>
      </c>
      <c r="AO2384" s="34">
        <f t="shared" si="123"/>
        <v>25</v>
      </c>
      <c r="AP2384" s="293">
        <f>MAX(K2384,M2384,O2384,Q2384,S2384,U2384,W2384,Y2384,AA2384,AC2384,AE2384,AG2384,AI2384,AK2384,AM2384,AO2384)*VLOOKUP(I2384,'5.- Instrumental'!$B$6:$O$303,14,FALSE)</f>
        <v>0.27869844276094274</v>
      </c>
      <c r="AQ2384" s="356">
        <f>VLOOKUP(C2384,'6.- Insumos'!$B$5:$K$2417,10,FALSE)</f>
        <v>16.419</v>
      </c>
      <c r="AR2384" s="293">
        <f t="shared" si="122"/>
        <v>16.697698442760942</v>
      </c>
      <c r="AS2384" s="293">
        <f t="shared" si="124"/>
        <v>16.697698442760942</v>
      </c>
    </row>
    <row r="2385" spans="2:45" ht="38.25">
      <c r="B2385" s="52">
        <v>2379</v>
      </c>
      <c r="C2385" s="334" t="s">
        <v>4395</v>
      </c>
      <c r="D2385" s="81" t="s">
        <v>4396</v>
      </c>
      <c r="E2385" s="55" t="s">
        <v>4359</v>
      </c>
      <c r="F2385" s="369" t="s">
        <v>4360</v>
      </c>
      <c r="G2385" s="360" t="s">
        <v>4422</v>
      </c>
      <c r="H2385" s="54" t="s">
        <v>4422</v>
      </c>
      <c r="I2385" s="369" t="s">
        <v>3303</v>
      </c>
      <c r="J2385" s="40"/>
      <c r="K2385" s="40"/>
      <c r="L2385" s="34"/>
      <c r="M2385" s="34"/>
      <c r="N2385" s="34">
        <v>1</v>
      </c>
      <c r="O2385" s="34">
        <v>25</v>
      </c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0"/>
      <c r="AJ2385" s="40"/>
      <c r="AK2385" s="40"/>
      <c r="AL2385" s="40"/>
      <c r="AM2385" s="40"/>
      <c r="AN2385" s="34">
        <v>1</v>
      </c>
      <c r="AO2385" s="34">
        <f t="shared" si="123"/>
        <v>30</v>
      </c>
      <c r="AP2385" s="293">
        <f>MAX(K2385,M2385,O2385,Q2385,S2385,U2385,W2385,Y2385,AA2385,AC2385,AE2385,AG2385,AI2385,AK2385,AM2385,AO2385)*VLOOKUP(I2385,'5.- Instrumental'!$B$6:$O$303,14,FALSE)</f>
        <v>0.33443813131313133</v>
      </c>
      <c r="AQ2385" s="356">
        <f>VLOOKUP(C2385,'6.- Insumos'!$B$5:$K$2417,10,FALSE)</f>
        <v>16.419</v>
      </c>
      <c r="AR2385" s="293">
        <f t="shared" si="122"/>
        <v>16.753438131313132</v>
      </c>
      <c r="AS2385" s="293">
        <f t="shared" si="124"/>
        <v>16.753438131313132</v>
      </c>
    </row>
    <row r="2386" spans="2:45" ht="38.25">
      <c r="B2386" s="52">
        <v>2380</v>
      </c>
      <c r="C2386" s="334" t="s">
        <v>4143</v>
      </c>
      <c r="D2386" s="81" t="s">
        <v>4144</v>
      </c>
      <c r="E2386" s="55" t="s">
        <v>4359</v>
      </c>
      <c r="F2386" s="369" t="s">
        <v>4360</v>
      </c>
      <c r="G2386" s="360" t="s">
        <v>4422</v>
      </c>
      <c r="H2386" s="54" t="s">
        <v>4422</v>
      </c>
      <c r="I2386" s="369" t="s">
        <v>3303</v>
      </c>
      <c r="J2386" s="40"/>
      <c r="K2386" s="40"/>
      <c r="L2386" s="34"/>
      <c r="M2386" s="34"/>
      <c r="N2386" s="34">
        <v>1</v>
      </c>
      <c r="O2386" s="34">
        <v>25</v>
      </c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0"/>
      <c r="AJ2386" s="40"/>
      <c r="AK2386" s="40"/>
      <c r="AL2386" s="40"/>
      <c r="AM2386" s="40"/>
      <c r="AN2386" s="34">
        <v>1</v>
      </c>
      <c r="AO2386" s="34">
        <f t="shared" si="123"/>
        <v>30</v>
      </c>
      <c r="AP2386" s="293">
        <f>MAX(K2386,M2386,O2386,Q2386,S2386,U2386,W2386,Y2386,AA2386,AC2386,AE2386,AG2386,AI2386,AK2386,AM2386,AO2386)*VLOOKUP(I2386,'5.- Instrumental'!$B$6:$O$303,14,FALSE)</f>
        <v>0.33443813131313133</v>
      </c>
      <c r="AQ2386" s="356">
        <f>VLOOKUP(C2386,'6.- Insumos'!$B$5:$K$2417,10,FALSE)</f>
        <v>16.419</v>
      </c>
      <c r="AR2386" s="293">
        <f t="shared" si="122"/>
        <v>16.753438131313132</v>
      </c>
      <c r="AS2386" s="293">
        <f t="shared" si="124"/>
        <v>16.753438131313132</v>
      </c>
    </row>
    <row r="2387" spans="2:45" ht="38.25">
      <c r="B2387" s="52">
        <v>2381</v>
      </c>
      <c r="C2387" s="334" t="s">
        <v>4145</v>
      </c>
      <c r="D2387" s="81" t="s">
        <v>4146</v>
      </c>
      <c r="E2387" s="55" t="s">
        <v>4359</v>
      </c>
      <c r="F2387" s="369" t="s">
        <v>4360</v>
      </c>
      <c r="G2387" s="360" t="s">
        <v>4422</v>
      </c>
      <c r="H2387" s="54" t="s">
        <v>4422</v>
      </c>
      <c r="I2387" s="369" t="s">
        <v>3303</v>
      </c>
      <c r="J2387" s="40"/>
      <c r="K2387" s="40"/>
      <c r="L2387" s="34"/>
      <c r="M2387" s="34"/>
      <c r="N2387" s="34">
        <v>1</v>
      </c>
      <c r="O2387" s="34">
        <v>25</v>
      </c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0"/>
      <c r="AJ2387" s="40"/>
      <c r="AK2387" s="40"/>
      <c r="AL2387" s="40"/>
      <c r="AM2387" s="40"/>
      <c r="AN2387" s="34">
        <v>1</v>
      </c>
      <c r="AO2387" s="34">
        <f t="shared" si="123"/>
        <v>30</v>
      </c>
      <c r="AP2387" s="293">
        <f>MAX(K2387,M2387,O2387,Q2387,S2387,U2387,W2387,Y2387,AA2387,AC2387,AE2387,AG2387,AI2387,AK2387,AM2387,AO2387)*VLOOKUP(I2387,'5.- Instrumental'!$B$6:$O$303,14,FALSE)</f>
        <v>0.33443813131313133</v>
      </c>
      <c r="AQ2387" s="356">
        <f>VLOOKUP(C2387,'6.- Insumos'!$B$5:$K$2417,10,FALSE)</f>
        <v>16.419</v>
      </c>
      <c r="AR2387" s="293">
        <f t="shared" si="122"/>
        <v>16.753438131313132</v>
      </c>
      <c r="AS2387" s="293">
        <f t="shared" si="124"/>
        <v>16.753438131313132</v>
      </c>
    </row>
    <row r="2388" spans="2:45" ht="38.25">
      <c r="B2388" s="52">
        <v>2382</v>
      </c>
      <c r="C2388" s="334" t="s">
        <v>4147</v>
      </c>
      <c r="D2388" s="81" t="s">
        <v>4358</v>
      </c>
      <c r="E2388" s="55" t="s">
        <v>4359</v>
      </c>
      <c r="F2388" s="369" t="s">
        <v>4360</v>
      </c>
      <c r="G2388" s="360" t="s">
        <v>4422</v>
      </c>
      <c r="H2388" s="54" t="s">
        <v>4422</v>
      </c>
      <c r="I2388" s="369" t="s">
        <v>3303</v>
      </c>
      <c r="J2388" s="40"/>
      <c r="K2388" s="40"/>
      <c r="L2388" s="34"/>
      <c r="M2388" s="34"/>
      <c r="N2388" s="34">
        <v>1</v>
      </c>
      <c r="O2388" s="34">
        <v>15</v>
      </c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0"/>
      <c r="AJ2388" s="40"/>
      <c r="AK2388" s="40"/>
      <c r="AL2388" s="40"/>
      <c r="AM2388" s="40"/>
      <c r="AN2388" s="34">
        <v>1</v>
      </c>
      <c r="AO2388" s="34">
        <f t="shared" si="123"/>
        <v>20</v>
      </c>
      <c r="AP2388" s="293">
        <f>MAX(K2388,M2388,O2388,Q2388,S2388,U2388,W2388,Y2388,AA2388,AC2388,AE2388,AG2388,AI2388,AK2388,AM2388,AO2388)*VLOOKUP(I2388,'5.- Instrumental'!$B$6:$O$303,14,FALSE)</f>
        <v>0.22295875420875422</v>
      </c>
      <c r="AQ2388" s="356">
        <f>VLOOKUP(C2388,'6.- Insumos'!$B$5:$K$2417,10,FALSE)</f>
        <v>16.419</v>
      </c>
      <c r="AR2388" s="293">
        <f t="shared" si="122"/>
        <v>16.641958754208755</v>
      </c>
      <c r="AS2388" s="293">
        <f t="shared" si="124"/>
        <v>16.641958754208755</v>
      </c>
    </row>
    <row r="2389" spans="2:45" ht="38.25">
      <c r="B2389" s="52">
        <v>2383</v>
      </c>
      <c r="C2389" s="334" t="s">
        <v>4397</v>
      </c>
      <c r="D2389" s="361" t="s">
        <v>4398</v>
      </c>
      <c r="E2389" s="55" t="s">
        <v>4359</v>
      </c>
      <c r="F2389" s="369" t="s">
        <v>4360</v>
      </c>
      <c r="G2389" s="360" t="s">
        <v>4422</v>
      </c>
      <c r="H2389" s="54" t="s">
        <v>4422</v>
      </c>
      <c r="I2389" s="369" t="s">
        <v>3303</v>
      </c>
      <c r="J2389" s="40"/>
      <c r="K2389" s="40"/>
      <c r="L2389" s="34"/>
      <c r="M2389" s="34"/>
      <c r="N2389" s="34">
        <v>1</v>
      </c>
      <c r="O2389" s="34">
        <v>10</v>
      </c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0"/>
      <c r="AJ2389" s="40"/>
      <c r="AK2389" s="40"/>
      <c r="AL2389" s="40"/>
      <c r="AM2389" s="40"/>
      <c r="AN2389" s="34">
        <v>1</v>
      </c>
      <c r="AO2389" s="34">
        <f t="shared" si="123"/>
        <v>15</v>
      </c>
      <c r="AP2389" s="293">
        <f>MAX(K2389,M2389,O2389,Q2389,S2389,U2389,W2389,Y2389,AA2389,AC2389,AE2389,AG2389,AI2389,AK2389,AM2389,AO2389)*VLOOKUP(I2389,'5.- Instrumental'!$B$6:$O$303,14,FALSE)</f>
        <v>0.16721906565656566</v>
      </c>
      <c r="AQ2389" s="356">
        <f>VLOOKUP(C2389,'6.- Insumos'!$B$5:$K$2417,10,FALSE)</f>
        <v>16.419</v>
      </c>
      <c r="AR2389" s="293">
        <f t="shared" si="122"/>
        <v>16.586219065656564</v>
      </c>
      <c r="AS2389" s="293">
        <f t="shared" si="124"/>
        <v>16.586219065656564</v>
      </c>
    </row>
    <row r="2390" spans="2:45" ht="38.25">
      <c r="B2390" s="52">
        <v>2384</v>
      </c>
      <c r="C2390" s="334" t="s">
        <v>4148</v>
      </c>
      <c r="D2390" s="81" t="s">
        <v>2736</v>
      </c>
      <c r="E2390" s="55" t="s">
        <v>4359</v>
      </c>
      <c r="F2390" s="369" t="s">
        <v>4360</v>
      </c>
      <c r="G2390" s="360" t="s">
        <v>4422</v>
      </c>
      <c r="H2390" s="54" t="s">
        <v>4422</v>
      </c>
      <c r="I2390" s="369" t="s">
        <v>3303</v>
      </c>
      <c r="J2390" s="40"/>
      <c r="K2390" s="40"/>
      <c r="L2390" s="34"/>
      <c r="M2390" s="34"/>
      <c r="N2390" s="34">
        <v>1</v>
      </c>
      <c r="O2390" s="34">
        <v>15</v>
      </c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0"/>
      <c r="AJ2390" s="40"/>
      <c r="AK2390" s="40"/>
      <c r="AL2390" s="40"/>
      <c r="AM2390" s="40"/>
      <c r="AN2390" s="34">
        <v>1</v>
      </c>
      <c r="AO2390" s="34">
        <f t="shared" si="123"/>
        <v>20</v>
      </c>
      <c r="AP2390" s="293">
        <f>MAX(K2390,M2390,O2390,Q2390,S2390,U2390,W2390,Y2390,AA2390,AC2390,AE2390,AG2390,AI2390,AK2390,AM2390,AO2390)*VLOOKUP(I2390,'5.- Instrumental'!$B$6:$O$303,14,FALSE)</f>
        <v>0.22295875420875422</v>
      </c>
      <c r="AQ2390" s="356">
        <f>VLOOKUP(C2390,'6.- Insumos'!$B$5:$K$2417,10,FALSE)</f>
        <v>16.419</v>
      </c>
      <c r="AR2390" s="293">
        <f t="shared" si="122"/>
        <v>16.641958754208755</v>
      </c>
      <c r="AS2390" s="293">
        <f t="shared" si="124"/>
        <v>16.641958754208755</v>
      </c>
    </row>
    <row r="2391" spans="2:45" ht="38.25">
      <c r="B2391" s="52">
        <v>2385</v>
      </c>
      <c r="C2391" s="334" t="s">
        <v>2737</v>
      </c>
      <c r="D2391" s="81" t="s">
        <v>2738</v>
      </c>
      <c r="E2391" s="55" t="s">
        <v>4359</v>
      </c>
      <c r="F2391" s="369" t="s">
        <v>4360</v>
      </c>
      <c r="G2391" s="360" t="s">
        <v>4422</v>
      </c>
      <c r="H2391" s="54" t="s">
        <v>4422</v>
      </c>
      <c r="I2391" s="369" t="s">
        <v>3303</v>
      </c>
      <c r="J2391" s="40"/>
      <c r="K2391" s="40"/>
      <c r="L2391" s="34"/>
      <c r="M2391" s="34"/>
      <c r="N2391" s="34">
        <v>1</v>
      </c>
      <c r="O2391" s="34">
        <v>20</v>
      </c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0"/>
      <c r="AJ2391" s="40"/>
      <c r="AK2391" s="40"/>
      <c r="AL2391" s="40"/>
      <c r="AM2391" s="40"/>
      <c r="AN2391" s="34">
        <v>1</v>
      </c>
      <c r="AO2391" s="34">
        <f t="shared" si="123"/>
        <v>25</v>
      </c>
      <c r="AP2391" s="293">
        <f>MAX(K2391,M2391,O2391,Q2391,S2391,U2391,W2391,Y2391,AA2391,AC2391,AE2391,AG2391,AI2391,AK2391,AM2391,AO2391)*VLOOKUP(I2391,'5.- Instrumental'!$B$6:$O$303,14,FALSE)</f>
        <v>0.27869844276094274</v>
      </c>
      <c r="AQ2391" s="356">
        <f>VLOOKUP(C2391,'6.- Insumos'!$B$5:$K$2417,10,FALSE)</f>
        <v>16.419</v>
      </c>
      <c r="AR2391" s="293">
        <f t="shared" si="122"/>
        <v>16.697698442760942</v>
      </c>
      <c r="AS2391" s="293">
        <f t="shared" si="124"/>
        <v>16.697698442760942</v>
      </c>
    </row>
  </sheetData>
  <sheetProtection password="DC76" sheet="1" objects="1" scenarios="1"/>
  <mergeCells count="3">
    <mergeCell ref="J5:K5"/>
    <mergeCell ref="L5:M5"/>
    <mergeCell ref="N5:O5"/>
  </mergeCells>
  <phoneticPr fontId="11" type="noConversion"/>
  <conditionalFormatting sqref="AU1:AU1048576">
    <cfRule type="cellIs" dxfId="4" priority="1" stopIfTrue="1" operator="notEqual">
      <formula>0</formula>
    </cfRule>
  </conditionalFormatting>
  <pageMargins left="0.75" right="0.75" top="1" bottom="1" header="0" footer="0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6"/>
  <dimension ref="B1:S2390"/>
  <sheetViews>
    <sheetView workbookViewId="0"/>
  </sheetViews>
  <sheetFormatPr baseColWidth="10" defaultRowHeight="12.75"/>
  <cols>
    <col min="1" max="1" width="2" style="459" customWidth="1"/>
    <col min="2" max="2" width="7.140625" style="459" customWidth="1"/>
    <col min="3" max="3" width="7.42578125" style="459" bestFit="1" customWidth="1"/>
    <col min="4" max="4" width="58.85546875" style="459" customWidth="1"/>
    <col min="5" max="11" width="6.85546875" style="459" customWidth="1"/>
    <col min="12" max="12" width="1.85546875" style="459" customWidth="1"/>
    <col min="13" max="19" width="7" style="459" customWidth="1"/>
    <col min="20" max="16384" width="11.42578125" style="459"/>
  </cols>
  <sheetData>
    <row r="1" spans="2:19" ht="20.25">
      <c r="B1" s="484" t="s">
        <v>6145</v>
      </c>
    </row>
    <row r="2" spans="2:19">
      <c r="E2" s="472" t="s">
        <v>5912</v>
      </c>
      <c r="F2" s="473"/>
      <c r="G2" s="473"/>
      <c r="H2" s="473"/>
      <c r="I2" s="473"/>
      <c r="J2" s="473"/>
      <c r="K2" s="474"/>
      <c r="L2" s="460"/>
      <c r="M2" s="477" t="s">
        <v>5913</v>
      </c>
      <c r="N2" s="478"/>
      <c r="O2" s="478"/>
      <c r="P2" s="478"/>
      <c r="Q2" s="478"/>
      <c r="R2" s="478"/>
      <c r="S2" s="479"/>
    </row>
    <row r="3" spans="2:19" s="461" customFormat="1" ht="96" customHeight="1">
      <c r="B3" s="482" t="s">
        <v>3554</v>
      </c>
      <c r="C3" s="482" t="s">
        <v>3555</v>
      </c>
      <c r="D3" s="483" t="s">
        <v>3556</v>
      </c>
      <c r="E3" s="475" t="s">
        <v>4418</v>
      </c>
      <c r="F3" s="475" t="s">
        <v>5908</v>
      </c>
      <c r="G3" s="475" t="s">
        <v>4419</v>
      </c>
      <c r="H3" s="475" t="s">
        <v>5909</v>
      </c>
      <c r="I3" s="475" t="s">
        <v>5910</v>
      </c>
      <c r="J3" s="475" t="s">
        <v>5911</v>
      </c>
      <c r="K3" s="476" t="s">
        <v>1526</v>
      </c>
      <c r="L3" s="462"/>
      <c r="M3" s="480" t="s">
        <v>4418</v>
      </c>
      <c r="N3" s="480" t="s">
        <v>5908</v>
      </c>
      <c r="O3" s="480" t="s">
        <v>4419</v>
      </c>
      <c r="P3" s="480" t="s">
        <v>5909</v>
      </c>
      <c r="Q3" s="480" t="s">
        <v>5910</v>
      </c>
      <c r="R3" s="480" t="s">
        <v>5911</v>
      </c>
      <c r="S3" s="481" t="s">
        <v>1637</v>
      </c>
    </row>
    <row r="4" spans="2:19">
      <c r="B4" s="463">
        <v>1</v>
      </c>
      <c r="C4" s="464">
        <v>10060</v>
      </c>
      <c r="D4" s="465" t="s">
        <v>3704</v>
      </c>
      <c r="E4" s="466">
        <v>0.16263296055796059</v>
      </c>
      <c r="F4" s="466">
        <v>0.16263296055796059</v>
      </c>
      <c r="G4" s="466">
        <v>0.32526592111592117</v>
      </c>
      <c r="H4" s="466">
        <v>0.16263296055796059</v>
      </c>
      <c r="I4" s="466">
        <v>0.16263296055796059</v>
      </c>
      <c r="J4" s="466">
        <v>0.16263296055796059</v>
      </c>
      <c r="K4" s="466">
        <f t="shared" ref="K4:K67" si="0">SUM(E4:J4)</f>
        <v>1.1384307239057241</v>
      </c>
      <c r="L4" s="471"/>
      <c r="M4" s="466">
        <v>0.16263296055796059</v>
      </c>
      <c r="N4" s="466">
        <v>0.16263296055796059</v>
      </c>
      <c r="O4" s="466">
        <v>0.32526592111592117</v>
      </c>
      <c r="P4" s="466">
        <v>0.16263296055796059</v>
      </c>
      <c r="Q4" s="466">
        <v>0.16263296055796059</v>
      </c>
      <c r="R4" s="466">
        <v>0.16263296055796059</v>
      </c>
      <c r="S4" s="466">
        <f t="shared" ref="S4:S67" si="1">SUM(M4:R4)</f>
        <v>1.1384307239057241</v>
      </c>
    </row>
    <row r="5" spans="2:19">
      <c r="B5" s="463">
        <v>2</v>
      </c>
      <c r="C5" s="464">
        <v>10080</v>
      </c>
      <c r="D5" s="465" t="s">
        <v>3564</v>
      </c>
      <c r="E5" s="466">
        <v>0.25393872655122662</v>
      </c>
      <c r="F5" s="466">
        <v>0.25393872655122662</v>
      </c>
      <c r="G5" s="466">
        <v>0.50787745310245325</v>
      </c>
      <c r="H5" s="466">
        <v>0.25393872655122662</v>
      </c>
      <c r="I5" s="466">
        <v>0.25393872655122662</v>
      </c>
      <c r="J5" s="466">
        <v>0.25393872655122662</v>
      </c>
      <c r="K5" s="466">
        <f t="shared" si="0"/>
        <v>1.777571085858586</v>
      </c>
      <c r="L5" s="471"/>
      <c r="M5" s="466">
        <v>0.25393872655122662</v>
      </c>
      <c r="N5" s="466">
        <v>0.25393872655122662</v>
      </c>
      <c r="O5" s="466">
        <v>0.50787745310245325</v>
      </c>
      <c r="P5" s="466">
        <v>0.25393872655122662</v>
      </c>
      <c r="Q5" s="466">
        <v>0.25393872655122662</v>
      </c>
      <c r="R5" s="466">
        <v>0.25393872655122662</v>
      </c>
      <c r="S5" s="466">
        <f t="shared" si="1"/>
        <v>1.777571085858586</v>
      </c>
    </row>
    <row r="6" spans="2:19">
      <c r="B6" s="463">
        <v>3</v>
      </c>
      <c r="C6" s="464">
        <v>10120</v>
      </c>
      <c r="D6" s="465" t="s">
        <v>3566</v>
      </c>
      <c r="E6" s="466">
        <v>0.28536729797979815</v>
      </c>
      <c r="F6" s="466">
        <v>0.28536729797979815</v>
      </c>
      <c r="G6" s="466">
        <v>0.5707345959595963</v>
      </c>
      <c r="H6" s="466">
        <v>0.28536729797979815</v>
      </c>
      <c r="I6" s="466">
        <v>0.28536729797979815</v>
      </c>
      <c r="J6" s="466">
        <v>0.28536729797979815</v>
      </c>
      <c r="K6" s="466">
        <f t="shared" si="0"/>
        <v>1.9975710858585869</v>
      </c>
      <c r="L6" s="471"/>
      <c r="M6" s="466">
        <v>0.28536729797979815</v>
      </c>
      <c r="N6" s="466">
        <v>0.28536729797979815</v>
      </c>
      <c r="O6" s="466">
        <v>0.5707345959595963</v>
      </c>
      <c r="P6" s="466">
        <v>0.28536729797979815</v>
      </c>
      <c r="Q6" s="466">
        <v>0.28536729797979815</v>
      </c>
      <c r="R6" s="466">
        <v>0.28536729797979815</v>
      </c>
      <c r="S6" s="466">
        <f t="shared" si="1"/>
        <v>1.9975710858585869</v>
      </c>
    </row>
    <row r="7" spans="2:19">
      <c r="B7" s="463">
        <v>4</v>
      </c>
      <c r="C7" s="464">
        <v>10140</v>
      </c>
      <c r="D7" s="465" t="s">
        <v>3567</v>
      </c>
      <c r="E7" s="466">
        <v>0.18120438912938927</v>
      </c>
      <c r="F7" s="466">
        <v>0.18120438912938927</v>
      </c>
      <c r="G7" s="466">
        <v>0.36240877825877854</v>
      </c>
      <c r="H7" s="466">
        <v>0.18120438912938927</v>
      </c>
      <c r="I7" s="466">
        <v>0.18120438912938927</v>
      </c>
      <c r="J7" s="466">
        <v>0.18120438912938927</v>
      </c>
      <c r="K7" s="466">
        <f t="shared" si="0"/>
        <v>1.2684307239057249</v>
      </c>
      <c r="L7" s="471"/>
      <c r="M7" s="466">
        <v>0.18120438912938927</v>
      </c>
      <c r="N7" s="466">
        <v>0.18120438912938927</v>
      </c>
      <c r="O7" s="466">
        <v>0.36240877825877854</v>
      </c>
      <c r="P7" s="466">
        <v>0.18120438912938927</v>
      </c>
      <c r="Q7" s="466">
        <v>0.18120438912938927</v>
      </c>
      <c r="R7" s="466">
        <v>0.18120438912938927</v>
      </c>
      <c r="S7" s="466">
        <f t="shared" si="1"/>
        <v>1.2684307239057249</v>
      </c>
    </row>
    <row r="8" spans="2:19">
      <c r="B8" s="463">
        <v>5</v>
      </c>
      <c r="C8" s="464">
        <v>10160</v>
      </c>
      <c r="D8" s="465" t="s">
        <v>3705</v>
      </c>
      <c r="E8" s="466">
        <v>2.6102152380952384</v>
      </c>
      <c r="F8" s="466">
        <v>1.0174365942028987</v>
      </c>
      <c r="G8" s="466">
        <v>0</v>
      </c>
      <c r="H8" s="466">
        <v>0.14130434782608695</v>
      </c>
      <c r="I8" s="466">
        <v>0.73788513157301761</v>
      </c>
      <c r="J8" s="466">
        <v>1.034995368800123</v>
      </c>
      <c r="K8" s="466">
        <f t="shared" si="0"/>
        <v>5.5418366804973651</v>
      </c>
      <c r="L8" s="471"/>
      <c r="M8" s="466">
        <v>2.728347505827506</v>
      </c>
      <c r="N8" s="466">
        <v>1.0174365942028987</v>
      </c>
      <c r="O8" s="466">
        <v>0</v>
      </c>
      <c r="P8" s="466">
        <v>0.14130434782608695</v>
      </c>
      <c r="Q8" s="466">
        <v>0.77128009557692578</v>
      </c>
      <c r="R8" s="466">
        <v>1.0818368507684737</v>
      </c>
      <c r="S8" s="466">
        <f t="shared" si="1"/>
        <v>5.7402053942018911</v>
      </c>
    </row>
    <row r="9" spans="2:19">
      <c r="B9" s="463">
        <v>6</v>
      </c>
      <c r="C9" s="464">
        <v>11000</v>
      </c>
      <c r="D9" s="465" t="s">
        <v>3706</v>
      </c>
      <c r="E9" s="466">
        <v>4.7617135545267493</v>
      </c>
      <c r="F9" s="466">
        <v>7.9361892575445827</v>
      </c>
      <c r="G9" s="466">
        <v>7.9361892575445827</v>
      </c>
      <c r="H9" s="466">
        <v>7.9361892575445827</v>
      </c>
      <c r="I9" s="466">
        <v>7.9361892575445827</v>
      </c>
      <c r="J9" s="466">
        <v>6.3489514060356669</v>
      </c>
      <c r="K9" s="466">
        <f t="shared" si="0"/>
        <v>42.855421990740744</v>
      </c>
      <c r="L9" s="471"/>
      <c r="M9" s="466">
        <v>4.7617135545267493</v>
      </c>
      <c r="N9" s="466">
        <v>7.9361892575445827</v>
      </c>
      <c r="O9" s="466">
        <v>7.9361892575445827</v>
      </c>
      <c r="P9" s="466">
        <v>7.9361892575445827</v>
      </c>
      <c r="Q9" s="466">
        <v>7.9361892575445827</v>
      </c>
      <c r="R9" s="466">
        <v>6.3489514060356669</v>
      </c>
      <c r="S9" s="466">
        <f t="shared" si="1"/>
        <v>42.855421990740744</v>
      </c>
    </row>
    <row r="10" spans="2:19" ht="25.5">
      <c r="B10" s="463">
        <v>7</v>
      </c>
      <c r="C10" s="464">
        <v>11010</v>
      </c>
      <c r="D10" s="465" t="s">
        <v>3568</v>
      </c>
      <c r="E10" s="466">
        <v>0</v>
      </c>
      <c r="F10" s="466">
        <v>0.83229951690821258</v>
      </c>
      <c r="G10" s="466">
        <v>0</v>
      </c>
      <c r="H10" s="466">
        <v>0</v>
      </c>
      <c r="I10" s="466">
        <v>0</v>
      </c>
      <c r="J10" s="466">
        <v>0.38910656802754573</v>
      </c>
      <c r="K10" s="466">
        <f t="shared" si="0"/>
        <v>1.2214060849357584</v>
      </c>
      <c r="L10" s="471"/>
      <c r="M10" s="466">
        <v>0</v>
      </c>
      <c r="N10" s="466">
        <v>0.83229951690821258</v>
      </c>
      <c r="O10" s="466">
        <v>0</v>
      </c>
      <c r="P10" s="466">
        <v>0</v>
      </c>
      <c r="Q10" s="466">
        <v>0</v>
      </c>
      <c r="R10" s="466">
        <v>0.41115956737847215</v>
      </c>
      <c r="S10" s="466">
        <f t="shared" si="1"/>
        <v>1.2434590842866848</v>
      </c>
    </row>
    <row r="11" spans="2:19" ht="38.25">
      <c r="B11" s="463">
        <v>8</v>
      </c>
      <c r="C11" s="464">
        <v>11011</v>
      </c>
      <c r="D11" s="465" t="s">
        <v>3571</v>
      </c>
      <c r="E11" s="466">
        <v>6.3991892784992785</v>
      </c>
      <c r="F11" s="466">
        <v>4.1614975845410624</v>
      </c>
      <c r="G11" s="466">
        <v>0</v>
      </c>
      <c r="H11" s="466">
        <v>0.10990338164251208</v>
      </c>
      <c r="I11" s="466">
        <v>0.61992561604742469</v>
      </c>
      <c r="J11" s="466">
        <v>2.5598663934849668</v>
      </c>
      <c r="K11" s="466">
        <f t="shared" si="0"/>
        <v>13.850382254215246</v>
      </c>
      <c r="L11" s="471"/>
      <c r="M11" s="466">
        <v>6.792963504273505</v>
      </c>
      <c r="N11" s="466">
        <v>4.1614975845410624</v>
      </c>
      <c r="O11" s="466">
        <v>0</v>
      </c>
      <c r="P11" s="466">
        <v>0.10990338164251208</v>
      </c>
      <c r="Q11" s="466">
        <v>0.65807274982839836</v>
      </c>
      <c r="R11" s="466">
        <v>2.7173878174201556</v>
      </c>
      <c r="S11" s="466">
        <f t="shared" si="1"/>
        <v>14.439825037705635</v>
      </c>
    </row>
    <row r="12" spans="2:19" ht="38.25">
      <c r="B12" s="463">
        <v>9</v>
      </c>
      <c r="C12" s="464">
        <v>11012</v>
      </c>
      <c r="D12" s="465" t="s">
        <v>3572</v>
      </c>
      <c r="E12" s="466">
        <v>7.8486246464646472</v>
      </c>
      <c r="F12" s="466">
        <v>4.9417783816425116</v>
      </c>
      <c r="G12" s="466">
        <v>0</v>
      </c>
      <c r="H12" s="466">
        <v>0.1305102657004831</v>
      </c>
      <c r="I12" s="466">
        <v>0.80433575391880652</v>
      </c>
      <c r="J12" s="466">
        <v>2.1804459875879694</v>
      </c>
      <c r="K12" s="466">
        <f t="shared" si="0"/>
        <v>15.905695035314418</v>
      </c>
      <c r="L12" s="471"/>
      <c r="M12" s="466">
        <v>8.3309980730380726</v>
      </c>
      <c r="N12" s="466">
        <v>4.9417783816425116</v>
      </c>
      <c r="O12" s="466">
        <v>0</v>
      </c>
      <c r="P12" s="466">
        <v>0.1305102657004831</v>
      </c>
      <c r="Q12" s="466">
        <v>0.85376991738184094</v>
      </c>
      <c r="R12" s="466">
        <v>2.3144553522688063</v>
      </c>
      <c r="S12" s="466">
        <f t="shared" si="1"/>
        <v>16.571511990031716</v>
      </c>
    </row>
    <row r="13" spans="2:19">
      <c r="B13" s="463">
        <v>10</v>
      </c>
      <c r="C13" s="464">
        <v>11055</v>
      </c>
      <c r="D13" s="465" t="s">
        <v>3574</v>
      </c>
      <c r="E13" s="466">
        <v>1.4715195526695528</v>
      </c>
      <c r="F13" s="466">
        <v>0.25435914855072467</v>
      </c>
      <c r="G13" s="466">
        <v>0</v>
      </c>
      <c r="H13" s="466">
        <v>3.5326086956521743E-2</v>
      </c>
      <c r="I13" s="466">
        <v>0.24959146270087551</v>
      </c>
      <c r="J13" s="466">
        <v>0.43761216504789407</v>
      </c>
      <c r="K13" s="466">
        <f t="shared" si="0"/>
        <v>2.4484084159255688</v>
      </c>
      <c r="L13" s="471"/>
      <c r="M13" s="466">
        <v>1.5502743978243978</v>
      </c>
      <c r="N13" s="466">
        <v>0.25435914855072467</v>
      </c>
      <c r="O13" s="466">
        <v>0</v>
      </c>
      <c r="P13" s="466">
        <v>3.5326086956521743E-2</v>
      </c>
      <c r="Q13" s="466">
        <v>0.26294944830243877</v>
      </c>
      <c r="R13" s="466">
        <v>0.46103290603206953</v>
      </c>
      <c r="S13" s="466">
        <f t="shared" si="1"/>
        <v>2.5639419876661527</v>
      </c>
    </row>
    <row r="14" spans="2:19">
      <c r="B14" s="463">
        <v>11</v>
      </c>
      <c r="C14" s="464">
        <v>11100</v>
      </c>
      <c r="D14" s="465" t="s">
        <v>3708</v>
      </c>
      <c r="E14" s="466">
        <v>1.1260249927849928</v>
      </c>
      <c r="F14" s="466">
        <v>0.20348731884057975</v>
      </c>
      <c r="G14" s="466">
        <v>0</v>
      </c>
      <c r="H14" s="466">
        <v>2.8260869565217391E-2</v>
      </c>
      <c r="I14" s="466">
        <v>0.19099047951968426</v>
      </c>
      <c r="J14" s="466">
        <v>0.33486625039860118</v>
      </c>
      <c r="K14" s="466">
        <f t="shared" si="0"/>
        <v>1.8836299111090753</v>
      </c>
      <c r="L14" s="471"/>
      <c r="M14" s="466">
        <v>1.1850911266511266</v>
      </c>
      <c r="N14" s="466">
        <v>0.20348731884057975</v>
      </c>
      <c r="O14" s="466">
        <v>0</v>
      </c>
      <c r="P14" s="466">
        <v>2.8260869565217391E-2</v>
      </c>
      <c r="Q14" s="466">
        <v>0.20100896872085672</v>
      </c>
      <c r="R14" s="466">
        <v>0.35243180613673281</v>
      </c>
      <c r="S14" s="466">
        <f t="shared" si="1"/>
        <v>1.9702800899145132</v>
      </c>
    </row>
    <row r="15" spans="2:19" ht="25.5">
      <c r="B15" s="463">
        <v>12</v>
      </c>
      <c r="C15" s="464">
        <v>11200</v>
      </c>
      <c r="D15" s="465" t="s">
        <v>3575</v>
      </c>
      <c r="E15" s="466">
        <v>1.6442668326118328</v>
      </c>
      <c r="F15" s="466">
        <v>0.27979506340579713</v>
      </c>
      <c r="G15" s="466">
        <v>0</v>
      </c>
      <c r="H15" s="466">
        <v>3.8858695652173918E-2</v>
      </c>
      <c r="I15" s="466">
        <v>0.27889195429147112</v>
      </c>
      <c r="J15" s="466">
        <v>0.48898512237254049</v>
      </c>
      <c r="K15" s="466">
        <f t="shared" si="0"/>
        <v>2.7307976683338153</v>
      </c>
      <c r="L15" s="471"/>
      <c r="M15" s="466">
        <v>1.7328660334110335</v>
      </c>
      <c r="N15" s="466">
        <v>0.27979506340579713</v>
      </c>
      <c r="O15" s="466">
        <v>0</v>
      </c>
      <c r="P15" s="466">
        <v>3.8858695652173918E-2</v>
      </c>
      <c r="Q15" s="466">
        <v>0.29391968809322988</v>
      </c>
      <c r="R15" s="466">
        <v>0.51533345597973801</v>
      </c>
      <c r="S15" s="466">
        <f t="shared" si="1"/>
        <v>2.8607729365419723</v>
      </c>
    </row>
    <row r="16" spans="2:19">
      <c r="B16" s="463">
        <v>13</v>
      </c>
      <c r="C16" s="464">
        <v>11300</v>
      </c>
      <c r="D16" s="465" t="s">
        <v>3576</v>
      </c>
      <c r="E16" s="466">
        <v>1.1707956493506495</v>
      </c>
      <c r="F16" s="466">
        <v>0.22892323369565221</v>
      </c>
      <c r="G16" s="466">
        <v>0</v>
      </c>
      <c r="H16" s="466">
        <v>3.1793478260869569E-2</v>
      </c>
      <c r="I16" s="466">
        <v>0.19858424450773951</v>
      </c>
      <c r="J16" s="466">
        <v>0.34818050362396241</v>
      </c>
      <c r="K16" s="466">
        <f t="shared" si="0"/>
        <v>1.9782771094388731</v>
      </c>
      <c r="L16" s="471"/>
      <c r="M16" s="466">
        <v>1.2298617832167833</v>
      </c>
      <c r="N16" s="466">
        <v>0.22892323369565221</v>
      </c>
      <c r="O16" s="466">
        <v>0</v>
      </c>
      <c r="P16" s="466">
        <v>3.1793478260869569E-2</v>
      </c>
      <c r="Q16" s="466">
        <v>0.208602733708912</v>
      </c>
      <c r="R16" s="466">
        <v>0.36574605936209403</v>
      </c>
      <c r="S16" s="466">
        <f t="shared" si="1"/>
        <v>2.064927288244311</v>
      </c>
    </row>
    <row r="17" spans="2:19">
      <c r="B17" s="463">
        <v>14</v>
      </c>
      <c r="C17" s="464">
        <v>11400</v>
      </c>
      <c r="D17" s="465" t="s">
        <v>3577</v>
      </c>
      <c r="E17" s="466">
        <v>1.6442668326118328</v>
      </c>
      <c r="F17" s="466">
        <v>0.27979506340579713</v>
      </c>
      <c r="G17" s="466">
        <v>0</v>
      </c>
      <c r="H17" s="466">
        <v>3.8858695652173918E-2</v>
      </c>
      <c r="I17" s="466">
        <v>0.27889195429147112</v>
      </c>
      <c r="J17" s="466">
        <v>0.48898512237254049</v>
      </c>
      <c r="K17" s="466">
        <f t="shared" si="0"/>
        <v>2.7307976683338153</v>
      </c>
      <c r="L17" s="471"/>
      <c r="M17" s="466">
        <v>1.7328660334110335</v>
      </c>
      <c r="N17" s="466">
        <v>0.27979506340579713</v>
      </c>
      <c r="O17" s="466">
        <v>0</v>
      </c>
      <c r="P17" s="466">
        <v>3.8858695652173918E-2</v>
      </c>
      <c r="Q17" s="466">
        <v>0.29391968809322988</v>
      </c>
      <c r="R17" s="466">
        <v>0.51533345597973801</v>
      </c>
      <c r="S17" s="466">
        <f t="shared" si="1"/>
        <v>2.8607729365419723</v>
      </c>
    </row>
    <row r="18" spans="2:19">
      <c r="B18" s="463">
        <v>15</v>
      </c>
      <c r="C18" s="464">
        <v>11655</v>
      </c>
      <c r="D18" s="465" t="s">
        <v>2604</v>
      </c>
      <c r="E18" s="466">
        <v>26.799652727272729</v>
      </c>
      <c r="F18" s="466">
        <v>3.0523097826086958</v>
      </c>
      <c r="G18" s="466">
        <v>0</v>
      </c>
      <c r="H18" s="466">
        <v>0.42391304347826086</v>
      </c>
      <c r="I18" s="466">
        <v>7.5760285934141383</v>
      </c>
      <c r="J18" s="466">
        <v>10.626524607380597</v>
      </c>
      <c r="K18" s="466">
        <f t="shared" si="0"/>
        <v>48.478428754154422</v>
      </c>
      <c r="L18" s="471"/>
      <c r="M18" s="466">
        <v>28.453504475524472</v>
      </c>
      <c r="N18" s="466">
        <v>3.0523097826086958</v>
      </c>
      <c r="O18" s="466">
        <v>0</v>
      </c>
      <c r="P18" s="466">
        <v>0.42391304347826086</v>
      </c>
      <c r="Q18" s="466">
        <v>8.043558089468851</v>
      </c>
      <c r="R18" s="466">
        <v>11.28230535493751</v>
      </c>
      <c r="S18" s="466">
        <f t="shared" si="1"/>
        <v>51.255590746017788</v>
      </c>
    </row>
    <row r="19" spans="2:19">
      <c r="B19" s="463">
        <v>16</v>
      </c>
      <c r="C19" s="464">
        <v>11740</v>
      </c>
      <c r="D19" s="465" t="s">
        <v>2605</v>
      </c>
      <c r="E19" s="466">
        <v>1.1260249927849928</v>
      </c>
      <c r="F19" s="466">
        <v>0.20348731884057975</v>
      </c>
      <c r="G19" s="466">
        <v>0</v>
      </c>
      <c r="H19" s="466">
        <v>2.8260869565217391E-2</v>
      </c>
      <c r="I19" s="466">
        <v>0.19099047951968426</v>
      </c>
      <c r="J19" s="466">
        <v>0.33486625039860118</v>
      </c>
      <c r="K19" s="466">
        <f t="shared" si="0"/>
        <v>1.8836299111090753</v>
      </c>
      <c r="L19" s="471"/>
      <c r="M19" s="466">
        <v>1.1850911266511266</v>
      </c>
      <c r="N19" s="466">
        <v>0.20348731884057975</v>
      </c>
      <c r="O19" s="466">
        <v>0</v>
      </c>
      <c r="P19" s="466">
        <v>2.8260869565217391E-2</v>
      </c>
      <c r="Q19" s="466">
        <v>0.20100896872085672</v>
      </c>
      <c r="R19" s="466">
        <v>0.35243180613673281</v>
      </c>
      <c r="S19" s="466">
        <f t="shared" si="1"/>
        <v>1.9702800899145132</v>
      </c>
    </row>
    <row r="20" spans="2:19">
      <c r="B20" s="463">
        <v>17</v>
      </c>
      <c r="C20" s="464">
        <v>11750</v>
      </c>
      <c r="D20" s="465" t="s">
        <v>2606</v>
      </c>
      <c r="E20" s="466">
        <v>1.1260249927849928</v>
      </c>
      <c r="F20" s="466">
        <v>0.20348731884057975</v>
      </c>
      <c r="G20" s="466">
        <v>0</v>
      </c>
      <c r="H20" s="466">
        <v>2.8260869565217391E-2</v>
      </c>
      <c r="I20" s="466">
        <v>0.19099047951968426</v>
      </c>
      <c r="J20" s="466">
        <v>0.33486625039860118</v>
      </c>
      <c r="K20" s="466">
        <f t="shared" si="0"/>
        <v>1.8836299111090753</v>
      </c>
      <c r="L20" s="471"/>
      <c r="M20" s="466">
        <v>1.1850911266511266</v>
      </c>
      <c r="N20" s="466">
        <v>0.20348731884057975</v>
      </c>
      <c r="O20" s="466">
        <v>0</v>
      </c>
      <c r="P20" s="466">
        <v>2.8260869565217391E-2</v>
      </c>
      <c r="Q20" s="466">
        <v>0.20100896872085672</v>
      </c>
      <c r="R20" s="466">
        <v>0.35243180613673281</v>
      </c>
      <c r="S20" s="466">
        <f t="shared" si="1"/>
        <v>1.9702800899145132</v>
      </c>
    </row>
    <row r="21" spans="2:19">
      <c r="B21" s="463">
        <v>18</v>
      </c>
      <c r="C21" s="464">
        <v>11975</v>
      </c>
      <c r="D21" s="465" t="s">
        <v>2608</v>
      </c>
      <c r="E21" s="466">
        <v>0.44095877825877833</v>
      </c>
      <c r="F21" s="466">
        <v>0.44095877825877833</v>
      </c>
      <c r="G21" s="466">
        <v>0.88191755651755666</v>
      </c>
      <c r="H21" s="466">
        <v>0.44095877825877833</v>
      </c>
      <c r="I21" s="466">
        <v>0.44095877825877833</v>
      </c>
      <c r="J21" s="466">
        <v>0.44095877825877833</v>
      </c>
      <c r="K21" s="466">
        <f t="shared" si="0"/>
        <v>3.0867114478114486</v>
      </c>
      <c r="L21" s="471"/>
      <c r="M21" s="466">
        <v>0.44095877825877833</v>
      </c>
      <c r="N21" s="466">
        <v>0.44095877825877833</v>
      </c>
      <c r="O21" s="466">
        <v>0.88191755651755666</v>
      </c>
      <c r="P21" s="466">
        <v>0.44095877825877833</v>
      </c>
      <c r="Q21" s="466">
        <v>0.44095877825877833</v>
      </c>
      <c r="R21" s="466">
        <v>0.44095877825877833</v>
      </c>
      <c r="S21" s="466">
        <f t="shared" si="1"/>
        <v>3.0867114478114486</v>
      </c>
    </row>
    <row r="22" spans="2:19">
      <c r="B22" s="463">
        <v>19</v>
      </c>
      <c r="C22" s="464">
        <v>11976</v>
      </c>
      <c r="D22" s="465" t="s">
        <v>2609</v>
      </c>
      <c r="E22" s="466">
        <v>0.780530432900433</v>
      </c>
      <c r="F22" s="466">
        <v>0.15261548913043479</v>
      </c>
      <c r="G22" s="466">
        <v>0</v>
      </c>
      <c r="H22" s="466">
        <v>2.1195652173913046E-2</v>
      </c>
      <c r="I22" s="466">
        <v>0.13238949633849301</v>
      </c>
      <c r="J22" s="466">
        <v>0.23212033574930824</v>
      </c>
      <c r="K22" s="466">
        <f t="shared" si="0"/>
        <v>1.318851406292582</v>
      </c>
      <c r="L22" s="471"/>
      <c r="M22" s="466">
        <v>0.81990785547785539</v>
      </c>
      <c r="N22" s="466">
        <v>0.15261548913043479</v>
      </c>
      <c r="O22" s="466">
        <v>0</v>
      </c>
      <c r="P22" s="466">
        <v>2.1195652173913046E-2</v>
      </c>
      <c r="Q22" s="466">
        <v>0.13906848913927464</v>
      </c>
      <c r="R22" s="466">
        <v>0.24383070624139599</v>
      </c>
      <c r="S22" s="466">
        <f t="shared" si="1"/>
        <v>1.376618192162874</v>
      </c>
    </row>
    <row r="23" spans="2:19">
      <c r="B23" s="463">
        <v>20</v>
      </c>
      <c r="C23" s="464">
        <v>11977</v>
      </c>
      <c r="D23" s="465" t="s">
        <v>2610</v>
      </c>
      <c r="E23" s="466">
        <v>0.43797882996633003</v>
      </c>
      <c r="F23" s="466">
        <v>0.43797882996633003</v>
      </c>
      <c r="G23" s="466">
        <v>0.87595765993266006</v>
      </c>
      <c r="H23" s="466">
        <v>0.43797882996633003</v>
      </c>
      <c r="I23" s="466">
        <v>0.43797882996633003</v>
      </c>
      <c r="J23" s="466">
        <v>0.43797882996633003</v>
      </c>
      <c r="K23" s="466">
        <f t="shared" si="0"/>
        <v>3.0658518097643102</v>
      </c>
      <c r="L23" s="471"/>
      <c r="M23" s="466">
        <v>0.43797882996633003</v>
      </c>
      <c r="N23" s="466">
        <v>0.43797882996633003</v>
      </c>
      <c r="O23" s="466">
        <v>0.87595765993266006</v>
      </c>
      <c r="P23" s="466">
        <v>0.43797882996633003</v>
      </c>
      <c r="Q23" s="466">
        <v>0.43797882996633003</v>
      </c>
      <c r="R23" s="466">
        <v>0.43797882996633003</v>
      </c>
      <c r="S23" s="466">
        <f t="shared" si="1"/>
        <v>3.0658518097643102</v>
      </c>
    </row>
    <row r="24" spans="2:19">
      <c r="B24" s="463">
        <v>21</v>
      </c>
      <c r="C24" s="464">
        <v>12001</v>
      </c>
      <c r="D24" s="465" t="s">
        <v>2611</v>
      </c>
      <c r="E24" s="466">
        <v>0.60778315295815311</v>
      </c>
      <c r="F24" s="466">
        <v>0.12717957427536233</v>
      </c>
      <c r="G24" s="466">
        <v>0</v>
      </c>
      <c r="H24" s="466">
        <v>1.7663043478260872E-2</v>
      </c>
      <c r="I24" s="466">
        <v>0.10308900474789739</v>
      </c>
      <c r="J24" s="466">
        <v>0.18074737842466182</v>
      </c>
      <c r="K24" s="466">
        <f t="shared" si="0"/>
        <v>1.0364621538843355</v>
      </c>
      <c r="L24" s="471"/>
      <c r="M24" s="466">
        <v>0.63731621989121989</v>
      </c>
      <c r="N24" s="466">
        <v>0.12717957427536233</v>
      </c>
      <c r="O24" s="466">
        <v>0</v>
      </c>
      <c r="P24" s="466">
        <v>1.7663043478260872E-2</v>
      </c>
      <c r="Q24" s="466">
        <v>0.10809824934848361</v>
      </c>
      <c r="R24" s="466">
        <v>0.1895301562937276</v>
      </c>
      <c r="S24" s="466">
        <f t="shared" si="1"/>
        <v>1.0797872432870541</v>
      </c>
    </row>
    <row r="25" spans="2:19">
      <c r="B25" s="463">
        <v>22</v>
      </c>
      <c r="C25" s="464">
        <v>12002</v>
      </c>
      <c r="D25" s="465" t="s">
        <v>3709</v>
      </c>
      <c r="E25" s="466">
        <v>0.95327771284271279</v>
      </c>
      <c r="F25" s="466">
        <v>0.17805140398550726</v>
      </c>
      <c r="G25" s="466">
        <v>0</v>
      </c>
      <c r="H25" s="466">
        <v>2.4728260869565217E-2</v>
      </c>
      <c r="I25" s="466">
        <v>0.16168998792908862</v>
      </c>
      <c r="J25" s="466">
        <v>0.28349329307395466</v>
      </c>
      <c r="K25" s="466">
        <f t="shared" si="0"/>
        <v>1.6012406587008285</v>
      </c>
      <c r="L25" s="471"/>
      <c r="M25" s="466">
        <v>1.0024994910644911</v>
      </c>
      <c r="N25" s="466">
        <v>0.17805140398550726</v>
      </c>
      <c r="O25" s="466">
        <v>0</v>
      </c>
      <c r="P25" s="466">
        <v>2.4728260869565217E-2</v>
      </c>
      <c r="Q25" s="466">
        <v>0.17003872893006566</v>
      </c>
      <c r="R25" s="466">
        <v>0.29813125618906439</v>
      </c>
      <c r="S25" s="466">
        <f t="shared" si="1"/>
        <v>1.6734491410386934</v>
      </c>
    </row>
    <row r="26" spans="2:19">
      <c r="B26" s="463">
        <v>23</v>
      </c>
      <c r="C26" s="464">
        <v>12005</v>
      </c>
      <c r="D26" s="465" t="s">
        <v>2612</v>
      </c>
      <c r="E26" s="466">
        <v>0</v>
      </c>
      <c r="F26" s="466">
        <v>4.5784646739130443E-2</v>
      </c>
      <c r="G26" s="466">
        <v>0</v>
      </c>
      <c r="H26" s="466">
        <v>0</v>
      </c>
      <c r="I26" s="466">
        <v>0</v>
      </c>
      <c r="J26" s="466">
        <v>7.7247841544649531E-2</v>
      </c>
      <c r="K26" s="466">
        <f t="shared" si="0"/>
        <v>0.12303248828377997</v>
      </c>
      <c r="L26" s="471"/>
      <c r="M26" s="466">
        <v>0</v>
      </c>
      <c r="N26" s="466">
        <v>4.5784646739130443E-2</v>
      </c>
      <c r="O26" s="466">
        <v>0</v>
      </c>
      <c r="P26" s="466">
        <v>0</v>
      </c>
      <c r="Q26" s="466">
        <v>0</v>
      </c>
      <c r="R26" s="466">
        <v>8.1346471216880226E-2</v>
      </c>
      <c r="S26" s="466">
        <f t="shared" si="1"/>
        <v>0.12713111795601068</v>
      </c>
    </row>
    <row r="27" spans="2:19">
      <c r="B27" s="463">
        <v>24</v>
      </c>
      <c r="C27" s="464">
        <v>12031</v>
      </c>
      <c r="D27" s="465" t="s">
        <v>2613</v>
      </c>
      <c r="E27" s="466">
        <v>0.780530432900433</v>
      </c>
      <c r="F27" s="466">
        <v>0.15261548913043479</v>
      </c>
      <c r="G27" s="466">
        <v>0</v>
      </c>
      <c r="H27" s="466">
        <v>2.1195652173913046E-2</v>
      </c>
      <c r="I27" s="466">
        <v>0.13238949633849301</v>
      </c>
      <c r="J27" s="466">
        <v>0.23212033574930824</v>
      </c>
      <c r="K27" s="466">
        <f t="shared" si="0"/>
        <v>1.318851406292582</v>
      </c>
      <c r="L27" s="471"/>
      <c r="M27" s="466">
        <v>0.81990785547785539</v>
      </c>
      <c r="N27" s="466">
        <v>0.15261548913043479</v>
      </c>
      <c r="O27" s="466">
        <v>0</v>
      </c>
      <c r="P27" s="466">
        <v>2.1195652173913046E-2</v>
      </c>
      <c r="Q27" s="466">
        <v>0.13906848913927464</v>
      </c>
      <c r="R27" s="466">
        <v>0.24383070624139599</v>
      </c>
      <c r="S27" s="466">
        <f t="shared" si="1"/>
        <v>1.376618192162874</v>
      </c>
    </row>
    <row r="28" spans="2:19">
      <c r="B28" s="463">
        <v>25</v>
      </c>
      <c r="C28" s="464">
        <v>12032</v>
      </c>
      <c r="D28" s="465" t="s">
        <v>2614</v>
      </c>
      <c r="E28" s="466">
        <v>1.1260249927849928</v>
      </c>
      <c r="F28" s="466">
        <v>0.20348731884057975</v>
      </c>
      <c r="G28" s="466">
        <v>0</v>
      </c>
      <c r="H28" s="466">
        <v>2.8260869565217391E-2</v>
      </c>
      <c r="I28" s="466">
        <v>0.19099047951968426</v>
      </c>
      <c r="J28" s="466">
        <v>0.33486625039860118</v>
      </c>
      <c r="K28" s="466">
        <f t="shared" si="0"/>
        <v>1.8836299111090753</v>
      </c>
      <c r="L28" s="471"/>
      <c r="M28" s="466">
        <v>1.1850911266511266</v>
      </c>
      <c r="N28" s="466">
        <v>0.20348731884057975</v>
      </c>
      <c r="O28" s="466">
        <v>0</v>
      </c>
      <c r="P28" s="466">
        <v>2.8260869565217391E-2</v>
      </c>
      <c r="Q28" s="466">
        <v>0.20100896872085672</v>
      </c>
      <c r="R28" s="466">
        <v>0.35243180613673281</v>
      </c>
      <c r="S28" s="466">
        <f t="shared" si="1"/>
        <v>1.9702800899145132</v>
      </c>
    </row>
    <row r="29" spans="2:19">
      <c r="B29" s="463">
        <v>26</v>
      </c>
      <c r="C29" s="464">
        <v>12035</v>
      </c>
      <c r="D29" s="465" t="s">
        <v>2615</v>
      </c>
      <c r="E29" s="466">
        <v>1.4715195526695528</v>
      </c>
      <c r="F29" s="466">
        <v>0.25435914855072467</v>
      </c>
      <c r="G29" s="466">
        <v>0</v>
      </c>
      <c r="H29" s="466">
        <v>3.5326086956521743E-2</v>
      </c>
      <c r="I29" s="466">
        <v>0.24959146270087551</v>
      </c>
      <c r="J29" s="466">
        <v>0.43761216504789407</v>
      </c>
      <c r="K29" s="466">
        <f t="shared" si="0"/>
        <v>2.4484084159255688</v>
      </c>
      <c r="L29" s="471"/>
      <c r="M29" s="466">
        <v>1.5502743978243978</v>
      </c>
      <c r="N29" s="466">
        <v>0.25435914855072467</v>
      </c>
      <c r="O29" s="466">
        <v>0</v>
      </c>
      <c r="P29" s="466">
        <v>3.5326086956521743E-2</v>
      </c>
      <c r="Q29" s="466">
        <v>0.26294944830243877</v>
      </c>
      <c r="R29" s="466">
        <v>0.46103290603206953</v>
      </c>
      <c r="S29" s="466">
        <f t="shared" si="1"/>
        <v>2.5639419876661527</v>
      </c>
    </row>
    <row r="30" spans="2:19">
      <c r="B30" s="463">
        <v>27</v>
      </c>
      <c r="C30" s="464">
        <v>13160</v>
      </c>
      <c r="D30" s="465" t="s">
        <v>2616</v>
      </c>
      <c r="E30" s="466">
        <v>5.4328990331890346</v>
      </c>
      <c r="F30" s="466">
        <v>3.64131038647343</v>
      </c>
      <c r="G30" s="466">
        <v>0</v>
      </c>
      <c r="H30" s="466">
        <v>9.6165458937198078E-2</v>
      </c>
      <c r="I30" s="466">
        <v>0.52631562116615849</v>
      </c>
      <c r="J30" s="466">
        <v>2.1733215019886276</v>
      </c>
      <c r="K30" s="466">
        <f t="shared" si="0"/>
        <v>11.87001200175445</v>
      </c>
      <c r="L30" s="471"/>
      <c r="M30" s="466">
        <v>5.7676071250971255</v>
      </c>
      <c r="N30" s="466">
        <v>3.64131038647343</v>
      </c>
      <c r="O30" s="466">
        <v>0</v>
      </c>
      <c r="P30" s="466">
        <v>9.6165458937198078E-2</v>
      </c>
      <c r="Q30" s="466">
        <v>0.55874068487998607</v>
      </c>
      <c r="R30" s="466">
        <v>2.3072147123335376</v>
      </c>
      <c r="S30" s="466">
        <f t="shared" si="1"/>
        <v>12.371038367721278</v>
      </c>
    </row>
    <row r="31" spans="2:19">
      <c r="B31" s="463">
        <v>28</v>
      </c>
      <c r="C31" s="464">
        <v>14000</v>
      </c>
      <c r="D31" s="465" t="s">
        <v>2617</v>
      </c>
      <c r="E31" s="466">
        <v>5.4328990331890346</v>
      </c>
      <c r="F31" s="466">
        <v>3.64131038647343</v>
      </c>
      <c r="G31" s="466">
        <v>0</v>
      </c>
      <c r="H31" s="466">
        <v>9.6165458937198078E-2</v>
      </c>
      <c r="I31" s="466">
        <v>0.55676951525427243</v>
      </c>
      <c r="J31" s="466">
        <v>1.5093272301184122</v>
      </c>
      <c r="K31" s="466">
        <f t="shared" si="0"/>
        <v>11.236471623972347</v>
      </c>
      <c r="L31" s="471"/>
      <c r="M31" s="466">
        <v>5.7676071250971255</v>
      </c>
      <c r="N31" s="466">
        <v>3.64131038647343</v>
      </c>
      <c r="O31" s="466">
        <v>0</v>
      </c>
      <c r="P31" s="466">
        <v>9.6165458937198078E-2</v>
      </c>
      <c r="Q31" s="466">
        <v>0.59107077153474519</v>
      </c>
      <c r="R31" s="466">
        <v>1.6023133198969519</v>
      </c>
      <c r="S31" s="466">
        <f t="shared" si="1"/>
        <v>11.698467061939452</v>
      </c>
    </row>
    <row r="32" spans="2:19">
      <c r="B32" s="463">
        <v>29</v>
      </c>
      <c r="C32" s="464">
        <v>15000</v>
      </c>
      <c r="D32" s="465" t="s">
        <v>2618</v>
      </c>
      <c r="E32" s="466">
        <v>0</v>
      </c>
      <c r="F32" s="466">
        <v>0.46816847826086949</v>
      </c>
      <c r="G32" s="466">
        <v>0</v>
      </c>
      <c r="H32" s="466">
        <v>0</v>
      </c>
      <c r="I32" s="466">
        <v>0</v>
      </c>
      <c r="J32" s="466">
        <v>0.24139185464955581</v>
      </c>
      <c r="K32" s="466">
        <f t="shared" si="0"/>
        <v>0.70956033291042531</v>
      </c>
      <c r="L32" s="471"/>
      <c r="M32" s="466">
        <v>0</v>
      </c>
      <c r="N32" s="466">
        <v>0.46816847826086949</v>
      </c>
      <c r="O32" s="466">
        <v>0</v>
      </c>
      <c r="P32" s="466">
        <v>0</v>
      </c>
      <c r="Q32" s="466">
        <v>0</v>
      </c>
      <c r="R32" s="466">
        <v>0.25635638992339876</v>
      </c>
      <c r="S32" s="466">
        <f t="shared" si="1"/>
        <v>0.7245248681842682</v>
      </c>
    </row>
    <row r="33" spans="2:19">
      <c r="B33" s="463">
        <v>30</v>
      </c>
      <c r="C33" s="464">
        <v>15050</v>
      </c>
      <c r="D33" s="465" t="s">
        <v>2619</v>
      </c>
      <c r="E33" s="466">
        <v>3.7979643001443009</v>
      </c>
      <c r="F33" s="466">
        <v>3.3812167874396133</v>
      </c>
      <c r="G33" s="466">
        <v>0</v>
      </c>
      <c r="H33" s="466">
        <v>8.9296497584541071E-2</v>
      </c>
      <c r="I33" s="466">
        <v>0.36793025741617735</v>
      </c>
      <c r="J33" s="466">
        <v>1.5192988912300294</v>
      </c>
      <c r="K33" s="466">
        <f t="shared" si="0"/>
        <v>9.1557067338146609</v>
      </c>
      <c r="L33" s="471"/>
      <c r="M33" s="466">
        <v>4.0145401243201242</v>
      </c>
      <c r="N33" s="466">
        <v>3.3812167874396133</v>
      </c>
      <c r="O33" s="466">
        <v>0</v>
      </c>
      <c r="P33" s="466">
        <v>8.9296497584541071E-2</v>
      </c>
      <c r="Q33" s="466">
        <v>0.38891118099571281</v>
      </c>
      <c r="R33" s="466">
        <v>1.6059356743943831</v>
      </c>
      <c r="S33" s="466">
        <f t="shared" si="1"/>
        <v>9.4799002647343737</v>
      </c>
    </row>
    <row r="34" spans="2:19">
      <c r="B34" s="463">
        <v>31</v>
      </c>
      <c r="C34" s="464">
        <v>15350</v>
      </c>
      <c r="D34" s="465" t="s">
        <v>2620</v>
      </c>
      <c r="E34" s="466">
        <v>3.500318542568543</v>
      </c>
      <c r="F34" s="466">
        <v>2.6009359903381641</v>
      </c>
      <c r="G34" s="466">
        <v>0</v>
      </c>
      <c r="H34" s="466">
        <v>6.8689613526570048E-2</v>
      </c>
      <c r="I34" s="466">
        <v>0.33909563140362614</v>
      </c>
      <c r="J34" s="466">
        <v>1.4002317189959488</v>
      </c>
      <c r="K34" s="466">
        <f t="shared" si="0"/>
        <v>7.9092714968328517</v>
      </c>
      <c r="L34" s="471"/>
      <c r="M34" s="466">
        <v>3.7168943667443659</v>
      </c>
      <c r="N34" s="466">
        <v>2.6009359903381641</v>
      </c>
      <c r="O34" s="466">
        <v>0</v>
      </c>
      <c r="P34" s="466">
        <v>6.8689613526570048E-2</v>
      </c>
      <c r="Q34" s="466">
        <v>0.36007655498316149</v>
      </c>
      <c r="R34" s="466">
        <v>1.4868685021603021</v>
      </c>
      <c r="S34" s="466">
        <f t="shared" si="1"/>
        <v>8.2334650277525636</v>
      </c>
    </row>
    <row r="35" spans="2:19">
      <c r="B35" s="463">
        <v>32</v>
      </c>
      <c r="C35" s="464">
        <v>15400</v>
      </c>
      <c r="D35" s="465" t="s">
        <v>1713</v>
      </c>
      <c r="E35" s="466">
        <v>3.500318542568543</v>
      </c>
      <c r="F35" s="466">
        <v>2.6009359903381641</v>
      </c>
      <c r="G35" s="466">
        <v>0</v>
      </c>
      <c r="H35" s="466">
        <v>6.8689613526570048E-2</v>
      </c>
      <c r="I35" s="466">
        <v>0.33909563140362614</v>
      </c>
      <c r="J35" s="466">
        <v>1.4002317189959488</v>
      </c>
      <c r="K35" s="466">
        <f t="shared" si="0"/>
        <v>7.9092714968328517</v>
      </c>
      <c r="L35" s="471"/>
      <c r="M35" s="466">
        <v>3.7168943667443659</v>
      </c>
      <c r="N35" s="466">
        <v>2.6009359903381641</v>
      </c>
      <c r="O35" s="466">
        <v>0</v>
      </c>
      <c r="P35" s="466">
        <v>6.8689613526570048E-2</v>
      </c>
      <c r="Q35" s="466">
        <v>0.36007655498316149</v>
      </c>
      <c r="R35" s="466">
        <v>1.4868685021603021</v>
      </c>
      <c r="S35" s="466">
        <f t="shared" si="1"/>
        <v>8.2334650277525636</v>
      </c>
    </row>
    <row r="36" spans="2:19">
      <c r="B36" s="463">
        <v>33</v>
      </c>
      <c r="C36" s="464">
        <v>15780</v>
      </c>
      <c r="D36" s="465" t="s">
        <v>1714</v>
      </c>
      <c r="E36" s="466">
        <v>3.7979643001443009</v>
      </c>
      <c r="F36" s="466">
        <v>3.3812167874396133</v>
      </c>
      <c r="G36" s="466">
        <v>0</v>
      </c>
      <c r="H36" s="466">
        <v>8.9296497584541071E-2</v>
      </c>
      <c r="I36" s="466">
        <v>0.38921959149738511</v>
      </c>
      <c r="J36" s="466">
        <v>1.0551219343865832</v>
      </c>
      <c r="K36" s="466">
        <f t="shared" si="0"/>
        <v>8.7128191110524238</v>
      </c>
      <c r="L36" s="471"/>
      <c r="M36" s="466">
        <v>4.0145401243201242</v>
      </c>
      <c r="N36" s="466">
        <v>3.3812167874396133</v>
      </c>
      <c r="O36" s="466">
        <v>0</v>
      </c>
      <c r="P36" s="466">
        <v>8.9296497584541071E-2</v>
      </c>
      <c r="Q36" s="466">
        <v>0.41141452203180873</v>
      </c>
      <c r="R36" s="466">
        <v>1.1152894042432855</v>
      </c>
      <c r="S36" s="466">
        <f t="shared" si="1"/>
        <v>9.0117573356193716</v>
      </c>
    </row>
    <row r="37" spans="2:19">
      <c r="B37" s="463">
        <v>34</v>
      </c>
      <c r="C37" s="464">
        <v>15819</v>
      </c>
      <c r="D37" s="465" t="s">
        <v>1715</v>
      </c>
      <c r="E37" s="466">
        <v>12.196930750360753</v>
      </c>
      <c r="F37" s="466">
        <v>7.2826207729468599</v>
      </c>
      <c r="G37" s="466">
        <v>0</v>
      </c>
      <c r="H37" s="466">
        <v>0.19233091787439616</v>
      </c>
      <c r="I37" s="466">
        <v>1.1815855853350219</v>
      </c>
      <c r="J37" s="466">
        <v>4.8791357424630029</v>
      </c>
      <c r="K37" s="466">
        <f t="shared" si="0"/>
        <v>25.732603768980034</v>
      </c>
      <c r="L37" s="471"/>
      <c r="M37" s="466">
        <v>12.945101779331779</v>
      </c>
      <c r="N37" s="466">
        <v>7.2826207729468599</v>
      </c>
      <c r="O37" s="466">
        <v>0</v>
      </c>
      <c r="P37" s="466">
        <v>0.19233091787439616</v>
      </c>
      <c r="Q37" s="466">
        <v>1.2540651395188718</v>
      </c>
      <c r="R37" s="466">
        <v>5.1784264479398612</v>
      </c>
      <c r="S37" s="466">
        <f t="shared" si="1"/>
        <v>26.852545057611771</v>
      </c>
    </row>
    <row r="38" spans="2:19">
      <c r="B38" s="463">
        <v>35</v>
      </c>
      <c r="C38" s="464">
        <v>15820</v>
      </c>
      <c r="D38" s="465" t="s">
        <v>1716</v>
      </c>
      <c r="E38" s="466">
        <v>6.3991892784992785</v>
      </c>
      <c r="F38" s="466">
        <v>4.1614975845410624</v>
      </c>
      <c r="G38" s="466">
        <v>0</v>
      </c>
      <c r="H38" s="466">
        <v>0.10990338164251208</v>
      </c>
      <c r="I38" s="466">
        <v>0.61992561604742469</v>
      </c>
      <c r="J38" s="466">
        <v>2.5598663934849668</v>
      </c>
      <c r="K38" s="466">
        <f t="shared" si="0"/>
        <v>13.850382254215246</v>
      </c>
      <c r="L38" s="471"/>
      <c r="M38" s="466">
        <v>6.792963504273505</v>
      </c>
      <c r="N38" s="466">
        <v>4.1614975845410624</v>
      </c>
      <c r="O38" s="466">
        <v>0</v>
      </c>
      <c r="P38" s="466">
        <v>0.10990338164251208</v>
      </c>
      <c r="Q38" s="466">
        <v>0.65807274982839836</v>
      </c>
      <c r="R38" s="466">
        <v>2.7173878174201556</v>
      </c>
      <c r="S38" s="466">
        <f t="shared" si="1"/>
        <v>14.439825037705635</v>
      </c>
    </row>
    <row r="39" spans="2:19">
      <c r="B39" s="463">
        <v>36</v>
      </c>
      <c r="C39" s="464">
        <v>15822</v>
      </c>
      <c r="D39" s="465" t="s">
        <v>1717</v>
      </c>
      <c r="E39" s="466">
        <v>8.3317697691197701</v>
      </c>
      <c r="F39" s="466">
        <v>5.2018719806763283</v>
      </c>
      <c r="G39" s="466">
        <v>0</v>
      </c>
      <c r="H39" s="466">
        <v>0.1373792270531401</v>
      </c>
      <c r="I39" s="466">
        <v>0.80714560580995698</v>
      </c>
      <c r="J39" s="466">
        <v>3.3329561764776452</v>
      </c>
      <c r="K39" s="466">
        <f t="shared" si="0"/>
        <v>17.81112275913684</v>
      </c>
      <c r="L39" s="471"/>
      <c r="M39" s="466">
        <v>8.8436762626262624</v>
      </c>
      <c r="N39" s="466">
        <v>5.2018719806763283</v>
      </c>
      <c r="O39" s="466">
        <v>0</v>
      </c>
      <c r="P39" s="466">
        <v>0.1373792270531401</v>
      </c>
      <c r="Q39" s="466">
        <v>0.85673687972522272</v>
      </c>
      <c r="R39" s="466">
        <v>3.5377340275933906</v>
      </c>
      <c r="S39" s="466">
        <f t="shared" si="1"/>
        <v>18.577398377674342</v>
      </c>
    </row>
    <row r="40" spans="2:19">
      <c r="B40" s="463">
        <v>37</v>
      </c>
      <c r="C40" s="464">
        <v>15824</v>
      </c>
      <c r="D40" s="465" t="s">
        <v>1718</v>
      </c>
      <c r="E40" s="466">
        <v>12.196930750360753</v>
      </c>
      <c r="F40" s="466">
        <v>7.2826207729468599</v>
      </c>
      <c r="G40" s="466">
        <v>0</v>
      </c>
      <c r="H40" s="466">
        <v>0.19233091787439616</v>
      </c>
      <c r="I40" s="466">
        <v>1.1815855853350219</v>
      </c>
      <c r="J40" s="466">
        <v>4.8791357424630029</v>
      </c>
      <c r="K40" s="466">
        <f t="shared" si="0"/>
        <v>25.732603768980034</v>
      </c>
      <c r="L40" s="471"/>
      <c r="M40" s="466">
        <v>12.945101779331779</v>
      </c>
      <c r="N40" s="466">
        <v>7.2826207729468599</v>
      </c>
      <c r="O40" s="466">
        <v>0</v>
      </c>
      <c r="P40" s="466">
        <v>0.19233091787439616</v>
      </c>
      <c r="Q40" s="466">
        <v>1.2540651395188718</v>
      </c>
      <c r="R40" s="466">
        <v>5.1784264479398612</v>
      </c>
      <c r="S40" s="466">
        <f t="shared" si="1"/>
        <v>26.852545057611771</v>
      </c>
    </row>
    <row r="41" spans="2:19">
      <c r="B41" s="463">
        <v>38</v>
      </c>
      <c r="C41" s="464">
        <v>15850</v>
      </c>
      <c r="D41" s="465" t="s">
        <v>1719</v>
      </c>
      <c r="E41" s="466">
        <v>2.7324588023088028</v>
      </c>
      <c r="F41" s="466">
        <v>2.6009359903381641</v>
      </c>
      <c r="G41" s="466">
        <v>0</v>
      </c>
      <c r="H41" s="466">
        <v>6.8689613526570048E-2</v>
      </c>
      <c r="I41" s="466">
        <v>0.34994080194064703</v>
      </c>
      <c r="J41" s="466">
        <v>1.2064890756596225</v>
      </c>
      <c r="K41" s="466">
        <f t="shared" si="0"/>
        <v>6.9585142837738072</v>
      </c>
      <c r="L41" s="471"/>
      <c r="M41" s="466">
        <v>2.8899684926184928</v>
      </c>
      <c r="N41" s="466">
        <v>2.6009359903381641</v>
      </c>
      <c r="O41" s="466">
        <v>0</v>
      </c>
      <c r="P41" s="466">
        <v>6.8689613526570048E-2</v>
      </c>
      <c r="Q41" s="466">
        <v>0.37011276841048835</v>
      </c>
      <c r="R41" s="466">
        <v>1.2760358591311982</v>
      </c>
      <c r="S41" s="466">
        <f t="shared" si="1"/>
        <v>7.2057427240249137</v>
      </c>
    </row>
    <row r="42" spans="2:19">
      <c r="B42" s="463">
        <v>39</v>
      </c>
      <c r="C42" s="464">
        <v>15852</v>
      </c>
      <c r="D42" s="465" t="s">
        <v>3711</v>
      </c>
      <c r="E42" s="466">
        <v>3.4427958008658011</v>
      </c>
      <c r="F42" s="466">
        <v>3.1211231884057971</v>
      </c>
      <c r="G42" s="466">
        <v>0</v>
      </c>
      <c r="H42" s="466">
        <v>8.2427536231884063E-2</v>
      </c>
      <c r="I42" s="466">
        <v>0.44091231035391676</v>
      </c>
      <c r="J42" s="466">
        <v>1.5201310702147559</v>
      </c>
      <c r="K42" s="466">
        <f t="shared" si="0"/>
        <v>8.6073899060721537</v>
      </c>
      <c r="L42" s="471"/>
      <c r="M42" s="466">
        <v>3.6396829137529139</v>
      </c>
      <c r="N42" s="466">
        <v>3.1211231884057971</v>
      </c>
      <c r="O42" s="466">
        <v>0</v>
      </c>
      <c r="P42" s="466">
        <v>8.2427536231884063E-2</v>
      </c>
      <c r="Q42" s="466">
        <v>0.46612726844121843</v>
      </c>
      <c r="R42" s="466">
        <v>1.6070645495542255</v>
      </c>
      <c r="S42" s="466">
        <f t="shared" si="1"/>
        <v>8.9164254563860386</v>
      </c>
    </row>
    <row r="43" spans="2:19">
      <c r="B43" s="463">
        <v>40</v>
      </c>
      <c r="C43" s="464">
        <v>15876</v>
      </c>
      <c r="D43" s="465" t="s">
        <v>1721</v>
      </c>
      <c r="E43" s="466">
        <v>4.9497539105339108</v>
      </c>
      <c r="F43" s="466">
        <v>3.3812167874396133</v>
      </c>
      <c r="G43" s="466">
        <v>0</v>
      </c>
      <c r="H43" s="466">
        <v>8.9296497584541071E-2</v>
      </c>
      <c r="I43" s="466">
        <v>0.47951062372552533</v>
      </c>
      <c r="J43" s="466">
        <v>1.9800490562404578</v>
      </c>
      <c r="K43" s="466">
        <f t="shared" si="0"/>
        <v>10.879826875524049</v>
      </c>
      <c r="L43" s="471"/>
      <c r="M43" s="466">
        <v>5.2549289355089357</v>
      </c>
      <c r="N43" s="466">
        <v>3.3812167874396133</v>
      </c>
      <c r="O43" s="466">
        <v>0</v>
      </c>
      <c r="P43" s="466">
        <v>8.9296497584541071E-2</v>
      </c>
      <c r="Q43" s="466">
        <v>0.50907465240577998</v>
      </c>
      <c r="R43" s="466">
        <v>2.102128159790229</v>
      </c>
      <c r="S43" s="466">
        <f t="shared" si="1"/>
        <v>11.336645032729098</v>
      </c>
    </row>
    <row r="44" spans="2:19">
      <c r="B44" s="463">
        <v>41</v>
      </c>
      <c r="C44" s="464">
        <v>15920</v>
      </c>
      <c r="D44" s="465" t="s">
        <v>1723</v>
      </c>
      <c r="E44" s="466">
        <v>3.7979643001443009</v>
      </c>
      <c r="F44" s="466">
        <v>3.3812167874396133</v>
      </c>
      <c r="G44" s="466">
        <v>0</v>
      </c>
      <c r="H44" s="466">
        <v>8.9296497584541071E-2</v>
      </c>
      <c r="I44" s="466">
        <v>0.36793025741617735</v>
      </c>
      <c r="J44" s="466">
        <v>1.5192988912300294</v>
      </c>
      <c r="K44" s="466">
        <f t="shared" si="0"/>
        <v>9.1557067338146609</v>
      </c>
      <c r="L44" s="471"/>
      <c r="M44" s="466">
        <v>4.0145401243201242</v>
      </c>
      <c r="N44" s="466">
        <v>3.3812167874396133</v>
      </c>
      <c r="O44" s="466">
        <v>0</v>
      </c>
      <c r="P44" s="466">
        <v>8.9296497584541071E-2</v>
      </c>
      <c r="Q44" s="466">
        <v>0.38891118099571281</v>
      </c>
      <c r="R44" s="466">
        <v>1.6059356743943831</v>
      </c>
      <c r="S44" s="466">
        <f t="shared" si="1"/>
        <v>9.4799002647343737</v>
      </c>
    </row>
    <row r="45" spans="2:19">
      <c r="B45" s="463">
        <v>42</v>
      </c>
      <c r="C45" s="464">
        <v>15933</v>
      </c>
      <c r="D45" s="465" t="s">
        <v>1724</v>
      </c>
      <c r="E45" s="466">
        <v>6.3991892784992785</v>
      </c>
      <c r="F45" s="466">
        <v>4.1614975845410624</v>
      </c>
      <c r="G45" s="466">
        <v>0</v>
      </c>
      <c r="H45" s="466">
        <v>0.10990338164251208</v>
      </c>
      <c r="I45" s="466">
        <v>0.61992561604742469</v>
      </c>
      <c r="J45" s="466">
        <v>2.5598663934849668</v>
      </c>
      <c r="K45" s="466">
        <f t="shared" si="0"/>
        <v>13.850382254215246</v>
      </c>
      <c r="L45" s="471"/>
      <c r="M45" s="466">
        <v>6.792963504273505</v>
      </c>
      <c r="N45" s="466">
        <v>4.1614975845410624</v>
      </c>
      <c r="O45" s="466">
        <v>0</v>
      </c>
      <c r="P45" s="466">
        <v>0.10990338164251208</v>
      </c>
      <c r="Q45" s="466">
        <v>0.65807274982839836</v>
      </c>
      <c r="R45" s="466">
        <v>2.7173878174201556</v>
      </c>
      <c r="S45" s="466">
        <f t="shared" si="1"/>
        <v>14.439825037705635</v>
      </c>
    </row>
    <row r="46" spans="2:19">
      <c r="B46" s="463">
        <v>43</v>
      </c>
      <c r="C46" s="464">
        <v>16010</v>
      </c>
      <c r="D46" s="465" t="s">
        <v>1727</v>
      </c>
      <c r="E46" s="466">
        <v>0</v>
      </c>
      <c r="F46" s="466">
        <v>0.46816847826086949</v>
      </c>
      <c r="G46" s="466">
        <v>0</v>
      </c>
      <c r="H46" s="466">
        <v>0</v>
      </c>
      <c r="I46" s="466">
        <v>0</v>
      </c>
      <c r="J46" s="466">
        <v>0.16764169452977093</v>
      </c>
      <c r="K46" s="466">
        <f t="shared" si="0"/>
        <v>0.63581017279064045</v>
      </c>
      <c r="L46" s="471"/>
      <c r="M46" s="466">
        <v>0</v>
      </c>
      <c r="N46" s="466">
        <v>0.46816847826086949</v>
      </c>
      <c r="O46" s="466">
        <v>0</v>
      </c>
      <c r="P46" s="466">
        <v>0</v>
      </c>
      <c r="Q46" s="466">
        <v>0</v>
      </c>
      <c r="R46" s="466">
        <v>0.17803425750501953</v>
      </c>
      <c r="S46" s="466">
        <f t="shared" si="1"/>
        <v>0.64620273576588905</v>
      </c>
    </row>
    <row r="47" spans="2:19">
      <c r="B47" s="463">
        <v>44</v>
      </c>
      <c r="C47" s="464">
        <v>16035</v>
      </c>
      <c r="D47" s="465" t="s">
        <v>1728</v>
      </c>
      <c r="E47" s="466">
        <v>4.4666087878787888</v>
      </c>
      <c r="F47" s="466">
        <v>3.1211231884057971</v>
      </c>
      <c r="G47" s="466">
        <v>0</v>
      </c>
      <c r="H47" s="466">
        <v>8.2427536231884063E-2</v>
      </c>
      <c r="I47" s="466">
        <v>0.43270562628489229</v>
      </c>
      <c r="J47" s="466">
        <v>1.786776610492288</v>
      </c>
      <c r="K47" s="466">
        <f t="shared" si="0"/>
        <v>9.8896417492936486</v>
      </c>
      <c r="L47" s="471"/>
      <c r="M47" s="466">
        <v>4.742250745920745</v>
      </c>
      <c r="N47" s="466">
        <v>3.1211231884057971</v>
      </c>
      <c r="O47" s="466">
        <v>0</v>
      </c>
      <c r="P47" s="466">
        <v>8.2427536231884063E-2</v>
      </c>
      <c r="Q47" s="466">
        <v>0.45940861993157384</v>
      </c>
      <c r="R47" s="466">
        <v>1.8970416072469201</v>
      </c>
      <c r="S47" s="466">
        <f t="shared" si="1"/>
        <v>10.302251697736921</v>
      </c>
    </row>
    <row r="48" spans="2:19">
      <c r="B48" s="463">
        <v>45</v>
      </c>
      <c r="C48" s="464">
        <v>17000</v>
      </c>
      <c r="D48" s="465" t="s">
        <v>1730</v>
      </c>
      <c r="E48" s="466">
        <v>0.44095877825877833</v>
      </c>
      <c r="F48" s="466">
        <v>0.44095877825877833</v>
      </c>
      <c r="G48" s="466">
        <v>0.88191755651755666</v>
      </c>
      <c r="H48" s="466">
        <v>0.44095877825877833</v>
      </c>
      <c r="I48" s="466">
        <v>0.44095877825877833</v>
      </c>
      <c r="J48" s="466">
        <v>0.44095877825877833</v>
      </c>
      <c r="K48" s="466">
        <f t="shared" si="0"/>
        <v>3.0867114478114486</v>
      </c>
      <c r="L48" s="471"/>
      <c r="M48" s="466">
        <v>0.44095877825877833</v>
      </c>
      <c r="N48" s="466">
        <v>0.44095877825877833</v>
      </c>
      <c r="O48" s="466">
        <v>0.88191755651755666</v>
      </c>
      <c r="P48" s="466">
        <v>0.44095877825877833</v>
      </c>
      <c r="Q48" s="466">
        <v>0.44095877825877833</v>
      </c>
      <c r="R48" s="466">
        <v>0.44095877825877833</v>
      </c>
      <c r="S48" s="466">
        <f t="shared" si="1"/>
        <v>3.0867114478114486</v>
      </c>
    </row>
    <row r="49" spans="2:19">
      <c r="B49" s="463">
        <v>46</v>
      </c>
      <c r="C49" s="464">
        <v>17250</v>
      </c>
      <c r="D49" s="465" t="s">
        <v>1731</v>
      </c>
      <c r="E49" s="466">
        <v>1.1260249927849928</v>
      </c>
      <c r="F49" s="466">
        <v>0.20348731884057975</v>
      </c>
      <c r="G49" s="466">
        <v>0</v>
      </c>
      <c r="H49" s="466">
        <v>2.8260869565217391E-2</v>
      </c>
      <c r="I49" s="466">
        <v>0.19099047951968426</v>
      </c>
      <c r="J49" s="466">
        <v>0.33486625039860118</v>
      </c>
      <c r="K49" s="466">
        <f t="shared" si="0"/>
        <v>1.8836299111090753</v>
      </c>
      <c r="L49" s="471"/>
      <c r="M49" s="466">
        <v>1.1850911266511266</v>
      </c>
      <c r="N49" s="466">
        <v>0.20348731884057975</v>
      </c>
      <c r="O49" s="466">
        <v>0</v>
      </c>
      <c r="P49" s="466">
        <v>2.8260869565217391E-2</v>
      </c>
      <c r="Q49" s="466">
        <v>0.20100896872085672</v>
      </c>
      <c r="R49" s="466">
        <v>0.35243180613673281</v>
      </c>
      <c r="S49" s="466">
        <f t="shared" si="1"/>
        <v>1.9702800899145132</v>
      </c>
    </row>
    <row r="50" spans="2:19">
      <c r="B50" s="463">
        <v>47</v>
      </c>
      <c r="C50" s="464">
        <v>17260</v>
      </c>
      <c r="D50" s="465" t="s">
        <v>1732</v>
      </c>
      <c r="E50" s="466">
        <v>0.43648885582010594</v>
      </c>
      <c r="F50" s="466">
        <v>0.43648885582010594</v>
      </c>
      <c r="G50" s="466">
        <v>0.87297771164021187</v>
      </c>
      <c r="H50" s="466">
        <v>0.43648885582010594</v>
      </c>
      <c r="I50" s="466">
        <v>0.43648885582010594</v>
      </c>
      <c r="J50" s="466">
        <v>0.43648885582010594</v>
      </c>
      <c r="K50" s="466">
        <f t="shared" si="0"/>
        <v>3.0554219907407418</v>
      </c>
      <c r="L50" s="471"/>
      <c r="M50" s="466">
        <v>0.43648885582010594</v>
      </c>
      <c r="N50" s="466">
        <v>0.43648885582010594</v>
      </c>
      <c r="O50" s="466">
        <v>0.87297771164021187</v>
      </c>
      <c r="P50" s="466">
        <v>0.43648885582010594</v>
      </c>
      <c r="Q50" s="466">
        <v>0.43648885582010594</v>
      </c>
      <c r="R50" s="466">
        <v>0.43648885582010594</v>
      </c>
      <c r="S50" s="466">
        <f t="shared" si="1"/>
        <v>3.0554219907407418</v>
      </c>
    </row>
    <row r="51" spans="2:19">
      <c r="B51" s="463">
        <v>48</v>
      </c>
      <c r="C51" s="464">
        <v>17304</v>
      </c>
      <c r="D51" s="465" t="s">
        <v>1733</v>
      </c>
      <c r="E51" s="466">
        <v>5.7238402614104009</v>
      </c>
      <c r="F51" s="466">
        <v>9.5397337690173352</v>
      </c>
      <c r="G51" s="466">
        <v>9.5397337690173352</v>
      </c>
      <c r="H51" s="466">
        <v>9.5397337690173352</v>
      </c>
      <c r="I51" s="466">
        <v>9.5397337690173352</v>
      </c>
      <c r="J51" s="466">
        <v>7.6317870152138676</v>
      </c>
      <c r="K51" s="466">
        <f t="shared" si="0"/>
        <v>51.514562352693609</v>
      </c>
      <c r="L51" s="471"/>
      <c r="M51" s="466">
        <v>5.7238402614104009</v>
      </c>
      <c r="N51" s="466">
        <v>9.5397337690173352</v>
      </c>
      <c r="O51" s="466">
        <v>9.5397337690173352</v>
      </c>
      <c r="P51" s="466">
        <v>9.5397337690173352</v>
      </c>
      <c r="Q51" s="466">
        <v>9.5397337690173352</v>
      </c>
      <c r="R51" s="466">
        <v>7.6317870152138676</v>
      </c>
      <c r="S51" s="466">
        <f t="shared" si="1"/>
        <v>51.514562352693609</v>
      </c>
    </row>
    <row r="52" spans="2:19">
      <c r="B52" s="463">
        <v>49</v>
      </c>
      <c r="C52" s="464">
        <v>17340</v>
      </c>
      <c r="D52" s="465" t="s">
        <v>1734</v>
      </c>
      <c r="E52" s="466">
        <v>0.2725101551226552</v>
      </c>
      <c r="F52" s="466">
        <v>0.2725101551226552</v>
      </c>
      <c r="G52" s="466">
        <v>0.54502031024531039</v>
      </c>
      <c r="H52" s="466">
        <v>0.2725101551226552</v>
      </c>
      <c r="I52" s="466">
        <v>0.2725101551226552</v>
      </c>
      <c r="J52" s="466">
        <v>0.2725101551226552</v>
      </c>
      <c r="K52" s="466">
        <f t="shared" si="0"/>
        <v>1.9075710858585864</v>
      </c>
      <c r="L52" s="471"/>
      <c r="M52" s="466">
        <v>0.2725101551226552</v>
      </c>
      <c r="N52" s="466">
        <v>0.2725101551226552</v>
      </c>
      <c r="O52" s="466">
        <v>0.54502031024531039</v>
      </c>
      <c r="P52" s="466">
        <v>0.2725101551226552</v>
      </c>
      <c r="Q52" s="466">
        <v>0.2725101551226552</v>
      </c>
      <c r="R52" s="466">
        <v>0.2725101551226552</v>
      </c>
      <c r="S52" s="466">
        <f t="shared" si="1"/>
        <v>1.9075710858585864</v>
      </c>
    </row>
    <row r="53" spans="2:19">
      <c r="B53" s="463">
        <v>50</v>
      </c>
      <c r="C53" s="464">
        <v>17360</v>
      </c>
      <c r="D53" s="465" t="s">
        <v>1735</v>
      </c>
      <c r="E53" s="466">
        <v>0.44244875240500248</v>
      </c>
      <c r="F53" s="466">
        <v>0.44244875240500248</v>
      </c>
      <c r="G53" s="466">
        <v>0.88489750481000495</v>
      </c>
      <c r="H53" s="466">
        <v>0.44244875240500248</v>
      </c>
      <c r="I53" s="466">
        <v>0.44244875240500248</v>
      </c>
      <c r="J53" s="466">
        <v>0.44244875240500248</v>
      </c>
      <c r="K53" s="466">
        <f t="shared" si="0"/>
        <v>3.0971412668350173</v>
      </c>
      <c r="L53" s="471"/>
      <c r="M53" s="466">
        <v>0.44244875240500248</v>
      </c>
      <c r="N53" s="466">
        <v>0.44244875240500248</v>
      </c>
      <c r="O53" s="466">
        <v>0.88489750481000495</v>
      </c>
      <c r="P53" s="466">
        <v>0.44244875240500248</v>
      </c>
      <c r="Q53" s="466">
        <v>0.44244875240500248</v>
      </c>
      <c r="R53" s="466">
        <v>0.44244875240500248</v>
      </c>
      <c r="S53" s="466">
        <f t="shared" si="1"/>
        <v>3.0971412668350173</v>
      </c>
    </row>
    <row r="54" spans="2:19">
      <c r="B54" s="463">
        <v>51</v>
      </c>
      <c r="C54" s="464">
        <v>19000</v>
      </c>
      <c r="D54" s="465" t="s">
        <v>3712</v>
      </c>
      <c r="E54" s="466">
        <v>1.1260249927849928</v>
      </c>
      <c r="F54" s="466">
        <v>0.20348731884057975</v>
      </c>
      <c r="G54" s="466">
        <v>0</v>
      </c>
      <c r="H54" s="466">
        <v>2.8260869565217391E-2</v>
      </c>
      <c r="I54" s="466">
        <v>0.19099047951968426</v>
      </c>
      <c r="J54" s="466">
        <v>0.33486625039860118</v>
      </c>
      <c r="K54" s="466">
        <f t="shared" si="0"/>
        <v>1.8836299111090753</v>
      </c>
      <c r="L54" s="471"/>
      <c r="M54" s="466">
        <v>1.1850911266511266</v>
      </c>
      <c r="N54" s="466">
        <v>0.20348731884057975</v>
      </c>
      <c r="O54" s="466">
        <v>0</v>
      </c>
      <c r="P54" s="466">
        <v>2.8260869565217391E-2</v>
      </c>
      <c r="Q54" s="466">
        <v>0.20100896872085672</v>
      </c>
      <c r="R54" s="466">
        <v>0.35243180613673281</v>
      </c>
      <c r="S54" s="466">
        <f t="shared" si="1"/>
        <v>1.9702800899145132</v>
      </c>
    </row>
    <row r="55" spans="2:19">
      <c r="B55" s="463">
        <v>52</v>
      </c>
      <c r="C55" s="464">
        <v>19100</v>
      </c>
      <c r="D55" s="465" t="s">
        <v>3713</v>
      </c>
      <c r="E55" s="466">
        <v>1.1260249927849928</v>
      </c>
      <c r="F55" s="466">
        <v>0.20348731884057975</v>
      </c>
      <c r="G55" s="466">
        <v>0</v>
      </c>
      <c r="H55" s="466">
        <v>2.8260869565217391E-2</v>
      </c>
      <c r="I55" s="466">
        <v>0.19099047951968426</v>
      </c>
      <c r="J55" s="466">
        <v>0.33486625039860118</v>
      </c>
      <c r="K55" s="466">
        <f t="shared" si="0"/>
        <v>1.8836299111090753</v>
      </c>
      <c r="L55" s="471"/>
      <c r="M55" s="466">
        <v>1.1850911266511266</v>
      </c>
      <c r="N55" s="466">
        <v>0.20348731884057975</v>
      </c>
      <c r="O55" s="466">
        <v>0</v>
      </c>
      <c r="P55" s="466">
        <v>2.8260869565217391E-2</v>
      </c>
      <c r="Q55" s="466">
        <v>0.20100896872085672</v>
      </c>
      <c r="R55" s="466">
        <v>0.35243180613673281</v>
      </c>
      <c r="S55" s="466">
        <f t="shared" si="1"/>
        <v>1.9702800899145132</v>
      </c>
    </row>
    <row r="56" spans="2:19">
      <c r="B56" s="463">
        <v>53</v>
      </c>
      <c r="C56" s="464">
        <v>19120</v>
      </c>
      <c r="D56" s="465" t="s">
        <v>3715</v>
      </c>
      <c r="E56" s="466">
        <v>6.3991892784992785</v>
      </c>
      <c r="F56" s="466">
        <v>4.1614975845410624</v>
      </c>
      <c r="G56" s="466">
        <v>0</v>
      </c>
      <c r="H56" s="466">
        <v>0.10990338164251208</v>
      </c>
      <c r="I56" s="466">
        <v>0.81953200026140927</v>
      </c>
      <c r="J56" s="466">
        <v>2.8254961981728868</v>
      </c>
      <c r="K56" s="466">
        <f t="shared" si="0"/>
        <v>14.315618443117151</v>
      </c>
      <c r="L56" s="471"/>
      <c r="M56" s="466">
        <v>6.792963504273505</v>
      </c>
      <c r="N56" s="466">
        <v>4.1614975845410624</v>
      </c>
      <c r="O56" s="466">
        <v>0</v>
      </c>
      <c r="P56" s="466">
        <v>0.10990338164251208</v>
      </c>
      <c r="Q56" s="466">
        <v>0.86996191643601284</v>
      </c>
      <c r="R56" s="466">
        <v>2.9993631568518264</v>
      </c>
      <c r="S56" s="466">
        <f t="shared" si="1"/>
        <v>14.93368954374492</v>
      </c>
    </row>
    <row r="57" spans="2:19">
      <c r="B57" s="463">
        <v>54</v>
      </c>
      <c r="C57" s="464">
        <v>19140</v>
      </c>
      <c r="D57" s="465" t="s">
        <v>1737</v>
      </c>
      <c r="E57" s="466">
        <v>4.9497539105339108</v>
      </c>
      <c r="F57" s="466">
        <v>3.3812167874396133</v>
      </c>
      <c r="G57" s="466">
        <v>0</v>
      </c>
      <c r="H57" s="466">
        <v>8.9296497584541071E-2</v>
      </c>
      <c r="I57" s="466">
        <v>0.50725626752136554</v>
      </c>
      <c r="J57" s="466">
        <v>1.3751034786245004</v>
      </c>
      <c r="K57" s="466">
        <f t="shared" si="0"/>
        <v>10.302626941703931</v>
      </c>
      <c r="L57" s="471"/>
      <c r="M57" s="466">
        <v>5.2549289355089357</v>
      </c>
      <c r="N57" s="466">
        <v>3.3812167874396133</v>
      </c>
      <c r="O57" s="466">
        <v>0</v>
      </c>
      <c r="P57" s="466">
        <v>8.9296497584541071E-2</v>
      </c>
      <c r="Q57" s="466">
        <v>0.53853094236532617</v>
      </c>
      <c r="R57" s="466">
        <v>1.4598849134225811</v>
      </c>
      <c r="S57" s="466">
        <f t="shared" si="1"/>
        <v>10.723858076320997</v>
      </c>
    </row>
    <row r="58" spans="2:19">
      <c r="B58" s="463">
        <v>55</v>
      </c>
      <c r="C58" s="464">
        <v>19160</v>
      </c>
      <c r="D58" s="465" t="s">
        <v>1738</v>
      </c>
      <c r="E58" s="466">
        <v>4.9497539105339108</v>
      </c>
      <c r="F58" s="466">
        <v>3.3812167874396133</v>
      </c>
      <c r="G58" s="466">
        <v>0</v>
      </c>
      <c r="H58" s="466">
        <v>8.9296497584541071E-2</v>
      </c>
      <c r="I58" s="466">
        <v>0.50725626752136554</v>
      </c>
      <c r="J58" s="466">
        <v>1.3751034786245004</v>
      </c>
      <c r="K58" s="466">
        <f t="shared" si="0"/>
        <v>10.302626941703931</v>
      </c>
      <c r="L58" s="471"/>
      <c r="M58" s="466">
        <v>5.2549289355089357</v>
      </c>
      <c r="N58" s="466">
        <v>3.3812167874396133</v>
      </c>
      <c r="O58" s="466">
        <v>0</v>
      </c>
      <c r="P58" s="466">
        <v>8.9296497584541071E-2</v>
      </c>
      <c r="Q58" s="466">
        <v>0.53853094236532617</v>
      </c>
      <c r="R58" s="466">
        <v>1.4598849134225811</v>
      </c>
      <c r="S58" s="466">
        <f t="shared" si="1"/>
        <v>10.723858076320997</v>
      </c>
    </row>
    <row r="59" spans="2:19">
      <c r="B59" s="463">
        <v>56</v>
      </c>
      <c r="C59" s="464">
        <v>19162</v>
      </c>
      <c r="D59" s="465" t="s">
        <v>1739</v>
      </c>
      <c r="E59" s="466">
        <v>6.3991892784992785</v>
      </c>
      <c r="F59" s="466">
        <v>4.1614975845410624</v>
      </c>
      <c r="G59" s="466">
        <v>0</v>
      </c>
      <c r="H59" s="466">
        <v>0.10990338164251208</v>
      </c>
      <c r="I59" s="466">
        <v>0.65579601072008598</v>
      </c>
      <c r="J59" s="466">
        <v>1.7777747331062348</v>
      </c>
      <c r="K59" s="466">
        <f t="shared" si="0"/>
        <v>13.104160988509175</v>
      </c>
      <c r="L59" s="471"/>
      <c r="M59" s="466">
        <v>6.792963504273505</v>
      </c>
      <c r="N59" s="466">
        <v>4.1614975845410624</v>
      </c>
      <c r="O59" s="466">
        <v>0</v>
      </c>
      <c r="P59" s="466">
        <v>0.10990338164251208</v>
      </c>
      <c r="Q59" s="466">
        <v>0.69615042987358355</v>
      </c>
      <c r="R59" s="466">
        <v>1.8871701328456938</v>
      </c>
      <c r="S59" s="466">
        <f t="shared" si="1"/>
        <v>13.647685033176359</v>
      </c>
    </row>
    <row r="60" spans="2:19">
      <c r="B60" s="463">
        <v>57</v>
      </c>
      <c r="C60" s="464">
        <v>19180</v>
      </c>
      <c r="D60" s="465" t="s">
        <v>1740</v>
      </c>
      <c r="E60" s="466">
        <v>9.2980600144300158</v>
      </c>
      <c r="F60" s="466">
        <v>5.7220591787439616</v>
      </c>
      <c r="G60" s="466">
        <v>0</v>
      </c>
      <c r="H60" s="466">
        <v>0.15111714975845414</v>
      </c>
      <c r="I60" s="466">
        <v>0.95287549711752695</v>
      </c>
      <c r="J60" s="466">
        <v>2.5831172420697039</v>
      </c>
      <c r="K60" s="466">
        <f t="shared" si="0"/>
        <v>18.707229082119664</v>
      </c>
      <c r="L60" s="471"/>
      <c r="M60" s="466">
        <v>9.8690326418026419</v>
      </c>
      <c r="N60" s="466">
        <v>5.7220591787439616</v>
      </c>
      <c r="O60" s="466">
        <v>0</v>
      </c>
      <c r="P60" s="466">
        <v>0.15111714975845414</v>
      </c>
      <c r="Q60" s="466">
        <v>1.0113894048900984</v>
      </c>
      <c r="R60" s="466">
        <v>2.7417405716919188</v>
      </c>
      <c r="S60" s="466">
        <f t="shared" si="1"/>
        <v>19.495338946887074</v>
      </c>
    </row>
    <row r="61" spans="2:19">
      <c r="B61" s="463">
        <v>58</v>
      </c>
      <c r="C61" s="464">
        <v>19200</v>
      </c>
      <c r="D61" s="465" t="s">
        <v>1741</v>
      </c>
      <c r="E61" s="466">
        <v>15.268369711399714</v>
      </c>
      <c r="F61" s="466">
        <v>7.2826207729468599</v>
      </c>
      <c r="G61" s="466">
        <v>0</v>
      </c>
      <c r="H61" s="466">
        <v>0.19233091787439616</v>
      </c>
      <c r="I61" s="466">
        <v>1.7304443013502888</v>
      </c>
      <c r="J61" s="466">
        <v>8.7375890109480814</v>
      </c>
      <c r="K61" s="466">
        <f t="shared" si="0"/>
        <v>33.211354714519345</v>
      </c>
      <c r="L61" s="471"/>
      <c r="M61" s="466">
        <v>16.252805275835271</v>
      </c>
      <c r="N61" s="466">
        <v>7.2826207729468599</v>
      </c>
      <c r="O61" s="466">
        <v>0</v>
      </c>
      <c r="P61" s="466">
        <v>0.19233091787439616</v>
      </c>
      <c r="Q61" s="466">
        <v>1.8420155394538691</v>
      </c>
      <c r="R61" s="466">
        <v>9.3009493128260505</v>
      </c>
      <c r="S61" s="466">
        <f t="shared" si="1"/>
        <v>34.870721818936445</v>
      </c>
    </row>
    <row r="62" spans="2:19" ht="25.5">
      <c r="B62" s="463">
        <v>59</v>
      </c>
      <c r="C62" s="464">
        <v>19220</v>
      </c>
      <c r="D62" s="465" t="s">
        <v>1743</v>
      </c>
      <c r="E62" s="466">
        <v>18.935100187590187</v>
      </c>
      <c r="F62" s="466">
        <v>8.8431823671497582</v>
      </c>
      <c r="G62" s="466">
        <v>0</v>
      </c>
      <c r="H62" s="466">
        <v>0.23354468599033817</v>
      </c>
      <c r="I62" s="466">
        <v>2.1460140692459309</v>
      </c>
      <c r="J62" s="466">
        <v>10.835939032623919</v>
      </c>
      <c r="K62" s="466">
        <f t="shared" si="0"/>
        <v>40.993780342600132</v>
      </c>
      <c r="L62" s="471"/>
      <c r="M62" s="466">
        <v>20.155800287490287</v>
      </c>
      <c r="N62" s="466">
        <v>8.8431823671497582</v>
      </c>
      <c r="O62" s="466">
        <v>0</v>
      </c>
      <c r="P62" s="466">
        <v>0.23354468599033817</v>
      </c>
      <c r="Q62" s="466">
        <v>2.2843624044943711</v>
      </c>
      <c r="R62" s="466">
        <v>11.534505806952607</v>
      </c>
      <c r="S62" s="466">
        <f t="shared" si="1"/>
        <v>43.051395552077359</v>
      </c>
    </row>
    <row r="63" spans="2:19" ht="25.5">
      <c r="B63" s="463">
        <v>60</v>
      </c>
      <c r="C63" s="464">
        <v>19260</v>
      </c>
      <c r="D63" s="465" t="s">
        <v>1744</v>
      </c>
      <c r="E63" s="466">
        <v>9.2980600144300158</v>
      </c>
      <c r="F63" s="466">
        <v>5.7220591787439616</v>
      </c>
      <c r="G63" s="466">
        <v>0</v>
      </c>
      <c r="H63" s="466">
        <v>0.15111714975845414</v>
      </c>
      <c r="I63" s="466">
        <v>0.95287549711752695</v>
      </c>
      <c r="J63" s="466">
        <v>2.5831172420697039</v>
      </c>
      <c r="K63" s="466">
        <f t="shared" si="0"/>
        <v>18.707229082119664</v>
      </c>
      <c r="L63" s="471"/>
      <c r="M63" s="466">
        <v>9.8690326418026419</v>
      </c>
      <c r="N63" s="466">
        <v>5.7220591787439616</v>
      </c>
      <c r="O63" s="466">
        <v>0</v>
      </c>
      <c r="P63" s="466">
        <v>0.15111714975845414</v>
      </c>
      <c r="Q63" s="466">
        <v>1.0113894048900984</v>
      </c>
      <c r="R63" s="466">
        <v>2.7417405716919188</v>
      </c>
      <c r="S63" s="466">
        <f t="shared" si="1"/>
        <v>19.495338946887074</v>
      </c>
    </row>
    <row r="64" spans="2:19" ht="25.5">
      <c r="B64" s="463">
        <v>61</v>
      </c>
      <c r="C64" s="464">
        <v>19272</v>
      </c>
      <c r="D64" s="465" t="s">
        <v>1745</v>
      </c>
      <c r="E64" s="466">
        <v>12.196930750360753</v>
      </c>
      <c r="F64" s="466">
        <v>7.2826207729468599</v>
      </c>
      <c r="G64" s="466">
        <v>0</v>
      </c>
      <c r="H64" s="466">
        <v>0.19233091787439616</v>
      </c>
      <c r="I64" s="466">
        <v>1.382342038467117</v>
      </c>
      <c r="J64" s="466">
        <v>6.9799048690888021</v>
      </c>
      <c r="K64" s="466">
        <f t="shared" si="0"/>
        <v>28.034129348737931</v>
      </c>
      <c r="L64" s="471"/>
      <c r="M64" s="466">
        <v>12.945101779331779</v>
      </c>
      <c r="N64" s="466">
        <v>7.2826207729468599</v>
      </c>
      <c r="O64" s="466">
        <v>0</v>
      </c>
      <c r="P64" s="466">
        <v>0.19233091787439616</v>
      </c>
      <c r="Q64" s="466">
        <v>1.467136179425838</v>
      </c>
      <c r="R64" s="466">
        <v>7.4080586985160615</v>
      </c>
      <c r="S64" s="466">
        <f t="shared" si="1"/>
        <v>29.295248348094937</v>
      </c>
    </row>
    <row r="65" spans="2:19">
      <c r="B65" s="463">
        <v>62</v>
      </c>
      <c r="C65" s="464">
        <v>19316</v>
      </c>
      <c r="D65" s="465" t="s">
        <v>1746</v>
      </c>
      <c r="E65" s="466">
        <v>6.3991892784992785</v>
      </c>
      <c r="F65" s="466">
        <v>4.1614975845410624</v>
      </c>
      <c r="G65" s="466">
        <v>0</v>
      </c>
      <c r="H65" s="466">
        <v>0.10990338164251208</v>
      </c>
      <c r="I65" s="466">
        <v>0.72525363411741717</v>
      </c>
      <c r="J65" s="466">
        <v>3.6620468966667596</v>
      </c>
      <c r="K65" s="466">
        <f t="shared" si="0"/>
        <v>15.05789077546703</v>
      </c>
      <c r="L65" s="471"/>
      <c r="M65" s="466">
        <v>6.792963504273505</v>
      </c>
      <c r="N65" s="466">
        <v>4.1614975845410624</v>
      </c>
      <c r="O65" s="466">
        <v>0</v>
      </c>
      <c r="P65" s="466">
        <v>0.10990338164251208</v>
      </c>
      <c r="Q65" s="466">
        <v>0.76988212935884948</v>
      </c>
      <c r="R65" s="466">
        <v>3.8873910174179493</v>
      </c>
      <c r="S65" s="466">
        <f t="shared" si="1"/>
        <v>15.721637617233879</v>
      </c>
    </row>
    <row r="66" spans="2:19">
      <c r="B66" s="463">
        <v>63</v>
      </c>
      <c r="C66" s="464">
        <v>19318</v>
      </c>
      <c r="D66" s="465" t="s">
        <v>1747</v>
      </c>
      <c r="E66" s="466">
        <v>17.994672222222224</v>
      </c>
      <c r="F66" s="466">
        <v>10.403743961352657</v>
      </c>
      <c r="G66" s="466">
        <v>0</v>
      </c>
      <c r="H66" s="466">
        <v>0.27475845410628019</v>
      </c>
      <c r="I66" s="466">
        <v>2.0394304428168164</v>
      </c>
      <c r="J66" s="466">
        <v>10.297762841510842</v>
      </c>
      <c r="K66" s="466">
        <f t="shared" si="0"/>
        <v>41.010367922008818</v>
      </c>
      <c r="L66" s="471"/>
      <c r="M66" s="466">
        <v>19.097240054390056</v>
      </c>
      <c r="N66" s="466">
        <v>10.403743961352657</v>
      </c>
      <c r="O66" s="466">
        <v>0</v>
      </c>
      <c r="P66" s="466">
        <v>0.27475845410628019</v>
      </c>
      <c r="Q66" s="466">
        <v>2.164390229492827</v>
      </c>
      <c r="R66" s="466">
        <v>10.928726379614174</v>
      </c>
      <c r="S66" s="466">
        <f t="shared" si="1"/>
        <v>42.868859078955992</v>
      </c>
    </row>
    <row r="67" spans="2:19">
      <c r="B67" s="463">
        <v>64</v>
      </c>
      <c r="C67" s="464">
        <v>19324</v>
      </c>
      <c r="D67" s="465" t="s">
        <v>1748</v>
      </c>
      <c r="E67" s="466">
        <v>15.095801486291487</v>
      </c>
      <c r="F67" s="466">
        <v>8.8431823671497582</v>
      </c>
      <c r="G67" s="466">
        <v>0</v>
      </c>
      <c r="H67" s="466">
        <v>0.23354468599033817</v>
      </c>
      <c r="I67" s="466">
        <v>1.7108862406419665</v>
      </c>
      <c r="J67" s="466">
        <v>8.6388338552998203</v>
      </c>
      <c r="K67" s="466">
        <f t="shared" si="0"/>
        <v>34.522248635373366</v>
      </c>
      <c r="L67" s="471"/>
      <c r="M67" s="466">
        <v>16.021170916860914</v>
      </c>
      <c r="N67" s="466">
        <v>8.8431823671497582</v>
      </c>
      <c r="O67" s="466">
        <v>0</v>
      </c>
      <c r="P67" s="466">
        <v>0.23354468599033817</v>
      </c>
      <c r="Q67" s="466">
        <v>1.8157632044593321</v>
      </c>
      <c r="R67" s="466">
        <v>9.1683925390651151</v>
      </c>
      <c r="S67" s="466">
        <f t="shared" si="1"/>
        <v>36.082053713525461</v>
      </c>
    </row>
    <row r="68" spans="2:19">
      <c r="B68" s="463">
        <v>65</v>
      </c>
      <c r="C68" s="464">
        <v>19328</v>
      </c>
      <c r="D68" s="465" t="s">
        <v>1749</v>
      </c>
      <c r="E68" s="466">
        <v>4.9497539105339108</v>
      </c>
      <c r="F68" s="466">
        <v>3.3812167874396133</v>
      </c>
      <c r="G68" s="466">
        <v>0</v>
      </c>
      <c r="H68" s="466">
        <v>8.9296497584541071E-2</v>
      </c>
      <c r="I68" s="466">
        <v>0.50725626752136554</v>
      </c>
      <c r="J68" s="466">
        <v>1.3751034786245004</v>
      </c>
      <c r="K68" s="466">
        <f t="shared" ref="K68:K131" si="2">SUM(E68:J68)</f>
        <v>10.302626941703931</v>
      </c>
      <c r="L68" s="471"/>
      <c r="M68" s="466">
        <v>5.2549289355089357</v>
      </c>
      <c r="N68" s="466">
        <v>3.3812167874396133</v>
      </c>
      <c r="O68" s="466">
        <v>0</v>
      </c>
      <c r="P68" s="466">
        <v>8.9296497584541071E-2</v>
      </c>
      <c r="Q68" s="466">
        <v>0.53853094236532617</v>
      </c>
      <c r="R68" s="466">
        <v>1.4598849134225811</v>
      </c>
      <c r="S68" s="466">
        <f t="shared" ref="S68:S131" si="3">SUM(M68:R68)</f>
        <v>10.723858076320997</v>
      </c>
    </row>
    <row r="69" spans="2:19">
      <c r="B69" s="463">
        <v>66</v>
      </c>
      <c r="C69" s="464">
        <v>19350</v>
      </c>
      <c r="D69" s="465" t="s">
        <v>1750</v>
      </c>
      <c r="E69" s="466">
        <v>3.7979643001443009</v>
      </c>
      <c r="F69" s="466">
        <v>3.3812167874396133</v>
      </c>
      <c r="G69" s="466">
        <v>0</v>
      </c>
      <c r="H69" s="466">
        <v>8.9296497584541071E-2</v>
      </c>
      <c r="I69" s="466">
        <v>0.48639806456055174</v>
      </c>
      <c r="J69" s="466">
        <v>1.6769520674923228</v>
      </c>
      <c r="K69" s="466">
        <f t="shared" si="2"/>
        <v>9.4318277172213296</v>
      </c>
      <c r="L69" s="471"/>
      <c r="M69" s="466">
        <v>4.0145401243201242</v>
      </c>
      <c r="N69" s="466">
        <v>3.3812167874396133</v>
      </c>
      <c r="O69" s="466">
        <v>0</v>
      </c>
      <c r="P69" s="466">
        <v>8.9296497584541071E-2</v>
      </c>
      <c r="Q69" s="466">
        <v>0.51413451845658353</v>
      </c>
      <c r="R69" s="466">
        <v>1.7725788947657393</v>
      </c>
      <c r="S69" s="466">
        <f t="shared" si="3"/>
        <v>9.771766822566601</v>
      </c>
    </row>
    <row r="70" spans="2:19">
      <c r="B70" s="463">
        <v>67</v>
      </c>
      <c r="C70" s="464">
        <v>19355</v>
      </c>
      <c r="D70" s="465" t="s">
        <v>1751</v>
      </c>
      <c r="E70" s="466">
        <v>3.7979643001443009</v>
      </c>
      <c r="F70" s="466">
        <v>3.3812167874396133</v>
      </c>
      <c r="G70" s="466">
        <v>0</v>
      </c>
      <c r="H70" s="466">
        <v>8.9296497584541071E-2</v>
      </c>
      <c r="I70" s="466">
        <v>0.48639806456055174</v>
      </c>
      <c r="J70" s="466">
        <v>1.6769520674923228</v>
      </c>
      <c r="K70" s="466">
        <f t="shared" si="2"/>
        <v>9.4318277172213296</v>
      </c>
      <c r="L70" s="471"/>
      <c r="M70" s="466">
        <v>4.0145401243201242</v>
      </c>
      <c r="N70" s="466">
        <v>3.3812167874396133</v>
      </c>
      <c r="O70" s="466">
        <v>0</v>
      </c>
      <c r="P70" s="466">
        <v>8.9296497584541071E-2</v>
      </c>
      <c r="Q70" s="466">
        <v>0.51413451845658353</v>
      </c>
      <c r="R70" s="466">
        <v>1.7725788947657393</v>
      </c>
      <c r="S70" s="466">
        <f t="shared" si="3"/>
        <v>9.771766822566601</v>
      </c>
    </row>
    <row r="71" spans="2:19">
      <c r="B71" s="463">
        <v>68</v>
      </c>
      <c r="C71" s="464">
        <v>19357</v>
      </c>
      <c r="D71" s="465" t="s">
        <v>1752</v>
      </c>
      <c r="E71" s="466">
        <v>11.230640505050507</v>
      </c>
      <c r="F71" s="466">
        <v>6.7624335748792266</v>
      </c>
      <c r="G71" s="466">
        <v>0</v>
      </c>
      <c r="H71" s="466">
        <v>0.17859299516908214</v>
      </c>
      <c r="I71" s="466">
        <v>1.2728273044088336</v>
      </c>
      <c r="J71" s="466">
        <v>6.4269285403517946</v>
      </c>
      <c r="K71" s="466">
        <f t="shared" si="2"/>
        <v>25.871422919859448</v>
      </c>
      <c r="L71" s="471"/>
      <c r="M71" s="466">
        <v>11.919745400155399</v>
      </c>
      <c r="N71" s="466">
        <v>6.7624335748792266</v>
      </c>
      <c r="O71" s="466">
        <v>0</v>
      </c>
      <c r="P71" s="466">
        <v>0.17859299516908214</v>
      </c>
      <c r="Q71" s="466">
        <v>1.3509271710813398</v>
      </c>
      <c r="R71" s="466">
        <v>6.8212807516663752</v>
      </c>
      <c r="S71" s="466">
        <f t="shared" si="3"/>
        <v>27.03297989295142</v>
      </c>
    </row>
    <row r="72" spans="2:19">
      <c r="B72" s="463">
        <v>69</v>
      </c>
      <c r="C72" s="464">
        <v>19361</v>
      </c>
      <c r="D72" s="465" t="s">
        <v>1753</v>
      </c>
      <c r="E72" s="466">
        <v>17.994672222222224</v>
      </c>
      <c r="F72" s="466">
        <v>10.403743961352657</v>
      </c>
      <c r="G72" s="466">
        <v>0</v>
      </c>
      <c r="H72" s="466">
        <v>0.27475845410628019</v>
      </c>
      <c r="I72" s="466">
        <v>2.0394304428168164</v>
      </c>
      <c r="J72" s="466">
        <v>10.297762841510842</v>
      </c>
      <c r="K72" s="466">
        <f t="shared" si="2"/>
        <v>41.010367922008818</v>
      </c>
      <c r="L72" s="471"/>
      <c r="M72" s="466">
        <v>19.097240054390056</v>
      </c>
      <c r="N72" s="466">
        <v>10.403743961352657</v>
      </c>
      <c r="O72" s="466">
        <v>0</v>
      </c>
      <c r="P72" s="466">
        <v>0.27475845410628019</v>
      </c>
      <c r="Q72" s="466">
        <v>2.164390229492827</v>
      </c>
      <c r="R72" s="466">
        <v>10.928726379614174</v>
      </c>
      <c r="S72" s="466">
        <f t="shared" si="3"/>
        <v>42.868859078955992</v>
      </c>
    </row>
    <row r="73" spans="2:19">
      <c r="B73" s="463">
        <v>70</v>
      </c>
      <c r="C73" s="464">
        <v>19364</v>
      </c>
      <c r="D73" s="465" t="s">
        <v>1754</v>
      </c>
      <c r="E73" s="466">
        <v>20.157343679653682</v>
      </c>
      <c r="F73" s="466">
        <v>9.3633695652173898</v>
      </c>
      <c r="G73" s="466">
        <v>0</v>
      </c>
      <c r="H73" s="466">
        <v>0.24728260869565222</v>
      </c>
      <c r="I73" s="466">
        <v>2.2845373252111458</v>
      </c>
      <c r="J73" s="466">
        <v>11.5353890398492</v>
      </c>
      <c r="K73" s="466">
        <f t="shared" si="2"/>
        <v>43.587922218627071</v>
      </c>
      <c r="L73" s="471"/>
      <c r="M73" s="466">
        <v>21.456798624708625</v>
      </c>
      <c r="N73" s="466">
        <v>9.3633695652173898</v>
      </c>
      <c r="O73" s="466">
        <v>0</v>
      </c>
      <c r="P73" s="466">
        <v>0.24728260869565222</v>
      </c>
      <c r="Q73" s="466">
        <v>2.4318113595078721</v>
      </c>
      <c r="R73" s="466">
        <v>12.279024638328126</v>
      </c>
      <c r="S73" s="466">
        <f t="shared" si="3"/>
        <v>45.778286796457664</v>
      </c>
    </row>
    <row r="74" spans="2:19">
      <c r="B74" s="463">
        <v>71</v>
      </c>
      <c r="C74" s="464">
        <v>19366</v>
      </c>
      <c r="D74" s="465" t="s">
        <v>1755</v>
      </c>
      <c r="E74" s="466">
        <v>12.196930750360753</v>
      </c>
      <c r="F74" s="466">
        <v>7.2826207729468599</v>
      </c>
      <c r="G74" s="466">
        <v>0</v>
      </c>
      <c r="H74" s="466">
        <v>0.19233091787439616</v>
      </c>
      <c r="I74" s="466">
        <v>1.382342038467117</v>
      </c>
      <c r="J74" s="466">
        <v>6.9799048690888021</v>
      </c>
      <c r="K74" s="466">
        <f t="shared" si="2"/>
        <v>28.034129348737931</v>
      </c>
      <c r="L74" s="471"/>
      <c r="M74" s="466">
        <v>12.945101779331779</v>
      </c>
      <c r="N74" s="466">
        <v>7.2826207729468599</v>
      </c>
      <c r="O74" s="466">
        <v>0</v>
      </c>
      <c r="P74" s="466">
        <v>0.19233091787439616</v>
      </c>
      <c r="Q74" s="466">
        <v>1.467136179425838</v>
      </c>
      <c r="R74" s="466">
        <v>7.4080586985160615</v>
      </c>
      <c r="S74" s="466">
        <f t="shared" si="3"/>
        <v>29.295248348094937</v>
      </c>
    </row>
    <row r="75" spans="2:19">
      <c r="B75" s="463">
        <v>72</v>
      </c>
      <c r="C75" s="464">
        <v>19370</v>
      </c>
      <c r="D75" s="465" t="s">
        <v>1756</v>
      </c>
      <c r="E75" s="466">
        <v>6.3991892784992785</v>
      </c>
      <c r="F75" s="466">
        <v>4.1614975845410624</v>
      </c>
      <c r="G75" s="466">
        <v>0</v>
      </c>
      <c r="H75" s="466">
        <v>0.10990338164251208</v>
      </c>
      <c r="I75" s="466">
        <v>0.65579601072008598</v>
      </c>
      <c r="J75" s="466">
        <v>1.7777747331062348</v>
      </c>
      <c r="K75" s="466">
        <f t="shared" si="2"/>
        <v>13.104160988509175</v>
      </c>
      <c r="L75" s="471"/>
      <c r="M75" s="466">
        <v>6.792963504273505</v>
      </c>
      <c r="N75" s="466">
        <v>4.1614975845410624</v>
      </c>
      <c r="O75" s="466">
        <v>0</v>
      </c>
      <c r="P75" s="466">
        <v>0.10990338164251208</v>
      </c>
      <c r="Q75" s="466">
        <v>0.69615042987358355</v>
      </c>
      <c r="R75" s="466">
        <v>1.8871701328456938</v>
      </c>
      <c r="S75" s="466">
        <f t="shared" si="3"/>
        <v>13.647685033176359</v>
      </c>
    </row>
    <row r="76" spans="2:19">
      <c r="B76" s="463">
        <v>73</v>
      </c>
      <c r="C76" s="464">
        <v>19380</v>
      </c>
      <c r="D76" s="465" t="s">
        <v>1757</v>
      </c>
      <c r="E76" s="466">
        <v>4.9497539105339108</v>
      </c>
      <c r="F76" s="466">
        <v>3.3812167874396133</v>
      </c>
      <c r="G76" s="466">
        <v>0</v>
      </c>
      <c r="H76" s="466">
        <v>8.9296497584541071E-2</v>
      </c>
      <c r="I76" s="466">
        <v>0.50725626752136554</v>
      </c>
      <c r="J76" s="466">
        <v>1.3751034786245004</v>
      </c>
      <c r="K76" s="466">
        <f t="shared" si="2"/>
        <v>10.302626941703931</v>
      </c>
      <c r="L76" s="471"/>
      <c r="M76" s="466">
        <v>5.2549289355089357</v>
      </c>
      <c r="N76" s="466">
        <v>3.3812167874396133</v>
      </c>
      <c r="O76" s="466">
        <v>0</v>
      </c>
      <c r="P76" s="466">
        <v>8.9296497584541071E-2</v>
      </c>
      <c r="Q76" s="466">
        <v>0.53853094236532617</v>
      </c>
      <c r="R76" s="466">
        <v>1.4598849134225811</v>
      </c>
      <c r="S76" s="466">
        <f t="shared" si="3"/>
        <v>10.723858076320997</v>
      </c>
    </row>
    <row r="77" spans="2:19">
      <c r="B77" s="463">
        <v>74</v>
      </c>
      <c r="C77" s="464">
        <v>20100</v>
      </c>
      <c r="D77" s="465" t="s">
        <v>1758</v>
      </c>
      <c r="E77" s="466">
        <v>3.7979643001443009</v>
      </c>
      <c r="F77" s="466">
        <v>3.3812167874396133</v>
      </c>
      <c r="G77" s="466">
        <v>0</v>
      </c>
      <c r="H77" s="466">
        <v>8.9296497584541071E-2</v>
      </c>
      <c r="I77" s="466">
        <v>0.38921959149738511</v>
      </c>
      <c r="J77" s="466">
        <v>1.0551219343865832</v>
      </c>
      <c r="K77" s="466">
        <f t="shared" si="2"/>
        <v>8.7128191110524238</v>
      </c>
      <c r="L77" s="471"/>
      <c r="M77" s="466">
        <v>4.0145401243201242</v>
      </c>
      <c r="N77" s="466">
        <v>3.3812167874396133</v>
      </c>
      <c r="O77" s="466">
        <v>0</v>
      </c>
      <c r="P77" s="466">
        <v>8.9296497584541071E-2</v>
      </c>
      <c r="Q77" s="466">
        <v>0.41141452203180873</v>
      </c>
      <c r="R77" s="466">
        <v>1.1152894042432855</v>
      </c>
      <c r="S77" s="466">
        <f t="shared" si="3"/>
        <v>9.0117573356193716</v>
      </c>
    </row>
    <row r="78" spans="2:19">
      <c r="B78" s="463">
        <v>75</v>
      </c>
      <c r="C78" s="464">
        <v>20200</v>
      </c>
      <c r="D78" s="465" t="s">
        <v>1759</v>
      </c>
      <c r="E78" s="466">
        <v>0.5630124963924964</v>
      </c>
      <c r="F78" s="466">
        <v>0.10174365942028987</v>
      </c>
      <c r="G78" s="466">
        <v>0</v>
      </c>
      <c r="H78" s="466">
        <v>1.4130434782608696E-2</v>
      </c>
      <c r="I78" s="466">
        <v>9.5495239759842129E-2</v>
      </c>
      <c r="J78" s="466">
        <v>0.16743312519930059</v>
      </c>
      <c r="K78" s="466">
        <f t="shared" si="2"/>
        <v>0.94181495555453765</v>
      </c>
      <c r="L78" s="471"/>
      <c r="M78" s="466">
        <v>0.5925455633255633</v>
      </c>
      <c r="N78" s="466">
        <v>0.10174365942028987</v>
      </c>
      <c r="O78" s="466">
        <v>0</v>
      </c>
      <c r="P78" s="466">
        <v>1.4130434782608696E-2</v>
      </c>
      <c r="Q78" s="466">
        <v>0.10050448436042836</v>
      </c>
      <c r="R78" s="466">
        <v>0.1762159030683664</v>
      </c>
      <c r="S78" s="466">
        <f t="shared" si="3"/>
        <v>0.9851400449572566</v>
      </c>
    </row>
    <row r="79" spans="2:19">
      <c r="B79" s="463">
        <v>76</v>
      </c>
      <c r="C79" s="464">
        <v>20220</v>
      </c>
      <c r="D79" s="465" t="s">
        <v>1760</v>
      </c>
      <c r="E79" s="466">
        <v>0.5630124963924964</v>
      </c>
      <c r="F79" s="466">
        <v>0.10174365942028987</v>
      </c>
      <c r="G79" s="466">
        <v>0</v>
      </c>
      <c r="H79" s="466">
        <v>1.4130434782608696E-2</v>
      </c>
      <c r="I79" s="466">
        <v>9.5495239759842129E-2</v>
      </c>
      <c r="J79" s="466">
        <v>0.16743312519930059</v>
      </c>
      <c r="K79" s="466">
        <f t="shared" si="2"/>
        <v>0.94181495555453765</v>
      </c>
      <c r="L79" s="471"/>
      <c r="M79" s="466">
        <v>0.5925455633255633</v>
      </c>
      <c r="N79" s="466">
        <v>0.10174365942028987</v>
      </c>
      <c r="O79" s="466">
        <v>0</v>
      </c>
      <c r="P79" s="466">
        <v>1.4130434782608696E-2</v>
      </c>
      <c r="Q79" s="466">
        <v>0.10050448436042836</v>
      </c>
      <c r="R79" s="466">
        <v>0.1762159030683664</v>
      </c>
      <c r="S79" s="466">
        <f t="shared" si="3"/>
        <v>0.9851400449572566</v>
      </c>
    </row>
    <row r="80" spans="2:19">
      <c r="B80" s="463">
        <v>77</v>
      </c>
      <c r="C80" s="464">
        <v>20520</v>
      </c>
      <c r="D80" s="465" t="s">
        <v>1761</v>
      </c>
      <c r="E80" s="466">
        <v>4.4145586580086578</v>
      </c>
      <c r="F80" s="466">
        <v>1.2717957427536233</v>
      </c>
      <c r="G80" s="466">
        <v>0</v>
      </c>
      <c r="H80" s="466">
        <v>0.1766304347826087</v>
      </c>
      <c r="I80" s="466">
        <v>1.2479573135043776</v>
      </c>
      <c r="J80" s="466">
        <v>1.7504486601915763</v>
      </c>
      <c r="K80" s="466">
        <f t="shared" si="2"/>
        <v>8.8613908092408433</v>
      </c>
      <c r="L80" s="471"/>
      <c r="M80" s="466">
        <v>4.650823193473193</v>
      </c>
      <c r="N80" s="466">
        <v>1.2717957427536233</v>
      </c>
      <c r="O80" s="466">
        <v>0</v>
      </c>
      <c r="P80" s="466">
        <v>0.1766304347826087</v>
      </c>
      <c r="Q80" s="466">
        <v>1.3147472415121939</v>
      </c>
      <c r="R80" s="466">
        <v>1.8441316241282781</v>
      </c>
      <c r="S80" s="466">
        <f t="shared" si="3"/>
        <v>9.2581282366498971</v>
      </c>
    </row>
    <row r="81" spans="2:19">
      <c r="B81" s="463">
        <v>78</v>
      </c>
      <c r="C81" s="464">
        <v>20600</v>
      </c>
      <c r="D81" s="465" t="s">
        <v>3716</v>
      </c>
      <c r="E81" s="466">
        <v>0.5630124963924964</v>
      </c>
      <c r="F81" s="466">
        <v>0.10174365942028987</v>
      </c>
      <c r="G81" s="466">
        <v>0</v>
      </c>
      <c r="H81" s="466">
        <v>1.4130434782608696E-2</v>
      </c>
      <c r="I81" s="466">
        <v>9.5495239759842129E-2</v>
      </c>
      <c r="J81" s="466">
        <v>0.16743312519930059</v>
      </c>
      <c r="K81" s="466">
        <f t="shared" si="2"/>
        <v>0.94181495555453765</v>
      </c>
      <c r="L81" s="471"/>
      <c r="M81" s="466">
        <v>0.5925455633255633</v>
      </c>
      <c r="N81" s="466">
        <v>0.10174365942028987</v>
      </c>
      <c r="O81" s="466">
        <v>0</v>
      </c>
      <c r="P81" s="466">
        <v>1.4130434782608696E-2</v>
      </c>
      <c r="Q81" s="466">
        <v>0.10050448436042836</v>
      </c>
      <c r="R81" s="466">
        <v>0.1762159030683664</v>
      </c>
      <c r="S81" s="466">
        <f t="shared" si="3"/>
        <v>0.9851400449572566</v>
      </c>
    </row>
    <row r="82" spans="2:19">
      <c r="B82" s="463">
        <v>79</v>
      </c>
      <c r="C82" s="464">
        <v>20615</v>
      </c>
      <c r="D82" s="465" t="s">
        <v>2468</v>
      </c>
      <c r="E82" s="466">
        <v>0.28834724627224639</v>
      </c>
      <c r="F82" s="466">
        <v>0.28834724627224639</v>
      </c>
      <c r="G82" s="466">
        <v>0.57669449254449279</v>
      </c>
      <c r="H82" s="466">
        <v>0.28834724627224639</v>
      </c>
      <c r="I82" s="466">
        <v>0.28834724627224639</v>
      </c>
      <c r="J82" s="466">
        <v>0.28834724627224639</v>
      </c>
      <c r="K82" s="466">
        <f t="shared" si="2"/>
        <v>2.0184307239057251</v>
      </c>
      <c r="L82" s="471"/>
      <c r="M82" s="466">
        <v>0.28834724627224639</v>
      </c>
      <c r="N82" s="466">
        <v>0.28834724627224639</v>
      </c>
      <c r="O82" s="466">
        <v>0.57669449254449279</v>
      </c>
      <c r="P82" s="466">
        <v>0.28834724627224639</v>
      </c>
      <c r="Q82" s="466">
        <v>0.28834724627224639</v>
      </c>
      <c r="R82" s="466">
        <v>0.28834724627224639</v>
      </c>
      <c r="S82" s="466">
        <f t="shared" si="3"/>
        <v>2.0184307239057251</v>
      </c>
    </row>
    <row r="83" spans="2:19">
      <c r="B83" s="463">
        <v>80</v>
      </c>
      <c r="C83" s="464">
        <v>20670</v>
      </c>
      <c r="D83" s="465" t="s">
        <v>2469</v>
      </c>
      <c r="E83" s="466">
        <v>3.3663967873176208</v>
      </c>
      <c r="F83" s="466">
        <v>5.6106613121960347</v>
      </c>
      <c r="G83" s="466">
        <v>5.6106613121960347</v>
      </c>
      <c r="H83" s="466">
        <v>5.6106613121960347</v>
      </c>
      <c r="I83" s="466">
        <v>5.6106613121960347</v>
      </c>
      <c r="J83" s="466">
        <v>4.4885290497568278</v>
      </c>
      <c r="K83" s="466">
        <f t="shared" si="2"/>
        <v>30.297571085858586</v>
      </c>
      <c r="L83" s="471"/>
      <c r="M83" s="466">
        <v>3.3663967873176208</v>
      </c>
      <c r="N83" s="466">
        <v>5.6106613121960347</v>
      </c>
      <c r="O83" s="466">
        <v>5.6106613121960347</v>
      </c>
      <c r="P83" s="466">
        <v>5.6106613121960347</v>
      </c>
      <c r="Q83" s="466">
        <v>5.6106613121960347</v>
      </c>
      <c r="R83" s="466">
        <v>4.4885290497568278</v>
      </c>
      <c r="S83" s="466">
        <f t="shared" si="3"/>
        <v>30.297571085858586</v>
      </c>
    </row>
    <row r="84" spans="2:19" ht="25.5">
      <c r="B84" s="463">
        <v>81</v>
      </c>
      <c r="C84" s="464">
        <v>20680</v>
      </c>
      <c r="D84" s="465" t="s">
        <v>2470</v>
      </c>
      <c r="E84" s="466">
        <v>3.7979643001443009</v>
      </c>
      <c r="F84" s="466">
        <v>3.3812167874396133</v>
      </c>
      <c r="G84" s="466">
        <v>0</v>
      </c>
      <c r="H84" s="466">
        <v>8.9296497584541071E-2</v>
      </c>
      <c r="I84" s="466">
        <v>0.36793025741617735</v>
      </c>
      <c r="J84" s="466">
        <v>1.5192988912300294</v>
      </c>
      <c r="K84" s="466">
        <f t="shared" si="2"/>
        <v>9.1557067338146609</v>
      </c>
      <c r="L84" s="471"/>
      <c r="M84" s="466">
        <v>4.0145401243201242</v>
      </c>
      <c r="N84" s="466">
        <v>3.3812167874396133</v>
      </c>
      <c r="O84" s="466">
        <v>0</v>
      </c>
      <c r="P84" s="466">
        <v>8.9296497584541071E-2</v>
      </c>
      <c r="Q84" s="466">
        <v>0.38891118099571281</v>
      </c>
      <c r="R84" s="466">
        <v>1.6059356743943831</v>
      </c>
      <c r="S84" s="466">
        <f t="shared" si="3"/>
        <v>9.4799002647343737</v>
      </c>
    </row>
    <row r="85" spans="2:19">
      <c r="B85" s="463">
        <v>82</v>
      </c>
      <c r="C85" s="464">
        <v>20690</v>
      </c>
      <c r="D85" s="465" t="s">
        <v>2471</v>
      </c>
      <c r="E85" s="466">
        <v>2.5340282972582977</v>
      </c>
      <c r="F85" s="466">
        <v>2.0807487922705312</v>
      </c>
      <c r="G85" s="466">
        <v>0</v>
      </c>
      <c r="H85" s="466">
        <v>5.495169082125604E-2</v>
      </c>
      <c r="I85" s="466">
        <v>0.24548563652235994</v>
      </c>
      <c r="J85" s="466">
        <v>1.0136868274996096</v>
      </c>
      <c r="K85" s="466">
        <f t="shared" si="2"/>
        <v>5.9289012443720548</v>
      </c>
      <c r="L85" s="471"/>
      <c r="M85" s="466">
        <v>2.6915379875679877</v>
      </c>
      <c r="N85" s="466">
        <v>2.0807487922705312</v>
      </c>
      <c r="O85" s="466">
        <v>0</v>
      </c>
      <c r="P85" s="466">
        <v>5.495169082125604E-2</v>
      </c>
      <c r="Q85" s="466">
        <v>0.26074449003474937</v>
      </c>
      <c r="R85" s="466">
        <v>1.076695397073685</v>
      </c>
      <c r="S85" s="466">
        <f t="shared" si="3"/>
        <v>6.1646783577682092</v>
      </c>
    </row>
    <row r="86" spans="2:19">
      <c r="B86" s="463">
        <v>83</v>
      </c>
      <c r="C86" s="464">
        <v>20692</v>
      </c>
      <c r="D86" s="465" t="s">
        <v>2472</v>
      </c>
      <c r="E86" s="466">
        <v>3.500318542568543</v>
      </c>
      <c r="F86" s="466">
        <v>2.6009359903381641</v>
      </c>
      <c r="G86" s="466">
        <v>0</v>
      </c>
      <c r="H86" s="466">
        <v>6.8689613526570048E-2</v>
      </c>
      <c r="I86" s="466">
        <v>0.33909563140362614</v>
      </c>
      <c r="J86" s="466">
        <v>1.4002317189959488</v>
      </c>
      <c r="K86" s="466">
        <f t="shared" si="2"/>
        <v>7.9092714968328517</v>
      </c>
      <c r="L86" s="471"/>
      <c r="M86" s="466">
        <v>3.7168943667443659</v>
      </c>
      <c r="N86" s="466">
        <v>2.6009359903381641</v>
      </c>
      <c r="O86" s="466">
        <v>0</v>
      </c>
      <c r="P86" s="466">
        <v>6.8689613526570048E-2</v>
      </c>
      <c r="Q86" s="466">
        <v>0.36007655498316149</v>
      </c>
      <c r="R86" s="466">
        <v>1.4868685021603021</v>
      </c>
      <c r="S86" s="466">
        <f t="shared" si="3"/>
        <v>8.2334650277525636</v>
      </c>
    </row>
    <row r="87" spans="2:19">
      <c r="B87" s="463">
        <v>84</v>
      </c>
      <c r="C87" s="464">
        <v>20694</v>
      </c>
      <c r="D87" s="465" t="s">
        <v>2473</v>
      </c>
      <c r="E87" s="466">
        <v>3.500318542568543</v>
      </c>
      <c r="F87" s="466">
        <v>2.6009359903381641</v>
      </c>
      <c r="G87" s="466">
        <v>0</v>
      </c>
      <c r="H87" s="466">
        <v>6.8689613526570048E-2</v>
      </c>
      <c r="I87" s="466">
        <v>0.44827913848112355</v>
      </c>
      <c r="J87" s="466">
        <v>1.5455296450835547</v>
      </c>
      <c r="K87" s="466">
        <f t="shared" si="2"/>
        <v>8.1637529299979548</v>
      </c>
      <c r="L87" s="471"/>
      <c r="M87" s="466">
        <v>3.7168943667443659</v>
      </c>
      <c r="N87" s="466">
        <v>2.6009359903381641</v>
      </c>
      <c r="O87" s="466">
        <v>0</v>
      </c>
      <c r="P87" s="466">
        <v>6.8689613526570048E-2</v>
      </c>
      <c r="Q87" s="466">
        <v>0.47601559237715518</v>
      </c>
      <c r="R87" s="466">
        <v>1.6411564723569709</v>
      </c>
      <c r="S87" s="466">
        <f t="shared" si="3"/>
        <v>8.5036920353432244</v>
      </c>
    </row>
    <row r="88" spans="2:19">
      <c r="B88" s="463">
        <v>85</v>
      </c>
      <c r="C88" s="464">
        <v>20802</v>
      </c>
      <c r="D88" s="465" t="s">
        <v>2474</v>
      </c>
      <c r="E88" s="466">
        <v>29.59015516594517</v>
      </c>
      <c r="F88" s="466">
        <v>16.64599033816425</v>
      </c>
      <c r="G88" s="466">
        <v>0</v>
      </c>
      <c r="H88" s="466">
        <v>0.43961352657004832</v>
      </c>
      <c r="I88" s="466">
        <v>3.3536072515162156</v>
      </c>
      <c r="J88" s="466">
        <v>16.933478786354922</v>
      </c>
      <c r="K88" s="466">
        <f t="shared" si="2"/>
        <v>66.962845068550607</v>
      </c>
      <c r="L88" s="471"/>
      <c r="M88" s="466">
        <v>31.401516604506607</v>
      </c>
      <c r="N88" s="466">
        <v>16.64599033816425</v>
      </c>
      <c r="O88" s="466">
        <v>0</v>
      </c>
      <c r="P88" s="466">
        <v>0.43961352657004832</v>
      </c>
      <c r="Q88" s="466">
        <v>3.5588983296268042</v>
      </c>
      <c r="R88" s="466">
        <v>17.970061741810394</v>
      </c>
      <c r="S88" s="466">
        <f t="shared" si="3"/>
        <v>70.016080540678104</v>
      </c>
    </row>
    <row r="89" spans="2:19">
      <c r="B89" s="463">
        <v>86</v>
      </c>
      <c r="C89" s="464">
        <v>20805</v>
      </c>
      <c r="D89" s="465" t="s">
        <v>2475</v>
      </c>
      <c r="E89" s="466">
        <v>29.59015516594517</v>
      </c>
      <c r="F89" s="466">
        <v>16.64599033816425</v>
      </c>
      <c r="G89" s="466">
        <v>0</v>
      </c>
      <c r="H89" s="466">
        <v>0.43961352657004832</v>
      </c>
      <c r="I89" s="466">
        <v>3.3536072515162156</v>
      </c>
      <c r="J89" s="466">
        <v>16.933478786354922</v>
      </c>
      <c r="K89" s="466">
        <f t="shared" si="2"/>
        <v>66.962845068550607</v>
      </c>
      <c r="L89" s="471"/>
      <c r="M89" s="466">
        <v>31.401516604506607</v>
      </c>
      <c r="N89" s="466">
        <v>16.64599033816425</v>
      </c>
      <c r="O89" s="466">
        <v>0</v>
      </c>
      <c r="P89" s="466">
        <v>0.43961352657004832</v>
      </c>
      <c r="Q89" s="466">
        <v>3.5588983296268042</v>
      </c>
      <c r="R89" s="466">
        <v>17.970061741810394</v>
      </c>
      <c r="S89" s="466">
        <f t="shared" si="3"/>
        <v>70.016080540678104</v>
      </c>
    </row>
    <row r="90" spans="2:19">
      <c r="B90" s="463">
        <v>87</v>
      </c>
      <c r="C90" s="464">
        <v>20808</v>
      </c>
      <c r="D90" s="465" t="s">
        <v>2476</v>
      </c>
      <c r="E90" s="466">
        <v>29.59015516594517</v>
      </c>
      <c r="F90" s="466">
        <v>16.64599033816425</v>
      </c>
      <c r="G90" s="466">
        <v>0</v>
      </c>
      <c r="H90" s="466">
        <v>0.43961352657004832</v>
      </c>
      <c r="I90" s="466">
        <v>3.3536072515162156</v>
      </c>
      <c r="J90" s="466">
        <v>16.933478786354922</v>
      </c>
      <c r="K90" s="466">
        <f t="shared" si="2"/>
        <v>66.962845068550607</v>
      </c>
      <c r="L90" s="471"/>
      <c r="M90" s="466">
        <v>31.401516604506607</v>
      </c>
      <c r="N90" s="466">
        <v>16.64599033816425</v>
      </c>
      <c r="O90" s="466">
        <v>0</v>
      </c>
      <c r="P90" s="466">
        <v>0.43961352657004832</v>
      </c>
      <c r="Q90" s="466">
        <v>3.5588983296268042</v>
      </c>
      <c r="R90" s="466">
        <v>17.970061741810394</v>
      </c>
      <c r="S90" s="466">
        <f t="shared" si="3"/>
        <v>70.016080540678104</v>
      </c>
    </row>
    <row r="91" spans="2:19">
      <c r="B91" s="463">
        <v>88</v>
      </c>
      <c r="C91" s="464">
        <v>20816</v>
      </c>
      <c r="D91" s="465" t="s">
        <v>2477</v>
      </c>
      <c r="E91" s="466">
        <v>9.2980600144300158</v>
      </c>
      <c r="F91" s="466">
        <v>5.7220591787439616</v>
      </c>
      <c r="G91" s="466">
        <v>0</v>
      </c>
      <c r="H91" s="466">
        <v>0.15111714975845414</v>
      </c>
      <c r="I91" s="466">
        <v>1.0537978362922671</v>
      </c>
      <c r="J91" s="466">
        <v>5.3209758828777813</v>
      </c>
      <c r="K91" s="466">
        <f t="shared" si="2"/>
        <v>21.546010062102482</v>
      </c>
      <c r="L91" s="471"/>
      <c r="M91" s="466">
        <v>9.8690326418026419</v>
      </c>
      <c r="N91" s="466">
        <v>5.7220591787439616</v>
      </c>
      <c r="O91" s="466">
        <v>0</v>
      </c>
      <c r="P91" s="466">
        <v>0.15111714975845414</v>
      </c>
      <c r="Q91" s="466">
        <v>1.1185091543923438</v>
      </c>
      <c r="R91" s="466">
        <v>5.6477248579670052</v>
      </c>
      <c r="S91" s="466">
        <f t="shared" si="3"/>
        <v>22.508442982664405</v>
      </c>
    </row>
    <row r="92" spans="2:19">
      <c r="B92" s="463">
        <v>89</v>
      </c>
      <c r="C92" s="464">
        <v>20824</v>
      </c>
      <c r="D92" s="465" t="s">
        <v>2478</v>
      </c>
      <c r="E92" s="466">
        <v>12.196930750360753</v>
      </c>
      <c r="F92" s="466">
        <v>7.2826207729468599</v>
      </c>
      <c r="G92" s="466">
        <v>0</v>
      </c>
      <c r="H92" s="466">
        <v>0.19233091787439616</v>
      </c>
      <c r="I92" s="466">
        <v>1.382342038467117</v>
      </c>
      <c r="J92" s="466">
        <v>6.9799048690888021</v>
      </c>
      <c r="K92" s="466">
        <f t="shared" si="2"/>
        <v>28.034129348737931</v>
      </c>
      <c r="L92" s="471"/>
      <c r="M92" s="466">
        <v>12.945101779331779</v>
      </c>
      <c r="N92" s="466">
        <v>7.2826207729468599</v>
      </c>
      <c r="O92" s="466">
        <v>0</v>
      </c>
      <c r="P92" s="466">
        <v>0.19233091787439616</v>
      </c>
      <c r="Q92" s="466">
        <v>1.467136179425838</v>
      </c>
      <c r="R92" s="466">
        <v>7.4080586985160615</v>
      </c>
      <c r="S92" s="466">
        <f t="shared" si="3"/>
        <v>29.295248348094937</v>
      </c>
    </row>
    <row r="93" spans="2:19">
      <c r="B93" s="463">
        <v>90</v>
      </c>
      <c r="C93" s="464">
        <v>20900</v>
      </c>
      <c r="D93" s="465" t="s">
        <v>2480</v>
      </c>
      <c r="E93" s="466">
        <v>7.8486246464646472</v>
      </c>
      <c r="F93" s="466">
        <v>4.9417783816425116</v>
      </c>
      <c r="G93" s="466">
        <v>0</v>
      </c>
      <c r="H93" s="466">
        <v>0.1305102657004831</v>
      </c>
      <c r="I93" s="466">
        <v>0.88952573520484224</v>
      </c>
      <c r="J93" s="466">
        <v>4.4915113897722696</v>
      </c>
      <c r="K93" s="466">
        <f t="shared" si="2"/>
        <v>18.301950418784752</v>
      </c>
      <c r="L93" s="471"/>
      <c r="M93" s="466">
        <v>8.3309980730380726</v>
      </c>
      <c r="N93" s="466">
        <v>4.9417783816425116</v>
      </c>
      <c r="O93" s="466">
        <v>0</v>
      </c>
      <c r="P93" s="466">
        <v>0.1305102657004831</v>
      </c>
      <c r="Q93" s="466">
        <v>0.94419564187559668</v>
      </c>
      <c r="R93" s="466">
        <v>4.7675579376924775</v>
      </c>
      <c r="S93" s="466">
        <f t="shared" si="3"/>
        <v>19.115040299949143</v>
      </c>
    </row>
    <row r="94" spans="2:19">
      <c r="B94" s="463">
        <v>91</v>
      </c>
      <c r="C94" s="464">
        <v>20910</v>
      </c>
      <c r="D94" s="465" t="s">
        <v>2481</v>
      </c>
      <c r="E94" s="466">
        <v>7.8486246464646472</v>
      </c>
      <c r="F94" s="466">
        <v>4.9417783816425116</v>
      </c>
      <c r="G94" s="466">
        <v>0</v>
      </c>
      <c r="H94" s="466">
        <v>0.1305102657004831</v>
      </c>
      <c r="I94" s="466">
        <v>0.88952573520484224</v>
      </c>
      <c r="J94" s="466">
        <v>4.4915113897722696</v>
      </c>
      <c r="K94" s="466">
        <f t="shared" si="2"/>
        <v>18.301950418784752</v>
      </c>
      <c r="L94" s="471"/>
      <c r="M94" s="466">
        <v>8.3309980730380726</v>
      </c>
      <c r="N94" s="466">
        <v>4.9417783816425116</v>
      </c>
      <c r="O94" s="466">
        <v>0</v>
      </c>
      <c r="P94" s="466">
        <v>0.1305102657004831</v>
      </c>
      <c r="Q94" s="466">
        <v>0.94419564187559668</v>
      </c>
      <c r="R94" s="466">
        <v>4.7675579376924775</v>
      </c>
      <c r="S94" s="466">
        <f t="shared" si="3"/>
        <v>19.115040299949143</v>
      </c>
    </row>
    <row r="95" spans="2:19">
      <c r="B95" s="463">
        <v>92</v>
      </c>
      <c r="C95" s="464">
        <v>20926</v>
      </c>
      <c r="D95" s="465" t="s">
        <v>2482</v>
      </c>
      <c r="E95" s="466">
        <v>10.747495382395384</v>
      </c>
      <c r="F95" s="466">
        <v>6.5023399758454108</v>
      </c>
      <c r="G95" s="466">
        <v>0</v>
      </c>
      <c r="H95" s="466">
        <v>0.17172403381642512</v>
      </c>
      <c r="I95" s="466">
        <v>1.0411705930131225</v>
      </c>
      <c r="J95" s="466">
        <v>4.299318405218493</v>
      </c>
      <c r="K95" s="466">
        <f t="shared" si="2"/>
        <v>22.762048390288836</v>
      </c>
      <c r="L95" s="471"/>
      <c r="M95" s="466">
        <v>11.40706721056721</v>
      </c>
      <c r="N95" s="466">
        <v>6.5023399758454108</v>
      </c>
      <c r="O95" s="466">
        <v>0</v>
      </c>
      <c r="P95" s="466">
        <v>0.17172403381642512</v>
      </c>
      <c r="Q95" s="466">
        <v>1.1050670420962534</v>
      </c>
      <c r="R95" s="466">
        <v>4.5631667903099347</v>
      </c>
      <c r="S95" s="466">
        <f t="shared" si="3"/>
        <v>23.749365052635234</v>
      </c>
    </row>
    <row r="96" spans="2:19" ht="25.5">
      <c r="B96" s="463">
        <v>93</v>
      </c>
      <c r="C96" s="464">
        <v>20950</v>
      </c>
      <c r="D96" s="465" t="s">
        <v>2483</v>
      </c>
      <c r="E96" s="466">
        <v>2.5340282972582977</v>
      </c>
      <c r="F96" s="466">
        <v>2.0807487922705312</v>
      </c>
      <c r="G96" s="466">
        <v>0</v>
      </c>
      <c r="H96" s="466">
        <v>5.495169082125604E-2</v>
      </c>
      <c r="I96" s="466">
        <v>0.32452818455436161</v>
      </c>
      <c r="J96" s="466">
        <v>1.1188741273871106</v>
      </c>
      <c r="K96" s="466">
        <f t="shared" si="2"/>
        <v>6.1131310922915576</v>
      </c>
      <c r="L96" s="471"/>
      <c r="M96" s="466">
        <v>2.6915379875679877</v>
      </c>
      <c r="N96" s="466">
        <v>2.0807487922705312</v>
      </c>
      <c r="O96" s="466">
        <v>0</v>
      </c>
      <c r="P96" s="466">
        <v>5.495169082125604E-2</v>
      </c>
      <c r="Q96" s="466">
        <v>0.34470015102420293</v>
      </c>
      <c r="R96" s="466">
        <v>1.1884209108586861</v>
      </c>
      <c r="S96" s="466">
        <f t="shared" si="3"/>
        <v>6.3603595325426641</v>
      </c>
    </row>
    <row r="97" spans="2:19">
      <c r="B97" s="463">
        <v>94</v>
      </c>
      <c r="C97" s="464">
        <v>21010</v>
      </c>
      <c r="D97" s="465" t="s">
        <v>2484</v>
      </c>
      <c r="E97" s="466">
        <v>10.264350259740262</v>
      </c>
      <c r="F97" s="466">
        <v>6.2422463768115941</v>
      </c>
      <c r="G97" s="466">
        <v>0</v>
      </c>
      <c r="H97" s="466">
        <v>0.16485507246376813</v>
      </c>
      <c r="I97" s="466">
        <v>1.0519019925833406</v>
      </c>
      <c r="J97" s="466">
        <v>2.851564745057527</v>
      </c>
      <c r="K97" s="466">
        <f t="shared" si="2"/>
        <v>20.57491844665649</v>
      </c>
      <c r="L97" s="471"/>
      <c r="M97" s="466">
        <v>10.894389020979022</v>
      </c>
      <c r="N97" s="466">
        <v>6.2422463768115941</v>
      </c>
      <c r="O97" s="466">
        <v>0</v>
      </c>
      <c r="P97" s="466">
        <v>0.16485507246376813</v>
      </c>
      <c r="Q97" s="466">
        <v>1.1164690632289367</v>
      </c>
      <c r="R97" s="466">
        <v>3.0265973846406609</v>
      </c>
      <c r="S97" s="466">
        <f t="shared" si="3"/>
        <v>21.444556918123983</v>
      </c>
    </row>
    <row r="98" spans="2:19">
      <c r="B98" s="463">
        <v>95</v>
      </c>
      <c r="C98" s="464">
        <v>21015</v>
      </c>
      <c r="D98" s="465" t="s">
        <v>2485</v>
      </c>
      <c r="E98" s="466">
        <v>9.2980600144300158</v>
      </c>
      <c r="F98" s="466">
        <v>5.7220591787439616</v>
      </c>
      <c r="G98" s="466">
        <v>0</v>
      </c>
      <c r="H98" s="466">
        <v>0.15111714975845414</v>
      </c>
      <c r="I98" s="466">
        <v>0.95287549711752695</v>
      </c>
      <c r="J98" s="466">
        <v>2.5831172420697039</v>
      </c>
      <c r="K98" s="466">
        <f t="shared" si="2"/>
        <v>18.707229082119664</v>
      </c>
      <c r="L98" s="471"/>
      <c r="M98" s="466">
        <v>9.8690326418026419</v>
      </c>
      <c r="N98" s="466">
        <v>5.7220591787439616</v>
      </c>
      <c r="O98" s="466">
        <v>0</v>
      </c>
      <c r="P98" s="466">
        <v>0.15111714975845414</v>
      </c>
      <c r="Q98" s="466">
        <v>1.0113894048900984</v>
      </c>
      <c r="R98" s="466">
        <v>2.7417405716919188</v>
      </c>
      <c r="S98" s="466">
        <f t="shared" si="3"/>
        <v>19.495338946887074</v>
      </c>
    </row>
    <row r="99" spans="2:19">
      <c r="B99" s="463">
        <v>96</v>
      </c>
      <c r="C99" s="464">
        <v>21025</v>
      </c>
      <c r="D99" s="465" t="s">
        <v>2486</v>
      </c>
      <c r="E99" s="466">
        <v>9.2980600144300158</v>
      </c>
      <c r="F99" s="466">
        <v>5.7220591787439616</v>
      </c>
      <c r="G99" s="466">
        <v>0</v>
      </c>
      <c r="H99" s="466">
        <v>0.15111714975845414</v>
      </c>
      <c r="I99" s="466">
        <v>0.95287549711752695</v>
      </c>
      <c r="J99" s="466">
        <v>2.5831172420697039</v>
      </c>
      <c r="K99" s="466">
        <f t="shared" si="2"/>
        <v>18.707229082119664</v>
      </c>
      <c r="L99" s="471"/>
      <c r="M99" s="466">
        <v>9.8690326418026419</v>
      </c>
      <c r="N99" s="466">
        <v>5.7220591787439616</v>
      </c>
      <c r="O99" s="466">
        <v>0</v>
      </c>
      <c r="P99" s="466">
        <v>0.15111714975845414</v>
      </c>
      <c r="Q99" s="466">
        <v>1.0113894048900984</v>
      </c>
      <c r="R99" s="466">
        <v>2.7417405716919188</v>
      </c>
      <c r="S99" s="466">
        <f t="shared" si="3"/>
        <v>19.495338946887074</v>
      </c>
    </row>
    <row r="100" spans="2:19">
      <c r="B100" s="463">
        <v>97</v>
      </c>
      <c r="C100" s="464">
        <v>21031</v>
      </c>
      <c r="D100" s="465" t="s">
        <v>2487</v>
      </c>
      <c r="E100" s="466">
        <v>8.3317697691197701</v>
      </c>
      <c r="F100" s="466">
        <v>5.2018719806763283</v>
      </c>
      <c r="G100" s="466">
        <v>0</v>
      </c>
      <c r="H100" s="466">
        <v>0.1373792270531401</v>
      </c>
      <c r="I100" s="466">
        <v>0.85384900165171329</v>
      </c>
      <c r="J100" s="466">
        <v>2.3146697390818805</v>
      </c>
      <c r="K100" s="466">
        <f t="shared" si="2"/>
        <v>16.839539717582831</v>
      </c>
      <c r="L100" s="471"/>
      <c r="M100" s="466">
        <v>8.8436762626262624</v>
      </c>
      <c r="N100" s="466">
        <v>5.2018719806763283</v>
      </c>
      <c r="O100" s="466">
        <v>0</v>
      </c>
      <c r="P100" s="466">
        <v>0.1373792270531401</v>
      </c>
      <c r="Q100" s="466">
        <v>0.90630974655126006</v>
      </c>
      <c r="R100" s="466">
        <v>2.4568837587431771</v>
      </c>
      <c r="S100" s="466">
        <f t="shared" si="3"/>
        <v>17.546120975650169</v>
      </c>
    </row>
    <row r="101" spans="2:19">
      <c r="B101" s="463">
        <v>98</v>
      </c>
      <c r="C101" s="464">
        <v>21034</v>
      </c>
      <c r="D101" s="465" t="s">
        <v>2488</v>
      </c>
      <c r="E101" s="466">
        <v>9.2980600144300158</v>
      </c>
      <c r="F101" s="466">
        <v>5.7220591787439616</v>
      </c>
      <c r="G101" s="466">
        <v>0</v>
      </c>
      <c r="H101" s="466">
        <v>0.15111714975845414</v>
      </c>
      <c r="I101" s="466">
        <v>1.0537978362922671</v>
      </c>
      <c r="J101" s="466">
        <v>5.3209758828777813</v>
      </c>
      <c r="K101" s="466">
        <f t="shared" si="2"/>
        <v>21.546010062102482</v>
      </c>
      <c r="L101" s="471"/>
      <c r="M101" s="466">
        <v>9.8690326418026419</v>
      </c>
      <c r="N101" s="466">
        <v>5.7220591787439616</v>
      </c>
      <c r="O101" s="466">
        <v>0</v>
      </c>
      <c r="P101" s="466">
        <v>0.15111714975845414</v>
      </c>
      <c r="Q101" s="466">
        <v>1.1185091543923438</v>
      </c>
      <c r="R101" s="466">
        <v>5.6477248579670052</v>
      </c>
      <c r="S101" s="466">
        <f t="shared" si="3"/>
        <v>22.508442982664405</v>
      </c>
    </row>
    <row r="102" spans="2:19">
      <c r="B102" s="463">
        <v>99</v>
      </c>
      <c r="C102" s="464">
        <v>21045</v>
      </c>
      <c r="D102" s="465" t="s">
        <v>2489</v>
      </c>
      <c r="E102" s="466">
        <v>10.264350259740262</v>
      </c>
      <c r="F102" s="466">
        <v>6.2422463768115941</v>
      </c>
      <c r="G102" s="466">
        <v>0</v>
      </c>
      <c r="H102" s="466">
        <v>0.16485507246376813</v>
      </c>
      <c r="I102" s="466">
        <v>1.1633125703505505</v>
      </c>
      <c r="J102" s="466">
        <v>5.873952211614788</v>
      </c>
      <c r="K102" s="466">
        <f t="shared" si="2"/>
        <v>23.708716490980965</v>
      </c>
      <c r="L102" s="471"/>
      <c r="M102" s="466">
        <v>10.894389020979022</v>
      </c>
      <c r="N102" s="466">
        <v>6.2422463768115941</v>
      </c>
      <c r="O102" s="466">
        <v>0</v>
      </c>
      <c r="P102" s="466">
        <v>0.16485507246376813</v>
      </c>
      <c r="Q102" s="466">
        <v>1.234718162736842</v>
      </c>
      <c r="R102" s="466">
        <v>6.2345028048166906</v>
      </c>
      <c r="S102" s="466">
        <f t="shared" si="3"/>
        <v>24.770711437807918</v>
      </c>
    </row>
    <row r="103" spans="2:19">
      <c r="B103" s="463">
        <v>100</v>
      </c>
      <c r="C103" s="464">
        <v>21050</v>
      </c>
      <c r="D103" s="465" t="s">
        <v>2490</v>
      </c>
      <c r="E103" s="466">
        <v>9.2980600144300158</v>
      </c>
      <c r="F103" s="466">
        <v>5.7220591787439616</v>
      </c>
      <c r="G103" s="466">
        <v>0</v>
      </c>
      <c r="H103" s="466">
        <v>0.15111714975845414</v>
      </c>
      <c r="I103" s="466">
        <v>0.95287549711752695</v>
      </c>
      <c r="J103" s="466">
        <v>2.5831172420697039</v>
      </c>
      <c r="K103" s="466">
        <f t="shared" si="2"/>
        <v>18.707229082119664</v>
      </c>
      <c r="L103" s="471"/>
      <c r="M103" s="466">
        <v>9.8690326418026419</v>
      </c>
      <c r="N103" s="466">
        <v>5.7220591787439616</v>
      </c>
      <c r="O103" s="466">
        <v>0</v>
      </c>
      <c r="P103" s="466">
        <v>0.15111714975845414</v>
      </c>
      <c r="Q103" s="466">
        <v>1.0113894048900984</v>
      </c>
      <c r="R103" s="466">
        <v>2.7417405716919188</v>
      </c>
      <c r="S103" s="466">
        <f t="shared" si="3"/>
        <v>19.495338946887074</v>
      </c>
    </row>
    <row r="104" spans="2:19">
      <c r="B104" s="463">
        <v>101</v>
      </c>
      <c r="C104" s="464">
        <v>21060</v>
      </c>
      <c r="D104" s="465" t="s">
        <v>2491</v>
      </c>
      <c r="E104" s="466">
        <v>10.264350259740262</v>
      </c>
      <c r="F104" s="466">
        <v>6.2422463768115941</v>
      </c>
      <c r="G104" s="466">
        <v>0</v>
      </c>
      <c r="H104" s="466">
        <v>0.16485507246376813</v>
      </c>
      <c r="I104" s="466">
        <v>1.1633125703505505</v>
      </c>
      <c r="J104" s="466">
        <v>5.873952211614788</v>
      </c>
      <c r="K104" s="466">
        <f t="shared" si="2"/>
        <v>23.708716490980965</v>
      </c>
      <c r="L104" s="471"/>
      <c r="M104" s="466">
        <v>10.894389020979022</v>
      </c>
      <c r="N104" s="466">
        <v>6.2422463768115941</v>
      </c>
      <c r="O104" s="466">
        <v>0</v>
      </c>
      <c r="P104" s="466">
        <v>0.16485507246376813</v>
      </c>
      <c r="Q104" s="466">
        <v>1.234718162736842</v>
      </c>
      <c r="R104" s="466">
        <v>6.2345028048166906</v>
      </c>
      <c r="S104" s="466">
        <f t="shared" si="3"/>
        <v>24.770711437807918</v>
      </c>
    </row>
    <row r="105" spans="2:19">
      <c r="B105" s="463">
        <v>102</v>
      </c>
      <c r="C105" s="464">
        <v>21310</v>
      </c>
      <c r="D105" s="465" t="s">
        <v>2492</v>
      </c>
      <c r="E105" s="466">
        <v>6.7561499567099572</v>
      </c>
      <c r="F105" s="466">
        <v>2.0348731884057973</v>
      </c>
      <c r="G105" s="466">
        <v>0</v>
      </c>
      <c r="H105" s="466">
        <v>0.28260869565217389</v>
      </c>
      <c r="I105" s="466">
        <v>1.9099047951968424</v>
      </c>
      <c r="J105" s="466">
        <v>2.6789300031888095</v>
      </c>
      <c r="K105" s="466">
        <f t="shared" si="2"/>
        <v>13.662466639153582</v>
      </c>
      <c r="L105" s="471"/>
      <c r="M105" s="466">
        <v>7.11054675990676</v>
      </c>
      <c r="N105" s="466">
        <v>2.0348731884057973</v>
      </c>
      <c r="O105" s="466">
        <v>0</v>
      </c>
      <c r="P105" s="466">
        <v>0.28260869565217389</v>
      </c>
      <c r="Q105" s="466">
        <v>2.0100896872085672</v>
      </c>
      <c r="R105" s="466">
        <v>2.8194544490938624</v>
      </c>
      <c r="S105" s="466">
        <f t="shared" si="3"/>
        <v>14.257572780267163</v>
      </c>
    </row>
    <row r="106" spans="2:19">
      <c r="B106" s="463">
        <v>103</v>
      </c>
      <c r="C106" s="464">
        <v>21325</v>
      </c>
      <c r="D106" s="465" t="s">
        <v>2493</v>
      </c>
      <c r="E106" s="466">
        <v>6.3991892784992785</v>
      </c>
      <c r="F106" s="466">
        <v>4.1614975845410624</v>
      </c>
      <c r="G106" s="466">
        <v>0</v>
      </c>
      <c r="H106" s="466">
        <v>0.10990338164251208</v>
      </c>
      <c r="I106" s="466">
        <v>0.61992561604742469</v>
      </c>
      <c r="J106" s="466">
        <v>2.5598663934849668</v>
      </c>
      <c r="K106" s="466">
        <f t="shared" si="2"/>
        <v>13.850382254215246</v>
      </c>
      <c r="L106" s="471"/>
      <c r="M106" s="466">
        <v>6.792963504273505</v>
      </c>
      <c r="N106" s="466">
        <v>4.1614975845410624</v>
      </c>
      <c r="O106" s="466">
        <v>0</v>
      </c>
      <c r="P106" s="466">
        <v>0.10990338164251208</v>
      </c>
      <c r="Q106" s="466">
        <v>0.65807274982839836</v>
      </c>
      <c r="R106" s="466">
        <v>2.7173878174201556</v>
      </c>
      <c r="S106" s="466">
        <f t="shared" si="3"/>
        <v>14.439825037705635</v>
      </c>
    </row>
    <row r="107" spans="2:19">
      <c r="B107" s="463">
        <v>104</v>
      </c>
      <c r="C107" s="464">
        <v>21338</v>
      </c>
      <c r="D107" s="465" t="s">
        <v>2494</v>
      </c>
      <c r="E107" s="466">
        <v>7.8486246464646472</v>
      </c>
      <c r="F107" s="466">
        <v>4.9417783816425116</v>
      </c>
      <c r="G107" s="466">
        <v>0</v>
      </c>
      <c r="H107" s="466">
        <v>0.1305102657004831</v>
      </c>
      <c r="I107" s="466">
        <v>0.88952573520484224</v>
      </c>
      <c r="J107" s="466">
        <v>4.4915113897722696</v>
      </c>
      <c r="K107" s="466">
        <f t="shared" si="2"/>
        <v>18.301950418784752</v>
      </c>
      <c r="L107" s="471"/>
      <c r="M107" s="466">
        <v>8.3309980730380726</v>
      </c>
      <c r="N107" s="466">
        <v>4.9417783816425116</v>
      </c>
      <c r="O107" s="466">
        <v>0</v>
      </c>
      <c r="P107" s="466">
        <v>0.1305102657004831</v>
      </c>
      <c r="Q107" s="466">
        <v>0.94419564187559668</v>
      </c>
      <c r="R107" s="466">
        <v>4.7675579376924775</v>
      </c>
      <c r="S107" s="466">
        <f t="shared" si="3"/>
        <v>19.115040299949143</v>
      </c>
    </row>
    <row r="108" spans="2:19">
      <c r="B108" s="463">
        <v>105</v>
      </c>
      <c r="C108" s="464">
        <v>21343</v>
      </c>
      <c r="D108" s="465" t="s">
        <v>2495</v>
      </c>
      <c r="E108" s="466">
        <v>7.8486246464646472</v>
      </c>
      <c r="F108" s="466">
        <v>4.9417783816425116</v>
      </c>
      <c r="G108" s="466">
        <v>0</v>
      </c>
      <c r="H108" s="466">
        <v>0.1305102657004831</v>
      </c>
      <c r="I108" s="466">
        <v>0.88952573520484224</v>
      </c>
      <c r="J108" s="466">
        <v>4.4915113897722696</v>
      </c>
      <c r="K108" s="466">
        <f t="shared" si="2"/>
        <v>18.301950418784752</v>
      </c>
      <c r="L108" s="471"/>
      <c r="M108" s="466">
        <v>8.3309980730380726</v>
      </c>
      <c r="N108" s="466">
        <v>4.9417783816425116</v>
      </c>
      <c r="O108" s="466">
        <v>0</v>
      </c>
      <c r="P108" s="466">
        <v>0.1305102657004831</v>
      </c>
      <c r="Q108" s="466">
        <v>0.94419564187559668</v>
      </c>
      <c r="R108" s="466">
        <v>4.7675579376924775</v>
      </c>
      <c r="S108" s="466">
        <f t="shared" si="3"/>
        <v>19.115040299949143</v>
      </c>
    </row>
    <row r="109" spans="2:19" ht="25.5">
      <c r="B109" s="463">
        <v>106</v>
      </c>
      <c r="C109" s="464">
        <v>21345</v>
      </c>
      <c r="D109" s="465" t="s">
        <v>2496</v>
      </c>
      <c r="E109" s="466">
        <v>3.5420135545267493</v>
      </c>
      <c r="F109" s="466">
        <v>5.9033559242112492</v>
      </c>
      <c r="G109" s="466">
        <v>5.9033559242112492</v>
      </c>
      <c r="H109" s="466">
        <v>5.9033559242112492</v>
      </c>
      <c r="I109" s="466">
        <v>5.9033559242112492</v>
      </c>
      <c r="J109" s="466">
        <v>4.722684739368999</v>
      </c>
      <c r="K109" s="466">
        <f t="shared" si="2"/>
        <v>31.878121990740745</v>
      </c>
      <c r="L109" s="471"/>
      <c r="M109" s="466">
        <v>3.5420135545267493</v>
      </c>
      <c r="N109" s="466">
        <v>5.9033559242112492</v>
      </c>
      <c r="O109" s="466">
        <v>5.9033559242112492</v>
      </c>
      <c r="P109" s="466">
        <v>5.9033559242112492</v>
      </c>
      <c r="Q109" s="466">
        <v>5.9033559242112492</v>
      </c>
      <c r="R109" s="466">
        <v>4.722684739368999</v>
      </c>
      <c r="S109" s="466">
        <f t="shared" si="3"/>
        <v>31.878121990740745</v>
      </c>
    </row>
    <row r="110" spans="2:19">
      <c r="B110" s="463">
        <v>107</v>
      </c>
      <c r="C110" s="464">
        <v>21346</v>
      </c>
      <c r="D110" s="465" t="s">
        <v>2497</v>
      </c>
      <c r="E110" s="466">
        <v>9.2980600144300158</v>
      </c>
      <c r="F110" s="466">
        <v>5.7220591787439616</v>
      </c>
      <c r="G110" s="466">
        <v>0</v>
      </c>
      <c r="H110" s="466">
        <v>0.15111714975845414</v>
      </c>
      <c r="I110" s="466">
        <v>1.0537978362922671</v>
      </c>
      <c r="J110" s="466">
        <v>5.3209758828777813</v>
      </c>
      <c r="K110" s="466">
        <f t="shared" si="2"/>
        <v>21.546010062102482</v>
      </c>
      <c r="L110" s="471"/>
      <c r="M110" s="466">
        <v>9.8690326418026419</v>
      </c>
      <c r="N110" s="466">
        <v>5.7220591787439616</v>
      </c>
      <c r="O110" s="466">
        <v>0</v>
      </c>
      <c r="P110" s="466">
        <v>0.15111714975845414</v>
      </c>
      <c r="Q110" s="466">
        <v>1.1185091543923438</v>
      </c>
      <c r="R110" s="466">
        <v>5.6477248579670052</v>
      </c>
      <c r="S110" s="466">
        <f t="shared" si="3"/>
        <v>22.508442982664405</v>
      </c>
    </row>
    <row r="111" spans="2:19" ht="25.5">
      <c r="B111" s="463">
        <v>108</v>
      </c>
      <c r="C111" s="464">
        <v>21360</v>
      </c>
      <c r="D111" s="465" t="s">
        <v>2498</v>
      </c>
      <c r="E111" s="466">
        <v>9.2980600144300158</v>
      </c>
      <c r="F111" s="466">
        <v>5.7220591787439616</v>
      </c>
      <c r="G111" s="466">
        <v>0</v>
      </c>
      <c r="H111" s="466">
        <v>0.15111714975845414</v>
      </c>
      <c r="I111" s="466">
        <v>0.95287549711752695</v>
      </c>
      <c r="J111" s="466">
        <v>2.5831172420697039</v>
      </c>
      <c r="K111" s="466">
        <f t="shared" si="2"/>
        <v>18.707229082119664</v>
      </c>
      <c r="L111" s="471"/>
      <c r="M111" s="466">
        <v>9.8690326418026419</v>
      </c>
      <c r="N111" s="466">
        <v>5.7220591787439616</v>
      </c>
      <c r="O111" s="466">
        <v>0</v>
      </c>
      <c r="P111" s="466">
        <v>0.15111714975845414</v>
      </c>
      <c r="Q111" s="466">
        <v>1.0113894048900984</v>
      </c>
      <c r="R111" s="466">
        <v>2.7417405716919188</v>
      </c>
      <c r="S111" s="466">
        <f t="shared" si="3"/>
        <v>19.495338946887074</v>
      </c>
    </row>
    <row r="112" spans="2:19">
      <c r="B112" s="463">
        <v>109</v>
      </c>
      <c r="C112" s="464">
        <v>21385</v>
      </c>
      <c r="D112" s="465" t="s">
        <v>2499</v>
      </c>
      <c r="E112" s="466">
        <v>9.2980600144300158</v>
      </c>
      <c r="F112" s="466">
        <v>5.7220591787439616</v>
      </c>
      <c r="G112" s="466">
        <v>0</v>
      </c>
      <c r="H112" s="466">
        <v>0.15111714975845414</v>
      </c>
      <c r="I112" s="466">
        <v>1.0537978362922671</v>
      </c>
      <c r="J112" s="466">
        <v>5.3209758828777813</v>
      </c>
      <c r="K112" s="466">
        <f t="shared" si="2"/>
        <v>21.546010062102482</v>
      </c>
      <c r="L112" s="471"/>
      <c r="M112" s="466">
        <v>9.8690326418026419</v>
      </c>
      <c r="N112" s="466">
        <v>5.7220591787439616</v>
      </c>
      <c r="O112" s="466">
        <v>0</v>
      </c>
      <c r="P112" s="466">
        <v>0.15111714975845414</v>
      </c>
      <c r="Q112" s="466">
        <v>1.1185091543923438</v>
      </c>
      <c r="R112" s="466">
        <v>5.6477248579670052</v>
      </c>
      <c r="S112" s="466">
        <f t="shared" si="3"/>
        <v>22.508442982664405</v>
      </c>
    </row>
    <row r="113" spans="2:19">
      <c r="B113" s="463">
        <v>110</v>
      </c>
      <c r="C113" s="464">
        <v>21400</v>
      </c>
      <c r="D113" s="465" t="s">
        <v>2500</v>
      </c>
      <c r="E113" s="466">
        <v>7.0639014730639742</v>
      </c>
      <c r="F113" s="466">
        <v>11.773169121773291</v>
      </c>
      <c r="G113" s="466">
        <v>11.773169121773291</v>
      </c>
      <c r="H113" s="466">
        <v>11.773169121773291</v>
      </c>
      <c r="I113" s="466">
        <v>11.773169121773291</v>
      </c>
      <c r="J113" s="466">
        <v>9.4185352974186323</v>
      </c>
      <c r="K113" s="466">
        <f t="shared" si="2"/>
        <v>63.575113257575779</v>
      </c>
      <c r="L113" s="471"/>
      <c r="M113" s="466">
        <v>7.0639014730639742</v>
      </c>
      <c r="N113" s="466">
        <v>11.773169121773291</v>
      </c>
      <c r="O113" s="466">
        <v>11.773169121773291</v>
      </c>
      <c r="P113" s="466">
        <v>11.773169121773291</v>
      </c>
      <c r="Q113" s="466">
        <v>11.773169121773291</v>
      </c>
      <c r="R113" s="466">
        <v>9.4185352974186323</v>
      </c>
      <c r="S113" s="466">
        <f t="shared" si="3"/>
        <v>63.575113257575779</v>
      </c>
    </row>
    <row r="114" spans="2:19">
      <c r="B114" s="463">
        <v>111</v>
      </c>
      <c r="C114" s="464">
        <v>21422</v>
      </c>
      <c r="D114" s="465" t="s">
        <v>2503</v>
      </c>
      <c r="E114" s="466">
        <v>9.2980600144300158</v>
      </c>
      <c r="F114" s="466">
        <v>5.7220591787439616</v>
      </c>
      <c r="G114" s="466">
        <v>0</v>
      </c>
      <c r="H114" s="466">
        <v>0.15111714975845414</v>
      </c>
      <c r="I114" s="466">
        <v>1.0537978362922671</v>
      </c>
      <c r="J114" s="466">
        <v>5.3209758828777813</v>
      </c>
      <c r="K114" s="466">
        <f t="shared" si="2"/>
        <v>21.546010062102482</v>
      </c>
      <c r="L114" s="471"/>
      <c r="M114" s="466">
        <v>9.8690326418026419</v>
      </c>
      <c r="N114" s="466">
        <v>5.7220591787439616</v>
      </c>
      <c r="O114" s="466">
        <v>0</v>
      </c>
      <c r="P114" s="466">
        <v>0.15111714975845414</v>
      </c>
      <c r="Q114" s="466">
        <v>1.1185091543923438</v>
      </c>
      <c r="R114" s="466">
        <v>5.6477248579670052</v>
      </c>
      <c r="S114" s="466">
        <f t="shared" si="3"/>
        <v>22.508442982664405</v>
      </c>
    </row>
    <row r="115" spans="2:19">
      <c r="B115" s="463">
        <v>112</v>
      </c>
      <c r="C115" s="464">
        <v>21431</v>
      </c>
      <c r="D115" s="465" t="s">
        <v>2504</v>
      </c>
      <c r="E115" s="466">
        <v>10.072694846614292</v>
      </c>
      <c r="F115" s="466">
        <v>16.787824744357152</v>
      </c>
      <c r="G115" s="466">
        <v>16.787824744357152</v>
      </c>
      <c r="H115" s="466">
        <v>16.787824744357152</v>
      </c>
      <c r="I115" s="466">
        <v>16.787824744357152</v>
      </c>
      <c r="J115" s="466">
        <v>13.430259795485723</v>
      </c>
      <c r="K115" s="466">
        <f t="shared" si="2"/>
        <v>90.654253619528632</v>
      </c>
      <c r="L115" s="471"/>
      <c r="M115" s="466">
        <v>10.072694846614292</v>
      </c>
      <c r="N115" s="466">
        <v>16.787824744357152</v>
      </c>
      <c r="O115" s="466">
        <v>16.787824744357152</v>
      </c>
      <c r="P115" s="466">
        <v>16.787824744357152</v>
      </c>
      <c r="Q115" s="466">
        <v>16.787824744357152</v>
      </c>
      <c r="R115" s="466">
        <v>13.430259795485723</v>
      </c>
      <c r="S115" s="466">
        <f t="shared" si="3"/>
        <v>90.654253619528632</v>
      </c>
    </row>
    <row r="116" spans="2:19">
      <c r="B116" s="463">
        <v>113</v>
      </c>
      <c r="C116" s="464">
        <v>21432</v>
      </c>
      <c r="D116" s="465" t="s">
        <v>2505</v>
      </c>
      <c r="E116" s="466">
        <v>10.264350259740262</v>
      </c>
      <c r="F116" s="466">
        <v>6.2422463768115941</v>
      </c>
      <c r="G116" s="466">
        <v>0</v>
      </c>
      <c r="H116" s="466">
        <v>0.16485507246376813</v>
      </c>
      <c r="I116" s="466">
        <v>1.1633125703505505</v>
      </c>
      <c r="J116" s="466">
        <v>5.873952211614788</v>
      </c>
      <c r="K116" s="466">
        <f t="shared" si="2"/>
        <v>23.708716490980965</v>
      </c>
      <c r="L116" s="471"/>
      <c r="M116" s="466">
        <v>10.894389020979022</v>
      </c>
      <c r="N116" s="466">
        <v>6.2422463768115941</v>
      </c>
      <c r="O116" s="466">
        <v>0</v>
      </c>
      <c r="P116" s="466">
        <v>0.16485507246376813</v>
      </c>
      <c r="Q116" s="466">
        <v>1.234718162736842</v>
      </c>
      <c r="R116" s="466">
        <v>6.2345028048166906</v>
      </c>
      <c r="S116" s="466">
        <f t="shared" si="3"/>
        <v>24.770711437807918</v>
      </c>
    </row>
    <row r="117" spans="2:19">
      <c r="B117" s="463">
        <v>114</v>
      </c>
      <c r="C117" s="464">
        <v>21440</v>
      </c>
      <c r="D117" s="465" t="s">
        <v>2506</v>
      </c>
      <c r="E117" s="466">
        <v>5.9261714529554812</v>
      </c>
      <c r="F117" s="466">
        <v>9.8769524215924687</v>
      </c>
      <c r="G117" s="466">
        <v>9.8769524215924687</v>
      </c>
      <c r="H117" s="466">
        <v>9.8769524215924687</v>
      </c>
      <c r="I117" s="466">
        <v>9.8769524215924687</v>
      </c>
      <c r="J117" s="466">
        <v>7.9015619372739758</v>
      </c>
      <c r="K117" s="466">
        <f t="shared" si="2"/>
        <v>53.335543076599336</v>
      </c>
      <c r="L117" s="471"/>
      <c r="M117" s="466">
        <v>5.9261714529554812</v>
      </c>
      <c r="N117" s="466">
        <v>9.8769524215924687</v>
      </c>
      <c r="O117" s="466">
        <v>9.8769524215924687</v>
      </c>
      <c r="P117" s="466">
        <v>9.8769524215924687</v>
      </c>
      <c r="Q117" s="466">
        <v>9.8769524215924687</v>
      </c>
      <c r="R117" s="466">
        <v>7.9015619372739758</v>
      </c>
      <c r="S117" s="466">
        <f t="shared" si="3"/>
        <v>53.335543076599336</v>
      </c>
    </row>
    <row r="118" spans="2:19">
      <c r="B118" s="463">
        <v>115</v>
      </c>
      <c r="C118" s="464">
        <v>21445</v>
      </c>
      <c r="D118" s="465" t="s">
        <v>2507</v>
      </c>
      <c r="E118" s="466">
        <v>9.2980600144300158</v>
      </c>
      <c r="F118" s="466">
        <v>5.7220591787439616</v>
      </c>
      <c r="G118" s="466">
        <v>0</v>
      </c>
      <c r="H118" s="466">
        <v>0.15111714975845414</v>
      </c>
      <c r="I118" s="466">
        <v>0.95287549711752695</v>
      </c>
      <c r="J118" s="466">
        <v>2.5831172420697039</v>
      </c>
      <c r="K118" s="466">
        <f t="shared" si="2"/>
        <v>18.707229082119664</v>
      </c>
      <c r="L118" s="471"/>
      <c r="M118" s="466">
        <v>9.8690326418026419</v>
      </c>
      <c r="N118" s="466">
        <v>5.7220591787439616</v>
      </c>
      <c r="O118" s="466">
        <v>0</v>
      </c>
      <c r="P118" s="466">
        <v>0.15111714975845414</v>
      </c>
      <c r="Q118" s="466">
        <v>1.0113894048900984</v>
      </c>
      <c r="R118" s="466">
        <v>2.7417405716919188</v>
      </c>
      <c r="S118" s="466">
        <f t="shared" si="3"/>
        <v>19.495338946887074</v>
      </c>
    </row>
    <row r="119" spans="2:19">
      <c r="B119" s="463">
        <v>116</v>
      </c>
      <c r="C119" s="464">
        <v>21454</v>
      </c>
      <c r="D119" s="465" t="s">
        <v>2508</v>
      </c>
      <c r="E119" s="466">
        <v>9.2980600144300158</v>
      </c>
      <c r="F119" s="466">
        <v>5.7220591787439616</v>
      </c>
      <c r="G119" s="466">
        <v>0</v>
      </c>
      <c r="H119" s="466">
        <v>0.15111714975845414</v>
      </c>
      <c r="I119" s="466">
        <v>0.95287549711752695</v>
      </c>
      <c r="J119" s="466">
        <v>2.5831172420697039</v>
      </c>
      <c r="K119" s="466">
        <f t="shared" si="2"/>
        <v>18.707229082119664</v>
      </c>
      <c r="L119" s="471"/>
      <c r="M119" s="466">
        <v>9.8690326418026419</v>
      </c>
      <c r="N119" s="466">
        <v>5.7220591787439616</v>
      </c>
      <c r="O119" s="466">
        <v>0</v>
      </c>
      <c r="P119" s="466">
        <v>0.15111714975845414</v>
      </c>
      <c r="Q119" s="466">
        <v>1.0113894048900984</v>
      </c>
      <c r="R119" s="466">
        <v>2.7417405716919188</v>
      </c>
      <c r="S119" s="466">
        <f t="shared" si="3"/>
        <v>19.495338946887074</v>
      </c>
    </row>
    <row r="120" spans="2:19">
      <c r="B120" s="463">
        <v>117</v>
      </c>
      <c r="C120" s="464">
        <v>21490</v>
      </c>
      <c r="D120" s="465" t="s">
        <v>2509</v>
      </c>
      <c r="E120" s="466">
        <v>7.8486246464646472</v>
      </c>
      <c r="F120" s="466">
        <v>4.9417783816425116</v>
      </c>
      <c r="G120" s="466">
        <v>0</v>
      </c>
      <c r="H120" s="466">
        <v>0.1305102657004831</v>
      </c>
      <c r="I120" s="466">
        <v>0.88952573520484224</v>
      </c>
      <c r="J120" s="466">
        <v>4.4915113897722696</v>
      </c>
      <c r="K120" s="466">
        <f t="shared" si="2"/>
        <v>18.301950418784752</v>
      </c>
      <c r="L120" s="471"/>
      <c r="M120" s="466">
        <v>8.3309980730380726</v>
      </c>
      <c r="N120" s="466">
        <v>4.9417783816425116</v>
      </c>
      <c r="O120" s="466">
        <v>0</v>
      </c>
      <c r="P120" s="466">
        <v>0.1305102657004831</v>
      </c>
      <c r="Q120" s="466">
        <v>0.94419564187559668</v>
      </c>
      <c r="R120" s="466">
        <v>4.7675579376924775</v>
      </c>
      <c r="S120" s="466">
        <f t="shared" si="3"/>
        <v>19.115040299949143</v>
      </c>
    </row>
    <row r="121" spans="2:19">
      <c r="B121" s="463">
        <v>118</v>
      </c>
      <c r="C121" s="464">
        <v>21495</v>
      </c>
      <c r="D121" s="465" t="s">
        <v>2510</v>
      </c>
      <c r="E121" s="466">
        <v>6.3991892784992785</v>
      </c>
      <c r="F121" s="466">
        <v>4.1614975845410624</v>
      </c>
      <c r="G121" s="466">
        <v>0</v>
      </c>
      <c r="H121" s="466">
        <v>0.10990338164251208</v>
      </c>
      <c r="I121" s="466">
        <v>0.72525363411741717</v>
      </c>
      <c r="J121" s="466">
        <v>3.6620468966667596</v>
      </c>
      <c r="K121" s="466">
        <f t="shared" si="2"/>
        <v>15.05789077546703</v>
      </c>
      <c r="L121" s="471"/>
      <c r="M121" s="466">
        <v>6.792963504273505</v>
      </c>
      <c r="N121" s="466">
        <v>4.1614975845410624</v>
      </c>
      <c r="O121" s="466">
        <v>0</v>
      </c>
      <c r="P121" s="466">
        <v>0.10990338164251208</v>
      </c>
      <c r="Q121" s="466">
        <v>0.76988212935884948</v>
      </c>
      <c r="R121" s="466">
        <v>3.8873910174179493</v>
      </c>
      <c r="S121" s="466">
        <f t="shared" si="3"/>
        <v>15.721637617233879</v>
      </c>
    </row>
    <row r="122" spans="2:19">
      <c r="B122" s="463">
        <v>119</v>
      </c>
      <c r="C122" s="464">
        <v>21555</v>
      </c>
      <c r="D122" s="465" t="s">
        <v>2511</v>
      </c>
      <c r="E122" s="466">
        <v>2.7324588023088028</v>
      </c>
      <c r="F122" s="466">
        <v>2.6009359903381641</v>
      </c>
      <c r="G122" s="466">
        <v>0</v>
      </c>
      <c r="H122" s="466">
        <v>6.8689613526570048E-2</v>
      </c>
      <c r="I122" s="466">
        <v>0.28002540697332473</v>
      </c>
      <c r="J122" s="466">
        <v>0.75911119465082111</v>
      </c>
      <c r="K122" s="466">
        <f t="shared" si="2"/>
        <v>6.441221007797683</v>
      </c>
      <c r="L122" s="471"/>
      <c r="M122" s="466">
        <v>2.8899684926184928</v>
      </c>
      <c r="N122" s="466">
        <v>2.6009359903381641</v>
      </c>
      <c r="O122" s="466">
        <v>0</v>
      </c>
      <c r="P122" s="466">
        <v>6.8689613526570048E-2</v>
      </c>
      <c r="Q122" s="466">
        <v>0.29616717463472375</v>
      </c>
      <c r="R122" s="466">
        <v>0.80286935454660469</v>
      </c>
      <c r="S122" s="466">
        <f t="shared" si="3"/>
        <v>6.6586306256645553</v>
      </c>
    </row>
    <row r="123" spans="2:19">
      <c r="B123" s="463">
        <v>120</v>
      </c>
      <c r="C123" s="464">
        <v>21600</v>
      </c>
      <c r="D123" s="465" t="s">
        <v>2512</v>
      </c>
      <c r="E123" s="466">
        <v>4.9497539105339108</v>
      </c>
      <c r="F123" s="466">
        <v>3.3812167874396133</v>
      </c>
      <c r="G123" s="466">
        <v>0</v>
      </c>
      <c r="H123" s="466">
        <v>8.9296497584541071E-2</v>
      </c>
      <c r="I123" s="466">
        <v>0.47951062372552533</v>
      </c>
      <c r="J123" s="466">
        <v>1.9800490562404578</v>
      </c>
      <c r="K123" s="466">
        <f t="shared" si="2"/>
        <v>10.879826875524049</v>
      </c>
      <c r="L123" s="471"/>
      <c r="M123" s="466">
        <v>5.2549289355089357</v>
      </c>
      <c r="N123" s="466">
        <v>3.3812167874396133</v>
      </c>
      <c r="O123" s="466">
        <v>0</v>
      </c>
      <c r="P123" s="466">
        <v>8.9296497584541071E-2</v>
      </c>
      <c r="Q123" s="466">
        <v>0.50907465240577998</v>
      </c>
      <c r="R123" s="466">
        <v>2.102128159790229</v>
      </c>
      <c r="S123" s="466">
        <f t="shared" si="3"/>
        <v>11.336645032729098</v>
      </c>
    </row>
    <row r="124" spans="2:19">
      <c r="B124" s="463">
        <v>121</v>
      </c>
      <c r="C124" s="464">
        <v>21610</v>
      </c>
      <c r="D124" s="465" t="s">
        <v>2513</v>
      </c>
      <c r="E124" s="466">
        <v>4.9497539105339108</v>
      </c>
      <c r="F124" s="466">
        <v>3.3812167874396133</v>
      </c>
      <c r="G124" s="466">
        <v>0</v>
      </c>
      <c r="H124" s="466">
        <v>8.9296497584541071E-2</v>
      </c>
      <c r="I124" s="466">
        <v>0.50725626752136554</v>
      </c>
      <c r="J124" s="466">
        <v>1.3751034786245004</v>
      </c>
      <c r="K124" s="466">
        <f t="shared" si="2"/>
        <v>10.302626941703931</v>
      </c>
      <c r="L124" s="471"/>
      <c r="M124" s="466">
        <v>5.2549289355089357</v>
      </c>
      <c r="N124" s="466">
        <v>3.3812167874396133</v>
      </c>
      <c r="O124" s="466">
        <v>0</v>
      </c>
      <c r="P124" s="466">
        <v>8.9296497584541071E-2</v>
      </c>
      <c r="Q124" s="466">
        <v>0.53853094236532617</v>
      </c>
      <c r="R124" s="466">
        <v>1.4598849134225811</v>
      </c>
      <c r="S124" s="466">
        <f t="shared" si="3"/>
        <v>10.723858076320997</v>
      </c>
    </row>
    <row r="125" spans="2:19">
      <c r="B125" s="463">
        <v>122</v>
      </c>
      <c r="C125" s="464">
        <v>21620</v>
      </c>
      <c r="D125" s="465" t="s">
        <v>2514</v>
      </c>
      <c r="E125" s="466">
        <v>9.2980600144300158</v>
      </c>
      <c r="F125" s="466">
        <v>5.7220591787439616</v>
      </c>
      <c r="G125" s="466">
        <v>0</v>
      </c>
      <c r="H125" s="466">
        <v>0.15111714975845414</v>
      </c>
      <c r="I125" s="466">
        <v>0.95287549711752695</v>
      </c>
      <c r="J125" s="466">
        <v>2.5831172420697039</v>
      </c>
      <c r="K125" s="466">
        <f t="shared" si="2"/>
        <v>18.707229082119664</v>
      </c>
      <c r="L125" s="471"/>
      <c r="M125" s="466">
        <v>9.8690326418026419</v>
      </c>
      <c r="N125" s="466">
        <v>5.7220591787439616</v>
      </c>
      <c r="O125" s="466">
        <v>0</v>
      </c>
      <c r="P125" s="466">
        <v>0.15111714975845414</v>
      </c>
      <c r="Q125" s="466">
        <v>1.0113894048900984</v>
      </c>
      <c r="R125" s="466">
        <v>2.7417405716919188</v>
      </c>
      <c r="S125" s="466">
        <f t="shared" si="3"/>
        <v>19.495338946887074</v>
      </c>
    </row>
    <row r="126" spans="2:19">
      <c r="B126" s="463">
        <v>123</v>
      </c>
      <c r="C126" s="464">
        <v>21630</v>
      </c>
      <c r="D126" s="465" t="s">
        <v>2515</v>
      </c>
      <c r="E126" s="466">
        <v>10.264350259740262</v>
      </c>
      <c r="F126" s="466">
        <v>6.2422463768115941</v>
      </c>
      <c r="G126" s="466">
        <v>0</v>
      </c>
      <c r="H126" s="466">
        <v>0.16485507246376813</v>
      </c>
      <c r="I126" s="466">
        <v>1.1633125703505505</v>
      </c>
      <c r="J126" s="466">
        <v>5.873952211614788</v>
      </c>
      <c r="K126" s="466">
        <f t="shared" si="2"/>
        <v>23.708716490980965</v>
      </c>
      <c r="L126" s="471"/>
      <c r="M126" s="466">
        <v>10.894389020979022</v>
      </c>
      <c r="N126" s="466">
        <v>6.2422463768115941</v>
      </c>
      <c r="O126" s="466">
        <v>0</v>
      </c>
      <c r="P126" s="466">
        <v>0.16485507246376813</v>
      </c>
      <c r="Q126" s="466">
        <v>1.234718162736842</v>
      </c>
      <c r="R126" s="466">
        <v>6.2345028048166906</v>
      </c>
      <c r="S126" s="466">
        <f t="shared" si="3"/>
        <v>24.770711437807918</v>
      </c>
    </row>
    <row r="127" spans="2:19">
      <c r="B127" s="463">
        <v>124</v>
      </c>
      <c r="C127" s="464">
        <v>21700</v>
      </c>
      <c r="D127" s="465" t="s">
        <v>2516</v>
      </c>
      <c r="E127" s="466">
        <v>3.500318542568543</v>
      </c>
      <c r="F127" s="466">
        <v>2.6009359903381641</v>
      </c>
      <c r="G127" s="466">
        <v>0</v>
      </c>
      <c r="H127" s="466">
        <v>6.8689613526570048E-2</v>
      </c>
      <c r="I127" s="466">
        <v>0.35871652432264506</v>
      </c>
      <c r="J127" s="466">
        <v>0.97243222414276609</v>
      </c>
      <c r="K127" s="466">
        <f t="shared" si="2"/>
        <v>7.5010928948986884</v>
      </c>
      <c r="L127" s="471"/>
      <c r="M127" s="466">
        <v>3.7168943667443659</v>
      </c>
      <c r="N127" s="466">
        <v>2.6009359903381641</v>
      </c>
      <c r="O127" s="466">
        <v>0</v>
      </c>
      <c r="P127" s="466">
        <v>6.8689613526570048E-2</v>
      </c>
      <c r="Q127" s="466">
        <v>0.38091145485706857</v>
      </c>
      <c r="R127" s="466">
        <v>1.0325996939994682</v>
      </c>
      <c r="S127" s="466">
        <f t="shared" si="3"/>
        <v>7.8000311194656362</v>
      </c>
    </row>
    <row r="128" spans="2:19">
      <c r="B128" s="463">
        <v>125</v>
      </c>
      <c r="C128" s="464">
        <v>21720</v>
      </c>
      <c r="D128" s="465" t="s">
        <v>2517</v>
      </c>
      <c r="E128" s="466">
        <v>3.500318542568543</v>
      </c>
      <c r="F128" s="466">
        <v>2.6009359903381641</v>
      </c>
      <c r="G128" s="466">
        <v>0</v>
      </c>
      <c r="H128" s="466">
        <v>6.8689613526570048E-2</v>
      </c>
      <c r="I128" s="466">
        <v>0.33909563140362614</v>
      </c>
      <c r="J128" s="466">
        <v>1.4002317189959488</v>
      </c>
      <c r="K128" s="466">
        <f t="shared" si="2"/>
        <v>7.9092714968328517</v>
      </c>
      <c r="L128" s="471"/>
      <c r="M128" s="466">
        <v>3.7168943667443659</v>
      </c>
      <c r="N128" s="466">
        <v>2.6009359903381641</v>
      </c>
      <c r="O128" s="466">
        <v>0</v>
      </c>
      <c r="P128" s="466">
        <v>6.8689613526570048E-2</v>
      </c>
      <c r="Q128" s="466">
        <v>0.36007655498316149</v>
      </c>
      <c r="R128" s="466">
        <v>1.4868685021603021</v>
      </c>
      <c r="S128" s="466">
        <f t="shared" si="3"/>
        <v>8.2334650277525636</v>
      </c>
    </row>
    <row r="129" spans="2:19">
      <c r="B129" s="463">
        <v>126</v>
      </c>
      <c r="C129" s="464">
        <v>21740</v>
      </c>
      <c r="D129" s="465" t="s">
        <v>2518</v>
      </c>
      <c r="E129" s="466">
        <v>12.196930750360753</v>
      </c>
      <c r="F129" s="466">
        <v>7.2826207729468599</v>
      </c>
      <c r="G129" s="466">
        <v>0</v>
      </c>
      <c r="H129" s="466">
        <v>0.19233091787439616</v>
      </c>
      <c r="I129" s="466">
        <v>1.2499549835149679</v>
      </c>
      <c r="J129" s="466">
        <v>3.3884597510331731</v>
      </c>
      <c r="K129" s="466">
        <f t="shared" si="2"/>
        <v>24.310297175730152</v>
      </c>
      <c r="L129" s="471"/>
      <c r="M129" s="466">
        <v>12.945101779331779</v>
      </c>
      <c r="N129" s="466">
        <v>7.2826207729468599</v>
      </c>
      <c r="O129" s="466">
        <v>0</v>
      </c>
      <c r="P129" s="466">
        <v>0.19233091787439616</v>
      </c>
      <c r="Q129" s="466">
        <v>1.3266283799066132</v>
      </c>
      <c r="R129" s="466">
        <v>3.5963110105381442</v>
      </c>
      <c r="S129" s="466">
        <f t="shared" si="3"/>
        <v>25.342992860597793</v>
      </c>
    </row>
    <row r="130" spans="2:19">
      <c r="B130" s="463">
        <v>127</v>
      </c>
      <c r="C130" s="464">
        <v>21800</v>
      </c>
      <c r="D130" s="465" t="s">
        <v>2519</v>
      </c>
      <c r="E130" s="466">
        <v>3.3780749783549786</v>
      </c>
      <c r="F130" s="466">
        <v>1.0174365942028987</v>
      </c>
      <c r="G130" s="466">
        <v>0</v>
      </c>
      <c r="H130" s="466">
        <v>0.14130434782608695</v>
      </c>
      <c r="I130" s="466">
        <v>0.95495239759842121</v>
      </c>
      <c r="J130" s="466">
        <v>1.3394650015944047</v>
      </c>
      <c r="K130" s="466">
        <f t="shared" si="2"/>
        <v>6.8312333195767909</v>
      </c>
      <c r="L130" s="471"/>
      <c r="M130" s="466">
        <v>3.55527337995338</v>
      </c>
      <c r="N130" s="466">
        <v>1.0174365942028987</v>
      </c>
      <c r="O130" s="466">
        <v>0</v>
      </c>
      <c r="P130" s="466">
        <v>0.14130434782608695</v>
      </c>
      <c r="Q130" s="466">
        <v>1.0050448436042836</v>
      </c>
      <c r="R130" s="466">
        <v>1.4097272245469312</v>
      </c>
      <c r="S130" s="466">
        <f t="shared" si="3"/>
        <v>7.1287863901335813</v>
      </c>
    </row>
    <row r="131" spans="2:19">
      <c r="B131" s="463">
        <v>128</v>
      </c>
      <c r="C131" s="464">
        <v>21805</v>
      </c>
      <c r="D131" s="465" t="s">
        <v>2520</v>
      </c>
      <c r="E131" s="466">
        <v>2.7324588023088028</v>
      </c>
      <c r="F131" s="466">
        <v>2.6009359903381641</v>
      </c>
      <c r="G131" s="466">
        <v>0</v>
      </c>
      <c r="H131" s="466">
        <v>6.8689613526570048E-2</v>
      </c>
      <c r="I131" s="466">
        <v>0.28002540697332473</v>
      </c>
      <c r="J131" s="466">
        <v>0.75911119465082111</v>
      </c>
      <c r="K131" s="466">
        <f t="shared" si="2"/>
        <v>6.441221007797683</v>
      </c>
      <c r="L131" s="471"/>
      <c r="M131" s="466">
        <v>2.8899684926184928</v>
      </c>
      <c r="N131" s="466">
        <v>2.6009359903381641</v>
      </c>
      <c r="O131" s="466">
        <v>0</v>
      </c>
      <c r="P131" s="466">
        <v>6.8689613526570048E-2</v>
      </c>
      <c r="Q131" s="466">
        <v>0.29616717463472375</v>
      </c>
      <c r="R131" s="466">
        <v>0.80286935454660469</v>
      </c>
      <c r="S131" s="466">
        <f t="shared" si="3"/>
        <v>6.6586306256645553</v>
      </c>
    </row>
    <row r="132" spans="2:19">
      <c r="B132" s="463">
        <v>129</v>
      </c>
      <c r="C132" s="464">
        <v>21820</v>
      </c>
      <c r="D132" s="465" t="s">
        <v>2521</v>
      </c>
      <c r="E132" s="466">
        <v>6.7561499567099572</v>
      </c>
      <c r="F132" s="466">
        <v>2.0348731884057973</v>
      </c>
      <c r="G132" s="466">
        <v>0</v>
      </c>
      <c r="H132" s="466">
        <v>0.28260869565217389</v>
      </c>
      <c r="I132" s="466">
        <v>1.9099047951968424</v>
      </c>
      <c r="J132" s="466">
        <v>2.6789300031888095</v>
      </c>
      <c r="K132" s="466">
        <f t="shared" ref="K132:K195" si="4">SUM(E132:J132)</f>
        <v>13.662466639153582</v>
      </c>
      <c r="L132" s="471"/>
      <c r="M132" s="466">
        <v>7.11054675990676</v>
      </c>
      <c r="N132" s="466">
        <v>2.0348731884057973</v>
      </c>
      <c r="O132" s="466">
        <v>0</v>
      </c>
      <c r="P132" s="466">
        <v>0.28260869565217389</v>
      </c>
      <c r="Q132" s="466">
        <v>2.0100896872085672</v>
      </c>
      <c r="R132" s="466">
        <v>2.8194544490938624</v>
      </c>
      <c r="S132" s="466">
        <f t="shared" ref="S132:S195" si="5">SUM(M132:R132)</f>
        <v>14.257572780267163</v>
      </c>
    </row>
    <row r="133" spans="2:19">
      <c r="B133" s="463">
        <v>130</v>
      </c>
      <c r="C133" s="464">
        <v>21825</v>
      </c>
      <c r="D133" s="465" t="s">
        <v>2522</v>
      </c>
      <c r="E133" s="466">
        <v>4.4666087878787888</v>
      </c>
      <c r="F133" s="466">
        <v>3.1211231884057971</v>
      </c>
      <c r="G133" s="466">
        <v>0</v>
      </c>
      <c r="H133" s="466">
        <v>8.2427536231884063E-2</v>
      </c>
      <c r="I133" s="466">
        <v>0.45774301978845866</v>
      </c>
      <c r="J133" s="466">
        <v>1.2408797271305891</v>
      </c>
      <c r="K133" s="466">
        <f t="shared" si="4"/>
        <v>9.3687822594355161</v>
      </c>
      <c r="L133" s="471"/>
      <c r="M133" s="466">
        <v>4.742250745920745</v>
      </c>
      <c r="N133" s="466">
        <v>3.1211231884057971</v>
      </c>
      <c r="O133" s="466">
        <v>0</v>
      </c>
      <c r="P133" s="466">
        <v>8.2427536231884063E-2</v>
      </c>
      <c r="Q133" s="466">
        <v>0.48599111319590693</v>
      </c>
      <c r="R133" s="466">
        <v>1.31745650694821</v>
      </c>
      <c r="S133" s="466">
        <f t="shared" si="5"/>
        <v>9.7492490907025431</v>
      </c>
    </row>
    <row r="134" spans="2:19">
      <c r="B134" s="463">
        <v>131</v>
      </c>
      <c r="C134" s="464">
        <v>21930</v>
      </c>
      <c r="D134" s="465" t="s">
        <v>2523</v>
      </c>
      <c r="E134" s="466">
        <v>16.394752813852815</v>
      </c>
      <c r="F134" s="466">
        <v>26.00935990338164</v>
      </c>
      <c r="G134" s="466">
        <v>0</v>
      </c>
      <c r="H134" s="466">
        <v>0.68689613526570048</v>
      </c>
      <c r="I134" s="466">
        <v>2.6470872053072738</v>
      </c>
      <c r="J134" s="466">
        <v>8.7445195385786381</v>
      </c>
      <c r="K134" s="466">
        <f t="shared" si="4"/>
        <v>54.482615596386061</v>
      </c>
      <c r="L134" s="471"/>
      <c r="M134" s="466">
        <v>17.339810955710956</v>
      </c>
      <c r="N134" s="466">
        <v>26.00935990338164</v>
      </c>
      <c r="O134" s="466">
        <v>0</v>
      </c>
      <c r="P134" s="466">
        <v>0.68689613526570048</v>
      </c>
      <c r="Q134" s="466">
        <v>2.7996757404311681</v>
      </c>
      <c r="R134" s="466">
        <v>9.2485880951712414</v>
      </c>
      <c r="S134" s="466">
        <f t="shared" si="5"/>
        <v>56.084330829960706</v>
      </c>
    </row>
    <row r="135" spans="2:19">
      <c r="B135" s="463">
        <v>132</v>
      </c>
      <c r="C135" s="464">
        <v>21935</v>
      </c>
      <c r="D135" s="465" t="s">
        <v>2524</v>
      </c>
      <c r="E135" s="466">
        <v>6.3991892784992785</v>
      </c>
      <c r="F135" s="466">
        <v>4.1614975845410624</v>
      </c>
      <c r="G135" s="466">
        <v>0</v>
      </c>
      <c r="H135" s="466">
        <v>0.10990338164251208</v>
      </c>
      <c r="I135" s="466">
        <v>0.65579601072008598</v>
      </c>
      <c r="J135" s="466">
        <v>1.7777747331062348</v>
      </c>
      <c r="K135" s="466">
        <f t="shared" si="4"/>
        <v>13.104160988509175</v>
      </c>
      <c r="L135" s="471"/>
      <c r="M135" s="466">
        <v>6.792963504273505</v>
      </c>
      <c r="N135" s="466">
        <v>4.1614975845410624</v>
      </c>
      <c r="O135" s="466">
        <v>0</v>
      </c>
      <c r="P135" s="466">
        <v>0.10990338164251208</v>
      </c>
      <c r="Q135" s="466">
        <v>0.69615042987358355</v>
      </c>
      <c r="R135" s="466">
        <v>1.8871701328456938</v>
      </c>
      <c r="S135" s="466">
        <f t="shared" si="5"/>
        <v>13.647685033176359</v>
      </c>
    </row>
    <row r="136" spans="2:19" ht="25.5">
      <c r="B136" s="463">
        <v>133</v>
      </c>
      <c r="C136" s="464">
        <v>22100</v>
      </c>
      <c r="D136" s="465" t="s">
        <v>2525</v>
      </c>
      <c r="E136" s="466">
        <v>5.4328990331890346</v>
      </c>
      <c r="F136" s="466">
        <v>3.64131038647343</v>
      </c>
      <c r="G136" s="466">
        <v>0</v>
      </c>
      <c r="H136" s="466">
        <v>9.6165458937198078E-2</v>
      </c>
      <c r="I136" s="466">
        <v>0.55676951525427243</v>
      </c>
      <c r="J136" s="466">
        <v>1.5093272301184122</v>
      </c>
      <c r="K136" s="466">
        <f t="shared" si="4"/>
        <v>11.236471623972347</v>
      </c>
      <c r="L136" s="471"/>
      <c r="M136" s="466">
        <v>5.7676071250971255</v>
      </c>
      <c r="N136" s="466">
        <v>3.64131038647343</v>
      </c>
      <c r="O136" s="466">
        <v>0</v>
      </c>
      <c r="P136" s="466">
        <v>9.6165458937198078E-2</v>
      </c>
      <c r="Q136" s="466">
        <v>0.59107077153474519</v>
      </c>
      <c r="R136" s="466">
        <v>1.6023133198969519</v>
      </c>
      <c r="S136" s="466">
        <f t="shared" si="5"/>
        <v>11.698467061939452</v>
      </c>
    </row>
    <row r="137" spans="2:19">
      <c r="B137" s="463">
        <v>134</v>
      </c>
      <c r="C137" s="464">
        <v>22210</v>
      </c>
      <c r="D137" s="465" t="s">
        <v>2526</v>
      </c>
      <c r="E137" s="466">
        <v>7.3654795238095234</v>
      </c>
      <c r="F137" s="466">
        <v>4.6816847826086949</v>
      </c>
      <c r="G137" s="466">
        <v>0</v>
      </c>
      <c r="H137" s="466">
        <v>0.12364130434782611</v>
      </c>
      <c r="I137" s="466">
        <v>0.75482250618589952</v>
      </c>
      <c r="J137" s="466">
        <v>2.0462222360940578</v>
      </c>
      <c r="K137" s="466">
        <f t="shared" si="4"/>
        <v>14.971850353046001</v>
      </c>
      <c r="L137" s="471"/>
      <c r="M137" s="466">
        <v>7.8183198834498828</v>
      </c>
      <c r="N137" s="466">
        <v>4.6816847826086949</v>
      </c>
      <c r="O137" s="466">
        <v>0</v>
      </c>
      <c r="P137" s="466">
        <v>0.12364130434782611</v>
      </c>
      <c r="Q137" s="466">
        <v>0.8012300882124217</v>
      </c>
      <c r="R137" s="466">
        <v>2.172026945794435</v>
      </c>
      <c r="S137" s="466">
        <f t="shared" si="5"/>
        <v>15.59690300441326</v>
      </c>
    </row>
    <row r="138" spans="2:19">
      <c r="B138" s="463">
        <v>135</v>
      </c>
      <c r="C138" s="464">
        <v>22220</v>
      </c>
      <c r="D138" s="465" t="s">
        <v>2527</v>
      </c>
      <c r="E138" s="466">
        <v>6.3991892784992785</v>
      </c>
      <c r="F138" s="466">
        <v>4.1614975845410624</v>
      </c>
      <c r="G138" s="466">
        <v>0</v>
      </c>
      <c r="H138" s="466">
        <v>0.10990338164251208</v>
      </c>
      <c r="I138" s="466">
        <v>0.65579601072008598</v>
      </c>
      <c r="J138" s="466">
        <v>1.7777747331062348</v>
      </c>
      <c r="K138" s="466">
        <f t="shared" si="4"/>
        <v>13.104160988509175</v>
      </c>
      <c r="L138" s="471"/>
      <c r="M138" s="466">
        <v>6.792963504273505</v>
      </c>
      <c r="N138" s="466">
        <v>4.1614975845410624</v>
      </c>
      <c r="O138" s="466">
        <v>0</v>
      </c>
      <c r="P138" s="466">
        <v>0.10990338164251208</v>
      </c>
      <c r="Q138" s="466">
        <v>0.69615042987358355</v>
      </c>
      <c r="R138" s="466">
        <v>1.8871701328456938</v>
      </c>
      <c r="S138" s="466">
        <f t="shared" si="5"/>
        <v>13.647685033176359</v>
      </c>
    </row>
    <row r="139" spans="2:19">
      <c r="B139" s="463">
        <v>136</v>
      </c>
      <c r="C139" s="464">
        <v>22310</v>
      </c>
      <c r="D139" s="465" t="s">
        <v>2529</v>
      </c>
      <c r="E139" s="466">
        <v>9.0644745650953986</v>
      </c>
      <c r="F139" s="466">
        <v>15.107457608492332</v>
      </c>
      <c r="G139" s="466">
        <v>15.107457608492332</v>
      </c>
      <c r="H139" s="466">
        <v>15.107457608492332</v>
      </c>
      <c r="I139" s="466">
        <v>15.107457608492332</v>
      </c>
      <c r="J139" s="466">
        <v>12.085966086793865</v>
      </c>
      <c r="K139" s="466">
        <f t="shared" si="4"/>
        <v>81.580271085858584</v>
      </c>
      <c r="L139" s="471"/>
      <c r="M139" s="466">
        <v>9.0644745650953986</v>
      </c>
      <c r="N139" s="466">
        <v>15.107457608492332</v>
      </c>
      <c r="O139" s="466">
        <v>15.107457608492332</v>
      </c>
      <c r="P139" s="466">
        <v>15.107457608492332</v>
      </c>
      <c r="Q139" s="466">
        <v>15.107457608492332</v>
      </c>
      <c r="R139" s="466">
        <v>12.085966086793865</v>
      </c>
      <c r="S139" s="466">
        <f t="shared" si="5"/>
        <v>81.580271085858584</v>
      </c>
    </row>
    <row r="140" spans="2:19">
      <c r="B140" s="463">
        <v>137</v>
      </c>
      <c r="C140" s="464">
        <v>22325</v>
      </c>
      <c r="D140" s="465" t="s">
        <v>2867</v>
      </c>
      <c r="E140" s="466">
        <v>6.3991892784992785</v>
      </c>
      <c r="F140" s="466">
        <v>4.1614975845410624</v>
      </c>
      <c r="G140" s="466">
        <v>0</v>
      </c>
      <c r="H140" s="466">
        <v>0.10990338164251208</v>
      </c>
      <c r="I140" s="466">
        <v>0.65579601072008598</v>
      </c>
      <c r="J140" s="466">
        <v>1.7777747331062348</v>
      </c>
      <c r="K140" s="466">
        <f t="shared" si="4"/>
        <v>13.104160988509175</v>
      </c>
      <c r="L140" s="471"/>
      <c r="M140" s="466">
        <v>6.792963504273505</v>
      </c>
      <c r="N140" s="466">
        <v>4.1614975845410624</v>
      </c>
      <c r="O140" s="466">
        <v>0</v>
      </c>
      <c r="P140" s="466">
        <v>0.10990338164251208</v>
      </c>
      <c r="Q140" s="466">
        <v>0.69615042987358355</v>
      </c>
      <c r="R140" s="466">
        <v>1.8871701328456938</v>
      </c>
      <c r="S140" s="466">
        <f t="shared" si="5"/>
        <v>13.647685033176359</v>
      </c>
    </row>
    <row r="141" spans="2:19">
      <c r="B141" s="463">
        <v>138</v>
      </c>
      <c r="C141" s="464">
        <v>22505</v>
      </c>
      <c r="D141" s="465" t="s">
        <v>2868</v>
      </c>
      <c r="E141" s="466">
        <v>3.500318542568543</v>
      </c>
      <c r="F141" s="466">
        <v>2.6009359903381641</v>
      </c>
      <c r="G141" s="466">
        <v>0</v>
      </c>
      <c r="H141" s="466">
        <v>6.8689613526570048E-2</v>
      </c>
      <c r="I141" s="466">
        <v>0.35871652432264506</v>
      </c>
      <c r="J141" s="466">
        <v>0.97243222414276609</v>
      </c>
      <c r="K141" s="466">
        <f t="shared" si="4"/>
        <v>7.5010928948986884</v>
      </c>
      <c r="L141" s="471"/>
      <c r="M141" s="466">
        <v>3.7168943667443659</v>
      </c>
      <c r="N141" s="466">
        <v>2.6009359903381641</v>
      </c>
      <c r="O141" s="466">
        <v>0</v>
      </c>
      <c r="P141" s="466">
        <v>6.8689613526570048E-2</v>
      </c>
      <c r="Q141" s="466">
        <v>0.38091145485706857</v>
      </c>
      <c r="R141" s="466">
        <v>1.0325996939994682</v>
      </c>
      <c r="S141" s="466">
        <f t="shared" si="5"/>
        <v>7.8000311194656362</v>
      </c>
    </row>
    <row r="142" spans="2:19">
      <c r="B142" s="463">
        <v>139</v>
      </c>
      <c r="C142" s="464">
        <v>22548</v>
      </c>
      <c r="D142" s="465" t="s">
        <v>2869</v>
      </c>
      <c r="E142" s="466">
        <v>29.698523463203465</v>
      </c>
      <c r="F142" s="466">
        <v>33.812167874396131</v>
      </c>
      <c r="G142" s="466">
        <v>0</v>
      </c>
      <c r="H142" s="466">
        <v>0.89296497584541068</v>
      </c>
      <c r="I142" s="466">
        <v>5.0725626752136552</v>
      </c>
      <c r="J142" s="466">
        <v>11.000827828996004</v>
      </c>
      <c r="K142" s="466">
        <f t="shared" si="4"/>
        <v>80.477046817654681</v>
      </c>
      <c r="L142" s="471"/>
      <c r="M142" s="466">
        <v>31.529573613053614</v>
      </c>
      <c r="N142" s="466">
        <v>33.812167874396131</v>
      </c>
      <c r="O142" s="466">
        <v>0</v>
      </c>
      <c r="P142" s="466">
        <v>0.89296497584541068</v>
      </c>
      <c r="Q142" s="466">
        <v>5.3853094236532613</v>
      </c>
      <c r="R142" s="466">
        <v>11.679079307380649</v>
      </c>
      <c r="S142" s="466">
        <f t="shared" si="5"/>
        <v>83.299095194329084</v>
      </c>
    </row>
    <row r="143" spans="2:19">
      <c r="B143" s="463">
        <v>140</v>
      </c>
      <c r="C143" s="464">
        <v>22590</v>
      </c>
      <c r="D143" s="465" t="s">
        <v>2870</v>
      </c>
      <c r="E143" s="466">
        <v>29.698523463203465</v>
      </c>
      <c r="F143" s="466">
        <v>33.812167874396131</v>
      </c>
      <c r="G143" s="466">
        <v>0</v>
      </c>
      <c r="H143" s="466">
        <v>0.89296497584541068</v>
      </c>
      <c r="I143" s="466">
        <v>5.0725626752136552</v>
      </c>
      <c r="J143" s="466">
        <v>11.000827828996004</v>
      </c>
      <c r="K143" s="466">
        <f t="shared" si="4"/>
        <v>80.477046817654681</v>
      </c>
      <c r="L143" s="471"/>
      <c r="M143" s="466">
        <v>31.529573613053614</v>
      </c>
      <c r="N143" s="466">
        <v>33.812167874396131</v>
      </c>
      <c r="O143" s="466">
        <v>0</v>
      </c>
      <c r="P143" s="466">
        <v>0.89296497584541068</v>
      </c>
      <c r="Q143" s="466">
        <v>5.3853094236532613</v>
      </c>
      <c r="R143" s="466">
        <v>11.679079307380649</v>
      </c>
      <c r="S143" s="466">
        <f t="shared" si="5"/>
        <v>83.299095194329084</v>
      </c>
    </row>
    <row r="144" spans="2:19">
      <c r="B144" s="463">
        <v>141</v>
      </c>
      <c r="C144" s="464">
        <v>22840</v>
      </c>
      <c r="D144" s="465" t="s">
        <v>2871</v>
      </c>
      <c r="E144" s="466">
        <v>4.4666087878787888</v>
      </c>
      <c r="F144" s="466">
        <v>3.1211231884057971</v>
      </c>
      <c r="G144" s="466">
        <v>0</v>
      </c>
      <c r="H144" s="466">
        <v>8.2427536231884063E-2</v>
      </c>
      <c r="I144" s="466">
        <v>0.45774301978845866</v>
      </c>
      <c r="J144" s="466">
        <v>1.2408797271305891</v>
      </c>
      <c r="K144" s="466">
        <f t="shared" si="4"/>
        <v>9.3687822594355161</v>
      </c>
      <c r="L144" s="471"/>
      <c r="M144" s="466">
        <v>4.742250745920745</v>
      </c>
      <c r="N144" s="466">
        <v>3.1211231884057971</v>
      </c>
      <c r="O144" s="466">
        <v>0</v>
      </c>
      <c r="P144" s="466">
        <v>8.2427536231884063E-2</v>
      </c>
      <c r="Q144" s="466">
        <v>0.48599111319590693</v>
      </c>
      <c r="R144" s="466">
        <v>1.31745650694821</v>
      </c>
      <c r="S144" s="466">
        <f t="shared" si="5"/>
        <v>9.7492490907025431</v>
      </c>
    </row>
    <row r="145" spans="2:19">
      <c r="B145" s="463">
        <v>142</v>
      </c>
      <c r="C145" s="464">
        <v>22842</v>
      </c>
      <c r="D145" s="465" t="s">
        <v>2872</v>
      </c>
      <c r="E145" s="466">
        <v>26.799652727272729</v>
      </c>
      <c r="F145" s="466">
        <v>31.21123188405797</v>
      </c>
      <c r="G145" s="466">
        <v>0</v>
      </c>
      <c r="H145" s="466">
        <v>0.82427536231884058</v>
      </c>
      <c r="I145" s="466">
        <v>4.3270562628489229</v>
      </c>
      <c r="J145" s="466">
        <v>14.294212883938304</v>
      </c>
      <c r="K145" s="466">
        <f t="shared" si="4"/>
        <v>77.456429120436766</v>
      </c>
      <c r="L145" s="471"/>
      <c r="M145" s="466">
        <v>28.453504475524472</v>
      </c>
      <c r="N145" s="466">
        <v>31.21123188405797</v>
      </c>
      <c r="O145" s="466">
        <v>0</v>
      </c>
      <c r="P145" s="466">
        <v>0.82427536231884058</v>
      </c>
      <c r="Q145" s="466">
        <v>4.594086199315738</v>
      </c>
      <c r="R145" s="466">
        <v>15.17633285797536</v>
      </c>
      <c r="S145" s="466">
        <f t="shared" si="5"/>
        <v>80.259430779192371</v>
      </c>
    </row>
    <row r="146" spans="2:19">
      <c r="B146" s="463">
        <v>143</v>
      </c>
      <c r="C146" s="464">
        <v>22850</v>
      </c>
      <c r="D146" s="465" t="s">
        <v>2873</v>
      </c>
      <c r="E146" s="466">
        <v>2.7324588023088028</v>
      </c>
      <c r="F146" s="466">
        <v>2.6009359903381641</v>
      </c>
      <c r="G146" s="466">
        <v>0</v>
      </c>
      <c r="H146" s="466">
        <v>6.8689613526570048E-2</v>
      </c>
      <c r="I146" s="466">
        <v>0.34994080194064703</v>
      </c>
      <c r="J146" s="466">
        <v>1.2064890756596225</v>
      </c>
      <c r="K146" s="466">
        <f t="shared" si="4"/>
        <v>6.9585142837738072</v>
      </c>
      <c r="L146" s="471"/>
      <c r="M146" s="466">
        <v>2.8899684926184928</v>
      </c>
      <c r="N146" s="466">
        <v>2.6009359903381641</v>
      </c>
      <c r="O146" s="466">
        <v>0</v>
      </c>
      <c r="P146" s="466">
        <v>6.8689613526570048E-2</v>
      </c>
      <c r="Q146" s="466">
        <v>0.37011276841048835</v>
      </c>
      <c r="R146" s="466">
        <v>1.2760358591311982</v>
      </c>
      <c r="S146" s="466">
        <f t="shared" si="5"/>
        <v>7.2057427240249137</v>
      </c>
    </row>
    <row r="147" spans="2:19">
      <c r="B147" s="463">
        <v>144</v>
      </c>
      <c r="C147" s="464">
        <v>22852</v>
      </c>
      <c r="D147" s="465" t="s">
        <v>2874</v>
      </c>
      <c r="E147" s="466">
        <v>2.7324588023088028</v>
      </c>
      <c r="F147" s="466">
        <v>2.6009359903381641</v>
      </c>
      <c r="G147" s="466">
        <v>0</v>
      </c>
      <c r="H147" s="466">
        <v>6.8689613526570048E-2</v>
      </c>
      <c r="I147" s="466">
        <v>0.34994080194064703</v>
      </c>
      <c r="J147" s="466">
        <v>1.2064890756596225</v>
      </c>
      <c r="K147" s="466">
        <f t="shared" si="4"/>
        <v>6.9585142837738072</v>
      </c>
      <c r="L147" s="471"/>
      <c r="M147" s="466">
        <v>2.8899684926184928</v>
      </c>
      <c r="N147" s="466">
        <v>2.6009359903381641</v>
      </c>
      <c r="O147" s="466">
        <v>0</v>
      </c>
      <c r="P147" s="466">
        <v>6.8689613526570048E-2</v>
      </c>
      <c r="Q147" s="466">
        <v>0.37011276841048835</v>
      </c>
      <c r="R147" s="466">
        <v>1.2760358591311982</v>
      </c>
      <c r="S147" s="466">
        <f t="shared" si="5"/>
        <v>7.2057427240249137</v>
      </c>
    </row>
    <row r="148" spans="2:19" ht="25.5">
      <c r="B148" s="463">
        <v>145</v>
      </c>
      <c r="C148" s="464">
        <v>23000</v>
      </c>
      <c r="D148" s="465" t="s">
        <v>2875</v>
      </c>
      <c r="E148" s="466">
        <v>3.500318542568543</v>
      </c>
      <c r="F148" s="466">
        <v>2.6009359903381641</v>
      </c>
      <c r="G148" s="466">
        <v>0</v>
      </c>
      <c r="H148" s="466">
        <v>6.8689613526570048E-2</v>
      </c>
      <c r="I148" s="466">
        <v>0.33909563140362614</v>
      </c>
      <c r="J148" s="466">
        <v>1.4002317189959488</v>
      </c>
      <c r="K148" s="466">
        <f t="shared" si="4"/>
        <v>7.9092714968328517</v>
      </c>
      <c r="L148" s="471"/>
      <c r="M148" s="466">
        <v>3.7168943667443659</v>
      </c>
      <c r="N148" s="466">
        <v>2.6009359903381641</v>
      </c>
      <c r="O148" s="466">
        <v>0</v>
      </c>
      <c r="P148" s="466">
        <v>6.8689613526570048E-2</v>
      </c>
      <c r="Q148" s="466">
        <v>0.36007655498316149</v>
      </c>
      <c r="R148" s="466">
        <v>1.4868685021603021</v>
      </c>
      <c r="S148" s="466">
        <f t="shared" si="5"/>
        <v>8.2334650277525636</v>
      </c>
    </row>
    <row r="149" spans="2:19">
      <c r="B149" s="463">
        <v>146</v>
      </c>
      <c r="C149" s="464">
        <v>23030</v>
      </c>
      <c r="D149" s="465" t="s">
        <v>2876</v>
      </c>
      <c r="E149" s="466">
        <v>2.5340282972582977</v>
      </c>
      <c r="F149" s="466">
        <v>2.0807487922705312</v>
      </c>
      <c r="G149" s="466">
        <v>0</v>
      </c>
      <c r="H149" s="466">
        <v>5.495169082125604E-2</v>
      </c>
      <c r="I149" s="466">
        <v>0.32452818455436161</v>
      </c>
      <c r="J149" s="466">
        <v>1.1188741273871106</v>
      </c>
      <c r="K149" s="466">
        <f t="shared" si="4"/>
        <v>6.1131310922915576</v>
      </c>
      <c r="L149" s="471"/>
      <c r="M149" s="466">
        <v>2.6915379875679877</v>
      </c>
      <c r="N149" s="466">
        <v>2.0807487922705312</v>
      </c>
      <c r="O149" s="466">
        <v>0</v>
      </c>
      <c r="P149" s="466">
        <v>5.495169082125604E-2</v>
      </c>
      <c r="Q149" s="466">
        <v>0.34470015102420293</v>
      </c>
      <c r="R149" s="466">
        <v>1.1884209108586861</v>
      </c>
      <c r="S149" s="466">
        <f t="shared" si="5"/>
        <v>6.3603595325426641</v>
      </c>
    </row>
    <row r="150" spans="2:19" ht="25.5">
      <c r="B150" s="463">
        <v>147</v>
      </c>
      <c r="C150" s="464">
        <v>23040</v>
      </c>
      <c r="D150" s="465" t="s">
        <v>3861</v>
      </c>
      <c r="E150" s="466">
        <v>4.9497539105339108</v>
      </c>
      <c r="F150" s="466">
        <v>3.3812167874396133</v>
      </c>
      <c r="G150" s="466">
        <v>0</v>
      </c>
      <c r="H150" s="466">
        <v>8.9296497584541071E-2</v>
      </c>
      <c r="I150" s="466">
        <v>0.47951062372552533</v>
      </c>
      <c r="J150" s="466">
        <v>1.9800490562404578</v>
      </c>
      <c r="K150" s="466">
        <f t="shared" si="4"/>
        <v>10.879826875524049</v>
      </c>
      <c r="L150" s="471"/>
      <c r="M150" s="466">
        <v>5.2549289355089357</v>
      </c>
      <c r="N150" s="466">
        <v>3.3812167874396133</v>
      </c>
      <c r="O150" s="466">
        <v>0</v>
      </c>
      <c r="P150" s="466">
        <v>8.9296497584541071E-2</v>
      </c>
      <c r="Q150" s="466">
        <v>0.50907465240577998</v>
      </c>
      <c r="R150" s="466">
        <v>2.102128159790229</v>
      </c>
      <c r="S150" s="466">
        <f t="shared" si="5"/>
        <v>11.336645032729098</v>
      </c>
    </row>
    <row r="151" spans="2:19" ht="25.5">
      <c r="B151" s="463">
        <v>148</v>
      </c>
      <c r="C151" s="464">
        <v>23044</v>
      </c>
      <c r="D151" s="465" t="s">
        <v>4</v>
      </c>
      <c r="E151" s="466">
        <v>4.9497539105339108</v>
      </c>
      <c r="F151" s="466">
        <v>3.3812167874396133</v>
      </c>
      <c r="G151" s="466">
        <v>0</v>
      </c>
      <c r="H151" s="466">
        <v>8.9296497584541071E-2</v>
      </c>
      <c r="I151" s="466">
        <v>0.47951062372552533</v>
      </c>
      <c r="J151" s="466">
        <v>1.9800490562404578</v>
      </c>
      <c r="K151" s="466">
        <f t="shared" si="4"/>
        <v>10.879826875524049</v>
      </c>
      <c r="L151" s="471"/>
      <c r="M151" s="466">
        <v>5.2549289355089357</v>
      </c>
      <c r="N151" s="466">
        <v>3.3812167874396133</v>
      </c>
      <c r="O151" s="466">
        <v>0</v>
      </c>
      <c r="P151" s="466">
        <v>8.9296497584541071E-2</v>
      </c>
      <c r="Q151" s="466">
        <v>0.50907465240577998</v>
      </c>
      <c r="R151" s="466">
        <v>2.102128159790229</v>
      </c>
      <c r="S151" s="466">
        <f t="shared" si="5"/>
        <v>11.336645032729098</v>
      </c>
    </row>
    <row r="152" spans="2:19">
      <c r="B152" s="463">
        <v>149</v>
      </c>
      <c r="C152" s="464">
        <v>23077</v>
      </c>
      <c r="D152" s="465" t="s">
        <v>5</v>
      </c>
      <c r="E152" s="466">
        <v>7.3654795238095234</v>
      </c>
      <c r="F152" s="466">
        <v>4.6816847826086949</v>
      </c>
      <c r="G152" s="466">
        <v>0</v>
      </c>
      <c r="H152" s="466">
        <v>0.12364130434782611</v>
      </c>
      <c r="I152" s="466">
        <v>0.83476836817570033</v>
      </c>
      <c r="J152" s="466">
        <v>4.2150232254037663</v>
      </c>
      <c r="K152" s="466">
        <f t="shared" si="4"/>
        <v>17.220597204345509</v>
      </c>
      <c r="L152" s="471"/>
      <c r="M152" s="466">
        <v>7.8183198834498828</v>
      </c>
      <c r="N152" s="466">
        <v>4.6816847826086949</v>
      </c>
      <c r="O152" s="466">
        <v>0</v>
      </c>
      <c r="P152" s="466">
        <v>0.12364130434782611</v>
      </c>
      <c r="Q152" s="466">
        <v>0.88609113770334746</v>
      </c>
      <c r="R152" s="466">
        <v>4.4741689642676343</v>
      </c>
      <c r="S152" s="466">
        <f t="shared" si="5"/>
        <v>17.983906072377387</v>
      </c>
    </row>
    <row r="153" spans="2:19">
      <c r="B153" s="463">
        <v>150</v>
      </c>
      <c r="C153" s="464">
        <v>23120</v>
      </c>
      <c r="D153" s="465" t="s">
        <v>6</v>
      </c>
      <c r="E153" s="466">
        <v>4.9497539105339108</v>
      </c>
      <c r="F153" s="466">
        <v>3.3812167874396133</v>
      </c>
      <c r="G153" s="466">
        <v>0</v>
      </c>
      <c r="H153" s="466">
        <v>8.9296497584541071E-2</v>
      </c>
      <c r="I153" s="466">
        <v>0.50725626752136554</v>
      </c>
      <c r="J153" s="466">
        <v>1.3751034786245004</v>
      </c>
      <c r="K153" s="466">
        <f t="shared" si="4"/>
        <v>10.302626941703931</v>
      </c>
      <c r="L153" s="471"/>
      <c r="M153" s="466">
        <v>5.2549289355089357</v>
      </c>
      <c r="N153" s="466">
        <v>3.3812167874396133</v>
      </c>
      <c r="O153" s="466">
        <v>0</v>
      </c>
      <c r="P153" s="466">
        <v>8.9296497584541071E-2</v>
      </c>
      <c r="Q153" s="466">
        <v>0.53853094236532617</v>
      </c>
      <c r="R153" s="466">
        <v>1.4598849134225811</v>
      </c>
      <c r="S153" s="466">
        <f t="shared" si="5"/>
        <v>10.723858076320997</v>
      </c>
    </row>
    <row r="154" spans="2:19" ht="25.5">
      <c r="B154" s="463">
        <v>151</v>
      </c>
      <c r="C154" s="464">
        <v>23130</v>
      </c>
      <c r="D154" s="465" t="s">
        <v>7</v>
      </c>
      <c r="E154" s="466">
        <v>4.9497539105339108</v>
      </c>
      <c r="F154" s="466">
        <v>3.3812167874396133</v>
      </c>
      <c r="G154" s="466">
        <v>0</v>
      </c>
      <c r="H154" s="466">
        <v>8.9296497584541071E-2</v>
      </c>
      <c r="I154" s="466">
        <v>0.47951062372552533</v>
      </c>
      <c r="J154" s="466">
        <v>1.9800490562404578</v>
      </c>
      <c r="K154" s="466">
        <f t="shared" si="4"/>
        <v>10.879826875524049</v>
      </c>
      <c r="L154" s="471"/>
      <c r="M154" s="466">
        <v>5.2549289355089357</v>
      </c>
      <c r="N154" s="466">
        <v>3.3812167874396133</v>
      </c>
      <c r="O154" s="466">
        <v>0</v>
      </c>
      <c r="P154" s="466">
        <v>8.9296497584541071E-2</v>
      </c>
      <c r="Q154" s="466">
        <v>0.50907465240577998</v>
      </c>
      <c r="R154" s="466">
        <v>2.102128159790229</v>
      </c>
      <c r="S154" s="466">
        <f t="shared" si="5"/>
        <v>11.336645032729098</v>
      </c>
    </row>
    <row r="155" spans="2:19">
      <c r="B155" s="463">
        <v>152</v>
      </c>
      <c r="C155" s="464">
        <v>23140</v>
      </c>
      <c r="D155" s="465" t="s">
        <v>8</v>
      </c>
      <c r="E155" s="466">
        <v>21.001911255411258</v>
      </c>
      <c r="F155" s="466">
        <v>26.00935990338164</v>
      </c>
      <c r="G155" s="466">
        <v>0</v>
      </c>
      <c r="H155" s="466">
        <v>0.68689613526570048</v>
      </c>
      <c r="I155" s="466">
        <v>3.3909563140362611</v>
      </c>
      <c r="J155" s="466">
        <v>11.20185375196759</v>
      </c>
      <c r="K155" s="466">
        <f t="shared" si="4"/>
        <v>62.290977360062442</v>
      </c>
      <c r="L155" s="471"/>
      <c r="M155" s="466">
        <v>22.301366200466195</v>
      </c>
      <c r="N155" s="466">
        <v>26.00935990338164</v>
      </c>
      <c r="O155" s="466">
        <v>0</v>
      </c>
      <c r="P155" s="466">
        <v>0.68689613526570048</v>
      </c>
      <c r="Q155" s="466">
        <v>3.6007655498316149</v>
      </c>
      <c r="R155" s="466">
        <v>11.894948017282417</v>
      </c>
      <c r="S155" s="466">
        <f t="shared" si="5"/>
        <v>64.493335806227563</v>
      </c>
    </row>
    <row r="156" spans="2:19">
      <c r="B156" s="463">
        <v>153</v>
      </c>
      <c r="C156" s="464">
        <v>23170</v>
      </c>
      <c r="D156" s="465" t="s">
        <v>9</v>
      </c>
      <c r="E156" s="466">
        <v>4.4666087878787888</v>
      </c>
      <c r="F156" s="466">
        <v>3.1211231884057971</v>
      </c>
      <c r="G156" s="466">
        <v>0</v>
      </c>
      <c r="H156" s="466">
        <v>8.2427536231884063E-2</v>
      </c>
      <c r="I156" s="466">
        <v>0.43270562628489229</v>
      </c>
      <c r="J156" s="466">
        <v>1.786776610492288</v>
      </c>
      <c r="K156" s="466">
        <f t="shared" si="4"/>
        <v>9.8896417492936486</v>
      </c>
      <c r="L156" s="471"/>
      <c r="M156" s="466">
        <v>4.742250745920745</v>
      </c>
      <c r="N156" s="466">
        <v>3.1211231884057971</v>
      </c>
      <c r="O156" s="466">
        <v>0</v>
      </c>
      <c r="P156" s="466">
        <v>8.2427536231884063E-2</v>
      </c>
      <c r="Q156" s="466">
        <v>0.45940861993157384</v>
      </c>
      <c r="R156" s="466">
        <v>1.8970416072469201</v>
      </c>
      <c r="S156" s="466">
        <f t="shared" si="5"/>
        <v>10.302251697736921</v>
      </c>
    </row>
    <row r="157" spans="2:19" ht="25.5">
      <c r="B157" s="463">
        <v>154</v>
      </c>
      <c r="C157" s="464">
        <v>23174</v>
      </c>
      <c r="D157" s="465" t="s">
        <v>10</v>
      </c>
      <c r="E157" s="466">
        <v>38.395135670995671</v>
      </c>
      <c r="F157" s="466">
        <v>41.614975845410626</v>
      </c>
      <c r="G157" s="466">
        <v>0</v>
      </c>
      <c r="H157" s="466">
        <v>1.0990338164251208</v>
      </c>
      <c r="I157" s="466">
        <v>6.5579601072008593</v>
      </c>
      <c r="J157" s="466">
        <v>14.222197864849878</v>
      </c>
      <c r="K157" s="466">
        <f t="shared" si="4"/>
        <v>101.88930330488215</v>
      </c>
      <c r="L157" s="471"/>
      <c r="M157" s="466">
        <v>40.757781025641023</v>
      </c>
      <c r="N157" s="466">
        <v>41.614975845410626</v>
      </c>
      <c r="O157" s="466">
        <v>0</v>
      </c>
      <c r="P157" s="466">
        <v>1.0990338164251208</v>
      </c>
      <c r="Q157" s="466">
        <v>6.9615042987358349</v>
      </c>
      <c r="R157" s="466">
        <v>15.09736106276555</v>
      </c>
      <c r="S157" s="466">
        <f t="shared" si="5"/>
        <v>105.53065604897816</v>
      </c>
    </row>
    <row r="158" spans="2:19" ht="25.5">
      <c r="B158" s="463">
        <v>155</v>
      </c>
      <c r="C158" s="464">
        <v>23180</v>
      </c>
      <c r="D158" s="465" t="s">
        <v>11</v>
      </c>
      <c r="E158" s="466">
        <v>4.4666087878787888</v>
      </c>
      <c r="F158" s="466">
        <v>3.1211231884057971</v>
      </c>
      <c r="G158" s="466">
        <v>0</v>
      </c>
      <c r="H158" s="466">
        <v>8.2427536231884063E-2</v>
      </c>
      <c r="I158" s="466">
        <v>0.43270562628489229</v>
      </c>
      <c r="J158" s="466">
        <v>1.786776610492288</v>
      </c>
      <c r="K158" s="466">
        <f t="shared" si="4"/>
        <v>9.8896417492936486</v>
      </c>
      <c r="L158" s="471"/>
      <c r="M158" s="466">
        <v>4.742250745920745</v>
      </c>
      <c r="N158" s="466">
        <v>3.1211231884057971</v>
      </c>
      <c r="O158" s="466">
        <v>0</v>
      </c>
      <c r="P158" s="466">
        <v>8.2427536231884063E-2</v>
      </c>
      <c r="Q158" s="466">
        <v>0.45940861993157384</v>
      </c>
      <c r="R158" s="466">
        <v>1.8970416072469201</v>
      </c>
      <c r="S158" s="466">
        <f t="shared" si="5"/>
        <v>10.302251697736921</v>
      </c>
    </row>
    <row r="159" spans="2:19">
      <c r="B159" s="463">
        <v>156</v>
      </c>
      <c r="C159" s="464">
        <v>23190</v>
      </c>
      <c r="D159" s="465" t="s">
        <v>12</v>
      </c>
      <c r="E159" s="466">
        <v>26.799652727272729</v>
      </c>
      <c r="F159" s="466">
        <v>31.21123188405797</v>
      </c>
      <c r="G159" s="466">
        <v>0</v>
      </c>
      <c r="H159" s="466">
        <v>0.82427536231884058</v>
      </c>
      <c r="I159" s="466">
        <v>4.3270562628489229</v>
      </c>
      <c r="J159" s="466">
        <v>14.294212883938304</v>
      </c>
      <c r="K159" s="466">
        <f t="shared" si="4"/>
        <v>77.456429120436766</v>
      </c>
      <c r="L159" s="471"/>
      <c r="M159" s="466">
        <v>28.453504475524472</v>
      </c>
      <c r="N159" s="466">
        <v>31.21123188405797</v>
      </c>
      <c r="O159" s="466">
        <v>0</v>
      </c>
      <c r="P159" s="466">
        <v>0.82427536231884058</v>
      </c>
      <c r="Q159" s="466">
        <v>4.594086199315738</v>
      </c>
      <c r="R159" s="466">
        <v>15.17633285797536</v>
      </c>
      <c r="S159" s="466">
        <f t="shared" si="5"/>
        <v>80.259430779192371</v>
      </c>
    </row>
    <row r="160" spans="2:19">
      <c r="B160" s="463">
        <v>157</v>
      </c>
      <c r="C160" s="464">
        <v>23200</v>
      </c>
      <c r="D160" s="465" t="s">
        <v>13</v>
      </c>
      <c r="E160" s="466">
        <v>26.799652727272729</v>
      </c>
      <c r="F160" s="466">
        <v>31.21123188405797</v>
      </c>
      <c r="G160" s="466">
        <v>0</v>
      </c>
      <c r="H160" s="466">
        <v>0.82427536231884058</v>
      </c>
      <c r="I160" s="466">
        <v>4.5774301978845866</v>
      </c>
      <c r="J160" s="466">
        <v>9.9270378170447131</v>
      </c>
      <c r="K160" s="466">
        <f t="shared" si="4"/>
        <v>73.33962798857884</v>
      </c>
      <c r="L160" s="471"/>
      <c r="M160" s="466">
        <v>28.453504475524472</v>
      </c>
      <c r="N160" s="466">
        <v>31.21123188405797</v>
      </c>
      <c r="O160" s="466">
        <v>0</v>
      </c>
      <c r="P160" s="466">
        <v>0.82427536231884058</v>
      </c>
      <c r="Q160" s="466">
        <v>4.8599111319590689</v>
      </c>
      <c r="R160" s="466">
        <v>10.53965205558568</v>
      </c>
      <c r="S160" s="466">
        <f t="shared" si="5"/>
        <v>75.888574909446035</v>
      </c>
    </row>
    <row r="161" spans="2:19">
      <c r="B161" s="463">
        <v>158</v>
      </c>
      <c r="C161" s="464">
        <v>23220</v>
      </c>
      <c r="D161" s="465" t="s">
        <v>14</v>
      </c>
      <c r="E161" s="466">
        <v>6.3991892784992785</v>
      </c>
      <c r="F161" s="466">
        <v>4.1614975845410624</v>
      </c>
      <c r="G161" s="466">
        <v>0</v>
      </c>
      <c r="H161" s="466">
        <v>0.10990338164251208</v>
      </c>
      <c r="I161" s="466">
        <v>0.65579601072008598</v>
      </c>
      <c r="J161" s="466">
        <v>1.7777747331062348</v>
      </c>
      <c r="K161" s="466">
        <f t="shared" si="4"/>
        <v>13.104160988509175</v>
      </c>
      <c r="L161" s="471"/>
      <c r="M161" s="466">
        <v>6.792963504273505</v>
      </c>
      <c r="N161" s="466">
        <v>4.1614975845410624</v>
      </c>
      <c r="O161" s="466">
        <v>0</v>
      </c>
      <c r="P161" s="466">
        <v>0.10990338164251208</v>
      </c>
      <c r="Q161" s="466">
        <v>0.69615042987358355</v>
      </c>
      <c r="R161" s="466">
        <v>1.8871701328456938</v>
      </c>
      <c r="S161" s="466">
        <f t="shared" si="5"/>
        <v>13.647685033176359</v>
      </c>
    </row>
    <row r="162" spans="2:19">
      <c r="B162" s="463">
        <v>159</v>
      </c>
      <c r="C162" s="464">
        <v>23395</v>
      </c>
      <c r="D162" s="465" t="s">
        <v>15</v>
      </c>
      <c r="E162" s="466">
        <v>6.3991892784992785</v>
      </c>
      <c r="F162" s="466">
        <v>4.1614975845410624</v>
      </c>
      <c r="G162" s="466">
        <v>0</v>
      </c>
      <c r="H162" s="466">
        <v>0.10990338164251208</v>
      </c>
      <c r="I162" s="466">
        <v>0.65579601072008598</v>
      </c>
      <c r="J162" s="466">
        <v>1.7777747331062348</v>
      </c>
      <c r="K162" s="466">
        <f t="shared" si="4"/>
        <v>13.104160988509175</v>
      </c>
      <c r="L162" s="471"/>
      <c r="M162" s="466">
        <v>6.792963504273505</v>
      </c>
      <c r="N162" s="466">
        <v>4.1614975845410624</v>
      </c>
      <c r="O162" s="466">
        <v>0</v>
      </c>
      <c r="P162" s="466">
        <v>0.10990338164251208</v>
      </c>
      <c r="Q162" s="466">
        <v>0.69615042987358355</v>
      </c>
      <c r="R162" s="466">
        <v>1.8871701328456938</v>
      </c>
      <c r="S162" s="466">
        <f t="shared" si="5"/>
        <v>13.647685033176359</v>
      </c>
    </row>
    <row r="163" spans="2:19">
      <c r="B163" s="463">
        <v>160</v>
      </c>
      <c r="C163" s="464">
        <v>23405</v>
      </c>
      <c r="D163" s="465" t="s">
        <v>16</v>
      </c>
      <c r="E163" s="466">
        <v>3.500318542568543</v>
      </c>
      <c r="F163" s="466">
        <v>2.6009359903381641</v>
      </c>
      <c r="G163" s="466">
        <v>0</v>
      </c>
      <c r="H163" s="466">
        <v>6.8689613526570048E-2</v>
      </c>
      <c r="I163" s="466">
        <v>0.33909563140362614</v>
      </c>
      <c r="J163" s="466">
        <v>1.4002317189959488</v>
      </c>
      <c r="K163" s="466">
        <f t="shared" si="4"/>
        <v>7.9092714968328517</v>
      </c>
      <c r="L163" s="471"/>
      <c r="M163" s="466">
        <v>3.7168943667443659</v>
      </c>
      <c r="N163" s="466">
        <v>2.6009359903381641</v>
      </c>
      <c r="O163" s="466">
        <v>0</v>
      </c>
      <c r="P163" s="466">
        <v>6.8689613526570048E-2</v>
      </c>
      <c r="Q163" s="466">
        <v>0.36007655498316149</v>
      </c>
      <c r="R163" s="466">
        <v>1.4868685021603021</v>
      </c>
      <c r="S163" s="466">
        <f t="shared" si="5"/>
        <v>8.2334650277525636</v>
      </c>
    </row>
    <row r="164" spans="2:19">
      <c r="B164" s="463">
        <v>161</v>
      </c>
      <c r="C164" s="464">
        <v>23410</v>
      </c>
      <c r="D164" s="465" t="s">
        <v>17</v>
      </c>
      <c r="E164" s="466">
        <v>4.9497539105339108</v>
      </c>
      <c r="F164" s="466">
        <v>3.3812167874396133</v>
      </c>
      <c r="G164" s="466">
        <v>0</v>
      </c>
      <c r="H164" s="466">
        <v>8.9296497584541071E-2</v>
      </c>
      <c r="I164" s="466">
        <v>0.47951062372552533</v>
      </c>
      <c r="J164" s="466">
        <v>1.9800490562404578</v>
      </c>
      <c r="K164" s="466">
        <f t="shared" si="4"/>
        <v>10.879826875524049</v>
      </c>
      <c r="L164" s="471"/>
      <c r="M164" s="466">
        <v>5.2549289355089357</v>
      </c>
      <c r="N164" s="466">
        <v>3.3812167874396133</v>
      </c>
      <c r="O164" s="466">
        <v>0</v>
      </c>
      <c r="P164" s="466">
        <v>8.9296497584541071E-2</v>
      </c>
      <c r="Q164" s="466">
        <v>0.50907465240577998</v>
      </c>
      <c r="R164" s="466">
        <v>2.102128159790229</v>
      </c>
      <c r="S164" s="466">
        <f t="shared" si="5"/>
        <v>11.336645032729098</v>
      </c>
    </row>
    <row r="165" spans="2:19">
      <c r="B165" s="463">
        <v>162</v>
      </c>
      <c r="C165" s="464">
        <v>23415</v>
      </c>
      <c r="D165" s="465" t="s">
        <v>18</v>
      </c>
      <c r="E165" s="466">
        <v>3.500318542568543</v>
      </c>
      <c r="F165" s="466">
        <v>2.6009359903381641</v>
      </c>
      <c r="G165" s="466">
        <v>0</v>
      </c>
      <c r="H165" s="466">
        <v>6.8689613526570048E-2</v>
      </c>
      <c r="I165" s="466">
        <v>0.44827913848112355</v>
      </c>
      <c r="J165" s="466">
        <v>1.5455296450835547</v>
      </c>
      <c r="K165" s="466">
        <f t="shared" si="4"/>
        <v>8.1637529299979548</v>
      </c>
      <c r="L165" s="471"/>
      <c r="M165" s="466">
        <v>3.7168943667443659</v>
      </c>
      <c r="N165" s="466">
        <v>2.6009359903381641</v>
      </c>
      <c r="O165" s="466">
        <v>0</v>
      </c>
      <c r="P165" s="466">
        <v>6.8689613526570048E-2</v>
      </c>
      <c r="Q165" s="466">
        <v>0.47601559237715518</v>
      </c>
      <c r="R165" s="466">
        <v>1.6411564723569709</v>
      </c>
      <c r="S165" s="466">
        <f t="shared" si="5"/>
        <v>8.5036920353432244</v>
      </c>
    </row>
    <row r="166" spans="2:19">
      <c r="B166" s="463">
        <v>163</v>
      </c>
      <c r="C166" s="464">
        <v>23430</v>
      </c>
      <c r="D166" s="465" t="s">
        <v>19</v>
      </c>
      <c r="E166" s="466">
        <v>4.4666087878787888</v>
      </c>
      <c r="F166" s="466">
        <v>3.1211231884057971</v>
      </c>
      <c r="G166" s="466">
        <v>0</v>
      </c>
      <c r="H166" s="466">
        <v>8.2427536231884063E-2</v>
      </c>
      <c r="I166" s="466">
        <v>0.43270562628489229</v>
      </c>
      <c r="J166" s="466">
        <v>1.786776610492288</v>
      </c>
      <c r="K166" s="466">
        <f t="shared" si="4"/>
        <v>9.8896417492936486</v>
      </c>
      <c r="L166" s="471"/>
      <c r="M166" s="466">
        <v>4.742250745920745</v>
      </c>
      <c r="N166" s="466">
        <v>3.1211231884057971</v>
      </c>
      <c r="O166" s="466">
        <v>0</v>
      </c>
      <c r="P166" s="466">
        <v>8.2427536231884063E-2</v>
      </c>
      <c r="Q166" s="466">
        <v>0.45940861993157384</v>
      </c>
      <c r="R166" s="466">
        <v>1.8970416072469201</v>
      </c>
      <c r="S166" s="466">
        <f t="shared" si="5"/>
        <v>10.302251697736921</v>
      </c>
    </row>
    <row r="167" spans="2:19">
      <c r="B167" s="463">
        <v>164</v>
      </c>
      <c r="C167" s="464">
        <v>23440</v>
      </c>
      <c r="D167" s="465" t="s">
        <v>20</v>
      </c>
      <c r="E167" s="466">
        <v>5.4328990331890346</v>
      </c>
      <c r="F167" s="466">
        <v>3.64131038647343</v>
      </c>
      <c r="G167" s="466">
        <v>0</v>
      </c>
      <c r="H167" s="466">
        <v>9.6165458937198078E-2</v>
      </c>
      <c r="I167" s="466">
        <v>0.52631562116615849</v>
      </c>
      <c r="J167" s="466">
        <v>2.1733215019886276</v>
      </c>
      <c r="K167" s="466">
        <f t="shared" si="4"/>
        <v>11.87001200175445</v>
      </c>
      <c r="L167" s="471"/>
      <c r="M167" s="466">
        <v>5.7676071250971255</v>
      </c>
      <c r="N167" s="466">
        <v>3.64131038647343</v>
      </c>
      <c r="O167" s="466">
        <v>0</v>
      </c>
      <c r="P167" s="466">
        <v>9.6165458937198078E-2</v>
      </c>
      <c r="Q167" s="466">
        <v>0.55874068487998607</v>
      </c>
      <c r="R167" s="466">
        <v>2.3072147123335376</v>
      </c>
      <c r="S167" s="466">
        <f t="shared" si="5"/>
        <v>12.371038367721278</v>
      </c>
    </row>
    <row r="168" spans="2:19">
      <c r="B168" s="463">
        <v>165</v>
      </c>
      <c r="C168" s="464">
        <v>23450</v>
      </c>
      <c r="D168" s="465" t="s">
        <v>21</v>
      </c>
      <c r="E168" s="466">
        <v>5.4328990331890346</v>
      </c>
      <c r="F168" s="466">
        <v>3.64131038647343</v>
      </c>
      <c r="G168" s="466">
        <v>0</v>
      </c>
      <c r="H168" s="466">
        <v>9.6165458937198078E-2</v>
      </c>
      <c r="I168" s="466">
        <v>0.55676951525427243</v>
      </c>
      <c r="J168" s="466">
        <v>1.5093272301184122</v>
      </c>
      <c r="K168" s="466">
        <f t="shared" si="4"/>
        <v>11.236471623972347</v>
      </c>
      <c r="L168" s="471"/>
      <c r="M168" s="466">
        <v>5.7676071250971255</v>
      </c>
      <c r="N168" s="466">
        <v>3.64131038647343</v>
      </c>
      <c r="O168" s="466">
        <v>0</v>
      </c>
      <c r="P168" s="466">
        <v>9.6165458937198078E-2</v>
      </c>
      <c r="Q168" s="466">
        <v>0.59107077153474519</v>
      </c>
      <c r="R168" s="466">
        <v>1.6023133198969519</v>
      </c>
      <c r="S168" s="466">
        <f t="shared" si="5"/>
        <v>11.698467061939452</v>
      </c>
    </row>
    <row r="169" spans="2:19" ht="25.5">
      <c r="B169" s="463">
        <v>166</v>
      </c>
      <c r="C169" s="464">
        <v>23465</v>
      </c>
      <c r="D169" s="465" t="s">
        <v>22</v>
      </c>
      <c r="E169" s="466">
        <v>5.4328990331890346</v>
      </c>
      <c r="F169" s="466">
        <v>3.64131038647343</v>
      </c>
      <c r="G169" s="466">
        <v>0</v>
      </c>
      <c r="H169" s="466">
        <v>9.6165458937198078E-2</v>
      </c>
      <c r="I169" s="466">
        <v>0.55676951525427243</v>
      </c>
      <c r="J169" s="466">
        <v>1.5093272301184122</v>
      </c>
      <c r="K169" s="466">
        <f t="shared" si="4"/>
        <v>11.236471623972347</v>
      </c>
      <c r="L169" s="471"/>
      <c r="M169" s="466">
        <v>5.7676071250971255</v>
      </c>
      <c r="N169" s="466">
        <v>3.64131038647343</v>
      </c>
      <c r="O169" s="466">
        <v>0</v>
      </c>
      <c r="P169" s="466">
        <v>9.6165458937198078E-2</v>
      </c>
      <c r="Q169" s="466">
        <v>0.59107077153474519</v>
      </c>
      <c r="R169" s="466">
        <v>1.6023133198969519</v>
      </c>
      <c r="S169" s="466">
        <f t="shared" si="5"/>
        <v>11.698467061939452</v>
      </c>
    </row>
    <row r="170" spans="2:19">
      <c r="B170" s="463">
        <v>167</v>
      </c>
      <c r="C170" s="464">
        <v>23470</v>
      </c>
      <c r="D170" s="465" t="s">
        <v>23</v>
      </c>
      <c r="E170" s="466">
        <v>6.3991892784992785</v>
      </c>
      <c r="F170" s="466">
        <v>4.1614975845410624</v>
      </c>
      <c r="G170" s="466">
        <v>0</v>
      </c>
      <c r="H170" s="466">
        <v>0.10990338164251208</v>
      </c>
      <c r="I170" s="466">
        <v>0.65579601072008598</v>
      </c>
      <c r="J170" s="466">
        <v>1.7777747331062348</v>
      </c>
      <c r="K170" s="466">
        <f t="shared" si="4"/>
        <v>13.104160988509175</v>
      </c>
      <c r="L170" s="471"/>
      <c r="M170" s="466">
        <v>6.792963504273505</v>
      </c>
      <c r="N170" s="466">
        <v>4.1614975845410624</v>
      </c>
      <c r="O170" s="466">
        <v>0</v>
      </c>
      <c r="P170" s="466">
        <v>0.10990338164251208</v>
      </c>
      <c r="Q170" s="466">
        <v>0.69615042987358355</v>
      </c>
      <c r="R170" s="466">
        <v>1.8871701328456938</v>
      </c>
      <c r="S170" s="466">
        <f t="shared" si="5"/>
        <v>13.647685033176359</v>
      </c>
    </row>
    <row r="171" spans="2:19">
      <c r="B171" s="463">
        <v>168</v>
      </c>
      <c r="C171" s="464">
        <v>23480</v>
      </c>
      <c r="D171" s="465" t="s">
        <v>24</v>
      </c>
      <c r="E171" s="466">
        <v>21.001911255411258</v>
      </c>
      <c r="F171" s="466">
        <v>26.00935990338164</v>
      </c>
      <c r="G171" s="466">
        <v>0</v>
      </c>
      <c r="H171" s="466">
        <v>0.68689613526570048</v>
      </c>
      <c r="I171" s="466">
        <v>3.3909563140362611</v>
      </c>
      <c r="J171" s="466">
        <v>11.20185375196759</v>
      </c>
      <c r="K171" s="466">
        <f t="shared" si="4"/>
        <v>62.290977360062442</v>
      </c>
      <c r="L171" s="471"/>
      <c r="M171" s="466">
        <v>22.301366200466195</v>
      </c>
      <c r="N171" s="466">
        <v>26.00935990338164</v>
      </c>
      <c r="O171" s="466">
        <v>0</v>
      </c>
      <c r="P171" s="466">
        <v>0.68689613526570048</v>
      </c>
      <c r="Q171" s="466">
        <v>3.6007655498316149</v>
      </c>
      <c r="R171" s="466">
        <v>11.894948017282417</v>
      </c>
      <c r="S171" s="466">
        <f t="shared" si="5"/>
        <v>64.493335806227563</v>
      </c>
    </row>
    <row r="172" spans="2:19" ht="25.5">
      <c r="B172" s="463">
        <v>169</v>
      </c>
      <c r="C172" s="464">
        <v>23515</v>
      </c>
      <c r="D172" s="465" t="s">
        <v>25</v>
      </c>
      <c r="E172" s="466">
        <v>3.500318542568543</v>
      </c>
      <c r="F172" s="466">
        <v>2.6009359903381641</v>
      </c>
      <c r="G172" s="466">
        <v>0</v>
      </c>
      <c r="H172" s="466">
        <v>6.8689613526570048E-2</v>
      </c>
      <c r="I172" s="466">
        <v>0.33909563140362614</v>
      </c>
      <c r="J172" s="466">
        <v>1.4002317189959488</v>
      </c>
      <c r="K172" s="466">
        <f t="shared" si="4"/>
        <v>7.9092714968328517</v>
      </c>
      <c r="L172" s="471"/>
      <c r="M172" s="466">
        <v>3.7168943667443659</v>
      </c>
      <c r="N172" s="466">
        <v>2.6009359903381641</v>
      </c>
      <c r="O172" s="466">
        <v>0</v>
      </c>
      <c r="P172" s="466">
        <v>6.8689613526570048E-2</v>
      </c>
      <c r="Q172" s="466">
        <v>0.36007655498316149</v>
      </c>
      <c r="R172" s="466">
        <v>1.4868685021603021</v>
      </c>
      <c r="S172" s="466">
        <f t="shared" si="5"/>
        <v>8.2334650277525636</v>
      </c>
    </row>
    <row r="173" spans="2:19">
      <c r="B173" s="463">
        <v>170</v>
      </c>
      <c r="C173" s="464">
        <v>23585</v>
      </c>
      <c r="D173" s="465" t="s">
        <v>27</v>
      </c>
      <c r="E173" s="466">
        <v>4.4666087878787888</v>
      </c>
      <c r="F173" s="466">
        <v>3.1211231884057971</v>
      </c>
      <c r="G173" s="466">
        <v>0</v>
      </c>
      <c r="H173" s="466">
        <v>8.2427536231884063E-2</v>
      </c>
      <c r="I173" s="466">
        <v>0.43270562628489229</v>
      </c>
      <c r="J173" s="466">
        <v>1.786776610492288</v>
      </c>
      <c r="K173" s="466">
        <f t="shared" si="4"/>
        <v>9.8896417492936486</v>
      </c>
      <c r="L173" s="471"/>
      <c r="M173" s="466">
        <v>4.742250745920745</v>
      </c>
      <c r="N173" s="466">
        <v>3.1211231884057971</v>
      </c>
      <c r="O173" s="466">
        <v>0</v>
      </c>
      <c r="P173" s="466">
        <v>8.2427536231884063E-2</v>
      </c>
      <c r="Q173" s="466">
        <v>0.45940861993157384</v>
      </c>
      <c r="R173" s="466">
        <v>1.8970416072469201</v>
      </c>
      <c r="S173" s="466">
        <f t="shared" si="5"/>
        <v>10.302251697736921</v>
      </c>
    </row>
    <row r="174" spans="2:19">
      <c r="B174" s="463">
        <v>171</v>
      </c>
      <c r="C174" s="464">
        <v>23615</v>
      </c>
      <c r="D174" s="465" t="s">
        <v>796</v>
      </c>
      <c r="E174" s="466">
        <v>4.4666087878787888</v>
      </c>
      <c r="F174" s="466">
        <v>3.1211231884057971</v>
      </c>
      <c r="G174" s="466">
        <v>0</v>
      </c>
      <c r="H174" s="466">
        <v>8.2427536231884063E-2</v>
      </c>
      <c r="I174" s="466">
        <v>0.43270562628489229</v>
      </c>
      <c r="J174" s="466">
        <v>1.786776610492288</v>
      </c>
      <c r="K174" s="466">
        <f t="shared" si="4"/>
        <v>9.8896417492936486</v>
      </c>
      <c r="L174" s="471"/>
      <c r="M174" s="466">
        <v>4.742250745920745</v>
      </c>
      <c r="N174" s="466">
        <v>3.1211231884057971</v>
      </c>
      <c r="O174" s="466">
        <v>0</v>
      </c>
      <c r="P174" s="466">
        <v>8.2427536231884063E-2</v>
      </c>
      <c r="Q174" s="466">
        <v>0.45940861993157384</v>
      </c>
      <c r="R174" s="466">
        <v>1.8970416072469201</v>
      </c>
      <c r="S174" s="466">
        <f t="shared" si="5"/>
        <v>10.302251697736921</v>
      </c>
    </row>
    <row r="175" spans="2:19" ht="25.5">
      <c r="B175" s="463">
        <v>172</v>
      </c>
      <c r="C175" s="464">
        <v>23660</v>
      </c>
      <c r="D175" s="465" t="s">
        <v>797</v>
      </c>
      <c r="E175" s="466">
        <v>4.4666087878787888</v>
      </c>
      <c r="F175" s="466">
        <v>3.1211231884057971</v>
      </c>
      <c r="G175" s="466">
        <v>0</v>
      </c>
      <c r="H175" s="466">
        <v>8.2427536231884063E-2</v>
      </c>
      <c r="I175" s="466">
        <v>0.43270562628489229</v>
      </c>
      <c r="J175" s="466">
        <v>1.786776610492288</v>
      </c>
      <c r="K175" s="466">
        <f t="shared" si="4"/>
        <v>9.8896417492936486</v>
      </c>
      <c r="L175" s="471"/>
      <c r="M175" s="466">
        <v>4.742250745920745</v>
      </c>
      <c r="N175" s="466">
        <v>3.1211231884057971</v>
      </c>
      <c r="O175" s="466">
        <v>0</v>
      </c>
      <c r="P175" s="466">
        <v>8.2427536231884063E-2</v>
      </c>
      <c r="Q175" s="466">
        <v>0.45940861993157384</v>
      </c>
      <c r="R175" s="466">
        <v>1.8970416072469201</v>
      </c>
      <c r="S175" s="466">
        <f t="shared" si="5"/>
        <v>10.302251697736921</v>
      </c>
    </row>
    <row r="176" spans="2:19">
      <c r="B176" s="463">
        <v>173</v>
      </c>
      <c r="C176" s="464">
        <v>23800</v>
      </c>
      <c r="D176" s="465" t="s">
        <v>798</v>
      </c>
      <c r="E176" s="466">
        <v>5.4328990331890346</v>
      </c>
      <c r="F176" s="466">
        <v>3.64131038647343</v>
      </c>
      <c r="G176" s="466">
        <v>0</v>
      </c>
      <c r="H176" s="466">
        <v>9.6165458937198078E-2</v>
      </c>
      <c r="I176" s="466">
        <v>0.55676951525427243</v>
      </c>
      <c r="J176" s="466">
        <v>1.5093272301184122</v>
      </c>
      <c r="K176" s="466">
        <f t="shared" si="4"/>
        <v>11.236471623972347</v>
      </c>
      <c r="L176" s="471"/>
      <c r="M176" s="466">
        <v>5.7676071250971255</v>
      </c>
      <c r="N176" s="466">
        <v>3.64131038647343</v>
      </c>
      <c r="O176" s="466">
        <v>0</v>
      </c>
      <c r="P176" s="466">
        <v>9.6165458937198078E-2</v>
      </c>
      <c r="Q176" s="466">
        <v>0.59107077153474519</v>
      </c>
      <c r="R176" s="466">
        <v>1.6023133198969519</v>
      </c>
      <c r="S176" s="466">
        <f t="shared" si="5"/>
        <v>11.698467061939452</v>
      </c>
    </row>
    <row r="177" spans="2:19">
      <c r="B177" s="463">
        <v>174</v>
      </c>
      <c r="C177" s="464">
        <v>23900</v>
      </c>
      <c r="D177" s="465" t="s">
        <v>799</v>
      </c>
      <c r="E177" s="466">
        <v>7.3654795238095234</v>
      </c>
      <c r="F177" s="466">
        <v>4.6816847826086949</v>
      </c>
      <c r="G177" s="466">
        <v>0</v>
      </c>
      <c r="H177" s="466">
        <v>0.12364130434782611</v>
      </c>
      <c r="I177" s="466">
        <v>0.83476836817570033</v>
      </c>
      <c r="J177" s="466">
        <v>4.2150232254037663</v>
      </c>
      <c r="K177" s="466">
        <f t="shared" si="4"/>
        <v>17.220597204345509</v>
      </c>
      <c r="L177" s="471"/>
      <c r="M177" s="466">
        <v>7.8183198834498828</v>
      </c>
      <c r="N177" s="466">
        <v>4.6816847826086949</v>
      </c>
      <c r="O177" s="466">
        <v>0</v>
      </c>
      <c r="P177" s="466">
        <v>0.12364130434782611</v>
      </c>
      <c r="Q177" s="466">
        <v>0.88609113770334746</v>
      </c>
      <c r="R177" s="466">
        <v>4.4741689642676343</v>
      </c>
      <c r="S177" s="466">
        <f t="shared" si="5"/>
        <v>17.983906072377387</v>
      </c>
    </row>
    <row r="178" spans="2:19">
      <c r="B178" s="463">
        <v>175</v>
      </c>
      <c r="C178" s="464">
        <v>23920</v>
      </c>
      <c r="D178" s="465" t="s">
        <v>800</v>
      </c>
      <c r="E178" s="466">
        <v>6.3991892784992785</v>
      </c>
      <c r="F178" s="466">
        <v>4.1614975845410624</v>
      </c>
      <c r="G178" s="466">
        <v>0</v>
      </c>
      <c r="H178" s="466">
        <v>0.10990338164251208</v>
      </c>
      <c r="I178" s="466">
        <v>0.65579601072008598</v>
      </c>
      <c r="J178" s="466">
        <v>1.7777747331062348</v>
      </c>
      <c r="K178" s="466">
        <f t="shared" si="4"/>
        <v>13.104160988509175</v>
      </c>
      <c r="L178" s="471"/>
      <c r="M178" s="466">
        <v>6.792963504273505</v>
      </c>
      <c r="N178" s="466">
        <v>4.1614975845410624</v>
      </c>
      <c r="O178" s="466">
        <v>0</v>
      </c>
      <c r="P178" s="466">
        <v>0.10990338164251208</v>
      </c>
      <c r="Q178" s="466">
        <v>0.69615042987358355</v>
      </c>
      <c r="R178" s="466">
        <v>1.8871701328456938</v>
      </c>
      <c r="S178" s="466">
        <f t="shared" si="5"/>
        <v>13.647685033176359</v>
      </c>
    </row>
    <row r="179" spans="2:19">
      <c r="B179" s="463">
        <v>176</v>
      </c>
      <c r="C179" s="464">
        <v>24075</v>
      </c>
      <c r="D179" s="465" t="s">
        <v>801</v>
      </c>
      <c r="E179" s="466">
        <v>21.001911255411258</v>
      </c>
      <c r="F179" s="466">
        <v>26.00935990338164</v>
      </c>
      <c r="G179" s="466">
        <v>0</v>
      </c>
      <c r="H179" s="466">
        <v>0.68689613526570048</v>
      </c>
      <c r="I179" s="466">
        <v>4.4827913848112351</v>
      </c>
      <c r="J179" s="466">
        <v>12.364237160668438</v>
      </c>
      <c r="K179" s="466">
        <f t="shared" si="4"/>
        <v>64.545195839538266</v>
      </c>
      <c r="L179" s="471"/>
      <c r="M179" s="466">
        <v>22.301366200466195</v>
      </c>
      <c r="N179" s="466">
        <v>26.00935990338164</v>
      </c>
      <c r="O179" s="466">
        <v>0</v>
      </c>
      <c r="P179" s="466">
        <v>0.68689613526570048</v>
      </c>
      <c r="Q179" s="466">
        <v>4.7601559237715518</v>
      </c>
      <c r="R179" s="466">
        <v>13.129251778855767</v>
      </c>
      <c r="S179" s="466">
        <f t="shared" si="5"/>
        <v>66.887029941740849</v>
      </c>
    </row>
    <row r="180" spans="2:19" ht="25.5">
      <c r="B180" s="463">
        <v>177</v>
      </c>
      <c r="C180" s="464">
        <v>24077</v>
      </c>
      <c r="D180" s="465" t="s">
        <v>802</v>
      </c>
      <c r="E180" s="466">
        <v>6.3991892784992785</v>
      </c>
      <c r="F180" s="466">
        <v>4.1614975845410624</v>
      </c>
      <c r="G180" s="466">
        <v>0</v>
      </c>
      <c r="H180" s="466">
        <v>0.10990338164251208</v>
      </c>
      <c r="I180" s="466">
        <v>0.72525363411741717</v>
      </c>
      <c r="J180" s="466">
        <v>3.6620468966667596</v>
      </c>
      <c r="K180" s="466">
        <f t="shared" si="4"/>
        <v>15.05789077546703</v>
      </c>
      <c r="L180" s="471"/>
      <c r="M180" s="466">
        <v>6.792963504273505</v>
      </c>
      <c r="N180" s="466">
        <v>4.1614975845410624</v>
      </c>
      <c r="O180" s="466">
        <v>0</v>
      </c>
      <c r="P180" s="466">
        <v>0.10990338164251208</v>
      </c>
      <c r="Q180" s="466">
        <v>0.76988212935884948</v>
      </c>
      <c r="R180" s="466">
        <v>3.8873910174179493</v>
      </c>
      <c r="S180" s="466">
        <f t="shared" si="5"/>
        <v>15.721637617233879</v>
      </c>
    </row>
    <row r="181" spans="2:19">
      <c r="B181" s="463">
        <v>178</v>
      </c>
      <c r="C181" s="464">
        <v>24105</v>
      </c>
      <c r="D181" s="465" t="s">
        <v>803</v>
      </c>
      <c r="E181" s="466">
        <v>12.132730822510824</v>
      </c>
      <c r="F181" s="466">
        <v>20.807487922705313</v>
      </c>
      <c r="G181" s="466">
        <v>0</v>
      </c>
      <c r="H181" s="466">
        <v>0.54951690821256038</v>
      </c>
      <c r="I181" s="466">
        <v>2.5896929352737725</v>
      </c>
      <c r="J181" s="466">
        <v>7.1427766488359143</v>
      </c>
      <c r="K181" s="466">
        <f t="shared" si="4"/>
        <v>43.222205237538383</v>
      </c>
      <c r="L181" s="471"/>
      <c r="M181" s="466">
        <v>12.841524428904428</v>
      </c>
      <c r="N181" s="466">
        <v>20.807487922705313</v>
      </c>
      <c r="O181" s="466">
        <v>0</v>
      </c>
      <c r="P181" s="466">
        <v>0.54951690821256038</v>
      </c>
      <c r="Q181" s="466">
        <v>2.7409826837975819</v>
      </c>
      <c r="R181" s="466">
        <v>7.5600573496653674</v>
      </c>
      <c r="S181" s="466">
        <f t="shared" si="5"/>
        <v>44.499569293285248</v>
      </c>
    </row>
    <row r="182" spans="2:19">
      <c r="B182" s="463">
        <v>179</v>
      </c>
      <c r="C182" s="464">
        <v>24110</v>
      </c>
      <c r="D182" s="465" t="s">
        <v>804</v>
      </c>
      <c r="E182" s="466">
        <v>26.799652727272729</v>
      </c>
      <c r="F182" s="466">
        <v>31.21123188405797</v>
      </c>
      <c r="G182" s="466">
        <v>0</v>
      </c>
      <c r="H182" s="466">
        <v>0.82427536231884058</v>
      </c>
      <c r="I182" s="466">
        <v>4.3270562628489229</v>
      </c>
      <c r="J182" s="466">
        <v>14.294212883938304</v>
      </c>
      <c r="K182" s="466">
        <f t="shared" si="4"/>
        <v>77.456429120436766</v>
      </c>
      <c r="L182" s="471"/>
      <c r="M182" s="466">
        <v>28.453504475524472</v>
      </c>
      <c r="N182" s="466">
        <v>31.21123188405797</v>
      </c>
      <c r="O182" s="466">
        <v>0</v>
      </c>
      <c r="P182" s="466">
        <v>0.82427536231884058</v>
      </c>
      <c r="Q182" s="466">
        <v>4.594086199315738</v>
      </c>
      <c r="R182" s="466">
        <v>15.17633285797536</v>
      </c>
      <c r="S182" s="466">
        <f t="shared" si="5"/>
        <v>80.259430779192371</v>
      </c>
    </row>
    <row r="183" spans="2:19">
      <c r="B183" s="463">
        <v>180</v>
      </c>
      <c r="C183" s="464">
        <v>24130</v>
      </c>
      <c r="D183" s="465" t="s">
        <v>805</v>
      </c>
      <c r="E183" s="466">
        <v>32.5973941991342</v>
      </c>
      <c r="F183" s="466">
        <v>36.413103864734296</v>
      </c>
      <c r="G183" s="466">
        <v>0</v>
      </c>
      <c r="H183" s="466">
        <v>0.96165458937198067</v>
      </c>
      <c r="I183" s="466">
        <v>5.2631562116615846</v>
      </c>
      <c r="J183" s="466">
        <v>17.386572015909021</v>
      </c>
      <c r="K183" s="466">
        <f t="shared" si="4"/>
        <v>92.621880880811077</v>
      </c>
      <c r="L183" s="471"/>
      <c r="M183" s="466">
        <v>34.605642750582746</v>
      </c>
      <c r="N183" s="466">
        <v>36.413103864734296</v>
      </c>
      <c r="O183" s="466">
        <v>0</v>
      </c>
      <c r="P183" s="466">
        <v>0.96165458937198067</v>
      </c>
      <c r="Q183" s="466">
        <v>5.5874068487998603</v>
      </c>
      <c r="R183" s="466">
        <v>18.457717698668301</v>
      </c>
      <c r="S183" s="466">
        <f t="shared" si="5"/>
        <v>96.025525752157179</v>
      </c>
    </row>
    <row r="184" spans="2:19">
      <c r="B184" s="463">
        <v>181</v>
      </c>
      <c r="C184" s="464">
        <v>24134</v>
      </c>
      <c r="D184" s="465" t="s">
        <v>806</v>
      </c>
      <c r="E184" s="466">
        <v>6.3991892784992785</v>
      </c>
      <c r="F184" s="466">
        <v>4.1614975845410624</v>
      </c>
      <c r="G184" s="466">
        <v>0</v>
      </c>
      <c r="H184" s="466">
        <v>0.10990338164251208</v>
      </c>
      <c r="I184" s="466">
        <v>0.65579601072008598</v>
      </c>
      <c r="J184" s="466">
        <v>1.7777747331062348</v>
      </c>
      <c r="K184" s="466">
        <f t="shared" si="4"/>
        <v>13.104160988509175</v>
      </c>
      <c r="L184" s="471"/>
      <c r="M184" s="466">
        <v>6.792963504273505</v>
      </c>
      <c r="N184" s="466">
        <v>4.1614975845410624</v>
      </c>
      <c r="O184" s="466">
        <v>0</v>
      </c>
      <c r="P184" s="466">
        <v>0.10990338164251208</v>
      </c>
      <c r="Q184" s="466">
        <v>0.69615042987358355</v>
      </c>
      <c r="R184" s="466">
        <v>1.8871701328456938</v>
      </c>
      <c r="S184" s="466">
        <f t="shared" si="5"/>
        <v>13.647685033176359</v>
      </c>
    </row>
    <row r="185" spans="2:19">
      <c r="B185" s="463">
        <v>182</v>
      </c>
      <c r="C185" s="464">
        <v>24140</v>
      </c>
      <c r="D185" s="465" t="s">
        <v>807</v>
      </c>
      <c r="E185" s="466">
        <v>26.799652727272729</v>
      </c>
      <c r="F185" s="466">
        <v>31.21123188405797</v>
      </c>
      <c r="G185" s="466">
        <v>0</v>
      </c>
      <c r="H185" s="466">
        <v>0.82427536231884058</v>
      </c>
      <c r="I185" s="466">
        <v>4.3270562628489229</v>
      </c>
      <c r="J185" s="466">
        <v>14.294212883938304</v>
      </c>
      <c r="K185" s="466">
        <f t="shared" si="4"/>
        <v>77.456429120436766</v>
      </c>
      <c r="L185" s="471"/>
      <c r="M185" s="466">
        <v>28.453504475524472</v>
      </c>
      <c r="N185" s="466">
        <v>31.21123188405797</v>
      </c>
      <c r="O185" s="466">
        <v>0</v>
      </c>
      <c r="P185" s="466">
        <v>0.82427536231884058</v>
      </c>
      <c r="Q185" s="466">
        <v>4.594086199315738</v>
      </c>
      <c r="R185" s="466">
        <v>15.17633285797536</v>
      </c>
      <c r="S185" s="466">
        <f t="shared" si="5"/>
        <v>80.259430779192371</v>
      </c>
    </row>
    <row r="186" spans="2:19">
      <c r="B186" s="463">
        <v>183</v>
      </c>
      <c r="C186" s="464">
        <v>24149</v>
      </c>
      <c r="D186" s="465" t="s">
        <v>808</v>
      </c>
      <c r="E186" s="466">
        <v>6.3991892784992785</v>
      </c>
      <c r="F186" s="466">
        <v>4.1614975845410624</v>
      </c>
      <c r="G186" s="466">
        <v>0</v>
      </c>
      <c r="H186" s="466">
        <v>0.10990338164251208</v>
      </c>
      <c r="I186" s="466">
        <v>0.65579601072008598</v>
      </c>
      <c r="J186" s="466">
        <v>1.7777747331062348</v>
      </c>
      <c r="K186" s="466">
        <f t="shared" si="4"/>
        <v>13.104160988509175</v>
      </c>
      <c r="L186" s="471"/>
      <c r="M186" s="466">
        <v>6.792963504273505</v>
      </c>
      <c r="N186" s="466">
        <v>4.1614975845410624</v>
      </c>
      <c r="O186" s="466">
        <v>0</v>
      </c>
      <c r="P186" s="466">
        <v>0.10990338164251208</v>
      </c>
      <c r="Q186" s="466">
        <v>0.69615042987358355</v>
      </c>
      <c r="R186" s="466">
        <v>1.8871701328456938</v>
      </c>
      <c r="S186" s="466">
        <f t="shared" si="5"/>
        <v>13.647685033176359</v>
      </c>
    </row>
    <row r="187" spans="2:19">
      <c r="B187" s="463">
        <v>184</v>
      </c>
      <c r="C187" s="464">
        <v>24150</v>
      </c>
      <c r="D187" s="465" t="s">
        <v>809</v>
      </c>
      <c r="E187" s="466">
        <v>6.3991892784992785</v>
      </c>
      <c r="F187" s="466">
        <v>4.1614975845410624</v>
      </c>
      <c r="G187" s="466">
        <v>0</v>
      </c>
      <c r="H187" s="466">
        <v>0.10990338164251208</v>
      </c>
      <c r="I187" s="466">
        <v>0.65579601072008598</v>
      </c>
      <c r="J187" s="466">
        <v>1.7777747331062348</v>
      </c>
      <c r="K187" s="466">
        <f t="shared" si="4"/>
        <v>13.104160988509175</v>
      </c>
      <c r="L187" s="471"/>
      <c r="M187" s="466">
        <v>6.792963504273505</v>
      </c>
      <c r="N187" s="466">
        <v>4.1614975845410624</v>
      </c>
      <c r="O187" s="466">
        <v>0</v>
      </c>
      <c r="P187" s="466">
        <v>0.10990338164251208</v>
      </c>
      <c r="Q187" s="466">
        <v>0.69615042987358355</v>
      </c>
      <c r="R187" s="466">
        <v>1.8871701328456938</v>
      </c>
      <c r="S187" s="466">
        <f t="shared" si="5"/>
        <v>13.647685033176359</v>
      </c>
    </row>
    <row r="188" spans="2:19">
      <c r="B188" s="463">
        <v>185</v>
      </c>
      <c r="C188" s="464">
        <v>24155</v>
      </c>
      <c r="D188" s="465" t="s">
        <v>810</v>
      </c>
      <c r="E188" s="466">
        <v>4.9497539105339108</v>
      </c>
      <c r="F188" s="466">
        <v>3.3812167874396133</v>
      </c>
      <c r="G188" s="466">
        <v>0</v>
      </c>
      <c r="H188" s="466">
        <v>8.9296497584541071E-2</v>
      </c>
      <c r="I188" s="466">
        <v>0.50725626752136554</v>
      </c>
      <c r="J188" s="466">
        <v>1.3751034786245004</v>
      </c>
      <c r="K188" s="466">
        <f t="shared" si="4"/>
        <v>10.302626941703931</v>
      </c>
      <c r="L188" s="471"/>
      <c r="M188" s="466">
        <v>5.2549289355089357</v>
      </c>
      <c r="N188" s="466">
        <v>3.3812167874396133</v>
      </c>
      <c r="O188" s="466">
        <v>0</v>
      </c>
      <c r="P188" s="466">
        <v>8.9296497584541071E-2</v>
      </c>
      <c r="Q188" s="466">
        <v>0.53853094236532617</v>
      </c>
      <c r="R188" s="466">
        <v>1.4598849134225811</v>
      </c>
      <c r="S188" s="466">
        <f t="shared" si="5"/>
        <v>10.723858076320997</v>
      </c>
    </row>
    <row r="189" spans="2:19">
      <c r="B189" s="463">
        <v>186</v>
      </c>
      <c r="C189" s="464">
        <v>24200</v>
      </c>
      <c r="D189" s="465" t="s">
        <v>811</v>
      </c>
      <c r="E189" s="466">
        <v>3.500318542568543</v>
      </c>
      <c r="F189" s="466">
        <v>2.6009359903381641</v>
      </c>
      <c r="G189" s="466">
        <v>0</v>
      </c>
      <c r="H189" s="466">
        <v>6.8689613526570048E-2</v>
      </c>
      <c r="I189" s="466">
        <v>0.44827913848112355</v>
      </c>
      <c r="J189" s="466">
        <v>1.5455296450835547</v>
      </c>
      <c r="K189" s="466">
        <f t="shared" si="4"/>
        <v>8.1637529299979548</v>
      </c>
      <c r="L189" s="471"/>
      <c r="M189" s="466">
        <v>3.7168943667443659</v>
      </c>
      <c r="N189" s="466">
        <v>2.6009359903381641</v>
      </c>
      <c r="O189" s="466">
        <v>0</v>
      </c>
      <c r="P189" s="466">
        <v>6.8689613526570048E-2</v>
      </c>
      <c r="Q189" s="466">
        <v>0.47601559237715518</v>
      </c>
      <c r="R189" s="466">
        <v>1.6411564723569709</v>
      </c>
      <c r="S189" s="466">
        <f t="shared" si="5"/>
        <v>8.5036920353432244</v>
      </c>
    </row>
    <row r="190" spans="2:19">
      <c r="B190" s="463">
        <v>187</v>
      </c>
      <c r="C190" s="464">
        <v>24201</v>
      </c>
      <c r="D190" s="465" t="s">
        <v>812</v>
      </c>
      <c r="E190" s="466">
        <v>26.799652727272729</v>
      </c>
      <c r="F190" s="466">
        <v>31.21123188405797</v>
      </c>
      <c r="G190" s="466">
        <v>0</v>
      </c>
      <c r="H190" s="466">
        <v>0.82427536231884058</v>
      </c>
      <c r="I190" s="466">
        <v>5.7203009240788552</v>
      </c>
      <c r="J190" s="466">
        <v>15.777481302239991</v>
      </c>
      <c r="K190" s="466">
        <f t="shared" si="4"/>
        <v>80.332942199968386</v>
      </c>
      <c r="L190" s="471"/>
      <c r="M190" s="466">
        <v>28.453504475524472</v>
      </c>
      <c r="N190" s="466">
        <v>31.21123188405797</v>
      </c>
      <c r="O190" s="466">
        <v>0</v>
      </c>
      <c r="P190" s="466">
        <v>0.82427536231884058</v>
      </c>
      <c r="Q190" s="466">
        <v>6.0733103373010771</v>
      </c>
      <c r="R190" s="466">
        <v>16.75113627084205</v>
      </c>
      <c r="S190" s="466">
        <f t="shared" si="5"/>
        <v>83.313458330044412</v>
      </c>
    </row>
    <row r="191" spans="2:19">
      <c r="B191" s="463">
        <v>188</v>
      </c>
      <c r="C191" s="464">
        <v>24301</v>
      </c>
      <c r="D191" s="465" t="s">
        <v>813</v>
      </c>
      <c r="E191" s="466">
        <v>6.3991892784992785</v>
      </c>
      <c r="F191" s="466">
        <v>4.1614975845410624</v>
      </c>
      <c r="G191" s="466">
        <v>0</v>
      </c>
      <c r="H191" s="466">
        <v>0.10990338164251208</v>
      </c>
      <c r="I191" s="466">
        <v>0.65579601072008598</v>
      </c>
      <c r="J191" s="466">
        <v>1.7777747331062348</v>
      </c>
      <c r="K191" s="466">
        <f t="shared" si="4"/>
        <v>13.104160988509175</v>
      </c>
      <c r="L191" s="471"/>
      <c r="M191" s="466">
        <v>6.792963504273505</v>
      </c>
      <c r="N191" s="466">
        <v>4.1614975845410624</v>
      </c>
      <c r="O191" s="466">
        <v>0</v>
      </c>
      <c r="P191" s="466">
        <v>0.10990338164251208</v>
      </c>
      <c r="Q191" s="466">
        <v>0.69615042987358355</v>
      </c>
      <c r="R191" s="466">
        <v>1.8871701328456938</v>
      </c>
      <c r="S191" s="466">
        <f t="shared" si="5"/>
        <v>13.647685033176359</v>
      </c>
    </row>
    <row r="192" spans="2:19">
      <c r="B192" s="463">
        <v>189</v>
      </c>
      <c r="C192" s="464">
        <v>24305</v>
      </c>
      <c r="D192" s="465" t="s">
        <v>814</v>
      </c>
      <c r="E192" s="466">
        <v>26.799652727272729</v>
      </c>
      <c r="F192" s="466">
        <v>31.21123188405797</v>
      </c>
      <c r="G192" s="466">
        <v>0</v>
      </c>
      <c r="H192" s="466">
        <v>0.82427536231884058</v>
      </c>
      <c r="I192" s="466">
        <v>5.7203009240788552</v>
      </c>
      <c r="J192" s="466">
        <v>15.777481302239991</v>
      </c>
      <c r="K192" s="466">
        <f t="shared" si="4"/>
        <v>80.332942199968386</v>
      </c>
      <c r="L192" s="471"/>
      <c r="M192" s="466">
        <v>28.453504475524472</v>
      </c>
      <c r="N192" s="466">
        <v>31.21123188405797</v>
      </c>
      <c r="O192" s="466">
        <v>0</v>
      </c>
      <c r="P192" s="466">
        <v>0.82427536231884058</v>
      </c>
      <c r="Q192" s="466">
        <v>6.0733103373010771</v>
      </c>
      <c r="R192" s="466">
        <v>16.75113627084205</v>
      </c>
      <c r="S192" s="466">
        <f t="shared" si="5"/>
        <v>83.313458330044412</v>
      </c>
    </row>
    <row r="193" spans="2:19">
      <c r="B193" s="463">
        <v>190</v>
      </c>
      <c r="C193" s="464">
        <v>24310</v>
      </c>
      <c r="D193" s="465" t="s">
        <v>815</v>
      </c>
      <c r="E193" s="466">
        <v>6.3991892784992785</v>
      </c>
      <c r="F193" s="466">
        <v>4.1614975845410624</v>
      </c>
      <c r="G193" s="466">
        <v>0</v>
      </c>
      <c r="H193" s="466">
        <v>0.10990338164251208</v>
      </c>
      <c r="I193" s="466">
        <v>0.61992561604742469</v>
      </c>
      <c r="J193" s="466">
        <v>2.5598663934849668</v>
      </c>
      <c r="K193" s="466">
        <f t="shared" si="4"/>
        <v>13.850382254215246</v>
      </c>
      <c r="L193" s="471"/>
      <c r="M193" s="466">
        <v>6.792963504273505</v>
      </c>
      <c r="N193" s="466">
        <v>4.1614975845410624</v>
      </c>
      <c r="O193" s="466">
        <v>0</v>
      </c>
      <c r="P193" s="466">
        <v>0.10990338164251208</v>
      </c>
      <c r="Q193" s="466">
        <v>0.65807274982839836</v>
      </c>
      <c r="R193" s="466">
        <v>2.7173878174201556</v>
      </c>
      <c r="S193" s="466">
        <f t="shared" si="5"/>
        <v>14.439825037705635</v>
      </c>
    </row>
    <row r="194" spans="2:19">
      <c r="B194" s="463">
        <v>191</v>
      </c>
      <c r="C194" s="464">
        <v>24320</v>
      </c>
      <c r="D194" s="465" t="s">
        <v>816</v>
      </c>
      <c r="E194" s="466">
        <v>7.3654795238095234</v>
      </c>
      <c r="F194" s="466">
        <v>4.6816847826086949</v>
      </c>
      <c r="G194" s="466">
        <v>0</v>
      </c>
      <c r="H194" s="466">
        <v>0.12364130434782611</v>
      </c>
      <c r="I194" s="466">
        <v>0.71353561092869078</v>
      </c>
      <c r="J194" s="466">
        <v>2.9464112849813056</v>
      </c>
      <c r="K194" s="466">
        <f t="shared" si="4"/>
        <v>15.83075250667604</v>
      </c>
      <c r="L194" s="471"/>
      <c r="M194" s="466">
        <v>7.8183198834498828</v>
      </c>
      <c r="N194" s="466">
        <v>4.6816847826086949</v>
      </c>
      <c r="O194" s="466">
        <v>0</v>
      </c>
      <c r="P194" s="466">
        <v>0.12364130434782611</v>
      </c>
      <c r="Q194" s="466">
        <v>0.75740481477681054</v>
      </c>
      <c r="R194" s="466">
        <v>3.1275609225067726</v>
      </c>
      <c r="S194" s="466">
        <f t="shared" si="5"/>
        <v>16.508611707689987</v>
      </c>
    </row>
    <row r="195" spans="2:19">
      <c r="B195" s="463">
        <v>192</v>
      </c>
      <c r="C195" s="464">
        <v>24330</v>
      </c>
      <c r="D195" s="465" t="s">
        <v>817</v>
      </c>
      <c r="E195" s="466">
        <v>26.799652727272729</v>
      </c>
      <c r="F195" s="466">
        <v>31.21123188405797</v>
      </c>
      <c r="G195" s="466">
        <v>0</v>
      </c>
      <c r="H195" s="466">
        <v>0.82427536231884058</v>
      </c>
      <c r="I195" s="466">
        <v>4.3270562628489229</v>
      </c>
      <c r="J195" s="466">
        <v>14.294212883938304</v>
      </c>
      <c r="K195" s="466">
        <f t="shared" si="4"/>
        <v>77.456429120436766</v>
      </c>
      <c r="L195" s="471"/>
      <c r="M195" s="466">
        <v>28.453504475524472</v>
      </c>
      <c r="N195" s="466">
        <v>31.21123188405797</v>
      </c>
      <c r="O195" s="466">
        <v>0</v>
      </c>
      <c r="P195" s="466">
        <v>0.82427536231884058</v>
      </c>
      <c r="Q195" s="466">
        <v>4.594086199315738</v>
      </c>
      <c r="R195" s="466">
        <v>15.17633285797536</v>
      </c>
      <c r="S195" s="466">
        <f t="shared" si="5"/>
        <v>80.259430779192371</v>
      </c>
    </row>
    <row r="196" spans="2:19">
      <c r="B196" s="463">
        <v>193</v>
      </c>
      <c r="C196" s="464">
        <v>24340</v>
      </c>
      <c r="D196" s="465" t="s">
        <v>818</v>
      </c>
      <c r="E196" s="466">
        <v>26.799652727272729</v>
      </c>
      <c r="F196" s="466">
        <v>31.21123188405797</v>
      </c>
      <c r="G196" s="466">
        <v>0</v>
      </c>
      <c r="H196" s="466">
        <v>0.82427536231884058</v>
      </c>
      <c r="I196" s="466">
        <v>4.3270562628489229</v>
      </c>
      <c r="J196" s="466">
        <v>14.294212883938304</v>
      </c>
      <c r="K196" s="466">
        <f t="shared" ref="K196:K259" si="6">SUM(E196:J196)</f>
        <v>77.456429120436766</v>
      </c>
      <c r="L196" s="471"/>
      <c r="M196" s="466">
        <v>28.453504475524472</v>
      </c>
      <c r="N196" s="466">
        <v>31.21123188405797</v>
      </c>
      <c r="O196" s="466">
        <v>0</v>
      </c>
      <c r="P196" s="466">
        <v>0.82427536231884058</v>
      </c>
      <c r="Q196" s="466">
        <v>4.594086199315738</v>
      </c>
      <c r="R196" s="466">
        <v>15.17633285797536</v>
      </c>
      <c r="S196" s="466">
        <f t="shared" ref="S196:S259" si="7">SUM(M196:R196)</f>
        <v>80.259430779192371</v>
      </c>
    </row>
    <row r="197" spans="2:19">
      <c r="B197" s="463">
        <v>194</v>
      </c>
      <c r="C197" s="464">
        <v>24342</v>
      </c>
      <c r="D197" s="465" t="s">
        <v>819</v>
      </c>
      <c r="E197" s="466">
        <v>4.4666087878787888</v>
      </c>
      <c r="F197" s="466">
        <v>3.1211231884057971</v>
      </c>
      <c r="G197" s="466">
        <v>0</v>
      </c>
      <c r="H197" s="466">
        <v>8.2427536231884063E-2</v>
      </c>
      <c r="I197" s="466">
        <v>0.43270562628489229</v>
      </c>
      <c r="J197" s="466">
        <v>1.786776610492288</v>
      </c>
      <c r="K197" s="466">
        <f t="shared" si="6"/>
        <v>9.8896417492936486</v>
      </c>
      <c r="L197" s="471"/>
      <c r="M197" s="466">
        <v>4.742250745920745</v>
      </c>
      <c r="N197" s="466">
        <v>3.1211231884057971</v>
      </c>
      <c r="O197" s="466">
        <v>0</v>
      </c>
      <c r="P197" s="466">
        <v>8.2427536231884063E-2</v>
      </c>
      <c r="Q197" s="466">
        <v>0.45940861993157384</v>
      </c>
      <c r="R197" s="466">
        <v>1.8970416072469201</v>
      </c>
      <c r="S197" s="466">
        <f t="shared" si="7"/>
        <v>10.302251697736921</v>
      </c>
    </row>
    <row r="198" spans="2:19">
      <c r="B198" s="463">
        <v>195</v>
      </c>
      <c r="C198" s="464">
        <v>24350</v>
      </c>
      <c r="D198" s="465" t="s">
        <v>820</v>
      </c>
      <c r="E198" s="466">
        <v>4.4666087878787888</v>
      </c>
      <c r="F198" s="466">
        <v>3.1211231884057971</v>
      </c>
      <c r="G198" s="466">
        <v>0</v>
      </c>
      <c r="H198" s="466">
        <v>8.2427536231884063E-2</v>
      </c>
      <c r="I198" s="466">
        <v>0.43270562628489229</v>
      </c>
      <c r="J198" s="466">
        <v>1.786776610492288</v>
      </c>
      <c r="K198" s="466">
        <f t="shared" si="6"/>
        <v>9.8896417492936486</v>
      </c>
      <c r="L198" s="471"/>
      <c r="M198" s="466">
        <v>4.742250745920745</v>
      </c>
      <c r="N198" s="466">
        <v>3.1211231884057971</v>
      </c>
      <c r="O198" s="466">
        <v>0</v>
      </c>
      <c r="P198" s="466">
        <v>8.2427536231884063E-2</v>
      </c>
      <c r="Q198" s="466">
        <v>0.45940861993157384</v>
      </c>
      <c r="R198" s="466">
        <v>1.8970416072469201</v>
      </c>
      <c r="S198" s="466">
        <f t="shared" si="7"/>
        <v>10.302251697736921</v>
      </c>
    </row>
    <row r="199" spans="2:19">
      <c r="B199" s="463">
        <v>196</v>
      </c>
      <c r="C199" s="464">
        <v>24360</v>
      </c>
      <c r="D199" s="465" t="s">
        <v>821</v>
      </c>
      <c r="E199" s="466">
        <v>38.395135670995671</v>
      </c>
      <c r="F199" s="466">
        <v>41.614975845410626</v>
      </c>
      <c r="G199" s="466">
        <v>0</v>
      </c>
      <c r="H199" s="466">
        <v>1.0990338164251208</v>
      </c>
      <c r="I199" s="466">
        <v>6.5579601072008593</v>
      </c>
      <c r="J199" s="466">
        <v>14.222197864849878</v>
      </c>
      <c r="K199" s="466">
        <f t="shared" si="6"/>
        <v>101.88930330488215</v>
      </c>
      <c r="L199" s="471"/>
      <c r="M199" s="466">
        <v>40.757781025641023</v>
      </c>
      <c r="N199" s="466">
        <v>41.614975845410626</v>
      </c>
      <c r="O199" s="466">
        <v>0</v>
      </c>
      <c r="P199" s="466">
        <v>1.0990338164251208</v>
      </c>
      <c r="Q199" s="466">
        <v>6.9615042987358349</v>
      </c>
      <c r="R199" s="466">
        <v>15.09736106276555</v>
      </c>
      <c r="S199" s="466">
        <f t="shared" si="7"/>
        <v>105.53065604897816</v>
      </c>
    </row>
    <row r="200" spans="2:19">
      <c r="B200" s="463">
        <v>197</v>
      </c>
      <c r="C200" s="464">
        <v>24400</v>
      </c>
      <c r="D200" s="465" t="s">
        <v>822</v>
      </c>
      <c r="E200" s="466">
        <v>32.5973941991342</v>
      </c>
      <c r="F200" s="466">
        <v>36.413103864734296</v>
      </c>
      <c r="G200" s="466">
        <v>0</v>
      </c>
      <c r="H200" s="466">
        <v>0.96165458937198067</v>
      </c>
      <c r="I200" s="466">
        <v>5.5676951525427238</v>
      </c>
      <c r="J200" s="466">
        <v>12.074617840947298</v>
      </c>
      <c r="K200" s="466">
        <f t="shared" si="6"/>
        <v>87.614465646730494</v>
      </c>
      <c r="L200" s="471"/>
      <c r="M200" s="466">
        <v>34.605642750582746</v>
      </c>
      <c r="N200" s="466">
        <v>36.413103864734296</v>
      </c>
      <c r="O200" s="466">
        <v>0</v>
      </c>
      <c r="P200" s="466">
        <v>0.96165458937198067</v>
      </c>
      <c r="Q200" s="466">
        <v>5.9107077153474519</v>
      </c>
      <c r="R200" s="466">
        <v>12.818506559175615</v>
      </c>
      <c r="S200" s="466">
        <f t="shared" si="7"/>
        <v>90.70961547921209</v>
      </c>
    </row>
    <row r="201" spans="2:19">
      <c r="B201" s="463">
        <v>198</v>
      </c>
      <c r="C201" s="464">
        <v>24420</v>
      </c>
      <c r="D201" s="465" t="s">
        <v>823</v>
      </c>
      <c r="E201" s="466">
        <v>6.3991892784992785</v>
      </c>
      <c r="F201" s="466">
        <v>4.1614975845410624</v>
      </c>
      <c r="G201" s="466">
        <v>0</v>
      </c>
      <c r="H201" s="466">
        <v>0.10990338164251208</v>
      </c>
      <c r="I201" s="466">
        <v>0.65579601072008598</v>
      </c>
      <c r="J201" s="466">
        <v>1.7777747331062348</v>
      </c>
      <c r="K201" s="466">
        <f t="shared" si="6"/>
        <v>13.104160988509175</v>
      </c>
      <c r="L201" s="471"/>
      <c r="M201" s="466">
        <v>6.792963504273505</v>
      </c>
      <c r="N201" s="466">
        <v>4.1614975845410624</v>
      </c>
      <c r="O201" s="466">
        <v>0</v>
      </c>
      <c r="P201" s="466">
        <v>0.10990338164251208</v>
      </c>
      <c r="Q201" s="466">
        <v>0.69615042987358355</v>
      </c>
      <c r="R201" s="466">
        <v>1.8871701328456938</v>
      </c>
      <c r="S201" s="466">
        <f t="shared" si="7"/>
        <v>13.647685033176359</v>
      </c>
    </row>
    <row r="202" spans="2:19">
      <c r="B202" s="463">
        <v>199</v>
      </c>
      <c r="C202" s="464">
        <v>24470</v>
      </c>
      <c r="D202" s="465" t="s">
        <v>824</v>
      </c>
      <c r="E202" s="466">
        <v>6.3991892784992785</v>
      </c>
      <c r="F202" s="466">
        <v>4.1614975845410624</v>
      </c>
      <c r="G202" s="466">
        <v>0</v>
      </c>
      <c r="H202" s="466">
        <v>0.10990338164251208</v>
      </c>
      <c r="I202" s="466">
        <v>0.65579601072008598</v>
      </c>
      <c r="J202" s="466">
        <v>1.7777747331062348</v>
      </c>
      <c r="K202" s="466">
        <f t="shared" si="6"/>
        <v>13.104160988509175</v>
      </c>
      <c r="L202" s="471"/>
      <c r="M202" s="466">
        <v>6.792963504273505</v>
      </c>
      <c r="N202" s="466">
        <v>4.1614975845410624</v>
      </c>
      <c r="O202" s="466">
        <v>0</v>
      </c>
      <c r="P202" s="466">
        <v>0.10990338164251208</v>
      </c>
      <c r="Q202" s="466">
        <v>0.69615042987358355</v>
      </c>
      <c r="R202" s="466">
        <v>1.8871701328456938</v>
      </c>
      <c r="S202" s="466">
        <f t="shared" si="7"/>
        <v>13.647685033176359</v>
      </c>
    </row>
    <row r="203" spans="2:19">
      <c r="B203" s="463">
        <v>200</v>
      </c>
      <c r="C203" s="464">
        <v>24495</v>
      </c>
      <c r="D203" s="465" t="s">
        <v>825</v>
      </c>
      <c r="E203" s="466">
        <v>4.4666087878787888</v>
      </c>
      <c r="F203" s="466">
        <v>3.1211231884057971</v>
      </c>
      <c r="G203" s="466">
        <v>0</v>
      </c>
      <c r="H203" s="466">
        <v>8.2427536231884063E-2</v>
      </c>
      <c r="I203" s="466">
        <v>0.43270562628489229</v>
      </c>
      <c r="J203" s="466">
        <v>1.786776610492288</v>
      </c>
      <c r="K203" s="466">
        <f t="shared" si="6"/>
        <v>9.8896417492936486</v>
      </c>
      <c r="L203" s="471"/>
      <c r="M203" s="466">
        <v>4.742250745920745</v>
      </c>
      <c r="N203" s="466">
        <v>3.1211231884057971</v>
      </c>
      <c r="O203" s="466">
        <v>0</v>
      </c>
      <c r="P203" s="466">
        <v>8.2427536231884063E-2</v>
      </c>
      <c r="Q203" s="466">
        <v>0.45940861993157384</v>
      </c>
      <c r="R203" s="466">
        <v>1.8970416072469201</v>
      </c>
      <c r="S203" s="466">
        <f t="shared" si="7"/>
        <v>10.302251697736921</v>
      </c>
    </row>
    <row r="204" spans="2:19">
      <c r="B204" s="463">
        <v>201</v>
      </c>
      <c r="C204" s="464">
        <v>24515</v>
      </c>
      <c r="D204" s="465" t="s">
        <v>826</v>
      </c>
      <c r="E204" s="466">
        <v>32.5973941991342</v>
      </c>
      <c r="F204" s="466">
        <v>36.413103864734296</v>
      </c>
      <c r="G204" s="466">
        <v>0</v>
      </c>
      <c r="H204" s="466">
        <v>0.96165458937198067</v>
      </c>
      <c r="I204" s="466">
        <v>5.2631562116615846</v>
      </c>
      <c r="J204" s="466">
        <v>17.386572015909021</v>
      </c>
      <c r="K204" s="466">
        <f t="shared" si="6"/>
        <v>92.621880880811077</v>
      </c>
      <c r="L204" s="471"/>
      <c r="M204" s="466">
        <v>34.605642750582746</v>
      </c>
      <c r="N204" s="466">
        <v>36.413103864734296</v>
      </c>
      <c r="O204" s="466">
        <v>0</v>
      </c>
      <c r="P204" s="466">
        <v>0.96165458937198067</v>
      </c>
      <c r="Q204" s="466">
        <v>5.5874068487998603</v>
      </c>
      <c r="R204" s="466">
        <v>18.457717698668301</v>
      </c>
      <c r="S204" s="466">
        <f t="shared" si="7"/>
        <v>96.025525752157179</v>
      </c>
    </row>
    <row r="205" spans="2:19">
      <c r="B205" s="463">
        <v>202</v>
      </c>
      <c r="C205" s="464">
        <v>24538</v>
      </c>
      <c r="D205" s="465" t="s">
        <v>827</v>
      </c>
      <c r="E205" s="466">
        <v>21.001911255411258</v>
      </c>
      <c r="F205" s="466">
        <v>26.00935990338164</v>
      </c>
      <c r="G205" s="466">
        <v>0</v>
      </c>
      <c r="H205" s="466">
        <v>0.68689613526570048</v>
      </c>
      <c r="I205" s="466">
        <v>4.4827913848112351</v>
      </c>
      <c r="J205" s="466">
        <v>12.364237160668438</v>
      </c>
      <c r="K205" s="466">
        <f t="shared" si="6"/>
        <v>64.545195839538266</v>
      </c>
      <c r="L205" s="471"/>
      <c r="M205" s="466">
        <v>22.301366200466195</v>
      </c>
      <c r="N205" s="466">
        <v>26.00935990338164</v>
      </c>
      <c r="O205" s="466">
        <v>0</v>
      </c>
      <c r="P205" s="466">
        <v>0.68689613526570048</v>
      </c>
      <c r="Q205" s="466">
        <v>4.7601559237715518</v>
      </c>
      <c r="R205" s="466">
        <v>13.129251778855767</v>
      </c>
      <c r="S205" s="466">
        <f t="shared" si="7"/>
        <v>66.887029941740849</v>
      </c>
    </row>
    <row r="206" spans="2:19" ht="25.5">
      <c r="B206" s="463">
        <v>203</v>
      </c>
      <c r="C206" s="464">
        <v>24545</v>
      </c>
      <c r="D206" s="465" t="s">
        <v>828</v>
      </c>
      <c r="E206" s="466">
        <v>6.3991892784992785</v>
      </c>
      <c r="F206" s="466">
        <v>4.1614975845410624</v>
      </c>
      <c r="G206" s="466">
        <v>0</v>
      </c>
      <c r="H206" s="466">
        <v>0.10990338164251208</v>
      </c>
      <c r="I206" s="466">
        <v>0.65579601072008598</v>
      </c>
      <c r="J206" s="466">
        <v>1.7777747331062348</v>
      </c>
      <c r="K206" s="466">
        <f t="shared" si="6"/>
        <v>13.104160988509175</v>
      </c>
      <c r="L206" s="471"/>
      <c r="M206" s="466">
        <v>6.792963504273505</v>
      </c>
      <c r="N206" s="466">
        <v>4.1614975845410624</v>
      </c>
      <c r="O206" s="466">
        <v>0</v>
      </c>
      <c r="P206" s="466">
        <v>0.10990338164251208</v>
      </c>
      <c r="Q206" s="466">
        <v>0.69615042987358355</v>
      </c>
      <c r="R206" s="466">
        <v>1.8871701328456938</v>
      </c>
      <c r="S206" s="466">
        <f t="shared" si="7"/>
        <v>13.647685033176359</v>
      </c>
    </row>
    <row r="207" spans="2:19" ht="25.5">
      <c r="B207" s="463">
        <v>204</v>
      </c>
      <c r="C207" s="464">
        <v>24586</v>
      </c>
      <c r="D207" s="465" t="s">
        <v>61</v>
      </c>
      <c r="E207" s="466">
        <v>8.3317697691197701</v>
      </c>
      <c r="F207" s="466">
        <v>5.2018719806763283</v>
      </c>
      <c r="G207" s="466">
        <v>0</v>
      </c>
      <c r="H207" s="466">
        <v>0.1373792270531401</v>
      </c>
      <c r="I207" s="466">
        <v>0.85384900165171329</v>
      </c>
      <c r="J207" s="466">
        <v>2.3146697390818805</v>
      </c>
      <c r="K207" s="466">
        <f t="shared" si="6"/>
        <v>16.839539717582831</v>
      </c>
      <c r="L207" s="471"/>
      <c r="M207" s="466">
        <v>8.8436762626262624</v>
      </c>
      <c r="N207" s="466">
        <v>5.2018719806763283</v>
      </c>
      <c r="O207" s="466">
        <v>0</v>
      </c>
      <c r="P207" s="466">
        <v>0.1373792270531401</v>
      </c>
      <c r="Q207" s="466">
        <v>0.90630974655126006</v>
      </c>
      <c r="R207" s="466">
        <v>2.4568837587431771</v>
      </c>
      <c r="S207" s="466">
        <f t="shared" si="7"/>
        <v>17.546120975650169</v>
      </c>
    </row>
    <row r="208" spans="2:19">
      <c r="B208" s="463">
        <v>205</v>
      </c>
      <c r="C208" s="464">
        <v>24600</v>
      </c>
      <c r="D208" s="465" t="s">
        <v>62</v>
      </c>
      <c r="E208" s="466">
        <v>4.6831825974025971</v>
      </c>
      <c r="F208" s="466">
        <v>1.5261548913043479</v>
      </c>
      <c r="G208" s="466">
        <v>0</v>
      </c>
      <c r="H208" s="466">
        <v>0.21195652173913043</v>
      </c>
      <c r="I208" s="466">
        <v>1.32389496338493</v>
      </c>
      <c r="J208" s="466">
        <v>1.8569626859944659</v>
      </c>
      <c r="K208" s="466">
        <f t="shared" si="6"/>
        <v>9.6021516598254717</v>
      </c>
      <c r="L208" s="471"/>
      <c r="M208" s="466">
        <v>4.9194471328671323</v>
      </c>
      <c r="N208" s="466">
        <v>1.5261548913043479</v>
      </c>
      <c r="O208" s="466">
        <v>0</v>
      </c>
      <c r="P208" s="466">
        <v>0.21195652173913043</v>
      </c>
      <c r="Q208" s="466">
        <v>1.3906848913927463</v>
      </c>
      <c r="R208" s="466">
        <v>1.950645649931168</v>
      </c>
      <c r="S208" s="466">
        <f t="shared" si="7"/>
        <v>9.9988890872345255</v>
      </c>
    </row>
    <row r="209" spans="2:19">
      <c r="B209" s="463">
        <v>206</v>
      </c>
      <c r="C209" s="464">
        <v>24615</v>
      </c>
      <c r="D209" s="465" t="s">
        <v>63</v>
      </c>
      <c r="E209" s="466">
        <v>6.3991892784992785</v>
      </c>
      <c r="F209" s="466">
        <v>4.1614975845410624</v>
      </c>
      <c r="G209" s="466">
        <v>0</v>
      </c>
      <c r="H209" s="466">
        <v>0.10990338164251208</v>
      </c>
      <c r="I209" s="466">
        <v>0.61992561604742469</v>
      </c>
      <c r="J209" s="466">
        <v>2.5598663934849668</v>
      </c>
      <c r="K209" s="466">
        <f t="shared" si="6"/>
        <v>13.850382254215246</v>
      </c>
      <c r="L209" s="471"/>
      <c r="M209" s="466">
        <v>6.792963504273505</v>
      </c>
      <c r="N209" s="466">
        <v>4.1614975845410624</v>
      </c>
      <c r="O209" s="466">
        <v>0</v>
      </c>
      <c r="P209" s="466">
        <v>0.10990338164251208</v>
      </c>
      <c r="Q209" s="466">
        <v>0.65807274982839836</v>
      </c>
      <c r="R209" s="466">
        <v>2.7173878174201556</v>
      </c>
      <c r="S209" s="466">
        <f t="shared" si="7"/>
        <v>14.439825037705635</v>
      </c>
    </row>
    <row r="210" spans="2:19">
      <c r="B210" s="463">
        <v>207</v>
      </c>
      <c r="C210" s="464">
        <v>24635</v>
      </c>
      <c r="D210" s="465" t="s">
        <v>65</v>
      </c>
      <c r="E210" s="466">
        <v>6.3991892784992785</v>
      </c>
      <c r="F210" s="466">
        <v>4.1614975845410624</v>
      </c>
      <c r="G210" s="466">
        <v>0</v>
      </c>
      <c r="H210" s="466">
        <v>0.10990338164251208</v>
      </c>
      <c r="I210" s="466">
        <v>0.61992561604742469</v>
      </c>
      <c r="J210" s="466">
        <v>2.5598663934849668</v>
      </c>
      <c r="K210" s="466">
        <f t="shared" si="6"/>
        <v>13.850382254215246</v>
      </c>
      <c r="L210" s="471"/>
      <c r="M210" s="466">
        <v>6.792963504273505</v>
      </c>
      <c r="N210" s="466">
        <v>4.1614975845410624</v>
      </c>
      <c r="O210" s="466">
        <v>0</v>
      </c>
      <c r="P210" s="466">
        <v>0.10990338164251208</v>
      </c>
      <c r="Q210" s="466">
        <v>0.65807274982839836</v>
      </c>
      <c r="R210" s="466">
        <v>2.7173878174201556</v>
      </c>
      <c r="S210" s="466">
        <f t="shared" si="7"/>
        <v>14.439825037705635</v>
      </c>
    </row>
    <row r="211" spans="2:19">
      <c r="B211" s="463">
        <v>208</v>
      </c>
      <c r="C211" s="464">
        <v>24665</v>
      </c>
      <c r="D211" s="465" t="s">
        <v>66</v>
      </c>
      <c r="E211" s="466">
        <v>7.3654795238095234</v>
      </c>
      <c r="F211" s="466">
        <v>4.6816847826086949</v>
      </c>
      <c r="G211" s="466">
        <v>0</v>
      </c>
      <c r="H211" s="466">
        <v>0.12364130434782611</v>
      </c>
      <c r="I211" s="466">
        <v>0.71353561092869078</v>
      </c>
      <c r="J211" s="466">
        <v>2.9464112849813056</v>
      </c>
      <c r="K211" s="466">
        <f t="shared" si="6"/>
        <v>15.83075250667604</v>
      </c>
      <c r="L211" s="471"/>
      <c r="M211" s="466">
        <v>7.8183198834498828</v>
      </c>
      <c r="N211" s="466">
        <v>4.6816847826086949</v>
      </c>
      <c r="O211" s="466">
        <v>0</v>
      </c>
      <c r="P211" s="466">
        <v>0.12364130434782611</v>
      </c>
      <c r="Q211" s="466">
        <v>0.75740481477681054</v>
      </c>
      <c r="R211" s="466">
        <v>3.1275609225067726</v>
      </c>
      <c r="S211" s="466">
        <f t="shared" si="7"/>
        <v>16.508611707689987</v>
      </c>
    </row>
    <row r="212" spans="2:19">
      <c r="B212" s="463">
        <v>209</v>
      </c>
      <c r="C212" s="464">
        <v>24685</v>
      </c>
      <c r="D212" s="465" t="s">
        <v>3720</v>
      </c>
      <c r="E212" s="466">
        <v>6.3991892784992785</v>
      </c>
      <c r="F212" s="466">
        <v>4.1614975845410624</v>
      </c>
      <c r="G212" s="466">
        <v>0</v>
      </c>
      <c r="H212" s="466">
        <v>0.10990338164251208</v>
      </c>
      <c r="I212" s="466">
        <v>0.61992561604742469</v>
      </c>
      <c r="J212" s="466">
        <v>2.5598663934849668</v>
      </c>
      <c r="K212" s="466">
        <f t="shared" si="6"/>
        <v>13.850382254215246</v>
      </c>
      <c r="L212" s="471"/>
      <c r="M212" s="466">
        <v>6.792963504273505</v>
      </c>
      <c r="N212" s="466">
        <v>4.1614975845410624</v>
      </c>
      <c r="O212" s="466">
        <v>0</v>
      </c>
      <c r="P212" s="466">
        <v>0.10990338164251208</v>
      </c>
      <c r="Q212" s="466">
        <v>0.65807274982839836</v>
      </c>
      <c r="R212" s="466">
        <v>2.7173878174201556</v>
      </c>
      <c r="S212" s="466">
        <f t="shared" si="7"/>
        <v>14.439825037705635</v>
      </c>
    </row>
    <row r="213" spans="2:19">
      <c r="B213" s="463">
        <v>210</v>
      </c>
      <c r="C213" s="464">
        <v>24800</v>
      </c>
      <c r="D213" s="465" t="s">
        <v>67</v>
      </c>
      <c r="E213" s="466">
        <v>38.395135670995671</v>
      </c>
      <c r="F213" s="466">
        <v>41.614975845410626</v>
      </c>
      <c r="G213" s="466">
        <v>0</v>
      </c>
      <c r="H213" s="466">
        <v>1.0990338164251208</v>
      </c>
      <c r="I213" s="466">
        <v>6.1992561604742464</v>
      </c>
      <c r="J213" s="466">
        <v>20.478931147879734</v>
      </c>
      <c r="K213" s="466">
        <f t="shared" si="6"/>
        <v>107.7873326411854</v>
      </c>
      <c r="L213" s="471"/>
      <c r="M213" s="466">
        <v>40.757781025641023</v>
      </c>
      <c r="N213" s="466">
        <v>41.614975845410626</v>
      </c>
      <c r="O213" s="466">
        <v>0</v>
      </c>
      <c r="P213" s="466">
        <v>1.0990338164251208</v>
      </c>
      <c r="Q213" s="466">
        <v>6.5807274982839834</v>
      </c>
      <c r="R213" s="466">
        <v>21.739102539361244</v>
      </c>
      <c r="S213" s="466">
        <f t="shared" si="7"/>
        <v>111.79162072512199</v>
      </c>
    </row>
    <row r="214" spans="2:19">
      <c r="B214" s="463">
        <v>211</v>
      </c>
      <c r="C214" s="464">
        <v>24900</v>
      </c>
      <c r="D214" s="465" t="s">
        <v>68</v>
      </c>
      <c r="E214" s="466">
        <v>7.3654795238095234</v>
      </c>
      <c r="F214" s="466">
        <v>4.6816847826086949</v>
      </c>
      <c r="G214" s="466">
        <v>0</v>
      </c>
      <c r="H214" s="466">
        <v>0.12364130434782611</v>
      </c>
      <c r="I214" s="466">
        <v>0.71353561092869078</v>
      </c>
      <c r="J214" s="466">
        <v>2.9464112849813056</v>
      </c>
      <c r="K214" s="466">
        <f t="shared" si="6"/>
        <v>15.83075250667604</v>
      </c>
      <c r="L214" s="471"/>
      <c r="M214" s="466">
        <v>7.8183198834498828</v>
      </c>
      <c r="N214" s="466">
        <v>4.6816847826086949</v>
      </c>
      <c r="O214" s="466">
        <v>0</v>
      </c>
      <c r="P214" s="466">
        <v>0.12364130434782611</v>
      </c>
      <c r="Q214" s="466">
        <v>0.75740481477681054</v>
      </c>
      <c r="R214" s="466">
        <v>3.1275609225067726</v>
      </c>
      <c r="S214" s="466">
        <f t="shared" si="7"/>
        <v>16.508611707689987</v>
      </c>
    </row>
    <row r="215" spans="2:19">
      <c r="B215" s="463">
        <v>212</v>
      </c>
      <c r="C215" s="464">
        <v>25000</v>
      </c>
      <c r="D215" s="465" t="s">
        <v>69</v>
      </c>
      <c r="E215" s="466">
        <v>5.3032623830901624</v>
      </c>
      <c r="F215" s="466">
        <v>8.838770638483604</v>
      </c>
      <c r="G215" s="466">
        <v>8.838770638483604</v>
      </c>
      <c r="H215" s="466">
        <v>8.838770638483604</v>
      </c>
      <c r="I215" s="466">
        <v>8.838770638483604</v>
      </c>
      <c r="J215" s="466">
        <v>7.0710165107868832</v>
      </c>
      <c r="K215" s="466">
        <f t="shared" si="6"/>
        <v>47.729361447811456</v>
      </c>
      <c r="L215" s="471"/>
      <c r="M215" s="466">
        <v>5.3032623830901624</v>
      </c>
      <c r="N215" s="466">
        <v>8.838770638483604</v>
      </c>
      <c r="O215" s="466">
        <v>8.838770638483604</v>
      </c>
      <c r="P215" s="466">
        <v>8.838770638483604</v>
      </c>
      <c r="Q215" s="466">
        <v>8.838770638483604</v>
      </c>
      <c r="R215" s="466">
        <v>7.0710165107868832</v>
      </c>
      <c r="S215" s="466">
        <f t="shared" si="7"/>
        <v>47.729361447811456</v>
      </c>
    </row>
    <row r="216" spans="2:19">
      <c r="B216" s="463">
        <v>213</v>
      </c>
      <c r="C216" s="464">
        <v>25020</v>
      </c>
      <c r="D216" s="465" t="s">
        <v>70</v>
      </c>
      <c r="E216" s="466">
        <v>2.5340282972582977</v>
      </c>
      <c r="F216" s="466">
        <v>2.0807487922705312</v>
      </c>
      <c r="G216" s="466">
        <v>0</v>
      </c>
      <c r="H216" s="466">
        <v>5.495169082125604E-2</v>
      </c>
      <c r="I216" s="466">
        <v>0.24548563652235994</v>
      </c>
      <c r="J216" s="466">
        <v>1.0136868274996096</v>
      </c>
      <c r="K216" s="466">
        <f t="shared" si="6"/>
        <v>5.9289012443720548</v>
      </c>
      <c r="L216" s="471"/>
      <c r="M216" s="466">
        <v>2.6915379875679877</v>
      </c>
      <c r="N216" s="466">
        <v>2.0807487922705312</v>
      </c>
      <c r="O216" s="466">
        <v>0</v>
      </c>
      <c r="P216" s="466">
        <v>5.495169082125604E-2</v>
      </c>
      <c r="Q216" s="466">
        <v>0.26074449003474937</v>
      </c>
      <c r="R216" s="466">
        <v>1.076695397073685</v>
      </c>
      <c r="S216" s="466">
        <f t="shared" si="7"/>
        <v>6.1646783577682092</v>
      </c>
    </row>
    <row r="217" spans="2:19" ht="25.5">
      <c r="B217" s="463">
        <v>214</v>
      </c>
      <c r="C217" s="464">
        <v>25040</v>
      </c>
      <c r="D217" s="465" t="s">
        <v>71</v>
      </c>
      <c r="E217" s="466">
        <v>4.4666087878787888</v>
      </c>
      <c r="F217" s="466">
        <v>3.1211231884057971</v>
      </c>
      <c r="G217" s="466">
        <v>0</v>
      </c>
      <c r="H217" s="466">
        <v>8.2427536231884063E-2</v>
      </c>
      <c r="I217" s="466">
        <v>0.43270562628489229</v>
      </c>
      <c r="J217" s="466">
        <v>1.786776610492288</v>
      </c>
      <c r="K217" s="466">
        <f t="shared" si="6"/>
        <v>9.8896417492936486</v>
      </c>
      <c r="L217" s="471"/>
      <c r="M217" s="466">
        <v>4.742250745920745</v>
      </c>
      <c r="N217" s="466">
        <v>3.1211231884057971</v>
      </c>
      <c r="O217" s="466">
        <v>0</v>
      </c>
      <c r="P217" s="466">
        <v>8.2427536231884063E-2</v>
      </c>
      <c r="Q217" s="466">
        <v>0.45940861993157384</v>
      </c>
      <c r="R217" s="466">
        <v>1.8970416072469201</v>
      </c>
      <c r="S217" s="466">
        <f t="shared" si="7"/>
        <v>10.302251697736921</v>
      </c>
    </row>
    <row r="218" spans="2:19">
      <c r="B218" s="463">
        <v>215</v>
      </c>
      <c r="C218" s="464">
        <v>25075</v>
      </c>
      <c r="D218" s="465" t="s">
        <v>72</v>
      </c>
      <c r="E218" s="466">
        <v>6.4610401608679391</v>
      </c>
      <c r="F218" s="466">
        <v>10.768400268113231</v>
      </c>
      <c r="G218" s="466">
        <v>10.768400268113231</v>
      </c>
      <c r="H218" s="466">
        <v>10.768400268113231</v>
      </c>
      <c r="I218" s="466">
        <v>10.768400268113231</v>
      </c>
      <c r="J218" s="466">
        <v>8.6147202144905854</v>
      </c>
      <c r="K218" s="466">
        <f t="shared" si="6"/>
        <v>58.149361447811458</v>
      </c>
      <c r="L218" s="471"/>
      <c r="M218" s="466">
        <v>6.4610401608679391</v>
      </c>
      <c r="N218" s="466">
        <v>10.768400268113231</v>
      </c>
      <c r="O218" s="466">
        <v>10.768400268113231</v>
      </c>
      <c r="P218" s="466">
        <v>10.768400268113231</v>
      </c>
      <c r="Q218" s="466">
        <v>10.768400268113231</v>
      </c>
      <c r="R218" s="466">
        <v>8.6147202144905854</v>
      </c>
      <c r="S218" s="466">
        <f t="shared" si="7"/>
        <v>58.149361447811458</v>
      </c>
    </row>
    <row r="219" spans="2:19" ht="25.5">
      <c r="B219" s="463">
        <v>216</v>
      </c>
      <c r="C219" s="464">
        <v>25077</v>
      </c>
      <c r="D219" s="465" t="s">
        <v>73</v>
      </c>
      <c r="E219" s="466">
        <v>6.3991892784992785</v>
      </c>
      <c r="F219" s="466">
        <v>4.1614975845410624</v>
      </c>
      <c r="G219" s="466">
        <v>0</v>
      </c>
      <c r="H219" s="466">
        <v>0.10990338164251208</v>
      </c>
      <c r="I219" s="466">
        <v>0.65579601072008598</v>
      </c>
      <c r="J219" s="466">
        <v>1.7777747331062348</v>
      </c>
      <c r="K219" s="466">
        <f t="shared" si="6"/>
        <v>13.104160988509175</v>
      </c>
      <c r="L219" s="471"/>
      <c r="M219" s="466">
        <v>6.792963504273505</v>
      </c>
      <c r="N219" s="466">
        <v>4.1614975845410624</v>
      </c>
      <c r="O219" s="466">
        <v>0</v>
      </c>
      <c r="P219" s="466">
        <v>0.10990338164251208</v>
      </c>
      <c r="Q219" s="466">
        <v>0.69615042987358355</v>
      </c>
      <c r="R219" s="466">
        <v>1.8871701328456938</v>
      </c>
      <c r="S219" s="466">
        <f t="shared" si="7"/>
        <v>13.647685033176359</v>
      </c>
    </row>
    <row r="220" spans="2:19">
      <c r="B220" s="463">
        <v>217</v>
      </c>
      <c r="C220" s="464">
        <v>25085</v>
      </c>
      <c r="D220" s="465" t="s">
        <v>74</v>
      </c>
      <c r="E220" s="466">
        <v>4.4666087878787888</v>
      </c>
      <c r="F220" s="466">
        <v>3.1211231884057971</v>
      </c>
      <c r="G220" s="466">
        <v>0</v>
      </c>
      <c r="H220" s="466">
        <v>8.2427536231884063E-2</v>
      </c>
      <c r="I220" s="466">
        <v>0.43270562628489229</v>
      </c>
      <c r="J220" s="466">
        <v>1.786776610492288</v>
      </c>
      <c r="K220" s="466">
        <f t="shared" si="6"/>
        <v>9.8896417492936486</v>
      </c>
      <c r="L220" s="471"/>
      <c r="M220" s="466">
        <v>4.742250745920745</v>
      </c>
      <c r="N220" s="466">
        <v>3.1211231884057971</v>
      </c>
      <c r="O220" s="466">
        <v>0</v>
      </c>
      <c r="P220" s="466">
        <v>8.2427536231884063E-2</v>
      </c>
      <c r="Q220" s="466">
        <v>0.45940861993157384</v>
      </c>
      <c r="R220" s="466">
        <v>1.8970416072469201</v>
      </c>
      <c r="S220" s="466">
        <f t="shared" si="7"/>
        <v>10.302251697736921</v>
      </c>
    </row>
    <row r="221" spans="2:19">
      <c r="B221" s="463">
        <v>218</v>
      </c>
      <c r="C221" s="464">
        <v>25105</v>
      </c>
      <c r="D221" s="465" t="s">
        <v>75</v>
      </c>
      <c r="E221" s="466">
        <v>5.4328990331890346</v>
      </c>
      <c r="F221" s="466">
        <v>3.64131038647343</v>
      </c>
      <c r="G221" s="466">
        <v>0</v>
      </c>
      <c r="H221" s="466">
        <v>9.6165458937198078E-2</v>
      </c>
      <c r="I221" s="466">
        <v>0.52631562116615849</v>
      </c>
      <c r="J221" s="466">
        <v>2.1733215019886276</v>
      </c>
      <c r="K221" s="466">
        <f t="shared" si="6"/>
        <v>11.87001200175445</v>
      </c>
      <c r="L221" s="471"/>
      <c r="M221" s="466">
        <v>5.7676071250971255</v>
      </c>
      <c r="N221" s="466">
        <v>3.64131038647343</v>
      </c>
      <c r="O221" s="466">
        <v>0</v>
      </c>
      <c r="P221" s="466">
        <v>9.6165458937198078E-2</v>
      </c>
      <c r="Q221" s="466">
        <v>0.55874068487998607</v>
      </c>
      <c r="R221" s="466">
        <v>2.3072147123335376</v>
      </c>
      <c r="S221" s="466">
        <f t="shared" si="7"/>
        <v>12.371038367721278</v>
      </c>
    </row>
    <row r="222" spans="2:19">
      <c r="B222" s="463">
        <v>219</v>
      </c>
      <c r="C222" s="464">
        <v>25111</v>
      </c>
      <c r="D222" s="465" t="s">
        <v>76</v>
      </c>
      <c r="E222" s="466">
        <v>3.500318542568543</v>
      </c>
      <c r="F222" s="466">
        <v>2.6009359903381641</v>
      </c>
      <c r="G222" s="466">
        <v>0</v>
      </c>
      <c r="H222" s="466">
        <v>6.8689613526570048E-2</v>
      </c>
      <c r="I222" s="466">
        <v>0.33909563140362614</v>
      </c>
      <c r="J222" s="466">
        <v>1.4002317189959488</v>
      </c>
      <c r="K222" s="466">
        <f t="shared" si="6"/>
        <v>7.9092714968328517</v>
      </c>
      <c r="L222" s="471"/>
      <c r="M222" s="466">
        <v>3.7168943667443659</v>
      </c>
      <c r="N222" s="466">
        <v>2.6009359903381641</v>
      </c>
      <c r="O222" s="466">
        <v>0</v>
      </c>
      <c r="P222" s="466">
        <v>6.8689613526570048E-2</v>
      </c>
      <c r="Q222" s="466">
        <v>0.36007655498316149</v>
      </c>
      <c r="R222" s="466">
        <v>1.4868685021603021</v>
      </c>
      <c r="S222" s="466">
        <f t="shared" si="7"/>
        <v>8.2334650277525636</v>
      </c>
    </row>
    <row r="223" spans="2:19" ht="25.5">
      <c r="B223" s="463">
        <v>220</v>
      </c>
      <c r="C223" s="464">
        <v>25115</v>
      </c>
      <c r="D223" s="465" t="s">
        <v>77</v>
      </c>
      <c r="E223" s="466">
        <v>32.5973941991342</v>
      </c>
      <c r="F223" s="466">
        <v>36.413103864734296</v>
      </c>
      <c r="G223" s="466">
        <v>0</v>
      </c>
      <c r="H223" s="466">
        <v>0.96165458937198067</v>
      </c>
      <c r="I223" s="466">
        <v>5.2631562116615846</v>
      </c>
      <c r="J223" s="466">
        <v>17.386572015909021</v>
      </c>
      <c r="K223" s="466">
        <f t="shared" si="6"/>
        <v>92.621880880811077</v>
      </c>
      <c r="L223" s="471"/>
      <c r="M223" s="466">
        <v>34.605642750582746</v>
      </c>
      <c r="N223" s="466">
        <v>36.413103864734296</v>
      </c>
      <c r="O223" s="466">
        <v>0</v>
      </c>
      <c r="P223" s="466">
        <v>0.96165458937198067</v>
      </c>
      <c r="Q223" s="466">
        <v>5.5874068487998603</v>
      </c>
      <c r="R223" s="466">
        <v>18.457717698668301</v>
      </c>
      <c r="S223" s="466">
        <f t="shared" si="7"/>
        <v>96.025525752157179</v>
      </c>
    </row>
    <row r="224" spans="2:19">
      <c r="B224" s="463">
        <v>221</v>
      </c>
      <c r="C224" s="464">
        <v>25118</v>
      </c>
      <c r="D224" s="465" t="s">
        <v>78</v>
      </c>
      <c r="E224" s="466">
        <v>4.4666087878787888</v>
      </c>
      <c r="F224" s="466">
        <v>3.1211231884057971</v>
      </c>
      <c r="G224" s="466">
        <v>0</v>
      </c>
      <c r="H224" s="466">
        <v>8.2427536231884063E-2</v>
      </c>
      <c r="I224" s="466">
        <v>0.43270562628489229</v>
      </c>
      <c r="J224" s="466">
        <v>1.786776610492288</v>
      </c>
      <c r="K224" s="466">
        <f t="shared" si="6"/>
        <v>9.8896417492936486</v>
      </c>
      <c r="L224" s="471"/>
      <c r="M224" s="466">
        <v>4.742250745920745</v>
      </c>
      <c r="N224" s="466">
        <v>3.1211231884057971</v>
      </c>
      <c r="O224" s="466">
        <v>0</v>
      </c>
      <c r="P224" s="466">
        <v>8.2427536231884063E-2</v>
      </c>
      <c r="Q224" s="466">
        <v>0.45940861993157384</v>
      </c>
      <c r="R224" s="466">
        <v>1.8970416072469201</v>
      </c>
      <c r="S224" s="466">
        <f t="shared" si="7"/>
        <v>10.302251697736921</v>
      </c>
    </row>
    <row r="225" spans="2:19">
      <c r="B225" s="463">
        <v>222</v>
      </c>
      <c r="C225" s="464">
        <v>25120</v>
      </c>
      <c r="D225" s="465" t="s">
        <v>79</v>
      </c>
      <c r="E225" s="466">
        <v>26.799652727272729</v>
      </c>
      <c r="F225" s="466">
        <v>31.21123188405797</v>
      </c>
      <c r="G225" s="466">
        <v>0</v>
      </c>
      <c r="H225" s="466">
        <v>0.82427536231884058</v>
      </c>
      <c r="I225" s="466">
        <v>4.3270562628489229</v>
      </c>
      <c r="J225" s="466">
        <v>14.294212883938304</v>
      </c>
      <c r="K225" s="466">
        <f t="shared" si="6"/>
        <v>77.456429120436766</v>
      </c>
      <c r="L225" s="471"/>
      <c r="M225" s="466">
        <v>28.453504475524472</v>
      </c>
      <c r="N225" s="466">
        <v>31.21123188405797</v>
      </c>
      <c r="O225" s="466">
        <v>0</v>
      </c>
      <c r="P225" s="466">
        <v>0.82427536231884058</v>
      </c>
      <c r="Q225" s="466">
        <v>4.594086199315738</v>
      </c>
      <c r="R225" s="466">
        <v>15.17633285797536</v>
      </c>
      <c r="S225" s="466">
        <f t="shared" si="7"/>
        <v>80.259430779192371</v>
      </c>
    </row>
    <row r="226" spans="2:19">
      <c r="B226" s="463">
        <v>223</v>
      </c>
      <c r="C226" s="464">
        <v>25150</v>
      </c>
      <c r="D226" s="465" t="s">
        <v>80</v>
      </c>
      <c r="E226" s="466">
        <v>6.3991892784992785</v>
      </c>
      <c r="F226" s="466">
        <v>4.1614975845410624</v>
      </c>
      <c r="G226" s="466">
        <v>0</v>
      </c>
      <c r="H226" s="466">
        <v>0.10990338164251208</v>
      </c>
      <c r="I226" s="466">
        <v>0.61992561604742469</v>
      </c>
      <c r="J226" s="466">
        <v>2.5598663934849668</v>
      </c>
      <c r="K226" s="466">
        <f t="shared" si="6"/>
        <v>13.850382254215246</v>
      </c>
      <c r="L226" s="471"/>
      <c r="M226" s="466">
        <v>6.792963504273505</v>
      </c>
      <c r="N226" s="466">
        <v>4.1614975845410624</v>
      </c>
      <c r="O226" s="466">
        <v>0</v>
      </c>
      <c r="P226" s="466">
        <v>0.10990338164251208</v>
      </c>
      <c r="Q226" s="466">
        <v>0.65807274982839836</v>
      </c>
      <c r="R226" s="466">
        <v>2.7173878174201556</v>
      </c>
      <c r="S226" s="466">
        <f t="shared" si="7"/>
        <v>14.439825037705635</v>
      </c>
    </row>
    <row r="227" spans="2:19">
      <c r="B227" s="463">
        <v>224</v>
      </c>
      <c r="C227" s="464">
        <v>25170</v>
      </c>
      <c r="D227" s="465" t="s">
        <v>81</v>
      </c>
      <c r="E227" s="466">
        <v>49.990618614718613</v>
      </c>
      <c r="F227" s="466">
        <v>52.018719806763279</v>
      </c>
      <c r="G227" s="466">
        <v>0</v>
      </c>
      <c r="H227" s="466">
        <v>1.373792270531401</v>
      </c>
      <c r="I227" s="466">
        <v>8.538490016517132</v>
      </c>
      <c r="J227" s="466">
        <v>18.517357912655044</v>
      </c>
      <c r="K227" s="466">
        <f t="shared" si="6"/>
        <v>130.43897862118547</v>
      </c>
      <c r="L227" s="471"/>
      <c r="M227" s="466">
        <v>53.062057575757571</v>
      </c>
      <c r="N227" s="466">
        <v>52.018719806763279</v>
      </c>
      <c r="O227" s="466">
        <v>0</v>
      </c>
      <c r="P227" s="466">
        <v>1.373792270531401</v>
      </c>
      <c r="Q227" s="466">
        <v>9.0630974655126</v>
      </c>
      <c r="R227" s="466">
        <v>19.655070069945417</v>
      </c>
      <c r="S227" s="466">
        <f t="shared" si="7"/>
        <v>135.17273718851027</v>
      </c>
    </row>
    <row r="228" spans="2:19">
      <c r="B228" s="463">
        <v>225</v>
      </c>
      <c r="C228" s="464">
        <v>25210</v>
      </c>
      <c r="D228" s="465" t="s">
        <v>82</v>
      </c>
      <c r="E228" s="466">
        <v>4.4666087878787888</v>
      </c>
      <c r="F228" s="466">
        <v>3.1211231884057971</v>
      </c>
      <c r="G228" s="466">
        <v>0</v>
      </c>
      <c r="H228" s="466">
        <v>8.2427536231884063E-2</v>
      </c>
      <c r="I228" s="466">
        <v>0.43270562628489229</v>
      </c>
      <c r="J228" s="466">
        <v>1.786776610492288</v>
      </c>
      <c r="K228" s="466">
        <f t="shared" si="6"/>
        <v>9.8896417492936486</v>
      </c>
      <c r="L228" s="471"/>
      <c r="M228" s="466">
        <v>4.742250745920745</v>
      </c>
      <c r="N228" s="466">
        <v>3.1211231884057971</v>
      </c>
      <c r="O228" s="466">
        <v>0</v>
      </c>
      <c r="P228" s="466">
        <v>8.2427536231884063E-2</v>
      </c>
      <c r="Q228" s="466">
        <v>0.45940861993157384</v>
      </c>
      <c r="R228" s="466">
        <v>1.8970416072469201</v>
      </c>
      <c r="S228" s="466">
        <f t="shared" si="7"/>
        <v>10.302251697736921</v>
      </c>
    </row>
    <row r="229" spans="2:19">
      <c r="B229" s="463">
        <v>226</v>
      </c>
      <c r="C229" s="464">
        <v>25215</v>
      </c>
      <c r="D229" s="465" t="s">
        <v>83</v>
      </c>
      <c r="E229" s="466">
        <v>7.3654795238095234</v>
      </c>
      <c r="F229" s="466">
        <v>4.6816847826086949</v>
      </c>
      <c r="G229" s="466">
        <v>0</v>
      </c>
      <c r="H229" s="466">
        <v>0.12364130434782611</v>
      </c>
      <c r="I229" s="466">
        <v>0.75482250618589952</v>
      </c>
      <c r="J229" s="466">
        <v>2.0462222360940578</v>
      </c>
      <c r="K229" s="466">
        <f t="shared" si="6"/>
        <v>14.971850353046001</v>
      </c>
      <c r="L229" s="471"/>
      <c r="M229" s="466">
        <v>7.8183198834498828</v>
      </c>
      <c r="N229" s="466">
        <v>4.6816847826086949</v>
      </c>
      <c r="O229" s="466">
        <v>0</v>
      </c>
      <c r="P229" s="466">
        <v>0.12364130434782611</v>
      </c>
      <c r="Q229" s="466">
        <v>0.8012300882124217</v>
      </c>
      <c r="R229" s="466">
        <v>2.172026945794435</v>
      </c>
      <c r="S229" s="466">
        <f t="shared" si="7"/>
        <v>15.59690300441326</v>
      </c>
    </row>
    <row r="230" spans="2:19">
      <c r="B230" s="463">
        <v>227</v>
      </c>
      <c r="C230" s="464">
        <v>25230</v>
      </c>
      <c r="D230" s="465" t="s">
        <v>84</v>
      </c>
      <c r="E230" s="466">
        <v>26.799652727272729</v>
      </c>
      <c r="F230" s="466">
        <v>31.21123188405797</v>
      </c>
      <c r="G230" s="466">
        <v>0</v>
      </c>
      <c r="H230" s="466">
        <v>0.82427536231884058</v>
      </c>
      <c r="I230" s="466">
        <v>4.3270562628489229</v>
      </c>
      <c r="J230" s="466">
        <v>14.294212883938304</v>
      </c>
      <c r="K230" s="466">
        <f t="shared" si="6"/>
        <v>77.456429120436766</v>
      </c>
      <c r="L230" s="471"/>
      <c r="M230" s="466">
        <v>28.453504475524472</v>
      </c>
      <c r="N230" s="466">
        <v>31.21123188405797</v>
      </c>
      <c r="O230" s="466">
        <v>0</v>
      </c>
      <c r="P230" s="466">
        <v>0.82427536231884058</v>
      </c>
      <c r="Q230" s="466">
        <v>4.594086199315738</v>
      </c>
      <c r="R230" s="466">
        <v>15.17633285797536</v>
      </c>
      <c r="S230" s="466">
        <f t="shared" si="7"/>
        <v>80.259430779192371</v>
      </c>
    </row>
    <row r="231" spans="2:19">
      <c r="B231" s="463">
        <v>228</v>
      </c>
      <c r="C231" s="464">
        <v>25248</v>
      </c>
      <c r="D231" s="465" t="s">
        <v>85</v>
      </c>
      <c r="E231" s="466">
        <v>26.799652727272729</v>
      </c>
      <c r="F231" s="466">
        <v>3.0523097826086958</v>
      </c>
      <c r="G231" s="466">
        <v>0</v>
      </c>
      <c r="H231" s="466">
        <v>0.42391304347826086</v>
      </c>
      <c r="I231" s="466">
        <v>7.5760285934141383</v>
      </c>
      <c r="J231" s="466">
        <v>10.626524607380597</v>
      </c>
      <c r="K231" s="466">
        <f t="shared" si="6"/>
        <v>48.478428754154422</v>
      </c>
      <c r="L231" s="471"/>
      <c r="M231" s="466">
        <v>28.453504475524472</v>
      </c>
      <c r="N231" s="466">
        <v>3.0523097826086958</v>
      </c>
      <c r="O231" s="466">
        <v>0</v>
      </c>
      <c r="P231" s="466">
        <v>0.42391304347826086</v>
      </c>
      <c r="Q231" s="466">
        <v>8.043558089468851</v>
      </c>
      <c r="R231" s="466">
        <v>11.28230535493751</v>
      </c>
      <c r="S231" s="466">
        <f t="shared" si="7"/>
        <v>51.255590746017788</v>
      </c>
    </row>
    <row r="232" spans="2:19">
      <c r="B232" s="463">
        <v>229</v>
      </c>
      <c r="C232" s="464">
        <v>25260</v>
      </c>
      <c r="D232" s="465" t="s">
        <v>86</v>
      </c>
      <c r="E232" s="466">
        <v>4.4666087878787888</v>
      </c>
      <c r="F232" s="466">
        <v>3.1211231884057971</v>
      </c>
      <c r="G232" s="466">
        <v>0</v>
      </c>
      <c r="H232" s="466">
        <v>8.2427536231884063E-2</v>
      </c>
      <c r="I232" s="466">
        <v>0.43270562628489229</v>
      </c>
      <c r="J232" s="466">
        <v>1.786776610492288</v>
      </c>
      <c r="K232" s="466">
        <f t="shared" si="6"/>
        <v>9.8896417492936486</v>
      </c>
      <c r="L232" s="471"/>
      <c r="M232" s="466">
        <v>4.742250745920745</v>
      </c>
      <c r="N232" s="466">
        <v>3.1211231884057971</v>
      </c>
      <c r="O232" s="466">
        <v>0</v>
      </c>
      <c r="P232" s="466">
        <v>8.2427536231884063E-2</v>
      </c>
      <c r="Q232" s="466">
        <v>0.45940861993157384</v>
      </c>
      <c r="R232" s="466">
        <v>1.8970416072469201</v>
      </c>
      <c r="S232" s="466">
        <f t="shared" si="7"/>
        <v>10.302251697736921</v>
      </c>
    </row>
    <row r="233" spans="2:19">
      <c r="B233" s="463">
        <v>230</v>
      </c>
      <c r="C233" s="464">
        <v>25280</v>
      </c>
      <c r="D233" s="465" t="s">
        <v>87</v>
      </c>
      <c r="E233" s="466">
        <v>32.5973941991342</v>
      </c>
      <c r="F233" s="466">
        <v>36.413103864734296</v>
      </c>
      <c r="G233" s="466">
        <v>0</v>
      </c>
      <c r="H233" s="466">
        <v>0.96165458937198067</v>
      </c>
      <c r="I233" s="466">
        <v>5.2631562116615846</v>
      </c>
      <c r="J233" s="466">
        <v>17.386572015909021</v>
      </c>
      <c r="K233" s="466">
        <f t="shared" si="6"/>
        <v>92.621880880811077</v>
      </c>
      <c r="L233" s="471"/>
      <c r="M233" s="466">
        <v>34.605642750582746</v>
      </c>
      <c r="N233" s="466">
        <v>36.413103864734296</v>
      </c>
      <c r="O233" s="466">
        <v>0</v>
      </c>
      <c r="P233" s="466">
        <v>0.96165458937198067</v>
      </c>
      <c r="Q233" s="466">
        <v>5.5874068487998603</v>
      </c>
      <c r="R233" s="466">
        <v>18.457717698668301</v>
      </c>
      <c r="S233" s="466">
        <f t="shared" si="7"/>
        <v>96.025525752157179</v>
      </c>
    </row>
    <row r="234" spans="2:19">
      <c r="B234" s="463">
        <v>231</v>
      </c>
      <c r="C234" s="464">
        <v>25290</v>
      </c>
      <c r="D234" s="465" t="s">
        <v>88</v>
      </c>
      <c r="E234" s="466">
        <v>4.4666087878787888</v>
      </c>
      <c r="F234" s="466">
        <v>3.1211231884057971</v>
      </c>
      <c r="G234" s="466">
        <v>0</v>
      </c>
      <c r="H234" s="466">
        <v>8.2427536231884063E-2</v>
      </c>
      <c r="I234" s="466">
        <v>0.57203009240788549</v>
      </c>
      <c r="J234" s="466">
        <v>1.9721851627799989</v>
      </c>
      <c r="K234" s="466">
        <f t="shared" si="6"/>
        <v>10.214374767704353</v>
      </c>
      <c r="L234" s="471"/>
      <c r="M234" s="466">
        <v>4.742250745920745</v>
      </c>
      <c r="N234" s="466">
        <v>3.1211231884057971</v>
      </c>
      <c r="O234" s="466">
        <v>0</v>
      </c>
      <c r="P234" s="466">
        <v>8.2427536231884063E-2</v>
      </c>
      <c r="Q234" s="466">
        <v>0.60733103373010777</v>
      </c>
      <c r="R234" s="466">
        <v>2.0938920338552562</v>
      </c>
      <c r="S234" s="466">
        <f t="shared" si="7"/>
        <v>10.647024538143791</v>
      </c>
    </row>
    <row r="235" spans="2:19">
      <c r="B235" s="463">
        <v>232</v>
      </c>
      <c r="C235" s="464">
        <v>25295</v>
      </c>
      <c r="D235" s="465" t="s">
        <v>89</v>
      </c>
      <c r="E235" s="466">
        <v>21.001911255411258</v>
      </c>
      <c r="F235" s="466">
        <v>26.00935990338164</v>
      </c>
      <c r="G235" s="466">
        <v>0</v>
      </c>
      <c r="H235" s="466">
        <v>0.68689613526570048</v>
      </c>
      <c r="I235" s="466">
        <v>4.4827913848112351</v>
      </c>
      <c r="J235" s="466">
        <v>12.364237160668438</v>
      </c>
      <c r="K235" s="466">
        <f t="shared" si="6"/>
        <v>64.545195839538266</v>
      </c>
      <c r="L235" s="471"/>
      <c r="M235" s="466">
        <v>22.301366200466195</v>
      </c>
      <c r="N235" s="466">
        <v>26.00935990338164</v>
      </c>
      <c r="O235" s="466">
        <v>0</v>
      </c>
      <c r="P235" s="466">
        <v>0.68689613526570048</v>
      </c>
      <c r="Q235" s="466">
        <v>4.7601559237715518</v>
      </c>
      <c r="R235" s="466">
        <v>13.129251778855767</v>
      </c>
      <c r="S235" s="466">
        <f t="shared" si="7"/>
        <v>66.887029941740849</v>
      </c>
    </row>
    <row r="236" spans="2:19">
      <c r="B236" s="463">
        <v>233</v>
      </c>
      <c r="C236" s="464">
        <v>25300</v>
      </c>
      <c r="D236" s="465" t="s">
        <v>90</v>
      </c>
      <c r="E236" s="466">
        <v>26.799652727272729</v>
      </c>
      <c r="F236" s="466">
        <v>31.21123188405797</v>
      </c>
      <c r="G236" s="466">
        <v>0</v>
      </c>
      <c r="H236" s="466">
        <v>0.82427536231884058</v>
      </c>
      <c r="I236" s="466">
        <v>4.3270562628489229</v>
      </c>
      <c r="J236" s="466">
        <v>14.294212883938304</v>
      </c>
      <c r="K236" s="466">
        <f t="shared" si="6"/>
        <v>77.456429120436766</v>
      </c>
      <c r="L236" s="471"/>
      <c r="M236" s="466">
        <v>28.453504475524472</v>
      </c>
      <c r="N236" s="466">
        <v>31.21123188405797</v>
      </c>
      <c r="O236" s="466">
        <v>0</v>
      </c>
      <c r="P236" s="466">
        <v>0.82427536231884058</v>
      </c>
      <c r="Q236" s="466">
        <v>4.594086199315738</v>
      </c>
      <c r="R236" s="466">
        <v>15.17633285797536</v>
      </c>
      <c r="S236" s="466">
        <f t="shared" si="7"/>
        <v>80.259430779192371</v>
      </c>
    </row>
    <row r="237" spans="2:19">
      <c r="B237" s="463">
        <v>234</v>
      </c>
      <c r="C237" s="464">
        <v>25310</v>
      </c>
      <c r="D237" s="465" t="s">
        <v>91</v>
      </c>
      <c r="E237" s="466">
        <v>6.3991892784992785</v>
      </c>
      <c r="F237" s="466">
        <v>4.1614975845410624</v>
      </c>
      <c r="G237" s="466">
        <v>0</v>
      </c>
      <c r="H237" s="466">
        <v>0.10990338164251208</v>
      </c>
      <c r="I237" s="466">
        <v>0.65579601072008598</v>
      </c>
      <c r="J237" s="466">
        <v>1.7777747331062348</v>
      </c>
      <c r="K237" s="466">
        <f t="shared" si="6"/>
        <v>13.104160988509175</v>
      </c>
      <c r="L237" s="471"/>
      <c r="M237" s="466">
        <v>6.792963504273505</v>
      </c>
      <c r="N237" s="466">
        <v>4.1614975845410624</v>
      </c>
      <c r="O237" s="466">
        <v>0</v>
      </c>
      <c r="P237" s="466">
        <v>0.10990338164251208</v>
      </c>
      <c r="Q237" s="466">
        <v>0.69615042987358355</v>
      </c>
      <c r="R237" s="466">
        <v>1.8871701328456938</v>
      </c>
      <c r="S237" s="466">
        <f t="shared" si="7"/>
        <v>13.647685033176359</v>
      </c>
    </row>
    <row r="238" spans="2:19">
      <c r="B238" s="463">
        <v>235</v>
      </c>
      <c r="C238" s="464">
        <v>25315</v>
      </c>
      <c r="D238" s="465" t="s">
        <v>92</v>
      </c>
      <c r="E238" s="466">
        <v>4.4666087878787888</v>
      </c>
      <c r="F238" s="466">
        <v>3.1211231884057971</v>
      </c>
      <c r="G238" s="466">
        <v>0</v>
      </c>
      <c r="H238" s="466">
        <v>8.2427536231884063E-2</v>
      </c>
      <c r="I238" s="466">
        <v>0.45774301978845866</v>
      </c>
      <c r="J238" s="466">
        <v>1.2408797271305891</v>
      </c>
      <c r="K238" s="466">
        <f t="shared" si="6"/>
        <v>9.3687822594355161</v>
      </c>
      <c r="L238" s="471"/>
      <c r="M238" s="466">
        <v>4.742250745920745</v>
      </c>
      <c r="N238" s="466">
        <v>3.1211231884057971</v>
      </c>
      <c r="O238" s="466">
        <v>0</v>
      </c>
      <c r="P238" s="466">
        <v>8.2427536231884063E-2</v>
      </c>
      <c r="Q238" s="466">
        <v>0.48599111319590693</v>
      </c>
      <c r="R238" s="466">
        <v>1.31745650694821</v>
      </c>
      <c r="S238" s="466">
        <f t="shared" si="7"/>
        <v>9.7492490907025431</v>
      </c>
    </row>
    <row r="239" spans="2:19">
      <c r="B239" s="463">
        <v>236</v>
      </c>
      <c r="C239" s="464">
        <v>25320</v>
      </c>
      <c r="D239" s="465" t="s">
        <v>93</v>
      </c>
      <c r="E239" s="466">
        <v>6.3991892784992785</v>
      </c>
      <c r="F239" s="466">
        <v>4.1614975845410624</v>
      </c>
      <c r="G239" s="466">
        <v>0</v>
      </c>
      <c r="H239" s="466">
        <v>0.10990338164251208</v>
      </c>
      <c r="I239" s="466">
        <v>0.65579601072008598</v>
      </c>
      <c r="J239" s="466">
        <v>1.7777747331062348</v>
      </c>
      <c r="K239" s="466">
        <f t="shared" si="6"/>
        <v>13.104160988509175</v>
      </c>
      <c r="L239" s="471"/>
      <c r="M239" s="466">
        <v>6.792963504273505</v>
      </c>
      <c r="N239" s="466">
        <v>4.1614975845410624</v>
      </c>
      <c r="O239" s="466">
        <v>0</v>
      </c>
      <c r="P239" s="466">
        <v>0.10990338164251208</v>
      </c>
      <c r="Q239" s="466">
        <v>0.69615042987358355</v>
      </c>
      <c r="R239" s="466">
        <v>1.8871701328456938</v>
      </c>
      <c r="S239" s="466">
        <f t="shared" si="7"/>
        <v>13.647685033176359</v>
      </c>
    </row>
    <row r="240" spans="2:19">
      <c r="B240" s="463">
        <v>237</v>
      </c>
      <c r="C240" s="464">
        <v>25332</v>
      </c>
      <c r="D240" s="465" t="s">
        <v>94</v>
      </c>
      <c r="E240" s="466">
        <v>38.395135670995671</v>
      </c>
      <c r="F240" s="466">
        <v>41.614975845410626</v>
      </c>
      <c r="G240" s="466">
        <v>0</v>
      </c>
      <c r="H240" s="466">
        <v>1.0990338164251208</v>
      </c>
      <c r="I240" s="466">
        <v>6.5579601072008593</v>
      </c>
      <c r="J240" s="466">
        <v>14.222197864849878</v>
      </c>
      <c r="K240" s="466">
        <f t="shared" si="6"/>
        <v>101.88930330488215</v>
      </c>
      <c r="L240" s="471"/>
      <c r="M240" s="466">
        <v>40.757781025641023</v>
      </c>
      <c r="N240" s="466">
        <v>41.614975845410626</v>
      </c>
      <c r="O240" s="466">
        <v>0</v>
      </c>
      <c r="P240" s="466">
        <v>1.0990338164251208</v>
      </c>
      <c r="Q240" s="466">
        <v>6.9615042987358349</v>
      </c>
      <c r="R240" s="466">
        <v>15.09736106276555</v>
      </c>
      <c r="S240" s="466">
        <f t="shared" si="7"/>
        <v>105.53065604897816</v>
      </c>
    </row>
    <row r="241" spans="2:19">
      <c r="B241" s="463">
        <v>238</v>
      </c>
      <c r="C241" s="464">
        <v>25335</v>
      </c>
      <c r="D241" s="465" t="s">
        <v>95</v>
      </c>
      <c r="E241" s="466">
        <v>26.799652727272729</v>
      </c>
      <c r="F241" s="466">
        <v>31.21123188405797</v>
      </c>
      <c r="G241" s="466">
        <v>0</v>
      </c>
      <c r="H241" s="466">
        <v>0.82427536231884058</v>
      </c>
      <c r="I241" s="466">
        <v>4.3270562628489229</v>
      </c>
      <c r="J241" s="466">
        <v>14.294212883938304</v>
      </c>
      <c r="K241" s="466">
        <f t="shared" si="6"/>
        <v>77.456429120436766</v>
      </c>
      <c r="L241" s="471"/>
      <c r="M241" s="466">
        <v>28.453504475524472</v>
      </c>
      <c r="N241" s="466">
        <v>31.21123188405797</v>
      </c>
      <c r="O241" s="466">
        <v>0</v>
      </c>
      <c r="P241" s="466">
        <v>0.82427536231884058</v>
      </c>
      <c r="Q241" s="466">
        <v>4.594086199315738</v>
      </c>
      <c r="R241" s="466">
        <v>15.17633285797536</v>
      </c>
      <c r="S241" s="466">
        <f t="shared" si="7"/>
        <v>80.259430779192371</v>
      </c>
    </row>
    <row r="242" spans="2:19">
      <c r="B242" s="463">
        <v>239</v>
      </c>
      <c r="C242" s="464">
        <v>25350</v>
      </c>
      <c r="D242" s="465" t="s">
        <v>96</v>
      </c>
      <c r="E242" s="466">
        <v>26.799652727272729</v>
      </c>
      <c r="F242" s="466">
        <v>31.21123188405797</v>
      </c>
      <c r="G242" s="466">
        <v>0</v>
      </c>
      <c r="H242" s="466">
        <v>0.82427536231884058</v>
      </c>
      <c r="I242" s="466">
        <v>4.3270562628489229</v>
      </c>
      <c r="J242" s="466">
        <v>14.294212883938304</v>
      </c>
      <c r="K242" s="466">
        <f t="shared" si="6"/>
        <v>77.456429120436766</v>
      </c>
      <c r="L242" s="471"/>
      <c r="M242" s="466">
        <v>28.453504475524472</v>
      </c>
      <c r="N242" s="466">
        <v>31.21123188405797</v>
      </c>
      <c r="O242" s="466">
        <v>0</v>
      </c>
      <c r="P242" s="466">
        <v>0.82427536231884058</v>
      </c>
      <c r="Q242" s="466">
        <v>4.594086199315738</v>
      </c>
      <c r="R242" s="466">
        <v>15.17633285797536</v>
      </c>
      <c r="S242" s="466">
        <f t="shared" si="7"/>
        <v>80.259430779192371</v>
      </c>
    </row>
    <row r="243" spans="2:19">
      <c r="B243" s="463">
        <v>240</v>
      </c>
      <c r="C243" s="464">
        <v>25390</v>
      </c>
      <c r="D243" s="465" t="s">
        <v>97</v>
      </c>
      <c r="E243" s="466">
        <v>6.3991892784992785</v>
      </c>
      <c r="F243" s="466">
        <v>4.1614975845410624</v>
      </c>
      <c r="G243" s="466">
        <v>0</v>
      </c>
      <c r="H243" s="466">
        <v>0.10990338164251208</v>
      </c>
      <c r="I243" s="466">
        <v>0.61992561604742469</v>
      </c>
      <c r="J243" s="466">
        <v>2.5598663934849668</v>
      </c>
      <c r="K243" s="466">
        <f t="shared" si="6"/>
        <v>13.850382254215246</v>
      </c>
      <c r="L243" s="471"/>
      <c r="M243" s="466">
        <v>6.792963504273505</v>
      </c>
      <c r="N243" s="466">
        <v>4.1614975845410624</v>
      </c>
      <c r="O243" s="466">
        <v>0</v>
      </c>
      <c r="P243" s="466">
        <v>0.10990338164251208</v>
      </c>
      <c r="Q243" s="466">
        <v>0.65807274982839836</v>
      </c>
      <c r="R243" s="466">
        <v>2.7173878174201556</v>
      </c>
      <c r="S243" s="466">
        <f t="shared" si="7"/>
        <v>14.439825037705635</v>
      </c>
    </row>
    <row r="244" spans="2:19" ht="25.5">
      <c r="B244" s="463">
        <v>241</v>
      </c>
      <c r="C244" s="464">
        <v>25440</v>
      </c>
      <c r="D244" s="465" t="s">
        <v>864</v>
      </c>
      <c r="E244" s="466">
        <v>6.3991892784992785</v>
      </c>
      <c r="F244" s="466">
        <v>4.1614975845410624</v>
      </c>
      <c r="G244" s="466">
        <v>0</v>
      </c>
      <c r="H244" s="466">
        <v>0.10990338164251208</v>
      </c>
      <c r="I244" s="466">
        <v>0.65579601072008598</v>
      </c>
      <c r="J244" s="466">
        <v>1.7777747331062348</v>
      </c>
      <c r="K244" s="466">
        <f t="shared" si="6"/>
        <v>13.104160988509175</v>
      </c>
      <c r="L244" s="471"/>
      <c r="M244" s="466">
        <v>6.792963504273505</v>
      </c>
      <c r="N244" s="466">
        <v>4.1614975845410624</v>
      </c>
      <c r="O244" s="466">
        <v>0</v>
      </c>
      <c r="P244" s="466">
        <v>0.10990338164251208</v>
      </c>
      <c r="Q244" s="466">
        <v>0.69615042987358355</v>
      </c>
      <c r="R244" s="466">
        <v>1.8871701328456938</v>
      </c>
      <c r="S244" s="466">
        <f t="shared" si="7"/>
        <v>13.647685033176359</v>
      </c>
    </row>
    <row r="245" spans="2:19">
      <c r="B245" s="463">
        <v>242</v>
      </c>
      <c r="C245" s="464">
        <v>25449</v>
      </c>
      <c r="D245" s="465" t="s">
        <v>866</v>
      </c>
      <c r="E245" s="466">
        <v>6.3991892784992785</v>
      </c>
      <c r="F245" s="466">
        <v>4.1614975845410624</v>
      </c>
      <c r="G245" s="466">
        <v>0</v>
      </c>
      <c r="H245" s="466">
        <v>0.10990338164251208</v>
      </c>
      <c r="I245" s="466">
        <v>0.65579601072008598</v>
      </c>
      <c r="J245" s="466">
        <v>1.7777747331062348</v>
      </c>
      <c r="K245" s="466">
        <f t="shared" si="6"/>
        <v>13.104160988509175</v>
      </c>
      <c r="L245" s="471"/>
      <c r="M245" s="466">
        <v>6.792963504273505</v>
      </c>
      <c r="N245" s="466">
        <v>4.1614975845410624</v>
      </c>
      <c r="O245" s="466">
        <v>0</v>
      </c>
      <c r="P245" s="466">
        <v>0.10990338164251208</v>
      </c>
      <c r="Q245" s="466">
        <v>0.69615042987358355</v>
      </c>
      <c r="R245" s="466">
        <v>1.8871701328456938</v>
      </c>
      <c r="S245" s="466">
        <f t="shared" si="7"/>
        <v>13.647685033176359</v>
      </c>
    </row>
    <row r="246" spans="2:19">
      <c r="B246" s="463">
        <v>243</v>
      </c>
      <c r="C246" s="464">
        <v>25450</v>
      </c>
      <c r="D246" s="465" t="s">
        <v>867</v>
      </c>
      <c r="E246" s="466">
        <v>4.4666087878787888</v>
      </c>
      <c r="F246" s="466">
        <v>3.1211231884057971</v>
      </c>
      <c r="G246" s="466">
        <v>0</v>
      </c>
      <c r="H246" s="466">
        <v>8.2427536231884063E-2</v>
      </c>
      <c r="I246" s="466">
        <v>0.43270562628489229</v>
      </c>
      <c r="J246" s="466">
        <v>1.786776610492288</v>
      </c>
      <c r="K246" s="466">
        <f t="shared" si="6"/>
        <v>9.8896417492936486</v>
      </c>
      <c r="L246" s="471"/>
      <c r="M246" s="466">
        <v>4.742250745920745</v>
      </c>
      <c r="N246" s="466">
        <v>3.1211231884057971</v>
      </c>
      <c r="O246" s="466">
        <v>0</v>
      </c>
      <c r="P246" s="466">
        <v>8.2427536231884063E-2</v>
      </c>
      <c r="Q246" s="466">
        <v>0.45940861993157384</v>
      </c>
      <c r="R246" s="466">
        <v>1.8970416072469201</v>
      </c>
      <c r="S246" s="466">
        <f t="shared" si="7"/>
        <v>10.302251697736921</v>
      </c>
    </row>
    <row r="247" spans="2:19">
      <c r="B247" s="463">
        <v>244</v>
      </c>
      <c r="C247" s="464">
        <v>25515</v>
      </c>
      <c r="D247" s="465" t="s">
        <v>3724</v>
      </c>
      <c r="E247" s="466">
        <v>6.3991892784992785</v>
      </c>
      <c r="F247" s="466">
        <v>4.1614975845410624</v>
      </c>
      <c r="G247" s="466">
        <v>0</v>
      </c>
      <c r="H247" s="466">
        <v>0.10990338164251208</v>
      </c>
      <c r="I247" s="466">
        <v>0.61992561604742469</v>
      </c>
      <c r="J247" s="466">
        <v>2.5598663934849668</v>
      </c>
      <c r="K247" s="466">
        <f t="shared" si="6"/>
        <v>13.850382254215246</v>
      </c>
      <c r="L247" s="471"/>
      <c r="M247" s="466">
        <v>6.792963504273505</v>
      </c>
      <c r="N247" s="466">
        <v>4.1614975845410624</v>
      </c>
      <c r="O247" s="466">
        <v>0</v>
      </c>
      <c r="P247" s="466">
        <v>0.10990338164251208</v>
      </c>
      <c r="Q247" s="466">
        <v>0.65807274982839836</v>
      </c>
      <c r="R247" s="466">
        <v>2.7173878174201556</v>
      </c>
      <c r="S247" s="466">
        <f t="shared" si="7"/>
        <v>14.439825037705635</v>
      </c>
    </row>
    <row r="248" spans="2:19">
      <c r="B248" s="463">
        <v>245</v>
      </c>
      <c r="C248" s="464">
        <v>25526</v>
      </c>
      <c r="D248" s="465" t="s">
        <v>3725</v>
      </c>
      <c r="E248" s="466">
        <v>8.3317697691197701</v>
      </c>
      <c r="F248" s="466">
        <v>5.2018719806763283</v>
      </c>
      <c r="G248" s="466">
        <v>0</v>
      </c>
      <c r="H248" s="466">
        <v>0.1373792270531401</v>
      </c>
      <c r="I248" s="466">
        <v>0.85384900165171329</v>
      </c>
      <c r="J248" s="466">
        <v>2.3146697390818805</v>
      </c>
      <c r="K248" s="466">
        <f t="shared" si="6"/>
        <v>16.839539717582831</v>
      </c>
      <c r="L248" s="471"/>
      <c r="M248" s="466">
        <v>8.8436762626262624</v>
      </c>
      <c r="N248" s="466">
        <v>5.2018719806763283</v>
      </c>
      <c r="O248" s="466">
        <v>0</v>
      </c>
      <c r="P248" s="466">
        <v>0.1373792270531401</v>
      </c>
      <c r="Q248" s="466">
        <v>0.90630974655126006</v>
      </c>
      <c r="R248" s="466">
        <v>2.4568837587431771</v>
      </c>
      <c r="S248" s="466">
        <f t="shared" si="7"/>
        <v>17.546120975650169</v>
      </c>
    </row>
    <row r="249" spans="2:19" ht="25.5">
      <c r="B249" s="463">
        <v>246</v>
      </c>
      <c r="C249" s="464">
        <v>25574</v>
      </c>
      <c r="D249" s="465" t="s">
        <v>868</v>
      </c>
      <c r="E249" s="466">
        <v>8.3317697691197701</v>
      </c>
      <c r="F249" s="466">
        <v>5.2018719806763283</v>
      </c>
      <c r="G249" s="466">
        <v>0</v>
      </c>
      <c r="H249" s="466">
        <v>0.1373792270531401</v>
      </c>
      <c r="I249" s="466">
        <v>0.80714560580995698</v>
      </c>
      <c r="J249" s="466">
        <v>3.3329561764776452</v>
      </c>
      <c r="K249" s="466">
        <f t="shared" si="6"/>
        <v>17.81112275913684</v>
      </c>
      <c r="L249" s="471"/>
      <c r="M249" s="466">
        <v>8.8436762626262624</v>
      </c>
      <c r="N249" s="466">
        <v>5.2018719806763283</v>
      </c>
      <c r="O249" s="466">
        <v>0</v>
      </c>
      <c r="P249" s="466">
        <v>0.1373792270531401</v>
      </c>
      <c r="Q249" s="466">
        <v>0.85673687972522272</v>
      </c>
      <c r="R249" s="466">
        <v>3.5377340275933906</v>
      </c>
      <c r="S249" s="466">
        <f t="shared" si="7"/>
        <v>18.577398377674342</v>
      </c>
    </row>
    <row r="250" spans="2:19">
      <c r="B250" s="463">
        <v>247</v>
      </c>
      <c r="C250" s="464">
        <v>25611</v>
      </c>
      <c r="D250" s="465" t="s">
        <v>869</v>
      </c>
      <c r="E250" s="466">
        <v>4.4666087878787888</v>
      </c>
      <c r="F250" s="466">
        <v>3.1211231884057971</v>
      </c>
      <c r="G250" s="466">
        <v>0</v>
      </c>
      <c r="H250" s="466">
        <v>8.2427536231884063E-2</v>
      </c>
      <c r="I250" s="466">
        <v>0.43270562628489229</v>
      </c>
      <c r="J250" s="466">
        <v>1.786776610492288</v>
      </c>
      <c r="K250" s="466">
        <f t="shared" si="6"/>
        <v>9.8896417492936486</v>
      </c>
      <c r="L250" s="471"/>
      <c r="M250" s="466">
        <v>4.742250745920745</v>
      </c>
      <c r="N250" s="466">
        <v>3.1211231884057971</v>
      </c>
      <c r="O250" s="466">
        <v>0</v>
      </c>
      <c r="P250" s="466">
        <v>8.2427536231884063E-2</v>
      </c>
      <c r="Q250" s="466">
        <v>0.45940861993157384</v>
      </c>
      <c r="R250" s="466">
        <v>1.8970416072469201</v>
      </c>
      <c r="S250" s="466">
        <f t="shared" si="7"/>
        <v>10.302251697736921</v>
      </c>
    </row>
    <row r="251" spans="2:19" ht="25.5">
      <c r="B251" s="463">
        <v>248</v>
      </c>
      <c r="C251" s="464">
        <v>25620</v>
      </c>
      <c r="D251" s="465" t="s">
        <v>870</v>
      </c>
      <c r="E251" s="466">
        <v>6.3991892784992785</v>
      </c>
      <c r="F251" s="466">
        <v>4.1614975845410624</v>
      </c>
      <c r="G251" s="466">
        <v>0</v>
      </c>
      <c r="H251" s="466">
        <v>0.10990338164251208</v>
      </c>
      <c r="I251" s="466">
        <v>0.61992561604742469</v>
      </c>
      <c r="J251" s="466">
        <v>2.5598663934849668</v>
      </c>
      <c r="K251" s="466">
        <f t="shared" si="6"/>
        <v>13.850382254215246</v>
      </c>
      <c r="L251" s="471"/>
      <c r="M251" s="466">
        <v>6.792963504273505</v>
      </c>
      <c r="N251" s="466">
        <v>4.1614975845410624</v>
      </c>
      <c r="O251" s="466">
        <v>0</v>
      </c>
      <c r="P251" s="466">
        <v>0.10990338164251208</v>
      </c>
      <c r="Q251" s="466">
        <v>0.65807274982839836</v>
      </c>
      <c r="R251" s="466">
        <v>2.7173878174201556</v>
      </c>
      <c r="S251" s="466">
        <f t="shared" si="7"/>
        <v>14.439825037705635</v>
      </c>
    </row>
    <row r="252" spans="2:19">
      <c r="B252" s="463">
        <v>249</v>
      </c>
      <c r="C252" s="464">
        <v>25645</v>
      </c>
      <c r="D252" s="465" t="s">
        <v>871</v>
      </c>
      <c r="E252" s="466">
        <v>6.3991892784992785</v>
      </c>
      <c r="F252" s="466">
        <v>4.1614975845410624</v>
      </c>
      <c r="G252" s="466">
        <v>0</v>
      </c>
      <c r="H252" s="466">
        <v>0.10990338164251208</v>
      </c>
      <c r="I252" s="466">
        <v>0.65579601072008598</v>
      </c>
      <c r="J252" s="466">
        <v>1.7777747331062348</v>
      </c>
      <c r="K252" s="466">
        <f t="shared" si="6"/>
        <v>13.104160988509175</v>
      </c>
      <c r="L252" s="471"/>
      <c r="M252" s="466">
        <v>6.792963504273505</v>
      </c>
      <c r="N252" s="466">
        <v>4.1614975845410624</v>
      </c>
      <c r="O252" s="466">
        <v>0</v>
      </c>
      <c r="P252" s="466">
        <v>0.10990338164251208</v>
      </c>
      <c r="Q252" s="466">
        <v>0.69615042987358355</v>
      </c>
      <c r="R252" s="466">
        <v>1.8871701328456938</v>
      </c>
      <c r="S252" s="466">
        <f t="shared" si="7"/>
        <v>13.647685033176359</v>
      </c>
    </row>
    <row r="253" spans="2:19">
      <c r="B253" s="463">
        <v>250</v>
      </c>
      <c r="C253" s="464">
        <v>25676</v>
      </c>
      <c r="D253" s="465" t="s">
        <v>872</v>
      </c>
      <c r="E253" s="466">
        <v>26.799652727272729</v>
      </c>
      <c r="F253" s="466">
        <v>31.21123188405797</v>
      </c>
      <c r="G253" s="466">
        <v>0</v>
      </c>
      <c r="H253" s="466">
        <v>0.82427536231884058</v>
      </c>
      <c r="I253" s="466">
        <v>4.3270562628489229</v>
      </c>
      <c r="J253" s="466">
        <v>14.294212883938304</v>
      </c>
      <c r="K253" s="466">
        <f t="shared" si="6"/>
        <v>77.456429120436766</v>
      </c>
      <c r="L253" s="471"/>
      <c r="M253" s="466">
        <v>28.453504475524472</v>
      </c>
      <c r="N253" s="466">
        <v>31.21123188405797</v>
      </c>
      <c r="O253" s="466">
        <v>0</v>
      </c>
      <c r="P253" s="466">
        <v>0.82427536231884058</v>
      </c>
      <c r="Q253" s="466">
        <v>4.594086199315738</v>
      </c>
      <c r="R253" s="466">
        <v>15.17633285797536</v>
      </c>
      <c r="S253" s="466">
        <f t="shared" si="7"/>
        <v>80.259430779192371</v>
      </c>
    </row>
    <row r="254" spans="2:19">
      <c r="B254" s="463">
        <v>251</v>
      </c>
      <c r="C254" s="464">
        <v>25800</v>
      </c>
      <c r="D254" s="465" t="s">
        <v>873</v>
      </c>
      <c r="E254" s="466">
        <v>5.4328990331890346</v>
      </c>
      <c r="F254" s="466">
        <v>3.64131038647343</v>
      </c>
      <c r="G254" s="466">
        <v>0</v>
      </c>
      <c r="H254" s="466">
        <v>9.6165458937198078E-2</v>
      </c>
      <c r="I254" s="466">
        <v>0.55676951525427243</v>
      </c>
      <c r="J254" s="466">
        <v>1.5093272301184122</v>
      </c>
      <c r="K254" s="466">
        <f t="shared" si="6"/>
        <v>11.236471623972347</v>
      </c>
      <c r="L254" s="471"/>
      <c r="M254" s="466">
        <v>5.7676071250971255</v>
      </c>
      <c r="N254" s="466">
        <v>3.64131038647343</v>
      </c>
      <c r="O254" s="466">
        <v>0</v>
      </c>
      <c r="P254" s="466">
        <v>9.6165458937198078E-2</v>
      </c>
      <c r="Q254" s="466">
        <v>0.59107077153474519</v>
      </c>
      <c r="R254" s="466">
        <v>1.6023133198969519</v>
      </c>
      <c r="S254" s="466">
        <f t="shared" si="7"/>
        <v>11.698467061939452</v>
      </c>
    </row>
    <row r="255" spans="2:19">
      <c r="B255" s="463">
        <v>252</v>
      </c>
      <c r="C255" s="464">
        <v>25900</v>
      </c>
      <c r="D255" s="465" t="s">
        <v>874</v>
      </c>
      <c r="E255" s="466">
        <v>6.3991892784992785</v>
      </c>
      <c r="F255" s="466">
        <v>4.1614975845410624</v>
      </c>
      <c r="G255" s="466">
        <v>0</v>
      </c>
      <c r="H255" s="466">
        <v>0.10990338164251208</v>
      </c>
      <c r="I255" s="466">
        <v>0.61992561604742469</v>
      </c>
      <c r="J255" s="466">
        <v>2.5598663934849668</v>
      </c>
      <c r="K255" s="466">
        <f t="shared" si="6"/>
        <v>13.850382254215246</v>
      </c>
      <c r="L255" s="471"/>
      <c r="M255" s="466">
        <v>6.792963504273505</v>
      </c>
      <c r="N255" s="466">
        <v>4.1614975845410624</v>
      </c>
      <c r="O255" s="466">
        <v>0</v>
      </c>
      <c r="P255" s="466">
        <v>0.10990338164251208</v>
      </c>
      <c r="Q255" s="466">
        <v>0.65807274982839836</v>
      </c>
      <c r="R255" s="466">
        <v>2.7173878174201556</v>
      </c>
      <c r="S255" s="466">
        <f t="shared" si="7"/>
        <v>14.439825037705635</v>
      </c>
    </row>
    <row r="256" spans="2:19">
      <c r="B256" s="463">
        <v>253</v>
      </c>
      <c r="C256" s="464">
        <v>25920</v>
      </c>
      <c r="D256" s="465" t="s">
        <v>875</v>
      </c>
      <c r="E256" s="466">
        <v>32.5973941991342</v>
      </c>
      <c r="F256" s="466">
        <v>36.413103864734296</v>
      </c>
      <c r="G256" s="466">
        <v>0</v>
      </c>
      <c r="H256" s="466">
        <v>0.96165458937198067</v>
      </c>
      <c r="I256" s="466">
        <v>5.2631562116615846</v>
      </c>
      <c r="J256" s="466">
        <v>17.386572015909021</v>
      </c>
      <c r="K256" s="466">
        <f t="shared" si="6"/>
        <v>92.621880880811077</v>
      </c>
      <c r="L256" s="471"/>
      <c r="M256" s="466">
        <v>34.605642750582746</v>
      </c>
      <c r="N256" s="466">
        <v>36.413103864734296</v>
      </c>
      <c r="O256" s="466">
        <v>0</v>
      </c>
      <c r="P256" s="466">
        <v>0.96165458937198067</v>
      </c>
      <c r="Q256" s="466">
        <v>5.5874068487998603</v>
      </c>
      <c r="R256" s="466">
        <v>18.457717698668301</v>
      </c>
      <c r="S256" s="466">
        <f t="shared" si="7"/>
        <v>96.025525752157179</v>
      </c>
    </row>
    <row r="257" spans="2:19">
      <c r="B257" s="463">
        <v>254</v>
      </c>
      <c r="C257" s="464">
        <v>25922</v>
      </c>
      <c r="D257" s="465" t="s">
        <v>876</v>
      </c>
      <c r="E257" s="466">
        <v>21.001911255411258</v>
      </c>
      <c r="F257" s="466">
        <v>26.00935990338164</v>
      </c>
      <c r="G257" s="466">
        <v>0</v>
      </c>
      <c r="H257" s="466">
        <v>0.68689613526570048</v>
      </c>
      <c r="I257" s="466">
        <v>3.3909563140362611</v>
      </c>
      <c r="J257" s="466">
        <v>11.20185375196759</v>
      </c>
      <c r="K257" s="466">
        <f t="shared" si="6"/>
        <v>62.290977360062442</v>
      </c>
      <c r="L257" s="471"/>
      <c r="M257" s="466">
        <v>22.301366200466195</v>
      </c>
      <c r="N257" s="466">
        <v>26.00935990338164</v>
      </c>
      <c r="O257" s="466">
        <v>0</v>
      </c>
      <c r="P257" s="466">
        <v>0.68689613526570048</v>
      </c>
      <c r="Q257" s="466">
        <v>3.6007655498316149</v>
      </c>
      <c r="R257" s="466">
        <v>11.894948017282417</v>
      </c>
      <c r="S257" s="466">
        <f t="shared" si="7"/>
        <v>64.493335806227563</v>
      </c>
    </row>
    <row r="258" spans="2:19">
      <c r="B258" s="463">
        <v>255</v>
      </c>
      <c r="C258" s="464">
        <v>25927</v>
      </c>
      <c r="D258" s="465" t="s">
        <v>877</v>
      </c>
      <c r="E258" s="466">
        <v>7.8486246464646472</v>
      </c>
      <c r="F258" s="466">
        <v>4.9417783816425116</v>
      </c>
      <c r="G258" s="466">
        <v>0</v>
      </c>
      <c r="H258" s="466">
        <v>0.1305102657004831</v>
      </c>
      <c r="I258" s="466">
        <v>0.76034060836932404</v>
      </c>
      <c r="J258" s="466">
        <v>3.1396837307294754</v>
      </c>
      <c r="K258" s="466">
        <f t="shared" si="6"/>
        <v>16.820937632906443</v>
      </c>
      <c r="L258" s="471"/>
      <c r="M258" s="466">
        <v>8.3309980730380726</v>
      </c>
      <c r="N258" s="466">
        <v>4.9417783816425116</v>
      </c>
      <c r="O258" s="466">
        <v>0</v>
      </c>
      <c r="P258" s="466">
        <v>0.1305102657004831</v>
      </c>
      <c r="Q258" s="466">
        <v>0.80707084725101663</v>
      </c>
      <c r="R258" s="466">
        <v>3.3326474750500825</v>
      </c>
      <c r="S258" s="466">
        <f t="shared" si="7"/>
        <v>17.543005042682168</v>
      </c>
    </row>
    <row r="259" spans="2:19">
      <c r="B259" s="463">
        <v>256</v>
      </c>
      <c r="C259" s="464">
        <v>26020</v>
      </c>
      <c r="D259" s="465" t="s">
        <v>878</v>
      </c>
      <c r="E259" s="466">
        <v>4.9497539105339108</v>
      </c>
      <c r="F259" s="466">
        <v>3.3812167874396133</v>
      </c>
      <c r="G259" s="466">
        <v>0</v>
      </c>
      <c r="H259" s="466">
        <v>8.9296497584541071E-2</v>
      </c>
      <c r="I259" s="466">
        <v>0.47951062372552533</v>
      </c>
      <c r="J259" s="466">
        <v>1.9800490562404578</v>
      </c>
      <c r="K259" s="466">
        <f t="shared" si="6"/>
        <v>10.879826875524049</v>
      </c>
      <c r="L259" s="471"/>
      <c r="M259" s="466">
        <v>5.2549289355089357</v>
      </c>
      <c r="N259" s="466">
        <v>3.3812167874396133</v>
      </c>
      <c r="O259" s="466">
        <v>0</v>
      </c>
      <c r="P259" s="466">
        <v>8.9296497584541071E-2</v>
      </c>
      <c r="Q259" s="466">
        <v>0.50907465240577998</v>
      </c>
      <c r="R259" s="466">
        <v>2.102128159790229</v>
      </c>
      <c r="S259" s="466">
        <f t="shared" si="7"/>
        <v>11.336645032729098</v>
      </c>
    </row>
    <row r="260" spans="2:19">
      <c r="B260" s="463">
        <v>257</v>
      </c>
      <c r="C260" s="464">
        <v>26025</v>
      </c>
      <c r="D260" s="465" t="s">
        <v>879</v>
      </c>
      <c r="E260" s="466">
        <v>4.9497539105339108</v>
      </c>
      <c r="F260" s="466">
        <v>3.3812167874396133</v>
      </c>
      <c r="G260" s="466">
        <v>0</v>
      </c>
      <c r="H260" s="466">
        <v>8.9296497584541071E-2</v>
      </c>
      <c r="I260" s="466">
        <v>0.47951062372552533</v>
      </c>
      <c r="J260" s="466">
        <v>1.9800490562404578</v>
      </c>
      <c r="K260" s="466">
        <f t="shared" ref="K260:K323" si="8">SUM(E260:J260)</f>
        <v>10.879826875524049</v>
      </c>
      <c r="L260" s="471"/>
      <c r="M260" s="466">
        <v>5.2549289355089357</v>
      </c>
      <c r="N260" s="466">
        <v>3.3812167874396133</v>
      </c>
      <c r="O260" s="466">
        <v>0</v>
      </c>
      <c r="P260" s="466">
        <v>8.9296497584541071E-2</v>
      </c>
      <c r="Q260" s="466">
        <v>0.50907465240577998</v>
      </c>
      <c r="R260" s="466">
        <v>2.102128159790229</v>
      </c>
      <c r="S260" s="466">
        <f t="shared" ref="S260:S323" si="9">SUM(M260:R260)</f>
        <v>11.336645032729098</v>
      </c>
    </row>
    <row r="261" spans="2:19">
      <c r="B261" s="463">
        <v>258</v>
      </c>
      <c r="C261" s="464">
        <v>26034</v>
      </c>
      <c r="D261" s="465" t="s">
        <v>880</v>
      </c>
      <c r="E261" s="466">
        <v>6.3991892784992785</v>
      </c>
      <c r="F261" s="466">
        <v>4.1614975845410624</v>
      </c>
      <c r="G261" s="466">
        <v>0</v>
      </c>
      <c r="H261" s="466">
        <v>0.10990338164251208</v>
      </c>
      <c r="I261" s="466">
        <v>0.61992561604742469</v>
      </c>
      <c r="J261" s="466">
        <v>2.5598663934849668</v>
      </c>
      <c r="K261" s="466">
        <f t="shared" si="8"/>
        <v>13.850382254215246</v>
      </c>
      <c r="L261" s="471"/>
      <c r="M261" s="466">
        <v>6.792963504273505</v>
      </c>
      <c r="N261" s="466">
        <v>4.1614975845410624</v>
      </c>
      <c r="O261" s="466">
        <v>0</v>
      </c>
      <c r="P261" s="466">
        <v>0.10990338164251208</v>
      </c>
      <c r="Q261" s="466">
        <v>0.65807274982839836</v>
      </c>
      <c r="R261" s="466">
        <v>2.7173878174201556</v>
      </c>
      <c r="S261" s="466">
        <f t="shared" si="9"/>
        <v>14.439825037705635</v>
      </c>
    </row>
    <row r="262" spans="2:19">
      <c r="B262" s="463">
        <v>259</v>
      </c>
      <c r="C262" s="464">
        <v>26037</v>
      </c>
      <c r="D262" s="465" t="s">
        <v>881</v>
      </c>
      <c r="E262" s="466">
        <v>6.3991892784992785</v>
      </c>
      <c r="F262" s="466">
        <v>4.1614975845410624</v>
      </c>
      <c r="G262" s="466">
        <v>0</v>
      </c>
      <c r="H262" s="466">
        <v>0.10990338164251208</v>
      </c>
      <c r="I262" s="466">
        <v>0.61992561604742469</v>
      </c>
      <c r="J262" s="466">
        <v>2.5598663934849668</v>
      </c>
      <c r="K262" s="466">
        <f t="shared" si="8"/>
        <v>13.850382254215246</v>
      </c>
      <c r="L262" s="471"/>
      <c r="M262" s="466">
        <v>6.792963504273505</v>
      </c>
      <c r="N262" s="466">
        <v>4.1614975845410624</v>
      </c>
      <c r="O262" s="466">
        <v>0</v>
      </c>
      <c r="P262" s="466">
        <v>0.10990338164251208</v>
      </c>
      <c r="Q262" s="466">
        <v>0.65807274982839836</v>
      </c>
      <c r="R262" s="466">
        <v>2.7173878174201556</v>
      </c>
      <c r="S262" s="466">
        <f t="shared" si="9"/>
        <v>14.439825037705635</v>
      </c>
    </row>
    <row r="263" spans="2:19">
      <c r="B263" s="463">
        <v>260</v>
      </c>
      <c r="C263" s="464">
        <v>26040</v>
      </c>
      <c r="D263" s="465" t="s">
        <v>882</v>
      </c>
      <c r="E263" s="466">
        <v>6.3991892784992785</v>
      </c>
      <c r="F263" s="466">
        <v>4.1614975845410624</v>
      </c>
      <c r="G263" s="466">
        <v>0</v>
      </c>
      <c r="H263" s="466">
        <v>0.10990338164251208</v>
      </c>
      <c r="I263" s="466">
        <v>0.61992561604742469</v>
      </c>
      <c r="J263" s="466">
        <v>2.5598663934849668</v>
      </c>
      <c r="K263" s="466">
        <f t="shared" si="8"/>
        <v>13.850382254215246</v>
      </c>
      <c r="L263" s="471"/>
      <c r="M263" s="466">
        <v>6.792963504273505</v>
      </c>
      <c r="N263" s="466">
        <v>4.1614975845410624</v>
      </c>
      <c r="O263" s="466">
        <v>0</v>
      </c>
      <c r="P263" s="466">
        <v>0.10990338164251208</v>
      </c>
      <c r="Q263" s="466">
        <v>0.65807274982839836</v>
      </c>
      <c r="R263" s="466">
        <v>2.7173878174201556</v>
      </c>
      <c r="S263" s="466">
        <f t="shared" si="9"/>
        <v>14.439825037705635</v>
      </c>
    </row>
    <row r="264" spans="2:19">
      <c r="B264" s="463">
        <v>261</v>
      </c>
      <c r="C264" s="464">
        <v>26055</v>
      </c>
      <c r="D264" s="465" t="s">
        <v>883</v>
      </c>
      <c r="E264" s="466">
        <v>32.5973941991342</v>
      </c>
      <c r="F264" s="466">
        <v>3.561028079710145</v>
      </c>
      <c r="G264" s="466">
        <v>0</v>
      </c>
      <c r="H264" s="466">
        <v>0.49456521739130432</v>
      </c>
      <c r="I264" s="466">
        <v>9.2149996508019925</v>
      </c>
      <c r="J264" s="466">
        <v>12.925429113530022</v>
      </c>
      <c r="K264" s="466">
        <f t="shared" si="8"/>
        <v>58.793416260567668</v>
      </c>
      <c r="L264" s="471"/>
      <c r="M264" s="466">
        <v>34.605642750582746</v>
      </c>
      <c r="N264" s="466">
        <v>3.561028079710145</v>
      </c>
      <c r="O264" s="466">
        <v>0</v>
      </c>
      <c r="P264" s="466">
        <v>0.49456521739130432</v>
      </c>
      <c r="Q264" s="466">
        <v>9.7827140388684306</v>
      </c>
      <c r="R264" s="466">
        <v>13.721734306991985</v>
      </c>
      <c r="S264" s="466">
        <f t="shared" si="9"/>
        <v>62.165684393544616</v>
      </c>
    </row>
    <row r="265" spans="2:19" ht="25.5">
      <c r="B265" s="463">
        <v>262</v>
      </c>
      <c r="C265" s="464">
        <v>26070</v>
      </c>
      <c r="D265" s="465" t="s">
        <v>2807</v>
      </c>
      <c r="E265" s="466">
        <v>9.2980600144300158</v>
      </c>
      <c r="F265" s="466">
        <v>5.7220591787439616</v>
      </c>
      <c r="G265" s="466">
        <v>0</v>
      </c>
      <c r="H265" s="466">
        <v>0.15111714975845414</v>
      </c>
      <c r="I265" s="466">
        <v>0.90075560069122318</v>
      </c>
      <c r="J265" s="466">
        <v>3.7195010679739848</v>
      </c>
      <c r="K265" s="466">
        <f t="shared" si="8"/>
        <v>19.791493011597638</v>
      </c>
      <c r="L265" s="471"/>
      <c r="M265" s="466">
        <v>9.8690326418026419</v>
      </c>
      <c r="N265" s="466">
        <v>5.7220591787439616</v>
      </c>
      <c r="O265" s="466">
        <v>0</v>
      </c>
      <c r="P265" s="466">
        <v>0.15111714975845414</v>
      </c>
      <c r="Q265" s="466">
        <v>0.95606894467363501</v>
      </c>
      <c r="R265" s="466">
        <v>3.9479071326800081</v>
      </c>
      <c r="S265" s="466">
        <f t="shared" si="9"/>
        <v>20.646185047658701</v>
      </c>
    </row>
    <row r="266" spans="2:19">
      <c r="B266" s="463">
        <v>263</v>
      </c>
      <c r="C266" s="464">
        <v>26115</v>
      </c>
      <c r="D266" s="465" t="s">
        <v>2808</v>
      </c>
      <c r="E266" s="466">
        <v>9.2980600144300158</v>
      </c>
      <c r="F266" s="466">
        <v>5.7220591787439616</v>
      </c>
      <c r="G266" s="466">
        <v>0</v>
      </c>
      <c r="H266" s="466">
        <v>0.15111714975845414</v>
      </c>
      <c r="I266" s="466">
        <v>1.1907848620416954</v>
      </c>
      <c r="J266" s="466">
        <v>4.1054627512622188</v>
      </c>
      <c r="K266" s="466">
        <f t="shared" si="8"/>
        <v>20.467483956236347</v>
      </c>
      <c r="L266" s="471"/>
      <c r="M266" s="466">
        <v>9.8690326418026419</v>
      </c>
      <c r="N266" s="466">
        <v>5.7220591787439616</v>
      </c>
      <c r="O266" s="466">
        <v>0</v>
      </c>
      <c r="P266" s="466">
        <v>0.15111714975845414</v>
      </c>
      <c r="Q266" s="466">
        <v>1.26390824049487</v>
      </c>
      <c r="R266" s="466">
        <v>4.357569841346681</v>
      </c>
      <c r="S266" s="466">
        <f t="shared" si="9"/>
        <v>21.363687052146609</v>
      </c>
    </row>
    <row r="267" spans="2:19" ht="25.5">
      <c r="B267" s="463">
        <v>264</v>
      </c>
      <c r="C267" s="464">
        <v>26117</v>
      </c>
      <c r="D267" s="465" t="s">
        <v>3935</v>
      </c>
      <c r="E267" s="466">
        <v>12.196930750360753</v>
      </c>
      <c r="F267" s="466">
        <v>7.2826207729468599</v>
      </c>
      <c r="G267" s="466">
        <v>0</v>
      </c>
      <c r="H267" s="466">
        <v>0.19233091787439616</v>
      </c>
      <c r="I267" s="466">
        <v>1.2499549835149679</v>
      </c>
      <c r="J267" s="466">
        <v>3.3884597510331731</v>
      </c>
      <c r="K267" s="466">
        <f t="shared" si="8"/>
        <v>24.310297175730152</v>
      </c>
      <c r="L267" s="471"/>
      <c r="M267" s="466">
        <v>12.945101779331779</v>
      </c>
      <c r="N267" s="466">
        <v>7.2826207729468599</v>
      </c>
      <c r="O267" s="466">
        <v>0</v>
      </c>
      <c r="P267" s="466">
        <v>0.19233091787439616</v>
      </c>
      <c r="Q267" s="466">
        <v>1.3266283799066132</v>
      </c>
      <c r="R267" s="466">
        <v>3.5963110105381442</v>
      </c>
      <c r="S267" s="466">
        <f t="shared" si="9"/>
        <v>25.342992860597793</v>
      </c>
    </row>
    <row r="268" spans="2:19">
      <c r="B268" s="463">
        <v>265</v>
      </c>
      <c r="C268" s="464">
        <v>26121</v>
      </c>
      <c r="D268" s="465" t="s">
        <v>3936</v>
      </c>
      <c r="E268" s="466">
        <v>5.4328990331890346</v>
      </c>
      <c r="F268" s="466">
        <v>3.64131038647343</v>
      </c>
      <c r="G268" s="466">
        <v>0</v>
      </c>
      <c r="H268" s="466">
        <v>9.6165458937198078E-2</v>
      </c>
      <c r="I268" s="466">
        <v>0.52631562116615849</v>
      </c>
      <c r="J268" s="466">
        <v>2.1733215019886276</v>
      </c>
      <c r="K268" s="466">
        <f t="shared" si="8"/>
        <v>11.87001200175445</v>
      </c>
      <c r="L268" s="471"/>
      <c r="M268" s="466">
        <v>5.7676071250971255</v>
      </c>
      <c r="N268" s="466">
        <v>3.64131038647343</v>
      </c>
      <c r="O268" s="466">
        <v>0</v>
      </c>
      <c r="P268" s="466">
        <v>9.6165458937198078E-2</v>
      </c>
      <c r="Q268" s="466">
        <v>0.55874068487998607</v>
      </c>
      <c r="R268" s="466">
        <v>2.3072147123335376</v>
      </c>
      <c r="S268" s="466">
        <f t="shared" si="9"/>
        <v>12.371038367721278</v>
      </c>
    </row>
    <row r="269" spans="2:19">
      <c r="B269" s="463">
        <v>266</v>
      </c>
      <c r="C269" s="464">
        <v>26130</v>
      </c>
      <c r="D269" s="465" t="s">
        <v>4435</v>
      </c>
      <c r="E269" s="466">
        <v>6.3991892784992785</v>
      </c>
      <c r="F269" s="466">
        <v>4.1614975845410624</v>
      </c>
      <c r="G269" s="466">
        <v>0</v>
      </c>
      <c r="H269" s="466">
        <v>0.10990338164251208</v>
      </c>
      <c r="I269" s="466">
        <v>0.61992561604742469</v>
      </c>
      <c r="J269" s="466">
        <v>2.5598663934849668</v>
      </c>
      <c r="K269" s="466">
        <f t="shared" si="8"/>
        <v>13.850382254215246</v>
      </c>
      <c r="L269" s="471"/>
      <c r="M269" s="466">
        <v>6.792963504273505</v>
      </c>
      <c r="N269" s="466">
        <v>4.1614975845410624</v>
      </c>
      <c r="O269" s="466">
        <v>0</v>
      </c>
      <c r="P269" s="466">
        <v>0.10990338164251208</v>
      </c>
      <c r="Q269" s="466">
        <v>0.65807274982839836</v>
      </c>
      <c r="R269" s="466">
        <v>2.7173878174201556</v>
      </c>
      <c r="S269" s="466">
        <f t="shared" si="9"/>
        <v>14.439825037705635</v>
      </c>
    </row>
    <row r="270" spans="2:19" ht="25.5">
      <c r="B270" s="463">
        <v>267</v>
      </c>
      <c r="C270" s="464">
        <v>26145</v>
      </c>
      <c r="D270" s="465" t="s">
        <v>4436</v>
      </c>
      <c r="E270" s="466">
        <v>9.2980600144300158</v>
      </c>
      <c r="F270" s="466">
        <v>5.7220591787439616</v>
      </c>
      <c r="G270" s="466">
        <v>0</v>
      </c>
      <c r="H270" s="466">
        <v>0.15111714975845414</v>
      </c>
      <c r="I270" s="466">
        <v>0.90075560069122318</v>
      </c>
      <c r="J270" s="466">
        <v>3.7195010679739848</v>
      </c>
      <c r="K270" s="466">
        <f t="shared" si="8"/>
        <v>19.791493011597638</v>
      </c>
      <c r="L270" s="471"/>
      <c r="M270" s="466">
        <v>9.8690326418026419</v>
      </c>
      <c r="N270" s="466">
        <v>5.7220591787439616</v>
      </c>
      <c r="O270" s="466">
        <v>0</v>
      </c>
      <c r="P270" s="466">
        <v>0.15111714975845414</v>
      </c>
      <c r="Q270" s="466">
        <v>0.95606894467363501</v>
      </c>
      <c r="R270" s="466">
        <v>3.9479071326800081</v>
      </c>
      <c r="S270" s="466">
        <f t="shared" si="9"/>
        <v>20.646185047658701</v>
      </c>
    </row>
    <row r="271" spans="2:19">
      <c r="B271" s="463">
        <v>268</v>
      </c>
      <c r="C271" s="464">
        <v>26185</v>
      </c>
      <c r="D271" s="465" t="s">
        <v>4437</v>
      </c>
      <c r="E271" s="466">
        <v>9.2980600144300158</v>
      </c>
      <c r="F271" s="466">
        <v>5.7220591787439616</v>
      </c>
      <c r="G271" s="466">
        <v>0</v>
      </c>
      <c r="H271" s="466">
        <v>0.15111714975845414</v>
      </c>
      <c r="I271" s="466">
        <v>0.90075560069122318</v>
      </c>
      <c r="J271" s="466">
        <v>3.7195010679739848</v>
      </c>
      <c r="K271" s="466">
        <f t="shared" si="8"/>
        <v>19.791493011597638</v>
      </c>
      <c r="L271" s="471"/>
      <c r="M271" s="466">
        <v>9.8690326418026419</v>
      </c>
      <c r="N271" s="466">
        <v>5.7220591787439616</v>
      </c>
      <c r="O271" s="466">
        <v>0</v>
      </c>
      <c r="P271" s="466">
        <v>0.15111714975845414</v>
      </c>
      <c r="Q271" s="466">
        <v>0.95606894467363501</v>
      </c>
      <c r="R271" s="466">
        <v>3.9479071326800081</v>
      </c>
      <c r="S271" s="466">
        <f t="shared" si="9"/>
        <v>20.646185047658701</v>
      </c>
    </row>
    <row r="272" spans="2:19">
      <c r="B272" s="463">
        <v>269</v>
      </c>
      <c r="C272" s="464">
        <v>26200</v>
      </c>
      <c r="D272" s="465" t="s">
        <v>4438</v>
      </c>
      <c r="E272" s="466">
        <v>7.8486246464646472</v>
      </c>
      <c r="F272" s="466">
        <v>4.9417783816425116</v>
      </c>
      <c r="G272" s="466">
        <v>0</v>
      </c>
      <c r="H272" s="466">
        <v>0.1305102657004831</v>
      </c>
      <c r="I272" s="466">
        <v>0.76034060836932404</v>
      </c>
      <c r="J272" s="466">
        <v>3.1396837307294754</v>
      </c>
      <c r="K272" s="466">
        <f t="shared" si="8"/>
        <v>16.820937632906443</v>
      </c>
      <c r="L272" s="471"/>
      <c r="M272" s="466">
        <v>8.3309980730380726</v>
      </c>
      <c r="N272" s="466">
        <v>4.9417783816425116</v>
      </c>
      <c r="O272" s="466">
        <v>0</v>
      </c>
      <c r="P272" s="466">
        <v>0.1305102657004831</v>
      </c>
      <c r="Q272" s="466">
        <v>0.80707084725101663</v>
      </c>
      <c r="R272" s="466">
        <v>3.3326474750500825</v>
      </c>
      <c r="S272" s="466">
        <f t="shared" si="9"/>
        <v>17.543005042682168</v>
      </c>
    </row>
    <row r="273" spans="2:19">
      <c r="B273" s="463">
        <v>270</v>
      </c>
      <c r="C273" s="464">
        <v>26230</v>
      </c>
      <c r="D273" s="465" t="s">
        <v>4439</v>
      </c>
      <c r="E273" s="466">
        <v>7.8486246464646472</v>
      </c>
      <c r="F273" s="466">
        <v>4.9417783816425116</v>
      </c>
      <c r="G273" s="466">
        <v>0</v>
      </c>
      <c r="H273" s="466">
        <v>0.1305102657004831</v>
      </c>
      <c r="I273" s="466">
        <v>0.76034060836932404</v>
      </c>
      <c r="J273" s="466">
        <v>3.1396837307294754</v>
      </c>
      <c r="K273" s="466">
        <f t="shared" si="8"/>
        <v>16.820937632906443</v>
      </c>
      <c r="L273" s="471"/>
      <c r="M273" s="466">
        <v>8.3309980730380726</v>
      </c>
      <c r="N273" s="466">
        <v>4.9417783816425116</v>
      </c>
      <c r="O273" s="466">
        <v>0</v>
      </c>
      <c r="P273" s="466">
        <v>0.1305102657004831</v>
      </c>
      <c r="Q273" s="466">
        <v>0.80707084725101663</v>
      </c>
      <c r="R273" s="466">
        <v>3.3326474750500825</v>
      </c>
      <c r="S273" s="466">
        <f t="shared" si="9"/>
        <v>17.543005042682168</v>
      </c>
    </row>
    <row r="274" spans="2:19">
      <c r="B274" s="463">
        <v>271</v>
      </c>
      <c r="C274" s="464">
        <v>26250</v>
      </c>
      <c r="D274" s="465" t="s">
        <v>4440</v>
      </c>
      <c r="E274" s="466">
        <v>9.2980600144300158</v>
      </c>
      <c r="F274" s="466">
        <v>5.7220591787439616</v>
      </c>
      <c r="G274" s="466">
        <v>0</v>
      </c>
      <c r="H274" s="466">
        <v>0.15111714975845414</v>
      </c>
      <c r="I274" s="466">
        <v>0.90075560069122318</v>
      </c>
      <c r="J274" s="466">
        <v>3.7195010679739848</v>
      </c>
      <c r="K274" s="466">
        <f t="shared" si="8"/>
        <v>19.791493011597638</v>
      </c>
      <c r="L274" s="471"/>
      <c r="M274" s="466">
        <v>9.8690326418026419</v>
      </c>
      <c r="N274" s="466">
        <v>5.7220591787439616</v>
      </c>
      <c r="O274" s="466">
        <v>0</v>
      </c>
      <c r="P274" s="466">
        <v>0.15111714975845414</v>
      </c>
      <c r="Q274" s="466">
        <v>0.95606894467363501</v>
      </c>
      <c r="R274" s="466">
        <v>3.9479071326800081</v>
      </c>
      <c r="S274" s="466">
        <f t="shared" si="9"/>
        <v>20.646185047658701</v>
      </c>
    </row>
    <row r="275" spans="2:19">
      <c r="B275" s="463">
        <v>272</v>
      </c>
      <c r="C275" s="464">
        <v>26320</v>
      </c>
      <c r="D275" s="465" t="s">
        <v>4441</v>
      </c>
      <c r="E275" s="466">
        <v>6.3991892784992785</v>
      </c>
      <c r="F275" s="466">
        <v>4.1614975845410624</v>
      </c>
      <c r="G275" s="466">
        <v>0</v>
      </c>
      <c r="H275" s="466">
        <v>0.10990338164251208</v>
      </c>
      <c r="I275" s="466">
        <v>0.81953200026140927</v>
      </c>
      <c r="J275" s="466">
        <v>2.8254961981728868</v>
      </c>
      <c r="K275" s="466">
        <f t="shared" si="8"/>
        <v>14.315618443117151</v>
      </c>
      <c r="L275" s="471"/>
      <c r="M275" s="466">
        <v>6.792963504273505</v>
      </c>
      <c r="N275" s="466">
        <v>4.1614975845410624</v>
      </c>
      <c r="O275" s="466">
        <v>0</v>
      </c>
      <c r="P275" s="466">
        <v>0.10990338164251208</v>
      </c>
      <c r="Q275" s="466">
        <v>0.86996191643601284</v>
      </c>
      <c r="R275" s="466">
        <v>2.9993631568518264</v>
      </c>
      <c r="S275" s="466">
        <f t="shared" si="9"/>
        <v>14.93368954374492</v>
      </c>
    </row>
    <row r="276" spans="2:19">
      <c r="B276" s="463">
        <v>273</v>
      </c>
      <c r="C276" s="464">
        <v>26350</v>
      </c>
      <c r="D276" s="465" t="s">
        <v>4442</v>
      </c>
      <c r="E276" s="466">
        <v>6.3991892784992785</v>
      </c>
      <c r="F276" s="466">
        <v>4.1614975845410624</v>
      </c>
      <c r="G276" s="466">
        <v>0</v>
      </c>
      <c r="H276" s="466">
        <v>0.10990338164251208</v>
      </c>
      <c r="I276" s="466">
        <v>0.61992561604742469</v>
      </c>
      <c r="J276" s="466">
        <v>2.5598663934849668</v>
      </c>
      <c r="K276" s="466">
        <f t="shared" si="8"/>
        <v>13.850382254215246</v>
      </c>
      <c r="L276" s="471"/>
      <c r="M276" s="466">
        <v>6.792963504273505</v>
      </c>
      <c r="N276" s="466">
        <v>4.1614975845410624</v>
      </c>
      <c r="O276" s="466">
        <v>0</v>
      </c>
      <c r="P276" s="466">
        <v>0.10990338164251208</v>
      </c>
      <c r="Q276" s="466">
        <v>0.65807274982839836</v>
      </c>
      <c r="R276" s="466">
        <v>2.7173878174201556</v>
      </c>
      <c r="S276" s="466">
        <f t="shared" si="9"/>
        <v>14.439825037705635</v>
      </c>
    </row>
    <row r="277" spans="2:19">
      <c r="B277" s="463">
        <v>274</v>
      </c>
      <c r="C277" s="464">
        <v>26370</v>
      </c>
      <c r="D277" s="465" t="s">
        <v>4443</v>
      </c>
      <c r="E277" s="466">
        <v>6.3991892784992785</v>
      </c>
      <c r="F277" s="466">
        <v>4.1614975845410624</v>
      </c>
      <c r="G277" s="466">
        <v>0</v>
      </c>
      <c r="H277" s="466">
        <v>0.10990338164251208</v>
      </c>
      <c r="I277" s="466">
        <v>0.65579601072008598</v>
      </c>
      <c r="J277" s="466">
        <v>1.7777747331062348</v>
      </c>
      <c r="K277" s="466">
        <f t="shared" si="8"/>
        <v>13.104160988509175</v>
      </c>
      <c r="L277" s="471"/>
      <c r="M277" s="466">
        <v>6.792963504273505</v>
      </c>
      <c r="N277" s="466">
        <v>4.1614975845410624</v>
      </c>
      <c r="O277" s="466">
        <v>0</v>
      </c>
      <c r="P277" s="466">
        <v>0.10990338164251208</v>
      </c>
      <c r="Q277" s="466">
        <v>0.69615042987358355</v>
      </c>
      <c r="R277" s="466">
        <v>1.8871701328456938</v>
      </c>
      <c r="S277" s="466">
        <f t="shared" si="9"/>
        <v>13.647685033176359</v>
      </c>
    </row>
    <row r="278" spans="2:19">
      <c r="B278" s="463">
        <v>275</v>
      </c>
      <c r="C278" s="464">
        <v>26410</v>
      </c>
      <c r="D278" s="465" t="s">
        <v>4444</v>
      </c>
      <c r="E278" s="466">
        <v>6.3991892784992785</v>
      </c>
      <c r="F278" s="466">
        <v>4.1614975845410624</v>
      </c>
      <c r="G278" s="466">
        <v>0</v>
      </c>
      <c r="H278" s="466">
        <v>0.10990338164251208</v>
      </c>
      <c r="I278" s="466">
        <v>0.81953200026140927</v>
      </c>
      <c r="J278" s="466">
        <v>2.8254961981728868</v>
      </c>
      <c r="K278" s="466">
        <f t="shared" si="8"/>
        <v>14.315618443117151</v>
      </c>
      <c r="L278" s="471"/>
      <c r="M278" s="466">
        <v>6.792963504273505</v>
      </c>
      <c r="N278" s="466">
        <v>4.1614975845410624</v>
      </c>
      <c r="O278" s="466">
        <v>0</v>
      </c>
      <c r="P278" s="466">
        <v>0.10990338164251208</v>
      </c>
      <c r="Q278" s="466">
        <v>0.86996191643601284</v>
      </c>
      <c r="R278" s="466">
        <v>2.9993631568518264</v>
      </c>
      <c r="S278" s="466">
        <f t="shared" si="9"/>
        <v>14.93368954374492</v>
      </c>
    </row>
    <row r="279" spans="2:19">
      <c r="B279" s="463">
        <v>276</v>
      </c>
      <c r="C279" s="464">
        <v>26437</v>
      </c>
      <c r="D279" s="465" t="s">
        <v>4445</v>
      </c>
      <c r="E279" s="466">
        <v>6.3991892784992785</v>
      </c>
      <c r="F279" s="466">
        <v>4.1614975845410624</v>
      </c>
      <c r="G279" s="466">
        <v>0</v>
      </c>
      <c r="H279" s="466">
        <v>0.10990338164251208</v>
      </c>
      <c r="I279" s="466">
        <v>0.81953200026140927</v>
      </c>
      <c r="J279" s="466">
        <v>2.8254961981728868</v>
      </c>
      <c r="K279" s="466">
        <f t="shared" si="8"/>
        <v>14.315618443117151</v>
      </c>
      <c r="L279" s="471"/>
      <c r="M279" s="466">
        <v>6.792963504273505</v>
      </c>
      <c r="N279" s="466">
        <v>4.1614975845410624</v>
      </c>
      <c r="O279" s="466">
        <v>0</v>
      </c>
      <c r="P279" s="466">
        <v>0.10990338164251208</v>
      </c>
      <c r="Q279" s="466">
        <v>0.86996191643601284</v>
      </c>
      <c r="R279" s="466">
        <v>2.9993631568518264</v>
      </c>
      <c r="S279" s="466">
        <f t="shared" si="9"/>
        <v>14.93368954374492</v>
      </c>
    </row>
    <row r="280" spans="2:19">
      <c r="B280" s="463">
        <v>277</v>
      </c>
      <c r="C280" s="464">
        <v>26440</v>
      </c>
      <c r="D280" s="465" t="s">
        <v>4446</v>
      </c>
      <c r="E280" s="466">
        <v>7.8486246464646472</v>
      </c>
      <c r="F280" s="466">
        <v>4.9417783816425116</v>
      </c>
      <c r="G280" s="466">
        <v>0</v>
      </c>
      <c r="H280" s="466">
        <v>0.1305102657004831</v>
      </c>
      <c r="I280" s="466">
        <v>0.76034060836932404</v>
      </c>
      <c r="J280" s="466">
        <v>3.1396837307294754</v>
      </c>
      <c r="K280" s="466">
        <f t="shared" si="8"/>
        <v>16.820937632906443</v>
      </c>
      <c r="L280" s="471"/>
      <c r="M280" s="466">
        <v>8.3309980730380726</v>
      </c>
      <c r="N280" s="466">
        <v>4.9417783816425116</v>
      </c>
      <c r="O280" s="466">
        <v>0</v>
      </c>
      <c r="P280" s="466">
        <v>0.1305102657004831</v>
      </c>
      <c r="Q280" s="466">
        <v>0.80707084725101663</v>
      </c>
      <c r="R280" s="466">
        <v>3.3326474750500825</v>
      </c>
      <c r="S280" s="466">
        <f t="shared" si="9"/>
        <v>17.543005042682168</v>
      </c>
    </row>
    <row r="281" spans="2:19">
      <c r="B281" s="463">
        <v>278</v>
      </c>
      <c r="C281" s="464">
        <v>26450</v>
      </c>
      <c r="D281" s="465" t="s">
        <v>4447</v>
      </c>
      <c r="E281" s="466">
        <v>6.3991892784992785</v>
      </c>
      <c r="F281" s="466">
        <v>4.1614975845410624</v>
      </c>
      <c r="G281" s="466">
        <v>0</v>
      </c>
      <c r="H281" s="466">
        <v>0.10990338164251208</v>
      </c>
      <c r="I281" s="466">
        <v>0.81953200026140927</v>
      </c>
      <c r="J281" s="466">
        <v>2.8254961981728868</v>
      </c>
      <c r="K281" s="466">
        <f t="shared" si="8"/>
        <v>14.315618443117151</v>
      </c>
      <c r="L281" s="471"/>
      <c r="M281" s="466">
        <v>6.792963504273505</v>
      </c>
      <c r="N281" s="466">
        <v>4.1614975845410624</v>
      </c>
      <c r="O281" s="466">
        <v>0</v>
      </c>
      <c r="P281" s="466">
        <v>0.10990338164251208</v>
      </c>
      <c r="Q281" s="466">
        <v>0.86996191643601284</v>
      </c>
      <c r="R281" s="466">
        <v>2.9993631568518264</v>
      </c>
      <c r="S281" s="466">
        <f t="shared" si="9"/>
        <v>14.93368954374492</v>
      </c>
    </row>
    <row r="282" spans="2:19">
      <c r="B282" s="463">
        <v>279</v>
      </c>
      <c r="C282" s="464">
        <v>26471</v>
      </c>
      <c r="D282" s="465" t="s">
        <v>4448</v>
      </c>
      <c r="E282" s="466">
        <v>7.8486246464646472</v>
      </c>
      <c r="F282" s="466">
        <v>4.9417783816425116</v>
      </c>
      <c r="G282" s="466">
        <v>0</v>
      </c>
      <c r="H282" s="466">
        <v>0.1305102657004831</v>
      </c>
      <c r="I282" s="466">
        <v>0.76034060836932404</v>
      </c>
      <c r="J282" s="466">
        <v>3.1396837307294754</v>
      </c>
      <c r="K282" s="466">
        <f t="shared" si="8"/>
        <v>16.820937632906443</v>
      </c>
      <c r="L282" s="471"/>
      <c r="M282" s="466">
        <v>8.3309980730380726</v>
      </c>
      <c r="N282" s="466">
        <v>4.9417783816425116</v>
      </c>
      <c r="O282" s="466">
        <v>0</v>
      </c>
      <c r="P282" s="466">
        <v>0.1305102657004831</v>
      </c>
      <c r="Q282" s="466">
        <v>0.80707084725101663</v>
      </c>
      <c r="R282" s="466">
        <v>3.3326474750500825</v>
      </c>
      <c r="S282" s="466">
        <f t="shared" si="9"/>
        <v>17.543005042682168</v>
      </c>
    </row>
    <row r="283" spans="2:19">
      <c r="B283" s="463">
        <v>280</v>
      </c>
      <c r="C283" s="464">
        <v>26476</v>
      </c>
      <c r="D283" s="465" t="s">
        <v>4449</v>
      </c>
      <c r="E283" s="466">
        <v>3.5444682940516286</v>
      </c>
      <c r="F283" s="466">
        <v>3.5444682940516286</v>
      </c>
      <c r="G283" s="466">
        <v>7.0889365881032571</v>
      </c>
      <c r="H283" s="466">
        <v>3.5444682940516286</v>
      </c>
      <c r="I283" s="466">
        <v>3.5444682940516286</v>
      </c>
      <c r="J283" s="466">
        <v>3.5444682940516286</v>
      </c>
      <c r="K283" s="466">
        <f t="shared" si="8"/>
        <v>24.811278058361403</v>
      </c>
      <c r="L283" s="471"/>
      <c r="M283" s="466">
        <v>3.5444682940516286</v>
      </c>
      <c r="N283" s="466">
        <v>3.5444682940516286</v>
      </c>
      <c r="O283" s="466">
        <v>7.0889365881032571</v>
      </c>
      <c r="P283" s="466">
        <v>3.5444682940516286</v>
      </c>
      <c r="Q283" s="466">
        <v>3.5444682940516286</v>
      </c>
      <c r="R283" s="466">
        <v>3.5444682940516286</v>
      </c>
      <c r="S283" s="466">
        <f t="shared" si="9"/>
        <v>24.811278058361403</v>
      </c>
    </row>
    <row r="284" spans="2:19">
      <c r="B284" s="463">
        <v>281</v>
      </c>
      <c r="C284" s="464">
        <v>26477</v>
      </c>
      <c r="D284" s="465" t="s">
        <v>4450</v>
      </c>
      <c r="E284" s="466">
        <v>3.2068968654801999</v>
      </c>
      <c r="F284" s="466">
        <v>3.2068968654801999</v>
      </c>
      <c r="G284" s="466">
        <v>6.4137937309603998</v>
      </c>
      <c r="H284" s="466">
        <v>3.2068968654801999</v>
      </c>
      <c r="I284" s="466">
        <v>3.2068968654801999</v>
      </c>
      <c r="J284" s="466">
        <v>3.2068968654801999</v>
      </c>
      <c r="K284" s="466">
        <f t="shared" si="8"/>
        <v>22.448278058361399</v>
      </c>
      <c r="L284" s="471"/>
      <c r="M284" s="466">
        <v>3.2068968654801999</v>
      </c>
      <c r="N284" s="466">
        <v>3.2068968654801999</v>
      </c>
      <c r="O284" s="466">
        <v>6.4137937309603998</v>
      </c>
      <c r="P284" s="466">
        <v>3.2068968654801999</v>
      </c>
      <c r="Q284" s="466">
        <v>3.2068968654801999</v>
      </c>
      <c r="R284" s="466">
        <v>3.2068968654801999</v>
      </c>
      <c r="S284" s="466">
        <f t="shared" si="9"/>
        <v>22.448278058361399</v>
      </c>
    </row>
    <row r="285" spans="2:19">
      <c r="B285" s="463">
        <v>282</v>
      </c>
      <c r="C285" s="464">
        <v>26490</v>
      </c>
      <c r="D285" s="465" t="s">
        <v>4451</v>
      </c>
      <c r="E285" s="466">
        <v>12.196930750360753</v>
      </c>
      <c r="F285" s="466">
        <v>7.2826207729468599</v>
      </c>
      <c r="G285" s="466">
        <v>0</v>
      </c>
      <c r="H285" s="466">
        <v>0.19233091787439616</v>
      </c>
      <c r="I285" s="466">
        <v>1.1815855853350219</v>
      </c>
      <c r="J285" s="466">
        <v>4.8791357424630029</v>
      </c>
      <c r="K285" s="466">
        <f t="shared" si="8"/>
        <v>25.732603768980034</v>
      </c>
      <c r="L285" s="471"/>
      <c r="M285" s="466">
        <v>12.945101779331779</v>
      </c>
      <c r="N285" s="466">
        <v>7.2826207729468599</v>
      </c>
      <c r="O285" s="466">
        <v>0</v>
      </c>
      <c r="P285" s="466">
        <v>0.19233091787439616</v>
      </c>
      <c r="Q285" s="466">
        <v>1.2540651395188718</v>
      </c>
      <c r="R285" s="466">
        <v>5.1784264479398612</v>
      </c>
      <c r="S285" s="466">
        <f t="shared" si="9"/>
        <v>26.852545057611771</v>
      </c>
    </row>
    <row r="286" spans="2:19">
      <c r="B286" s="463">
        <v>283</v>
      </c>
      <c r="C286" s="464">
        <v>26499</v>
      </c>
      <c r="D286" s="465" t="s">
        <v>4452</v>
      </c>
      <c r="E286" s="466">
        <v>5.4328990331890346</v>
      </c>
      <c r="F286" s="466">
        <v>3.64131038647343</v>
      </c>
      <c r="G286" s="466">
        <v>0</v>
      </c>
      <c r="H286" s="466">
        <v>9.6165458937198078E-2</v>
      </c>
      <c r="I286" s="466">
        <v>0.55676951525427243</v>
      </c>
      <c r="J286" s="466">
        <v>1.5093272301184122</v>
      </c>
      <c r="K286" s="466">
        <f t="shared" si="8"/>
        <v>11.236471623972347</v>
      </c>
      <c r="L286" s="471"/>
      <c r="M286" s="466">
        <v>5.7676071250971255</v>
      </c>
      <c r="N286" s="466">
        <v>3.64131038647343</v>
      </c>
      <c r="O286" s="466">
        <v>0</v>
      </c>
      <c r="P286" s="466">
        <v>9.6165458937198078E-2</v>
      </c>
      <c r="Q286" s="466">
        <v>0.59107077153474519</v>
      </c>
      <c r="R286" s="466">
        <v>1.6023133198969519</v>
      </c>
      <c r="S286" s="466">
        <f t="shared" si="9"/>
        <v>11.698467061939452</v>
      </c>
    </row>
    <row r="287" spans="2:19">
      <c r="B287" s="463">
        <v>284</v>
      </c>
      <c r="C287" s="464">
        <v>26508</v>
      </c>
      <c r="D287" s="465" t="s">
        <v>4453</v>
      </c>
      <c r="E287" s="466">
        <v>6.3991892784992785</v>
      </c>
      <c r="F287" s="466">
        <v>4.1614975845410624</v>
      </c>
      <c r="G287" s="466">
        <v>0</v>
      </c>
      <c r="H287" s="466">
        <v>0.10990338164251208</v>
      </c>
      <c r="I287" s="466">
        <v>0.61992561604742469</v>
      </c>
      <c r="J287" s="466">
        <v>2.5598663934849668</v>
      </c>
      <c r="K287" s="466">
        <f t="shared" si="8"/>
        <v>13.850382254215246</v>
      </c>
      <c r="L287" s="471"/>
      <c r="M287" s="466">
        <v>6.792963504273505</v>
      </c>
      <c r="N287" s="466">
        <v>4.1614975845410624</v>
      </c>
      <c r="O287" s="466">
        <v>0</v>
      </c>
      <c r="P287" s="466">
        <v>0.10990338164251208</v>
      </c>
      <c r="Q287" s="466">
        <v>0.65807274982839836</v>
      </c>
      <c r="R287" s="466">
        <v>2.7173878174201556</v>
      </c>
      <c r="S287" s="466">
        <f t="shared" si="9"/>
        <v>14.439825037705635</v>
      </c>
    </row>
    <row r="288" spans="2:19">
      <c r="B288" s="463">
        <v>285</v>
      </c>
      <c r="C288" s="464">
        <v>26516</v>
      </c>
      <c r="D288" s="465" t="s">
        <v>4454</v>
      </c>
      <c r="E288" s="466">
        <v>6.3991892784992785</v>
      </c>
      <c r="F288" s="466">
        <v>4.1614975845410624</v>
      </c>
      <c r="G288" s="466">
        <v>0</v>
      </c>
      <c r="H288" s="466">
        <v>0.10990338164251208</v>
      </c>
      <c r="I288" s="466">
        <v>0.61992561604742469</v>
      </c>
      <c r="J288" s="466">
        <v>2.5598663934849668</v>
      </c>
      <c r="K288" s="466">
        <f t="shared" si="8"/>
        <v>13.850382254215246</v>
      </c>
      <c r="L288" s="471"/>
      <c r="M288" s="466">
        <v>6.792963504273505</v>
      </c>
      <c r="N288" s="466">
        <v>4.1614975845410624</v>
      </c>
      <c r="O288" s="466">
        <v>0</v>
      </c>
      <c r="P288" s="466">
        <v>0.10990338164251208</v>
      </c>
      <c r="Q288" s="466">
        <v>0.65807274982839836</v>
      </c>
      <c r="R288" s="466">
        <v>2.7173878174201556</v>
      </c>
      <c r="S288" s="466">
        <f t="shared" si="9"/>
        <v>14.439825037705635</v>
      </c>
    </row>
    <row r="289" spans="2:19">
      <c r="B289" s="463">
        <v>286</v>
      </c>
      <c r="C289" s="464">
        <v>26520</v>
      </c>
      <c r="D289" s="465" t="s">
        <v>4455</v>
      </c>
      <c r="E289" s="466">
        <v>6.3991892784992785</v>
      </c>
      <c r="F289" s="466">
        <v>4.1614975845410624</v>
      </c>
      <c r="G289" s="466">
        <v>0</v>
      </c>
      <c r="H289" s="466">
        <v>0.10990338164251208</v>
      </c>
      <c r="I289" s="466">
        <v>0.81953200026140927</v>
      </c>
      <c r="J289" s="466">
        <v>2.8254961981728868</v>
      </c>
      <c r="K289" s="466">
        <f t="shared" si="8"/>
        <v>14.315618443117151</v>
      </c>
      <c r="L289" s="471"/>
      <c r="M289" s="466">
        <v>6.792963504273505</v>
      </c>
      <c r="N289" s="466">
        <v>4.1614975845410624</v>
      </c>
      <c r="O289" s="466">
        <v>0</v>
      </c>
      <c r="P289" s="466">
        <v>0.10990338164251208</v>
      </c>
      <c r="Q289" s="466">
        <v>0.86996191643601284</v>
      </c>
      <c r="R289" s="466">
        <v>2.9993631568518264</v>
      </c>
      <c r="S289" s="466">
        <f t="shared" si="9"/>
        <v>14.93368954374492</v>
      </c>
    </row>
    <row r="290" spans="2:19">
      <c r="B290" s="463">
        <v>287</v>
      </c>
      <c r="C290" s="464">
        <v>26530</v>
      </c>
      <c r="D290" s="465" t="s">
        <v>4456</v>
      </c>
      <c r="E290" s="466">
        <v>9.2980600144300158</v>
      </c>
      <c r="F290" s="466">
        <v>5.7220591787439616</v>
      </c>
      <c r="G290" s="466">
        <v>0</v>
      </c>
      <c r="H290" s="466">
        <v>0.15111714975845414</v>
      </c>
      <c r="I290" s="466">
        <v>0.95287549711752695</v>
      </c>
      <c r="J290" s="466">
        <v>2.5831172420697039</v>
      </c>
      <c r="K290" s="466">
        <f t="shared" si="8"/>
        <v>18.707229082119664</v>
      </c>
      <c r="L290" s="471"/>
      <c r="M290" s="466">
        <v>9.8690326418026419</v>
      </c>
      <c r="N290" s="466">
        <v>5.7220591787439616</v>
      </c>
      <c r="O290" s="466">
        <v>0</v>
      </c>
      <c r="P290" s="466">
        <v>0.15111714975845414</v>
      </c>
      <c r="Q290" s="466">
        <v>1.0113894048900984</v>
      </c>
      <c r="R290" s="466">
        <v>2.7417405716919188</v>
      </c>
      <c r="S290" s="466">
        <f t="shared" si="9"/>
        <v>19.495338946887074</v>
      </c>
    </row>
    <row r="291" spans="2:19">
      <c r="B291" s="463">
        <v>288</v>
      </c>
      <c r="C291" s="464">
        <v>26540</v>
      </c>
      <c r="D291" s="465" t="s">
        <v>4457</v>
      </c>
      <c r="E291" s="466">
        <v>5.4328990331890346</v>
      </c>
      <c r="F291" s="466">
        <v>3.64131038647343</v>
      </c>
      <c r="G291" s="466">
        <v>0</v>
      </c>
      <c r="H291" s="466">
        <v>9.6165458937198078E-2</v>
      </c>
      <c r="I291" s="466">
        <v>0.52631562116615849</v>
      </c>
      <c r="J291" s="466">
        <v>2.1733215019886276</v>
      </c>
      <c r="K291" s="466">
        <f t="shared" si="8"/>
        <v>11.87001200175445</v>
      </c>
      <c r="L291" s="471"/>
      <c r="M291" s="466">
        <v>5.7676071250971255</v>
      </c>
      <c r="N291" s="466">
        <v>3.64131038647343</v>
      </c>
      <c r="O291" s="466">
        <v>0</v>
      </c>
      <c r="P291" s="466">
        <v>9.6165458937198078E-2</v>
      </c>
      <c r="Q291" s="466">
        <v>0.55874068487998607</v>
      </c>
      <c r="R291" s="466">
        <v>2.3072147123335376</v>
      </c>
      <c r="S291" s="466">
        <f t="shared" si="9"/>
        <v>12.371038367721278</v>
      </c>
    </row>
    <row r="292" spans="2:19" ht="25.5">
      <c r="B292" s="463">
        <v>289</v>
      </c>
      <c r="C292" s="464">
        <v>26541</v>
      </c>
      <c r="D292" s="465" t="s">
        <v>4458</v>
      </c>
      <c r="E292" s="466">
        <v>6.3991892784992785</v>
      </c>
      <c r="F292" s="466">
        <v>4.1614975845410624</v>
      </c>
      <c r="G292" s="466">
        <v>0</v>
      </c>
      <c r="H292" s="466">
        <v>0.10990338164251208</v>
      </c>
      <c r="I292" s="466">
        <v>0.65579601072008598</v>
      </c>
      <c r="J292" s="466">
        <v>1.7777747331062348</v>
      </c>
      <c r="K292" s="466">
        <f t="shared" si="8"/>
        <v>13.104160988509175</v>
      </c>
      <c r="L292" s="471"/>
      <c r="M292" s="466">
        <v>6.792963504273505</v>
      </c>
      <c r="N292" s="466">
        <v>4.1614975845410624</v>
      </c>
      <c r="O292" s="466">
        <v>0</v>
      </c>
      <c r="P292" s="466">
        <v>0.10990338164251208</v>
      </c>
      <c r="Q292" s="466">
        <v>0.69615042987358355</v>
      </c>
      <c r="R292" s="466">
        <v>1.8871701328456938</v>
      </c>
      <c r="S292" s="466">
        <f t="shared" si="9"/>
        <v>13.647685033176359</v>
      </c>
    </row>
    <row r="293" spans="2:19">
      <c r="B293" s="463">
        <v>290</v>
      </c>
      <c r="C293" s="464">
        <v>26548</v>
      </c>
      <c r="D293" s="465" t="s">
        <v>4459</v>
      </c>
      <c r="E293" s="466">
        <v>6.3991892784992785</v>
      </c>
      <c r="F293" s="466">
        <v>4.1614975845410624</v>
      </c>
      <c r="G293" s="466">
        <v>0</v>
      </c>
      <c r="H293" s="466">
        <v>0.10990338164251208</v>
      </c>
      <c r="I293" s="466">
        <v>0.61992561604742469</v>
      </c>
      <c r="J293" s="466">
        <v>2.5598663934849668</v>
      </c>
      <c r="K293" s="466">
        <f t="shared" si="8"/>
        <v>13.850382254215246</v>
      </c>
      <c r="L293" s="471"/>
      <c r="M293" s="466">
        <v>6.792963504273505</v>
      </c>
      <c r="N293" s="466">
        <v>4.1614975845410624</v>
      </c>
      <c r="O293" s="466">
        <v>0</v>
      </c>
      <c r="P293" s="466">
        <v>0.10990338164251208</v>
      </c>
      <c r="Q293" s="466">
        <v>0.65807274982839836</v>
      </c>
      <c r="R293" s="466">
        <v>2.7173878174201556</v>
      </c>
      <c r="S293" s="466">
        <f t="shared" si="9"/>
        <v>14.439825037705635</v>
      </c>
    </row>
    <row r="294" spans="2:19">
      <c r="B294" s="463">
        <v>291</v>
      </c>
      <c r="C294" s="464">
        <v>26550</v>
      </c>
      <c r="D294" s="465" t="s">
        <v>4460</v>
      </c>
      <c r="E294" s="466">
        <v>6.3991892784992785</v>
      </c>
      <c r="F294" s="466">
        <v>4.1614975845410624</v>
      </c>
      <c r="G294" s="466">
        <v>0</v>
      </c>
      <c r="H294" s="466">
        <v>0.10990338164251208</v>
      </c>
      <c r="I294" s="466">
        <v>0.65579601072008598</v>
      </c>
      <c r="J294" s="466">
        <v>1.7777747331062348</v>
      </c>
      <c r="K294" s="466">
        <f t="shared" si="8"/>
        <v>13.104160988509175</v>
      </c>
      <c r="L294" s="471"/>
      <c r="M294" s="466">
        <v>6.792963504273505</v>
      </c>
      <c r="N294" s="466">
        <v>4.1614975845410624</v>
      </c>
      <c r="O294" s="466">
        <v>0</v>
      </c>
      <c r="P294" s="466">
        <v>0.10990338164251208</v>
      </c>
      <c r="Q294" s="466">
        <v>0.69615042987358355</v>
      </c>
      <c r="R294" s="466">
        <v>1.8871701328456938</v>
      </c>
      <c r="S294" s="466">
        <f t="shared" si="9"/>
        <v>13.647685033176359</v>
      </c>
    </row>
    <row r="295" spans="2:19" ht="25.5">
      <c r="B295" s="463">
        <v>292</v>
      </c>
      <c r="C295" s="464">
        <v>26560</v>
      </c>
      <c r="D295" s="465" t="s">
        <v>3966</v>
      </c>
      <c r="E295" s="466">
        <v>5.4328990331890346</v>
      </c>
      <c r="F295" s="466">
        <v>3.64131038647343</v>
      </c>
      <c r="G295" s="466">
        <v>0</v>
      </c>
      <c r="H295" s="466">
        <v>9.6165458937198078E-2</v>
      </c>
      <c r="I295" s="466">
        <v>0.52631562116615849</v>
      </c>
      <c r="J295" s="466">
        <v>2.1733215019886276</v>
      </c>
      <c r="K295" s="466">
        <f t="shared" si="8"/>
        <v>11.87001200175445</v>
      </c>
      <c r="L295" s="471"/>
      <c r="M295" s="466">
        <v>5.7676071250971255</v>
      </c>
      <c r="N295" s="466">
        <v>3.64131038647343</v>
      </c>
      <c r="O295" s="466">
        <v>0</v>
      </c>
      <c r="P295" s="466">
        <v>9.6165458937198078E-2</v>
      </c>
      <c r="Q295" s="466">
        <v>0.55874068487998607</v>
      </c>
      <c r="R295" s="466">
        <v>2.3072147123335376</v>
      </c>
      <c r="S295" s="466">
        <f t="shared" si="9"/>
        <v>12.371038367721278</v>
      </c>
    </row>
    <row r="296" spans="2:19">
      <c r="B296" s="463">
        <v>293</v>
      </c>
      <c r="C296" s="464">
        <v>26565</v>
      </c>
      <c r="D296" s="465" t="s">
        <v>3967</v>
      </c>
      <c r="E296" s="466">
        <v>12.196930750360753</v>
      </c>
      <c r="F296" s="466">
        <v>7.2826207729468599</v>
      </c>
      <c r="G296" s="466">
        <v>0</v>
      </c>
      <c r="H296" s="466">
        <v>0.19233091787439616</v>
      </c>
      <c r="I296" s="466">
        <v>1.1815855853350219</v>
      </c>
      <c r="J296" s="466">
        <v>4.8791357424630029</v>
      </c>
      <c r="K296" s="466">
        <f t="shared" si="8"/>
        <v>25.732603768980034</v>
      </c>
      <c r="L296" s="471"/>
      <c r="M296" s="466">
        <v>12.945101779331779</v>
      </c>
      <c r="N296" s="466">
        <v>7.2826207729468599</v>
      </c>
      <c r="O296" s="466">
        <v>0</v>
      </c>
      <c r="P296" s="466">
        <v>0.19233091787439616</v>
      </c>
      <c r="Q296" s="466">
        <v>1.2540651395188718</v>
      </c>
      <c r="R296" s="466">
        <v>5.1784264479398612</v>
      </c>
      <c r="S296" s="466">
        <f t="shared" si="9"/>
        <v>26.852545057611771</v>
      </c>
    </row>
    <row r="297" spans="2:19">
      <c r="B297" s="463">
        <v>294</v>
      </c>
      <c r="C297" s="464">
        <v>26568</v>
      </c>
      <c r="D297" s="465" t="s">
        <v>3968</v>
      </c>
      <c r="E297" s="466">
        <v>9.2980600144300158</v>
      </c>
      <c r="F297" s="466">
        <v>5.7220591787439616</v>
      </c>
      <c r="G297" s="466">
        <v>0</v>
      </c>
      <c r="H297" s="466">
        <v>0.15111714975845414</v>
      </c>
      <c r="I297" s="466">
        <v>0.95287549711752695</v>
      </c>
      <c r="J297" s="466">
        <v>2.5831172420697039</v>
      </c>
      <c r="K297" s="466">
        <f t="shared" si="8"/>
        <v>18.707229082119664</v>
      </c>
      <c r="L297" s="471"/>
      <c r="M297" s="466">
        <v>9.8690326418026419</v>
      </c>
      <c r="N297" s="466">
        <v>5.7220591787439616</v>
      </c>
      <c r="O297" s="466">
        <v>0</v>
      </c>
      <c r="P297" s="466">
        <v>0.15111714975845414</v>
      </c>
      <c r="Q297" s="466">
        <v>1.0113894048900984</v>
      </c>
      <c r="R297" s="466">
        <v>2.7417405716919188</v>
      </c>
      <c r="S297" s="466">
        <f t="shared" si="9"/>
        <v>19.495338946887074</v>
      </c>
    </row>
    <row r="298" spans="2:19">
      <c r="B298" s="463">
        <v>295</v>
      </c>
      <c r="C298" s="464">
        <v>26580</v>
      </c>
      <c r="D298" s="465" t="s">
        <v>3969</v>
      </c>
      <c r="E298" s="466">
        <v>6.3991892784992785</v>
      </c>
      <c r="F298" s="466">
        <v>4.1614975845410624</v>
      </c>
      <c r="G298" s="466">
        <v>0</v>
      </c>
      <c r="H298" s="466">
        <v>0.10990338164251208</v>
      </c>
      <c r="I298" s="466">
        <v>0.65579601072008598</v>
      </c>
      <c r="J298" s="466">
        <v>1.7777747331062348</v>
      </c>
      <c r="K298" s="466">
        <f t="shared" si="8"/>
        <v>13.104160988509175</v>
      </c>
      <c r="L298" s="471"/>
      <c r="M298" s="466">
        <v>6.792963504273505</v>
      </c>
      <c r="N298" s="466">
        <v>4.1614975845410624</v>
      </c>
      <c r="O298" s="466">
        <v>0</v>
      </c>
      <c r="P298" s="466">
        <v>0.10990338164251208</v>
      </c>
      <c r="Q298" s="466">
        <v>0.69615042987358355</v>
      </c>
      <c r="R298" s="466">
        <v>1.8871701328456938</v>
      </c>
      <c r="S298" s="466">
        <f t="shared" si="9"/>
        <v>13.647685033176359</v>
      </c>
    </row>
    <row r="299" spans="2:19">
      <c r="B299" s="463">
        <v>296</v>
      </c>
      <c r="C299" s="464">
        <v>26585</v>
      </c>
      <c r="D299" s="465" t="s">
        <v>3970</v>
      </c>
      <c r="E299" s="466">
        <v>5.4328990331890346</v>
      </c>
      <c r="F299" s="466">
        <v>3.64131038647343</v>
      </c>
      <c r="G299" s="466">
        <v>0</v>
      </c>
      <c r="H299" s="466">
        <v>9.6165458937198078E-2</v>
      </c>
      <c r="I299" s="466">
        <v>0.52631562116615849</v>
      </c>
      <c r="J299" s="466">
        <v>2.1733215019886276</v>
      </c>
      <c r="K299" s="466">
        <f t="shared" si="8"/>
        <v>11.87001200175445</v>
      </c>
      <c r="L299" s="471"/>
      <c r="M299" s="466">
        <v>5.7676071250971255</v>
      </c>
      <c r="N299" s="466">
        <v>3.64131038647343</v>
      </c>
      <c r="O299" s="466">
        <v>0</v>
      </c>
      <c r="P299" s="466">
        <v>9.6165458937198078E-2</v>
      </c>
      <c r="Q299" s="466">
        <v>0.55874068487998607</v>
      </c>
      <c r="R299" s="466">
        <v>2.3072147123335376</v>
      </c>
      <c r="S299" s="466">
        <f t="shared" si="9"/>
        <v>12.371038367721278</v>
      </c>
    </row>
    <row r="300" spans="2:19">
      <c r="B300" s="463">
        <v>297</v>
      </c>
      <c r="C300" s="464">
        <v>26587</v>
      </c>
      <c r="D300" s="465" t="s">
        <v>3971</v>
      </c>
      <c r="E300" s="466">
        <v>6.3991892784992785</v>
      </c>
      <c r="F300" s="466">
        <v>4.1614975845410624</v>
      </c>
      <c r="G300" s="466">
        <v>0</v>
      </c>
      <c r="H300" s="466">
        <v>0.10990338164251208</v>
      </c>
      <c r="I300" s="466">
        <v>0.81953200026140927</v>
      </c>
      <c r="J300" s="466">
        <v>2.8254961981728868</v>
      </c>
      <c r="K300" s="466">
        <f t="shared" si="8"/>
        <v>14.315618443117151</v>
      </c>
      <c r="L300" s="471"/>
      <c r="M300" s="466">
        <v>6.792963504273505</v>
      </c>
      <c r="N300" s="466">
        <v>4.1614975845410624</v>
      </c>
      <c r="O300" s="466">
        <v>0</v>
      </c>
      <c r="P300" s="466">
        <v>0.10990338164251208</v>
      </c>
      <c r="Q300" s="466">
        <v>0.86996191643601284</v>
      </c>
      <c r="R300" s="466">
        <v>2.9993631568518264</v>
      </c>
      <c r="S300" s="466">
        <f t="shared" si="9"/>
        <v>14.93368954374492</v>
      </c>
    </row>
    <row r="301" spans="2:19">
      <c r="B301" s="463">
        <v>298</v>
      </c>
      <c r="C301" s="464">
        <v>26590</v>
      </c>
      <c r="D301" s="465" t="s">
        <v>3972</v>
      </c>
      <c r="E301" s="466">
        <v>5.4328990331890346</v>
      </c>
      <c r="F301" s="466">
        <v>3.64131038647343</v>
      </c>
      <c r="G301" s="466">
        <v>0</v>
      </c>
      <c r="H301" s="466">
        <v>9.6165458937198078E-2</v>
      </c>
      <c r="I301" s="466">
        <v>0.52631562116615849</v>
      </c>
      <c r="J301" s="466">
        <v>2.1733215019886276</v>
      </c>
      <c r="K301" s="466">
        <f t="shared" si="8"/>
        <v>11.87001200175445</v>
      </c>
      <c r="L301" s="471"/>
      <c r="M301" s="466">
        <v>5.7676071250971255</v>
      </c>
      <c r="N301" s="466">
        <v>3.64131038647343</v>
      </c>
      <c r="O301" s="466">
        <v>0</v>
      </c>
      <c r="P301" s="466">
        <v>9.6165458937198078E-2</v>
      </c>
      <c r="Q301" s="466">
        <v>0.55874068487998607</v>
      </c>
      <c r="R301" s="466">
        <v>2.3072147123335376</v>
      </c>
      <c r="S301" s="466">
        <f t="shared" si="9"/>
        <v>12.371038367721278</v>
      </c>
    </row>
    <row r="302" spans="2:19">
      <c r="B302" s="463">
        <v>299</v>
      </c>
      <c r="C302" s="464">
        <v>26591</v>
      </c>
      <c r="D302" s="465" t="s">
        <v>3973</v>
      </c>
      <c r="E302" s="466">
        <v>5.4328990331890346</v>
      </c>
      <c r="F302" s="466">
        <v>3.64131038647343</v>
      </c>
      <c r="G302" s="466">
        <v>0</v>
      </c>
      <c r="H302" s="466">
        <v>9.6165458937198078E-2</v>
      </c>
      <c r="I302" s="466">
        <v>0.55676951525427243</v>
      </c>
      <c r="J302" s="466">
        <v>1.5093272301184122</v>
      </c>
      <c r="K302" s="466">
        <f t="shared" si="8"/>
        <v>11.236471623972347</v>
      </c>
      <c r="L302" s="471"/>
      <c r="M302" s="466">
        <v>5.7676071250971255</v>
      </c>
      <c r="N302" s="466">
        <v>3.64131038647343</v>
      </c>
      <c r="O302" s="466">
        <v>0</v>
      </c>
      <c r="P302" s="466">
        <v>9.6165458937198078E-2</v>
      </c>
      <c r="Q302" s="466">
        <v>0.59107077153474519</v>
      </c>
      <c r="R302" s="466">
        <v>1.6023133198969519</v>
      </c>
      <c r="S302" s="466">
        <f t="shared" si="9"/>
        <v>11.698467061939452</v>
      </c>
    </row>
    <row r="303" spans="2:19">
      <c r="B303" s="463">
        <v>300</v>
      </c>
      <c r="C303" s="464">
        <v>26596</v>
      </c>
      <c r="D303" s="465" t="s">
        <v>3974</v>
      </c>
      <c r="E303" s="466">
        <v>35.573851774891772</v>
      </c>
      <c r="F303" s="466">
        <v>49.417783816425114</v>
      </c>
      <c r="G303" s="466">
        <v>0</v>
      </c>
      <c r="H303" s="466">
        <v>1.305102657004831</v>
      </c>
      <c r="I303" s="466">
        <v>5.7437333118707707</v>
      </c>
      <c r="J303" s="466">
        <v>18.974134312363425</v>
      </c>
      <c r="K303" s="466">
        <f t="shared" si="8"/>
        <v>111.0146058725559</v>
      </c>
      <c r="L303" s="471"/>
      <c r="M303" s="466">
        <v>37.582100326340317</v>
      </c>
      <c r="N303" s="466">
        <v>49.417783816425114</v>
      </c>
      <c r="O303" s="466">
        <v>0</v>
      </c>
      <c r="P303" s="466">
        <v>1.305102657004831</v>
      </c>
      <c r="Q303" s="466">
        <v>6.0679839490090464</v>
      </c>
      <c r="R303" s="466">
        <v>20.045279995122709</v>
      </c>
      <c r="S303" s="466">
        <f t="shared" si="9"/>
        <v>114.41825074390204</v>
      </c>
    </row>
    <row r="304" spans="2:19">
      <c r="B304" s="463">
        <v>301</v>
      </c>
      <c r="C304" s="464">
        <v>26597</v>
      </c>
      <c r="D304" s="465" t="s">
        <v>3975</v>
      </c>
      <c r="E304" s="466">
        <v>7.8486246464646472</v>
      </c>
      <c r="F304" s="466">
        <v>4.9417783816425116</v>
      </c>
      <c r="G304" s="466">
        <v>0</v>
      </c>
      <c r="H304" s="466">
        <v>0.1305102657004831</v>
      </c>
      <c r="I304" s="466">
        <v>0.76034060836932404</v>
      </c>
      <c r="J304" s="466">
        <v>3.1396837307294754</v>
      </c>
      <c r="K304" s="466">
        <f t="shared" si="8"/>
        <v>16.820937632906443</v>
      </c>
      <c r="L304" s="471"/>
      <c r="M304" s="466">
        <v>8.3309980730380726</v>
      </c>
      <c r="N304" s="466">
        <v>4.9417783816425116</v>
      </c>
      <c r="O304" s="466">
        <v>0</v>
      </c>
      <c r="P304" s="466">
        <v>0.1305102657004831</v>
      </c>
      <c r="Q304" s="466">
        <v>0.80707084725101663</v>
      </c>
      <c r="R304" s="466">
        <v>3.3326474750500825</v>
      </c>
      <c r="S304" s="466">
        <f t="shared" si="9"/>
        <v>17.543005042682168</v>
      </c>
    </row>
    <row r="305" spans="2:19">
      <c r="B305" s="463">
        <v>302</v>
      </c>
      <c r="C305" s="464">
        <v>26608</v>
      </c>
      <c r="D305" s="465" t="s">
        <v>3976</v>
      </c>
      <c r="E305" s="466">
        <v>5.4328990331890346</v>
      </c>
      <c r="F305" s="466">
        <v>3.64131038647343</v>
      </c>
      <c r="G305" s="466">
        <v>0</v>
      </c>
      <c r="H305" s="466">
        <v>9.6165458937198078E-2</v>
      </c>
      <c r="I305" s="466">
        <v>0.52631562116615849</v>
      </c>
      <c r="J305" s="466">
        <v>2.1733215019886276</v>
      </c>
      <c r="K305" s="466">
        <f t="shared" si="8"/>
        <v>11.87001200175445</v>
      </c>
      <c r="L305" s="471"/>
      <c r="M305" s="466">
        <v>5.7676071250971255</v>
      </c>
      <c r="N305" s="466">
        <v>3.64131038647343</v>
      </c>
      <c r="O305" s="466">
        <v>0</v>
      </c>
      <c r="P305" s="466">
        <v>9.6165458937198078E-2</v>
      </c>
      <c r="Q305" s="466">
        <v>0.55874068487998607</v>
      </c>
      <c r="R305" s="466">
        <v>2.3072147123335376</v>
      </c>
      <c r="S305" s="466">
        <f t="shared" si="9"/>
        <v>12.371038367721278</v>
      </c>
    </row>
    <row r="306" spans="2:19">
      <c r="B306" s="463">
        <v>303</v>
      </c>
      <c r="C306" s="464">
        <v>26615</v>
      </c>
      <c r="D306" s="465" t="s">
        <v>3977</v>
      </c>
      <c r="E306" s="466">
        <v>4.9497539105339108</v>
      </c>
      <c r="F306" s="466">
        <v>3.3812167874396133</v>
      </c>
      <c r="G306" s="466">
        <v>0</v>
      </c>
      <c r="H306" s="466">
        <v>8.9296497584541071E-2</v>
      </c>
      <c r="I306" s="466">
        <v>0.47951062372552533</v>
      </c>
      <c r="J306" s="466">
        <v>1.9800490562404578</v>
      </c>
      <c r="K306" s="466">
        <f t="shared" si="8"/>
        <v>10.879826875524049</v>
      </c>
      <c r="L306" s="471"/>
      <c r="M306" s="466">
        <v>5.2549289355089357</v>
      </c>
      <c r="N306" s="466">
        <v>3.3812167874396133</v>
      </c>
      <c r="O306" s="466">
        <v>0</v>
      </c>
      <c r="P306" s="466">
        <v>8.9296497584541071E-2</v>
      </c>
      <c r="Q306" s="466">
        <v>0.50907465240577998</v>
      </c>
      <c r="R306" s="466">
        <v>2.102128159790229</v>
      </c>
      <c r="S306" s="466">
        <f t="shared" si="9"/>
        <v>11.336645032729098</v>
      </c>
    </row>
    <row r="307" spans="2:19">
      <c r="B307" s="463">
        <v>304</v>
      </c>
      <c r="C307" s="464">
        <v>26676</v>
      </c>
      <c r="D307" s="465" t="s">
        <v>2986</v>
      </c>
      <c r="E307" s="466">
        <v>5.4328990331890346</v>
      </c>
      <c r="F307" s="466">
        <v>3.64131038647343</v>
      </c>
      <c r="G307" s="466">
        <v>0</v>
      </c>
      <c r="H307" s="466">
        <v>9.6165458937198078E-2</v>
      </c>
      <c r="I307" s="466">
        <v>0.69578104633464744</v>
      </c>
      <c r="J307" s="466">
        <v>2.3988406804764431</v>
      </c>
      <c r="K307" s="466">
        <f t="shared" si="8"/>
        <v>12.264996605410754</v>
      </c>
      <c r="L307" s="471"/>
      <c r="M307" s="466">
        <v>5.7676071250971255</v>
      </c>
      <c r="N307" s="466">
        <v>3.64131038647343</v>
      </c>
      <c r="O307" s="466">
        <v>0</v>
      </c>
      <c r="P307" s="466">
        <v>9.6165458937198078E-2</v>
      </c>
      <c r="Q307" s="466">
        <v>0.73864647508306025</v>
      </c>
      <c r="R307" s="466">
        <v>2.5466275953535411</v>
      </c>
      <c r="S307" s="466">
        <f t="shared" si="9"/>
        <v>12.790357040944356</v>
      </c>
    </row>
    <row r="308" spans="2:19">
      <c r="B308" s="463">
        <v>305</v>
      </c>
      <c r="C308" s="464">
        <v>26685</v>
      </c>
      <c r="D308" s="465" t="s">
        <v>2987</v>
      </c>
      <c r="E308" s="466">
        <v>4.9497539105339108</v>
      </c>
      <c r="F308" s="466">
        <v>3.3812167874396133</v>
      </c>
      <c r="G308" s="466">
        <v>0</v>
      </c>
      <c r="H308" s="466">
        <v>8.9296497584541071E-2</v>
      </c>
      <c r="I308" s="466">
        <v>0.47951062372552533</v>
      </c>
      <c r="J308" s="466">
        <v>1.9800490562404578</v>
      </c>
      <c r="K308" s="466">
        <f t="shared" si="8"/>
        <v>10.879826875524049</v>
      </c>
      <c r="L308" s="471"/>
      <c r="M308" s="466">
        <v>5.2549289355089357</v>
      </c>
      <c r="N308" s="466">
        <v>3.3812167874396133</v>
      </c>
      <c r="O308" s="466">
        <v>0</v>
      </c>
      <c r="P308" s="466">
        <v>8.9296497584541071E-2</v>
      </c>
      <c r="Q308" s="466">
        <v>0.50907465240577998</v>
      </c>
      <c r="R308" s="466">
        <v>2.102128159790229</v>
      </c>
      <c r="S308" s="466">
        <f t="shared" si="9"/>
        <v>11.336645032729098</v>
      </c>
    </row>
    <row r="309" spans="2:19" ht="25.5">
      <c r="B309" s="463">
        <v>306</v>
      </c>
      <c r="C309" s="464">
        <v>26700</v>
      </c>
      <c r="D309" s="465" t="s">
        <v>2988</v>
      </c>
      <c r="E309" s="466">
        <v>1.1260249927849928</v>
      </c>
      <c r="F309" s="466">
        <v>0.20348731884057975</v>
      </c>
      <c r="G309" s="466">
        <v>0</v>
      </c>
      <c r="H309" s="466">
        <v>2.8260869565217391E-2</v>
      </c>
      <c r="I309" s="466">
        <v>0.19099047951968426</v>
      </c>
      <c r="J309" s="466">
        <v>0.33486625039860118</v>
      </c>
      <c r="K309" s="466">
        <f t="shared" si="8"/>
        <v>1.8836299111090753</v>
      </c>
      <c r="L309" s="471"/>
      <c r="M309" s="466">
        <v>1.1850911266511266</v>
      </c>
      <c r="N309" s="466">
        <v>0.20348731884057975</v>
      </c>
      <c r="O309" s="466">
        <v>0</v>
      </c>
      <c r="P309" s="466">
        <v>2.8260869565217391E-2</v>
      </c>
      <c r="Q309" s="466">
        <v>0.20100896872085672</v>
      </c>
      <c r="R309" s="466">
        <v>0.35243180613673281</v>
      </c>
      <c r="S309" s="466">
        <f t="shared" si="9"/>
        <v>1.9702800899145132</v>
      </c>
    </row>
    <row r="310" spans="2:19">
      <c r="B310" s="463">
        <v>307</v>
      </c>
      <c r="C310" s="464">
        <v>26727</v>
      </c>
      <c r="D310" s="465" t="s">
        <v>2989</v>
      </c>
      <c r="E310" s="466">
        <v>5.4328990331890346</v>
      </c>
      <c r="F310" s="466">
        <v>3.64131038647343</v>
      </c>
      <c r="G310" s="466">
        <v>0</v>
      </c>
      <c r="H310" s="466">
        <v>9.6165458937198078E-2</v>
      </c>
      <c r="I310" s="466">
        <v>0.52631562116615849</v>
      </c>
      <c r="J310" s="466">
        <v>2.1733215019886276</v>
      </c>
      <c r="K310" s="466">
        <f t="shared" si="8"/>
        <v>11.87001200175445</v>
      </c>
      <c r="L310" s="471"/>
      <c r="M310" s="466">
        <v>5.7676071250971255</v>
      </c>
      <c r="N310" s="466">
        <v>3.64131038647343</v>
      </c>
      <c r="O310" s="466">
        <v>0</v>
      </c>
      <c r="P310" s="466">
        <v>9.6165458937198078E-2</v>
      </c>
      <c r="Q310" s="466">
        <v>0.55874068487998607</v>
      </c>
      <c r="R310" s="466">
        <v>2.3072147123335376</v>
      </c>
      <c r="S310" s="466">
        <f t="shared" si="9"/>
        <v>12.371038367721278</v>
      </c>
    </row>
    <row r="311" spans="2:19" ht="25.5">
      <c r="B311" s="463">
        <v>308</v>
      </c>
      <c r="C311" s="464">
        <v>26746</v>
      </c>
      <c r="D311" s="465" t="s">
        <v>2990</v>
      </c>
      <c r="E311" s="466">
        <v>9.2980600144300158</v>
      </c>
      <c r="F311" s="466">
        <v>5.7220591787439616</v>
      </c>
      <c r="G311" s="466">
        <v>0</v>
      </c>
      <c r="H311" s="466">
        <v>0.15111714975845414</v>
      </c>
      <c r="I311" s="466">
        <v>0.90075560069122318</v>
      </c>
      <c r="J311" s="466">
        <v>3.7195010679739848</v>
      </c>
      <c r="K311" s="466">
        <f t="shared" si="8"/>
        <v>19.791493011597638</v>
      </c>
      <c r="L311" s="471"/>
      <c r="M311" s="466">
        <v>9.8690326418026419</v>
      </c>
      <c r="N311" s="466">
        <v>5.7220591787439616</v>
      </c>
      <c r="O311" s="466">
        <v>0</v>
      </c>
      <c r="P311" s="466">
        <v>0.15111714975845414</v>
      </c>
      <c r="Q311" s="466">
        <v>0.95606894467363501</v>
      </c>
      <c r="R311" s="466">
        <v>3.9479071326800081</v>
      </c>
      <c r="S311" s="466">
        <f t="shared" si="9"/>
        <v>20.646185047658701</v>
      </c>
    </row>
    <row r="312" spans="2:19">
      <c r="B312" s="463">
        <v>309</v>
      </c>
      <c r="C312" s="464">
        <v>26820</v>
      </c>
      <c r="D312" s="465" t="s">
        <v>2991</v>
      </c>
      <c r="E312" s="466">
        <v>9.2980600144300158</v>
      </c>
      <c r="F312" s="466">
        <v>5.7220591787439616</v>
      </c>
      <c r="G312" s="466">
        <v>0</v>
      </c>
      <c r="H312" s="466">
        <v>0.15111714975845414</v>
      </c>
      <c r="I312" s="466">
        <v>0.90075560069122318</v>
      </c>
      <c r="J312" s="466">
        <v>3.7195010679739848</v>
      </c>
      <c r="K312" s="466">
        <f t="shared" si="8"/>
        <v>19.791493011597638</v>
      </c>
      <c r="L312" s="471"/>
      <c r="M312" s="466">
        <v>9.8690326418026419</v>
      </c>
      <c r="N312" s="466">
        <v>5.7220591787439616</v>
      </c>
      <c r="O312" s="466">
        <v>0</v>
      </c>
      <c r="P312" s="466">
        <v>0.15111714975845414</v>
      </c>
      <c r="Q312" s="466">
        <v>0.95606894467363501</v>
      </c>
      <c r="R312" s="466">
        <v>3.9479071326800081</v>
      </c>
      <c r="S312" s="466">
        <f t="shared" si="9"/>
        <v>20.646185047658701</v>
      </c>
    </row>
    <row r="313" spans="2:19">
      <c r="B313" s="463">
        <v>310</v>
      </c>
      <c r="C313" s="464">
        <v>26841</v>
      </c>
      <c r="D313" s="465" t="s">
        <v>2992</v>
      </c>
      <c r="E313" s="466">
        <v>9.2980600144300158</v>
      </c>
      <c r="F313" s="466">
        <v>5.7220591787439616</v>
      </c>
      <c r="G313" s="466">
        <v>0</v>
      </c>
      <c r="H313" s="466">
        <v>0.15111714975845414</v>
      </c>
      <c r="I313" s="466">
        <v>0.90075560069122318</v>
      </c>
      <c r="J313" s="466">
        <v>3.7195010679739848</v>
      </c>
      <c r="K313" s="466">
        <f t="shared" si="8"/>
        <v>19.791493011597638</v>
      </c>
      <c r="L313" s="471"/>
      <c r="M313" s="466">
        <v>9.8690326418026419</v>
      </c>
      <c r="N313" s="466">
        <v>5.7220591787439616</v>
      </c>
      <c r="O313" s="466">
        <v>0</v>
      </c>
      <c r="P313" s="466">
        <v>0.15111714975845414</v>
      </c>
      <c r="Q313" s="466">
        <v>0.95606894467363501</v>
      </c>
      <c r="R313" s="466">
        <v>3.9479071326800081</v>
      </c>
      <c r="S313" s="466">
        <f t="shared" si="9"/>
        <v>20.646185047658701</v>
      </c>
    </row>
    <row r="314" spans="2:19">
      <c r="B314" s="463">
        <v>311</v>
      </c>
      <c r="C314" s="464">
        <v>26910</v>
      </c>
      <c r="D314" s="465" t="s">
        <v>2993</v>
      </c>
      <c r="E314" s="466">
        <v>6.3991892784992785</v>
      </c>
      <c r="F314" s="466">
        <v>4.1614975845410624</v>
      </c>
      <c r="G314" s="466">
        <v>0</v>
      </c>
      <c r="H314" s="466">
        <v>0.10990338164251208</v>
      </c>
      <c r="I314" s="466">
        <v>0.61992561604742469</v>
      </c>
      <c r="J314" s="466">
        <v>2.5598663934849668</v>
      </c>
      <c r="K314" s="466">
        <f t="shared" si="8"/>
        <v>13.850382254215246</v>
      </c>
      <c r="L314" s="471"/>
      <c r="M314" s="466">
        <v>6.792963504273505</v>
      </c>
      <c r="N314" s="466">
        <v>4.1614975845410624</v>
      </c>
      <c r="O314" s="466">
        <v>0</v>
      </c>
      <c r="P314" s="466">
        <v>0.10990338164251208</v>
      </c>
      <c r="Q314" s="466">
        <v>0.65807274982839836</v>
      </c>
      <c r="R314" s="466">
        <v>2.7173878174201556</v>
      </c>
      <c r="S314" s="466">
        <f t="shared" si="9"/>
        <v>14.439825037705635</v>
      </c>
    </row>
    <row r="315" spans="2:19">
      <c r="B315" s="463">
        <v>312</v>
      </c>
      <c r="C315" s="464">
        <v>26951</v>
      </c>
      <c r="D315" s="465" t="s">
        <v>2994</v>
      </c>
      <c r="E315" s="466">
        <v>6.3991892784992785</v>
      </c>
      <c r="F315" s="466">
        <v>4.1614975845410624</v>
      </c>
      <c r="G315" s="466">
        <v>0</v>
      </c>
      <c r="H315" s="466">
        <v>0.10990338164251208</v>
      </c>
      <c r="I315" s="466">
        <v>0.81953200026140927</v>
      </c>
      <c r="J315" s="466">
        <v>2.8254961981728868</v>
      </c>
      <c r="K315" s="466">
        <f t="shared" si="8"/>
        <v>14.315618443117151</v>
      </c>
      <c r="L315" s="471"/>
      <c r="M315" s="466">
        <v>6.792963504273505</v>
      </c>
      <c r="N315" s="466">
        <v>4.1614975845410624</v>
      </c>
      <c r="O315" s="466">
        <v>0</v>
      </c>
      <c r="P315" s="466">
        <v>0.10990338164251208</v>
      </c>
      <c r="Q315" s="466">
        <v>0.86996191643601284</v>
      </c>
      <c r="R315" s="466">
        <v>2.9993631568518264</v>
      </c>
      <c r="S315" s="466">
        <f t="shared" si="9"/>
        <v>14.93368954374492</v>
      </c>
    </row>
    <row r="316" spans="2:19">
      <c r="B316" s="463">
        <v>313</v>
      </c>
      <c r="C316" s="464">
        <v>26992</v>
      </c>
      <c r="D316" s="465" t="s">
        <v>2995</v>
      </c>
      <c r="E316" s="466">
        <v>6.3991892784992785</v>
      </c>
      <c r="F316" s="466">
        <v>4.1614975845410624</v>
      </c>
      <c r="G316" s="466">
        <v>0</v>
      </c>
      <c r="H316" s="466">
        <v>0.10990338164251208</v>
      </c>
      <c r="I316" s="466">
        <v>0.65579601072008598</v>
      </c>
      <c r="J316" s="466">
        <v>1.7777747331062348</v>
      </c>
      <c r="K316" s="466">
        <f t="shared" si="8"/>
        <v>13.104160988509175</v>
      </c>
      <c r="L316" s="471"/>
      <c r="M316" s="466">
        <v>6.792963504273505</v>
      </c>
      <c r="N316" s="466">
        <v>4.1614975845410624</v>
      </c>
      <c r="O316" s="466">
        <v>0</v>
      </c>
      <c r="P316" s="466">
        <v>0.10990338164251208</v>
      </c>
      <c r="Q316" s="466">
        <v>0.69615042987358355</v>
      </c>
      <c r="R316" s="466">
        <v>1.8871701328456938</v>
      </c>
      <c r="S316" s="466">
        <f t="shared" si="9"/>
        <v>13.647685033176359</v>
      </c>
    </row>
    <row r="317" spans="2:19">
      <c r="B317" s="463">
        <v>314</v>
      </c>
      <c r="C317" s="464">
        <v>27000</v>
      </c>
      <c r="D317" s="465" t="s">
        <v>3729</v>
      </c>
      <c r="E317" s="466">
        <v>7.8486246464646472</v>
      </c>
      <c r="F317" s="466">
        <v>4.9417783816425116</v>
      </c>
      <c r="G317" s="466">
        <v>0</v>
      </c>
      <c r="H317" s="466">
        <v>0.1305102657004831</v>
      </c>
      <c r="I317" s="466">
        <v>1.0051584311515522</v>
      </c>
      <c r="J317" s="466">
        <v>3.465479474717553</v>
      </c>
      <c r="K317" s="466">
        <f t="shared" si="8"/>
        <v>17.391551199676748</v>
      </c>
      <c r="L317" s="471"/>
      <c r="M317" s="466">
        <v>8.3309980730380726</v>
      </c>
      <c r="N317" s="466">
        <v>4.9417783816425116</v>
      </c>
      <c r="O317" s="466">
        <v>0</v>
      </c>
      <c r="P317" s="466">
        <v>0.1305102657004831</v>
      </c>
      <c r="Q317" s="466">
        <v>1.0669350784654414</v>
      </c>
      <c r="R317" s="466">
        <v>3.6784664990992542</v>
      </c>
      <c r="S317" s="466">
        <f t="shared" si="9"/>
        <v>18.148688297945764</v>
      </c>
    </row>
    <row r="318" spans="2:19">
      <c r="B318" s="463">
        <v>315</v>
      </c>
      <c r="C318" s="464">
        <v>27005</v>
      </c>
      <c r="D318" s="465" t="s">
        <v>3730</v>
      </c>
      <c r="E318" s="466">
        <v>7.8486246464646472</v>
      </c>
      <c r="F318" s="466">
        <v>4.9417783816425116</v>
      </c>
      <c r="G318" s="466">
        <v>0</v>
      </c>
      <c r="H318" s="466">
        <v>0.1305102657004831</v>
      </c>
      <c r="I318" s="466">
        <v>0.76034060836932404</v>
      </c>
      <c r="J318" s="466">
        <v>3.1396837307294754</v>
      </c>
      <c r="K318" s="466">
        <f t="shared" si="8"/>
        <v>16.820937632906443</v>
      </c>
      <c r="L318" s="471"/>
      <c r="M318" s="466">
        <v>8.3309980730380726</v>
      </c>
      <c r="N318" s="466">
        <v>4.9417783816425116</v>
      </c>
      <c r="O318" s="466">
        <v>0</v>
      </c>
      <c r="P318" s="466">
        <v>0.1305102657004831</v>
      </c>
      <c r="Q318" s="466">
        <v>0.80707084725101663</v>
      </c>
      <c r="R318" s="466">
        <v>3.3326474750500825</v>
      </c>
      <c r="S318" s="466">
        <f t="shared" si="9"/>
        <v>17.543005042682168</v>
      </c>
    </row>
    <row r="319" spans="2:19">
      <c r="B319" s="463">
        <v>316</v>
      </c>
      <c r="C319" s="464">
        <v>27006</v>
      </c>
      <c r="D319" s="465" t="s">
        <v>2996</v>
      </c>
      <c r="E319" s="466">
        <v>7.8486246464646472</v>
      </c>
      <c r="F319" s="466">
        <v>4.9417783816425116</v>
      </c>
      <c r="G319" s="466">
        <v>0</v>
      </c>
      <c r="H319" s="466">
        <v>0.1305102657004831</v>
      </c>
      <c r="I319" s="466">
        <v>0.76034060836932404</v>
      </c>
      <c r="J319" s="466">
        <v>3.1396837307294754</v>
      </c>
      <c r="K319" s="466">
        <f t="shared" si="8"/>
        <v>16.820937632906443</v>
      </c>
      <c r="L319" s="471"/>
      <c r="M319" s="466">
        <v>8.3309980730380726</v>
      </c>
      <c r="N319" s="466">
        <v>4.9417783816425116</v>
      </c>
      <c r="O319" s="466">
        <v>0</v>
      </c>
      <c r="P319" s="466">
        <v>0.1305102657004831</v>
      </c>
      <c r="Q319" s="466">
        <v>0.80707084725101663</v>
      </c>
      <c r="R319" s="466">
        <v>3.3326474750500825</v>
      </c>
      <c r="S319" s="466">
        <f t="shared" si="9"/>
        <v>17.543005042682168</v>
      </c>
    </row>
    <row r="320" spans="2:19">
      <c r="B320" s="463">
        <v>317</v>
      </c>
      <c r="C320" s="464">
        <v>27025</v>
      </c>
      <c r="D320" s="465" t="s">
        <v>2997</v>
      </c>
      <c r="E320" s="466">
        <v>6.3991892784992785</v>
      </c>
      <c r="F320" s="466">
        <v>4.1614975845410624</v>
      </c>
      <c r="G320" s="466">
        <v>0</v>
      </c>
      <c r="H320" s="466">
        <v>0.10990338164251208</v>
      </c>
      <c r="I320" s="466">
        <v>0.81953200026140927</v>
      </c>
      <c r="J320" s="466">
        <v>2.8254961981728868</v>
      </c>
      <c r="K320" s="466">
        <f t="shared" si="8"/>
        <v>14.315618443117151</v>
      </c>
      <c r="L320" s="471"/>
      <c r="M320" s="466">
        <v>6.792963504273505</v>
      </c>
      <c r="N320" s="466">
        <v>4.1614975845410624</v>
      </c>
      <c r="O320" s="466">
        <v>0</v>
      </c>
      <c r="P320" s="466">
        <v>0.10990338164251208</v>
      </c>
      <c r="Q320" s="466">
        <v>0.86996191643601284</v>
      </c>
      <c r="R320" s="466">
        <v>2.9993631568518264</v>
      </c>
      <c r="S320" s="466">
        <f t="shared" si="9"/>
        <v>14.93368954374492</v>
      </c>
    </row>
    <row r="321" spans="2:19" ht="25.5">
      <c r="B321" s="463">
        <v>318</v>
      </c>
      <c r="C321" s="464">
        <v>27030</v>
      </c>
      <c r="D321" s="465" t="s">
        <v>2998</v>
      </c>
      <c r="E321" s="466">
        <v>9.2980600144300158</v>
      </c>
      <c r="F321" s="466">
        <v>5.7220591787439616</v>
      </c>
      <c r="G321" s="466">
        <v>0</v>
      </c>
      <c r="H321" s="466">
        <v>0.15111714975845414</v>
      </c>
      <c r="I321" s="466">
        <v>0.90075560069122318</v>
      </c>
      <c r="J321" s="466">
        <v>3.7195010679739848</v>
      </c>
      <c r="K321" s="466">
        <f t="shared" si="8"/>
        <v>19.791493011597638</v>
      </c>
      <c r="L321" s="471"/>
      <c r="M321" s="466">
        <v>9.8690326418026419</v>
      </c>
      <c r="N321" s="466">
        <v>5.7220591787439616</v>
      </c>
      <c r="O321" s="466">
        <v>0</v>
      </c>
      <c r="P321" s="466">
        <v>0.15111714975845414</v>
      </c>
      <c r="Q321" s="466">
        <v>0.95606894467363501</v>
      </c>
      <c r="R321" s="466">
        <v>3.9479071326800081</v>
      </c>
      <c r="S321" s="466">
        <f t="shared" si="9"/>
        <v>20.646185047658701</v>
      </c>
    </row>
    <row r="322" spans="2:19">
      <c r="B322" s="463">
        <v>319</v>
      </c>
      <c r="C322" s="464">
        <v>27035</v>
      </c>
      <c r="D322" s="465" t="s">
        <v>2999</v>
      </c>
      <c r="E322" s="466">
        <v>17.994672222222224</v>
      </c>
      <c r="F322" s="466">
        <v>10.403743961352657</v>
      </c>
      <c r="G322" s="466">
        <v>0</v>
      </c>
      <c r="H322" s="466">
        <v>0.27475845410628019</v>
      </c>
      <c r="I322" s="466">
        <v>1.8441139563098501</v>
      </c>
      <c r="J322" s="466">
        <v>4.999144768960111</v>
      </c>
      <c r="K322" s="466">
        <f t="shared" si="8"/>
        <v>35.516433362951119</v>
      </c>
      <c r="L322" s="471"/>
      <c r="M322" s="466">
        <v>19.097240054390056</v>
      </c>
      <c r="N322" s="466">
        <v>10.403743961352657</v>
      </c>
      <c r="O322" s="466">
        <v>0</v>
      </c>
      <c r="P322" s="466">
        <v>0.27475845410628019</v>
      </c>
      <c r="Q322" s="466">
        <v>1.9571063299396432</v>
      </c>
      <c r="R322" s="466">
        <v>5.3054518882305954</v>
      </c>
      <c r="S322" s="466">
        <f t="shared" si="9"/>
        <v>37.038300688019227</v>
      </c>
    </row>
    <row r="323" spans="2:19">
      <c r="B323" s="463">
        <v>320</v>
      </c>
      <c r="C323" s="464">
        <v>27036</v>
      </c>
      <c r="D323" s="465" t="s">
        <v>3000</v>
      </c>
      <c r="E323" s="466">
        <v>9.2980600144300158</v>
      </c>
      <c r="F323" s="466">
        <v>5.7220591787439616</v>
      </c>
      <c r="G323" s="466">
        <v>0</v>
      </c>
      <c r="H323" s="466">
        <v>0.15111714975845414</v>
      </c>
      <c r="I323" s="466">
        <v>0.95287549711752695</v>
      </c>
      <c r="J323" s="466">
        <v>2.5831172420697039</v>
      </c>
      <c r="K323" s="466">
        <f t="shared" si="8"/>
        <v>18.707229082119664</v>
      </c>
      <c r="L323" s="471"/>
      <c r="M323" s="466">
        <v>9.8690326418026419</v>
      </c>
      <c r="N323" s="466">
        <v>5.7220591787439616</v>
      </c>
      <c r="O323" s="466">
        <v>0</v>
      </c>
      <c r="P323" s="466">
        <v>0.15111714975845414</v>
      </c>
      <c r="Q323" s="466">
        <v>1.0113894048900984</v>
      </c>
      <c r="R323" s="466">
        <v>2.7417405716919188</v>
      </c>
      <c r="S323" s="466">
        <f t="shared" si="9"/>
        <v>19.495338946887074</v>
      </c>
    </row>
    <row r="324" spans="2:19" ht="25.5">
      <c r="B324" s="463">
        <v>321</v>
      </c>
      <c r="C324" s="464">
        <v>27049</v>
      </c>
      <c r="D324" s="465" t="s">
        <v>3001</v>
      </c>
      <c r="E324" s="466">
        <v>12.196930750360753</v>
      </c>
      <c r="F324" s="466">
        <v>7.2826207729468599</v>
      </c>
      <c r="G324" s="466">
        <v>0</v>
      </c>
      <c r="H324" s="466">
        <v>0.19233091787439616</v>
      </c>
      <c r="I324" s="466">
        <v>1.2499549835149679</v>
      </c>
      <c r="J324" s="466">
        <v>3.3884597510331731</v>
      </c>
      <c r="K324" s="466">
        <f t="shared" ref="K324:K387" si="10">SUM(E324:J324)</f>
        <v>24.310297175730152</v>
      </c>
      <c r="L324" s="471"/>
      <c r="M324" s="466">
        <v>12.945101779331779</v>
      </c>
      <c r="N324" s="466">
        <v>7.2826207729468599</v>
      </c>
      <c r="O324" s="466">
        <v>0</v>
      </c>
      <c r="P324" s="466">
        <v>0.19233091787439616</v>
      </c>
      <c r="Q324" s="466">
        <v>1.3266283799066132</v>
      </c>
      <c r="R324" s="466">
        <v>3.5963110105381442</v>
      </c>
      <c r="S324" s="466">
        <f t="shared" ref="S324:S387" si="11">SUM(M324:R324)</f>
        <v>25.342992860597793</v>
      </c>
    </row>
    <row r="325" spans="2:19">
      <c r="B325" s="463">
        <v>322</v>
      </c>
      <c r="C325" s="464">
        <v>27060</v>
      </c>
      <c r="D325" s="465" t="s">
        <v>3002</v>
      </c>
      <c r="E325" s="466">
        <v>7.8486246464646472</v>
      </c>
      <c r="F325" s="466">
        <v>4.9417783816425116</v>
      </c>
      <c r="G325" s="466">
        <v>0</v>
      </c>
      <c r="H325" s="466">
        <v>0.1305102657004831</v>
      </c>
      <c r="I325" s="466">
        <v>0.76034060836932404</v>
      </c>
      <c r="J325" s="466">
        <v>3.1396837307294754</v>
      </c>
      <c r="K325" s="466">
        <f t="shared" si="10"/>
        <v>16.820937632906443</v>
      </c>
      <c r="L325" s="471"/>
      <c r="M325" s="466">
        <v>8.3309980730380726</v>
      </c>
      <c r="N325" s="466">
        <v>4.9417783816425116</v>
      </c>
      <c r="O325" s="466">
        <v>0</v>
      </c>
      <c r="P325" s="466">
        <v>0.1305102657004831</v>
      </c>
      <c r="Q325" s="466">
        <v>0.80707084725101663</v>
      </c>
      <c r="R325" s="466">
        <v>3.3326474750500825</v>
      </c>
      <c r="S325" s="466">
        <f t="shared" si="11"/>
        <v>17.543005042682168</v>
      </c>
    </row>
    <row r="326" spans="2:19">
      <c r="B326" s="463">
        <v>323</v>
      </c>
      <c r="C326" s="464">
        <v>27065</v>
      </c>
      <c r="D326" s="465" t="s">
        <v>3003</v>
      </c>
      <c r="E326" s="466">
        <v>9.2980600144300158</v>
      </c>
      <c r="F326" s="466">
        <v>5.7220591787439616</v>
      </c>
      <c r="G326" s="466">
        <v>0</v>
      </c>
      <c r="H326" s="466">
        <v>0.15111714975845414</v>
      </c>
      <c r="I326" s="466">
        <v>0.90075560069122318</v>
      </c>
      <c r="J326" s="466">
        <v>3.7195010679739848</v>
      </c>
      <c r="K326" s="466">
        <f t="shared" si="10"/>
        <v>19.791493011597638</v>
      </c>
      <c r="L326" s="471"/>
      <c r="M326" s="466">
        <v>9.8690326418026419</v>
      </c>
      <c r="N326" s="466">
        <v>5.7220591787439616</v>
      </c>
      <c r="O326" s="466">
        <v>0</v>
      </c>
      <c r="P326" s="466">
        <v>0.15111714975845414</v>
      </c>
      <c r="Q326" s="466">
        <v>0.95606894467363501</v>
      </c>
      <c r="R326" s="466">
        <v>3.9479071326800081</v>
      </c>
      <c r="S326" s="466">
        <f t="shared" si="11"/>
        <v>20.646185047658701</v>
      </c>
    </row>
    <row r="327" spans="2:19">
      <c r="B327" s="463">
        <v>324</v>
      </c>
      <c r="C327" s="464">
        <v>27070</v>
      </c>
      <c r="D327" s="465" t="s">
        <v>3004</v>
      </c>
      <c r="E327" s="466">
        <v>12.196930750360753</v>
      </c>
      <c r="F327" s="466">
        <v>7.2826207729468599</v>
      </c>
      <c r="G327" s="466">
        <v>0</v>
      </c>
      <c r="H327" s="466">
        <v>0.19233091787439616</v>
      </c>
      <c r="I327" s="466">
        <v>1.2499549835149679</v>
      </c>
      <c r="J327" s="466">
        <v>3.3884597510331731</v>
      </c>
      <c r="K327" s="466">
        <f t="shared" si="10"/>
        <v>24.310297175730152</v>
      </c>
      <c r="L327" s="471"/>
      <c r="M327" s="466">
        <v>12.945101779331779</v>
      </c>
      <c r="N327" s="466">
        <v>7.2826207729468599</v>
      </c>
      <c r="O327" s="466">
        <v>0</v>
      </c>
      <c r="P327" s="466">
        <v>0.19233091787439616</v>
      </c>
      <c r="Q327" s="466">
        <v>1.3266283799066132</v>
      </c>
      <c r="R327" s="466">
        <v>3.5963110105381442</v>
      </c>
      <c r="S327" s="466">
        <f t="shared" si="11"/>
        <v>25.342992860597793</v>
      </c>
    </row>
    <row r="328" spans="2:19" ht="25.5">
      <c r="B328" s="463">
        <v>325</v>
      </c>
      <c r="C328" s="464">
        <v>27075</v>
      </c>
      <c r="D328" s="465" t="s">
        <v>3005</v>
      </c>
      <c r="E328" s="466">
        <v>12.196930750360753</v>
      </c>
      <c r="F328" s="466">
        <v>7.2826207729468599</v>
      </c>
      <c r="G328" s="466">
        <v>0</v>
      </c>
      <c r="H328" s="466">
        <v>0.19233091787439616</v>
      </c>
      <c r="I328" s="466">
        <v>1.2499549835149679</v>
      </c>
      <c r="J328" s="466">
        <v>3.3884597510331731</v>
      </c>
      <c r="K328" s="466">
        <f t="shared" si="10"/>
        <v>24.310297175730152</v>
      </c>
      <c r="L328" s="471"/>
      <c r="M328" s="466">
        <v>12.945101779331779</v>
      </c>
      <c r="N328" s="466">
        <v>7.2826207729468599</v>
      </c>
      <c r="O328" s="466">
        <v>0</v>
      </c>
      <c r="P328" s="466">
        <v>0.19233091787439616</v>
      </c>
      <c r="Q328" s="466">
        <v>1.3266283799066132</v>
      </c>
      <c r="R328" s="466">
        <v>3.5963110105381442</v>
      </c>
      <c r="S328" s="466">
        <f t="shared" si="11"/>
        <v>25.342992860597793</v>
      </c>
    </row>
    <row r="329" spans="2:19">
      <c r="B329" s="463">
        <v>326</v>
      </c>
      <c r="C329" s="464">
        <v>27080</v>
      </c>
      <c r="D329" s="465" t="s">
        <v>3006</v>
      </c>
      <c r="E329" s="466">
        <v>6.3991892784992785</v>
      </c>
      <c r="F329" s="466">
        <v>4.1614975845410624</v>
      </c>
      <c r="G329" s="466">
        <v>0</v>
      </c>
      <c r="H329" s="466">
        <v>0.10990338164251208</v>
      </c>
      <c r="I329" s="466">
        <v>0.65579601072008598</v>
      </c>
      <c r="J329" s="466">
        <v>1.7777747331062348</v>
      </c>
      <c r="K329" s="466">
        <f t="shared" si="10"/>
        <v>13.104160988509175</v>
      </c>
      <c r="L329" s="471"/>
      <c r="M329" s="466">
        <v>6.792963504273505</v>
      </c>
      <c r="N329" s="466">
        <v>4.1614975845410624</v>
      </c>
      <c r="O329" s="466">
        <v>0</v>
      </c>
      <c r="P329" s="466">
        <v>0.10990338164251208</v>
      </c>
      <c r="Q329" s="466">
        <v>0.69615042987358355</v>
      </c>
      <c r="R329" s="466">
        <v>1.8871701328456938</v>
      </c>
      <c r="S329" s="466">
        <f t="shared" si="11"/>
        <v>13.647685033176359</v>
      </c>
    </row>
    <row r="330" spans="2:19">
      <c r="B330" s="463">
        <v>327</v>
      </c>
      <c r="C330" s="464">
        <v>27086</v>
      </c>
      <c r="D330" s="465" t="s">
        <v>3007</v>
      </c>
      <c r="E330" s="466">
        <v>6.3991892784992785</v>
      </c>
      <c r="F330" s="466">
        <v>4.1614975845410624</v>
      </c>
      <c r="G330" s="466">
        <v>0</v>
      </c>
      <c r="H330" s="466">
        <v>0.10990338164251208</v>
      </c>
      <c r="I330" s="466">
        <v>0.81953200026140927</v>
      </c>
      <c r="J330" s="466">
        <v>2.8254961981728868</v>
      </c>
      <c r="K330" s="466">
        <f t="shared" si="10"/>
        <v>14.315618443117151</v>
      </c>
      <c r="L330" s="471"/>
      <c r="M330" s="466">
        <v>6.792963504273505</v>
      </c>
      <c r="N330" s="466">
        <v>4.1614975845410624</v>
      </c>
      <c r="O330" s="466">
        <v>0</v>
      </c>
      <c r="P330" s="466">
        <v>0.10990338164251208</v>
      </c>
      <c r="Q330" s="466">
        <v>0.86996191643601284</v>
      </c>
      <c r="R330" s="466">
        <v>2.9993631568518264</v>
      </c>
      <c r="S330" s="466">
        <f t="shared" si="11"/>
        <v>14.93368954374492</v>
      </c>
    </row>
    <row r="331" spans="2:19">
      <c r="B331" s="463">
        <v>328</v>
      </c>
      <c r="C331" s="464">
        <v>27097</v>
      </c>
      <c r="D331" s="465" t="s">
        <v>3008</v>
      </c>
      <c r="E331" s="466">
        <v>6.3991892784992785</v>
      </c>
      <c r="F331" s="466">
        <v>4.1614975845410624</v>
      </c>
      <c r="G331" s="466">
        <v>0</v>
      </c>
      <c r="H331" s="466">
        <v>0.10990338164251208</v>
      </c>
      <c r="I331" s="466">
        <v>0.65579601072008598</v>
      </c>
      <c r="J331" s="466">
        <v>1.7777747331062348</v>
      </c>
      <c r="K331" s="466">
        <f t="shared" si="10"/>
        <v>13.104160988509175</v>
      </c>
      <c r="L331" s="471"/>
      <c r="M331" s="466">
        <v>6.792963504273505</v>
      </c>
      <c r="N331" s="466">
        <v>4.1614975845410624</v>
      </c>
      <c r="O331" s="466">
        <v>0</v>
      </c>
      <c r="P331" s="466">
        <v>0.10990338164251208</v>
      </c>
      <c r="Q331" s="466">
        <v>0.69615042987358355</v>
      </c>
      <c r="R331" s="466">
        <v>1.8871701328456938</v>
      </c>
      <c r="S331" s="466">
        <f t="shared" si="11"/>
        <v>13.647685033176359</v>
      </c>
    </row>
    <row r="332" spans="2:19">
      <c r="B332" s="463">
        <v>329</v>
      </c>
      <c r="C332" s="464">
        <v>27120</v>
      </c>
      <c r="D332" s="465" t="s">
        <v>3009</v>
      </c>
      <c r="E332" s="466">
        <v>15.095801486291487</v>
      </c>
      <c r="F332" s="466">
        <v>8.8431823671497582</v>
      </c>
      <c r="G332" s="466">
        <v>0</v>
      </c>
      <c r="H332" s="466">
        <v>0.23354468599033817</v>
      </c>
      <c r="I332" s="466">
        <v>1.7108862406419665</v>
      </c>
      <c r="J332" s="466">
        <v>8.6388338552998203</v>
      </c>
      <c r="K332" s="466">
        <f t="shared" si="10"/>
        <v>34.522248635373366</v>
      </c>
      <c r="L332" s="471"/>
      <c r="M332" s="466">
        <v>16.021170916860914</v>
      </c>
      <c r="N332" s="466">
        <v>8.8431823671497582</v>
      </c>
      <c r="O332" s="466">
        <v>0</v>
      </c>
      <c r="P332" s="466">
        <v>0.23354468599033817</v>
      </c>
      <c r="Q332" s="466">
        <v>1.8157632044593321</v>
      </c>
      <c r="R332" s="466">
        <v>9.1683925390651151</v>
      </c>
      <c r="S332" s="466">
        <f t="shared" si="11"/>
        <v>36.082053713525461</v>
      </c>
    </row>
    <row r="333" spans="2:19">
      <c r="B333" s="463">
        <v>330</v>
      </c>
      <c r="C333" s="464">
        <v>27125</v>
      </c>
      <c r="D333" s="465" t="s">
        <v>3010</v>
      </c>
      <c r="E333" s="466">
        <v>15.095801486291487</v>
      </c>
      <c r="F333" s="466">
        <v>8.8431823671497582</v>
      </c>
      <c r="G333" s="466">
        <v>0</v>
      </c>
      <c r="H333" s="466">
        <v>0.23354468599033817</v>
      </c>
      <c r="I333" s="466">
        <v>1.7108862406419665</v>
      </c>
      <c r="J333" s="466">
        <v>8.6388338552998203</v>
      </c>
      <c r="K333" s="466">
        <f t="shared" si="10"/>
        <v>34.522248635373366</v>
      </c>
      <c r="L333" s="471"/>
      <c r="M333" s="466">
        <v>16.021170916860914</v>
      </c>
      <c r="N333" s="466">
        <v>8.8431823671497582</v>
      </c>
      <c r="O333" s="466">
        <v>0</v>
      </c>
      <c r="P333" s="466">
        <v>0.23354468599033817</v>
      </c>
      <c r="Q333" s="466">
        <v>1.8157632044593321</v>
      </c>
      <c r="R333" s="466">
        <v>9.1683925390651151</v>
      </c>
      <c r="S333" s="466">
        <f t="shared" si="11"/>
        <v>36.082053713525461</v>
      </c>
    </row>
    <row r="334" spans="2:19" ht="25.5">
      <c r="B334" s="463">
        <v>331</v>
      </c>
      <c r="C334" s="464">
        <v>27130</v>
      </c>
      <c r="D334" s="465" t="s">
        <v>3011</v>
      </c>
      <c r="E334" s="466">
        <v>15.095801486291487</v>
      </c>
      <c r="F334" s="466">
        <v>8.8431823671497582</v>
      </c>
      <c r="G334" s="466">
        <v>0</v>
      </c>
      <c r="H334" s="466">
        <v>0.23354468599033817</v>
      </c>
      <c r="I334" s="466">
        <v>1.7108862406419665</v>
      </c>
      <c r="J334" s="466">
        <v>8.6388338552998203</v>
      </c>
      <c r="K334" s="466">
        <f t="shared" si="10"/>
        <v>34.522248635373366</v>
      </c>
      <c r="L334" s="471"/>
      <c r="M334" s="466">
        <v>16.021170916860914</v>
      </c>
      <c r="N334" s="466">
        <v>8.8431823671497582</v>
      </c>
      <c r="O334" s="466">
        <v>0</v>
      </c>
      <c r="P334" s="466">
        <v>0.23354468599033817</v>
      </c>
      <c r="Q334" s="466">
        <v>1.8157632044593321</v>
      </c>
      <c r="R334" s="466">
        <v>9.1683925390651151</v>
      </c>
      <c r="S334" s="466">
        <f t="shared" si="11"/>
        <v>36.082053713525461</v>
      </c>
    </row>
    <row r="335" spans="2:19">
      <c r="B335" s="463">
        <v>332</v>
      </c>
      <c r="C335" s="464">
        <v>27134</v>
      </c>
      <c r="D335" s="465" t="s">
        <v>3012</v>
      </c>
      <c r="E335" s="466">
        <v>6.3991892784992785</v>
      </c>
      <c r="F335" s="466">
        <v>4.1614975845410624</v>
      </c>
      <c r="G335" s="466">
        <v>0</v>
      </c>
      <c r="H335" s="466">
        <v>0.10990338164251208</v>
      </c>
      <c r="I335" s="466">
        <v>0.72525363411741717</v>
      </c>
      <c r="J335" s="466">
        <v>3.6620468966667596</v>
      </c>
      <c r="K335" s="466">
        <f t="shared" si="10"/>
        <v>15.05789077546703</v>
      </c>
      <c r="L335" s="471"/>
      <c r="M335" s="466">
        <v>6.792963504273505</v>
      </c>
      <c r="N335" s="466">
        <v>4.1614975845410624</v>
      </c>
      <c r="O335" s="466">
        <v>0</v>
      </c>
      <c r="P335" s="466">
        <v>0.10990338164251208</v>
      </c>
      <c r="Q335" s="466">
        <v>0.76988212935884948</v>
      </c>
      <c r="R335" s="466">
        <v>3.8873910174179493</v>
      </c>
      <c r="S335" s="466">
        <f t="shared" si="11"/>
        <v>15.721637617233879</v>
      </c>
    </row>
    <row r="336" spans="2:19">
      <c r="B336" s="463">
        <v>333</v>
      </c>
      <c r="C336" s="464">
        <v>27140</v>
      </c>
      <c r="D336" s="465" t="s">
        <v>3013</v>
      </c>
      <c r="E336" s="466">
        <v>12.196930750360753</v>
      </c>
      <c r="F336" s="466">
        <v>7.2826207729468599</v>
      </c>
      <c r="G336" s="466">
        <v>0</v>
      </c>
      <c r="H336" s="466">
        <v>0.19233091787439616</v>
      </c>
      <c r="I336" s="466">
        <v>1.2499549835149679</v>
      </c>
      <c r="J336" s="466">
        <v>3.3884597510331731</v>
      </c>
      <c r="K336" s="466">
        <f t="shared" si="10"/>
        <v>24.310297175730152</v>
      </c>
      <c r="L336" s="471"/>
      <c r="M336" s="466">
        <v>12.945101779331779</v>
      </c>
      <c r="N336" s="466">
        <v>7.2826207729468599</v>
      </c>
      <c r="O336" s="466">
        <v>0</v>
      </c>
      <c r="P336" s="466">
        <v>0.19233091787439616</v>
      </c>
      <c r="Q336" s="466">
        <v>1.3266283799066132</v>
      </c>
      <c r="R336" s="466">
        <v>3.5963110105381442</v>
      </c>
      <c r="S336" s="466">
        <f t="shared" si="11"/>
        <v>25.342992860597793</v>
      </c>
    </row>
    <row r="337" spans="2:19">
      <c r="B337" s="463">
        <v>334</v>
      </c>
      <c r="C337" s="464">
        <v>27146</v>
      </c>
      <c r="D337" s="465" t="s">
        <v>3014</v>
      </c>
      <c r="E337" s="466">
        <v>15.095801486291487</v>
      </c>
      <c r="F337" s="466">
        <v>8.8431823671497582</v>
      </c>
      <c r="G337" s="466">
        <v>0</v>
      </c>
      <c r="H337" s="466">
        <v>0.23354468599033817</v>
      </c>
      <c r="I337" s="466">
        <v>1.7108862406419665</v>
      </c>
      <c r="J337" s="466">
        <v>8.6388338552998203</v>
      </c>
      <c r="K337" s="466">
        <f t="shared" si="10"/>
        <v>34.522248635373366</v>
      </c>
      <c r="L337" s="471"/>
      <c r="M337" s="466">
        <v>16.021170916860914</v>
      </c>
      <c r="N337" s="466">
        <v>8.8431823671497582</v>
      </c>
      <c r="O337" s="466">
        <v>0</v>
      </c>
      <c r="P337" s="466">
        <v>0.23354468599033817</v>
      </c>
      <c r="Q337" s="466">
        <v>1.8157632044593321</v>
      </c>
      <c r="R337" s="466">
        <v>9.1683925390651151</v>
      </c>
      <c r="S337" s="466">
        <f t="shared" si="11"/>
        <v>36.082053713525461</v>
      </c>
    </row>
    <row r="338" spans="2:19">
      <c r="B338" s="463">
        <v>335</v>
      </c>
      <c r="C338" s="464">
        <v>27158</v>
      </c>
      <c r="D338" s="465" t="s">
        <v>3731</v>
      </c>
      <c r="E338" s="466">
        <v>15.095801486291487</v>
      </c>
      <c r="F338" s="466">
        <v>8.8431823671497582</v>
      </c>
      <c r="G338" s="466">
        <v>0</v>
      </c>
      <c r="H338" s="466">
        <v>0.23354468599033817</v>
      </c>
      <c r="I338" s="466">
        <v>1.7108862406419665</v>
      </c>
      <c r="J338" s="466">
        <v>8.6388338552998203</v>
      </c>
      <c r="K338" s="466">
        <f t="shared" si="10"/>
        <v>34.522248635373366</v>
      </c>
      <c r="L338" s="471"/>
      <c r="M338" s="466">
        <v>16.021170916860914</v>
      </c>
      <c r="N338" s="466">
        <v>8.8431823671497582</v>
      </c>
      <c r="O338" s="466">
        <v>0</v>
      </c>
      <c r="P338" s="466">
        <v>0.23354468599033817</v>
      </c>
      <c r="Q338" s="466">
        <v>1.8157632044593321</v>
      </c>
      <c r="R338" s="466">
        <v>9.1683925390651151</v>
      </c>
      <c r="S338" s="466">
        <f t="shared" si="11"/>
        <v>36.082053713525461</v>
      </c>
    </row>
    <row r="339" spans="2:19">
      <c r="B339" s="463">
        <v>336</v>
      </c>
      <c r="C339" s="464">
        <v>27161</v>
      </c>
      <c r="D339" s="465" t="s">
        <v>3732</v>
      </c>
      <c r="E339" s="466">
        <v>12.196930750360753</v>
      </c>
      <c r="F339" s="466">
        <v>7.2826207729468599</v>
      </c>
      <c r="G339" s="466">
        <v>0</v>
      </c>
      <c r="H339" s="466">
        <v>0.19233091787439616</v>
      </c>
      <c r="I339" s="466">
        <v>1.2499549835149679</v>
      </c>
      <c r="J339" s="466">
        <v>3.3884597510331731</v>
      </c>
      <c r="K339" s="466">
        <f t="shared" si="10"/>
        <v>24.310297175730152</v>
      </c>
      <c r="L339" s="471"/>
      <c r="M339" s="466">
        <v>12.945101779331779</v>
      </c>
      <c r="N339" s="466">
        <v>7.2826207729468599</v>
      </c>
      <c r="O339" s="466">
        <v>0</v>
      </c>
      <c r="P339" s="466">
        <v>0.19233091787439616</v>
      </c>
      <c r="Q339" s="466">
        <v>1.3266283799066132</v>
      </c>
      <c r="R339" s="466">
        <v>3.5963110105381442</v>
      </c>
      <c r="S339" s="466">
        <f t="shared" si="11"/>
        <v>25.342992860597793</v>
      </c>
    </row>
    <row r="340" spans="2:19">
      <c r="B340" s="463">
        <v>337</v>
      </c>
      <c r="C340" s="464">
        <v>27165</v>
      </c>
      <c r="D340" s="465" t="s">
        <v>3015</v>
      </c>
      <c r="E340" s="466">
        <v>12.196930750360753</v>
      </c>
      <c r="F340" s="466">
        <v>7.2826207729468599</v>
      </c>
      <c r="G340" s="466">
        <v>0</v>
      </c>
      <c r="H340" s="466">
        <v>0.19233091787439616</v>
      </c>
      <c r="I340" s="466">
        <v>1.2499549835149679</v>
      </c>
      <c r="J340" s="466">
        <v>3.3884597510331731</v>
      </c>
      <c r="K340" s="466">
        <f t="shared" si="10"/>
        <v>24.310297175730152</v>
      </c>
      <c r="L340" s="471"/>
      <c r="M340" s="466">
        <v>12.945101779331779</v>
      </c>
      <c r="N340" s="466">
        <v>7.2826207729468599</v>
      </c>
      <c r="O340" s="466">
        <v>0</v>
      </c>
      <c r="P340" s="466">
        <v>0.19233091787439616</v>
      </c>
      <c r="Q340" s="466">
        <v>1.3266283799066132</v>
      </c>
      <c r="R340" s="466">
        <v>3.5963110105381442</v>
      </c>
      <c r="S340" s="466">
        <f t="shared" si="11"/>
        <v>25.342992860597793</v>
      </c>
    </row>
    <row r="341" spans="2:19">
      <c r="B341" s="463">
        <v>338</v>
      </c>
      <c r="C341" s="464">
        <v>27170</v>
      </c>
      <c r="D341" s="465" t="s">
        <v>3016</v>
      </c>
      <c r="E341" s="466">
        <v>9.2980600144300158</v>
      </c>
      <c r="F341" s="466">
        <v>5.7220591787439616</v>
      </c>
      <c r="G341" s="466">
        <v>0</v>
      </c>
      <c r="H341" s="466">
        <v>0.15111714975845414</v>
      </c>
      <c r="I341" s="466">
        <v>0.95287549711752695</v>
      </c>
      <c r="J341" s="466">
        <v>2.5831172420697039</v>
      </c>
      <c r="K341" s="466">
        <f t="shared" si="10"/>
        <v>18.707229082119664</v>
      </c>
      <c r="L341" s="471"/>
      <c r="M341" s="466">
        <v>9.8690326418026419</v>
      </c>
      <c r="N341" s="466">
        <v>5.7220591787439616</v>
      </c>
      <c r="O341" s="466">
        <v>0</v>
      </c>
      <c r="P341" s="466">
        <v>0.15111714975845414</v>
      </c>
      <c r="Q341" s="466">
        <v>1.0113894048900984</v>
      </c>
      <c r="R341" s="466">
        <v>2.7417405716919188</v>
      </c>
      <c r="S341" s="466">
        <f t="shared" si="11"/>
        <v>19.495338946887074</v>
      </c>
    </row>
    <row r="342" spans="2:19">
      <c r="B342" s="463">
        <v>339</v>
      </c>
      <c r="C342" s="464">
        <v>27175</v>
      </c>
      <c r="D342" s="465" t="s">
        <v>3017</v>
      </c>
      <c r="E342" s="466">
        <v>9.2980600144300158</v>
      </c>
      <c r="F342" s="466">
        <v>5.7220591787439616</v>
      </c>
      <c r="G342" s="466">
        <v>0</v>
      </c>
      <c r="H342" s="466">
        <v>0.15111714975845414</v>
      </c>
      <c r="I342" s="466">
        <v>0.90075560069122318</v>
      </c>
      <c r="J342" s="466">
        <v>3.7195010679739848</v>
      </c>
      <c r="K342" s="466">
        <f t="shared" si="10"/>
        <v>19.791493011597638</v>
      </c>
      <c r="L342" s="471"/>
      <c r="M342" s="466">
        <v>9.8690326418026419</v>
      </c>
      <c r="N342" s="466">
        <v>5.7220591787439616</v>
      </c>
      <c r="O342" s="466">
        <v>0</v>
      </c>
      <c r="P342" s="466">
        <v>0.15111714975845414</v>
      </c>
      <c r="Q342" s="466">
        <v>0.95606894467363501</v>
      </c>
      <c r="R342" s="466">
        <v>3.9479071326800081</v>
      </c>
      <c r="S342" s="466">
        <f t="shared" si="11"/>
        <v>20.646185047658701</v>
      </c>
    </row>
    <row r="343" spans="2:19">
      <c r="B343" s="463">
        <v>340</v>
      </c>
      <c r="C343" s="464">
        <v>27177</v>
      </c>
      <c r="D343" s="465" t="s">
        <v>3018</v>
      </c>
      <c r="E343" s="466">
        <v>6.3991892784992785</v>
      </c>
      <c r="F343" s="466">
        <v>4.1614975845410624</v>
      </c>
      <c r="G343" s="466">
        <v>0</v>
      </c>
      <c r="H343" s="466">
        <v>0.10990338164251208</v>
      </c>
      <c r="I343" s="466">
        <v>0.72525363411741717</v>
      </c>
      <c r="J343" s="466">
        <v>3.6620468966667596</v>
      </c>
      <c r="K343" s="466">
        <f t="shared" si="10"/>
        <v>15.05789077546703</v>
      </c>
      <c r="L343" s="471"/>
      <c r="M343" s="466">
        <v>6.792963504273505</v>
      </c>
      <c r="N343" s="466">
        <v>4.1614975845410624</v>
      </c>
      <c r="O343" s="466">
        <v>0</v>
      </c>
      <c r="P343" s="466">
        <v>0.10990338164251208</v>
      </c>
      <c r="Q343" s="466">
        <v>0.76988212935884948</v>
      </c>
      <c r="R343" s="466">
        <v>3.8873910174179493</v>
      </c>
      <c r="S343" s="466">
        <f t="shared" si="11"/>
        <v>15.721637617233879</v>
      </c>
    </row>
    <row r="344" spans="2:19">
      <c r="B344" s="463">
        <v>341</v>
      </c>
      <c r="C344" s="464">
        <v>27185</v>
      </c>
      <c r="D344" s="465" t="s">
        <v>3019</v>
      </c>
      <c r="E344" s="466">
        <v>6.3991892784992785</v>
      </c>
      <c r="F344" s="466">
        <v>4.1614975845410624</v>
      </c>
      <c r="G344" s="466">
        <v>0</v>
      </c>
      <c r="H344" s="466">
        <v>0.10990338164251208</v>
      </c>
      <c r="I344" s="466">
        <v>0.61992561604742469</v>
      </c>
      <c r="J344" s="466">
        <v>2.5598663934849668</v>
      </c>
      <c r="K344" s="466">
        <f t="shared" si="10"/>
        <v>13.850382254215246</v>
      </c>
      <c r="L344" s="471"/>
      <c r="M344" s="466">
        <v>6.792963504273505</v>
      </c>
      <c r="N344" s="466">
        <v>4.1614975845410624</v>
      </c>
      <c r="O344" s="466">
        <v>0</v>
      </c>
      <c r="P344" s="466">
        <v>0.10990338164251208</v>
      </c>
      <c r="Q344" s="466">
        <v>0.65807274982839836</v>
      </c>
      <c r="R344" s="466">
        <v>2.7173878174201556</v>
      </c>
      <c r="S344" s="466">
        <f t="shared" si="11"/>
        <v>14.439825037705635</v>
      </c>
    </row>
    <row r="345" spans="2:19">
      <c r="B345" s="463">
        <v>342</v>
      </c>
      <c r="C345" s="464">
        <v>27193</v>
      </c>
      <c r="D345" s="465" t="s">
        <v>3020</v>
      </c>
      <c r="E345" s="466">
        <v>2.9509502010849227</v>
      </c>
      <c r="F345" s="466">
        <v>4.9182503351415381</v>
      </c>
      <c r="G345" s="466">
        <v>4.9182503351415381</v>
      </c>
      <c r="H345" s="466">
        <v>4.9182503351415381</v>
      </c>
      <c r="I345" s="466">
        <v>4.9182503351415381</v>
      </c>
      <c r="J345" s="466">
        <v>3.9346002681132308</v>
      </c>
      <c r="K345" s="466">
        <f t="shared" si="10"/>
        <v>26.558551809764303</v>
      </c>
      <c r="L345" s="471"/>
      <c r="M345" s="466">
        <v>2.9509502010849227</v>
      </c>
      <c r="N345" s="466">
        <v>4.9182503351415381</v>
      </c>
      <c r="O345" s="466">
        <v>4.9182503351415381</v>
      </c>
      <c r="P345" s="466">
        <v>4.9182503351415381</v>
      </c>
      <c r="Q345" s="466">
        <v>4.9182503351415381</v>
      </c>
      <c r="R345" s="466">
        <v>3.9346002681132308</v>
      </c>
      <c r="S345" s="466">
        <f t="shared" si="11"/>
        <v>26.558551809764303</v>
      </c>
    </row>
    <row r="346" spans="2:19">
      <c r="B346" s="463">
        <v>343</v>
      </c>
      <c r="C346" s="464">
        <v>27200</v>
      </c>
      <c r="D346" s="465" t="s">
        <v>3021</v>
      </c>
      <c r="E346" s="466">
        <v>1.4715195526695528</v>
      </c>
      <c r="F346" s="466">
        <v>0.25435914855072467</v>
      </c>
      <c r="G346" s="466">
        <v>0</v>
      </c>
      <c r="H346" s="466">
        <v>3.5326086956521743E-2</v>
      </c>
      <c r="I346" s="466">
        <v>0.24959146270087551</v>
      </c>
      <c r="J346" s="466">
        <v>0.43761216504789407</v>
      </c>
      <c r="K346" s="466">
        <f t="shared" si="10"/>
        <v>2.4484084159255688</v>
      </c>
      <c r="L346" s="471"/>
      <c r="M346" s="466">
        <v>1.5502743978243978</v>
      </c>
      <c r="N346" s="466">
        <v>0.25435914855072467</v>
      </c>
      <c r="O346" s="466">
        <v>0</v>
      </c>
      <c r="P346" s="466">
        <v>3.5326086956521743E-2</v>
      </c>
      <c r="Q346" s="466">
        <v>0.26294944830243877</v>
      </c>
      <c r="R346" s="466">
        <v>0.46103290603206953</v>
      </c>
      <c r="S346" s="466">
        <f t="shared" si="11"/>
        <v>2.5639419876661527</v>
      </c>
    </row>
    <row r="347" spans="2:19">
      <c r="B347" s="463">
        <v>344</v>
      </c>
      <c r="C347" s="464">
        <v>27202</v>
      </c>
      <c r="D347" s="465" t="s">
        <v>3022</v>
      </c>
      <c r="E347" s="466">
        <v>12.196930750360753</v>
      </c>
      <c r="F347" s="466">
        <v>7.2826207729468599</v>
      </c>
      <c r="G347" s="466">
        <v>0</v>
      </c>
      <c r="H347" s="466">
        <v>0.19233091787439616</v>
      </c>
      <c r="I347" s="466">
        <v>1.2499549835149679</v>
      </c>
      <c r="J347" s="466">
        <v>3.3884597510331731</v>
      </c>
      <c r="K347" s="466">
        <f t="shared" si="10"/>
        <v>24.310297175730152</v>
      </c>
      <c r="L347" s="471"/>
      <c r="M347" s="466">
        <v>12.945101779331779</v>
      </c>
      <c r="N347" s="466">
        <v>7.2826207729468599</v>
      </c>
      <c r="O347" s="466">
        <v>0</v>
      </c>
      <c r="P347" s="466">
        <v>0.19233091787439616</v>
      </c>
      <c r="Q347" s="466">
        <v>1.3266283799066132</v>
      </c>
      <c r="R347" s="466">
        <v>3.5963110105381442</v>
      </c>
      <c r="S347" s="466">
        <f t="shared" si="11"/>
        <v>25.342992860597793</v>
      </c>
    </row>
    <row r="348" spans="2:19">
      <c r="B348" s="463">
        <v>345</v>
      </c>
      <c r="C348" s="464">
        <v>27215</v>
      </c>
      <c r="D348" s="465" t="s">
        <v>3023</v>
      </c>
      <c r="E348" s="466">
        <v>12.196930750360753</v>
      </c>
      <c r="F348" s="466">
        <v>7.2826207729468599</v>
      </c>
      <c r="G348" s="466">
        <v>0</v>
      </c>
      <c r="H348" s="466">
        <v>0.19233091787439616</v>
      </c>
      <c r="I348" s="466">
        <v>1.1815855853350219</v>
      </c>
      <c r="J348" s="466">
        <v>4.8791357424630029</v>
      </c>
      <c r="K348" s="466">
        <f t="shared" si="10"/>
        <v>25.732603768980034</v>
      </c>
      <c r="L348" s="471"/>
      <c r="M348" s="466">
        <v>12.945101779331779</v>
      </c>
      <c r="N348" s="466">
        <v>7.2826207729468599</v>
      </c>
      <c r="O348" s="466">
        <v>0</v>
      </c>
      <c r="P348" s="466">
        <v>0.19233091787439616</v>
      </c>
      <c r="Q348" s="466">
        <v>1.2540651395188718</v>
      </c>
      <c r="R348" s="466">
        <v>5.1784264479398612</v>
      </c>
      <c r="S348" s="466">
        <f t="shared" si="11"/>
        <v>26.852545057611771</v>
      </c>
    </row>
    <row r="349" spans="2:19">
      <c r="B349" s="463">
        <v>346</v>
      </c>
      <c r="C349" s="464">
        <v>27216</v>
      </c>
      <c r="D349" s="465" t="s">
        <v>3733</v>
      </c>
      <c r="E349" s="466">
        <v>6.3991892784992785</v>
      </c>
      <c r="F349" s="466">
        <v>4.1614975845410624</v>
      </c>
      <c r="G349" s="466">
        <v>0</v>
      </c>
      <c r="H349" s="466">
        <v>0.10990338164251208</v>
      </c>
      <c r="I349" s="466">
        <v>0.61992561604742469</v>
      </c>
      <c r="J349" s="466">
        <v>2.5598663934849668</v>
      </c>
      <c r="K349" s="466">
        <f t="shared" si="10"/>
        <v>13.850382254215246</v>
      </c>
      <c r="L349" s="471"/>
      <c r="M349" s="466">
        <v>6.792963504273505</v>
      </c>
      <c r="N349" s="466">
        <v>4.1614975845410624</v>
      </c>
      <c r="O349" s="466">
        <v>0</v>
      </c>
      <c r="P349" s="466">
        <v>0.10990338164251208</v>
      </c>
      <c r="Q349" s="466">
        <v>0.65807274982839836</v>
      </c>
      <c r="R349" s="466">
        <v>2.7173878174201556</v>
      </c>
      <c r="S349" s="466">
        <f t="shared" si="11"/>
        <v>14.439825037705635</v>
      </c>
    </row>
    <row r="350" spans="2:19">
      <c r="B350" s="463">
        <v>347</v>
      </c>
      <c r="C350" s="464">
        <v>27217</v>
      </c>
      <c r="D350" s="465" t="s">
        <v>3734</v>
      </c>
      <c r="E350" s="466">
        <v>17.994672222222224</v>
      </c>
      <c r="F350" s="466">
        <v>10.403743961352657</v>
      </c>
      <c r="G350" s="466">
        <v>0</v>
      </c>
      <c r="H350" s="466">
        <v>0.27475845410628019</v>
      </c>
      <c r="I350" s="466">
        <v>1.7432455546226189</v>
      </c>
      <c r="J350" s="466">
        <v>7.198405091441038</v>
      </c>
      <c r="K350" s="466">
        <f t="shared" si="10"/>
        <v>37.614825283744814</v>
      </c>
      <c r="L350" s="471"/>
      <c r="M350" s="466">
        <v>19.097240054390056</v>
      </c>
      <c r="N350" s="466">
        <v>10.403743961352657</v>
      </c>
      <c r="O350" s="466">
        <v>0</v>
      </c>
      <c r="P350" s="466">
        <v>0.27475845410628019</v>
      </c>
      <c r="Q350" s="466">
        <v>1.8500575292093453</v>
      </c>
      <c r="R350" s="466">
        <v>7.639465078459569</v>
      </c>
      <c r="S350" s="466">
        <f t="shared" si="11"/>
        <v>39.26526507751791</v>
      </c>
    </row>
    <row r="351" spans="2:19">
      <c r="B351" s="463">
        <v>348</v>
      </c>
      <c r="C351" s="464">
        <v>27226</v>
      </c>
      <c r="D351" s="465" t="s">
        <v>3735</v>
      </c>
      <c r="E351" s="466">
        <v>17.994672222222224</v>
      </c>
      <c r="F351" s="466">
        <v>10.403743961352657</v>
      </c>
      <c r="G351" s="466">
        <v>0</v>
      </c>
      <c r="H351" s="466">
        <v>0.27475845410628019</v>
      </c>
      <c r="I351" s="466">
        <v>2.0394304428168164</v>
      </c>
      <c r="J351" s="466">
        <v>10.297762841510842</v>
      </c>
      <c r="K351" s="466">
        <f t="shared" si="10"/>
        <v>41.010367922008818</v>
      </c>
      <c r="L351" s="471"/>
      <c r="M351" s="466">
        <v>19.097240054390056</v>
      </c>
      <c r="N351" s="466">
        <v>10.403743961352657</v>
      </c>
      <c r="O351" s="466">
        <v>0</v>
      </c>
      <c r="P351" s="466">
        <v>0.27475845410628019</v>
      </c>
      <c r="Q351" s="466">
        <v>2.164390229492827</v>
      </c>
      <c r="R351" s="466">
        <v>10.928726379614174</v>
      </c>
      <c r="S351" s="466">
        <f t="shared" si="11"/>
        <v>42.868859078955992</v>
      </c>
    </row>
    <row r="352" spans="2:19">
      <c r="B352" s="463">
        <v>349</v>
      </c>
      <c r="C352" s="464">
        <v>27235</v>
      </c>
      <c r="D352" s="465" t="s">
        <v>3736</v>
      </c>
      <c r="E352" s="466">
        <v>5.4328990331890346</v>
      </c>
      <c r="F352" s="466">
        <v>3.64131038647343</v>
      </c>
      <c r="G352" s="466">
        <v>0</v>
      </c>
      <c r="H352" s="466">
        <v>9.6165458937198078E-2</v>
      </c>
      <c r="I352" s="466">
        <v>0.55676951525427243</v>
      </c>
      <c r="J352" s="466">
        <v>1.5093272301184122</v>
      </c>
      <c r="K352" s="466">
        <f t="shared" si="10"/>
        <v>11.236471623972347</v>
      </c>
      <c r="L352" s="471"/>
      <c r="M352" s="466">
        <v>5.7676071250971255</v>
      </c>
      <c r="N352" s="466">
        <v>3.64131038647343</v>
      </c>
      <c r="O352" s="466">
        <v>0</v>
      </c>
      <c r="P352" s="466">
        <v>9.6165458937198078E-2</v>
      </c>
      <c r="Q352" s="466">
        <v>0.59107077153474519</v>
      </c>
      <c r="R352" s="466">
        <v>1.6023133198969519</v>
      </c>
      <c r="S352" s="466">
        <f t="shared" si="11"/>
        <v>11.698467061939452</v>
      </c>
    </row>
    <row r="353" spans="2:19" ht="25.5">
      <c r="B353" s="463">
        <v>350</v>
      </c>
      <c r="C353" s="464">
        <v>27236</v>
      </c>
      <c r="D353" s="465" t="s">
        <v>3024</v>
      </c>
      <c r="E353" s="466">
        <v>9.2980600144300158</v>
      </c>
      <c r="F353" s="466">
        <v>5.7220591787439616</v>
      </c>
      <c r="G353" s="466">
        <v>0</v>
      </c>
      <c r="H353" s="466">
        <v>0.15111714975845414</v>
      </c>
      <c r="I353" s="466">
        <v>0.95287549711752695</v>
      </c>
      <c r="J353" s="466">
        <v>2.5831172420697039</v>
      </c>
      <c r="K353" s="466">
        <f t="shared" si="10"/>
        <v>18.707229082119664</v>
      </c>
      <c r="L353" s="471"/>
      <c r="M353" s="466">
        <v>9.8690326418026419</v>
      </c>
      <c r="N353" s="466">
        <v>5.7220591787439616</v>
      </c>
      <c r="O353" s="466">
        <v>0</v>
      </c>
      <c r="P353" s="466">
        <v>0.15111714975845414</v>
      </c>
      <c r="Q353" s="466">
        <v>1.0113894048900984</v>
      </c>
      <c r="R353" s="466">
        <v>2.7417405716919188</v>
      </c>
      <c r="S353" s="466">
        <f t="shared" si="11"/>
        <v>19.495338946887074</v>
      </c>
    </row>
    <row r="354" spans="2:19">
      <c r="B354" s="463">
        <v>351</v>
      </c>
      <c r="C354" s="464">
        <v>27275</v>
      </c>
      <c r="D354" s="465" t="s">
        <v>3025</v>
      </c>
      <c r="E354" s="466">
        <v>6.3991892784992785</v>
      </c>
      <c r="F354" s="466">
        <v>4.1614975845410624</v>
      </c>
      <c r="G354" s="466">
        <v>0</v>
      </c>
      <c r="H354" s="466">
        <v>0.10990338164251208</v>
      </c>
      <c r="I354" s="466">
        <v>0.81953200026140927</v>
      </c>
      <c r="J354" s="466">
        <v>2.8254961981728868</v>
      </c>
      <c r="K354" s="466">
        <f t="shared" si="10"/>
        <v>14.315618443117151</v>
      </c>
      <c r="L354" s="471"/>
      <c r="M354" s="466">
        <v>6.792963504273505</v>
      </c>
      <c r="N354" s="466">
        <v>4.1614975845410624</v>
      </c>
      <c r="O354" s="466">
        <v>0</v>
      </c>
      <c r="P354" s="466">
        <v>0.10990338164251208</v>
      </c>
      <c r="Q354" s="466">
        <v>0.86996191643601284</v>
      </c>
      <c r="R354" s="466">
        <v>2.9993631568518264</v>
      </c>
      <c r="S354" s="466">
        <f t="shared" si="11"/>
        <v>14.93368954374492</v>
      </c>
    </row>
    <row r="355" spans="2:19">
      <c r="B355" s="463">
        <v>352</v>
      </c>
      <c r="C355" s="464">
        <v>27280</v>
      </c>
      <c r="D355" s="465" t="s">
        <v>3026</v>
      </c>
      <c r="E355" s="466">
        <v>9.2980600144300158</v>
      </c>
      <c r="F355" s="466">
        <v>5.7220591787439616</v>
      </c>
      <c r="G355" s="466">
        <v>0</v>
      </c>
      <c r="H355" s="466">
        <v>0.15111714975845414</v>
      </c>
      <c r="I355" s="466">
        <v>0.90075560069122318</v>
      </c>
      <c r="J355" s="466">
        <v>3.7195010679739848</v>
      </c>
      <c r="K355" s="466">
        <f t="shared" si="10"/>
        <v>19.791493011597638</v>
      </c>
      <c r="L355" s="471"/>
      <c r="M355" s="466">
        <v>9.8690326418026419</v>
      </c>
      <c r="N355" s="466">
        <v>5.7220591787439616</v>
      </c>
      <c r="O355" s="466">
        <v>0</v>
      </c>
      <c r="P355" s="466">
        <v>0.15111714975845414</v>
      </c>
      <c r="Q355" s="466">
        <v>0.95606894467363501</v>
      </c>
      <c r="R355" s="466">
        <v>3.9479071326800081</v>
      </c>
      <c r="S355" s="466">
        <f t="shared" si="11"/>
        <v>20.646185047658701</v>
      </c>
    </row>
    <row r="356" spans="2:19">
      <c r="B356" s="463">
        <v>353</v>
      </c>
      <c r="C356" s="464">
        <v>27282</v>
      </c>
      <c r="D356" s="465" t="s">
        <v>3027</v>
      </c>
      <c r="E356" s="466">
        <v>12.196930750360753</v>
      </c>
      <c r="F356" s="466">
        <v>7.2826207729468599</v>
      </c>
      <c r="G356" s="466">
        <v>0</v>
      </c>
      <c r="H356" s="466">
        <v>0.19233091787439616</v>
      </c>
      <c r="I356" s="466">
        <v>1.1815855853350219</v>
      </c>
      <c r="J356" s="466">
        <v>4.8791357424630029</v>
      </c>
      <c r="K356" s="466">
        <f t="shared" si="10"/>
        <v>25.732603768980034</v>
      </c>
      <c r="L356" s="471"/>
      <c r="M356" s="466">
        <v>12.945101779331779</v>
      </c>
      <c r="N356" s="466">
        <v>7.2826207729468599</v>
      </c>
      <c r="O356" s="466">
        <v>0</v>
      </c>
      <c r="P356" s="466">
        <v>0.19233091787439616</v>
      </c>
      <c r="Q356" s="466">
        <v>1.2540651395188718</v>
      </c>
      <c r="R356" s="466">
        <v>5.1784264479398612</v>
      </c>
      <c r="S356" s="466">
        <f t="shared" si="11"/>
        <v>26.852545057611771</v>
      </c>
    </row>
    <row r="357" spans="2:19">
      <c r="B357" s="463">
        <v>354</v>
      </c>
      <c r="C357" s="464">
        <v>27284</v>
      </c>
      <c r="D357" s="465" t="s">
        <v>3028</v>
      </c>
      <c r="E357" s="466">
        <v>107.96803333333334</v>
      </c>
      <c r="F357" s="466">
        <v>104.03743961352656</v>
      </c>
      <c r="G357" s="466">
        <v>0</v>
      </c>
      <c r="H357" s="466">
        <v>2.7475845410628019</v>
      </c>
      <c r="I357" s="466">
        <v>18.441139563098499</v>
      </c>
      <c r="J357" s="466">
        <v>39.993158151680888</v>
      </c>
      <c r="K357" s="466">
        <f t="shared" si="10"/>
        <v>273.18735520270207</v>
      </c>
      <c r="L357" s="471"/>
      <c r="M357" s="466">
        <v>114.58344032634034</v>
      </c>
      <c r="N357" s="466">
        <v>104.03743961352656</v>
      </c>
      <c r="O357" s="466">
        <v>0</v>
      </c>
      <c r="P357" s="466">
        <v>2.7475845410628019</v>
      </c>
      <c r="Q357" s="466">
        <v>19.571063299396432</v>
      </c>
      <c r="R357" s="466">
        <v>42.443615105844763</v>
      </c>
      <c r="S357" s="466">
        <f t="shared" si="11"/>
        <v>283.38314288617084</v>
      </c>
    </row>
    <row r="358" spans="2:19">
      <c r="B358" s="463">
        <v>355</v>
      </c>
      <c r="C358" s="464">
        <v>27290</v>
      </c>
      <c r="D358" s="465" t="s">
        <v>3029</v>
      </c>
      <c r="E358" s="466">
        <v>12.196930750360753</v>
      </c>
      <c r="F358" s="466">
        <v>7.2826207729468599</v>
      </c>
      <c r="G358" s="466">
        <v>0</v>
      </c>
      <c r="H358" s="466">
        <v>0.19233091787439616</v>
      </c>
      <c r="I358" s="466">
        <v>1.382342038467117</v>
      </c>
      <c r="J358" s="466">
        <v>6.9799048690888021</v>
      </c>
      <c r="K358" s="466">
        <f t="shared" si="10"/>
        <v>28.034129348737931</v>
      </c>
      <c r="L358" s="471"/>
      <c r="M358" s="466">
        <v>12.945101779331779</v>
      </c>
      <c r="N358" s="466">
        <v>7.2826207729468599</v>
      </c>
      <c r="O358" s="466">
        <v>0</v>
      </c>
      <c r="P358" s="466">
        <v>0.19233091787439616</v>
      </c>
      <c r="Q358" s="466">
        <v>1.467136179425838</v>
      </c>
      <c r="R358" s="466">
        <v>7.4080586985160615</v>
      </c>
      <c r="S358" s="466">
        <f t="shared" si="11"/>
        <v>29.295248348094937</v>
      </c>
    </row>
    <row r="359" spans="2:19">
      <c r="B359" s="463">
        <v>356</v>
      </c>
      <c r="C359" s="464">
        <v>27295</v>
      </c>
      <c r="D359" s="465" t="s">
        <v>3030</v>
      </c>
      <c r="E359" s="466">
        <v>9.2980600144300158</v>
      </c>
      <c r="F359" s="466">
        <v>5.7220591787439616</v>
      </c>
      <c r="G359" s="466">
        <v>0</v>
      </c>
      <c r="H359" s="466">
        <v>0.15111714975845414</v>
      </c>
      <c r="I359" s="466">
        <v>0.95287549711752695</v>
      </c>
      <c r="J359" s="466">
        <v>2.5831172420697039</v>
      </c>
      <c r="K359" s="466">
        <f t="shared" si="10"/>
        <v>18.707229082119664</v>
      </c>
      <c r="L359" s="471"/>
      <c r="M359" s="466">
        <v>9.8690326418026419</v>
      </c>
      <c r="N359" s="466">
        <v>5.7220591787439616</v>
      </c>
      <c r="O359" s="466">
        <v>0</v>
      </c>
      <c r="P359" s="466">
        <v>0.15111714975845414</v>
      </c>
      <c r="Q359" s="466">
        <v>1.0113894048900984</v>
      </c>
      <c r="R359" s="466">
        <v>2.7417405716919188</v>
      </c>
      <c r="S359" s="466">
        <f t="shared" si="11"/>
        <v>19.495338946887074</v>
      </c>
    </row>
    <row r="360" spans="2:19">
      <c r="B360" s="463">
        <v>357</v>
      </c>
      <c r="C360" s="464">
        <v>27305</v>
      </c>
      <c r="D360" s="465" t="s">
        <v>3031</v>
      </c>
      <c r="E360" s="466">
        <v>6.3991892784992785</v>
      </c>
      <c r="F360" s="466">
        <v>4.1614975845410624</v>
      </c>
      <c r="G360" s="466">
        <v>0</v>
      </c>
      <c r="H360" s="466">
        <v>0.10990338164251208</v>
      </c>
      <c r="I360" s="466">
        <v>0.61992561604742469</v>
      </c>
      <c r="J360" s="466">
        <v>2.5598663934849668</v>
      </c>
      <c r="K360" s="466">
        <f t="shared" si="10"/>
        <v>13.850382254215246</v>
      </c>
      <c r="L360" s="471"/>
      <c r="M360" s="466">
        <v>6.792963504273505</v>
      </c>
      <c r="N360" s="466">
        <v>4.1614975845410624</v>
      </c>
      <c r="O360" s="466">
        <v>0</v>
      </c>
      <c r="P360" s="466">
        <v>0.10990338164251208</v>
      </c>
      <c r="Q360" s="466">
        <v>0.65807274982839836</v>
      </c>
      <c r="R360" s="466">
        <v>2.7173878174201556</v>
      </c>
      <c r="S360" s="466">
        <f t="shared" si="11"/>
        <v>14.439825037705635</v>
      </c>
    </row>
    <row r="361" spans="2:19">
      <c r="B361" s="463">
        <v>358</v>
      </c>
      <c r="C361" s="464">
        <v>27306</v>
      </c>
      <c r="D361" s="465" t="s">
        <v>3032</v>
      </c>
      <c r="E361" s="466">
        <v>6.3991892784992785</v>
      </c>
      <c r="F361" s="466">
        <v>4.1614975845410624</v>
      </c>
      <c r="G361" s="466">
        <v>0</v>
      </c>
      <c r="H361" s="466">
        <v>0.10990338164251208</v>
      </c>
      <c r="I361" s="466">
        <v>0.81953200026140927</v>
      </c>
      <c r="J361" s="466">
        <v>2.8254961981728868</v>
      </c>
      <c r="K361" s="466">
        <f t="shared" si="10"/>
        <v>14.315618443117151</v>
      </c>
      <c r="L361" s="471"/>
      <c r="M361" s="466">
        <v>6.792963504273505</v>
      </c>
      <c r="N361" s="466">
        <v>4.1614975845410624</v>
      </c>
      <c r="O361" s="466">
        <v>0</v>
      </c>
      <c r="P361" s="466">
        <v>0.10990338164251208</v>
      </c>
      <c r="Q361" s="466">
        <v>0.86996191643601284</v>
      </c>
      <c r="R361" s="466">
        <v>2.9993631568518264</v>
      </c>
      <c r="S361" s="466">
        <f t="shared" si="11"/>
        <v>14.93368954374492</v>
      </c>
    </row>
    <row r="362" spans="2:19" ht="25.5">
      <c r="B362" s="463">
        <v>359</v>
      </c>
      <c r="C362" s="464">
        <v>27310</v>
      </c>
      <c r="D362" s="465" t="s">
        <v>3033</v>
      </c>
      <c r="E362" s="466">
        <v>9.2980600144300158</v>
      </c>
      <c r="F362" s="466">
        <v>5.7220591787439616</v>
      </c>
      <c r="G362" s="466">
        <v>0</v>
      </c>
      <c r="H362" s="466">
        <v>0.15111714975845414</v>
      </c>
      <c r="I362" s="466">
        <v>0.90075560069122318</v>
      </c>
      <c r="J362" s="466">
        <v>3.7195010679739848</v>
      </c>
      <c r="K362" s="466">
        <f t="shared" si="10"/>
        <v>19.791493011597638</v>
      </c>
      <c r="L362" s="471"/>
      <c r="M362" s="466">
        <v>9.8690326418026419</v>
      </c>
      <c r="N362" s="466">
        <v>5.7220591787439616</v>
      </c>
      <c r="O362" s="466">
        <v>0</v>
      </c>
      <c r="P362" s="466">
        <v>0.15111714975845414</v>
      </c>
      <c r="Q362" s="466">
        <v>0.95606894467363501</v>
      </c>
      <c r="R362" s="466">
        <v>3.9479071326800081</v>
      </c>
      <c r="S362" s="466">
        <f t="shared" si="11"/>
        <v>20.646185047658701</v>
      </c>
    </row>
    <row r="363" spans="2:19">
      <c r="B363" s="463">
        <v>360</v>
      </c>
      <c r="C363" s="464">
        <v>27315</v>
      </c>
      <c r="D363" s="465" t="s">
        <v>3034</v>
      </c>
      <c r="E363" s="466">
        <v>8.3317697691197701</v>
      </c>
      <c r="F363" s="466">
        <v>5.2018719806763283</v>
      </c>
      <c r="G363" s="466">
        <v>0</v>
      </c>
      <c r="H363" s="466">
        <v>0.1373792270531401</v>
      </c>
      <c r="I363" s="466">
        <v>0.80714560580995698</v>
      </c>
      <c r="J363" s="466">
        <v>3.3329561764776452</v>
      </c>
      <c r="K363" s="466">
        <f t="shared" si="10"/>
        <v>17.81112275913684</v>
      </c>
      <c r="L363" s="471"/>
      <c r="M363" s="466">
        <v>8.8436762626262624</v>
      </c>
      <c r="N363" s="466">
        <v>5.2018719806763283</v>
      </c>
      <c r="O363" s="466">
        <v>0</v>
      </c>
      <c r="P363" s="466">
        <v>0.1373792270531401</v>
      </c>
      <c r="Q363" s="466">
        <v>0.85673687972522272</v>
      </c>
      <c r="R363" s="466">
        <v>3.5377340275933906</v>
      </c>
      <c r="S363" s="466">
        <f t="shared" si="11"/>
        <v>18.577398377674342</v>
      </c>
    </row>
    <row r="364" spans="2:19">
      <c r="B364" s="463">
        <v>361</v>
      </c>
      <c r="C364" s="464">
        <v>27320</v>
      </c>
      <c r="D364" s="465" t="s">
        <v>3035</v>
      </c>
      <c r="E364" s="466">
        <v>8.3317697691197701</v>
      </c>
      <c r="F364" s="466">
        <v>5.2018719806763283</v>
      </c>
      <c r="G364" s="466">
        <v>0</v>
      </c>
      <c r="H364" s="466">
        <v>0.1373792270531401</v>
      </c>
      <c r="I364" s="466">
        <v>0.80714560580995698</v>
      </c>
      <c r="J364" s="466">
        <v>3.3329561764776452</v>
      </c>
      <c r="K364" s="466">
        <f t="shared" si="10"/>
        <v>17.81112275913684</v>
      </c>
      <c r="L364" s="471"/>
      <c r="M364" s="466">
        <v>8.8436762626262624</v>
      </c>
      <c r="N364" s="466">
        <v>5.2018719806763283</v>
      </c>
      <c r="O364" s="466">
        <v>0</v>
      </c>
      <c r="P364" s="466">
        <v>0.1373792270531401</v>
      </c>
      <c r="Q364" s="466">
        <v>0.85673687972522272</v>
      </c>
      <c r="R364" s="466">
        <v>3.5377340275933906</v>
      </c>
      <c r="S364" s="466">
        <f t="shared" si="11"/>
        <v>18.577398377674342</v>
      </c>
    </row>
    <row r="365" spans="2:19">
      <c r="B365" s="463">
        <v>362</v>
      </c>
      <c r="C365" s="464">
        <v>27327</v>
      </c>
      <c r="D365" s="465" t="s">
        <v>3036</v>
      </c>
      <c r="E365" s="466">
        <v>9.2980600144300158</v>
      </c>
      <c r="F365" s="466">
        <v>5.7220591787439616</v>
      </c>
      <c r="G365" s="466">
        <v>0</v>
      </c>
      <c r="H365" s="466">
        <v>0.15111714975845414</v>
      </c>
      <c r="I365" s="466">
        <v>1.1907848620416954</v>
      </c>
      <c r="J365" s="466">
        <v>4.1054627512622188</v>
      </c>
      <c r="K365" s="466">
        <f t="shared" si="10"/>
        <v>20.467483956236347</v>
      </c>
      <c r="L365" s="471"/>
      <c r="M365" s="466">
        <v>9.8690326418026419</v>
      </c>
      <c r="N365" s="466">
        <v>5.7220591787439616</v>
      </c>
      <c r="O365" s="466">
        <v>0</v>
      </c>
      <c r="P365" s="466">
        <v>0.15111714975845414</v>
      </c>
      <c r="Q365" s="466">
        <v>1.26390824049487</v>
      </c>
      <c r="R365" s="466">
        <v>4.357569841346681</v>
      </c>
      <c r="S365" s="466">
        <f t="shared" si="11"/>
        <v>21.363687052146609</v>
      </c>
    </row>
    <row r="366" spans="2:19" ht="25.5">
      <c r="B366" s="463">
        <v>363</v>
      </c>
      <c r="C366" s="464">
        <v>27329</v>
      </c>
      <c r="D366" s="465" t="s">
        <v>3037</v>
      </c>
      <c r="E366" s="466">
        <v>12.196930750360753</v>
      </c>
      <c r="F366" s="466">
        <v>7.2826207729468599</v>
      </c>
      <c r="G366" s="466">
        <v>0</v>
      </c>
      <c r="H366" s="466">
        <v>0.19233091787439616</v>
      </c>
      <c r="I366" s="466">
        <v>1.2499549835149679</v>
      </c>
      <c r="J366" s="466">
        <v>3.3884597510331731</v>
      </c>
      <c r="K366" s="466">
        <f t="shared" si="10"/>
        <v>24.310297175730152</v>
      </c>
      <c r="L366" s="471"/>
      <c r="M366" s="466">
        <v>12.945101779331779</v>
      </c>
      <c r="N366" s="466">
        <v>7.2826207729468599</v>
      </c>
      <c r="O366" s="466">
        <v>0</v>
      </c>
      <c r="P366" s="466">
        <v>0.19233091787439616</v>
      </c>
      <c r="Q366" s="466">
        <v>1.3266283799066132</v>
      </c>
      <c r="R366" s="466">
        <v>3.5963110105381442</v>
      </c>
      <c r="S366" s="466">
        <f t="shared" si="11"/>
        <v>25.342992860597793</v>
      </c>
    </row>
    <row r="367" spans="2:19">
      <c r="B367" s="463">
        <v>364</v>
      </c>
      <c r="C367" s="464">
        <v>27340</v>
      </c>
      <c r="D367" s="465" t="s">
        <v>3038</v>
      </c>
      <c r="E367" s="466">
        <v>47.091747878787878</v>
      </c>
      <c r="F367" s="466">
        <v>4.8328238224637685</v>
      </c>
      <c r="G367" s="466">
        <v>0</v>
      </c>
      <c r="H367" s="466">
        <v>0.67119565217391308</v>
      </c>
      <c r="I367" s="466">
        <v>13.312427294271629</v>
      </c>
      <c r="J367" s="466">
        <v>18.672690378903578</v>
      </c>
      <c r="K367" s="466">
        <f t="shared" si="10"/>
        <v>84.580885026600768</v>
      </c>
      <c r="L367" s="471"/>
      <c r="M367" s="466">
        <v>49.985988438228439</v>
      </c>
      <c r="N367" s="466">
        <v>4.8328238224637685</v>
      </c>
      <c r="O367" s="466">
        <v>0</v>
      </c>
      <c r="P367" s="466">
        <v>0.67119565217391308</v>
      </c>
      <c r="Q367" s="466">
        <v>14.130603912367379</v>
      </c>
      <c r="R367" s="466">
        <v>19.820306687128177</v>
      </c>
      <c r="S367" s="466">
        <f t="shared" si="11"/>
        <v>89.440918512361677</v>
      </c>
    </row>
    <row r="368" spans="2:19">
      <c r="B368" s="463">
        <v>365</v>
      </c>
      <c r="C368" s="464">
        <v>27350</v>
      </c>
      <c r="D368" s="465" t="s">
        <v>3039</v>
      </c>
      <c r="E368" s="466">
        <v>10.264350259740262</v>
      </c>
      <c r="F368" s="466">
        <v>6.2422463768115941</v>
      </c>
      <c r="G368" s="466">
        <v>0</v>
      </c>
      <c r="H368" s="466">
        <v>0.16485507246376813</v>
      </c>
      <c r="I368" s="466">
        <v>0.99436559557248949</v>
      </c>
      <c r="J368" s="466">
        <v>4.1060459594703245</v>
      </c>
      <c r="K368" s="466">
        <f t="shared" si="10"/>
        <v>21.771863264058439</v>
      </c>
      <c r="L368" s="471"/>
      <c r="M368" s="466">
        <v>10.894389020979022</v>
      </c>
      <c r="N368" s="466">
        <v>6.2422463768115941</v>
      </c>
      <c r="O368" s="466">
        <v>0</v>
      </c>
      <c r="P368" s="466">
        <v>0.16485507246376813</v>
      </c>
      <c r="Q368" s="466">
        <v>1.0554010096220474</v>
      </c>
      <c r="R368" s="466">
        <v>4.3580802377666261</v>
      </c>
      <c r="S368" s="466">
        <f t="shared" si="11"/>
        <v>22.71497171764306</v>
      </c>
    </row>
    <row r="369" spans="2:19">
      <c r="B369" s="463">
        <v>366</v>
      </c>
      <c r="C369" s="464">
        <v>27355</v>
      </c>
      <c r="D369" s="465" t="s">
        <v>3040</v>
      </c>
      <c r="E369" s="466">
        <v>9.2980600144300158</v>
      </c>
      <c r="F369" s="466">
        <v>5.7220591787439616</v>
      </c>
      <c r="G369" s="466">
        <v>0</v>
      </c>
      <c r="H369" s="466">
        <v>0.15111714975845414</v>
      </c>
      <c r="I369" s="466">
        <v>0.90075560069122318</v>
      </c>
      <c r="J369" s="466">
        <v>3.7195010679739848</v>
      </c>
      <c r="K369" s="466">
        <f t="shared" si="10"/>
        <v>19.791493011597638</v>
      </c>
      <c r="L369" s="471"/>
      <c r="M369" s="466">
        <v>9.8690326418026419</v>
      </c>
      <c r="N369" s="466">
        <v>5.7220591787439616</v>
      </c>
      <c r="O369" s="466">
        <v>0</v>
      </c>
      <c r="P369" s="466">
        <v>0.15111714975845414</v>
      </c>
      <c r="Q369" s="466">
        <v>0.95606894467363501</v>
      </c>
      <c r="R369" s="466">
        <v>3.9479071326800081</v>
      </c>
      <c r="S369" s="466">
        <f t="shared" si="11"/>
        <v>20.646185047658701</v>
      </c>
    </row>
    <row r="370" spans="2:19" ht="25.5">
      <c r="B370" s="463">
        <v>367</v>
      </c>
      <c r="C370" s="464">
        <v>27360</v>
      </c>
      <c r="D370" s="465" t="s">
        <v>3041</v>
      </c>
      <c r="E370" s="466">
        <v>12.196930750360753</v>
      </c>
      <c r="F370" s="466">
        <v>7.2826207729468599</v>
      </c>
      <c r="G370" s="466">
        <v>0</v>
      </c>
      <c r="H370" s="466">
        <v>0.19233091787439616</v>
      </c>
      <c r="I370" s="466">
        <v>1.2499549835149679</v>
      </c>
      <c r="J370" s="466">
        <v>3.3884597510331731</v>
      </c>
      <c r="K370" s="466">
        <f t="shared" si="10"/>
        <v>24.310297175730152</v>
      </c>
      <c r="L370" s="471"/>
      <c r="M370" s="466">
        <v>12.945101779331779</v>
      </c>
      <c r="N370" s="466">
        <v>7.2826207729468599</v>
      </c>
      <c r="O370" s="466">
        <v>0</v>
      </c>
      <c r="P370" s="466">
        <v>0.19233091787439616</v>
      </c>
      <c r="Q370" s="466">
        <v>1.3266283799066132</v>
      </c>
      <c r="R370" s="466">
        <v>3.5963110105381442</v>
      </c>
      <c r="S370" s="466">
        <f t="shared" si="11"/>
        <v>25.342992860597793</v>
      </c>
    </row>
    <row r="371" spans="2:19">
      <c r="B371" s="463">
        <v>368</v>
      </c>
      <c r="C371" s="464">
        <v>27365</v>
      </c>
      <c r="D371" s="465" t="s">
        <v>3042</v>
      </c>
      <c r="E371" s="466">
        <v>12.196930750360753</v>
      </c>
      <c r="F371" s="466">
        <v>7.2826207729468599</v>
      </c>
      <c r="G371" s="466">
        <v>0</v>
      </c>
      <c r="H371" s="466">
        <v>0.19233091787439616</v>
      </c>
      <c r="I371" s="466">
        <v>1.2499549835149679</v>
      </c>
      <c r="J371" s="466">
        <v>3.3884597510331731</v>
      </c>
      <c r="K371" s="466">
        <f t="shared" si="10"/>
        <v>24.310297175730152</v>
      </c>
      <c r="L371" s="471"/>
      <c r="M371" s="466">
        <v>12.945101779331779</v>
      </c>
      <c r="N371" s="466">
        <v>7.2826207729468599</v>
      </c>
      <c r="O371" s="466">
        <v>0</v>
      </c>
      <c r="P371" s="466">
        <v>0.19233091787439616</v>
      </c>
      <c r="Q371" s="466">
        <v>1.3266283799066132</v>
      </c>
      <c r="R371" s="466">
        <v>3.5963110105381442</v>
      </c>
      <c r="S371" s="466">
        <f t="shared" si="11"/>
        <v>25.342992860597793</v>
      </c>
    </row>
    <row r="372" spans="2:19">
      <c r="B372" s="463">
        <v>369</v>
      </c>
      <c r="C372" s="464">
        <v>27372</v>
      </c>
      <c r="D372" s="465" t="s">
        <v>3043</v>
      </c>
      <c r="E372" s="466">
        <v>7.8486246464646472</v>
      </c>
      <c r="F372" s="466">
        <v>4.9417783816425116</v>
      </c>
      <c r="G372" s="466">
        <v>0</v>
      </c>
      <c r="H372" s="466">
        <v>0.1305102657004831</v>
      </c>
      <c r="I372" s="466">
        <v>0.76034060836932404</v>
      </c>
      <c r="J372" s="466">
        <v>3.1396837307294754</v>
      </c>
      <c r="K372" s="466">
        <f t="shared" si="10"/>
        <v>16.820937632906443</v>
      </c>
      <c r="L372" s="471"/>
      <c r="M372" s="466">
        <v>8.3309980730380726</v>
      </c>
      <c r="N372" s="466">
        <v>4.9417783816425116</v>
      </c>
      <c r="O372" s="466">
        <v>0</v>
      </c>
      <c r="P372" s="466">
        <v>0.1305102657004831</v>
      </c>
      <c r="Q372" s="466">
        <v>0.80707084725101663</v>
      </c>
      <c r="R372" s="466">
        <v>3.3326474750500825</v>
      </c>
      <c r="S372" s="466">
        <f t="shared" si="11"/>
        <v>17.543005042682168</v>
      </c>
    </row>
    <row r="373" spans="2:19">
      <c r="B373" s="463">
        <v>370</v>
      </c>
      <c r="C373" s="464">
        <v>27380</v>
      </c>
      <c r="D373" s="465" t="s">
        <v>3044</v>
      </c>
      <c r="E373" s="466">
        <v>7.8486246464646472</v>
      </c>
      <c r="F373" s="466">
        <v>4.9417783816425116</v>
      </c>
      <c r="G373" s="466">
        <v>0</v>
      </c>
      <c r="H373" s="466">
        <v>0.1305102657004831</v>
      </c>
      <c r="I373" s="466">
        <v>0.76034060836932404</v>
      </c>
      <c r="J373" s="466">
        <v>3.1396837307294754</v>
      </c>
      <c r="K373" s="466">
        <f t="shared" si="10"/>
        <v>16.820937632906443</v>
      </c>
      <c r="L373" s="471"/>
      <c r="M373" s="466">
        <v>8.3309980730380726</v>
      </c>
      <c r="N373" s="466">
        <v>4.9417783816425116</v>
      </c>
      <c r="O373" s="466">
        <v>0</v>
      </c>
      <c r="P373" s="466">
        <v>0.1305102657004831</v>
      </c>
      <c r="Q373" s="466">
        <v>0.80707084725101663</v>
      </c>
      <c r="R373" s="466">
        <v>3.3326474750500825</v>
      </c>
      <c r="S373" s="466">
        <f t="shared" si="11"/>
        <v>17.543005042682168</v>
      </c>
    </row>
    <row r="374" spans="2:19">
      <c r="B374" s="463">
        <v>371</v>
      </c>
      <c r="C374" s="464">
        <v>27385</v>
      </c>
      <c r="D374" s="465" t="s">
        <v>3045</v>
      </c>
      <c r="E374" s="466">
        <v>7.8486246464646472</v>
      </c>
      <c r="F374" s="466">
        <v>4.9417783816425116</v>
      </c>
      <c r="G374" s="466">
        <v>0</v>
      </c>
      <c r="H374" s="466">
        <v>0.1305102657004831</v>
      </c>
      <c r="I374" s="466">
        <v>1.0051584311515522</v>
      </c>
      <c r="J374" s="466">
        <v>3.465479474717553</v>
      </c>
      <c r="K374" s="466">
        <f t="shared" si="10"/>
        <v>17.391551199676748</v>
      </c>
      <c r="L374" s="471"/>
      <c r="M374" s="466">
        <v>8.3309980730380726</v>
      </c>
      <c r="N374" s="466">
        <v>4.9417783816425116</v>
      </c>
      <c r="O374" s="466">
        <v>0</v>
      </c>
      <c r="P374" s="466">
        <v>0.1305102657004831</v>
      </c>
      <c r="Q374" s="466">
        <v>1.0669350784654414</v>
      </c>
      <c r="R374" s="466">
        <v>3.6784664990992542</v>
      </c>
      <c r="S374" s="466">
        <f t="shared" si="11"/>
        <v>18.148688297945764</v>
      </c>
    </row>
    <row r="375" spans="2:19" ht="25.5">
      <c r="B375" s="463">
        <v>372</v>
      </c>
      <c r="C375" s="464">
        <v>27390</v>
      </c>
      <c r="D375" s="465" t="s">
        <v>3046</v>
      </c>
      <c r="E375" s="466">
        <v>7.8486246464646472</v>
      </c>
      <c r="F375" s="466">
        <v>4.9417783816425116</v>
      </c>
      <c r="G375" s="466">
        <v>0</v>
      </c>
      <c r="H375" s="466">
        <v>0.1305102657004831</v>
      </c>
      <c r="I375" s="466">
        <v>0.76034060836932404</v>
      </c>
      <c r="J375" s="466">
        <v>3.1396837307294754</v>
      </c>
      <c r="K375" s="466">
        <f t="shared" si="10"/>
        <v>16.820937632906443</v>
      </c>
      <c r="L375" s="471"/>
      <c r="M375" s="466">
        <v>8.3309980730380726</v>
      </c>
      <c r="N375" s="466">
        <v>4.9417783816425116</v>
      </c>
      <c r="O375" s="466">
        <v>0</v>
      </c>
      <c r="P375" s="466">
        <v>0.1305102657004831</v>
      </c>
      <c r="Q375" s="466">
        <v>0.80707084725101663</v>
      </c>
      <c r="R375" s="466">
        <v>3.3326474750500825</v>
      </c>
      <c r="S375" s="466">
        <f t="shared" si="11"/>
        <v>17.543005042682168</v>
      </c>
    </row>
    <row r="376" spans="2:19">
      <c r="B376" s="463">
        <v>373</v>
      </c>
      <c r="C376" s="464">
        <v>27393</v>
      </c>
      <c r="D376" s="465" t="s">
        <v>3047</v>
      </c>
      <c r="E376" s="466">
        <v>9.2980600144300158</v>
      </c>
      <c r="F376" s="466">
        <v>5.7220591787439616</v>
      </c>
      <c r="G376" s="466">
        <v>0</v>
      </c>
      <c r="H376" s="466">
        <v>0.15111714975845414</v>
      </c>
      <c r="I376" s="466">
        <v>0.90075560069122318</v>
      </c>
      <c r="J376" s="466">
        <v>3.7195010679739848</v>
      </c>
      <c r="K376" s="466">
        <f t="shared" si="10"/>
        <v>19.791493011597638</v>
      </c>
      <c r="L376" s="471"/>
      <c r="M376" s="466">
        <v>9.8690326418026419</v>
      </c>
      <c r="N376" s="466">
        <v>5.7220591787439616</v>
      </c>
      <c r="O376" s="466">
        <v>0</v>
      </c>
      <c r="P376" s="466">
        <v>0.15111714975845414</v>
      </c>
      <c r="Q376" s="466">
        <v>0.95606894467363501</v>
      </c>
      <c r="R376" s="466">
        <v>3.9479071326800081</v>
      </c>
      <c r="S376" s="466">
        <f t="shared" si="11"/>
        <v>20.646185047658701</v>
      </c>
    </row>
    <row r="377" spans="2:19">
      <c r="B377" s="463">
        <v>374</v>
      </c>
      <c r="C377" s="464">
        <v>27396</v>
      </c>
      <c r="D377" s="465" t="s">
        <v>3050</v>
      </c>
      <c r="E377" s="466">
        <v>9.2980600144300158</v>
      </c>
      <c r="F377" s="466">
        <v>5.7220591787439616</v>
      </c>
      <c r="G377" s="466">
        <v>0</v>
      </c>
      <c r="H377" s="466">
        <v>0.15111714975845414</v>
      </c>
      <c r="I377" s="466">
        <v>0.90075560069122318</v>
      </c>
      <c r="J377" s="466">
        <v>3.7195010679739848</v>
      </c>
      <c r="K377" s="466">
        <f t="shared" si="10"/>
        <v>19.791493011597638</v>
      </c>
      <c r="L377" s="471"/>
      <c r="M377" s="466">
        <v>9.8690326418026419</v>
      </c>
      <c r="N377" s="466">
        <v>5.7220591787439616</v>
      </c>
      <c r="O377" s="466">
        <v>0</v>
      </c>
      <c r="P377" s="466">
        <v>0.15111714975845414</v>
      </c>
      <c r="Q377" s="466">
        <v>0.95606894467363501</v>
      </c>
      <c r="R377" s="466">
        <v>3.9479071326800081</v>
      </c>
      <c r="S377" s="466">
        <f t="shared" si="11"/>
        <v>20.646185047658701</v>
      </c>
    </row>
    <row r="378" spans="2:19">
      <c r="B378" s="463">
        <v>375</v>
      </c>
      <c r="C378" s="464">
        <v>27400</v>
      </c>
      <c r="D378" s="465" t="s">
        <v>3051</v>
      </c>
      <c r="E378" s="466">
        <v>10.264350259740262</v>
      </c>
      <c r="F378" s="466">
        <v>6.2422463768115941</v>
      </c>
      <c r="G378" s="466">
        <v>0</v>
      </c>
      <c r="H378" s="466">
        <v>0.16485507246376813</v>
      </c>
      <c r="I378" s="466">
        <v>1.0519019925833406</v>
      </c>
      <c r="J378" s="466">
        <v>2.851564745057527</v>
      </c>
      <c r="K378" s="466">
        <f t="shared" si="10"/>
        <v>20.57491844665649</v>
      </c>
      <c r="L378" s="471"/>
      <c r="M378" s="466">
        <v>10.894389020979022</v>
      </c>
      <c r="N378" s="466">
        <v>6.2422463768115941</v>
      </c>
      <c r="O378" s="466">
        <v>0</v>
      </c>
      <c r="P378" s="466">
        <v>0.16485507246376813</v>
      </c>
      <c r="Q378" s="466">
        <v>1.1164690632289367</v>
      </c>
      <c r="R378" s="466">
        <v>3.0265973846406609</v>
      </c>
      <c r="S378" s="466">
        <f t="shared" si="11"/>
        <v>21.444556918123983</v>
      </c>
    </row>
    <row r="379" spans="2:19">
      <c r="B379" s="463">
        <v>376</v>
      </c>
      <c r="C379" s="464">
        <v>27403</v>
      </c>
      <c r="D379" s="465" t="s">
        <v>3052</v>
      </c>
      <c r="E379" s="466">
        <v>10.264350259740262</v>
      </c>
      <c r="F379" s="466">
        <v>6.2422463768115941</v>
      </c>
      <c r="G379" s="466">
        <v>0</v>
      </c>
      <c r="H379" s="466">
        <v>0.16485507246376813</v>
      </c>
      <c r="I379" s="466">
        <v>0.99436559557248949</v>
      </c>
      <c r="J379" s="466">
        <v>4.1060459594703245</v>
      </c>
      <c r="K379" s="466">
        <f t="shared" si="10"/>
        <v>21.771863264058439</v>
      </c>
      <c r="L379" s="471"/>
      <c r="M379" s="466">
        <v>10.894389020979022</v>
      </c>
      <c r="N379" s="466">
        <v>6.2422463768115941</v>
      </c>
      <c r="O379" s="466">
        <v>0</v>
      </c>
      <c r="P379" s="466">
        <v>0.16485507246376813</v>
      </c>
      <c r="Q379" s="466">
        <v>1.0554010096220474</v>
      </c>
      <c r="R379" s="466">
        <v>4.3580802377666261</v>
      </c>
      <c r="S379" s="466">
        <f t="shared" si="11"/>
        <v>22.71497171764306</v>
      </c>
    </row>
    <row r="380" spans="2:19">
      <c r="B380" s="463">
        <v>377</v>
      </c>
      <c r="C380" s="464">
        <v>27405</v>
      </c>
      <c r="D380" s="465" t="s">
        <v>3053</v>
      </c>
      <c r="E380" s="466">
        <v>9.2980600144300158</v>
      </c>
      <c r="F380" s="466">
        <v>5.7220591787439616</v>
      </c>
      <c r="G380" s="466">
        <v>0</v>
      </c>
      <c r="H380" s="466">
        <v>0.15111714975845414</v>
      </c>
      <c r="I380" s="466">
        <v>0.90075560069122318</v>
      </c>
      <c r="J380" s="466">
        <v>3.7195010679739848</v>
      </c>
      <c r="K380" s="466">
        <f t="shared" si="10"/>
        <v>19.791493011597638</v>
      </c>
      <c r="L380" s="471"/>
      <c r="M380" s="466">
        <v>9.8690326418026419</v>
      </c>
      <c r="N380" s="466">
        <v>5.7220591787439616</v>
      </c>
      <c r="O380" s="466">
        <v>0</v>
      </c>
      <c r="P380" s="466">
        <v>0.15111714975845414</v>
      </c>
      <c r="Q380" s="466">
        <v>0.95606894467363501</v>
      </c>
      <c r="R380" s="466">
        <v>3.9479071326800081</v>
      </c>
      <c r="S380" s="466">
        <f t="shared" si="11"/>
        <v>20.646185047658701</v>
      </c>
    </row>
    <row r="381" spans="2:19">
      <c r="B381" s="463">
        <v>378</v>
      </c>
      <c r="C381" s="464">
        <v>27418</v>
      </c>
      <c r="D381" s="465" t="s">
        <v>3054</v>
      </c>
      <c r="E381" s="466">
        <v>6.3991892784992785</v>
      </c>
      <c r="F381" s="466">
        <v>4.1614975845410624</v>
      </c>
      <c r="G381" s="466">
        <v>0</v>
      </c>
      <c r="H381" s="466">
        <v>0.10990338164251208</v>
      </c>
      <c r="I381" s="466">
        <v>0.61992561604742469</v>
      </c>
      <c r="J381" s="466">
        <v>2.5598663934849668</v>
      </c>
      <c r="K381" s="466">
        <f t="shared" si="10"/>
        <v>13.850382254215246</v>
      </c>
      <c r="L381" s="471"/>
      <c r="M381" s="466">
        <v>6.792963504273505</v>
      </c>
      <c r="N381" s="466">
        <v>4.1614975845410624</v>
      </c>
      <c r="O381" s="466">
        <v>0</v>
      </c>
      <c r="P381" s="466">
        <v>0.10990338164251208</v>
      </c>
      <c r="Q381" s="466">
        <v>0.65807274982839836</v>
      </c>
      <c r="R381" s="466">
        <v>2.7173878174201556</v>
      </c>
      <c r="S381" s="466">
        <f t="shared" si="11"/>
        <v>14.439825037705635</v>
      </c>
    </row>
    <row r="382" spans="2:19">
      <c r="B382" s="463">
        <v>379</v>
      </c>
      <c r="C382" s="464">
        <v>27420</v>
      </c>
      <c r="D382" s="465" t="s">
        <v>3055</v>
      </c>
      <c r="E382" s="466">
        <v>6.3991892784992785</v>
      </c>
      <c r="F382" s="466">
        <v>4.1614975845410624</v>
      </c>
      <c r="G382" s="466">
        <v>0</v>
      </c>
      <c r="H382" s="466">
        <v>0.10990338164251208</v>
      </c>
      <c r="I382" s="466">
        <v>0.61992561604742469</v>
      </c>
      <c r="J382" s="466">
        <v>2.5598663934849668</v>
      </c>
      <c r="K382" s="466">
        <f t="shared" si="10"/>
        <v>13.850382254215246</v>
      </c>
      <c r="L382" s="471"/>
      <c r="M382" s="466">
        <v>6.792963504273505</v>
      </c>
      <c r="N382" s="466">
        <v>4.1614975845410624</v>
      </c>
      <c r="O382" s="466">
        <v>0</v>
      </c>
      <c r="P382" s="466">
        <v>0.10990338164251208</v>
      </c>
      <c r="Q382" s="466">
        <v>0.65807274982839836</v>
      </c>
      <c r="R382" s="466">
        <v>2.7173878174201556</v>
      </c>
      <c r="S382" s="466">
        <f t="shared" si="11"/>
        <v>14.439825037705635</v>
      </c>
    </row>
    <row r="383" spans="2:19">
      <c r="B383" s="463">
        <v>380</v>
      </c>
      <c r="C383" s="464">
        <v>27425</v>
      </c>
      <c r="D383" s="465" t="s">
        <v>3056</v>
      </c>
      <c r="E383" s="466">
        <v>6.3991892784992785</v>
      </c>
      <c r="F383" s="466">
        <v>4.1614975845410624</v>
      </c>
      <c r="G383" s="466">
        <v>0</v>
      </c>
      <c r="H383" s="466">
        <v>0.10990338164251208</v>
      </c>
      <c r="I383" s="466">
        <v>0.61992561604742469</v>
      </c>
      <c r="J383" s="466">
        <v>2.5598663934849668</v>
      </c>
      <c r="K383" s="466">
        <f t="shared" si="10"/>
        <v>13.850382254215246</v>
      </c>
      <c r="L383" s="471"/>
      <c r="M383" s="466">
        <v>6.792963504273505</v>
      </c>
      <c r="N383" s="466">
        <v>4.1614975845410624</v>
      </c>
      <c r="O383" s="466">
        <v>0</v>
      </c>
      <c r="P383" s="466">
        <v>0.10990338164251208</v>
      </c>
      <c r="Q383" s="466">
        <v>0.65807274982839836</v>
      </c>
      <c r="R383" s="466">
        <v>2.7173878174201556</v>
      </c>
      <c r="S383" s="466">
        <f t="shared" si="11"/>
        <v>14.439825037705635</v>
      </c>
    </row>
    <row r="384" spans="2:19">
      <c r="B384" s="463">
        <v>381</v>
      </c>
      <c r="C384" s="464">
        <v>27427</v>
      </c>
      <c r="D384" s="465" t="s">
        <v>3057</v>
      </c>
      <c r="E384" s="466">
        <v>6.3991892784992785</v>
      </c>
      <c r="F384" s="466">
        <v>4.1614975845410624</v>
      </c>
      <c r="G384" s="466">
        <v>0</v>
      </c>
      <c r="H384" s="466">
        <v>0.10990338164251208</v>
      </c>
      <c r="I384" s="466">
        <v>0.61992561604742469</v>
      </c>
      <c r="J384" s="466">
        <v>2.5598663934849668</v>
      </c>
      <c r="K384" s="466">
        <f t="shared" si="10"/>
        <v>13.850382254215246</v>
      </c>
      <c r="L384" s="471"/>
      <c r="M384" s="466">
        <v>6.792963504273505</v>
      </c>
      <c r="N384" s="466">
        <v>4.1614975845410624</v>
      </c>
      <c r="O384" s="466">
        <v>0</v>
      </c>
      <c r="P384" s="466">
        <v>0.10990338164251208</v>
      </c>
      <c r="Q384" s="466">
        <v>0.65807274982839836</v>
      </c>
      <c r="R384" s="466">
        <v>2.7173878174201556</v>
      </c>
      <c r="S384" s="466">
        <f t="shared" si="11"/>
        <v>14.439825037705635</v>
      </c>
    </row>
    <row r="385" spans="2:19">
      <c r="B385" s="463">
        <v>382</v>
      </c>
      <c r="C385" s="464">
        <v>27428</v>
      </c>
      <c r="D385" s="465" t="s">
        <v>3058</v>
      </c>
      <c r="E385" s="466">
        <v>7.8486246464646472</v>
      </c>
      <c r="F385" s="466">
        <v>4.9417783816425116</v>
      </c>
      <c r="G385" s="466">
        <v>0</v>
      </c>
      <c r="H385" s="466">
        <v>0.1305102657004831</v>
      </c>
      <c r="I385" s="466">
        <v>0.80433575391880652</v>
      </c>
      <c r="J385" s="466">
        <v>2.1804459875879694</v>
      </c>
      <c r="K385" s="466">
        <f t="shared" si="10"/>
        <v>15.905695035314418</v>
      </c>
      <c r="L385" s="471"/>
      <c r="M385" s="466">
        <v>8.3309980730380726</v>
      </c>
      <c r="N385" s="466">
        <v>4.9417783816425116</v>
      </c>
      <c r="O385" s="466">
        <v>0</v>
      </c>
      <c r="P385" s="466">
        <v>0.1305102657004831</v>
      </c>
      <c r="Q385" s="466">
        <v>0.85376991738184094</v>
      </c>
      <c r="R385" s="466">
        <v>2.3144553522688063</v>
      </c>
      <c r="S385" s="466">
        <f t="shared" si="11"/>
        <v>16.571511990031716</v>
      </c>
    </row>
    <row r="386" spans="2:19">
      <c r="B386" s="463">
        <v>383</v>
      </c>
      <c r="C386" s="464">
        <v>27430</v>
      </c>
      <c r="D386" s="465" t="s">
        <v>3059</v>
      </c>
      <c r="E386" s="466">
        <v>7.8486246464646472</v>
      </c>
      <c r="F386" s="466">
        <v>4.9417783816425116</v>
      </c>
      <c r="G386" s="466">
        <v>0</v>
      </c>
      <c r="H386" s="466">
        <v>0.1305102657004831</v>
      </c>
      <c r="I386" s="466">
        <v>0.76034060836932404</v>
      </c>
      <c r="J386" s="466">
        <v>3.1396837307294754</v>
      </c>
      <c r="K386" s="466">
        <f t="shared" si="10"/>
        <v>16.820937632906443</v>
      </c>
      <c r="L386" s="471"/>
      <c r="M386" s="466">
        <v>8.3309980730380726</v>
      </c>
      <c r="N386" s="466">
        <v>4.9417783816425116</v>
      </c>
      <c r="O386" s="466">
        <v>0</v>
      </c>
      <c r="P386" s="466">
        <v>0.1305102657004831</v>
      </c>
      <c r="Q386" s="466">
        <v>0.80707084725101663</v>
      </c>
      <c r="R386" s="466">
        <v>3.3326474750500825</v>
      </c>
      <c r="S386" s="466">
        <f t="shared" si="11"/>
        <v>17.543005042682168</v>
      </c>
    </row>
    <row r="387" spans="2:19">
      <c r="B387" s="463">
        <v>384</v>
      </c>
      <c r="C387" s="464">
        <v>27435</v>
      </c>
      <c r="D387" s="465" t="s">
        <v>1997</v>
      </c>
      <c r="E387" s="466">
        <v>6.3991892784992785</v>
      </c>
      <c r="F387" s="466">
        <v>4.1614975845410624</v>
      </c>
      <c r="G387" s="466">
        <v>0</v>
      </c>
      <c r="H387" s="466">
        <v>0.10990338164251208</v>
      </c>
      <c r="I387" s="466">
        <v>0.61992561604742469</v>
      </c>
      <c r="J387" s="466">
        <v>2.5598663934849668</v>
      </c>
      <c r="K387" s="466">
        <f t="shared" si="10"/>
        <v>13.850382254215246</v>
      </c>
      <c r="L387" s="471"/>
      <c r="M387" s="466">
        <v>6.792963504273505</v>
      </c>
      <c r="N387" s="466">
        <v>4.1614975845410624</v>
      </c>
      <c r="O387" s="466">
        <v>0</v>
      </c>
      <c r="P387" s="466">
        <v>0.10990338164251208</v>
      </c>
      <c r="Q387" s="466">
        <v>0.65807274982839836</v>
      </c>
      <c r="R387" s="466">
        <v>2.7173878174201556</v>
      </c>
      <c r="S387" s="466">
        <f t="shared" si="11"/>
        <v>14.439825037705635</v>
      </c>
    </row>
    <row r="388" spans="2:19">
      <c r="B388" s="463">
        <v>385</v>
      </c>
      <c r="C388" s="464">
        <v>27437</v>
      </c>
      <c r="D388" s="465" t="s">
        <v>1998</v>
      </c>
      <c r="E388" s="466">
        <v>15.095801486291487</v>
      </c>
      <c r="F388" s="466">
        <v>8.8431823671497582</v>
      </c>
      <c r="G388" s="466">
        <v>0</v>
      </c>
      <c r="H388" s="466">
        <v>0.23354468599033817</v>
      </c>
      <c r="I388" s="466">
        <v>1.4624155699788204</v>
      </c>
      <c r="J388" s="466">
        <v>6.03877041695202</v>
      </c>
      <c r="K388" s="466">
        <f t="shared" ref="K388:K451" si="12">SUM(E388:J388)</f>
        <v>31.673714526362421</v>
      </c>
      <c r="L388" s="471"/>
      <c r="M388" s="466">
        <v>16.021170916860914</v>
      </c>
      <c r="N388" s="466">
        <v>8.8431823671497582</v>
      </c>
      <c r="O388" s="466">
        <v>0</v>
      </c>
      <c r="P388" s="466">
        <v>0.23354468599033817</v>
      </c>
      <c r="Q388" s="466">
        <v>1.5520613343641081</v>
      </c>
      <c r="R388" s="466">
        <v>6.4089457631997124</v>
      </c>
      <c r="S388" s="466">
        <f t="shared" ref="S388:S451" si="13">SUM(M388:R388)</f>
        <v>33.058905067564829</v>
      </c>
    </row>
    <row r="389" spans="2:19">
      <c r="B389" s="463">
        <v>386</v>
      </c>
      <c r="C389" s="464">
        <v>27448</v>
      </c>
      <c r="D389" s="465" t="s">
        <v>1999</v>
      </c>
      <c r="E389" s="466">
        <v>12.196930750360753</v>
      </c>
      <c r="F389" s="466">
        <v>7.2826207729468599</v>
      </c>
      <c r="G389" s="466">
        <v>0</v>
      </c>
      <c r="H389" s="466">
        <v>0.19233091787439616</v>
      </c>
      <c r="I389" s="466">
        <v>1.1815855853350219</v>
      </c>
      <c r="J389" s="466">
        <v>4.8791357424630029</v>
      </c>
      <c r="K389" s="466">
        <f t="shared" si="12"/>
        <v>25.732603768980034</v>
      </c>
      <c r="L389" s="471"/>
      <c r="M389" s="466">
        <v>12.945101779331779</v>
      </c>
      <c r="N389" s="466">
        <v>7.2826207729468599</v>
      </c>
      <c r="O389" s="466">
        <v>0</v>
      </c>
      <c r="P389" s="466">
        <v>0.19233091787439616</v>
      </c>
      <c r="Q389" s="466">
        <v>1.2540651395188718</v>
      </c>
      <c r="R389" s="466">
        <v>5.1784264479398612</v>
      </c>
      <c r="S389" s="466">
        <f t="shared" si="13"/>
        <v>26.852545057611771</v>
      </c>
    </row>
    <row r="390" spans="2:19">
      <c r="B390" s="463">
        <v>387</v>
      </c>
      <c r="C390" s="464">
        <v>27455</v>
      </c>
      <c r="D390" s="465" t="s">
        <v>2000</v>
      </c>
      <c r="E390" s="466">
        <v>12.196930750360753</v>
      </c>
      <c r="F390" s="466">
        <v>7.2826207729468599</v>
      </c>
      <c r="G390" s="466">
        <v>0</v>
      </c>
      <c r="H390" s="466">
        <v>0.19233091787439616</v>
      </c>
      <c r="I390" s="466">
        <v>1.1815855853350219</v>
      </c>
      <c r="J390" s="466">
        <v>4.8791357424630029</v>
      </c>
      <c r="K390" s="466">
        <f t="shared" si="12"/>
        <v>25.732603768980034</v>
      </c>
      <c r="L390" s="471"/>
      <c r="M390" s="466">
        <v>12.945101779331779</v>
      </c>
      <c r="N390" s="466">
        <v>7.2826207729468599</v>
      </c>
      <c r="O390" s="466">
        <v>0</v>
      </c>
      <c r="P390" s="466">
        <v>0.19233091787439616</v>
      </c>
      <c r="Q390" s="466">
        <v>1.2540651395188718</v>
      </c>
      <c r="R390" s="466">
        <v>5.1784264479398612</v>
      </c>
      <c r="S390" s="466">
        <f t="shared" si="13"/>
        <v>26.852545057611771</v>
      </c>
    </row>
    <row r="391" spans="2:19">
      <c r="B391" s="463">
        <v>388</v>
      </c>
      <c r="C391" s="464">
        <v>27465</v>
      </c>
      <c r="D391" s="465" t="s">
        <v>2001</v>
      </c>
      <c r="E391" s="466">
        <v>10.747495382395384</v>
      </c>
      <c r="F391" s="466">
        <v>6.5023399758454108</v>
      </c>
      <c r="G391" s="466">
        <v>0</v>
      </c>
      <c r="H391" s="466">
        <v>0.17172403381642512</v>
      </c>
      <c r="I391" s="466">
        <v>1.0411705930131225</v>
      </c>
      <c r="J391" s="466">
        <v>4.299318405218493</v>
      </c>
      <c r="K391" s="466">
        <f t="shared" si="12"/>
        <v>22.762048390288836</v>
      </c>
      <c r="L391" s="471"/>
      <c r="M391" s="466">
        <v>11.40706721056721</v>
      </c>
      <c r="N391" s="466">
        <v>6.5023399758454108</v>
      </c>
      <c r="O391" s="466">
        <v>0</v>
      </c>
      <c r="P391" s="466">
        <v>0.17172403381642512</v>
      </c>
      <c r="Q391" s="466">
        <v>1.1050670420962534</v>
      </c>
      <c r="R391" s="466">
        <v>4.5631667903099347</v>
      </c>
      <c r="S391" s="466">
        <f t="shared" si="13"/>
        <v>23.749365052635234</v>
      </c>
    </row>
    <row r="392" spans="2:19">
      <c r="B392" s="463">
        <v>389</v>
      </c>
      <c r="C392" s="464">
        <v>27466</v>
      </c>
      <c r="D392" s="465" t="s">
        <v>2002</v>
      </c>
      <c r="E392" s="466">
        <v>10.747495382395384</v>
      </c>
      <c r="F392" s="466">
        <v>6.5023399758454108</v>
      </c>
      <c r="G392" s="466">
        <v>0</v>
      </c>
      <c r="H392" s="466">
        <v>0.17172403381642512</v>
      </c>
      <c r="I392" s="466">
        <v>1.1014152403162474</v>
      </c>
      <c r="J392" s="466">
        <v>2.9857884965514381</v>
      </c>
      <c r="K392" s="466">
        <f t="shared" si="12"/>
        <v>21.508763128924905</v>
      </c>
      <c r="L392" s="471"/>
      <c r="M392" s="466">
        <v>11.40706721056721</v>
      </c>
      <c r="N392" s="466">
        <v>6.5023399758454108</v>
      </c>
      <c r="O392" s="466">
        <v>0</v>
      </c>
      <c r="P392" s="466">
        <v>0.17172403381642512</v>
      </c>
      <c r="Q392" s="466">
        <v>1.1690088923983557</v>
      </c>
      <c r="R392" s="466">
        <v>3.1690257911150312</v>
      </c>
      <c r="S392" s="466">
        <f t="shared" si="13"/>
        <v>22.419165903742435</v>
      </c>
    </row>
    <row r="393" spans="2:19" ht="25.5">
      <c r="B393" s="463">
        <v>390</v>
      </c>
      <c r="C393" s="464">
        <v>27468</v>
      </c>
      <c r="D393" s="465" t="s">
        <v>2003</v>
      </c>
      <c r="E393" s="466">
        <v>12.196930750360753</v>
      </c>
      <c r="F393" s="466">
        <v>7.2826207729468599</v>
      </c>
      <c r="G393" s="466">
        <v>0</v>
      </c>
      <c r="H393" s="466">
        <v>0.19233091787439616</v>
      </c>
      <c r="I393" s="466">
        <v>1.2499549835149679</v>
      </c>
      <c r="J393" s="466">
        <v>3.3884597510331731</v>
      </c>
      <c r="K393" s="466">
        <f t="shared" si="12"/>
        <v>24.310297175730152</v>
      </c>
      <c r="L393" s="471"/>
      <c r="M393" s="466">
        <v>12.945101779331779</v>
      </c>
      <c r="N393" s="466">
        <v>7.2826207729468599</v>
      </c>
      <c r="O393" s="466">
        <v>0</v>
      </c>
      <c r="P393" s="466">
        <v>0.19233091787439616</v>
      </c>
      <c r="Q393" s="466">
        <v>1.3266283799066132</v>
      </c>
      <c r="R393" s="466">
        <v>3.5963110105381442</v>
      </c>
      <c r="S393" s="466">
        <f t="shared" si="13"/>
        <v>25.342992860597793</v>
      </c>
    </row>
    <row r="394" spans="2:19">
      <c r="B394" s="463">
        <v>391</v>
      </c>
      <c r="C394" s="464">
        <v>27475</v>
      </c>
      <c r="D394" s="465" t="s">
        <v>2004</v>
      </c>
      <c r="E394" s="466">
        <v>6.3991892784992785</v>
      </c>
      <c r="F394" s="466">
        <v>4.1614975845410624</v>
      </c>
      <c r="G394" s="466">
        <v>0</v>
      </c>
      <c r="H394" s="466">
        <v>0.10990338164251208</v>
      </c>
      <c r="I394" s="466">
        <v>0.61992561604742469</v>
      </c>
      <c r="J394" s="466">
        <v>2.5598663934849668</v>
      </c>
      <c r="K394" s="466">
        <f t="shared" si="12"/>
        <v>13.850382254215246</v>
      </c>
      <c r="L394" s="471"/>
      <c r="M394" s="466">
        <v>6.792963504273505</v>
      </c>
      <c r="N394" s="466">
        <v>4.1614975845410624</v>
      </c>
      <c r="O394" s="466">
        <v>0</v>
      </c>
      <c r="P394" s="466">
        <v>0.10990338164251208</v>
      </c>
      <c r="Q394" s="466">
        <v>0.65807274982839836</v>
      </c>
      <c r="R394" s="466">
        <v>2.7173878174201556</v>
      </c>
      <c r="S394" s="466">
        <f t="shared" si="13"/>
        <v>14.439825037705635</v>
      </c>
    </row>
    <row r="395" spans="2:19">
      <c r="B395" s="463">
        <v>392</v>
      </c>
      <c r="C395" s="464">
        <v>27486</v>
      </c>
      <c r="D395" s="465" t="s">
        <v>2005</v>
      </c>
      <c r="E395" s="466">
        <v>6.3991892784992785</v>
      </c>
      <c r="F395" s="466">
        <v>4.1614975845410624</v>
      </c>
      <c r="G395" s="466">
        <v>0</v>
      </c>
      <c r="H395" s="466">
        <v>0.10990338164251208</v>
      </c>
      <c r="I395" s="466">
        <v>0.72525363411741717</v>
      </c>
      <c r="J395" s="466">
        <v>3.6620468966667596</v>
      </c>
      <c r="K395" s="466">
        <f t="shared" si="12"/>
        <v>15.05789077546703</v>
      </c>
      <c r="L395" s="471"/>
      <c r="M395" s="466">
        <v>6.792963504273505</v>
      </c>
      <c r="N395" s="466">
        <v>4.1614975845410624</v>
      </c>
      <c r="O395" s="466">
        <v>0</v>
      </c>
      <c r="P395" s="466">
        <v>0.10990338164251208</v>
      </c>
      <c r="Q395" s="466">
        <v>0.76988212935884948</v>
      </c>
      <c r="R395" s="466">
        <v>3.8873910174179493</v>
      </c>
      <c r="S395" s="466">
        <f t="shared" si="13"/>
        <v>15.721637617233879</v>
      </c>
    </row>
    <row r="396" spans="2:19" ht="25.5">
      <c r="B396" s="463">
        <v>393</v>
      </c>
      <c r="C396" s="464">
        <v>27497</v>
      </c>
      <c r="D396" s="465" t="s">
        <v>2006</v>
      </c>
      <c r="E396" s="466">
        <v>6.3991892784992785</v>
      </c>
      <c r="F396" s="466">
        <v>4.1614975845410624</v>
      </c>
      <c r="G396" s="466">
        <v>0</v>
      </c>
      <c r="H396" s="466">
        <v>0.10990338164251208</v>
      </c>
      <c r="I396" s="466">
        <v>0.61992561604742469</v>
      </c>
      <c r="J396" s="466">
        <v>2.5598663934849668</v>
      </c>
      <c r="K396" s="466">
        <f t="shared" si="12"/>
        <v>13.850382254215246</v>
      </c>
      <c r="L396" s="471"/>
      <c r="M396" s="466">
        <v>6.792963504273505</v>
      </c>
      <c r="N396" s="466">
        <v>4.1614975845410624</v>
      </c>
      <c r="O396" s="466">
        <v>0</v>
      </c>
      <c r="P396" s="466">
        <v>0.10990338164251208</v>
      </c>
      <c r="Q396" s="466">
        <v>0.65807274982839836</v>
      </c>
      <c r="R396" s="466">
        <v>2.7173878174201556</v>
      </c>
      <c r="S396" s="466">
        <f t="shared" si="13"/>
        <v>14.439825037705635</v>
      </c>
    </row>
    <row r="397" spans="2:19" ht="25.5">
      <c r="B397" s="463">
        <v>394</v>
      </c>
      <c r="C397" s="464">
        <v>27507</v>
      </c>
      <c r="D397" s="465" t="s">
        <v>2007</v>
      </c>
      <c r="E397" s="466">
        <v>9.2980600144300158</v>
      </c>
      <c r="F397" s="466">
        <v>5.7220591787439616</v>
      </c>
      <c r="G397" s="466">
        <v>0</v>
      </c>
      <c r="H397" s="466">
        <v>0.15111714975845414</v>
      </c>
      <c r="I397" s="466">
        <v>0.95287549711752695</v>
      </c>
      <c r="J397" s="466">
        <v>2.5831172420697039</v>
      </c>
      <c r="K397" s="466">
        <f t="shared" si="12"/>
        <v>18.707229082119664</v>
      </c>
      <c r="L397" s="471"/>
      <c r="M397" s="466">
        <v>9.8690326418026419</v>
      </c>
      <c r="N397" s="466">
        <v>5.7220591787439616</v>
      </c>
      <c r="O397" s="466">
        <v>0</v>
      </c>
      <c r="P397" s="466">
        <v>0.15111714975845414</v>
      </c>
      <c r="Q397" s="466">
        <v>1.0113894048900984</v>
      </c>
      <c r="R397" s="466">
        <v>2.7417405716919188</v>
      </c>
      <c r="S397" s="466">
        <f t="shared" si="13"/>
        <v>19.495338946887074</v>
      </c>
    </row>
    <row r="398" spans="2:19" ht="25.5">
      <c r="B398" s="463">
        <v>395</v>
      </c>
      <c r="C398" s="464">
        <v>27508</v>
      </c>
      <c r="D398" s="465" t="s">
        <v>2008</v>
      </c>
      <c r="E398" s="466">
        <v>2.9509502010849227</v>
      </c>
      <c r="F398" s="466">
        <v>4.9182503351415381</v>
      </c>
      <c r="G398" s="466">
        <v>4.9182503351415381</v>
      </c>
      <c r="H398" s="466">
        <v>4.9182503351415381</v>
      </c>
      <c r="I398" s="466">
        <v>4.9182503351415381</v>
      </c>
      <c r="J398" s="466">
        <v>3.9346002681132308</v>
      </c>
      <c r="K398" s="466">
        <f t="shared" si="12"/>
        <v>26.558551809764303</v>
      </c>
      <c r="L398" s="471"/>
      <c r="M398" s="466">
        <v>2.9509502010849227</v>
      </c>
      <c r="N398" s="466">
        <v>4.9182503351415381</v>
      </c>
      <c r="O398" s="466">
        <v>4.9182503351415381</v>
      </c>
      <c r="P398" s="466">
        <v>4.9182503351415381</v>
      </c>
      <c r="Q398" s="466">
        <v>4.9182503351415381</v>
      </c>
      <c r="R398" s="466">
        <v>3.9346002681132308</v>
      </c>
      <c r="S398" s="466">
        <f t="shared" si="13"/>
        <v>26.558551809764303</v>
      </c>
    </row>
    <row r="399" spans="2:19">
      <c r="B399" s="463">
        <v>396</v>
      </c>
      <c r="C399" s="464">
        <v>27509</v>
      </c>
      <c r="D399" s="465" t="s">
        <v>2009</v>
      </c>
      <c r="E399" s="466">
        <v>5.4328990331890346</v>
      </c>
      <c r="F399" s="466">
        <v>3.64131038647343</v>
      </c>
      <c r="G399" s="466">
        <v>0</v>
      </c>
      <c r="H399" s="466">
        <v>9.6165458937198078E-2</v>
      </c>
      <c r="I399" s="466">
        <v>0.55676951525427243</v>
      </c>
      <c r="J399" s="466">
        <v>1.5093272301184122</v>
      </c>
      <c r="K399" s="466">
        <f t="shared" si="12"/>
        <v>11.236471623972347</v>
      </c>
      <c r="L399" s="471"/>
      <c r="M399" s="466">
        <v>5.7676071250971255</v>
      </c>
      <c r="N399" s="466">
        <v>3.64131038647343</v>
      </c>
      <c r="O399" s="466">
        <v>0</v>
      </c>
      <c r="P399" s="466">
        <v>9.6165458937198078E-2</v>
      </c>
      <c r="Q399" s="466">
        <v>0.59107077153474519</v>
      </c>
      <c r="R399" s="466">
        <v>1.6023133198969519</v>
      </c>
      <c r="S399" s="466">
        <f t="shared" si="13"/>
        <v>11.698467061939452</v>
      </c>
    </row>
    <row r="400" spans="2:19" ht="25.5">
      <c r="B400" s="463">
        <v>397</v>
      </c>
      <c r="C400" s="464">
        <v>27514</v>
      </c>
      <c r="D400" s="465" t="s">
        <v>2010</v>
      </c>
      <c r="E400" s="466">
        <v>9.2980600144300158</v>
      </c>
      <c r="F400" s="466">
        <v>5.7220591787439616</v>
      </c>
      <c r="G400" s="466">
        <v>0</v>
      </c>
      <c r="H400" s="466">
        <v>0.15111714975845414</v>
      </c>
      <c r="I400" s="466">
        <v>0.95287549711752695</v>
      </c>
      <c r="J400" s="466">
        <v>2.5831172420697039</v>
      </c>
      <c r="K400" s="466">
        <f t="shared" si="12"/>
        <v>18.707229082119664</v>
      </c>
      <c r="L400" s="471"/>
      <c r="M400" s="466">
        <v>9.8690326418026419</v>
      </c>
      <c r="N400" s="466">
        <v>5.7220591787439616</v>
      </c>
      <c r="O400" s="466">
        <v>0</v>
      </c>
      <c r="P400" s="466">
        <v>0.15111714975845414</v>
      </c>
      <c r="Q400" s="466">
        <v>1.0113894048900984</v>
      </c>
      <c r="R400" s="466">
        <v>2.7417405716919188</v>
      </c>
      <c r="S400" s="466">
        <f t="shared" si="13"/>
        <v>19.495338946887074</v>
      </c>
    </row>
    <row r="401" spans="2:19">
      <c r="B401" s="463">
        <v>398</v>
      </c>
      <c r="C401" s="464">
        <v>27519</v>
      </c>
      <c r="D401" s="465" t="s">
        <v>2011</v>
      </c>
      <c r="E401" s="466">
        <v>6.3991892784992785</v>
      </c>
      <c r="F401" s="466">
        <v>4.1614975845410624</v>
      </c>
      <c r="G401" s="466">
        <v>0</v>
      </c>
      <c r="H401" s="466">
        <v>0.10990338164251208</v>
      </c>
      <c r="I401" s="466">
        <v>0.61992561604742469</v>
      </c>
      <c r="J401" s="466">
        <v>2.5598663934849668</v>
      </c>
      <c r="K401" s="466">
        <f t="shared" si="12"/>
        <v>13.850382254215246</v>
      </c>
      <c r="L401" s="471"/>
      <c r="M401" s="466">
        <v>6.792963504273505</v>
      </c>
      <c r="N401" s="466">
        <v>4.1614975845410624</v>
      </c>
      <c r="O401" s="466">
        <v>0</v>
      </c>
      <c r="P401" s="466">
        <v>0.10990338164251208</v>
      </c>
      <c r="Q401" s="466">
        <v>0.65807274982839836</v>
      </c>
      <c r="R401" s="466">
        <v>2.7173878174201556</v>
      </c>
      <c r="S401" s="466">
        <f t="shared" si="13"/>
        <v>14.439825037705635</v>
      </c>
    </row>
    <row r="402" spans="2:19">
      <c r="B402" s="463">
        <v>399</v>
      </c>
      <c r="C402" s="464">
        <v>27570</v>
      </c>
      <c r="D402" s="465" t="s">
        <v>2012</v>
      </c>
      <c r="E402" s="466">
        <v>6.3991892784992785</v>
      </c>
      <c r="F402" s="466">
        <v>4.1614975845410624</v>
      </c>
      <c r="G402" s="466">
        <v>0</v>
      </c>
      <c r="H402" s="466">
        <v>0.10990338164251208</v>
      </c>
      <c r="I402" s="466">
        <v>0.81953200026140927</v>
      </c>
      <c r="J402" s="466">
        <v>2.8254961981728868</v>
      </c>
      <c r="K402" s="466">
        <f t="shared" si="12"/>
        <v>14.315618443117151</v>
      </c>
      <c r="L402" s="471"/>
      <c r="M402" s="466">
        <v>6.792963504273505</v>
      </c>
      <c r="N402" s="466">
        <v>4.1614975845410624</v>
      </c>
      <c r="O402" s="466">
        <v>0</v>
      </c>
      <c r="P402" s="466">
        <v>0.10990338164251208</v>
      </c>
      <c r="Q402" s="466">
        <v>0.86996191643601284</v>
      </c>
      <c r="R402" s="466">
        <v>2.9993631568518264</v>
      </c>
      <c r="S402" s="466">
        <f t="shared" si="13"/>
        <v>14.93368954374492</v>
      </c>
    </row>
    <row r="403" spans="2:19">
      <c r="B403" s="463">
        <v>400</v>
      </c>
      <c r="C403" s="464">
        <v>27580</v>
      </c>
      <c r="D403" s="465" t="s">
        <v>2013</v>
      </c>
      <c r="E403" s="466">
        <v>12.196930750360753</v>
      </c>
      <c r="F403" s="466">
        <v>7.2826207729468599</v>
      </c>
      <c r="G403" s="466">
        <v>0</v>
      </c>
      <c r="H403" s="466">
        <v>0.19233091787439616</v>
      </c>
      <c r="I403" s="466">
        <v>1.1815855853350219</v>
      </c>
      <c r="J403" s="466">
        <v>4.8791357424630029</v>
      </c>
      <c r="K403" s="466">
        <f t="shared" si="12"/>
        <v>25.732603768980034</v>
      </c>
      <c r="L403" s="471"/>
      <c r="M403" s="466">
        <v>12.945101779331779</v>
      </c>
      <c r="N403" s="466">
        <v>7.2826207729468599</v>
      </c>
      <c r="O403" s="466">
        <v>0</v>
      </c>
      <c r="P403" s="466">
        <v>0.19233091787439616</v>
      </c>
      <c r="Q403" s="466">
        <v>1.2540651395188718</v>
      </c>
      <c r="R403" s="466">
        <v>5.1784264479398612</v>
      </c>
      <c r="S403" s="466">
        <f t="shared" si="13"/>
        <v>26.852545057611771</v>
      </c>
    </row>
    <row r="404" spans="2:19">
      <c r="B404" s="463">
        <v>401</v>
      </c>
      <c r="C404" s="464">
        <v>27590</v>
      </c>
      <c r="D404" s="465" t="s">
        <v>2014</v>
      </c>
      <c r="E404" s="466">
        <v>9.2980600144300158</v>
      </c>
      <c r="F404" s="466">
        <v>5.7220591787439616</v>
      </c>
      <c r="G404" s="466">
        <v>0</v>
      </c>
      <c r="H404" s="466">
        <v>0.15111714975845414</v>
      </c>
      <c r="I404" s="466">
        <v>0.90075560069122318</v>
      </c>
      <c r="J404" s="466">
        <v>3.7195010679739848</v>
      </c>
      <c r="K404" s="466">
        <f t="shared" si="12"/>
        <v>19.791493011597638</v>
      </c>
      <c r="L404" s="471"/>
      <c r="M404" s="466">
        <v>9.8690326418026419</v>
      </c>
      <c r="N404" s="466">
        <v>5.7220591787439616</v>
      </c>
      <c r="O404" s="466">
        <v>0</v>
      </c>
      <c r="P404" s="466">
        <v>0.15111714975845414</v>
      </c>
      <c r="Q404" s="466">
        <v>0.95606894467363501</v>
      </c>
      <c r="R404" s="466">
        <v>3.9479071326800081</v>
      </c>
      <c r="S404" s="466">
        <f t="shared" si="13"/>
        <v>20.646185047658701</v>
      </c>
    </row>
    <row r="405" spans="2:19">
      <c r="B405" s="463">
        <v>402</v>
      </c>
      <c r="C405" s="464">
        <v>27598</v>
      </c>
      <c r="D405" s="465" t="s">
        <v>2015</v>
      </c>
      <c r="E405" s="466">
        <v>9.2980600144300158</v>
      </c>
      <c r="F405" s="466">
        <v>5.7220591787439616</v>
      </c>
      <c r="G405" s="466">
        <v>0</v>
      </c>
      <c r="H405" s="466">
        <v>0.15111714975845414</v>
      </c>
      <c r="I405" s="466">
        <v>0.95287549711752695</v>
      </c>
      <c r="J405" s="466">
        <v>2.5831172420697039</v>
      </c>
      <c r="K405" s="466">
        <f t="shared" si="12"/>
        <v>18.707229082119664</v>
      </c>
      <c r="L405" s="471"/>
      <c r="M405" s="466">
        <v>9.8690326418026419</v>
      </c>
      <c r="N405" s="466">
        <v>5.7220591787439616</v>
      </c>
      <c r="O405" s="466">
        <v>0</v>
      </c>
      <c r="P405" s="466">
        <v>0.15111714975845414</v>
      </c>
      <c r="Q405" s="466">
        <v>1.0113894048900984</v>
      </c>
      <c r="R405" s="466">
        <v>2.7417405716919188</v>
      </c>
      <c r="S405" s="466">
        <f t="shared" si="13"/>
        <v>19.495338946887074</v>
      </c>
    </row>
    <row r="406" spans="2:19">
      <c r="B406" s="463">
        <v>403</v>
      </c>
      <c r="C406" s="464">
        <v>27600</v>
      </c>
      <c r="D406" s="465" t="s">
        <v>2016</v>
      </c>
      <c r="E406" s="466">
        <v>6.3991892784992785</v>
      </c>
      <c r="F406" s="466">
        <v>4.1614975845410624</v>
      </c>
      <c r="G406" s="466">
        <v>0</v>
      </c>
      <c r="H406" s="466">
        <v>0.10990338164251208</v>
      </c>
      <c r="I406" s="466">
        <v>0.61992561604742469</v>
      </c>
      <c r="J406" s="466">
        <v>2.5598663934849668</v>
      </c>
      <c r="K406" s="466">
        <f t="shared" si="12"/>
        <v>13.850382254215246</v>
      </c>
      <c r="L406" s="471"/>
      <c r="M406" s="466">
        <v>6.792963504273505</v>
      </c>
      <c r="N406" s="466">
        <v>4.1614975845410624</v>
      </c>
      <c r="O406" s="466">
        <v>0</v>
      </c>
      <c r="P406" s="466">
        <v>0.10990338164251208</v>
      </c>
      <c r="Q406" s="466">
        <v>0.65807274982839836</v>
      </c>
      <c r="R406" s="466">
        <v>2.7173878174201556</v>
      </c>
      <c r="S406" s="466">
        <f t="shared" si="13"/>
        <v>14.439825037705635</v>
      </c>
    </row>
    <row r="407" spans="2:19" ht="25.5">
      <c r="B407" s="463">
        <v>404</v>
      </c>
      <c r="C407" s="464">
        <v>27603</v>
      </c>
      <c r="D407" s="465" t="s">
        <v>2017</v>
      </c>
      <c r="E407" s="466">
        <v>10.902084675324675</v>
      </c>
      <c r="F407" s="466">
        <v>31.21123188405797</v>
      </c>
      <c r="G407" s="466">
        <v>0</v>
      </c>
      <c r="H407" s="466">
        <v>0.82427536231884058</v>
      </c>
      <c r="I407" s="466">
        <v>2.3270154161058065</v>
      </c>
      <c r="J407" s="466">
        <v>6.4182711198092663</v>
      </c>
      <c r="K407" s="466">
        <f t="shared" si="12"/>
        <v>51.682878457616567</v>
      </c>
      <c r="L407" s="471"/>
      <c r="M407" s="466">
        <v>11.492746013986013</v>
      </c>
      <c r="N407" s="466">
        <v>31.21123188405797</v>
      </c>
      <c r="O407" s="466">
        <v>0</v>
      </c>
      <c r="P407" s="466">
        <v>0.82427536231884058</v>
      </c>
      <c r="Q407" s="466">
        <v>2.4530902065423148</v>
      </c>
      <c r="R407" s="466">
        <v>6.7660050371671447</v>
      </c>
      <c r="S407" s="466">
        <f t="shared" si="13"/>
        <v>52.747348504072285</v>
      </c>
    </row>
    <row r="408" spans="2:19">
      <c r="B408" s="463">
        <v>405</v>
      </c>
      <c r="C408" s="464">
        <v>27605</v>
      </c>
      <c r="D408" s="465" t="s">
        <v>2018</v>
      </c>
      <c r="E408" s="466">
        <v>6.3991892784992785</v>
      </c>
      <c r="F408" s="466">
        <v>4.1614975845410624</v>
      </c>
      <c r="G408" s="466">
        <v>0</v>
      </c>
      <c r="H408" s="466">
        <v>0.10990338164251208</v>
      </c>
      <c r="I408" s="466">
        <v>0.81953200026140927</v>
      </c>
      <c r="J408" s="466">
        <v>2.8254961981728868</v>
      </c>
      <c r="K408" s="466">
        <f t="shared" si="12"/>
        <v>14.315618443117151</v>
      </c>
      <c r="L408" s="471"/>
      <c r="M408" s="466">
        <v>6.792963504273505</v>
      </c>
      <c r="N408" s="466">
        <v>4.1614975845410624</v>
      </c>
      <c r="O408" s="466">
        <v>0</v>
      </c>
      <c r="P408" s="466">
        <v>0.10990338164251208</v>
      </c>
      <c r="Q408" s="466">
        <v>0.86996191643601284</v>
      </c>
      <c r="R408" s="466">
        <v>2.9993631568518264</v>
      </c>
      <c r="S408" s="466">
        <f t="shared" si="13"/>
        <v>14.93368954374492</v>
      </c>
    </row>
    <row r="409" spans="2:19" ht="25.5">
      <c r="B409" s="463">
        <v>406</v>
      </c>
      <c r="C409" s="464">
        <v>27610</v>
      </c>
      <c r="D409" s="465" t="s">
        <v>2019</v>
      </c>
      <c r="E409" s="466">
        <v>6.3991892784992785</v>
      </c>
      <c r="F409" s="466">
        <v>4.1614975845410624</v>
      </c>
      <c r="G409" s="466">
        <v>0</v>
      </c>
      <c r="H409" s="466">
        <v>0.10990338164251208</v>
      </c>
      <c r="I409" s="466">
        <v>0.61992561604742469</v>
      </c>
      <c r="J409" s="466">
        <v>2.5598663934849668</v>
      </c>
      <c r="K409" s="466">
        <f t="shared" si="12"/>
        <v>13.850382254215246</v>
      </c>
      <c r="L409" s="471"/>
      <c r="M409" s="466">
        <v>6.792963504273505</v>
      </c>
      <c r="N409" s="466">
        <v>4.1614975845410624</v>
      </c>
      <c r="O409" s="466">
        <v>0</v>
      </c>
      <c r="P409" s="466">
        <v>0.10990338164251208</v>
      </c>
      <c r="Q409" s="466">
        <v>0.65807274982839836</v>
      </c>
      <c r="R409" s="466">
        <v>2.7173878174201556</v>
      </c>
      <c r="S409" s="466">
        <f t="shared" si="13"/>
        <v>14.439825037705635</v>
      </c>
    </row>
    <row r="410" spans="2:19" ht="25.5">
      <c r="B410" s="463">
        <v>407</v>
      </c>
      <c r="C410" s="464">
        <v>27615</v>
      </c>
      <c r="D410" s="465" t="s">
        <v>2020</v>
      </c>
      <c r="E410" s="466">
        <v>12.196930750360753</v>
      </c>
      <c r="F410" s="466">
        <v>7.2826207729468599</v>
      </c>
      <c r="G410" s="466">
        <v>0</v>
      </c>
      <c r="H410" s="466">
        <v>0.19233091787439616</v>
      </c>
      <c r="I410" s="466">
        <v>1.1815855853350219</v>
      </c>
      <c r="J410" s="466">
        <v>4.8791357424630029</v>
      </c>
      <c r="K410" s="466">
        <f t="shared" si="12"/>
        <v>25.732603768980034</v>
      </c>
      <c r="L410" s="471"/>
      <c r="M410" s="466">
        <v>12.945101779331779</v>
      </c>
      <c r="N410" s="466">
        <v>7.2826207729468599</v>
      </c>
      <c r="O410" s="466">
        <v>0</v>
      </c>
      <c r="P410" s="466">
        <v>0.19233091787439616</v>
      </c>
      <c r="Q410" s="466">
        <v>1.2540651395188718</v>
      </c>
      <c r="R410" s="466">
        <v>5.1784264479398612</v>
      </c>
      <c r="S410" s="466">
        <f t="shared" si="13"/>
        <v>26.852545057611771</v>
      </c>
    </row>
    <row r="411" spans="2:19">
      <c r="B411" s="463">
        <v>408</v>
      </c>
      <c r="C411" s="464">
        <v>27618</v>
      </c>
      <c r="D411" s="465" t="s">
        <v>2021</v>
      </c>
      <c r="E411" s="466">
        <v>9.2980600144300158</v>
      </c>
      <c r="F411" s="466">
        <v>5.7220591787439616</v>
      </c>
      <c r="G411" s="466">
        <v>0</v>
      </c>
      <c r="H411" s="466">
        <v>0.15111714975845414</v>
      </c>
      <c r="I411" s="466">
        <v>1.1907848620416954</v>
      </c>
      <c r="J411" s="466">
        <v>4.1054627512622188</v>
      </c>
      <c r="K411" s="466">
        <f t="shared" si="12"/>
        <v>20.467483956236347</v>
      </c>
      <c r="L411" s="471"/>
      <c r="M411" s="466">
        <v>9.8690326418026419</v>
      </c>
      <c r="N411" s="466">
        <v>5.7220591787439616</v>
      </c>
      <c r="O411" s="466">
        <v>0</v>
      </c>
      <c r="P411" s="466">
        <v>0.15111714975845414</v>
      </c>
      <c r="Q411" s="466">
        <v>1.26390824049487</v>
      </c>
      <c r="R411" s="466">
        <v>4.357569841346681</v>
      </c>
      <c r="S411" s="466">
        <f t="shared" si="13"/>
        <v>21.363687052146609</v>
      </c>
    </row>
    <row r="412" spans="2:19" ht="25.5">
      <c r="B412" s="463">
        <v>409</v>
      </c>
      <c r="C412" s="464">
        <v>27630</v>
      </c>
      <c r="D412" s="465" t="s">
        <v>2023</v>
      </c>
      <c r="E412" s="466">
        <v>7.8486246464646472</v>
      </c>
      <c r="F412" s="466">
        <v>4.9417783816425116</v>
      </c>
      <c r="G412" s="466">
        <v>0</v>
      </c>
      <c r="H412" s="466">
        <v>0.1305102657004831</v>
      </c>
      <c r="I412" s="466">
        <v>0.76034060836932404</v>
      </c>
      <c r="J412" s="466">
        <v>3.1396837307294754</v>
      </c>
      <c r="K412" s="466">
        <f t="shared" si="12"/>
        <v>16.820937632906443</v>
      </c>
      <c r="L412" s="471"/>
      <c r="M412" s="466">
        <v>8.3309980730380726</v>
      </c>
      <c r="N412" s="466">
        <v>4.9417783816425116</v>
      </c>
      <c r="O412" s="466">
        <v>0</v>
      </c>
      <c r="P412" s="466">
        <v>0.1305102657004831</v>
      </c>
      <c r="Q412" s="466">
        <v>0.80707084725101663</v>
      </c>
      <c r="R412" s="466">
        <v>3.3326474750500825</v>
      </c>
      <c r="S412" s="466">
        <f t="shared" si="13"/>
        <v>17.543005042682168</v>
      </c>
    </row>
    <row r="413" spans="2:19">
      <c r="B413" s="463">
        <v>410</v>
      </c>
      <c r="C413" s="464">
        <v>27635</v>
      </c>
      <c r="D413" s="465" t="s">
        <v>2024</v>
      </c>
      <c r="E413" s="466">
        <v>7.8486246464646472</v>
      </c>
      <c r="F413" s="466">
        <v>4.9417783816425116</v>
      </c>
      <c r="G413" s="466">
        <v>0</v>
      </c>
      <c r="H413" s="466">
        <v>0.1305102657004831</v>
      </c>
      <c r="I413" s="466">
        <v>1.0051584311515522</v>
      </c>
      <c r="J413" s="466">
        <v>3.465479474717553</v>
      </c>
      <c r="K413" s="466">
        <f t="shared" si="12"/>
        <v>17.391551199676748</v>
      </c>
      <c r="L413" s="471"/>
      <c r="M413" s="466">
        <v>8.3309980730380726</v>
      </c>
      <c r="N413" s="466">
        <v>4.9417783816425116</v>
      </c>
      <c r="O413" s="466">
        <v>0</v>
      </c>
      <c r="P413" s="466">
        <v>0.1305102657004831</v>
      </c>
      <c r="Q413" s="466">
        <v>1.0669350784654414</v>
      </c>
      <c r="R413" s="466">
        <v>3.6784664990992542</v>
      </c>
      <c r="S413" s="466">
        <f t="shared" si="13"/>
        <v>18.148688297945764</v>
      </c>
    </row>
    <row r="414" spans="2:19">
      <c r="B414" s="463">
        <v>411</v>
      </c>
      <c r="C414" s="464">
        <v>27640</v>
      </c>
      <c r="D414" s="465" t="s">
        <v>2025</v>
      </c>
      <c r="E414" s="466">
        <v>9.2980600144300158</v>
      </c>
      <c r="F414" s="466">
        <v>5.7220591787439616</v>
      </c>
      <c r="G414" s="466">
        <v>0</v>
      </c>
      <c r="H414" s="466">
        <v>0.15111714975845414</v>
      </c>
      <c r="I414" s="466">
        <v>0.90075560069122318</v>
      </c>
      <c r="J414" s="466">
        <v>3.7195010679739848</v>
      </c>
      <c r="K414" s="466">
        <f t="shared" si="12"/>
        <v>19.791493011597638</v>
      </c>
      <c r="L414" s="471"/>
      <c r="M414" s="466">
        <v>9.8690326418026419</v>
      </c>
      <c r="N414" s="466">
        <v>5.7220591787439616</v>
      </c>
      <c r="O414" s="466">
        <v>0</v>
      </c>
      <c r="P414" s="466">
        <v>0.15111714975845414</v>
      </c>
      <c r="Q414" s="466">
        <v>0.95606894467363501</v>
      </c>
      <c r="R414" s="466">
        <v>3.9479071326800081</v>
      </c>
      <c r="S414" s="466">
        <f t="shared" si="13"/>
        <v>20.646185047658701</v>
      </c>
    </row>
    <row r="415" spans="2:19">
      <c r="B415" s="463">
        <v>412</v>
      </c>
      <c r="C415" s="464">
        <v>27645</v>
      </c>
      <c r="D415" s="465" t="s">
        <v>2026</v>
      </c>
      <c r="E415" s="466">
        <v>12.196930750360753</v>
      </c>
      <c r="F415" s="466">
        <v>7.2826207729468599</v>
      </c>
      <c r="G415" s="466">
        <v>0</v>
      </c>
      <c r="H415" s="466">
        <v>0.19233091787439616</v>
      </c>
      <c r="I415" s="466">
        <v>1.2499549835149679</v>
      </c>
      <c r="J415" s="466">
        <v>3.3884597510331731</v>
      </c>
      <c r="K415" s="466">
        <f t="shared" si="12"/>
        <v>24.310297175730152</v>
      </c>
      <c r="L415" s="471"/>
      <c r="M415" s="466">
        <v>12.945101779331779</v>
      </c>
      <c r="N415" s="466">
        <v>7.2826207729468599</v>
      </c>
      <c r="O415" s="466">
        <v>0</v>
      </c>
      <c r="P415" s="466">
        <v>0.19233091787439616</v>
      </c>
      <c r="Q415" s="466">
        <v>1.3266283799066132</v>
      </c>
      <c r="R415" s="466">
        <v>3.5963110105381442</v>
      </c>
      <c r="S415" s="466">
        <f t="shared" si="13"/>
        <v>25.342992860597793</v>
      </c>
    </row>
    <row r="416" spans="2:19">
      <c r="B416" s="463">
        <v>413</v>
      </c>
      <c r="C416" s="464">
        <v>27650</v>
      </c>
      <c r="D416" s="465" t="s">
        <v>2027</v>
      </c>
      <c r="E416" s="466">
        <v>5.4328990331890346</v>
      </c>
      <c r="F416" s="466">
        <v>3.64131038647343</v>
      </c>
      <c r="G416" s="466">
        <v>0</v>
      </c>
      <c r="H416" s="466">
        <v>9.6165458937198078E-2</v>
      </c>
      <c r="I416" s="466">
        <v>0.52631562116615849</v>
      </c>
      <c r="J416" s="466">
        <v>2.1733215019886276</v>
      </c>
      <c r="K416" s="466">
        <f t="shared" si="12"/>
        <v>11.87001200175445</v>
      </c>
      <c r="L416" s="471"/>
      <c r="M416" s="466">
        <v>5.7676071250971255</v>
      </c>
      <c r="N416" s="466">
        <v>3.64131038647343</v>
      </c>
      <c r="O416" s="466">
        <v>0</v>
      </c>
      <c r="P416" s="466">
        <v>9.6165458937198078E-2</v>
      </c>
      <c r="Q416" s="466">
        <v>0.55874068487998607</v>
      </c>
      <c r="R416" s="466">
        <v>2.3072147123335376</v>
      </c>
      <c r="S416" s="466">
        <f t="shared" si="13"/>
        <v>12.371038367721278</v>
      </c>
    </row>
    <row r="417" spans="2:19">
      <c r="B417" s="463">
        <v>414</v>
      </c>
      <c r="C417" s="464">
        <v>27656</v>
      </c>
      <c r="D417" s="465" t="s">
        <v>2028</v>
      </c>
      <c r="E417" s="466">
        <v>5.4328990331890346</v>
      </c>
      <c r="F417" s="466">
        <v>3.64131038647343</v>
      </c>
      <c r="G417" s="466">
        <v>0</v>
      </c>
      <c r="H417" s="466">
        <v>9.6165458937198078E-2</v>
      </c>
      <c r="I417" s="466">
        <v>0.69578104633464744</v>
      </c>
      <c r="J417" s="466">
        <v>2.3988406804764431</v>
      </c>
      <c r="K417" s="466">
        <f t="shared" si="12"/>
        <v>12.264996605410754</v>
      </c>
      <c r="L417" s="471"/>
      <c r="M417" s="466">
        <v>5.7676071250971255</v>
      </c>
      <c r="N417" s="466">
        <v>3.64131038647343</v>
      </c>
      <c r="O417" s="466">
        <v>0</v>
      </c>
      <c r="P417" s="466">
        <v>9.6165458937198078E-2</v>
      </c>
      <c r="Q417" s="466">
        <v>0.73864647508306025</v>
      </c>
      <c r="R417" s="466">
        <v>2.5466275953535411</v>
      </c>
      <c r="S417" s="466">
        <f t="shared" si="13"/>
        <v>12.790357040944356</v>
      </c>
    </row>
    <row r="418" spans="2:19">
      <c r="B418" s="463">
        <v>415</v>
      </c>
      <c r="C418" s="464">
        <v>27658</v>
      </c>
      <c r="D418" s="465" t="s">
        <v>2029</v>
      </c>
      <c r="E418" s="466">
        <v>6.3991892784992785</v>
      </c>
      <c r="F418" s="466">
        <v>4.1614975845410624</v>
      </c>
      <c r="G418" s="466">
        <v>0</v>
      </c>
      <c r="H418" s="466">
        <v>0.10990338164251208</v>
      </c>
      <c r="I418" s="466">
        <v>0.61992561604742469</v>
      </c>
      <c r="J418" s="466">
        <v>2.5598663934849668</v>
      </c>
      <c r="K418" s="466">
        <f t="shared" si="12"/>
        <v>13.850382254215246</v>
      </c>
      <c r="L418" s="471"/>
      <c r="M418" s="466">
        <v>6.792963504273505</v>
      </c>
      <c r="N418" s="466">
        <v>4.1614975845410624</v>
      </c>
      <c r="O418" s="466">
        <v>0</v>
      </c>
      <c r="P418" s="466">
        <v>0.10990338164251208</v>
      </c>
      <c r="Q418" s="466">
        <v>0.65807274982839836</v>
      </c>
      <c r="R418" s="466">
        <v>2.7173878174201556</v>
      </c>
      <c r="S418" s="466">
        <f t="shared" si="13"/>
        <v>14.439825037705635</v>
      </c>
    </row>
    <row r="419" spans="2:19">
      <c r="B419" s="463">
        <v>416</v>
      </c>
      <c r="C419" s="464">
        <v>27680</v>
      </c>
      <c r="D419" s="465" t="s">
        <v>2030</v>
      </c>
      <c r="E419" s="466">
        <v>9.2980600144300158</v>
      </c>
      <c r="F419" s="466">
        <v>5.7220591787439616</v>
      </c>
      <c r="G419" s="466">
        <v>0</v>
      </c>
      <c r="H419" s="466">
        <v>0.15111714975845414</v>
      </c>
      <c r="I419" s="466">
        <v>0.90075560069122318</v>
      </c>
      <c r="J419" s="466">
        <v>3.7195010679739848</v>
      </c>
      <c r="K419" s="466">
        <f t="shared" si="12"/>
        <v>19.791493011597638</v>
      </c>
      <c r="L419" s="471"/>
      <c r="M419" s="466">
        <v>9.8690326418026419</v>
      </c>
      <c r="N419" s="466">
        <v>5.7220591787439616</v>
      </c>
      <c r="O419" s="466">
        <v>0</v>
      </c>
      <c r="P419" s="466">
        <v>0.15111714975845414</v>
      </c>
      <c r="Q419" s="466">
        <v>0.95606894467363501</v>
      </c>
      <c r="R419" s="466">
        <v>3.9479071326800081</v>
      </c>
      <c r="S419" s="466">
        <f t="shared" si="13"/>
        <v>20.646185047658701</v>
      </c>
    </row>
    <row r="420" spans="2:19">
      <c r="B420" s="463">
        <v>417</v>
      </c>
      <c r="C420" s="464">
        <v>27685</v>
      </c>
      <c r="D420" s="465" t="s">
        <v>2031</v>
      </c>
      <c r="E420" s="466">
        <v>9.2980600144300158</v>
      </c>
      <c r="F420" s="466">
        <v>5.7220591787439616</v>
      </c>
      <c r="G420" s="466">
        <v>0</v>
      </c>
      <c r="H420" s="466">
        <v>0.15111714975845414</v>
      </c>
      <c r="I420" s="466">
        <v>0.90075560069122318</v>
      </c>
      <c r="J420" s="466">
        <v>3.7195010679739848</v>
      </c>
      <c r="K420" s="466">
        <f t="shared" si="12"/>
        <v>19.791493011597638</v>
      </c>
      <c r="L420" s="471"/>
      <c r="M420" s="466">
        <v>9.8690326418026419</v>
      </c>
      <c r="N420" s="466">
        <v>5.7220591787439616</v>
      </c>
      <c r="O420" s="466">
        <v>0</v>
      </c>
      <c r="P420" s="466">
        <v>0.15111714975845414</v>
      </c>
      <c r="Q420" s="466">
        <v>0.95606894467363501</v>
      </c>
      <c r="R420" s="466">
        <v>3.9479071326800081</v>
      </c>
      <c r="S420" s="466">
        <f t="shared" si="13"/>
        <v>20.646185047658701</v>
      </c>
    </row>
    <row r="421" spans="2:19">
      <c r="B421" s="463">
        <v>418</v>
      </c>
      <c r="C421" s="464">
        <v>27687</v>
      </c>
      <c r="D421" s="465" t="s">
        <v>2032</v>
      </c>
      <c r="E421" s="466">
        <v>6.3991892784992785</v>
      </c>
      <c r="F421" s="466">
        <v>4.1614975845410624</v>
      </c>
      <c r="G421" s="466">
        <v>0</v>
      </c>
      <c r="H421" s="466">
        <v>0.10990338164251208</v>
      </c>
      <c r="I421" s="466">
        <v>0.61992561604742469</v>
      </c>
      <c r="J421" s="466">
        <v>2.5598663934849668</v>
      </c>
      <c r="K421" s="466">
        <f t="shared" si="12"/>
        <v>13.850382254215246</v>
      </c>
      <c r="L421" s="471"/>
      <c r="M421" s="466">
        <v>6.792963504273505</v>
      </c>
      <c r="N421" s="466">
        <v>4.1614975845410624</v>
      </c>
      <c r="O421" s="466">
        <v>0</v>
      </c>
      <c r="P421" s="466">
        <v>0.10990338164251208</v>
      </c>
      <c r="Q421" s="466">
        <v>0.65807274982839836</v>
      </c>
      <c r="R421" s="466">
        <v>2.7173878174201556</v>
      </c>
      <c r="S421" s="466">
        <f t="shared" si="13"/>
        <v>14.439825037705635</v>
      </c>
    </row>
    <row r="422" spans="2:19" ht="25.5">
      <c r="B422" s="463">
        <v>419</v>
      </c>
      <c r="C422" s="464">
        <v>27690</v>
      </c>
      <c r="D422" s="465" t="s">
        <v>2033</v>
      </c>
      <c r="E422" s="466">
        <v>9.2980600144300158</v>
      </c>
      <c r="F422" s="466">
        <v>5.7220591787439616</v>
      </c>
      <c r="G422" s="466">
        <v>0</v>
      </c>
      <c r="H422" s="466">
        <v>0.15111714975845414</v>
      </c>
      <c r="I422" s="466">
        <v>0.90075560069122318</v>
      </c>
      <c r="J422" s="466">
        <v>3.7195010679739848</v>
      </c>
      <c r="K422" s="466">
        <f t="shared" si="12"/>
        <v>19.791493011597638</v>
      </c>
      <c r="L422" s="471"/>
      <c r="M422" s="466">
        <v>9.8690326418026419</v>
      </c>
      <c r="N422" s="466">
        <v>5.7220591787439616</v>
      </c>
      <c r="O422" s="466">
        <v>0</v>
      </c>
      <c r="P422" s="466">
        <v>0.15111714975845414</v>
      </c>
      <c r="Q422" s="466">
        <v>0.95606894467363501</v>
      </c>
      <c r="R422" s="466">
        <v>3.9479071326800081</v>
      </c>
      <c r="S422" s="466">
        <f t="shared" si="13"/>
        <v>20.646185047658701</v>
      </c>
    </row>
    <row r="423" spans="2:19">
      <c r="B423" s="463">
        <v>420</v>
      </c>
      <c r="C423" s="464">
        <v>27695</v>
      </c>
      <c r="D423" s="465" t="s">
        <v>2034</v>
      </c>
      <c r="E423" s="466">
        <v>5.4328990331890346</v>
      </c>
      <c r="F423" s="466">
        <v>3.64131038647343</v>
      </c>
      <c r="G423" s="466">
        <v>0</v>
      </c>
      <c r="H423" s="466">
        <v>9.6165458937198078E-2</v>
      </c>
      <c r="I423" s="466">
        <v>0.52631562116615849</v>
      </c>
      <c r="J423" s="466">
        <v>2.1733215019886276</v>
      </c>
      <c r="K423" s="466">
        <f t="shared" si="12"/>
        <v>11.87001200175445</v>
      </c>
      <c r="L423" s="471"/>
      <c r="M423" s="466">
        <v>5.7676071250971255</v>
      </c>
      <c r="N423" s="466">
        <v>3.64131038647343</v>
      </c>
      <c r="O423" s="466">
        <v>0</v>
      </c>
      <c r="P423" s="466">
        <v>9.6165458937198078E-2</v>
      </c>
      <c r="Q423" s="466">
        <v>0.55874068487998607</v>
      </c>
      <c r="R423" s="466">
        <v>2.3072147123335376</v>
      </c>
      <c r="S423" s="466">
        <f t="shared" si="13"/>
        <v>12.371038367721278</v>
      </c>
    </row>
    <row r="424" spans="2:19">
      <c r="B424" s="463">
        <v>421</v>
      </c>
      <c r="C424" s="464">
        <v>27700</v>
      </c>
      <c r="D424" s="465" t="s">
        <v>2035</v>
      </c>
      <c r="E424" s="466">
        <v>12.196930750360753</v>
      </c>
      <c r="F424" s="466">
        <v>7.2826207729468599</v>
      </c>
      <c r="G424" s="466">
        <v>0</v>
      </c>
      <c r="H424" s="466">
        <v>0.19233091787439616</v>
      </c>
      <c r="I424" s="466">
        <v>1.2499549835149679</v>
      </c>
      <c r="J424" s="466">
        <v>3.3884597510331731</v>
      </c>
      <c r="K424" s="466">
        <f t="shared" si="12"/>
        <v>24.310297175730152</v>
      </c>
      <c r="L424" s="471"/>
      <c r="M424" s="466">
        <v>12.945101779331779</v>
      </c>
      <c r="N424" s="466">
        <v>7.2826207729468599</v>
      </c>
      <c r="O424" s="466">
        <v>0</v>
      </c>
      <c r="P424" s="466">
        <v>0.19233091787439616</v>
      </c>
      <c r="Q424" s="466">
        <v>1.3266283799066132</v>
      </c>
      <c r="R424" s="466">
        <v>3.5963110105381442</v>
      </c>
      <c r="S424" s="466">
        <f t="shared" si="13"/>
        <v>25.342992860597793</v>
      </c>
    </row>
    <row r="425" spans="2:19">
      <c r="B425" s="463">
        <v>422</v>
      </c>
      <c r="C425" s="464">
        <v>27704</v>
      </c>
      <c r="D425" s="465" t="s">
        <v>2036</v>
      </c>
      <c r="E425" s="466">
        <v>5.4328990331890346</v>
      </c>
      <c r="F425" s="466">
        <v>3.64131038647343</v>
      </c>
      <c r="G425" s="466">
        <v>0</v>
      </c>
      <c r="H425" s="466">
        <v>9.6165458937198078E-2</v>
      </c>
      <c r="I425" s="466">
        <v>0.52631562116615849</v>
      </c>
      <c r="J425" s="466">
        <v>2.1733215019886276</v>
      </c>
      <c r="K425" s="466">
        <f t="shared" si="12"/>
        <v>11.87001200175445</v>
      </c>
      <c r="L425" s="471"/>
      <c r="M425" s="466">
        <v>5.7676071250971255</v>
      </c>
      <c r="N425" s="466">
        <v>3.64131038647343</v>
      </c>
      <c r="O425" s="466">
        <v>0</v>
      </c>
      <c r="P425" s="466">
        <v>9.6165458937198078E-2</v>
      </c>
      <c r="Q425" s="466">
        <v>0.55874068487998607</v>
      </c>
      <c r="R425" s="466">
        <v>2.3072147123335376</v>
      </c>
      <c r="S425" s="466">
        <f t="shared" si="13"/>
        <v>12.371038367721278</v>
      </c>
    </row>
    <row r="426" spans="2:19">
      <c r="B426" s="463">
        <v>423</v>
      </c>
      <c r="C426" s="464">
        <v>27705</v>
      </c>
      <c r="D426" s="465" t="s">
        <v>2037</v>
      </c>
      <c r="E426" s="466">
        <v>12.196930750360753</v>
      </c>
      <c r="F426" s="466">
        <v>7.2826207729468599</v>
      </c>
      <c r="G426" s="466">
        <v>0</v>
      </c>
      <c r="H426" s="466">
        <v>0.19233091787439616</v>
      </c>
      <c r="I426" s="466">
        <v>1.1815855853350219</v>
      </c>
      <c r="J426" s="466">
        <v>4.8791357424630029</v>
      </c>
      <c r="K426" s="466">
        <f t="shared" si="12"/>
        <v>25.732603768980034</v>
      </c>
      <c r="L426" s="471"/>
      <c r="M426" s="466">
        <v>12.945101779331779</v>
      </c>
      <c r="N426" s="466">
        <v>7.2826207729468599</v>
      </c>
      <c r="O426" s="466">
        <v>0</v>
      </c>
      <c r="P426" s="466">
        <v>0.19233091787439616</v>
      </c>
      <c r="Q426" s="466">
        <v>1.2540651395188718</v>
      </c>
      <c r="R426" s="466">
        <v>5.1784264479398612</v>
      </c>
      <c r="S426" s="466">
        <f t="shared" si="13"/>
        <v>26.852545057611771</v>
      </c>
    </row>
    <row r="427" spans="2:19">
      <c r="B427" s="463">
        <v>424</v>
      </c>
      <c r="C427" s="464">
        <v>27715</v>
      </c>
      <c r="D427" s="465" t="s">
        <v>2038</v>
      </c>
      <c r="E427" s="466">
        <v>9.2980600144300158</v>
      </c>
      <c r="F427" s="466">
        <v>5.7220591787439616</v>
      </c>
      <c r="G427" s="466">
        <v>0</v>
      </c>
      <c r="H427" s="466">
        <v>0.15111714975845414</v>
      </c>
      <c r="I427" s="466">
        <v>0.95287549711752695</v>
      </c>
      <c r="J427" s="466">
        <v>2.5831172420697039</v>
      </c>
      <c r="K427" s="466">
        <f t="shared" si="12"/>
        <v>18.707229082119664</v>
      </c>
      <c r="L427" s="471"/>
      <c r="M427" s="466">
        <v>9.8690326418026419</v>
      </c>
      <c r="N427" s="466">
        <v>5.7220591787439616</v>
      </c>
      <c r="O427" s="466">
        <v>0</v>
      </c>
      <c r="P427" s="466">
        <v>0.15111714975845414</v>
      </c>
      <c r="Q427" s="466">
        <v>1.0113894048900984</v>
      </c>
      <c r="R427" s="466">
        <v>2.7417405716919188</v>
      </c>
      <c r="S427" s="466">
        <f t="shared" si="13"/>
        <v>19.495338946887074</v>
      </c>
    </row>
    <row r="428" spans="2:19">
      <c r="B428" s="463">
        <v>425</v>
      </c>
      <c r="C428" s="464">
        <v>27727</v>
      </c>
      <c r="D428" s="465" t="s">
        <v>2039</v>
      </c>
      <c r="E428" s="466">
        <v>6.3991892784992785</v>
      </c>
      <c r="F428" s="466">
        <v>4.1614975845410624</v>
      </c>
      <c r="G428" s="466">
        <v>0</v>
      </c>
      <c r="H428" s="466">
        <v>0.10990338164251208</v>
      </c>
      <c r="I428" s="466">
        <v>0.65579601072008598</v>
      </c>
      <c r="J428" s="466">
        <v>1.7777747331062348</v>
      </c>
      <c r="K428" s="466">
        <f t="shared" si="12"/>
        <v>13.104160988509175</v>
      </c>
      <c r="L428" s="471"/>
      <c r="M428" s="466">
        <v>6.792963504273505</v>
      </c>
      <c r="N428" s="466">
        <v>4.1614975845410624</v>
      </c>
      <c r="O428" s="466">
        <v>0</v>
      </c>
      <c r="P428" s="466">
        <v>0.10990338164251208</v>
      </c>
      <c r="Q428" s="466">
        <v>0.69615042987358355</v>
      </c>
      <c r="R428" s="466">
        <v>1.8871701328456938</v>
      </c>
      <c r="S428" s="466">
        <f t="shared" si="13"/>
        <v>13.647685033176359</v>
      </c>
    </row>
    <row r="429" spans="2:19">
      <c r="B429" s="463">
        <v>426</v>
      </c>
      <c r="C429" s="464">
        <v>27730</v>
      </c>
      <c r="D429" s="465" t="s">
        <v>2040</v>
      </c>
      <c r="E429" s="466">
        <v>6.3991892784992785</v>
      </c>
      <c r="F429" s="466">
        <v>4.1614975845410624</v>
      </c>
      <c r="G429" s="466">
        <v>0</v>
      </c>
      <c r="H429" s="466">
        <v>0.10990338164251208</v>
      </c>
      <c r="I429" s="466">
        <v>0.61992561604742469</v>
      </c>
      <c r="J429" s="466">
        <v>2.5598663934849668</v>
      </c>
      <c r="K429" s="466">
        <f t="shared" si="12"/>
        <v>13.850382254215246</v>
      </c>
      <c r="L429" s="471"/>
      <c r="M429" s="466">
        <v>6.792963504273505</v>
      </c>
      <c r="N429" s="466">
        <v>4.1614975845410624</v>
      </c>
      <c r="O429" s="466">
        <v>0</v>
      </c>
      <c r="P429" s="466">
        <v>0.10990338164251208</v>
      </c>
      <c r="Q429" s="466">
        <v>0.65807274982839836</v>
      </c>
      <c r="R429" s="466">
        <v>2.7173878174201556</v>
      </c>
      <c r="S429" s="466">
        <f t="shared" si="13"/>
        <v>14.439825037705635</v>
      </c>
    </row>
    <row r="430" spans="2:19" ht="25.5">
      <c r="B430" s="463">
        <v>427</v>
      </c>
      <c r="C430" s="464">
        <v>27756</v>
      </c>
      <c r="D430" s="465" t="s">
        <v>2041</v>
      </c>
      <c r="E430" s="466">
        <v>5.4328990331890346</v>
      </c>
      <c r="F430" s="466">
        <v>3.64131038647343</v>
      </c>
      <c r="G430" s="466">
        <v>0</v>
      </c>
      <c r="H430" s="466">
        <v>9.6165458937198078E-2</v>
      </c>
      <c r="I430" s="466">
        <v>0.52631562116615849</v>
      </c>
      <c r="J430" s="466">
        <v>2.1733215019886276</v>
      </c>
      <c r="K430" s="466">
        <f t="shared" si="12"/>
        <v>11.87001200175445</v>
      </c>
      <c r="L430" s="471"/>
      <c r="M430" s="466">
        <v>5.7676071250971255</v>
      </c>
      <c r="N430" s="466">
        <v>3.64131038647343</v>
      </c>
      <c r="O430" s="466">
        <v>0</v>
      </c>
      <c r="P430" s="466">
        <v>9.6165458937198078E-2</v>
      </c>
      <c r="Q430" s="466">
        <v>0.55874068487998607</v>
      </c>
      <c r="R430" s="466">
        <v>2.3072147123335376</v>
      </c>
      <c r="S430" s="466">
        <f t="shared" si="13"/>
        <v>12.371038367721278</v>
      </c>
    </row>
    <row r="431" spans="2:19">
      <c r="B431" s="463">
        <v>428</v>
      </c>
      <c r="C431" s="464">
        <v>27758</v>
      </c>
      <c r="D431" s="465" t="s">
        <v>2042</v>
      </c>
      <c r="E431" s="466">
        <v>9.2980600144300158</v>
      </c>
      <c r="F431" s="466">
        <v>5.7220591787439616</v>
      </c>
      <c r="G431" s="466">
        <v>0</v>
      </c>
      <c r="H431" s="466">
        <v>0.15111714975845414</v>
      </c>
      <c r="I431" s="466">
        <v>0.90075560069122318</v>
      </c>
      <c r="J431" s="466">
        <v>3.7195010679739848</v>
      </c>
      <c r="K431" s="466">
        <f t="shared" si="12"/>
        <v>19.791493011597638</v>
      </c>
      <c r="L431" s="471"/>
      <c r="M431" s="466">
        <v>9.8690326418026419</v>
      </c>
      <c r="N431" s="466">
        <v>5.7220591787439616</v>
      </c>
      <c r="O431" s="466">
        <v>0</v>
      </c>
      <c r="P431" s="466">
        <v>0.15111714975845414</v>
      </c>
      <c r="Q431" s="466">
        <v>0.95606894467363501</v>
      </c>
      <c r="R431" s="466">
        <v>3.9479071326800081</v>
      </c>
      <c r="S431" s="466">
        <f t="shared" si="13"/>
        <v>20.646185047658701</v>
      </c>
    </row>
    <row r="432" spans="2:19">
      <c r="B432" s="463">
        <v>429</v>
      </c>
      <c r="C432" s="464">
        <v>27784</v>
      </c>
      <c r="D432" s="465" t="s">
        <v>2043</v>
      </c>
      <c r="E432" s="466">
        <v>9.2980600144300158</v>
      </c>
      <c r="F432" s="466">
        <v>5.7220591787439616</v>
      </c>
      <c r="G432" s="466">
        <v>0</v>
      </c>
      <c r="H432" s="466">
        <v>0.15111714975845414</v>
      </c>
      <c r="I432" s="466">
        <v>0.90075560069122318</v>
      </c>
      <c r="J432" s="466">
        <v>3.7195010679739848</v>
      </c>
      <c r="K432" s="466">
        <f t="shared" si="12"/>
        <v>19.791493011597638</v>
      </c>
      <c r="L432" s="471"/>
      <c r="M432" s="466">
        <v>9.8690326418026419</v>
      </c>
      <c r="N432" s="466">
        <v>5.7220591787439616</v>
      </c>
      <c r="O432" s="466">
        <v>0</v>
      </c>
      <c r="P432" s="466">
        <v>0.15111714975845414</v>
      </c>
      <c r="Q432" s="466">
        <v>0.95606894467363501</v>
      </c>
      <c r="R432" s="466">
        <v>3.9479071326800081</v>
      </c>
      <c r="S432" s="466">
        <f t="shared" si="13"/>
        <v>20.646185047658701</v>
      </c>
    </row>
    <row r="433" spans="2:19">
      <c r="B433" s="463">
        <v>430</v>
      </c>
      <c r="C433" s="464">
        <v>27792</v>
      </c>
      <c r="D433" s="465" t="s">
        <v>2044</v>
      </c>
      <c r="E433" s="466">
        <v>9.2980600144300158</v>
      </c>
      <c r="F433" s="466">
        <v>5.7220591787439616</v>
      </c>
      <c r="G433" s="466">
        <v>0</v>
      </c>
      <c r="H433" s="466">
        <v>0.15111714975845414</v>
      </c>
      <c r="I433" s="466">
        <v>0.90075560069122318</v>
      </c>
      <c r="J433" s="466">
        <v>3.7195010679739848</v>
      </c>
      <c r="K433" s="466">
        <f t="shared" si="12"/>
        <v>19.791493011597638</v>
      </c>
      <c r="L433" s="471"/>
      <c r="M433" s="466">
        <v>9.8690326418026419</v>
      </c>
      <c r="N433" s="466">
        <v>5.7220591787439616</v>
      </c>
      <c r="O433" s="466">
        <v>0</v>
      </c>
      <c r="P433" s="466">
        <v>0.15111714975845414</v>
      </c>
      <c r="Q433" s="466">
        <v>0.95606894467363501</v>
      </c>
      <c r="R433" s="466">
        <v>3.9479071326800081</v>
      </c>
      <c r="S433" s="466">
        <f t="shared" si="13"/>
        <v>20.646185047658701</v>
      </c>
    </row>
    <row r="434" spans="2:19">
      <c r="B434" s="463">
        <v>431</v>
      </c>
      <c r="C434" s="464">
        <v>27814</v>
      </c>
      <c r="D434" s="465" t="s">
        <v>2045</v>
      </c>
      <c r="E434" s="466">
        <v>9.2980600144300158</v>
      </c>
      <c r="F434" s="466">
        <v>5.7220591787439616</v>
      </c>
      <c r="G434" s="466">
        <v>0</v>
      </c>
      <c r="H434" s="466">
        <v>0.15111714975845414</v>
      </c>
      <c r="I434" s="466">
        <v>0.90075560069122318</v>
      </c>
      <c r="J434" s="466">
        <v>3.7195010679739848</v>
      </c>
      <c r="K434" s="466">
        <f t="shared" si="12"/>
        <v>19.791493011597638</v>
      </c>
      <c r="L434" s="471"/>
      <c r="M434" s="466">
        <v>9.8690326418026419</v>
      </c>
      <c r="N434" s="466">
        <v>5.7220591787439616</v>
      </c>
      <c r="O434" s="466">
        <v>0</v>
      </c>
      <c r="P434" s="466">
        <v>0.15111714975845414</v>
      </c>
      <c r="Q434" s="466">
        <v>0.95606894467363501</v>
      </c>
      <c r="R434" s="466">
        <v>3.9479071326800081</v>
      </c>
      <c r="S434" s="466">
        <f t="shared" si="13"/>
        <v>20.646185047658701</v>
      </c>
    </row>
    <row r="435" spans="2:19">
      <c r="B435" s="463">
        <v>432</v>
      </c>
      <c r="C435" s="464">
        <v>27829</v>
      </c>
      <c r="D435" s="465" t="s">
        <v>2208</v>
      </c>
      <c r="E435" s="466">
        <v>9.2980600144300158</v>
      </c>
      <c r="F435" s="466">
        <v>5.7220591787439616</v>
      </c>
      <c r="G435" s="466">
        <v>0</v>
      </c>
      <c r="H435" s="466">
        <v>0.15111714975845414</v>
      </c>
      <c r="I435" s="466">
        <v>0.90075560069122318</v>
      </c>
      <c r="J435" s="466">
        <v>3.7195010679739848</v>
      </c>
      <c r="K435" s="466">
        <f t="shared" si="12"/>
        <v>19.791493011597638</v>
      </c>
      <c r="L435" s="471"/>
      <c r="M435" s="466">
        <v>9.8690326418026419</v>
      </c>
      <c r="N435" s="466">
        <v>5.7220591787439616</v>
      </c>
      <c r="O435" s="466">
        <v>0</v>
      </c>
      <c r="P435" s="466">
        <v>0.15111714975845414</v>
      </c>
      <c r="Q435" s="466">
        <v>0.95606894467363501</v>
      </c>
      <c r="R435" s="466">
        <v>3.9479071326800081</v>
      </c>
      <c r="S435" s="466">
        <f t="shared" si="13"/>
        <v>20.646185047658701</v>
      </c>
    </row>
    <row r="436" spans="2:19">
      <c r="B436" s="463">
        <v>433</v>
      </c>
      <c r="C436" s="464">
        <v>27832</v>
      </c>
      <c r="D436" s="465" t="s">
        <v>2209</v>
      </c>
      <c r="E436" s="466">
        <v>9.2980600144300158</v>
      </c>
      <c r="F436" s="466">
        <v>5.7220591787439616</v>
      </c>
      <c r="G436" s="466">
        <v>0</v>
      </c>
      <c r="H436" s="466">
        <v>0.15111714975845414</v>
      </c>
      <c r="I436" s="466">
        <v>0.90075560069122318</v>
      </c>
      <c r="J436" s="466">
        <v>3.7195010679739848</v>
      </c>
      <c r="K436" s="466">
        <f t="shared" si="12"/>
        <v>19.791493011597638</v>
      </c>
      <c r="L436" s="471"/>
      <c r="M436" s="466">
        <v>9.8690326418026419</v>
      </c>
      <c r="N436" s="466">
        <v>5.7220591787439616</v>
      </c>
      <c r="O436" s="466">
        <v>0</v>
      </c>
      <c r="P436" s="466">
        <v>0.15111714975845414</v>
      </c>
      <c r="Q436" s="466">
        <v>0.95606894467363501</v>
      </c>
      <c r="R436" s="466">
        <v>3.9479071326800081</v>
      </c>
      <c r="S436" s="466">
        <f t="shared" si="13"/>
        <v>20.646185047658701</v>
      </c>
    </row>
    <row r="437" spans="2:19">
      <c r="B437" s="463">
        <v>434</v>
      </c>
      <c r="C437" s="464">
        <v>27860</v>
      </c>
      <c r="D437" s="465" t="s">
        <v>2210</v>
      </c>
      <c r="E437" s="466">
        <v>6.3991892784992785</v>
      </c>
      <c r="F437" s="466">
        <v>4.1614975845410624</v>
      </c>
      <c r="G437" s="466">
        <v>0</v>
      </c>
      <c r="H437" s="466">
        <v>0.10990338164251208</v>
      </c>
      <c r="I437" s="466">
        <v>0.81953200026140927</v>
      </c>
      <c r="J437" s="466">
        <v>2.8254961981728868</v>
      </c>
      <c r="K437" s="466">
        <f t="shared" si="12"/>
        <v>14.315618443117151</v>
      </c>
      <c r="L437" s="471"/>
      <c r="M437" s="466">
        <v>6.792963504273505</v>
      </c>
      <c r="N437" s="466">
        <v>4.1614975845410624</v>
      </c>
      <c r="O437" s="466">
        <v>0</v>
      </c>
      <c r="P437" s="466">
        <v>0.10990338164251208</v>
      </c>
      <c r="Q437" s="466">
        <v>0.86996191643601284</v>
      </c>
      <c r="R437" s="466">
        <v>2.9993631568518264</v>
      </c>
      <c r="S437" s="466">
        <f t="shared" si="13"/>
        <v>14.93368954374492</v>
      </c>
    </row>
    <row r="438" spans="2:19">
      <c r="B438" s="463">
        <v>435</v>
      </c>
      <c r="C438" s="464">
        <v>27870</v>
      </c>
      <c r="D438" s="465" t="s">
        <v>2211</v>
      </c>
      <c r="E438" s="466">
        <v>12.196930750360753</v>
      </c>
      <c r="F438" s="466">
        <v>7.2826207729468599</v>
      </c>
      <c r="G438" s="466">
        <v>0</v>
      </c>
      <c r="H438" s="466">
        <v>0.19233091787439616</v>
      </c>
      <c r="I438" s="466">
        <v>1.1815855853350219</v>
      </c>
      <c r="J438" s="466">
        <v>4.8791357424630029</v>
      </c>
      <c r="K438" s="466">
        <f t="shared" si="12"/>
        <v>25.732603768980034</v>
      </c>
      <c r="L438" s="471"/>
      <c r="M438" s="466">
        <v>12.945101779331779</v>
      </c>
      <c r="N438" s="466">
        <v>7.2826207729468599</v>
      </c>
      <c r="O438" s="466">
        <v>0</v>
      </c>
      <c r="P438" s="466">
        <v>0.19233091787439616</v>
      </c>
      <c r="Q438" s="466">
        <v>1.2540651395188718</v>
      </c>
      <c r="R438" s="466">
        <v>5.1784264479398612</v>
      </c>
      <c r="S438" s="466">
        <f t="shared" si="13"/>
        <v>26.852545057611771</v>
      </c>
    </row>
    <row r="439" spans="2:19">
      <c r="B439" s="463">
        <v>436</v>
      </c>
      <c r="C439" s="464">
        <v>27871</v>
      </c>
      <c r="D439" s="465" t="s">
        <v>2212</v>
      </c>
      <c r="E439" s="466">
        <v>9.2980600144300158</v>
      </c>
      <c r="F439" s="466">
        <v>5.7220591787439616</v>
      </c>
      <c r="G439" s="466">
        <v>0</v>
      </c>
      <c r="H439" s="466">
        <v>0.15111714975845414</v>
      </c>
      <c r="I439" s="466">
        <v>0.90075560069122318</v>
      </c>
      <c r="J439" s="466">
        <v>3.7195010679739848</v>
      </c>
      <c r="K439" s="466">
        <f t="shared" si="12"/>
        <v>19.791493011597638</v>
      </c>
      <c r="L439" s="471"/>
      <c r="M439" s="466">
        <v>9.8690326418026419</v>
      </c>
      <c r="N439" s="466">
        <v>5.7220591787439616</v>
      </c>
      <c r="O439" s="466">
        <v>0</v>
      </c>
      <c r="P439" s="466">
        <v>0.15111714975845414</v>
      </c>
      <c r="Q439" s="466">
        <v>0.95606894467363501</v>
      </c>
      <c r="R439" s="466">
        <v>3.9479071326800081</v>
      </c>
      <c r="S439" s="466">
        <f t="shared" si="13"/>
        <v>20.646185047658701</v>
      </c>
    </row>
    <row r="440" spans="2:19">
      <c r="B440" s="463">
        <v>437</v>
      </c>
      <c r="C440" s="464">
        <v>27880</v>
      </c>
      <c r="D440" s="465" t="s">
        <v>2213</v>
      </c>
      <c r="E440" s="466">
        <v>9.2980600144300158</v>
      </c>
      <c r="F440" s="466">
        <v>5.7220591787439616</v>
      </c>
      <c r="G440" s="466">
        <v>0</v>
      </c>
      <c r="H440" s="466">
        <v>0.15111714975845414</v>
      </c>
      <c r="I440" s="466">
        <v>0.90075560069122318</v>
      </c>
      <c r="J440" s="466">
        <v>3.7195010679739848</v>
      </c>
      <c r="K440" s="466">
        <f t="shared" si="12"/>
        <v>19.791493011597638</v>
      </c>
      <c r="L440" s="471"/>
      <c r="M440" s="466">
        <v>9.8690326418026419</v>
      </c>
      <c r="N440" s="466">
        <v>5.7220591787439616</v>
      </c>
      <c r="O440" s="466">
        <v>0</v>
      </c>
      <c r="P440" s="466">
        <v>0.15111714975845414</v>
      </c>
      <c r="Q440" s="466">
        <v>0.95606894467363501</v>
      </c>
      <c r="R440" s="466">
        <v>3.9479071326800081</v>
      </c>
      <c r="S440" s="466">
        <f t="shared" si="13"/>
        <v>20.646185047658701</v>
      </c>
    </row>
    <row r="441" spans="2:19">
      <c r="B441" s="463">
        <v>438</v>
      </c>
      <c r="C441" s="464">
        <v>27888</v>
      </c>
      <c r="D441" s="465" t="s">
        <v>2214</v>
      </c>
      <c r="E441" s="466">
        <v>10.264350259740262</v>
      </c>
      <c r="F441" s="466">
        <v>6.2422463768115941</v>
      </c>
      <c r="G441" s="466">
        <v>0</v>
      </c>
      <c r="H441" s="466">
        <v>0.16485507246376813</v>
      </c>
      <c r="I441" s="466">
        <v>0.99436559557248949</v>
      </c>
      <c r="J441" s="466">
        <v>4.1060459594703245</v>
      </c>
      <c r="K441" s="466">
        <f t="shared" si="12"/>
        <v>21.771863264058439</v>
      </c>
      <c r="L441" s="471"/>
      <c r="M441" s="466">
        <v>10.894389020979022</v>
      </c>
      <c r="N441" s="466">
        <v>6.2422463768115941</v>
      </c>
      <c r="O441" s="466">
        <v>0</v>
      </c>
      <c r="P441" s="466">
        <v>0.16485507246376813</v>
      </c>
      <c r="Q441" s="466">
        <v>1.0554010096220474</v>
      </c>
      <c r="R441" s="466">
        <v>4.3580802377666261</v>
      </c>
      <c r="S441" s="466">
        <f t="shared" si="13"/>
        <v>22.71497171764306</v>
      </c>
    </row>
    <row r="442" spans="2:19">
      <c r="B442" s="463">
        <v>439</v>
      </c>
      <c r="C442" s="464">
        <v>27889</v>
      </c>
      <c r="D442" s="465" t="s">
        <v>2215</v>
      </c>
      <c r="E442" s="466">
        <v>9.2980600144300158</v>
      </c>
      <c r="F442" s="466">
        <v>5.7220591787439616</v>
      </c>
      <c r="G442" s="466">
        <v>0</v>
      </c>
      <c r="H442" s="466">
        <v>0.15111714975845414</v>
      </c>
      <c r="I442" s="466">
        <v>0.90075560069122318</v>
      </c>
      <c r="J442" s="466">
        <v>3.7195010679739848</v>
      </c>
      <c r="K442" s="466">
        <f t="shared" si="12"/>
        <v>19.791493011597638</v>
      </c>
      <c r="L442" s="471"/>
      <c r="M442" s="466">
        <v>9.8690326418026419</v>
      </c>
      <c r="N442" s="466">
        <v>5.7220591787439616</v>
      </c>
      <c r="O442" s="466">
        <v>0</v>
      </c>
      <c r="P442" s="466">
        <v>0.15111714975845414</v>
      </c>
      <c r="Q442" s="466">
        <v>0.95606894467363501</v>
      </c>
      <c r="R442" s="466">
        <v>3.9479071326800081</v>
      </c>
      <c r="S442" s="466">
        <f t="shared" si="13"/>
        <v>20.646185047658701</v>
      </c>
    </row>
    <row r="443" spans="2:19">
      <c r="B443" s="463">
        <v>440</v>
      </c>
      <c r="C443" s="464">
        <v>27892</v>
      </c>
      <c r="D443" s="465" t="s">
        <v>2016</v>
      </c>
      <c r="E443" s="466">
        <v>6.3991892784992785</v>
      </c>
      <c r="F443" s="466">
        <v>4.1614975845410624</v>
      </c>
      <c r="G443" s="466">
        <v>0</v>
      </c>
      <c r="H443" s="466">
        <v>0.10990338164251208</v>
      </c>
      <c r="I443" s="466">
        <v>0.61992561604742469</v>
      </c>
      <c r="J443" s="466">
        <v>2.5598663934849668</v>
      </c>
      <c r="K443" s="466">
        <f t="shared" si="12"/>
        <v>13.850382254215246</v>
      </c>
      <c r="L443" s="471"/>
      <c r="M443" s="466">
        <v>6.792963504273505</v>
      </c>
      <c r="N443" s="466">
        <v>4.1614975845410624</v>
      </c>
      <c r="O443" s="466">
        <v>0</v>
      </c>
      <c r="P443" s="466">
        <v>0.10990338164251208</v>
      </c>
      <c r="Q443" s="466">
        <v>0.65807274982839836</v>
      </c>
      <c r="R443" s="466">
        <v>2.7173878174201556</v>
      </c>
      <c r="S443" s="466">
        <f t="shared" si="13"/>
        <v>14.439825037705635</v>
      </c>
    </row>
    <row r="444" spans="2:19">
      <c r="B444" s="463">
        <v>441</v>
      </c>
      <c r="C444" s="464">
        <v>28005</v>
      </c>
      <c r="D444" s="465" t="s">
        <v>2217</v>
      </c>
      <c r="E444" s="466">
        <v>6.3991892784992785</v>
      </c>
      <c r="F444" s="466">
        <v>4.1614975845410624</v>
      </c>
      <c r="G444" s="466">
        <v>0</v>
      </c>
      <c r="H444" s="466">
        <v>0.10990338164251208</v>
      </c>
      <c r="I444" s="466">
        <v>0.61992561604742469</v>
      </c>
      <c r="J444" s="466">
        <v>2.5598663934849668</v>
      </c>
      <c r="K444" s="466">
        <f t="shared" si="12"/>
        <v>13.850382254215246</v>
      </c>
      <c r="L444" s="471"/>
      <c r="M444" s="466">
        <v>6.792963504273505</v>
      </c>
      <c r="N444" s="466">
        <v>4.1614975845410624</v>
      </c>
      <c r="O444" s="466">
        <v>0</v>
      </c>
      <c r="P444" s="466">
        <v>0.10990338164251208</v>
      </c>
      <c r="Q444" s="466">
        <v>0.65807274982839836</v>
      </c>
      <c r="R444" s="466">
        <v>2.7173878174201556</v>
      </c>
      <c r="S444" s="466">
        <f t="shared" si="13"/>
        <v>14.439825037705635</v>
      </c>
    </row>
    <row r="445" spans="2:19">
      <c r="B445" s="463">
        <v>442</v>
      </c>
      <c r="C445" s="464">
        <v>28008</v>
      </c>
      <c r="D445" s="465" t="s">
        <v>2218</v>
      </c>
      <c r="E445" s="466">
        <v>5.4328990331890346</v>
      </c>
      <c r="F445" s="466">
        <v>3.64131038647343</v>
      </c>
      <c r="G445" s="466">
        <v>0</v>
      </c>
      <c r="H445" s="466">
        <v>9.6165458937198078E-2</v>
      </c>
      <c r="I445" s="466">
        <v>0.52631562116615849</v>
      </c>
      <c r="J445" s="466">
        <v>2.1733215019886276</v>
      </c>
      <c r="K445" s="466">
        <f t="shared" si="12"/>
        <v>11.87001200175445</v>
      </c>
      <c r="L445" s="471"/>
      <c r="M445" s="466">
        <v>5.7676071250971255</v>
      </c>
      <c r="N445" s="466">
        <v>3.64131038647343</v>
      </c>
      <c r="O445" s="466">
        <v>0</v>
      </c>
      <c r="P445" s="466">
        <v>9.6165458937198078E-2</v>
      </c>
      <c r="Q445" s="466">
        <v>0.55874068487998607</v>
      </c>
      <c r="R445" s="466">
        <v>2.3072147123335376</v>
      </c>
      <c r="S445" s="466">
        <f t="shared" si="13"/>
        <v>12.371038367721278</v>
      </c>
    </row>
    <row r="446" spans="2:19">
      <c r="B446" s="463">
        <v>443</v>
      </c>
      <c r="C446" s="464">
        <v>28010</v>
      </c>
      <c r="D446" s="465" t="s">
        <v>2219</v>
      </c>
      <c r="E446" s="466">
        <v>6.3991892784992785</v>
      </c>
      <c r="F446" s="466">
        <v>4.1614975845410624</v>
      </c>
      <c r="G446" s="466">
        <v>0</v>
      </c>
      <c r="H446" s="466">
        <v>0.10990338164251208</v>
      </c>
      <c r="I446" s="466">
        <v>0.81953200026140927</v>
      </c>
      <c r="J446" s="466">
        <v>2.8254961981728868</v>
      </c>
      <c r="K446" s="466">
        <f t="shared" si="12"/>
        <v>14.315618443117151</v>
      </c>
      <c r="L446" s="471"/>
      <c r="M446" s="466">
        <v>6.792963504273505</v>
      </c>
      <c r="N446" s="466">
        <v>4.1614975845410624</v>
      </c>
      <c r="O446" s="466">
        <v>0</v>
      </c>
      <c r="P446" s="466">
        <v>0.10990338164251208</v>
      </c>
      <c r="Q446" s="466">
        <v>0.86996191643601284</v>
      </c>
      <c r="R446" s="466">
        <v>2.9993631568518264</v>
      </c>
      <c r="S446" s="466">
        <f t="shared" si="13"/>
        <v>14.93368954374492</v>
      </c>
    </row>
    <row r="447" spans="2:19" ht="25.5">
      <c r="B447" s="463">
        <v>444</v>
      </c>
      <c r="C447" s="464">
        <v>28020</v>
      </c>
      <c r="D447" s="465" t="s">
        <v>1231</v>
      </c>
      <c r="E447" s="466">
        <v>6.3991892784992785</v>
      </c>
      <c r="F447" s="466">
        <v>4.1614975845410624</v>
      </c>
      <c r="G447" s="466">
        <v>0</v>
      </c>
      <c r="H447" s="466">
        <v>0.10990338164251208</v>
      </c>
      <c r="I447" s="466">
        <v>0.61992561604742469</v>
      </c>
      <c r="J447" s="466">
        <v>2.5598663934849668</v>
      </c>
      <c r="K447" s="466">
        <f t="shared" si="12"/>
        <v>13.850382254215246</v>
      </c>
      <c r="L447" s="471"/>
      <c r="M447" s="466">
        <v>6.792963504273505</v>
      </c>
      <c r="N447" s="466">
        <v>4.1614975845410624</v>
      </c>
      <c r="O447" s="466">
        <v>0</v>
      </c>
      <c r="P447" s="466">
        <v>0.10990338164251208</v>
      </c>
      <c r="Q447" s="466">
        <v>0.65807274982839836</v>
      </c>
      <c r="R447" s="466">
        <v>2.7173878174201556</v>
      </c>
      <c r="S447" s="466">
        <f t="shared" si="13"/>
        <v>14.439825037705635</v>
      </c>
    </row>
    <row r="448" spans="2:19">
      <c r="B448" s="463">
        <v>445</v>
      </c>
      <c r="C448" s="464">
        <v>28030</v>
      </c>
      <c r="D448" s="465" t="s">
        <v>1232</v>
      </c>
      <c r="E448" s="466">
        <v>8.3317697691197701</v>
      </c>
      <c r="F448" s="466">
        <v>5.2018719806763283</v>
      </c>
      <c r="G448" s="466">
        <v>0</v>
      </c>
      <c r="H448" s="466">
        <v>0.1373792270531401</v>
      </c>
      <c r="I448" s="466">
        <v>0.80714560580995698</v>
      </c>
      <c r="J448" s="466">
        <v>3.3329561764776452</v>
      </c>
      <c r="K448" s="466">
        <f t="shared" si="12"/>
        <v>17.81112275913684</v>
      </c>
      <c r="L448" s="471"/>
      <c r="M448" s="466">
        <v>8.8436762626262624</v>
      </c>
      <c r="N448" s="466">
        <v>5.2018719806763283</v>
      </c>
      <c r="O448" s="466">
        <v>0</v>
      </c>
      <c r="P448" s="466">
        <v>0.1373792270531401</v>
      </c>
      <c r="Q448" s="466">
        <v>0.85673687972522272</v>
      </c>
      <c r="R448" s="466">
        <v>3.5377340275933906</v>
      </c>
      <c r="S448" s="466">
        <f t="shared" si="13"/>
        <v>18.577398377674342</v>
      </c>
    </row>
    <row r="449" spans="2:19">
      <c r="B449" s="463">
        <v>446</v>
      </c>
      <c r="C449" s="464">
        <v>28035</v>
      </c>
      <c r="D449" s="465" t="s">
        <v>1233</v>
      </c>
      <c r="E449" s="466">
        <v>6.3991892784992785</v>
      </c>
      <c r="F449" s="466">
        <v>4.1614975845410624</v>
      </c>
      <c r="G449" s="466">
        <v>0</v>
      </c>
      <c r="H449" s="466">
        <v>0.10990338164251208</v>
      </c>
      <c r="I449" s="466">
        <v>0.61992561604742469</v>
      </c>
      <c r="J449" s="466">
        <v>2.5598663934849668</v>
      </c>
      <c r="K449" s="466">
        <f t="shared" si="12"/>
        <v>13.850382254215246</v>
      </c>
      <c r="L449" s="471"/>
      <c r="M449" s="466">
        <v>6.792963504273505</v>
      </c>
      <c r="N449" s="466">
        <v>4.1614975845410624</v>
      </c>
      <c r="O449" s="466">
        <v>0</v>
      </c>
      <c r="P449" s="466">
        <v>0.10990338164251208</v>
      </c>
      <c r="Q449" s="466">
        <v>0.65807274982839836</v>
      </c>
      <c r="R449" s="466">
        <v>2.7173878174201556</v>
      </c>
      <c r="S449" s="466">
        <f t="shared" si="13"/>
        <v>14.439825037705635</v>
      </c>
    </row>
    <row r="450" spans="2:19">
      <c r="B450" s="463">
        <v>447</v>
      </c>
      <c r="C450" s="464">
        <v>28043</v>
      </c>
      <c r="D450" s="465" t="s">
        <v>1234</v>
      </c>
      <c r="E450" s="466">
        <v>6.3991892784992785</v>
      </c>
      <c r="F450" s="466">
        <v>4.1614975845410624</v>
      </c>
      <c r="G450" s="466">
        <v>0</v>
      </c>
      <c r="H450" s="466">
        <v>0.10990338164251208</v>
      </c>
      <c r="I450" s="466">
        <v>0.81953200026140927</v>
      </c>
      <c r="J450" s="466">
        <v>2.8254961981728868</v>
      </c>
      <c r="K450" s="466">
        <f t="shared" si="12"/>
        <v>14.315618443117151</v>
      </c>
      <c r="L450" s="471"/>
      <c r="M450" s="466">
        <v>6.792963504273505</v>
      </c>
      <c r="N450" s="466">
        <v>4.1614975845410624</v>
      </c>
      <c r="O450" s="466">
        <v>0</v>
      </c>
      <c r="P450" s="466">
        <v>0.10990338164251208</v>
      </c>
      <c r="Q450" s="466">
        <v>0.86996191643601284</v>
      </c>
      <c r="R450" s="466">
        <v>2.9993631568518264</v>
      </c>
      <c r="S450" s="466">
        <f t="shared" si="13"/>
        <v>14.93368954374492</v>
      </c>
    </row>
    <row r="451" spans="2:19">
      <c r="B451" s="463">
        <v>448</v>
      </c>
      <c r="C451" s="464">
        <v>28046</v>
      </c>
      <c r="D451" s="465" t="s">
        <v>1235</v>
      </c>
      <c r="E451" s="466">
        <v>12.196930750360753</v>
      </c>
      <c r="F451" s="466">
        <v>7.2826207729468599</v>
      </c>
      <c r="G451" s="466">
        <v>0</v>
      </c>
      <c r="H451" s="466">
        <v>0.19233091787439616</v>
      </c>
      <c r="I451" s="466">
        <v>1.2499549835149679</v>
      </c>
      <c r="J451" s="466">
        <v>3.3884597510331731</v>
      </c>
      <c r="K451" s="466">
        <f t="shared" si="12"/>
        <v>24.310297175730152</v>
      </c>
      <c r="L451" s="471"/>
      <c r="M451" s="466">
        <v>12.945101779331779</v>
      </c>
      <c r="N451" s="466">
        <v>7.2826207729468599</v>
      </c>
      <c r="O451" s="466">
        <v>0</v>
      </c>
      <c r="P451" s="466">
        <v>0.19233091787439616</v>
      </c>
      <c r="Q451" s="466">
        <v>1.3266283799066132</v>
      </c>
      <c r="R451" s="466">
        <v>3.5963110105381442</v>
      </c>
      <c r="S451" s="466">
        <f t="shared" si="13"/>
        <v>25.342992860597793</v>
      </c>
    </row>
    <row r="452" spans="2:19">
      <c r="B452" s="463">
        <v>449</v>
      </c>
      <c r="C452" s="464">
        <v>28060</v>
      </c>
      <c r="D452" s="465" t="s">
        <v>1236</v>
      </c>
      <c r="E452" s="466">
        <v>5.4328990331890346</v>
      </c>
      <c r="F452" s="466">
        <v>3.64131038647343</v>
      </c>
      <c r="G452" s="466">
        <v>0</v>
      </c>
      <c r="H452" s="466">
        <v>9.6165458937198078E-2</v>
      </c>
      <c r="I452" s="466">
        <v>0.52631562116615849</v>
      </c>
      <c r="J452" s="466">
        <v>2.1733215019886276</v>
      </c>
      <c r="K452" s="466">
        <f t="shared" ref="K452:K515" si="14">SUM(E452:J452)</f>
        <v>11.87001200175445</v>
      </c>
      <c r="L452" s="471"/>
      <c r="M452" s="466">
        <v>5.7676071250971255</v>
      </c>
      <c r="N452" s="466">
        <v>3.64131038647343</v>
      </c>
      <c r="O452" s="466">
        <v>0</v>
      </c>
      <c r="P452" s="466">
        <v>9.6165458937198078E-2</v>
      </c>
      <c r="Q452" s="466">
        <v>0.55874068487998607</v>
      </c>
      <c r="R452" s="466">
        <v>2.3072147123335376</v>
      </c>
      <c r="S452" s="466">
        <f t="shared" ref="S452:S515" si="15">SUM(M452:R452)</f>
        <v>12.371038367721278</v>
      </c>
    </row>
    <row r="453" spans="2:19">
      <c r="B453" s="463">
        <v>450</v>
      </c>
      <c r="C453" s="464">
        <v>28070</v>
      </c>
      <c r="D453" s="465" t="s">
        <v>1237</v>
      </c>
      <c r="E453" s="466">
        <v>6.3991892784992785</v>
      </c>
      <c r="F453" s="466">
        <v>4.1614975845410624</v>
      </c>
      <c r="G453" s="466">
        <v>0</v>
      </c>
      <c r="H453" s="466">
        <v>0.10990338164251208</v>
      </c>
      <c r="I453" s="466">
        <v>0.61992561604742469</v>
      </c>
      <c r="J453" s="466">
        <v>2.5598663934849668</v>
      </c>
      <c r="K453" s="466">
        <f t="shared" si="14"/>
        <v>13.850382254215246</v>
      </c>
      <c r="L453" s="471"/>
      <c r="M453" s="466">
        <v>6.792963504273505</v>
      </c>
      <c r="N453" s="466">
        <v>4.1614975845410624</v>
      </c>
      <c r="O453" s="466">
        <v>0</v>
      </c>
      <c r="P453" s="466">
        <v>0.10990338164251208</v>
      </c>
      <c r="Q453" s="466">
        <v>0.65807274982839836</v>
      </c>
      <c r="R453" s="466">
        <v>2.7173878174201556</v>
      </c>
      <c r="S453" s="466">
        <f t="shared" si="15"/>
        <v>14.439825037705635</v>
      </c>
    </row>
    <row r="454" spans="2:19">
      <c r="B454" s="463">
        <v>451</v>
      </c>
      <c r="C454" s="464">
        <v>28086</v>
      </c>
      <c r="D454" s="465" t="s">
        <v>1238</v>
      </c>
      <c r="E454" s="466">
        <v>6.3991892784992785</v>
      </c>
      <c r="F454" s="466">
        <v>4.1614975845410624</v>
      </c>
      <c r="G454" s="466">
        <v>0</v>
      </c>
      <c r="H454" s="466">
        <v>0.10990338164251208</v>
      </c>
      <c r="I454" s="466">
        <v>0.61992561604742469</v>
      </c>
      <c r="J454" s="466">
        <v>2.5598663934849668</v>
      </c>
      <c r="K454" s="466">
        <f t="shared" si="14"/>
        <v>13.850382254215246</v>
      </c>
      <c r="L454" s="471"/>
      <c r="M454" s="466">
        <v>6.792963504273505</v>
      </c>
      <c r="N454" s="466">
        <v>4.1614975845410624</v>
      </c>
      <c r="O454" s="466">
        <v>0</v>
      </c>
      <c r="P454" s="466">
        <v>0.10990338164251208</v>
      </c>
      <c r="Q454" s="466">
        <v>0.65807274982839836</v>
      </c>
      <c r="R454" s="466">
        <v>2.7173878174201556</v>
      </c>
      <c r="S454" s="466">
        <f t="shared" si="15"/>
        <v>14.439825037705635</v>
      </c>
    </row>
    <row r="455" spans="2:19" ht="25.5">
      <c r="B455" s="463">
        <v>452</v>
      </c>
      <c r="C455" s="464">
        <v>28100</v>
      </c>
      <c r="D455" s="465" t="s">
        <v>1239</v>
      </c>
      <c r="E455" s="466">
        <v>7.8486246464646472</v>
      </c>
      <c r="F455" s="466">
        <v>4.9417783816425116</v>
      </c>
      <c r="G455" s="466">
        <v>0</v>
      </c>
      <c r="H455" s="466">
        <v>0.1305102657004831</v>
      </c>
      <c r="I455" s="466">
        <v>0.76034060836932404</v>
      </c>
      <c r="J455" s="466">
        <v>3.1396837307294754</v>
      </c>
      <c r="K455" s="466">
        <f t="shared" si="14"/>
        <v>16.820937632906443</v>
      </c>
      <c r="L455" s="471"/>
      <c r="M455" s="466">
        <v>8.3309980730380726</v>
      </c>
      <c r="N455" s="466">
        <v>4.9417783816425116</v>
      </c>
      <c r="O455" s="466">
        <v>0</v>
      </c>
      <c r="P455" s="466">
        <v>0.1305102657004831</v>
      </c>
      <c r="Q455" s="466">
        <v>0.80707084725101663</v>
      </c>
      <c r="R455" s="466">
        <v>3.3326474750500825</v>
      </c>
      <c r="S455" s="466">
        <f t="shared" si="15"/>
        <v>17.543005042682168</v>
      </c>
    </row>
    <row r="456" spans="2:19" ht="25.5">
      <c r="B456" s="463">
        <v>453</v>
      </c>
      <c r="C456" s="464">
        <v>28110</v>
      </c>
      <c r="D456" s="465" t="s">
        <v>1240</v>
      </c>
      <c r="E456" s="466">
        <v>8.3317697691197701</v>
      </c>
      <c r="F456" s="466">
        <v>5.2018719806763283</v>
      </c>
      <c r="G456" s="466">
        <v>0</v>
      </c>
      <c r="H456" s="466">
        <v>0.1373792270531401</v>
      </c>
      <c r="I456" s="466">
        <v>1.0670339081149334</v>
      </c>
      <c r="J456" s="466">
        <v>3.6788072335657755</v>
      </c>
      <c r="K456" s="466">
        <f t="shared" si="14"/>
        <v>18.416862118529949</v>
      </c>
      <c r="L456" s="471"/>
      <c r="M456" s="466">
        <v>8.8436762626262624</v>
      </c>
      <c r="N456" s="466">
        <v>5.2018719806763283</v>
      </c>
      <c r="O456" s="466">
        <v>0</v>
      </c>
      <c r="P456" s="466">
        <v>0.1373792270531401</v>
      </c>
      <c r="Q456" s="466">
        <v>1.1325927991419176</v>
      </c>
      <c r="R456" s="466">
        <v>3.9048342798483962</v>
      </c>
      <c r="S456" s="466">
        <f t="shared" si="15"/>
        <v>19.220354549346045</v>
      </c>
    </row>
    <row r="457" spans="2:19" ht="25.5">
      <c r="B457" s="463">
        <v>454</v>
      </c>
      <c r="C457" s="464">
        <v>28114</v>
      </c>
      <c r="D457" s="465" t="s">
        <v>3096</v>
      </c>
      <c r="E457" s="466">
        <v>11.230640505050507</v>
      </c>
      <c r="F457" s="466">
        <v>6.7624335748792266</v>
      </c>
      <c r="G457" s="466">
        <v>0</v>
      </c>
      <c r="H457" s="466">
        <v>0.17859299516908214</v>
      </c>
      <c r="I457" s="466">
        <v>1.0879755904537556</v>
      </c>
      <c r="J457" s="466">
        <v>4.4925908509666632</v>
      </c>
      <c r="K457" s="466">
        <f t="shared" si="14"/>
        <v>23.752233516519237</v>
      </c>
      <c r="L457" s="471"/>
      <c r="M457" s="466">
        <v>11.919745400155399</v>
      </c>
      <c r="N457" s="466">
        <v>6.7624335748792266</v>
      </c>
      <c r="O457" s="466">
        <v>0</v>
      </c>
      <c r="P457" s="466">
        <v>0.17859299516908214</v>
      </c>
      <c r="Q457" s="466">
        <v>1.1547330745704594</v>
      </c>
      <c r="R457" s="466">
        <v>4.7682533428532432</v>
      </c>
      <c r="S457" s="466">
        <f t="shared" si="15"/>
        <v>24.783758387627408</v>
      </c>
    </row>
    <row r="458" spans="2:19" ht="25.5">
      <c r="B458" s="463">
        <v>455</v>
      </c>
      <c r="C458" s="464">
        <v>28120</v>
      </c>
      <c r="D458" s="465" t="s">
        <v>3097</v>
      </c>
      <c r="E458" s="466">
        <v>7.8486246464646472</v>
      </c>
      <c r="F458" s="466">
        <v>4.9417783816425116</v>
      </c>
      <c r="G458" s="466">
        <v>0</v>
      </c>
      <c r="H458" s="466">
        <v>0.1305102657004831</v>
      </c>
      <c r="I458" s="466">
        <v>0.76034060836932404</v>
      </c>
      <c r="J458" s="466">
        <v>3.1396837307294754</v>
      </c>
      <c r="K458" s="466">
        <f t="shared" si="14"/>
        <v>16.820937632906443</v>
      </c>
      <c r="L458" s="471"/>
      <c r="M458" s="466">
        <v>8.3309980730380726</v>
      </c>
      <c r="N458" s="466">
        <v>4.9417783816425116</v>
      </c>
      <c r="O458" s="466">
        <v>0</v>
      </c>
      <c r="P458" s="466">
        <v>0.1305102657004831</v>
      </c>
      <c r="Q458" s="466">
        <v>0.80707084725101663</v>
      </c>
      <c r="R458" s="466">
        <v>3.3326474750500825</v>
      </c>
      <c r="S458" s="466">
        <f t="shared" si="15"/>
        <v>17.543005042682168</v>
      </c>
    </row>
    <row r="459" spans="2:19">
      <c r="B459" s="463">
        <v>456</v>
      </c>
      <c r="C459" s="464">
        <v>28130</v>
      </c>
      <c r="D459" s="465" t="s">
        <v>3098</v>
      </c>
      <c r="E459" s="466">
        <v>6.3991892784992785</v>
      </c>
      <c r="F459" s="466">
        <v>4.1614975845410624</v>
      </c>
      <c r="G459" s="466">
        <v>0</v>
      </c>
      <c r="H459" s="466">
        <v>0.10990338164251208</v>
      </c>
      <c r="I459" s="466">
        <v>0.65579601072008598</v>
      </c>
      <c r="J459" s="466">
        <v>1.7777747331062348</v>
      </c>
      <c r="K459" s="466">
        <f t="shared" si="14"/>
        <v>13.104160988509175</v>
      </c>
      <c r="L459" s="471"/>
      <c r="M459" s="466">
        <v>6.792963504273505</v>
      </c>
      <c r="N459" s="466">
        <v>4.1614975845410624</v>
      </c>
      <c r="O459" s="466">
        <v>0</v>
      </c>
      <c r="P459" s="466">
        <v>0.10990338164251208</v>
      </c>
      <c r="Q459" s="466">
        <v>0.69615042987358355</v>
      </c>
      <c r="R459" s="466">
        <v>1.8871701328456938</v>
      </c>
      <c r="S459" s="466">
        <f t="shared" si="15"/>
        <v>13.647685033176359</v>
      </c>
    </row>
    <row r="460" spans="2:19">
      <c r="B460" s="463">
        <v>457</v>
      </c>
      <c r="C460" s="464">
        <v>28140</v>
      </c>
      <c r="D460" s="465" t="s">
        <v>3099</v>
      </c>
      <c r="E460" s="466">
        <v>8.3317697691197701</v>
      </c>
      <c r="F460" s="466">
        <v>5.2018719806763283</v>
      </c>
      <c r="G460" s="466">
        <v>0</v>
      </c>
      <c r="H460" s="466">
        <v>0.1373792270531401</v>
      </c>
      <c r="I460" s="466">
        <v>0.80714560580995698</v>
      </c>
      <c r="J460" s="466">
        <v>3.3329561764776452</v>
      </c>
      <c r="K460" s="466">
        <f t="shared" si="14"/>
        <v>17.81112275913684</v>
      </c>
      <c r="L460" s="471"/>
      <c r="M460" s="466">
        <v>8.8436762626262624</v>
      </c>
      <c r="N460" s="466">
        <v>5.2018719806763283</v>
      </c>
      <c r="O460" s="466">
        <v>0</v>
      </c>
      <c r="P460" s="466">
        <v>0.1373792270531401</v>
      </c>
      <c r="Q460" s="466">
        <v>0.85673687972522272</v>
      </c>
      <c r="R460" s="466">
        <v>3.5377340275933906</v>
      </c>
      <c r="S460" s="466">
        <f t="shared" si="15"/>
        <v>18.577398377674342</v>
      </c>
    </row>
    <row r="461" spans="2:19">
      <c r="B461" s="463">
        <v>458</v>
      </c>
      <c r="C461" s="464">
        <v>28150</v>
      </c>
      <c r="D461" s="465" t="s">
        <v>3100</v>
      </c>
      <c r="E461" s="466">
        <v>5.4328990331890346</v>
      </c>
      <c r="F461" s="466">
        <v>3.64131038647343</v>
      </c>
      <c r="G461" s="466">
        <v>0</v>
      </c>
      <c r="H461" s="466">
        <v>9.6165458937198078E-2</v>
      </c>
      <c r="I461" s="466">
        <v>0.69578104633464744</v>
      </c>
      <c r="J461" s="466">
        <v>2.3988406804764431</v>
      </c>
      <c r="K461" s="466">
        <f t="shared" si="14"/>
        <v>12.264996605410754</v>
      </c>
      <c r="L461" s="471"/>
      <c r="M461" s="466">
        <v>5.7676071250971255</v>
      </c>
      <c r="N461" s="466">
        <v>3.64131038647343</v>
      </c>
      <c r="O461" s="466">
        <v>0</v>
      </c>
      <c r="P461" s="466">
        <v>9.6165458937198078E-2</v>
      </c>
      <c r="Q461" s="466">
        <v>0.73864647508306025</v>
      </c>
      <c r="R461" s="466">
        <v>2.5466275953535411</v>
      </c>
      <c r="S461" s="466">
        <f t="shared" si="15"/>
        <v>12.790357040944356</v>
      </c>
    </row>
    <row r="462" spans="2:19">
      <c r="B462" s="463">
        <v>459</v>
      </c>
      <c r="C462" s="464">
        <v>28160</v>
      </c>
      <c r="D462" s="465" t="s">
        <v>3101</v>
      </c>
      <c r="E462" s="466">
        <v>6.3991892784992785</v>
      </c>
      <c r="F462" s="466">
        <v>4.1614975845410624</v>
      </c>
      <c r="G462" s="466">
        <v>0</v>
      </c>
      <c r="H462" s="466">
        <v>0.10990338164251208</v>
      </c>
      <c r="I462" s="466">
        <v>0.61992561604742469</v>
      </c>
      <c r="J462" s="466">
        <v>2.5598663934849668</v>
      </c>
      <c r="K462" s="466">
        <f t="shared" si="14"/>
        <v>13.850382254215246</v>
      </c>
      <c r="L462" s="471"/>
      <c r="M462" s="466">
        <v>6.792963504273505</v>
      </c>
      <c r="N462" s="466">
        <v>4.1614975845410624</v>
      </c>
      <c r="O462" s="466">
        <v>0</v>
      </c>
      <c r="P462" s="466">
        <v>0.10990338164251208</v>
      </c>
      <c r="Q462" s="466">
        <v>0.65807274982839836</v>
      </c>
      <c r="R462" s="466">
        <v>2.7173878174201556</v>
      </c>
      <c r="S462" s="466">
        <f t="shared" si="15"/>
        <v>14.439825037705635</v>
      </c>
    </row>
    <row r="463" spans="2:19">
      <c r="B463" s="463">
        <v>460</v>
      </c>
      <c r="C463" s="464">
        <v>28171</v>
      </c>
      <c r="D463" s="465" t="s">
        <v>3102</v>
      </c>
      <c r="E463" s="466">
        <v>12.196930750360753</v>
      </c>
      <c r="F463" s="466">
        <v>7.2826207729468599</v>
      </c>
      <c r="G463" s="466">
        <v>0</v>
      </c>
      <c r="H463" s="466">
        <v>0.19233091787439616</v>
      </c>
      <c r="I463" s="466">
        <v>1.2499549835149679</v>
      </c>
      <c r="J463" s="466">
        <v>3.3884597510331731</v>
      </c>
      <c r="K463" s="466">
        <f t="shared" si="14"/>
        <v>24.310297175730152</v>
      </c>
      <c r="L463" s="471"/>
      <c r="M463" s="466">
        <v>12.945101779331779</v>
      </c>
      <c r="N463" s="466">
        <v>7.2826207729468599</v>
      </c>
      <c r="O463" s="466">
        <v>0</v>
      </c>
      <c r="P463" s="466">
        <v>0.19233091787439616</v>
      </c>
      <c r="Q463" s="466">
        <v>1.3266283799066132</v>
      </c>
      <c r="R463" s="466">
        <v>3.5963110105381442</v>
      </c>
      <c r="S463" s="466">
        <f t="shared" si="15"/>
        <v>25.342992860597793</v>
      </c>
    </row>
    <row r="464" spans="2:19">
      <c r="B464" s="463">
        <v>461</v>
      </c>
      <c r="C464" s="464">
        <v>28190</v>
      </c>
      <c r="D464" s="465" t="s">
        <v>3103</v>
      </c>
      <c r="E464" s="466">
        <v>4.9497539105339108</v>
      </c>
      <c r="F464" s="466">
        <v>3.3812167874396133</v>
      </c>
      <c r="G464" s="466">
        <v>0</v>
      </c>
      <c r="H464" s="466">
        <v>8.9296497584541071E-2</v>
      </c>
      <c r="I464" s="466">
        <v>0.63390556937126652</v>
      </c>
      <c r="J464" s="466">
        <v>2.185512921628221</v>
      </c>
      <c r="K464" s="466">
        <f t="shared" si="14"/>
        <v>11.239685686557554</v>
      </c>
      <c r="L464" s="471"/>
      <c r="M464" s="466">
        <v>5.2549289355089357</v>
      </c>
      <c r="N464" s="466">
        <v>3.3812167874396133</v>
      </c>
      <c r="O464" s="466">
        <v>0</v>
      </c>
      <c r="P464" s="466">
        <v>8.9296497584541071E-2</v>
      </c>
      <c r="Q464" s="466">
        <v>0.67298875440658401</v>
      </c>
      <c r="R464" s="466">
        <v>2.3202598146043987</v>
      </c>
      <c r="S464" s="466">
        <f t="shared" si="15"/>
        <v>11.718690789544072</v>
      </c>
    </row>
    <row r="465" spans="2:19">
      <c r="B465" s="463">
        <v>462</v>
      </c>
      <c r="C465" s="464">
        <v>28200</v>
      </c>
      <c r="D465" s="465" t="s">
        <v>3104</v>
      </c>
      <c r="E465" s="466">
        <v>6.3991892784992785</v>
      </c>
      <c r="F465" s="466">
        <v>4.1614975845410624</v>
      </c>
      <c r="G465" s="466">
        <v>0</v>
      </c>
      <c r="H465" s="466">
        <v>0.10990338164251208</v>
      </c>
      <c r="I465" s="466">
        <v>0.61992561604742469</v>
      </c>
      <c r="J465" s="466">
        <v>2.5598663934849668</v>
      </c>
      <c r="K465" s="466">
        <f t="shared" si="14"/>
        <v>13.850382254215246</v>
      </c>
      <c r="L465" s="471"/>
      <c r="M465" s="466">
        <v>6.792963504273505</v>
      </c>
      <c r="N465" s="466">
        <v>4.1614975845410624</v>
      </c>
      <c r="O465" s="466">
        <v>0</v>
      </c>
      <c r="P465" s="466">
        <v>0.10990338164251208</v>
      </c>
      <c r="Q465" s="466">
        <v>0.65807274982839836</v>
      </c>
      <c r="R465" s="466">
        <v>2.7173878174201556</v>
      </c>
      <c r="S465" s="466">
        <f t="shared" si="15"/>
        <v>14.439825037705635</v>
      </c>
    </row>
    <row r="466" spans="2:19">
      <c r="B466" s="463">
        <v>463</v>
      </c>
      <c r="C466" s="464">
        <v>28220</v>
      </c>
      <c r="D466" s="465" t="s">
        <v>3105</v>
      </c>
      <c r="E466" s="466">
        <v>7.8486246464646472</v>
      </c>
      <c r="F466" s="466">
        <v>4.9417783816425116</v>
      </c>
      <c r="G466" s="466">
        <v>0</v>
      </c>
      <c r="H466" s="466">
        <v>0.1305102657004831</v>
      </c>
      <c r="I466" s="466">
        <v>1.0051584311515522</v>
      </c>
      <c r="J466" s="466">
        <v>3.465479474717553</v>
      </c>
      <c r="K466" s="466">
        <f t="shared" si="14"/>
        <v>17.391551199676748</v>
      </c>
      <c r="L466" s="471"/>
      <c r="M466" s="466">
        <v>8.3309980730380726</v>
      </c>
      <c r="N466" s="466">
        <v>4.9417783816425116</v>
      </c>
      <c r="O466" s="466">
        <v>0</v>
      </c>
      <c r="P466" s="466">
        <v>0.1305102657004831</v>
      </c>
      <c r="Q466" s="466">
        <v>1.0669350784654414</v>
      </c>
      <c r="R466" s="466">
        <v>3.6784664990992542</v>
      </c>
      <c r="S466" s="466">
        <f t="shared" si="15"/>
        <v>18.148688297945764</v>
      </c>
    </row>
    <row r="467" spans="2:19">
      <c r="B467" s="463">
        <v>464</v>
      </c>
      <c r="C467" s="464">
        <v>28230</v>
      </c>
      <c r="D467" s="465" t="s">
        <v>3106</v>
      </c>
      <c r="E467" s="466">
        <v>6.3991892784992785</v>
      </c>
      <c r="F467" s="466">
        <v>4.1614975845410624</v>
      </c>
      <c r="G467" s="466">
        <v>0</v>
      </c>
      <c r="H467" s="466">
        <v>0.10990338164251208</v>
      </c>
      <c r="I467" s="466">
        <v>0.81953200026140927</v>
      </c>
      <c r="J467" s="466">
        <v>2.8254961981728868</v>
      </c>
      <c r="K467" s="466">
        <f t="shared" si="14"/>
        <v>14.315618443117151</v>
      </c>
      <c r="L467" s="471"/>
      <c r="M467" s="466">
        <v>6.792963504273505</v>
      </c>
      <c r="N467" s="466">
        <v>4.1614975845410624</v>
      </c>
      <c r="O467" s="466">
        <v>0</v>
      </c>
      <c r="P467" s="466">
        <v>0.10990338164251208</v>
      </c>
      <c r="Q467" s="466">
        <v>0.86996191643601284</v>
      </c>
      <c r="R467" s="466">
        <v>2.9993631568518264</v>
      </c>
      <c r="S467" s="466">
        <f t="shared" si="15"/>
        <v>14.93368954374492</v>
      </c>
    </row>
    <row r="468" spans="2:19" ht="25.5">
      <c r="B468" s="463">
        <v>465</v>
      </c>
      <c r="C468" s="464">
        <v>28238</v>
      </c>
      <c r="D468" s="465" t="s">
        <v>3107</v>
      </c>
      <c r="E468" s="466">
        <v>12.196930750360753</v>
      </c>
      <c r="F468" s="466">
        <v>7.2826207729468599</v>
      </c>
      <c r="G468" s="466">
        <v>0</v>
      </c>
      <c r="H468" s="466">
        <v>0.19233091787439616</v>
      </c>
      <c r="I468" s="466">
        <v>1.1815855853350219</v>
      </c>
      <c r="J468" s="466">
        <v>4.8791357424630029</v>
      </c>
      <c r="K468" s="466">
        <f t="shared" si="14"/>
        <v>25.732603768980034</v>
      </c>
      <c r="L468" s="471"/>
      <c r="M468" s="466">
        <v>12.945101779331779</v>
      </c>
      <c r="N468" s="466">
        <v>7.2826207729468599</v>
      </c>
      <c r="O468" s="466">
        <v>0</v>
      </c>
      <c r="P468" s="466">
        <v>0.19233091787439616</v>
      </c>
      <c r="Q468" s="466">
        <v>1.2540651395188718</v>
      </c>
      <c r="R468" s="466">
        <v>5.1784264479398612</v>
      </c>
      <c r="S468" s="466">
        <f t="shared" si="15"/>
        <v>26.852545057611771</v>
      </c>
    </row>
    <row r="469" spans="2:19">
      <c r="B469" s="463">
        <v>466</v>
      </c>
      <c r="C469" s="464">
        <v>28240</v>
      </c>
      <c r="D469" s="465" t="s">
        <v>3108</v>
      </c>
      <c r="E469" s="466">
        <v>6.3991892784992785</v>
      </c>
      <c r="F469" s="466">
        <v>4.1614975845410624</v>
      </c>
      <c r="G469" s="466">
        <v>0</v>
      </c>
      <c r="H469" s="466">
        <v>0.10990338164251208</v>
      </c>
      <c r="I469" s="466">
        <v>0.61992561604742469</v>
      </c>
      <c r="J469" s="466">
        <v>2.5598663934849668</v>
      </c>
      <c r="K469" s="466">
        <f t="shared" si="14"/>
        <v>13.850382254215246</v>
      </c>
      <c r="L469" s="471"/>
      <c r="M469" s="466">
        <v>6.792963504273505</v>
      </c>
      <c r="N469" s="466">
        <v>4.1614975845410624</v>
      </c>
      <c r="O469" s="466">
        <v>0</v>
      </c>
      <c r="P469" s="466">
        <v>0.10990338164251208</v>
      </c>
      <c r="Q469" s="466">
        <v>0.65807274982839836</v>
      </c>
      <c r="R469" s="466">
        <v>2.7173878174201556</v>
      </c>
      <c r="S469" s="466">
        <f t="shared" si="15"/>
        <v>14.439825037705635</v>
      </c>
    </row>
    <row r="470" spans="2:19">
      <c r="B470" s="463">
        <v>467</v>
      </c>
      <c r="C470" s="464">
        <v>28260</v>
      </c>
      <c r="D470" s="465" t="s">
        <v>3109</v>
      </c>
      <c r="E470" s="466">
        <v>6.3991892784992785</v>
      </c>
      <c r="F470" s="466">
        <v>4.1614975845410624</v>
      </c>
      <c r="G470" s="466">
        <v>0</v>
      </c>
      <c r="H470" s="466">
        <v>0.10990338164251208</v>
      </c>
      <c r="I470" s="466">
        <v>0.61992561604742469</v>
      </c>
      <c r="J470" s="466">
        <v>2.5598663934849668</v>
      </c>
      <c r="K470" s="466">
        <f t="shared" si="14"/>
        <v>13.850382254215246</v>
      </c>
      <c r="L470" s="471"/>
      <c r="M470" s="466">
        <v>6.792963504273505</v>
      </c>
      <c r="N470" s="466">
        <v>4.1614975845410624</v>
      </c>
      <c r="O470" s="466">
        <v>0</v>
      </c>
      <c r="P470" s="466">
        <v>0.10990338164251208</v>
      </c>
      <c r="Q470" s="466">
        <v>0.65807274982839836</v>
      </c>
      <c r="R470" s="466">
        <v>2.7173878174201556</v>
      </c>
      <c r="S470" s="466">
        <f t="shared" si="15"/>
        <v>14.439825037705635</v>
      </c>
    </row>
    <row r="471" spans="2:19" ht="25.5">
      <c r="B471" s="463">
        <v>468</v>
      </c>
      <c r="C471" s="464">
        <v>28280</v>
      </c>
      <c r="D471" s="465" t="s">
        <v>3110</v>
      </c>
      <c r="E471" s="466">
        <v>6.3991892784992785</v>
      </c>
      <c r="F471" s="466">
        <v>4.1614975845410624</v>
      </c>
      <c r="G471" s="466">
        <v>0</v>
      </c>
      <c r="H471" s="466">
        <v>0.10990338164251208</v>
      </c>
      <c r="I471" s="466">
        <v>0.61992561604742469</v>
      </c>
      <c r="J471" s="466">
        <v>2.5598663934849668</v>
      </c>
      <c r="K471" s="466">
        <f t="shared" si="14"/>
        <v>13.850382254215246</v>
      </c>
      <c r="L471" s="471"/>
      <c r="M471" s="466">
        <v>6.792963504273505</v>
      </c>
      <c r="N471" s="466">
        <v>4.1614975845410624</v>
      </c>
      <c r="O471" s="466">
        <v>0</v>
      </c>
      <c r="P471" s="466">
        <v>0.10990338164251208</v>
      </c>
      <c r="Q471" s="466">
        <v>0.65807274982839836</v>
      </c>
      <c r="R471" s="466">
        <v>2.7173878174201556</v>
      </c>
      <c r="S471" s="466">
        <f t="shared" si="15"/>
        <v>14.439825037705635</v>
      </c>
    </row>
    <row r="472" spans="2:19" ht="25.5">
      <c r="B472" s="463">
        <v>469</v>
      </c>
      <c r="C472" s="464">
        <v>28285</v>
      </c>
      <c r="D472" s="465" t="s">
        <v>3111</v>
      </c>
      <c r="E472" s="466">
        <v>5.4328990331890346</v>
      </c>
      <c r="F472" s="466">
        <v>3.64131038647343</v>
      </c>
      <c r="G472" s="466">
        <v>0</v>
      </c>
      <c r="H472" s="466">
        <v>9.6165458937198078E-2</v>
      </c>
      <c r="I472" s="466">
        <v>0.69578104633464744</v>
      </c>
      <c r="J472" s="466">
        <v>2.3988406804764431</v>
      </c>
      <c r="K472" s="466">
        <f t="shared" si="14"/>
        <v>12.264996605410754</v>
      </c>
      <c r="L472" s="471"/>
      <c r="M472" s="466">
        <v>5.7676071250971255</v>
      </c>
      <c r="N472" s="466">
        <v>3.64131038647343</v>
      </c>
      <c r="O472" s="466">
        <v>0</v>
      </c>
      <c r="P472" s="466">
        <v>9.6165458937198078E-2</v>
      </c>
      <c r="Q472" s="466">
        <v>0.73864647508306025</v>
      </c>
      <c r="R472" s="466">
        <v>2.5466275953535411</v>
      </c>
      <c r="S472" s="466">
        <f t="shared" si="15"/>
        <v>12.790357040944356</v>
      </c>
    </row>
    <row r="473" spans="2:19">
      <c r="B473" s="463">
        <v>470</v>
      </c>
      <c r="C473" s="464">
        <v>28288</v>
      </c>
      <c r="D473" s="465" t="s">
        <v>3112</v>
      </c>
      <c r="E473" s="466">
        <v>8.3317697691197701</v>
      </c>
      <c r="F473" s="466">
        <v>5.2018719806763283</v>
      </c>
      <c r="G473" s="466">
        <v>0</v>
      </c>
      <c r="H473" s="466">
        <v>0.1373792270531401</v>
      </c>
      <c r="I473" s="466">
        <v>1.0670339081149334</v>
      </c>
      <c r="J473" s="466">
        <v>3.6788072335657755</v>
      </c>
      <c r="K473" s="466">
        <f t="shared" si="14"/>
        <v>18.416862118529949</v>
      </c>
      <c r="L473" s="471"/>
      <c r="M473" s="466">
        <v>8.8436762626262624</v>
      </c>
      <c r="N473" s="466">
        <v>5.2018719806763283</v>
      </c>
      <c r="O473" s="466">
        <v>0</v>
      </c>
      <c r="P473" s="466">
        <v>0.1373792270531401</v>
      </c>
      <c r="Q473" s="466">
        <v>1.1325927991419176</v>
      </c>
      <c r="R473" s="466">
        <v>3.9048342798483962</v>
      </c>
      <c r="S473" s="466">
        <f t="shared" si="15"/>
        <v>19.220354549346045</v>
      </c>
    </row>
    <row r="474" spans="2:19" ht="25.5">
      <c r="B474" s="463">
        <v>471</v>
      </c>
      <c r="C474" s="464">
        <v>28289</v>
      </c>
      <c r="D474" s="465" t="s">
        <v>3113</v>
      </c>
      <c r="E474" s="466">
        <v>9.2980600144300158</v>
      </c>
      <c r="F474" s="466">
        <v>5.7220591787439616</v>
      </c>
      <c r="G474" s="466">
        <v>0</v>
      </c>
      <c r="H474" s="466">
        <v>0.15111714975845414</v>
      </c>
      <c r="I474" s="466">
        <v>0.90075560069122318</v>
      </c>
      <c r="J474" s="466">
        <v>3.7195010679739848</v>
      </c>
      <c r="K474" s="466">
        <f t="shared" si="14"/>
        <v>19.791493011597638</v>
      </c>
      <c r="L474" s="471"/>
      <c r="M474" s="466">
        <v>9.8690326418026419</v>
      </c>
      <c r="N474" s="466">
        <v>5.7220591787439616</v>
      </c>
      <c r="O474" s="466">
        <v>0</v>
      </c>
      <c r="P474" s="466">
        <v>0.15111714975845414</v>
      </c>
      <c r="Q474" s="466">
        <v>0.95606894467363501</v>
      </c>
      <c r="R474" s="466">
        <v>3.9479071326800081</v>
      </c>
      <c r="S474" s="466">
        <f t="shared" si="15"/>
        <v>20.646185047658701</v>
      </c>
    </row>
    <row r="475" spans="2:19" ht="25.5">
      <c r="B475" s="463">
        <v>472</v>
      </c>
      <c r="C475" s="464">
        <v>28290</v>
      </c>
      <c r="D475" s="465" t="s">
        <v>3114</v>
      </c>
      <c r="E475" s="466">
        <v>9.2980600144300158</v>
      </c>
      <c r="F475" s="466">
        <v>5.7220591787439616</v>
      </c>
      <c r="G475" s="466">
        <v>0</v>
      </c>
      <c r="H475" s="466">
        <v>0.15111714975845414</v>
      </c>
      <c r="I475" s="466">
        <v>0.90075560069122318</v>
      </c>
      <c r="J475" s="466">
        <v>3.7195010679739848</v>
      </c>
      <c r="K475" s="466">
        <f t="shared" si="14"/>
        <v>19.791493011597638</v>
      </c>
      <c r="L475" s="471"/>
      <c r="M475" s="466">
        <v>9.8690326418026419</v>
      </c>
      <c r="N475" s="466">
        <v>5.7220591787439616</v>
      </c>
      <c r="O475" s="466">
        <v>0</v>
      </c>
      <c r="P475" s="466">
        <v>0.15111714975845414</v>
      </c>
      <c r="Q475" s="466">
        <v>0.95606894467363501</v>
      </c>
      <c r="R475" s="466">
        <v>3.9479071326800081</v>
      </c>
      <c r="S475" s="466">
        <f t="shared" si="15"/>
        <v>20.646185047658701</v>
      </c>
    </row>
    <row r="476" spans="2:19">
      <c r="B476" s="463">
        <v>473</v>
      </c>
      <c r="C476" s="464">
        <v>28300</v>
      </c>
      <c r="D476" s="465" t="s">
        <v>3115</v>
      </c>
      <c r="E476" s="466">
        <v>12.196930750360753</v>
      </c>
      <c r="F476" s="466">
        <v>7.2826207729468599</v>
      </c>
      <c r="G476" s="466">
        <v>0</v>
      </c>
      <c r="H476" s="466">
        <v>0.19233091787439616</v>
      </c>
      <c r="I476" s="466">
        <v>1.1815855853350219</v>
      </c>
      <c r="J476" s="466">
        <v>4.8791357424630029</v>
      </c>
      <c r="K476" s="466">
        <f t="shared" si="14"/>
        <v>25.732603768980034</v>
      </c>
      <c r="L476" s="471"/>
      <c r="M476" s="466">
        <v>12.945101779331779</v>
      </c>
      <c r="N476" s="466">
        <v>7.2826207729468599</v>
      </c>
      <c r="O476" s="466">
        <v>0</v>
      </c>
      <c r="P476" s="466">
        <v>0.19233091787439616</v>
      </c>
      <c r="Q476" s="466">
        <v>1.2540651395188718</v>
      </c>
      <c r="R476" s="466">
        <v>5.1784264479398612</v>
      </c>
      <c r="S476" s="466">
        <f t="shared" si="15"/>
        <v>26.852545057611771</v>
      </c>
    </row>
    <row r="477" spans="2:19" ht="25.5">
      <c r="B477" s="463">
        <v>474</v>
      </c>
      <c r="C477" s="464">
        <v>28313</v>
      </c>
      <c r="D477" s="465" t="s">
        <v>3116</v>
      </c>
      <c r="E477" s="466">
        <v>6.3991892784992785</v>
      </c>
      <c r="F477" s="466">
        <v>4.1614975845410624</v>
      </c>
      <c r="G477" s="466">
        <v>0</v>
      </c>
      <c r="H477" s="466">
        <v>0.10990338164251208</v>
      </c>
      <c r="I477" s="466">
        <v>0.61992561604742469</v>
      </c>
      <c r="J477" s="466">
        <v>2.5598663934849668</v>
      </c>
      <c r="K477" s="466">
        <f t="shared" si="14"/>
        <v>13.850382254215246</v>
      </c>
      <c r="L477" s="471"/>
      <c r="M477" s="466">
        <v>6.792963504273505</v>
      </c>
      <c r="N477" s="466">
        <v>4.1614975845410624</v>
      </c>
      <c r="O477" s="466">
        <v>0</v>
      </c>
      <c r="P477" s="466">
        <v>0.10990338164251208</v>
      </c>
      <c r="Q477" s="466">
        <v>0.65807274982839836</v>
      </c>
      <c r="R477" s="466">
        <v>2.7173878174201556</v>
      </c>
      <c r="S477" s="466">
        <f t="shared" si="15"/>
        <v>14.439825037705635</v>
      </c>
    </row>
    <row r="478" spans="2:19">
      <c r="B478" s="463">
        <v>475</v>
      </c>
      <c r="C478" s="464">
        <v>28315</v>
      </c>
      <c r="D478" s="465" t="s">
        <v>3117</v>
      </c>
      <c r="E478" s="466">
        <v>9.2980600144300158</v>
      </c>
      <c r="F478" s="466">
        <v>5.7220591787439616</v>
      </c>
      <c r="G478" s="466">
        <v>0</v>
      </c>
      <c r="H478" s="466">
        <v>0.15111714975845414</v>
      </c>
      <c r="I478" s="466">
        <v>1.1907848620416954</v>
      </c>
      <c r="J478" s="466">
        <v>4.1054627512622188</v>
      </c>
      <c r="K478" s="466">
        <f t="shared" si="14"/>
        <v>20.467483956236347</v>
      </c>
      <c r="L478" s="471"/>
      <c r="M478" s="466">
        <v>9.8690326418026419</v>
      </c>
      <c r="N478" s="466">
        <v>5.7220591787439616</v>
      </c>
      <c r="O478" s="466">
        <v>0</v>
      </c>
      <c r="P478" s="466">
        <v>0.15111714975845414</v>
      </c>
      <c r="Q478" s="466">
        <v>1.26390824049487</v>
      </c>
      <c r="R478" s="466">
        <v>4.357569841346681</v>
      </c>
      <c r="S478" s="466">
        <f t="shared" si="15"/>
        <v>21.363687052146609</v>
      </c>
    </row>
    <row r="479" spans="2:19">
      <c r="B479" s="463">
        <v>476</v>
      </c>
      <c r="C479" s="464">
        <v>28320</v>
      </c>
      <c r="D479" s="465" t="s">
        <v>3118</v>
      </c>
      <c r="E479" s="466">
        <v>5.4328990331890346</v>
      </c>
      <c r="F479" s="466">
        <v>3.64131038647343</v>
      </c>
      <c r="G479" s="466">
        <v>0</v>
      </c>
      <c r="H479" s="466">
        <v>9.6165458937198078E-2</v>
      </c>
      <c r="I479" s="466">
        <v>0.55676951525427243</v>
      </c>
      <c r="J479" s="466">
        <v>1.5093272301184122</v>
      </c>
      <c r="K479" s="466">
        <f t="shared" si="14"/>
        <v>11.236471623972347</v>
      </c>
      <c r="L479" s="471"/>
      <c r="M479" s="466">
        <v>5.7676071250971255</v>
      </c>
      <c r="N479" s="466">
        <v>3.64131038647343</v>
      </c>
      <c r="O479" s="466">
        <v>0</v>
      </c>
      <c r="P479" s="466">
        <v>9.6165458937198078E-2</v>
      </c>
      <c r="Q479" s="466">
        <v>0.59107077153474519</v>
      </c>
      <c r="R479" s="466">
        <v>1.6023133198969519</v>
      </c>
      <c r="S479" s="466">
        <f t="shared" si="15"/>
        <v>11.698467061939452</v>
      </c>
    </row>
    <row r="480" spans="2:19">
      <c r="B480" s="463">
        <v>477</v>
      </c>
      <c r="C480" s="464">
        <v>28340</v>
      </c>
      <c r="D480" s="465" t="s">
        <v>3119</v>
      </c>
      <c r="E480" s="466">
        <v>6.3991892784992785</v>
      </c>
      <c r="F480" s="466">
        <v>4.1614975845410624</v>
      </c>
      <c r="G480" s="466">
        <v>0</v>
      </c>
      <c r="H480" s="466">
        <v>0.10990338164251208</v>
      </c>
      <c r="I480" s="466">
        <v>0.61992561604742469</v>
      </c>
      <c r="J480" s="466">
        <v>2.5598663934849668</v>
      </c>
      <c r="K480" s="466">
        <f t="shared" si="14"/>
        <v>13.850382254215246</v>
      </c>
      <c r="L480" s="471"/>
      <c r="M480" s="466">
        <v>6.792963504273505</v>
      </c>
      <c r="N480" s="466">
        <v>4.1614975845410624</v>
      </c>
      <c r="O480" s="466">
        <v>0</v>
      </c>
      <c r="P480" s="466">
        <v>0.10990338164251208</v>
      </c>
      <c r="Q480" s="466">
        <v>0.65807274982839836</v>
      </c>
      <c r="R480" s="466">
        <v>2.7173878174201556</v>
      </c>
      <c r="S480" s="466">
        <f t="shared" si="15"/>
        <v>14.439825037705635</v>
      </c>
    </row>
    <row r="481" spans="2:19">
      <c r="B481" s="463">
        <v>478</v>
      </c>
      <c r="C481" s="464">
        <v>28344</v>
      </c>
      <c r="D481" s="465" t="s">
        <v>3120</v>
      </c>
      <c r="E481" s="466">
        <v>6.3991892784992785</v>
      </c>
      <c r="F481" s="466">
        <v>4.1614975845410624</v>
      </c>
      <c r="G481" s="466">
        <v>0</v>
      </c>
      <c r="H481" s="466">
        <v>0.10990338164251208</v>
      </c>
      <c r="I481" s="466">
        <v>0.61992561604742469</v>
      </c>
      <c r="J481" s="466">
        <v>2.5598663934849668</v>
      </c>
      <c r="K481" s="466">
        <f t="shared" si="14"/>
        <v>13.850382254215246</v>
      </c>
      <c r="L481" s="471"/>
      <c r="M481" s="466">
        <v>6.792963504273505</v>
      </c>
      <c r="N481" s="466">
        <v>4.1614975845410624</v>
      </c>
      <c r="O481" s="466">
        <v>0</v>
      </c>
      <c r="P481" s="466">
        <v>0.10990338164251208</v>
      </c>
      <c r="Q481" s="466">
        <v>0.65807274982839836</v>
      </c>
      <c r="R481" s="466">
        <v>2.7173878174201556</v>
      </c>
      <c r="S481" s="466">
        <f t="shared" si="15"/>
        <v>14.439825037705635</v>
      </c>
    </row>
    <row r="482" spans="2:19" ht="25.5">
      <c r="B482" s="463">
        <v>479</v>
      </c>
      <c r="C482" s="464">
        <v>28345</v>
      </c>
      <c r="D482" s="465" t="s">
        <v>3121</v>
      </c>
      <c r="E482" s="466">
        <v>6.3991892784992785</v>
      </c>
      <c r="F482" s="466">
        <v>4.1614975845410624</v>
      </c>
      <c r="G482" s="466">
        <v>0</v>
      </c>
      <c r="H482" s="466">
        <v>0.10990338164251208</v>
      </c>
      <c r="I482" s="466">
        <v>0.61992561604742469</v>
      </c>
      <c r="J482" s="466">
        <v>2.5598663934849668</v>
      </c>
      <c r="K482" s="466">
        <f t="shared" si="14"/>
        <v>13.850382254215246</v>
      </c>
      <c r="L482" s="471"/>
      <c r="M482" s="466">
        <v>6.792963504273505</v>
      </c>
      <c r="N482" s="466">
        <v>4.1614975845410624</v>
      </c>
      <c r="O482" s="466">
        <v>0</v>
      </c>
      <c r="P482" s="466">
        <v>0.10990338164251208</v>
      </c>
      <c r="Q482" s="466">
        <v>0.65807274982839836</v>
      </c>
      <c r="R482" s="466">
        <v>2.7173878174201556</v>
      </c>
      <c r="S482" s="466">
        <f t="shared" si="15"/>
        <v>14.439825037705635</v>
      </c>
    </row>
    <row r="483" spans="2:19">
      <c r="B483" s="463">
        <v>480</v>
      </c>
      <c r="C483" s="464">
        <v>28406</v>
      </c>
      <c r="D483" s="465" t="s">
        <v>2964</v>
      </c>
      <c r="E483" s="466">
        <v>5.4328990331890346</v>
      </c>
      <c r="F483" s="466">
        <v>3.64131038647343</v>
      </c>
      <c r="G483" s="466">
        <v>0</v>
      </c>
      <c r="H483" s="466">
        <v>9.6165458937198078E-2</v>
      </c>
      <c r="I483" s="466">
        <v>0.69578104633464744</v>
      </c>
      <c r="J483" s="466">
        <v>2.3988406804764431</v>
      </c>
      <c r="K483" s="466">
        <f t="shared" si="14"/>
        <v>12.264996605410754</v>
      </c>
      <c r="L483" s="471"/>
      <c r="M483" s="466">
        <v>5.7676071250971255</v>
      </c>
      <c r="N483" s="466">
        <v>3.64131038647343</v>
      </c>
      <c r="O483" s="466">
        <v>0</v>
      </c>
      <c r="P483" s="466">
        <v>9.6165458937198078E-2</v>
      </c>
      <c r="Q483" s="466">
        <v>0.73864647508306025</v>
      </c>
      <c r="R483" s="466">
        <v>2.5466275953535411</v>
      </c>
      <c r="S483" s="466">
        <f t="shared" si="15"/>
        <v>12.790357040944356</v>
      </c>
    </row>
    <row r="484" spans="2:19">
      <c r="B484" s="463">
        <v>481</v>
      </c>
      <c r="C484" s="464">
        <v>28415</v>
      </c>
      <c r="D484" s="465" t="s">
        <v>2965</v>
      </c>
      <c r="E484" s="466">
        <v>4.9497539105339108</v>
      </c>
      <c r="F484" s="466">
        <v>3.3812167874396133</v>
      </c>
      <c r="G484" s="466">
        <v>0</v>
      </c>
      <c r="H484" s="466">
        <v>8.9296497584541071E-2</v>
      </c>
      <c r="I484" s="466">
        <v>0.47951062372552533</v>
      </c>
      <c r="J484" s="466">
        <v>1.9800490562404578</v>
      </c>
      <c r="K484" s="466">
        <f t="shared" si="14"/>
        <v>10.879826875524049</v>
      </c>
      <c r="L484" s="471"/>
      <c r="M484" s="466">
        <v>5.2549289355089357</v>
      </c>
      <c r="N484" s="466">
        <v>3.3812167874396133</v>
      </c>
      <c r="O484" s="466">
        <v>0</v>
      </c>
      <c r="P484" s="466">
        <v>8.9296497584541071E-2</v>
      </c>
      <c r="Q484" s="466">
        <v>0.50907465240577998</v>
      </c>
      <c r="R484" s="466">
        <v>2.102128159790229</v>
      </c>
      <c r="S484" s="466">
        <f t="shared" si="15"/>
        <v>11.336645032729098</v>
      </c>
    </row>
    <row r="485" spans="2:19">
      <c r="B485" s="463">
        <v>482</v>
      </c>
      <c r="C485" s="464">
        <v>28476</v>
      </c>
      <c r="D485" s="465" t="s">
        <v>3749</v>
      </c>
      <c r="E485" s="466">
        <v>5.4328990331890346</v>
      </c>
      <c r="F485" s="466">
        <v>3.64131038647343</v>
      </c>
      <c r="G485" s="466">
        <v>0</v>
      </c>
      <c r="H485" s="466">
        <v>9.6165458937198078E-2</v>
      </c>
      <c r="I485" s="466">
        <v>0.52631562116615849</v>
      </c>
      <c r="J485" s="466">
        <v>2.1733215019886276</v>
      </c>
      <c r="K485" s="466">
        <f t="shared" si="14"/>
        <v>11.87001200175445</v>
      </c>
      <c r="L485" s="471"/>
      <c r="M485" s="466">
        <v>5.7676071250971255</v>
      </c>
      <c r="N485" s="466">
        <v>3.64131038647343</v>
      </c>
      <c r="O485" s="466">
        <v>0</v>
      </c>
      <c r="P485" s="466">
        <v>9.6165458937198078E-2</v>
      </c>
      <c r="Q485" s="466">
        <v>0.55874068487998607</v>
      </c>
      <c r="R485" s="466">
        <v>2.3072147123335376</v>
      </c>
      <c r="S485" s="466">
        <f t="shared" si="15"/>
        <v>12.371038367721278</v>
      </c>
    </row>
    <row r="486" spans="2:19">
      <c r="B486" s="463">
        <v>483</v>
      </c>
      <c r="C486" s="464">
        <v>28531</v>
      </c>
      <c r="D486" s="465" t="s">
        <v>2967</v>
      </c>
      <c r="E486" s="466">
        <v>9.2980600144300158</v>
      </c>
      <c r="F486" s="466">
        <v>5.7220591787439616</v>
      </c>
      <c r="G486" s="466">
        <v>0</v>
      </c>
      <c r="H486" s="466">
        <v>0.15111714975845414</v>
      </c>
      <c r="I486" s="466">
        <v>0.90075560069122318</v>
      </c>
      <c r="J486" s="466">
        <v>3.7195010679739848</v>
      </c>
      <c r="K486" s="466">
        <f t="shared" si="14"/>
        <v>19.791493011597638</v>
      </c>
      <c r="L486" s="471"/>
      <c r="M486" s="466">
        <v>9.8690326418026419</v>
      </c>
      <c r="N486" s="466">
        <v>5.7220591787439616</v>
      </c>
      <c r="O486" s="466">
        <v>0</v>
      </c>
      <c r="P486" s="466">
        <v>0.15111714975845414</v>
      </c>
      <c r="Q486" s="466">
        <v>0.95606894467363501</v>
      </c>
      <c r="R486" s="466">
        <v>3.9479071326800081</v>
      </c>
      <c r="S486" s="466">
        <f t="shared" si="15"/>
        <v>20.646185047658701</v>
      </c>
    </row>
    <row r="487" spans="2:19">
      <c r="B487" s="463">
        <v>484</v>
      </c>
      <c r="C487" s="464">
        <v>28546</v>
      </c>
      <c r="D487" s="465" t="s">
        <v>2968</v>
      </c>
      <c r="E487" s="466">
        <v>5.4328990331890346</v>
      </c>
      <c r="F487" s="466">
        <v>3.64131038647343</v>
      </c>
      <c r="G487" s="466">
        <v>0</v>
      </c>
      <c r="H487" s="466">
        <v>9.6165458937198078E-2</v>
      </c>
      <c r="I487" s="466">
        <v>0.52631562116615849</v>
      </c>
      <c r="J487" s="466">
        <v>2.1733215019886276</v>
      </c>
      <c r="K487" s="466">
        <f t="shared" si="14"/>
        <v>11.87001200175445</v>
      </c>
      <c r="L487" s="471"/>
      <c r="M487" s="466">
        <v>5.7676071250971255</v>
      </c>
      <c r="N487" s="466">
        <v>3.64131038647343</v>
      </c>
      <c r="O487" s="466">
        <v>0</v>
      </c>
      <c r="P487" s="466">
        <v>9.6165458937198078E-2</v>
      </c>
      <c r="Q487" s="466">
        <v>0.55874068487998607</v>
      </c>
      <c r="R487" s="466">
        <v>2.3072147123335376</v>
      </c>
      <c r="S487" s="466">
        <f t="shared" si="15"/>
        <v>12.371038367721278</v>
      </c>
    </row>
    <row r="488" spans="2:19">
      <c r="B488" s="463">
        <v>485</v>
      </c>
      <c r="C488" s="464">
        <v>28555</v>
      </c>
      <c r="D488" s="465" t="s">
        <v>2969</v>
      </c>
      <c r="E488" s="466">
        <v>4.9497539105339108</v>
      </c>
      <c r="F488" s="466">
        <v>3.3812167874396133</v>
      </c>
      <c r="G488" s="466">
        <v>0</v>
      </c>
      <c r="H488" s="466">
        <v>8.9296497584541071E-2</v>
      </c>
      <c r="I488" s="466">
        <v>0.47951062372552533</v>
      </c>
      <c r="J488" s="466">
        <v>1.9800490562404578</v>
      </c>
      <c r="K488" s="466">
        <f t="shared" si="14"/>
        <v>10.879826875524049</v>
      </c>
      <c r="L488" s="471"/>
      <c r="M488" s="466">
        <v>5.2549289355089357</v>
      </c>
      <c r="N488" s="466">
        <v>3.3812167874396133</v>
      </c>
      <c r="O488" s="466">
        <v>0</v>
      </c>
      <c r="P488" s="466">
        <v>8.9296497584541071E-2</v>
      </c>
      <c r="Q488" s="466">
        <v>0.50907465240577998</v>
      </c>
      <c r="R488" s="466">
        <v>2.102128159790229</v>
      </c>
      <c r="S488" s="466">
        <f t="shared" si="15"/>
        <v>11.336645032729098</v>
      </c>
    </row>
    <row r="489" spans="2:19">
      <c r="B489" s="463">
        <v>486</v>
      </c>
      <c r="C489" s="464">
        <v>28705</v>
      </c>
      <c r="D489" s="465" t="s">
        <v>2970</v>
      </c>
      <c r="E489" s="466">
        <v>9.2980600144300158</v>
      </c>
      <c r="F489" s="466">
        <v>5.7220591787439616</v>
      </c>
      <c r="G489" s="466">
        <v>0</v>
      </c>
      <c r="H489" s="466">
        <v>0.15111714975845414</v>
      </c>
      <c r="I489" s="466">
        <v>0.95287549711752695</v>
      </c>
      <c r="J489" s="466">
        <v>2.5831172420697039</v>
      </c>
      <c r="K489" s="466">
        <f t="shared" si="14"/>
        <v>18.707229082119664</v>
      </c>
      <c r="L489" s="471"/>
      <c r="M489" s="466">
        <v>9.8690326418026419</v>
      </c>
      <c r="N489" s="466">
        <v>5.7220591787439616</v>
      </c>
      <c r="O489" s="466">
        <v>0</v>
      </c>
      <c r="P489" s="466">
        <v>0.15111714975845414</v>
      </c>
      <c r="Q489" s="466">
        <v>1.0113894048900984</v>
      </c>
      <c r="R489" s="466">
        <v>2.7417405716919188</v>
      </c>
      <c r="S489" s="466">
        <f t="shared" si="15"/>
        <v>19.495338946887074</v>
      </c>
    </row>
    <row r="490" spans="2:19">
      <c r="B490" s="463">
        <v>487</v>
      </c>
      <c r="C490" s="464">
        <v>28715</v>
      </c>
      <c r="D490" s="465" t="s">
        <v>2971</v>
      </c>
      <c r="E490" s="466">
        <v>15.095801486291487</v>
      </c>
      <c r="F490" s="466">
        <v>8.8431823671497582</v>
      </c>
      <c r="G490" s="466">
        <v>0</v>
      </c>
      <c r="H490" s="466">
        <v>0.23354468599033817</v>
      </c>
      <c r="I490" s="466">
        <v>1.5470344699124088</v>
      </c>
      <c r="J490" s="466">
        <v>4.1938022599966409</v>
      </c>
      <c r="K490" s="466">
        <f t="shared" si="14"/>
        <v>29.91336526934063</v>
      </c>
      <c r="L490" s="471"/>
      <c r="M490" s="466">
        <v>16.021170916860914</v>
      </c>
      <c r="N490" s="466">
        <v>8.8431823671497582</v>
      </c>
      <c r="O490" s="466">
        <v>0</v>
      </c>
      <c r="P490" s="466">
        <v>0.23354468599033817</v>
      </c>
      <c r="Q490" s="466">
        <v>1.6418673549231277</v>
      </c>
      <c r="R490" s="466">
        <v>4.4508814493843687</v>
      </c>
      <c r="S490" s="466">
        <f t="shared" si="15"/>
        <v>31.190646774308508</v>
      </c>
    </row>
    <row r="491" spans="2:19">
      <c r="B491" s="463">
        <v>488</v>
      </c>
      <c r="C491" s="464">
        <v>28725</v>
      </c>
      <c r="D491" s="465" t="s">
        <v>2972</v>
      </c>
      <c r="E491" s="466">
        <v>9.2980600144300158</v>
      </c>
      <c r="F491" s="466">
        <v>5.7220591787439616</v>
      </c>
      <c r="G491" s="466">
        <v>0</v>
      </c>
      <c r="H491" s="466">
        <v>0.15111714975845414</v>
      </c>
      <c r="I491" s="466">
        <v>0.90075560069122318</v>
      </c>
      <c r="J491" s="466">
        <v>3.7195010679739848</v>
      </c>
      <c r="K491" s="466">
        <f t="shared" si="14"/>
        <v>19.791493011597638</v>
      </c>
      <c r="L491" s="471"/>
      <c r="M491" s="466">
        <v>9.8690326418026419</v>
      </c>
      <c r="N491" s="466">
        <v>5.7220591787439616</v>
      </c>
      <c r="O491" s="466">
        <v>0</v>
      </c>
      <c r="P491" s="466">
        <v>0.15111714975845414</v>
      </c>
      <c r="Q491" s="466">
        <v>0.95606894467363501</v>
      </c>
      <c r="R491" s="466">
        <v>3.9479071326800081</v>
      </c>
      <c r="S491" s="466">
        <f t="shared" si="15"/>
        <v>20.646185047658701</v>
      </c>
    </row>
    <row r="492" spans="2:19">
      <c r="B492" s="463">
        <v>489</v>
      </c>
      <c r="C492" s="464">
        <v>28730</v>
      </c>
      <c r="D492" s="465" t="s">
        <v>2973</v>
      </c>
      <c r="E492" s="466">
        <v>9.2980600144300158</v>
      </c>
      <c r="F492" s="466">
        <v>5.7220591787439616</v>
      </c>
      <c r="G492" s="466">
        <v>0</v>
      </c>
      <c r="H492" s="466">
        <v>0.15111714975845414</v>
      </c>
      <c r="I492" s="466">
        <v>0.95287549711752695</v>
      </c>
      <c r="J492" s="466">
        <v>2.5831172420697039</v>
      </c>
      <c r="K492" s="466">
        <f t="shared" si="14"/>
        <v>18.707229082119664</v>
      </c>
      <c r="L492" s="471"/>
      <c r="M492" s="466">
        <v>9.8690326418026419</v>
      </c>
      <c r="N492" s="466">
        <v>5.7220591787439616</v>
      </c>
      <c r="O492" s="466">
        <v>0</v>
      </c>
      <c r="P492" s="466">
        <v>0.15111714975845414</v>
      </c>
      <c r="Q492" s="466">
        <v>1.0113894048900984</v>
      </c>
      <c r="R492" s="466">
        <v>2.7417405716919188</v>
      </c>
      <c r="S492" s="466">
        <f t="shared" si="15"/>
        <v>19.495338946887074</v>
      </c>
    </row>
    <row r="493" spans="2:19">
      <c r="B493" s="463">
        <v>490</v>
      </c>
      <c r="C493" s="464">
        <v>28750</v>
      </c>
      <c r="D493" s="465" t="s">
        <v>2974</v>
      </c>
      <c r="E493" s="466">
        <v>9.2980600144300158</v>
      </c>
      <c r="F493" s="466">
        <v>5.7220591787439616</v>
      </c>
      <c r="G493" s="466">
        <v>0</v>
      </c>
      <c r="H493" s="466">
        <v>0.15111714975845414</v>
      </c>
      <c r="I493" s="466">
        <v>0.90075560069122318</v>
      </c>
      <c r="J493" s="466">
        <v>3.7195010679739848</v>
      </c>
      <c r="K493" s="466">
        <f t="shared" si="14"/>
        <v>19.791493011597638</v>
      </c>
      <c r="L493" s="471"/>
      <c r="M493" s="466">
        <v>9.8690326418026419</v>
      </c>
      <c r="N493" s="466">
        <v>5.7220591787439616</v>
      </c>
      <c r="O493" s="466">
        <v>0</v>
      </c>
      <c r="P493" s="466">
        <v>0.15111714975845414</v>
      </c>
      <c r="Q493" s="466">
        <v>0.95606894467363501</v>
      </c>
      <c r="R493" s="466">
        <v>3.9479071326800081</v>
      </c>
      <c r="S493" s="466">
        <f t="shared" si="15"/>
        <v>20.646185047658701</v>
      </c>
    </row>
    <row r="494" spans="2:19">
      <c r="B494" s="463">
        <v>491</v>
      </c>
      <c r="C494" s="464">
        <v>28755</v>
      </c>
      <c r="D494" s="465" t="s">
        <v>2975</v>
      </c>
      <c r="E494" s="466">
        <v>9.2980600144300158</v>
      </c>
      <c r="F494" s="466">
        <v>5.7220591787439616</v>
      </c>
      <c r="G494" s="466">
        <v>0</v>
      </c>
      <c r="H494" s="466">
        <v>0.15111714975845414</v>
      </c>
      <c r="I494" s="466">
        <v>1.1907848620416954</v>
      </c>
      <c r="J494" s="466">
        <v>4.1054627512622188</v>
      </c>
      <c r="K494" s="466">
        <f t="shared" si="14"/>
        <v>20.467483956236347</v>
      </c>
      <c r="L494" s="471"/>
      <c r="M494" s="466">
        <v>9.8690326418026419</v>
      </c>
      <c r="N494" s="466">
        <v>5.7220591787439616</v>
      </c>
      <c r="O494" s="466">
        <v>0</v>
      </c>
      <c r="P494" s="466">
        <v>0.15111714975845414</v>
      </c>
      <c r="Q494" s="466">
        <v>1.26390824049487</v>
      </c>
      <c r="R494" s="466">
        <v>4.357569841346681</v>
      </c>
      <c r="S494" s="466">
        <f t="shared" si="15"/>
        <v>21.363687052146609</v>
      </c>
    </row>
    <row r="495" spans="2:19">
      <c r="B495" s="463">
        <v>492</v>
      </c>
      <c r="C495" s="464">
        <v>28800</v>
      </c>
      <c r="D495" s="465" t="s">
        <v>2976</v>
      </c>
      <c r="E495" s="466">
        <v>7.8486246464646472</v>
      </c>
      <c r="F495" s="466">
        <v>4.9417783816425116</v>
      </c>
      <c r="G495" s="466">
        <v>0</v>
      </c>
      <c r="H495" s="466">
        <v>0.1305102657004831</v>
      </c>
      <c r="I495" s="466">
        <v>0.76034060836932404</v>
      </c>
      <c r="J495" s="466">
        <v>3.1396837307294754</v>
      </c>
      <c r="K495" s="466">
        <f t="shared" si="14"/>
        <v>16.820937632906443</v>
      </c>
      <c r="L495" s="471"/>
      <c r="M495" s="466">
        <v>8.3309980730380726</v>
      </c>
      <c r="N495" s="466">
        <v>4.9417783816425116</v>
      </c>
      <c r="O495" s="466">
        <v>0</v>
      </c>
      <c r="P495" s="466">
        <v>0.1305102657004831</v>
      </c>
      <c r="Q495" s="466">
        <v>0.80707084725101663</v>
      </c>
      <c r="R495" s="466">
        <v>3.3326474750500825</v>
      </c>
      <c r="S495" s="466">
        <f t="shared" si="15"/>
        <v>17.543005042682168</v>
      </c>
    </row>
    <row r="496" spans="2:19">
      <c r="B496" s="463">
        <v>493</v>
      </c>
      <c r="C496" s="464">
        <v>28820</v>
      </c>
      <c r="D496" s="465" t="s">
        <v>2977</v>
      </c>
      <c r="E496" s="466">
        <v>6.3991892784992785</v>
      </c>
      <c r="F496" s="466">
        <v>4.1614975845410624</v>
      </c>
      <c r="G496" s="466">
        <v>0</v>
      </c>
      <c r="H496" s="466">
        <v>0.10990338164251208</v>
      </c>
      <c r="I496" s="466">
        <v>0.81953200026140927</v>
      </c>
      <c r="J496" s="466">
        <v>2.8254961981728868</v>
      </c>
      <c r="K496" s="466">
        <f t="shared" si="14"/>
        <v>14.315618443117151</v>
      </c>
      <c r="L496" s="471"/>
      <c r="M496" s="466">
        <v>6.792963504273505</v>
      </c>
      <c r="N496" s="466">
        <v>4.1614975845410624</v>
      </c>
      <c r="O496" s="466">
        <v>0</v>
      </c>
      <c r="P496" s="466">
        <v>0.10990338164251208</v>
      </c>
      <c r="Q496" s="466">
        <v>0.86996191643601284</v>
      </c>
      <c r="R496" s="466">
        <v>2.9993631568518264</v>
      </c>
      <c r="S496" s="466">
        <f t="shared" si="15"/>
        <v>14.93368954374492</v>
      </c>
    </row>
    <row r="497" spans="2:19">
      <c r="B497" s="463">
        <v>494</v>
      </c>
      <c r="C497" s="464">
        <v>29010</v>
      </c>
      <c r="D497" s="465" t="s">
        <v>3751</v>
      </c>
      <c r="E497" s="466">
        <v>1.1260249927849928</v>
      </c>
      <c r="F497" s="466">
        <v>0.20348731884057975</v>
      </c>
      <c r="G497" s="466">
        <v>0</v>
      </c>
      <c r="H497" s="466">
        <v>2.8260869565217391E-2</v>
      </c>
      <c r="I497" s="466">
        <v>5.9725205391600471E-2</v>
      </c>
      <c r="J497" s="466">
        <v>0.67330149512305104</v>
      </c>
      <c r="K497" s="466">
        <f t="shared" si="14"/>
        <v>2.0907998817054412</v>
      </c>
      <c r="L497" s="471"/>
      <c r="M497" s="466">
        <v>1.1850911266511266</v>
      </c>
      <c r="N497" s="466">
        <v>0.20348731884057975</v>
      </c>
      <c r="O497" s="466">
        <v>0</v>
      </c>
      <c r="P497" s="466">
        <v>2.8260869565217391E-2</v>
      </c>
      <c r="Q497" s="466">
        <v>6.2858117182587867E-2</v>
      </c>
      <c r="R497" s="466">
        <v>0.70861981975885235</v>
      </c>
      <c r="S497" s="466">
        <f t="shared" si="15"/>
        <v>2.188317251998364</v>
      </c>
    </row>
    <row r="498" spans="2:19">
      <c r="B498" s="463">
        <v>495</v>
      </c>
      <c r="C498" s="464">
        <v>29035</v>
      </c>
      <c r="D498" s="465" t="s">
        <v>2979</v>
      </c>
      <c r="E498" s="466">
        <v>1.6890374891774895</v>
      </c>
      <c r="F498" s="466">
        <v>0.30523097826086959</v>
      </c>
      <c r="G498" s="466">
        <v>0</v>
      </c>
      <c r="H498" s="466">
        <v>4.2391304347826092E-2</v>
      </c>
      <c r="I498" s="466">
        <v>8.9587808087400717E-2</v>
      </c>
      <c r="J498" s="466">
        <v>1.0099522426845766</v>
      </c>
      <c r="K498" s="466">
        <f t="shared" si="14"/>
        <v>3.1361998225581624</v>
      </c>
      <c r="L498" s="471"/>
      <c r="M498" s="466">
        <v>1.77763668997669</v>
      </c>
      <c r="N498" s="466">
        <v>0.30523097826086959</v>
      </c>
      <c r="O498" s="466">
        <v>0</v>
      </c>
      <c r="P498" s="466">
        <v>4.2391304347826092E-2</v>
      </c>
      <c r="Q498" s="466">
        <v>9.4287175773881807E-2</v>
      </c>
      <c r="R498" s="466">
        <v>1.0629297296382785</v>
      </c>
      <c r="S498" s="466">
        <f t="shared" si="15"/>
        <v>3.2824758779975456</v>
      </c>
    </row>
    <row r="499" spans="2:19">
      <c r="B499" s="463">
        <v>496</v>
      </c>
      <c r="C499" s="464">
        <v>29049</v>
      </c>
      <c r="D499" s="465" t="s">
        <v>2980</v>
      </c>
      <c r="E499" s="466">
        <v>1.4715195526695528</v>
      </c>
      <c r="F499" s="466">
        <v>0.25435914855072467</v>
      </c>
      <c r="G499" s="466">
        <v>0</v>
      </c>
      <c r="H499" s="466">
        <v>3.5326086956521743E-2</v>
      </c>
      <c r="I499" s="466">
        <v>7.8050494513070279E-2</v>
      </c>
      <c r="J499" s="466">
        <v>0.87988838725926533</v>
      </c>
      <c r="K499" s="466">
        <f t="shared" si="14"/>
        <v>2.7191436699491347</v>
      </c>
      <c r="L499" s="471"/>
      <c r="M499" s="466">
        <v>1.5502743978243978</v>
      </c>
      <c r="N499" s="466">
        <v>0.25435914855072467</v>
      </c>
      <c r="O499" s="466">
        <v>0</v>
      </c>
      <c r="P499" s="466">
        <v>3.5326086956521743E-2</v>
      </c>
      <c r="Q499" s="466">
        <v>8.2227710234386811E-2</v>
      </c>
      <c r="R499" s="466">
        <v>0.92697948677366682</v>
      </c>
      <c r="S499" s="466">
        <f t="shared" si="15"/>
        <v>2.8491668303396978</v>
      </c>
    </row>
    <row r="500" spans="2:19">
      <c r="B500" s="463">
        <v>497</v>
      </c>
      <c r="C500" s="464">
        <v>29058</v>
      </c>
      <c r="D500" s="465" t="s">
        <v>3752</v>
      </c>
      <c r="E500" s="466">
        <v>1.1260249927849928</v>
      </c>
      <c r="F500" s="466">
        <v>0.20348731884057975</v>
      </c>
      <c r="G500" s="466">
        <v>0</v>
      </c>
      <c r="H500" s="466">
        <v>2.8260869565217391E-2</v>
      </c>
      <c r="I500" s="466">
        <v>5.9725205391600471E-2</v>
      </c>
      <c r="J500" s="466">
        <v>0.67330149512305104</v>
      </c>
      <c r="K500" s="466">
        <f t="shared" si="14"/>
        <v>2.0907998817054412</v>
      </c>
      <c r="L500" s="471"/>
      <c r="M500" s="466">
        <v>1.1850911266511266</v>
      </c>
      <c r="N500" s="466">
        <v>0.20348731884057975</v>
      </c>
      <c r="O500" s="466">
        <v>0</v>
      </c>
      <c r="P500" s="466">
        <v>2.8260869565217391E-2</v>
      </c>
      <c r="Q500" s="466">
        <v>6.2858117182587867E-2</v>
      </c>
      <c r="R500" s="466">
        <v>0.70861981975885235</v>
      </c>
      <c r="S500" s="466">
        <f t="shared" si="15"/>
        <v>2.188317251998364</v>
      </c>
    </row>
    <row r="501" spans="2:19">
      <c r="B501" s="463">
        <v>498</v>
      </c>
      <c r="C501" s="464">
        <v>29065</v>
      </c>
      <c r="D501" s="465" t="s">
        <v>3753</v>
      </c>
      <c r="E501" s="466">
        <v>1.1260249927849928</v>
      </c>
      <c r="F501" s="466">
        <v>0.20348731884057975</v>
      </c>
      <c r="G501" s="466">
        <v>0</v>
      </c>
      <c r="H501" s="466">
        <v>2.8260869565217391E-2</v>
      </c>
      <c r="I501" s="466">
        <v>5.9725205391600471E-2</v>
      </c>
      <c r="J501" s="466">
        <v>0.67330149512305104</v>
      </c>
      <c r="K501" s="466">
        <f t="shared" si="14"/>
        <v>2.0907998817054412</v>
      </c>
      <c r="L501" s="471"/>
      <c r="M501" s="466">
        <v>1.1850911266511266</v>
      </c>
      <c r="N501" s="466">
        <v>0.20348731884057975</v>
      </c>
      <c r="O501" s="466">
        <v>0</v>
      </c>
      <c r="P501" s="466">
        <v>2.8260869565217391E-2</v>
      </c>
      <c r="Q501" s="466">
        <v>6.2858117182587867E-2</v>
      </c>
      <c r="R501" s="466">
        <v>0.70861981975885235</v>
      </c>
      <c r="S501" s="466">
        <f t="shared" si="15"/>
        <v>2.188317251998364</v>
      </c>
    </row>
    <row r="502" spans="2:19">
      <c r="B502" s="463">
        <v>499</v>
      </c>
      <c r="C502" s="464">
        <v>29075</v>
      </c>
      <c r="D502" s="465" t="s">
        <v>3754</v>
      </c>
      <c r="E502" s="466">
        <v>0.780530432900433</v>
      </c>
      <c r="F502" s="466">
        <v>0.15261548913043479</v>
      </c>
      <c r="G502" s="466">
        <v>0</v>
      </c>
      <c r="H502" s="466">
        <v>2.1195652173913046E-2</v>
      </c>
      <c r="I502" s="466">
        <v>4.1399916270130663E-2</v>
      </c>
      <c r="J502" s="466">
        <v>0.46671460298683681</v>
      </c>
      <c r="K502" s="466">
        <f t="shared" si="14"/>
        <v>1.4624560934617483</v>
      </c>
      <c r="L502" s="471"/>
      <c r="M502" s="466">
        <v>0.81990785547785539</v>
      </c>
      <c r="N502" s="466">
        <v>0.15261548913043479</v>
      </c>
      <c r="O502" s="466">
        <v>0</v>
      </c>
      <c r="P502" s="466">
        <v>2.1195652173913046E-2</v>
      </c>
      <c r="Q502" s="466">
        <v>4.3488524130788929E-2</v>
      </c>
      <c r="R502" s="466">
        <v>0.49026015274403767</v>
      </c>
      <c r="S502" s="466">
        <f t="shared" si="15"/>
        <v>1.5274676736570298</v>
      </c>
    </row>
    <row r="503" spans="2:19">
      <c r="B503" s="463">
        <v>500</v>
      </c>
      <c r="C503" s="464">
        <v>29085</v>
      </c>
      <c r="D503" s="465" t="s">
        <v>2981</v>
      </c>
      <c r="E503" s="466">
        <v>0.780530432900433</v>
      </c>
      <c r="F503" s="466">
        <v>0.15261548913043479</v>
      </c>
      <c r="G503" s="466">
        <v>0</v>
      </c>
      <c r="H503" s="466">
        <v>2.1195652173913046E-2</v>
      </c>
      <c r="I503" s="466">
        <v>4.1399916270130663E-2</v>
      </c>
      <c r="J503" s="466">
        <v>0.46671460298683681</v>
      </c>
      <c r="K503" s="466">
        <f t="shared" si="14"/>
        <v>1.4624560934617483</v>
      </c>
      <c r="L503" s="471"/>
      <c r="M503" s="466">
        <v>0.81990785547785539</v>
      </c>
      <c r="N503" s="466">
        <v>0.15261548913043479</v>
      </c>
      <c r="O503" s="466">
        <v>0</v>
      </c>
      <c r="P503" s="466">
        <v>2.1195652173913046E-2</v>
      </c>
      <c r="Q503" s="466">
        <v>4.3488524130788929E-2</v>
      </c>
      <c r="R503" s="466">
        <v>0.49026015274403767</v>
      </c>
      <c r="S503" s="466">
        <f t="shared" si="15"/>
        <v>1.5274676736570298</v>
      </c>
    </row>
    <row r="504" spans="2:19">
      <c r="B504" s="463">
        <v>501</v>
      </c>
      <c r="C504" s="464">
        <v>29105</v>
      </c>
      <c r="D504" s="465" t="s">
        <v>2982</v>
      </c>
      <c r="E504" s="466">
        <v>1.1260249927849928</v>
      </c>
      <c r="F504" s="466">
        <v>0.20348731884057975</v>
      </c>
      <c r="G504" s="466">
        <v>0</v>
      </c>
      <c r="H504" s="466">
        <v>2.8260869565217391E-2</v>
      </c>
      <c r="I504" s="466">
        <v>5.9725205391600471E-2</v>
      </c>
      <c r="J504" s="466">
        <v>0.67330149512305104</v>
      </c>
      <c r="K504" s="466">
        <f t="shared" si="14"/>
        <v>2.0907998817054412</v>
      </c>
      <c r="L504" s="471"/>
      <c r="M504" s="466">
        <v>1.1850911266511266</v>
      </c>
      <c r="N504" s="466">
        <v>0.20348731884057975</v>
      </c>
      <c r="O504" s="466">
        <v>0</v>
      </c>
      <c r="P504" s="466">
        <v>2.8260869565217391E-2</v>
      </c>
      <c r="Q504" s="466">
        <v>6.2858117182587867E-2</v>
      </c>
      <c r="R504" s="466">
        <v>0.70861981975885235</v>
      </c>
      <c r="S504" s="466">
        <f t="shared" si="15"/>
        <v>2.188317251998364</v>
      </c>
    </row>
    <row r="505" spans="2:19">
      <c r="B505" s="463">
        <v>502</v>
      </c>
      <c r="C505" s="464">
        <v>29125</v>
      </c>
      <c r="D505" s="465" t="s">
        <v>3755</v>
      </c>
      <c r="E505" s="466">
        <v>0.780530432900433</v>
      </c>
      <c r="F505" s="466">
        <v>0.15261548913043479</v>
      </c>
      <c r="G505" s="466">
        <v>0</v>
      </c>
      <c r="H505" s="466">
        <v>2.1195652173913046E-2</v>
      </c>
      <c r="I505" s="466">
        <v>4.1399916270130663E-2</v>
      </c>
      <c r="J505" s="466">
        <v>0.46671460298683681</v>
      </c>
      <c r="K505" s="466">
        <f t="shared" si="14"/>
        <v>1.4624560934617483</v>
      </c>
      <c r="L505" s="471"/>
      <c r="M505" s="466">
        <v>0.81990785547785539</v>
      </c>
      <c r="N505" s="466">
        <v>0.15261548913043479</v>
      </c>
      <c r="O505" s="466">
        <v>0</v>
      </c>
      <c r="P505" s="466">
        <v>2.1195652173913046E-2</v>
      </c>
      <c r="Q505" s="466">
        <v>4.3488524130788929E-2</v>
      </c>
      <c r="R505" s="466">
        <v>0.49026015274403767</v>
      </c>
      <c r="S505" s="466">
        <f t="shared" si="15"/>
        <v>1.5274676736570298</v>
      </c>
    </row>
    <row r="506" spans="2:19">
      <c r="B506" s="463">
        <v>503</v>
      </c>
      <c r="C506" s="464">
        <v>29130</v>
      </c>
      <c r="D506" s="465" t="s">
        <v>2983</v>
      </c>
      <c r="E506" s="466">
        <v>0.780530432900433</v>
      </c>
      <c r="F506" s="466">
        <v>0.15261548913043479</v>
      </c>
      <c r="G506" s="466">
        <v>0</v>
      </c>
      <c r="H506" s="466">
        <v>2.1195652173913046E-2</v>
      </c>
      <c r="I506" s="466">
        <v>4.1399916270130663E-2</v>
      </c>
      <c r="J506" s="466">
        <v>0.46671460298683681</v>
      </c>
      <c r="K506" s="466">
        <f t="shared" si="14"/>
        <v>1.4624560934617483</v>
      </c>
      <c r="L506" s="471"/>
      <c r="M506" s="466">
        <v>0.81990785547785539</v>
      </c>
      <c r="N506" s="466">
        <v>0.15261548913043479</v>
      </c>
      <c r="O506" s="466">
        <v>0</v>
      </c>
      <c r="P506" s="466">
        <v>2.1195652173913046E-2</v>
      </c>
      <c r="Q506" s="466">
        <v>4.3488524130788929E-2</v>
      </c>
      <c r="R506" s="466">
        <v>0.49026015274403767</v>
      </c>
      <c r="S506" s="466">
        <f t="shared" si="15"/>
        <v>1.5274676736570298</v>
      </c>
    </row>
    <row r="507" spans="2:19" ht="25.5">
      <c r="B507" s="463">
        <v>504</v>
      </c>
      <c r="C507" s="464">
        <v>29200</v>
      </c>
      <c r="D507" s="465" t="s">
        <v>2984</v>
      </c>
      <c r="E507" s="466">
        <v>1.6890374891774895</v>
      </c>
      <c r="F507" s="466">
        <v>0.30523097826086959</v>
      </c>
      <c r="G507" s="466">
        <v>0</v>
      </c>
      <c r="H507" s="466">
        <v>4.2391304347826092E-2</v>
      </c>
      <c r="I507" s="466">
        <v>0.28648571927952643</v>
      </c>
      <c r="J507" s="466">
        <v>0.50229937559790183</v>
      </c>
      <c r="K507" s="466">
        <f t="shared" si="14"/>
        <v>2.8254448666636134</v>
      </c>
      <c r="L507" s="471"/>
      <c r="M507" s="466">
        <v>1.77763668997669</v>
      </c>
      <c r="N507" s="466">
        <v>0.30523097826086959</v>
      </c>
      <c r="O507" s="466">
        <v>0</v>
      </c>
      <c r="P507" s="466">
        <v>4.2391304347826092E-2</v>
      </c>
      <c r="Q507" s="466">
        <v>0.30151345308128508</v>
      </c>
      <c r="R507" s="466">
        <v>0.52864770920509918</v>
      </c>
      <c r="S507" s="466">
        <f t="shared" si="15"/>
        <v>2.9554201348717699</v>
      </c>
    </row>
    <row r="508" spans="2:19">
      <c r="B508" s="463">
        <v>505</v>
      </c>
      <c r="C508" s="464">
        <v>29305</v>
      </c>
      <c r="D508" s="465" t="s">
        <v>2985</v>
      </c>
      <c r="E508" s="466">
        <v>1.4715195526695528</v>
      </c>
      <c r="F508" s="466">
        <v>0.25435914855072467</v>
      </c>
      <c r="G508" s="466">
        <v>0</v>
      </c>
      <c r="H508" s="466">
        <v>3.5326086956521743E-2</v>
      </c>
      <c r="I508" s="466">
        <v>7.8050494513070279E-2</v>
      </c>
      <c r="J508" s="466">
        <v>0.87988838725926533</v>
      </c>
      <c r="K508" s="466">
        <f t="shared" si="14"/>
        <v>2.7191436699491347</v>
      </c>
      <c r="L508" s="471"/>
      <c r="M508" s="466">
        <v>1.5502743978243978</v>
      </c>
      <c r="N508" s="466">
        <v>0.25435914855072467</v>
      </c>
      <c r="O508" s="466">
        <v>0</v>
      </c>
      <c r="P508" s="466">
        <v>3.5326086956521743E-2</v>
      </c>
      <c r="Q508" s="466">
        <v>8.2227710234386811E-2</v>
      </c>
      <c r="R508" s="466">
        <v>0.92697948677366682</v>
      </c>
      <c r="S508" s="466">
        <f t="shared" si="15"/>
        <v>2.8491668303396978</v>
      </c>
    </row>
    <row r="509" spans="2:19">
      <c r="B509" s="463">
        <v>506</v>
      </c>
      <c r="C509" s="464">
        <v>29345</v>
      </c>
      <c r="D509" s="465" t="s">
        <v>2059</v>
      </c>
      <c r="E509" s="466">
        <v>1.1260249927849928</v>
      </c>
      <c r="F509" s="466">
        <v>0.20348731884057975</v>
      </c>
      <c r="G509" s="466">
        <v>0</v>
      </c>
      <c r="H509" s="466">
        <v>2.8260869565217391E-2</v>
      </c>
      <c r="I509" s="466">
        <v>5.9725205391600471E-2</v>
      </c>
      <c r="J509" s="466">
        <v>0.67330149512305104</v>
      </c>
      <c r="K509" s="466">
        <f t="shared" si="14"/>
        <v>2.0907998817054412</v>
      </c>
      <c r="L509" s="471"/>
      <c r="M509" s="466">
        <v>1.1850911266511266</v>
      </c>
      <c r="N509" s="466">
        <v>0.20348731884057975</v>
      </c>
      <c r="O509" s="466">
        <v>0</v>
      </c>
      <c r="P509" s="466">
        <v>2.8260869565217391E-2</v>
      </c>
      <c r="Q509" s="466">
        <v>6.2858117182587867E-2</v>
      </c>
      <c r="R509" s="466">
        <v>0.70861981975885235</v>
      </c>
      <c r="S509" s="466">
        <f t="shared" si="15"/>
        <v>2.188317251998364</v>
      </c>
    </row>
    <row r="510" spans="2:19">
      <c r="B510" s="463">
        <v>507</v>
      </c>
      <c r="C510" s="464">
        <v>29435</v>
      </c>
      <c r="D510" s="465" t="s">
        <v>2060</v>
      </c>
      <c r="E510" s="466">
        <v>0.780530432900433</v>
      </c>
      <c r="F510" s="466">
        <v>0.15261548913043479</v>
      </c>
      <c r="G510" s="466">
        <v>0</v>
      </c>
      <c r="H510" s="466">
        <v>2.1195652173913046E-2</v>
      </c>
      <c r="I510" s="466">
        <v>4.1399916270130663E-2</v>
      </c>
      <c r="J510" s="466">
        <v>0.46671460298683681</v>
      </c>
      <c r="K510" s="466">
        <f t="shared" si="14"/>
        <v>1.4624560934617483</v>
      </c>
      <c r="L510" s="471"/>
      <c r="M510" s="466">
        <v>0.81990785547785539</v>
      </c>
      <c r="N510" s="466">
        <v>0.15261548913043479</v>
      </c>
      <c r="O510" s="466">
        <v>0</v>
      </c>
      <c r="P510" s="466">
        <v>2.1195652173913046E-2</v>
      </c>
      <c r="Q510" s="466">
        <v>4.3488524130788929E-2</v>
      </c>
      <c r="R510" s="466">
        <v>0.49026015274403767</v>
      </c>
      <c r="S510" s="466">
        <f t="shared" si="15"/>
        <v>1.5274676736570298</v>
      </c>
    </row>
    <row r="511" spans="2:19" ht="25.5">
      <c r="B511" s="463">
        <v>508</v>
      </c>
      <c r="C511" s="464">
        <v>29450</v>
      </c>
      <c r="D511" s="465" t="s">
        <v>2061</v>
      </c>
      <c r="E511" s="466">
        <v>1.1260249927849928</v>
      </c>
      <c r="F511" s="466">
        <v>0.20348731884057975</v>
      </c>
      <c r="G511" s="466">
        <v>0</v>
      </c>
      <c r="H511" s="466">
        <v>2.8260869565217391E-2</v>
      </c>
      <c r="I511" s="466">
        <v>5.9725205391600471E-2</v>
      </c>
      <c r="J511" s="466">
        <v>0.67330149512305104</v>
      </c>
      <c r="K511" s="466">
        <f t="shared" si="14"/>
        <v>2.0907998817054412</v>
      </c>
      <c r="L511" s="471"/>
      <c r="M511" s="466">
        <v>1.1850911266511266</v>
      </c>
      <c r="N511" s="466">
        <v>0.20348731884057975</v>
      </c>
      <c r="O511" s="466">
        <v>0</v>
      </c>
      <c r="P511" s="466">
        <v>2.8260869565217391E-2</v>
      </c>
      <c r="Q511" s="466">
        <v>6.2858117182587867E-2</v>
      </c>
      <c r="R511" s="466">
        <v>0.70861981975885235</v>
      </c>
      <c r="S511" s="466">
        <f t="shared" si="15"/>
        <v>2.188317251998364</v>
      </c>
    </row>
    <row r="512" spans="2:19">
      <c r="B512" s="463">
        <v>509</v>
      </c>
      <c r="C512" s="464">
        <v>29700</v>
      </c>
      <c r="D512" s="465" t="s">
        <v>2062</v>
      </c>
      <c r="E512" s="466">
        <v>0.780530432900433</v>
      </c>
      <c r="F512" s="466">
        <v>0.15261548913043479</v>
      </c>
      <c r="G512" s="466">
        <v>0</v>
      </c>
      <c r="H512" s="466">
        <v>2.1195652173913046E-2</v>
      </c>
      <c r="I512" s="466">
        <v>0.13238949633849301</v>
      </c>
      <c r="J512" s="466">
        <v>0.23212033574930824</v>
      </c>
      <c r="K512" s="466">
        <f t="shared" si="14"/>
        <v>1.318851406292582</v>
      </c>
      <c r="L512" s="471"/>
      <c r="M512" s="466">
        <v>0.81990785547785539</v>
      </c>
      <c r="N512" s="466">
        <v>0.15261548913043479</v>
      </c>
      <c r="O512" s="466">
        <v>0</v>
      </c>
      <c r="P512" s="466">
        <v>2.1195652173913046E-2</v>
      </c>
      <c r="Q512" s="466">
        <v>0.13906848913927464</v>
      </c>
      <c r="R512" s="466">
        <v>0.24383070624139599</v>
      </c>
      <c r="S512" s="466">
        <f t="shared" si="15"/>
        <v>1.376618192162874</v>
      </c>
    </row>
    <row r="513" spans="2:19">
      <c r="B513" s="463">
        <v>510</v>
      </c>
      <c r="C513" s="464">
        <v>29800</v>
      </c>
      <c r="D513" s="465" t="s">
        <v>2063</v>
      </c>
      <c r="E513" s="466">
        <v>4.9497539105339108</v>
      </c>
      <c r="F513" s="466">
        <v>3.3812167874396133</v>
      </c>
      <c r="G513" s="466">
        <v>3.1998772488776659</v>
      </c>
      <c r="H513" s="466">
        <v>8.9296497584541071E-2</v>
      </c>
      <c r="I513" s="466">
        <v>0.50725626752136554</v>
      </c>
      <c r="J513" s="466">
        <v>1.3751034786245004</v>
      </c>
      <c r="K513" s="466">
        <f t="shared" si="14"/>
        <v>13.502504190581597</v>
      </c>
      <c r="L513" s="471"/>
      <c r="M513" s="466">
        <v>5.2549289355089357</v>
      </c>
      <c r="N513" s="466">
        <v>3.3812167874396133</v>
      </c>
      <c r="O513" s="466">
        <v>3.1998772488776659</v>
      </c>
      <c r="P513" s="466">
        <v>8.9296497584541071E-2</v>
      </c>
      <c r="Q513" s="466">
        <v>0.53853094236532617</v>
      </c>
      <c r="R513" s="466">
        <v>1.4598849134225811</v>
      </c>
      <c r="S513" s="466">
        <f t="shared" si="15"/>
        <v>13.923735325198663</v>
      </c>
    </row>
    <row r="514" spans="2:19" ht="25.5">
      <c r="B514" s="463">
        <v>511</v>
      </c>
      <c r="C514" s="464">
        <v>29804</v>
      </c>
      <c r="D514" s="465" t="s">
        <v>2064</v>
      </c>
      <c r="E514" s="466">
        <v>6.3991892784992785</v>
      </c>
      <c r="F514" s="466">
        <v>4.1614975845410624</v>
      </c>
      <c r="G514" s="466">
        <v>3.938310460157127</v>
      </c>
      <c r="H514" s="466">
        <v>0.10990338164251208</v>
      </c>
      <c r="I514" s="466">
        <v>0.65579601072008598</v>
      </c>
      <c r="J514" s="466">
        <v>1.7777747331062348</v>
      </c>
      <c r="K514" s="466">
        <f t="shared" si="14"/>
        <v>17.042471448666301</v>
      </c>
      <c r="L514" s="471"/>
      <c r="M514" s="466">
        <v>6.792963504273505</v>
      </c>
      <c r="N514" s="466">
        <v>4.1614975845410624</v>
      </c>
      <c r="O514" s="466">
        <v>3.938310460157127</v>
      </c>
      <c r="P514" s="466">
        <v>0.10990338164251208</v>
      </c>
      <c r="Q514" s="466">
        <v>0.69615042987358355</v>
      </c>
      <c r="R514" s="466">
        <v>1.8871701328456938</v>
      </c>
      <c r="S514" s="466">
        <f t="shared" si="15"/>
        <v>17.585995493333485</v>
      </c>
    </row>
    <row r="515" spans="2:19">
      <c r="B515" s="463">
        <v>512</v>
      </c>
      <c r="C515" s="464">
        <v>30000</v>
      </c>
      <c r="D515" s="465" t="s">
        <v>2065</v>
      </c>
      <c r="E515" s="466">
        <v>1.4715195526695528</v>
      </c>
      <c r="F515" s="466">
        <v>0.25435914855072467</v>
      </c>
      <c r="G515" s="466">
        <v>0</v>
      </c>
      <c r="H515" s="466">
        <v>3.5326086956521743E-2</v>
      </c>
      <c r="I515" s="466">
        <v>0.24959146270087551</v>
      </c>
      <c r="J515" s="466">
        <v>0.43761216504789407</v>
      </c>
      <c r="K515" s="466">
        <f t="shared" si="14"/>
        <v>2.4484084159255688</v>
      </c>
      <c r="L515" s="471"/>
      <c r="M515" s="466">
        <v>1.5502743978243978</v>
      </c>
      <c r="N515" s="466">
        <v>0.25435914855072467</v>
      </c>
      <c r="O515" s="466">
        <v>0</v>
      </c>
      <c r="P515" s="466">
        <v>3.5326086956521743E-2</v>
      </c>
      <c r="Q515" s="466">
        <v>0.26294944830243877</v>
      </c>
      <c r="R515" s="466">
        <v>0.46103290603206953</v>
      </c>
      <c r="S515" s="466">
        <f t="shared" si="15"/>
        <v>2.5639419876661527</v>
      </c>
    </row>
    <row r="516" spans="2:19">
      <c r="B516" s="463">
        <v>513</v>
      </c>
      <c r="C516" s="464">
        <v>30100</v>
      </c>
      <c r="D516" s="465" t="s">
        <v>2066</v>
      </c>
      <c r="E516" s="466">
        <v>1.1260249927849928</v>
      </c>
      <c r="F516" s="466">
        <v>0.20348731884057975</v>
      </c>
      <c r="G516" s="466">
        <v>0</v>
      </c>
      <c r="H516" s="466">
        <v>2.8260869565217391E-2</v>
      </c>
      <c r="I516" s="466">
        <v>0.19099047951968426</v>
      </c>
      <c r="J516" s="466">
        <v>0.33486625039860118</v>
      </c>
      <c r="K516" s="466">
        <f t="shared" ref="K516:K579" si="16">SUM(E516:J516)</f>
        <v>1.8836299111090753</v>
      </c>
      <c r="L516" s="471"/>
      <c r="M516" s="466">
        <v>1.1850911266511266</v>
      </c>
      <c r="N516" s="466">
        <v>0.20348731884057975</v>
      </c>
      <c r="O516" s="466">
        <v>0</v>
      </c>
      <c r="P516" s="466">
        <v>2.8260869565217391E-2</v>
      </c>
      <c r="Q516" s="466">
        <v>0.20100896872085672</v>
      </c>
      <c r="R516" s="466">
        <v>0.35243180613673281</v>
      </c>
      <c r="S516" s="466">
        <f t="shared" ref="S516:S579" si="17">SUM(M516:R516)</f>
        <v>1.9702800899145132</v>
      </c>
    </row>
    <row r="517" spans="2:19">
      <c r="B517" s="463">
        <v>514</v>
      </c>
      <c r="C517" s="464">
        <v>30110</v>
      </c>
      <c r="D517" s="465" t="s">
        <v>2067</v>
      </c>
      <c r="E517" s="466">
        <v>4.9497539105339108</v>
      </c>
      <c r="F517" s="466">
        <v>3.3812167874396133</v>
      </c>
      <c r="G517" s="466">
        <v>0</v>
      </c>
      <c r="H517" s="466">
        <v>8.9296497584541071E-2</v>
      </c>
      <c r="I517" s="466">
        <v>0.63390556937126652</v>
      </c>
      <c r="J517" s="466">
        <v>2.185512921628221</v>
      </c>
      <c r="K517" s="466">
        <f t="shared" si="16"/>
        <v>11.239685686557554</v>
      </c>
      <c r="L517" s="471"/>
      <c r="M517" s="466">
        <v>5.2549289355089357</v>
      </c>
      <c r="N517" s="466">
        <v>3.3812167874396133</v>
      </c>
      <c r="O517" s="466">
        <v>0</v>
      </c>
      <c r="P517" s="466">
        <v>8.9296497584541071E-2</v>
      </c>
      <c r="Q517" s="466">
        <v>0.67298875440658401</v>
      </c>
      <c r="R517" s="466">
        <v>2.3202598146043987</v>
      </c>
      <c r="S517" s="466">
        <f t="shared" si="17"/>
        <v>11.718690789544072</v>
      </c>
    </row>
    <row r="518" spans="2:19" ht="25.5">
      <c r="B518" s="463">
        <v>515</v>
      </c>
      <c r="C518" s="464">
        <v>30117</v>
      </c>
      <c r="D518" s="465" t="s">
        <v>2068</v>
      </c>
      <c r="E518" s="466">
        <v>4.9497539105339108</v>
      </c>
      <c r="F518" s="466">
        <v>3.3812167874396133</v>
      </c>
      <c r="G518" s="466">
        <v>0</v>
      </c>
      <c r="H518" s="466">
        <v>8.9296497584541071E-2</v>
      </c>
      <c r="I518" s="466">
        <v>0.50725626752136554</v>
      </c>
      <c r="J518" s="466">
        <v>1.3751034786245004</v>
      </c>
      <c r="K518" s="466">
        <f t="shared" si="16"/>
        <v>10.302626941703931</v>
      </c>
      <c r="L518" s="471"/>
      <c r="M518" s="466">
        <v>5.2549289355089357</v>
      </c>
      <c r="N518" s="466">
        <v>3.3812167874396133</v>
      </c>
      <c r="O518" s="466">
        <v>0</v>
      </c>
      <c r="P518" s="466">
        <v>8.9296497584541071E-2</v>
      </c>
      <c r="Q518" s="466">
        <v>0.53853094236532617</v>
      </c>
      <c r="R518" s="466">
        <v>1.4598849134225811</v>
      </c>
      <c r="S518" s="466">
        <f t="shared" si="17"/>
        <v>10.723858076320997</v>
      </c>
    </row>
    <row r="519" spans="2:19">
      <c r="B519" s="463">
        <v>516</v>
      </c>
      <c r="C519" s="464">
        <v>30120</v>
      </c>
      <c r="D519" s="465" t="s">
        <v>2069</v>
      </c>
      <c r="E519" s="466">
        <v>7.8486246464646472</v>
      </c>
      <c r="F519" s="466">
        <v>4.9417783816425116</v>
      </c>
      <c r="G519" s="466">
        <v>0</v>
      </c>
      <c r="H519" s="466">
        <v>0.1305102657004831</v>
      </c>
      <c r="I519" s="466">
        <v>1.0051584311515522</v>
      </c>
      <c r="J519" s="466">
        <v>3.465479474717553</v>
      </c>
      <c r="K519" s="466">
        <f t="shared" si="16"/>
        <v>17.391551199676748</v>
      </c>
      <c r="L519" s="471"/>
      <c r="M519" s="466">
        <v>8.3309980730380726</v>
      </c>
      <c r="N519" s="466">
        <v>4.9417783816425116</v>
      </c>
      <c r="O519" s="466">
        <v>0</v>
      </c>
      <c r="P519" s="466">
        <v>0.1305102657004831</v>
      </c>
      <c r="Q519" s="466">
        <v>1.0669350784654414</v>
      </c>
      <c r="R519" s="466">
        <v>3.6784664990992542</v>
      </c>
      <c r="S519" s="466">
        <f t="shared" si="17"/>
        <v>18.148688297945764</v>
      </c>
    </row>
    <row r="520" spans="2:19">
      <c r="B520" s="463">
        <v>517</v>
      </c>
      <c r="C520" s="464">
        <v>30124</v>
      </c>
      <c r="D520" s="465" t="s">
        <v>2070</v>
      </c>
      <c r="E520" s="466">
        <v>32.5973941991342</v>
      </c>
      <c r="F520" s="466">
        <v>3.561028079710145</v>
      </c>
      <c r="G520" s="466">
        <v>0</v>
      </c>
      <c r="H520" s="466">
        <v>0.49456521739130432</v>
      </c>
      <c r="I520" s="466">
        <v>9.2149996508019925</v>
      </c>
      <c r="J520" s="466">
        <v>12.925429113530022</v>
      </c>
      <c r="K520" s="466">
        <f t="shared" si="16"/>
        <v>58.793416260567668</v>
      </c>
      <c r="L520" s="471"/>
      <c r="M520" s="466">
        <v>34.605642750582746</v>
      </c>
      <c r="N520" s="466">
        <v>3.561028079710145</v>
      </c>
      <c r="O520" s="466">
        <v>0</v>
      </c>
      <c r="P520" s="466">
        <v>0.49456521739130432</v>
      </c>
      <c r="Q520" s="466">
        <v>9.7827140388684306</v>
      </c>
      <c r="R520" s="466">
        <v>13.721734306991985</v>
      </c>
      <c r="S520" s="466">
        <f t="shared" si="17"/>
        <v>62.165684393544616</v>
      </c>
    </row>
    <row r="521" spans="2:19">
      <c r="B521" s="463">
        <v>518</v>
      </c>
      <c r="C521" s="464">
        <v>30130</v>
      </c>
      <c r="D521" s="465" t="s">
        <v>2071</v>
      </c>
      <c r="E521" s="466">
        <v>6.3991892784992785</v>
      </c>
      <c r="F521" s="466">
        <v>4.1614975845410624</v>
      </c>
      <c r="G521" s="466">
        <v>0</v>
      </c>
      <c r="H521" s="466">
        <v>0.10990338164251208</v>
      </c>
      <c r="I521" s="466">
        <v>0.81953200026140927</v>
      </c>
      <c r="J521" s="466">
        <v>2.8254961981728868</v>
      </c>
      <c r="K521" s="466">
        <f t="shared" si="16"/>
        <v>14.315618443117151</v>
      </c>
      <c r="L521" s="471"/>
      <c r="M521" s="466">
        <v>6.792963504273505</v>
      </c>
      <c r="N521" s="466">
        <v>4.1614975845410624</v>
      </c>
      <c r="O521" s="466">
        <v>0</v>
      </c>
      <c r="P521" s="466">
        <v>0.10990338164251208</v>
      </c>
      <c r="Q521" s="466">
        <v>0.86996191643601284</v>
      </c>
      <c r="R521" s="466">
        <v>2.9993631568518264</v>
      </c>
      <c r="S521" s="466">
        <f t="shared" si="17"/>
        <v>14.93368954374492</v>
      </c>
    </row>
    <row r="522" spans="2:19">
      <c r="B522" s="463">
        <v>519</v>
      </c>
      <c r="C522" s="464">
        <v>30150</v>
      </c>
      <c r="D522" s="465" t="s">
        <v>2072</v>
      </c>
      <c r="E522" s="466">
        <v>10.264350259740262</v>
      </c>
      <c r="F522" s="466">
        <v>6.2422463768115941</v>
      </c>
      <c r="G522" s="466">
        <v>0</v>
      </c>
      <c r="H522" s="466">
        <v>0.16485507246376813</v>
      </c>
      <c r="I522" s="466">
        <v>0.99436559557248949</v>
      </c>
      <c r="J522" s="466">
        <v>4.1060459594703245</v>
      </c>
      <c r="K522" s="466">
        <f t="shared" si="16"/>
        <v>21.771863264058439</v>
      </c>
      <c r="L522" s="471"/>
      <c r="M522" s="466">
        <v>10.894389020979022</v>
      </c>
      <c r="N522" s="466">
        <v>6.2422463768115941</v>
      </c>
      <c r="O522" s="466">
        <v>0</v>
      </c>
      <c r="P522" s="466">
        <v>0.16485507246376813</v>
      </c>
      <c r="Q522" s="466">
        <v>1.0554010096220474</v>
      </c>
      <c r="R522" s="466">
        <v>4.3580802377666261</v>
      </c>
      <c r="S522" s="466">
        <f t="shared" si="17"/>
        <v>22.71497171764306</v>
      </c>
    </row>
    <row r="523" spans="2:19">
      <c r="B523" s="463">
        <v>520</v>
      </c>
      <c r="C523" s="464">
        <v>30160</v>
      </c>
      <c r="D523" s="465" t="s">
        <v>2073</v>
      </c>
      <c r="E523" s="466">
        <v>15.095801486291487</v>
      </c>
      <c r="F523" s="466">
        <v>8.8431823671497582</v>
      </c>
      <c r="G523" s="466">
        <v>0</v>
      </c>
      <c r="H523" s="466">
        <v>0.23354468599033817</v>
      </c>
      <c r="I523" s="466">
        <v>1.5470344699124088</v>
      </c>
      <c r="J523" s="466">
        <v>4.1938022599966409</v>
      </c>
      <c r="K523" s="466">
        <f t="shared" si="16"/>
        <v>29.91336526934063</v>
      </c>
      <c r="L523" s="471"/>
      <c r="M523" s="466">
        <v>16.021170916860914</v>
      </c>
      <c r="N523" s="466">
        <v>8.8431823671497582</v>
      </c>
      <c r="O523" s="466">
        <v>0</v>
      </c>
      <c r="P523" s="466">
        <v>0.23354468599033817</v>
      </c>
      <c r="Q523" s="466">
        <v>1.6418673549231277</v>
      </c>
      <c r="R523" s="466">
        <v>4.4508814493843687</v>
      </c>
      <c r="S523" s="466">
        <f t="shared" si="17"/>
        <v>31.190646774308508</v>
      </c>
    </row>
    <row r="524" spans="2:19">
      <c r="B524" s="463">
        <v>521</v>
      </c>
      <c r="C524" s="464">
        <v>30200</v>
      </c>
      <c r="D524" s="465" t="s">
        <v>2074</v>
      </c>
      <c r="E524" s="466">
        <v>0.780530432900433</v>
      </c>
      <c r="F524" s="466">
        <v>0.15261548913043479</v>
      </c>
      <c r="G524" s="466">
        <v>0</v>
      </c>
      <c r="H524" s="466">
        <v>2.1195652173913046E-2</v>
      </c>
      <c r="I524" s="466">
        <v>0.13238949633849301</v>
      </c>
      <c r="J524" s="466">
        <v>0.23212033574930824</v>
      </c>
      <c r="K524" s="466">
        <f t="shared" si="16"/>
        <v>1.318851406292582</v>
      </c>
      <c r="L524" s="471"/>
      <c r="M524" s="466">
        <v>0.81990785547785539</v>
      </c>
      <c r="N524" s="466">
        <v>0.15261548913043479</v>
      </c>
      <c r="O524" s="466">
        <v>0</v>
      </c>
      <c r="P524" s="466">
        <v>2.1195652173913046E-2</v>
      </c>
      <c r="Q524" s="466">
        <v>0.13906848913927464</v>
      </c>
      <c r="R524" s="466">
        <v>0.24383070624139599</v>
      </c>
      <c r="S524" s="466">
        <f t="shared" si="17"/>
        <v>1.376618192162874</v>
      </c>
    </row>
    <row r="525" spans="2:19">
      <c r="B525" s="463">
        <v>522</v>
      </c>
      <c r="C525" s="464">
        <v>30300</v>
      </c>
      <c r="D525" s="465" t="s">
        <v>2075</v>
      </c>
      <c r="E525" s="466">
        <v>1.1260249927849928</v>
      </c>
      <c r="F525" s="466">
        <v>0.20348731884057975</v>
      </c>
      <c r="G525" s="466">
        <v>0</v>
      </c>
      <c r="H525" s="466">
        <v>2.8260869565217391E-2</v>
      </c>
      <c r="I525" s="466">
        <v>0.19099047951968426</v>
      </c>
      <c r="J525" s="466">
        <v>0.33486625039860118</v>
      </c>
      <c r="K525" s="466">
        <f t="shared" si="16"/>
        <v>1.8836299111090753</v>
      </c>
      <c r="L525" s="471"/>
      <c r="M525" s="466">
        <v>1.1850911266511266</v>
      </c>
      <c r="N525" s="466">
        <v>0.20348731884057975</v>
      </c>
      <c r="O525" s="466">
        <v>0</v>
      </c>
      <c r="P525" s="466">
        <v>2.8260869565217391E-2</v>
      </c>
      <c r="Q525" s="466">
        <v>0.20100896872085672</v>
      </c>
      <c r="R525" s="466">
        <v>0.35243180613673281</v>
      </c>
      <c r="S525" s="466">
        <f t="shared" si="17"/>
        <v>1.9702800899145132</v>
      </c>
    </row>
    <row r="526" spans="2:19">
      <c r="B526" s="463">
        <v>523</v>
      </c>
      <c r="C526" s="464">
        <v>30310</v>
      </c>
      <c r="D526" s="465" t="s">
        <v>2076</v>
      </c>
      <c r="E526" s="466">
        <v>29.698523463203465</v>
      </c>
      <c r="F526" s="466">
        <v>3.3066689311594204</v>
      </c>
      <c r="G526" s="466">
        <v>0</v>
      </c>
      <c r="H526" s="466">
        <v>0.45923913043478259</v>
      </c>
      <c r="I526" s="466">
        <v>8.3955141221080645</v>
      </c>
      <c r="J526" s="466">
        <v>11.775976860455309</v>
      </c>
      <c r="K526" s="466">
        <f t="shared" si="16"/>
        <v>53.635922507361038</v>
      </c>
      <c r="L526" s="471"/>
      <c r="M526" s="466">
        <v>31.529573613053614</v>
      </c>
      <c r="N526" s="466">
        <v>3.3066689311594204</v>
      </c>
      <c r="O526" s="466">
        <v>0</v>
      </c>
      <c r="P526" s="466">
        <v>0.45923913043478259</v>
      </c>
      <c r="Q526" s="466">
        <v>8.9131360641686435</v>
      </c>
      <c r="R526" s="466">
        <v>12.50201983096475</v>
      </c>
      <c r="S526" s="466">
        <f t="shared" si="17"/>
        <v>56.710637569781206</v>
      </c>
    </row>
    <row r="527" spans="2:19">
      <c r="B527" s="463">
        <v>524</v>
      </c>
      <c r="C527" s="464">
        <v>30400</v>
      </c>
      <c r="D527" s="465" t="s">
        <v>2077</v>
      </c>
      <c r="E527" s="466">
        <v>7.8486246464646472</v>
      </c>
      <c r="F527" s="466">
        <v>4.9417783816425116</v>
      </c>
      <c r="G527" s="466">
        <v>0</v>
      </c>
      <c r="H527" s="466">
        <v>0.1305102657004831</v>
      </c>
      <c r="I527" s="466">
        <v>0.76034060836932404</v>
      </c>
      <c r="J527" s="466">
        <v>3.1396837307294754</v>
      </c>
      <c r="K527" s="466">
        <f t="shared" si="16"/>
        <v>16.820937632906443</v>
      </c>
      <c r="L527" s="471"/>
      <c r="M527" s="466">
        <v>8.3309980730380726</v>
      </c>
      <c r="N527" s="466">
        <v>4.9417783816425116</v>
      </c>
      <c r="O527" s="466">
        <v>0</v>
      </c>
      <c r="P527" s="466">
        <v>0.1305102657004831</v>
      </c>
      <c r="Q527" s="466">
        <v>0.80707084725101663</v>
      </c>
      <c r="R527" s="466">
        <v>3.3326474750500825</v>
      </c>
      <c r="S527" s="466">
        <f t="shared" si="17"/>
        <v>17.543005042682168</v>
      </c>
    </row>
    <row r="528" spans="2:19">
      <c r="B528" s="463">
        <v>525</v>
      </c>
      <c r="C528" s="464">
        <v>30430</v>
      </c>
      <c r="D528" s="465" t="s">
        <v>2078</v>
      </c>
      <c r="E528" s="466">
        <v>9.2980600144300158</v>
      </c>
      <c r="F528" s="466">
        <v>5.7220591787439616</v>
      </c>
      <c r="G528" s="466">
        <v>0</v>
      </c>
      <c r="H528" s="466">
        <v>0.15111714975845414</v>
      </c>
      <c r="I528" s="466">
        <v>0.90075560069122318</v>
      </c>
      <c r="J528" s="466">
        <v>3.7195010679739848</v>
      </c>
      <c r="K528" s="466">
        <f t="shared" si="16"/>
        <v>19.791493011597638</v>
      </c>
      <c r="L528" s="471"/>
      <c r="M528" s="466">
        <v>9.8690326418026419</v>
      </c>
      <c r="N528" s="466">
        <v>5.7220591787439616</v>
      </c>
      <c r="O528" s="466">
        <v>0</v>
      </c>
      <c r="P528" s="466">
        <v>0.15111714975845414</v>
      </c>
      <c r="Q528" s="466">
        <v>0.95606894467363501</v>
      </c>
      <c r="R528" s="466">
        <v>3.9479071326800081</v>
      </c>
      <c r="S528" s="466">
        <f t="shared" si="17"/>
        <v>20.646185047658701</v>
      </c>
    </row>
    <row r="529" spans="2:19" ht="25.5">
      <c r="B529" s="463">
        <v>526</v>
      </c>
      <c r="C529" s="464">
        <v>30460</v>
      </c>
      <c r="D529" s="465" t="s">
        <v>2079</v>
      </c>
      <c r="E529" s="466">
        <v>10.264350259740262</v>
      </c>
      <c r="F529" s="466">
        <v>6.2422463768115941</v>
      </c>
      <c r="G529" s="466">
        <v>0</v>
      </c>
      <c r="H529" s="466">
        <v>0.16485507246376813</v>
      </c>
      <c r="I529" s="466">
        <v>1.0519019925833406</v>
      </c>
      <c r="J529" s="466">
        <v>2.851564745057527</v>
      </c>
      <c r="K529" s="466">
        <f t="shared" si="16"/>
        <v>20.57491844665649</v>
      </c>
      <c r="L529" s="471"/>
      <c r="M529" s="466">
        <v>10.894389020979022</v>
      </c>
      <c r="N529" s="466">
        <v>6.2422463768115941</v>
      </c>
      <c r="O529" s="466">
        <v>0</v>
      </c>
      <c r="P529" s="466">
        <v>0.16485507246376813</v>
      </c>
      <c r="Q529" s="466">
        <v>1.1164690632289367</v>
      </c>
      <c r="R529" s="466">
        <v>3.0265973846406609</v>
      </c>
      <c r="S529" s="466">
        <f t="shared" si="17"/>
        <v>21.444556918123983</v>
      </c>
    </row>
    <row r="530" spans="2:19" ht="25.5">
      <c r="B530" s="463">
        <v>527</v>
      </c>
      <c r="C530" s="464">
        <v>30520</v>
      </c>
      <c r="D530" s="465" t="s">
        <v>2080</v>
      </c>
      <c r="E530" s="466">
        <v>9.2980600144300158</v>
      </c>
      <c r="F530" s="466">
        <v>5.7220591787439616</v>
      </c>
      <c r="G530" s="466">
        <v>0</v>
      </c>
      <c r="H530" s="466">
        <v>0.15111714975845414</v>
      </c>
      <c r="I530" s="466">
        <v>0.90075560069122318</v>
      </c>
      <c r="J530" s="466">
        <v>3.7195010679739848</v>
      </c>
      <c r="K530" s="466">
        <f t="shared" si="16"/>
        <v>19.791493011597638</v>
      </c>
      <c r="L530" s="471"/>
      <c r="M530" s="466">
        <v>9.8690326418026419</v>
      </c>
      <c r="N530" s="466">
        <v>5.7220591787439616</v>
      </c>
      <c r="O530" s="466">
        <v>0</v>
      </c>
      <c r="P530" s="466">
        <v>0.15111714975845414</v>
      </c>
      <c r="Q530" s="466">
        <v>0.95606894467363501</v>
      </c>
      <c r="R530" s="466">
        <v>3.9479071326800081</v>
      </c>
      <c r="S530" s="466">
        <f t="shared" si="17"/>
        <v>20.646185047658701</v>
      </c>
    </row>
    <row r="531" spans="2:19">
      <c r="B531" s="463">
        <v>528</v>
      </c>
      <c r="C531" s="464">
        <v>30540</v>
      </c>
      <c r="D531" s="465" t="s">
        <v>2081</v>
      </c>
      <c r="E531" s="466">
        <v>8.3317697691197701</v>
      </c>
      <c r="F531" s="466">
        <v>5.2018719806763283</v>
      </c>
      <c r="G531" s="466">
        <v>0</v>
      </c>
      <c r="H531" s="466">
        <v>0.1373792270531401</v>
      </c>
      <c r="I531" s="466">
        <v>0.85384900165171329</v>
      </c>
      <c r="J531" s="466">
        <v>2.3146697390818805</v>
      </c>
      <c r="K531" s="466">
        <f t="shared" si="16"/>
        <v>16.839539717582831</v>
      </c>
      <c r="L531" s="471"/>
      <c r="M531" s="466">
        <v>8.8436762626262624</v>
      </c>
      <c r="N531" s="466">
        <v>5.2018719806763283</v>
      </c>
      <c r="O531" s="466">
        <v>0</v>
      </c>
      <c r="P531" s="466">
        <v>0.1373792270531401</v>
      </c>
      <c r="Q531" s="466">
        <v>0.90630974655126006</v>
      </c>
      <c r="R531" s="466">
        <v>2.4568837587431771</v>
      </c>
      <c r="S531" s="466">
        <f t="shared" si="17"/>
        <v>17.546120975650169</v>
      </c>
    </row>
    <row r="532" spans="2:19">
      <c r="B532" s="463">
        <v>529</v>
      </c>
      <c r="C532" s="464">
        <v>30560</v>
      </c>
      <c r="D532" s="465" t="s">
        <v>2082</v>
      </c>
      <c r="E532" s="466">
        <v>29.698523463203465</v>
      </c>
      <c r="F532" s="466">
        <v>3.3066689311594204</v>
      </c>
      <c r="G532" s="466">
        <v>0</v>
      </c>
      <c r="H532" s="466">
        <v>0.45923913043478259</v>
      </c>
      <c r="I532" s="466">
        <v>8.3955141221080645</v>
      </c>
      <c r="J532" s="466">
        <v>11.775976860455309</v>
      </c>
      <c r="K532" s="466">
        <f t="shared" si="16"/>
        <v>53.635922507361038</v>
      </c>
      <c r="L532" s="471"/>
      <c r="M532" s="466">
        <v>31.529573613053614</v>
      </c>
      <c r="N532" s="466">
        <v>3.3066689311594204</v>
      </c>
      <c r="O532" s="466">
        <v>0</v>
      </c>
      <c r="P532" s="466">
        <v>0.45923913043478259</v>
      </c>
      <c r="Q532" s="466">
        <v>8.9131360641686435</v>
      </c>
      <c r="R532" s="466">
        <v>12.50201983096475</v>
      </c>
      <c r="S532" s="466">
        <f t="shared" si="17"/>
        <v>56.710637569781206</v>
      </c>
    </row>
    <row r="533" spans="2:19">
      <c r="B533" s="463">
        <v>530</v>
      </c>
      <c r="C533" s="464">
        <v>30580</v>
      </c>
      <c r="D533" s="465" t="s">
        <v>2083</v>
      </c>
      <c r="E533" s="466">
        <v>7.8486246464646472</v>
      </c>
      <c r="F533" s="466">
        <v>4.9417783816425116</v>
      </c>
      <c r="G533" s="466">
        <v>0</v>
      </c>
      <c r="H533" s="466">
        <v>0.1305102657004831</v>
      </c>
      <c r="I533" s="466">
        <v>0.76034060836932404</v>
      </c>
      <c r="J533" s="466">
        <v>3.1396837307294754</v>
      </c>
      <c r="K533" s="466">
        <f t="shared" si="16"/>
        <v>16.820937632906443</v>
      </c>
      <c r="L533" s="471"/>
      <c r="M533" s="466">
        <v>8.3309980730380726</v>
      </c>
      <c r="N533" s="466">
        <v>4.9417783816425116</v>
      </c>
      <c r="O533" s="466">
        <v>0</v>
      </c>
      <c r="P533" s="466">
        <v>0.1305102657004831</v>
      </c>
      <c r="Q533" s="466">
        <v>0.80707084725101663</v>
      </c>
      <c r="R533" s="466">
        <v>3.3326474750500825</v>
      </c>
      <c r="S533" s="466">
        <f t="shared" si="17"/>
        <v>17.543005042682168</v>
      </c>
    </row>
    <row r="534" spans="2:19">
      <c r="B534" s="463">
        <v>531</v>
      </c>
      <c r="C534" s="464">
        <v>30600</v>
      </c>
      <c r="D534" s="465" t="s">
        <v>2084</v>
      </c>
      <c r="E534" s="466">
        <v>7.3654795238095234</v>
      </c>
      <c r="F534" s="466">
        <v>4.6816847826086949</v>
      </c>
      <c r="G534" s="466">
        <v>0</v>
      </c>
      <c r="H534" s="466">
        <v>0.12364130434782611</v>
      </c>
      <c r="I534" s="466">
        <v>0.71353561092869078</v>
      </c>
      <c r="J534" s="466">
        <v>2.9464112849813056</v>
      </c>
      <c r="K534" s="466">
        <f t="shared" si="16"/>
        <v>15.83075250667604</v>
      </c>
      <c r="L534" s="471"/>
      <c r="M534" s="466">
        <v>7.8183198834498828</v>
      </c>
      <c r="N534" s="466">
        <v>4.6816847826086949</v>
      </c>
      <c r="O534" s="466">
        <v>0</v>
      </c>
      <c r="P534" s="466">
        <v>0.12364130434782611</v>
      </c>
      <c r="Q534" s="466">
        <v>0.75740481477681054</v>
      </c>
      <c r="R534" s="466">
        <v>3.1275609225067726</v>
      </c>
      <c r="S534" s="466">
        <f t="shared" si="17"/>
        <v>16.508611707689987</v>
      </c>
    </row>
    <row r="535" spans="2:19">
      <c r="B535" s="463">
        <v>532</v>
      </c>
      <c r="C535" s="464">
        <v>30630</v>
      </c>
      <c r="D535" s="465" t="s">
        <v>2085</v>
      </c>
      <c r="E535" s="466">
        <v>6.3991892784992785</v>
      </c>
      <c r="F535" s="466">
        <v>4.1614975845410624</v>
      </c>
      <c r="G535" s="466">
        <v>0</v>
      </c>
      <c r="H535" s="466">
        <v>0.10990338164251208</v>
      </c>
      <c r="I535" s="466">
        <v>0.61992561604742469</v>
      </c>
      <c r="J535" s="466">
        <v>2.5598663934849668</v>
      </c>
      <c r="K535" s="466">
        <f t="shared" si="16"/>
        <v>13.850382254215246</v>
      </c>
      <c r="L535" s="471"/>
      <c r="M535" s="466">
        <v>6.792963504273505</v>
      </c>
      <c r="N535" s="466">
        <v>4.1614975845410624</v>
      </c>
      <c r="O535" s="466">
        <v>0</v>
      </c>
      <c r="P535" s="466">
        <v>0.10990338164251208</v>
      </c>
      <c r="Q535" s="466">
        <v>0.65807274982839836</v>
      </c>
      <c r="R535" s="466">
        <v>2.7173878174201556</v>
      </c>
      <c r="S535" s="466">
        <f t="shared" si="17"/>
        <v>14.439825037705635</v>
      </c>
    </row>
    <row r="536" spans="2:19" ht="25.5">
      <c r="B536" s="463">
        <v>533</v>
      </c>
      <c r="C536" s="464">
        <v>30801</v>
      </c>
      <c r="D536" s="465" t="s">
        <v>2086</v>
      </c>
      <c r="E536" s="466">
        <v>1.4715195526695528</v>
      </c>
      <c r="F536" s="466">
        <v>0.25435914855072467</v>
      </c>
      <c r="G536" s="466">
        <v>0</v>
      </c>
      <c r="H536" s="466">
        <v>3.5326086956521743E-2</v>
      </c>
      <c r="I536" s="466">
        <v>0.24959146270087551</v>
      </c>
      <c r="J536" s="466">
        <v>0.43761216504789407</v>
      </c>
      <c r="K536" s="466">
        <f t="shared" si="16"/>
        <v>2.4484084159255688</v>
      </c>
      <c r="L536" s="471"/>
      <c r="M536" s="466">
        <v>1.5502743978243978</v>
      </c>
      <c r="N536" s="466">
        <v>0.25435914855072467</v>
      </c>
      <c r="O536" s="466">
        <v>0</v>
      </c>
      <c r="P536" s="466">
        <v>3.5326086956521743E-2</v>
      </c>
      <c r="Q536" s="466">
        <v>0.26294944830243877</v>
      </c>
      <c r="R536" s="466">
        <v>0.46103290603206953</v>
      </c>
      <c r="S536" s="466">
        <f t="shared" si="17"/>
        <v>2.5639419876661527</v>
      </c>
    </row>
    <row r="537" spans="2:19">
      <c r="B537" s="463">
        <v>534</v>
      </c>
      <c r="C537" s="464">
        <v>30901</v>
      </c>
      <c r="D537" s="465" t="s">
        <v>2087</v>
      </c>
      <c r="E537" s="466">
        <v>1.8170141125541126</v>
      </c>
      <c r="F537" s="466">
        <v>0.30523097826086959</v>
      </c>
      <c r="G537" s="466">
        <v>0</v>
      </c>
      <c r="H537" s="466">
        <v>4.2391304347826092E-2</v>
      </c>
      <c r="I537" s="466">
        <v>0.30819244588206673</v>
      </c>
      <c r="J537" s="466">
        <v>0.54035807969718697</v>
      </c>
      <c r="K537" s="466">
        <f t="shared" si="16"/>
        <v>3.0131869207420618</v>
      </c>
      <c r="L537" s="471"/>
      <c r="M537" s="466">
        <v>1.915457668997669</v>
      </c>
      <c r="N537" s="466">
        <v>0.30523097826086959</v>
      </c>
      <c r="O537" s="466">
        <v>0</v>
      </c>
      <c r="P537" s="466">
        <v>4.2391304347826092E-2</v>
      </c>
      <c r="Q537" s="466">
        <v>0.32488992788402088</v>
      </c>
      <c r="R537" s="466">
        <v>0.56963400592740632</v>
      </c>
      <c r="S537" s="466">
        <f t="shared" si="17"/>
        <v>3.1576038854177919</v>
      </c>
    </row>
    <row r="538" spans="2:19">
      <c r="B538" s="463">
        <v>535</v>
      </c>
      <c r="C538" s="464">
        <v>30905</v>
      </c>
      <c r="D538" s="465" t="s">
        <v>2088</v>
      </c>
      <c r="E538" s="466">
        <v>2.1625086724386726</v>
      </c>
      <c r="F538" s="466">
        <v>0.35610280797101451</v>
      </c>
      <c r="G538" s="466">
        <v>0</v>
      </c>
      <c r="H538" s="466">
        <v>4.9456521739130434E-2</v>
      </c>
      <c r="I538" s="466">
        <v>0.36679342906325801</v>
      </c>
      <c r="J538" s="466">
        <v>0.64310399434647991</v>
      </c>
      <c r="K538" s="466">
        <f t="shared" si="16"/>
        <v>3.5779654255585553</v>
      </c>
      <c r="L538" s="471"/>
      <c r="M538" s="466">
        <v>2.2806409401709402</v>
      </c>
      <c r="N538" s="466">
        <v>0.35610280797101451</v>
      </c>
      <c r="O538" s="466">
        <v>0</v>
      </c>
      <c r="P538" s="466">
        <v>4.9456521739130434E-2</v>
      </c>
      <c r="Q538" s="466">
        <v>0.38683040746560299</v>
      </c>
      <c r="R538" s="466">
        <v>0.67823510582274327</v>
      </c>
      <c r="S538" s="466">
        <f t="shared" si="17"/>
        <v>3.7512657831694312</v>
      </c>
    </row>
    <row r="539" spans="2:19">
      <c r="B539" s="463">
        <v>536</v>
      </c>
      <c r="C539" s="464">
        <v>30930</v>
      </c>
      <c r="D539" s="465" t="s">
        <v>2046</v>
      </c>
      <c r="E539" s="466">
        <v>26.799652727272729</v>
      </c>
      <c r="F539" s="466">
        <v>3.0523097826086958</v>
      </c>
      <c r="G539" s="466">
        <v>0</v>
      </c>
      <c r="H539" s="466">
        <v>0.42391304347826086</v>
      </c>
      <c r="I539" s="466">
        <v>7.5760285934141383</v>
      </c>
      <c r="J539" s="466">
        <v>10.626524607380597</v>
      </c>
      <c r="K539" s="466">
        <f t="shared" si="16"/>
        <v>48.478428754154422</v>
      </c>
      <c r="L539" s="471"/>
      <c r="M539" s="466">
        <v>28.453504475524472</v>
      </c>
      <c r="N539" s="466">
        <v>3.0523097826086958</v>
      </c>
      <c r="O539" s="466">
        <v>0</v>
      </c>
      <c r="P539" s="466">
        <v>0.42391304347826086</v>
      </c>
      <c r="Q539" s="466">
        <v>8.043558089468851</v>
      </c>
      <c r="R539" s="466">
        <v>11.28230535493751</v>
      </c>
      <c r="S539" s="466">
        <f t="shared" si="17"/>
        <v>51.255590746017788</v>
      </c>
    </row>
    <row r="540" spans="2:19">
      <c r="B540" s="463">
        <v>537</v>
      </c>
      <c r="C540" s="464">
        <v>31000</v>
      </c>
      <c r="D540" s="465" t="s">
        <v>2047</v>
      </c>
      <c r="E540" s="466">
        <v>4.4666087878787888</v>
      </c>
      <c r="F540" s="466">
        <v>0.30523097826086959</v>
      </c>
      <c r="G540" s="466">
        <v>0</v>
      </c>
      <c r="H540" s="466">
        <v>4.2391304347826092E-2</v>
      </c>
      <c r="I540" s="466">
        <v>0.75760285934141391</v>
      </c>
      <c r="J540" s="466">
        <v>1.3283155759225747</v>
      </c>
      <c r="K540" s="466">
        <f t="shared" si="16"/>
        <v>6.9001495057514726</v>
      </c>
      <c r="L540" s="471"/>
      <c r="M540" s="466">
        <v>4.742250745920745</v>
      </c>
      <c r="N540" s="466">
        <v>0.30523097826086959</v>
      </c>
      <c r="O540" s="466">
        <v>0</v>
      </c>
      <c r="P540" s="466">
        <v>4.2391304347826092E-2</v>
      </c>
      <c r="Q540" s="466">
        <v>0.80435580894688519</v>
      </c>
      <c r="R540" s="466">
        <v>1.4102881693671887</v>
      </c>
      <c r="S540" s="466">
        <f t="shared" si="17"/>
        <v>7.3045170068435148</v>
      </c>
    </row>
    <row r="541" spans="2:19">
      <c r="B541" s="463">
        <v>538</v>
      </c>
      <c r="C541" s="464">
        <v>31020</v>
      </c>
      <c r="D541" s="465" t="s">
        <v>2048</v>
      </c>
      <c r="E541" s="466">
        <v>7.8486246464646472</v>
      </c>
      <c r="F541" s="466">
        <v>4.9417783816425116</v>
      </c>
      <c r="G541" s="466">
        <v>0</v>
      </c>
      <c r="H541" s="466">
        <v>0.1305102657004831</v>
      </c>
      <c r="I541" s="466">
        <v>0.76034060836932404</v>
      </c>
      <c r="J541" s="466">
        <v>3.1396837307294754</v>
      </c>
      <c r="K541" s="466">
        <f t="shared" si="16"/>
        <v>16.820937632906443</v>
      </c>
      <c r="L541" s="471"/>
      <c r="M541" s="466">
        <v>8.3309980730380726</v>
      </c>
      <c r="N541" s="466">
        <v>4.9417783816425116</v>
      </c>
      <c r="O541" s="466">
        <v>0</v>
      </c>
      <c r="P541" s="466">
        <v>0.1305102657004831</v>
      </c>
      <c r="Q541" s="466">
        <v>0.80707084725101663</v>
      </c>
      <c r="R541" s="466">
        <v>3.3326474750500825</v>
      </c>
      <c r="S541" s="466">
        <f t="shared" si="17"/>
        <v>17.543005042682168</v>
      </c>
    </row>
    <row r="542" spans="2:19">
      <c r="B542" s="463">
        <v>539</v>
      </c>
      <c r="C542" s="464">
        <v>31030</v>
      </c>
      <c r="D542" s="465" t="s">
        <v>2049</v>
      </c>
      <c r="E542" s="466">
        <v>7.3654795238095234</v>
      </c>
      <c r="F542" s="466">
        <v>4.6816847826086949</v>
      </c>
      <c r="G542" s="466">
        <v>0</v>
      </c>
      <c r="H542" s="466">
        <v>0.12364130434782611</v>
      </c>
      <c r="I542" s="466">
        <v>0.71353561092869078</v>
      </c>
      <c r="J542" s="466">
        <v>2.9464112849813056</v>
      </c>
      <c r="K542" s="466">
        <f t="shared" si="16"/>
        <v>15.83075250667604</v>
      </c>
      <c r="L542" s="471"/>
      <c r="M542" s="466">
        <v>7.8183198834498828</v>
      </c>
      <c r="N542" s="466">
        <v>4.6816847826086949</v>
      </c>
      <c r="O542" s="466">
        <v>0</v>
      </c>
      <c r="P542" s="466">
        <v>0.12364130434782611</v>
      </c>
      <c r="Q542" s="466">
        <v>0.75740481477681054</v>
      </c>
      <c r="R542" s="466">
        <v>3.1275609225067726</v>
      </c>
      <c r="S542" s="466">
        <f t="shared" si="17"/>
        <v>16.508611707689987</v>
      </c>
    </row>
    <row r="543" spans="2:19">
      <c r="B543" s="463">
        <v>540</v>
      </c>
      <c r="C543" s="464">
        <v>31040</v>
      </c>
      <c r="D543" s="465" t="s">
        <v>2050</v>
      </c>
      <c r="E543" s="466">
        <v>10.264350259740262</v>
      </c>
      <c r="F543" s="466">
        <v>6.2422463768115941</v>
      </c>
      <c r="G543" s="466">
        <v>0</v>
      </c>
      <c r="H543" s="466">
        <v>0.16485507246376813</v>
      </c>
      <c r="I543" s="466">
        <v>1.1633125703505505</v>
      </c>
      <c r="J543" s="466">
        <v>5.873952211614788</v>
      </c>
      <c r="K543" s="466">
        <f t="shared" si="16"/>
        <v>23.708716490980965</v>
      </c>
      <c r="L543" s="471"/>
      <c r="M543" s="466">
        <v>10.894389020979022</v>
      </c>
      <c r="N543" s="466">
        <v>6.2422463768115941</v>
      </c>
      <c r="O543" s="466">
        <v>0</v>
      </c>
      <c r="P543" s="466">
        <v>0.16485507246376813</v>
      </c>
      <c r="Q543" s="466">
        <v>1.234718162736842</v>
      </c>
      <c r="R543" s="466">
        <v>6.2345028048166906</v>
      </c>
      <c r="S543" s="466">
        <f t="shared" si="17"/>
        <v>24.770711437807918</v>
      </c>
    </row>
    <row r="544" spans="2:19">
      <c r="B544" s="463">
        <v>541</v>
      </c>
      <c r="C544" s="464">
        <v>31050</v>
      </c>
      <c r="D544" s="465" t="s">
        <v>2051</v>
      </c>
      <c r="E544" s="466">
        <v>10.264350259740262</v>
      </c>
      <c r="F544" s="466">
        <v>6.2422463768115941</v>
      </c>
      <c r="G544" s="466">
        <v>0</v>
      </c>
      <c r="H544" s="466">
        <v>0.16485507246376813</v>
      </c>
      <c r="I544" s="466">
        <v>1.1633125703505505</v>
      </c>
      <c r="J544" s="466">
        <v>5.873952211614788</v>
      </c>
      <c r="K544" s="466">
        <f t="shared" si="16"/>
        <v>23.708716490980965</v>
      </c>
      <c r="L544" s="471"/>
      <c r="M544" s="466">
        <v>10.894389020979022</v>
      </c>
      <c r="N544" s="466">
        <v>6.2422463768115941</v>
      </c>
      <c r="O544" s="466">
        <v>0</v>
      </c>
      <c r="P544" s="466">
        <v>0.16485507246376813</v>
      </c>
      <c r="Q544" s="466">
        <v>1.234718162736842</v>
      </c>
      <c r="R544" s="466">
        <v>6.2345028048166906</v>
      </c>
      <c r="S544" s="466">
        <f t="shared" si="17"/>
        <v>24.770711437807918</v>
      </c>
    </row>
    <row r="545" spans="2:19">
      <c r="B545" s="463">
        <v>542</v>
      </c>
      <c r="C545" s="464">
        <v>31070</v>
      </c>
      <c r="D545" s="465" t="s">
        <v>2052</v>
      </c>
      <c r="E545" s="466">
        <v>6.3991892784992785</v>
      </c>
      <c r="F545" s="466">
        <v>4.1614975845410624</v>
      </c>
      <c r="G545" s="466">
        <v>0</v>
      </c>
      <c r="H545" s="466">
        <v>0.10990338164251208</v>
      </c>
      <c r="I545" s="466">
        <v>0.72525363411741717</v>
      </c>
      <c r="J545" s="466">
        <v>3.6620468966667596</v>
      </c>
      <c r="K545" s="466">
        <f t="shared" si="16"/>
        <v>15.05789077546703</v>
      </c>
      <c r="L545" s="471"/>
      <c r="M545" s="466">
        <v>6.792963504273505</v>
      </c>
      <c r="N545" s="466">
        <v>4.1614975845410624</v>
      </c>
      <c r="O545" s="466">
        <v>0</v>
      </c>
      <c r="P545" s="466">
        <v>0.10990338164251208</v>
      </c>
      <c r="Q545" s="466">
        <v>0.76988212935884948</v>
      </c>
      <c r="R545" s="466">
        <v>3.8873910174179493</v>
      </c>
      <c r="S545" s="466">
        <f t="shared" si="17"/>
        <v>15.721637617233879</v>
      </c>
    </row>
    <row r="546" spans="2:19">
      <c r="B546" s="463">
        <v>543</v>
      </c>
      <c r="C546" s="464">
        <v>31200</v>
      </c>
      <c r="D546" s="465" t="s">
        <v>2053</v>
      </c>
      <c r="E546" s="466">
        <v>7.8486246464646472</v>
      </c>
      <c r="F546" s="466">
        <v>4.9417783816425116</v>
      </c>
      <c r="G546" s="466">
        <v>0</v>
      </c>
      <c r="H546" s="466">
        <v>0.1305102657004831</v>
      </c>
      <c r="I546" s="466">
        <v>0.88952573520484224</v>
      </c>
      <c r="J546" s="466">
        <v>4.4915113897722696</v>
      </c>
      <c r="K546" s="466">
        <f t="shared" si="16"/>
        <v>18.301950418784752</v>
      </c>
      <c r="L546" s="471"/>
      <c r="M546" s="466">
        <v>8.3309980730380726</v>
      </c>
      <c r="N546" s="466">
        <v>4.9417783816425116</v>
      </c>
      <c r="O546" s="466">
        <v>0</v>
      </c>
      <c r="P546" s="466">
        <v>0.1305102657004831</v>
      </c>
      <c r="Q546" s="466">
        <v>0.94419564187559668</v>
      </c>
      <c r="R546" s="466">
        <v>4.7675579376924775</v>
      </c>
      <c r="S546" s="466">
        <f t="shared" si="17"/>
        <v>19.115040299949143</v>
      </c>
    </row>
    <row r="547" spans="2:19">
      <c r="B547" s="463">
        <v>544</v>
      </c>
      <c r="C547" s="464">
        <v>31225</v>
      </c>
      <c r="D547" s="465" t="s">
        <v>2054</v>
      </c>
      <c r="E547" s="466">
        <v>10.264350259740262</v>
      </c>
      <c r="F547" s="466">
        <v>6.2422463768115941</v>
      </c>
      <c r="G547" s="466">
        <v>0</v>
      </c>
      <c r="H547" s="466">
        <v>0.16485507246376813</v>
      </c>
      <c r="I547" s="466">
        <v>1.1633125703505505</v>
      </c>
      <c r="J547" s="466">
        <v>5.873952211614788</v>
      </c>
      <c r="K547" s="466">
        <f t="shared" si="16"/>
        <v>23.708716490980965</v>
      </c>
      <c r="L547" s="471"/>
      <c r="M547" s="466">
        <v>10.894389020979022</v>
      </c>
      <c r="N547" s="466">
        <v>6.2422463768115941</v>
      </c>
      <c r="O547" s="466">
        <v>0</v>
      </c>
      <c r="P547" s="466">
        <v>0.16485507246376813</v>
      </c>
      <c r="Q547" s="466">
        <v>1.234718162736842</v>
      </c>
      <c r="R547" s="466">
        <v>6.2345028048166906</v>
      </c>
      <c r="S547" s="466">
        <f t="shared" si="17"/>
        <v>24.770711437807918</v>
      </c>
    </row>
    <row r="548" spans="2:19">
      <c r="B548" s="463">
        <v>545</v>
      </c>
      <c r="C548" s="464">
        <v>31230</v>
      </c>
      <c r="D548" s="465" t="s">
        <v>2055</v>
      </c>
      <c r="E548" s="466">
        <v>12.196930750360753</v>
      </c>
      <c r="F548" s="466">
        <v>7.2826207729468599</v>
      </c>
      <c r="G548" s="466">
        <v>0</v>
      </c>
      <c r="H548" s="466">
        <v>0.19233091787439616</v>
      </c>
      <c r="I548" s="466">
        <v>1.382342038467117</v>
      </c>
      <c r="J548" s="466">
        <v>6.9799048690888021</v>
      </c>
      <c r="K548" s="466">
        <f t="shared" si="16"/>
        <v>28.034129348737931</v>
      </c>
      <c r="L548" s="471"/>
      <c r="M548" s="466">
        <v>12.945101779331779</v>
      </c>
      <c r="N548" s="466">
        <v>7.2826207729468599</v>
      </c>
      <c r="O548" s="466">
        <v>0</v>
      </c>
      <c r="P548" s="466">
        <v>0.19233091787439616</v>
      </c>
      <c r="Q548" s="466">
        <v>1.467136179425838</v>
      </c>
      <c r="R548" s="466">
        <v>7.4080586985160615</v>
      </c>
      <c r="S548" s="466">
        <f t="shared" si="17"/>
        <v>29.295248348094937</v>
      </c>
    </row>
    <row r="549" spans="2:19">
      <c r="B549" s="463">
        <v>546</v>
      </c>
      <c r="C549" s="464">
        <v>31231</v>
      </c>
      <c r="D549" s="465" t="s">
        <v>2056</v>
      </c>
      <c r="E549" s="466">
        <v>1.4715195526695528</v>
      </c>
      <c r="F549" s="466">
        <v>0.25435914855072467</v>
      </c>
      <c r="G549" s="466">
        <v>1.0281866056397309</v>
      </c>
      <c r="H549" s="466">
        <v>3.5326086956521743E-2</v>
      </c>
      <c r="I549" s="466">
        <v>0.3459108703671967</v>
      </c>
      <c r="J549" s="466">
        <v>0.8054822404342421</v>
      </c>
      <c r="K549" s="466">
        <f t="shared" si="16"/>
        <v>3.9407845046179686</v>
      </c>
      <c r="L549" s="471"/>
      <c r="M549" s="466">
        <v>1.5502743978243978</v>
      </c>
      <c r="N549" s="466">
        <v>0.25435914855072467</v>
      </c>
      <c r="O549" s="466">
        <v>1.0281866056397309</v>
      </c>
      <c r="P549" s="466">
        <v>3.5326086956521743E-2</v>
      </c>
      <c r="Q549" s="466">
        <v>0.36442381298065024</v>
      </c>
      <c r="R549" s="466">
        <v>0.84859116753296449</v>
      </c>
      <c r="S549" s="466">
        <f t="shared" si="17"/>
        <v>4.08116121948499</v>
      </c>
    </row>
    <row r="550" spans="2:19">
      <c r="B550" s="463">
        <v>547</v>
      </c>
      <c r="C550" s="464">
        <v>31300</v>
      </c>
      <c r="D550" s="465" t="s">
        <v>2057</v>
      </c>
      <c r="E550" s="466">
        <v>6.3991892784992785</v>
      </c>
      <c r="F550" s="466">
        <v>4.1614975845410624</v>
      </c>
      <c r="G550" s="466">
        <v>0</v>
      </c>
      <c r="H550" s="466">
        <v>0.10990338164251208</v>
      </c>
      <c r="I550" s="466">
        <v>0.72525363411741717</v>
      </c>
      <c r="J550" s="466">
        <v>3.6620468966667596</v>
      </c>
      <c r="K550" s="466">
        <f t="shared" si="16"/>
        <v>15.05789077546703</v>
      </c>
      <c r="L550" s="471"/>
      <c r="M550" s="466">
        <v>6.792963504273505</v>
      </c>
      <c r="N550" s="466">
        <v>4.1614975845410624</v>
      </c>
      <c r="O550" s="466">
        <v>0</v>
      </c>
      <c r="P550" s="466">
        <v>0.10990338164251208</v>
      </c>
      <c r="Q550" s="466">
        <v>0.76988212935884948</v>
      </c>
      <c r="R550" s="466">
        <v>3.8873910174179493</v>
      </c>
      <c r="S550" s="466">
        <f t="shared" si="17"/>
        <v>15.721637617233879</v>
      </c>
    </row>
    <row r="551" spans="2:19">
      <c r="B551" s="463">
        <v>548</v>
      </c>
      <c r="C551" s="464">
        <v>31360</v>
      </c>
      <c r="D551" s="465" t="s">
        <v>2058</v>
      </c>
      <c r="E551" s="466">
        <v>15.095801486291487</v>
      </c>
      <c r="F551" s="466">
        <v>8.8431823671497582</v>
      </c>
      <c r="G551" s="466">
        <v>0</v>
      </c>
      <c r="H551" s="466">
        <v>0.23354468599033817</v>
      </c>
      <c r="I551" s="466">
        <v>1.7108862406419665</v>
      </c>
      <c r="J551" s="466">
        <v>8.6388338552998203</v>
      </c>
      <c r="K551" s="466">
        <f t="shared" si="16"/>
        <v>34.522248635373366</v>
      </c>
      <c r="L551" s="471"/>
      <c r="M551" s="466">
        <v>16.021170916860914</v>
      </c>
      <c r="N551" s="466">
        <v>8.8431823671497582</v>
      </c>
      <c r="O551" s="466">
        <v>0</v>
      </c>
      <c r="P551" s="466">
        <v>0.23354468599033817</v>
      </c>
      <c r="Q551" s="466">
        <v>1.8157632044593321</v>
      </c>
      <c r="R551" s="466">
        <v>9.1683925390651151</v>
      </c>
      <c r="S551" s="466">
        <f t="shared" si="17"/>
        <v>36.082053713525461</v>
      </c>
    </row>
    <row r="552" spans="2:19">
      <c r="B552" s="463">
        <v>549</v>
      </c>
      <c r="C552" s="464">
        <v>31365</v>
      </c>
      <c r="D552" s="465" t="s">
        <v>640</v>
      </c>
      <c r="E552" s="466">
        <v>17.994672222222224</v>
      </c>
      <c r="F552" s="466">
        <v>10.403743961352657</v>
      </c>
      <c r="G552" s="466">
        <v>0</v>
      </c>
      <c r="H552" s="466">
        <v>0.27475845410628019</v>
      </c>
      <c r="I552" s="466">
        <v>2.0394304428168164</v>
      </c>
      <c r="J552" s="466">
        <v>10.297762841510842</v>
      </c>
      <c r="K552" s="466">
        <f t="shared" si="16"/>
        <v>41.010367922008818</v>
      </c>
      <c r="L552" s="471"/>
      <c r="M552" s="466">
        <v>19.097240054390056</v>
      </c>
      <c r="N552" s="466">
        <v>10.403743961352657</v>
      </c>
      <c r="O552" s="466">
        <v>0</v>
      </c>
      <c r="P552" s="466">
        <v>0.27475845410628019</v>
      </c>
      <c r="Q552" s="466">
        <v>2.164390229492827</v>
      </c>
      <c r="R552" s="466">
        <v>10.928726379614174</v>
      </c>
      <c r="S552" s="466">
        <f t="shared" si="17"/>
        <v>42.868859078955992</v>
      </c>
    </row>
    <row r="553" spans="2:19">
      <c r="B553" s="463">
        <v>550</v>
      </c>
      <c r="C553" s="464">
        <v>31367</v>
      </c>
      <c r="D553" s="465" t="s">
        <v>641</v>
      </c>
      <c r="E553" s="466">
        <v>12.196930750360753</v>
      </c>
      <c r="F553" s="466">
        <v>7.2826207729468599</v>
      </c>
      <c r="G553" s="466">
        <v>0</v>
      </c>
      <c r="H553" s="466">
        <v>0.19233091787439616</v>
      </c>
      <c r="I553" s="466">
        <v>1.382342038467117</v>
      </c>
      <c r="J553" s="466">
        <v>6.9799048690888021</v>
      </c>
      <c r="K553" s="466">
        <f t="shared" si="16"/>
        <v>28.034129348737931</v>
      </c>
      <c r="L553" s="471"/>
      <c r="M553" s="466">
        <v>12.945101779331779</v>
      </c>
      <c r="N553" s="466">
        <v>7.2826207729468599</v>
      </c>
      <c r="O553" s="466">
        <v>0</v>
      </c>
      <c r="P553" s="466">
        <v>0.19233091787439616</v>
      </c>
      <c r="Q553" s="466">
        <v>1.467136179425838</v>
      </c>
      <c r="R553" s="466">
        <v>7.4080586985160615</v>
      </c>
      <c r="S553" s="466">
        <f t="shared" si="17"/>
        <v>29.295248348094937</v>
      </c>
    </row>
    <row r="554" spans="2:19">
      <c r="B554" s="463">
        <v>551</v>
      </c>
      <c r="C554" s="464">
        <v>31368</v>
      </c>
      <c r="D554" s="465" t="s">
        <v>642</v>
      </c>
      <c r="E554" s="466">
        <v>15.095801486291487</v>
      </c>
      <c r="F554" s="466">
        <v>8.8431823671497582</v>
      </c>
      <c r="G554" s="466">
        <v>0</v>
      </c>
      <c r="H554" s="466">
        <v>0.23354468599033817</v>
      </c>
      <c r="I554" s="466">
        <v>1.7108862406419665</v>
      </c>
      <c r="J554" s="466">
        <v>8.6388338552998203</v>
      </c>
      <c r="K554" s="466">
        <f t="shared" si="16"/>
        <v>34.522248635373366</v>
      </c>
      <c r="L554" s="471"/>
      <c r="M554" s="466">
        <v>16.021170916860914</v>
      </c>
      <c r="N554" s="466">
        <v>8.8431823671497582</v>
      </c>
      <c r="O554" s="466">
        <v>0</v>
      </c>
      <c r="P554" s="466">
        <v>0.23354468599033817</v>
      </c>
      <c r="Q554" s="466">
        <v>1.8157632044593321</v>
      </c>
      <c r="R554" s="466">
        <v>9.1683925390651151</v>
      </c>
      <c r="S554" s="466">
        <f t="shared" si="17"/>
        <v>36.082053713525461</v>
      </c>
    </row>
    <row r="555" spans="2:19">
      <c r="B555" s="463">
        <v>552</v>
      </c>
      <c r="C555" s="464">
        <v>31370</v>
      </c>
      <c r="D555" s="465" t="s">
        <v>643</v>
      </c>
      <c r="E555" s="466">
        <v>12.196930750360753</v>
      </c>
      <c r="F555" s="466">
        <v>7.2826207729468599</v>
      </c>
      <c r="G555" s="466">
        <v>0</v>
      </c>
      <c r="H555" s="466">
        <v>0.19233091787439616</v>
      </c>
      <c r="I555" s="466">
        <v>1.382342038467117</v>
      </c>
      <c r="J555" s="466">
        <v>6.9799048690888021</v>
      </c>
      <c r="K555" s="466">
        <f t="shared" si="16"/>
        <v>28.034129348737931</v>
      </c>
      <c r="L555" s="471"/>
      <c r="M555" s="466">
        <v>12.945101779331779</v>
      </c>
      <c r="N555" s="466">
        <v>7.2826207729468599</v>
      </c>
      <c r="O555" s="466">
        <v>0</v>
      </c>
      <c r="P555" s="466">
        <v>0.19233091787439616</v>
      </c>
      <c r="Q555" s="466">
        <v>1.467136179425838</v>
      </c>
      <c r="R555" s="466">
        <v>7.4080586985160615</v>
      </c>
      <c r="S555" s="466">
        <f t="shared" si="17"/>
        <v>29.295248348094937</v>
      </c>
    </row>
    <row r="556" spans="2:19">
      <c r="B556" s="463">
        <v>553</v>
      </c>
      <c r="C556" s="464">
        <v>31390</v>
      </c>
      <c r="D556" s="465" t="s">
        <v>644</v>
      </c>
      <c r="E556" s="466">
        <v>23.792413694083695</v>
      </c>
      <c r="F556" s="466">
        <v>13.524867149758453</v>
      </c>
      <c r="G556" s="466">
        <v>0</v>
      </c>
      <c r="H556" s="466">
        <v>0.35718599033816428</v>
      </c>
      <c r="I556" s="466">
        <v>2.6965188471665158</v>
      </c>
      <c r="J556" s="466">
        <v>13.615620813932882</v>
      </c>
      <c r="K556" s="466">
        <f t="shared" si="16"/>
        <v>53.986606495279716</v>
      </c>
      <c r="L556" s="471"/>
      <c r="M556" s="466">
        <v>25.24937832944833</v>
      </c>
      <c r="N556" s="466">
        <v>13.524867149758453</v>
      </c>
      <c r="O556" s="466">
        <v>0</v>
      </c>
      <c r="P556" s="466">
        <v>0.35718599033816428</v>
      </c>
      <c r="Q556" s="466">
        <v>2.8616442795598154</v>
      </c>
      <c r="R556" s="466">
        <v>14.449394060712283</v>
      </c>
      <c r="S556" s="466">
        <f t="shared" si="17"/>
        <v>56.442469809817041</v>
      </c>
    </row>
    <row r="557" spans="2:19">
      <c r="B557" s="463">
        <v>554</v>
      </c>
      <c r="C557" s="464">
        <v>31400</v>
      </c>
      <c r="D557" s="465" t="s">
        <v>645</v>
      </c>
      <c r="E557" s="466">
        <v>10.264350259740262</v>
      </c>
      <c r="F557" s="466">
        <v>6.2422463768115941</v>
      </c>
      <c r="G557" s="466">
        <v>0</v>
      </c>
      <c r="H557" s="466">
        <v>0.16485507246376813</v>
      </c>
      <c r="I557" s="466">
        <v>1.1633125703505505</v>
      </c>
      <c r="J557" s="466">
        <v>5.873952211614788</v>
      </c>
      <c r="K557" s="466">
        <f t="shared" si="16"/>
        <v>23.708716490980965</v>
      </c>
      <c r="L557" s="471"/>
      <c r="M557" s="466">
        <v>10.894389020979022</v>
      </c>
      <c r="N557" s="466">
        <v>6.2422463768115941</v>
      </c>
      <c r="O557" s="466">
        <v>0</v>
      </c>
      <c r="P557" s="466">
        <v>0.16485507246376813</v>
      </c>
      <c r="Q557" s="466">
        <v>1.234718162736842</v>
      </c>
      <c r="R557" s="466">
        <v>6.2345028048166906</v>
      </c>
      <c r="S557" s="466">
        <f t="shared" si="17"/>
        <v>24.770711437807918</v>
      </c>
    </row>
    <row r="558" spans="2:19">
      <c r="B558" s="463">
        <v>555</v>
      </c>
      <c r="C558" s="464">
        <v>31420</v>
      </c>
      <c r="D558" s="465" t="s">
        <v>646</v>
      </c>
      <c r="E558" s="466">
        <v>9.2980600144300158</v>
      </c>
      <c r="F558" s="466">
        <v>5.7220591787439616</v>
      </c>
      <c r="G558" s="466">
        <v>0</v>
      </c>
      <c r="H558" s="466">
        <v>0.15111714975845414</v>
      </c>
      <c r="I558" s="466">
        <v>0.95287549711752695</v>
      </c>
      <c r="J558" s="466">
        <v>2.5831172420697039</v>
      </c>
      <c r="K558" s="466">
        <f t="shared" si="16"/>
        <v>18.707229082119664</v>
      </c>
      <c r="L558" s="471"/>
      <c r="M558" s="466">
        <v>9.8690326418026419</v>
      </c>
      <c r="N558" s="466">
        <v>5.7220591787439616</v>
      </c>
      <c r="O558" s="466">
        <v>0</v>
      </c>
      <c r="P558" s="466">
        <v>0.15111714975845414</v>
      </c>
      <c r="Q558" s="466">
        <v>1.0113894048900984</v>
      </c>
      <c r="R558" s="466">
        <v>2.7417405716919188</v>
      </c>
      <c r="S558" s="466">
        <f t="shared" si="17"/>
        <v>19.495338946887074</v>
      </c>
    </row>
    <row r="559" spans="2:19">
      <c r="B559" s="463">
        <v>556</v>
      </c>
      <c r="C559" s="464">
        <v>31500</v>
      </c>
      <c r="D559" s="465" t="s">
        <v>3759</v>
      </c>
      <c r="E559" s="466">
        <v>0</v>
      </c>
      <c r="F559" s="466">
        <v>5.8325617283950613E-3</v>
      </c>
      <c r="G559" s="466">
        <v>0</v>
      </c>
      <c r="H559" s="466">
        <v>0</v>
      </c>
      <c r="I559" s="466">
        <v>0</v>
      </c>
      <c r="J559" s="466">
        <v>4.5044355023835851E-2</v>
      </c>
      <c r="K559" s="466">
        <f t="shared" si="16"/>
        <v>5.0876916752230911E-2</v>
      </c>
      <c r="L559" s="471"/>
      <c r="M559" s="466">
        <v>0</v>
      </c>
      <c r="N559" s="466">
        <v>5.8325617283950613E-3</v>
      </c>
      <c r="O559" s="466">
        <v>0</v>
      </c>
      <c r="P559" s="466">
        <v>0</v>
      </c>
      <c r="Q559" s="466">
        <v>0</v>
      </c>
      <c r="R559" s="466">
        <v>4.7407176382863687E-2</v>
      </c>
      <c r="S559" s="466">
        <f t="shared" si="17"/>
        <v>5.3239738111258747E-2</v>
      </c>
    </row>
    <row r="560" spans="2:19">
      <c r="B560" s="463">
        <v>557</v>
      </c>
      <c r="C560" s="464">
        <v>31505</v>
      </c>
      <c r="D560" s="465" t="s">
        <v>648</v>
      </c>
      <c r="E560" s="466">
        <v>1.1260249927849928</v>
      </c>
      <c r="F560" s="466">
        <v>0.20348731884057975</v>
      </c>
      <c r="G560" s="466">
        <v>1.3924724092779651E-2</v>
      </c>
      <c r="H560" s="466">
        <v>2.8260869565217391E-2</v>
      </c>
      <c r="I560" s="466">
        <v>0.26469528359501254</v>
      </c>
      <c r="J560" s="466">
        <v>0.61636498973322396</v>
      </c>
      <c r="K560" s="466">
        <f t="shared" si="16"/>
        <v>2.2527581786118058</v>
      </c>
      <c r="L560" s="471"/>
      <c r="M560" s="466">
        <v>1.1850911266511266</v>
      </c>
      <c r="N560" s="466">
        <v>0.20348731884057975</v>
      </c>
      <c r="O560" s="466">
        <v>1.3924724092779651E-2</v>
      </c>
      <c r="P560" s="466">
        <v>2.8260869565217391E-2</v>
      </c>
      <c r="Q560" s="466">
        <v>0.27857999055510269</v>
      </c>
      <c r="R560" s="466">
        <v>0.64869668505726574</v>
      </c>
      <c r="S560" s="466">
        <f t="shared" si="17"/>
        <v>2.3580407147620717</v>
      </c>
    </row>
    <row r="561" spans="2:19">
      <c r="B561" s="463">
        <v>558</v>
      </c>
      <c r="C561" s="464">
        <v>31515</v>
      </c>
      <c r="D561" s="465" t="s">
        <v>3760</v>
      </c>
      <c r="E561" s="466">
        <v>1.6442668326118328</v>
      </c>
      <c r="F561" s="466">
        <v>0.27979506340579713</v>
      </c>
      <c r="G561" s="466">
        <v>1.9146495627572022E-2</v>
      </c>
      <c r="H561" s="466">
        <v>3.8858695652173918E-2</v>
      </c>
      <c r="I561" s="466">
        <v>0.38651866375328875</v>
      </c>
      <c r="J561" s="466">
        <v>0.90004086578475107</v>
      </c>
      <c r="K561" s="466">
        <f t="shared" si="16"/>
        <v>3.2686266168354159</v>
      </c>
      <c r="L561" s="471"/>
      <c r="M561" s="466">
        <v>1.7328660334110335</v>
      </c>
      <c r="N561" s="466">
        <v>0.27979506340579713</v>
      </c>
      <c r="O561" s="466">
        <v>1.9146495627572022E-2</v>
      </c>
      <c r="P561" s="466">
        <v>3.8858695652173918E-2</v>
      </c>
      <c r="Q561" s="466">
        <v>0.40734572419342402</v>
      </c>
      <c r="R561" s="466">
        <v>0.94853840877081375</v>
      </c>
      <c r="S561" s="466">
        <f t="shared" si="17"/>
        <v>3.4265504210608144</v>
      </c>
    </row>
    <row r="562" spans="2:19">
      <c r="B562" s="463">
        <v>559</v>
      </c>
      <c r="C562" s="464">
        <v>31590</v>
      </c>
      <c r="D562" s="465" t="s">
        <v>650</v>
      </c>
      <c r="E562" s="466">
        <v>12.196930750360753</v>
      </c>
      <c r="F562" s="466">
        <v>7.2826207729468599</v>
      </c>
      <c r="G562" s="466">
        <v>0</v>
      </c>
      <c r="H562" s="466">
        <v>0.19233091787439616</v>
      </c>
      <c r="I562" s="466">
        <v>1.382342038467117</v>
      </c>
      <c r="J562" s="466">
        <v>6.9799048690888021</v>
      </c>
      <c r="K562" s="466">
        <f t="shared" si="16"/>
        <v>28.034129348737931</v>
      </c>
      <c r="L562" s="471"/>
      <c r="M562" s="466">
        <v>12.945101779331779</v>
      </c>
      <c r="N562" s="466">
        <v>7.2826207729468599</v>
      </c>
      <c r="O562" s="466">
        <v>0</v>
      </c>
      <c r="P562" s="466">
        <v>0.19233091787439616</v>
      </c>
      <c r="Q562" s="466">
        <v>1.467136179425838</v>
      </c>
      <c r="R562" s="466">
        <v>7.4080586985160615</v>
      </c>
      <c r="S562" s="466">
        <f t="shared" si="17"/>
        <v>29.295248348094937</v>
      </c>
    </row>
    <row r="563" spans="2:19" ht="25.5">
      <c r="B563" s="463">
        <v>560</v>
      </c>
      <c r="C563" s="464">
        <v>31595</v>
      </c>
      <c r="D563" s="465" t="s">
        <v>651</v>
      </c>
      <c r="E563" s="466">
        <v>10.264350259740262</v>
      </c>
      <c r="F563" s="466">
        <v>6.2422463768115941</v>
      </c>
      <c r="G563" s="466">
        <v>0</v>
      </c>
      <c r="H563" s="466">
        <v>0.16485507246376813</v>
      </c>
      <c r="I563" s="466">
        <v>1.0519019925833406</v>
      </c>
      <c r="J563" s="466">
        <v>2.851564745057527</v>
      </c>
      <c r="K563" s="466">
        <f t="shared" si="16"/>
        <v>20.57491844665649</v>
      </c>
      <c r="L563" s="471"/>
      <c r="M563" s="466">
        <v>10.894389020979022</v>
      </c>
      <c r="N563" s="466">
        <v>6.2422463768115941</v>
      </c>
      <c r="O563" s="466">
        <v>0</v>
      </c>
      <c r="P563" s="466">
        <v>0.16485507246376813</v>
      </c>
      <c r="Q563" s="466">
        <v>1.1164690632289367</v>
      </c>
      <c r="R563" s="466">
        <v>3.0265973846406609</v>
      </c>
      <c r="S563" s="466">
        <f t="shared" si="17"/>
        <v>21.444556918123983</v>
      </c>
    </row>
    <row r="564" spans="2:19">
      <c r="B564" s="463">
        <v>561</v>
      </c>
      <c r="C564" s="464">
        <v>31612</v>
      </c>
      <c r="D564" s="465" t="s">
        <v>652</v>
      </c>
      <c r="E564" s="466">
        <v>4.4666087878787888</v>
      </c>
      <c r="F564" s="466">
        <v>3.1211231884057971</v>
      </c>
      <c r="G564" s="466">
        <v>0</v>
      </c>
      <c r="H564" s="466">
        <v>8.2427536231884063E-2</v>
      </c>
      <c r="I564" s="466">
        <v>0.57203009240788549</v>
      </c>
      <c r="J564" s="466">
        <v>1.9721851627799989</v>
      </c>
      <c r="K564" s="466">
        <f t="shared" si="16"/>
        <v>10.214374767704353</v>
      </c>
      <c r="L564" s="471"/>
      <c r="M564" s="466">
        <v>4.742250745920745</v>
      </c>
      <c r="N564" s="466">
        <v>3.1211231884057971</v>
      </c>
      <c r="O564" s="466">
        <v>0</v>
      </c>
      <c r="P564" s="466">
        <v>8.2427536231884063E-2</v>
      </c>
      <c r="Q564" s="466">
        <v>0.60733103373010777</v>
      </c>
      <c r="R564" s="466">
        <v>2.0938920338552562</v>
      </c>
      <c r="S564" s="466">
        <f t="shared" si="17"/>
        <v>10.647024538143791</v>
      </c>
    </row>
    <row r="565" spans="2:19">
      <c r="B565" s="463">
        <v>562</v>
      </c>
      <c r="C565" s="464">
        <v>31613</v>
      </c>
      <c r="D565" s="465" t="s">
        <v>653</v>
      </c>
      <c r="E565" s="466">
        <v>0.780530432900433</v>
      </c>
      <c r="F565" s="466">
        <v>0.15261548913043479</v>
      </c>
      <c r="G565" s="466">
        <v>0</v>
      </c>
      <c r="H565" s="466">
        <v>2.1195652173913046E-2</v>
      </c>
      <c r="I565" s="466">
        <v>0.13238949633849301</v>
      </c>
      <c r="J565" s="466">
        <v>0.23212033574930824</v>
      </c>
      <c r="K565" s="466">
        <f t="shared" si="16"/>
        <v>1.318851406292582</v>
      </c>
      <c r="L565" s="471"/>
      <c r="M565" s="466">
        <v>0.81990785547785539</v>
      </c>
      <c r="N565" s="466">
        <v>0.15261548913043479</v>
      </c>
      <c r="O565" s="466">
        <v>0</v>
      </c>
      <c r="P565" s="466">
        <v>2.1195652173913046E-2</v>
      </c>
      <c r="Q565" s="466">
        <v>0.13906848913927464</v>
      </c>
      <c r="R565" s="466">
        <v>0.24383070624139599</v>
      </c>
      <c r="S565" s="466">
        <f t="shared" si="17"/>
        <v>1.376618192162874</v>
      </c>
    </row>
    <row r="566" spans="2:19">
      <c r="B566" s="463">
        <v>563</v>
      </c>
      <c r="C566" s="464">
        <v>31622</v>
      </c>
      <c r="D566" s="465" t="s">
        <v>654</v>
      </c>
      <c r="E566" s="466">
        <v>1.1260249927849928</v>
      </c>
      <c r="F566" s="466">
        <v>0.20348731884057975</v>
      </c>
      <c r="G566" s="466">
        <v>0.13711502875982043</v>
      </c>
      <c r="H566" s="466">
        <v>2.8260869565217391E-2</v>
      </c>
      <c r="I566" s="466">
        <v>0.1445883068107042</v>
      </c>
      <c r="J566" s="466">
        <v>0.70829384248174498</v>
      </c>
      <c r="K566" s="466">
        <f t="shared" si="16"/>
        <v>2.3477703592430594</v>
      </c>
      <c r="L566" s="471"/>
      <c r="M566" s="466">
        <v>1.1850911266511266</v>
      </c>
      <c r="N566" s="466">
        <v>0.20348731884057975</v>
      </c>
      <c r="O566" s="466">
        <v>0.13711502875982043</v>
      </c>
      <c r="P566" s="466">
        <v>2.8260869565217391E-2</v>
      </c>
      <c r="Q566" s="466">
        <v>0.15217274973184758</v>
      </c>
      <c r="R566" s="466">
        <v>0.74544770601465982</v>
      </c>
      <c r="S566" s="466">
        <f t="shared" si="17"/>
        <v>2.4515747995632511</v>
      </c>
    </row>
    <row r="567" spans="2:19" ht="25.5">
      <c r="B567" s="463">
        <v>564</v>
      </c>
      <c r="C567" s="464">
        <v>31645</v>
      </c>
      <c r="D567" s="465" t="s">
        <v>657</v>
      </c>
      <c r="E567" s="466">
        <v>2.1625086724386726</v>
      </c>
      <c r="F567" s="466">
        <v>0.35610280797101451</v>
      </c>
      <c r="G567" s="466">
        <v>0.23995130032968578</v>
      </c>
      <c r="H567" s="466">
        <v>4.9456521739130434E-2</v>
      </c>
      <c r="I567" s="466">
        <v>0.27767897641244843</v>
      </c>
      <c r="J567" s="466">
        <v>1.3602642808250272</v>
      </c>
      <c r="K567" s="466">
        <f t="shared" si="16"/>
        <v>4.4459625597159782</v>
      </c>
      <c r="L567" s="471"/>
      <c r="M567" s="466">
        <v>2.2806409401709402</v>
      </c>
      <c r="N567" s="466">
        <v>0.35610280797101451</v>
      </c>
      <c r="O567" s="466">
        <v>0.23995130032968578</v>
      </c>
      <c r="P567" s="466">
        <v>4.9456521739130434E-2</v>
      </c>
      <c r="Q567" s="466">
        <v>0.29284786225473519</v>
      </c>
      <c r="R567" s="466">
        <v>1.4345720078908568</v>
      </c>
      <c r="S567" s="466">
        <f t="shared" si="17"/>
        <v>4.6535714403563624</v>
      </c>
    </row>
    <row r="568" spans="2:19">
      <c r="B568" s="463">
        <v>565</v>
      </c>
      <c r="C568" s="464">
        <v>31750</v>
      </c>
      <c r="D568" s="465" t="s">
        <v>658</v>
      </c>
      <c r="E568" s="466">
        <v>23.792413694083695</v>
      </c>
      <c r="F568" s="466">
        <v>13.524867149758453</v>
      </c>
      <c r="G568" s="466">
        <v>0</v>
      </c>
      <c r="H568" s="466">
        <v>0.35718599033816428</v>
      </c>
      <c r="I568" s="466">
        <v>2.6965188471665158</v>
      </c>
      <c r="J568" s="466">
        <v>13.615620813932882</v>
      </c>
      <c r="K568" s="466">
        <f t="shared" si="16"/>
        <v>53.986606495279716</v>
      </c>
      <c r="L568" s="471"/>
      <c r="M568" s="466">
        <v>25.24937832944833</v>
      </c>
      <c r="N568" s="466">
        <v>13.524867149758453</v>
      </c>
      <c r="O568" s="466">
        <v>0</v>
      </c>
      <c r="P568" s="466">
        <v>0.35718599033816428</v>
      </c>
      <c r="Q568" s="466">
        <v>2.8616442795598154</v>
      </c>
      <c r="R568" s="466">
        <v>14.449394060712283</v>
      </c>
      <c r="S568" s="466">
        <f t="shared" si="17"/>
        <v>56.442469809817041</v>
      </c>
    </row>
    <row r="569" spans="2:19">
      <c r="B569" s="463">
        <v>566</v>
      </c>
      <c r="C569" s="464">
        <v>31766</v>
      </c>
      <c r="D569" s="465" t="s">
        <v>659</v>
      </c>
      <c r="E569" s="466">
        <v>23.792413694083695</v>
      </c>
      <c r="F569" s="466">
        <v>13.524867149758453</v>
      </c>
      <c r="G569" s="466">
        <v>0</v>
      </c>
      <c r="H569" s="466">
        <v>0.35718599033816428</v>
      </c>
      <c r="I569" s="466">
        <v>2.4382729291047318</v>
      </c>
      <c r="J569" s="466">
        <v>6.6098297868870475</v>
      </c>
      <c r="K569" s="466">
        <f t="shared" si="16"/>
        <v>46.722569550172096</v>
      </c>
      <c r="L569" s="471"/>
      <c r="M569" s="466">
        <v>25.24937832944833</v>
      </c>
      <c r="N569" s="466">
        <v>13.524867149758453</v>
      </c>
      <c r="O569" s="466">
        <v>0</v>
      </c>
      <c r="P569" s="466">
        <v>0.35718599033816428</v>
      </c>
      <c r="Q569" s="466">
        <v>2.5875842799726723</v>
      </c>
      <c r="R569" s="466">
        <v>7.0145927659230454</v>
      </c>
      <c r="S569" s="466">
        <f t="shared" si="17"/>
        <v>48.733608515440672</v>
      </c>
    </row>
    <row r="570" spans="2:19">
      <c r="B570" s="463">
        <v>567</v>
      </c>
      <c r="C570" s="464">
        <v>31770</v>
      </c>
      <c r="D570" s="465" t="s">
        <v>660</v>
      </c>
      <c r="E570" s="466">
        <v>23.792413694083695</v>
      </c>
      <c r="F570" s="466">
        <v>13.524867149758453</v>
      </c>
      <c r="G570" s="466">
        <v>0</v>
      </c>
      <c r="H570" s="466">
        <v>0.35718599033816428</v>
      </c>
      <c r="I570" s="466">
        <v>2.4382729291047318</v>
      </c>
      <c r="J570" s="466">
        <v>6.6098297868870475</v>
      </c>
      <c r="K570" s="466">
        <f t="shared" si="16"/>
        <v>46.722569550172096</v>
      </c>
      <c r="L570" s="471"/>
      <c r="M570" s="466">
        <v>25.24937832944833</v>
      </c>
      <c r="N570" s="466">
        <v>13.524867149758453</v>
      </c>
      <c r="O570" s="466">
        <v>0</v>
      </c>
      <c r="P570" s="466">
        <v>0.35718599033816428</v>
      </c>
      <c r="Q570" s="466">
        <v>2.5875842799726723</v>
      </c>
      <c r="R570" s="466">
        <v>7.0145927659230454</v>
      </c>
      <c r="S570" s="466">
        <f t="shared" si="17"/>
        <v>48.733608515440672</v>
      </c>
    </row>
    <row r="571" spans="2:19">
      <c r="B571" s="463">
        <v>568</v>
      </c>
      <c r="C571" s="464">
        <v>31785</v>
      </c>
      <c r="D571" s="465" t="s">
        <v>661</v>
      </c>
      <c r="E571" s="466">
        <v>23.792413694083695</v>
      </c>
      <c r="F571" s="466">
        <v>13.524867149758453</v>
      </c>
      <c r="G571" s="466">
        <v>0</v>
      </c>
      <c r="H571" s="466">
        <v>0.35718599033816428</v>
      </c>
      <c r="I571" s="466">
        <v>2.6965188471665158</v>
      </c>
      <c r="J571" s="466">
        <v>13.615620813932882</v>
      </c>
      <c r="K571" s="466">
        <f t="shared" si="16"/>
        <v>53.986606495279716</v>
      </c>
      <c r="L571" s="471"/>
      <c r="M571" s="466">
        <v>25.24937832944833</v>
      </c>
      <c r="N571" s="466">
        <v>13.524867149758453</v>
      </c>
      <c r="O571" s="466">
        <v>0</v>
      </c>
      <c r="P571" s="466">
        <v>0.35718599033816428</v>
      </c>
      <c r="Q571" s="466">
        <v>2.8616442795598154</v>
      </c>
      <c r="R571" s="466">
        <v>14.449394060712283</v>
      </c>
      <c r="S571" s="466">
        <f t="shared" si="17"/>
        <v>56.442469809817041</v>
      </c>
    </row>
    <row r="572" spans="2:19">
      <c r="B572" s="463">
        <v>569</v>
      </c>
      <c r="C572" s="464">
        <v>31800</v>
      </c>
      <c r="D572" s="465" t="s">
        <v>662</v>
      </c>
      <c r="E572" s="466">
        <v>6.3991892784992785</v>
      </c>
      <c r="F572" s="466">
        <v>4.1614975845410624</v>
      </c>
      <c r="G572" s="466">
        <v>0</v>
      </c>
      <c r="H572" s="466">
        <v>0.10990338164251208</v>
      </c>
      <c r="I572" s="466">
        <v>0.65579601072008598</v>
      </c>
      <c r="J572" s="466">
        <v>1.7777747331062348</v>
      </c>
      <c r="K572" s="466">
        <f t="shared" si="16"/>
        <v>13.104160988509175</v>
      </c>
      <c r="L572" s="471"/>
      <c r="M572" s="466">
        <v>6.792963504273505</v>
      </c>
      <c r="N572" s="466">
        <v>4.1614975845410624</v>
      </c>
      <c r="O572" s="466">
        <v>0</v>
      </c>
      <c r="P572" s="466">
        <v>0.10990338164251208</v>
      </c>
      <c r="Q572" s="466">
        <v>0.69615042987358355</v>
      </c>
      <c r="R572" s="466">
        <v>1.8871701328456938</v>
      </c>
      <c r="S572" s="466">
        <f t="shared" si="17"/>
        <v>13.647685033176359</v>
      </c>
    </row>
    <row r="573" spans="2:19">
      <c r="B573" s="463">
        <v>570</v>
      </c>
      <c r="C573" s="464">
        <v>31820</v>
      </c>
      <c r="D573" s="465" t="s">
        <v>663</v>
      </c>
      <c r="E573" s="466">
        <v>6.3991892784992785</v>
      </c>
      <c r="F573" s="466">
        <v>4.1614975845410624</v>
      </c>
      <c r="G573" s="466">
        <v>0</v>
      </c>
      <c r="H573" s="466">
        <v>0.10990338164251208</v>
      </c>
      <c r="I573" s="466">
        <v>0.72525363411741717</v>
      </c>
      <c r="J573" s="466">
        <v>3.6620468966667596</v>
      </c>
      <c r="K573" s="466">
        <f t="shared" si="16"/>
        <v>15.05789077546703</v>
      </c>
      <c r="L573" s="471"/>
      <c r="M573" s="466">
        <v>6.792963504273505</v>
      </c>
      <c r="N573" s="466">
        <v>4.1614975845410624</v>
      </c>
      <c r="O573" s="466">
        <v>0</v>
      </c>
      <c r="P573" s="466">
        <v>0.10990338164251208</v>
      </c>
      <c r="Q573" s="466">
        <v>0.76988212935884948</v>
      </c>
      <c r="R573" s="466">
        <v>3.8873910174179493</v>
      </c>
      <c r="S573" s="466">
        <f t="shared" si="17"/>
        <v>15.721637617233879</v>
      </c>
    </row>
    <row r="574" spans="2:19">
      <c r="B574" s="463">
        <v>571</v>
      </c>
      <c r="C574" s="464">
        <v>31830</v>
      </c>
      <c r="D574" s="465" t="s">
        <v>664</v>
      </c>
      <c r="E574" s="466">
        <v>4.4666087878787888</v>
      </c>
      <c r="F574" s="466">
        <v>3.1211231884057971</v>
      </c>
      <c r="G574" s="466">
        <v>0</v>
      </c>
      <c r="H574" s="466">
        <v>8.2427536231884063E-2</v>
      </c>
      <c r="I574" s="466">
        <v>0.45774301978845866</v>
      </c>
      <c r="J574" s="466">
        <v>1.2408797271305891</v>
      </c>
      <c r="K574" s="466">
        <f t="shared" si="16"/>
        <v>9.3687822594355161</v>
      </c>
      <c r="L574" s="471"/>
      <c r="M574" s="466">
        <v>4.742250745920745</v>
      </c>
      <c r="N574" s="466">
        <v>3.1211231884057971</v>
      </c>
      <c r="O574" s="466">
        <v>0</v>
      </c>
      <c r="P574" s="466">
        <v>8.2427536231884063E-2</v>
      </c>
      <c r="Q574" s="466">
        <v>0.48599111319590693</v>
      </c>
      <c r="R574" s="466">
        <v>1.31745650694821</v>
      </c>
      <c r="S574" s="466">
        <f t="shared" si="17"/>
        <v>9.7492490907025431</v>
      </c>
    </row>
    <row r="575" spans="2:19">
      <c r="B575" s="463">
        <v>572</v>
      </c>
      <c r="C575" s="464">
        <v>32005</v>
      </c>
      <c r="D575" s="465" t="s">
        <v>666</v>
      </c>
      <c r="E575" s="466">
        <v>1.6890374891774895</v>
      </c>
      <c r="F575" s="466">
        <v>0.30523097826086959</v>
      </c>
      <c r="G575" s="466">
        <v>0</v>
      </c>
      <c r="H575" s="466">
        <v>4.2391304347826092E-2</v>
      </c>
      <c r="I575" s="466">
        <v>0.28648571927952643</v>
      </c>
      <c r="J575" s="466">
        <v>0.50229937559790183</v>
      </c>
      <c r="K575" s="466">
        <f t="shared" si="16"/>
        <v>2.8254448666636134</v>
      </c>
      <c r="L575" s="471"/>
      <c r="M575" s="466">
        <v>1.77763668997669</v>
      </c>
      <c r="N575" s="466">
        <v>0.30523097826086959</v>
      </c>
      <c r="O575" s="466">
        <v>0</v>
      </c>
      <c r="P575" s="466">
        <v>4.2391304347826092E-2</v>
      </c>
      <c r="Q575" s="466">
        <v>0.30151345308128508</v>
      </c>
      <c r="R575" s="466">
        <v>0.52864770920509918</v>
      </c>
      <c r="S575" s="466">
        <f t="shared" si="17"/>
        <v>2.9554201348717699</v>
      </c>
    </row>
    <row r="576" spans="2:19">
      <c r="B576" s="463">
        <v>573</v>
      </c>
      <c r="C576" s="464">
        <v>32035</v>
      </c>
      <c r="D576" s="465" t="s">
        <v>667</v>
      </c>
      <c r="E576" s="466">
        <v>1.6890374891774895</v>
      </c>
      <c r="F576" s="466">
        <v>0.30523097826086959</v>
      </c>
      <c r="G576" s="466">
        <v>0</v>
      </c>
      <c r="H576" s="466">
        <v>4.2391304347826092E-2</v>
      </c>
      <c r="I576" s="466">
        <v>0.28648571927952643</v>
      </c>
      <c r="J576" s="466">
        <v>0.50229937559790183</v>
      </c>
      <c r="K576" s="466">
        <f t="shared" si="16"/>
        <v>2.8254448666636134</v>
      </c>
      <c r="L576" s="471"/>
      <c r="M576" s="466">
        <v>1.77763668997669</v>
      </c>
      <c r="N576" s="466">
        <v>0.30523097826086959</v>
      </c>
      <c r="O576" s="466">
        <v>0</v>
      </c>
      <c r="P576" s="466">
        <v>4.2391304347826092E-2</v>
      </c>
      <c r="Q576" s="466">
        <v>0.30151345308128508</v>
      </c>
      <c r="R576" s="466">
        <v>0.52864770920509918</v>
      </c>
      <c r="S576" s="466">
        <f t="shared" si="17"/>
        <v>2.9554201348717699</v>
      </c>
    </row>
    <row r="577" spans="2:19">
      <c r="B577" s="463">
        <v>574</v>
      </c>
      <c r="C577" s="464">
        <v>32095</v>
      </c>
      <c r="D577" s="465" t="s">
        <v>668</v>
      </c>
      <c r="E577" s="466">
        <v>73.181584502164512</v>
      </c>
      <c r="F577" s="466">
        <v>7.12205615942029</v>
      </c>
      <c r="G577" s="466">
        <v>0</v>
      </c>
      <c r="H577" s="466">
        <v>0.98913043478260865</v>
      </c>
      <c r="I577" s="466">
        <v>20.687797052516974</v>
      </c>
      <c r="J577" s="466">
        <v>29.01776065657598</v>
      </c>
      <c r="K577" s="466">
        <f t="shared" si="16"/>
        <v>130.99832880546037</v>
      </c>
      <c r="L577" s="471"/>
      <c r="M577" s="466">
        <v>77.670610675990673</v>
      </c>
      <c r="N577" s="466">
        <v>7.12205615942029</v>
      </c>
      <c r="O577" s="466">
        <v>0</v>
      </c>
      <c r="P577" s="466">
        <v>0.98913043478260865</v>
      </c>
      <c r="Q577" s="466">
        <v>21.956805684665486</v>
      </c>
      <c r="R577" s="466">
        <v>30.797736971373315</v>
      </c>
      <c r="S577" s="466">
        <f t="shared" si="17"/>
        <v>138.53633992623239</v>
      </c>
    </row>
    <row r="578" spans="2:19">
      <c r="B578" s="463">
        <v>575</v>
      </c>
      <c r="C578" s="464">
        <v>32200</v>
      </c>
      <c r="D578" s="465" t="s">
        <v>3762</v>
      </c>
      <c r="E578" s="466">
        <v>17.994672222222224</v>
      </c>
      <c r="F578" s="466">
        <v>10.403743961352657</v>
      </c>
      <c r="G578" s="466">
        <v>0</v>
      </c>
      <c r="H578" s="466">
        <v>0.27475845410628019</v>
      </c>
      <c r="I578" s="466">
        <v>1.8441139563098501</v>
      </c>
      <c r="J578" s="466">
        <v>4.999144768960111</v>
      </c>
      <c r="K578" s="466">
        <f t="shared" si="16"/>
        <v>35.516433362951119</v>
      </c>
      <c r="L578" s="471"/>
      <c r="M578" s="466">
        <v>19.097240054390056</v>
      </c>
      <c r="N578" s="466">
        <v>10.403743961352657</v>
      </c>
      <c r="O578" s="466">
        <v>0</v>
      </c>
      <c r="P578" s="466">
        <v>0.27475845410628019</v>
      </c>
      <c r="Q578" s="466">
        <v>1.9571063299396432</v>
      </c>
      <c r="R578" s="466">
        <v>5.3054518882305954</v>
      </c>
      <c r="S578" s="466">
        <f t="shared" si="17"/>
        <v>37.038300688019227</v>
      </c>
    </row>
    <row r="579" spans="2:19">
      <c r="B579" s="463">
        <v>576</v>
      </c>
      <c r="C579" s="464">
        <v>32220</v>
      </c>
      <c r="D579" s="465" t="s">
        <v>669</v>
      </c>
      <c r="E579" s="466">
        <v>23.792413694083695</v>
      </c>
      <c r="F579" s="466">
        <v>13.524867149758453</v>
      </c>
      <c r="G579" s="466">
        <v>0</v>
      </c>
      <c r="H579" s="466">
        <v>0.35718599033816428</v>
      </c>
      <c r="I579" s="466">
        <v>2.4382729291047318</v>
      </c>
      <c r="J579" s="466">
        <v>6.6098297868870475</v>
      </c>
      <c r="K579" s="466">
        <f t="shared" si="16"/>
        <v>46.722569550172096</v>
      </c>
      <c r="L579" s="471"/>
      <c r="M579" s="466">
        <v>25.24937832944833</v>
      </c>
      <c r="N579" s="466">
        <v>13.524867149758453</v>
      </c>
      <c r="O579" s="466">
        <v>0</v>
      </c>
      <c r="P579" s="466">
        <v>0.35718599033816428</v>
      </c>
      <c r="Q579" s="466">
        <v>2.5875842799726723</v>
      </c>
      <c r="R579" s="466">
        <v>7.0145927659230454</v>
      </c>
      <c r="S579" s="466">
        <f t="shared" si="17"/>
        <v>48.733608515440672</v>
      </c>
    </row>
    <row r="580" spans="2:19">
      <c r="B580" s="463">
        <v>577</v>
      </c>
      <c r="C580" s="464">
        <v>32225</v>
      </c>
      <c r="D580" s="465" t="s">
        <v>670</v>
      </c>
      <c r="E580" s="466">
        <v>17.994672222222224</v>
      </c>
      <c r="F580" s="466">
        <v>10.403743961352657</v>
      </c>
      <c r="G580" s="466">
        <v>0</v>
      </c>
      <c r="H580" s="466">
        <v>0.27475845410628019</v>
      </c>
      <c r="I580" s="466">
        <v>1.8441139563098501</v>
      </c>
      <c r="J580" s="466">
        <v>4.999144768960111</v>
      </c>
      <c r="K580" s="466">
        <f t="shared" ref="K580:K643" si="18">SUM(E580:J580)</f>
        <v>35.516433362951119</v>
      </c>
      <c r="L580" s="471"/>
      <c r="M580" s="466">
        <v>19.097240054390056</v>
      </c>
      <c r="N580" s="466">
        <v>10.403743961352657</v>
      </c>
      <c r="O580" s="466">
        <v>0</v>
      </c>
      <c r="P580" s="466">
        <v>0.27475845410628019</v>
      </c>
      <c r="Q580" s="466">
        <v>1.9571063299396432</v>
      </c>
      <c r="R580" s="466">
        <v>5.3054518882305954</v>
      </c>
      <c r="S580" s="466">
        <f t="shared" ref="S580:S643" si="19">SUM(M580:R580)</f>
        <v>37.038300688019227</v>
      </c>
    </row>
    <row r="581" spans="2:19">
      <c r="B581" s="463">
        <v>578</v>
      </c>
      <c r="C581" s="464">
        <v>32310</v>
      </c>
      <c r="D581" s="465" t="s">
        <v>671</v>
      </c>
      <c r="E581" s="466">
        <v>17.994672222222224</v>
      </c>
      <c r="F581" s="466">
        <v>10.403743961352657</v>
      </c>
      <c r="G581" s="466">
        <v>0</v>
      </c>
      <c r="H581" s="466">
        <v>0.27475845410628019</v>
      </c>
      <c r="I581" s="466">
        <v>1.8441139563098501</v>
      </c>
      <c r="J581" s="466">
        <v>4.999144768960111</v>
      </c>
      <c r="K581" s="466">
        <f t="shared" si="18"/>
        <v>35.516433362951119</v>
      </c>
      <c r="L581" s="471"/>
      <c r="M581" s="466">
        <v>19.097240054390056</v>
      </c>
      <c r="N581" s="466">
        <v>10.403743961352657</v>
      </c>
      <c r="O581" s="466">
        <v>0</v>
      </c>
      <c r="P581" s="466">
        <v>0.27475845410628019</v>
      </c>
      <c r="Q581" s="466">
        <v>1.9571063299396432</v>
      </c>
      <c r="R581" s="466">
        <v>5.3054518882305954</v>
      </c>
      <c r="S581" s="466">
        <f t="shared" si="19"/>
        <v>37.038300688019227</v>
      </c>
    </row>
    <row r="582" spans="2:19">
      <c r="B582" s="463">
        <v>579</v>
      </c>
      <c r="C582" s="464">
        <v>32320</v>
      </c>
      <c r="D582" s="465" t="s">
        <v>672</v>
      </c>
      <c r="E582" s="466">
        <v>23.792413694083695</v>
      </c>
      <c r="F582" s="466">
        <v>13.524867149758453</v>
      </c>
      <c r="G582" s="466">
        <v>0</v>
      </c>
      <c r="H582" s="466">
        <v>0.35718599033816428</v>
      </c>
      <c r="I582" s="466">
        <v>2.4382729291047318</v>
      </c>
      <c r="J582" s="466">
        <v>6.6098297868870475</v>
      </c>
      <c r="K582" s="466">
        <f t="shared" si="18"/>
        <v>46.722569550172096</v>
      </c>
      <c r="L582" s="471"/>
      <c r="M582" s="466">
        <v>25.24937832944833</v>
      </c>
      <c r="N582" s="466">
        <v>13.524867149758453</v>
      </c>
      <c r="O582" s="466">
        <v>0</v>
      </c>
      <c r="P582" s="466">
        <v>0.35718599033816428</v>
      </c>
      <c r="Q582" s="466">
        <v>2.5875842799726723</v>
      </c>
      <c r="R582" s="466">
        <v>7.0145927659230454</v>
      </c>
      <c r="S582" s="466">
        <f t="shared" si="19"/>
        <v>48.733608515440672</v>
      </c>
    </row>
    <row r="583" spans="2:19">
      <c r="B583" s="463">
        <v>580</v>
      </c>
      <c r="C583" s="464">
        <v>32400</v>
      </c>
      <c r="D583" s="465" t="s">
        <v>3764</v>
      </c>
      <c r="E583" s="466">
        <v>1.1260249927849928</v>
      </c>
      <c r="F583" s="466">
        <v>0.20348731884057975</v>
      </c>
      <c r="G583" s="466">
        <v>0</v>
      </c>
      <c r="H583" s="466">
        <v>2.8260869565217391E-2</v>
      </c>
      <c r="I583" s="466">
        <v>0.19099047951968426</v>
      </c>
      <c r="J583" s="466">
        <v>0.33486625039860118</v>
      </c>
      <c r="K583" s="466">
        <f t="shared" si="18"/>
        <v>1.8836299111090753</v>
      </c>
      <c r="L583" s="471"/>
      <c r="M583" s="466">
        <v>1.1850911266511266</v>
      </c>
      <c r="N583" s="466">
        <v>0.20348731884057975</v>
      </c>
      <c r="O583" s="466">
        <v>0</v>
      </c>
      <c r="P583" s="466">
        <v>2.8260869565217391E-2</v>
      </c>
      <c r="Q583" s="466">
        <v>0.20100896872085672</v>
      </c>
      <c r="R583" s="466">
        <v>0.35243180613673281</v>
      </c>
      <c r="S583" s="466">
        <f t="shared" si="19"/>
        <v>1.9702800899145132</v>
      </c>
    </row>
    <row r="584" spans="2:19">
      <c r="B584" s="463">
        <v>581</v>
      </c>
      <c r="C584" s="464">
        <v>32405</v>
      </c>
      <c r="D584" s="465" t="s">
        <v>673</v>
      </c>
      <c r="E584" s="466">
        <v>38.395135670995671</v>
      </c>
      <c r="F584" s="466">
        <v>4.0697463768115947</v>
      </c>
      <c r="G584" s="466">
        <v>0</v>
      </c>
      <c r="H584" s="466">
        <v>0.56521739130434778</v>
      </c>
      <c r="I584" s="466">
        <v>10.853970708189847</v>
      </c>
      <c r="J584" s="466">
        <v>15.224333619679442</v>
      </c>
      <c r="K584" s="466">
        <f t="shared" si="18"/>
        <v>69.108403766980899</v>
      </c>
      <c r="L584" s="471"/>
      <c r="M584" s="466">
        <v>40.757781025641023</v>
      </c>
      <c r="N584" s="466">
        <v>4.0697463768115947</v>
      </c>
      <c r="O584" s="466">
        <v>0</v>
      </c>
      <c r="P584" s="466">
        <v>0.56521739130434778</v>
      </c>
      <c r="Q584" s="466">
        <v>11.52186998826801</v>
      </c>
      <c r="R584" s="466">
        <v>16.161163259046461</v>
      </c>
      <c r="S584" s="466">
        <f t="shared" si="19"/>
        <v>73.07577804107143</v>
      </c>
    </row>
    <row r="585" spans="2:19">
      <c r="B585" s="463">
        <v>582</v>
      </c>
      <c r="C585" s="464">
        <v>32420</v>
      </c>
      <c r="D585" s="465" t="s">
        <v>674</v>
      </c>
      <c r="E585" s="466">
        <v>73.181584502164512</v>
      </c>
      <c r="F585" s="466">
        <v>7.12205615942029</v>
      </c>
      <c r="G585" s="466">
        <v>0</v>
      </c>
      <c r="H585" s="466">
        <v>0.98913043478260865</v>
      </c>
      <c r="I585" s="466">
        <v>20.687797052516974</v>
      </c>
      <c r="J585" s="466">
        <v>29.01776065657598</v>
      </c>
      <c r="K585" s="466">
        <f t="shared" si="18"/>
        <v>130.99832880546037</v>
      </c>
      <c r="L585" s="471"/>
      <c r="M585" s="466">
        <v>77.670610675990673</v>
      </c>
      <c r="N585" s="466">
        <v>7.12205615942029</v>
      </c>
      <c r="O585" s="466">
        <v>0</v>
      </c>
      <c r="P585" s="466">
        <v>0.98913043478260865</v>
      </c>
      <c r="Q585" s="466">
        <v>21.956805684665486</v>
      </c>
      <c r="R585" s="466">
        <v>30.797736971373315</v>
      </c>
      <c r="S585" s="466">
        <f t="shared" si="19"/>
        <v>138.53633992623239</v>
      </c>
    </row>
    <row r="586" spans="2:19">
      <c r="B586" s="463">
        <v>583</v>
      </c>
      <c r="C586" s="464">
        <v>32440</v>
      </c>
      <c r="D586" s="465" t="s">
        <v>3765</v>
      </c>
      <c r="E586" s="466">
        <v>17.994672222222224</v>
      </c>
      <c r="F586" s="466">
        <v>10.403743961352657</v>
      </c>
      <c r="G586" s="466">
        <v>0</v>
      </c>
      <c r="H586" s="466">
        <v>0.27475845410628019</v>
      </c>
      <c r="I586" s="466">
        <v>2.0394304428168164</v>
      </c>
      <c r="J586" s="466">
        <v>10.297762841510842</v>
      </c>
      <c r="K586" s="466">
        <f t="shared" si="18"/>
        <v>41.010367922008818</v>
      </c>
      <c r="L586" s="471"/>
      <c r="M586" s="466">
        <v>19.097240054390056</v>
      </c>
      <c r="N586" s="466">
        <v>10.403743961352657</v>
      </c>
      <c r="O586" s="466">
        <v>0</v>
      </c>
      <c r="P586" s="466">
        <v>0.27475845410628019</v>
      </c>
      <c r="Q586" s="466">
        <v>2.164390229492827</v>
      </c>
      <c r="R586" s="466">
        <v>10.928726379614174</v>
      </c>
      <c r="S586" s="466">
        <f t="shared" si="19"/>
        <v>42.868859078955992</v>
      </c>
    </row>
    <row r="587" spans="2:19">
      <c r="B587" s="463">
        <v>584</v>
      </c>
      <c r="C587" s="464">
        <v>32442</v>
      </c>
      <c r="D587" s="465" t="s">
        <v>675</v>
      </c>
      <c r="E587" s="466">
        <v>35.387896637806641</v>
      </c>
      <c r="F587" s="466">
        <v>19.767113526570046</v>
      </c>
      <c r="G587" s="466">
        <v>0</v>
      </c>
      <c r="H587" s="466">
        <v>0.52204106280193241</v>
      </c>
      <c r="I587" s="466">
        <v>4.0106956558659155</v>
      </c>
      <c r="J587" s="466">
        <v>20.251336758776965</v>
      </c>
      <c r="K587" s="466">
        <f t="shared" si="18"/>
        <v>79.939083641821497</v>
      </c>
      <c r="L587" s="471"/>
      <c r="M587" s="466">
        <v>37.553654879564881</v>
      </c>
      <c r="N587" s="466">
        <v>19.767113526570046</v>
      </c>
      <c r="O587" s="466">
        <v>0</v>
      </c>
      <c r="P587" s="466">
        <v>0.52204106280193241</v>
      </c>
      <c r="Q587" s="466">
        <v>4.2561523796937921</v>
      </c>
      <c r="R587" s="466">
        <v>21.490729422908505</v>
      </c>
      <c r="S587" s="466">
        <f t="shared" si="19"/>
        <v>83.589691271539166</v>
      </c>
    </row>
    <row r="588" spans="2:19">
      <c r="B588" s="463">
        <v>585</v>
      </c>
      <c r="C588" s="464">
        <v>32482</v>
      </c>
      <c r="D588" s="465" t="s">
        <v>676</v>
      </c>
      <c r="E588" s="466">
        <v>17.994672222222224</v>
      </c>
      <c r="F588" s="466">
        <v>10.403743961352657</v>
      </c>
      <c r="G588" s="466">
        <v>0</v>
      </c>
      <c r="H588" s="466">
        <v>0.27475845410628019</v>
      </c>
      <c r="I588" s="466">
        <v>1.8441139563098501</v>
      </c>
      <c r="J588" s="466">
        <v>4.999144768960111</v>
      </c>
      <c r="K588" s="466">
        <f t="shared" si="18"/>
        <v>35.516433362951119</v>
      </c>
      <c r="L588" s="471"/>
      <c r="M588" s="466">
        <v>19.097240054390056</v>
      </c>
      <c r="N588" s="466">
        <v>10.403743961352657</v>
      </c>
      <c r="O588" s="466">
        <v>0</v>
      </c>
      <c r="P588" s="466">
        <v>0.27475845410628019</v>
      </c>
      <c r="Q588" s="466">
        <v>1.9571063299396432</v>
      </c>
      <c r="R588" s="466">
        <v>5.3054518882305954</v>
      </c>
      <c r="S588" s="466">
        <f t="shared" si="19"/>
        <v>37.038300688019227</v>
      </c>
    </row>
    <row r="589" spans="2:19">
      <c r="B589" s="463">
        <v>586</v>
      </c>
      <c r="C589" s="464">
        <v>32484</v>
      </c>
      <c r="D589" s="465" t="s">
        <v>677</v>
      </c>
      <c r="E589" s="466">
        <v>23.792413694083695</v>
      </c>
      <c r="F589" s="466">
        <v>13.524867149758453</v>
      </c>
      <c r="G589" s="466">
        <v>0</v>
      </c>
      <c r="H589" s="466">
        <v>0.35718599033816428</v>
      </c>
      <c r="I589" s="466">
        <v>2.4382729291047318</v>
      </c>
      <c r="J589" s="466">
        <v>6.6098297868870475</v>
      </c>
      <c r="K589" s="466">
        <f t="shared" si="18"/>
        <v>46.722569550172096</v>
      </c>
      <c r="L589" s="471"/>
      <c r="M589" s="466">
        <v>25.24937832944833</v>
      </c>
      <c r="N589" s="466">
        <v>13.524867149758453</v>
      </c>
      <c r="O589" s="466">
        <v>0</v>
      </c>
      <c r="P589" s="466">
        <v>0.35718599033816428</v>
      </c>
      <c r="Q589" s="466">
        <v>2.5875842799726723</v>
      </c>
      <c r="R589" s="466">
        <v>7.0145927659230454</v>
      </c>
      <c r="S589" s="466">
        <f t="shared" si="19"/>
        <v>48.733608515440672</v>
      </c>
    </row>
    <row r="590" spans="2:19">
      <c r="B590" s="463">
        <v>587</v>
      </c>
      <c r="C590" s="464">
        <v>32540</v>
      </c>
      <c r="D590" s="465" t="s">
        <v>678</v>
      </c>
      <c r="E590" s="466">
        <v>12.196930750360753</v>
      </c>
      <c r="F590" s="466">
        <v>7.2826207729468599</v>
      </c>
      <c r="G590" s="466">
        <v>0</v>
      </c>
      <c r="H590" s="466">
        <v>0.19233091787439616</v>
      </c>
      <c r="I590" s="466">
        <v>1.2499549835149679</v>
      </c>
      <c r="J590" s="466">
        <v>3.3884597510331731</v>
      </c>
      <c r="K590" s="466">
        <f t="shared" si="18"/>
        <v>24.310297175730152</v>
      </c>
      <c r="L590" s="471"/>
      <c r="M590" s="466">
        <v>12.945101779331779</v>
      </c>
      <c r="N590" s="466">
        <v>7.2826207729468599</v>
      </c>
      <c r="O590" s="466">
        <v>0</v>
      </c>
      <c r="P590" s="466">
        <v>0.19233091787439616</v>
      </c>
      <c r="Q590" s="466">
        <v>1.3266283799066132</v>
      </c>
      <c r="R590" s="466">
        <v>3.5963110105381442</v>
      </c>
      <c r="S590" s="466">
        <f t="shared" si="19"/>
        <v>25.342992860597793</v>
      </c>
    </row>
    <row r="591" spans="2:19">
      <c r="B591" s="463">
        <v>588</v>
      </c>
      <c r="C591" s="464">
        <v>32601</v>
      </c>
      <c r="D591" s="465" t="s">
        <v>679</v>
      </c>
      <c r="E591" s="466">
        <v>13.512299913419914</v>
      </c>
      <c r="F591" s="466">
        <v>4.0697463768115947</v>
      </c>
      <c r="G591" s="466">
        <v>20.463651951614917</v>
      </c>
      <c r="H591" s="466">
        <v>0.56521739130434778</v>
      </c>
      <c r="I591" s="466">
        <v>2.8917661362140841</v>
      </c>
      <c r="J591" s="466">
        <v>11.33270147970792</v>
      </c>
      <c r="K591" s="466">
        <f t="shared" si="18"/>
        <v>52.835383249072777</v>
      </c>
      <c r="L591" s="471"/>
      <c r="M591" s="466">
        <v>14.22109351981352</v>
      </c>
      <c r="N591" s="466">
        <v>4.0697463768115947</v>
      </c>
      <c r="O591" s="466">
        <v>20.463651951614917</v>
      </c>
      <c r="P591" s="466">
        <v>0.56521739130434778</v>
      </c>
      <c r="Q591" s="466">
        <v>3.0434549946369516</v>
      </c>
      <c r="R591" s="466">
        <v>11.927163296234557</v>
      </c>
      <c r="S591" s="466">
        <f t="shared" si="19"/>
        <v>54.290327530415894</v>
      </c>
    </row>
    <row r="592" spans="2:19">
      <c r="B592" s="463">
        <v>589</v>
      </c>
      <c r="C592" s="464">
        <v>32650</v>
      </c>
      <c r="D592" s="465" t="s">
        <v>680</v>
      </c>
      <c r="E592" s="466">
        <v>20.132146988402546</v>
      </c>
      <c r="F592" s="466">
        <v>33.553578314004241</v>
      </c>
      <c r="G592" s="466">
        <v>33.553578314004241</v>
      </c>
      <c r="H592" s="466">
        <v>33.553578314004241</v>
      </c>
      <c r="I592" s="466">
        <v>33.553578314004241</v>
      </c>
      <c r="J592" s="466">
        <v>26.842862651203394</v>
      </c>
      <c r="K592" s="466">
        <f t="shared" si="18"/>
        <v>181.18932289562292</v>
      </c>
      <c r="L592" s="471"/>
      <c r="M592" s="466">
        <v>20.132146988402546</v>
      </c>
      <c r="N592" s="466">
        <v>33.553578314004241</v>
      </c>
      <c r="O592" s="466">
        <v>33.553578314004241</v>
      </c>
      <c r="P592" s="466">
        <v>33.553578314004241</v>
      </c>
      <c r="Q592" s="466">
        <v>33.553578314004241</v>
      </c>
      <c r="R592" s="466">
        <v>26.842862651203394</v>
      </c>
      <c r="S592" s="466">
        <f t="shared" si="19"/>
        <v>181.18932289562292</v>
      </c>
    </row>
    <row r="593" spans="2:19">
      <c r="B593" s="463">
        <v>590</v>
      </c>
      <c r="C593" s="464">
        <v>32800</v>
      </c>
      <c r="D593" s="465" t="s">
        <v>681</v>
      </c>
      <c r="E593" s="466">
        <v>6.3991892784992785</v>
      </c>
      <c r="F593" s="466">
        <v>4.1614975845410624</v>
      </c>
      <c r="G593" s="466">
        <v>0</v>
      </c>
      <c r="H593" s="466">
        <v>0.10990338164251208</v>
      </c>
      <c r="I593" s="466">
        <v>0.65579601072008598</v>
      </c>
      <c r="J593" s="466">
        <v>1.7777747331062348</v>
      </c>
      <c r="K593" s="466">
        <f t="shared" si="18"/>
        <v>13.104160988509175</v>
      </c>
      <c r="L593" s="471"/>
      <c r="M593" s="466">
        <v>6.792963504273505</v>
      </c>
      <c r="N593" s="466">
        <v>4.1614975845410624</v>
      </c>
      <c r="O593" s="466">
        <v>0</v>
      </c>
      <c r="P593" s="466">
        <v>0.10990338164251208</v>
      </c>
      <c r="Q593" s="466">
        <v>0.69615042987358355</v>
      </c>
      <c r="R593" s="466">
        <v>1.8871701328456938</v>
      </c>
      <c r="S593" s="466">
        <f t="shared" si="19"/>
        <v>13.647685033176359</v>
      </c>
    </row>
    <row r="594" spans="2:19">
      <c r="B594" s="463">
        <v>591</v>
      </c>
      <c r="C594" s="464">
        <v>32810</v>
      </c>
      <c r="D594" s="465" t="s">
        <v>682</v>
      </c>
      <c r="E594" s="466">
        <v>12.196930750360753</v>
      </c>
      <c r="F594" s="466">
        <v>7.2826207729468599</v>
      </c>
      <c r="G594" s="466">
        <v>0</v>
      </c>
      <c r="H594" s="466">
        <v>0.19233091787439616</v>
      </c>
      <c r="I594" s="466">
        <v>1.2499549835149679</v>
      </c>
      <c r="J594" s="466">
        <v>3.3884597510331731</v>
      </c>
      <c r="K594" s="466">
        <f t="shared" si="18"/>
        <v>24.310297175730152</v>
      </c>
      <c r="L594" s="471"/>
      <c r="M594" s="466">
        <v>12.945101779331779</v>
      </c>
      <c r="N594" s="466">
        <v>7.2826207729468599</v>
      </c>
      <c r="O594" s="466">
        <v>0</v>
      </c>
      <c r="P594" s="466">
        <v>0.19233091787439616</v>
      </c>
      <c r="Q594" s="466">
        <v>1.3266283799066132</v>
      </c>
      <c r="R594" s="466">
        <v>3.5963110105381442</v>
      </c>
      <c r="S594" s="466">
        <f t="shared" si="19"/>
        <v>25.342992860597793</v>
      </c>
    </row>
    <row r="595" spans="2:19">
      <c r="B595" s="463">
        <v>592</v>
      </c>
      <c r="C595" s="464">
        <v>32815</v>
      </c>
      <c r="D595" s="465" t="s">
        <v>683</v>
      </c>
      <c r="E595" s="466">
        <v>17.994672222222224</v>
      </c>
      <c r="F595" s="466">
        <v>10.403743961352657</v>
      </c>
      <c r="G595" s="466">
        <v>0</v>
      </c>
      <c r="H595" s="466">
        <v>0.27475845410628019</v>
      </c>
      <c r="I595" s="466">
        <v>2.0394304428168164</v>
      </c>
      <c r="J595" s="466">
        <v>10.297762841510842</v>
      </c>
      <c r="K595" s="466">
        <f t="shared" si="18"/>
        <v>41.010367922008818</v>
      </c>
      <c r="L595" s="471"/>
      <c r="M595" s="466">
        <v>19.097240054390056</v>
      </c>
      <c r="N595" s="466">
        <v>10.403743961352657</v>
      </c>
      <c r="O595" s="466">
        <v>0</v>
      </c>
      <c r="P595" s="466">
        <v>0.27475845410628019</v>
      </c>
      <c r="Q595" s="466">
        <v>2.164390229492827</v>
      </c>
      <c r="R595" s="466">
        <v>10.928726379614174</v>
      </c>
      <c r="S595" s="466">
        <f t="shared" si="19"/>
        <v>42.868859078955992</v>
      </c>
    </row>
    <row r="596" spans="2:19">
      <c r="B596" s="463">
        <v>593</v>
      </c>
      <c r="C596" s="464">
        <v>32900</v>
      </c>
      <c r="D596" s="465" t="s">
        <v>684</v>
      </c>
      <c r="E596" s="466">
        <v>6.3991892784992785</v>
      </c>
      <c r="F596" s="466">
        <v>4.1614975845410624</v>
      </c>
      <c r="G596" s="466">
        <v>0</v>
      </c>
      <c r="H596" s="466">
        <v>0.10990338164251208</v>
      </c>
      <c r="I596" s="466">
        <v>0.65579601072008598</v>
      </c>
      <c r="J596" s="466">
        <v>1.7777747331062348</v>
      </c>
      <c r="K596" s="466">
        <f t="shared" si="18"/>
        <v>13.104160988509175</v>
      </c>
      <c r="L596" s="471"/>
      <c r="M596" s="466">
        <v>6.792963504273505</v>
      </c>
      <c r="N596" s="466">
        <v>4.1614975845410624</v>
      </c>
      <c r="O596" s="466">
        <v>0</v>
      </c>
      <c r="P596" s="466">
        <v>0.10990338164251208</v>
      </c>
      <c r="Q596" s="466">
        <v>0.69615042987358355</v>
      </c>
      <c r="R596" s="466">
        <v>1.8871701328456938</v>
      </c>
      <c r="S596" s="466">
        <f t="shared" si="19"/>
        <v>13.647685033176359</v>
      </c>
    </row>
    <row r="597" spans="2:19">
      <c r="B597" s="463">
        <v>594</v>
      </c>
      <c r="C597" s="464">
        <v>32905</v>
      </c>
      <c r="D597" s="465" t="s">
        <v>685</v>
      </c>
      <c r="E597" s="466">
        <v>12.196930750360753</v>
      </c>
      <c r="F597" s="466">
        <v>7.2826207729468599</v>
      </c>
      <c r="G597" s="466">
        <v>0</v>
      </c>
      <c r="H597" s="466">
        <v>0.19233091787439616</v>
      </c>
      <c r="I597" s="466">
        <v>1.2499549835149679</v>
      </c>
      <c r="J597" s="466">
        <v>3.3884597510331731</v>
      </c>
      <c r="K597" s="466">
        <f t="shared" si="18"/>
        <v>24.310297175730152</v>
      </c>
      <c r="L597" s="471"/>
      <c r="M597" s="466">
        <v>12.945101779331779</v>
      </c>
      <c r="N597" s="466">
        <v>7.2826207729468599</v>
      </c>
      <c r="O597" s="466">
        <v>0</v>
      </c>
      <c r="P597" s="466">
        <v>0.19233091787439616</v>
      </c>
      <c r="Q597" s="466">
        <v>1.3266283799066132</v>
      </c>
      <c r="R597" s="466">
        <v>3.5963110105381442</v>
      </c>
      <c r="S597" s="466">
        <f t="shared" si="19"/>
        <v>25.342992860597793</v>
      </c>
    </row>
    <row r="598" spans="2:19">
      <c r="B598" s="463">
        <v>595</v>
      </c>
      <c r="C598" s="464">
        <v>32960</v>
      </c>
      <c r="D598" s="465" t="s">
        <v>686</v>
      </c>
      <c r="E598" s="466">
        <v>1.1260249927849928</v>
      </c>
      <c r="F598" s="466">
        <v>0.20348731884057975</v>
      </c>
      <c r="G598" s="466">
        <v>0</v>
      </c>
      <c r="H598" s="466">
        <v>2.8260869565217391E-2</v>
      </c>
      <c r="I598" s="466">
        <v>0.19099047951968426</v>
      </c>
      <c r="J598" s="466">
        <v>0.33486625039860118</v>
      </c>
      <c r="K598" s="466">
        <f t="shared" si="18"/>
        <v>1.8836299111090753</v>
      </c>
      <c r="L598" s="471"/>
      <c r="M598" s="466">
        <v>1.1850911266511266</v>
      </c>
      <c r="N598" s="466">
        <v>0.20348731884057975</v>
      </c>
      <c r="O598" s="466">
        <v>0</v>
      </c>
      <c r="P598" s="466">
        <v>2.8260869565217391E-2</v>
      </c>
      <c r="Q598" s="466">
        <v>0.20100896872085672</v>
      </c>
      <c r="R598" s="466">
        <v>0.35243180613673281</v>
      </c>
      <c r="S598" s="466">
        <f t="shared" si="19"/>
        <v>1.9702800899145132</v>
      </c>
    </row>
    <row r="599" spans="2:19">
      <c r="B599" s="463">
        <v>596</v>
      </c>
      <c r="C599" s="464">
        <v>33010</v>
      </c>
      <c r="D599" s="465" t="s">
        <v>687</v>
      </c>
      <c r="E599" s="466">
        <v>1.4715195526695528</v>
      </c>
      <c r="F599" s="466">
        <v>0.25435914855072467</v>
      </c>
      <c r="G599" s="466">
        <v>0</v>
      </c>
      <c r="H599" s="466">
        <v>3.5326086956521743E-2</v>
      </c>
      <c r="I599" s="466">
        <v>0.24959146270087551</v>
      </c>
      <c r="J599" s="466">
        <v>0.43761216504789407</v>
      </c>
      <c r="K599" s="466">
        <f t="shared" si="18"/>
        <v>2.4484084159255688</v>
      </c>
      <c r="L599" s="471"/>
      <c r="M599" s="466">
        <v>1.5502743978243978</v>
      </c>
      <c r="N599" s="466">
        <v>0.25435914855072467</v>
      </c>
      <c r="O599" s="466">
        <v>0</v>
      </c>
      <c r="P599" s="466">
        <v>3.5326086956521743E-2</v>
      </c>
      <c r="Q599" s="466">
        <v>0.26294944830243877</v>
      </c>
      <c r="R599" s="466">
        <v>0.46103290603206953</v>
      </c>
      <c r="S599" s="466">
        <f t="shared" si="19"/>
        <v>2.5639419876661527</v>
      </c>
    </row>
    <row r="600" spans="2:19">
      <c r="B600" s="463">
        <v>597</v>
      </c>
      <c r="C600" s="464">
        <v>33015</v>
      </c>
      <c r="D600" s="465" t="s">
        <v>688</v>
      </c>
      <c r="E600" s="466">
        <v>6.3991892784992785</v>
      </c>
      <c r="F600" s="466">
        <v>4.1614975845410624</v>
      </c>
      <c r="G600" s="466">
        <v>0</v>
      </c>
      <c r="H600" s="466">
        <v>0.10990338164251208</v>
      </c>
      <c r="I600" s="466">
        <v>0.61992561604742469</v>
      </c>
      <c r="J600" s="466">
        <v>2.5598663934849668</v>
      </c>
      <c r="K600" s="466">
        <f t="shared" si="18"/>
        <v>13.850382254215246</v>
      </c>
      <c r="L600" s="471"/>
      <c r="M600" s="466">
        <v>6.792963504273505</v>
      </c>
      <c r="N600" s="466">
        <v>4.1614975845410624</v>
      </c>
      <c r="O600" s="466">
        <v>0</v>
      </c>
      <c r="P600" s="466">
        <v>0.10990338164251208</v>
      </c>
      <c r="Q600" s="466">
        <v>0.65807274982839836</v>
      </c>
      <c r="R600" s="466">
        <v>2.7173878174201556</v>
      </c>
      <c r="S600" s="466">
        <f t="shared" si="19"/>
        <v>14.439825037705635</v>
      </c>
    </row>
    <row r="601" spans="2:19">
      <c r="B601" s="463">
        <v>598</v>
      </c>
      <c r="C601" s="464">
        <v>33020</v>
      </c>
      <c r="D601" s="465" t="s">
        <v>689</v>
      </c>
      <c r="E601" s="466">
        <v>9.2980600144300158</v>
      </c>
      <c r="F601" s="466">
        <v>5.7220591787439616</v>
      </c>
      <c r="G601" s="466">
        <v>0</v>
      </c>
      <c r="H601" s="466">
        <v>0.15111714975845414</v>
      </c>
      <c r="I601" s="466">
        <v>0.90075560069122318</v>
      </c>
      <c r="J601" s="466">
        <v>3.7195010679739848</v>
      </c>
      <c r="K601" s="466">
        <f t="shared" si="18"/>
        <v>19.791493011597638</v>
      </c>
      <c r="L601" s="471"/>
      <c r="M601" s="466">
        <v>9.8690326418026419</v>
      </c>
      <c r="N601" s="466">
        <v>5.7220591787439616</v>
      </c>
      <c r="O601" s="466">
        <v>0</v>
      </c>
      <c r="P601" s="466">
        <v>0.15111714975845414</v>
      </c>
      <c r="Q601" s="466">
        <v>0.95606894467363501</v>
      </c>
      <c r="R601" s="466">
        <v>3.9479071326800081</v>
      </c>
      <c r="S601" s="466">
        <f t="shared" si="19"/>
        <v>20.646185047658701</v>
      </c>
    </row>
    <row r="602" spans="2:19">
      <c r="B602" s="463">
        <v>599</v>
      </c>
      <c r="C602" s="464">
        <v>33025</v>
      </c>
      <c r="D602" s="465" t="s">
        <v>3768</v>
      </c>
      <c r="E602" s="466">
        <v>9.2980600144300158</v>
      </c>
      <c r="F602" s="466">
        <v>5.7220591787439616</v>
      </c>
      <c r="G602" s="466">
        <v>0</v>
      </c>
      <c r="H602" s="466">
        <v>0.15111714975845414</v>
      </c>
      <c r="I602" s="466">
        <v>0.90075560069122318</v>
      </c>
      <c r="J602" s="466">
        <v>3.7195010679739848</v>
      </c>
      <c r="K602" s="466">
        <f t="shared" si="18"/>
        <v>19.791493011597638</v>
      </c>
      <c r="L602" s="471"/>
      <c r="M602" s="466">
        <v>9.8690326418026419</v>
      </c>
      <c r="N602" s="466">
        <v>5.7220591787439616</v>
      </c>
      <c r="O602" s="466">
        <v>0</v>
      </c>
      <c r="P602" s="466">
        <v>0.15111714975845414</v>
      </c>
      <c r="Q602" s="466">
        <v>0.95606894467363501</v>
      </c>
      <c r="R602" s="466">
        <v>3.9479071326800081</v>
      </c>
      <c r="S602" s="466">
        <f t="shared" si="19"/>
        <v>20.646185047658701</v>
      </c>
    </row>
    <row r="603" spans="2:19">
      <c r="B603" s="463">
        <v>600</v>
      </c>
      <c r="C603" s="464">
        <v>33030</v>
      </c>
      <c r="D603" s="465" t="s">
        <v>690</v>
      </c>
      <c r="E603" s="466">
        <v>12.196930750360753</v>
      </c>
      <c r="F603" s="466">
        <v>7.2826207729468599</v>
      </c>
      <c r="G603" s="466">
        <v>0</v>
      </c>
      <c r="H603" s="466">
        <v>0.19233091787439616</v>
      </c>
      <c r="I603" s="466">
        <v>1.1815855853350219</v>
      </c>
      <c r="J603" s="466">
        <v>4.8791357424630029</v>
      </c>
      <c r="K603" s="466">
        <f t="shared" si="18"/>
        <v>25.732603768980034</v>
      </c>
      <c r="L603" s="471"/>
      <c r="M603" s="466">
        <v>12.945101779331779</v>
      </c>
      <c r="N603" s="466">
        <v>7.2826207729468599</v>
      </c>
      <c r="O603" s="466">
        <v>0</v>
      </c>
      <c r="P603" s="466">
        <v>0.19233091787439616</v>
      </c>
      <c r="Q603" s="466">
        <v>1.2540651395188718</v>
      </c>
      <c r="R603" s="466">
        <v>5.1784264479398612</v>
      </c>
      <c r="S603" s="466">
        <f t="shared" si="19"/>
        <v>26.852545057611771</v>
      </c>
    </row>
    <row r="604" spans="2:19">
      <c r="B604" s="463">
        <v>601</v>
      </c>
      <c r="C604" s="464">
        <v>33050</v>
      </c>
      <c r="D604" s="465" t="s">
        <v>691</v>
      </c>
      <c r="E604" s="466">
        <v>17.994672222222224</v>
      </c>
      <c r="F604" s="466">
        <v>10.403743961352657</v>
      </c>
      <c r="G604" s="466">
        <v>0</v>
      </c>
      <c r="H604" s="466">
        <v>0.27475845410628019</v>
      </c>
      <c r="I604" s="466">
        <v>1.8441139563098501</v>
      </c>
      <c r="J604" s="466">
        <v>4.999144768960111</v>
      </c>
      <c r="K604" s="466">
        <f t="shared" si="18"/>
        <v>35.516433362951119</v>
      </c>
      <c r="L604" s="471"/>
      <c r="M604" s="466">
        <v>19.097240054390056</v>
      </c>
      <c r="N604" s="466">
        <v>10.403743961352657</v>
      </c>
      <c r="O604" s="466">
        <v>0</v>
      </c>
      <c r="P604" s="466">
        <v>0.27475845410628019</v>
      </c>
      <c r="Q604" s="466">
        <v>1.9571063299396432</v>
      </c>
      <c r="R604" s="466">
        <v>5.3054518882305954</v>
      </c>
      <c r="S604" s="466">
        <f t="shared" si="19"/>
        <v>37.038300688019227</v>
      </c>
    </row>
    <row r="605" spans="2:19">
      <c r="B605" s="463">
        <v>602</v>
      </c>
      <c r="C605" s="464">
        <v>33120</v>
      </c>
      <c r="D605" s="465" t="s">
        <v>1225</v>
      </c>
      <c r="E605" s="466">
        <v>23.792413694083695</v>
      </c>
      <c r="F605" s="466">
        <v>13.524867149758453</v>
      </c>
      <c r="G605" s="466">
        <v>0</v>
      </c>
      <c r="H605" s="466">
        <v>0.35718599033816428</v>
      </c>
      <c r="I605" s="466">
        <v>2.6965188471665158</v>
      </c>
      <c r="J605" s="466">
        <v>13.615620813932882</v>
      </c>
      <c r="K605" s="466">
        <f t="shared" si="18"/>
        <v>53.986606495279716</v>
      </c>
      <c r="L605" s="471"/>
      <c r="M605" s="466">
        <v>25.24937832944833</v>
      </c>
      <c r="N605" s="466">
        <v>13.524867149758453</v>
      </c>
      <c r="O605" s="466">
        <v>0</v>
      </c>
      <c r="P605" s="466">
        <v>0.35718599033816428</v>
      </c>
      <c r="Q605" s="466">
        <v>2.8616442795598154</v>
      </c>
      <c r="R605" s="466">
        <v>14.449394060712283</v>
      </c>
      <c r="S605" s="466">
        <f t="shared" si="19"/>
        <v>56.442469809817041</v>
      </c>
    </row>
    <row r="606" spans="2:19">
      <c r="B606" s="463">
        <v>603</v>
      </c>
      <c r="C606" s="464">
        <v>33130</v>
      </c>
      <c r="D606" s="465" t="s">
        <v>1226</v>
      </c>
      <c r="E606" s="466">
        <v>32.5973941991342</v>
      </c>
      <c r="F606" s="466">
        <v>36.413103864734296</v>
      </c>
      <c r="G606" s="466">
        <v>0</v>
      </c>
      <c r="H606" s="466">
        <v>0.96165458937198067</v>
      </c>
      <c r="I606" s="466">
        <v>5.5676951525427238</v>
      </c>
      <c r="J606" s="466">
        <v>12.074617840947298</v>
      </c>
      <c r="K606" s="466">
        <f t="shared" si="18"/>
        <v>87.614465646730494</v>
      </c>
      <c r="L606" s="471"/>
      <c r="M606" s="466">
        <v>34.605642750582746</v>
      </c>
      <c r="N606" s="466">
        <v>36.413103864734296</v>
      </c>
      <c r="O606" s="466">
        <v>0</v>
      </c>
      <c r="P606" s="466">
        <v>0.96165458937198067</v>
      </c>
      <c r="Q606" s="466">
        <v>5.9107077153474519</v>
      </c>
      <c r="R606" s="466">
        <v>12.818506559175615</v>
      </c>
      <c r="S606" s="466">
        <f t="shared" si="19"/>
        <v>90.70961547921209</v>
      </c>
    </row>
    <row r="607" spans="2:19">
      <c r="B607" s="463">
        <v>604</v>
      </c>
      <c r="C607" s="464">
        <v>33200</v>
      </c>
      <c r="D607" s="465" t="s">
        <v>1227</v>
      </c>
      <c r="E607" s="466">
        <v>2.2520499855699856</v>
      </c>
      <c r="F607" s="466">
        <v>4.1614975845410624</v>
      </c>
      <c r="G607" s="466">
        <v>0</v>
      </c>
      <c r="H607" s="466">
        <v>0.10990338164251208</v>
      </c>
      <c r="I607" s="466">
        <v>0.23079257890389815</v>
      </c>
      <c r="J607" s="466">
        <v>0.62564762312789479</v>
      </c>
      <c r="K607" s="466">
        <f t="shared" si="18"/>
        <v>7.3798911537853531</v>
      </c>
      <c r="L607" s="471"/>
      <c r="M607" s="466">
        <v>2.3701822533022532</v>
      </c>
      <c r="N607" s="466">
        <v>4.1614975845410624</v>
      </c>
      <c r="O607" s="466">
        <v>0</v>
      </c>
      <c r="P607" s="466">
        <v>0.10990338164251208</v>
      </c>
      <c r="Q607" s="466">
        <v>0.24289890464994743</v>
      </c>
      <c r="R607" s="466">
        <v>0.65846624304973245</v>
      </c>
      <c r="S607" s="466">
        <f t="shared" si="19"/>
        <v>7.5429483671855069</v>
      </c>
    </row>
    <row r="608" spans="2:19">
      <c r="B608" s="463">
        <v>605</v>
      </c>
      <c r="C608" s="464">
        <v>33210</v>
      </c>
      <c r="D608" s="465" t="s">
        <v>1228</v>
      </c>
      <c r="E608" s="466">
        <v>2.2520499855699856</v>
      </c>
      <c r="F608" s="466">
        <v>4.1614975845410624</v>
      </c>
      <c r="G608" s="466">
        <v>0</v>
      </c>
      <c r="H608" s="466">
        <v>0.10990338164251208</v>
      </c>
      <c r="I608" s="466">
        <v>0.23079257890389815</v>
      </c>
      <c r="J608" s="466">
        <v>0.62564762312789479</v>
      </c>
      <c r="K608" s="466">
        <f t="shared" si="18"/>
        <v>7.3798911537853531</v>
      </c>
      <c r="L608" s="471"/>
      <c r="M608" s="466">
        <v>2.3701822533022532</v>
      </c>
      <c r="N608" s="466">
        <v>4.1614975845410624</v>
      </c>
      <c r="O608" s="466">
        <v>0</v>
      </c>
      <c r="P608" s="466">
        <v>0.10990338164251208</v>
      </c>
      <c r="Q608" s="466">
        <v>0.24289890464994743</v>
      </c>
      <c r="R608" s="466">
        <v>0.65846624304973245</v>
      </c>
      <c r="S608" s="466">
        <f t="shared" si="19"/>
        <v>7.5429483671855069</v>
      </c>
    </row>
    <row r="609" spans="2:19">
      <c r="B609" s="463">
        <v>606</v>
      </c>
      <c r="C609" s="464">
        <v>33250</v>
      </c>
      <c r="D609" s="465" t="s">
        <v>1229</v>
      </c>
      <c r="E609" s="466">
        <v>9.8507525909892522</v>
      </c>
      <c r="F609" s="466">
        <v>9.8507525909892522</v>
      </c>
      <c r="G609" s="466">
        <v>19.701505181978504</v>
      </c>
      <c r="H609" s="466">
        <v>9.8507525909892522</v>
      </c>
      <c r="I609" s="466">
        <v>9.8507525909892522</v>
      </c>
      <c r="J609" s="466">
        <v>9.8507525909892522</v>
      </c>
      <c r="K609" s="466">
        <f t="shared" si="18"/>
        <v>68.955268136924758</v>
      </c>
      <c r="L609" s="471"/>
      <c r="M609" s="466">
        <v>9.8507525909892522</v>
      </c>
      <c r="N609" s="466">
        <v>9.8507525909892522</v>
      </c>
      <c r="O609" s="466">
        <v>19.701505181978504</v>
      </c>
      <c r="P609" s="466">
        <v>9.8507525909892522</v>
      </c>
      <c r="Q609" s="466">
        <v>9.8507525909892522</v>
      </c>
      <c r="R609" s="466">
        <v>9.8507525909892522</v>
      </c>
      <c r="S609" s="466">
        <f t="shared" si="19"/>
        <v>68.955268136924758</v>
      </c>
    </row>
    <row r="610" spans="2:19">
      <c r="B610" s="463">
        <v>607</v>
      </c>
      <c r="C610" s="464">
        <v>33300</v>
      </c>
      <c r="D610" s="465" t="s">
        <v>1230</v>
      </c>
      <c r="E610" s="466">
        <v>17.028381976911977</v>
      </c>
      <c r="F610" s="466">
        <v>9.8835567632850232</v>
      </c>
      <c r="G610" s="466">
        <v>0</v>
      </c>
      <c r="H610" s="466">
        <v>0.2610205314009662</v>
      </c>
      <c r="I610" s="466">
        <v>1.7450874608440359</v>
      </c>
      <c r="J610" s="466">
        <v>4.730697265972287</v>
      </c>
      <c r="K610" s="466">
        <f t="shared" si="18"/>
        <v>33.64874399841429</v>
      </c>
      <c r="L610" s="471"/>
      <c r="M610" s="466">
        <v>18.071883675213673</v>
      </c>
      <c r="N610" s="466">
        <v>9.8835567632850232</v>
      </c>
      <c r="O610" s="466">
        <v>0</v>
      </c>
      <c r="P610" s="466">
        <v>0.2610205314009662</v>
      </c>
      <c r="Q610" s="466">
        <v>1.8520266716008043</v>
      </c>
      <c r="R610" s="466">
        <v>5.0205950752818529</v>
      </c>
      <c r="S610" s="466">
        <f t="shared" si="19"/>
        <v>35.089082716782322</v>
      </c>
    </row>
    <row r="611" spans="2:19">
      <c r="B611" s="463">
        <v>608</v>
      </c>
      <c r="C611" s="464">
        <v>33305</v>
      </c>
      <c r="D611" s="465" t="s">
        <v>216</v>
      </c>
      <c r="E611" s="466">
        <v>37.268752568542574</v>
      </c>
      <c r="F611" s="466">
        <v>16.64599033816425</v>
      </c>
      <c r="G611" s="466">
        <v>0</v>
      </c>
      <c r="H611" s="466">
        <v>0.43961352657004832</v>
      </c>
      <c r="I611" s="466">
        <v>4.2238629087241453</v>
      </c>
      <c r="J611" s="466">
        <v>21.32768914100312</v>
      </c>
      <c r="K611" s="466">
        <f t="shared" si="18"/>
        <v>79.90590848300414</v>
      </c>
      <c r="L611" s="471"/>
      <c r="M611" s="466">
        <v>39.67077534576535</v>
      </c>
      <c r="N611" s="466">
        <v>16.64599033816425</v>
      </c>
      <c r="O611" s="466">
        <v>0</v>
      </c>
      <c r="P611" s="466">
        <v>0.43961352657004832</v>
      </c>
      <c r="Q611" s="466">
        <v>4.4960967296968821</v>
      </c>
      <c r="R611" s="466">
        <v>22.702288277585374</v>
      </c>
      <c r="S611" s="466">
        <f t="shared" si="19"/>
        <v>83.9547642177819</v>
      </c>
    </row>
    <row r="612" spans="2:19">
      <c r="B612" s="463">
        <v>609</v>
      </c>
      <c r="C612" s="464">
        <v>33310</v>
      </c>
      <c r="D612" s="465" t="s">
        <v>217</v>
      </c>
      <c r="E612" s="466">
        <v>12.196930750360753</v>
      </c>
      <c r="F612" s="466">
        <v>7.2826207729468599</v>
      </c>
      <c r="G612" s="466">
        <v>0</v>
      </c>
      <c r="H612" s="466">
        <v>0.19233091787439616</v>
      </c>
      <c r="I612" s="466">
        <v>1.2499549835149679</v>
      </c>
      <c r="J612" s="466">
        <v>3.3884597510331731</v>
      </c>
      <c r="K612" s="466">
        <f t="shared" si="18"/>
        <v>24.310297175730152</v>
      </c>
      <c r="L612" s="471"/>
      <c r="M612" s="466">
        <v>12.945101779331779</v>
      </c>
      <c r="N612" s="466">
        <v>7.2826207729468599</v>
      </c>
      <c r="O612" s="466">
        <v>0</v>
      </c>
      <c r="P612" s="466">
        <v>0.19233091787439616</v>
      </c>
      <c r="Q612" s="466">
        <v>1.3266283799066132</v>
      </c>
      <c r="R612" s="466">
        <v>3.5963110105381442</v>
      </c>
      <c r="S612" s="466">
        <f t="shared" si="19"/>
        <v>25.342992860597793</v>
      </c>
    </row>
    <row r="613" spans="2:19">
      <c r="B613" s="463">
        <v>610</v>
      </c>
      <c r="C613" s="464">
        <v>33320</v>
      </c>
      <c r="D613" s="465" t="s">
        <v>218</v>
      </c>
      <c r="E613" s="466">
        <v>23.792413694083695</v>
      </c>
      <c r="F613" s="466">
        <v>13.524867149758453</v>
      </c>
      <c r="G613" s="466">
        <v>0</v>
      </c>
      <c r="H613" s="466">
        <v>0.35718599033816428</v>
      </c>
      <c r="I613" s="466">
        <v>2.6965188471665158</v>
      </c>
      <c r="J613" s="466">
        <v>13.615620813932882</v>
      </c>
      <c r="K613" s="466">
        <f t="shared" si="18"/>
        <v>53.986606495279716</v>
      </c>
      <c r="L613" s="471"/>
      <c r="M613" s="466">
        <v>25.24937832944833</v>
      </c>
      <c r="N613" s="466">
        <v>13.524867149758453</v>
      </c>
      <c r="O613" s="466">
        <v>0</v>
      </c>
      <c r="P613" s="466">
        <v>0.35718599033816428</v>
      </c>
      <c r="Q613" s="466">
        <v>2.8616442795598154</v>
      </c>
      <c r="R613" s="466">
        <v>14.449394060712283</v>
      </c>
      <c r="S613" s="466">
        <f t="shared" si="19"/>
        <v>56.442469809817041</v>
      </c>
    </row>
    <row r="614" spans="2:19">
      <c r="B614" s="463">
        <v>611</v>
      </c>
      <c r="C614" s="464">
        <v>33321</v>
      </c>
      <c r="D614" s="465" t="s">
        <v>219</v>
      </c>
      <c r="E614" s="466">
        <v>39.713239552669556</v>
      </c>
      <c r="F614" s="466">
        <v>17.686364734299516</v>
      </c>
      <c r="G614" s="466">
        <v>0</v>
      </c>
      <c r="H614" s="466">
        <v>0.46708937198067635</v>
      </c>
      <c r="I614" s="466">
        <v>4.5009094206545734</v>
      </c>
      <c r="J614" s="466">
        <v>22.726589155453681</v>
      </c>
      <c r="K614" s="466">
        <f t="shared" si="18"/>
        <v>85.094192235058003</v>
      </c>
      <c r="L614" s="471"/>
      <c r="M614" s="466">
        <v>42.272772020202019</v>
      </c>
      <c r="N614" s="466">
        <v>17.686364734299516</v>
      </c>
      <c r="O614" s="466">
        <v>0</v>
      </c>
      <c r="P614" s="466">
        <v>0.46708937198067635</v>
      </c>
      <c r="Q614" s="466">
        <v>4.7909946397238832</v>
      </c>
      <c r="R614" s="466">
        <v>24.191325940336412</v>
      </c>
      <c r="S614" s="466">
        <f t="shared" si="19"/>
        <v>89.408546706542509</v>
      </c>
    </row>
    <row r="615" spans="2:19">
      <c r="B615" s="463">
        <v>612</v>
      </c>
      <c r="C615" s="464">
        <v>33330</v>
      </c>
      <c r="D615" s="465" t="s">
        <v>220</v>
      </c>
      <c r="E615" s="466">
        <v>29.935291616161614</v>
      </c>
      <c r="F615" s="466">
        <v>13.524867149758453</v>
      </c>
      <c r="G615" s="466">
        <v>0</v>
      </c>
      <c r="H615" s="466">
        <v>0.35718599033816428</v>
      </c>
      <c r="I615" s="466">
        <v>3.3927233729328594</v>
      </c>
      <c r="J615" s="466">
        <v>17.130989097651437</v>
      </c>
      <c r="K615" s="466">
        <f t="shared" si="18"/>
        <v>64.341057226842537</v>
      </c>
      <c r="L615" s="471"/>
      <c r="M615" s="466">
        <v>31.864785322455319</v>
      </c>
      <c r="N615" s="466">
        <v>13.524867149758453</v>
      </c>
      <c r="O615" s="466">
        <v>0</v>
      </c>
      <c r="P615" s="466">
        <v>0.35718599033816428</v>
      </c>
      <c r="Q615" s="466">
        <v>3.6114029996158772</v>
      </c>
      <c r="R615" s="466">
        <v>18.235175289332265</v>
      </c>
      <c r="S615" s="466">
        <f t="shared" si="19"/>
        <v>67.593416751500072</v>
      </c>
    </row>
    <row r="616" spans="2:19">
      <c r="B616" s="463">
        <v>613</v>
      </c>
      <c r="C616" s="464">
        <v>33404</v>
      </c>
      <c r="D616" s="465" t="s">
        <v>1241</v>
      </c>
      <c r="E616" s="466">
        <v>29.935291616161614</v>
      </c>
      <c r="F616" s="466">
        <v>13.524867149758453</v>
      </c>
      <c r="G616" s="466">
        <v>0</v>
      </c>
      <c r="H616" s="466">
        <v>0.35718599033816428</v>
      </c>
      <c r="I616" s="466">
        <v>3.3927233729328594</v>
      </c>
      <c r="J616" s="466">
        <v>17.130989097651437</v>
      </c>
      <c r="K616" s="466">
        <f t="shared" si="18"/>
        <v>64.341057226842537</v>
      </c>
      <c r="L616" s="471"/>
      <c r="M616" s="466">
        <v>31.864785322455319</v>
      </c>
      <c r="N616" s="466">
        <v>13.524867149758453</v>
      </c>
      <c r="O616" s="466">
        <v>0</v>
      </c>
      <c r="P616" s="466">
        <v>0.35718599033816428</v>
      </c>
      <c r="Q616" s="466">
        <v>3.6114029996158772</v>
      </c>
      <c r="R616" s="466">
        <v>18.235175289332265</v>
      </c>
      <c r="S616" s="466">
        <f t="shared" si="19"/>
        <v>67.593416751500072</v>
      </c>
    </row>
    <row r="617" spans="2:19">
      <c r="B617" s="463">
        <v>614</v>
      </c>
      <c r="C617" s="464">
        <v>33414</v>
      </c>
      <c r="D617" s="465" t="s">
        <v>1242</v>
      </c>
      <c r="E617" s="466">
        <v>37.268752568542574</v>
      </c>
      <c r="F617" s="466">
        <v>16.64599033816425</v>
      </c>
      <c r="G617" s="466">
        <v>0</v>
      </c>
      <c r="H617" s="466">
        <v>0.43961352657004832</v>
      </c>
      <c r="I617" s="466">
        <v>4.2238629087241453</v>
      </c>
      <c r="J617" s="466">
        <v>21.32768914100312</v>
      </c>
      <c r="K617" s="466">
        <f t="shared" si="18"/>
        <v>79.90590848300414</v>
      </c>
      <c r="L617" s="471"/>
      <c r="M617" s="466">
        <v>39.67077534576535</v>
      </c>
      <c r="N617" s="466">
        <v>16.64599033816425</v>
      </c>
      <c r="O617" s="466">
        <v>0</v>
      </c>
      <c r="P617" s="466">
        <v>0.43961352657004832</v>
      </c>
      <c r="Q617" s="466">
        <v>4.4960967296968821</v>
      </c>
      <c r="R617" s="466">
        <v>22.702288277585374</v>
      </c>
      <c r="S617" s="466">
        <f t="shared" si="19"/>
        <v>83.9547642177819</v>
      </c>
    </row>
    <row r="618" spans="2:19">
      <c r="B618" s="463">
        <v>615</v>
      </c>
      <c r="C618" s="464">
        <v>33415</v>
      </c>
      <c r="D618" s="465" t="s">
        <v>1243</v>
      </c>
      <c r="E618" s="466">
        <v>37.268752568542574</v>
      </c>
      <c r="F618" s="466">
        <v>16.64599033816425</v>
      </c>
      <c r="G618" s="466">
        <v>0</v>
      </c>
      <c r="H618" s="466">
        <v>0.43961352657004832</v>
      </c>
      <c r="I618" s="466">
        <v>4.2238629087241453</v>
      </c>
      <c r="J618" s="466">
        <v>21.32768914100312</v>
      </c>
      <c r="K618" s="466">
        <f t="shared" si="18"/>
        <v>79.90590848300414</v>
      </c>
      <c r="L618" s="471"/>
      <c r="M618" s="466">
        <v>39.67077534576535</v>
      </c>
      <c r="N618" s="466">
        <v>16.64599033816425</v>
      </c>
      <c r="O618" s="466">
        <v>0</v>
      </c>
      <c r="P618" s="466">
        <v>0.43961352657004832</v>
      </c>
      <c r="Q618" s="466">
        <v>4.4960967296968821</v>
      </c>
      <c r="R618" s="466">
        <v>22.702288277585374</v>
      </c>
      <c r="S618" s="466">
        <f t="shared" si="19"/>
        <v>83.9547642177819</v>
      </c>
    </row>
    <row r="619" spans="2:19">
      <c r="B619" s="463">
        <v>616</v>
      </c>
      <c r="C619" s="464">
        <v>33416</v>
      </c>
      <c r="D619" s="465" t="s">
        <v>1244</v>
      </c>
      <c r="E619" s="466">
        <v>29.59015516594517</v>
      </c>
      <c r="F619" s="466">
        <v>16.64599033816425</v>
      </c>
      <c r="G619" s="466">
        <v>0</v>
      </c>
      <c r="H619" s="466">
        <v>0.43961352657004832</v>
      </c>
      <c r="I619" s="466">
        <v>3.3536072515162156</v>
      </c>
      <c r="J619" s="466">
        <v>16.933478786354922</v>
      </c>
      <c r="K619" s="466">
        <f t="shared" si="18"/>
        <v>66.962845068550607</v>
      </c>
      <c r="L619" s="471"/>
      <c r="M619" s="466">
        <v>31.401516604506607</v>
      </c>
      <c r="N619" s="466">
        <v>16.64599033816425</v>
      </c>
      <c r="O619" s="466">
        <v>0</v>
      </c>
      <c r="P619" s="466">
        <v>0.43961352657004832</v>
      </c>
      <c r="Q619" s="466">
        <v>3.5588983296268042</v>
      </c>
      <c r="R619" s="466">
        <v>17.970061741810394</v>
      </c>
      <c r="S619" s="466">
        <f t="shared" si="19"/>
        <v>70.016080540678104</v>
      </c>
    </row>
    <row r="620" spans="2:19">
      <c r="B620" s="463">
        <v>617</v>
      </c>
      <c r="C620" s="464">
        <v>33417</v>
      </c>
      <c r="D620" s="465" t="s">
        <v>1245</v>
      </c>
      <c r="E620" s="466">
        <v>29.59015516594517</v>
      </c>
      <c r="F620" s="466">
        <v>16.64599033816425</v>
      </c>
      <c r="G620" s="466">
        <v>0</v>
      </c>
      <c r="H620" s="466">
        <v>0.43961352657004832</v>
      </c>
      <c r="I620" s="466">
        <v>3.3536072515162156</v>
      </c>
      <c r="J620" s="466">
        <v>16.933478786354922</v>
      </c>
      <c r="K620" s="466">
        <f t="shared" si="18"/>
        <v>66.962845068550607</v>
      </c>
      <c r="L620" s="471"/>
      <c r="M620" s="466">
        <v>31.401516604506607</v>
      </c>
      <c r="N620" s="466">
        <v>16.64599033816425</v>
      </c>
      <c r="O620" s="466">
        <v>0</v>
      </c>
      <c r="P620" s="466">
        <v>0.43961352657004832</v>
      </c>
      <c r="Q620" s="466">
        <v>3.5588983296268042</v>
      </c>
      <c r="R620" s="466">
        <v>17.970061741810394</v>
      </c>
      <c r="S620" s="466">
        <f t="shared" si="19"/>
        <v>70.016080540678104</v>
      </c>
    </row>
    <row r="621" spans="2:19">
      <c r="B621" s="463">
        <v>618</v>
      </c>
      <c r="C621" s="464">
        <v>33420</v>
      </c>
      <c r="D621" s="465" t="s">
        <v>1246</v>
      </c>
      <c r="E621" s="466">
        <v>12.196930750360753</v>
      </c>
      <c r="F621" s="466">
        <v>7.2826207729468599</v>
      </c>
      <c r="G621" s="466">
        <v>0</v>
      </c>
      <c r="H621" s="466">
        <v>0.19233091787439616</v>
      </c>
      <c r="I621" s="466">
        <v>1.382342038467117</v>
      </c>
      <c r="J621" s="466">
        <v>6.9799048690888021</v>
      </c>
      <c r="K621" s="466">
        <f t="shared" si="18"/>
        <v>28.034129348737931</v>
      </c>
      <c r="L621" s="471"/>
      <c r="M621" s="466">
        <v>12.945101779331779</v>
      </c>
      <c r="N621" s="466">
        <v>7.2826207729468599</v>
      </c>
      <c r="O621" s="466">
        <v>0</v>
      </c>
      <c r="P621" s="466">
        <v>0.19233091787439616</v>
      </c>
      <c r="Q621" s="466">
        <v>1.467136179425838</v>
      </c>
      <c r="R621" s="466">
        <v>7.4080586985160615</v>
      </c>
      <c r="S621" s="466">
        <f t="shared" si="19"/>
        <v>29.295248348094937</v>
      </c>
    </row>
    <row r="622" spans="2:19">
      <c r="B622" s="463">
        <v>619</v>
      </c>
      <c r="C622" s="464">
        <v>33422</v>
      </c>
      <c r="D622" s="465" t="s">
        <v>1247</v>
      </c>
      <c r="E622" s="466">
        <v>17.994672222222224</v>
      </c>
      <c r="F622" s="466">
        <v>10.403743961352657</v>
      </c>
      <c r="G622" s="466">
        <v>0</v>
      </c>
      <c r="H622" s="466">
        <v>0.27475845410628019</v>
      </c>
      <c r="I622" s="466">
        <v>2.0394304428168164</v>
      </c>
      <c r="J622" s="466">
        <v>10.297762841510842</v>
      </c>
      <c r="K622" s="466">
        <f t="shared" si="18"/>
        <v>41.010367922008818</v>
      </c>
      <c r="L622" s="471"/>
      <c r="M622" s="466">
        <v>19.097240054390056</v>
      </c>
      <c r="N622" s="466">
        <v>10.403743961352657</v>
      </c>
      <c r="O622" s="466">
        <v>0</v>
      </c>
      <c r="P622" s="466">
        <v>0.27475845410628019</v>
      </c>
      <c r="Q622" s="466">
        <v>2.164390229492827</v>
      </c>
      <c r="R622" s="466">
        <v>10.928726379614174</v>
      </c>
      <c r="S622" s="466">
        <f t="shared" si="19"/>
        <v>42.868859078955992</v>
      </c>
    </row>
    <row r="623" spans="2:19" ht="25.5">
      <c r="B623" s="463">
        <v>620</v>
      </c>
      <c r="C623" s="464">
        <v>33478</v>
      </c>
      <c r="D623" s="465" t="s">
        <v>2224</v>
      </c>
      <c r="E623" s="466">
        <v>17.994672222222224</v>
      </c>
      <c r="F623" s="466">
        <v>10.403743961352657</v>
      </c>
      <c r="G623" s="466">
        <v>0</v>
      </c>
      <c r="H623" s="466">
        <v>0.27475845410628019</v>
      </c>
      <c r="I623" s="466">
        <v>2.0394304428168164</v>
      </c>
      <c r="J623" s="466">
        <v>10.297762841510842</v>
      </c>
      <c r="K623" s="466">
        <f t="shared" si="18"/>
        <v>41.010367922008818</v>
      </c>
      <c r="L623" s="471"/>
      <c r="M623" s="466">
        <v>19.097240054390056</v>
      </c>
      <c r="N623" s="466">
        <v>10.403743961352657</v>
      </c>
      <c r="O623" s="466">
        <v>0</v>
      </c>
      <c r="P623" s="466">
        <v>0.27475845410628019</v>
      </c>
      <c r="Q623" s="466">
        <v>2.164390229492827</v>
      </c>
      <c r="R623" s="466">
        <v>10.928726379614174</v>
      </c>
      <c r="S623" s="466">
        <f t="shared" si="19"/>
        <v>42.868859078955992</v>
      </c>
    </row>
    <row r="624" spans="2:19" ht="25.5">
      <c r="B624" s="463">
        <v>621</v>
      </c>
      <c r="C624" s="464">
        <v>33500</v>
      </c>
      <c r="D624" s="465" t="s">
        <v>2225</v>
      </c>
      <c r="E624" s="466">
        <v>17.994672222222224</v>
      </c>
      <c r="F624" s="466">
        <v>10.403743961352657</v>
      </c>
      <c r="G624" s="466">
        <v>0</v>
      </c>
      <c r="H624" s="466">
        <v>0.27475845410628019</v>
      </c>
      <c r="I624" s="466">
        <v>2.0394304428168164</v>
      </c>
      <c r="J624" s="466">
        <v>10.297762841510842</v>
      </c>
      <c r="K624" s="466">
        <f t="shared" si="18"/>
        <v>41.010367922008818</v>
      </c>
      <c r="L624" s="471"/>
      <c r="M624" s="466">
        <v>19.097240054390056</v>
      </c>
      <c r="N624" s="466">
        <v>10.403743961352657</v>
      </c>
      <c r="O624" s="466">
        <v>0</v>
      </c>
      <c r="P624" s="466">
        <v>0.27475845410628019</v>
      </c>
      <c r="Q624" s="466">
        <v>2.164390229492827</v>
      </c>
      <c r="R624" s="466">
        <v>10.928726379614174</v>
      </c>
      <c r="S624" s="466">
        <f t="shared" si="19"/>
        <v>42.868859078955992</v>
      </c>
    </row>
    <row r="625" spans="2:19">
      <c r="B625" s="463">
        <v>622</v>
      </c>
      <c r="C625" s="464">
        <v>33502</v>
      </c>
      <c r="D625" s="465" t="s">
        <v>2226</v>
      </c>
      <c r="E625" s="466">
        <v>17.994672222222224</v>
      </c>
      <c r="F625" s="466">
        <v>10.403743961352657</v>
      </c>
      <c r="G625" s="466">
        <v>0</v>
      </c>
      <c r="H625" s="466">
        <v>0.27475845410628019</v>
      </c>
      <c r="I625" s="466">
        <v>2.0394304428168164</v>
      </c>
      <c r="J625" s="466">
        <v>10.297762841510842</v>
      </c>
      <c r="K625" s="466">
        <f t="shared" si="18"/>
        <v>41.010367922008818</v>
      </c>
      <c r="L625" s="471"/>
      <c r="M625" s="466">
        <v>19.097240054390056</v>
      </c>
      <c r="N625" s="466">
        <v>10.403743961352657</v>
      </c>
      <c r="O625" s="466">
        <v>0</v>
      </c>
      <c r="P625" s="466">
        <v>0.27475845410628019</v>
      </c>
      <c r="Q625" s="466">
        <v>2.164390229492827</v>
      </c>
      <c r="R625" s="466">
        <v>10.928726379614174</v>
      </c>
      <c r="S625" s="466">
        <f t="shared" si="19"/>
        <v>42.868859078955992</v>
      </c>
    </row>
    <row r="626" spans="2:19" ht="25.5">
      <c r="B626" s="463">
        <v>623</v>
      </c>
      <c r="C626" s="464">
        <v>33504</v>
      </c>
      <c r="D626" s="465" t="s">
        <v>2227</v>
      </c>
      <c r="E626" s="466">
        <v>23.792413694083695</v>
      </c>
      <c r="F626" s="466">
        <v>13.524867149758453</v>
      </c>
      <c r="G626" s="466">
        <v>0</v>
      </c>
      <c r="H626" s="466">
        <v>0.35718599033816428</v>
      </c>
      <c r="I626" s="466">
        <v>2.6965188471665158</v>
      </c>
      <c r="J626" s="466">
        <v>13.615620813932882</v>
      </c>
      <c r="K626" s="466">
        <f t="shared" si="18"/>
        <v>53.986606495279716</v>
      </c>
      <c r="L626" s="471"/>
      <c r="M626" s="466">
        <v>25.24937832944833</v>
      </c>
      <c r="N626" s="466">
        <v>13.524867149758453</v>
      </c>
      <c r="O626" s="466">
        <v>0</v>
      </c>
      <c r="P626" s="466">
        <v>0.35718599033816428</v>
      </c>
      <c r="Q626" s="466">
        <v>2.8616442795598154</v>
      </c>
      <c r="R626" s="466">
        <v>14.449394060712283</v>
      </c>
      <c r="S626" s="466">
        <f t="shared" si="19"/>
        <v>56.442469809817041</v>
      </c>
    </row>
    <row r="627" spans="2:19">
      <c r="B627" s="463">
        <v>624</v>
      </c>
      <c r="C627" s="464">
        <v>33510</v>
      </c>
      <c r="D627" s="465" t="s">
        <v>2228</v>
      </c>
      <c r="E627" s="466">
        <v>17.994672222222224</v>
      </c>
      <c r="F627" s="466">
        <v>10.403743961352657</v>
      </c>
      <c r="G627" s="466">
        <v>0</v>
      </c>
      <c r="H627" s="466">
        <v>0.27475845410628019</v>
      </c>
      <c r="I627" s="466">
        <v>2.0394304428168164</v>
      </c>
      <c r="J627" s="466">
        <v>10.297762841510842</v>
      </c>
      <c r="K627" s="466">
        <f t="shared" si="18"/>
        <v>41.010367922008818</v>
      </c>
      <c r="L627" s="471"/>
      <c r="M627" s="466">
        <v>19.097240054390056</v>
      </c>
      <c r="N627" s="466">
        <v>10.403743961352657</v>
      </c>
      <c r="O627" s="466">
        <v>0</v>
      </c>
      <c r="P627" s="466">
        <v>0.27475845410628019</v>
      </c>
      <c r="Q627" s="466">
        <v>2.164390229492827</v>
      </c>
      <c r="R627" s="466">
        <v>10.928726379614174</v>
      </c>
      <c r="S627" s="466">
        <f t="shared" si="19"/>
        <v>42.868859078955992</v>
      </c>
    </row>
    <row r="628" spans="2:19">
      <c r="B628" s="463">
        <v>625</v>
      </c>
      <c r="C628" s="464">
        <v>33513</v>
      </c>
      <c r="D628" s="465" t="s">
        <v>2229</v>
      </c>
      <c r="E628" s="466">
        <v>37.268752568542574</v>
      </c>
      <c r="F628" s="466">
        <v>16.64599033816425</v>
      </c>
      <c r="G628" s="466">
        <v>0</v>
      </c>
      <c r="H628" s="466">
        <v>0.43961352657004832</v>
      </c>
      <c r="I628" s="466">
        <v>4.2238629087241453</v>
      </c>
      <c r="J628" s="466">
        <v>21.32768914100312</v>
      </c>
      <c r="K628" s="466">
        <f t="shared" si="18"/>
        <v>79.90590848300414</v>
      </c>
      <c r="L628" s="471"/>
      <c r="M628" s="466">
        <v>39.67077534576535</v>
      </c>
      <c r="N628" s="466">
        <v>16.64599033816425</v>
      </c>
      <c r="O628" s="466">
        <v>0</v>
      </c>
      <c r="P628" s="466">
        <v>0.43961352657004832</v>
      </c>
      <c r="Q628" s="466">
        <v>4.4960967296968821</v>
      </c>
      <c r="R628" s="466">
        <v>22.702288277585374</v>
      </c>
      <c r="S628" s="466">
        <f t="shared" si="19"/>
        <v>83.9547642177819</v>
      </c>
    </row>
    <row r="629" spans="2:19">
      <c r="B629" s="463">
        <v>626</v>
      </c>
      <c r="C629" s="464">
        <v>33542</v>
      </c>
      <c r="D629" s="465" t="s">
        <v>2230</v>
      </c>
      <c r="E629" s="466">
        <v>44.602213520923527</v>
      </c>
      <c r="F629" s="466">
        <v>19.767113526570046</v>
      </c>
      <c r="G629" s="466">
        <v>0</v>
      </c>
      <c r="H629" s="466">
        <v>0.52204106280193241</v>
      </c>
      <c r="I629" s="466">
        <v>5.0550024445154307</v>
      </c>
      <c r="J629" s="466">
        <v>25.524389184354803</v>
      </c>
      <c r="K629" s="466">
        <f t="shared" si="18"/>
        <v>95.470759739165729</v>
      </c>
      <c r="L629" s="471"/>
      <c r="M629" s="466">
        <v>47.476765369075366</v>
      </c>
      <c r="N629" s="466">
        <v>19.767113526570046</v>
      </c>
      <c r="O629" s="466">
        <v>0</v>
      </c>
      <c r="P629" s="466">
        <v>0.52204106280193241</v>
      </c>
      <c r="Q629" s="466">
        <v>5.3807904597778862</v>
      </c>
      <c r="R629" s="466">
        <v>27.169401265838481</v>
      </c>
      <c r="S629" s="466">
        <f t="shared" si="19"/>
        <v>100.31611168406371</v>
      </c>
    </row>
    <row r="630" spans="2:19">
      <c r="B630" s="463">
        <v>627</v>
      </c>
      <c r="C630" s="464">
        <v>33545</v>
      </c>
      <c r="D630" s="465" t="s">
        <v>2231</v>
      </c>
      <c r="E630" s="466">
        <v>44.602213520923527</v>
      </c>
      <c r="F630" s="466">
        <v>19.767113526570046</v>
      </c>
      <c r="G630" s="466">
        <v>0</v>
      </c>
      <c r="H630" s="466">
        <v>0.52204106280193241</v>
      </c>
      <c r="I630" s="466">
        <v>5.0550024445154307</v>
      </c>
      <c r="J630" s="466">
        <v>25.524389184354803</v>
      </c>
      <c r="K630" s="466">
        <f t="shared" si="18"/>
        <v>95.470759739165729</v>
      </c>
      <c r="L630" s="471"/>
      <c r="M630" s="466">
        <v>47.476765369075366</v>
      </c>
      <c r="N630" s="466">
        <v>19.767113526570046</v>
      </c>
      <c r="O630" s="466">
        <v>0</v>
      </c>
      <c r="P630" s="466">
        <v>0.52204106280193241</v>
      </c>
      <c r="Q630" s="466">
        <v>5.3807904597778862</v>
      </c>
      <c r="R630" s="466">
        <v>27.169401265838481</v>
      </c>
      <c r="S630" s="466">
        <f t="shared" si="19"/>
        <v>100.31611168406371</v>
      </c>
    </row>
    <row r="631" spans="2:19" ht="25.5">
      <c r="B631" s="463">
        <v>628</v>
      </c>
      <c r="C631" s="464">
        <v>33572</v>
      </c>
      <c r="D631" s="465" t="s">
        <v>2232</v>
      </c>
      <c r="E631" s="466">
        <v>17.994672222222224</v>
      </c>
      <c r="F631" s="466">
        <v>10.403743961352657</v>
      </c>
      <c r="G631" s="466">
        <v>0</v>
      </c>
      <c r="H631" s="466">
        <v>0.27475845410628019</v>
      </c>
      <c r="I631" s="466">
        <v>2.0394304428168164</v>
      </c>
      <c r="J631" s="466">
        <v>10.297762841510842</v>
      </c>
      <c r="K631" s="466">
        <f t="shared" si="18"/>
        <v>41.010367922008818</v>
      </c>
      <c r="L631" s="471"/>
      <c r="M631" s="466">
        <v>19.097240054390056</v>
      </c>
      <c r="N631" s="466">
        <v>10.403743961352657</v>
      </c>
      <c r="O631" s="466">
        <v>0</v>
      </c>
      <c r="P631" s="466">
        <v>0.27475845410628019</v>
      </c>
      <c r="Q631" s="466">
        <v>2.164390229492827</v>
      </c>
      <c r="R631" s="466">
        <v>10.928726379614174</v>
      </c>
      <c r="S631" s="466">
        <f t="shared" si="19"/>
        <v>42.868859078955992</v>
      </c>
    </row>
    <row r="632" spans="2:19">
      <c r="B632" s="463">
        <v>629</v>
      </c>
      <c r="C632" s="464">
        <v>33600</v>
      </c>
      <c r="D632" s="465" t="s">
        <v>2233</v>
      </c>
      <c r="E632" s="466">
        <v>23.792413694083695</v>
      </c>
      <c r="F632" s="466">
        <v>13.524867149758453</v>
      </c>
      <c r="G632" s="466">
        <v>0</v>
      </c>
      <c r="H632" s="466">
        <v>0.35718599033816428</v>
      </c>
      <c r="I632" s="466">
        <v>2.6965188471665158</v>
      </c>
      <c r="J632" s="466">
        <v>13.615620813932882</v>
      </c>
      <c r="K632" s="466">
        <f t="shared" si="18"/>
        <v>53.986606495279716</v>
      </c>
      <c r="L632" s="471"/>
      <c r="M632" s="466">
        <v>25.24937832944833</v>
      </c>
      <c r="N632" s="466">
        <v>13.524867149758453</v>
      </c>
      <c r="O632" s="466">
        <v>0</v>
      </c>
      <c r="P632" s="466">
        <v>0.35718599033816428</v>
      </c>
      <c r="Q632" s="466">
        <v>2.8616442795598154</v>
      </c>
      <c r="R632" s="466">
        <v>14.449394060712283</v>
      </c>
      <c r="S632" s="466">
        <f t="shared" si="19"/>
        <v>56.442469809817041</v>
      </c>
    </row>
    <row r="633" spans="2:19" ht="25.5">
      <c r="B633" s="463">
        <v>630</v>
      </c>
      <c r="C633" s="464">
        <v>33641</v>
      </c>
      <c r="D633" s="465" t="s">
        <v>2234</v>
      </c>
      <c r="E633" s="466">
        <v>17.994672222222224</v>
      </c>
      <c r="F633" s="466">
        <v>10.403743961352657</v>
      </c>
      <c r="G633" s="466">
        <v>0</v>
      </c>
      <c r="H633" s="466">
        <v>0.27475845410628019</v>
      </c>
      <c r="I633" s="466">
        <v>2.0394304428168164</v>
      </c>
      <c r="J633" s="466">
        <v>10.297762841510842</v>
      </c>
      <c r="K633" s="466">
        <f t="shared" si="18"/>
        <v>41.010367922008818</v>
      </c>
      <c r="L633" s="471"/>
      <c r="M633" s="466">
        <v>19.097240054390056</v>
      </c>
      <c r="N633" s="466">
        <v>10.403743961352657</v>
      </c>
      <c r="O633" s="466">
        <v>0</v>
      </c>
      <c r="P633" s="466">
        <v>0.27475845410628019</v>
      </c>
      <c r="Q633" s="466">
        <v>2.164390229492827</v>
      </c>
      <c r="R633" s="466">
        <v>10.928726379614174</v>
      </c>
      <c r="S633" s="466">
        <f t="shared" si="19"/>
        <v>42.868859078955992</v>
      </c>
    </row>
    <row r="634" spans="2:19" ht="25.5">
      <c r="B634" s="463">
        <v>631</v>
      </c>
      <c r="C634" s="464">
        <v>33735</v>
      </c>
      <c r="D634" s="465" t="s">
        <v>2235</v>
      </c>
      <c r="E634" s="466">
        <v>12.196930750360753</v>
      </c>
      <c r="F634" s="466">
        <v>7.2826207729468599</v>
      </c>
      <c r="G634" s="466">
        <v>0</v>
      </c>
      <c r="H634" s="466">
        <v>0.19233091787439616</v>
      </c>
      <c r="I634" s="466">
        <v>1.382342038467117</v>
      </c>
      <c r="J634" s="466">
        <v>6.9799048690888021</v>
      </c>
      <c r="K634" s="466">
        <f t="shared" si="18"/>
        <v>28.034129348737931</v>
      </c>
      <c r="L634" s="471"/>
      <c r="M634" s="466">
        <v>12.945101779331779</v>
      </c>
      <c r="N634" s="466">
        <v>7.2826207729468599</v>
      </c>
      <c r="O634" s="466">
        <v>0</v>
      </c>
      <c r="P634" s="466">
        <v>0.19233091787439616</v>
      </c>
      <c r="Q634" s="466">
        <v>1.467136179425838</v>
      </c>
      <c r="R634" s="466">
        <v>7.4080586985160615</v>
      </c>
      <c r="S634" s="466">
        <f t="shared" si="19"/>
        <v>29.295248348094937</v>
      </c>
    </row>
    <row r="635" spans="2:19">
      <c r="B635" s="463">
        <v>632</v>
      </c>
      <c r="C635" s="464">
        <v>33736</v>
      </c>
      <c r="D635" s="465" t="s">
        <v>2236</v>
      </c>
      <c r="E635" s="466">
        <v>17.994672222222224</v>
      </c>
      <c r="F635" s="466">
        <v>10.403743961352657</v>
      </c>
      <c r="G635" s="466">
        <v>0</v>
      </c>
      <c r="H635" s="466">
        <v>0.27475845410628019</v>
      </c>
      <c r="I635" s="466">
        <v>2.0394304428168164</v>
      </c>
      <c r="J635" s="466">
        <v>10.297762841510842</v>
      </c>
      <c r="K635" s="466">
        <f t="shared" si="18"/>
        <v>41.010367922008818</v>
      </c>
      <c r="L635" s="471"/>
      <c r="M635" s="466">
        <v>19.097240054390056</v>
      </c>
      <c r="N635" s="466">
        <v>10.403743961352657</v>
      </c>
      <c r="O635" s="466">
        <v>0</v>
      </c>
      <c r="P635" s="466">
        <v>0.27475845410628019</v>
      </c>
      <c r="Q635" s="466">
        <v>2.164390229492827</v>
      </c>
      <c r="R635" s="466">
        <v>10.928726379614174</v>
      </c>
      <c r="S635" s="466">
        <f t="shared" si="19"/>
        <v>42.868859078955992</v>
      </c>
    </row>
    <row r="636" spans="2:19" ht="25.5">
      <c r="B636" s="463">
        <v>633</v>
      </c>
      <c r="C636" s="464">
        <v>33750</v>
      </c>
      <c r="D636" s="465" t="s">
        <v>2237</v>
      </c>
      <c r="E636" s="466">
        <v>17.994672222222224</v>
      </c>
      <c r="F636" s="466">
        <v>10.403743961352657</v>
      </c>
      <c r="G636" s="466">
        <v>0</v>
      </c>
      <c r="H636" s="466">
        <v>0.27475845410628019</v>
      </c>
      <c r="I636" s="466">
        <v>2.0394304428168164</v>
      </c>
      <c r="J636" s="466">
        <v>10.297762841510842</v>
      </c>
      <c r="K636" s="466">
        <f t="shared" si="18"/>
        <v>41.010367922008818</v>
      </c>
      <c r="L636" s="471"/>
      <c r="M636" s="466">
        <v>19.097240054390056</v>
      </c>
      <c r="N636" s="466">
        <v>10.403743961352657</v>
      </c>
      <c r="O636" s="466">
        <v>0</v>
      </c>
      <c r="P636" s="466">
        <v>0.27475845410628019</v>
      </c>
      <c r="Q636" s="466">
        <v>2.164390229492827</v>
      </c>
      <c r="R636" s="466">
        <v>10.928726379614174</v>
      </c>
      <c r="S636" s="466">
        <f t="shared" si="19"/>
        <v>42.868859078955992</v>
      </c>
    </row>
    <row r="637" spans="2:19">
      <c r="B637" s="463">
        <v>634</v>
      </c>
      <c r="C637" s="464">
        <v>33786</v>
      </c>
      <c r="D637" s="465" t="s">
        <v>2238</v>
      </c>
      <c r="E637" s="466">
        <v>23.792413694083695</v>
      </c>
      <c r="F637" s="466">
        <v>13.524867149758453</v>
      </c>
      <c r="G637" s="466">
        <v>0</v>
      </c>
      <c r="H637" s="466">
        <v>0.35718599033816428</v>
      </c>
      <c r="I637" s="466">
        <v>2.6965188471665158</v>
      </c>
      <c r="J637" s="466">
        <v>13.615620813932882</v>
      </c>
      <c r="K637" s="466">
        <f t="shared" si="18"/>
        <v>53.986606495279716</v>
      </c>
      <c r="L637" s="471"/>
      <c r="M637" s="466">
        <v>25.24937832944833</v>
      </c>
      <c r="N637" s="466">
        <v>13.524867149758453</v>
      </c>
      <c r="O637" s="466">
        <v>0</v>
      </c>
      <c r="P637" s="466">
        <v>0.35718599033816428</v>
      </c>
      <c r="Q637" s="466">
        <v>2.8616442795598154</v>
      </c>
      <c r="R637" s="466">
        <v>14.449394060712283</v>
      </c>
      <c r="S637" s="466">
        <f t="shared" si="19"/>
        <v>56.442469809817041</v>
      </c>
    </row>
    <row r="638" spans="2:19">
      <c r="B638" s="463">
        <v>635</v>
      </c>
      <c r="C638" s="464">
        <v>33788</v>
      </c>
      <c r="D638" s="465" t="s">
        <v>2239</v>
      </c>
      <c r="E638" s="466">
        <v>23.792413694083695</v>
      </c>
      <c r="F638" s="466">
        <v>13.524867149758453</v>
      </c>
      <c r="G638" s="466">
        <v>0</v>
      </c>
      <c r="H638" s="466">
        <v>0.35718599033816428</v>
      </c>
      <c r="I638" s="466">
        <v>2.6965188471665158</v>
      </c>
      <c r="J638" s="466">
        <v>13.615620813932882</v>
      </c>
      <c r="K638" s="466">
        <f t="shared" si="18"/>
        <v>53.986606495279716</v>
      </c>
      <c r="L638" s="471"/>
      <c r="M638" s="466">
        <v>25.24937832944833</v>
      </c>
      <c r="N638" s="466">
        <v>13.524867149758453</v>
      </c>
      <c r="O638" s="466">
        <v>0</v>
      </c>
      <c r="P638" s="466">
        <v>0.35718599033816428</v>
      </c>
      <c r="Q638" s="466">
        <v>2.8616442795598154</v>
      </c>
      <c r="R638" s="466">
        <v>14.449394060712283</v>
      </c>
      <c r="S638" s="466">
        <f t="shared" si="19"/>
        <v>56.442469809817041</v>
      </c>
    </row>
    <row r="639" spans="2:19">
      <c r="B639" s="463">
        <v>636</v>
      </c>
      <c r="C639" s="464">
        <v>33924</v>
      </c>
      <c r="D639" s="465" t="s">
        <v>2240</v>
      </c>
      <c r="E639" s="466">
        <v>23.792413694083695</v>
      </c>
      <c r="F639" s="466">
        <v>13.524867149758453</v>
      </c>
      <c r="G639" s="466">
        <v>0</v>
      </c>
      <c r="H639" s="466">
        <v>0.35718599033816428</v>
      </c>
      <c r="I639" s="466">
        <v>2.6965188471665158</v>
      </c>
      <c r="J639" s="466">
        <v>13.615620813932882</v>
      </c>
      <c r="K639" s="466">
        <f t="shared" si="18"/>
        <v>53.986606495279716</v>
      </c>
      <c r="L639" s="471"/>
      <c r="M639" s="466">
        <v>25.24937832944833</v>
      </c>
      <c r="N639" s="466">
        <v>13.524867149758453</v>
      </c>
      <c r="O639" s="466">
        <v>0</v>
      </c>
      <c r="P639" s="466">
        <v>0.35718599033816428</v>
      </c>
      <c r="Q639" s="466">
        <v>2.8616442795598154</v>
      </c>
      <c r="R639" s="466">
        <v>14.449394060712283</v>
      </c>
      <c r="S639" s="466">
        <f t="shared" si="19"/>
        <v>56.442469809817041</v>
      </c>
    </row>
    <row r="640" spans="2:19">
      <c r="B640" s="463">
        <v>637</v>
      </c>
      <c r="C640" s="464">
        <v>33977</v>
      </c>
      <c r="D640" s="465" t="s">
        <v>2241</v>
      </c>
      <c r="E640" s="466">
        <v>12.196930750360753</v>
      </c>
      <c r="F640" s="466">
        <v>7.2826207729468599</v>
      </c>
      <c r="G640" s="466">
        <v>0</v>
      </c>
      <c r="H640" s="466">
        <v>0.19233091787439616</v>
      </c>
      <c r="I640" s="466">
        <v>1.382342038467117</v>
      </c>
      <c r="J640" s="466">
        <v>6.9799048690888021</v>
      </c>
      <c r="K640" s="466">
        <f t="shared" si="18"/>
        <v>28.034129348737931</v>
      </c>
      <c r="L640" s="471"/>
      <c r="M640" s="466">
        <v>12.945101779331779</v>
      </c>
      <c r="N640" s="466">
        <v>7.2826207729468599</v>
      </c>
      <c r="O640" s="466">
        <v>0</v>
      </c>
      <c r="P640" s="466">
        <v>0.19233091787439616</v>
      </c>
      <c r="Q640" s="466">
        <v>1.467136179425838</v>
      </c>
      <c r="R640" s="466">
        <v>7.4080586985160615</v>
      </c>
      <c r="S640" s="466">
        <f t="shared" si="19"/>
        <v>29.295248348094937</v>
      </c>
    </row>
    <row r="641" spans="2:19">
      <c r="B641" s="463">
        <v>638</v>
      </c>
      <c r="C641" s="464">
        <v>34001</v>
      </c>
      <c r="D641" s="465" t="s">
        <v>2242</v>
      </c>
      <c r="E641" s="466">
        <v>6.3991892784992785</v>
      </c>
      <c r="F641" s="466">
        <v>4.1614975845410624</v>
      </c>
      <c r="G641" s="466">
        <v>0</v>
      </c>
      <c r="H641" s="466">
        <v>0.10990338164251208</v>
      </c>
      <c r="I641" s="466">
        <v>0.72525363411741717</v>
      </c>
      <c r="J641" s="466">
        <v>3.6620468966667596</v>
      </c>
      <c r="K641" s="466">
        <f t="shared" si="18"/>
        <v>15.05789077546703</v>
      </c>
      <c r="L641" s="471"/>
      <c r="M641" s="466">
        <v>6.792963504273505</v>
      </c>
      <c r="N641" s="466">
        <v>4.1614975845410624</v>
      </c>
      <c r="O641" s="466">
        <v>0</v>
      </c>
      <c r="P641" s="466">
        <v>0.10990338164251208</v>
      </c>
      <c r="Q641" s="466">
        <v>0.76988212935884948</v>
      </c>
      <c r="R641" s="466">
        <v>3.8873910174179493</v>
      </c>
      <c r="S641" s="466">
        <f t="shared" si="19"/>
        <v>15.721637617233879</v>
      </c>
    </row>
    <row r="642" spans="2:19" ht="25.5">
      <c r="B642" s="463">
        <v>639</v>
      </c>
      <c r="C642" s="464">
        <v>34151</v>
      </c>
      <c r="D642" s="465" t="s">
        <v>2243</v>
      </c>
      <c r="E642" s="466">
        <v>12.196930750360753</v>
      </c>
      <c r="F642" s="466">
        <v>7.2826207729468599</v>
      </c>
      <c r="G642" s="466">
        <v>0</v>
      </c>
      <c r="H642" s="466">
        <v>0.19233091787439616</v>
      </c>
      <c r="I642" s="466">
        <v>1.382342038467117</v>
      </c>
      <c r="J642" s="466">
        <v>6.9799048690888021</v>
      </c>
      <c r="K642" s="466">
        <f t="shared" si="18"/>
        <v>28.034129348737931</v>
      </c>
      <c r="L642" s="471"/>
      <c r="M642" s="466">
        <v>12.945101779331779</v>
      </c>
      <c r="N642" s="466">
        <v>7.2826207729468599</v>
      </c>
      <c r="O642" s="466">
        <v>0</v>
      </c>
      <c r="P642" s="466">
        <v>0.19233091787439616</v>
      </c>
      <c r="Q642" s="466">
        <v>1.467136179425838</v>
      </c>
      <c r="R642" s="466">
        <v>7.4080586985160615</v>
      </c>
      <c r="S642" s="466">
        <f t="shared" si="19"/>
        <v>29.295248348094937</v>
      </c>
    </row>
    <row r="643" spans="2:19" ht="25.5">
      <c r="B643" s="463">
        <v>640</v>
      </c>
      <c r="C643" s="464">
        <v>34401</v>
      </c>
      <c r="D643" s="465" t="s">
        <v>2244</v>
      </c>
      <c r="E643" s="466">
        <v>12.196930750360753</v>
      </c>
      <c r="F643" s="466">
        <v>7.2826207729468599</v>
      </c>
      <c r="G643" s="466">
        <v>0</v>
      </c>
      <c r="H643" s="466">
        <v>0.19233091787439616</v>
      </c>
      <c r="I643" s="466">
        <v>1.382342038467117</v>
      </c>
      <c r="J643" s="466">
        <v>6.9799048690888021</v>
      </c>
      <c r="K643" s="466">
        <f t="shared" si="18"/>
        <v>28.034129348737931</v>
      </c>
      <c r="L643" s="471"/>
      <c r="M643" s="466">
        <v>12.945101779331779</v>
      </c>
      <c r="N643" s="466">
        <v>7.2826207729468599</v>
      </c>
      <c r="O643" s="466">
        <v>0</v>
      </c>
      <c r="P643" s="466">
        <v>0.19233091787439616</v>
      </c>
      <c r="Q643" s="466">
        <v>1.467136179425838</v>
      </c>
      <c r="R643" s="466">
        <v>7.4080586985160615</v>
      </c>
      <c r="S643" s="466">
        <f t="shared" si="19"/>
        <v>29.295248348094937</v>
      </c>
    </row>
    <row r="644" spans="2:19">
      <c r="B644" s="463">
        <v>641</v>
      </c>
      <c r="C644" s="464">
        <v>34501</v>
      </c>
      <c r="D644" s="465" t="s">
        <v>2245</v>
      </c>
      <c r="E644" s="466">
        <v>12.196930750360753</v>
      </c>
      <c r="F644" s="466">
        <v>7.2826207729468599</v>
      </c>
      <c r="G644" s="466">
        <v>0</v>
      </c>
      <c r="H644" s="466">
        <v>0.19233091787439616</v>
      </c>
      <c r="I644" s="466">
        <v>1.382342038467117</v>
      </c>
      <c r="J644" s="466">
        <v>6.9799048690888021</v>
      </c>
      <c r="K644" s="466">
        <f t="shared" ref="K644:K707" si="20">SUM(E644:J644)</f>
        <v>28.034129348737931</v>
      </c>
      <c r="L644" s="471"/>
      <c r="M644" s="466">
        <v>12.945101779331779</v>
      </c>
      <c r="N644" s="466">
        <v>7.2826207729468599</v>
      </c>
      <c r="O644" s="466">
        <v>0</v>
      </c>
      <c r="P644" s="466">
        <v>0.19233091787439616</v>
      </c>
      <c r="Q644" s="466">
        <v>1.467136179425838</v>
      </c>
      <c r="R644" s="466">
        <v>7.4080586985160615</v>
      </c>
      <c r="S644" s="466">
        <f t="shared" ref="S644:S707" si="21">SUM(M644:R644)</f>
        <v>29.295248348094937</v>
      </c>
    </row>
    <row r="645" spans="2:19">
      <c r="B645" s="463">
        <v>642</v>
      </c>
      <c r="C645" s="464">
        <v>34502</v>
      </c>
      <c r="D645" s="465" t="s">
        <v>2246</v>
      </c>
      <c r="E645" s="466">
        <v>12.196930750360753</v>
      </c>
      <c r="F645" s="466">
        <v>7.2826207729468599</v>
      </c>
      <c r="G645" s="466">
        <v>0</v>
      </c>
      <c r="H645" s="466">
        <v>0.19233091787439616</v>
      </c>
      <c r="I645" s="466">
        <v>1.382342038467117</v>
      </c>
      <c r="J645" s="466">
        <v>6.9799048690888021</v>
      </c>
      <c r="K645" s="466">
        <f t="shared" si="20"/>
        <v>28.034129348737931</v>
      </c>
      <c r="L645" s="471"/>
      <c r="M645" s="466">
        <v>12.945101779331779</v>
      </c>
      <c r="N645" s="466">
        <v>7.2826207729468599</v>
      </c>
      <c r="O645" s="466">
        <v>0</v>
      </c>
      <c r="P645" s="466">
        <v>0.19233091787439616</v>
      </c>
      <c r="Q645" s="466">
        <v>1.467136179425838</v>
      </c>
      <c r="R645" s="466">
        <v>7.4080586985160615</v>
      </c>
      <c r="S645" s="466">
        <f t="shared" si="21"/>
        <v>29.295248348094937</v>
      </c>
    </row>
    <row r="646" spans="2:19">
      <c r="B646" s="463">
        <v>643</v>
      </c>
      <c r="C646" s="464">
        <v>34510</v>
      </c>
      <c r="D646" s="465" t="s">
        <v>2247</v>
      </c>
      <c r="E646" s="466">
        <v>23.792413694083695</v>
      </c>
      <c r="F646" s="466">
        <v>13.524867149758453</v>
      </c>
      <c r="G646" s="466">
        <v>0</v>
      </c>
      <c r="H646" s="466">
        <v>0.35718599033816428</v>
      </c>
      <c r="I646" s="466">
        <v>2.6965188471665158</v>
      </c>
      <c r="J646" s="466">
        <v>13.615620813932882</v>
      </c>
      <c r="K646" s="466">
        <f t="shared" si="20"/>
        <v>53.986606495279716</v>
      </c>
      <c r="L646" s="471"/>
      <c r="M646" s="466">
        <v>25.24937832944833</v>
      </c>
      <c r="N646" s="466">
        <v>13.524867149758453</v>
      </c>
      <c r="O646" s="466">
        <v>0</v>
      </c>
      <c r="P646" s="466">
        <v>0.35718599033816428</v>
      </c>
      <c r="Q646" s="466">
        <v>2.8616442795598154</v>
      </c>
      <c r="R646" s="466">
        <v>14.449394060712283</v>
      </c>
      <c r="S646" s="466">
        <f t="shared" si="21"/>
        <v>56.442469809817041</v>
      </c>
    </row>
    <row r="647" spans="2:19">
      <c r="B647" s="463">
        <v>644</v>
      </c>
      <c r="C647" s="464">
        <v>34530</v>
      </c>
      <c r="D647" s="465" t="s">
        <v>2248</v>
      </c>
      <c r="E647" s="466">
        <v>23.792413694083695</v>
      </c>
      <c r="F647" s="466">
        <v>13.524867149758453</v>
      </c>
      <c r="G647" s="466">
        <v>0</v>
      </c>
      <c r="H647" s="466">
        <v>0.35718599033816428</v>
      </c>
      <c r="I647" s="466">
        <v>2.3049055239102159</v>
      </c>
      <c r="J647" s="466">
        <v>9.5176744404190732</v>
      </c>
      <c r="K647" s="466">
        <f t="shared" si="20"/>
        <v>49.497046798509601</v>
      </c>
      <c r="L647" s="471"/>
      <c r="M647" s="466">
        <v>25.24937832944833</v>
      </c>
      <c r="N647" s="466">
        <v>13.524867149758453</v>
      </c>
      <c r="O647" s="466">
        <v>0</v>
      </c>
      <c r="P647" s="466">
        <v>0.35718599033816428</v>
      </c>
      <c r="Q647" s="466">
        <v>2.4460499188998188</v>
      </c>
      <c r="R647" s="466">
        <v>10.100503708979273</v>
      </c>
      <c r="S647" s="466">
        <f t="shared" si="21"/>
        <v>51.677985097424042</v>
      </c>
    </row>
    <row r="648" spans="2:19" ht="25.5">
      <c r="B648" s="463">
        <v>645</v>
      </c>
      <c r="C648" s="464">
        <v>35001</v>
      </c>
      <c r="D648" s="465" t="s">
        <v>2249</v>
      </c>
      <c r="E648" s="466">
        <v>17.994672222222224</v>
      </c>
      <c r="F648" s="466">
        <v>10.403743961352657</v>
      </c>
      <c r="G648" s="466">
        <v>0</v>
      </c>
      <c r="H648" s="466">
        <v>0.27475845410628019</v>
      </c>
      <c r="I648" s="466">
        <v>2.0394304428168164</v>
      </c>
      <c r="J648" s="466">
        <v>10.297762841510842</v>
      </c>
      <c r="K648" s="466">
        <f t="shared" si="20"/>
        <v>41.010367922008818</v>
      </c>
      <c r="L648" s="471"/>
      <c r="M648" s="466">
        <v>19.097240054390056</v>
      </c>
      <c r="N648" s="466">
        <v>10.403743961352657</v>
      </c>
      <c r="O648" s="466">
        <v>0</v>
      </c>
      <c r="P648" s="466">
        <v>0.27475845410628019</v>
      </c>
      <c r="Q648" s="466">
        <v>2.164390229492827</v>
      </c>
      <c r="R648" s="466">
        <v>10.928726379614174</v>
      </c>
      <c r="S648" s="466">
        <f t="shared" si="21"/>
        <v>42.868859078955992</v>
      </c>
    </row>
    <row r="649" spans="2:19" ht="25.5">
      <c r="B649" s="463">
        <v>646</v>
      </c>
      <c r="C649" s="464">
        <v>35021</v>
      </c>
      <c r="D649" s="465" t="s">
        <v>2250</v>
      </c>
      <c r="E649" s="466">
        <v>12.196930750360753</v>
      </c>
      <c r="F649" s="466">
        <v>7.2826207729468599</v>
      </c>
      <c r="G649" s="466">
        <v>0</v>
      </c>
      <c r="H649" s="466">
        <v>0.19233091787439616</v>
      </c>
      <c r="I649" s="466">
        <v>1.382342038467117</v>
      </c>
      <c r="J649" s="466">
        <v>6.9799048690888021</v>
      </c>
      <c r="K649" s="466">
        <f t="shared" si="20"/>
        <v>28.034129348737931</v>
      </c>
      <c r="L649" s="471"/>
      <c r="M649" s="466">
        <v>12.945101779331779</v>
      </c>
      <c r="N649" s="466">
        <v>7.2826207729468599</v>
      </c>
      <c r="O649" s="466">
        <v>0</v>
      </c>
      <c r="P649" s="466">
        <v>0.19233091787439616</v>
      </c>
      <c r="Q649" s="466">
        <v>1.467136179425838</v>
      </c>
      <c r="R649" s="466">
        <v>7.4080586985160615</v>
      </c>
      <c r="S649" s="466">
        <f t="shared" si="21"/>
        <v>29.295248348094937</v>
      </c>
    </row>
    <row r="650" spans="2:19" ht="25.5">
      <c r="B650" s="463">
        <v>647</v>
      </c>
      <c r="C650" s="464">
        <v>35081</v>
      </c>
      <c r="D650" s="465" t="s">
        <v>2251</v>
      </c>
      <c r="E650" s="466">
        <v>17.994672222222224</v>
      </c>
      <c r="F650" s="466">
        <v>10.403743961352657</v>
      </c>
      <c r="G650" s="466">
        <v>0</v>
      </c>
      <c r="H650" s="466">
        <v>0.27475845410628019</v>
      </c>
      <c r="I650" s="466">
        <v>2.0394304428168164</v>
      </c>
      <c r="J650" s="466">
        <v>10.297762841510842</v>
      </c>
      <c r="K650" s="466">
        <f t="shared" si="20"/>
        <v>41.010367922008818</v>
      </c>
      <c r="L650" s="471"/>
      <c r="M650" s="466">
        <v>19.097240054390056</v>
      </c>
      <c r="N650" s="466">
        <v>10.403743961352657</v>
      </c>
      <c r="O650" s="466">
        <v>0</v>
      </c>
      <c r="P650" s="466">
        <v>0.27475845410628019</v>
      </c>
      <c r="Q650" s="466">
        <v>2.164390229492827</v>
      </c>
      <c r="R650" s="466">
        <v>10.928726379614174</v>
      </c>
      <c r="S650" s="466">
        <f t="shared" si="21"/>
        <v>42.868859078955992</v>
      </c>
    </row>
    <row r="651" spans="2:19">
      <c r="B651" s="463">
        <v>648</v>
      </c>
      <c r="C651" s="464">
        <v>35180</v>
      </c>
      <c r="D651" s="465" t="s">
        <v>2252</v>
      </c>
      <c r="E651" s="466">
        <v>17.994672222222224</v>
      </c>
      <c r="F651" s="466">
        <v>10.403743961352657</v>
      </c>
      <c r="G651" s="466">
        <v>0</v>
      </c>
      <c r="H651" s="466">
        <v>0.27475845410628019</v>
      </c>
      <c r="I651" s="466">
        <v>1.8441139563098501</v>
      </c>
      <c r="J651" s="466">
        <v>4.999144768960111</v>
      </c>
      <c r="K651" s="466">
        <f t="shared" si="20"/>
        <v>35.516433362951119</v>
      </c>
      <c r="L651" s="471"/>
      <c r="M651" s="466">
        <v>19.097240054390056</v>
      </c>
      <c r="N651" s="466">
        <v>10.403743961352657</v>
      </c>
      <c r="O651" s="466">
        <v>0</v>
      </c>
      <c r="P651" s="466">
        <v>0.27475845410628019</v>
      </c>
      <c r="Q651" s="466">
        <v>1.9571063299396432</v>
      </c>
      <c r="R651" s="466">
        <v>5.3054518882305954</v>
      </c>
      <c r="S651" s="466">
        <f t="shared" si="21"/>
        <v>37.038300688019227</v>
      </c>
    </row>
    <row r="652" spans="2:19">
      <c r="B652" s="463">
        <v>649</v>
      </c>
      <c r="C652" s="464">
        <v>35182</v>
      </c>
      <c r="D652" s="465" t="s">
        <v>2253</v>
      </c>
      <c r="E652" s="466">
        <v>17.994672222222224</v>
      </c>
      <c r="F652" s="466">
        <v>10.403743961352657</v>
      </c>
      <c r="G652" s="466">
        <v>0</v>
      </c>
      <c r="H652" s="466">
        <v>0.27475845410628019</v>
      </c>
      <c r="I652" s="466">
        <v>1.8441139563098501</v>
      </c>
      <c r="J652" s="466">
        <v>4.999144768960111</v>
      </c>
      <c r="K652" s="466">
        <f t="shared" si="20"/>
        <v>35.516433362951119</v>
      </c>
      <c r="L652" s="471"/>
      <c r="M652" s="466">
        <v>19.097240054390056</v>
      </c>
      <c r="N652" s="466">
        <v>10.403743961352657</v>
      </c>
      <c r="O652" s="466">
        <v>0</v>
      </c>
      <c r="P652" s="466">
        <v>0.27475845410628019</v>
      </c>
      <c r="Q652" s="466">
        <v>1.9571063299396432</v>
      </c>
      <c r="R652" s="466">
        <v>5.3054518882305954</v>
      </c>
      <c r="S652" s="466">
        <f t="shared" si="21"/>
        <v>37.038300688019227</v>
      </c>
    </row>
    <row r="653" spans="2:19">
      <c r="B653" s="463">
        <v>650</v>
      </c>
      <c r="C653" s="464">
        <v>35184</v>
      </c>
      <c r="D653" s="465" t="s">
        <v>2254</v>
      </c>
      <c r="E653" s="466">
        <v>12.196930750360753</v>
      </c>
      <c r="F653" s="466">
        <v>7.2826207729468599</v>
      </c>
      <c r="G653" s="466">
        <v>0</v>
      </c>
      <c r="H653" s="466">
        <v>0.19233091787439616</v>
      </c>
      <c r="I653" s="466">
        <v>1.2499549835149679</v>
      </c>
      <c r="J653" s="466">
        <v>3.3884597510331731</v>
      </c>
      <c r="K653" s="466">
        <f t="shared" si="20"/>
        <v>24.310297175730152</v>
      </c>
      <c r="L653" s="471"/>
      <c r="M653" s="466">
        <v>12.945101779331779</v>
      </c>
      <c r="N653" s="466">
        <v>7.2826207729468599</v>
      </c>
      <c r="O653" s="466">
        <v>0</v>
      </c>
      <c r="P653" s="466">
        <v>0.19233091787439616</v>
      </c>
      <c r="Q653" s="466">
        <v>1.3266283799066132</v>
      </c>
      <c r="R653" s="466">
        <v>3.5963110105381442</v>
      </c>
      <c r="S653" s="466">
        <f t="shared" si="21"/>
        <v>25.342992860597793</v>
      </c>
    </row>
    <row r="654" spans="2:19">
      <c r="B654" s="463">
        <v>651</v>
      </c>
      <c r="C654" s="464">
        <v>35201</v>
      </c>
      <c r="D654" s="465" t="s">
        <v>2255</v>
      </c>
      <c r="E654" s="466">
        <v>12.196930750360753</v>
      </c>
      <c r="F654" s="466">
        <v>7.2826207729468599</v>
      </c>
      <c r="G654" s="466">
        <v>0</v>
      </c>
      <c r="H654" s="466">
        <v>0.19233091787439616</v>
      </c>
      <c r="I654" s="466">
        <v>1.2499549835149679</v>
      </c>
      <c r="J654" s="466">
        <v>3.3884597510331731</v>
      </c>
      <c r="K654" s="466">
        <f t="shared" si="20"/>
        <v>24.310297175730152</v>
      </c>
      <c r="L654" s="471"/>
      <c r="M654" s="466">
        <v>12.945101779331779</v>
      </c>
      <c r="N654" s="466">
        <v>7.2826207729468599</v>
      </c>
      <c r="O654" s="466">
        <v>0</v>
      </c>
      <c r="P654" s="466">
        <v>0.19233091787439616</v>
      </c>
      <c r="Q654" s="466">
        <v>1.3266283799066132</v>
      </c>
      <c r="R654" s="466">
        <v>3.5963110105381442</v>
      </c>
      <c r="S654" s="466">
        <f t="shared" si="21"/>
        <v>25.342992860597793</v>
      </c>
    </row>
    <row r="655" spans="2:19">
      <c r="B655" s="463">
        <v>652</v>
      </c>
      <c r="C655" s="464">
        <v>35211</v>
      </c>
      <c r="D655" s="465" t="s">
        <v>2256</v>
      </c>
      <c r="E655" s="466">
        <v>17.994672222222224</v>
      </c>
      <c r="F655" s="466">
        <v>10.403743961352657</v>
      </c>
      <c r="G655" s="466">
        <v>0</v>
      </c>
      <c r="H655" s="466">
        <v>0.27475845410628019</v>
      </c>
      <c r="I655" s="466">
        <v>2.0394304428168164</v>
      </c>
      <c r="J655" s="466">
        <v>10.297762841510842</v>
      </c>
      <c r="K655" s="466">
        <f t="shared" si="20"/>
        <v>41.010367922008818</v>
      </c>
      <c r="L655" s="471"/>
      <c r="M655" s="466">
        <v>19.097240054390056</v>
      </c>
      <c r="N655" s="466">
        <v>10.403743961352657</v>
      </c>
      <c r="O655" s="466">
        <v>0</v>
      </c>
      <c r="P655" s="466">
        <v>0.27475845410628019</v>
      </c>
      <c r="Q655" s="466">
        <v>2.164390229492827</v>
      </c>
      <c r="R655" s="466">
        <v>10.928726379614174</v>
      </c>
      <c r="S655" s="466">
        <f t="shared" si="21"/>
        <v>42.868859078955992</v>
      </c>
    </row>
    <row r="656" spans="2:19">
      <c r="B656" s="463">
        <v>653</v>
      </c>
      <c r="C656" s="464">
        <v>35231</v>
      </c>
      <c r="D656" s="465" t="s">
        <v>2257</v>
      </c>
      <c r="E656" s="466">
        <v>17.994672222222224</v>
      </c>
      <c r="F656" s="466">
        <v>10.403743961352657</v>
      </c>
      <c r="G656" s="466">
        <v>0</v>
      </c>
      <c r="H656" s="466">
        <v>0.27475845410628019</v>
      </c>
      <c r="I656" s="466">
        <v>1.8441139563098501</v>
      </c>
      <c r="J656" s="466">
        <v>4.999144768960111</v>
      </c>
      <c r="K656" s="466">
        <f t="shared" si="20"/>
        <v>35.516433362951119</v>
      </c>
      <c r="L656" s="471"/>
      <c r="M656" s="466">
        <v>19.097240054390056</v>
      </c>
      <c r="N656" s="466">
        <v>10.403743961352657</v>
      </c>
      <c r="O656" s="466">
        <v>0</v>
      </c>
      <c r="P656" s="466">
        <v>0.27475845410628019</v>
      </c>
      <c r="Q656" s="466">
        <v>1.9571063299396432</v>
      </c>
      <c r="R656" s="466">
        <v>5.3054518882305954</v>
      </c>
      <c r="S656" s="466">
        <f t="shared" si="21"/>
        <v>37.038300688019227</v>
      </c>
    </row>
    <row r="657" spans="2:19">
      <c r="B657" s="463">
        <v>654</v>
      </c>
      <c r="C657" s="464">
        <v>35241</v>
      </c>
      <c r="D657" s="465" t="s">
        <v>2258</v>
      </c>
      <c r="E657" s="466">
        <v>17.994672222222224</v>
      </c>
      <c r="F657" s="466">
        <v>10.403743961352657</v>
      </c>
      <c r="G657" s="466">
        <v>0</v>
      </c>
      <c r="H657" s="466">
        <v>0.27475845410628019</v>
      </c>
      <c r="I657" s="466">
        <v>2.0394304428168164</v>
      </c>
      <c r="J657" s="466">
        <v>10.297762841510842</v>
      </c>
      <c r="K657" s="466">
        <f t="shared" si="20"/>
        <v>41.010367922008818</v>
      </c>
      <c r="L657" s="471"/>
      <c r="M657" s="466">
        <v>19.097240054390056</v>
      </c>
      <c r="N657" s="466">
        <v>10.403743961352657</v>
      </c>
      <c r="O657" s="466">
        <v>0</v>
      </c>
      <c r="P657" s="466">
        <v>0.27475845410628019</v>
      </c>
      <c r="Q657" s="466">
        <v>2.164390229492827</v>
      </c>
      <c r="R657" s="466">
        <v>10.928726379614174</v>
      </c>
      <c r="S657" s="466">
        <f t="shared" si="21"/>
        <v>42.868859078955992</v>
      </c>
    </row>
    <row r="658" spans="2:19">
      <c r="B658" s="463">
        <v>655</v>
      </c>
      <c r="C658" s="464">
        <v>35301</v>
      </c>
      <c r="D658" s="465" t="s">
        <v>2259</v>
      </c>
      <c r="E658" s="466">
        <v>17.994672222222224</v>
      </c>
      <c r="F658" s="466">
        <v>10.403743961352657</v>
      </c>
      <c r="G658" s="466">
        <v>0</v>
      </c>
      <c r="H658" s="466">
        <v>0.27475845410628019</v>
      </c>
      <c r="I658" s="466">
        <v>2.0394304428168164</v>
      </c>
      <c r="J658" s="466">
        <v>10.297762841510842</v>
      </c>
      <c r="K658" s="466">
        <f t="shared" si="20"/>
        <v>41.010367922008818</v>
      </c>
      <c r="L658" s="471"/>
      <c r="M658" s="466">
        <v>19.097240054390056</v>
      </c>
      <c r="N658" s="466">
        <v>10.403743961352657</v>
      </c>
      <c r="O658" s="466">
        <v>0</v>
      </c>
      <c r="P658" s="466">
        <v>0.27475845410628019</v>
      </c>
      <c r="Q658" s="466">
        <v>2.164390229492827</v>
      </c>
      <c r="R658" s="466">
        <v>10.928726379614174</v>
      </c>
      <c r="S658" s="466">
        <f t="shared" si="21"/>
        <v>42.868859078955992</v>
      </c>
    </row>
    <row r="659" spans="2:19">
      <c r="B659" s="463">
        <v>656</v>
      </c>
      <c r="C659" s="464">
        <v>35331</v>
      </c>
      <c r="D659" s="465" t="s">
        <v>2260</v>
      </c>
      <c r="E659" s="466">
        <v>23.792413694083695</v>
      </c>
      <c r="F659" s="466">
        <v>13.524867149758453</v>
      </c>
      <c r="G659" s="466">
        <v>0</v>
      </c>
      <c r="H659" s="466">
        <v>0.35718599033816428</v>
      </c>
      <c r="I659" s="466">
        <v>2.6965188471665158</v>
      </c>
      <c r="J659" s="466">
        <v>13.615620813932882</v>
      </c>
      <c r="K659" s="466">
        <f t="shared" si="20"/>
        <v>53.986606495279716</v>
      </c>
      <c r="L659" s="471"/>
      <c r="M659" s="466">
        <v>25.24937832944833</v>
      </c>
      <c r="N659" s="466">
        <v>13.524867149758453</v>
      </c>
      <c r="O659" s="466">
        <v>0</v>
      </c>
      <c r="P659" s="466">
        <v>0.35718599033816428</v>
      </c>
      <c r="Q659" s="466">
        <v>2.8616442795598154</v>
      </c>
      <c r="R659" s="466">
        <v>14.449394060712283</v>
      </c>
      <c r="S659" s="466">
        <f t="shared" si="21"/>
        <v>56.442469809817041</v>
      </c>
    </row>
    <row r="660" spans="2:19">
      <c r="B660" s="463">
        <v>657</v>
      </c>
      <c r="C660" s="464">
        <v>35450</v>
      </c>
      <c r="D660" s="465" t="s">
        <v>2261</v>
      </c>
      <c r="E660" s="466">
        <v>12.196930750360753</v>
      </c>
      <c r="F660" s="466">
        <v>0</v>
      </c>
      <c r="G660" s="466">
        <v>0</v>
      </c>
      <c r="H660" s="466">
        <v>0</v>
      </c>
      <c r="I660" s="466">
        <v>1.382342038467117</v>
      </c>
      <c r="J660" s="466">
        <v>6.9799048690888021</v>
      </c>
      <c r="K660" s="466">
        <f t="shared" si="20"/>
        <v>20.559177657916671</v>
      </c>
      <c r="L660" s="471"/>
      <c r="M660" s="466">
        <v>12.945101779331779</v>
      </c>
      <c r="N660" s="466">
        <v>13.156122727201188</v>
      </c>
      <c r="O660" s="466">
        <v>0</v>
      </c>
      <c r="P660" s="466">
        <v>0.33677212409420293</v>
      </c>
      <c r="Q660" s="466">
        <v>1.467136179425838</v>
      </c>
      <c r="R660" s="466">
        <v>7.4080586985160615</v>
      </c>
      <c r="S660" s="466">
        <f t="shared" si="21"/>
        <v>35.313191508569069</v>
      </c>
    </row>
    <row r="661" spans="2:19">
      <c r="B661" s="463">
        <v>658</v>
      </c>
      <c r="C661" s="464">
        <v>35470</v>
      </c>
      <c r="D661" s="465" t="s">
        <v>2262</v>
      </c>
      <c r="E661" s="466">
        <v>4.3250173448773452</v>
      </c>
      <c r="F661" s="466">
        <v>0</v>
      </c>
      <c r="G661" s="466">
        <v>0</v>
      </c>
      <c r="H661" s="466">
        <v>0</v>
      </c>
      <c r="I661" s="466">
        <v>0.49017686623715195</v>
      </c>
      <c r="J661" s="466">
        <v>2.4750660836137008</v>
      </c>
      <c r="K661" s="466">
        <f t="shared" si="20"/>
        <v>7.2902602947281983</v>
      </c>
      <c r="L661" s="471"/>
      <c r="M661" s="466">
        <v>4.5612818803418804</v>
      </c>
      <c r="N661" s="466">
        <v>13.156122727201188</v>
      </c>
      <c r="O661" s="466">
        <v>0</v>
      </c>
      <c r="P661" s="466">
        <v>0.33677212409420293</v>
      </c>
      <c r="Q661" s="466">
        <v>0.51695396338201127</v>
      </c>
      <c r="R661" s="466">
        <v>2.6102725560644142</v>
      </c>
      <c r="S661" s="466">
        <f t="shared" si="21"/>
        <v>21.181403251083694</v>
      </c>
    </row>
    <row r="662" spans="2:19">
      <c r="B662" s="463">
        <v>659</v>
      </c>
      <c r="C662" s="464">
        <v>35480</v>
      </c>
      <c r="D662" s="465" t="s">
        <v>2263</v>
      </c>
      <c r="E662" s="466">
        <v>12.196930750360753</v>
      </c>
      <c r="F662" s="466">
        <v>0</v>
      </c>
      <c r="G662" s="466">
        <v>0</v>
      </c>
      <c r="H662" s="466">
        <v>0</v>
      </c>
      <c r="I662" s="466">
        <v>1.382342038467117</v>
      </c>
      <c r="J662" s="466">
        <v>6.9799048690888021</v>
      </c>
      <c r="K662" s="466">
        <f t="shared" si="20"/>
        <v>20.559177657916671</v>
      </c>
      <c r="L662" s="471"/>
      <c r="M662" s="466">
        <v>12.945101779331779</v>
      </c>
      <c r="N662" s="466">
        <v>13.156122727201188</v>
      </c>
      <c r="O662" s="466">
        <v>0</v>
      </c>
      <c r="P662" s="466">
        <v>0.33677212409420293</v>
      </c>
      <c r="Q662" s="466">
        <v>1.467136179425838</v>
      </c>
      <c r="R662" s="466">
        <v>7.4080586985160615</v>
      </c>
      <c r="S662" s="466">
        <f t="shared" si="21"/>
        <v>35.313191508569069</v>
      </c>
    </row>
    <row r="663" spans="2:19">
      <c r="B663" s="463">
        <v>660</v>
      </c>
      <c r="C663" s="464">
        <v>35490</v>
      </c>
      <c r="D663" s="465" t="s">
        <v>1286</v>
      </c>
      <c r="E663" s="466">
        <v>12.196930750360753</v>
      </c>
      <c r="F663" s="466">
        <v>0</v>
      </c>
      <c r="G663" s="466">
        <v>0</v>
      </c>
      <c r="H663" s="466">
        <v>0</v>
      </c>
      <c r="I663" s="466">
        <v>1.382342038467117</v>
      </c>
      <c r="J663" s="466">
        <v>6.9799048690888021</v>
      </c>
      <c r="K663" s="466">
        <f t="shared" si="20"/>
        <v>20.559177657916671</v>
      </c>
      <c r="L663" s="471"/>
      <c r="M663" s="466">
        <v>12.945101779331779</v>
      </c>
      <c r="N663" s="466">
        <v>13.156122727201188</v>
      </c>
      <c r="O663" s="466">
        <v>0</v>
      </c>
      <c r="P663" s="466">
        <v>0.33677212409420293</v>
      </c>
      <c r="Q663" s="466">
        <v>1.467136179425838</v>
      </c>
      <c r="R663" s="466">
        <v>7.4080586985160615</v>
      </c>
      <c r="S663" s="466">
        <f t="shared" si="21"/>
        <v>35.313191508569069</v>
      </c>
    </row>
    <row r="664" spans="2:19">
      <c r="B664" s="463">
        <v>661</v>
      </c>
      <c r="C664" s="464">
        <v>35526</v>
      </c>
      <c r="D664" s="465" t="s">
        <v>3769</v>
      </c>
      <c r="E664" s="466">
        <v>17.994672222222224</v>
      </c>
      <c r="F664" s="466">
        <v>10.403743961352657</v>
      </c>
      <c r="G664" s="466">
        <v>0</v>
      </c>
      <c r="H664" s="466">
        <v>0.27475845410628019</v>
      </c>
      <c r="I664" s="466">
        <v>1.8441139563098501</v>
      </c>
      <c r="J664" s="466">
        <v>4.999144768960111</v>
      </c>
      <c r="K664" s="466">
        <f t="shared" si="20"/>
        <v>35.516433362951119</v>
      </c>
      <c r="L664" s="471"/>
      <c r="M664" s="466">
        <v>19.097240054390056</v>
      </c>
      <c r="N664" s="466">
        <v>10.403743961352657</v>
      </c>
      <c r="O664" s="466">
        <v>0</v>
      </c>
      <c r="P664" s="466">
        <v>0.27475845410628019</v>
      </c>
      <c r="Q664" s="466">
        <v>1.9571063299396432</v>
      </c>
      <c r="R664" s="466">
        <v>5.3054518882305954</v>
      </c>
      <c r="S664" s="466">
        <f t="shared" si="21"/>
        <v>37.038300688019227</v>
      </c>
    </row>
    <row r="665" spans="2:19">
      <c r="B665" s="463">
        <v>662</v>
      </c>
      <c r="C665" s="464">
        <v>35531</v>
      </c>
      <c r="D665" s="465" t="s">
        <v>1287</v>
      </c>
      <c r="E665" s="466">
        <v>29.59015516594517</v>
      </c>
      <c r="F665" s="466">
        <v>16.64599033816425</v>
      </c>
      <c r="G665" s="466">
        <v>0</v>
      </c>
      <c r="H665" s="466">
        <v>0.43961352657004832</v>
      </c>
      <c r="I665" s="466">
        <v>3.0324319018996135</v>
      </c>
      <c r="J665" s="466">
        <v>8.2205148048139858</v>
      </c>
      <c r="K665" s="466">
        <f t="shared" si="20"/>
        <v>57.928705737393066</v>
      </c>
      <c r="L665" s="471"/>
      <c r="M665" s="466">
        <v>31.401516604506607</v>
      </c>
      <c r="N665" s="466">
        <v>16.64599033816425</v>
      </c>
      <c r="O665" s="466">
        <v>0</v>
      </c>
      <c r="P665" s="466">
        <v>0.43961352657004832</v>
      </c>
      <c r="Q665" s="466">
        <v>3.2180622300057027</v>
      </c>
      <c r="R665" s="466">
        <v>8.7237336436154962</v>
      </c>
      <c r="S665" s="466">
        <f t="shared" si="21"/>
        <v>60.428916342862102</v>
      </c>
    </row>
    <row r="666" spans="2:19">
      <c r="B666" s="463">
        <v>663</v>
      </c>
      <c r="C666" s="464">
        <v>35541</v>
      </c>
      <c r="D666" s="465" t="s">
        <v>1288</v>
      </c>
      <c r="E666" s="466">
        <v>8.7816676944043568</v>
      </c>
      <c r="F666" s="466">
        <v>8.7816676944043568</v>
      </c>
      <c r="G666" s="466">
        <v>17.563335388808714</v>
      </c>
      <c r="H666" s="466">
        <v>8.7816676944043568</v>
      </c>
      <c r="I666" s="466">
        <v>8.7816676944043568</v>
      </c>
      <c r="J666" s="466">
        <v>8.7816676944043568</v>
      </c>
      <c r="K666" s="466">
        <f t="shared" si="20"/>
        <v>61.471673860830492</v>
      </c>
      <c r="L666" s="471"/>
      <c r="M666" s="466">
        <v>8.7816676944043568</v>
      </c>
      <c r="N666" s="466">
        <v>8.7816676944043568</v>
      </c>
      <c r="O666" s="466">
        <v>17.563335388808714</v>
      </c>
      <c r="P666" s="466">
        <v>8.7816676944043568</v>
      </c>
      <c r="Q666" s="466">
        <v>8.7816676944043568</v>
      </c>
      <c r="R666" s="466">
        <v>8.7816676944043568</v>
      </c>
      <c r="S666" s="466">
        <f t="shared" si="21"/>
        <v>61.471673860830492</v>
      </c>
    </row>
    <row r="667" spans="2:19">
      <c r="B667" s="463">
        <v>664</v>
      </c>
      <c r="C667" s="464">
        <v>35546</v>
      </c>
      <c r="D667" s="465" t="s">
        <v>1289</v>
      </c>
      <c r="E667" s="466">
        <v>8.7816676944043568</v>
      </c>
      <c r="F667" s="466">
        <v>8.7816676944043568</v>
      </c>
      <c r="G667" s="466">
        <v>17.563335388808714</v>
      </c>
      <c r="H667" s="466">
        <v>8.7816676944043568</v>
      </c>
      <c r="I667" s="466">
        <v>8.7816676944043568</v>
      </c>
      <c r="J667" s="466">
        <v>8.7816676944043568</v>
      </c>
      <c r="K667" s="466">
        <f t="shared" si="20"/>
        <v>61.471673860830492</v>
      </c>
      <c r="L667" s="471"/>
      <c r="M667" s="466">
        <v>8.7816676944043568</v>
      </c>
      <c r="N667" s="466">
        <v>8.7816676944043568</v>
      </c>
      <c r="O667" s="466">
        <v>17.563335388808714</v>
      </c>
      <c r="P667" s="466">
        <v>8.7816676944043568</v>
      </c>
      <c r="Q667" s="466">
        <v>8.7816676944043568</v>
      </c>
      <c r="R667" s="466">
        <v>8.7816676944043568</v>
      </c>
      <c r="S667" s="466">
        <f t="shared" si="21"/>
        <v>61.471673860830492</v>
      </c>
    </row>
    <row r="668" spans="2:19" ht="25.5">
      <c r="B668" s="463">
        <v>665</v>
      </c>
      <c r="C668" s="464">
        <v>35556</v>
      </c>
      <c r="D668" s="465" t="s">
        <v>1290</v>
      </c>
      <c r="E668" s="466">
        <v>23.792413694083695</v>
      </c>
      <c r="F668" s="466">
        <v>13.524867149758453</v>
      </c>
      <c r="G668" s="466">
        <v>0</v>
      </c>
      <c r="H668" s="466">
        <v>0.35718599033816428</v>
      </c>
      <c r="I668" s="466">
        <v>2.3049055239102159</v>
      </c>
      <c r="J668" s="466">
        <v>9.5176744404190732</v>
      </c>
      <c r="K668" s="466">
        <f t="shared" si="20"/>
        <v>49.497046798509601</v>
      </c>
      <c r="L668" s="471"/>
      <c r="M668" s="466">
        <v>25.24937832944833</v>
      </c>
      <c r="N668" s="466">
        <v>13.524867149758453</v>
      </c>
      <c r="O668" s="466">
        <v>0</v>
      </c>
      <c r="P668" s="466">
        <v>0.35718599033816428</v>
      </c>
      <c r="Q668" s="466">
        <v>2.4460499188998188</v>
      </c>
      <c r="R668" s="466">
        <v>10.100503708979273</v>
      </c>
      <c r="S668" s="466">
        <f t="shared" si="21"/>
        <v>51.677985097424042</v>
      </c>
    </row>
    <row r="669" spans="2:19">
      <c r="B669" s="463">
        <v>666</v>
      </c>
      <c r="C669" s="464">
        <v>35691</v>
      </c>
      <c r="D669" s="465" t="s">
        <v>1291</v>
      </c>
      <c r="E669" s="466">
        <v>17.994672222222224</v>
      </c>
      <c r="F669" s="466">
        <v>10.403743961352657</v>
      </c>
      <c r="G669" s="466">
        <v>0</v>
      </c>
      <c r="H669" s="466">
        <v>0.27475845410628019</v>
      </c>
      <c r="I669" s="466">
        <v>1.8441139563098501</v>
      </c>
      <c r="J669" s="466">
        <v>4.999144768960111</v>
      </c>
      <c r="K669" s="466">
        <f t="shared" si="20"/>
        <v>35.516433362951119</v>
      </c>
      <c r="L669" s="471"/>
      <c r="M669" s="466">
        <v>19.097240054390056</v>
      </c>
      <c r="N669" s="466">
        <v>10.403743961352657</v>
      </c>
      <c r="O669" s="466">
        <v>0</v>
      </c>
      <c r="P669" s="466">
        <v>0.27475845410628019</v>
      </c>
      <c r="Q669" s="466">
        <v>1.9571063299396432</v>
      </c>
      <c r="R669" s="466">
        <v>5.3054518882305954</v>
      </c>
      <c r="S669" s="466">
        <f t="shared" si="21"/>
        <v>37.038300688019227</v>
      </c>
    </row>
    <row r="670" spans="2:19" ht="38.25">
      <c r="B670" s="463">
        <v>667</v>
      </c>
      <c r="C670" s="464">
        <v>35700</v>
      </c>
      <c r="D670" s="465" t="s">
        <v>1292</v>
      </c>
      <c r="E670" s="466">
        <v>29.59015516594517</v>
      </c>
      <c r="F670" s="466">
        <v>16.64599033816425</v>
      </c>
      <c r="G670" s="466">
        <v>0</v>
      </c>
      <c r="H670" s="466">
        <v>0.43961352657004832</v>
      </c>
      <c r="I670" s="466">
        <v>3.0324319018996135</v>
      </c>
      <c r="J670" s="466">
        <v>8.2205148048139858</v>
      </c>
      <c r="K670" s="466">
        <f t="shared" si="20"/>
        <v>57.928705737393066</v>
      </c>
      <c r="L670" s="471"/>
      <c r="M670" s="466">
        <v>31.401516604506607</v>
      </c>
      <c r="N670" s="466">
        <v>16.64599033816425</v>
      </c>
      <c r="O670" s="466">
        <v>0</v>
      </c>
      <c r="P670" s="466">
        <v>0.43961352657004832</v>
      </c>
      <c r="Q670" s="466">
        <v>3.2180622300057027</v>
      </c>
      <c r="R670" s="466">
        <v>8.7237336436154962</v>
      </c>
      <c r="S670" s="466">
        <f t="shared" si="21"/>
        <v>60.428916342862102</v>
      </c>
    </row>
    <row r="671" spans="2:19">
      <c r="B671" s="463">
        <v>668</v>
      </c>
      <c r="C671" s="464">
        <v>36430</v>
      </c>
      <c r="D671" s="465" t="s">
        <v>1293</v>
      </c>
      <c r="E671" s="466">
        <v>0</v>
      </c>
      <c r="F671" s="466">
        <v>1.2730709876543211E-2</v>
      </c>
      <c r="G671" s="466">
        <v>0</v>
      </c>
      <c r="H671" s="466">
        <v>0</v>
      </c>
      <c r="I671" s="466">
        <v>0</v>
      </c>
      <c r="J671" s="466">
        <v>0.53782273435722194</v>
      </c>
      <c r="K671" s="466">
        <f t="shared" si="20"/>
        <v>0.55055344423376518</v>
      </c>
      <c r="L671" s="471"/>
      <c r="M671" s="466">
        <v>0</v>
      </c>
      <c r="N671" s="466">
        <v>1.2730709876543211E-2</v>
      </c>
      <c r="O671" s="466">
        <v>0</v>
      </c>
      <c r="P671" s="466">
        <v>0</v>
      </c>
      <c r="Q671" s="466">
        <v>0</v>
      </c>
      <c r="R671" s="466">
        <v>0.56720260231212805</v>
      </c>
      <c r="S671" s="466">
        <f t="shared" si="21"/>
        <v>0.57993331218867128</v>
      </c>
    </row>
    <row r="672" spans="2:19">
      <c r="B672" s="463">
        <v>669</v>
      </c>
      <c r="C672" s="464">
        <v>36450</v>
      </c>
      <c r="D672" s="465" t="s">
        <v>3770</v>
      </c>
      <c r="E672" s="466">
        <v>4.3250173448773452</v>
      </c>
      <c r="F672" s="466">
        <v>0</v>
      </c>
      <c r="G672" s="466">
        <v>0</v>
      </c>
      <c r="H672" s="466">
        <v>0</v>
      </c>
      <c r="I672" s="466">
        <v>0.17649358895961761</v>
      </c>
      <c r="J672" s="466">
        <v>2.6891136717861102</v>
      </c>
      <c r="K672" s="466">
        <f t="shared" si="20"/>
        <v>7.1906246056230732</v>
      </c>
      <c r="L672" s="471"/>
      <c r="M672" s="466">
        <v>4.5612818803418804</v>
      </c>
      <c r="N672" s="466">
        <v>0.51962877393181084</v>
      </c>
      <c r="O672" s="466">
        <v>0</v>
      </c>
      <c r="P672" s="466">
        <v>3.060052880658436E-2</v>
      </c>
      <c r="Q672" s="466">
        <v>0.1861349782265074</v>
      </c>
      <c r="R672" s="466">
        <v>2.8360130115606403</v>
      </c>
      <c r="S672" s="466">
        <f t="shared" si="21"/>
        <v>8.1336591728674232</v>
      </c>
    </row>
    <row r="673" spans="2:19">
      <c r="B673" s="463">
        <v>670</v>
      </c>
      <c r="C673" s="464">
        <v>36470</v>
      </c>
      <c r="D673" s="465" t="s">
        <v>1296</v>
      </c>
      <c r="E673" s="466">
        <v>2.1625086724386726</v>
      </c>
      <c r="F673" s="466">
        <v>0</v>
      </c>
      <c r="G673" s="466">
        <v>0</v>
      </c>
      <c r="H673" s="466">
        <v>0</v>
      </c>
      <c r="I673" s="466">
        <v>0.13014175694464411</v>
      </c>
      <c r="J673" s="466">
        <v>0.69955283110563049</v>
      </c>
      <c r="K673" s="466">
        <f t="shared" si="20"/>
        <v>2.9922032604889468</v>
      </c>
      <c r="L673" s="471"/>
      <c r="M673" s="466">
        <v>2.2806409401709402</v>
      </c>
      <c r="N673" s="466">
        <v>6.578061363600594</v>
      </c>
      <c r="O673" s="466">
        <v>0</v>
      </c>
      <c r="P673" s="466">
        <v>0.16838606204710146</v>
      </c>
      <c r="Q673" s="466">
        <v>0.1372510652542358</v>
      </c>
      <c r="R673" s="466">
        <v>0.7377675968498264</v>
      </c>
      <c r="S673" s="466">
        <f t="shared" si="21"/>
        <v>9.9021070279226979</v>
      </c>
    </row>
    <row r="674" spans="2:19">
      <c r="B674" s="463">
        <v>671</v>
      </c>
      <c r="C674" s="464">
        <v>36481</v>
      </c>
      <c r="D674" s="465" t="s">
        <v>1297</v>
      </c>
      <c r="E674" s="466">
        <v>2.1625086724386726</v>
      </c>
      <c r="F674" s="466">
        <v>0</v>
      </c>
      <c r="G674" s="466">
        <v>0</v>
      </c>
      <c r="H674" s="466">
        <v>0</v>
      </c>
      <c r="I674" s="466">
        <v>0.13014175694464411</v>
      </c>
      <c r="J674" s="466">
        <v>0.69955283110563049</v>
      </c>
      <c r="K674" s="466">
        <f t="shared" si="20"/>
        <v>2.9922032604889468</v>
      </c>
      <c r="L674" s="471"/>
      <c r="M674" s="466">
        <v>2.2806409401709402</v>
      </c>
      <c r="N674" s="466">
        <v>6.578061363600594</v>
      </c>
      <c r="O674" s="466">
        <v>0</v>
      </c>
      <c r="P674" s="466">
        <v>0.16838606204710146</v>
      </c>
      <c r="Q674" s="466">
        <v>0.1372510652542358</v>
      </c>
      <c r="R674" s="466">
        <v>0.7377675968498264</v>
      </c>
      <c r="S674" s="466">
        <f t="shared" si="21"/>
        <v>9.9021070279226979</v>
      </c>
    </row>
    <row r="675" spans="2:19" ht="25.5">
      <c r="B675" s="463">
        <v>672</v>
      </c>
      <c r="C675" s="464">
        <v>36489</v>
      </c>
      <c r="D675" s="465" t="s">
        <v>1299</v>
      </c>
      <c r="E675" s="466">
        <v>0</v>
      </c>
      <c r="F675" s="466">
        <v>0</v>
      </c>
      <c r="G675" s="466">
        <v>0</v>
      </c>
      <c r="H675" s="466">
        <v>0</v>
      </c>
      <c r="I675" s="466">
        <v>0</v>
      </c>
      <c r="J675" s="466">
        <v>0.10023809054003198</v>
      </c>
      <c r="K675" s="466">
        <f t="shared" si="20"/>
        <v>0.10023809054003198</v>
      </c>
      <c r="L675" s="471"/>
      <c r="M675" s="466">
        <v>0</v>
      </c>
      <c r="N675" s="466">
        <v>5.1962877393181083E-2</v>
      </c>
      <c r="O675" s="466">
        <v>0</v>
      </c>
      <c r="P675" s="466">
        <v>0</v>
      </c>
      <c r="Q675" s="466">
        <v>0</v>
      </c>
      <c r="R675" s="466">
        <v>0.10571383872988445</v>
      </c>
      <c r="S675" s="466">
        <f t="shared" si="21"/>
        <v>0.15767671612306552</v>
      </c>
    </row>
    <row r="676" spans="2:19">
      <c r="B676" s="463">
        <v>673</v>
      </c>
      <c r="C676" s="464">
        <v>36500</v>
      </c>
      <c r="D676" s="465" t="s">
        <v>1300</v>
      </c>
      <c r="E676" s="466">
        <v>1.4715195526695528</v>
      </c>
      <c r="F676" s="466">
        <v>0</v>
      </c>
      <c r="G676" s="466">
        <v>0</v>
      </c>
      <c r="H676" s="466">
        <v>0</v>
      </c>
      <c r="I676" s="466">
        <v>0.1095644221307869</v>
      </c>
      <c r="J676" s="466">
        <v>0.34104443610295176</v>
      </c>
      <c r="K676" s="466">
        <f t="shared" si="20"/>
        <v>1.9221284109032917</v>
      </c>
      <c r="L676" s="471"/>
      <c r="M676" s="466">
        <v>1.5502743978243978</v>
      </c>
      <c r="N676" s="466">
        <v>0.18558170497564674</v>
      </c>
      <c r="O676" s="466">
        <v>0</v>
      </c>
      <c r="P676" s="466">
        <v>1.0928760288065845E-2</v>
      </c>
      <c r="Q676" s="466">
        <v>0.11542824438427746</v>
      </c>
      <c r="R676" s="466">
        <v>0.35929693006912666</v>
      </c>
      <c r="S676" s="466">
        <f t="shared" si="21"/>
        <v>2.2215100375415147</v>
      </c>
    </row>
    <row r="677" spans="2:19">
      <c r="B677" s="463">
        <v>674</v>
      </c>
      <c r="C677" s="464">
        <v>36510</v>
      </c>
      <c r="D677" s="465" t="s">
        <v>3772</v>
      </c>
      <c r="E677" s="466">
        <v>1.4715195526695528</v>
      </c>
      <c r="F677" s="466">
        <v>0</v>
      </c>
      <c r="G677" s="466">
        <v>0</v>
      </c>
      <c r="H677" s="466">
        <v>0</v>
      </c>
      <c r="I677" s="466">
        <v>0.1095644221307869</v>
      </c>
      <c r="J677" s="466">
        <v>0.34104443610295176</v>
      </c>
      <c r="K677" s="466">
        <f t="shared" si="20"/>
        <v>1.9221284109032917</v>
      </c>
      <c r="L677" s="471"/>
      <c r="M677" s="466">
        <v>1.5502743978243978</v>
      </c>
      <c r="N677" s="466">
        <v>0.18558170497564674</v>
      </c>
      <c r="O677" s="466">
        <v>0</v>
      </c>
      <c r="P677" s="466">
        <v>1.0928760288065845E-2</v>
      </c>
      <c r="Q677" s="466">
        <v>0.11542824438427746</v>
      </c>
      <c r="R677" s="466">
        <v>0.35929693006912666</v>
      </c>
      <c r="S677" s="466">
        <f t="shared" si="21"/>
        <v>2.2215100375415147</v>
      </c>
    </row>
    <row r="678" spans="2:19">
      <c r="B678" s="463">
        <v>675</v>
      </c>
      <c r="C678" s="464">
        <v>36520</v>
      </c>
      <c r="D678" s="465" t="s">
        <v>1301</v>
      </c>
      <c r="E678" s="466">
        <v>25.950104069264071</v>
      </c>
      <c r="F678" s="466">
        <v>7.12205615942029</v>
      </c>
      <c r="G678" s="466">
        <v>0</v>
      </c>
      <c r="H678" s="466">
        <v>0.98913043478260865</v>
      </c>
      <c r="I678" s="466">
        <v>7.3358685812651601</v>
      </c>
      <c r="J678" s="466">
        <v>10.289663909543679</v>
      </c>
      <c r="K678" s="466">
        <f t="shared" si="20"/>
        <v>51.686823154275807</v>
      </c>
      <c r="L678" s="471"/>
      <c r="M678" s="466">
        <v>27.367691282051283</v>
      </c>
      <c r="N678" s="466">
        <v>7.12205615942029</v>
      </c>
      <c r="O678" s="466">
        <v>0</v>
      </c>
      <c r="P678" s="466">
        <v>0.98913043478260865</v>
      </c>
      <c r="Q678" s="466">
        <v>7.7366081493120591</v>
      </c>
      <c r="R678" s="466">
        <v>10.851761693163892</v>
      </c>
      <c r="S678" s="466">
        <f t="shared" si="21"/>
        <v>54.067247718730137</v>
      </c>
    </row>
    <row r="679" spans="2:19">
      <c r="B679" s="463">
        <v>676</v>
      </c>
      <c r="C679" s="464">
        <v>36600</v>
      </c>
      <c r="D679" s="465" t="s">
        <v>1302</v>
      </c>
      <c r="E679" s="466">
        <v>0</v>
      </c>
      <c r="F679" s="466">
        <v>1.3640046296296297E-3</v>
      </c>
      <c r="G679" s="466">
        <v>0</v>
      </c>
      <c r="H679" s="466">
        <v>0</v>
      </c>
      <c r="I679" s="466">
        <v>0</v>
      </c>
      <c r="J679" s="466">
        <v>2.6538326280326995E-2</v>
      </c>
      <c r="K679" s="466">
        <f t="shared" si="20"/>
        <v>2.7902330909956623E-2</v>
      </c>
      <c r="L679" s="471"/>
      <c r="M679" s="466">
        <v>0</v>
      </c>
      <c r="N679" s="466">
        <v>1.3640046296296297E-3</v>
      </c>
      <c r="O679" s="466">
        <v>0</v>
      </c>
      <c r="P679" s="466">
        <v>0</v>
      </c>
      <c r="Q679" s="466">
        <v>0</v>
      </c>
      <c r="R679" s="466">
        <v>2.7877173357121574E-2</v>
      </c>
      <c r="S679" s="466">
        <f t="shared" si="21"/>
        <v>2.9241177986751202E-2</v>
      </c>
    </row>
    <row r="680" spans="2:19">
      <c r="B680" s="463">
        <v>677</v>
      </c>
      <c r="C680" s="464">
        <v>36620</v>
      </c>
      <c r="D680" s="465" t="s">
        <v>2269</v>
      </c>
      <c r="E680" s="466">
        <v>1.3066703030303031</v>
      </c>
      <c r="F680" s="466">
        <v>9.0933641975308649E-2</v>
      </c>
      <c r="G680" s="466">
        <v>0</v>
      </c>
      <c r="H680" s="466">
        <v>1.9058641975308641E-2</v>
      </c>
      <c r="I680" s="466">
        <v>0.53885324292478032</v>
      </c>
      <c r="J680" s="466">
        <v>0.59236371200840254</v>
      </c>
      <c r="K680" s="466">
        <f t="shared" si="20"/>
        <v>2.5478795419141034</v>
      </c>
      <c r="L680" s="471"/>
      <c r="M680" s="466">
        <v>1.3066703030303031</v>
      </c>
      <c r="N680" s="466">
        <v>9.0933641975308649E-2</v>
      </c>
      <c r="O680" s="466">
        <v>0</v>
      </c>
      <c r="P680" s="466">
        <v>1.9058641975308641E-2</v>
      </c>
      <c r="Q680" s="466">
        <v>0.53885324292478032</v>
      </c>
      <c r="R680" s="466">
        <v>0.59236371200840254</v>
      </c>
      <c r="S680" s="466">
        <f t="shared" si="21"/>
        <v>2.5478795419141034</v>
      </c>
    </row>
    <row r="681" spans="2:19">
      <c r="B681" s="463">
        <v>678</v>
      </c>
      <c r="C681" s="464">
        <v>36660</v>
      </c>
      <c r="D681" s="465" t="s">
        <v>2270</v>
      </c>
      <c r="E681" s="466">
        <v>1.4715195526695528</v>
      </c>
      <c r="F681" s="466">
        <v>2.2733410493827162E-2</v>
      </c>
      <c r="G681" s="466">
        <v>0</v>
      </c>
      <c r="H681" s="466">
        <v>4.764660493827161E-3</v>
      </c>
      <c r="I681" s="466">
        <v>0.36410091259179173</v>
      </c>
      <c r="J681" s="466">
        <v>0.50032214466654856</v>
      </c>
      <c r="K681" s="466">
        <f t="shared" si="20"/>
        <v>2.3634406809155477</v>
      </c>
      <c r="L681" s="471"/>
      <c r="M681" s="466">
        <v>1.5502743978243978</v>
      </c>
      <c r="N681" s="466">
        <v>2.2733410493827162E-2</v>
      </c>
      <c r="O681" s="466">
        <v>0</v>
      </c>
      <c r="P681" s="466">
        <v>4.764660493827161E-3</v>
      </c>
      <c r="Q681" s="466">
        <v>0.38358737537095366</v>
      </c>
      <c r="R681" s="466">
        <v>0.52709908620244017</v>
      </c>
      <c r="S681" s="466">
        <f t="shared" si="21"/>
        <v>2.4884589303854461</v>
      </c>
    </row>
    <row r="682" spans="2:19" ht="25.5">
      <c r="B682" s="463">
        <v>679</v>
      </c>
      <c r="C682" s="464">
        <v>36821</v>
      </c>
      <c r="D682" s="465" t="s">
        <v>2271</v>
      </c>
      <c r="E682" s="466">
        <v>12.196930750360753</v>
      </c>
      <c r="F682" s="466">
        <v>7.2826207729468599</v>
      </c>
      <c r="G682" s="466">
        <v>0</v>
      </c>
      <c r="H682" s="466">
        <v>0.19233091787439616</v>
      </c>
      <c r="I682" s="466">
        <v>1.5620377238219814</v>
      </c>
      <c r="J682" s="466">
        <v>5.3854293043515522</v>
      </c>
      <c r="K682" s="466">
        <f t="shared" si="20"/>
        <v>26.619349469355541</v>
      </c>
      <c r="L682" s="471"/>
      <c r="M682" s="466">
        <v>12.945101779331779</v>
      </c>
      <c r="N682" s="466">
        <v>7.2826207729468599</v>
      </c>
      <c r="O682" s="466">
        <v>0</v>
      </c>
      <c r="P682" s="466">
        <v>0.19233091787439616</v>
      </c>
      <c r="Q682" s="466">
        <v>1.6578545645537273</v>
      </c>
      <c r="R682" s="466">
        <v>5.7157765258415365</v>
      </c>
      <c r="S682" s="466">
        <f t="shared" si="21"/>
        <v>27.7936845605483</v>
      </c>
    </row>
    <row r="683" spans="2:19">
      <c r="B683" s="463">
        <v>680</v>
      </c>
      <c r="C683" s="464">
        <v>36825</v>
      </c>
      <c r="D683" s="465" t="s">
        <v>2272</v>
      </c>
      <c r="E683" s="466">
        <v>17.994672222222224</v>
      </c>
      <c r="F683" s="466">
        <v>10.403743961352657</v>
      </c>
      <c r="G683" s="466">
        <v>0</v>
      </c>
      <c r="H683" s="466">
        <v>0.27475845410628019</v>
      </c>
      <c r="I683" s="466">
        <v>1.7432455546226189</v>
      </c>
      <c r="J683" s="466">
        <v>7.198405091441038</v>
      </c>
      <c r="K683" s="466">
        <f t="shared" si="20"/>
        <v>37.614825283744814</v>
      </c>
      <c r="L683" s="471"/>
      <c r="M683" s="466">
        <v>19.097240054390056</v>
      </c>
      <c r="N683" s="466">
        <v>10.403743961352657</v>
      </c>
      <c r="O683" s="466">
        <v>0</v>
      </c>
      <c r="P683" s="466">
        <v>0.27475845410628019</v>
      </c>
      <c r="Q683" s="466">
        <v>1.8500575292093453</v>
      </c>
      <c r="R683" s="466">
        <v>7.639465078459569</v>
      </c>
      <c r="S683" s="466">
        <f t="shared" si="21"/>
        <v>39.26526507751791</v>
      </c>
    </row>
    <row r="684" spans="2:19" ht="25.5">
      <c r="B684" s="463">
        <v>681</v>
      </c>
      <c r="C684" s="464">
        <v>36831</v>
      </c>
      <c r="D684" s="465" t="s">
        <v>2273</v>
      </c>
      <c r="E684" s="466">
        <v>12.196930750360753</v>
      </c>
      <c r="F684" s="466">
        <v>7.2826207729468599</v>
      </c>
      <c r="G684" s="466">
        <v>0</v>
      </c>
      <c r="H684" s="466">
        <v>0.19233091787439616</v>
      </c>
      <c r="I684" s="466">
        <v>1.1815855853350219</v>
      </c>
      <c r="J684" s="466">
        <v>4.8791357424630029</v>
      </c>
      <c r="K684" s="466">
        <f t="shared" si="20"/>
        <v>25.732603768980034</v>
      </c>
      <c r="L684" s="471"/>
      <c r="M684" s="466">
        <v>12.945101779331779</v>
      </c>
      <c r="N684" s="466">
        <v>7.2826207729468599</v>
      </c>
      <c r="O684" s="466">
        <v>0</v>
      </c>
      <c r="P684" s="466">
        <v>0.19233091787439616</v>
      </c>
      <c r="Q684" s="466">
        <v>1.2540651395188718</v>
      </c>
      <c r="R684" s="466">
        <v>5.1784264479398612</v>
      </c>
      <c r="S684" s="466">
        <f t="shared" si="21"/>
        <v>26.852545057611771</v>
      </c>
    </row>
    <row r="685" spans="2:19">
      <c r="B685" s="463">
        <v>682</v>
      </c>
      <c r="C685" s="464">
        <v>36834</v>
      </c>
      <c r="D685" s="465" t="s">
        <v>2274</v>
      </c>
      <c r="E685" s="466">
        <v>17.994672222222224</v>
      </c>
      <c r="F685" s="466">
        <v>10.403743961352657</v>
      </c>
      <c r="G685" s="466">
        <v>0</v>
      </c>
      <c r="H685" s="466">
        <v>0.27475845410628019</v>
      </c>
      <c r="I685" s="466">
        <v>1.7432455546226189</v>
      </c>
      <c r="J685" s="466">
        <v>7.198405091441038</v>
      </c>
      <c r="K685" s="466">
        <f t="shared" si="20"/>
        <v>37.614825283744814</v>
      </c>
      <c r="L685" s="471"/>
      <c r="M685" s="466">
        <v>19.097240054390056</v>
      </c>
      <c r="N685" s="466">
        <v>10.403743961352657</v>
      </c>
      <c r="O685" s="466">
        <v>0</v>
      </c>
      <c r="P685" s="466">
        <v>0.27475845410628019</v>
      </c>
      <c r="Q685" s="466">
        <v>1.8500575292093453</v>
      </c>
      <c r="R685" s="466">
        <v>7.639465078459569</v>
      </c>
      <c r="S685" s="466">
        <f t="shared" si="21"/>
        <v>39.26526507751791</v>
      </c>
    </row>
    <row r="686" spans="2:19">
      <c r="B686" s="463">
        <v>683</v>
      </c>
      <c r="C686" s="464">
        <v>37140</v>
      </c>
      <c r="D686" s="465" t="s">
        <v>2275</v>
      </c>
      <c r="E686" s="466">
        <v>17.994672222222224</v>
      </c>
      <c r="F686" s="466">
        <v>10.403743961352657</v>
      </c>
      <c r="G686" s="466">
        <v>0</v>
      </c>
      <c r="H686" s="466">
        <v>0.27475845410628019</v>
      </c>
      <c r="I686" s="466">
        <v>1.8441139563098501</v>
      </c>
      <c r="J686" s="466">
        <v>4.999144768960111</v>
      </c>
      <c r="K686" s="466">
        <f t="shared" si="20"/>
        <v>35.516433362951119</v>
      </c>
      <c r="L686" s="471"/>
      <c r="M686" s="466">
        <v>19.097240054390056</v>
      </c>
      <c r="N686" s="466">
        <v>10.403743961352657</v>
      </c>
      <c r="O686" s="466">
        <v>0</v>
      </c>
      <c r="P686" s="466">
        <v>0.27475845410628019</v>
      </c>
      <c r="Q686" s="466">
        <v>1.9571063299396432</v>
      </c>
      <c r="R686" s="466">
        <v>5.3054518882305954</v>
      </c>
      <c r="S686" s="466">
        <f t="shared" si="21"/>
        <v>37.038300688019227</v>
      </c>
    </row>
    <row r="687" spans="2:19">
      <c r="B687" s="463">
        <v>684</v>
      </c>
      <c r="C687" s="464">
        <v>37160</v>
      </c>
      <c r="D687" s="465" t="s">
        <v>2276</v>
      </c>
      <c r="E687" s="466">
        <v>23.792413694083695</v>
      </c>
      <c r="F687" s="466">
        <v>13.524867149758453</v>
      </c>
      <c r="G687" s="466">
        <v>0</v>
      </c>
      <c r="H687" s="466">
        <v>0.35718599033816428</v>
      </c>
      <c r="I687" s="466">
        <v>2.4382729291047318</v>
      </c>
      <c r="J687" s="466">
        <v>6.6098297868870475</v>
      </c>
      <c r="K687" s="466">
        <f t="shared" si="20"/>
        <v>46.722569550172096</v>
      </c>
      <c r="L687" s="471"/>
      <c r="M687" s="466">
        <v>25.24937832944833</v>
      </c>
      <c r="N687" s="466">
        <v>13.524867149758453</v>
      </c>
      <c r="O687" s="466">
        <v>0</v>
      </c>
      <c r="P687" s="466">
        <v>0.35718599033816428</v>
      </c>
      <c r="Q687" s="466">
        <v>2.5875842799726723</v>
      </c>
      <c r="R687" s="466">
        <v>7.0145927659230454</v>
      </c>
      <c r="S687" s="466">
        <f t="shared" si="21"/>
        <v>48.733608515440672</v>
      </c>
    </row>
    <row r="688" spans="2:19">
      <c r="B688" s="463">
        <v>685</v>
      </c>
      <c r="C688" s="464">
        <v>37600</v>
      </c>
      <c r="D688" s="465" t="s">
        <v>2277</v>
      </c>
      <c r="E688" s="466">
        <v>12.196930750360753</v>
      </c>
      <c r="F688" s="466">
        <v>7.2826207729468599</v>
      </c>
      <c r="G688" s="466">
        <v>0</v>
      </c>
      <c r="H688" s="466">
        <v>0.19233091787439616</v>
      </c>
      <c r="I688" s="466">
        <v>1.1815855853350219</v>
      </c>
      <c r="J688" s="466">
        <v>4.8791357424630029</v>
      </c>
      <c r="K688" s="466">
        <f t="shared" si="20"/>
        <v>25.732603768980034</v>
      </c>
      <c r="L688" s="471"/>
      <c r="M688" s="466">
        <v>12.945101779331779</v>
      </c>
      <c r="N688" s="466">
        <v>7.2826207729468599</v>
      </c>
      <c r="O688" s="466">
        <v>0</v>
      </c>
      <c r="P688" s="466">
        <v>0.19233091787439616</v>
      </c>
      <c r="Q688" s="466">
        <v>1.2540651395188718</v>
      </c>
      <c r="R688" s="466">
        <v>5.1784264479398612</v>
      </c>
      <c r="S688" s="466">
        <f t="shared" si="21"/>
        <v>26.852545057611771</v>
      </c>
    </row>
    <row r="689" spans="2:19" ht="25.5">
      <c r="B689" s="463">
        <v>686</v>
      </c>
      <c r="C689" s="464">
        <v>37620</v>
      </c>
      <c r="D689" s="465" t="s">
        <v>4540</v>
      </c>
      <c r="E689" s="466">
        <v>12.196930750360753</v>
      </c>
      <c r="F689" s="466">
        <v>7.2826207729468599</v>
      </c>
      <c r="G689" s="466">
        <v>0</v>
      </c>
      <c r="H689" s="466">
        <v>0.19233091787439616</v>
      </c>
      <c r="I689" s="466">
        <v>1.2499549835149679</v>
      </c>
      <c r="J689" s="466">
        <v>3.3884597510331731</v>
      </c>
      <c r="K689" s="466">
        <f t="shared" si="20"/>
        <v>24.310297175730152</v>
      </c>
      <c r="L689" s="471"/>
      <c r="M689" s="466">
        <v>12.945101779331779</v>
      </c>
      <c r="N689" s="466">
        <v>7.2826207729468599</v>
      </c>
      <c r="O689" s="466">
        <v>0</v>
      </c>
      <c r="P689" s="466">
        <v>0.19233091787439616</v>
      </c>
      <c r="Q689" s="466">
        <v>1.3266283799066132</v>
      </c>
      <c r="R689" s="466">
        <v>3.5963110105381442</v>
      </c>
      <c r="S689" s="466">
        <f t="shared" si="21"/>
        <v>25.342992860597793</v>
      </c>
    </row>
    <row r="690" spans="2:19">
      <c r="B690" s="463">
        <v>687</v>
      </c>
      <c r="C690" s="464">
        <v>37720</v>
      </c>
      <c r="D690" s="465" t="s">
        <v>4541</v>
      </c>
      <c r="E690" s="466">
        <v>12.196930750360753</v>
      </c>
      <c r="F690" s="466">
        <v>7.2826207729468599</v>
      </c>
      <c r="G690" s="466">
        <v>0</v>
      </c>
      <c r="H690" s="466">
        <v>0.19233091787439616</v>
      </c>
      <c r="I690" s="466">
        <v>1.1815855853350219</v>
      </c>
      <c r="J690" s="466">
        <v>4.8791357424630029</v>
      </c>
      <c r="K690" s="466">
        <f t="shared" si="20"/>
        <v>25.732603768980034</v>
      </c>
      <c r="L690" s="471"/>
      <c r="M690" s="466">
        <v>12.945101779331779</v>
      </c>
      <c r="N690" s="466">
        <v>7.2826207729468599</v>
      </c>
      <c r="O690" s="466">
        <v>0</v>
      </c>
      <c r="P690" s="466">
        <v>0.19233091787439616</v>
      </c>
      <c r="Q690" s="466">
        <v>1.2540651395188718</v>
      </c>
      <c r="R690" s="466">
        <v>5.1784264479398612</v>
      </c>
      <c r="S690" s="466">
        <f t="shared" si="21"/>
        <v>26.852545057611771</v>
      </c>
    </row>
    <row r="691" spans="2:19" ht="25.5">
      <c r="B691" s="463">
        <v>688</v>
      </c>
      <c r="C691" s="464">
        <v>37785</v>
      </c>
      <c r="D691" s="465" t="s">
        <v>4542</v>
      </c>
      <c r="E691" s="466">
        <v>12.196930750360753</v>
      </c>
      <c r="F691" s="466">
        <v>7.2826207729468599</v>
      </c>
      <c r="G691" s="466">
        <v>0</v>
      </c>
      <c r="H691" s="466">
        <v>0.19233091787439616</v>
      </c>
      <c r="I691" s="466">
        <v>1.1815855853350219</v>
      </c>
      <c r="J691" s="466">
        <v>4.8791357424630029</v>
      </c>
      <c r="K691" s="466">
        <f t="shared" si="20"/>
        <v>25.732603768980034</v>
      </c>
      <c r="L691" s="471"/>
      <c r="M691" s="466">
        <v>12.945101779331779</v>
      </c>
      <c r="N691" s="466">
        <v>7.2826207729468599</v>
      </c>
      <c r="O691" s="466">
        <v>0</v>
      </c>
      <c r="P691" s="466">
        <v>0.19233091787439616</v>
      </c>
      <c r="Q691" s="466">
        <v>1.2540651395188718</v>
      </c>
      <c r="R691" s="466">
        <v>5.1784264479398612</v>
      </c>
      <c r="S691" s="466">
        <f t="shared" si="21"/>
        <v>26.852545057611771</v>
      </c>
    </row>
    <row r="692" spans="2:19">
      <c r="B692" s="463">
        <v>689</v>
      </c>
      <c r="C692" s="464">
        <v>38100</v>
      </c>
      <c r="D692" s="465" t="s">
        <v>4543</v>
      </c>
      <c r="E692" s="466">
        <v>12.196930750360753</v>
      </c>
      <c r="F692" s="466">
        <v>7.2826207729468599</v>
      </c>
      <c r="G692" s="466">
        <v>0</v>
      </c>
      <c r="H692" s="466">
        <v>0.19233091787439616</v>
      </c>
      <c r="I692" s="466">
        <v>1.382342038467117</v>
      </c>
      <c r="J692" s="466">
        <v>6.9799048690888021</v>
      </c>
      <c r="K692" s="466">
        <f t="shared" si="20"/>
        <v>28.034129348737931</v>
      </c>
      <c r="L692" s="471"/>
      <c r="M692" s="466">
        <v>12.945101779331779</v>
      </c>
      <c r="N692" s="466">
        <v>7.2826207729468599</v>
      </c>
      <c r="O692" s="466">
        <v>0</v>
      </c>
      <c r="P692" s="466">
        <v>0.19233091787439616</v>
      </c>
      <c r="Q692" s="466">
        <v>1.467136179425838</v>
      </c>
      <c r="R692" s="466">
        <v>7.4080586985160615</v>
      </c>
      <c r="S692" s="466">
        <f t="shared" si="21"/>
        <v>29.295248348094937</v>
      </c>
    </row>
    <row r="693" spans="2:19">
      <c r="B693" s="463">
        <v>690</v>
      </c>
      <c r="C693" s="464">
        <v>38101</v>
      </c>
      <c r="D693" s="465" t="s">
        <v>4544</v>
      </c>
      <c r="E693" s="466">
        <v>8.3317697691197701</v>
      </c>
      <c r="F693" s="466">
        <v>5.2018719806763283</v>
      </c>
      <c r="G693" s="466">
        <v>0</v>
      </c>
      <c r="H693" s="466">
        <v>0.1373792270531401</v>
      </c>
      <c r="I693" s="466">
        <v>0.94428310223398371</v>
      </c>
      <c r="J693" s="466">
        <v>4.7679995541407738</v>
      </c>
      <c r="K693" s="466">
        <f t="shared" si="20"/>
        <v>19.383303633223996</v>
      </c>
      <c r="L693" s="471"/>
      <c r="M693" s="466">
        <v>8.8436762626262624</v>
      </c>
      <c r="N693" s="466">
        <v>5.2018719806763283</v>
      </c>
      <c r="O693" s="466">
        <v>0</v>
      </c>
      <c r="P693" s="466">
        <v>0.1373792270531401</v>
      </c>
      <c r="Q693" s="466">
        <v>1.0023001460478456</v>
      </c>
      <c r="R693" s="466">
        <v>5.0609469111173198</v>
      </c>
      <c r="S693" s="466">
        <f t="shared" si="21"/>
        <v>20.246174527520896</v>
      </c>
    </row>
    <row r="694" spans="2:19">
      <c r="B694" s="463">
        <v>691</v>
      </c>
      <c r="C694" s="464">
        <v>38115</v>
      </c>
      <c r="D694" s="465" t="s">
        <v>4545</v>
      </c>
      <c r="E694" s="466">
        <v>8.3317697691197701</v>
      </c>
      <c r="F694" s="466">
        <v>5.2018719806763283</v>
      </c>
      <c r="G694" s="466">
        <v>0</v>
      </c>
      <c r="H694" s="466">
        <v>0.1373792270531401</v>
      </c>
      <c r="I694" s="466">
        <v>0.94428310223398371</v>
      </c>
      <c r="J694" s="466">
        <v>4.7679995541407738</v>
      </c>
      <c r="K694" s="466">
        <f t="shared" si="20"/>
        <v>19.383303633223996</v>
      </c>
      <c r="L694" s="471"/>
      <c r="M694" s="466">
        <v>8.8436762626262624</v>
      </c>
      <c r="N694" s="466">
        <v>5.2018719806763283</v>
      </c>
      <c r="O694" s="466">
        <v>0</v>
      </c>
      <c r="P694" s="466">
        <v>0.1373792270531401</v>
      </c>
      <c r="Q694" s="466">
        <v>1.0023001460478456</v>
      </c>
      <c r="R694" s="466">
        <v>5.0609469111173198</v>
      </c>
      <c r="S694" s="466">
        <f t="shared" si="21"/>
        <v>20.246174527520896</v>
      </c>
    </row>
    <row r="695" spans="2:19">
      <c r="B695" s="463">
        <v>692</v>
      </c>
      <c r="C695" s="464">
        <v>38120</v>
      </c>
      <c r="D695" s="465" t="s">
        <v>4546</v>
      </c>
      <c r="E695" s="466">
        <v>17.994672222222224</v>
      </c>
      <c r="F695" s="466">
        <v>10.403743961352657</v>
      </c>
      <c r="G695" s="466">
        <v>5.1019690362654329</v>
      </c>
      <c r="H695" s="466">
        <v>0.27475845410628019</v>
      </c>
      <c r="I695" s="466">
        <v>2.0394304428168164</v>
      </c>
      <c r="J695" s="466">
        <v>10.297762841510842</v>
      </c>
      <c r="K695" s="466">
        <f t="shared" si="20"/>
        <v>46.112336958274255</v>
      </c>
      <c r="L695" s="471"/>
      <c r="M695" s="466">
        <v>19.097240054390056</v>
      </c>
      <c r="N695" s="466">
        <v>10.403743961352657</v>
      </c>
      <c r="O695" s="466">
        <v>5.1019690362654329</v>
      </c>
      <c r="P695" s="466">
        <v>0.27475845410628019</v>
      </c>
      <c r="Q695" s="466">
        <v>2.164390229492827</v>
      </c>
      <c r="R695" s="466">
        <v>10.928726379614174</v>
      </c>
      <c r="S695" s="466">
        <f t="shared" si="21"/>
        <v>47.97082811522143</v>
      </c>
    </row>
    <row r="696" spans="2:19">
      <c r="B696" s="463">
        <v>693</v>
      </c>
      <c r="C696" s="464">
        <v>38300</v>
      </c>
      <c r="D696" s="465" t="s">
        <v>4548</v>
      </c>
      <c r="E696" s="466">
        <v>1.4715195526695528</v>
      </c>
      <c r="F696" s="466">
        <v>0.25435914855072467</v>
      </c>
      <c r="G696" s="466">
        <v>0</v>
      </c>
      <c r="H696" s="466">
        <v>3.5326086956521743E-2</v>
      </c>
      <c r="I696" s="466">
        <v>0.24959146270087551</v>
      </c>
      <c r="J696" s="466">
        <v>0.43761216504789407</v>
      </c>
      <c r="K696" s="466">
        <f t="shared" si="20"/>
        <v>2.4484084159255688</v>
      </c>
      <c r="L696" s="471"/>
      <c r="M696" s="466">
        <v>1.5502743978243978</v>
      </c>
      <c r="N696" s="466">
        <v>0.25435914855072467</v>
      </c>
      <c r="O696" s="466">
        <v>0</v>
      </c>
      <c r="P696" s="466">
        <v>3.5326086956521743E-2</v>
      </c>
      <c r="Q696" s="466">
        <v>0.26294944830243877</v>
      </c>
      <c r="R696" s="466">
        <v>0.46103290603206953</v>
      </c>
      <c r="S696" s="466">
        <f t="shared" si="21"/>
        <v>2.5639419876661527</v>
      </c>
    </row>
    <row r="697" spans="2:19">
      <c r="B697" s="463">
        <v>694</v>
      </c>
      <c r="C697" s="464">
        <v>38305</v>
      </c>
      <c r="D697" s="465" t="s">
        <v>4549</v>
      </c>
      <c r="E697" s="466">
        <v>5.5785313926300049</v>
      </c>
      <c r="F697" s="466">
        <v>9.2975523210500075</v>
      </c>
      <c r="G697" s="466">
        <v>9.2975523210500075</v>
      </c>
      <c r="H697" s="466">
        <v>9.2975523210500075</v>
      </c>
      <c r="I697" s="466">
        <v>9.2975523210500075</v>
      </c>
      <c r="J697" s="466">
        <v>7.4380418568400062</v>
      </c>
      <c r="K697" s="466">
        <f t="shared" si="20"/>
        <v>50.206782533670044</v>
      </c>
      <c r="L697" s="471"/>
      <c r="M697" s="466">
        <v>5.5785313926300049</v>
      </c>
      <c r="N697" s="466">
        <v>9.2975523210500075</v>
      </c>
      <c r="O697" s="466">
        <v>9.2975523210500075</v>
      </c>
      <c r="P697" s="466">
        <v>9.2975523210500075</v>
      </c>
      <c r="Q697" s="466">
        <v>9.2975523210500075</v>
      </c>
      <c r="R697" s="466">
        <v>7.4380418568400062</v>
      </c>
      <c r="S697" s="466">
        <f t="shared" si="21"/>
        <v>50.206782533670044</v>
      </c>
    </row>
    <row r="698" spans="2:19">
      <c r="B698" s="463">
        <v>695</v>
      </c>
      <c r="C698" s="464">
        <v>38380</v>
      </c>
      <c r="D698" s="465" t="s">
        <v>4550</v>
      </c>
      <c r="E698" s="466">
        <v>4.3250173448773452</v>
      </c>
      <c r="F698" s="466">
        <v>7.2826207729468599</v>
      </c>
      <c r="G698" s="466">
        <v>0</v>
      </c>
      <c r="H698" s="466">
        <v>0.19233091787439616</v>
      </c>
      <c r="I698" s="466">
        <v>0.4432325717564819</v>
      </c>
      <c r="J698" s="466">
        <v>1.2015438552197883</v>
      </c>
      <c r="K698" s="466">
        <f t="shared" si="20"/>
        <v>13.444745462674874</v>
      </c>
      <c r="L698" s="471"/>
      <c r="M698" s="466">
        <v>4.5612818803418804</v>
      </c>
      <c r="N698" s="466">
        <v>7.2826207729468599</v>
      </c>
      <c r="O698" s="466">
        <v>0</v>
      </c>
      <c r="P698" s="466">
        <v>0.19233091787439616</v>
      </c>
      <c r="Q698" s="466">
        <v>0.46744522324858045</v>
      </c>
      <c r="R698" s="466">
        <v>1.2671810950634637</v>
      </c>
      <c r="S698" s="466">
        <f t="shared" si="21"/>
        <v>13.770859889475181</v>
      </c>
    </row>
    <row r="699" spans="2:19">
      <c r="B699" s="463">
        <v>696</v>
      </c>
      <c r="C699" s="464">
        <v>38500</v>
      </c>
      <c r="D699" s="465" t="s">
        <v>3778</v>
      </c>
      <c r="E699" s="466">
        <v>2.1625086724386726</v>
      </c>
      <c r="F699" s="466">
        <v>0.35610280797101451</v>
      </c>
      <c r="G699" s="466">
        <v>0</v>
      </c>
      <c r="H699" s="466">
        <v>4.9456521739130434E-2</v>
      </c>
      <c r="I699" s="466">
        <v>0.36679342906325801</v>
      </c>
      <c r="J699" s="466">
        <v>0.64310399434647991</v>
      </c>
      <c r="K699" s="466">
        <f t="shared" si="20"/>
        <v>3.5779654255585553</v>
      </c>
      <c r="L699" s="471"/>
      <c r="M699" s="466">
        <v>2.2806409401709402</v>
      </c>
      <c r="N699" s="466">
        <v>0.35610280797101451</v>
      </c>
      <c r="O699" s="466">
        <v>0</v>
      </c>
      <c r="P699" s="466">
        <v>4.9456521739130434E-2</v>
      </c>
      <c r="Q699" s="466">
        <v>0.38683040746560299</v>
      </c>
      <c r="R699" s="466">
        <v>0.67823510582274327</v>
      </c>
      <c r="S699" s="466">
        <f t="shared" si="21"/>
        <v>3.7512657831694312</v>
      </c>
    </row>
    <row r="700" spans="2:19">
      <c r="B700" s="463">
        <v>697</v>
      </c>
      <c r="C700" s="464">
        <v>38550</v>
      </c>
      <c r="D700" s="465" t="s">
        <v>4551</v>
      </c>
      <c r="E700" s="466">
        <v>10.343418340815564</v>
      </c>
      <c r="F700" s="466">
        <v>17.239030568025942</v>
      </c>
      <c r="G700" s="466">
        <v>17.239030568025942</v>
      </c>
      <c r="H700" s="466">
        <v>17.239030568025942</v>
      </c>
      <c r="I700" s="466">
        <v>17.239030568025942</v>
      </c>
      <c r="J700" s="466">
        <v>13.791224454420753</v>
      </c>
      <c r="K700" s="466">
        <f t="shared" si="20"/>
        <v>93.090765067340087</v>
      </c>
      <c r="L700" s="471"/>
      <c r="M700" s="466">
        <v>10.343418340815564</v>
      </c>
      <c r="N700" s="466">
        <v>17.239030568025942</v>
      </c>
      <c r="O700" s="466">
        <v>17.239030568025942</v>
      </c>
      <c r="P700" s="466">
        <v>17.239030568025942</v>
      </c>
      <c r="Q700" s="466">
        <v>17.239030568025942</v>
      </c>
      <c r="R700" s="466">
        <v>13.791224454420753</v>
      </c>
      <c r="S700" s="466">
        <f t="shared" si="21"/>
        <v>93.090765067340087</v>
      </c>
    </row>
    <row r="701" spans="2:19" ht="25.5">
      <c r="B701" s="463">
        <v>698</v>
      </c>
      <c r="C701" s="464">
        <v>38562</v>
      </c>
      <c r="D701" s="465" t="s">
        <v>4552</v>
      </c>
      <c r="E701" s="466">
        <v>6.3991892784992785</v>
      </c>
      <c r="F701" s="466">
        <v>4.1614975845410624</v>
      </c>
      <c r="G701" s="466">
        <v>0</v>
      </c>
      <c r="H701" s="466">
        <v>0.10990338164251208</v>
      </c>
      <c r="I701" s="466">
        <v>0.72525363411741717</v>
      </c>
      <c r="J701" s="466">
        <v>3.6620468966667596</v>
      </c>
      <c r="K701" s="466">
        <f t="shared" si="20"/>
        <v>15.05789077546703</v>
      </c>
      <c r="L701" s="471"/>
      <c r="M701" s="466">
        <v>6.792963504273505</v>
      </c>
      <c r="N701" s="466">
        <v>4.1614975845410624</v>
      </c>
      <c r="O701" s="466">
        <v>0</v>
      </c>
      <c r="P701" s="466">
        <v>0.10990338164251208</v>
      </c>
      <c r="Q701" s="466">
        <v>0.76988212935884948</v>
      </c>
      <c r="R701" s="466">
        <v>3.8873910174179493</v>
      </c>
      <c r="S701" s="466">
        <f t="shared" si="21"/>
        <v>15.721637617233879</v>
      </c>
    </row>
    <row r="702" spans="2:19">
      <c r="B702" s="463">
        <v>699</v>
      </c>
      <c r="C702" s="464">
        <v>38700</v>
      </c>
      <c r="D702" s="465" t="s">
        <v>1252</v>
      </c>
      <c r="E702" s="466">
        <v>10.264350259740262</v>
      </c>
      <c r="F702" s="466">
        <v>6.2422463768115941</v>
      </c>
      <c r="G702" s="466">
        <v>0</v>
      </c>
      <c r="H702" s="466">
        <v>0.16485507246376813</v>
      </c>
      <c r="I702" s="466">
        <v>1.1633125703505505</v>
      </c>
      <c r="J702" s="466">
        <v>5.873952211614788</v>
      </c>
      <c r="K702" s="466">
        <f t="shared" si="20"/>
        <v>23.708716490980965</v>
      </c>
      <c r="L702" s="471"/>
      <c r="M702" s="466">
        <v>10.894389020979022</v>
      </c>
      <c r="N702" s="466">
        <v>6.2422463768115941</v>
      </c>
      <c r="O702" s="466">
        <v>0</v>
      </c>
      <c r="P702" s="466">
        <v>0.16485507246376813</v>
      </c>
      <c r="Q702" s="466">
        <v>1.234718162736842</v>
      </c>
      <c r="R702" s="466">
        <v>6.2345028048166906</v>
      </c>
      <c r="S702" s="466">
        <f t="shared" si="21"/>
        <v>24.770711437807918</v>
      </c>
    </row>
    <row r="703" spans="2:19">
      <c r="B703" s="463">
        <v>700</v>
      </c>
      <c r="C703" s="464">
        <v>38720</v>
      </c>
      <c r="D703" s="465" t="s">
        <v>1253</v>
      </c>
      <c r="E703" s="466">
        <v>12.196930750360753</v>
      </c>
      <c r="F703" s="466">
        <v>7.2826207729468599</v>
      </c>
      <c r="G703" s="466">
        <v>0</v>
      </c>
      <c r="H703" s="466">
        <v>0.19233091787439616</v>
      </c>
      <c r="I703" s="466">
        <v>1.382342038467117</v>
      </c>
      <c r="J703" s="466">
        <v>6.9799048690888021</v>
      </c>
      <c r="K703" s="466">
        <f t="shared" si="20"/>
        <v>28.034129348737931</v>
      </c>
      <c r="L703" s="471"/>
      <c r="M703" s="466">
        <v>12.945101779331779</v>
      </c>
      <c r="N703" s="466">
        <v>7.2826207729468599</v>
      </c>
      <c r="O703" s="466">
        <v>0</v>
      </c>
      <c r="P703" s="466">
        <v>0.19233091787439616</v>
      </c>
      <c r="Q703" s="466">
        <v>1.467136179425838</v>
      </c>
      <c r="R703" s="466">
        <v>7.4080586985160615</v>
      </c>
      <c r="S703" s="466">
        <f t="shared" si="21"/>
        <v>29.295248348094937</v>
      </c>
    </row>
    <row r="704" spans="2:19">
      <c r="B704" s="463">
        <v>701</v>
      </c>
      <c r="C704" s="464">
        <v>38740</v>
      </c>
      <c r="D704" s="465" t="s">
        <v>1254</v>
      </c>
      <c r="E704" s="466">
        <v>12.196930750360753</v>
      </c>
      <c r="F704" s="466">
        <v>7.2826207729468599</v>
      </c>
      <c r="G704" s="466">
        <v>0</v>
      </c>
      <c r="H704" s="466">
        <v>0.19233091787439616</v>
      </c>
      <c r="I704" s="466">
        <v>1.382342038467117</v>
      </c>
      <c r="J704" s="466">
        <v>6.9799048690888021</v>
      </c>
      <c r="K704" s="466">
        <f t="shared" si="20"/>
        <v>28.034129348737931</v>
      </c>
      <c r="L704" s="471"/>
      <c r="M704" s="466">
        <v>12.945101779331779</v>
      </c>
      <c r="N704" s="466">
        <v>7.2826207729468599</v>
      </c>
      <c r="O704" s="466">
        <v>0</v>
      </c>
      <c r="P704" s="466">
        <v>0.19233091787439616</v>
      </c>
      <c r="Q704" s="466">
        <v>1.467136179425838</v>
      </c>
      <c r="R704" s="466">
        <v>7.4080586985160615</v>
      </c>
      <c r="S704" s="466">
        <f t="shared" si="21"/>
        <v>29.295248348094937</v>
      </c>
    </row>
    <row r="705" spans="2:19" ht="25.5">
      <c r="B705" s="463">
        <v>702</v>
      </c>
      <c r="C705" s="464">
        <v>38746</v>
      </c>
      <c r="D705" s="465" t="s">
        <v>1255</v>
      </c>
      <c r="E705" s="466">
        <v>12.196930750360753</v>
      </c>
      <c r="F705" s="466">
        <v>7.2826207729468599</v>
      </c>
      <c r="G705" s="466">
        <v>0</v>
      </c>
      <c r="H705" s="466">
        <v>0.19233091787439616</v>
      </c>
      <c r="I705" s="466">
        <v>1.382342038467117</v>
      </c>
      <c r="J705" s="466">
        <v>6.9799048690888021</v>
      </c>
      <c r="K705" s="466">
        <f t="shared" si="20"/>
        <v>28.034129348737931</v>
      </c>
      <c r="L705" s="471"/>
      <c r="M705" s="466">
        <v>12.945101779331779</v>
      </c>
      <c r="N705" s="466">
        <v>7.2826207729468599</v>
      </c>
      <c r="O705" s="466">
        <v>0</v>
      </c>
      <c r="P705" s="466">
        <v>0.19233091787439616</v>
      </c>
      <c r="Q705" s="466">
        <v>1.467136179425838</v>
      </c>
      <c r="R705" s="466">
        <v>7.4080586985160615</v>
      </c>
      <c r="S705" s="466">
        <f t="shared" si="21"/>
        <v>29.295248348094937</v>
      </c>
    </row>
    <row r="706" spans="2:19" ht="25.5">
      <c r="B706" s="463">
        <v>703</v>
      </c>
      <c r="C706" s="464">
        <v>38747</v>
      </c>
      <c r="D706" s="465" t="s">
        <v>1256</v>
      </c>
      <c r="E706" s="466">
        <v>12.196930750360753</v>
      </c>
      <c r="F706" s="466">
        <v>7.2826207729468599</v>
      </c>
      <c r="G706" s="466">
        <v>0</v>
      </c>
      <c r="H706" s="466">
        <v>0.19233091787439616</v>
      </c>
      <c r="I706" s="466">
        <v>1.382342038467117</v>
      </c>
      <c r="J706" s="466">
        <v>6.9799048690888021</v>
      </c>
      <c r="K706" s="466">
        <f t="shared" si="20"/>
        <v>28.034129348737931</v>
      </c>
      <c r="L706" s="471"/>
      <c r="M706" s="466">
        <v>12.945101779331779</v>
      </c>
      <c r="N706" s="466">
        <v>7.2826207729468599</v>
      </c>
      <c r="O706" s="466">
        <v>0</v>
      </c>
      <c r="P706" s="466">
        <v>0.19233091787439616</v>
      </c>
      <c r="Q706" s="466">
        <v>1.467136179425838</v>
      </c>
      <c r="R706" s="466">
        <v>7.4080586985160615</v>
      </c>
      <c r="S706" s="466">
        <f t="shared" si="21"/>
        <v>29.295248348094937</v>
      </c>
    </row>
    <row r="707" spans="2:19">
      <c r="B707" s="463">
        <v>704</v>
      </c>
      <c r="C707" s="464">
        <v>38760</v>
      </c>
      <c r="D707" s="465" t="s">
        <v>1257</v>
      </c>
      <c r="E707" s="466">
        <v>12.196930750360753</v>
      </c>
      <c r="F707" s="466">
        <v>7.2826207729468599</v>
      </c>
      <c r="G707" s="466">
        <v>0</v>
      </c>
      <c r="H707" s="466">
        <v>0.19233091787439616</v>
      </c>
      <c r="I707" s="466">
        <v>1.382342038467117</v>
      </c>
      <c r="J707" s="466">
        <v>6.9799048690888021</v>
      </c>
      <c r="K707" s="466">
        <f t="shared" si="20"/>
        <v>28.034129348737931</v>
      </c>
      <c r="L707" s="471"/>
      <c r="M707" s="466">
        <v>12.945101779331779</v>
      </c>
      <c r="N707" s="466">
        <v>7.2826207729468599</v>
      </c>
      <c r="O707" s="466">
        <v>0</v>
      </c>
      <c r="P707" s="466">
        <v>0.19233091787439616</v>
      </c>
      <c r="Q707" s="466">
        <v>1.467136179425838</v>
      </c>
      <c r="R707" s="466">
        <v>7.4080586985160615</v>
      </c>
      <c r="S707" s="466">
        <f t="shared" si="21"/>
        <v>29.295248348094937</v>
      </c>
    </row>
    <row r="708" spans="2:19" ht="25.5">
      <c r="B708" s="463">
        <v>705</v>
      </c>
      <c r="C708" s="464">
        <v>38770</v>
      </c>
      <c r="D708" s="465" t="s">
        <v>1258</v>
      </c>
      <c r="E708" s="466">
        <v>12.196930750360753</v>
      </c>
      <c r="F708" s="466">
        <v>7.2826207729468599</v>
      </c>
      <c r="G708" s="466">
        <v>0</v>
      </c>
      <c r="H708" s="466">
        <v>0.19233091787439616</v>
      </c>
      <c r="I708" s="466">
        <v>1.382342038467117</v>
      </c>
      <c r="J708" s="466">
        <v>6.9799048690888021</v>
      </c>
      <c r="K708" s="466">
        <f t="shared" ref="K708:K771" si="22">SUM(E708:J708)</f>
        <v>28.034129348737931</v>
      </c>
      <c r="L708" s="471"/>
      <c r="M708" s="466">
        <v>12.945101779331779</v>
      </c>
      <c r="N708" s="466">
        <v>7.2826207729468599</v>
      </c>
      <c r="O708" s="466">
        <v>0</v>
      </c>
      <c r="P708" s="466">
        <v>0.19233091787439616</v>
      </c>
      <c r="Q708" s="466">
        <v>1.467136179425838</v>
      </c>
      <c r="R708" s="466">
        <v>7.4080586985160615</v>
      </c>
      <c r="S708" s="466">
        <f t="shared" ref="S708:S771" si="23">SUM(M708:R708)</f>
        <v>29.295248348094937</v>
      </c>
    </row>
    <row r="709" spans="2:19" ht="25.5">
      <c r="B709" s="463">
        <v>706</v>
      </c>
      <c r="C709" s="464">
        <v>38780</v>
      </c>
      <c r="D709" s="465" t="s">
        <v>1259</v>
      </c>
      <c r="E709" s="466">
        <v>12.196930750360753</v>
      </c>
      <c r="F709" s="466">
        <v>7.2826207729468599</v>
      </c>
      <c r="G709" s="466">
        <v>0</v>
      </c>
      <c r="H709" s="466">
        <v>0.19233091787439616</v>
      </c>
      <c r="I709" s="466">
        <v>1.382342038467117</v>
      </c>
      <c r="J709" s="466">
        <v>6.9799048690888021</v>
      </c>
      <c r="K709" s="466">
        <f t="shared" si="22"/>
        <v>28.034129348737931</v>
      </c>
      <c r="L709" s="471"/>
      <c r="M709" s="466">
        <v>12.945101779331779</v>
      </c>
      <c r="N709" s="466">
        <v>7.2826207729468599</v>
      </c>
      <c r="O709" s="466">
        <v>0</v>
      </c>
      <c r="P709" s="466">
        <v>0.19233091787439616</v>
      </c>
      <c r="Q709" s="466">
        <v>1.467136179425838</v>
      </c>
      <c r="R709" s="466">
        <v>7.4080586985160615</v>
      </c>
      <c r="S709" s="466">
        <f t="shared" si="23"/>
        <v>29.295248348094937</v>
      </c>
    </row>
    <row r="710" spans="2:19">
      <c r="B710" s="463">
        <v>707</v>
      </c>
      <c r="C710" s="464">
        <v>39200</v>
      </c>
      <c r="D710" s="465" t="s">
        <v>1260</v>
      </c>
      <c r="E710" s="466">
        <v>15.095801486291487</v>
      </c>
      <c r="F710" s="466">
        <v>8.8431823671497582</v>
      </c>
      <c r="G710" s="466">
        <v>0</v>
      </c>
      <c r="H710" s="466">
        <v>0.23354468599033817</v>
      </c>
      <c r="I710" s="466">
        <v>1.7108862406419665</v>
      </c>
      <c r="J710" s="466">
        <v>8.6388338552998203</v>
      </c>
      <c r="K710" s="466">
        <f t="shared" si="22"/>
        <v>34.522248635373366</v>
      </c>
      <c r="L710" s="471"/>
      <c r="M710" s="466">
        <v>16.021170916860914</v>
      </c>
      <c r="N710" s="466">
        <v>8.8431823671497582</v>
      </c>
      <c r="O710" s="466">
        <v>0</v>
      </c>
      <c r="P710" s="466">
        <v>0.23354468599033817</v>
      </c>
      <c r="Q710" s="466">
        <v>1.8157632044593321</v>
      </c>
      <c r="R710" s="466">
        <v>9.1683925390651151</v>
      </c>
      <c r="S710" s="466">
        <f t="shared" si="23"/>
        <v>36.082053713525461</v>
      </c>
    </row>
    <row r="711" spans="2:19">
      <c r="B711" s="463">
        <v>708</v>
      </c>
      <c r="C711" s="464">
        <v>39400</v>
      </c>
      <c r="D711" s="465" t="s">
        <v>1261</v>
      </c>
      <c r="E711" s="466">
        <v>4.4666087878787888</v>
      </c>
      <c r="F711" s="466">
        <v>3.1211231884057971</v>
      </c>
      <c r="G711" s="466">
        <v>0</v>
      </c>
      <c r="H711" s="466">
        <v>8.2427536231884063E-2</v>
      </c>
      <c r="I711" s="466">
        <v>0.50622416600085074</v>
      </c>
      <c r="J711" s="466">
        <v>2.5560942391927468</v>
      </c>
      <c r="K711" s="466">
        <f t="shared" si="22"/>
        <v>10.732477917710067</v>
      </c>
      <c r="L711" s="471"/>
      <c r="M711" s="466">
        <v>4.742250745920745</v>
      </c>
      <c r="N711" s="466">
        <v>3.1211231884057971</v>
      </c>
      <c r="O711" s="466">
        <v>0</v>
      </c>
      <c r="P711" s="466">
        <v>8.2427536231884063E-2</v>
      </c>
      <c r="Q711" s="466">
        <v>0.53746411266985328</v>
      </c>
      <c r="R711" s="466">
        <v>2.7138351237185789</v>
      </c>
      <c r="S711" s="466">
        <f t="shared" si="23"/>
        <v>11.197100706946859</v>
      </c>
    </row>
    <row r="712" spans="2:19">
      <c r="B712" s="463">
        <v>709</v>
      </c>
      <c r="C712" s="464">
        <v>39501</v>
      </c>
      <c r="D712" s="465" t="s">
        <v>1262</v>
      </c>
      <c r="E712" s="466">
        <v>6.3991892784992785</v>
      </c>
      <c r="F712" s="466">
        <v>4.1614975845410624</v>
      </c>
      <c r="G712" s="466">
        <v>0</v>
      </c>
      <c r="H712" s="466">
        <v>0.10990338164251208</v>
      </c>
      <c r="I712" s="466">
        <v>0.65579601072008598</v>
      </c>
      <c r="J712" s="466">
        <v>1.7777747331062348</v>
      </c>
      <c r="K712" s="466">
        <f t="shared" si="22"/>
        <v>13.104160988509175</v>
      </c>
      <c r="L712" s="471"/>
      <c r="M712" s="466">
        <v>6.792963504273505</v>
      </c>
      <c r="N712" s="466">
        <v>4.1614975845410624</v>
      </c>
      <c r="O712" s="466">
        <v>0</v>
      </c>
      <c r="P712" s="466">
        <v>0.10990338164251208</v>
      </c>
      <c r="Q712" s="466">
        <v>0.69615042987358355</v>
      </c>
      <c r="R712" s="466">
        <v>1.8871701328456938</v>
      </c>
      <c r="S712" s="466">
        <f t="shared" si="23"/>
        <v>13.647685033176359</v>
      </c>
    </row>
    <row r="713" spans="2:19">
      <c r="B713" s="463">
        <v>710</v>
      </c>
      <c r="C713" s="464">
        <v>39502</v>
      </c>
      <c r="D713" s="465" t="s">
        <v>1263</v>
      </c>
      <c r="E713" s="466">
        <v>12.196930750360753</v>
      </c>
      <c r="F713" s="466">
        <v>7.2826207729468599</v>
      </c>
      <c r="G713" s="466">
        <v>0</v>
      </c>
      <c r="H713" s="466">
        <v>0.19233091787439616</v>
      </c>
      <c r="I713" s="466">
        <v>1.2499549835149679</v>
      </c>
      <c r="J713" s="466">
        <v>3.3884597510331731</v>
      </c>
      <c r="K713" s="466">
        <f t="shared" si="22"/>
        <v>24.310297175730152</v>
      </c>
      <c r="L713" s="471"/>
      <c r="M713" s="466">
        <v>12.945101779331779</v>
      </c>
      <c r="N713" s="466">
        <v>7.2826207729468599</v>
      </c>
      <c r="O713" s="466">
        <v>0</v>
      </c>
      <c r="P713" s="466">
        <v>0.19233091787439616</v>
      </c>
      <c r="Q713" s="466">
        <v>1.3266283799066132</v>
      </c>
      <c r="R713" s="466">
        <v>3.5963110105381442</v>
      </c>
      <c r="S713" s="466">
        <f t="shared" si="23"/>
        <v>25.342992860597793</v>
      </c>
    </row>
    <row r="714" spans="2:19" ht="25.5">
      <c r="B714" s="463">
        <v>711</v>
      </c>
      <c r="C714" s="464">
        <v>39503</v>
      </c>
      <c r="D714" s="465" t="s">
        <v>1264</v>
      </c>
      <c r="E714" s="466">
        <v>15.095801486291487</v>
      </c>
      <c r="F714" s="466">
        <v>8.8431823671497582</v>
      </c>
      <c r="G714" s="466">
        <v>0</v>
      </c>
      <c r="H714" s="466">
        <v>0.23354468599033817</v>
      </c>
      <c r="I714" s="466">
        <v>1.7108862406419665</v>
      </c>
      <c r="J714" s="466">
        <v>8.6388338552998203</v>
      </c>
      <c r="K714" s="466">
        <f t="shared" si="22"/>
        <v>34.522248635373366</v>
      </c>
      <c r="L714" s="471"/>
      <c r="M714" s="466">
        <v>16.021170916860914</v>
      </c>
      <c r="N714" s="466">
        <v>8.8431823671497582</v>
      </c>
      <c r="O714" s="466">
        <v>0</v>
      </c>
      <c r="P714" s="466">
        <v>0.23354468599033817</v>
      </c>
      <c r="Q714" s="466">
        <v>1.8157632044593321</v>
      </c>
      <c r="R714" s="466">
        <v>9.1683925390651151</v>
      </c>
      <c r="S714" s="466">
        <f t="shared" si="23"/>
        <v>36.082053713525461</v>
      </c>
    </row>
    <row r="715" spans="2:19">
      <c r="B715" s="463">
        <v>712</v>
      </c>
      <c r="C715" s="464">
        <v>39520</v>
      </c>
      <c r="D715" s="465" t="s">
        <v>1265</v>
      </c>
      <c r="E715" s="466">
        <v>12.196930750360753</v>
      </c>
      <c r="F715" s="466">
        <v>7.2826207729468599</v>
      </c>
      <c r="G715" s="466">
        <v>0</v>
      </c>
      <c r="H715" s="466">
        <v>0.19233091787439616</v>
      </c>
      <c r="I715" s="466">
        <v>1.382342038467117</v>
      </c>
      <c r="J715" s="466">
        <v>6.9799048690888021</v>
      </c>
      <c r="K715" s="466">
        <f t="shared" si="22"/>
        <v>28.034129348737931</v>
      </c>
      <c r="L715" s="471"/>
      <c r="M715" s="466">
        <v>12.945101779331779</v>
      </c>
      <c r="N715" s="466">
        <v>7.2826207729468599</v>
      </c>
      <c r="O715" s="466">
        <v>0</v>
      </c>
      <c r="P715" s="466">
        <v>0.19233091787439616</v>
      </c>
      <c r="Q715" s="466">
        <v>1.467136179425838</v>
      </c>
      <c r="R715" s="466">
        <v>7.4080586985160615</v>
      </c>
      <c r="S715" s="466">
        <f t="shared" si="23"/>
        <v>29.295248348094937</v>
      </c>
    </row>
    <row r="716" spans="2:19">
      <c r="B716" s="463">
        <v>713</v>
      </c>
      <c r="C716" s="464">
        <v>39545</v>
      </c>
      <c r="D716" s="465" t="s">
        <v>1266</v>
      </c>
      <c r="E716" s="466">
        <v>6.3991892784992785</v>
      </c>
      <c r="F716" s="466">
        <v>4.1614975845410624</v>
      </c>
      <c r="G716" s="466">
        <v>0</v>
      </c>
      <c r="H716" s="466">
        <v>0.10990338164251208</v>
      </c>
      <c r="I716" s="466">
        <v>0.65579601072008598</v>
      </c>
      <c r="J716" s="466">
        <v>1.7777747331062348</v>
      </c>
      <c r="K716" s="466">
        <f t="shared" si="22"/>
        <v>13.104160988509175</v>
      </c>
      <c r="L716" s="471"/>
      <c r="M716" s="466">
        <v>6.792963504273505</v>
      </c>
      <c r="N716" s="466">
        <v>4.1614975845410624</v>
      </c>
      <c r="O716" s="466">
        <v>0</v>
      </c>
      <c r="P716" s="466">
        <v>0.10990338164251208</v>
      </c>
      <c r="Q716" s="466">
        <v>0.69615042987358355</v>
      </c>
      <c r="R716" s="466">
        <v>1.8871701328456938</v>
      </c>
      <c r="S716" s="466">
        <f t="shared" si="23"/>
        <v>13.647685033176359</v>
      </c>
    </row>
    <row r="717" spans="2:19">
      <c r="B717" s="463">
        <v>714</v>
      </c>
      <c r="C717" s="464">
        <v>40490</v>
      </c>
      <c r="D717" s="465" t="s">
        <v>1267</v>
      </c>
      <c r="E717" s="466">
        <v>1.0812543362193363</v>
      </c>
      <c r="F717" s="466">
        <v>0.17805140398550726</v>
      </c>
      <c r="G717" s="466">
        <v>0</v>
      </c>
      <c r="H717" s="466">
        <v>2.4728260869565217E-2</v>
      </c>
      <c r="I717" s="466">
        <v>0.18339671453162901</v>
      </c>
      <c r="J717" s="466">
        <v>0.32155199717323996</v>
      </c>
      <c r="K717" s="466">
        <f t="shared" si="22"/>
        <v>1.7889827127792777</v>
      </c>
      <c r="L717" s="471"/>
      <c r="M717" s="466">
        <v>1.1403204700854701</v>
      </c>
      <c r="N717" s="466">
        <v>0.17805140398550726</v>
      </c>
      <c r="O717" s="466">
        <v>0</v>
      </c>
      <c r="P717" s="466">
        <v>2.4728260869565217E-2</v>
      </c>
      <c r="Q717" s="466">
        <v>0.19341520373280149</v>
      </c>
      <c r="R717" s="466">
        <v>0.33911755291137163</v>
      </c>
      <c r="S717" s="466">
        <f t="shared" si="23"/>
        <v>1.8756328915847156</v>
      </c>
    </row>
    <row r="718" spans="2:19" ht="25.5">
      <c r="B718" s="463">
        <v>715</v>
      </c>
      <c r="C718" s="464">
        <v>40500</v>
      </c>
      <c r="D718" s="465" t="s">
        <v>1268</v>
      </c>
      <c r="E718" s="466">
        <v>47.091747878787878</v>
      </c>
      <c r="F718" s="466">
        <v>4.8328238224637685</v>
      </c>
      <c r="G718" s="466">
        <v>0</v>
      </c>
      <c r="H718" s="466">
        <v>0.67119565217391308</v>
      </c>
      <c r="I718" s="466">
        <v>13.312427294271629</v>
      </c>
      <c r="J718" s="466">
        <v>18.672690378903578</v>
      </c>
      <c r="K718" s="466">
        <f t="shared" si="22"/>
        <v>84.580885026600768</v>
      </c>
      <c r="L718" s="471"/>
      <c r="M718" s="466">
        <v>49.985988438228439</v>
      </c>
      <c r="N718" s="466">
        <v>4.8328238224637685</v>
      </c>
      <c r="O718" s="466">
        <v>0</v>
      </c>
      <c r="P718" s="466">
        <v>0.67119565217391308</v>
      </c>
      <c r="Q718" s="466">
        <v>14.130603912367379</v>
      </c>
      <c r="R718" s="466">
        <v>19.820306687128177</v>
      </c>
      <c r="S718" s="466">
        <f t="shared" si="23"/>
        <v>89.440918512361677</v>
      </c>
    </row>
    <row r="719" spans="2:19">
      <c r="B719" s="463">
        <v>716</v>
      </c>
      <c r="C719" s="464">
        <v>40530</v>
      </c>
      <c r="D719" s="465" t="s">
        <v>1269</v>
      </c>
      <c r="E719" s="466">
        <v>6.3991892784992785</v>
      </c>
      <c r="F719" s="466">
        <v>4.1614975845410624</v>
      </c>
      <c r="G719" s="466">
        <v>0</v>
      </c>
      <c r="H719" s="466">
        <v>0.10990338164251208</v>
      </c>
      <c r="I719" s="466">
        <v>0.65579601072008598</v>
      </c>
      <c r="J719" s="466">
        <v>1.7777747331062348</v>
      </c>
      <c r="K719" s="466">
        <f t="shared" si="22"/>
        <v>13.104160988509175</v>
      </c>
      <c r="L719" s="471"/>
      <c r="M719" s="466">
        <v>6.792963504273505</v>
      </c>
      <c r="N719" s="466">
        <v>4.1614975845410624</v>
      </c>
      <c r="O719" s="466">
        <v>0</v>
      </c>
      <c r="P719" s="466">
        <v>0.10990338164251208</v>
      </c>
      <c r="Q719" s="466">
        <v>0.69615042987358355</v>
      </c>
      <c r="R719" s="466">
        <v>1.8871701328456938</v>
      </c>
      <c r="S719" s="466">
        <f t="shared" si="23"/>
        <v>13.647685033176359</v>
      </c>
    </row>
    <row r="720" spans="2:19">
      <c r="B720" s="463">
        <v>717</v>
      </c>
      <c r="C720" s="464">
        <v>40700</v>
      </c>
      <c r="D720" s="465" t="s">
        <v>3780</v>
      </c>
      <c r="E720" s="466">
        <v>1.1260249927849928</v>
      </c>
      <c r="F720" s="466">
        <v>2.0807487922705312</v>
      </c>
      <c r="G720" s="466">
        <v>0</v>
      </c>
      <c r="H720" s="466">
        <v>5.495169082125604E-2</v>
      </c>
      <c r="I720" s="466">
        <v>0.12761830953621583</v>
      </c>
      <c r="J720" s="466">
        <v>0.6443873045375117</v>
      </c>
      <c r="K720" s="466">
        <f t="shared" si="22"/>
        <v>4.033731089950507</v>
      </c>
      <c r="L720" s="471"/>
      <c r="M720" s="466">
        <v>1.1850911266511266</v>
      </c>
      <c r="N720" s="466">
        <v>2.0807487922705312</v>
      </c>
      <c r="O720" s="466">
        <v>0</v>
      </c>
      <c r="P720" s="466">
        <v>5.495169082125604E-2</v>
      </c>
      <c r="Q720" s="466">
        <v>0.13431258382243066</v>
      </c>
      <c r="R720" s="466">
        <v>0.67818892265019004</v>
      </c>
      <c r="S720" s="466">
        <f t="shared" si="23"/>
        <v>4.1332931162155351</v>
      </c>
    </row>
    <row r="721" spans="2:19" ht="25.5">
      <c r="B721" s="463">
        <v>718</v>
      </c>
      <c r="C721" s="464">
        <v>40702</v>
      </c>
      <c r="D721" s="465" t="s">
        <v>1270</v>
      </c>
      <c r="E721" s="466">
        <v>15.095801486291487</v>
      </c>
      <c r="F721" s="466">
        <v>8.8431823671497582</v>
      </c>
      <c r="G721" s="466">
        <v>0</v>
      </c>
      <c r="H721" s="466">
        <v>0.23354468599033817</v>
      </c>
      <c r="I721" s="466">
        <v>1.7108862406419665</v>
      </c>
      <c r="J721" s="466">
        <v>8.6388338552998203</v>
      </c>
      <c r="K721" s="466">
        <f t="shared" si="22"/>
        <v>34.522248635373366</v>
      </c>
      <c r="L721" s="471"/>
      <c r="M721" s="466">
        <v>16.021170916860914</v>
      </c>
      <c r="N721" s="466">
        <v>8.8431823671497582</v>
      </c>
      <c r="O721" s="466">
        <v>0</v>
      </c>
      <c r="P721" s="466">
        <v>0.23354468599033817</v>
      </c>
      <c r="Q721" s="466">
        <v>1.8157632044593321</v>
      </c>
      <c r="R721" s="466">
        <v>9.1683925390651151</v>
      </c>
      <c r="S721" s="466">
        <f t="shared" si="23"/>
        <v>36.082053713525461</v>
      </c>
    </row>
    <row r="722" spans="2:19" ht="25.5">
      <c r="B722" s="463">
        <v>719</v>
      </c>
      <c r="C722" s="464">
        <v>40800</v>
      </c>
      <c r="D722" s="465" t="s">
        <v>1271</v>
      </c>
      <c r="E722" s="466">
        <v>1.4715195526695528</v>
      </c>
      <c r="F722" s="466">
        <v>0.25435914855072467</v>
      </c>
      <c r="G722" s="466">
        <v>0</v>
      </c>
      <c r="H722" s="466">
        <v>3.5326086956521743E-2</v>
      </c>
      <c r="I722" s="466">
        <v>0.24959146270087551</v>
      </c>
      <c r="J722" s="466">
        <v>0.43761216504789407</v>
      </c>
      <c r="K722" s="466">
        <f t="shared" si="22"/>
        <v>2.4484084159255688</v>
      </c>
      <c r="L722" s="471"/>
      <c r="M722" s="466">
        <v>1.5502743978243978</v>
      </c>
      <c r="N722" s="466">
        <v>0.25435914855072467</v>
      </c>
      <c r="O722" s="466">
        <v>0</v>
      </c>
      <c r="P722" s="466">
        <v>3.5326086956521743E-2</v>
      </c>
      <c r="Q722" s="466">
        <v>0.26294944830243877</v>
      </c>
      <c r="R722" s="466">
        <v>0.46103290603206953</v>
      </c>
      <c r="S722" s="466">
        <f t="shared" si="23"/>
        <v>2.5639419876661527</v>
      </c>
    </row>
    <row r="723" spans="2:19">
      <c r="B723" s="463">
        <v>720</v>
      </c>
      <c r="C723" s="464">
        <v>40806</v>
      </c>
      <c r="D723" s="465" t="s">
        <v>1272</v>
      </c>
      <c r="E723" s="466">
        <v>10.264350259740262</v>
      </c>
      <c r="F723" s="466">
        <v>6.2422463768115941</v>
      </c>
      <c r="G723" s="466">
        <v>0</v>
      </c>
      <c r="H723" s="466">
        <v>0.16485507246376813</v>
      </c>
      <c r="I723" s="466">
        <v>1.0519019925833406</v>
      </c>
      <c r="J723" s="466">
        <v>2.851564745057527</v>
      </c>
      <c r="K723" s="466">
        <f t="shared" si="22"/>
        <v>20.57491844665649</v>
      </c>
      <c r="L723" s="471"/>
      <c r="M723" s="466">
        <v>10.894389020979022</v>
      </c>
      <c r="N723" s="466">
        <v>6.2422463768115941</v>
      </c>
      <c r="O723" s="466">
        <v>0</v>
      </c>
      <c r="P723" s="466">
        <v>0.16485507246376813</v>
      </c>
      <c r="Q723" s="466">
        <v>1.1164690632289367</v>
      </c>
      <c r="R723" s="466">
        <v>3.0265973846406609</v>
      </c>
      <c r="S723" s="466">
        <f t="shared" si="23"/>
        <v>21.444556918123983</v>
      </c>
    </row>
    <row r="724" spans="2:19">
      <c r="B724" s="463">
        <v>721</v>
      </c>
      <c r="C724" s="464">
        <v>40810</v>
      </c>
      <c r="D724" s="465" t="s">
        <v>1273</v>
      </c>
      <c r="E724" s="466">
        <v>6.3991892784992785</v>
      </c>
      <c r="F724" s="466">
        <v>4.1614975845410624</v>
      </c>
      <c r="G724" s="466">
        <v>0</v>
      </c>
      <c r="H724" s="466">
        <v>0.10990338164251208</v>
      </c>
      <c r="I724" s="466">
        <v>0.65579601072008598</v>
      </c>
      <c r="J724" s="466">
        <v>1.7777747331062348</v>
      </c>
      <c r="K724" s="466">
        <f t="shared" si="22"/>
        <v>13.104160988509175</v>
      </c>
      <c r="L724" s="471"/>
      <c r="M724" s="466">
        <v>6.792963504273505</v>
      </c>
      <c r="N724" s="466">
        <v>4.1614975845410624</v>
      </c>
      <c r="O724" s="466">
        <v>0</v>
      </c>
      <c r="P724" s="466">
        <v>0.10990338164251208</v>
      </c>
      <c r="Q724" s="466">
        <v>0.69615042987358355</v>
      </c>
      <c r="R724" s="466">
        <v>1.8871701328456938</v>
      </c>
      <c r="S724" s="466">
        <f t="shared" si="23"/>
        <v>13.647685033176359</v>
      </c>
    </row>
    <row r="725" spans="2:19" ht="25.5">
      <c r="B725" s="463">
        <v>722</v>
      </c>
      <c r="C725" s="464">
        <v>40820</v>
      </c>
      <c r="D725" s="465" t="s">
        <v>1274</v>
      </c>
      <c r="E725" s="466">
        <v>6.3991892784992785</v>
      </c>
      <c r="F725" s="466">
        <v>4.1614975845410624</v>
      </c>
      <c r="G725" s="466">
        <v>0</v>
      </c>
      <c r="H725" s="466">
        <v>0.10990338164251208</v>
      </c>
      <c r="I725" s="466">
        <v>0.65579601072008598</v>
      </c>
      <c r="J725" s="466">
        <v>1.7777747331062348</v>
      </c>
      <c r="K725" s="466">
        <f t="shared" si="22"/>
        <v>13.104160988509175</v>
      </c>
      <c r="L725" s="471"/>
      <c r="M725" s="466">
        <v>6.792963504273505</v>
      </c>
      <c r="N725" s="466">
        <v>4.1614975845410624</v>
      </c>
      <c r="O725" s="466">
        <v>0</v>
      </c>
      <c r="P725" s="466">
        <v>0.10990338164251208</v>
      </c>
      <c r="Q725" s="466">
        <v>0.69615042987358355</v>
      </c>
      <c r="R725" s="466">
        <v>1.8871701328456938</v>
      </c>
      <c r="S725" s="466">
        <f t="shared" si="23"/>
        <v>13.647685033176359</v>
      </c>
    </row>
    <row r="726" spans="2:19">
      <c r="B726" s="463">
        <v>723</v>
      </c>
      <c r="C726" s="464">
        <v>40830</v>
      </c>
      <c r="D726" s="465" t="s">
        <v>1275</v>
      </c>
      <c r="E726" s="466">
        <v>9.2980600144300158</v>
      </c>
      <c r="F726" s="466">
        <v>5.7220591787439616</v>
      </c>
      <c r="G726" s="466">
        <v>0</v>
      </c>
      <c r="H726" s="466">
        <v>0.15111714975845414</v>
      </c>
      <c r="I726" s="466">
        <v>0.90075560069122318</v>
      </c>
      <c r="J726" s="466">
        <v>3.7195010679739848</v>
      </c>
      <c r="K726" s="466">
        <f t="shared" si="22"/>
        <v>19.791493011597638</v>
      </c>
      <c r="L726" s="471"/>
      <c r="M726" s="466">
        <v>9.8690326418026419</v>
      </c>
      <c r="N726" s="466">
        <v>5.7220591787439616</v>
      </c>
      <c r="O726" s="466">
        <v>0</v>
      </c>
      <c r="P726" s="466">
        <v>0.15111714975845414</v>
      </c>
      <c r="Q726" s="466">
        <v>0.95606894467363501</v>
      </c>
      <c r="R726" s="466">
        <v>3.9479071326800081</v>
      </c>
      <c r="S726" s="466">
        <f t="shared" si="23"/>
        <v>20.646185047658701</v>
      </c>
    </row>
    <row r="727" spans="2:19">
      <c r="B727" s="463">
        <v>724</v>
      </c>
      <c r="C727" s="464">
        <v>40840</v>
      </c>
      <c r="D727" s="465" t="s">
        <v>1276</v>
      </c>
      <c r="E727" s="466">
        <v>10.264350259740262</v>
      </c>
      <c r="F727" s="466">
        <v>6.2422463768115941</v>
      </c>
      <c r="G727" s="466">
        <v>0</v>
      </c>
      <c r="H727" s="466">
        <v>0.16485507246376813</v>
      </c>
      <c r="I727" s="466">
        <v>1.0519019925833406</v>
      </c>
      <c r="J727" s="466">
        <v>2.851564745057527</v>
      </c>
      <c r="K727" s="466">
        <f t="shared" si="22"/>
        <v>20.57491844665649</v>
      </c>
      <c r="L727" s="471"/>
      <c r="M727" s="466">
        <v>10.894389020979022</v>
      </c>
      <c r="N727" s="466">
        <v>6.2422463768115941</v>
      </c>
      <c r="O727" s="466">
        <v>0</v>
      </c>
      <c r="P727" s="466">
        <v>0.16485507246376813</v>
      </c>
      <c r="Q727" s="466">
        <v>1.1164690632289367</v>
      </c>
      <c r="R727" s="466">
        <v>3.0265973846406609</v>
      </c>
      <c r="S727" s="466">
        <f t="shared" si="23"/>
        <v>21.444556918123983</v>
      </c>
    </row>
    <row r="728" spans="2:19" ht="25.5">
      <c r="B728" s="463">
        <v>725</v>
      </c>
      <c r="C728" s="464">
        <v>41015</v>
      </c>
      <c r="D728" s="465" t="s">
        <v>1277</v>
      </c>
      <c r="E728" s="466">
        <v>2.1625086724386726</v>
      </c>
      <c r="F728" s="466">
        <v>3.64131038647343</v>
      </c>
      <c r="G728" s="466">
        <v>0</v>
      </c>
      <c r="H728" s="466">
        <v>9.6165458937198078E-2</v>
      </c>
      <c r="I728" s="466">
        <v>0.20949443165772952</v>
      </c>
      <c r="J728" s="466">
        <v>0.86506790708553227</v>
      </c>
      <c r="K728" s="466">
        <f t="shared" si="22"/>
        <v>6.9745468565925623</v>
      </c>
      <c r="L728" s="471"/>
      <c r="M728" s="466">
        <v>2.2806409401709402</v>
      </c>
      <c r="N728" s="466">
        <v>3.64131038647343</v>
      </c>
      <c r="O728" s="466">
        <v>0</v>
      </c>
      <c r="P728" s="466">
        <v>9.6165458937198078E-2</v>
      </c>
      <c r="Q728" s="466">
        <v>0.22093857179202159</v>
      </c>
      <c r="R728" s="466">
        <v>0.91232433426608894</v>
      </c>
      <c r="S728" s="466">
        <f t="shared" si="23"/>
        <v>7.1513796916396792</v>
      </c>
    </row>
    <row r="729" spans="2:19">
      <c r="B729" s="463">
        <v>726</v>
      </c>
      <c r="C729" s="464">
        <v>41100</v>
      </c>
      <c r="D729" s="465" t="s">
        <v>1278</v>
      </c>
      <c r="E729" s="466">
        <v>1.1260249927849928</v>
      </c>
      <c r="F729" s="466">
        <v>0.20348731884057975</v>
      </c>
      <c r="G729" s="466">
        <v>0</v>
      </c>
      <c r="H729" s="466">
        <v>2.8260869565217391E-2</v>
      </c>
      <c r="I729" s="466">
        <v>0.19099047951968426</v>
      </c>
      <c r="J729" s="466">
        <v>0.33486625039860118</v>
      </c>
      <c r="K729" s="466">
        <f t="shared" si="22"/>
        <v>1.8836299111090753</v>
      </c>
      <c r="L729" s="471"/>
      <c r="M729" s="466">
        <v>1.1850911266511266</v>
      </c>
      <c r="N729" s="466">
        <v>0.20348731884057975</v>
      </c>
      <c r="O729" s="466">
        <v>0</v>
      </c>
      <c r="P729" s="466">
        <v>2.8260869565217391E-2</v>
      </c>
      <c r="Q729" s="466">
        <v>0.20100896872085672</v>
      </c>
      <c r="R729" s="466">
        <v>0.35243180613673281</v>
      </c>
      <c r="S729" s="466">
        <f t="shared" si="23"/>
        <v>1.9702800899145132</v>
      </c>
    </row>
    <row r="730" spans="2:19">
      <c r="B730" s="463">
        <v>727</v>
      </c>
      <c r="C730" s="464">
        <v>41120</v>
      </c>
      <c r="D730" s="465" t="s">
        <v>1279</v>
      </c>
      <c r="E730" s="466">
        <v>12.196930750360753</v>
      </c>
      <c r="F730" s="466">
        <v>7.2826207729468599</v>
      </c>
      <c r="G730" s="466">
        <v>0</v>
      </c>
      <c r="H730" s="466">
        <v>0.19233091787439616</v>
      </c>
      <c r="I730" s="466">
        <v>1.2499549835149679</v>
      </c>
      <c r="J730" s="466">
        <v>3.3884597510331731</v>
      </c>
      <c r="K730" s="466">
        <f t="shared" si="22"/>
        <v>24.310297175730152</v>
      </c>
      <c r="L730" s="471"/>
      <c r="M730" s="466">
        <v>12.945101779331779</v>
      </c>
      <c r="N730" s="466">
        <v>7.2826207729468599</v>
      </c>
      <c r="O730" s="466">
        <v>0</v>
      </c>
      <c r="P730" s="466">
        <v>0.19233091787439616</v>
      </c>
      <c r="Q730" s="466">
        <v>1.3266283799066132</v>
      </c>
      <c r="R730" s="466">
        <v>3.5963110105381442</v>
      </c>
      <c r="S730" s="466">
        <f t="shared" si="23"/>
        <v>25.342992860597793</v>
      </c>
    </row>
    <row r="731" spans="2:19">
      <c r="B731" s="463">
        <v>728</v>
      </c>
      <c r="C731" s="464">
        <v>41135</v>
      </c>
      <c r="D731" s="465" t="s">
        <v>1280</v>
      </c>
      <c r="E731" s="466">
        <v>23.792413694083695</v>
      </c>
      <c r="F731" s="466">
        <v>13.524867149758453</v>
      </c>
      <c r="G731" s="466">
        <v>0</v>
      </c>
      <c r="H731" s="466">
        <v>0.35718599033816428</v>
      </c>
      <c r="I731" s="466">
        <v>2.6965188471665158</v>
      </c>
      <c r="J731" s="466">
        <v>13.615620813932882</v>
      </c>
      <c r="K731" s="466">
        <f t="shared" si="22"/>
        <v>53.986606495279716</v>
      </c>
      <c r="L731" s="471"/>
      <c r="M731" s="466">
        <v>25.24937832944833</v>
      </c>
      <c r="N731" s="466">
        <v>13.524867149758453</v>
      </c>
      <c r="O731" s="466">
        <v>0</v>
      </c>
      <c r="P731" s="466">
        <v>0.35718599033816428</v>
      </c>
      <c r="Q731" s="466">
        <v>2.8616442795598154</v>
      </c>
      <c r="R731" s="466">
        <v>14.449394060712283</v>
      </c>
      <c r="S731" s="466">
        <f t="shared" si="23"/>
        <v>56.442469809817041</v>
      </c>
    </row>
    <row r="732" spans="2:19" ht="25.5">
      <c r="B732" s="463">
        <v>729</v>
      </c>
      <c r="C732" s="464">
        <v>41150</v>
      </c>
      <c r="D732" s="465" t="s">
        <v>1281</v>
      </c>
      <c r="E732" s="466">
        <v>23.792413694083695</v>
      </c>
      <c r="F732" s="466">
        <v>13.524867149758453</v>
      </c>
      <c r="G732" s="466">
        <v>0</v>
      </c>
      <c r="H732" s="466">
        <v>0.35718599033816428</v>
      </c>
      <c r="I732" s="466">
        <v>2.6965188471665158</v>
      </c>
      <c r="J732" s="466">
        <v>13.615620813932882</v>
      </c>
      <c r="K732" s="466">
        <f t="shared" si="22"/>
        <v>53.986606495279716</v>
      </c>
      <c r="L732" s="471"/>
      <c r="M732" s="466">
        <v>25.24937832944833</v>
      </c>
      <c r="N732" s="466">
        <v>13.524867149758453</v>
      </c>
      <c r="O732" s="466">
        <v>0</v>
      </c>
      <c r="P732" s="466">
        <v>0.35718599033816428</v>
      </c>
      <c r="Q732" s="466">
        <v>2.8616442795598154</v>
      </c>
      <c r="R732" s="466">
        <v>14.449394060712283</v>
      </c>
      <c r="S732" s="466">
        <f t="shared" si="23"/>
        <v>56.442469809817041</v>
      </c>
    </row>
    <row r="733" spans="2:19" ht="25.5">
      <c r="B733" s="463">
        <v>730</v>
      </c>
      <c r="C733" s="464">
        <v>41153</v>
      </c>
      <c r="D733" s="465" t="s">
        <v>1282</v>
      </c>
      <c r="E733" s="466">
        <v>23.792413694083695</v>
      </c>
      <c r="F733" s="466">
        <v>13.524867149758453</v>
      </c>
      <c r="G733" s="466">
        <v>0</v>
      </c>
      <c r="H733" s="466">
        <v>0.35718599033816428</v>
      </c>
      <c r="I733" s="466">
        <v>2.6965188471665158</v>
      </c>
      <c r="J733" s="466">
        <v>13.615620813932882</v>
      </c>
      <c r="K733" s="466">
        <f t="shared" si="22"/>
        <v>53.986606495279716</v>
      </c>
      <c r="L733" s="471"/>
      <c r="M733" s="466">
        <v>25.24937832944833</v>
      </c>
      <c r="N733" s="466">
        <v>13.524867149758453</v>
      </c>
      <c r="O733" s="466">
        <v>0</v>
      </c>
      <c r="P733" s="466">
        <v>0.35718599033816428</v>
      </c>
      <c r="Q733" s="466">
        <v>2.8616442795598154</v>
      </c>
      <c r="R733" s="466">
        <v>14.449394060712283</v>
      </c>
      <c r="S733" s="466">
        <f t="shared" si="23"/>
        <v>56.442469809817041</v>
      </c>
    </row>
    <row r="734" spans="2:19" ht="25.5">
      <c r="B734" s="463">
        <v>731</v>
      </c>
      <c r="C734" s="464">
        <v>41155</v>
      </c>
      <c r="D734" s="465" t="s">
        <v>1283</v>
      </c>
      <c r="E734" s="466">
        <v>23.792413694083695</v>
      </c>
      <c r="F734" s="466">
        <v>13.524867149758453</v>
      </c>
      <c r="G734" s="466">
        <v>0</v>
      </c>
      <c r="H734" s="466">
        <v>0.35718599033816428</v>
      </c>
      <c r="I734" s="466">
        <v>2.6965188471665158</v>
      </c>
      <c r="J734" s="466">
        <v>13.615620813932882</v>
      </c>
      <c r="K734" s="466">
        <f t="shared" si="22"/>
        <v>53.986606495279716</v>
      </c>
      <c r="L734" s="471"/>
      <c r="M734" s="466">
        <v>25.24937832944833</v>
      </c>
      <c r="N734" s="466">
        <v>13.524867149758453</v>
      </c>
      <c r="O734" s="466">
        <v>0</v>
      </c>
      <c r="P734" s="466">
        <v>0.35718599033816428</v>
      </c>
      <c r="Q734" s="466">
        <v>2.8616442795598154</v>
      </c>
      <c r="R734" s="466">
        <v>14.449394060712283</v>
      </c>
      <c r="S734" s="466">
        <f t="shared" si="23"/>
        <v>56.442469809817041</v>
      </c>
    </row>
    <row r="735" spans="2:19">
      <c r="B735" s="463">
        <v>732</v>
      </c>
      <c r="C735" s="464">
        <v>41800</v>
      </c>
      <c r="D735" s="465" t="s">
        <v>1284</v>
      </c>
      <c r="E735" s="466">
        <v>2.2520499855699856</v>
      </c>
      <c r="F735" s="466">
        <v>0.40697463768115949</v>
      </c>
      <c r="G735" s="466">
        <v>0</v>
      </c>
      <c r="H735" s="466">
        <v>5.6521739130434782E-2</v>
      </c>
      <c r="I735" s="466">
        <v>0.21816880450229126</v>
      </c>
      <c r="J735" s="466">
        <v>0.90088710047671716</v>
      </c>
      <c r="K735" s="466">
        <f t="shared" si="22"/>
        <v>3.8346022673605882</v>
      </c>
      <c r="L735" s="471"/>
      <c r="M735" s="466">
        <v>2.3701822533022532</v>
      </c>
      <c r="N735" s="466">
        <v>0.40697463768115949</v>
      </c>
      <c r="O735" s="466">
        <v>0</v>
      </c>
      <c r="P735" s="466">
        <v>5.6521739130434782E-2</v>
      </c>
      <c r="Q735" s="466">
        <v>0.22961294463658333</v>
      </c>
      <c r="R735" s="466">
        <v>0.94814352765727383</v>
      </c>
      <c r="S735" s="466">
        <f t="shared" si="23"/>
        <v>4.0114351024077042</v>
      </c>
    </row>
    <row r="736" spans="2:19">
      <c r="B736" s="463">
        <v>733</v>
      </c>
      <c r="C736" s="464">
        <v>41820</v>
      </c>
      <c r="D736" s="465" t="s">
        <v>276</v>
      </c>
      <c r="E736" s="466">
        <v>3.500318542568543</v>
      </c>
      <c r="F736" s="466">
        <v>0.25435914855072467</v>
      </c>
      <c r="G736" s="466">
        <v>0</v>
      </c>
      <c r="H736" s="466">
        <v>3.5326086956521743E-2</v>
      </c>
      <c r="I736" s="466">
        <v>0.44827913848112355</v>
      </c>
      <c r="J736" s="466">
        <v>1.5455296450835547</v>
      </c>
      <c r="K736" s="466">
        <f t="shared" si="22"/>
        <v>5.7838125616404676</v>
      </c>
      <c r="L736" s="471"/>
      <c r="M736" s="466">
        <v>3.7168943667443659</v>
      </c>
      <c r="N736" s="466">
        <v>0.25435914855072467</v>
      </c>
      <c r="O736" s="466">
        <v>0</v>
      </c>
      <c r="P736" s="466">
        <v>3.5326086956521743E-2</v>
      </c>
      <c r="Q736" s="466">
        <v>0.47601559237715518</v>
      </c>
      <c r="R736" s="466">
        <v>1.6411564723569709</v>
      </c>
      <c r="S736" s="466">
        <f t="shared" si="23"/>
        <v>6.123751666985739</v>
      </c>
    </row>
    <row r="737" spans="2:19">
      <c r="B737" s="463">
        <v>734</v>
      </c>
      <c r="C737" s="464">
        <v>41821</v>
      </c>
      <c r="D737" s="465" t="s">
        <v>277</v>
      </c>
      <c r="E737" s="466">
        <v>3.9386930086580088</v>
      </c>
      <c r="F737" s="466">
        <v>0.27979506340579713</v>
      </c>
      <c r="G737" s="466">
        <v>0</v>
      </c>
      <c r="H737" s="466">
        <v>3.8858695652173918E-2</v>
      </c>
      <c r="I737" s="466">
        <v>0.50442092260757787</v>
      </c>
      <c r="J737" s="466">
        <v>1.739089381075976</v>
      </c>
      <c r="K737" s="466">
        <f t="shared" si="22"/>
        <v>6.5008570713995333</v>
      </c>
      <c r="L737" s="471"/>
      <c r="M737" s="466">
        <v>4.1848018997668985</v>
      </c>
      <c r="N737" s="466">
        <v>0.27979506340579713</v>
      </c>
      <c r="O737" s="466">
        <v>0</v>
      </c>
      <c r="P737" s="466">
        <v>3.8858695652173918E-2</v>
      </c>
      <c r="Q737" s="466">
        <v>0.53593962021670483</v>
      </c>
      <c r="R737" s="466">
        <v>1.8477562302503128</v>
      </c>
      <c r="S737" s="466">
        <f t="shared" si="23"/>
        <v>6.8871515092918862</v>
      </c>
    </row>
    <row r="738" spans="2:19">
      <c r="B738" s="463">
        <v>735</v>
      </c>
      <c r="C738" s="464">
        <v>41822</v>
      </c>
      <c r="D738" s="465" t="s">
        <v>278</v>
      </c>
      <c r="E738" s="466">
        <v>3.500318542568543</v>
      </c>
      <c r="F738" s="466">
        <v>0.25435914855072467</v>
      </c>
      <c r="G738" s="466">
        <v>0</v>
      </c>
      <c r="H738" s="466">
        <v>3.5326086956521743E-2</v>
      </c>
      <c r="I738" s="466">
        <v>0.33909563140362614</v>
      </c>
      <c r="J738" s="466">
        <v>1.4002317189959488</v>
      </c>
      <c r="K738" s="466">
        <f t="shared" si="22"/>
        <v>5.5293311284753646</v>
      </c>
      <c r="L738" s="471"/>
      <c r="M738" s="466">
        <v>3.7168943667443659</v>
      </c>
      <c r="N738" s="466">
        <v>0.25435914855072467</v>
      </c>
      <c r="O738" s="466">
        <v>0</v>
      </c>
      <c r="P738" s="466">
        <v>3.5326086956521743E-2</v>
      </c>
      <c r="Q738" s="466">
        <v>0.36007655498316149</v>
      </c>
      <c r="R738" s="466">
        <v>1.4868685021603021</v>
      </c>
      <c r="S738" s="466">
        <f t="shared" si="23"/>
        <v>5.8535246593950756</v>
      </c>
    </row>
    <row r="739" spans="2:19">
      <c r="B739" s="463">
        <v>736</v>
      </c>
      <c r="C739" s="464">
        <v>41828</v>
      </c>
      <c r="D739" s="465" t="s">
        <v>279</v>
      </c>
      <c r="E739" s="466">
        <v>1.1260249927849928</v>
      </c>
      <c r="F739" s="466">
        <v>0.20348731884057975</v>
      </c>
      <c r="G739" s="466">
        <v>0</v>
      </c>
      <c r="H739" s="466">
        <v>2.8260869565217391E-2</v>
      </c>
      <c r="I739" s="466">
        <v>0.10908440225114563</v>
      </c>
      <c r="J739" s="466">
        <v>0.45044355023835858</v>
      </c>
      <c r="K739" s="466">
        <f t="shared" si="22"/>
        <v>1.9173011336802941</v>
      </c>
      <c r="L739" s="471"/>
      <c r="M739" s="466">
        <v>1.1850911266511266</v>
      </c>
      <c r="N739" s="466">
        <v>0.20348731884057975</v>
      </c>
      <c r="O739" s="466">
        <v>0</v>
      </c>
      <c r="P739" s="466">
        <v>2.8260869565217391E-2</v>
      </c>
      <c r="Q739" s="466">
        <v>0.11480647231829166</v>
      </c>
      <c r="R739" s="466">
        <v>0.47407176382863692</v>
      </c>
      <c r="S739" s="466">
        <f t="shared" si="23"/>
        <v>2.0057175512038521</v>
      </c>
    </row>
    <row r="740" spans="2:19">
      <c r="B740" s="463">
        <v>737</v>
      </c>
      <c r="C740" s="464">
        <v>41830</v>
      </c>
      <c r="D740" s="465" t="s">
        <v>280</v>
      </c>
      <c r="E740" s="466">
        <v>1.4715195526695528</v>
      </c>
      <c r="F740" s="466">
        <v>0.25435914855072467</v>
      </c>
      <c r="G740" s="466">
        <v>0</v>
      </c>
      <c r="H740" s="466">
        <v>3.5326086956521743E-2</v>
      </c>
      <c r="I740" s="466">
        <v>0.15080295492737972</v>
      </c>
      <c r="J740" s="466">
        <v>0.40880651691259628</v>
      </c>
      <c r="K740" s="466">
        <f t="shared" si="22"/>
        <v>2.3208142600167752</v>
      </c>
      <c r="L740" s="471"/>
      <c r="M740" s="466">
        <v>1.5502743978243978</v>
      </c>
      <c r="N740" s="466">
        <v>0.25435914855072467</v>
      </c>
      <c r="O740" s="466">
        <v>0</v>
      </c>
      <c r="P740" s="466">
        <v>3.5326086956521743E-2</v>
      </c>
      <c r="Q740" s="466">
        <v>0.1588738387580792</v>
      </c>
      <c r="R740" s="466">
        <v>0.43068559686048807</v>
      </c>
      <c r="S740" s="466">
        <f t="shared" si="23"/>
        <v>2.4295190689502113</v>
      </c>
    </row>
    <row r="741" spans="2:19">
      <c r="B741" s="463">
        <v>738</v>
      </c>
      <c r="C741" s="464">
        <v>42000</v>
      </c>
      <c r="D741" s="465" t="s">
        <v>282</v>
      </c>
      <c r="E741" s="466">
        <v>1.6890374891774895</v>
      </c>
      <c r="F741" s="466">
        <v>0.30523097826086959</v>
      </c>
      <c r="G741" s="466">
        <v>0</v>
      </c>
      <c r="H741" s="466">
        <v>4.2391304347826092E-2</v>
      </c>
      <c r="I741" s="466">
        <v>0.16362660337671842</v>
      </c>
      <c r="J741" s="466">
        <v>0.67566532535753776</v>
      </c>
      <c r="K741" s="466">
        <f t="shared" si="22"/>
        <v>2.8759517005204414</v>
      </c>
      <c r="L741" s="471"/>
      <c r="M741" s="466">
        <v>1.77763668997669</v>
      </c>
      <c r="N741" s="466">
        <v>0.30523097826086959</v>
      </c>
      <c r="O741" s="466">
        <v>0</v>
      </c>
      <c r="P741" s="466">
        <v>4.2391304347826092E-2</v>
      </c>
      <c r="Q741" s="466">
        <v>0.1722097084774375</v>
      </c>
      <c r="R741" s="466">
        <v>0.71110764574295526</v>
      </c>
      <c r="S741" s="466">
        <f t="shared" si="23"/>
        <v>3.0085763268057786</v>
      </c>
    </row>
    <row r="742" spans="2:19">
      <c r="B742" s="463">
        <v>739</v>
      </c>
      <c r="C742" s="464">
        <v>42100</v>
      </c>
      <c r="D742" s="465" t="s">
        <v>283</v>
      </c>
      <c r="E742" s="466">
        <v>1.1260249927849928</v>
      </c>
      <c r="F742" s="466">
        <v>0.20348731884057975</v>
      </c>
      <c r="G742" s="466">
        <v>0</v>
      </c>
      <c r="H742" s="466">
        <v>2.8260869565217391E-2</v>
      </c>
      <c r="I742" s="466">
        <v>0.10908440225114563</v>
      </c>
      <c r="J742" s="466">
        <v>0.45044355023835858</v>
      </c>
      <c r="K742" s="466">
        <f t="shared" si="22"/>
        <v>1.9173011336802941</v>
      </c>
      <c r="L742" s="471"/>
      <c r="M742" s="466">
        <v>1.1850911266511266</v>
      </c>
      <c r="N742" s="466">
        <v>0.20348731884057975</v>
      </c>
      <c r="O742" s="466">
        <v>0</v>
      </c>
      <c r="P742" s="466">
        <v>2.8260869565217391E-2</v>
      </c>
      <c r="Q742" s="466">
        <v>0.11480647231829166</v>
      </c>
      <c r="R742" s="466">
        <v>0.47407176382863692</v>
      </c>
      <c r="S742" s="466">
        <f t="shared" si="23"/>
        <v>2.0057175512038521</v>
      </c>
    </row>
    <row r="743" spans="2:19">
      <c r="B743" s="463">
        <v>740</v>
      </c>
      <c r="C743" s="464">
        <v>42104</v>
      </c>
      <c r="D743" s="465" t="s">
        <v>284</v>
      </c>
      <c r="E743" s="466">
        <v>6.3991892784992785</v>
      </c>
      <c r="F743" s="466">
        <v>0.40697463768115949</v>
      </c>
      <c r="G743" s="466">
        <v>0</v>
      </c>
      <c r="H743" s="466">
        <v>5.6521739130434782E-2</v>
      </c>
      <c r="I743" s="466">
        <v>0.61992561604742469</v>
      </c>
      <c r="J743" s="466">
        <v>2.5598663934849668</v>
      </c>
      <c r="K743" s="466">
        <f t="shared" si="22"/>
        <v>10.042477664843265</v>
      </c>
      <c r="L743" s="471"/>
      <c r="M743" s="466">
        <v>6.792963504273505</v>
      </c>
      <c r="N743" s="466">
        <v>0.40697463768115949</v>
      </c>
      <c r="O743" s="466">
        <v>0</v>
      </c>
      <c r="P743" s="466">
        <v>5.6521739130434782E-2</v>
      </c>
      <c r="Q743" s="466">
        <v>0.65807274982839836</v>
      </c>
      <c r="R743" s="466">
        <v>2.7173878174201556</v>
      </c>
      <c r="S743" s="466">
        <f t="shared" si="23"/>
        <v>10.631920448333654</v>
      </c>
    </row>
    <row r="744" spans="2:19">
      <c r="B744" s="463">
        <v>741</v>
      </c>
      <c r="C744" s="464">
        <v>42120</v>
      </c>
      <c r="D744" s="465" t="s">
        <v>285</v>
      </c>
      <c r="E744" s="466">
        <v>9.2980600144300158</v>
      </c>
      <c r="F744" s="466">
        <v>0.55959012681159426</v>
      </c>
      <c r="G744" s="466">
        <v>0</v>
      </c>
      <c r="H744" s="466">
        <v>7.7717391304347835E-2</v>
      </c>
      <c r="I744" s="466">
        <v>1.0537978362922671</v>
      </c>
      <c r="J744" s="466">
        <v>5.3209758828777813</v>
      </c>
      <c r="K744" s="466">
        <f t="shared" si="22"/>
        <v>16.310141251716004</v>
      </c>
      <c r="L744" s="471"/>
      <c r="M744" s="466">
        <v>9.8690326418026419</v>
      </c>
      <c r="N744" s="466">
        <v>0.55959012681159426</v>
      </c>
      <c r="O744" s="466">
        <v>0</v>
      </c>
      <c r="P744" s="466">
        <v>7.7717391304347835E-2</v>
      </c>
      <c r="Q744" s="466">
        <v>1.1185091543923438</v>
      </c>
      <c r="R744" s="466">
        <v>5.6477248579670052</v>
      </c>
      <c r="S744" s="466">
        <f t="shared" si="23"/>
        <v>17.272574172277931</v>
      </c>
    </row>
    <row r="745" spans="2:19">
      <c r="B745" s="463">
        <v>742</v>
      </c>
      <c r="C745" s="464">
        <v>42140</v>
      </c>
      <c r="D745" s="465" t="s">
        <v>286</v>
      </c>
      <c r="E745" s="466">
        <v>3.0171734199134206</v>
      </c>
      <c r="F745" s="466">
        <v>0.22892323369565221</v>
      </c>
      <c r="G745" s="466">
        <v>0</v>
      </c>
      <c r="H745" s="466">
        <v>3.1793478260869569E-2</v>
      </c>
      <c r="I745" s="466">
        <v>0.30920327658973823</v>
      </c>
      <c r="J745" s="466">
        <v>0.83820847264885467</v>
      </c>
      <c r="K745" s="466">
        <f t="shared" si="22"/>
        <v>4.4253018811085356</v>
      </c>
      <c r="L745" s="471"/>
      <c r="M745" s="466">
        <v>3.2042161771561775</v>
      </c>
      <c r="N745" s="466">
        <v>0.22892323369565221</v>
      </c>
      <c r="O745" s="466">
        <v>0</v>
      </c>
      <c r="P745" s="466">
        <v>3.1793478260869569E-2</v>
      </c>
      <c r="Q745" s="466">
        <v>0.32837162568764955</v>
      </c>
      <c r="R745" s="466">
        <v>0.89017128752509755</v>
      </c>
      <c r="S745" s="466">
        <f t="shared" si="23"/>
        <v>4.6834758023254466</v>
      </c>
    </row>
    <row r="746" spans="2:19">
      <c r="B746" s="463">
        <v>743</v>
      </c>
      <c r="C746" s="464">
        <v>42145</v>
      </c>
      <c r="D746" s="465" t="s">
        <v>287</v>
      </c>
      <c r="E746" s="466">
        <v>10.264350259740262</v>
      </c>
      <c r="F746" s="466">
        <v>6.2422463768115941</v>
      </c>
      <c r="G746" s="466">
        <v>0</v>
      </c>
      <c r="H746" s="466">
        <v>0.16485507246376813</v>
      </c>
      <c r="I746" s="466">
        <v>1.1633125703505505</v>
      </c>
      <c r="J746" s="466">
        <v>5.873952211614788</v>
      </c>
      <c r="K746" s="466">
        <f t="shared" si="22"/>
        <v>23.708716490980965</v>
      </c>
      <c r="L746" s="471"/>
      <c r="M746" s="466">
        <v>10.894389020979022</v>
      </c>
      <c r="N746" s="466">
        <v>6.2422463768115941</v>
      </c>
      <c r="O746" s="466">
        <v>0</v>
      </c>
      <c r="P746" s="466">
        <v>0.16485507246376813</v>
      </c>
      <c r="Q746" s="466">
        <v>1.234718162736842</v>
      </c>
      <c r="R746" s="466">
        <v>6.2345028048166906</v>
      </c>
      <c r="S746" s="466">
        <f t="shared" si="23"/>
        <v>24.770711437807918</v>
      </c>
    </row>
    <row r="747" spans="2:19">
      <c r="B747" s="463">
        <v>744</v>
      </c>
      <c r="C747" s="464">
        <v>42180</v>
      </c>
      <c r="D747" s="465" t="s">
        <v>288</v>
      </c>
      <c r="E747" s="466">
        <v>47.091747878787878</v>
      </c>
      <c r="F747" s="466">
        <v>4.8328238224637685</v>
      </c>
      <c r="G747" s="466">
        <v>0</v>
      </c>
      <c r="H747" s="466">
        <v>0.67119565217391308</v>
      </c>
      <c r="I747" s="466">
        <v>13.312427294271629</v>
      </c>
      <c r="J747" s="466">
        <v>18.672690378903578</v>
      </c>
      <c r="K747" s="466">
        <f t="shared" si="22"/>
        <v>84.580885026600768</v>
      </c>
      <c r="L747" s="471"/>
      <c r="M747" s="466">
        <v>49.985988438228439</v>
      </c>
      <c r="N747" s="466">
        <v>4.8328238224637685</v>
      </c>
      <c r="O747" s="466">
        <v>0</v>
      </c>
      <c r="P747" s="466">
        <v>0.67119565217391308</v>
      </c>
      <c r="Q747" s="466">
        <v>14.130603912367379</v>
      </c>
      <c r="R747" s="466">
        <v>19.820306687128177</v>
      </c>
      <c r="S747" s="466">
        <f t="shared" si="23"/>
        <v>89.440918512361677</v>
      </c>
    </row>
    <row r="748" spans="2:19">
      <c r="B748" s="463">
        <v>745</v>
      </c>
      <c r="C748" s="464">
        <v>42200</v>
      </c>
      <c r="D748" s="465" t="s">
        <v>3781</v>
      </c>
      <c r="E748" s="466">
        <v>9.2980600144300158</v>
      </c>
      <c r="F748" s="466">
        <v>5.7220591787439616</v>
      </c>
      <c r="G748" s="466">
        <v>0</v>
      </c>
      <c r="H748" s="466">
        <v>0.15111714975845414</v>
      </c>
      <c r="I748" s="466">
        <v>1.0537978362922671</v>
      </c>
      <c r="J748" s="466">
        <v>5.3209758828777813</v>
      </c>
      <c r="K748" s="466">
        <f t="shared" si="22"/>
        <v>21.546010062102482</v>
      </c>
      <c r="L748" s="471"/>
      <c r="M748" s="466">
        <v>9.8690326418026419</v>
      </c>
      <c r="N748" s="466">
        <v>5.7220591787439616</v>
      </c>
      <c r="O748" s="466">
        <v>0</v>
      </c>
      <c r="P748" s="466">
        <v>0.15111714975845414</v>
      </c>
      <c r="Q748" s="466">
        <v>1.1185091543923438</v>
      </c>
      <c r="R748" s="466">
        <v>5.6477248579670052</v>
      </c>
      <c r="S748" s="466">
        <f t="shared" si="23"/>
        <v>22.508442982664405</v>
      </c>
    </row>
    <row r="749" spans="2:19">
      <c r="B749" s="463">
        <v>746</v>
      </c>
      <c r="C749" s="464">
        <v>42226</v>
      </c>
      <c r="D749" s="465" t="s">
        <v>289</v>
      </c>
      <c r="E749" s="466">
        <v>9.2980600144300158</v>
      </c>
      <c r="F749" s="466">
        <v>5.7220591787439616</v>
      </c>
      <c r="G749" s="466">
        <v>0</v>
      </c>
      <c r="H749" s="466">
        <v>0.15111714975845414</v>
      </c>
      <c r="I749" s="466">
        <v>1.0537978362922671</v>
      </c>
      <c r="J749" s="466">
        <v>5.3209758828777813</v>
      </c>
      <c r="K749" s="466">
        <f t="shared" si="22"/>
        <v>21.546010062102482</v>
      </c>
      <c r="L749" s="471"/>
      <c r="M749" s="466">
        <v>9.8690326418026419</v>
      </c>
      <c r="N749" s="466">
        <v>5.7220591787439616</v>
      </c>
      <c r="O749" s="466">
        <v>0</v>
      </c>
      <c r="P749" s="466">
        <v>0.15111714975845414</v>
      </c>
      <c r="Q749" s="466">
        <v>1.1185091543923438</v>
      </c>
      <c r="R749" s="466">
        <v>5.6477248579670052</v>
      </c>
      <c r="S749" s="466">
        <f t="shared" si="23"/>
        <v>22.508442982664405</v>
      </c>
    </row>
    <row r="750" spans="2:19">
      <c r="B750" s="463">
        <v>747</v>
      </c>
      <c r="C750" s="464">
        <v>42260</v>
      </c>
      <c r="D750" s="465" t="s">
        <v>290</v>
      </c>
      <c r="E750" s="466">
        <v>55.788360086580091</v>
      </c>
      <c r="F750" s="466">
        <v>5.5959012681159424</v>
      </c>
      <c r="G750" s="466">
        <v>0</v>
      </c>
      <c r="H750" s="466">
        <v>0.77717391304347827</v>
      </c>
      <c r="I750" s="466">
        <v>15.770883880353411</v>
      </c>
      <c r="J750" s="466">
        <v>22.121047138127711</v>
      </c>
      <c r="K750" s="466">
        <f t="shared" si="22"/>
        <v>100.05336628622064</v>
      </c>
      <c r="L750" s="471"/>
      <c r="M750" s="466">
        <v>59.214195850815848</v>
      </c>
      <c r="N750" s="466">
        <v>5.5959012681159424</v>
      </c>
      <c r="O750" s="466">
        <v>0</v>
      </c>
      <c r="P750" s="466">
        <v>0.77717391304347827</v>
      </c>
      <c r="Q750" s="466">
        <v>16.739337836466749</v>
      </c>
      <c r="R750" s="466">
        <v>23.47945011520989</v>
      </c>
      <c r="S750" s="466">
        <f t="shared" si="23"/>
        <v>105.80605898365191</v>
      </c>
    </row>
    <row r="751" spans="2:19">
      <c r="B751" s="463">
        <v>748</v>
      </c>
      <c r="C751" s="464">
        <v>42300</v>
      </c>
      <c r="D751" s="465" t="s">
        <v>291</v>
      </c>
      <c r="E751" s="466">
        <v>0.50083597282347292</v>
      </c>
      <c r="F751" s="466">
        <v>0.50083597282347292</v>
      </c>
      <c r="G751" s="466">
        <v>1.0016719456469458</v>
      </c>
      <c r="H751" s="466">
        <v>0.50083597282347292</v>
      </c>
      <c r="I751" s="466">
        <v>0.50083597282347292</v>
      </c>
      <c r="J751" s="466">
        <v>0.50083597282347292</v>
      </c>
      <c r="K751" s="466">
        <f t="shared" si="22"/>
        <v>3.5058518097643101</v>
      </c>
      <c r="L751" s="471"/>
      <c r="M751" s="466">
        <v>0.50083597282347292</v>
      </c>
      <c r="N751" s="466">
        <v>0.50083597282347292</v>
      </c>
      <c r="O751" s="466">
        <v>1.0016719456469458</v>
      </c>
      <c r="P751" s="466">
        <v>0.50083597282347292</v>
      </c>
      <c r="Q751" s="466">
        <v>0.50083597282347292</v>
      </c>
      <c r="R751" s="466">
        <v>0.50083597282347292</v>
      </c>
      <c r="S751" s="466">
        <f t="shared" si="23"/>
        <v>3.5058518097643101</v>
      </c>
    </row>
    <row r="752" spans="2:19">
      <c r="B752" s="463">
        <v>749</v>
      </c>
      <c r="C752" s="464">
        <v>42325</v>
      </c>
      <c r="D752" s="465" t="s">
        <v>292</v>
      </c>
      <c r="E752" s="466">
        <v>55.788360086580091</v>
      </c>
      <c r="F752" s="466">
        <v>5.5959012681159424</v>
      </c>
      <c r="G752" s="466">
        <v>0</v>
      </c>
      <c r="H752" s="466">
        <v>0.77717391304347827</v>
      </c>
      <c r="I752" s="466">
        <v>15.770883880353411</v>
      </c>
      <c r="J752" s="466">
        <v>22.121047138127711</v>
      </c>
      <c r="K752" s="466">
        <f t="shared" si="22"/>
        <v>100.05336628622064</v>
      </c>
      <c r="L752" s="471"/>
      <c r="M752" s="466">
        <v>59.214195850815848</v>
      </c>
      <c r="N752" s="466">
        <v>5.5959012681159424</v>
      </c>
      <c r="O752" s="466">
        <v>0</v>
      </c>
      <c r="P752" s="466">
        <v>0.77717391304347827</v>
      </c>
      <c r="Q752" s="466">
        <v>16.739337836466749</v>
      </c>
      <c r="R752" s="466">
        <v>23.47945011520989</v>
      </c>
      <c r="S752" s="466">
        <f t="shared" si="23"/>
        <v>105.80605898365191</v>
      </c>
    </row>
    <row r="753" spans="2:19">
      <c r="B753" s="463">
        <v>750</v>
      </c>
      <c r="C753" s="464">
        <v>42330</v>
      </c>
      <c r="D753" s="465" t="s">
        <v>293</v>
      </c>
      <c r="E753" s="466">
        <v>7.8486246464646472</v>
      </c>
      <c r="F753" s="466">
        <v>4.9417783816425116</v>
      </c>
      <c r="G753" s="466">
        <v>0</v>
      </c>
      <c r="H753" s="466">
        <v>0.1305102657004831</v>
      </c>
      <c r="I753" s="466">
        <v>0.76034060836932404</v>
      </c>
      <c r="J753" s="466">
        <v>3.1396837307294754</v>
      </c>
      <c r="K753" s="466">
        <f t="shared" si="22"/>
        <v>16.820937632906443</v>
      </c>
      <c r="L753" s="471"/>
      <c r="M753" s="466">
        <v>8.3309980730380726</v>
      </c>
      <c r="N753" s="466">
        <v>4.9417783816425116</v>
      </c>
      <c r="O753" s="466">
        <v>0</v>
      </c>
      <c r="P753" s="466">
        <v>0.1305102657004831</v>
      </c>
      <c r="Q753" s="466">
        <v>0.80707084725101663</v>
      </c>
      <c r="R753" s="466">
        <v>3.3326474750500825</v>
      </c>
      <c r="S753" s="466">
        <f t="shared" si="23"/>
        <v>17.543005042682168</v>
      </c>
    </row>
    <row r="754" spans="2:19">
      <c r="B754" s="463">
        <v>751</v>
      </c>
      <c r="C754" s="464">
        <v>42400</v>
      </c>
      <c r="D754" s="465" t="s">
        <v>294</v>
      </c>
      <c r="E754" s="466">
        <v>3.6523246656378601</v>
      </c>
      <c r="F754" s="466">
        <v>6.0872077760631003</v>
      </c>
      <c r="G754" s="466">
        <v>6.0872077760631003</v>
      </c>
      <c r="H754" s="466">
        <v>6.0872077760631003</v>
      </c>
      <c r="I754" s="466">
        <v>6.0872077760631003</v>
      </c>
      <c r="J754" s="466">
        <v>4.8697662208504804</v>
      </c>
      <c r="K754" s="466">
        <f t="shared" si="22"/>
        <v>32.87092199074074</v>
      </c>
      <c r="L754" s="471"/>
      <c r="M754" s="466">
        <v>3.6523246656378601</v>
      </c>
      <c r="N754" s="466">
        <v>6.0872077760631003</v>
      </c>
      <c r="O754" s="466">
        <v>6.0872077760631003</v>
      </c>
      <c r="P754" s="466">
        <v>6.0872077760631003</v>
      </c>
      <c r="Q754" s="466">
        <v>6.0872077760631003</v>
      </c>
      <c r="R754" s="466">
        <v>4.8697662208504804</v>
      </c>
      <c r="S754" s="466">
        <f t="shared" si="23"/>
        <v>32.87092199074074</v>
      </c>
    </row>
    <row r="755" spans="2:19">
      <c r="B755" s="463">
        <v>752</v>
      </c>
      <c r="C755" s="464">
        <v>42408</v>
      </c>
      <c r="D755" s="465" t="s">
        <v>295</v>
      </c>
      <c r="E755" s="466">
        <v>9.2980600144300158</v>
      </c>
      <c r="F755" s="466">
        <v>5.7220591787439616</v>
      </c>
      <c r="G755" s="466">
        <v>0</v>
      </c>
      <c r="H755" s="466">
        <v>0.15111714975845414</v>
      </c>
      <c r="I755" s="466">
        <v>0.90075560069122318</v>
      </c>
      <c r="J755" s="466">
        <v>3.7195010679739848</v>
      </c>
      <c r="K755" s="466">
        <f t="shared" si="22"/>
        <v>19.791493011597638</v>
      </c>
      <c r="L755" s="471"/>
      <c r="M755" s="466">
        <v>9.8690326418026419</v>
      </c>
      <c r="N755" s="466">
        <v>5.7220591787439616</v>
      </c>
      <c r="O755" s="466">
        <v>0</v>
      </c>
      <c r="P755" s="466">
        <v>0.15111714975845414</v>
      </c>
      <c r="Q755" s="466">
        <v>0.95606894467363501</v>
      </c>
      <c r="R755" s="466">
        <v>3.9479071326800081</v>
      </c>
      <c r="S755" s="466">
        <f t="shared" si="23"/>
        <v>20.646185047658701</v>
      </c>
    </row>
    <row r="756" spans="2:19">
      <c r="B756" s="463">
        <v>753</v>
      </c>
      <c r="C756" s="464">
        <v>42409</v>
      </c>
      <c r="D756" s="465" t="s">
        <v>296</v>
      </c>
      <c r="E756" s="466">
        <v>7.8486246464646472</v>
      </c>
      <c r="F756" s="466">
        <v>4.9417783816425116</v>
      </c>
      <c r="G756" s="466">
        <v>0</v>
      </c>
      <c r="H756" s="466">
        <v>0.1305102657004831</v>
      </c>
      <c r="I756" s="466">
        <v>0.76034060836932404</v>
      </c>
      <c r="J756" s="466">
        <v>3.1396837307294754</v>
      </c>
      <c r="K756" s="466">
        <f t="shared" si="22"/>
        <v>16.820937632906443</v>
      </c>
      <c r="L756" s="471"/>
      <c r="M756" s="466">
        <v>8.3309980730380726</v>
      </c>
      <c r="N756" s="466">
        <v>4.9417783816425116</v>
      </c>
      <c r="O756" s="466">
        <v>0</v>
      </c>
      <c r="P756" s="466">
        <v>0.1305102657004831</v>
      </c>
      <c r="Q756" s="466">
        <v>0.80707084725101663</v>
      </c>
      <c r="R756" s="466">
        <v>3.3326474750500825</v>
      </c>
      <c r="S756" s="466">
        <f t="shared" si="23"/>
        <v>17.543005042682168</v>
      </c>
    </row>
    <row r="757" spans="2:19">
      <c r="B757" s="463">
        <v>754</v>
      </c>
      <c r="C757" s="464">
        <v>42410</v>
      </c>
      <c r="D757" s="465" t="s">
        <v>297</v>
      </c>
      <c r="E757" s="466">
        <v>17.994672222222224</v>
      </c>
      <c r="F757" s="466">
        <v>10.403743961352657</v>
      </c>
      <c r="G757" s="466">
        <v>0</v>
      </c>
      <c r="H757" s="466">
        <v>0.27475845410628019</v>
      </c>
      <c r="I757" s="466">
        <v>1.8441139563098501</v>
      </c>
      <c r="J757" s="466">
        <v>4.999144768960111</v>
      </c>
      <c r="K757" s="466">
        <f t="shared" si="22"/>
        <v>35.516433362951119</v>
      </c>
      <c r="L757" s="471"/>
      <c r="M757" s="466">
        <v>19.097240054390056</v>
      </c>
      <c r="N757" s="466">
        <v>10.403743961352657</v>
      </c>
      <c r="O757" s="466">
        <v>0</v>
      </c>
      <c r="P757" s="466">
        <v>0.27475845410628019</v>
      </c>
      <c r="Q757" s="466">
        <v>1.9571063299396432</v>
      </c>
      <c r="R757" s="466">
        <v>5.3054518882305954</v>
      </c>
      <c r="S757" s="466">
        <f t="shared" si="23"/>
        <v>37.038300688019227</v>
      </c>
    </row>
    <row r="758" spans="2:19">
      <c r="B758" s="463">
        <v>755</v>
      </c>
      <c r="C758" s="464">
        <v>42426</v>
      </c>
      <c r="D758" s="465" t="s">
        <v>299</v>
      </c>
      <c r="E758" s="466">
        <v>23.792413694083695</v>
      </c>
      <c r="F758" s="466">
        <v>13.524867149758453</v>
      </c>
      <c r="G758" s="466">
        <v>0</v>
      </c>
      <c r="H758" s="466">
        <v>0.35718599033816428</v>
      </c>
      <c r="I758" s="466">
        <v>2.6965188471665158</v>
      </c>
      <c r="J758" s="466">
        <v>13.615620813932882</v>
      </c>
      <c r="K758" s="466">
        <f t="shared" si="22"/>
        <v>53.986606495279716</v>
      </c>
      <c r="L758" s="471"/>
      <c r="M758" s="466">
        <v>25.24937832944833</v>
      </c>
      <c r="N758" s="466">
        <v>13.524867149758453</v>
      </c>
      <c r="O758" s="466">
        <v>0</v>
      </c>
      <c r="P758" s="466">
        <v>0.35718599033816428</v>
      </c>
      <c r="Q758" s="466">
        <v>2.8616442795598154</v>
      </c>
      <c r="R758" s="466">
        <v>14.449394060712283</v>
      </c>
      <c r="S758" s="466">
        <f t="shared" si="23"/>
        <v>56.442469809817041</v>
      </c>
    </row>
    <row r="759" spans="2:19">
      <c r="B759" s="463">
        <v>756</v>
      </c>
      <c r="C759" s="464">
        <v>42440</v>
      </c>
      <c r="D759" s="465" t="s">
        <v>300</v>
      </c>
      <c r="E759" s="466">
        <v>17.994672222222224</v>
      </c>
      <c r="F759" s="466">
        <v>10.403743961352657</v>
      </c>
      <c r="G759" s="466">
        <v>0</v>
      </c>
      <c r="H759" s="466">
        <v>0.27475845410628019</v>
      </c>
      <c r="I759" s="466">
        <v>1.8441139563098501</v>
      </c>
      <c r="J759" s="466">
        <v>4.999144768960111</v>
      </c>
      <c r="K759" s="466">
        <f t="shared" si="22"/>
        <v>35.516433362951119</v>
      </c>
      <c r="L759" s="471"/>
      <c r="M759" s="466">
        <v>19.097240054390056</v>
      </c>
      <c r="N759" s="466">
        <v>10.403743961352657</v>
      </c>
      <c r="O759" s="466">
        <v>0</v>
      </c>
      <c r="P759" s="466">
        <v>0.27475845410628019</v>
      </c>
      <c r="Q759" s="466">
        <v>1.9571063299396432</v>
      </c>
      <c r="R759" s="466">
        <v>5.3054518882305954</v>
      </c>
      <c r="S759" s="466">
        <f t="shared" si="23"/>
        <v>37.038300688019227</v>
      </c>
    </row>
    <row r="760" spans="2:19">
      <c r="B760" s="463">
        <v>757</v>
      </c>
      <c r="C760" s="464">
        <v>42450</v>
      </c>
      <c r="D760" s="465" t="s">
        <v>301</v>
      </c>
      <c r="E760" s="466">
        <v>9.2980600144300158</v>
      </c>
      <c r="F760" s="466">
        <v>5.7220591787439616</v>
      </c>
      <c r="G760" s="466">
        <v>0</v>
      </c>
      <c r="H760" s="466">
        <v>0.15111714975845414</v>
      </c>
      <c r="I760" s="466">
        <v>0.95287549711752695</v>
      </c>
      <c r="J760" s="466">
        <v>2.5831172420697039</v>
      </c>
      <c r="K760" s="466">
        <f t="shared" si="22"/>
        <v>18.707229082119664</v>
      </c>
      <c r="L760" s="471"/>
      <c r="M760" s="466">
        <v>9.8690326418026419</v>
      </c>
      <c r="N760" s="466">
        <v>5.7220591787439616</v>
      </c>
      <c r="O760" s="466">
        <v>0</v>
      </c>
      <c r="P760" s="466">
        <v>0.15111714975845414</v>
      </c>
      <c r="Q760" s="466">
        <v>1.0113894048900984</v>
      </c>
      <c r="R760" s="466">
        <v>2.7417405716919188</v>
      </c>
      <c r="S760" s="466">
        <f t="shared" si="23"/>
        <v>19.495338946887074</v>
      </c>
    </row>
    <row r="761" spans="2:19">
      <c r="B761" s="463">
        <v>758</v>
      </c>
      <c r="C761" s="464">
        <v>42500</v>
      </c>
      <c r="D761" s="465" t="s">
        <v>302</v>
      </c>
      <c r="E761" s="466">
        <v>12.196930750360753</v>
      </c>
      <c r="F761" s="466">
        <v>7.2826207729468599</v>
      </c>
      <c r="G761" s="466">
        <v>0</v>
      </c>
      <c r="H761" s="466">
        <v>0.19233091787439616</v>
      </c>
      <c r="I761" s="466">
        <v>1.382342038467117</v>
      </c>
      <c r="J761" s="466">
        <v>6.9799048690888021</v>
      </c>
      <c r="K761" s="466">
        <f t="shared" si="22"/>
        <v>28.034129348737931</v>
      </c>
      <c r="L761" s="471"/>
      <c r="M761" s="466">
        <v>12.945101779331779</v>
      </c>
      <c r="N761" s="466">
        <v>7.2826207729468599</v>
      </c>
      <c r="O761" s="466">
        <v>0</v>
      </c>
      <c r="P761" s="466">
        <v>0.19233091787439616</v>
      </c>
      <c r="Q761" s="466">
        <v>1.467136179425838</v>
      </c>
      <c r="R761" s="466">
        <v>7.4080586985160615</v>
      </c>
      <c r="S761" s="466">
        <f t="shared" si="23"/>
        <v>29.295248348094937</v>
      </c>
    </row>
    <row r="762" spans="2:19">
      <c r="B762" s="463">
        <v>759</v>
      </c>
      <c r="C762" s="464">
        <v>42600</v>
      </c>
      <c r="D762" s="465" t="s">
        <v>303</v>
      </c>
      <c r="E762" s="466">
        <v>9.2980600144300158</v>
      </c>
      <c r="F762" s="466">
        <v>5.7220591787439616</v>
      </c>
      <c r="G762" s="466">
        <v>0</v>
      </c>
      <c r="H762" s="466">
        <v>0.15111714975845414</v>
      </c>
      <c r="I762" s="466">
        <v>0.95287549711752695</v>
      </c>
      <c r="J762" s="466">
        <v>2.5831172420697039</v>
      </c>
      <c r="K762" s="466">
        <f t="shared" si="22"/>
        <v>18.707229082119664</v>
      </c>
      <c r="L762" s="471"/>
      <c r="M762" s="466">
        <v>9.8690326418026419</v>
      </c>
      <c r="N762" s="466">
        <v>5.7220591787439616</v>
      </c>
      <c r="O762" s="466">
        <v>0</v>
      </c>
      <c r="P762" s="466">
        <v>0.15111714975845414</v>
      </c>
      <c r="Q762" s="466">
        <v>1.0113894048900984</v>
      </c>
      <c r="R762" s="466">
        <v>2.7417405716919188</v>
      </c>
      <c r="S762" s="466">
        <f t="shared" si="23"/>
        <v>19.495338946887074</v>
      </c>
    </row>
    <row r="763" spans="2:19">
      <c r="B763" s="463">
        <v>760</v>
      </c>
      <c r="C763" s="464">
        <v>42650</v>
      </c>
      <c r="D763" s="465" t="s">
        <v>304</v>
      </c>
      <c r="E763" s="466">
        <v>6.8160624836326233</v>
      </c>
      <c r="F763" s="466">
        <v>11.360104139387706</v>
      </c>
      <c r="G763" s="466">
        <v>11.360104139387706</v>
      </c>
      <c r="H763" s="466">
        <v>11.360104139387706</v>
      </c>
      <c r="I763" s="466">
        <v>11.360104139387706</v>
      </c>
      <c r="J763" s="466">
        <v>9.0880833115101645</v>
      </c>
      <c r="K763" s="466">
        <f t="shared" si="22"/>
        <v>61.344562352693615</v>
      </c>
      <c r="L763" s="471"/>
      <c r="M763" s="466">
        <v>6.8160624836326233</v>
      </c>
      <c r="N763" s="466">
        <v>11.360104139387706</v>
      </c>
      <c r="O763" s="466">
        <v>11.360104139387706</v>
      </c>
      <c r="P763" s="466">
        <v>11.360104139387706</v>
      </c>
      <c r="Q763" s="466">
        <v>11.360104139387706</v>
      </c>
      <c r="R763" s="466">
        <v>9.0880833115101645</v>
      </c>
      <c r="S763" s="466">
        <f t="shared" si="23"/>
        <v>61.344562352693615</v>
      </c>
    </row>
    <row r="764" spans="2:19">
      <c r="B764" s="463">
        <v>761</v>
      </c>
      <c r="C764" s="464">
        <v>42665</v>
      </c>
      <c r="D764" s="465" t="s">
        <v>305</v>
      </c>
      <c r="E764" s="466">
        <v>4.9497539105339108</v>
      </c>
      <c r="F764" s="466">
        <v>3.3812167874396133</v>
      </c>
      <c r="G764" s="466">
        <v>0</v>
      </c>
      <c r="H764" s="466">
        <v>8.9296497584541071E-2</v>
      </c>
      <c r="I764" s="466">
        <v>0.47951062372552533</v>
      </c>
      <c r="J764" s="466">
        <v>1.9800490562404578</v>
      </c>
      <c r="K764" s="466">
        <f t="shared" si="22"/>
        <v>10.879826875524049</v>
      </c>
      <c r="L764" s="471"/>
      <c r="M764" s="466">
        <v>5.2549289355089357</v>
      </c>
      <c r="N764" s="466">
        <v>3.3812167874396133</v>
      </c>
      <c r="O764" s="466">
        <v>0</v>
      </c>
      <c r="P764" s="466">
        <v>8.9296497584541071E-2</v>
      </c>
      <c r="Q764" s="466">
        <v>0.50907465240577998</v>
      </c>
      <c r="R764" s="466">
        <v>2.102128159790229</v>
      </c>
      <c r="S764" s="466">
        <f t="shared" si="23"/>
        <v>11.336645032729098</v>
      </c>
    </row>
    <row r="765" spans="2:19">
      <c r="B765" s="463">
        <v>762</v>
      </c>
      <c r="C765" s="464">
        <v>42700</v>
      </c>
      <c r="D765" s="465" t="s">
        <v>306</v>
      </c>
      <c r="E765" s="466">
        <v>1.4715195526695528</v>
      </c>
      <c r="F765" s="466">
        <v>0.25435914855072467</v>
      </c>
      <c r="G765" s="466">
        <v>0</v>
      </c>
      <c r="H765" s="466">
        <v>3.5326086956521743E-2</v>
      </c>
      <c r="I765" s="466">
        <v>0.24959146270087551</v>
      </c>
      <c r="J765" s="466">
        <v>0.43761216504789407</v>
      </c>
      <c r="K765" s="466">
        <f t="shared" si="22"/>
        <v>2.4484084159255688</v>
      </c>
      <c r="L765" s="471"/>
      <c r="M765" s="466">
        <v>1.5502743978243978</v>
      </c>
      <c r="N765" s="466">
        <v>0.25435914855072467</v>
      </c>
      <c r="O765" s="466">
        <v>0</v>
      </c>
      <c r="P765" s="466">
        <v>3.5326086956521743E-2</v>
      </c>
      <c r="Q765" s="466">
        <v>0.26294944830243877</v>
      </c>
      <c r="R765" s="466">
        <v>0.46103290603206953</v>
      </c>
      <c r="S765" s="466">
        <f t="shared" si="23"/>
        <v>2.5639419876661527</v>
      </c>
    </row>
    <row r="766" spans="2:19">
      <c r="B766" s="463">
        <v>763</v>
      </c>
      <c r="C766" s="464">
        <v>42800</v>
      </c>
      <c r="D766" s="465" t="s">
        <v>307</v>
      </c>
      <c r="E766" s="466">
        <v>1.1260249927849928</v>
      </c>
      <c r="F766" s="466">
        <v>0.20348731884057975</v>
      </c>
      <c r="G766" s="466">
        <v>0</v>
      </c>
      <c r="H766" s="466">
        <v>2.8260869565217391E-2</v>
      </c>
      <c r="I766" s="466">
        <v>0.19099047951968426</v>
      </c>
      <c r="J766" s="466">
        <v>0.33486625039860118</v>
      </c>
      <c r="K766" s="466">
        <f t="shared" si="22"/>
        <v>1.8836299111090753</v>
      </c>
      <c r="L766" s="471"/>
      <c r="M766" s="466">
        <v>1.1850911266511266</v>
      </c>
      <c r="N766" s="466">
        <v>0.20348731884057975</v>
      </c>
      <c r="O766" s="466">
        <v>0</v>
      </c>
      <c r="P766" s="466">
        <v>2.8260869565217391E-2</v>
      </c>
      <c r="Q766" s="466">
        <v>0.20100896872085672</v>
      </c>
      <c r="R766" s="466">
        <v>0.35243180613673281</v>
      </c>
      <c r="S766" s="466">
        <f t="shared" si="23"/>
        <v>1.9702800899145132</v>
      </c>
    </row>
    <row r="767" spans="2:19">
      <c r="B767" s="463">
        <v>764</v>
      </c>
      <c r="C767" s="464">
        <v>42808</v>
      </c>
      <c r="D767" s="465" t="s">
        <v>308</v>
      </c>
      <c r="E767" s="466">
        <v>3.500318542568543</v>
      </c>
      <c r="F767" s="466">
        <v>2.6009359903381641</v>
      </c>
      <c r="G767" s="466">
        <v>0</v>
      </c>
      <c r="H767" s="466">
        <v>6.8689613526570048E-2</v>
      </c>
      <c r="I767" s="466">
        <v>0.44827913848112355</v>
      </c>
      <c r="J767" s="466">
        <v>1.5455296450835547</v>
      </c>
      <c r="K767" s="466">
        <f t="shared" si="22"/>
        <v>8.1637529299979548</v>
      </c>
      <c r="L767" s="471"/>
      <c r="M767" s="466">
        <v>3.7168943667443659</v>
      </c>
      <c r="N767" s="466">
        <v>2.6009359903381641</v>
      </c>
      <c r="O767" s="466">
        <v>0</v>
      </c>
      <c r="P767" s="466">
        <v>6.8689613526570048E-2</v>
      </c>
      <c r="Q767" s="466">
        <v>0.47601559237715518</v>
      </c>
      <c r="R767" s="466">
        <v>1.6411564723569709</v>
      </c>
      <c r="S767" s="466">
        <f t="shared" si="23"/>
        <v>8.5036920353432244</v>
      </c>
    </row>
    <row r="768" spans="2:19">
      <c r="B768" s="463">
        <v>765</v>
      </c>
      <c r="C768" s="464">
        <v>42809</v>
      </c>
      <c r="D768" s="465" t="s">
        <v>309</v>
      </c>
      <c r="E768" s="466">
        <v>1.4715195526695528</v>
      </c>
      <c r="F768" s="466">
        <v>0.25435914855072467</v>
      </c>
      <c r="G768" s="466">
        <v>0</v>
      </c>
      <c r="H768" s="466">
        <v>3.5326086956521743E-2</v>
      </c>
      <c r="I768" s="466">
        <v>0.24959146270087551</v>
      </c>
      <c r="J768" s="466">
        <v>0.43761216504789407</v>
      </c>
      <c r="K768" s="466">
        <f t="shared" si="22"/>
        <v>2.4484084159255688</v>
      </c>
      <c r="L768" s="471"/>
      <c r="M768" s="466">
        <v>1.5502743978243978</v>
      </c>
      <c r="N768" s="466">
        <v>0.25435914855072467</v>
      </c>
      <c r="O768" s="466">
        <v>0</v>
      </c>
      <c r="P768" s="466">
        <v>3.5326086956521743E-2</v>
      </c>
      <c r="Q768" s="466">
        <v>0.26294944830243877</v>
      </c>
      <c r="R768" s="466">
        <v>0.46103290603206953</v>
      </c>
      <c r="S768" s="466">
        <f t="shared" si="23"/>
        <v>2.5639419876661527</v>
      </c>
    </row>
    <row r="769" spans="2:19">
      <c r="B769" s="463">
        <v>766</v>
      </c>
      <c r="C769" s="464">
        <v>42810</v>
      </c>
      <c r="D769" s="465" t="s">
        <v>310</v>
      </c>
      <c r="E769" s="466">
        <v>6.3991892784992785</v>
      </c>
      <c r="F769" s="466">
        <v>4.1614975845410624</v>
      </c>
      <c r="G769" s="466">
        <v>0</v>
      </c>
      <c r="H769" s="466">
        <v>0.10990338164251208</v>
      </c>
      <c r="I769" s="466">
        <v>0.61992561604742469</v>
      </c>
      <c r="J769" s="466">
        <v>2.5598663934849668</v>
      </c>
      <c r="K769" s="466">
        <f t="shared" si="22"/>
        <v>13.850382254215246</v>
      </c>
      <c r="L769" s="471"/>
      <c r="M769" s="466">
        <v>6.792963504273505</v>
      </c>
      <c r="N769" s="466">
        <v>4.1614975845410624</v>
      </c>
      <c r="O769" s="466">
        <v>0</v>
      </c>
      <c r="P769" s="466">
        <v>0.10990338164251208</v>
      </c>
      <c r="Q769" s="466">
        <v>0.65807274982839836</v>
      </c>
      <c r="R769" s="466">
        <v>2.7173878174201556</v>
      </c>
      <c r="S769" s="466">
        <f t="shared" si="23"/>
        <v>14.439825037705635</v>
      </c>
    </row>
    <row r="770" spans="2:19">
      <c r="B770" s="463">
        <v>767</v>
      </c>
      <c r="C770" s="464">
        <v>42820</v>
      </c>
      <c r="D770" s="465" t="s">
        <v>311</v>
      </c>
      <c r="E770" s="466">
        <v>4.9497539105339108</v>
      </c>
      <c r="F770" s="466">
        <v>3.3812167874396133</v>
      </c>
      <c r="G770" s="466">
        <v>0</v>
      </c>
      <c r="H770" s="466">
        <v>8.9296497584541071E-2</v>
      </c>
      <c r="I770" s="466">
        <v>0.63390556937126652</v>
      </c>
      <c r="J770" s="466">
        <v>2.185512921628221</v>
      </c>
      <c r="K770" s="466">
        <f t="shared" si="22"/>
        <v>11.239685686557554</v>
      </c>
      <c r="L770" s="471"/>
      <c r="M770" s="466">
        <v>5.2549289355089357</v>
      </c>
      <c r="N770" s="466">
        <v>3.3812167874396133</v>
      </c>
      <c r="O770" s="466">
        <v>0</v>
      </c>
      <c r="P770" s="466">
        <v>8.9296497584541071E-2</v>
      </c>
      <c r="Q770" s="466">
        <v>0.67298875440658401</v>
      </c>
      <c r="R770" s="466">
        <v>2.3202598146043987</v>
      </c>
      <c r="S770" s="466">
        <f t="shared" si="23"/>
        <v>11.718690789544072</v>
      </c>
    </row>
    <row r="771" spans="2:19">
      <c r="B771" s="463">
        <v>768</v>
      </c>
      <c r="C771" s="464">
        <v>42830</v>
      </c>
      <c r="D771" s="465" t="s">
        <v>312</v>
      </c>
      <c r="E771" s="466">
        <v>4.9497539105339108</v>
      </c>
      <c r="F771" s="466">
        <v>3.3812167874396133</v>
      </c>
      <c r="G771" s="466">
        <v>0</v>
      </c>
      <c r="H771" s="466">
        <v>8.9296497584541071E-2</v>
      </c>
      <c r="I771" s="466">
        <v>0.47951062372552533</v>
      </c>
      <c r="J771" s="466">
        <v>1.9800490562404578</v>
      </c>
      <c r="K771" s="466">
        <f t="shared" si="22"/>
        <v>10.879826875524049</v>
      </c>
      <c r="L771" s="471"/>
      <c r="M771" s="466">
        <v>5.2549289355089357</v>
      </c>
      <c r="N771" s="466">
        <v>3.3812167874396133</v>
      </c>
      <c r="O771" s="466">
        <v>0</v>
      </c>
      <c r="P771" s="466">
        <v>8.9296497584541071E-2</v>
      </c>
      <c r="Q771" s="466">
        <v>0.50907465240577998</v>
      </c>
      <c r="R771" s="466">
        <v>2.102128159790229</v>
      </c>
      <c r="S771" s="466">
        <f t="shared" si="23"/>
        <v>11.336645032729098</v>
      </c>
    </row>
    <row r="772" spans="2:19">
      <c r="B772" s="463">
        <v>769</v>
      </c>
      <c r="C772" s="464">
        <v>42860</v>
      </c>
      <c r="D772" s="465" t="s">
        <v>313</v>
      </c>
      <c r="E772" s="466">
        <v>3.500318542568543</v>
      </c>
      <c r="F772" s="466">
        <v>2.6009359903381641</v>
      </c>
      <c r="G772" s="466">
        <v>0</v>
      </c>
      <c r="H772" s="466">
        <v>6.8689613526570048E-2</v>
      </c>
      <c r="I772" s="466">
        <v>0.44827913848112355</v>
      </c>
      <c r="J772" s="466">
        <v>1.5455296450835547</v>
      </c>
      <c r="K772" s="466">
        <f t="shared" ref="K772:K835" si="24">SUM(E772:J772)</f>
        <v>8.1637529299979548</v>
      </c>
      <c r="L772" s="471"/>
      <c r="M772" s="466">
        <v>3.7168943667443659</v>
      </c>
      <c r="N772" s="466">
        <v>2.6009359903381641</v>
      </c>
      <c r="O772" s="466">
        <v>0</v>
      </c>
      <c r="P772" s="466">
        <v>6.8689613526570048E-2</v>
      </c>
      <c r="Q772" s="466">
        <v>0.47601559237715518</v>
      </c>
      <c r="R772" s="466">
        <v>1.6411564723569709</v>
      </c>
      <c r="S772" s="466">
        <f t="shared" ref="S772:S835" si="25">SUM(M772:R772)</f>
        <v>8.5036920353432244</v>
      </c>
    </row>
    <row r="773" spans="2:19">
      <c r="B773" s="463">
        <v>770</v>
      </c>
      <c r="C773" s="464">
        <v>42890</v>
      </c>
      <c r="D773" s="465" t="s">
        <v>314</v>
      </c>
      <c r="E773" s="466">
        <v>12.196930750360753</v>
      </c>
      <c r="F773" s="466">
        <v>7.2826207729468599</v>
      </c>
      <c r="G773" s="466">
        <v>0</v>
      </c>
      <c r="H773" s="466">
        <v>0.19233091787439616</v>
      </c>
      <c r="I773" s="466">
        <v>1.382342038467117</v>
      </c>
      <c r="J773" s="466">
        <v>6.9799048690888021</v>
      </c>
      <c r="K773" s="466">
        <f t="shared" si="24"/>
        <v>28.034129348737931</v>
      </c>
      <c r="L773" s="471"/>
      <c r="M773" s="466">
        <v>12.945101779331779</v>
      </c>
      <c r="N773" s="466">
        <v>7.2826207729468599</v>
      </c>
      <c r="O773" s="466">
        <v>0</v>
      </c>
      <c r="P773" s="466">
        <v>0.19233091787439616</v>
      </c>
      <c r="Q773" s="466">
        <v>1.467136179425838</v>
      </c>
      <c r="R773" s="466">
        <v>7.4080586985160615</v>
      </c>
      <c r="S773" s="466">
        <f t="shared" si="25"/>
        <v>29.295248348094937</v>
      </c>
    </row>
    <row r="774" spans="2:19">
      <c r="B774" s="463">
        <v>771</v>
      </c>
      <c r="C774" s="464">
        <v>42953</v>
      </c>
      <c r="D774" s="465" t="s">
        <v>316</v>
      </c>
      <c r="E774" s="466">
        <v>15.095801486291487</v>
      </c>
      <c r="F774" s="466">
        <v>8.8431823671497582</v>
      </c>
      <c r="G774" s="466">
        <v>0</v>
      </c>
      <c r="H774" s="466">
        <v>0.23354468599033817</v>
      </c>
      <c r="I774" s="466">
        <v>1.7108862406419665</v>
      </c>
      <c r="J774" s="466">
        <v>8.6388338552998203</v>
      </c>
      <c r="K774" s="466">
        <f t="shared" si="24"/>
        <v>34.522248635373366</v>
      </c>
      <c r="L774" s="471"/>
      <c r="M774" s="466">
        <v>16.021170916860914</v>
      </c>
      <c r="N774" s="466">
        <v>8.8431823671497582</v>
      </c>
      <c r="O774" s="466">
        <v>0</v>
      </c>
      <c r="P774" s="466">
        <v>0.23354468599033817</v>
      </c>
      <c r="Q774" s="466">
        <v>1.8157632044593321</v>
      </c>
      <c r="R774" s="466">
        <v>9.1683925390651151</v>
      </c>
      <c r="S774" s="466">
        <f t="shared" si="25"/>
        <v>36.082053713525461</v>
      </c>
    </row>
    <row r="775" spans="2:19">
      <c r="B775" s="463">
        <v>772</v>
      </c>
      <c r="C775" s="464">
        <v>42955</v>
      </c>
      <c r="D775" s="465" t="s">
        <v>317</v>
      </c>
      <c r="E775" s="466">
        <v>12.196930750360753</v>
      </c>
      <c r="F775" s="466">
        <v>7.2826207729468599</v>
      </c>
      <c r="G775" s="466">
        <v>0</v>
      </c>
      <c r="H775" s="466">
        <v>0.19233091787439616</v>
      </c>
      <c r="I775" s="466">
        <v>1.2499549835149679</v>
      </c>
      <c r="J775" s="466">
        <v>3.3884597510331731</v>
      </c>
      <c r="K775" s="466">
        <f t="shared" si="24"/>
        <v>24.310297175730152</v>
      </c>
      <c r="L775" s="471"/>
      <c r="M775" s="466">
        <v>12.945101779331779</v>
      </c>
      <c r="N775" s="466">
        <v>7.2826207729468599</v>
      </c>
      <c r="O775" s="466">
        <v>0</v>
      </c>
      <c r="P775" s="466">
        <v>0.19233091787439616</v>
      </c>
      <c r="Q775" s="466">
        <v>1.3266283799066132</v>
      </c>
      <c r="R775" s="466">
        <v>3.5963110105381442</v>
      </c>
      <c r="S775" s="466">
        <f t="shared" si="25"/>
        <v>25.342992860597793</v>
      </c>
    </row>
    <row r="776" spans="2:19">
      <c r="B776" s="463">
        <v>773</v>
      </c>
      <c r="C776" s="464">
        <v>43020</v>
      </c>
      <c r="D776" s="465" t="s">
        <v>319</v>
      </c>
      <c r="E776" s="466">
        <v>6.3991892784992785</v>
      </c>
      <c r="F776" s="466">
        <v>4.1614975845410624</v>
      </c>
      <c r="G776" s="466">
        <v>0</v>
      </c>
      <c r="H776" s="466">
        <v>0.10990338164251208</v>
      </c>
      <c r="I776" s="466">
        <v>0.61992561604742469</v>
      </c>
      <c r="J776" s="466">
        <v>2.5598663934849668</v>
      </c>
      <c r="K776" s="466">
        <f t="shared" si="24"/>
        <v>13.850382254215246</v>
      </c>
      <c r="L776" s="471"/>
      <c r="M776" s="466">
        <v>6.792963504273505</v>
      </c>
      <c r="N776" s="466">
        <v>4.1614975845410624</v>
      </c>
      <c r="O776" s="466">
        <v>0</v>
      </c>
      <c r="P776" s="466">
        <v>0.10990338164251208</v>
      </c>
      <c r="Q776" s="466">
        <v>0.65807274982839836</v>
      </c>
      <c r="R776" s="466">
        <v>2.7173878174201556</v>
      </c>
      <c r="S776" s="466">
        <f t="shared" si="25"/>
        <v>14.439825037705635</v>
      </c>
    </row>
    <row r="777" spans="2:19">
      <c r="B777" s="463">
        <v>774</v>
      </c>
      <c r="C777" s="464">
        <v>43030</v>
      </c>
      <c r="D777" s="465" t="s">
        <v>320</v>
      </c>
      <c r="E777" s="466">
        <v>6.3991892784992785</v>
      </c>
      <c r="F777" s="466">
        <v>4.1614975845410624</v>
      </c>
      <c r="G777" s="466">
        <v>0</v>
      </c>
      <c r="H777" s="466">
        <v>0.10990338164251208</v>
      </c>
      <c r="I777" s="466">
        <v>0.61992561604742469</v>
      </c>
      <c r="J777" s="466">
        <v>2.5598663934849668</v>
      </c>
      <c r="K777" s="466">
        <f t="shared" si="24"/>
        <v>13.850382254215246</v>
      </c>
      <c r="L777" s="471"/>
      <c r="M777" s="466">
        <v>6.792963504273505</v>
      </c>
      <c r="N777" s="466">
        <v>4.1614975845410624</v>
      </c>
      <c r="O777" s="466">
        <v>0</v>
      </c>
      <c r="P777" s="466">
        <v>0.10990338164251208</v>
      </c>
      <c r="Q777" s="466">
        <v>0.65807274982839836</v>
      </c>
      <c r="R777" s="466">
        <v>2.7173878174201556</v>
      </c>
      <c r="S777" s="466">
        <f t="shared" si="25"/>
        <v>14.439825037705635</v>
      </c>
    </row>
    <row r="778" spans="2:19">
      <c r="B778" s="463">
        <v>775</v>
      </c>
      <c r="C778" s="464">
        <v>43045</v>
      </c>
      <c r="D778" s="465" t="s">
        <v>321</v>
      </c>
      <c r="E778" s="466">
        <v>14.129511240981243</v>
      </c>
      <c r="F778" s="466">
        <v>8.3229951690821249</v>
      </c>
      <c r="G778" s="466">
        <v>0</v>
      </c>
      <c r="H778" s="466">
        <v>0.21980676328502416</v>
      </c>
      <c r="I778" s="466">
        <v>1.4480079744465952</v>
      </c>
      <c r="J778" s="466">
        <v>3.9253547570088183</v>
      </c>
      <c r="K778" s="466">
        <f t="shared" si="24"/>
        <v>28.045675904803808</v>
      </c>
      <c r="L778" s="471"/>
      <c r="M778" s="466">
        <v>14.995814537684536</v>
      </c>
      <c r="N778" s="466">
        <v>8.3229951690821249</v>
      </c>
      <c r="O778" s="466">
        <v>0</v>
      </c>
      <c r="P778" s="466">
        <v>0.21980676328502416</v>
      </c>
      <c r="Q778" s="466">
        <v>1.5367876965842895</v>
      </c>
      <c r="R778" s="466">
        <v>4.166024636435627</v>
      </c>
      <c r="S778" s="466">
        <f t="shared" si="25"/>
        <v>29.241428803071603</v>
      </c>
    </row>
    <row r="779" spans="2:19" ht="25.5">
      <c r="B779" s="463">
        <v>776</v>
      </c>
      <c r="C779" s="464">
        <v>43107</v>
      </c>
      <c r="D779" s="465" t="s">
        <v>1305</v>
      </c>
      <c r="E779" s="466">
        <v>23.792413694083695</v>
      </c>
      <c r="F779" s="466">
        <v>13.524867149758453</v>
      </c>
      <c r="G779" s="466">
        <v>0</v>
      </c>
      <c r="H779" s="466">
        <v>0.35718599033816428</v>
      </c>
      <c r="I779" s="466">
        <v>2.6965188471665158</v>
      </c>
      <c r="J779" s="466">
        <v>13.615620813932882</v>
      </c>
      <c r="K779" s="466">
        <f t="shared" si="24"/>
        <v>53.986606495279716</v>
      </c>
      <c r="L779" s="471"/>
      <c r="M779" s="466">
        <v>25.24937832944833</v>
      </c>
      <c r="N779" s="466">
        <v>13.524867149758453</v>
      </c>
      <c r="O779" s="466">
        <v>0</v>
      </c>
      <c r="P779" s="466">
        <v>0.35718599033816428</v>
      </c>
      <c r="Q779" s="466">
        <v>2.8616442795598154</v>
      </c>
      <c r="R779" s="466">
        <v>14.449394060712283</v>
      </c>
      <c r="S779" s="466">
        <f t="shared" si="25"/>
        <v>56.442469809817041</v>
      </c>
    </row>
    <row r="780" spans="2:19" ht="25.5">
      <c r="B780" s="463">
        <v>777</v>
      </c>
      <c r="C780" s="464">
        <v>43108</v>
      </c>
      <c r="D780" s="465" t="s">
        <v>1306</v>
      </c>
      <c r="E780" s="466">
        <v>23.792413694083695</v>
      </c>
      <c r="F780" s="466">
        <v>13.524867149758453</v>
      </c>
      <c r="G780" s="466">
        <v>0</v>
      </c>
      <c r="H780" s="466">
        <v>0.35718599033816428</v>
      </c>
      <c r="I780" s="466">
        <v>2.6965188471665158</v>
      </c>
      <c r="J780" s="466">
        <v>13.615620813932882</v>
      </c>
      <c r="K780" s="466">
        <f t="shared" si="24"/>
        <v>53.986606495279716</v>
      </c>
      <c r="L780" s="471"/>
      <c r="M780" s="466">
        <v>25.24937832944833</v>
      </c>
      <c r="N780" s="466">
        <v>13.524867149758453</v>
      </c>
      <c r="O780" s="466">
        <v>0</v>
      </c>
      <c r="P780" s="466">
        <v>0.35718599033816428</v>
      </c>
      <c r="Q780" s="466">
        <v>2.8616442795598154</v>
      </c>
      <c r="R780" s="466">
        <v>14.449394060712283</v>
      </c>
      <c r="S780" s="466">
        <f t="shared" si="25"/>
        <v>56.442469809817041</v>
      </c>
    </row>
    <row r="781" spans="2:19">
      <c r="B781" s="463">
        <v>778</v>
      </c>
      <c r="C781" s="464">
        <v>43116</v>
      </c>
      <c r="D781" s="465" t="s">
        <v>1307</v>
      </c>
      <c r="E781" s="466">
        <v>17.994672222222224</v>
      </c>
      <c r="F781" s="466">
        <v>10.403743961352657</v>
      </c>
      <c r="G781" s="466">
        <v>0</v>
      </c>
      <c r="H781" s="466">
        <v>0.27475845410628019</v>
      </c>
      <c r="I781" s="466">
        <v>2.0394304428168164</v>
      </c>
      <c r="J781" s="466">
        <v>10.297762841510842</v>
      </c>
      <c r="K781" s="466">
        <f t="shared" si="24"/>
        <v>41.010367922008818</v>
      </c>
      <c r="L781" s="471"/>
      <c r="M781" s="466">
        <v>19.097240054390056</v>
      </c>
      <c r="N781" s="466">
        <v>10.403743961352657</v>
      </c>
      <c r="O781" s="466">
        <v>0</v>
      </c>
      <c r="P781" s="466">
        <v>0.27475845410628019</v>
      </c>
      <c r="Q781" s="466">
        <v>2.164390229492827</v>
      </c>
      <c r="R781" s="466">
        <v>10.928726379614174</v>
      </c>
      <c r="S781" s="466">
        <f t="shared" si="25"/>
        <v>42.868859078955992</v>
      </c>
    </row>
    <row r="782" spans="2:19">
      <c r="B782" s="463">
        <v>779</v>
      </c>
      <c r="C782" s="464">
        <v>43130</v>
      </c>
      <c r="D782" s="465" t="s">
        <v>1308</v>
      </c>
      <c r="E782" s="466">
        <v>12.196930750360753</v>
      </c>
      <c r="F782" s="466">
        <v>7.2826207729468599</v>
      </c>
      <c r="G782" s="466">
        <v>0</v>
      </c>
      <c r="H782" s="466">
        <v>0.19233091787439616</v>
      </c>
      <c r="I782" s="466">
        <v>1.382342038467117</v>
      </c>
      <c r="J782" s="466">
        <v>6.9799048690888021</v>
      </c>
      <c r="K782" s="466">
        <f t="shared" si="24"/>
        <v>28.034129348737931</v>
      </c>
      <c r="L782" s="471"/>
      <c r="M782" s="466">
        <v>12.945101779331779</v>
      </c>
      <c r="N782" s="466">
        <v>7.2826207729468599</v>
      </c>
      <c r="O782" s="466">
        <v>0</v>
      </c>
      <c r="P782" s="466">
        <v>0.19233091787439616</v>
      </c>
      <c r="Q782" s="466">
        <v>1.467136179425838</v>
      </c>
      <c r="R782" s="466">
        <v>7.4080586985160615</v>
      </c>
      <c r="S782" s="466">
        <f t="shared" si="25"/>
        <v>29.295248348094937</v>
      </c>
    </row>
    <row r="783" spans="2:19" ht="25.5">
      <c r="B783" s="463">
        <v>780</v>
      </c>
      <c r="C783" s="464">
        <v>43234</v>
      </c>
      <c r="D783" s="465" t="s">
        <v>1309</v>
      </c>
      <c r="E783" s="466">
        <v>8.8291173160173155</v>
      </c>
      <c r="F783" s="466">
        <v>2.5435914855072466</v>
      </c>
      <c r="G783" s="466">
        <v>1.587042297979798</v>
      </c>
      <c r="H783" s="466">
        <v>0.35326086956521741</v>
      </c>
      <c r="I783" s="466">
        <v>1.8895186334461893</v>
      </c>
      <c r="J783" s="466">
        <v>7.4049385754360451</v>
      </c>
      <c r="K783" s="466">
        <f t="shared" si="24"/>
        <v>22.60746917795181</v>
      </c>
      <c r="L783" s="471"/>
      <c r="M783" s="466">
        <v>9.3016463869463859</v>
      </c>
      <c r="N783" s="466">
        <v>2.5435914855072466</v>
      </c>
      <c r="O783" s="466">
        <v>1.587042297979798</v>
      </c>
      <c r="P783" s="466">
        <v>0.35326086956521741</v>
      </c>
      <c r="Q783" s="466">
        <v>1.9906445390614345</v>
      </c>
      <c r="R783" s="466">
        <v>7.801246453120469</v>
      </c>
      <c r="S783" s="466">
        <f t="shared" si="25"/>
        <v>23.57743203218055</v>
      </c>
    </row>
    <row r="784" spans="2:19">
      <c r="B784" s="463">
        <v>781</v>
      </c>
      <c r="C784" s="464">
        <v>43260</v>
      </c>
      <c r="D784" s="465" t="s">
        <v>1310</v>
      </c>
      <c r="E784" s="466">
        <v>8.8291173160173155</v>
      </c>
      <c r="F784" s="466">
        <v>2.5435914855072466</v>
      </c>
      <c r="G784" s="466">
        <v>7.2492371632996644</v>
      </c>
      <c r="H784" s="466">
        <v>0.35326086956521741</v>
      </c>
      <c r="I784" s="466">
        <v>1.8895186334461893</v>
      </c>
      <c r="J784" s="466">
        <v>7.4049385754360451</v>
      </c>
      <c r="K784" s="466">
        <f t="shared" si="24"/>
        <v>28.269664043271682</v>
      </c>
      <c r="L784" s="471"/>
      <c r="M784" s="466">
        <v>9.3016463869463859</v>
      </c>
      <c r="N784" s="466">
        <v>2.5435914855072466</v>
      </c>
      <c r="O784" s="466">
        <v>7.2492371632996644</v>
      </c>
      <c r="P784" s="466">
        <v>0.35326086956521741</v>
      </c>
      <c r="Q784" s="466">
        <v>1.9906445390614345</v>
      </c>
      <c r="R784" s="466">
        <v>7.801246453120469</v>
      </c>
      <c r="S784" s="466">
        <f t="shared" si="25"/>
        <v>29.239626897500422</v>
      </c>
    </row>
    <row r="785" spans="2:19">
      <c r="B785" s="463">
        <v>782</v>
      </c>
      <c r="C785" s="464">
        <v>43300</v>
      </c>
      <c r="D785" s="465" t="s">
        <v>1312</v>
      </c>
      <c r="E785" s="466">
        <v>10.264350259740262</v>
      </c>
      <c r="F785" s="466">
        <v>6.2422463768115941</v>
      </c>
      <c r="G785" s="466">
        <v>0</v>
      </c>
      <c r="H785" s="466">
        <v>0.16485507246376813</v>
      </c>
      <c r="I785" s="466">
        <v>1.0519019925833406</v>
      </c>
      <c r="J785" s="466">
        <v>2.851564745057527</v>
      </c>
      <c r="K785" s="466">
        <f t="shared" si="24"/>
        <v>20.57491844665649</v>
      </c>
      <c r="L785" s="471"/>
      <c r="M785" s="466">
        <v>10.894389020979022</v>
      </c>
      <c r="N785" s="466">
        <v>6.2422463768115941</v>
      </c>
      <c r="O785" s="466">
        <v>0</v>
      </c>
      <c r="P785" s="466">
        <v>0.16485507246376813</v>
      </c>
      <c r="Q785" s="466">
        <v>1.1164690632289367</v>
      </c>
      <c r="R785" s="466">
        <v>3.0265973846406609</v>
      </c>
      <c r="S785" s="466">
        <f t="shared" si="25"/>
        <v>21.444556918123983</v>
      </c>
    </row>
    <row r="786" spans="2:19">
      <c r="B786" s="463">
        <v>783</v>
      </c>
      <c r="C786" s="464">
        <v>43310</v>
      </c>
      <c r="D786" s="465" t="s">
        <v>1313</v>
      </c>
      <c r="E786" s="466">
        <v>15.095801486291487</v>
      </c>
      <c r="F786" s="466">
        <v>8.8431823671497582</v>
      </c>
      <c r="G786" s="466">
        <v>0</v>
      </c>
      <c r="H786" s="466">
        <v>0.23354468599033817</v>
      </c>
      <c r="I786" s="466">
        <v>1.5470344699124088</v>
      </c>
      <c r="J786" s="466">
        <v>4.1938022599966409</v>
      </c>
      <c r="K786" s="466">
        <f t="shared" si="24"/>
        <v>29.91336526934063</v>
      </c>
      <c r="L786" s="471"/>
      <c r="M786" s="466">
        <v>16.021170916860914</v>
      </c>
      <c r="N786" s="466">
        <v>8.8431823671497582</v>
      </c>
      <c r="O786" s="466">
        <v>0</v>
      </c>
      <c r="P786" s="466">
        <v>0.23354468599033817</v>
      </c>
      <c r="Q786" s="466">
        <v>1.6418673549231277</v>
      </c>
      <c r="R786" s="466">
        <v>4.4508814493843687</v>
      </c>
      <c r="S786" s="466">
        <f t="shared" si="25"/>
        <v>31.190646774308508</v>
      </c>
    </row>
    <row r="787" spans="2:19">
      <c r="B787" s="463">
        <v>784</v>
      </c>
      <c r="C787" s="464">
        <v>43320</v>
      </c>
      <c r="D787" s="465" t="s">
        <v>1314</v>
      </c>
      <c r="E787" s="466">
        <v>12.196930750360753</v>
      </c>
      <c r="F787" s="466">
        <v>7.2826207729468599</v>
      </c>
      <c r="G787" s="466">
        <v>0</v>
      </c>
      <c r="H787" s="466">
        <v>0.19233091787439616</v>
      </c>
      <c r="I787" s="466">
        <v>1.2499549835149679</v>
      </c>
      <c r="J787" s="466">
        <v>3.3884597510331731</v>
      </c>
      <c r="K787" s="466">
        <f t="shared" si="24"/>
        <v>24.310297175730152</v>
      </c>
      <c r="L787" s="471"/>
      <c r="M787" s="466">
        <v>12.945101779331779</v>
      </c>
      <c r="N787" s="466">
        <v>7.2826207729468599</v>
      </c>
      <c r="O787" s="466">
        <v>0</v>
      </c>
      <c r="P787" s="466">
        <v>0.19233091787439616</v>
      </c>
      <c r="Q787" s="466">
        <v>1.3266283799066132</v>
      </c>
      <c r="R787" s="466">
        <v>3.5963110105381442</v>
      </c>
      <c r="S787" s="466">
        <f t="shared" si="25"/>
        <v>25.342992860597793</v>
      </c>
    </row>
    <row r="788" spans="2:19">
      <c r="B788" s="463">
        <v>785</v>
      </c>
      <c r="C788" s="464">
        <v>43324</v>
      </c>
      <c r="D788" s="465" t="s">
        <v>1315</v>
      </c>
      <c r="E788" s="466">
        <v>12.196930750360753</v>
      </c>
      <c r="F788" s="466">
        <v>7.2826207729468599</v>
      </c>
      <c r="G788" s="466">
        <v>0</v>
      </c>
      <c r="H788" s="466">
        <v>0.19233091787439616</v>
      </c>
      <c r="I788" s="466">
        <v>1.382342038467117</v>
      </c>
      <c r="J788" s="466">
        <v>6.9799048690888021</v>
      </c>
      <c r="K788" s="466">
        <f t="shared" si="24"/>
        <v>28.034129348737931</v>
      </c>
      <c r="L788" s="471"/>
      <c r="M788" s="466">
        <v>12.945101779331779</v>
      </c>
      <c r="N788" s="466">
        <v>7.2826207729468599</v>
      </c>
      <c r="O788" s="466">
        <v>0</v>
      </c>
      <c r="P788" s="466">
        <v>0.19233091787439616</v>
      </c>
      <c r="Q788" s="466">
        <v>1.467136179425838</v>
      </c>
      <c r="R788" s="466">
        <v>7.4080586985160615</v>
      </c>
      <c r="S788" s="466">
        <f t="shared" si="25"/>
        <v>29.295248348094937</v>
      </c>
    </row>
    <row r="789" spans="2:19">
      <c r="B789" s="463">
        <v>786</v>
      </c>
      <c r="C789" s="464">
        <v>43330</v>
      </c>
      <c r="D789" s="465" t="s">
        <v>1316</v>
      </c>
      <c r="E789" s="466">
        <v>14.129511240981243</v>
      </c>
      <c r="F789" s="466">
        <v>8.3229951690821249</v>
      </c>
      <c r="G789" s="466">
        <v>0</v>
      </c>
      <c r="H789" s="466">
        <v>0.21980676328502416</v>
      </c>
      <c r="I789" s="466">
        <v>1.4480079744465952</v>
      </c>
      <c r="J789" s="466">
        <v>3.9253547570088183</v>
      </c>
      <c r="K789" s="466">
        <f t="shared" si="24"/>
        <v>28.045675904803808</v>
      </c>
      <c r="L789" s="471"/>
      <c r="M789" s="466">
        <v>14.995814537684536</v>
      </c>
      <c r="N789" s="466">
        <v>8.3229951690821249</v>
      </c>
      <c r="O789" s="466">
        <v>0</v>
      </c>
      <c r="P789" s="466">
        <v>0.21980676328502416</v>
      </c>
      <c r="Q789" s="466">
        <v>1.5367876965842895</v>
      </c>
      <c r="R789" s="466">
        <v>4.166024636435627</v>
      </c>
      <c r="S789" s="466">
        <f t="shared" si="25"/>
        <v>29.241428803071603</v>
      </c>
    </row>
    <row r="790" spans="2:19">
      <c r="B790" s="463">
        <v>787</v>
      </c>
      <c r="C790" s="464">
        <v>43340</v>
      </c>
      <c r="D790" s="465" t="s">
        <v>1317</v>
      </c>
      <c r="E790" s="466">
        <v>12.196930750360753</v>
      </c>
      <c r="F790" s="466">
        <v>7.2826207729468599</v>
      </c>
      <c r="G790" s="466">
        <v>0</v>
      </c>
      <c r="H790" s="466">
        <v>0.19233091787439616</v>
      </c>
      <c r="I790" s="466">
        <v>1.2499549835149679</v>
      </c>
      <c r="J790" s="466">
        <v>3.3884597510331731</v>
      </c>
      <c r="K790" s="466">
        <f t="shared" si="24"/>
        <v>24.310297175730152</v>
      </c>
      <c r="L790" s="471"/>
      <c r="M790" s="466">
        <v>12.945101779331779</v>
      </c>
      <c r="N790" s="466">
        <v>7.2826207729468599</v>
      </c>
      <c r="O790" s="466">
        <v>0</v>
      </c>
      <c r="P790" s="466">
        <v>0.19233091787439616</v>
      </c>
      <c r="Q790" s="466">
        <v>1.3266283799066132</v>
      </c>
      <c r="R790" s="466">
        <v>3.5963110105381442</v>
      </c>
      <c r="S790" s="466">
        <f t="shared" si="25"/>
        <v>25.342992860597793</v>
      </c>
    </row>
    <row r="791" spans="2:19">
      <c r="B791" s="463">
        <v>788</v>
      </c>
      <c r="C791" s="464">
        <v>43350</v>
      </c>
      <c r="D791" s="465" t="s">
        <v>1318</v>
      </c>
      <c r="E791" s="466">
        <v>12.196930750360753</v>
      </c>
      <c r="F791" s="466">
        <v>7.2826207729468599</v>
      </c>
      <c r="G791" s="466">
        <v>0</v>
      </c>
      <c r="H791" s="466">
        <v>0.19233091787439616</v>
      </c>
      <c r="I791" s="466">
        <v>1.2499549835149679</v>
      </c>
      <c r="J791" s="466">
        <v>3.3884597510331731</v>
      </c>
      <c r="K791" s="466">
        <f t="shared" si="24"/>
        <v>24.310297175730152</v>
      </c>
      <c r="L791" s="471"/>
      <c r="M791" s="466">
        <v>12.945101779331779</v>
      </c>
      <c r="N791" s="466">
        <v>7.2826207729468599</v>
      </c>
      <c r="O791" s="466">
        <v>0</v>
      </c>
      <c r="P791" s="466">
        <v>0.19233091787439616</v>
      </c>
      <c r="Q791" s="466">
        <v>1.3266283799066132</v>
      </c>
      <c r="R791" s="466">
        <v>3.5963110105381442</v>
      </c>
      <c r="S791" s="466">
        <f t="shared" si="25"/>
        <v>25.342992860597793</v>
      </c>
    </row>
    <row r="792" spans="2:19" ht="25.5">
      <c r="B792" s="463">
        <v>789</v>
      </c>
      <c r="C792" s="464">
        <v>43361</v>
      </c>
      <c r="D792" s="465" t="s">
        <v>1319</v>
      </c>
      <c r="E792" s="466">
        <v>19.927252712842716</v>
      </c>
      <c r="F792" s="466">
        <v>11.444118357487923</v>
      </c>
      <c r="G792" s="466">
        <v>0</v>
      </c>
      <c r="H792" s="466">
        <v>0.30223429951690828</v>
      </c>
      <c r="I792" s="466">
        <v>2.2584599109333832</v>
      </c>
      <c r="J792" s="466">
        <v>11.403715498984857</v>
      </c>
      <c r="K792" s="466">
        <f t="shared" si="24"/>
        <v>45.335780779765791</v>
      </c>
      <c r="L792" s="471"/>
      <c r="M792" s="466">
        <v>21.147952812742815</v>
      </c>
      <c r="N792" s="466">
        <v>11.444118357487923</v>
      </c>
      <c r="O792" s="466">
        <v>0</v>
      </c>
      <c r="P792" s="466">
        <v>0.30223429951690828</v>
      </c>
      <c r="Q792" s="466">
        <v>2.396808246181823</v>
      </c>
      <c r="R792" s="466">
        <v>12.102282273313541</v>
      </c>
      <c r="S792" s="466">
        <f t="shared" si="25"/>
        <v>47.393395989243011</v>
      </c>
    </row>
    <row r="793" spans="2:19">
      <c r="B793" s="463">
        <v>790</v>
      </c>
      <c r="C793" s="464">
        <v>43400</v>
      </c>
      <c r="D793" s="465" t="s">
        <v>1320</v>
      </c>
      <c r="E793" s="466">
        <v>19.193954112554113</v>
      </c>
      <c r="F793" s="466">
        <v>5.0871829710144931</v>
      </c>
      <c r="G793" s="466">
        <v>14.498474326599329</v>
      </c>
      <c r="H793" s="466">
        <v>0.70652173913043481</v>
      </c>
      <c r="I793" s="466">
        <v>4.1076964601419261</v>
      </c>
      <c r="J793" s="466">
        <v>16.097877753346474</v>
      </c>
      <c r="K793" s="466">
        <f t="shared" si="24"/>
        <v>59.691707362786765</v>
      </c>
      <c r="L793" s="471"/>
      <c r="M793" s="466">
        <v>20.257144522144522</v>
      </c>
      <c r="N793" s="466">
        <v>5.0871829710144931</v>
      </c>
      <c r="O793" s="466">
        <v>14.498474326599329</v>
      </c>
      <c r="P793" s="466">
        <v>0.70652173913043481</v>
      </c>
      <c r="Q793" s="466">
        <v>4.3352297477762276</v>
      </c>
      <c r="R793" s="466">
        <v>16.989570478136429</v>
      </c>
      <c r="S793" s="466">
        <f t="shared" si="25"/>
        <v>61.874123784801434</v>
      </c>
    </row>
    <row r="794" spans="2:19">
      <c r="B794" s="463">
        <v>791</v>
      </c>
      <c r="C794" s="464">
        <v>43401</v>
      </c>
      <c r="D794" s="465" t="s">
        <v>1321</v>
      </c>
      <c r="E794" s="466">
        <v>12.196930750360753</v>
      </c>
      <c r="F794" s="466">
        <v>7.2826207729468599</v>
      </c>
      <c r="G794" s="466">
        <v>0</v>
      </c>
      <c r="H794" s="466">
        <v>0.19233091787439616</v>
      </c>
      <c r="I794" s="466">
        <v>1.2499549835149679</v>
      </c>
      <c r="J794" s="466">
        <v>3.3884597510331731</v>
      </c>
      <c r="K794" s="466">
        <f t="shared" si="24"/>
        <v>24.310297175730152</v>
      </c>
      <c r="L794" s="471"/>
      <c r="M794" s="466">
        <v>12.945101779331779</v>
      </c>
      <c r="N794" s="466">
        <v>7.2826207729468599</v>
      </c>
      <c r="O794" s="466">
        <v>0</v>
      </c>
      <c r="P794" s="466">
        <v>0.19233091787439616</v>
      </c>
      <c r="Q794" s="466">
        <v>1.3266283799066132</v>
      </c>
      <c r="R794" s="466">
        <v>3.5963110105381442</v>
      </c>
      <c r="S794" s="466">
        <f t="shared" si="25"/>
        <v>25.342992860597793</v>
      </c>
    </row>
    <row r="795" spans="2:19" ht="25.5">
      <c r="B795" s="463">
        <v>792</v>
      </c>
      <c r="C795" s="464">
        <v>43405</v>
      </c>
      <c r="D795" s="465" t="s">
        <v>1322</v>
      </c>
      <c r="E795" s="466">
        <v>12.196930750360753</v>
      </c>
      <c r="F795" s="466">
        <v>7.2826207729468599</v>
      </c>
      <c r="G795" s="466">
        <v>0</v>
      </c>
      <c r="H795" s="466">
        <v>0.19233091787439616</v>
      </c>
      <c r="I795" s="466">
        <v>1.2499549835149679</v>
      </c>
      <c r="J795" s="466">
        <v>3.3884597510331731</v>
      </c>
      <c r="K795" s="466">
        <f t="shared" si="24"/>
        <v>24.310297175730152</v>
      </c>
      <c r="L795" s="471"/>
      <c r="M795" s="466">
        <v>12.945101779331779</v>
      </c>
      <c r="N795" s="466">
        <v>7.2826207729468599</v>
      </c>
      <c r="O795" s="466">
        <v>0</v>
      </c>
      <c r="P795" s="466">
        <v>0.19233091787439616</v>
      </c>
      <c r="Q795" s="466">
        <v>1.3266283799066132</v>
      </c>
      <c r="R795" s="466">
        <v>3.5963110105381442</v>
      </c>
      <c r="S795" s="466">
        <f t="shared" si="25"/>
        <v>25.342992860597793</v>
      </c>
    </row>
    <row r="796" spans="2:19">
      <c r="B796" s="463">
        <v>793</v>
      </c>
      <c r="C796" s="464">
        <v>43410</v>
      </c>
      <c r="D796" s="465" t="s">
        <v>1323</v>
      </c>
      <c r="E796" s="466">
        <v>6.3991892784992785</v>
      </c>
      <c r="F796" s="466">
        <v>4.1614975845410624</v>
      </c>
      <c r="G796" s="466">
        <v>0</v>
      </c>
      <c r="H796" s="466">
        <v>0.10990338164251208</v>
      </c>
      <c r="I796" s="466">
        <v>0.65579601072008598</v>
      </c>
      <c r="J796" s="466">
        <v>1.7777747331062348</v>
      </c>
      <c r="K796" s="466">
        <f t="shared" si="24"/>
        <v>13.104160988509175</v>
      </c>
      <c r="L796" s="471"/>
      <c r="M796" s="466">
        <v>6.792963504273505</v>
      </c>
      <c r="N796" s="466">
        <v>4.1614975845410624</v>
      </c>
      <c r="O796" s="466">
        <v>0</v>
      </c>
      <c r="P796" s="466">
        <v>0.10990338164251208</v>
      </c>
      <c r="Q796" s="466">
        <v>0.69615042987358355</v>
      </c>
      <c r="R796" s="466">
        <v>1.8871701328456938</v>
      </c>
      <c r="S796" s="466">
        <f t="shared" si="25"/>
        <v>13.647685033176359</v>
      </c>
    </row>
    <row r="797" spans="2:19">
      <c r="B797" s="463">
        <v>794</v>
      </c>
      <c r="C797" s="464">
        <v>43420</v>
      </c>
      <c r="D797" s="465" t="s">
        <v>1325</v>
      </c>
      <c r="E797" s="466">
        <v>10.264350259740262</v>
      </c>
      <c r="F797" s="466">
        <v>6.2422463768115941</v>
      </c>
      <c r="G797" s="466">
        <v>0</v>
      </c>
      <c r="H797" s="466">
        <v>0.16485507246376813</v>
      </c>
      <c r="I797" s="466">
        <v>1.0519019925833406</v>
      </c>
      <c r="J797" s="466">
        <v>2.851564745057527</v>
      </c>
      <c r="K797" s="466">
        <f t="shared" si="24"/>
        <v>20.57491844665649</v>
      </c>
      <c r="L797" s="471"/>
      <c r="M797" s="466">
        <v>10.894389020979022</v>
      </c>
      <c r="N797" s="466">
        <v>6.2422463768115941</v>
      </c>
      <c r="O797" s="466">
        <v>0</v>
      </c>
      <c r="P797" s="466">
        <v>0.16485507246376813</v>
      </c>
      <c r="Q797" s="466">
        <v>1.1164690632289367</v>
      </c>
      <c r="R797" s="466">
        <v>3.0265973846406609</v>
      </c>
      <c r="S797" s="466">
        <f t="shared" si="25"/>
        <v>21.444556918123983</v>
      </c>
    </row>
    <row r="798" spans="2:19">
      <c r="B798" s="463">
        <v>795</v>
      </c>
      <c r="C798" s="464">
        <v>43450</v>
      </c>
      <c r="D798" s="465" t="s">
        <v>1326</v>
      </c>
      <c r="E798" s="466">
        <v>10.264350259740262</v>
      </c>
      <c r="F798" s="466">
        <v>6.2422463768115941</v>
      </c>
      <c r="G798" s="466">
        <v>0</v>
      </c>
      <c r="H798" s="466">
        <v>0.16485507246376813</v>
      </c>
      <c r="I798" s="466">
        <v>1.0519019925833406</v>
      </c>
      <c r="J798" s="466">
        <v>2.851564745057527</v>
      </c>
      <c r="K798" s="466">
        <f t="shared" si="24"/>
        <v>20.57491844665649</v>
      </c>
      <c r="L798" s="471"/>
      <c r="M798" s="466">
        <v>10.894389020979022</v>
      </c>
      <c r="N798" s="466">
        <v>6.2422463768115941</v>
      </c>
      <c r="O798" s="466">
        <v>0</v>
      </c>
      <c r="P798" s="466">
        <v>0.16485507246376813</v>
      </c>
      <c r="Q798" s="466">
        <v>1.1164690632289367</v>
      </c>
      <c r="R798" s="466">
        <v>3.0265973846406609</v>
      </c>
      <c r="S798" s="466">
        <f t="shared" si="25"/>
        <v>21.444556918123983</v>
      </c>
    </row>
    <row r="799" spans="2:19">
      <c r="B799" s="463">
        <v>796</v>
      </c>
      <c r="C799" s="464">
        <v>43460</v>
      </c>
      <c r="D799" s="465" t="s">
        <v>1327</v>
      </c>
      <c r="E799" s="466">
        <v>2.2520499855699856</v>
      </c>
      <c r="F799" s="466">
        <v>0.11665123456790123</v>
      </c>
      <c r="G799" s="466">
        <v>0</v>
      </c>
      <c r="H799" s="466">
        <v>1.4444444444444444E-2</v>
      </c>
      <c r="I799" s="466">
        <v>0.21816880450229126</v>
      </c>
      <c r="J799" s="466">
        <v>0.90088710047671716</v>
      </c>
      <c r="K799" s="466">
        <f t="shared" si="24"/>
        <v>3.5022015695613398</v>
      </c>
      <c r="L799" s="471"/>
      <c r="M799" s="466">
        <v>2.3701822533022532</v>
      </c>
      <c r="N799" s="466">
        <v>0.11665123456790123</v>
      </c>
      <c r="O799" s="466">
        <v>0</v>
      </c>
      <c r="P799" s="466">
        <v>1.4444444444444444E-2</v>
      </c>
      <c r="Q799" s="466">
        <v>0.22961294463658333</v>
      </c>
      <c r="R799" s="466">
        <v>0.94814352765727383</v>
      </c>
      <c r="S799" s="466">
        <f t="shared" si="25"/>
        <v>3.6790344046084562</v>
      </c>
    </row>
    <row r="800" spans="2:19">
      <c r="B800" s="463">
        <v>797</v>
      </c>
      <c r="C800" s="464">
        <v>43500</v>
      </c>
      <c r="D800" s="465" t="s">
        <v>1328</v>
      </c>
      <c r="E800" s="466">
        <v>6.3991892784992785</v>
      </c>
      <c r="F800" s="466">
        <v>4.1614975845410624</v>
      </c>
      <c r="G800" s="466">
        <v>0</v>
      </c>
      <c r="H800" s="466">
        <v>0.10990338164251208</v>
      </c>
      <c r="I800" s="466">
        <v>0.61992561604742469</v>
      </c>
      <c r="J800" s="466">
        <v>2.5598663934849668</v>
      </c>
      <c r="K800" s="466">
        <f t="shared" si="24"/>
        <v>13.850382254215246</v>
      </c>
      <c r="L800" s="471"/>
      <c r="M800" s="466">
        <v>6.792963504273505</v>
      </c>
      <c r="N800" s="466">
        <v>4.1614975845410624</v>
      </c>
      <c r="O800" s="466">
        <v>0</v>
      </c>
      <c r="P800" s="466">
        <v>0.10990338164251208</v>
      </c>
      <c r="Q800" s="466">
        <v>0.65807274982839836</v>
      </c>
      <c r="R800" s="466">
        <v>2.7173878174201556</v>
      </c>
      <c r="S800" s="466">
        <f t="shared" si="25"/>
        <v>14.439825037705635</v>
      </c>
    </row>
    <row r="801" spans="2:19">
      <c r="B801" s="463">
        <v>798</v>
      </c>
      <c r="C801" s="464">
        <v>43501</v>
      </c>
      <c r="D801" s="465" t="s">
        <v>341</v>
      </c>
      <c r="E801" s="466">
        <v>8.3317697691197701</v>
      </c>
      <c r="F801" s="466">
        <v>5.2018719806763283</v>
      </c>
      <c r="G801" s="466">
        <v>0</v>
      </c>
      <c r="H801" s="466">
        <v>0.1373792270531401</v>
      </c>
      <c r="I801" s="466">
        <v>0.85384900165171329</v>
      </c>
      <c r="J801" s="466">
        <v>2.3146697390818805</v>
      </c>
      <c r="K801" s="466">
        <f t="shared" si="24"/>
        <v>16.839539717582831</v>
      </c>
      <c r="L801" s="471"/>
      <c r="M801" s="466">
        <v>8.8436762626262624</v>
      </c>
      <c r="N801" s="466">
        <v>5.2018719806763283</v>
      </c>
      <c r="O801" s="466">
        <v>0</v>
      </c>
      <c r="P801" s="466">
        <v>0.1373792270531401</v>
      </c>
      <c r="Q801" s="466">
        <v>0.90630974655126006</v>
      </c>
      <c r="R801" s="466">
        <v>2.4568837587431771</v>
      </c>
      <c r="S801" s="466">
        <f t="shared" si="25"/>
        <v>17.546120975650169</v>
      </c>
    </row>
    <row r="802" spans="2:19">
      <c r="B802" s="463">
        <v>799</v>
      </c>
      <c r="C802" s="464">
        <v>43520</v>
      </c>
      <c r="D802" s="465" t="s">
        <v>342</v>
      </c>
      <c r="E802" s="466">
        <v>3.500318542568543</v>
      </c>
      <c r="F802" s="466">
        <v>2.6009359903381641</v>
      </c>
      <c r="G802" s="466">
        <v>0</v>
      </c>
      <c r="H802" s="466">
        <v>6.8689613526570048E-2</v>
      </c>
      <c r="I802" s="466">
        <v>0.35871652432264506</v>
      </c>
      <c r="J802" s="466">
        <v>0.97243222414276609</v>
      </c>
      <c r="K802" s="466">
        <f t="shared" si="24"/>
        <v>7.5010928948986884</v>
      </c>
      <c r="L802" s="471"/>
      <c r="M802" s="466">
        <v>3.7168943667443659</v>
      </c>
      <c r="N802" s="466">
        <v>2.6009359903381641</v>
      </c>
      <c r="O802" s="466">
        <v>0</v>
      </c>
      <c r="P802" s="466">
        <v>6.8689613526570048E-2</v>
      </c>
      <c r="Q802" s="466">
        <v>0.38091145485706857</v>
      </c>
      <c r="R802" s="466">
        <v>1.0325996939994682</v>
      </c>
      <c r="S802" s="466">
        <f t="shared" si="25"/>
        <v>7.8000311194656362</v>
      </c>
    </row>
    <row r="803" spans="2:19">
      <c r="B803" s="463">
        <v>800</v>
      </c>
      <c r="C803" s="464">
        <v>43605</v>
      </c>
      <c r="D803" s="465" t="s">
        <v>343</v>
      </c>
      <c r="E803" s="466">
        <v>0</v>
      </c>
      <c r="F803" s="466">
        <v>0.52018719806763281</v>
      </c>
      <c r="G803" s="466">
        <v>0</v>
      </c>
      <c r="H803" s="466">
        <v>0</v>
      </c>
      <c r="I803" s="466">
        <v>0</v>
      </c>
      <c r="J803" s="466">
        <v>0.19448644482855323</v>
      </c>
      <c r="K803" s="466">
        <f t="shared" si="24"/>
        <v>0.71467364289618607</v>
      </c>
      <c r="L803" s="471"/>
      <c r="M803" s="466">
        <v>0</v>
      </c>
      <c r="N803" s="466">
        <v>0.52018719806763281</v>
      </c>
      <c r="O803" s="466">
        <v>0</v>
      </c>
      <c r="P803" s="466">
        <v>0</v>
      </c>
      <c r="Q803" s="466">
        <v>0</v>
      </c>
      <c r="R803" s="466">
        <v>0.20651993879989364</v>
      </c>
      <c r="S803" s="466">
        <f t="shared" si="25"/>
        <v>0.72670713686752642</v>
      </c>
    </row>
    <row r="804" spans="2:19">
      <c r="B804" s="463">
        <v>801</v>
      </c>
      <c r="C804" s="464">
        <v>43620</v>
      </c>
      <c r="D804" s="465" t="s">
        <v>344</v>
      </c>
      <c r="E804" s="466">
        <v>23.792413694083695</v>
      </c>
      <c r="F804" s="466">
        <v>13.524867149758453</v>
      </c>
      <c r="G804" s="466">
        <v>0</v>
      </c>
      <c r="H804" s="466">
        <v>0.35718599033816428</v>
      </c>
      <c r="I804" s="466">
        <v>2.6965188471665158</v>
      </c>
      <c r="J804" s="466">
        <v>13.615620813932882</v>
      </c>
      <c r="K804" s="466">
        <f t="shared" si="24"/>
        <v>53.986606495279716</v>
      </c>
      <c r="L804" s="471"/>
      <c r="M804" s="466">
        <v>25.24937832944833</v>
      </c>
      <c r="N804" s="466">
        <v>13.524867149758453</v>
      </c>
      <c r="O804" s="466">
        <v>0</v>
      </c>
      <c r="P804" s="466">
        <v>0.35718599033816428</v>
      </c>
      <c r="Q804" s="466">
        <v>2.8616442795598154</v>
      </c>
      <c r="R804" s="466">
        <v>14.449394060712283</v>
      </c>
      <c r="S804" s="466">
        <f t="shared" si="25"/>
        <v>56.442469809817041</v>
      </c>
    </row>
    <row r="805" spans="2:19">
      <c r="B805" s="463">
        <v>802</v>
      </c>
      <c r="C805" s="464">
        <v>43631</v>
      </c>
      <c r="D805" s="465" t="s">
        <v>345</v>
      </c>
      <c r="E805" s="466">
        <v>19.927252712842716</v>
      </c>
      <c r="F805" s="466">
        <v>11.444118357487923</v>
      </c>
      <c r="G805" s="466">
        <v>0</v>
      </c>
      <c r="H805" s="466">
        <v>0.30223429951690828</v>
      </c>
      <c r="I805" s="466">
        <v>2.0421669472414776</v>
      </c>
      <c r="J805" s="466">
        <v>5.5360397749357562</v>
      </c>
      <c r="K805" s="466">
        <f t="shared" si="24"/>
        <v>39.251812092024785</v>
      </c>
      <c r="L805" s="471"/>
      <c r="M805" s="466">
        <v>21.147952812742815</v>
      </c>
      <c r="N805" s="466">
        <v>11.444118357487923</v>
      </c>
      <c r="O805" s="466">
        <v>0</v>
      </c>
      <c r="P805" s="466">
        <v>0.30223429951690828</v>
      </c>
      <c r="Q805" s="466">
        <v>2.1672656466173197</v>
      </c>
      <c r="R805" s="466">
        <v>5.8751655141280779</v>
      </c>
      <c r="S805" s="466">
        <f t="shared" si="25"/>
        <v>40.936736630493044</v>
      </c>
    </row>
    <row r="806" spans="2:19">
      <c r="B806" s="463">
        <v>803</v>
      </c>
      <c r="C806" s="464">
        <v>43635</v>
      </c>
      <c r="D806" s="465" t="s">
        <v>346</v>
      </c>
      <c r="E806" s="466">
        <v>15.095801486291487</v>
      </c>
      <c r="F806" s="466">
        <v>8.8431823671497582</v>
      </c>
      <c r="G806" s="466">
        <v>0</v>
      </c>
      <c r="H806" s="466">
        <v>0.23354468599033817</v>
      </c>
      <c r="I806" s="466">
        <v>1.5470344699124088</v>
      </c>
      <c r="J806" s="466">
        <v>4.1938022599966409</v>
      </c>
      <c r="K806" s="466">
        <f t="shared" si="24"/>
        <v>29.91336526934063</v>
      </c>
      <c r="L806" s="471"/>
      <c r="M806" s="466">
        <v>16.021170916860914</v>
      </c>
      <c r="N806" s="466">
        <v>8.8431823671497582</v>
      </c>
      <c r="O806" s="466">
        <v>0</v>
      </c>
      <c r="P806" s="466">
        <v>0.23354468599033817</v>
      </c>
      <c r="Q806" s="466">
        <v>1.6418673549231277</v>
      </c>
      <c r="R806" s="466">
        <v>4.4508814493843687</v>
      </c>
      <c r="S806" s="466">
        <f t="shared" si="25"/>
        <v>31.190646774308508</v>
      </c>
    </row>
    <row r="807" spans="2:19" ht="25.5">
      <c r="B807" s="463">
        <v>804</v>
      </c>
      <c r="C807" s="464">
        <v>43638</v>
      </c>
      <c r="D807" s="465" t="s">
        <v>347</v>
      </c>
      <c r="E807" s="466">
        <v>19.927252712842716</v>
      </c>
      <c r="F807" s="466">
        <v>11.444118357487923</v>
      </c>
      <c r="G807" s="466">
        <v>0</v>
      </c>
      <c r="H807" s="466">
        <v>0.30223429951690828</v>
      </c>
      <c r="I807" s="466">
        <v>2.2584599109333832</v>
      </c>
      <c r="J807" s="466">
        <v>11.403715498984857</v>
      </c>
      <c r="K807" s="466">
        <f t="shared" si="24"/>
        <v>45.335780779765791</v>
      </c>
      <c r="L807" s="471"/>
      <c r="M807" s="466">
        <v>21.147952812742815</v>
      </c>
      <c r="N807" s="466">
        <v>11.444118357487923</v>
      </c>
      <c r="O807" s="466">
        <v>0</v>
      </c>
      <c r="P807" s="466">
        <v>0.30223429951690828</v>
      </c>
      <c r="Q807" s="466">
        <v>2.396808246181823</v>
      </c>
      <c r="R807" s="466">
        <v>12.102282273313541</v>
      </c>
      <c r="S807" s="466">
        <f t="shared" si="25"/>
        <v>47.393395989243011</v>
      </c>
    </row>
    <row r="808" spans="2:19">
      <c r="B808" s="463">
        <v>805</v>
      </c>
      <c r="C808" s="464">
        <v>43640</v>
      </c>
      <c r="D808" s="465" t="s">
        <v>348</v>
      </c>
      <c r="E808" s="466">
        <v>12.196930750360753</v>
      </c>
      <c r="F808" s="466">
        <v>7.2826207729468599</v>
      </c>
      <c r="G808" s="466">
        <v>0</v>
      </c>
      <c r="H808" s="466">
        <v>0.19233091787439616</v>
      </c>
      <c r="I808" s="466">
        <v>1.2499549835149679</v>
      </c>
      <c r="J808" s="466">
        <v>3.3884597510331731</v>
      </c>
      <c r="K808" s="466">
        <f t="shared" si="24"/>
        <v>24.310297175730152</v>
      </c>
      <c r="L808" s="471"/>
      <c r="M808" s="466">
        <v>12.945101779331779</v>
      </c>
      <c r="N808" s="466">
        <v>7.2826207729468599</v>
      </c>
      <c r="O808" s="466">
        <v>0</v>
      </c>
      <c r="P808" s="466">
        <v>0.19233091787439616</v>
      </c>
      <c r="Q808" s="466">
        <v>1.3266283799066132</v>
      </c>
      <c r="R808" s="466">
        <v>3.5963110105381442</v>
      </c>
      <c r="S808" s="466">
        <f t="shared" si="25"/>
        <v>25.342992860597793</v>
      </c>
    </row>
    <row r="809" spans="2:19" ht="25.5">
      <c r="B809" s="463">
        <v>806</v>
      </c>
      <c r="C809" s="464">
        <v>43641</v>
      </c>
      <c r="D809" s="465" t="s">
        <v>349</v>
      </c>
      <c r="E809" s="466">
        <v>12.196930750360753</v>
      </c>
      <c r="F809" s="466">
        <v>7.2826207729468599</v>
      </c>
      <c r="G809" s="466">
        <v>0</v>
      </c>
      <c r="H809" s="466">
        <v>0.19233091787439616</v>
      </c>
      <c r="I809" s="466">
        <v>1.2499549835149679</v>
      </c>
      <c r="J809" s="466">
        <v>3.3884597510331731</v>
      </c>
      <c r="K809" s="466">
        <f t="shared" si="24"/>
        <v>24.310297175730152</v>
      </c>
      <c r="L809" s="471"/>
      <c r="M809" s="466">
        <v>12.945101779331779</v>
      </c>
      <c r="N809" s="466">
        <v>7.2826207729468599</v>
      </c>
      <c r="O809" s="466">
        <v>0</v>
      </c>
      <c r="P809" s="466">
        <v>0.19233091787439616</v>
      </c>
      <c r="Q809" s="466">
        <v>1.3266283799066132</v>
      </c>
      <c r="R809" s="466">
        <v>3.5963110105381442</v>
      </c>
      <c r="S809" s="466">
        <f t="shared" si="25"/>
        <v>25.342992860597793</v>
      </c>
    </row>
    <row r="810" spans="2:19">
      <c r="B810" s="463">
        <v>807</v>
      </c>
      <c r="C810" s="464">
        <v>43750</v>
      </c>
      <c r="D810" s="465" t="s">
        <v>3364</v>
      </c>
      <c r="E810" s="466">
        <v>6.3991892784992785</v>
      </c>
      <c r="F810" s="466">
        <v>4.1614975845410624</v>
      </c>
      <c r="G810" s="466">
        <v>0</v>
      </c>
      <c r="H810" s="466">
        <v>0.10990338164251208</v>
      </c>
      <c r="I810" s="466">
        <v>0.65579601072008598</v>
      </c>
      <c r="J810" s="466">
        <v>1.7777747331062348</v>
      </c>
      <c r="K810" s="466">
        <f t="shared" si="24"/>
        <v>13.104160988509175</v>
      </c>
      <c r="L810" s="471"/>
      <c r="M810" s="466">
        <v>6.792963504273505</v>
      </c>
      <c r="N810" s="466">
        <v>4.1614975845410624</v>
      </c>
      <c r="O810" s="466">
        <v>0</v>
      </c>
      <c r="P810" s="466">
        <v>0.10990338164251208</v>
      </c>
      <c r="Q810" s="466">
        <v>0.69615042987358355</v>
      </c>
      <c r="R810" s="466">
        <v>1.8871701328456938</v>
      </c>
      <c r="S810" s="466">
        <f t="shared" si="25"/>
        <v>13.647685033176359</v>
      </c>
    </row>
    <row r="811" spans="2:19">
      <c r="B811" s="463">
        <v>808</v>
      </c>
      <c r="C811" s="464">
        <v>43800</v>
      </c>
      <c r="D811" s="465" t="s">
        <v>3365</v>
      </c>
      <c r="E811" s="466">
        <v>6.3991892784992785</v>
      </c>
      <c r="F811" s="466">
        <v>4.1614975845410624</v>
      </c>
      <c r="G811" s="466">
        <v>0</v>
      </c>
      <c r="H811" s="466">
        <v>0.10990338164251208</v>
      </c>
      <c r="I811" s="466">
        <v>0.65579601072008598</v>
      </c>
      <c r="J811" s="466">
        <v>1.7777747331062348</v>
      </c>
      <c r="K811" s="466">
        <f t="shared" si="24"/>
        <v>13.104160988509175</v>
      </c>
      <c r="L811" s="471"/>
      <c r="M811" s="466">
        <v>6.792963504273505</v>
      </c>
      <c r="N811" s="466">
        <v>4.1614975845410624</v>
      </c>
      <c r="O811" s="466">
        <v>0</v>
      </c>
      <c r="P811" s="466">
        <v>0.10990338164251208</v>
      </c>
      <c r="Q811" s="466">
        <v>0.69615042987358355</v>
      </c>
      <c r="R811" s="466">
        <v>1.8871701328456938</v>
      </c>
      <c r="S811" s="466">
        <f t="shared" si="25"/>
        <v>13.647685033176359</v>
      </c>
    </row>
    <row r="812" spans="2:19">
      <c r="B812" s="463">
        <v>809</v>
      </c>
      <c r="C812" s="464">
        <v>43810</v>
      </c>
      <c r="D812" s="465" t="s">
        <v>2399</v>
      </c>
      <c r="E812" s="466">
        <v>6.3991892784992785</v>
      </c>
      <c r="F812" s="466">
        <v>4.1614975845410624</v>
      </c>
      <c r="G812" s="466">
        <v>0</v>
      </c>
      <c r="H812" s="466">
        <v>0.10990338164251208</v>
      </c>
      <c r="I812" s="466">
        <v>0.65579601072008598</v>
      </c>
      <c r="J812" s="466">
        <v>1.7777747331062348</v>
      </c>
      <c r="K812" s="466">
        <f t="shared" si="24"/>
        <v>13.104160988509175</v>
      </c>
      <c r="L812" s="471"/>
      <c r="M812" s="466">
        <v>6.792963504273505</v>
      </c>
      <c r="N812" s="466">
        <v>4.1614975845410624</v>
      </c>
      <c r="O812" s="466">
        <v>0</v>
      </c>
      <c r="P812" s="466">
        <v>0.10990338164251208</v>
      </c>
      <c r="Q812" s="466">
        <v>0.69615042987358355</v>
      </c>
      <c r="R812" s="466">
        <v>1.8871701328456938</v>
      </c>
      <c r="S812" s="466">
        <f t="shared" si="25"/>
        <v>13.647685033176359</v>
      </c>
    </row>
    <row r="813" spans="2:19">
      <c r="B813" s="463">
        <v>810</v>
      </c>
      <c r="C813" s="464">
        <v>43820</v>
      </c>
      <c r="D813" s="465" t="s">
        <v>2400</v>
      </c>
      <c r="E813" s="466">
        <v>8.3317697691197701</v>
      </c>
      <c r="F813" s="466">
        <v>5.2018719806763283</v>
      </c>
      <c r="G813" s="466">
        <v>0</v>
      </c>
      <c r="H813" s="466">
        <v>0.1373792270531401</v>
      </c>
      <c r="I813" s="466">
        <v>0.85384900165171329</v>
      </c>
      <c r="J813" s="466">
        <v>2.3146697390818805</v>
      </c>
      <c r="K813" s="466">
        <f t="shared" si="24"/>
        <v>16.839539717582831</v>
      </c>
      <c r="L813" s="471"/>
      <c r="M813" s="466">
        <v>8.8436762626262624</v>
      </c>
      <c r="N813" s="466">
        <v>5.2018719806763283</v>
      </c>
      <c r="O813" s="466">
        <v>0</v>
      </c>
      <c r="P813" s="466">
        <v>0.1373792270531401</v>
      </c>
      <c r="Q813" s="466">
        <v>0.90630974655126006</v>
      </c>
      <c r="R813" s="466">
        <v>2.4568837587431771</v>
      </c>
      <c r="S813" s="466">
        <f t="shared" si="25"/>
        <v>17.546120975650169</v>
      </c>
    </row>
    <row r="814" spans="2:19">
      <c r="B814" s="463">
        <v>811</v>
      </c>
      <c r="C814" s="464">
        <v>43830</v>
      </c>
      <c r="D814" s="465" t="s">
        <v>2401</v>
      </c>
      <c r="E814" s="466">
        <v>4.9497539105339108</v>
      </c>
      <c r="F814" s="466">
        <v>3.3812167874396133</v>
      </c>
      <c r="G814" s="466">
        <v>0</v>
      </c>
      <c r="H814" s="466">
        <v>8.9296497584541071E-2</v>
      </c>
      <c r="I814" s="466">
        <v>0.47951062372552533</v>
      </c>
      <c r="J814" s="466">
        <v>1.9800490562404578</v>
      </c>
      <c r="K814" s="466">
        <f t="shared" si="24"/>
        <v>10.879826875524049</v>
      </c>
      <c r="L814" s="471"/>
      <c r="M814" s="466">
        <v>5.2549289355089357</v>
      </c>
      <c r="N814" s="466">
        <v>3.3812167874396133</v>
      </c>
      <c r="O814" s="466">
        <v>0</v>
      </c>
      <c r="P814" s="466">
        <v>8.9296497584541071E-2</v>
      </c>
      <c r="Q814" s="466">
        <v>0.50907465240577998</v>
      </c>
      <c r="R814" s="466">
        <v>2.102128159790229</v>
      </c>
      <c r="S814" s="466">
        <f t="shared" si="25"/>
        <v>11.336645032729098</v>
      </c>
    </row>
    <row r="815" spans="2:19">
      <c r="B815" s="463">
        <v>812</v>
      </c>
      <c r="C815" s="464">
        <v>43831</v>
      </c>
      <c r="D815" s="465" t="s">
        <v>2402</v>
      </c>
      <c r="E815" s="466">
        <v>4.9497539105339108</v>
      </c>
      <c r="F815" s="466">
        <v>3.3812167874396133</v>
      </c>
      <c r="G815" s="466">
        <v>0</v>
      </c>
      <c r="H815" s="466">
        <v>8.9296497584541071E-2</v>
      </c>
      <c r="I815" s="466">
        <v>0.50725626752136554</v>
      </c>
      <c r="J815" s="466">
        <v>1.3751034786245004</v>
      </c>
      <c r="K815" s="466">
        <f t="shared" si="24"/>
        <v>10.302626941703931</v>
      </c>
      <c r="L815" s="471"/>
      <c r="M815" s="466">
        <v>5.2549289355089357</v>
      </c>
      <c r="N815" s="466">
        <v>3.3812167874396133</v>
      </c>
      <c r="O815" s="466">
        <v>0</v>
      </c>
      <c r="P815" s="466">
        <v>8.9296497584541071E-2</v>
      </c>
      <c r="Q815" s="466">
        <v>0.53853094236532617</v>
      </c>
      <c r="R815" s="466">
        <v>1.4598849134225811</v>
      </c>
      <c r="S815" s="466">
        <f t="shared" si="25"/>
        <v>10.723858076320997</v>
      </c>
    </row>
    <row r="816" spans="2:19">
      <c r="B816" s="463">
        <v>813</v>
      </c>
      <c r="C816" s="464">
        <v>43840</v>
      </c>
      <c r="D816" s="465" t="s">
        <v>3786</v>
      </c>
      <c r="E816" s="466">
        <v>4.4666087878787888</v>
      </c>
      <c r="F816" s="466">
        <v>3.1211231884057971</v>
      </c>
      <c r="G816" s="466">
        <v>0</v>
      </c>
      <c r="H816" s="466">
        <v>8.2427536231884063E-2</v>
      </c>
      <c r="I816" s="466">
        <v>0.45774301978845866</v>
      </c>
      <c r="J816" s="466">
        <v>1.2408797271305891</v>
      </c>
      <c r="K816" s="466">
        <f t="shared" si="24"/>
        <v>9.3687822594355161</v>
      </c>
      <c r="L816" s="471"/>
      <c r="M816" s="466">
        <v>4.742250745920745</v>
      </c>
      <c r="N816" s="466">
        <v>3.1211231884057971</v>
      </c>
      <c r="O816" s="466">
        <v>0</v>
      </c>
      <c r="P816" s="466">
        <v>8.2427536231884063E-2</v>
      </c>
      <c r="Q816" s="466">
        <v>0.48599111319590693</v>
      </c>
      <c r="R816" s="466">
        <v>1.31745650694821</v>
      </c>
      <c r="S816" s="466">
        <f t="shared" si="25"/>
        <v>9.7492490907025431</v>
      </c>
    </row>
    <row r="817" spans="2:19">
      <c r="B817" s="463">
        <v>814</v>
      </c>
      <c r="C817" s="464">
        <v>43841</v>
      </c>
      <c r="D817" s="465" t="s">
        <v>2403</v>
      </c>
      <c r="E817" s="466">
        <v>6.3991892784992785</v>
      </c>
      <c r="F817" s="466">
        <v>4.1614975845410624</v>
      </c>
      <c r="G817" s="466">
        <v>0</v>
      </c>
      <c r="H817" s="466">
        <v>0.10990338164251208</v>
      </c>
      <c r="I817" s="466">
        <v>0.65579601072008598</v>
      </c>
      <c r="J817" s="466">
        <v>1.7777747331062348</v>
      </c>
      <c r="K817" s="466">
        <f t="shared" si="24"/>
        <v>13.104160988509175</v>
      </c>
      <c r="L817" s="471"/>
      <c r="M817" s="466">
        <v>6.792963504273505</v>
      </c>
      <c r="N817" s="466">
        <v>4.1614975845410624</v>
      </c>
      <c r="O817" s="466">
        <v>0</v>
      </c>
      <c r="P817" s="466">
        <v>0.10990338164251208</v>
      </c>
      <c r="Q817" s="466">
        <v>0.69615042987358355</v>
      </c>
      <c r="R817" s="466">
        <v>1.8871701328456938</v>
      </c>
      <c r="S817" s="466">
        <f t="shared" si="25"/>
        <v>13.647685033176359</v>
      </c>
    </row>
    <row r="818" spans="2:19" ht="25.5">
      <c r="B818" s="463">
        <v>815</v>
      </c>
      <c r="C818" s="464">
        <v>43842</v>
      </c>
      <c r="D818" s="465" t="s">
        <v>3510</v>
      </c>
      <c r="E818" s="466">
        <v>9.2980600144300158</v>
      </c>
      <c r="F818" s="466">
        <v>5.7220591787439616</v>
      </c>
      <c r="G818" s="466">
        <v>0</v>
      </c>
      <c r="H818" s="466">
        <v>0.15111714975845414</v>
      </c>
      <c r="I818" s="466">
        <v>0.95287549711752695</v>
      </c>
      <c r="J818" s="466">
        <v>2.5831172420697039</v>
      </c>
      <c r="K818" s="466">
        <f t="shared" si="24"/>
        <v>18.707229082119664</v>
      </c>
      <c r="L818" s="471"/>
      <c r="M818" s="466">
        <v>9.8690326418026419</v>
      </c>
      <c r="N818" s="466">
        <v>5.7220591787439616</v>
      </c>
      <c r="O818" s="466">
        <v>0</v>
      </c>
      <c r="P818" s="466">
        <v>0.15111714975845414</v>
      </c>
      <c r="Q818" s="466">
        <v>1.0113894048900984</v>
      </c>
      <c r="R818" s="466">
        <v>2.7417405716919188</v>
      </c>
      <c r="S818" s="466">
        <f t="shared" si="25"/>
        <v>19.495338946887074</v>
      </c>
    </row>
    <row r="819" spans="2:19">
      <c r="B819" s="463">
        <v>816</v>
      </c>
      <c r="C819" s="464">
        <v>43850</v>
      </c>
      <c r="D819" s="465" t="s">
        <v>2739</v>
      </c>
      <c r="E819" s="466">
        <v>4.4666087878787888</v>
      </c>
      <c r="F819" s="466">
        <v>3.1211231884057971</v>
      </c>
      <c r="G819" s="466">
        <v>0</v>
      </c>
      <c r="H819" s="466">
        <v>8.2427536231884063E-2</v>
      </c>
      <c r="I819" s="466">
        <v>0.45774301978845866</v>
      </c>
      <c r="J819" s="466">
        <v>1.2408797271305891</v>
      </c>
      <c r="K819" s="466">
        <f t="shared" si="24"/>
        <v>9.3687822594355161</v>
      </c>
      <c r="L819" s="471"/>
      <c r="M819" s="466">
        <v>4.742250745920745</v>
      </c>
      <c r="N819" s="466">
        <v>3.1211231884057971</v>
      </c>
      <c r="O819" s="466">
        <v>0</v>
      </c>
      <c r="P819" s="466">
        <v>8.2427536231884063E-2</v>
      </c>
      <c r="Q819" s="466">
        <v>0.48599111319590693</v>
      </c>
      <c r="R819" s="466">
        <v>1.31745650694821</v>
      </c>
      <c r="S819" s="466">
        <f t="shared" si="25"/>
        <v>9.7492490907025431</v>
      </c>
    </row>
    <row r="820" spans="2:19">
      <c r="B820" s="463">
        <v>817</v>
      </c>
      <c r="C820" s="464">
        <v>43870</v>
      </c>
      <c r="D820" s="465" t="s">
        <v>2740</v>
      </c>
      <c r="E820" s="466">
        <v>6.3991892784992785</v>
      </c>
      <c r="F820" s="466">
        <v>4.1614975845410624</v>
      </c>
      <c r="G820" s="466">
        <v>0</v>
      </c>
      <c r="H820" s="466">
        <v>0.10990338164251208</v>
      </c>
      <c r="I820" s="466">
        <v>0.61992561604742469</v>
      </c>
      <c r="J820" s="466">
        <v>2.5598663934849668</v>
      </c>
      <c r="K820" s="466">
        <f t="shared" si="24"/>
        <v>13.850382254215246</v>
      </c>
      <c r="L820" s="471"/>
      <c r="M820" s="466">
        <v>6.792963504273505</v>
      </c>
      <c r="N820" s="466">
        <v>4.1614975845410624</v>
      </c>
      <c r="O820" s="466">
        <v>0</v>
      </c>
      <c r="P820" s="466">
        <v>0.10990338164251208</v>
      </c>
      <c r="Q820" s="466">
        <v>0.65807274982839836</v>
      </c>
      <c r="R820" s="466">
        <v>2.7173878174201556</v>
      </c>
      <c r="S820" s="466">
        <f t="shared" si="25"/>
        <v>14.439825037705635</v>
      </c>
    </row>
    <row r="821" spans="2:19">
      <c r="B821" s="463">
        <v>818</v>
      </c>
      <c r="C821" s="464">
        <v>43880</v>
      </c>
      <c r="D821" s="465" t="s">
        <v>2741</v>
      </c>
      <c r="E821" s="466">
        <v>6.3991892784992785</v>
      </c>
      <c r="F821" s="466">
        <v>4.1614975845410624</v>
      </c>
      <c r="G821" s="466">
        <v>0</v>
      </c>
      <c r="H821" s="466">
        <v>0.10990338164251208</v>
      </c>
      <c r="I821" s="466">
        <v>0.65579601072008598</v>
      </c>
      <c r="J821" s="466">
        <v>1.7777747331062348</v>
      </c>
      <c r="K821" s="466">
        <f t="shared" si="24"/>
        <v>13.104160988509175</v>
      </c>
      <c r="L821" s="471"/>
      <c r="M821" s="466">
        <v>6.792963504273505</v>
      </c>
      <c r="N821" s="466">
        <v>4.1614975845410624</v>
      </c>
      <c r="O821" s="466">
        <v>0</v>
      </c>
      <c r="P821" s="466">
        <v>0.10990338164251208</v>
      </c>
      <c r="Q821" s="466">
        <v>0.69615042987358355</v>
      </c>
      <c r="R821" s="466">
        <v>1.8871701328456938</v>
      </c>
      <c r="S821" s="466">
        <f t="shared" si="25"/>
        <v>13.647685033176359</v>
      </c>
    </row>
    <row r="822" spans="2:19">
      <c r="B822" s="463">
        <v>819</v>
      </c>
      <c r="C822" s="464">
        <v>44005</v>
      </c>
      <c r="D822" s="465" t="s">
        <v>3787</v>
      </c>
      <c r="E822" s="466">
        <v>6.3991892784992785</v>
      </c>
      <c r="F822" s="466">
        <v>4.1614975845410624</v>
      </c>
      <c r="G822" s="466">
        <v>0</v>
      </c>
      <c r="H822" s="466">
        <v>0.10990338164251208</v>
      </c>
      <c r="I822" s="466">
        <v>0.65579601072008598</v>
      </c>
      <c r="J822" s="466">
        <v>1.7777747331062348</v>
      </c>
      <c r="K822" s="466">
        <f t="shared" si="24"/>
        <v>13.104160988509175</v>
      </c>
      <c r="L822" s="471"/>
      <c r="M822" s="466">
        <v>6.792963504273505</v>
      </c>
      <c r="N822" s="466">
        <v>4.1614975845410624</v>
      </c>
      <c r="O822" s="466">
        <v>0</v>
      </c>
      <c r="P822" s="466">
        <v>0.10990338164251208</v>
      </c>
      <c r="Q822" s="466">
        <v>0.69615042987358355</v>
      </c>
      <c r="R822" s="466">
        <v>1.8871701328456938</v>
      </c>
      <c r="S822" s="466">
        <f t="shared" si="25"/>
        <v>13.647685033176359</v>
      </c>
    </row>
    <row r="823" spans="2:19">
      <c r="B823" s="463">
        <v>820</v>
      </c>
      <c r="C823" s="464">
        <v>44010</v>
      </c>
      <c r="D823" s="465" t="s">
        <v>2742</v>
      </c>
      <c r="E823" s="466">
        <v>6.3991892784992785</v>
      </c>
      <c r="F823" s="466">
        <v>4.1614975845410624</v>
      </c>
      <c r="G823" s="466">
        <v>0</v>
      </c>
      <c r="H823" s="466">
        <v>0.10990338164251208</v>
      </c>
      <c r="I823" s="466">
        <v>0.65579601072008598</v>
      </c>
      <c r="J823" s="466">
        <v>1.7777747331062348</v>
      </c>
      <c r="K823" s="466">
        <f t="shared" si="24"/>
        <v>13.104160988509175</v>
      </c>
      <c r="L823" s="471"/>
      <c r="M823" s="466">
        <v>6.792963504273505</v>
      </c>
      <c r="N823" s="466">
        <v>4.1614975845410624</v>
      </c>
      <c r="O823" s="466">
        <v>0</v>
      </c>
      <c r="P823" s="466">
        <v>0.10990338164251208</v>
      </c>
      <c r="Q823" s="466">
        <v>0.69615042987358355</v>
      </c>
      <c r="R823" s="466">
        <v>1.8871701328456938</v>
      </c>
      <c r="S823" s="466">
        <f t="shared" si="25"/>
        <v>13.647685033176359</v>
      </c>
    </row>
    <row r="824" spans="2:19">
      <c r="B824" s="463">
        <v>821</v>
      </c>
      <c r="C824" s="464">
        <v>44011</v>
      </c>
      <c r="D824" s="465" t="s">
        <v>4462</v>
      </c>
      <c r="E824" s="466">
        <v>17.994672222222224</v>
      </c>
      <c r="F824" s="466">
        <v>10.403743961352657</v>
      </c>
      <c r="G824" s="466">
        <v>0</v>
      </c>
      <c r="H824" s="466">
        <v>0.27475845410628019</v>
      </c>
      <c r="I824" s="466">
        <v>1.8441139563098501</v>
      </c>
      <c r="J824" s="466">
        <v>4.999144768960111</v>
      </c>
      <c r="K824" s="466">
        <f t="shared" si="24"/>
        <v>35.516433362951119</v>
      </c>
      <c r="L824" s="471"/>
      <c r="M824" s="466">
        <v>19.097240054390056</v>
      </c>
      <c r="N824" s="466">
        <v>10.403743961352657</v>
      </c>
      <c r="O824" s="466">
        <v>0</v>
      </c>
      <c r="P824" s="466">
        <v>0.27475845410628019</v>
      </c>
      <c r="Q824" s="466">
        <v>1.9571063299396432</v>
      </c>
      <c r="R824" s="466">
        <v>5.3054518882305954</v>
      </c>
      <c r="S824" s="466">
        <f t="shared" si="25"/>
        <v>37.038300688019227</v>
      </c>
    </row>
    <row r="825" spans="2:19">
      <c r="B825" s="463">
        <v>822</v>
      </c>
      <c r="C825" s="464">
        <v>44015</v>
      </c>
      <c r="D825" s="465" t="s">
        <v>4463</v>
      </c>
      <c r="E825" s="466">
        <v>6.3991892784992785</v>
      </c>
      <c r="F825" s="466">
        <v>4.1614975845410624</v>
      </c>
      <c r="G825" s="466">
        <v>0</v>
      </c>
      <c r="H825" s="466">
        <v>0.10990338164251208</v>
      </c>
      <c r="I825" s="466">
        <v>0.65579601072008598</v>
      </c>
      <c r="J825" s="466">
        <v>1.7777747331062348</v>
      </c>
      <c r="K825" s="466">
        <f t="shared" si="24"/>
        <v>13.104160988509175</v>
      </c>
      <c r="L825" s="471"/>
      <c r="M825" s="466">
        <v>6.792963504273505</v>
      </c>
      <c r="N825" s="466">
        <v>4.1614975845410624</v>
      </c>
      <c r="O825" s="466">
        <v>0</v>
      </c>
      <c r="P825" s="466">
        <v>0.10990338164251208</v>
      </c>
      <c r="Q825" s="466">
        <v>0.69615042987358355</v>
      </c>
      <c r="R825" s="466">
        <v>1.8871701328456938</v>
      </c>
      <c r="S825" s="466">
        <f t="shared" si="25"/>
        <v>13.647685033176359</v>
      </c>
    </row>
    <row r="826" spans="2:19">
      <c r="B826" s="463">
        <v>823</v>
      </c>
      <c r="C826" s="464">
        <v>44020</v>
      </c>
      <c r="D826" s="465" t="s">
        <v>4464</v>
      </c>
      <c r="E826" s="466">
        <v>8.3317697691197701</v>
      </c>
      <c r="F826" s="466">
        <v>5.2018719806763283</v>
      </c>
      <c r="G826" s="466">
        <v>0</v>
      </c>
      <c r="H826" s="466">
        <v>0.1373792270531401</v>
      </c>
      <c r="I826" s="466">
        <v>0.85384900165171329</v>
      </c>
      <c r="J826" s="466">
        <v>2.3146697390818805</v>
      </c>
      <c r="K826" s="466">
        <f t="shared" si="24"/>
        <v>16.839539717582831</v>
      </c>
      <c r="L826" s="471"/>
      <c r="M826" s="466">
        <v>8.8436762626262624</v>
      </c>
      <c r="N826" s="466">
        <v>5.2018719806763283</v>
      </c>
      <c r="O826" s="466">
        <v>0</v>
      </c>
      <c r="P826" s="466">
        <v>0.1373792270531401</v>
      </c>
      <c r="Q826" s="466">
        <v>0.90630974655126006</v>
      </c>
      <c r="R826" s="466">
        <v>2.4568837587431771</v>
      </c>
      <c r="S826" s="466">
        <f t="shared" si="25"/>
        <v>17.546120975650169</v>
      </c>
    </row>
    <row r="827" spans="2:19">
      <c r="B827" s="463">
        <v>824</v>
      </c>
      <c r="C827" s="464">
        <v>44025</v>
      </c>
      <c r="D827" s="465" t="s">
        <v>4465</v>
      </c>
      <c r="E827" s="466">
        <v>8.3317697691197701</v>
      </c>
      <c r="F827" s="466">
        <v>5.2018719806763283</v>
      </c>
      <c r="G827" s="466">
        <v>0</v>
      </c>
      <c r="H827" s="466">
        <v>0.1373792270531401</v>
      </c>
      <c r="I827" s="466">
        <v>0.85384900165171329</v>
      </c>
      <c r="J827" s="466">
        <v>2.3146697390818805</v>
      </c>
      <c r="K827" s="466">
        <f t="shared" si="24"/>
        <v>16.839539717582831</v>
      </c>
      <c r="L827" s="471"/>
      <c r="M827" s="466">
        <v>8.8436762626262624</v>
      </c>
      <c r="N827" s="466">
        <v>5.2018719806763283</v>
      </c>
      <c r="O827" s="466">
        <v>0</v>
      </c>
      <c r="P827" s="466">
        <v>0.1373792270531401</v>
      </c>
      <c r="Q827" s="466">
        <v>0.90630974655126006</v>
      </c>
      <c r="R827" s="466">
        <v>2.4568837587431771</v>
      </c>
      <c r="S827" s="466">
        <f t="shared" si="25"/>
        <v>17.546120975650169</v>
      </c>
    </row>
    <row r="828" spans="2:19">
      <c r="B828" s="463">
        <v>825</v>
      </c>
      <c r="C828" s="464">
        <v>44050</v>
      </c>
      <c r="D828" s="465" t="s">
        <v>4466</v>
      </c>
      <c r="E828" s="466">
        <v>8.3317697691197701</v>
      </c>
      <c r="F828" s="466">
        <v>5.2018719806763283</v>
      </c>
      <c r="G828" s="466">
        <v>2.5509845181327164</v>
      </c>
      <c r="H828" s="466">
        <v>0.1373792270531401</v>
      </c>
      <c r="I828" s="466">
        <v>0.85384900165171329</v>
      </c>
      <c r="J828" s="466">
        <v>2.3146697390818805</v>
      </c>
      <c r="K828" s="466">
        <f t="shared" si="24"/>
        <v>19.390524235715553</v>
      </c>
      <c r="L828" s="471"/>
      <c r="M828" s="466">
        <v>8.8436762626262624</v>
      </c>
      <c r="N828" s="466">
        <v>5.2018719806763283</v>
      </c>
      <c r="O828" s="466">
        <v>2.5509845181327164</v>
      </c>
      <c r="P828" s="466">
        <v>0.1373792270531401</v>
      </c>
      <c r="Q828" s="466">
        <v>0.90630974655126006</v>
      </c>
      <c r="R828" s="466">
        <v>2.4568837587431771</v>
      </c>
      <c r="S828" s="466">
        <f t="shared" si="25"/>
        <v>20.097105493782884</v>
      </c>
    </row>
    <row r="829" spans="2:19" ht="25.5">
      <c r="B829" s="463">
        <v>826</v>
      </c>
      <c r="C829" s="464">
        <v>44055</v>
      </c>
      <c r="D829" s="465" t="s">
        <v>3788</v>
      </c>
      <c r="E829" s="466">
        <v>8.3317697691197701</v>
      </c>
      <c r="F829" s="466">
        <v>5.2018719806763283</v>
      </c>
      <c r="G829" s="466">
        <v>2.5509845181327164</v>
      </c>
      <c r="H829" s="466">
        <v>0.1373792270531401</v>
      </c>
      <c r="I829" s="466">
        <v>0.94428310223398371</v>
      </c>
      <c r="J829" s="466">
        <v>4.7679995541407738</v>
      </c>
      <c r="K829" s="466">
        <f t="shared" si="24"/>
        <v>21.934288151356718</v>
      </c>
      <c r="L829" s="471"/>
      <c r="M829" s="466">
        <v>8.8436762626262624</v>
      </c>
      <c r="N829" s="466">
        <v>5.2018719806763283</v>
      </c>
      <c r="O829" s="466">
        <v>2.5509845181327164</v>
      </c>
      <c r="P829" s="466">
        <v>0.1373792270531401</v>
      </c>
      <c r="Q829" s="466">
        <v>1.0023001460478456</v>
      </c>
      <c r="R829" s="466">
        <v>5.0609469111173198</v>
      </c>
      <c r="S829" s="466">
        <f t="shared" si="25"/>
        <v>22.797159045653611</v>
      </c>
    </row>
    <row r="830" spans="2:19">
      <c r="B830" s="463">
        <v>827</v>
      </c>
      <c r="C830" s="464">
        <v>44120</v>
      </c>
      <c r="D830" s="465" t="s">
        <v>4467</v>
      </c>
      <c r="E830" s="466">
        <v>8.3317697691197701</v>
      </c>
      <c r="F830" s="466">
        <v>5.2018719806763283</v>
      </c>
      <c r="G830" s="466">
        <v>0</v>
      </c>
      <c r="H830" s="466">
        <v>0.1373792270531401</v>
      </c>
      <c r="I830" s="466">
        <v>0.94428310223398371</v>
      </c>
      <c r="J830" s="466">
        <v>4.7679995541407738</v>
      </c>
      <c r="K830" s="466">
        <f t="shared" si="24"/>
        <v>19.383303633223996</v>
      </c>
      <c r="L830" s="471"/>
      <c r="M830" s="466">
        <v>8.8436762626262624</v>
      </c>
      <c r="N830" s="466">
        <v>5.2018719806763283</v>
      </c>
      <c r="O830" s="466">
        <v>0</v>
      </c>
      <c r="P830" s="466">
        <v>0.1373792270531401</v>
      </c>
      <c r="Q830" s="466">
        <v>1.0023001460478456</v>
      </c>
      <c r="R830" s="466">
        <v>5.0609469111173198</v>
      </c>
      <c r="S830" s="466">
        <f t="shared" si="25"/>
        <v>20.246174527520896</v>
      </c>
    </row>
    <row r="831" spans="2:19">
      <c r="B831" s="463">
        <v>828</v>
      </c>
      <c r="C831" s="464">
        <v>44130</v>
      </c>
      <c r="D831" s="465" t="s">
        <v>4468</v>
      </c>
      <c r="E831" s="466">
        <v>8.3317697691197701</v>
      </c>
      <c r="F831" s="466">
        <v>5.2018719806763283</v>
      </c>
      <c r="G831" s="466">
        <v>0</v>
      </c>
      <c r="H831" s="466">
        <v>0.1373792270531401</v>
      </c>
      <c r="I831" s="466">
        <v>0.94428310223398371</v>
      </c>
      <c r="J831" s="466">
        <v>4.7679995541407738</v>
      </c>
      <c r="K831" s="466">
        <f t="shared" si="24"/>
        <v>19.383303633223996</v>
      </c>
      <c r="L831" s="471"/>
      <c r="M831" s="466">
        <v>8.8436762626262624</v>
      </c>
      <c r="N831" s="466">
        <v>5.2018719806763283</v>
      </c>
      <c r="O831" s="466">
        <v>0</v>
      </c>
      <c r="P831" s="466">
        <v>0.1373792270531401</v>
      </c>
      <c r="Q831" s="466">
        <v>1.0023001460478456</v>
      </c>
      <c r="R831" s="466">
        <v>5.0609469111173198</v>
      </c>
      <c r="S831" s="466">
        <f t="shared" si="25"/>
        <v>20.246174527520896</v>
      </c>
    </row>
    <row r="832" spans="2:19">
      <c r="B832" s="463">
        <v>829</v>
      </c>
      <c r="C832" s="464">
        <v>44131</v>
      </c>
      <c r="D832" s="465" t="s">
        <v>4469</v>
      </c>
      <c r="E832" s="466">
        <v>12.196930750360753</v>
      </c>
      <c r="F832" s="466">
        <v>7.2826207729468599</v>
      </c>
      <c r="G832" s="466">
        <v>0</v>
      </c>
      <c r="H832" s="466">
        <v>0.19233091787439616</v>
      </c>
      <c r="I832" s="466">
        <v>1.2499549835149679</v>
      </c>
      <c r="J832" s="466">
        <v>3.3884597510331731</v>
      </c>
      <c r="K832" s="466">
        <f t="shared" si="24"/>
        <v>24.310297175730152</v>
      </c>
      <c r="L832" s="471"/>
      <c r="M832" s="466">
        <v>12.945101779331779</v>
      </c>
      <c r="N832" s="466">
        <v>7.2826207729468599</v>
      </c>
      <c r="O832" s="466">
        <v>0</v>
      </c>
      <c r="P832" s="466">
        <v>0.19233091787439616</v>
      </c>
      <c r="Q832" s="466">
        <v>1.3266283799066132</v>
      </c>
      <c r="R832" s="466">
        <v>3.5963110105381442</v>
      </c>
      <c r="S832" s="466">
        <f t="shared" si="25"/>
        <v>25.342992860597793</v>
      </c>
    </row>
    <row r="833" spans="2:19" ht="25.5">
      <c r="B833" s="463">
        <v>830</v>
      </c>
      <c r="C833" s="464">
        <v>44139</v>
      </c>
      <c r="D833" s="465" t="s">
        <v>4470</v>
      </c>
      <c r="E833" s="466">
        <v>6.3991892784992785</v>
      </c>
      <c r="F833" s="466">
        <v>4.1614975845410624</v>
      </c>
      <c r="G833" s="466">
        <v>0</v>
      </c>
      <c r="H833" s="466">
        <v>0.10990338164251208</v>
      </c>
      <c r="I833" s="466">
        <v>0.72525363411741717</v>
      </c>
      <c r="J833" s="466">
        <v>3.6620468966667596</v>
      </c>
      <c r="K833" s="466">
        <f t="shared" si="24"/>
        <v>15.05789077546703</v>
      </c>
      <c r="L833" s="471"/>
      <c r="M833" s="466">
        <v>6.792963504273505</v>
      </c>
      <c r="N833" s="466">
        <v>4.1614975845410624</v>
      </c>
      <c r="O833" s="466">
        <v>0</v>
      </c>
      <c r="P833" s="466">
        <v>0.10990338164251208</v>
      </c>
      <c r="Q833" s="466">
        <v>0.76988212935884948</v>
      </c>
      <c r="R833" s="466">
        <v>3.8873910174179493</v>
      </c>
      <c r="S833" s="466">
        <f t="shared" si="25"/>
        <v>15.721637617233879</v>
      </c>
    </row>
    <row r="834" spans="2:19">
      <c r="B834" s="463">
        <v>831</v>
      </c>
      <c r="C834" s="464">
        <v>44140</v>
      </c>
      <c r="D834" s="465" t="s">
        <v>4471</v>
      </c>
      <c r="E834" s="466">
        <v>14.129511240981243</v>
      </c>
      <c r="F834" s="466">
        <v>8.3229951690821249</v>
      </c>
      <c r="G834" s="466">
        <v>0</v>
      </c>
      <c r="H834" s="466">
        <v>0.21980676328502416</v>
      </c>
      <c r="I834" s="466">
        <v>1.6013715065836835</v>
      </c>
      <c r="J834" s="466">
        <v>8.0858575265628136</v>
      </c>
      <c r="K834" s="466">
        <f t="shared" si="24"/>
        <v>32.359542206494886</v>
      </c>
      <c r="L834" s="471"/>
      <c r="M834" s="466">
        <v>14.995814537684536</v>
      </c>
      <c r="N834" s="466">
        <v>8.3229951690821249</v>
      </c>
      <c r="O834" s="466">
        <v>0</v>
      </c>
      <c r="P834" s="466">
        <v>0.21980676328502416</v>
      </c>
      <c r="Q834" s="466">
        <v>1.6995541961148342</v>
      </c>
      <c r="R834" s="466">
        <v>8.5816145922154288</v>
      </c>
      <c r="S834" s="466">
        <f t="shared" si="25"/>
        <v>33.819785258381948</v>
      </c>
    </row>
    <row r="835" spans="2:19">
      <c r="B835" s="463">
        <v>832</v>
      </c>
      <c r="C835" s="464">
        <v>44150</v>
      </c>
      <c r="D835" s="465" t="s">
        <v>4472</v>
      </c>
      <c r="E835" s="466">
        <v>19.927252712842716</v>
      </c>
      <c r="F835" s="466">
        <v>11.444118357487923</v>
      </c>
      <c r="G835" s="466">
        <v>0</v>
      </c>
      <c r="H835" s="466">
        <v>0.30223429951690828</v>
      </c>
      <c r="I835" s="466">
        <v>2.2584599109333832</v>
      </c>
      <c r="J835" s="466">
        <v>11.403715498984857</v>
      </c>
      <c r="K835" s="466">
        <f t="shared" si="24"/>
        <v>45.335780779765791</v>
      </c>
      <c r="L835" s="471"/>
      <c r="M835" s="466">
        <v>21.147952812742815</v>
      </c>
      <c r="N835" s="466">
        <v>11.444118357487923</v>
      </c>
      <c r="O835" s="466">
        <v>0</v>
      </c>
      <c r="P835" s="466">
        <v>0.30223429951690828</v>
      </c>
      <c r="Q835" s="466">
        <v>2.396808246181823</v>
      </c>
      <c r="R835" s="466">
        <v>12.102282273313541</v>
      </c>
      <c r="S835" s="466">
        <f t="shared" si="25"/>
        <v>47.393395989243011</v>
      </c>
    </row>
    <row r="836" spans="2:19">
      <c r="B836" s="463">
        <v>833</v>
      </c>
      <c r="C836" s="464">
        <v>44155</v>
      </c>
      <c r="D836" s="465" t="s">
        <v>4473</v>
      </c>
      <c r="E836" s="466">
        <v>23.792413694083695</v>
      </c>
      <c r="F836" s="466">
        <v>13.524867149758453</v>
      </c>
      <c r="G836" s="466">
        <v>0</v>
      </c>
      <c r="H836" s="466">
        <v>0.35718599033816428</v>
      </c>
      <c r="I836" s="466">
        <v>2.6965188471665158</v>
      </c>
      <c r="J836" s="466">
        <v>13.615620813932882</v>
      </c>
      <c r="K836" s="466">
        <f t="shared" ref="K836:K899" si="26">SUM(E836:J836)</f>
        <v>53.986606495279716</v>
      </c>
      <c r="L836" s="471"/>
      <c r="M836" s="466">
        <v>25.24937832944833</v>
      </c>
      <c r="N836" s="466">
        <v>13.524867149758453</v>
      </c>
      <c r="O836" s="466">
        <v>0</v>
      </c>
      <c r="P836" s="466">
        <v>0.35718599033816428</v>
      </c>
      <c r="Q836" s="466">
        <v>2.8616442795598154</v>
      </c>
      <c r="R836" s="466">
        <v>14.449394060712283</v>
      </c>
      <c r="S836" s="466">
        <f t="shared" ref="S836:S899" si="27">SUM(M836:R836)</f>
        <v>56.442469809817041</v>
      </c>
    </row>
    <row r="837" spans="2:19">
      <c r="B837" s="463">
        <v>834</v>
      </c>
      <c r="C837" s="464">
        <v>44320</v>
      </c>
      <c r="D837" s="465" t="s">
        <v>4477</v>
      </c>
      <c r="E837" s="466">
        <v>9.2980600144300158</v>
      </c>
      <c r="F837" s="466">
        <v>5.7220591787439616</v>
      </c>
      <c r="G837" s="466">
        <v>0</v>
      </c>
      <c r="H837" s="466">
        <v>0.15111714975845414</v>
      </c>
      <c r="I837" s="466">
        <v>0.95287549711752695</v>
      </c>
      <c r="J837" s="466">
        <v>2.5831172420697039</v>
      </c>
      <c r="K837" s="466">
        <f t="shared" si="26"/>
        <v>18.707229082119664</v>
      </c>
      <c r="L837" s="471"/>
      <c r="M837" s="466">
        <v>9.8690326418026419</v>
      </c>
      <c r="N837" s="466">
        <v>5.7220591787439616</v>
      </c>
      <c r="O837" s="466">
        <v>0</v>
      </c>
      <c r="P837" s="466">
        <v>0.15111714975845414</v>
      </c>
      <c r="Q837" s="466">
        <v>1.0113894048900984</v>
      </c>
      <c r="R837" s="466">
        <v>2.7417405716919188</v>
      </c>
      <c r="S837" s="466">
        <f t="shared" si="27"/>
        <v>19.495338946887074</v>
      </c>
    </row>
    <row r="838" spans="2:19">
      <c r="B838" s="463">
        <v>835</v>
      </c>
      <c r="C838" s="464">
        <v>44340</v>
      </c>
      <c r="D838" s="465" t="s">
        <v>4478</v>
      </c>
      <c r="E838" s="466">
        <v>3.500318542568543</v>
      </c>
      <c r="F838" s="466">
        <v>2.6009359903381641</v>
      </c>
      <c r="G838" s="466">
        <v>0</v>
      </c>
      <c r="H838" s="466">
        <v>6.8689613526570048E-2</v>
      </c>
      <c r="I838" s="466">
        <v>0.35871652432264506</v>
      </c>
      <c r="J838" s="466">
        <v>0.97243222414276609</v>
      </c>
      <c r="K838" s="466">
        <f t="shared" si="26"/>
        <v>7.5010928948986884</v>
      </c>
      <c r="L838" s="471"/>
      <c r="M838" s="466">
        <v>3.7168943667443659</v>
      </c>
      <c r="N838" s="466">
        <v>2.6009359903381641</v>
      </c>
      <c r="O838" s="466">
        <v>0</v>
      </c>
      <c r="P838" s="466">
        <v>6.8689613526570048E-2</v>
      </c>
      <c r="Q838" s="466">
        <v>0.38091145485706857</v>
      </c>
      <c r="R838" s="466">
        <v>1.0325996939994682</v>
      </c>
      <c r="S838" s="466">
        <f t="shared" si="27"/>
        <v>7.8000311194656362</v>
      </c>
    </row>
    <row r="839" spans="2:19" ht="25.5">
      <c r="B839" s="463">
        <v>836</v>
      </c>
      <c r="C839" s="464">
        <v>44602</v>
      </c>
      <c r="D839" s="465" t="s">
        <v>3541</v>
      </c>
      <c r="E839" s="466">
        <v>4.9497539105339108</v>
      </c>
      <c r="F839" s="466">
        <v>3.3812167874396133</v>
      </c>
      <c r="G839" s="466">
        <v>0</v>
      </c>
      <c r="H839" s="466">
        <v>8.9296497584541071E-2</v>
      </c>
      <c r="I839" s="466">
        <v>0.50725626752136554</v>
      </c>
      <c r="J839" s="466">
        <v>1.3751034786245004</v>
      </c>
      <c r="K839" s="466">
        <f t="shared" si="26"/>
        <v>10.302626941703931</v>
      </c>
      <c r="L839" s="471"/>
      <c r="M839" s="466">
        <v>5.2549289355089357</v>
      </c>
      <c r="N839" s="466">
        <v>3.3812167874396133</v>
      </c>
      <c r="O839" s="466">
        <v>0</v>
      </c>
      <c r="P839" s="466">
        <v>8.9296497584541071E-2</v>
      </c>
      <c r="Q839" s="466">
        <v>0.53853094236532617</v>
      </c>
      <c r="R839" s="466">
        <v>1.4598849134225811</v>
      </c>
      <c r="S839" s="466">
        <f t="shared" si="27"/>
        <v>10.723858076320997</v>
      </c>
    </row>
    <row r="840" spans="2:19" ht="25.5">
      <c r="B840" s="463">
        <v>837</v>
      </c>
      <c r="C840" s="464">
        <v>44604</v>
      </c>
      <c r="D840" s="465" t="s">
        <v>3542</v>
      </c>
      <c r="E840" s="466">
        <v>4.9497539105339108</v>
      </c>
      <c r="F840" s="466">
        <v>3.3812167874396133</v>
      </c>
      <c r="G840" s="466">
        <v>0</v>
      </c>
      <c r="H840" s="466">
        <v>8.9296497584541071E-2</v>
      </c>
      <c r="I840" s="466">
        <v>0.50725626752136554</v>
      </c>
      <c r="J840" s="466">
        <v>1.3751034786245004</v>
      </c>
      <c r="K840" s="466">
        <f t="shared" si="26"/>
        <v>10.302626941703931</v>
      </c>
      <c r="L840" s="471"/>
      <c r="M840" s="466">
        <v>5.2549289355089357</v>
      </c>
      <c r="N840" s="466">
        <v>3.3812167874396133</v>
      </c>
      <c r="O840" s="466">
        <v>0</v>
      </c>
      <c r="P840" s="466">
        <v>8.9296497584541071E-2</v>
      </c>
      <c r="Q840" s="466">
        <v>0.53853094236532617</v>
      </c>
      <c r="R840" s="466">
        <v>1.4598849134225811</v>
      </c>
      <c r="S840" s="466">
        <f t="shared" si="27"/>
        <v>10.723858076320997</v>
      </c>
    </row>
    <row r="841" spans="2:19" ht="25.5">
      <c r="B841" s="463">
        <v>838</v>
      </c>
      <c r="C841" s="464">
        <v>44615</v>
      </c>
      <c r="D841" s="465" t="s">
        <v>3543</v>
      </c>
      <c r="E841" s="466">
        <v>8.3317697691197701</v>
      </c>
      <c r="F841" s="466">
        <v>5.2018719806763283</v>
      </c>
      <c r="G841" s="466">
        <v>0</v>
      </c>
      <c r="H841" s="466">
        <v>0.1373792270531401</v>
      </c>
      <c r="I841" s="466">
        <v>0.85384900165171329</v>
      </c>
      <c r="J841" s="466">
        <v>2.3146697390818805</v>
      </c>
      <c r="K841" s="466">
        <f t="shared" si="26"/>
        <v>16.839539717582831</v>
      </c>
      <c r="L841" s="471"/>
      <c r="M841" s="466">
        <v>8.8436762626262624</v>
      </c>
      <c r="N841" s="466">
        <v>5.2018719806763283</v>
      </c>
      <c r="O841" s="466">
        <v>0</v>
      </c>
      <c r="P841" s="466">
        <v>0.1373792270531401</v>
      </c>
      <c r="Q841" s="466">
        <v>0.90630974655126006</v>
      </c>
      <c r="R841" s="466">
        <v>2.4568837587431771</v>
      </c>
      <c r="S841" s="466">
        <f t="shared" si="27"/>
        <v>17.546120975650169</v>
      </c>
    </row>
    <row r="842" spans="2:19">
      <c r="B842" s="463">
        <v>839</v>
      </c>
      <c r="C842" s="464">
        <v>44620</v>
      </c>
      <c r="D842" s="465" t="s">
        <v>3544</v>
      </c>
      <c r="E842" s="466">
        <v>4.9497539105339108</v>
      </c>
      <c r="F842" s="466">
        <v>3.3812167874396133</v>
      </c>
      <c r="G842" s="466">
        <v>0</v>
      </c>
      <c r="H842" s="466">
        <v>8.9296497584541071E-2</v>
      </c>
      <c r="I842" s="466">
        <v>0.50725626752136554</v>
      </c>
      <c r="J842" s="466">
        <v>1.3751034786245004</v>
      </c>
      <c r="K842" s="466">
        <f t="shared" si="26"/>
        <v>10.302626941703931</v>
      </c>
      <c r="L842" s="471"/>
      <c r="M842" s="466">
        <v>5.2549289355089357</v>
      </c>
      <c r="N842" s="466">
        <v>3.3812167874396133</v>
      </c>
      <c r="O842" s="466">
        <v>0</v>
      </c>
      <c r="P842" s="466">
        <v>8.9296497584541071E-2</v>
      </c>
      <c r="Q842" s="466">
        <v>0.53853094236532617</v>
      </c>
      <c r="R842" s="466">
        <v>1.4598849134225811</v>
      </c>
      <c r="S842" s="466">
        <f t="shared" si="27"/>
        <v>10.723858076320997</v>
      </c>
    </row>
    <row r="843" spans="2:19">
      <c r="B843" s="463">
        <v>840</v>
      </c>
      <c r="C843" s="464">
        <v>44650</v>
      </c>
      <c r="D843" s="465" t="s">
        <v>3545</v>
      </c>
      <c r="E843" s="466">
        <v>6.3991892784992785</v>
      </c>
      <c r="F843" s="466">
        <v>4.1614975845410624</v>
      </c>
      <c r="G843" s="466">
        <v>0</v>
      </c>
      <c r="H843" s="466">
        <v>0.10990338164251208</v>
      </c>
      <c r="I843" s="466">
        <v>0.65579601072008598</v>
      </c>
      <c r="J843" s="466">
        <v>1.7777747331062348</v>
      </c>
      <c r="K843" s="466">
        <f t="shared" si="26"/>
        <v>13.104160988509175</v>
      </c>
      <c r="L843" s="471"/>
      <c r="M843" s="466">
        <v>6.792963504273505</v>
      </c>
      <c r="N843" s="466">
        <v>4.1614975845410624</v>
      </c>
      <c r="O843" s="466">
        <v>0</v>
      </c>
      <c r="P843" s="466">
        <v>0.10990338164251208</v>
      </c>
      <c r="Q843" s="466">
        <v>0.69615042987358355</v>
      </c>
      <c r="R843" s="466">
        <v>1.8871701328456938</v>
      </c>
      <c r="S843" s="466">
        <f t="shared" si="27"/>
        <v>13.647685033176359</v>
      </c>
    </row>
    <row r="844" spans="2:19">
      <c r="B844" s="463">
        <v>841</v>
      </c>
      <c r="C844" s="464">
        <v>44660</v>
      </c>
      <c r="D844" s="465" t="s">
        <v>3546</v>
      </c>
      <c r="E844" s="466">
        <v>6.3991892784992785</v>
      </c>
      <c r="F844" s="466">
        <v>4.1614975845410624</v>
      </c>
      <c r="G844" s="466">
        <v>0</v>
      </c>
      <c r="H844" s="466">
        <v>0.10990338164251208</v>
      </c>
      <c r="I844" s="466">
        <v>0.72525363411741717</v>
      </c>
      <c r="J844" s="466">
        <v>3.6620468966667596</v>
      </c>
      <c r="K844" s="466">
        <f t="shared" si="26"/>
        <v>15.05789077546703</v>
      </c>
      <c r="L844" s="471"/>
      <c r="M844" s="466">
        <v>6.792963504273505</v>
      </c>
      <c r="N844" s="466">
        <v>4.1614975845410624</v>
      </c>
      <c r="O844" s="466">
        <v>0</v>
      </c>
      <c r="P844" s="466">
        <v>0.10990338164251208</v>
      </c>
      <c r="Q844" s="466">
        <v>0.76988212935884948</v>
      </c>
      <c r="R844" s="466">
        <v>3.8873910174179493</v>
      </c>
      <c r="S844" s="466">
        <f t="shared" si="27"/>
        <v>15.721637617233879</v>
      </c>
    </row>
    <row r="845" spans="2:19">
      <c r="B845" s="463">
        <v>842</v>
      </c>
      <c r="C845" s="464">
        <v>44680</v>
      </c>
      <c r="D845" s="465" t="s">
        <v>3547</v>
      </c>
      <c r="E845" s="466">
        <v>23.792413694083695</v>
      </c>
      <c r="F845" s="466">
        <v>13.524867149758453</v>
      </c>
      <c r="G845" s="466">
        <v>0</v>
      </c>
      <c r="H845" s="466">
        <v>0.35718599033816428</v>
      </c>
      <c r="I845" s="466">
        <v>2.3049055239102159</v>
      </c>
      <c r="J845" s="466">
        <v>9.5176744404190732</v>
      </c>
      <c r="K845" s="466">
        <f t="shared" si="26"/>
        <v>49.497046798509601</v>
      </c>
      <c r="L845" s="471"/>
      <c r="M845" s="466">
        <v>25.24937832944833</v>
      </c>
      <c r="N845" s="466">
        <v>13.524867149758453</v>
      </c>
      <c r="O845" s="466">
        <v>0</v>
      </c>
      <c r="P845" s="466">
        <v>0.35718599033816428</v>
      </c>
      <c r="Q845" s="466">
        <v>2.4460499188998188</v>
      </c>
      <c r="R845" s="466">
        <v>10.100503708979273</v>
      </c>
      <c r="S845" s="466">
        <f t="shared" si="27"/>
        <v>51.677985097424042</v>
      </c>
    </row>
    <row r="846" spans="2:19">
      <c r="B846" s="463">
        <v>843</v>
      </c>
      <c r="C846" s="464">
        <v>44800</v>
      </c>
      <c r="D846" s="465" t="s">
        <v>3549</v>
      </c>
      <c r="E846" s="466">
        <v>6.3991892784992785</v>
      </c>
      <c r="F846" s="466">
        <v>4.1614975845410624</v>
      </c>
      <c r="G846" s="466">
        <v>0</v>
      </c>
      <c r="H846" s="466">
        <v>0.10990338164251208</v>
      </c>
      <c r="I846" s="466">
        <v>0.65579601072008598</v>
      </c>
      <c r="J846" s="466">
        <v>1.7777747331062348</v>
      </c>
      <c r="K846" s="466">
        <f t="shared" si="26"/>
        <v>13.104160988509175</v>
      </c>
      <c r="L846" s="471"/>
      <c r="M846" s="466">
        <v>6.792963504273505</v>
      </c>
      <c r="N846" s="466">
        <v>4.1614975845410624</v>
      </c>
      <c r="O846" s="466">
        <v>0</v>
      </c>
      <c r="P846" s="466">
        <v>0.10990338164251208</v>
      </c>
      <c r="Q846" s="466">
        <v>0.69615042987358355</v>
      </c>
      <c r="R846" s="466">
        <v>1.8871701328456938</v>
      </c>
      <c r="S846" s="466">
        <f t="shared" si="27"/>
        <v>13.647685033176359</v>
      </c>
    </row>
    <row r="847" spans="2:19">
      <c r="B847" s="463">
        <v>844</v>
      </c>
      <c r="C847" s="464">
        <v>44950</v>
      </c>
      <c r="D847" s="465" t="s">
        <v>3790</v>
      </c>
      <c r="E847" s="466">
        <v>3.9834636652236655</v>
      </c>
      <c r="F847" s="466">
        <v>2.8610295893719808</v>
      </c>
      <c r="G847" s="466">
        <v>0</v>
      </c>
      <c r="H847" s="466">
        <v>7.5558574879227069E-2</v>
      </c>
      <c r="I847" s="466">
        <v>0.38590062884425919</v>
      </c>
      <c r="J847" s="466">
        <v>1.5935041647441182</v>
      </c>
      <c r="K847" s="466">
        <f t="shared" si="26"/>
        <v>8.8994566230632497</v>
      </c>
      <c r="L847" s="471"/>
      <c r="M847" s="466">
        <v>4.2295725563325552</v>
      </c>
      <c r="N847" s="466">
        <v>2.8610295893719808</v>
      </c>
      <c r="O847" s="466">
        <v>0</v>
      </c>
      <c r="P847" s="466">
        <v>7.5558574879227069E-2</v>
      </c>
      <c r="Q847" s="466">
        <v>0.40974258745736764</v>
      </c>
      <c r="R847" s="466">
        <v>1.6919550547036111</v>
      </c>
      <c r="S847" s="466">
        <f t="shared" si="27"/>
        <v>9.2678583627447413</v>
      </c>
    </row>
    <row r="848" spans="2:19">
      <c r="B848" s="463">
        <v>845</v>
      </c>
      <c r="C848" s="464">
        <v>44960</v>
      </c>
      <c r="D848" s="465" t="s">
        <v>3791</v>
      </c>
      <c r="E848" s="466">
        <v>6.3991892784992785</v>
      </c>
      <c r="F848" s="466">
        <v>4.1614975845410624</v>
      </c>
      <c r="G848" s="466">
        <v>0</v>
      </c>
      <c r="H848" s="466">
        <v>0.10990338164251208</v>
      </c>
      <c r="I848" s="466">
        <v>0.65579601072008598</v>
      </c>
      <c r="J848" s="466">
        <v>1.7777747331062348</v>
      </c>
      <c r="K848" s="466">
        <f t="shared" si="26"/>
        <v>13.104160988509175</v>
      </c>
      <c r="L848" s="471"/>
      <c r="M848" s="466">
        <v>6.792963504273505</v>
      </c>
      <c r="N848" s="466">
        <v>4.1614975845410624</v>
      </c>
      <c r="O848" s="466">
        <v>0</v>
      </c>
      <c r="P848" s="466">
        <v>0.10990338164251208</v>
      </c>
      <c r="Q848" s="466">
        <v>0.69615042987358355</v>
      </c>
      <c r="R848" s="466">
        <v>1.8871701328456938</v>
      </c>
      <c r="S848" s="466">
        <f t="shared" si="27"/>
        <v>13.647685033176359</v>
      </c>
    </row>
    <row r="849" spans="2:19">
      <c r="B849" s="463">
        <v>846</v>
      </c>
      <c r="C849" s="464">
        <v>45000</v>
      </c>
      <c r="D849" s="465" t="s">
        <v>4161</v>
      </c>
      <c r="E849" s="466">
        <v>4.4666087878787888</v>
      </c>
      <c r="F849" s="466">
        <v>3.1211231884057971</v>
      </c>
      <c r="G849" s="466">
        <v>0</v>
      </c>
      <c r="H849" s="466">
        <v>8.2427536231884063E-2</v>
      </c>
      <c r="I849" s="466">
        <v>0.43270562628489229</v>
      </c>
      <c r="J849" s="466">
        <v>1.786776610492288</v>
      </c>
      <c r="K849" s="466">
        <f t="shared" si="26"/>
        <v>9.8896417492936486</v>
      </c>
      <c r="L849" s="471"/>
      <c r="M849" s="466">
        <v>4.742250745920745</v>
      </c>
      <c r="N849" s="466">
        <v>3.1211231884057971</v>
      </c>
      <c r="O849" s="466">
        <v>0</v>
      </c>
      <c r="P849" s="466">
        <v>8.2427536231884063E-2</v>
      </c>
      <c r="Q849" s="466">
        <v>0.45940861993157384</v>
      </c>
      <c r="R849" s="466">
        <v>1.8970416072469201</v>
      </c>
      <c r="S849" s="466">
        <f t="shared" si="27"/>
        <v>10.302251697736921</v>
      </c>
    </row>
    <row r="850" spans="2:19">
      <c r="B850" s="463">
        <v>847</v>
      </c>
      <c r="C850" s="464">
        <v>45100</v>
      </c>
      <c r="D850" s="465" t="s">
        <v>4162</v>
      </c>
      <c r="E850" s="466">
        <v>4.4666087878787888</v>
      </c>
      <c r="F850" s="466">
        <v>3.1211231884057971</v>
      </c>
      <c r="G850" s="466">
        <v>0</v>
      </c>
      <c r="H850" s="466">
        <v>8.2427536231884063E-2</v>
      </c>
      <c r="I850" s="466">
        <v>0.45774301978845866</v>
      </c>
      <c r="J850" s="466">
        <v>1.2408797271305891</v>
      </c>
      <c r="K850" s="466">
        <f t="shared" si="26"/>
        <v>9.3687822594355161</v>
      </c>
      <c r="L850" s="471"/>
      <c r="M850" s="466">
        <v>4.742250745920745</v>
      </c>
      <c r="N850" s="466">
        <v>3.1211231884057971</v>
      </c>
      <c r="O850" s="466">
        <v>0</v>
      </c>
      <c r="P850" s="466">
        <v>8.2427536231884063E-2</v>
      </c>
      <c r="Q850" s="466">
        <v>0.48599111319590693</v>
      </c>
      <c r="R850" s="466">
        <v>1.31745650694821</v>
      </c>
      <c r="S850" s="466">
        <f t="shared" si="27"/>
        <v>9.7492490907025431</v>
      </c>
    </row>
    <row r="851" spans="2:19">
      <c r="B851" s="463">
        <v>848</v>
      </c>
      <c r="C851" s="464">
        <v>45110</v>
      </c>
      <c r="D851" s="465" t="s">
        <v>4163</v>
      </c>
      <c r="E851" s="466">
        <v>12.196930750360753</v>
      </c>
      <c r="F851" s="466">
        <v>7.2826207729468599</v>
      </c>
      <c r="G851" s="466">
        <v>0</v>
      </c>
      <c r="H851" s="466">
        <v>0.19233091787439616</v>
      </c>
      <c r="I851" s="466">
        <v>1.382342038467117</v>
      </c>
      <c r="J851" s="466">
        <v>6.9799048690888021</v>
      </c>
      <c r="K851" s="466">
        <f t="shared" si="26"/>
        <v>28.034129348737931</v>
      </c>
      <c r="L851" s="471"/>
      <c r="M851" s="466">
        <v>12.945101779331779</v>
      </c>
      <c r="N851" s="466">
        <v>7.2826207729468599</v>
      </c>
      <c r="O851" s="466">
        <v>0</v>
      </c>
      <c r="P851" s="466">
        <v>0.19233091787439616</v>
      </c>
      <c r="Q851" s="466">
        <v>1.467136179425838</v>
      </c>
      <c r="R851" s="466">
        <v>7.4080586985160615</v>
      </c>
      <c r="S851" s="466">
        <f t="shared" si="27"/>
        <v>29.295248348094937</v>
      </c>
    </row>
    <row r="852" spans="2:19">
      <c r="B852" s="463">
        <v>849</v>
      </c>
      <c r="C852" s="464">
        <v>45114</v>
      </c>
      <c r="D852" s="465" t="s">
        <v>4164</v>
      </c>
      <c r="E852" s="466">
        <v>9.2980600144300158</v>
      </c>
      <c r="F852" s="466">
        <v>5.7220591787439616</v>
      </c>
      <c r="G852" s="466">
        <v>0</v>
      </c>
      <c r="H852" s="466">
        <v>0.15111714975845414</v>
      </c>
      <c r="I852" s="466">
        <v>1.0537978362922671</v>
      </c>
      <c r="J852" s="466">
        <v>5.3209758828777813</v>
      </c>
      <c r="K852" s="466">
        <f t="shared" si="26"/>
        <v>21.546010062102482</v>
      </c>
      <c r="L852" s="471"/>
      <c r="M852" s="466">
        <v>9.8690326418026419</v>
      </c>
      <c r="N852" s="466">
        <v>5.7220591787439616</v>
      </c>
      <c r="O852" s="466">
        <v>0</v>
      </c>
      <c r="P852" s="466">
        <v>0.15111714975845414</v>
      </c>
      <c r="Q852" s="466">
        <v>1.1185091543923438</v>
      </c>
      <c r="R852" s="466">
        <v>5.6477248579670052</v>
      </c>
      <c r="S852" s="466">
        <f t="shared" si="27"/>
        <v>22.508442982664405</v>
      </c>
    </row>
    <row r="853" spans="2:19">
      <c r="B853" s="463">
        <v>850</v>
      </c>
      <c r="C853" s="464">
        <v>45120</v>
      </c>
      <c r="D853" s="465" t="s">
        <v>4165</v>
      </c>
      <c r="E853" s="466">
        <v>17.994672222222224</v>
      </c>
      <c r="F853" s="466">
        <v>10.403743961352657</v>
      </c>
      <c r="G853" s="466">
        <v>0</v>
      </c>
      <c r="H853" s="466">
        <v>0.27475845410628019</v>
      </c>
      <c r="I853" s="466">
        <v>2.0394304428168164</v>
      </c>
      <c r="J853" s="466">
        <v>10.297762841510842</v>
      </c>
      <c r="K853" s="466">
        <f t="shared" si="26"/>
        <v>41.010367922008818</v>
      </c>
      <c r="L853" s="471"/>
      <c r="M853" s="466">
        <v>19.097240054390056</v>
      </c>
      <c r="N853" s="466">
        <v>10.403743961352657</v>
      </c>
      <c r="O853" s="466">
        <v>0</v>
      </c>
      <c r="P853" s="466">
        <v>0.27475845410628019</v>
      </c>
      <c r="Q853" s="466">
        <v>2.164390229492827</v>
      </c>
      <c r="R853" s="466">
        <v>10.928726379614174</v>
      </c>
      <c r="S853" s="466">
        <f t="shared" si="27"/>
        <v>42.868859078955992</v>
      </c>
    </row>
    <row r="854" spans="2:19">
      <c r="B854" s="463">
        <v>851</v>
      </c>
      <c r="C854" s="464">
        <v>45130</v>
      </c>
      <c r="D854" s="465" t="s">
        <v>4166</v>
      </c>
      <c r="E854" s="466">
        <v>4.9497539105339108</v>
      </c>
      <c r="F854" s="466">
        <v>3.3812167874396133</v>
      </c>
      <c r="G854" s="466">
        <v>0</v>
      </c>
      <c r="H854" s="466">
        <v>8.9296497584541071E-2</v>
      </c>
      <c r="I854" s="466">
        <v>0.50725626752136554</v>
      </c>
      <c r="J854" s="466">
        <v>1.3751034786245004</v>
      </c>
      <c r="K854" s="466">
        <f t="shared" si="26"/>
        <v>10.302626941703931</v>
      </c>
      <c r="L854" s="471"/>
      <c r="M854" s="466">
        <v>5.2549289355089357</v>
      </c>
      <c r="N854" s="466">
        <v>3.3812167874396133</v>
      </c>
      <c r="O854" s="466">
        <v>0</v>
      </c>
      <c r="P854" s="466">
        <v>8.9296497584541071E-2</v>
      </c>
      <c r="Q854" s="466">
        <v>0.53853094236532617</v>
      </c>
      <c r="R854" s="466">
        <v>1.4598849134225811</v>
      </c>
      <c r="S854" s="466">
        <f t="shared" si="27"/>
        <v>10.723858076320997</v>
      </c>
    </row>
    <row r="855" spans="2:19">
      <c r="B855" s="463">
        <v>852</v>
      </c>
      <c r="C855" s="464">
        <v>45160</v>
      </c>
      <c r="D855" s="465" t="s">
        <v>4167</v>
      </c>
      <c r="E855" s="466">
        <v>6.3991892784992785</v>
      </c>
      <c r="F855" s="466">
        <v>4.1614975845410624</v>
      </c>
      <c r="G855" s="466">
        <v>0</v>
      </c>
      <c r="H855" s="466">
        <v>0.10990338164251208</v>
      </c>
      <c r="I855" s="466">
        <v>0.65579601072008598</v>
      </c>
      <c r="J855" s="466">
        <v>1.7777747331062348</v>
      </c>
      <c r="K855" s="466">
        <f t="shared" si="26"/>
        <v>13.104160988509175</v>
      </c>
      <c r="L855" s="471"/>
      <c r="M855" s="466">
        <v>6.792963504273505</v>
      </c>
      <c r="N855" s="466">
        <v>4.1614975845410624</v>
      </c>
      <c r="O855" s="466">
        <v>0</v>
      </c>
      <c r="P855" s="466">
        <v>0.10990338164251208</v>
      </c>
      <c r="Q855" s="466">
        <v>0.69615042987358355</v>
      </c>
      <c r="R855" s="466">
        <v>1.8871701328456938</v>
      </c>
      <c r="S855" s="466">
        <f t="shared" si="27"/>
        <v>13.647685033176359</v>
      </c>
    </row>
    <row r="856" spans="2:19">
      <c r="B856" s="463">
        <v>853</v>
      </c>
      <c r="C856" s="464">
        <v>45300</v>
      </c>
      <c r="D856" s="465" t="s">
        <v>3793</v>
      </c>
      <c r="E856" s="466">
        <v>1.4715195526695528</v>
      </c>
      <c r="F856" s="466">
        <v>0.25435914855072467</v>
      </c>
      <c r="G856" s="466">
        <v>8.1088366301907966E-2</v>
      </c>
      <c r="H856" s="466">
        <v>3.5326086956521743E-2</v>
      </c>
      <c r="I856" s="466">
        <v>0.18895186334461894</v>
      </c>
      <c r="J856" s="466">
        <v>0.92561732192950563</v>
      </c>
      <c r="K856" s="466">
        <f t="shared" si="26"/>
        <v>2.9568623397528317</v>
      </c>
      <c r="L856" s="471"/>
      <c r="M856" s="466">
        <v>1.5502743978243978</v>
      </c>
      <c r="N856" s="466">
        <v>0.25435914855072467</v>
      </c>
      <c r="O856" s="466">
        <v>8.1088366301907966E-2</v>
      </c>
      <c r="P856" s="466">
        <v>3.5326086956521743E-2</v>
      </c>
      <c r="Q856" s="466">
        <v>0.19906445390614347</v>
      </c>
      <c r="R856" s="466">
        <v>0.97515580664005863</v>
      </c>
      <c r="S856" s="466">
        <f t="shared" si="27"/>
        <v>3.0952682601797541</v>
      </c>
    </row>
    <row r="857" spans="2:19">
      <c r="B857" s="463">
        <v>854</v>
      </c>
      <c r="C857" s="464">
        <v>45356</v>
      </c>
      <c r="D857" s="465" t="s">
        <v>4168</v>
      </c>
      <c r="E857" s="466">
        <v>1.4715195526695528</v>
      </c>
      <c r="F857" s="466">
        <v>0.25435914855072467</v>
      </c>
      <c r="G857" s="466">
        <v>0.24361777497194168</v>
      </c>
      <c r="H857" s="466">
        <v>3.5326086956521743E-2</v>
      </c>
      <c r="I857" s="466">
        <v>0.18895186334461894</v>
      </c>
      <c r="J857" s="466">
        <v>0.92561732192950563</v>
      </c>
      <c r="K857" s="466">
        <f t="shared" si="26"/>
        <v>3.1193917484228653</v>
      </c>
      <c r="L857" s="471"/>
      <c r="M857" s="466">
        <v>1.5502743978243978</v>
      </c>
      <c r="N857" s="466">
        <v>0.25435914855072467</v>
      </c>
      <c r="O857" s="466">
        <v>0.24361777497194168</v>
      </c>
      <c r="P857" s="466">
        <v>3.5326086956521743E-2</v>
      </c>
      <c r="Q857" s="466">
        <v>0.19906445390614347</v>
      </c>
      <c r="R857" s="466">
        <v>0.97515580664005863</v>
      </c>
      <c r="S857" s="466">
        <f t="shared" si="27"/>
        <v>3.2577976688497881</v>
      </c>
    </row>
    <row r="858" spans="2:19">
      <c r="B858" s="463">
        <v>855</v>
      </c>
      <c r="C858" s="464">
        <v>45357</v>
      </c>
      <c r="D858" s="465" t="s">
        <v>4169</v>
      </c>
      <c r="E858" s="466">
        <v>1.4715195526695528</v>
      </c>
      <c r="F858" s="466">
        <v>0.25435914855072467</v>
      </c>
      <c r="G858" s="466">
        <v>0.24361777497194168</v>
      </c>
      <c r="H858" s="466">
        <v>3.5326086956521743E-2</v>
      </c>
      <c r="I858" s="466">
        <v>0.18895186334461894</v>
      </c>
      <c r="J858" s="466">
        <v>0.92561732192950563</v>
      </c>
      <c r="K858" s="466">
        <f t="shared" si="26"/>
        <v>3.1193917484228653</v>
      </c>
      <c r="L858" s="471"/>
      <c r="M858" s="466">
        <v>1.5502743978243978</v>
      </c>
      <c r="N858" s="466">
        <v>0.25435914855072467</v>
      </c>
      <c r="O858" s="466">
        <v>0.24361777497194168</v>
      </c>
      <c r="P858" s="466">
        <v>3.5326086956521743E-2</v>
      </c>
      <c r="Q858" s="466">
        <v>0.19906445390614347</v>
      </c>
      <c r="R858" s="466">
        <v>0.97515580664005863</v>
      </c>
      <c r="S858" s="466">
        <f t="shared" si="27"/>
        <v>3.2577976688497881</v>
      </c>
    </row>
    <row r="859" spans="2:19">
      <c r="B859" s="463">
        <v>856</v>
      </c>
      <c r="C859" s="464">
        <v>45358</v>
      </c>
      <c r="D859" s="465" t="s">
        <v>4170</v>
      </c>
      <c r="E859" s="466">
        <v>1.4715195526695528</v>
      </c>
      <c r="F859" s="466">
        <v>0.25435914855072467</v>
      </c>
      <c r="G859" s="466">
        <v>0.24361777497194168</v>
      </c>
      <c r="H859" s="466">
        <v>3.5326086956521743E-2</v>
      </c>
      <c r="I859" s="466">
        <v>0.18895186334461894</v>
      </c>
      <c r="J859" s="466">
        <v>0.92561732192950563</v>
      </c>
      <c r="K859" s="466">
        <f t="shared" si="26"/>
        <v>3.1193917484228653</v>
      </c>
      <c r="L859" s="471"/>
      <c r="M859" s="466">
        <v>1.5502743978243978</v>
      </c>
      <c r="N859" s="466">
        <v>0.25435914855072467</v>
      </c>
      <c r="O859" s="466">
        <v>0.24361777497194168</v>
      </c>
      <c r="P859" s="466">
        <v>3.5326086956521743E-2</v>
      </c>
      <c r="Q859" s="466">
        <v>0.19906445390614347</v>
      </c>
      <c r="R859" s="466">
        <v>0.97515580664005863</v>
      </c>
      <c r="S859" s="466">
        <f t="shared" si="27"/>
        <v>3.2577976688497881</v>
      </c>
    </row>
    <row r="860" spans="2:19">
      <c r="B860" s="463">
        <v>857</v>
      </c>
      <c r="C860" s="464">
        <v>45359</v>
      </c>
      <c r="D860" s="465" t="s">
        <v>4171</v>
      </c>
      <c r="E860" s="466">
        <v>1.4715195526695528</v>
      </c>
      <c r="F860" s="466">
        <v>0.25435914855072467</v>
      </c>
      <c r="G860" s="466">
        <v>0.24361777497194168</v>
      </c>
      <c r="H860" s="466">
        <v>3.5326086956521743E-2</v>
      </c>
      <c r="I860" s="466">
        <v>0.18895186334461894</v>
      </c>
      <c r="J860" s="466">
        <v>0.92561732192950563</v>
      </c>
      <c r="K860" s="466">
        <f t="shared" si="26"/>
        <v>3.1193917484228653</v>
      </c>
      <c r="L860" s="471"/>
      <c r="M860" s="466">
        <v>1.5502743978243978</v>
      </c>
      <c r="N860" s="466">
        <v>0.25435914855072467</v>
      </c>
      <c r="O860" s="466">
        <v>0.24361777497194168</v>
      </c>
      <c r="P860" s="466">
        <v>3.5326086956521743E-2</v>
      </c>
      <c r="Q860" s="466">
        <v>0.19906445390614347</v>
      </c>
      <c r="R860" s="466">
        <v>0.97515580664005863</v>
      </c>
      <c r="S860" s="466">
        <f t="shared" si="27"/>
        <v>3.2577976688497881</v>
      </c>
    </row>
    <row r="861" spans="2:19">
      <c r="B861" s="463">
        <v>858</v>
      </c>
      <c r="C861" s="464">
        <v>45500</v>
      </c>
      <c r="D861" s="465" t="s">
        <v>4172</v>
      </c>
      <c r="E861" s="466">
        <v>6.3991892784992785</v>
      </c>
      <c r="F861" s="466">
        <v>4.1614975845410624</v>
      </c>
      <c r="G861" s="466">
        <v>0</v>
      </c>
      <c r="H861" s="466">
        <v>0.10990338164251208</v>
      </c>
      <c r="I861" s="466">
        <v>0.65579601072008598</v>
      </c>
      <c r="J861" s="466">
        <v>1.7777747331062348</v>
      </c>
      <c r="K861" s="466">
        <f t="shared" si="26"/>
        <v>13.104160988509175</v>
      </c>
      <c r="L861" s="471"/>
      <c r="M861" s="466">
        <v>6.792963504273505</v>
      </c>
      <c r="N861" s="466">
        <v>4.1614975845410624</v>
      </c>
      <c r="O861" s="466">
        <v>0</v>
      </c>
      <c r="P861" s="466">
        <v>0.10990338164251208</v>
      </c>
      <c r="Q861" s="466">
        <v>0.69615042987358355</v>
      </c>
      <c r="R861" s="466">
        <v>1.8871701328456938</v>
      </c>
      <c r="S861" s="466">
        <f t="shared" si="27"/>
        <v>13.647685033176359</v>
      </c>
    </row>
    <row r="862" spans="2:19">
      <c r="B862" s="463">
        <v>859</v>
      </c>
      <c r="C862" s="464">
        <v>45540</v>
      </c>
      <c r="D862" s="465" t="s">
        <v>4173</v>
      </c>
      <c r="E862" s="466">
        <v>9.2980600144300158</v>
      </c>
      <c r="F862" s="466">
        <v>5.7220591787439616</v>
      </c>
      <c r="G862" s="466">
        <v>0</v>
      </c>
      <c r="H862" s="466">
        <v>0.15111714975845414</v>
      </c>
      <c r="I862" s="466">
        <v>0.95287549711752695</v>
      </c>
      <c r="J862" s="466">
        <v>2.5831172420697039</v>
      </c>
      <c r="K862" s="466">
        <f t="shared" si="26"/>
        <v>18.707229082119664</v>
      </c>
      <c r="L862" s="471"/>
      <c r="M862" s="466">
        <v>9.8690326418026419</v>
      </c>
      <c r="N862" s="466">
        <v>5.7220591787439616</v>
      </c>
      <c r="O862" s="466">
        <v>0</v>
      </c>
      <c r="P862" s="466">
        <v>0.15111714975845414</v>
      </c>
      <c r="Q862" s="466">
        <v>1.0113894048900984</v>
      </c>
      <c r="R862" s="466">
        <v>2.7417405716919188</v>
      </c>
      <c r="S862" s="466">
        <f t="shared" si="27"/>
        <v>19.495338946887074</v>
      </c>
    </row>
    <row r="863" spans="2:19">
      <c r="B863" s="463">
        <v>860</v>
      </c>
      <c r="C863" s="464">
        <v>45550</v>
      </c>
      <c r="D863" s="465" t="s">
        <v>4176</v>
      </c>
      <c r="E863" s="466">
        <v>12.196930750360753</v>
      </c>
      <c r="F863" s="466">
        <v>7.2826207729468599</v>
      </c>
      <c r="G863" s="466">
        <v>0</v>
      </c>
      <c r="H863" s="466">
        <v>0.19233091787439616</v>
      </c>
      <c r="I863" s="466">
        <v>1.2499549835149679</v>
      </c>
      <c r="J863" s="466">
        <v>3.3884597510331731</v>
      </c>
      <c r="K863" s="466">
        <f t="shared" si="26"/>
        <v>24.310297175730152</v>
      </c>
      <c r="L863" s="471"/>
      <c r="M863" s="466">
        <v>12.945101779331779</v>
      </c>
      <c r="N863" s="466">
        <v>7.2826207729468599</v>
      </c>
      <c r="O863" s="466">
        <v>0</v>
      </c>
      <c r="P863" s="466">
        <v>0.19233091787439616</v>
      </c>
      <c r="Q863" s="466">
        <v>1.3266283799066132</v>
      </c>
      <c r="R863" s="466">
        <v>3.5963110105381442</v>
      </c>
      <c r="S863" s="466">
        <f t="shared" si="27"/>
        <v>25.342992860597793</v>
      </c>
    </row>
    <row r="864" spans="2:19">
      <c r="B864" s="463">
        <v>861</v>
      </c>
      <c r="C864" s="464">
        <v>45560</v>
      </c>
      <c r="D864" s="465" t="s">
        <v>4177</v>
      </c>
      <c r="E864" s="466">
        <v>9.2980600144300158</v>
      </c>
      <c r="F864" s="466">
        <v>5.7220591787439616</v>
      </c>
      <c r="G864" s="466">
        <v>0</v>
      </c>
      <c r="H864" s="466">
        <v>0.15111714975845414</v>
      </c>
      <c r="I864" s="466">
        <v>0.90075560069122318</v>
      </c>
      <c r="J864" s="466">
        <v>3.7195010679739848</v>
      </c>
      <c r="K864" s="466">
        <f t="shared" si="26"/>
        <v>19.791493011597638</v>
      </c>
      <c r="L864" s="471"/>
      <c r="M864" s="466">
        <v>9.8690326418026419</v>
      </c>
      <c r="N864" s="466">
        <v>5.7220591787439616</v>
      </c>
      <c r="O864" s="466">
        <v>0</v>
      </c>
      <c r="P864" s="466">
        <v>0.15111714975845414</v>
      </c>
      <c r="Q864" s="466">
        <v>0.95606894467363501</v>
      </c>
      <c r="R864" s="466">
        <v>3.9479071326800081</v>
      </c>
      <c r="S864" s="466">
        <f t="shared" si="27"/>
        <v>20.646185047658701</v>
      </c>
    </row>
    <row r="865" spans="2:19">
      <c r="B865" s="463">
        <v>862</v>
      </c>
      <c r="C865" s="464">
        <v>45800</v>
      </c>
      <c r="D865" s="465" t="s">
        <v>4178</v>
      </c>
      <c r="E865" s="466">
        <v>6.3991892784992785</v>
      </c>
      <c r="F865" s="466">
        <v>4.1614975845410624</v>
      </c>
      <c r="G865" s="466">
        <v>0</v>
      </c>
      <c r="H865" s="466">
        <v>0.10990338164251208</v>
      </c>
      <c r="I865" s="466">
        <v>0.65579601072008598</v>
      </c>
      <c r="J865" s="466">
        <v>1.7777747331062348</v>
      </c>
      <c r="K865" s="466">
        <f t="shared" si="26"/>
        <v>13.104160988509175</v>
      </c>
      <c r="L865" s="471"/>
      <c r="M865" s="466">
        <v>6.792963504273505</v>
      </c>
      <c r="N865" s="466">
        <v>4.1614975845410624</v>
      </c>
      <c r="O865" s="466">
        <v>0</v>
      </c>
      <c r="P865" s="466">
        <v>0.10990338164251208</v>
      </c>
      <c r="Q865" s="466">
        <v>0.69615042987358355</v>
      </c>
      <c r="R865" s="466">
        <v>1.8871701328456938</v>
      </c>
      <c r="S865" s="466">
        <f t="shared" si="27"/>
        <v>13.647685033176359</v>
      </c>
    </row>
    <row r="866" spans="2:19">
      <c r="B866" s="463">
        <v>863</v>
      </c>
      <c r="C866" s="464">
        <v>45820</v>
      </c>
      <c r="D866" s="465" t="s">
        <v>4179</v>
      </c>
      <c r="E866" s="466">
        <v>9.2980600144300158</v>
      </c>
      <c r="F866" s="466">
        <v>5.7220591787439616</v>
      </c>
      <c r="G866" s="466">
        <v>0</v>
      </c>
      <c r="H866" s="466">
        <v>0.15111714975845414</v>
      </c>
      <c r="I866" s="466">
        <v>0.95287549711752695</v>
      </c>
      <c r="J866" s="466">
        <v>2.5831172420697039</v>
      </c>
      <c r="K866" s="466">
        <f t="shared" si="26"/>
        <v>18.707229082119664</v>
      </c>
      <c r="L866" s="471"/>
      <c r="M866" s="466">
        <v>9.8690326418026419</v>
      </c>
      <c r="N866" s="466">
        <v>5.7220591787439616</v>
      </c>
      <c r="O866" s="466">
        <v>0</v>
      </c>
      <c r="P866" s="466">
        <v>0.15111714975845414</v>
      </c>
      <c r="Q866" s="466">
        <v>1.0113894048900984</v>
      </c>
      <c r="R866" s="466">
        <v>2.7417405716919188</v>
      </c>
      <c r="S866" s="466">
        <f t="shared" si="27"/>
        <v>19.495338946887074</v>
      </c>
    </row>
    <row r="867" spans="2:19">
      <c r="B867" s="463">
        <v>864</v>
      </c>
      <c r="C867" s="464">
        <v>45915</v>
      </c>
      <c r="D867" s="465" t="s">
        <v>4180</v>
      </c>
      <c r="E867" s="466">
        <v>2.0508831746031748</v>
      </c>
      <c r="F867" s="466">
        <v>1.820655193236715</v>
      </c>
      <c r="G867" s="466">
        <v>0</v>
      </c>
      <c r="H867" s="466">
        <v>4.8082729468599039E-2</v>
      </c>
      <c r="I867" s="466">
        <v>0.19868063908172681</v>
      </c>
      <c r="J867" s="466">
        <v>0.82041438175143966</v>
      </c>
      <c r="K867" s="466">
        <f t="shared" si="26"/>
        <v>4.938716118141655</v>
      </c>
      <c r="L867" s="471"/>
      <c r="M867" s="466">
        <v>2.1788597979797979</v>
      </c>
      <c r="N867" s="466">
        <v>1.820655193236715</v>
      </c>
      <c r="O867" s="466">
        <v>0</v>
      </c>
      <c r="P867" s="466">
        <v>4.8082729468599039E-2</v>
      </c>
      <c r="Q867" s="466">
        <v>0.21107845756054325</v>
      </c>
      <c r="R867" s="466">
        <v>0.87160884453037613</v>
      </c>
      <c r="S867" s="466">
        <f t="shared" si="27"/>
        <v>5.1302850227760315</v>
      </c>
    </row>
    <row r="868" spans="2:19">
      <c r="B868" s="463">
        <v>865</v>
      </c>
      <c r="C868" s="464">
        <v>46050</v>
      </c>
      <c r="D868" s="465" t="s">
        <v>4181</v>
      </c>
      <c r="E868" s="466">
        <v>1.1260249927849928</v>
      </c>
      <c r="F868" s="466">
        <v>0.20348731884057975</v>
      </c>
      <c r="G868" s="466">
        <v>0</v>
      </c>
      <c r="H868" s="466">
        <v>2.8260869565217391E-2</v>
      </c>
      <c r="I868" s="466">
        <v>0.19099047951968426</v>
      </c>
      <c r="J868" s="466">
        <v>0.33486625039860118</v>
      </c>
      <c r="K868" s="466">
        <f t="shared" si="26"/>
        <v>1.8836299111090753</v>
      </c>
      <c r="L868" s="471"/>
      <c r="M868" s="466">
        <v>1.1850911266511266</v>
      </c>
      <c r="N868" s="466">
        <v>0.20348731884057975</v>
      </c>
      <c r="O868" s="466">
        <v>0</v>
      </c>
      <c r="P868" s="466">
        <v>2.8260869565217391E-2</v>
      </c>
      <c r="Q868" s="466">
        <v>0.20100896872085672</v>
      </c>
      <c r="R868" s="466">
        <v>0.35243180613673281</v>
      </c>
      <c r="S868" s="466">
        <f t="shared" si="27"/>
        <v>1.9702800899145132</v>
      </c>
    </row>
    <row r="869" spans="2:19">
      <c r="B869" s="463">
        <v>866</v>
      </c>
      <c r="C869" s="464">
        <v>46080</v>
      </c>
      <c r="D869" s="465" t="s">
        <v>4182</v>
      </c>
      <c r="E869" s="466">
        <v>2.0508831746031748</v>
      </c>
      <c r="F869" s="466">
        <v>1.820655193236715</v>
      </c>
      <c r="G869" s="466">
        <v>0</v>
      </c>
      <c r="H869" s="466">
        <v>4.8082729468599039E-2</v>
      </c>
      <c r="I869" s="466">
        <v>0.26265270759098058</v>
      </c>
      <c r="J869" s="466">
        <v>0.90554636853888837</v>
      </c>
      <c r="K869" s="466">
        <f t="shared" si="26"/>
        <v>5.0878201734383577</v>
      </c>
      <c r="L869" s="471"/>
      <c r="M869" s="466">
        <v>2.1788597979797979</v>
      </c>
      <c r="N869" s="466">
        <v>1.820655193236715</v>
      </c>
      <c r="O869" s="466">
        <v>0</v>
      </c>
      <c r="P869" s="466">
        <v>4.8082729468599039E-2</v>
      </c>
      <c r="Q869" s="466">
        <v>0.27904243034772663</v>
      </c>
      <c r="R869" s="466">
        <v>0.96205313010954352</v>
      </c>
      <c r="S869" s="466">
        <f t="shared" si="27"/>
        <v>5.2886932811423826</v>
      </c>
    </row>
    <row r="870" spans="2:19">
      <c r="B870" s="463">
        <v>867</v>
      </c>
      <c r="C870" s="464">
        <v>46083</v>
      </c>
      <c r="D870" s="465" t="s">
        <v>4183</v>
      </c>
      <c r="E870" s="466">
        <v>4.9497539105339108</v>
      </c>
      <c r="F870" s="466">
        <v>3.3812167874396133</v>
      </c>
      <c r="G870" s="466">
        <v>0</v>
      </c>
      <c r="H870" s="466">
        <v>8.9296497584541071E-2</v>
      </c>
      <c r="I870" s="466">
        <v>0.63390556937126652</v>
      </c>
      <c r="J870" s="466">
        <v>2.185512921628221</v>
      </c>
      <c r="K870" s="466">
        <f t="shared" si="26"/>
        <v>11.239685686557554</v>
      </c>
      <c r="L870" s="471"/>
      <c r="M870" s="466">
        <v>5.2549289355089357</v>
      </c>
      <c r="N870" s="466">
        <v>3.3812167874396133</v>
      </c>
      <c r="O870" s="466">
        <v>0</v>
      </c>
      <c r="P870" s="466">
        <v>8.9296497584541071E-2</v>
      </c>
      <c r="Q870" s="466">
        <v>0.67298875440658401</v>
      </c>
      <c r="R870" s="466">
        <v>2.3202598146043987</v>
      </c>
      <c r="S870" s="466">
        <f t="shared" si="27"/>
        <v>11.718690789544072</v>
      </c>
    </row>
    <row r="871" spans="2:19">
      <c r="B871" s="463">
        <v>868</v>
      </c>
      <c r="C871" s="464">
        <v>46200</v>
      </c>
      <c r="D871" s="465" t="s">
        <v>4184</v>
      </c>
      <c r="E871" s="466">
        <v>3.0171734199134206</v>
      </c>
      <c r="F871" s="466">
        <v>2.3408423913043475</v>
      </c>
      <c r="G871" s="466">
        <v>0</v>
      </c>
      <c r="H871" s="466">
        <v>6.1820652173913054E-2</v>
      </c>
      <c r="I871" s="466">
        <v>0.38640366151774264</v>
      </c>
      <c r="J871" s="466">
        <v>1.3322018862353326</v>
      </c>
      <c r="K871" s="466">
        <f t="shared" si="26"/>
        <v>7.1384420111447566</v>
      </c>
      <c r="L871" s="471"/>
      <c r="M871" s="466">
        <v>3.2042161771561775</v>
      </c>
      <c r="N871" s="466">
        <v>2.3408423913043475</v>
      </c>
      <c r="O871" s="466">
        <v>0</v>
      </c>
      <c r="P871" s="466">
        <v>6.1820652173913054E-2</v>
      </c>
      <c r="Q871" s="466">
        <v>0.41035787170067917</v>
      </c>
      <c r="R871" s="466">
        <v>1.4147886916078287</v>
      </c>
      <c r="S871" s="466">
        <f t="shared" si="27"/>
        <v>7.4320257839429456</v>
      </c>
    </row>
    <row r="872" spans="2:19">
      <c r="B872" s="463">
        <v>869</v>
      </c>
      <c r="C872" s="464">
        <v>46210</v>
      </c>
      <c r="D872" s="465" t="s">
        <v>4185</v>
      </c>
      <c r="E872" s="466">
        <v>2.0508831746031748</v>
      </c>
      <c r="F872" s="466">
        <v>1.820655193236715</v>
      </c>
      <c r="G872" s="466">
        <v>0</v>
      </c>
      <c r="H872" s="466">
        <v>4.8082729468599039E-2</v>
      </c>
      <c r="I872" s="466">
        <v>0.26265270759098058</v>
      </c>
      <c r="J872" s="466">
        <v>0.90554636853888837</v>
      </c>
      <c r="K872" s="466">
        <f t="shared" si="26"/>
        <v>5.0878201734383577</v>
      </c>
      <c r="L872" s="471"/>
      <c r="M872" s="466">
        <v>2.1788597979797979</v>
      </c>
      <c r="N872" s="466">
        <v>1.820655193236715</v>
      </c>
      <c r="O872" s="466">
        <v>0</v>
      </c>
      <c r="P872" s="466">
        <v>4.8082729468599039E-2</v>
      </c>
      <c r="Q872" s="466">
        <v>0.27904243034772663</v>
      </c>
      <c r="R872" s="466">
        <v>0.96205313010954352</v>
      </c>
      <c r="S872" s="466">
        <f t="shared" si="27"/>
        <v>5.2886932811423826</v>
      </c>
    </row>
    <row r="873" spans="2:19">
      <c r="B873" s="463">
        <v>870</v>
      </c>
      <c r="C873" s="464">
        <v>46220</v>
      </c>
      <c r="D873" s="465" t="s">
        <v>4186</v>
      </c>
      <c r="E873" s="466">
        <v>3.0171734199134206</v>
      </c>
      <c r="F873" s="466">
        <v>2.3408423913043475</v>
      </c>
      <c r="G873" s="466">
        <v>0</v>
      </c>
      <c r="H873" s="466">
        <v>6.1820652173913054E-2</v>
      </c>
      <c r="I873" s="466">
        <v>0.38640366151774264</v>
      </c>
      <c r="J873" s="466">
        <v>1.3322018862353326</v>
      </c>
      <c r="K873" s="466">
        <f t="shared" si="26"/>
        <v>7.1384420111447566</v>
      </c>
      <c r="L873" s="471"/>
      <c r="M873" s="466">
        <v>3.2042161771561775</v>
      </c>
      <c r="N873" s="466">
        <v>2.3408423913043475</v>
      </c>
      <c r="O873" s="466">
        <v>0</v>
      </c>
      <c r="P873" s="466">
        <v>6.1820652173913054E-2</v>
      </c>
      <c r="Q873" s="466">
        <v>0.41035787170067917</v>
      </c>
      <c r="R873" s="466">
        <v>1.4147886916078287</v>
      </c>
      <c r="S873" s="466">
        <f t="shared" si="27"/>
        <v>7.4320257839429456</v>
      </c>
    </row>
    <row r="874" spans="2:19">
      <c r="B874" s="463">
        <v>871</v>
      </c>
      <c r="C874" s="464">
        <v>46221</v>
      </c>
      <c r="D874" s="465" t="s">
        <v>4187</v>
      </c>
      <c r="E874" s="466">
        <v>4.9497539105339108</v>
      </c>
      <c r="F874" s="466">
        <v>3.3812167874396133</v>
      </c>
      <c r="G874" s="466">
        <v>0</v>
      </c>
      <c r="H874" s="466">
        <v>8.9296497584541071E-2</v>
      </c>
      <c r="I874" s="466">
        <v>0.63390556937126652</v>
      </c>
      <c r="J874" s="466">
        <v>2.185512921628221</v>
      </c>
      <c r="K874" s="466">
        <f t="shared" si="26"/>
        <v>11.239685686557554</v>
      </c>
      <c r="L874" s="471"/>
      <c r="M874" s="466">
        <v>5.2549289355089357</v>
      </c>
      <c r="N874" s="466">
        <v>3.3812167874396133</v>
      </c>
      <c r="O874" s="466">
        <v>0</v>
      </c>
      <c r="P874" s="466">
        <v>8.9296497584541071E-2</v>
      </c>
      <c r="Q874" s="466">
        <v>0.67298875440658401</v>
      </c>
      <c r="R874" s="466">
        <v>2.3202598146043987</v>
      </c>
      <c r="S874" s="466">
        <f t="shared" si="27"/>
        <v>11.718690789544072</v>
      </c>
    </row>
    <row r="875" spans="2:19">
      <c r="B875" s="463">
        <v>872</v>
      </c>
      <c r="C875" s="464">
        <v>46270</v>
      </c>
      <c r="D875" s="465" t="s">
        <v>4188</v>
      </c>
      <c r="E875" s="466">
        <v>4.9497539105339108</v>
      </c>
      <c r="F875" s="466">
        <v>3.3812167874396133</v>
      </c>
      <c r="G875" s="466">
        <v>0</v>
      </c>
      <c r="H875" s="466">
        <v>8.9296497584541071E-2</v>
      </c>
      <c r="I875" s="466">
        <v>0.63390556937126652</v>
      </c>
      <c r="J875" s="466">
        <v>2.185512921628221</v>
      </c>
      <c r="K875" s="466">
        <f t="shared" si="26"/>
        <v>11.239685686557554</v>
      </c>
      <c r="L875" s="471"/>
      <c r="M875" s="466">
        <v>5.2549289355089357</v>
      </c>
      <c r="N875" s="466">
        <v>3.3812167874396133</v>
      </c>
      <c r="O875" s="466">
        <v>0</v>
      </c>
      <c r="P875" s="466">
        <v>8.9296497584541071E-2</v>
      </c>
      <c r="Q875" s="466">
        <v>0.67298875440658401</v>
      </c>
      <c r="R875" s="466">
        <v>2.3202598146043987</v>
      </c>
      <c r="S875" s="466">
        <f t="shared" si="27"/>
        <v>11.718690789544072</v>
      </c>
    </row>
    <row r="876" spans="2:19">
      <c r="B876" s="463">
        <v>873</v>
      </c>
      <c r="C876" s="464">
        <v>46320</v>
      </c>
      <c r="D876" s="465" t="s">
        <v>4189</v>
      </c>
      <c r="E876" s="466">
        <v>3.0171734199134206</v>
      </c>
      <c r="F876" s="466">
        <v>2.3408423913043475</v>
      </c>
      <c r="G876" s="466">
        <v>0</v>
      </c>
      <c r="H876" s="466">
        <v>6.1820652173913054E-2</v>
      </c>
      <c r="I876" s="466">
        <v>0.38640366151774264</v>
      </c>
      <c r="J876" s="466">
        <v>1.3322018862353326</v>
      </c>
      <c r="K876" s="466">
        <f t="shared" si="26"/>
        <v>7.1384420111447566</v>
      </c>
      <c r="L876" s="471"/>
      <c r="M876" s="466">
        <v>3.2042161771561775</v>
      </c>
      <c r="N876" s="466">
        <v>2.3408423913043475</v>
      </c>
      <c r="O876" s="466">
        <v>0</v>
      </c>
      <c r="P876" s="466">
        <v>6.1820652173913054E-2</v>
      </c>
      <c r="Q876" s="466">
        <v>0.41035787170067917</v>
      </c>
      <c r="R876" s="466">
        <v>1.4147886916078287</v>
      </c>
      <c r="S876" s="466">
        <f t="shared" si="27"/>
        <v>7.4320257839429456</v>
      </c>
    </row>
    <row r="877" spans="2:19">
      <c r="B877" s="463">
        <v>874</v>
      </c>
      <c r="C877" s="464">
        <v>46600</v>
      </c>
      <c r="D877" s="465" t="s">
        <v>4190</v>
      </c>
      <c r="E877" s="466">
        <v>1.4715195526695528</v>
      </c>
      <c r="F877" s="466">
        <v>0.25435914855072467</v>
      </c>
      <c r="G877" s="466">
        <v>8.1088366301907966E-2</v>
      </c>
      <c r="H877" s="466">
        <v>3.5326086956521743E-2</v>
      </c>
      <c r="I877" s="466">
        <v>0.1142865079450008</v>
      </c>
      <c r="J877" s="466">
        <v>0.43097307229656184</v>
      </c>
      <c r="K877" s="466">
        <f t="shared" si="26"/>
        <v>2.3875527347202699</v>
      </c>
      <c r="L877" s="471"/>
      <c r="M877" s="466">
        <v>1.5502743978243978</v>
      </c>
      <c r="N877" s="466">
        <v>0.25435914855072467</v>
      </c>
      <c r="O877" s="466">
        <v>8.1088366301907966E-2</v>
      </c>
      <c r="P877" s="466">
        <v>3.5326086956521743E-2</v>
      </c>
      <c r="Q877" s="466">
        <v>0.12040305340317568</v>
      </c>
      <c r="R877" s="466">
        <v>0.45403849301288812</v>
      </c>
      <c r="S877" s="466">
        <f t="shared" si="27"/>
        <v>2.4954895460496158</v>
      </c>
    </row>
    <row r="878" spans="2:19">
      <c r="B878" s="463">
        <v>875</v>
      </c>
      <c r="C878" s="464">
        <v>46700</v>
      </c>
      <c r="D878" s="465" t="s">
        <v>4191</v>
      </c>
      <c r="E878" s="466">
        <v>6.3991892784992785</v>
      </c>
      <c r="F878" s="466">
        <v>4.1614975845410624</v>
      </c>
      <c r="G878" s="466">
        <v>0</v>
      </c>
      <c r="H878" s="466">
        <v>0.10990338164251208</v>
      </c>
      <c r="I878" s="466">
        <v>0.81953200026140927</v>
      </c>
      <c r="J878" s="466">
        <v>2.8254961981728868</v>
      </c>
      <c r="K878" s="466">
        <f t="shared" si="26"/>
        <v>14.315618443117151</v>
      </c>
      <c r="L878" s="471"/>
      <c r="M878" s="466">
        <v>6.792963504273505</v>
      </c>
      <c r="N878" s="466">
        <v>4.1614975845410624</v>
      </c>
      <c r="O878" s="466">
        <v>0</v>
      </c>
      <c r="P878" s="466">
        <v>0.10990338164251208</v>
      </c>
      <c r="Q878" s="466">
        <v>0.86996191643601284</v>
      </c>
      <c r="R878" s="466">
        <v>2.9993631568518264</v>
      </c>
      <c r="S878" s="466">
        <f t="shared" si="27"/>
        <v>14.93368954374492</v>
      </c>
    </row>
    <row r="879" spans="2:19" ht="25.5">
      <c r="B879" s="463">
        <v>876</v>
      </c>
      <c r="C879" s="464">
        <v>46744</v>
      </c>
      <c r="D879" s="465" t="s">
        <v>4192</v>
      </c>
      <c r="E879" s="466">
        <v>17.994672222222224</v>
      </c>
      <c r="F879" s="466">
        <v>10.403743961352657</v>
      </c>
      <c r="G879" s="466">
        <v>0</v>
      </c>
      <c r="H879" s="466">
        <v>0.27475845410628019</v>
      </c>
      <c r="I879" s="466">
        <v>2.0394304428168164</v>
      </c>
      <c r="J879" s="466">
        <v>10.297762841510842</v>
      </c>
      <c r="K879" s="466">
        <f t="shared" si="26"/>
        <v>41.010367922008818</v>
      </c>
      <c r="L879" s="471"/>
      <c r="M879" s="466">
        <v>19.097240054390056</v>
      </c>
      <c r="N879" s="466">
        <v>10.403743961352657</v>
      </c>
      <c r="O879" s="466">
        <v>0</v>
      </c>
      <c r="P879" s="466">
        <v>0.27475845410628019</v>
      </c>
      <c r="Q879" s="466">
        <v>2.164390229492827</v>
      </c>
      <c r="R879" s="466">
        <v>10.928726379614174</v>
      </c>
      <c r="S879" s="466">
        <f t="shared" si="27"/>
        <v>42.868859078955992</v>
      </c>
    </row>
    <row r="880" spans="2:19">
      <c r="B880" s="463">
        <v>877</v>
      </c>
      <c r="C880" s="464">
        <v>46750</v>
      </c>
      <c r="D880" s="465" t="s">
        <v>4193</v>
      </c>
      <c r="E880" s="466">
        <v>8.3317697691197701</v>
      </c>
      <c r="F880" s="466">
        <v>5.2018719806763283</v>
      </c>
      <c r="G880" s="466">
        <v>0</v>
      </c>
      <c r="H880" s="466">
        <v>0.1373792270531401</v>
      </c>
      <c r="I880" s="466">
        <v>0.85384900165171329</v>
      </c>
      <c r="J880" s="466">
        <v>2.3146697390818805</v>
      </c>
      <c r="K880" s="466">
        <f t="shared" si="26"/>
        <v>16.839539717582831</v>
      </c>
      <c r="L880" s="471"/>
      <c r="M880" s="466">
        <v>8.8436762626262624</v>
      </c>
      <c r="N880" s="466">
        <v>5.2018719806763283</v>
      </c>
      <c r="O880" s="466">
        <v>0</v>
      </c>
      <c r="P880" s="466">
        <v>0.1373792270531401</v>
      </c>
      <c r="Q880" s="466">
        <v>0.90630974655126006</v>
      </c>
      <c r="R880" s="466">
        <v>2.4568837587431771</v>
      </c>
      <c r="S880" s="466">
        <f t="shared" si="27"/>
        <v>17.546120975650169</v>
      </c>
    </row>
    <row r="881" spans="2:19">
      <c r="B881" s="463">
        <v>878</v>
      </c>
      <c r="C881" s="464">
        <v>46753</v>
      </c>
      <c r="D881" s="465" t="s">
        <v>4194</v>
      </c>
      <c r="E881" s="466">
        <v>6.3991892784992785</v>
      </c>
      <c r="F881" s="466">
        <v>4.1614975845410624</v>
      </c>
      <c r="G881" s="466">
        <v>0</v>
      </c>
      <c r="H881" s="466">
        <v>0.10990338164251208</v>
      </c>
      <c r="I881" s="466">
        <v>0.65579601072008598</v>
      </c>
      <c r="J881" s="466">
        <v>1.7777747331062348</v>
      </c>
      <c r="K881" s="466">
        <f t="shared" si="26"/>
        <v>13.104160988509175</v>
      </c>
      <c r="L881" s="471"/>
      <c r="M881" s="466">
        <v>6.792963504273505</v>
      </c>
      <c r="N881" s="466">
        <v>4.1614975845410624</v>
      </c>
      <c r="O881" s="466">
        <v>0</v>
      </c>
      <c r="P881" s="466">
        <v>0.10990338164251208</v>
      </c>
      <c r="Q881" s="466">
        <v>0.69615042987358355</v>
      </c>
      <c r="R881" s="466">
        <v>1.8871701328456938</v>
      </c>
      <c r="S881" s="466">
        <f t="shared" si="27"/>
        <v>13.647685033176359</v>
      </c>
    </row>
    <row r="882" spans="2:19">
      <c r="B882" s="463">
        <v>879</v>
      </c>
      <c r="C882" s="464">
        <v>46754</v>
      </c>
      <c r="D882" s="465" t="s">
        <v>4195</v>
      </c>
      <c r="E882" s="466">
        <v>3.0171734199134206</v>
      </c>
      <c r="F882" s="466">
        <v>2.3408423913043475</v>
      </c>
      <c r="G882" s="466">
        <v>0</v>
      </c>
      <c r="H882" s="466">
        <v>6.1820652173913054E-2</v>
      </c>
      <c r="I882" s="466">
        <v>0.29229063396299304</v>
      </c>
      <c r="J882" s="466">
        <v>1.2069592732477792</v>
      </c>
      <c r="K882" s="466">
        <f t="shared" si="26"/>
        <v>6.9190863706024537</v>
      </c>
      <c r="L882" s="471"/>
      <c r="M882" s="466">
        <v>3.2042161771561775</v>
      </c>
      <c r="N882" s="466">
        <v>2.3408423913043475</v>
      </c>
      <c r="O882" s="466">
        <v>0</v>
      </c>
      <c r="P882" s="466">
        <v>6.1820652173913054E-2</v>
      </c>
      <c r="Q882" s="466">
        <v>0.31041052250895551</v>
      </c>
      <c r="R882" s="466">
        <v>1.281781949616994</v>
      </c>
      <c r="S882" s="466">
        <f t="shared" si="27"/>
        <v>7.1990716927603877</v>
      </c>
    </row>
    <row r="883" spans="2:19">
      <c r="B883" s="463">
        <v>880</v>
      </c>
      <c r="C883" s="464">
        <v>46900</v>
      </c>
      <c r="D883" s="465" t="s">
        <v>4196</v>
      </c>
      <c r="E883" s="466">
        <v>3.0171734199134206</v>
      </c>
      <c r="F883" s="466">
        <v>2.3408423913043475</v>
      </c>
      <c r="G883" s="466">
        <v>0</v>
      </c>
      <c r="H883" s="466">
        <v>6.1820652173913054E-2</v>
      </c>
      <c r="I883" s="466">
        <v>0.38640366151774264</v>
      </c>
      <c r="J883" s="466">
        <v>1.3322018862353326</v>
      </c>
      <c r="K883" s="466">
        <f t="shared" si="26"/>
        <v>7.1384420111447566</v>
      </c>
      <c r="L883" s="471"/>
      <c r="M883" s="466">
        <v>3.2042161771561775</v>
      </c>
      <c r="N883" s="466">
        <v>2.3408423913043475</v>
      </c>
      <c r="O883" s="466">
        <v>0</v>
      </c>
      <c r="P883" s="466">
        <v>6.1820652173913054E-2</v>
      </c>
      <c r="Q883" s="466">
        <v>0.41035787170067917</v>
      </c>
      <c r="R883" s="466">
        <v>1.4147886916078287</v>
      </c>
      <c r="S883" s="466">
        <f t="shared" si="27"/>
        <v>7.4320257839429456</v>
      </c>
    </row>
    <row r="884" spans="2:19">
      <c r="B884" s="463">
        <v>881</v>
      </c>
      <c r="C884" s="464">
        <v>46934</v>
      </c>
      <c r="D884" s="465" t="s">
        <v>4197</v>
      </c>
      <c r="E884" s="466">
        <v>3.0171734199134206</v>
      </c>
      <c r="F884" s="466">
        <v>2.3408423913043475</v>
      </c>
      <c r="G884" s="466">
        <v>0</v>
      </c>
      <c r="H884" s="466">
        <v>6.1820652173913054E-2</v>
      </c>
      <c r="I884" s="466">
        <v>0.38640366151774264</v>
      </c>
      <c r="J884" s="466">
        <v>1.3322018862353326</v>
      </c>
      <c r="K884" s="466">
        <f t="shared" si="26"/>
        <v>7.1384420111447566</v>
      </c>
      <c r="L884" s="471"/>
      <c r="M884" s="466">
        <v>3.2042161771561775</v>
      </c>
      <c r="N884" s="466">
        <v>2.3408423913043475</v>
      </c>
      <c r="O884" s="466">
        <v>0</v>
      </c>
      <c r="P884" s="466">
        <v>6.1820652173913054E-2</v>
      </c>
      <c r="Q884" s="466">
        <v>0.41035787170067917</v>
      </c>
      <c r="R884" s="466">
        <v>1.4147886916078287</v>
      </c>
      <c r="S884" s="466">
        <f t="shared" si="27"/>
        <v>7.4320257839429456</v>
      </c>
    </row>
    <row r="885" spans="2:19">
      <c r="B885" s="463">
        <v>882</v>
      </c>
      <c r="C885" s="464">
        <v>46937</v>
      </c>
      <c r="D885" s="465" t="s">
        <v>4198</v>
      </c>
      <c r="E885" s="466">
        <v>3.0171734199134206</v>
      </c>
      <c r="F885" s="466">
        <v>2.3408423913043475</v>
      </c>
      <c r="G885" s="466">
        <v>0</v>
      </c>
      <c r="H885" s="466">
        <v>6.1820652173913054E-2</v>
      </c>
      <c r="I885" s="466">
        <v>0.29229063396299304</v>
      </c>
      <c r="J885" s="466">
        <v>1.2069592732477792</v>
      </c>
      <c r="K885" s="466">
        <f t="shared" si="26"/>
        <v>6.9190863706024537</v>
      </c>
      <c r="L885" s="471"/>
      <c r="M885" s="466">
        <v>3.2042161771561775</v>
      </c>
      <c r="N885" s="466">
        <v>2.3408423913043475</v>
      </c>
      <c r="O885" s="466">
        <v>0</v>
      </c>
      <c r="P885" s="466">
        <v>6.1820652173913054E-2</v>
      </c>
      <c r="Q885" s="466">
        <v>0.31041052250895551</v>
      </c>
      <c r="R885" s="466">
        <v>1.281781949616994</v>
      </c>
      <c r="S885" s="466">
        <f t="shared" si="27"/>
        <v>7.1990716927603877</v>
      </c>
    </row>
    <row r="886" spans="2:19">
      <c r="B886" s="463">
        <v>883</v>
      </c>
      <c r="C886" s="464">
        <v>47000</v>
      </c>
      <c r="D886" s="465" t="s">
        <v>4199</v>
      </c>
      <c r="E886" s="466">
        <v>4.4666087878787888</v>
      </c>
      <c r="F886" s="466">
        <v>3.1211231884057971</v>
      </c>
      <c r="G886" s="466">
        <v>0</v>
      </c>
      <c r="H886" s="466">
        <v>8.2427536231884063E-2</v>
      </c>
      <c r="I886" s="466">
        <v>0.57203009240788549</v>
      </c>
      <c r="J886" s="466">
        <v>1.9721851627799989</v>
      </c>
      <c r="K886" s="466">
        <f t="shared" si="26"/>
        <v>10.214374767704353</v>
      </c>
      <c r="L886" s="471"/>
      <c r="M886" s="466">
        <v>4.742250745920745</v>
      </c>
      <c r="N886" s="466">
        <v>3.1211231884057971</v>
      </c>
      <c r="O886" s="466">
        <v>0</v>
      </c>
      <c r="P886" s="466">
        <v>8.2427536231884063E-2</v>
      </c>
      <c r="Q886" s="466">
        <v>0.60733103373010777</v>
      </c>
      <c r="R886" s="466">
        <v>2.0938920338552562</v>
      </c>
      <c r="S886" s="466">
        <f t="shared" si="27"/>
        <v>10.647024538143791</v>
      </c>
    </row>
    <row r="887" spans="2:19">
      <c r="B887" s="463">
        <v>884</v>
      </c>
      <c r="C887" s="464">
        <v>47010</v>
      </c>
      <c r="D887" s="465" t="s">
        <v>2542</v>
      </c>
      <c r="E887" s="466">
        <v>4.9497539105339108</v>
      </c>
      <c r="F887" s="466">
        <v>3.3812167874396133</v>
      </c>
      <c r="G887" s="466">
        <v>0</v>
      </c>
      <c r="H887" s="466">
        <v>8.9296497584541071E-2</v>
      </c>
      <c r="I887" s="466">
        <v>0.50725626752136554</v>
      </c>
      <c r="J887" s="466">
        <v>1.3751034786245004</v>
      </c>
      <c r="K887" s="466">
        <f t="shared" si="26"/>
        <v>10.302626941703931</v>
      </c>
      <c r="L887" s="471"/>
      <c r="M887" s="466">
        <v>5.2549289355089357</v>
      </c>
      <c r="N887" s="466">
        <v>3.3812167874396133</v>
      </c>
      <c r="O887" s="466">
        <v>0</v>
      </c>
      <c r="P887" s="466">
        <v>8.9296497584541071E-2</v>
      </c>
      <c r="Q887" s="466">
        <v>0.53853094236532617</v>
      </c>
      <c r="R887" s="466">
        <v>1.4598849134225811</v>
      </c>
      <c r="S887" s="466">
        <f t="shared" si="27"/>
        <v>10.723858076320997</v>
      </c>
    </row>
    <row r="888" spans="2:19" ht="25.5">
      <c r="B888" s="463">
        <v>885</v>
      </c>
      <c r="C888" s="464">
        <v>47015</v>
      </c>
      <c r="D888" s="465" t="s">
        <v>2544</v>
      </c>
      <c r="E888" s="466">
        <v>4.9497539105339108</v>
      </c>
      <c r="F888" s="466">
        <v>3.3812167874396133</v>
      </c>
      <c r="G888" s="466">
        <v>0</v>
      </c>
      <c r="H888" s="466">
        <v>8.9296497584541071E-2</v>
      </c>
      <c r="I888" s="466">
        <v>0.50725626752136554</v>
      </c>
      <c r="J888" s="466">
        <v>1.3751034786245004</v>
      </c>
      <c r="K888" s="466">
        <f t="shared" si="26"/>
        <v>10.302626941703931</v>
      </c>
      <c r="L888" s="471"/>
      <c r="M888" s="466">
        <v>5.2549289355089357</v>
      </c>
      <c r="N888" s="466">
        <v>3.3812167874396133</v>
      </c>
      <c r="O888" s="466">
        <v>0</v>
      </c>
      <c r="P888" s="466">
        <v>8.9296497584541071E-2</v>
      </c>
      <c r="Q888" s="466">
        <v>0.53853094236532617</v>
      </c>
      <c r="R888" s="466">
        <v>1.4598849134225811</v>
      </c>
      <c r="S888" s="466">
        <f t="shared" si="27"/>
        <v>10.723858076320997</v>
      </c>
    </row>
    <row r="889" spans="2:19">
      <c r="B889" s="463">
        <v>886</v>
      </c>
      <c r="C889" s="464">
        <v>47100</v>
      </c>
      <c r="D889" s="465" t="s">
        <v>2546</v>
      </c>
      <c r="E889" s="466">
        <v>3.0171734199134206</v>
      </c>
      <c r="F889" s="466">
        <v>2.3408423913043475</v>
      </c>
      <c r="G889" s="466">
        <v>0</v>
      </c>
      <c r="H889" s="466">
        <v>6.1820652173913054E-2</v>
      </c>
      <c r="I889" s="466">
        <v>0.29229063396299304</v>
      </c>
      <c r="J889" s="466">
        <v>1.2069592732477792</v>
      </c>
      <c r="K889" s="466">
        <f t="shared" si="26"/>
        <v>6.9190863706024537</v>
      </c>
      <c r="L889" s="471"/>
      <c r="M889" s="466">
        <v>3.2042161771561775</v>
      </c>
      <c r="N889" s="466">
        <v>2.3408423913043475</v>
      </c>
      <c r="O889" s="466">
        <v>0</v>
      </c>
      <c r="P889" s="466">
        <v>6.1820652173913054E-2</v>
      </c>
      <c r="Q889" s="466">
        <v>0.31041052250895551</v>
      </c>
      <c r="R889" s="466">
        <v>1.281781949616994</v>
      </c>
      <c r="S889" s="466">
        <f t="shared" si="27"/>
        <v>7.1990716927603877</v>
      </c>
    </row>
    <row r="890" spans="2:19">
      <c r="B890" s="463">
        <v>887</v>
      </c>
      <c r="C890" s="464">
        <v>47120</v>
      </c>
      <c r="D890" s="465" t="s">
        <v>2547</v>
      </c>
      <c r="E890" s="466">
        <v>23.792413694083695</v>
      </c>
      <c r="F890" s="466">
        <v>13.524867149758453</v>
      </c>
      <c r="G890" s="466">
        <v>0</v>
      </c>
      <c r="H890" s="466">
        <v>0.35718599033816428</v>
      </c>
      <c r="I890" s="466">
        <v>2.6965188471665158</v>
      </c>
      <c r="J890" s="466">
        <v>13.615620813932882</v>
      </c>
      <c r="K890" s="466">
        <f t="shared" si="26"/>
        <v>53.986606495279716</v>
      </c>
      <c r="L890" s="471"/>
      <c r="M890" s="466">
        <v>25.24937832944833</v>
      </c>
      <c r="N890" s="466">
        <v>13.524867149758453</v>
      </c>
      <c r="O890" s="466">
        <v>0</v>
      </c>
      <c r="P890" s="466">
        <v>0.35718599033816428</v>
      </c>
      <c r="Q890" s="466">
        <v>2.8616442795598154</v>
      </c>
      <c r="R890" s="466">
        <v>14.449394060712283</v>
      </c>
      <c r="S890" s="466">
        <f t="shared" si="27"/>
        <v>56.442469809817041</v>
      </c>
    </row>
    <row r="891" spans="2:19">
      <c r="B891" s="463">
        <v>888</v>
      </c>
      <c r="C891" s="464">
        <v>47300</v>
      </c>
      <c r="D891" s="465" t="s">
        <v>2548</v>
      </c>
      <c r="E891" s="466">
        <v>6.3991892784992785</v>
      </c>
      <c r="F891" s="466">
        <v>4.1614975845410624</v>
      </c>
      <c r="G891" s="466">
        <v>0</v>
      </c>
      <c r="H891" s="466">
        <v>0.10990338164251208</v>
      </c>
      <c r="I891" s="466">
        <v>0.65579601072008598</v>
      </c>
      <c r="J891" s="466">
        <v>1.7777747331062348</v>
      </c>
      <c r="K891" s="466">
        <f t="shared" si="26"/>
        <v>13.104160988509175</v>
      </c>
      <c r="L891" s="471"/>
      <c r="M891" s="466">
        <v>6.792963504273505</v>
      </c>
      <c r="N891" s="466">
        <v>4.1614975845410624</v>
      </c>
      <c r="O891" s="466">
        <v>0</v>
      </c>
      <c r="P891" s="466">
        <v>0.10990338164251208</v>
      </c>
      <c r="Q891" s="466">
        <v>0.69615042987358355</v>
      </c>
      <c r="R891" s="466">
        <v>1.8871701328456938</v>
      </c>
      <c r="S891" s="466">
        <f t="shared" si="27"/>
        <v>13.647685033176359</v>
      </c>
    </row>
    <row r="892" spans="2:19">
      <c r="B892" s="463">
        <v>889</v>
      </c>
      <c r="C892" s="464">
        <v>47362</v>
      </c>
      <c r="D892" s="465" t="s">
        <v>2551</v>
      </c>
      <c r="E892" s="466">
        <v>6.3991892784992785</v>
      </c>
      <c r="F892" s="466">
        <v>4.1614975845410624</v>
      </c>
      <c r="G892" s="466">
        <v>0</v>
      </c>
      <c r="H892" s="466">
        <v>0.10990338164251208</v>
      </c>
      <c r="I892" s="466">
        <v>0.65579601072008598</v>
      </c>
      <c r="J892" s="466">
        <v>1.7777747331062348</v>
      </c>
      <c r="K892" s="466">
        <f t="shared" si="26"/>
        <v>13.104160988509175</v>
      </c>
      <c r="L892" s="471"/>
      <c r="M892" s="466">
        <v>6.792963504273505</v>
      </c>
      <c r="N892" s="466">
        <v>4.1614975845410624</v>
      </c>
      <c r="O892" s="466">
        <v>0</v>
      </c>
      <c r="P892" s="466">
        <v>0.10990338164251208</v>
      </c>
      <c r="Q892" s="466">
        <v>0.69615042987358355</v>
      </c>
      <c r="R892" s="466">
        <v>1.8871701328456938</v>
      </c>
      <c r="S892" s="466">
        <f t="shared" si="27"/>
        <v>13.647685033176359</v>
      </c>
    </row>
    <row r="893" spans="2:19">
      <c r="B893" s="463">
        <v>890</v>
      </c>
      <c r="C893" s="464">
        <v>47400</v>
      </c>
      <c r="D893" s="465" t="s">
        <v>2552</v>
      </c>
      <c r="E893" s="466">
        <v>12.196930750360753</v>
      </c>
      <c r="F893" s="466">
        <v>7.2826207729468599</v>
      </c>
      <c r="G893" s="466">
        <v>0</v>
      </c>
      <c r="H893" s="466">
        <v>0.19233091787439616</v>
      </c>
      <c r="I893" s="466">
        <v>1.2499549835149679</v>
      </c>
      <c r="J893" s="466">
        <v>3.3884597510331731</v>
      </c>
      <c r="K893" s="466">
        <f t="shared" si="26"/>
        <v>24.310297175730152</v>
      </c>
      <c r="L893" s="471"/>
      <c r="M893" s="466">
        <v>12.945101779331779</v>
      </c>
      <c r="N893" s="466">
        <v>7.2826207729468599</v>
      </c>
      <c r="O893" s="466">
        <v>0</v>
      </c>
      <c r="P893" s="466">
        <v>0.19233091787439616</v>
      </c>
      <c r="Q893" s="466">
        <v>1.3266283799066132</v>
      </c>
      <c r="R893" s="466">
        <v>3.5963110105381442</v>
      </c>
      <c r="S893" s="466">
        <f t="shared" si="27"/>
        <v>25.342992860597793</v>
      </c>
    </row>
    <row r="894" spans="2:19">
      <c r="B894" s="463">
        <v>891</v>
      </c>
      <c r="C894" s="464">
        <v>47420</v>
      </c>
      <c r="D894" s="465" t="s">
        <v>2553</v>
      </c>
      <c r="E894" s="466">
        <v>15.095801486291487</v>
      </c>
      <c r="F894" s="466">
        <v>8.8431823671497582</v>
      </c>
      <c r="G894" s="466">
        <v>0</v>
      </c>
      <c r="H894" s="466">
        <v>0.23354468599033817</v>
      </c>
      <c r="I894" s="466">
        <v>1.5470344699124088</v>
      </c>
      <c r="J894" s="466">
        <v>4.1938022599966409</v>
      </c>
      <c r="K894" s="466">
        <f t="shared" si="26"/>
        <v>29.91336526934063</v>
      </c>
      <c r="L894" s="471"/>
      <c r="M894" s="466">
        <v>16.021170916860914</v>
      </c>
      <c r="N894" s="466">
        <v>8.8431823671497582</v>
      </c>
      <c r="O894" s="466">
        <v>0</v>
      </c>
      <c r="P894" s="466">
        <v>0.23354468599033817</v>
      </c>
      <c r="Q894" s="466">
        <v>1.6418673549231277</v>
      </c>
      <c r="R894" s="466">
        <v>4.4508814493843687</v>
      </c>
      <c r="S894" s="466">
        <f t="shared" si="27"/>
        <v>31.190646774308508</v>
      </c>
    </row>
    <row r="895" spans="2:19" ht="25.5">
      <c r="B895" s="463">
        <v>892</v>
      </c>
      <c r="C895" s="464">
        <v>47460</v>
      </c>
      <c r="D895" s="465" t="s">
        <v>2554</v>
      </c>
      <c r="E895" s="466">
        <v>12.196930750360753</v>
      </c>
      <c r="F895" s="466">
        <v>7.2826207729468599</v>
      </c>
      <c r="G895" s="466">
        <v>0</v>
      </c>
      <c r="H895" s="466">
        <v>0.19233091787439616</v>
      </c>
      <c r="I895" s="466">
        <v>1.2499549835149679</v>
      </c>
      <c r="J895" s="466">
        <v>3.3884597510331731</v>
      </c>
      <c r="K895" s="466">
        <f t="shared" si="26"/>
        <v>24.310297175730152</v>
      </c>
      <c r="L895" s="471"/>
      <c r="M895" s="466">
        <v>12.945101779331779</v>
      </c>
      <c r="N895" s="466">
        <v>7.2826207729468599</v>
      </c>
      <c r="O895" s="466">
        <v>0</v>
      </c>
      <c r="P895" s="466">
        <v>0.19233091787439616</v>
      </c>
      <c r="Q895" s="466">
        <v>1.3266283799066132</v>
      </c>
      <c r="R895" s="466">
        <v>3.5963110105381442</v>
      </c>
      <c r="S895" s="466">
        <f t="shared" si="27"/>
        <v>25.342992860597793</v>
      </c>
    </row>
    <row r="896" spans="2:19">
      <c r="B896" s="463">
        <v>893</v>
      </c>
      <c r="C896" s="464">
        <v>47480</v>
      </c>
      <c r="D896" s="465" t="s">
        <v>2555</v>
      </c>
      <c r="E896" s="466">
        <v>6.3991892784992785</v>
      </c>
      <c r="F896" s="466">
        <v>4.1614975845410624</v>
      </c>
      <c r="G896" s="466">
        <v>0</v>
      </c>
      <c r="H896" s="466">
        <v>0.10990338164251208</v>
      </c>
      <c r="I896" s="466">
        <v>0.65579601072008598</v>
      </c>
      <c r="J896" s="466">
        <v>1.7777747331062348</v>
      </c>
      <c r="K896" s="466">
        <f t="shared" si="26"/>
        <v>13.104160988509175</v>
      </c>
      <c r="L896" s="471"/>
      <c r="M896" s="466">
        <v>6.792963504273505</v>
      </c>
      <c r="N896" s="466">
        <v>4.1614975845410624</v>
      </c>
      <c r="O896" s="466">
        <v>0</v>
      </c>
      <c r="P896" s="466">
        <v>0.10990338164251208</v>
      </c>
      <c r="Q896" s="466">
        <v>0.69615042987358355</v>
      </c>
      <c r="R896" s="466">
        <v>1.8871701328456938</v>
      </c>
      <c r="S896" s="466">
        <f t="shared" si="27"/>
        <v>13.647685033176359</v>
      </c>
    </row>
    <row r="897" spans="2:19">
      <c r="B897" s="463">
        <v>894</v>
      </c>
      <c r="C897" s="464">
        <v>47600</v>
      </c>
      <c r="D897" s="465" t="s">
        <v>2558</v>
      </c>
      <c r="E897" s="466">
        <v>7.8486246464646472</v>
      </c>
      <c r="F897" s="466">
        <v>4.9417783816425116</v>
      </c>
      <c r="G897" s="466">
        <v>0</v>
      </c>
      <c r="H897" s="466">
        <v>0.1305102657004831</v>
      </c>
      <c r="I897" s="466">
        <v>0.80433575391880652</v>
      </c>
      <c r="J897" s="466">
        <v>2.1804459875879694</v>
      </c>
      <c r="K897" s="466">
        <f t="shared" si="26"/>
        <v>15.905695035314418</v>
      </c>
      <c r="L897" s="471"/>
      <c r="M897" s="466">
        <v>8.3309980730380726</v>
      </c>
      <c r="N897" s="466">
        <v>4.9417783816425116</v>
      </c>
      <c r="O897" s="466">
        <v>0</v>
      </c>
      <c r="P897" s="466">
        <v>0.1305102657004831</v>
      </c>
      <c r="Q897" s="466">
        <v>0.85376991738184094</v>
      </c>
      <c r="R897" s="466">
        <v>2.3144553522688063</v>
      </c>
      <c r="S897" s="466">
        <f t="shared" si="27"/>
        <v>16.571511990031716</v>
      </c>
    </row>
    <row r="898" spans="2:19">
      <c r="B898" s="463">
        <v>895</v>
      </c>
      <c r="C898" s="464">
        <v>47610</v>
      </c>
      <c r="D898" s="465" t="s">
        <v>2560</v>
      </c>
      <c r="E898" s="466">
        <v>9.2980600144300158</v>
      </c>
      <c r="F898" s="466">
        <v>5.7220591787439616</v>
      </c>
      <c r="G898" s="466">
        <v>0</v>
      </c>
      <c r="H898" s="466">
        <v>0.15111714975845414</v>
      </c>
      <c r="I898" s="466">
        <v>0.95287549711752695</v>
      </c>
      <c r="J898" s="466">
        <v>2.5831172420697039</v>
      </c>
      <c r="K898" s="466">
        <f t="shared" si="26"/>
        <v>18.707229082119664</v>
      </c>
      <c r="L898" s="471"/>
      <c r="M898" s="466">
        <v>9.8690326418026419</v>
      </c>
      <c r="N898" s="466">
        <v>5.7220591787439616</v>
      </c>
      <c r="O898" s="466">
        <v>0</v>
      </c>
      <c r="P898" s="466">
        <v>0.15111714975845414</v>
      </c>
      <c r="Q898" s="466">
        <v>1.0113894048900984</v>
      </c>
      <c r="R898" s="466">
        <v>2.7417405716919188</v>
      </c>
      <c r="S898" s="466">
        <f t="shared" si="27"/>
        <v>19.495338946887074</v>
      </c>
    </row>
    <row r="899" spans="2:19">
      <c r="B899" s="463">
        <v>896</v>
      </c>
      <c r="C899" s="464">
        <v>47715</v>
      </c>
      <c r="D899" s="465" t="s">
        <v>2561</v>
      </c>
      <c r="E899" s="466">
        <v>15.095801486291487</v>
      </c>
      <c r="F899" s="466">
        <v>8.8431823671497582</v>
      </c>
      <c r="G899" s="466">
        <v>0</v>
      </c>
      <c r="H899" s="466">
        <v>0.23354468599033817</v>
      </c>
      <c r="I899" s="466">
        <v>1.7108862406419665</v>
      </c>
      <c r="J899" s="466">
        <v>8.6388338552998203</v>
      </c>
      <c r="K899" s="466">
        <f t="shared" si="26"/>
        <v>34.522248635373366</v>
      </c>
      <c r="L899" s="471"/>
      <c r="M899" s="466">
        <v>16.021170916860914</v>
      </c>
      <c r="N899" s="466">
        <v>8.8431823671497582</v>
      </c>
      <c r="O899" s="466">
        <v>0</v>
      </c>
      <c r="P899" s="466">
        <v>0.23354468599033817</v>
      </c>
      <c r="Q899" s="466">
        <v>1.8157632044593321</v>
      </c>
      <c r="R899" s="466">
        <v>9.1683925390651151</v>
      </c>
      <c r="S899" s="466">
        <f t="shared" si="27"/>
        <v>36.082053713525461</v>
      </c>
    </row>
    <row r="900" spans="2:19">
      <c r="B900" s="463">
        <v>897</v>
      </c>
      <c r="C900" s="464">
        <v>47720</v>
      </c>
      <c r="D900" s="465" t="s">
        <v>2562</v>
      </c>
      <c r="E900" s="466">
        <v>15.095801486291487</v>
      </c>
      <c r="F900" s="466">
        <v>8.8431823671497582</v>
      </c>
      <c r="G900" s="466">
        <v>0</v>
      </c>
      <c r="H900" s="466">
        <v>0.23354468599033817</v>
      </c>
      <c r="I900" s="466">
        <v>1.5470344699124088</v>
      </c>
      <c r="J900" s="466">
        <v>4.1938022599966409</v>
      </c>
      <c r="K900" s="466">
        <f t="shared" ref="K900:K963" si="28">SUM(E900:J900)</f>
        <v>29.91336526934063</v>
      </c>
      <c r="L900" s="471"/>
      <c r="M900" s="466">
        <v>16.021170916860914</v>
      </c>
      <c r="N900" s="466">
        <v>8.8431823671497582</v>
      </c>
      <c r="O900" s="466">
        <v>0</v>
      </c>
      <c r="P900" s="466">
        <v>0.23354468599033817</v>
      </c>
      <c r="Q900" s="466">
        <v>1.6418673549231277</v>
      </c>
      <c r="R900" s="466">
        <v>4.4508814493843687</v>
      </c>
      <c r="S900" s="466">
        <f t="shared" ref="S900:S963" si="29">SUM(M900:R900)</f>
        <v>31.190646774308508</v>
      </c>
    </row>
    <row r="901" spans="2:19">
      <c r="B901" s="463">
        <v>898</v>
      </c>
      <c r="C901" s="464">
        <v>47760</v>
      </c>
      <c r="D901" s="465" t="s">
        <v>2563</v>
      </c>
      <c r="E901" s="466">
        <v>17.994672222222224</v>
      </c>
      <c r="F901" s="466">
        <v>10.403743961352657</v>
      </c>
      <c r="G901" s="466">
        <v>0</v>
      </c>
      <c r="H901" s="466">
        <v>0.27475845410628019</v>
      </c>
      <c r="I901" s="466">
        <v>2.0394304428168164</v>
      </c>
      <c r="J901" s="466">
        <v>10.297762841510842</v>
      </c>
      <c r="K901" s="466">
        <f t="shared" si="28"/>
        <v>41.010367922008818</v>
      </c>
      <c r="L901" s="471"/>
      <c r="M901" s="466">
        <v>19.097240054390056</v>
      </c>
      <c r="N901" s="466">
        <v>10.403743961352657</v>
      </c>
      <c r="O901" s="466">
        <v>0</v>
      </c>
      <c r="P901" s="466">
        <v>0.27475845410628019</v>
      </c>
      <c r="Q901" s="466">
        <v>2.164390229492827</v>
      </c>
      <c r="R901" s="466">
        <v>10.928726379614174</v>
      </c>
      <c r="S901" s="466">
        <f t="shared" si="29"/>
        <v>42.868859078955992</v>
      </c>
    </row>
    <row r="902" spans="2:19">
      <c r="B902" s="463">
        <v>899</v>
      </c>
      <c r="C902" s="464">
        <v>47765</v>
      </c>
      <c r="D902" s="465" t="s">
        <v>2564</v>
      </c>
      <c r="E902" s="466">
        <v>20.89354295815296</v>
      </c>
      <c r="F902" s="466">
        <v>11.964305555555555</v>
      </c>
      <c r="G902" s="466">
        <v>0</v>
      </c>
      <c r="H902" s="466">
        <v>0.31597222222222227</v>
      </c>
      <c r="I902" s="466">
        <v>2.3679746449916661</v>
      </c>
      <c r="J902" s="466">
        <v>11.956691827721862</v>
      </c>
      <c r="K902" s="466">
        <f t="shared" si="28"/>
        <v>47.498487208644271</v>
      </c>
      <c r="L902" s="471"/>
      <c r="M902" s="466">
        <v>22.173309191919191</v>
      </c>
      <c r="N902" s="466">
        <v>11.964305555555555</v>
      </c>
      <c r="O902" s="466">
        <v>0</v>
      </c>
      <c r="P902" s="466">
        <v>0.31597222222222227</v>
      </c>
      <c r="Q902" s="466">
        <v>2.513017254526321</v>
      </c>
      <c r="R902" s="466">
        <v>12.689060220163228</v>
      </c>
      <c r="S902" s="466">
        <f t="shared" si="29"/>
        <v>49.65566444438651</v>
      </c>
    </row>
    <row r="903" spans="2:19" ht="25.5">
      <c r="B903" s="463">
        <v>900</v>
      </c>
      <c r="C903" s="464">
        <v>47800</v>
      </c>
      <c r="D903" s="465" t="s">
        <v>2565</v>
      </c>
      <c r="E903" s="466">
        <v>20.89354295815296</v>
      </c>
      <c r="F903" s="466">
        <v>11.964305555555555</v>
      </c>
      <c r="G903" s="466">
        <v>0</v>
      </c>
      <c r="H903" s="466">
        <v>0.31597222222222227</v>
      </c>
      <c r="I903" s="466">
        <v>2.3679746449916661</v>
      </c>
      <c r="J903" s="466">
        <v>11.956691827721862</v>
      </c>
      <c r="K903" s="466">
        <f t="shared" si="28"/>
        <v>47.498487208644271</v>
      </c>
      <c r="L903" s="471"/>
      <c r="M903" s="466">
        <v>22.173309191919191</v>
      </c>
      <c r="N903" s="466">
        <v>11.964305555555555</v>
      </c>
      <c r="O903" s="466">
        <v>0</v>
      </c>
      <c r="P903" s="466">
        <v>0.31597222222222227</v>
      </c>
      <c r="Q903" s="466">
        <v>2.513017254526321</v>
      </c>
      <c r="R903" s="466">
        <v>12.689060220163228</v>
      </c>
      <c r="S903" s="466">
        <f t="shared" si="29"/>
        <v>49.65566444438651</v>
      </c>
    </row>
    <row r="904" spans="2:19">
      <c r="B904" s="463">
        <v>901</v>
      </c>
      <c r="C904" s="464">
        <v>47801</v>
      </c>
      <c r="D904" s="465" t="s">
        <v>2566</v>
      </c>
      <c r="E904" s="466">
        <v>15.095801486291487</v>
      </c>
      <c r="F904" s="466">
        <v>8.8431823671497582</v>
      </c>
      <c r="G904" s="466">
        <v>0</v>
      </c>
      <c r="H904" s="466">
        <v>0.23354468599033817</v>
      </c>
      <c r="I904" s="466">
        <v>1.5470344699124088</v>
      </c>
      <c r="J904" s="466">
        <v>4.1938022599966409</v>
      </c>
      <c r="K904" s="466">
        <f t="shared" si="28"/>
        <v>29.91336526934063</v>
      </c>
      <c r="L904" s="471"/>
      <c r="M904" s="466">
        <v>16.021170916860914</v>
      </c>
      <c r="N904" s="466">
        <v>8.8431823671497582</v>
      </c>
      <c r="O904" s="466">
        <v>0</v>
      </c>
      <c r="P904" s="466">
        <v>0.23354468599033817</v>
      </c>
      <c r="Q904" s="466">
        <v>1.6418673549231277</v>
      </c>
      <c r="R904" s="466">
        <v>4.4508814493843687</v>
      </c>
      <c r="S904" s="466">
        <f t="shared" si="29"/>
        <v>31.190646774308508</v>
      </c>
    </row>
    <row r="905" spans="2:19">
      <c r="B905" s="463">
        <v>902</v>
      </c>
      <c r="C905" s="464">
        <v>48000</v>
      </c>
      <c r="D905" s="465" t="s">
        <v>2568</v>
      </c>
      <c r="E905" s="466">
        <v>3.500318542568543</v>
      </c>
      <c r="F905" s="466">
        <v>2.6009359903381641</v>
      </c>
      <c r="G905" s="466">
        <v>0</v>
      </c>
      <c r="H905" s="466">
        <v>6.8689613526570048E-2</v>
      </c>
      <c r="I905" s="466">
        <v>0.35871652432264506</v>
      </c>
      <c r="J905" s="466">
        <v>0.97243222414276609</v>
      </c>
      <c r="K905" s="466">
        <f t="shared" si="28"/>
        <v>7.5010928948986884</v>
      </c>
      <c r="L905" s="471"/>
      <c r="M905" s="466">
        <v>3.7168943667443659</v>
      </c>
      <c r="N905" s="466">
        <v>2.6009359903381641</v>
      </c>
      <c r="O905" s="466">
        <v>0</v>
      </c>
      <c r="P905" s="466">
        <v>6.8689613526570048E-2</v>
      </c>
      <c r="Q905" s="466">
        <v>0.38091145485706857</v>
      </c>
      <c r="R905" s="466">
        <v>1.0325996939994682</v>
      </c>
      <c r="S905" s="466">
        <f t="shared" si="29"/>
        <v>7.8000311194656362</v>
      </c>
    </row>
    <row r="906" spans="2:19">
      <c r="B906" s="463">
        <v>903</v>
      </c>
      <c r="C906" s="464">
        <v>48005</v>
      </c>
      <c r="D906" s="465" t="s">
        <v>2569</v>
      </c>
      <c r="E906" s="466">
        <v>6.3991892784992785</v>
      </c>
      <c r="F906" s="466">
        <v>4.1614975845410624</v>
      </c>
      <c r="G906" s="466">
        <v>0</v>
      </c>
      <c r="H906" s="466">
        <v>0.10990338164251208</v>
      </c>
      <c r="I906" s="466">
        <v>0.65579601072008598</v>
      </c>
      <c r="J906" s="466">
        <v>1.7777747331062348</v>
      </c>
      <c r="K906" s="466">
        <f t="shared" si="28"/>
        <v>13.104160988509175</v>
      </c>
      <c r="L906" s="471"/>
      <c r="M906" s="466">
        <v>6.792963504273505</v>
      </c>
      <c r="N906" s="466">
        <v>4.1614975845410624</v>
      </c>
      <c r="O906" s="466">
        <v>0</v>
      </c>
      <c r="P906" s="466">
        <v>0.10990338164251208</v>
      </c>
      <c r="Q906" s="466">
        <v>0.69615042987358355</v>
      </c>
      <c r="R906" s="466">
        <v>1.8871701328456938</v>
      </c>
      <c r="S906" s="466">
        <f t="shared" si="29"/>
        <v>13.647685033176359</v>
      </c>
    </row>
    <row r="907" spans="2:19">
      <c r="B907" s="463">
        <v>904</v>
      </c>
      <c r="C907" s="464">
        <v>48020</v>
      </c>
      <c r="D907" s="465" t="s">
        <v>2570</v>
      </c>
      <c r="E907" s="466">
        <v>9.2980600144300158</v>
      </c>
      <c r="F907" s="466">
        <v>5.7220591787439616</v>
      </c>
      <c r="G907" s="466">
        <v>0</v>
      </c>
      <c r="H907" s="466">
        <v>0.15111714975845414</v>
      </c>
      <c r="I907" s="466">
        <v>1.0537978362922671</v>
      </c>
      <c r="J907" s="466">
        <v>5.3209758828777813</v>
      </c>
      <c r="K907" s="466">
        <f t="shared" si="28"/>
        <v>21.546010062102482</v>
      </c>
      <c r="L907" s="471"/>
      <c r="M907" s="466">
        <v>9.8690326418026419</v>
      </c>
      <c r="N907" s="466">
        <v>5.7220591787439616</v>
      </c>
      <c r="O907" s="466">
        <v>0</v>
      </c>
      <c r="P907" s="466">
        <v>0.15111714975845414</v>
      </c>
      <c r="Q907" s="466">
        <v>1.1185091543923438</v>
      </c>
      <c r="R907" s="466">
        <v>5.6477248579670052</v>
      </c>
      <c r="S907" s="466">
        <f t="shared" si="29"/>
        <v>22.508442982664405</v>
      </c>
    </row>
    <row r="908" spans="2:19">
      <c r="B908" s="463">
        <v>905</v>
      </c>
      <c r="C908" s="464">
        <v>48100</v>
      </c>
      <c r="D908" s="465" t="s">
        <v>2571</v>
      </c>
      <c r="E908" s="466">
        <v>6.3991892784992785</v>
      </c>
      <c r="F908" s="466">
        <v>4.1614975845410624</v>
      </c>
      <c r="G908" s="466">
        <v>0</v>
      </c>
      <c r="H908" s="466">
        <v>0.10990338164251208</v>
      </c>
      <c r="I908" s="466">
        <v>0.65579601072008598</v>
      </c>
      <c r="J908" s="466">
        <v>1.7777747331062348</v>
      </c>
      <c r="K908" s="466">
        <f t="shared" si="28"/>
        <v>13.104160988509175</v>
      </c>
      <c r="L908" s="471"/>
      <c r="M908" s="466">
        <v>6.792963504273505</v>
      </c>
      <c r="N908" s="466">
        <v>4.1614975845410624</v>
      </c>
      <c r="O908" s="466">
        <v>0</v>
      </c>
      <c r="P908" s="466">
        <v>0.10990338164251208</v>
      </c>
      <c r="Q908" s="466">
        <v>0.69615042987358355</v>
      </c>
      <c r="R908" s="466">
        <v>1.8871701328456938</v>
      </c>
      <c r="S908" s="466">
        <f t="shared" si="29"/>
        <v>13.647685033176359</v>
      </c>
    </row>
    <row r="909" spans="2:19">
      <c r="B909" s="463">
        <v>906</v>
      </c>
      <c r="C909" s="464">
        <v>48102</v>
      </c>
      <c r="D909" s="465" t="s">
        <v>2572</v>
      </c>
      <c r="E909" s="466">
        <v>3.3063568275346049</v>
      </c>
      <c r="F909" s="466">
        <v>5.5105947125576753</v>
      </c>
      <c r="G909" s="466">
        <v>5.5105947125576753</v>
      </c>
      <c r="H909" s="466">
        <v>5.5105947125576753</v>
      </c>
      <c r="I909" s="466">
        <v>5.5105947125576753</v>
      </c>
      <c r="J909" s="466">
        <v>4.4084757700461399</v>
      </c>
      <c r="K909" s="466">
        <f t="shared" si="28"/>
        <v>29.75721144781145</v>
      </c>
      <c r="L909" s="471"/>
      <c r="M909" s="466">
        <v>3.3063568275346049</v>
      </c>
      <c r="N909" s="466">
        <v>5.5105947125576753</v>
      </c>
      <c r="O909" s="466">
        <v>5.5105947125576753</v>
      </c>
      <c r="P909" s="466">
        <v>5.5105947125576753</v>
      </c>
      <c r="Q909" s="466">
        <v>5.5105947125576753</v>
      </c>
      <c r="R909" s="466">
        <v>4.4084757700461399</v>
      </c>
      <c r="S909" s="466">
        <f t="shared" si="29"/>
        <v>29.75721144781145</v>
      </c>
    </row>
    <row r="910" spans="2:19">
      <c r="B910" s="463">
        <v>907</v>
      </c>
      <c r="C910" s="464">
        <v>48120</v>
      </c>
      <c r="D910" s="465" t="s">
        <v>2573</v>
      </c>
      <c r="E910" s="466">
        <v>9.2980600144300158</v>
      </c>
      <c r="F910" s="466">
        <v>5.7220591787439616</v>
      </c>
      <c r="G910" s="466">
        <v>0</v>
      </c>
      <c r="H910" s="466">
        <v>0.15111714975845414</v>
      </c>
      <c r="I910" s="466">
        <v>1.0537978362922671</v>
      </c>
      <c r="J910" s="466">
        <v>5.3209758828777813</v>
      </c>
      <c r="K910" s="466">
        <f t="shared" si="28"/>
        <v>21.546010062102482</v>
      </c>
      <c r="L910" s="471"/>
      <c r="M910" s="466">
        <v>9.8690326418026419</v>
      </c>
      <c r="N910" s="466">
        <v>5.7220591787439616</v>
      </c>
      <c r="O910" s="466">
        <v>0</v>
      </c>
      <c r="P910" s="466">
        <v>0.15111714975845414</v>
      </c>
      <c r="Q910" s="466">
        <v>1.1185091543923438</v>
      </c>
      <c r="R910" s="466">
        <v>5.6477248579670052</v>
      </c>
      <c r="S910" s="466">
        <f t="shared" si="29"/>
        <v>22.508442982664405</v>
      </c>
    </row>
    <row r="911" spans="2:19">
      <c r="B911" s="463">
        <v>908</v>
      </c>
      <c r="C911" s="464">
        <v>48140</v>
      </c>
      <c r="D911" s="465" t="s">
        <v>2574</v>
      </c>
      <c r="E911" s="466">
        <v>15.095801486291487</v>
      </c>
      <c r="F911" s="466">
        <v>8.8431823671497582</v>
      </c>
      <c r="G911" s="466">
        <v>0</v>
      </c>
      <c r="H911" s="466">
        <v>0.23354468599033817</v>
      </c>
      <c r="I911" s="466">
        <v>1.7108862406419665</v>
      </c>
      <c r="J911" s="466">
        <v>8.6388338552998203</v>
      </c>
      <c r="K911" s="466">
        <f t="shared" si="28"/>
        <v>34.522248635373366</v>
      </c>
      <c r="L911" s="471"/>
      <c r="M911" s="466">
        <v>16.021170916860914</v>
      </c>
      <c r="N911" s="466">
        <v>8.8431823671497582</v>
      </c>
      <c r="O911" s="466">
        <v>0</v>
      </c>
      <c r="P911" s="466">
        <v>0.23354468599033817</v>
      </c>
      <c r="Q911" s="466">
        <v>1.8157632044593321</v>
      </c>
      <c r="R911" s="466">
        <v>9.1683925390651151</v>
      </c>
      <c r="S911" s="466">
        <f t="shared" si="29"/>
        <v>36.082053713525461</v>
      </c>
    </row>
    <row r="912" spans="2:19">
      <c r="B912" s="463">
        <v>909</v>
      </c>
      <c r="C912" s="464">
        <v>48148</v>
      </c>
      <c r="D912" s="465" t="s">
        <v>2575</v>
      </c>
      <c r="E912" s="466">
        <v>12.196930750360753</v>
      </c>
      <c r="F912" s="466">
        <v>7.2826207729468599</v>
      </c>
      <c r="G912" s="466">
        <v>0</v>
      </c>
      <c r="H912" s="466">
        <v>0.19233091787439616</v>
      </c>
      <c r="I912" s="466">
        <v>1.382342038467117</v>
      </c>
      <c r="J912" s="466">
        <v>6.9799048690888021</v>
      </c>
      <c r="K912" s="466">
        <f t="shared" si="28"/>
        <v>28.034129348737931</v>
      </c>
      <c r="L912" s="471"/>
      <c r="M912" s="466">
        <v>12.945101779331779</v>
      </c>
      <c r="N912" s="466">
        <v>7.2826207729468599</v>
      </c>
      <c r="O912" s="466">
        <v>0</v>
      </c>
      <c r="P912" s="466">
        <v>0.19233091787439616</v>
      </c>
      <c r="Q912" s="466">
        <v>1.467136179425838</v>
      </c>
      <c r="R912" s="466">
        <v>7.4080586985160615</v>
      </c>
      <c r="S912" s="466">
        <f t="shared" si="29"/>
        <v>29.295248348094937</v>
      </c>
    </row>
    <row r="913" spans="2:19" ht="25.5">
      <c r="B913" s="463">
        <v>910</v>
      </c>
      <c r="C913" s="464">
        <v>48150</v>
      </c>
      <c r="D913" s="465" t="s">
        <v>2576</v>
      </c>
      <c r="E913" s="466">
        <v>84.323916981406512</v>
      </c>
      <c r="F913" s="466">
        <v>140.53986163567751</v>
      </c>
      <c r="G913" s="466">
        <v>140.53986163567751</v>
      </c>
      <c r="H913" s="466">
        <v>140.53986163567751</v>
      </c>
      <c r="I913" s="466">
        <v>140.53986163567751</v>
      </c>
      <c r="J913" s="466">
        <v>112.43188930854203</v>
      </c>
      <c r="K913" s="466">
        <f t="shared" si="28"/>
        <v>758.91525283265867</v>
      </c>
      <c r="L913" s="471"/>
      <c r="M913" s="466">
        <v>84.323916981406512</v>
      </c>
      <c r="N913" s="466">
        <v>140.53986163567751</v>
      </c>
      <c r="O913" s="466">
        <v>140.53986163567751</v>
      </c>
      <c r="P913" s="466">
        <v>140.53986163567751</v>
      </c>
      <c r="Q913" s="466">
        <v>140.53986163567751</v>
      </c>
      <c r="R913" s="466">
        <v>112.43188930854203</v>
      </c>
      <c r="S913" s="466">
        <f t="shared" si="29"/>
        <v>758.91525283265867</v>
      </c>
    </row>
    <row r="914" spans="2:19">
      <c r="B914" s="463">
        <v>911</v>
      </c>
      <c r="C914" s="464">
        <v>48155</v>
      </c>
      <c r="D914" s="465" t="s">
        <v>2577</v>
      </c>
      <c r="E914" s="466">
        <v>35.535212186948861</v>
      </c>
      <c r="F914" s="466">
        <v>35.535212186948861</v>
      </c>
      <c r="G914" s="466">
        <v>71.070424373897723</v>
      </c>
      <c r="H914" s="466">
        <v>35.535212186948861</v>
      </c>
      <c r="I914" s="466">
        <v>35.535212186948861</v>
      </c>
      <c r="J914" s="466">
        <v>35.535212186948861</v>
      </c>
      <c r="K914" s="466">
        <f t="shared" si="28"/>
        <v>248.74648530864201</v>
      </c>
      <c r="L914" s="471"/>
      <c r="M914" s="466">
        <v>35.535212186948861</v>
      </c>
      <c r="N914" s="466">
        <v>35.535212186948861</v>
      </c>
      <c r="O914" s="466">
        <v>71.070424373897723</v>
      </c>
      <c r="P914" s="466">
        <v>35.535212186948861</v>
      </c>
      <c r="Q914" s="466">
        <v>35.535212186948861</v>
      </c>
      <c r="R914" s="466">
        <v>35.535212186948861</v>
      </c>
      <c r="S914" s="466">
        <f t="shared" si="29"/>
        <v>248.74648530864201</v>
      </c>
    </row>
    <row r="915" spans="2:19" ht="25.5">
      <c r="B915" s="463">
        <v>912</v>
      </c>
      <c r="C915" s="464">
        <v>48180</v>
      </c>
      <c r="D915" s="465" t="s">
        <v>2578</v>
      </c>
      <c r="E915" s="466">
        <v>12.196930750360753</v>
      </c>
      <c r="F915" s="466">
        <v>7.2826207729468599</v>
      </c>
      <c r="G915" s="466">
        <v>0</v>
      </c>
      <c r="H915" s="466">
        <v>0.19233091787439616</v>
      </c>
      <c r="I915" s="466">
        <v>1.382342038467117</v>
      </c>
      <c r="J915" s="466">
        <v>6.9799048690888021</v>
      </c>
      <c r="K915" s="466">
        <f t="shared" si="28"/>
        <v>28.034129348737931</v>
      </c>
      <c r="L915" s="471"/>
      <c r="M915" s="466">
        <v>12.945101779331779</v>
      </c>
      <c r="N915" s="466">
        <v>7.2826207729468599</v>
      </c>
      <c r="O915" s="466">
        <v>0</v>
      </c>
      <c r="P915" s="466">
        <v>0.19233091787439616</v>
      </c>
      <c r="Q915" s="466">
        <v>1.467136179425838</v>
      </c>
      <c r="R915" s="466">
        <v>7.4080586985160615</v>
      </c>
      <c r="S915" s="466">
        <f t="shared" si="29"/>
        <v>29.295248348094937</v>
      </c>
    </row>
    <row r="916" spans="2:19">
      <c r="B916" s="463">
        <v>913</v>
      </c>
      <c r="C916" s="464">
        <v>48500</v>
      </c>
      <c r="D916" s="465" t="s">
        <v>2579</v>
      </c>
      <c r="E916" s="466">
        <v>9.2980600144300158</v>
      </c>
      <c r="F916" s="466">
        <v>5.7220591787439616</v>
      </c>
      <c r="G916" s="466">
        <v>0</v>
      </c>
      <c r="H916" s="466">
        <v>0.15111714975845414</v>
      </c>
      <c r="I916" s="466">
        <v>0.95287549711752695</v>
      </c>
      <c r="J916" s="466">
        <v>2.5831172420697039</v>
      </c>
      <c r="K916" s="466">
        <f t="shared" si="28"/>
        <v>18.707229082119664</v>
      </c>
      <c r="L916" s="471"/>
      <c r="M916" s="466">
        <v>9.8690326418026419</v>
      </c>
      <c r="N916" s="466">
        <v>5.7220591787439616</v>
      </c>
      <c r="O916" s="466">
        <v>0</v>
      </c>
      <c r="P916" s="466">
        <v>0.15111714975845414</v>
      </c>
      <c r="Q916" s="466">
        <v>1.0113894048900984</v>
      </c>
      <c r="R916" s="466">
        <v>2.7417405716919188</v>
      </c>
      <c r="S916" s="466">
        <f t="shared" si="29"/>
        <v>19.495338946887074</v>
      </c>
    </row>
    <row r="917" spans="2:19">
      <c r="B917" s="463">
        <v>914</v>
      </c>
      <c r="C917" s="464">
        <v>48510</v>
      </c>
      <c r="D917" s="465" t="s">
        <v>2580</v>
      </c>
      <c r="E917" s="466">
        <v>6.3991892784992785</v>
      </c>
      <c r="F917" s="466">
        <v>4.1614975845410624</v>
      </c>
      <c r="G917" s="466">
        <v>0</v>
      </c>
      <c r="H917" s="466">
        <v>0.10990338164251208</v>
      </c>
      <c r="I917" s="466">
        <v>0.65579601072008598</v>
      </c>
      <c r="J917" s="466">
        <v>1.7777747331062348</v>
      </c>
      <c r="K917" s="466">
        <f t="shared" si="28"/>
        <v>13.104160988509175</v>
      </c>
      <c r="L917" s="471"/>
      <c r="M917" s="466">
        <v>6.792963504273505</v>
      </c>
      <c r="N917" s="466">
        <v>4.1614975845410624</v>
      </c>
      <c r="O917" s="466">
        <v>0</v>
      </c>
      <c r="P917" s="466">
        <v>0.10990338164251208</v>
      </c>
      <c r="Q917" s="466">
        <v>0.69615042987358355</v>
      </c>
      <c r="R917" s="466">
        <v>1.8871701328456938</v>
      </c>
      <c r="S917" s="466">
        <f t="shared" si="29"/>
        <v>13.647685033176359</v>
      </c>
    </row>
    <row r="918" spans="2:19">
      <c r="B918" s="463">
        <v>915</v>
      </c>
      <c r="C918" s="464">
        <v>48520</v>
      </c>
      <c r="D918" s="465" t="s">
        <v>2581</v>
      </c>
      <c r="E918" s="466">
        <v>9.2980600144300158</v>
      </c>
      <c r="F918" s="466">
        <v>5.7220591787439616</v>
      </c>
      <c r="G918" s="466">
        <v>0</v>
      </c>
      <c r="H918" s="466">
        <v>0.15111714975845414</v>
      </c>
      <c r="I918" s="466">
        <v>0.95287549711752695</v>
      </c>
      <c r="J918" s="466">
        <v>2.5831172420697039</v>
      </c>
      <c r="K918" s="466">
        <f t="shared" si="28"/>
        <v>18.707229082119664</v>
      </c>
      <c r="L918" s="471"/>
      <c r="M918" s="466">
        <v>9.8690326418026419</v>
      </c>
      <c r="N918" s="466">
        <v>5.7220591787439616</v>
      </c>
      <c r="O918" s="466">
        <v>0</v>
      </c>
      <c r="P918" s="466">
        <v>0.15111714975845414</v>
      </c>
      <c r="Q918" s="466">
        <v>1.0113894048900984</v>
      </c>
      <c r="R918" s="466">
        <v>2.7417405716919188</v>
      </c>
      <c r="S918" s="466">
        <f t="shared" si="29"/>
        <v>19.495338946887074</v>
      </c>
    </row>
    <row r="919" spans="2:19">
      <c r="B919" s="463">
        <v>916</v>
      </c>
      <c r="C919" s="464">
        <v>48545</v>
      </c>
      <c r="D919" s="465" t="s">
        <v>2582</v>
      </c>
      <c r="E919" s="466">
        <v>4.9497539105339108</v>
      </c>
      <c r="F919" s="466">
        <v>3.3812167874396133</v>
      </c>
      <c r="G919" s="466">
        <v>0</v>
      </c>
      <c r="H919" s="466">
        <v>8.9296497584541071E-2</v>
      </c>
      <c r="I919" s="466">
        <v>0.50725626752136554</v>
      </c>
      <c r="J919" s="466">
        <v>1.3751034786245004</v>
      </c>
      <c r="K919" s="466">
        <f t="shared" si="28"/>
        <v>10.302626941703931</v>
      </c>
      <c r="L919" s="471"/>
      <c r="M919" s="466">
        <v>5.2549289355089357</v>
      </c>
      <c r="N919" s="466">
        <v>3.3812167874396133</v>
      </c>
      <c r="O919" s="466">
        <v>0</v>
      </c>
      <c r="P919" s="466">
        <v>8.9296497584541071E-2</v>
      </c>
      <c r="Q919" s="466">
        <v>0.53853094236532617</v>
      </c>
      <c r="R919" s="466">
        <v>1.4598849134225811</v>
      </c>
      <c r="S919" s="466">
        <f t="shared" si="29"/>
        <v>10.723858076320997</v>
      </c>
    </row>
    <row r="920" spans="2:19">
      <c r="B920" s="463">
        <v>917</v>
      </c>
      <c r="C920" s="464">
        <v>48547</v>
      </c>
      <c r="D920" s="465" t="s">
        <v>2583</v>
      </c>
      <c r="E920" s="466">
        <v>12.196930750360753</v>
      </c>
      <c r="F920" s="466">
        <v>7.2826207729468599</v>
      </c>
      <c r="G920" s="466">
        <v>0</v>
      </c>
      <c r="H920" s="466">
        <v>0.19233091787439616</v>
      </c>
      <c r="I920" s="466">
        <v>1.382342038467117</v>
      </c>
      <c r="J920" s="466">
        <v>6.9799048690888021</v>
      </c>
      <c r="K920" s="466">
        <f t="shared" si="28"/>
        <v>28.034129348737931</v>
      </c>
      <c r="L920" s="471"/>
      <c r="M920" s="466">
        <v>12.945101779331779</v>
      </c>
      <c r="N920" s="466">
        <v>7.2826207729468599</v>
      </c>
      <c r="O920" s="466">
        <v>0</v>
      </c>
      <c r="P920" s="466">
        <v>0.19233091787439616</v>
      </c>
      <c r="Q920" s="466">
        <v>1.467136179425838</v>
      </c>
      <c r="R920" s="466">
        <v>7.4080586985160615</v>
      </c>
      <c r="S920" s="466">
        <f t="shared" si="29"/>
        <v>29.295248348094937</v>
      </c>
    </row>
    <row r="921" spans="2:19">
      <c r="B921" s="463">
        <v>918</v>
      </c>
      <c r="C921" s="464">
        <v>49000</v>
      </c>
      <c r="D921" s="465" t="s">
        <v>3798</v>
      </c>
      <c r="E921" s="466">
        <v>0</v>
      </c>
      <c r="F921" s="466">
        <v>0.83229951690821258</v>
      </c>
      <c r="G921" s="466">
        <v>0</v>
      </c>
      <c r="H921" s="466">
        <v>0</v>
      </c>
      <c r="I921" s="466">
        <v>0</v>
      </c>
      <c r="J921" s="466">
        <v>0.35555494662124693</v>
      </c>
      <c r="K921" s="466">
        <f t="shared" si="28"/>
        <v>1.1878544635294594</v>
      </c>
      <c r="L921" s="471"/>
      <c r="M921" s="466">
        <v>0</v>
      </c>
      <c r="N921" s="466">
        <v>0.83229951690821258</v>
      </c>
      <c r="O921" s="466">
        <v>0</v>
      </c>
      <c r="P921" s="466">
        <v>0</v>
      </c>
      <c r="Q921" s="466">
        <v>0</v>
      </c>
      <c r="R921" s="466">
        <v>0.37743402656913871</v>
      </c>
      <c r="S921" s="466">
        <f t="shared" si="29"/>
        <v>1.2097335434773513</v>
      </c>
    </row>
    <row r="922" spans="2:19">
      <c r="B922" s="463">
        <v>919</v>
      </c>
      <c r="C922" s="464">
        <v>49005</v>
      </c>
      <c r="D922" s="465" t="s">
        <v>2584</v>
      </c>
      <c r="E922" s="466">
        <v>0</v>
      </c>
      <c r="F922" s="466">
        <v>0.83229951690821258</v>
      </c>
      <c r="G922" s="466">
        <v>0</v>
      </c>
      <c r="H922" s="466">
        <v>0</v>
      </c>
      <c r="I922" s="466">
        <v>0</v>
      </c>
      <c r="J922" s="466">
        <v>0.35555494662124693</v>
      </c>
      <c r="K922" s="466">
        <f t="shared" si="28"/>
        <v>1.1878544635294594</v>
      </c>
      <c r="L922" s="471"/>
      <c r="M922" s="466">
        <v>0</v>
      </c>
      <c r="N922" s="466">
        <v>0.83229951690821258</v>
      </c>
      <c r="O922" s="466">
        <v>0</v>
      </c>
      <c r="P922" s="466">
        <v>0</v>
      </c>
      <c r="Q922" s="466">
        <v>0</v>
      </c>
      <c r="R922" s="466">
        <v>0.37743402656913871</v>
      </c>
      <c r="S922" s="466">
        <f t="shared" si="29"/>
        <v>1.2097335434773513</v>
      </c>
    </row>
    <row r="923" spans="2:19" ht="25.5">
      <c r="B923" s="463">
        <v>920</v>
      </c>
      <c r="C923" s="464">
        <v>49020</v>
      </c>
      <c r="D923" s="465" t="s">
        <v>2597</v>
      </c>
      <c r="E923" s="466">
        <v>7.8486246464646472</v>
      </c>
      <c r="F923" s="466">
        <v>4.9417783816425116</v>
      </c>
      <c r="G923" s="466">
        <v>0</v>
      </c>
      <c r="H923" s="466">
        <v>0.1305102657004831</v>
      </c>
      <c r="I923" s="466">
        <v>0.80433575391880652</v>
      </c>
      <c r="J923" s="466">
        <v>2.1804459875879694</v>
      </c>
      <c r="K923" s="466">
        <f t="shared" si="28"/>
        <v>15.905695035314418</v>
      </c>
      <c r="L923" s="471"/>
      <c r="M923" s="466">
        <v>8.3309980730380726</v>
      </c>
      <c r="N923" s="466">
        <v>4.9417783816425116</v>
      </c>
      <c r="O923" s="466">
        <v>0</v>
      </c>
      <c r="P923" s="466">
        <v>0.1305102657004831</v>
      </c>
      <c r="Q923" s="466">
        <v>0.85376991738184094</v>
      </c>
      <c r="R923" s="466">
        <v>2.3144553522688063</v>
      </c>
      <c r="S923" s="466">
        <f t="shared" si="29"/>
        <v>16.571511990031716</v>
      </c>
    </row>
    <row r="924" spans="2:19">
      <c r="B924" s="463">
        <v>921</v>
      </c>
      <c r="C924" s="464">
        <v>49021</v>
      </c>
      <c r="D924" s="465" t="s">
        <v>4572</v>
      </c>
      <c r="E924" s="466">
        <v>5.4328990331890346</v>
      </c>
      <c r="F924" s="466">
        <v>3.64131038647343</v>
      </c>
      <c r="G924" s="466">
        <v>0</v>
      </c>
      <c r="H924" s="466">
        <v>9.6165458937198078E-2</v>
      </c>
      <c r="I924" s="466">
        <v>0.52631562116615849</v>
      </c>
      <c r="J924" s="466">
        <v>2.1733215019886276</v>
      </c>
      <c r="K924" s="466">
        <f t="shared" si="28"/>
        <v>11.87001200175445</v>
      </c>
      <c r="L924" s="471"/>
      <c r="M924" s="466">
        <v>5.7676071250971255</v>
      </c>
      <c r="N924" s="466">
        <v>3.64131038647343</v>
      </c>
      <c r="O924" s="466">
        <v>0</v>
      </c>
      <c r="P924" s="466">
        <v>9.6165458937198078E-2</v>
      </c>
      <c r="Q924" s="466">
        <v>0.55874068487998607</v>
      </c>
      <c r="R924" s="466">
        <v>2.3072147123335376</v>
      </c>
      <c r="S924" s="466">
        <f t="shared" si="29"/>
        <v>12.371038367721278</v>
      </c>
    </row>
    <row r="925" spans="2:19">
      <c r="B925" s="463">
        <v>922</v>
      </c>
      <c r="C925" s="464">
        <v>49062</v>
      </c>
      <c r="D925" s="465" t="s">
        <v>2598</v>
      </c>
      <c r="E925" s="466">
        <v>7.8486246464646472</v>
      </c>
      <c r="F925" s="466">
        <v>4.9417783816425116</v>
      </c>
      <c r="G925" s="466">
        <v>0</v>
      </c>
      <c r="H925" s="466">
        <v>0.1305102657004831</v>
      </c>
      <c r="I925" s="466">
        <v>0.80433575391880652</v>
      </c>
      <c r="J925" s="466">
        <v>2.1804459875879694</v>
      </c>
      <c r="K925" s="466">
        <f t="shared" si="28"/>
        <v>15.905695035314418</v>
      </c>
      <c r="L925" s="471"/>
      <c r="M925" s="466">
        <v>8.3309980730380726</v>
      </c>
      <c r="N925" s="466">
        <v>4.9417783816425116</v>
      </c>
      <c r="O925" s="466">
        <v>0</v>
      </c>
      <c r="P925" s="466">
        <v>0.1305102657004831</v>
      </c>
      <c r="Q925" s="466">
        <v>0.85376991738184094</v>
      </c>
      <c r="R925" s="466">
        <v>2.3144553522688063</v>
      </c>
      <c r="S925" s="466">
        <f t="shared" si="29"/>
        <v>16.571511990031716</v>
      </c>
    </row>
    <row r="926" spans="2:19">
      <c r="B926" s="463">
        <v>923</v>
      </c>
      <c r="C926" s="464">
        <v>49180</v>
      </c>
      <c r="D926" s="465" t="s">
        <v>1587</v>
      </c>
      <c r="E926" s="466">
        <v>3.8410858772914342</v>
      </c>
      <c r="F926" s="466">
        <v>6.4018097954857236</v>
      </c>
      <c r="G926" s="466">
        <v>6.4018097954857236</v>
      </c>
      <c r="H926" s="466">
        <v>6.4018097954857236</v>
      </c>
      <c r="I926" s="466">
        <v>6.4018097954857236</v>
      </c>
      <c r="J926" s="466">
        <v>5.1214478363885787</v>
      </c>
      <c r="K926" s="466">
        <f t="shared" si="28"/>
        <v>34.569772895622904</v>
      </c>
      <c r="L926" s="471"/>
      <c r="M926" s="466">
        <v>3.8410858772914342</v>
      </c>
      <c r="N926" s="466">
        <v>6.4018097954857236</v>
      </c>
      <c r="O926" s="466">
        <v>6.4018097954857236</v>
      </c>
      <c r="P926" s="466">
        <v>6.4018097954857236</v>
      </c>
      <c r="Q926" s="466">
        <v>6.4018097954857236</v>
      </c>
      <c r="R926" s="466">
        <v>5.1214478363885787</v>
      </c>
      <c r="S926" s="466">
        <f t="shared" si="29"/>
        <v>34.569772895622904</v>
      </c>
    </row>
    <row r="927" spans="2:19" ht="25.5">
      <c r="B927" s="463">
        <v>924</v>
      </c>
      <c r="C927" s="464">
        <v>49200</v>
      </c>
      <c r="D927" s="465" t="s">
        <v>1588</v>
      </c>
      <c r="E927" s="466">
        <v>7.8486246464646472</v>
      </c>
      <c r="F927" s="466">
        <v>4.9417783816425116</v>
      </c>
      <c r="G927" s="466">
        <v>0</v>
      </c>
      <c r="H927" s="466">
        <v>0.1305102657004831</v>
      </c>
      <c r="I927" s="466">
        <v>0.80433575391880652</v>
      </c>
      <c r="J927" s="466">
        <v>2.1804459875879694</v>
      </c>
      <c r="K927" s="466">
        <f t="shared" si="28"/>
        <v>15.905695035314418</v>
      </c>
      <c r="L927" s="471"/>
      <c r="M927" s="466">
        <v>8.3309980730380726</v>
      </c>
      <c r="N927" s="466">
        <v>4.9417783816425116</v>
      </c>
      <c r="O927" s="466">
        <v>0</v>
      </c>
      <c r="P927" s="466">
        <v>0.1305102657004831</v>
      </c>
      <c r="Q927" s="466">
        <v>0.85376991738184094</v>
      </c>
      <c r="R927" s="466">
        <v>2.3144553522688063</v>
      </c>
      <c r="S927" s="466">
        <f t="shared" si="29"/>
        <v>16.571511990031716</v>
      </c>
    </row>
    <row r="928" spans="2:19">
      <c r="B928" s="463">
        <v>925</v>
      </c>
      <c r="C928" s="464">
        <v>49215</v>
      </c>
      <c r="D928" s="465" t="s">
        <v>1589</v>
      </c>
      <c r="E928" s="466">
        <v>7.8486246464646472</v>
      </c>
      <c r="F928" s="466">
        <v>4.9417783816425116</v>
      </c>
      <c r="G928" s="466">
        <v>0</v>
      </c>
      <c r="H928" s="466">
        <v>0.1305102657004831</v>
      </c>
      <c r="I928" s="466">
        <v>0.80433575391880652</v>
      </c>
      <c r="J928" s="466">
        <v>2.1804459875879694</v>
      </c>
      <c r="K928" s="466">
        <f t="shared" si="28"/>
        <v>15.905695035314418</v>
      </c>
      <c r="L928" s="471"/>
      <c r="M928" s="466">
        <v>8.3309980730380726</v>
      </c>
      <c r="N928" s="466">
        <v>4.9417783816425116</v>
      </c>
      <c r="O928" s="466">
        <v>0</v>
      </c>
      <c r="P928" s="466">
        <v>0.1305102657004831</v>
      </c>
      <c r="Q928" s="466">
        <v>0.85376991738184094</v>
      </c>
      <c r="R928" s="466">
        <v>2.3144553522688063</v>
      </c>
      <c r="S928" s="466">
        <f t="shared" si="29"/>
        <v>16.571511990031716</v>
      </c>
    </row>
    <row r="929" spans="2:19" ht="25.5">
      <c r="B929" s="463">
        <v>926</v>
      </c>
      <c r="C929" s="464">
        <v>49220</v>
      </c>
      <c r="D929" s="465" t="s">
        <v>1590</v>
      </c>
      <c r="E929" s="466">
        <v>4.9497539105339108</v>
      </c>
      <c r="F929" s="466">
        <v>3.3812167874396133</v>
      </c>
      <c r="G929" s="466">
        <v>0</v>
      </c>
      <c r="H929" s="466">
        <v>8.9296497584541071E-2</v>
      </c>
      <c r="I929" s="466">
        <v>0.47951062372552533</v>
      </c>
      <c r="J929" s="466">
        <v>1.9800490562404578</v>
      </c>
      <c r="K929" s="466">
        <f t="shared" si="28"/>
        <v>10.879826875524049</v>
      </c>
      <c r="L929" s="471"/>
      <c r="M929" s="466">
        <v>5.2549289355089357</v>
      </c>
      <c r="N929" s="466">
        <v>3.3812167874396133</v>
      </c>
      <c r="O929" s="466">
        <v>0</v>
      </c>
      <c r="P929" s="466">
        <v>8.9296497584541071E-2</v>
      </c>
      <c r="Q929" s="466">
        <v>0.50907465240577998</v>
      </c>
      <c r="R929" s="466">
        <v>2.102128159790229</v>
      </c>
      <c r="S929" s="466">
        <f t="shared" si="29"/>
        <v>11.336645032729098</v>
      </c>
    </row>
    <row r="930" spans="2:19">
      <c r="B930" s="463">
        <v>927</v>
      </c>
      <c r="C930" s="464">
        <v>49250</v>
      </c>
      <c r="D930" s="465" t="s">
        <v>1591</v>
      </c>
      <c r="E930" s="466">
        <v>4.9497539105339108</v>
      </c>
      <c r="F930" s="466">
        <v>3.3812167874396133</v>
      </c>
      <c r="G930" s="466">
        <v>0</v>
      </c>
      <c r="H930" s="466">
        <v>8.9296497584541071E-2</v>
      </c>
      <c r="I930" s="466">
        <v>0.63390556937126652</v>
      </c>
      <c r="J930" s="466">
        <v>2.185512921628221</v>
      </c>
      <c r="K930" s="466">
        <f t="shared" si="28"/>
        <v>11.239685686557554</v>
      </c>
      <c r="L930" s="471"/>
      <c r="M930" s="466">
        <v>5.2549289355089357</v>
      </c>
      <c r="N930" s="466">
        <v>3.3812167874396133</v>
      </c>
      <c r="O930" s="466">
        <v>0</v>
      </c>
      <c r="P930" s="466">
        <v>8.9296497584541071E-2</v>
      </c>
      <c r="Q930" s="466">
        <v>0.67298875440658401</v>
      </c>
      <c r="R930" s="466">
        <v>2.3202598146043987</v>
      </c>
      <c r="S930" s="466">
        <f t="shared" si="29"/>
        <v>11.718690789544072</v>
      </c>
    </row>
    <row r="931" spans="2:19">
      <c r="B931" s="463">
        <v>928</v>
      </c>
      <c r="C931" s="464">
        <v>49255</v>
      </c>
      <c r="D931" s="465" t="s">
        <v>1592</v>
      </c>
      <c r="E931" s="466">
        <v>4.9497539105339108</v>
      </c>
      <c r="F931" s="466">
        <v>3.3812167874396133</v>
      </c>
      <c r="G931" s="466">
        <v>0</v>
      </c>
      <c r="H931" s="466">
        <v>8.9296497584541071E-2</v>
      </c>
      <c r="I931" s="466">
        <v>0.47951062372552533</v>
      </c>
      <c r="J931" s="466">
        <v>1.9800490562404578</v>
      </c>
      <c r="K931" s="466">
        <f t="shared" si="28"/>
        <v>10.879826875524049</v>
      </c>
      <c r="L931" s="471"/>
      <c r="M931" s="466">
        <v>5.2549289355089357</v>
      </c>
      <c r="N931" s="466">
        <v>3.3812167874396133</v>
      </c>
      <c r="O931" s="466">
        <v>0</v>
      </c>
      <c r="P931" s="466">
        <v>8.9296497584541071E-2</v>
      </c>
      <c r="Q931" s="466">
        <v>0.50907465240577998</v>
      </c>
      <c r="R931" s="466">
        <v>2.102128159790229</v>
      </c>
      <c r="S931" s="466">
        <f t="shared" si="29"/>
        <v>11.336645032729098</v>
      </c>
    </row>
    <row r="932" spans="2:19">
      <c r="B932" s="463">
        <v>929</v>
      </c>
      <c r="C932" s="464">
        <v>49495</v>
      </c>
      <c r="D932" s="465" t="s">
        <v>1595</v>
      </c>
      <c r="E932" s="466">
        <v>6.3991892784992785</v>
      </c>
      <c r="F932" s="466">
        <v>4.1614975845410624</v>
      </c>
      <c r="G932" s="466">
        <v>0</v>
      </c>
      <c r="H932" s="466">
        <v>0.10990338164251208</v>
      </c>
      <c r="I932" s="466">
        <v>0.61992561604742469</v>
      </c>
      <c r="J932" s="466">
        <v>2.5598663934849668</v>
      </c>
      <c r="K932" s="466">
        <f t="shared" si="28"/>
        <v>13.850382254215246</v>
      </c>
      <c r="L932" s="471"/>
      <c r="M932" s="466">
        <v>6.792963504273505</v>
      </c>
      <c r="N932" s="466">
        <v>4.1614975845410624</v>
      </c>
      <c r="O932" s="466">
        <v>0</v>
      </c>
      <c r="P932" s="466">
        <v>0.10990338164251208</v>
      </c>
      <c r="Q932" s="466">
        <v>0.65807274982839836</v>
      </c>
      <c r="R932" s="466">
        <v>2.7173878174201556</v>
      </c>
      <c r="S932" s="466">
        <f t="shared" si="29"/>
        <v>14.439825037705635</v>
      </c>
    </row>
    <row r="933" spans="2:19">
      <c r="B933" s="463">
        <v>930</v>
      </c>
      <c r="C933" s="464">
        <v>49496</v>
      </c>
      <c r="D933" s="465" t="s">
        <v>1596</v>
      </c>
      <c r="E933" s="466">
        <v>0</v>
      </c>
      <c r="F933" s="466">
        <v>0.83229951690821258</v>
      </c>
      <c r="G933" s="466">
        <v>0</v>
      </c>
      <c r="H933" s="466">
        <v>0</v>
      </c>
      <c r="I933" s="466">
        <v>0</v>
      </c>
      <c r="J933" s="466">
        <v>0.35555494662124693</v>
      </c>
      <c r="K933" s="466">
        <f t="shared" si="28"/>
        <v>1.1878544635294594</v>
      </c>
      <c r="L933" s="471"/>
      <c r="M933" s="466">
        <v>0</v>
      </c>
      <c r="N933" s="466">
        <v>0.83229951690821258</v>
      </c>
      <c r="O933" s="466">
        <v>0</v>
      </c>
      <c r="P933" s="466">
        <v>0</v>
      </c>
      <c r="Q933" s="466">
        <v>0</v>
      </c>
      <c r="R933" s="466">
        <v>0.37743402656913871</v>
      </c>
      <c r="S933" s="466">
        <f t="shared" si="29"/>
        <v>1.2097335434773513</v>
      </c>
    </row>
    <row r="934" spans="2:19">
      <c r="B934" s="463">
        <v>931</v>
      </c>
      <c r="C934" s="464">
        <v>49540</v>
      </c>
      <c r="D934" s="465" t="s">
        <v>1597</v>
      </c>
      <c r="E934" s="466">
        <v>4.9497539105339108</v>
      </c>
      <c r="F934" s="466">
        <v>3.3812167874396133</v>
      </c>
      <c r="G934" s="466">
        <v>0</v>
      </c>
      <c r="H934" s="466">
        <v>8.9296497584541071E-2</v>
      </c>
      <c r="I934" s="466">
        <v>0.47951062372552533</v>
      </c>
      <c r="J934" s="466">
        <v>1.9800490562404578</v>
      </c>
      <c r="K934" s="466">
        <f t="shared" si="28"/>
        <v>10.879826875524049</v>
      </c>
      <c r="L934" s="471"/>
      <c r="M934" s="466">
        <v>5.2549289355089357</v>
      </c>
      <c r="N934" s="466">
        <v>3.3812167874396133</v>
      </c>
      <c r="O934" s="466">
        <v>0</v>
      </c>
      <c r="P934" s="466">
        <v>8.9296497584541071E-2</v>
      </c>
      <c r="Q934" s="466">
        <v>0.50907465240577998</v>
      </c>
      <c r="R934" s="466">
        <v>2.102128159790229</v>
      </c>
      <c r="S934" s="466">
        <f t="shared" si="29"/>
        <v>11.336645032729098</v>
      </c>
    </row>
    <row r="935" spans="2:19">
      <c r="B935" s="463">
        <v>932</v>
      </c>
      <c r="C935" s="464">
        <v>49565</v>
      </c>
      <c r="D935" s="465" t="s">
        <v>1598</v>
      </c>
      <c r="E935" s="466">
        <v>4.9497539105339108</v>
      </c>
      <c r="F935" s="466">
        <v>3.3812167874396133</v>
      </c>
      <c r="G935" s="466">
        <v>0</v>
      </c>
      <c r="H935" s="466">
        <v>8.9296497584541071E-2</v>
      </c>
      <c r="I935" s="466">
        <v>0.47951062372552533</v>
      </c>
      <c r="J935" s="466">
        <v>1.9800490562404578</v>
      </c>
      <c r="K935" s="466">
        <f t="shared" si="28"/>
        <v>10.879826875524049</v>
      </c>
      <c r="L935" s="471"/>
      <c r="M935" s="466">
        <v>5.2549289355089357</v>
      </c>
      <c r="N935" s="466">
        <v>3.3812167874396133</v>
      </c>
      <c r="O935" s="466">
        <v>0</v>
      </c>
      <c r="P935" s="466">
        <v>8.9296497584541071E-2</v>
      </c>
      <c r="Q935" s="466">
        <v>0.50907465240577998</v>
      </c>
      <c r="R935" s="466">
        <v>2.102128159790229</v>
      </c>
      <c r="S935" s="466">
        <f t="shared" si="29"/>
        <v>11.336645032729098</v>
      </c>
    </row>
    <row r="936" spans="2:19">
      <c r="B936" s="463">
        <v>933</v>
      </c>
      <c r="C936" s="464">
        <v>49570</v>
      </c>
      <c r="D936" s="465" t="s">
        <v>1599</v>
      </c>
      <c r="E936" s="466">
        <v>4.9497539105339108</v>
      </c>
      <c r="F936" s="466">
        <v>3.3812167874396133</v>
      </c>
      <c r="G936" s="466">
        <v>0</v>
      </c>
      <c r="H936" s="466">
        <v>8.9296497584541071E-2</v>
      </c>
      <c r="I936" s="466">
        <v>0.47951062372552533</v>
      </c>
      <c r="J936" s="466">
        <v>1.9800490562404578</v>
      </c>
      <c r="K936" s="466">
        <f t="shared" si="28"/>
        <v>10.879826875524049</v>
      </c>
      <c r="L936" s="471"/>
      <c r="M936" s="466">
        <v>5.2549289355089357</v>
      </c>
      <c r="N936" s="466">
        <v>3.3812167874396133</v>
      </c>
      <c r="O936" s="466">
        <v>0</v>
      </c>
      <c r="P936" s="466">
        <v>8.9296497584541071E-2</v>
      </c>
      <c r="Q936" s="466">
        <v>0.50907465240577998</v>
      </c>
      <c r="R936" s="466">
        <v>2.102128159790229</v>
      </c>
      <c r="S936" s="466">
        <f t="shared" si="29"/>
        <v>11.336645032729098</v>
      </c>
    </row>
    <row r="937" spans="2:19">
      <c r="B937" s="463">
        <v>934</v>
      </c>
      <c r="C937" s="464">
        <v>49572</v>
      </c>
      <c r="D937" s="465" t="s">
        <v>1600</v>
      </c>
      <c r="E937" s="466">
        <v>4.9497539105339108</v>
      </c>
      <c r="F937" s="466">
        <v>3.3812167874396133</v>
      </c>
      <c r="G937" s="466">
        <v>0</v>
      </c>
      <c r="H937" s="466">
        <v>8.9296497584541071E-2</v>
      </c>
      <c r="I937" s="466">
        <v>0.47951062372552533</v>
      </c>
      <c r="J937" s="466">
        <v>1.9800490562404578</v>
      </c>
      <c r="K937" s="466">
        <f t="shared" si="28"/>
        <v>10.879826875524049</v>
      </c>
      <c r="L937" s="471"/>
      <c r="M937" s="466">
        <v>5.2549289355089357</v>
      </c>
      <c r="N937" s="466">
        <v>3.3812167874396133</v>
      </c>
      <c r="O937" s="466">
        <v>0</v>
      </c>
      <c r="P937" s="466">
        <v>8.9296497584541071E-2</v>
      </c>
      <c r="Q937" s="466">
        <v>0.50907465240577998</v>
      </c>
      <c r="R937" s="466">
        <v>2.102128159790229</v>
      </c>
      <c r="S937" s="466">
        <f t="shared" si="29"/>
        <v>11.336645032729098</v>
      </c>
    </row>
    <row r="938" spans="2:19">
      <c r="B938" s="463">
        <v>935</v>
      </c>
      <c r="C938" s="464">
        <v>49580</v>
      </c>
      <c r="D938" s="465" t="s">
        <v>1601</v>
      </c>
      <c r="E938" s="466">
        <v>4.9497539105339108</v>
      </c>
      <c r="F938" s="466">
        <v>3.3812167874396133</v>
      </c>
      <c r="G938" s="466">
        <v>0</v>
      </c>
      <c r="H938" s="466">
        <v>8.9296497584541071E-2</v>
      </c>
      <c r="I938" s="466">
        <v>0.47951062372552533</v>
      </c>
      <c r="J938" s="466">
        <v>1.9800490562404578</v>
      </c>
      <c r="K938" s="466">
        <f t="shared" si="28"/>
        <v>10.879826875524049</v>
      </c>
      <c r="L938" s="471"/>
      <c r="M938" s="466">
        <v>5.2549289355089357</v>
      </c>
      <c r="N938" s="466">
        <v>3.3812167874396133</v>
      </c>
      <c r="O938" s="466">
        <v>0</v>
      </c>
      <c r="P938" s="466">
        <v>8.9296497584541071E-2</v>
      </c>
      <c r="Q938" s="466">
        <v>0.50907465240577998</v>
      </c>
      <c r="R938" s="466">
        <v>2.102128159790229</v>
      </c>
      <c r="S938" s="466">
        <f t="shared" si="29"/>
        <v>11.336645032729098</v>
      </c>
    </row>
    <row r="939" spans="2:19">
      <c r="B939" s="463">
        <v>936</v>
      </c>
      <c r="C939" s="464">
        <v>49582</v>
      </c>
      <c r="D939" s="465" t="s">
        <v>1602</v>
      </c>
      <c r="E939" s="466">
        <v>6.3991892784992785</v>
      </c>
      <c r="F939" s="466">
        <v>4.1614975845410624</v>
      </c>
      <c r="G939" s="466">
        <v>0</v>
      </c>
      <c r="H939" s="466">
        <v>0.10990338164251208</v>
      </c>
      <c r="I939" s="466">
        <v>0.61992561604742469</v>
      </c>
      <c r="J939" s="466">
        <v>2.5598663934849668</v>
      </c>
      <c r="K939" s="466">
        <f t="shared" si="28"/>
        <v>13.850382254215246</v>
      </c>
      <c r="L939" s="471"/>
      <c r="M939" s="466">
        <v>6.792963504273505</v>
      </c>
      <c r="N939" s="466">
        <v>4.1614975845410624</v>
      </c>
      <c r="O939" s="466">
        <v>0</v>
      </c>
      <c r="P939" s="466">
        <v>0.10990338164251208</v>
      </c>
      <c r="Q939" s="466">
        <v>0.65807274982839836</v>
      </c>
      <c r="R939" s="466">
        <v>2.7173878174201556</v>
      </c>
      <c r="S939" s="466">
        <f t="shared" si="29"/>
        <v>14.439825037705635</v>
      </c>
    </row>
    <row r="940" spans="2:19">
      <c r="B940" s="463">
        <v>937</v>
      </c>
      <c r="C940" s="464">
        <v>49590</v>
      </c>
      <c r="D940" s="465" t="s">
        <v>1603</v>
      </c>
      <c r="E940" s="466">
        <v>6.3991892784992785</v>
      </c>
      <c r="F940" s="466">
        <v>4.1614975845410624</v>
      </c>
      <c r="G940" s="466">
        <v>0</v>
      </c>
      <c r="H940" s="466">
        <v>0.10990338164251208</v>
      </c>
      <c r="I940" s="466">
        <v>0.61992561604742469</v>
      </c>
      <c r="J940" s="466">
        <v>2.5598663934849668</v>
      </c>
      <c r="K940" s="466">
        <f t="shared" si="28"/>
        <v>13.850382254215246</v>
      </c>
      <c r="L940" s="471"/>
      <c r="M940" s="466">
        <v>6.792963504273505</v>
      </c>
      <c r="N940" s="466">
        <v>4.1614975845410624</v>
      </c>
      <c r="O940" s="466">
        <v>0</v>
      </c>
      <c r="P940" s="466">
        <v>0.10990338164251208</v>
      </c>
      <c r="Q940" s="466">
        <v>0.65807274982839836</v>
      </c>
      <c r="R940" s="466">
        <v>2.7173878174201556</v>
      </c>
      <c r="S940" s="466">
        <f t="shared" si="29"/>
        <v>14.439825037705635</v>
      </c>
    </row>
    <row r="941" spans="2:19">
      <c r="B941" s="463">
        <v>938</v>
      </c>
      <c r="C941" s="464">
        <v>49600</v>
      </c>
      <c r="D941" s="465" t="s">
        <v>1604</v>
      </c>
      <c r="E941" s="466">
        <v>7.8486246464646472</v>
      </c>
      <c r="F941" s="466">
        <v>4.9417783816425116</v>
      </c>
      <c r="G941" s="466">
        <v>0</v>
      </c>
      <c r="H941" s="466">
        <v>0.1305102657004831</v>
      </c>
      <c r="I941" s="466">
        <v>0.76034060836932404</v>
      </c>
      <c r="J941" s="466">
        <v>3.1396837307294754</v>
      </c>
      <c r="K941" s="466">
        <f t="shared" si="28"/>
        <v>16.820937632906443</v>
      </c>
      <c r="L941" s="471"/>
      <c r="M941" s="466">
        <v>8.3309980730380726</v>
      </c>
      <c r="N941" s="466">
        <v>4.9417783816425116</v>
      </c>
      <c r="O941" s="466">
        <v>0</v>
      </c>
      <c r="P941" s="466">
        <v>0.1305102657004831</v>
      </c>
      <c r="Q941" s="466">
        <v>0.80707084725101663</v>
      </c>
      <c r="R941" s="466">
        <v>3.3326474750500825</v>
      </c>
      <c r="S941" s="466">
        <f t="shared" si="29"/>
        <v>17.543005042682168</v>
      </c>
    </row>
    <row r="942" spans="2:19">
      <c r="B942" s="463">
        <v>939</v>
      </c>
      <c r="C942" s="464">
        <v>49900</v>
      </c>
      <c r="D942" s="465" t="s">
        <v>1607</v>
      </c>
      <c r="E942" s="466">
        <v>7.8486246464646472</v>
      </c>
      <c r="F942" s="466">
        <v>4.9417783816425116</v>
      </c>
      <c r="G942" s="466">
        <v>0</v>
      </c>
      <c r="H942" s="466">
        <v>0.1305102657004831</v>
      </c>
      <c r="I942" s="466">
        <v>0.76034060836932404</v>
      </c>
      <c r="J942" s="466">
        <v>3.1396837307294754</v>
      </c>
      <c r="K942" s="466">
        <f t="shared" si="28"/>
        <v>16.820937632906443</v>
      </c>
      <c r="L942" s="471"/>
      <c r="M942" s="466">
        <v>8.3309980730380726</v>
      </c>
      <c r="N942" s="466">
        <v>4.9417783816425116</v>
      </c>
      <c r="O942" s="466">
        <v>0</v>
      </c>
      <c r="P942" s="466">
        <v>0.1305102657004831</v>
      </c>
      <c r="Q942" s="466">
        <v>0.80707084725101663</v>
      </c>
      <c r="R942" s="466">
        <v>3.3326474750500825</v>
      </c>
      <c r="S942" s="466">
        <f t="shared" si="29"/>
        <v>17.543005042682168</v>
      </c>
    </row>
    <row r="943" spans="2:19">
      <c r="B943" s="463">
        <v>940</v>
      </c>
      <c r="C943" s="464">
        <v>50020</v>
      </c>
      <c r="D943" s="465" t="s">
        <v>1608</v>
      </c>
      <c r="E943" s="466">
        <v>6.3991892784992785</v>
      </c>
      <c r="F943" s="466">
        <v>4.1614975845410624</v>
      </c>
      <c r="G943" s="466">
        <v>0</v>
      </c>
      <c r="H943" s="466">
        <v>0.10990338164251208</v>
      </c>
      <c r="I943" s="466">
        <v>0.65579601072008598</v>
      </c>
      <c r="J943" s="466">
        <v>1.7777747331062348</v>
      </c>
      <c r="K943" s="466">
        <f t="shared" si="28"/>
        <v>13.104160988509175</v>
      </c>
      <c r="L943" s="471"/>
      <c r="M943" s="466">
        <v>6.792963504273505</v>
      </c>
      <c r="N943" s="466">
        <v>4.1614975845410624</v>
      </c>
      <c r="O943" s="466">
        <v>0</v>
      </c>
      <c r="P943" s="466">
        <v>0.10990338164251208</v>
      </c>
      <c r="Q943" s="466">
        <v>0.69615042987358355</v>
      </c>
      <c r="R943" s="466">
        <v>1.8871701328456938</v>
      </c>
      <c r="S943" s="466">
        <f t="shared" si="29"/>
        <v>13.647685033176359</v>
      </c>
    </row>
    <row r="944" spans="2:19">
      <c r="B944" s="463">
        <v>941</v>
      </c>
      <c r="C944" s="464">
        <v>50021</v>
      </c>
      <c r="D944" s="465" t="s">
        <v>1609</v>
      </c>
      <c r="E944" s="466">
        <v>6.3991892784992785</v>
      </c>
      <c r="F944" s="466">
        <v>4.1614975845410624</v>
      </c>
      <c r="G944" s="466">
        <v>0</v>
      </c>
      <c r="H944" s="466">
        <v>0.10990338164251208</v>
      </c>
      <c r="I944" s="466">
        <v>0.65579601072008598</v>
      </c>
      <c r="J944" s="466">
        <v>1.7777747331062348</v>
      </c>
      <c r="K944" s="466">
        <f t="shared" si="28"/>
        <v>13.104160988509175</v>
      </c>
      <c r="L944" s="471"/>
      <c r="M944" s="466">
        <v>6.792963504273505</v>
      </c>
      <c r="N944" s="466">
        <v>4.1614975845410624</v>
      </c>
      <c r="O944" s="466">
        <v>0</v>
      </c>
      <c r="P944" s="466">
        <v>0.10990338164251208</v>
      </c>
      <c r="Q944" s="466">
        <v>0.69615042987358355</v>
      </c>
      <c r="R944" s="466">
        <v>1.8871701328456938</v>
      </c>
      <c r="S944" s="466">
        <f t="shared" si="29"/>
        <v>13.647685033176359</v>
      </c>
    </row>
    <row r="945" spans="2:19">
      <c r="B945" s="463">
        <v>942</v>
      </c>
      <c r="C945" s="464">
        <v>50040</v>
      </c>
      <c r="D945" s="465" t="s">
        <v>1610</v>
      </c>
      <c r="E945" s="466">
        <v>4.9497539105339108</v>
      </c>
      <c r="F945" s="466">
        <v>3.3812167874396133</v>
      </c>
      <c r="G945" s="466">
        <v>0</v>
      </c>
      <c r="H945" s="466">
        <v>8.9296497584541071E-2</v>
      </c>
      <c r="I945" s="466">
        <v>0.50725626752136554</v>
      </c>
      <c r="J945" s="466">
        <v>1.3751034786245004</v>
      </c>
      <c r="K945" s="466">
        <f t="shared" si="28"/>
        <v>10.302626941703931</v>
      </c>
      <c r="L945" s="471"/>
      <c r="M945" s="466">
        <v>5.2549289355089357</v>
      </c>
      <c r="N945" s="466">
        <v>3.3812167874396133</v>
      </c>
      <c r="O945" s="466">
        <v>0</v>
      </c>
      <c r="P945" s="466">
        <v>8.9296497584541071E-2</v>
      </c>
      <c r="Q945" s="466">
        <v>0.53853094236532617</v>
      </c>
      <c r="R945" s="466">
        <v>1.4598849134225811</v>
      </c>
      <c r="S945" s="466">
        <f t="shared" si="29"/>
        <v>10.723858076320997</v>
      </c>
    </row>
    <row r="946" spans="2:19">
      <c r="B946" s="463">
        <v>943</v>
      </c>
      <c r="C946" s="464">
        <v>50045</v>
      </c>
      <c r="D946" s="465" t="s">
        <v>1611</v>
      </c>
      <c r="E946" s="466">
        <v>4.9497539105339108</v>
      </c>
      <c r="F946" s="466">
        <v>3.3812167874396133</v>
      </c>
      <c r="G946" s="466">
        <v>0</v>
      </c>
      <c r="H946" s="466">
        <v>8.9296497584541071E-2</v>
      </c>
      <c r="I946" s="466">
        <v>0.50725626752136554</v>
      </c>
      <c r="J946" s="466">
        <v>1.3751034786245004</v>
      </c>
      <c r="K946" s="466">
        <f t="shared" si="28"/>
        <v>10.302626941703931</v>
      </c>
      <c r="L946" s="471"/>
      <c r="M946" s="466">
        <v>5.2549289355089357</v>
      </c>
      <c r="N946" s="466">
        <v>3.3812167874396133</v>
      </c>
      <c r="O946" s="466">
        <v>0</v>
      </c>
      <c r="P946" s="466">
        <v>8.9296497584541071E-2</v>
      </c>
      <c r="Q946" s="466">
        <v>0.53853094236532617</v>
      </c>
      <c r="R946" s="466">
        <v>1.4598849134225811</v>
      </c>
      <c r="S946" s="466">
        <f t="shared" si="29"/>
        <v>10.723858076320997</v>
      </c>
    </row>
    <row r="947" spans="2:19">
      <c r="B947" s="463">
        <v>944</v>
      </c>
      <c r="C947" s="464">
        <v>50060</v>
      </c>
      <c r="D947" s="465" t="s">
        <v>1612</v>
      </c>
      <c r="E947" s="466">
        <v>6.3991892784992785</v>
      </c>
      <c r="F947" s="466">
        <v>4.1614975845410624</v>
      </c>
      <c r="G947" s="466">
        <v>0</v>
      </c>
      <c r="H947" s="466">
        <v>0.10990338164251208</v>
      </c>
      <c r="I947" s="466">
        <v>0.65579601072008598</v>
      </c>
      <c r="J947" s="466">
        <v>1.7777747331062348</v>
      </c>
      <c r="K947" s="466">
        <f t="shared" si="28"/>
        <v>13.104160988509175</v>
      </c>
      <c r="L947" s="471"/>
      <c r="M947" s="466">
        <v>6.792963504273505</v>
      </c>
      <c r="N947" s="466">
        <v>4.1614975845410624</v>
      </c>
      <c r="O947" s="466">
        <v>0</v>
      </c>
      <c r="P947" s="466">
        <v>0.10990338164251208</v>
      </c>
      <c r="Q947" s="466">
        <v>0.69615042987358355</v>
      </c>
      <c r="R947" s="466">
        <v>1.8871701328456938</v>
      </c>
      <c r="S947" s="466">
        <f t="shared" si="29"/>
        <v>13.647685033176359</v>
      </c>
    </row>
    <row r="948" spans="2:19">
      <c r="B948" s="463">
        <v>945</v>
      </c>
      <c r="C948" s="464">
        <v>50080</v>
      </c>
      <c r="D948" s="465" t="s">
        <v>1613</v>
      </c>
      <c r="E948" s="466">
        <v>4.9497539105339108</v>
      </c>
      <c r="F948" s="466">
        <v>3.3812167874396133</v>
      </c>
      <c r="G948" s="466">
        <v>0</v>
      </c>
      <c r="H948" s="466">
        <v>8.9296497584541071E-2</v>
      </c>
      <c r="I948" s="466">
        <v>0.50725626752136554</v>
      </c>
      <c r="J948" s="466">
        <v>1.3751034786245004</v>
      </c>
      <c r="K948" s="466">
        <f t="shared" si="28"/>
        <v>10.302626941703931</v>
      </c>
      <c r="L948" s="471"/>
      <c r="M948" s="466">
        <v>5.2549289355089357</v>
      </c>
      <c r="N948" s="466">
        <v>3.3812167874396133</v>
      </c>
      <c r="O948" s="466">
        <v>0</v>
      </c>
      <c r="P948" s="466">
        <v>8.9296497584541071E-2</v>
      </c>
      <c r="Q948" s="466">
        <v>0.53853094236532617</v>
      </c>
      <c r="R948" s="466">
        <v>1.4598849134225811</v>
      </c>
      <c r="S948" s="466">
        <f t="shared" si="29"/>
        <v>10.723858076320997</v>
      </c>
    </row>
    <row r="949" spans="2:19">
      <c r="B949" s="463">
        <v>946</v>
      </c>
      <c r="C949" s="464">
        <v>50120</v>
      </c>
      <c r="D949" s="465" t="s">
        <v>1614</v>
      </c>
      <c r="E949" s="466">
        <v>6.3991892784992785</v>
      </c>
      <c r="F949" s="466">
        <v>4.1614975845410624</v>
      </c>
      <c r="G949" s="466">
        <v>0</v>
      </c>
      <c r="H949" s="466">
        <v>0.10990338164251208</v>
      </c>
      <c r="I949" s="466">
        <v>0.65579601072008598</v>
      </c>
      <c r="J949" s="466">
        <v>1.7777747331062348</v>
      </c>
      <c r="K949" s="466">
        <f t="shared" si="28"/>
        <v>13.104160988509175</v>
      </c>
      <c r="L949" s="471"/>
      <c r="M949" s="466">
        <v>6.792963504273505</v>
      </c>
      <c r="N949" s="466">
        <v>4.1614975845410624</v>
      </c>
      <c r="O949" s="466">
        <v>0</v>
      </c>
      <c r="P949" s="466">
        <v>0.10990338164251208</v>
      </c>
      <c r="Q949" s="466">
        <v>0.69615042987358355</v>
      </c>
      <c r="R949" s="466">
        <v>1.8871701328456938</v>
      </c>
      <c r="S949" s="466">
        <f t="shared" si="29"/>
        <v>13.647685033176359</v>
      </c>
    </row>
    <row r="950" spans="2:19">
      <c r="B950" s="463">
        <v>947</v>
      </c>
      <c r="C950" s="464">
        <v>50200</v>
      </c>
      <c r="D950" s="465" t="s">
        <v>1615</v>
      </c>
      <c r="E950" s="466">
        <v>0.73575977633477641</v>
      </c>
      <c r="F950" s="466">
        <v>0.12717957427536233</v>
      </c>
      <c r="G950" s="466">
        <v>0</v>
      </c>
      <c r="H950" s="466">
        <v>1.7663043478260872E-2</v>
      </c>
      <c r="I950" s="466">
        <v>0.12479573135043776</v>
      </c>
      <c r="J950" s="466">
        <v>0.21880608252394704</v>
      </c>
      <c r="K950" s="466">
        <f t="shared" si="28"/>
        <v>1.2242042079627844</v>
      </c>
      <c r="L950" s="471"/>
      <c r="M950" s="466">
        <v>0.7751371989121989</v>
      </c>
      <c r="N950" s="466">
        <v>0.12717957427536233</v>
      </c>
      <c r="O950" s="466">
        <v>0</v>
      </c>
      <c r="P950" s="466">
        <v>1.7663043478260872E-2</v>
      </c>
      <c r="Q950" s="466">
        <v>0.13147472415121939</v>
      </c>
      <c r="R950" s="466">
        <v>0.23051645301603477</v>
      </c>
      <c r="S950" s="466">
        <f t="shared" si="29"/>
        <v>1.2819709938330763</v>
      </c>
    </row>
    <row r="951" spans="2:19">
      <c r="B951" s="463">
        <v>948</v>
      </c>
      <c r="C951" s="464">
        <v>50205</v>
      </c>
      <c r="D951" s="465" t="s">
        <v>1616</v>
      </c>
      <c r="E951" s="466">
        <v>3.500318542568543</v>
      </c>
      <c r="F951" s="466">
        <v>2.6009359903381641</v>
      </c>
      <c r="G951" s="466">
        <v>0</v>
      </c>
      <c r="H951" s="466">
        <v>6.8689613526570048E-2</v>
      </c>
      <c r="I951" s="466">
        <v>0.35871652432264506</v>
      </c>
      <c r="J951" s="466">
        <v>0.97243222414276609</v>
      </c>
      <c r="K951" s="466">
        <f t="shared" si="28"/>
        <v>7.5010928948986884</v>
      </c>
      <c r="L951" s="471"/>
      <c r="M951" s="466">
        <v>3.7168943667443659</v>
      </c>
      <c r="N951" s="466">
        <v>2.6009359903381641</v>
      </c>
      <c r="O951" s="466">
        <v>0</v>
      </c>
      <c r="P951" s="466">
        <v>6.8689613526570048E-2</v>
      </c>
      <c r="Q951" s="466">
        <v>0.38091145485706857</v>
      </c>
      <c r="R951" s="466">
        <v>1.0325996939994682</v>
      </c>
      <c r="S951" s="466">
        <f t="shared" si="29"/>
        <v>7.8000311194656362</v>
      </c>
    </row>
    <row r="952" spans="2:19">
      <c r="B952" s="463">
        <v>949</v>
      </c>
      <c r="C952" s="464">
        <v>50220</v>
      </c>
      <c r="D952" s="465" t="s">
        <v>1617</v>
      </c>
      <c r="E952" s="466">
        <v>9.2980600144300158</v>
      </c>
      <c r="F952" s="466">
        <v>5.7220591787439616</v>
      </c>
      <c r="G952" s="466">
        <v>0</v>
      </c>
      <c r="H952" s="466">
        <v>0.15111714975845414</v>
      </c>
      <c r="I952" s="466">
        <v>0.95287549711752695</v>
      </c>
      <c r="J952" s="466">
        <v>2.5831172420697039</v>
      </c>
      <c r="K952" s="466">
        <f t="shared" si="28"/>
        <v>18.707229082119664</v>
      </c>
      <c r="L952" s="471"/>
      <c r="M952" s="466">
        <v>9.8690326418026419</v>
      </c>
      <c r="N952" s="466">
        <v>5.7220591787439616</v>
      </c>
      <c r="O952" s="466">
        <v>0</v>
      </c>
      <c r="P952" s="466">
        <v>0.15111714975845414</v>
      </c>
      <c r="Q952" s="466">
        <v>1.0113894048900984</v>
      </c>
      <c r="R952" s="466">
        <v>2.7417405716919188</v>
      </c>
      <c r="S952" s="466">
        <f t="shared" si="29"/>
        <v>19.495338946887074</v>
      </c>
    </row>
    <row r="953" spans="2:19">
      <c r="B953" s="463">
        <v>950</v>
      </c>
      <c r="C953" s="464">
        <v>50230</v>
      </c>
      <c r="D953" s="465" t="s">
        <v>1618</v>
      </c>
      <c r="E953" s="466">
        <v>12.196930750360753</v>
      </c>
      <c r="F953" s="466">
        <v>7.2826207729468599</v>
      </c>
      <c r="G953" s="466">
        <v>0</v>
      </c>
      <c r="H953" s="466">
        <v>0.19233091787439616</v>
      </c>
      <c r="I953" s="466">
        <v>1.382342038467117</v>
      </c>
      <c r="J953" s="466">
        <v>6.9799048690888021</v>
      </c>
      <c r="K953" s="466">
        <f t="shared" si="28"/>
        <v>28.034129348737931</v>
      </c>
      <c r="L953" s="471"/>
      <c r="M953" s="466">
        <v>12.945101779331779</v>
      </c>
      <c r="N953" s="466">
        <v>7.2826207729468599</v>
      </c>
      <c r="O953" s="466">
        <v>0</v>
      </c>
      <c r="P953" s="466">
        <v>0.19233091787439616</v>
      </c>
      <c r="Q953" s="466">
        <v>1.467136179425838</v>
      </c>
      <c r="R953" s="466">
        <v>7.4080586985160615</v>
      </c>
      <c r="S953" s="466">
        <f t="shared" si="29"/>
        <v>29.295248348094937</v>
      </c>
    </row>
    <row r="954" spans="2:19">
      <c r="B954" s="463">
        <v>951</v>
      </c>
      <c r="C954" s="464">
        <v>50240</v>
      </c>
      <c r="D954" s="465" t="s">
        <v>1619</v>
      </c>
      <c r="E954" s="466">
        <v>7.6695420202020204</v>
      </c>
      <c r="F954" s="466">
        <v>4.9417783816425116</v>
      </c>
      <c r="G954" s="466">
        <v>0</v>
      </c>
      <c r="H954" s="466">
        <v>0.1305102657004831</v>
      </c>
      <c r="I954" s="466">
        <v>0.86922936329713074</v>
      </c>
      <c r="J954" s="466">
        <v>4.3890282552359237</v>
      </c>
      <c r="K954" s="466">
        <f t="shared" si="28"/>
        <v>18.000088286078068</v>
      </c>
      <c r="L954" s="471"/>
      <c r="M954" s="466">
        <v>8.1519154467754458</v>
      </c>
      <c r="N954" s="466">
        <v>4.9417783816425116</v>
      </c>
      <c r="O954" s="466">
        <v>0</v>
      </c>
      <c r="P954" s="466">
        <v>0.1305102657004831</v>
      </c>
      <c r="Q954" s="466">
        <v>0.92389926996788518</v>
      </c>
      <c r="R954" s="466">
        <v>4.6650748031561307</v>
      </c>
      <c r="S954" s="466">
        <f t="shared" si="29"/>
        <v>18.813178167242455</v>
      </c>
    </row>
    <row r="955" spans="2:19">
      <c r="B955" s="463">
        <v>952</v>
      </c>
      <c r="C955" s="464">
        <v>50280</v>
      </c>
      <c r="D955" s="465" t="s">
        <v>1620</v>
      </c>
      <c r="E955" s="466">
        <v>6.3991892784992785</v>
      </c>
      <c r="F955" s="466">
        <v>4.1614975845410624</v>
      </c>
      <c r="G955" s="466">
        <v>0</v>
      </c>
      <c r="H955" s="466">
        <v>0.10990338164251208</v>
      </c>
      <c r="I955" s="466">
        <v>0.65579601072008598</v>
      </c>
      <c r="J955" s="466">
        <v>1.7777747331062348</v>
      </c>
      <c r="K955" s="466">
        <f t="shared" si="28"/>
        <v>13.104160988509175</v>
      </c>
      <c r="L955" s="471"/>
      <c r="M955" s="466">
        <v>6.792963504273505</v>
      </c>
      <c r="N955" s="466">
        <v>4.1614975845410624</v>
      </c>
      <c r="O955" s="466">
        <v>0</v>
      </c>
      <c r="P955" s="466">
        <v>0.10990338164251208</v>
      </c>
      <c r="Q955" s="466">
        <v>0.69615042987358355</v>
      </c>
      <c r="R955" s="466">
        <v>1.8871701328456938</v>
      </c>
      <c r="S955" s="466">
        <f t="shared" si="29"/>
        <v>13.647685033176359</v>
      </c>
    </row>
    <row r="956" spans="2:19">
      <c r="B956" s="463">
        <v>953</v>
      </c>
      <c r="C956" s="464">
        <v>50390</v>
      </c>
      <c r="D956" s="465" t="s">
        <v>1621</v>
      </c>
      <c r="E956" s="466">
        <v>3.500318542568543</v>
      </c>
      <c r="F956" s="466">
        <v>2.6009359903381641</v>
      </c>
      <c r="G956" s="466">
        <v>0</v>
      </c>
      <c r="H956" s="466">
        <v>6.8689613526570048E-2</v>
      </c>
      <c r="I956" s="466">
        <v>0.33909563140362614</v>
      </c>
      <c r="J956" s="466">
        <v>1.4002317189959488</v>
      </c>
      <c r="K956" s="466">
        <f t="shared" si="28"/>
        <v>7.9092714968328517</v>
      </c>
      <c r="L956" s="471"/>
      <c r="M956" s="466">
        <v>3.7168943667443659</v>
      </c>
      <c r="N956" s="466">
        <v>2.6009359903381641</v>
      </c>
      <c r="O956" s="466">
        <v>0</v>
      </c>
      <c r="P956" s="466">
        <v>6.8689613526570048E-2</v>
      </c>
      <c r="Q956" s="466">
        <v>0.36007655498316149</v>
      </c>
      <c r="R956" s="466">
        <v>1.4868685021603021</v>
      </c>
      <c r="S956" s="466">
        <f t="shared" si="29"/>
        <v>8.2334650277525636</v>
      </c>
    </row>
    <row r="957" spans="2:19">
      <c r="B957" s="463">
        <v>954</v>
      </c>
      <c r="C957" s="464">
        <v>50400</v>
      </c>
      <c r="D957" s="465" t="s">
        <v>1622</v>
      </c>
      <c r="E957" s="466">
        <v>4.9497539105339108</v>
      </c>
      <c r="F957" s="466">
        <v>3.3812167874396133</v>
      </c>
      <c r="G957" s="466">
        <v>0</v>
      </c>
      <c r="H957" s="466">
        <v>8.9296497584541071E-2</v>
      </c>
      <c r="I957" s="466">
        <v>0.50725626752136554</v>
      </c>
      <c r="J957" s="466">
        <v>1.3751034786245004</v>
      </c>
      <c r="K957" s="466">
        <f t="shared" si="28"/>
        <v>10.302626941703931</v>
      </c>
      <c r="L957" s="471"/>
      <c r="M957" s="466">
        <v>5.2549289355089357</v>
      </c>
      <c r="N957" s="466">
        <v>3.3812167874396133</v>
      </c>
      <c r="O957" s="466">
        <v>0</v>
      </c>
      <c r="P957" s="466">
        <v>8.9296497584541071E-2</v>
      </c>
      <c r="Q957" s="466">
        <v>0.53853094236532617</v>
      </c>
      <c r="R957" s="466">
        <v>1.4598849134225811</v>
      </c>
      <c r="S957" s="466">
        <f t="shared" si="29"/>
        <v>10.723858076320997</v>
      </c>
    </row>
    <row r="958" spans="2:19" ht="38.25">
      <c r="B958" s="463">
        <v>955</v>
      </c>
      <c r="C958" s="464">
        <v>50405</v>
      </c>
      <c r="D958" s="465" t="s">
        <v>1623</v>
      </c>
      <c r="E958" s="466">
        <v>6.3991892784992785</v>
      </c>
      <c r="F958" s="466">
        <v>4.1614975845410624</v>
      </c>
      <c r="G958" s="466">
        <v>0</v>
      </c>
      <c r="H958" s="466">
        <v>0.10990338164251208</v>
      </c>
      <c r="I958" s="466">
        <v>0.65579601072008598</v>
      </c>
      <c r="J958" s="466">
        <v>1.7777747331062348</v>
      </c>
      <c r="K958" s="466">
        <f t="shared" si="28"/>
        <v>13.104160988509175</v>
      </c>
      <c r="L958" s="471"/>
      <c r="M958" s="466">
        <v>6.792963504273505</v>
      </c>
      <c r="N958" s="466">
        <v>4.1614975845410624</v>
      </c>
      <c r="O958" s="466">
        <v>0</v>
      </c>
      <c r="P958" s="466">
        <v>0.10990338164251208</v>
      </c>
      <c r="Q958" s="466">
        <v>0.69615042987358355</v>
      </c>
      <c r="R958" s="466">
        <v>1.8871701328456938</v>
      </c>
      <c r="S958" s="466">
        <f t="shared" si="29"/>
        <v>13.647685033176359</v>
      </c>
    </row>
    <row r="959" spans="2:19">
      <c r="B959" s="463">
        <v>956</v>
      </c>
      <c r="C959" s="464">
        <v>50500</v>
      </c>
      <c r="D959" s="465" t="s">
        <v>1624</v>
      </c>
      <c r="E959" s="466">
        <v>4.9497539105339108</v>
      </c>
      <c r="F959" s="466">
        <v>3.3812167874396133</v>
      </c>
      <c r="G959" s="466">
        <v>0</v>
      </c>
      <c r="H959" s="466">
        <v>8.9296497584541071E-2</v>
      </c>
      <c r="I959" s="466">
        <v>0.50725626752136554</v>
      </c>
      <c r="J959" s="466">
        <v>1.3751034786245004</v>
      </c>
      <c r="K959" s="466">
        <f t="shared" si="28"/>
        <v>10.302626941703931</v>
      </c>
      <c r="L959" s="471"/>
      <c r="M959" s="466">
        <v>5.2549289355089357</v>
      </c>
      <c r="N959" s="466">
        <v>3.3812167874396133</v>
      </c>
      <c r="O959" s="466">
        <v>0</v>
      </c>
      <c r="P959" s="466">
        <v>8.9296497584541071E-2</v>
      </c>
      <c r="Q959" s="466">
        <v>0.53853094236532617</v>
      </c>
      <c r="R959" s="466">
        <v>1.4598849134225811</v>
      </c>
      <c r="S959" s="466">
        <f t="shared" si="29"/>
        <v>10.723858076320997</v>
      </c>
    </row>
    <row r="960" spans="2:19">
      <c r="B960" s="463">
        <v>957</v>
      </c>
      <c r="C960" s="464">
        <v>50520</v>
      </c>
      <c r="D960" s="465" t="s">
        <v>1625</v>
      </c>
      <c r="E960" s="466">
        <v>6.3991892784992785</v>
      </c>
      <c r="F960" s="466">
        <v>4.1614975845410624</v>
      </c>
      <c r="G960" s="466">
        <v>0</v>
      </c>
      <c r="H960" s="466">
        <v>0.10990338164251208</v>
      </c>
      <c r="I960" s="466">
        <v>0.65579601072008598</v>
      </c>
      <c r="J960" s="466">
        <v>1.7777747331062348</v>
      </c>
      <c r="K960" s="466">
        <f t="shared" si="28"/>
        <v>13.104160988509175</v>
      </c>
      <c r="L960" s="471"/>
      <c r="M960" s="466">
        <v>6.792963504273505</v>
      </c>
      <c r="N960" s="466">
        <v>4.1614975845410624</v>
      </c>
      <c r="O960" s="466">
        <v>0</v>
      </c>
      <c r="P960" s="466">
        <v>0.10990338164251208</v>
      </c>
      <c r="Q960" s="466">
        <v>0.69615042987358355</v>
      </c>
      <c r="R960" s="466">
        <v>1.8871701328456938</v>
      </c>
      <c r="S960" s="466">
        <f t="shared" si="29"/>
        <v>13.647685033176359</v>
      </c>
    </row>
    <row r="961" spans="2:19">
      <c r="B961" s="463">
        <v>958</v>
      </c>
      <c r="C961" s="464">
        <v>50525</v>
      </c>
      <c r="D961" s="465" t="s">
        <v>1626</v>
      </c>
      <c r="E961" s="466">
        <v>7.6695420202020204</v>
      </c>
      <c r="F961" s="466">
        <v>4.9417783816425116</v>
      </c>
      <c r="G961" s="466">
        <v>0</v>
      </c>
      <c r="H961" s="466">
        <v>0.1305102657004831</v>
      </c>
      <c r="I961" s="466">
        <v>0.78598316786749201</v>
      </c>
      <c r="J961" s="466">
        <v>2.1306945965519679</v>
      </c>
      <c r="K961" s="466">
        <f t="shared" si="28"/>
        <v>15.658508431964474</v>
      </c>
      <c r="L961" s="471"/>
      <c r="M961" s="466">
        <v>8.1519154467754458</v>
      </c>
      <c r="N961" s="466">
        <v>4.9417783816425116</v>
      </c>
      <c r="O961" s="466">
        <v>0</v>
      </c>
      <c r="P961" s="466">
        <v>0.1305102657004831</v>
      </c>
      <c r="Q961" s="466">
        <v>0.83541733133052665</v>
      </c>
      <c r="R961" s="466">
        <v>2.2647039612328048</v>
      </c>
      <c r="S961" s="466">
        <f t="shared" si="29"/>
        <v>16.324325386681775</v>
      </c>
    </row>
    <row r="962" spans="2:19">
      <c r="B962" s="463">
        <v>959</v>
      </c>
      <c r="C962" s="464">
        <v>50540</v>
      </c>
      <c r="D962" s="465" t="s">
        <v>1627</v>
      </c>
      <c r="E962" s="466">
        <v>6.3991892784992785</v>
      </c>
      <c r="F962" s="466">
        <v>4.1614975845410624</v>
      </c>
      <c r="G962" s="466">
        <v>0</v>
      </c>
      <c r="H962" s="466">
        <v>0.10990338164251208</v>
      </c>
      <c r="I962" s="466">
        <v>0.72525363411741717</v>
      </c>
      <c r="J962" s="466">
        <v>3.6620468966667596</v>
      </c>
      <c r="K962" s="466">
        <f t="shared" si="28"/>
        <v>15.05789077546703</v>
      </c>
      <c r="L962" s="471"/>
      <c r="M962" s="466">
        <v>6.792963504273505</v>
      </c>
      <c r="N962" s="466">
        <v>4.1614975845410624</v>
      </c>
      <c r="O962" s="466">
        <v>0</v>
      </c>
      <c r="P962" s="466">
        <v>0.10990338164251208</v>
      </c>
      <c r="Q962" s="466">
        <v>0.76988212935884948</v>
      </c>
      <c r="R962" s="466">
        <v>3.8873910174179493</v>
      </c>
      <c r="S962" s="466">
        <f t="shared" si="29"/>
        <v>15.721637617233879</v>
      </c>
    </row>
    <row r="963" spans="2:19">
      <c r="B963" s="463">
        <v>960</v>
      </c>
      <c r="C963" s="464">
        <v>50551</v>
      </c>
      <c r="D963" s="465" t="s">
        <v>1629</v>
      </c>
      <c r="E963" s="466">
        <v>1.0812543362193363</v>
      </c>
      <c r="F963" s="466">
        <v>0.17805140398550726</v>
      </c>
      <c r="G963" s="466">
        <v>0.12783142974887771</v>
      </c>
      <c r="H963" s="466">
        <v>2.4728260869565217E-2</v>
      </c>
      <c r="I963" s="466">
        <v>0.13883948820622422</v>
      </c>
      <c r="J963" s="466">
        <v>0.68013214041251358</v>
      </c>
      <c r="K963" s="466">
        <f t="shared" si="28"/>
        <v>2.2308370594420239</v>
      </c>
      <c r="L963" s="471"/>
      <c r="M963" s="466">
        <v>1.1403204700854701</v>
      </c>
      <c r="N963" s="466">
        <v>0.17805140398550726</v>
      </c>
      <c r="O963" s="466">
        <v>0.12783142974887771</v>
      </c>
      <c r="P963" s="466">
        <v>2.4728260869565217E-2</v>
      </c>
      <c r="Q963" s="466">
        <v>0.1464239311273676</v>
      </c>
      <c r="R963" s="466">
        <v>0.71728600394542841</v>
      </c>
      <c r="S963" s="466">
        <f t="shared" si="29"/>
        <v>2.334641499762216</v>
      </c>
    </row>
    <row r="964" spans="2:19">
      <c r="B964" s="463">
        <v>961</v>
      </c>
      <c r="C964" s="464">
        <v>50590</v>
      </c>
      <c r="D964" s="465" t="s">
        <v>1630</v>
      </c>
      <c r="E964" s="466">
        <v>2.5793542424242424</v>
      </c>
      <c r="F964" s="466">
        <v>1.2717957427536233</v>
      </c>
      <c r="G964" s="466">
        <v>25.539507531916389</v>
      </c>
      <c r="H964" s="466">
        <v>0.1766304347826087</v>
      </c>
      <c r="I964" s="466">
        <v>0.72916099667455436</v>
      </c>
      <c r="J964" s="466">
        <v>1.0227584516563282</v>
      </c>
      <c r="K964" s="466">
        <f t="shared" ref="K964:K1027" si="30">SUM(E964:J964)</f>
        <v>31.319207400207748</v>
      </c>
      <c r="L964" s="471"/>
      <c r="M964" s="466">
        <v>2.5793542424242424</v>
      </c>
      <c r="N964" s="466">
        <v>1.2717957427536233</v>
      </c>
      <c r="O964" s="466">
        <v>25.539507531916389</v>
      </c>
      <c r="P964" s="466">
        <v>0.1766304347826087</v>
      </c>
      <c r="Q964" s="466">
        <v>0.72916099667455436</v>
      </c>
      <c r="R964" s="466">
        <v>1.0227584516563282</v>
      </c>
      <c r="S964" s="466">
        <f t="shared" ref="S964:S1027" si="31">SUM(M964:R964)</f>
        <v>31.319207400207748</v>
      </c>
    </row>
    <row r="965" spans="2:19">
      <c r="B965" s="463">
        <v>962</v>
      </c>
      <c r="C965" s="464">
        <v>50600</v>
      </c>
      <c r="D965" s="465" t="s">
        <v>1631</v>
      </c>
      <c r="E965" s="466">
        <v>4.9497539105339108</v>
      </c>
      <c r="F965" s="466">
        <v>3.3812167874396133</v>
      </c>
      <c r="G965" s="466">
        <v>0</v>
      </c>
      <c r="H965" s="466">
        <v>8.9296497584541071E-2</v>
      </c>
      <c r="I965" s="466">
        <v>0.50725626752136554</v>
      </c>
      <c r="J965" s="466">
        <v>1.3751034786245004</v>
      </c>
      <c r="K965" s="466">
        <f t="shared" si="30"/>
        <v>10.302626941703931</v>
      </c>
      <c r="L965" s="471"/>
      <c r="M965" s="466">
        <v>5.2549289355089357</v>
      </c>
      <c r="N965" s="466">
        <v>3.3812167874396133</v>
      </c>
      <c r="O965" s="466">
        <v>0</v>
      </c>
      <c r="P965" s="466">
        <v>8.9296497584541071E-2</v>
      </c>
      <c r="Q965" s="466">
        <v>0.53853094236532617</v>
      </c>
      <c r="R965" s="466">
        <v>1.4598849134225811</v>
      </c>
      <c r="S965" s="466">
        <f t="shared" si="31"/>
        <v>10.723858076320997</v>
      </c>
    </row>
    <row r="966" spans="2:19">
      <c r="B966" s="463">
        <v>963</v>
      </c>
      <c r="C966" s="464">
        <v>50610</v>
      </c>
      <c r="D966" s="465" t="s">
        <v>1632</v>
      </c>
      <c r="E966" s="466">
        <v>4.9497539105339108</v>
      </c>
      <c r="F966" s="466">
        <v>3.3812167874396133</v>
      </c>
      <c r="G966" s="466">
        <v>0</v>
      </c>
      <c r="H966" s="466">
        <v>8.9296497584541071E-2</v>
      </c>
      <c r="I966" s="466">
        <v>0.50725626752136554</v>
      </c>
      <c r="J966" s="466">
        <v>1.3751034786245004</v>
      </c>
      <c r="K966" s="466">
        <f t="shared" si="30"/>
        <v>10.302626941703931</v>
      </c>
      <c r="L966" s="471"/>
      <c r="M966" s="466">
        <v>5.2549289355089357</v>
      </c>
      <c r="N966" s="466">
        <v>3.3812167874396133</v>
      </c>
      <c r="O966" s="466">
        <v>0</v>
      </c>
      <c r="P966" s="466">
        <v>8.9296497584541071E-2</v>
      </c>
      <c r="Q966" s="466">
        <v>0.53853094236532617</v>
      </c>
      <c r="R966" s="466">
        <v>1.4598849134225811</v>
      </c>
      <c r="S966" s="466">
        <f t="shared" si="31"/>
        <v>10.723858076320997</v>
      </c>
    </row>
    <row r="967" spans="2:19" ht="25.5">
      <c r="B967" s="463">
        <v>964</v>
      </c>
      <c r="C967" s="464">
        <v>50660</v>
      </c>
      <c r="D967" s="465" t="s">
        <v>1633</v>
      </c>
      <c r="E967" s="466">
        <v>6.3991892784992785</v>
      </c>
      <c r="F967" s="466">
        <v>4.1614975845410624</v>
      </c>
      <c r="G967" s="466">
        <v>0</v>
      </c>
      <c r="H967" s="466">
        <v>0.10990338164251208</v>
      </c>
      <c r="I967" s="466">
        <v>0.65579601072008598</v>
      </c>
      <c r="J967" s="466">
        <v>1.7777747331062348</v>
      </c>
      <c r="K967" s="466">
        <f t="shared" si="30"/>
        <v>13.104160988509175</v>
      </c>
      <c r="L967" s="471"/>
      <c r="M967" s="466">
        <v>6.792963504273505</v>
      </c>
      <c r="N967" s="466">
        <v>4.1614975845410624</v>
      </c>
      <c r="O967" s="466">
        <v>0</v>
      </c>
      <c r="P967" s="466">
        <v>0.10990338164251208</v>
      </c>
      <c r="Q967" s="466">
        <v>0.69615042987358355</v>
      </c>
      <c r="R967" s="466">
        <v>1.8871701328456938</v>
      </c>
      <c r="S967" s="466">
        <f t="shared" si="31"/>
        <v>13.647685033176359</v>
      </c>
    </row>
    <row r="968" spans="2:19">
      <c r="B968" s="463">
        <v>965</v>
      </c>
      <c r="C968" s="464">
        <v>50700</v>
      </c>
      <c r="D968" s="465" t="s">
        <v>1634</v>
      </c>
      <c r="E968" s="466">
        <v>7.6695420202020204</v>
      </c>
      <c r="F968" s="466">
        <v>4.9417783816425116</v>
      </c>
      <c r="G968" s="466">
        <v>0</v>
      </c>
      <c r="H968" s="466">
        <v>0.1305102657004831</v>
      </c>
      <c r="I968" s="466">
        <v>0.78598316786749201</v>
      </c>
      <c r="J968" s="466">
        <v>2.1306945965519679</v>
      </c>
      <c r="K968" s="466">
        <f t="shared" si="30"/>
        <v>15.658508431964474</v>
      </c>
      <c r="L968" s="471"/>
      <c r="M968" s="466">
        <v>8.1519154467754458</v>
      </c>
      <c r="N968" s="466">
        <v>4.9417783816425116</v>
      </c>
      <c r="O968" s="466">
        <v>0</v>
      </c>
      <c r="P968" s="466">
        <v>0.1305102657004831</v>
      </c>
      <c r="Q968" s="466">
        <v>0.83541733133052665</v>
      </c>
      <c r="R968" s="466">
        <v>2.2647039612328048</v>
      </c>
      <c r="S968" s="466">
        <f t="shared" si="31"/>
        <v>16.324325386681775</v>
      </c>
    </row>
    <row r="969" spans="2:19">
      <c r="B969" s="463">
        <v>966</v>
      </c>
      <c r="C969" s="464">
        <v>50715</v>
      </c>
      <c r="D969" s="465" t="s">
        <v>1635</v>
      </c>
      <c r="E969" s="466">
        <v>4.9497539105339108</v>
      </c>
      <c r="F969" s="466">
        <v>3.3812167874396133</v>
      </c>
      <c r="G969" s="466">
        <v>0</v>
      </c>
      <c r="H969" s="466">
        <v>8.9296497584541071E-2</v>
      </c>
      <c r="I969" s="466">
        <v>0.50725626752136554</v>
      </c>
      <c r="J969" s="466">
        <v>1.3751034786245004</v>
      </c>
      <c r="K969" s="466">
        <f t="shared" si="30"/>
        <v>10.302626941703931</v>
      </c>
      <c r="L969" s="471"/>
      <c r="M969" s="466">
        <v>5.2549289355089357</v>
      </c>
      <c r="N969" s="466">
        <v>3.3812167874396133</v>
      </c>
      <c r="O969" s="466">
        <v>0</v>
      </c>
      <c r="P969" s="466">
        <v>8.9296497584541071E-2</v>
      </c>
      <c r="Q969" s="466">
        <v>0.53853094236532617</v>
      </c>
      <c r="R969" s="466">
        <v>1.4598849134225811</v>
      </c>
      <c r="S969" s="466">
        <f t="shared" si="31"/>
        <v>10.723858076320997</v>
      </c>
    </row>
    <row r="970" spans="2:19">
      <c r="B970" s="463">
        <v>967</v>
      </c>
      <c r="C970" s="464">
        <v>50727</v>
      </c>
      <c r="D970" s="465" t="s">
        <v>2585</v>
      </c>
      <c r="E970" s="466">
        <v>4.9497539105339108</v>
      </c>
      <c r="F970" s="466">
        <v>3.3812167874396133</v>
      </c>
      <c r="G970" s="466">
        <v>0</v>
      </c>
      <c r="H970" s="466">
        <v>8.9296497584541071E-2</v>
      </c>
      <c r="I970" s="466">
        <v>0.50725626752136554</v>
      </c>
      <c r="J970" s="466">
        <v>1.3751034786245004</v>
      </c>
      <c r="K970" s="466">
        <f t="shared" si="30"/>
        <v>10.302626941703931</v>
      </c>
      <c r="L970" s="471"/>
      <c r="M970" s="466">
        <v>5.2549289355089357</v>
      </c>
      <c r="N970" s="466">
        <v>3.3812167874396133</v>
      </c>
      <c r="O970" s="466">
        <v>0</v>
      </c>
      <c r="P970" s="466">
        <v>8.9296497584541071E-2</v>
      </c>
      <c r="Q970" s="466">
        <v>0.53853094236532617</v>
      </c>
      <c r="R970" s="466">
        <v>1.4598849134225811</v>
      </c>
      <c r="S970" s="466">
        <f t="shared" si="31"/>
        <v>10.723858076320997</v>
      </c>
    </row>
    <row r="971" spans="2:19">
      <c r="B971" s="463">
        <v>968</v>
      </c>
      <c r="C971" s="464">
        <v>50740</v>
      </c>
      <c r="D971" s="465" t="s">
        <v>2586</v>
      </c>
      <c r="E971" s="466">
        <v>6.3991892784992785</v>
      </c>
      <c r="F971" s="466">
        <v>4.1614975845410624</v>
      </c>
      <c r="G971" s="466">
        <v>0</v>
      </c>
      <c r="H971" s="466">
        <v>0.10990338164251208</v>
      </c>
      <c r="I971" s="466">
        <v>0.65579601072008598</v>
      </c>
      <c r="J971" s="466">
        <v>1.7777747331062348</v>
      </c>
      <c r="K971" s="466">
        <f t="shared" si="30"/>
        <v>13.104160988509175</v>
      </c>
      <c r="L971" s="471"/>
      <c r="M971" s="466">
        <v>6.792963504273505</v>
      </c>
      <c r="N971" s="466">
        <v>4.1614975845410624</v>
      </c>
      <c r="O971" s="466">
        <v>0</v>
      </c>
      <c r="P971" s="466">
        <v>0.10990338164251208</v>
      </c>
      <c r="Q971" s="466">
        <v>0.69615042987358355</v>
      </c>
      <c r="R971" s="466">
        <v>1.8871701328456938</v>
      </c>
      <c r="S971" s="466">
        <f t="shared" si="31"/>
        <v>13.647685033176359</v>
      </c>
    </row>
    <row r="972" spans="2:19">
      <c r="B972" s="463">
        <v>969</v>
      </c>
      <c r="C972" s="464">
        <v>50760</v>
      </c>
      <c r="D972" s="465" t="s">
        <v>2587</v>
      </c>
      <c r="E972" s="466">
        <v>6.3991892784992785</v>
      </c>
      <c r="F972" s="466">
        <v>4.1614975845410624</v>
      </c>
      <c r="G972" s="466">
        <v>0</v>
      </c>
      <c r="H972" s="466">
        <v>0.10990338164251208</v>
      </c>
      <c r="I972" s="466">
        <v>0.65579601072008598</v>
      </c>
      <c r="J972" s="466">
        <v>1.7777747331062348</v>
      </c>
      <c r="K972" s="466">
        <f t="shared" si="30"/>
        <v>13.104160988509175</v>
      </c>
      <c r="L972" s="471"/>
      <c r="M972" s="466">
        <v>6.792963504273505</v>
      </c>
      <c r="N972" s="466">
        <v>4.1614975845410624</v>
      </c>
      <c r="O972" s="466">
        <v>0</v>
      </c>
      <c r="P972" s="466">
        <v>0.10990338164251208</v>
      </c>
      <c r="Q972" s="466">
        <v>0.69615042987358355</v>
      </c>
      <c r="R972" s="466">
        <v>1.8871701328456938</v>
      </c>
      <c r="S972" s="466">
        <f t="shared" si="31"/>
        <v>13.647685033176359</v>
      </c>
    </row>
    <row r="973" spans="2:19">
      <c r="B973" s="463">
        <v>970</v>
      </c>
      <c r="C973" s="464">
        <v>50780</v>
      </c>
      <c r="D973" s="465" t="s">
        <v>2588</v>
      </c>
      <c r="E973" s="466">
        <v>12.196930750360753</v>
      </c>
      <c r="F973" s="466">
        <v>7.2826207729468599</v>
      </c>
      <c r="G973" s="466">
        <v>0</v>
      </c>
      <c r="H973" s="466">
        <v>0.19233091787439616</v>
      </c>
      <c r="I973" s="466">
        <v>1.2499549835149679</v>
      </c>
      <c r="J973" s="466">
        <v>3.3884597510331731</v>
      </c>
      <c r="K973" s="466">
        <f t="shared" si="30"/>
        <v>24.310297175730152</v>
      </c>
      <c r="L973" s="471"/>
      <c r="M973" s="466">
        <v>12.945101779331779</v>
      </c>
      <c r="N973" s="466">
        <v>7.2826207729468599</v>
      </c>
      <c r="O973" s="466">
        <v>0</v>
      </c>
      <c r="P973" s="466">
        <v>0.19233091787439616</v>
      </c>
      <c r="Q973" s="466">
        <v>1.3266283799066132</v>
      </c>
      <c r="R973" s="466">
        <v>3.5963110105381442</v>
      </c>
      <c r="S973" s="466">
        <f t="shared" si="31"/>
        <v>25.342992860597793</v>
      </c>
    </row>
    <row r="974" spans="2:19">
      <c r="B974" s="463">
        <v>971</v>
      </c>
      <c r="C974" s="464">
        <v>50800</v>
      </c>
      <c r="D974" s="465" t="s">
        <v>2589</v>
      </c>
      <c r="E974" s="466">
        <v>12.196930750360753</v>
      </c>
      <c r="F974" s="466">
        <v>7.2826207729468599</v>
      </c>
      <c r="G974" s="466">
        <v>0</v>
      </c>
      <c r="H974" s="466">
        <v>0.19233091787439616</v>
      </c>
      <c r="I974" s="466">
        <v>1.382342038467117</v>
      </c>
      <c r="J974" s="466">
        <v>6.9799048690888021</v>
      </c>
      <c r="K974" s="466">
        <f t="shared" si="30"/>
        <v>28.034129348737931</v>
      </c>
      <c r="L974" s="471"/>
      <c r="M974" s="466">
        <v>12.945101779331779</v>
      </c>
      <c r="N974" s="466">
        <v>7.2826207729468599</v>
      </c>
      <c r="O974" s="466">
        <v>0</v>
      </c>
      <c r="P974" s="466">
        <v>0.19233091787439616</v>
      </c>
      <c r="Q974" s="466">
        <v>1.467136179425838</v>
      </c>
      <c r="R974" s="466">
        <v>7.4080586985160615</v>
      </c>
      <c r="S974" s="466">
        <f t="shared" si="31"/>
        <v>29.295248348094937</v>
      </c>
    </row>
    <row r="975" spans="2:19" ht="25.5">
      <c r="B975" s="463">
        <v>972</v>
      </c>
      <c r="C975" s="464">
        <v>50810</v>
      </c>
      <c r="D975" s="465" t="s">
        <v>2590</v>
      </c>
      <c r="E975" s="466">
        <v>12.196930750360753</v>
      </c>
      <c r="F975" s="466">
        <v>7.2826207729468599</v>
      </c>
      <c r="G975" s="466">
        <v>0</v>
      </c>
      <c r="H975" s="466">
        <v>0.19233091787439616</v>
      </c>
      <c r="I975" s="466">
        <v>1.382342038467117</v>
      </c>
      <c r="J975" s="466">
        <v>6.9799048690888021</v>
      </c>
      <c r="K975" s="466">
        <f t="shared" si="30"/>
        <v>28.034129348737931</v>
      </c>
      <c r="L975" s="471"/>
      <c r="M975" s="466">
        <v>12.945101779331779</v>
      </c>
      <c r="N975" s="466">
        <v>7.2826207729468599</v>
      </c>
      <c r="O975" s="466">
        <v>0</v>
      </c>
      <c r="P975" s="466">
        <v>0.19233091787439616</v>
      </c>
      <c r="Q975" s="466">
        <v>1.467136179425838</v>
      </c>
      <c r="R975" s="466">
        <v>7.4080586985160615</v>
      </c>
      <c r="S975" s="466">
        <f t="shared" si="31"/>
        <v>29.295248348094937</v>
      </c>
    </row>
    <row r="976" spans="2:19">
      <c r="B976" s="463">
        <v>973</v>
      </c>
      <c r="C976" s="464">
        <v>50830</v>
      </c>
      <c r="D976" s="465" t="s">
        <v>2591</v>
      </c>
      <c r="E976" s="466">
        <v>9.2980600144300158</v>
      </c>
      <c r="F976" s="466">
        <v>5.7220591787439616</v>
      </c>
      <c r="G976" s="466">
        <v>0</v>
      </c>
      <c r="H976" s="466">
        <v>0.15111714975845414</v>
      </c>
      <c r="I976" s="466">
        <v>0.95287549711752695</v>
      </c>
      <c r="J976" s="466">
        <v>2.5831172420697039</v>
      </c>
      <c r="K976" s="466">
        <f t="shared" si="30"/>
        <v>18.707229082119664</v>
      </c>
      <c r="L976" s="471"/>
      <c r="M976" s="466">
        <v>9.8690326418026419</v>
      </c>
      <c r="N976" s="466">
        <v>5.7220591787439616</v>
      </c>
      <c r="O976" s="466">
        <v>0</v>
      </c>
      <c r="P976" s="466">
        <v>0.15111714975845414</v>
      </c>
      <c r="Q976" s="466">
        <v>1.0113894048900984</v>
      </c>
      <c r="R976" s="466">
        <v>2.7417405716919188</v>
      </c>
      <c r="S976" s="466">
        <f t="shared" si="31"/>
        <v>19.495338946887074</v>
      </c>
    </row>
    <row r="977" spans="2:19" ht="25.5">
      <c r="B977" s="463">
        <v>974</v>
      </c>
      <c r="C977" s="464">
        <v>50840</v>
      </c>
      <c r="D977" s="465" t="s">
        <v>2592</v>
      </c>
      <c r="E977" s="466">
        <v>15.095801486291487</v>
      </c>
      <c r="F977" s="466">
        <v>8.8431823671497582</v>
      </c>
      <c r="G977" s="466">
        <v>0</v>
      </c>
      <c r="H977" s="466">
        <v>0.23354468599033817</v>
      </c>
      <c r="I977" s="466">
        <v>1.7108862406419665</v>
      </c>
      <c r="J977" s="466">
        <v>8.6388338552998203</v>
      </c>
      <c r="K977" s="466">
        <f t="shared" si="30"/>
        <v>34.522248635373366</v>
      </c>
      <c r="L977" s="471"/>
      <c r="M977" s="466">
        <v>16.021170916860914</v>
      </c>
      <c r="N977" s="466">
        <v>8.8431823671497582</v>
      </c>
      <c r="O977" s="466">
        <v>0</v>
      </c>
      <c r="P977" s="466">
        <v>0.23354468599033817</v>
      </c>
      <c r="Q977" s="466">
        <v>1.8157632044593321</v>
      </c>
      <c r="R977" s="466">
        <v>9.1683925390651151</v>
      </c>
      <c r="S977" s="466">
        <f t="shared" si="31"/>
        <v>36.082053713525461</v>
      </c>
    </row>
    <row r="978" spans="2:19">
      <c r="B978" s="463">
        <v>975</v>
      </c>
      <c r="C978" s="464">
        <v>50845</v>
      </c>
      <c r="D978" s="465" t="s">
        <v>2593</v>
      </c>
      <c r="E978" s="466">
        <v>7.6695420202020204</v>
      </c>
      <c r="F978" s="466">
        <v>4.9417783816425116</v>
      </c>
      <c r="G978" s="466">
        <v>0</v>
      </c>
      <c r="H978" s="466">
        <v>0.1305102657004831</v>
      </c>
      <c r="I978" s="466">
        <v>0.86922936329713074</v>
      </c>
      <c r="J978" s="466">
        <v>4.3890282552359237</v>
      </c>
      <c r="K978" s="466">
        <f t="shared" si="30"/>
        <v>18.000088286078068</v>
      </c>
      <c r="L978" s="471"/>
      <c r="M978" s="466">
        <v>8.1519154467754458</v>
      </c>
      <c r="N978" s="466">
        <v>4.9417783816425116</v>
      </c>
      <c r="O978" s="466">
        <v>0</v>
      </c>
      <c r="P978" s="466">
        <v>0.1305102657004831</v>
      </c>
      <c r="Q978" s="466">
        <v>0.92389926996788518</v>
      </c>
      <c r="R978" s="466">
        <v>4.6650748031561307</v>
      </c>
      <c r="S978" s="466">
        <f t="shared" si="31"/>
        <v>18.813178167242455</v>
      </c>
    </row>
    <row r="979" spans="2:19">
      <c r="B979" s="463">
        <v>976</v>
      </c>
      <c r="C979" s="464">
        <v>50900</v>
      </c>
      <c r="D979" s="465" t="s">
        <v>2594</v>
      </c>
      <c r="E979" s="466">
        <v>6.3991892784992785</v>
      </c>
      <c r="F979" s="466">
        <v>4.1614975845410624</v>
      </c>
      <c r="G979" s="466">
        <v>0</v>
      </c>
      <c r="H979" s="466">
        <v>0.10990338164251208</v>
      </c>
      <c r="I979" s="466">
        <v>0.65579601072008598</v>
      </c>
      <c r="J979" s="466">
        <v>1.7777747331062348</v>
      </c>
      <c r="K979" s="466">
        <f t="shared" si="30"/>
        <v>13.104160988509175</v>
      </c>
      <c r="L979" s="471"/>
      <c r="M979" s="466">
        <v>6.792963504273505</v>
      </c>
      <c r="N979" s="466">
        <v>4.1614975845410624</v>
      </c>
      <c r="O979" s="466">
        <v>0</v>
      </c>
      <c r="P979" s="466">
        <v>0.10990338164251208</v>
      </c>
      <c r="Q979" s="466">
        <v>0.69615042987358355</v>
      </c>
      <c r="R979" s="466">
        <v>1.8871701328456938</v>
      </c>
      <c r="S979" s="466">
        <f t="shared" si="31"/>
        <v>13.647685033176359</v>
      </c>
    </row>
    <row r="980" spans="2:19">
      <c r="B980" s="463">
        <v>977</v>
      </c>
      <c r="C980" s="464">
        <v>50920</v>
      </c>
      <c r="D980" s="465" t="s">
        <v>2595</v>
      </c>
      <c r="E980" s="466">
        <v>6.3991892784992785</v>
      </c>
      <c r="F980" s="466">
        <v>4.1614975845410624</v>
      </c>
      <c r="G980" s="466">
        <v>0</v>
      </c>
      <c r="H980" s="466">
        <v>0.10990338164251208</v>
      </c>
      <c r="I980" s="466">
        <v>0.65579601072008598</v>
      </c>
      <c r="J980" s="466">
        <v>1.7777747331062348</v>
      </c>
      <c r="K980" s="466">
        <f t="shared" si="30"/>
        <v>13.104160988509175</v>
      </c>
      <c r="L980" s="471"/>
      <c r="M980" s="466">
        <v>6.792963504273505</v>
      </c>
      <c r="N980" s="466">
        <v>4.1614975845410624</v>
      </c>
      <c r="O980" s="466">
        <v>0</v>
      </c>
      <c r="P980" s="466">
        <v>0.10990338164251208</v>
      </c>
      <c r="Q980" s="466">
        <v>0.69615042987358355</v>
      </c>
      <c r="R980" s="466">
        <v>1.8871701328456938</v>
      </c>
      <c r="S980" s="466">
        <f t="shared" si="31"/>
        <v>13.647685033176359</v>
      </c>
    </row>
    <row r="981" spans="2:19">
      <c r="B981" s="463">
        <v>978</v>
      </c>
      <c r="C981" s="464">
        <v>50930</v>
      </c>
      <c r="D981" s="465" t="s">
        <v>1655</v>
      </c>
      <c r="E981" s="466">
        <v>6.3991892784992785</v>
      </c>
      <c r="F981" s="466">
        <v>4.1614975845410624</v>
      </c>
      <c r="G981" s="466">
        <v>0</v>
      </c>
      <c r="H981" s="466">
        <v>0.10990338164251208</v>
      </c>
      <c r="I981" s="466">
        <v>0.65579601072008598</v>
      </c>
      <c r="J981" s="466">
        <v>1.7777747331062348</v>
      </c>
      <c r="K981" s="466">
        <f t="shared" si="30"/>
        <v>13.104160988509175</v>
      </c>
      <c r="L981" s="471"/>
      <c r="M981" s="466">
        <v>6.792963504273505</v>
      </c>
      <c r="N981" s="466">
        <v>4.1614975845410624</v>
      </c>
      <c r="O981" s="466">
        <v>0</v>
      </c>
      <c r="P981" s="466">
        <v>0.10990338164251208</v>
      </c>
      <c r="Q981" s="466">
        <v>0.69615042987358355</v>
      </c>
      <c r="R981" s="466">
        <v>1.8871701328456938</v>
      </c>
      <c r="S981" s="466">
        <f t="shared" si="31"/>
        <v>13.647685033176359</v>
      </c>
    </row>
    <row r="982" spans="2:19">
      <c r="B982" s="463">
        <v>979</v>
      </c>
      <c r="C982" s="464">
        <v>50940</v>
      </c>
      <c r="D982" s="465" t="s">
        <v>1656</v>
      </c>
      <c r="E982" s="466">
        <v>3.500318542568543</v>
      </c>
      <c r="F982" s="466">
        <v>2.6009359903381641</v>
      </c>
      <c r="G982" s="466">
        <v>0</v>
      </c>
      <c r="H982" s="466">
        <v>6.8689613526570048E-2</v>
      </c>
      <c r="I982" s="466">
        <v>0.35871652432264506</v>
      </c>
      <c r="J982" s="466">
        <v>0.97243222414276609</v>
      </c>
      <c r="K982" s="466">
        <f t="shared" si="30"/>
        <v>7.5010928948986884</v>
      </c>
      <c r="L982" s="471"/>
      <c r="M982" s="466">
        <v>3.7168943667443659</v>
      </c>
      <c r="N982" s="466">
        <v>2.6009359903381641</v>
      </c>
      <c r="O982" s="466">
        <v>0</v>
      </c>
      <c r="P982" s="466">
        <v>6.8689613526570048E-2</v>
      </c>
      <c r="Q982" s="466">
        <v>0.38091145485706857</v>
      </c>
      <c r="R982" s="466">
        <v>1.0325996939994682</v>
      </c>
      <c r="S982" s="466">
        <f t="shared" si="31"/>
        <v>7.8000311194656362</v>
      </c>
    </row>
    <row r="983" spans="2:19" ht="25.5">
      <c r="B983" s="463">
        <v>980</v>
      </c>
      <c r="C983" s="464">
        <v>50951</v>
      </c>
      <c r="D983" s="465" t="s">
        <v>1657</v>
      </c>
      <c r="E983" s="466">
        <v>0.73575977633477641</v>
      </c>
      <c r="F983" s="466">
        <v>0.12717957427536233</v>
      </c>
      <c r="G983" s="466">
        <v>9.1308164106341211E-2</v>
      </c>
      <c r="H983" s="466">
        <v>1.7663043478260872E-2</v>
      </c>
      <c r="I983" s="466">
        <v>9.4475931672309471E-2</v>
      </c>
      <c r="J983" s="466">
        <v>0.46280866096475282</v>
      </c>
      <c r="K983" s="466">
        <f t="shared" si="30"/>
        <v>1.5291951508318031</v>
      </c>
      <c r="L983" s="471"/>
      <c r="M983" s="466">
        <v>0.7751371989121989</v>
      </c>
      <c r="N983" s="466">
        <v>0.12717957427536233</v>
      </c>
      <c r="O983" s="466">
        <v>9.1308164106341211E-2</v>
      </c>
      <c r="P983" s="466">
        <v>1.7663043478260872E-2</v>
      </c>
      <c r="Q983" s="466">
        <v>9.9532226953071734E-2</v>
      </c>
      <c r="R983" s="466">
        <v>0.48757790332002932</v>
      </c>
      <c r="S983" s="466">
        <f t="shared" si="31"/>
        <v>1.5983981110452645</v>
      </c>
    </row>
    <row r="984" spans="2:19">
      <c r="B984" s="463">
        <v>981</v>
      </c>
      <c r="C984" s="464">
        <v>51000</v>
      </c>
      <c r="D984" s="465" t="s">
        <v>1658</v>
      </c>
      <c r="E984" s="466">
        <v>2.3415912987012986</v>
      </c>
      <c r="F984" s="466">
        <v>0.76307744565217395</v>
      </c>
      <c r="G984" s="466">
        <v>0</v>
      </c>
      <c r="H984" s="466">
        <v>0.10597826086956522</v>
      </c>
      <c r="I984" s="466">
        <v>0.66194748169246498</v>
      </c>
      <c r="J984" s="466">
        <v>0.92848134299723295</v>
      </c>
      <c r="K984" s="466">
        <f t="shared" si="30"/>
        <v>4.8010758299127358</v>
      </c>
      <c r="L984" s="471"/>
      <c r="M984" s="466">
        <v>2.4597235664335662</v>
      </c>
      <c r="N984" s="466">
        <v>0.76307744565217395</v>
      </c>
      <c r="O984" s="466">
        <v>0</v>
      </c>
      <c r="P984" s="466">
        <v>0.10597826086956522</v>
      </c>
      <c r="Q984" s="466">
        <v>0.69534244569637316</v>
      </c>
      <c r="R984" s="466">
        <v>0.97532282496558398</v>
      </c>
      <c r="S984" s="466">
        <f t="shared" si="31"/>
        <v>4.9994445436172628</v>
      </c>
    </row>
    <row r="985" spans="2:19">
      <c r="B985" s="463">
        <v>982</v>
      </c>
      <c r="C985" s="464">
        <v>51020</v>
      </c>
      <c r="D985" s="465" t="s">
        <v>1659</v>
      </c>
      <c r="E985" s="466">
        <v>3.500318542568543</v>
      </c>
      <c r="F985" s="466">
        <v>2.6009359903381641</v>
      </c>
      <c r="G985" s="466">
        <v>0</v>
      </c>
      <c r="H985" s="466">
        <v>6.8689613526570048E-2</v>
      </c>
      <c r="I985" s="466">
        <v>0.35871652432264506</v>
      </c>
      <c r="J985" s="466">
        <v>0.97243222414276609</v>
      </c>
      <c r="K985" s="466">
        <f t="shared" si="30"/>
        <v>7.5010928948986884</v>
      </c>
      <c r="L985" s="471"/>
      <c r="M985" s="466">
        <v>3.7168943667443659</v>
      </c>
      <c r="N985" s="466">
        <v>2.6009359903381641</v>
      </c>
      <c r="O985" s="466">
        <v>0</v>
      </c>
      <c r="P985" s="466">
        <v>6.8689613526570048E-2</v>
      </c>
      <c r="Q985" s="466">
        <v>0.38091145485706857</v>
      </c>
      <c r="R985" s="466">
        <v>1.0325996939994682</v>
      </c>
      <c r="S985" s="466">
        <f t="shared" si="31"/>
        <v>7.8000311194656362</v>
      </c>
    </row>
    <row r="986" spans="2:19">
      <c r="B986" s="463">
        <v>983</v>
      </c>
      <c r="C986" s="464">
        <v>51050</v>
      </c>
      <c r="D986" s="465" t="s">
        <v>1660</v>
      </c>
      <c r="E986" s="466">
        <v>3.500318542568543</v>
      </c>
      <c r="F986" s="466">
        <v>2.6009359903381641</v>
      </c>
      <c r="G986" s="466">
        <v>0</v>
      </c>
      <c r="H986" s="466">
        <v>6.8689613526570048E-2</v>
      </c>
      <c r="I986" s="466">
        <v>0.33909563140362614</v>
      </c>
      <c r="J986" s="466">
        <v>1.4002317189959488</v>
      </c>
      <c r="K986" s="466">
        <f t="shared" si="30"/>
        <v>7.9092714968328517</v>
      </c>
      <c r="L986" s="471"/>
      <c r="M986" s="466">
        <v>3.7168943667443659</v>
      </c>
      <c r="N986" s="466">
        <v>2.6009359903381641</v>
      </c>
      <c r="O986" s="466">
        <v>0</v>
      </c>
      <c r="P986" s="466">
        <v>6.8689613526570048E-2</v>
      </c>
      <c r="Q986" s="466">
        <v>0.36007655498316149</v>
      </c>
      <c r="R986" s="466">
        <v>1.4868685021603021</v>
      </c>
      <c r="S986" s="466">
        <f t="shared" si="31"/>
        <v>8.2334650277525636</v>
      </c>
    </row>
    <row r="987" spans="2:19">
      <c r="B987" s="463">
        <v>984</v>
      </c>
      <c r="C987" s="464">
        <v>51080</v>
      </c>
      <c r="D987" s="465" t="s">
        <v>1661</v>
      </c>
      <c r="E987" s="466">
        <v>3.500318542568543</v>
      </c>
      <c r="F987" s="466">
        <v>2.6009359903381641</v>
      </c>
      <c r="G987" s="466">
        <v>0</v>
      </c>
      <c r="H987" s="466">
        <v>6.8689613526570048E-2</v>
      </c>
      <c r="I987" s="466">
        <v>0.33909563140362614</v>
      </c>
      <c r="J987" s="466">
        <v>1.4002317189959488</v>
      </c>
      <c r="K987" s="466">
        <f t="shared" si="30"/>
        <v>7.9092714968328517</v>
      </c>
      <c r="L987" s="471"/>
      <c r="M987" s="466">
        <v>3.7168943667443659</v>
      </c>
      <c r="N987" s="466">
        <v>2.6009359903381641</v>
      </c>
      <c r="O987" s="466">
        <v>0</v>
      </c>
      <c r="P987" s="466">
        <v>6.8689613526570048E-2</v>
      </c>
      <c r="Q987" s="466">
        <v>0.36007655498316149</v>
      </c>
      <c r="R987" s="466">
        <v>1.4868685021603021</v>
      </c>
      <c r="S987" s="466">
        <f t="shared" si="31"/>
        <v>8.2334650277525636</v>
      </c>
    </row>
    <row r="988" spans="2:19" ht="25.5">
      <c r="B988" s="463">
        <v>985</v>
      </c>
      <c r="C988" s="464">
        <v>51500</v>
      </c>
      <c r="D988" s="465" t="s">
        <v>2744</v>
      </c>
      <c r="E988" s="466">
        <v>3.500318542568543</v>
      </c>
      <c r="F988" s="466">
        <v>2.6009359903381641</v>
      </c>
      <c r="G988" s="466">
        <v>0</v>
      </c>
      <c r="H988" s="466">
        <v>6.8689613526570048E-2</v>
      </c>
      <c r="I988" s="466">
        <v>0.33909563140362614</v>
      </c>
      <c r="J988" s="466">
        <v>1.4002317189959488</v>
      </c>
      <c r="K988" s="466">
        <f t="shared" si="30"/>
        <v>7.9092714968328517</v>
      </c>
      <c r="L988" s="471"/>
      <c r="M988" s="466">
        <v>3.7168943667443659</v>
      </c>
      <c r="N988" s="466">
        <v>2.6009359903381641</v>
      </c>
      <c r="O988" s="466">
        <v>0</v>
      </c>
      <c r="P988" s="466">
        <v>6.8689613526570048E-2</v>
      </c>
      <c r="Q988" s="466">
        <v>0.36007655498316149</v>
      </c>
      <c r="R988" s="466">
        <v>1.4868685021603021</v>
      </c>
      <c r="S988" s="466">
        <f t="shared" si="31"/>
        <v>8.2334650277525636</v>
      </c>
    </row>
    <row r="989" spans="2:19">
      <c r="B989" s="463">
        <v>986</v>
      </c>
      <c r="C989" s="464">
        <v>51550</v>
      </c>
      <c r="D989" s="465" t="s">
        <v>2745</v>
      </c>
      <c r="E989" s="466">
        <v>4.9497539105339108</v>
      </c>
      <c r="F989" s="466">
        <v>3.3812167874396133</v>
      </c>
      <c r="G989" s="466">
        <v>0</v>
      </c>
      <c r="H989" s="466">
        <v>8.9296497584541071E-2</v>
      </c>
      <c r="I989" s="466">
        <v>0.50725626752136554</v>
      </c>
      <c r="J989" s="466">
        <v>1.3751034786245004</v>
      </c>
      <c r="K989" s="466">
        <f t="shared" si="30"/>
        <v>10.302626941703931</v>
      </c>
      <c r="L989" s="471"/>
      <c r="M989" s="466">
        <v>5.2549289355089357</v>
      </c>
      <c r="N989" s="466">
        <v>3.3812167874396133</v>
      </c>
      <c r="O989" s="466">
        <v>0</v>
      </c>
      <c r="P989" s="466">
        <v>8.9296497584541071E-2</v>
      </c>
      <c r="Q989" s="466">
        <v>0.53853094236532617</v>
      </c>
      <c r="R989" s="466">
        <v>1.4598849134225811</v>
      </c>
      <c r="S989" s="466">
        <f t="shared" si="31"/>
        <v>10.723858076320997</v>
      </c>
    </row>
    <row r="990" spans="2:19">
      <c r="B990" s="463">
        <v>987</v>
      </c>
      <c r="C990" s="464">
        <v>51570</v>
      </c>
      <c r="D990" s="465" t="s">
        <v>2746</v>
      </c>
      <c r="E990" s="466">
        <v>6.3991892784992785</v>
      </c>
      <c r="F990" s="466">
        <v>4.1614975845410624</v>
      </c>
      <c r="G990" s="466">
        <v>0</v>
      </c>
      <c r="H990" s="466">
        <v>0.10990338164251208</v>
      </c>
      <c r="I990" s="466">
        <v>0.65579601072008598</v>
      </c>
      <c r="J990" s="466">
        <v>1.7777747331062348</v>
      </c>
      <c r="K990" s="466">
        <f t="shared" si="30"/>
        <v>13.104160988509175</v>
      </c>
      <c r="L990" s="471"/>
      <c r="M990" s="466">
        <v>6.792963504273505</v>
      </c>
      <c r="N990" s="466">
        <v>4.1614975845410624</v>
      </c>
      <c r="O990" s="466">
        <v>0</v>
      </c>
      <c r="P990" s="466">
        <v>0.10990338164251208</v>
      </c>
      <c r="Q990" s="466">
        <v>0.69615042987358355</v>
      </c>
      <c r="R990" s="466">
        <v>1.8871701328456938</v>
      </c>
      <c r="S990" s="466">
        <f t="shared" si="31"/>
        <v>13.647685033176359</v>
      </c>
    </row>
    <row r="991" spans="2:19">
      <c r="B991" s="463">
        <v>988</v>
      </c>
      <c r="C991" s="464">
        <v>51575</v>
      </c>
      <c r="D991" s="465" t="s">
        <v>2747</v>
      </c>
      <c r="E991" s="466">
        <v>9.2980600144300158</v>
      </c>
      <c r="F991" s="466">
        <v>5.7220591787439616</v>
      </c>
      <c r="G991" s="466">
        <v>0</v>
      </c>
      <c r="H991" s="466">
        <v>0.15111714975845414</v>
      </c>
      <c r="I991" s="466">
        <v>0.95287549711752695</v>
      </c>
      <c r="J991" s="466">
        <v>2.5831172420697039</v>
      </c>
      <c r="K991" s="466">
        <f t="shared" si="30"/>
        <v>18.707229082119664</v>
      </c>
      <c r="L991" s="471"/>
      <c r="M991" s="466">
        <v>9.8690326418026419</v>
      </c>
      <c r="N991" s="466">
        <v>5.7220591787439616</v>
      </c>
      <c r="O991" s="466">
        <v>0</v>
      </c>
      <c r="P991" s="466">
        <v>0.15111714975845414</v>
      </c>
      <c r="Q991" s="466">
        <v>1.0113894048900984</v>
      </c>
      <c r="R991" s="466">
        <v>2.7417405716919188</v>
      </c>
      <c r="S991" s="466">
        <f t="shared" si="31"/>
        <v>19.495338946887074</v>
      </c>
    </row>
    <row r="992" spans="2:19">
      <c r="B992" s="463">
        <v>989</v>
      </c>
      <c r="C992" s="464">
        <v>51580</v>
      </c>
      <c r="D992" s="465" t="s">
        <v>2748</v>
      </c>
      <c r="E992" s="466">
        <v>12.196930750360753</v>
      </c>
      <c r="F992" s="466">
        <v>7.2826207729468599</v>
      </c>
      <c r="G992" s="466">
        <v>0</v>
      </c>
      <c r="H992" s="466">
        <v>0.19233091787439616</v>
      </c>
      <c r="I992" s="466">
        <v>1.2499549835149679</v>
      </c>
      <c r="J992" s="466">
        <v>3.3884597510331731</v>
      </c>
      <c r="K992" s="466">
        <f t="shared" si="30"/>
        <v>24.310297175730152</v>
      </c>
      <c r="L992" s="471"/>
      <c r="M992" s="466">
        <v>12.945101779331779</v>
      </c>
      <c r="N992" s="466">
        <v>7.2826207729468599</v>
      </c>
      <c r="O992" s="466">
        <v>0</v>
      </c>
      <c r="P992" s="466">
        <v>0.19233091787439616</v>
      </c>
      <c r="Q992" s="466">
        <v>1.3266283799066132</v>
      </c>
      <c r="R992" s="466">
        <v>3.5963110105381442</v>
      </c>
      <c r="S992" s="466">
        <f t="shared" si="31"/>
        <v>25.342992860597793</v>
      </c>
    </row>
    <row r="993" spans="2:19" ht="25.5">
      <c r="B993" s="463">
        <v>990</v>
      </c>
      <c r="C993" s="464">
        <v>51585</v>
      </c>
      <c r="D993" s="465" t="s">
        <v>2749</v>
      </c>
      <c r="E993" s="466">
        <v>15.095801486291487</v>
      </c>
      <c r="F993" s="466">
        <v>8.8431823671497582</v>
      </c>
      <c r="G993" s="466">
        <v>0</v>
      </c>
      <c r="H993" s="466">
        <v>0.23354468599033817</v>
      </c>
      <c r="I993" s="466">
        <v>1.5470344699124088</v>
      </c>
      <c r="J993" s="466">
        <v>4.1938022599966409</v>
      </c>
      <c r="K993" s="466">
        <f t="shared" si="30"/>
        <v>29.91336526934063</v>
      </c>
      <c r="L993" s="471"/>
      <c r="M993" s="466">
        <v>16.021170916860914</v>
      </c>
      <c r="N993" s="466">
        <v>8.8431823671497582</v>
      </c>
      <c r="O993" s="466">
        <v>0</v>
      </c>
      <c r="P993" s="466">
        <v>0.23354468599033817</v>
      </c>
      <c r="Q993" s="466">
        <v>1.6418673549231277</v>
      </c>
      <c r="R993" s="466">
        <v>4.4508814493843687</v>
      </c>
      <c r="S993" s="466">
        <f t="shared" si="31"/>
        <v>31.190646774308508</v>
      </c>
    </row>
    <row r="994" spans="2:19">
      <c r="B994" s="463">
        <v>991</v>
      </c>
      <c r="C994" s="464">
        <v>51700</v>
      </c>
      <c r="D994" s="465" t="s">
        <v>2750</v>
      </c>
      <c r="E994" s="466">
        <v>15.204169783549785</v>
      </c>
      <c r="F994" s="466">
        <v>2.0348731884057973</v>
      </c>
      <c r="G994" s="466">
        <v>0</v>
      </c>
      <c r="H994" s="466">
        <v>0.28260869565217389</v>
      </c>
      <c r="I994" s="466">
        <v>4.298086478638429</v>
      </c>
      <c r="J994" s="466">
        <v>6.0287155950817528</v>
      </c>
      <c r="K994" s="466">
        <f t="shared" si="30"/>
        <v>27.84845374132794</v>
      </c>
      <c r="L994" s="471"/>
      <c r="M994" s="466">
        <v>16.149227925407924</v>
      </c>
      <c r="N994" s="466">
        <v>2.0348731884057973</v>
      </c>
      <c r="O994" s="466">
        <v>0</v>
      </c>
      <c r="P994" s="466">
        <v>0.28260869565217389</v>
      </c>
      <c r="Q994" s="466">
        <v>4.5652461906696944</v>
      </c>
      <c r="R994" s="466">
        <v>6.4034474508285602</v>
      </c>
      <c r="S994" s="466">
        <f t="shared" si="31"/>
        <v>29.435403450964152</v>
      </c>
    </row>
    <row r="995" spans="2:19">
      <c r="B995" s="463">
        <v>992</v>
      </c>
      <c r="C995" s="464">
        <v>51725</v>
      </c>
      <c r="D995" s="465" t="s">
        <v>2751</v>
      </c>
      <c r="E995" s="466">
        <v>6.4875260173160179</v>
      </c>
      <c r="F995" s="466">
        <v>1.7805140398550725</v>
      </c>
      <c r="G995" s="466">
        <v>0</v>
      </c>
      <c r="H995" s="466">
        <v>0.24728260869565216</v>
      </c>
      <c r="I995" s="466">
        <v>1.83396714531629</v>
      </c>
      <c r="J995" s="466">
        <v>2.5724159773859196</v>
      </c>
      <c r="K995" s="466">
        <f t="shared" si="30"/>
        <v>12.921705788568952</v>
      </c>
      <c r="L995" s="471"/>
      <c r="M995" s="466">
        <v>6.8419228205128206</v>
      </c>
      <c r="N995" s="466">
        <v>1.7805140398550725</v>
      </c>
      <c r="O995" s="466">
        <v>0</v>
      </c>
      <c r="P995" s="466">
        <v>0.24728260869565216</v>
      </c>
      <c r="Q995" s="466">
        <v>1.9341520373280148</v>
      </c>
      <c r="R995" s="466">
        <v>2.7129404232909731</v>
      </c>
      <c r="S995" s="466">
        <f t="shared" si="31"/>
        <v>13.516811929682534</v>
      </c>
    </row>
    <row r="996" spans="2:19">
      <c r="B996" s="463">
        <v>993</v>
      </c>
      <c r="C996" s="464">
        <v>51736</v>
      </c>
      <c r="D996" s="465" t="s">
        <v>2752</v>
      </c>
      <c r="E996" s="466">
        <v>2.3415912987012986</v>
      </c>
      <c r="F996" s="466">
        <v>0.76307744565217395</v>
      </c>
      <c r="G996" s="466">
        <v>0</v>
      </c>
      <c r="H996" s="466">
        <v>0.10597826086956522</v>
      </c>
      <c r="I996" s="466">
        <v>0.66194748169246498</v>
      </c>
      <c r="J996" s="466">
        <v>0.92848134299723295</v>
      </c>
      <c r="K996" s="466">
        <f t="shared" si="30"/>
        <v>4.8010758299127358</v>
      </c>
      <c r="L996" s="471"/>
      <c r="M996" s="466">
        <v>2.4597235664335662</v>
      </c>
      <c r="N996" s="466">
        <v>0.76307744565217395</v>
      </c>
      <c r="O996" s="466">
        <v>0</v>
      </c>
      <c r="P996" s="466">
        <v>0.10597826086956522</v>
      </c>
      <c r="Q996" s="466">
        <v>0.69534244569637316</v>
      </c>
      <c r="R996" s="466">
        <v>0.97532282496558398</v>
      </c>
      <c r="S996" s="466">
        <f t="shared" si="31"/>
        <v>4.9994445436172628</v>
      </c>
    </row>
    <row r="997" spans="2:19">
      <c r="B997" s="463">
        <v>994</v>
      </c>
      <c r="C997" s="464">
        <v>51800</v>
      </c>
      <c r="D997" s="465" t="s">
        <v>2753</v>
      </c>
      <c r="E997" s="466">
        <v>6.3991892784992785</v>
      </c>
      <c r="F997" s="466">
        <v>4.1614975845410624</v>
      </c>
      <c r="G997" s="466">
        <v>0</v>
      </c>
      <c r="H997" s="466">
        <v>0.10990338164251208</v>
      </c>
      <c r="I997" s="466">
        <v>0.65579601072008598</v>
      </c>
      <c r="J997" s="466">
        <v>1.7777747331062348</v>
      </c>
      <c r="K997" s="466">
        <f t="shared" si="30"/>
        <v>13.104160988509175</v>
      </c>
      <c r="L997" s="471"/>
      <c r="M997" s="466">
        <v>6.792963504273505</v>
      </c>
      <c r="N997" s="466">
        <v>4.1614975845410624</v>
      </c>
      <c r="O997" s="466">
        <v>0</v>
      </c>
      <c r="P997" s="466">
        <v>0.10990338164251208</v>
      </c>
      <c r="Q997" s="466">
        <v>0.69615042987358355</v>
      </c>
      <c r="R997" s="466">
        <v>1.8871701328456938</v>
      </c>
      <c r="S997" s="466">
        <f t="shared" si="31"/>
        <v>13.647685033176359</v>
      </c>
    </row>
    <row r="998" spans="2:19" ht="25.5">
      <c r="B998" s="463">
        <v>995</v>
      </c>
      <c r="C998" s="464">
        <v>51840</v>
      </c>
      <c r="D998" s="465" t="s">
        <v>2754</v>
      </c>
      <c r="E998" s="466">
        <v>6.3991892784992785</v>
      </c>
      <c r="F998" s="466">
        <v>4.1614975845410624</v>
      </c>
      <c r="G998" s="466">
        <v>0</v>
      </c>
      <c r="H998" s="466">
        <v>0.10990338164251208</v>
      </c>
      <c r="I998" s="466">
        <v>0.65579601072008598</v>
      </c>
      <c r="J998" s="466">
        <v>1.7777747331062348</v>
      </c>
      <c r="K998" s="466">
        <f t="shared" si="30"/>
        <v>13.104160988509175</v>
      </c>
      <c r="L998" s="471"/>
      <c r="M998" s="466">
        <v>6.792963504273505</v>
      </c>
      <c r="N998" s="466">
        <v>4.1614975845410624</v>
      </c>
      <c r="O998" s="466">
        <v>0</v>
      </c>
      <c r="P998" s="466">
        <v>0.10990338164251208</v>
      </c>
      <c r="Q998" s="466">
        <v>0.69615042987358355</v>
      </c>
      <c r="R998" s="466">
        <v>1.8871701328456938</v>
      </c>
      <c r="S998" s="466">
        <f t="shared" si="31"/>
        <v>13.647685033176359</v>
      </c>
    </row>
    <row r="999" spans="2:19">
      <c r="B999" s="463">
        <v>996</v>
      </c>
      <c r="C999" s="464">
        <v>51845</v>
      </c>
      <c r="D999" s="465" t="s">
        <v>2755</v>
      </c>
      <c r="E999" s="466">
        <v>6.3991892784992785</v>
      </c>
      <c r="F999" s="466">
        <v>4.1614975845410624</v>
      </c>
      <c r="G999" s="466">
        <v>0</v>
      </c>
      <c r="H999" s="466">
        <v>0.10990338164251208</v>
      </c>
      <c r="I999" s="466">
        <v>0.65579601072008598</v>
      </c>
      <c r="J999" s="466">
        <v>1.7777747331062348</v>
      </c>
      <c r="K999" s="466">
        <f t="shared" si="30"/>
        <v>13.104160988509175</v>
      </c>
      <c r="L999" s="471"/>
      <c r="M999" s="466">
        <v>6.792963504273505</v>
      </c>
      <c r="N999" s="466">
        <v>4.1614975845410624</v>
      </c>
      <c r="O999" s="466">
        <v>0</v>
      </c>
      <c r="P999" s="466">
        <v>0.10990338164251208</v>
      </c>
      <c r="Q999" s="466">
        <v>0.69615042987358355</v>
      </c>
      <c r="R999" s="466">
        <v>1.8871701328456938</v>
      </c>
      <c r="S999" s="466">
        <f t="shared" si="31"/>
        <v>13.647685033176359</v>
      </c>
    </row>
    <row r="1000" spans="2:19">
      <c r="B1000" s="463">
        <v>997</v>
      </c>
      <c r="C1000" s="464">
        <v>51860</v>
      </c>
      <c r="D1000" s="465" t="s">
        <v>2756</v>
      </c>
      <c r="E1000" s="466">
        <v>3.500318542568543</v>
      </c>
      <c r="F1000" s="466">
        <v>2.6009359903381641</v>
      </c>
      <c r="G1000" s="466">
        <v>0</v>
      </c>
      <c r="H1000" s="466">
        <v>6.8689613526570048E-2</v>
      </c>
      <c r="I1000" s="466">
        <v>0.33909563140362614</v>
      </c>
      <c r="J1000" s="466">
        <v>1.4002317189959488</v>
      </c>
      <c r="K1000" s="466">
        <f t="shared" si="30"/>
        <v>7.9092714968328517</v>
      </c>
      <c r="L1000" s="471"/>
      <c r="M1000" s="466">
        <v>3.7168943667443659</v>
      </c>
      <c r="N1000" s="466">
        <v>2.6009359903381641</v>
      </c>
      <c r="O1000" s="466">
        <v>0</v>
      </c>
      <c r="P1000" s="466">
        <v>6.8689613526570048E-2</v>
      </c>
      <c r="Q1000" s="466">
        <v>0.36007655498316149</v>
      </c>
      <c r="R1000" s="466">
        <v>1.4868685021603021</v>
      </c>
      <c r="S1000" s="466">
        <f t="shared" si="31"/>
        <v>8.2334650277525636</v>
      </c>
    </row>
    <row r="1001" spans="2:19">
      <c r="B1001" s="463">
        <v>998</v>
      </c>
      <c r="C1001" s="464">
        <v>51880</v>
      </c>
      <c r="D1001" s="465" t="s">
        <v>2757</v>
      </c>
      <c r="E1001" s="466">
        <v>4.9497539105339108</v>
      </c>
      <c r="F1001" s="466">
        <v>3.3812167874396133</v>
      </c>
      <c r="G1001" s="466">
        <v>0</v>
      </c>
      <c r="H1001" s="466">
        <v>8.9296497584541071E-2</v>
      </c>
      <c r="I1001" s="466">
        <v>0.47951062372552533</v>
      </c>
      <c r="J1001" s="466">
        <v>1.9800490562404578</v>
      </c>
      <c r="K1001" s="466">
        <f t="shared" si="30"/>
        <v>10.879826875524049</v>
      </c>
      <c r="L1001" s="471"/>
      <c r="M1001" s="466">
        <v>5.2549289355089357</v>
      </c>
      <c r="N1001" s="466">
        <v>3.3812167874396133</v>
      </c>
      <c r="O1001" s="466">
        <v>0</v>
      </c>
      <c r="P1001" s="466">
        <v>8.9296497584541071E-2</v>
      </c>
      <c r="Q1001" s="466">
        <v>0.50907465240577998</v>
      </c>
      <c r="R1001" s="466">
        <v>2.102128159790229</v>
      </c>
      <c r="S1001" s="466">
        <f t="shared" si="31"/>
        <v>11.336645032729098</v>
      </c>
    </row>
    <row r="1002" spans="2:19">
      <c r="B1002" s="463">
        <v>999</v>
      </c>
      <c r="C1002" s="464">
        <v>51900</v>
      </c>
      <c r="D1002" s="465" t="s">
        <v>2758</v>
      </c>
      <c r="E1002" s="466">
        <v>4.9497539105339108</v>
      </c>
      <c r="F1002" s="466">
        <v>3.3812167874396133</v>
      </c>
      <c r="G1002" s="466">
        <v>0</v>
      </c>
      <c r="H1002" s="466">
        <v>8.9296497584541071E-2</v>
      </c>
      <c r="I1002" s="466">
        <v>0.50725626752136554</v>
      </c>
      <c r="J1002" s="466">
        <v>1.3751034786245004</v>
      </c>
      <c r="K1002" s="466">
        <f t="shared" si="30"/>
        <v>10.302626941703931</v>
      </c>
      <c r="L1002" s="471"/>
      <c r="M1002" s="466">
        <v>5.2549289355089357</v>
      </c>
      <c r="N1002" s="466">
        <v>3.3812167874396133</v>
      </c>
      <c r="O1002" s="466">
        <v>0</v>
      </c>
      <c r="P1002" s="466">
        <v>8.9296497584541071E-2</v>
      </c>
      <c r="Q1002" s="466">
        <v>0.53853094236532617</v>
      </c>
      <c r="R1002" s="466">
        <v>1.4598849134225811</v>
      </c>
      <c r="S1002" s="466">
        <f t="shared" si="31"/>
        <v>10.723858076320997</v>
      </c>
    </row>
    <row r="1003" spans="2:19">
      <c r="B1003" s="463">
        <v>1000</v>
      </c>
      <c r="C1003" s="464">
        <v>51940</v>
      </c>
      <c r="D1003" s="465" t="s">
        <v>2759</v>
      </c>
      <c r="E1003" s="466">
        <v>6.3991892784992785</v>
      </c>
      <c r="F1003" s="466">
        <v>4.1614975845410624</v>
      </c>
      <c r="G1003" s="466">
        <v>0</v>
      </c>
      <c r="H1003" s="466">
        <v>0.10990338164251208</v>
      </c>
      <c r="I1003" s="466">
        <v>0.72525363411741717</v>
      </c>
      <c r="J1003" s="466">
        <v>3.6620468966667596</v>
      </c>
      <c r="K1003" s="466">
        <f t="shared" si="30"/>
        <v>15.05789077546703</v>
      </c>
      <c r="L1003" s="471"/>
      <c r="M1003" s="466">
        <v>6.792963504273505</v>
      </c>
      <c r="N1003" s="466">
        <v>4.1614975845410624</v>
      </c>
      <c r="O1003" s="466">
        <v>0</v>
      </c>
      <c r="P1003" s="466">
        <v>0.10990338164251208</v>
      </c>
      <c r="Q1003" s="466">
        <v>0.76988212935884948</v>
      </c>
      <c r="R1003" s="466">
        <v>3.8873910174179493</v>
      </c>
      <c r="S1003" s="466">
        <f t="shared" si="31"/>
        <v>15.721637617233879</v>
      </c>
    </row>
    <row r="1004" spans="2:19">
      <c r="B1004" s="463">
        <v>1001</v>
      </c>
      <c r="C1004" s="464">
        <v>51960</v>
      </c>
      <c r="D1004" s="465" t="s">
        <v>2760</v>
      </c>
      <c r="E1004" s="466">
        <v>6.3991892784992785</v>
      </c>
      <c r="F1004" s="466">
        <v>4.1614975845410624</v>
      </c>
      <c r="G1004" s="466">
        <v>0</v>
      </c>
      <c r="H1004" s="466">
        <v>0.10990338164251208</v>
      </c>
      <c r="I1004" s="466">
        <v>0.72525363411741717</v>
      </c>
      <c r="J1004" s="466">
        <v>3.6620468966667596</v>
      </c>
      <c r="K1004" s="466">
        <f t="shared" si="30"/>
        <v>15.05789077546703</v>
      </c>
      <c r="L1004" s="471"/>
      <c r="M1004" s="466">
        <v>6.792963504273505</v>
      </c>
      <c r="N1004" s="466">
        <v>4.1614975845410624</v>
      </c>
      <c r="O1004" s="466">
        <v>0</v>
      </c>
      <c r="P1004" s="466">
        <v>0.10990338164251208</v>
      </c>
      <c r="Q1004" s="466">
        <v>0.76988212935884948</v>
      </c>
      <c r="R1004" s="466">
        <v>3.8873910174179493</v>
      </c>
      <c r="S1004" s="466">
        <f t="shared" si="31"/>
        <v>15.721637617233879</v>
      </c>
    </row>
    <row r="1005" spans="2:19">
      <c r="B1005" s="463">
        <v>1002</v>
      </c>
      <c r="C1005" s="464">
        <v>51980</v>
      </c>
      <c r="D1005" s="465" t="s">
        <v>2761</v>
      </c>
      <c r="E1005" s="466">
        <v>2.5340282972582977</v>
      </c>
      <c r="F1005" s="466">
        <v>2.0807487922705312</v>
      </c>
      <c r="G1005" s="466">
        <v>0</v>
      </c>
      <c r="H1005" s="466">
        <v>5.495169082125604E-2</v>
      </c>
      <c r="I1005" s="466">
        <v>0.24548563652235994</v>
      </c>
      <c r="J1005" s="466">
        <v>1.0136868274996096</v>
      </c>
      <c r="K1005" s="466">
        <f t="shared" si="30"/>
        <v>5.9289012443720548</v>
      </c>
      <c r="L1005" s="471"/>
      <c r="M1005" s="466">
        <v>2.6915379875679877</v>
      </c>
      <c r="N1005" s="466">
        <v>2.0807487922705312</v>
      </c>
      <c r="O1005" s="466">
        <v>0</v>
      </c>
      <c r="P1005" s="466">
        <v>5.495169082125604E-2</v>
      </c>
      <c r="Q1005" s="466">
        <v>0.26074449003474937</v>
      </c>
      <c r="R1005" s="466">
        <v>1.076695397073685</v>
      </c>
      <c r="S1005" s="466">
        <f t="shared" si="31"/>
        <v>6.1646783577682092</v>
      </c>
    </row>
    <row r="1006" spans="2:19">
      <c r="B1006" s="463">
        <v>1003</v>
      </c>
      <c r="C1006" s="464">
        <v>52000</v>
      </c>
      <c r="D1006" s="465" t="s">
        <v>2762</v>
      </c>
      <c r="E1006" s="466">
        <v>0.73575977633477641</v>
      </c>
      <c r="F1006" s="466">
        <v>0.12717957427536233</v>
      </c>
      <c r="G1006" s="466">
        <v>9.1308164106341211E-2</v>
      </c>
      <c r="H1006" s="466">
        <v>1.7663043478260872E-2</v>
      </c>
      <c r="I1006" s="466">
        <v>0.17295543518359835</v>
      </c>
      <c r="J1006" s="466">
        <v>0.40274112021712105</v>
      </c>
      <c r="K1006" s="466">
        <f t="shared" si="30"/>
        <v>1.5476071135954603</v>
      </c>
      <c r="L1006" s="471"/>
      <c r="M1006" s="466">
        <v>0.7751371989121989</v>
      </c>
      <c r="N1006" s="466">
        <v>0.12717957427536233</v>
      </c>
      <c r="O1006" s="466">
        <v>9.1308164106341211E-2</v>
      </c>
      <c r="P1006" s="466">
        <v>1.7663043478260872E-2</v>
      </c>
      <c r="Q1006" s="466">
        <v>0.18221190649032512</v>
      </c>
      <c r="R1006" s="466">
        <v>0.42429558376648224</v>
      </c>
      <c r="S1006" s="466">
        <f t="shared" si="31"/>
        <v>1.6177954710289706</v>
      </c>
    </row>
    <row r="1007" spans="2:19">
      <c r="B1007" s="463">
        <v>1004</v>
      </c>
      <c r="C1007" s="464">
        <v>52700</v>
      </c>
      <c r="D1007" s="465" t="s">
        <v>2763</v>
      </c>
      <c r="E1007" s="466">
        <v>1.462366507936508</v>
      </c>
      <c r="F1007" s="466">
        <v>1.820655193236715</v>
      </c>
      <c r="G1007" s="466">
        <v>0</v>
      </c>
      <c r="H1007" s="466">
        <v>4.8082729468599039E-2</v>
      </c>
      <c r="I1007" s="466">
        <v>0.1416677049021848</v>
      </c>
      <c r="J1007" s="466">
        <v>0.58499017855314006</v>
      </c>
      <c r="K1007" s="466">
        <f t="shared" si="30"/>
        <v>4.0577623140971468</v>
      </c>
      <c r="L1007" s="471"/>
      <c r="M1007" s="466">
        <v>1.5214326418026418</v>
      </c>
      <c r="N1007" s="466">
        <v>1.820655193236715</v>
      </c>
      <c r="O1007" s="466">
        <v>0</v>
      </c>
      <c r="P1007" s="466">
        <v>4.8082729468599039E-2</v>
      </c>
      <c r="Q1007" s="466">
        <v>0.14738977496933087</v>
      </c>
      <c r="R1007" s="466">
        <v>0.60861839214341851</v>
      </c>
      <c r="S1007" s="466">
        <f t="shared" si="31"/>
        <v>4.1461787316207062</v>
      </c>
    </row>
    <row r="1008" spans="2:19">
      <c r="B1008" s="463">
        <v>1005</v>
      </c>
      <c r="C1008" s="464">
        <v>53000</v>
      </c>
      <c r="D1008" s="465" t="s">
        <v>2764</v>
      </c>
      <c r="E1008" s="466">
        <v>1.478196738816739</v>
      </c>
      <c r="F1008" s="466">
        <v>1.5605615942028985</v>
      </c>
      <c r="G1008" s="466">
        <v>0</v>
      </c>
      <c r="H1008" s="466">
        <v>4.1213768115942032E-2</v>
      </c>
      <c r="I1008" s="466">
        <v>0.15148724036536051</v>
      </c>
      <c r="J1008" s="466">
        <v>0.41066152264911954</v>
      </c>
      <c r="K1008" s="466">
        <f t="shared" si="30"/>
        <v>3.6421208641500593</v>
      </c>
      <c r="L1008" s="471"/>
      <c r="M1008" s="466">
        <v>1.5766402952602951</v>
      </c>
      <c r="N1008" s="466">
        <v>1.5605615942028985</v>
      </c>
      <c r="O1008" s="466">
        <v>0</v>
      </c>
      <c r="P1008" s="466">
        <v>4.1213768115942032E-2</v>
      </c>
      <c r="Q1008" s="466">
        <v>0.16157584515373491</v>
      </c>
      <c r="R1008" s="466">
        <v>0.43801037258398429</v>
      </c>
      <c r="S1008" s="466">
        <f t="shared" si="31"/>
        <v>3.7780018753168552</v>
      </c>
    </row>
    <row r="1009" spans="2:19">
      <c r="B1009" s="463">
        <v>1006</v>
      </c>
      <c r="C1009" s="464">
        <v>53020</v>
      </c>
      <c r="D1009" s="465" t="s">
        <v>2765</v>
      </c>
      <c r="E1009" s="466">
        <v>1.0845929292929293</v>
      </c>
      <c r="F1009" s="466">
        <v>1.3004679951690821</v>
      </c>
      <c r="G1009" s="466">
        <v>0</v>
      </c>
      <c r="H1009" s="466">
        <v>3.4344806763285024E-2</v>
      </c>
      <c r="I1009" s="466">
        <v>0.13890175366421861</v>
      </c>
      <c r="J1009" s="466">
        <v>0.47889085084244426</v>
      </c>
      <c r="K1009" s="466">
        <f t="shared" si="30"/>
        <v>3.0371983357319592</v>
      </c>
      <c r="L1009" s="471"/>
      <c r="M1009" s="466">
        <v>1.1535034188034188</v>
      </c>
      <c r="N1009" s="466">
        <v>1.3004679951690821</v>
      </c>
      <c r="O1009" s="466">
        <v>0</v>
      </c>
      <c r="P1009" s="466">
        <v>3.4344806763285024E-2</v>
      </c>
      <c r="Q1009" s="466">
        <v>0.14772698899477418</v>
      </c>
      <c r="R1009" s="466">
        <v>0.50931756861125865</v>
      </c>
      <c r="S1009" s="466">
        <f t="shared" si="31"/>
        <v>3.1453607783418187</v>
      </c>
    </row>
    <row r="1010" spans="2:19">
      <c r="B1010" s="463">
        <v>1007</v>
      </c>
      <c r="C1010" s="464">
        <v>53040</v>
      </c>
      <c r="D1010" s="465" t="s">
        <v>2766</v>
      </c>
      <c r="E1010" s="466">
        <v>3.500318542568543</v>
      </c>
      <c r="F1010" s="466">
        <v>2.6009359903381641</v>
      </c>
      <c r="G1010" s="466">
        <v>0</v>
      </c>
      <c r="H1010" s="466">
        <v>6.8689613526570048E-2</v>
      </c>
      <c r="I1010" s="466">
        <v>0.33909563140362614</v>
      </c>
      <c r="J1010" s="466">
        <v>1.4002317189959488</v>
      </c>
      <c r="K1010" s="466">
        <f t="shared" si="30"/>
        <v>7.9092714968328517</v>
      </c>
      <c r="L1010" s="471"/>
      <c r="M1010" s="466">
        <v>3.7168943667443659</v>
      </c>
      <c r="N1010" s="466">
        <v>2.6009359903381641</v>
      </c>
      <c r="O1010" s="466">
        <v>0</v>
      </c>
      <c r="P1010" s="466">
        <v>6.8689613526570048E-2</v>
      </c>
      <c r="Q1010" s="466">
        <v>0.36007655498316149</v>
      </c>
      <c r="R1010" s="466">
        <v>1.4868685021603021</v>
      </c>
      <c r="S1010" s="466">
        <f t="shared" si="31"/>
        <v>8.2334650277525636</v>
      </c>
    </row>
    <row r="1011" spans="2:19">
      <c r="B1011" s="463">
        <v>1008</v>
      </c>
      <c r="C1011" s="464">
        <v>53200</v>
      </c>
      <c r="D1011" s="465" t="s">
        <v>2767</v>
      </c>
      <c r="E1011" s="466">
        <v>0.5630124963924964</v>
      </c>
      <c r="F1011" s="466">
        <v>1.0403743961352656</v>
      </c>
      <c r="G1011" s="466">
        <v>0</v>
      </c>
      <c r="H1011" s="466">
        <v>2.747584541062802E-2</v>
      </c>
      <c r="I1011" s="466">
        <v>5.4542201125572815E-2</v>
      </c>
      <c r="J1011" s="466">
        <v>0.22522177511917929</v>
      </c>
      <c r="K1011" s="466">
        <f t="shared" si="30"/>
        <v>1.9106267141831421</v>
      </c>
      <c r="L1011" s="471"/>
      <c r="M1011" s="466">
        <v>0.5925455633255633</v>
      </c>
      <c r="N1011" s="466">
        <v>1.0403743961352656</v>
      </c>
      <c r="O1011" s="466">
        <v>0</v>
      </c>
      <c r="P1011" s="466">
        <v>2.747584541062802E-2</v>
      </c>
      <c r="Q1011" s="466">
        <v>5.7403236159145832E-2</v>
      </c>
      <c r="R1011" s="466">
        <v>0.23703588191431846</v>
      </c>
      <c r="S1011" s="466">
        <f t="shared" si="31"/>
        <v>1.9548349229449213</v>
      </c>
    </row>
    <row r="1012" spans="2:19">
      <c r="B1012" s="463">
        <v>1009</v>
      </c>
      <c r="C1012" s="464">
        <v>53210</v>
      </c>
      <c r="D1012" s="465" t="s">
        <v>2768</v>
      </c>
      <c r="E1012" s="466">
        <v>3.500318542568543</v>
      </c>
      <c r="F1012" s="466">
        <v>2.6009359903381641</v>
      </c>
      <c r="G1012" s="466">
        <v>0</v>
      </c>
      <c r="H1012" s="466">
        <v>6.8689613526570048E-2</v>
      </c>
      <c r="I1012" s="466">
        <v>0.33909563140362614</v>
      </c>
      <c r="J1012" s="466">
        <v>1.4002317189959488</v>
      </c>
      <c r="K1012" s="466">
        <f t="shared" si="30"/>
        <v>7.9092714968328517</v>
      </c>
      <c r="L1012" s="471"/>
      <c r="M1012" s="466">
        <v>3.7168943667443659</v>
      </c>
      <c r="N1012" s="466">
        <v>2.6009359903381641</v>
      </c>
      <c r="O1012" s="466">
        <v>0</v>
      </c>
      <c r="P1012" s="466">
        <v>6.8689613526570048E-2</v>
      </c>
      <c r="Q1012" s="466">
        <v>0.36007655498316149</v>
      </c>
      <c r="R1012" s="466">
        <v>1.4868685021603021</v>
      </c>
      <c r="S1012" s="466">
        <f t="shared" si="31"/>
        <v>8.2334650277525636</v>
      </c>
    </row>
    <row r="1013" spans="2:19">
      <c r="B1013" s="463">
        <v>1010</v>
      </c>
      <c r="C1013" s="464">
        <v>53230</v>
      </c>
      <c r="D1013" s="465" t="s">
        <v>2769</v>
      </c>
      <c r="E1013" s="466">
        <v>4.9497539105339108</v>
      </c>
      <c r="F1013" s="466">
        <v>3.3812167874396133</v>
      </c>
      <c r="G1013" s="466">
        <v>0</v>
      </c>
      <c r="H1013" s="466">
        <v>8.9296497584541071E-2</v>
      </c>
      <c r="I1013" s="466">
        <v>0.47951062372552533</v>
      </c>
      <c r="J1013" s="466">
        <v>1.9800490562404578</v>
      </c>
      <c r="K1013" s="466">
        <f t="shared" si="30"/>
        <v>10.879826875524049</v>
      </c>
      <c r="L1013" s="471"/>
      <c r="M1013" s="466">
        <v>5.2549289355089357</v>
      </c>
      <c r="N1013" s="466">
        <v>3.3812167874396133</v>
      </c>
      <c r="O1013" s="466">
        <v>0</v>
      </c>
      <c r="P1013" s="466">
        <v>8.9296497584541071E-2</v>
      </c>
      <c r="Q1013" s="466">
        <v>0.50907465240577998</v>
      </c>
      <c r="R1013" s="466">
        <v>2.102128159790229</v>
      </c>
      <c r="S1013" s="466">
        <f t="shared" si="31"/>
        <v>11.336645032729098</v>
      </c>
    </row>
    <row r="1014" spans="2:19">
      <c r="B1014" s="463">
        <v>1011</v>
      </c>
      <c r="C1014" s="464">
        <v>53240</v>
      </c>
      <c r="D1014" s="465" t="s">
        <v>2770</v>
      </c>
      <c r="E1014" s="466">
        <v>4.9497539105339108</v>
      </c>
      <c r="F1014" s="466">
        <v>3.3812167874396133</v>
      </c>
      <c r="G1014" s="466">
        <v>0</v>
      </c>
      <c r="H1014" s="466">
        <v>8.9296497584541071E-2</v>
      </c>
      <c r="I1014" s="466">
        <v>0.47951062372552533</v>
      </c>
      <c r="J1014" s="466">
        <v>1.9800490562404578</v>
      </c>
      <c r="K1014" s="466">
        <f t="shared" si="30"/>
        <v>10.879826875524049</v>
      </c>
      <c r="L1014" s="471"/>
      <c r="M1014" s="466">
        <v>5.2549289355089357</v>
      </c>
      <c r="N1014" s="466">
        <v>3.3812167874396133</v>
      </c>
      <c r="O1014" s="466">
        <v>0</v>
      </c>
      <c r="P1014" s="466">
        <v>8.9296497584541071E-2</v>
      </c>
      <c r="Q1014" s="466">
        <v>0.50907465240577998</v>
      </c>
      <c r="R1014" s="466">
        <v>2.102128159790229</v>
      </c>
      <c r="S1014" s="466">
        <f t="shared" si="31"/>
        <v>11.336645032729098</v>
      </c>
    </row>
    <row r="1015" spans="2:19">
      <c r="B1015" s="463">
        <v>1012</v>
      </c>
      <c r="C1015" s="464">
        <v>53260</v>
      </c>
      <c r="D1015" s="465" t="s">
        <v>2771</v>
      </c>
      <c r="E1015" s="466">
        <v>1.478196738816739</v>
      </c>
      <c r="F1015" s="466">
        <v>1.5605615942028985</v>
      </c>
      <c r="G1015" s="466">
        <v>0</v>
      </c>
      <c r="H1015" s="466">
        <v>4.1213768115942032E-2</v>
      </c>
      <c r="I1015" s="466">
        <v>0.143201268796532</v>
      </c>
      <c r="J1015" s="466">
        <v>0.59132274261208517</v>
      </c>
      <c r="K1015" s="466">
        <f t="shared" si="30"/>
        <v>3.8144961125441963</v>
      </c>
      <c r="L1015" s="471"/>
      <c r="M1015" s="466">
        <v>1.5766402952602951</v>
      </c>
      <c r="N1015" s="466">
        <v>1.5605615942028985</v>
      </c>
      <c r="O1015" s="466">
        <v>0</v>
      </c>
      <c r="P1015" s="466">
        <v>4.1213768115942032E-2</v>
      </c>
      <c r="Q1015" s="466">
        <v>0.15273805224177539</v>
      </c>
      <c r="R1015" s="466">
        <v>0.63070309859588247</v>
      </c>
      <c r="S1015" s="466">
        <f t="shared" si="31"/>
        <v>3.9618568084167936</v>
      </c>
    </row>
    <row r="1016" spans="2:19">
      <c r="B1016" s="463">
        <v>1013</v>
      </c>
      <c r="C1016" s="464">
        <v>53400</v>
      </c>
      <c r="D1016" s="465" t="s">
        <v>2772</v>
      </c>
      <c r="E1016" s="466">
        <v>4.9497539105339108</v>
      </c>
      <c r="F1016" s="466">
        <v>3.3812167874396133</v>
      </c>
      <c r="G1016" s="466">
        <v>0</v>
      </c>
      <c r="H1016" s="466">
        <v>8.9296497584541071E-2</v>
      </c>
      <c r="I1016" s="466">
        <v>0.50725626752136554</v>
      </c>
      <c r="J1016" s="466">
        <v>1.3751034786245004</v>
      </c>
      <c r="K1016" s="466">
        <f t="shared" si="30"/>
        <v>10.302626941703931</v>
      </c>
      <c r="L1016" s="471"/>
      <c r="M1016" s="466">
        <v>5.2549289355089357</v>
      </c>
      <c r="N1016" s="466">
        <v>3.3812167874396133</v>
      </c>
      <c r="O1016" s="466">
        <v>0</v>
      </c>
      <c r="P1016" s="466">
        <v>8.9296497584541071E-2</v>
      </c>
      <c r="Q1016" s="466">
        <v>0.53853094236532617</v>
      </c>
      <c r="R1016" s="466">
        <v>1.4598849134225811</v>
      </c>
      <c r="S1016" s="466">
        <f t="shared" si="31"/>
        <v>10.723858076320997</v>
      </c>
    </row>
    <row r="1017" spans="2:19">
      <c r="B1017" s="463">
        <v>1014</v>
      </c>
      <c r="C1017" s="464">
        <v>53440</v>
      </c>
      <c r="D1017" s="465" t="s">
        <v>2773</v>
      </c>
      <c r="E1017" s="466">
        <v>6.3991892784992785</v>
      </c>
      <c r="F1017" s="466">
        <v>4.1614975845410624</v>
      </c>
      <c r="G1017" s="466">
        <v>0</v>
      </c>
      <c r="H1017" s="466">
        <v>0.10990338164251208</v>
      </c>
      <c r="I1017" s="466">
        <v>0.65579601072008598</v>
      </c>
      <c r="J1017" s="466">
        <v>1.7777747331062348</v>
      </c>
      <c r="K1017" s="466">
        <f t="shared" si="30"/>
        <v>13.104160988509175</v>
      </c>
      <c r="L1017" s="471"/>
      <c r="M1017" s="466">
        <v>6.792963504273505</v>
      </c>
      <c r="N1017" s="466">
        <v>4.1614975845410624</v>
      </c>
      <c r="O1017" s="466">
        <v>0</v>
      </c>
      <c r="P1017" s="466">
        <v>0.10990338164251208</v>
      </c>
      <c r="Q1017" s="466">
        <v>0.69615042987358355</v>
      </c>
      <c r="R1017" s="466">
        <v>1.8871701328456938</v>
      </c>
      <c r="S1017" s="466">
        <f t="shared" si="31"/>
        <v>13.647685033176359</v>
      </c>
    </row>
    <row r="1018" spans="2:19">
      <c r="B1018" s="463">
        <v>1015</v>
      </c>
      <c r="C1018" s="464">
        <v>53450</v>
      </c>
      <c r="D1018" s="465" t="s">
        <v>2774</v>
      </c>
      <c r="E1018" s="466">
        <v>1.478196738816739</v>
      </c>
      <c r="F1018" s="466">
        <v>1.5605615942028985</v>
      </c>
      <c r="G1018" s="466">
        <v>0</v>
      </c>
      <c r="H1018" s="466">
        <v>4.1213768115942032E-2</v>
      </c>
      <c r="I1018" s="466">
        <v>0.15148724036536051</v>
      </c>
      <c r="J1018" s="466">
        <v>0.41066152264911954</v>
      </c>
      <c r="K1018" s="466">
        <f t="shared" si="30"/>
        <v>3.6421208641500593</v>
      </c>
      <c r="L1018" s="471"/>
      <c r="M1018" s="466">
        <v>1.5766402952602951</v>
      </c>
      <c r="N1018" s="466">
        <v>1.5605615942028985</v>
      </c>
      <c r="O1018" s="466">
        <v>0</v>
      </c>
      <c r="P1018" s="466">
        <v>4.1213768115942032E-2</v>
      </c>
      <c r="Q1018" s="466">
        <v>0.16157584515373491</v>
      </c>
      <c r="R1018" s="466">
        <v>0.43801037258398429</v>
      </c>
      <c r="S1018" s="466">
        <f t="shared" si="31"/>
        <v>3.7780018753168552</v>
      </c>
    </row>
    <row r="1019" spans="2:19">
      <c r="B1019" s="463">
        <v>1016</v>
      </c>
      <c r="C1019" s="464">
        <v>53502</v>
      </c>
      <c r="D1019" s="465" t="s">
        <v>2775</v>
      </c>
      <c r="E1019" s="466">
        <v>2.5340282972582977</v>
      </c>
      <c r="F1019" s="466">
        <v>2.0807487922705312</v>
      </c>
      <c r="G1019" s="466">
        <v>0</v>
      </c>
      <c r="H1019" s="466">
        <v>5.495169082125604E-2</v>
      </c>
      <c r="I1019" s="466">
        <v>0.24548563652235994</v>
      </c>
      <c r="J1019" s="466">
        <v>1.0136868274996096</v>
      </c>
      <c r="K1019" s="466">
        <f t="shared" si="30"/>
        <v>5.9289012443720548</v>
      </c>
      <c r="L1019" s="471"/>
      <c r="M1019" s="466">
        <v>2.6915379875679877</v>
      </c>
      <c r="N1019" s="466">
        <v>2.0807487922705312</v>
      </c>
      <c r="O1019" s="466">
        <v>0</v>
      </c>
      <c r="P1019" s="466">
        <v>5.495169082125604E-2</v>
      </c>
      <c r="Q1019" s="466">
        <v>0.26074449003474937</v>
      </c>
      <c r="R1019" s="466">
        <v>1.076695397073685</v>
      </c>
      <c r="S1019" s="466">
        <f t="shared" si="31"/>
        <v>6.1646783577682092</v>
      </c>
    </row>
    <row r="1020" spans="2:19">
      <c r="B1020" s="463">
        <v>1017</v>
      </c>
      <c r="C1020" s="464">
        <v>53505</v>
      </c>
      <c r="D1020" s="465" t="s">
        <v>2776</v>
      </c>
      <c r="E1020" s="466">
        <v>3.500318542568543</v>
      </c>
      <c r="F1020" s="466">
        <v>2.6009359903381641</v>
      </c>
      <c r="G1020" s="466">
        <v>0</v>
      </c>
      <c r="H1020" s="466">
        <v>6.8689613526570048E-2</v>
      </c>
      <c r="I1020" s="466">
        <v>0.33909563140362614</v>
      </c>
      <c r="J1020" s="466">
        <v>1.4002317189959488</v>
      </c>
      <c r="K1020" s="466">
        <f t="shared" si="30"/>
        <v>7.9092714968328517</v>
      </c>
      <c r="L1020" s="471"/>
      <c r="M1020" s="466">
        <v>3.7168943667443659</v>
      </c>
      <c r="N1020" s="466">
        <v>2.6009359903381641</v>
      </c>
      <c r="O1020" s="466">
        <v>0</v>
      </c>
      <c r="P1020" s="466">
        <v>6.8689613526570048E-2</v>
      </c>
      <c r="Q1020" s="466">
        <v>0.36007655498316149</v>
      </c>
      <c r="R1020" s="466">
        <v>1.4868685021603021</v>
      </c>
      <c r="S1020" s="466">
        <f t="shared" si="31"/>
        <v>8.2334650277525636</v>
      </c>
    </row>
    <row r="1021" spans="2:19">
      <c r="B1021" s="463">
        <v>1018</v>
      </c>
      <c r="C1021" s="464">
        <v>53520</v>
      </c>
      <c r="D1021" s="465" t="s">
        <v>2777</v>
      </c>
      <c r="E1021" s="466">
        <v>6.3991892784992785</v>
      </c>
      <c r="F1021" s="466">
        <v>4.1614975845410624</v>
      </c>
      <c r="G1021" s="466">
        <v>0</v>
      </c>
      <c r="H1021" s="466">
        <v>0.10990338164251208</v>
      </c>
      <c r="I1021" s="466">
        <v>0.65579601072008598</v>
      </c>
      <c r="J1021" s="466">
        <v>1.7777747331062348</v>
      </c>
      <c r="K1021" s="466">
        <f t="shared" si="30"/>
        <v>13.104160988509175</v>
      </c>
      <c r="L1021" s="471"/>
      <c r="M1021" s="466">
        <v>6.792963504273505</v>
      </c>
      <c r="N1021" s="466">
        <v>4.1614975845410624</v>
      </c>
      <c r="O1021" s="466">
        <v>0</v>
      </c>
      <c r="P1021" s="466">
        <v>0.10990338164251208</v>
      </c>
      <c r="Q1021" s="466">
        <v>0.69615042987358355</v>
      </c>
      <c r="R1021" s="466">
        <v>1.8871701328456938</v>
      </c>
      <c r="S1021" s="466">
        <f t="shared" si="31"/>
        <v>13.647685033176359</v>
      </c>
    </row>
    <row r="1022" spans="2:19">
      <c r="B1022" s="463">
        <v>1019</v>
      </c>
      <c r="C1022" s="464">
        <v>53600</v>
      </c>
      <c r="D1022" s="465" t="s">
        <v>2778</v>
      </c>
      <c r="E1022" s="466">
        <v>0</v>
      </c>
      <c r="F1022" s="466">
        <v>0.36413103864734297</v>
      </c>
      <c r="G1022" s="466">
        <v>0</v>
      </c>
      <c r="H1022" s="466">
        <v>0</v>
      </c>
      <c r="I1022" s="466">
        <v>0</v>
      </c>
      <c r="J1022" s="466">
        <v>0.24574774679270936</v>
      </c>
      <c r="K1022" s="466">
        <f t="shared" si="30"/>
        <v>0.60987878544005236</v>
      </c>
      <c r="L1022" s="471"/>
      <c r="M1022" s="466">
        <v>0</v>
      </c>
      <c r="N1022" s="466">
        <v>0.36413103864734297</v>
      </c>
      <c r="O1022" s="466">
        <v>0</v>
      </c>
      <c r="P1022" s="466">
        <v>0</v>
      </c>
      <c r="Q1022" s="466">
        <v>0</v>
      </c>
      <c r="R1022" s="466">
        <v>0.26071228206655228</v>
      </c>
      <c r="S1022" s="466">
        <f t="shared" si="31"/>
        <v>0.62484332071389526</v>
      </c>
    </row>
    <row r="1023" spans="2:19" ht="25.5">
      <c r="B1023" s="463">
        <v>1020</v>
      </c>
      <c r="C1023" s="464">
        <v>54050</v>
      </c>
      <c r="D1023" s="465" t="s">
        <v>1865</v>
      </c>
      <c r="E1023" s="466">
        <v>2.303758275613276</v>
      </c>
      <c r="F1023" s="466">
        <v>1.820655193236715</v>
      </c>
      <c r="G1023" s="466">
        <v>0</v>
      </c>
      <c r="H1023" s="466">
        <v>4.8082729468599039E-2</v>
      </c>
      <c r="I1023" s="466">
        <v>0.29503794083348212</v>
      </c>
      <c r="J1023" s="466">
        <v>1.017200768091856</v>
      </c>
      <c r="K1023" s="466">
        <f t="shared" si="30"/>
        <v>5.4847349072439275</v>
      </c>
      <c r="L1023" s="471"/>
      <c r="M1023" s="466">
        <v>2.431734898989899</v>
      </c>
      <c r="N1023" s="466">
        <v>1.820655193236715</v>
      </c>
      <c r="O1023" s="466">
        <v>0</v>
      </c>
      <c r="P1023" s="466">
        <v>4.8082729468599039E-2</v>
      </c>
      <c r="Q1023" s="466">
        <v>0.31142766359022817</v>
      </c>
      <c r="R1023" s="466">
        <v>1.0737075296625112</v>
      </c>
      <c r="S1023" s="466">
        <f t="shared" si="31"/>
        <v>5.6856080149479524</v>
      </c>
    </row>
    <row r="1024" spans="2:19">
      <c r="B1024" s="463">
        <v>1021</v>
      </c>
      <c r="C1024" s="464">
        <v>54100</v>
      </c>
      <c r="D1024" s="465" t="s">
        <v>1866</v>
      </c>
      <c r="E1024" s="466">
        <v>4.4145586580086578</v>
      </c>
      <c r="F1024" s="466">
        <v>1.2717957427536233</v>
      </c>
      <c r="G1024" s="466">
        <v>0</v>
      </c>
      <c r="H1024" s="466">
        <v>0.1766304347826087</v>
      </c>
      <c r="I1024" s="466">
        <v>1.2479573135043776</v>
      </c>
      <c r="J1024" s="466">
        <v>1.7504486601915763</v>
      </c>
      <c r="K1024" s="466">
        <f t="shared" si="30"/>
        <v>8.8613908092408433</v>
      </c>
      <c r="L1024" s="471"/>
      <c r="M1024" s="466">
        <v>4.650823193473193</v>
      </c>
      <c r="N1024" s="466">
        <v>1.2717957427536233</v>
      </c>
      <c r="O1024" s="466">
        <v>0</v>
      </c>
      <c r="P1024" s="466">
        <v>0.1766304347826087</v>
      </c>
      <c r="Q1024" s="466">
        <v>1.3147472415121939</v>
      </c>
      <c r="R1024" s="466">
        <v>1.8441316241282781</v>
      </c>
      <c r="S1024" s="466">
        <f t="shared" si="31"/>
        <v>9.2581282366498971</v>
      </c>
    </row>
    <row r="1025" spans="2:19">
      <c r="B1025" s="463">
        <v>1022</v>
      </c>
      <c r="C1025" s="464">
        <v>54110</v>
      </c>
      <c r="D1025" s="465" t="s">
        <v>1867</v>
      </c>
      <c r="E1025" s="466">
        <v>29.698523463203465</v>
      </c>
      <c r="F1025" s="466">
        <v>3.3066689311594204</v>
      </c>
      <c r="G1025" s="466">
        <v>0</v>
      </c>
      <c r="H1025" s="466">
        <v>0.45923913043478259</v>
      </c>
      <c r="I1025" s="466">
        <v>8.3955141221080645</v>
      </c>
      <c r="J1025" s="466">
        <v>11.775976860455309</v>
      </c>
      <c r="K1025" s="466">
        <f t="shared" si="30"/>
        <v>53.635922507361038</v>
      </c>
      <c r="L1025" s="471"/>
      <c r="M1025" s="466">
        <v>31.529573613053614</v>
      </c>
      <c r="N1025" s="466">
        <v>3.3066689311594204</v>
      </c>
      <c r="O1025" s="466">
        <v>0</v>
      </c>
      <c r="P1025" s="466">
        <v>0.45923913043478259</v>
      </c>
      <c r="Q1025" s="466">
        <v>8.9131360641686435</v>
      </c>
      <c r="R1025" s="466">
        <v>12.50201983096475</v>
      </c>
      <c r="S1025" s="466">
        <f t="shared" si="31"/>
        <v>56.710637569781206</v>
      </c>
    </row>
    <row r="1026" spans="2:19">
      <c r="B1026" s="463">
        <v>1023</v>
      </c>
      <c r="C1026" s="464">
        <v>54120</v>
      </c>
      <c r="D1026" s="465" t="s">
        <v>1868</v>
      </c>
      <c r="E1026" s="466">
        <v>4.9497539105339108</v>
      </c>
      <c r="F1026" s="466">
        <v>3.3812167874396133</v>
      </c>
      <c r="G1026" s="466">
        <v>0</v>
      </c>
      <c r="H1026" s="466">
        <v>8.9296497584541071E-2</v>
      </c>
      <c r="I1026" s="466">
        <v>0.47951062372552533</v>
      </c>
      <c r="J1026" s="466">
        <v>1.9800490562404578</v>
      </c>
      <c r="K1026" s="466">
        <f t="shared" si="30"/>
        <v>10.879826875524049</v>
      </c>
      <c r="L1026" s="471"/>
      <c r="M1026" s="466">
        <v>5.2549289355089357</v>
      </c>
      <c r="N1026" s="466">
        <v>3.3812167874396133</v>
      </c>
      <c r="O1026" s="466">
        <v>0</v>
      </c>
      <c r="P1026" s="466">
        <v>8.9296497584541071E-2</v>
      </c>
      <c r="Q1026" s="466">
        <v>0.50907465240577998</v>
      </c>
      <c r="R1026" s="466">
        <v>2.102128159790229</v>
      </c>
      <c r="S1026" s="466">
        <f t="shared" si="31"/>
        <v>11.336645032729098</v>
      </c>
    </row>
    <row r="1027" spans="2:19">
      <c r="B1027" s="463">
        <v>1024</v>
      </c>
      <c r="C1027" s="464">
        <v>54125</v>
      </c>
      <c r="D1027" s="465" t="s">
        <v>1869</v>
      </c>
      <c r="E1027" s="466">
        <v>6.3991892784992785</v>
      </c>
      <c r="F1027" s="466">
        <v>4.1614975845410624</v>
      </c>
      <c r="G1027" s="466">
        <v>0</v>
      </c>
      <c r="H1027" s="466">
        <v>0.10990338164251208</v>
      </c>
      <c r="I1027" s="466">
        <v>0.61992561604742469</v>
      </c>
      <c r="J1027" s="466">
        <v>2.5598663934849668</v>
      </c>
      <c r="K1027" s="466">
        <f t="shared" si="30"/>
        <v>13.850382254215246</v>
      </c>
      <c r="L1027" s="471"/>
      <c r="M1027" s="466">
        <v>6.792963504273505</v>
      </c>
      <c r="N1027" s="466">
        <v>4.1614975845410624</v>
      </c>
      <c r="O1027" s="466">
        <v>0</v>
      </c>
      <c r="P1027" s="466">
        <v>0.10990338164251208</v>
      </c>
      <c r="Q1027" s="466">
        <v>0.65807274982839836</v>
      </c>
      <c r="R1027" s="466">
        <v>2.7173878174201556</v>
      </c>
      <c r="S1027" s="466">
        <f t="shared" si="31"/>
        <v>14.439825037705635</v>
      </c>
    </row>
    <row r="1028" spans="2:19">
      <c r="B1028" s="463">
        <v>1025</v>
      </c>
      <c r="C1028" s="464">
        <v>54130</v>
      </c>
      <c r="D1028" s="465" t="s">
        <v>1870</v>
      </c>
      <c r="E1028" s="466">
        <v>7.6695420202020204</v>
      </c>
      <c r="F1028" s="466">
        <v>4.9417783816425116</v>
      </c>
      <c r="G1028" s="466">
        <v>0</v>
      </c>
      <c r="H1028" s="466">
        <v>0.1305102657004831</v>
      </c>
      <c r="I1028" s="466">
        <v>0.78598316786749201</v>
      </c>
      <c r="J1028" s="466">
        <v>2.1306945965519679</v>
      </c>
      <c r="K1028" s="466">
        <f t="shared" ref="K1028:K1091" si="32">SUM(E1028:J1028)</f>
        <v>15.658508431964474</v>
      </c>
      <c r="L1028" s="471"/>
      <c r="M1028" s="466">
        <v>8.1519154467754458</v>
      </c>
      <c r="N1028" s="466">
        <v>4.9417783816425116</v>
      </c>
      <c r="O1028" s="466">
        <v>0</v>
      </c>
      <c r="P1028" s="466">
        <v>0.1305102657004831</v>
      </c>
      <c r="Q1028" s="466">
        <v>0.83541733133052665</v>
      </c>
      <c r="R1028" s="466">
        <v>2.2647039612328048</v>
      </c>
      <c r="S1028" s="466">
        <f t="shared" ref="S1028:S1091" si="33">SUM(M1028:R1028)</f>
        <v>16.324325386681775</v>
      </c>
    </row>
    <row r="1029" spans="2:19">
      <c r="B1029" s="463">
        <v>1026</v>
      </c>
      <c r="C1029" s="464">
        <v>54150</v>
      </c>
      <c r="D1029" s="465" t="s">
        <v>1871</v>
      </c>
      <c r="E1029" s="466">
        <v>1.478196738816739</v>
      </c>
      <c r="F1029" s="466">
        <v>1.5605615942028985</v>
      </c>
      <c r="G1029" s="466">
        <v>0</v>
      </c>
      <c r="H1029" s="466">
        <v>4.1213768115942032E-2</v>
      </c>
      <c r="I1029" s="466">
        <v>0.18930984495374631</v>
      </c>
      <c r="J1029" s="466">
        <v>0.65268256397906543</v>
      </c>
      <c r="K1029" s="466">
        <f t="shared" si="32"/>
        <v>3.9219645100683911</v>
      </c>
      <c r="L1029" s="471"/>
      <c r="M1029" s="466">
        <v>1.5766402952602951</v>
      </c>
      <c r="N1029" s="466">
        <v>1.5605615942028985</v>
      </c>
      <c r="O1029" s="466">
        <v>0</v>
      </c>
      <c r="P1029" s="466">
        <v>4.1213768115942032E-2</v>
      </c>
      <c r="Q1029" s="466">
        <v>0.20191732399739715</v>
      </c>
      <c r="R1029" s="466">
        <v>0.69614930364880034</v>
      </c>
      <c r="S1029" s="466">
        <f t="shared" si="33"/>
        <v>4.0764822852253335</v>
      </c>
    </row>
    <row r="1030" spans="2:19">
      <c r="B1030" s="463">
        <v>1027</v>
      </c>
      <c r="C1030" s="464">
        <v>54152</v>
      </c>
      <c r="D1030" s="465" t="s">
        <v>1872</v>
      </c>
      <c r="E1030" s="466">
        <v>15.204169783549785</v>
      </c>
      <c r="F1030" s="466">
        <v>2.0348731884057973</v>
      </c>
      <c r="G1030" s="466">
        <v>0</v>
      </c>
      <c r="H1030" s="466">
        <v>0.28260869565217389</v>
      </c>
      <c r="I1030" s="466">
        <v>4.298086478638429</v>
      </c>
      <c r="J1030" s="466">
        <v>6.0287155950817528</v>
      </c>
      <c r="K1030" s="466">
        <f t="shared" si="32"/>
        <v>27.84845374132794</v>
      </c>
      <c r="L1030" s="471"/>
      <c r="M1030" s="466">
        <v>16.149227925407924</v>
      </c>
      <c r="N1030" s="466">
        <v>2.0348731884057973</v>
      </c>
      <c r="O1030" s="466">
        <v>0</v>
      </c>
      <c r="P1030" s="466">
        <v>0.28260869565217389</v>
      </c>
      <c r="Q1030" s="466">
        <v>4.5652461906696944</v>
      </c>
      <c r="R1030" s="466">
        <v>6.4034474508285602</v>
      </c>
      <c r="S1030" s="466">
        <f t="shared" si="33"/>
        <v>29.435403450964152</v>
      </c>
    </row>
    <row r="1031" spans="2:19" ht="25.5">
      <c r="B1031" s="463">
        <v>1028</v>
      </c>
      <c r="C1031" s="464">
        <v>54300</v>
      </c>
      <c r="D1031" s="465" t="s">
        <v>1873</v>
      </c>
      <c r="E1031" s="466">
        <v>4.9497539105339108</v>
      </c>
      <c r="F1031" s="466">
        <v>3.3812167874396133</v>
      </c>
      <c r="G1031" s="466">
        <v>0</v>
      </c>
      <c r="H1031" s="466">
        <v>8.9296497584541071E-2</v>
      </c>
      <c r="I1031" s="466">
        <v>0.47951062372552533</v>
      </c>
      <c r="J1031" s="466">
        <v>1.9800490562404578</v>
      </c>
      <c r="K1031" s="466">
        <f t="shared" si="32"/>
        <v>10.879826875524049</v>
      </c>
      <c r="L1031" s="471"/>
      <c r="M1031" s="466">
        <v>5.2549289355089357</v>
      </c>
      <c r="N1031" s="466">
        <v>3.3812167874396133</v>
      </c>
      <c r="O1031" s="466">
        <v>0</v>
      </c>
      <c r="P1031" s="466">
        <v>8.9296497584541071E-2</v>
      </c>
      <c r="Q1031" s="466">
        <v>0.50907465240577998</v>
      </c>
      <c r="R1031" s="466">
        <v>2.102128159790229</v>
      </c>
      <c r="S1031" s="466">
        <f t="shared" si="33"/>
        <v>11.336645032729098</v>
      </c>
    </row>
    <row r="1032" spans="2:19">
      <c r="B1032" s="463">
        <v>1029</v>
      </c>
      <c r="C1032" s="464">
        <v>54420</v>
      </c>
      <c r="D1032" s="465" t="s">
        <v>1874</v>
      </c>
      <c r="E1032" s="466">
        <v>9.2980600144300158</v>
      </c>
      <c r="F1032" s="466">
        <v>5.7220591787439616</v>
      </c>
      <c r="G1032" s="466">
        <v>0</v>
      </c>
      <c r="H1032" s="466">
        <v>0.15111714975845414</v>
      </c>
      <c r="I1032" s="466">
        <v>0.90075560069122318</v>
      </c>
      <c r="J1032" s="466">
        <v>3.7195010679739848</v>
      </c>
      <c r="K1032" s="466">
        <f t="shared" si="32"/>
        <v>19.791493011597638</v>
      </c>
      <c r="L1032" s="471"/>
      <c r="M1032" s="466">
        <v>9.8690326418026419</v>
      </c>
      <c r="N1032" s="466">
        <v>5.7220591787439616</v>
      </c>
      <c r="O1032" s="466">
        <v>0</v>
      </c>
      <c r="P1032" s="466">
        <v>0.15111714975845414</v>
      </c>
      <c r="Q1032" s="466">
        <v>0.95606894467363501</v>
      </c>
      <c r="R1032" s="466">
        <v>3.9479071326800081</v>
      </c>
      <c r="S1032" s="466">
        <f t="shared" si="33"/>
        <v>20.646185047658701</v>
      </c>
    </row>
    <row r="1033" spans="2:19">
      <c r="B1033" s="463">
        <v>1030</v>
      </c>
      <c r="C1033" s="464">
        <v>54450</v>
      </c>
      <c r="D1033" s="465" t="s">
        <v>1875</v>
      </c>
      <c r="E1033" s="466">
        <v>1.4079219119769122</v>
      </c>
      <c r="F1033" s="466">
        <v>1.820655193236715</v>
      </c>
      <c r="G1033" s="466">
        <v>0</v>
      </c>
      <c r="H1033" s="466">
        <v>4.8082729468599039E-2</v>
      </c>
      <c r="I1033" s="466">
        <v>0.18030988153625949</v>
      </c>
      <c r="J1033" s="466">
        <v>0.62165343709726861</v>
      </c>
      <c r="K1033" s="466">
        <f t="shared" si="32"/>
        <v>4.0786231533157542</v>
      </c>
      <c r="L1033" s="471"/>
      <c r="M1033" s="466">
        <v>1.466988045843046</v>
      </c>
      <c r="N1033" s="466">
        <v>1.820655193236715</v>
      </c>
      <c r="O1033" s="466">
        <v>0</v>
      </c>
      <c r="P1033" s="466">
        <v>4.8082729468599039E-2</v>
      </c>
      <c r="Q1033" s="466">
        <v>0.18787436896244999</v>
      </c>
      <c r="R1033" s="466">
        <v>0.64773348089910954</v>
      </c>
      <c r="S1033" s="466">
        <f t="shared" si="33"/>
        <v>4.1713338184099191</v>
      </c>
    </row>
    <row r="1034" spans="2:19">
      <c r="B1034" s="463">
        <v>1031</v>
      </c>
      <c r="C1034" s="464">
        <v>54500</v>
      </c>
      <c r="D1034" s="465" t="s">
        <v>1876</v>
      </c>
      <c r="E1034" s="466">
        <v>0.73575977633477641</v>
      </c>
      <c r="F1034" s="466">
        <v>0.12717957427536233</v>
      </c>
      <c r="G1034" s="466">
        <v>0</v>
      </c>
      <c r="H1034" s="466">
        <v>1.7663043478260872E-2</v>
      </c>
      <c r="I1034" s="466">
        <v>0.12479573135043776</v>
      </c>
      <c r="J1034" s="466">
        <v>0.21880608252394704</v>
      </c>
      <c r="K1034" s="466">
        <f t="shared" si="32"/>
        <v>1.2242042079627844</v>
      </c>
      <c r="L1034" s="471"/>
      <c r="M1034" s="466">
        <v>0.7751371989121989</v>
      </c>
      <c r="N1034" s="466">
        <v>0.12717957427536233</v>
      </c>
      <c r="O1034" s="466">
        <v>0</v>
      </c>
      <c r="P1034" s="466">
        <v>1.7663043478260872E-2</v>
      </c>
      <c r="Q1034" s="466">
        <v>0.13147472415121939</v>
      </c>
      <c r="R1034" s="466">
        <v>0.23051645301603477</v>
      </c>
      <c r="S1034" s="466">
        <f t="shared" si="33"/>
        <v>1.2819709938330763</v>
      </c>
    </row>
    <row r="1035" spans="2:19">
      <c r="B1035" s="463">
        <v>1032</v>
      </c>
      <c r="C1035" s="464">
        <v>54505</v>
      </c>
      <c r="D1035" s="465" t="s">
        <v>1877</v>
      </c>
      <c r="E1035" s="466">
        <v>8.869180432900432</v>
      </c>
      <c r="F1035" s="466">
        <v>1.5261548913043479</v>
      </c>
      <c r="G1035" s="466">
        <v>0</v>
      </c>
      <c r="H1035" s="466">
        <v>0.21195652173913043</v>
      </c>
      <c r="I1035" s="466">
        <v>2.5072401214894691</v>
      </c>
      <c r="J1035" s="466">
        <v>3.5167830373265496</v>
      </c>
      <c r="K1035" s="466">
        <f t="shared" si="32"/>
        <v>16.63131500475993</v>
      </c>
      <c r="L1035" s="471"/>
      <c r="M1035" s="466">
        <v>9.45984177156177</v>
      </c>
      <c r="N1035" s="466">
        <v>1.5261548913043479</v>
      </c>
      <c r="O1035" s="466">
        <v>0</v>
      </c>
      <c r="P1035" s="466">
        <v>0.21195652173913043</v>
      </c>
      <c r="Q1035" s="466">
        <v>2.67421494150901</v>
      </c>
      <c r="R1035" s="466">
        <v>3.7509904471683053</v>
      </c>
      <c r="S1035" s="466">
        <f t="shared" si="33"/>
        <v>17.623158573282563</v>
      </c>
    </row>
    <row r="1036" spans="2:19">
      <c r="B1036" s="463">
        <v>1033</v>
      </c>
      <c r="C1036" s="464">
        <v>54510</v>
      </c>
      <c r="D1036" s="465" t="s">
        <v>2788</v>
      </c>
      <c r="E1036" s="466">
        <v>12.305299047619046</v>
      </c>
      <c r="F1036" s="466">
        <v>1.7805140398550725</v>
      </c>
      <c r="G1036" s="466">
        <v>0</v>
      </c>
      <c r="H1036" s="466">
        <v>0.24728260869565216</v>
      </c>
      <c r="I1036" s="466">
        <v>3.4786009499445014</v>
      </c>
      <c r="J1036" s="466">
        <v>4.8792633420070404</v>
      </c>
      <c r="K1036" s="466">
        <f t="shared" si="32"/>
        <v>22.69095998812131</v>
      </c>
      <c r="L1036" s="471"/>
      <c r="M1036" s="466">
        <v>13.073158787878786</v>
      </c>
      <c r="N1036" s="466">
        <v>1.7805140398550725</v>
      </c>
      <c r="O1036" s="466">
        <v>0</v>
      </c>
      <c r="P1036" s="466">
        <v>0.24728260869565216</v>
      </c>
      <c r="Q1036" s="466">
        <v>3.6956682159699046</v>
      </c>
      <c r="R1036" s="466">
        <v>5.1837329748013223</v>
      </c>
      <c r="S1036" s="466">
        <f t="shared" si="33"/>
        <v>23.980356627200738</v>
      </c>
    </row>
    <row r="1037" spans="2:19" ht="25.5">
      <c r="B1037" s="463">
        <v>1034</v>
      </c>
      <c r="C1037" s="464">
        <v>54520</v>
      </c>
      <c r="D1037" s="465" t="s">
        <v>2789</v>
      </c>
      <c r="E1037" s="466">
        <v>2.5340282972582977</v>
      </c>
      <c r="F1037" s="466">
        <v>2.0807487922705312</v>
      </c>
      <c r="G1037" s="466">
        <v>0</v>
      </c>
      <c r="H1037" s="466">
        <v>5.495169082125604E-2</v>
      </c>
      <c r="I1037" s="466">
        <v>0.32452818455436161</v>
      </c>
      <c r="J1037" s="466">
        <v>1.1188741273871106</v>
      </c>
      <c r="K1037" s="466">
        <f t="shared" si="32"/>
        <v>6.1131310922915576</v>
      </c>
      <c r="L1037" s="471"/>
      <c r="M1037" s="466">
        <v>2.6915379875679877</v>
      </c>
      <c r="N1037" s="466">
        <v>2.0807487922705312</v>
      </c>
      <c r="O1037" s="466">
        <v>0</v>
      </c>
      <c r="P1037" s="466">
        <v>5.495169082125604E-2</v>
      </c>
      <c r="Q1037" s="466">
        <v>0.34470015102420293</v>
      </c>
      <c r="R1037" s="466">
        <v>1.1884209108586861</v>
      </c>
      <c r="S1037" s="466">
        <f t="shared" si="33"/>
        <v>6.3603595325426641</v>
      </c>
    </row>
    <row r="1038" spans="2:19">
      <c r="B1038" s="463">
        <v>1035</v>
      </c>
      <c r="C1038" s="464">
        <v>54525</v>
      </c>
      <c r="D1038" s="465" t="s">
        <v>2790</v>
      </c>
      <c r="E1038" s="466">
        <v>3.500318542568543</v>
      </c>
      <c r="F1038" s="466">
        <v>2.6009359903381641</v>
      </c>
      <c r="G1038" s="466">
        <v>0</v>
      </c>
      <c r="H1038" s="466">
        <v>6.8689613526570048E-2</v>
      </c>
      <c r="I1038" s="466">
        <v>0.33909563140362614</v>
      </c>
      <c r="J1038" s="466">
        <v>1.4002317189959488</v>
      </c>
      <c r="K1038" s="466">
        <f t="shared" si="32"/>
        <v>7.9092714968328517</v>
      </c>
      <c r="L1038" s="471"/>
      <c r="M1038" s="466">
        <v>3.7168943667443659</v>
      </c>
      <c r="N1038" s="466">
        <v>2.6009359903381641</v>
      </c>
      <c r="O1038" s="466">
        <v>0</v>
      </c>
      <c r="P1038" s="466">
        <v>6.8689613526570048E-2</v>
      </c>
      <c r="Q1038" s="466">
        <v>0.36007655498316149</v>
      </c>
      <c r="R1038" s="466">
        <v>1.4868685021603021</v>
      </c>
      <c r="S1038" s="466">
        <f t="shared" si="33"/>
        <v>8.2334650277525636</v>
      </c>
    </row>
    <row r="1039" spans="2:19">
      <c r="B1039" s="463">
        <v>1036</v>
      </c>
      <c r="C1039" s="464">
        <v>54530</v>
      </c>
      <c r="D1039" s="465" t="s">
        <v>2791</v>
      </c>
      <c r="E1039" s="466">
        <v>6.3991892784992785</v>
      </c>
      <c r="F1039" s="466">
        <v>4.1614975845410624</v>
      </c>
      <c r="G1039" s="466">
        <v>0</v>
      </c>
      <c r="H1039" s="466">
        <v>0.10990338164251208</v>
      </c>
      <c r="I1039" s="466">
        <v>0.61992561604742469</v>
      </c>
      <c r="J1039" s="466">
        <v>2.5598663934849668</v>
      </c>
      <c r="K1039" s="466">
        <f t="shared" si="32"/>
        <v>13.850382254215246</v>
      </c>
      <c r="L1039" s="471"/>
      <c r="M1039" s="466">
        <v>6.792963504273505</v>
      </c>
      <c r="N1039" s="466">
        <v>4.1614975845410624</v>
      </c>
      <c r="O1039" s="466">
        <v>0</v>
      </c>
      <c r="P1039" s="466">
        <v>0.10990338164251208</v>
      </c>
      <c r="Q1039" s="466">
        <v>0.65807274982839836</v>
      </c>
      <c r="R1039" s="466">
        <v>2.7173878174201556</v>
      </c>
      <c r="S1039" s="466">
        <f t="shared" si="33"/>
        <v>14.439825037705635</v>
      </c>
    </row>
    <row r="1040" spans="2:19">
      <c r="B1040" s="463">
        <v>1037</v>
      </c>
      <c r="C1040" s="464">
        <v>54550</v>
      </c>
      <c r="D1040" s="465" t="s">
        <v>2792</v>
      </c>
      <c r="E1040" s="466">
        <v>3.9834636652236655</v>
      </c>
      <c r="F1040" s="466">
        <v>2.8610295893719808</v>
      </c>
      <c r="G1040" s="466">
        <v>0</v>
      </c>
      <c r="H1040" s="466">
        <v>7.5558574879227069E-2</v>
      </c>
      <c r="I1040" s="466">
        <v>0.38590062884425919</v>
      </c>
      <c r="J1040" s="466">
        <v>1.5935041647441182</v>
      </c>
      <c r="K1040" s="466">
        <f t="shared" si="32"/>
        <v>8.8994566230632497</v>
      </c>
      <c r="L1040" s="471"/>
      <c r="M1040" s="466">
        <v>4.2295725563325552</v>
      </c>
      <c r="N1040" s="466">
        <v>2.8610295893719808</v>
      </c>
      <c r="O1040" s="466">
        <v>0</v>
      </c>
      <c r="P1040" s="466">
        <v>7.5558574879227069E-2</v>
      </c>
      <c r="Q1040" s="466">
        <v>0.40974258745736764</v>
      </c>
      <c r="R1040" s="466">
        <v>1.6919550547036111</v>
      </c>
      <c r="S1040" s="466">
        <f t="shared" si="33"/>
        <v>9.2678583627447413</v>
      </c>
    </row>
    <row r="1041" spans="2:19" ht="25.5">
      <c r="B1041" s="463">
        <v>1038</v>
      </c>
      <c r="C1041" s="464">
        <v>54600</v>
      </c>
      <c r="D1041" s="465" t="s">
        <v>2793</v>
      </c>
      <c r="E1041" s="466">
        <v>4.4666087878787888</v>
      </c>
      <c r="F1041" s="466">
        <v>3.1211231884057971</v>
      </c>
      <c r="G1041" s="466">
        <v>0</v>
      </c>
      <c r="H1041" s="466">
        <v>8.2427536231884063E-2</v>
      </c>
      <c r="I1041" s="466">
        <v>0.43270562628489229</v>
      </c>
      <c r="J1041" s="466">
        <v>1.786776610492288</v>
      </c>
      <c r="K1041" s="466">
        <f t="shared" si="32"/>
        <v>9.8896417492936486</v>
      </c>
      <c r="L1041" s="471"/>
      <c r="M1041" s="466">
        <v>4.742250745920745</v>
      </c>
      <c r="N1041" s="466">
        <v>3.1211231884057971</v>
      </c>
      <c r="O1041" s="466">
        <v>0</v>
      </c>
      <c r="P1041" s="466">
        <v>8.2427536231884063E-2</v>
      </c>
      <c r="Q1041" s="466">
        <v>0.45940861993157384</v>
      </c>
      <c r="R1041" s="466">
        <v>1.8970416072469201</v>
      </c>
      <c r="S1041" s="466">
        <f t="shared" si="33"/>
        <v>10.302251697736921</v>
      </c>
    </row>
    <row r="1042" spans="2:19">
      <c r="B1042" s="463">
        <v>1039</v>
      </c>
      <c r="C1042" s="464">
        <v>54670</v>
      </c>
      <c r="D1042" s="465" t="s">
        <v>2794</v>
      </c>
      <c r="E1042" s="466">
        <v>21.001911255411258</v>
      </c>
      <c r="F1042" s="466">
        <v>2.5435914855072466</v>
      </c>
      <c r="G1042" s="466">
        <v>0</v>
      </c>
      <c r="H1042" s="466">
        <v>0.35326086956521741</v>
      </c>
      <c r="I1042" s="466">
        <v>5.9370575360262832</v>
      </c>
      <c r="J1042" s="466">
        <v>8.3276201012311741</v>
      </c>
      <c r="K1042" s="466">
        <f t="shared" si="32"/>
        <v>38.163441247741183</v>
      </c>
      <c r="L1042" s="471"/>
      <c r="M1042" s="466">
        <v>22.301366200466195</v>
      </c>
      <c r="N1042" s="466">
        <v>2.5435914855072466</v>
      </c>
      <c r="O1042" s="466">
        <v>0</v>
      </c>
      <c r="P1042" s="466">
        <v>0.35326086956521741</v>
      </c>
      <c r="Q1042" s="466">
        <v>6.3044021400692714</v>
      </c>
      <c r="R1042" s="466">
        <v>8.842876402883034</v>
      </c>
      <c r="S1042" s="466">
        <f t="shared" si="33"/>
        <v>40.345497098490966</v>
      </c>
    </row>
    <row r="1043" spans="2:19" ht="25.5">
      <c r="B1043" s="463">
        <v>1040</v>
      </c>
      <c r="C1043" s="464">
        <v>54700</v>
      </c>
      <c r="D1043" s="465" t="s">
        <v>2796</v>
      </c>
      <c r="E1043" s="466">
        <v>0.73575977633477641</v>
      </c>
      <c r="F1043" s="466">
        <v>0.12717957427536233</v>
      </c>
      <c r="G1043" s="466">
        <v>0</v>
      </c>
      <c r="H1043" s="466">
        <v>1.7663043478260872E-2</v>
      </c>
      <c r="I1043" s="466">
        <v>0.12479573135043776</v>
      </c>
      <c r="J1043" s="466">
        <v>0.21880608252394704</v>
      </c>
      <c r="K1043" s="466">
        <f t="shared" si="32"/>
        <v>1.2242042079627844</v>
      </c>
      <c r="L1043" s="471"/>
      <c r="M1043" s="466">
        <v>0.7751371989121989</v>
      </c>
      <c r="N1043" s="466">
        <v>0.12717957427536233</v>
      </c>
      <c r="O1043" s="466">
        <v>0</v>
      </c>
      <c r="P1043" s="466">
        <v>1.7663043478260872E-2</v>
      </c>
      <c r="Q1043" s="466">
        <v>0.13147472415121939</v>
      </c>
      <c r="R1043" s="466">
        <v>0.23051645301603477</v>
      </c>
      <c r="S1043" s="466">
        <f t="shared" si="33"/>
        <v>1.2819709938330763</v>
      </c>
    </row>
    <row r="1044" spans="2:19">
      <c r="B1044" s="463">
        <v>1041</v>
      </c>
      <c r="C1044" s="464">
        <v>54800</v>
      </c>
      <c r="D1044" s="465" t="s">
        <v>2797</v>
      </c>
      <c r="E1044" s="466">
        <v>0.73575977633477641</v>
      </c>
      <c r="F1044" s="466">
        <v>0.12717957427536233</v>
      </c>
      <c r="G1044" s="466">
        <v>0</v>
      </c>
      <c r="H1044" s="466">
        <v>1.7663043478260872E-2</v>
      </c>
      <c r="I1044" s="466">
        <v>0.12479573135043776</v>
      </c>
      <c r="J1044" s="466">
        <v>0.21880608252394704</v>
      </c>
      <c r="K1044" s="466">
        <f t="shared" si="32"/>
        <v>1.2242042079627844</v>
      </c>
      <c r="L1044" s="471"/>
      <c r="M1044" s="466">
        <v>0.7751371989121989</v>
      </c>
      <c r="N1044" s="466">
        <v>0.12717957427536233</v>
      </c>
      <c r="O1044" s="466">
        <v>0</v>
      </c>
      <c r="P1044" s="466">
        <v>1.7663043478260872E-2</v>
      </c>
      <c r="Q1044" s="466">
        <v>0.13147472415121939</v>
      </c>
      <c r="R1044" s="466">
        <v>0.23051645301603477</v>
      </c>
      <c r="S1044" s="466">
        <f t="shared" si="33"/>
        <v>1.2819709938330763</v>
      </c>
    </row>
    <row r="1045" spans="2:19">
      <c r="B1045" s="463">
        <v>1042</v>
      </c>
      <c r="C1045" s="464">
        <v>54820</v>
      </c>
      <c r="D1045" s="465" t="s">
        <v>2798</v>
      </c>
      <c r="E1045" s="466">
        <v>2.0508831746031748</v>
      </c>
      <c r="F1045" s="466">
        <v>1.820655193236715</v>
      </c>
      <c r="G1045" s="466">
        <v>0</v>
      </c>
      <c r="H1045" s="466">
        <v>4.8082729468599039E-2</v>
      </c>
      <c r="I1045" s="466">
        <v>0.26265270759098058</v>
      </c>
      <c r="J1045" s="466">
        <v>0.90554636853888837</v>
      </c>
      <c r="K1045" s="466">
        <f t="shared" si="32"/>
        <v>5.0878201734383577</v>
      </c>
      <c r="L1045" s="471"/>
      <c r="M1045" s="466">
        <v>2.1788597979797979</v>
      </c>
      <c r="N1045" s="466">
        <v>1.820655193236715</v>
      </c>
      <c r="O1045" s="466">
        <v>0</v>
      </c>
      <c r="P1045" s="466">
        <v>4.8082729468599039E-2</v>
      </c>
      <c r="Q1045" s="466">
        <v>0.27904243034772663</v>
      </c>
      <c r="R1045" s="466">
        <v>0.96205313010954352</v>
      </c>
      <c r="S1045" s="466">
        <f t="shared" si="33"/>
        <v>5.2886932811423826</v>
      </c>
    </row>
    <row r="1046" spans="2:19">
      <c r="B1046" s="463">
        <v>1043</v>
      </c>
      <c r="C1046" s="464">
        <v>54830</v>
      </c>
      <c r="D1046" s="465" t="s">
        <v>3818</v>
      </c>
      <c r="E1046" s="466">
        <v>1.478196738816739</v>
      </c>
      <c r="F1046" s="466">
        <v>1.5605615942028985</v>
      </c>
      <c r="G1046" s="466">
        <v>0</v>
      </c>
      <c r="H1046" s="466">
        <v>4.1213768115942032E-2</v>
      </c>
      <c r="I1046" s="466">
        <v>0.18930984495374631</v>
      </c>
      <c r="J1046" s="466">
        <v>0.65268256397906543</v>
      </c>
      <c r="K1046" s="466">
        <f t="shared" si="32"/>
        <v>3.9219645100683911</v>
      </c>
      <c r="L1046" s="471"/>
      <c r="M1046" s="466">
        <v>1.5766402952602951</v>
      </c>
      <c r="N1046" s="466">
        <v>1.5605615942028985</v>
      </c>
      <c r="O1046" s="466">
        <v>0</v>
      </c>
      <c r="P1046" s="466">
        <v>4.1213768115942032E-2</v>
      </c>
      <c r="Q1046" s="466">
        <v>0.20191732399739715</v>
      </c>
      <c r="R1046" s="466">
        <v>0.69614930364880034</v>
      </c>
      <c r="S1046" s="466">
        <f t="shared" si="33"/>
        <v>4.0764822852253335</v>
      </c>
    </row>
    <row r="1047" spans="2:19">
      <c r="B1047" s="463">
        <v>1044</v>
      </c>
      <c r="C1047" s="464">
        <v>54860</v>
      </c>
      <c r="D1047" s="465" t="s">
        <v>3819</v>
      </c>
      <c r="E1047" s="466">
        <v>3.0171734199134206</v>
      </c>
      <c r="F1047" s="466">
        <v>2.3408423913043475</v>
      </c>
      <c r="G1047" s="466">
        <v>0</v>
      </c>
      <c r="H1047" s="466">
        <v>6.1820652173913054E-2</v>
      </c>
      <c r="I1047" s="466">
        <v>0.38640366151774264</v>
      </c>
      <c r="J1047" s="466">
        <v>1.3322018862353326</v>
      </c>
      <c r="K1047" s="466">
        <f t="shared" si="32"/>
        <v>7.1384420111447566</v>
      </c>
      <c r="L1047" s="471"/>
      <c r="M1047" s="466">
        <v>3.2042161771561775</v>
      </c>
      <c r="N1047" s="466">
        <v>2.3408423913043475</v>
      </c>
      <c r="O1047" s="466">
        <v>0</v>
      </c>
      <c r="P1047" s="466">
        <v>6.1820652173913054E-2</v>
      </c>
      <c r="Q1047" s="466">
        <v>0.41035787170067917</v>
      </c>
      <c r="R1047" s="466">
        <v>1.4147886916078287</v>
      </c>
      <c r="S1047" s="466">
        <f t="shared" si="33"/>
        <v>7.4320257839429456</v>
      </c>
    </row>
    <row r="1048" spans="2:19">
      <c r="B1048" s="463">
        <v>1045</v>
      </c>
      <c r="C1048" s="464">
        <v>54861</v>
      </c>
      <c r="D1048" s="465" t="s">
        <v>3820</v>
      </c>
      <c r="E1048" s="466">
        <v>4.4666087878787888</v>
      </c>
      <c r="F1048" s="466">
        <v>3.1211231884057971</v>
      </c>
      <c r="G1048" s="466">
        <v>0</v>
      </c>
      <c r="H1048" s="466">
        <v>8.2427536231884063E-2</v>
      </c>
      <c r="I1048" s="466">
        <v>0.57203009240788549</v>
      </c>
      <c r="J1048" s="466">
        <v>1.9721851627799989</v>
      </c>
      <c r="K1048" s="466">
        <f t="shared" si="32"/>
        <v>10.214374767704353</v>
      </c>
      <c r="L1048" s="471"/>
      <c r="M1048" s="466">
        <v>4.742250745920745</v>
      </c>
      <c r="N1048" s="466">
        <v>3.1211231884057971</v>
      </c>
      <c r="O1048" s="466">
        <v>0</v>
      </c>
      <c r="P1048" s="466">
        <v>8.2427536231884063E-2</v>
      </c>
      <c r="Q1048" s="466">
        <v>0.60733103373010777</v>
      </c>
      <c r="R1048" s="466">
        <v>2.0938920338552562</v>
      </c>
      <c r="S1048" s="466">
        <f t="shared" si="33"/>
        <v>10.647024538143791</v>
      </c>
    </row>
    <row r="1049" spans="2:19">
      <c r="B1049" s="463">
        <v>1046</v>
      </c>
      <c r="C1049" s="464">
        <v>54900</v>
      </c>
      <c r="D1049" s="465" t="s">
        <v>3821</v>
      </c>
      <c r="E1049" s="466">
        <v>7.6695420202020204</v>
      </c>
      <c r="F1049" s="466">
        <v>4.9417783816425116</v>
      </c>
      <c r="G1049" s="466">
        <v>0</v>
      </c>
      <c r="H1049" s="466">
        <v>0.1305102657004831</v>
      </c>
      <c r="I1049" s="466">
        <v>0.78598316786749201</v>
      </c>
      <c r="J1049" s="466">
        <v>2.1306945965519679</v>
      </c>
      <c r="K1049" s="466">
        <f t="shared" si="32"/>
        <v>15.658508431964474</v>
      </c>
      <c r="L1049" s="471"/>
      <c r="M1049" s="466">
        <v>8.1519154467754458</v>
      </c>
      <c r="N1049" s="466">
        <v>4.9417783816425116</v>
      </c>
      <c r="O1049" s="466">
        <v>0</v>
      </c>
      <c r="P1049" s="466">
        <v>0.1305102657004831</v>
      </c>
      <c r="Q1049" s="466">
        <v>0.83541733133052665</v>
      </c>
      <c r="R1049" s="466">
        <v>2.2647039612328048</v>
      </c>
      <c r="S1049" s="466">
        <f t="shared" si="33"/>
        <v>16.324325386681775</v>
      </c>
    </row>
    <row r="1050" spans="2:19" ht="25.5">
      <c r="B1050" s="463">
        <v>1047</v>
      </c>
      <c r="C1050" s="464">
        <v>55000</v>
      </c>
      <c r="D1050" s="465" t="s">
        <v>3822</v>
      </c>
      <c r="E1050" s="466">
        <v>0.73575977633477641</v>
      </c>
      <c r="F1050" s="466">
        <v>0.12717957427536233</v>
      </c>
      <c r="G1050" s="466">
        <v>0</v>
      </c>
      <c r="H1050" s="466">
        <v>1.7663043478260872E-2</v>
      </c>
      <c r="I1050" s="466">
        <v>0.12479573135043776</v>
      </c>
      <c r="J1050" s="466">
        <v>0.21880608252394704</v>
      </c>
      <c r="K1050" s="466">
        <f t="shared" si="32"/>
        <v>1.2242042079627844</v>
      </c>
      <c r="L1050" s="471"/>
      <c r="M1050" s="466">
        <v>0.7751371989121989</v>
      </c>
      <c r="N1050" s="466">
        <v>0.12717957427536233</v>
      </c>
      <c r="O1050" s="466">
        <v>0</v>
      </c>
      <c r="P1050" s="466">
        <v>1.7663043478260872E-2</v>
      </c>
      <c r="Q1050" s="466">
        <v>0.13147472415121939</v>
      </c>
      <c r="R1050" s="466">
        <v>0.23051645301603477</v>
      </c>
      <c r="S1050" s="466">
        <f t="shared" si="33"/>
        <v>1.2819709938330763</v>
      </c>
    </row>
    <row r="1051" spans="2:19">
      <c r="B1051" s="463">
        <v>1048</v>
      </c>
      <c r="C1051" s="464">
        <v>55040</v>
      </c>
      <c r="D1051" s="465" t="s">
        <v>3823</v>
      </c>
      <c r="E1051" s="466">
        <v>3.500318542568543</v>
      </c>
      <c r="F1051" s="466">
        <v>2.6009359903381641</v>
      </c>
      <c r="G1051" s="466">
        <v>0</v>
      </c>
      <c r="H1051" s="466">
        <v>6.8689613526570048E-2</v>
      </c>
      <c r="I1051" s="466">
        <v>0.44827913848112355</v>
      </c>
      <c r="J1051" s="466">
        <v>1.5455296450835547</v>
      </c>
      <c r="K1051" s="466">
        <f t="shared" si="32"/>
        <v>8.1637529299979548</v>
      </c>
      <c r="L1051" s="471"/>
      <c r="M1051" s="466">
        <v>3.7168943667443659</v>
      </c>
      <c r="N1051" s="466">
        <v>2.6009359903381641</v>
      </c>
      <c r="O1051" s="466">
        <v>0</v>
      </c>
      <c r="P1051" s="466">
        <v>6.8689613526570048E-2</v>
      </c>
      <c r="Q1051" s="466">
        <v>0.47601559237715518</v>
      </c>
      <c r="R1051" s="466">
        <v>1.6411564723569709</v>
      </c>
      <c r="S1051" s="466">
        <f t="shared" si="33"/>
        <v>8.5036920353432244</v>
      </c>
    </row>
    <row r="1052" spans="2:19">
      <c r="B1052" s="463">
        <v>1049</v>
      </c>
      <c r="C1052" s="464">
        <v>55060</v>
      </c>
      <c r="D1052" s="465" t="s">
        <v>3824</v>
      </c>
      <c r="E1052" s="466">
        <v>3.500318542568543</v>
      </c>
      <c r="F1052" s="466">
        <v>2.6009359903381641</v>
      </c>
      <c r="G1052" s="466">
        <v>0</v>
      </c>
      <c r="H1052" s="466">
        <v>6.8689613526570048E-2</v>
      </c>
      <c r="I1052" s="466">
        <v>0.44827913848112355</v>
      </c>
      <c r="J1052" s="466">
        <v>1.5455296450835547</v>
      </c>
      <c r="K1052" s="466">
        <f t="shared" si="32"/>
        <v>8.1637529299979548</v>
      </c>
      <c r="L1052" s="471"/>
      <c r="M1052" s="466">
        <v>3.7168943667443659</v>
      </c>
      <c r="N1052" s="466">
        <v>2.6009359903381641</v>
      </c>
      <c r="O1052" s="466">
        <v>0</v>
      </c>
      <c r="P1052" s="466">
        <v>6.8689613526570048E-2</v>
      </c>
      <c r="Q1052" s="466">
        <v>0.47601559237715518</v>
      </c>
      <c r="R1052" s="466">
        <v>1.6411564723569709</v>
      </c>
      <c r="S1052" s="466">
        <f t="shared" si="33"/>
        <v>8.5036920353432244</v>
      </c>
    </row>
    <row r="1053" spans="2:19">
      <c r="B1053" s="463">
        <v>1050</v>
      </c>
      <c r="C1053" s="464">
        <v>55100</v>
      </c>
      <c r="D1053" s="465" t="s">
        <v>3825</v>
      </c>
      <c r="E1053" s="466">
        <v>0.73575977633477641</v>
      </c>
      <c r="F1053" s="466">
        <v>0.12717957427536233</v>
      </c>
      <c r="G1053" s="466">
        <v>0</v>
      </c>
      <c r="H1053" s="466">
        <v>1.7663043478260872E-2</v>
      </c>
      <c r="I1053" s="466">
        <v>0.12479573135043776</v>
      </c>
      <c r="J1053" s="466">
        <v>0.21880608252394704</v>
      </c>
      <c r="K1053" s="466">
        <f t="shared" si="32"/>
        <v>1.2242042079627844</v>
      </c>
      <c r="L1053" s="471"/>
      <c r="M1053" s="466">
        <v>0.7751371989121989</v>
      </c>
      <c r="N1053" s="466">
        <v>0.12717957427536233</v>
      </c>
      <c r="O1053" s="466">
        <v>0</v>
      </c>
      <c r="P1053" s="466">
        <v>1.7663043478260872E-2</v>
      </c>
      <c r="Q1053" s="466">
        <v>0.13147472415121939</v>
      </c>
      <c r="R1053" s="466">
        <v>0.23051645301603477</v>
      </c>
      <c r="S1053" s="466">
        <f t="shared" si="33"/>
        <v>1.2819709938330763</v>
      </c>
    </row>
    <row r="1054" spans="2:19">
      <c r="B1054" s="463">
        <v>1051</v>
      </c>
      <c r="C1054" s="464">
        <v>55120</v>
      </c>
      <c r="D1054" s="465" t="s">
        <v>3826</v>
      </c>
      <c r="E1054" s="466">
        <v>15.204169783549785</v>
      </c>
      <c r="F1054" s="466">
        <v>2.0348731884057973</v>
      </c>
      <c r="G1054" s="466">
        <v>0</v>
      </c>
      <c r="H1054" s="466">
        <v>0.28260869565217389</v>
      </c>
      <c r="I1054" s="466">
        <v>4.298086478638429</v>
      </c>
      <c r="J1054" s="466">
        <v>6.0287155950817528</v>
      </c>
      <c r="K1054" s="466">
        <f t="shared" si="32"/>
        <v>27.84845374132794</v>
      </c>
      <c r="L1054" s="471"/>
      <c r="M1054" s="466">
        <v>16.149227925407924</v>
      </c>
      <c r="N1054" s="466">
        <v>2.0348731884057973</v>
      </c>
      <c r="O1054" s="466">
        <v>0</v>
      </c>
      <c r="P1054" s="466">
        <v>0.28260869565217389</v>
      </c>
      <c r="Q1054" s="466">
        <v>4.5652461906696944</v>
      </c>
      <c r="R1054" s="466">
        <v>6.4034474508285602</v>
      </c>
      <c r="S1054" s="466">
        <f t="shared" si="33"/>
        <v>29.435403450964152</v>
      </c>
    </row>
    <row r="1055" spans="2:19">
      <c r="B1055" s="463">
        <v>1052</v>
      </c>
      <c r="C1055" s="464">
        <v>55150</v>
      </c>
      <c r="D1055" s="465" t="s">
        <v>3827</v>
      </c>
      <c r="E1055" s="466">
        <v>4.9497539105339108</v>
      </c>
      <c r="F1055" s="466">
        <v>3.3812167874396133</v>
      </c>
      <c r="G1055" s="466">
        <v>0</v>
      </c>
      <c r="H1055" s="466">
        <v>8.9296497584541071E-2</v>
      </c>
      <c r="I1055" s="466">
        <v>0.63390556937126652</v>
      </c>
      <c r="J1055" s="466">
        <v>2.185512921628221</v>
      </c>
      <c r="K1055" s="466">
        <f t="shared" si="32"/>
        <v>11.239685686557554</v>
      </c>
      <c r="L1055" s="471"/>
      <c r="M1055" s="466">
        <v>5.2549289355089357</v>
      </c>
      <c r="N1055" s="466">
        <v>3.3812167874396133</v>
      </c>
      <c r="O1055" s="466">
        <v>0</v>
      </c>
      <c r="P1055" s="466">
        <v>8.9296497584541071E-2</v>
      </c>
      <c r="Q1055" s="466">
        <v>0.67298875440658401</v>
      </c>
      <c r="R1055" s="466">
        <v>2.3202598146043987</v>
      </c>
      <c r="S1055" s="466">
        <f t="shared" si="33"/>
        <v>11.718690789544072</v>
      </c>
    </row>
    <row r="1056" spans="2:19">
      <c r="B1056" s="463">
        <v>1053</v>
      </c>
      <c r="C1056" s="464">
        <v>55175</v>
      </c>
      <c r="D1056" s="465" t="s">
        <v>3828</v>
      </c>
      <c r="E1056" s="466">
        <v>7.6695420202020204</v>
      </c>
      <c r="F1056" s="466">
        <v>4.9417783816425116</v>
      </c>
      <c r="G1056" s="466">
        <v>0</v>
      </c>
      <c r="H1056" s="466">
        <v>0.1305102657004831</v>
      </c>
      <c r="I1056" s="466">
        <v>0.98222365980384563</v>
      </c>
      <c r="J1056" s="466">
        <v>3.3864073832943511</v>
      </c>
      <c r="K1056" s="466">
        <f t="shared" si="32"/>
        <v>17.110461710643211</v>
      </c>
      <c r="L1056" s="471"/>
      <c r="M1056" s="466">
        <v>8.1519154467754458</v>
      </c>
      <c r="N1056" s="466">
        <v>4.9417783816425116</v>
      </c>
      <c r="O1056" s="466">
        <v>0</v>
      </c>
      <c r="P1056" s="466">
        <v>0.1305102657004831</v>
      </c>
      <c r="Q1056" s="466">
        <v>1.0440003071177348</v>
      </c>
      <c r="R1056" s="466">
        <v>3.5993944076760522</v>
      </c>
      <c r="S1056" s="466">
        <f t="shared" si="33"/>
        <v>17.867598808912227</v>
      </c>
    </row>
    <row r="1057" spans="2:19">
      <c r="B1057" s="463">
        <v>1054</v>
      </c>
      <c r="C1057" s="464">
        <v>55250</v>
      </c>
      <c r="D1057" s="465" t="s">
        <v>4577</v>
      </c>
      <c r="E1057" s="466">
        <v>3.500318542568543</v>
      </c>
      <c r="F1057" s="466">
        <v>2.6009359903381641</v>
      </c>
      <c r="G1057" s="466">
        <v>0</v>
      </c>
      <c r="H1057" s="466">
        <v>6.8689613526570048E-2</v>
      </c>
      <c r="I1057" s="466">
        <v>0.44827913848112355</v>
      </c>
      <c r="J1057" s="466">
        <v>1.5455296450835547</v>
      </c>
      <c r="K1057" s="466">
        <f t="shared" si="32"/>
        <v>8.1637529299979548</v>
      </c>
      <c r="L1057" s="471"/>
      <c r="M1057" s="466">
        <v>3.7168943667443659</v>
      </c>
      <c r="N1057" s="466">
        <v>2.6009359903381641</v>
      </c>
      <c r="O1057" s="466">
        <v>0</v>
      </c>
      <c r="P1057" s="466">
        <v>6.8689613526570048E-2</v>
      </c>
      <c r="Q1057" s="466">
        <v>0.47601559237715518</v>
      </c>
      <c r="R1057" s="466">
        <v>1.6411564723569709</v>
      </c>
      <c r="S1057" s="466">
        <f t="shared" si="33"/>
        <v>8.5036920353432244</v>
      </c>
    </row>
    <row r="1058" spans="2:19">
      <c r="B1058" s="463">
        <v>1055</v>
      </c>
      <c r="C1058" s="464">
        <v>55400</v>
      </c>
      <c r="D1058" s="465" t="s">
        <v>3830</v>
      </c>
      <c r="E1058" s="466">
        <v>9.2980600144300158</v>
      </c>
      <c r="F1058" s="466">
        <v>5.7220591787439616</v>
      </c>
      <c r="G1058" s="466">
        <v>0</v>
      </c>
      <c r="H1058" s="466">
        <v>0.15111714975845414</v>
      </c>
      <c r="I1058" s="466">
        <v>0.95287549711752695</v>
      </c>
      <c r="J1058" s="466">
        <v>2.5831172420697039</v>
      </c>
      <c r="K1058" s="466">
        <f t="shared" si="32"/>
        <v>18.707229082119664</v>
      </c>
      <c r="L1058" s="471"/>
      <c r="M1058" s="466">
        <v>9.8690326418026419</v>
      </c>
      <c r="N1058" s="466">
        <v>5.7220591787439616</v>
      </c>
      <c r="O1058" s="466">
        <v>0</v>
      </c>
      <c r="P1058" s="466">
        <v>0.15111714975845414</v>
      </c>
      <c r="Q1058" s="466">
        <v>1.0113894048900984</v>
      </c>
      <c r="R1058" s="466">
        <v>2.7417405716919188</v>
      </c>
      <c r="S1058" s="466">
        <f t="shared" si="33"/>
        <v>19.495338946887074</v>
      </c>
    </row>
    <row r="1059" spans="2:19">
      <c r="B1059" s="463">
        <v>1056</v>
      </c>
      <c r="C1059" s="464">
        <v>55450</v>
      </c>
      <c r="D1059" s="465" t="s">
        <v>3831</v>
      </c>
      <c r="E1059" s="466">
        <v>3.500318542568543</v>
      </c>
      <c r="F1059" s="466">
        <v>2.6009359903381641</v>
      </c>
      <c r="G1059" s="466">
        <v>0</v>
      </c>
      <c r="H1059" s="466">
        <v>6.8689613526570048E-2</v>
      </c>
      <c r="I1059" s="466">
        <v>0.44827913848112355</v>
      </c>
      <c r="J1059" s="466">
        <v>1.5455296450835547</v>
      </c>
      <c r="K1059" s="466">
        <f t="shared" si="32"/>
        <v>8.1637529299979548</v>
      </c>
      <c r="L1059" s="471"/>
      <c r="M1059" s="466">
        <v>3.7168943667443659</v>
      </c>
      <c r="N1059" s="466">
        <v>2.6009359903381641</v>
      </c>
      <c r="O1059" s="466">
        <v>0</v>
      </c>
      <c r="P1059" s="466">
        <v>6.8689613526570048E-2</v>
      </c>
      <c r="Q1059" s="466">
        <v>0.47601559237715518</v>
      </c>
      <c r="R1059" s="466">
        <v>1.6411564723569709</v>
      </c>
      <c r="S1059" s="466">
        <f t="shared" si="33"/>
        <v>8.5036920353432244</v>
      </c>
    </row>
    <row r="1060" spans="2:19">
      <c r="B1060" s="463">
        <v>1057</v>
      </c>
      <c r="C1060" s="464">
        <v>55530</v>
      </c>
      <c r="D1060" s="465" t="s">
        <v>3833</v>
      </c>
      <c r="E1060" s="466">
        <v>2.5340282972582977</v>
      </c>
      <c r="F1060" s="466">
        <v>2.0807487922705312</v>
      </c>
      <c r="G1060" s="466">
        <v>0</v>
      </c>
      <c r="H1060" s="466">
        <v>5.495169082125604E-2</v>
      </c>
      <c r="I1060" s="466">
        <v>0.32452818455436161</v>
      </c>
      <c r="J1060" s="466">
        <v>1.1188741273871106</v>
      </c>
      <c r="K1060" s="466">
        <f t="shared" si="32"/>
        <v>6.1131310922915576</v>
      </c>
      <c r="L1060" s="471"/>
      <c r="M1060" s="466">
        <v>2.6915379875679877</v>
      </c>
      <c r="N1060" s="466">
        <v>2.0807487922705312</v>
      </c>
      <c r="O1060" s="466">
        <v>0</v>
      </c>
      <c r="P1060" s="466">
        <v>5.495169082125604E-2</v>
      </c>
      <c r="Q1060" s="466">
        <v>0.34470015102420293</v>
      </c>
      <c r="R1060" s="466">
        <v>1.1884209108586861</v>
      </c>
      <c r="S1060" s="466">
        <f t="shared" si="33"/>
        <v>6.3603595325426641</v>
      </c>
    </row>
    <row r="1061" spans="2:19">
      <c r="B1061" s="463">
        <v>1058</v>
      </c>
      <c r="C1061" s="464">
        <v>55600</v>
      </c>
      <c r="D1061" s="465" t="s">
        <v>3835</v>
      </c>
      <c r="E1061" s="466">
        <v>4.9497539105339108</v>
      </c>
      <c r="F1061" s="466">
        <v>3.3812167874396133</v>
      </c>
      <c r="G1061" s="466">
        <v>0</v>
      </c>
      <c r="H1061" s="466">
        <v>8.9296497584541071E-2</v>
      </c>
      <c r="I1061" s="466">
        <v>0.47951062372552533</v>
      </c>
      <c r="J1061" s="466">
        <v>1.9800490562404578</v>
      </c>
      <c r="K1061" s="466">
        <f t="shared" si="32"/>
        <v>10.879826875524049</v>
      </c>
      <c r="L1061" s="471"/>
      <c r="M1061" s="466">
        <v>5.2549289355089357</v>
      </c>
      <c r="N1061" s="466">
        <v>3.3812167874396133</v>
      </c>
      <c r="O1061" s="466">
        <v>0</v>
      </c>
      <c r="P1061" s="466">
        <v>8.9296497584541071E-2</v>
      </c>
      <c r="Q1061" s="466">
        <v>0.50907465240577998</v>
      </c>
      <c r="R1061" s="466">
        <v>2.102128159790229</v>
      </c>
      <c r="S1061" s="466">
        <f t="shared" si="33"/>
        <v>11.336645032729098</v>
      </c>
    </row>
    <row r="1062" spans="2:19">
      <c r="B1062" s="463">
        <v>1059</v>
      </c>
      <c r="C1062" s="464">
        <v>55650</v>
      </c>
      <c r="D1062" s="465" t="s">
        <v>3836</v>
      </c>
      <c r="E1062" s="466">
        <v>6.3991892784992785</v>
      </c>
      <c r="F1062" s="466">
        <v>4.1614975845410624</v>
      </c>
      <c r="G1062" s="466">
        <v>0</v>
      </c>
      <c r="H1062" s="466">
        <v>0.10990338164251208</v>
      </c>
      <c r="I1062" s="466">
        <v>0.61992561604742469</v>
      </c>
      <c r="J1062" s="466">
        <v>2.5598663934849668</v>
      </c>
      <c r="K1062" s="466">
        <f t="shared" si="32"/>
        <v>13.850382254215246</v>
      </c>
      <c r="L1062" s="471"/>
      <c r="M1062" s="466">
        <v>6.792963504273505</v>
      </c>
      <c r="N1062" s="466">
        <v>4.1614975845410624</v>
      </c>
      <c r="O1062" s="466">
        <v>0</v>
      </c>
      <c r="P1062" s="466">
        <v>0.10990338164251208</v>
      </c>
      <c r="Q1062" s="466">
        <v>0.65807274982839836</v>
      </c>
      <c r="R1062" s="466">
        <v>2.7173878174201556</v>
      </c>
      <c r="S1062" s="466">
        <f t="shared" si="33"/>
        <v>14.439825037705635</v>
      </c>
    </row>
    <row r="1063" spans="2:19">
      <c r="B1063" s="463">
        <v>1060</v>
      </c>
      <c r="C1063" s="464">
        <v>55700</v>
      </c>
      <c r="D1063" s="465" t="s">
        <v>3837</v>
      </c>
      <c r="E1063" s="466">
        <v>0.73575977633477641</v>
      </c>
      <c r="F1063" s="466">
        <v>0.12717957427536233</v>
      </c>
      <c r="G1063" s="466">
        <v>0</v>
      </c>
      <c r="H1063" s="466">
        <v>1.7663043478260872E-2</v>
      </c>
      <c r="I1063" s="466">
        <v>0.12479573135043776</v>
      </c>
      <c r="J1063" s="466">
        <v>0.21880608252394704</v>
      </c>
      <c r="K1063" s="466">
        <f t="shared" si="32"/>
        <v>1.2242042079627844</v>
      </c>
      <c r="L1063" s="471"/>
      <c r="M1063" s="466">
        <v>0.7751371989121989</v>
      </c>
      <c r="N1063" s="466">
        <v>0.12717957427536233</v>
      </c>
      <c r="O1063" s="466">
        <v>0</v>
      </c>
      <c r="P1063" s="466">
        <v>1.7663043478260872E-2</v>
      </c>
      <c r="Q1063" s="466">
        <v>0.13147472415121939</v>
      </c>
      <c r="R1063" s="466">
        <v>0.23051645301603477</v>
      </c>
      <c r="S1063" s="466">
        <f t="shared" si="33"/>
        <v>1.2819709938330763</v>
      </c>
    </row>
    <row r="1064" spans="2:19">
      <c r="B1064" s="463">
        <v>1061</v>
      </c>
      <c r="C1064" s="464">
        <v>55720</v>
      </c>
      <c r="D1064" s="465" t="s">
        <v>3838</v>
      </c>
      <c r="E1064" s="466">
        <v>2.5340282972582977</v>
      </c>
      <c r="F1064" s="466">
        <v>2.0807487922705312</v>
      </c>
      <c r="G1064" s="466">
        <v>0</v>
      </c>
      <c r="H1064" s="466">
        <v>5.495169082125604E-2</v>
      </c>
      <c r="I1064" s="466">
        <v>0.24548563652235994</v>
      </c>
      <c r="J1064" s="466">
        <v>1.0136868274996096</v>
      </c>
      <c r="K1064" s="466">
        <f t="shared" si="32"/>
        <v>5.9289012443720548</v>
      </c>
      <c r="L1064" s="471"/>
      <c r="M1064" s="466">
        <v>2.6915379875679877</v>
      </c>
      <c r="N1064" s="466">
        <v>2.0807487922705312</v>
      </c>
      <c r="O1064" s="466">
        <v>0</v>
      </c>
      <c r="P1064" s="466">
        <v>5.495169082125604E-2</v>
      </c>
      <c r="Q1064" s="466">
        <v>0.26074449003474937</v>
      </c>
      <c r="R1064" s="466">
        <v>1.076695397073685</v>
      </c>
      <c r="S1064" s="466">
        <f t="shared" si="33"/>
        <v>6.1646783577682092</v>
      </c>
    </row>
    <row r="1065" spans="2:19">
      <c r="B1065" s="463">
        <v>1062</v>
      </c>
      <c r="C1065" s="464">
        <v>55801</v>
      </c>
      <c r="D1065" s="465" t="s">
        <v>4578</v>
      </c>
      <c r="E1065" s="466">
        <v>7.6695420202020204</v>
      </c>
      <c r="F1065" s="466">
        <v>4.9417783816425116</v>
      </c>
      <c r="G1065" s="466">
        <v>0</v>
      </c>
      <c r="H1065" s="466">
        <v>0.1305102657004831</v>
      </c>
      <c r="I1065" s="466">
        <v>0.78598316786749201</v>
      </c>
      <c r="J1065" s="466">
        <v>2.1306945965519679</v>
      </c>
      <c r="K1065" s="466">
        <f t="shared" si="32"/>
        <v>15.658508431964474</v>
      </c>
      <c r="L1065" s="471"/>
      <c r="M1065" s="466">
        <v>8.1519154467754458</v>
      </c>
      <c r="N1065" s="466">
        <v>4.9417783816425116</v>
      </c>
      <c r="O1065" s="466">
        <v>0</v>
      </c>
      <c r="P1065" s="466">
        <v>0.1305102657004831</v>
      </c>
      <c r="Q1065" s="466">
        <v>0.83541733133052665</v>
      </c>
      <c r="R1065" s="466">
        <v>2.2647039612328048</v>
      </c>
      <c r="S1065" s="466">
        <f t="shared" si="33"/>
        <v>16.324325386681775</v>
      </c>
    </row>
    <row r="1066" spans="2:19">
      <c r="B1066" s="463">
        <v>1063</v>
      </c>
      <c r="C1066" s="464">
        <v>55821</v>
      </c>
      <c r="D1066" s="465" t="s">
        <v>3839</v>
      </c>
      <c r="E1066" s="466">
        <v>6.3991892784992785</v>
      </c>
      <c r="F1066" s="466">
        <v>4.1614975845410624</v>
      </c>
      <c r="G1066" s="466">
        <v>0</v>
      </c>
      <c r="H1066" s="466">
        <v>0.10990338164251208</v>
      </c>
      <c r="I1066" s="466">
        <v>0.61992561604742469</v>
      </c>
      <c r="J1066" s="466">
        <v>2.5598663934849668</v>
      </c>
      <c r="K1066" s="466">
        <f t="shared" si="32"/>
        <v>13.850382254215246</v>
      </c>
      <c r="L1066" s="471"/>
      <c r="M1066" s="466">
        <v>6.792963504273505</v>
      </c>
      <c r="N1066" s="466">
        <v>4.1614975845410624</v>
      </c>
      <c r="O1066" s="466">
        <v>0</v>
      </c>
      <c r="P1066" s="466">
        <v>0.10990338164251208</v>
      </c>
      <c r="Q1066" s="466">
        <v>0.65807274982839836</v>
      </c>
      <c r="R1066" s="466">
        <v>2.7173878174201556</v>
      </c>
      <c r="S1066" s="466">
        <f t="shared" si="33"/>
        <v>14.439825037705635</v>
      </c>
    </row>
    <row r="1067" spans="2:19">
      <c r="B1067" s="463">
        <v>1064</v>
      </c>
      <c r="C1067" s="464">
        <v>55831</v>
      </c>
      <c r="D1067" s="465" t="s">
        <v>3840</v>
      </c>
      <c r="E1067" s="466">
        <v>7.6695420202020204</v>
      </c>
      <c r="F1067" s="466">
        <v>4.9417783816425116</v>
      </c>
      <c r="G1067" s="466">
        <v>0</v>
      </c>
      <c r="H1067" s="466">
        <v>0.1305102657004831</v>
      </c>
      <c r="I1067" s="466">
        <v>0.74299186268020045</v>
      </c>
      <c r="J1067" s="466">
        <v>3.0680453439471056</v>
      </c>
      <c r="K1067" s="466">
        <f t="shared" si="32"/>
        <v>16.552867874172321</v>
      </c>
      <c r="L1067" s="471"/>
      <c r="M1067" s="466">
        <v>8.1519154467754458</v>
      </c>
      <c r="N1067" s="466">
        <v>4.9417783816425116</v>
      </c>
      <c r="O1067" s="466">
        <v>0</v>
      </c>
      <c r="P1067" s="466">
        <v>0.1305102657004831</v>
      </c>
      <c r="Q1067" s="466">
        <v>0.78972210156189326</v>
      </c>
      <c r="R1067" s="466">
        <v>3.2610090882677123</v>
      </c>
      <c r="S1067" s="466">
        <f t="shared" si="33"/>
        <v>17.274935283948047</v>
      </c>
    </row>
    <row r="1068" spans="2:19">
      <c r="B1068" s="463">
        <v>1065</v>
      </c>
      <c r="C1068" s="464">
        <v>55840</v>
      </c>
      <c r="D1068" s="465" t="s">
        <v>3841</v>
      </c>
      <c r="E1068" s="466">
        <v>9.2980600144300158</v>
      </c>
      <c r="F1068" s="466">
        <v>5.7220591787439616</v>
      </c>
      <c r="G1068" s="466">
        <v>0</v>
      </c>
      <c r="H1068" s="466">
        <v>0.15111714975845414</v>
      </c>
      <c r="I1068" s="466">
        <v>0.95287549711752695</v>
      </c>
      <c r="J1068" s="466">
        <v>2.5831172420697039</v>
      </c>
      <c r="K1068" s="466">
        <f t="shared" si="32"/>
        <v>18.707229082119664</v>
      </c>
      <c r="L1068" s="471"/>
      <c r="M1068" s="466">
        <v>9.8690326418026419</v>
      </c>
      <c r="N1068" s="466">
        <v>5.7220591787439616</v>
      </c>
      <c r="O1068" s="466">
        <v>0</v>
      </c>
      <c r="P1068" s="466">
        <v>0.15111714975845414</v>
      </c>
      <c r="Q1068" s="466">
        <v>1.0113894048900984</v>
      </c>
      <c r="R1068" s="466">
        <v>2.7417405716919188</v>
      </c>
      <c r="S1068" s="466">
        <f t="shared" si="33"/>
        <v>19.495338946887074</v>
      </c>
    </row>
    <row r="1069" spans="2:19" ht="25.5">
      <c r="B1069" s="463">
        <v>1066</v>
      </c>
      <c r="C1069" s="464">
        <v>55859</v>
      </c>
      <c r="D1069" s="465" t="s">
        <v>3842</v>
      </c>
      <c r="E1069" s="466">
        <v>3.500318542568543</v>
      </c>
      <c r="F1069" s="466">
        <v>2.6009359903381641</v>
      </c>
      <c r="G1069" s="466">
        <v>0</v>
      </c>
      <c r="H1069" s="466">
        <v>6.8689613526570048E-2</v>
      </c>
      <c r="I1069" s="466">
        <v>0.35871652432264506</v>
      </c>
      <c r="J1069" s="466">
        <v>0.97243222414276609</v>
      </c>
      <c r="K1069" s="466">
        <f t="shared" si="32"/>
        <v>7.5010928948986884</v>
      </c>
      <c r="L1069" s="471"/>
      <c r="M1069" s="466">
        <v>3.7168943667443659</v>
      </c>
      <c r="N1069" s="466">
        <v>2.6009359903381641</v>
      </c>
      <c r="O1069" s="466">
        <v>0</v>
      </c>
      <c r="P1069" s="466">
        <v>6.8689613526570048E-2</v>
      </c>
      <c r="Q1069" s="466">
        <v>0.38091145485706857</v>
      </c>
      <c r="R1069" s="466">
        <v>1.0325996939994682</v>
      </c>
      <c r="S1069" s="466">
        <f t="shared" si="33"/>
        <v>7.8000311194656362</v>
      </c>
    </row>
    <row r="1070" spans="2:19">
      <c r="B1070" s="463">
        <v>1067</v>
      </c>
      <c r="C1070" s="464">
        <v>56405</v>
      </c>
      <c r="D1070" s="465" t="s">
        <v>3843</v>
      </c>
      <c r="E1070" s="466">
        <v>0.5630124963924964</v>
      </c>
      <c r="F1070" s="466">
        <v>0.10174365942028987</v>
      </c>
      <c r="G1070" s="466">
        <v>0</v>
      </c>
      <c r="H1070" s="466">
        <v>1.4130434782608696E-2</v>
      </c>
      <c r="I1070" s="466">
        <v>9.5495239759842129E-2</v>
      </c>
      <c r="J1070" s="466">
        <v>0.16743312519930059</v>
      </c>
      <c r="K1070" s="466">
        <f t="shared" si="32"/>
        <v>0.94181495555453765</v>
      </c>
      <c r="L1070" s="471"/>
      <c r="M1070" s="466">
        <v>0.5925455633255633</v>
      </c>
      <c r="N1070" s="466">
        <v>0.10174365942028987</v>
      </c>
      <c r="O1070" s="466">
        <v>0</v>
      </c>
      <c r="P1070" s="466">
        <v>1.4130434782608696E-2</v>
      </c>
      <c r="Q1070" s="466">
        <v>0.10050448436042836</v>
      </c>
      <c r="R1070" s="466">
        <v>0.1762159030683664</v>
      </c>
      <c r="S1070" s="466">
        <f t="shared" si="33"/>
        <v>0.9851400449572566</v>
      </c>
    </row>
    <row r="1071" spans="2:19">
      <c r="B1071" s="463">
        <v>1068</v>
      </c>
      <c r="C1071" s="464">
        <v>56440</v>
      </c>
      <c r="D1071" s="465" t="s">
        <v>4579</v>
      </c>
      <c r="E1071" s="466">
        <v>12.305299047619046</v>
      </c>
      <c r="F1071" s="466">
        <v>1.7805140398550725</v>
      </c>
      <c r="G1071" s="466">
        <v>0</v>
      </c>
      <c r="H1071" s="466">
        <v>0.24728260869565216</v>
      </c>
      <c r="I1071" s="466">
        <v>3.4786009499445014</v>
      </c>
      <c r="J1071" s="466">
        <v>4.8792633420070404</v>
      </c>
      <c r="K1071" s="466">
        <f t="shared" si="32"/>
        <v>22.69095998812131</v>
      </c>
      <c r="L1071" s="471"/>
      <c r="M1071" s="466">
        <v>13.073158787878786</v>
      </c>
      <c r="N1071" s="466">
        <v>1.7805140398550725</v>
      </c>
      <c r="O1071" s="466">
        <v>0</v>
      </c>
      <c r="P1071" s="466">
        <v>0.24728260869565216</v>
      </c>
      <c r="Q1071" s="466">
        <v>3.6956682159699046</v>
      </c>
      <c r="R1071" s="466">
        <v>5.1837329748013223</v>
      </c>
      <c r="S1071" s="466">
        <f t="shared" si="33"/>
        <v>23.980356627200738</v>
      </c>
    </row>
    <row r="1072" spans="2:19">
      <c r="B1072" s="463">
        <v>1069</v>
      </c>
      <c r="C1072" s="464">
        <v>56501</v>
      </c>
      <c r="D1072" s="465" t="s">
        <v>3844</v>
      </c>
      <c r="E1072" s="466">
        <v>0.5630124963924964</v>
      </c>
      <c r="F1072" s="466">
        <v>0.10174365942028987</v>
      </c>
      <c r="G1072" s="466">
        <v>0</v>
      </c>
      <c r="H1072" s="466">
        <v>1.4130434782608696E-2</v>
      </c>
      <c r="I1072" s="466">
        <v>9.5495239759842129E-2</v>
      </c>
      <c r="J1072" s="466">
        <v>0.16743312519930059</v>
      </c>
      <c r="K1072" s="466">
        <f t="shared" si="32"/>
        <v>0.94181495555453765</v>
      </c>
      <c r="L1072" s="471"/>
      <c r="M1072" s="466">
        <v>0.5925455633255633</v>
      </c>
      <c r="N1072" s="466">
        <v>0.10174365942028987</v>
      </c>
      <c r="O1072" s="466">
        <v>0</v>
      </c>
      <c r="P1072" s="466">
        <v>1.4130434782608696E-2</v>
      </c>
      <c r="Q1072" s="466">
        <v>0.10050448436042836</v>
      </c>
      <c r="R1072" s="466">
        <v>0.1762159030683664</v>
      </c>
      <c r="S1072" s="466">
        <f t="shared" si="33"/>
        <v>0.9851400449572566</v>
      </c>
    </row>
    <row r="1073" spans="2:19">
      <c r="B1073" s="463">
        <v>1070</v>
      </c>
      <c r="C1073" s="464">
        <v>56605</v>
      </c>
      <c r="D1073" s="465" t="s">
        <v>3845</v>
      </c>
      <c r="E1073" s="466">
        <v>0.5630124963924964</v>
      </c>
      <c r="F1073" s="466">
        <v>0.10174365942028987</v>
      </c>
      <c r="G1073" s="466">
        <v>0</v>
      </c>
      <c r="H1073" s="466">
        <v>1.4130434782608696E-2</v>
      </c>
      <c r="I1073" s="466">
        <v>9.5495239759842129E-2</v>
      </c>
      <c r="J1073" s="466">
        <v>0.16743312519930059</v>
      </c>
      <c r="K1073" s="466">
        <f t="shared" si="32"/>
        <v>0.94181495555453765</v>
      </c>
      <c r="L1073" s="471"/>
      <c r="M1073" s="466">
        <v>0.5925455633255633</v>
      </c>
      <c r="N1073" s="466">
        <v>0.10174365942028987</v>
      </c>
      <c r="O1073" s="466">
        <v>0</v>
      </c>
      <c r="P1073" s="466">
        <v>1.4130434782608696E-2</v>
      </c>
      <c r="Q1073" s="466">
        <v>0.10050448436042836</v>
      </c>
      <c r="R1073" s="466">
        <v>0.1762159030683664</v>
      </c>
      <c r="S1073" s="466">
        <f t="shared" si="33"/>
        <v>0.9851400449572566</v>
      </c>
    </row>
    <row r="1074" spans="2:19">
      <c r="B1074" s="463">
        <v>1071</v>
      </c>
      <c r="C1074" s="464">
        <v>56620</v>
      </c>
      <c r="D1074" s="465" t="s">
        <v>3846</v>
      </c>
      <c r="E1074" s="466">
        <v>6.3991892784992785</v>
      </c>
      <c r="F1074" s="466">
        <v>4.1614975845410624</v>
      </c>
      <c r="G1074" s="466">
        <v>0</v>
      </c>
      <c r="H1074" s="466">
        <v>0.10990338164251208</v>
      </c>
      <c r="I1074" s="466">
        <v>0.61992561604742469</v>
      </c>
      <c r="J1074" s="466">
        <v>2.5598663934849668</v>
      </c>
      <c r="K1074" s="466">
        <f t="shared" si="32"/>
        <v>13.850382254215246</v>
      </c>
      <c r="L1074" s="471"/>
      <c r="M1074" s="466">
        <v>6.792963504273505</v>
      </c>
      <c r="N1074" s="466">
        <v>4.1614975845410624</v>
      </c>
      <c r="O1074" s="466">
        <v>0</v>
      </c>
      <c r="P1074" s="466">
        <v>0.10990338164251208</v>
      </c>
      <c r="Q1074" s="466">
        <v>0.65807274982839836</v>
      </c>
      <c r="R1074" s="466">
        <v>2.7173878174201556</v>
      </c>
      <c r="S1074" s="466">
        <f t="shared" si="33"/>
        <v>14.439825037705635</v>
      </c>
    </row>
    <row r="1075" spans="2:19">
      <c r="B1075" s="463">
        <v>1072</v>
      </c>
      <c r="C1075" s="464">
        <v>56630</v>
      </c>
      <c r="D1075" s="465" t="s">
        <v>3847</v>
      </c>
      <c r="E1075" s="466">
        <v>12.196930750360753</v>
      </c>
      <c r="F1075" s="466">
        <v>7.2826207729468599</v>
      </c>
      <c r="G1075" s="466">
        <v>0</v>
      </c>
      <c r="H1075" s="466">
        <v>0.19233091787439616</v>
      </c>
      <c r="I1075" s="466">
        <v>1.382342038467117</v>
      </c>
      <c r="J1075" s="466">
        <v>6.9799048690888021</v>
      </c>
      <c r="K1075" s="466">
        <f t="shared" si="32"/>
        <v>28.034129348737931</v>
      </c>
      <c r="L1075" s="471"/>
      <c r="M1075" s="466">
        <v>12.945101779331779</v>
      </c>
      <c r="N1075" s="466">
        <v>7.2826207729468599</v>
      </c>
      <c r="O1075" s="466">
        <v>0</v>
      </c>
      <c r="P1075" s="466">
        <v>0.19233091787439616</v>
      </c>
      <c r="Q1075" s="466">
        <v>1.467136179425838</v>
      </c>
      <c r="R1075" s="466">
        <v>7.4080586985160615</v>
      </c>
      <c r="S1075" s="466">
        <f t="shared" si="33"/>
        <v>29.295248348094937</v>
      </c>
    </row>
    <row r="1076" spans="2:19">
      <c r="B1076" s="463">
        <v>1073</v>
      </c>
      <c r="C1076" s="464">
        <v>56700</v>
      </c>
      <c r="D1076" s="465" t="s">
        <v>3848</v>
      </c>
      <c r="E1076" s="466">
        <v>1.4079219119769122</v>
      </c>
      <c r="F1076" s="466">
        <v>1.820655193236715</v>
      </c>
      <c r="G1076" s="466">
        <v>0</v>
      </c>
      <c r="H1076" s="466">
        <v>4.8082729468599039E-2</v>
      </c>
      <c r="I1076" s="466">
        <v>0.18030988153625949</v>
      </c>
      <c r="J1076" s="466">
        <v>0.62165343709726861</v>
      </c>
      <c r="K1076" s="466">
        <f t="shared" si="32"/>
        <v>4.0786231533157542</v>
      </c>
      <c r="L1076" s="471"/>
      <c r="M1076" s="466">
        <v>1.466988045843046</v>
      </c>
      <c r="N1076" s="466">
        <v>1.820655193236715</v>
      </c>
      <c r="O1076" s="466">
        <v>0</v>
      </c>
      <c r="P1076" s="466">
        <v>4.8082729468599039E-2</v>
      </c>
      <c r="Q1076" s="466">
        <v>0.18787436896244999</v>
      </c>
      <c r="R1076" s="466">
        <v>0.64773348089910954</v>
      </c>
      <c r="S1076" s="466">
        <f t="shared" si="33"/>
        <v>4.1713338184099191</v>
      </c>
    </row>
    <row r="1077" spans="2:19">
      <c r="B1077" s="463">
        <v>1074</v>
      </c>
      <c r="C1077" s="464">
        <v>56740</v>
      </c>
      <c r="D1077" s="465" t="s">
        <v>3849</v>
      </c>
      <c r="E1077" s="466">
        <v>4.9497539105339108</v>
      </c>
      <c r="F1077" s="466">
        <v>0.33066689311594205</v>
      </c>
      <c r="G1077" s="466">
        <v>0</v>
      </c>
      <c r="H1077" s="466">
        <v>4.5923913043478259E-2</v>
      </c>
      <c r="I1077" s="466">
        <v>0.47951062372552533</v>
      </c>
      <c r="J1077" s="466">
        <v>1.9800490562404578</v>
      </c>
      <c r="K1077" s="466">
        <f t="shared" si="32"/>
        <v>7.7859043966593147</v>
      </c>
      <c r="L1077" s="471"/>
      <c r="M1077" s="466">
        <v>5.2549289355089357</v>
      </c>
      <c r="N1077" s="466">
        <v>0.33066689311594205</v>
      </c>
      <c r="O1077" s="466">
        <v>0</v>
      </c>
      <c r="P1077" s="466">
        <v>4.5923913043478259E-2</v>
      </c>
      <c r="Q1077" s="466">
        <v>0.50907465240577998</v>
      </c>
      <c r="R1077" s="466">
        <v>2.102128159790229</v>
      </c>
      <c r="S1077" s="466">
        <f t="shared" si="33"/>
        <v>8.2427225538643647</v>
      </c>
    </row>
    <row r="1078" spans="2:19">
      <c r="B1078" s="463">
        <v>1075</v>
      </c>
      <c r="C1078" s="464">
        <v>56800</v>
      </c>
      <c r="D1078" s="465" t="s">
        <v>3850</v>
      </c>
      <c r="E1078" s="466">
        <v>3.500318542568543</v>
      </c>
      <c r="F1078" s="466">
        <v>2.6009359903381641</v>
      </c>
      <c r="G1078" s="466">
        <v>0</v>
      </c>
      <c r="H1078" s="466">
        <v>6.8689613526570048E-2</v>
      </c>
      <c r="I1078" s="466">
        <v>0.44827913848112355</v>
      </c>
      <c r="J1078" s="466">
        <v>1.5455296450835547</v>
      </c>
      <c r="K1078" s="466">
        <f t="shared" si="32"/>
        <v>8.1637529299979548</v>
      </c>
      <c r="L1078" s="471"/>
      <c r="M1078" s="466">
        <v>3.7168943667443659</v>
      </c>
      <c r="N1078" s="466">
        <v>2.6009359903381641</v>
      </c>
      <c r="O1078" s="466">
        <v>0</v>
      </c>
      <c r="P1078" s="466">
        <v>6.8689613526570048E-2</v>
      </c>
      <c r="Q1078" s="466">
        <v>0.47601559237715518</v>
      </c>
      <c r="R1078" s="466">
        <v>1.6411564723569709</v>
      </c>
      <c r="S1078" s="466">
        <f t="shared" si="33"/>
        <v>8.5036920353432244</v>
      </c>
    </row>
    <row r="1079" spans="2:19">
      <c r="B1079" s="463">
        <v>1076</v>
      </c>
      <c r="C1079" s="464">
        <v>57000</v>
      </c>
      <c r="D1079" s="465" t="s">
        <v>3851</v>
      </c>
      <c r="E1079" s="466">
        <v>6.3991892784992785</v>
      </c>
      <c r="F1079" s="466">
        <v>4.1614975845410624</v>
      </c>
      <c r="G1079" s="466">
        <v>0</v>
      </c>
      <c r="H1079" s="466">
        <v>0.10990338164251208</v>
      </c>
      <c r="I1079" s="466">
        <v>0.61992561604742469</v>
      </c>
      <c r="J1079" s="466">
        <v>2.5598663934849668</v>
      </c>
      <c r="K1079" s="466">
        <f t="shared" si="32"/>
        <v>13.850382254215246</v>
      </c>
      <c r="L1079" s="471"/>
      <c r="M1079" s="466">
        <v>6.792963504273505</v>
      </c>
      <c r="N1079" s="466">
        <v>4.1614975845410624</v>
      </c>
      <c r="O1079" s="466">
        <v>0</v>
      </c>
      <c r="P1079" s="466">
        <v>0.10990338164251208</v>
      </c>
      <c r="Q1079" s="466">
        <v>0.65807274982839836</v>
      </c>
      <c r="R1079" s="466">
        <v>2.7173878174201556</v>
      </c>
      <c r="S1079" s="466">
        <f t="shared" si="33"/>
        <v>14.439825037705635</v>
      </c>
    </row>
    <row r="1080" spans="2:19">
      <c r="B1080" s="463">
        <v>1077</v>
      </c>
      <c r="C1080" s="464">
        <v>57020</v>
      </c>
      <c r="D1080" s="465" t="s">
        <v>4580</v>
      </c>
      <c r="E1080" s="466">
        <v>0.73575977633477641</v>
      </c>
      <c r="F1080" s="466">
        <v>1.3004679951690821</v>
      </c>
      <c r="G1080" s="466">
        <v>0</v>
      </c>
      <c r="H1080" s="466">
        <v>3.4344806763285024E-2</v>
      </c>
      <c r="I1080" s="466">
        <v>9.4227355211617597E-2</v>
      </c>
      <c r="J1080" s="466">
        <v>0.3248671605616234</v>
      </c>
      <c r="K1080" s="466">
        <f t="shared" si="32"/>
        <v>2.4896670940403842</v>
      </c>
      <c r="L1080" s="471"/>
      <c r="M1080" s="466">
        <v>0.7751371989121989</v>
      </c>
      <c r="N1080" s="466">
        <v>1.3004679951690821</v>
      </c>
      <c r="O1080" s="466">
        <v>0</v>
      </c>
      <c r="P1080" s="466">
        <v>3.4344806763285024E-2</v>
      </c>
      <c r="Q1080" s="466">
        <v>9.9270346829077927E-2</v>
      </c>
      <c r="R1080" s="466">
        <v>0.34225385642951733</v>
      </c>
      <c r="S1080" s="466">
        <f t="shared" si="33"/>
        <v>2.5514742041031617</v>
      </c>
    </row>
    <row r="1081" spans="2:19">
      <c r="B1081" s="463">
        <v>1078</v>
      </c>
      <c r="C1081" s="464">
        <v>57061</v>
      </c>
      <c r="D1081" s="465" t="s">
        <v>4581</v>
      </c>
      <c r="E1081" s="466">
        <v>12.305299047619046</v>
      </c>
      <c r="F1081" s="466">
        <v>1.7805140398550725</v>
      </c>
      <c r="G1081" s="466">
        <v>0</v>
      </c>
      <c r="H1081" s="466">
        <v>0.24728260869565216</v>
      </c>
      <c r="I1081" s="466">
        <v>3.4786009499445014</v>
      </c>
      <c r="J1081" s="466">
        <v>4.8792633420070404</v>
      </c>
      <c r="K1081" s="466">
        <f t="shared" si="32"/>
        <v>22.69095998812131</v>
      </c>
      <c r="L1081" s="471"/>
      <c r="M1081" s="466">
        <v>13.073158787878786</v>
      </c>
      <c r="N1081" s="466">
        <v>1.7805140398550725</v>
      </c>
      <c r="O1081" s="466">
        <v>0</v>
      </c>
      <c r="P1081" s="466">
        <v>0.24728260869565216</v>
      </c>
      <c r="Q1081" s="466">
        <v>3.6956682159699046</v>
      </c>
      <c r="R1081" s="466">
        <v>5.1837329748013223</v>
      </c>
      <c r="S1081" s="466">
        <f t="shared" si="33"/>
        <v>23.980356627200738</v>
      </c>
    </row>
    <row r="1082" spans="2:19">
      <c r="B1082" s="463">
        <v>1079</v>
      </c>
      <c r="C1082" s="464">
        <v>57100</v>
      </c>
      <c r="D1082" s="465" t="s">
        <v>3852</v>
      </c>
      <c r="E1082" s="466">
        <v>0.73575977633477641</v>
      </c>
      <c r="F1082" s="466">
        <v>0.12717957427536233</v>
      </c>
      <c r="G1082" s="466">
        <v>0</v>
      </c>
      <c r="H1082" s="466">
        <v>1.7663043478260872E-2</v>
      </c>
      <c r="I1082" s="466">
        <v>0.12479573135043776</v>
      </c>
      <c r="J1082" s="466">
        <v>0.21880608252394704</v>
      </c>
      <c r="K1082" s="466">
        <f t="shared" si="32"/>
        <v>1.2242042079627844</v>
      </c>
      <c r="L1082" s="471"/>
      <c r="M1082" s="466">
        <v>0.7751371989121989</v>
      </c>
      <c r="N1082" s="466">
        <v>0.12717957427536233</v>
      </c>
      <c r="O1082" s="466">
        <v>0</v>
      </c>
      <c r="P1082" s="466">
        <v>1.7663043478260872E-2</v>
      </c>
      <c r="Q1082" s="466">
        <v>0.13147472415121939</v>
      </c>
      <c r="R1082" s="466">
        <v>0.23051645301603477</v>
      </c>
      <c r="S1082" s="466">
        <f t="shared" si="33"/>
        <v>1.2819709938330763</v>
      </c>
    </row>
    <row r="1083" spans="2:19">
      <c r="B1083" s="463">
        <v>1080</v>
      </c>
      <c r="C1083" s="464">
        <v>57106</v>
      </c>
      <c r="D1083" s="465" t="s">
        <v>3853</v>
      </c>
      <c r="E1083" s="466">
        <v>12.196930750360753</v>
      </c>
      <c r="F1083" s="466">
        <v>7.2826207729468599</v>
      </c>
      <c r="G1083" s="466">
        <v>0</v>
      </c>
      <c r="H1083" s="466">
        <v>0.19233091787439616</v>
      </c>
      <c r="I1083" s="466">
        <v>1.2499549835149679</v>
      </c>
      <c r="J1083" s="466">
        <v>3.3884597510331731</v>
      </c>
      <c r="K1083" s="466">
        <f t="shared" si="32"/>
        <v>24.310297175730152</v>
      </c>
      <c r="L1083" s="471"/>
      <c r="M1083" s="466">
        <v>12.945101779331779</v>
      </c>
      <c r="N1083" s="466">
        <v>7.2826207729468599</v>
      </c>
      <c r="O1083" s="466">
        <v>0</v>
      </c>
      <c r="P1083" s="466">
        <v>0.19233091787439616</v>
      </c>
      <c r="Q1083" s="466">
        <v>1.3266283799066132</v>
      </c>
      <c r="R1083" s="466">
        <v>3.5963110105381442</v>
      </c>
      <c r="S1083" s="466">
        <f t="shared" si="33"/>
        <v>25.342992860597793</v>
      </c>
    </row>
    <row r="1084" spans="2:19">
      <c r="B1084" s="463">
        <v>1081</v>
      </c>
      <c r="C1084" s="464">
        <v>57110</v>
      </c>
      <c r="D1084" s="465" t="s">
        <v>3854</v>
      </c>
      <c r="E1084" s="466">
        <v>15.095801486291487</v>
      </c>
      <c r="F1084" s="466">
        <v>8.8431823671497582</v>
      </c>
      <c r="G1084" s="466">
        <v>0</v>
      </c>
      <c r="H1084" s="466">
        <v>0.23354468599033817</v>
      </c>
      <c r="I1084" s="466">
        <v>1.7108862406419665</v>
      </c>
      <c r="J1084" s="466">
        <v>8.6388338552998203</v>
      </c>
      <c r="K1084" s="466">
        <f t="shared" si="32"/>
        <v>34.522248635373366</v>
      </c>
      <c r="L1084" s="471"/>
      <c r="M1084" s="466">
        <v>16.021170916860914</v>
      </c>
      <c r="N1084" s="466">
        <v>8.8431823671497582</v>
      </c>
      <c r="O1084" s="466">
        <v>0</v>
      </c>
      <c r="P1084" s="466">
        <v>0.23354468599033817</v>
      </c>
      <c r="Q1084" s="466">
        <v>1.8157632044593321</v>
      </c>
      <c r="R1084" s="466">
        <v>9.1683925390651151</v>
      </c>
      <c r="S1084" s="466">
        <f t="shared" si="33"/>
        <v>36.082053713525461</v>
      </c>
    </row>
    <row r="1085" spans="2:19">
      <c r="B1085" s="463">
        <v>1082</v>
      </c>
      <c r="C1085" s="464">
        <v>57120</v>
      </c>
      <c r="D1085" s="465" t="s">
        <v>3855</v>
      </c>
      <c r="E1085" s="466">
        <v>12.196930750360753</v>
      </c>
      <c r="F1085" s="466">
        <v>7.2826207729468599</v>
      </c>
      <c r="G1085" s="466">
        <v>0</v>
      </c>
      <c r="H1085" s="466">
        <v>0.19233091787439616</v>
      </c>
      <c r="I1085" s="466">
        <v>1.1815855853350219</v>
      </c>
      <c r="J1085" s="466">
        <v>4.8791357424630029</v>
      </c>
      <c r="K1085" s="466">
        <f t="shared" si="32"/>
        <v>25.732603768980034</v>
      </c>
      <c r="L1085" s="471"/>
      <c r="M1085" s="466">
        <v>12.945101779331779</v>
      </c>
      <c r="N1085" s="466">
        <v>7.2826207729468599</v>
      </c>
      <c r="O1085" s="466">
        <v>0</v>
      </c>
      <c r="P1085" s="466">
        <v>0.19233091787439616</v>
      </c>
      <c r="Q1085" s="466">
        <v>1.2540651395188718</v>
      </c>
      <c r="R1085" s="466">
        <v>5.1784264479398612</v>
      </c>
      <c r="S1085" s="466">
        <f t="shared" si="33"/>
        <v>26.852545057611771</v>
      </c>
    </row>
    <row r="1086" spans="2:19">
      <c r="B1086" s="463">
        <v>1083</v>
      </c>
      <c r="C1086" s="464">
        <v>57130</v>
      </c>
      <c r="D1086" s="465" t="s">
        <v>3856</v>
      </c>
      <c r="E1086" s="466">
        <v>6.3991892784992785</v>
      </c>
      <c r="F1086" s="466">
        <v>4.1614975845410624</v>
      </c>
      <c r="G1086" s="466">
        <v>0</v>
      </c>
      <c r="H1086" s="466">
        <v>0.10990338164251208</v>
      </c>
      <c r="I1086" s="466">
        <v>0.81953200026140927</v>
      </c>
      <c r="J1086" s="466">
        <v>2.8254961981728868</v>
      </c>
      <c r="K1086" s="466">
        <f t="shared" si="32"/>
        <v>14.315618443117151</v>
      </c>
      <c r="L1086" s="471"/>
      <c r="M1086" s="466">
        <v>6.792963504273505</v>
      </c>
      <c r="N1086" s="466">
        <v>4.1614975845410624</v>
      </c>
      <c r="O1086" s="466">
        <v>0</v>
      </c>
      <c r="P1086" s="466">
        <v>0.10990338164251208</v>
      </c>
      <c r="Q1086" s="466">
        <v>0.86996191643601284</v>
      </c>
      <c r="R1086" s="466">
        <v>2.9993631568518264</v>
      </c>
      <c r="S1086" s="466">
        <f t="shared" si="33"/>
        <v>14.93368954374492</v>
      </c>
    </row>
    <row r="1087" spans="2:19">
      <c r="B1087" s="463">
        <v>1084</v>
      </c>
      <c r="C1087" s="464">
        <v>57210</v>
      </c>
      <c r="D1087" s="465" t="s">
        <v>4582</v>
      </c>
      <c r="E1087" s="466">
        <v>6.3991892784992785</v>
      </c>
      <c r="F1087" s="466">
        <v>4.1614975845410624</v>
      </c>
      <c r="G1087" s="466">
        <v>0</v>
      </c>
      <c r="H1087" s="466">
        <v>0.10990338164251208</v>
      </c>
      <c r="I1087" s="466">
        <v>0.81953200026140927</v>
      </c>
      <c r="J1087" s="466">
        <v>2.8254961981728868</v>
      </c>
      <c r="K1087" s="466">
        <f t="shared" si="32"/>
        <v>14.315618443117151</v>
      </c>
      <c r="L1087" s="471"/>
      <c r="M1087" s="466">
        <v>6.792963504273505</v>
      </c>
      <c r="N1087" s="466">
        <v>4.1614975845410624</v>
      </c>
      <c r="O1087" s="466">
        <v>0</v>
      </c>
      <c r="P1087" s="466">
        <v>0.10990338164251208</v>
      </c>
      <c r="Q1087" s="466">
        <v>0.86996191643601284</v>
      </c>
      <c r="R1087" s="466">
        <v>2.9993631568518264</v>
      </c>
      <c r="S1087" s="466">
        <f t="shared" si="33"/>
        <v>14.93368954374492</v>
      </c>
    </row>
    <row r="1088" spans="2:19">
      <c r="B1088" s="463">
        <v>1085</v>
      </c>
      <c r="C1088" s="464">
        <v>57230</v>
      </c>
      <c r="D1088" s="465" t="s">
        <v>3857</v>
      </c>
      <c r="E1088" s="466">
        <v>4.9497539105339108</v>
      </c>
      <c r="F1088" s="466">
        <v>3.3812167874396133</v>
      </c>
      <c r="G1088" s="466">
        <v>0</v>
      </c>
      <c r="H1088" s="466">
        <v>8.9296497584541071E-2</v>
      </c>
      <c r="I1088" s="466">
        <v>0.47951062372552533</v>
      </c>
      <c r="J1088" s="466">
        <v>1.9800490562404578</v>
      </c>
      <c r="K1088" s="466">
        <f t="shared" si="32"/>
        <v>10.879826875524049</v>
      </c>
      <c r="L1088" s="471"/>
      <c r="M1088" s="466">
        <v>5.2549289355089357</v>
      </c>
      <c r="N1088" s="466">
        <v>3.3812167874396133</v>
      </c>
      <c r="O1088" s="466">
        <v>0</v>
      </c>
      <c r="P1088" s="466">
        <v>8.9296497584541071E-2</v>
      </c>
      <c r="Q1088" s="466">
        <v>0.50907465240577998</v>
      </c>
      <c r="R1088" s="466">
        <v>2.102128159790229</v>
      </c>
      <c r="S1088" s="466">
        <f t="shared" si="33"/>
        <v>11.336645032729098</v>
      </c>
    </row>
    <row r="1089" spans="2:19">
      <c r="B1089" s="463">
        <v>1086</v>
      </c>
      <c r="C1089" s="464">
        <v>57240</v>
      </c>
      <c r="D1089" s="465" t="s">
        <v>3858</v>
      </c>
      <c r="E1089" s="466">
        <v>4.9497539105339108</v>
      </c>
      <c r="F1089" s="466">
        <v>3.3812167874396133</v>
      </c>
      <c r="G1089" s="466">
        <v>0</v>
      </c>
      <c r="H1089" s="466">
        <v>8.9296497584541071E-2</v>
      </c>
      <c r="I1089" s="466">
        <v>0.47951062372552533</v>
      </c>
      <c r="J1089" s="466">
        <v>1.9800490562404578</v>
      </c>
      <c r="K1089" s="466">
        <f t="shared" si="32"/>
        <v>10.879826875524049</v>
      </c>
      <c r="L1089" s="471"/>
      <c r="M1089" s="466">
        <v>5.2549289355089357</v>
      </c>
      <c r="N1089" s="466">
        <v>3.3812167874396133</v>
      </c>
      <c r="O1089" s="466">
        <v>0</v>
      </c>
      <c r="P1089" s="466">
        <v>8.9296497584541071E-2</v>
      </c>
      <c r="Q1089" s="466">
        <v>0.50907465240577998</v>
      </c>
      <c r="R1089" s="466">
        <v>2.102128159790229</v>
      </c>
      <c r="S1089" s="466">
        <f t="shared" si="33"/>
        <v>11.336645032729098</v>
      </c>
    </row>
    <row r="1090" spans="2:19">
      <c r="B1090" s="463">
        <v>1087</v>
      </c>
      <c r="C1090" s="464">
        <v>57250</v>
      </c>
      <c r="D1090" s="465" t="s">
        <v>2851</v>
      </c>
      <c r="E1090" s="466">
        <v>3.500318542568543</v>
      </c>
      <c r="F1090" s="466">
        <v>2.6009359903381641</v>
      </c>
      <c r="G1090" s="466">
        <v>0</v>
      </c>
      <c r="H1090" s="466">
        <v>6.8689613526570048E-2</v>
      </c>
      <c r="I1090" s="466">
        <v>0.33909563140362614</v>
      </c>
      <c r="J1090" s="466">
        <v>1.4002317189959488</v>
      </c>
      <c r="K1090" s="466">
        <f t="shared" si="32"/>
        <v>7.9092714968328517</v>
      </c>
      <c r="L1090" s="471"/>
      <c r="M1090" s="466">
        <v>3.7168943667443659</v>
      </c>
      <c r="N1090" s="466">
        <v>2.6009359903381641</v>
      </c>
      <c r="O1090" s="466">
        <v>0</v>
      </c>
      <c r="P1090" s="466">
        <v>6.8689613526570048E-2</v>
      </c>
      <c r="Q1090" s="466">
        <v>0.36007655498316149</v>
      </c>
      <c r="R1090" s="466">
        <v>1.4868685021603021</v>
      </c>
      <c r="S1090" s="466">
        <f t="shared" si="33"/>
        <v>8.2334650277525636</v>
      </c>
    </row>
    <row r="1091" spans="2:19">
      <c r="B1091" s="463">
        <v>1088</v>
      </c>
      <c r="C1091" s="464">
        <v>57260</v>
      </c>
      <c r="D1091" s="465" t="s">
        <v>4583</v>
      </c>
      <c r="E1091" s="466">
        <v>6.3991892784992785</v>
      </c>
      <c r="F1091" s="466">
        <v>4.1614975845410624</v>
      </c>
      <c r="G1091" s="466">
        <v>0</v>
      </c>
      <c r="H1091" s="466">
        <v>0.10990338164251208</v>
      </c>
      <c r="I1091" s="466">
        <v>0.61992561604742469</v>
      </c>
      <c r="J1091" s="466">
        <v>2.5598663934849668</v>
      </c>
      <c r="K1091" s="466">
        <f t="shared" si="32"/>
        <v>13.850382254215246</v>
      </c>
      <c r="L1091" s="471"/>
      <c r="M1091" s="466">
        <v>6.792963504273505</v>
      </c>
      <c r="N1091" s="466">
        <v>4.1614975845410624</v>
      </c>
      <c r="O1091" s="466">
        <v>0</v>
      </c>
      <c r="P1091" s="466">
        <v>0.10990338164251208</v>
      </c>
      <c r="Q1091" s="466">
        <v>0.65807274982839836</v>
      </c>
      <c r="R1091" s="466">
        <v>2.7173878174201556</v>
      </c>
      <c r="S1091" s="466">
        <f t="shared" si="33"/>
        <v>14.439825037705635</v>
      </c>
    </row>
    <row r="1092" spans="2:19">
      <c r="B1092" s="463">
        <v>1089</v>
      </c>
      <c r="C1092" s="464">
        <v>57268</v>
      </c>
      <c r="D1092" s="465" t="s">
        <v>2852</v>
      </c>
      <c r="E1092" s="466">
        <v>3.9834636652236655</v>
      </c>
      <c r="F1092" s="466">
        <v>2.8610295893719808</v>
      </c>
      <c r="G1092" s="466">
        <v>0</v>
      </c>
      <c r="H1092" s="466">
        <v>7.5558574879227069E-2</v>
      </c>
      <c r="I1092" s="466">
        <v>0.38590062884425919</v>
      </c>
      <c r="J1092" s="466">
        <v>1.5935041647441182</v>
      </c>
      <c r="K1092" s="466">
        <f t="shared" ref="K1092:K1155" si="34">SUM(E1092:J1092)</f>
        <v>8.8994566230632497</v>
      </c>
      <c r="L1092" s="471"/>
      <c r="M1092" s="466">
        <v>4.2295725563325552</v>
      </c>
      <c r="N1092" s="466">
        <v>2.8610295893719808</v>
      </c>
      <c r="O1092" s="466">
        <v>0</v>
      </c>
      <c r="P1092" s="466">
        <v>7.5558574879227069E-2</v>
      </c>
      <c r="Q1092" s="466">
        <v>0.40974258745736764</v>
      </c>
      <c r="R1092" s="466">
        <v>1.6919550547036111</v>
      </c>
      <c r="S1092" s="466">
        <f t="shared" ref="S1092:S1155" si="35">SUM(M1092:R1092)</f>
        <v>9.2678583627447413</v>
      </c>
    </row>
    <row r="1093" spans="2:19">
      <c r="B1093" s="463">
        <v>1090</v>
      </c>
      <c r="C1093" s="464">
        <v>57284</v>
      </c>
      <c r="D1093" s="465" t="s">
        <v>2853</v>
      </c>
      <c r="E1093" s="466">
        <v>3.500318542568543</v>
      </c>
      <c r="F1093" s="466">
        <v>2.6009359903381641</v>
      </c>
      <c r="G1093" s="466">
        <v>0</v>
      </c>
      <c r="H1093" s="466">
        <v>6.8689613526570048E-2</v>
      </c>
      <c r="I1093" s="466">
        <v>0.33909563140362614</v>
      </c>
      <c r="J1093" s="466">
        <v>1.4002317189959488</v>
      </c>
      <c r="K1093" s="466">
        <f t="shared" si="34"/>
        <v>7.9092714968328517</v>
      </c>
      <c r="L1093" s="471"/>
      <c r="M1093" s="466">
        <v>3.7168943667443659</v>
      </c>
      <c r="N1093" s="466">
        <v>2.6009359903381641</v>
      </c>
      <c r="O1093" s="466">
        <v>0</v>
      </c>
      <c r="P1093" s="466">
        <v>6.8689613526570048E-2</v>
      </c>
      <c r="Q1093" s="466">
        <v>0.36007655498316149</v>
      </c>
      <c r="R1093" s="466">
        <v>1.4868685021603021</v>
      </c>
      <c r="S1093" s="466">
        <f t="shared" si="35"/>
        <v>8.2334650277525636</v>
      </c>
    </row>
    <row r="1094" spans="2:19">
      <c r="B1094" s="463">
        <v>1091</v>
      </c>
      <c r="C1094" s="464">
        <v>57291</v>
      </c>
      <c r="D1094" s="465" t="s">
        <v>2854</v>
      </c>
      <c r="E1094" s="466">
        <v>9.2980600144300158</v>
      </c>
      <c r="F1094" s="466">
        <v>5.7220591787439616</v>
      </c>
      <c r="G1094" s="466">
        <v>0</v>
      </c>
      <c r="H1094" s="466">
        <v>0.15111714975845414</v>
      </c>
      <c r="I1094" s="466">
        <v>1.0537978362922671</v>
      </c>
      <c r="J1094" s="466">
        <v>5.3209758828777813</v>
      </c>
      <c r="K1094" s="466">
        <f t="shared" si="34"/>
        <v>21.546010062102482</v>
      </c>
      <c r="L1094" s="471"/>
      <c r="M1094" s="466">
        <v>9.8690326418026419</v>
      </c>
      <c r="N1094" s="466">
        <v>5.7220591787439616</v>
      </c>
      <c r="O1094" s="466">
        <v>0</v>
      </c>
      <c r="P1094" s="466">
        <v>0.15111714975845414</v>
      </c>
      <c r="Q1094" s="466">
        <v>1.1185091543923438</v>
      </c>
      <c r="R1094" s="466">
        <v>5.6477248579670052</v>
      </c>
      <c r="S1094" s="466">
        <f t="shared" si="35"/>
        <v>22.508442982664405</v>
      </c>
    </row>
    <row r="1095" spans="2:19">
      <c r="B1095" s="463">
        <v>1092</v>
      </c>
      <c r="C1095" s="464">
        <v>57300</v>
      </c>
      <c r="D1095" s="465" t="s">
        <v>2855</v>
      </c>
      <c r="E1095" s="466">
        <v>7.6695420202020204</v>
      </c>
      <c r="F1095" s="466">
        <v>4.9417783816425116</v>
      </c>
      <c r="G1095" s="466">
        <v>0</v>
      </c>
      <c r="H1095" s="466">
        <v>0.1305102657004831</v>
      </c>
      <c r="I1095" s="466">
        <v>0.78598316786749201</v>
      </c>
      <c r="J1095" s="466">
        <v>2.1306945965519679</v>
      </c>
      <c r="K1095" s="466">
        <f t="shared" si="34"/>
        <v>15.658508431964474</v>
      </c>
      <c r="L1095" s="471"/>
      <c r="M1095" s="466">
        <v>8.1519154467754458</v>
      </c>
      <c r="N1095" s="466">
        <v>4.9417783816425116</v>
      </c>
      <c r="O1095" s="466">
        <v>0</v>
      </c>
      <c r="P1095" s="466">
        <v>0.1305102657004831</v>
      </c>
      <c r="Q1095" s="466">
        <v>0.83541733133052665</v>
      </c>
      <c r="R1095" s="466">
        <v>2.2647039612328048</v>
      </c>
      <c r="S1095" s="466">
        <f t="shared" si="35"/>
        <v>16.324325386681775</v>
      </c>
    </row>
    <row r="1096" spans="2:19">
      <c r="B1096" s="463">
        <v>1093</v>
      </c>
      <c r="C1096" s="464">
        <v>57400</v>
      </c>
      <c r="D1096" s="465" t="s">
        <v>2856</v>
      </c>
      <c r="E1096" s="466">
        <v>1.9485897763347766</v>
      </c>
      <c r="F1096" s="466">
        <v>1.5605615942028985</v>
      </c>
      <c r="G1096" s="466">
        <v>0</v>
      </c>
      <c r="H1096" s="466">
        <v>4.1213768115942032E-2</v>
      </c>
      <c r="I1096" s="466">
        <v>0.24955218662684722</v>
      </c>
      <c r="J1096" s="466">
        <v>0.8603797708142894</v>
      </c>
      <c r="K1096" s="466">
        <f t="shared" si="34"/>
        <v>4.6602970960947543</v>
      </c>
      <c r="L1096" s="471"/>
      <c r="M1096" s="466">
        <v>2.0568776884226887</v>
      </c>
      <c r="N1096" s="466">
        <v>1.5605615942028985</v>
      </c>
      <c r="O1096" s="466">
        <v>0</v>
      </c>
      <c r="P1096" s="466">
        <v>4.1213768115942032E-2</v>
      </c>
      <c r="Q1096" s="466">
        <v>0.26342041357486312</v>
      </c>
      <c r="R1096" s="466">
        <v>0.90819318445099761</v>
      </c>
      <c r="S1096" s="466">
        <f t="shared" si="35"/>
        <v>4.83026664876739</v>
      </c>
    </row>
    <row r="1097" spans="2:19">
      <c r="B1097" s="463">
        <v>1094</v>
      </c>
      <c r="C1097" s="464">
        <v>57410</v>
      </c>
      <c r="D1097" s="465" t="s">
        <v>2857</v>
      </c>
      <c r="E1097" s="466">
        <v>3.0140952741702742</v>
      </c>
      <c r="F1097" s="466">
        <v>2.3408423913043475</v>
      </c>
      <c r="G1097" s="466">
        <v>0</v>
      </c>
      <c r="H1097" s="466">
        <v>6.1820652173913054E-2</v>
      </c>
      <c r="I1097" s="466">
        <v>0.38600944924675185</v>
      </c>
      <c r="J1097" s="466">
        <v>1.3308427626469894</v>
      </c>
      <c r="K1097" s="466">
        <f t="shared" si="34"/>
        <v>7.1336105295422758</v>
      </c>
      <c r="L1097" s="471"/>
      <c r="M1097" s="466">
        <v>3.1814493201243206</v>
      </c>
      <c r="N1097" s="466">
        <v>2.3408423913043475</v>
      </c>
      <c r="O1097" s="466">
        <v>0</v>
      </c>
      <c r="P1097" s="466">
        <v>6.1820652173913054E-2</v>
      </c>
      <c r="Q1097" s="466">
        <v>0.40744216362095831</v>
      </c>
      <c r="R1097" s="466">
        <v>1.4047362200855389</v>
      </c>
      <c r="S1097" s="466">
        <f t="shared" si="35"/>
        <v>7.3962907473090782</v>
      </c>
    </row>
    <row r="1098" spans="2:19">
      <c r="B1098" s="463">
        <v>1095</v>
      </c>
      <c r="C1098" s="464">
        <v>57452</v>
      </c>
      <c r="D1098" s="465" t="s">
        <v>4584</v>
      </c>
      <c r="E1098" s="466">
        <v>0</v>
      </c>
      <c r="F1098" s="466">
        <v>0.2600935990338164</v>
      </c>
      <c r="G1098" s="466">
        <v>0</v>
      </c>
      <c r="H1098" s="466">
        <v>0</v>
      </c>
      <c r="I1098" s="466">
        <v>0</v>
      </c>
      <c r="J1098" s="466">
        <v>8.054822404342421E-2</v>
      </c>
      <c r="K1098" s="466">
        <f t="shared" si="34"/>
        <v>0.34064182307724061</v>
      </c>
      <c r="L1098" s="471"/>
      <c r="M1098" s="466">
        <v>0</v>
      </c>
      <c r="N1098" s="466">
        <v>0.2600935990338164</v>
      </c>
      <c r="O1098" s="466">
        <v>0</v>
      </c>
      <c r="P1098" s="466">
        <v>0</v>
      </c>
      <c r="Q1098" s="466">
        <v>0</v>
      </c>
      <c r="R1098" s="466">
        <v>8.4859116753296451E-2</v>
      </c>
      <c r="S1098" s="466">
        <f t="shared" si="35"/>
        <v>0.34495271578711284</v>
      </c>
    </row>
    <row r="1099" spans="2:19">
      <c r="B1099" s="463">
        <v>1096</v>
      </c>
      <c r="C1099" s="464">
        <v>57500</v>
      </c>
      <c r="D1099" s="465" t="s">
        <v>2858</v>
      </c>
      <c r="E1099" s="466">
        <v>0</v>
      </c>
      <c r="F1099" s="466">
        <v>0.20807487922705314</v>
      </c>
      <c r="G1099" s="466">
        <v>0</v>
      </c>
      <c r="H1099" s="466">
        <v>0</v>
      </c>
      <c r="I1099" s="466">
        <v>0</v>
      </c>
      <c r="J1099" s="466">
        <v>4.9718475227033529E-2</v>
      </c>
      <c r="K1099" s="466">
        <f t="shared" si="34"/>
        <v>0.25779335445408669</v>
      </c>
      <c r="L1099" s="471"/>
      <c r="M1099" s="466">
        <v>0</v>
      </c>
      <c r="N1099" s="466">
        <v>0.20807487922705314</v>
      </c>
      <c r="O1099" s="466">
        <v>0</v>
      </c>
      <c r="P1099" s="466">
        <v>0</v>
      </c>
      <c r="Q1099" s="466">
        <v>0</v>
      </c>
      <c r="R1099" s="466">
        <v>5.2326479607217619E-2</v>
      </c>
      <c r="S1099" s="466">
        <f t="shared" si="35"/>
        <v>0.26040135883427074</v>
      </c>
    </row>
    <row r="1100" spans="2:19">
      <c r="B1100" s="463">
        <v>1097</v>
      </c>
      <c r="C1100" s="464">
        <v>57505</v>
      </c>
      <c r="D1100" s="465" t="s">
        <v>2859</v>
      </c>
      <c r="E1100" s="466">
        <v>1.478196738816739</v>
      </c>
      <c r="F1100" s="466">
        <v>1.5605615942028985</v>
      </c>
      <c r="G1100" s="466">
        <v>0</v>
      </c>
      <c r="H1100" s="466">
        <v>4.1213768115942032E-2</v>
      </c>
      <c r="I1100" s="466">
        <v>0.18930984495374631</v>
      </c>
      <c r="J1100" s="466">
        <v>0.65268256397906543</v>
      </c>
      <c r="K1100" s="466">
        <f t="shared" si="34"/>
        <v>3.9219645100683911</v>
      </c>
      <c r="L1100" s="471"/>
      <c r="M1100" s="466">
        <v>1.5766402952602951</v>
      </c>
      <c r="N1100" s="466">
        <v>1.5605615942028985</v>
      </c>
      <c r="O1100" s="466">
        <v>0</v>
      </c>
      <c r="P1100" s="466">
        <v>4.1213768115942032E-2</v>
      </c>
      <c r="Q1100" s="466">
        <v>0.20191732399739715</v>
      </c>
      <c r="R1100" s="466">
        <v>0.69614930364880034</v>
      </c>
      <c r="S1100" s="466">
        <f t="shared" si="35"/>
        <v>4.0764822852253335</v>
      </c>
    </row>
    <row r="1101" spans="2:19">
      <c r="B1101" s="463">
        <v>1098</v>
      </c>
      <c r="C1101" s="464">
        <v>57510</v>
      </c>
      <c r="D1101" s="465" t="s">
        <v>2860</v>
      </c>
      <c r="E1101" s="466">
        <v>0.73575977633477641</v>
      </c>
      <c r="F1101" s="466">
        <v>0.12717957427536233</v>
      </c>
      <c r="G1101" s="466">
        <v>0</v>
      </c>
      <c r="H1101" s="466">
        <v>1.7663043478260872E-2</v>
      </c>
      <c r="I1101" s="466">
        <v>0.12479573135043776</v>
      </c>
      <c r="J1101" s="466">
        <v>0.21880608252394704</v>
      </c>
      <c r="K1101" s="466">
        <f t="shared" si="34"/>
        <v>1.2242042079627844</v>
      </c>
      <c r="L1101" s="471"/>
      <c r="M1101" s="466">
        <v>0.7751371989121989</v>
      </c>
      <c r="N1101" s="466">
        <v>0.12717957427536233</v>
      </c>
      <c r="O1101" s="466">
        <v>0</v>
      </c>
      <c r="P1101" s="466">
        <v>1.7663043478260872E-2</v>
      </c>
      <c r="Q1101" s="466">
        <v>0.13147472415121939</v>
      </c>
      <c r="R1101" s="466">
        <v>0.23051645301603477</v>
      </c>
      <c r="S1101" s="466">
        <f t="shared" si="35"/>
        <v>1.2819709938330763</v>
      </c>
    </row>
    <row r="1102" spans="2:19">
      <c r="B1102" s="463">
        <v>1099</v>
      </c>
      <c r="C1102" s="464">
        <v>57520</v>
      </c>
      <c r="D1102" s="465" t="s">
        <v>4585</v>
      </c>
      <c r="E1102" s="466">
        <v>3.500318542568543</v>
      </c>
      <c r="F1102" s="466">
        <v>2.6009359903381641</v>
      </c>
      <c r="G1102" s="466">
        <v>0</v>
      </c>
      <c r="H1102" s="466">
        <v>6.8689613526570048E-2</v>
      </c>
      <c r="I1102" s="466">
        <v>0.33909563140362614</v>
      </c>
      <c r="J1102" s="466">
        <v>1.4002317189959488</v>
      </c>
      <c r="K1102" s="466">
        <f t="shared" si="34"/>
        <v>7.9092714968328517</v>
      </c>
      <c r="L1102" s="471"/>
      <c r="M1102" s="466">
        <v>3.7168943667443659</v>
      </c>
      <c r="N1102" s="466">
        <v>2.6009359903381641</v>
      </c>
      <c r="O1102" s="466">
        <v>0</v>
      </c>
      <c r="P1102" s="466">
        <v>6.8689613526570048E-2</v>
      </c>
      <c r="Q1102" s="466">
        <v>0.36007655498316149</v>
      </c>
      <c r="R1102" s="466">
        <v>1.4868685021603021</v>
      </c>
      <c r="S1102" s="466">
        <f t="shared" si="35"/>
        <v>8.2334650277525636</v>
      </c>
    </row>
    <row r="1103" spans="2:19">
      <c r="B1103" s="463">
        <v>1100</v>
      </c>
      <c r="C1103" s="464">
        <v>57530</v>
      </c>
      <c r="D1103" s="465" t="s">
        <v>2861</v>
      </c>
      <c r="E1103" s="466">
        <v>4.9497539105339108</v>
      </c>
      <c r="F1103" s="466">
        <v>3.3812167874396133</v>
      </c>
      <c r="G1103" s="466">
        <v>0</v>
      </c>
      <c r="H1103" s="466">
        <v>8.9296497584541071E-2</v>
      </c>
      <c r="I1103" s="466">
        <v>0.47951062372552533</v>
      </c>
      <c r="J1103" s="466">
        <v>1.9800490562404578</v>
      </c>
      <c r="K1103" s="466">
        <f t="shared" si="34"/>
        <v>10.879826875524049</v>
      </c>
      <c r="L1103" s="471"/>
      <c r="M1103" s="466">
        <v>5.2549289355089357</v>
      </c>
      <c r="N1103" s="466">
        <v>3.3812167874396133</v>
      </c>
      <c r="O1103" s="466">
        <v>0</v>
      </c>
      <c r="P1103" s="466">
        <v>8.9296497584541071E-2</v>
      </c>
      <c r="Q1103" s="466">
        <v>0.50907465240577998</v>
      </c>
      <c r="R1103" s="466">
        <v>2.102128159790229</v>
      </c>
      <c r="S1103" s="466">
        <f t="shared" si="35"/>
        <v>11.336645032729098</v>
      </c>
    </row>
    <row r="1104" spans="2:19" ht="25.5">
      <c r="B1104" s="463">
        <v>1101</v>
      </c>
      <c r="C1104" s="464">
        <v>57531</v>
      </c>
      <c r="D1104" s="465" t="s">
        <v>2862</v>
      </c>
      <c r="E1104" s="466">
        <v>6.8823344011544023</v>
      </c>
      <c r="F1104" s="466">
        <v>4.4215911835748791</v>
      </c>
      <c r="G1104" s="466">
        <v>0</v>
      </c>
      <c r="H1104" s="466">
        <v>0.11677234299516909</v>
      </c>
      <c r="I1104" s="466">
        <v>0.70530925845299297</v>
      </c>
      <c r="J1104" s="466">
        <v>1.9119984846001465</v>
      </c>
      <c r="K1104" s="466">
        <f t="shared" si="34"/>
        <v>14.03800567077759</v>
      </c>
      <c r="L1104" s="471"/>
      <c r="M1104" s="466">
        <v>7.3056416938616939</v>
      </c>
      <c r="N1104" s="466">
        <v>4.4215911835748791</v>
      </c>
      <c r="O1104" s="466">
        <v>0</v>
      </c>
      <c r="P1104" s="466">
        <v>0.11677234299516909</v>
      </c>
      <c r="Q1104" s="466">
        <v>0.74869025904300268</v>
      </c>
      <c r="R1104" s="466">
        <v>2.0295985393200646</v>
      </c>
      <c r="S1104" s="466">
        <f t="shared" si="35"/>
        <v>14.622294018794809</v>
      </c>
    </row>
    <row r="1105" spans="2:19">
      <c r="B1105" s="463">
        <v>1102</v>
      </c>
      <c r="C1105" s="464">
        <v>57540</v>
      </c>
      <c r="D1105" s="465" t="s">
        <v>2863</v>
      </c>
      <c r="E1105" s="466">
        <v>6.3991892784992785</v>
      </c>
      <c r="F1105" s="466">
        <v>4.1614975845410624</v>
      </c>
      <c r="G1105" s="466">
        <v>0</v>
      </c>
      <c r="H1105" s="466">
        <v>0.10990338164251208</v>
      </c>
      <c r="I1105" s="466">
        <v>0.65579601072008598</v>
      </c>
      <c r="J1105" s="466">
        <v>1.7777747331062348</v>
      </c>
      <c r="K1105" s="466">
        <f t="shared" si="34"/>
        <v>13.104160988509175</v>
      </c>
      <c r="L1105" s="471"/>
      <c r="M1105" s="466">
        <v>6.792963504273505</v>
      </c>
      <c r="N1105" s="466">
        <v>4.1614975845410624</v>
      </c>
      <c r="O1105" s="466">
        <v>0</v>
      </c>
      <c r="P1105" s="466">
        <v>0.10990338164251208</v>
      </c>
      <c r="Q1105" s="466">
        <v>0.69615042987358355</v>
      </c>
      <c r="R1105" s="466">
        <v>1.8871701328456938</v>
      </c>
      <c r="S1105" s="466">
        <f t="shared" si="35"/>
        <v>13.647685033176359</v>
      </c>
    </row>
    <row r="1106" spans="2:19">
      <c r="B1106" s="463">
        <v>1103</v>
      </c>
      <c r="C1106" s="464">
        <v>57700</v>
      </c>
      <c r="D1106" s="465" t="s">
        <v>4586</v>
      </c>
      <c r="E1106" s="466">
        <v>4.9497539105339108</v>
      </c>
      <c r="F1106" s="466">
        <v>3.3812167874396133</v>
      </c>
      <c r="G1106" s="466">
        <v>0</v>
      </c>
      <c r="H1106" s="466">
        <v>8.9296497584541071E-2</v>
      </c>
      <c r="I1106" s="466">
        <v>0.47951062372552533</v>
      </c>
      <c r="J1106" s="466">
        <v>1.9800490562404578</v>
      </c>
      <c r="K1106" s="466">
        <f t="shared" si="34"/>
        <v>10.879826875524049</v>
      </c>
      <c r="L1106" s="471"/>
      <c r="M1106" s="466">
        <v>5.2549289355089357</v>
      </c>
      <c r="N1106" s="466">
        <v>3.3812167874396133</v>
      </c>
      <c r="O1106" s="466">
        <v>0</v>
      </c>
      <c r="P1106" s="466">
        <v>8.9296497584541071E-2</v>
      </c>
      <c r="Q1106" s="466">
        <v>0.50907465240577998</v>
      </c>
      <c r="R1106" s="466">
        <v>2.102128159790229</v>
      </c>
      <c r="S1106" s="466">
        <f t="shared" si="35"/>
        <v>11.336645032729098</v>
      </c>
    </row>
    <row r="1107" spans="2:19">
      <c r="B1107" s="463">
        <v>1104</v>
      </c>
      <c r="C1107" s="464">
        <v>57720</v>
      </c>
      <c r="D1107" s="465" t="s">
        <v>4587</v>
      </c>
      <c r="E1107" s="466">
        <v>2.0508831746031748</v>
      </c>
      <c r="F1107" s="466">
        <v>1.820655193236715</v>
      </c>
      <c r="G1107" s="466">
        <v>0</v>
      </c>
      <c r="H1107" s="466">
        <v>4.8082729468599039E-2</v>
      </c>
      <c r="I1107" s="466">
        <v>0.26265270759098058</v>
      </c>
      <c r="J1107" s="466">
        <v>0.90554636853888837</v>
      </c>
      <c r="K1107" s="466">
        <f t="shared" si="34"/>
        <v>5.0878201734383577</v>
      </c>
      <c r="L1107" s="471"/>
      <c r="M1107" s="466">
        <v>2.1788597979797979</v>
      </c>
      <c r="N1107" s="466">
        <v>1.820655193236715</v>
      </c>
      <c r="O1107" s="466">
        <v>0</v>
      </c>
      <c r="P1107" s="466">
        <v>4.8082729468599039E-2</v>
      </c>
      <c r="Q1107" s="466">
        <v>0.27904243034772663</v>
      </c>
      <c r="R1107" s="466">
        <v>0.96205313010954352</v>
      </c>
      <c r="S1107" s="466">
        <f t="shared" si="35"/>
        <v>5.2886932811423826</v>
      </c>
    </row>
    <row r="1108" spans="2:19">
      <c r="B1108" s="463">
        <v>1105</v>
      </c>
      <c r="C1108" s="464">
        <v>58100</v>
      </c>
      <c r="D1108" s="465" t="s">
        <v>4588</v>
      </c>
      <c r="E1108" s="466">
        <v>1.5934212770562772</v>
      </c>
      <c r="F1108" s="466">
        <v>1.3004679951690821</v>
      </c>
      <c r="G1108" s="466">
        <v>0</v>
      </c>
      <c r="H1108" s="466">
        <v>3.4344806763285024E-2</v>
      </c>
      <c r="I1108" s="466">
        <v>0.2040664324202123</v>
      </c>
      <c r="J1108" s="466">
        <v>0.70355877353672258</v>
      </c>
      <c r="K1108" s="466">
        <f t="shared" si="34"/>
        <v>3.8358592849455793</v>
      </c>
      <c r="L1108" s="471"/>
      <c r="M1108" s="466">
        <v>1.6820204778554779</v>
      </c>
      <c r="N1108" s="466">
        <v>1.3004679951690821</v>
      </c>
      <c r="O1108" s="466">
        <v>0</v>
      </c>
      <c r="P1108" s="466">
        <v>3.4344806763285024E-2</v>
      </c>
      <c r="Q1108" s="466">
        <v>0.21541316355949802</v>
      </c>
      <c r="R1108" s="466">
        <v>0.74267883923948397</v>
      </c>
      <c r="S1108" s="466">
        <f t="shared" si="35"/>
        <v>3.9749252825868266</v>
      </c>
    </row>
    <row r="1109" spans="2:19">
      <c r="B1109" s="463">
        <v>1106</v>
      </c>
      <c r="C1109" s="464">
        <v>58120</v>
      </c>
      <c r="D1109" s="465" t="s">
        <v>2865</v>
      </c>
      <c r="E1109" s="466">
        <v>1.478196738816739</v>
      </c>
      <c r="F1109" s="466">
        <v>1.5605615942028985</v>
      </c>
      <c r="G1109" s="466">
        <v>0</v>
      </c>
      <c r="H1109" s="466">
        <v>4.1213768115942032E-2</v>
      </c>
      <c r="I1109" s="466">
        <v>0.143201268796532</v>
      </c>
      <c r="J1109" s="466">
        <v>0.59132274261208517</v>
      </c>
      <c r="K1109" s="466">
        <f t="shared" si="34"/>
        <v>3.8144961125441963</v>
      </c>
      <c r="L1109" s="471"/>
      <c r="M1109" s="466">
        <v>1.5766402952602951</v>
      </c>
      <c r="N1109" s="466">
        <v>1.5605615942028985</v>
      </c>
      <c r="O1109" s="466">
        <v>0</v>
      </c>
      <c r="P1109" s="466">
        <v>4.1213768115942032E-2</v>
      </c>
      <c r="Q1109" s="466">
        <v>0.15273805224177539</v>
      </c>
      <c r="R1109" s="466">
        <v>0.63070309859588247</v>
      </c>
      <c r="S1109" s="466">
        <f t="shared" si="35"/>
        <v>3.9618568084167936</v>
      </c>
    </row>
    <row r="1110" spans="2:19">
      <c r="B1110" s="463">
        <v>1107</v>
      </c>
      <c r="C1110" s="464">
        <v>58140</v>
      </c>
      <c r="D1110" s="465" t="s">
        <v>4589</v>
      </c>
      <c r="E1110" s="466">
        <v>6.3991892784992785</v>
      </c>
      <c r="F1110" s="466">
        <v>4.1614975845410624</v>
      </c>
      <c r="G1110" s="466">
        <v>0</v>
      </c>
      <c r="H1110" s="466">
        <v>0.10990338164251208</v>
      </c>
      <c r="I1110" s="466">
        <v>0.65579601072008598</v>
      </c>
      <c r="J1110" s="466">
        <v>1.7777747331062348</v>
      </c>
      <c r="K1110" s="466">
        <f t="shared" si="34"/>
        <v>13.104160988509175</v>
      </c>
      <c r="L1110" s="471"/>
      <c r="M1110" s="466">
        <v>6.792963504273505</v>
      </c>
      <c r="N1110" s="466">
        <v>4.1614975845410624</v>
      </c>
      <c r="O1110" s="466">
        <v>0</v>
      </c>
      <c r="P1110" s="466">
        <v>0.10990338164251208</v>
      </c>
      <c r="Q1110" s="466">
        <v>0.69615042987358355</v>
      </c>
      <c r="R1110" s="466">
        <v>1.8871701328456938</v>
      </c>
      <c r="S1110" s="466">
        <f t="shared" si="35"/>
        <v>13.647685033176359</v>
      </c>
    </row>
    <row r="1111" spans="2:19">
      <c r="B1111" s="463">
        <v>1108</v>
      </c>
      <c r="C1111" s="464">
        <v>58145</v>
      </c>
      <c r="D1111" s="465" t="s">
        <v>4017</v>
      </c>
      <c r="E1111" s="466">
        <v>6.3991892784992785</v>
      </c>
      <c r="F1111" s="466">
        <v>4.1614975845410624</v>
      </c>
      <c r="G1111" s="466">
        <v>0</v>
      </c>
      <c r="H1111" s="466">
        <v>0.10990338164251208</v>
      </c>
      <c r="I1111" s="466">
        <v>0.61992561604742469</v>
      </c>
      <c r="J1111" s="466">
        <v>2.5598663934849668</v>
      </c>
      <c r="K1111" s="466">
        <f t="shared" si="34"/>
        <v>13.850382254215246</v>
      </c>
      <c r="L1111" s="471"/>
      <c r="M1111" s="466">
        <v>6.792963504273505</v>
      </c>
      <c r="N1111" s="466">
        <v>4.1614975845410624</v>
      </c>
      <c r="O1111" s="466">
        <v>0</v>
      </c>
      <c r="P1111" s="466">
        <v>0.10990338164251208</v>
      </c>
      <c r="Q1111" s="466">
        <v>0.65807274982839836</v>
      </c>
      <c r="R1111" s="466">
        <v>2.7173878174201556</v>
      </c>
      <c r="S1111" s="466">
        <f t="shared" si="35"/>
        <v>14.439825037705635</v>
      </c>
    </row>
    <row r="1112" spans="2:19">
      <c r="B1112" s="463">
        <v>1109</v>
      </c>
      <c r="C1112" s="464">
        <v>58150</v>
      </c>
      <c r="D1112" s="465" t="s">
        <v>4590</v>
      </c>
      <c r="E1112" s="466">
        <v>15.095801486291487</v>
      </c>
      <c r="F1112" s="466">
        <v>8.8431823671497582</v>
      </c>
      <c r="G1112" s="466">
        <v>0</v>
      </c>
      <c r="H1112" s="466">
        <v>0.23354468599033817</v>
      </c>
      <c r="I1112" s="466">
        <v>1.5470344699124088</v>
      </c>
      <c r="J1112" s="466">
        <v>4.1938022599966409</v>
      </c>
      <c r="K1112" s="466">
        <f t="shared" si="34"/>
        <v>29.91336526934063</v>
      </c>
      <c r="L1112" s="471"/>
      <c r="M1112" s="466">
        <v>16.021170916860914</v>
      </c>
      <c r="N1112" s="466">
        <v>8.8431823671497582</v>
      </c>
      <c r="O1112" s="466">
        <v>0</v>
      </c>
      <c r="P1112" s="466">
        <v>0.23354468599033817</v>
      </c>
      <c r="Q1112" s="466">
        <v>1.6418673549231277</v>
      </c>
      <c r="R1112" s="466">
        <v>4.4508814493843687</v>
      </c>
      <c r="S1112" s="466">
        <f t="shared" si="35"/>
        <v>31.190646774308508</v>
      </c>
    </row>
    <row r="1113" spans="2:19">
      <c r="B1113" s="463">
        <v>1110</v>
      </c>
      <c r="C1113" s="464">
        <v>58180</v>
      </c>
      <c r="D1113" s="465" t="s">
        <v>4019</v>
      </c>
      <c r="E1113" s="466">
        <v>12.196930750360753</v>
      </c>
      <c r="F1113" s="466">
        <v>7.2826207729468599</v>
      </c>
      <c r="G1113" s="466">
        <v>0</v>
      </c>
      <c r="H1113" s="466">
        <v>0.19233091787439616</v>
      </c>
      <c r="I1113" s="466">
        <v>1.1815855853350219</v>
      </c>
      <c r="J1113" s="466">
        <v>4.8791357424630029</v>
      </c>
      <c r="K1113" s="466">
        <f t="shared" si="34"/>
        <v>25.732603768980034</v>
      </c>
      <c r="L1113" s="471"/>
      <c r="M1113" s="466">
        <v>12.945101779331779</v>
      </c>
      <c r="N1113" s="466">
        <v>7.2826207729468599</v>
      </c>
      <c r="O1113" s="466">
        <v>0</v>
      </c>
      <c r="P1113" s="466">
        <v>0.19233091787439616</v>
      </c>
      <c r="Q1113" s="466">
        <v>1.2540651395188718</v>
      </c>
      <c r="R1113" s="466">
        <v>5.1784264479398612</v>
      </c>
      <c r="S1113" s="466">
        <f t="shared" si="35"/>
        <v>26.852545057611771</v>
      </c>
    </row>
    <row r="1114" spans="2:19" ht="25.5">
      <c r="B1114" s="463">
        <v>1111</v>
      </c>
      <c r="C1114" s="464">
        <v>58200</v>
      </c>
      <c r="D1114" s="465" t="s">
        <v>4020</v>
      </c>
      <c r="E1114" s="466">
        <v>17.994672222222224</v>
      </c>
      <c r="F1114" s="466">
        <v>10.403743961352657</v>
      </c>
      <c r="G1114" s="466">
        <v>0</v>
      </c>
      <c r="H1114" s="466">
        <v>0.27475845410628019</v>
      </c>
      <c r="I1114" s="466">
        <v>1.8441139563098501</v>
      </c>
      <c r="J1114" s="466">
        <v>4.999144768960111</v>
      </c>
      <c r="K1114" s="466">
        <f t="shared" si="34"/>
        <v>35.516433362951119</v>
      </c>
      <c r="L1114" s="471"/>
      <c r="M1114" s="466">
        <v>19.097240054390056</v>
      </c>
      <c r="N1114" s="466">
        <v>10.403743961352657</v>
      </c>
      <c r="O1114" s="466">
        <v>0</v>
      </c>
      <c r="P1114" s="466">
        <v>0.27475845410628019</v>
      </c>
      <c r="Q1114" s="466">
        <v>1.9571063299396432</v>
      </c>
      <c r="R1114" s="466">
        <v>5.3054518882305954</v>
      </c>
      <c r="S1114" s="466">
        <f t="shared" si="35"/>
        <v>37.038300688019227</v>
      </c>
    </row>
    <row r="1115" spans="2:19" ht="25.5">
      <c r="B1115" s="463">
        <v>1112</v>
      </c>
      <c r="C1115" s="464">
        <v>58210</v>
      </c>
      <c r="D1115" s="465" t="s">
        <v>4021</v>
      </c>
      <c r="E1115" s="466">
        <v>20.89354295815296</v>
      </c>
      <c r="F1115" s="466">
        <v>11.964305555555555</v>
      </c>
      <c r="G1115" s="466">
        <v>0</v>
      </c>
      <c r="H1115" s="466">
        <v>0.31597222222222227</v>
      </c>
      <c r="I1115" s="466">
        <v>2.3679746449916661</v>
      </c>
      <c r="J1115" s="466">
        <v>11.956691827721862</v>
      </c>
      <c r="K1115" s="466">
        <f t="shared" si="34"/>
        <v>47.498487208644271</v>
      </c>
      <c r="L1115" s="471"/>
      <c r="M1115" s="466">
        <v>22.173309191919191</v>
      </c>
      <c r="N1115" s="466">
        <v>11.964305555555555</v>
      </c>
      <c r="O1115" s="466">
        <v>0</v>
      </c>
      <c r="P1115" s="466">
        <v>0.31597222222222227</v>
      </c>
      <c r="Q1115" s="466">
        <v>2.513017254526321</v>
      </c>
      <c r="R1115" s="466">
        <v>12.689060220163228</v>
      </c>
      <c r="S1115" s="466">
        <f t="shared" si="35"/>
        <v>49.65566444438651</v>
      </c>
    </row>
    <row r="1116" spans="2:19" ht="25.5">
      <c r="B1116" s="463">
        <v>1113</v>
      </c>
      <c r="C1116" s="464">
        <v>58240</v>
      </c>
      <c r="D1116" s="465" t="s">
        <v>4022</v>
      </c>
      <c r="E1116" s="466">
        <v>23.792413694083695</v>
      </c>
      <c r="F1116" s="466">
        <v>13.524867149758453</v>
      </c>
      <c r="G1116" s="466">
        <v>0</v>
      </c>
      <c r="H1116" s="466">
        <v>0.35718599033816428</v>
      </c>
      <c r="I1116" s="466">
        <v>2.6965188471665158</v>
      </c>
      <c r="J1116" s="466">
        <v>13.615620813932882</v>
      </c>
      <c r="K1116" s="466">
        <f t="shared" si="34"/>
        <v>53.986606495279716</v>
      </c>
      <c r="L1116" s="471"/>
      <c r="M1116" s="466">
        <v>25.24937832944833</v>
      </c>
      <c r="N1116" s="466">
        <v>13.524867149758453</v>
      </c>
      <c r="O1116" s="466">
        <v>0</v>
      </c>
      <c r="P1116" s="466">
        <v>0.35718599033816428</v>
      </c>
      <c r="Q1116" s="466">
        <v>2.8616442795598154</v>
      </c>
      <c r="R1116" s="466">
        <v>14.449394060712283</v>
      </c>
      <c r="S1116" s="466">
        <f t="shared" si="35"/>
        <v>56.442469809817041</v>
      </c>
    </row>
    <row r="1117" spans="2:19">
      <c r="B1117" s="463">
        <v>1114</v>
      </c>
      <c r="C1117" s="464">
        <v>58260</v>
      </c>
      <c r="D1117" s="465" t="s">
        <v>4023</v>
      </c>
      <c r="E1117" s="466">
        <v>9.2980600144300158</v>
      </c>
      <c r="F1117" s="466">
        <v>5.7220591787439616</v>
      </c>
      <c r="G1117" s="466">
        <v>0</v>
      </c>
      <c r="H1117" s="466">
        <v>0.15111714975845414</v>
      </c>
      <c r="I1117" s="466">
        <v>1.0537978362922671</v>
      </c>
      <c r="J1117" s="466">
        <v>5.3209758828777813</v>
      </c>
      <c r="K1117" s="466">
        <f t="shared" si="34"/>
        <v>21.546010062102482</v>
      </c>
      <c r="L1117" s="471"/>
      <c r="M1117" s="466">
        <v>9.8690326418026419</v>
      </c>
      <c r="N1117" s="466">
        <v>5.7220591787439616</v>
      </c>
      <c r="O1117" s="466">
        <v>0</v>
      </c>
      <c r="P1117" s="466">
        <v>0.15111714975845414</v>
      </c>
      <c r="Q1117" s="466">
        <v>1.1185091543923438</v>
      </c>
      <c r="R1117" s="466">
        <v>5.6477248579670052</v>
      </c>
      <c r="S1117" s="466">
        <f t="shared" si="35"/>
        <v>22.508442982664405</v>
      </c>
    </row>
    <row r="1118" spans="2:19">
      <c r="B1118" s="463">
        <v>1115</v>
      </c>
      <c r="C1118" s="464">
        <v>58262</v>
      </c>
      <c r="D1118" s="465" t="s">
        <v>4024</v>
      </c>
      <c r="E1118" s="466">
        <v>12.196930750360753</v>
      </c>
      <c r="F1118" s="466">
        <v>7.2826207729468599</v>
      </c>
      <c r="G1118" s="466">
        <v>0</v>
      </c>
      <c r="H1118" s="466">
        <v>0.19233091787439616</v>
      </c>
      <c r="I1118" s="466">
        <v>1.2499549835149679</v>
      </c>
      <c r="J1118" s="466">
        <v>3.3884597510331731</v>
      </c>
      <c r="K1118" s="466">
        <f t="shared" si="34"/>
        <v>24.310297175730152</v>
      </c>
      <c r="L1118" s="471"/>
      <c r="M1118" s="466">
        <v>12.945101779331779</v>
      </c>
      <c r="N1118" s="466">
        <v>7.2826207729468599</v>
      </c>
      <c r="O1118" s="466">
        <v>0</v>
      </c>
      <c r="P1118" s="466">
        <v>0.19233091787439616</v>
      </c>
      <c r="Q1118" s="466">
        <v>1.3266283799066132</v>
      </c>
      <c r="R1118" s="466">
        <v>3.5963110105381442</v>
      </c>
      <c r="S1118" s="466">
        <f t="shared" si="35"/>
        <v>25.342992860597793</v>
      </c>
    </row>
    <row r="1119" spans="2:19">
      <c r="B1119" s="463">
        <v>1116</v>
      </c>
      <c r="C1119" s="464">
        <v>58275</v>
      </c>
      <c r="D1119" s="465" t="s">
        <v>4025</v>
      </c>
      <c r="E1119" s="466">
        <v>15.095801486291487</v>
      </c>
      <c r="F1119" s="466">
        <v>8.8431823671497582</v>
      </c>
      <c r="G1119" s="466">
        <v>0</v>
      </c>
      <c r="H1119" s="466">
        <v>0.23354468599033817</v>
      </c>
      <c r="I1119" s="466">
        <v>1.5470344699124088</v>
      </c>
      <c r="J1119" s="466">
        <v>4.1938022599966409</v>
      </c>
      <c r="K1119" s="466">
        <f t="shared" si="34"/>
        <v>29.91336526934063</v>
      </c>
      <c r="L1119" s="471"/>
      <c r="M1119" s="466">
        <v>16.021170916860914</v>
      </c>
      <c r="N1119" s="466">
        <v>8.8431823671497582</v>
      </c>
      <c r="O1119" s="466">
        <v>0</v>
      </c>
      <c r="P1119" s="466">
        <v>0.23354468599033817</v>
      </c>
      <c r="Q1119" s="466">
        <v>1.6418673549231277</v>
      </c>
      <c r="R1119" s="466">
        <v>4.4508814493843687</v>
      </c>
      <c r="S1119" s="466">
        <f t="shared" si="35"/>
        <v>31.190646774308508</v>
      </c>
    </row>
    <row r="1120" spans="2:19">
      <c r="B1120" s="463">
        <v>1117</v>
      </c>
      <c r="C1120" s="464">
        <v>58285</v>
      </c>
      <c r="D1120" s="465" t="s">
        <v>4026</v>
      </c>
      <c r="E1120" s="466">
        <v>17.994672222222224</v>
      </c>
      <c r="F1120" s="466">
        <v>10.403743961352657</v>
      </c>
      <c r="G1120" s="466">
        <v>0</v>
      </c>
      <c r="H1120" s="466">
        <v>0.27475845410628019</v>
      </c>
      <c r="I1120" s="466">
        <v>1.8441139563098501</v>
      </c>
      <c r="J1120" s="466">
        <v>4.999144768960111</v>
      </c>
      <c r="K1120" s="466">
        <f t="shared" si="34"/>
        <v>35.516433362951119</v>
      </c>
      <c r="L1120" s="471"/>
      <c r="M1120" s="466">
        <v>19.097240054390056</v>
      </c>
      <c r="N1120" s="466">
        <v>10.403743961352657</v>
      </c>
      <c r="O1120" s="466">
        <v>0</v>
      </c>
      <c r="P1120" s="466">
        <v>0.27475845410628019</v>
      </c>
      <c r="Q1120" s="466">
        <v>1.9571063299396432</v>
      </c>
      <c r="R1120" s="466">
        <v>5.3054518882305954</v>
      </c>
      <c r="S1120" s="466">
        <f t="shared" si="35"/>
        <v>37.038300688019227</v>
      </c>
    </row>
    <row r="1121" spans="2:19">
      <c r="B1121" s="463">
        <v>1118</v>
      </c>
      <c r="C1121" s="464">
        <v>58300</v>
      </c>
      <c r="D1121" s="465" t="s">
        <v>4027</v>
      </c>
      <c r="E1121" s="466">
        <v>1.7658234632034633</v>
      </c>
      <c r="F1121" s="466">
        <v>0.50871829710144933</v>
      </c>
      <c r="G1121" s="466">
        <v>0</v>
      </c>
      <c r="H1121" s="466">
        <v>7.0652173913043473E-2</v>
      </c>
      <c r="I1121" s="466">
        <v>0.49918292540175102</v>
      </c>
      <c r="J1121" s="466">
        <v>0.70017946407663056</v>
      </c>
      <c r="K1121" s="466">
        <f t="shared" si="34"/>
        <v>3.5445563236963373</v>
      </c>
      <c r="L1121" s="471"/>
      <c r="M1121" s="466">
        <v>1.8603292773892772</v>
      </c>
      <c r="N1121" s="466">
        <v>0.50871829710144933</v>
      </c>
      <c r="O1121" s="466">
        <v>0</v>
      </c>
      <c r="P1121" s="466">
        <v>7.0652173913043473E-2</v>
      </c>
      <c r="Q1121" s="466">
        <v>0.52589889660487754</v>
      </c>
      <c r="R1121" s="466">
        <v>0.73765264965131139</v>
      </c>
      <c r="S1121" s="466">
        <f t="shared" si="35"/>
        <v>3.7032512946599594</v>
      </c>
    </row>
    <row r="1122" spans="2:19">
      <c r="B1122" s="463">
        <v>1119</v>
      </c>
      <c r="C1122" s="464">
        <v>58301</v>
      </c>
      <c r="D1122" s="465" t="s">
        <v>4028</v>
      </c>
      <c r="E1122" s="466">
        <v>38.395135670995671</v>
      </c>
      <c r="F1122" s="466">
        <v>4.0697463768115947</v>
      </c>
      <c r="G1122" s="466">
        <v>0</v>
      </c>
      <c r="H1122" s="466">
        <v>0.56521739130434778</v>
      </c>
      <c r="I1122" s="466">
        <v>10.853970708189847</v>
      </c>
      <c r="J1122" s="466">
        <v>15.224333619679442</v>
      </c>
      <c r="K1122" s="466">
        <f t="shared" si="34"/>
        <v>69.108403766980899</v>
      </c>
      <c r="L1122" s="471"/>
      <c r="M1122" s="466">
        <v>40.757781025641023</v>
      </c>
      <c r="N1122" s="466">
        <v>4.0697463768115947</v>
      </c>
      <c r="O1122" s="466">
        <v>0</v>
      </c>
      <c r="P1122" s="466">
        <v>0.56521739130434778</v>
      </c>
      <c r="Q1122" s="466">
        <v>11.52186998826801</v>
      </c>
      <c r="R1122" s="466">
        <v>16.161163259046461</v>
      </c>
      <c r="S1122" s="466">
        <f t="shared" si="35"/>
        <v>73.07577804107143</v>
      </c>
    </row>
    <row r="1123" spans="2:19" ht="25.5">
      <c r="B1123" s="463">
        <v>1120</v>
      </c>
      <c r="C1123" s="464">
        <v>58400</v>
      </c>
      <c r="D1123" s="465" t="s">
        <v>4029</v>
      </c>
      <c r="E1123" s="466">
        <v>6.3991892784992785</v>
      </c>
      <c r="F1123" s="466">
        <v>4.1614975845410624</v>
      </c>
      <c r="G1123" s="466">
        <v>0</v>
      </c>
      <c r="H1123" s="466">
        <v>0.10990338164251208</v>
      </c>
      <c r="I1123" s="466">
        <v>0.65579601072008598</v>
      </c>
      <c r="J1123" s="466">
        <v>1.7777747331062348</v>
      </c>
      <c r="K1123" s="466">
        <f t="shared" si="34"/>
        <v>13.104160988509175</v>
      </c>
      <c r="L1123" s="471"/>
      <c r="M1123" s="466">
        <v>6.792963504273505</v>
      </c>
      <c r="N1123" s="466">
        <v>4.1614975845410624</v>
      </c>
      <c r="O1123" s="466">
        <v>0</v>
      </c>
      <c r="P1123" s="466">
        <v>0.10990338164251208</v>
      </c>
      <c r="Q1123" s="466">
        <v>0.69615042987358355</v>
      </c>
      <c r="R1123" s="466">
        <v>1.8871701328456938</v>
      </c>
      <c r="S1123" s="466">
        <f t="shared" si="35"/>
        <v>13.647685033176359</v>
      </c>
    </row>
    <row r="1124" spans="2:19">
      <c r="B1124" s="463">
        <v>1121</v>
      </c>
      <c r="C1124" s="464">
        <v>58540</v>
      </c>
      <c r="D1124" s="465" t="s">
        <v>4030</v>
      </c>
      <c r="E1124" s="466">
        <v>9.2980600144300158</v>
      </c>
      <c r="F1124" s="466">
        <v>5.7220591787439616</v>
      </c>
      <c r="G1124" s="466">
        <v>0</v>
      </c>
      <c r="H1124" s="466">
        <v>0.15111714975845414</v>
      </c>
      <c r="I1124" s="466">
        <v>0.95287549711752695</v>
      </c>
      <c r="J1124" s="466">
        <v>2.5831172420697039</v>
      </c>
      <c r="K1124" s="466">
        <f t="shared" si="34"/>
        <v>18.707229082119664</v>
      </c>
      <c r="L1124" s="471"/>
      <c r="M1124" s="466">
        <v>9.8690326418026419</v>
      </c>
      <c r="N1124" s="466">
        <v>5.7220591787439616</v>
      </c>
      <c r="O1124" s="466">
        <v>0</v>
      </c>
      <c r="P1124" s="466">
        <v>0.15111714975845414</v>
      </c>
      <c r="Q1124" s="466">
        <v>1.0113894048900984</v>
      </c>
      <c r="R1124" s="466">
        <v>2.7417405716919188</v>
      </c>
      <c r="S1124" s="466">
        <f t="shared" si="35"/>
        <v>19.495338946887074</v>
      </c>
    </row>
    <row r="1125" spans="2:19">
      <c r="B1125" s="463">
        <v>1122</v>
      </c>
      <c r="C1125" s="464">
        <v>58600</v>
      </c>
      <c r="D1125" s="465" t="s">
        <v>4592</v>
      </c>
      <c r="E1125" s="466">
        <v>2.5340282972582977</v>
      </c>
      <c r="F1125" s="466">
        <v>2.0807487922705312</v>
      </c>
      <c r="G1125" s="466">
        <v>0</v>
      </c>
      <c r="H1125" s="466">
        <v>5.495169082125604E-2</v>
      </c>
      <c r="I1125" s="466">
        <v>0.24548563652235994</v>
      </c>
      <c r="J1125" s="466">
        <v>1.0136868274996096</v>
      </c>
      <c r="K1125" s="466">
        <f t="shared" si="34"/>
        <v>5.9289012443720548</v>
      </c>
      <c r="L1125" s="471"/>
      <c r="M1125" s="466">
        <v>2.6915379875679877</v>
      </c>
      <c r="N1125" s="466">
        <v>2.0807487922705312</v>
      </c>
      <c r="O1125" s="466">
        <v>0</v>
      </c>
      <c r="P1125" s="466">
        <v>5.495169082125604E-2</v>
      </c>
      <c r="Q1125" s="466">
        <v>0.26074449003474937</v>
      </c>
      <c r="R1125" s="466">
        <v>1.076695397073685</v>
      </c>
      <c r="S1125" s="466">
        <f t="shared" si="35"/>
        <v>6.1646783577682092</v>
      </c>
    </row>
    <row r="1126" spans="2:19" ht="25.5">
      <c r="B1126" s="463">
        <v>1123</v>
      </c>
      <c r="C1126" s="464">
        <v>58615</v>
      </c>
      <c r="D1126" s="465" t="s">
        <v>831</v>
      </c>
      <c r="E1126" s="466">
        <v>2.0508831746031748</v>
      </c>
      <c r="F1126" s="466">
        <v>1.820655193236715</v>
      </c>
      <c r="G1126" s="466">
        <v>0</v>
      </c>
      <c r="H1126" s="466">
        <v>4.8082729468599039E-2</v>
      </c>
      <c r="I1126" s="466">
        <v>0.19868063908172681</v>
      </c>
      <c r="J1126" s="466">
        <v>0.82041438175143966</v>
      </c>
      <c r="K1126" s="466">
        <f t="shared" si="34"/>
        <v>4.938716118141655</v>
      </c>
      <c r="L1126" s="471"/>
      <c r="M1126" s="466">
        <v>2.1788597979797979</v>
      </c>
      <c r="N1126" s="466">
        <v>1.820655193236715</v>
      </c>
      <c r="O1126" s="466">
        <v>0</v>
      </c>
      <c r="P1126" s="466">
        <v>4.8082729468599039E-2</v>
      </c>
      <c r="Q1126" s="466">
        <v>0.21107845756054325</v>
      </c>
      <c r="R1126" s="466">
        <v>0.87160884453037613</v>
      </c>
      <c r="S1126" s="466">
        <f t="shared" si="35"/>
        <v>5.1302850227760315</v>
      </c>
    </row>
    <row r="1127" spans="2:19">
      <c r="B1127" s="463">
        <v>1124</v>
      </c>
      <c r="C1127" s="464">
        <v>58700</v>
      </c>
      <c r="D1127" s="465" t="s">
        <v>836</v>
      </c>
      <c r="E1127" s="466">
        <v>4.9497539105339108</v>
      </c>
      <c r="F1127" s="466">
        <v>3.3812167874396133</v>
      </c>
      <c r="G1127" s="466">
        <v>0</v>
      </c>
      <c r="H1127" s="466">
        <v>8.9296497584541071E-2</v>
      </c>
      <c r="I1127" s="466">
        <v>0.47951062372552533</v>
      </c>
      <c r="J1127" s="466">
        <v>1.9800490562404578</v>
      </c>
      <c r="K1127" s="466">
        <f t="shared" si="34"/>
        <v>10.879826875524049</v>
      </c>
      <c r="L1127" s="471"/>
      <c r="M1127" s="466">
        <v>5.2549289355089357</v>
      </c>
      <c r="N1127" s="466">
        <v>3.3812167874396133</v>
      </c>
      <c r="O1127" s="466">
        <v>0</v>
      </c>
      <c r="P1127" s="466">
        <v>8.9296497584541071E-2</v>
      </c>
      <c r="Q1127" s="466">
        <v>0.50907465240577998</v>
      </c>
      <c r="R1127" s="466">
        <v>2.102128159790229</v>
      </c>
      <c r="S1127" s="466">
        <f t="shared" si="35"/>
        <v>11.336645032729098</v>
      </c>
    </row>
    <row r="1128" spans="2:19">
      <c r="B1128" s="463">
        <v>1125</v>
      </c>
      <c r="C1128" s="464">
        <v>58720</v>
      </c>
      <c r="D1128" s="465" t="s">
        <v>837</v>
      </c>
      <c r="E1128" s="466">
        <v>4.9497539105339108</v>
      </c>
      <c r="F1128" s="466">
        <v>3.3812167874396133</v>
      </c>
      <c r="G1128" s="466">
        <v>0</v>
      </c>
      <c r="H1128" s="466">
        <v>8.9296497584541071E-2</v>
      </c>
      <c r="I1128" s="466">
        <v>0.47951062372552533</v>
      </c>
      <c r="J1128" s="466">
        <v>1.9800490562404578</v>
      </c>
      <c r="K1128" s="466">
        <f t="shared" si="34"/>
        <v>10.879826875524049</v>
      </c>
      <c r="L1128" s="471"/>
      <c r="M1128" s="466">
        <v>5.2549289355089357</v>
      </c>
      <c r="N1128" s="466">
        <v>3.3812167874396133</v>
      </c>
      <c r="O1128" s="466">
        <v>0</v>
      </c>
      <c r="P1128" s="466">
        <v>8.9296497584541071E-2</v>
      </c>
      <c r="Q1128" s="466">
        <v>0.50907465240577998</v>
      </c>
      <c r="R1128" s="466">
        <v>2.102128159790229</v>
      </c>
      <c r="S1128" s="466">
        <f t="shared" si="35"/>
        <v>11.336645032729098</v>
      </c>
    </row>
    <row r="1129" spans="2:19">
      <c r="B1129" s="463">
        <v>1126</v>
      </c>
      <c r="C1129" s="464">
        <v>58740</v>
      </c>
      <c r="D1129" s="465" t="s">
        <v>838</v>
      </c>
      <c r="E1129" s="466">
        <v>4.9497539105339108</v>
      </c>
      <c r="F1129" s="466">
        <v>3.3812167874396133</v>
      </c>
      <c r="G1129" s="466">
        <v>0</v>
      </c>
      <c r="H1129" s="466">
        <v>8.9296497584541071E-2</v>
      </c>
      <c r="I1129" s="466">
        <v>0.47951062372552533</v>
      </c>
      <c r="J1129" s="466">
        <v>1.9800490562404578</v>
      </c>
      <c r="K1129" s="466">
        <f t="shared" si="34"/>
        <v>10.879826875524049</v>
      </c>
      <c r="L1129" s="471"/>
      <c r="M1129" s="466">
        <v>5.2549289355089357</v>
      </c>
      <c r="N1129" s="466">
        <v>3.3812167874396133</v>
      </c>
      <c r="O1129" s="466">
        <v>0</v>
      </c>
      <c r="P1129" s="466">
        <v>8.9296497584541071E-2</v>
      </c>
      <c r="Q1129" s="466">
        <v>0.50907465240577998</v>
      </c>
      <c r="R1129" s="466">
        <v>2.102128159790229</v>
      </c>
      <c r="S1129" s="466">
        <f t="shared" si="35"/>
        <v>11.336645032729098</v>
      </c>
    </row>
    <row r="1130" spans="2:19">
      <c r="B1130" s="463">
        <v>1127</v>
      </c>
      <c r="C1130" s="464">
        <v>58750</v>
      </c>
      <c r="D1130" s="465" t="s">
        <v>839</v>
      </c>
      <c r="E1130" s="466">
        <v>12.196930750360753</v>
      </c>
      <c r="F1130" s="466">
        <v>7.2826207729468599</v>
      </c>
      <c r="G1130" s="466">
        <v>0</v>
      </c>
      <c r="H1130" s="466">
        <v>0.19233091787439616</v>
      </c>
      <c r="I1130" s="466">
        <v>1.1815855853350219</v>
      </c>
      <c r="J1130" s="466">
        <v>4.8791357424630029</v>
      </c>
      <c r="K1130" s="466">
        <f t="shared" si="34"/>
        <v>25.732603768980034</v>
      </c>
      <c r="L1130" s="471"/>
      <c r="M1130" s="466">
        <v>12.945101779331779</v>
      </c>
      <c r="N1130" s="466">
        <v>7.2826207729468599</v>
      </c>
      <c r="O1130" s="466">
        <v>0</v>
      </c>
      <c r="P1130" s="466">
        <v>0.19233091787439616</v>
      </c>
      <c r="Q1130" s="466">
        <v>1.2540651395188718</v>
      </c>
      <c r="R1130" s="466">
        <v>5.1784264479398612</v>
      </c>
      <c r="S1130" s="466">
        <f t="shared" si="35"/>
        <v>26.852545057611771</v>
      </c>
    </row>
    <row r="1131" spans="2:19">
      <c r="B1131" s="463">
        <v>1128</v>
      </c>
      <c r="C1131" s="464">
        <v>58760</v>
      </c>
      <c r="D1131" s="465" t="s">
        <v>840</v>
      </c>
      <c r="E1131" s="466">
        <v>9.2980600144300158</v>
      </c>
      <c r="F1131" s="466">
        <v>5.7220591787439616</v>
      </c>
      <c r="G1131" s="466">
        <v>0</v>
      </c>
      <c r="H1131" s="466">
        <v>0.15111714975845414</v>
      </c>
      <c r="I1131" s="466">
        <v>0.90075560069122318</v>
      </c>
      <c r="J1131" s="466">
        <v>3.7195010679739848</v>
      </c>
      <c r="K1131" s="466">
        <f t="shared" si="34"/>
        <v>19.791493011597638</v>
      </c>
      <c r="L1131" s="471"/>
      <c r="M1131" s="466">
        <v>9.8690326418026419</v>
      </c>
      <c r="N1131" s="466">
        <v>5.7220591787439616</v>
      </c>
      <c r="O1131" s="466">
        <v>0</v>
      </c>
      <c r="P1131" s="466">
        <v>0.15111714975845414</v>
      </c>
      <c r="Q1131" s="466">
        <v>0.95606894467363501</v>
      </c>
      <c r="R1131" s="466">
        <v>3.9479071326800081</v>
      </c>
      <c r="S1131" s="466">
        <f t="shared" si="35"/>
        <v>20.646185047658701</v>
      </c>
    </row>
    <row r="1132" spans="2:19">
      <c r="B1132" s="463">
        <v>1129</v>
      </c>
      <c r="C1132" s="464">
        <v>58770</v>
      </c>
      <c r="D1132" s="465" t="s">
        <v>841</v>
      </c>
      <c r="E1132" s="466">
        <v>7.6695420202020204</v>
      </c>
      <c r="F1132" s="466">
        <v>4.9417783816425116</v>
      </c>
      <c r="G1132" s="466">
        <v>0</v>
      </c>
      <c r="H1132" s="466">
        <v>0.1305102657004831</v>
      </c>
      <c r="I1132" s="466">
        <v>0.74299186268020045</v>
      </c>
      <c r="J1132" s="466">
        <v>3.0680453439471056</v>
      </c>
      <c r="K1132" s="466">
        <f t="shared" si="34"/>
        <v>16.552867874172321</v>
      </c>
      <c r="L1132" s="471"/>
      <c r="M1132" s="466">
        <v>8.1519154467754458</v>
      </c>
      <c r="N1132" s="466">
        <v>4.9417783816425116</v>
      </c>
      <c r="O1132" s="466">
        <v>0</v>
      </c>
      <c r="P1132" s="466">
        <v>0.1305102657004831</v>
      </c>
      <c r="Q1132" s="466">
        <v>0.78972210156189326</v>
      </c>
      <c r="R1132" s="466">
        <v>3.2610090882677123</v>
      </c>
      <c r="S1132" s="466">
        <f t="shared" si="35"/>
        <v>17.274935283948047</v>
      </c>
    </row>
    <row r="1133" spans="2:19">
      <c r="B1133" s="463">
        <v>1130</v>
      </c>
      <c r="C1133" s="464">
        <v>58800</v>
      </c>
      <c r="D1133" s="465" t="s">
        <v>842</v>
      </c>
      <c r="E1133" s="466">
        <v>4.9497539105339108</v>
      </c>
      <c r="F1133" s="466">
        <v>3.3812167874396133</v>
      </c>
      <c r="G1133" s="466">
        <v>0</v>
      </c>
      <c r="H1133" s="466">
        <v>8.9296497584541071E-2</v>
      </c>
      <c r="I1133" s="466">
        <v>0.47951062372552533</v>
      </c>
      <c r="J1133" s="466">
        <v>1.9800490562404578</v>
      </c>
      <c r="K1133" s="466">
        <f t="shared" si="34"/>
        <v>10.879826875524049</v>
      </c>
      <c r="L1133" s="471"/>
      <c r="M1133" s="466">
        <v>5.2549289355089357</v>
      </c>
      <c r="N1133" s="466">
        <v>3.3812167874396133</v>
      </c>
      <c r="O1133" s="466">
        <v>0</v>
      </c>
      <c r="P1133" s="466">
        <v>8.9296497584541071E-2</v>
      </c>
      <c r="Q1133" s="466">
        <v>0.50907465240577998</v>
      </c>
      <c r="R1133" s="466">
        <v>2.102128159790229</v>
      </c>
      <c r="S1133" s="466">
        <f t="shared" si="35"/>
        <v>11.336645032729098</v>
      </c>
    </row>
    <row r="1134" spans="2:19">
      <c r="B1134" s="463">
        <v>1131</v>
      </c>
      <c r="C1134" s="464">
        <v>58900</v>
      </c>
      <c r="D1134" s="465" t="s">
        <v>843</v>
      </c>
      <c r="E1134" s="466">
        <v>3.500318542568543</v>
      </c>
      <c r="F1134" s="466">
        <v>2.6009359903381641</v>
      </c>
      <c r="G1134" s="466">
        <v>0</v>
      </c>
      <c r="H1134" s="466">
        <v>6.8689613526570048E-2</v>
      </c>
      <c r="I1134" s="466">
        <v>0.33909563140362614</v>
      </c>
      <c r="J1134" s="466">
        <v>1.4002317189959488</v>
      </c>
      <c r="K1134" s="466">
        <f t="shared" si="34"/>
        <v>7.9092714968328517</v>
      </c>
      <c r="L1134" s="471"/>
      <c r="M1134" s="466">
        <v>3.7168943667443659</v>
      </c>
      <c r="N1134" s="466">
        <v>2.6009359903381641</v>
      </c>
      <c r="O1134" s="466">
        <v>0</v>
      </c>
      <c r="P1134" s="466">
        <v>6.8689613526570048E-2</v>
      </c>
      <c r="Q1134" s="466">
        <v>0.36007655498316149</v>
      </c>
      <c r="R1134" s="466">
        <v>1.4868685021603021</v>
      </c>
      <c r="S1134" s="466">
        <f t="shared" si="35"/>
        <v>8.2334650277525636</v>
      </c>
    </row>
    <row r="1135" spans="2:19">
      <c r="B1135" s="463">
        <v>1132</v>
      </c>
      <c r="C1135" s="464">
        <v>58920</v>
      </c>
      <c r="D1135" s="465" t="s">
        <v>844</v>
      </c>
      <c r="E1135" s="466">
        <v>4.9497539105339108</v>
      </c>
      <c r="F1135" s="466">
        <v>3.3812167874396133</v>
      </c>
      <c r="G1135" s="466">
        <v>0</v>
      </c>
      <c r="H1135" s="466">
        <v>8.9296497584541071E-2</v>
      </c>
      <c r="I1135" s="466">
        <v>0.47951062372552533</v>
      </c>
      <c r="J1135" s="466">
        <v>1.9800490562404578</v>
      </c>
      <c r="K1135" s="466">
        <f t="shared" si="34"/>
        <v>10.879826875524049</v>
      </c>
      <c r="L1135" s="471"/>
      <c r="M1135" s="466">
        <v>5.2549289355089357</v>
      </c>
      <c r="N1135" s="466">
        <v>3.3812167874396133</v>
      </c>
      <c r="O1135" s="466">
        <v>0</v>
      </c>
      <c r="P1135" s="466">
        <v>8.9296497584541071E-2</v>
      </c>
      <c r="Q1135" s="466">
        <v>0.50907465240577998</v>
      </c>
      <c r="R1135" s="466">
        <v>2.102128159790229</v>
      </c>
      <c r="S1135" s="466">
        <f t="shared" si="35"/>
        <v>11.336645032729098</v>
      </c>
    </row>
    <row r="1136" spans="2:19">
      <c r="B1136" s="463">
        <v>1133</v>
      </c>
      <c r="C1136" s="464">
        <v>58925</v>
      </c>
      <c r="D1136" s="465" t="s">
        <v>845</v>
      </c>
      <c r="E1136" s="466">
        <v>6.3991892784992785</v>
      </c>
      <c r="F1136" s="466">
        <v>4.1614975845410624</v>
      </c>
      <c r="G1136" s="466">
        <v>0</v>
      </c>
      <c r="H1136" s="466">
        <v>0.10990338164251208</v>
      </c>
      <c r="I1136" s="466">
        <v>0.61992561604742469</v>
      </c>
      <c r="J1136" s="466">
        <v>2.5598663934849668</v>
      </c>
      <c r="K1136" s="466">
        <f t="shared" si="34"/>
        <v>13.850382254215246</v>
      </c>
      <c r="L1136" s="471"/>
      <c r="M1136" s="466">
        <v>6.792963504273505</v>
      </c>
      <c r="N1136" s="466">
        <v>4.1614975845410624</v>
      </c>
      <c r="O1136" s="466">
        <v>0</v>
      </c>
      <c r="P1136" s="466">
        <v>0.10990338164251208</v>
      </c>
      <c r="Q1136" s="466">
        <v>0.65807274982839836</v>
      </c>
      <c r="R1136" s="466">
        <v>2.7173878174201556</v>
      </c>
      <c r="S1136" s="466">
        <f t="shared" si="35"/>
        <v>14.439825037705635</v>
      </c>
    </row>
    <row r="1137" spans="2:19">
      <c r="B1137" s="463">
        <v>1134</v>
      </c>
      <c r="C1137" s="464">
        <v>58940</v>
      </c>
      <c r="D1137" s="465" t="s">
        <v>846</v>
      </c>
      <c r="E1137" s="466">
        <v>7.6695420202020204</v>
      </c>
      <c r="F1137" s="466">
        <v>4.9417783816425116</v>
      </c>
      <c r="G1137" s="466">
        <v>0</v>
      </c>
      <c r="H1137" s="466">
        <v>0.1305102657004831</v>
      </c>
      <c r="I1137" s="466">
        <v>0.74299186268020045</v>
      </c>
      <c r="J1137" s="466">
        <v>3.0680453439471056</v>
      </c>
      <c r="K1137" s="466">
        <f t="shared" si="34"/>
        <v>16.552867874172321</v>
      </c>
      <c r="L1137" s="471"/>
      <c r="M1137" s="466">
        <v>8.1519154467754458</v>
      </c>
      <c r="N1137" s="466">
        <v>4.9417783816425116</v>
      </c>
      <c r="O1137" s="466">
        <v>0</v>
      </c>
      <c r="P1137" s="466">
        <v>0.1305102657004831</v>
      </c>
      <c r="Q1137" s="466">
        <v>0.78972210156189326</v>
      </c>
      <c r="R1137" s="466">
        <v>3.2610090882677123</v>
      </c>
      <c r="S1137" s="466">
        <f t="shared" si="35"/>
        <v>17.274935283948047</v>
      </c>
    </row>
    <row r="1138" spans="2:19">
      <c r="B1138" s="463">
        <v>1135</v>
      </c>
      <c r="C1138" s="464">
        <v>58955</v>
      </c>
      <c r="D1138" s="465" t="s">
        <v>847</v>
      </c>
      <c r="E1138" s="466">
        <v>4.9497539105339108</v>
      </c>
      <c r="F1138" s="466">
        <v>3.3812167874396133</v>
      </c>
      <c r="G1138" s="466">
        <v>0</v>
      </c>
      <c r="H1138" s="466">
        <v>8.9296497584541071E-2</v>
      </c>
      <c r="I1138" s="466">
        <v>0.47951062372552533</v>
      </c>
      <c r="J1138" s="466">
        <v>1.9800490562404578</v>
      </c>
      <c r="K1138" s="466">
        <f t="shared" si="34"/>
        <v>10.879826875524049</v>
      </c>
      <c r="L1138" s="471"/>
      <c r="M1138" s="466">
        <v>5.2549289355089357</v>
      </c>
      <c r="N1138" s="466">
        <v>3.3812167874396133</v>
      </c>
      <c r="O1138" s="466">
        <v>0</v>
      </c>
      <c r="P1138" s="466">
        <v>8.9296497584541071E-2</v>
      </c>
      <c r="Q1138" s="466">
        <v>0.50907465240577998</v>
      </c>
      <c r="R1138" s="466">
        <v>2.102128159790229</v>
      </c>
      <c r="S1138" s="466">
        <f t="shared" si="35"/>
        <v>11.336645032729098</v>
      </c>
    </row>
    <row r="1139" spans="2:19">
      <c r="B1139" s="463">
        <v>1136</v>
      </c>
      <c r="C1139" s="464">
        <v>58956</v>
      </c>
      <c r="D1139" s="465" t="s">
        <v>848</v>
      </c>
      <c r="E1139" s="466">
        <v>12.196930750360753</v>
      </c>
      <c r="F1139" s="466">
        <v>7.2826207729468599</v>
      </c>
      <c r="G1139" s="466">
        <v>0</v>
      </c>
      <c r="H1139" s="466">
        <v>0.19233091787439616</v>
      </c>
      <c r="I1139" s="466">
        <v>1.2499549835149679</v>
      </c>
      <c r="J1139" s="466">
        <v>3.3884597510331731</v>
      </c>
      <c r="K1139" s="466">
        <f t="shared" si="34"/>
        <v>24.310297175730152</v>
      </c>
      <c r="L1139" s="471"/>
      <c r="M1139" s="466">
        <v>12.945101779331779</v>
      </c>
      <c r="N1139" s="466">
        <v>7.2826207729468599</v>
      </c>
      <c r="O1139" s="466">
        <v>0</v>
      </c>
      <c r="P1139" s="466">
        <v>0.19233091787439616</v>
      </c>
      <c r="Q1139" s="466">
        <v>1.3266283799066132</v>
      </c>
      <c r="R1139" s="466">
        <v>3.5963110105381442</v>
      </c>
      <c r="S1139" s="466">
        <f t="shared" si="35"/>
        <v>25.342992860597793</v>
      </c>
    </row>
    <row r="1140" spans="2:19">
      <c r="B1140" s="463">
        <v>1137</v>
      </c>
      <c r="C1140" s="464">
        <v>58970</v>
      </c>
      <c r="D1140" s="465" t="s">
        <v>850</v>
      </c>
      <c r="E1140" s="466">
        <v>1.9607934740927799</v>
      </c>
      <c r="F1140" s="466">
        <v>3.2679891234879666</v>
      </c>
      <c r="G1140" s="466">
        <v>3.2679891234879666</v>
      </c>
      <c r="H1140" s="466">
        <v>3.2679891234879666</v>
      </c>
      <c r="I1140" s="466">
        <v>3.2679891234879666</v>
      </c>
      <c r="J1140" s="466">
        <v>2.6143912987903732</v>
      </c>
      <c r="K1140" s="466">
        <f t="shared" si="34"/>
        <v>17.647141266835021</v>
      </c>
      <c r="L1140" s="471"/>
      <c r="M1140" s="466">
        <v>1.9607934740927799</v>
      </c>
      <c r="N1140" s="466">
        <v>3.2679891234879666</v>
      </c>
      <c r="O1140" s="466">
        <v>3.2679891234879666</v>
      </c>
      <c r="P1140" s="466">
        <v>3.2679891234879666</v>
      </c>
      <c r="Q1140" s="466">
        <v>3.2679891234879666</v>
      </c>
      <c r="R1140" s="466">
        <v>2.6143912987903732</v>
      </c>
      <c r="S1140" s="466">
        <f t="shared" si="35"/>
        <v>17.647141266835021</v>
      </c>
    </row>
    <row r="1141" spans="2:19">
      <c r="B1141" s="463">
        <v>1138</v>
      </c>
      <c r="C1141" s="464">
        <v>59000</v>
      </c>
      <c r="D1141" s="465" t="s">
        <v>4593</v>
      </c>
      <c r="E1141" s="466">
        <v>2.8397778783202399</v>
      </c>
      <c r="F1141" s="466">
        <v>4.732963130533733</v>
      </c>
      <c r="G1141" s="466">
        <v>4.732963130533733</v>
      </c>
      <c r="H1141" s="466">
        <v>4.732963130533733</v>
      </c>
      <c r="I1141" s="466">
        <v>4.732963130533733</v>
      </c>
      <c r="J1141" s="466">
        <v>3.7863705044269866</v>
      </c>
      <c r="K1141" s="466">
        <f t="shared" si="34"/>
        <v>25.55800090488216</v>
      </c>
      <c r="L1141" s="471"/>
      <c r="M1141" s="466">
        <v>2.8397778783202399</v>
      </c>
      <c r="N1141" s="466">
        <v>4.732963130533733</v>
      </c>
      <c r="O1141" s="466">
        <v>4.732963130533733</v>
      </c>
      <c r="P1141" s="466">
        <v>4.732963130533733</v>
      </c>
      <c r="Q1141" s="466">
        <v>4.732963130533733</v>
      </c>
      <c r="R1141" s="466">
        <v>3.7863705044269866</v>
      </c>
      <c r="S1141" s="466">
        <f t="shared" si="35"/>
        <v>25.55800090488216</v>
      </c>
    </row>
    <row r="1142" spans="2:19">
      <c r="B1142" s="463">
        <v>1139</v>
      </c>
      <c r="C1142" s="464">
        <v>59020</v>
      </c>
      <c r="D1142" s="465" t="s">
        <v>4594</v>
      </c>
      <c r="E1142" s="466">
        <v>1.1714445449869062</v>
      </c>
      <c r="F1142" s="466">
        <v>1.9524075749781773</v>
      </c>
      <c r="G1142" s="466">
        <v>1.9524075749781773</v>
      </c>
      <c r="H1142" s="466">
        <v>1.9524075749781773</v>
      </c>
      <c r="I1142" s="466">
        <v>1.9524075749781773</v>
      </c>
      <c r="J1142" s="466">
        <v>1.5619260599825417</v>
      </c>
      <c r="K1142" s="466">
        <f t="shared" si="34"/>
        <v>10.543000904882156</v>
      </c>
      <c r="L1142" s="471"/>
      <c r="M1142" s="466">
        <v>1.1714445449869062</v>
      </c>
      <c r="N1142" s="466">
        <v>1.9524075749781773</v>
      </c>
      <c r="O1142" s="466">
        <v>1.9524075749781773</v>
      </c>
      <c r="P1142" s="466">
        <v>1.9524075749781773</v>
      </c>
      <c r="Q1142" s="466">
        <v>1.9524075749781773</v>
      </c>
      <c r="R1142" s="466">
        <v>1.5619260599825417</v>
      </c>
      <c r="S1142" s="466">
        <f t="shared" si="35"/>
        <v>10.543000904882156</v>
      </c>
    </row>
    <row r="1143" spans="2:19">
      <c r="B1143" s="463">
        <v>1140</v>
      </c>
      <c r="C1143" s="464">
        <v>59100</v>
      </c>
      <c r="D1143" s="465" t="s">
        <v>852</v>
      </c>
      <c r="E1143" s="466">
        <v>6.3991892784992785</v>
      </c>
      <c r="F1143" s="466">
        <v>4.1614975845410624</v>
      </c>
      <c r="G1143" s="466">
        <v>0</v>
      </c>
      <c r="H1143" s="466">
        <v>0.10990338164251208</v>
      </c>
      <c r="I1143" s="466">
        <v>0.65579601072008598</v>
      </c>
      <c r="J1143" s="466">
        <v>1.7777747331062348</v>
      </c>
      <c r="K1143" s="466">
        <f t="shared" si="34"/>
        <v>13.104160988509175</v>
      </c>
      <c r="L1143" s="471"/>
      <c r="M1143" s="466">
        <v>6.792963504273505</v>
      </c>
      <c r="N1143" s="466">
        <v>4.1614975845410624</v>
      </c>
      <c r="O1143" s="466">
        <v>0</v>
      </c>
      <c r="P1143" s="466">
        <v>0.10990338164251208</v>
      </c>
      <c r="Q1143" s="466">
        <v>0.69615042987358355</v>
      </c>
      <c r="R1143" s="466">
        <v>1.8871701328456938</v>
      </c>
      <c r="S1143" s="466">
        <f t="shared" si="35"/>
        <v>13.647685033176359</v>
      </c>
    </row>
    <row r="1144" spans="2:19">
      <c r="B1144" s="463">
        <v>1141</v>
      </c>
      <c r="C1144" s="464">
        <v>59120</v>
      </c>
      <c r="D1144" s="465" t="s">
        <v>4597</v>
      </c>
      <c r="E1144" s="466">
        <v>7.3654795238095234</v>
      </c>
      <c r="F1144" s="466">
        <v>4.6816847826086949</v>
      </c>
      <c r="G1144" s="466">
        <v>0</v>
      </c>
      <c r="H1144" s="466">
        <v>0.12364130434782611</v>
      </c>
      <c r="I1144" s="466">
        <v>0.71353561092869078</v>
      </c>
      <c r="J1144" s="466">
        <v>2.9464112849813056</v>
      </c>
      <c r="K1144" s="466">
        <f t="shared" si="34"/>
        <v>15.83075250667604</v>
      </c>
      <c r="L1144" s="471"/>
      <c r="M1144" s="466">
        <v>7.8183198834498828</v>
      </c>
      <c r="N1144" s="466">
        <v>4.6816847826086949</v>
      </c>
      <c r="O1144" s="466">
        <v>0</v>
      </c>
      <c r="P1144" s="466">
        <v>0.12364130434782611</v>
      </c>
      <c r="Q1144" s="466">
        <v>0.75740481477681054</v>
      </c>
      <c r="R1144" s="466">
        <v>3.1275609225067726</v>
      </c>
      <c r="S1144" s="466">
        <f t="shared" si="35"/>
        <v>16.508611707689987</v>
      </c>
    </row>
    <row r="1145" spans="2:19">
      <c r="B1145" s="463">
        <v>1142</v>
      </c>
      <c r="C1145" s="464">
        <v>59150</v>
      </c>
      <c r="D1145" s="465" t="s">
        <v>4599</v>
      </c>
      <c r="E1145" s="466">
        <v>9.2980600144300158</v>
      </c>
      <c r="F1145" s="466">
        <v>5.7220591787439616</v>
      </c>
      <c r="G1145" s="466">
        <v>2.8060829699459879</v>
      </c>
      <c r="H1145" s="466">
        <v>0.15111714975845414</v>
      </c>
      <c r="I1145" s="466">
        <v>1.0537978362922671</v>
      </c>
      <c r="J1145" s="466">
        <v>5.3209758828777813</v>
      </c>
      <c r="K1145" s="466">
        <f t="shared" si="34"/>
        <v>24.352093032048472</v>
      </c>
      <c r="L1145" s="471"/>
      <c r="M1145" s="466">
        <v>9.8690326418026419</v>
      </c>
      <c r="N1145" s="466">
        <v>5.7220591787439616</v>
      </c>
      <c r="O1145" s="466">
        <v>2.8060829699459879</v>
      </c>
      <c r="P1145" s="466">
        <v>0.15111714975845414</v>
      </c>
      <c r="Q1145" s="466">
        <v>1.1185091543923438</v>
      </c>
      <c r="R1145" s="466">
        <v>5.6477248579670052</v>
      </c>
      <c r="S1145" s="466">
        <f t="shared" si="35"/>
        <v>25.314525952610396</v>
      </c>
    </row>
    <row r="1146" spans="2:19">
      <c r="B1146" s="463">
        <v>1143</v>
      </c>
      <c r="C1146" s="464">
        <v>59160</v>
      </c>
      <c r="D1146" s="465" t="s">
        <v>4601</v>
      </c>
      <c r="E1146" s="466">
        <v>1.478196738816739</v>
      </c>
      <c r="F1146" s="466">
        <v>1.5605615942028985</v>
      </c>
      <c r="G1146" s="466">
        <v>0</v>
      </c>
      <c r="H1146" s="466">
        <v>4.1213768115942032E-2</v>
      </c>
      <c r="I1146" s="466">
        <v>0.18930984495374631</v>
      </c>
      <c r="J1146" s="466">
        <v>0.65268256397906543</v>
      </c>
      <c r="K1146" s="466">
        <f t="shared" si="34"/>
        <v>3.9219645100683911</v>
      </c>
      <c r="L1146" s="471"/>
      <c r="M1146" s="466">
        <v>1.5766402952602951</v>
      </c>
      <c r="N1146" s="466">
        <v>1.5605615942028985</v>
      </c>
      <c r="O1146" s="466">
        <v>0</v>
      </c>
      <c r="P1146" s="466">
        <v>4.1213768115942032E-2</v>
      </c>
      <c r="Q1146" s="466">
        <v>0.20191732399739715</v>
      </c>
      <c r="R1146" s="466">
        <v>0.69614930364880034</v>
      </c>
      <c r="S1146" s="466">
        <f t="shared" si="35"/>
        <v>4.0764822852253335</v>
      </c>
    </row>
    <row r="1147" spans="2:19">
      <c r="B1147" s="463">
        <v>1144</v>
      </c>
      <c r="C1147" s="464">
        <v>59200</v>
      </c>
      <c r="D1147" s="465" t="s">
        <v>853</v>
      </c>
      <c r="E1147" s="466">
        <v>0.3902652164502165</v>
      </c>
      <c r="F1147" s="466">
        <v>6.820023148148148E-3</v>
      </c>
      <c r="G1147" s="466">
        <v>0</v>
      </c>
      <c r="H1147" s="466">
        <v>1.4293981481481484E-3</v>
      </c>
      <c r="I1147" s="466">
        <v>9.6564072971082202E-2</v>
      </c>
      <c r="J1147" s="466">
        <v>0.13269163140163498</v>
      </c>
      <c r="K1147" s="466">
        <f t="shared" si="34"/>
        <v>0.62777034211923</v>
      </c>
      <c r="L1147" s="471"/>
      <c r="M1147" s="466">
        <v>0.40995392773892769</v>
      </c>
      <c r="N1147" s="466">
        <v>6.820023148148148E-3</v>
      </c>
      <c r="O1147" s="466">
        <v>0</v>
      </c>
      <c r="P1147" s="466">
        <v>1.4293981481481484E-3</v>
      </c>
      <c r="Q1147" s="466">
        <v>0.10143568866587267</v>
      </c>
      <c r="R1147" s="466">
        <v>0.13938586678560788</v>
      </c>
      <c r="S1147" s="466">
        <f t="shared" si="35"/>
        <v>0.65902490448670448</v>
      </c>
    </row>
    <row r="1148" spans="2:19">
      <c r="B1148" s="463">
        <v>1145</v>
      </c>
      <c r="C1148" s="464">
        <v>59350</v>
      </c>
      <c r="D1148" s="465" t="s">
        <v>4602</v>
      </c>
      <c r="E1148" s="466">
        <v>5.1769457864357875</v>
      </c>
      <c r="F1148" s="466">
        <v>3.1211231884057971</v>
      </c>
      <c r="G1148" s="466">
        <v>0</v>
      </c>
      <c r="H1148" s="466">
        <v>8.2427536231884063E-2</v>
      </c>
      <c r="I1148" s="466">
        <v>0.50151998420852573</v>
      </c>
      <c r="J1148" s="466">
        <v>2.0709325764307542</v>
      </c>
      <c r="K1148" s="466">
        <f t="shared" si="34"/>
        <v>10.95294907171275</v>
      </c>
      <c r="L1148" s="471"/>
      <c r="M1148" s="466">
        <v>5.4919651670551675</v>
      </c>
      <c r="N1148" s="466">
        <v>3.1211231884057971</v>
      </c>
      <c r="O1148" s="466">
        <v>0</v>
      </c>
      <c r="P1148" s="466">
        <v>8.2427536231884063E-2</v>
      </c>
      <c r="Q1148" s="466">
        <v>0.53203769123330458</v>
      </c>
      <c r="R1148" s="466">
        <v>2.1969497155789055</v>
      </c>
      <c r="S1148" s="466">
        <f t="shared" si="35"/>
        <v>11.424503298505059</v>
      </c>
    </row>
    <row r="1149" spans="2:19" ht="25.5">
      <c r="B1149" s="463">
        <v>1146</v>
      </c>
      <c r="C1149" s="464">
        <v>59400</v>
      </c>
      <c r="D1149" s="465" t="s">
        <v>856</v>
      </c>
      <c r="E1149" s="466">
        <v>4.0616607182940534</v>
      </c>
      <c r="F1149" s="466">
        <v>6.7694345304900887</v>
      </c>
      <c r="G1149" s="466">
        <v>6.7694345304900887</v>
      </c>
      <c r="H1149" s="466">
        <v>6.7694345304900887</v>
      </c>
      <c r="I1149" s="466">
        <v>6.7694345304900887</v>
      </c>
      <c r="J1149" s="466">
        <v>5.4155476243920715</v>
      </c>
      <c r="K1149" s="466">
        <f t="shared" si="34"/>
        <v>36.554946464646477</v>
      </c>
      <c r="L1149" s="471"/>
      <c r="M1149" s="466">
        <v>4.0616607182940534</v>
      </c>
      <c r="N1149" s="466">
        <v>6.7694345304900887</v>
      </c>
      <c r="O1149" s="466">
        <v>6.7694345304900887</v>
      </c>
      <c r="P1149" s="466">
        <v>6.7694345304900887</v>
      </c>
      <c r="Q1149" s="466">
        <v>6.7694345304900887</v>
      </c>
      <c r="R1149" s="466">
        <v>5.4155476243920715</v>
      </c>
      <c r="S1149" s="466">
        <f t="shared" si="35"/>
        <v>36.554946464646477</v>
      </c>
    </row>
    <row r="1150" spans="2:19">
      <c r="B1150" s="463">
        <v>1147</v>
      </c>
      <c r="C1150" s="464">
        <v>59409</v>
      </c>
      <c r="D1150" s="465" t="s">
        <v>4603</v>
      </c>
      <c r="E1150" s="466">
        <v>4.4886803591470272</v>
      </c>
      <c r="F1150" s="466">
        <v>7.4811339319117121</v>
      </c>
      <c r="G1150" s="466">
        <v>7.4811339319117121</v>
      </c>
      <c r="H1150" s="466">
        <v>7.4811339319117121</v>
      </c>
      <c r="I1150" s="466">
        <v>7.4811339319117121</v>
      </c>
      <c r="J1150" s="466">
        <v>5.9849071455293705</v>
      </c>
      <c r="K1150" s="466">
        <f t="shared" si="34"/>
        <v>40.39812323232325</v>
      </c>
      <c r="L1150" s="471"/>
      <c r="M1150" s="466">
        <v>4.4886803591470272</v>
      </c>
      <c r="N1150" s="466">
        <v>7.4811339319117121</v>
      </c>
      <c r="O1150" s="466">
        <v>7.4811339319117121</v>
      </c>
      <c r="P1150" s="466">
        <v>7.4811339319117121</v>
      </c>
      <c r="Q1150" s="466">
        <v>7.4811339319117121</v>
      </c>
      <c r="R1150" s="466">
        <v>5.9849071455293705</v>
      </c>
      <c r="S1150" s="466">
        <f t="shared" si="35"/>
        <v>40.39812323232325</v>
      </c>
    </row>
    <row r="1151" spans="2:19">
      <c r="B1151" s="463">
        <v>1148</v>
      </c>
      <c r="C1151" s="464">
        <v>59414</v>
      </c>
      <c r="D1151" s="465" t="s">
        <v>4604</v>
      </c>
      <c r="E1151" s="466">
        <v>1.5997566233766236</v>
      </c>
      <c r="F1151" s="466">
        <v>0.23068904320987654</v>
      </c>
      <c r="G1151" s="466">
        <v>0</v>
      </c>
      <c r="H1151" s="466">
        <v>2.0061728395061731E-2</v>
      </c>
      <c r="I1151" s="466">
        <v>0.12659518487621504</v>
      </c>
      <c r="J1151" s="466">
        <v>0.50574347238868289</v>
      </c>
      <c r="K1151" s="466">
        <f t="shared" si="34"/>
        <v>2.4828460522464599</v>
      </c>
      <c r="L1151" s="471"/>
      <c r="M1151" s="466">
        <v>1.6785114685314686</v>
      </c>
      <c r="N1151" s="466">
        <v>0.23068904320987654</v>
      </c>
      <c r="O1151" s="466">
        <v>0</v>
      </c>
      <c r="P1151" s="466">
        <v>2.0061728395061731E-2</v>
      </c>
      <c r="Q1151" s="466">
        <v>0.13282737297069627</v>
      </c>
      <c r="R1151" s="466">
        <v>0.5306408525739108</v>
      </c>
      <c r="S1151" s="466">
        <f t="shared" si="35"/>
        <v>2.5927304656810142</v>
      </c>
    </row>
    <row r="1152" spans="2:19">
      <c r="B1152" s="463">
        <v>1149</v>
      </c>
      <c r="C1152" s="464">
        <v>59514</v>
      </c>
      <c r="D1152" s="465" t="s">
        <v>4564</v>
      </c>
      <c r="E1152" s="466">
        <v>38.395135670995671</v>
      </c>
      <c r="F1152" s="466">
        <v>41.614975845410626</v>
      </c>
      <c r="G1152" s="466">
        <v>0</v>
      </c>
      <c r="H1152" s="466">
        <v>1.0990338164251208</v>
      </c>
      <c r="I1152" s="466">
        <v>6.1992561604742464</v>
      </c>
      <c r="J1152" s="466">
        <v>20.478931147879734</v>
      </c>
      <c r="K1152" s="466">
        <f t="shared" si="34"/>
        <v>107.7873326411854</v>
      </c>
      <c r="L1152" s="471"/>
      <c r="M1152" s="466">
        <v>40.757781025641023</v>
      </c>
      <c r="N1152" s="466">
        <v>41.614975845410626</v>
      </c>
      <c r="O1152" s="466">
        <v>0</v>
      </c>
      <c r="P1152" s="466">
        <v>1.0990338164251208</v>
      </c>
      <c r="Q1152" s="466">
        <v>6.5807274982839834</v>
      </c>
      <c r="R1152" s="466">
        <v>21.739102539361244</v>
      </c>
      <c r="S1152" s="466">
        <f t="shared" si="35"/>
        <v>111.79162072512199</v>
      </c>
    </row>
    <row r="1153" spans="2:19">
      <c r="B1153" s="463">
        <v>1150</v>
      </c>
      <c r="C1153" s="464">
        <v>59525</v>
      </c>
      <c r="D1153" s="465" t="s">
        <v>860</v>
      </c>
      <c r="E1153" s="466">
        <v>12.196930750360753</v>
      </c>
      <c r="F1153" s="466">
        <v>7.2826207729468599</v>
      </c>
      <c r="G1153" s="466">
        <v>0</v>
      </c>
      <c r="H1153" s="466">
        <v>0.19233091787439616</v>
      </c>
      <c r="I1153" s="466">
        <v>1.2499549835149679</v>
      </c>
      <c r="J1153" s="466">
        <v>3.3884597510331731</v>
      </c>
      <c r="K1153" s="466">
        <f t="shared" si="34"/>
        <v>24.310297175730152</v>
      </c>
      <c r="L1153" s="471"/>
      <c r="M1153" s="466">
        <v>12.945101779331779</v>
      </c>
      <c r="N1153" s="466">
        <v>7.2826207729468599</v>
      </c>
      <c r="O1153" s="466">
        <v>0</v>
      </c>
      <c r="P1153" s="466">
        <v>0.19233091787439616</v>
      </c>
      <c r="Q1153" s="466">
        <v>1.3266283799066132</v>
      </c>
      <c r="R1153" s="466">
        <v>3.5963110105381442</v>
      </c>
      <c r="S1153" s="466">
        <f t="shared" si="35"/>
        <v>25.342992860597793</v>
      </c>
    </row>
    <row r="1154" spans="2:19">
      <c r="B1154" s="463">
        <v>1151</v>
      </c>
      <c r="C1154" s="464">
        <v>59872</v>
      </c>
      <c r="D1154" s="465" t="s">
        <v>861</v>
      </c>
      <c r="E1154" s="466">
        <v>21.001911255411258</v>
      </c>
      <c r="F1154" s="466">
        <v>2.883613040123457</v>
      </c>
      <c r="G1154" s="466">
        <v>0</v>
      </c>
      <c r="H1154" s="466">
        <v>0.25077160493827161</v>
      </c>
      <c r="I1154" s="466">
        <v>2.7699430435037224</v>
      </c>
      <c r="J1154" s="466">
        <v>8.8526628529211884</v>
      </c>
      <c r="K1154" s="466">
        <f t="shared" si="34"/>
        <v>35.758901796897902</v>
      </c>
      <c r="L1154" s="471"/>
      <c r="M1154" s="466">
        <v>22.301366200466195</v>
      </c>
      <c r="N1154" s="466">
        <v>2.883613040123457</v>
      </c>
      <c r="O1154" s="466">
        <v>0</v>
      </c>
      <c r="P1154" s="466">
        <v>0.25077160493827161</v>
      </c>
      <c r="Q1154" s="466">
        <v>2.9413282161019554</v>
      </c>
      <c r="R1154" s="466">
        <v>9.4004052169962016</v>
      </c>
      <c r="S1154" s="466">
        <f t="shared" si="35"/>
        <v>37.777484278626076</v>
      </c>
    </row>
    <row r="1155" spans="2:19">
      <c r="B1155" s="463">
        <v>1152</v>
      </c>
      <c r="C1155" s="464">
        <v>60000</v>
      </c>
      <c r="D1155" s="465" t="s">
        <v>862</v>
      </c>
      <c r="E1155" s="466">
        <v>0.76785974025974035</v>
      </c>
      <c r="F1155" s="466">
        <v>0.15261548913043479</v>
      </c>
      <c r="G1155" s="466">
        <v>0</v>
      </c>
      <c r="H1155" s="466">
        <v>2.1195652173913046E-2</v>
      </c>
      <c r="I1155" s="466">
        <v>0.13024035961524225</v>
      </c>
      <c r="J1155" s="466">
        <v>0.22835222459571144</v>
      </c>
      <c r="K1155" s="466">
        <f t="shared" si="34"/>
        <v>1.3002634657750418</v>
      </c>
      <c r="L1155" s="471"/>
      <c r="M1155" s="466">
        <v>0.82692587412587404</v>
      </c>
      <c r="N1155" s="466">
        <v>0.15261548913043479</v>
      </c>
      <c r="O1155" s="466">
        <v>0</v>
      </c>
      <c r="P1155" s="466">
        <v>2.1195652173913046E-2</v>
      </c>
      <c r="Q1155" s="466">
        <v>0.14025884881641468</v>
      </c>
      <c r="R1155" s="466">
        <v>0.24591778033384304</v>
      </c>
      <c r="S1155" s="466">
        <f t="shared" si="35"/>
        <v>1.3869136445804795</v>
      </c>
    </row>
    <row r="1156" spans="2:19">
      <c r="B1156" s="463">
        <v>1153</v>
      </c>
      <c r="C1156" s="464">
        <v>60100</v>
      </c>
      <c r="D1156" s="465" t="s">
        <v>4608</v>
      </c>
      <c r="E1156" s="466">
        <v>0.51190649350649353</v>
      </c>
      <c r="F1156" s="466">
        <v>0.10174365942028987</v>
      </c>
      <c r="G1156" s="466">
        <v>0</v>
      </c>
      <c r="H1156" s="466">
        <v>1.4130434782608696E-2</v>
      </c>
      <c r="I1156" s="466">
        <v>8.6826906410161497E-2</v>
      </c>
      <c r="J1156" s="466">
        <v>0.15223481639714098</v>
      </c>
      <c r="K1156" s="466">
        <f t="shared" ref="K1156:K1219" si="36">SUM(E1156:J1156)</f>
        <v>0.86684231051669447</v>
      </c>
      <c r="L1156" s="471"/>
      <c r="M1156" s="466">
        <v>0.55128391608391603</v>
      </c>
      <c r="N1156" s="466">
        <v>0.10174365942028987</v>
      </c>
      <c r="O1156" s="466">
        <v>0</v>
      </c>
      <c r="P1156" s="466">
        <v>1.4130434782608696E-2</v>
      </c>
      <c r="Q1156" s="466">
        <v>9.3505899210943128E-2</v>
      </c>
      <c r="R1156" s="466">
        <v>0.16394518688922871</v>
      </c>
      <c r="S1156" s="466">
        <f t="shared" ref="S1156:S1219" si="37">SUM(M1156:R1156)</f>
        <v>0.92460909638698641</v>
      </c>
    </row>
    <row r="1157" spans="2:19" ht="25.5">
      <c r="B1157" s="463">
        <v>1154</v>
      </c>
      <c r="C1157" s="464">
        <v>60200</v>
      </c>
      <c r="D1157" s="465" t="s">
        <v>863</v>
      </c>
      <c r="E1157" s="466">
        <v>4.0379082611832615</v>
      </c>
      <c r="F1157" s="466">
        <v>2.3408423913043475</v>
      </c>
      <c r="G1157" s="466">
        <v>0</v>
      </c>
      <c r="H1157" s="466">
        <v>6.1820652173913054E-2</v>
      </c>
      <c r="I1157" s="466">
        <v>0.39117498442616205</v>
      </c>
      <c r="J1157" s="466">
        <v>1.6152836254598861</v>
      </c>
      <c r="K1157" s="466">
        <f t="shared" si="36"/>
        <v>8.4470299145475707</v>
      </c>
      <c r="L1157" s="471"/>
      <c r="M1157" s="466">
        <v>4.2840171522921517</v>
      </c>
      <c r="N1157" s="466">
        <v>2.3408423913043475</v>
      </c>
      <c r="O1157" s="466">
        <v>0</v>
      </c>
      <c r="P1157" s="466">
        <v>6.1820652173913054E-2</v>
      </c>
      <c r="Q1157" s="466">
        <v>0.41501694303927056</v>
      </c>
      <c r="R1157" s="466">
        <v>1.7137345154193788</v>
      </c>
      <c r="S1157" s="466">
        <f t="shared" si="37"/>
        <v>8.8154316542290623</v>
      </c>
    </row>
    <row r="1158" spans="2:19">
      <c r="B1158" s="463">
        <v>1155</v>
      </c>
      <c r="C1158" s="464">
        <v>60210</v>
      </c>
      <c r="D1158" s="465" t="s">
        <v>1843</v>
      </c>
      <c r="E1158" s="466">
        <v>6.3991892784992785</v>
      </c>
      <c r="F1158" s="466">
        <v>4.1614975845410624</v>
      </c>
      <c r="G1158" s="466">
        <v>0</v>
      </c>
      <c r="H1158" s="466">
        <v>0.10990338164251208</v>
      </c>
      <c r="I1158" s="466">
        <v>0.65579601072008598</v>
      </c>
      <c r="J1158" s="466">
        <v>1.7777747331062348</v>
      </c>
      <c r="K1158" s="466">
        <f t="shared" si="36"/>
        <v>13.104160988509175</v>
      </c>
      <c r="L1158" s="471"/>
      <c r="M1158" s="466">
        <v>6.792963504273505</v>
      </c>
      <c r="N1158" s="466">
        <v>4.1614975845410624</v>
      </c>
      <c r="O1158" s="466">
        <v>0</v>
      </c>
      <c r="P1158" s="466">
        <v>0.10990338164251208</v>
      </c>
      <c r="Q1158" s="466">
        <v>0.69615042987358355</v>
      </c>
      <c r="R1158" s="466">
        <v>1.8871701328456938</v>
      </c>
      <c r="S1158" s="466">
        <f t="shared" si="37"/>
        <v>13.647685033176359</v>
      </c>
    </row>
    <row r="1159" spans="2:19" ht="25.5">
      <c r="B1159" s="463">
        <v>1156</v>
      </c>
      <c r="C1159" s="464">
        <v>60220</v>
      </c>
      <c r="D1159" s="465" t="s">
        <v>1844</v>
      </c>
      <c r="E1159" s="466">
        <v>7.6695420202020204</v>
      </c>
      <c r="F1159" s="466">
        <v>4.9417783816425116</v>
      </c>
      <c r="G1159" s="466">
        <v>0</v>
      </c>
      <c r="H1159" s="466">
        <v>0.1305102657004831</v>
      </c>
      <c r="I1159" s="466">
        <v>0.78598316786749201</v>
      </c>
      <c r="J1159" s="466">
        <v>2.1306945965519679</v>
      </c>
      <c r="K1159" s="466">
        <f t="shared" si="36"/>
        <v>15.658508431964474</v>
      </c>
      <c r="L1159" s="471"/>
      <c r="M1159" s="466">
        <v>8.1519154467754458</v>
      </c>
      <c r="N1159" s="466">
        <v>4.9417783816425116</v>
      </c>
      <c r="O1159" s="466">
        <v>0</v>
      </c>
      <c r="P1159" s="466">
        <v>0.1305102657004831</v>
      </c>
      <c r="Q1159" s="466">
        <v>0.83541733133052665</v>
      </c>
      <c r="R1159" s="466">
        <v>2.2647039612328048</v>
      </c>
      <c r="S1159" s="466">
        <f t="shared" si="37"/>
        <v>16.324325386681775</v>
      </c>
    </row>
    <row r="1160" spans="2:19">
      <c r="B1160" s="463">
        <v>1157</v>
      </c>
      <c r="C1160" s="464">
        <v>60240</v>
      </c>
      <c r="D1160" s="465" t="s">
        <v>1845</v>
      </c>
      <c r="E1160" s="466">
        <v>9.2980600144300158</v>
      </c>
      <c r="F1160" s="466">
        <v>5.7220591787439616</v>
      </c>
      <c r="G1160" s="466">
        <v>0</v>
      </c>
      <c r="H1160" s="466">
        <v>0.15111714975845414</v>
      </c>
      <c r="I1160" s="466">
        <v>1.0537978362922671</v>
      </c>
      <c r="J1160" s="466">
        <v>5.3209758828777813</v>
      </c>
      <c r="K1160" s="466">
        <f t="shared" si="36"/>
        <v>21.546010062102482</v>
      </c>
      <c r="L1160" s="471"/>
      <c r="M1160" s="466">
        <v>9.8690326418026419</v>
      </c>
      <c r="N1160" s="466">
        <v>5.7220591787439616</v>
      </c>
      <c r="O1160" s="466">
        <v>0</v>
      </c>
      <c r="P1160" s="466">
        <v>0.15111714975845414</v>
      </c>
      <c r="Q1160" s="466">
        <v>1.1185091543923438</v>
      </c>
      <c r="R1160" s="466">
        <v>5.6477248579670052</v>
      </c>
      <c r="S1160" s="466">
        <f t="shared" si="37"/>
        <v>22.508442982664405</v>
      </c>
    </row>
    <row r="1161" spans="2:19">
      <c r="B1161" s="463">
        <v>1158</v>
      </c>
      <c r="C1161" s="464">
        <v>60252</v>
      </c>
      <c r="D1161" s="465" t="s">
        <v>1846</v>
      </c>
      <c r="E1161" s="466">
        <v>12.196930750360753</v>
      </c>
      <c r="F1161" s="466">
        <v>7.2826207729468599</v>
      </c>
      <c r="G1161" s="466">
        <v>0</v>
      </c>
      <c r="H1161" s="466">
        <v>0.19233091787439616</v>
      </c>
      <c r="I1161" s="466">
        <v>1.382342038467117</v>
      </c>
      <c r="J1161" s="466">
        <v>6.9799048690888021</v>
      </c>
      <c r="K1161" s="466">
        <f t="shared" si="36"/>
        <v>28.034129348737931</v>
      </c>
      <c r="L1161" s="471"/>
      <c r="M1161" s="466">
        <v>12.945101779331779</v>
      </c>
      <c r="N1161" s="466">
        <v>7.2826207729468599</v>
      </c>
      <c r="O1161" s="466">
        <v>0</v>
      </c>
      <c r="P1161" s="466">
        <v>0.19233091787439616</v>
      </c>
      <c r="Q1161" s="466">
        <v>1.467136179425838</v>
      </c>
      <c r="R1161" s="466">
        <v>7.4080586985160615</v>
      </c>
      <c r="S1161" s="466">
        <f t="shared" si="37"/>
        <v>29.295248348094937</v>
      </c>
    </row>
    <row r="1162" spans="2:19">
      <c r="B1162" s="463">
        <v>1159</v>
      </c>
      <c r="C1162" s="464">
        <v>60254</v>
      </c>
      <c r="D1162" s="465" t="s">
        <v>1847</v>
      </c>
      <c r="E1162" s="466">
        <v>15.095801486291487</v>
      </c>
      <c r="F1162" s="466">
        <v>8.8431823671497582</v>
      </c>
      <c r="G1162" s="466">
        <v>0</v>
      </c>
      <c r="H1162" s="466">
        <v>0.23354468599033817</v>
      </c>
      <c r="I1162" s="466">
        <v>1.7108862406419665</v>
      </c>
      <c r="J1162" s="466">
        <v>8.6388338552998203</v>
      </c>
      <c r="K1162" s="466">
        <f t="shared" si="36"/>
        <v>34.522248635373366</v>
      </c>
      <c r="L1162" s="471"/>
      <c r="M1162" s="466">
        <v>16.021170916860914</v>
      </c>
      <c r="N1162" s="466">
        <v>8.8431823671497582</v>
      </c>
      <c r="O1162" s="466">
        <v>0</v>
      </c>
      <c r="P1162" s="466">
        <v>0.23354468599033817</v>
      </c>
      <c r="Q1162" s="466">
        <v>1.8157632044593321</v>
      </c>
      <c r="R1162" s="466">
        <v>9.1683925390651151</v>
      </c>
      <c r="S1162" s="466">
        <f t="shared" si="37"/>
        <v>36.082053713525461</v>
      </c>
    </row>
    <row r="1163" spans="2:19">
      <c r="B1163" s="463">
        <v>1160</v>
      </c>
      <c r="C1163" s="464">
        <v>60280</v>
      </c>
      <c r="D1163" s="465" t="s">
        <v>1848</v>
      </c>
      <c r="E1163" s="466">
        <v>6.3991892784992785</v>
      </c>
      <c r="F1163" s="466">
        <v>4.1614975845410624</v>
      </c>
      <c r="G1163" s="466">
        <v>0</v>
      </c>
      <c r="H1163" s="466">
        <v>0.10990338164251208</v>
      </c>
      <c r="I1163" s="466">
        <v>0.61992561604742469</v>
      </c>
      <c r="J1163" s="466">
        <v>2.5598663934849668</v>
      </c>
      <c r="K1163" s="466">
        <f t="shared" si="36"/>
        <v>13.850382254215246</v>
      </c>
      <c r="L1163" s="471"/>
      <c r="M1163" s="466">
        <v>6.792963504273505</v>
      </c>
      <c r="N1163" s="466">
        <v>4.1614975845410624</v>
      </c>
      <c r="O1163" s="466">
        <v>0</v>
      </c>
      <c r="P1163" s="466">
        <v>0.10990338164251208</v>
      </c>
      <c r="Q1163" s="466">
        <v>0.65807274982839836</v>
      </c>
      <c r="R1163" s="466">
        <v>2.7173878174201556</v>
      </c>
      <c r="S1163" s="466">
        <f t="shared" si="37"/>
        <v>14.439825037705635</v>
      </c>
    </row>
    <row r="1164" spans="2:19">
      <c r="B1164" s="463">
        <v>1161</v>
      </c>
      <c r="C1164" s="464">
        <v>60500</v>
      </c>
      <c r="D1164" s="465" t="s">
        <v>1849</v>
      </c>
      <c r="E1164" s="466">
        <v>7.6695420202020204</v>
      </c>
      <c r="F1164" s="466">
        <v>4.9417783816425116</v>
      </c>
      <c r="G1164" s="466">
        <v>0</v>
      </c>
      <c r="H1164" s="466">
        <v>0.1305102657004831</v>
      </c>
      <c r="I1164" s="466">
        <v>0.86922936329713074</v>
      </c>
      <c r="J1164" s="466">
        <v>4.3890282552359237</v>
      </c>
      <c r="K1164" s="466">
        <f t="shared" si="36"/>
        <v>18.000088286078068</v>
      </c>
      <c r="L1164" s="471"/>
      <c r="M1164" s="466">
        <v>8.1519154467754458</v>
      </c>
      <c r="N1164" s="466">
        <v>4.9417783816425116</v>
      </c>
      <c r="O1164" s="466">
        <v>0</v>
      </c>
      <c r="P1164" s="466">
        <v>0.1305102657004831</v>
      </c>
      <c r="Q1164" s="466">
        <v>0.92389926996788518</v>
      </c>
      <c r="R1164" s="466">
        <v>4.6650748031561307</v>
      </c>
      <c r="S1164" s="466">
        <f t="shared" si="37"/>
        <v>18.813178167242455</v>
      </c>
    </row>
    <row r="1165" spans="2:19">
      <c r="B1165" s="463">
        <v>1162</v>
      </c>
      <c r="C1165" s="464">
        <v>60520</v>
      </c>
      <c r="D1165" s="465" t="s">
        <v>1850</v>
      </c>
      <c r="E1165" s="466">
        <v>9.2980600144300158</v>
      </c>
      <c r="F1165" s="466">
        <v>5.7220591787439616</v>
      </c>
      <c r="G1165" s="466">
        <v>0</v>
      </c>
      <c r="H1165" s="466">
        <v>0.15111714975845414</v>
      </c>
      <c r="I1165" s="466">
        <v>1.0537978362922671</v>
      </c>
      <c r="J1165" s="466">
        <v>5.3209758828777813</v>
      </c>
      <c r="K1165" s="466">
        <f t="shared" si="36"/>
        <v>21.546010062102482</v>
      </c>
      <c r="L1165" s="471"/>
      <c r="M1165" s="466">
        <v>9.8690326418026419</v>
      </c>
      <c r="N1165" s="466">
        <v>5.7220591787439616</v>
      </c>
      <c r="O1165" s="466">
        <v>0</v>
      </c>
      <c r="P1165" s="466">
        <v>0.15111714975845414</v>
      </c>
      <c r="Q1165" s="466">
        <v>1.1185091543923438</v>
      </c>
      <c r="R1165" s="466">
        <v>5.6477248579670052</v>
      </c>
      <c r="S1165" s="466">
        <f t="shared" si="37"/>
        <v>22.508442982664405</v>
      </c>
    </row>
    <row r="1166" spans="2:19" ht="25.5">
      <c r="B1166" s="463">
        <v>1163</v>
      </c>
      <c r="C1166" s="464">
        <v>60540</v>
      </c>
      <c r="D1166" s="465" t="s">
        <v>1851</v>
      </c>
      <c r="E1166" s="466">
        <v>9.2980600144300158</v>
      </c>
      <c r="F1166" s="466">
        <v>5.7220591787439616</v>
      </c>
      <c r="G1166" s="466">
        <v>0</v>
      </c>
      <c r="H1166" s="466">
        <v>0.15111714975845414</v>
      </c>
      <c r="I1166" s="466">
        <v>1.0537978362922671</v>
      </c>
      <c r="J1166" s="466">
        <v>5.3209758828777813</v>
      </c>
      <c r="K1166" s="466">
        <f t="shared" si="36"/>
        <v>21.546010062102482</v>
      </c>
      <c r="L1166" s="471"/>
      <c r="M1166" s="466">
        <v>9.8690326418026419</v>
      </c>
      <c r="N1166" s="466">
        <v>5.7220591787439616</v>
      </c>
      <c r="O1166" s="466">
        <v>0</v>
      </c>
      <c r="P1166" s="466">
        <v>0.15111714975845414</v>
      </c>
      <c r="Q1166" s="466">
        <v>1.1185091543923438</v>
      </c>
      <c r="R1166" s="466">
        <v>5.6477248579670052</v>
      </c>
      <c r="S1166" s="466">
        <f t="shared" si="37"/>
        <v>22.508442982664405</v>
      </c>
    </row>
    <row r="1167" spans="2:19">
      <c r="B1167" s="463">
        <v>1164</v>
      </c>
      <c r="C1167" s="464">
        <v>60600</v>
      </c>
      <c r="D1167" s="465" t="s">
        <v>1852</v>
      </c>
      <c r="E1167" s="466">
        <v>9.2980600144300158</v>
      </c>
      <c r="F1167" s="466">
        <v>5.7220591787439616</v>
      </c>
      <c r="G1167" s="466">
        <v>0</v>
      </c>
      <c r="H1167" s="466">
        <v>0.15111714975845414</v>
      </c>
      <c r="I1167" s="466">
        <v>1.0537978362922671</v>
      </c>
      <c r="J1167" s="466">
        <v>5.3209758828777813</v>
      </c>
      <c r="K1167" s="466">
        <f t="shared" si="36"/>
        <v>21.546010062102482</v>
      </c>
      <c r="L1167" s="471"/>
      <c r="M1167" s="466">
        <v>9.8690326418026419</v>
      </c>
      <c r="N1167" s="466">
        <v>5.7220591787439616</v>
      </c>
      <c r="O1167" s="466">
        <v>0</v>
      </c>
      <c r="P1167" s="466">
        <v>0.15111714975845414</v>
      </c>
      <c r="Q1167" s="466">
        <v>1.1185091543923438</v>
      </c>
      <c r="R1167" s="466">
        <v>5.6477248579670052</v>
      </c>
      <c r="S1167" s="466">
        <f t="shared" si="37"/>
        <v>22.508442982664405</v>
      </c>
    </row>
    <row r="1168" spans="2:19">
      <c r="B1168" s="463">
        <v>1165</v>
      </c>
      <c r="C1168" s="464">
        <v>60605</v>
      </c>
      <c r="D1168" s="465" t="s">
        <v>1853</v>
      </c>
      <c r="E1168" s="466">
        <v>12.196930750360753</v>
      </c>
      <c r="F1168" s="466">
        <v>7.2826207729468599</v>
      </c>
      <c r="G1168" s="466">
        <v>0</v>
      </c>
      <c r="H1168" s="466">
        <v>0.19233091787439616</v>
      </c>
      <c r="I1168" s="466">
        <v>1.382342038467117</v>
      </c>
      <c r="J1168" s="466">
        <v>6.9799048690888021</v>
      </c>
      <c r="K1168" s="466">
        <f t="shared" si="36"/>
        <v>28.034129348737931</v>
      </c>
      <c r="L1168" s="471"/>
      <c r="M1168" s="466">
        <v>12.945101779331779</v>
      </c>
      <c r="N1168" s="466">
        <v>7.2826207729468599</v>
      </c>
      <c r="O1168" s="466">
        <v>0</v>
      </c>
      <c r="P1168" s="466">
        <v>0.19233091787439616</v>
      </c>
      <c r="Q1168" s="466">
        <v>1.467136179425838</v>
      </c>
      <c r="R1168" s="466">
        <v>7.4080586985160615</v>
      </c>
      <c r="S1168" s="466">
        <f t="shared" si="37"/>
        <v>29.295248348094937</v>
      </c>
    </row>
    <row r="1169" spans="2:19" ht="25.5">
      <c r="B1169" s="463">
        <v>1166</v>
      </c>
      <c r="C1169" s="464">
        <v>61000</v>
      </c>
      <c r="D1169" s="465" t="s">
        <v>1855</v>
      </c>
      <c r="E1169" s="466">
        <v>2.0508831746031748</v>
      </c>
      <c r="F1169" s="466">
        <v>1.820655193236715</v>
      </c>
      <c r="G1169" s="466">
        <v>0</v>
      </c>
      <c r="H1169" s="466">
        <v>4.8082729468599039E-2</v>
      </c>
      <c r="I1169" s="466">
        <v>0.21017678112392454</v>
      </c>
      <c r="J1169" s="466">
        <v>0.56976096966103162</v>
      </c>
      <c r="K1169" s="466">
        <f t="shared" si="36"/>
        <v>4.6995588480934449</v>
      </c>
      <c r="L1169" s="471"/>
      <c r="M1169" s="466">
        <v>2.1788597979797979</v>
      </c>
      <c r="N1169" s="466">
        <v>1.820655193236715</v>
      </c>
      <c r="O1169" s="466">
        <v>0</v>
      </c>
      <c r="P1169" s="466">
        <v>4.8082729468599039E-2</v>
      </c>
      <c r="Q1169" s="466">
        <v>0.22329196734881124</v>
      </c>
      <c r="R1169" s="466">
        <v>0.60531447457635579</v>
      </c>
      <c r="S1169" s="466">
        <f t="shared" si="37"/>
        <v>4.8762041626102794</v>
      </c>
    </row>
    <row r="1170" spans="2:19">
      <c r="B1170" s="463">
        <v>1167</v>
      </c>
      <c r="C1170" s="464">
        <v>61020</v>
      </c>
      <c r="D1170" s="465" t="s">
        <v>4609</v>
      </c>
      <c r="E1170" s="466">
        <v>2.0508831746031748</v>
      </c>
      <c r="F1170" s="466">
        <v>1.820655193236715</v>
      </c>
      <c r="G1170" s="466">
        <v>0</v>
      </c>
      <c r="H1170" s="466">
        <v>4.8082729468599039E-2</v>
      </c>
      <c r="I1170" s="466">
        <v>0.21017678112392454</v>
      </c>
      <c r="J1170" s="466">
        <v>0.56976096966103162</v>
      </c>
      <c r="K1170" s="466">
        <f t="shared" si="36"/>
        <v>4.6995588480934449</v>
      </c>
      <c r="L1170" s="471"/>
      <c r="M1170" s="466">
        <v>2.1788597979797979</v>
      </c>
      <c r="N1170" s="466">
        <v>1.820655193236715</v>
      </c>
      <c r="O1170" s="466">
        <v>0</v>
      </c>
      <c r="P1170" s="466">
        <v>4.8082729468599039E-2</v>
      </c>
      <c r="Q1170" s="466">
        <v>0.22329196734881124</v>
      </c>
      <c r="R1170" s="466">
        <v>0.60531447457635579</v>
      </c>
      <c r="S1170" s="466">
        <f t="shared" si="37"/>
        <v>4.8762041626102794</v>
      </c>
    </row>
    <row r="1171" spans="2:19">
      <c r="B1171" s="463">
        <v>1168</v>
      </c>
      <c r="C1171" s="464">
        <v>61050</v>
      </c>
      <c r="D1171" s="465" t="s">
        <v>1856</v>
      </c>
      <c r="E1171" s="466">
        <v>2.0508831746031748</v>
      </c>
      <c r="F1171" s="466">
        <v>1.820655193236715</v>
      </c>
      <c r="G1171" s="466">
        <v>0</v>
      </c>
      <c r="H1171" s="466">
        <v>4.8082729468599039E-2</v>
      </c>
      <c r="I1171" s="466">
        <v>0.23243733085514259</v>
      </c>
      <c r="J1171" s="466">
        <v>1.1736534173502295</v>
      </c>
      <c r="K1171" s="466">
        <f t="shared" si="36"/>
        <v>5.3257118455138608</v>
      </c>
      <c r="L1171" s="471"/>
      <c r="M1171" s="466">
        <v>2.1788597979797979</v>
      </c>
      <c r="N1171" s="466">
        <v>1.820655193236715</v>
      </c>
      <c r="O1171" s="466">
        <v>0</v>
      </c>
      <c r="P1171" s="466">
        <v>4.8082729468599039E-2</v>
      </c>
      <c r="Q1171" s="466">
        <v>0.24694159180860803</v>
      </c>
      <c r="R1171" s="466">
        <v>1.246890256594366</v>
      </c>
      <c r="S1171" s="466">
        <f t="shared" si="37"/>
        <v>5.5414295690880859</v>
      </c>
    </row>
    <row r="1172" spans="2:19">
      <c r="B1172" s="463">
        <v>1169</v>
      </c>
      <c r="C1172" s="464">
        <v>61120</v>
      </c>
      <c r="D1172" s="465" t="s">
        <v>1857</v>
      </c>
      <c r="E1172" s="466">
        <v>4.9497539105339108</v>
      </c>
      <c r="F1172" s="466">
        <v>3.3812167874396133</v>
      </c>
      <c r="G1172" s="466">
        <v>0</v>
      </c>
      <c r="H1172" s="466">
        <v>8.9296497584541071E-2</v>
      </c>
      <c r="I1172" s="466">
        <v>0.56098153302999243</v>
      </c>
      <c r="J1172" s="466">
        <v>2.8325824035612501</v>
      </c>
      <c r="K1172" s="466">
        <f t="shared" si="36"/>
        <v>11.813831132149307</v>
      </c>
      <c r="L1172" s="471"/>
      <c r="M1172" s="466">
        <v>5.2549289355089357</v>
      </c>
      <c r="N1172" s="466">
        <v>3.3812167874396133</v>
      </c>
      <c r="O1172" s="466">
        <v>0</v>
      </c>
      <c r="P1172" s="466">
        <v>8.9296497584541071E-2</v>
      </c>
      <c r="Q1172" s="466">
        <v>0.59556861684210238</v>
      </c>
      <c r="R1172" s="466">
        <v>3.0072240971434221</v>
      </c>
      <c r="S1172" s="466">
        <f t="shared" si="37"/>
        <v>12.328234934518616</v>
      </c>
    </row>
    <row r="1173" spans="2:19">
      <c r="B1173" s="463">
        <v>1170</v>
      </c>
      <c r="C1173" s="464">
        <v>61140</v>
      </c>
      <c r="D1173" s="465" t="s">
        <v>1858</v>
      </c>
      <c r="E1173" s="466">
        <v>9.2980600144300158</v>
      </c>
      <c r="F1173" s="466">
        <v>5.7220591787439616</v>
      </c>
      <c r="G1173" s="466">
        <v>0</v>
      </c>
      <c r="H1173" s="466">
        <v>0.15111714975845414</v>
      </c>
      <c r="I1173" s="466">
        <v>0.90075560069122318</v>
      </c>
      <c r="J1173" s="466">
        <v>3.7195010679739848</v>
      </c>
      <c r="K1173" s="466">
        <f t="shared" si="36"/>
        <v>19.791493011597638</v>
      </c>
      <c r="L1173" s="471"/>
      <c r="M1173" s="466">
        <v>9.8690326418026419</v>
      </c>
      <c r="N1173" s="466">
        <v>5.7220591787439616</v>
      </c>
      <c r="O1173" s="466">
        <v>0</v>
      </c>
      <c r="P1173" s="466">
        <v>0.15111714975845414</v>
      </c>
      <c r="Q1173" s="466">
        <v>0.95606894467363501</v>
      </c>
      <c r="R1173" s="466">
        <v>3.9479071326800081</v>
      </c>
      <c r="S1173" s="466">
        <f t="shared" si="37"/>
        <v>20.646185047658701</v>
      </c>
    </row>
    <row r="1174" spans="2:19" ht="25.5">
      <c r="B1174" s="463">
        <v>1171</v>
      </c>
      <c r="C1174" s="464">
        <v>61150</v>
      </c>
      <c r="D1174" s="465" t="s">
        <v>1859</v>
      </c>
      <c r="E1174" s="466">
        <v>9.2980600144300158</v>
      </c>
      <c r="F1174" s="466">
        <v>5.7220591787439616</v>
      </c>
      <c r="G1174" s="466">
        <v>0</v>
      </c>
      <c r="H1174" s="466">
        <v>0.15111714975845414</v>
      </c>
      <c r="I1174" s="466">
        <v>0.90075560069122318</v>
      </c>
      <c r="J1174" s="466">
        <v>3.7195010679739848</v>
      </c>
      <c r="K1174" s="466">
        <f t="shared" si="36"/>
        <v>19.791493011597638</v>
      </c>
      <c r="L1174" s="471"/>
      <c r="M1174" s="466">
        <v>9.8690326418026419</v>
      </c>
      <c r="N1174" s="466">
        <v>5.7220591787439616</v>
      </c>
      <c r="O1174" s="466">
        <v>0</v>
      </c>
      <c r="P1174" s="466">
        <v>0.15111714975845414</v>
      </c>
      <c r="Q1174" s="466">
        <v>0.95606894467363501</v>
      </c>
      <c r="R1174" s="466">
        <v>3.9479071326800081</v>
      </c>
      <c r="S1174" s="466">
        <f t="shared" si="37"/>
        <v>20.646185047658701</v>
      </c>
    </row>
    <row r="1175" spans="2:19" ht="25.5">
      <c r="B1175" s="463">
        <v>1172</v>
      </c>
      <c r="C1175" s="464">
        <v>61154</v>
      </c>
      <c r="D1175" s="465" t="s">
        <v>1860</v>
      </c>
      <c r="E1175" s="466">
        <v>9.2980600144300158</v>
      </c>
      <c r="F1175" s="466">
        <v>5.7220591787439616</v>
      </c>
      <c r="G1175" s="466">
        <v>0</v>
      </c>
      <c r="H1175" s="466">
        <v>0.15111714975845414</v>
      </c>
      <c r="I1175" s="466">
        <v>1.0537978362922671</v>
      </c>
      <c r="J1175" s="466">
        <v>5.3209758828777813</v>
      </c>
      <c r="K1175" s="466">
        <f t="shared" si="36"/>
        <v>21.546010062102482</v>
      </c>
      <c r="L1175" s="471"/>
      <c r="M1175" s="466">
        <v>9.8690326418026419</v>
      </c>
      <c r="N1175" s="466">
        <v>5.7220591787439616</v>
      </c>
      <c r="O1175" s="466">
        <v>0</v>
      </c>
      <c r="P1175" s="466">
        <v>0.15111714975845414</v>
      </c>
      <c r="Q1175" s="466">
        <v>1.1185091543923438</v>
      </c>
      <c r="R1175" s="466">
        <v>5.6477248579670052</v>
      </c>
      <c r="S1175" s="466">
        <f t="shared" si="37"/>
        <v>22.508442982664405</v>
      </c>
    </row>
    <row r="1176" spans="2:19">
      <c r="B1176" s="463">
        <v>1173</v>
      </c>
      <c r="C1176" s="464">
        <v>61210</v>
      </c>
      <c r="D1176" s="465" t="s">
        <v>1861</v>
      </c>
      <c r="E1176" s="466">
        <v>6.3991892784992785</v>
      </c>
      <c r="F1176" s="466">
        <v>4.1614975845410624</v>
      </c>
      <c r="G1176" s="466">
        <v>0</v>
      </c>
      <c r="H1176" s="466">
        <v>0.10990338164251208</v>
      </c>
      <c r="I1176" s="466">
        <v>0.61992561604742469</v>
      </c>
      <c r="J1176" s="466">
        <v>2.5598663934849668</v>
      </c>
      <c r="K1176" s="466">
        <f t="shared" si="36"/>
        <v>13.850382254215246</v>
      </c>
      <c r="L1176" s="471"/>
      <c r="M1176" s="466">
        <v>6.792963504273505</v>
      </c>
      <c r="N1176" s="466">
        <v>4.1614975845410624</v>
      </c>
      <c r="O1176" s="466">
        <v>0</v>
      </c>
      <c r="P1176" s="466">
        <v>0.10990338164251208</v>
      </c>
      <c r="Q1176" s="466">
        <v>0.65807274982839836</v>
      </c>
      <c r="R1176" s="466">
        <v>2.7173878174201556</v>
      </c>
      <c r="S1176" s="466">
        <f t="shared" si="37"/>
        <v>14.439825037705635</v>
      </c>
    </row>
    <row r="1177" spans="2:19" ht="25.5">
      <c r="B1177" s="463">
        <v>1174</v>
      </c>
      <c r="C1177" s="464">
        <v>61215</v>
      </c>
      <c r="D1177" s="465" t="s">
        <v>1862</v>
      </c>
      <c r="E1177" s="466">
        <v>9.2980600144300158</v>
      </c>
      <c r="F1177" s="466">
        <v>5.7220591787439616</v>
      </c>
      <c r="G1177" s="466">
        <v>0</v>
      </c>
      <c r="H1177" s="466">
        <v>0.15111714975845414</v>
      </c>
      <c r="I1177" s="466">
        <v>0.90075560069122318</v>
      </c>
      <c r="J1177" s="466">
        <v>3.7195010679739848</v>
      </c>
      <c r="K1177" s="466">
        <f t="shared" si="36"/>
        <v>19.791493011597638</v>
      </c>
      <c r="L1177" s="471"/>
      <c r="M1177" s="466">
        <v>9.8690326418026419</v>
      </c>
      <c r="N1177" s="466">
        <v>5.7220591787439616</v>
      </c>
      <c r="O1177" s="466">
        <v>0</v>
      </c>
      <c r="P1177" s="466">
        <v>0.15111714975845414</v>
      </c>
      <c r="Q1177" s="466">
        <v>0.95606894467363501</v>
      </c>
      <c r="R1177" s="466">
        <v>3.9479071326800081</v>
      </c>
      <c r="S1177" s="466">
        <f t="shared" si="37"/>
        <v>20.646185047658701</v>
      </c>
    </row>
    <row r="1178" spans="2:19" ht="25.5">
      <c r="B1178" s="463">
        <v>1175</v>
      </c>
      <c r="C1178" s="464">
        <v>61250</v>
      </c>
      <c r="D1178" s="465" t="s">
        <v>1863</v>
      </c>
      <c r="E1178" s="466">
        <v>9.2980600144300158</v>
      </c>
      <c r="F1178" s="466">
        <v>5.7220591787439616</v>
      </c>
      <c r="G1178" s="466">
        <v>0</v>
      </c>
      <c r="H1178" s="466">
        <v>0.15111714975845414</v>
      </c>
      <c r="I1178" s="466">
        <v>1.0537978362922671</v>
      </c>
      <c r="J1178" s="466">
        <v>5.3209758828777813</v>
      </c>
      <c r="K1178" s="466">
        <f t="shared" si="36"/>
        <v>21.546010062102482</v>
      </c>
      <c r="L1178" s="471"/>
      <c r="M1178" s="466">
        <v>9.8690326418026419</v>
      </c>
      <c r="N1178" s="466">
        <v>5.7220591787439616</v>
      </c>
      <c r="O1178" s="466">
        <v>0</v>
      </c>
      <c r="P1178" s="466">
        <v>0.15111714975845414</v>
      </c>
      <c r="Q1178" s="466">
        <v>1.1185091543923438</v>
      </c>
      <c r="R1178" s="466">
        <v>5.6477248579670052</v>
      </c>
      <c r="S1178" s="466">
        <f t="shared" si="37"/>
        <v>22.508442982664405</v>
      </c>
    </row>
    <row r="1179" spans="2:19">
      <c r="B1179" s="463">
        <v>1176</v>
      </c>
      <c r="C1179" s="464">
        <v>61253</v>
      </c>
      <c r="D1179" s="465" t="s">
        <v>1864</v>
      </c>
      <c r="E1179" s="466">
        <v>9.2980600144300158</v>
      </c>
      <c r="F1179" s="466">
        <v>5.7220591787439616</v>
      </c>
      <c r="G1179" s="466">
        <v>0</v>
      </c>
      <c r="H1179" s="466">
        <v>0.15111714975845414</v>
      </c>
      <c r="I1179" s="466">
        <v>1.0537978362922671</v>
      </c>
      <c r="J1179" s="466">
        <v>5.3209758828777813</v>
      </c>
      <c r="K1179" s="466">
        <f t="shared" si="36"/>
        <v>21.546010062102482</v>
      </c>
      <c r="L1179" s="471"/>
      <c r="M1179" s="466">
        <v>9.8690326418026419</v>
      </c>
      <c r="N1179" s="466">
        <v>5.7220591787439616</v>
      </c>
      <c r="O1179" s="466">
        <v>0</v>
      </c>
      <c r="P1179" s="466">
        <v>0.15111714975845414</v>
      </c>
      <c r="Q1179" s="466">
        <v>1.1185091543923438</v>
      </c>
      <c r="R1179" s="466">
        <v>5.6477248579670052</v>
      </c>
      <c r="S1179" s="466">
        <f t="shared" si="37"/>
        <v>22.508442982664405</v>
      </c>
    </row>
    <row r="1180" spans="2:19">
      <c r="B1180" s="463">
        <v>1177</v>
      </c>
      <c r="C1180" s="464">
        <v>61304</v>
      </c>
      <c r="D1180" s="465" t="s">
        <v>890</v>
      </c>
      <c r="E1180" s="466">
        <v>15.095801486291487</v>
      </c>
      <c r="F1180" s="466">
        <v>8.8431823671497582</v>
      </c>
      <c r="G1180" s="466">
        <v>0</v>
      </c>
      <c r="H1180" s="466">
        <v>0.23354468599033817</v>
      </c>
      <c r="I1180" s="466">
        <v>1.7108862406419665</v>
      </c>
      <c r="J1180" s="466">
        <v>8.6388338552998203</v>
      </c>
      <c r="K1180" s="466">
        <f t="shared" si="36"/>
        <v>34.522248635373366</v>
      </c>
      <c r="L1180" s="471"/>
      <c r="M1180" s="466">
        <v>16.021170916860914</v>
      </c>
      <c r="N1180" s="466">
        <v>8.8431823671497582</v>
      </c>
      <c r="O1180" s="466">
        <v>0</v>
      </c>
      <c r="P1180" s="466">
        <v>0.23354468599033817</v>
      </c>
      <c r="Q1180" s="466">
        <v>1.8157632044593321</v>
      </c>
      <c r="R1180" s="466">
        <v>9.1683925390651151</v>
      </c>
      <c r="S1180" s="466">
        <f t="shared" si="37"/>
        <v>36.082053713525461</v>
      </c>
    </row>
    <row r="1181" spans="2:19">
      <c r="B1181" s="463">
        <v>1178</v>
      </c>
      <c r="C1181" s="464">
        <v>61305</v>
      </c>
      <c r="D1181" s="465" t="s">
        <v>891</v>
      </c>
      <c r="E1181" s="466">
        <v>15.095801486291487</v>
      </c>
      <c r="F1181" s="466">
        <v>8.8431823671497582</v>
      </c>
      <c r="G1181" s="466">
        <v>0</v>
      </c>
      <c r="H1181" s="466">
        <v>0.23354468599033817</v>
      </c>
      <c r="I1181" s="466">
        <v>1.7108862406419665</v>
      </c>
      <c r="J1181" s="466">
        <v>8.6388338552998203</v>
      </c>
      <c r="K1181" s="466">
        <f t="shared" si="36"/>
        <v>34.522248635373366</v>
      </c>
      <c r="L1181" s="471"/>
      <c r="M1181" s="466">
        <v>16.021170916860914</v>
      </c>
      <c r="N1181" s="466">
        <v>8.8431823671497582</v>
      </c>
      <c r="O1181" s="466">
        <v>0</v>
      </c>
      <c r="P1181" s="466">
        <v>0.23354468599033817</v>
      </c>
      <c r="Q1181" s="466">
        <v>1.8157632044593321</v>
      </c>
      <c r="R1181" s="466">
        <v>9.1683925390651151</v>
      </c>
      <c r="S1181" s="466">
        <f t="shared" si="37"/>
        <v>36.082053713525461</v>
      </c>
    </row>
    <row r="1182" spans="2:19" ht="25.5">
      <c r="B1182" s="463">
        <v>1179</v>
      </c>
      <c r="C1182" s="464">
        <v>61312</v>
      </c>
      <c r="D1182" s="465" t="s">
        <v>4611</v>
      </c>
      <c r="E1182" s="466">
        <v>17.994672222222224</v>
      </c>
      <c r="F1182" s="466">
        <v>10.403743961352657</v>
      </c>
      <c r="G1182" s="466">
        <v>0</v>
      </c>
      <c r="H1182" s="466">
        <v>0.27475845410628019</v>
      </c>
      <c r="I1182" s="466">
        <v>2.0394304428168164</v>
      </c>
      <c r="J1182" s="466">
        <v>10.297762841510842</v>
      </c>
      <c r="K1182" s="466">
        <f t="shared" si="36"/>
        <v>41.010367922008818</v>
      </c>
      <c r="L1182" s="471"/>
      <c r="M1182" s="466">
        <v>19.097240054390056</v>
      </c>
      <c r="N1182" s="466">
        <v>10.403743961352657</v>
      </c>
      <c r="O1182" s="466">
        <v>0</v>
      </c>
      <c r="P1182" s="466">
        <v>0.27475845410628019</v>
      </c>
      <c r="Q1182" s="466">
        <v>2.164390229492827</v>
      </c>
      <c r="R1182" s="466">
        <v>10.928726379614174</v>
      </c>
      <c r="S1182" s="466">
        <f t="shared" si="37"/>
        <v>42.868859078955992</v>
      </c>
    </row>
    <row r="1183" spans="2:19" ht="25.5">
      <c r="B1183" s="463">
        <v>1180</v>
      </c>
      <c r="C1183" s="464">
        <v>61314</v>
      </c>
      <c r="D1183" s="465" t="s">
        <v>892</v>
      </c>
      <c r="E1183" s="466">
        <v>17.994672222222224</v>
      </c>
      <c r="F1183" s="466">
        <v>10.403743961352657</v>
      </c>
      <c r="G1183" s="466">
        <v>0</v>
      </c>
      <c r="H1183" s="466">
        <v>0.27475845410628019</v>
      </c>
      <c r="I1183" s="466">
        <v>2.0394304428168164</v>
      </c>
      <c r="J1183" s="466">
        <v>10.297762841510842</v>
      </c>
      <c r="K1183" s="466">
        <f t="shared" si="36"/>
        <v>41.010367922008818</v>
      </c>
      <c r="L1183" s="471"/>
      <c r="M1183" s="466">
        <v>19.097240054390056</v>
      </c>
      <c r="N1183" s="466">
        <v>10.403743961352657</v>
      </c>
      <c r="O1183" s="466">
        <v>0</v>
      </c>
      <c r="P1183" s="466">
        <v>0.27475845410628019</v>
      </c>
      <c r="Q1183" s="466">
        <v>2.164390229492827</v>
      </c>
      <c r="R1183" s="466">
        <v>10.928726379614174</v>
      </c>
      <c r="S1183" s="466">
        <f t="shared" si="37"/>
        <v>42.868859078955992</v>
      </c>
    </row>
    <row r="1184" spans="2:19">
      <c r="B1184" s="463">
        <v>1181</v>
      </c>
      <c r="C1184" s="464">
        <v>61320</v>
      </c>
      <c r="D1184" s="465" t="s">
        <v>893</v>
      </c>
      <c r="E1184" s="466">
        <v>29.935291616161614</v>
      </c>
      <c r="F1184" s="466">
        <v>13.524867149758453</v>
      </c>
      <c r="G1184" s="466">
        <v>0</v>
      </c>
      <c r="H1184" s="466">
        <v>0.35718599033816428</v>
      </c>
      <c r="I1184" s="466">
        <v>3.3927233729328594</v>
      </c>
      <c r="J1184" s="466">
        <v>17.130989097651437</v>
      </c>
      <c r="K1184" s="466">
        <f t="shared" si="36"/>
        <v>64.341057226842537</v>
      </c>
      <c r="L1184" s="471"/>
      <c r="M1184" s="466">
        <v>31.864785322455319</v>
      </c>
      <c r="N1184" s="466">
        <v>13.524867149758453</v>
      </c>
      <c r="O1184" s="466">
        <v>0</v>
      </c>
      <c r="P1184" s="466">
        <v>0.35718599033816428</v>
      </c>
      <c r="Q1184" s="466">
        <v>3.6114029996158772</v>
      </c>
      <c r="R1184" s="466">
        <v>18.235175289332265</v>
      </c>
      <c r="S1184" s="466">
        <f t="shared" si="37"/>
        <v>67.593416751500072</v>
      </c>
    </row>
    <row r="1185" spans="2:19">
      <c r="B1185" s="463">
        <v>1182</v>
      </c>
      <c r="C1185" s="464">
        <v>61321</v>
      </c>
      <c r="D1185" s="465" t="s">
        <v>894</v>
      </c>
      <c r="E1185" s="466">
        <v>37.268752568542574</v>
      </c>
      <c r="F1185" s="466">
        <v>16.64599033816425</v>
      </c>
      <c r="G1185" s="466">
        <v>0</v>
      </c>
      <c r="H1185" s="466">
        <v>0.43961352657004832</v>
      </c>
      <c r="I1185" s="466">
        <v>4.2238629087241453</v>
      </c>
      <c r="J1185" s="466">
        <v>21.32768914100312</v>
      </c>
      <c r="K1185" s="466">
        <f t="shared" si="36"/>
        <v>79.90590848300414</v>
      </c>
      <c r="L1185" s="471"/>
      <c r="M1185" s="466">
        <v>39.67077534576535</v>
      </c>
      <c r="N1185" s="466">
        <v>16.64599033816425</v>
      </c>
      <c r="O1185" s="466">
        <v>0</v>
      </c>
      <c r="P1185" s="466">
        <v>0.43961352657004832</v>
      </c>
      <c r="Q1185" s="466">
        <v>4.4960967296968821</v>
      </c>
      <c r="R1185" s="466">
        <v>22.702288277585374</v>
      </c>
      <c r="S1185" s="466">
        <f t="shared" si="37"/>
        <v>83.9547642177819</v>
      </c>
    </row>
    <row r="1186" spans="2:19" ht="25.5">
      <c r="B1186" s="463">
        <v>1183</v>
      </c>
      <c r="C1186" s="464">
        <v>61343</v>
      </c>
      <c r="D1186" s="465" t="s">
        <v>895</v>
      </c>
      <c r="E1186" s="466">
        <v>23.792413694083695</v>
      </c>
      <c r="F1186" s="466">
        <v>13.524867149758453</v>
      </c>
      <c r="G1186" s="466">
        <v>0</v>
      </c>
      <c r="H1186" s="466">
        <v>0.35718599033816428</v>
      </c>
      <c r="I1186" s="466">
        <v>2.6965188471665158</v>
      </c>
      <c r="J1186" s="466">
        <v>13.615620813932882</v>
      </c>
      <c r="K1186" s="466">
        <f t="shared" si="36"/>
        <v>53.986606495279716</v>
      </c>
      <c r="L1186" s="471"/>
      <c r="M1186" s="466">
        <v>25.24937832944833</v>
      </c>
      <c r="N1186" s="466">
        <v>13.524867149758453</v>
      </c>
      <c r="O1186" s="466">
        <v>0</v>
      </c>
      <c r="P1186" s="466">
        <v>0.35718599033816428</v>
      </c>
      <c r="Q1186" s="466">
        <v>2.8616442795598154</v>
      </c>
      <c r="R1186" s="466">
        <v>14.449394060712283</v>
      </c>
      <c r="S1186" s="466">
        <f t="shared" si="37"/>
        <v>56.442469809817041</v>
      </c>
    </row>
    <row r="1187" spans="2:19">
      <c r="B1187" s="463">
        <v>1184</v>
      </c>
      <c r="C1187" s="464">
        <v>61440</v>
      </c>
      <c r="D1187" s="465" t="s">
        <v>896</v>
      </c>
      <c r="E1187" s="466">
        <v>44.602213520923527</v>
      </c>
      <c r="F1187" s="466">
        <v>19.767113526570046</v>
      </c>
      <c r="G1187" s="466">
        <v>0</v>
      </c>
      <c r="H1187" s="466">
        <v>0.52204106280193241</v>
      </c>
      <c r="I1187" s="466">
        <v>5.0550024445154307</v>
      </c>
      <c r="J1187" s="466">
        <v>25.524389184354803</v>
      </c>
      <c r="K1187" s="466">
        <f t="shared" si="36"/>
        <v>95.470759739165729</v>
      </c>
      <c r="L1187" s="471"/>
      <c r="M1187" s="466">
        <v>47.476765369075366</v>
      </c>
      <c r="N1187" s="466">
        <v>19.767113526570046</v>
      </c>
      <c r="O1187" s="466">
        <v>0</v>
      </c>
      <c r="P1187" s="466">
        <v>0.52204106280193241</v>
      </c>
      <c r="Q1187" s="466">
        <v>5.3807904597778862</v>
      </c>
      <c r="R1187" s="466">
        <v>27.169401265838481</v>
      </c>
      <c r="S1187" s="466">
        <f t="shared" si="37"/>
        <v>100.31611168406371</v>
      </c>
    </row>
    <row r="1188" spans="2:19" ht="25.5">
      <c r="B1188" s="463">
        <v>1185</v>
      </c>
      <c r="C1188" s="464">
        <v>61450</v>
      </c>
      <c r="D1188" s="465" t="s">
        <v>897</v>
      </c>
      <c r="E1188" s="466">
        <v>51.935674473304474</v>
      </c>
      <c r="F1188" s="466">
        <v>22.888236714975847</v>
      </c>
      <c r="G1188" s="466">
        <v>0</v>
      </c>
      <c r="H1188" s="466">
        <v>0.60446859903381656</v>
      </c>
      <c r="I1188" s="466">
        <v>5.8861419803067152</v>
      </c>
      <c r="J1188" s="466">
        <v>29.721089227706479</v>
      </c>
      <c r="K1188" s="466">
        <f t="shared" si="36"/>
        <v>111.03561099532735</v>
      </c>
      <c r="L1188" s="471"/>
      <c r="M1188" s="466">
        <v>55.28275539238539</v>
      </c>
      <c r="N1188" s="466">
        <v>22.888236714975847</v>
      </c>
      <c r="O1188" s="466">
        <v>0</v>
      </c>
      <c r="P1188" s="466">
        <v>0.60446859903381656</v>
      </c>
      <c r="Q1188" s="466">
        <v>6.2654841898588902</v>
      </c>
      <c r="R1188" s="466">
        <v>31.63651425409159</v>
      </c>
      <c r="S1188" s="466">
        <f t="shared" si="37"/>
        <v>116.67745915034554</v>
      </c>
    </row>
    <row r="1189" spans="2:19">
      <c r="B1189" s="463">
        <v>1186</v>
      </c>
      <c r="C1189" s="464">
        <v>61490</v>
      </c>
      <c r="D1189" s="465" t="s">
        <v>1878</v>
      </c>
      <c r="E1189" s="466">
        <v>44.602213520923527</v>
      </c>
      <c r="F1189" s="466">
        <v>19.767113526570046</v>
      </c>
      <c r="G1189" s="466">
        <v>0</v>
      </c>
      <c r="H1189" s="466">
        <v>0.52204106280193241</v>
      </c>
      <c r="I1189" s="466">
        <v>5.0550024445154307</v>
      </c>
      <c r="J1189" s="466">
        <v>25.524389184354803</v>
      </c>
      <c r="K1189" s="466">
        <f t="shared" si="36"/>
        <v>95.470759739165729</v>
      </c>
      <c r="L1189" s="471"/>
      <c r="M1189" s="466">
        <v>47.476765369075366</v>
      </c>
      <c r="N1189" s="466">
        <v>19.767113526570046</v>
      </c>
      <c r="O1189" s="466">
        <v>0</v>
      </c>
      <c r="P1189" s="466">
        <v>0.52204106280193241</v>
      </c>
      <c r="Q1189" s="466">
        <v>5.3807904597778862</v>
      </c>
      <c r="R1189" s="466">
        <v>27.169401265838481</v>
      </c>
      <c r="S1189" s="466">
        <f t="shared" si="37"/>
        <v>100.31611168406371</v>
      </c>
    </row>
    <row r="1190" spans="2:19">
      <c r="B1190" s="463">
        <v>1187</v>
      </c>
      <c r="C1190" s="464">
        <v>61500</v>
      </c>
      <c r="D1190" s="465" t="s">
        <v>1879</v>
      </c>
      <c r="E1190" s="466">
        <v>23.792413694083695</v>
      </c>
      <c r="F1190" s="466">
        <v>13.524867149758453</v>
      </c>
      <c r="G1190" s="466">
        <v>0</v>
      </c>
      <c r="H1190" s="466">
        <v>0.35718599033816428</v>
      </c>
      <c r="I1190" s="466">
        <v>2.6965188471665158</v>
      </c>
      <c r="J1190" s="466">
        <v>13.615620813932882</v>
      </c>
      <c r="K1190" s="466">
        <f t="shared" si="36"/>
        <v>53.986606495279716</v>
      </c>
      <c r="L1190" s="471"/>
      <c r="M1190" s="466">
        <v>25.24937832944833</v>
      </c>
      <c r="N1190" s="466">
        <v>13.524867149758453</v>
      </c>
      <c r="O1190" s="466">
        <v>0</v>
      </c>
      <c r="P1190" s="466">
        <v>0.35718599033816428</v>
      </c>
      <c r="Q1190" s="466">
        <v>2.8616442795598154</v>
      </c>
      <c r="R1190" s="466">
        <v>14.449394060712283</v>
      </c>
      <c r="S1190" s="466">
        <f t="shared" si="37"/>
        <v>56.442469809817041</v>
      </c>
    </row>
    <row r="1191" spans="2:19" ht="25.5">
      <c r="B1191" s="463">
        <v>1188</v>
      </c>
      <c r="C1191" s="464">
        <v>61510</v>
      </c>
      <c r="D1191" s="465" t="s">
        <v>1880</v>
      </c>
      <c r="E1191" s="466">
        <v>51.935674473304474</v>
      </c>
      <c r="F1191" s="466">
        <v>22.888236714975847</v>
      </c>
      <c r="G1191" s="466">
        <v>0</v>
      </c>
      <c r="H1191" s="466">
        <v>0.60446859903381656</v>
      </c>
      <c r="I1191" s="466">
        <v>5.8861419803067152</v>
      </c>
      <c r="J1191" s="466">
        <v>29.721089227706479</v>
      </c>
      <c r="K1191" s="466">
        <f t="shared" si="36"/>
        <v>111.03561099532735</v>
      </c>
      <c r="L1191" s="471"/>
      <c r="M1191" s="466">
        <v>55.28275539238539</v>
      </c>
      <c r="N1191" s="466">
        <v>22.888236714975847</v>
      </c>
      <c r="O1191" s="466">
        <v>0</v>
      </c>
      <c r="P1191" s="466">
        <v>0.60446859903381656</v>
      </c>
      <c r="Q1191" s="466">
        <v>6.2654841898588902</v>
      </c>
      <c r="R1191" s="466">
        <v>31.63651425409159</v>
      </c>
      <c r="S1191" s="466">
        <f t="shared" si="37"/>
        <v>116.67745915034554</v>
      </c>
    </row>
    <row r="1192" spans="2:19" ht="25.5">
      <c r="B1192" s="463">
        <v>1189</v>
      </c>
      <c r="C1192" s="464">
        <v>61518</v>
      </c>
      <c r="D1192" s="465" t="s">
        <v>1882</v>
      </c>
      <c r="E1192" s="466">
        <v>59.269135425685434</v>
      </c>
      <c r="F1192" s="466">
        <v>26.009359903381643</v>
      </c>
      <c r="G1192" s="466">
        <v>0</v>
      </c>
      <c r="H1192" s="466">
        <v>0.68689613526570048</v>
      </c>
      <c r="I1192" s="466">
        <v>6.7172815160980024</v>
      </c>
      <c r="J1192" s="466">
        <v>33.917789271058162</v>
      </c>
      <c r="K1192" s="466">
        <f t="shared" si="36"/>
        <v>126.60046225148895</v>
      </c>
      <c r="L1192" s="471"/>
      <c r="M1192" s="466">
        <v>63.088745415695421</v>
      </c>
      <c r="N1192" s="466">
        <v>26.009359903381643</v>
      </c>
      <c r="O1192" s="466">
        <v>0</v>
      </c>
      <c r="P1192" s="466">
        <v>0.68689613526570048</v>
      </c>
      <c r="Q1192" s="466">
        <v>7.1501779199398943</v>
      </c>
      <c r="R1192" s="466">
        <v>36.1036272423447</v>
      </c>
      <c r="S1192" s="466">
        <f t="shared" si="37"/>
        <v>133.03880661662737</v>
      </c>
    </row>
    <row r="1193" spans="2:19" ht="25.5">
      <c r="B1193" s="463">
        <v>1190</v>
      </c>
      <c r="C1193" s="464">
        <v>61538</v>
      </c>
      <c r="D1193" s="465" t="s">
        <v>1883</v>
      </c>
      <c r="E1193" s="466">
        <v>23.792413694083695</v>
      </c>
      <c r="F1193" s="466">
        <v>13.524867149758453</v>
      </c>
      <c r="G1193" s="466">
        <v>0</v>
      </c>
      <c r="H1193" s="466">
        <v>0.35718599033816428</v>
      </c>
      <c r="I1193" s="466">
        <v>2.6965188471665158</v>
      </c>
      <c r="J1193" s="466">
        <v>13.615620813932882</v>
      </c>
      <c r="K1193" s="466">
        <f t="shared" si="36"/>
        <v>53.986606495279716</v>
      </c>
      <c r="L1193" s="471"/>
      <c r="M1193" s="466">
        <v>25.24937832944833</v>
      </c>
      <c r="N1193" s="466">
        <v>13.524867149758453</v>
      </c>
      <c r="O1193" s="466">
        <v>0</v>
      </c>
      <c r="P1193" s="466">
        <v>0.35718599033816428</v>
      </c>
      <c r="Q1193" s="466">
        <v>2.8616442795598154</v>
      </c>
      <c r="R1193" s="466">
        <v>14.449394060712283</v>
      </c>
      <c r="S1193" s="466">
        <f t="shared" si="37"/>
        <v>56.442469809817041</v>
      </c>
    </row>
    <row r="1194" spans="2:19">
      <c r="B1194" s="463">
        <v>1191</v>
      </c>
      <c r="C1194" s="464">
        <v>61542</v>
      </c>
      <c r="D1194" s="465" t="s">
        <v>1884</v>
      </c>
      <c r="E1194" s="466">
        <v>59.269135425685434</v>
      </c>
      <c r="F1194" s="466">
        <v>26.009359903381643</v>
      </c>
      <c r="G1194" s="466">
        <v>0</v>
      </c>
      <c r="H1194" s="466">
        <v>0.68689613526570048</v>
      </c>
      <c r="I1194" s="466">
        <v>6.7172815160980024</v>
      </c>
      <c r="J1194" s="466">
        <v>33.917789271058162</v>
      </c>
      <c r="K1194" s="466">
        <f t="shared" si="36"/>
        <v>126.60046225148895</v>
      </c>
      <c r="L1194" s="471"/>
      <c r="M1194" s="466">
        <v>63.088745415695421</v>
      </c>
      <c r="N1194" s="466">
        <v>26.009359903381643</v>
      </c>
      <c r="O1194" s="466">
        <v>0</v>
      </c>
      <c r="P1194" s="466">
        <v>0.68689613526570048</v>
      </c>
      <c r="Q1194" s="466">
        <v>7.1501779199398943</v>
      </c>
      <c r="R1194" s="466">
        <v>36.1036272423447</v>
      </c>
      <c r="S1194" s="466">
        <f t="shared" si="37"/>
        <v>133.03880661662737</v>
      </c>
    </row>
    <row r="1195" spans="2:19">
      <c r="B1195" s="463">
        <v>1192</v>
      </c>
      <c r="C1195" s="464">
        <v>61543</v>
      </c>
      <c r="D1195" s="465" t="s">
        <v>1885</v>
      </c>
      <c r="E1195" s="466">
        <v>44.602213520923527</v>
      </c>
      <c r="F1195" s="466">
        <v>19.767113526570046</v>
      </c>
      <c r="G1195" s="466">
        <v>0</v>
      </c>
      <c r="H1195" s="466">
        <v>0.52204106280193241</v>
      </c>
      <c r="I1195" s="466">
        <v>5.0550024445154307</v>
      </c>
      <c r="J1195" s="466">
        <v>25.524389184354803</v>
      </c>
      <c r="K1195" s="466">
        <f t="shared" si="36"/>
        <v>95.470759739165729</v>
      </c>
      <c r="L1195" s="471"/>
      <c r="M1195" s="466">
        <v>47.476765369075366</v>
      </c>
      <c r="N1195" s="466">
        <v>19.767113526570046</v>
      </c>
      <c r="O1195" s="466">
        <v>0</v>
      </c>
      <c r="P1195" s="466">
        <v>0.52204106280193241</v>
      </c>
      <c r="Q1195" s="466">
        <v>5.3807904597778862</v>
      </c>
      <c r="R1195" s="466">
        <v>27.169401265838481</v>
      </c>
      <c r="S1195" s="466">
        <f t="shared" si="37"/>
        <v>100.31611168406371</v>
      </c>
    </row>
    <row r="1196" spans="2:19" ht="25.5">
      <c r="B1196" s="463">
        <v>1193</v>
      </c>
      <c r="C1196" s="464">
        <v>61546</v>
      </c>
      <c r="D1196" s="465" t="s">
        <v>1886</v>
      </c>
      <c r="E1196" s="466">
        <v>51.935674473304474</v>
      </c>
      <c r="F1196" s="466">
        <v>22.888236714975847</v>
      </c>
      <c r="G1196" s="466">
        <v>0</v>
      </c>
      <c r="H1196" s="466">
        <v>0.60446859903381656</v>
      </c>
      <c r="I1196" s="466">
        <v>5.8861419803067152</v>
      </c>
      <c r="J1196" s="466">
        <v>29.721089227706479</v>
      </c>
      <c r="K1196" s="466">
        <f t="shared" si="36"/>
        <v>111.03561099532735</v>
      </c>
      <c r="L1196" s="471"/>
      <c r="M1196" s="466">
        <v>55.28275539238539</v>
      </c>
      <c r="N1196" s="466">
        <v>22.888236714975847</v>
      </c>
      <c r="O1196" s="466">
        <v>0</v>
      </c>
      <c r="P1196" s="466">
        <v>0.60446859903381656</v>
      </c>
      <c r="Q1196" s="466">
        <v>6.2654841898588902</v>
      </c>
      <c r="R1196" s="466">
        <v>31.63651425409159</v>
      </c>
      <c r="S1196" s="466">
        <f t="shared" si="37"/>
        <v>116.67745915034554</v>
      </c>
    </row>
    <row r="1197" spans="2:19" ht="25.5">
      <c r="B1197" s="463">
        <v>1194</v>
      </c>
      <c r="C1197" s="464">
        <v>61548</v>
      </c>
      <c r="D1197" s="465" t="s">
        <v>1887</v>
      </c>
      <c r="E1197" s="466">
        <v>37.268752568542574</v>
      </c>
      <c r="F1197" s="466">
        <v>16.64599033816425</v>
      </c>
      <c r="G1197" s="466">
        <v>0</v>
      </c>
      <c r="H1197" s="466">
        <v>0.43961352657004832</v>
      </c>
      <c r="I1197" s="466">
        <v>4.2238629087241453</v>
      </c>
      <c r="J1197" s="466">
        <v>21.32768914100312</v>
      </c>
      <c r="K1197" s="466">
        <f t="shared" si="36"/>
        <v>79.90590848300414</v>
      </c>
      <c r="L1197" s="471"/>
      <c r="M1197" s="466">
        <v>39.67077534576535</v>
      </c>
      <c r="N1197" s="466">
        <v>16.64599033816425</v>
      </c>
      <c r="O1197" s="466">
        <v>0</v>
      </c>
      <c r="P1197" s="466">
        <v>0.43961352657004832</v>
      </c>
      <c r="Q1197" s="466">
        <v>4.4960967296968821</v>
      </c>
      <c r="R1197" s="466">
        <v>22.702288277585374</v>
      </c>
      <c r="S1197" s="466">
        <f t="shared" si="37"/>
        <v>83.9547642177819</v>
      </c>
    </row>
    <row r="1198" spans="2:19">
      <c r="B1198" s="463">
        <v>1195</v>
      </c>
      <c r="C1198" s="464">
        <v>61550</v>
      </c>
      <c r="D1198" s="465" t="s">
        <v>1888</v>
      </c>
      <c r="E1198" s="466">
        <v>17.994672222222224</v>
      </c>
      <c r="F1198" s="466">
        <v>10.403743961352657</v>
      </c>
      <c r="G1198" s="466">
        <v>0</v>
      </c>
      <c r="H1198" s="466">
        <v>0.27475845410628019</v>
      </c>
      <c r="I1198" s="466">
        <v>2.0394304428168164</v>
      </c>
      <c r="J1198" s="466">
        <v>10.297762841510842</v>
      </c>
      <c r="K1198" s="466">
        <f t="shared" si="36"/>
        <v>41.010367922008818</v>
      </c>
      <c r="L1198" s="471"/>
      <c r="M1198" s="466">
        <v>19.097240054390056</v>
      </c>
      <c r="N1198" s="466">
        <v>10.403743961352657</v>
      </c>
      <c r="O1198" s="466">
        <v>0</v>
      </c>
      <c r="P1198" s="466">
        <v>0.27475845410628019</v>
      </c>
      <c r="Q1198" s="466">
        <v>2.164390229492827</v>
      </c>
      <c r="R1198" s="466">
        <v>10.928726379614174</v>
      </c>
      <c r="S1198" s="466">
        <f t="shared" si="37"/>
        <v>42.868859078955992</v>
      </c>
    </row>
    <row r="1199" spans="2:19" ht="25.5">
      <c r="B1199" s="463">
        <v>1196</v>
      </c>
      <c r="C1199" s="464">
        <v>61558</v>
      </c>
      <c r="D1199" s="465" t="s">
        <v>1889</v>
      </c>
      <c r="E1199" s="466">
        <v>37.268752568542574</v>
      </c>
      <c r="F1199" s="466">
        <v>16.64599033816425</v>
      </c>
      <c r="G1199" s="466">
        <v>0</v>
      </c>
      <c r="H1199" s="466">
        <v>0.43961352657004832</v>
      </c>
      <c r="I1199" s="466">
        <v>4.2238629087241453</v>
      </c>
      <c r="J1199" s="466">
        <v>21.32768914100312</v>
      </c>
      <c r="K1199" s="466">
        <f t="shared" si="36"/>
        <v>79.90590848300414</v>
      </c>
      <c r="L1199" s="471"/>
      <c r="M1199" s="466">
        <v>39.67077534576535</v>
      </c>
      <c r="N1199" s="466">
        <v>16.64599033816425</v>
      </c>
      <c r="O1199" s="466">
        <v>0</v>
      </c>
      <c r="P1199" s="466">
        <v>0.43961352657004832</v>
      </c>
      <c r="Q1199" s="466">
        <v>4.4960967296968821</v>
      </c>
      <c r="R1199" s="466">
        <v>22.702288277585374</v>
      </c>
      <c r="S1199" s="466">
        <f t="shared" si="37"/>
        <v>83.9547642177819</v>
      </c>
    </row>
    <row r="1200" spans="2:19" ht="25.5">
      <c r="B1200" s="463">
        <v>1197</v>
      </c>
      <c r="C1200" s="464">
        <v>61570</v>
      </c>
      <c r="D1200" s="465" t="s">
        <v>1890</v>
      </c>
      <c r="E1200" s="466">
        <v>23.792413694083695</v>
      </c>
      <c r="F1200" s="466">
        <v>13.524867149758453</v>
      </c>
      <c r="G1200" s="466">
        <v>0</v>
      </c>
      <c r="H1200" s="466">
        <v>0.35718599033816428</v>
      </c>
      <c r="I1200" s="466">
        <v>2.6965188471665158</v>
      </c>
      <c r="J1200" s="466">
        <v>13.615620813932882</v>
      </c>
      <c r="K1200" s="466">
        <f t="shared" si="36"/>
        <v>53.986606495279716</v>
      </c>
      <c r="L1200" s="471"/>
      <c r="M1200" s="466">
        <v>25.24937832944833</v>
      </c>
      <c r="N1200" s="466">
        <v>13.524867149758453</v>
      </c>
      <c r="O1200" s="466">
        <v>0</v>
      </c>
      <c r="P1200" s="466">
        <v>0.35718599033816428</v>
      </c>
      <c r="Q1200" s="466">
        <v>2.8616442795598154</v>
      </c>
      <c r="R1200" s="466">
        <v>14.449394060712283</v>
      </c>
      <c r="S1200" s="466">
        <f t="shared" si="37"/>
        <v>56.442469809817041</v>
      </c>
    </row>
    <row r="1201" spans="2:19">
      <c r="B1201" s="463">
        <v>1198</v>
      </c>
      <c r="C1201" s="464">
        <v>61571</v>
      </c>
      <c r="D1201" s="465" t="s">
        <v>1891</v>
      </c>
      <c r="E1201" s="466">
        <v>23.792413694083695</v>
      </c>
      <c r="F1201" s="466">
        <v>13.524867149758453</v>
      </c>
      <c r="G1201" s="466">
        <v>0</v>
      </c>
      <c r="H1201" s="466">
        <v>0.35718599033816428</v>
      </c>
      <c r="I1201" s="466">
        <v>2.6965188471665158</v>
      </c>
      <c r="J1201" s="466">
        <v>13.615620813932882</v>
      </c>
      <c r="K1201" s="466">
        <f t="shared" si="36"/>
        <v>53.986606495279716</v>
      </c>
      <c r="L1201" s="471"/>
      <c r="M1201" s="466">
        <v>25.24937832944833</v>
      </c>
      <c r="N1201" s="466">
        <v>13.524867149758453</v>
      </c>
      <c r="O1201" s="466">
        <v>0</v>
      </c>
      <c r="P1201" s="466">
        <v>0.35718599033816428</v>
      </c>
      <c r="Q1201" s="466">
        <v>2.8616442795598154</v>
      </c>
      <c r="R1201" s="466">
        <v>14.449394060712283</v>
      </c>
      <c r="S1201" s="466">
        <f t="shared" si="37"/>
        <v>56.442469809817041</v>
      </c>
    </row>
    <row r="1202" spans="2:19">
      <c r="B1202" s="463">
        <v>1199</v>
      </c>
      <c r="C1202" s="464">
        <v>61575</v>
      </c>
      <c r="D1202" s="465" t="s">
        <v>1892</v>
      </c>
      <c r="E1202" s="466">
        <v>59.269135425685434</v>
      </c>
      <c r="F1202" s="466">
        <v>26.009359903381643</v>
      </c>
      <c r="G1202" s="466">
        <v>0</v>
      </c>
      <c r="H1202" s="466">
        <v>0.68689613526570048</v>
      </c>
      <c r="I1202" s="466">
        <v>6.7172815160980024</v>
      </c>
      <c r="J1202" s="466">
        <v>33.917789271058162</v>
      </c>
      <c r="K1202" s="466">
        <f t="shared" si="36"/>
        <v>126.60046225148895</v>
      </c>
      <c r="L1202" s="471"/>
      <c r="M1202" s="466">
        <v>63.088745415695421</v>
      </c>
      <c r="N1202" s="466">
        <v>26.009359903381643</v>
      </c>
      <c r="O1202" s="466">
        <v>0</v>
      </c>
      <c r="P1202" s="466">
        <v>0.68689613526570048</v>
      </c>
      <c r="Q1202" s="466">
        <v>7.1501779199398943</v>
      </c>
      <c r="R1202" s="466">
        <v>36.1036272423447</v>
      </c>
      <c r="S1202" s="466">
        <f t="shared" si="37"/>
        <v>133.03880661662737</v>
      </c>
    </row>
    <row r="1203" spans="2:19">
      <c r="B1203" s="463">
        <v>1200</v>
      </c>
      <c r="C1203" s="464">
        <v>61624</v>
      </c>
      <c r="D1203" s="465" t="s">
        <v>1893</v>
      </c>
      <c r="E1203" s="466">
        <v>73.181584502164512</v>
      </c>
      <c r="F1203" s="466">
        <v>7.12205615942029</v>
      </c>
      <c r="G1203" s="466">
        <v>0</v>
      </c>
      <c r="H1203" s="466">
        <v>0.98913043478260865</v>
      </c>
      <c r="I1203" s="466">
        <v>20.687797052516974</v>
      </c>
      <c r="J1203" s="466">
        <v>29.01776065657598</v>
      </c>
      <c r="K1203" s="466">
        <f t="shared" si="36"/>
        <v>130.99832880546037</v>
      </c>
      <c r="L1203" s="471"/>
      <c r="M1203" s="466">
        <v>77.670610675990673</v>
      </c>
      <c r="N1203" s="466">
        <v>7.12205615942029</v>
      </c>
      <c r="O1203" s="466">
        <v>0</v>
      </c>
      <c r="P1203" s="466">
        <v>0.98913043478260865</v>
      </c>
      <c r="Q1203" s="466">
        <v>21.956805684665486</v>
      </c>
      <c r="R1203" s="466">
        <v>30.797736971373315</v>
      </c>
      <c r="S1203" s="466">
        <f t="shared" si="37"/>
        <v>138.53633992623239</v>
      </c>
    </row>
    <row r="1204" spans="2:19">
      <c r="B1204" s="463">
        <v>1201</v>
      </c>
      <c r="C1204" s="464">
        <v>61680</v>
      </c>
      <c r="D1204" s="465" t="s">
        <v>1894</v>
      </c>
      <c r="E1204" s="466">
        <v>44.602213520923527</v>
      </c>
      <c r="F1204" s="466">
        <v>19.767113526570046</v>
      </c>
      <c r="G1204" s="466">
        <v>0</v>
      </c>
      <c r="H1204" s="466">
        <v>0.52204106280193241</v>
      </c>
      <c r="I1204" s="466">
        <v>5.0550024445154307</v>
      </c>
      <c r="J1204" s="466">
        <v>25.524389184354803</v>
      </c>
      <c r="K1204" s="466">
        <f t="shared" si="36"/>
        <v>95.470759739165729</v>
      </c>
      <c r="L1204" s="471"/>
      <c r="M1204" s="466">
        <v>47.476765369075366</v>
      </c>
      <c r="N1204" s="466">
        <v>19.767113526570046</v>
      </c>
      <c r="O1204" s="466">
        <v>0</v>
      </c>
      <c r="P1204" s="466">
        <v>0.52204106280193241</v>
      </c>
      <c r="Q1204" s="466">
        <v>5.3807904597778862</v>
      </c>
      <c r="R1204" s="466">
        <v>27.169401265838481</v>
      </c>
      <c r="S1204" s="466">
        <f t="shared" si="37"/>
        <v>100.31611168406371</v>
      </c>
    </row>
    <row r="1205" spans="2:19">
      <c r="B1205" s="463">
        <v>1202</v>
      </c>
      <c r="C1205" s="464">
        <v>61700</v>
      </c>
      <c r="D1205" s="465" t="s">
        <v>2799</v>
      </c>
      <c r="E1205" s="466">
        <v>49.491187489177491</v>
      </c>
      <c r="F1205" s="466">
        <v>21.84786231884058</v>
      </c>
      <c r="G1205" s="466">
        <v>0</v>
      </c>
      <c r="H1205" s="466">
        <v>0.57699275362318836</v>
      </c>
      <c r="I1205" s="466">
        <v>5.6090954683762879</v>
      </c>
      <c r="J1205" s="466">
        <v>28.322189213255925</v>
      </c>
      <c r="K1205" s="466">
        <f t="shared" si="36"/>
        <v>105.84732724327347</v>
      </c>
      <c r="L1205" s="471"/>
      <c r="M1205" s="466">
        <v>52.68075871794872</v>
      </c>
      <c r="N1205" s="466">
        <v>21.84786231884058</v>
      </c>
      <c r="O1205" s="466">
        <v>0</v>
      </c>
      <c r="P1205" s="466">
        <v>0.57699275362318836</v>
      </c>
      <c r="Q1205" s="466">
        <v>5.9705862798318892</v>
      </c>
      <c r="R1205" s="466">
        <v>30.14747659134056</v>
      </c>
      <c r="S1205" s="466">
        <f t="shared" si="37"/>
        <v>111.22367666158495</v>
      </c>
    </row>
    <row r="1206" spans="2:19" ht="25.5">
      <c r="B1206" s="463">
        <v>1203</v>
      </c>
      <c r="C1206" s="464">
        <v>61703</v>
      </c>
      <c r="D1206" s="465" t="s">
        <v>2800</v>
      </c>
      <c r="E1206" s="466">
        <v>51.935674473304474</v>
      </c>
      <c r="F1206" s="466">
        <v>22.888236714975847</v>
      </c>
      <c r="G1206" s="466">
        <v>0</v>
      </c>
      <c r="H1206" s="466">
        <v>0.60446859903381656</v>
      </c>
      <c r="I1206" s="466">
        <v>5.8861419803067152</v>
      </c>
      <c r="J1206" s="466">
        <v>29.721089227706479</v>
      </c>
      <c r="K1206" s="466">
        <f t="shared" si="36"/>
        <v>111.03561099532735</v>
      </c>
      <c r="L1206" s="471"/>
      <c r="M1206" s="466">
        <v>55.28275539238539</v>
      </c>
      <c r="N1206" s="466">
        <v>22.888236714975847</v>
      </c>
      <c r="O1206" s="466">
        <v>0</v>
      </c>
      <c r="P1206" s="466">
        <v>0.60446859903381656</v>
      </c>
      <c r="Q1206" s="466">
        <v>6.2654841898588902</v>
      </c>
      <c r="R1206" s="466">
        <v>31.63651425409159</v>
      </c>
      <c r="S1206" s="466">
        <f t="shared" si="37"/>
        <v>116.67745915034554</v>
      </c>
    </row>
    <row r="1207" spans="2:19" ht="25.5">
      <c r="B1207" s="463">
        <v>1204</v>
      </c>
      <c r="C1207" s="464">
        <v>61705</v>
      </c>
      <c r="D1207" s="465" t="s">
        <v>2801</v>
      </c>
      <c r="E1207" s="466">
        <v>51.935674473304474</v>
      </c>
      <c r="F1207" s="466">
        <v>22.888236714975847</v>
      </c>
      <c r="G1207" s="466">
        <v>0</v>
      </c>
      <c r="H1207" s="466">
        <v>0.60446859903381656</v>
      </c>
      <c r="I1207" s="466">
        <v>5.8861419803067152</v>
      </c>
      <c r="J1207" s="466">
        <v>29.721089227706479</v>
      </c>
      <c r="K1207" s="466">
        <f t="shared" si="36"/>
        <v>111.03561099532735</v>
      </c>
      <c r="L1207" s="471"/>
      <c r="M1207" s="466">
        <v>55.28275539238539</v>
      </c>
      <c r="N1207" s="466">
        <v>22.888236714975847</v>
      </c>
      <c r="O1207" s="466">
        <v>0</v>
      </c>
      <c r="P1207" s="466">
        <v>0.60446859903381656</v>
      </c>
      <c r="Q1207" s="466">
        <v>6.2654841898588902</v>
      </c>
      <c r="R1207" s="466">
        <v>31.63651425409159</v>
      </c>
      <c r="S1207" s="466">
        <f t="shared" si="37"/>
        <v>116.67745915034554</v>
      </c>
    </row>
    <row r="1208" spans="2:19">
      <c r="B1208" s="463">
        <v>1205</v>
      </c>
      <c r="C1208" s="464">
        <v>61711</v>
      </c>
      <c r="D1208" s="465" t="s">
        <v>2802</v>
      </c>
      <c r="E1208" s="466">
        <v>44.602213520923527</v>
      </c>
      <c r="F1208" s="466">
        <v>19.767113526570046</v>
      </c>
      <c r="G1208" s="466">
        <v>0</v>
      </c>
      <c r="H1208" s="466">
        <v>0.52204106280193241</v>
      </c>
      <c r="I1208" s="466">
        <v>5.0550024445154307</v>
      </c>
      <c r="J1208" s="466">
        <v>25.524389184354803</v>
      </c>
      <c r="K1208" s="466">
        <f t="shared" si="36"/>
        <v>95.470759739165729</v>
      </c>
      <c r="L1208" s="471"/>
      <c r="M1208" s="466">
        <v>47.476765369075366</v>
      </c>
      <c r="N1208" s="466">
        <v>19.767113526570046</v>
      </c>
      <c r="O1208" s="466">
        <v>0</v>
      </c>
      <c r="P1208" s="466">
        <v>0.52204106280193241</v>
      </c>
      <c r="Q1208" s="466">
        <v>5.3807904597778862</v>
      </c>
      <c r="R1208" s="466">
        <v>27.169401265838481</v>
      </c>
      <c r="S1208" s="466">
        <f t="shared" si="37"/>
        <v>100.31611168406371</v>
      </c>
    </row>
    <row r="1209" spans="2:19" ht="25.5">
      <c r="B1209" s="463">
        <v>1206</v>
      </c>
      <c r="C1209" s="464">
        <v>61720</v>
      </c>
      <c r="D1209" s="465" t="s">
        <v>2803</v>
      </c>
      <c r="E1209" s="466">
        <v>59.269135425685434</v>
      </c>
      <c r="F1209" s="466">
        <v>26.009359903381643</v>
      </c>
      <c r="G1209" s="466">
        <v>0</v>
      </c>
      <c r="H1209" s="466">
        <v>0.68689613526570048</v>
      </c>
      <c r="I1209" s="466">
        <v>6.7172815160980024</v>
      </c>
      <c r="J1209" s="466">
        <v>33.917789271058162</v>
      </c>
      <c r="K1209" s="466">
        <f t="shared" si="36"/>
        <v>126.60046225148895</v>
      </c>
      <c r="L1209" s="471"/>
      <c r="M1209" s="466">
        <v>63.088745415695421</v>
      </c>
      <c r="N1209" s="466">
        <v>26.009359903381643</v>
      </c>
      <c r="O1209" s="466">
        <v>0</v>
      </c>
      <c r="P1209" s="466">
        <v>0.68689613526570048</v>
      </c>
      <c r="Q1209" s="466">
        <v>7.1501779199398943</v>
      </c>
      <c r="R1209" s="466">
        <v>36.1036272423447</v>
      </c>
      <c r="S1209" s="466">
        <f t="shared" si="37"/>
        <v>133.03880661662737</v>
      </c>
    </row>
    <row r="1210" spans="2:19">
      <c r="B1210" s="463">
        <v>1207</v>
      </c>
      <c r="C1210" s="464">
        <v>61750</v>
      </c>
      <c r="D1210" s="465" t="s">
        <v>2804</v>
      </c>
      <c r="E1210" s="466">
        <v>23.792413694083695</v>
      </c>
      <c r="F1210" s="466">
        <v>13.524867149758453</v>
      </c>
      <c r="G1210" s="466">
        <v>0</v>
      </c>
      <c r="H1210" s="466">
        <v>0.35718599033816428</v>
      </c>
      <c r="I1210" s="466">
        <v>2.6965188471665158</v>
      </c>
      <c r="J1210" s="466">
        <v>13.615620813932882</v>
      </c>
      <c r="K1210" s="466">
        <f t="shared" si="36"/>
        <v>53.986606495279716</v>
      </c>
      <c r="L1210" s="471"/>
      <c r="M1210" s="466">
        <v>25.24937832944833</v>
      </c>
      <c r="N1210" s="466">
        <v>13.524867149758453</v>
      </c>
      <c r="O1210" s="466">
        <v>0</v>
      </c>
      <c r="P1210" s="466">
        <v>0.35718599033816428</v>
      </c>
      <c r="Q1210" s="466">
        <v>2.8616442795598154</v>
      </c>
      <c r="R1210" s="466">
        <v>14.449394060712283</v>
      </c>
      <c r="S1210" s="466">
        <f t="shared" si="37"/>
        <v>56.442469809817041</v>
      </c>
    </row>
    <row r="1211" spans="2:19" ht="25.5">
      <c r="B1211" s="463">
        <v>1208</v>
      </c>
      <c r="C1211" s="464">
        <v>61850</v>
      </c>
      <c r="D1211" s="465" t="s">
        <v>2805</v>
      </c>
      <c r="E1211" s="466">
        <v>9.2980600144300158</v>
      </c>
      <c r="F1211" s="466">
        <v>5.7220591787439616</v>
      </c>
      <c r="G1211" s="466">
        <v>0</v>
      </c>
      <c r="H1211" s="466">
        <v>0.15111714975845414</v>
      </c>
      <c r="I1211" s="466">
        <v>1.0537978362922671</v>
      </c>
      <c r="J1211" s="466">
        <v>5.3209758828777813</v>
      </c>
      <c r="K1211" s="466">
        <f t="shared" si="36"/>
        <v>21.546010062102482</v>
      </c>
      <c r="L1211" s="471"/>
      <c r="M1211" s="466">
        <v>9.8690326418026419</v>
      </c>
      <c r="N1211" s="466">
        <v>5.7220591787439616</v>
      </c>
      <c r="O1211" s="466">
        <v>0</v>
      </c>
      <c r="P1211" s="466">
        <v>0.15111714975845414</v>
      </c>
      <c r="Q1211" s="466">
        <v>1.1185091543923438</v>
      </c>
      <c r="R1211" s="466">
        <v>5.6477248579670052</v>
      </c>
      <c r="S1211" s="466">
        <f t="shared" si="37"/>
        <v>22.508442982664405</v>
      </c>
    </row>
    <row r="1212" spans="2:19" ht="25.5">
      <c r="B1212" s="463">
        <v>1209</v>
      </c>
      <c r="C1212" s="464">
        <v>61860</v>
      </c>
      <c r="D1212" s="465" t="s">
        <v>2806</v>
      </c>
      <c r="E1212" s="466">
        <v>17.994672222222224</v>
      </c>
      <c r="F1212" s="466">
        <v>10.403743961352657</v>
      </c>
      <c r="G1212" s="466">
        <v>0</v>
      </c>
      <c r="H1212" s="466">
        <v>0.27475845410628019</v>
      </c>
      <c r="I1212" s="466">
        <v>2.0394304428168164</v>
      </c>
      <c r="J1212" s="466">
        <v>10.297762841510842</v>
      </c>
      <c r="K1212" s="466">
        <f t="shared" si="36"/>
        <v>41.010367922008818</v>
      </c>
      <c r="L1212" s="471"/>
      <c r="M1212" s="466">
        <v>19.097240054390056</v>
      </c>
      <c r="N1212" s="466">
        <v>10.403743961352657</v>
      </c>
      <c r="O1212" s="466">
        <v>0</v>
      </c>
      <c r="P1212" s="466">
        <v>0.27475845410628019</v>
      </c>
      <c r="Q1212" s="466">
        <v>2.164390229492827</v>
      </c>
      <c r="R1212" s="466">
        <v>10.928726379614174</v>
      </c>
      <c r="S1212" s="466">
        <f t="shared" si="37"/>
        <v>42.868859078955992</v>
      </c>
    </row>
    <row r="1213" spans="2:19">
      <c r="B1213" s="463">
        <v>1210</v>
      </c>
      <c r="C1213" s="464">
        <v>62000</v>
      </c>
      <c r="D1213" s="465" t="s">
        <v>3931</v>
      </c>
      <c r="E1213" s="466">
        <v>12.196930750360753</v>
      </c>
      <c r="F1213" s="466">
        <v>7.2826207729468599</v>
      </c>
      <c r="G1213" s="466">
        <v>0</v>
      </c>
      <c r="H1213" s="466">
        <v>0.19233091787439616</v>
      </c>
      <c r="I1213" s="466">
        <v>1.1815855853350219</v>
      </c>
      <c r="J1213" s="466">
        <v>4.8791357424630029</v>
      </c>
      <c r="K1213" s="466">
        <f t="shared" si="36"/>
        <v>25.732603768980034</v>
      </c>
      <c r="L1213" s="471"/>
      <c r="M1213" s="466">
        <v>12.945101779331779</v>
      </c>
      <c r="N1213" s="466">
        <v>7.2826207729468599</v>
      </c>
      <c r="O1213" s="466">
        <v>0</v>
      </c>
      <c r="P1213" s="466">
        <v>0.19233091787439616</v>
      </c>
      <c r="Q1213" s="466">
        <v>1.2540651395188718</v>
      </c>
      <c r="R1213" s="466">
        <v>5.1784264479398612</v>
      </c>
      <c r="S1213" s="466">
        <f t="shared" si="37"/>
        <v>26.852545057611771</v>
      </c>
    </row>
    <row r="1214" spans="2:19" ht="25.5">
      <c r="B1214" s="463">
        <v>1211</v>
      </c>
      <c r="C1214" s="464">
        <v>62010</v>
      </c>
      <c r="D1214" s="465" t="s">
        <v>3932</v>
      </c>
      <c r="E1214" s="466">
        <v>17.994672222222224</v>
      </c>
      <c r="F1214" s="466">
        <v>10.403743961352657</v>
      </c>
      <c r="G1214" s="466">
        <v>0</v>
      </c>
      <c r="H1214" s="466">
        <v>0.27475845410628019</v>
      </c>
      <c r="I1214" s="466">
        <v>1.7432455546226189</v>
      </c>
      <c r="J1214" s="466">
        <v>7.198405091441038</v>
      </c>
      <c r="K1214" s="466">
        <f t="shared" si="36"/>
        <v>37.614825283744814</v>
      </c>
      <c r="L1214" s="471"/>
      <c r="M1214" s="466">
        <v>19.097240054390056</v>
      </c>
      <c r="N1214" s="466">
        <v>10.403743961352657</v>
      </c>
      <c r="O1214" s="466">
        <v>0</v>
      </c>
      <c r="P1214" s="466">
        <v>0.27475845410628019</v>
      </c>
      <c r="Q1214" s="466">
        <v>1.8500575292093453</v>
      </c>
      <c r="R1214" s="466">
        <v>7.639465078459569</v>
      </c>
      <c r="S1214" s="466">
        <f t="shared" si="37"/>
        <v>39.26526507751791</v>
      </c>
    </row>
    <row r="1215" spans="2:19" ht="25.5">
      <c r="B1215" s="463">
        <v>1212</v>
      </c>
      <c r="C1215" s="464">
        <v>62100</v>
      </c>
      <c r="D1215" s="465" t="s">
        <v>3933</v>
      </c>
      <c r="E1215" s="466">
        <v>23.792413694083695</v>
      </c>
      <c r="F1215" s="466">
        <v>13.524867149758453</v>
      </c>
      <c r="G1215" s="466">
        <v>0</v>
      </c>
      <c r="H1215" s="466">
        <v>0.35718599033816428</v>
      </c>
      <c r="I1215" s="466">
        <v>2.4382729291047318</v>
      </c>
      <c r="J1215" s="466">
        <v>6.6098297868870475</v>
      </c>
      <c r="K1215" s="466">
        <f t="shared" si="36"/>
        <v>46.722569550172096</v>
      </c>
      <c r="L1215" s="471"/>
      <c r="M1215" s="466">
        <v>25.24937832944833</v>
      </c>
      <c r="N1215" s="466">
        <v>13.524867149758453</v>
      </c>
      <c r="O1215" s="466">
        <v>0</v>
      </c>
      <c r="P1215" s="466">
        <v>0.35718599033816428</v>
      </c>
      <c r="Q1215" s="466">
        <v>2.5875842799726723</v>
      </c>
      <c r="R1215" s="466">
        <v>7.0145927659230454</v>
      </c>
      <c r="S1215" s="466">
        <f t="shared" si="37"/>
        <v>48.733608515440672</v>
      </c>
    </row>
    <row r="1216" spans="2:19" ht="25.5">
      <c r="B1216" s="463">
        <v>1213</v>
      </c>
      <c r="C1216" s="464">
        <v>62115</v>
      </c>
      <c r="D1216" s="465" t="s">
        <v>3934</v>
      </c>
      <c r="E1216" s="466">
        <v>17.994672222222224</v>
      </c>
      <c r="F1216" s="466">
        <v>10.403743961352657</v>
      </c>
      <c r="G1216" s="466">
        <v>0</v>
      </c>
      <c r="H1216" s="466">
        <v>0.27475845410628019</v>
      </c>
      <c r="I1216" s="466">
        <v>2.0394304428168164</v>
      </c>
      <c r="J1216" s="466">
        <v>10.297762841510842</v>
      </c>
      <c r="K1216" s="466">
        <f t="shared" si="36"/>
        <v>41.010367922008818</v>
      </c>
      <c r="L1216" s="471"/>
      <c r="M1216" s="466">
        <v>19.097240054390056</v>
      </c>
      <c r="N1216" s="466">
        <v>10.403743961352657</v>
      </c>
      <c r="O1216" s="466">
        <v>0</v>
      </c>
      <c r="P1216" s="466">
        <v>0.27475845410628019</v>
      </c>
      <c r="Q1216" s="466">
        <v>2.164390229492827</v>
      </c>
      <c r="R1216" s="466">
        <v>10.928726379614174</v>
      </c>
      <c r="S1216" s="466">
        <f t="shared" si="37"/>
        <v>42.868859078955992</v>
      </c>
    </row>
    <row r="1217" spans="2:19">
      <c r="B1217" s="463">
        <v>1214</v>
      </c>
      <c r="C1217" s="464">
        <v>62180</v>
      </c>
      <c r="D1217" s="465" t="s">
        <v>4428</v>
      </c>
      <c r="E1217" s="466">
        <v>17.994672222222224</v>
      </c>
      <c r="F1217" s="466">
        <v>10.403743961352657</v>
      </c>
      <c r="G1217" s="466">
        <v>0</v>
      </c>
      <c r="H1217" s="466">
        <v>0.27475845410628019</v>
      </c>
      <c r="I1217" s="466">
        <v>2.0394304428168164</v>
      </c>
      <c r="J1217" s="466">
        <v>10.297762841510842</v>
      </c>
      <c r="K1217" s="466">
        <f t="shared" si="36"/>
        <v>41.010367922008818</v>
      </c>
      <c r="L1217" s="471"/>
      <c r="M1217" s="466">
        <v>19.097240054390056</v>
      </c>
      <c r="N1217" s="466">
        <v>10.403743961352657</v>
      </c>
      <c r="O1217" s="466">
        <v>0</v>
      </c>
      <c r="P1217" s="466">
        <v>0.27475845410628019</v>
      </c>
      <c r="Q1217" s="466">
        <v>2.164390229492827</v>
      </c>
      <c r="R1217" s="466">
        <v>10.928726379614174</v>
      </c>
      <c r="S1217" s="466">
        <f t="shared" si="37"/>
        <v>42.868859078955992</v>
      </c>
    </row>
    <row r="1218" spans="2:19">
      <c r="B1218" s="463">
        <v>1215</v>
      </c>
      <c r="C1218" s="464">
        <v>62190</v>
      </c>
      <c r="D1218" s="465" t="s">
        <v>4429</v>
      </c>
      <c r="E1218" s="466">
        <v>12.196930750360753</v>
      </c>
      <c r="F1218" s="466">
        <v>7.2826207729468599</v>
      </c>
      <c r="G1218" s="466">
        <v>0</v>
      </c>
      <c r="H1218" s="466">
        <v>0.19233091787439616</v>
      </c>
      <c r="I1218" s="466">
        <v>1.1815855853350219</v>
      </c>
      <c r="J1218" s="466">
        <v>4.8791357424630029</v>
      </c>
      <c r="K1218" s="466">
        <f t="shared" si="36"/>
        <v>25.732603768980034</v>
      </c>
      <c r="L1218" s="471"/>
      <c r="M1218" s="466">
        <v>12.945101779331779</v>
      </c>
      <c r="N1218" s="466">
        <v>7.2826207729468599</v>
      </c>
      <c r="O1218" s="466">
        <v>0</v>
      </c>
      <c r="P1218" s="466">
        <v>0.19233091787439616</v>
      </c>
      <c r="Q1218" s="466">
        <v>1.2540651395188718</v>
      </c>
      <c r="R1218" s="466">
        <v>5.1784264479398612</v>
      </c>
      <c r="S1218" s="466">
        <f t="shared" si="37"/>
        <v>26.852545057611771</v>
      </c>
    </row>
    <row r="1219" spans="2:19">
      <c r="B1219" s="463">
        <v>1216</v>
      </c>
      <c r="C1219" s="464">
        <v>62192</v>
      </c>
      <c r="D1219" s="465" t="s">
        <v>4430</v>
      </c>
      <c r="E1219" s="466">
        <v>12.196930750360753</v>
      </c>
      <c r="F1219" s="466">
        <v>7.2826207729468599</v>
      </c>
      <c r="G1219" s="466">
        <v>0</v>
      </c>
      <c r="H1219" s="466">
        <v>0.19233091787439616</v>
      </c>
      <c r="I1219" s="466">
        <v>1.382342038467117</v>
      </c>
      <c r="J1219" s="466">
        <v>6.9799048690888021</v>
      </c>
      <c r="K1219" s="466">
        <f t="shared" si="36"/>
        <v>28.034129348737931</v>
      </c>
      <c r="L1219" s="471"/>
      <c r="M1219" s="466">
        <v>12.945101779331779</v>
      </c>
      <c r="N1219" s="466">
        <v>7.2826207729468599</v>
      </c>
      <c r="O1219" s="466">
        <v>0</v>
      </c>
      <c r="P1219" s="466">
        <v>0.19233091787439616</v>
      </c>
      <c r="Q1219" s="466">
        <v>1.467136179425838</v>
      </c>
      <c r="R1219" s="466">
        <v>7.4080586985160615</v>
      </c>
      <c r="S1219" s="466">
        <f t="shared" si="37"/>
        <v>29.295248348094937</v>
      </c>
    </row>
    <row r="1220" spans="2:19">
      <c r="B1220" s="463">
        <v>1217</v>
      </c>
      <c r="C1220" s="464">
        <v>62200</v>
      </c>
      <c r="D1220" s="465" t="s">
        <v>4431</v>
      </c>
      <c r="E1220" s="466">
        <v>23.792413694083695</v>
      </c>
      <c r="F1220" s="466">
        <v>13.524867149758453</v>
      </c>
      <c r="G1220" s="466">
        <v>0</v>
      </c>
      <c r="H1220" s="466">
        <v>0.35718599033816428</v>
      </c>
      <c r="I1220" s="466">
        <v>2.6965188471665158</v>
      </c>
      <c r="J1220" s="466">
        <v>13.615620813932882</v>
      </c>
      <c r="K1220" s="466">
        <f t="shared" ref="K1220:K1283" si="38">SUM(E1220:J1220)</f>
        <v>53.986606495279716</v>
      </c>
      <c r="L1220" s="471"/>
      <c r="M1220" s="466">
        <v>25.24937832944833</v>
      </c>
      <c r="N1220" s="466">
        <v>13.524867149758453</v>
      </c>
      <c r="O1220" s="466">
        <v>0</v>
      </c>
      <c r="P1220" s="466">
        <v>0.35718599033816428</v>
      </c>
      <c r="Q1220" s="466">
        <v>2.8616442795598154</v>
      </c>
      <c r="R1220" s="466">
        <v>14.449394060712283</v>
      </c>
      <c r="S1220" s="466">
        <f t="shared" ref="S1220:S1283" si="39">SUM(M1220:R1220)</f>
        <v>56.442469809817041</v>
      </c>
    </row>
    <row r="1221" spans="2:19">
      <c r="B1221" s="463">
        <v>1218</v>
      </c>
      <c r="C1221" s="464">
        <v>62220</v>
      </c>
      <c r="D1221" s="465" t="s">
        <v>4613</v>
      </c>
      <c r="E1221" s="466">
        <v>12.196930750360753</v>
      </c>
      <c r="F1221" s="466">
        <v>7.2826207729468599</v>
      </c>
      <c r="G1221" s="466">
        <v>0</v>
      </c>
      <c r="H1221" s="466">
        <v>0.19233091787439616</v>
      </c>
      <c r="I1221" s="466">
        <v>1.1815855853350219</v>
      </c>
      <c r="J1221" s="466">
        <v>4.8791357424630029</v>
      </c>
      <c r="K1221" s="466">
        <f t="shared" si="38"/>
        <v>25.732603768980034</v>
      </c>
      <c r="L1221" s="471"/>
      <c r="M1221" s="466">
        <v>12.945101779331779</v>
      </c>
      <c r="N1221" s="466">
        <v>7.2826207729468599</v>
      </c>
      <c r="O1221" s="466">
        <v>0</v>
      </c>
      <c r="P1221" s="466">
        <v>0.19233091787439616</v>
      </c>
      <c r="Q1221" s="466">
        <v>1.2540651395188718</v>
      </c>
      <c r="R1221" s="466">
        <v>5.1784264479398612</v>
      </c>
      <c r="S1221" s="466">
        <f t="shared" si="39"/>
        <v>26.852545057611771</v>
      </c>
    </row>
    <row r="1222" spans="2:19">
      <c r="B1222" s="463">
        <v>1219</v>
      </c>
      <c r="C1222" s="464">
        <v>62223</v>
      </c>
      <c r="D1222" s="465" t="s">
        <v>4614</v>
      </c>
      <c r="E1222" s="466">
        <v>12.196930750360753</v>
      </c>
      <c r="F1222" s="466">
        <v>7.2826207729468599</v>
      </c>
      <c r="G1222" s="466">
        <v>0</v>
      </c>
      <c r="H1222" s="466">
        <v>0.19233091787439616</v>
      </c>
      <c r="I1222" s="466">
        <v>1.1815855853350219</v>
      </c>
      <c r="J1222" s="466">
        <v>4.8791357424630029</v>
      </c>
      <c r="K1222" s="466">
        <f t="shared" si="38"/>
        <v>25.732603768980034</v>
      </c>
      <c r="L1222" s="471"/>
      <c r="M1222" s="466">
        <v>12.945101779331779</v>
      </c>
      <c r="N1222" s="466">
        <v>7.2826207729468599</v>
      </c>
      <c r="O1222" s="466">
        <v>0</v>
      </c>
      <c r="P1222" s="466">
        <v>0.19233091787439616</v>
      </c>
      <c r="Q1222" s="466">
        <v>1.2540651395188718</v>
      </c>
      <c r="R1222" s="466">
        <v>5.1784264479398612</v>
      </c>
      <c r="S1222" s="466">
        <f t="shared" si="39"/>
        <v>26.852545057611771</v>
      </c>
    </row>
    <row r="1223" spans="2:19">
      <c r="B1223" s="463">
        <v>1220</v>
      </c>
      <c r="C1223" s="464">
        <v>62230</v>
      </c>
      <c r="D1223" s="465" t="s">
        <v>4432</v>
      </c>
      <c r="E1223" s="466">
        <v>12.196930750360753</v>
      </c>
      <c r="F1223" s="466">
        <v>7.2826207729468599</v>
      </c>
      <c r="G1223" s="466">
        <v>0</v>
      </c>
      <c r="H1223" s="466">
        <v>0.19233091787439616</v>
      </c>
      <c r="I1223" s="466">
        <v>1.1815855853350219</v>
      </c>
      <c r="J1223" s="466">
        <v>4.8791357424630029</v>
      </c>
      <c r="K1223" s="466">
        <f t="shared" si="38"/>
        <v>25.732603768980034</v>
      </c>
      <c r="L1223" s="471"/>
      <c r="M1223" s="466">
        <v>12.945101779331779</v>
      </c>
      <c r="N1223" s="466">
        <v>7.2826207729468599</v>
      </c>
      <c r="O1223" s="466">
        <v>0</v>
      </c>
      <c r="P1223" s="466">
        <v>0.19233091787439616</v>
      </c>
      <c r="Q1223" s="466">
        <v>1.2540651395188718</v>
      </c>
      <c r="R1223" s="466">
        <v>5.1784264479398612</v>
      </c>
      <c r="S1223" s="466">
        <f t="shared" si="39"/>
        <v>26.852545057611771</v>
      </c>
    </row>
    <row r="1224" spans="2:19">
      <c r="B1224" s="463">
        <v>1221</v>
      </c>
      <c r="C1224" s="464">
        <v>62270</v>
      </c>
      <c r="D1224" s="465" t="s">
        <v>4615</v>
      </c>
      <c r="E1224" s="466">
        <v>2.3415912987012986</v>
      </c>
      <c r="F1224" s="466">
        <v>0.76307744565217395</v>
      </c>
      <c r="G1224" s="466">
        <v>0</v>
      </c>
      <c r="H1224" s="466">
        <v>0.10597826086956522</v>
      </c>
      <c r="I1224" s="466">
        <v>0.66194748169246498</v>
      </c>
      <c r="J1224" s="466">
        <v>0.92848134299723295</v>
      </c>
      <c r="K1224" s="466">
        <f t="shared" si="38"/>
        <v>4.8010758299127358</v>
      </c>
      <c r="L1224" s="471"/>
      <c r="M1224" s="466">
        <v>2.4597235664335662</v>
      </c>
      <c r="N1224" s="466">
        <v>0.76307744565217395</v>
      </c>
      <c r="O1224" s="466">
        <v>0</v>
      </c>
      <c r="P1224" s="466">
        <v>0.10597826086956522</v>
      </c>
      <c r="Q1224" s="466">
        <v>0.69534244569637316</v>
      </c>
      <c r="R1224" s="466">
        <v>0.97532282496558398</v>
      </c>
      <c r="S1224" s="466">
        <f t="shared" si="39"/>
        <v>4.9994445436172628</v>
      </c>
    </row>
    <row r="1225" spans="2:19" ht="25.5">
      <c r="B1225" s="463">
        <v>1222</v>
      </c>
      <c r="C1225" s="464">
        <v>62350</v>
      </c>
      <c r="D1225" s="465" t="s">
        <v>4672</v>
      </c>
      <c r="E1225" s="466">
        <v>12.196930750360753</v>
      </c>
      <c r="F1225" s="466">
        <v>7.2826207729468599</v>
      </c>
      <c r="G1225" s="466">
        <v>0</v>
      </c>
      <c r="H1225" s="466">
        <v>0.19233091787439616</v>
      </c>
      <c r="I1225" s="466">
        <v>1.2499549835149679</v>
      </c>
      <c r="J1225" s="466">
        <v>3.3884597510331731</v>
      </c>
      <c r="K1225" s="466">
        <f t="shared" si="38"/>
        <v>24.310297175730152</v>
      </c>
      <c r="L1225" s="471"/>
      <c r="M1225" s="466">
        <v>12.945101779331779</v>
      </c>
      <c r="N1225" s="466">
        <v>7.2826207729468599</v>
      </c>
      <c r="O1225" s="466">
        <v>0</v>
      </c>
      <c r="P1225" s="466">
        <v>0.19233091787439616</v>
      </c>
      <c r="Q1225" s="466">
        <v>1.3266283799066132</v>
      </c>
      <c r="R1225" s="466">
        <v>3.5963110105381442</v>
      </c>
      <c r="S1225" s="466">
        <f t="shared" si="39"/>
        <v>25.342992860597793</v>
      </c>
    </row>
    <row r="1226" spans="2:19" ht="25.5">
      <c r="B1226" s="463">
        <v>1223</v>
      </c>
      <c r="C1226" s="464">
        <v>62360</v>
      </c>
      <c r="D1226" s="465" t="s">
        <v>4673</v>
      </c>
      <c r="E1226" s="466">
        <v>9.2980600144300158</v>
      </c>
      <c r="F1226" s="466">
        <v>5.7220591787439616</v>
      </c>
      <c r="G1226" s="466">
        <v>0</v>
      </c>
      <c r="H1226" s="466">
        <v>0.15111714975845414</v>
      </c>
      <c r="I1226" s="466">
        <v>0.95287549711752695</v>
      </c>
      <c r="J1226" s="466">
        <v>2.5831172420697039</v>
      </c>
      <c r="K1226" s="466">
        <f t="shared" si="38"/>
        <v>18.707229082119664</v>
      </c>
      <c r="L1226" s="471"/>
      <c r="M1226" s="466">
        <v>9.8690326418026419</v>
      </c>
      <c r="N1226" s="466">
        <v>5.7220591787439616</v>
      </c>
      <c r="O1226" s="466">
        <v>0</v>
      </c>
      <c r="P1226" s="466">
        <v>0.15111714975845414</v>
      </c>
      <c r="Q1226" s="466">
        <v>1.0113894048900984</v>
      </c>
      <c r="R1226" s="466">
        <v>2.7417405716919188</v>
      </c>
      <c r="S1226" s="466">
        <f t="shared" si="39"/>
        <v>19.495338946887074</v>
      </c>
    </row>
    <row r="1227" spans="2:19">
      <c r="B1227" s="463">
        <v>1224</v>
      </c>
      <c r="C1227" s="464">
        <v>63020</v>
      </c>
      <c r="D1227" s="465" t="s">
        <v>4674</v>
      </c>
      <c r="E1227" s="466">
        <v>15.095801486291487</v>
      </c>
      <c r="F1227" s="466">
        <v>8.8431823671497582</v>
      </c>
      <c r="G1227" s="466">
        <v>0</v>
      </c>
      <c r="H1227" s="466">
        <v>0.23354468599033817</v>
      </c>
      <c r="I1227" s="466">
        <v>1.5470344699124088</v>
      </c>
      <c r="J1227" s="466">
        <v>4.1938022599966409</v>
      </c>
      <c r="K1227" s="466">
        <f t="shared" si="38"/>
        <v>29.91336526934063</v>
      </c>
      <c r="L1227" s="471"/>
      <c r="M1227" s="466">
        <v>16.021170916860914</v>
      </c>
      <c r="N1227" s="466">
        <v>8.8431823671497582</v>
      </c>
      <c r="O1227" s="466">
        <v>0</v>
      </c>
      <c r="P1227" s="466">
        <v>0.23354468599033817</v>
      </c>
      <c r="Q1227" s="466">
        <v>1.6418673549231277</v>
      </c>
      <c r="R1227" s="466">
        <v>4.4508814493843687</v>
      </c>
      <c r="S1227" s="466">
        <f t="shared" si="39"/>
        <v>31.190646774308508</v>
      </c>
    </row>
    <row r="1228" spans="2:19">
      <c r="B1228" s="463">
        <v>1225</v>
      </c>
      <c r="C1228" s="464">
        <v>63045</v>
      </c>
      <c r="D1228" s="465" t="s">
        <v>4617</v>
      </c>
      <c r="E1228" s="466">
        <v>15.095801486291487</v>
      </c>
      <c r="F1228" s="466">
        <v>8.8431823671497582</v>
      </c>
      <c r="G1228" s="466">
        <v>0</v>
      </c>
      <c r="H1228" s="466">
        <v>0.23354468599033817</v>
      </c>
      <c r="I1228" s="466">
        <v>1.5470344699124088</v>
      </c>
      <c r="J1228" s="466">
        <v>4.1938022599966409</v>
      </c>
      <c r="K1228" s="466">
        <f t="shared" si="38"/>
        <v>29.91336526934063</v>
      </c>
      <c r="L1228" s="471"/>
      <c r="M1228" s="466">
        <v>16.021170916860914</v>
      </c>
      <c r="N1228" s="466">
        <v>8.8431823671497582</v>
      </c>
      <c r="O1228" s="466">
        <v>0</v>
      </c>
      <c r="P1228" s="466">
        <v>0.23354468599033817</v>
      </c>
      <c r="Q1228" s="466">
        <v>1.6418673549231277</v>
      </c>
      <c r="R1228" s="466">
        <v>4.4508814493843687</v>
      </c>
      <c r="S1228" s="466">
        <f t="shared" si="39"/>
        <v>31.190646774308508</v>
      </c>
    </row>
    <row r="1229" spans="2:19" ht="25.5">
      <c r="B1229" s="463">
        <v>1226</v>
      </c>
      <c r="C1229" s="464">
        <v>63055</v>
      </c>
      <c r="D1229" s="465" t="s">
        <v>4675</v>
      </c>
      <c r="E1229" s="466">
        <v>23.792413694083695</v>
      </c>
      <c r="F1229" s="466">
        <v>13.524867149758453</v>
      </c>
      <c r="G1229" s="466">
        <v>0</v>
      </c>
      <c r="H1229" s="466">
        <v>0.35718599033816428</v>
      </c>
      <c r="I1229" s="466">
        <v>2.4382729291047318</v>
      </c>
      <c r="J1229" s="466">
        <v>6.6098297868870475</v>
      </c>
      <c r="K1229" s="466">
        <f t="shared" si="38"/>
        <v>46.722569550172096</v>
      </c>
      <c r="L1229" s="471"/>
      <c r="M1229" s="466">
        <v>25.24937832944833</v>
      </c>
      <c r="N1229" s="466">
        <v>13.524867149758453</v>
      </c>
      <c r="O1229" s="466">
        <v>0</v>
      </c>
      <c r="P1229" s="466">
        <v>0.35718599033816428</v>
      </c>
      <c r="Q1229" s="466">
        <v>2.5875842799726723</v>
      </c>
      <c r="R1229" s="466">
        <v>7.0145927659230454</v>
      </c>
      <c r="S1229" s="466">
        <f t="shared" si="39"/>
        <v>48.733608515440672</v>
      </c>
    </row>
    <row r="1230" spans="2:19" ht="25.5">
      <c r="B1230" s="463">
        <v>1227</v>
      </c>
      <c r="C1230" s="464">
        <v>63064</v>
      </c>
      <c r="D1230" s="465" t="s">
        <v>4461</v>
      </c>
      <c r="E1230" s="466">
        <v>37.268752568542574</v>
      </c>
      <c r="F1230" s="466">
        <v>16.64599033816425</v>
      </c>
      <c r="G1230" s="466">
        <v>0</v>
      </c>
      <c r="H1230" s="466">
        <v>0.43961352657004832</v>
      </c>
      <c r="I1230" s="466">
        <v>3.8193430753928173</v>
      </c>
      <c r="J1230" s="466">
        <v>10.353725099733436</v>
      </c>
      <c r="K1230" s="466">
        <f t="shared" si="38"/>
        <v>68.527424608403123</v>
      </c>
      <c r="L1230" s="471"/>
      <c r="M1230" s="466">
        <v>39.67077534576535</v>
      </c>
      <c r="N1230" s="466">
        <v>16.64599033816425</v>
      </c>
      <c r="O1230" s="466">
        <v>0</v>
      </c>
      <c r="P1230" s="466">
        <v>0.43961352657004832</v>
      </c>
      <c r="Q1230" s="466">
        <v>4.0655050322291517</v>
      </c>
      <c r="R1230" s="466">
        <v>11.021037038144135</v>
      </c>
      <c r="S1230" s="466">
        <f t="shared" si="39"/>
        <v>71.842921280872943</v>
      </c>
    </row>
    <row r="1231" spans="2:19" ht="25.5">
      <c r="B1231" s="463">
        <v>1228</v>
      </c>
      <c r="C1231" s="464">
        <v>63081</v>
      </c>
      <c r="D1231" s="465" t="s">
        <v>2173</v>
      </c>
      <c r="E1231" s="466">
        <v>51.935674473304474</v>
      </c>
      <c r="F1231" s="466">
        <v>22.888236714975847</v>
      </c>
      <c r="G1231" s="466">
        <v>0</v>
      </c>
      <c r="H1231" s="466">
        <v>0.60446859903381656</v>
      </c>
      <c r="I1231" s="466">
        <v>5.8861419803067152</v>
      </c>
      <c r="J1231" s="466">
        <v>29.721089227706479</v>
      </c>
      <c r="K1231" s="466">
        <f t="shared" si="38"/>
        <v>111.03561099532735</v>
      </c>
      <c r="L1231" s="471"/>
      <c r="M1231" s="466">
        <v>55.28275539238539</v>
      </c>
      <c r="N1231" s="466">
        <v>22.888236714975847</v>
      </c>
      <c r="O1231" s="466">
        <v>0</v>
      </c>
      <c r="P1231" s="466">
        <v>0.60446859903381656</v>
      </c>
      <c r="Q1231" s="466">
        <v>6.2654841898588902</v>
      </c>
      <c r="R1231" s="466">
        <v>31.63651425409159</v>
      </c>
      <c r="S1231" s="466">
        <f t="shared" si="39"/>
        <v>116.67745915034554</v>
      </c>
    </row>
    <row r="1232" spans="2:19" ht="25.5">
      <c r="B1232" s="463">
        <v>1229</v>
      </c>
      <c r="C1232" s="464">
        <v>63085</v>
      </c>
      <c r="D1232" s="465" t="s">
        <v>2174</v>
      </c>
      <c r="E1232" s="466">
        <v>44.602213520923527</v>
      </c>
      <c r="F1232" s="466">
        <v>19.767113526570046</v>
      </c>
      <c r="G1232" s="466">
        <v>0</v>
      </c>
      <c r="H1232" s="466">
        <v>0.52204106280193241</v>
      </c>
      <c r="I1232" s="466">
        <v>5.0550024445154307</v>
      </c>
      <c r="J1232" s="466">
        <v>25.524389184354803</v>
      </c>
      <c r="K1232" s="466">
        <f t="shared" si="38"/>
        <v>95.470759739165729</v>
      </c>
      <c r="L1232" s="471"/>
      <c r="M1232" s="466">
        <v>47.476765369075366</v>
      </c>
      <c r="N1232" s="466">
        <v>19.767113526570046</v>
      </c>
      <c r="O1232" s="466">
        <v>0</v>
      </c>
      <c r="P1232" s="466">
        <v>0.52204106280193241</v>
      </c>
      <c r="Q1232" s="466">
        <v>5.3807904597778862</v>
      </c>
      <c r="R1232" s="466">
        <v>27.169401265838481</v>
      </c>
      <c r="S1232" s="466">
        <f t="shared" si="39"/>
        <v>100.31611168406371</v>
      </c>
    </row>
    <row r="1233" spans="2:19" ht="25.5">
      <c r="B1233" s="463">
        <v>1230</v>
      </c>
      <c r="C1233" s="464">
        <v>63087</v>
      </c>
      <c r="D1233" s="465" t="s">
        <v>2175</v>
      </c>
      <c r="E1233" s="466">
        <v>59.269135425685434</v>
      </c>
      <c r="F1233" s="466">
        <v>26.009359903381643</v>
      </c>
      <c r="G1233" s="466">
        <v>0</v>
      </c>
      <c r="H1233" s="466">
        <v>0.68689613526570048</v>
      </c>
      <c r="I1233" s="466">
        <v>6.7172815160980024</v>
      </c>
      <c r="J1233" s="466">
        <v>33.917789271058162</v>
      </c>
      <c r="K1233" s="466">
        <f t="shared" si="38"/>
        <v>126.60046225148895</v>
      </c>
      <c r="L1233" s="471"/>
      <c r="M1233" s="466">
        <v>63.088745415695421</v>
      </c>
      <c r="N1233" s="466">
        <v>26.009359903381643</v>
      </c>
      <c r="O1233" s="466">
        <v>0</v>
      </c>
      <c r="P1233" s="466">
        <v>0.68689613526570048</v>
      </c>
      <c r="Q1233" s="466">
        <v>7.1501779199398943</v>
      </c>
      <c r="R1233" s="466">
        <v>36.1036272423447</v>
      </c>
      <c r="S1233" s="466">
        <f t="shared" si="39"/>
        <v>133.03880661662737</v>
      </c>
    </row>
    <row r="1234" spans="2:19" ht="25.5">
      <c r="B1234" s="463">
        <v>1231</v>
      </c>
      <c r="C1234" s="464">
        <v>63090</v>
      </c>
      <c r="D1234" s="465" t="s">
        <v>2176</v>
      </c>
      <c r="E1234" s="466">
        <v>51.935674473304474</v>
      </c>
      <c r="F1234" s="466">
        <v>22.888236714975847</v>
      </c>
      <c r="G1234" s="466">
        <v>0</v>
      </c>
      <c r="H1234" s="466">
        <v>0.60446859903381656</v>
      </c>
      <c r="I1234" s="466">
        <v>5.8861419803067152</v>
      </c>
      <c r="J1234" s="466">
        <v>29.721089227706479</v>
      </c>
      <c r="K1234" s="466">
        <f t="shared" si="38"/>
        <v>111.03561099532735</v>
      </c>
      <c r="L1234" s="471"/>
      <c r="M1234" s="466">
        <v>55.28275539238539</v>
      </c>
      <c r="N1234" s="466">
        <v>22.888236714975847</v>
      </c>
      <c r="O1234" s="466">
        <v>0</v>
      </c>
      <c r="P1234" s="466">
        <v>0.60446859903381656</v>
      </c>
      <c r="Q1234" s="466">
        <v>6.2654841898588902</v>
      </c>
      <c r="R1234" s="466">
        <v>31.63651425409159</v>
      </c>
      <c r="S1234" s="466">
        <f t="shared" si="39"/>
        <v>116.67745915034554</v>
      </c>
    </row>
    <row r="1235" spans="2:19" ht="25.5">
      <c r="B1235" s="463">
        <v>1232</v>
      </c>
      <c r="C1235" s="464">
        <v>63170</v>
      </c>
      <c r="D1235" s="465" t="s">
        <v>2177</v>
      </c>
      <c r="E1235" s="466">
        <v>37.268752568542574</v>
      </c>
      <c r="F1235" s="466">
        <v>16.64599033816425</v>
      </c>
      <c r="G1235" s="466">
        <v>0</v>
      </c>
      <c r="H1235" s="466">
        <v>0.43961352657004832</v>
      </c>
      <c r="I1235" s="466">
        <v>4.2238629087241453</v>
      </c>
      <c r="J1235" s="466">
        <v>21.32768914100312</v>
      </c>
      <c r="K1235" s="466">
        <f t="shared" si="38"/>
        <v>79.90590848300414</v>
      </c>
      <c r="L1235" s="471"/>
      <c r="M1235" s="466">
        <v>39.67077534576535</v>
      </c>
      <c r="N1235" s="466">
        <v>16.64599033816425</v>
      </c>
      <c r="O1235" s="466">
        <v>0</v>
      </c>
      <c r="P1235" s="466">
        <v>0.43961352657004832</v>
      </c>
      <c r="Q1235" s="466">
        <v>4.4960967296968821</v>
      </c>
      <c r="R1235" s="466">
        <v>22.702288277585374</v>
      </c>
      <c r="S1235" s="466">
        <f t="shared" si="39"/>
        <v>83.9547642177819</v>
      </c>
    </row>
    <row r="1236" spans="2:19" ht="25.5">
      <c r="B1236" s="463">
        <v>1233</v>
      </c>
      <c r="C1236" s="464">
        <v>63172</v>
      </c>
      <c r="D1236" s="465" t="s">
        <v>2178</v>
      </c>
      <c r="E1236" s="466">
        <v>37.268752568542574</v>
      </c>
      <c r="F1236" s="466">
        <v>16.64599033816425</v>
      </c>
      <c r="G1236" s="466">
        <v>0</v>
      </c>
      <c r="H1236" s="466">
        <v>0.43961352657004832</v>
      </c>
      <c r="I1236" s="466">
        <v>4.2238629087241453</v>
      </c>
      <c r="J1236" s="466">
        <v>21.32768914100312</v>
      </c>
      <c r="K1236" s="466">
        <f t="shared" si="38"/>
        <v>79.90590848300414</v>
      </c>
      <c r="L1236" s="471"/>
      <c r="M1236" s="466">
        <v>39.67077534576535</v>
      </c>
      <c r="N1236" s="466">
        <v>16.64599033816425</v>
      </c>
      <c r="O1236" s="466">
        <v>0</v>
      </c>
      <c r="P1236" s="466">
        <v>0.43961352657004832</v>
      </c>
      <c r="Q1236" s="466">
        <v>4.4960967296968821</v>
      </c>
      <c r="R1236" s="466">
        <v>22.702288277585374</v>
      </c>
      <c r="S1236" s="466">
        <f t="shared" si="39"/>
        <v>83.9547642177819</v>
      </c>
    </row>
    <row r="1237" spans="2:19">
      <c r="B1237" s="463">
        <v>1234</v>
      </c>
      <c r="C1237" s="464">
        <v>63185</v>
      </c>
      <c r="D1237" s="465" t="s">
        <v>2179</v>
      </c>
      <c r="E1237" s="466">
        <v>23.792413694083695</v>
      </c>
      <c r="F1237" s="466">
        <v>13.524867149758453</v>
      </c>
      <c r="G1237" s="466">
        <v>0</v>
      </c>
      <c r="H1237" s="466">
        <v>0.35718599033816428</v>
      </c>
      <c r="I1237" s="466">
        <v>2.6965188471665158</v>
      </c>
      <c r="J1237" s="466">
        <v>13.615620813932882</v>
      </c>
      <c r="K1237" s="466">
        <f t="shared" si="38"/>
        <v>53.986606495279716</v>
      </c>
      <c r="L1237" s="471"/>
      <c r="M1237" s="466">
        <v>25.24937832944833</v>
      </c>
      <c r="N1237" s="466">
        <v>13.524867149758453</v>
      </c>
      <c r="O1237" s="466">
        <v>0</v>
      </c>
      <c r="P1237" s="466">
        <v>0.35718599033816428</v>
      </c>
      <c r="Q1237" s="466">
        <v>2.8616442795598154</v>
      </c>
      <c r="R1237" s="466">
        <v>14.449394060712283</v>
      </c>
      <c r="S1237" s="466">
        <f t="shared" si="39"/>
        <v>56.442469809817041</v>
      </c>
    </row>
    <row r="1238" spans="2:19">
      <c r="B1238" s="463">
        <v>1235</v>
      </c>
      <c r="C1238" s="464">
        <v>63194</v>
      </c>
      <c r="D1238" s="465" t="s">
        <v>2180</v>
      </c>
      <c r="E1238" s="466">
        <v>23.792413694083695</v>
      </c>
      <c r="F1238" s="466">
        <v>13.524867149758453</v>
      </c>
      <c r="G1238" s="466">
        <v>0</v>
      </c>
      <c r="H1238" s="466">
        <v>0.35718599033816428</v>
      </c>
      <c r="I1238" s="466">
        <v>2.6965188471665158</v>
      </c>
      <c r="J1238" s="466">
        <v>13.615620813932882</v>
      </c>
      <c r="K1238" s="466">
        <f t="shared" si="38"/>
        <v>53.986606495279716</v>
      </c>
      <c r="L1238" s="471"/>
      <c r="M1238" s="466">
        <v>25.24937832944833</v>
      </c>
      <c r="N1238" s="466">
        <v>13.524867149758453</v>
      </c>
      <c r="O1238" s="466">
        <v>0</v>
      </c>
      <c r="P1238" s="466">
        <v>0.35718599033816428</v>
      </c>
      <c r="Q1238" s="466">
        <v>2.8616442795598154</v>
      </c>
      <c r="R1238" s="466">
        <v>14.449394060712283</v>
      </c>
      <c r="S1238" s="466">
        <f t="shared" si="39"/>
        <v>56.442469809817041</v>
      </c>
    </row>
    <row r="1239" spans="2:19" ht="25.5">
      <c r="B1239" s="463">
        <v>1236</v>
      </c>
      <c r="C1239" s="464">
        <v>63250</v>
      </c>
      <c r="D1239" s="465" t="s">
        <v>2181</v>
      </c>
      <c r="E1239" s="466">
        <v>44.602213520923527</v>
      </c>
      <c r="F1239" s="466">
        <v>19.767113526570046</v>
      </c>
      <c r="G1239" s="466">
        <v>0</v>
      </c>
      <c r="H1239" s="466">
        <v>0.52204106280193241</v>
      </c>
      <c r="I1239" s="466">
        <v>5.0550024445154307</v>
      </c>
      <c r="J1239" s="466">
        <v>25.524389184354803</v>
      </c>
      <c r="K1239" s="466">
        <f t="shared" si="38"/>
        <v>95.470759739165729</v>
      </c>
      <c r="L1239" s="471"/>
      <c r="M1239" s="466">
        <v>47.476765369075366</v>
      </c>
      <c r="N1239" s="466">
        <v>19.767113526570046</v>
      </c>
      <c r="O1239" s="466">
        <v>0</v>
      </c>
      <c r="P1239" s="466">
        <v>0.52204106280193241</v>
      </c>
      <c r="Q1239" s="466">
        <v>5.3807904597778862</v>
      </c>
      <c r="R1239" s="466">
        <v>27.169401265838481</v>
      </c>
      <c r="S1239" s="466">
        <f t="shared" si="39"/>
        <v>100.31611168406371</v>
      </c>
    </row>
    <row r="1240" spans="2:19" ht="25.5">
      <c r="B1240" s="463">
        <v>1237</v>
      </c>
      <c r="C1240" s="464">
        <v>63265</v>
      </c>
      <c r="D1240" s="465" t="s">
        <v>2182</v>
      </c>
      <c r="E1240" s="466">
        <v>37.268752568542574</v>
      </c>
      <c r="F1240" s="466">
        <v>16.64599033816425</v>
      </c>
      <c r="G1240" s="466">
        <v>0</v>
      </c>
      <c r="H1240" s="466">
        <v>0.43961352657004832</v>
      </c>
      <c r="I1240" s="466">
        <v>3.8193430753928173</v>
      </c>
      <c r="J1240" s="466">
        <v>10.353725099733436</v>
      </c>
      <c r="K1240" s="466">
        <f t="shared" si="38"/>
        <v>68.527424608403123</v>
      </c>
      <c r="L1240" s="471"/>
      <c r="M1240" s="466">
        <v>39.67077534576535</v>
      </c>
      <c r="N1240" s="466">
        <v>16.64599033816425</v>
      </c>
      <c r="O1240" s="466">
        <v>0</v>
      </c>
      <c r="P1240" s="466">
        <v>0.43961352657004832</v>
      </c>
      <c r="Q1240" s="466">
        <v>4.0655050322291517</v>
      </c>
      <c r="R1240" s="466">
        <v>11.021037038144135</v>
      </c>
      <c r="S1240" s="466">
        <f t="shared" si="39"/>
        <v>71.842921280872943</v>
      </c>
    </row>
    <row r="1241" spans="2:19" ht="25.5">
      <c r="B1241" s="463">
        <v>1238</v>
      </c>
      <c r="C1241" s="464">
        <v>63650</v>
      </c>
      <c r="D1241" s="465" t="s">
        <v>2183</v>
      </c>
      <c r="E1241" s="466">
        <v>6.4875260173160179</v>
      </c>
      <c r="F1241" s="466">
        <v>1.7805140398550725</v>
      </c>
      <c r="G1241" s="466">
        <v>0</v>
      </c>
      <c r="H1241" s="466">
        <v>0.24728260869565216</v>
      </c>
      <c r="I1241" s="466">
        <v>1.83396714531629</v>
      </c>
      <c r="J1241" s="466">
        <v>2.5724159773859196</v>
      </c>
      <c r="K1241" s="466">
        <f t="shared" si="38"/>
        <v>12.921705788568952</v>
      </c>
      <c r="L1241" s="471"/>
      <c r="M1241" s="466">
        <v>6.8419228205128206</v>
      </c>
      <c r="N1241" s="466">
        <v>1.7805140398550725</v>
      </c>
      <c r="O1241" s="466">
        <v>0</v>
      </c>
      <c r="P1241" s="466">
        <v>0.24728260869565216</v>
      </c>
      <c r="Q1241" s="466">
        <v>1.9341520373280148</v>
      </c>
      <c r="R1241" s="466">
        <v>2.7129404232909731</v>
      </c>
      <c r="S1241" s="466">
        <f t="shared" si="39"/>
        <v>13.516811929682534</v>
      </c>
    </row>
    <row r="1242" spans="2:19" ht="25.5">
      <c r="B1242" s="463">
        <v>1239</v>
      </c>
      <c r="C1242" s="464">
        <v>63655</v>
      </c>
      <c r="D1242" s="465" t="s">
        <v>2184</v>
      </c>
      <c r="E1242" s="466">
        <v>17.994672222222224</v>
      </c>
      <c r="F1242" s="466">
        <v>10.403743961352657</v>
      </c>
      <c r="G1242" s="466">
        <v>0</v>
      </c>
      <c r="H1242" s="466">
        <v>0.27475845410628019</v>
      </c>
      <c r="I1242" s="466">
        <v>1.8441139563098501</v>
      </c>
      <c r="J1242" s="466">
        <v>4.999144768960111</v>
      </c>
      <c r="K1242" s="466">
        <f t="shared" si="38"/>
        <v>35.516433362951119</v>
      </c>
      <c r="L1242" s="471"/>
      <c r="M1242" s="466">
        <v>19.097240054390056</v>
      </c>
      <c r="N1242" s="466">
        <v>10.403743961352657</v>
      </c>
      <c r="O1242" s="466">
        <v>0</v>
      </c>
      <c r="P1242" s="466">
        <v>0.27475845410628019</v>
      </c>
      <c r="Q1242" s="466">
        <v>1.9571063299396432</v>
      </c>
      <c r="R1242" s="466">
        <v>5.3054518882305954</v>
      </c>
      <c r="S1242" s="466">
        <f t="shared" si="39"/>
        <v>37.038300688019227</v>
      </c>
    </row>
    <row r="1243" spans="2:19" ht="25.5">
      <c r="B1243" s="463">
        <v>1240</v>
      </c>
      <c r="C1243" s="464">
        <v>63660</v>
      </c>
      <c r="D1243" s="465" t="s">
        <v>2185</v>
      </c>
      <c r="E1243" s="466">
        <v>17.994672222222224</v>
      </c>
      <c r="F1243" s="466">
        <v>10.403743961352657</v>
      </c>
      <c r="G1243" s="466">
        <v>0</v>
      </c>
      <c r="H1243" s="466">
        <v>0.27475845410628019</v>
      </c>
      <c r="I1243" s="466">
        <v>1.7432455546226189</v>
      </c>
      <c r="J1243" s="466">
        <v>7.198405091441038</v>
      </c>
      <c r="K1243" s="466">
        <f t="shared" si="38"/>
        <v>37.614825283744814</v>
      </c>
      <c r="L1243" s="471"/>
      <c r="M1243" s="466">
        <v>19.097240054390056</v>
      </c>
      <c r="N1243" s="466">
        <v>10.403743961352657</v>
      </c>
      <c r="O1243" s="466">
        <v>0</v>
      </c>
      <c r="P1243" s="466">
        <v>0.27475845410628019</v>
      </c>
      <c r="Q1243" s="466">
        <v>1.8500575292093453</v>
      </c>
      <c r="R1243" s="466">
        <v>7.639465078459569</v>
      </c>
      <c r="S1243" s="466">
        <f t="shared" si="39"/>
        <v>39.26526507751791</v>
      </c>
    </row>
    <row r="1244" spans="2:19">
      <c r="B1244" s="463">
        <v>1241</v>
      </c>
      <c r="C1244" s="464">
        <v>63700</v>
      </c>
      <c r="D1244" s="465" t="s">
        <v>2186</v>
      </c>
      <c r="E1244" s="466">
        <v>37.268752568542574</v>
      </c>
      <c r="F1244" s="466">
        <v>16.64599033816425</v>
      </c>
      <c r="G1244" s="466">
        <v>0</v>
      </c>
      <c r="H1244" s="466">
        <v>0.43961352657004832</v>
      </c>
      <c r="I1244" s="466">
        <v>4.2238629087241453</v>
      </c>
      <c r="J1244" s="466">
        <v>21.32768914100312</v>
      </c>
      <c r="K1244" s="466">
        <f t="shared" si="38"/>
        <v>79.90590848300414</v>
      </c>
      <c r="L1244" s="471"/>
      <c r="M1244" s="466">
        <v>39.67077534576535</v>
      </c>
      <c r="N1244" s="466">
        <v>16.64599033816425</v>
      </c>
      <c r="O1244" s="466">
        <v>0</v>
      </c>
      <c r="P1244" s="466">
        <v>0.43961352657004832</v>
      </c>
      <c r="Q1244" s="466">
        <v>4.4960967296968821</v>
      </c>
      <c r="R1244" s="466">
        <v>22.702288277585374</v>
      </c>
      <c r="S1244" s="466">
        <f t="shared" si="39"/>
        <v>83.9547642177819</v>
      </c>
    </row>
    <row r="1245" spans="2:19">
      <c r="B1245" s="463">
        <v>1242</v>
      </c>
      <c r="C1245" s="464">
        <v>63710</v>
      </c>
      <c r="D1245" s="465" t="s">
        <v>2187</v>
      </c>
      <c r="E1245" s="466">
        <v>37.268752568542574</v>
      </c>
      <c r="F1245" s="466">
        <v>16.64599033816425</v>
      </c>
      <c r="G1245" s="466">
        <v>0</v>
      </c>
      <c r="H1245" s="466">
        <v>0.43961352657004832</v>
      </c>
      <c r="I1245" s="466">
        <v>3.8193430753928173</v>
      </c>
      <c r="J1245" s="466">
        <v>10.353725099733436</v>
      </c>
      <c r="K1245" s="466">
        <f t="shared" si="38"/>
        <v>68.527424608403123</v>
      </c>
      <c r="L1245" s="471"/>
      <c r="M1245" s="466">
        <v>39.67077534576535</v>
      </c>
      <c r="N1245" s="466">
        <v>16.64599033816425</v>
      </c>
      <c r="O1245" s="466">
        <v>0</v>
      </c>
      <c r="P1245" s="466">
        <v>0.43961352657004832</v>
      </c>
      <c r="Q1245" s="466">
        <v>4.0655050322291517</v>
      </c>
      <c r="R1245" s="466">
        <v>11.021037038144135</v>
      </c>
      <c r="S1245" s="466">
        <f t="shared" si="39"/>
        <v>71.842921280872943</v>
      </c>
    </row>
    <row r="1246" spans="2:19" ht="25.5">
      <c r="B1246" s="463">
        <v>1243</v>
      </c>
      <c r="C1246" s="464">
        <v>63740</v>
      </c>
      <c r="D1246" s="465" t="s">
        <v>2188</v>
      </c>
      <c r="E1246" s="466">
        <v>23.792413694083695</v>
      </c>
      <c r="F1246" s="466">
        <v>13.524867149758453</v>
      </c>
      <c r="G1246" s="466">
        <v>0</v>
      </c>
      <c r="H1246" s="466">
        <v>0.35718599033816428</v>
      </c>
      <c r="I1246" s="466">
        <v>2.4382729291047318</v>
      </c>
      <c r="J1246" s="466">
        <v>6.6098297868870475</v>
      </c>
      <c r="K1246" s="466">
        <f t="shared" si="38"/>
        <v>46.722569550172096</v>
      </c>
      <c r="L1246" s="471"/>
      <c r="M1246" s="466">
        <v>25.24937832944833</v>
      </c>
      <c r="N1246" s="466">
        <v>13.524867149758453</v>
      </c>
      <c r="O1246" s="466">
        <v>0</v>
      </c>
      <c r="P1246" s="466">
        <v>0.35718599033816428</v>
      </c>
      <c r="Q1246" s="466">
        <v>2.5875842799726723</v>
      </c>
      <c r="R1246" s="466">
        <v>7.0145927659230454</v>
      </c>
      <c r="S1246" s="466">
        <f t="shared" si="39"/>
        <v>48.733608515440672</v>
      </c>
    </row>
    <row r="1247" spans="2:19" ht="25.5">
      <c r="B1247" s="463">
        <v>1244</v>
      </c>
      <c r="C1247" s="464">
        <v>63741</v>
      </c>
      <c r="D1247" s="465" t="s">
        <v>2189</v>
      </c>
      <c r="E1247" s="466">
        <v>6.3991892784992785</v>
      </c>
      <c r="F1247" s="466">
        <v>4.1614975845410624</v>
      </c>
      <c r="G1247" s="466">
        <v>0</v>
      </c>
      <c r="H1247" s="466">
        <v>0.10990338164251208</v>
      </c>
      <c r="I1247" s="466">
        <v>0.65579601072008598</v>
      </c>
      <c r="J1247" s="466">
        <v>1.7777747331062348</v>
      </c>
      <c r="K1247" s="466">
        <f t="shared" si="38"/>
        <v>13.104160988509175</v>
      </c>
      <c r="L1247" s="471"/>
      <c r="M1247" s="466">
        <v>6.792963504273505</v>
      </c>
      <c r="N1247" s="466">
        <v>4.1614975845410624</v>
      </c>
      <c r="O1247" s="466">
        <v>0</v>
      </c>
      <c r="P1247" s="466">
        <v>0.10990338164251208</v>
      </c>
      <c r="Q1247" s="466">
        <v>0.69615042987358355</v>
      </c>
      <c r="R1247" s="466">
        <v>1.8871701328456938</v>
      </c>
      <c r="S1247" s="466">
        <f t="shared" si="39"/>
        <v>13.647685033176359</v>
      </c>
    </row>
    <row r="1248" spans="2:19">
      <c r="B1248" s="463">
        <v>1245</v>
      </c>
      <c r="C1248" s="464">
        <v>64400</v>
      </c>
      <c r="D1248" s="465" t="s">
        <v>2190</v>
      </c>
      <c r="E1248" s="466">
        <v>0.46959160954785967</v>
      </c>
      <c r="F1248" s="466">
        <v>0.46959160954785967</v>
      </c>
      <c r="G1248" s="466">
        <v>0.93918321909571933</v>
      </c>
      <c r="H1248" s="466">
        <v>0.46959160954785967</v>
      </c>
      <c r="I1248" s="466">
        <v>0.46959160954785967</v>
      </c>
      <c r="J1248" s="466">
        <v>0.46959160954785967</v>
      </c>
      <c r="K1248" s="466">
        <f t="shared" si="38"/>
        <v>3.2871412668350177</v>
      </c>
      <c r="L1248" s="471"/>
      <c r="M1248" s="466">
        <v>0.46959160954785967</v>
      </c>
      <c r="N1248" s="466">
        <v>0.46959160954785967</v>
      </c>
      <c r="O1248" s="466">
        <v>0.93918321909571933</v>
      </c>
      <c r="P1248" s="466">
        <v>0.46959160954785967</v>
      </c>
      <c r="Q1248" s="466">
        <v>0.46959160954785967</v>
      </c>
      <c r="R1248" s="466">
        <v>0.46959160954785967</v>
      </c>
      <c r="S1248" s="466">
        <f t="shared" si="39"/>
        <v>3.2871412668350177</v>
      </c>
    </row>
    <row r="1249" spans="2:19" ht="25.5">
      <c r="B1249" s="463">
        <v>1246</v>
      </c>
      <c r="C1249" s="464">
        <v>64505</v>
      </c>
      <c r="D1249" s="465" t="s">
        <v>2191</v>
      </c>
      <c r="E1249" s="466">
        <v>6.4875260173160179</v>
      </c>
      <c r="F1249" s="466">
        <v>1.7805140398550725</v>
      </c>
      <c r="G1249" s="466">
        <v>0</v>
      </c>
      <c r="H1249" s="466">
        <v>0.24728260869565216</v>
      </c>
      <c r="I1249" s="466">
        <v>1.83396714531629</v>
      </c>
      <c r="J1249" s="466">
        <v>2.5724159773859196</v>
      </c>
      <c r="K1249" s="466">
        <f t="shared" si="38"/>
        <v>12.921705788568952</v>
      </c>
      <c r="L1249" s="471"/>
      <c r="M1249" s="466">
        <v>6.8419228205128206</v>
      </c>
      <c r="N1249" s="466">
        <v>1.7805140398550725</v>
      </c>
      <c r="O1249" s="466">
        <v>0</v>
      </c>
      <c r="P1249" s="466">
        <v>0.24728260869565216</v>
      </c>
      <c r="Q1249" s="466">
        <v>1.9341520373280148</v>
      </c>
      <c r="R1249" s="466">
        <v>2.7129404232909731</v>
      </c>
      <c r="S1249" s="466">
        <f t="shared" si="39"/>
        <v>13.516811929682534</v>
      </c>
    </row>
    <row r="1250" spans="2:19">
      <c r="B1250" s="463">
        <v>1247</v>
      </c>
      <c r="C1250" s="464">
        <v>64550</v>
      </c>
      <c r="D1250" s="465" t="s">
        <v>2192</v>
      </c>
      <c r="E1250" s="466">
        <v>1.9052379185372244</v>
      </c>
      <c r="F1250" s="466">
        <v>3.175396530895374</v>
      </c>
      <c r="G1250" s="466">
        <v>3.175396530895374</v>
      </c>
      <c r="H1250" s="466">
        <v>3.175396530895374</v>
      </c>
      <c r="I1250" s="466">
        <v>3.175396530895374</v>
      </c>
      <c r="J1250" s="466">
        <v>2.5403172247162993</v>
      </c>
      <c r="K1250" s="466">
        <f t="shared" si="38"/>
        <v>17.147141266835021</v>
      </c>
      <c r="L1250" s="471"/>
      <c r="M1250" s="466">
        <v>1.9052379185372244</v>
      </c>
      <c r="N1250" s="466">
        <v>3.175396530895374</v>
      </c>
      <c r="O1250" s="466">
        <v>3.175396530895374</v>
      </c>
      <c r="P1250" s="466">
        <v>3.175396530895374</v>
      </c>
      <c r="Q1250" s="466">
        <v>3.175396530895374</v>
      </c>
      <c r="R1250" s="466">
        <v>2.5403172247162993</v>
      </c>
      <c r="S1250" s="466">
        <f t="shared" si="39"/>
        <v>17.147141266835021</v>
      </c>
    </row>
    <row r="1251" spans="2:19" ht="25.5">
      <c r="B1251" s="463">
        <v>1248</v>
      </c>
      <c r="C1251" s="464">
        <v>64600</v>
      </c>
      <c r="D1251" s="465" t="s">
        <v>2193</v>
      </c>
      <c r="E1251" s="466">
        <v>1.9052379185372244</v>
      </c>
      <c r="F1251" s="466">
        <v>3.175396530895374</v>
      </c>
      <c r="G1251" s="466">
        <v>3.175396530895374</v>
      </c>
      <c r="H1251" s="466">
        <v>3.175396530895374</v>
      </c>
      <c r="I1251" s="466">
        <v>3.175396530895374</v>
      </c>
      <c r="J1251" s="466">
        <v>2.5403172247162993</v>
      </c>
      <c r="K1251" s="466">
        <f t="shared" si="38"/>
        <v>17.147141266835021</v>
      </c>
      <c r="L1251" s="471"/>
      <c r="M1251" s="466">
        <v>1.9052379185372244</v>
      </c>
      <c r="N1251" s="466">
        <v>3.175396530895374</v>
      </c>
      <c r="O1251" s="466">
        <v>3.175396530895374</v>
      </c>
      <c r="P1251" s="466">
        <v>3.175396530895374</v>
      </c>
      <c r="Q1251" s="466">
        <v>3.175396530895374</v>
      </c>
      <c r="R1251" s="466">
        <v>2.5403172247162993</v>
      </c>
      <c r="S1251" s="466">
        <f t="shared" si="39"/>
        <v>17.147141266835021</v>
      </c>
    </row>
    <row r="1252" spans="2:19">
      <c r="B1252" s="463">
        <v>1249</v>
      </c>
      <c r="C1252" s="464">
        <v>64722</v>
      </c>
      <c r="D1252" s="465" t="s">
        <v>2194</v>
      </c>
      <c r="E1252" s="466">
        <v>6.1432360317460324</v>
      </c>
      <c r="F1252" s="466">
        <v>3.64131038647343</v>
      </c>
      <c r="G1252" s="466">
        <v>0</v>
      </c>
      <c r="H1252" s="466">
        <v>9.6165458937198078E-2</v>
      </c>
      <c r="I1252" s="466">
        <v>0.62956563827031253</v>
      </c>
      <c r="J1252" s="466">
        <v>1.7066677232755865</v>
      </c>
      <c r="K1252" s="466">
        <f t="shared" si="38"/>
        <v>12.216945238702561</v>
      </c>
      <c r="L1252" s="471"/>
      <c r="M1252" s="466">
        <v>6.5173215462315461</v>
      </c>
      <c r="N1252" s="466">
        <v>3.64131038647343</v>
      </c>
      <c r="O1252" s="466">
        <v>0</v>
      </c>
      <c r="P1252" s="466">
        <v>9.6165458937198078E-2</v>
      </c>
      <c r="Q1252" s="466">
        <v>0.66790233646613517</v>
      </c>
      <c r="R1252" s="466">
        <v>1.8105933530280724</v>
      </c>
      <c r="S1252" s="466">
        <f t="shared" si="39"/>
        <v>12.733293081136381</v>
      </c>
    </row>
    <row r="1253" spans="2:19">
      <c r="B1253" s="463">
        <v>1250</v>
      </c>
      <c r="C1253" s="464">
        <v>64774</v>
      </c>
      <c r="D1253" s="465" t="s">
        <v>2195</v>
      </c>
      <c r="E1253" s="466">
        <v>23.792413694083695</v>
      </c>
      <c r="F1253" s="466">
        <v>13.524867149758453</v>
      </c>
      <c r="G1253" s="466">
        <v>0</v>
      </c>
      <c r="H1253" s="466">
        <v>0.35718599033816428</v>
      </c>
      <c r="I1253" s="466">
        <v>2.4382729291047318</v>
      </c>
      <c r="J1253" s="466">
        <v>6.6098297868870475</v>
      </c>
      <c r="K1253" s="466">
        <f t="shared" si="38"/>
        <v>46.722569550172096</v>
      </c>
      <c r="L1253" s="471"/>
      <c r="M1253" s="466">
        <v>25.24937832944833</v>
      </c>
      <c r="N1253" s="466">
        <v>13.524867149758453</v>
      </c>
      <c r="O1253" s="466">
        <v>0</v>
      </c>
      <c r="P1253" s="466">
        <v>0.35718599033816428</v>
      </c>
      <c r="Q1253" s="466">
        <v>2.5875842799726723</v>
      </c>
      <c r="R1253" s="466">
        <v>7.0145927659230454</v>
      </c>
      <c r="S1253" s="466">
        <f t="shared" si="39"/>
        <v>48.733608515440672</v>
      </c>
    </row>
    <row r="1254" spans="2:19">
      <c r="B1254" s="463">
        <v>1251</v>
      </c>
      <c r="C1254" s="464">
        <v>64802</v>
      </c>
      <c r="D1254" s="465" t="s">
        <v>2196</v>
      </c>
      <c r="E1254" s="466">
        <v>17.994672222222224</v>
      </c>
      <c r="F1254" s="466">
        <v>10.403743961352657</v>
      </c>
      <c r="G1254" s="466">
        <v>0</v>
      </c>
      <c r="H1254" s="466">
        <v>0.27475845410628019</v>
      </c>
      <c r="I1254" s="466">
        <v>1.8441139563098501</v>
      </c>
      <c r="J1254" s="466">
        <v>4.999144768960111</v>
      </c>
      <c r="K1254" s="466">
        <f t="shared" si="38"/>
        <v>35.516433362951119</v>
      </c>
      <c r="L1254" s="471"/>
      <c r="M1254" s="466">
        <v>19.097240054390056</v>
      </c>
      <c r="N1254" s="466">
        <v>10.403743961352657</v>
      </c>
      <c r="O1254" s="466">
        <v>0</v>
      </c>
      <c r="P1254" s="466">
        <v>0.27475845410628019</v>
      </c>
      <c r="Q1254" s="466">
        <v>1.9571063299396432</v>
      </c>
      <c r="R1254" s="466">
        <v>5.3054518882305954</v>
      </c>
      <c r="S1254" s="466">
        <f t="shared" si="39"/>
        <v>37.038300688019227</v>
      </c>
    </row>
    <row r="1255" spans="2:19">
      <c r="B1255" s="463">
        <v>1252</v>
      </c>
      <c r="C1255" s="464">
        <v>64831</v>
      </c>
      <c r="D1255" s="465" t="s">
        <v>2197</v>
      </c>
      <c r="E1255" s="466">
        <v>17.994672222222224</v>
      </c>
      <c r="F1255" s="466">
        <v>10.403743961352657</v>
      </c>
      <c r="G1255" s="466">
        <v>0</v>
      </c>
      <c r="H1255" s="466">
        <v>0.27475845410628019</v>
      </c>
      <c r="I1255" s="466">
        <v>1.8441139563098501</v>
      </c>
      <c r="J1255" s="466">
        <v>4.999144768960111</v>
      </c>
      <c r="K1255" s="466">
        <f t="shared" si="38"/>
        <v>35.516433362951119</v>
      </c>
      <c r="L1255" s="471"/>
      <c r="M1255" s="466">
        <v>19.097240054390056</v>
      </c>
      <c r="N1255" s="466">
        <v>10.403743961352657</v>
      </c>
      <c r="O1255" s="466">
        <v>0</v>
      </c>
      <c r="P1255" s="466">
        <v>0.27475845410628019</v>
      </c>
      <c r="Q1255" s="466">
        <v>1.9571063299396432</v>
      </c>
      <c r="R1255" s="466">
        <v>5.3054518882305954</v>
      </c>
      <c r="S1255" s="466">
        <f t="shared" si="39"/>
        <v>37.038300688019227</v>
      </c>
    </row>
    <row r="1256" spans="2:19">
      <c r="B1256" s="463">
        <v>1253</v>
      </c>
      <c r="C1256" s="464">
        <v>64861</v>
      </c>
      <c r="D1256" s="465" t="s">
        <v>2198</v>
      </c>
      <c r="E1256" s="466">
        <v>44.602213520923527</v>
      </c>
      <c r="F1256" s="466">
        <v>19.767113526570046</v>
      </c>
      <c r="G1256" s="466">
        <v>0</v>
      </c>
      <c r="H1256" s="466">
        <v>0.52204106280193241</v>
      </c>
      <c r="I1256" s="466">
        <v>5.0550024445154307</v>
      </c>
      <c r="J1256" s="466">
        <v>25.524389184354803</v>
      </c>
      <c r="K1256" s="466">
        <f t="shared" si="38"/>
        <v>95.470759739165729</v>
      </c>
      <c r="L1256" s="471"/>
      <c r="M1256" s="466">
        <v>47.476765369075366</v>
      </c>
      <c r="N1256" s="466">
        <v>19.767113526570046</v>
      </c>
      <c r="O1256" s="466">
        <v>0</v>
      </c>
      <c r="P1256" s="466">
        <v>0.52204106280193241</v>
      </c>
      <c r="Q1256" s="466">
        <v>5.3807904597778862</v>
      </c>
      <c r="R1256" s="466">
        <v>27.169401265838481</v>
      </c>
      <c r="S1256" s="466">
        <f t="shared" si="39"/>
        <v>100.31611168406371</v>
      </c>
    </row>
    <row r="1257" spans="2:19">
      <c r="B1257" s="463">
        <v>1254</v>
      </c>
      <c r="C1257" s="464">
        <v>64864</v>
      </c>
      <c r="D1257" s="465" t="s">
        <v>2199</v>
      </c>
      <c r="E1257" s="466">
        <v>37.268752568542574</v>
      </c>
      <c r="F1257" s="466">
        <v>16.64599033816425</v>
      </c>
      <c r="G1257" s="466">
        <v>0</v>
      </c>
      <c r="H1257" s="466">
        <v>0.43961352657004832</v>
      </c>
      <c r="I1257" s="466">
        <v>4.2238629087241453</v>
      </c>
      <c r="J1257" s="466">
        <v>21.32768914100312</v>
      </c>
      <c r="K1257" s="466">
        <f t="shared" si="38"/>
        <v>79.90590848300414</v>
      </c>
      <c r="L1257" s="471"/>
      <c r="M1257" s="466">
        <v>39.67077534576535</v>
      </c>
      <c r="N1257" s="466">
        <v>16.64599033816425</v>
      </c>
      <c r="O1257" s="466">
        <v>0</v>
      </c>
      <c r="P1257" s="466">
        <v>0.43961352657004832</v>
      </c>
      <c r="Q1257" s="466">
        <v>4.4960967296968821</v>
      </c>
      <c r="R1257" s="466">
        <v>22.702288277585374</v>
      </c>
      <c r="S1257" s="466">
        <f t="shared" si="39"/>
        <v>83.9547642177819</v>
      </c>
    </row>
    <row r="1258" spans="2:19">
      <c r="B1258" s="463">
        <v>1255</v>
      </c>
      <c r="C1258" s="464">
        <v>64866</v>
      </c>
      <c r="D1258" s="465" t="s">
        <v>2200</v>
      </c>
      <c r="E1258" s="466">
        <v>37.268752568542574</v>
      </c>
      <c r="F1258" s="466">
        <v>16.64599033816425</v>
      </c>
      <c r="G1258" s="466">
        <v>0</v>
      </c>
      <c r="H1258" s="466">
        <v>0.43961352657004832</v>
      </c>
      <c r="I1258" s="466">
        <v>4.2238629087241453</v>
      </c>
      <c r="J1258" s="466">
        <v>21.32768914100312</v>
      </c>
      <c r="K1258" s="466">
        <f t="shared" si="38"/>
        <v>79.90590848300414</v>
      </c>
      <c r="L1258" s="471"/>
      <c r="M1258" s="466">
        <v>39.67077534576535</v>
      </c>
      <c r="N1258" s="466">
        <v>16.64599033816425</v>
      </c>
      <c r="O1258" s="466">
        <v>0</v>
      </c>
      <c r="P1258" s="466">
        <v>0.43961352657004832</v>
      </c>
      <c r="Q1258" s="466">
        <v>4.4960967296968821</v>
      </c>
      <c r="R1258" s="466">
        <v>22.702288277585374</v>
      </c>
      <c r="S1258" s="466">
        <f t="shared" si="39"/>
        <v>83.9547642177819</v>
      </c>
    </row>
    <row r="1259" spans="2:19">
      <c r="B1259" s="463">
        <v>1256</v>
      </c>
      <c r="C1259" s="464">
        <v>64885</v>
      </c>
      <c r="D1259" s="465" t="s">
        <v>2201</v>
      </c>
      <c r="E1259" s="466">
        <v>37.268752568542574</v>
      </c>
      <c r="F1259" s="466">
        <v>16.64599033816425</v>
      </c>
      <c r="G1259" s="466">
        <v>0</v>
      </c>
      <c r="H1259" s="466">
        <v>0.43961352657004832</v>
      </c>
      <c r="I1259" s="466">
        <v>3.8193430753928173</v>
      </c>
      <c r="J1259" s="466">
        <v>10.353725099733436</v>
      </c>
      <c r="K1259" s="466">
        <f t="shared" si="38"/>
        <v>68.527424608403123</v>
      </c>
      <c r="L1259" s="471"/>
      <c r="M1259" s="466">
        <v>39.67077534576535</v>
      </c>
      <c r="N1259" s="466">
        <v>16.64599033816425</v>
      </c>
      <c r="O1259" s="466">
        <v>0</v>
      </c>
      <c r="P1259" s="466">
        <v>0.43961352657004832</v>
      </c>
      <c r="Q1259" s="466">
        <v>4.0655050322291517</v>
      </c>
      <c r="R1259" s="466">
        <v>11.021037038144135</v>
      </c>
      <c r="S1259" s="466">
        <f t="shared" si="39"/>
        <v>71.842921280872943</v>
      </c>
    </row>
    <row r="1260" spans="2:19">
      <c r="B1260" s="463">
        <v>1257</v>
      </c>
      <c r="C1260" s="464">
        <v>65091</v>
      </c>
      <c r="D1260" s="465" t="s">
        <v>2203</v>
      </c>
      <c r="E1260" s="466">
        <v>6.3991892784992785</v>
      </c>
      <c r="F1260" s="466">
        <v>4.1614975845410624</v>
      </c>
      <c r="G1260" s="466">
        <v>0</v>
      </c>
      <c r="H1260" s="466">
        <v>0.10990338164251208</v>
      </c>
      <c r="I1260" s="466">
        <v>0.65579601072008598</v>
      </c>
      <c r="J1260" s="466">
        <v>1.7777747331062348</v>
      </c>
      <c r="K1260" s="466">
        <f t="shared" si="38"/>
        <v>13.104160988509175</v>
      </c>
      <c r="L1260" s="471"/>
      <c r="M1260" s="466">
        <v>6.792963504273505</v>
      </c>
      <c r="N1260" s="466">
        <v>4.1614975845410624</v>
      </c>
      <c r="O1260" s="466">
        <v>0</v>
      </c>
      <c r="P1260" s="466">
        <v>0.10990338164251208</v>
      </c>
      <c r="Q1260" s="466">
        <v>0.69615042987358355</v>
      </c>
      <c r="R1260" s="466">
        <v>1.8871701328456938</v>
      </c>
      <c r="S1260" s="466">
        <f t="shared" si="39"/>
        <v>13.647685033176359</v>
      </c>
    </row>
    <row r="1261" spans="2:19">
      <c r="B1261" s="463">
        <v>1258</v>
      </c>
      <c r="C1261" s="464">
        <v>65101</v>
      </c>
      <c r="D1261" s="465" t="s">
        <v>2204</v>
      </c>
      <c r="E1261" s="466">
        <v>9.2980600144300158</v>
      </c>
      <c r="F1261" s="466">
        <v>5.7220591787439616</v>
      </c>
      <c r="G1261" s="466">
        <v>0</v>
      </c>
      <c r="H1261" s="466">
        <v>0.15111714975845414</v>
      </c>
      <c r="I1261" s="466">
        <v>0.95287549711752695</v>
      </c>
      <c r="J1261" s="466">
        <v>2.5831172420697039</v>
      </c>
      <c r="K1261" s="466">
        <f t="shared" si="38"/>
        <v>18.707229082119664</v>
      </c>
      <c r="L1261" s="471"/>
      <c r="M1261" s="466">
        <v>9.8690326418026419</v>
      </c>
      <c r="N1261" s="466">
        <v>5.7220591787439616</v>
      </c>
      <c r="O1261" s="466">
        <v>0</v>
      </c>
      <c r="P1261" s="466">
        <v>0.15111714975845414</v>
      </c>
      <c r="Q1261" s="466">
        <v>1.0113894048900984</v>
      </c>
      <c r="R1261" s="466">
        <v>2.7417405716919188</v>
      </c>
      <c r="S1261" s="466">
        <f t="shared" si="39"/>
        <v>19.495338946887074</v>
      </c>
    </row>
    <row r="1262" spans="2:19" ht="25.5">
      <c r="B1262" s="463">
        <v>1259</v>
      </c>
      <c r="C1262" s="464">
        <v>65110</v>
      </c>
      <c r="D1262" s="465" t="s">
        <v>2205</v>
      </c>
      <c r="E1262" s="466">
        <v>20.89354295815296</v>
      </c>
      <c r="F1262" s="466">
        <v>11.964305555555555</v>
      </c>
      <c r="G1262" s="466">
        <v>0</v>
      </c>
      <c r="H1262" s="466">
        <v>0.31597222222222227</v>
      </c>
      <c r="I1262" s="466">
        <v>2.3679746449916661</v>
      </c>
      <c r="J1262" s="466">
        <v>11.956691827721862</v>
      </c>
      <c r="K1262" s="466">
        <f t="shared" si="38"/>
        <v>47.498487208644271</v>
      </c>
      <c r="L1262" s="471"/>
      <c r="M1262" s="466">
        <v>22.173309191919191</v>
      </c>
      <c r="N1262" s="466">
        <v>11.964305555555555</v>
      </c>
      <c r="O1262" s="466">
        <v>0</v>
      </c>
      <c r="P1262" s="466">
        <v>0.31597222222222227</v>
      </c>
      <c r="Q1262" s="466">
        <v>2.513017254526321</v>
      </c>
      <c r="R1262" s="466">
        <v>12.689060220163228</v>
      </c>
      <c r="S1262" s="466">
        <f t="shared" si="39"/>
        <v>49.65566444438651</v>
      </c>
    </row>
    <row r="1263" spans="2:19">
      <c r="B1263" s="463">
        <v>1260</v>
      </c>
      <c r="C1263" s="464">
        <v>65175</v>
      </c>
      <c r="D1263" s="465" t="s">
        <v>2206</v>
      </c>
      <c r="E1263" s="466">
        <v>1.8938847330447333</v>
      </c>
      <c r="F1263" s="466">
        <v>2.0807487922705312</v>
      </c>
      <c r="G1263" s="466">
        <v>0</v>
      </c>
      <c r="H1263" s="466">
        <v>5.495169082125604E-2</v>
      </c>
      <c r="I1263" s="466">
        <v>0.18347131312404433</v>
      </c>
      <c r="J1263" s="466">
        <v>0.75761032691197738</v>
      </c>
      <c r="K1263" s="466">
        <f t="shared" si="38"/>
        <v>4.9706668561725413</v>
      </c>
      <c r="L1263" s="471"/>
      <c r="M1263" s="466">
        <v>2.0120170007770009</v>
      </c>
      <c r="N1263" s="466">
        <v>2.0807487922705312</v>
      </c>
      <c r="O1263" s="466">
        <v>0</v>
      </c>
      <c r="P1263" s="466">
        <v>5.495169082125604E-2</v>
      </c>
      <c r="Q1263" s="466">
        <v>0.19491545325833645</v>
      </c>
      <c r="R1263" s="466">
        <v>0.80486675409253405</v>
      </c>
      <c r="S1263" s="466">
        <f t="shared" si="39"/>
        <v>5.1474996912196582</v>
      </c>
    </row>
    <row r="1264" spans="2:19">
      <c r="B1264" s="463">
        <v>1261</v>
      </c>
      <c r="C1264" s="464">
        <v>65205</v>
      </c>
      <c r="D1264" s="465" t="s">
        <v>2207</v>
      </c>
      <c r="E1264" s="466">
        <v>0.73575977633477641</v>
      </c>
      <c r="F1264" s="466">
        <v>0.12717957427536233</v>
      </c>
      <c r="G1264" s="466">
        <v>0</v>
      </c>
      <c r="H1264" s="466">
        <v>1.7663043478260872E-2</v>
      </c>
      <c r="I1264" s="466">
        <v>0.12479573135043776</v>
      </c>
      <c r="J1264" s="466">
        <v>0.21880608252394704</v>
      </c>
      <c r="K1264" s="466">
        <f t="shared" si="38"/>
        <v>1.2242042079627844</v>
      </c>
      <c r="L1264" s="471"/>
      <c r="M1264" s="466">
        <v>0.7751371989121989</v>
      </c>
      <c r="N1264" s="466">
        <v>0.12717957427536233</v>
      </c>
      <c r="O1264" s="466">
        <v>0</v>
      </c>
      <c r="P1264" s="466">
        <v>1.7663043478260872E-2</v>
      </c>
      <c r="Q1264" s="466">
        <v>0.13147472415121939</v>
      </c>
      <c r="R1264" s="466">
        <v>0.23051645301603477</v>
      </c>
      <c r="S1264" s="466">
        <f t="shared" si="39"/>
        <v>1.2819709938330763</v>
      </c>
    </row>
    <row r="1265" spans="2:19">
      <c r="B1265" s="463">
        <v>1262</v>
      </c>
      <c r="C1265" s="464">
        <v>65235</v>
      </c>
      <c r="D1265" s="465" t="s">
        <v>3069</v>
      </c>
      <c r="E1265" s="466">
        <v>2.8158438239538244</v>
      </c>
      <c r="F1265" s="466">
        <v>3.64131038647343</v>
      </c>
      <c r="G1265" s="466">
        <v>0</v>
      </c>
      <c r="H1265" s="466">
        <v>9.6165458937198078E-2</v>
      </c>
      <c r="I1265" s="466">
        <v>0.31913432742038339</v>
      </c>
      <c r="J1265" s="466">
        <v>1.6114153978309345</v>
      </c>
      <c r="K1265" s="466">
        <f t="shared" si="38"/>
        <v>8.4838693946157697</v>
      </c>
      <c r="L1265" s="471"/>
      <c r="M1265" s="466">
        <v>2.933976091686092</v>
      </c>
      <c r="N1265" s="466">
        <v>3.64131038647343</v>
      </c>
      <c r="O1265" s="466">
        <v>0</v>
      </c>
      <c r="P1265" s="466">
        <v>9.6165458937198078E-2</v>
      </c>
      <c r="Q1265" s="466">
        <v>0.33252287599281311</v>
      </c>
      <c r="R1265" s="466">
        <v>1.6790186340562911</v>
      </c>
      <c r="S1265" s="466">
        <f t="shared" si="39"/>
        <v>8.6829934471458241</v>
      </c>
    </row>
    <row r="1266" spans="2:19">
      <c r="B1266" s="463">
        <v>1263</v>
      </c>
      <c r="C1266" s="464">
        <v>65260</v>
      </c>
      <c r="D1266" s="465" t="s">
        <v>3070</v>
      </c>
      <c r="E1266" s="466">
        <v>5.5421463347763362</v>
      </c>
      <c r="F1266" s="466">
        <v>6.7624335748792266</v>
      </c>
      <c r="G1266" s="466">
        <v>0</v>
      </c>
      <c r="H1266" s="466">
        <v>0.17859299516908214</v>
      </c>
      <c r="I1266" s="466">
        <v>0.62812046888691109</v>
      </c>
      <c r="J1266" s="466">
        <v>3.1715892283936959</v>
      </c>
      <c r="K1266" s="466">
        <f t="shared" si="38"/>
        <v>16.28288260210525</v>
      </c>
      <c r="L1266" s="471"/>
      <c r="M1266" s="466">
        <v>5.7784108702408705</v>
      </c>
      <c r="N1266" s="466">
        <v>6.7624335748792266</v>
      </c>
      <c r="O1266" s="466">
        <v>0</v>
      </c>
      <c r="P1266" s="466">
        <v>0.17859299516908214</v>
      </c>
      <c r="Q1266" s="466">
        <v>0.65489756603177041</v>
      </c>
      <c r="R1266" s="466">
        <v>3.3067957008444093</v>
      </c>
      <c r="S1266" s="466">
        <f t="shared" si="39"/>
        <v>16.681130707165359</v>
      </c>
    </row>
    <row r="1267" spans="2:19" ht="25.5">
      <c r="B1267" s="463">
        <v>1264</v>
      </c>
      <c r="C1267" s="464">
        <v>65270</v>
      </c>
      <c r="D1267" s="465" t="s">
        <v>3071</v>
      </c>
      <c r="E1267" s="466">
        <v>1.2924369264069266</v>
      </c>
      <c r="F1267" s="466">
        <v>1.5605615942028985</v>
      </c>
      <c r="G1267" s="466">
        <v>0</v>
      </c>
      <c r="H1267" s="466">
        <v>4.1213768115942032E-2</v>
      </c>
      <c r="I1267" s="466">
        <v>0.12520566636421679</v>
      </c>
      <c r="J1267" s="466">
        <v>0.51701328240504663</v>
      </c>
      <c r="K1267" s="466">
        <f t="shared" si="38"/>
        <v>3.5364312374950302</v>
      </c>
      <c r="L1267" s="471"/>
      <c r="M1267" s="466">
        <v>1.3711917715617714</v>
      </c>
      <c r="N1267" s="466">
        <v>1.5605615942028985</v>
      </c>
      <c r="O1267" s="466">
        <v>0</v>
      </c>
      <c r="P1267" s="466">
        <v>4.1213768115942032E-2</v>
      </c>
      <c r="Q1267" s="466">
        <v>0.1328350931204115</v>
      </c>
      <c r="R1267" s="466">
        <v>0.54851756719208433</v>
      </c>
      <c r="S1267" s="466">
        <f t="shared" si="39"/>
        <v>3.6543197941931074</v>
      </c>
    </row>
    <row r="1268" spans="2:19">
      <c r="B1268" s="463">
        <v>1265</v>
      </c>
      <c r="C1268" s="464">
        <v>65275</v>
      </c>
      <c r="D1268" s="465" t="s">
        <v>3072</v>
      </c>
      <c r="E1268" s="466">
        <v>1.8938847330447333</v>
      </c>
      <c r="F1268" s="466">
        <v>2.0807487922705312</v>
      </c>
      <c r="G1268" s="466">
        <v>0</v>
      </c>
      <c r="H1268" s="466">
        <v>5.495169082125604E-2</v>
      </c>
      <c r="I1268" s="466">
        <v>0.19408740680126937</v>
      </c>
      <c r="J1268" s="466">
        <v>0.52614484105589232</v>
      </c>
      <c r="K1268" s="466">
        <f t="shared" si="38"/>
        <v>4.7498174639936819</v>
      </c>
      <c r="L1268" s="471"/>
      <c r="M1268" s="466">
        <v>2.0120170007770009</v>
      </c>
      <c r="N1268" s="466">
        <v>2.0807487922705312</v>
      </c>
      <c r="O1268" s="466">
        <v>0</v>
      </c>
      <c r="P1268" s="466">
        <v>5.495169082125604E-2</v>
      </c>
      <c r="Q1268" s="466">
        <v>0.20619373254731863</v>
      </c>
      <c r="R1268" s="466">
        <v>0.55896346097772998</v>
      </c>
      <c r="S1268" s="466">
        <f t="shared" si="39"/>
        <v>4.9128746773938365</v>
      </c>
    </row>
    <row r="1269" spans="2:19">
      <c r="B1269" s="463">
        <v>1266</v>
      </c>
      <c r="C1269" s="464">
        <v>65290</v>
      </c>
      <c r="D1269" s="465" t="s">
        <v>3073</v>
      </c>
      <c r="E1269" s="466">
        <v>3.6982281529581535</v>
      </c>
      <c r="F1269" s="466">
        <v>3.64131038647343</v>
      </c>
      <c r="G1269" s="466">
        <v>0</v>
      </c>
      <c r="H1269" s="466">
        <v>9.6165458937198078E-2</v>
      </c>
      <c r="I1269" s="466">
        <v>0.3789985205768816</v>
      </c>
      <c r="J1269" s="466">
        <v>1.0274139865937841</v>
      </c>
      <c r="K1269" s="466">
        <f t="shared" si="38"/>
        <v>8.8421165055394475</v>
      </c>
      <c r="L1269" s="471"/>
      <c r="M1269" s="466">
        <v>3.9344926884226883</v>
      </c>
      <c r="N1269" s="466">
        <v>3.64131038647343</v>
      </c>
      <c r="O1269" s="466">
        <v>0</v>
      </c>
      <c r="P1269" s="466">
        <v>9.6165458937198078E-2</v>
      </c>
      <c r="Q1269" s="466">
        <v>0.40321117206897999</v>
      </c>
      <c r="R1269" s="466">
        <v>1.0930512264374592</v>
      </c>
      <c r="S1269" s="466">
        <f t="shared" si="39"/>
        <v>9.1682309323397568</v>
      </c>
    </row>
    <row r="1270" spans="2:19">
      <c r="B1270" s="463">
        <v>1267</v>
      </c>
      <c r="C1270" s="464">
        <v>65400</v>
      </c>
      <c r="D1270" s="465" t="s">
        <v>3074</v>
      </c>
      <c r="E1270" s="466">
        <v>3.0967803463203465</v>
      </c>
      <c r="F1270" s="466">
        <v>3.1211231884057971</v>
      </c>
      <c r="G1270" s="466">
        <v>0</v>
      </c>
      <c r="H1270" s="466">
        <v>8.2427536231884063E-2</v>
      </c>
      <c r="I1270" s="466">
        <v>0.31736148265167752</v>
      </c>
      <c r="J1270" s="466">
        <v>0.86032427141448675</v>
      </c>
      <c r="K1270" s="466">
        <f t="shared" si="38"/>
        <v>7.4780168250241923</v>
      </c>
      <c r="L1270" s="471"/>
      <c r="M1270" s="466">
        <v>3.2936674592074588</v>
      </c>
      <c r="N1270" s="466">
        <v>3.1211231884057971</v>
      </c>
      <c r="O1270" s="466">
        <v>0</v>
      </c>
      <c r="P1270" s="466">
        <v>8.2427536231884063E-2</v>
      </c>
      <c r="Q1270" s="466">
        <v>0.33753869222842625</v>
      </c>
      <c r="R1270" s="466">
        <v>0.91502197128421603</v>
      </c>
      <c r="S1270" s="466">
        <f t="shared" si="39"/>
        <v>7.7497788473577813</v>
      </c>
    </row>
    <row r="1271" spans="2:19">
      <c r="B1271" s="463">
        <v>1268</v>
      </c>
      <c r="C1271" s="464">
        <v>65410</v>
      </c>
      <c r="D1271" s="465" t="s">
        <v>3075</v>
      </c>
      <c r="E1271" s="466">
        <v>8.7161554112554125</v>
      </c>
      <c r="F1271" s="466">
        <v>2.0348731884057973</v>
      </c>
      <c r="G1271" s="466">
        <v>0</v>
      </c>
      <c r="H1271" s="466">
        <v>0.28260869565217389</v>
      </c>
      <c r="I1271" s="466">
        <v>2.4639812796198242</v>
      </c>
      <c r="J1271" s="466">
        <v>3.456105976522664</v>
      </c>
      <c r="K1271" s="466">
        <f t="shared" si="38"/>
        <v>16.953724551455871</v>
      </c>
      <c r="L1271" s="471"/>
      <c r="M1271" s="466">
        <v>9.0705522144522135</v>
      </c>
      <c r="N1271" s="466">
        <v>2.0348731884057973</v>
      </c>
      <c r="O1271" s="466">
        <v>0</v>
      </c>
      <c r="P1271" s="466">
        <v>0.28260869565217389</v>
      </c>
      <c r="Q1271" s="466">
        <v>2.5641661716315487</v>
      </c>
      <c r="R1271" s="466">
        <v>3.596630422427717</v>
      </c>
      <c r="S1271" s="466">
        <f t="shared" si="39"/>
        <v>17.548830692569449</v>
      </c>
    </row>
    <row r="1272" spans="2:19">
      <c r="B1272" s="463">
        <v>1269</v>
      </c>
      <c r="C1272" s="464">
        <v>65420</v>
      </c>
      <c r="D1272" s="465" t="s">
        <v>3076</v>
      </c>
      <c r="E1272" s="466">
        <v>3.7940836092405545</v>
      </c>
      <c r="F1272" s="466">
        <v>6.3234726820675906</v>
      </c>
      <c r="G1272" s="466">
        <v>6.3234726820675906</v>
      </c>
      <c r="H1272" s="466">
        <v>6.3234726820675906</v>
      </c>
      <c r="I1272" s="466">
        <v>6.3234726820675906</v>
      </c>
      <c r="J1272" s="466">
        <v>5.058778145654073</v>
      </c>
      <c r="K1272" s="466">
        <f t="shared" si="38"/>
        <v>34.146752483164988</v>
      </c>
      <c r="L1272" s="471"/>
      <c r="M1272" s="466">
        <v>3.7940836092405545</v>
      </c>
      <c r="N1272" s="466">
        <v>6.3234726820675906</v>
      </c>
      <c r="O1272" s="466">
        <v>6.3234726820675906</v>
      </c>
      <c r="P1272" s="466">
        <v>6.3234726820675906</v>
      </c>
      <c r="Q1272" s="466">
        <v>6.3234726820675906</v>
      </c>
      <c r="R1272" s="466">
        <v>5.058778145654073</v>
      </c>
      <c r="S1272" s="466">
        <f t="shared" si="39"/>
        <v>34.146752483164988</v>
      </c>
    </row>
    <row r="1273" spans="2:19">
      <c r="B1273" s="463">
        <v>1270</v>
      </c>
      <c r="C1273" s="464">
        <v>65430</v>
      </c>
      <c r="D1273" s="465" t="s">
        <v>3077</v>
      </c>
      <c r="E1273" s="466">
        <v>0.95353816017316029</v>
      </c>
      <c r="F1273" s="466">
        <v>0.12717957427536233</v>
      </c>
      <c r="G1273" s="466">
        <v>0</v>
      </c>
      <c r="H1273" s="466">
        <v>1.7663043478260872E-2</v>
      </c>
      <c r="I1273" s="466">
        <v>0.16173416364530319</v>
      </c>
      <c r="J1273" s="466">
        <v>0.28357074696843493</v>
      </c>
      <c r="K1273" s="466">
        <f t="shared" si="38"/>
        <v>1.5436856885405217</v>
      </c>
      <c r="L1273" s="471"/>
      <c r="M1273" s="466">
        <v>0.99291558275058278</v>
      </c>
      <c r="N1273" s="466">
        <v>0.12717957427536233</v>
      </c>
      <c r="O1273" s="466">
        <v>0</v>
      </c>
      <c r="P1273" s="466">
        <v>1.7663043478260872E-2</v>
      </c>
      <c r="Q1273" s="466">
        <v>0.16841315644608482</v>
      </c>
      <c r="R1273" s="466">
        <v>0.29528111746052266</v>
      </c>
      <c r="S1273" s="466">
        <f t="shared" si="39"/>
        <v>1.6014524744108138</v>
      </c>
    </row>
    <row r="1274" spans="2:19">
      <c r="B1274" s="463">
        <v>1271</v>
      </c>
      <c r="C1274" s="464">
        <v>65435</v>
      </c>
      <c r="D1274" s="465" t="s">
        <v>3078</v>
      </c>
      <c r="E1274" s="466">
        <v>1.2924369264069266</v>
      </c>
      <c r="F1274" s="466">
        <v>1.5605615942028985</v>
      </c>
      <c r="G1274" s="466">
        <v>0</v>
      </c>
      <c r="H1274" s="466">
        <v>4.1213768115942032E-2</v>
      </c>
      <c r="I1274" s="466">
        <v>0.13245036887606532</v>
      </c>
      <c r="J1274" s="466">
        <v>0.35905512587659505</v>
      </c>
      <c r="K1274" s="466">
        <f t="shared" si="38"/>
        <v>3.3857177834784271</v>
      </c>
      <c r="L1274" s="471"/>
      <c r="M1274" s="466">
        <v>1.3711917715617714</v>
      </c>
      <c r="N1274" s="466">
        <v>1.5605615942028985</v>
      </c>
      <c r="O1274" s="466">
        <v>0</v>
      </c>
      <c r="P1274" s="466">
        <v>4.1213768115942032E-2</v>
      </c>
      <c r="Q1274" s="466">
        <v>0.14052125270676483</v>
      </c>
      <c r="R1274" s="466">
        <v>0.38093420582448684</v>
      </c>
      <c r="S1274" s="466">
        <f t="shared" si="39"/>
        <v>3.4944225924118633</v>
      </c>
    </row>
    <row r="1275" spans="2:19" ht="25.5">
      <c r="B1275" s="463">
        <v>1272</v>
      </c>
      <c r="C1275" s="464">
        <v>65450</v>
      </c>
      <c r="D1275" s="465" t="s">
        <v>3079</v>
      </c>
      <c r="E1275" s="466">
        <v>1.8623056637806643</v>
      </c>
      <c r="F1275" s="466">
        <v>2.3408423913043475</v>
      </c>
      <c r="G1275" s="466">
        <v>0</v>
      </c>
      <c r="H1275" s="466">
        <v>6.1820652173913054E-2</v>
      </c>
      <c r="I1275" s="466">
        <v>0.19085114877789577</v>
      </c>
      <c r="J1275" s="466">
        <v>0.51737178106510562</v>
      </c>
      <c r="K1275" s="466">
        <f t="shared" si="38"/>
        <v>4.9731916371019267</v>
      </c>
      <c r="L1275" s="471"/>
      <c r="M1275" s="466">
        <v>1.9410605089355089</v>
      </c>
      <c r="N1275" s="466">
        <v>2.3408423913043475</v>
      </c>
      <c r="O1275" s="466">
        <v>0</v>
      </c>
      <c r="P1275" s="466">
        <v>6.1820652173913054E-2</v>
      </c>
      <c r="Q1275" s="466">
        <v>0.1989220326085952</v>
      </c>
      <c r="R1275" s="466">
        <v>0.53925086101299724</v>
      </c>
      <c r="S1275" s="466">
        <f t="shared" si="39"/>
        <v>5.0818964460353619</v>
      </c>
    </row>
    <row r="1276" spans="2:19">
      <c r="B1276" s="463">
        <v>1273</v>
      </c>
      <c r="C1276" s="464">
        <v>65771</v>
      </c>
      <c r="D1276" s="465" t="s">
        <v>3080</v>
      </c>
      <c r="E1276" s="466">
        <v>2.8158438239538244</v>
      </c>
      <c r="F1276" s="466">
        <v>3.64131038647343</v>
      </c>
      <c r="G1276" s="466">
        <v>0</v>
      </c>
      <c r="H1276" s="466">
        <v>9.6165458937198078E-2</v>
      </c>
      <c r="I1276" s="466">
        <v>0.28857079642325789</v>
      </c>
      <c r="J1276" s="466">
        <v>0.78227659547715844</v>
      </c>
      <c r="K1276" s="466">
        <f t="shared" si="38"/>
        <v>7.6241670612648687</v>
      </c>
      <c r="L1276" s="471"/>
      <c r="M1276" s="466">
        <v>2.933976091686092</v>
      </c>
      <c r="N1276" s="466">
        <v>3.64131038647343</v>
      </c>
      <c r="O1276" s="466">
        <v>0</v>
      </c>
      <c r="P1276" s="466">
        <v>9.6165458937198078E-2</v>
      </c>
      <c r="Q1276" s="466">
        <v>0.3006771221693072</v>
      </c>
      <c r="R1276" s="466">
        <v>0.8150952153989961</v>
      </c>
      <c r="S1276" s="466">
        <f t="shared" si="39"/>
        <v>7.7872242746650224</v>
      </c>
    </row>
    <row r="1277" spans="2:19" ht="25.5">
      <c r="B1277" s="463">
        <v>1274</v>
      </c>
      <c r="C1277" s="464">
        <v>65800</v>
      </c>
      <c r="D1277" s="465" t="s">
        <v>3081</v>
      </c>
      <c r="E1277" s="466">
        <v>3.2635503896103901</v>
      </c>
      <c r="F1277" s="466">
        <v>10.403743961352657</v>
      </c>
      <c r="G1277" s="466">
        <v>0</v>
      </c>
      <c r="H1277" s="466">
        <v>0.27475845410628019</v>
      </c>
      <c r="I1277" s="466">
        <v>0.69659448573630911</v>
      </c>
      <c r="J1277" s="466">
        <v>1.9213161370033884</v>
      </c>
      <c r="K1277" s="466">
        <f t="shared" si="38"/>
        <v>16.559963427809024</v>
      </c>
      <c r="L1277" s="471"/>
      <c r="M1277" s="466">
        <v>3.3816826573426573</v>
      </c>
      <c r="N1277" s="466">
        <v>10.403743961352657</v>
      </c>
      <c r="O1277" s="466">
        <v>0</v>
      </c>
      <c r="P1277" s="466">
        <v>0.27475845410628019</v>
      </c>
      <c r="Q1277" s="466">
        <v>0.72180944382361067</v>
      </c>
      <c r="R1277" s="466">
        <v>1.9908629204749642</v>
      </c>
      <c r="S1277" s="466">
        <f t="shared" si="39"/>
        <v>16.772857437100171</v>
      </c>
    </row>
    <row r="1278" spans="2:19">
      <c r="B1278" s="463">
        <v>1275</v>
      </c>
      <c r="C1278" s="464">
        <v>65820</v>
      </c>
      <c r="D1278" s="465" t="s">
        <v>3082</v>
      </c>
      <c r="E1278" s="466">
        <v>16.895062943722944</v>
      </c>
      <c r="F1278" s="466">
        <v>36.413103864734296</v>
      </c>
      <c r="G1278" s="466">
        <v>0</v>
      </c>
      <c r="H1278" s="466">
        <v>0.96165458937198067</v>
      </c>
      <c r="I1278" s="466">
        <v>3.6061976307251897</v>
      </c>
      <c r="J1278" s="466">
        <v>9.9464549935562978</v>
      </c>
      <c r="K1278" s="466">
        <f t="shared" si="38"/>
        <v>67.822474022110711</v>
      </c>
      <c r="L1278" s="471"/>
      <c r="M1278" s="466">
        <v>17.60385655011655</v>
      </c>
      <c r="N1278" s="466">
        <v>36.413103864734296</v>
      </c>
      <c r="O1278" s="466">
        <v>0</v>
      </c>
      <c r="P1278" s="466">
        <v>0.96165458937198067</v>
      </c>
      <c r="Q1278" s="466">
        <v>3.7574873792489996</v>
      </c>
      <c r="R1278" s="466">
        <v>10.363735694385753</v>
      </c>
      <c r="S1278" s="466">
        <f t="shared" si="39"/>
        <v>69.099838077857584</v>
      </c>
    </row>
    <row r="1279" spans="2:19">
      <c r="B1279" s="463">
        <v>1276</v>
      </c>
      <c r="C1279" s="464">
        <v>65850</v>
      </c>
      <c r="D1279" s="465" t="s">
        <v>3083</v>
      </c>
      <c r="E1279" s="466">
        <v>11.442457922077923</v>
      </c>
      <c r="F1279" s="466">
        <v>26.00935990338164</v>
      </c>
      <c r="G1279" s="466">
        <v>0</v>
      </c>
      <c r="H1279" s="466">
        <v>0.68689613526570048</v>
      </c>
      <c r="I1279" s="466">
        <v>2.4423563727296371</v>
      </c>
      <c r="J1279" s="466">
        <v>6.7363994509351333</v>
      </c>
      <c r="K1279" s="466">
        <f t="shared" si="38"/>
        <v>47.317469784390028</v>
      </c>
      <c r="L1279" s="471"/>
      <c r="M1279" s="466">
        <v>11.914986993006993</v>
      </c>
      <c r="N1279" s="466">
        <v>26.00935990338164</v>
      </c>
      <c r="O1279" s="466">
        <v>0</v>
      </c>
      <c r="P1279" s="466">
        <v>0.68689613526570048</v>
      </c>
      <c r="Q1279" s="466">
        <v>2.5432162050788438</v>
      </c>
      <c r="R1279" s="466">
        <v>7.0145865848214362</v>
      </c>
      <c r="S1279" s="466">
        <f t="shared" si="39"/>
        <v>48.169045821554612</v>
      </c>
    </row>
    <row r="1280" spans="2:19">
      <c r="B1280" s="463">
        <v>1277</v>
      </c>
      <c r="C1280" s="464">
        <v>65855</v>
      </c>
      <c r="D1280" s="465" t="s">
        <v>4618</v>
      </c>
      <c r="E1280" s="466">
        <v>14.168760432900433</v>
      </c>
      <c r="F1280" s="466">
        <v>31.21123188405797</v>
      </c>
      <c r="G1280" s="466">
        <v>0</v>
      </c>
      <c r="H1280" s="466">
        <v>0.82427536231884058</v>
      </c>
      <c r="I1280" s="466">
        <v>3.0242770017274134</v>
      </c>
      <c r="J1280" s="466">
        <v>8.3414272222457146</v>
      </c>
      <c r="K1280" s="466">
        <f t="shared" si="38"/>
        <v>57.569971903250369</v>
      </c>
      <c r="L1280" s="471"/>
      <c r="M1280" s="466">
        <v>14.759421771561769</v>
      </c>
      <c r="N1280" s="466">
        <v>31.21123188405797</v>
      </c>
      <c r="O1280" s="466">
        <v>0</v>
      </c>
      <c r="P1280" s="466">
        <v>0.82427536231884058</v>
      </c>
      <c r="Q1280" s="466">
        <v>3.1503517921639212</v>
      </c>
      <c r="R1280" s="466">
        <v>8.689161139603593</v>
      </c>
      <c r="S1280" s="466">
        <f t="shared" si="39"/>
        <v>58.634441949706101</v>
      </c>
    </row>
    <row r="1281" spans="2:19" ht="25.5">
      <c r="B1281" s="463">
        <v>1278</v>
      </c>
      <c r="C1281" s="464">
        <v>65860</v>
      </c>
      <c r="D1281" s="465" t="s">
        <v>3084</v>
      </c>
      <c r="E1281" s="466">
        <v>1.4526925685425689</v>
      </c>
      <c r="F1281" s="466">
        <v>2.0807487922705312</v>
      </c>
      <c r="G1281" s="466">
        <v>0</v>
      </c>
      <c r="H1281" s="466">
        <v>5.495169082125604E-2</v>
      </c>
      <c r="I1281" s="466">
        <v>0.1646412566871196</v>
      </c>
      <c r="J1281" s="466">
        <v>0.83132848254955372</v>
      </c>
      <c r="K1281" s="466">
        <f t="shared" si="38"/>
        <v>4.5843627908710296</v>
      </c>
      <c r="L1281" s="471"/>
      <c r="M1281" s="466">
        <v>1.5117587024087025</v>
      </c>
      <c r="N1281" s="466">
        <v>2.0807487922705312</v>
      </c>
      <c r="O1281" s="466">
        <v>0</v>
      </c>
      <c r="P1281" s="466">
        <v>5.495169082125604E-2</v>
      </c>
      <c r="Q1281" s="466">
        <v>0.1713355309733344</v>
      </c>
      <c r="R1281" s="466">
        <v>0.86513010066223195</v>
      </c>
      <c r="S1281" s="466">
        <f t="shared" si="39"/>
        <v>4.6839248171360559</v>
      </c>
    </row>
    <row r="1282" spans="2:19" ht="25.5">
      <c r="B1282" s="463">
        <v>1279</v>
      </c>
      <c r="C1282" s="464">
        <v>65865</v>
      </c>
      <c r="D1282" s="465" t="s">
        <v>3085</v>
      </c>
      <c r="E1282" s="466">
        <v>2.8158438239538244</v>
      </c>
      <c r="F1282" s="466">
        <v>3.64131038647343</v>
      </c>
      <c r="G1282" s="466">
        <v>0</v>
      </c>
      <c r="H1282" s="466">
        <v>9.6165458937198078E-2</v>
      </c>
      <c r="I1282" s="466">
        <v>0.31913432742038339</v>
      </c>
      <c r="J1282" s="466">
        <v>1.6114153978309345</v>
      </c>
      <c r="K1282" s="466">
        <f t="shared" si="38"/>
        <v>8.4838693946157697</v>
      </c>
      <c r="L1282" s="471"/>
      <c r="M1282" s="466">
        <v>2.933976091686092</v>
      </c>
      <c r="N1282" s="466">
        <v>3.64131038647343</v>
      </c>
      <c r="O1282" s="466">
        <v>0</v>
      </c>
      <c r="P1282" s="466">
        <v>9.6165458937198078E-2</v>
      </c>
      <c r="Q1282" s="466">
        <v>0.33252287599281311</v>
      </c>
      <c r="R1282" s="466">
        <v>1.6790186340562911</v>
      </c>
      <c r="S1282" s="466">
        <f t="shared" si="39"/>
        <v>8.6829934471458241</v>
      </c>
    </row>
    <row r="1283" spans="2:19">
      <c r="B1283" s="463">
        <v>1280</v>
      </c>
      <c r="C1283" s="464">
        <v>66130</v>
      </c>
      <c r="D1283" s="465" t="s">
        <v>3086</v>
      </c>
      <c r="E1283" s="466">
        <v>1.4526925685425689</v>
      </c>
      <c r="F1283" s="466">
        <v>2.0807487922705312</v>
      </c>
      <c r="G1283" s="466">
        <v>0</v>
      </c>
      <c r="H1283" s="466">
        <v>5.495169082125604E-2</v>
      </c>
      <c r="I1283" s="466">
        <v>0.14887354472445755</v>
      </c>
      <c r="J1283" s="466">
        <v>0.40357614549757959</v>
      </c>
      <c r="K1283" s="466">
        <f t="shared" si="38"/>
        <v>4.1408427418563933</v>
      </c>
      <c r="L1283" s="471"/>
      <c r="M1283" s="466">
        <v>1.5117587024087025</v>
      </c>
      <c r="N1283" s="466">
        <v>2.0807487922705312</v>
      </c>
      <c r="O1283" s="466">
        <v>0</v>
      </c>
      <c r="P1283" s="466">
        <v>5.495169082125604E-2</v>
      </c>
      <c r="Q1283" s="466">
        <v>0.15492670759748217</v>
      </c>
      <c r="R1283" s="466">
        <v>0.41998545545849836</v>
      </c>
      <c r="S1283" s="466">
        <f t="shared" si="39"/>
        <v>4.2223713485564707</v>
      </c>
    </row>
    <row r="1284" spans="2:19" ht="25.5">
      <c r="B1284" s="463">
        <v>1281</v>
      </c>
      <c r="C1284" s="464">
        <v>66180</v>
      </c>
      <c r="D1284" s="465" t="s">
        <v>3087</v>
      </c>
      <c r="E1284" s="466">
        <v>5.7458541269841277</v>
      </c>
      <c r="F1284" s="466">
        <v>4.1614975845410624</v>
      </c>
      <c r="G1284" s="466">
        <v>0</v>
      </c>
      <c r="H1284" s="466">
        <v>0.10990338164251208</v>
      </c>
      <c r="I1284" s="466">
        <v>0.58884150017506898</v>
      </c>
      <c r="J1284" s="466">
        <v>1.5962700652389705</v>
      </c>
      <c r="K1284" s="466">
        <f t="shared" ref="K1284:K1347" si="40">SUM(E1284:J1284)</f>
        <v>12.202366658581743</v>
      </c>
      <c r="L1284" s="471"/>
      <c r="M1284" s="466">
        <v>6.1396283527583524</v>
      </c>
      <c r="N1284" s="466">
        <v>4.1614975845410624</v>
      </c>
      <c r="O1284" s="466">
        <v>0</v>
      </c>
      <c r="P1284" s="466">
        <v>0.10990338164251208</v>
      </c>
      <c r="Q1284" s="466">
        <v>0.62919591932856656</v>
      </c>
      <c r="R1284" s="466">
        <v>1.7056654649784293</v>
      </c>
      <c r="S1284" s="466">
        <f t="shared" ref="S1284:S1347" si="41">SUM(M1284:R1284)</f>
        <v>12.745890703248921</v>
      </c>
    </row>
    <row r="1285" spans="2:19">
      <c r="B1285" s="463">
        <v>1282</v>
      </c>
      <c r="C1285" s="464">
        <v>66220</v>
      </c>
      <c r="D1285" s="465" t="s">
        <v>3088</v>
      </c>
      <c r="E1285" s="466">
        <v>4.0310520202020212</v>
      </c>
      <c r="F1285" s="466">
        <v>3.1211231884057971</v>
      </c>
      <c r="G1285" s="466">
        <v>0</v>
      </c>
      <c r="H1285" s="466">
        <v>8.2427536231884063E-2</v>
      </c>
      <c r="I1285" s="466">
        <v>0.41310667942511414</v>
      </c>
      <c r="J1285" s="466">
        <v>1.1198766152190796</v>
      </c>
      <c r="K1285" s="466">
        <f t="shared" si="40"/>
        <v>8.7675860394838967</v>
      </c>
      <c r="L1285" s="471"/>
      <c r="M1285" s="466">
        <v>4.3066939782439775</v>
      </c>
      <c r="N1285" s="466">
        <v>3.1211231884057971</v>
      </c>
      <c r="O1285" s="466">
        <v>0</v>
      </c>
      <c r="P1285" s="466">
        <v>8.2427536231884063E-2</v>
      </c>
      <c r="Q1285" s="466">
        <v>0.44135477283256225</v>
      </c>
      <c r="R1285" s="466">
        <v>1.1964533950367005</v>
      </c>
      <c r="S1285" s="466">
        <f t="shared" si="41"/>
        <v>9.1480528707509201</v>
      </c>
    </row>
    <row r="1286" spans="2:19" ht="25.5">
      <c r="B1286" s="463">
        <v>1283</v>
      </c>
      <c r="C1286" s="464">
        <v>66500</v>
      </c>
      <c r="D1286" s="465" t="s">
        <v>3089</v>
      </c>
      <c r="E1286" s="466">
        <v>1.4526925685425689</v>
      </c>
      <c r="F1286" s="466">
        <v>2.0807487922705312</v>
      </c>
      <c r="G1286" s="466">
        <v>0</v>
      </c>
      <c r="H1286" s="466">
        <v>5.495169082125604E-2</v>
      </c>
      <c r="I1286" s="466">
        <v>0.14887354472445755</v>
      </c>
      <c r="J1286" s="466">
        <v>0.40357614549757959</v>
      </c>
      <c r="K1286" s="466">
        <f t="shared" si="40"/>
        <v>4.1408427418563933</v>
      </c>
      <c r="L1286" s="471"/>
      <c r="M1286" s="466">
        <v>1.5117587024087025</v>
      </c>
      <c r="N1286" s="466">
        <v>2.0807487922705312</v>
      </c>
      <c r="O1286" s="466">
        <v>0</v>
      </c>
      <c r="P1286" s="466">
        <v>5.495169082125604E-2</v>
      </c>
      <c r="Q1286" s="466">
        <v>0.15492670759748217</v>
      </c>
      <c r="R1286" s="466">
        <v>0.41998545545849836</v>
      </c>
      <c r="S1286" s="466">
        <f t="shared" si="41"/>
        <v>4.2223713485564707</v>
      </c>
    </row>
    <row r="1287" spans="2:19">
      <c r="B1287" s="463">
        <v>1284</v>
      </c>
      <c r="C1287" s="464">
        <v>66600</v>
      </c>
      <c r="D1287" s="465" t="s">
        <v>3090</v>
      </c>
      <c r="E1287" s="466">
        <v>1.4526925685425689</v>
      </c>
      <c r="F1287" s="466">
        <v>2.0807487922705312</v>
      </c>
      <c r="G1287" s="466">
        <v>0</v>
      </c>
      <c r="H1287" s="466">
        <v>5.495169082125604E-2</v>
      </c>
      <c r="I1287" s="466">
        <v>0.14887354472445755</v>
      </c>
      <c r="J1287" s="466">
        <v>0.40357614549757959</v>
      </c>
      <c r="K1287" s="466">
        <f t="shared" si="40"/>
        <v>4.1408427418563933</v>
      </c>
      <c r="L1287" s="471"/>
      <c r="M1287" s="466">
        <v>1.5117587024087025</v>
      </c>
      <c r="N1287" s="466">
        <v>2.0807487922705312</v>
      </c>
      <c r="O1287" s="466">
        <v>0</v>
      </c>
      <c r="P1287" s="466">
        <v>5.495169082125604E-2</v>
      </c>
      <c r="Q1287" s="466">
        <v>0.15492670759748217</v>
      </c>
      <c r="R1287" s="466">
        <v>0.41998545545849836</v>
      </c>
      <c r="S1287" s="466">
        <f t="shared" si="41"/>
        <v>4.2223713485564707</v>
      </c>
    </row>
    <row r="1288" spans="2:19">
      <c r="B1288" s="463">
        <v>1285</v>
      </c>
      <c r="C1288" s="464">
        <v>66680</v>
      </c>
      <c r="D1288" s="465" t="s">
        <v>3091</v>
      </c>
      <c r="E1288" s="466">
        <v>2.8158438239538244</v>
      </c>
      <c r="F1288" s="466">
        <v>3.64131038647343</v>
      </c>
      <c r="G1288" s="466">
        <v>0</v>
      </c>
      <c r="H1288" s="466">
        <v>9.6165458937198078E-2</v>
      </c>
      <c r="I1288" s="466">
        <v>0.28857079642325789</v>
      </c>
      <c r="J1288" s="466">
        <v>0.78227659547715844</v>
      </c>
      <c r="K1288" s="466">
        <f t="shared" si="40"/>
        <v>7.6241670612648687</v>
      </c>
      <c r="L1288" s="471"/>
      <c r="M1288" s="466">
        <v>2.933976091686092</v>
      </c>
      <c r="N1288" s="466">
        <v>3.64131038647343</v>
      </c>
      <c r="O1288" s="466">
        <v>0</v>
      </c>
      <c r="P1288" s="466">
        <v>9.6165458937198078E-2</v>
      </c>
      <c r="Q1288" s="466">
        <v>0.3006771221693072</v>
      </c>
      <c r="R1288" s="466">
        <v>0.8150952153989961</v>
      </c>
      <c r="S1288" s="466">
        <f t="shared" si="41"/>
        <v>7.7872242746650224</v>
      </c>
    </row>
    <row r="1289" spans="2:19">
      <c r="B1289" s="463">
        <v>1286</v>
      </c>
      <c r="C1289" s="464">
        <v>66700</v>
      </c>
      <c r="D1289" s="465" t="s">
        <v>3092</v>
      </c>
      <c r="E1289" s="466">
        <v>2.3614600721500723</v>
      </c>
      <c r="F1289" s="466">
        <v>3.1211231884057971</v>
      </c>
      <c r="G1289" s="466">
        <v>0</v>
      </c>
      <c r="H1289" s="466">
        <v>8.2427536231884063E-2</v>
      </c>
      <c r="I1289" s="466">
        <v>0.24200504585699109</v>
      </c>
      <c r="J1289" s="466">
        <v>0.65604311215063205</v>
      </c>
      <c r="K1289" s="466">
        <f t="shared" si="40"/>
        <v>6.4630589547953763</v>
      </c>
      <c r="L1289" s="471"/>
      <c r="M1289" s="466">
        <v>2.4599036285936284</v>
      </c>
      <c r="N1289" s="466">
        <v>3.1211231884057971</v>
      </c>
      <c r="O1289" s="466">
        <v>0</v>
      </c>
      <c r="P1289" s="466">
        <v>8.2427536231884063E-2</v>
      </c>
      <c r="Q1289" s="466">
        <v>0.25209365064536543</v>
      </c>
      <c r="R1289" s="466">
        <v>0.68339196208549668</v>
      </c>
      <c r="S1289" s="466">
        <f t="shared" si="41"/>
        <v>6.5989399659621721</v>
      </c>
    </row>
    <row r="1290" spans="2:19">
      <c r="B1290" s="463">
        <v>1287</v>
      </c>
      <c r="C1290" s="464">
        <v>66761</v>
      </c>
      <c r="D1290" s="465" t="s">
        <v>4620</v>
      </c>
      <c r="E1290" s="466">
        <v>1.4526925685425689</v>
      </c>
      <c r="F1290" s="466">
        <v>2.0807487922705312</v>
      </c>
      <c r="G1290" s="466">
        <v>0</v>
      </c>
      <c r="H1290" s="466">
        <v>5.495169082125604E-2</v>
      </c>
      <c r="I1290" s="466">
        <v>0.14887354472445755</v>
      </c>
      <c r="J1290" s="466">
        <v>0.40357614549757959</v>
      </c>
      <c r="K1290" s="466">
        <f t="shared" si="40"/>
        <v>4.1408427418563933</v>
      </c>
      <c r="L1290" s="471"/>
      <c r="M1290" s="466">
        <v>1.5117587024087025</v>
      </c>
      <c r="N1290" s="466">
        <v>2.0807487922705312</v>
      </c>
      <c r="O1290" s="466">
        <v>0</v>
      </c>
      <c r="P1290" s="466">
        <v>5.495169082125604E-2</v>
      </c>
      <c r="Q1290" s="466">
        <v>0.15492670759748217</v>
      </c>
      <c r="R1290" s="466">
        <v>0.41998545545849836</v>
      </c>
      <c r="S1290" s="466">
        <f t="shared" si="41"/>
        <v>4.2223713485564707</v>
      </c>
    </row>
    <row r="1291" spans="2:19" ht="25.5">
      <c r="B1291" s="463">
        <v>1288</v>
      </c>
      <c r="C1291" s="464">
        <v>66770</v>
      </c>
      <c r="D1291" s="465" t="s">
        <v>2089</v>
      </c>
      <c r="E1291" s="466">
        <v>2.1342681962481964</v>
      </c>
      <c r="F1291" s="466">
        <v>2.8610295893719808</v>
      </c>
      <c r="G1291" s="466">
        <v>0</v>
      </c>
      <c r="H1291" s="466">
        <v>7.5558574879227069E-2</v>
      </c>
      <c r="I1291" s="466">
        <v>0.2187221705738577</v>
      </c>
      <c r="J1291" s="466">
        <v>0.59292637048736896</v>
      </c>
      <c r="K1291" s="466">
        <f t="shared" si="40"/>
        <v>5.8825049015606314</v>
      </c>
      <c r="L1291" s="471"/>
      <c r="M1291" s="466">
        <v>2.2228673970473971</v>
      </c>
      <c r="N1291" s="466">
        <v>2.8610295893719808</v>
      </c>
      <c r="O1291" s="466">
        <v>0</v>
      </c>
      <c r="P1291" s="466">
        <v>7.5558574879227069E-2</v>
      </c>
      <c r="Q1291" s="466">
        <v>0.22780191488339466</v>
      </c>
      <c r="R1291" s="466">
        <v>0.6175403354287472</v>
      </c>
      <c r="S1291" s="466">
        <f t="shared" si="41"/>
        <v>6.0047978116107457</v>
      </c>
    </row>
    <row r="1292" spans="2:19" ht="25.5">
      <c r="B1292" s="463">
        <v>1289</v>
      </c>
      <c r="C1292" s="464">
        <v>66830</v>
      </c>
      <c r="D1292" s="465" t="s">
        <v>2090</v>
      </c>
      <c r="E1292" s="466">
        <v>2.4953325396825399</v>
      </c>
      <c r="F1292" s="466">
        <v>2.6009359903381641</v>
      </c>
      <c r="G1292" s="466">
        <v>0</v>
      </c>
      <c r="H1292" s="466">
        <v>6.8689613526570048E-2</v>
      </c>
      <c r="I1292" s="466">
        <v>0.2828091050247265</v>
      </c>
      <c r="J1292" s="466">
        <v>1.4279972642470511</v>
      </c>
      <c r="K1292" s="466">
        <f t="shared" si="40"/>
        <v>6.8757645128190514</v>
      </c>
      <c r="L1292" s="471"/>
      <c r="M1292" s="466">
        <v>2.6528422299922298</v>
      </c>
      <c r="N1292" s="466">
        <v>2.6009359903381641</v>
      </c>
      <c r="O1292" s="466">
        <v>0</v>
      </c>
      <c r="P1292" s="466">
        <v>6.8689613526570048E-2</v>
      </c>
      <c r="Q1292" s="466">
        <v>0.30066050312129938</v>
      </c>
      <c r="R1292" s="466">
        <v>1.5181349125475265</v>
      </c>
      <c r="S1292" s="466">
        <f t="shared" si="41"/>
        <v>7.1412632495257897</v>
      </c>
    </row>
    <row r="1293" spans="2:19">
      <c r="B1293" s="463">
        <v>1290</v>
      </c>
      <c r="C1293" s="464">
        <v>66850</v>
      </c>
      <c r="D1293" s="465" t="s">
        <v>4622</v>
      </c>
      <c r="E1293" s="466">
        <v>2.4953325396825399</v>
      </c>
      <c r="F1293" s="466">
        <v>2.6009359903381641</v>
      </c>
      <c r="G1293" s="466">
        <v>0</v>
      </c>
      <c r="H1293" s="466">
        <v>6.8689613526570048E-2</v>
      </c>
      <c r="I1293" s="466">
        <v>0.2828091050247265</v>
      </c>
      <c r="J1293" s="466">
        <v>1.4279972642470511</v>
      </c>
      <c r="K1293" s="466">
        <f t="shared" si="40"/>
        <v>6.8757645128190514</v>
      </c>
      <c r="L1293" s="471"/>
      <c r="M1293" s="466">
        <v>2.6528422299922298</v>
      </c>
      <c r="N1293" s="466">
        <v>2.6009359903381641</v>
      </c>
      <c r="O1293" s="466">
        <v>0</v>
      </c>
      <c r="P1293" s="466">
        <v>6.8689613526570048E-2</v>
      </c>
      <c r="Q1293" s="466">
        <v>0.30066050312129938</v>
      </c>
      <c r="R1293" s="466">
        <v>1.5181349125475265</v>
      </c>
      <c r="S1293" s="466">
        <f t="shared" si="41"/>
        <v>7.1412632495257897</v>
      </c>
    </row>
    <row r="1294" spans="2:19" ht="25.5">
      <c r="B1294" s="463">
        <v>1291</v>
      </c>
      <c r="C1294" s="464">
        <v>66985</v>
      </c>
      <c r="D1294" s="465" t="s">
        <v>2092</v>
      </c>
      <c r="E1294" s="466">
        <v>1.8938847330447333</v>
      </c>
      <c r="F1294" s="466">
        <v>2.0807487922705312</v>
      </c>
      <c r="G1294" s="466">
        <v>0</v>
      </c>
      <c r="H1294" s="466">
        <v>5.495169082125604E-2</v>
      </c>
      <c r="I1294" s="466">
        <v>0.21464387525700879</v>
      </c>
      <c r="J1294" s="466">
        <v>1.0838083400023313</v>
      </c>
      <c r="K1294" s="466">
        <f t="shared" si="40"/>
        <v>5.3280374313958605</v>
      </c>
      <c r="L1294" s="471"/>
      <c r="M1294" s="466">
        <v>2.0120170007770009</v>
      </c>
      <c r="N1294" s="466">
        <v>2.0807487922705312</v>
      </c>
      <c r="O1294" s="466">
        <v>0</v>
      </c>
      <c r="P1294" s="466">
        <v>5.495169082125604E-2</v>
      </c>
      <c r="Q1294" s="466">
        <v>0.22803242382943845</v>
      </c>
      <c r="R1294" s="466">
        <v>1.1514115762276882</v>
      </c>
      <c r="S1294" s="466">
        <f t="shared" si="41"/>
        <v>5.5271614839259149</v>
      </c>
    </row>
    <row r="1295" spans="2:19">
      <c r="B1295" s="463">
        <v>1292</v>
      </c>
      <c r="C1295" s="464">
        <v>66986</v>
      </c>
      <c r="D1295" s="465" t="s">
        <v>2093</v>
      </c>
      <c r="E1295" s="466">
        <v>2.194608636363637</v>
      </c>
      <c r="F1295" s="466">
        <v>2.3408423913043475</v>
      </c>
      <c r="G1295" s="466">
        <v>0</v>
      </c>
      <c r="H1295" s="466">
        <v>6.1820652173913054E-2</v>
      </c>
      <c r="I1295" s="466">
        <v>0.24872649014086767</v>
      </c>
      <c r="J1295" s="466">
        <v>1.2559028021246914</v>
      </c>
      <c r="K1295" s="466">
        <f t="shared" si="40"/>
        <v>6.1019009721074564</v>
      </c>
      <c r="L1295" s="471"/>
      <c r="M1295" s="466">
        <v>2.3324296153846151</v>
      </c>
      <c r="N1295" s="466">
        <v>2.3408423913043475</v>
      </c>
      <c r="O1295" s="466">
        <v>0</v>
      </c>
      <c r="P1295" s="466">
        <v>6.1820652173913054E-2</v>
      </c>
      <c r="Q1295" s="466">
        <v>0.26434646347536889</v>
      </c>
      <c r="R1295" s="466">
        <v>1.3347732443876072</v>
      </c>
      <c r="S1295" s="466">
        <f t="shared" si="41"/>
        <v>6.3342123667258523</v>
      </c>
    </row>
    <row r="1296" spans="2:19" ht="25.5">
      <c r="B1296" s="463">
        <v>1293</v>
      </c>
      <c r="C1296" s="464">
        <v>67015</v>
      </c>
      <c r="D1296" s="465" t="s">
        <v>2094</v>
      </c>
      <c r="E1296" s="466">
        <v>2.194608636363637</v>
      </c>
      <c r="F1296" s="466">
        <v>2.3408423913043475</v>
      </c>
      <c r="G1296" s="466">
        <v>0</v>
      </c>
      <c r="H1296" s="466">
        <v>6.1820652173913054E-2</v>
      </c>
      <c r="I1296" s="466">
        <v>0.24872649014086767</v>
      </c>
      <c r="J1296" s="466">
        <v>1.2559028021246914</v>
      </c>
      <c r="K1296" s="466">
        <f t="shared" si="40"/>
        <v>6.1019009721074564</v>
      </c>
      <c r="L1296" s="471"/>
      <c r="M1296" s="466">
        <v>2.3324296153846151</v>
      </c>
      <c r="N1296" s="466">
        <v>2.3408423913043475</v>
      </c>
      <c r="O1296" s="466">
        <v>0</v>
      </c>
      <c r="P1296" s="466">
        <v>6.1820652173913054E-2</v>
      </c>
      <c r="Q1296" s="466">
        <v>0.26434646347536889</v>
      </c>
      <c r="R1296" s="466">
        <v>1.3347732443876072</v>
      </c>
      <c r="S1296" s="466">
        <f t="shared" si="41"/>
        <v>6.3342123667258523</v>
      </c>
    </row>
    <row r="1297" spans="2:19">
      <c r="B1297" s="463">
        <v>1294</v>
      </c>
      <c r="C1297" s="464">
        <v>67028</v>
      </c>
      <c r="D1297" s="465" t="s">
        <v>2095</v>
      </c>
      <c r="E1297" s="466">
        <v>3.9237458567153016</v>
      </c>
      <c r="F1297" s="466">
        <v>6.5395764278588366</v>
      </c>
      <c r="G1297" s="466">
        <v>6.5395764278588366</v>
      </c>
      <c r="H1297" s="466">
        <v>6.5395764278588366</v>
      </c>
      <c r="I1297" s="466">
        <v>6.5395764278588366</v>
      </c>
      <c r="J1297" s="466">
        <v>5.2316611422870691</v>
      </c>
      <c r="K1297" s="466">
        <f t="shared" si="40"/>
        <v>35.313712710437713</v>
      </c>
      <c r="L1297" s="471"/>
      <c r="M1297" s="466">
        <v>3.9237458567153016</v>
      </c>
      <c r="N1297" s="466">
        <v>6.5395764278588366</v>
      </c>
      <c r="O1297" s="466">
        <v>6.5395764278588366</v>
      </c>
      <c r="P1297" s="466">
        <v>6.5395764278588366</v>
      </c>
      <c r="Q1297" s="466">
        <v>6.5395764278588366</v>
      </c>
      <c r="R1297" s="466">
        <v>5.2316611422870691</v>
      </c>
      <c r="S1297" s="466">
        <f t="shared" si="41"/>
        <v>35.313712710437713</v>
      </c>
    </row>
    <row r="1298" spans="2:19">
      <c r="B1298" s="463">
        <v>1295</v>
      </c>
      <c r="C1298" s="464">
        <v>67036</v>
      </c>
      <c r="D1298" s="465" t="s">
        <v>2097</v>
      </c>
      <c r="E1298" s="466">
        <v>3.6982281529581535</v>
      </c>
      <c r="F1298" s="466">
        <v>3.64131038647343</v>
      </c>
      <c r="G1298" s="466">
        <v>0</v>
      </c>
      <c r="H1298" s="466">
        <v>9.6165458937198078E-2</v>
      </c>
      <c r="I1298" s="466">
        <v>0.41913956456016194</v>
      </c>
      <c r="J1298" s="466">
        <v>2.11637511273649</v>
      </c>
      <c r="K1298" s="466">
        <f t="shared" si="40"/>
        <v>9.9712186756654333</v>
      </c>
      <c r="L1298" s="471"/>
      <c r="M1298" s="466">
        <v>3.9344926884226883</v>
      </c>
      <c r="N1298" s="466">
        <v>3.64131038647343</v>
      </c>
      <c r="O1298" s="466">
        <v>0</v>
      </c>
      <c r="P1298" s="466">
        <v>9.6165458937198078E-2</v>
      </c>
      <c r="Q1298" s="466">
        <v>0.4459166617050212</v>
      </c>
      <c r="R1298" s="466">
        <v>2.251581585187203</v>
      </c>
      <c r="S1298" s="466">
        <f t="shared" si="41"/>
        <v>10.369466780725542</v>
      </c>
    </row>
    <row r="1299" spans="2:19" ht="25.5">
      <c r="B1299" s="463">
        <v>1296</v>
      </c>
      <c r="C1299" s="464">
        <v>67208</v>
      </c>
      <c r="D1299" s="465" t="s">
        <v>2116</v>
      </c>
      <c r="E1299" s="466">
        <v>2.4953325396825399</v>
      </c>
      <c r="F1299" s="466">
        <v>2.6009359903381641</v>
      </c>
      <c r="G1299" s="466">
        <v>0</v>
      </c>
      <c r="H1299" s="466">
        <v>6.8689613526570048E-2</v>
      </c>
      <c r="I1299" s="466">
        <v>0.2828091050247265</v>
      </c>
      <c r="J1299" s="466">
        <v>1.4279972642470511</v>
      </c>
      <c r="K1299" s="466">
        <f t="shared" si="40"/>
        <v>6.8757645128190514</v>
      </c>
      <c r="L1299" s="471"/>
      <c r="M1299" s="466">
        <v>2.6528422299922298</v>
      </c>
      <c r="N1299" s="466">
        <v>2.6009359903381641</v>
      </c>
      <c r="O1299" s="466">
        <v>0</v>
      </c>
      <c r="P1299" s="466">
        <v>6.8689613526570048E-2</v>
      </c>
      <c r="Q1299" s="466">
        <v>0.30066050312129938</v>
      </c>
      <c r="R1299" s="466">
        <v>1.5181349125475265</v>
      </c>
      <c r="S1299" s="466">
        <f t="shared" si="41"/>
        <v>7.1412632495257897</v>
      </c>
    </row>
    <row r="1300" spans="2:19" ht="25.5">
      <c r="B1300" s="463">
        <v>1297</v>
      </c>
      <c r="C1300" s="464">
        <v>67220</v>
      </c>
      <c r="D1300" s="465" t="s">
        <v>2117</v>
      </c>
      <c r="E1300" s="466">
        <v>2.4953325396825399</v>
      </c>
      <c r="F1300" s="466">
        <v>2.6009359903381641</v>
      </c>
      <c r="G1300" s="466">
        <v>0</v>
      </c>
      <c r="H1300" s="466">
        <v>6.8689613526570048E-2</v>
      </c>
      <c r="I1300" s="466">
        <v>0.2828091050247265</v>
      </c>
      <c r="J1300" s="466">
        <v>1.4279972642470511</v>
      </c>
      <c r="K1300" s="466">
        <f t="shared" si="40"/>
        <v>6.8757645128190514</v>
      </c>
      <c r="L1300" s="471"/>
      <c r="M1300" s="466">
        <v>2.6528422299922298</v>
      </c>
      <c r="N1300" s="466">
        <v>2.6009359903381641</v>
      </c>
      <c r="O1300" s="466">
        <v>0</v>
      </c>
      <c r="P1300" s="466">
        <v>6.8689613526570048E-2</v>
      </c>
      <c r="Q1300" s="466">
        <v>0.30066050312129938</v>
      </c>
      <c r="R1300" s="466">
        <v>1.5181349125475265</v>
      </c>
      <c r="S1300" s="466">
        <f t="shared" si="41"/>
        <v>7.1412632495257897</v>
      </c>
    </row>
    <row r="1301" spans="2:19" ht="25.5">
      <c r="B1301" s="463">
        <v>1298</v>
      </c>
      <c r="C1301" s="464">
        <v>67227</v>
      </c>
      <c r="D1301" s="465" t="s">
        <v>2118</v>
      </c>
      <c r="E1301" s="466">
        <v>2.4953325396825399</v>
      </c>
      <c r="F1301" s="466">
        <v>2.6009359903381641</v>
      </c>
      <c r="G1301" s="466">
        <v>0</v>
      </c>
      <c r="H1301" s="466">
        <v>6.8689613526570048E-2</v>
      </c>
      <c r="I1301" s="466">
        <v>0.2828091050247265</v>
      </c>
      <c r="J1301" s="466">
        <v>1.4279972642470511</v>
      </c>
      <c r="K1301" s="466">
        <f t="shared" si="40"/>
        <v>6.8757645128190514</v>
      </c>
      <c r="L1301" s="471"/>
      <c r="M1301" s="466">
        <v>2.6528422299922298</v>
      </c>
      <c r="N1301" s="466">
        <v>2.6009359903381641</v>
      </c>
      <c r="O1301" s="466">
        <v>0</v>
      </c>
      <c r="P1301" s="466">
        <v>6.8689613526570048E-2</v>
      </c>
      <c r="Q1301" s="466">
        <v>0.30066050312129938</v>
      </c>
      <c r="R1301" s="466">
        <v>1.5181349125475265</v>
      </c>
      <c r="S1301" s="466">
        <f t="shared" si="41"/>
        <v>7.1412632495257897</v>
      </c>
    </row>
    <row r="1302" spans="2:19" ht="25.5">
      <c r="B1302" s="463">
        <v>1299</v>
      </c>
      <c r="C1302" s="464">
        <v>67311</v>
      </c>
      <c r="D1302" s="465" t="s">
        <v>2119</v>
      </c>
      <c r="E1302" s="466">
        <v>3.6982281529581535</v>
      </c>
      <c r="F1302" s="466">
        <v>3.64131038647343</v>
      </c>
      <c r="G1302" s="466">
        <v>0</v>
      </c>
      <c r="H1302" s="466">
        <v>9.6165458937198078E-2</v>
      </c>
      <c r="I1302" s="466">
        <v>0.3789985205768816</v>
      </c>
      <c r="J1302" s="466">
        <v>1.0274139865937841</v>
      </c>
      <c r="K1302" s="466">
        <f t="shared" si="40"/>
        <v>8.8421165055394475</v>
      </c>
      <c r="L1302" s="471"/>
      <c r="M1302" s="466">
        <v>3.9344926884226883</v>
      </c>
      <c r="N1302" s="466">
        <v>3.64131038647343</v>
      </c>
      <c r="O1302" s="466">
        <v>0</v>
      </c>
      <c r="P1302" s="466">
        <v>9.6165458937198078E-2</v>
      </c>
      <c r="Q1302" s="466">
        <v>0.40321117206897999</v>
      </c>
      <c r="R1302" s="466">
        <v>1.0930512264374592</v>
      </c>
      <c r="S1302" s="466">
        <f t="shared" si="41"/>
        <v>9.1682309323397568</v>
      </c>
    </row>
    <row r="1303" spans="2:19">
      <c r="B1303" s="463">
        <v>1300</v>
      </c>
      <c r="C1303" s="464">
        <v>67345</v>
      </c>
      <c r="D1303" s="465" t="s">
        <v>2120</v>
      </c>
      <c r="E1303" s="466">
        <v>1.2924369264069266</v>
      </c>
      <c r="F1303" s="466">
        <v>1.5605615942028985</v>
      </c>
      <c r="G1303" s="466">
        <v>0</v>
      </c>
      <c r="H1303" s="466">
        <v>4.1213768115942032E-2</v>
      </c>
      <c r="I1303" s="466">
        <v>0.12520566636421679</v>
      </c>
      <c r="J1303" s="466">
        <v>0.51701328240504663</v>
      </c>
      <c r="K1303" s="466">
        <f t="shared" si="40"/>
        <v>3.5364312374950302</v>
      </c>
      <c r="L1303" s="471"/>
      <c r="M1303" s="466">
        <v>1.3711917715617714</v>
      </c>
      <c r="N1303" s="466">
        <v>1.5605615942028985</v>
      </c>
      <c r="O1303" s="466">
        <v>0</v>
      </c>
      <c r="P1303" s="466">
        <v>4.1213768115942032E-2</v>
      </c>
      <c r="Q1303" s="466">
        <v>0.1328350931204115</v>
      </c>
      <c r="R1303" s="466">
        <v>0.54851756719208433</v>
      </c>
      <c r="S1303" s="466">
        <f t="shared" si="41"/>
        <v>3.6543197941931074</v>
      </c>
    </row>
    <row r="1304" spans="2:19">
      <c r="B1304" s="463">
        <v>1301</v>
      </c>
      <c r="C1304" s="464">
        <v>67350</v>
      </c>
      <c r="D1304" s="465" t="s">
        <v>2121</v>
      </c>
      <c r="E1304" s="466">
        <v>1.2924369264069266</v>
      </c>
      <c r="F1304" s="466">
        <v>1.5605615942028985</v>
      </c>
      <c r="G1304" s="466">
        <v>0</v>
      </c>
      <c r="H1304" s="466">
        <v>4.1213768115942032E-2</v>
      </c>
      <c r="I1304" s="466">
        <v>0.12520566636421679</v>
      </c>
      <c r="J1304" s="466">
        <v>0.51701328240504663</v>
      </c>
      <c r="K1304" s="466">
        <f t="shared" si="40"/>
        <v>3.5364312374950302</v>
      </c>
      <c r="L1304" s="471"/>
      <c r="M1304" s="466">
        <v>1.3711917715617714</v>
      </c>
      <c r="N1304" s="466">
        <v>1.5605615942028985</v>
      </c>
      <c r="O1304" s="466">
        <v>0</v>
      </c>
      <c r="P1304" s="466">
        <v>4.1213768115942032E-2</v>
      </c>
      <c r="Q1304" s="466">
        <v>0.1328350931204115</v>
      </c>
      <c r="R1304" s="466">
        <v>0.54851756719208433</v>
      </c>
      <c r="S1304" s="466">
        <f t="shared" si="41"/>
        <v>3.6543197941931074</v>
      </c>
    </row>
    <row r="1305" spans="2:19">
      <c r="B1305" s="463">
        <v>1302</v>
      </c>
      <c r="C1305" s="464">
        <v>67415</v>
      </c>
      <c r="D1305" s="465" t="s">
        <v>2122</v>
      </c>
      <c r="E1305" s="466">
        <v>1.8938847330447333</v>
      </c>
      <c r="F1305" s="466">
        <v>2.0807487922705312</v>
      </c>
      <c r="G1305" s="466">
        <v>0</v>
      </c>
      <c r="H1305" s="466">
        <v>5.495169082125604E-2</v>
      </c>
      <c r="I1305" s="466">
        <v>0.18347131312404433</v>
      </c>
      <c r="J1305" s="466">
        <v>0.75761032691197738</v>
      </c>
      <c r="K1305" s="466">
        <f t="shared" si="40"/>
        <v>4.9706668561725413</v>
      </c>
      <c r="L1305" s="471"/>
      <c r="M1305" s="466">
        <v>2.0120170007770009</v>
      </c>
      <c r="N1305" s="466">
        <v>2.0807487922705312</v>
      </c>
      <c r="O1305" s="466">
        <v>0</v>
      </c>
      <c r="P1305" s="466">
        <v>5.495169082125604E-2</v>
      </c>
      <c r="Q1305" s="466">
        <v>0.19491545325833645</v>
      </c>
      <c r="R1305" s="466">
        <v>0.80486675409253405</v>
      </c>
      <c r="S1305" s="466">
        <f t="shared" si="41"/>
        <v>5.1474996912196582</v>
      </c>
    </row>
    <row r="1306" spans="2:19" ht="25.5">
      <c r="B1306" s="463">
        <v>1303</v>
      </c>
      <c r="C1306" s="464">
        <v>67500</v>
      </c>
      <c r="D1306" s="465" t="s">
        <v>2123</v>
      </c>
      <c r="E1306" s="466">
        <v>0.69098911976911992</v>
      </c>
      <c r="F1306" s="466">
        <v>1.0403743961352656</v>
      </c>
      <c r="G1306" s="466">
        <v>0</v>
      </c>
      <c r="H1306" s="466">
        <v>2.747584541062802E-2</v>
      </c>
      <c r="I1306" s="466">
        <v>6.6940019604389264E-2</v>
      </c>
      <c r="J1306" s="466">
        <v>0.27641623789811576</v>
      </c>
      <c r="K1306" s="466">
        <f t="shared" si="40"/>
        <v>2.1021956188175186</v>
      </c>
      <c r="L1306" s="471"/>
      <c r="M1306" s="466">
        <v>0.73036654234654241</v>
      </c>
      <c r="N1306" s="466">
        <v>1.0403743961352656</v>
      </c>
      <c r="O1306" s="466">
        <v>0</v>
      </c>
      <c r="P1306" s="466">
        <v>2.747584541062802E-2</v>
      </c>
      <c r="Q1306" s="466">
        <v>7.0754732982486621E-2</v>
      </c>
      <c r="R1306" s="466">
        <v>0.29216838029163461</v>
      </c>
      <c r="S1306" s="466">
        <f t="shared" si="41"/>
        <v>2.1611398971665574</v>
      </c>
    </row>
    <row r="1307" spans="2:19">
      <c r="B1307" s="463">
        <v>1304</v>
      </c>
      <c r="C1307" s="464">
        <v>67550</v>
      </c>
      <c r="D1307" s="465" t="s">
        <v>2124</v>
      </c>
      <c r="E1307" s="466">
        <v>5.7458541269841277</v>
      </c>
      <c r="F1307" s="466">
        <v>4.1614975845410624</v>
      </c>
      <c r="G1307" s="466">
        <v>0</v>
      </c>
      <c r="H1307" s="466">
        <v>0.10990338164251208</v>
      </c>
      <c r="I1307" s="466">
        <v>0.65120773981560975</v>
      </c>
      <c r="J1307" s="466">
        <v>3.2881645406426756</v>
      </c>
      <c r="K1307" s="466">
        <f t="shared" si="40"/>
        <v>13.956627373625988</v>
      </c>
      <c r="L1307" s="471"/>
      <c r="M1307" s="466">
        <v>6.1396283527583524</v>
      </c>
      <c r="N1307" s="466">
        <v>4.1614975845410624</v>
      </c>
      <c r="O1307" s="466">
        <v>0</v>
      </c>
      <c r="P1307" s="466">
        <v>0.10990338164251208</v>
      </c>
      <c r="Q1307" s="466">
        <v>0.69583623505704195</v>
      </c>
      <c r="R1307" s="466">
        <v>3.5135086613938658</v>
      </c>
      <c r="S1307" s="466">
        <f t="shared" si="41"/>
        <v>14.620374215392834</v>
      </c>
    </row>
    <row r="1308" spans="2:19" ht="25.5">
      <c r="B1308" s="463">
        <v>1305</v>
      </c>
      <c r="C1308" s="464">
        <v>67570</v>
      </c>
      <c r="D1308" s="465" t="s">
        <v>2125</v>
      </c>
      <c r="E1308" s="466">
        <v>8.3180572871572878</v>
      </c>
      <c r="F1308" s="466">
        <v>5.7220591787439616</v>
      </c>
      <c r="G1308" s="466">
        <v>0</v>
      </c>
      <c r="H1308" s="466">
        <v>0.15111714975845414</v>
      </c>
      <c r="I1308" s="466">
        <v>0.94272899483955586</v>
      </c>
      <c r="J1308" s="466">
        <v>4.7601523488416548</v>
      </c>
      <c r="K1308" s="466">
        <f t="shared" si="40"/>
        <v>19.894114959340914</v>
      </c>
      <c r="L1308" s="471"/>
      <c r="M1308" s="466">
        <v>8.8890299145299139</v>
      </c>
      <c r="N1308" s="466">
        <v>5.7220591787439616</v>
      </c>
      <c r="O1308" s="466">
        <v>0</v>
      </c>
      <c r="P1308" s="466">
        <v>0.15111714975845414</v>
      </c>
      <c r="Q1308" s="466">
        <v>1.0074403129396325</v>
      </c>
      <c r="R1308" s="466">
        <v>5.0869013239308787</v>
      </c>
      <c r="S1308" s="466">
        <f t="shared" si="41"/>
        <v>20.856547879902841</v>
      </c>
    </row>
    <row r="1309" spans="2:19">
      <c r="B1309" s="463">
        <v>1306</v>
      </c>
      <c r="C1309" s="464">
        <v>67700</v>
      </c>
      <c r="D1309" s="465" t="s">
        <v>2126</v>
      </c>
      <c r="E1309" s="466">
        <v>1.9168334338757953</v>
      </c>
      <c r="F1309" s="466">
        <v>3.1947223897929922</v>
      </c>
      <c r="G1309" s="466">
        <v>3.1947223897929922</v>
      </c>
      <c r="H1309" s="466">
        <v>3.1947223897929922</v>
      </c>
      <c r="I1309" s="466">
        <v>3.1947223897929922</v>
      </c>
      <c r="J1309" s="466">
        <v>2.5557779118343937</v>
      </c>
      <c r="K1309" s="466">
        <f t="shared" si="40"/>
        <v>17.25150090488216</v>
      </c>
      <c r="L1309" s="471"/>
      <c r="M1309" s="466">
        <v>1.9168334338757953</v>
      </c>
      <c r="N1309" s="466">
        <v>3.1947223897929922</v>
      </c>
      <c r="O1309" s="466">
        <v>3.1947223897929922</v>
      </c>
      <c r="P1309" s="466">
        <v>3.1947223897929922</v>
      </c>
      <c r="Q1309" s="466">
        <v>3.1947223897929922</v>
      </c>
      <c r="R1309" s="466">
        <v>2.5557779118343937</v>
      </c>
      <c r="S1309" s="466">
        <f t="shared" si="41"/>
        <v>17.25150090488216</v>
      </c>
    </row>
    <row r="1310" spans="2:19">
      <c r="B1310" s="463">
        <v>1307</v>
      </c>
      <c r="C1310" s="464">
        <v>67710</v>
      </c>
      <c r="D1310" s="465" t="s">
        <v>2127</v>
      </c>
      <c r="E1310" s="466">
        <v>2.1956745650953984</v>
      </c>
      <c r="F1310" s="466">
        <v>3.6594576084923309</v>
      </c>
      <c r="G1310" s="466">
        <v>3.6594576084923309</v>
      </c>
      <c r="H1310" s="466">
        <v>3.6594576084923309</v>
      </c>
      <c r="I1310" s="466">
        <v>3.6594576084923309</v>
      </c>
      <c r="J1310" s="466">
        <v>2.9275660867938651</v>
      </c>
      <c r="K1310" s="466">
        <f t="shared" si="40"/>
        <v>19.761071085858589</v>
      </c>
      <c r="L1310" s="471"/>
      <c r="M1310" s="466">
        <v>2.1956745650953984</v>
      </c>
      <c r="N1310" s="466">
        <v>3.6594576084923309</v>
      </c>
      <c r="O1310" s="466">
        <v>3.6594576084923309</v>
      </c>
      <c r="P1310" s="466">
        <v>3.6594576084923309</v>
      </c>
      <c r="Q1310" s="466">
        <v>3.6594576084923309</v>
      </c>
      <c r="R1310" s="466">
        <v>2.9275660867938651</v>
      </c>
      <c r="S1310" s="466">
        <f t="shared" si="41"/>
        <v>19.761071085858589</v>
      </c>
    </row>
    <row r="1311" spans="2:19">
      <c r="B1311" s="463">
        <v>1308</v>
      </c>
      <c r="C1311" s="464">
        <v>67715</v>
      </c>
      <c r="D1311" s="465" t="s">
        <v>2128</v>
      </c>
      <c r="E1311" s="466">
        <v>3.1653334338757952</v>
      </c>
      <c r="F1311" s="466">
        <v>5.2755557231263257</v>
      </c>
      <c r="G1311" s="466">
        <v>5.2755557231263257</v>
      </c>
      <c r="H1311" s="466">
        <v>5.2755557231263257</v>
      </c>
      <c r="I1311" s="466">
        <v>5.2755557231263257</v>
      </c>
      <c r="J1311" s="466">
        <v>4.2204445785010609</v>
      </c>
      <c r="K1311" s="466">
        <f t="shared" si="40"/>
        <v>28.488000904882156</v>
      </c>
      <c r="L1311" s="471"/>
      <c r="M1311" s="466">
        <v>3.1653334338757952</v>
      </c>
      <c r="N1311" s="466">
        <v>5.2755557231263257</v>
      </c>
      <c r="O1311" s="466">
        <v>5.2755557231263257</v>
      </c>
      <c r="P1311" s="466">
        <v>5.2755557231263257</v>
      </c>
      <c r="Q1311" s="466">
        <v>5.2755557231263257</v>
      </c>
      <c r="R1311" s="466">
        <v>4.2204445785010609</v>
      </c>
      <c r="S1311" s="466">
        <f t="shared" si="41"/>
        <v>28.488000904882156</v>
      </c>
    </row>
    <row r="1312" spans="2:19">
      <c r="B1312" s="463">
        <v>1309</v>
      </c>
      <c r="C1312" s="464">
        <v>67800</v>
      </c>
      <c r="D1312" s="465" t="s">
        <v>2129</v>
      </c>
      <c r="E1312" s="466">
        <v>1.7272701505798731</v>
      </c>
      <c r="F1312" s="466">
        <v>2.8787835842997889</v>
      </c>
      <c r="G1312" s="466">
        <v>2.8787835842997889</v>
      </c>
      <c r="H1312" s="466">
        <v>2.8787835842997889</v>
      </c>
      <c r="I1312" s="466">
        <v>2.8787835842997889</v>
      </c>
      <c r="J1312" s="466">
        <v>2.3030268674398311</v>
      </c>
      <c r="K1312" s="466">
        <f t="shared" si="40"/>
        <v>15.545431355218861</v>
      </c>
      <c r="L1312" s="471"/>
      <c r="M1312" s="466">
        <v>1.7272701505798731</v>
      </c>
      <c r="N1312" s="466">
        <v>2.8787835842997889</v>
      </c>
      <c r="O1312" s="466">
        <v>2.8787835842997889</v>
      </c>
      <c r="P1312" s="466">
        <v>2.8787835842997889</v>
      </c>
      <c r="Q1312" s="466">
        <v>2.8787835842997889</v>
      </c>
      <c r="R1312" s="466">
        <v>2.3030268674398311</v>
      </c>
      <c r="S1312" s="466">
        <f t="shared" si="41"/>
        <v>15.545431355218861</v>
      </c>
    </row>
    <row r="1313" spans="2:19" ht="25.5">
      <c r="B1313" s="463">
        <v>1310</v>
      </c>
      <c r="C1313" s="464">
        <v>67840</v>
      </c>
      <c r="D1313" s="465" t="s">
        <v>2131</v>
      </c>
      <c r="E1313" s="466">
        <v>4.4286258370744482</v>
      </c>
      <c r="F1313" s="466">
        <v>7.3810430617907468</v>
      </c>
      <c r="G1313" s="466">
        <v>7.3810430617907468</v>
      </c>
      <c r="H1313" s="466">
        <v>7.3810430617907468</v>
      </c>
      <c r="I1313" s="466">
        <v>7.3810430617907468</v>
      </c>
      <c r="J1313" s="466">
        <v>5.9048344494325979</v>
      </c>
      <c r="K1313" s="466">
        <f t="shared" si="40"/>
        <v>39.857632533670035</v>
      </c>
      <c r="L1313" s="471"/>
      <c r="M1313" s="466">
        <v>4.4286258370744482</v>
      </c>
      <c r="N1313" s="466">
        <v>7.3810430617907468</v>
      </c>
      <c r="O1313" s="466">
        <v>7.3810430617907468</v>
      </c>
      <c r="P1313" s="466">
        <v>7.3810430617907468</v>
      </c>
      <c r="Q1313" s="466">
        <v>7.3810430617907468</v>
      </c>
      <c r="R1313" s="466">
        <v>5.9048344494325979</v>
      </c>
      <c r="S1313" s="466">
        <f t="shared" si="41"/>
        <v>39.857632533670035</v>
      </c>
    </row>
    <row r="1314" spans="2:19">
      <c r="B1314" s="463">
        <v>1311</v>
      </c>
      <c r="C1314" s="464">
        <v>67875</v>
      </c>
      <c r="D1314" s="465" t="s">
        <v>2132</v>
      </c>
      <c r="E1314" s="466">
        <v>2.1956745650953984</v>
      </c>
      <c r="F1314" s="466">
        <v>3.6594576084923309</v>
      </c>
      <c r="G1314" s="466">
        <v>3.6594576084923309</v>
      </c>
      <c r="H1314" s="466">
        <v>3.6594576084923309</v>
      </c>
      <c r="I1314" s="466">
        <v>3.6594576084923309</v>
      </c>
      <c r="J1314" s="466">
        <v>2.9275660867938651</v>
      </c>
      <c r="K1314" s="466">
        <f t="shared" si="40"/>
        <v>19.761071085858589</v>
      </c>
      <c r="L1314" s="471"/>
      <c r="M1314" s="466">
        <v>2.1956745650953984</v>
      </c>
      <c r="N1314" s="466">
        <v>3.6594576084923309</v>
      </c>
      <c r="O1314" s="466">
        <v>3.6594576084923309</v>
      </c>
      <c r="P1314" s="466">
        <v>3.6594576084923309</v>
      </c>
      <c r="Q1314" s="466">
        <v>3.6594576084923309</v>
      </c>
      <c r="R1314" s="466">
        <v>2.9275660867938651</v>
      </c>
      <c r="S1314" s="466">
        <f t="shared" si="41"/>
        <v>19.761071085858589</v>
      </c>
    </row>
    <row r="1315" spans="2:19">
      <c r="B1315" s="463">
        <v>1312</v>
      </c>
      <c r="C1315" s="464">
        <v>67880</v>
      </c>
      <c r="D1315" s="465" t="s">
        <v>2133</v>
      </c>
      <c r="E1315" s="466">
        <v>3.246290991707196</v>
      </c>
      <c r="F1315" s="466">
        <v>5.4104849861786599</v>
      </c>
      <c r="G1315" s="466">
        <v>5.4104849861786599</v>
      </c>
      <c r="H1315" s="466">
        <v>5.4104849861786599</v>
      </c>
      <c r="I1315" s="466">
        <v>5.4104849861786599</v>
      </c>
      <c r="J1315" s="466">
        <v>4.3283879889429286</v>
      </c>
      <c r="K1315" s="466">
        <f t="shared" si="40"/>
        <v>29.216618925364763</v>
      </c>
      <c r="L1315" s="471"/>
      <c r="M1315" s="466">
        <v>3.246290991707196</v>
      </c>
      <c r="N1315" s="466">
        <v>5.4104849861786599</v>
      </c>
      <c r="O1315" s="466">
        <v>5.4104849861786599</v>
      </c>
      <c r="P1315" s="466">
        <v>5.4104849861786599</v>
      </c>
      <c r="Q1315" s="466">
        <v>5.4104849861786599</v>
      </c>
      <c r="R1315" s="466">
        <v>4.3283879889429286</v>
      </c>
      <c r="S1315" s="466">
        <f t="shared" si="41"/>
        <v>29.216618925364763</v>
      </c>
    </row>
    <row r="1316" spans="2:19" ht="25.5">
      <c r="B1316" s="463">
        <v>1313</v>
      </c>
      <c r="C1316" s="464">
        <v>67901</v>
      </c>
      <c r="D1316" s="465" t="s">
        <v>2134</v>
      </c>
      <c r="E1316" s="466">
        <v>3.3121502010849238</v>
      </c>
      <c r="F1316" s="466">
        <v>5.5202503351415402</v>
      </c>
      <c r="G1316" s="466">
        <v>5.5202503351415402</v>
      </c>
      <c r="H1316" s="466">
        <v>5.5202503351415402</v>
      </c>
      <c r="I1316" s="466">
        <v>5.5202503351415402</v>
      </c>
      <c r="J1316" s="466">
        <v>4.416200268113232</v>
      </c>
      <c r="K1316" s="466">
        <f t="shared" si="40"/>
        <v>29.809351809764319</v>
      </c>
      <c r="L1316" s="471"/>
      <c r="M1316" s="466">
        <v>3.3121502010849238</v>
      </c>
      <c r="N1316" s="466">
        <v>5.5202503351415402</v>
      </c>
      <c r="O1316" s="466">
        <v>5.5202503351415402</v>
      </c>
      <c r="P1316" s="466">
        <v>5.5202503351415402</v>
      </c>
      <c r="Q1316" s="466">
        <v>5.5202503351415402</v>
      </c>
      <c r="R1316" s="466">
        <v>4.416200268113232</v>
      </c>
      <c r="S1316" s="466">
        <f t="shared" si="41"/>
        <v>29.809351809764319</v>
      </c>
    </row>
    <row r="1317" spans="2:19" ht="25.5">
      <c r="B1317" s="463">
        <v>1314</v>
      </c>
      <c r="C1317" s="464">
        <v>67930</v>
      </c>
      <c r="D1317" s="465" t="s">
        <v>2135</v>
      </c>
      <c r="E1317" s="466">
        <v>3.3121502010849238</v>
      </c>
      <c r="F1317" s="466">
        <v>5.5202503351415402</v>
      </c>
      <c r="G1317" s="466">
        <v>5.5202503351415402</v>
      </c>
      <c r="H1317" s="466">
        <v>5.5202503351415402</v>
      </c>
      <c r="I1317" s="466">
        <v>5.5202503351415402</v>
      </c>
      <c r="J1317" s="466">
        <v>4.416200268113232</v>
      </c>
      <c r="K1317" s="466">
        <f t="shared" si="40"/>
        <v>29.809351809764319</v>
      </c>
      <c r="L1317" s="471"/>
      <c r="M1317" s="466">
        <v>3.3121502010849238</v>
      </c>
      <c r="N1317" s="466">
        <v>5.5202503351415402</v>
      </c>
      <c r="O1317" s="466">
        <v>5.5202503351415402</v>
      </c>
      <c r="P1317" s="466">
        <v>5.5202503351415402</v>
      </c>
      <c r="Q1317" s="466">
        <v>5.5202503351415402</v>
      </c>
      <c r="R1317" s="466">
        <v>4.416200268113232</v>
      </c>
      <c r="S1317" s="466">
        <f t="shared" si="41"/>
        <v>29.809351809764319</v>
      </c>
    </row>
    <row r="1318" spans="2:19">
      <c r="B1318" s="463">
        <v>1315</v>
      </c>
      <c r="C1318" s="464">
        <v>67938</v>
      </c>
      <c r="D1318" s="465" t="s">
        <v>2136</v>
      </c>
      <c r="E1318" s="466">
        <v>1.9168334338757953</v>
      </c>
      <c r="F1318" s="466">
        <v>3.1947223897929922</v>
      </c>
      <c r="G1318" s="466">
        <v>3.1947223897929922</v>
      </c>
      <c r="H1318" s="466">
        <v>3.1947223897929922</v>
      </c>
      <c r="I1318" s="466">
        <v>3.1947223897929922</v>
      </c>
      <c r="J1318" s="466">
        <v>2.5557779118343937</v>
      </c>
      <c r="K1318" s="466">
        <f t="shared" si="40"/>
        <v>17.25150090488216</v>
      </c>
      <c r="L1318" s="471"/>
      <c r="M1318" s="466">
        <v>1.9168334338757953</v>
      </c>
      <c r="N1318" s="466">
        <v>3.1947223897929922</v>
      </c>
      <c r="O1318" s="466">
        <v>3.1947223897929922</v>
      </c>
      <c r="P1318" s="466">
        <v>3.1947223897929922</v>
      </c>
      <c r="Q1318" s="466">
        <v>3.1947223897929922</v>
      </c>
      <c r="R1318" s="466">
        <v>2.5557779118343937</v>
      </c>
      <c r="S1318" s="466">
        <f t="shared" si="41"/>
        <v>17.25150090488216</v>
      </c>
    </row>
    <row r="1319" spans="2:19" ht="38.25">
      <c r="B1319" s="463">
        <v>1316</v>
      </c>
      <c r="C1319" s="464">
        <v>67971</v>
      </c>
      <c r="D1319" s="465" t="s">
        <v>2137</v>
      </c>
      <c r="E1319" s="466">
        <v>3.6982281529581535</v>
      </c>
      <c r="F1319" s="466">
        <v>3.64131038647343</v>
      </c>
      <c r="G1319" s="466">
        <v>0</v>
      </c>
      <c r="H1319" s="466">
        <v>9.6165458937198078E-2</v>
      </c>
      <c r="I1319" s="466">
        <v>0.41913956456016194</v>
      </c>
      <c r="J1319" s="466">
        <v>2.11637511273649</v>
      </c>
      <c r="K1319" s="466">
        <f t="shared" si="40"/>
        <v>9.9712186756654333</v>
      </c>
      <c r="L1319" s="471"/>
      <c r="M1319" s="466">
        <v>3.9344926884226883</v>
      </c>
      <c r="N1319" s="466">
        <v>3.64131038647343</v>
      </c>
      <c r="O1319" s="466">
        <v>0</v>
      </c>
      <c r="P1319" s="466">
        <v>9.6165458937198078E-2</v>
      </c>
      <c r="Q1319" s="466">
        <v>0.4459166617050212</v>
      </c>
      <c r="R1319" s="466">
        <v>2.251581585187203</v>
      </c>
      <c r="S1319" s="466">
        <f t="shared" si="41"/>
        <v>10.369466780725542</v>
      </c>
    </row>
    <row r="1320" spans="2:19">
      <c r="B1320" s="463">
        <v>1317</v>
      </c>
      <c r="C1320" s="464">
        <v>68020</v>
      </c>
      <c r="D1320" s="465" t="s">
        <v>2138</v>
      </c>
      <c r="E1320" s="466">
        <v>1.4267488961038963</v>
      </c>
      <c r="F1320" s="466">
        <v>0.22892323369565221</v>
      </c>
      <c r="G1320" s="466">
        <v>0</v>
      </c>
      <c r="H1320" s="466">
        <v>3.1793478260869569E-2</v>
      </c>
      <c r="I1320" s="466">
        <v>0.24199769771282026</v>
      </c>
      <c r="J1320" s="466">
        <v>0.42429791182253285</v>
      </c>
      <c r="K1320" s="466">
        <f t="shared" si="40"/>
        <v>2.3537612175957712</v>
      </c>
      <c r="L1320" s="471"/>
      <c r="M1320" s="466">
        <v>1.5055037412587413</v>
      </c>
      <c r="N1320" s="466">
        <v>0.22892323369565221</v>
      </c>
      <c r="O1320" s="466">
        <v>0</v>
      </c>
      <c r="P1320" s="466">
        <v>3.1793478260869569E-2</v>
      </c>
      <c r="Q1320" s="466">
        <v>0.25535568331438352</v>
      </c>
      <c r="R1320" s="466">
        <v>0.44771865280670831</v>
      </c>
      <c r="S1320" s="466">
        <f t="shared" si="41"/>
        <v>2.469294789336355</v>
      </c>
    </row>
    <row r="1321" spans="2:19">
      <c r="B1321" s="463">
        <v>1318</v>
      </c>
      <c r="C1321" s="464">
        <v>68100</v>
      </c>
      <c r="D1321" s="465" t="s">
        <v>2139</v>
      </c>
      <c r="E1321" s="466">
        <v>0.73575977633477641</v>
      </c>
      <c r="F1321" s="466">
        <v>0.12717957427536233</v>
      </c>
      <c r="G1321" s="466">
        <v>0</v>
      </c>
      <c r="H1321" s="466">
        <v>1.7663043478260872E-2</v>
      </c>
      <c r="I1321" s="466">
        <v>0.12479573135043776</v>
      </c>
      <c r="J1321" s="466">
        <v>0.21880608252394704</v>
      </c>
      <c r="K1321" s="466">
        <f t="shared" si="40"/>
        <v>1.2242042079627844</v>
      </c>
      <c r="L1321" s="471"/>
      <c r="M1321" s="466">
        <v>0.7751371989121989</v>
      </c>
      <c r="N1321" s="466">
        <v>0.12717957427536233</v>
      </c>
      <c r="O1321" s="466">
        <v>0</v>
      </c>
      <c r="P1321" s="466">
        <v>1.7663043478260872E-2</v>
      </c>
      <c r="Q1321" s="466">
        <v>0.13147472415121939</v>
      </c>
      <c r="R1321" s="466">
        <v>0.23051645301603477</v>
      </c>
      <c r="S1321" s="466">
        <f t="shared" si="41"/>
        <v>1.2819709938330763</v>
      </c>
    </row>
    <row r="1322" spans="2:19">
      <c r="B1322" s="463">
        <v>1319</v>
      </c>
      <c r="C1322" s="464">
        <v>68110</v>
      </c>
      <c r="D1322" s="465" t="s">
        <v>2140</v>
      </c>
      <c r="E1322" s="466">
        <v>8.4475314718614722</v>
      </c>
      <c r="F1322" s="466">
        <v>1.7805140398550725</v>
      </c>
      <c r="G1322" s="466">
        <v>0</v>
      </c>
      <c r="H1322" s="466">
        <v>0.24728260869565216</v>
      </c>
      <c r="I1322" s="466">
        <v>2.3880436297392715</v>
      </c>
      <c r="J1322" s="466">
        <v>3.3495919507197742</v>
      </c>
      <c r="K1322" s="466">
        <f t="shared" si="40"/>
        <v>16.212963700871242</v>
      </c>
      <c r="L1322" s="471"/>
      <c r="M1322" s="466">
        <v>8.801928275058275</v>
      </c>
      <c r="N1322" s="466">
        <v>1.7805140398550725</v>
      </c>
      <c r="O1322" s="466">
        <v>0</v>
      </c>
      <c r="P1322" s="466">
        <v>0.24728260869565216</v>
      </c>
      <c r="Q1322" s="466">
        <v>2.4882285217509961</v>
      </c>
      <c r="R1322" s="466">
        <v>3.4901163966248272</v>
      </c>
      <c r="S1322" s="466">
        <f t="shared" si="41"/>
        <v>16.808069841984821</v>
      </c>
    </row>
    <row r="1323" spans="2:19">
      <c r="B1323" s="463">
        <v>1320</v>
      </c>
      <c r="C1323" s="464">
        <v>68200</v>
      </c>
      <c r="D1323" s="465" t="s">
        <v>2141</v>
      </c>
      <c r="E1323" s="466">
        <v>2.6720478582117475</v>
      </c>
      <c r="F1323" s="466">
        <v>4.4534130970195793</v>
      </c>
      <c r="G1323" s="466">
        <v>4.4534130970195793</v>
      </c>
      <c r="H1323" s="466">
        <v>4.4534130970195793</v>
      </c>
      <c r="I1323" s="466">
        <v>4.4534130970195793</v>
      </c>
      <c r="J1323" s="466">
        <v>3.5627304776156632</v>
      </c>
      <c r="K1323" s="466">
        <f t="shared" si="40"/>
        <v>24.048430723905728</v>
      </c>
      <c r="L1323" s="471"/>
      <c r="M1323" s="466">
        <v>2.6720478582117475</v>
      </c>
      <c r="N1323" s="466">
        <v>4.4534130970195793</v>
      </c>
      <c r="O1323" s="466">
        <v>4.4534130970195793</v>
      </c>
      <c r="P1323" s="466">
        <v>4.4534130970195793</v>
      </c>
      <c r="Q1323" s="466">
        <v>4.4534130970195793</v>
      </c>
      <c r="R1323" s="466">
        <v>3.5627304776156632</v>
      </c>
      <c r="S1323" s="466">
        <f t="shared" si="41"/>
        <v>24.048430723905728</v>
      </c>
    </row>
    <row r="1324" spans="2:19">
      <c r="B1324" s="463">
        <v>1321</v>
      </c>
      <c r="C1324" s="464">
        <v>68320</v>
      </c>
      <c r="D1324" s="465" t="s">
        <v>2142</v>
      </c>
      <c r="E1324" s="466">
        <v>3.7750987734487738</v>
      </c>
      <c r="F1324" s="466">
        <v>2.6009359903381641</v>
      </c>
      <c r="G1324" s="466">
        <v>0</v>
      </c>
      <c r="H1324" s="466">
        <v>6.8689613526570048E-2</v>
      </c>
      <c r="I1324" s="466">
        <v>0.38687630697534064</v>
      </c>
      <c r="J1324" s="466">
        <v>1.0487696053884312</v>
      </c>
      <c r="K1324" s="466">
        <f t="shared" si="40"/>
        <v>7.8803702896772796</v>
      </c>
      <c r="L1324" s="471"/>
      <c r="M1324" s="466">
        <v>4.0310520202020204</v>
      </c>
      <c r="N1324" s="466">
        <v>2.6009359903381641</v>
      </c>
      <c r="O1324" s="466">
        <v>0</v>
      </c>
      <c r="P1324" s="466">
        <v>6.8689613526570048E-2</v>
      </c>
      <c r="Q1324" s="466">
        <v>0.41310667942511403</v>
      </c>
      <c r="R1324" s="466">
        <v>1.1198766152190793</v>
      </c>
      <c r="S1324" s="466">
        <f t="shared" si="41"/>
        <v>8.2336609187109477</v>
      </c>
    </row>
    <row r="1325" spans="2:19">
      <c r="B1325" s="463">
        <v>1322</v>
      </c>
      <c r="C1325" s="464">
        <v>68500</v>
      </c>
      <c r="D1325" s="465" t="s">
        <v>2143</v>
      </c>
      <c r="E1325" s="466">
        <v>22.65059264069264</v>
      </c>
      <c r="F1325" s="466">
        <v>2.5435914855072466</v>
      </c>
      <c r="G1325" s="466">
        <v>0</v>
      </c>
      <c r="H1325" s="466">
        <v>0.35326086956521741</v>
      </c>
      <c r="I1325" s="466">
        <v>6.4031254154660218</v>
      </c>
      <c r="J1325" s="466">
        <v>8.9813507106802284</v>
      </c>
      <c r="K1325" s="466">
        <f t="shared" si="40"/>
        <v>40.931921121911358</v>
      </c>
      <c r="L1325" s="471"/>
      <c r="M1325" s="466">
        <v>24.186312121212119</v>
      </c>
      <c r="N1325" s="466">
        <v>2.5435914855072466</v>
      </c>
      <c r="O1325" s="466">
        <v>0</v>
      </c>
      <c r="P1325" s="466">
        <v>0.35326086956521741</v>
      </c>
      <c r="Q1325" s="466">
        <v>6.8372599475168281</v>
      </c>
      <c r="R1325" s="466">
        <v>9.5902899762687905</v>
      </c>
      <c r="S1325" s="466">
        <f t="shared" si="41"/>
        <v>43.510714400070206</v>
      </c>
    </row>
    <row r="1326" spans="2:19">
      <c r="B1326" s="463">
        <v>1323</v>
      </c>
      <c r="C1326" s="464">
        <v>68510</v>
      </c>
      <c r="D1326" s="465" t="s">
        <v>3324</v>
      </c>
      <c r="E1326" s="466">
        <v>1.6239367471006363</v>
      </c>
      <c r="F1326" s="466">
        <v>2.7065612451677272</v>
      </c>
      <c r="G1326" s="466">
        <v>2.7065612451677272</v>
      </c>
      <c r="H1326" s="466">
        <v>2.7065612451677272</v>
      </c>
      <c r="I1326" s="466">
        <v>2.7065612451677272</v>
      </c>
      <c r="J1326" s="466">
        <v>2.1652489961341819</v>
      </c>
      <c r="K1326" s="466">
        <f t="shared" si="40"/>
        <v>14.615430723905726</v>
      </c>
      <c r="L1326" s="471"/>
      <c r="M1326" s="466">
        <v>1.6239367471006363</v>
      </c>
      <c r="N1326" s="466">
        <v>2.7065612451677272</v>
      </c>
      <c r="O1326" s="466">
        <v>2.7065612451677272</v>
      </c>
      <c r="P1326" s="466">
        <v>2.7065612451677272</v>
      </c>
      <c r="Q1326" s="466">
        <v>2.7065612451677272</v>
      </c>
      <c r="R1326" s="466">
        <v>2.1652489961341819</v>
      </c>
      <c r="S1326" s="466">
        <f t="shared" si="41"/>
        <v>14.615430723905726</v>
      </c>
    </row>
    <row r="1327" spans="2:19">
      <c r="B1327" s="463">
        <v>1324</v>
      </c>
      <c r="C1327" s="464">
        <v>68530</v>
      </c>
      <c r="D1327" s="465" t="s">
        <v>3325</v>
      </c>
      <c r="E1327" s="466">
        <v>23.18784051948052</v>
      </c>
      <c r="F1327" s="466">
        <v>3.0523097826086958</v>
      </c>
      <c r="G1327" s="466">
        <v>0</v>
      </c>
      <c r="H1327" s="466">
        <v>0.42391304347826086</v>
      </c>
      <c r="I1327" s="466">
        <v>6.555000715227127</v>
      </c>
      <c r="J1327" s="466">
        <v>9.1943787622860071</v>
      </c>
      <c r="K1327" s="466">
        <f t="shared" si="40"/>
        <v>42.413442823080615</v>
      </c>
      <c r="L1327" s="471"/>
      <c r="M1327" s="466">
        <v>24.723559999999999</v>
      </c>
      <c r="N1327" s="466">
        <v>3.0523097826086958</v>
      </c>
      <c r="O1327" s="466">
        <v>0</v>
      </c>
      <c r="P1327" s="466">
        <v>0.42391304347826086</v>
      </c>
      <c r="Q1327" s="466">
        <v>6.9891352472779342</v>
      </c>
      <c r="R1327" s="466">
        <v>9.8033180278745711</v>
      </c>
      <c r="S1327" s="466">
        <f t="shared" si="41"/>
        <v>44.992236101239456</v>
      </c>
    </row>
    <row r="1328" spans="2:19">
      <c r="B1328" s="463">
        <v>1325</v>
      </c>
      <c r="C1328" s="464">
        <v>68540</v>
      </c>
      <c r="D1328" s="465" t="s">
        <v>3326</v>
      </c>
      <c r="E1328" s="466">
        <v>3.8646400865800872</v>
      </c>
      <c r="F1328" s="466">
        <v>3.1211231884057971</v>
      </c>
      <c r="G1328" s="466">
        <v>0</v>
      </c>
      <c r="H1328" s="466">
        <v>8.2427536231884063E-2</v>
      </c>
      <c r="I1328" s="466">
        <v>0.39605260000099785</v>
      </c>
      <c r="J1328" s="466">
        <v>1.073645300906432</v>
      </c>
      <c r="K1328" s="466">
        <f t="shared" si="40"/>
        <v>8.5378887121251967</v>
      </c>
      <c r="L1328" s="471"/>
      <c r="M1328" s="466">
        <v>4.1205933333333338</v>
      </c>
      <c r="N1328" s="466">
        <v>3.1211231884057971</v>
      </c>
      <c r="O1328" s="466">
        <v>0</v>
      </c>
      <c r="P1328" s="466">
        <v>8.2427536231884063E-2</v>
      </c>
      <c r="Q1328" s="466">
        <v>0.42228297245077129</v>
      </c>
      <c r="R1328" s="466">
        <v>1.1447523107370801</v>
      </c>
      <c r="S1328" s="466">
        <f t="shared" si="41"/>
        <v>8.8911793411588658</v>
      </c>
    </row>
    <row r="1329" spans="2:19">
      <c r="B1329" s="463">
        <v>1326</v>
      </c>
      <c r="C1329" s="464">
        <v>68700</v>
      </c>
      <c r="D1329" s="465" t="s">
        <v>4803</v>
      </c>
      <c r="E1329" s="466">
        <v>3.1288803102453109</v>
      </c>
      <c r="F1329" s="466">
        <v>2.0807487922705312</v>
      </c>
      <c r="G1329" s="466">
        <v>0</v>
      </c>
      <c r="H1329" s="466">
        <v>5.495169082125604E-2</v>
      </c>
      <c r="I1329" s="466">
        <v>0.35461239181473592</v>
      </c>
      <c r="J1329" s="466">
        <v>1.7905559488096114</v>
      </c>
      <c r="K1329" s="466">
        <f t="shared" si="40"/>
        <v>7.4097491339614461</v>
      </c>
      <c r="L1329" s="471"/>
      <c r="M1329" s="466">
        <v>3.3454561344211342</v>
      </c>
      <c r="N1329" s="466">
        <v>2.0807487922705312</v>
      </c>
      <c r="O1329" s="466">
        <v>0</v>
      </c>
      <c r="P1329" s="466">
        <v>5.495169082125604E-2</v>
      </c>
      <c r="Q1329" s="466">
        <v>0.37915806419752363</v>
      </c>
      <c r="R1329" s="466">
        <v>1.9144952152227654</v>
      </c>
      <c r="S1329" s="466">
        <f t="shared" si="41"/>
        <v>7.7748098969332107</v>
      </c>
    </row>
    <row r="1330" spans="2:19">
      <c r="B1330" s="463">
        <v>1327</v>
      </c>
      <c r="C1330" s="464">
        <v>68720</v>
      </c>
      <c r="D1330" s="465" t="s">
        <v>4804</v>
      </c>
      <c r="E1330" s="466">
        <v>8.4075986002886012</v>
      </c>
      <c r="F1330" s="466">
        <v>5.7220591787439616</v>
      </c>
      <c r="G1330" s="466">
        <v>0</v>
      </c>
      <c r="H1330" s="466">
        <v>0.15111714975845414</v>
      </c>
      <c r="I1330" s="466">
        <v>0.95287718079341155</v>
      </c>
      <c r="J1330" s="466">
        <v>4.8113939161098278</v>
      </c>
      <c r="K1330" s="466">
        <f t="shared" si="40"/>
        <v>20.045046025694255</v>
      </c>
      <c r="L1330" s="471"/>
      <c r="M1330" s="466">
        <v>8.9785712276612273</v>
      </c>
      <c r="N1330" s="466">
        <v>5.7220591787439616</v>
      </c>
      <c r="O1330" s="466">
        <v>0</v>
      </c>
      <c r="P1330" s="466">
        <v>0.15111714975845414</v>
      </c>
      <c r="Q1330" s="466">
        <v>1.0175884988934882</v>
      </c>
      <c r="R1330" s="466">
        <v>5.1381428911990525</v>
      </c>
      <c r="S1330" s="466">
        <f t="shared" si="41"/>
        <v>21.007478946256185</v>
      </c>
    </row>
    <row r="1331" spans="2:19">
      <c r="B1331" s="463">
        <v>1328</v>
      </c>
      <c r="C1331" s="464">
        <v>68745</v>
      </c>
      <c r="D1331" s="465" t="s">
        <v>4805</v>
      </c>
      <c r="E1331" s="466">
        <v>8.4075986002886012</v>
      </c>
      <c r="F1331" s="466">
        <v>5.7220591787439616</v>
      </c>
      <c r="G1331" s="466">
        <v>0</v>
      </c>
      <c r="H1331" s="466">
        <v>0.15111714975845414</v>
      </c>
      <c r="I1331" s="466">
        <v>0.95287718079341155</v>
      </c>
      <c r="J1331" s="466">
        <v>4.8113939161098278</v>
      </c>
      <c r="K1331" s="466">
        <f t="shared" si="40"/>
        <v>20.045046025694255</v>
      </c>
      <c r="L1331" s="471"/>
      <c r="M1331" s="466">
        <v>8.9785712276612273</v>
      </c>
      <c r="N1331" s="466">
        <v>5.7220591787439616</v>
      </c>
      <c r="O1331" s="466">
        <v>0</v>
      </c>
      <c r="P1331" s="466">
        <v>0.15111714975845414</v>
      </c>
      <c r="Q1331" s="466">
        <v>1.0175884988934882</v>
      </c>
      <c r="R1331" s="466">
        <v>5.1381428911990525</v>
      </c>
      <c r="S1331" s="466">
        <f t="shared" si="41"/>
        <v>21.007478946256185</v>
      </c>
    </row>
    <row r="1332" spans="2:19">
      <c r="B1332" s="463">
        <v>1329</v>
      </c>
      <c r="C1332" s="464">
        <v>68810</v>
      </c>
      <c r="D1332" s="465" t="s">
        <v>4806</v>
      </c>
      <c r="E1332" s="466">
        <v>3.606349029648336</v>
      </c>
      <c r="F1332" s="466">
        <v>6.0105817160805604</v>
      </c>
      <c r="G1332" s="466">
        <v>6.0105817160805604</v>
      </c>
      <c r="H1332" s="466">
        <v>6.0105817160805604</v>
      </c>
      <c r="I1332" s="466">
        <v>6.0105817160805604</v>
      </c>
      <c r="J1332" s="466">
        <v>4.8084653728644486</v>
      </c>
      <c r="K1332" s="466">
        <f t="shared" si="40"/>
        <v>32.457141266835023</v>
      </c>
      <c r="L1332" s="471"/>
      <c r="M1332" s="466">
        <v>3.606349029648336</v>
      </c>
      <c r="N1332" s="466">
        <v>6.0105817160805604</v>
      </c>
      <c r="O1332" s="466">
        <v>6.0105817160805604</v>
      </c>
      <c r="P1332" s="466">
        <v>6.0105817160805604</v>
      </c>
      <c r="Q1332" s="466">
        <v>6.0105817160805604</v>
      </c>
      <c r="R1332" s="466">
        <v>4.8084653728644486</v>
      </c>
      <c r="S1332" s="466">
        <f t="shared" si="41"/>
        <v>32.457141266835023</v>
      </c>
    </row>
    <row r="1333" spans="2:19">
      <c r="B1333" s="463">
        <v>1330</v>
      </c>
      <c r="C1333" s="464">
        <v>69000</v>
      </c>
      <c r="D1333" s="465" t="s">
        <v>4807</v>
      </c>
      <c r="E1333" s="466">
        <v>0.5630124963924964</v>
      </c>
      <c r="F1333" s="466">
        <v>0.10174365942028987</v>
      </c>
      <c r="G1333" s="466">
        <v>0</v>
      </c>
      <c r="H1333" s="466">
        <v>1.4130434782608696E-2</v>
      </c>
      <c r="I1333" s="466">
        <v>9.5495239759842129E-2</v>
      </c>
      <c r="J1333" s="466">
        <v>0.16743312519930059</v>
      </c>
      <c r="K1333" s="466">
        <f t="shared" si="40"/>
        <v>0.94181495555453765</v>
      </c>
      <c r="L1333" s="471"/>
      <c r="M1333" s="466">
        <v>0.5925455633255633</v>
      </c>
      <c r="N1333" s="466">
        <v>0.10174365942028987</v>
      </c>
      <c r="O1333" s="466">
        <v>0</v>
      </c>
      <c r="P1333" s="466">
        <v>1.4130434782608696E-2</v>
      </c>
      <c r="Q1333" s="466">
        <v>0.10050448436042836</v>
      </c>
      <c r="R1333" s="466">
        <v>0.1762159030683664</v>
      </c>
      <c r="S1333" s="466">
        <f t="shared" si="41"/>
        <v>0.9851400449572566</v>
      </c>
    </row>
    <row r="1334" spans="2:19">
      <c r="B1334" s="463">
        <v>1331</v>
      </c>
      <c r="C1334" s="464">
        <v>69090</v>
      </c>
      <c r="D1334" s="465" t="s">
        <v>4808</v>
      </c>
      <c r="E1334" s="466">
        <v>0.3902652164502165</v>
      </c>
      <c r="F1334" s="466">
        <v>7.6307744565217397E-2</v>
      </c>
      <c r="G1334" s="466">
        <v>0</v>
      </c>
      <c r="H1334" s="466">
        <v>1.0597826086956523E-2</v>
      </c>
      <c r="I1334" s="466">
        <v>6.6194748169246503E-2</v>
      </c>
      <c r="J1334" s="466">
        <v>0.11606016787465412</v>
      </c>
      <c r="K1334" s="466">
        <f t="shared" si="40"/>
        <v>0.65942570314629101</v>
      </c>
      <c r="L1334" s="471"/>
      <c r="M1334" s="466">
        <v>0.40995392773892769</v>
      </c>
      <c r="N1334" s="466">
        <v>7.6307744565217397E-2</v>
      </c>
      <c r="O1334" s="466">
        <v>0</v>
      </c>
      <c r="P1334" s="466">
        <v>1.0597826086956523E-2</v>
      </c>
      <c r="Q1334" s="466">
        <v>6.9534244569637318E-2</v>
      </c>
      <c r="R1334" s="466">
        <v>0.121915353120698</v>
      </c>
      <c r="S1334" s="466">
        <f t="shared" si="41"/>
        <v>0.68830909608143698</v>
      </c>
    </row>
    <row r="1335" spans="2:19">
      <c r="B1335" s="463">
        <v>1332</v>
      </c>
      <c r="C1335" s="464">
        <v>69100</v>
      </c>
      <c r="D1335" s="465" t="s">
        <v>4809</v>
      </c>
      <c r="E1335" s="466">
        <v>0.5630124963924964</v>
      </c>
      <c r="F1335" s="466">
        <v>0.10174365942028987</v>
      </c>
      <c r="G1335" s="466">
        <v>0</v>
      </c>
      <c r="H1335" s="466">
        <v>1.4130434782608696E-2</v>
      </c>
      <c r="I1335" s="466">
        <v>9.5495239759842129E-2</v>
      </c>
      <c r="J1335" s="466">
        <v>0.16743312519930059</v>
      </c>
      <c r="K1335" s="466">
        <f t="shared" si="40"/>
        <v>0.94181495555453765</v>
      </c>
      <c r="L1335" s="471"/>
      <c r="M1335" s="466">
        <v>0.5925455633255633</v>
      </c>
      <c r="N1335" s="466">
        <v>0.10174365942028987</v>
      </c>
      <c r="O1335" s="466">
        <v>0</v>
      </c>
      <c r="P1335" s="466">
        <v>1.4130434782608696E-2</v>
      </c>
      <c r="Q1335" s="466">
        <v>0.10050448436042836</v>
      </c>
      <c r="R1335" s="466">
        <v>0.1762159030683664</v>
      </c>
      <c r="S1335" s="466">
        <f t="shared" si="41"/>
        <v>0.9851400449572566</v>
      </c>
    </row>
    <row r="1336" spans="2:19">
      <c r="B1336" s="463">
        <v>1333</v>
      </c>
      <c r="C1336" s="464">
        <v>69110</v>
      </c>
      <c r="D1336" s="465" t="s">
        <v>4810</v>
      </c>
      <c r="E1336" s="466">
        <v>4.0379082611832615</v>
      </c>
      <c r="F1336" s="466">
        <v>2.3408423913043475</v>
      </c>
      <c r="G1336" s="466">
        <v>0</v>
      </c>
      <c r="H1336" s="466">
        <v>6.1820652173913054E-2</v>
      </c>
      <c r="I1336" s="466">
        <v>0.51712723130072058</v>
      </c>
      <c r="J1336" s="466">
        <v>1.7828968552122324</v>
      </c>
      <c r="K1336" s="466">
        <f t="shared" si="40"/>
        <v>8.7405953911744749</v>
      </c>
      <c r="L1336" s="471"/>
      <c r="M1336" s="466">
        <v>4.2840171522921517</v>
      </c>
      <c r="N1336" s="466">
        <v>2.3408423913043475</v>
      </c>
      <c r="O1336" s="466">
        <v>0</v>
      </c>
      <c r="P1336" s="466">
        <v>6.1820652173913054E-2</v>
      </c>
      <c r="Q1336" s="466">
        <v>0.54864592890984754</v>
      </c>
      <c r="R1336" s="466">
        <v>1.8915637043865692</v>
      </c>
      <c r="S1336" s="466">
        <f t="shared" si="41"/>
        <v>9.1268898290668297</v>
      </c>
    </row>
    <row r="1337" spans="2:19">
      <c r="B1337" s="463">
        <v>1334</v>
      </c>
      <c r="C1337" s="464">
        <v>69140</v>
      </c>
      <c r="D1337" s="465" t="s">
        <v>4811</v>
      </c>
      <c r="E1337" s="466">
        <v>5.1769457864357875</v>
      </c>
      <c r="F1337" s="466">
        <v>3.1211231884057971</v>
      </c>
      <c r="G1337" s="466">
        <v>0</v>
      </c>
      <c r="H1337" s="466">
        <v>8.2427536231884063E-2</v>
      </c>
      <c r="I1337" s="466">
        <v>0.53053914280449899</v>
      </c>
      <c r="J1337" s="466">
        <v>1.4382202202877639</v>
      </c>
      <c r="K1337" s="466">
        <f t="shared" si="40"/>
        <v>10.349255874165731</v>
      </c>
      <c r="L1337" s="471"/>
      <c r="M1337" s="466">
        <v>5.4919651670551675</v>
      </c>
      <c r="N1337" s="466">
        <v>3.1211231884057971</v>
      </c>
      <c r="O1337" s="466">
        <v>0</v>
      </c>
      <c r="P1337" s="466">
        <v>8.2427536231884063E-2</v>
      </c>
      <c r="Q1337" s="466">
        <v>0.56282267812729703</v>
      </c>
      <c r="R1337" s="466">
        <v>1.5257365400793308</v>
      </c>
      <c r="S1337" s="466">
        <f t="shared" si="41"/>
        <v>10.784075109899478</v>
      </c>
    </row>
    <row r="1338" spans="2:19">
      <c r="B1338" s="463">
        <v>1335</v>
      </c>
      <c r="C1338" s="464">
        <v>69155</v>
      </c>
      <c r="D1338" s="465" t="s">
        <v>4812</v>
      </c>
      <c r="E1338" s="466">
        <v>20.89354295815296</v>
      </c>
      <c r="F1338" s="466">
        <v>11.964305555555555</v>
      </c>
      <c r="G1338" s="466">
        <v>0</v>
      </c>
      <c r="H1338" s="466">
        <v>0.31597222222222227</v>
      </c>
      <c r="I1338" s="466">
        <v>2.3679746449916661</v>
      </c>
      <c r="J1338" s="466">
        <v>11.956691827721862</v>
      </c>
      <c r="K1338" s="466">
        <f t="shared" si="40"/>
        <v>47.498487208644271</v>
      </c>
      <c r="L1338" s="471"/>
      <c r="M1338" s="466">
        <v>22.173309191919191</v>
      </c>
      <c r="N1338" s="466">
        <v>11.964305555555555</v>
      </c>
      <c r="O1338" s="466">
        <v>0</v>
      </c>
      <c r="P1338" s="466">
        <v>0.31597222222222227</v>
      </c>
      <c r="Q1338" s="466">
        <v>2.513017254526321</v>
      </c>
      <c r="R1338" s="466">
        <v>12.689060220163228</v>
      </c>
      <c r="S1338" s="466">
        <f t="shared" si="41"/>
        <v>49.65566444438651</v>
      </c>
    </row>
    <row r="1339" spans="2:19">
      <c r="B1339" s="463">
        <v>1336</v>
      </c>
      <c r="C1339" s="464">
        <v>69200</v>
      </c>
      <c r="D1339" s="465" t="s">
        <v>4813</v>
      </c>
      <c r="E1339" s="466">
        <v>2.3415912987012986</v>
      </c>
      <c r="F1339" s="466">
        <v>0.76307744565217395</v>
      </c>
      <c r="G1339" s="466">
        <v>0</v>
      </c>
      <c r="H1339" s="466">
        <v>0.10597826086956522</v>
      </c>
      <c r="I1339" s="466">
        <v>0.66194748169246498</v>
      </c>
      <c r="J1339" s="466">
        <v>0.92848134299723295</v>
      </c>
      <c r="K1339" s="466">
        <f t="shared" si="40"/>
        <v>4.8010758299127358</v>
      </c>
      <c r="L1339" s="471"/>
      <c r="M1339" s="466">
        <v>2.4597235664335662</v>
      </c>
      <c r="N1339" s="466">
        <v>0.76307744565217395</v>
      </c>
      <c r="O1339" s="466">
        <v>0</v>
      </c>
      <c r="P1339" s="466">
        <v>0.10597826086956522</v>
      </c>
      <c r="Q1339" s="466">
        <v>0.69534244569637316</v>
      </c>
      <c r="R1339" s="466">
        <v>0.97532282496558398</v>
      </c>
      <c r="S1339" s="466">
        <f t="shared" si="41"/>
        <v>4.9994445436172628</v>
      </c>
    </row>
    <row r="1340" spans="2:19">
      <c r="B1340" s="463">
        <v>1337</v>
      </c>
      <c r="C1340" s="464">
        <v>69210</v>
      </c>
      <c r="D1340" s="465" t="s">
        <v>4814</v>
      </c>
      <c r="E1340" s="466">
        <v>2.3415912987012986</v>
      </c>
      <c r="F1340" s="466">
        <v>0.76307744565217395</v>
      </c>
      <c r="G1340" s="466">
        <v>0</v>
      </c>
      <c r="H1340" s="466">
        <v>0.10597826086956522</v>
      </c>
      <c r="I1340" s="466">
        <v>0.66194748169246498</v>
      </c>
      <c r="J1340" s="466">
        <v>0.92848134299723295</v>
      </c>
      <c r="K1340" s="466">
        <f t="shared" si="40"/>
        <v>4.8010758299127358</v>
      </c>
      <c r="L1340" s="471"/>
      <c r="M1340" s="466">
        <v>2.4597235664335662</v>
      </c>
      <c r="N1340" s="466">
        <v>0.76307744565217395</v>
      </c>
      <c r="O1340" s="466">
        <v>0</v>
      </c>
      <c r="P1340" s="466">
        <v>0.10597826086956522</v>
      </c>
      <c r="Q1340" s="466">
        <v>0.69534244569637316</v>
      </c>
      <c r="R1340" s="466">
        <v>0.97532282496558398</v>
      </c>
      <c r="S1340" s="466">
        <f t="shared" si="41"/>
        <v>4.9994445436172628</v>
      </c>
    </row>
    <row r="1341" spans="2:19">
      <c r="B1341" s="463">
        <v>1338</v>
      </c>
      <c r="C1341" s="464">
        <v>69300</v>
      </c>
      <c r="D1341" s="465" t="s">
        <v>4815</v>
      </c>
      <c r="E1341" s="466">
        <v>10.264350259740262</v>
      </c>
      <c r="F1341" s="466">
        <v>6.2422463768115941</v>
      </c>
      <c r="G1341" s="466">
        <v>0</v>
      </c>
      <c r="H1341" s="466">
        <v>0.16485507246376813</v>
      </c>
      <c r="I1341" s="466">
        <v>1.0519019925833406</v>
      </c>
      <c r="J1341" s="466">
        <v>2.851564745057527</v>
      </c>
      <c r="K1341" s="466">
        <f t="shared" si="40"/>
        <v>20.57491844665649</v>
      </c>
      <c r="L1341" s="471"/>
      <c r="M1341" s="466">
        <v>10.894389020979022</v>
      </c>
      <c r="N1341" s="466">
        <v>6.2422463768115941</v>
      </c>
      <c r="O1341" s="466">
        <v>0</v>
      </c>
      <c r="P1341" s="466">
        <v>0.16485507246376813</v>
      </c>
      <c r="Q1341" s="466">
        <v>1.1164690632289367</v>
      </c>
      <c r="R1341" s="466">
        <v>3.0265973846406609</v>
      </c>
      <c r="S1341" s="466">
        <f t="shared" si="41"/>
        <v>21.444556918123983</v>
      </c>
    </row>
    <row r="1342" spans="2:19" ht="25.5">
      <c r="B1342" s="463">
        <v>1339</v>
      </c>
      <c r="C1342" s="464">
        <v>69310</v>
      </c>
      <c r="D1342" s="465" t="s">
        <v>4816</v>
      </c>
      <c r="E1342" s="466">
        <v>12.196930750360753</v>
      </c>
      <c r="F1342" s="466">
        <v>7.2826207729468599</v>
      </c>
      <c r="G1342" s="466">
        <v>0</v>
      </c>
      <c r="H1342" s="466">
        <v>0.19233091787439616</v>
      </c>
      <c r="I1342" s="466">
        <v>1.2499549835149679</v>
      </c>
      <c r="J1342" s="466">
        <v>3.3884597510331731</v>
      </c>
      <c r="K1342" s="466">
        <f t="shared" si="40"/>
        <v>24.310297175730152</v>
      </c>
      <c r="L1342" s="471"/>
      <c r="M1342" s="466">
        <v>12.945101779331779</v>
      </c>
      <c r="N1342" s="466">
        <v>7.2826207729468599</v>
      </c>
      <c r="O1342" s="466">
        <v>0</v>
      </c>
      <c r="P1342" s="466">
        <v>0.19233091787439616</v>
      </c>
      <c r="Q1342" s="466">
        <v>1.3266283799066132</v>
      </c>
      <c r="R1342" s="466">
        <v>3.5963110105381442</v>
      </c>
      <c r="S1342" s="466">
        <f t="shared" si="41"/>
        <v>25.342992860597793</v>
      </c>
    </row>
    <row r="1343" spans="2:19" ht="25.5">
      <c r="B1343" s="463">
        <v>1340</v>
      </c>
      <c r="C1343" s="464">
        <v>69320</v>
      </c>
      <c r="D1343" s="465" t="s">
        <v>4817</v>
      </c>
      <c r="E1343" s="466">
        <v>12.196930750360753</v>
      </c>
      <c r="F1343" s="466">
        <v>7.2826207729468599</v>
      </c>
      <c r="G1343" s="466">
        <v>0</v>
      </c>
      <c r="H1343" s="466">
        <v>0.19233091787439616</v>
      </c>
      <c r="I1343" s="466">
        <v>1.382342038467117</v>
      </c>
      <c r="J1343" s="466">
        <v>6.9799048690888021</v>
      </c>
      <c r="K1343" s="466">
        <f t="shared" si="40"/>
        <v>28.034129348737931</v>
      </c>
      <c r="L1343" s="471"/>
      <c r="M1343" s="466">
        <v>12.945101779331779</v>
      </c>
      <c r="N1343" s="466">
        <v>7.2826207729468599</v>
      </c>
      <c r="O1343" s="466">
        <v>0</v>
      </c>
      <c r="P1343" s="466">
        <v>0.19233091787439616</v>
      </c>
      <c r="Q1343" s="466">
        <v>1.467136179425838</v>
      </c>
      <c r="R1343" s="466">
        <v>7.4080586985160615</v>
      </c>
      <c r="S1343" s="466">
        <f t="shared" si="41"/>
        <v>29.295248348094937</v>
      </c>
    </row>
    <row r="1344" spans="2:19">
      <c r="B1344" s="463">
        <v>1341</v>
      </c>
      <c r="C1344" s="464">
        <v>69400</v>
      </c>
      <c r="D1344" s="465" t="s">
        <v>4818</v>
      </c>
      <c r="E1344" s="466">
        <v>4.5210533838383844</v>
      </c>
      <c r="F1344" s="466">
        <v>2.6009359903381641</v>
      </c>
      <c r="G1344" s="466">
        <v>0</v>
      </c>
      <c r="H1344" s="466">
        <v>6.8689613526570048E-2</v>
      </c>
      <c r="I1344" s="466">
        <v>0.5790027082641015</v>
      </c>
      <c r="J1344" s="466">
        <v>1.9962246140604543</v>
      </c>
      <c r="K1344" s="466">
        <f t="shared" si="40"/>
        <v>9.765906310027674</v>
      </c>
      <c r="L1344" s="471"/>
      <c r="M1344" s="466">
        <v>4.7966953418803424</v>
      </c>
      <c r="N1344" s="466">
        <v>2.6009359903381641</v>
      </c>
      <c r="O1344" s="466">
        <v>0</v>
      </c>
      <c r="P1344" s="466">
        <v>6.8689613526570048E-2</v>
      </c>
      <c r="Q1344" s="466">
        <v>0.61430364958632389</v>
      </c>
      <c r="R1344" s="466">
        <v>2.1179314851357121</v>
      </c>
      <c r="S1344" s="466">
        <f t="shared" si="41"/>
        <v>10.198556080467112</v>
      </c>
    </row>
    <row r="1345" spans="2:19">
      <c r="B1345" s="463">
        <v>1342</v>
      </c>
      <c r="C1345" s="464">
        <v>69405</v>
      </c>
      <c r="D1345" s="465" t="s">
        <v>4819</v>
      </c>
      <c r="E1345" s="466">
        <v>3.500318542568543</v>
      </c>
      <c r="F1345" s="466">
        <v>2.6009359903381641</v>
      </c>
      <c r="G1345" s="466">
        <v>0</v>
      </c>
      <c r="H1345" s="466">
        <v>6.8689613526570048E-2</v>
      </c>
      <c r="I1345" s="466">
        <v>0.35871652432264506</v>
      </c>
      <c r="J1345" s="466">
        <v>0.97243222414276609</v>
      </c>
      <c r="K1345" s="466">
        <f t="shared" si="40"/>
        <v>7.5010928948986884</v>
      </c>
      <c r="L1345" s="471"/>
      <c r="M1345" s="466">
        <v>3.7168943667443659</v>
      </c>
      <c r="N1345" s="466">
        <v>2.6009359903381641</v>
      </c>
      <c r="O1345" s="466">
        <v>0</v>
      </c>
      <c r="P1345" s="466">
        <v>6.8689613526570048E-2</v>
      </c>
      <c r="Q1345" s="466">
        <v>0.38091145485706857</v>
      </c>
      <c r="R1345" s="466">
        <v>1.0325996939994682</v>
      </c>
      <c r="S1345" s="466">
        <f t="shared" si="41"/>
        <v>7.8000311194656362</v>
      </c>
    </row>
    <row r="1346" spans="2:19">
      <c r="B1346" s="463">
        <v>1343</v>
      </c>
      <c r="C1346" s="464">
        <v>69420</v>
      </c>
      <c r="D1346" s="465" t="s">
        <v>4820</v>
      </c>
      <c r="E1346" s="466">
        <v>3.500318542568543</v>
      </c>
      <c r="F1346" s="466">
        <v>2.6009359903381641</v>
      </c>
      <c r="G1346" s="466">
        <v>0</v>
      </c>
      <c r="H1346" s="466">
        <v>6.8689613526570048E-2</v>
      </c>
      <c r="I1346" s="466">
        <v>0.35871652432264506</v>
      </c>
      <c r="J1346" s="466">
        <v>0.97243222414276609</v>
      </c>
      <c r="K1346" s="466">
        <f t="shared" si="40"/>
        <v>7.5010928948986884</v>
      </c>
      <c r="L1346" s="471"/>
      <c r="M1346" s="466">
        <v>3.7168943667443659</v>
      </c>
      <c r="N1346" s="466">
        <v>2.6009359903381641</v>
      </c>
      <c r="O1346" s="466">
        <v>0</v>
      </c>
      <c r="P1346" s="466">
        <v>6.8689613526570048E-2</v>
      </c>
      <c r="Q1346" s="466">
        <v>0.38091145485706857</v>
      </c>
      <c r="R1346" s="466">
        <v>1.0325996939994682</v>
      </c>
      <c r="S1346" s="466">
        <f t="shared" si="41"/>
        <v>7.8000311194656362</v>
      </c>
    </row>
    <row r="1347" spans="2:19" ht="25.5">
      <c r="B1347" s="463">
        <v>1344</v>
      </c>
      <c r="C1347" s="464">
        <v>69433</v>
      </c>
      <c r="D1347" s="465" t="s">
        <v>4821</v>
      </c>
      <c r="E1347" s="466">
        <v>4.4666087878787888</v>
      </c>
      <c r="F1347" s="466">
        <v>3.1211231884057971</v>
      </c>
      <c r="G1347" s="466">
        <v>0</v>
      </c>
      <c r="H1347" s="466">
        <v>8.2427536231884063E-2</v>
      </c>
      <c r="I1347" s="466">
        <v>0.45774301978845866</v>
      </c>
      <c r="J1347" s="466">
        <v>1.2408797271305891</v>
      </c>
      <c r="K1347" s="466">
        <f t="shared" si="40"/>
        <v>9.3687822594355161</v>
      </c>
      <c r="L1347" s="471"/>
      <c r="M1347" s="466">
        <v>4.742250745920745</v>
      </c>
      <c r="N1347" s="466">
        <v>3.1211231884057971</v>
      </c>
      <c r="O1347" s="466">
        <v>0</v>
      </c>
      <c r="P1347" s="466">
        <v>8.2427536231884063E-2</v>
      </c>
      <c r="Q1347" s="466">
        <v>0.48599111319590693</v>
      </c>
      <c r="R1347" s="466">
        <v>1.31745650694821</v>
      </c>
      <c r="S1347" s="466">
        <f t="shared" si="41"/>
        <v>9.7492490907025431</v>
      </c>
    </row>
    <row r="1348" spans="2:19">
      <c r="B1348" s="463">
        <v>1345</v>
      </c>
      <c r="C1348" s="464">
        <v>69450</v>
      </c>
      <c r="D1348" s="465" t="s">
        <v>4822</v>
      </c>
      <c r="E1348" s="466">
        <v>6.3991892784992785</v>
      </c>
      <c r="F1348" s="466">
        <v>4.1614975845410624</v>
      </c>
      <c r="G1348" s="466">
        <v>0</v>
      </c>
      <c r="H1348" s="466">
        <v>0.10990338164251208</v>
      </c>
      <c r="I1348" s="466">
        <v>0.72525363411741717</v>
      </c>
      <c r="J1348" s="466">
        <v>3.6620468966667596</v>
      </c>
      <c r="K1348" s="466">
        <f t="shared" ref="K1348:K1411" si="42">SUM(E1348:J1348)</f>
        <v>15.05789077546703</v>
      </c>
      <c r="L1348" s="471"/>
      <c r="M1348" s="466">
        <v>6.792963504273505</v>
      </c>
      <c r="N1348" s="466">
        <v>4.1614975845410624</v>
      </c>
      <c r="O1348" s="466">
        <v>0</v>
      </c>
      <c r="P1348" s="466">
        <v>0.10990338164251208</v>
      </c>
      <c r="Q1348" s="466">
        <v>0.76988212935884948</v>
      </c>
      <c r="R1348" s="466">
        <v>3.8873910174179493</v>
      </c>
      <c r="S1348" s="466">
        <f t="shared" ref="S1348:S1411" si="43">SUM(M1348:R1348)</f>
        <v>15.721637617233879</v>
      </c>
    </row>
    <row r="1349" spans="2:19">
      <c r="B1349" s="463">
        <v>1346</v>
      </c>
      <c r="C1349" s="464">
        <v>69501</v>
      </c>
      <c r="D1349" s="465" t="s">
        <v>4823</v>
      </c>
      <c r="E1349" s="466">
        <v>9.2980600144300158</v>
      </c>
      <c r="F1349" s="466">
        <v>5.7220591787439616</v>
      </c>
      <c r="G1349" s="466">
        <v>0</v>
      </c>
      <c r="H1349" s="466">
        <v>0.15111714975845414</v>
      </c>
      <c r="I1349" s="466">
        <v>1.0537978362922671</v>
      </c>
      <c r="J1349" s="466">
        <v>5.3209758828777813</v>
      </c>
      <c r="K1349" s="466">
        <f t="shared" si="42"/>
        <v>21.546010062102482</v>
      </c>
      <c r="L1349" s="471"/>
      <c r="M1349" s="466">
        <v>9.8690326418026419</v>
      </c>
      <c r="N1349" s="466">
        <v>5.7220591787439616</v>
      </c>
      <c r="O1349" s="466">
        <v>0</v>
      </c>
      <c r="P1349" s="466">
        <v>0.15111714975845414</v>
      </c>
      <c r="Q1349" s="466">
        <v>1.1185091543923438</v>
      </c>
      <c r="R1349" s="466">
        <v>5.6477248579670052</v>
      </c>
      <c r="S1349" s="466">
        <f t="shared" si="43"/>
        <v>22.508442982664405</v>
      </c>
    </row>
    <row r="1350" spans="2:19">
      <c r="B1350" s="463">
        <v>1347</v>
      </c>
      <c r="C1350" s="464">
        <v>69502</v>
      </c>
      <c r="D1350" s="465" t="s">
        <v>4824</v>
      </c>
      <c r="E1350" s="466">
        <v>15.095801486291487</v>
      </c>
      <c r="F1350" s="466">
        <v>8.8431823671497582</v>
      </c>
      <c r="G1350" s="466">
        <v>0</v>
      </c>
      <c r="H1350" s="466">
        <v>0.23354468599033817</v>
      </c>
      <c r="I1350" s="466">
        <v>1.7108862406419665</v>
      </c>
      <c r="J1350" s="466">
        <v>8.6388338552998203</v>
      </c>
      <c r="K1350" s="466">
        <f t="shared" si="42"/>
        <v>34.522248635373366</v>
      </c>
      <c r="L1350" s="471"/>
      <c r="M1350" s="466">
        <v>16.021170916860914</v>
      </c>
      <c r="N1350" s="466">
        <v>8.8431823671497582</v>
      </c>
      <c r="O1350" s="466">
        <v>0</v>
      </c>
      <c r="P1350" s="466">
        <v>0.23354468599033817</v>
      </c>
      <c r="Q1350" s="466">
        <v>1.8157632044593321</v>
      </c>
      <c r="R1350" s="466">
        <v>9.1683925390651151</v>
      </c>
      <c r="S1350" s="466">
        <f t="shared" si="43"/>
        <v>36.082053713525461</v>
      </c>
    </row>
    <row r="1351" spans="2:19">
      <c r="B1351" s="463">
        <v>1348</v>
      </c>
      <c r="C1351" s="464">
        <v>69505</v>
      </c>
      <c r="D1351" s="465" t="s">
        <v>4825</v>
      </c>
      <c r="E1351" s="466">
        <v>17.994672222222224</v>
      </c>
      <c r="F1351" s="466">
        <v>10.403743961352657</v>
      </c>
      <c r="G1351" s="466">
        <v>0</v>
      </c>
      <c r="H1351" s="466">
        <v>0.27475845410628019</v>
      </c>
      <c r="I1351" s="466">
        <v>2.0394304428168164</v>
      </c>
      <c r="J1351" s="466">
        <v>10.297762841510842</v>
      </c>
      <c r="K1351" s="466">
        <f t="shared" si="42"/>
        <v>41.010367922008818</v>
      </c>
      <c r="L1351" s="471"/>
      <c r="M1351" s="466">
        <v>19.097240054390056</v>
      </c>
      <c r="N1351" s="466">
        <v>10.403743961352657</v>
      </c>
      <c r="O1351" s="466">
        <v>0</v>
      </c>
      <c r="P1351" s="466">
        <v>0.27475845410628019</v>
      </c>
      <c r="Q1351" s="466">
        <v>2.164390229492827</v>
      </c>
      <c r="R1351" s="466">
        <v>10.928726379614174</v>
      </c>
      <c r="S1351" s="466">
        <f t="shared" si="43"/>
        <v>42.868859078955992</v>
      </c>
    </row>
    <row r="1352" spans="2:19">
      <c r="B1352" s="463">
        <v>1349</v>
      </c>
      <c r="C1352" s="464">
        <v>69530</v>
      </c>
      <c r="D1352" s="465" t="s">
        <v>4826</v>
      </c>
      <c r="E1352" s="466">
        <v>23.792413694083695</v>
      </c>
      <c r="F1352" s="466">
        <v>13.524867149758453</v>
      </c>
      <c r="G1352" s="466">
        <v>0</v>
      </c>
      <c r="H1352" s="466">
        <v>0.35718599033816428</v>
      </c>
      <c r="I1352" s="466">
        <v>2.6965188471665158</v>
      </c>
      <c r="J1352" s="466">
        <v>13.615620813932882</v>
      </c>
      <c r="K1352" s="466">
        <f t="shared" si="42"/>
        <v>53.986606495279716</v>
      </c>
      <c r="L1352" s="471"/>
      <c r="M1352" s="466">
        <v>25.24937832944833</v>
      </c>
      <c r="N1352" s="466">
        <v>13.524867149758453</v>
      </c>
      <c r="O1352" s="466">
        <v>0</v>
      </c>
      <c r="P1352" s="466">
        <v>0.35718599033816428</v>
      </c>
      <c r="Q1352" s="466">
        <v>2.8616442795598154</v>
      </c>
      <c r="R1352" s="466">
        <v>14.449394060712283</v>
      </c>
      <c r="S1352" s="466">
        <f t="shared" si="43"/>
        <v>56.442469809817041</v>
      </c>
    </row>
    <row r="1353" spans="2:19">
      <c r="B1353" s="463">
        <v>1350</v>
      </c>
      <c r="C1353" s="464">
        <v>69535</v>
      </c>
      <c r="D1353" s="465" t="s">
        <v>4827</v>
      </c>
      <c r="E1353" s="466">
        <v>17.994672222222224</v>
      </c>
      <c r="F1353" s="466">
        <v>10.403743961352657</v>
      </c>
      <c r="G1353" s="466">
        <v>0</v>
      </c>
      <c r="H1353" s="466">
        <v>0.27475845410628019</v>
      </c>
      <c r="I1353" s="466">
        <v>2.0394304428168164</v>
      </c>
      <c r="J1353" s="466">
        <v>10.297762841510842</v>
      </c>
      <c r="K1353" s="466">
        <f t="shared" si="42"/>
        <v>41.010367922008818</v>
      </c>
      <c r="L1353" s="471"/>
      <c r="M1353" s="466">
        <v>19.097240054390056</v>
      </c>
      <c r="N1353" s="466">
        <v>10.403743961352657</v>
      </c>
      <c r="O1353" s="466">
        <v>0</v>
      </c>
      <c r="P1353" s="466">
        <v>0.27475845410628019</v>
      </c>
      <c r="Q1353" s="466">
        <v>2.164390229492827</v>
      </c>
      <c r="R1353" s="466">
        <v>10.928726379614174</v>
      </c>
      <c r="S1353" s="466">
        <f t="shared" si="43"/>
        <v>42.868859078955992</v>
      </c>
    </row>
    <row r="1354" spans="2:19">
      <c r="B1354" s="463">
        <v>1351</v>
      </c>
      <c r="C1354" s="464">
        <v>69540</v>
      </c>
      <c r="D1354" s="465" t="s">
        <v>4828</v>
      </c>
      <c r="E1354" s="466">
        <v>9.2980600144300158</v>
      </c>
      <c r="F1354" s="466">
        <v>5.7220591787439616</v>
      </c>
      <c r="G1354" s="466">
        <v>0</v>
      </c>
      <c r="H1354" s="466">
        <v>0.15111714975845414</v>
      </c>
      <c r="I1354" s="466">
        <v>0.95287549711752695</v>
      </c>
      <c r="J1354" s="466">
        <v>2.5831172420697039</v>
      </c>
      <c r="K1354" s="466">
        <f t="shared" si="42"/>
        <v>18.707229082119664</v>
      </c>
      <c r="L1354" s="471"/>
      <c r="M1354" s="466">
        <v>9.8690326418026419</v>
      </c>
      <c r="N1354" s="466">
        <v>5.7220591787439616</v>
      </c>
      <c r="O1354" s="466">
        <v>0</v>
      </c>
      <c r="P1354" s="466">
        <v>0.15111714975845414</v>
      </c>
      <c r="Q1354" s="466">
        <v>1.0113894048900984</v>
      </c>
      <c r="R1354" s="466">
        <v>2.7417405716919188</v>
      </c>
      <c r="S1354" s="466">
        <f t="shared" si="43"/>
        <v>19.495338946887074</v>
      </c>
    </row>
    <row r="1355" spans="2:19">
      <c r="B1355" s="463">
        <v>1352</v>
      </c>
      <c r="C1355" s="464">
        <v>69550</v>
      </c>
      <c r="D1355" s="465" t="s">
        <v>4829</v>
      </c>
      <c r="E1355" s="466">
        <v>10.264350259740262</v>
      </c>
      <c r="F1355" s="466">
        <v>6.2422463768115941</v>
      </c>
      <c r="G1355" s="466">
        <v>0</v>
      </c>
      <c r="H1355" s="466">
        <v>0.16485507246376813</v>
      </c>
      <c r="I1355" s="466">
        <v>1.1633125703505505</v>
      </c>
      <c r="J1355" s="466">
        <v>5.873952211614788</v>
      </c>
      <c r="K1355" s="466">
        <f t="shared" si="42"/>
        <v>23.708716490980965</v>
      </c>
      <c r="L1355" s="471"/>
      <c r="M1355" s="466">
        <v>10.894389020979022</v>
      </c>
      <c r="N1355" s="466">
        <v>6.2422463768115941</v>
      </c>
      <c r="O1355" s="466">
        <v>0</v>
      </c>
      <c r="P1355" s="466">
        <v>0.16485507246376813</v>
      </c>
      <c r="Q1355" s="466">
        <v>1.234718162736842</v>
      </c>
      <c r="R1355" s="466">
        <v>6.2345028048166906</v>
      </c>
      <c r="S1355" s="466">
        <f t="shared" si="43"/>
        <v>24.770711437807918</v>
      </c>
    </row>
    <row r="1356" spans="2:19">
      <c r="B1356" s="463">
        <v>1353</v>
      </c>
      <c r="C1356" s="464">
        <v>69620</v>
      </c>
      <c r="D1356" s="465" t="s">
        <v>4830</v>
      </c>
      <c r="E1356" s="466">
        <v>12.196930750360753</v>
      </c>
      <c r="F1356" s="466">
        <v>7.2826207729468599</v>
      </c>
      <c r="G1356" s="466">
        <v>0</v>
      </c>
      <c r="H1356" s="466">
        <v>0.19233091787439616</v>
      </c>
      <c r="I1356" s="466">
        <v>1.2499549835149679</v>
      </c>
      <c r="J1356" s="466">
        <v>3.3884597510331731</v>
      </c>
      <c r="K1356" s="466">
        <f t="shared" si="42"/>
        <v>24.310297175730152</v>
      </c>
      <c r="L1356" s="471"/>
      <c r="M1356" s="466">
        <v>12.945101779331779</v>
      </c>
      <c r="N1356" s="466">
        <v>7.2826207729468599</v>
      </c>
      <c r="O1356" s="466">
        <v>0</v>
      </c>
      <c r="P1356" s="466">
        <v>0.19233091787439616</v>
      </c>
      <c r="Q1356" s="466">
        <v>1.3266283799066132</v>
      </c>
      <c r="R1356" s="466">
        <v>3.5963110105381442</v>
      </c>
      <c r="S1356" s="466">
        <f t="shared" si="43"/>
        <v>25.342992860597793</v>
      </c>
    </row>
    <row r="1357" spans="2:19">
      <c r="B1357" s="463">
        <v>1354</v>
      </c>
      <c r="C1357" s="464">
        <v>69631</v>
      </c>
      <c r="D1357" s="465" t="s">
        <v>4831</v>
      </c>
      <c r="E1357" s="466">
        <v>15.095801486291487</v>
      </c>
      <c r="F1357" s="466">
        <v>8.8431823671497582</v>
      </c>
      <c r="G1357" s="466">
        <v>0</v>
      </c>
      <c r="H1357" s="466">
        <v>0.23354468599033817</v>
      </c>
      <c r="I1357" s="466">
        <v>1.5470344699124088</v>
      </c>
      <c r="J1357" s="466">
        <v>4.1938022599966409</v>
      </c>
      <c r="K1357" s="466">
        <f t="shared" si="42"/>
        <v>29.91336526934063</v>
      </c>
      <c r="L1357" s="471"/>
      <c r="M1357" s="466">
        <v>16.021170916860914</v>
      </c>
      <c r="N1357" s="466">
        <v>8.8431823671497582</v>
      </c>
      <c r="O1357" s="466">
        <v>0</v>
      </c>
      <c r="P1357" s="466">
        <v>0.23354468599033817</v>
      </c>
      <c r="Q1357" s="466">
        <v>1.6418673549231277</v>
      </c>
      <c r="R1357" s="466">
        <v>4.4508814493843687</v>
      </c>
      <c r="S1357" s="466">
        <f t="shared" si="43"/>
        <v>31.190646774308508</v>
      </c>
    </row>
    <row r="1358" spans="2:19">
      <c r="B1358" s="463">
        <v>1355</v>
      </c>
      <c r="C1358" s="464">
        <v>69635</v>
      </c>
      <c r="D1358" s="465" t="s">
        <v>3366</v>
      </c>
      <c r="E1358" s="466">
        <v>17.994672222222224</v>
      </c>
      <c r="F1358" s="466">
        <v>10.403743961352657</v>
      </c>
      <c r="G1358" s="466">
        <v>0</v>
      </c>
      <c r="H1358" s="466">
        <v>0.27475845410628019</v>
      </c>
      <c r="I1358" s="466">
        <v>2.0394304428168164</v>
      </c>
      <c r="J1358" s="466">
        <v>10.297762841510842</v>
      </c>
      <c r="K1358" s="466">
        <f t="shared" si="42"/>
        <v>41.010367922008818</v>
      </c>
      <c r="L1358" s="471"/>
      <c r="M1358" s="466">
        <v>19.097240054390056</v>
      </c>
      <c r="N1358" s="466">
        <v>10.403743961352657</v>
      </c>
      <c r="O1358" s="466">
        <v>0</v>
      </c>
      <c r="P1358" s="466">
        <v>0.27475845410628019</v>
      </c>
      <c r="Q1358" s="466">
        <v>2.164390229492827</v>
      </c>
      <c r="R1358" s="466">
        <v>10.928726379614174</v>
      </c>
      <c r="S1358" s="466">
        <f t="shared" si="43"/>
        <v>42.868859078955992</v>
      </c>
    </row>
    <row r="1359" spans="2:19">
      <c r="B1359" s="463">
        <v>1356</v>
      </c>
      <c r="C1359" s="464">
        <v>69641</v>
      </c>
      <c r="D1359" s="465" t="s">
        <v>3367</v>
      </c>
      <c r="E1359" s="466">
        <v>23.792413694083695</v>
      </c>
      <c r="F1359" s="466">
        <v>13.524867149758453</v>
      </c>
      <c r="G1359" s="466">
        <v>0</v>
      </c>
      <c r="H1359" s="466">
        <v>0.35718599033816428</v>
      </c>
      <c r="I1359" s="466">
        <v>2.6965188471665158</v>
      </c>
      <c r="J1359" s="466">
        <v>13.615620813932882</v>
      </c>
      <c r="K1359" s="466">
        <f t="shared" si="42"/>
        <v>53.986606495279716</v>
      </c>
      <c r="L1359" s="471"/>
      <c r="M1359" s="466">
        <v>25.24937832944833</v>
      </c>
      <c r="N1359" s="466">
        <v>13.524867149758453</v>
      </c>
      <c r="O1359" s="466">
        <v>0</v>
      </c>
      <c r="P1359" s="466">
        <v>0.35718599033816428</v>
      </c>
      <c r="Q1359" s="466">
        <v>2.8616442795598154</v>
      </c>
      <c r="R1359" s="466">
        <v>14.449394060712283</v>
      </c>
      <c r="S1359" s="466">
        <f t="shared" si="43"/>
        <v>56.442469809817041</v>
      </c>
    </row>
    <row r="1360" spans="2:19">
      <c r="B1360" s="463">
        <v>1357</v>
      </c>
      <c r="C1360" s="464">
        <v>69650</v>
      </c>
      <c r="D1360" s="465" t="s">
        <v>3368</v>
      </c>
      <c r="E1360" s="466">
        <v>12.196930750360753</v>
      </c>
      <c r="F1360" s="466">
        <v>7.2826207729468599</v>
      </c>
      <c r="G1360" s="466">
        <v>0</v>
      </c>
      <c r="H1360" s="466">
        <v>0.19233091787439616</v>
      </c>
      <c r="I1360" s="466">
        <v>1.382342038467117</v>
      </c>
      <c r="J1360" s="466">
        <v>6.9799048690888021</v>
      </c>
      <c r="K1360" s="466">
        <f t="shared" si="42"/>
        <v>28.034129348737931</v>
      </c>
      <c r="L1360" s="471"/>
      <c r="M1360" s="466">
        <v>12.945101779331779</v>
      </c>
      <c r="N1360" s="466">
        <v>7.2826207729468599</v>
      </c>
      <c r="O1360" s="466">
        <v>0</v>
      </c>
      <c r="P1360" s="466">
        <v>0.19233091787439616</v>
      </c>
      <c r="Q1360" s="466">
        <v>1.467136179425838</v>
      </c>
      <c r="R1360" s="466">
        <v>7.4080586985160615</v>
      </c>
      <c r="S1360" s="466">
        <f t="shared" si="43"/>
        <v>29.295248348094937</v>
      </c>
    </row>
    <row r="1361" spans="2:19" ht="25.5">
      <c r="B1361" s="463">
        <v>1358</v>
      </c>
      <c r="C1361" s="464">
        <v>69660</v>
      </c>
      <c r="D1361" s="465" t="s">
        <v>3369</v>
      </c>
      <c r="E1361" s="466">
        <v>12.196930750360753</v>
      </c>
      <c r="F1361" s="466">
        <v>7.2826207729468599</v>
      </c>
      <c r="G1361" s="466">
        <v>0</v>
      </c>
      <c r="H1361" s="466">
        <v>0.19233091787439616</v>
      </c>
      <c r="I1361" s="466">
        <v>1.382342038467117</v>
      </c>
      <c r="J1361" s="466">
        <v>6.9799048690888021</v>
      </c>
      <c r="K1361" s="466">
        <f t="shared" si="42"/>
        <v>28.034129348737931</v>
      </c>
      <c r="L1361" s="471"/>
      <c r="M1361" s="466">
        <v>12.945101779331779</v>
      </c>
      <c r="N1361" s="466">
        <v>7.2826207729468599</v>
      </c>
      <c r="O1361" s="466">
        <v>0</v>
      </c>
      <c r="P1361" s="466">
        <v>0.19233091787439616</v>
      </c>
      <c r="Q1361" s="466">
        <v>1.467136179425838</v>
      </c>
      <c r="R1361" s="466">
        <v>7.4080586985160615</v>
      </c>
      <c r="S1361" s="466">
        <f t="shared" si="43"/>
        <v>29.295248348094937</v>
      </c>
    </row>
    <row r="1362" spans="2:19">
      <c r="B1362" s="463">
        <v>1359</v>
      </c>
      <c r="C1362" s="464">
        <v>69666</v>
      </c>
      <c r="D1362" s="465" t="s">
        <v>3370</v>
      </c>
      <c r="E1362" s="466">
        <v>12.196930750360753</v>
      </c>
      <c r="F1362" s="466">
        <v>7.2826207729468599</v>
      </c>
      <c r="G1362" s="466">
        <v>0</v>
      </c>
      <c r="H1362" s="466">
        <v>0.19233091787439616</v>
      </c>
      <c r="I1362" s="466">
        <v>1.382342038467117</v>
      </c>
      <c r="J1362" s="466">
        <v>6.9799048690888021</v>
      </c>
      <c r="K1362" s="466">
        <f t="shared" si="42"/>
        <v>28.034129348737931</v>
      </c>
      <c r="L1362" s="471"/>
      <c r="M1362" s="466">
        <v>12.945101779331779</v>
      </c>
      <c r="N1362" s="466">
        <v>7.2826207729468599</v>
      </c>
      <c r="O1362" s="466">
        <v>0</v>
      </c>
      <c r="P1362" s="466">
        <v>0.19233091787439616</v>
      </c>
      <c r="Q1362" s="466">
        <v>1.467136179425838</v>
      </c>
      <c r="R1362" s="466">
        <v>7.4080586985160615</v>
      </c>
      <c r="S1362" s="466">
        <f t="shared" si="43"/>
        <v>29.295248348094937</v>
      </c>
    </row>
    <row r="1363" spans="2:19">
      <c r="B1363" s="463">
        <v>1360</v>
      </c>
      <c r="C1363" s="464">
        <v>69667</v>
      </c>
      <c r="D1363" s="465" t="s">
        <v>3371</v>
      </c>
      <c r="E1363" s="466">
        <v>12.196930750360753</v>
      </c>
      <c r="F1363" s="466">
        <v>7.2826207729468599</v>
      </c>
      <c r="G1363" s="466">
        <v>0</v>
      </c>
      <c r="H1363" s="466">
        <v>0.19233091787439616</v>
      </c>
      <c r="I1363" s="466">
        <v>1.382342038467117</v>
      </c>
      <c r="J1363" s="466">
        <v>6.9799048690888021</v>
      </c>
      <c r="K1363" s="466">
        <f t="shared" si="42"/>
        <v>28.034129348737931</v>
      </c>
      <c r="L1363" s="471"/>
      <c r="M1363" s="466">
        <v>12.945101779331779</v>
      </c>
      <c r="N1363" s="466">
        <v>7.2826207729468599</v>
      </c>
      <c r="O1363" s="466">
        <v>0</v>
      </c>
      <c r="P1363" s="466">
        <v>0.19233091787439616</v>
      </c>
      <c r="Q1363" s="466">
        <v>1.467136179425838</v>
      </c>
      <c r="R1363" s="466">
        <v>7.4080586985160615</v>
      </c>
      <c r="S1363" s="466">
        <f t="shared" si="43"/>
        <v>29.295248348094937</v>
      </c>
    </row>
    <row r="1364" spans="2:19">
      <c r="B1364" s="463">
        <v>1361</v>
      </c>
      <c r="C1364" s="464">
        <v>69676</v>
      </c>
      <c r="D1364" s="465" t="s">
        <v>3372</v>
      </c>
      <c r="E1364" s="466">
        <v>15.095801486291487</v>
      </c>
      <c r="F1364" s="466">
        <v>8.8431823671497582</v>
      </c>
      <c r="G1364" s="466">
        <v>0</v>
      </c>
      <c r="H1364" s="466">
        <v>0.23354468599033817</v>
      </c>
      <c r="I1364" s="466">
        <v>1.7108862406419665</v>
      </c>
      <c r="J1364" s="466">
        <v>8.6388338552998203</v>
      </c>
      <c r="K1364" s="466">
        <f t="shared" si="42"/>
        <v>34.522248635373366</v>
      </c>
      <c r="L1364" s="471"/>
      <c r="M1364" s="466">
        <v>16.021170916860914</v>
      </c>
      <c r="N1364" s="466">
        <v>8.8431823671497582</v>
      </c>
      <c r="O1364" s="466">
        <v>0</v>
      </c>
      <c r="P1364" s="466">
        <v>0.23354468599033817</v>
      </c>
      <c r="Q1364" s="466">
        <v>1.8157632044593321</v>
      </c>
      <c r="R1364" s="466">
        <v>9.1683925390651151</v>
      </c>
      <c r="S1364" s="466">
        <f t="shared" si="43"/>
        <v>36.082053713525461</v>
      </c>
    </row>
    <row r="1365" spans="2:19" ht="25.5">
      <c r="B1365" s="463">
        <v>1362</v>
      </c>
      <c r="C1365" s="464">
        <v>69710</v>
      </c>
      <c r="D1365" s="465" t="s">
        <v>3373</v>
      </c>
      <c r="E1365" s="466">
        <v>17.994672222222224</v>
      </c>
      <c r="F1365" s="466">
        <v>10.403743961352657</v>
      </c>
      <c r="G1365" s="466">
        <v>0</v>
      </c>
      <c r="H1365" s="466">
        <v>0.27475845410628019</v>
      </c>
      <c r="I1365" s="466">
        <v>1.8441139563098501</v>
      </c>
      <c r="J1365" s="466">
        <v>4.999144768960111</v>
      </c>
      <c r="K1365" s="466">
        <f t="shared" si="42"/>
        <v>35.516433362951119</v>
      </c>
      <c r="L1365" s="471"/>
      <c r="M1365" s="466">
        <v>19.097240054390056</v>
      </c>
      <c r="N1365" s="466">
        <v>10.403743961352657</v>
      </c>
      <c r="O1365" s="466">
        <v>0</v>
      </c>
      <c r="P1365" s="466">
        <v>0.27475845410628019</v>
      </c>
      <c r="Q1365" s="466">
        <v>1.9571063299396432</v>
      </c>
      <c r="R1365" s="466">
        <v>5.3054518882305954</v>
      </c>
      <c r="S1365" s="466">
        <f t="shared" si="43"/>
        <v>37.038300688019227</v>
      </c>
    </row>
    <row r="1366" spans="2:19" ht="25.5">
      <c r="B1366" s="463">
        <v>1363</v>
      </c>
      <c r="C1366" s="464">
        <v>69720</v>
      </c>
      <c r="D1366" s="465" t="s">
        <v>3374</v>
      </c>
      <c r="E1366" s="466">
        <v>15.095801486291487</v>
      </c>
      <c r="F1366" s="466">
        <v>8.8431823671497582</v>
      </c>
      <c r="G1366" s="466">
        <v>0</v>
      </c>
      <c r="H1366" s="466">
        <v>0.23354468599033817</v>
      </c>
      <c r="I1366" s="466">
        <v>1.7108862406419665</v>
      </c>
      <c r="J1366" s="466">
        <v>8.6388338552998203</v>
      </c>
      <c r="K1366" s="466">
        <f t="shared" si="42"/>
        <v>34.522248635373366</v>
      </c>
      <c r="L1366" s="471"/>
      <c r="M1366" s="466">
        <v>16.021170916860914</v>
      </c>
      <c r="N1366" s="466">
        <v>8.8431823671497582</v>
      </c>
      <c r="O1366" s="466">
        <v>0</v>
      </c>
      <c r="P1366" s="466">
        <v>0.23354468599033817</v>
      </c>
      <c r="Q1366" s="466">
        <v>1.8157632044593321</v>
      </c>
      <c r="R1366" s="466">
        <v>9.1683925390651151</v>
      </c>
      <c r="S1366" s="466">
        <f t="shared" si="43"/>
        <v>36.082053713525461</v>
      </c>
    </row>
    <row r="1367" spans="2:19" ht="25.5">
      <c r="B1367" s="463">
        <v>1364</v>
      </c>
      <c r="C1367" s="464">
        <v>69740</v>
      </c>
      <c r="D1367" s="465" t="s">
        <v>3375</v>
      </c>
      <c r="E1367" s="466">
        <v>15.095801486291487</v>
      </c>
      <c r="F1367" s="466">
        <v>8.8431823671497582</v>
      </c>
      <c r="G1367" s="466">
        <v>0</v>
      </c>
      <c r="H1367" s="466">
        <v>0.23354468599033817</v>
      </c>
      <c r="I1367" s="466">
        <v>1.7108862406419665</v>
      </c>
      <c r="J1367" s="466">
        <v>8.6388338552998203</v>
      </c>
      <c r="K1367" s="466">
        <f t="shared" si="42"/>
        <v>34.522248635373366</v>
      </c>
      <c r="L1367" s="471"/>
      <c r="M1367" s="466">
        <v>16.021170916860914</v>
      </c>
      <c r="N1367" s="466">
        <v>8.8431823671497582</v>
      </c>
      <c r="O1367" s="466">
        <v>0</v>
      </c>
      <c r="P1367" s="466">
        <v>0.23354468599033817</v>
      </c>
      <c r="Q1367" s="466">
        <v>1.8157632044593321</v>
      </c>
      <c r="R1367" s="466">
        <v>9.1683925390651151</v>
      </c>
      <c r="S1367" s="466">
        <f t="shared" si="43"/>
        <v>36.082053713525461</v>
      </c>
    </row>
    <row r="1368" spans="2:19" ht="25.5">
      <c r="B1368" s="463">
        <v>1365</v>
      </c>
      <c r="C1368" s="464">
        <v>69801</v>
      </c>
      <c r="D1368" s="465" t="s">
        <v>3376</v>
      </c>
      <c r="E1368" s="466">
        <v>12.196930750360753</v>
      </c>
      <c r="F1368" s="466">
        <v>7.2826207729468599</v>
      </c>
      <c r="G1368" s="466">
        <v>0</v>
      </c>
      <c r="H1368" s="466">
        <v>0.19233091787439616</v>
      </c>
      <c r="I1368" s="466">
        <v>1.382342038467117</v>
      </c>
      <c r="J1368" s="466">
        <v>6.9799048690888021</v>
      </c>
      <c r="K1368" s="466">
        <f t="shared" si="42"/>
        <v>28.034129348737931</v>
      </c>
      <c r="L1368" s="471"/>
      <c r="M1368" s="466">
        <v>12.945101779331779</v>
      </c>
      <c r="N1368" s="466">
        <v>7.2826207729468599</v>
      </c>
      <c r="O1368" s="466">
        <v>0</v>
      </c>
      <c r="P1368" s="466">
        <v>0.19233091787439616</v>
      </c>
      <c r="Q1368" s="466">
        <v>1.467136179425838</v>
      </c>
      <c r="R1368" s="466">
        <v>7.4080586985160615</v>
      </c>
      <c r="S1368" s="466">
        <f t="shared" si="43"/>
        <v>29.295248348094937</v>
      </c>
    </row>
    <row r="1369" spans="2:19">
      <c r="B1369" s="463">
        <v>1366</v>
      </c>
      <c r="C1369" s="464">
        <v>69805</v>
      </c>
      <c r="D1369" s="465" t="s">
        <v>3377</v>
      </c>
      <c r="E1369" s="466">
        <v>15.095801486291487</v>
      </c>
      <c r="F1369" s="466">
        <v>8.8431823671497582</v>
      </c>
      <c r="G1369" s="466">
        <v>0</v>
      </c>
      <c r="H1369" s="466">
        <v>0.23354468599033817</v>
      </c>
      <c r="I1369" s="466">
        <v>1.7108862406419665</v>
      </c>
      <c r="J1369" s="466">
        <v>8.6388338552998203</v>
      </c>
      <c r="K1369" s="466">
        <f t="shared" si="42"/>
        <v>34.522248635373366</v>
      </c>
      <c r="L1369" s="471"/>
      <c r="M1369" s="466">
        <v>16.021170916860914</v>
      </c>
      <c r="N1369" s="466">
        <v>8.8431823671497582</v>
      </c>
      <c r="O1369" s="466">
        <v>0</v>
      </c>
      <c r="P1369" s="466">
        <v>0.23354468599033817</v>
      </c>
      <c r="Q1369" s="466">
        <v>1.8157632044593321</v>
      </c>
      <c r="R1369" s="466">
        <v>9.1683925390651151</v>
      </c>
      <c r="S1369" s="466">
        <f t="shared" si="43"/>
        <v>36.082053713525461</v>
      </c>
    </row>
    <row r="1370" spans="2:19">
      <c r="B1370" s="463">
        <v>1367</v>
      </c>
      <c r="C1370" s="464">
        <v>69905</v>
      </c>
      <c r="D1370" s="465" t="s">
        <v>3378</v>
      </c>
      <c r="E1370" s="466">
        <v>23.792413694083695</v>
      </c>
      <c r="F1370" s="466">
        <v>13.524867149758453</v>
      </c>
      <c r="G1370" s="466">
        <v>0</v>
      </c>
      <c r="H1370" s="466">
        <v>0.35718599033816428</v>
      </c>
      <c r="I1370" s="466">
        <v>2.6965188471665158</v>
      </c>
      <c r="J1370" s="466">
        <v>13.615620813932882</v>
      </c>
      <c r="K1370" s="466">
        <f t="shared" si="42"/>
        <v>53.986606495279716</v>
      </c>
      <c r="L1370" s="471"/>
      <c r="M1370" s="466">
        <v>25.24937832944833</v>
      </c>
      <c r="N1370" s="466">
        <v>13.524867149758453</v>
      </c>
      <c r="O1370" s="466">
        <v>0</v>
      </c>
      <c r="P1370" s="466">
        <v>0.35718599033816428</v>
      </c>
      <c r="Q1370" s="466">
        <v>2.8616442795598154</v>
      </c>
      <c r="R1370" s="466">
        <v>14.449394060712283</v>
      </c>
      <c r="S1370" s="466">
        <f t="shared" si="43"/>
        <v>56.442469809817041</v>
      </c>
    </row>
    <row r="1371" spans="2:19">
      <c r="B1371" s="463">
        <v>1368</v>
      </c>
      <c r="C1371" s="464">
        <v>69910</v>
      </c>
      <c r="D1371" s="465" t="s">
        <v>3379</v>
      </c>
      <c r="E1371" s="466">
        <v>23.792413694083695</v>
      </c>
      <c r="F1371" s="466">
        <v>13.524867149758453</v>
      </c>
      <c r="G1371" s="466">
        <v>0</v>
      </c>
      <c r="H1371" s="466">
        <v>0.35718599033816428</v>
      </c>
      <c r="I1371" s="466">
        <v>2.6965188471665158</v>
      </c>
      <c r="J1371" s="466">
        <v>13.615620813932882</v>
      </c>
      <c r="K1371" s="466">
        <f t="shared" si="42"/>
        <v>53.986606495279716</v>
      </c>
      <c r="L1371" s="471"/>
      <c r="M1371" s="466">
        <v>25.24937832944833</v>
      </c>
      <c r="N1371" s="466">
        <v>13.524867149758453</v>
      </c>
      <c r="O1371" s="466">
        <v>0</v>
      </c>
      <c r="P1371" s="466">
        <v>0.35718599033816428</v>
      </c>
      <c r="Q1371" s="466">
        <v>2.8616442795598154</v>
      </c>
      <c r="R1371" s="466">
        <v>14.449394060712283</v>
      </c>
      <c r="S1371" s="466">
        <f t="shared" si="43"/>
        <v>56.442469809817041</v>
      </c>
    </row>
    <row r="1372" spans="2:19">
      <c r="B1372" s="463">
        <v>1369</v>
      </c>
      <c r="C1372" s="464">
        <v>69915</v>
      </c>
      <c r="D1372" s="465" t="s">
        <v>3380</v>
      </c>
      <c r="E1372" s="466">
        <v>20.89354295815296</v>
      </c>
      <c r="F1372" s="466">
        <v>11.964305555555555</v>
      </c>
      <c r="G1372" s="466">
        <v>0</v>
      </c>
      <c r="H1372" s="466">
        <v>0.31597222222222227</v>
      </c>
      <c r="I1372" s="466">
        <v>2.3679746449916661</v>
      </c>
      <c r="J1372" s="466">
        <v>11.956691827721862</v>
      </c>
      <c r="K1372" s="466">
        <f t="shared" si="42"/>
        <v>47.498487208644271</v>
      </c>
      <c r="L1372" s="471"/>
      <c r="M1372" s="466">
        <v>22.173309191919191</v>
      </c>
      <c r="N1372" s="466">
        <v>11.964305555555555</v>
      </c>
      <c r="O1372" s="466">
        <v>0</v>
      </c>
      <c r="P1372" s="466">
        <v>0.31597222222222227</v>
      </c>
      <c r="Q1372" s="466">
        <v>2.513017254526321</v>
      </c>
      <c r="R1372" s="466">
        <v>12.689060220163228</v>
      </c>
      <c r="S1372" s="466">
        <f t="shared" si="43"/>
        <v>49.65566444438651</v>
      </c>
    </row>
    <row r="1373" spans="2:19">
      <c r="B1373" s="463">
        <v>1370</v>
      </c>
      <c r="C1373" s="464">
        <v>69930</v>
      </c>
      <c r="D1373" s="465" t="s">
        <v>3381</v>
      </c>
      <c r="E1373" s="466">
        <v>20.89354295815296</v>
      </c>
      <c r="F1373" s="466">
        <v>11.964305555555555</v>
      </c>
      <c r="G1373" s="466">
        <v>0</v>
      </c>
      <c r="H1373" s="466">
        <v>0.31597222222222227</v>
      </c>
      <c r="I1373" s="466">
        <v>2.1411934427072903</v>
      </c>
      <c r="J1373" s="466">
        <v>5.8044872779235783</v>
      </c>
      <c r="K1373" s="466">
        <f t="shared" si="42"/>
        <v>41.119501456561608</v>
      </c>
      <c r="L1373" s="471"/>
      <c r="M1373" s="466">
        <v>22.173309191919191</v>
      </c>
      <c r="N1373" s="466">
        <v>11.964305555555555</v>
      </c>
      <c r="O1373" s="466">
        <v>0</v>
      </c>
      <c r="P1373" s="466">
        <v>0.31597222222222227</v>
      </c>
      <c r="Q1373" s="466">
        <v>2.2723453049561577</v>
      </c>
      <c r="R1373" s="466">
        <v>6.1600223270768204</v>
      </c>
      <c r="S1373" s="466">
        <f t="shared" si="43"/>
        <v>42.885954601729935</v>
      </c>
    </row>
    <row r="1374" spans="2:19">
      <c r="B1374" s="463">
        <v>1371</v>
      </c>
      <c r="C1374" s="464">
        <v>69950</v>
      </c>
      <c r="D1374" s="465" t="s">
        <v>3382</v>
      </c>
      <c r="E1374" s="466">
        <v>20.89354295815296</v>
      </c>
      <c r="F1374" s="466">
        <v>11.964305555555555</v>
      </c>
      <c r="G1374" s="466">
        <v>0</v>
      </c>
      <c r="H1374" s="466">
        <v>0.31597222222222227</v>
      </c>
      <c r="I1374" s="466">
        <v>2.3679746449916661</v>
      </c>
      <c r="J1374" s="466">
        <v>11.956691827721862</v>
      </c>
      <c r="K1374" s="466">
        <f t="shared" si="42"/>
        <v>47.498487208644271</v>
      </c>
      <c r="L1374" s="471"/>
      <c r="M1374" s="466">
        <v>22.173309191919191</v>
      </c>
      <c r="N1374" s="466">
        <v>11.964305555555555</v>
      </c>
      <c r="O1374" s="466">
        <v>0</v>
      </c>
      <c r="P1374" s="466">
        <v>0.31597222222222227</v>
      </c>
      <c r="Q1374" s="466">
        <v>2.513017254526321</v>
      </c>
      <c r="R1374" s="466">
        <v>12.689060220163228</v>
      </c>
      <c r="S1374" s="466">
        <f t="shared" si="43"/>
        <v>49.65566444438651</v>
      </c>
    </row>
    <row r="1375" spans="2:19">
      <c r="B1375" s="463">
        <v>1372</v>
      </c>
      <c r="C1375" s="464">
        <v>69955</v>
      </c>
      <c r="D1375" s="465" t="s">
        <v>3383</v>
      </c>
      <c r="E1375" s="466">
        <v>20.89354295815296</v>
      </c>
      <c r="F1375" s="466">
        <v>11.964305555555555</v>
      </c>
      <c r="G1375" s="466">
        <v>0</v>
      </c>
      <c r="H1375" s="466">
        <v>0.31597222222222227</v>
      </c>
      <c r="I1375" s="466">
        <v>2.3679746449916661</v>
      </c>
      <c r="J1375" s="466">
        <v>11.956691827721862</v>
      </c>
      <c r="K1375" s="466">
        <f t="shared" si="42"/>
        <v>47.498487208644271</v>
      </c>
      <c r="L1375" s="471"/>
      <c r="M1375" s="466">
        <v>22.173309191919191</v>
      </c>
      <c r="N1375" s="466">
        <v>11.964305555555555</v>
      </c>
      <c r="O1375" s="466">
        <v>0</v>
      </c>
      <c r="P1375" s="466">
        <v>0.31597222222222227</v>
      </c>
      <c r="Q1375" s="466">
        <v>2.513017254526321</v>
      </c>
      <c r="R1375" s="466">
        <v>12.689060220163228</v>
      </c>
      <c r="S1375" s="466">
        <f t="shared" si="43"/>
        <v>49.65566444438651</v>
      </c>
    </row>
    <row r="1376" spans="2:19">
      <c r="B1376" s="463">
        <v>1373</v>
      </c>
      <c r="C1376" s="464">
        <v>69960</v>
      </c>
      <c r="D1376" s="465" t="s">
        <v>3384</v>
      </c>
      <c r="E1376" s="466">
        <v>20.89354295815296</v>
      </c>
      <c r="F1376" s="466">
        <v>11.964305555555555</v>
      </c>
      <c r="G1376" s="466">
        <v>0</v>
      </c>
      <c r="H1376" s="466">
        <v>0.31597222222222227</v>
      </c>
      <c r="I1376" s="466">
        <v>2.3679746449916661</v>
      </c>
      <c r="J1376" s="466">
        <v>11.956691827721862</v>
      </c>
      <c r="K1376" s="466">
        <f t="shared" si="42"/>
        <v>47.498487208644271</v>
      </c>
      <c r="L1376" s="471"/>
      <c r="M1376" s="466">
        <v>22.173309191919191</v>
      </c>
      <c r="N1376" s="466">
        <v>11.964305555555555</v>
      </c>
      <c r="O1376" s="466">
        <v>0</v>
      </c>
      <c r="P1376" s="466">
        <v>0.31597222222222227</v>
      </c>
      <c r="Q1376" s="466">
        <v>2.513017254526321</v>
      </c>
      <c r="R1376" s="466">
        <v>12.689060220163228</v>
      </c>
      <c r="S1376" s="466">
        <f t="shared" si="43"/>
        <v>49.65566444438651</v>
      </c>
    </row>
    <row r="1377" spans="2:19">
      <c r="B1377" s="463">
        <v>1374</v>
      </c>
      <c r="C1377" s="464">
        <v>69970</v>
      </c>
      <c r="D1377" s="465" t="s">
        <v>3385</v>
      </c>
      <c r="E1377" s="466">
        <v>15.095801486291487</v>
      </c>
      <c r="F1377" s="466">
        <v>8.8431823671497582</v>
      </c>
      <c r="G1377" s="466">
        <v>0</v>
      </c>
      <c r="H1377" s="466">
        <v>0.23354468599033817</v>
      </c>
      <c r="I1377" s="466">
        <v>1.7108862406419665</v>
      </c>
      <c r="J1377" s="466">
        <v>8.6388338552998203</v>
      </c>
      <c r="K1377" s="466">
        <f t="shared" si="42"/>
        <v>34.522248635373366</v>
      </c>
      <c r="L1377" s="471"/>
      <c r="M1377" s="466">
        <v>16.021170916860914</v>
      </c>
      <c r="N1377" s="466">
        <v>8.8431823671497582</v>
      </c>
      <c r="O1377" s="466">
        <v>0</v>
      </c>
      <c r="P1377" s="466">
        <v>0.23354468599033817</v>
      </c>
      <c r="Q1377" s="466">
        <v>1.8157632044593321</v>
      </c>
      <c r="R1377" s="466">
        <v>9.1683925390651151</v>
      </c>
      <c r="S1377" s="466">
        <f t="shared" si="43"/>
        <v>36.082053713525461</v>
      </c>
    </row>
    <row r="1378" spans="2:19">
      <c r="B1378" s="463">
        <v>1375</v>
      </c>
      <c r="C1378" s="464">
        <v>70100</v>
      </c>
      <c r="D1378" s="465" t="s">
        <v>3386</v>
      </c>
      <c r="E1378" s="466">
        <v>1.9696702799422803</v>
      </c>
      <c r="F1378" s="466">
        <v>6.5544444444444441</v>
      </c>
      <c r="G1378" s="466">
        <v>0</v>
      </c>
      <c r="H1378" s="466">
        <v>7.85024154589372E-2</v>
      </c>
      <c r="I1378" s="466">
        <v>5.1358743167363781E-2</v>
      </c>
      <c r="J1378" s="466">
        <v>0.91625805151500783</v>
      </c>
      <c r="K1378" s="466">
        <f t="shared" si="42"/>
        <v>9.5702339345280336</v>
      </c>
      <c r="L1378" s="471"/>
      <c r="M1378" s="466">
        <v>2.048425125097125</v>
      </c>
      <c r="N1378" s="466">
        <v>6.5544444444444441</v>
      </c>
      <c r="O1378" s="466">
        <v>0</v>
      </c>
      <c r="P1378" s="466">
        <v>7.85024154589372E-2</v>
      </c>
      <c r="Q1378" s="466">
        <v>5.3412259386135023E-2</v>
      </c>
      <c r="R1378" s="466">
        <v>0.9528935035009406</v>
      </c>
      <c r="S1378" s="466">
        <f t="shared" si="43"/>
        <v>9.687677747887582</v>
      </c>
    </row>
    <row r="1379" spans="2:19">
      <c r="B1379" s="463">
        <v>1376</v>
      </c>
      <c r="C1379" s="464">
        <v>70120</v>
      </c>
      <c r="D1379" s="465" t="s">
        <v>3389</v>
      </c>
      <c r="E1379" s="466">
        <v>2.2061346031746036</v>
      </c>
      <c r="F1379" s="466">
        <v>8.1930555555555546</v>
      </c>
      <c r="G1379" s="466">
        <v>0</v>
      </c>
      <c r="H1379" s="466">
        <v>9.8128019323671503E-2</v>
      </c>
      <c r="I1379" s="466">
        <v>5.7524501248198141E-2</v>
      </c>
      <c r="J1379" s="466">
        <v>1.0262573454394777</v>
      </c>
      <c r="K1379" s="466">
        <f t="shared" si="42"/>
        <v>11.581100024741504</v>
      </c>
      <c r="L1379" s="471"/>
      <c r="M1379" s="466">
        <v>2.2848894483294484</v>
      </c>
      <c r="N1379" s="466">
        <v>8.1930555555555546</v>
      </c>
      <c r="O1379" s="466">
        <v>0</v>
      </c>
      <c r="P1379" s="466">
        <v>9.8128019323671503E-2</v>
      </c>
      <c r="Q1379" s="466">
        <v>5.9578017466969391E-2</v>
      </c>
      <c r="R1379" s="466">
        <v>1.0628927974254105</v>
      </c>
      <c r="S1379" s="466">
        <f t="shared" si="43"/>
        <v>11.698543838101054</v>
      </c>
    </row>
    <row r="1380" spans="2:19">
      <c r="B1380" s="463">
        <v>1377</v>
      </c>
      <c r="C1380" s="464">
        <v>70134</v>
      </c>
      <c r="D1380" s="465" t="s">
        <v>3390</v>
      </c>
      <c r="E1380" s="466">
        <v>2.7972954112554111</v>
      </c>
      <c r="F1380" s="466">
        <v>12.289583333333333</v>
      </c>
      <c r="G1380" s="466">
        <v>0</v>
      </c>
      <c r="H1380" s="466">
        <v>0.14719202898550726</v>
      </c>
      <c r="I1380" s="466">
        <v>7.2938896450284021E-2</v>
      </c>
      <c r="J1380" s="466">
        <v>1.3012555802506516</v>
      </c>
      <c r="K1380" s="466">
        <f t="shared" si="42"/>
        <v>16.608265250275188</v>
      </c>
      <c r="L1380" s="471"/>
      <c r="M1380" s="466">
        <v>2.8760502564102564</v>
      </c>
      <c r="N1380" s="466">
        <v>12.289583333333333</v>
      </c>
      <c r="O1380" s="466">
        <v>0</v>
      </c>
      <c r="P1380" s="466">
        <v>0.14719202898550726</v>
      </c>
      <c r="Q1380" s="466">
        <v>7.4992412669055278E-2</v>
      </c>
      <c r="R1380" s="466">
        <v>1.3378910322365849</v>
      </c>
      <c r="S1380" s="466">
        <f t="shared" si="43"/>
        <v>16.725709063634735</v>
      </c>
    </row>
    <row r="1381" spans="2:19">
      <c r="B1381" s="463">
        <v>1378</v>
      </c>
      <c r="C1381" s="464">
        <v>70140</v>
      </c>
      <c r="D1381" s="465" t="s">
        <v>3391</v>
      </c>
      <c r="E1381" s="466">
        <v>1.9696702799422803</v>
      </c>
      <c r="F1381" s="466">
        <v>6.5544444444444441</v>
      </c>
      <c r="G1381" s="466">
        <v>0</v>
      </c>
      <c r="H1381" s="466">
        <v>7.85024154589372E-2</v>
      </c>
      <c r="I1381" s="466">
        <v>5.1358743167363781E-2</v>
      </c>
      <c r="J1381" s="466">
        <v>0.91625805151500783</v>
      </c>
      <c r="K1381" s="466">
        <f t="shared" si="42"/>
        <v>9.5702339345280336</v>
      </c>
      <c r="L1381" s="471"/>
      <c r="M1381" s="466">
        <v>2.048425125097125</v>
      </c>
      <c r="N1381" s="466">
        <v>6.5544444444444441</v>
      </c>
      <c r="O1381" s="466">
        <v>0</v>
      </c>
      <c r="P1381" s="466">
        <v>7.85024154589372E-2</v>
      </c>
      <c r="Q1381" s="466">
        <v>5.3412259386135023E-2</v>
      </c>
      <c r="R1381" s="466">
        <v>0.9528935035009406</v>
      </c>
      <c r="S1381" s="466">
        <f t="shared" si="43"/>
        <v>9.687677747887582</v>
      </c>
    </row>
    <row r="1382" spans="2:19">
      <c r="B1382" s="463">
        <v>1379</v>
      </c>
      <c r="C1382" s="464">
        <v>70160</v>
      </c>
      <c r="D1382" s="465" t="s">
        <v>3392</v>
      </c>
      <c r="E1382" s="466">
        <v>2.7972954112554111</v>
      </c>
      <c r="F1382" s="466">
        <v>12.289583333333333</v>
      </c>
      <c r="G1382" s="466">
        <v>0</v>
      </c>
      <c r="H1382" s="466">
        <v>0.14719202898550726</v>
      </c>
      <c r="I1382" s="466">
        <v>7.2938896450284021E-2</v>
      </c>
      <c r="J1382" s="466">
        <v>1.3012555802506516</v>
      </c>
      <c r="K1382" s="466">
        <f t="shared" si="42"/>
        <v>16.608265250275188</v>
      </c>
      <c r="L1382" s="471"/>
      <c r="M1382" s="466">
        <v>2.8760502564102564</v>
      </c>
      <c r="N1382" s="466">
        <v>12.289583333333333</v>
      </c>
      <c r="O1382" s="466">
        <v>0</v>
      </c>
      <c r="P1382" s="466">
        <v>0.14719202898550726</v>
      </c>
      <c r="Q1382" s="466">
        <v>7.4992412669055278E-2</v>
      </c>
      <c r="R1382" s="466">
        <v>1.3378910322365849</v>
      </c>
      <c r="S1382" s="466">
        <f t="shared" si="43"/>
        <v>16.725709063634735</v>
      </c>
    </row>
    <row r="1383" spans="2:19">
      <c r="B1383" s="463">
        <v>1380</v>
      </c>
      <c r="C1383" s="464">
        <v>70170</v>
      </c>
      <c r="D1383" s="465" t="s">
        <v>3393</v>
      </c>
      <c r="E1383" s="466">
        <v>5.5945908225108223</v>
      </c>
      <c r="F1383" s="466">
        <v>24.579166666666666</v>
      </c>
      <c r="G1383" s="466">
        <v>0</v>
      </c>
      <c r="H1383" s="466">
        <v>0.29438405797101452</v>
      </c>
      <c r="I1383" s="466">
        <v>0.14587779290056804</v>
      </c>
      <c r="J1383" s="466">
        <v>2.6025111605013032</v>
      </c>
      <c r="K1383" s="466">
        <f t="shared" si="42"/>
        <v>33.216530500550377</v>
      </c>
      <c r="L1383" s="471"/>
      <c r="M1383" s="466">
        <v>5.7521005128205127</v>
      </c>
      <c r="N1383" s="466">
        <v>24.579166666666666</v>
      </c>
      <c r="O1383" s="466">
        <v>0</v>
      </c>
      <c r="P1383" s="466">
        <v>0.29438405797101452</v>
      </c>
      <c r="Q1383" s="466">
        <v>0.14998482533811056</v>
      </c>
      <c r="R1383" s="466">
        <v>2.6757820644731698</v>
      </c>
      <c r="S1383" s="466">
        <f t="shared" si="43"/>
        <v>33.45141812726947</v>
      </c>
    </row>
    <row r="1384" spans="2:19">
      <c r="B1384" s="463">
        <v>1381</v>
      </c>
      <c r="C1384" s="464">
        <v>70190</v>
      </c>
      <c r="D1384" s="465" t="s">
        <v>3394</v>
      </c>
      <c r="E1384" s="466">
        <v>2.7972954112554111</v>
      </c>
      <c r="F1384" s="466">
        <v>12.289583333333333</v>
      </c>
      <c r="G1384" s="466">
        <v>0</v>
      </c>
      <c r="H1384" s="466">
        <v>0.14719202898550726</v>
      </c>
      <c r="I1384" s="466">
        <v>7.2938896450284021E-2</v>
      </c>
      <c r="J1384" s="466">
        <v>1.3012555802506516</v>
      </c>
      <c r="K1384" s="466">
        <f t="shared" si="42"/>
        <v>16.608265250275188</v>
      </c>
      <c r="L1384" s="471"/>
      <c r="M1384" s="466">
        <v>2.8760502564102564</v>
      </c>
      <c r="N1384" s="466">
        <v>12.289583333333333</v>
      </c>
      <c r="O1384" s="466">
        <v>0</v>
      </c>
      <c r="P1384" s="466">
        <v>0.14719202898550726</v>
      </c>
      <c r="Q1384" s="466">
        <v>7.4992412669055278E-2</v>
      </c>
      <c r="R1384" s="466">
        <v>1.3378910322365849</v>
      </c>
      <c r="S1384" s="466">
        <f t="shared" si="43"/>
        <v>16.725709063634735</v>
      </c>
    </row>
    <row r="1385" spans="2:19">
      <c r="B1385" s="463">
        <v>1382</v>
      </c>
      <c r="C1385" s="464">
        <v>70200</v>
      </c>
      <c r="D1385" s="465" t="s">
        <v>3395</v>
      </c>
      <c r="E1385" s="466">
        <v>2.7972954112554111</v>
      </c>
      <c r="F1385" s="466">
        <v>12.289583333333333</v>
      </c>
      <c r="G1385" s="466">
        <v>0</v>
      </c>
      <c r="H1385" s="466">
        <v>0.14719202898550726</v>
      </c>
      <c r="I1385" s="466">
        <v>7.2938896450284021E-2</v>
      </c>
      <c r="J1385" s="466">
        <v>1.3012555802506516</v>
      </c>
      <c r="K1385" s="466">
        <f t="shared" si="42"/>
        <v>16.608265250275188</v>
      </c>
      <c r="L1385" s="471"/>
      <c r="M1385" s="466">
        <v>2.8760502564102564</v>
      </c>
      <c r="N1385" s="466">
        <v>12.289583333333333</v>
      </c>
      <c r="O1385" s="466">
        <v>0</v>
      </c>
      <c r="P1385" s="466">
        <v>0.14719202898550726</v>
      </c>
      <c r="Q1385" s="466">
        <v>7.4992412669055278E-2</v>
      </c>
      <c r="R1385" s="466">
        <v>1.3378910322365849</v>
      </c>
      <c r="S1385" s="466">
        <f t="shared" si="43"/>
        <v>16.725709063634735</v>
      </c>
    </row>
    <row r="1386" spans="2:19">
      <c r="B1386" s="463">
        <v>1383</v>
      </c>
      <c r="C1386" s="464">
        <v>70220</v>
      </c>
      <c r="D1386" s="465" t="s">
        <v>3396</v>
      </c>
      <c r="E1386" s="466">
        <v>2.7972954112554111</v>
      </c>
      <c r="F1386" s="466">
        <v>12.289583333333333</v>
      </c>
      <c r="G1386" s="466">
        <v>0</v>
      </c>
      <c r="H1386" s="466">
        <v>0.14719202898550726</v>
      </c>
      <c r="I1386" s="466">
        <v>7.2938896450284021E-2</v>
      </c>
      <c r="J1386" s="466">
        <v>1.3012555802506516</v>
      </c>
      <c r="K1386" s="466">
        <f t="shared" si="42"/>
        <v>16.608265250275188</v>
      </c>
      <c r="L1386" s="471"/>
      <c r="M1386" s="466">
        <v>2.8760502564102564</v>
      </c>
      <c r="N1386" s="466">
        <v>12.289583333333333</v>
      </c>
      <c r="O1386" s="466">
        <v>0</v>
      </c>
      <c r="P1386" s="466">
        <v>0.14719202898550726</v>
      </c>
      <c r="Q1386" s="466">
        <v>7.4992412669055278E-2</v>
      </c>
      <c r="R1386" s="466">
        <v>1.3378910322365849</v>
      </c>
      <c r="S1386" s="466">
        <f t="shared" si="43"/>
        <v>16.725709063634735</v>
      </c>
    </row>
    <row r="1387" spans="2:19">
      <c r="B1387" s="463">
        <v>1384</v>
      </c>
      <c r="C1387" s="464">
        <v>70240</v>
      </c>
      <c r="D1387" s="465" t="s">
        <v>3397</v>
      </c>
      <c r="E1387" s="466">
        <v>2.7972954112554111</v>
      </c>
      <c r="F1387" s="466">
        <v>12.289583333333333</v>
      </c>
      <c r="G1387" s="466">
        <v>0</v>
      </c>
      <c r="H1387" s="466">
        <v>0.14719202898550726</v>
      </c>
      <c r="I1387" s="466">
        <v>7.2938896450284021E-2</v>
      </c>
      <c r="J1387" s="466">
        <v>1.3012555802506516</v>
      </c>
      <c r="K1387" s="466">
        <f t="shared" si="42"/>
        <v>16.608265250275188</v>
      </c>
      <c r="L1387" s="471"/>
      <c r="M1387" s="466">
        <v>2.8760502564102564</v>
      </c>
      <c r="N1387" s="466">
        <v>12.289583333333333</v>
      </c>
      <c r="O1387" s="466">
        <v>0</v>
      </c>
      <c r="P1387" s="466">
        <v>0.14719202898550726</v>
      </c>
      <c r="Q1387" s="466">
        <v>7.4992412669055278E-2</v>
      </c>
      <c r="R1387" s="466">
        <v>1.3378910322365849</v>
      </c>
      <c r="S1387" s="466">
        <f t="shared" si="43"/>
        <v>16.725709063634735</v>
      </c>
    </row>
    <row r="1388" spans="2:19">
      <c r="B1388" s="463">
        <v>1385</v>
      </c>
      <c r="C1388" s="464">
        <v>70250</v>
      </c>
      <c r="D1388" s="465" t="s">
        <v>4625</v>
      </c>
      <c r="E1388" s="466">
        <v>2.2061346031746036</v>
      </c>
      <c r="F1388" s="466">
        <v>8.1930555555555546</v>
      </c>
      <c r="G1388" s="466">
        <v>0</v>
      </c>
      <c r="H1388" s="466">
        <v>9.8128019323671503E-2</v>
      </c>
      <c r="I1388" s="466">
        <v>5.7524501248198141E-2</v>
      </c>
      <c r="J1388" s="466">
        <v>1.0262573454394777</v>
      </c>
      <c r="K1388" s="466">
        <f t="shared" si="42"/>
        <v>11.581100024741504</v>
      </c>
      <c r="L1388" s="471"/>
      <c r="M1388" s="466">
        <v>2.2848894483294484</v>
      </c>
      <c r="N1388" s="466">
        <v>8.1930555555555546</v>
      </c>
      <c r="O1388" s="466">
        <v>0</v>
      </c>
      <c r="P1388" s="466">
        <v>9.8128019323671503E-2</v>
      </c>
      <c r="Q1388" s="466">
        <v>5.9578017466969391E-2</v>
      </c>
      <c r="R1388" s="466">
        <v>1.0628927974254105</v>
      </c>
      <c r="S1388" s="466">
        <f t="shared" si="43"/>
        <v>11.698543838101054</v>
      </c>
    </row>
    <row r="1389" spans="2:19">
      <c r="B1389" s="463">
        <v>1386</v>
      </c>
      <c r="C1389" s="464">
        <v>70320</v>
      </c>
      <c r="D1389" s="465" t="s">
        <v>4627</v>
      </c>
      <c r="E1389" s="466">
        <v>1.9696702799422803</v>
      </c>
      <c r="F1389" s="466">
        <v>6.5544444444444441</v>
      </c>
      <c r="G1389" s="466">
        <v>0</v>
      </c>
      <c r="H1389" s="466">
        <v>7.85024154589372E-2</v>
      </c>
      <c r="I1389" s="466">
        <v>5.1358743167363781E-2</v>
      </c>
      <c r="J1389" s="466">
        <v>0.91625805151500783</v>
      </c>
      <c r="K1389" s="466">
        <f t="shared" si="42"/>
        <v>9.5702339345280336</v>
      </c>
      <c r="L1389" s="471"/>
      <c r="M1389" s="466">
        <v>2.048425125097125</v>
      </c>
      <c r="N1389" s="466">
        <v>6.5544444444444441</v>
      </c>
      <c r="O1389" s="466">
        <v>0</v>
      </c>
      <c r="P1389" s="466">
        <v>7.85024154589372E-2</v>
      </c>
      <c r="Q1389" s="466">
        <v>5.3412259386135023E-2</v>
      </c>
      <c r="R1389" s="466">
        <v>0.9528935035009406</v>
      </c>
      <c r="S1389" s="466">
        <f t="shared" si="43"/>
        <v>9.687677747887582</v>
      </c>
    </row>
    <row r="1390" spans="2:19" ht="25.5">
      <c r="B1390" s="463">
        <v>1387</v>
      </c>
      <c r="C1390" s="464">
        <v>70328</v>
      </c>
      <c r="D1390" s="465" t="s">
        <v>3398</v>
      </c>
      <c r="E1390" s="466">
        <v>2.7972954112554111</v>
      </c>
      <c r="F1390" s="466">
        <v>12.289583333333333</v>
      </c>
      <c r="G1390" s="466">
        <v>0</v>
      </c>
      <c r="H1390" s="466">
        <v>0.14719202898550726</v>
      </c>
      <c r="I1390" s="466">
        <v>7.2938896450284021E-2</v>
      </c>
      <c r="J1390" s="466">
        <v>1.3012555802506516</v>
      </c>
      <c r="K1390" s="466">
        <f t="shared" si="42"/>
        <v>16.608265250275188</v>
      </c>
      <c r="L1390" s="471"/>
      <c r="M1390" s="466">
        <v>2.8760502564102564</v>
      </c>
      <c r="N1390" s="466">
        <v>12.289583333333333</v>
      </c>
      <c r="O1390" s="466">
        <v>0</v>
      </c>
      <c r="P1390" s="466">
        <v>0.14719202898550726</v>
      </c>
      <c r="Q1390" s="466">
        <v>7.4992412669055278E-2</v>
      </c>
      <c r="R1390" s="466">
        <v>1.3378910322365849</v>
      </c>
      <c r="S1390" s="466">
        <f t="shared" si="43"/>
        <v>16.725709063634735</v>
      </c>
    </row>
    <row r="1391" spans="2:19">
      <c r="B1391" s="463">
        <v>1388</v>
      </c>
      <c r="C1391" s="464">
        <v>70332</v>
      </c>
      <c r="D1391" s="465" t="s">
        <v>4522</v>
      </c>
      <c r="E1391" s="466">
        <v>4.570777835497835</v>
      </c>
      <c r="F1391" s="466">
        <v>24.579166666666666</v>
      </c>
      <c r="G1391" s="466">
        <v>0</v>
      </c>
      <c r="H1391" s="466">
        <v>0.29438405797101452</v>
      </c>
      <c r="I1391" s="466">
        <v>0.16913573632459122</v>
      </c>
      <c r="J1391" s="466">
        <v>2.29266976139562</v>
      </c>
      <c r="K1391" s="466">
        <f t="shared" si="42"/>
        <v>31.906134057855727</v>
      </c>
      <c r="L1391" s="471"/>
      <c r="M1391" s="466">
        <v>4.6495326806526798</v>
      </c>
      <c r="N1391" s="466">
        <v>24.579166666666666</v>
      </c>
      <c r="O1391" s="466">
        <v>0</v>
      </c>
      <c r="P1391" s="466">
        <v>0.29438405797101452</v>
      </c>
      <c r="Q1391" s="466">
        <v>0.17204995775555759</v>
      </c>
      <c r="R1391" s="466">
        <v>2.3321726334555222</v>
      </c>
      <c r="S1391" s="466">
        <f t="shared" si="43"/>
        <v>32.02730599650144</v>
      </c>
    </row>
    <row r="1392" spans="2:19">
      <c r="B1392" s="463">
        <v>1389</v>
      </c>
      <c r="C1392" s="464">
        <v>70373</v>
      </c>
      <c r="D1392" s="465" t="s">
        <v>4524</v>
      </c>
      <c r="E1392" s="466">
        <v>4.570777835497835</v>
      </c>
      <c r="F1392" s="466">
        <v>24.579166666666666</v>
      </c>
      <c r="G1392" s="466">
        <v>0</v>
      </c>
      <c r="H1392" s="466">
        <v>0.29438405797101452</v>
      </c>
      <c r="I1392" s="466">
        <v>0.16913573632459122</v>
      </c>
      <c r="J1392" s="466">
        <v>2.29266976139562</v>
      </c>
      <c r="K1392" s="466">
        <f t="shared" si="42"/>
        <v>31.906134057855727</v>
      </c>
      <c r="L1392" s="471"/>
      <c r="M1392" s="466">
        <v>4.6495326806526798</v>
      </c>
      <c r="N1392" s="466">
        <v>24.579166666666666</v>
      </c>
      <c r="O1392" s="466">
        <v>0</v>
      </c>
      <c r="P1392" s="466">
        <v>0.29438405797101452</v>
      </c>
      <c r="Q1392" s="466">
        <v>0.17204995775555759</v>
      </c>
      <c r="R1392" s="466">
        <v>2.3321726334555222</v>
      </c>
      <c r="S1392" s="466">
        <f t="shared" si="43"/>
        <v>32.02730599650144</v>
      </c>
    </row>
    <row r="1393" spans="2:19">
      <c r="B1393" s="463">
        <v>1390</v>
      </c>
      <c r="C1393" s="464">
        <v>70390</v>
      </c>
      <c r="D1393" s="465" t="s">
        <v>4525</v>
      </c>
      <c r="E1393" s="466">
        <v>4.570777835497835</v>
      </c>
      <c r="F1393" s="466">
        <v>24.579166666666666</v>
      </c>
      <c r="G1393" s="466">
        <v>0</v>
      </c>
      <c r="H1393" s="466">
        <v>0.29438405797101452</v>
      </c>
      <c r="I1393" s="466">
        <v>0.16913573632459122</v>
      </c>
      <c r="J1393" s="466">
        <v>2.29266976139562</v>
      </c>
      <c r="K1393" s="466">
        <f t="shared" si="42"/>
        <v>31.906134057855727</v>
      </c>
      <c r="L1393" s="471"/>
      <c r="M1393" s="466">
        <v>4.6495326806526798</v>
      </c>
      <c r="N1393" s="466">
        <v>24.579166666666666</v>
      </c>
      <c r="O1393" s="466">
        <v>0</v>
      </c>
      <c r="P1393" s="466">
        <v>0.29438405797101452</v>
      </c>
      <c r="Q1393" s="466">
        <v>0.17204995775555759</v>
      </c>
      <c r="R1393" s="466">
        <v>2.3321726334555222</v>
      </c>
      <c r="S1393" s="466">
        <f t="shared" si="43"/>
        <v>32.02730599650144</v>
      </c>
    </row>
    <row r="1394" spans="2:19">
      <c r="B1394" s="463">
        <v>1391</v>
      </c>
      <c r="C1394" s="464">
        <v>71010</v>
      </c>
      <c r="D1394" s="465" t="s">
        <v>4629</v>
      </c>
      <c r="E1394" s="466">
        <v>1.9696702799422803</v>
      </c>
      <c r="F1394" s="466">
        <v>6.5544444444444441</v>
      </c>
      <c r="G1394" s="466">
        <v>0</v>
      </c>
      <c r="H1394" s="466">
        <v>7.85024154589372E-2</v>
      </c>
      <c r="I1394" s="466">
        <v>5.1358743167363781E-2</v>
      </c>
      <c r="J1394" s="466">
        <v>0.91625805151500783</v>
      </c>
      <c r="K1394" s="466">
        <f t="shared" si="42"/>
        <v>9.5702339345280336</v>
      </c>
      <c r="L1394" s="471"/>
      <c r="M1394" s="466">
        <v>2.048425125097125</v>
      </c>
      <c r="N1394" s="466">
        <v>6.5544444444444441</v>
      </c>
      <c r="O1394" s="466">
        <v>0</v>
      </c>
      <c r="P1394" s="466">
        <v>7.85024154589372E-2</v>
      </c>
      <c r="Q1394" s="466">
        <v>5.3412259386135023E-2</v>
      </c>
      <c r="R1394" s="466">
        <v>0.9528935035009406</v>
      </c>
      <c r="S1394" s="466">
        <f t="shared" si="43"/>
        <v>9.687677747887582</v>
      </c>
    </row>
    <row r="1395" spans="2:19">
      <c r="B1395" s="463">
        <v>1392</v>
      </c>
      <c r="C1395" s="464">
        <v>71020</v>
      </c>
      <c r="D1395" s="465" t="s">
        <v>4630</v>
      </c>
      <c r="E1395" s="466">
        <v>2.2061346031746036</v>
      </c>
      <c r="F1395" s="466">
        <v>8.1930555555555546</v>
      </c>
      <c r="G1395" s="466">
        <v>0</v>
      </c>
      <c r="H1395" s="466">
        <v>9.8128019323671503E-2</v>
      </c>
      <c r="I1395" s="466">
        <v>5.7524501248198141E-2</v>
      </c>
      <c r="J1395" s="466">
        <v>1.0262573454394777</v>
      </c>
      <c r="K1395" s="466">
        <f t="shared" si="42"/>
        <v>11.581100024741504</v>
      </c>
      <c r="L1395" s="471"/>
      <c r="M1395" s="466">
        <v>2.2848894483294484</v>
      </c>
      <c r="N1395" s="466">
        <v>8.1930555555555546</v>
      </c>
      <c r="O1395" s="466">
        <v>0</v>
      </c>
      <c r="P1395" s="466">
        <v>9.8128019323671503E-2</v>
      </c>
      <c r="Q1395" s="466">
        <v>5.9578017466969391E-2</v>
      </c>
      <c r="R1395" s="466">
        <v>1.0628927974254105</v>
      </c>
      <c r="S1395" s="466">
        <f t="shared" si="43"/>
        <v>11.698543838101054</v>
      </c>
    </row>
    <row r="1396" spans="2:19">
      <c r="B1396" s="463">
        <v>1393</v>
      </c>
      <c r="C1396" s="464">
        <v>71040</v>
      </c>
      <c r="D1396" s="465" t="s">
        <v>4526</v>
      </c>
      <c r="E1396" s="466">
        <v>1.1519642857142862</v>
      </c>
      <c r="F1396" s="466">
        <v>1.4399553571428576</v>
      </c>
      <c r="G1396" s="466">
        <v>1.4399553571428576</v>
      </c>
      <c r="H1396" s="466">
        <v>1.4399553571428576</v>
      </c>
      <c r="I1396" s="466">
        <v>1.4399553571428576</v>
      </c>
      <c r="J1396" s="466">
        <v>1.1519642857142862</v>
      </c>
      <c r="K1396" s="466">
        <f t="shared" si="42"/>
        <v>8.0637500000000024</v>
      </c>
      <c r="L1396" s="471"/>
      <c r="M1396" s="466">
        <v>1.1519642857142862</v>
      </c>
      <c r="N1396" s="466">
        <v>1.4399553571428576</v>
      </c>
      <c r="O1396" s="466">
        <v>1.4399553571428576</v>
      </c>
      <c r="P1396" s="466">
        <v>1.4399553571428576</v>
      </c>
      <c r="Q1396" s="466">
        <v>1.4399553571428576</v>
      </c>
      <c r="R1396" s="466">
        <v>1.1519642857142862</v>
      </c>
      <c r="S1396" s="466">
        <f t="shared" si="43"/>
        <v>8.0637500000000024</v>
      </c>
    </row>
    <row r="1397" spans="2:19">
      <c r="B1397" s="463">
        <v>1394</v>
      </c>
      <c r="C1397" s="464">
        <v>71100</v>
      </c>
      <c r="D1397" s="465" t="s">
        <v>4632</v>
      </c>
      <c r="E1397" s="466">
        <v>2.2061346031746036</v>
      </c>
      <c r="F1397" s="466">
        <v>8.1930555555555546</v>
      </c>
      <c r="G1397" s="466">
        <v>0</v>
      </c>
      <c r="H1397" s="466">
        <v>9.8128019323671503E-2</v>
      </c>
      <c r="I1397" s="466">
        <v>5.7524501248198141E-2</v>
      </c>
      <c r="J1397" s="466">
        <v>1.0262573454394777</v>
      </c>
      <c r="K1397" s="466">
        <f t="shared" si="42"/>
        <v>11.581100024741504</v>
      </c>
      <c r="L1397" s="471"/>
      <c r="M1397" s="466">
        <v>2.2848894483294484</v>
      </c>
      <c r="N1397" s="466">
        <v>8.1930555555555546</v>
      </c>
      <c r="O1397" s="466">
        <v>0</v>
      </c>
      <c r="P1397" s="466">
        <v>9.8128019323671503E-2</v>
      </c>
      <c r="Q1397" s="466">
        <v>5.9578017466969391E-2</v>
      </c>
      <c r="R1397" s="466">
        <v>1.0628927974254105</v>
      </c>
      <c r="S1397" s="466">
        <f t="shared" si="43"/>
        <v>11.698543838101054</v>
      </c>
    </row>
    <row r="1398" spans="2:19">
      <c r="B1398" s="463">
        <v>1395</v>
      </c>
      <c r="C1398" s="464">
        <v>71120</v>
      </c>
      <c r="D1398" s="465" t="s">
        <v>4527</v>
      </c>
      <c r="E1398" s="466">
        <v>2.2061346031746036</v>
      </c>
      <c r="F1398" s="466">
        <v>8.1930555555555546</v>
      </c>
      <c r="G1398" s="466">
        <v>0</v>
      </c>
      <c r="H1398" s="466">
        <v>9.8128019323671503E-2</v>
      </c>
      <c r="I1398" s="466">
        <v>5.7524501248198141E-2</v>
      </c>
      <c r="J1398" s="466">
        <v>1.0262573454394777</v>
      </c>
      <c r="K1398" s="466">
        <f t="shared" si="42"/>
        <v>11.581100024741504</v>
      </c>
      <c r="L1398" s="471"/>
      <c r="M1398" s="466">
        <v>2.2848894483294484</v>
      </c>
      <c r="N1398" s="466">
        <v>8.1930555555555546</v>
      </c>
      <c r="O1398" s="466">
        <v>0</v>
      </c>
      <c r="P1398" s="466">
        <v>9.8128019323671503E-2</v>
      </c>
      <c r="Q1398" s="466">
        <v>5.9578017466969391E-2</v>
      </c>
      <c r="R1398" s="466">
        <v>1.0628927974254105</v>
      </c>
      <c r="S1398" s="466">
        <f t="shared" si="43"/>
        <v>11.698543838101054</v>
      </c>
    </row>
    <row r="1399" spans="2:19">
      <c r="B1399" s="463">
        <v>1396</v>
      </c>
      <c r="C1399" s="464">
        <v>72010</v>
      </c>
      <c r="D1399" s="465" t="s">
        <v>4633</v>
      </c>
      <c r="E1399" s="466">
        <v>2.2061346031746036</v>
      </c>
      <c r="F1399" s="466">
        <v>8.1930555555555546</v>
      </c>
      <c r="G1399" s="466">
        <v>0</v>
      </c>
      <c r="H1399" s="466">
        <v>9.8128019323671503E-2</v>
      </c>
      <c r="I1399" s="466">
        <v>5.7524501248198141E-2</v>
      </c>
      <c r="J1399" s="466">
        <v>1.0262573454394777</v>
      </c>
      <c r="K1399" s="466">
        <f t="shared" si="42"/>
        <v>11.581100024741504</v>
      </c>
      <c r="L1399" s="471"/>
      <c r="M1399" s="466">
        <v>2.2848894483294484</v>
      </c>
      <c r="N1399" s="466">
        <v>8.1930555555555546</v>
      </c>
      <c r="O1399" s="466">
        <v>0</v>
      </c>
      <c r="P1399" s="466">
        <v>9.8128019323671503E-2</v>
      </c>
      <c r="Q1399" s="466">
        <v>5.9578017466969391E-2</v>
      </c>
      <c r="R1399" s="466">
        <v>1.0628927974254105</v>
      </c>
      <c r="S1399" s="466">
        <f t="shared" si="43"/>
        <v>11.698543838101054</v>
      </c>
    </row>
    <row r="1400" spans="2:19">
      <c r="B1400" s="463">
        <v>1397</v>
      </c>
      <c r="C1400" s="464">
        <v>72020</v>
      </c>
      <c r="D1400" s="465" t="s">
        <v>4528</v>
      </c>
      <c r="E1400" s="466">
        <v>1.9696702799422803</v>
      </c>
      <c r="F1400" s="466">
        <v>6.5544444444444441</v>
      </c>
      <c r="G1400" s="466">
        <v>0</v>
      </c>
      <c r="H1400" s="466">
        <v>7.85024154589372E-2</v>
      </c>
      <c r="I1400" s="466">
        <v>5.1358743167363781E-2</v>
      </c>
      <c r="J1400" s="466">
        <v>0.91625805151500783</v>
      </c>
      <c r="K1400" s="466">
        <f t="shared" si="42"/>
        <v>9.5702339345280336</v>
      </c>
      <c r="L1400" s="471"/>
      <c r="M1400" s="466">
        <v>2.048425125097125</v>
      </c>
      <c r="N1400" s="466">
        <v>6.5544444444444441</v>
      </c>
      <c r="O1400" s="466">
        <v>0</v>
      </c>
      <c r="P1400" s="466">
        <v>7.85024154589372E-2</v>
      </c>
      <c r="Q1400" s="466">
        <v>5.3412259386135023E-2</v>
      </c>
      <c r="R1400" s="466">
        <v>0.9528935035009406</v>
      </c>
      <c r="S1400" s="466">
        <f t="shared" si="43"/>
        <v>9.687677747887582</v>
      </c>
    </row>
    <row r="1401" spans="2:19">
      <c r="B1401" s="463">
        <v>1398</v>
      </c>
      <c r="C1401" s="464">
        <v>72040</v>
      </c>
      <c r="D1401" s="465" t="s">
        <v>4634</v>
      </c>
      <c r="E1401" s="466">
        <v>2.7972954112554111</v>
      </c>
      <c r="F1401" s="466">
        <v>12.289583333333333</v>
      </c>
      <c r="G1401" s="466">
        <v>0</v>
      </c>
      <c r="H1401" s="466">
        <v>0.14719202898550726</v>
      </c>
      <c r="I1401" s="466">
        <v>7.2938896450284021E-2</v>
      </c>
      <c r="J1401" s="466">
        <v>1.3012555802506516</v>
      </c>
      <c r="K1401" s="466">
        <f t="shared" si="42"/>
        <v>16.608265250275188</v>
      </c>
      <c r="L1401" s="471"/>
      <c r="M1401" s="466">
        <v>2.8760502564102564</v>
      </c>
      <c r="N1401" s="466">
        <v>12.289583333333333</v>
      </c>
      <c r="O1401" s="466">
        <v>0</v>
      </c>
      <c r="P1401" s="466">
        <v>0.14719202898550726</v>
      </c>
      <c r="Q1401" s="466">
        <v>7.4992412669055278E-2</v>
      </c>
      <c r="R1401" s="466">
        <v>1.3378910322365849</v>
      </c>
      <c r="S1401" s="466">
        <f t="shared" si="43"/>
        <v>16.725709063634735</v>
      </c>
    </row>
    <row r="1402" spans="2:19">
      <c r="B1402" s="463">
        <v>1399</v>
      </c>
      <c r="C1402" s="464">
        <v>72050</v>
      </c>
      <c r="D1402" s="465" t="s">
        <v>4529</v>
      </c>
      <c r="E1402" s="466">
        <v>3.3884562193362195</v>
      </c>
      <c r="F1402" s="466">
        <v>16.386111111111109</v>
      </c>
      <c r="G1402" s="466">
        <v>0</v>
      </c>
      <c r="H1402" s="466">
        <v>0.19625603864734301</v>
      </c>
      <c r="I1402" s="466">
        <v>8.8353291652369909E-2</v>
      </c>
      <c r="J1402" s="466">
        <v>1.5762538150618262</v>
      </c>
      <c r="K1402" s="466">
        <f t="shared" si="42"/>
        <v>21.635430475808867</v>
      </c>
      <c r="L1402" s="471"/>
      <c r="M1402" s="466">
        <v>3.4672110644910648</v>
      </c>
      <c r="N1402" s="466">
        <v>16.386111111111109</v>
      </c>
      <c r="O1402" s="466">
        <v>0</v>
      </c>
      <c r="P1402" s="466">
        <v>0.19625603864734301</v>
      </c>
      <c r="Q1402" s="466">
        <v>9.0406807871141179E-2</v>
      </c>
      <c r="R1402" s="466">
        <v>1.612889267047759</v>
      </c>
      <c r="S1402" s="466">
        <f t="shared" si="43"/>
        <v>21.752874289168414</v>
      </c>
    </row>
    <row r="1403" spans="2:19" ht="25.5">
      <c r="B1403" s="463">
        <v>1400</v>
      </c>
      <c r="C1403" s="464">
        <v>72052</v>
      </c>
      <c r="D1403" s="465" t="s">
        <v>4530</v>
      </c>
      <c r="E1403" s="466">
        <v>3.3884562193362195</v>
      </c>
      <c r="F1403" s="466">
        <v>16.386111111111109</v>
      </c>
      <c r="G1403" s="466">
        <v>0</v>
      </c>
      <c r="H1403" s="466">
        <v>0.19625603864734301</v>
      </c>
      <c r="I1403" s="466">
        <v>8.8353291652369909E-2</v>
      </c>
      <c r="J1403" s="466">
        <v>1.5762538150618262</v>
      </c>
      <c r="K1403" s="466">
        <f t="shared" si="42"/>
        <v>21.635430475808867</v>
      </c>
      <c r="L1403" s="471"/>
      <c r="M1403" s="466">
        <v>3.4672110644910648</v>
      </c>
      <c r="N1403" s="466">
        <v>16.386111111111109</v>
      </c>
      <c r="O1403" s="466">
        <v>0</v>
      </c>
      <c r="P1403" s="466">
        <v>0.19625603864734301</v>
      </c>
      <c r="Q1403" s="466">
        <v>9.0406807871141179E-2</v>
      </c>
      <c r="R1403" s="466">
        <v>1.612889267047759</v>
      </c>
      <c r="S1403" s="466">
        <f t="shared" si="43"/>
        <v>21.752874289168414</v>
      </c>
    </row>
    <row r="1404" spans="2:19">
      <c r="B1404" s="463">
        <v>1401</v>
      </c>
      <c r="C1404" s="464">
        <v>72070</v>
      </c>
      <c r="D1404" s="465" t="s">
        <v>4531</v>
      </c>
      <c r="E1404" s="466">
        <v>2.2061346031746036</v>
      </c>
      <c r="F1404" s="466">
        <v>8.1930555555555546</v>
      </c>
      <c r="G1404" s="466">
        <v>0</v>
      </c>
      <c r="H1404" s="466">
        <v>9.8128019323671503E-2</v>
      </c>
      <c r="I1404" s="466">
        <v>5.7524501248198141E-2</v>
      </c>
      <c r="J1404" s="466">
        <v>1.0262573454394777</v>
      </c>
      <c r="K1404" s="466">
        <f t="shared" si="42"/>
        <v>11.581100024741504</v>
      </c>
      <c r="L1404" s="471"/>
      <c r="M1404" s="466">
        <v>2.2848894483294484</v>
      </c>
      <c r="N1404" s="466">
        <v>8.1930555555555546</v>
      </c>
      <c r="O1404" s="466">
        <v>0</v>
      </c>
      <c r="P1404" s="466">
        <v>9.8128019323671503E-2</v>
      </c>
      <c r="Q1404" s="466">
        <v>5.9578017466969391E-2</v>
      </c>
      <c r="R1404" s="466">
        <v>1.0628927974254105</v>
      </c>
      <c r="S1404" s="466">
        <f t="shared" si="43"/>
        <v>11.698543838101054</v>
      </c>
    </row>
    <row r="1405" spans="2:19">
      <c r="B1405" s="463">
        <v>1402</v>
      </c>
      <c r="C1405" s="464">
        <v>72074</v>
      </c>
      <c r="D1405" s="465" t="s">
        <v>4532</v>
      </c>
      <c r="E1405" s="466">
        <v>3.3884562193362195</v>
      </c>
      <c r="F1405" s="466">
        <v>16.386111111111109</v>
      </c>
      <c r="G1405" s="466">
        <v>0</v>
      </c>
      <c r="H1405" s="466">
        <v>0.19625603864734301</v>
      </c>
      <c r="I1405" s="466">
        <v>8.8353291652369909E-2</v>
      </c>
      <c r="J1405" s="466">
        <v>1.5762538150618262</v>
      </c>
      <c r="K1405" s="466">
        <f t="shared" si="42"/>
        <v>21.635430475808867</v>
      </c>
      <c r="L1405" s="471"/>
      <c r="M1405" s="466">
        <v>3.4672110644910648</v>
      </c>
      <c r="N1405" s="466">
        <v>16.386111111111109</v>
      </c>
      <c r="O1405" s="466">
        <v>0</v>
      </c>
      <c r="P1405" s="466">
        <v>0.19625603864734301</v>
      </c>
      <c r="Q1405" s="466">
        <v>9.0406807871141179E-2</v>
      </c>
      <c r="R1405" s="466">
        <v>1.612889267047759</v>
      </c>
      <c r="S1405" s="466">
        <f t="shared" si="43"/>
        <v>21.752874289168414</v>
      </c>
    </row>
    <row r="1406" spans="2:19">
      <c r="B1406" s="463">
        <v>1403</v>
      </c>
      <c r="C1406" s="464">
        <v>72080</v>
      </c>
      <c r="D1406" s="465" t="s">
        <v>4635</v>
      </c>
      <c r="E1406" s="466">
        <v>2.2061346031746036</v>
      </c>
      <c r="F1406" s="466">
        <v>8.1930555555555546</v>
      </c>
      <c r="G1406" s="466">
        <v>0</v>
      </c>
      <c r="H1406" s="466">
        <v>9.8128019323671503E-2</v>
      </c>
      <c r="I1406" s="466">
        <v>5.7524501248198141E-2</v>
      </c>
      <c r="J1406" s="466">
        <v>1.0262573454394777</v>
      </c>
      <c r="K1406" s="466">
        <f t="shared" si="42"/>
        <v>11.581100024741504</v>
      </c>
      <c r="L1406" s="471"/>
      <c r="M1406" s="466">
        <v>2.2848894483294484</v>
      </c>
      <c r="N1406" s="466">
        <v>8.1930555555555546</v>
      </c>
      <c r="O1406" s="466">
        <v>0</v>
      </c>
      <c r="P1406" s="466">
        <v>9.8128019323671503E-2</v>
      </c>
      <c r="Q1406" s="466">
        <v>5.9578017466969391E-2</v>
      </c>
      <c r="R1406" s="466">
        <v>1.0628927974254105</v>
      </c>
      <c r="S1406" s="466">
        <f t="shared" si="43"/>
        <v>11.698543838101054</v>
      </c>
    </row>
    <row r="1407" spans="2:19">
      <c r="B1407" s="463">
        <v>1404</v>
      </c>
      <c r="C1407" s="464">
        <v>72100</v>
      </c>
      <c r="D1407" s="465" t="s">
        <v>4636</v>
      </c>
      <c r="E1407" s="466">
        <v>2.7972954112554111</v>
      </c>
      <c r="F1407" s="466">
        <v>12.289583333333333</v>
      </c>
      <c r="G1407" s="466">
        <v>0</v>
      </c>
      <c r="H1407" s="466">
        <v>0.14719202898550726</v>
      </c>
      <c r="I1407" s="466">
        <v>7.2938896450284021E-2</v>
      </c>
      <c r="J1407" s="466">
        <v>1.3012555802506516</v>
      </c>
      <c r="K1407" s="466">
        <f t="shared" si="42"/>
        <v>16.608265250275188</v>
      </c>
      <c r="L1407" s="471"/>
      <c r="M1407" s="466">
        <v>2.8760502564102564</v>
      </c>
      <c r="N1407" s="466">
        <v>12.289583333333333</v>
      </c>
      <c r="O1407" s="466">
        <v>0</v>
      </c>
      <c r="P1407" s="466">
        <v>0.14719202898550726</v>
      </c>
      <c r="Q1407" s="466">
        <v>7.4992412669055278E-2</v>
      </c>
      <c r="R1407" s="466">
        <v>1.3378910322365849</v>
      </c>
      <c r="S1407" s="466">
        <f t="shared" si="43"/>
        <v>16.725709063634735</v>
      </c>
    </row>
    <row r="1408" spans="2:19">
      <c r="B1408" s="463">
        <v>1405</v>
      </c>
      <c r="C1408" s="464">
        <v>72110</v>
      </c>
      <c r="D1408" s="465" t="s">
        <v>4533</v>
      </c>
      <c r="E1408" s="466">
        <v>3.3884562193362195</v>
      </c>
      <c r="F1408" s="466">
        <v>16.386111111111109</v>
      </c>
      <c r="G1408" s="466">
        <v>0</v>
      </c>
      <c r="H1408" s="466">
        <v>0.19625603864734301</v>
      </c>
      <c r="I1408" s="466">
        <v>8.8353291652369909E-2</v>
      </c>
      <c r="J1408" s="466">
        <v>1.5762538150618262</v>
      </c>
      <c r="K1408" s="466">
        <f t="shared" si="42"/>
        <v>21.635430475808867</v>
      </c>
      <c r="L1408" s="471"/>
      <c r="M1408" s="466">
        <v>3.4672110644910648</v>
      </c>
      <c r="N1408" s="466">
        <v>16.386111111111109</v>
      </c>
      <c r="O1408" s="466">
        <v>0</v>
      </c>
      <c r="P1408" s="466">
        <v>0.19625603864734301</v>
      </c>
      <c r="Q1408" s="466">
        <v>9.0406807871141179E-2</v>
      </c>
      <c r="R1408" s="466">
        <v>1.612889267047759</v>
      </c>
      <c r="S1408" s="466">
        <f t="shared" si="43"/>
        <v>21.752874289168414</v>
      </c>
    </row>
    <row r="1409" spans="2:19">
      <c r="B1409" s="463">
        <v>1406</v>
      </c>
      <c r="C1409" s="464">
        <v>72170</v>
      </c>
      <c r="D1409" s="465" t="s">
        <v>4534</v>
      </c>
      <c r="E1409" s="466">
        <v>2.2061346031746036</v>
      </c>
      <c r="F1409" s="466">
        <v>8.1930555555555546</v>
      </c>
      <c r="G1409" s="466">
        <v>0</v>
      </c>
      <c r="H1409" s="466">
        <v>9.8128019323671503E-2</v>
      </c>
      <c r="I1409" s="466">
        <v>5.7524501248198141E-2</v>
      </c>
      <c r="J1409" s="466">
        <v>1.0262573454394777</v>
      </c>
      <c r="K1409" s="466">
        <f t="shared" si="42"/>
        <v>11.581100024741504</v>
      </c>
      <c r="L1409" s="471"/>
      <c r="M1409" s="466">
        <v>2.2848894483294484</v>
      </c>
      <c r="N1409" s="466">
        <v>8.1930555555555546</v>
      </c>
      <c r="O1409" s="466">
        <v>0</v>
      </c>
      <c r="P1409" s="466">
        <v>9.8128019323671503E-2</v>
      </c>
      <c r="Q1409" s="466">
        <v>5.9578017466969391E-2</v>
      </c>
      <c r="R1409" s="466">
        <v>1.0628927974254105</v>
      </c>
      <c r="S1409" s="466">
        <f t="shared" si="43"/>
        <v>11.698543838101054</v>
      </c>
    </row>
    <row r="1410" spans="2:19">
      <c r="B1410" s="463">
        <v>1407</v>
      </c>
      <c r="C1410" s="464">
        <v>72190</v>
      </c>
      <c r="D1410" s="465" t="s">
        <v>4535</v>
      </c>
      <c r="E1410" s="466">
        <v>2.7972954112554111</v>
      </c>
      <c r="F1410" s="466">
        <v>12.289583333333333</v>
      </c>
      <c r="G1410" s="466">
        <v>0</v>
      </c>
      <c r="H1410" s="466">
        <v>0.14719202898550726</v>
      </c>
      <c r="I1410" s="466">
        <v>7.2938896450284021E-2</v>
      </c>
      <c r="J1410" s="466">
        <v>1.3012555802506516</v>
      </c>
      <c r="K1410" s="466">
        <f t="shared" si="42"/>
        <v>16.608265250275188</v>
      </c>
      <c r="L1410" s="471"/>
      <c r="M1410" s="466">
        <v>2.8760502564102564</v>
      </c>
      <c r="N1410" s="466">
        <v>12.289583333333333</v>
      </c>
      <c r="O1410" s="466">
        <v>0</v>
      </c>
      <c r="P1410" s="466">
        <v>0.14719202898550726</v>
      </c>
      <c r="Q1410" s="466">
        <v>7.4992412669055278E-2</v>
      </c>
      <c r="R1410" s="466">
        <v>1.3378910322365849</v>
      </c>
      <c r="S1410" s="466">
        <f t="shared" si="43"/>
        <v>16.725709063634735</v>
      </c>
    </row>
    <row r="1411" spans="2:19">
      <c r="B1411" s="463">
        <v>1408</v>
      </c>
      <c r="C1411" s="464">
        <v>72200</v>
      </c>
      <c r="D1411" s="465" t="s">
        <v>4536</v>
      </c>
      <c r="E1411" s="466">
        <v>2.2061346031746036</v>
      </c>
      <c r="F1411" s="466">
        <v>8.1930555555555546</v>
      </c>
      <c r="G1411" s="466">
        <v>0</v>
      </c>
      <c r="H1411" s="466">
        <v>9.8128019323671503E-2</v>
      </c>
      <c r="I1411" s="466">
        <v>5.7524501248198141E-2</v>
      </c>
      <c r="J1411" s="466">
        <v>1.0262573454394777</v>
      </c>
      <c r="K1411" s="466">
        <f t="shared" si="42"/>
        <v>11.581100024741504</v>
      </c>
      <c r="L1411" s="471"/>
      <c r="M1411" s="466">
        <v>2.2848894483294484</v>
      </c>
      <c r="N1411" s="466">
        <v>8.1930555555555546</v>
      </c>
      <c r="O1411" s="466">
        <v>0</v>
      </c>
      <c r="P1411" s="466">
        <v>9.8128019323671503E-2</v>
      </c>
      <c r="Q1411" s="466">
        <v>5.9578017466969391E-2</v>
      </c>
      <c r="R1411" s="466">
        <v>1.0628927974254105</v>
      </c>
      <c r="S1411" s="466">
        <f t="shared" si="43"/>
        <v>11.698543838101054</v>
      </c>
    </row>
    <row r="1412" spans="2:19">
      <c r="B1412" s="463">
        <v>1409</v>
      </c>
      <c r="C1412" s="464">
        <v>72270</v>
      </c>
      <c r="D1412" s="465" t="s">
        <v>4538</v>
      </c>
      <c r="E1412" s="466">
        <v>4.570777835497835</v>
      </c>
      <c r="F1412" s="466">
        <v>24.579166666666666</v>
      </c>
      <c r="G1412" s="466">
        <v>0</v>
      </c>
      <c r="H1412" s="466">
        <v>0.29438405797101452</v>
      </c>
      <c r="I1412" s="466">
        <v>0.16913573632459122</v>
      </c>
      <c r="J1412" s="466">
        <v>2.29266976139562</v>
      </c>
      <c r="K1412" s="466">
        <f t="shared" ref="K1412:K1475" si="44">SUM(E1412:J1412)</f>
        <v>31.906134057855727</v>
      </c>
      <c r="L1412" s="471"/>
      <c r="M1412" s="466">
        <v>4.6495326806526798</v>
      </c>
      <c r="N1412" s="466">
        <v>24.579166666666666</v>
      </c>
      <c r="O1412" s="466">
        <v>0</v>
      </c>
      <c r="P1412" s="466">
        <v>0.29438405797101452</v>
      </c>
      <c r="Q1412" s="466">
        <v>0.17204995775555759</v>
      </c>
      <c r="R1412" s="466">
        <v>2.3321726334555222</v>
      </c>
      <c r="S1412" s="466">
        <f t="shared" ref="S1412:S1475" si="45">SUM(M1412:R1412)</f>
        <v>32.02730599650144</v>
      </c>
    </row>
    <row r="1413" spans="2:19">
      <c r="B1413" s="463">
        <v>1410</v>
      </c>
      <c r="C1413" s="464">
        <v>72285</v>
      </c>
      <c r="D1413" s="465" t="s">
        <v>4539</v>
      </c>
      <c r="E1413" s="466">
        <v>0.22999999999999995</v>
      </c>
      <c r="F1413" s="466">
        <v>0.28749999999999992</v>
      </c>
      <c r="G1413" s="466">
        <v>0.28749999999999992</v>
      </c>
      <c r="H1413" s="466">
        <v>0.28749999999999992</v>
      </c>
      <c r="I1413" s="466">
        <v>0.28749999999999992</v>
      </c>
      <c r="J1413" s="466">
        <v>0.22999999999999995</v>
      </c>
      <c r="K1413" s="466">
        <f t="shared" si="44"/>
        <v>1.6099999999999994</v>
      </c>
      <c r="L1413" s="471"/>
      <c r="M1413" s="466">
        <v>0.22999999999999995</v>
      </c>
      <c r="N1413" s="466">
        <v>0.28749999999999992</v>
      </c>
      <c r="O1413" s="466">
        <v>0.28749999999999992</v>
      </c>
      <c r="P1413" s="466">
        <v>0.28749999999999992</v>
      </c>
      <c r="Q1413" s="466">
        <v>0.28749999999999992</v>
      </c>
      <c r="R1413" s="466">
        <v>0.22999999999999995</v>
      </c>
      <c r="S1413" s="466">
        <f t="shared" si="45"/>
        <v>1.6099999999999994</v>
      </c>
    </row>
    <row r="1414" spans="2:19">
      <c r="B1414" s="463">
        <v>1411</v>
      </c>
      <c r="C1414" s="464">
        <v>73000</v>
      </c>
      <c r="D1414" s="465" t="s">
        <v>4638</v>
      </c>
      <c r="E1414" s="466">
        <v>1.9696702799422803</v>
      </c>
      <c r="F1414" s="466">
        <v>6.5544444444444441</v>
      </c>
      <c r="G1414" s="466">
        <v>0</v>
      </c>
      <c r="H1414" s="466">
        <v>7.85024154589372E-2</v>
      </c>
      <c r="I1414" s="466">
        <v>5.1358743167363781E-2</v>
      </c>
      <c r="J1414" s="466">
        <v>0.91625805151500783</v>
      </c>
      <c r="K1414" s="466">
        <f t="shared" si="44"/>
        <v>9.5702339345280336</v>
      </c>
      <c r="L1414" s="471"/>
      <c r="M1414" s="466">
        <v>2.048425125097125</v>
      </c>
      <c r="N1414" s="466">
        <v>6.5544444444444441</v>
      </c>
      <c r="O1414" s="466">
        <v>0</v>
      </c>
      <c r="P1414" s="466">
        <v>7.85024154589372E-2</v>
      </c>
      <c r="Q1414" s="466">
        <v>5.3412259386135023E-2</v>
      </c>
      <c r="R1414" s="466">
        <v>0.9528935035009406</v>
      </c>
      <c r="S1414" s="466">
        <f t="shared" si="45"/>
        <v>9.687677747887582</v>
      </c>
    </row>
    <row r="1415" spans="2:19">
      <c r="B1415" s="463">
        <v>1412</v>
      </c>
      <c r="C1415" s="464">
        <v>73010</v>
      </c>
      <c r="D1415" s="465" t="s">
        <v>4273</v>
      </c>
      <c r="E1415" s="466">
        <v>1.9696702799422803</v>
      </c>
      <c r="F1415" s="466">
        <v>6.5544444444444441</v>
      </c>
      <c r="G1415" s="466">
        <v>0</v>
      </c>
      <c r="H1415" s="466">
        <v>7.85024154589372E-2</v>
      </c>
      <c r="I1415" s="466">
        <v>5.1358743167363781E-2</v>
      </c>
      <c r="J1415" s="466">
        <v>0.91625805151500783</v>
      </c>
      <c r="K1415" s="466">
        <f t="shared" si="44"/>
        <v>9.5702339345280336</v>
      </c>
      <c r="L1415" s="471"/>
      <c r="M1415" s="466">
        <v>2.048425125097125</v>
      </c>
      <c r="N1415" s="466">
        <v>6.5544444444444441</v>
      </c>
      <c r="O1415" s="466">
        <v>0</v>
      </c>
      <c r="P1415" s="466">
        <v>7.85024154589372E-2</v>
      </c>
      <c r="Q1415" s="466">
        <v>5.3412259386135023E-2</v>
      </c>
      <c r="R1415" s="466">
        <v>0.9528935035009406</v>
      </c>
      <c r="S1415" s="466">
        <f t="shared" si="45"/>
        <v>9.687677747887582</v>
      </c>
    </row>
    <row r="1416" spans="2:19">
      <c r="B1416" s="463">
        <v>1413</v>
      </c>
      <c r="C1416" s="464">
        <v>73030</v>
      </c>
      <c r="D1416" s="465" t="s">
        <v>4640</v>
      </c>
      <c r="E1416" s="466">
        <v>2.2061346031746036</v>
      </c>
      <c r="F1416" s="466">
        <v>8.1930555555555546</v>
      </c>
      <c r="G1416" s="466">
        <v>0</v>
      </c>
      <c r="H1416" s="466">
        <v>9.8128019323671503E-2</v>
      </c>
      <c r="I1416" s="466">
        <v>5.7524501248198141E-2</v>
      </c>
      <c r="J1416" s="466">
        <v>1.0262573454394777</v>
      </c>
      <c r="K1416" s="466">
        <f t="shared" si="44"/>
        <v>11.581100024741504</v>
      </c>
      <c r="L1416" s="471"/>
      <c r="M1416" s="466">
        <v>2.2848894483294484</v>
      </c>
      <c r="N1416" s="466">
        <v>8.1930555555555546</v>
      </c>
      <c r="O1416" s="466">
        <v>0</v>
      </c>
      <c r="P1416" s="466">
        <v>9.8128019323671503E-2</v>
      </c>
      <c r="Q1416" s="466">
        <v>5.9578017466969391E-2</v>
      </c>
      <c r="R1416" s="466">
        <v>1.0628927974254105</v>
      </c>
      <c r="S1416" s="466">
        <f t="shared" si="45"/>
        <v>11.698543838101054</v>
      </c>
    </row>
    <row r="1417" spans="2:19">
      <c r="B1417" s="463">
        <v>1414</v>
      </c>
      <c r="C1417" s="464">
        <v>73040</v>
      </c>
      <c r="D1417" s="465" t="s">
        <v>4274</v>
      </c>
      <c r="E1417" s="466">
        <v>4.570777835497835</v>
      </c>
      <c r="F1417" s="466">
        <v>24.579166666666666</v>
      </c>
      <c r="G1417" s="466">
        <v>0</v>
      </c>
      <c r="H1417" s="466">
        <v>0.29438405797101452</v>
      </c>
      <c r="I1417" s="466">
        <v>0.16913573632459122</v>
      </c>
      <c r="J1417" s="466">
        <v>2.29266976139562</v>
      </c>
      <c r="K1417" s="466">
        <f t="shared" si="44"/>
        <v>31.906134057855727</v>
      </c>
      <c r="L1417" s="471"/>
      <c r="M1417" s="466">
        <v>4.6495326806526798</v>
      </c>
      <c r="N1417" s="466">
        <v>24.579166666666666</v>
      </c>
      <c r="O1417" s="466">
        <v>0</v>
      </c>
      <c r="P1417" s="466">
        <v>0.29438405797101452</v>
      </c>
      <c r="Q1417" s="466">
        <v>0.17204995775555759</v>
      </c>
      <c r="R1417" s="466">
        <v>2.3321726334555222</v>
      </c>
      <c r="S1417" s="466">
        <f t="shared" si="45"/>
        <v>32.02730599650144</v>
      </c>
    </row>
    <row r="1418" spans="2:19">
      <c r="B1418" s="463">
        <v>1415</v>
      </c>
      <c r="C1418" s="464">
        <v>73060</v>
      </c>
      <c r="D1418" s="465" t="s">
        <v>4641</v>
      </c>
      <c r="E1418" s="466">
        <v>2.2061346031746036</v>
      </c>
      <c r="F1418" s="466">
        <v>8.1930555555555546</v>
      </c>
      <c r="G1418" s="466">
        <v>0</v>
      </c>
      <c r="H1418" s="466">
        <v>9.8128019323671503E-2</v>
      </c>
      <c r="I1418" s="466">
        <v>5.7524501248198141E-2</v>
      </c>
      <c r="J1418" s="466">
        <v>1.0262573454394777</v>
      </c>
      <c r="K1418" s="466">
        <f t="shared" si="44"/>
        <v>11.581100024741504</v>
      </c>
      <c r="L1418" s="471"/>
      <c r="M1418" s="466">
        <v>2.2848894483294484</v>
      </c>
      <c r="N1418" s="466">
        <v>8.1930555555555546</v>
      </c>
      <c r="O1418" s="466">
        <v>0</v>
      </c>
      <c r="P1418" s="466">
        <v>9.8128019323671503E-2</v>
      </c>
      <c r="Q1418" s="466">
        <v>5.9578017466969391E-2</v>
      </c>
      <c r="R1418" s="466">
        <v>1.0628927974254105</v>
      </c>
      <c r="S1418" s="466">
        <f t="shared" si="45"/>
        <v>11.698543838101054</v>
      </c>
    </row>
    <row r="1419" spans="2:19">
      <c r="B1419" s="463">
        <v>1416</v>
      </c>
      <c r="C1419" s="464">
        <v>73070</v>
      </c>
      <c r="D1419" s="465" t="s">
        <v>4275</v>
      </c>
      <c r="E1419" s="466">
        <v>2.2061346031746036</v>
      </c>
      <c r="F1419" s="466">
        <v>8.1930555555555546</v>
      </c>
      <c r="G1419" s="466">
        <v>0</v>
      </c>
      <c r="H1419" s="466">
        <v>9.8128019323671503E-2</v>
      </c>
      <c r="I1419" s="466">
        <v>5.7524501248198141E-2</v>
      </c>
      <c r="J1419" s="466">
        <v>1.0262573454394777</v>
      </c>
      <c r="K1419" s="466">
        <f t="shared" si="44"/>
        <v>11.581100024741504</v>
      </c>
      <c r="L1419" s="471"/>
      <c r="M1419" s="466">
        <v>2.2848894483294484</v>
      </c>
      <c r="N1419" s="466">
        <v>8.1930555555555546</v>
      </c>
      <c r="O1419" s="466">
        <v>0</v>
      </c>
      <c r="P1419" s="466">
        <v>9.8128019323671503E-2</v>
      </c>
      <c r="Q1419" s="466">
        <v>5.9578017466969391E-2</v>
      </c>
      <c r="R1419" s="466">
        <v>1.0628927974254105</v>
      </c>
      <c r="S1419" s="466">
        <f t="shared" si="45"/>
        <v>11.698543838101054</v>
      </c>
    </row>
    <row r="1420" spans="2:19">
      <c r="B1420" s="463">
        <v>1417</v>
      </c>
      <c r="C1420" s="464">
        <v>73085</v>
      </c>
      <c r="D1420" s="465" t="s">
        <v>4276</v>
      </c>
      <c r="E1420" s="466">
        <v>4.570777835497835</v>
      </c>
      <c r="F1420" s="466">
        <v>24.579166666666666</v>
      </c>
      <c r="G1420" s="466">
        <v>0</v>
      </c>
      <c r="H1420" s="466">
        <v>0.29438405797101452</v>
      </c>
      <c r="I1420" s="466">
        <v>0.16913573632459122</v>
      </c>
      <c r="J1420" s="466">
        <v>2.29266976139562</v>
      </c>
      <c r="K1420" s="466">
        <f t="shared" si="44"/>
        <v>31.906134057855727</v>
      </c>
      <c r="L1420" s="471"/>
      <c r="M1420" s="466">
        <v>4.6495326806526798</v>
      </c>
      <c r="N1420" s="466">
        <v>24.579166666666666</v>
      </c>
      <c r="O1420" s="466">
        <v>0</v>
      </c>
      <c r="P1420" s="466">
        <v>0.29438405797101452</v>
      </c>
      <c r="Q1420" s="466">
        <v>0.17204995775555759</v>
      </c>
      <c r="R1420" s="466">
        <v>2.3321726334555222</v>
      </c>
      <c r="S1420" s="466">
        <f t="shared" si="45"/>
        <v>32.02730599650144</v>
      </c>
    </row>
    <row r="1421" spans="2:19">
      <c r="B1421" s="463">
        <v>1418</v>
      </c>
      <c r="C1421" s="464">
        <v>73090</v>
      </c>
      <c r="D1421" s="465" t="s">
        <v>4277</v>
      </c>
      <c r="E1421" s="466">
        <v>2.2061346031746036</v>
      </c>
      <c r="F1421" s="466">
        <v>8.1930555555555546</v>
      </c>
      <c r="G1421" s="466">
        <v>0</v>
      </c>
      <c r="H1421" s="466">
        <v>9.8128019323671503E-2</v>
      </c>
      <c r="I1421" s="466">
        <v>5.7524501248198141E-2</v>
      </c>
      <c r="J1421" s="466">
        <v>1.0262573454394777</v>
      </c>
      <c r="K1421" s="466">
        <f t="shared" si="44"/>
        <v>11.581100024741504</v>
      </c>
      <c r="L1421" s="471"/>
      <c r="M1421" s="466">
        <v>2.2848894483294484</v>
      </c>
      <c r="N1421" s="466">
        <v>8.1930555555555546</v>
      </c>
      <c r="O1421" s="466">
        <v>0</v>
      </c>
      <c r="P1421" s="466">
        <v>9.8128019323671503E-2</v>
      </c>
      <c r="Q1421" s="466">
        <v>5.9578017466969391E-2</v>
      </c>
      <c r="R1421" s="466">
        <v>1.0628927974254105</v>
      </c>
      <c r="S1421" s="466">
        <f t="shared" si="45"/>
        <v>11.698543838101054</v>
      </c>
    </row>
    <row r="1422" spans="2:19">
      <c r="B1422" s="463">
        <v>1419</v>
      </c>
      <c r="C1422" s="464">
        <v>73100</v>
      </c>
      <c r="D1422" s="465" t="s">
        <v>4278</v>
      </c>
      <c r="E1422" s="466">
        <v>2.2061346031746036</v>
      </c>
      <c r="F1422" s="466">
        <v>8.1930555555555546</v>
      </c>
      <c r="G1422" s="466">
        <v>0</v>
      </c>
      <c r="H1422" s="466">
        <v>9.8128019323671503E-2</v>
      </c>
      <c r="I1422" s="466">
        <v>5.7524501248198141E-2</v>
      </c>
      <c r="J1422" s="466">
        <v>1.0262573454394777</v>
      </c>
      <c r="K1422" s="466">
        <f t="shared" si="44"/>
        <v>11.581100024741504</v>
      </c>
      <c r="L1422" s="471"/>
      <c r="M1422" s="466">
        <v>2.2848894483294484</v>
      </c>
      <c r="N1422" s="466">
        <v>8.1930555555555546</v>
      </c>
      <c r="O1422" s="466">
        <v>0</v>
      </c>
      <c r="P1422" s="466">
        <v>9.8128019323671503E-2</v>
      </c>
      <c r="Q1422" s="466">
        <v>5.9578017466969391E-2</v>
      </c>
      <c r="R1422" s="466">
        <v>1.0628927974254105</v>
      </c>
      <c r="S1422" s="466">
        <f t="shared" si="45"/>
        <v>11.698543838101054</v>
      </c>
    </row>
    <row r="1423" spans="2:19">
      <c r="B1423" s="463">
        <v>1420</v>
      </c>
      <c r="C1423" s="464">
        <v>73115</v>
      </c>
      <c r="D1423" s="465" t="s">
        <v>4279</v>
      </c>
      <c r="E1423" s="466">
        <v>4.570777835497835</v>
      </c>
      <c r="F1423" s="466">
        <v>24.579166666666666</v>
      </c>
      <c r="G1423" s="466">
        <v>0</v>
      </c>
      <c r="H1423" s="466">
        <v>0.29438405797101452</v>
      </c>
      <c r="I1423" s="466">
        <v>0.16913573632459122</v>
      </c>
      <c r="J1423" s="466">
        <v>2.29266976139562</v>
      </c>
      <c r="K1423" s="466">
        <f t="shared" si="44"/>
        <v>31.906134057855727</v>
      </c>
      <c r="L1423" s="471"/>
      <c r="M1423" s="466">
        <v>4.6495326806526798</v>
      </c>
      <c r="N1423" s="466">
        <v>24.579166666666666</v>
      </c>
      <c r="O1423" s="466">
        <v>0</v>
      </c>
      <c r="P1423" s="466">
        <v>0.29438405797101452</v>
      </c>
      <c r="Q1423" s="466">
        <v>0.17204995775555759</v>
      </c>
      <c r="R1423" s="466">
        <v>2.3321726334555222</v>
      </c>
      <c r="S1423" s="466">
        <f t="shared" si="45"/>
        <v>32.02730599650144</v>
      </c>
    </row>
    <row r="1424" spans="2:19">
      <c r="B1424" s="463">
        <v>1421</v>
      </c>
      <c r="C1424" s="464">
        <v>73120</v>
      </c>
      <c r="D1424" s="465" t="s">
        <v>4644</v>
      </c>
      <c r="E1424" s="466">
        <v>2.2061346031746036</v>
      </c>
      <c r="F1424" s="466">
        <v>8.1930555555555546</v>
      </c>
      <c r="G1424" s="466">
        <v>0</v>
      </c>
      <c r="H1424" s="466">
        <v>9.8128019323671503E-2</v>
      </c>
      <c r="I1424" s="466">
        <v>5.7524501248198141E-2</v>
      </c>
      <c r="J1424" s="466">
        <v>1.0262573454394777</v>
      </c>
      <c r="K1424" s="466">
        <f t="shared" si="44"/>
        <v>11.581100024741504</v>
      </c>
      <c r="L1424" s="471"/>
      <c r="M1424" s="466">
        <v>2.2848894483294484</v>
      </c>
      <c r="N1424" s="466">
        <v>8.1930555555555546</v>
      </c>
      <c r="O1424" s="466">
        <v>0</v>
      </c>
      <c r="P1424" s="466">
        <v>9.8128019323671503E-2</v>
      </c>
      <c r="Q1424" s="466">
        <v>5.9578017466969391E-2</v>
      </c>
      <c r="R1424" s="466">
        <v>1.0628927974254105</v>
      </c>
      <c r="S1424" s="466">
        <f t="shared" si="45"/>
        <v>11.698543838101054</v>
      </c>
    </row>
    <row r="1425" spans="2:19">
      <c r="B1425" s="463">
        <v>1422</v>
      </c>
      <c r="C1425" s="464">
        <v>73140</v>
      </c>
      <c r="D1425" s="465" t="s">
        <v>4281</v>
      </c>
      <c r="E1425" s="466">
        <v>2.2061346031746036</v>
      </c>
      <c r="F1425" s="466">
        <v>8.1930555555555546</v>
      </c>
      <c r="G1425" s="466">
        <v>0</v>
      </c>
      <c r="H1425" s="466">
        <v>9.8128019323671503E-2</v>
      </c>
      <c r="I1425" s="466">
        <v>5.7524501248198141E-2</v>
      </c>
      <c r="J1425" s="466">
        <v>1.0262573454394777</v>
      </c>
      <c r="K1425" s="466">
        <f t="shared" si="44"/>
        <v>11.581100024741504</v>
      </c>
      <c r="L1425" s="471"/>
      <c r="M1425" s="466">
        <v>2.2848894483294484</v>
      </c>
      <c r="N1425" s="466">
        <v>8.1930555555555546</v>
      </c>
      <c r="O1425" s="466">
        <v>0</v>
      </c>
      <c r="P1425" s="466">
        <v>9.8128019323671503E-2</v>
      </c>
      <c r="Q1425" s="466">
        <v>5.9578017466969391E-2</v>
      </c>
      <c r="R1425" s="466">
        <v>1.0628927974254105</v>
      </c>
      <c r="S1425" s="466">
        <f t="shared" si="45"/>
        <v>11.698543838101054</v>
      </c>
    </row>
    <row r="1426" spans="2:19">
      <c r="B1426" s="463">
        <v>1423</v>
      </c>
      <c r="C1426" s="464">
        <v>73520</v>
      </c>
      <c r="D1426" s="465" t="s">
        <v>4282</v>
      </c>
      <c r="E1426" s="466">
        <v>3.3884562193362195</v>
      </c>
      <c r="F1426" s="466">
        <v>16.386111111111109</v>
      </c>
      <c r="G1426" s="466">
        <v>0</v>
      </c>
      <c r="H1426" s="466">
        <v>0.19625603864734301</v>
      </c>
      <c r="I1426" s="466">
        <v>8.8353291652369909E-2</v>
      </c>
      <c r="J1426" s="466">
        <v>1.5762538150618262</v>
      </c>
      <c r="K1426" s="466">
        <f t="shared" si="44"/>
        <v>21.635430475808867</v>
      </c>
      <c r="L1426" s="471"/>
      <c r="M1426" s="466">
        <v>3.4672110644910648</v>
      </c>
      <c r="N1426" s="466">
        <v>16.386111111111109</v>
      </c>
      <c r="O1426" s="466">
        <v>0</v>
      </c>
      <c r="P1426" s="466">
        <v>0.19625603864734301</v>
      </c>
      <c r="Q1426" s="466">
        <v>9.0406807871141179E-2</v>
      </c>
      <c r="R1426" s="466">
        <v>1.612889267047759</v>
      </c>
      <c r="S1426" s="466">
        <f t="shared" si="45"/>
        <v>21.752874289168414</v>
      </c>
    </row>
    <row r="1427" spans="2:19">
      <c r="B1427" s="463">
        <v>1424</v>
      </c>
      <c r="C1427" s="464">
        <v>73525</v>
      </c>
      <c r="D1427" s="465" t="s">
        <v>4283</v>
      </c>
      <c r="E1427" s="466">
        <v>4.570777835497835</v>
      </c>
      <c r="F1427" s="466">
        <v>24.579166666666666</v>
      </c>
      <c r="G1427" s="466">
        <v>0</v>
      </c>
      <c r="H1427" s="466">
        <v>0.29438405797101452</v>
      </c>
      <c r="I1427" s="466">
        <v>0.16913573632459122</v>
      </c>
      <c r="J1427" s="466">
        <v>2.29266976139562</v>
      </c>
      <c r="K1427" s="466">
        <f t="shared" si="44"/>
        <v>31.906134057855727</v>
      </c>
      <c r="L1427" s="471"/>
      <c r="M1427" s="466">
        <v>4.6495326806526798</v>
      </c>
      <c r="N1427" s="466">
        <v>24.579166666666666</v>
      </c>
      <c r="O1427" s="466">
        <v>0</v>
      </c>
      <c r="P1427" s="466">
        <v>0.29438405797101452</v>
      </c>
      <c r="Q1427" s="466">
        <v>0.17204995775555759</v>
      </c>
      <c r="R1427" s="466">
        <v>2.3321726334555222</v>
      </c>
      <c r="S1427" s="466">
        <f t="shared" si="45"/>
        <v>32.02730599650144</v>
      </c>
    </row>
    <row r="1428" spans="2:19">
      <c r="B1428" s="463">
        <v>1425</v>
      </c>
      <c r="C1428" s="464">
        <v>73542</v>
      </c>
      <c r="D1428" s="465" t="s">
        <v>4284</v>
      </c>
      <c r="E1428" s="466">
        <v>4.570777835497835</v>
      </c>
      <c r="F1428" s="466">
        <v>24.579166666666666</v>
      </c>
      <c r="G1428" s="466">
        <v>0</v>
      </c>
      <c r="H1428" s="466">
        <v>0.29438405797101452</v>
      </c>
      <c r="I1428" s="466">
        <v>0.16913573632459122</v>
      </c>
      <c r="J1428" s="466">
        <v>2.29266976139562</v>
      </c>
      <c r="K1428" s="466">
        <f t="shared" si="44"/>
        <v>31.906134057855727</v>
      </c>
      <c r="L1428" s="471"/>
      <c r="M1428" s="466">
        <v>4.6495326806526798</v>
      </c>
      <c r="N1428" s="466">
        <v>24.579166666666666</v>
      </c>
      <c r="O1428" s="466">
        <v>0</v>
      </c>
      <c r="P1428" s="466">
        <v>0.29438405797101452</v>
      </c>
      <c r="Q1428" s="466">
        <v>0.17204995775555759</v>
      </c>
      <c r="R1428" s="466">
        <v>2.3321726334555222</v>
      </c>
      <c r="S1428" s="466">
        <f t="shared" si="45"/>
        <v>32.02730599650144</v>
      </c>
    </row>
    <row r="1429" spans="2:19">
      <c r="B1429" s="463">
        <v>1426</v>
      </c>
      <c r="C1429" s="464">
        <v>73550</v>
      </c>
      <c r="D1429" s="465" t="s">
        <v>4646</v>
      </c>
      <c r="E1429" s="466">
        <v>2.2061346031746036</v>
      </c>
      <c r="F1429" s="466">
        <v>8.1930555555555546</v>
      </c>
      <c r="G1429" s="466">
        <v>0</v>
      </c>
      <c r="H1429" s="466">
        <v>9.8128019323671503E-2</v>
      </c>
      <c r="I1429" s="466">
        <v>5.7524501248198141E-2</v>
      </c>
      <c r="J1429" s="466">
        <v>1.0262573454394777</v>
      </c>
      <c r="K1429" s="466">
        <f t="shared" si="44"/>
        <v>11.581100024741504</v>
      </c>
      <c r="L1429" s="471"/>
      <c r="M1429" s="466">
        <v>2.2848894483294484</v>
      </c>
      <c r="N1429" s="466">
        <v>8.1930555555555546</v>
      </c>
      <c r="O1429" s="466">
        <v>0</v>
      </c>
      <c r="P1429" s="466">
        <v>9.8128019323671503E-2</v>
      </c>
      <c r="Q1429" s="466">
        <v>5.9578017466969391E-2</v>
      </c>
      <c r="R1429" s="466">
        <v>1.0628927974254105</v>
      </c>
      <c r="S1429" s="466">
        <f t="shared" si="45"/>
        <v>11.698543838101054</v>
      </c>
    </row>
    <row r="1430" spans="2:19">
      <c r="B1430" s="463">
        <v>1427</v>
      </c>
      <c r="C1430" s="464">
        <v>73560</v>
      </c>
      <c r="D1430" s="465" t="s">
        <v>4647</v>
      </c>
      <c r="E1430" s="466">
        <v>2.2061346031746036</v>
      </c>
      <c r="F1430" s="466">
        <v>8.1930555555555546</v>
      </c>
      <c r="G1430" s="466">
        <v>0</v>
      </c>
      <c r="H1430" s="466">
        <v>9.8128019323671503E-2</v>
      </c>
      <c r="I1430" s="466">
        <v>5.7524501248198141E-2</v>
      </c>
      <c r="J1430" s="466">
        <v>1.0262573454394777</v>
      </c>
      <c r="K1430" s="466">
        <f t="shared" si="44"/>
        <v>11.581100024741504</v>
      </c>
      <c r="L1430" s="471"/>
      <c r="M1430" s="466">
        <v>2.2848894483294484</v>
      </c>
      <c r="N1430" s="466">
        <v>8.1930555555555546</v>
      </c>
      <c r="O1430" s="466">
        <v>0</v>
      </c>
      <c r="P1430" s="466">
        <v>9.8128019323671503E-2</v>
      </c>
      <c r="Q1430" s="466">
        <v>5.9578017466969391E-2</v>
      </c>
      <c r="R1430" s="466">
        <v>1.0628927974254105</v>
      </c>
      <c r="S1430" s="466">
        <f t="shared" si="45"/>
        <v>11.698543838101054</v>
      </c>
    </row>
    <row r="1431" spans="2:19">
      <c r="B1431" s="463">
        <v>1428</v>
      </c>
      <c r="C1431" s="464">
        <v>73580</v>
      </c>
      <c r="D1431" s="465" t="s">
        <v>4286</v>
      </c>
      <c r="E1431" s="466">
        <v>4.570777835497835</v>
      </c>
      <c r="F1431" s="466">
        <v>24.579166666666666</v>
      </c>
      <c r="G1431" s="466">
        <v>0</v>
      </c>
      <c r="H1431" s="466">
        <v>0.29438405797101452</v>
      </c>
      <c r="I1431" s="466">
        <v>0.16913573632459122</v>
      </c>
      <c r="J1431" s="466">
        <v>2.29266976139562</v>
      </c>
      <c r="K1431" s="466">
        <f t="shared" si="44"/>
        <v>31.906134057855727</v>
      </c>
      <c r="L1431" s="471"/>
      <c r="M1431" s="466">
        <v>4.6495326806526798</v>
      </c>
      <c r="N1431" s="466">
        <v>24.579166666666666</v>
      </c>
      <c r="O1431" s="466">
        <v>0</v>
      </c>
      <c r="P1431" s="466">
        <v>0.29438405797101452</v>
      </c>
      <c r="Q1431" s="466">
        <v>0.17204995775555759</v>
      </c>
      <c r="R1431" s="466">
        <v>2.3321726334555222</v>
      </c>
      <c r="S1431" s="466">
        <f t="shared" si="45"/>
        <v>32.02730599650144</v>
      </c>
    </row>
    <row r="1432" spans="2:19">
      <c r="B1432" s="463">
        <v>1429</v>
      </c>
      <c r="C1432" s="464">
        <v>73590</v>
      </c>
      <c r="D1432" s="465" t="s">
        <v>4648</v>
      </c>
      <c r="E1432" s="466">
        <v>2.2061346031746036</v>
      </c>
      <c r="F1432" s="466">
        <v>8.1930555555555546</v>
      </c>
      <c r="G1432" s="466">
        <v>0</v>
      </c>
      <c r="H1432" s="466">
        <v>9.8128019323671503E-2</v>
      </c>
      <c r="I1432" s="466">
        <v>5.7524501248198141E-2</v>
      </c>
      <c r="J1432" s="466">
        <v>1.0262573454394777</v>
      </c>
      <c r="K1432" s="466">
        <f t="shared" si="44"/>
        <v>11.581100024741504</v>
      </c>
      <c r="L1432" s="471"/>
      <c r="M1432" s="466">
        <v>2.2848894483294484</v>
      </c>
      <c r="N1432" s="466">
        <v>8.1930555555555546</v>
      </c>
      <c r="O1432" s="466">
        <v>0</v>
      </c>
      <c r="P1432" s="466">
        <v>9.8128019323671503E-2</v>
      </c>
      <c r="Q1432" s="466">
        <v>5.9578017466969391E-2</v>
      </c>
      <c r="R1432" s="466">
        <v>1.0628927974254105</v>
      </c>
      <c r="S1432" s="466">
        <f t="shared" si="45"/>
        <v>11.698543838101054</v>
      </c>
    </row>
    <row r="1433" spans="2:19">
      <c r="B1433" s="463">
        <v>1430</v>
      </c>
      <c r="C1433" s="464">
        <v>73600</v>
      </c>
      <c r="D1433" s="465" t="s">
        <v>4649</v>
      </c>
      <c r="E1433" s="466">
        <v>2.2061346031746036</v>
      </c>
      <c r="F1433" s="466">
        <v>8.1930555555555546</v>
      </c>
      <c r="G1433" s="466">
        <v>0</v>
      </c>
      <c r="H1433" s="466">
        <v>9.8128019323671503E-2</v>
      </c>
      <c r="I1433" s="466">
        <v>5.7524501248198141E-2</v>
      </c>
      <c r="J1433" s="466">
        <v>1.0262573454394777</v>
      </c>
      <c r="K1433" s="466">
        <f t="shared" si="44"/>
        <v>11.581100024741504</v>
      </c>
      <c r="L1433" s="471"/>
      <c r="M1433" s="466">
        <v>2.2848894483294484</v>
      </c>
      <c r="N1433" s="466">
        <v>8.1930555555555546</v>
      </c>
      <c r="O1433" s="466">
        <v>0</v>
      </c>
      <c r="P1433" s="466">
        <v>9.8128019323671503E-2</v>
      </c>
      <c r="Q1433" s="466">
        <v>5.9578017466969391E-2</v>
      </c>
      <c r="R1433" s="466">
        <v>1.0628927974254105</v>
      </c>
      <c r="S1433" s="466">
        <f t="shared" si="45"/>
        <v>11.698543838101054</v>
      </c>
    </row>
    <row r="1434" spans="2:19">
      <c r="B1434" s="463">
        <v>1431</v>
      </c>
      <c r="C1434" s="464">
        <v>73615</v>
      </c>
      <c r="D1434" s="465" t="s">
        <v>4287</v>
      </c>
      <c r="E1434" s="466">
        <v>4.570777835497835</v>
      </c>
      <c r="F1434" s="466">
        <v>24.579166666666666</v>
      </c>
      <c r="G1434" s="466">
        <v>0</v>
      </c>
      <c r="H1434" s="466">
        <v>0.29438405797101452</v>
      </c>
      <c r="I1434" s="466">
        <v>0.16913573632459122</v>
      </c>
      <c r="J1434" s="466">
        <v>2.29266976139562</v>
      </c>
      <c r="K1434" s="466">
        <f t="shared" si="44"/>
        <v>31.906134057855727</v>
      </c>
      <c r="L1434" s="471"/>
      <c r="M1434" s="466">
        <v>4.6495326806526798</v>
      </c>
      <c r="N1434" s="466">
        <v>24.579166666666666</v>
      </c>
      <c r="O1434" s="466">
        <v>0</v>
      </c>
      <c r="P1434" s="466">
        <v>0.29438405797101452</v>
      </c>
      <c r="Q1434" s="466">
        <v>0.17204995775555759</v>
      </c>
      <c r="R1434" s="466">
        <v>2.3321726334555222</v>
      </c>
      <c r="S1434" s="466">
        <f t="shared" si="45"/>
        <v>32.02730599650144</v>
      </c>
    </row>
    <row r="1435" spans="2:19">
      <c r="B1435" s="463">
        <v>1432</v>
      </c>
      <c r="C1435" s="464">
        <v>73620</v>
      </c>
      <c r="D1435" s="465" t="s">
        <v>4650</v>
      </c>
      <c r="E1435" s="466">
        <v>2.2061346031746036</v>
      </c>
      <c r="F1435" s="466">
        <v>8.1930555555555546</v>
      </c>
      <c r="G1435" s="466">
        <v>0</v>
      </c>
      <c r="H1435" s="466">
        <v>9.8128019323671503E-2</v>
      </c>
      <c r="I1435" s="466">
        <v>5.7524501248198141E-2</v>
      </c>
      <c r="J1435" s="466">
        <v>1.0262573454394777</v>
      </c>
      <c r="K1435" s="466">
        <f t="shared" si="44"/>
        <v>11.581100024741504</v>
      </c>
      <c r="L1435" s="471"/>
      <c r="M1435" s="466">
        <v>2.2848894483294484</v>
      </c>
      <c r="N1435" s="466">
        <v>8.1930555555555546</v>
      </c>
      <c r="O1435" s="466">
        <v>0</v>
      </c>
      <c r="P1435" s="466">
        <v>9.8128019323671503E-2</v>
      </c>
      <c r="Q1435" s="466">
        <v>5.9578017466969391E-2</v>
      </c>
      <c r="R1435" s="466">
        <v>1.0628927974254105</v>
      </c>
      <c r="S1435" s="466">
        <f t="shared" si="45"/>
        <v>11.698543838101054</v>
      </c>
    </row>
    <row r="1436" spans="2:19">
      <c r="B1436" s="463">
        <v>1433</v>
      </c>
      <c r="C1436" s="464">
        <v>73630</v>
      </c>
      <c r="D1436" s="465" t="s">
        <v>4288</v>
      </c>
      <c r="E1436" s="466">
        <v>2.7972954112554111</v>
      </c>
      <c r="F1436" s="466">
        <v>12.289583333333333</v>
      </c>
      <c r="G1436" s="466">
        <v>0</v>
      </c>
      <c r="H1436" s="466">
        <v>0.14719202898550726</v>
      </c>
      <c r="I1436" s="466">
        <v>7.2938896450284021E-2</v>
      </c>
      <c r="J1436" s="466">
        <v>1.3012555802506516</v>
      </c>
      <c r="K1436" s="466">
        <f t="shared" si="44"/>
        <v>16.608265250275188</v>
      </c>
      <c r="L1436" s="471"/>
      <c r="M1436" s="466">
        <v>2.8760502564102564</v>
      </c>
      <c r="N1436" s="466">
        <v>12.289583333333333</v>
      </c>
      <c r="O1436" s="466">
        <v>0</v>
      </c>
      <c r="P1436" s="466">
        <v>0.14719202898550726</v>
      </c>
      <c r="Q1436" s="466">
        <v>7.4992412669055278E-2</v>
      </c>
      <c r="R1436" s="466">
        <v>1.3378910322365849</v>
      </c>
      <c r="S1436" s="466">
        <f t="shared" si="45"/>
        <v>16.725709063634735</v>
      </c>
    </row>
    <row r="1437" spans="2:19">
      <c r="B1437" s="463">
        <v>1434</v>
      </c>
      <c r="C1437" s="464">
        <v>74000</v>
      </c>
      <c r="D1437" s="465" t="s">
        <v>4651</v>
      </c>
      <c r="E1437" s="466">
        <v>1.9696702799422803</v>
      </c>
      <c r="F1437" s="466">
        <v>6.5544444444444441</v>
      </c>
      <c r="G1437" s="466">
        <v>0</v>
      </c>
      <c r="H1437" s="466">
        <v>7.85024154589372E-2</v>
      </c>
      <c r="I1437" s="466">
        <v>5.1358743167363781E-2</v>
      </c>
      <c r="J1437" s="466">
        <v>0.91625805151500783</v>
      </c>
      <c r="K1437" s="466">
        <f t="shared" si="44"/>
        <v>9.5702339345280336</v>
      </c>
      <c r="L1437" s="471"/>
      <c r="M1437" s="466">
        <v>2.048425125097125</v>
      </c>
      <c r="N1437" s="466">
        <v>6.5544444444444441</v>
      </c>
      <c r="O1437" s="466">
        <v>0</v>
      </c>
      <c r="P1437" s="466">
        <v>7.85024154589372E-2</v>
      </c>
      <c r="Q1437" s="466">
        <v>5.3412259386135023E-2</v>
      </c>
      <c r="R1437" s="466">
        <v>0.9528935035009406</v>
      </c>
      <c r="S1437" s="466">
        <f t="shared" si="45"/>
        <v>9.687677747887582</v>
      </c>
    </row>
    <row r="1438" spans="2:19">
      <c r="B1438" s="463">
        <v>1435</v>
      </c>
      <c r="C1438" s="464">
        <v>74020</v>
      </c>
      <c r="D1438" s="465" t="s">
        <v>4652</v>
      </c>
      <c r="E1438" s="466">
        <v>2.2061346031746036</v>
      </c>
      <c r="F1438" s="466">
        <v>8.1930555555555546</v>
      </c>
      <c r="G1438" s="466">
        <v>0</v>
      </c>
      <c r="H1438" s="466">
        <v>9.8128019323671503E-2</v>
      </c>
      <c r="I1438" s="466">
        <v>5.7524501248198141E-2</v>
      </c>
      <c r="J1438" s="466">
        <v>1.0262573454394777</v>
      </c>
      <c r="K1438" s="466">
        <f t="shared" si="44"/>
        <v>11.581100024741504</v>
      </c>
      <c r="L1438" s="471"/>
      <c r="M1438" s="466">
        <v>2.2848894483294484</v>
      </c>
      <c r="N1438" s="466">
        <v>8.1930555555555546</v>
      </c>
      <c r="O1438" s="466">
        <v>0</v>
      </c>
      <c r="P1438" s="466">
        <v>9.8128019323671503E-2</v>
      </c>
      <c r="Q1438" s="466">
        <v>5.9578017466969391E-2</v>
      </c>
      <c r="R1438" s="466">
        <v>1.0628927974254105</v>
      </c>
      <c r="S1438" s="466">
        <f t="shared" si="45"/>
        <v>11.698543838101054</v>
      </c>
    </row>
    <row r="1439" spans="2:19">
      <c r="B1439" s="463">
        <v>1436</v>
      </c>
      <c r="C1439" s="464">
        <v>74190</v>
      </c>
      <c r="D1439" s="465" t="s">
        <v>587</v>
      </c>
      <c r="E1439" s="466">
        <v>5.5945908225108223</v>
      </c>
      <c r="F1439" s="466">
        <v>24.579166666666666</v>
      </c>
      <c r="G1439" s="466">
        <v>0</v>
      </c>
      <c r="H1439" s="466">
        <v>0.29438405797101452</v>
      </c>
      <c r="I1439" s="466">
        <v>0.20702061492715412</v>
      </c>
      <c r="J1439" s="466">
        <v>2.8062070981743492</v>
      </c>
      <c r="K1439" s="466">
        <f t="shared" si="44"/>
        <v>33.481369260250005</v>
      </c>
      <c r="L1439" s="471"/>
      <c r="M1439" s="466">
        <v>5.7521005128205127</v>
      </c>
      <c r="N1439" s="466">
        <v>24.579166666666666</v>
      </c>
      <c r="O1439" s="466">
        <v>0</v>
      </c>
      <c r="P1439" s="466">
        <v>0.29438405797101452</v>
      </c>
      <c r="Q1439" s="466">
        <v>0.21284905778908689</v>
      </c>
      <c r="R1439" s="466">
        <v>2.8852128422941536</v>
      </c>
      <c r="S1439" s="466">
        <f t="shared" si="45"/>
        <v>33.723713137541431</v>
      </c>
    </row>
    <row r="1440" spans="2:19">
      <c r="B1440" s="463">
        <v>1437</v>
      </c>
      <c r="C1440" s="464">
        <v>74220</v>
      </c>
      <c r="D1440" s="465" t="s">
        <v>2302</v>
      </c>
      <c r="E1440" s="466">
        <v>4.570777835497835</v>
      </c>
      <c r="F1440" s="466">
        <v>24.579166666666666</v>
      </c>
      <c r="G1440" s="466">
        <v>0</v>
      </c>
      <c r="H1440" s="466">
        <v>0.29438405797101452</v>
      </c>
      <c r="I1440" s="466">
        <v>0.16913573632459122</v>
      </c>
      <c r="J1440" s="466">
        <v>2.29266976139562</v>
      </c>
      <c r="K1440" s="466">
        <f t="shared" si="44"/>
        <v>31.906134057855727</v>
      </c>
      <c r="L1440" s="471"/>
      <c r="M1440" s="466">
        <v>4.6495326806526798</v>
      </c>
      <c r="N1440" s="466">
        <v>24.579166666666666</v>
      </c>
      <c r="O1440" s="466">
        <v>0</v>
      </c>
      <c r="P1440" s="466">
        <v>0.29438405797101452</v>
      </c>
      <c r="Q1440" s="466">
        <v>0.17204995775555759</v>
      </c>
      <c r="R1440" s="466">
        <v>2.3321726334555222</v>
      </c>
      <c r="S1440" s="466">
        <f t="shared" si="45"/>
        <v>32.02730599650144</v>
      </c>
    </row>
    <row r="1441" spans="2:19">
      <c r="B1441" s="463">
        <v>1438</v>
      </c>
      <c r="C1441" s="464">
        <v>74246</v>
      </c>
      <c r="D1441" s="465" t="s">
        <v>2303</v>
      </c>
      <c r="E1441" s="466">
        <v>4.570777835497835</v>
      </c>
      <c r="F1441" s="466">
        <v>24.579166666666666</v>
      </c>
      <c r="G1441" s="466">
        <v>0</v>
      </c>
      <c r="H1441" s="466">
        <v>0.29438405797101452</v>
      </c>
      <c r="I1441" s="466">
        <v>0.16913573632459122</v>
      </c>
      <c r="J1441" s="466">
        <v>2.29266976139562</v>
      </c>
      <c r="K1441" s="466">
        <f t="shared" si="44"/>
        <v>31.906134057855727</v>
      </c>
      <c r="L1441" s="471"/>
      <c r="M1441" s="466">
        <v>4.6495326806526798</v>
      </c>
      <c r="N1441" s="466">
        <v>24.579166666666666</v>
      </c>
      <c r="O1441" s="466">
        <v>0</v>
      </c>
      <c r="P1441" s="466">
        <v>0.29438405797101452</v>
      </c>
      <c r="Q1441" s="466">
        <v>0.17204995775555759</v>
      </c>
      <c r="R1441" s="466">
        <v>2.3321726334555222</v>
      </c>
      <c r="S1441" s="466">
        <f t="shared" si="45"/>
        <v>32.02730599650144</v>
      </c>
    </row>
    <row r="1442" spans="2:19" ht="25.5">
      <c r="B1442" s="463">
        <v>1439</v>
      </c>
      <c r="C1442" s="464">
        <v>74249</v>
      </c>
      <c r="D1442" s="465" t="s">
        <v>2304</v>
      </c>
      <c r="E1442" s="466">
        <v>4.570777835497835</v>
      </c>
      <c r="F1442" s="466">
        <v>24.579166666666666</v>
      </c>
      <c r="G1442" s="466">
        <v>0</v>
      </c>
      <c r="H1442" s="466">
        <v>0.29438405797101452</v>
      </c>
      <c r="I1442" s="466">
        <v>0.16913573632459122</v>
      </c>
      <c r="J1442" s="466">
        <v>2.29266976139562</v>
      </c>
      <c r="K1442" s="466">
        <f t="shared" si="44"/>
        <v>31.906134057855727</v>
      </c>
      <c r="L1442" s="471"/>
      <c r="M1442" s="466">
        <v>4.6495326806526798</v>
      </c>
      <c r="N1442" s="466">
        <v>24.579166666666666</v>
      </c>
      <c r="O1442" s="466">
        <v>0</v>
      </c>
      <c r="P1442" s="466">
        <v>0.29438405797101452</v>
      </c>
      <c r="Q1442" s="466">
        <v>0.17204995775555759</v>
      </c>
      <c r="R1442" s="466">
        <v>2.3321726334555222</v>
      </c>
      <c r="S1442" s="466">
        <f t="shared" si="45"/>
        <v>32.02730599650144</v>
      </c>
    </row>
    <row r="1443" spans="2:19">
      <c r="B1443" s="463">
        <v>1440</v>
      </c>
      <c r="C1443" s="464">
        <v>74250</v>
      </c>
      <c r="D1443" s="465" t="s">
        <v>2305</v>
      </c>
      <c r="E1443" s="466">
        <v>6.9354210678210677</v>
      </c>
      <c r="F1443" s="466">
        <v>40.965277777777779</v>
      </c>
      <c r="G1443" s="466">
        <v>0</v>
      </c>
      <c r="H1443" s="466">
        <v>0.4906400966183575</v>
      </c>
      <c r="I1443" s="466">
        <v>0.25663630813927679</v>
      </c>
      <c r="J1443" s="466">
        <v>3.4787580444735475</v>
      </c>
      <c r="K1443" s="466">
        <f t="shared" si="44"/>
        <v>52.126733294830032</v>
      </c>
      <c r="L1443" s="471"/>
      <c r="M1443" s="466">
        <v>7.0141759129759125</v>
      </c>
      <c r="N1443" s="466">
        <v>40.965277777777779</v>
      </c>
      <c r="O1443" s="466">
        <v>0</v>
      </c>
      <c r="P1443" s="466">
        <v>0.4906400966183575</v>
      </c>
      <c r="Q1443" s="466">
        <v>0.25955052957024316</v>
      </c>
      <c r="R1443" s="466">
        <v>3.5182609165334493</v>
      </c>
      <c r="S1443" s="466">
        <f t="shared" si="45"/>
        <v>52.247905233475741</v>
      </c>
    </row>
    <row r="1444" spans="2:19" ht="25.5">
      <c r="B1444" s="463">
        <v>1441</v>
      </c>
      <c r="C1444" s="464">
        <v>74280</v>
      </c>
      <c r="D1444" s="465" t="s">
        <v>2306</v>
      </c>
      <c r="E1444" s="466">
        <v>8.1177426839826836</v>
      </c>
      <c r="F1444" s="466">
        <v>49.158333333333331</v>
      </c>
      <c r="G1444" s="466">
        <v>0</v>
      </c>
      <c r="H1444" s="466">
        <v>0.58876811594202905</v>
      </c>
      <c r="I1444" s="466">
        <v>0.30038659404661955</v>
      </c>
      <c r="J1444" s="466">
        <v>4.0718021860125111</v>
      </c>
      <c r="K1444" s="466">
        <f t="shared" si="44"/>
        <v>62.237032913317179</v>
      </c>
      <c r="L1444" s="471"/>
      <c r="M1444" s="466">
        <v>8.1964975291375293</v>
      </c>
      <c r="N1444" s="466">
        <v>49.158333333333331</v>
      </c>
      <c r="O1444" s="466">
        <v>0</v>
      </c>
      <c r="P1444" s="466">
        <v>0.58876811594202905</v>
      </c>
      <c r="Q1444" s="466">
        <v>0.30330081547758592</v>
      </c>
      <c r="R1444" s="466">
        <v>4.1113050580724133</v>
      </c>
      <c r="S1444" s="466">
        <f t="shared" si="45"/>
        <v>62.358204851962888</v>
      </c>
    </row>
    <row r="1445" spans="2:19">
      <c r="B1445" s="463">
        <v>1442</v>
      </c>
      <c r="C1445" s="464">
        <v>74290</v>
      </c>
      <c r="D1445" s="465" t="s">
        <v>2307</v>
      </c>
      <c r="E1445" s="466">
        <v>4.4122692063492073</v>
      </c>
      <c r="F1445" s="466">
        <v>16.386111111111109</v>
      </c>
      <c r="G1445" s="466">
        <v>0</v>
      </c>
      <c r="H1445" s="466">
        <v>0.19625603864734301</v>
      </c>
      <c r="I1445" s="466">
        <v>0.16327032901981137</v>
      </c>
      <c r="J1445" s="466">
        <v>2.2131629566353856</v>
      </c>
      <c r="K1445" s="466">
        <f t="shared" si="44"/>
        <v>23.371069641762858</v>
      </c>
      <c r="L1445" s="471"/>
      <c r="M1445" s="466">
        <v>4.5697788966588968</v>
      </c>
      <c r="N1445" s="466">
        <v>16.386111111111109</v>
      </c>
      <c r="O1445" s="466">
        <v>0</v>
      </c>
      <c r="P1445" s="466">
        <v>0.19625603864734301</v>
      </c>
      <c r="Q1445" s="466">
        <v>0.1690987718817441</v>
      </c>
      <c r="R1445" s="466">
        <v>2.2921687007551901</v>
      </c>
      <c r="S1445" s="466">
        <f t="shared" si="45"/>
        <v>23.61341351905428</v>
      </c>
    </row>
    <row r="1446" spans="2:19">
      <c r="B1446" s="463">
        <v>1443</v>
      </c>
      <c r="C1446" s="464">
        <v>74300</v>
      </c>
      <c r="D1446" s="465" t="s">
        <v>2308</v>
      </c>
      <c r="E1446" s="466">
        <v>4.4122692063492073</v>
      </c>
      <c r="F1446" s="466">
        <v>16.386111111111109</v>
      </c>
      <c r="G1446" s="466">
        <v>0</v>
      </c>
      <c r="H1446" s="466">
        <v>0.19625603864734301</v>
      </c>
      <c r="I1446" s="466">
        <v>0.16327032901981137</v>
      </c>
      <c r="J1446" s="466">
        <v>2.2131629566353856</v>
      </c>
      <c r="K1446" s="466">
        <f t="shared" si="44"/>
        <v>23.371069641762858</v>
      </c>
      <c r="L1446" s="471"/>
      <c r="M1446" s="466">
        <v>4.5697788966588968</v>
      </c>
      <c r="N1446" s="466">
        <v>16.386111111111109</v>
      </c>
      <c r="O1446" s="466">
        <v>0</v>
      </c>
      <c r="P1446" s="466">
        <v>0.19625603864734301</v>
      </c>
      <c r="Q1446" s="466">
        <v>0.1690987718817441</v>
      </c>
      <c r="R1446" s="466">
        <v>2.2921687007551901</v>
      </c>
      <c r="S1446" s="466">
        <f t="shared" si="45"/>
        <v>23.61341351905428</v>
      </c>
    </row>
    <row r="1447" spans="2:19">
      <c r="B1447" s="463">
        <v>1444</v>
      </c>
      <c r="C1447" s="464">
        <v>74301</v>
      </c>
      <c r="D1447" s="465" t="s">
        <v>2309</v>
      </c>
      <c r="E1447" s="466">
        <v>4.4122692063492073</v>
      </c>
      <c r="F1447" s="466">
        <v>16.386111111111109</v>
      </c>
      <c r="G1447" s="466">
        <v>0</v>
      </c>
      <c r="H1447" s="466">
        <v>0.19625603864734301</v>
      </c>
      <c r="I1447" s="466">
        <v>0.16327032901981137</v>
      </c>
      <c r="J1447" s="466">
        <v>2.2131629566353856</v>
      </c>
      <c r="K1447" s="466">
        <f t="shared" si="44"/>
        <v>23.371069641762858</v>
      </c>
      <c r="L1447" s="471"/>
      <c r="M1447" s="466">
        <v>4.5697788966588968</v>
      </c>
      <c r="N1447" s="466">
        <v>16.386111111111109</v>
      </c>
      <c r="O1447" s="466">
        <v>0</v>
      </c>
      <c r="P1447" s="466">
        <v>0.19625603864734301</v>
      </c>
      <c r="Q1447" s="466">
        <v>0.1690987718817441</v>
      </c>
      <c r="R1447" s="466">
        <v>2.2921687007551901</v>
      </c>
      <c r="S1447" s="466">
        <f t="shared" si="45"/>
        <v>23.61341351905428</v>
      </c>
    </row>
    <row r="1448" spans="2:19">
      <c r="B1448" s="463">
        <v>1445</v>
      </c>
      <c r="C1448" s="464">
        <v>74305</v>
      </c>
      <c r="D1448" s="465" t="s">
        <v>2310</v>
      </c>
      <c r="E1448" s="466">
        <v>4.4122692063492073</v>
      </c>
      <c r="F1448" s="466">
        <v>16.386111111111109</v>
      </c>
      <c r="G1448" s="466">
        <v>0</v>
      </c>
      <c r="H1448" s="466">
        <v>0.19625603864734301</v>
      </c>
      <c r="I1448" s="466">
        <v>0.16327032901981137</v>
      </c>
      <c r="J1448" s="466">
        <v>2.2131629566353856</v>
      </c>
      <c r="K1448" s="466">
        <f t="shared" si="44"/>
        <v>23.371069641762858</v>
      </c>
      <c r="L1448" s="471"/>
      <c r="M1448" s="466">
        <v>4.5697788966588968</v>
      </c>
      <c r="N1448" s="466">
        <v>16.386111111111109</v>
      </c>
      <c r="O1448" s="466">
        <v>0</v>
      </c>
      <c r="P1448" s="466">
        <v>0.19625603864734301</v>
      </c>
      <c r="Q1448" s="466">
        <v>0.1690987718817441</v>
      </c>
      <c r="R1448" s="466">
        <v>2.2921687007551901</v>
      </c>
      <c r="S1448" s="466">
        <f t="shared" si="45"/>
        <v>23.61341351905428</v>
      </c>
    </row>
    <row r="1449" spans="2:19">
      <c r="B1449" s="463">
        <v>1446</v>
      </c>
      <c r="C1449" s="464">
        <v>74320</v>
      </c>
      <c r="D1449" s="465" t="s">
        <v>2311</v>
      </c>
      <c r="E1449" s="466">
        <v>4.4122692063492073</v>
      </c>
      <c r="F1449" s="466">
        <v>16.386111111111109</v>
      </c>
      <c r="G1449" s="466">
        <v>0</v>
      </c>
      <c r="H1449" s="466">
        <v>0.19625603864734301</v>
      </c>
      <c r="I1449" s="466">
        <v>0.16327032901981137</v>
      </c>
      <c r="J1449" s="466">
        <v>2.2131629566353856</v>
      </c>
      <c r="K1449" s="466">
        <f t="shared" si="44"/>
        <v>23.371069641762858</v>
      </c>
      <c r="L1449" s="471"/>
      <c r="M1449" s="466">
        <v>4.5697788966588968</v>
      </c>
      <c r="N1449" s="466">
        <v>16.386111111111109</v>
      </c>
      <c r="O1449" s="466">
        <v>0</v>
      </c>
      <c r="P1449" s="466">
        <v>0.19625603864734301</v>
      </c>
      <c r="Q1449" s="466">
        <v>0.1690987718817441</v>
      </c>
      <c r="R1449" s="466">
        <v>2.2921687007551901</v>
      </c>
      <c r="S1449" s="466">
        <f t="shared" si="45"/>
        <v>23.61341351905428</v>
      </c>
    </row>
    <row r="1450" spans="2:19">
      <c r="B1450" s="463">
        <v>1447</v>
      </c>
      <c r="C1450" s="464">
        <v>74400</v>
      </c>
      <c r="D1450" s="465" t="s">
        <v>4653</v>
      </c>
      <c r="E1450" s="466">
        <v>4.4122692063492073</v>
      </c>
      <c r="F1450" s="466">
        <v>16.386111111111109</v>
      </c>
      <c r="G1450" s="466">
        <v>0</v>
      </c>
      <c r="H1450" s="466">
        <v>0.19625603864734301</v>
      </c>
      <c r="I1450" s="466">
        <v>0.16327032901981137</v>
      </c>
      <c r="J1450" s="466">
        <v>2.2131629566353856</v>
      </c>
      <c r="K1450" s="466">
        <f t="shared" si="44"/>
        <v>23.371069641762858</v>
      </c>
      <c r="L1450" s="471"/>
      <c r="M1450" s="466">
        <v>4.5697788966588968</v>
      </c>
      <c r="N1450" s="466">
        <v>16.386111111111109</v>
      </c>
      <c r="O1450" s="466">
        <v>0</v>
      </c>
      <c r="P1450" s="466">
        <v>0.19625603864734301</v>
      </c>
      <c r="Q1450" s="466">
        <v>0.1690987718817441</v>
      </c>
      <c r="R1450" s="466">
        <v>2.2921687007551901</v>
      </c>
      <c r="S1450" s="466">
        <f t="shared" si="45"/>
        <v>23.61341351905428</v>
      </c>
    </row>
    <row r="1451" spans="2:19">
      <c r="B1451" s="463">
        <v>1448</v>
      </c>
      <c r="C1451" s="464">
        <v>74410</v>
      </c>
      <c r="D1451" s="465" t="s">
        <v>2312</v>
      </c>
      <c r="E1451" s="466">
        <v>4.4122692063492073</v>
      </c>
      <c r="F1451" s="466">
        <v>16.386111111111109</v>
      </c>
      <c r="G1451" s="466">
        <v>0</v>
      </c>
      <c r="H1451" s="466">
        <v>0.19625603864734301</v>
      </c>
      <c r="I1451" s="466">
        <v>0.16327032901981137</v>
      </c>
      <c r="J1451" s="466">
        <v>2.2131629566353856</v>
      </c>
      <c r="K1451" s="466">
        <f t="shared" si="44"/>
        <v>23.371069641762858</v>
      </c>
      <c r="L1451" s="471"/>
      <c r="M1451" s="466">
        <v>4.5697788966588968</v>
      </c>
      <c r="N1451" s="466">
        <v>16.386111111111109</v>
      </c>
      <c r="O1451" s="466">
        <v>0</v>
      </c>
      <c r="P1451" s="466">
        <v>0.19625603864734301</v>
      </c>
      <c r="Q1451" s="466">
        <v>0.1690987718817441</v>
      </c>
      <c r="R1451" s="466">
        <v>2.2921687007551901</v>
      </c>
      <c r="S1451" s="466">
        <f t="shared" si="45"/>
        <v>23.61341351905428</v>
      </c>
    </row>
    <row r="1452" spans="2:19">
      <c r="B1452" s="463">
        <v>1449</v>
      </c>
      <c r="C1452" s="464">
        <v>74420</v>
      </c>
      <c r="D1452" s="465" t="s">
        <v>4654</v>
      </c>
      <c r="E1452" s="466">
        <v>4.4122692063492073</v>
      </c>
      <c r="F1452" s="466">
        <v>16.386111111111109</v>
      </c>
      <c r="G1452" s="466">
        <v>0</v>
      </c>
      <c r="H1452" s="466">
        <v>0.19625603864734301</v>
      </c>
      <c r="I1452" s="466">
        <v>0.16327032901981137</v>
      </c>
      <c r="J1452" s="466">
        <v>2.2131629566353856</v>
      </c>
      <c r="K1452" s="466">
        <f t="shared" si="44"/>
        <v>23.371069641762858</v>
      </c>
      <c r="L1452" s="471"/>
      <c r="M1452" s="466">
        <v>4.5697788966588968</v>
      </c>
      <c r="N1452" s="466">
        <v>16.386111111111109</v>
      </c>
      <c r="O1452" s="466">
        <v>0</v>
      </c>
      <c r="P1452" s="466">
        <v>0.19625603864734301</v>
      </c>
      <c r="Q1452" s="466">
        <v>0.1690987718817441</v>
      </c>
      <c r="R1452" s="466">
        <v>2.2921687007551901</v>
      </c>
      <c r="S1452" s="466">
        <f t="shared" si="45"/>
        <v>23.61341351905428</v>
      </c>
    </row>
    <row r="1453" spans="2:19">
      <c r="B1453" s="463">
        <v>1450</v>
      </c>
      <c r="C1453" s="464">
        <v>74425</v>
      </c>
      <c r="D1453" s="465" t="s">
        <v>2313</v>
      </c>
      <c r="E1453" s="466">
        <v>4.4122692063492073</v>
      </c>
      <c r="F1453" s="466">
        <v>16.386111111111109</v>
      </c>
      <c r="G1453" s="466">
        <v>0</v>
      </c>
      <c r="H1453" s="466">
        <v>0.19625603864734301</v>
      </c>
      <c r="I1453" s="466">
        <v>0.16327032901981137</v>
      </c>
      <c r="J1453" s="466">
        <v>2.2131629566353856</v>
      </c>
      <c r="K1453" s="466">
        <f t="shared" si="44"/>
        <v>23.371069641762858</v>
      </c>
      <c r="L1453" s="471"/>
      <c r="M1453" s="466">
        <v>4.5697788966588968</v>
      </c>
      <c r="N1453" s="466">
        <v>16.386111111111109</v>
      </c>
      <c r="O1453" s="466">
        <v>0</v>
      </c>
      <c r="P1453" s="466">
        <v>0.19625603864734301</v>
      </c>
      <c r="Q1453" s="466">
        <v>0.1690987718817441</v>
      </c>
      <c r="R1453" s="466">
        <v>2.2921687007551901</v>
      </c>
      <c r="S1453" s="466">
        <f t="shared" si="45"/>
        <v>23.61341351905428</v>
      </c>
    </row>
    <row r="1454" spans="2:19">
      <c r="B1454" s="463">
        <v>1451</v>
      </c>
      <c r="C1454" s="464">
        <v>74430</v>
      </c>
      <c r="D1454" s="465" t="s">
        <v>2314</v>
      </c>
      <c r="E1454" s="466">
        <v>4.4122692063492073</v>
      </c>
      <c r="F1454" s="466">
        <v>16.386111111111109</v>
      </c>
      <c r="G1454" s="466">
        <v>0</v>
      </c>
      <c r="H1454" s="466">
        <v>0.19625603864734301</v>
      </c>
      <c r="I1454" s="466">
        <v>0.16327032901981137</v>
      </c>
      <c r="J1454" s="466">
        <v>2.2131629566353856</v>
      </c>
      <c r="K1454" s="466">
        <f t="shared" si="44"/>
        <v>23.371069641762858</v>
      </c>
      <c r="L1454" s="471"/>
      <c r="M1454" s="466">
        <v>4.5697788966588968</v>
      </c>
      <c r="N1454" s="466">
        <v>16.386111111111109</v>
      </c>
      <c r="O1454" s="466">
        <v>0</v>
      </c>
      <c r="P1454" s="466">
        <v>0.19625603864734301</v>
      </c>
      <c r="Q1454" s="466">
        <v>0.1690987718817441</v>
      </c>
      <c r="R1454" s="466">
        <v>2.2921687007551901</v>
      </c>
      <c r="S1454" s="466">
        <f t="shared" si="45"/>
        <v>23.61341351905428</v>
      </c>
    </row>
    <row r="1455" spans="2:19">
      <c r="B1455" s="463">
        <v>1452</v>
      </c>
      <c r="C1455" s="464">
        <v>74450</v>
      </c>
      <c r="D1455" s="465" t="s">
        <v>2315</v>
      </c>
      <c r="E1455" s="466">
        <v>4.4122692063492073</v>
      </c>
      <c r="F1455" s="466">
        <v>16.386111111111109</v>
      </c>
      <c r="G1455" s="466">
        <v>0</v>
      </c>
      <c r="H1455" s="466">
        <v>0.19625603864734301</v>
      </c>
      <c r="I1455" s="466">
        <v>0.16327032901981137</v>
      </c>
      <c r="J1455" s="466">
        <v>2.2131629566353856</v>
      </c>
      <c r="K1455" s="466">
        <f t="shared" si="44"/>
        <v>23.371069641762858</v>
      </c>
      <c r="L1455" s="471"/>
      <c r="M1455" s="466">
        <v>4.5697788966588968</v>
      </c>
      <c r="N1455" s="466">
        <v>16.386111111111109</v>
      </c>
      <c r="O1455" s="466">
        <v>0</v>
      </c>
      <c r="P1455" s="466">
        <v>0.19625603864734301</v>
      </c>
      <c r="Q1455" s="466">
        <v>0.1690987718817441</v>
      </c>
      <c r="R1455" s="466">
        <v>2.2921687007551901</v>
      </c>
      <c r="S1455" s="466">
        <f t="shared" si="45"/>
        <v>23.61341351905428</v>
      </c>
    </row>
    <row r="1456" spans="2:19">
      <c r="B1456" s="463">
        <v>1453</v>
      </c>
      <c r="C1456" s="464">
        <v>74485</v>
      </c>
      <c r="D1456" s="465" t="s">
        <v>2316</v>
      </c>
      <c r="E1456" s="466">
        <v>4.4122692063492073</v>
      </c>
      <c r="F1456" s="466">
        <v>16.386111111111109</v>
      </c>
      <c r="G1456" s="466">
        <v>0</v>
      </c>
      <c r="H1456" s="466">
        <v>0.19625603864734301</v>
      </c>
      <c r="I1456" s="466">
        <v>0.16327032901981137</v>
      </c>
      <c r="J1456" s="466">
        <v>2.2131629566353856</v>
      </c>
      <c r="K1456" s="466">
        <f t="shared" si="44"/>
        <v>23.371069641762858</v>
      </c>
      <c r="L1456" s="471"/>
      <c r="M1456" s="466">
        <v>4.5697788966588968</v>
      </c>
      <c r="N1456" s="466">
        <v>16.386111111111109</v>
      </c>
      <c r="O1456" s="466">
        <v>0</v>
      </c>
      <c r="P1456" s="466">
        <v>0.19625603864734301</v>
      </c>
      <c r="Q1456" s="466">
        <v>0.1690987718817441</v>
      </c>
      <c r="R1456" s="466">
        <v>2.2921687007551901</v>
      </c>
      <c r="S1456" s="466">
        <f t="shared" si="45"/>
        <v>23.61341351905428</v>
      </c>
    </row>
    <row r="1457" spans="2:19">
      <c r="B1457" s="463">
        <v>1454</v>
      </c>
      <c r="C1457" s="464">
        <v>74710</v>
      </c>
      <c r="D1457" s="465" t="s">
        <v>2317</v>
      </c>
      <c r="E1457" s="466">
        <v>4.4122692063492073</v>
      </c>
      <c r="F1457" s="466">
        <v>16.386111111111109</v>
      </c>
      <c r="G1457" s="466">
        <v>0</v>
      </c>
      <c r="H1457" s="466">
        <v>0.19625603864734301</v>
      </c>
      <c r="I1457" s="466">
        <v>0.16327032901981137</v>
      </c>
      <c r="J1457" s="466">
        <v>2.2131629566353856</v>
      </c>
      <c r="K1457" s="466">
        <f t="shared" si="44"/>
        <v>23.371069641762858</v>
      </c>
      <c r="L1457" s="471"/>
      <c r="M1457" s="466">
        <v>4.5697788966588968</v>
      </c>
      <c r="N1457" s="466">
        <v>16.386111111111109</v>
      </c>
      <c r="O1457" s="466">
        <v>0</v>
      </c>
      <c r="P1457" s="466">
        <v>0.19625603864734301</v>
      </c>
      <c r="Q1457" s="466">
        <v>0.1690987718817441</v>
      </c>
      <c r="R1457" s="466">
        <v>2.2921687007551901</v>
      </c>
      <c r="S1457" s="466">
        <f t="shared" si="45"/>
        <v>23.61341351905428</v>
      </c>
    </row>
    <row r="1458" spans="2:19">
      <c r="B1458" s="463">
        <v>1455</v>
      </c>
      <c r="C1458" s="464">
        <v>74740</v>
      </c>
      <c r="D1458" s="465" t="s">
        <v>2318</v>
      </c>
      <c r="E1458" s="466">
        <v>4.4122692063492073</v>
      </c>
      <c r="F1458" s="466">
        <v>16.386111111111109</v>
      </c>
      <c r="G1458" s="466">
        <v>0</v>
      </c>
      <c r="H1458" s="466">
        <v>0.19625603864734301</v>
      </c>
      <c r="I1458" s="466">
        <v>0.16327032901981137</v>
      </c>
      <c r="J1458" s="466">
        <v>2.2131629566353856</v>
      </c>
      <c r="K1458" s="466">
        <f t="shared" si="44"/>
        <v>23.371069641762858</v>
      </c>
      <c r="L1458" s="471"/>
      <c r="M1458" s="466">
        <v>4.5697788966588968</v>
      </c>
      <c r="N1458" s="466">
        <v>16.386111111111109</v>
      </c>
      <c r="O1458" s="466">
        <v>0</v>
      </c>
      <c r="P1458" s="466">
        <v>0.19625603864734301</v>
      </c>
      <c r="Q1458" s="466">
        <v>0.1690987718817441</v>
      </c>
      <c r="R1458" s="466">
        <v>2.2921687007551901</v>
      </c>
      <c r="S1458" s="466">
        <f t="shared" si="45"/>
        <v>23.61341351905428</v>
      </c>
    </row>
    <row r="1459" spans="2:19">
      <c r="B1459" s="463">
        <v>1456</v>
      </c>
      <c r="C1459" s="464">
        <v>75600</v>
      </c>
      <c r="D1459" s="465" t="s">
        <v>2319</v>
      </c>
      <c r="E1459" s="466">
        <v>3.4142857142857146</v>
      </c>
      <c r="F1459" s="466">
        <v>4.2678571428571423</v>
      </c>
      <c r="G1459" s="466">
        <v>4.2678571428571423</v>
      </c>
      <c r="H1459" s="466">
        <v>4.2678571428571423</v>
      </c>
      <c r="I1459" s="466">
        <v>4.2678571428571423</v>
      </c>
      <c r="J1459" s="466">
        <v>3.4142857142857146</v>
      </c>
      <c r="K1459" s="466">
        <f t="shared" si="44"/>
        <v>23.9</v>
      </c>
      <c r="L1459" s="471"/>
      <c r="M1459" s="466">
        <v>3.4142857142857146</v>
      </c>
      <c r="N1459" s="466">
        <v>4.2678571428571423</v>
      </c>
      <c r="O1459" s="466">
        <v>4.2678571428571423</v>
      </c>
      <c r="P1459" s="466">
        <v>4.2678571428571423</v>
      </c>
      <c r="Q1459" s="466">
        <v>4.2678571428571423</v>
      </c>
      <c r="R1459" s="466">
        <v>3.4142857142857146</v>
      </c>
      <c r="S1459" s="466">
        <f t="shared" si="45"/>
        <v>23.9</v>
      </c>
    </row>
    <row r="1460" spans="2:19">
      <c r="B1460" s="463">
        <v>1457</v>
      </c>
      <c r="C1460" s="464">
        <v>75625</v>
      </c>
      <c r="D1460" s="465" t="s">
        <v>2320</v>
      </c>
      <c r="E1460" s="466">
        <v>5.5945908225108223</v>
      </c>
      <c r="F1460" s="466">
        <v>24.579166666666666</v>
      </c>
      <c r="G1460" s="466">
        <v>0</v>
      </c>
      <c r="H1460" s="466">
        <v>0.29438405797101452</v>
      </c>
      <c r="I1460" s="466">
        <v>0.20702061492715412</v>
      </c>
      <c r="J1460" s="466">
        <v>2.8062070981743492</v>
      </c>
      <c r="K1460" s="466">
        <f t="shared" si="44"/>
        <v>33.481369260250005</v>
      </c>
      <c r="L1460" s="471"/>
      <c r="M1460" s="466">
        <v>5.7521005128205127</v>
      </c>
      <c r="N1460" s="466">
        <v>24.579166666666666</v>
      </c>
      <c r="O1460" s="466">
        <v>0</v>
      </c>
      <c r="P1460" s="466">
        <v>0.29438405797101452</v>
      </c>
      <c r="Q1460" s="466">
        <v>0.21284905778908689</v>
      </c>
      <c r="R1460" s="466">
        <v>2.8852128422941536</v>
      </c>
      <c r="S1460" s="466">
        <f t="shared" si="45"/>
        <v>33.723713137541431</v>
      </c>
    </row>
    <row r="1461" spans="2:19">
      <c r="B1461" s="463">
        <v>1458</v>
      </c>
      <c r="C1461" s="464">
        <v>75650</v>
      </c>
      <c r="D1461" s="465" t="s">
        <v>4655</v>
      </c>
      <c r="E1461" s="466">
        <v>9.8483513997114009</v>
      </c>
      <c r="F1461" s="466">
        <v>0</v>
      </c>
      <c r="G1461" s="466">
        <v>0</v>
      </c>
      <c r="H1461" s="466">
        <v>0</v>
      </c>
      <c r="I1461" s="466">
        <v>0.38570581231669349</v>
      </c>
      <c r="J1461" s="466">
        <v>12.049171243546596</v>
      </c>
      <c r="K1461" s="466">
        <f t="shared" si="44"/>
        <v>22.28322845557469</v>
      </c>
      <c r="L1461" s="471"/>
      <c r="M1461" s="466">
        <v>10.242125625485627</v>
      </c>
      <c r="N1461" s="466">
        <v>37.588922077717676</v>
      </c>
      <c r="O1461" s="466">
        <v>0</v>
      </c>
      <c r="P1461" s="466">
        <v>0.96220606884057969</v>
      </c>
      <c r="Q1461" s="466">
        <v>0.40112778513806086</v>
      </c>
      <c r="R1461" s="466">
        <v>12.530942545674144</v>
      </c>
      <c r="S1461" s="466">
        <f t="shared" si="45"/>
        <v>61.725324102856085</v>
      </c>
    </row>
    <row r="1462" spans="2:19">
      <c r="B1462" s="463">
        <v>1459</v>
      </c>
      <c r="C1462" s="464">
        <v>75658</v>
      </c>
      <c r="D1462" s="465" t="s">
        <v>2321</v>
      </c>
      <c r="E1462" s="466">
        <v>9.8483513997114009</v>
      </c>
      <c r="F1462" s="466">
        <v>0</v>
      </c>
      <c r="G1462" s="466">
        <v>0</v>
      </c>
      <c r="H1462" s="466">
        <v>0</v>
      </c>
      <c r="I1462" s="466">
        <v>0.38570581231669349</v>
      </c>
      <c r="J1462" s="466">
        <v>12.049171243546596</v>
      </c>
      <c r="K1462" s="466">
        <f t="shared" si="44"/>
        <v>22.28322845557469</v>
      </c>
      <c r="L1462" s="471"/>
      <c r="M1462" s="466">
        <v>10.242125625485627</v>
      </c>
      <c r="N1462" s="466">
        <v>37.588922077717676</v>
      </c>
      <c r="O1462" s="466">
        <v>0</v>
      </c>
      <c r="P1462" s="466">
        <v>0.96220606884057969</v>
      </c>
      <c r="Q1462" s="466">
        <v>0.40112778513806086</v>
      </c>
      <c r="R1462" s="466">
        <v>12.530942545674144</v>
      </c>
      <c r="S1462" s="466">
        <f t="shared" si="45"/>
        <v>61.725324102856085</v>
      </c>
    </row>
    <row r="1463" spans="2:19">
      <c r="B1463" s="463">
        <v>1460</v>
      </c>
      <c r="C1463" s="464">
        <v>75705</v>
      </c>
      <c r="D1463" s="465" t="s">
        <v>1329</v>
      </c>
      <c r="E1463" s="466">
        <v>9.8483513997114009</v>
      </c>
      <c r="F1463" s="466">
        <v>0</v>
      </c>
      <c r="G1463" s="466">
        <v>0</v>
      </c>
      <c r="H1463" s="466">
        <v>0</v>
      </c>
      <c r="I1463" s="466">
        <v>0.38570581231669349</v>
      </c>
      <c r="J1463" s="466">
        <v>12.049171243546596</v>
      </c>
      <c r="K1463" s="466">
        <f t="shared" si="44"/>
        <v>22.28322845557469</v>
      </c>
      <c r="L1463" s="471"/>
      <c r="M1463" s="466">
        <v>10.242125625485627</v>
      </c>
      <c r="N1463" s="466">
        <v>37.588922077717676</v>
      </c>
      <c r="O1463" s="466">
        <v>0</v>
      </c>
      <c r="P1463" s="466">
        <v>0.96220606884057969</v>
      </c>
      <c r="Q1463" s="466">
        <v>0.40112778513806086</v>
      </c>
      <c r="R1463" s="466">
        <v>12.530942545674144</v>
      </c>
      <c r="S1463" s="466">
        <f t="shared" si="45"/>
        <v>61.725324102856085</v>
      </c>
    </row>
    <row r="1464" spans="2:19">
      <c r="B1464" s="463">
        <v>1461</v>
      </c>
      <c r="C1464" s="464">
        <v>75710</v>
      </c>
      <c r="D1464" s="465" t="s">
        <v>1330</v>
      </c>
      <c r="E1464" s="466">
        <v>9.8483513997114009</v>
      </c>
      <c r="F1464" s="466">
        <v>0</v>
      </c>
      <c r="G1464" s="466">
        <v>0</v>
      </c>
      <c r="H1464" s="466">
        <v>0</v>
      </c>
      <c r="I1464" s="466">
        <v>0.38570581231669349</v>
      </c>
      <c r="J1464" s="466">
        <v>12.049171243546596</v>
      </c>
      <c r="K1464" s="466">
        <f t="shared" si="44"/>
        <v>22.28322845557469</v>
      </c>
      <c r="L1464" s="471"/>
      <c r="M1464" s="466">
        <v>10.242125625485627</v>
      </c>
      <c r="N1464" s="466">
        <v>37.588922077717676</v>
      </c>
      <c r="O1464" s="466">
        <v>0</v>
      </c>
      <c r="P1464" s="466">
        <v>0.96220606884057969</v>
      </c>
      <c r="Q1464" s="466">
        <v>0.40112778513806086</v>
      </c>
      <c r="R1464" s="466">
        <v>12.530942545674144</v>
      </c>
      <c r="S1464" s="466">
        <f t="shared" si="45"/>
        <v>61.725324102856085</v>
      </c>
    </row>
    <row r="1465" spans="2:19">
      <c r="B1465" s="463">
        <v>1462</v>
      </c>
      <c r="C1465" s="464">
        <v>75726</v>
      </c>
      <c r="D1465" s="465" t="s">
        <v>1331</v>
      </c>
      <c r="E1465" s="466">
        <v>9.8483513997114009</v>
      </c>
      <c r="F1465" s="466">
        <v>0</v>
      </c>
      <c r="G1465" s="466">
        <v>0</v>
      </c>
      <c r="H1465" s="466">
        <v>0</v>
      </c>
      <c r="I1465" s="466">
        <v>0.38570581231669349</v>
      </c>
      <c r="J1465" s="466">
        <v>12.049171243546596</v>
      </c>
      <c r="K1465" s="466">
        <f t="shared" si="44"/>
        <v>22.28322845557469</v>
      </c>
      <c r="L1465" s="471"/>
      <c r="M1465" s="466">
        <v>10.242125625485627</v>
      </c>
      <c r="N1465" s="466">
        <v>37.588922077717676</v>
      </c>
      <c r="O1465" s="466">
        <v>0</v>
      </c>
      <c r="P1465" s="466">
        <v>0.96220606884057969</v>
      </c>
      <c r="Q1465" s="466">
        <v>0.40112778513806086</v>
      </c>
      <c r="R1465" s="466">
        <v>12.530942545674144</v>
      </c>
      <c r="S1465" s="466">
        <f t="shared" si="45"/>
        <v>61.725324102856085</v>
      </c>
    </row>
    <row r="1466" spans="2:19">
      <c r="B1466" s="463">
        <v>1463</v>
      </c>
      <c r="C1466" s="464">
        <v>75801</v>
      </c>
      <c r="D1466" s="465" t="s">
        <v>1332</v>
      </c>
      <c r="E1466" s="466">
        <v>8.666029783549785</v>
      </c>
      <c r="F1466" s="466">
        <v>0</v>
      </c>
      <c r="G1466" s="466">
        <v>0</v>
      </c>
      <c r="H1466" s="466">
        <v>0</v>
      </c>
      <c r="I1466" s="466">
        <v>0.33940077090696419</v>
      </c>
      <c r="J1466" s="466">
        <v>10.60263516457448</v>
      </c>
      <c r="K1466" s="466">
        <f t="shared" si="44"/>
        <v>19.608065719031231</v>
      </c>
      <c r="L1466" s="471"/>
      <c r="M1466" s="466">
        <v>9.0598040093240098</v>
      </c>
      <c r="N1466" s="466">
        <v>28.191691558288259</v>
      </c>
      <c r="O1466" s="466">
        <v>0</v>
      </c>
      <c r="P1466" s="466">
        <v>0.72165455163043479</v>
      </c>
      <c r="Q1466" s="466">
        <v>0.3548227437283315</v>
      </c>
      <c r="R1466" s="466">
        <v>11.084406466702028</v>
      </c>
      <c r="S1466" s="466">
        <f t="shared" si="45"/>
        <v>49.412379329673065</v>
      </c>
    </row>
    <row r="1467" spans="2:19">
      <c r="B1467" s="463">
        <v>1464</v>
      </c>
      <c r="C1467" s="464">
        <v>75810</v>
      </c>
      <c r="D1467" s="465" t="s">
        <v>1333</v>
      </c>
      <c r="E1467" s="466">
        <v>9.8483513997114009</v>
      </c>
      <c r="F1467" s="466">
        <v>0</v>
      </c>
      <c r="G1467" s="466">
        <v>0</v>
      </c>
      <c r="H1467" s="466">
        <v>0</v>
      </c>
      <c r="I1467" s="466">
        <v>0.38570581231669349</v>
      </c>
      <c r="J1467" s="466">
        <v>12.049171243546596</v>
      </c>
      <c r="K1467" s="466">
        <f t="shared" si="44"/>
        <v>22.28322845557469</v>
      </c>
      <c r="L1467" s="471"/>
      <c r="M1467" s="466">
        <v>10.242125625485627</v>
      </c>
      <c r="N1467" s="466">
        <v>37.588922077717676</v>
      </c>
      <c r="O1467" s="466">
        <v>0</v>
      </c>
      <c r="P1467" s="466">
        <v>0.96220606884057969</v>
      </c>
      <c r="Q1467" s="466">
        <v>0.40112778513806086</v>
      </c>
      <c r="R1467" s="466">
        <v>12.530942545674144</v>
      </c>
      <c r="S1467" s="466">
        <f t="shared" si="45"/>
        <v>61.725324102856085</v>
      </c>
    </row>
    <row r="1468" spans="2:19">
      <c r="B1468" s="463">
        <v>1465</v>
      </c>
      <c r="C1468" s="464">
        <v>75820</v>
      </c>
      <c r="D1468" s="465" t="s">
        <v>1334</v>
      </c>
      <c r="E1468" s="466">
        <v>8.666029783549785</v>
      </c>
      <c r="F1468" s="466">
        <v>0</v>
      </c>
      <c r="G1468" s="466">
        <v>0</v>
      </c>
      <c r="H1468" s="466">
        <v>0</v>
      </c>
      <c r="I1468" s="466">
        <v>0.33940077090696419</v>
      </c>
      <c r="J1468" s="466">
        <v>10.60263516457448</v>
      </c>
      <c r="K1468" s="466">
        <f t="shared" si="44"/>
        <v>19.608065719031231</v>
      </c>
      <c r="L1468" s="471"/>
      <c r="M1468" s="466">
        <v>9.0598040093240098</v>
      </c>
      <c r="N1468" s="466">
        <v>28.191691558288259</v>
      </c>
      <c r="O1468" s="466">
        <v>0</v>
      </c>
      <c r="P1468" s="466">
        <v>0.72165455163043479</v>
      </c>
      <c r="Q1468" s="466">
        <v>0.3548227437283315</v>
      </c>
      <c r="R1468" s="466">
        <v>11.084406466702028</v>
      </c>
      <c r="S1468" s="466">
        <f t="shared" si="45"/>
        <v>49.412379329673065</v>
      </c>
    </row>
    <row r="1469" spans="2:19">
      <c r="B1469" s="463">
        <v>1466</v>
      </c>
      <c r="C1469" s="464">
        <v>75825</v>
      </c>
      <c r="D1469" s="465" t="s">
        <v>1335</v>
      </c>
      <c r="E1469" s="466">
        <v>9.8483513997114009</v>
      </c>
      <c r="F1469" s="466">
        <v>0</v>
      </c>
      <c r="G1469" s="466">
        <v>0</v>
      </c>
      <c r="H1469" s="466">
        <v>0</v>
      </c>
      <c r="I1469" s="466">
        <v>0.38570581231669349</v>
      </c>
      <c r="J1469" s="466">
        <v>12.049171243546596</v>
      </c>
      <c r="K1469" s="466">
        <f t="shared" si="44"/>
        <v>22.28322845557469</v>
      </c>
      <c r="L1469" s="471"/>
      <c r="M1469" s="466">
        <v>10.242125625485627</v>
      </c>
      <c r="N1469" s="466">
        <v>37.588922077717676</v>
      </c>
      <c r="O1469" s="466">
        <v>0</v>
      </c>
      <c r="P1469" s="466">
        <v>0.96220606884057969</v>
      </c>
      <c r="Q1469" s="466">
        <v>0.40112778513806086</v>
      </c>
      <c r="R1469" s="466">
        <v>12.530942545674144</v>
      </c>
      <c r="S1469" s="466">
        <f t="shared" si="45"/>
        <v>61.725324102856085</v>
      </c>
    </row>
    <row r="1470" spans="2:19">
      <c r="B1470" s="463">
        <v>1467</v>
      </c>
      <c r="C1470" s="464">
        <v>75827</v>
      </c>
      <c r="D1470" s="465" t="s">
        <v>1336</v>
      </c>
      <c r="E1470" s="466">
        <v>9.8483513997114009</v>
      </c>
      <c r="F1470" s="466">
        <v>0</v>
      </c>
      <c r="G1470" s="466">
        <v>0</v>
      </c>
      <c r="H1470" s="466">
        <v>0</v>
      </c>
      <c r="I1470" s="466">
        <v>0.38570581231669349</v>
      </c>
      <c r="J1470" s="466">
        <v>12.049171243546596</v>
      </c>
      <c r="K1470" s="466">
        <f t="shared" si="44"/>
        <v>22.28322845557469</v>
      </c>
      <c r="L1470" s="471"/>
      <c r="M1470" s="466">
        <v>10.242125625485627</v>
      </c>
      <c r="N1470" s="466">
        <v>37.588922077717676</v>
      </c>
      <c r="O1470" s="466">
        <v>0</v>
      </c>
      <c r="P1470" s="466">
        <v>0.96220606884057969</v>
      </c>
      <c r="Q1470" s="466">
        <v>0.40112778513806086</v>
      </c>
      <c r="R1470" s="466">
        <v>12.530942545674144</v>
      </c>
      <c r="S1470" s="466">
        <f t="shared" si="45"/>
        <v>61.725324102856085</v>
      </c>
    </row>
    <row r="1471" spans="2:19">
      <c r="B1471" s="463">
        <v>1468</v>
      </c>
      <c r="C1471" s="464">
        <v>75831</v>
      </c>
      <c r="D1471" s="465" t="s">
        <v>1337</v>
      </c>
      <c r="E1471" s="466">
        <v>9.8483513997114009</v>
      </c>
      <c r="F1471" s="466">
        <v>0</v>
      </c>
      <c r="G1471" s="466">
        <v>0</v>
      </c>
      <c r="H1471" s="466">
        <v>0</v>
      </c>
      <c r="I1471" s="466">
        <v>0.38570581231669349</v>
      </c>
      <c r="J1471" s="466">
        <v>12.049171243546596</v>
      </c>
      <c r="K1471" s="466">
        <f t="shared" si="44"/>
        <v>22.28322845557469</v>
      </c>
      <c r="L1471" s="471"/>
      <c r="M1471" s="466">
        <v>10.242125625485627</v>
      </c>
      <c r="N1471" s="466">
        <v>37.588922077717676</v>
      </c>
      <c r="O1471" s="466">
        <v>0</v>
      </c>
      <c r="P1471" s="466">
        <v>0.96220606884057969</v>
      </c>
      <c r="Q1471" s="466">
        <v>0.40112778513806086</v>
      </c>
      <c r="R1471" s="466">
        <v>12.530942545674144</v>
      </c>
      <c r="S1471" s="466">
        <f t="shared" si="45"/>
        <v>61.725324102856085</v>
      </c>
    </row>
    <row r="1472" spans="2:19">
      <c r="B1472" s="463">
        <v>1469</v>
      </c>
      <c r="C1472" s="464">
        <v>75885</v>
      </c>
      <c r="D1472" s="465" t="s">
        <v>1338</v>
      </c>
      <c r="E1472" s="466">
        <v>9.8483513997114009</v>
      </c>
      <c r="F1472" s="466">
        <v>0</v>
      </c>
      <c r="G1472" s="466">
        <v>0</v>
      </c>
      <c r="H1472" s="466">
        <v>0</v>
      </c>
      <c r="I1472" s="466">
        <v>0.38570581231669349</v>
      </c>
      <c r="J1472" s="466">
        <v>12.049171243546596</v>
      </c>
      <c r="K1472" s="466">
        <f t="shared" si="44"/>
        <v>22.28322845557469</v>
      </c>
      <c r="L1472" s="471"/>
      <c r="M1472" s="466">
        <v>10.242125625485627</v>
      </c>
      <c r="N1472" s="466">
        <v>37.588922077717676</v>
      </c>
      <c r="O1472" s="466">
        <v>0</v>
      </c>
      <c r="P1472" s="466">
        <v>0.96220606884057969</v>
      </c>
      <c r="Q1472" s="466">
        <v>0.40112778513806086</v>
      </c>
      <c r="R1472" s="466">
        <v>12.530942545674144</v>
      </c>
      <c r="S1472" s="466">
        <f t="shared" si="45"/>
        <v>61.725324102856085</v>
      </c>
    </row>
    <row r="1473" spans="2:19">
      <c r="B1473" s="463">
        <v>1470</v>
      </c>
      <c r="C1473" s="464">
        <v>76020</v>
      </c>
      <c r="D1473" s="465" t="s">
        <v>588</v>
      </c>
      <c r="E1473" s="466">
        <v>4.4122692063492073</v>
      </c>
      <c r="F1473" s="466">
        <v>16.386111111111109</v>
      </c>
      <c r="G1473" s="466">
        <v>0</v>
      </c>
      <c r="H1473" s="466">
        <v>0.19625603864734301</v>
      </c>
      <c r="I1473" s="466">
        <v>0.11504900249639628</v>
      </c>
      <c r="J1473" s="466">
        <v>2.0525146908789553</v>
      </c>
      <c r="K1473" s="466">
        <f t="shared" si="44"/>
        <v>23.162200049483008</v>
      </c>
      <c r="L1473" s="471"/>
      <c r="M1473" s="466">
        <v>4.5697788966588968</v>
      </c>
      <c r="N1473" s="466">
        <v>16.386111111111109</v>
      </c>
      <c r="O1473" s="466">
        <v>0</v>
      </c>
      <c r="P1473" s="466">
        <v>0.19625603864734301</v>
      </c>
      <c r="Q1473" s="466">
        <v>0.11915603493393878</v>
      </c>
      <c r="R1473" s="466">
        <v>2.1257855948508211</v>
      </c>
      <c r="S1473" s="466">
        <f t="shared" si="45"/>
        <v>23.397087676202108</v>
      </c>
    </row>
    <row r="1474" spans="2:19" ht="25.5">
      <c r="B1474" s="463">
        <v>1471</v>
      </c>
      <c r="C1474" s="464">
        <v>76040</v>
      </c>
      <c r="D1474" s="465" t="s">
        <v>1340</v>
      </c>
      <c r="E1474" s="466">
        <v>4.4122692063492073</v>
      </c>
      <c r="F1474" s="466">
        <v>16.386111111111109</v>
      </c>
      <c r="G1474" s="466">
        <v>0</v>
      </c>
      <c r="H1474" s="466">
        <v>0.19625603864734301</v>
      </c>
      <c r="I1474" s="466">
        <v>0.11504900249639628</v>
      </c>
      <c r="J1474" s="466">
        <v>2.0525146908789553</v>
      </c>
      <c r="K1474" s="466">
        <f t="shared" si="44"/>
        <v>23.162200049483008</v>
      </c>
      <c r="L1474" s="471"/>
      <c r="M1474" s="466">
        <v>4.5697788966588968</v>
      </c>
      <c r="N1474" s="466">
        <v>16.386111111111109</v>
      </c>
      <c r="O1474" s="466">
        <v>0</v>
      </c>
      <c r="P1474" s="466">
        <v>0.19625603864734301</v>
      </c>
      <c r="Q1474" s="466">
        <v>0.11915603493393878</v>
      </c>
      <c r="R1474" s="466">
        <v>2.1257855948508211</v>
      </c>
      <c r="S1474" s="466">
        <f t="shared" si="45"/>
        <v>23.397087676202108</v>
      </c>
    </row>
    <row r="1475" spans="2:19">
      <c r="B1475" s="463">
        <v>1472</v>
      </c>
      <c r="C1475" s="464">
        <v>76080</v>
      </c>
      <c r="D1475" s="465" t="s">
        <v>1342</v>
      </c>
      <c r="E1475" s="466">
        <v>4.4122692063492073</v>
      </c>
      <c r="F1475" s="466">
        <v>16.386111111111109</v>
      </c>
      <c r="G1475" s="466">
        <v>0</v>
      </c>
      <c r="H1475" s="466">
        <v>0.19625603864734301</v>
      </c>
      <c r="I1475" s="466">
        <v>0.11504900249639628</v>
      </c>
      <c r="J1475" s="466">
        <v>2.0525146908789553</v>
      </c>
      <c r="K1475" s="466">
        <f t="shared" si="44"/>
        <v>23.162200049483008</v>
      </c>
      <c r="L1475" s="471"/>
      <c r="M1475" s="466">
        <v>4.5697788966588968</v>
      </c>
      <c r="N1475" s="466">
        <v>16.386111111111109</v>
      </c>
      <c r="O1475" s="466">
        <v>0</v>
      </c>
      <c r="P1475" s="466">
        <v>0.19625603864734301</v>
      </c>
      <c r="Q1475" s="466">
        <v>0.11915603493393878</v>
      </c>
      <c r="R1475" s="466">
        <v>2.1257855948508211</v>
      </c>
      <c r="S1475" s="466">
        <f t="shared" si="45"/>
        <v>23.397087676202108</v>
      </c>
    </row>
    <row r="1476" spans="2:19">
      <c r="B1476" s="463">
        <v>1473</v>
      </c>
      <c r="C1476" s="464">
        <v>76506</v>
      </c>
      <c r="D1476" s="465" t="s">
        <v>4657</v>
      </c>
      <c r="E1476" s="466">
        <v>5.5279129581529594</v>
      </c>
      <c r="F1476" s="466">
        <v>4.4535778985507246</v>
      </c>
      <c r="G1476" s="466">
        <v>0</v>
      </c>
      <c r="H1476" s="466">
        <v>9.420289855072464E-2</v>
      </c>
      <c r="I1476" s="466">
        <v>0.15804427156062706</v>
      </c>
      <c r="J1476" s="466">
        <v>1.7475573673947462</v>
      </c>
      <c r="K1476" s="466">
        <f t="shared" ref="K1476:K1539" si="46">SUM(E1476:J1476)</f>
        <v>11.981295394209781</v>
      </c>
      <c r="L1476" s="471"/>
      <c r="M1476" s="466">
        <v>5.8429323387723393</v>
      </c>
      <c r="N1476" s="466">
        <v>4.4535778985507246</v>
      </c>
      <c r="O1476" s="466">
        <v>0</v>
      </c>
      <c r="P1476" s="466">
        <v>9.420289855072464E-2</v>
      </c>
      <c r="Q1476" s="466">
        <v>0.16705074632142089</v>
      </c>
      <c r="R1476" s="466">
        <v>1.8471454838576855</v>
      </c>
      <c r="S1476" s="466">
        <f t="shared" ref="S1476:S1539" si="47">SUM(M1476:R1476)</f>
        <v>12.404909366052895</v>
      </c>
    </row>
    <row r="1477" spans="2:19">
      <c r="B1477" s="463">
        <v>1474</v>
      </c>
      <c r="C1477" s="464">
        <v>76512</v>
      </c>
      <c r="D1477" s="465" t="s">
        <v>1348</v>
      </c>
      <c r="E1477" s="466">
        <v>6.9098911976911985</v>
      </c>
      <c r="F1477" s="466">
        <v>5.5669723731884062</v>
      </c>
      <c r="G1477" s="466">
        <v>0</v>
      </c>
      <c r="H1477" s="466">
        <v>0.11775362318840581</v>
      </c>
      <c r="I1477" s="466">
        <v>0.19755533945078382</v>
      </c>
      <c r="J1477" s="466">
        <v>2.1844467092434328</v>
      </c>
      <c r="K1477" s="466">
        <f t="shared" si="46"/>
        <v>14.976619242762228</v>
      </c>
      <c r="L1477" s="471"/>
      <c r="M1477" s="466">
        <v>7.3036654234654241</v>
      </c>
      <c r="N1477" s="466">
        <v>5.5669723731884062</v>
      </c>
      <c r="O1477" s="466">
        <v>0</v>
      </c>
      <c r="P1477" s="466">
        <v>0.11775362318840581</v>
      </c>
      <c r="Q1477" s="466">
        <v>0.20881343290177615</v>
      </c>
      <c r="R1477" s="466">
        <v>2.3089318548221072</v>
      </c>
      <c r="S1477" s="466">
        <f t="shared" si="47"/>
        <v>15.506136707566121</v>
      </c>
    </row>
    <row r="1478" spans="2:19">
      <c r="B1478" s="463">
        <v>1475</v>
      </c>
      <c r="C1478" s="464">
        <v>76536</v>
      </c>
      <c r="D1478" s="465" t="s">
        <v>4659</v>
      </c>
      <c r="E1478" s="466">
        <v>5.5279129581529594</v>
      </c>
      <c r="F1478" s="466">
        <v>4.4535778985507246</v>
      </c>
      <c r="G1478" s="466">
        <v>0</v>
      </c>
      <c r="H1478" s="466">
        <v>9.420289855072464E-2</v>
      </c>
      <c r="I1478" s="466">
        <v>0.15804427156062706</v>
      </c>
      <c r="J1478" s="466">
        <v>1.7475573673947462</v>
      </c>
      <c r="K1478" s="466">
        <f t="shared" si="46"/>
        <v>11.981295394209781</v>
      </c>
      <c r="L1478" s="471"/>
      <c r="M1478" s="466">
        <v>5.8429323387723393</v>
      </c>
      <c r="N1478" s="466">
        <v>4.4535778985507246</v>
      </c>
      <c r="O1478" s="466">
        <v>0</v>
      </c>
      <c r="P1478" s="466">
        <v>9.420289855072464E-2</v>
      </c>
      <c r="Q1478" s="466">
        <v>0.16705074632142089</v>
      </c>
      <c r="R1478" s="466">
        <v>1.8471454838576855</v>
      </c>
      <c r="S1478" s="466">
        <f t="shared" si="47"/>
        <v>12.404909366052895</v>
      </c>
    </row>
    <row r="1479" spans="2:19">
      <c r="B1479" s="463">
        <v>1476</v>
      </c>
      <c r="C1479" s="464">
        <v>76604</v>
      </c>
      <c r="D1479" s="465" t="s">
        <v>4660</v>
      </c>
      <c r="E1479" s="466">
        <v>4.1459347186147193</v>
      </c>
      <c r="F1479" s="466">
        <v>3.3401834239130435</v>
      </c>
      <c r="G1479" s="466">
        <v>0</v>
      </c>
      <c r="H1479" s="466">
        <v>7.0652173913043487E-2</v>
      </c>
      <c r="I1479" s="466">
        <v>0.11853320367047029</v>
      </c>
      <c r="J1479" s="466">
        <v>1.3106680255460599</v>
      </c>
      <c r="K1479" s="466">
        <f t="shared" si="46"/>
        <v>8.9859715456573372</v>
      </c>
      <c r="L1479" s="471"/>
      <c r="M1479" s="466">
        <v>4.3821992540792536</v>
      </c>
      <c r="N1479" s="466">
        <v>3.3401834239130435</v>
      </c>
      <c r="O1479" s="466">
        <v>0</v>
      </c>
      <c r="P1479" s="466">
        <v>7.0652173913043487E-2</v>
      </c>
      <c r="Q1479" s="466">
        <v>0.12528805974106566</v>
      </c>
      <c r="R1479" s="466">
        <v>1.3853591128932639</v>
      </c>
      <c r="S1479" s="466">
        <f t="shared" si="47"/>
        <v>9.3036820245396701</v>
      </c>
    </row>
    <row r="1480" spans="2:19">
      <c r="B1480" s="463">
        <v>1477</v>
      </c>
      <c r="C1480" s="464">
        <v>76645</v>
      </c>
      <c r="D1480" s="465" t="s">
        <v>4661</v>
      </c>
      <c r="E1480" s="466">
        <v>5.5279129581529594</v>
      </c>
      <c r="F1480" s="466">
        <v>4.4535778985507246</v>
      </c>
      <c r="G1480" s="466">
        <v>0</v>
      </c>
      <c r="H1480" s="466">
        <v>9.420289855072464E-2</v>
      </c>
      <c r="I1480" s="466">
        <v>0.15804427156062706</v>
      </c>
      <c r="J1480" s="466">
        <v>1.7475573673947462</v>
      </c>
      <c r="K1480" s="466">
        <f t="shared" si="46"/>
        <v>11.981295394209781</v>
      </c>
      <c r="L1480" s="471"/>
      <c r="M1480" s="466">
        <v>5.8429323387723393</v>
      </c>
      <c r="N1480" s="466">
        <v>4.4535778985507246</v>
      </c>
      <c r="O1480" s="466">
        <v>0</v>
      </c>
      <c r="P1480" s="466">
        <v>9.420289855072464E-2</v>
      </c>
      <c r="Q1480" s="466">
        <v>0.16705074632142089</v>
      </c>
      <c r="R1480" s="466">
        <v>1.8471454838576855</v>
      </c>
      <c r="S1480" s="466">
        <f t="shared" si="47"/>
        <v>12.404909366052895</v>
      </c>
    </row>
    <row r="1481" spans="2:19">
      <c r="B1481" s="463">
        <v>1478</v>
      </c>
      <c r="C1481" s="464">
        <v>76700</v>
      </c>
      <c r="D1481" s="465" t="s">
        <v>4662</v>
      </c>
      <c r="E1481" s="466">
        <v>5.5279129581529594</v>
      </c>
      <c r="F1481" s="466">
        <v>4.4535778985507246</v>
      </c>
      <c r="G1481" s="466">
        <v>0</v>
      </c>
      <c r="H1481" s="466">
        <v>9.420289855072464E-2</v>
      </c>
      <c r="I1481" s="466">
        <v>0.15804427156062706</v>
      </c>
      <c r="J1481" s="466">
        <v>1.7475573673947462</v>
      </c>
      <c r="K1481" s="466">
        <f t="shared" si="46"/>
        <v>11.981295394209781</v>
      </c>
      <c r="L1481" s="471"/>
      <c r="M1481" s="466">
        <v>5.8429323387723393</v>
      </c>
      <c r="N1481" s="466">
        <v>4.4535778985507246</v>
      </c>
      <c r="O1481" s="466">
        <v>0</v>
      </c>
      <c r="P1481" s="466">
        <v>9.420289855072464E-2</v>
      </c>
      <c r="Q1481" s="466">
        <v>0.16705074632142089</v>
      </c>
      <c r="R1481" s="466">
        <v>1.8471454838576855</v>
      </c>
      <c r="S1481" s="466">
        <f t="shared" si="47"/>
        <v>12.404909366052895</v>
      </c>
    </row>
    <row r="1482" spans="2:19">
      <c r="B1482" s="463">
        <v>1479</v>
      </c>
      <c r="C1482" s="464">
        <v>76770</v>
      </c>
      <c r="D1482" s="465" t="s">
        <v>3507</v>
      </c>
      <c r="E1482" s="466">
        <v>6.9098911976911985</v>
      </c>
      <c r="F1482" s="466">
        <v>5.5669723731884062</v>
      </c>
      <c r="G1482" s="466">
        <v>0</v>
      </c>
      <c r="H1482" s="466">
        <v>0.11775362318840581</v>
      </c>
      <c r="I1482" s="466">
        <v>0.19755533945078382</v>
      </c>
      <c r="J1482" s="466">
        <v>2.1844467092434328</v>
      </c>
      <c r="K1482" s="466">
        <f t="shared" si="46"/>
        <v>14.976619242762228</v>
      </c>
      <c r="L1482" s="471"/>
      <c r="M1482" s="466">
        <v>7.3036654234654241</v>
      </c>
      <c r="N1482" s="466">
        <v>5.5669723731884062</v>
      </c>
      <c r="O1482" s="466">
        <v>0</v>
      </c>
      <c r="P1482" s="466">
        <v>0.11775362318840581</v>
      </c>
      <c r="Q1482" s="466">
        <v>0.20881343290177615</v>
      </c>
      <c r="R1482" s="466">
        <v>2.3089318548221072</v>
      </c>
      <c r="S1482" s="466">
        <f t="shared" si="47"/>
        <v>15.506136707566121</v>
      </c>
    </row>
    <row r="1483" spans="2:19">
      <c r="B1483" s="463">
        <v>1480</v>
      </c>
      <c r="C1483" s="464">
        <v>76775</v>
      </c>
      <c r="D1483" s="465" t="s">
        <v>3508</v>
      </c>
      <c r="E1483" s="466">
        <v>5.5279129581529594</v>
      </c>
      <c r="F1483" s="466">
        <v>4.4535778985507246</v>
      </c>
      <c r="G1483" s="466">
        <v>0</v>
      </c>
      <c r="H1483" s="466">
        <v>9.420289855072464E-2</v>
      </c>
      <c r="I1483" s="466">
        <v>0.15804427156062706</v>
      </c>
      <c r="J1483" s="466">
        <v>1.7475573673947462</v>
      </c>
      <c r="K1483" s="466">
        <f t="shared" si="46"/>
        <v>11.981295394209781</v>
      </c>
      <c r="L1483" s="471"/>
      <c r="M1483" s="466">
        <v>5.8429323387723393</v>
      </c>
      <c r="N1483" s="466">
        <v>4.4535778985507246</v>
      </c>
      <c r="O1483" s="466">
        <v>0</v>
      </c>
      <c r="P1483" s="466">
        <v>9.420289855072464E-2</v>
      </c>
      <c r="Q1483" s="466">
        <v>0.16705074632142089</v>
      </c>
      <c r="R1483" s="466">
        <v>1.8471454838576855</v>
      </c>
      <c r="S1483" s="466">
        <f t="shared" si="47"/>
        <v>12.404909366052895</v>
      </c>
    </row>
    <row r="1484" spans="2:19">
      <c r="B1484" s="463">
        <v>1481</v>
      </c>
      <c r="C1484" s="464">
        <v>76800</v>
      </c>
      <c r="D1484" s="465" t="s">
        <v>2342</v>
      </c>
      <c r="E1484" s="466">
        <v>6.9098911976911985</v>
      </c>
      <c r="F1484" s="466">
        <v>5.5669723731884062</v>
      </c>
      <c r="G1484" s="466">
        <v>0</v>
      </c>
      <c r="H1484" s="466">
        <v>0.11775362318840581</v>
      </c>
      <c r="I1484" s="466">
        <v>0.19755533945078382</v>
      </c>
      <c r="J1484" s="466">
        <v>2.1844467092434328</v>
      </c>
      <c r="K1484" s="466">
        <f t="shared" si="46"/>
        <v>14.976619242762228</v>
      </c>
      <c r="L1484" s="471"/>
      <c r="M1484" s="466">
        <v>7.3036654234654241</v>
      </c>
      <c r="N1484" s="466">
        <v>5.5669723731884062</v>
      </c>
      <c r="O1484" s="466">
        <v>0</v>
      </c>
      <c r="P1484" s="466">
        <v>0.11775362318840581</v>
      </c>
      <c r="Q1484" s="466">
        <v>0.20881343290177615</v>
      </c>
      <c r="R1484" s="466">
        <v>2.3089318548221072</v>
      </c>
      <c r="S1484" s="466">
        <f t="shared" si="47"/>
        <v>15.506136707566121</v>
      </c>
    </row>
    <row r="1485" spans="2:19">
      <c r="B1485" s="463">
        <v>1482</v>
      </c>
      <c r="C1485" s="464">
        <v>76805</v>
      </c>
      <c r="D1485" s="465" t="s">
        <v>2343</v>
      </c>
      <c r="E1485" s="466">
        <v>5.5279129581529594</v>
      </c>
      <c r="F1485" s="466">
        <v>4.4535778985507246</v>
      </c>
      <c r="G1485" s="466">
        <v>0</v>
      </c>
      <c r="H1485" s="466">
        <v>9.420289855072464E-2</v>
      </c>
      <c r="I1485" s="466">
        <v>0.15804427156062706</v>
      </c>
      <c r="J1485" s="466">
        <v>1.7475573673947462</v>
      </c>
      <c r="K1485" s="466">
        <f t="shared" si="46"/>
        <v>11.981295394209781</v>
      </c>
      <c r="L1485" s="471"/>
      <c r="M1485" s="466">
        <v>5.8429323387723393</v>
      </c>
      <c r="N1485" s="466">
        <v>4.4535778985507246</v>
      </c>
      <c r="O1485" s="466">
        <v>0</v>
      </c>
      <c r="P1485" s="466">
        <v>9.420289855072464E-2</v>
      </c>
      <c r="Q1485" s="466">
        <v>0.16705074632142089</v>
      </c>
      <c r="R1485" s="466">
        <v>1.8471454838576855</v>
      </c>
      <c r="S1485" s="466">
        <f t="shared" si="47"/>
        <v>12.404909366052895</v>
      </c>
    </row>
    <row r="1486" spans="2:19">
      <c r="B1486" s="463">
        <v>1483</v>
      </c>
      <c r="C1486" s="464">
        <v>76818</v>
      </c>
      <c r="D1486" s="465" t="s">
        <v>4204</v>
      </c>
      <c r="E1486" s="466">
        <v>6.9098911976911985</v>
      </c>
      <c r="F1486" s="466">
        <v>5.5669723731884062</v>
      </c>
      <c r="G1486" s="466">
        <v>0</v>
      </c>
      <c r="H1486" s="466">
        <v>0.11775362318840581</v>
      </c>
      <c r="I1486" s="466">
        <v>0.19755533945078382</v>
      </c>
      <c r="J1486" s="466">
        <v>2.1844467092434328</v>
      </c>
      <c r="K1486" s="466">
        <f t="shared" si="46"/>
        <v>14.976619242762228</v>
      </c>
      <c r="L1486" s="471"/>
      <c r="M1486" s="466">
        <v>7.3036654234654241</v>
      </c>
      <c r="N1486" s="466">
        <v>5.5669723731884062</v>
      </c>
      <c r="O1486" s="466">
        <v>0</v>
      </c>
      <c r="P1486" s="466">
        <v>0.11775362318840581</v>
      </c>
      <c r="Q1486" s="466">
        <v>0.20881343290177615</v>
      </c>
      <c r="R1486" s="466">
        <v>2.3089318548221072</v>
      </c>
      <c r="S1486" s="466">
        <f t="shared" si="47"/>
        <v>15.506136707566121</v>
      </c>
    </row>
    <row r="1487" spans="2:19">
      <c r="B1487" s="463">
        <v>1484</v>
      </c>
      <c r="C1487" s="464">
        <v>76825</v>
      </c>
      <c r="D1487" s="465" t="s">
        <v>2344</v>
      </c>
      <c r="E1487" s="466">
        <v>8.2918694372294386</v>
      </c>
      <c r="F1487" s="466">
        <v>6.6803668478260869</v>
      </c>
      <c r="G1487" s="466">
        <v>0</v>
      </c>
      <c r="H1487" s="466">
        <v>0.14130434782608697</v>
      </c>
      <c r="I1487" s="466">
        <v>0.23706640734094059</v>
      </c>
      <c r="J1487" s="466">
        <v>2.6213360510921198</v>
      </c>
      <c r="K1487" s="466">
        <f t="shared" si="46"/>
        <v>17.971943091314674</v>
      </c>
      <c r="L1487" s="471"/>
      <c r="M1487" s="466">
        <v>8.7643985081585072</v>
      </c>
      <c r="N1487" s="466">
        <v>6.6803668478260869</v>
      </c>
      <c r="O1487" s="466">
        <v>0</v>
      </c>
      <c r="P1487" s="466">
        <v>0.14130434782608697</v>
      </c>
      <c r="Q1487" s="466">
        <v>0.25057611948213132</v>
      </c>
      <c r="R1487" s="466">
        <v>2.7707182257865277</v>
      </c>
      <c r="S1487" s="466">
        <f t="shared" si="47"/>
        <v>18.60736404907934</v>
      </c>
    </row>
    <row r="1488" spans="2:19">
      <c r="B1488" s="463">
        <v>1485</v>
      </c>
      <c r="C1488" s="464">
        <v>76830</v>
      </c>
      <c r="D1488" s="465" t="s">
        <v>4207</v>
      </c>
      <c r="E1488" s="466">
        <v>1.5943071428571427</v>
      </c>
      <c r="F1488" s="466">
        <v>1.9928839285714282</v>
      </c>
      <c r="G1488" s="466">
        <v>1.9928839285714282</v>
      </c>
      <c r="H1488" s="466">
        <v>1.9928839285714282</v>
      </c>
      <c r="I1488" s="466">
        <v>1.9928839285714282</v>
      </c>
      <c r="J1488" s="466">
        <v>1.5943071428571427</v>
      </c>
      <c r="K1488" s="466">
        <f t="shared" si="46"/>
        <v>11.160149999999998</v>
      </c>
      <c r="L1488" s="471"/>
      <c r="M1488" s="466">
        <v>1.5943071428571427</v>
      </c>
      <c r="N1488" s="466">
        <v>1.9928839285714282</v>
      </c>
      <c r="O1488" s="466">
        <v>1.9928839285714282</v>
      </c>
      <c r="P1488" s="466">
        <v>1.9928839285714282</v>
      </c>
      <c r="Q1488" s="466">
        <v>1.9928839285714282</v>
      </c>
      <c r="R1488" s="466">
        <v>1.5943071428571427</v>
      </c>
      <c r="S1488" s="466">
        <f t="shared" si="47"/>
        <v>11.160149999999998</v>
      </c>
    </row>
    <row r="1489" spans="2:19">
      <c r="B1489" s="463">
        <v>1486</v>
      </c>
      <c r="C1489" s="464">
        <v>76831</v>
      </c>
      <c r="D1489" s="465" t="s">
        <v>2346</v>
      </c>
      <c r="E1489" s="466">
        <v>2.547307142857143</v>
      </c>
      <c r="F1489" s="466">
        <v>3.1841339285714283</v>
      </c>
      <c r="G1489" s="466">
        <v>3.1841339285714283</v>
      </c>
      <c r="H1489" s="466">
        <v>3.1841339285714283</v>
      </c>
      <c r="I1489" s="466">
        <v>3.1841339285714283</v>
      </c>
      <c r="J1489" s="466">
        <v>2.547307142857143</v>
      </c>
      <c r="K1489" s="466">
        <f t="shared" si="46"/>
        <v>17.831150000000001</v>
      </c>
      <c r="L1489" s="471"/>
      <c r="M1489" s="466">
        <v>2.547307142857143</v>
      </c>
      <c r="N1489" s="466">
        <v>3.1841339285714283</v>
      </c>
      <c r="O1489" s="466">
        <v>3.1841339285714283</v>
      </c>
      <c r="P1489" s="466">
        <v>3.1841339285714283</v>
      </c>
      <c r="Q1489" s="466">
        <v>3.1841339285714283</v>
      </c>
      <c r="R1489" s="466">
        <v>2.547307142857143</v>
      </c>
      <c r="S1489" s="466">
        <f t="shared" si="47"/>
        <v>17.831150000000001</v>
      </c>
    </row>
    <row r="1490" spans="2:19">
      <c r="B1490" s="463">
        <v>1487</v>
      </c>
      <c r="C1490" s="464">
        <v>76856</v>
      </c>
      <c r="D1490" s="465" t="s">
        <v>4208</v>
      </c>
      <c r="E1490" s="466">
        <v>4.1459347186147193</v>
      </c>
      <c r="F1490" s="466">
        <v>3.3401834239130435</v>
      </c>
      <c r="G1490" s="466">
        <v>0</v>
      </c>
      <c r="H1490" s="466">
        <v>7.0652173913043487E-2</v>
      </c>
      <c r="I1490" s="466">
        <v>0.11853320367047029</v>
      </c>
      <c r="J1490" s="466">
        <v>1.3106680255460599</v>
      </c>
      <c r="K1490" s="466">
        <f t="shared" si="46"/>
        <v>8.9859715456573372</v>
      </c>
      <c r="L1490" s="471"/>
      <c r="M1490" s="466">
        <v>4.3821992540792536</v>
      </c>
      <c r="N1490" s="466">
        <v>3.3401834239130435</v>
      </c>
      <c r="O1490" s="466">
        <v>0</v>
      </c>
      <c r="P1490" s="466">
        <v>7.0652173913043487E-2</v>
      </c>
      <c r="Q1490" s="466">
        <v>0.12528805974106566</v>
      </c>
      <c r="R1490" s="466">
        <v>1.3853591128932639</v>
      </c>
      <c r="S1490" s="466">
        <f t="shared" si="47"/>
        <v>9.3036820245396701</v>
      </c>
    </row>
    <row r="1491" spans="2:19">
      <c r="B1491" s="463">
        <v>1488</v>
      </c>
      <c r="C1491" s="464">
        <v>76870</v>
      </c>
      <c r="D1491" s="465" t="s">
        <v>2347</v>
      </c>
      <c r="E1491" s="466">
        <v>4.1459347186147193</v>
      </c>
      <c r="F1491" s="466">
        <v>3.3401834239130435</v>
      </c>
      <c r="G1491" s="466">
        <v>0</v>
      </c>
      <c r="H1491" s="466">
        <v>7.0652173913043487E-2</v>
      </c>
      <c r="I1491" s="466">
        <v>0.11853320367047029</v>
      </c>
      <c r="J1491" s="466">
        <v>1.3106680255460599</v>
      </c>
      <c r="K1491" s="466">
        <f t="shared" si="46"/>
        <v>8.9859715456573372</v>
      </c>
      <c r="L1491" s="471"/>
      <c r="M1491" s="466">
        <v>4.3821992540792536</v>
      </c>
      <c r="N1491" s="466">
        <v>3.3401834239130435</v>
      </c>
      <c r="O1491" s="466">
        <v>0</v>
      </c>
      <c r="P1491" s="466">
        <v>7.0652173913043487E-2</v>
      </c>
      <c r="Q1491" s="466">
        <v>0.12528805974106566</v>
      </c>
      <c r="R1491" s="466">
        <v>1.3853591128932639</v>
      </c>
      <c r="S1491" s="466">
        <f t="shared" si="47"/>
        <v>9.3036820245396701</v>
      </c>
    </row>
    <row r="1492" spans="2:19">
      <c r="B1492" s="463">
        <v>1489</v>
      </c>
      <c r="C1492" s="464">
        <v>76872</v>
      </c>
      <c r="D1492" s="465" t="s">
        <v>4209</v>
      </c>
      <c r="E1492" s="466">
        <v>4.1459347186147193</v>
      </c>
      <c r="F1492" s="466">
        <v>3.3401834239130435</v>
      </c>
      <c r="G1492" s="466">
        <v>0</v>
      </c>
      <c r="H1492" s="466">
        <v>7.0652173913043487E-2</v>
      </c>
      <c r="I1492" s="466">
        <v>0.11853320367047029</v>
      </c>
      <c r="J1492" s="466">
        <v>1.3106680255460599</v>
      </c>
      <c r="K1492" s="466">
        <f t="shared" si="46"/>
        <v>8.9859715456573372</v>
      </c>
      <c r="L1492" s="471"/>
      <c r="M1492" s="466">
        <v>4.3821992540792536</v>
      </c>
      <c r="N1492" s="466">
        <v>3.3401834239130435</v>
      </c>
      <c r="O1492" s="466">
        <v>0</v>
      </c>
      <c r="P1492" s="466">
        <v>7.0652173913043487E-2</v>
      </c>
      <c r="Q1492" s="466">
        <v>0.12528805974106566</v>
      </c>
      <c r="R1492" s="466">
        <v>1.3853591128932639</v>
      </c>
      <c r="S1492" s="466">
        <f t="shared" si="47"/>
        <v>9.3036820245396701</v>
      </c>
    </row>
    <row r="1493" spans="2:19">
      <c r="B1493" s="463">
        <v>1490</v>
      </c>
      <c r="C1493" s="464">
        <v>76880</v>
      </c>
      <c r="D1493" s="465" t="s">
        <v>2348</v>
      </c>
      <c r="E1493" s="466">
        <v>4.1459347186147193</v>
      </c>
      <c r="F1493" s="466">
        <v>3.3401834239130435</v>
      </c>
      <c r="G1493" s="466">
        <v>0</v>
      </c>
      <c r="H1493" s="466">
        <v>7.0652173913043487E-2</v>
      </c>
      <c r="I1493" s="466">
        <v>0.11853320367047029</v>
      </c>
      <c r="J1493" s="466">
        <v>1.3106680255460599</v>
      </c>
      <c r="K1493" s="466">
        <f t="shared" si="46"/>
        <v>8.9859715456573372</v>
      </c>
      <c r="L1493" s="471"/>
      <c r="M1493" s="466">
        <v>4.3821992540792536</v>
      </c>
      <c r="N1493" s="466">
        <v>3.3401834239130435</v>
      </c>
      <c r="O1493" s="466">
        <v>0</v>
      </c>
      <c r="P1493" s="466">
        <v>7.0652173913043487E-2</v>
      </c>
      <c r="Q1493" s="466">
        <v>0.12528805974106566</v>
      </c>
      <c r="R1493" s="466">
        <v>1.3853591128932639</v>
      </c>
      <c r="S1493" s="466">
        <f t="shared" si="47"/>
        <v>9.3036820245396701</v>
      </c>
    </row>
    <row r="1494" spans="2:19">
      <c r="B1494" s="463">
        <v>1491</v>
      </c>
      <c r="C1494" s="464">
        <v>76885</v>
      </c>
      <c r="D1494" s="465" t="s">
        <v>4210</v>
      </c>
      <c r="E1494" s="466">
        <v>5.5279129581529594</v>
      </c>
      <c r="F1494" s="466">
        <v>4.4535778985507246</v>
      </c>
      <c r="G1494" s="466">
        <v>0</v>
      </c>
      <c r="H1494" s="466">
        <v>9.420289855072464E-2</v>
      </c>
      <c r="I1494" s="466">
        <v>0.15804427156062706</v>
      </c>
      <c r="J1494" s="466">
        <v>1.7475573673947462</v>
      </c>
      <c r="K1494" s="466">
        <f t="shared" si="46"/>
        <v>11.981295394209781</v>
      </c>
      <c r="L1494" s="471"/>
      <c r="M1494" s="466">
        <v>5.8429323387723393</v>
      </c>
      <c r="N1494" s="466">
        <v>4.4535778985507246</v>
      </c>
      <c r="O1494" s="466">
        <v>0</v>
      </c>
      <c r="P1494" s="466">
        <v>9.420289855072464E-2</v>
      </c>
      <c r="Q1494" s="466">
        <v>0.16705074632142089</v>
      </c>
      <c r="R1494" s="466">
        <v>1.8471454838576855</v>
      </c>
      <c r="S1494" s="466">
        <f t="shared" si="47"/>
        <v>12.404909366052895</v>
      </c>
    </row>
    <row r="1495" spans="2:19">
      <c r="B1495" s="463">
        <v>1492</v>
      </c>
      <c r="C1495" s="464">
        <v>77500</v>
      </c>
      <c r="D1495" s="465" t="s">
        <v>2349</v>
      </c>
      <c r="E1495" s="466">
        <v>0</v>
      </c>
      <c r="F1495" s="466">
        <v>0</v>
      </c>
      <c r="G1495" s="466">
        <v>0</v>
      </c>
      <c r="H1495" s="466">
        <v>0</v>
      </c>
      <c r="I1495" s="466">
        <v>0</v>
      </c>
      <c r="J1495" s="466">
        <v>4.885041881139781E-2</v>
      </c>
      <c r="K1495" s="466">
        <f t="shared" si="46"/>
        <v>4.885041881139781E-2</v>
      </c>
      <c r="L1495" s="471"/>
      <c r="M1495" s="466">
        <v>0</v>
      </c>
      <c r="N1495" s="466">
        <v>1.7906668417119564</v>
      </c>
      <c r="O1495" s="466">
        <v>0</v>
      </c>
      <c r="P1495" s="466">
        <v>0</v>
      </c>
      <c r="Q1495" s="466">
        <v>0</v>
      </c>
      <c r="R1495" s="466">
        <v>5.0225749837846091E-2</v>
      </c>
      <c r="S1495" s="466">
        <f t="shared" si="47"/>
        <v>1.8408925915498024</v>
      </c>
    </row>
    <row r="1496" spans="2:19">
      <c r="B1496" s="463">
        <v>1493</v>
      </c>
      <c r="C1496" s="464">
        <v>77501</v>
      </c>
      <c r="D1496" s="465" t="s">
        <v>2350</v>
      </c>
      <c r="E1496" s="466">
        <v>5.5945908225108223</v>
      </c>
      <c r="F1496" s="466">
        <v>0</v>
      </c>
      <c r="G1496" s="466">
        <v>0</v>
      </c>
      <c r="H1496" s="466">
        <v>0</v>
      </c>
      <c r="I1496" s="466">
        <v>1.4133192001058663</v>
      </c>
      <c r="J1496" s="466">
        <v>2.4425209405698904</v>
      </c>
      <c r="K1496" s="466">
        <f t="shared" si="46"/>
        <v>9.4504309631865802</v>
      </c>
      <c r="L1496" s="471"/>
      <c r="M1496" s="466">
        <v>5.7521005128205127</v>
      </c>
      <c r="N1496" s="466">
        <v>53.720005251358693</v>
      </c>
      <c r="O1496" s="466">
        <v>0</v>
      </c>
      <c r="P1496" s="466">
        <v>0.23092945652173916</v>
      </c>
      <c r="Q1496" s="466">
        <v>1.4531096828381687</v>
      </c>
      <c r="R1496" s="466">
        <v>2.5112874918923045</v>
      </c>
      <c r="S1496" s="466">
        <f t="shared" si="47"/>
        <v>63.667432395431412</v>
      </c>
    </row>
    <row r="1497" spans="2:19">
      <c r="B1497" s="463">
        <v>1494</v>
      </c>
      <c r="C1497" s="464">
        <v>78000</v>
      </c>
      <c r="D1497" s="465" t="s">
        <v>2351</v>
      </c>
      <c r="E1497" s="466">
        <v>6.7769124386724391</v>
      </c>
      <c r="F1497" s="466">
        <v>0</v>
      </c>
      <c r="G1497" s="466">
        <v>0</v>
      </c>
      <c r="H1497" s="466">
        <v>0</v>
      </c>
      <c r="I1497" s="466">
        <v>1.1243843627056166E-3</v>
      </c>
      <c r="J1497" s="466">
        <v>11.048530020866435</v>
      </c>
      <c r="K1497" s="466">
        <f t="shared" si="46"/>
        <v>17.826566843901581</v>
      </c>
      <c r="L1497" s="471"/>
      <c r="M1497" s="466">
        <v>6.9344221289821295</v>
      </c>
      <c r="N1497" s="466">
        <v>71.626673668478261</v>
      </c>
      <c r="O1497" s="466">
        <v>0</v>
      </c>
      <c r="P1497" s="466">
        <v>0.30790594202898558</v>
      </c>
      <c r="Q1497" s="466">
        <v>1.1505174187782009E-3</v>
      </c>
      <c r="R1497" s="466">
        <v>11.305321082830472</v>
      </c>
      <c r="S1497" s="466">
        <f t="shared" si="47"/>
        <v>90.17547333973863</v>
      </c>
    </row>
    <row r="1498" spans="2:19">
      <c r="B1498" s="463">
        <v>1495</v>
      </c>
      <c r="C1498" s="464">
        <v>78006</v>
      </c>
      <c r="D1498" s="465" t="s">
        <v>4214</v>
      </c>
      <c r="E1498" s="466">
        <v>6.7769124386724391</v>
      </c>
      <c r="F1498" s="466">
        <v>0</v>
      </c>
      <c r="G1498" s="466">
        <v>0</v>
      </c>
      <c r="H1498" s="466">
        <v>0</v>
      </c>
      <c r="I1498" s="466">
        <v>1.1243843627056166E-3</v>
      </c>
      <c r="J1498" s="466">
        <v>11.048530020866435</v>
      </c>
      <c r="K1498" s="466">
        <f t="shared" si="46"/>
        <v>17.826566843901581</v>
      </c>
      <c r="L1498" s="471"/>
      <c r="M1498" s="466">
        <v>6.9344221289821295</v>
      </c>
      <c r="N1498" s="466">
        <v>71.626673668478261</v>
      </c>
      <c r="O1498" s="466">
        <v>0</v>
      </c>
      <c r="P1498" s="466">
        <v>0.30790594202898558</v>
      </c>
      <c r="Q1498" s="466">
        <v>1.1505174187782009E-3</v>
      </c>
      <c r="R1498" s="466">
        <v>11.305321082830472</v>
      </c>
      <c r="S1498" s="466">
        <f t="shared" si="47"/>
        <v>90.17547333973863</v>
      </c>
    </row>
    <row r="1499" spans="2:19">
      <c r="B1499" s="463">
        <v>1496</v>
      </c>
      <c r="C1499" s="464">
        <v>78025</v>
      </c>
      <c r="D1499" s="465" t="s">
        <v>3333</v>
      </c>
      <c r="E1499" s="466">
        <v>9.14155567099567</v>
      </c>
      <c r="F1499" s="466">
        <v>0</v>
      </c>
      <c r="G1499" s="466">
        <v>0</v>
      </c>
      <c r="H1499" s="466">
        <v>0</v>
      </c>
      <c r="I1499" s="466">
        <v>1.5167116795866277E-3</v>
      </c>
      <c r="J1499" s="466">
        <v>14.90365312853341</v>
      </c>
      <c r="K1499" s="466">
        <f t="shared" si="46"/>
        <v>24.046725511208667</v>
      </c>
      <c r="L1499" s="471"/>
      <c r="M1499" s="466">
        <v>9.2990653613053595</v>
      </c>
      <c r="N1499" s="466">
        <v>107.44001050271739</v>
      </c>
      <c r="O1499" s="466">
        <v>0</v>
      </c>
      <c r="P1499" s="466">
        <v>0.46185891304347831</v>
      </c>
      <c r="Q1499" s="466">
        <v>1.5428447356592117E-3</v>
      </c>
      <c r="R1499" s="466">
        <v>15.160444190497445</v>
      </c>
      <c r="S1499" s="466">
        <f t="shared" si="47"/>
        <v>132.36292181229931</v>
      </c>
    </row>
    <row r="1500" spans="2:19">
      <c r="B1500" s="463">
        <v>1497</v>
      </c>
      <c r="C1500" s="464">
        <v>78026</v>
      </c>
      <c r="D1500" s="465" t="s">
        <v>3334</v>
      </c>
      <c r="E1500" s="466">
        <v>5.5945908225108223</v>
      </c>
      <c r="F1500" s="466">
        <v>0</v>
      </c>
      <c r="G1500" s="466">
        <v>0</v>
      </c>
      <c r="H1500" s="466">
        <v>0</v>
      </c>
      <c r="I1500" s="466">
        <v>9.2822070426511107E-4</v>
      </c>
      <c r="J1500" s="466">
        <v>9.1209684670329469</v>
      </c>
      <c r="K1500" s="466">
        <f t="shared" si="46"/>
        <v>14.716487510248033</v>
      </c>
      <c r="L1500" s="471"/>
      <c r="M1500" s="466">
        <v>5.7521005128205127</v>
      </c>
      <c r="N1500" s="466">
        <v>53.720005251358693</v>
      </c>
      <c r="O1500" s="466">
        <v>0</v>
      </c>
      <c r="P1500" s="466">
        <v>0.23092945652173916</v>
      </c>
      <c r="Q1500" s="466">
        <v>9.5435376033769538E-4</v>
      </c>
      <c r="R1500" s="466">
        <v>9.3777595289969842</v>
      </c>
      <c r="S1500" s="466">
        <f t="shared" si="47"/>
        <v>69.081749103458264</v>
      </c>
    </row>
    <row r="1501" spans="2:19">
      <c r="B1501" s="463">
        <v>1498</v>
      </c>
      <c r="C1501" s="464">
        <v>78027</v>
      </c>
      <c r="D1501" s="465" t="s">
        <v>3335</v>
      </c>
      <c r="E1501" s="466">
        <v>6.7769124386724391</v>
      </c>
      <c r="F1501" s="466">
        <v>0</v>
      </c>
      <c r="G1501" s="466">
        <v>0</v>
      </c>
      <c r="H1501" s="466">
        <v>0</v>
      </c>
      <c r="I1501" s="466">
        <v>1.1243843627056166E-3</v>
      </c>
      <c r="J1501" s="466">
        <v>11.048530020866435</v>
      </c>
      <c r="K1501" s="466">
        <f t="shared" si="46"/>
        <v>17.826566843901581</v>
      </c>
      <c r="L1501" s="471"/>
      <c r="M1501" s="466">
        <v>6.9344221289821295</v>
      </c>
      <c r="N1501" s="466">
        <v>71.626673668478261</v>
      </c>
      <c r="O1501" s="466">
        <v>0</v>
      </c>
      <c r="P1501" s="466">
        <v>0.30790594202898558</v>
      </c>
      <c r="Q1501" s="466">
        <v>1.1505174187782009E-3</v>
      </c>
      <c r="R1501" s="466">
        <v>11.305321082830472</v>
      </c>
      <c r="S1501" s="466">
        <f t="shared" si="47"/>
        <v>90.17547333973863</v>
      </c>
    </row>
    <row r="1502" spans="2:19">
      <c r="B1502" s="463">
        <v>1499</v>
      </c>
      <c r="C1502" s="464">
        <v>78028</v>
      </c>
      <c r="D1502" s="465" t="s">
        <v>3336</v>
      </c>
      <c r="E1502" s="466">
        <v>6.7769124386724391</v>
      </c>
      <c r="F1502" s="466">
        <v>0</v>
      </c>
      <c r="G1502" s="466">
        <v>0</v>
      </c>
      <c r="H1502" s="466">
        <v>0</v>
      </c>
      <c r="I1502" s="466">
        <v>1.1243843627056166E-3</v>
      </c>
      <c r="J1502" s="466">
        <v>11.048530020866435</v>
      </c>
      <c r="K1502" s="466">
        <f t="shared" si="46"/>
        <v>17.826566843901581</v>
      </c>
      <c r="L1502" s="471"/>
      <c r="M1502" s="466">
        <v>6.9344221289821295</v>
      </c>
      <c r="N1502" s="466">
        <v>71.626673668478261</v>
      </c>
      <c r="O1502" s="466">
        <v>0</v>
      </c>
      <c r="P1502" s="466">
        <v>0.30790594202898558</v>
      </c>
      <c r="Q1502" s="466">
        <v>1.1505174187782009E-3</v>
      </c>
      <c r="R1502" s="466">
        <v>11.305321082830472</v>
      </c>
      <c r="S1502" s="466">
        <f t="shared" si="47"/>
        <v>90.17547333973863</v>
      </c>
    </row>
    <row r="1503" spans="2:19">
      <c r="B1503" s="463">
        <v>1500</v>
      </c>
      <c r="C1503" s="464">
        <v>78031</v>
      </c>
      <c r="D1503" s="465" t="s">
        <v>3337</v>
      </c>
      <c r="E1503" s="466">
        <v>6.7769124386724391</v>
      </c>
      <c r="F1503" s="466">
        <v>0</v>
      </c>
      <c r="G1503" s="466">
        <v>0</v>
      </c>
      <c r="H1503" s="466">
        <v>0</v>
      </c>
      <c r="I1503" s="466">
        <v>1.1243843627056166E-3</v>
      </c>
      <c r="J1503" s="466">
        <v>11.048530020866435</v>
      </c>
      <c r="K1503" s="466">
        <f t="shared" si="46"/>
        <v>17.826566843901581</v>
      </c>
      <c r="L1503" s="471"/>
      <c r="M1503" s="466">
        <v>6.9344221289821295</v>
      </c>
      <c r="N1503" s="466">
        <v>71.626673668478261</v>
      </c>
      <c r="O1503" s="466">
        <v>0</v>
      </c>
      <c r="P1503" s="466">
        <v>0.30790594202898558</v>
      </c>
      <c r="Q1503" s="466">
        <v>1.1505174187782009E-3</v>
      </c>
      <c r="R1503" s="466">
        <v>11.305321082830472</v>
      </c>
      <c r="S1503" s="466">
        <f t="shared" si="47"/>
        <v>90.17547333973863</v>
      </c>
    </row>
    <row r="1504" spans="2:19">
      <c r="B1504" s="463">
        <v>1501</v>
      </c>
      <c r="C1504" s="464">
        <v>78070</v>
      </c>
      <c r="D1504" s="465" t="s">
        <v>3338</v>
      </c>
      <c r="E1504" s="466">
        <v>7.368073246753247</v>
      </c>
      <c r="F1504" s="466">
        <v>0</v>
      </c>
      <c r="G1504" s="466">
        <v>0</v>
      </c>
      <c r="H1504" s="466">
        <v>0</v>
      </c>
      <c r="I1504" s="466">
        <v>1.2224661919258695E-3</v>
      </c>
      <c r="J1504" s="466">
        <v>12.012310797783179</v>
      </c>
      <c r="K1504" s="466">
        <f t="shared" si="46"/>
        <v>19.381606510728353</v>
      </c>
      <c r="L1504" s="471"/>
      <c r="M1504" s="466">
        <v>7.5255829370629357</v>
      </c>
      <c r="N1504" s="466">
        <v>80.580007877038028</v>
      </c>
      <c r="O1504" s="466">
        <v>0</v>
      </c>
      <c r="P1504" s="466">
        <v>0.34639418478260875</v>
      </c>
      <c r="Q1504" s="466">
        <v>1.2485992479984533E-3</v>
      </c>
      <c r="R1504" s="466">
        <v>12.269101859747215</v>
      </c>
      <c r="S1504" s="466">
        <f t="shared" si="47"/>
        <v>100.72233545787878</v>
      </c>
    </row>
    <row r="1505" spans="2:19">
      <c r="B1505" s="463">
        <v>1502</v>
      </c>
      <c r="C1505" s="464">
        <v>78072</v>
      </c>
      <c r="D1505" s="465" t="s">
        <v>3339</v>
      </c>
      <c r="E1505" s="466">
        <v>7.368073246753247</v>
      </c>
      <c r="F1505" s="466">
        <v>0</v>
      </c>
      <c r="G1505" s="466">
        <v>0</v>
      </c>
      <c r="H1505" s="466">
        <v>0</v>
      </c>
      <c r="I1505" s="466">
        <v>1.2224661919258695E-3</v>
      </c>
      <c r="J1505" s="466">
        <v>12.012310797783179</v>
      </c>
      <c r="K1505" s="466">
        <f t="shared" si="46"/>
        <v>19.381606510728353</v>
      </c>
      <c r="L1505" s="471"/>
      <c r="M1505" s="466">
        <v>7.5255829370629357</v>
      </c>
      <c r="N1505" s="466">
        <v>80.580007877038028</v>
      </c>
      <c r="O1505" s="466">
        <v>0</v>
      </c>
      <c r="P1505" s="466">
        <v>0.34639418478260875</v>
      </c>
      <c r="Q1505" s="466">
        <v>1.2485992479984533E-3</v>
      </c>
      <c r="R1505" s="466">
        <v>12.269101859747215</v>
      </c>
      <c r="S1505" s="466">
        <f t="shared" si="47"/>
        <v>100.72233545787878</v>
      </c>
    </row>
    <row r="1506" spans="2:19" ht="25.5">
      <c r="B1506" s="463">
        <v>1503</v>
      </c>
      <c r="C1506" s="464">
        <v>78075</v>
      </c>
      <c r="D1506" s="465" t="s">
        <v>3340</v>
      </c>
      <c r="E1506" s="466">
        <v>7.368073246753247</v>
      </c>
      <c r="F1506" s="466">
        <v>0</v>
      </c>
      <c r="G1506" s="466">
        <v>0</v>
      </c>
      <c r="H1506" s="466">
        <v>0</v>
      </c>
      <c r="I1506" s="466">
        <v>1.2224661919258695E-3</v>
      </c>
      <c r="J1506" s="466">
        <v>12.012310797783179</v>
      </c>
      <c r="K1506" s="466">
        <f t="shared" si="46"/>
        <v>19.381606510728353</v>
      </c>
      <c r="L1506" s="471"/>
      <c r="M1506" s="466">
        <v>7.5255829370629357</v>
      </c>
      <c r="N1506" s="466">
        <v>80.580007877038028</v>
      </c>
      <c r="O1506" s="466">
        <v>0</v>
      </c>
      <c r="P1506" s="466">
        <v>0.34639418478260875</v>
      </c>
      <c r="Q1506" s="466">
        <v>1.2485992479984533E-3</v>
      </c>
      <c r="R1506" s="466">
        <v>12.269101859747215</v>
      </c>
      <c r="S1506" s="466">
        <f t="shared" si="47"/>
        <v>100.72233545787878</v>
      </c>
    </row>
    <row r="1507" spans="2:19">
      <c r="B1507" s="463">
        <v>1504</v>
      </c>
      <c r="C1507" s="464">
        <v>78076</v>
      </c>
      <c r="D1507" s="465" t="s">
        <v>3341</v>
      </c>
      <c r="E1507" s="466">
        <v>7.368073246753247</v>
      </c>
      <c r="F1507" s="466">
        <v>0</v>
      </c>
      <c r="G1507" s="466">
        <v>0</v>
      </c>
      <c r="H1507" s="466">
        <v>0</v>
      </c>
      <c r="I1507" s="466">
        <v>1.2224661919258695E-3</v>
      </c>
      <c r="J1507" s="466">
        <v>12.012310797783179</v>
      </c>
      <c r="K1507" s="466">
        <f t="shared" si="46"/>
        <v>19.381606510728353</v>
      </c>
      <c r="L1507" s="471"/>
      <c r="M1507" s="466">
        <v>7.5255829370629357</v>
      </c>
      <c r="N1507" s="466">
        <v>80.580007877038028</v>
      </c>
      <c r="O1507" s="466">
        <v>0</v>
      </c>
      <c r="P1507" s="466">
        <v>0.34639418478260875</v>
      </c>
      <c r="Q1507" s="466">
        <v>1.2485992479984533E-3</v>
      </c>
      <c r="R1507" s="466">
        <v>12.269101859747215</v>
      </c>
      <c r="S1507" s="466">
        <f t="shared" si="47"/>
        <v>100.72233545787878</v>
      </c>
    </row>
    <row r="1508" spans="2:19">
      <c r="B1508" s="463">
        <v>1505</v>
      </c>
      <c r="C1508" s="464">
        <v>78185</v>
      </c>
      <c r="D1508" s="465" t="s">
        <v>3344</v>
      </c>
      <c r="E1508" s="466">
        <v>6.1857516305916311</v>
      </c>
      <c r="F1508" s="466">
        <v>0</v>
      </c>
      <c r="G1508" s="466">
        <v>0</v>
      </c>
      <c r="H1508" s="466">
        <v>0</v>
      </c>
      <c r="I1508" s="466">
        <v>1.0263025334853639E-3</v>
      </c>
      <c r="J1508" s="466">
        <v>10.084749243949691</v>
      </c>
      <c r="K1508" s="466">
        <f t="shared" si="46"/>
        <v>16.271527177074809</v>
      </c>
      <c r="L1508" s="471"/>
      <c r="M1508" s="466">
        <v>6.3432613209013198</v>
      </c>
      <c r="N1508" s="466">
        <v>62.673339459918473</v>
      </c>
      <c r="O1508" s="466">
        <v>0</v>
      </c>
      <c r="P1508" s="466">
        <v>0.26941769927536235</v>
      </c>
      <c r="Q1508" s="466">
        <v>1.052435589557948E-3</v>
      </c>
      <c r="R1508" s="466">
        <v>10.341540305913727</v>
      </c>
      <c r="S1508" s="466">
        <f t="shared" si="47"/>
        <v>79.628611221598447</v>
      </c>
    </row>
    <row r="1509" spans="2:19">
      <c r="B1509" s="463">
        <v>1506</v>
      </c>
      <c r="C1509" s="464">
        <v>78195</v>
      </c>
      <c r="D1509" s="465" t="s">
        <v>3345</v>
      </c>
      <c r="E1509" s="466">
        <v>6.7769124386724391</v>
      </c>
      <c r="F1509" s="466">
        <v>0</v>
      </c>
      <c r="G1509" s="466">
        <v>0</v>
      </c>
      <c r="H1509" s="466">
        <v>0</v>
      </c>
      <c r="I1509" s="466">
        <v>1.1243843627056166E-3</v>
      </c>
      <c r="J1509" s="466">
        <v>11.048530020866435</v>
      </c>
      <c r="K1509" s="466">
        <f t="shared" si="46"/>
        <v>17.826566843901581</v>
      </c>
      <c r="L1509" s="471"/>
      <c r="M1509" s="466">
        <v>6.9344221289821295</v>
      </c>
      <c r="N1509" s="466">
        <v>71.626673668478261</v>
      </c>
      <c r="O1509" s="466">
        <v>0</v>
      </c>
      <c r="P1509" s="466">
        <v>0.30790594202898558</v>
      </c>
      <c r="Q1509" s="466">
        <v>1.1505174187782009E-3</v>
      </c>
      <c r="R1509" s="466">
        <v>11.305321082830472</v>
      </c>
      <c r="S1509" s="466">
        <f t="shared" si="47"/>
        <v>90.17547333973863</v>
      </c>
    </row>
    <row r="1510" spans="2:19">
      <c r="B1510" s="463">
        <v>1507</v>
      </c>
      <c r="C1510" s="464">
        <v>78201</v>
      </c>
      <c r="D1510" s="465" t="s">
        <v>3348</v>
      </c>
      <c r="E1510" s="466">
        <v>6.1857516305916311</v>
      </c>
      <c r="F1510" s="466">
        <v>0</v>
      </c>
      <c r="G1510" s="466">
        <v>0</v>
      </c>
      <c r="H1510" s="466">
        <v>0</v>
      </c>
      <c r="I1510" s="466">
        <v>1.0263025334853639E-3</v>
      </c>
      <c r="J1510" s="466">
        <v>10.084749243949691</v>
      </c>
      <c r="K1510" s="466">
        <f t="shared" si="46"/>
        <v>16.271527177074809</v>
      </c>
      <c r="L1510" s="471"/>
      <c r="M1510" s="466">
        <v>6.3432613209013198</v>
      </c>
      <c r="N1510" s="466">
        <v>62.673339459918473</v>
      </c>
      <c r="O1510" s="466">
        <v>0</v>
      </c>
      <c r="P1510" s="466">
        <v>0.26941769927536235</v>
      </c>
      <c r="Q1510" s="466">
        <v>1.052435589557948E-3</v>
      </c>
      <c r="R1510" s="466">
        <v>10.341540305913727</v>
      </c>
      <c r="S1510" s="466">
        <f t="shared" si="47"/>
        <v>79.628611221598447</v>
      </c>
    </row>
    <row r="1511" spans="2:19">
      <c r="B1511" s="463">
        <v>1508</v>
      </c>
      <c r="C1511" s="464">
        <v>78205</v>
      </c>
      <c r="D1511" s="465" t="s">
        <v>3349</v>
      </c>
      <c r="E1511" s="466">
        <v>6.7769124386724391</v>
      </c>
      <c r="F1511" s="466">
        <v>0</v>
      </c>
      <c r="G1511" s="466">
        <v>0</v>
      </c>
      <c r="H1511" s="466">
        <v>0</v>
      </c>
      <c r="I1511" s="466">
        <v>1.1243843627056166E-3</v>
      </c>
      <c r="J1511" s="466">
        <v>11.048530020866435</v>
      </c>
      <c r="K1511" s="466">
        <f t="shared" si="46"/>
        <v>17.826566843901581</v>
      </c>
      <c r="L1511" s="471"/>
      <c r="M1511" s="466">
        <v>6.9344221289821295</v>
      </c>
      <c r="N1511" s="466">
        <v>71.626673668478261</v>
      </c>
      <c r="O1511" s="466">
        <v>0</v>
      </c>
      <c r="P1511" s="466">
        <v>0.30790594202898558</v>
      </c>
      <c r="Q1511" s="466">
        <v>1.1505174187782009E-3</v>
      </c>
      <c r="R1511" s="466">
        <v>11.305321082830472</v>
      </c>
      <c r="S1511" s="466">
        <f t="shared" si="47"/>
        <v>90.17547333973863</v>
      </c>
    </row>
    <row r="1512" spans="2:19">
      <c r="B1512" s="463">
        <v>1509</v>
      </c>
      <c r="C1512" s="464">
        <v>78215</v>
      </c>
      <c r="D1512" s="465" t="s">
        <v>3350</v>
      </c>
      <c r="E1512" s="466">
        <v>7.368073246753247</v>
      </c>
      <c r="F1512" s="466">
        <v>0</v>
      </c>
      <c r="G1512" s="466">
        <v>0</v>
      </c>
      <c r="H1512" s="466">
        <v>0</v>
      </c>
      <c r="I1512" s="466">
        <v>1.2224661919258695E-3</v>
      </c>
      <c r="J1512" s="466">
        <v>12.012310797783179</v>
      </c>
      <c r="K1512" s="466">
        <f t="shared" si="46"/>
        <v>19.381606510728353</v>
      </c>
      <c r="L1512" s="471"/>
      <c r="M1512" s="466">
        <v>7.5255829370629357</v>
      </c>
      <c r="N1512" s="466">
        <v>80.580007877038028</v>
      </c>
      <c r="O1512" s="466">
        <v>0</v>
      </c>
      <c r="P1512" s="466">
        <v>0.34639418478260875</v>
      </c>
      <c r="Q1512" s="466">
        <v>1.2485992479984533E-3</v>
      </c>
      <c r="R1512" s="466">
        <v>12.269101859747215</v>
      </c>
      <c r="S1512" s="466">
        <f t="shared" si="47"/>
        <v>100.72233545787878</v>
      </c>
    </row>
    <row r="1513" spans="2:19">
      <c r="B1513" s="463">
        <v>1510</v>
      </c>
      <c r="C1513" s="464">
        <v>78220</v>
      </c>
      <c r="D1513" s="465" t="s">
        <v>3351</v>
      </c>
      <c r="E1513" s="466">
        <v>6.7769124386724391</v>
      </c>
      <c r="F1513" s="466">
        <v>0</v>
      </c>
      <c r="G1513" s="466">
        <v>0</v>
      </c>
      <c r="H1513" s="466">
        <v>0</v>
      </c>
      <c r="I1513" s="466">
        <v>1.1243843627056166E-3</v>
      </c>
      <c r="J1513" s="466">
        <v>11.048530020866435</v>
      </c>
      <c r="K1513" s="466">
        <f t="shared" si="46"/>
        <v>17.826566843901581</v>
      </c>
      <c r="L1513" s="471"/>
      <c r="M1513" s="466">
        <v>6.9344221289821295</v>
      </c>
      <c r="N1513" s="466">
        <v>71.626673668478261</v>
      </c>
      <c r="O1513" s="466">
        <v>0</v>
      </c>
      <c r="P1513" s="466">
        <v>0.30790594202898558</v>
      </c>
      <c r="Q1513" s="466">
        <v>1.1505174187782009E-3</v>
      </c>
      <c r="R1513" s="466">
        <v>11.305321082830472</v>
      </c>
      <c r="S1513" s="466">
        <f t="shared" si="47"/>
        <v>90.17547333973863</v>
      </c>
    </row>
    <row r="1514" spans="2:19">
      <c r="B1514" s="463">
        <v>1511</v>
      </c>
      <c r="C1514" s="464">
        <v>78223</v>
      </c>
      <c r="D1514" s="465" t="s">
        <v>3352</v>
      </c>
      <c r="E1514" s="466">
        <v>9.14155567099567</v>
      </c>
      <c r="F1514" s="466">
        <v>0</v>
      </c>
      <c r="G1514" s="466">
        <v>0</v>
      </c>
      <c r="H1514" s="466">
        <v>0</v>
      </c>
      <c r="I1514" s="466">
        <v>1.5167116795866277E-3</v>
      </c>
      <c r="J1514" s="466">
        <v>14.90365312853341</v>
      </c>
      <c r="K1514" s="466">
        <f t="shared" si="46"/>
        <v>24.046725511208667</v>
      </c>
      <c r="L1514" s="471"/>
      <c r="M1514" s="466">
        <v>9.2990653613053595</v>
      </c>
      <c r="N1514" s="466">
        <v>107.44001050271739</v>
      </c>
      <c r="O1514" s="466">
        <v>0</v>
      </c>
      <c r="P1514" s="466">
        <v>0.46185891304347831</v>
      </c>
      <c r="Q1514" s="466">
        <v>1.5428447356592117E-3</v>
      </c>
      <c r="R1514" s="466">
        <v>15.160444190497445</v>
      </c>
      <c r="S1514" s="466">
        <f t="shared" si="47"/>
        <v>132.36292181229931</v>
      </c>
    </row>
    <row r="1515" spans="2:19">
      <c r="B1515" s="463">
        <v>1512</v>
      </c>
      <c r="C1515" s="464">
        <v>78230</v>
      </c>
      <c r="D1515" s="465" t="s">
        <v>3353</v>
      </c>
      <c r="E1515" s="466">
        <v>7.368073246753247</v>
      </c>
      <c r="F1515" s="466">
        <v>0</v>
      </c>
      <c r="G1515" s="466">
        <v>0</v>
      </c>
      <c r="H1515" s="466">
        <v>0</v>
      </c>
      <c r="I1515" s="466">
        <v>1.2224661919258695E-3</v>
      </c>
      <c r="J1515" s="466">
        <v>12.012310797783179</v>
      </c>
      <c r="K1515" s="466">
        <f t="shared" si="46"/>
        <v>19.381606510728353</v>
      </c>
      <c r="L1515" s="471"/>
      <c r="M1515" s="466">
        <v>7.5255829370629357</v>
      </c>
      <c r="N1515" s="466">
        <v>80.580007877038028</v>
      </c>
      <c r="O1515" s="466">
        <v>0</v>
      </c>
      <c r="P1515" s="466">
        <v>0.34639418478260875</v>
      </c>
      <c r="Q1515" s="466">
        <v>1.2485992479984533E-3</v>
      </c>
      <c r="R1515" s="466">
        <v>12.269101859747215</v>
      </c>
      <c r="S1515" s="466">
        <f t="shared" si="47"/>
        <v>100.72233545787878</v>
      </c>
    </row>
    <row r="1516" spans="2:19">
      <c r="B1516" s="463">
        <v>1513</v>
      </c>
      <c r="C1516" s="464">
        <v>78258</v>
      </c>
      <c r="D1516" s="465" t="s">
        <v>3354</v>
      </c>
      <c r="E1516" s="466">
        <v>9.14155567099567</v>
      </c>
      <c r="F1516" s="466">
        <v>0</v>
      </c>
      <c r="G1516" s="466">
        <v>0</v>
      </c>
      <c r="H1516" s="466">
        <v>0</v>
      </c>
      <c r="I1516" s="466">
        <v>1.5167116795866277E-3</v>
      </c>
      <c r="J1516" s="466">
        <v>14.90365312853341</v>
      </c>
      <c r="K1516" s="466">
        <f t="shared" si="46"/>
        <v>24.046725511208667</v>
      </c>
      <c r="L1516" s="471"/>
      <c r="M1516" s="466">
        <v>9.2990653613053595</v>
      </c>
      <c r="N1516" s="466">
        <v>107.44001050271739</v>
      </c>
      <c r="O1516" s="466">
        <v>0</v>
      </c>
      <c r="P1516" s="466">
        <v>0.46185891304347831</v>
      </c>
      <c r="Q1516" s="466">
        <v>1.5428447356592117E-3</v>
      </c>
      <c r="R1516" s="466">
        <v>15.160444190497445</v>
      </c>
      <c r="S1516" s="466">
        <f t="shared" si="47"/>
        <v>132.36292181229931</v>
      </c>
    </row>
    <row r="1517" spans="2:19">
      <c r="B1517" s="463">
        <v>1514</v>
      </c>
      <c r="C1517" s="464">
        <v>78261</v>
      </c>
      <c r="D1517" s="465" t="s">
        <v>3355</v>
      </c>
      <c r="E1517" s="466">
        <v>7.368073246753247</v>
      </c>
      <c r="F1517" s="466">
        <v>0</v>
      </c>
      <c r="G1517" s="466">
        <v>0</v>
      </c>
      <c r="H1517" s="466">
        <v>0</v>
      </c>
      <c r="I1517" s="466">
        <v>1.2224661919258695E-3</v>
      </c>
      <c r="J1517" s="466">
        <v>12.012310797783179</v>
      </c>
      <c r="K1517" s="466">
        <f t="shared" si="46"/>
        <v>19.381606510728353</v>
      </c>
      <c r="L1517" s="471"/>
      <c r="M1517" s="466">
        <v>7.5255829370629357</v>
      </c>
      <c r="N1517" s="466">
        <v>80.580007877038028</v>
      </c>
      <c r="O1517" s="466">
        <v>0</v>
      </c>
      <c r="P1517" s="466">
        <v>0.34639418478260875</v>
      </c>
      <c r="Q1517" s="466">
        <v>1.2485992479984533E-3</v>
      </c>
      <c r="R1517" s="466">
        <v>12.269101859747215</v>
      </c>
      <c r="S1517" s="466">
        <f t="shared" si="47"/>
        <v>100.72233545787878</v>
      </c>
    </row>
    <row r="1518" spans="2:19">
      <c r="B1518" s="463">
        <v>1515</v>
      </c>
      <c r="C1518" s="464">
        <v>78262</v>
      </c>
      <c r="D1518" s="465" t="s">
        <v>3356</v>
      </c>
      <c r="E1518" s="466">
        <v>8.5503948629148621</v>
      </c>
      <c r="F1518" s="466">
        <v>0</v>
      </c>
      <c r="G1518" s="466">
        <v>0</v>
      </c>
      <c r="H1518" s="466">
        <v>0</v>
      </c>
      <c r="I1518" s="466">
        <v>1.418629850366375E-3</v>
      </c>
      <c r="J1518" s="466">
        <v>13.939872351616668</v>
      </c>
      <c r="K1518" s="466">
        <f t="shared" si="46"/>
        <v>22.491685844381898</v>
      </c>
      <c r="L1518" s="471"/>
      <c r="M1518" s="466">
        <v>8.7079045532245534</v>
      </c>
      <c r="N1518" s="466">
        <v>98.486676294157604</v>
      </c>
      <c r="O1518" s="466">
        <v>0</v>
      </c>
      <c r="P1518" s="466">
        <v>0.42337067028985509</v>
      </c>
      <c r="Q1518" s="466">
        <v>1.4447629064389591E-3</v>
      </c>
      <c r="R1518" s="466">
        <v>14.196663413580705</v>
      </c>
      <c r="S1518" s="466">
        <f t="shared" si="47"/>
        <v>121.81605969415916</v>
      </c>
    </row>
    <row r="1519" spans="2:19">
      <c r="B1519" s="463">
        <v>1516</v>
      </c>
      <c r="C1519" s="464">
        <v>78264</v>
      </c>
      <c r="D1519" s="465" t="s">
        <v>3357</v>
      </c>
      <c r="E1519" s="466">
        <v>9.14155567099567</v>
      </c>
      <c r="F1519" s="466">
        <v>0</v>
      </c>
      <c r="G1519" s="466">
        <v>0</v>
      </c>
      <c r="H1519" s="466">
        <v>0</v>
      </c>
      <c r="I1519" s="466">
        <v>1.5167116795866277E-3</v>
      </c>
      <c r="J1519" s="466">
        <v>14.90365312853341</v>
      </c>
      <c r="K1519" s="466">
        <f t="shared" si="46"/>
        <v>24.046725511208667</v>
      </c>
      <c r="L1519" s="471"/>
      <c r="M1519" s="466">
        <v>9.2990653613053595</v>
      </c>
      <c r="N1519" s="466">
        <v>107.44001050271739</v>
      </c>
      <c r="O1519" s="466">
        <v>0</v>
      </c>
      <c r="P1519" s="466">
        <v>0.46185891304347831</v>
      </c>
      <c r="Q1519" s="466">
        <v>1.5428447356592117E-3</v>
      </c>
      <c r="R1519" s="466">
        <v>15.160444190497445</v>
      </c>
      <c r="S1519" s="466">
        <f t="shared" si="47"/>
        <v>132.36292181229931</v>
      </c>
    </row>
    <row r="1520" spans="2:19">
      <c r="B1520" s="463">
        <v>1517</v>
      </c>
      <c r="C1520" s="464">
        <v>78278</v>
      </c>
      <c r="D1520" s="465" t="s">
        <v>3358</v>
      </c>
      <c r="E1520" s="466">
        <v>9.14155567099567</v>
      </c>
      <c r="F1520" s="466">
        <v>0</v>
      </c>
      <c r="G1520" s="466">
        <v>0</v>
      </c>
      <c r="H1520" s="466">
        <v>0</v>
      </c>
      <c r="I1520" s="466">
        <v>1.5167116795866277E-3</v>
      </c>
      <c r="J1520" s="466">
        <v>14.90365312853341</v>
      </c>
      <c r="K1520" s="466">
        <f t="shared" si="46"/>
        <v>24.046725511208667</v>
      </c>
      <c r="L1520" s="471"/>
      <c r="M1520" s="466">
        <v>9.2990653613053595</v>
      </c>
      <c r="N1520" s="466">
        <v>107.44001050271739</v>
      </c>
      <c r="O1520" s="466">
        <v>0</v>
      </c>
      <c r="P1520" s="466">
        <v>0.46185891304347831</v>
      </c>
      <c r="Q1520" s="466">
        <v>1.5428447356592117E-3</v>
      </c>
      <c r="R1520" s="466">
        <v>15.160444190497445</v>
      </c>
      <c r="S1520" s="466">
        <f t="shared" si="47"/>
        <v>132.36292181229931</v>
      </c>
    </row>
    <row r="1521" spans="2:19">
      <c r="B1521" s="463">
        <v>1518</v>
      </c>
      <c r="C1521" s="464">
        <v>78300</v>
      </c>
      <c r="D1521" s="465" t="s">
        <v>3501</v>
      </c>
      <c r="E1521" s="466">
        <v>7.368073246753247</v>
      </c>
      <c r="F1521" s="466">
        <v>0</v>
      </c>
      <c r="G1521" s="466">
        <v>0</v>
      </c>
      <c r="H1521" s="466">
        <v>0</v>
      </c>
      <c r="I1521" s="466">
        <v>1.2224661919258695E-3</v>
      </c>
      <c r="J1521" s="466">
        <v>12.012310797783179</v>
      </c>
      <c r="K1521" s="466">
        <f t="shared" si="46"/>
        <v>19.381606510728353</v>
      </c>
      <c r="L1521" s="471"/>
      <c r="M1521" s="466">
        <v>7.5255829370629357</v>
      </c>
      <c r="N1521" s="466">
        <v>80.580007877038028</v>
      </c>
      <c r="O1521" s="466">
        <v>0</v>
      </c>
      <c r="P1521" s="466">
        <v>0.34639418478260875</v>
      </c>
      <c r="Q1521" s="466">
        <v>1.2485992479984533E-3</v>
      </c>
      <c r="R1521" s="466">
        <v>12.269101859747215</v>
      </c>
      <c r="S1521" s="466">
        <f t="shared" si="47"/>
        <v>100.72233545787878</v>
      </c>
    </row>
    <row r="1522" spans="2:19">
      <c r="B1522" s="463">
        <v>1519</v>
      </c>
      <c r="C1522" s="464">
        <v>78321</v>
      </c>
      <c r="D1522" s="465" t="s">
        <v>3505</v>
      </c>
      <c r="E1522" s="466">
        <v>7.368073246753247</v>
      </c>
      <c r="F1522" s="466">
        <v>0</v>
      </c>
      <c r="G1522" s="466">
        <v>0</v>
      </c>
      <c r="H1522" s="466">
        <v>0</v>
      </c>
      <c r="I1522" s="466">
        <v>1.2224661919258695E-3</v>
      </c>
      <c r="J1522" s="466">
        <v>12.012310797783179</v>
      </c>
      <c r="K1522" s="466">
        <f t="shared" si="46"/>
        <v>19.381606510728353</v>
      </c>
      <c r="L1522" s="471"/>
      <c r="M1522" s="466">
        <v>7.5255829370629357</v>
      </c>
      <c r="N1522" s="466">
        <v>80.580007877038028</v>
      </c>
      <c r="O1522" s="466">
        <v>0</v>
      </c>
      <c r="P1522" s="466">
        <v>0.34639418478260875</v>
      </c>
      <c r="Q1522" s="466">
        <v>1.2485992479984533E-3</v>
      </c>
      <c r="R1522" s="466">
        <v>12.269101859747215</v>
      </c>
      <c r="S1522" s="466">
        <f t="shared" si="47"/>
        <v>100.72233545787878</v>
      </c>
    </row>
    <row r="1523" spans="2:19">
      <c r="B1523" s="463">
        <v>1520</v>
      </c>
      <c r="C1523" s="464">
        <v>78322</v>
      </c>
      <c r="D1523" s="465" t="s">
        <v>2596</v>
      </c>
      <c r="E1523" s="466">
        <v>7.368073246753247</v>
      </c>
      <c r="F1523" s="466">
        <v>0</v>
      </c>
      <c r="G1523" s="466">
        <v>0</v>
      </c>
      <c r="H1523" s="466">
        <v>0</v>
      </c>
      <c r="I1523" s="466">
        <v>1.2224661919258695E-3</v>
      </c>
      <c r="J1523" s="466">
        <v>12.012310797783179</v>
      </c>
      <c r="K1523" s="466">
        <f t="shared" si="46"/>
        <v>19.381606510728353</v>
      </c>
      <c r="L1523" s="471"/>
      <c r="M1523" s="466">
        <v>7.5255829370629357</v>
      </c>
      <c r="N1523" s="466">
        <v>80.580007877038028</v>
      </c>
      <c r="O1523" s="466">
        <v>0</v>
      </c>
      <c r="P1523" s="466">
        <v>0.34639418478260875</v>
      </c>
      <c r="Q1523" s="466">
        <v>1.2485992479984533E-3</v>
      </c>
      <c r="R1523" s="466">
        <v>12.269101859747215</v>
      </c>
      <c r="S1523" s="466">
        <f t="shared" si="47"/>
        <v>100.72233545787878</v>
      </c>
    </row>
    <row r="1524" spans="2:19">
      <c r="B1524" s="463">
        <v>1521</v>
      </c>
      <c r="C1524" s="464">
        <v>78350</v>
      </c>
      <c r="D1524" s="465" t="s">
        <v>4034</v>
      </c>
      <c r="E1524" s="466">
        <v>7.368073246753247</v>
      </c>
      <c r="F1524" s="466">
        <v>0</v>
      </c>
      <c r="G1524" s="466">
        <v>0</v>
      </c>
      <c r="H1524" s="466">
        <v>0</v>
      </c>
      <c r="I1524" s="466">
        <v>1.2224661919258695E-3</v>
      </c>
      <c r="J1524" s="466">
        <v>12.012310797783179</v>
      </c>
      <c r="K1524" s="466">
        <f t="shared" si="46"/>
        <v>19.381606510728353</v>
      </c>
      <c r="L1524" s="471"/>
      <c r="M1524" s="466">
        <v>7.5255829370629357</v>
      </c>
      <c r="N1524" s="466">
        <v>80.580007877038028</v>
      </c>
      <c r="O1524" s="466">
        <v>0</v>
      </c>
      <c r="P1524" s="466">
        <v>0.34639418478260875</v>
      </c>
      <c r="Q1524" s="466">
        <v>1.2485992479984533E-3</v>
      </c>
      <c r="R1524" s="466">
        <v>12.269101859747215</v>
      </c>
      <c r="S1524" s="466">
        <f t="shared" si="47"/>
        <v>100.72233545787878</v>
      </c>
    </row>
    <row r="1525" spans="2:19">
      <c r="B1525" s="463">
        <v>1522</v>
      </c>
      <c r="C1525" s="464">
        <v>78521</v>
      </c>
      <c r="D1525" s="465" t="s">
        <v>434</v>
      </c>
      <c r="E1525" s="466">
        <v>7.368073246753247</v>
      </c>
      <c r="F1525" s="466">
        <v>0</v>
      </c>
      <c r="G1525" s="466">
        <v>0</v>
      </c>
      <c r="H1525" s="466">
        <v>0</v>
      </c>
      <c r="I1525" s="466">
        <v>1.2224661919258695E-3</v>
      </c>
      <c r="J1525" s="466">
        <v>12.012310797783179</v>
      </c>
      <c r="K1525" s="466">
        <f t="shared" si="46"/>
        <v>19.381606510728353</v>
      </c>
      <c r="L1525" s="471"/>
      <c r="M1525" s="466">
        <v>7.5255829370629357</v>
      </c>
      <c r="N1525" s="466">
        <v>80.580007877038028</v>
      </c>
      <c r="O1525" s="466">
        <v>0</v>
      </c>
      <c r="P1525" s="466">
        <v>0.34639418478260875</v>
      </c>
      <c r="Q1525" s="466">
        <v>1.2485992479984533E-3</v>
      </c>
      <c r="R1525" s="466">
        <v>12.269101859747215</v>
      </c>
      <c r="S1525" s="466">
        <f t="shared" si="47"/>
        <v>100.72233545787878</v>
      </c>
    </row>
    <row r="1526" spans="2:19">
      <c r="B1526" s="463">
        <v>1523</v>
      </c>
      <c r="C1526" s="464">
        <v>78522</v>
      </c>
      <c r="D1526" s="465" t="s">
        <v>435</v>
      </c>
      <c r="E1526" s="466">
        <v>7.368073246753247</v>
      </c>
      <c r="F1526" s="466">
        <v>0</v>
      </c>
      <c r="G1526" s="466">
        <v>0</v>
      </c>
      <c r="H1526" s="466">
        <v>0</v>
      </c>
      <c r="I1526" s="466">
        <v>1.2224661919258695E-3</v>
      </c>
      <c r="J1526" s="466">
        <v>12.012310797783179</v>
      </c>
      <c r="K1526" s="466">
        <f t="shared" si="46"/>
        <v>19.381606510728353</v>
      </c>
      <c r="L1526" s="471"/>
      <c r="M1526" s="466">
        <v>7.5255829370629357</v>
      </c>
      <c r="N1526" s="466">
        <v>80.580007877038028</v>
      </c>
      <c r="O1526" s="466">
        <v>0</v>
      </c>
      <c r="P1526" s="466">
        <v>0.34639418478260875</v>
      </c>
      <c r="Q1526" s="466">
        <v>1.2485992479984533E-3</v>
      </c>
      <c r="R1526" s="466">
        <v>12.269101859747215</v>
      </c>
      <c r="S1526" s="466">
        <f t="shared" si="47"/>
        <v>100.72233545787878</v>
      </c>
    </row>
    <row r="1527" spans="2:19">
      <c r="B1527" s="463">
        <v>1524</v>
      </c>
      <c r="C1527" s="464">
        <v>78524</v>
      </c>
      <c r="D1527" s="465" t="s">
        <v>436</v>
      </c>
      <c r="E1527" s="466">
        <v>9.7327164790764797</v>
      </c>
      <c r="F1527" s="466">
        <v>0</v>
      </c>
      <c r="G1527" s="466">
        <v>0</v>
      </c>
      <c r="H1527" s="466">
        <v>0</v>
      </c>
      <c r="I1527" s="466">
        <v>1.6147935088068805E-3</v>
      </c>
      <c r="J1527" s="466">
        <v>15.867433905450158</v>
      </c>
      <c r="K1527" s="466">
        <f t="shared" si="46"/>
        <v>25.601765178035443</v>
      </c>
      <c r="L1527" s="471"/>
      <c r="M1527" s="466">
        <v>9.8902261693861693</v>
      </c>
      <c r="N1527" s="466">
        <v>116.39334471127717</v>
      </c>
      <c r="O1527" s="466">
        <v>0</v>
      </c>
      <c r="P1527" s="466">
        <v>0.50034715579710143</v>
      </c>
      <c r="Q1527" s="466">
        <v>1.6409265648794646E-3</v>
      </c>
      <c r="R1527" s="466">
        <v>16.124224967414193</v>
      </c>
      <c r="S1527" s="466">
        <f t="shared" si="47"/>
        <v>142.90978393043952</v>
      </c>
    </row>
    <row r="1528" spans="2:19">
      <c r="B1528" s="463">
        <v>1525</v>
      </c>
      <c r="C1528" s="464">
        <v>78525</v>
      </c>
      <c r="D1528" s="465" t="s">
        <v>437</v>
      </c>
      <c r="E1528" s="466">
        <v>7.368073246753247</v>
      </c>
      <c r="F1528" s="466">
        <v>0</v>
      </c>
      <c r="G1528" s="466">
        <v>0</v>
      </c>
      <c r="H1528" s="466">
        <v>0</v>
      </c>
      <c r="I1528" s="466">
        <v>1.2224661919258695E-3</v>
      </c>
      <c r="J1528" s="466">
        <v>12.012310797783179</v>
      </c>
      <c r="K1528" s="466">
        <f t="shared" si="46"/>
        <v>19.381606510728353</v>
      </c>
      <c r="L1528" s="471"/>
      <c r="M1528" s="466">
        <v>7.5255829370629357</v>
      </c>
      <c r="N1528" s="466">
        <v>80.580007877038028</v>
      </c>
      <c r="O1528" s="466">
        <v>0</v>
      </c>
      <c r="P1528" s="466">
        <v>0.34639418478260875</v>
      </c>
      <c r="Q1528" s="466">
        <v>1.2485992479984533E-3</v>
      </c>
      <c r="R1528" s="466">
        <v>12.269101859747215</v>
      </c>
      <c r="S1528" s="466">
        <f t="shared" si="47"/>
        <v>100.72233545787878</v>
      </c>
    </row>
    <row r="1529" spans="2:19" ht="25.5">
      <c r="B1529" s="463">
        <v>1526</v>
      </c>
      <c r="C1529" s="464">
        <v>78588</v>
      </c>
      <c r="D1529" s="465" t="s">
        <v>4481</v>
      </c>
      <c r="E1529" s="466">
        <v>8.5503948629148621</v>
      </c>
      <c r="F1529" s="466">
        <v>0</v>
      </c>
      <c r="G1529" s="466">
        <v>0</v>
      </c>
      <c r="H1529" s="466">
        <v>0</v>
      </c>
      <c r="I1529" s="466">
        <v>1.418629850366375E-3</v>
      </c>
      <c r="J1529" s="466">
        <v>13.939872351616668</v>
      </c>
      <c r="K1529" s="466">
        <f t="shared" si="46"/>
        <v>22.491685844381898</v>
      </c>
      <c r="L1529" s="471"/>
      <c r="M1529" s="466">
        <v>8.7079045532245534</v>
      </c>
      <c r="N1529" s="466">
        <v>98.486676294157604</v>
      </c>
      <c r="O1529" s="466">
        <v>0</v>
      </c>
      <c r="P1529" s="466">
        <v>0.42337067028985509</v>
      </c>
      <c r="Q1529" s="466">
        <v>1.4447629064389591E-3</v>
      </c>
      <c r="R1529" s="466">
        <v>14.196663413580705</v>
      </c>
      <c r="S1529" s="466">
        <f t="shared" si="47"/>
        <v>121.81605969415916</v>
      </c>
    </row>
    <row r="1530" spans="2:19">
      <c r="B1530" s="463">
        <v>1527</v>
      </c>
      <c r="C1530" s="464">
        <v>78654</v>
      </c>
      <c r="D1530" s="465" t="s">
        <v>4489</v>
      </c>
      <c r="E1530" s="466">
        <v>7.368073246753247</v>
      </c>
      <c r="F1530" s="466">
        <v>0</v>
      </c>
      <c r="G1530" s="466">
        <v>0</v>
      </c>
      <c r="H1530" s="466">
        <v>0</v>
      </c>
      <c r="I1530" s="466">
        <v>1.2224661919258695E-3</v>
      </c>
      <c r="J1530" s="466">
        <v>12.012310797783179</v>
      </c>
      <c r="K1530" s="466">
        <f t="shared" si="46"/>
        <v>19.381606510728353</v>
      </c>
      <c r="L1530" s="471"/>
      <c r="M1530" s="466">
        <v>7.5255829370629357</v>
      </c>
      <c r="N1530" s="466">
        <v>80.580007877038028</v>
      </c>
      <c r="O1530" s="466">
        <v>0</v>
      </c>
      <c r="P1530" s="466">
        <v>0.34639418478260875</v>
      </c>
      <c r="Q1530" s="466">
        <v>1.2485992479984533E-3</v>
      </c>
      <c r="R1530" s="466">
        <v>12.269101859747215</v>
      </c>
      <c r="S1530" s="466">
        <f t="shared" si="47"/>
        <v>100.72233545787878</v>
      </c>
    </row>
    <row r="1531" spans="2:19">
      <c r="B1531" s="463">
        <v>1528</v>
      </c>
      <c r="C1531" s="464">
        <v>78660</v>
      </c>
      <c r="D1531" s="465" t="s">
        <v>4490</v>
      </c>
      <c r="E1531" s="466">
        <v>7.368073246753247</v>
      </c>
      <c r="F1531" s="466">
        <v>0</v>
      </c>
      <c r="G1531" s="466">
        <v>0</v>
      </c>
      <c r="H1531" s="466">
        <v>0</v>
      </c>
      <c r="I1531" s="466">
        <v>1.2224661919258695E-3</v>
      </c>
      <c r="J1531" s="466">
        <v>12.012310797783179</v>
      </c>
      <c r="K1531" s="466">
        <f t="shared" si="46"/>
        <v>19.381606510728353</v>
      </c>
      <c r="L1531" s="471"/>
      <c r="M1531" s="466">
        <v>7.5255829370629357</v>
      </c>
      <c r="N1531" s="466">
        <v>80.580007877038028</v>
      </c>
      <c r="O1531" s="466">
        <v>0</v>
      </c>
      <c r="P1531" s="466">
        <v>0.34639418478260875</v>
      </c>
      <c r="Q1531" s="466">
        <v>1.2485992479984533E-3</v>
      </c>
      <c r="R1531" s="466">
        <v>12.269101859747215</v>
      </c>
      <c r="S1531" s="466">
        <f t="shared" si="47"/>
        <v>100.72233545787878</v>
      </c>
    </row>
    <row r="1532" spans="2:19">
      <c r="B1532" s="463">
        <v>1529</v>
      </c>
      <c r="C1532" s="464">
        <v>78700</v>
      </c>
      <c r="D1532" s="465" t="s">
        <v>4491</v>
      </c>
      <c r="E1532" s="466">
        <v>7.368073246753247</v>
      </c>
      <c r="F1532" s="466">
        <v>0</v>
      </c>
      <c r="G1532" s="466">
        <v>0</v>
      </c>
      <c r="H1532" s="466">
        <v>0</v>
      </c>
      <c r="I1532" s="466">
        <v>1.2224661919258695E-3</v>
      </c>
      <c r="J1532" s="466">
        <v>12.012310797783179</v>
      </c>
      <c r="K1532" s="466">
        <f t="shared" si="46"/>
        <v>19.381606510728353</v>
      </c>
      <c r="L1532" s="471"/>
      <c r="M1532" s="466">
        <v>7.5255829370629357</v>
      </c>
      <c r="N1532" s="466">
        <v>80.580007877038028</v>
      </c>
      <c r="O1532" s="466">
        <v>0</v>
      </c>
      <c r="P1532" s="466">
        <v>0.34639418478260875</v>
      </c>
      <c r="Q1532" s="466">
        <v>1.2485992479984533E-3</v>
      </c>
      <c r="R1532" s="466">
        <v>12.269101859747215</v>
      </c>
      <c r="S1532" s="466">
        <f t="shared" si="47"/>
        <v>100.72233545787878</v>
      </c>
    </row>
    <row r="1533" spans="2:19">
      <c r="B1533" s="463">
        <v>1530</v>
      </c>
      <c r="C1533" s="464">
        <v>78701</v>
      </c>
      <c r="D1533" s="465" t="s">
        <v>4492</v>
      </c>
      <c r="E1533" s="466">
        <v>7.368073246753247</v>
      </c>
      <c r="F1533" s="466">
        <v>0</v>
      </c>
      <c r="G1533" s="466">
        <v>0</v>
      </c>
      <c r="H1533" s="466">
        <v>0</v>
      </c>
      <c r="I1533" s="466">
        <v>1.2224661919258695E-3</v>
      </c>
      <c r="J1533" s="466">
        <v>12.012310797783179</v>
      </c>
      <c r="K1533" s="466">
        <f t="shared" si="46"/>
        <v>19.381606510728353</v>
      </c>
      <c r="L1533" s="471"/>
      <c r="M1533" s="466">
        <v>7.5255829370629357</v>
      </c>
      <c r="N1533" s="466">
        <v>80.580007877038028</v>
      </c>
      <c r="O1533" s="466">
        <v>0</v>
      </c>
      <c r="P1533" s="466">
        <v>0.34639418478260875</v>
      </c>
      <c r="Q1533" s="466">
        <v>1.2485992479984533E-3</v>
      </c>
      <c r="R1533" s="466">
        <v>12.269101859747215</v>
      </c>
      <c r="S1533" s="466">
        <f t="shared" si="47"/>
        <v>100.72233545787878</v>
      </c>
    </row>
    <row r="1534" spans="2:19">
      <c r="B1534" s="463">
        <v>1531</v>
      </c>
      <c r="C1534" s="464">
        <v>78711</v>
      </c>
      <c r="D1534" s="465" t="s">
        <v>4493</v>
      </c>
      <c r="E1534" s="466">
        <v>8.5503948629148621</v>
      </c>
      <c r="F1534" s="466">
        <v>0</v>
      </c>
      <c r="G1534" s="466">
        <v>0</v>
      </c>
      <c r="H1534" s="466">
        <v>0</v>
      </c>
      <c r="I1534" s="466">
        <v>1.418629850366375E-3</v>
      </c>
      <c r="J1534" s="466">
        <v>13.939872351616668</v>
      </c>
      <c r="K1534" s="466">
        <f t="shared" si="46"/>
        <v>22.491685844381898</v>
      </c>
      <c r="L1534" s="471"/>
      <c r="M1534" s="466">
        <v>8.7079045532245534</v>
      </c>
      <c r="N1534" s="466">
        <v>98.486676294157604</v>
      </c>
      <c r="O1534" s="466">
        <v>0</v>
      </c>
      <c r="P1534" s="466">
        <v>0.42337067028985509</v>
      </c>
      <c r="Q1534" s="466">
        <v>1.4447629064389591E-3</v>
      </c>
      <c r="R1534" s="466">
        <v>14.196663413580705</v>
      </c>
      <c r="S1534" s="466">
        <f t="shared" si="47"/>
        <v>121.81605969415916</v>
      </c>
    </row>
    <row r="1535" spans="2:19">
      <c r="B1535" s="463">
        <v>1532</v>
      </c>
      <c r="C1535" s="464">
        <v>78712</v>
      </c>
      <c r="D1535" s="465" t="s">
        <v>4494</v>
      </c>
      <c r="E1535" s="466">
        <v>7.368073246753247</v>
      </c>
      <c r="F1535" s="466">
        <v>0</v>
      </c>
      <c r="G1535" s="466">
        <v>0</v>
      </c>
      <c r="H1535" s="466">
        <v>0</v>
      </c>
      <c r="I1535" s="466">
        <v>1.2224661919258695E-3</v>
      </c>
      <c r="J1535" s="466">
        <v>12.012310797783179</v>
      </c>
      <c r="K1535" s="466">
        <f t="shared" si="46"/>
        <v>19.381606510728353</v>
      </c>
      <c r="L1535" s="471"/>
      <c r="M1535" s="466">
        <v>7.5255829370629357</v>
      </c>
      <c r="N1535" s="466">
        <v>80.580007877038028</v>
      </c>
      <c r="O1535" s="466">
        <v>0</v>
      </c>
      <c r="P1535" s="466">
        <v>0.34639418478260875</v>
      </c>
      <c r="Q1535" s="466">
        <v>1.2485992479984533E-3</v>
      </c>
      <c r="R1535" s="466">
        <v>12.269101859747215</v>
      </c>
      <c r="S1535" s="466">
        <f t="shared" si="47"/>
        <v>100.72233545787878</v>
      </c>
    </row>
    <row r="1536" spans="2:19">
      <c r="B1536" s="463">
        <v>1533</v>
      </c>
      <c r="C1536" s="464">
        <v>78713</v>
      </c>
      <c r="D1536" s="465" t="s">
        <v>4495</v>
      </c>
      <c r="E1536" s="466">
        <v>7.368073246753247</v>
      </c>
      <c r="F1536" s="466">
        <v>0</v>
      </c>
      <c r="G1536" s="466">
        <v>0</v>
      </c>
      <c r="H1536" s="466">
        <v>0</v>
      </c>
      <c r="I1536" s="466">
        <v>1.2224661919258695E-3</v>
      </c>
      <c r="J1536" s="466">
        <v>12.012310797783179</v>
      </c>
      <c r="K1536" s="466">
        <f t="shared" si="46"/>
        <v>19.381606510728353</v>
      </c>
      <c r="L1536" s="471"/>
      <c r="M1536" s="466">
        <v>7.5255829370629357</v>
      </c>
      <c r="N1536" s="466">
        <v>80.580007877038028</v>
      </c>
      <c r="O1536" s="466">
        <v>0</v>
      </c>
      <c r="P1536" s="466">
        <v>0.34639418478260875</v>
      </c>
      <c r="Q1536" s="466">
        <v>1.2485992479984533E-3</v>
      </c>
      <c r="R1536" s="466">
        <v>12.269101859747215</v>
      </c>
      <c r="S1536" s="466">
        <f t="shared" si="47"/>
        <v>100.72233545787878</v>
      </c>
    </row>
    <row r="1537" spans="2:19">
      <c r="B1537" s="463">
        <v>1534</v>
      </c>
      <c r="C1537" s="464">
        <v>78714</v>
      </c>
      <c r="D1537" s="465" t="s">
        <v>4496</v>
      </c>
      <c r="E1537" s="466">
        <v>7.368073246753247</v>
      </c>
      <c r="F1537" s="466">
        <v>0</v>
      </c>
      <c r="G1537" s="466">
        <v>0</v>
      </c>
      <c r="H1537" s="466">
        <v>0</v>
      </c>
      <c r="I1537" s="466">
        <v>1.2224661919258695E-3</v>
      </c>
      <c r="J1537" s="466">
        <v>12.012310797783179</v>
      </c>
      <c r="K1537" s="466">
        <f t="shared" si="46"/>
        <v>19.381606510728353</v>
      </c>
      <c r="L1537" s="471"/>
      <c r="M1537" s="466">
        <v>7.5255829370629357</v>
      </c>
      <c r="N1537" s="466">
        <v>80.580007877038028</v>
      </c>
      <c r="O1537" s="466">
        <v>0</v>
      </c>
      <c r="P1537" s="466">
        <v>0.34639418478260875</v>
      </c>
      <c r="Q1537" s="466">
        <v>1.2485992479984533E-3</v>
      </c>
      <c r="R1537" s="466">
        <v>12.269101859747215</v>
      </c>
      <c r="S1537" s="466">
        <f t="shared" si="47"/>
        <v>100.72233545787878</v>
      </c>
    </row>
    <row r="1538" spans="2:19">
      <c r="B1538" s="463">
        <v>1535</v>
      </c>
      <c r="C1538" s="464">
        <v>78716</v>
      </c>
      <c r="D1538" s="465" t="s">
        <v>4497</v>
      </c>
      <c r="E1538" s="466">
        <v>7.959234054834055</v>
      </c>
      <c r="F1538" s="466">
        <v>0</v>
      </c>
      <c r="G1538" s="466">
        <v>0</v>
      </c>
      <c r="H1538" s="466">
        <v>0</v>
      </c>
      <c r="I1538" s="466">
        <v>1.3205480211461221E-3</v>
      </c>
      <c r="J1538" s="466">
        <v>12.976091574699923</v>
      </c>
      <c r="K1538" s="466">
        <f t="shared" si="46"/>
        <v>20.936646177555126</v>
      </c>
      <c r="L1538" s="471"/>
      <c r="M1538" s="466">
        <v>8.1167437451437454</v>
      </c>
      <c r="N1538" s="466">
        <v>89.533342085597823</v>
      </c>
      <c r="O1538" s="466">
        <v>0</v>
      </c>
      <c r="P1538" s="466">
        <v>0.38488242753623192</v>
      </c>
      <c r="Q1538" s="466">
        <v>1.3466810772187064E-3</v>
      </c>
      <c r="R1538" s="466">
        <v>13.232882636663961</v>
      </c>
      <c r="S1538" s="466">
        <f t="shared" si="47"/>
        <v>111.26919757601898</v>
      </c>
    </row>
    <row r="1539" spans="2:19">
      <c r="B1539" s="463">
        <v>1536</v>
      </c>
      <c r="C1539" s="464">
        <v>78730</v>
      </c>
      <c r="D1539" s="465" t="s">
        <v>4498</v>
      </c>
      <c r="E1539" s="466">
        <v>5.5945908225108223</v>
      </c>
      <c r="F1539" s="466">
        <v>0</v>
      </c>
      <c r="G1539" s="466">
        <v>0</v>
      </c>
      <c r="H1539" s="466">
        <v>0</v>
      </c>
      <c r="I1539" s="466">
        <v>9.2822070426511107E-4</v>
      </c>
      <c r="J1539" s="466">
        <v>9.1209684670329469</v>
      </c>
      <c r="K1539" s="466">
        <f t="shared" si="46"/>
        <v>14.716487510248033</v>
      </c>
      <c r="L1539" s="471"/>
      <c r="M1539" s="466">
        <v>5.7521005128205127</v>
      </c>
      <c r="N1539" s="466">
        <v>53.720005251358693</v>
      </c>
      <c r="O1539" s="466">
        <v>0</v>
      </c>
      <c r="P1539" s="466">
        <v>0.23092945652173916</v>
      </c>
      <c r="Q1539" s="466">
        <v>9.5435376033769538E-4</v>
      </c>
      <c r="R1539" s="466">
        <v>9.3777595289969842</v>
      </c>
      <c r="S1539" s="466">
        <f t="shared" si="47"/>
        <v>69.081749103458264</v>
      </c>
    </row>
    <row r="1540" spans="2:19">
      <c r="B1540" s="463">
        <v>1537</v>
      </c>
      <c r="C1540" s="464">
        <v>78762</v>
      </c>
      <c r="D1540" s="465" t="s">
        <v>4502</v>
      </c>
      <c r="E1540" s="466">
        <v>5.5945908225108223</v>
      </c>
      <c r="F1540" s="466">
        <v>0</v>
      </c>
      <c r="G1540" s="466">
        <v>0</v>
      </c>
      <c r="H1540" s="466">
        <v>0</v>
      </c>
      <c r="I1540" s="466">
        <v>9.2822070426511107E-4</v>
      </c>
      <c r="J1540" s="466">
        <v>9.1209684670329469</v>
      </c>
      <c r="K1540" s="466">
        <f t="shared" ref="K1540:K1603" si="48">SUM(E1540:J1540)</f>
        <v>14.716487510248033</v>
      </c>
      <c r="L1540" s="471"/>
      <c r="M1540" s="466">
        <v>5.7521005128205127</v>
      </c>
      <c r="N1540" s="466">
        <v>53.720005251358693</v>
      </c>
      <c r="O1540" s="466">
        <v>0</v>
      </c>
      <c r="P1540" s="466">
        <v>0.23092945652173916</v>
      </c>
      <c r="Q1540" s="466">
        <v>9.5435376033769538E-4</v>
      </c>
      <c r="R1540" s="466">
        <v>9.3777595289969842</v>
      </c>
      <c r="S1540" s="466">
        <f t="shared" ref="S1540:S1603" si="49">SUM(M1540:R1540)</f>
        <v>69.081749103458264</v>
      </c>
    </row>
    <row r="1541" spans="2:19">
      <c r="B1541" s="463">
        <v>1538</v>
      </c>
      <c r="C1541" s="464">
        <v>80051</v>
      </c>
      <c r="D1541" s="465" t="s">
        <v>4217</v>
      </c>
      <c r="E1541" s="466">
        <v>1.8907448484848484</v>
      </c>
      <c r="F1541" s="466">
        <v>1.8907448484848484</v>
      </c>
      <c r="G1541" s="466">
        <v>1.5756207070707069</v>
      </c>
      <c r="H1541" s="466">
        <v>1.5756207070707069</v>
      </c>
      <c r="I1541" s="466">
        <v>1.5756207070707069</v>
      </c>
      <c r="J1541" s="466">
        <v>1.8907448484848484</v>
      </c>
      <c r="K1541" s="466">
        <f t="shared" si="48"/>
        <v>10.399096666666665</v>
      </c>
      <c r="L1541" s="471"/>
      <c r="M1541" s="466">
        <v>1.8907448484848484</v>
      </c>
      <c r="N1541" s="466">
        <v>1.8907448484848484</v>
      </c>
      <c r="O1541" s="466">
        <v>1.5756207070707069</v>
      </c>
      <c r="P1541" s="466">
        <v>1.5756207070707069</v>
      </c>
      <c r="Q1541" s="466">
        <v>1.5756207070707069</v>
      </c>
      <c r="R1541" s="466">
        <v>1.8907448484848484</v>
      </c>
      <c r="S1541" s="466">
        <f t="shared" si="49"/>
        <v>10.399096666666665</v>
      </c>
    </row>
    <row r="1542" spans="2:19" ht="25.5">
      <c r="B1542" s="463">
        <v>1539</v>
      </c>
      <c r="C1542" s="464">
        <v>80055</v>
      </c>
      <c r="D1542" s="465" t="s">
        <v>4508</v>
      </c>
      <c r="E1542" s="466">
        <v>5.0157490909090896</v>
      </c>
      <c r="F1542" s="466">
        <v>5.0157490909090896</v>
      </c>
      <c r="G1542" s="466">
        <v>4.179790909090908</v>
      </c>
      <c r="H1542" s="466">
        <v>4.179790909090908</v>
      </c>
      <c r="I1542" s="466">
        <v>4.179790909090908</v>
      </c>
      <c r="J1542" s="466">
        <v>5.0157490909090896</v>
      </c>
      <c r="K1542" s="466">
        <f t="shared" si="48"/>
        <v>27.586619999999993</v>
      </c>
      <c r="L1542" s="471"/>
      <c r="M1542" s="466">
        <v>5.0157490909090896</v>
      </c>
      <c r="N1542" s="466">
        <v>5.0157490909090896</v>
      </c>
      <c r="O1542" s="466">
        <v>4.179790909090908</v>
      </c>
      <c r="P1542" s="466">
        <v>4.179790909090908</v>
      </c>
      <c r="Q1542" s="466">
        <v>4.179790909090908</v>
      </c>
      <c r="R1542" s="466">
        <v>5.0157490909090896</v>
      </c>
      <c r="S1542" s="466">
        <f t="shared" si="49"/>
        <v>27.586619999999993</v>
      </c>
    </row>
    <row r="1543" spans="2:19" ht="38.25">
      <c r="B1543" s="463">
        <v>1540</v>
      </c>
      <c r="C1543" s="464">
        <v>80057</v>
      </c>
      <c r="D1543" s="465" t="s">
        <v>2779</v>
      </c>
      <c r="E1543" s="466">
        <v>4.5993854545454536</v>
      </c>
      <c r="F1543" s="466">
        <v>4.5993854545454536</v>
      </c>
      <c r="G1543" s="466">
        <v>3.8328212121212113</v>
      </c>
      <c r="H1543" s="466">
        <v>3.8328212121212113</v>
      </c>
      <c r="I1543" s="466">
        <v>3.8328212121212113</v>
      </c>
      <c r="J1543" s="466">
        <v>4.5993854545454536</v>
      </c>
      <c r="K1543" s="466">
        <f t="shared" si="48"/>
        <v>25.29661999999999</v>
      </c>
      <c r="L1543" s="471"/>
      <c r="M1543" s="466">
        <v>4.5993854545454536</v>
      </c>
      <c r="N1543" s="466">
        <v>4.5993854545454536</v>
      </c>
      <c r="O1543" s="466">
        <v>3.8328212121212113</v>
      </c>
      <c r="P1543" s="466">
        <v>3.8328212121212113</v>
      </c>
      <c r="Q1543" s="466">
        <v>3.8328212121212113</v>
      </c>
      <c r="R1543" s="466">
        <v>4.5993854545454536</v>
      </c>
      <c r="S1543" s="466">
        <f t="shared" si="49"/>
        <v>25.29661999999999</v>
      </c>
    </row>
    <row r="1544" spans="2:19">
      <c r="B1544" s="463">
        <v>1541</v>
      </c>
      <c r="C1544" s="464">
        <v>80061</v>
      </c>
      <c r="D1544" s="465" t="s">
        <v>4218</v>
      </c>
      <c r="E1544" s="466">
        <v>1.6339309090909087</v>
      </c>
      <c r="F1544" s="466">
        <v>1.6339309090909087</v>
      </c>
      <c r="G1544" s="466">
        <v>1.3616090909090905</v>
      </c>
      <c r="H1544" s="466">
        <v>1.3616090909090905</v>
      </c>
      <c r="I1544" s="466">
        <v>1.3616090909090905</v>
      </c>
      <c r="J1544" s="466">
        <v>1.6339309090909087</v>
      </c>
      <c r="K1544" s="466">
        <f t="shared" si="48"/>
        <v>8.9866199999999985</v>
      </c>
      <c r="L1544" s="471"/>
      <c r="M1544" s="466">
        <v>1.6339309090909087</v>
      </c>
      <c r="N1544" s="466">
        <v>1.6339309090909087</v>
      </c>
      <c r="O1544" s="466">
        <v>1.3616090909090905</v>
      </c>
      <c r="P1544" s="466">
        <v>1.3616090909090905</v>
      </c>
      <c r="Q1544" s="466">
        <v>1.3616090909090905</v>
      </c>
      <c r="R1544" s="466">
        <v>1.6339309090909087</v>
      </c>
      <c r="S1544" s="466">
        <f t="shared" si="49"/>
        <v>8.9866199999999985</v>
      </c>
    </row>
    <row r="1545" spans="2:19">
      <c r="B1545" s="463">
        <v>1542</v>
      </c>
      <c r="C1545" s="464">
        <v>80062</v>
      </c>
      <c r="D1545" s="465" t="s">
        <v>2781</v>
      </c>
      <c r="E1545" s="466">
        <v>1.2684763636363636</v>
      </c>
      <c r="F1545" s="466">
        <v>1.2684763636363636</v>
      </c>
      <c r="G1545" s="466">
        <v>1.0570636363636363</v>
      </c>
      <c r="H1545" s="466">
        <v>1.0570636363636363</v>
      </c>
      <c r="I1545" s="466">
        <v>1.0570636363636363</v>
      </c>
      <c r="J1545" s="466">
        <v>1.2684763636363636</v>
      </c>
      <c r="K1545" s="466">
        <f t="shared" si="48"/>
        <v>6.9766200000000005</v>
      </c>
      <c r="L1545" s="471"/>
      <c r="M1545" s="466">
        <v>1.2684763636363636</v>
      </c>
      <c r="N1545" s="466">
        <v>1.2684763636363636</v>
      </c>
      <c r="O1545" s="466">
        <v>1.0570636363636363</v>
      </c>
      <c r="P1545" s="466">
        <v>1.0570636363636363</v>
      </c>
      <c r="Q1545" s="466">
        <v>1.0570636363636363</v>
      </c>
      <c r="R1545" s="466">
        <v>1.2684763636363636</v>
      </c>
      <c r="S1545" s="466">
        <f t="shared" si="49"/>
        <v>6.9766200000000005</v>
      </c>
    </row>
    <row r="1546" spans="2:19">
      <c r="B1546" s="463">
        <v>1543</v>
      </c>
      <c r="C1546" s="464">
        <v>80063</v>
      </c>
      <c r="D1546" s="465" t="s">
        <v>4219</v>
      </c>
      <c r="E1546" s="466">
        <v>1.1048399999999996</v>
      </c>
      <c r="F1546" s="466">
        <v>1.1048399999999996</v>
      </c>
      <c r="G1546" s="466">
        <v>0.92069999999999963</v>
      </c>
      <c r="H1546" s="466">
        <v>0.92069999999999963</v>
      </c>
      <c r="I1546" s="466">
        <v>0.92069999999999963</v>
      </c>
      <c r="J1546" s="466">
        <v>1.1048399999999996</v>
      </c>
      <c r="K1546" s="466">
        <f t="shared" si="48"/>
        <v>6.0766199999999984</v>
      </c>
      <c r="L1546" s="471"/>
      <c r="M1546" s="466">
        <v>1.1048399999999996</v>
      </c>
      <c r="N1546" s="466">
        <v>1.1048399999999996</v>
      </c>
      <c r="O1546" s="466">
        <v>0.92069999999999963</v>
      </c>
      <c r="P1546" s="466">
        <v>0.92069999999999963</v>
      </c>
      <c r="Q1546" s="466">
        <v>0.92069999999999963</v>
      </c>
      <c r="R1546" s="466">
        <v>1.1048399999999996</v>
      </c>
      <c r="S1546" s="466">
        <f t="shared" si="49"/>
        <v>6.0766199999999984</v>
      </c>
    </row>
    <row r="1547" spans="2:19">
      <c r="B1547" s="463">
        <v>1544</v>
      </c>
      <c r="C1547" s="464">
        <v>80076</v>
      </c>
      <c r="D1547" s="465" t="s">
        <v>4220</v>
      </c>
      <c r="E1547" s="466">
        <v>1.7428399999999995</v>
      </c>
      <c r="F1547" s="466">
        <v>1.7428399999999995</v>
      </c>
      <c r="G1547" s="466">
        <v>1.4523666666666661</v>
      </c>
      <c r="H1547" s="466">
        <v>1.4523666666666661</v>
      </c>
      <c r="I1547" s="466">
        <v>1.4523666666666661</v>
      </c>
      <c r="J1547" s="466">
        <v>1.7428399999999995</v>
      </c>
      <c r="K1547" s="466">
        <f t="shared" si="48"/>
        <v>9.5856199999999969</v>
      </c>
      <c r="L1547" s="471"/>
      <c r="M1547" s="466">
        <v>1.7428399999999995</v>
      </c>
      <c r="N1547" s="466">
        <v>1.7428399999999995</v>
      </c>
      <c r="O1547" s="466">
        <v>1.4523666666666661</v>
      </c>
      <c r="P1547" s="466">
        <v>1.4523666666666661</v>
      </c>
      <c r="Q1547" s="466">
        <v>1.4523666666666661</v>
      </c>
      <c r="R1547" s="466">
        <v>1.7428399999999995</v>
      </c>
      <c r="S1547" s="466">
        <f t="shared" si="49"/>
        <v>9.5856199999999969</v>
      </c>
    </row>
    <row r="1548" spans="2:19">
      <c r="B1548" s="463">
        <v>1545</v>
      </c>
      <c r="C1548" s="464">
        <v>80089</v>
      </c>
      <c r="D1548" s="465" t="s">
        <v>2783</v>
      </c>
      <c r="E1548" s="466">
        <v>1.1553651515151515</v>
      </c>
      <c r="F1548" s="466">
        <v>0.22576992753623187</v>
      </c>
      <c r="G1548" s="466">
        <v>0</v>
      </c>
      <c r="H1548" s="466">
        <v>3.92512077294686E-2</v>
      </c>
      <c r="I1548" s="466">
        <v>6.7895094250741111E-2</v>
      </c>
      <c r="J1548" s="466">
        <v>0.69350073938132339</v>
      </c>
      <c r="K1548" s="466">
        <f t="shared" si="48"/>
        <v>2.1817821204129166</v>
      </c>
      <c r="L1548" s="471"/>
      <c r="M1548" s="466">
        <v>1.1553651515151515</v>
      </c>
      <c r="N1548" s="466">
        <v>0.22576992753623187</v>
      </c>
      <c r="O1548" s="466">
        <v>0</v>
      </c>
      <c r="P1548" s="466">
        <v>3.92512077294686E-2</v>
      </c>
      <c r="Q1548" s="466">
        <v>6.7895094250741111E-2</v>
      </c>
      <c r="R1548" s="466">
        <v>0.69350073938132339</v>
      </c>
      <c r="S1548" s="466">
        <f t="shared" si="49"/>
        <v>2.1817821204129166</v>
      </c>
    </row>
    <row r="1549" spans="2:19">
      <c r="B1549" s="463">
        <v>1546</v>
      </c>
      <c r="C1549" s="464">
        <v>80090</v>
      </c>
      <c r="D1549" s="465" t="s">
        <v>4222</v>
      </c>
      <c r="E1549" s="466">
        <v>8.3175672727272723</v>
      </c>
      <c r="F1549" s="466">
        <v>8.3175672727272723</v>
      </c>
      <c r="G1549" s="466">
        <v>6.9313060606060599</v>
      </c>
      <c r="H1549" s="466">
        <v>6.9313060606060599</v>
      </c>
      <c r="I1549" s="466">
        <v>6.9313060606060599</v>
      </c>
      <c r="J1549" s="466">
        <v>8.3175672727272723</v>
      </c>
      <c r="K1549" s="466">
        <f t="shared" si="48"/>
        <v>45.74662</v>
      </c>
      <c r="L1549" s="471"/>
      <c r="M1549" s="466">
        <v>8.3175672727272723</v>
      </c>
      <c r="N1549" s="466">
        <v>8.3175672727272723</v>
      </c>
      <c r="O1549" s="466">
        <v>6.9313060606060599</v>
      </c>
      <c r="P1549" s="466">
        <v>6.9313060606060599</v>
      </c>
      <c r="Q1549" s="466">
        <v>6.9313060606060599</v>
      </c>
      <c r="R1549" s="466">
        <v>8.3175672727272723</v>
      </c>
      <c r="S1549" s="466">
        <f t="shared" si="49"/>
        <v>45.74662</v>
      </c>
    </row>
    <row r="1550" spans="2:19">
      <c r="B1550" s="463">
        <v>1547</v>
      </c>
      <c r="C1550" s="464">
        <v>80150</v>
      </c>
      <c r="D1550" s="465" t="s">
        <v>4519</v>
      </c>
      <c r="E1550" s="466">
        <v>0.62665818181818167</v>
      </c>
      <c r="F1550" s="466">
        <v>0.62665818181818167</v>
      </c>
      <c r="G1550" s="466">
        <v>0.5222151515151513</v>
      </c>
      <c r="H1550" s="466">
        <v>0.5222151515151513</v>
      </c>
      <c r="I1550" s="466">
        <v>0.5222151515151513</v>
      </c>
      <c r="J1550" s="466">
        <v>0.62665818181818167</v>
      </c>
      <c r="K1550" s="466">
        <f t="shared" si="48"/>
        <v>3.4466199999999989</v>
      </c>
      <c r="L1550" s="471"/>
      <c r="M1550" s="466">
        <v>0.62665818181818167</v>
      </c>
      <c r="N1550" s="466">
        <v>0.62665818181818167</v>
      </c>
      <c r="O1550" s="466">
        <v>0.5222151515151513</v>
      </c>
      <c r="P1550" s="466">
        <v>0.5222151515151513</v>
      </c>
      <c r="Q1550" s="466">
        <v>0.5222151515151513</v>
      </c>
      <c r="R1550" s="466">
        <v>0.62665818181818167</v>
      </c>
      <c r="S1550" s="466">
        <f t="shared" si="49"/>
        <v>3.4466199999999989</v>
      </c>
    </row>
    <row r="1551" spans="2:19">
      <c r="B1551" s="463">
        <v>1548</v>
      </c>
      <c r="C1551" s="464">
        <v>80154</v>
      </c>
      <c r="D1551" s="465" t="s">
        <v>4224</v>
      </c>
      <c r="E1551" s="466">
        <v>1.2375672727272726</v>
      </c>
      <c r="F1551" s="466">
        <v>1.2375672727272726</v>
      </c>
      <c r="G1551" s="466">
        <v>1.0313060606060604</v>
      </c>
      <c r="H1551" s="466">
        <v>1.0313060606060604</v>
      </c>
      <c r="I1551" s="466">
        <v>1.0313060606060604</v>
      </c>
      <c r="J1551" s="466">
        <v>1.2375672727272726</v>
      </c>
      <c r="K1551" s="466">
        <f t="shared" si="48"/>
        <v>6.8066199999999988</v>
      </c>
      <c r="L1551" s="471"/>
      <c r="M1551" s="466">
        <v>1.2375672727272726</v>
      </c>
      <c r="N1551" s="466">
        <v>1.2375672727272726</v>
      </c>
      <c r="O1551" s="466">
        <v>1.0313060606060604</v>
      </c>
      <c r="P1551" s="466">
        <v>1.0313060606060604</v>
      </c>
      <c r="Q1551" s="466">
        <v>1.0313060606060604</v>
      </c>
      <c r="R1551" s="466">
        <v>1.2375672727272726</v>
      </c>
      <c r="S1551" s="466">
        <f t="shared" si="49"/>
        <v>6.8066199999999988</v>
      </c>
    </row>
    <row r="1552" spans="2:19">
      <c r="B1552" s="463">
        <v>1549</v>
      </c>
      <c r="C1552" s="464">
        <v>80156</v>
      </c>
      <c r="D1552" s="465" t="s">
        <v>4225</v>
      </c>
      <c r="E1552" s="466">
        <v>2.4812036363636358</v>
      </c>
      <c r="F1552" s="466">
        <v>2.4812036363636358</v>
      </c>
      <c r="G1552" s="466">
        <v>2.0676696969696966</v>
      </c>
      <c r="H1552" s="466">
        <v>2.0676696969696966</v>
      </c>
      <c r="I1552" s="466">
        <v>2.0676696969696966</v>
      </c>
      <c r="J1552" s="466">
        <v>2.4812036363636358</v>
      </c>
      <c r="K1552" s="466">
        <f t="shared" si="48"/>
        <v>13.646619999999999</v>
      </c>
      <c r="L1552" s="471"/>
      <c r="M1552" s="466">
        <v>2.4812036363636358</v>
      </c>
      <c r="N1552" s="466">
        <v>2.4812036363636358</v>
      </c>
      <c r="O1552" s="466">
        <v>2.0676696969696966</v>
      </c>
      <c r="P1552" s="466">
        <v>2.0676696969696966</v>
      </c>
      <c r="Q1552" s="466">
        <v>2.0676696969696966</v>
      </c>
      <c r="R1552" s="466">
        <v>2.4812036363636358</v>
      </c>
      <c r="S1552" s="466">
        <f t="shared" si="49"/>
        <v>13.646619999999999</v>
      </c>
    </row>
    <row r="1553" spans="2:19">
      <c r="B1553" s="463">
        <v>1550</v>
      </c>
      <c r="C1553" s="464">
        <v>80158</v>
      </c>
      <c r="D1553" s="465" t="s">
        <v>4520</v>
      </c>
      <c r="E1553" s="466">
        <v>2.4593854545454543</v>
      </c>
      <c r="F1553" s="466">
        <v>2.4593854545454543</v>
      </c>
      <c r="G1553" s="466">
        <v>2.0494878787878785</v>
      </c>
      <c r="H1553" s="466">
        <v>2.0494878787878785</v>
      </c>
      <c r="I1553" s="466">
        <v>2.0494878787878785</v>
      </c>
      <c r="J1553" s="466">
        <v>2.4593854545454543</v>
      </c>
      <c r="K1553" s="466">
        <f t="shared" si="48"/>
        <v>13.526619999999999</v>
      </c>
      <c r="L1553" s="471"/>
      <c r="M1553" s="466">
        <v>2.4593854545454543</v>
      </c>
      <c r="N1553" s="466">
        <v>2.4593854545454543</v>
      </c>
      <c r="O1553" s="466">
        <v>2.0494878787878785</v>
      </c>
      <c r="P1553" s="466">
        <v>2.0494878787878785</v>
      </c>
      <c r="Q1553" s="466">
        <v>2.0494878787878785</v>
      </c>
      <c r="R1553" s="466">
        <v>2.4593854545454543</v>
      </c>
      <c r="S1553" s="466">
        <f t="shared" si="49"/>
        <v>13.526619999999999</v>
      </c>
    </row>
    <row r="1554" spans="2:19">
      <c r="B1554" s="463">
        <v>1551</v>
      </c>
      <c r="C1554" s="464">
        <v>80162</v>
      </c>
      <c r="D1554" s="465" t="s">
        <v>4521</v>
      </c>
      <c r="E1554" s="466">
        <v>1.9030218181818177</v>
      </c>
      <c r="F1554" s="466">
        <v>1.9030218181818177</v>
      </c>
      <c r="G1554" s="466">
        <v>1.5858515151515147</v>
      </c>
      <c r="H1554" s="466">
        <v>1.5858515151515147</v>
      </c>
      <c r="I1554" s="466">
        <v>1.5858515151515147</v>
      </c>
      <c r="J1554" s="466">
        <v>1.9030218181818177</v>
      </c>
      <c r="K1554" s="466">
        <f t="shared" si="48"/>
        <v>10.466619999999997</v>
      </c>
      <c r="L1554" s="471"/>
      <c r="M1554" s="466">
        <v>1.9030218181818177</v>
      </c>
      <c r="N1554" s="466">
        <v>1.9030218181818177</v>
      </c>
      <c r="O1554" s="466">
        <v>1.5858515151515147</v>
      </c>
      <c r="P1554" s="466">
        <v>1.5858515151515147</v>
      </c>
      <c r="Q1554" s="466">
        <v>1.5858515151515147</v>
      </c>
      <c r="R1554" s="466">
        <v>1.9030218181818177</v>
      </c>
      <c r="S1554" s="466">
        <f t="shared" si="49"/>
        <v>10.466619999999997</v>
      </c>
    </row>
    <row r="1555" spans="2:19">
      <c r="B1555" s="463">
        <v>1552</v>
      </c>
      <c r="C1555" s="464">
        <v>80164</v>
      </c>
      <c r="D1555" s="465" t="s">
        <v>4226</v>
      </c>
      <c r="E1555" s="466">
        <v>1.3684763636363633</v>
      </c>
      <c r="F1555" s="466">
        <v>1.3684763636363633</v>
      </c>
      <c r="G1555" s="466">
        <v>1.1403969696969694</v>
      </c>
      <c r="H1555" s="466">
        <v>1.1403969696969694</v>
      </c>
      <c r="I1555" s="466">
        <v>1.1403969696969694</v>
      </c>
      <c r="J1555" s="466">
        <v>1.3684763636363633</v>
      </c>
      <c r="K1555" s="466">
        <f t="shared" si="48"/>
        <v>7.5266199999999976</v>
      </c>
      <c r="L1555" s="471"/>
      <c r="M1555" s="466">
        <v>1.3684763636363633</v>
      </c>
      <c r="N1555" s="466">
        <v>1.3684763636363633</v>
      </c>
      <c r="O1555" s="466">
        <v>1.1403969696969694</v>
      </c>
      <c r="P1555" s="466">
        <v>1.1403969696969694</v>
      </c>
      <c r="Q1555" s="466">
        <v>1.1403969696969694</v>
      </c>
      <c r="R1555" s="466">
        <v>1.3684763636363633</v>
      </c>
      <c r="S1555" s="466">
        <f t="shared" si="49"/>
        <v>7.5266199999999976</v>
      </c>
    </row>
    <row r="1556" spans="2:19">
      <c r="B1556" s="463">
        <v>1553</v>
      </c>
      <c r="C1556" s="464">
        <v>80170</v>
      </c>
      <c r="D1556" s="465" t="s">
        <v>4149</v>
      </c>
      <c r="E1556" s="466">
        <v>1.4230218181818179</v>
      </c>
      <c r="F1556" s="466">
        <v>1.4230218181818179</v>
      </c>
      <c r="G1556" s="466">
        <v>1.185851515151515</v>
      </c>
      <c r="H1556" s="466">
        <v>1.185851515151515</v>
      </c>
      <c r="I1556" s="466">
        <v>1.185851515151515</v>
      </c>
      <c r="J1556" s="466">
        <v>1.4230218181818179</v>
      </c>
      <c r="K1556" s="466">
        <f t="shared" si="48"/>
        <v>7.8266199999999984</v>
      </c>
      <c r="L1556" s="471"/>
      <c r="M1556" s="466">
        <v>1.4230218181818179</v>
      </c>
      <c r="N1556" s="466">
        <v>1.4230218181818179</v>
      </c>
      <c r="O1556" s="466">
        <v>1.185851515151515</v>
      </c>
      <c r="P1556" s="466">
        <v>1.185851515151515</v>
      </c>
      <c r="Q1556" s="466">
        <v>1.185851515151515</v>
      </c>
      <c r="R1556" s="466">
        <v>1.4230218181818179</v>
      </c>
      <c r="S1556" s="466">
        <f t="shared" si="49"/>
        <v>7.8266199999999984</v>
      </c>
    </row>
    <row r="1557" spans="2:19">
      <c r="B1557" s="463">
        <v>1554</v>
      </c>
      <c r="C1557" s="464">
        <v>80178</v>
      </c>
      <c r="D1557" s="465" t="s">
        <v>4150</v>
      </c>
      <c r="E1557" s="466">
        <v>0.69321909090909084</v>
      </c>
      <c r="F1557" s="466">
        <v>0.46323369565217393</v>
      </c>
      <c r="G1557" s="466">
        <v>0</v>
      </c>
      <c r="H1557" s="466">
        <v>1.7663043478260872E-2</v>
      </c>
      <c r="I1557" s="466">
        <v>5.6979383953278333E-2</v>
      </c>
      <c r="J1557" s="466">
        <v>0.37350427664088692</v>
      </c>
      <c r="K1557" s="466">
        <f t="shared" si="48"/>
        <v>1.6045994906336911</v>
      </c>
      <c r="L1557" s="471"/>
      <c r="M1557" s="466">
        <v>0.69321909090909084</v>
      </c>
      <c r="N1557" s="466">
        <v>0.46323369565217393</v>
      </c>
      <c r="O1557" s="466">
        <v>0</v>
      </c>
      <c r="P1557" s="466">
        <v>1.7663043478260872E-2</v>
      </c>
      <c r="Q1557" s="466">
        <v>5.6979383953278333E-2</v>
      </c>
      <c r="R1557" s="466">
        <v>0.37350427664088692</v>
      </c>
      <c r="S1557" s="466">
        <f t="shared" si="49"/>
        <v>1.6045994906336911</v>
      </c>
    </row>
    <row r="1558" spans="2:19">
      <c r="B1558" s="463">
        <v>1555</v>
      </c>
      <c r="C1558" s="464">
        <v>80184</v>
      </c>
      <c r="D1558" s="465" t="s">
        <v>4151</v>
      </c>
      <c r="E1558" s="466">
        <v>2.6448399999999999</v>
      </c>
      <c r="F1558" s="466">
        <v>2.6448399999999999</v>
      </c>
      <c r="G1558" s="466">
        <v>2.2040333333333333</v>
      </c>
      <c r="H1558" s="466">
        <v>2.2040333333333333</v>
      </c>
      <c r="I1558" s="466">
        <v>2.2040333333333333</v>
      </c>
      <c r="J1558" s="466">
        <v>2.6448399999999999</v>
      </c>
      <c r="K1558" s="466">
        <f t="shared" si="48"/>
        <v>14.546620000000001</v>
      </c>
      <c r="L1558" s="471"/>
      <c r="M1558" s="466">
        <v>2.6448399999999999</v>
      </c>
      <c r="N1558" s="466">
        <v>2.6448399999999999</v>
      </c>
      <c r="O1558" s="466">
        <v>2.2040333333333333</v>
      </c>
      <c r="P1558" s="466">
        <v>2.2040333333333333</v>
      </c>
      <c r="Q1558" s="466">
        <v>2.2040333333333333</v>
      </c>
      <c r="R1558" s="466">
        <v>2.6448399999999999</v>
      </c>
      <c r="S1558" s="466">
        <f t="shared" si="49"/>
        <v>14.546620000000001</v>
      </c>
    </row>
    <row r="1559" spans="2:19">
      <c r="B1559" s="463">
        <v>1556</v>
      </c>
      <c r="C1559" s="464">
        <v>80185</v>
      </c>
      <c r="D1559" s="465" t="s">
        <v>4152</v>
      </c>
      <c r="E1559" s="466">
        <v>2.6448399999999999</v>
      </c>
      <c r="F1559" s="466">
        <v>2.6448399999999999</v>
      </c>
      <c r="G1559" s="466">
        <v>2.2040333333333333</v>
      </c>
      <c r="H1559" s="466">
        <v>2.2040333333333333</v>
      </c>
      <c r="I1559" s="466">
        <v>2.2040333333333333</v>
      </c>
      <c r="J1559" s="466">
        <v>2.6448399999999999</v>
      </c>
      <c r="K1559" s="466">
        <f t="shared" si="48"/>
        <v>14.546620000000001</v>
      </c>
      <c r="L1559" s="471"/>
      <c r="M1559" s="466">
        <v>2.6448399999999999</v>
      </c>
      <c r="N1559" s="466">
        <v>2.6448399999999999</v>
      </c>
      <c r="O1559" s="466">
        <v>2.2040333333333333</v>
      </c>
      <c r="P1559" s="466">
        <v>2.2040333333333333</v>
      </c>
      <c r="Q1559" s="466">
        <v>2.2040333333333333</v>
      </c>
      <c r="R1559" s="466">
        <v>2.6448399999999999</v>
      </c>
      <c r="S1559" s="466">
        <f t="shared" si="49"/>
        <v>14.546620000000001</v>
      </c>
    </row>
    <row r="1560" spans="2:19">
      <c r="B1560" s="463">
        <v>1557</v>
      </c>
      <c r="C1560" s="464">
        <v>80188</v>
      </c>
      <c r="D1560" s="465" t="s">
        <v>4153</v>
      </c>
      <c r="E1560" s="466">
        <v>2.5466581818181813</v>
      </c>
      <c r="F1560" s="466">
        <v>2.5466581818181813</v>
      </c>
      <c r="G1560" s="466">
        <v>2.1222151515151508</v>
      </c>
      <c r="H1560" s="466">
        <v>2.1222151515151508</v>
      </c>
      <c r="I1560" s="466">
        <v>2.1222151515151508</v>
      </c>
      <c r="J1560" s="466">
        <v>2.5466581818181813</v>
      </c>
      <c r="K1560" s="466">
        <f t="shared" si="48"/>
        <v>14.006619999999996</v>
      </c>
      <c r="L1560" s="471"/>
      <c r="M1560" s="466">
        <v>2.5466581818181813</v>
      </c>
      <c r="N1560" s="466">
        <v>2.5466581818181813</v>
      </c>
      <c r="O1560" s="466">
        <v>2.1222151515151508</v>
      </c>
      <c r="P1560" s="466">
        <v>2.1222151515151508</v>
      </c>
      <c r="Q1560" s="466">
        <v>2.1222151515151508</v>
      </c>
      <c r="R1560" s="466">
        <v>2.5466581818181813</v>
      </c>
      <c r="S1560" s="466">
        <f t="shared" si="49"/>
        <v>14.006619999999996</v>
      </c>
    </row>
    <row r="1561" spans="2:19">
      <c r="B1561" s="463">
        <v>1558</v>
      </c>
      <c r="C1561" s="464">
        <v>80190</v>
      </c>
      <c r="D1561" s="465" t="s">
        <v>4154</v>
      </c>
      <c r="E1561" s="466">
        <v>1.3248399999999998</v>
      </c>
      <c r="F1561" s="466">
        <v>1.3248399999999998</v>
      </c>
      <c r="G1561" s="466">
        <v>1.104033333333333</v>
      </c>
      <c r="H1561" s="466">
        <v>1.104033333333333</v>
      </c>
      <c r="I1561" s="466">
        <v>1.104033333333333</v>
      </c>
      <c r="J1561" s="466">
        <v>1.3248399999999998</v>
      </c>
      <c r="K1561" s="466">
        <f t="shared" si="48"/>
        <v>7.2866199999999983</v>
      </c>
      <c r="L1561" s="471"/>
      <c r="M1561" s="466">
        <v>1.3248399999999998</v>
      </c>
      <c r="N1561" s="466">
        <v>1.3248399999999998</v>
      </c>
      <c r="O1561" s="466">
        <v>1.104033333333333</v>
      </c>
      <c r="P1561" s="466">
        <v>1.104033333333333</v>
      </c>
      <c r="Q1561" s="466">
        <v>1.104033333333333</v>
      </c>
      <c r="R1561" s="466">
        <v>1.3248399999999998</v>
      </c>
      <c r="S1561" s="466">
        <f t="shared" si="49"/>
        <v>7.2866199999999983</v>
      </c>
    </row>
    <row r="1562" spans="2:19">
      <c r="B1562" s="463">
        <v>1559</v>
      </c>
      <c r="C1562" s="464">
        <v>80194</v>
      </c>
      <c r="D1562" s="465" t="s">
        <v>4155</v>
      </c>
      <c r="E1562" s="466">
        <v>0.45211272727272711</v>
      </c>
      <c r="F1562" s="466">
        <v>0.45211272727272711</v>
      </c>
      <c r="G1562" s="466">
        <v>0.37676060606060591</v>
      </c>
      <c r="H1562" s="466">
        <v>0.37676060606060591</v>
      </c>
      <c r="I1562" s="466">
        <v>0.37676060606060591</v>
      </c>
      <c r="J1562" s="466">
        <v>0.45211272727272711</v>
      </c>
      <c r="K1562" s="466">
        <f t="shared" si="48"/>
        <v>2.4866199999999989</v>
      </c>
      <c r="L1562" s="471"/>
      <c r="M1562" s="466">
        <v>0.45211272727272711</v>
      </c>
      <c r="N1562" s="466">
        <v>0.45211272727272711</v>
      </c>
      <c r="O1562" s="466">
        <v>0.37676060606060591</v>
      </c>
      <c r="P1562" s="466">
        <v>0.37676060606060591</v>
      </c>
      <c r="Q1562" s="466">
        <v>0.37676060606060591</v>
      </c>
      <c r="R1562" s="466">
        <v>0.45211272727272711</v>
      </c>
      <c r="S1562" s="466">
        <f t="shared" si="49"/>
        <v>2.4866199999999989</v>
      </c>
    </row>
    <row r="1563" spans="2:19">
      <c r="B1563" s="463">
        <v>1560</v>
      </c>
      <c r="C1563" s="464">
        <v>80196</v>
      </c>
      <c r="D1563" s="465" t="s">
        <v>4156</v>
      </c>
      <c r="E1563" s="466">
        <v>0.36483999999999994</v>
      </c>
      <c r="F1563" s="466">
        <v>0.36483999999999994</v>
      </c>
      <c r="G1563" s="466">
        <v>0.30403333333333327</v>
      </c>
      <c r="H1563" s="466">
        <v>0.30403333333333327</v>
      </c>
      <c r="I1563" s="466">
        <v>0.30403333333333327</v>
      </c>
      <c r="J1563" s="466">
        <v>0.36483999999999994</v>
      </c>
      <c r="K1563" s="466">
        <f t="shared" si="48"/>
        <v>2.0066199999999998</v>
      </c>
      <c r="L1563" s="471"/>
      <c r="M1563" s="466">
        <v>0.36483999999999994</v>
      </c>
      <c r="N1563" s="466">
        <v>0.36483999999999994</v>
      </c>
      <c r="O1563" s="466">
        <v>0.30403333333333327</v>
      </c>
      <c r="P1563" s="466">
        <v>0.30403333333333327</v>
      </c>
      <c r="Q1563" s="466">
        <v>0.30403333333333327</v>
      </c>
      <c r="R1563" s="466">
        <v>0.36483999999999994</v>
      </c>
      <c r="S1563" s="466">
        <f t="shared" si="49"/>
        <v>2.0066199999999998</v>
      </c>
    </row>
    <row r="1564" spans="2:19">
      <c r="B1564" s="463">
        <v>1561</v>
      </c>
      <c r="C1564" s="464">
        <v>80198</v>
      </c>
      <c r="D1564" s="465" t="s">
        <v>4157</v>
      </c>
      <c r="E1564" s="466">
        <v>2.2739309090909083</v>
      </c>
      <c r="F1564" s="466">
        <v>2.2739309090909083</v>
      </c>
      <c r="G1564" s="466">
        <v>1.8949424242424238</v>
      </c>
      <c r="H1564" s="466">
        <v>1.8949424242424238</v>
      </c>
      <c r="I1564" s="466">
        <v>1.8949424242424238</v>
      </c>
      <c r="J1564" s="466">
        <v>2.2739309090909083</v>
      </c>
      <c r="K1564" s="466">
        <f t="shared" si="48"/>
        <v>12.506619999999995</v>
      </c>
      <c r="L1564" s="471"/>
      <c r="M1564" s="466">
        <v>2.2739309090909083</v>
      </c>
      <c r="N1564" s="466">
        <v>2.2739309090909083</v>
      </c>
      <c r="O1564" s="466">
        <v>1.8949424242424238</v>
      </c>
      <c r="P1564" s="466">
        <v>1.8949424242424238</v>
      </c>
      <c r="Q1564" s="466">
        <v>1.8949424242424238</v>
      </c>
      <c r="R1564" s="466">
        <v>2.2739309090909083</v>
      </c>
      <c r="S1564" s="466">
        <f t="shared" si="49"/>
        <v>12.506619999999995</v>
      </c>
    </row>
    <row r="1565" spans="2:19">
      <c r="B1565" s="463">
        <v>1562</v>
      </c>
      <c r="C1565" s="464">
        <v>80200</v>
      </c>
      <c r="D1565" s="465" t="s">
        <v>4158</v>
      </c>
      <c r="E1565" s="466">
        <v>0.64847636363636363</v>
      </c>
      <c r="F1565" s="466">
        <v>0.64847636363636363</v>
      </c>
      <c r="G1565" s="466">
        <v>0.54039696969696971</v>
      </c>
      <c r="H1565" s="466">
        <v>0.54039696969696971</v>
      </c>
      <c r="I1565" s="466">
        <v>0.54039696969696971</v>
      </c>
      <c r="J1565" s="466">
        <v>0.64847636363636363</v>
      </c>
      <c r="K1565" s="466">
        <f t="shared" si="48"/>
        <v>3.5666200000000003</v>
      </c>
      <c r="L1565" s="471"/>
      <c r="M1565" s="466">
        <v>0.64847636363636363</v>
      </c>
      <c r="N1565" s="466">
        <v>0.64847636363636363</v>
      </c>
      <c r="O1565" s="466">
        <v>0.54039696969696971</v>
      </c>
      <c r="P1565" s="466">
        <v>0.54039696969696971</v>
      </c>
      <c r="Q1565" s="466">
        <v>0.54039696969696971</v>
      </c>
      <c r="R1565" s="466">
        <v>0.64847636363636363</v>
      </c>
      <c r="S1565" s="466">
        <f t="shared" si="49"/>
        <v>3.5666200000000003</v>
      </c>
    </row>
    <row r="1566" spans="2:19">
      <c r="B1566" s="463">
        <v>1563</v>
      </c>
      <c r="C1566" s="464">
        <v>80202</v>
      </c>
      <c r="D1566" s="465" t="s">
        <v>4159</v>
      </c>
      <c r="E1566" s="466">
        <v>1.3357490909090908</v>
      </c>
      <c r="F1566" s="466">
        <v>1.3357490909090908</v>
      </c>
      <c r="G1566" s="466">
        <v>1.1131242424242422</v>
      </c>
      <c r="H1566" s="466">
        <v>1.1131242424242422</v>
      </c>
      <c r="I1566" s="466">
        <v>1.1131242424242422</v>
      </c>
      <c r="J1566" s="466">
        <v>1.3357490909090908</v>
      </c>
      <c r="K1566" s="466">
        <f t="shared" si="48"/>
        <v>7.3466199999999997</v>
      </c>
      <c r="L1566" s="471"/>
      <c r="M1566" s="466">
        <v>1.3357490909090908</v>
      </c>
      <c r="N1566" s="466">
        <v>1.3357490909090908</v>
      </c>
      <c r="O1566" s="466">
        <v>1.1131242424242422</v>
      </c>
      <c r="P1566" s="466">
        <v>1.1131242424242422</v>
      </c>
      <c r="Q1566" s="466">
        <v>1.1131242424242422</v>
      </c>
      <c r="R1566" s="466">
        <v>1.3357490909090908</v>
      </c>
      <c r="S1566" s="466">
        <f t="shared" si="49"/>
        <v>7.3466199999999997</v>
      </c>
    </row>
    <row r="1567" spans="2:19">
      <c r="B1567" s="463">
        <v>1564</v>
      </c>
      <c r="C1567" s="464">
        <v>81005</v>
      </c>
      <c r="D1567" s="465" t="s">
        <v>4289</v>
      </c>
      <c r="E1567" s="466">
        <v>0.61811727272727268</v>
      </c>
      <c r="F1567" s="466">
        <v>0.77205615942028982</v>
      </c>
      <c r="G1567" s="466">
        <v>0</v>
      </c>
      <c r="H1567" s="466">
        <v>2.9438405797101448E-2</v>
      </c>
      <c r="I1567" s="466">
        <v>5.0806363922685581E-2</v>
      </c>
      <c r="J1567" s="466">
        <v>0.33303965204777397</v>
      </c>
      <c r="K1567" s="466">
        <f t="shared" si="48"/>
        <v>1.8034578539151238</v>
      </c>
      <c r="L1567" s="471"/>
      <c r="M1567" s="466">
        <v>0.61811727272727268</v>
      </c>
      <c r="N1567" s="466">
        <v>0.77205615942028982</v>
      </c>
      <c r="O1567" s="466">
        <v>0</v>
      </c>
      <c r="P1567" s="466">
        <v>2.9438405797101448E-2</v>
      </c>
      <c r="Q1567" s="466">
        <v>5.0806363922685581E-2</v>
      </c>
      <c r="R1567" s="466">
        <v>0.33303965204777397</v>
      </c>
      <c r="S1567" s="466">
        <f t="shared" si="49"/>
        <v>1.8034578539151238</v>
      </c>
    </row>
    <row r="1568" spans="2:19">
      <c r="B1568" s="463">
        <v>1565</v>
      </c>
      <c r="C1568" s="464">
        <v>81025</v>
      </c>
      <c r="D1568" s="465" t="s">
        <v>4231</v>
      </c>
      <c r="E1568" s="466">
        <v>0.61811727272727268</v>
      </c>
      <c r="F1568" s="466">
        <v>0.77205615942028982</v>
      </c>
      <c r="G1568" s="466">
        <v>0</v>
      </c>
      <c r="H1568" s="466">
        <v>2.9438405797101448E-2</v>
      </c>
      <c r="I1568" s="466">
        <v>5.0806363922685581E-2</v>
      </c>
      <c r="J1568" s="466">
        <v>0.33303965204777397</v>
      </c>
      <c r="K1568" s="466">
        <f t="shared" si="48"/>
        <v>1.8034578539151238</v>
      </c>
      <c r="L1568" s="471"/>
      <c r="M1568" s="466">
        <v>0.61811727272727268</v>
      </c>
      <c r="N1568" s="466">
        <v>0.77205615942028982</v>
      </c>
      <c r="O1568" s="466">
        <v>0</v>
      </c>
      <c r="P1568" s="466">
        <v>2.9438405797101448E-2</v>
      </c>
      <c r="Q1568" s="466">
        <v>5.0806363922685581E-2</v>
      </c>
      <c r="R1568" s="466">
        <v>0.33303965204777397</v>
      </c>
      <c r="S1568" s="466">
        <f t="shared" si="49"/>
        <v>1.8034578539151238</v>
      </c>
    </row>
    <row r="1569" spans="2:19">
      <c r="B1569" s="463">
        <v>1566</v>
      </c>
      <c r="C1569" s="464">
        <v>82003</v>
      </c>
      <c r="D1569" s="465" t="s">
        <v>4291</v>
      </c>
      <c r="E1569" s="466">
        <v>0.75483999999999996</v>
      </c>
      <c r="F1569" s="466">
        <v>0.75483999999999996</v>
      </c>
      <c r="G1569" s="466">
        <v>0.62903333333333333</v>
      </c>
      <c r="H1569" s="466">
        <v>0.62903333333333333</v>
      </c>
      <c r="I1569" s="466">
        <v>0.62903333333333333</v>
      </c>
      <c r="J1569" s="466">
        <v>0.75483999999999996</v>
      </c>
      <c r="K1569" s="466">
        <f t="shared" si="48"/>
        <v>4.1516199999999994</v>
      </c>
      <c r="L1569" s="471"/>
      <c r="M1569" s="466">
        <v>0.75483999999999996</v>
      </c>
      <c r="N1569" s="466">
        <v>0.75483999999999996</v>
      </c>
      <c r="O1569" s="466">
        <v>0.62903333333333333</v>
      </c>
      <c r="P1569" s="466">
        <v>0.62903333333333333</v>
      </c>
      <c r="Q1569" s="466">
        <v>0.62903333333333333</v>
      </c>
      <c r="R1569" s="466">
        <v>0.75483999999999996</v>
      </c>
      <c r="S1569" s="466">
        <f t="shared" si="49"/>
        <v>4.1516199999999994</v>
      </c>
    </row>
    <row r="1570" spans="2:19">
      <c r="B1570" s="463">
        <v>1567</v>
      </c>
      <c r="C1570" s="464">
        <v>82020</v>
      </c>
      <c r="D1570" s="465" t="s">
        <v>4233</v>
      </c>
      <c r="E1570" s="466">
        <v>0.8302945454545454</v>
      </c>
      <c r="F1570" s="466">
        <v>0.8302945454545454</v>
      </c>
      <c r="G1570" s="466">
        <v>0.6919121212121212</v>
      </c>
      <c r="H1570" s="466">
        <v>0.6919121212121212</v>
      </c>
      <c r="I1570" s="466">
        <v>0.6919121212121212</v>
      </c>
      <c r="J1570" s="466">
        <v>0.8302945454545454</v>
      </c>
      <c r="K1570" s="466">
        <f t="shared" si="48"/>
        <v>4.5666199999999995</v>
      </c>
      <c r="L1570" s="471"/>
      <c r="M1570" s="466">
        <v>0.8302945454545454</v>
      </c>
      <c r="N1570" s="466">
        <v>0.8302945454545454</v>
      </c>
      <c r="O1570" s="466">
        <v>0.6919121212121212</v>
      </c>
      <c r="P1570" s="466">
        <v>0.6919121212121212</v>
      </c>
      <c r="Q1570" s="466">
        <v>0.6919121212121212</v>
      </c>
      <c r="R1570" s="466">
        <v>0.8302945454545454</v>
      </c>
      <c r="S1570" s="466">
        <f t="shared" si="49"/>
        <v>4.5666199999999995</v>
      </c>
    </row>
    <row r="1571" spans="2:19">
      <c r="B1571" s="463">
        <v>1568</v>
      </c>
      <c r="C1571" s="464">
        <v>82024</v>
      </c>
      <c r="D1571" s="465" t="s">
        <v>4292</v>
      </c>
      <c r="E1571" s="466">
        <v>1.5184763636363636</v>
      </c>
      <c r="F1571" s="466">
        <v>1.5184763636363636</v>
      </c>
      <c r="G1571" s="466">
        <v>1.2653969696969696</v>
      </c>
      <c r="H1571" s="466">
        <v>1.2653969696969696</v>
      </c>
      <c r="I1571" s="466">
        <v>1.2653969696969696</v>
      </c>
      <c r="J1571" s="466">
        <v>1.5184763636363636</v>
      </c>
      <c r="K1571" s="466">
        <f t="shared" si="48"/>
        <v>8.3516200000000005</v>
      </c>
      <c r="L1571" s="471"/>
      <c r="M1571" s="466">
        <v>1.5184763636363636</v>
      </c>
      <c r="N1571" s="466">
        <v>1.5184763636363636</v>
      </c>
      <c r="O1571" s="466">
        <v>1.2653969696969696</v>
      </c>
      <c r="P1571" s="466">
        <v>1.2653969696969696</v>
      </c>
      <c r="Q1571" s="466">
        <v>1.2653969696969696</v>
      </c>
      <c r="R1571" s="466">
        <v>1.5184763636363636</v>
      </c>
      <c r="S1571" s="466">
        <f t="shared" si="49"/>
        <v>8.3516200000000005</v>
      </c>
    </row>
    <row r="1572" spans="2:19">
      <c r="B1572" s="463">
        <v>1569</v>
      </c>
      <c r="C1572" s="464">
        <v>82040</v>
      </c>
      <c r="D1572" s="465" t="s">
        <v>4234</v>
      </c>
      <c r="E1572" s="466">
        <v>0.69321909090909084</v>
      </c>
      <c r="F1572" s="466">
        <v>0.46323369565217393</v>
      </c>
      <c r="G1572" s="466">
        <v>0</v>
      </c>
      <c r="H1572" s="466">
        <v>1.7663043478260872E-2</v>
      </c>
      <c r="I1572" s="466">
        <v>5.6979383953278333E-2</v>
      </c>
      <c r="J1572" s="466">
        <v>0.37350427664088692</v>
      </c>
      <c r="K1572" s="466">
        <f t="shared" si="48"/>
        <v>1.6045994906336911</v>
      </c>
      <c r="L1572" s="471"/>
      <c r="M1572" s="466">
        <v>0.69321909090909084</v>
      </c>
      <c r="N1572" s="466">
        <v>0.46323369565217393</v>
      </c>
      <c r="O1572" s="466">
        <v>0</v>
      </c>
      <c r="P1572" s="466">
        <v>1.7663043478260872E-2</v>
      </c>
      <c r="Q1572" s="466">
        <v>5.6979383953278333E-2</v>
      </c>
      <c r="R1572" s="466">
        <v>0.37350427664088692</v>
      </c>
      <c r="S1572" s="466">
        <f t="shared" si="49"/>
        <v>1.6045994906336911</v>
      </c>
    </row>
    <row r="1573" spans="2:19">
      <c r="B1573" s="463">
        <v>1570</v>
      </c>
      <c r="C1573" s="464">
        <v>82042</v>
      </c>
      <c r="D1573" s="465" t="s">
        <v>4293</v>
      </c>
      <c r="E1573" s="466">
        <v>0.69321909090909084</v>
      </c>
      <c r="F1573" s="466">
        <v>0.46323369565217393</v>
      </c>
      <c r="G1573" s="466">
        <v>0</v>
      </c>
      <c r="H1573" s="466">
        <v>1.7663043478260872E-2</v>
      </c>
      <c r="I1573" s="466">
        <v>5.6979383953278333E-2</v>
      </c>
      <c r="J1573" s="466">
        <v>0.37350427664088692</v>
      </c>
      <c r="K1573" s="466">
        <f t="shared" si="48"/>
        <v>1.6045994906336911</v>
      </c>
      <c r="L1573" s="471"/>
      <c r="M1573" s="466">
        <v>0.69321909090909084</v>
      </c>
      <c r="N1573" s="466">
        <v>0.46323369565217393</v>
      </c>
      <c r="O1573" s="466">
        <v>0</v>
      </c>
      <c r="P1573" s="466">
        <v>1.7663043478260872E-2</v>
      </c>
      <c r="Q1573" s="466">
        <v>5.6979383953278333E-2</v>
      </c>
      <c r="R1573" s="466">
        <v>0.37350427664088692</v>
      </c>
      <c r="S1573" s="466">
        <f t="shared" si="49"/>
        <v>1.6045994906336911</v>
      </c>
    </row>
    <row r="1574" spans="2:19">
      <c r="B1574" s="463">
        <v>1571</v>
      </c>
      <c r="C1574" s="464">
        <v>82043</v>
      </c>
      <c r="D1574" s="465" t="s">
        <v>4235</v>
      </c>
      <c r="E1574" s="466">
        <v>0.61811727272727268</v>
      </c>
      <c r="F1574" s="466">
        <v>0.77205615942028982</v>
      </c>
      <c r="G1574" s="466">
        <v>0</v>
      </c>
      <c r="H1574" s="466">
        <v>2.9438405797101448E-2</v>
      </c>
      <c r="I1574" s="466">
        <v>5.0806363922685581E-2</v>
      </c>
      <c r="J1574" s="466">
        <v>0.33303965204777397</v>
      </c>
      <c r="K1574" s="466">
        <f t="shared" si="48"/>
        <v>1.8034578539151238</v>
      </c>
      <c r="L1574" s="471"/>
      <c r="M1574" s="466">
        <v>0.61811727272727268</v>
      </c>
      <c r="N1574" s="466">
        <v>0.77205615942028982</v>
      </c>
      <c r="O1574" s="466">
        <v>0</v>
      </c>
      <c r="P1574" s="466">
        <v>2.9438405797101448E-2</v>
      </c>
      <c r="Q1574" s="466">
        <v>5.0806363922685581E-2</v>
      </c>
      <c r="R1574" s="466">
        <v>0.33303965204777397</v>
      </c>
      <c r="S1574" s="466">
        <f t="shared" si="49"/>
        <v>1.8034578539151238</v>
      </c>
    </row>
    <row r="1575" spans="2:19">
      <c r="B1575" s="463">
        <v>1572</v>
      </c>
      <c r="C1575" s="464">
        <v>82085</v>
      </c>
      <c r="D1575" s="465" t="s">
        <v>4294</v>
      </c>
      <c r="E1575" s="466">
        <v>0.51483999999999996</v>
      </c>
      <c r="F1575" s="466">
        <v>0.51483999999999996</v>
      </c>
      <c r="G1575" s="466">
        <v>0.42903333333333327</v>
      </c>
      <c r="H1575" s="466">
        <v>0.42903333333333327</v>
      </c>
      <c r="I1575" s="466">
        <v>0.42903333333333327</v>
      </c>
      <c r="J1575" s="466">
        <v>0.51483999999999996</v>
      </c>
      <c r="K1575" s="466">
        <f t="shared" si="48"/>
        <v>2.83162</v>
      </c>
      <c r="L1575" s="471"/>
      <c r="M1575" s="466">
        <v>0.51483999999999996</v>
      </c>
      <c r="N1575" s="466">
        <v>0.51483999999999996</v>
      </c>
      <c r="O1575" s="466">
        <v>0.42903333333333327</v>
      </c>
      <c r="P1575" s="466">
        <v>0.42903333333333327</v>
      </c>
      <c r="Q1575" s="466">
        <v>0.42903333333333327</v>
      </c>
      <c r="R1575" s="466">
        <v>0.51483999999999996</v>
      </c>
      <c r="S1575" s="466">
        <f t="shared" si="49"/>
        <v>2.83162</v>
      </c>
    </row>
    <row r="1576" spans="2:19">
      <c r="B1576" s="463">
        <v>1573</v>
      </c>
      <c r="C1576" s="464">
        <v>82088</v>
      </c>
      <c r="D1576" s="465" t="s">
        <v>4295</v>
      </c>
      <c r="E1576" s="466">
        <v>3.9293854545454536</v>
      </c>
      <c r="F1576" s="466">
        <v>3.9293854545454536</v>
      </c>
      <c r="G1576" s="466">
        <v>3.2744878787878782</v>
      </c>
      <c r="H1576" s="466">
        <v>3.2744878787878782</v>
      </c>
      <c r="I1576" s="466">
        <v>3.2744878787878782</v>
      </c>
      <c r="J1576" s="466">
        <v>3.9293854545454536</v>
      </c>
      <c r="K1576" s="466">
        <f t="shared" si="48"/>
        <v>21.611619999999995</v>
      </c>
      <c r="L1576" s="471"/>
      <c r="M1576" s="466">
        <v>3.9293854545454536</v>
      </c>
      <c r="N1576" s="466">
        <v>3.9293854545454536</v>
      </c>
      <c r="O1576" s="466">
        <v>3.2744878787878782</v>
      </c>
      <c r="P1576" s="466">
        <v>3.2744878787878782</v>
      </c>
      <c r="Q1576" s="466">
        <v>3.2744878787878782</v>
      </c>
      <c r="R1576" s="466">
        <v>3.9293854545454536</v>
      </c>
      <c r="S1576" s="466">
        <f t="shared" si="49"/>
        <v>21.611619999999995</v>
      </c>
    </row>
    <row r="1577" spans="2:19">
      <c r="B1577" s="463">
        <v>1574</v>
      </c>
      <c r="C1577" s="464">
        <v>82103</v>
      </c>
      <c r="D1577" s="465" t="s">
        <v>4296</v>
      </c>
      <c r="E1577" s="466">
        <v>0.70029454545454528</v>
      </c>
      <c r="F1577" s="466">
        <v>0.70029454545454528</v>
      </c>
      <c r="G1577" s="466">
        <v>0.5835787878787877</v>
      </c>
      <c r="H1577" s="466">
        <v>0.5835787878787877</v>
      </c>
      <c r="I1577" s="466">
        <v>0.5835787878787877</v>
      </c>
      <c r="J1577" s="466">
        <v>0.70029454545454528</v>
      </c>
      <c r="K1577" s="466">
        <f t="shared" si="48"/>
        <v>3.8516199999999987</v>
      </c>
      <c r="L1577" s="471"/>
      <c r="M1577" s="466">
        <v>0.70029454545454528</v>
      </c>
      <c r="N1577" s="466">
        <v>0.70029454545454528</v>
      </c>
      <c r="O1577" s="466">
        <v>0.5835787878787877</v>
      </c>
      <c r="P1577" s="466">
        <v>0.5835787878787877</v>
      </c>
      <c r="Q1577" s="466">
        <v>0.5835787878787877</v>
      </c>
      <c r="R1577" s="466">
        <v>0.70029454545454528</v>
      </c>
      <c r="S1577" s="466">
        <f t="shared" si="49"/>
        <v>3.8516199999999987</v>
      </c>
    </row>
    <row r="1578" spans="2:19">
      <c r="B1578" s="463">
        <v>1575</v>
      </c>
      <c r="C1578" s="464">
        <v>82105</v>
      </c>
      <c r="D1578" s="465" t="s">
        <v>4238</v>
      </c>
      <c r="E1578" s="466">
        <v>1.769021818181818</v>
      </c>
      <c r="F1578" s="466">
        <v>1.769021818181818</v>
      </c>
      <c r="G1578" s="466">
        <v>1.4741848484848483</v>
      </c>
      <c r="H1578" s="466">
        <v>1.4741848484848483</v>
      </c>
      <c r="I1578" s="466">
        <v>1.4741848484848483</v>
      </c>
      <c r="J1578" s="466">
        <v>1.769021818181818</v>
      </c>
      <c r="K1578" s="466">
        <f t="shared" si="48"/>
        <v>9.7296199999999988</v>
      </c>
      <c r="L1578" s="471"/>
      <c r="M1578" s="466">
        <v>1.769021818181818</v>
      </c>
      <c r="N1578" s="466">
        <v>1.769021818181818</v>
      </c>
      <c r="O1578" s="466">
        <v>1.4741848484848483</v>
      </c>
      <c r="P1578" s="466">
        <v>1.4741848484848483</v>
      </c>
      <c r="Q1578" s="466">
        <v>1.4741848484848483</v>
      </c>
      <c r="R1578" s="466">
        <v>1.769021818181818</v>
      </c>
      <c r="S1578" s="466">
        <f t="shared" si="49"/>
        <v>9.7296199999999988</v>
      </c>
    </row>
    <row r="1579" spans="2:19">
      <c r="B1579" s="463">
        <v>1576</v>
      </c>
      <c r="C1579" s="464">
        <v>82135</v>
      </c>
      <c r="D1579" s="465" t="s">
        <v>4297</v>
      </c>
      <c r="E1579" s="466">
        <v>1.7366581818181817</v>
      </c>
      <c r="F1579" s="466">
        <v>1.7366581818181817</v>
      </c>
      <c r="G1579" s="466">
        <v>1.4472151515151512</v>
      </c>
      <c r="H1579" s="466">
        <v>1.4472151515151512</v>
      </c>
      <c r="I1579" s="466">
        <v>1.4472151515151512</v>
      </c>
      <c r="J1579" s="466">
        <v>1.7366581818181817</v>
      </c>
      <c r="K1579" s="466">
        <f t="shared" si="48"/>
        <v>9.5516199999999998</v>
      </c>
      <c r="L1579" s="471"/>
      <c r="M1579" s="466">
        <v>1.7366581818181817</v>
      </c>
      <c r="N1579" s="466">
        <v>1.7366581818181817</v>
      </c>
      <c r="O1579" s="466">
        <v>1.4472151515151512</v>
      </c>
      <c r="P1579" s="466">
        <v>1.4472151515151512</v>
      </c>
      <c r="Q1579" s="466">
        <v>1.4472151515151512</v>
      </c>
      <c r="R1579" s="466">
        <v>1.7366581818181817</v>
      </c>
      <c r="S1579" s="466">
        <f t="shared" si="49"/>
        <v>9.5516199999999998</v>
      </c>
    </row>
    <row r="1580" spans="2:19">
      <c r="B1580" s="463">
        <v>1577</v>
      </c>
      <c r="C1580" s="464">
        <v>82140</v>
      </c>
      <c r="D1580" s="465" t="s">
        <v>4298</v>
      </c>
      <c r="E1580" s="466">
        <v>0.24756727272727275</v>
      </c>
      <c r="F1580" s="466">
        <v>0.24756727272727275</v>
      </c>
      <c r="G1580" s="466">
        <v>0.2063060606060606</v>
      </c>
      <c r="H1580" s="466">
        <v>0.2063060606060606</v>
      </c>
      <c r="I1580" s="466">
        <v>0.2063060606060606</v>
      </c>
      <c r="J1580" s="466">
        <v>0.24756727272727275</v>
      </c>
      <c r="K1580" s="466">
        <f t="shared" si="48"/>
        <v>1.3616200000000003</v>
      </c>
      <c r="L1580" s="471"/>
      <c r="M1580" s="466">
        <v>0.24756727272727275</v>
      </c>
      <c r="N1580" s="466">
        <v>0.24756727272727275</v>
      </c>
      <c r="O1580" s="466">
        <v>0.2063060606060606</v>
      </c>
      <c r="P1580" s="466">
        <v>0.2063060606060606</v>
      </c>
      <c r="Q1580" s="466">
        <v>0.2063060606060606</v>
      </c>
      <c r="R1580" s="466">
        <v>0.24756727272727275</v>
      </c>
      <c r="S1580" s="466">
        <f t="shared" si="49"/>
        <v>1.3616200000000003</v>
      </c>
    </row>
    <row r="1581" spans="2:19">
      <c r="B1581" s="463">
        <v>1578</v>
      </c>
      <c r="C1581" s="464">
        <v>82145</v>
      </c>
      <c r="D1581" s="465" t="s">
        <v>4299</v>
      </c>
      <c r="E1581" s="466">
        <v>1.3202945454545452</v>
      </c>
      <c r="F1581" s="466">
        <v>1.3202945454545452</v>
      </c>
      <c r="G1581" s="466">
        <v>1.1002454545454543</v>
      </c>
      <c r="H1581" s="466">
        <v>1.1002454545454543</v>
      </c>
      <c r="I1581" s="466">
        <v>1.1002454545454543</v>
      </c>
      <c r="J1581" s="466">
        <v>1.3202945454545452</v>
      </c>
      <c r="K1581" s="466">
        <f t="shared" si="48"/>
        <v>7.261619999999998</v>
      </c>
      <c r="L1581" s="471"/>
      <c r="M1581" s="466">
        <v>1.3202945454545452</v>
      </c>
      <c r="N1581" s="466">
        <v>1.3202945454545452</v>
      </c>
      <c r="O1581" s="466">
        <v>1.1002454545454543</v>
      </c>
      <c r="P1581" s="466">
        <v>1.1002454545454543</v>
      </c>
      <c r="Q1581" s="466">
        <v>1.1002454545454543</v>
      </c>
      <c r="R1581" s="466">
        <v>1.3202945454545452</v>
      </c>
      <c r="S1581" s="466">
        <f t="shared" si="49"/>
        <v>7.261619999999998</v>
      </c>
    </row>
    <row r="1582" spans="2:19">
      <c r="B1582" s="463">
        <v>1579</v>
      </c>
      <c r="C1582" s="464">
        <v>82150</v>
      </c>
      <c r="D1582" s="465" t="s">
        <v>4240</v>
      </c>
      <c r="E1582" s="466">
        <v>0.69321909090909084</v>
      </c>
      <c r="F1582" s="466">
        <v>0.46323369565217393</v>
      </c>
      <c r="G1582" s="466">
        <v>0</v>
      </c>
      <c r="H1582" s="466">
        <v>1.7663043478260872E-2</v>
      </c>
      <c r="I1582" s="466">
        <v>5.6979383953278333E-2</v>
      </c>
      <c r="J1582" s="466">
        <v>0.37350427664088692</v>
      </c>
      <c r="K1582" s="466">
        <f t="shared" si="48"/>
        <v>1.6045994906336911</v>
      </c>
      <c r="L1582" s="471"/>
      <c r="M1582" s="466">
        <v>0.69321909090909084</v>
      </c>
      <c r="N1582" s="466">
        <v>0.46323369565217393</v>
      </c>
      <c r="O1582" s="466">
        <v>0</v>
      </c>
      <c r="P1582" s="466">
        <v>1.7663043478260872E-2</v>
      </c>
      <c r="Q1582" s="466">
        <v>5.6979383953278333E-2</v>
      </c>
      <c r="R1582" s="466">
        <v>0.37350427664088692</v>
      </c>
      <c r="S1582" s="466">
        <f t="shared" si="49"/>
        <v>1.6045994906336911</v>
      </c>
    </row>
    <row r="1583" spans="2:19">
      <c r="B1583" s="463">
        <v>1580</v>
      </c>
      <c r="C1583" s="464">
        <v>82157</v>
      </c>
      <c r="D1583" s="465" t="s">
        <v>4300</v>
      </c>
      <c r="E1583" s="466">
        <v>3.6784763636363631</v>
      </c>
      <c r="F1583" s="466">
        <v>3.6784763636363631</v>
      </c>
      <c r="G1583" s="466">
        <v>3.0653969696969692</v>
      </c>
      <c r="H1583" s="466">
        <v>3.0653969696969692</v>
      </c>
      <c r="I1583" s="466">
        <v>3.0653969696969692</v>
      </c>
      <c r="J1583" s="466">
        <v>3.6784763636363631</v>
      </c>
      <c r="K1583" s="466">
        <f t="shared" si="48"/>
        <v>20.231619999999996</v>
      </c>
      <c r="L1583" s="471"/>
      <c r="M1583" s="466">
        <v>3.6784763636363631</v>
      </c>
      <c r="N1583" s="466">
        <v>3.6784763636363631</v>
      </c>
      <c r="O1583" s="466">
        <v>3.0653969696969692</v>
      </c>
      <c r="P1583" s="466">
        <v>3.0653969696969692</v>
      </c>
      <c r="Q1583" s="466">
        <v>3.0653969696969692</v>
      </c>
      <c r="R1583" s="466">
        <v>3.6784763636363631</v>
      </c>
      <c r="S1583" s="466">
        <f t="shared" si="49"/>
        <v>20.231619999999996</v>
      </c>
    </row>
    <row r="1584" spans="2:19">
      <c r="B1584" s="463">
        <v>1581</v>
      </c>
      <c r="C1584" s="464">
        <v>82163</v>
      </c>
      <c r="D1584" s="465" t="s">
        <v>4301</v>
      </c>
      <c r="E1584" s="466">
        <v>0.71393090909090895</v>
      </c>
      <c r="F1584" s="466">
        <v>0.71393090909090895</v>
      </c>
      <c r="G1584" s="466">
        <v>0.59494242424242416</v>
      </c>
      <c r="H1584" s="466">
        <v>0.59494242424242416</v>
      </c>
      <c r="I1584" s="466">
        <v>0.59494242424242416</v>
      </c>
      <c r="J1584" s="466">
        <v>0.71393090909090895</v>
      </c>
      <c r="K1584" s="466">
        <f t="shared" si="48"/>
        <v>3.9266199999999989</v>
      </c>
      <c r="L1584" s="471"/>
      <c r="M1584" s="466">
        <v>0.71393090909090895</v>
      </c>
      <c r="N1584" s="466">
        <v>0.71393090909090895</v>
      </c>
      <c r="O1584" s="466">
        <v>0.59494242424242416</v>
      </c>
      <c r="P1584" s="466">
        <v>0.59494242424242416</v>
      </c>
      <c r="Q1584" s="466">
        <v>0.59494242424242416</v>
      </c>
      <c r="R1584" s="466">
        <v>0.71393090909090895</v>
      </c>
      <c r="S1584" s="466">
        <f t="shared" si="49"/>
        <v>3.9266199999999989</v>
      </c>
    </row>
    <row r="1585" spans="2:19">
      <c r="B1585" s="463">
        <v>1582</v>
      </c>
      <c r="C1585" s="464">
        <v>82172</v>
      </c>
      <c r="D1585" s="465" t="s">
        <v>4302</v>
      </c>
      <c r="E1585" s="466">
        <v>3.8421127272727262</v>
      </c>
      <c r="F1585" s="466">
        <v>3.8421127272727262</v>
      </c>
      <c r="G1585" s="466">
        <v>3.2017606060606054</v>
      </c>
      <c r="H1585" s="466">
        <v>3.2017606060606054</v>
      </c>
      <c r="I1585" s="466">
        <v>3.2017606060606054</v>
      </c>
      <c r="J1585" s="466">
        <v>3.8421127272727262</v>
      </c>
      <c r="K1585" s="466">
        <f t="shared" si="48"/>
        <v>21.131619999999998</v>
      </c>
      <c r="L1585" s="471"/>
      <c r="M1585" s="466">
        <v>3.8421127272727262</v>
      </c>
      <c r="N1585" s="466">
        <v>3.8421127272727262</v>
      </c>
      <c r="O1585" s="466">
        <v>3.2017606060606054</v>
      </c>
      <c r="P1585" s="466">
        <v>3.2017606060606054</v>
      </c>
      <c r="Q1585" s="466">
        <v>3.2017606060606054</v>
      </c>
      <c r="R1585" s="466">
        <v>3.8421127272727262</v>
      </c>
      <c r="S1585" s="466">
        <f t="shared" si="49"/>
        <v>21.131619999999998</v>
      </c>
    </row>
    <row r="1586" spans="2:19">
      <c r="B1586" s="463">
        <v>1583</v>
      </c>
      <c r="C1586" s="464">
        <v>82232</v>
      </c>
      <c r="D1586" s="465" t="s">
        <v>4303</v>
      </c>
      <c r="E1586" s="466">
        <v>0.69321909090909084</v>
      </c>
      <c r="F1586" s="466">
        <v>0.46323369565217393</v>
      </c>
      <c r="G1586" s="466">
        <v>0</v>
      </c>
      <c r="H1586" s="466">
        <v>1.7663043478260872E-2</v>
      </c>
      <c r="I1586" s="466">
        <v>5.6979383953278333E-2</v>
      </c>
      <c r="J1586" s="466">
        <v>0.37350427664088692</v>
      </c>
      <c r="K1586" s="466">
        <f t="shared" si="48"/>
        <v>1.6045994906336911</v>
      </c>
      <c r="L1586" s="471"/>
      <c r="M1586" s="466">
        <v>0.69321909090909084</v>
      </c>
      <c r="N1586" s="466">
        <v>0.46323369565217393</v>
      </c>
      <c r="O1586" s="466">
        <v>0</v>
      </c>
      <c r="P1586" s="466">
        <v>1.7663043478260872E-2</v>
      </c>
      <c r="Q1586" s="466">
        <v>5.6979383953278333E-2</v>
      </c>
      <c r="R1586" s="466">
        <v>0.37350427664088692</v>
      </c>
      <c r="S1586" s="466">
        <f t="shared" si="49"/>
        <v>1.6045994906336911</v>
      </c>
    </row>
    <row r="1587" spans="2:19">
      <c r="B1587" s="463">
        <v>1584</v>
      </c>
      <c r="C1587" s="464">
        <v>82247</v>
      </c>
      <c r="D1587" s="465" t="s">
        <v>4241</v>
      </c>
      <c r="E1587" s="466">
        <v>0.69321909090909084</v>
      </c>
      <c r="F1587" s="466">
        <v>0.46323369565217393</v>
      </c>
      <c r="G1587" s="466">
        <v>0</v>
      </c>
      <c r="H1587" s="466">
        <v>1.7663043478260872E-2</v>
      </c>
      <c r="I1587" s="466">
        <v>5.6979383953278333E-2</v>
      </c>
      <c r="J1587" s="466">
        <v>0.37350427664088692</v>
      </c>
      <c r="K1587" s="466">
        <f t="shared" si="48"/>
        <v>1.6045994906336911</v>
      </c>
      <c r="L1587" s="471"/>
      <c r="M1587" s="466">
        <v>0.69321909090909084</v>
      </c>
      <c r="N1587" s="466">
        <v>0.46323369565217393</v>
      </c>
      <c r="O1587" s="466">
        <v>0</v>
      </c>
      <c r="P1587" s="466">
        <v>1.7663043478260872E-2</v>
      </c>
      <c r="Q1587" s="466">
        <v>5.6979383953278333E-2</v>
      </c>
      <c r="R1587" s="466">
        <v>0.37350427664088692</v>
      </c>
      <c r="S1587" s="466">
        <f t="shared" si="49"/>
        <v>1.6045994906336911</v>
      </c>
    </row>
    <row r="1588" spans="2:19">
      <c r="B1588" s="463">
        <v>1585</v>
      </c>
      <c r="C1588" s="464">
        <v>82270</v>
      </c>
      <c r="D1588" s="465" t="s">
        <v>4243</v>
      </c>
      <c r="E1588" s="466">
        <v>2.1538367532467535</v>
      </c>
      <c r="F1588" s="466">
        <v>0.77205615942028982</v>
      </c>
      <c r="G1588" s="466">
        <v>0</v>
      </c>
      <c r="H1588" s="466">
        <v>2.9438405797101448E-2</v>
      </c>
      <c r="I1588" s="466">
        <v>0.17703536002591611</v>
      </c>
      <c r="J1588" s="466">
        <v>1.1604805018699107</v>
      </c>
      <c r="K1588" s="466">
        <f t="shared" si="48"/>
        <v>4.2928471803599724</v>
      </c>
      <c r="L1588" s="471"/>
      <c r="M1588" s="466">
        <v>2.2719690209790206</v>
      </c>
      <c r="N1588" s="466">
        <v>0.77205615942028982</v>
      </c>
      <c r="O1588" s="466">
        <v>0</v>
      </c>
      <c r="P1588" s="466">
        <v>2.9438405797101448E-2</v>
      </c>
      <c r="Q1588" s="466">
        <v>0.18674528280308764</v>
      </c>
      <c r="R1588" s="466">
        <v>1.2241297980100749</v>
      </c>
      <c r="S1588" s="466">
        <f t="shared" si="49"/>
        <v>4.4843386670095748</v>
      </c>
    </row>
    <row r="1589" spans="2:19">
      <c r="B1589" s="463">
        <v>1586</v>
      </c>
      <c r="C1589" s="464">
        <v>82310</v>
      </c>
      <c r="D1589" s="465" t="s">
        <v>4244</v>
      </c>
      <c r="E1589" s="466">
        <v>0.29756727272727262</v>
      </c>
      <c r="F1589" s="466">
        <v>0.29756727272727262</v>
      </c>
      <c r="G1589" s="466">
        <v>0.24797272727272721</v>
      </c>
      <c r="H1589" s="466">
        <v>0.24797272727272721</v>
      </c>
      <c r="I1589" s="466">
        <v>0.24797272727272721</v>
      </c>
      <c r="J1589" s="466">
        <v>0.29756727272727262</v>
      </c>
      <c r="K1589" s="466">
        <f t="shared" si="48"/>
        <v>1.6366199999999995</v>
      </c>
      <c r="L1589" s="471"/>
      <c r="M1589" s="466">
        <v>0.29756727272727262</v>
      </c>
      <c r="N1589" s="466">
        <v>0.29756727272727262</v>
      </c>
      <c r="O1589" s="466">
        <v>0.24797272727272721</v>
      </c>
      <c r="P1589" s="466">
        <v>0.24797272727272721</v>
      </c>
      <c r="Q1589" s="466">
        <v>0.24797272727272721</v>
      </c>
      <c r="R1589" s="466">
        <v>0.29756727272727262</v>
      </c>
      <c r="S1589" s="466">
        <f t="shared" si="49"/>
        <v>1.6366199999999995</v>
      </c>
    </row>
    <row r="1590" spans="2:19">
      <c r="B1590" s="463">
        <v>1587</v>
      </c>
      <c r="C1590" s="464">
        <v>82330</v>
      </c>
      <c r="D1590" s="465" t="s">
        <v>4304</v>
      </c>
      <c r="E1590" s="466">
        <v>0.62120363636363629</v>
      </c>
      <c r="F1590" s="466">
        <v>0.62120363636363629</v>
      </c>
      <c r="G1590" s="466">
        <v>0.51766969696969689</v>
      </c>
      <c r="H1590" s="466">
        <v>0.51766969696969689</v>
      </c>
      <c r="I1590" s="466">
        <v>0.51766969696969689</v>
      </c>
      <c r="J1590" s="466">
        <v>0.62120363636363629</v>
      </c>
      <c r="K1590" s="466">
        <f t="shared" si="48"/>
        <v>3.4166199999999995</v>
      </c>
      <c r="L1590" s="471"/>
      <c r="M1590" s="466">
        <v>0.62120363636363629</v>
      </c>
      <c r="N1590" s="466">
        <v>0.62120363636363629</v>
      </c>
      <c r="O1590" s="466">
        <v>0.51766969696969689</v>
      </c>
      <c r="P1590" s="466">
        <v>0.51766969696969689</v>
      </c>
      <c r="Q1590" s="466">
        <v>0.51766969696969689</v>
      </c>
      <c r="R1590" s="466">
        <v>0.62120363636363629</v>
      </c>
      <c r="S1590" s="466">
        <f t="shared" si="49"/>
        <v>3.4166199999999995</v>
      </c>
    </row>
    <row r="1591" spans="2:19">
      <c r="B1591" s="463">
        <v>1588</v>
      </c>
      <c r="C1591" s="464">
        <v>82340</v>
      </c>
      <c r="D1591" s="465" t="s">
        <v>4245</v>
      </c>
      <c r="E1591" s="466">
        <v>0.37087036363636361</v>
      </c>
      <c r="F1591" s="466">
        <v>0.46323369565217393</v>
      </c>
      <c r="G1591" s="466">
        <v>0</v>
      </c>
      <c r="H1591" s="466">
        <v>1.7663043478260872E-2</v>
      </c>
      <c r="I1591" s="466">
        <v>3.0483818353611344E-2</v>
      </c>
      <c r="J1591" s="466">
        <v>0.19982379122866434</v>
      </c>
      <c r="K1591" s="466">
        <f t="shared" si="48"/>
        <v>1.0820747123490742</v>
      </c>
      <c r="L1591" s="471"/>
      <c r="M1591" s="466">
        <v>0.37087036363636361</v>
      </c>
      <c r="N1591" s="466">
        <v>0.46323369565217393</v>
      </c>
      <c r="O1591" s="466">
        <v>0</v>
      </c>
      <c r="P1591" s="466">
        <v>1.7663043478260872E-2</v>
      </c>
      <c r="Q1591" s="466">
        <v>3.0483818353611344E-2</v>
      </c>
      <c r="R1591" s="466">
        <v>0.19982379122866434</v>
      </c>
      <c r="S1591" s="466">
        <f t="shared" si="49"/>
        <v>1.0820747123490742</v>
      </c>
    </row>
    <row r="1592" spans="2:19">
      <c r="B1592" s="463">
        <v>1589</v>
      </c>
      <c r="C1592" s="464">
        <v>82355</v>
      </c>
      <c r="D1592" s="465" t="s">
        <v>4305</v>
      </c>
      <c r="E1592" s="466">
        <v>1.7966581818181819</v>
      </c>
      <c r="F1592" s="466">
        <v>1.7966581818181819</v>
      </c>
      <c r="G1592" s="466">
        <v>1.4972151515151515</v>
      </c>
      <c r="H1592" s="466">
        <v>1.4972151515151515</v>
      </c>
      <c r="I1592" s="466">
        <v>1.4972151515151515</v>
      </c>
      <c r="J1592" s="466">
        <v>1.7966581818181819</v>
      </c>
      <c r="K1592" s="466">
        <f t="shared" si="48"/>
        <v>9.8816200000000016</v>
      </c>
      <c r="L1592" s="471"/>
      <c r="M1592" s="466">
        <v>1.7966581818181819</v>
      </c>
      <c r="N1592" s="466">
        <v>1.7966581818181819</v>
      </c>
      <c r="O1592" s="466">
        <v>1.4972151515151515</v>
      </c>
      <c r="P1592" s="466">
        <v>1.4972151515151515</v>
      </c>
      <c r="Q1592" s="466">
        <v>1.4972151515151515</v>
      </c>
      <c r="R1592" s="466">
        <v>1.7966581818181819</v>
      </c>
      <c r="S1592" s="466">
        <f t="shared" si="49"/>
        <v>9.8816200000000016</v>
      </c>
    </row>
    <row r="1593" spans="2:19">
      <c r="B1593" s="463">
        <v>1590</v>
      </c>
      <c r="C1593" s="464">
        <v>82378</v>
      </c>
      <c r="D1593" s="465" t="s">
        <v>4306</v>
      </c>
      <c r="E1593" s="466">
        <v>2.9830218181818178</v>
      </c>
      <c r="F1593" s="466">
        <v>2.9830218181818178</v>
      </c>
      <c r="G1593" s="466">
        <v>2.4858515151515146</v>
      </c>
      <c r="H1593" s="466">
        <v>2.4858515151515146</v>
      </c>
      <c r="I1593" s="466">
        <v>2.4858515151515146</v>
      </c>
      <c r="J1593" s="466">
        <v>2.9830218181818178</v>
      </c>
      <c r="K1593" s="466">
        <f t="shared" si="48"/>
        <v>16.406619999999997</v>
      </c>
      <c r="L1593" s="471"/>
      <c r="M1593" s="466">
        <v>2.9830218181818178</v>
      </c>
      <c r="N1593" s="466">
        <v>2.9830218181818178</v>
      </c>
      <c r="O1593" s="466">
        <v>2.4858515151515146</v>
      </c>
      <c r="P1593" s="466">
        <v>2.4858515151515146</v>
      </c>
      <c r="Q1593" s="466">
        <v>2.4858515151515146</v>
      </c>
      <c r="R1593" s="466">
        <v>2.9830218181818178</v>
      </c>
      <c r="S1593" s="466">
        <f t="shared" si="49"/>
        <v>16.406619999999997</v>
      </c>
    </row>
    <row r="1594" spans="2:19">
      <c r="B1594" s="463">
        <v>1591</v>
      </c>
      <c r="C1594" s="464">
        <v>82379</v>
      </c>
      <c r="D1594" s="465" t="s">
        <v>4307</v>
      </c>
      <c r="E1594" s="466">
        <v>0.69321909090909084</v>
      </c>
      <c r="F1594" s="466">
        <v>0.46323369565217393</v>
      </c>
      <c r="G1594" s="466">
        <v>0</v>
      </c>
      <c r="H1594" s="466">
        <v>1.7663043478260872E-2</v>
      </c>
      <c r="I1594" s="466">
        <v>5.6979383953278333E-2</v>
      </c>
      <c r="J1594" s="466">
        <v>0.37350427664088692</v>
      </c>
      <c r="K1594" s="466">
        <f t="shared" si="48"/>
        <v>1.6045994906336911</v>
      </c>
      <c r="L1594" s="471"/>
      <c r="M1594" s="466">
        <v>0.69321909090909084</v>
      </c>
      <c r="N1594" s="466">
        <v>0.46323369565217393</v>
      </c>
      <c r="O1594" s="466">
        <v>0</v>
      </c>
      <c r="P1594" s="466">
        <v>1.7663043478260872E-2</v>
      </c>
      <c r="Q1594" s="466">
        <v>5.6979383953278333E-2</v>
      </c>
      <c r="R1594" s="466">
        <v>0.37350427664088692</v>
      </c>
      <c r="S1594" s="466">
        <f t="shared" si="49"/>
        <v>1.6045994906336911</v>
      </c>
    </row>
    <row r="1595" spans="2:19">
      <c r="B1595" s="463">
        <v>1592</v>
      </c>
      <c r="C1595" s="464">
        <v>82382</v>
      </c>
      <c r="D1595" s="465" t="s">
        <v>4308</v>
      </c>
      <c r="E1595" s="466">
        <v>1.1553651515151515</v>
      </c>
      <c r="F1595" s="466">
        <v>0.77205615942028982</v>
      </c>
      <c r="G1595" s="466">
        <v>0</v>
      </c>
      <c r="H1595" s="466">
        <v>2.9438405797101448E-2</v>
      </c>
      <c r="I1595" s="466">
        <v>9.4965639922130571E-2</v>
      </c>
      <c r="J1595" s="466">
        <v>0.62250712773481165</v>
      </c>
      <c r="K1595" s="466">
        <f t="shared" si="48"/>
        <v>2.6743324843894851</v>
      </c>
      <c r="L1595" s="471"/>
      <c r="M1595" s="466">
        <v>1.1553651515151515</v>
      </c>
      <c r="N1595" s="466">
        <v>0.77205615942028982</v>
      </c>
      <c r="O1595" s="466">
        <v>0</v>
      </c>
      <c r="P1595" s="466">
        <v>2.9438405797101448E-2</v>
      </c>
      <c r="Q1595" s="466">
        <v>9.4965639922130571E-2</v>
      </c>
      <c r="R1595" s="466">
        <v>0.62250712773481165</v>
      </c>
      <c r="S1595" s="466">
        <f t="shared" si="49"/>
        <v>2.6743324843894851</v>
      </c>
    </row>
    <row r="1596" spans="2:19">
      <c r="B1596" s="463">
        <v>1593</v>
      </c>
      <c r="C1596" s="464">
        <v>82390</v>
      </c>
      <c r="D1596" s="465" t="s">
        <v>4309</v>
      </c>
      <c r="E1596" s="466">
        <v>0.85302181818181833</v>
      </c>
      <c r="F1596" s="466">
        <v>0.85302181818181833</v>
      </c>
      <c r="G1596" s="466">
        <v>0.71085151515151523</v>
      </c>
      <c r="H1596" s="466">
        <v>0.71085151515151523</v>
      </c>
      <c r="I1596" s="466">
        <v>0.71085151515151523</v>
      </c>
      <c r="J1596" s="466">
        <v>0.85302181818181833</v>
      </c>
      <c r="K1596" s="466">
        <f t="shared" si="48"/>
        <v>4.6916200000000003</v>
      </c>
      <c r="L1596" s="471"/>
      <c r="M1596" s="466">
        <v>0.85302181818181833</v>
      </c>
      <c r="N1596" s="466">
        <v>0.85302181818181833</v>
      </c>
      <c r="O1596" s="466">
        <v>0.71085151515151523</v>
      </c>
      <c r="P1596" s="466">
        <v>0.71085151515151523</v>
      </c>
      <c r="Q1596" s="466">
        <v>0.71085151515151523</v>
      </c>
      <c r="R1596" s="466">
        <v>0.85302181818181833</v>
      </c>
      <c r="S1596" s="466">
        <f t="shared" si="49"/>
        <v>4.6916200000000003</v>
      </c>
    </row>
    <row r="1597" spans="2:19">
      <c r="B1597" s="463">
        <v>1594</v>
      </c>
      <c r="C1597" s="464">
        <v>82435</v>
      </c>
      <c r="D1597" s="465" t="s">
        <v>4310</v>
      </c>
      <c r="E1597" s="466">
        <v>0.69321909090909084</v>
      </c>
      <c r="F1597" s="466">
        <v>0.46323369565217393</v>
      </c>
      <c r="G1597" s="466">
        <v>0</v>
      </c>
      <c r="H1597" s="466">
        <v>1.7663043478260872E-2</v>
      </c>
      <c r="I1597" s="466">
        <v>5.6979383953278333E-2</v>
      </c>
      <c r="J1597" s="466">
        <v>0.37350427664088692</v>
      </c>
      <c r="K1597" s="466">
        <f t="shared" si="48"/>
        <v>1.6045994906336911</v>
      </c>
      <c r="L1597" s="471"/>
      <c r="M1597" s="466">
        <v>0.69321909090909084</v>
      </c>
      <c r="N1597" s="466">
        <v>0.46323369565217393</v>
      </c>
      <c r="O1597" s="466">
        <v>0</v>
      </c>
      <c r="P1597" s="466">
        <v>1.7663043478260872E-2</v>
      </c>
      <c r="Q1597" s="466">
        <v>5.6979383953278333E-2</v>
      </c>
      <c r="R1597" s="466">
        <v>0.37350427664088692</v>
      </c>
      <c r="S1597" s="466">
        <f t="shared" si="49"/>
        <v>1.6045994906336911</v>
      </c>
    </row>
    <row r="1598" spans="2:19">
      <c r="B1598" s="463">
        <v>1595</v>
      </c>
      <c r="C1598" s="464">
        <v>82436</v>
      </c>
      <c r="D1598" s="465" t="s">
        <v>4311</v>
      </c>
      <c r="E1598" s="466">
        <v>0.61811727272727268</v>
      </c>
      <c r="F1598" s="466">
        <v>0.77205615942028982</v>
      </c>
      <c r="G1598" s="466">
        <v>0</v>
      </c>
      <c r="H1598" s="466">
        <v>2.9438405797101448E-2</v>
      </c>
      <c r="I1598" s="466">
        <v>5.0806363922685581E-2</v>
      </c>
      <c r="J1598" s="466">
        <v>0.33303965204777397</v>
      </c>
      <c r="K1598" s="466">
        <f t="shared" si="48"/>
        <v>1.8034578539151238</v>
      </c>
      <c r="L1598" s="471"/>
      <c r="M1598" s="466">
        <v>0.61811727272727268</v>
      </c>
      <c r="N1598" s="466">
        <v>0.77205615942028982</v>
      </c>
      <c r="O1598" s="466">
        <v>0</v>
      </c>
      <c r="P1598" s="466">
        <v>2.9438405797101448E-2</v>
      </c>
      <c r="Q1598" s="466">
        <v>5.0806363922685581E-2</v>
      </c>
      <c r="R1598" s="466">
        <v>0.33303965204777397</v>
      </c>
      <c r="S1598" s="466">
        <f t="shared" si="49"/>
        <v>1.8034578539151238</v>
      </c>
    </row>
    <row r="1599" spans="2:19">
      <c r="B1599" s="463">
        <v>1596</v>
      </c>
      <c r="C1599" s="464">
        <v>82465</v>
      </c>
      <c r="D1599" s="465" t="s">
        <v>4246</v>
      </c>
      <c r="E1599" s="466">
        <v>0.56174909090909086</v>
      </c>
      <c r="F1599" s="466">
        <v>0.56174909090909086</v>
      </c>
      <c r="G1599" s="466">
        <v>0.46812424242424233</v>
      </c>
      <c r="H1599" s="466">
        <v>0.46812424242424233</v>
      </c>
      <c r="I1599" s="466">
        <v>0.46812424242424233</v>
      </c>
      <c r="J1599" s="466">
        <v>0.56174909090909086</v>
      </c>
      <c r="K1599" s="466">
        <f t="shared" si="48"/>
        <v>3.0896199999999996</v>
      </c>
      <c r="L1599" s="471"/>
      <c r="M1599" s="466">
        <v>0.56174909090909086</v>
      </c>
      <c r="N1599" s="466">
        <v>0.56174909090909086</v>
      </c>
      <c r="O1599" s="466">
        <v>0.46812424242424233</v>
      </c>
      <c r="P1599" s="466">
        <v>0.46812424242424233</v>
      </c>
      <c r="Q1599" s="466">
        <v>0.46812424242424233</v>
      </c>
      <c r="R1599" s="466">
        <v>0.56174909090909086</v>
      </c>
      <c r="S1599" s="466">
        <f t="shared" si="49"/>
        <v>3.0896199999999996</v>
      </c>
    </row>
    <row r="1600" spans="2:19">
      <c r="B1600" s="463">
        <v>1597</v>
      </c>
      <c r="C1600" s="464">
        <v>82530</v>
      </c>
      <c r="D1600" s="465" t="s">
        <v>4312</v>
      </c>
      <c r="E1600" s="466">
        <v>1.1912036363636362</v>
      </c>
      <c r="F1600" s="466">
        <v>1.1912036363636362</v>
      </c>
      <c r="G1600" s="466">
        <v>0.99266969696969687</v>
      </c>
      <c r="H1600" s="466">
        <v>0.99266969696969687</v>
      </c>
      <c r="I1600" s="466">
        <v>0.99266969696969687</v>
      </c>
      <c r="J1600" s="466">
        <v>1.1912036363636362</v>
      </c>
      <c r="K1600" s="466">
        <f t="shared" si="48"/>
        <v>6.5516199999999989</v>
      </c>
      <c r="L1600" s="471"/>
      <c r="M1600" s="466">
        <v>1.1912036363636362</v>
      </c>
      <c r="N1600" s="466">
        <v>1.1912036363636362</v>
      </c>
      <c r="O1600" s="466">
        <v>0.99266969696969687</v>
      </c>
      <c r="P1600" s="466">
        <v>0.99266969696969687</v>
      </c>
      <c r="Q1600" s="466">
        <v>0.99266969696969687</v>
      </c>
      <c r="R1600" s="466">
        <v>1.1912036363636362</v>
      </c>
      <c r="S1600" s="466">
        <f t="shared" si="49"/>
        <v>6.5516199999999989</v>
      </c>
    </row>
    <row r="1601" spans="2:19">
      <c r="B1601" s="463">
        <v>1598</v>
      </c>
      <c r="C1601" s="464">
        <v>82533</v>
      </c>
      <c r="D1601" s="465" t="s">
        <v>4248</v>
      </c>
      <c r="E1601" s="466">
        <v>1.627567272727273</v>
      </c>
      <c r="F1601" s="466">
        <v>1.627567272727273</v>
      </c>
      <c r="G1601" s="466">
        <v>1.3563060606060606</v>
      </c>
      <c r="H1601" s="466">
        <v>1.3563060606060606</v>
      </c>
      <c r="I1601" s="466">
        <v>1.3563060606060606</v>
      </c>
      <c r="J1601" s="466">
        <v>1.627567272727273</v>
      </c>
      <c r="K1601" s="466">
        <f t="shared" si="48"/>
        <v>8.9516200000000001</v>
      </c>
      <c r="L1601" s="471"/>
      <c r="M1601" s="466">
        <v>1.627567272727273</v>
      </c>
      <c r="N1601" s="466">
        <v>1.627567272727273</v>
      </c>
      <c r="O1601" s="466">
        <v>1.3563060606060606</v>
      </c>
      <c r="P1601" s="466">
        <v>1.3563060606060606</v>
      </c>
      <c r="Q1601" s="466">
        <v>1.3563060606060606</v>
      </c>
      <c r="R1601" s="466">
        <v>1.627567272727273</v>
      </c>
      <c r="S1601" s="466">
        <f t="shared" si="49"/>
        <v>8.9516200000000001</v>
      </c>
    </row>
    <row r="1602" spans="2:19">
      <c r="B1602" s="463">
        <v>1599</v>
      </c>
      <c r="C1602" s="464">
        <v>82540</v>
      </c>
      <c r="D1602" s="465" t="s">
        <v>4313</v>
      </c>
      <c r="E1602" s="466">
        <v>0.69321909090909084</v>
      </c>
      <c r="F1602" s="466">
        <v>0.46323369565217393</v>
      </c>
      <c r="G1602" s="466">
        <v>0</v>
      </c>
      <c r="H1602" s="466">
        <v>1.7663043478260872E-2</v>
      </c>
      <c r="I1602" s="466">
        <v>5.6979383953278333E-2</v>
      </c>
      <c r="J1602" s="466">
        <v>0.37350427664088692</v>
      </c>
      <c r="K1602" s="466">
        <f t="shared" si="48"/>
        <v>1.6045994906336911</v>
      </c>
      <c r="L1602" s="471"/>
      <c r="M1602" s="466">
        <v>0.69321909090909084</v>
      </c>
      <c r="N1602" s="466">
        <v>0.46323369565217393</v>
      </c>
      <c r="O1602" s="466">
        <v>0</v>
      </c>
      <c r="P1602" s="466">
        <v>1.7663043478260872E-2</v>
      </c>
      <c r="Q1602" s="466">
        <v>5.6979383953278333E-2</v>
      </c>
      <c r="R1602" s="466">
        <v>0.37350427664088692</v>
      </c>
      <c r="S1602" s="466">
        <f t="shared" si="49"/>
        <v>1.6045994906336911</v>
      </c>
    </row>
    <row r="1603" spans="2:19">
      <c r="B1603" s="463">
        <v>1600</v>
      </c>
      <c r="C1603" s="464">
        <v>82550</v>
      </c>
      <c r="D1603" s="465" t="s">
        <v>3124</v>
      </c>
      <c r="E1603" s="466">
        <v>0.69321909090909084</v>
      </c>
      <c r="F1603" s="466">
        <v>0.46323369565217393</v>
      </c>
      <c r="G1603" s="466">
        <v>0</v>
      </c>
      <c r="H1603" s="466">
        <v>1.7663043478260872E-2</v>
      </c>
      <c r="I1603" s="466">
        <v>5.6979383953278333E-2</v>
      </c>
      <c r="J1603" s="466">
        <v>0.37350427664088692</v>
      </c>
      <c r="K1603" s="466">
        <f t="shared" si="48"/>
        <v>1.6045994906336911</v>
      </c>
      <c r="L1603" s="471"/>
      <c r="M1603" s="466">
        <v>0.69321909090909084</v>
      </c>
      <c r="N1603" s="466">
        <v>0.46323369565217393</v>
      </c>
      <c r="O1603" s="466">
        <v>0</v>
      </c>
      <c r="P1603" s="466">
        <v>1.7663043478260872E-2</v>
      </c>
      <c r="Q1603" s="466">
        <v>5.6979383953278333E-2</v>
      </c>
      <c r="R1603" s="466">
        <v>0.37350427664088692</v>
      </c>
      <c r="S1603" s="466">
        <f t="shared" si="49"/>
        <v>1.6045994906336911</v>
      </c>
    </row>
    <row r="1604" spans="2:19">
      <c r="B1604" s="463">
        <v>1601</v>
      </c>
      <c r="C1604" s="464">
        <v>82553</v>
      </c>
      <c r="D1604" s="465" t="s">
        <v>3125</v>
      </c>
      <c r="E1604" s="466">
        <v>0.69321909090909084</v>
      </c>
      <c r="F1604" s="466">
        <v>0.46323369565217393</v>
      </c>
      <c r="G1604" s="466">
        <v>0</v>
      </c>
      <c r="H1604" s="466">
        <v>1.7663043478260872E-2</v>
      </c>
      <c r="I1604" s="466">
        <v>5.6979383953278333E-2</v>
      </c>
      <c r="J1604" s="466">
        <v>0.37350427664088692</v>
      </c>
      <c r="K1604" s="466">
        <f t="shared" ref="K1604:K1667" si="50">SUM(E1604:J1604)</f>
        <v>1.6045994906336911</v>
      </c>
      <c r="L1604" s="471"/>
      <c r="M1604" s="466">
        <v>0.69321909090909084</v>
      </c>
      <c r="N1604" s="466">
        <v>0.46323369565217393</v>
      </c>
      <c r="O1604" s="466">
        <v>0</v>
      </c>
      <c r="P1604" s="466">
        <v>1.7663043478260872E-2</v>
      </c>
      <c r="Q1604" s="466">
        <v>5.6979383953278333E-2</v>
      </c>
      <c r="R1604" s="466">
        <v>0.37350427664088692</v>
      </c>
      <c r="S1604" s="466">
        <f t="shared" ref="S1604:S1667" si="51">SUM(M1604:R1604)</f>
        <v>1.6045994906336911</v>
      </c>
    </row>
    <row r="1605" spans="2:19">
      <c r="B1605" s="463">
        <v>1602</v>
      </c>
      <c r="C1605" s="464">
        <v>82565</v>
      </c>
      <c r="D1605" s="465" t="s">
        <v>3126</v>
      </c>
      <c r="E1605" s="466">
        <v>0.69321909090909084</v>
      </c>
      <c r="F1605" s="466">
        <v>0.46323369565217393</v>
      </c>
      <c r="G1605" s="466">
        <v>0</v>
      </c>
      <c r="H1605" s="466">
        <v>1.7663043478260872E-2</v>
      </c>
      <c r="I1605" s="466">
        <v>5.6979383953278333E-2</v>
      </c>
      <c r="J1605" s="466">
        <v>0.37350427664088692</v>
      </c>
      <c r="K1605" s="466">
        <f t="shared" si="50"/>
        <v>1.6045994906336911</v>
      </c>
      <c r="L1605" s="471"/>
      <c r="M1605" s="466">
        <v>0.69321909090909084</v>
      </c>
      <c r="N1605" s="466">
        <v>0.46323369565217393</v>
      </c>
      <c r="O1605" s="466">
        <v>0</v>
      </c>
      <c r="P1605" s="466">
        <v>1.7663043478260872E-2</v>
      </c>
      <c r="Q1605" s="466">
        <v>5.6979383953278333E-2</v>
      </c>
      <c r="R1605" s="466">
        <v>0.37350427664088692</v>
      </c>
      <c r="S1605" s="466">
        <f t="shared" si="51"/>
        <v>1.6045994906336911</v>
      </c>
    </row>
    <row r="1606" spans="2:19">
      <c r="B1606" s="463">
        <v>1603</v>
      </c>
      <c r="C1606" s="464">
        <v>82627</v>
      </c>
      <c r="D1606" s="465" t="s">
        <v>4316</v>
      </c>
      <c r="E1606" s="466">
        <v>1.870294545454545</v>
      </c>
      <c r="F1606" s="466">
        <v>1.870294545454545</v>
      </c>
      <c r="G1606" s="466">
        <v>1.5585787878787876</v>
      </c>
      <c r="H1606" s="466">
        <v>1.5585787878787876</v>
      </c>
      <c r="I1606" s="466">
        <v>1.5585787878787876</v>
      </c>
      <c r="J1606" s="466">
        <v>1.870294545454545</v>
      </c>
      <c r="K1606" s="466">
        <f t="shared" si="50"/>
        <v>10.286619999999997</v>
      </c>
      <c r="L1606" s="471"/>
      <c r="M1606" s="466">
        <v>1.870294545454545</v>
      </c>
      <c r="N1606" s="466">
        <v>1.870294545454545</v>
      </c>
      <c r="O1606" s="466">
        <v>1.5585787878787876</v>
      </c>
      <c r="P1606" s="466">
        <v>1.5585787878787876</v>
      </c>
      <c r="Q1606" s="466">
        <v>1.5585787878787876</v>
      </c>
      <c r="R1606" s="466">
        <v>1.870294545454545</v>
      </c>
      <c r="S1606" s="466">
        <f t="shared" si="51"/>
        <v>10.286619999999997</v>
      </c>
    </row>
    <row r="1607" spans="2:19">
      <c r="B1607" s="463">
        <v>1604</v>
      </c>
      <c r="C1607" s="464">
        <v>82668</v>
      </c>
      <c r="D1607" s="465" t="s">
        <v>4317</v>
      </c>
      <c r="E1607" s="466">
        <v>0.90756727272727267</v>
      </c>
      <c r="F1607" s="466">
        <v>0.90756727272727267</v>
      </c>
      <c r="G1607" s="466">
        <v>0.75630606060606054</v>
      </c>
      <c r="H1607" s="466">
        <v>0.75630606060606054</v>
      </c>
      <c r="I1607" s="466">
        <v>0.75630606060606054</v>
      </c>
      <c r="J1607" s="466">
        <v>0.90756727272727267</v>
      </c>
      <c r="K1607" s="466">
        <f t="shared" si="50"/>
        <v>4.9916200000000002</v>
      </c>
      <c r="L1607" s="471"/>
      <c r="M1607" s="466">
        <v>0.90756727272727267</v>
      </c>
      <c r="N1607" s="466">
        <v>0.90756727272727267</v>
      </c>
      <c r="O1607" s="466">
        <v>0.75630606060606054</v>
      </c>
      <c r="P1607" s="466">
        <v>0.75630606060606054</v>
      </c>
      <c r="Q1607" s="466">
        <v>0.75630606060606054</v>
      </c>
      <c r="R1607" s="466">
        <v>0.90756727272727267</v>
      </c>
      <c r="S1607" s="466">
        <f t="shared" si="51"/>
        <v>4.9916200000000002</v>
      </c>
    </row>
    <row r="1608" spans="2:19">
      <c r="B1608" s="463">
        <v>1605</v>
      </c>
      <c r="C1608" s="464">
        <v>82670</v>
      </c>
      <c r="D1608" s="465" t="s">
        <v>4318</v>
      </c>
      <c r="E1608" s="466">
        <v>0.69321909090909084</v>
      </c>
      <c r="F1608" s="466">
        <v>0.46323369565217393</v>
      </c>
      <c r="G1608" s="466">
        <v>0</v>
      </c>
      <c r="H1608" s="466">
        <v>1.7663043478260872E-2</v>
      </c>
      <c r="I1608" s="466">
        <v>5.6979383953278333E-2</v>
      </c>
      <c r="J1608" s="466">
        <v>0.37350427664088692</v>
      </c>
      <c r="K1608" s="466">
        <f t="shared" si="50"/>
        <v>1.6045994906336911</v>
      </c>
      <c r="L1608" s="471"/>
      <c r="M1608" s="466">
        <v>0.69321909090909084</v>
      </c>
      <c r="N1608" s="466">
        <v>0.46323369565217393</v>
      </c>
      <c r="O1608" s="466">
        <v>0</v>
      </c>
      <c r="P1608" s="466">
        <v>1.7663043478260872E-2</v>
      </c>
      <c r="Q1608" s="466">
        <v>5.6979383953278333E-2</v>
      </c>
      <c r="R1608" s="466">
        <v>0.37350427664088692</v>
      </c>
      <c r="S1608" s="466">
        <f t="shared" si="51"/>
        <v>1.6045994906336911</v>
      </c>
    </row>
    <row r="1609" spans="2:19">
      <c r="B1609" s="463">
        <v>1606</v>
      </c>
      <c r="C1609" s="464">
        <v>82671</v>
      </c>
      <c r="D1609" s="465" t="s">
        <v>4319</v>
      </c>
      <c r="E1609" s="466">
        <v>0.73302181818181833</v>
      </c>
      <c r="F1609" s="466">
        <v>0.73302181818181833</v>
      </c>
      <c r="G1609" s="466">
        <v>0.61085151515151526</v>
      </c>
      <c r="H1609" s="466">
        <v>0.61085151515151526</v>
      </c>
      <c r="I1609" s="466">
        <v>0.61085151515151526</v>
      </c>
      <c r="J1609" s="466">
        <v>0.73302181818181833</v>
      </c>
      <c r="K1609" s="466">
        <f t="shared" si="50"/>
        <v>4.0316200000000011</v>
      </c>
      <c r="L1609" s="471"/>
      <c r="M1609" s="466">
        <v>0.73302181818181833</v>
      </c>
      <c r="N1609" s="466">
        <v>0.73302181818181833</v>
      </c>
      <c r="O1609" s="466">
        <v>0.61085151515151526</v>
      </c>
      <c r="P1609" s="466">
        <v>0.61085151515151526</v>
      </c>
      <c r="Q1609" s="466">
        <v>0.61085151515151526</v>
      </c>
      <c r="R1609" s="466">
        <v>0.73302181818181833</v>
      </c>
      <c r="S1609" s="466">
        <f t="shared" si="51"/>
        <v>4.0316200000000011</v>
      </c>
    </row>
    <row r="1610" spans="2:19">
      <c r="B1610" s="463">
        <v>1607</v>
      </c>
      <c r="C1610" s="464">
        <v>82677</v>
      </c>
      <c r="D1610" s="465" t="s">
        <v>4320</v>
      </c>
      <c r="E1610" s="466">
        <v>1.9984763636363636</v>
      </c>
      <c r="F1610" s="466">
        <v>1.9984763636363636</v>
      </c>
      <c r="G1610" s="466">
        <v>1.6653969696969697</v>
      </c>
      <c r="H1610" s="466">
        <v>1.6653969696969697</v>
      </c>
      <c r="I1610" s="466">
        <v>1.6653969696969697</v>
      </c>
      <c r="J1610" s="466">
        <v>1.9984763636363636</v>
      </c>
      <c r="K1610" s="466">
        <f t="shared" si="50"/>
        <v>10.991619999999999</v>
      </c>
      <c r="L1610" s="471"/>
      <c r="M1610" s="466">
        <v>1.9984763636363636</v>
      </c>
      <c r="N1610" s="466">
        <v>1.9984763636363636</v>
      </c>
      <c r="O1610" s="466">
        <v>1.6653969696969697</v>
      </c>
      <c r="P1610" s="466">
        <v>1.6653969696969697</v>
      </c>
      <c r="Q1610" s="466">
        <v>1.6653969696969697</v>
      </c>
      <c r="R1610" s="466">
        <v>1.9984763636363636</v>
      </c>
      <c r="S1610" s="466">
        <f t="shared" si="51"/>
        <v>10.991619999999999</v>
      </c>
    </row>
    <row r="1611" spans="2:19">
      <c r="B1611" s="463">
        <v>1608</v>
      </c>
      <c r="C1611" s="464">
        <v>82710</v>
      </c>
      <c r="D1611" s="465" t="s">
        <v>4322</v>
      </c>
      <c r="E1611" s="466">
        <v>0.60729090909090899</v>
      </c>
      <c r="F1611" s="466">
        <v>0.60729090909090899</v>
      </c>
      <c r="G1611" s="466">
        <v>0.5060757575757574</v>
      </c>
      <c r="H1611" s="466">
        <v>0.5060757575757574</v>
      </c>
      <c r="I1611" s="466">
        <v>0.5060757575757574</v>
      </c>
      <c r="J1611" s="466">
        <v>0.60729090909090899</v>
      </c>
      <c r="K1611" s="466">
        <f t="shared" si="50"/>
        <v>3.3400999999999992</v>
      </c>
      <c r="L1611" s="471"/>
      <c r="M1611" s="466">
        <v>0.60729090909090899</v>
      </c>
      <c r="N1611" s="466">
        <v>0.60729090909090899</v>
      </c>
      <c r="O1611" s="466">
        <v>0.5060757575757574</v>
      </c>
      <c r="P1611" s="466">
        <v>0.5060757575757574</v>
      </c>
      <c r="Q1611" s="466">
        <v>0.5060757575757574</v>
      </c>
      <c r="R1611" s="466">
        <v>0.60729090909090899</v>
      </c>
      <c r="S1611" s="466">
        <f t="shared" si="51"/>
        <v>3.3400999999999992</v>
      </c>
    </row>
    <row r="1612" spans="2:19">
      <c r="B1612" s="463">
        <v>1609</v>
      </c>
      <c r="C1612" s="464">
        <v>82728</v>
      </c>
      <c r="D1612" s="465" t="s">
        <v>4323</v>
      </c>
      <c r="E1612" s="466">
        <v>0.69321909090909084</v>
      </c>
      <c r="F1612" s="466">
        <v>0.46323369565217393</v>
      </c>
      <c r="G1612" s="466">
        <v>0</v>
      </c>
      <c r="H1612" s="466">
        <v>1.7663043478260872E-2</v>
      </c>
      <c r="I1612" s="466">
        <v>5.6979383953278333E-2</v>
      </c>
      <c r="J1612" s="466">
        <v>0.37350427664088692</v>
      </c>
      <c r="K1612" s="466">
        <f t="shared" si="50"/>
        <v>1.6045994906336911</v>
      </c>
      <c r="L1612" s="471"/>
      <c r="M1612" s="466">
        <v>0.69321909090909084</v>
      </c>
      <c r="N1612" s="466">
        <v>0.46323369565217393</v>
      </c>
      <c r="O1612" s="466">
        <v>0</v>
      </c>
      <c r="P1612" s="466">
        <v>1.7663043478260872E-2</v>
      </c>
      <c r="Q1612" s="466">
        <v>5.6979383953278333E-2</v>
      </c>
      <c r="R1612" s="466">
        <v>0.37350427664088692</v>
      </c>
      <c r="S1612" s="466">
        <f t="shared" si="51"/>
        <v>1.6045994906336911</v>
      </c>
    </row>
    <row r="1613" spans="2:19">
      <c r="B1613" s="463">
        <v>1610</v>
      </c>
      <c r="C1613" s="464">
        <v>82746</v>
      </c>
      <c r="D1613" s="465" t="s">
        <v>3130</v>
      </c>
      <c r="E1613" s="466">
        <v>1.3657490909090908</v>
      </c>
      <c r="F1613" s="466">
        <v>1.3657490909090908</v>
      </c>
      <c r="G1613" s="466">
        <v>1.1381242424242421</v>
      </c>
      <c r="H1613" s="466">
        <v>1.1381242424242421</v>
      </c>
      <c r="I1613" s="466">
        <v>1.1381242424242421</v>
      </c>
      <c r="J1613" s="466">
        <v>1.3657490909090908</v>
      </c>
      <c r="K1613" s="466">
        <f t="shared" si="50"/>
        <v>7.5116199999999989</v>
      </c>
      <c r="L1613" s="471"/>
      <c r="M1613" s="466">
        <v>1.3657490909090908</v>
      </c>
      <c r="N1613" s="466">
        <v>1.3657490909090908</v>
      </c>
      <c r="O1613" s="466">
        <v>1.1381242424242421</v>
      </c>
      <c r="P1613" s="466">
        <v>1.1381242424242421</v>
      </c>
      <c r="Q1613" s="466">
        <v>1.1381242424242421</v>
      </c>
      <c r="R1613" s="466">
        <v>1.3657490909090908</v>
      </c>
      <c r="S1613" s="466">
        <f t="shared" si="51"/>
        <v>7.5116199999999989</v>
      </c>
    </row>
    <row r="1614" spans="2:19">
      <c r="B1614" s="463">
        <v>1611</v>
      </c>
      <c r="C1614" s="464">
        <v>82757</v>
      </c>
      <c r="D1614" s="465" t="s">
        <v>4325</v>
      </c>
      <c r="E1614" s="466">
        <v>1.1553651515151515</v>
      </c>
      <c r="F1614" s="466">
        <v>0.77205615942028982</v>
      </c>
      <c r="G1614" s="466">
        <v>0</v>
      </c>
      <c r="H1614" s="466">
        <v>2.9438405797101448E-2</v>
      </c>
      <c r="I1614" s="466">
        <v>9.4965639922130571E-2</v>
      </c>
      <c r="J1614" s="466">
        <v>0.62250712773481165</v>
      </c>
      <c r="K1614" s="466">
        <f t="shared" si="50"/>
        <v>2.6743324843894851</v>
      </c>
      <c r="L1614" s="471"/>
      <c r="M1614" s="466">
        <v>1.1553651515151515</v>
      </c>
      <c r="N1614" s="466">
        <v>0.77205615942028982</v>
      </c>
      <c r="O1614" s="466">
        <v>0</v>
      </c>
      <c r="P1614" s="466">
        <v>2.9438405797101448E-2</v>
      </c>
      <c r="Q1614" s="466">
        <v>9.4965639922130571E-2</v>
      </c>
      <c r="R1614" s="466">
        <v>0.62250712773481165</v>
      </c>
      <c r="S1614" s="466">
        <f t="shared" si="51"/>
        <v>2.6743324843894851</v>
      </c>
    </row>
    <row r="1615" spans="2:19">
      <c r="B1615" s="463">
        <v>1612</v>
      </c>
      <c r="C1615" s="464">
        <v>82760</v>
      </c>
      <c r="D1615" s="465" t="s">
        <v>4326</v>
      </c>
      <c r="E1615" s="466">
        <v>0.69321909090909084</v>
      </c>
      <c r="F1615" s="466">
        <v>0.46323369565217393</v>
      </c>
      <c r="G1615" s="466">
        <v>0</v>
      </c>
      <c r="H1615" s="466">
        <v>1.7663043478260872E-2</v>
      </c>
      <c r="I1615" s="466">
        <v>5.6979383953278333E-2</v>
      </c>
      <c r="J1615" s="466">
        <v>0.37350427664088692</v>
      </c>
      <c r="K1615" s="466">
        <f t="shared" si="50"/>
        <v>1.6045994906336911</v>
      </c>
      <c r="L1615" s="471"/>
      <c r="M1615" s="466">
        <v>0.69321909090909084</v>
      </c>
      <c r="N1615" s="466">
        <v>0.46323369565217393</v>
      </c>
      <c r="O1615" s="466">
        <v>0</v>
      </c>
      <c r="P1615" s="466">
        <v>1.7663043478260872E-2</v>
      </c>
      <c r="Q1615" s="466">
        <v>5.6979383953278333E-2</v>
      </c>
      <c r="R1615" s="466">
        <v>0.37350427664088692</v>
      </c>
      <c r="S1615" s="466">
        <f t="shared" si="51"/>
        <v>1.6045994906336911</v>
      </c>
    </row>
    <row r="1616" spans="2:19">
      <c r="B1616" s="463">
        <v>1613</v>
      </c>
      <c r="C1616" s="464">
        <v>82784</v>
      </c>
      <c r="D1616" s="465" t="s">
        <v>4327</v>
      </c>
      <c r="E1616" s="466">
        <v>0.88574909090909093</v>
      </c>
      <c r="F1616" s="466">
        <v>0.88574909090909093</v>
      </c>
      <c r="G1616" s="466">
        <v>0.73812424242424246</v>
      </c>
      <c r="H1616" s="466">
        <v>0.73812424242424246</v>
      </c>
      <c r="I1616" s="466">
        <v>0.73812424242424246</v>
      </c>
      <c r="J1616" s="466">
        <v>0.88574909090909093</v>
      </c>
      <c r="K1616" s="466">
        <f t="shared" si="50"/>
        <v>4.8716200000000001</v>
      </c>
      <c r="L1616" s="471"/>
      <c r="M1616" s="466">
        <v>0.88574909090909093</v>
      </c>
      <c r="N1616" s="466">
        <v>0.88574909090909093</v>
      </c>
      <c r="O1616" s="466">
        <v>0.73812424242424246</v>
      </c>
      <c r="P1616" s="466">
        <v>0.73812424242424246</v>
      </c>
      <c r="Q1616" s="466">
        <v>0.73812424242424246</v>
      </c>
      <c r="R1616" s="466">
        <v>0.88574909090909093</v>
      </c>
      <c r="S1616" s="466">
        <f t="shared" si="51"/>
        <v>4.8716200000000001</v>
      </c>
    </row>
    <row r="1617" spans="2:19">
      <c r="B1617" s="463">
        <v>1614</v>
      </c>
      <c r="C1617" s="464">
        <v>82785</v>
      </c>
      <c r="D1617" s="465" t="s">
        <v>4328</v>
      </c>
      <c r="E1617" s="466">
        <v>1.8021127272727269</v>
      </c>
      <c r="F1617" s="466">
        <v>1.8021127272727269</v>
      </c>
      <c r="G1617" s="466">
        <v>1.5017606060606057</v>
      </c>
      <c r="H1617" s="466">
        <v>1.5017606060606057</v>
      </c>
      <c r="I1617" s="466">
        <v>1.5017606060606057</v>
      </c>
      <c r="J1617" s="466">
        <v>1.8021127272727269</v>
      </c>
      <c r="K1617" s="466">
        <f t="shared" si="50"/>
        <v>9.9116199999999974</v>
      </c>
      <c r="L1617" s="471"/>
      <c r="M1617" s="466">
        <v>1.8021127272727269</v>
      </c>
      <c r="N1617" s="466">
        <v>1.8021127272727269</v>
      </c>
      <c r="O1617" s="466">
        <v>1.5017606060606057</v>
      </c>
      <c r="P1617" s="466">
        <v>1.5017606060606057</v>
      </c>
      <c r="Q1617" s="466">
        <v>1.5017606060606057</v>
      </c>
      <c r="R1617" s="466">
        <v>1.8021127272727269</v>
      </c>
      <c r="S1617" s="466">
        <f t="shared" si="51"/>
        <v>9.9116199999999974</v>
      </c>
    </row>
    <row r="1618" spans="2:19">
      <c r="B1618" s="463">
        <v>1615</v>
      </c>
      <c r="C1618" s="464">
        <v>82800</v>
      </c>
      <c r="D1618" s="465" t="s">
        <v>4329</v>
      </c>
      <c r="E1618" s="466">
        <v>0.69321909090909084</v>
      </c>
      <c r="F1618" s="466">
        <v>0.46323369565217393</v>
      </c>
      <c r="G1618" s="466">
        <v>0</v>
      </c>
      <c r="H1618" s="466">
        <v>1.7663043478260872E-2</v>
      </c>
      <c r="I1618" s="466">
        <v>5.6979383953278333E-2</v>
      </c>
      <c r="J1618" s="466">
        <v>0.37350427664088692</v>
      </c>
      <c r="K1618" s="466">
        <f t="shared" si="50"/>
        <v>1.6045994906336911</v>
      </c>
      <c r="L1618" s="471"/>
      <c r="M1618" s="466">
        <v>0.69321909090909084</v>
      </c>
      <c r="N1618" s="466">
        <v>0.46323369565217393</v>
      </c>
      <c r="O1618" s="466">
        <v>0</v>
      </c>
      <c r="P1618" s="466">
        <v>1.7663043478260872E-2</v>
      </c>
      <c r="Q1618" s="466">
        <v>5.6979383953278333E-2</v>
      </c>
      <c r="R1618" s="466">
        <v>0.37350427664088692</v>
      </c>
      <c r="S1618" s="466">
        <f t="shared" si="51"/>
        <v>1.6045994906336911</v>
      </c>
    </row>
    <row r="1619" spans="2:19">
      <c r="B1619" s="463">
        <v>1616</v>
      </c>
      <c r="C1619" s="464">
        <v>82803</v>
      </c>
      <c r="D1619" s="465" t="s">
        <v>3131</v>
      </c>
      <c r="E1619" s="466">
        <v>1.5532903030303029</v>
      </c>
      <c r="F1619" s="466">
        <v>1.5532903030303029</v>
      </c>
      <c r="G1619" s="466">
        <v>1.2944085858585856</v>
      </c>
      <c r="H1619" s="466">
        <v>1.2944085858585856</v>
      </c>
      <c r="I1619" s="466">
        <v>1.2944085858585856</v>
      </c>
      <c r="J1619" s="466">
        <v>1.5532903030303029</v>
      </c>
      <c r="K1619" s="466">
        <f t="shared" si="50"/>
        <v>8.5430966666666652</v>
      </c>
      <c r="L1619" s="471"/>
      <c r="M1619" s="466">
        <v>1.5532903030303029</v>
      </c>
      <c r="N1619" s="466">
        <v>1.5532903030303029</v>
      </c>
      <c r="O1619" s="466">
        <v>1.2944085858585856</v>
      </c>
      <c r="P1619" s="466">
        <v>1.2944085858585856</v>
      </c>
      <c r="Q1619" s="466">
        <v>1.2944085858585856</v>
      </c>
      <c r="R1619" s="466">
        <v>1.5532903030303029</v>
      </c>
      <c r="S1619" s="466">
        <f t="shared" si="51"/>
        <v>8.5430966666666652</v>
      </c>
    </row>
    <row r="1620" spans="2:19">
      <c r="B1620" s="463">
        <v>1617</v>
      </c>
      <c r="C1620" s="464">
        <v>82804</v>
      </c>
      <c r="D1620" s="465" t="s">
        <v>4330</v>
      </c>
      <c r="E1620" s="466">
        <v>0.84302181818181798</v>
      </c>
      <c r="F1620" s="466">
        <v>0.84302181818181798</v>
      </c>
      <c r="G1620" s="466">
        <v>0.70251818181818171</v>
      </c>
      <c r="H1620" s="466">
        <v>0.70251818181818171</v>
      </c>
      <c r="I1620" s="466">
        <v>0.70251818181818171</v>
      </c>
      <c r="J1620" s="466">
        <v>0.84302181818181798</v>
      </c>
      <c r="K1620" s="466">
        <f t="shared" si="50"/>
        <v>4.6366199999999989</v>
      </c>
      <c r="L1620" s="471"/>
      <c r="M1620" s="466">
        <v>0.84302181818181798</v>
      </c>
      <c r="N1620" s="466">
        <v>0.84302181818181798</v>
      </c>
      <c r="O1620" s="466">
        <v>0.70251818181818171</v>
      </c>
      <c r="P1620" s="466">
        <v>0.70251818181818171</v>
      </c>
      <c r="Q1620" s="466">
        <v>0.70251818181818171</v>
      </c>
      <c r="R1620" s="466">
        <v>0.84302181818181798</v>
      </c>
      <c r="S1620" s="466">
        <f t="shared" si="51"/>
        <v>4.6366199999999989</v>
      </c>
    </row>
    <row r="1621" spans="2:19">
      <c r="B1621" s="463">
        <v>1618</v>
      </c>
      <c r="C1621" s="464">
        <v>82941</v>
      </c>
      <c r="D1621" s="465" t="s">
        <v>4331</v>
      </c>
      <c r="E1621" s="466">
        <v>4.0493854545454537</v>
      </c>
      <c r="F1621" s="466">
        <v>4.0493854545454537</v>
      </c>
      <c r="G1621" s="466">
        <v>3.3744878787878783</v>
      </c>
      <c r="H1621" s="466">
        <v>3.3744878787878783</v>
      </c>
      <c r="I1621" s="466">
        <v>3.3744878787878783</v>
      </c>
      <c r="J1621" s="466">
        <v>4.0493854545454537</v>
      </c>
      <c r="K1621" s="466">
        <f t="shared" si="50"/>
        <v>22.271619999999995</v>
      </c>
      <c r="L1621" s="471"/>
      <c r="M1621" s="466">
        <v>4.0493854545454537</v>
      </c>
      <c r="N1621" s="466">
        <v>4.0493854545454537</v>
      </c>
      <c r="O1621" s="466">
        <v>3.3744878787878783</v>
      </c>
      <c r="P1621" s="466">
        <v>3.3744878787878783</v>
      </c>
      <c r="Q1621" s="466">
        <v>3.3744878787878783</v>
      </c>
      <c r="R1621" s="466">
        <v>4.0493854545454537</v>
      </c>
      <c r="S1621" s="466">
        <f t="shared" si="51"/>
        <v>22.271619999999995</v>
      </c>
    </row>
    <row r="1622" spans="2:19">
      <c r="B1622" s="463">
        <v>1619</v>
      </c>
      <c r="C1622" s="464">
        <v>82943</v>
      </c>
      <c r="D1622" s="465" t="s">
        <v>4332</v>
      </c>
      <c r="E1622" s="466">
        <v>1.6602945454545455</v>
      </c>
      <c r="F1622" s="466">
        <v>1.6602945454545455</v>
      </c>
      <c r="G1622" s="466">
        <v>1.383578787878788</v>
      </c>
      <c r="H1622" s="466">
        <v>1.383578787878788</v>
      </c>
      <c r="I1622" s="466">
        <v>1.383578787878788</v>
      </c>
      <c r="J1622" s="466">
        <v>1.6602945454545455</v>
      </c>
      <c r="K1622" s="466">
        <f t="shared" si="50"/>
        <v>9.1316199999999998</v>
      </c>
      <c r="L1622" s="471"/>
      <c r="M1622" s="466">
        <v>1.6602945454545455</v>
      </c>
      <c r="N1622" s="466">
        <v>1.6602945454545455</v>
      </c>
      <c r="O1622" s="466">
        <v>1.383578787878788</v>
      </c>
      <c r="P1622" s="466">
        <v>1.383578787878788</v>
      </c>
      <c r="Q1622" s="466">
        <v>1.383578787878788</v>
      </c>
      <c r="R1622" s="466">
        <v>1.6602945454545455</v>
      </c>
      <c r="S1622" s="466">
        <f t="shared" si="51"/>
        <v>9.1316199999999998</v>
      </c>
    </row>
    <row r="1623" spans="2:19">
      <c r="B1623" s="463">
        <v>1620</v>
      </c>
      <c r="C1623" s="464">
        <v>82947</v>
      </c>
      <c r="D1623" s="465" t="s">
        <v>3132</v>
      </c>
      <c r="E1623" s="466">
        <v>0.69321909090909084</v>
      </c>
      <c r="F1623" s="466">
        <v>0.46323369565217393</v>
      </c>
      <c r="G1623" s="466">
        <v>0</v>
      </c>
      <c r="H1623" s="466">
        <v>1.7663043478260872E-2</v>
      </c>
      <c r="I1623" s="466">
        <v>5.6979383953278333E-2</v>
      </c>
      <c r="J1623" s="466">
        <v>0.37350427664088692</v>
      </c>
      <c r="K1623" s="466">
        <f t="shared" si="50"/>
        <v>1.6045994906336911</v>
      </c>
      <c r="L1623" s="471"/>
      <c r="M1623" s="466">
        <v>0.69321909090909084</v>
      </c>
      <c r="N1623" s="466">
        <v>0.46323369565217393</v>
      </c>
      <c r="O1623" s="466">
        <v>0</v>
      </c>
      <c r="P1623" s="466">
        <v>1.7663043478260872E-2</v>
      </c>
      <c r="Q1623" s="466">
        <v>5.6979383953278333E-2</v>
      </c>
      <c r="R1623" s="466">
        <v>0.37350427664088692</v>
      </c>
      <c r="S1623" s="466">
        <f t="shared" si="51"/>
        <v>1.6045994906336911</v>
      </c>
    </row>
    <row r="1624" spans="2:19">
      <c r="B1624" s="463">
        <v>1621</v>
      </c>
      <c r="C1624" s="464">
        <v>82951</v>
      </c>
      <c r="D1624" s="465" t="s">
        <v>3135</v>
      </c>
      <c r="E1624" s="466">
        <v>1.4193854545454547</v>
      </c>
      <c r="F1624" s="466">
        <v>1.4193854545454547</v>
      </c>
      <c r="G1624" s="466">
        <v>1.1828212121212123</v>
      </c>
      <c r="H1624" s="466">
        <v>1.1828212121212123</v>
      </c>
      <c r="I1624" s="466">
        <v>1.1828212121212123</v>
      </c>
      <c r="J1624" s="466">
        <v>1.4193854545454547</v>
      </c>
      <c r="K1624" s="466">
        <f t="shared" si="50"/>
        <v>7.8066199999999997</v>
      </c>
      <c r="L1624" s="471"/>
      <c r="M1624" s="466">
        <v>1.4193854545454547</v>
      </c>
      <c r="N1624" s="466">
        <v>1.4193854545454547</v>
      </c>
      <c r="O1624" s="466">
        <v>1.1828212121212123</v>
      </c>
      <c r="P1624" s="466">
        <v>1.1828212121212123</v>
      </c>
      <c r="Q1624" s="466">
        <v>1.1828212121212123</v>
      </c>
      <c r="R1624" s="466">
        <v>1.4193854545454547</v>
      </c>
      <c r="S1624" s="466">
        <f t="shared" si="51"/>
        <v>7.8066199999999997</v>
      </c>
    </row>
    <row r="1625" spans="2:19">
      <c r="B1625" s="463">
        <v>1622</v>
      </c>
      <c r="C1625" s="464">
        <v>82955</v>
      </c>
      <c r="D1625" s="465" t="s">
        <v>3136</v>
      </c>
      <c r="E1625" s="466">
        <v>1.0166581818181817</v>
      </c>
      <c r="F1625" s="466">
        <v>1.0166581818181817</v>
      </c>
      <c r="G1625" s="466">
        <v>0.84721515151515137</v>
      </c>
      <c r="H1625" s="466">
        <v>0.84721515151515137</v>
      </c>
      <c r="I1625" s="466">
        <v>0.84721515151515137</v>
      </c>
      <c r="J1625" s="466">
        <v>1.0166581818181817</v>
      </c>
      <c r="K1625" s="466">
        <f t="shared" si="50"/>
        <v>5.5916199999999989</v>
      </c>
      <c r="L1625" s="471"/>
      <c r="M1625" s="466">
        <v>1.0166581818181817</v>
      </c>
      <c r="N1625" s="466">
        <v>1.0166581818181817</v>
      </c>
      <c r="O1625" s="466">
        <v>0.84721515151515137</v>
      </c>
      <c r="P1625" s="466">
        <v>0.84721515151515137</v>
      </c>
      <c r="Q1625" s="466">
        <v>0.84721515151515137</v>
      </c>
      <c r="R1625" s="466">
        <v>1.0166581818181817</v>
      </c>
      <c r="S1625" s="466">
        <f t="shared" si="51"/>
        <v>5.5916199999999989</v>
      </c>
    </row>
    <row r="1626" spans="2:19">
      <c r="B1626" s="463">
        <v>1623</v>
      </c>
      <c r="C1626" s="464">
        <v>82977</v>
      </c>
      <c r="D1626" s="465" t="s">
        <v>4334</v>
      </c>
      <c r="E1626" s="466">
        <v>0.69321909090909084</v>
      </c>
      <c r="F1626" s="466">
        <v>0.46323369565217393</v>
      </c>
      <c r="G1626" s="466">
        <v>0</v>
      </c>
      <c r="H1626" s="466">
        <v>1.7663043478260872E-2</v>
      </c>
      <c r="I1626" s="466">
        <v>5.6979383953278333E-2</v>
      </c>
      <c r="J1626" s="466">
        <v>0.37350427664088692</v>
      </c>
      <c r="K1626" s="466">
        <f t="shared" si="50"/>
        <v>1.6045994906336911</v>
      </c>
      <c r="L1626" s="471"/>
      <c r="M1626" s="466">
        <v>0.69321909090909084</v>
      </c>
      <c r="N1626" s="466">
        <v>0.46323369565217393</v>
      </c>
      <c r="O1626" s="466">
        <v>0</v>
      </c>
      <c r="P1626" s="466">
        <v>1.7663043478260872E-2</v>
      </c>
      <c r="Q1626" s="466">
        <v>5.6979383953278333E-2</v>
      </c>
      <c r="R1626" s="466">
        <v>0.37350427664088692</v>
      </c>
      <c r="S1626" s="466">
        <f t="shared" si="51"/>
        <v>1.6045994906336911</v>
      </c>
    </row>
    <row r="1627" spans="2:19">
      <c r="B1627" s="463">
        <v>1624</v>
      </c>
      <c r="C1627" s="464">
        <v>82985</v>
      </c>
      <c r="D1627" s="465" t="s">
        <v>4335</v>
      </c>
      <c r="E1627" s="466">
        <v>0.69321909090909084</v>
      </c>
      <c r="F1627" s="466">
        <v>0.46323369565217393</v>
      </c>
      <c r="G1627" s="466">
        <v>0</v>
      </c>
      <c r="H1627" s="466">
        <v>1.7663043478260872E-2</v>
      </c>
      <c r="I1627" s="466">
        <v>5.6979383953278333E-2</v>
      </c>
      <c r="J1627" s="466">
        <v>0.37350427664088692</v>
      </c>
      <c r="K1627" s="466">
        <f t="shared" si="50"/>
        <v>1.6045994906336911</v>
      </c>
      <c r="L1627" s="471"/>
      <c r="M1627" s="466">
        <v>0.69321909090909084</v>
      </c>
      <c r="N1627" s="466">
        <v>0.46323369565217393</v>
      </c>
      <c r="O1627" s="466">
        <v>0</v>
      </c>
      <c r="P1627" s="466">
        <v>1.7663043478260872E-2</v>
      </c>
      <c r="Q1627" s="466">
        <v>5.6979383953278333E-2</v>
      </c>
      <c r="R1627" s="466">
        <v>0.37350427664088692</v>
      </c>
      <c r="S1627" s="466">
        <f t="shared" si="51"/>
        <v>1.6045994906336911</v>
      </c>
    </row>
    <row r="1628" spans="2:19">
      <c r="B1628" s="463">
        <v>1625</v>
      </c>
      <c r="C1628" s="464">
        <v>83001</v>
      </c>
      <c r="D1628" s="465" t="s">
        <v>3137</v>
      </c>
      <c r="E1628" s="466">
        <v>0.69321909090909084</v>
      </c>
      <c r="F1628" s="466">
        <v>0.46323369565217393</v>
      </c>
      <c r="G1628" s="466">
        <v>0</v>
      </c>
      <c r="H1628" s="466">
        <v>1.7663043478260872E-2</v>
      </c>
      <c r="I1628" s="466">
        <v>5.6979383953278333E-2</v>
      </c>
      <c r="J1628" s="466">
        <v>0.37350427664088692</v>
      </c>
      <c r="K1628" s="466">
        <f t="shared" si="50"/>
        <v>1.6045994906336911</v>
      </c>
      <c r="L1628" s="471"/>
      <c r="M1628" s="466">
        <v>0.69321909090909084</v>
      </c>
      <c r="N1628" s="466">
        <v>0.46323369565217393</v>
      </c>
      <c r="O1628" s="466">
        <v>0</v>
      </c>
      <c r="P1628" s="466">
        <v>1.7663043478260872E-2</v>
      </c>
      <c r="Q1628" s="466">
        <v>5.6979383953278333E-2</v>
      </c>
      <c r="R1628" s="466">
        <v>0.37350427664088692</v>
      </c>
      <c r="S1628" s="466">
        <f t="shared" si="51"/>
        <v>1.6045994906336911</v>
      </c>
    </row>
    <row r="1629" spans="2:19">
      <c r="B1629" s="463">
        <v>1626</v>
      </c>
      <c r="C1629" s="464">
        <v>83002</v>
      </c>
      <c r="D1629" s="465" t="s">
        <v>3138</v>
      </c>
      <c r="E1629" s="466">
        <v>2.2782945454545449</v>
      </c>
      <c r="F1629" s="466">
        <v>2.2782945454545449</v>
      </c>
      <c r="G1629" s="466">
        <v>1.8985787878787874</v>
      </c>
      <c r="H1629" s="466">
        <v>1.8985787878787874</v>
      </c>
      <c r="I1629" s="466">
        <v>1.8985787878787874</v>
      </c>
      <c r="J1629" s="466">
        <v>2.2782945454545449</v>
      </c>
      <c r="K1629" s="466">
        <f t="shared" si="50"/>
        <v>12.530619999999995</v>
      </c>
      <c r="L1629" s="471"/>
      <c r="M1629" s="466">
        <v>2.2782945454545449</v>
      </c>
      <c r="N1629" s="466">
        <v>2.2782945454545449</v>
      </c>
      <c r="O1629" s="466">
        <v>1.8985787878787874</v>
      </c>
      <c r="P1629" s="466">
        <v>1.8985787878787874</v>
      </c>
      <c r="Q1629" s="466">
        <v>1.8985787878787874</v>
      </c>
      <c r="R1629" s="466">
        <v>2.2782945454545449</v>
      </c>
      <c r="S1629" s="466">
        <f t="shared" si="51"/>
        <v>12.530619999999995</v>
      </c>
    </row>
    <row r="1630" spans="2:19">
      <c r="B1630" s="463">
        <v>1627</v>
      </c>
      <c r="C1630" s="464">
        <v>83003</v>
      </c>
      <c r="D1630" s="465" t="s">
        <v>4336</v>
      </c>
      <c r="E1630" s="466">
        <v>2.3912036363636364</v>
      </c>
      <c r="F1630" s="466">
        <v>2.3912036363636364</v>
      </c>
      <c r="G1630" s="466">
        <v>1.9926696969696969</v>
      </c>
      <c r="H1630" s="466">
        <v>1.9926696969696969</v>
      </c>
      <c r="I1630" s="466">
        <v>1.9926696969696969</v>
      </c>
      <c r="J1630" s="466">
        <v>2.3912036363636364</v>
      </c>
      <c r="K1630" s="466">
        <f t="shared" si="50"/>
        <v>13.151620000000001</v>
      </c>
      <c r="L1630" s="471"/>
      <c r="M1630" s="466">
        <v>2.3912036363636364</v>
      </c>
      <c r="N1630" s="466">
        <v>2.3912036363636364</v>
      </c>
      <c r="O1630" s="466">
        <v>1.9926696969696969</v>
      </c>
      <c r="P1630" s="466">
        <v>1.9926696969696969</v>
      </c>
      <c r="Q1630" s="466">
        <v>1.9926696969696969</v>
      </c>
      <c r="R1630" s="466">
        <v>2.3912036363636364</v>
      </c>
      <c r="S1630" s="466">
        <f t="shared" si="51"/>
        <v>13.151620000000001</v>
      </c>
    </row>
    <row r="1631" spans="2:19">
      <c r="B1631" s="463">
        <v>1628</v>
      </c>
      <c r="C1631" s="464">
        <v>83010</v>
      </c>
      <c r="D1631" s="465" t="s">
        <v>3139</v>
      </c>
      <c r="E1631" s="466">
        <v>0.69321909090909084</v>
      </c>
      <c r="F1631" s="466">
        <v>0.46323369565217393</v>
      </c>
      <c r="G1631" s="466">
        <v>0</v>
      </c>
      <c r="H1631" s="466">
        <v>1.7663043478260872E-2</v>
      </c>
      <c r="I1631" s="466">
        <v>5.6979383953278333E-2</v>
      </c>
      <c r="J1631" s="466">
        <v>0.37350427664088692</v>
      </c>
      <c r="K1631" s="466">
        <f t="shared" si="50"/>
        <v>1.6045994906336911</v>
      </c>
      <c r="L1631" s="471"/>
      <c r="M1631" s="466">
        <v>0.69321909090909084</v>
      </c>
      <c r="N1631" s="466">
        <v>0.46323369565217393</v>
      </c>
      <c r="O1631" s="466">
        <v>0</v>
      </c>
      <c r="P1631" s="466">
        <v>1.7663043478260872E-2</v>
      </c>
      <c r="Q1631" s="466">
        <v>5.6979383953278333E-2</v>
      </c>
      <c r="R1631" s="466">
        <v>0.37350427664088692</v>
      </c>
      <c r="S1631" s="466">
        <f t="shared" si="51"/>
        <v>1.6045994906336911</v>
      </c>
    </row>
    <row r="1632" spans="2:19">
      <c r="B1632" s="463">
        <v>1629</v>
      </c>
      <c r="C1632" s="464">
        <v>83015</v>
      </c>
      <c r="D1632" s="465" t="s">
        <v>4337</v>
      </c>
      <c r="E1632" s="466">
        <v>1.2566581818181817</v>
      </c>
      <c r="F1632" s="466">
        <v>1.2566581818181817</v>
      </c>
      <c r="G1632" s="466">
        <v>1.0472151515151513</v>
      </c>
      <c r="H1632" s="466">
        <v>1.0472151515151513</v>
      </c>
      <c r="I1632" s="466">
        <v>1.0472151515151513</v>
      </c>
      <c r="J1632" s="466">
        <v>1.2566581818181817</v>
      </c>
      <c r="K1632" s="466">
        <f t="shared" si="50"/>
        <v>6.9116199999999983</v>
      </c>
      <c r="L1632" s="471"/>
      <c r="M1632" s="466">
        <v>1.2566581818181817</v>
      </c>
      <c r="N1632" s="466">
        <v>1.2566581818181817</v>
      </c>
      <c r="O1632" s="466">
        <v>1.0472151515151513</v>
      </c>
      <c r="P1632" s="466">
        <v>1.0472151515151513</v>
      </c>
      <c r="Q1632" s="466">
        <v>1.0472151515151513</v>
      </c>
      <c r="R1632" s="466">
        <v>1.2566581818181817</v>
      </c>
      <c r="S1632" s="466">
        <f t="shared" si="51"/>
        <v>6.9116199999999983</v>
      </c>
    </row>
    <row r="1633" spans="2:19" ht="25.5">
      <c r="B1633" s="463">
        <v>1630</v>
      </c>
      <c r="C1633" s="464">
        <v>83020</v>
      </c>
      <c r="D1633" s="465" t="s">
        <v>4338</v>
      </c>
      <c r="E1633" s="466">
        <v>2.1299309090909087</v>
      </c>
      <c r="F1633" s="466">
        <v>2.1299309090909087</v>
      </c>
      <c r="G1633" s="466">
        <v>1.7749424242424239</v>
      </c>
      <c r="H1633" s="466">
        <v>1.7749424242424239</v>
      </c>
      <c r="I1633" s="466">
        <v>1.7749424242424239</v>
      </c>
      <c r="J1633" s="466">
        <v>2.1299309090909087</v>
      </c>
      <c r="K1633" s="466">
        <f t="shared" si="50"/>
        <v>11.714619999999998</v>
      </c>
      <c r="L1633" s="471"/>
      <c r="M1633" s="466">
        <v>2.1299309090909087</v>
      </c>
      <c r="N1633" s="466">
        <v>2.1299309090909087</v>
      </c>
      <c r="O1633" s="466">
        <v>1.7749424242424239</v>
      </c>
      <c r="P1633" s="466">
        <v>1.7749424242424239</v>
      </c>
      <c r="Q1633" s="466">
        <v>1.7749424242424239</v>
      </c>
      <c r="R1633" s="466">
        <v>2.1299309090909087</v>
      </c>
      <c r="S1633" s="466">
        <f t="shared" si="51"/>
        <v>11.714619999999998</v>
      </c>
    </row>
    <row r="1634" spans="2:19" ht="25.5">
      <c r="B1634" s="463">
        <v>1631</v>
      </c>
      <c r="C1634" s="464">
        <v>83021</v>
      </c>
      <c r="D1634" s="465" t="s">
        <v>4339</v>
      </c>
      <c r="E1634" s="466">
        <v>0.96211272727272734</v>
      </c>
      <c r="F1634" s="466">
        <v>0.96211272727272734</v>
      </c>
      <c r="G1634" s="466">
        <v>0.80176060606060606</v>
      </c>
      <c r="H1634" s="466">
        <v>0.80176060606060606</v>
      </c>
      <c r="I1634" s="466">
        <v>0.80176060606060606</v>
      </c>
      <c r="J1634" s="466">
        <v>0.96211272727272734</v>
      </c>
      <c r="K1634" s="466">
        <f t="shared" si="50"/>
        <v>5.2916200000000009</v>
      </c>
      <c r="L1634" s="471"/>
      <c r="M1634" s="466">
        <v>0.96211272727272734</v>
      </c>
      <c r="N1634" s="466">
        <v>0.96211272727272734</v>
      </c>
      <c r="O1634" s="466">
        <v>0.80176060606060606</v>
      </c>
      <c r="P1634" s="466">
        <v>0.80176060606060606</v>
      </c>
      <c r="Q1634" s="466">
        <v>0.80176060606060606</v>
      </c>
      <c r="R1634" s="466">
        <v>0.96211272727272734</v>
      </c>
      <c r="S1634" s="466">
        <f t="shared" si="51"/>
        <v>5.2916200000000009</v>
      </c>
    </row>
    <row r="1635" spans="2:19">
      <c r="B1635" s="463">
        <v>1632</v>
      </c>
      <c r="C1635" s="464">
        <v>83030</v>
      </c>
      <c r="D1635" s="465" t="s">
        <v>4340</v>
      </c>
      <c r="E1635" s="466">
        <v>0.69321909090909084</v>
      </c>
      <c r="F1635" s="466">
        <v>0.46323369565217393</v>
      </c>
      <c r="G1635" s="466">
        <v>0</v>
      </c>
      <c r="H1635" s="466">
        <v>1.7663043478260872E-2</v>
      </c>
      <c r="I1635" s="466">
        <v>5.6979383953278333E-2</v>
      </c>
      <c r="J1635" s="466">
        <v>0.37350427664088692</v>
      </c>
      <c r="K1635" s="466">
        <f t="shared" si="50"/>
        <v>1.6045994906336911</v>
      </c>
      <c r="L1635" s="471"/>
      <c r="M1635" s="466">
        <v>0.69321909090909084</v>
      </c>
      <c r="N1635" s="466">
        <v>0.46323369565217393</v>
      </c>
      <c r="O1635" s="466">
        <v>0</v>
      </c>
      <c r="P1635" s="466">
        <v>1.7663043478260872E-2</v>
      </c>
      <c r="Q1635" s="466">
        <v>5.6979383953278333E-2</v>
      </c>
      <c r="R1635" s="466">
        <v>0.37350427664088692</v>
      </c>
      <c r="S1635" s="466">
        <f t="shared" si="51"/>
        <v>1.6045994906336911</v>
      </c>
    </row>
    <row r="1636" spans="2:19">
      <c r="B1636" s="463">
        <v>1633</v>
      </c>
      <c r="C1636" s="464">
        <v>83036</v>
      </c>
      <c r="D1636" s="465" t="s">
        <v>3140</v>
      </c>
      <c r="E1636" s="466">
        <v>0.69321909090909084</v>
      </c>
      <c r="F1636" s="466">
        <v>0.46323369565217393</v>
      </c>
      <c r="G1636" s="466">
        <v>0</v>
      </c>
      <c r="H1636" s="466">
        <v>1.7663043478260872E-2</v>
      </c>
      <c r="I1636" s="466">
        <v>5.6979383953278333E-2</v>
      </c>
      <c r="J1636" s="466">
        <v>0.37350427664088692</v>
      </c>
      <c r="K1636" s="466">
        <f t="shared" si="50"/>
        <v>1.6045994906336911</v>
      </c>
      <c r="L1636" s="471"/>
      <c r="M1636" s="466">
        <v>0.69321909090909084</v>
      </c>
      <c r="N1636" s="466">
        <v>0.46323369565217393</v>
      </c>
      <c r="O1636" s="466">
        <v>0</v>
      </c>
      <c r="P1636" s="466">
        <v>1.7663043478260872E-2</v>
      </c>
      <c r="Q1636" s="466">
        <v>5.6979383953278333E-2</v>
      </c>
      <c r="R1636" s="466">
        <v>0.37350427664088692</v>
      </c>
      <c r="S1636" s="466">
        <f t="shared" si="51"/>
        <v>1.6045994906336911</v>
      </c>
    </row>
    <row r="1637" spans="2:19">
      <c r="B1637" s="463">
        <v>1634</v>
      </c>
      <c r="C1637" s="464">
        <v>83070</v>
      </c>
      <c r="D1637" s="465" t="s">
        <v>4341</v>
      </c>
      <c r="E1637" s="466">
        <v>1.1039309090909091</v>
      </c>
      <c r="F1637" s="466">
        <v>1.1039309090909091</v>
      </c>
      <c r="G1637" s="466">
        <v>0.91994242424242412</v>
      </c>
      <c r="H1637" s="466">
        <v>0.91994242424242412</v>
      </c>
      <c r="I1637" s="466">
        <v>0.91994242424242412</v>
      </c>
      <c r="J1637" s="466">
        <v>1.1039309090909091</v>
      </c>
      <c r="K1637" s="466">
        <f t="shared" si="50"/>
        <v>6.0716200000000002</v>
      </c>
      <c r="L1637" s="471"/>
      <c r="M1637" s="466">
        <v>1.1039309090909091</v>
      </c>
      <c r="N1637" s="466">
        <v>1.1039309090909091</v>
      </c>
      <c r="O1637" s="466">
        <v>0.91994242424242412</v>
      </c>
      <c r="P1637" s="466">
        <v>0.91994242424242412</v>
      </c>
      <c r="Q1637" s="466">
        <v>0.91994242424242412</v>
      </c>
      <c r="R1637" s="466">
        <v>1.1039309090909091</v>
      </c>
      <c r="S1637" s="466">
        <f t="shared" si="51"/>
        <v>6.0716200000000002</v>
      </c>
    </row>
    <row r="1638" spans="2:19">
      <c r="B1638" s="463">
        <v>1635</v>
      </c>
      <c r="C1638" s="464">
        <v>83491</v>
      </c>
      <c r="D1638" s="465" t="s">
        <v>4343</v>
      </c>
      <c r="E1638" s="466">
        <v>0.47120363636363644</v>
      </c>
      <c r="F1638" s="466">
        <v>0.47120363636363644</v>
      </c>
      <c r="G1638" s="466">
        <v>0.392669696969697</v>
      </c>
      <c r="H1638" s="466">
        <v>0.392669696969697</v>
      </c>
      <c r="I1638" s="466">
        <v>0.392669696969697</v>
      </c>
      <c r="J1638" s="466">
        <v>0.47120363636363644</v>
      </c>
      <c r="K1638" s="466">
        <f t="shared" si="50"/>
        <v>2.5916200000000003</v>
      </c>
      <c r="L1638" s="471"/>
      <c r="M1638" s="466">
        <v>0.47120363636363644</v>
      </c>
      <c r="N1638" s="466">
        <v>0.47120363636363644</v>
      </c>
      <c r="O1638" s="466">
        <v>0.392669696969697</v>
      </c>
      <c r="P1638" s="466">
        <v>0.392669696969697</v>
      </c>
      <c r="Q1638" s="466">
        <v>0.392669696969697</v>
      </c>
      <c r="R1638" s="466">
        <v>0.47120363636363644</v>
      </c>
      <c r="S1638" s="466">
        <f t="shared" si="51"/>
        <v>2.5916200000000003</v>
      </c>
    </row>
    <row r="1639" spans="2:19">
      <c r="B1639" s="463">
        <v>1636</v>
      </c>
      <c r="C1639" s="464">
        <v>83497</v>
      </c>
      <c r="D1639" s="465" t="s">
        <v>3978</v>
      </c>
      <c r="E1639" s="466">
        <v>0.55847636363636366</v>
      </c>
      <c r="F1639" s="466">
        <v>0.55847636363636366</v>
      </c>
      <c r="G1639" s="466">
        <v>0.46539696969696964</v>
      </c>
      <c r="H1639" s="466">
        <v>0.46539696969696964</v>
      </c>
      <c r="I1639" s="466">
        <v>0.46539696969696964</v>
      </c>
      <c r="J1639" s="466">
        <v>0.55847636363636366</v>
      </c>
      <c r="K1639" s="466">
        <f t="shared" si="50"/>
        <v>3.0716199999999994</v>
      </c>
      <c r="L1639" s="471"/>
      <c r="M1639" s="466">
        <v>0.55847636363636366</v>
      </c>
      <c r="N1639" s="466">
        <v>0.55847636363636366</v>
      </c>
      <c r="O1639" s="466">
        <v>0.46539696969696964</v>
      </c>
      <c r="P1639" s="466">
        <v>0.46539696969696964</v>
      </c>
      <c r="Q1639" s="466">
        <v>0.46539696969696964</v>
      </c>
      <c r="R1639" s="466">
        <v>0.55847636363636366</v>
      </c>
      <c r="S1639" s="466">
        <f t="shared" si="51"/>
        <v>3.0716199999999994</v>
      </c>
    </row>
    <row r="1640" spans="2:19">
      <c r="B1640" s="463">
        <v>1637</v>
      </c>
      <c r="C1640" s="464">
        <v>83498</v>
      </c>
      <c r="D1640" s="465" t="s">
        <v>3979</v>
      </c>
      <c r="E1640" s="466">
        <v>1.6602945454545455</v>
      </c>
      <c r="F1640" s="466">
        <v>1.6602945454545455</v>
      </c>
      <c r="G1640" s="466">
        <v>1.383578787878788</v>
      </c>
      <c r="H1640" s="466">
        <v>1.383578787878788</v>
      </c>
      <c r="I1640" s="466">
        <v>1.383578787878788</v>
      </c>
      <c r="J1640" s="466">
        <v>1.6602945454545455</v>
      </c>
      <c r="K1640" s="466">
        <f t="shared" si="50"/>
        <v>9.1316199999999998</v>
      </c>
      <c r="L1640" s="471"/>
      <c r="M1640" s="466">
        <v>1.6602945454545455</v>
      </c>
      <c r="N1640" s="466">
        <v>1.6602945454545455</v>
      </c>
      <c r="O1640" s="466">
        <v>1.383578787878788</v>
      </c>
      <c r="P1640" s="466">
        <v>1.383578787878788</v>
      </c>
      <c r="Q1640" s="466">
        <v>1.383578787878788</v>
      </c>
      <c r="R1640" s="466">
        <v>1.6602945454545455</v>
      </c>
      <c r="S1640" s="466">
        <f t="shared" si="51"/>
        <v>9.1316199999999998</v>
      </c>
    </row>
    <row r="1641" spans="2:19">
      <c r="B1641" s="463">
        <v>1638</v>
      </c>
      <c r="C1641" s="464">
        <v>83505</v>
      </c>
      <c r="D1641" s="465" t="s">
        <v>3980</v>
      </c>
      <c r="E1641" s="466">
        <v>0.68574909090909075</v>
      </c>
      <c r="F1641" s="466">
        <v>0.68574909090909075</v>
      </c>
      <c r="G1641" s="466">
        <v>0.57145757575757561</v>
      </c>
      <c r="H1641" s="466">
        <v>0.57145757575757561</v>
      </c>
      <c r="I1641" s="466">
        <v>0.57145757575757561</v>
      </c>
      <c r="J1641" s="466">
        <v>0.68574909090909075</v>
      </c>
      <c r="K1641" s="466">
        <f t="shared" si="50"/>
        <v>3.7716199999999991</v>
      </c>
      <c r="L1641" s="471"/>
      <c r="M1641" s="466">
        <v>0.68574909090909075</v>
      </c>
      <c r="N1641" s="466">
        <v>0.68574909090909075</v>
      </c>
      <c r="O1641" s="466">
        <v>0.57145757575757561</v>
      </c>
      <c r="P1641" s="466">
        <v>0.57145757575757561</v>
      </c>
      <c r="Q1641" s="466">
        <v>0.57145757575757561</v>
      </c>
      <c r="R1641" s="466">
        <v>0.68574909090909075</v>
      </c>
      <c r="S1641" s="466">
        <f t="shared" si="51"/>
        <v>3.7716199999999991</v>
      </c>
    </row>
    <row r="1642" spans="2:19">
      <c r="B1642" s="463">
        <v>1639</v>
      </c>
      <c r="C1642" s="464">
        <v>83521</v>
      </c>
      <c r="D1642" s="465" t="s">
        <v>3981</v>
      </c>
      <c r="E1642" s="466">
        <v>6.5891127272727257</v>
      </c>
      <c r="F1642" s="466">
        <v>6.5891127272727257</v>
      </c>
      <c r="G1642" s="466">
        <v>5.4909272727272711</v>
      </c>
      <c r="H1642" s="466">
        <v>5.4909272727272711</v>
      </c>
      <c r="I1642" s="466">
        <v>5.4909272727272711</v>
      </c>
      <c r="J1642" s="466">
        <v>6.5891127272727257</v>
      </c>
      <c r="K1642" s="466">
        <f t="shared" si="50"/>
        <v>36.24011999999999</v>
      </c>
      <c r="L1642" s="471"/>
      <c r="M1642" s="466">
        <v>6.5891127272727257</v>
      </c>
      <c r="N1642" s="466">
        <v>6.5891127272727257</v>
      </c>
      <c r="O1642" s="466">
        <v>5.4909272727272711</v>
      </c>
      <c r="P1642" s="466">
        <v>5.4909272727272711</v>
      </c>
      <c r="Q1642" s="466">
        <v>5.4909272727272711</v>
      </c>
      <c r="R1642" s="466">
        <v>6.5891127272727257</v>
      </c>
      <c r="S1642" s="466">
        <f t="shared" si="51"/>
        <v>36.24011999999999</v>
      </c>
    </row>
    <row r="1643" spans="2:19">
      <c r="B1643" s="463">
        <v>1640</v>
      </c>
      <c r="C1643" s="464">
        <v>83525</v>
      </c>
      <c r="D1643" s="465" t="s">
        <v>3142</v>
      </c>
      <c r="E1643" s="466">
        <v>1.8146581818181819</v>
      </c>
      <c r="F1643" s="466">
        <v>1.8146581818181819</v>
      </c>
      <c r="G1643" s="466">
        <v>1.5122151515151516</v>
      </c>
      <c r="H1643" s="466">
        <v>1.5122151515151516</v>
      </c>
      <c r="I1643" s="466">
        <v>1.5122151515151516</v>
      </c>
      <c r="J1643" s="466">
        <v>1.8146581818181819</v>
      </c>
      <c r="K1643" s="466">
        <f t="shared" si="50"/>
        <v>9.98062</v>
      </c>
      <c r="L1643" s="471"/>
      <c r="M1643" s="466">
        <v>1.8146581818181819</v>
      </c>
      <c r="N1643" s="466">
        <v>1.8146581818181819</v>
      </c>
      <c r="O1643" s="466">
        <v>1.5122151515151516</v>
      </c>
      <c r="P1643" s="466">
        <v>1.5122151515151516</v>
      </c>
      <c r="Q1643" s="466">
        <v>1.5122151515151516</v>
      </c>
      <c r="R1643" s="466">
        <v>1.8146581818181819</v>
      </c>
      <c r="S1643" s="466">
        <f t="shared" si="51"/>
        <v>9.98062</v>
      </c>
    </row>
    <row r="1644" spans="2:19">
      <c r="B1644" s="463">
        <v>1641</v>
      </c>
      <c r="C1644" s="464">
        <v>83540</v>
      </c>
      <c r="D1644" s="465" t="s">
        <v>3143</v>
      </c>
      <c r="E1644" s="466">
        <v>0.69321909090909084</v>
      </c>
      <c r="F1644" s="466">
        <v>0.46323369565217393</v>
      </c>
      <c r="G1644" s="466">
        <v>0</v>
      </c>
      <c r="H1644" s="466">
        <v>1.7663043478260872E-2</v>
      </c>
      <c r="I1644" s="466">
        <v>5.6979383953278333E-2</v>
      </c>
      <c r="J1644" s="466">
        <v>0.37350427664088692</v>
      </c>
      <c r="K1644" s="466">
        <f t="shared" si="50"/>
        <v>1.6045994906336911</v>
      </c>
      <c r="L1644" s="471"/>
      <c r="M1644" s="466">
        <v>0.69321909090909084</v>
      </c>
      <c r="N1644" s="466">
        <v>0.46323369565217393</v>
      </c>
      <c r="O1644" s="466">
        <v>0</v>
      </c>
      <c r="P1644" s="466">
        <v>1.7663043478260872E-2</v>
      </c>
      <c r="Q1644" s="466">
        <v>5.6979383953278333E-2</v>
      </c>
      <c r="R1644" s="466">
        <v>0.37350427664088692</v>
      </c>
      <c r="S1644" s="466">
        <f t="shared" si="51"/>
        <v>1.6045994906336911</v>
      </c>
    </row>
    <row r="1645" spans="2:19">
      <c r="B1645" s="463">
        <v>1642</v>
      </c>
      <c r="C1645" s="464">
        <v>83550</v>
      </c>
      <c r="D1645" s="465" t="s">
        <v>3982</v>
      </c>
      <c r="E1645" s="466">
        <v>4.8457490909090906</v>
      </c>
      <c r="F1645" s="466">
        <v>4.8457490909090906</v>
      </c>
      <c r="G1645" s="466">
        <v>4.0381242424242423</v>
      </c>
      <c r="H1645" s="466">
        <v>4.0381242424242423</v>
      </c>
      <c r="I1645" s="466">
        <v>4.0381242424242423</v>
      </c>
      <c r="J1645" s="466">
        <v>4.8457490909090906</v>
      </c>
      <c r="K1645" s="466">
        <f t="shared" si="50"/>
        <v>26.651620000000001</v>
      </c>
      <c r="L1645" s="471"/>
      <c r="M1645" s="466">
        <v>4.8457490909090906</v>
      </c>
      <c r="N1645" s="466">
        <v>4.8457490909090906</v>
      </c>
      <c r="O1645" s="466">
        <v>4.0381242424242423</v>
      </c>
      <c r="P1645" s="466">
        <v>4.0381242424242423</v>
      </c>
      <c r="Q1645" s="466">
        <v>4.0381242424242423</v>
      </c>
      <c r="R1645" s="466">
        <v>4.8457490909090906</v>
      </c>
      <c r="S1645" s="466">
        <f t="shared" si="51"/>
        <v>26.651620000000001</v>
      </c>
    </row>
    <row r="1646" spans="2:19">
      <c r="B1646" s="463">
        <v>1643</v>
      </c>
      <c r="C1646" s="464">
        <v>83586</v>
      </c>
      <c r="D1646" s="465" t="s">
        <v>3983</v>
      </c>
      <c r="E1646" s="466">
        <v>1.8675672727272723</v>
      </c>
      <c r="F1646" s="466">
        <v>1.8675672727272723</v>
      </c>
      <c r="G1646" s="466">
        <v>1.5563060606060601</v>
      </c>
      <c r="H1646" s="466">
        <v>1.5563060606060601</v>
      </c>
      <c r="I1646" s="466">
        <v>1.5563060606060601</v>
      </c>
      <c r="J1646" s="466">
        <v>1.8675672727272723</v>
      </c>
      <c r="K1646" s="466">
        <f t="shared" si="50"/>
        <v>10.271619999999999</v>
      </c>
      <c r="L1646" s="471"/>
      <c r="M1646" s="466">
        <v>1.8675672727272723</v>
      </c>
      <c r="N1646" s="466">
        <v>1.8675672727272723</v>
      </c>
      <c r="O1646" s="466">
        <v>1.5563060606060601</v>
      </c>
      <c r="P1646" s="466">
        <v>1.5563060606060601</v>
      </c>
      <c r="Q1646" s="466">
        <v>1.5563060606060601</v>
      </c>
      <c r="R1646" s="466">
        <v>1.8675672727272723</v>
      </c>
      <c r="S1646" s="466">
        <f t="shared" si="51"/>
        <v>10.271619999999999</v>
      </c>
    </row>
    <row r="1647" spans="2:19">
      <c r="B1647" s="463">
        <v>1644</v>
      </c>
      <c r="C1647" s="464">
        <v>83615</v>
      </c>
      <c r="D1647" s="465" t="s">
        <v>3145</v>
      </c>
      <c r="E1647" s="466">
        <v>0.69321909090909084</v>
      </c>
      <c r="F1647" s="466">
        <v>0.46323369565217393</v>
      </c>
      <c r="G1647" s="466">
        <v>0</v>
      </c>
      <c r="H1647" s="466">
        <v>1.7663043478260872E-2</v>
      </c>
      <c r="I1647" s="466">
        <v>5.6979383953278333E-2</v>
      </c>
      <c r="J1647" s="466">
        <v>0.37350427664088692</v>
      </c>
      <c r="K1647" s="466">
        <f t="shared" si="50"/>
        <v>1.6045994906336911</v>
      </c>
      <c r="L1647" s="471"/>
      <c r="M1647" s="466">
        <v>0.69321909090909084</v>
      </c>
      <c r="N1647" s="466">
        <v>0.46323369565217393</v>
      </c>
      <c r="O1647" s="466">
        <v>0</v>
      </c>
      <c r="P1647" s="466">
        <v>1.7663043478260872E-2</v>
      </c>
      <c r="Q1647" s="466">
        <v>5.6979383953278333E-2</v>
      </c>
      <c r="R1647" s="466">
        <v>0.37350427664088692</v>
      </c>
      <c r="S1647" s="466">
        <f t="shared" si="51"/>
        <v>1.6045994906336911</v>
      </c>
    </row>
    <row r="1648" spans="2:19" ht="25.5">
      <c r="B1648" s="463">
        <v>1645</v>
      </c>
      <c r="C1648" s="464">
        <v>83625</v>
      </c>
      <c r="D1648" s="465" t="s">
        <v>3984</v>
      </c>
      <c r="E1648" s="466">
        <v>4.0294545454545555E-2</v>
      </c>
      <c r="F1648" s="466">
        <v>4.0294545454545555E-2</v>
      </c>
      <c r="G1648" s="466">
        <v>3.3578787878787965E-2</v>
      </c>
      <c r="H1648" s="466">
        <v>3.3578787878787965E-2</v>
      </c>
      <c r="I1648" s="466">
        <v>3.3578787878787965E-2</v>
      </c>
      <c r="J1648" s="466">
        <v>4.0294545454545555E-2</v>
      </c>
      <c r="K1648" s="466">
        <f t="shared" si="50"/>
        <v>0.22162000000000054</v>
      </c>
      <c r="L1648" s="471"/>
      <c r="M1648" s="466">
        <v>4.0294545454545555E-2</v>
      </c>
      <c r="N1648" s="466">
        <v>4.0294545454545555E-2</v>
      </c>
      <c r="O1648" s="466">
        <v>3.3578787878787965E-2</v>
      </c>
      <c r="P1648" s="466">
        <v>3.3578787878787965E-2</v>
      </c>
      <c r="Q1648" s="466">
        <v>3.3578787878787965E-2</v>
      </c>
      <c r="R1648" s="466">
        <v>4.0294545454545555E-2</v>
      </c>
      <c r="S1648" s="466">
        <f t="shared" si="51"/>
        <v>0.22162000000000054</v>
      </c>
    </row>
    <row r="1649" spans="2:19">
      <c r="B1649" s="463">
        <v>1646</v>
      </c>
      <c r="C1649" s="464">
        <v>83634</v>
      </c>
      <c r="D1649" s="465" t="s">
        <v>3985</v>
      </c>
      <c r="E1649" s="466">
        <v>1.2912036363636361</v>
      </c>
      <c r="F1649" s="466">
        <v>1.2912036363636361</v>
      </c>
      <c r="G1649" s="466">
        <v>1.0760030303030301</v>
      </c>
      <c r="H1649" s="466">
        <v>1.0760030303030301</v>
      </c>
      <c r="I1649" s="466">
        <v>1.0760030303030301</v>
      </c>
      <c r="J1649" s="466">
        <v>1.2912036363636361</v>
      </c>
      <c r="K1649" s="466">
        <f t="shared" si="50"/>
        <v>7.1016199999999987</v>
      </c>
      <c r="L1649" s="471"/>
      <c r="M1649" s="466">
        <v>1.2912036363636361</v>
      </c>
      <c r="N1649" s="466">
        <v>1.2912036363636361</v>
      </c>
      <c r="O1649" s="466">
        <v>1.0760030303030301</v>
      </c>
      <c r="P1649" s="466">
        <v>1.0760030303030301</v>
      </c>
      <c r="Q1649" s="466">
        <v>1.0760030303030301</v>
      </c>
      <c r="R1649" s="466">
        <v>1.2912036363636361</v>
      </c>
      <c r="S1649" s="466">
        <f t="shared" si="51"/>
        <v>7.1016199999999987</v>
      </c>
    </row>
    <row r="1650" spans="2:19">
      <c r="B1650" s="463">
        <v>1647</v>
      </c>
      <c r="C1650" s="464">
        <v>83690</v>
      </c>
      <c r="D1650" s="465" t="s">
        <v>3986</v>
      </c>
      <c r="E1650" s="466">
        <v>0.22902181818181816</v>
      </c>
      <c r="F1650" s="466">
        <v>0.22902181818181816</v>
      </c>
      <c r="G1650" s="466">
        <v>0.19085151515151511</v>
      </c>
      <c r="H1650" s="466">
        <v>0.19085151515151511</v>
      </c>
      <c r="I1650" s="466">
        <v>0.19085151515151511</v>
      </c>
      <c r="J1650" s="466">
        <v>0.22902181818181816</v>
      </c>
      <c r="K1650" s="466">
        <f t="shared" si="50"/>
        <v>1.25962</v>
      </c>
      <c r="L1650" s="471"/>
      <c r="M1650" s="466">
        <v>0.22902181818181816</v>
      </c>
      <c r="N1650" s="466">
        <v>0.22902181818181816</v>
      </c>
      <c r="O1650" s="466">
        <v>0.19085151515151511</v>
      </c>
      <c r="P1650" s="466">
        <v>0.19085151515151511</v>
      </c>
      <c r="Q1650" s="466">
        <v>0.19085151515151511</v>
      </c>
      <c r="R1650" s="466">
        <v>0.22902181818181816</v>
      </c>
      <c r="S1650" s="466">
        <f t="shared" si="51"/>
        <v>1.25962</v>
      </c>
    </row>
    <row r="1651" spans="2:19">
      <c r="B1651" s="463">
        <v>1648</v>
      </c>
      <c r="C1651" s="464">
        <v>83715</v>
      </c>
      <c r="D1651" s="465" t="s">
        <v>3987</v>
      </c>
      <c r="E1651" s="466">
        <v>1.4748400000000002</v>
      </c>
      <c r="F1651" s="466">
        <v>1.4748400000000002</v>
      </c>
      <c r="G1651" s="466">
        <v>1.2290333333333334</v>
      </c>
      <c r="H1651" s="466">
        <v>1.2290333333333334</v>
      </c>
      <c r="I1651" s="466">
        <v>1.2290333333333334</v>
      </c>
      <c r="J1651" s="466">
        <v>1.4748400000000002</v>
      </c>
      <c r="K1651" s="466">
        <f t="shared" si="50"/>
        <v>8.1116200000000003</v>
      </c>
      <c r="L1651" s="471"/>
      <c r="M1651" s="466">
        <v>1.4748400000000002</v>
      </c>
      <c r="N1651" s="466">
        <v>1.4748400000000002</v>
      </c>
      <c r="O1651" s="466">
        <v>1.2290333333333334</v>
      </c>
      <c r="P1651" s="466">
        <v>1.2290333333333334</v>
      </c>
      <c r="Q1651" s="466">
        <v>1.2290333333333334</v>
      </c>
      <c r="R1651" s="466">
        <v>1.4748400000000002</v>
      </c>
      <c r="S1651" s="466">
        <f t="shared" si="51"/>
        <v>8.1116200000000003</v>
      </c>
    </row>
    <row r="1652" spans="2:19">
      <c r="B1652" s="463">
        <v>1649</v>
      </c>
      <c r="C1652" s="464">
        <v>83718</v>
      </c>
      <c r="D1652" s="465" t="s">
        <v>3148</v>
      </c>
      <c r="E1652" s="466">
        <v>0.69321909090909084</v>
      </c>
      <c r="F1652" s="466">
        <v>0.46323369565217393</v>
      </c>
      <c r="G1652" s="466">
        <v>0</v>
      </c>
      <c r="H1652" s="466">
        <v>1.7663043478260872E-2</v>
      </c>
      <c r="I1652" s="466">
        <v>5.6979383953278333E-2</v>
      </c>
      <c r="J1652" s="466">
        <v>0.37350427664088692</v>
      </c>
      <c r="K1652" s="466">
        <f t="shared" si="50"/>
        <v>1.6045994906336911</v>
      </c>
      <c r="L1652" s="471"/>
      <c r="M1652" s="466">
        <v>0.69321909090909084</v>
      </c>
      <c r="N1652" s="466">
        <v>0.46323369565217393</v>
      </c>
      <c r="O1652" s="466">
        <v>0</v>
      </c>
      <c r="P1652" s="466">
        <v>1.7663043478260872E-2</v>
      </c>
      <c r="Q1652" s="466">
        <v>5.6979383953278333E-2</v>
      </c>
      <c r="R1652" s="466">
        <v>0.37350427664088692</v>
      </c>
      <c r="S1652" s="466">
        <f t="shared" si="51"/>
        <v>1.6045994906336911</v>
      </c>
    </row>
    <row r="1653" spans="2:19">
      <c r="B1653" s="463">
        <v>1650</v>
      </c>
      <c r="C1653" s="464">
        <v>83719</v>
      </c>
      <c r="D1653" s="465" t="s">
        <v>3149</v>
      </c>
      <c r="E1653" s="466">
        <v>0.69321909090909084</v>
      </c>
      <c r="F1653" s="466">
        <v>0.46323369565217393</v>
      </c>
      <c r="G1653" s="466">
        <v>0</v>
      </c>
      <c r="H1653" s="466">
        <v>1.7663043478260872E-2</v>
      </c>
      <c r="I1653" s="466">
        <v>5.6979383953278333E-2</v>
      </c>
      <c r="J1653" s="466">
        <v>0.37350427664088692</v>
      </c>
      <c r="K1653" s="466">
        <f t="shared" si="50"/>
        <v>1.6045994906336911</v>
      </c>
      <c r="L1653" s="471"/>
      <c r="M1653" s="466">
        <v>0.69321909090909084</v>
      </c>
      <c r="N1653" s="466">
        <v>0.46323369565217393</v>
      </c>
      <c r="O1653" s="466">
        <v>0</v>
      </c>
      <c r="P1653" s="466">
        <v>1.7663043478260872E-2</v>
      </c>
      <c r="Q1653" s="466">
        <v>5.6979383953278333E-2</v>
      </c>
      <c r="R1653" s="466">
        <v>0.37350427664088692</v>
      </c>
      <c r="S1653" s="466">
        <f t="shared" si="51"/>
        <v>1.6045994906336911</v>
      </c>
    </row>
    <row r="1654" spans="2:19">
      <c r="B1654" s="463">
        <v>1651</v>
      </c>
      <c r="C1654" s="464">
        <v>83721</v>
      </c>
      <c r="D1654" s="465" t="s">
        <v>3150</v>
      </c>
      <c r="E1654" s="466">
        <v>0.69321909090909084</v>
      </c>
      <c r="F1654" s="466">
        <v>0.46323369565217393</v>
      </c>
      <c r="G1654" s="466">
        <v>0</v>
      </c>
      <c r="H1654" s="466">
        <v>1.7663043478260872E-2</v>
      </c>
      <c r="I1654" s="466">
        <v>5.6979383953278333E-2</v>
      </c>
      <c r="J1654" s="466">
        <v>0.37350427664088692</v>
      </c>
      <c r="K1654" s="466">
        <f t="shared" si="50"/>
        <v>1.6045994906336911</v>
      </c>
      <c r="L1654" s="471"/>
      <c r="M1654" s="466">
        <v>0.69321909090909084</v>
      </c>
      <c r="N1654" s="466">
        <v>0.46323369565217393</v>
      </c>
      <c r="O1654" s="466">
        <v>0</v>
      </c>
      <c r="P1654" s="466">
        <v>1.7663043478260872E-2</v>
      </c>
      <c r="Q1654" s="466">
        <v>5.6979383953278333E-2</v>
      </c>
      <c r="R1654" s="466">
        <v>0.37350427664088692</v>
      </c>
      <c r="S1654" s="466">
        <f t="shared" si="51"/>
        <v>1.6045994906336911</v>
      </c>
    </row>
    <row r="1655" spans="2:19">
      <c r="B1655" s="463">
        <v>1652</v>
      </c>
      <c r="C1655" s="464">
        <v>83735</v>
      </c>
      <c r="D1655" s="465" t="s">
        <v>3988</v>
      </c>
      <c r="E1655" s="466">
        <v>0.69321909090909084</v>
      </c>
      <c r="F1655" s="466">
        <v>0.46323369565217393</v>
      </c>
      <c r="G1655" s="466">
        <v>0</v>
      </c>
      <c r="H1655" s="466">
        <v>1.7663043478260872E-2</v>
      </c>
      <c r="I1655" s="466">
        <v>5.6979383953278333E-2</v>
      </c>
      <c r="J1655" s="466">
        <v>0.37350427664088692</v>
      </c>
      <c r="K1655" s="466">
        <f t="shared" si="50"/>
        <v>1.6045994906336911</v>
      </c>
      <c r="L1655" s="471"/>
      <c r="M1655" s="466">
        <v>0.69321909090909084</v>
      </c>
      <c r="N1655" s="466">
        <v>0.46323369565217393</v>
      </c>
      <c r="O1655" s="466">
        <v>0</v>
      </c>
      <c r="P1655" s="466">
        <v>1.7663043478260872E-2</v>
      </c>
      <c r="Q1655" s="466">
        <v>5.6979383953278333E-2</v>
      </c>
      <c r="R1655" s="466">
        <v>0.37350427664088692</v>
      </c>
      <c r="S1655" s="466">
        <f t="shared" si="51"/>
        <v>1.6045994906336911</v>
      </c>
    </row>
    <row r="1656" spans="2:19">
      <c r="B1656" s="463">
        <v>1653</v>
      </c>
      <c r="C1656" s="464">
        <v>83874</v>
      </c>
      <c r="D1656" s="465" t="s">
        <v>3989</v>
      </c>
      <c r="E1656" s="466">
        <v>3.0602945454545454</v>
      </c>
      <c r="F1656" s="466">
        <v>3.0602945454545454</v>
      </c>
      <c r="G1656" s="466">
        <v>2.5502454545454545</v>
      </c>
      <c r="H1656" s="466">
        <v>2.5502454545454545</v>
      </c>
      <c r="I1656" s="466">
        <v>2.5502454545454545</v>
      </c>
      <c r="J1656" s="466">
        <v>3.0602945454545454</v>
      </c>
      <c r="K1656" s="466">
        <f t="shared" si="50"/>
        <v>16.831619999999997</v>
      </c>
      <c r="L1656" s="471"/>
      <c r="M1656" s="466">
        <v>3.0602945454545454</v>
      </c>
      <c r="N1656" s="466">
        <v>3.0602945454545454</v>
      </c>
      <c r="O1656" s="466">
        <v>2.5502454545454545</v>
      </c>
      <c r="P1656" s="466">
        <v>2.5502454545454545</v>
      </c>
      <c r="Q1656" s="466">
        <v>2.5502454545454545</v>
      </c>
      <c r="R1656" s="466">
        <v>3.0602945454545454</v>
      </c>
      <c r="S1656" s="466">
        <f t="shared" si="51"/>
        <v>16.831619999999997</v>
      </c>
    </row>
    <row r="1657" spans="2:19">
      <c r="B1657" s="463">
        <v>1654</v>
      </c>
      <c r="C1657" s="464">
        <v>83925</v>
      </c>
      <c r="D1657" s="465" t="s">
        <v>3990</v>
      </c>
      <c r="E1657" s="466">
        <v>1.1584763636363637</v>
      </c>
      <c r="F1657" s="466">
        <v>1.1584763636363637</v>
      </c>
      <c r="G1657" s="466">
        <v>0.96539696969696964</v>
      </c>
      <c r="H1657" s="466">
        <v>0.96539696969696964</v>
      </c>
      <c r="I1657" s="466">
        <v>0.96539696969696964</v>
      </c>
      <c r="J1657" s="466">
        <v>1.1584763636363637</v>
      </c>
      <c r="K1657" s="466">
        <f t="shared" si="50"/>
        <v>6.3716200000000009</v>
      </c>
      <c r="L1657" s="471"/>
      <c r="M1657" s="466">
        <v>1.1584763636363637</v>
      </c>
      <c r="N1657" s="466">
        <v>1.1584763636363637</v>
      </c>
      <c r="O1657" s="466">
        <v>0.96539696969696964</v>
      </c>
      <c r="P1657" s="466">
        <v>0.96539696969696964</v>
      </c>
      <c r="Q1657" s="466">
        <v>0.96539696969696964</v>
      </c>
      <c r="R1657" s="466">
        <v>1.1584763636363637</v>
      </c>
      <c r="S1657" s="466">
        <f t="shared" si="51"/>
        <v>6.3716200000000009</v>
      </c>
    </row>
    <row r="1658" spans="2:19">
      <c r="B1658" s="463">
        <v>1655</v>
      </c>
      <c r="C1658" s="464">
        <v>83930</v>
      </c>
      <c r="D1658" s="465" t="s">
        <v>3991</v>
      </c>
      <c r="E1658" s="466">
        <v>0.51576363636363631</v>
      </c>
      <c r="F1658" s="466">
        <v>0.51576363636363631</v>
      </c>
      <c r="G1658" s="466">
        <v>0.42980303030303024</v>
      </c>
      <c r="H1658" s="466">
        <v>0.42980303030303024</v>
      </c>
      <c r="I1658" s="466">
        <v>0.42980303030303024</v>
      </c>
      <c r="J1658" s="466">
        <v>0.51576363636363631</v>
      </c>
      <c r="K1658" s="466">
        <f t="shared" si="50"/>
        <v>2.8366999999999996</v>
      </c>
      <c r="L1658" s="471"/>
      <c r="M1658" s="466">
        <v>0.51576363636363631</v>
      </c>
      <c r="N1658" s="466">
        <v>0.51576363636363631</v>
      </c>
      <c r="O1658" s="466">
        <v>0.42980303030303024</v>
      </c>
      <c r="P1658" s="466">
        <v>0.42980303030303024</v>
      </c>
      <c r="Q1658" s="466">
        <v>0.42980303030303024</v>
      </c>
      <c r="R1658" s="466">
        <v>0.51576363636363631</v>
      </c>
      <c r="S1658" s="466">
        <f t="shared" si="51"/>
        <v>2.8366999999999996</v>
      </c>
    </row>
    <row r="1659" spans="2:19">
      <c r="B1659" s="463">
        <v>1656</v>
      </c>
      <c r="C1659" s="464">
        <v>83935</v>
      </c>
      <c r="D1659" s="465" t="s">
        <v>3992</v>
      </c>
      <c r="E1659" s="466">
        <v>0.51187272727272715</v>
      </c>
      <c r="F1659" s="466">
        <v>0.51187272727272715</v>
      </c>
      <c r="G1659" s="466">
        <v>0.42656060606060597</v>
      </c>
      <c r="H1659" s="466">
        <v>0.42656060606060597</v>
      </c>
      <c r="I1659" s="466">
        <v>0.42656060606060597</v>
      </c>
      <c r="J1659" s="466">
        <v>0.51187272727272715</v>
      </c>
      <c r="K1659" s="466">
        <f t="shared" si="50"/>
        <v>2.8152999999999992</v>
      </c>
      <c r="L1659" s="471"/>
      <c r="M1659" s="466">
        <v>0.51187272727272715</v>
      </c>
      <c r="N1659" s="466">
        <v>0.51187272727272715</v>
      </c>
      <c r="O1659" s="466">
        <v>0.42656060606060597</v>
      </c>
      <c r="P1659" s="466">
        <v>0.42656060606060597</v>
      </c>
      <c r="Q1659" s="466">
        <v>0.42656060606060597</v>
      </c>
      <c r="R1659" s="466">
        <v>0.51187272727272715</v>
      </c>
      <c r="S1659" s="466">
        <f t="shared" si="51"/>
        <v>2.8152999999999992</v>
      </c>
    </row>
    <row r="1660" spans="2:19">
      <c r="B1660" s="463">
        <v>1657</v>
      </c>
      <c r="C1660" s="464">
        <v>83970</v>
      </c>
      <c r="D1660" s="465" t="s">
        <v>3152</v>
      </c>
      <c r="E1660" s="466">
        <v>2.6492036363636355</v>
      </c>
      <c r="F1660" s="466">
        <v>2.6492036363636355</v>
      </c>
      <c r="G1660" s="466">
        <v>2.2076696969696963</v>
      </c>
      <c r="H1660" s="466">
        <v>2.2076696969696963</v>
      </c>
      <c r="I1660" s="466">
        <v>2.2076696969696963</v>
      </c>
      <c r="J1660" s="466">
        <v>2.6492036363636355</v>
      </c>
      <c r="K1660" s="466">
        <f t="shared" si="50"/>
        <v>14.570619999999996</v>
      </c>
      <c r="L1660" s="471"/>
      <c r="M1660" s="466">
        <v>2.6492036363636355</v>
      </c>
      <c r="N1660" s="466">
        <v>2.6492036363636355</v>
      </c>
      <c r="O1660" s="466">
        <v>2.2076696969696963</v>
      </c>
      <c r="P1660" s="466">
        <v>2.2076696969696963</v>
      </c>
      <c r="Q1660" s="466">
        <v>2.2076696969696963</v>
      </c>
      <c r="R1660" s="466">
        <v>2.6492036363636355</v>
      </c>
      <c r="S1660" s="466">
        <f t="shared" si="51"/>
        <v>14.570619999999996</v>
      </c>
    </row>
    <row r="1661" spans="2:19">
      <c r="B1661" s="463">
        <v>1658</v>
      </c>
      <c r="C1661" s="464">
        <v>83986</v>
      </c>
      <c r="D1661" s="465" t="s">
        <v>3153</v>
      </c>
      <c r="E1661" s="466">
        <v>0.69321909090909084</v>
      </c>
      <c r="F1661" s="466">
        <v>0.46323369565217393</v>
      </c>
      <c r="G1661" s="466">
        <v>0</v>
      </c>
      <c r="H1661" s="466">
        <v>1.7663043478260872E-2</v>
      </c>
      <c r="I1661" s="466">
        <v>5.6979383953278333E-2</v>
      </c>
      <c r="J1661" s="466">
        <v>0.37350427664088692</v>
      </c>
      <c r="K1661" s="466">
        <f t="shared" si="50"/>
        <v>1.6045994906336911</v>
      </c>
      <c r="L1661" s="471"/>
      <c r="M1661" s="466">
        <v>0.69321909090909084</v>
      </c>
      <c r="N1661" s="466">
        <v>0.46323369565217393</v>
      </c>
      <c r="O1661" s="466">
        <v>0</v>
      </c>
      <c r="P1661" s="466">
        <v>1.7663043478260872E-2</v>
      </c>
      <c r="Q1661" s="466">
        <v>5.6979383953278333E-2</v>
      </c>
      <c r="R1661" s="466">
        <v>0.37350427664088692</v>
      </c>
      <c r="S1661" s="466">
        <f t="shared" si="51"/>
        <v>1.6045994906336911</v>
      </c>
    </row>
    <row r="1662" spans="2:19">
      <c r="B1662" s="463">
        <v>1659</v>
      </c>
      <c r="C1662" s="464">
        <v>84060</v>
      </c>
      <c r="D1662" s="465" t="s">
        <v>3994</v>
      </c>
      <c r="E1662" s="466">
        <v>0.69321909090909084</v>
      </c>
      <c r="F1662" s="466">
        <v>0.46323369565217393</v>
      </c>
      <c r="G1662" s="466">
        <v>0</v>
      </c>
      <c r="H1662" s="466">
        <v>1.7663043478260872E-2</v>
      </c>
      <c r="I1662" s="466">
        <v>5.6979383953278333E-2</v>
      </c>
      <c r="J1662" s="466">
        <v>0.37350427664088692</v>
      </c>
      <c r="K1662" s="466">
        <f t="shared" si="50"/>
        <v>1.6045994906336911</v>
      </c>
      <c r="L1662" s="471"/>
      <c r="M1662" s="466">
        <v>0.69321909090909084</v>
      </c>
      <c r="N1662" s="466">
        <v>0.46323369565217393</v>
      </c>
      <c r="O1662" s="466">
        <v>0</v>
      </c>
      <c r="P1662" s="466">
        <v>1.7663043478260872E-2</v>
      </c>
      <c r="Q1662" s="466">
        <v>5.6979383953278333E-2</v>
      </c>
      <c r="R1662" s="466">
        <v>0.37350427664088692</v>
      </c>
      <c r="S1662" s="466">
        <f t="shared" si="51"/>
        <v>1.6045994906336911</v>
      </c>
    </row>
    <row r="1663" spans="2:19">
      <c r="B1663" s="463">
        <v>1660</v>
      </c>
      <c r="C1663" s="464">
        <v>84066</v>
      </c>
      <c r="D1663" s="465" t="s">
        <v>3995</v>
      </c>
      <c r="E1663" s="466">
        <v>0.76684000000000008</v>
      </c>
      <c r="F1663" s="466">
        <v>0.76684000000000008</v>
      </c>
      <c r="G1663" s="466">
        <v>0.63903333333333334</v>
      </c>
      <c r="H1663" s="466">
        <v>0.63903333333333334</v>
      </c>
      <c r="I1663" s="466">
        <v>0.63903333333333334</v>
      </c>
      <c r="J1663" s="466">
        <v>0.76684000000000008</v>
      </c>
      <c r="K1663" s="466">
        <f t="shared" si="50"/>
        <v>4.2176200000000001</v>
      </c>
      <c r="L1663" s="471"/>
      <c r="M1663" s="466">
        <v>0.76684000000000008</v>
      </c>
      <c r="N1663" s="466">
        <v>0.76684000000000008</v>
      </c>
      <c r="O1663" s="466">
        <v>0.63903333333333334</v>
      </c>
      <c r="P1663" s="466">
        <v>0.63903333333333334</v>
      </c>
      <c r="Q1663" s="466">
        <v>0.63903333333333334</v>
      </c>
      <c r="R1663" s="466">
        <v>0.76684000000000008</v>
      </c>
      <c r="S1663" s="466">
        <f t="shared" si="51"/>
        <v>4.2176200000000001</v>
      </c>
    </row>
    <row r="1664" spans="2:19">
      <c r="B1664" s="463">
        <v>1661</v>
      </c>
      <c r="C1664" s="464">
        <v>84075</v>
      </c>
      <c r="D1664" s="465" t="s">
        <v>3996</v>
      </c>
      <c r="E1664" s="466">
        <v>0.69321909090909084</v>
      </c>
      <c r="F1664" s="466">
        <v>0.46323369565217393</v>
      </c>
      <c r="G1664" s="466">
        <v>0</v>
      </c>
      <c r="H1664" s="466">
        <v>1.7663043478260872E-2</v>
      </c>
      <c r="I1664" s="466">
        <v>5.6979383953278333E-2</v>
      </c>
      <c r="J1664" s="466">
        <v>0.37350427664088692</v>
      </c>
      <c r="K1664" s="466">
        <f t="shared" si="50"/>
        <v>1.6045994906336911</v>
      </c>
      <c r="L1664" s="471"/>
      <c r="M1664" s="466">
        <v>0.69321909090909084</v>
      </c>
      <c r="N1664" s="466">
        <v>0.46323369565217393</v>
      </c>
      <c r="O1664" s="466">
        <v>0</v>
      </c>
      <c r="P1664" s="466">
        <v>1.7663043478260872E-2</v>
      </c>
      <c r="Q1664" s="466">
        <v>5.6979383953278333E-2</v>
      </c>
      <c r="R1664" s="466">
        <v>0.37350427664088692</v>
      </c>
      <c r="S1664" s="466">
        <f t="shared" si="51"/>
        <v>1.6045994906336911</v>
      </c>
    </row>
    <row r="1665" spans="2:19">
      <c r="B1665" s="463">
        <v>1662</v>
      </c>
      <c r="C1665" s="464">
        <v>84080</v>
      </c>
      <c r="D1665" s="465" t="s">
        <v>3997</v>
      </c>
      <c r="E1665" s="466">
        <v>0.69321909090909084</v>
      </c>
      <c r="F1665" s="466">
        <v>0.46323369565217393</v>
      </c>
      <c r="G1665" s="466">
        <v>0</v>
      </c>
      <c r="H1665" s="466">
        <v>1.7663043478260872E-2</v>
      </c>
      <c r="I1665" s="466">
        <v>5.6979383953278333E-2</v>
      </c>
      <c r="J1665" s="466">
        <v>0.37350427664088692</v>
      </c>
      <c r="K1665" s="466">
        <f t="shared" si="50"/>
        <v>1.6045994906336911</v>
      </c>
      <c r="L1665" s="471"/>
      <c r="M1665" s="466">
        <v>0.69321909090909084</v>
      </c>
      <c r="N1665" s="466">
        <v>0.46323369565217393</v>
      </c>
      <c r="O1665" s="466">
        <v>0</v>
      </c>
      <c r="P1665" s="466">
        <v>1.7663043478260872E-2</v>
      </c>
      <c r="Q1665" s="466">
        <v>5.6979383953278333E-2</v>
      </c>
      <c r="R1665" s="466">
        <v>0.37350427664088692</v>
      </c>
      <c r="S1665" s="466">
        <f t="shared" si="51"/>
        <v>1.6045994906336911</v>
      </c>
    </row>
    <row r="1666" spans="2:19">
      <c r="B1666" s="463">
        <v>1663</v>
      </c>
      <c r="C1666" s="464">
        <v>84081</v>
      </c>
      <c r="D1666" s="465" t="s">
        <v>3998</v>
      </c>
      <c r="E1666" s="466">
        <v>0.69321909090909084</v>
      </c>
      <c r="F1666" s="466">
        <v>0.46323369565217393</v>
      </c>
      <c r="G1666" s="466">
        <v>0</v>
      </c>
      <c r="H1666" s="466">
        <v>1.7663043478260872E-2</v>
      </c>
      <c r="I1666" s="466">
        <v>5.6979383953278333E-2</v>
      </c>
      <c r="J1666" s="466">
        <v>0.37350427664088692</v>
      </c>
      <c r="K1666" s="466">
        <f t="shared" si="50"/>
        <v>1.6045994906336911</v>
      </c>
      <c r="L1666" s="471"/>
      <c r="M1666" s="466">
        <v>0.69321909090909084</v>
      </c>
      <c r="N1666" s="466">
        <v>0.46323369565217393</v>
      </c>
      <c r="O1666" s="466">
        <v>0</v>
      </c>
      <c r="P1666" s="466">
        <v>1.7663043478260872E-2</v>
      </c>
      <c r="Q1666" s="466">
        <v>5.6979383953278333E-2</v>
      </c>
      <c r="R1666" s="466">
        <v>0.37350427664088692</v>
      </c>
      <c r="S1666" s="466">
        <f t="shared" si="51"/>
        <v>1.6045994906336911</v>
      </c>
    </row>
    <row r="1667" spans="2:19">
      <c r="B1667" s="463">
        <v>1664</v>
      </c>
      <c r="C1667" s="464">
        <v>84100</v>
      </c>
      <c r="D1667" s="465" t="s">
        <v>3154</v>
      </c>
      <c r="E1667" s="466">
        <v>0.69321909090909084</v>
      </c>
      <c r="F1667" s="466">
        <v>0.46323369565217393</v>
      </c>
      <c r="G1667" s="466">
        <v>0</v>
      </c>
      <c r="H1667" s="466">
        <v>1.7663043478260872E-2</v>
      </c>
      <c r="I1667" s="466">
        <v>5.6979383953278333E-2</v>
      </c>
      <c r="J1667" s="466">
        <v>0.37350427664088692</v>
      </c>
      <c r="K1667" s="466">
        <f t="shared" si="50"/>
        <v>1.6045994906336911</v>
      </c>
      <c r="L1667" s="471"/>
      <c r="M1667" s="466">
        <v>0.69321909090909084</v>
      </c>
      <c r="N1667" s="466">
        <v>0.46323369565217393</v>
      </c>
      <c r="O1667" s="466">
        <v>0</v>
      </c>
      <c r="P1667" s="466">
        <v>1.7663043478260872E-2</v>
      </c>
      <c r="Q1667" s="466">
        <v>5.6979383953278333E-2</v>
      </c>
      <c r="R1667" s="466">
        <v>0.37350427664088692</v>
      </c>
      <c r="S1667" s="466">
        <f t="shared" si="51"/>
        <v>1.6045994906336911</v>
      </c>
    </row>
    <row r="1668" spans="2:19">
      <c r="B1668" s="463">
        <v>1665</v>
      </c>
      <c r="C1668" s="464">
        <v>84105</v>
      </c>
      <c r="D1668" s="465" t="s">
        <v>3999</v>
      </c>
      <c r="E1668" s="466">
        <v>0.46627636363636354</v>
      </c>
      <c r="F1668" s="466">
        <v>0.46627636363636354</v>
      </c>
      <c r="G1668" s="466">
        <v>0.38856363636363628</v>
      </c>
      <c r="H1668" s="466">
        <v>0.38856363636363628</v>
      </c>
      <c r="I1668" s="466">
        <v>0.38856363636363628</v>
      </c>
      <c r="J1668" s="466">
        <v>0.46627636363636354</v>
      </c>
      <c r="K1668" s="466">
        <f t="shared" ref="K1668:K1731" si="52">SUM(E1668:J1668)</f>
        <v>2.5645199999999995</v>
      </c>
      <c r="L1668" s="471"/>
      <c r="M1668" s="466">
        <v>0.46627636363636354</v>
      </c>
      <c r="N1668" s="466">
        <v>0.46627636363636354</v>
      </c>
      <c r="O1668" s="466">
        <v>0.38856363636363628</v>
      </c>
      <c r="P1668" s="466">
        <v>0.38856363636363628</v>
      </c>
      <c r="Q1668" s="466">
        <v>0.38856363636363628</v>
      </c>
      <c r="R1668" s="466">
        <v>0.46627636363636354</v>
      </c>
      <c r="S1668" s="466">
        <f t="shared" ref="S1668:S1731" si="53">SUM(M1668:R1668)</f>
        <v>2.5645199999999995</v>
      </c>
    </row>
    <row r="1669" spans="2:19">
      <c r="B1669" s="463">
        <v>1666</v>
      </c>
      <c r="C1669" s="464">
        <v>84106</v>
      </c>
      <c r="D1669" s="465" t="s">
        <v>4000</v>
      </c>
      <c r="E1669" s="466">
        <v>0.68374909090909086</v>
      </c>
      <c r="F1669" s="466">
        <v>0.68374909090909086</v>
      </c>
      <c r="G1669" s="466">
        <v>0.56979090909090901</v>
      </c>
      <c r="H1669" s="466">
        <v>0.56979090909090901</v>
      </c>
      <c r="I1669" s="466">
        <v>0.56979090909090901</v>
      </c>
      <c r="J1669" s="466">
        <v>0.68374909090909086</v>
      </c>
      <c r="K1669" s="466">
        <f t="shared" si="52"/>
        <v>3.7606199999999994</v>
      </c>
      <c r="L1669" s="471"/>
      <c r="M1669" s="466">
        <v>0.68374909090909086</v>
      </c>
      <c r="N1669" s="466">
        <v>0.68374909090909086</v>
      </c>
      <c r="O1669" s="466">
        <v>0.56979090909090901</v>
      </c>
      <c r="P1669" s="466">
        <v>0.56979090909090901</v>
      </c>
      <c r="Q1669" s="466">
        <v>0.56979090909090901</v>
      </c>
      <c r="R1669" s="466">
        <v>0.68374909090909086</v>
      </c>
      <c r="S1669" s="466">
        <f t="shared" si="53"/>
        <v>3.7606199999999994</v>
      </c>
    </row>
    <row r="1670" spans="2:19">
      <c r="B1670" s="463">
        <v>1667</v>
      </c>
      <c r="C1670" s="464">
        <v>84119</v>
      </c>
      <c r="D1670" s="465" t="s">
        <v>4001</v>
      </c>
      <c r="E1670" s="466">
        <v>0.69321909090909084</v>
      </c>
      <c r="F1670" s="466">
        <v>0.46323369565217393</v>
      </c>
      <c r="G1670" s="466">
        <v>0</v>
      </c>
      <c r="H1670" s="466">
        <v>1.7663043478260872E-2</v>
      </c>
      <c r="I1670" s="466">
        <v>5.6979383953278333E-2</v>
      </c>
      <c r="J1670" s="466">
        <v>0.37350427664088692</v>
      </c>
      <c r="K1670" s="466">
        <f t="shared" si="52"/>
        <v>1.6045994906336911</v>
      </c>
      <c r="L1670" s="471"/>
      <c r="M1670" s="466">
        <v>0.69321909090909084</v>
      </c>
      <c r="N1670" s="466">
        <v>0.46323369565217393</v>
      </c>
      <c r="O1670" s="466">
        <v>0</v>
      </c>
      <c r="P1670" s="466">
        <v>1.7663043478260872E-2</v>
      </c>
      <c r="Q1670" s="466">
        <v>5.6979383953278333E-2</v>
      </c>
      <c r="R1670" s="466">
        <v>0.37350427664088692</v>
      </c>
      <c r="S1670" s="466">
        <f t="shared" si="53"/>
        <v>1.6045994906336911</v>
      </c>
    </row>
    <row r="1671" spans="2:19">
      <c r="B1671" s="463">
        <v>1668</v>
      </c>
      <c r="C1671" s="464">
        <v>84126</v>
      </c>
      <c r="D1671" s="465" t="s">
        <v>4002</v>
      </c>
      <c r="E1671" s="466">
        <v>1.1553651515151515</v>
      </c>
      <c r="F1671" s="466">
        <v>0.77205615942028982</v>
      </c>
      <c r="G1671" s="466">
        <v>0</v>
      </c>
      <c r="H1671" s="466">
        <v>2.9438405797101448E-2</v>
      </c>
      <c r="I1671" s="466">
        <v>9.4965639922130571E-2</v>
      </c>
      <c r="J1671" s="466">
        <v>0.62250712773481165</v>
      </c>
      <c r="K1671" s="466">
        <f t="shared" si="52"/>
        <v>2.6743324843894851</v>
      </c>
      <c r="L1671" s="471"/>
      <c r="M1671" s="466">
        <v>1.1553651515151515</v>
      </c>
      <c r="N1671" s="466">
        <v>0.77205615942028982</v>
      </c>
      <c r="O1671" s="466">
        <v>0</v>
      </c>
      <c r="P1671" s="466">
        <v>2.9438405797101448E-2</v>
      </c>
      <c r="Q1671" s="466">
        <v>9.4965639922130571E-2</v>
      </c>
      <c r="R1671" s="466">
        <v>0.62250712773481165</v>
      </c>
      <c r="S1671" s="466">
        <f t="shared" si="53"/>
        <v>2.6743324843894851</v>
      </c>
    </row>
    <row r="1672" spans="2:19">
      <c r="B1672" s="463">
        <v>1669</v>
      </c>
      <c r="C1672" s="464">
        <v>84132</v>
      </c>
      <c r="D1672" s="465" t="s">
        <v>3155</v>
      </c>
      <c r="E1672" s="466">
        <v>0.33687333333333341</v>
      </c>
      <c r="F1672" s="466">
        <v>0.33687333333333341</v>
      </c>
      <c r="G1672" s="466">
        <v>0.28072777777777785</v>
      </c>
      <c r="H1672" s="466">
        <v>0.28072777777777785</v>
      </c>
      <c r="I1672" s="466">
        <v>0.28072777777777785</v>
      </c>
      <c r="J1672" s="466">
        <v>0.33687333333333341</v>
      </c>
      <c r="K1672" s="466">
        <f t="shared" si="52"/>
        <v>1.8528033333333338</v>
      </c>
      <c r="L1672" s="471"/>
      <c r="M1672" s="466">
        <v>0.33687333333333341</v>
      </c>
      <c r="N1672" s="466">
        <v>0.33687333333333341</v>
      </c>
      <c r="O1672" s="466">
        <v>0.28072777777777785</v>
      </c>
      <c r="P1672" s="466">
        <v>0.28072777777777785</v>
      </c>
      <c r="Q1672" s="466">
        <v>0.28072777777777785</v>
      </c>
      <c r="R1672" s="466">
        <v>0.33687333333333341</v>
      </c>
      <c r="S1672" s="466">
        <f t="shared" si="53"/>
        <v>1.8528033333333338</v>
      </c>
    </row>
    <row r="1673" spans="2:19">
      <c r="B1673" s="463">
        <v>1670</v>
      </c>
      <c r="C1673" s="464">
        <v>84133</v>
      </c>
      <c r="D1673" s="465" t="s">
        <v>4003</v>
      </c>
      <c r="E1673" s="466">
        <v>0.69321909090909084</v>
      </c>
      <c r="F1673" s="466">
        <v>0.46323369565217393</v>
      </c>
      <c r="G1673" s="466">
        <v>0</v>
      </c>
      <c r="H1673" s="466">
        <v>1.7663043478260872E-2</v>
      </c>
      <c r="I1673" s="466">
        <v>5.6979383953278333E-2</v>
      </c>
      <c r="J1673" s="466">
        <v>0.37350427664088692</v>
      </c>
      <c r="K1673" s="466">
        <f t="shared" si="52"/>
        <v>1.6045994906336911</v>
      </c>
      <c r="L1673" s="471"/>
      <c r="M1673" s="466">
        <v>0.69321909090909084</v>
      </c>
      <c r="N1673" s="466">
        <v>0.46323369565217393</v>
      </c>
      <c r="O1673" s="466">
        <v>0</v>
      </c>
      <c r="P1673" s="466">
        <v>1.7663043478260872E-2</v>
      </c>
      <c r="Q1673" s="466">
        <v>5.6979383953278333E-2</v>
      </c>
      <c r="R1673" s="466">
        <v>0.37350427664088692</v>
      </c>
      <c r="S1673" s="466">
        <f t="shared" si="53"/>
        <v>1.6045994906336911</v>
      </c>
    </row>
    <row r="1674" spans="2:19">
      <c r="B1674" s="463">
        <v>1671</v>
      </c>
      <c r="C1674" s="464">
        <v>84135</v>
      </c>
      <c r="D1674" s="465" t="s">
        <v>4004</v>
      </c>
      <c r="E1674" s="466">
        <v>0.69321909090909084</v>
      </c>
      <c r="F1674" s="466">
        <v>0.46323369565217393</v>
      </c>
      <c r="G1674" s="466">
        <v>0</v>
      </c>
      <c r="H1674" s="466">
        <v>1.7663043478260872E-2</v>
      </c>
      <c r="I1674" s="466">
        <v>5.6979383953278333E-2</v>
      </c>
      <c r="J1674" s="466">
        <v>0.37350427664088692</v>
      </c>
      <c r="K1674" s="466">
        <f t="shared" si="52"/>
        <v>1.6045994906336911</v>
      </c>
      <c r="L1674" s="471"/>
      <c r="M1674" s="466">
        <v>0.69321909090909084</v>
      </c>
      <c r="N1674" s="466">
        <v>0.46323369565217393</v>
      </c>
      <c r="O1674" s="466">
        <v>0</v>
      </c>
      <c r="P1674" s="466">
        <v>1.7663043478260872E-2</v>
      </c>
      <c r="Q1674" s="466">
        <v>5.6979383953278333E-2</v>
      </c>
      <c r="R1674" s="466">
        <v>0.37350427664088692</v>
      </c>
      <c r="S1674" s="466">
        <f t="shared" si="53"/>
        <v>1.6045994906336911</v>
      </c>
    </row>
    <row r="1675" spans="2:19">
      <c r="B1675" s="463">
        <v>1672</v>
      </c>
      <c r="C1675" s="464">
        <v>84144</v>
      </c>
      <c r="D1675" s="465" t="s">
        <v>4005</v>
      </c>
      <c r="E1675" s="466">
        <v>0.69321909090909084</v>
      </c>
      <c r="F1675" s="466">
        <v>0.46323369565217393</v>
      </c>
      <c r="G1675" s="466">
        <v>0</v>
      </c>
      <c r="H1675" s="466">
        <v>1.7663043478260872E-2</v>
      </c>
      <c r="I1675" s="466">
        <v>5.6979383953278333E-2</v>
      </c>
      <c r="J1675" s="466">
        <v>0.37350427664088692</v>
      </c>
      <c r="K1675" s="466">
        <f t="shared" si="52"/>
        <v>1.6045994906336911</v>
      </c>
      <c r="L1675" s="471"/>
      <c r="M1675" s="466">
        <v>0.69321909090909084</v>
      </c>
      <c r="N1675" s="466">
        <v>0.46323369565217393</v>
      </c>
      <c r="O1675" s="466">
        <v>0</v>
      </c>
      <c r="P1675" s="466">
        <v>1.7663043478260872E-2</v>
      </c>
      <c r="Q1675" s="466">
        <v>5.6979383953278333E-2</v>
      </c>
      <c r="R1675" s="466">
        <v>0.37350427664088692</v>
      </c>
      <c r="S1675" s="466">
        <f t="shared" si="53"/>
        <v>1.6045994906336911</v>
      </c>
    </row>
    <row r="1676" spans="2:19">
      <c r="B1676" s="463">
        <v>1673</v>
      </c>
      <c r="C1676" s="464">
        <v>84146</v>
      </c>
      <c r="D1676" s="465" t="s">
        <v>4007</v>
      </c>
      <c r="E1676" s="466">
        <v>0.69321909090909084</v>
      </c>
      <c r="F1676" s="466">
        <v>0.46323369565217393</v>
      </c>
      <c r="G1676" s="466">
        <v>0</v>
      </c>
      <c r="H1676" s="466">
        <v>1.7663043478260872E-2</v>
      </c>
      <c r="I1676" s="466">
        <v>5.6979383953278333E-2</v>
      </c>
      <c r="J1676" s="466">
        <v>0.37350427664088692</v>
      </c>
      <c r="K1676" s="466">
        <f t="shared" si="52"/>
        <v>1.6045994906336911</v>
      </c>
      <c r="L1676" s="471"/>
      <c r="M1676" s="466">
        <v>0.69321909090909084</v>
      </c>
      <c r="N1676" s="466">
        <v>0.46323369565217393</v>
      </c>
      <c r="O1676" s="466">
        <v>0</v>
      </c>
      <c r="P1676" s="466">
        <v>1.7663043478260872E-2</v>
      </c>
      <c r="Q1676" s="466">
        <v>5.6979383953278333E-2</v>
      </c>
      <c r="R1676" s="466">
        <v>0.37350427664088692</v>
      </c>
      <c r="S1676" s="466">
        <f t="shared" si="53"/>
        <v>1.6045994906336911</v>
      </c>
    </row>
    <row r="1677" spans="2:19">
      <c r="B1677" s="463">
        <v>1674</v>
      </c>
      <c r="C1677" s="464">
        <v>84155</v>
      </c>
      <c r="D1677" s="465" t="s">
        <v>3158</v>
      </c>
      <c r="E1677" s="466">
        <v>0.69321909090909084</v>
      </c>
      <c r="F1677" s="466">
        <v>0.46323369565217393</v>
      </c>
      <c r="G1677" s="466">
        <v>0</v>
      </c>
      <c r="H1677" s="466">
        <v>1.7663043478260872E-2</v>
      </c>
      <c r="I1677" s="466">
        <v>5.6979383953278333E-2</v>
      </c>
      <c r="J1677" s="466">
        <v>0.37350427664088692</v>
      </c>
      <c r="K1677" s="466">
        <f t="shared" si="52"/>
        <v>1.6045994906336911</v>
      </c>
      <c r="L1677" s="471"/>
      <c r="M1677" s="466">
        <v>0.69321909090909084</v>
      </c>
      <c r="N1677" s="466">
        <v>0.46323369565217393</v>
      </c>
      <c r="O1677" s="466">
        <v>0</v>
      </c>
      <c r="P1677" s="466">
        <v>1.7663043478260872E-2</v>
      </c>
      <c r="Q1677" s="466">
        <v>5.6979383953278333E-2</v>
      </c>
      <c r="R1677" s="466">
        <v>0.37350427664088692</v>
      </c>
      <c r="S1677" s="466">
        <f t="shared" si="53"/>
        <v>1.6045994906336911</v>
      </c>
    </row>
    <row r="1678" spans="2:19">
      <c r="B1678" s="463">
        <v>1675</v>
      </c>
      <c r="C1678" s="464">
        <v>84156</v>
      </c>
      <c r="D1678" s="465" t="s">
        <v>4009</v>
      </c>
      <c r="E1678" s="466">
        <v>0.69321909090909084</v>
      </c>
      <c r="F1678" s="466">
        <v>0.46323369565217393</v>
      </c>
      <c r="G1678" s="466">
        <v>0</v>
      </c>
      <c r="H1678" s="466">
        <v>1.7663043478260872E-2</v>
      </c>
      <c r="I1678" s="466">
        <v>5.6979383953278333E-2</v>
      </c>
      <c r="J1678" s="466">
        <v>0.37350427664088692</v>
      </c>
      <c r="K1678" s="466">
        <f t="shared" si="52"/>
        <v>1.6045994906336911</v>
      </c>
      <c r="L1678" s="471"/>
      <c r="M1678" s="466">
        <v>0.69321909090909084</v>
      </c>
      <c r="N1678" s="466">
        <v>0.46323369565217393</v>
      </c>
      <c r="O1678" s="466">
        <v>0</v>
      </c>
      <c r="P1678" s="466">
        <v>1.7663043478260872E-2</v>
      </c>
      <c r="Q1678" s="466">
        <v>5.6979383953278333E-2</v>
      </c>
      <c r="R1678" s="466">
        <v>0.37350427664088692</v>
      </c>
      <c r="S1678" s="466">
        <f t="shared" si="53"/>
        <v>1.6045994906336911</v>
      </c>
    </row>
    <row r="1679" spans="2:19">
      <c r="B1679" s="463">
        <v>1676</v>
      </c>
      <c r="C1679" s="464">
        <v>84165</v>
      </c>
      <c r="D1679" s="465" t="s">
        <v>4008</v>
      </c>
      <c r="E1679" s="466">
        <v>1.3457490909090908</v>
      </c>
      <c r="F1679" s="466">
        <v>1.3457490909090908</v>
      </c>
      <c r="G1679" s="466">
        <v>1.1214575757575755</v>
      </c>
      <c r="H1679" s="466">
        <v>1.1214575757575755</v>
      </c>
      <c r="I1679" s="466">
        <v>1.1214575757575755</v>
      </c>
      <c r="J1679" s="466">
        <v>1.3457490909090908</v>
      </c>
      <c r="K1679" s="466">
        <f t="shared" si="52"/>
        <v>7.4016199999999985</v>
      </c>
      <c r="L1679" s="471"/>
      <c r="M1679" s="466">
        <v>1.3457490909090908</v>
      </c>
      <c r="N1679" s="466">
        <v>1.3457490909090908</v>
      </c>
      <c r="O1679" s="466">
        <v>1.1214575757575755</v>
      </c>
      <c r="P1679" s="466">
        <v>1.1214575757575755</v>
      </c>
      <c r="Q1679" s="466">
        <v>1.1214575757575755</v>
      </c>
      <c r="R1679" s="466">
        <v>1.3457490909090908</v>
      </c>
      <c r="S1679" s="466">
        <f t="shared" si="53"/>
        <v>7.4016199999999985</v>
      </c>
    </row>
    <row r="1680" spans="2:19">
      <c r="B1680" s="463">
        <v>1677</v>
      </c>
      <c r="C1680" s="464">
        <v>84220</v>
      </c>
      <c r="D1680" s="465" t="s">
        <v>4010</v>
      </c>
      <c r="E1680" s="466">
        <v>0.78756727272727267</v>
      </c>
      <c r="F1680" s="466">
        <v>0.78756727272727267</v>
      </c>
      <c r="G1680" s="466">
        <v>0.65630606060606056</v>
      </c>
      <c r="H1680" s="466">
        <v>0.65630606060606056</v>
      </c>
      <c r="I1680" s="466">
        <v>0.65630606060606056</v>
      </c>
      <c r="J1680" s="466">
        <v>0.78756727272727267</v>
      </c>
      <c r="K1680" s="466">
        <f t="shared" si="52"/>
        <v>4.3316199999999991</v>
      </c>
      <c r="L1680" s="471"/>
      <c r="M1680" s="466">
        <v>0.78756727272727267</v>
      </c>
      <c r="N1680" s="466">
        <v>0.78756727272727267</v>
      </c>
      <c r="O1680" s="466">
        <v>0.65630606060606056</v>
      </c>
      <c r="P1680" s="466">
        <v>0.65630606060606056</v>
      </c>
      <c r="Q1680" s="466">
        <v>0.65630606060606056</v>
      </c>
      <c r="R1680" s="466">
        <v>0.78756727272727267</v>
      </c>
      <c r="S1680" s="466">
        <f t="shared" si="53"/>
        <v>4.3316199999999991</v>
      </c>
    </row>
    <row r="1681" spans="2:19">
      <c r="B1681" s="463">
        <v>1678</v>
      </c>
      <c r="C1681" s="464">
        <v>84244</v>
      </c>
      <c r="D1681" s="465" t="s">
        <v>4011</v>
      </c>
      <c r="E1681" s="466">
        <v>2.3693854545454545</v>
      </c>
      <c r="F1681" s="466">
        <v>2.3693854545454545</v>
      </c>
      <c r="G1681" s="466">
        <v>1.9744878787878786</v>
      </c>
      <c r="H1681" s="466">
        <v>1.9744878787878786</v>
      </c>
      <c r="I1681" s="466">
        <v>1.9744878787878786</v>
      </c>
      <c r="J1681" s="466">
        <v>2.3693854545454545</v>
      </c>
      <c r="K1681" s="466">
        <f t="shared" si="52"/>
        <v>13.031619999999998</v>
      </c>
      <c r="L1681" s="471"/>
      <c r="M1681" s="466">
        <v>2.3693854545454545</v>
      </c>
      <c r="N1681" s="466">
        <v>2.3693854545454545</v>
      </c>
      <c r="O1681" s="466">
        <v>1.9744878787878786</v>
      </c>
      <c r="P1681" s="466">
        <v>1.9744878787878786</v>
      </c>
      <c r="Q1681" s="466">
        <v>1.9744878787878786</v>
      </c>
      <c r="R1681" s="466">
        <v>2.3693854545454545</v>
      </c>
      <c r="S1681" s="466">
        <f t="shared" si="53"/>
        <v>13.031619999999998</v>
      </c>
    </row>
    <row r="1682" spans="2:19">
      <c r="B1682" s="463">
        <v>1679</v>
      </c>
      <c r="C1682" s="464">
        <v>84295</v>
      </c>
      <c r="D1682" s="465" t="s">
        <v>3161</v>
      </c>
      <c r="E1682" s="466">
        <v>0.58669151515151519</v>
      </c>
      <c r="F1682" s="466">
        <v>0.58669151515151519</v>
      </c>
      <c r="G1682" s="466">
        <v>0.48890959595959593</v>
      </c>
      <c r="H1682" s="466">
        <v>0.48890959595959593</v>
      </c>
      <c r="I1682" s="466">
        <v>0.48890959595959593</v>
      </c>
      <c r="J1682" s="466">
        <v>0.58669151515151519</v>
      </c>
      <c r="K1682" s="466">
        <f t="shared" si="52"/>
        <v>3.2268033333333337</v>
      </c>
      <c r="L1682" s="471"/>
      <c r="M1682" s="466">
        <v>0.58669151515151519</v>
      </c>
      <c r="N1682" s="466">
        <v>0.58669151515151519</v>
      </c>
      <c r="O1682" s="466">
        <v>0.48890959595959593</v>
      </c>
      <c r="P1682" s="466">
        <v>0.48890959595959593</v>
      </c>
      <c r="Q1682" s="466">
        <v>0.48890959595959593</v>
      </c>
      <c r="R1682" s="466">
        <v>0.58669151515151519</v>
      </c>
      <c r="S1682" s="466">
        <f t="shared" si="53"/>
        <v>3.2268033333333337</v>
      </c>
    </row>
    <row r="1683" spans="2:19">
      <c r="B1683" s="463">
        <v>1680</v>
      </c>
      <c r="C1683" s="464">
        <v>84300</v>
      </c>
      <c r="D1683" s="465" t="s">
        <v>4012</v>
      </c>
      <c r="E1683" s="466">
        <v>1.1553651515151515</v>
      </c>
      <c r="F1683" s="466">
        <v>0.77205615942028982</v>
      </c>
      <c r="G1683" s="466">
        <v>0</v>
      </c>
      <c r="H1683" s="466">
        <v>2.9438405797101448E-2</v>
      </c>
      <c r="I1683" s="466">
        <v>9.4965639922130571E-2</v>
      </c>
      <c r="J1683" s="466">
        <v>0.62250712773481165</v>
      </c>
      <c r="K1683" s="466">
        <f t="shared" si="52"/>
        <v>2.6743324843894851</v>
      </c>
      <c r="L1683" s="471"/>
      <c r="M1683" s="466">
        <v>1.1553651515151515</v>
      </c>
      <c r="N1683" s="466">
        <v>0.77205615942028982</v>
      </c>
      <c r="O1683" s="466">
        <v>0</v>
      </c>
      <c r="P1683" s="466">
        <v>2.9438405797101448E-2</v>
      </c>
      <c r="Q1683" s="466">
        <v>9.4965639922130571E-2</v>
      </c>
      <c r="R1683" s="466">
        <v>0.62250712773481165</v>
      </c>
      <c r="S1683" s="466">
        <f t="shared" si="53"/>
        <v>2.6743324843894851</v>
      </c>
    </row>
    <row r="1684" spans="2:19">
      <c r="B1684" s="463">
        <v>1681</v>
      </c>
      <c r="C1684" s="464">
        <v>84305</v>
      </c>
      <c r="D1684" s="465" t="s">
        <v>4013</v>
      </c>
      <c r="E1684" s="466">
        <v>4.4857490909090902</v>
      </c>
      <c r="F1684" s="466">
        <v>4.4857490909090902</v>
      </c>
      <c r="G1684" s="466">
        <v>3.738124242424242</v>
      </c>
      <c r="H1684" s="466">
        <v>3.738124242424242</v>
      </c>
      <c r="I1684" s="466">
        <v>3.738124242424242</v>
      </c>
      <c r="J1684" s="466">
        <v>4.4857490909090902</v>
      </c>
      <c r="K1684" s="466">
        <f t="shared" si="52"/>
        <v>24.671619999999997</v>
      </c>
      <c r="L1684" s="471"/>
      <c r="M1684" s="466">
        <v>4.4857490909090902</v>
      </c>
      <c r="N1684" s="466">
        <v>4.4857490909090902</v>
      </c>
      <c r="O1684" s="466">
        <v>3.738124242424242</v>
      </c>
      <c r="P1684" s="466">
        <v>3.738124242424242</v>
      </c>
      <c r="Q1684" s="466">
        <v>3.738124242424242</v>
      </c>
      <c r="R1684" s="466">
        <v>4.4857490909090902</v>
      </c>
      <c r="S1684" s="466">
        <f t="shared" si="53"/>
        <v>24.671619999999997</v>
      </c>
    </row>
    <row r="1685" spans="2:19">
      <c r="B1685" s="463">
        <v>1682</v>
      </c>
      <c r="C1685" s="464">
        <v>84402</v>
      </c>
      <c r="D1685" s="465" t="s">
        <v>3162</v>
      </c>
      <c r="E1685" s="466">
        <v>0.69321909090909084</v>
      </c>
      <c r="F1685" s="466">
        <v>0.46323369565217393</v>
      </c>
      <c r="G1685" s="466">
        <v>0</v>
      </c>
      <c r="H1685" s="466">
        <v>1.7663043478260872E-2</v>
      </c>
      <c r="I1685" s="466">
        <v>5.6979383953278333E-2</v>
      </c>
      <c r="J1685" s="466">
        <v>0.37350427664088692</v>
      </c>
      <c r="K1685" s="466">
        <f t="shared" si="52"/>
        <v>1.6045994906336911</v>
      </c>
      <c r="L1685" s="471"/>
      <c r="M1685" s="466">
        <v>0.69321909090909084</v>
      </c>
      <c r="N1685" s="466">
        <v>0.46323369565217393</v>
      </c>
      <c r="O1685" s="466">
        <v>0</v>
      </c>
      <c r="P1685" s="466">
        <v>1.7663043478260872E-2</v>
      </c>
      <c r="Q1685" s="466">
        <v>5.6979383953278333E-2</v>
      </c>
      <c r="R1685" s="466">
        <v>0.37350427664088692</v>
      </c>
      <c r="S1685" s="466">
        <f t="shared" si="53"/>
        <v>1.6045994906336911</v>
      </c>
    </row>
    <row r="1686" spans="2:19">
      <c r="B1686" s="463">
        <v>1683</v>
      </c>
      <c r="C1686" s="464">
        <v>84403</v>
      </c>
      <c r="D1686" s="465" t="s">
        <v>4015</v>
      </c>
      <c r="E1686" s="466">
        <v>0.69321909090909084</v>
      </c>
      <c r="F1686" s="466">
        <v>0.46323369565217393</v>
      </c>
      <c r="G1686" s="466">
        <v>0</v>
      </c>
      <c r="H1686" s="466">
        <v>1.7663043478260872E-2</v>
      </c>
      <c r="I1686" s="466">
        <v>5.6979383953278333E-2</v>
      </c>
      <c r="J1686" s="466">
        <v>0.37350427664088692</v>
      </c>
      <c r="K1686" s="466">
        <f t="shared" si="52"/>
        <v>1.6045994906336911</v>
      </c>
      <c r="L1686" s="471"/>
      <c r="M1686" s="466">
        <v>0.69321909090909084</v>
      </c>
      <c r="N1686" s="466">
        <v>0.46323369565217393</v>
      </c>
      <c r="O1686" s="466">
        <v>0</v>
      </c>
      <c r="P1686" s="466">
        <v>1.7663043478260872E-2</v>
      </c>
      <c r="Q1686" s="466">
        <v>5.6979383953278333E-2</v>
      </c>
      <c r="R1686" s="466">
        <v>0.37350427664088692</v>
      </c>
      <c r="S1686" s="466">
        <f t="shared" si="53"/>
        <v>1.6045994906336911</v>
      </c>
    </row>
    <row r="1687" spans="2:19">
      <c r="B1687" s="463">
        <v>1684</v>
      </c>
      <c r="C1687" s="464">
        <v>84432</v>
      </c>
      <c r="D1687" s="465" t="s">
        <v>4016</v>
      </c>
      <c r="E1687" s="466">
        <v>0.69321909090909084</v>
      </c>
      <c r="F1687" s="466">
        <v>0.46323369565217393</v>
      </c>
      <c r="G1687" s="466">
        <v>0</v>
      </c>
      <c r="H1687" s="466">
        <v>1.7663043478260872E-2</v>
      </c>
      <c r="I1687" s="466">
        <v>5.6979383953278333E-2</v>
      </c>
      <c r="J1687" s="466">
        <v>0.37350427664088692</v>
      </c>
      <c r="K1687" s="466">
        <f t="shared" si="52"/>
        <v>1.6045994906336911</v>
      </c>
      <c r="L1687" s="471"/>
      <c r="M1687" s="466">
        <v>0.69321909090909084</v>
      </c>
      <c r="N1687" s="466">
        <v>0.46323369565217393</v>
      </c>
      <c r="O1687" s="466">
        <v>0</v>
      </c>
      <c r="P1687" s="466">
        <v>1.7663043478260872E-2</v>
      </c>
      <c r="Q1687" s="466">
        <v>5.6979383953278333E-2</v>
      </c>
      <c r="R1687" s="466">
        <v>0.37350427664088692</v>
      </c>
      <c r="S1687" s="466">
        <f t="shared" si="53"/>
        <v>1.6045994906336911</v>
      </c>
    </row>
    <row r="1688" spans="2:19">
      <c r="B1688" s="463">
        <v>1685</v>
      </c>
      <c r="C1688" s="464">
        <v>84436</v>
      </c>
      <c r="D1688" s="465" t="s">
        <v>3286</v>
      </c>
      <c r="E1688" s="466">
        <v>0.69321909090909084</v>
      </c>
      <c r="F1688" s="466">
        <v>0.46323369565217393</v>
      </c>
      <c r="G1688" s="466">
        <v>0</v>
      </c>
      <c r="H1688" s="466">
        <v>1.7663043478260872E-2</v>
      </c>
      <c r="I1688" s="466">
        <v>5.6979383953278333E-2</v>
      </c>
      <c r="J1688" s="466">
        <v>0.37350427664088692</v>
      </c>
      <c r="K1688" s="466">
        <f t="shared" si="52"/>
        <v>1.6045994906336911</v>
      </c>
      <c r="L1688" s="471"/>
      <c r="M1688" s="466">
        <v>0.69321909090909084</v>
      </c>
      <c r="N1688" s="466">
        <v>0.46323369565217393</v>
      </c>
      <c r="O1688" s="466">
        <v>0</v>
      </c>
      <c r="P1688" s="466">
        <v>1.7663043478260872E-2</v>
      </c>
      <c r="Q1688" s="466">
        <v>5.6979383953278333E-2</v>
      </c>
      <c r="R1688" s="466">
        <v>0.37350427664088692</v>
      </c>
      <c r="S1688" s="466">
        <f t="shared" si="53"/>
        <v>1.6045994906336911</v>
      </c>
    </row>
    <row r="1689" spans="2:19">
      <c r="B1689" s="463">
        <v>1686</v>
      </c>
      <c r="C1689" s="464">
        <v>84439</v>
      </c>
      <c r="D1689" s="465" t="s">
        <v>3287</v>
      </c>
      <c r="E1689" s="466">
        <v>0.5139309090909091</v>
      </c>
      <c r="F1689" s="466">
        <v>0.5139309090909091</v>
      </c>
      <c r="G1689" s="466">
        <v>0.42827575757575753</v>
      </c>
      <c r="H1689" s="466">
        <v>0.42827575757575753</v>
      </c>
      <c r="I1689" s="466">
        <v>0.42827575757575753</v>
      </c>
      <c r="J1689" s="466">
        <v>0.5139309090909091</v>
      </c>
      <c r="K1689" s="466">
        <f t="shared" si="52"/>
        <v>2.8266199999999997</v>
      </c>
      <c r="L1689" s="471"/>
      <c r="M1689" s="466">
        <v>0.5139309090909091</v>
      </c>
      <c r="N1689" s="466">
        <v>0.5139309090909091</v>
      </c>
      <c r="O1689" s="466">
        <v>0.42827575757575753</v>
      </c>
      <c r="P1689" s="466">
        <v>0.42827575757575753</v>
      </c>
      <c r="Q1689" s="466">
        <v>0.42827575757575753</v>
      </c>
      <c r="R1689" s="466">
        <v>0.5139309090909091</v>
      </c>
      <c r="S1689" s="466">
        <f t="shared" si="53"/>
        <v>2.8266199999999997</v>
      </c>
    </row>
    <row r="1690" spans="2:19">
      <c r="B1690" s="463">
        <v>1687</v>
      </c>
      <c r="C1690" s="464">
        <v>84443</v>
      </c>
      <c r="D1690" s="465" t="s">
        <v>3164</v>
      </c>
      <c r="E1690" s="466">
        <v>1.4322945454545457</v>
      </c>
      <c r="F1690" s="466">
        <v>1.4322945454545457</v>
      </c>
      <c r="G1690" s="466">
        <v>1.193578787878788</v>
      </c>
      <c r="H1690" s="466">
        <v>1.193578787878788</v>
      </c>
      <c r="I1690" s="466">
        <v>1.193578787878788</v>
      </c>
      <c r="J1690" s="466">
        <v>1.4322945454545457</v>
      </c>
      <c r="K1690" s="466">
        <f t="shared" si="52"/>
        <v>7.8776200000000021</v>
      </c>
      <c r="L1690" s="471"/>
      <c r="M1690" s="466">
        <v>1.4322945454545457</v>
      </c>
      <c r="N1690" s="466">
        <v>1.4322945454545457</v>
      </c>
      <c r="O1690" s="466">
        <v>1.193578787878788</v>
      </c>
      <c r="P1690" s="466">
        <v>1.193578787878788</v>
      </c>
      <c r="Q1690" s="466">
        <v>1.193578787878788</v>
      </c>
      <c r="R1690" s="466">
        <v>1.4322945454545457</v>
      </c>
      <c r="S1690" s="466">
        <f t="shared" si="53"/>
        <v>7.8776200000000021</v>
      </c>
    </row>
    <row r="1691" spans="2:19">
      <c r="B1691" s="463">
        <v>1688</v>
      </c>
      <c r="C1691" s="464">
        <v>84450</v>
      </c>
      <c r="D1691" s="465" t="s">
        <v>3165</v>
      </c>
      <c r="E1691" s="466">
        <v>0.47756727272727267</v>
      </c>
      <c r="F1691" s="466">
        <v>0.47756727272727267</v>
      </c>
      <c r="G1691" s="466">
        <v>0.3979727272727272</v>
      </c>
      <c r="H1691" s="466">
        <v>0.3979727272727272</v>
      </c>
      <c r="I1691" s="466">
        <v>0.3979727272727272</v>
      </c>
      <c r="J1691" s="466">
        <v>0.47756727272727267</v>
      </c>
      <c r="K1691" s="466">
        <f t="shared" si="52"/>
        <v>2.62662</v>
      </c>
      <c r="L1691" s="471"/>
      <c r="M1691" s="466">
        <v>0.47756727272727267</v>
      </c>
      <c r="N1691" s="466">
        <v>0.47756727272727267</v>
      </c>
      <c r="O1691" s="466">
        <v>0.3979727272727272</v>
      </c>
      <c r="P1691" s="466">
        <v>0.3979727272727272</v>
      </c>
      <c r="Q1691" s="466">
        <v>0.3979727272727272</v>
      </c>
      <c r="R1691" s="466">
        <v>0.47756727272727267</v>
      </c>
      <c r="S1691" s="466">
        <f t="shared" si="53"/>
        <v>2.62662</v>
      </c>
    </row>
    <row r="1692" spans="2:19">
      <c r="B1692" s="463">
        <v>1689</v>
      </c>
      <c r="C1692" s="464">
        <v>84460</v>
      </c>
      <c r="D1692" s="465" t="s">
        <v>3166</v>
      </c>
      <c r="E1692" s="466">
        <v>0.47756727272727267</v>
      </c>
      <c r="F1692" s="466">
        <v>0.47756727272727267</v>
      </c>
      <c r="G1692" s="466">
        <v>0.3979727272727272</v>
      </c>
      <c r="H1692" s="466">
        <v>0.3979727272727272</v>
      </c>
      <c r="I1692" s="466">
        <v>0.3979727272727272</v>
      </c>
      <c r="J1692" s="466">
        <v>0.47756727272727267</v>
      </c>
      <c r="K1692" s="466">
        <f t="shared" si="52"/>
        <v>2.62662</v>
      </c>
      <c r="L1692" s="471"/>
      <c r="M1692" s="466">
        <v>0.47756727272727267</v>
      </c>
      <c r="N1692" s="466">
        <v>0.47756727272727267</v>
      </c>
      <c r="O1692" s="466">
        <v>0.3979727272727272</v>
      </c>
      <c r="P1692" s="466">
        <v>0.3979727272727272</v>
      </c>
      <c r="Q1692" s="466">
        <v>0.3979727272727272</v>
      </c>
      <c r="R1692" s="466">
        <v>0.47756727272727267</v>
      </c>
      <c r="S1692" s="466">
        <f t="shared" si="53"/>
        <v>2.62662</v>
      </c>
    </row>
    <row r="1693" spans="2:19">
      <c r="B1693" s="463">
        <v>1690</v>
      </c>
      <c r="C1693" s="464">
        <v>84466</v>
      </c>
      <c r="D1693" s="465" t="s">
        <v>3167</v>
      </c>
      <c r="E1693" s="466">
        <v>2.303930909090909</v>
      </c>
      <c r="F1693" s="466">
        <v>2.303930909090909</v>
      </c>
      <c r="G1693" s="466">
        <v>1.9199424242424241</v>
      </c>
      <c r="H1693" s="466">
        <v>1.9199424242424241</v>
      </c>
      <c r="I1693" s="466">
        <v>1.9199424242424241</v>
      </c>
      <c r="J1693" s="466">
        <v>2.303930909090909</v>
      </c>
      <c r="K1693" s="466">
        <f t="shared" si="52"/>
        <v>12.671620000000001</v>
      </c>
      <c r="L1693" s="471"/>
      <c r="M1693" s="466">
        <v>2.303930909090909</v>
      </c>
      <c r="N1693" s="466">
        <v>2.303930909090909</v>
      </c>
      <c r="O1693" s="466">
        <v>1.9199424242424241</v>
      </c>
      <c r="P1693" s="466">
        <v>1.9199424242424241</v>
      </c>
      <c r="Q1693" s="466">
        <v>1.9199424242424241</v>
      </c>
      <c r="R1693" s="466">
        <v>2.303930909090909</v>
      </c>
      <c r="S1693" s="466">
        <f t="shared" si="53"/>
        <v>12.671620000000001</v>
      </c>
    </row>
    <row r="1694" spans="2:19">
      <c r="B1694" s="463">
        <v>1691</v>
      </c>
      <c r="C1694" s="464">
        <v>84478</v>
      </c>
      <c r="D1694" s="465" t="s">
        <v>3288</v>
      </c>
      <c r="E1694" s="466">
        <v>0.69321909090909084</v>
      </c>
      <c r="F1694" s="466">
        <v>0.46323369565217393</v>
      </c>
      <c r="G1694" s="466">
        <v>0</v>
      </c>
      <c r="H1694" s="466">
        <v>1.7663043478260872E-2</v>
      </c>
      <c r="I1694" s="466">
        <v>5.6979383953278333E-2</v>
      </c>
      <c r="J1694" s="466">
        <v>0.37350427664088692</v>
      </c>
      <c r="K1694" s="466">
        <f t="shared" si="52"/>
        <v>1.6045994906336911</v>
      </c>
      <c r="L1694" s="471"/>
      <c r="M1694" s="466">
        <v>0.69321909090909084</v>
      </c>
      <c r="N1694" s="466">
        <v>0.46323369565217393</v>
      </c>
      <c r="O1694" s="466">
        <v>0</v>
      </c>
      <c r="P1694" s="466">
        <v>1.7663043478260872E-2</v>
      </c>
      <c r="Q1694" s="466">
        <v>5.6979383953278333E-2</v>
      </c>
      <c r="R1694" s="466">
        <v>0.37350427664088692</v>
      </c>
      <c r="S1694" s="466">
        <f t="shared" si="53"/>
        <v>1.6045994906336911</v>
      </c>
    </row>
    <row r="1695" spans="2:19">
      <c r="B1695" s="463">
        <v>1692</v>
      </c>
      <c r="C1695" s="464">
        <v>84480</v>
      </c>
      <c r="D1695" s="465" t="s">
        <v>3168</v>
      </c>
      <c r="E1695" s="466">
        <v>0.69321909090909084</v>
      </c>
      <c r="F1695" s="466">
        <v>0.46323369565217393</v>
      </c>
      <c r="G1695" s="466">
        <v>0</v>
      </c>
      <c r="H1695" s="466">
        <v>1.7663043478260872E-2</v>
      </c>
      <c r="I1695" s="466">
        <v>5.6979383953278333E-2</v>
      </c>
      <c r="J1695" s="466">
        <v>0.37350427664088692</v>
      </c>
      <c r="K1695" s="466">
        <f t="shared" si="52"/>
        <v>1.6045994906336911</v>
      </c>
      <c r="L1695" s="471"/>
      <c r="M1695" s="466">
        <v>0.69321909090909084</v>
      </c>
      <c r="N1695" s="466">
        <v>0.46323369565217393</v>
      </c>
      <c r="O1695" s="466">
        <v>0</v>
      </c>
      <c r="P1695" s="466">
        <v>1.7663043478260872E-2</v>
      </c>
      <c r="Q1695" s="466">
        <v>5.6979383953278333E-2</v>
      </c>
      <c r="R1695" s="466">
        <v>0.37350427664088692</v>
      </c>
      <c r="S1695" s="466">
        <f t="shared" si="53"/>
        <v>1.6045994906336911</v>
      </c>
    </row>
    <row r="1696" spans="2:19">
      <c r="B1696" s="463">
        <v>1693</v>
      </c>
      <c r="C1696" s="464">
        <v>84520</v>
      </c>
      <c r="D1696" s="465" t="s">
        <v>3171</v>
      </c>
      <c r="E1696" s="466">
        <v>0.69321909090909084</v>
      </c>
      <c r="F1696" s="466">
        <v>0.46323369565217393</v>
      </c>
      <c r="G1696" s="466">
        <v>0</v>
      </c>
      <c r="H1696" s="466">
        <v>1.7663043478260872E-2</v>
      </c>
      <c r="I1696" s="466">
        <v>5.6979383953278333E-2</v>
      </c>
      <c r="J1696" s="466">
        <v>0.37350427664088692</v>
      </c>
      <c r="K1696" s="466">
        <f t="shared" si="52"/>
        <v>1.6045994906336911</v>
      </c>
      <c r="L1696" s="471"/>
      <c r="M1696" s="466">
        <v>0.69321909090909084</v>
      </c>
      <c r="N1696" s="466">
        <v>0.46323369565217393</v>
      </c>
      <c r="O1696" s="466">
        <v>0</v>
      </c>
      <c r="P1696" s="466">
        <v>1.7663043478260872E-2</v>
      </c>
      <c r="Q1696" s="466">
        <v>5.6979383953278333E-2</v>
      </c>
      <c r="R1696" s="466">
        <v>0.37350427664088692</v>
      </c>
      <c r="S1696" s="466">
        <f t="shared" si="53"/>
        <v>1.6045994906336911</v>
      </c>
    </row>
    <row r="1697" spans="2:19">
      <c r="B1697" s="463">
        <v>1694</v>
      </c>
      <c r="C1697" s="464">
        <v>84540</v>
      </c>
      <c r="D1697" s="465" t="s">
        <v>3290</v>
      </c>
      <c r="E1697" s="466">
        <v>0.69321909090909084</v>
      </c>
      <c r="F1697" s="466">
        <v>0.46323369565217393</v>
      </c>
      <c r="G1697" s="466">
        <v>0</v>
      </c>
      <c r="H1697" s="466">
        <v>1.7663043478260872E-2</v>
      </c>
      <c r="I1697" s="466">
        <v>5.6979383953278333E-2</v>
      </c>
      <c r="J1697" s="466">
        <v>0.37350427664088692</v>
      </c>
      <c r="K1697" s="466">
        <f t="shared" si="52"/>
        <v>1.6045994906336911</v>
      </c>
      <c r="L1697" s="471"/>
      <c r="M1697" s="466">
        <v>0.69321909090909084</v>
      </c>
      <c r="N1697" s="466">
        <v>0.46323369565217393</v>
      </c>
      <c r="O1697" s="466">
        <v>0</v>
      </c>
      <c r="P1697" s="466">
        <v>1.7663043478260872E-2</v>
      </c>
      <c r="Q1697" s="466">
        <v>5.6979383953278333E-2</v>
      </c>
      <c r="R1697" s="466">
        <v>0.37350427664088692</v>
      </c>
      <c r="S1697" s="466">
        <f t="shared" si="53"/>
        <v>1.6045994906336911</v>
      </c>
    </row>
    <row r="1698" spans="2:19">
      <c r="B1698" s="463">
        <v>1695</v>
      </c>
      <c r="C1698" s="464">
        <v>84550</v>
      </c>
      <c r="D1698" s="465" t="s">
        <v>3172</v>
      </c>
      <c r="E1698" s="466">
        <v>0.69321909090909084</v>
      </c>
      <c r="F1698" s="466">
        <v>0.46323369565217393</v>
      </c>
      <c r="G1698" s="466">
        <v>0</v>
      </c>
      <c r="H1698" s="466">
        <v>1.7663043478260872E-2</v>
      </c>
      <c r="I1698" s="466">
        <v>5.6979383953278333E-2</v>
      </c>
      <c r="J1698" s="466">
        <v>0.37350427664088692</v>
      </c>
      <c r="K1698" s="466">
        <f t="shared" si="52"/>
        <v>1.6045994906336911</v>
      </c>
      <c r="L1698" s="471"/>
      <c r="M1698" s="466">
        <v>0.69321909090909084</v>
      </c>
      <c r="N1698" s="466">
        <v>0.46323369565217393</v>
      </c>
      <c r="O1698" s="466">
        <v>0</v>
      </c>
      <c r="P1698" s="466">
        <v>1.7663043478260872E-2</v>
      </c>
      <c r="Q1698" s="466">
        <v>5.6979383953278333E-2</v>
      </c>
      <c r="R1698" s="466">
        <v>0.37350427664088692</v>
      </c>
      <c r="S1698" s="466">
        <f t="shared" si="53"/>
        <v>1.6045994906336911</v>
      </c>
    </row>
    <row r="1699" spans="2:19">
      <c r="B1699" s="463">
        <v>1696</v>
      </c>
      <c r="C1699" s="464">
        <v>84560</v>
      </c>
      <c r="D1699" s="465" t="s">
        <v>3291</v>
      </c>
      <c r="E1699" s="466">
        <v>0.26393090909090899</v>
      </c>
      <c r="F1699" s="466">
        <v>0.26393090909090899</v>
      </c>
      <c r="G1699" s="466">
        <v>0.21994242424242416</v>
      </c>
      <c r="H1699" s="466">
        <v>0.21994242424242416</v>
      </c>
      <c r="I1699" s="466">
        <v>0.21994242424242416</v>
      </c>
      <c r="J1699" s="466">
        <v>0.26393090909090899</v>
      </c>
      <c r="K1699" s="466">
        <f t="shared" si="52"/>
        <v>1.4516199999999995</v>
      </c>
      <c r="L1699" s="471"/>
      <c r="M1699" s="466">
        <v>0.26393090909090899</v>
      </c>
      <c r="N1699" s="466">
        <v>0.26393090909090899</v>
      </c>
      <c r="O1699" s="466">
        <v>0.21994242424242416</v>
      </c>
      <c r="P1699" s="466">
        <v>0.21994242424242416</v>
      </c>
      <c r="Q1699" s="466">
        <v>0.21994242424242416</v>
      </c>
      <c r="R1699" s="466">
        <v>0.26393090909090899</v>
      </c>
      <c r="S1699" s="466">
        <f t="shared" si="53"/>
        <v>1.4516199999999995</v>
      </c>
    </row>
    <row r="1700" spans="2:19">
      <c r="B1700" s="463">
        <v>1697</v>
      </c>
      <c r="C1700" s="464">
        <v>84577</v>
      </c>
      <c r="D1700" s="465" t="s">
        <v>2322</v>
      </c>
      <c r="E1700" s="466">
        <v>0.69321909090909084</v>
      </c>
      <c r="F1700" s="466">
        <v>0.46323369565217393</v>
      </c>
      <c r="G1700" s="466">
        <v>0</v>
      </c>
      <c r="H1700" s="466">
        <v>1.7663043478260872E-2</v>
      </c>
      <c r="I1700" s="466">
        <v>5.6979383953278333E-2</v>
      </c>
      <c r="J1700" s="466">
        <v>0.37350427664088692</v>
      </c>
      <c r="K1700" s="466">
        <f t="shared" si="52"/>
        <v>1.6045994906336911</v>
      </c>
      <c r="L1700" s="471"/>
      <c r="M1700" s="466">
        <v>0.69321909090909084</v>
      </c>
      <c r="N1700" s="466">
        <v>0.46323369565217393</v>
      </c>
      <c r="O1700" s="466">
        <v>0</v>
      </c>
      <c r="P1700" s="466">
        <v>1.7663043478260872E-2</v>
      </c>
      <c r="Q1700" s="466">
        <v>5.6979383953278333E-2</v>
      </c>
      <c r="R1700" s="466">
        <v>0.37350427664088692</v>
      </c>
      <c r="S1700" s="466">
        <f t="shared" si="53"/>
        <v>1.6045994906336911</v>
      </c>
    </row>
    <row r="1701" spans="2:19">
      <c r="B1701" s="463">
        <v>1698</v>
      </c>
      <c r="C1701" s="464">
        <v>84578</v>
      </c>
      <c r="D1701" s="465" t="s">
        <v>2323</v>
      </c>
      <c r="E1701" s="466">
        <v>0.69321909090909084</v>
      </c>
      <c r="F1701" s="466">
        <v>0.46323369565217393</v>
      </c>
      <c r="G1701" s="466">
        <v>0</v>
      </c>
      <c r="H1701" s="466">
        <v>1.7663043478260872E-2</v>
      </c>
      <c r="I1701" s="466">
        <v>5.6979383953278333E-2</v>
      </c>
      <c r="J1701" s="466">
        <v>0.37350427664088692</v>
      </c>
      <c r="K1701" s="466">
        <f t="shared" si="52"/>
        <v>1.6045994906336911</v>
      </c>
      <c r="L1701" s="471"/>
      <c r="M1701" s="466">
        <v>0.69321909090909084</v>
      </c>
      <c r="N1701" s="466">
        <v>0.46323369565217393</v>
      </c>
      <c r="O1701" s="466">
        <v>0</v>
      </c>
      <c r="P1701" s="466">
        <v>1.7663043478260872E-2</v>
      </c>
      <c r="Q1701" s="466">
        <v>5.6979383953278333E-2</v>
      </c>
      <c r="R1701" s="466">
        <v>0.37350427664088692</v>
      </c>
      <c r="S1701" s="466">
        <f t="shared" si="53"/>
        <v>1.6045994906336911</v>
      </c>
    </row>
    <row r="1702" spans="2:19">
      <c r="B1702" s="463">
        <v>1699</v>
      </c>
      <c r="C1702" s="464">
        <v>84585</v>
      </c>
      <c r="D1702" s="465" t="s">
        <v>2324</v>
      </c>
      <c r="E1702" s="466">
        <v>2.4239309090909091</v>
      </c>
      <c r="F1702" s="466">
        <v>2.4239309090909091</v>
      </c>
      <c r="G1702" s="466">
        <v>2.0199424242424242</v>
      </c>
      <c r="H1702" s="466">
        <v>2.0199424242424242</v>
      </c>
      <c r="I1702" s="466">
        <v>2.0199424242424242</v>
      </c>
      <c r="J1702" s="466">
        <v>2.4239309090909091</v>
      </c>
      <c r="K1702" s="466">
        <f t="shared" si="52"/>
        <v>13.331620000000001</v>
      </c>
      <c r="L1702" s="471"/>
      <c r="M1702" s="466">
        <v>2.4239309090909091</v>
      </c>
      <c r="N1702" s="466">
        <v>2.4239309090909091</v>
      </c>
      <c r="O1702" s="466">
        <v>2.0199424242424242</v>
      </c>
      <c r="P1702" s="466">
        <v>2.0199424242424242</v>
      </c>
      <c r="Q1702" s="466">
        <v>2.0199424242424242</v>
      </c>
      <c r="R1702" s="466">
        <v>2.4239309090909091</v>
      </c>
      <c r="S1702" s="466">
        <f t="shared" si="53"/>
        <v>13.331620000000001</v>
      </c>
    </row>
    <row r="1703" spans="2:19">
      <c r="B1703" s="463">
        <v>1700</v>
      </c>
      <c r="C1703" s="464">
        <v>84620</v>
      </c>
      <c r="D1703" s="465" t="s">
        <v>2325</v>
      </c>
      <c r="E1703" s="466">
        <v>2.1730218181818177</v>
      </c>
      <c r="F1703" s="466">
        <v>2.1730218181818177</v>
      </c>
      <c r="G1703" s="466">
        <v>1.8108515151515145</v>
      </c>
      <c r="H1703" s="466">
        <v>1.8108515151515145</v>
      </c>
      <c r="I1703" s="466">
        <v>1.8108515151515145</v>
      </c>
      <c r="J1703" s="466">
        <v>2.1730218181818177</v>
      </c>
      <c r="K1703" s="466">
        <f t="shared" si="52"/>
        <v>11.951619999999997</v>
      </c>
      <c r="L1703" s="471"/>
      <c r="M1703" s="466">
        <v>2.1730218181818177</v>
      </c>
      <c r="N1703" s="466">
        <v>2.1730218181818177</v>
      </c>
      <c r="O1703" s="466">
        <v>1.8108515151515145</v>
      </c>
      <c r="P1703" s="466">
        <v>1.8108515151515145</v>
      </c>
      <c r="Q1703" s="466">
        <v>1.8108515151515145</v>
      </c>
      <c r="R1703" s="466">
        <v>2.1730218181818177</v>
      </c>
      <c r="S1703" s="466">
        <f t="shared" si="53"/>
        <v>11.951619999999997</v>
      </c>
    </row>
    <row r="1704" spans="2:19">
      <c r="B1704" s="463">
        <v>1701</v>
      </c>
      <c r="C1704" s="464">
        <v>84702</v>
      </c>
      <c r="D1704" s="465" t="s">
        <v>2326</v>
      </c>
      <c r="E1704" s="466">
        <v>0.69321909090909084</v>
      </c>
      <c r="F1704" s="466">
        <v>0.46323369565217393</v>
      </c>
      <c r="G1704" s="466">
        <v>0</v>
      </c>
      <c r="H1704" s="466">
        <v>1.7663043478260872E-2</v>
      </c>
      <c r="I1704" s="466">
        <v>5.6979383953278333E-2</v>
      </c>
      <c r="J1704" s="466">
        <v>0.37350427664088692</v>
      </c>
      <c r="K1704" s="466">
        <f t="shared" si="52"/>
        <v>1.6045994906336911</v>
      </c>
      <c r="L1704" s="471"/>
      <c r="M1704" s="466">
        <v>0.69321909090909084</v>
      </c>
      <c r="N1704" s="466">
        <v>0.46323369565217393</v>
      </c>
      <c r="O1704" s="466">
        <v>0</v>
      </c>
      <c r="P1704" s="466">
        <v>1.7663043478260872E-2</v>
      </c>
      <c r="Q1704" s="466">
        <v>5.6979383953278333E-2</v>
      </c>
      <c r="R1704" s="466">
        <v>0.37350427664088692</v>
      </c>
      <c r="S1704" s="466">
        <f t="shared" si="53"/>
        <v>1.6045994906336911</v>
      </c>
    </row>
    <row r="1705" spans="2:19">
      <c r="B1705" s="463">
        <v>1702</v>
      </c>
      <c r="C1705" s="464">
        <v>84703</v>
      </c>
      <c r="D1705" s="465" t="s">
        <v>3173</v>
      </c>
      <c r="E1705" s="466">
        <v>0.69321909090909084</v>
      </c>
      <c r="F1705" s="466">
        <v>0.46323369565217393</v>
      </c>
      <c r="G1705" s="466">
        <v>0</v>
      </c>
      <c r="H1705" s="466">
        <v>1.7663043478260872E-2</v>
      </c>
      <c r="I1705" s="466">
        <v>5.6979383953278333E-2</v>
      </c>
      <c r="J1705" s="466">
        <v>0.37350427664088692</v>
      </c>
      <c r="K1705" s="466">
        <f t="shared" si="52"/>
        <v>1.6045994906336911</v>
      </c>
      <c r="L1705" s="471"/>
      <c r="M1705" s="466">
        <v>0.69321909090909084</v>
      </c>
      <c r="N1705" s="466">
        <v>0.46323369565217393</v>
      </c>
      <c r="O1705" s="466">
        <v>0</v>
      </c>
      <c r="P1705" s="466">
        <v>1.7663043478260872E-2</v>
      </c>
      <c r="Q1705" s="466">
        <v>5.6979383953278333E-2</v>
      </c>
      <c r="R1705" s="466">
        <v>0.37350427664088692</v>
      </c>
      <c r="S1705" s="466">
        <f t="shared" si="53"/>
        <v>1.6045994906336911</v>
      </c>
    </row>
    <row r="1706" spans="2:19">
      <c r="B1706" s="463">
        <v>1703</v>
      </c>
      <c r="C1706" s="464">
        <v>85002</v>
      </c>
      <c r="D1706" s="465" t="s">
        <v>2328</v>
      </c>
      <c r="E1706" s="466">
        <v>1.1553651515151515</v>
      </c>
      <c r="F1706" s="466">
        <v>0.73491847826086965</v>
      </c>
      <c r="G1706" s="466">
        <v>0</v>
      </c>
      <c r="H1706" s="466">
        <v>2.9438405797101448E-2</v>
      </c>
      <c r="I1706" s="466">
        <v>6.8681315199813867E-2</v>
      </c>
      <c r="J1706" s="466">
        <v>0.55764298431722437</v>
      </c>
      <c r="K1706" s="466">
        <f t="shared" si="52"/>
        <v>2.546046335090161</v>
      </c>
      <c r="L1706" s="471"/>
      <c r="M1706" s="466">
        <v>1.1553651515151515</v>
      </c>
      <c r="N1706" s="466">
        <v>0.73491847826086965</v>
      </c>
      <c r="O1706" s="466">
        <v>0</v>
      </c>
      <c r="P1706" s="466">
        <v>2.9438405797101448E-2</v>
      </c>
      <c r="Q1706" s="466">
        <v>6.8681315199813867E-2</v>
      </c>
      <c r="R1706" s="466">
        <v>0.55764298431722437</v>
      </c>
      <c r="S1706" s="466">
        <f t="shared" si="53"/>
        <v>2.546046335090161</v>
      </c>
    </row>
    <row r="1707" spans="2:19">
      <c r="B1707" s="463">
        <v>1704</v>
      </c>
      <c r="C1707" s="464">
        <v>85014</v>
      </c>
      <c r="D1707" s="465" t="s">
        <v>2331</v>
      </c>
      <c r="E1707" s="466">
        <v>0.3392181818181817</v>
      </c>
      <c r="F1707" s="466">
        <v>0.3392181818181817</v>
      </c>
      <c r="G1707" s="466">
        <v>0.28268181818181803</v>
      </c>
      <c r="H1707" s="466">
        <v>0.28268181818181803</v>
      </c>
      <c r="I1707" s="466">
        <v>0.28268181818181803</v>
      </c>
      <c r="J1707" s="466">
        <v>0.3392181818181817</v>
      </c>
      <c r="K1707" s="466">
        <f t="shared" si="52"/>
        <v>1.865699999999999</v>
      </c>
      <c r="L1707" s="471"/>
      <c r="M1707" s="466">
        <v>0.3392181818181817</v>
      </c>
      <c r="N1707" s="466">
        <v>0.3392181818181817</v>
      </c>
      <c r="O1707" s="466">
        <v>0.28268181818181803</v>
      </c>
      <c r="P1707" s="466">
        <v>0.28268181818181803</v>
      </c>
      <c r="Q1707" s="466">
        <v>0.28268181818181803</v>
      </c>
      <c r="R1707" s="466">
        <v>0.3392181818181817</v>
      </c>
      <c r="S1707" s="466">
        <f t="shared" si="53"/>
        <v>1.865699999999999</v>
      </c>
    </row>
    <row r="1708" spans="2:19">
      <c r="B1708" s="463">
        <v>1705</v>
      </c>
      <c r="C1708" s="464">
        <v>85018</v>
      </c>
      <c r="D1708" s="465" t="s">
        <v>3176</v>
      </c>
      <c r="E1708" s="466">
        <v>0.69321909090909084</v>
      </c>
      <c r="F1708" s="466">
        <v>0.44095108695652169</v>
      </c>
      <c r="G1708" s="466">
        <v>0</v>
      </c>
      <c r="H1708" s="466">
        <v>1.7663043478260872E-2</v>
      </c>
      <c r="I1708" s="466">
        <v>4.1208789119888317E-2</v>
      </c>
      <c r="J1708" s="466">
        <v>0.33458579059033461</v>
      </c>
      <c r="K1708" s="466">
        <f t="shared" si="52"/>
        <v>1.5276278010540965</v>
      </c>
      <c r="L1708" s="471"/>
      <c r="M1708" s="466">
        <v>0.69321909090909084</v>
      </c>
      <c r="N1708" s="466">
        <v>0.44095108695652169</v>
      </c>
      <c r="O1708" s="466">
        <v>0</v>
      </c>
      <c r="P1708" s="466">
        <v>1.7663043478260872E-2</v>
      </c>
      <c r="Q1708" s="466">
        <v>4.1208789119888317E-2</v>
      </c>
      <c r="R1708" s="466">
        <v>0.33458579059033461</v>
      </c>
      <c r="S1708" s="466">
        <f t="shared" si="53"/>
        <v>1.5276278010540965</v>
      </c>
    </row>
    <row r="1709" spans="2:19">
      <c r="B1709" s="463">
        <v>1706</v>
      </c>
      <c r="C1709" s="464">
        <v>85032</v>
      </c>
      <c r="D1709" s="465" t="s">
        <v>2332</v>
      </c>
      <c r="E1709" s="466">
        <v>1.1553651515151515</v>
      </c>
      <c r="F1709" s="466">
        <v>0.73491847826086965</v>
      </c>
      <c r="G1709" s="466">
        <v>0</v>
      </c>
      <c r="H1709" s="466">
        <v>2.9438405797101448E-2</v>
      </c>
      <c r="I1709" s="466">
        <v>6.8681315199813867E-2</v>
      </c>
      <c r="J1709" s="466">
        <v>0.55764298431722437</v>
      </c>
      <c r="K1709" s="466">
        <f t="shared" si="52"/>
        <v>2.546046335090161</v>
      </c>
      <c r="L1709" s="471"/>
      <c r="M1709" s="466">
        <v>1.1553651515151515</v>
      </c>
      <c r="N1709" s="466">
        <v>0.73491847826086965</v>
      </c>
      <c r="O1709" s="466">
        <v>0</v>
      </c>
      <c r="P1709" s="466">
        <v>2.9438405797101448E-2</v>
      </c>
      <c r="Q1709" s="466">
        <v>6.8681315199813867E-2</v>
      </c>
      <c r="R1709" s="466">
        <v>0.55764298431722437</v>
      </c>
      <c r="S1709" s="466">
        <f t="shared" si="53"/>
        <v>2.546046335090161</v>
      </c>
    </row>
    <row r="1710" spans="2:19">
      <c r="B1710" s="463">
        <v>1707</v>
      </c>
      <c r="C1710" s="464">
        <v>85048</v>
      </c>
      <c r="D1710" s="465" t="s">
        <v>2335</v>
      </c>
      <c r="E1710" s="466">
        <v>0.69321909090909084</v>
      </c>
      <c r="F1710" s="466">
        <v>0.44095108695652169</v>
      </c>
      <c r="G1710" s="466">
        <v>0</v>
      </c>
      <c r="H1710" s="466">
        <v>1.7663043478260872E-2</v>
      </c>
      <c r="I1710" s="466">
        <v>4.1208789119888317E-2</v>
      </c>
      <c r="J1710" s="466">
        <v>0.33458579059033461</v>
      </c>
      <c r="K1710" s="466">
        <f t="shared" si="52"/>
        <v>1.5276278010540965</v>
      </c>
      <c r="L1710" s="471"/>
      <c r="M1710" s="466">
        <v>0.69321909090909084</v>
      </c>
      <c r="N1710" s="466">
        <v>0.44095108695652169</v>
      </c>
      <c r="O1710" s="466">
        <v>0</v>
      </c>
      <c r="P1710" s="466">
        <v>1.7663043478260872E-2</v>
      </c>
      <c r="Q1710" s="466">
        <v>4.1208789119888317E-2</v>
      </c>
      <c r="R1710" s="466">
        <v>0.33458579059033461</v>
      </c>
      <c r="S1710" s="466">
        <f t="shared" si="53"/>
        <v>1.5276278010540965</v>
      </c>
    </row>
    <row r="1711" spans="2:19">
      <c r="B1711" s="463">
        <v>1708</v>
      </c>
      <c r="C1711" s="464">
        <v>85049</v>
      </c>
      <c r="D1711" s="465" t="s">
        <v>3178</v>
      </c>
      <c r="E1711" s="466">
        <v>0.69321909090909084</v>
      </c>
      <c r="F1711" s="466">
        <v>0.44095108695652169</v>
      </c>
      <c r="G1711" s="466">
        <v>0</v>
      </c>
      <c r="H1711" s="466">
        <v>1.7663043478260872E-2</v>
      </c>
      <c r="I1711" s="466">
        <v>4.1208789119888317E-2</v>
      </c>
      <c r="J1711" s="466">
        <v>0.33458579059033461</v>
      </c>
      <c r="K1711" s="466">
        <f t="shared" si="52"/>
        <v>1.5276278010540965</v>
      </c>
      <c r="L1711" s="471"/>
      <c r="M1711" s="466">
        <v>0.69321909090909084</v>
      </c>
      <c r="N1711" s="466">
        <v>0.44095108695652169</v>
      </c>
      <c r="O1711" s="466">
        <v>0</v>
      </c>
      <c r="P1711" s="466">
        <v>1.7663043478260872E-2</v>
      </c>
      <c r="Q1711" s="466">
        <v>4.1208789119888317E-2</v>
      </c>
      <c r="R1711" s="466">
        <v>0.33458579059033461</v>
      </c>
      <c r="S1711" s="466">
        <f t="shared" si="53"/>
        <v>1.5276278010540965</v>
      </c>
    </row>
    <row r="1712" spans="2:19">
      <c r="B1712" s="463">
        <v>1709</v>
      </c>
      <c r="C1712" s="464">
        <v>85060</v>
      </c>
      <c r="D1712" s="465" t="s">
        <v>3179</v>
      </c>
      <c r="E1712" s="466">
        <v>2.0729673593073596</v>
      </c>
      <c r="F1712" s="466">
        <v>0.73491847826086965</v>
      </c>
      <c r="G1712" s="466">
        <v>0</v>
      </c>
      <c r="H1712" s="466">
        <v>2.9438405797101448E-2</v>
      </c>
      <c r="I1712" s="466">
        <v>0.12322868178670997</v>
      </c>
      <c r="J1712" s="466">
        <v>1.0005284503521676</v>
      </c>
      <c r="K1712" s="466">
        <f t="shared" si="52"/>
        <v>3.9610813755042082</v>
      </c>
      <c r="L1712" s="471"/>
      <c r="M1712" s="466">
        <v>2.1910996270396268</v>
      </c>
      <c r="N1712" s="466">
        <v>0.73491847826086965</v>
      </c>
      <c r="O1712" s="466">
        <v>0</v>
      </c>
      <c r="P1712" s="466">
        <v>2.9438405797101448E-2</v>
      </c>
      <c r="Q1712" s="466">
        <v>0.13025111924273727</v>
      </c>
      <c r="R1712" s="466">
        <v>1.0575456022335388</v>
      </c>
      <c r="S1712" s="466">
        <f t="shared" si="53"/>
        <v>4.1432532325738745</v>
      </c>
    </row>
    <row r="1713" spans="2:19">
      <c r="B1713" s="463">
        <v>1710</v>
      </c>
      <c r="C1713" s="464">
        <v>85097</v>
      </c>
      <c r="D1713" s="465" t="s">
        <v>2336</v>
      </c>
      <c r="E1713" s="466">
        <v>1.6739309090909091</v>
      </c>
      <c r="F1713" s="466">
        <v>1.6739309090909091</v>
      </c>
      <c r="G1713" s="466">
        <v>1.3949424242424242</v>
      </c>
      <c r="H1713" s="466">
        <v>1.3949424242424242</v>
      </c>
      <c r="I1713" s="466">
        <v>1.3949424242424242</v>
      </c>
      <c r="J1713" s="466">
        <v>1.6739309090909091</v>
      </c>
      <c r="K1713" s="466">
        <f t="shared" si="52"/>
        <v>9.2066200000000009</v>
      </c>
      <c r="L1713" s="471"/>
      <c r="M1713" s="466">
        <v>1.6739309090909091</v>
      </c>
      <c r="N1713" s="466">
        <v>1.6739309090909091</v>
      </c>
      <c r="O1713" s="466">
        <v>1.3949424242424242</v>
      </c>
      <c r="P1713" s="466">
        <v>1.3949424242424242</v>
      </c>
      <c r="Q1713" s="466">
        <v>1.3949424242424242</v>
      </c>
      <c r="R1713" s="466">
        <v>1.6739309090909091</v>
      </c>
      <c r="S1713" s="466">
        <f t="shared" si="53"/>
        <v>9.2066200000000009</v>
      </c>
    </row>
    <row r="1714" spans="2:19">
      <c r="B1714" s="463">
        <v>1711</v>
      </c>
      <c r="C1714" s="464">
        <v>85170</v>
      </c>
      <c r="D1714" s="465" t="s">
        <v>2337</v>
      </c>
      <c r="E1714" s="466">
        <v>1.1553651515151515</v>
      </c>
      <c r="F1714" s="466">
        <v>0.73491847826086965</v>
      </c>
      <c r="G1714" s="466">
        <v>0</v>
      </c>
      <c r="H1714" s="466">
        <v>2.9438405797101448E-2</v>
      </c>
      <c r="I1714" s="466">
        <v>6.8681315199813867E-2</v>
      </c>
      <c r="J1714" s="466">
        <v>0.55764298431722437</v>
      </c>
      <c r="K1714" s="466">
        <f t="shared" si="52"/>
        <v>2.546046335090161</v>
      </c>
      <c r="L1714" s="471"/>
      <c r="M1714" s="466">
        <v>1.1553651515151515</v>
      </c>
      <c r="N1714" s="466">
        <v>0.73491847826086965</v>
      </c>
      <c r="O1714" s="466">
        <v>0</v>
      </c>
      <c r="P1714" s="466">
        <v>2.9438405797101448E-2</v>
      </c>
      <c r="Q1714" s="466">
        <v>6.8681315199813867E-2</v>
      </c>
      <c r="R1714" s="466">
        <v>0.55764298431722437</v>
      </c>
      <c r="S1714" s="466">
        <f t="shared" si="53"/>
        <v>2.546046335090161</v>
      </c>
    </row>
    <row r="1715" spans="2:19">
      <c r="B1715" s="463">
        <v>1712</v>
      </c>
      <c r="C1715" s="464">
        <v>85244</v>
      </c>
      <c r="D1715" s="465" t="s">
        <v>2338</v>
      </c>
      <c r="E1715" s="466">
        <v>0.69321909090909084</v>
      </c>
      <c r="F1715" s="466">
        <v>0.44095108695652169</v>
      </c>
      <c r="G1715" s="466">
        <v>0</v>
      </c>
      <c r="H1715" s="466">
        <v>1.7663043478260872E-2</v>
      </c>
      <c r="I1715" s="466">
        <v>4.1208789119888317E-2</v>
      </c>
      <c r="J1715" s="466">
        <v>0.33458579059033461</v>
      </c>
      <c r="K1715" s="466">
        <f t="shared" si="52"/>
        <v>1.5276278010540965</v>
      </c>
      <c r="L1715" s="471"/>
      <c r="M1715" s="466">
        <v>0.69321909090909084</v>
      </c>
      <c r="N1715" s="466">
        <v>0.44095108695652169</v>
      </c>
      <c r="O1715" s="466">
        <v>0</v>
      </c>
      <c r="P1715" s="466">
        <v>1.7663043478260872E-2</v>
      </c>
      <c r="Q1715" s="466">
        <v>4.1208789119888317E-2</v>
      </c>
      <c r="R1715" s="466">
        <v>0.33458579059033461</v>
      </c>
      <c r="S1715" s="466">
        <f t="shared" si="53"/>
        <v>1.5276278010540965</v>
      </c>
    </row>
    <row r="1716" spans="2:19">
      <c r="B1716" s="463">
        <v>1713</v>
      </c>
      <c r="C1716" s="464">
        <v>85303</v>
      </c>
      <c r="D1716" s="465" t="s">
        <v>2339</v>
      </c>
      <c r="E1716" s="466">
        <v>1.1553651515151515</v>
      </c>
      <c r="F1716" s="466">
        <v>0.73491847826086965</v>
      </c>
      <c r="G1716" s="466">
        <v>0</v>
      </c>
      <c r="H1716" s="466">
        <v>2.9438405797101448E-2</v>
      </c>
      <c r="I1716" s="466">
        <v>6.8681315199813867E-2</v>
      </c>
      <c r="J1716" s="466">
        <v>0.55764298431722437</v>
      </c>
      <c r="K1716" s="466">
        <f t="shared" si="52"/>
        <v>2.546046335090161</v>
      </c>
      <c r="L1716" s="471"/>
      <c r="M1716" s="466">
        <v>1.1553651515151515</v>
      </c>
      <c r="N1716" s="466">
        <v>0.73491847826086965</v>
      </c>
      <c r="O1716" s="466">
        <v>0</v>
      </c>
      <c r="P1716" s="466">
        <v>2.9438405797101448E-2</v>
      </c>
      <c r="Q1716" s="466">
        <v>6.8681315199813867E-2</v>
      </c>
      <c r="R1716" s="466">
        <v>0.55764298431722437</v>
      </c>
      <c r="S1716" s="466">
        <f t="shared" si="53"/>
        <v>2.546046335090161</v>
      </c>
    </row>
    <row r="1717" spans="2:19" ht="25.5">
      <c r="B1717" s="463">
        <v>1714</v>
      </c>
      <c r="C1717" s="464">
        <v>85362</v>
      </c>
      <c r="D1717" s="465" t="s">
        <v>3323</v>
      </c>
      <c r="E1717" s="466">
        <v>0.47029454545454535</v>
      </c>
      <c r="F1717" s="466">
        <v>0.47029454545454535</v>
      </c>
      <c r="G1717" s="466">
        <v>0.39191212121212116</v>
      </c>
      <c r="H1717" s="466">
        <v>0.39191212121212116</v>
      </c>
      <c r="I1717" s="466">
        <v>0.39191212121212116</v>
      </c>
      <c r="J1717" s="466">
        <v>0.47029454545454535</v>
      </c>
      <c r="K1717" s="466">
        <f t="shared" si="52"/>
        <v>2.5866199999999999</v>
      </c>
      <c r="L1717" s="471"/>
      <c r="M1717" s="466">
        <v>0.47029454545454535</v>
      </c>
      <c r="N1717" s="466">
        <v>0.47029454545454535</v>
      </c>
      <c r="O1717" s="466">
        <v>0.39191212121212116</v>
      </c>
      <c r="P1717" s="466">
        <v>0.39191212121212116</v>
      </c>
      <c r="Q1717" s="466">
        <v>0.39191212121212116</v>
      </c>
      <c r="R1717" s="466">
        <v>0.47029454545454535</v>
      </c>
      <c r="S1717" s="466">
        <f t="shared" si="53"/>
        <v>2.5866199999999999</v>
      </c>
    </row>
    <row r="1718" spans="2:19">
      <c r="B1718" s="463">
        <v>1715</v>
      </c>
      <c r="C1718" s="464">
        <v>85384</v>
      </c>
      <c r="D1718" s="465" t="s">
        <v>3184</v>
      </c>
      <c r="E1718" s="466">
        <v>0.69321909090909084</v>
      </c>
      <c r="F1718" s="466">
        <v>0.44095108695652169</v>
      </c>
      <c r="G1718" s="466">
        <v>0</v>
      </c>
      <c r="H1718" s="466">
        <v>1.7663043478260872E-2</v>
      </c>
      <c r="I1718" s="466">
        <v>4.1208789119888317E-2</v>
      </c>
      <c r="J1718" s="466">
        <v>0.33458579059033461</v>
      </c>
      <c r="K1718" s="466">
        <f t="shared" si="52"/>
        <v>1.5276278010540965</v>
      </c>
      <c r="L1718" s="471"/>
      <c r="M1718" s="466">
        <v>0.69321909090909084</v>
      </c>
      <c r="N1718" s="466">
        <v>0.44095108695652169</v>
      </c>
      <c r="O1718" s="466">
        <v>0</v>
      </c>
      <c r="P1718" s="466">
        <v>1.7663043478260872E-2</v>
      </c>
      <c r="Q1718" s="466">
        <v>4.1208789119888317E-2</v>
      </c>
      <c r="R1718" s="466">
        <v>0.33458579059033461</v>
      </c>
      <c r="S1718" s="466">
        <f t="shared" si="53"/>
        <v>1.5276278010540965</v>
      </c>
    </row>
    <row r="1719" spans="2:19">
      <c r="B1719" s="463">
        <v>1716</v>
      </c>
      <c r="C1719" s="464">
        <v>85540</v>
      </c>
      <c r="D1719" s="465" t="s">
        <v>3862</v>
      </c>
      <c r="E1719" s="466">
        <v>7.2245672727272705</v>
      </c>
      <c r="F1719" s="466">
        <v>7.2245672727272705</v>
      </c>
      <c r="G1719" s="466">
        <v>6.0204727272727254</v>
      </c>
      <c r="H1719" s="466">
        <v>6.0204727272727254</v>
      </c>
      <c r="I1719" s="466">
        <v>6.0204727272727254</v>
      </c>
      <c r="J1719" s="466">
        <v>7.2245672727272705</v>
      </c>
      <c r="K1719" s="466">
        <f t="shared" si="52"/>
        <v>39.735119999999988</v>
      </c>
      <c r="L1719" s="471"/>
      <c r="M1719" s="466">
        <v>7.2245672727272705</v>
      </c>
      <c r="N1719" s="466">
        <v>7.2245672727272705</v>
      </c>
      <c r="O1719" s="466">
        <v>6.0204727272727254</v>
      </c>
      <c r="P1719" s="466">
        <v>6.0204727272727254</v>
      </c>
      <c r="Q1719" s="466">
        <v>6.0204727272727254</v>
      </c>
      <c r="R1719" s="466">
        <v>7.2245672727272705</v>
      </c>
      <c r="S1719" s="466">
        <f t="shared" si="53"/>
        <v>39.735119999999988</v>
      </c>
    </row>
    <row r="1720" spans="2:19">
      <c r="B1720" s="463">
        <v>1717</v>
      </c>
      <c r="C1720" s="464">
        <v>85549</v>
      </c>
      <c r="D1720" s="465" t="s">
        <v>3863</v>
      </c>
      <c r="E1720" s="466">
        <v>1.3121127272727271</v>
      </c>
      <c r="F1720" s="466">
        <v>1.3121127272727271</v>
      </c>
      <c r="G1720" s="466">
        <v>1.0934272727272725</v>
      </c>
      <c r="H1720" s="466">
        <v>1.0934272727272725</v>
      </c>
      <c r="I1720" s="466">
        <v>1.0934272727272725</v>
      </c>
      <c r="J1720" s="466">
        <v>1.3121127272727271</v>
      </c>
      <c r="K1720" s="466">
        <f t="shared" si="52"/>
        <v>7.216619999999998</v>
      </c>
      <c r="L1720" s="471"/>
      <c r="M1720" s="466">
        <v>1.3121127272727271</v>
      </c>
      <c r="N1720" s="466">
        <v>1.3121127272727271</v>
      </c>
      <c r="O1720" s="466">
        <v>1.0934272727272725</v>
      </c>
      <c r="P1720" s="466">
        <v>1.0934272727272725</v>
      </c>
      <c r="Q1720" s="466">
        <v>1.0934272727272725</v>
      </c>
      <c r="R1720" s="466">
        <v>1.3121127272727271</v>
      </c>
      <c r="S1720" s="466">
        <f t="shared" si="53"/>
        <v>7.216619999999998</v>
      </c>
    </row>
    <row r="1721" spans="2:19">
      <c r="B1721" s="463">
        <v>1718</v>
      </c>
      <c r="C1721" s="464">
        <v>85555</v>
      </c>
      <c r="D1721" s="465" t="s">
        <v>3864</v>
      </c>
      <c r="E1721" s="466">
        <v>0.69321909090909084</v>
      </c>
      <c r="F1721" s="466">
        <v>0.44095108695652169</v>
      </c>
      <c r="G1721" s="466">
        <v>0</v>
      </c>
      <c r="H1721" s="466">
        <v>1.7663043478260872E-2</v>
      </c>
      <c r="I1721" s="466">
        <v>4.1208789119888317E-2</v>
      </c>
      <c r="J1721" s="466">
        <v>0.33458579059033461</v>
      </c>
      <c r="K1721" s="466">
        <f t="shared" si="52"/>
        <v>1.5276278010540965</v>
      </c>
      <c r="L1721" s="471"/>
      <c r="M1721" s="466">
        <v>0.69321909090909084</v>
      </c>
      <c r="N1721" s="466">
        <v>0.44095108695652169</v>
      </c>
      <c r="O1721" s="466">
        <v>0</v>
      </c>
      <c r="P1721" s="466">
        <v>1.7663043478260872E-2</v>
      </c>
      <c r="Q1721" s="466">
        <v>4.1208789119888317E-2</v>
      </c>
      <c r="R1721" s="466">
        <v>0.33458579059033461</v>
      </c>
      <c r="S1721" s="466">
        <f t="shared" si="53"/>
        <v>1.5276278010540965</v>
      </c>
    </row>
    <row r="1722" spans="2:19">
      <c r="B1722" s="463">
        <v>1719</v>
      </c>
      <c r="C1722" s="464">
        <v>85590</v>
      </c>
      <c r="D1722" s="465" t="s">
        <v>3865</v>
      </c>
      <c r="E1722" s="466">
        <v>0.69321909090909084</v>
      </c>
      <c r="F1722" s="466">
        <v>0.44095108695652169</v>
      </c>
      <c r="G1722" s="466">
        <v>0</v>
      </c>
      <c r="H1722" s="466">
        <v>1.7663043478260872E-2</v>
      </c>
      <c r="I1722" s="466">
        <v>4.1208789119888317E-2</v>
      </c>
      <c r="J1722" s="466">
        <v>0.33458579059033461</v>
      </c>
      <c r="K1722" s="466">
        <f t="shared" si="52"/>
        <v>1.5276278010540965</v>
      </c>
      <c r="L1722" s="471"/>
      <c r="M1722" s="466">
        <v>0.69321909090909084</v>
      </c>
      <c r="N1722" s="466">
        <v>0.44095108695652169</v>
      </c>
      <c r="O1722" s="466">
        <v>0</v>
      </c>
      <c r="P1722" s="466">
        <v>1.7663043478260872E-2</v>
      </c>
      <c r="Q1722" s="466">
        <v>4.1208789119888317E-2</v>
      </c>
      <c r="R1722" s="466">
        <v>0.33458579059033461</v>
      </c>
      <c r="S1722" s="466">
        <f t="shared" si="53"/>
        <v>1.5276278010540965</v>
      </c>
    </row>
    <row r="1723" spans="2:19">
      <c r="B1723" s="463">
        <v>1720</v>
      </c>
      <c r="C1723" s="464">
        <v>85610</v>
      </c>
      <c r="D1723" s="465" t="s">
        <v>3866</v>
      </c>
      <c r="E1723" s="466">
        <v>0.42647636363636365</v>
      </c>
      <c r="F1723" s="466">
        <v>0.42647636363636365</v>
      </c>
      <c r="G1723" s="466">
        <v>0.35539696969696966</v>
      </c>
      <c r="H1723" s="466">
        <v>0.35539696969696966</v>
      </c>
      <c r="I1723" s="466">
        <v>0.35539696969696966</v>
      </c>
      <c r="J1723" s="466">
        <v>0.42647636363636365</v>
      </c>
      <c r="K1723" s="466">
        <f t="shared" si="52"/>
        <v>2.3456199999999998</v>
      </c>
      <c r="L1723" s="471"/>
      <c r="M1723" s="466">
        <v>0.42647636363636365</v>
      </c>
      <c r="N1723" s="466">
        <v>0.42647636363636365</v>
      </c>
      <c r="O1723" s="466">
        <v>0.35539696969696966</v>
      </c>
      <c r="P1723" s="466">
        <v>0.35539696969696966</v>
      </c>
      <c r="Q1723" s="466">
        <v>0.35539696969696966</v>
      </c>
      <c r="R1723" s="466">
        <v>0.42647636363636365</v>
      </c>
      <c r="S1723" s="466">
        <f t="shared" si="53"/>
        <v>2.3456199999999998</v>
      </c>
    </row>
    <row r="1724" spans="2:19">
      <c r="B1724" s="463">
        <v>1721</v>
      </c>
      <c r="C1724" s="464">
        <v>85651</v>
      </c>
      <c r="D1724" s="465" t="s">
        <v>3186</v>
      </c>
      <c r="E1724" s="466">
        <v>0.69321909090909084</v>
      </c>
      <c r="F1724" s="466">
        <v>0.44095108695652169</v>
      </c>
      <c r="G1724" s="466">
        <v>0</v>
      </c>
      <c r="H1724" s="466">
        <v>1.7663043478260872E-2</v>
      </c>
      <c r="I1724" s="466">
        <v>4.1208789119888317E-2</v>
      </c>
      <c r="J1724" s="466">
        <v>0.33458579059033461</v>
      </c>
      <c r="K1724" s="466">
        <f t="shared" si="52"/>
        <v>1.5276278010540965</v>
      </c>
      <c r="L1724" s="471"/>
      <c r="M1724" s="466">
        <v>0.69321909090909084</v>
      </c>
      <c r="N1724" s="466">
        <v>0.44095108695652169</v>
      </c>
      <c r="O1724" s="466">
        <v>0</v>
      </c>
      <c r="P1724" s="466">
        <v>1.7663043478260872E-2</v>
      </c>
      <c r="Q1724" s="466">
        <v>4.1208789119888317E-2</v>
      </c>
      <c r="R1724" s="466">
        <v>0.33458579059033461</v>
      </c>
      <c r="S1724" s="466">
        <f t="shared" si="53"/>
        <v>1.5276278010540965</v>
      </c>
    </row>
    <row r="1725" spans="2:19">
      <c r="B1725" s="463">
        <v>1722</v>
      </c>
      <c r="C1725" s="464">
        <v>85670</v>
      </c>
      <c r="D1725" s="465" t="s">
        <v>3867</v>
      </c>
      <c r="E1725" s="466">
        <v>0.69321909090909084</v>
      </c>
      <c r="F1725" s="466">
        <v>0.44095108695652169</v>
      </c>
      <c r="G1725" s="466">
        <v>0</v>
      </c>
      <c r="H1725" s="466">
        <v>1.7663043478260872E-2</v>
      </c>
      <c r="I1725" s="466">
        <v>4.1208789119888317E-2</v>
      </c>
      <c r="J1725" s="466">
        <v>0.33458579059033461</v>
      </c>
      <c r="K1725" s="466">
        <f t="shared" si="52"/>
        <v>1.5276278010540965</v>
      </c>
      <c r="L1725" s="471"/>
      <c r="M1725" s="466">
        <v>0.69321909090909084</v>
      </c>
      <c r="N1725" s="466">
        <v>0.44095108695652169</v>
      </c>
      <c r="O1725" s="466">
        <v>0</v>
      </c>
      <c r="P1725" s="466">
        <v>1.7663043478260872E-2</v>
      </c>
      <c r="Q1725" s="466">
        <v>4.1208789119888317E-2</v>
      </c>
      <c r="R1725" s="466">
        <v>0.33458579059033461</v>
      </c>
      <c r="S1725" s="466">
        <f t="shared" si="53"/>
        <v>1.5276278010540965</v>
      </c>
    </row>
    <row r="1726" spans="2:19">
      <c r="B1726" s="463">
        <v>1723</v>
      </c>
      <c r="C1726" s="464">
        <v>85730</v>
      </c>
      <c r="D1726" s="465" t="s">
        <v>3188</v>
      </c>
      <c r="E1726" s="466">
        <v>0.39138545454545443</v>
      </c>
      <c r="F1726" s="466">
        <v>0.39138545454545443</v>
      </c>
      <c r="G1726" s="466">
        <v>0.32615454545454536</v>
      </c>
      <c r="H1726" s="466">
        <v>0.32615454545454536</v>
      </c>
      <c r="I1726" s="466">
        <v>0.32615454545454536</v>
      </c>
      <c r="J1726" s="466">
        <v>0.39138545454545443</v>
      </c>
      <c r="K1726" s="466">
        <f t="shared" si="52"/>
        <v>2.1526199999999993</v>
      </c>
      <c r="L1726" s="471"/>
      <c r="M1726" s="466">
        <v>0.39138545454545443</v>
      </c>
      <c r="N1726" s="466">
        <v>0.39138545454545443</v>
      </c>
      <c r="O1726" s="466">
        <v>0.32615454545454536</v>
      </c>
      <c r="P1726" s="466">
        <v>0.32615454545454536</v>
      </c>
      <c r="Q1726" s="466">
        <v>0.32615454545454536</v>
      </c>
      <c r="R1726" s="466">
        <v>0.39138545454545443</v>
      </c>
      <c r="S1726" s="466">
        <f t="shared" si="53"/>
        <v>2.1526199999999993</v>
      </c>
    </row>
    <row r="1727" spans="2:19">
      <c r="B1727" s="463">
        <v>1724</v>
      </c>
      <c r="C1727" s="464">
        <v>86000</v>
      </c>
      <c r="D1727" s="465" t="s">
        <v>3189</v>
      </c>
      <c r="E1727" s="466">
        <v>0.4706581818181817</v>
      </c>
      <c r="F1727" s="466">
        <v>0.4706581818181817</v>
      </c>
      <c r="G1727" s="466">
        <v>0.39221515151515141</v>
      </c>
      <c r="H1727" s="466">
        <v>0.39221515151515141</v>
      </c>
      <c r="I1727" s="466">
        <v>0.39221515151515141</v>
      </c>
      <c r="J1727" s="466">
        <v>0.4706581818181817</v>
      </c>
      <c r="K1727" s="466">
        <f t="shared" si="52"/>
        <v>2.5886199999999993</v>
      </c>
      <c r="L1727" s="471"/>
      <c r="M1727" s="466">
        <v>0.4706581818181817</v>
      </c>
      <c r="N1727" s="466">
        <v>0.4706581818181817</v>
      </c>
      <c r="O1727" s="466">
        <v>0.39221515151515141</v>
      </c>
      <c r="P1727" s="466">
        <v>0.39221515151515141</v>
      </c>
      <c r="Q1727" s="466">
        <v>0.39221515151515141</v>
      </c>
      <c r="R1727" s="466">
        <v>0.4706581818181817</v>
      </c>
      <c r="S1727" s="466">
        <f t="shared" si="53"/>
        <v>2.5886199999999993</v>
      </c>
    </row>
    <row r="1728" spans="2:19">
      <c r="B1728" s="463">
        <v>1725</v>
      </c>
      <c r="C1728" s="464">
        <v>86038</v>
      </c>
      <c r="D1728" s="465" t="s">
        <v>3190</v>
      </c>
      <c r="E1728" s="466">
        <v>1.1553651515151515</v>
      </c>
      <c r="F1728" s="466">
        <v>0.22576992753623187</v>
      </c>
      <c r="G1728" s="466">
        <v>0</v>
      </c>
      <c r="H1728" s="466">
        <v>3.92512077294686E-2</v>
      </c>
      <c r="I1728" s="466">
        <v>6.7895094250741111E-2</v>
      </c>
      <c r="J1728" s="466">
        <v>0.69350073938132339</v>
      </c>
      <c r="K1728" s="466">
        <f t="shared" si="52"/>
        <v>2.1817821204129166</v>
      </c>
      <c r="L1728" s="471"/>
      <c r="M1728" s="466">
        <v>1.1553651515151515</v>
      </c>
      <c r="N1728" s="466">
        <v>0.22576992753623187</v>
      </c>
      <c r="O1728" s="466">
        <v>0</v>
      </c>
      <c r="P1728" s="466">
        <v>3.92512077294686E-2</v>
      </c>
      <c r="Q1728" s="466">
        <v>6.7895094250741111E-2</v>
      </c>
      <c r="R1728" s="466">
        <v>0.69350073938132339</v>
      </c>
      <c r="S1728" s="466">
        <f t="shared" si="53"/>
        <v>2.1817821204129166</v>
      </c>
    </row>
    <row r="1729" spans="2:19">
      <c r="B1729" s="463">
        <v>1726</v>
      </c>
      <c r="C1729" s="464">
        <v>86060</v>
      </c>
      <c r="D1729" s="465" t="s">
        <v>3191</v>
      </c>
      <c r="E1729" s="466">
        <v>0.69321909090909084</v>
      </c>
      <c r="F1729" s="466">
        <v>0.13546195652173912</v>
      </c>
      <c r="G1729" s="466">
        <v>0</v>
      </c>
      <c r="H1729" s="466">
        <v>2.355072463768116E-2</v>
      </c>
      <c r="I1729" s="466">
        <v>4.0737056550444656E-2</v>
      </c>
      <c r="J1729" s="466">
        <v>0.41610044362879395</v>
      </c>
      <c r="K1729" s="466">
        <f t="shared" si="52"/>
        <v>1.3090692722477497</v>
      </c>
      <c r="L1729" s="471"/>
      <c r="M1729" s="466">
        <v>0.69321909090909084</v>
      </c>
      <c r="N1729" s="466">
        <v>0.13546195652173912</v>
      </c>
      <c r="O1729" s="466">
        <v>0</v>
      </c>
      <c r="P1729" s="466">
        <v>2.355072463768116E-2</v>
      </c>
      <c r="Q1729" s="466">
        <v>4.0737056550444656E-2</v>
      </c>
      <c r="R1729" s="466">
        <v>0.41610044362879395</v>
      </c>
      <c r="S1729" s="466">
        <f t="shared" si="53"/>
        <v>1.3090692722477497</v>
      </c>
    </row>
    <row r="1730" spans="2:19">
      <c r="B1730" s="463">
        <v>1727</v>
      </c>
      <c r="C1730" s="464">
        <v>86140</v>
      </c>
      <c r="D1730" s="465" t="s">
        <v>3192</v>
      </c>
      <c r="E1730" s="466">
        <v>1.1553651515151515</v>
      </c>
      <c r="F1730" s="466">
        <v>0.22576992753623187</v>
      </c>
      <c r="G1730" s="466">
        <v>0</v>
      </c>
      <c r="H1730" s="466">
        <v>3.92512077294686E-2</v>
      </c>
      <c r="I1730" s="466">
        <v>6.7895094250741111E-2</v>
      </c>
      <c r="J1730" s="466">
        <v>0.69350073938132339</v>
      </c>
      <c r="K1730" s="466">
        <f t="shared" si="52"/>
        <v>2.1817821204129166</v>
      </c>
      <c r="L1730" s="471"/>
      <c r="M1730" s="466">
        <v>1.1553651515151515</v>
      </c>
      <c r="N1730" s="466">
        <v>0.22576992753623187</v>
      </c>
      <c r="O1730" s="466">
        <v>0</v>
      </c>
      <c r="P1730" s="466">
        <v>3.92512077294686E-2</v>
      </c>
      <c r="Q1730" s="466">
        <v>6.7895094250741111E-2</v>
      </c>
      <c r="R1730" s="466">
        <v>0.69350073938132339</v>
      </c>
      <c r="S1730" s="466">
        <f t="shared" si="53"/>
        <v>2.1817821204129166</v>
      </c>
    </row>
    <row r="1731" spans="2:19">
      <c r="B1731" s="463">
        <v>1728</v>
      </c>
      <c r="C1731" s="464">
        <v>86147</v>
      </c>
      <c r="D1731" s="465" t="s">
        <v>3193</v>
      </c>
      <c r="E1731" s="466">
        <v>0.87247636363636383</v>
      </c>
      <c r="F1731" s="466">
        <v>0.87247636363636383</v>
      </c>
      <c r="G1731" s="466">
        <v>0.72706363636363647</v>
      </c>
      <c r="H1731" s="466">
        <v>0.72706363636363647</v>
      </c>
      <c r="I1731" s="466">
        <v>0.72706363636363647</v>
      </c>
      <c r="J1731" s="466">
        <v>0.87247636363636383</v>
      </c>
      <c r="K1731" s="466">
        <f t="shared" si="52"/>
        <v>4.7986200000000006</v>
      </c>
      <c r="L1731" s="471"/>
      <c r="M1731" s="466">
        <v>0.87247636363636383</v>
      </c>
      <c r="N1731" s="466">
        <v>0.87247636363636383</v>
      </c>
      <c r="O1731" s="466">
        <v>0.72706363636363647</v>
      </c>
      <c r="P1731" s="466">
        <v>0.72706363636363647</v>
      </c>
      <c r="Q1731" s="466">
        <v>0.72706363636363647</v>
      </c>
      <c r="R1731" s="466">
        <v>0.87247636363636383</v>
      </c>
      <c r="S1731" s="466">
        <f t="shared" si="53"/>
        <v>4.7986200000000006</v>
      </c>
    </row>
    <row r="1732" spans="2:19">
      <c r="B1732" s="463">
        <v>1729</v>
      </c>
      <c r="C1732" s="464">
        <v>86156</v>
      </c>
      <c r="D1732" s="465" t="s">
        <v>3873</v>
      </c>
      <c r="E1732" s="466">
        <v>0.69321909090909084</v>
      </c>
      <c r="F1732" s="466">
        <v>0.13546195652173912</v>
      </c>
      <c r="G1732" s="466">
        <v>0</v>
      </c>
      <c r="H1732" s="466">
        <v>2.355072463768116E-2</v>
      </c>
      <c r="I1732" s="466">
        <v>4.0737056550444656E-2</v>
      </c>
      <c r="J1732" s="466">
        <v>0.41610044362879395</v>
      </c>
      <c r="K1732" s="466">
        <f t="shared" ref="K1732:K1795" si="54">SUM(E1732:J1732)</f>
        <v>1.3090692722477497</v>
      </c>
      <c r="L1732" s="471"/>
      <c r="M1732" s="466">
        <v>0.69321909090909084</v>
      </c>
      <c r="N1732" s="466">
        <v>0.13546195652173912</v>
      </c>
      <c r="O1732" s="466">
        <v>0</v>
      </c>
      <c r="P1732" s="466">
        <v>2.355072463768116E-2</v>
      </c>
      <c r="Q1732" s="466">
        <v>4.0737056550444656E-2</v>
      </c>
      <c r="R1732" s="466">
        <v>0.41610044362879395</v>
      </c>
      <c r="S1732" s="466">
        <f t="shared" ref="S1732:S1795" si="55">SUM(M1732:R1732)</f>
        <v>1.3090692722477497</v>
      </c>
    </row>
    <row r="1733" spans="2:19">
      <c r="B1733" s="463">
        <v>1730</v>
      </c>
      <c r="C1733" s="464">
        <v>86160</v>
      </c>
      <c r="D1733" s="465" t="s">
        <v>3195</v>
      </c>
      <c r="E1733" s="466">
        <v>0.58502181818181842</v>
      </c>
      <c r="F1733" s="466">
        <v>0.58502181818181842</v>
      </c>
      <c r="G1733" s="466">
        <v>0.48751818181818202</v>
      </c>
      <c r="H1733" s="466">
        <v>0.48751818181818202</v>
      </c>
      <c r="I1733" s="466">
        <v>0.48751818181818202</v>
      </c>
      <c r="J1733" s="466">
        <v>0.58502181818181842</v>
      </c>
      <c r="K1733" s="466">
        <f t="shared" si="54"/>
        <v>3.2176200000000015</v>
      </c>
      <c r="L1733" s="471"/>
      <c r="M1733" s="466">
        <v>0.58502181818181842</v>
      </c>
      <c r="N1733" s="466">
        <v>0.58502181818181842</v>
      </c>
      <c r="O1733" s="466">
        <v>0.48751818181818202</v>
      </c>
      <c r="P1733" s="466">
        <v>0.48751818181818202</v>
      </c>
      <c r="Q1733" s="466">
        <v>0.48751818181818202</v>
      </c>
      <c r="R1733" s="466">
        <v>0.58502181818181842</v>
      </c>
      <c r="S1733" s="466">
        <f t="shared" si="55"/>
        <v>3.2176200000000015</v>
      </c>
    </row>
    <row r="1734" spans="2:19">
      <c r="B1734" s="463">
        <v>1731</v>
      </c>
      <c r="C1734" s="464">
        <v>86162</v>
      </c>
      <c r="D1734" s="465" t="s">
        <v>3874</v>
      </c>
      <c r="E1734" s="466">
        <v>0.69321909090909084</v>
      </c>
      <c r="F1734" s="466">
        <v>0.13546195652173912</v>
      </c>
      <c r="G1734" s="466">
        <v>0</v>
      </c>
      <c r="H1734" s="466">
        <v>2.355072463768116E-2</v>
      </c>
      <c r="I1734" s="466">
        <v>4.0737056550444656E-2</v>
      </c>
      <c r="J1734" s="466">
        <v>0.41610044362879395</v>
      </c>
      <c r="K1734" s="466">
        <f t="shared" si="54"/>
        <v>1.3090692722477497</v>
      </c>
      <c r="L1734" s="471"/>
      <c r="M1734" s="466">
        <v>0.69321909090909084</v>
      </c>
      <c r="N1734" s="466">
        <v>0.13546195652173912</v>
      </c>
      <c r="O1734" s="466">
        <v>0</v>
      </c>
      <c r="P1734" s="466">
        <v>2.355072463768116E-2</v>
      </c>
      <c r="Q1734" s="466">
        <v>4.0737056550444656E-2</v>
      </c>
      <c r="R1734" s="466">
        <v>0.41610044362879395</v>
      </c>
      <c r="S1734" s="466">
        <f t="shared" si="55"/>
        <v>1.3090692722477497</v>
      </c>
    </row>
    <row r="1735" spans="2:19">
      <c r="B1735" s="463">
        <v>1732</v>
      </c>
      <c r="C1735" s="464">
        <v>86225</v>
      </c>
      <c r="D1735" s="465" t="s">
        <v>3875</v>
      </c>
      <c r="E1735" s="466">
        <v>2.0048399999999997</v>
      </c>
      <c r="F1735" s="466">
        <v>2.0048399999999997</v>
      </c>
      <c r="G1735" s="466">
        <v>1.6706999999999996</v>
      </c>
      <c r="H1735" s="466">
        <v>1.6706999999999996</v>
      </c>
      <c r="I1735" s="466">
        <v>1.6706999999999996</v>
      </c>
      <c r="J1735" s="466">
        <v>2.0048399999999997</v>
      </c>
      <c r="K1735" s="466">
        <f t="shared" si="54"/>
        <v>11.026619999999999</v>
      </c>
      <c r="L1735" s="471"/>
      <c r="M1735" s="466">
        <v>2.0048399999999997</v>
      </c>
      <c r="N1735" s="466">
        <v>2.0048399999999997</v>
      </c>
      <c r="O1735" s="466">
        <v>1.6706999999999996</v>
      </c>
      <c r="P1735" s="466">
        <v>1.6706999999999996</v>
      </c>
      <c r="Q1735" s="466">
        <v>1.6706999999999996</v>
      </c>
      <c r="R1735" s="466">
        <v>2.0048399999999997</v>
      </c>
      <c r="S1735" s="466">
        <f t="shared" si="55"/>
        <v>11.026619999999999</v>
      </c>
    </row>
    <row r="1736" spans="2:19">
      <c r="B1736" s="463">
        <v>1733</v>
      </c>
      <c r="C1736" s="464">
        <v>86226</v>
      </c>
      <c r="D1736" s="465" t="s">
        <v>3876</v>
      </c>
      <c r="E1736" s="466">
        <v>0.69321909090909084</v>
      </c>
      <c r="F1736" s="466">
        <v>0.13546195652173912</v>
      </c>
      <c r="G1736" s="466">
        <v>0</v>
      </c>
      <c r="H1736" s="466">
        <v>2.355072463768116E-2</v>
      </c>
      <c r="I1736" s="466">
        <v>4.0737056550444656E-2</v>
      </c>
      <c r="J1736" s="466">
        <v>0.41610044362879395</v>
      </c>
      <c r="K1736" s="466">
        <f t="shared" si="54"/>
        <v>1.3090692722477497</v>
      </c>
      <c r="L1736" s="471"/>
      <c r="M1736" s="466">
        <v>0.69321909090909084</v>
      </c>
      <c r="N1736" s="466">
        <v>0.13546195652173912</v>
      </c>
      <c r="O1736" s="466">
        <v>0</v>
      </c>
      <c r="P1736" s="466">
        <v>2.355072463768116E-2</v>
      </c>
      <c r="Q1736" s="466">
        <v>4.0737056550444656E-2</v>
      </c>
      <c r="R1736" s="466">
        <v>0.41610044362879395</v>
      </c>
      <c r="S1736" s="466">
        <f t="shared" si="55"/>
        <v>1.3090692722477497</v>
      </c>
    </row>
    <row r="1737" spans="2:19">
      <c r="B1737" s="463">
        <v>1734</v>
      </c>
      <c r="C1737" s="464">
        <v>86235</v>
      </c>
      <c r="D1737" s="465" t="s">
        <v>3877</v>
      </c>
      <c r="E1737" s="466">
        <v>1.5902945454545456</v>
      </c>
      <c r="F1737" s="466">
        <v>1.5902945454545456</v>
      </c>
      <c r="G1737" s="466">
        <v>1.3252454545454546</v>
      </c>
      <c r="H1737" s="466">
        <v>1.3252454545454546</v>
      </c>
      <c r="I1737" s="466">
        <v>1.3252454545454546</v>
      </c>
      <c r="J1737" s="466">
        <v>1.5902945454545456</v>
      </c>
      <c r="K1737" s="466">
        <f t="shared" si="54"/>
        <v>8.7466200000000001</v>
      </c>
      <c r="L1737" s="471"/>
      <c r="M1737" s="466">
        <v>1.5902945454545456</v>
      </c>
      <c r="N1737" s="466">
        <v>1.5902945454545456</v>
      </c>
      <c r="O1737" s="466">
        <v>1.3252454545454546</v>
      </c>
      <c r="P1737" s="466">
        <v>1.3252454545454546</v>
      </c>
      <c r="Q1737" s="466">
        <v>1.3252454545454546</v>
      </c>
      <c r="R1737" s="466">
        <v>1.5902945454545456</v>
      </c>
      <c r="S1737" s="466">
        <f t="shared" si="55"/>
        <v>8.7466200000000001</v>
      </c>
    </row>
    <row r="1738" spans="2:19">
      <c r="B1738" s="463">
        <v>1735</v>
      </c>
      <c r="C1738" s="464">
        <v>86316</v>
      </c>
      <c r="D1738" s="465" t="s">
        <v>3878</v>
      </c>
      <c r="E1738" s="466">
        <v>4.4048399999999992</v>
      </c>
      <c r="F1738" s="466">
        <v>4.4048399999999992</v>
      </c>
      <c r="G1738" s="466">
        <v>3.6706999999999992</v>
      </c>
      <c r="H1738" s="466">
        <v>3.6706999999999992</v>
      </c>
      <c r="I1738" s="466">
        <v>3.6706999999999992</v>
      </c>
      <c r="J1738" s="466">
        <v>4.4048399999999992</v>
      </c>
      <c r="K1738" s="466">
        <f t="shared" si="54"/>
        <v>24.226619999999997</v>
      </c>
      <c r="L1738" s="471"/>
      <c r="M1738" s="466">
        <v>4.4048399999999992</v>
      </c>
      <c r="N1738" s="466">
        <v>4.4048399999999992</v>
      </c>
      <c r="O1738" s="466">
        <v>3.6706999999999992</v>
      </c>
      <c r="P1738" s="466">
        <v>3.6706999999999992</v>
      </c>
      <c r="Q1738" s="466">
        <v>3.6706999999999992</v>
      </c>
      <c r="R1738" s="466">
        <v>4.4048399999999992</v>
      </c>
      <c r="S1738" s="466">
        <f t="shared" si="55"/>
        <v>24.226619999999997</v>
      </c>
    </row>
    <row r="1739" spans="2:19">
      <c r="B1739" s="463">
        <v>1736</v>
      </c>
      <c r="C1739" s="464">
        <v>86319</v>
      </c>
      <c r="D1739" s="465" t="s">
        <v>3879</v>
      </c>
      <c r="E1739" s="466">
        <v>11.036930909090909</v>
      </c>
      <c r="F1739" s="466">
        <v>11.036930909090909</v>
      </c>
      <c r="G1739" s="466">
        <v>9.1974424242424231</v>
      </c>
      <c r="H1739" s="466">
        <v>9.1974424242424231</v>
      </c>
      <c r="I1739" s="466">
        <v>9.1974424242424231</v>
      </c>
      <c r="J1739" s="466">
        <v>11.036930909090909</v>
      </c>
      <c r="K1739" s="466">
        <f t="shared" si="54"/>
        <v>60.703119999999998</v>
      </c>
      <c r="L1739" s="471"/>
      <c r="M1739" s="466">
        <v>11.036930909090909</v>
      </c>
      <c r="N1739" s="466">
        <v>11.036930909090909</v>
      </c>
      <c r="O1739" s="466">
        <v>9.1974424242424231</v>
      </c>
      <c r="P1739" s="466">
        <v>9.1974424242424231</v>
      </c>
      <c r="Q1739" s="466">
        <v>9.1974424242424231</v>
      </c>
      <c r="R1739" s="466">
        <v>11.036930909090909</v>
      </c>
      <c r="S1739" s="466">
        <f t="shared" si="55"/>
        <v>60.703119999999998</v>
      </c>
    </row>
    <row r="1740" spans="2:19">
      <c r="B1740" s="463">
        <v>1737</v>
      </c>
      <c r="C1740" s="464">
        <v>86320</v>
      </c>
      <c r="D1740" s="465" t="s">
        <v>3199</v>
      </c>
      <c r="E1740" s="466">
        <v>0.4830218181818185</v>
      </c>
      <c r="F1740" s="466">
        <v>0.4830218181818185</v>
      </c>
      <c r="G1740" s="466">
        <v>0.40251818181818205</v>
      </c>
      <c r="H1740" s="466">
        <v>0.40251818181818205</v>
      </c>
      <c r="I1740" s="466">
        <v>0.40251818181818205</v>
      </c>
      <c r="J1740" s="466">
        <v>0.4830218181818185</v>
      </c>
      <c r="K1740" s="466">
        <f t="shared" si="54"/>
        <v>2.656620000000002</v>
      </c>
      <c r="L1740" s="471"/>
      <c r="M1740" s="466">
        <v>0.4830218181818185</v>
      </c>
      <c r="N1740" s="466">
        <v>0.4830218181818185</v>
      </c>
      <c r="O1740" s="466">
        <v>0.40251818181818205</v>
      </c>
      <c r="P1740" s="466">
        <v>0.40251818181818205</v>
      </c>
      <c r="Q1740" s="466">
        <v>0.40251818181818205</v>
      </c>
      <c r="R1740" s="466">
        <v>0.4830218181818185</v>
      </c>
      <c r="S1740" s="466">
        <f t="shared" si="55"/>
        <v>2.656620000000002</v>
      </c>
    </row>
    <row r="1741" spans="2:19">
      <c r="B1741" s="463">
        <v>1738</v>
      </c>
      <c r="C1741" s="464">
        <v>86325</v>
      </c>
      <c r="D1741" s="465" t="s">
        <v>3200</v>
      </c>
      <c r="E1741" s="466">
        <v>0.4830218181818185</v>
      </c>
      <c r="F1741" s="466">
        <v>0.4830218181818185</v>
      </c>
      <c r="G1741" s="466">
        <v>0.40251818181818205</v>
      </c>
      <c r="H1741" s="466">
        <v>0.40251818181818205</v>
      </c>
      <c r="I1741" s="466">
        <v>0.40251818181818205</v>
      </c>
      <c r="J1741" s="466">
        <v>0.4830218181818185</v>
      </c>
      <c r="K1741" s="466">
        <f t="shared" si="54"/>
        <v>2.656620000000002</v>
      </c>
      <c r="L1741" s="471"/>
      <c r="M1741" s="466">
        <v>0.4830218181818185</v>
      </c>
      <c r="N1741" s="466">
        <v>0.4830218181818185</v>
      </c>
      <c r="O1741" s="466">
        <v>0.40251818181818205</v>
      </c>
      <c r="P1741" s="466">
        <v>0.40251818181818205</v>
      </c>
      <c r="Q1741" s="466">
        <v>0.40251818181818205</v>
      </c>
      <c r="R1741" s="466">
        <v>0.4830218181818185</v>
      </c>
      <c r="S1741" s="466">
        <f t="shared" si="55"/>
        <v>2.656620000000002</v>
      </c>
    </row>
    <row r="1742" spans="2:19">
      <c r="B1742" s="463">
        <v>1739</v>
      </c>
      <c r="C1742" s="464">
        <v>86332</v>
      </c>
      <c r="D1742" s="465" t="s">
        <v>3880</v>
      </c>
      <c r="E1742" s="466">
        <v>0.69321909090909084</v>
      </c>
      <c r="F1742" s="466">
        <v>0.13546195652173912</v>
      </c>
      <c r="G1742" s="466">
        <v>0</v>
      </c>
      <c r="H1742" s="466">
        <v>2.355072463768116E-2</v>
      </c>
      <c r="I1742" s="466">
        <v>4.0737056550444656E-2</v>
      </c>
      <c r="J1742" s="466">
        <v>0.41610044362879395</v>
      </c>
      <c r="K1742" s="466">
        <f t="shared" si="54"/>
        <v>1.3090692722477497</v>
      </c>
      <c r="L1742" s="471"/>
      <c r="M1742" s="466">
        <v>0.69321909090909084</v>
      </c>
      <c r="N1742" s="466">
        <v>0.13546195652173912</v>
      </c>
      <c r="O1742" s="466">
        <v>0</v>
      </c>
      <c r="P1742" s="466">
        <v>2.355072463768116E-2</v>
      </c>
      <c r="Q1742" s="466">
        <v>4.0737056550444656E-2</v>
      </c>
      <c r="R1742" s="466">
        <v>0.41610044362879395</v>
      </c>
      <c r="S1742" s="466">
        <f t="shared" si="55"/>
        <v>1.3090692722477497</v>
      </c>
    </row>
    <row r="1743" spans="2:19">
      <c r="B1743" s="463">
        <v>1740</v>
      </c>
      <c r="C1743" s="464">
        <v>86337</v>
      </c>
      <c r="D1743" s="465" t="s">
        <v>3881</v>
      </c>
      <c r="E1743" s="466">
        <v>0.69321909090909084</v>
      </c>
      <c r="F1743" s="466">
        <v>0.13546195652173912</v>
      </c>
      <c r="G1743" s="466">
        <v>0</v>
      </c>
      <c r="H1743" s="466">
        <v>2.355072463768116E-2</v>
      </c>
      <c r="I1743" s="466">
        <v>4.0737056550444656E-2</v>
      </c>
      <c r="J1743" s="466">
        <v>0.41610044362879395</v>
      </c>
      <c r="K1743" s="466">
        <f t="shared" si="54"/>
        <v>1.3090692722477497</v>
      </c>
      <c r="L1743" s="471"/>
      <c r="M1743" s="466">
        <v>0.69321909090909084</v>
      </c>
      <c r="N1743" s="466">
        <v>0.13546195652173912</v>
      </c>
      <c r="O1743" s="466">
        <v>0</v>
      </c>
      <c r="P1743" s="466">
        <v>2.355072463768116E-2</v>
      </c>
      <c r="Q1743" s="466">
        <v>4.0737056550444656E-2</v>
      </c>
      <c r="R1743" s="466">
        <v>0.41610044362879395</v>
      </c>
      <c r="S1743" s="466">
        <f t="shared" si="55"/>
        <v>1.3090692722477497</v>
      </c>
    </row>
    <row r="1744" spans="2:19">
      <c r="B1744" s="463">
        <v>1741</v>
      </c>
      <c r="C1744" s="464">
        <v>86359</v>
      </c>
      <c r="D1744" s="465" t="s">
        <v>3882</v>
      </c>
      <c r="E1744" s="466">
        <v>1.6146507792207789</v>
      </c>
      <c r="F1744" s="466">
        <v>0.13546195652173912</v>
      </c>
      <c r="G1744" s="466">
        <v>0</v>
      </c>
      <c r="H1744" s="466">
        <v>2.355072463768116E-2</v>
      </c>
      <c r="I1744" s="466">
        <v>9.4885038460318927E-2</v>
      </c>
      <c r="J1744" s="466">
        <v>0.96918407809321527</v>
      </c>
      <c r="K1744" s="466">
        <f t="shared" si="54"/>
        <v>2.8377325769337336</v>
      </c>
      <c r="L1744" s="471"/>
      <c r="M1744" s="466">
        <v>1.6855301398601397</v>
      </c>
      <c r="N1744" s="466">
        <v>0.13546195652173912</v>
      </c>
      <c r="O1744" s="466">
        <v>0</v>
      </c>
      <c r="P1744" s="466">
        <v>2.355072463768116E-2</v>
      </c>
      <c r="Q1744" s="466">
        <v>9.9050267838001554E-2</v>
      </c>
      <c r="R1744" s="466">
        <v>1.0117289730520167</v>
      </c>
      <c r="S1744" s="466">
        <f t="shared" si="55"/>
        <v>2.9553220619095786</v>
      </c>
    </row>
    <row r="1745" spans="2:19">
      <c r="B1745" s="463">
        <v>1742</v>
      </c>
      <c r="C1745" s="464">
        <v>86360</v>
      </c>
      <c r="D1745" s="465" t="s">
        <v>3883</v>
      </c>
      <c r="E1745" s="466">
        <v>2.0593854545454544</v>
      </c>
      <c r="F1745" s="466">
        <v>2.0593854545454544</v>
      </c>
      <c r="G1745" s="466">
        <v>1.7161545454545453</v>
      </c>
      <c r="H1745" s="466">
        <v>1.7161545454545453</v>
      </c>
      <c r="I1745" s="466">
        <v>1.7161545454545453</v>
      </c>
      <c r="J1745" s="466">
        <v>2.0593854545454544</v>
      </c>
      <c r="K1745" s="466">
        <f t="shared" si="54"/>
        <v>11.326619999999998</v>
      </c>
      <c r="L1745" s="471"/>
      <c r="M1745" s="466">
        <v>2.0593854545454544</v>
      </c>
      <c r="N1745" s="466">
        <v>2.0593854545454544</v>
      </c>
      <c r="O1745" s="466">
        <v>1.7161545454545453</v>
      </c>
      <c r="P1745" s="466">
        <v>1.7161545454545453</v>
      </c>
      <c r="Q1745" s="466">
        <v>1.7161545454545453</v>
      </c>
      <c r="R1745" s="466">
        <v>2.0593854545454544</v>
      </c>
      <c r="S1745" s="466">
        <f t="shared" si="55"/>
        <v>11.326619999999998</v>
      </c>
    </row>
    <row r="1746" spans="2:19">
      <c r="B1746" s="463">
        <v>1743</v>
      </c>
      <c r="C1746" s="464">
        <v>86430</v>
      </c>
      <c r="D1746" s="465" t="s">
        <v>3885</v>
      </c>
      <c r="E1746" s="466">
        <v>1.3361127272727271</v>
      </c>
      <c r="F1746" s="466">
        <v>1.3361127272727271</v>
      </c>
      <c r="G1746" s="466">
        <v>1.1134272727272727</v>
      </c>
      <c r="H1746" s="466">
        <v>1.1134272727272727</v>
      </c>
      <c r="I1746" s="466">
        <v>1.1134272727272727</v>
      </c>
      <c r="J1746" s="466">
        <v>1.3361127272727271</v>
      </c>
      <c r="K1746" s="466">
        <f t="shared" si="54"/>
        <v>7.3486199999999995</v>
      </c>
      <c r="L1746" s="471"/>
      <c r="M1746" s="466">
        <v>1.3361127272727271</v>
      </c>
      <c r="N1746" s="466">
        <v>1.3361127272727271</v>
      </c>
      <c r="O1746" s="466">
        <v>1.1134272727272727</v>
      </c>
      <c r="P1746" s="466">
        <v>1.1134272727272727</v>
      </c>
      <c r="Q1746" s="466">
        <v>1.1134272727272727</v>
      </c>
      <c r="R1746" s="466">
        <v>1.3361127272727271</v>
      </c>
      <c r="S1746" s="466">
        <f t="shared" si="55"/>
        <v>7.3486199999999995</v>
      </c>
    </row>
    <row r="1747" spans="2:19">
      <c r="B1747" s="463">
        <v>1744</v>
      </c>
      <c r="C1747" s="464">
        <v>86580</v>
      </c>
      <c r="D1747" s="465" t="s">
        <v>3202</v>
      </c>
      <c r="E1747" s="466">
        <v>1.1905830303030305</v>
      </c>
      <c r="F1747" s="466">
        <v>0.22576992753623187</v>
      </c>
      <c r="G1747" s="466">
        <v>0</v>
      </c>
      <c r="H1747" s="466">
        <v>3.92512077294686E-2</v>
      </c>
      <c r="I1747" s="466">
        <v>6.9964674760832207E-2</v>
      </c>
      <c r="J1747" s="466">
        <v>0.714640051872103</v>
      </c>
      <c r="K1747" s="466">
        <f t="shared" si="54"/>
        <v>2.2402088922016663</v>
      </c>
      <c r="L1747" s="471"/>
      <c r="M1747" s="466">
        <v>1.1905830303030305</v>
      </c>
      <c r="N1747" s="466">
        <v>0.22576992753623187</v>
      </c>
      <c r="O1747" s="466">
        <v>0</v>
      </c>
      <c r="P1747" s="466">
        <v>3.92512077294686E-2</v>
      </c>
      <c r="Q1747" s="466">
        <v>6.9964674760832207E-2</v>
      </c>
      <c r="R1747" s="466">
        <v>0.714640051872103</v>
      </c>
      <c r="S1747" s="466">
        <f t="shared" si="55"/>
        <v>2.2402088922016663</v>
      </c>
    </row>
    <row r="1748" spans="2:19">
      <c r="B1748" s="463">
        <v>1745</v>
      </c>
      <c r="C1748" s="464">
        <v>86588</v>
      </c>
      <c r="D1748" s="465" t="s">
        <v>3886</v>
      </c>
      <c r="E1748" s="466">
        <v>0.69321909090909084</v>
      </c>
      <c r="F1748" s="466">
        <v>0.13546195652173912</v>
      </c>
      <c r="G1748" s="466">
        <v>0</v>
      </c>
      <c r="H1748" s="466">
        <v>2.355072463768116E-2</v>
      </c>
      <c r="I1748" s="466">
        <v>4.0737056550444656E-2</v>
      </c>
      <c r="J1748" s="466">
        <v>0.41610044362879395</v>
      </c>
      <c r="K1748" s="466">
        <f t="shared" si="54"/>
        <v>1.3090692722477497</v>
      </c>
      <c r="L1748" s="471"/>
      <c r="M1748" s="466">
        <v>0.69321909090909084</v>
      </c>
      <c r="N1748" s="466">
        <v>0.13546195652173912</v>
      </c>
      <c r="O1748" s="466">
        <v>0</v>
      </c>
      <c r="P1748" s="466">
        <v>2.355072463768116E-2</v>
      </c>
      <c r="Q1748" s="466">
        <v>4.0737056550444656E-2</v>
      </c>
      <c r="R1748" s="466">
        <v>0.41610044362879395</v>
      </c>
      <c r="S1748" s="466">
        <f t="shared" si="55"/>
        <v>1.3090692722477497</v>
      </c>
    </row>
    <row r="1749" spans="2:19">
      <c r="B1749" s="463">
        <v>1746</v>
      </c>
      <c r="C1749" s="464">
        <v>86592</v>
      </c>
      <c r="D1749" s="465" t="s">
        <v>3203</v>
      </c>
      <c r="E1749" s="466">
        <v>1.1553651515151515</v>
      </c>
      <c r="F1749" s="466">
        <v>0.22576992753623187</v>
      </c>
      <c r="G1749" s="466">
        <v>0</v>
      </c>
      <c r="H1749" s="466">
        <v>3.92512077294686E-2</v>
      </c>
      <c r="I1749" s="466">
        <v>6.7895094250741111E-2</v>
      </c>
      <c r="J1749" s="466">
        <v>0.69350073938132339</v>
      </c>
      <c r="K1749" s="466">
        <f t="shared" si="54"/>
        <v>2.1817821204129166</v>
      </c>
      <c r="L1749" s="471"/>
      <c r="M1749" s="466">
        <v>1.1553651515151515</v>
      </c>
      <c r="N1749" s="466">
        <v>0.22576992753623187</v>
      </c>
      <c r="O1749" s="466">
        <v>0</v>
      </c>
      <c r="P1749" s="466">
        <v>3.92512077294686E-2</v>
      </c>
      <c r="Q1749" s="466">
        <v>6.7895094250741111E-2</v>
      </c>
      <c r="R1749" s="466">
        <v>0.69350073938132339</v>
      </c>
      <c r="S1749" s="466">
        <f t="shared" si="55"/>
        <v>2.1817821204129166</v>
      </c>
    </row>
    <row r="1750" spans="2:19">
      <c r="B1750" s="463">
        <v>1747</v>
      </c>
      <c r="C1750" s="464">
        <v>86603</v>
      </c>
      <c r="D1750" s="465" t="s">
        <v>3887</v>
      </c>
      <c r="E1750" s="466">
        <v>1.1553651515151515</v>
      </c>
      <c r="F1750" s="466">
        <v>0.22576992753623187</v>
      </c>
      <c r="G1750" s="466">
        <v>0</v>
      </c>
      <c r="H1750" s="466">
        <v>3.92512077294686E-2</v>
      </c>
      <c r="I1750" s="466">
        <v>6.7895094250741111E-2</v>
      </c>
      <c r="J1750" s="466">
        <v>0.69350073938132339</v>
      </c>
      <c r="K1750" s="466">
        <f t="shared" si="54"/>
        <v>2.1817821204129166</v>
      </c>
      <c r="L1750" s="471"/>
      <c r="M1750" s="466">
        <v>1.1553651515151515</v>
      </c>
      <c r="N1750" s="466">
        <v>0.22576992753623187</v>
      </c>
      <c r="O1750" s="466">
        <v>0</v>
      </c>
      <c r="P1750" s="466">
        <v>3.92512077294686E-2</v>
      </c>
      <c r="Q1750" s="466">
        <v>6.7895094250741111E-2</v>
      </c>
      <c r="R1750" s="466">
        <v>0.69350073938132339</v>
      </c>
      <c r="S1750" s="466">
        <f t="shared" si="55"/>
        <v>2.1817821204129166</v>
      </c>
    </row>
    <row r="1751" spans="2:19">
      <c r="B1751" s="463">
        <v>1748</v>
      </c>
      <c r="C1751" s="464">
        <v>86606</v>
      </c>
      <c r="D1751" s="465" t="s">
        <v>3888</v>
      </c>
      <c r="E1751" s="466">
        <v>1.1553651515151515</v>
      </c>
      <c r="F1751" s="466">
        <v>0.22576992753623187</v>
      </c>
      <c r="G1751" s="466">
        <v>0</v>
      </c>
      <c r="H1751" s="466">
        <v>3.92512077294686E-2</v>
      </c>
      <c r="I1751" s="466">
        <v>6.7895094250741111E-2</v>
      </c>
      <c r="J1751" s="466">
        <v>0.69350073938132339</v>
      </c>
      <c r="K1751" s="466">
        <f t="shared" si="54"/>
        <v>2.1817821204129166</v>
      </c>
      <c r="L1751" s="471"/>
      <c r="M1751" s="466">
        <v>1.1553651515151515</v>
      </c>
      <c r="N1751" s="466">
        <v>0.22576992753623187</v>
      </c>
      <c r="O1751" s="466">
        <v>0</v>
      </c>
      <c r="P1751" s="466">
        <v>3.92512077294686E-2</v>
      </c>
      <c r="Q1751" s="466">
        <v>6.7895094250741111E-2</v>
      </c>
      <c r="R1751" s="466">
        <v>0.69350073938132339</v>
      </c>
      <c r="S1751" s="466">
        <f t="shared" si="55"/>
        <v>2.1817821204129166</v>
      </c>
    </row>
    <row r="1752" spans="2:19">
      <c r="B1752" s="463">
        <v>1749</v>
      </c>
      <c r="C1752" s="464">
        <v>86622</v>
      </c>
      <c r="D1752" s="465" t="s">
        <v>3205</v>
      </c>
      <c r="E1752" s="466">
        <v>1.1553651515151515</v>
      </c>
      <c r="F1752" s="466">
        <v>0.22576992753623187</v>
      </c>
      <c r="G1752" s="466">
        <v>0</v>
      </c>
      <c r="H1752" s="466">
        <v>3.92512077294686E-2</v>
      </c>
      <c r="I1752" s="466">
        <v>6.7895094250741111E-2</v>
      </c>
      <c r="J1752" s="466">
        <v>0.69350073938132339</v>
      </c>
      <c r="K1752" s="466">
        <f t="shared" si="54"/>
        <v>2.1817821204129166</v>
      </c>
      <c r="L1752" s="471"/>
      <c r="M1752" s="466">
        <v>1.1553651515151515</v>
      </c>
      <c r="N1752" s="466">
        <v>0.22576992753623187</v>
      </c>
      <c r="O1752" s="466">
        <v>0</v>
      </c>
      <c r="P1752" s="466">
        <v>3.92512077294686E-2</v>
      </c>
      <c r="Q1752" s="466">
        <v>6.7895094250741111E-2</v>
      </c>
      <c r="R1752" s="466">
        <v>0.69350073938132339</v>
      </c>
      <c r="S1752" s="466">
        <f t="shared" si="55"/>
        <v>2.1817821204129166</v>
      </c>
    </row>
    <row r="1753" spans="2:19">
      <c r="B1753" s="463">
        <v>1750</v>
      </c>
      <c r="C1753" s="464">
        <v>86628</v>
      </c>
      <c r="D1753" s="465" t="s">
        <v>3889</v>
      </c>
      <c r="E1753" s="466">
        <v>1.1553651515151515</v>
      </c>
      <c r="F1753" s="466">
        <v>0.22576992753623187</v>
      </c>
      <c r="G1753" s="466">
        <v>0</v>
      </c>
      <c r="H1753" s="466">
        <v>3.92512077294686E-2</v>
      </c>
      <c r="I1753" s="466">
        <v>6.7895094250741111E-2</v>
      </c>
      <c r="J1753" s="466">
        <v>0.69350073938132339</v>
      </c>
      <c r="K1753" s="466">
        <f t="shared" si="54"/>
        <v>2.1817821204129166</v>
      </c>
      <c r="L1753" s="471"/>
      <c r="M1753" s="466">
        <v>1.1553651515151515</v>
      </c>
      <c r="N1753" s="466">
        <v>0.22576992753623187</v>
      </c>
      <c r="O1753" s="466">
        <v>0</v>
      </c>
      <c r="P1753" s="466">
        <v>3.92512077294686E-2</v>
      </c>
      <c r="Q1753" s="466">
        <v>6.7895094250741111E-2</v>
      </c>
      <c r="R1753" s="466">
        <v>0.69350073938132339</v>
      </c>
      <c r="S1753" s="466">
        <f t="shared" si="55"/>
        <v>2.1817821204129166</v>
      </c>
    </row>
    <row r="1754" spans="2:19">
      <c r="B1754" s="463">
        <v>1751</v>
      </c>
      <c r="C1754" s="464">
        <v>86631</v>
      </c>
      <c r="D1754" s="465" t="s">
        <v>3206</v>
      </c>
      <c r="E1754" s="466">
        <v>1.1553651515151515</v>
      </c>
      <c r="F1754" s="466">
        <v>0.22576992753623187</v>
      </c>
      <c r="G1754" s="466">
        <v>0</v>
      </c>
      <c r="H1754" s="466">
        <v>3.92512077294686E-2</v>
      </c>
      <c r="I1754" s="466">
        <v>6.7895094250741111E-2</v>
      </c>
      <c r="J1754" s="466">
        <v>0.69350073938132339</v>
      </c>
      <c r="K1754" s="466">
        <f t="shared" si="54"/>
        <v>2.1817821204129166</v>
      </c>
      <c r="L1754" s="471"/>
      <c r="M1754" s="466">
        <v>1.1553651515151515</v>
      </c>
      <c r="N1754" s="466">
        <v>0.22576992753623187</v>
      </c>
      <c r="O1754" s="466">
        <v>0</v>
      </c>
      <c r="P1754" s="466">
        <v>3.92512077294686E-2</v>
      </c>
      <c r="Q1754" s="466">
        <v>6.7895094250741111E-2</v>
      </c>
      <c r="R1754" s="466">
        <v>0.69350073938132339</v>
      </c>
      <c r="S1754" s="466">
        <f t="shared" si="55"/>
        <v>2.1817821204129166</v>
      </c>
    </row>
    <row r="1755" spans="2:19">
      <c r="B1755" s="463">
        <v>1752</v>
      </c>
      <c r="C1755" s="464">
        <v>86644</v>
      </c>
      <c r="D1755" s="465" t="s">
        <v>3207</v>
      </c>
      <c r="E1755" s="466">
        <v>1.1553651515151515</v>
      </c>
      <c r="F1755" s="466">
        <v>0.22576992753623187</v>
      </c>
      <c r="G1755" s="466">
        <v>0</v>
      </c>
      <c r="H1755" s="466">
        <v>3.92512077294686E-2</v>
      </c>
      <c r="I1755" s="466">
        <v>6.7895094250741111E-2</v>
      </c>
      <c r="J1755" s="466">
        <v>0.69350073938132339</v>
      </c>
      <c r="K1755" s="466">
        <f t="shared" si="54"/>
        <v>2.1817821204129166</v>
      </c>
      <c r="L1755" s="471"/>
      <c r="M1755" s="466">
        <v>1.1553651515151515</v>
      </c>
      <c r="N1755" s="466">
        <v>0.22576992753623187</v>
      </c>
      <c r="O1755" s="466">
        <v>0</v>
      </c>
      <c r="P1755" s="466">
        <v>3.92512077294686E-2</v>
      </c>
      <c r="Q1755" s="466">
        <v>6.7895094250741111E-2</v>
      </c>
      <c r="R1755" s="466">
        <v>0.69350073938132339</v>
      </c>
      <c r="S1755" s="466">
        <f t="shared" si="55"/>
        <v>2.1817821204129166</v>
      </c>
    </row>
    <row r="1756" spans="2:19">
      <c r="B1756" s="463">
        <v>1753</v>
      </c>
      <c r="C1756" s="464">
        <v>86645</v>
      </c>
      <c r="D1756" s="465" t="s">
        <v>3208</v>
      </c>
      <c r="E1756" s="466">
        <v>1.1553651515151515</v>
      </c>
      <c r="F1756" s="466">
        <v>0.22576992753623187</v>
      </c>
      <c r="G1756" s="466">
        <v>0</v>
      </c>
      <c r="H1756" s="466">
        <v>3.92512077294686E-2</v>
      </c>
      <c r="I1756" s="466">
        <v>6.7895094250741111E-2</v>
      </c>
      <c r="J1756" s="466">
        <v>0.69350073938132339</v>
      </c>
      <c r="K1756" s="466">
        <f t="shared" si="54"/>
        <v>2.1817821204129166</v>
      </c>
      <c r="L1756" s="471"/>
      <c r="M1756" s="466">
        <v>1.1553651515151515</v>
      </c>
      <c r="N1756" s="466">
        <v>0.22576992753623187</v>
      </c>
      <c r="O1756" s="466">
        <v>0</v>
      </c>
      <c r="P1756" s="466">
        <v>3.92512077294686E-2</v>
      </c>
      <c r="Q1756" s="466">
        <v>6.7895094250741111E-2</v>
      </c>
      <c r="R1756" s="466">
        <v>0.69350073938132339</v>
      </c>
      <c r="S1756" s="466">
        <f t="shared" si="55"/>
        <v>2.1817821204129166</v>
      </c>
    </row>
    <row r="1757" spans="2:19">
      <c r="B1757" s="463">
        <v>1754</v>
      </c>
      <c r="C1757" s="464">
        <v>86658</v>
      </c>
      <c r="D1757" s="465" t="s">
        <v>3890</v>
      </c>
      <c r="E1757" s="466">
        <v>1.1553651515151515</v>
      </c>
      <c r="F1757" s="466">
        <v>0.22576992753623187</v>
      </c>
      <c r="G1757" s="466">
        <v>0</v>
      </c>
      <c r="H1757" s="466">
        <v>3.92512077294686E-2</v>
      </c>
      <c r="I1757" s="466">
        <v>6.7895094250741111E-2</v>
      </c>
      <c r="J1757" s="466">
        <v>0.69350073938132339</v>
      </c>
      <c r="K1757" s="466">
        <f t="shared" si="54"/>
        <v>2.1817821204129166</v>
      </c>
      <c r="L1757" s="471"/>
      <c r="M1757" s="466">
        <v>1.1553651515151515</v>
      </c>
      <c r="N1757" s="466">
        <v>0.22576992753623187</v>
      </c>
      <c r="O1757" s="466">
        <v>0</v>
      </c>
      <c r="P1757" s="466">
        <v>3.92512077294686E-2</v>
      </c>
      <c r="Q1757" s="466">
        <v>6.7895094250741111E-2</v>
      </c>
      <c r="R1757" s="466">
        <v>0.69350073938132339</v>
      </c>
      <c r="S1757" s="466">
        <f t="shared" si="55"/>
        <v>2.1817821204129166</v>
      </c>
    </row>
    <row r="1758" spans="2:19">
      <c r="B1758" s="463">
        <v>1755</v>
      </c>
      <c r="C1758" s="464">
        <v>86664</v>
      </c>
      <c r="D1758" s="465" t="s">
        <v>3891</v>
      </c>
      <c r="E1758" s="466">
        <v>0.80484000000000022</v>
      </c>
      <c r="F1758" s="466">
        <v>0.80484000000000022</v>
      </c>
      <c r="G1758" s="466">
        <v>0.67070000000000018</v>
      </c>
      <c r="H1758" s="466">
        <v>0.67070000000000018</v>
      </c>
      <c r="I1758" s="466">
        <v>0.67070000000000018</v>
      </c>
      <c r="J1758" s="466">
        <v>0.80484000000000022</v>
      </c>
      <c r="K1758" s="466">
        <f t="shared" si="54"/>
        <v>4.4266200000000007</v>
      </c>
      <c r="L1758" s="471"/>
      <c r="M1758" s="466">
        <v>0.80484000000000022</v>
      </c>
      <c r="N1758" s="466">
        <v>0.80484000000000022</v>
      </c>
      <c r="O1758" s="466">
        <v>0.67070000000000018</v>
      </c>
      <c r="P1758" s="466">
        <v>0.67070000000000018</v>
      </c>
      <c r="Q1758" s="466">
        <v>0.67070000000000018</v>
      </c>
      <c r="R1758" s="466">
        <v>0.80484000000000022</v>
      </c>
      <c r="S1758" s="466">
        <f t="shared" si="55"/>
        <v>4.4266200000000007</v>
      </c>
    </row>
    <row r="1759" spans="2:19">
      <c r="B1759" s="463">
        <v>1756</v>
      </c>
      <c r="C1759" s="464">
        <v>86665</v>
      </c>
      <c r="D1759" s="465" t="s">
        <v>3892</v>
      </c>
      <c r="E1759" s="466">
        <v>0.80484000000000022</v>
      </c>
      <c r="F1759" s="466">
        <v>0.80484000000000022</v>
      </c>
      <c r="G1759" s="466">
        <v>0.67070000000000018</v>
      </c>
      <c r="H1759" s="466">
        <v>0.67070000000000018</v>
      </c>
      <c r="I1759" s="466">
        <v>0.67070000000000018</v>
      </c>
      <c r="J1759" s="466">
        <v>0.80484000000000022</v>
      </c>
      <c r="K1759" s="466">
        <f t="shared" si="54"/>
        <v>4.4266200000000007</v>
      </c>
      <c r="L1759" s="471"/>
      <c r="M1759" s="466">
        <v>0.80484000000000022</v>
      </c>
      <c r="N1759" s="466">
        <v>0.80484000000000022</v>
      </c>
      <c r="O1759" s="466">
        <v>0.67070000000000018</v>
      </c>
      <c r="P1759" s="466">
        <v>0.67070000000000018</v>
      </c>
      <c r="Q1759" s="466">
        <v>0.67070000000000018</v>
      </c>
      <c r="R1759" s="466">
        <v>0.80484000000000022</v>
      </c>
      <c r="S1759" s="466">
        <f t="shared" si="55"/>
        <v>4.4266200000000007</v>
      </c>
    </row>
    <row r="1760" spans="2:19">
      <c r="B1760" s="463">
        <v>1757</v>
      </c>
      <c r="C1760" s="464">
        <v>86687</v>
      </c>
      <c r="D1760" s="465" t="s">
        <v>3893</v>
      </c>
      <c r="E1760" s="466">
        <v>1.1553651515151515</v>
      </c>
      <c r="F1760" s="466">
        <v>0.22576992753623187</v>
      </c>
      <c r="G1760" s="466">
        <v>0</v>
      </c>
      <c r="H1760" s="466">
        <v>3.92512077294686E-2</v>
      </c>
      <c r="I1760" s="466">
        <v>6.7895094250741111E-2</v>
      </c>
      <c r="J1760" s="466">
        <v>0.69350073938132339</v>
      </c>
      <c r="K1760" s="466">
        <f t="shared" si="54"/>
        <v>2.1817821204129166</v>
      </c>
      <c r="L1760" s="471"/>
      <c r="M1760" s="466">
        <v>1.1553651515151515</v>
      </c>
      <c r="N1760" s="466">
        <v>0.22576992753623187</v>
      </c>
      <c r="O1760" s="466">
        <v>0</v>
      </c>
      <c r="P1760" s="466">
        <v>3.92512077294686E-2</v>
      </c>
      <c r="Q1760" s="466">
        <v>6.7895094250741111E-2</v>
      </c>
      <c r="R1760" s="466">
        <v>0.69350073938132339</v>
      </c>
      <c r="S1760" s="466">
        <f t="shared" si="55"/>
        <v>2.1817821204129166</v>
      </c>
    </row>
    <row r="1761" spans="2:19">
      <c r="B1761" s="463">
        <v>1758</v>
      </c>
      <c r="C1761" s="464">
        <v>86689</v>
      </c>
      <c r="D1761" s="465" t="s">
        <v>3210</v>
      </c>
      <c r="E1761" s="466">
        <v>13.753930909090908</v>
      </c>
      <c r="F1761" s="466">
        <v>13.753930909090908</v>
      </c>
      <c r="G1761" s="466">
        <v>11.461609090909089</v>
      </c>
      <c r="H1761" s="466">
        <v>11.461609090909089</v>
      </c>
      <c r="I1761" s="466">
        <v>11.461609090909089</v>
      </c>
      <c r="J1761" s="466">
        <v>13.753930909090908</v>
      </c>
      <c r="K1761" s="466">
        <f t="shared" si="54"/>
        <v>75.646619999999999</v>
      </c>
      <c r="L1761" s="471"/>
      <c r="M1761" s="466">
        <v>13.753930909090908</v>
      </c>
      <c r="N1761" s="466">
        <v>13.753930909090908</v>
      </c>
      <c r="O1761" s="466">
        <v>11.461609090909089</v>
      </c>
      <c r="P1761" s="466">
        <v>11.461609090909089</v>
      </c>
      <c r="Q1761" s="466">
        <v>11.461609090909089</v>
      </c>
      <c r="R1761" s="466">
        <v>13.753930909090908</v>
      </c>
      <c r="S1761" s="466">
        <f t="shared" si="55"/>
        <v>75.646619999999999</v>
      </c>
    </row>
    <row r="1762" spans="2:19">
      <c r="B1762" s="463">
        <v>1759</v>
      </c>
      <c r="C1762" s="464">
        <v>86695</v>
      </c>
      <c r="D1762" s="465" t="s">
        <v>3211</v>
      </c>
      <c r="E1762" s="466">
        <v>0.54520363636363645</v>
      </c>
      <c r="F1762" s="466">
        <v>0.54520363636363645</v>
      </c>
      <c r="G1762" s="466">
        <v>0.45433636363636365</v>
      </c>
      <c r="H1762" s="466">
        <v>0.45433636363636365</v>
      </c>
      <c r="I1762" s="466">
        <v>0.45433636363636365</v>
      </c>
      <c r="J1762" s="466">
        <v>0.54520363636363645</v>
      </c>
      <c r="K1762" s="466">
        <f t="shared" si="54"/>
        <v>2.9986200000000003</v>
      </c>
      <c r="L1762" s="471"/>
      <c r="M1762" s="466">
        <v>0.54520363636363645</v>
      </c>
      <c r="N1762" s="466">
        <v>0.54520363636363645</v>
      </c>
      <c r="O1762" s="466">
        <v>0.45433636363636365</v>
      </c>
      <c r="P1762" s="466">
        <v>0.45433636363636365</v>
      </c>
      <c r="Q1762" s="466">
        <v>0.45433636363636365</v>
      </c>
      <c r="R1762" s="466">
        <v>0.54520363636363645</v>
      </c>
      <c r="S1762" s="466">
        <f t="shared" si="55"/>
        <v>2.9986200000000003</v>
      </c>
    </row>
    <row r="1763" spans="2:19">
      <c r="B1763" s="463">
        <v>1760</v>
      </c>
      <c r="C1763" s="464">
        <v>86698</v>
      </c>
      <c r="D1763" s="465" t="s">
        <v>3894</v>
      </c>
      <c r="E1763" s="466">
        <v>1.1553651515151515</v>
      </c>
      <c r="F1763" s="466">
        <v>0.22576992753623187</v>
      </c>
      <c r="G1763" s="466">
        <v>0</v>
      </c>
      <c r="H1763" s="466">
        <v>3.92512077294686E-2</v>
      </c>
      <c r="I1763" s="466">
        <v>6.7895094250741111E-2</v>
      </c>
      <c r="J1763" s="466">
        <v>0.69350073938132339</v>
      </c>
      <c r="K1763" s="466">
        <f t="shared" si="54"/>
        <v>2.1817821204129166</v>
      </c>
      <c r="L1763" s="471"/>
      <c r="M1763" s="466">
        <v>1.1553651515151515</v>
      </c>
      <c r="N1763" s="466">
        <v>0.22576992753623187</v>
      </c>
      <c r="O1763" s="466">
        <v>0</v>
      </c>
      <c r="P1763" s="466">
        <v>3.92512077294686E-2</v>
      </c>
      <c r="Q1763" s="466">
        <v>6.7895094250741111E-2</v>
      </c>
      <c r="R1763" s="466">
        <v>0.69350073938132339</v>
      </c>
      <c r="S1763" s="466">
        <f t="shared" si="55"/>
        <v>2.1817821204129166</v>
      </c>
    </row>
    <row r="1764" spans="2:19">
      <c r="B1764" s="463">
        <v>1761</v>
      </c>
      <c r="C1764" s="464">
        <v>86701</v>
      </c>
      <c r="D1764" s="465" t="s">
        <v>3895</v>
      </c>
      <c r="E1764" s="466">
        <v>1.6666581818181814</v>
      </c>
      <c r="F1764" s="466">
        <v>1.6666581818181814</v>
      </c>
      <c r="G1764" s="466">
        <v>1.3888818181818177</v>
      </c>
      <c r="H1764" s="466">
        <v>1.3888818181818177</v>
      </c>
      <c r="I1764" s="466">
        <v>1.3888818181818177</v>
      </c>
      <c r="J1764" s="466">
        <v>1.6666581818181814</v>
      </c>
      <c r="K1764" s="466">
        <f t="shared" si="54"/>
        <v>9.1666199999999982</v>
      </c>
      <c r="L1764" s="471"/>
      <c r="M1764" s="466">
        <v>1.6666581818181814</v>
      </c>
      <c r="N1764" s="466">
        <v>1.6666581818181814</v>
      </c>
      <c r="O1764" s="466">
        <v>1.3888818181818177</v>
      </c>
      <c r="P1764" s="466">
        <v>1.3888818181818177</v>
      </c>
      <c r="Q1764" s="466">
        <v>1.3888818181818177</v>
      </c>
      <c r="R1764" s="466">
        <v>1.6666581818181814</v>
      </c>
      <c r="S1764" s="466">
        <f t="shared" si="55"/>
        <v>9.1666199999999982</v>
      </c>
    </row>
    <row r="1765" spans="2:19">
      <c r="B1765" s="463">
        <v>1762</v>
      </c>
      <c r="C1765" s="464">
        <v>86702</v>
      </c>
      <c r="D1765" s="465" t="s">
        <v>3896</v>
      </c>
      <c r="E1765" s="466">
        <v>1.6666581818181814</v>
      </c>
      <c r="F1765" s="466">
        <v>1.6666581818181814</v>
      </c>
      <c r="G1765" s="466">
        <v>1.3888818181818177</v>
      </c>
      <c r="H1765" s="466">
        <v>1.3888818181818177</v>
      </c>
      <c r="I1765" s="466">
        <v>1.3888818181818177</v>
      </c>
      <c r="J1765" s="466">
        <v>1.6666581818181814</v>
      </c>
      <c r="K1765" s="466">
        <f t="shared" si="54"/>
        <v>9.1666199999999982</v>
      </c>
      <c r="L1765" s="471"/>
      <c r="M1765" s="466">
        <v>1.6666581818181814</v>
      </c>
      <c r="N1765" s="466">
        <v>1.6666581818181814</v>
      </c>
      <c r="O1765" s="466">
        <v>1.3888818181818177</v>
      </c>
      <c r="P1765" s="466">
        <v>1.3888818181818177</v>
      </c>
      <c r="Q1765" s="466">
        <v>1.3888818181818177</v>
      </c>
      <c r="R1765" s="466">
        <v>1.6666581818181814</v>
      </c>
      <c r="S1765" s="466">
        <f t="shared" si="55"/>
        <v>9.1666199999999982</v>
      </c>
    </row>
    <row r="1766" spans="2:19" ht="25.5">
      <c r="B1766" s="463">
        <v>1763</v>
      </c>
      <c r="C1766" s="464">
        <v>86704</v>
      </c>
      <c r="D1766" s="465" t="s">
        <v>3213</v>
      </c>
      <c r="E1766" s="466">
        <v>8.4294545454545233E-2</v>
      </c>
      <c r="F1766" s="466">
        <v>8.4294545454545233E-2</v>
      </c>
      <c r="G1766" s="466">
        <v>7.0245454545454361E-2</v>
      </c>
      <c r="H1766" s="466">
        <v>7.0245454545454361E-2</v>
      </c>
      <c r="I1766" s="466">
        <v>7.0245454545454361E-2</v>
      </c>
      <c r="J1766" s="466">
        <v>8.4294545454545233E-2</v>
      </c>
      <c r="K1766" s="466">
        <f t="shared" si="54"/>
        <v>0.46361999999999876</v>
      </c>
      <c r="L1766" s="471"/>
      <c r="M1766" s="466">
        <v>8.4294545454545233E-2</v>
      </c>
      <c r="N1766" s="466">
        <v>8.4294545454545233E-2</v>
      </c>
      <c r="O1766" s="466">
        <v>7.0245454545454361E-2</v>
      </c>
      <c r="P1766" s="466">
        <v>7.0245454545454361E-2</v>
      </c>
      <c r="Q1766" s="466">
        <v>7.0245454545454361E-2</v>
      </c>
      <c r="R1766" s="466">
        <v>8.4294545454545233E-2</v>
      </c>
      <c r="S1766" s="466">
        <f t="shared" si="55"/>
        <v>0.46361999999999876</v>
      </c>
    </row>
    <row r="1767" spans="2:19">
      <c r="B1767" s="463">
        <v>1764</v>
      </c>
      <c r="C1767" s="464">
        <v>86705</v>
      </c>
      <c r="D1767" s="465" t="s">
        <v>2621</v>
      </c>
      <c r="E1767" s="466">
        <v>1.3612036363636362</v>
      </c>
      <c r="F1767" s="466">
        <v>1.3612036363636362</v>
      </c>
      <c r="G1767" s="466">
        <v>1.1343363636363635</v>
      </c>
      <c r="H1767" s="466">
        <v>1.1343363636363635</v>
      </c>
      <c r="I1767" s="466">
        <v>1.1343363636363635</v>
      </c>
      <c r="J1767" s="466">
        <v>1.3612036363636362</v>
      </c>
      <c r="K1767" s="466">
        <f t="shared" si="54"/>
        <v>7.4866199999999994</v>
      </c>
      <c r="L1767" s="471"/>
      <c r="M1767" s="466">
        <v>1.3612036363636362</v>
      </c>
      <c r="N1767" s="466">
        <v>1.3612036363636362</v>
      </c>
      <c r="O1767" s="466">
        <v>1.1343363636363635</v>
      </c>
      <c r="P1767" s="466">
        <v>1.1343363636363635</v>
      </c>
      <c r="Q1767" s="466">
        <v>1.1343363636363635</v>
      </c>
      <c r="R1767" s="466">
        <v>1.3612036363636362</v>
      </c>
      <c r="S1767" s="466">
        <f t="shared" si="55"/>
        <v>7.4866199999999994</v>
      </c>
    </row>
    <row r="1768" spans="2:19">
      <c r="B1768" s="463">
        <v>1765</v>
      </c>
      <c r="C1768" s="464">
        <v>86706</v>
      </c>
      <c r="D1768" s="465" t="s">
        <v>2622</v>
      </c>
      <c r="E1768" s="466">
        <v>1.1553651515151515</v>
      </c>
      <c r="F1768" s="466">
        <v>0.22576992753623187</v>
      </c>
      <c r="G1768" s="466">
        <v>0</v>
      </c>
      <c r="H1768" s="466">
        <v>3.92512077294686E-2</v>
      </c>
      <c r="I1768" s="466">
        <v>6.7895094250741111E-2</v>
      </c>
      <c r="J1768" s="466">
        <v>0.69350073938132339</v>
      </c>
      <c r="K1768" s="466">
        <f t="shared" si="54"/>
        <v>2.1817821204129166</v>
      </c>
      <c r="L1768" s="471"/>
      <c r="M1768" s="466">
        <v>1.1553651515151515</v>
      </c>
      <c r="N1768" s="466">
        <v>0.22576992753623187</v>
      </c>
      <c r="O1768" s="466">
        <v>0</v>
      </c>
      <c r="P1768" s="466">
        <v>3.92512077294686E-2</v>
      </c>
      <c r="Q1768" s="466">
        <v>6.7895094250741111E-2</v>
      </c>
      <c r="R1768" s="466">
        <v>0.69350073938132339</v>
      </c>
      <c r="S1768" s="466">
        <f t="shared" si="55"/>
        <v>2.1817821204129166</v>
      </c>
    </row>
    <row r="1769" spans="2:19">
      <c r="B1769" s="463">
        <v>1766</v>
      </c>
      <c r="C1769" s="464">
        <v>86707</v>
      </c>
      <c r="D1769" s="465" t="s">
        <v>2623</v>
      </c>
      <c r="E1769" s="466">
        <v>1.1553651515151515</v>
      </c>
      <c r="F1769" s="466">
        <v>0.22576992753623187</v>
      </c>
      <c r="G1769" s="466">
        <v>0</v>
      </c>
      <c r="H1769" s="466">
        <v>3.92512077294686E-2</v>
      </c>
      <c r="I1769" s="466">
        <v>6.7895094250741111E-2</v>
      </c>
      <c r="J1769" s="466">
        <v>0.69350073938132339</v>
      </c>
      <c r="K1769" s="466">
        <f t="shared" si="54"/>
        <v>2.1817821204129166</v>
      </c>
      <c r="L1769" s="471"/>
      <c r="M1769" s="466">
        <v>1.1553651515151515</v>
      </c>
      <c r="N1769" s="466">
        <v>0.22576992753623187</v>
      </c>
      <c r="O1769" s="466">
        <v>0</v>
      </c>
      <c r="P1769" s="466">
        <v>3.92512077294686E-2</v>
      </c>
      <c r="Q1769" s="466">
        <v>6.7895094250741111E-2</v>
      </c>
      <c r="R1769" s="466">
        <v>0.69350073938132339</v>
      </c>
      <c r="S1769" s="466">
        <f t="shared" si="55"/>
        <v>2.1817821204129166</v>
      </c>
    </row>
    <row r="1770" spans="2:19">
      <c r="B1770" s="463">
        <v>1767</v>
      </c>
      <c r="C1770" s="464">
        <v>86708</v>
      </c>
      <c r="D1770" s="465" t="s">
        <v>2624</v>
      </c>
      <c r="E1770" s="466">
        <v>1.3612036363636362</v>
      </c>
      <c r="F1770" s="466">
        <v>1.3612036363636362</v>
      </c>
      <c r="G1770" s="466">
        <v>1.1343363636363635</v>
      </c>
      <c r="H1770" s="466">
        <v>1.1343363636363635</v>
      </c>
      <c r="I1770" s="466">
        <v>1.1343363636363635</v>
      </c>
      <c r="J1770" s="466">
        <v>1.3612036363636362</v>
      </c>
      <c r="K1770" s="466">
        <f t="shared" si="54"/>
        <v>7.4866199999999994</v>
      </c>
      <c r="L1770" s="471"/>
      <c r="M1770" s="466">
        <v>1.3612036363636362</v>
      </c>
      <c r="N1770" s="466">
        <v>1.3612036363636362</v>
      </c>
      <c r="O1770" s="466">
        <v>1.1343363636363635</v>
      </c>
      <c r="P1770" s="466">
        <v>1.1343363636363635</v>
      </c>
      <c r="Q1770" s="466">
        <v>1.1343363636363635</v>
      </c>
      <c r="R1770" s="466">
        <v>1.3612036363636362</v>
      </c>
      <c r="S1770" s="466">
        <f t="shared" si="55"/>
        <v>7.4866199999999994</v>
      </c>
    </row>
    <row r="1771" spans="2:19">
      <c r="B1771" s="463">
        <v>1768</v>
      </c>
      <c r="C1771" s="464">
        <v>86709</v>
      </c>
      <c r="D1771" s="465" t="s">
        <v>3897</v>
      </c>
      <c r="E1771" s="466">
        <v>0.6412036363636362</v>
      </c>
      <c r="F1771" s="466">
        <v>0.6412036363636362</v>
      </c>
      <c r="G1771" s="466">
        <v>0.5343363636363635</v>
      </c>
      <c r="H1771" s="466">
        <v>0.5343363636363635</v>
      </c>
      <c r="I1771" s="466">
        <v>0.5343363636363635</v>
      </c>
      <c r="J1771" s="466">
        <v>0.6412036363636362</v>
      </c>
      <c r="K1771" s="466">
        <f t="shared" si="54"/>
        <v>3.5266199999999985</v>
      </c>
      <c r="L1771" s="471"/>
      <c r="M1771" s="466">
        <v>0.6412036363636362</v>
      </c>
      <c r="N1771" s="466">
        <v>0.6412036363636362</v>
      </c>
      <c r="O1771" s="466">
        <v>0.5343363636363635</v>
      </c>
      <c r="P1771" s="466">
        <v>0.5343363636363635</v>
      </c>
      <c r="Q1771" s="466">
        <v>0.5343363636363635</v>
      </c>
      <c r="R1771" s="466">
        <v>0.6412036363636362</v>
      </c>
      <c r="S1771" s="466">
        <f t="shared" si="55"/>
        <v>3.5266199999999985</v>
      </c>
    </row>
    <row r="1772" spans="2:19">
      <c r="B1772" s="463">
        <v>1769</v>
      </c>
      <c r="C1772" s="464">
        <v>86710</v>
      </c>
      <c r="D1772" s="465" t="s">
        <v>3898</v>
      </c>
      <c r="E1772" s="466">
        <v>1.1553651515151515</v>
      </c>
      <c r="F1772" s="466">
        <v>0.22576992753623187</v>
      </c>
      <c r="G1772" s="466">
        <v>0</v>
      </c>
      <c r="H1772" s="466">
        <v>3.92512077294686E-2</v>
      </c>
      <c r="I1772" s="466">
        <v>6.7895094250741111E-2</v>
      </c>
      <c r="J1772" s="466">
        <v>0.69350073938132339</v>
      </c>
      <c r="K1772" s="466">
        <f t="shared" si="54"/>
        <v>2.1817821204129166</v>
      </c>
      <c r="L1772" s="471"/>
      <c r="M1772" s="466">
        <v>1.1553651515151515</v>
      </c>
      <c r="N1772" s="466">
        <v>0.22576992753623187</v>
      </c>
      <c r="O1772" s="466">
        <v>0</v>
      </c>
      <c r="P1772" s="466">
        <v>3.92512077294686E-2</v>
      </c>
      <c r="Q1772" s="466">
        <v>6.7895094250741111E-2</v>
      </c>
      <c r="R1772" s="466">
        <v>0.69350073938132339</v>
      </c>
      <c r="S1772" s="466">
        <f t="shared" si="55"/>
        <v>2.1817821204129166</v>
      </c>
    </row>
    <row r="1773" spans="2:19">
      <c r="B1773" s="463">
        <v>1770</v>
      </c>
      <c r="C1773" s="464">
        <v>86738</v>
      </c>
      <c r="D1773" s="465" t="s">
        <v>3899</v>
      </c>
      <c r="E1773" s="466">
        <v>1.1553651515151515</v>
      </c>
      <c r="F1773" s="466">
        <v>0.22576992753623187</v>
      </c>
      <c r="G1773" s="466">
        <v>0</v>
      </c>
      <c r="H1773" s="466">
        <v>3.92512077294686E-2</v>
      </c>
      <c r="I1773" s="466">
        <v>6.7895094250741111E-2</v>
      </c>
      <c r="J1773" s="466">
        <v>0.69350073938132339</v>
      </c>
      <c r="K1773" s="466">
        <f t="shared" si="54"/>
        <v>2.1817821204129166</v>
      </c>
      <c r="L1773" s="471"/>
      <c r="M1773" s="466">
        <v>1.1553651515151515</v>
      </c>
      <c r="N1773" s="466">
        <v>0.22576992753623187</v>
      </c>
      <c r="O1773" s="466">
        <v>0</v>
      </c>
      <c r="P1773" s="466">
        <v>3.92512077294686E-2</v>
      </c>
      <c r="Q1773" s="466">
        <v>6.7895094250741111E-2</v>
      </c>
      <c r="R1773" s="466">
        <v>0.69350073938132339</v>
      </c>
      <c r="S1773" s="466">
        <f t="shared" si="55"/>
        <v>2.1817821204129166</v>
      </c>
    </row>
    <row r="1774" spans="2:19">
      <c r="B1774" s="463">
        <v>1771</v>
      </c>
      <c r="C1774" s="464">
        <v>86762</v>
      </c>
      <c r="D1774" s="465" t="s">
        <v>3900</v>
      </c>
      <c r="E1774" s="466">
        <v>0.43393090909090881</v>
      </c>
      <c r="F1774" s="466">
        <v>0.43393090909090881</v>
      </c>
      <c r="G1774" s="466">
        <v>0.36160909090909066</v>
      </c>
      <c r="H1774" s="466">
        <v>0.36160909090909066</v>
      </c>
      <c r="I1774" s="466">
        <v>0.36160909090909066</v>
      </c>
      <c r="J1774" s="466">
        <v>0.43393090909090881</v>
      </c>
      <c r="K1774" s="466">
        <f t="shared" si="54"/>
        <v>2.3866199999999984</v>
      </c>
      <c r="L1774" s="471"/>
      <c r="M1774" s="466">
        <v>0.43393090909090881</v>
      </c>
      <c r="N1774" s="466">
        <v>0.43393090909090881</v>
      </c>
      <c r="O1774" s="466">
        <v>0.36160909090909066</v>
      </c>
      <c r="P1774" s="466">
        <v>0.36160909090909066</v>
      </c>
      <c r="Q1774" s="466">
        <v>0.36160909090909066</v>
      </c>
      <c r="R1774" s="466">
        <v>0.43393090909090881</v>
      </c>
      <c r="S1774" s="466">
        <f t="shared" si="55"/>
        <v>2.3866199999999984</v>
      </c>
    </row>
    <row r="1775" spans="2:19">
      <c r="B1775" s="463">
        <v>1772</v>
      </c>
      <c r="C1775" s="464">
        <v>86765</v>
      </c>
      <c r="D1775" s="465" t="s">
        <v>2626</v>
      </c>
      <c r="E1775" s="466">
        <v>1.1553651515151515</v>
      </c>
      <c r="F1775" s="466">
        <v>0.22576992753623187</v>
      </c>
      <c r="G1775" s="466">
        <v>0</v>
      </c>
      <c r="H1775" s="466">
        <v>3.92512077294686E-2</v>
      </c>
      <c r="I1775" s="466">
        <v>6.7895094250741111E-2</v>
      </c>
      <c r="J1775" s="466">
        <v>0.69350073938132339</v>
      </c>
      <c r="K1775" s="466">
        <f t="shared" si="54"/>
        <v>2.1817821204129166</v>
      </c>
      <c r="L1775" s="471"/>
      <c r="M1775" s="466">
        <v>1.1553651515151515</v>
      </c>
      <c r="N1775" s="466">
        <v>0.22576992753623187</v>
      </c>
      <c r="O1775" s="466">
        <v>0</v>
      </c>
      <c r="P1775" s="466">
        <v>3.92512077294686E-2</v>
      </c>
      <c r="Q1775" s="466">
        <v>6.7895094250741111E-2</v>
      </c>
      <c r="R1775" s="466">
        <v>0.69350073938132339</v>
      </c>
      <c r="S1775" s="466">
        <f t="shared" si="55"/>
        <v>2.1817821204129166</v>
      </c>
    </row>
    <row r="1776" spans="2:19">
      <c r="B1776" s="463">
        <v>1773</v>
      </c>
      <c r="C1776" s="464">
        <v>86777</v>
      </c>
      <c r="D1776" s="465" t="s">
        <v>2628</v>
      </c>
      <c r="E1776" s="466">
        <v>1.1553651515151515</v>
      </c>
      <c r="F1776" s="466">
        <v>0.22576992753623187</v>
      </c>
      <c r="G1776" s="466">
        <v>0</v>
      </c>
      <c r="H1776" s="466">
        <v>3.92512077294686E-2</v>
      </c>
      <c r="I1776" s="466">
        <v>6.7895094250741111E-2</v>
      </c>
      <c r="J1776" s="466">
        <v>0.69350073938132339</v>
      </c>
      <c r="K1776" s="466">
        <f t="shared" si="54"/>
        <v>2.1817821204129166</v>
      </c>
      <c r="L1776" s="471"/>
      <c r="M1776" s="466">
        <v>1.1553651515151515</v>
      </c>
      <c r="N1776" s="466">
        <v>0.22576992753623187</v>
      </c>
      <c r="O1776" s="466">
        <v>0</v>
      </c>
      <c r="P1776" s="466">
        <v>3.92512077294686E-2</v>
      </c>
      <c r="Q1776" s="466">
        <v>6.7895094250741111E-2</v>
      </c>
      <c r="R1776" s="466">
        <v>0.69350073938132339</v>
      </c>
      <c r="S1776" s="466">
        <f t="shared" si="55"/>
        <v>2.1817821204129166</v>
      </c>
    </row>
    <row r="1777" spans="2:19">
      <c r="B1777" s="463">
        <v>1774</v>
      </c>
      <c r="C1777" s="464">
        <v>86781</v>
      </c>
      <c r="D1777" s="465" t="s">
        <v>3901</v>
      </c>
      <c r="E1777" s="466">
        <v>1.0339309090909088</v>
      </c>
      <c r="F1777" s="466">
        <v>1.0339309090909088</v>
      </c>
      <c r="G1777" s="466">
        <v>0.86160909090909066</v>
      </c>
      <c r="H1777" s="466">
        <v>0.86160909090909066</v>
      </c>
      <c r="I1777" s="466">
        <v>0.86160909090909066</v>
      </c>
      <c r="J1777" s="466">
        <v>1.0339309090909088</v>
      </c>
      <c r="K1777" s="466">
        <f t="shared" si="54"/>
        <v>5.6866199999999987</v>
      </c>
      <c r="L1777" s="471"/>
      <c r="M1777" s="466">
        <v>1.0339309090909088</v>
      </c>
      <c r="N1777" s="466">
        <v>1.0339309090909088</v>
      </c>
      <c r="O1777" s="466">
        <v>0.86160909090909066</v>
      </c>
      <c r="P1777" s="466">
        <v>0.86160909090909066</v>
      </c>
      <c r="Q1777" s="466">
        <v>0.86160909090909066</v>
      </c>
      <c r="R1777" s="466">
        <v>1.0339309090909088</v>
      </c>
      <c r="S1777" s="466">
        <f t="shared" si="55"/>
        <v>5.6866199999999987</v>
      </c>
    </row>
    <row r="1778" spans="2:19">
      <c r="B1778" s="463">
        <v>1775</v>
      </c>
      <c r="C1778" s="464">
        <v>86787</v>
      </c>
      <c r="D1778" s="465" t="s">
        <v>3902</v>
      </c>
      <c r="E1778" s="466">
        <v>1.1553651515151515</v>
      </c>
      <c r="F1778" s="466">
        <v>0.22576992753623187</v>
      </c>
      <c r="G1778" s="466">
        <v>0</v>
      </c>
      <c r="H1778" s="466">
        <v>3.92512077294686E-2</v>
      </c>
      <c r="I1778" s="466">
        <v>6.7895094250741111E-2</v>
      </c>
      <c r="J1778" s="466">
        <v>0.69350073938132339</v>
      </c>
      <c r="K1778" s="466">
        <f t="shared" si="54"/>
        <v>2.1817821204129166</v>
      </c>
      <c r="L1778" s="471"/>
      <c r="M1778" s="466">
        <v>1.1553651515151515</v>
      </c>
      <c r="N1778" s="466">
        <v>0.22576992753623187</v>
      </c>
      <c r="O1778" s="466">
        <v>0</v>
      </c>
      <c r="P1778" s="466">
        <v>3.92512077294686E-2</v>
      </c>
      <c r="Q1778" s="466">
        <v>6.7895094250741111E-2</v>
      </c>
      <c r="R1778" s="466">
        <v>0.69350073938132339</v>
      </c>
      <c r="S1778" s="466">
        <f t="shared" si="55"/>
        <v>2.1817821204129166</v>
      </c>
    </row>
    <row r="1779" spans="2:19">
      <c r="B1779" s="463">
        <v>1776</v>
      </c>
      <c r="C1779" s="464">
        <v>86803</v>
      </c>
      <c r="D1779" s="465" t="s">
        <v>3904</v>
      </c>
      <c r="E1779" s="466">
        <v>1.8521127272727269</v>
      </c>
      <c r="F1779" s="466">
        <v>1.8521127272727269</v>
      </c>
      <c r="G1779" s="466">
        <v>1.5434272727272724</v>
      </c>
      <c r="H1779" s="466">
        <v>1.5434272727272724</v>
      </c>
      <c r="I1779" s="466">
        <v>1.5434272727272724</v>
      </c>
      <c r="J1779" s="466">
        <v>1.8521127272727269</v>
      </c>
      <c r="K1779" s="466">
        <f t="shared" si="54"/>
        <v>10.186619999999998</v>
      </c>
      <c r="L1779" s="471"/>
      <c r="M1779" s="466">
        <v>1.8521127272727269</v>
      </c>
      <c r="N1779" s="466">
        <v>1.8521127272727269</v>
      </c>
      <c r="O1779" s="466">
        <v>1.5434272727272724</v>
      </c>
      <c r="P1779" s="466">
        <v>1.5434272727272724</v>
      </c>
      <c r="Q1779" s="466">
        <v>1.5434272727272724</v>
      </c>
      <c r="R1779" s="466">
        <v>1.8521127272727269</v>
      </c>
      <c r="S1779" s="466">
        <f t="shared" si="55"/>
        <v>10.186619999999998</v>
      </c>
    </row>
    <row r="1780" spans="2:19">
      <c r="B1780" s="463">
        <v>1777</v>
      </c>
      <c r="C1780" s="464">
        <v>86880</v>
      </c>
      <c r="D1780" s="465" t="s">
        <v>3905</v>
      </c>
      <c r="E1780" s="466">
        <v>0.69321909090909084</v>
      </c>
      <c r="F1780" s="466">
        <v>0.44095108695652169</v>
      </c>
      <c r="G1780" s="466">
        <v>0</v>
      </c>
      <c r="H1780" s="466">
        <v>1.7663043478260872E-2</v>
      </c>
      <c r="I1780" s="466">
        <v>4.1208789119888317E-2</v>
      </c>
      <c r="J1780" s="466">
        <v>0.33458579059033461</v>
      </c>
      <c r="K1780" s="466">
        <f t="shared" si="54"/>
        <v>1.5276278010540965</v>
      </c>
      <c r="L1780" s="471"/>
      <c r="M1780" s="466">
        <v>0.69321909090909084</v>
      </c>
      <c r="N1780" s="466">
        <v>0.44095108695652169</v>
      </c>
      <c r="O1780" s="466">
        <v>0</v>
      </c>
      <c r="P1780" s="466">
        <v>1.7663043478260872E-2</v>
      </c>
      <c r="Q1780" s="466">
        <v>4.1208789119888317E-2</v>
      </c>
      <c r="R1780" s="466">
        <v>0.33458579059033461</v>
      </c>
      <c r="S1780" s="466">
        <f t="shared" si="55"/>
        <v>1.5276278010540965</v>
      </c>
    </row>
    <row r="1781" spans="2:19">
      <c r="B1781" s="463">
        <v>1778</v>
      </c>
      <c r="C1781" s="464">
        <v>86885</v>
      </c>
      <c r="D1781" s="465" t="s">
        <v>3906</v>
      </c>
      <c r="E1781" s="466">
        <v>0.69321909090909084</v>
      </c>
      <c r="F1781" s="466">
        <v>0.44095108695652169</v>
      </c>
      <c r="G1781" s="466">
        <v>0</v>
      </c>
      <c r="H1781" s="466">
        <v>1.7663043478260872E-2</v>
      </c>
      <c r="I1781" s="466">
        <v>4.1208789119888317E-2</v>
      </c>
      <c r="J1781" s="466">
        <v>0.33458579059033461</v>
      </c>
      <c r="K1781" s="466">
        <f t="shared" si="54"/>
        <v>1.5276278010540965</v>
      </c>
      <c r="L1781" s="471"/>
      <c r="M1781" s="466">
        <v>0.69321909090909084</v>
      </c>
      <c r="N1781" s="466">
        <v>0.44095108695652169</v>
      </c>
      <c r="O1781" s="466">
        <v>0</v>
      </c>
      <c r="P1781" s="466">
        <v>1.7663043478260872E-2</v>
      </c>
      <c r="Q1781" s="466">
        <v>4.1208789119888317E-2</v>
      </c>
      <c r="R1781" s="466">
        <v>0.33458579059033461</v>
      </c>
      <c r="S1781" s="466">
        <f t="shared" si="55"/>
        <v>1.5276278010540965</v>
      </c>
    </row>
    <row r="1782" spans="2:19">
      <c r="B1782" s="463">
        <v>1779</v>
      </c>
      <c r="C1782" s="464">
        <v>86886</v>
      </c>
      <c r="D1782" s="465" t="s">
        <v>3906</v>
      </c>
      <c r="E1782" s="466">
        <v>0.69321909090909084</v>
      </c>
      <c r="F1782" s="466">
        <v>0.44095108695652169</v>
      </c>
      <c r="G1782" s="466">
        <v>0</v>
      </c>
      <c r="H1782" s="466">
        <v>1.7663043478260872E-2</v>
      </c>
      <c r="I1782" s="466">
        <v>4.1208789119888317E-2</v>
      </c>
      <c r="J1782" s="466">
        <v>0.33458579059033461</v>
      </c>
      <c r="K1782" s="466">
        <f t="shared" si="54"/>
        <v>1.5276278010540965</v>
      </c>
      <c r="L1782" s="471"/>
      <c r="M1782" s="466">
        <v>0.69321909090909084</v>
      </c>
      <c r="N1782" s="466">
        <v>0.44095108695652169</v>
      </c>
      <c r="O1782" s="466">
        <v>0</v>
      </c>
      <c r="P1782" s="466">
        <v>1.7663043478260872E-2</v>
      </c>
      <c r="Q1782" s="466">
        <v>4.1208789119888317E-2</v>
      </c>
      <c r="R1782" s="466">
        <v>0.33458579059033461</v>
      </c>
      <c r="S1782" s="466">
        <f t="shared" si="55"/>
        <v>1.5276278010540965</v>
      </c>
    </row>
    <row r="1783" spans="2:19">
      <c r="B1783" s="463">
        <v>1780</v>
      </c>
      <c r="C1783" s="464">
        <v>86890</v>
      </c>
      <c r="D1783" s="465" t="s">
        <v>3907</v>
      </c>
      <c r="E1783" s="466">
        <v>3.5939309090909086</v>
      </c>
      <c r="F1783" s="466">
        <v>3.5939309090909086</v>
      </c>
      <c r="G1783" s="466">
        <v>2.9949424242424239</v>
      </c>
      <c r="H1783" s="466">
        <v>2.9949424242424239</v>
      </c>
      <c r="I1783" s="466">
        <v>2.9949424242424239</v>
      </c>
      <c r="J1783" s="466">
        <v>3.5939309090909086</v>
      </c>
      <c r="K1783" s="466">
        <f t="shared" si="54"/>
        <v>19.766619999999996</v>
      </c>
      <c r="L1783" s="471"/>
      <c r="M1783" s="466">
        <v>3.5939309090909086</v>
      </c>
      <c r="N1783" s="466">
        <v>3.5939309090909086</v>
      </c>
      <c r="O1783" s="466">
        <v>2.9949424242424239</v>
      </c>
      <c r="P1783" s="466">
        <v>2.9949424242424239</v>
      </c>
      <c r="Q1783" s="466">
        <v>2.9949424242424239</v>
      </c>
      <c r="R1783" s="466">
        <v>3.5939309090909086</v>
      </c>
      <c r="S1783" s="466">
        <f t="shared" si="55"/>
        <v>19.766619999999996</v>
      </c>
    </row>
    <row r="1784" spans="2:19">
      <c r="B1784" s="463">
        <v>1781</v>
      </c>
      <c r="C1784" s="464">
        <v>86900</v>
      </c>
      <c r="D1784" s="465" t="s">
        <v>2634</v>
      </c>
      <c r="E1784" s="466">
        <v>0.72269454545454537</v>
      </c>
      <c r="F1784" s="466">
        <v>0.72269454545454537</v>
      </c>
      <c r="G1784" s="466">
        <v>0.60224545454545453</v>
      </c>
      <c r="H1784" s="466">
        <v>0.60224545454545453</v>
      </c>
      <c r="I1784" s="466">
        <v>0.60224545454545453</v>
      </c>
      <c r="J1784" s="466">
        <v>0.72269454545454537</v>
      </c>
      <c r="K1784" s="466">
        <f t="shared" si="54"/>
        <v>3.9748199999999994</v>
      </c>
      <c r="L1784" s="471"/>
      <c r="M1784" s="466">
        <v>0.72269454545454537</v>
      </c>
      <c r="N1784" s="466">
        <v>0.72269454545454537</v>
      </c>
      <c r="O1784" s="466">
        <v>0.60224545454545453</v>
      </c>
      <c r="P1784" s="466">
        <v>0.60224545454545453</v>
      </c>
      <c r="Q1784" s="466">
        <v>0.60224545454545453</v>
      </c>
      <c r="R1784" s="466">
        <v>0.72269454545454537</v>
      </c>
      <c r="S1784" s="466">
        <f t="shared" si="55"/>
        <v>3.9748199999999994</v>
      </c>
    </row>
    <row r="1785" spans="2:19">
      <c r="B1785" s="463">
        <v>1782</v>
      </c>
      <c r="C1785" s="464">
        <v>86906</v>
      </c>
      <c r="D1785" s="465" t="s">
        <v>3908</v>
      </c>
      <c r="E1785" s="466">
        <v>2.310730303030303</v>
      </c>
      <c r="F1785" s="466">
        <v>1.4698369565217393</v>
      </c>
      <c r="G1785" s="466">
        <v>0</v>
      </c>
      <c r="H1785" s="466">
        <v>5.8876811594202896E-2</v>
      </c>
      <c r="I1785" s="466">
        <v>0.13736263039962773</v>
      </c>
      <c r="J1785" s="466">
        <v>1.1152859686344487</v>
      </c>
      <c r="K1785" s="466">
        <f t="shared" si="54"/>
        <v>5.092092670180322</v>
      </c>
      <c r="L1785" s="471"/>
      <c r="M1785" s="466">
        <v>2.310730303030303</v>
      </c>
      <c r="N1785" s="466">
        <v>1.4698369565217393</v>
      </c>
      <c r="O1785" s="466">
        <v>0</v>
      </c>
      <c r="P1785" s="466">
        <v>5.8876811594202896E-2</v>
      </c>
      <c r="Q1785" s="466">
        <v>0.13736263039962773</v>
      </c>
      <c r="R1785" s="466">
        <v>1.1152859686344487</v>
      </c>
      <c r="S1785" s="466">
        <f t="shared" si="55"/>
        <v>5.092092670180322</v>
      </c>
    </row>
    <row r="1786" spans="2:19">
      <c r="B1786" s="463">
        <v>1783</v>
      </c>
      <c r="C1786" s="464">
        <v>86920</v>
      </c>
      <c r="D1786" s="465" t="s">
        <v>2636</v>
      </c>
      <c r="E1786" s="466">
        <v>0.69321909090909084</v>
      </c>
      <c r="F1786" s="466">
        <v>0.13546195652173912</v>
      </c>
      <c r="G1786" s="466">
        <v>0</v>
      </c>
      <c r="H1786" s="466">
        <v>2.355072463768116E-2</v>
      </c>
      <c r="I1786" s="466">
        <v>4.0737056550444656E-2</v>
      </c>
      <c r="J1786" s="466">
        <v>0.41610044362879395</v>
      </c>
      <c r="K1786" s="466">
        <f t="shared" si="54"/>
        <v>1.3090692722477497</v>
      </c>
      <c r="L1786" s="471"/>
      <c r="M1786" s="466">
        <v>0.69321909090909084</v>
      </c>
      <c r="N1786" s="466">
        <v>0.13546195652173912</v>
      </c>
      <c r="O1786" s="466">
        <v>0</v>
      </c>
      <c r="P1786" s="466">
        <v>2.355072463768116E-2</v>
      </c>
      <c r="Q1786" s="466">
        <v>4.0737056550444656E-2</v>
      </c>
      <c r="R1786" s="466">
        <v>0.41610044362879395</v>
      </c>
      <c r="S1786" s="466">
        <f t="shared" si="55"/>
        <v>1.3090692722477497</v>
      </c>
    </row>
    <row r="1787" spans="2:19">
      <c r="B1787" s="463">
        <v>1784</v>
      </c>
      <c r="C1787" s="464">
        <v>86922</v>
      </c>
      <c r="D1787" s="465" t="s">
        <v>3909</v>
      </c>
      <c r="E1787" s="466">
        <v>2.310730303030303</v>
      </c>
      <c r="F1787" s="466">
        <v>0.45153985507246375</v>
      </c>
      <c r="G1787" s="466">
        <v>0</v>
      </c>
      <c r="H1787" s="466">
        <v>7.85024154589372E-2</v>
      </c>
      <c r="I1787" s="466">
        <v>0.13579018850148222</v>
      </c>
      <c r="J1787" s="466">
        <v>1.3870014787626468</v>
      </c>
      <c r="K1787" s="466">
        <f t="shared" si="54"/>
        <v>4.3635642408258333</v>
      </c>
      <c r="L1787" s="471"/>
      <c r="M1787" s="466">
        <v>2.310730303030303</v>
      </c>
      <c r="N1787" s="466">
        <v>0.45153985507246375</v>
      </c>
      <c r="O1787" s="466">
        <v>0</v>
      </c>
      <c r="P1787" s="466">
        <v>7.85024154589372E-2</v>
      </c>
      <c r="Q1787" s="466">
        <v>0.13579018850148222</v>
      </c>
      <c r="R1787" s="466">
        <v>1.3870014787626468</v>
      </c>
      <c r="S1787" s="466">
        <f t="shared" si="55"/>
        <v>4.3635642408258333</v>
      </c>
    </row>
    <row r="1788" spans="2:19">
      <c r="B1788" s="463">
        <v>1785</v>
      </c>
      <c r="C1788" s="464">
        <v>87040</v>
      </c>
      <c r="D1788" s="465" t="s">
        <v>3911</v>
      </c>
      <c r="E1788" s="466">
        <v>2.3650706707030302</v>
      </c>
      <c r="F1788" s="466">
        <v>2.3650706707030302</v>
      </c>
      <c r="G1788" s="466">
        <v>1.9708922255858585</v>
      </c>
      <c r="H1788" s="466">
        <v>1.9708922255858585</v>
      </c>
      <c r="I1788" s="466">
        <v>1.9708922255858585</v>
      </c>
      <c r="J1788" s="466">
        <v>2.3650706707030302</v>
      </c>
      <c r="K1788" s="466">
        <f t="shared" si="54"/>
        <v>13.007888688866666</v>
      </c>
      <c r="L1788" s="471"/>
      <c r="M1788" s="466">
        <v>2.3650706707030302</v>
      </c>
      <c r="N1788" s="466">
        <v>2.3650706707030302</v>
      </c>
      <c r="O1788" s="466">
        <v>1.9708922255858585</v>
      </c>
      <c r="P1788" s="466">
        <v>1.9708922255858585</v>
      </c>
      <c r="Q1788" s="466">
        <v>1.9708922255858585</v>
      </c>
      <c r="R1788" s="466">
        <v>2.3650706707030302</v>
      </c>
      <c r="S1788" s="466">
        <f t="shared" si="55"/>
        <v>13.007888688866666</v>
      </c>
    </row>
    <row r="1789" spans="2:19">
      <c r="B1789" s="463">
        <v>1786</v>
      </c>
      <c r="C1789" s="464">
        <v>87045</v>
      </c>
      <c r="D1789" s="465" t="s">
        <v>3914</v>
      </c>
      <c r="E1789" s="466">
        <v>2.0667070343393936</v>
      </c>
      <c r="F1789" s="466">
        <v>2.0667070343393936</v>
      </c>
      <c r="G1789" s="466">
        <v>1.7222558619494945</v>
      </c>
      <c r="H1789" s="466">
        <v>1.7222558619494945</v>
      </c>
      <c r="I1789" s="466">
        <v>1.7222558619494945</v>
      </c>
      <c r="J1789" s="466">
        <v>2.0667070343393936</v>
      </c>
      <c r="K1789" s="466">
        <f t="shared" si="54"/>
        <v>11.366888688866666</v>
      </c>
      <c r="L1789" s="471"/>
      <c r="M1789" s="466">
        <v>2.0667070343393936</v>
      </c>
      <c r="N1789" s="466">
        <v>2.0667070343393936</v>
      </c>
      <c r="O1789" s="466">
        <v>1.7222558619494945</v>
      </c>
      <c r="P1789" s="466">
        <v>1.7222558619494945</v>
      </c>
      <c r="Q1789" s="466">
        <v>1.7222558619494945</v>
      </c>
      <c r="R1789" s="466">
        <v>2.0667070343393936</v>
      </c>
      <c r="S1789" s="466">
        <f t="shared" si="55"/>
        <v>11.366888688866666</v>
      </c>
    </row>
    <row r="1790" spans="2:19">
      <c r="B1790" s="463">
        <v>1787</v>
      </c>
      <c r="C1790" s="464">
        <v>87070</v>
      </c>
      <c r="D1790" s="465" t="s">
        <v>2638</v>
      </c>
      <c r="E1790" s="466">
        <v>2.3857979434303029</v>
      </c>
      <c r="F1790" s="466">
        <v>2.3857979434303029</v>
      </c>
      <c r="G1790" s="466">
        <v>1.9881649528585859</v>
      </c>
      <c r="H1790" s="466">
        <v>1.9881649528585859</v>
      </c>
      <c r="I1790" s="466">
        <v>1.9881649528585859</v>
      </c>
      <c r="J1790" s="466">
        <v>2.3857979434303029</v>
      </c>
      <c r="K1790" s="466">
        <f t="shared" si="54"/>
        <v>13.121888688866667</v>
      </c>
      <c r="L1790" s="471"/>
      <c r="M1790" s="466">
        <v>2.3857979434303029</v>
      </c>
      <c r="N1790" s="466">
        <v>2.3857979434303029</v>
      </c>
      <c r="O1790" s="466">
        <v>1.9881649528585859</v>
      </c>
      <c r="P1790" s="466">
        <v>1.9881649528585859</v>
      </c>
      <c r="Q1790" s="466">
        <v>1.9881649528585859</v>
      </c>
      <c r="R1790" s="466">
        <v>2.3857979434303029</v>
      </c>
      <c r="S1790" s="466">
        <f t="shared" si="55"/>
        <v>13.121888688866667</v>
      </c>
    </row>
    <row r="1791" spans="2:19">
      <c r="B1791" s="463">
        <v>1788</v>
      </c>
      <c r="C1791" s="464">
        <v>87087</v>
      </c>
      <c r="D1791" s="465" t="s">
        <v>3917</v>
      </c>
      <c r="E1791" s="466">
        <v>1.6401615797939391</v>
      </c>
      <c r="F1791" s="466">
        <v>1.6401615797939391</v>
      </c>
      <c r="G1791" s="466">
        <v>1.3668013164949493</v>
      </c>
      <c r="H1791" s="466">
        <v>1.3668013164949493</v>
      </c>
      <c r="I1791" s="466">
        <v>1.3668013164949493</v>
      </c>
      <c r="J1791" s="466">
        <v>1.6401615797939391</v>
      </c>
      <c r="K1791" s="466">
        <f t="shared" si="54"/>
        <v>9.0208886888666644</v>
      </c>
      <c r="L1791" s="471"/>
      <c r="M1791" s="466">
        <v>1.6401615797939391</v>
      </c>
      <c r="N1791" s="466">
        <v>1.6401615797939391</v>
      </c>
      <c r="O1791" s="466">
        <v>1.3668013164949493</v>
      </c>
      <c r="P1791" s="466">
        <v>1.3668013164949493</v>
      </c>
      <c r="Q1791" s="466">
        <v>1.3668013164949493</v>
      </c>
      <c r="R1791" s="466">
        <v>1.6401615797939391</v>
      </c>
      <c r="S1791" s="466">
        <f t="shared" si="55"/>
        <v>9.0208886888666644</v>
      </c>
    </row>
    <row r="1792" spans="2:19">
      <c r="B1792" s="463">
        <v>1789</v>
      </c>
      <c r="C1792" s="464">
        <v>87115</v>
      </c>
      <c r="D1792" s="465" t="s">
        <v>3919</v>
      </c>
      <c r="E1792" s="466">
        <v>1.1553651515151515</v>
      </c>
      <c r="F1792" s="466">
        <v>0.54148550724637678</v>
      </c>
      <c r="G1792" s="466">
        <v>0</v>
      </c>
      <c r="H1792" s="466">
        <v>2.9438405797101448E-2</v>
      </c>
      <c r="I1792" s="466">
        <v>6.5049242761554549E-2</v>
      </c>
      <c r="J1792" s="466">
        <v>0.53982671266089299</v>
      </c>
      <c r="K1792" s="466">
        <f t="shared" si="54"/>
        <v>2.3311650199810776</v>
      </c>
      <c r="L1792" s="471"/>
      <c r="M1792" s="466">
        <v>1.1553651515151515</v>
      </c>
      <c r="N1792" s="466">
        <v>0.54148550724637678</v>
      </c>
      <c r="O1792" s="466">
        <v>0</v>
      </c>
      <c r="P1792" s="466">
        <v>2.9438405797101448E-2</v>
      </c>
      <c r="Q1792" s="466">
        <v>6.5049242761554549E-2</v>
      </c>
      <c r="R1792" s="466">
        <v>0.53982671266089299</v>
      </c>
      <c r="S1792" s="466">
        <f t="shared" si="55"/>
        <v>2.3311650199810776</v>
      </c>
    </row>
    <row r="1793" spans="2:19">
      <c r="B1793" s="463">
        <v>1790</v>
      </c>
      <c r="C1793" s="464">
        <v>87116</v>
      </c>
      <c r="D1793" s="465" t="s">
        <v>2640</v>
      </c>
      <c r="E1793" s="466">
        <v>4.0803832467532457</v>
      </c>
      <c r="F1793" s="466">
        <v>1.6244565217391302</v>
      </c>
      <c r="G1793" s="466">
        <v>0</v>
      </c>
      <c r="H1793" s="466">
        <v>8.8315217391304351E-2</v>
      </c>
      <c r="I1793" s="466">
        <v>0.22973329257001676</v>
      </c>
      <c r="J1793" s="466">
        <v>1.9064967223589482</v>
      </c>
      <c r="K1793" s="466">
        <f t="shared" si="54"/>
        <v>7.9293850008126459</v>
      </c>
      <c r="L1793" s="471"/>
      <c r="M1793" s="466">
        <v>4.1276361538461535</v>
      </c>
      <c r="N1793" s="466">
        <v>1.6244565217391302</v>
      </c>
      <c r="O1793" s="466">
        <v>0</v>
      </c>
      <c r="P1793" s="466">
        <v>8.8315217391304351E-2</v>
      </c>
      <c r="Q1793" s="466">
        <v>0.232393720591967</v>
      </c>
      <c r="R1793" s="466">
        <v>1.9285749211571228</v>
      </c>
      <c r="S1793" s="466">
        <f t="shared" si="55"/>
        <v>8.0013765347256776</v>
      </c>
    </row>
    <row r="1794" spans="2:19">
      <c r="B1794" s="463">
        <v>1791</v>
      </c>
      <c r="C1794" s="464">
        <v>87161</v>
      </c>
      <c r="D1794" s="465" t="s">
        <v>3920</v>
      </c>
      <c r="E1794" s="466">
        <v>4.0803832467532457</v>
      </c>
      <c r="F1794" s="466">
        <v>1.6244565217391302</v>
      </c>
      <c r="G1794" s="466">
        <v>0</v>
      </c>
      <c r="H1794" s="466">
        <v>8.8315217391304351E-2</v>
      </c>
      <c r="I1794" s="466">
        <v>0.22973329257001676</v>
      </c>
      <c r="J1794" s="466">
        <v>1.9064967223589482</v>
      </c>
      <c r="K1794" s="466">
        <f t="shared" si="54"/>
        <v>7.9293850008126459</v>
      </c>
      <c r="L1794" s="471"/>
      <c r="M1794" s="466">
        <v>4.1276361538461535</v>
      </c>
      <c r="N1794" s="466">
        <v>1.6244565217391302</v>
      </c>
      <c r="O1794" s="466">
        <v>0</v>
      </c>
      <c r="P1794" s="466">
        <v>8.8315217391304351E-2</v>
      </c>
      <c r="Q1794" s="466">
        <v>0.232393720591967</v>
      </c>
      <c r="R1794" s="466">
        <v>1.9285749211571228</v>
      </c>
      <c r="S1794" s="466">
        <f t="shared" si="55"/>
        <v>8.0013765347256776</v>
      </c>
    </row>
    <row r="1795" spans="2:19">
      <c r="B1795" s="463">
        <v>1792</v>
      </c>
      <c r="C1795" s="464">
        <v>87177</v>
      </c>
      <c r="D1795" s="465" t="s">
        <v>2641</v>
      </c>
      <c r="E1795" s="466">
        <v>1.1553651515151515</v>
      </c>
      <c r="F1795" s="466">
        <v>0.54148550724637678</v>
      </c>
      <c r="G1795" s="466">
        <v>0</v>
      </c>
      <c r="H1795" s="466">
        <v>2.9438405797101448E-2</v>
      </c>
      <c r="I1795" s="466">
        <v>6.5049242761554549E-2</v>
      </c>
      <c r="J1795" s="466">
        <v>0.53982671266089299</v>
      </c>
      <c r="K1795" s="466">
        <f t="shared" si="54"/>
        <v>2.3311650199810776</v>
      </c>
      <c r="L1795" s="471"/>
      <c r="M1795" s="466">
        <v>1.1553651515151515</v>
      </c>
      <c r="N1795" s="466">
        <v>0.54148550724637678</v>
      </c>
      <c r="O1795" s="466">
        <v>0</v>
      </c>
      <c r="P1795" s="466">
        <v>2.9438405797101448E-2</v>
      </c>
      <c r="Q1795" s="466">
        <v>6.5049242761554549E-2</v>
      </c>
      <c r="R1795" s="466">
        <v>0.53982671266089299</v>
      </c>
      <c r="S1795" s="466">
        <f t="shared" si="55"/>
        <v>2.3311650199810776</v>
      </c>
    </row>
    <row r="1796" spans="2:19">
      <c r="B1796" s="463">
        <v>1793</v>
      </c>
      <c r="C1796" s="464">
        <v>87180</v>
      </c>
      <c r="D1796" s="465" t="s">
        <v>3923</v>
      </c>
      <c r="E1796" s="466">
        <v>0.62419090909090913</v>
      </c>
      <c r="F1796" s="466">
        <v>0.62419090909090913</v>
      </c>
      <c r="G1796" s="466">
        <v>0.52015909090909096</v>
      </c>
      <c r="H1796" s="466">
        <v>0.52015909090909096</v>
      </c>
      <c r="I1796" s="466">
        <v>0.52015909090909096</v>
      </c>
      <c r="J1796" s="466">
        <v>0.62419090909090913</v>
      </c>
      <c r="K1796" s="466">
        <f t="shared" ref="K1796:K1859" si="56">SUM(E1796:J1796)</f>
        <v>3.4330500000000006</v>
      </c>
      <c r="L1796" s="471"/>
      <c r="M1796" s="466">
        <v>0.62419090909090913</v>
      </c>
      <c r="N1796" s="466">
        <v>0.62419090909090913</v>
      </c>
      <c r="O1796" s="466">
        <v>0.52015909090909096</v>
      </c>
      <c r="P1796" s="466">
        <v>0.52015909090909096</v>
      </c>
      <c r="Q1796" s="466">
        <v>0.52015909090909096</v>
      </c>
      <c r="R1796" s="466">
        <v>0.62419090909090913</v>
      </c>
      <c r="S1796" s="466">
        <f t="shared" ref="S1796:S1859" si="57">SUM(M1796:R1796)</f>
        <v>3.4330500000000006</v>
      </c>
    </row>
    <row r="1797" spans="2:19">
      <c r="B1797" s="463">
        <v>1794</v>
      </c>
      <c r="C1797" s="464">
        <v>87205</v>
      </c>
      <c r="D1797" s="465" t="s">
        <v>2644</v>
      </c>
      <c r="E1797" s="466">
        <v>0.48210727272727261</v>
      </c>
      <c r="F1797" s="466">
        <v>0.48210727272727261</v>
      </c>
      <c r="G1797" s="466">
        <v>0.40175606060606051</v>
      </c>
      <c r="H1797" s="466">
        <v>0.40175606060606051</v>
      </c>
      <c r="I1797" s="466">
        <v>0.40175606060606051</v>
      </c>
      <c r="J1797" s="466">
        <v>0.48210727272727261</v>
      </c>
      <c r="K1797" s="466">
        <f t="shared" si="56"/>
        <v>2.6515899999999988</v>
      </c>
      <c r="L1797" s="471"/>
      <c r="M1797" s="466">
        <v>0.48210727272727261</v>
      </c>
      <c r="N1797" s="466">
        <v>0.48210727272727261</v>
      </c>
      <c r="O1797" s="466">
        <v>0.40175606060606051</v>
      </c>
      <c r="P1797" s="466">
        <v>0.40175606060606051</v>
      </c>
      <c r="Q1797" s="466">
        <v>0.40175606060606051</v>
      </c>
      <c r="R1797" s="466">
        <v>0.48210727272727261</v>
      </c>
      <c r="S1797" s="466">
        <f t="shared" si="57"/>
        <v>2.6515899999999988</v>
      </c>
    </row>
    <row r="1798" spans="2:19">
      <c r="B1798" s="463">
        <v>1795</v>
      </c>
      <c r="C1798" s="464">
        <v>87207</v>
      </c>
      <c r="D1798" s="465" t="s">
        <v>3924</v>
      </c>
      <c r="E1798" s="466">
        <v>1.1553651515151515</v>
      </c>
      <c r="F1798" s="466">
        <v>0.54148550724637678</v>
      </c>
      <c r="G1798" s="466">
        <v>0</v>
      </c>
      <c r="H1798" s="466">
        <v>2.9438405797101448E-2</v>
      </c>
      <c r="I1798" s="466">
        <v>6.5049242761554549E-2</v>
      </c>
      <c r="J1798" s="466">
        <v>0.53982671266089299</v>
      </c>
      <c r="K1798" s="466">
        <f t="shared" si="56"/>
        <v>2.3311650199810776</v>
      </c>
      <c r="L1798" s="471"/>
      <c r="M1798" s="466">
        <v>1.1553651515151515</v>
      </c>
      <c r="N1798" s="466">
        <v>0.54148550724637678</v>
      </c>
      <c r="O1798" s="466">
        <v>0</v>
      </c>
      <c r="P1798" s="466">
        <v>2.9438405797101448E-2</v>
      </c>
      <c r="Q1798" s="466">
        <v>6.5049242761554549E-2</v>
      </c>
      <c r="R1798" s="466">
        <v>0.53982671266089299</v>
      </c>
      <c r="S1798" s="466">
        <f t="shared" si="57"/>
        <v>2.3311650199810776</v>
      </c>
    </row>
    <row r="1799" spans="2:19" ht="25.5">
      <c r="B1799" s="463">
        <v>1796</v>
      </c>
      <c r="C1799" s="464">
        <v>87220</v>
      </c>
      <c r="D1799" s="465" t="s">
        <v>2648</v>
      </c>
      <c r="E1799" s="466">
        <v>0</v>
      </c>
      <c r="F1799" s="466">
        <v>9.0247584541062794E-3</v>
      </c>
      <c r="G1799" s="466">
        <v>0</v>
      </c>
      <c r="H1799" s="466">
        <v>0</v>
      </c>
      <c r="I1799" s="466">
        <v>0</v>
      </c>
      <c r="J1799" s="466">
        <v>8.9971118776815493E-3</v>
      </c>
      <c r="K1799" s="466">
        <f t="shared" si="56"/>
        <v>1.8021870331787829E-2</v>
      </c>
      <c r="L1799" s="471"/>
      <c r="M1799" s="466">
        <v>0</v>
      </c>
      <c r="N1799" s="466">
        <v>9.0247584541062794E-3</v>
      </c>
      <c r="O1799" s="466">
        <v>0</v>
      </c>
      <c r="P1799" s="466">
        <v>0</v>
      </c>
      <c r="Q1799" s="466">
        <v>0</v>
      </c>
      <c r="R1799" s="466">
        <v>8.9971118776815493E-3</v>
      </c>
      <c r="S1799" s="466">
        <f t="shared" si="57"/>
        <v>1.8021870331787829E-2</v>
      </c>
    </row>
    <row r="1800" spans="2:19">
      <c r="B1800" s="463">
        <v>1797</v>
      </c>
      <c r="C1800" s="464">
        <v>87272</v>
      </c>
      <c r="D1800" s="465" t="s">
        <v>3925</v>
      </c>
      <c r="E1800" s="466">
        <v>2.9250180952380957</v>
      </c>
      <c r="F1800" s="466">
        <v>0.45153985507246375</v>
      </c>
      <c r="G1800" s="466">
        <v>0</v>
      </c>
      <c r="H1800" s="466">
        <v>7.85024154589372E-2</v>
      </c>
      <c r="I1800" s="466">
        <v>0.17188884310806507</v>
      </c>
      <c r="J1800" s="466">
        <v>1.7557239017389277</v>
      </c>
      <c r="K1800" s="466">
        <f t="shared" si="56"/>
        <v>5.3826731106164898</v>
      </c>
      <c r="L1800" s="471"/>
      <c r="M1800" s="466">
        <v>2.9722710023310026</v>
      </c>
      <c r="N1800" s="466">
        <v>0.45153985507246375</v>
      </c>
      <c r="O1800" s="466">
        <v>0</v>
      </c>
      <c r="P1800" s="466">
        <v>7.85024154589372E-2</v>
      </c>
      <c r="Q1800" s="466">
        <v>0.17466566269318681</v>
      </c>
      <c r="R1800" s="466">
        <v>1.7840871650447954</v>
      </c>
      <c r="S1800" s="466">
        <f t="shared" si="57"/>
        <v>5.4610661006003856</v>
      </c>
    </row>
    <row r="1801" spans="2:19">
      <c r="B1801" s="463">
        <v>1798</v>
      </c>
      <c r="C1801" s="464">
        <v>87274</v>
      </c>
      <c r="D1801" s="465" t="s">
        <v>3926</v>
      </c>
      <c r="E1801" s="466">
        <v>2.9250180952380957</v>
      </c>
      <c r="F1801" s="466">
        <v>0.45153985507246375</v>
      </c>
      <c r="G1801" s="466">
        <v>0</v>
      </c>
      <c r="H1801" s="466">
        <v>7.85024154589372E-2</v>
      </c>
      <c r="I1801" s="466">
        <v>0.17188884310806507</v>
      </c>
      <c r="J1801" s="466">
        <v>1.7557239017389277</v>
      </c>
      <c r="K1801" s="466">
        <f t="shared" si="56"/>
        <v>5.3826731106164898</v>
      </c>
      <c r="L1801" s="471"/>
      <c r="M1801" s="466">
        <v>2.9722710023310026</v>
      </c>
      <c r="N1801" s="466">
        <v>0.45153985507246375</v>
      </c>
      <c r="O1801" s="466">
        <v>0</v>
      </c>
      <c r="P1801" s="466">
        <v>7.85024154589372E-2</v>
      </c>
      <c r="Q1801" s="466">
        <v>0.17466566269318681</v>
      </c>
      <c r="R1801" s="466">
        <v>1.7840871650447954</v>
      </c>
      <c r="S1801" s="466">
        <f t="shared" si="57"/>
        <v>5.4610661006003856</v>
      </c>
    </row>
    <row r="1802" spans="2:19">
      <c r="B1802" s="463">
        <v>1799</v>
      </c>
      <c r="C1802" s="464">
        <v>87276</v>
      </c>
      <c r="D1802" s="465" t="s">
        <v>3927</v>
      </c>
      <c r="E1802" s="466">
        <v>2.9250180952380957</v>
      </c>
      <c r="F1802" s="466">
        <v>0.45153985507246375</v>
      </c>
      <c r="G1802" s="466">
        <v>0</v>
      </c>
      <c r="H1802" s="466">
        <v>7.85024154589372E-2</v>
      </c>
      <c r="I1802" s="466">
        <v>0.17188884310806507</v>
      </c>
      <c r="J1802" s="466">
        <v>1.7557239017389277</v>
      </c>
      <c r="K1802" s="466">
        <f t="shared" si="56"/>
        <v>5.3826731106164898</v>
      </c>
      <c r="L1802" s="471"/>
      <c r="M1802" s="466">
        <v>2.9722710023310026</v>
      </c>
      <c r="N1802" s="466">
        <v>0.45153985507246375</v>
      </c>
      <c r="O1802" s="466">
        <v>0</v>
      </c>
      <c r="P1802" s="466">
        <v>7.85024154589372E-2</v>
      </c>
      <c r="Q1802" s="466">
        <v>0.17466566269318681</v>
      </c>
      <c r="R1802" s="466">
        <v>1.7840871650447954</v>
      </c>
      <c r="S1802" s="466">
        <f t="shared" si="57"/>
        <v>5.4610661006003856</v>
      </c>
    </row>
    <row r="1803" spans="2:19">
      <c r="B1803" s="463">
        <v>1800</v>
      </c>
      <c r="C1803" s="464">
        <v>87285</v>
      </c>
      <c r="D1803" s="465" t="s">
        <v>3928</v>
      </c>
      <c r="E1803" s="466">
        <v>2.9250180952380957</v>
      </c>
      <c r="F1803" s="466">
        <v>0.45153985507246375</v>
      </c>
      <c r="G1803" s="466">
        <v>0</v>
      </c>
      <c r="H1803" s="466">
        <v>7.85024154589372E-2</v>
      </c>
      <c r="I1803" s="466">
        <v>0.17188884310806507</v>
      </c>
      <c r="J1803" s="466">
        <v>1.7557239017389277</v>
      </c>
      <c r="K1803" s="466">
        <f t="shared" si="56"/>
        <v>5.3826731106164898</v>
      </c>
      <c r="L1803" s="471"/>
      <c r="M1803" s="466">
        <v>2.9722710023310026</v>
      </c>
      <c r="N1803" s="466">
        <v>0.45153985507246375</v>
      </c>
      <c r="O1803" s="466">
        <v>0</v>
      </c>
      <c r="P1803" s="466">
        <v>7.85024154589372E-2</v>
      </c>
      <c r="Q1803" s="466">
        <v>0.17466566269318681</v>
      </c>
      <c r="R1803" s="466">
        <v>1.7840871650447954</v>
      </c>
      <c r="S1803" s="466">
        <f t="shared" si="57"/>
        <v>5.4610661006003856</v>
      </c>
    </row>
    <row r="1804" spans="2:19">
      <c r="B1804" s="463">
        <v>1801</v>
      </c>
      <c r="C1804" s="464">
        <v>87340</v>
      </c>
      <c r="D1804" s="465" t="s">
        <v>2655</v>
      </c>
      <c r="E1804" s="466">
        <v>1.769652943722944</v>
      </c>
      <c r="F1804" s="466">
        <v>0.22576992753623187</v>
      </c>
      <c r="G1804" s="466">
        <v>0</v>
      </c>
      <c r="H1804" s="466">
        <v>3.92512077294686E-2</v>
      </c>
      <c r="I1804" s="466">
        <v>0.10399374885732396</v>
      </c>
      <c r="J1804" s="466">
        <v>1.0622231623576044</v>
      </c>
      <c r="K1804" s="466">
        <f t="shared" si="56"/>
        <v>3.2008909902035727</v>
      </c>
      <c r="L1804" s="471"/>
      <c r="M1804" s="466">
        <v>1.8169058508158509</v>
      </c>
      <c r="N1804" s="466">
        <v>0.22576992753623187</v>
      </c>
      <c r="O1804" s="466">
        <v>0</v>
      </c>
      <c r="P1804" s="466">
        <v>3.92512077294686E-2</v>
      </c>
      <c r="Q1804" s="466">
        <v>0.10677056844244572</v>
      </c>
      <c r="R1804" s="466">
        <v>1.0905864256634721</v>
      </c>
      <c r="S1804" s="466">
        <f t="shared" si="57"/>
        <v>3.2792839801874689</v>
      </c>
    </row>
    <row r="1805" spans="2:19">
      <c r="B1805" s="463">
        <v>1802</v>
      </c>
      <c r="C1805" s="464">
        <v>87350</v>
      </c>
      <c r="D1805" s="465" t="s">
        <v>2656</v>
      </c>
      <c r="E1805" s="466">
        <v>0.32102181818181852</v>
      </c>
      <c r="F1805" s="466">
        <v>0.32102181818181852</v>
      </c>
      <c r="G1805" s="466">
        <v>0.2675181818181821</v>
      </c>
      <c r="H1805" s="466">
        <v>0.2675181818181821</v>
      </c>
      <c r="I1805" s="466">
        <v>0.2675181818181821</v>
      </c>
      <c r="J1805" s="466">
        <v>0.32102181818181852</v>
      </c>
      <c r="K1805" s="466">
        <f t="shared" si="56"/>
        <v>1.7656200000000017</v>
      </c>
      <c r="L1805" s="471"/>
      <c r="M1805" s="466">
        <v>0.32102181818181852</v>
      </c>
      <c r="N1805" s="466">
        <v>0.32102181818181852</v>
      </c>
      <c r="O1805" s="466">
        <v>0.2675181818181821</v>
      </c>
      <c r="P1805" s="466">
        <v>0.2675181818181821</v>
      </c>
      <c r="Q1805" s="466">
        <v>0.2675181818181821</v>
      </c>
      <c r="R1805" s="466">
        <v>0.32102181818181852</v>
      </c>
      <c r="S1805" s="466">
        <f t="shared" si="57"/>
        <v>1.7656200000000017</v>
      </c>
    </row>
    <row r="1806" spans="2:19">
      <c r="B1806" s="463">
        <v>1803</v>
      </c>
      <c r="C1806" s="464">
        <v>87351</v>
      </c>
      <c r="D1806" s="465" t="s">
        <v>3929</v>
      </c>
      <c r="E1806" s="466">
        <v>1.769652943722944</v>
      </c>
      <c r="F1806" s="466">
        <v>0.22576992753623187</v>
      </c>
      <c r="G1806" s="466">
        <v>0</v>
      </c>
      <c r="H1806" s="466">
        <v>3.92512077294686E-2</v>
      </c>
      <c r="I1806" s="466">
        <v>0.10399374885732396</v>
      </c>
      <c r="J1806" s="466">
        <v>1.0622231623576044</v>
      </c>
      <c r="K1806" s="466">
        <f t="shared" si="56"/>
        <v>3.2008909902035727</v>
      </c>
      <c r="L1806" s="471"/>
      <c r="M1806" s="466">
        <v>1.8169058508158509</v>
      </c>
      <c r="N1806" s="466">
        <v>0.22576992753623187</v>
      </c>
      <c r="O1806" s="466">
        <v>0</v>
      </c>
      <c r="P1806" s="466">
        <v>3.92512077294686E-2</v>
      </c>
      <c r="Q1806" s="466">
        <v>0.10677056844244572</v>
      </c>
      <c r="R1806" s="466">
        <v>1.0905864256634721</v>
      </c>
      <c r="S1806" s="466">
        <f t="shared" si="57"/>
        <v>3.2792839801874689</v>
      </c>
    </row>
    <row r="1807" spans="2:19">
      <c r="B1807" s="463">
        <v>1804</v>
      </c>
      <c r="C1807" s="464">
        <v>87445</v>
      </c>
      <c r="D1807" s="465" t="s">
        <v>3930</v>
      </c>
      <c r="E1807" s="466">
        <v>1.1553651515151515</v>
      </c>
      <c r="F1807" s="466">
        <v>0.22576992753623187</v>
      </c>
      <c r="G1807" s="466">
        <v>0</v>
      </c>
      <c r="H1807" s="466">
        <v>3.92512077294686E-2</v>
      </c>
      <c r="I1807" s="466">
        <v>6.7895094250741111E-2</v>
      </c>
      <c r="J1807" s="466">
        <v>0.69350073938132339</v>
      </c>
      <c r="K1807" s="466">
        <f t="shared" si="56"/>
        <v>2.1817821204129166</v>
      </c>
      <c r="L1807" s="471"/>
      <c r="M1807" s="466">
        <v>1.1553651515151515</v>
      </c>
      <c r="N1807" s="466">
        <v>0.22576992753623187</v>
      </c>
      <c r="O1807" s="466">
        <v>0</v>
      </c>
      <c r="P1807" s="466">
        <v>3.92512077294686E-2</v>
      </c>
      <c r="Q1807" s="466">
        <v>6.7895094250741111E-2</v>
      </c>
      <c r="R1807" s="466">
        <v>0.69350073938132339</v>
      </c>
      <c r="S1807" s="466">
        <f t="shared" si="57"/>
        <v>2.1817821204129166</v>
      </c>
    </row>
    <row r="1808" spans="2:19">
      <c r="B1808" s="463">
        <v>1805</v>
      </c>
      <c r="C1808" s="464">
        <v>88141</v>
      </c>
      <c r="D1808" s="465" t="s">
        <v>2661</v>
      </c>
      <c r="E1808" s="466">
        <v>4.1459347186147193</v>
      </c>
      <c r="F1808" s="466">
        <v>0.48478260869565215</v>
      </c>
      <c r="G1808" s="466">
        <v>0</v>
      </c>
      <c r="H1808" s="466">
        <v>6.280193236714976E-2</v>
      </c>
      <c r="I1808" s="466">
        <v>6.6731300062051399E-2</v>
      </c>
      <c r="J1808" s="466">
        <v>1.3158671806748488</v>
      </c>
      <c r="K1808" s="466">
        <f t="shared" si="56"/>
        <v>6.0761177404144213</v>
      </c>
      <c r="L1808" s="471"/>
      <c r="M1808" s="466">
        <v>4.3821992540792536</v>
      </c>
      <c r="N1808" s="466">
        <v>0.48478260869565215</v>
      </c>
      <c r="O1808" s="466">
        <v>0</v>
      </c>
      <c r="P1808" s="466">
        <v>6.280193236714976E-2</v>
      </c>
      <c r="Q1808" s="466">
        <v>7.0534119131854089E-2</v>
      </c>
      <c r="R1808" s="466">
        <v>1.390854552468066</v>
      </c>
      <c r="S1808" s="466">
        <f t="shared" si="57"/>
        <v>6.3911724667419758</v>
      </c>
    </row>
    <row r="1809" spans="2:19">
      <c r="B1809" s="463">
        <v>1806</v>
      </c>
      <c r="C1809" s="464">
        <v>89050</v>
      </c>
      <c r="D1809" s="465" t="s">
        <v>2662</v>
      </c>
      <c r="E1809" s="466">
        <v>1.7296161252484854</v>
      </c>
      <c r="F1809" s="466">
        <v>1.7296161252484854</v>
      </c>
      <c r="G1809" s="466">
        <v>1.4413467710404044</v>
      </c>
      <c r="H1809" s="466">
        <v>1.4413467710404044</v>
      </c>
      <c r="I1809" s="466">
        <v>1.4413467710404044</v>
      </c>
      <c r="J1809" s="466">
        <v>1.7296161252484854</v>
      </c>
      <c r="K1809" s="466">
        <f t="shared" si="56"/>
        <v>9.5128886888666688</v>
      </c>
      <c r="L1809" s="471"/>
      <c r="M1809" s="466">
        <v>1.7296161252484854</v>
      </c>
      <c r="N1809" s="466">
        <v>1.7296161252484854</v>
      </c>
      <c r="O1809" s="466">
        <v>1.4413467710404044</v>
      </c>
      <c r="P1809" s="466">
        <v>1.4413467710404044</v>
      </c>
      <c r="Q1809" s="466">
        <v>1.4413467710404044</v>
      </c>
      <c r="R1809" s="466">
        <v>1.7296161252484854</v>
      </c>
      <c r="S1809" s="466">
        <f t="shared" si="57"/>
        <v>9.5128886888666688</v>
      </c>
    </row>
    <row r="1810" spans="2:19">
      <c r="B1810" s="463">
        <v>1807</v>
      </c>
      <c r="C1810" s="464">
        <v>89320</v>
      </c>
      <c r="D1810" s="465" t="s">
        <v>4676</v>
      </c>
      <c r="E1810" s="466">
        <v>5.2357483982683979</v>
      </c>
      <c r="F1810" s="466">
        <v>2.1659420289855071</v>
      </c>
      <c r="G1810" s="466">
        <v>0</v>
      </c>
      <c r="H1810" s="466">
        <v>0.11775362318840579</v>
      </c>
      <c r="I1810" s="466">
        <v>0.29478253533157134</v>
      </c>
      <c r="J1810" s="466">
        <v>2.4463234350198415</v>
      </c>
      <c r="K1810" s="466">
        <f t="shared" si="56"/>
        <v>10.260550020793724</v>
      </c>
      <c r="L1810" s="471"/>
      <c r="M1810" s="466">
        <v>5.2830013053613056</v>
      </c>
      <c r="N1810" s="466">
        <v>2.1659420289855071</v>
      </c>
      <c r="O1810" s="466">
        <v>0</v>
      </c>
      <c r="P1810" s="466">
        <v>0.11775362318840579</v>
      </c>
      <c r="Q1810" s="466">
        <v>0.29744296335352161</v>
      </c>
      <c r="R1810" s="466">
        <v>2.4684016338180164</v>
      </c>
      <c r="S1810" s="466">
        <f t="shared" si="57"/>
        <v>10.332541554706758</v>
      </c>
    </row>
    <row r="1811" spans="2:19" ht="38.25">
      <c r="B1811" s="463">
        <v>1808</v>
      </c>
      <c r="C1811" s="464">
        <v>90471</v>
      </c>
      <c r="D1811" s="465" t="s">
        <v>4677</v>
      </c>
      <c r="E1811" s="466">
        <v>0</v>
      </c>
      <c r="F1811" s="466">
        <v>5.0871829710144936E-3</v>
      </c>
      <c r="G1811" s="466">
        <v>0</v>
      </c>
      <c r="H1811" s="466">
        <v>0</v>
      </c>
      <c r="I1811" s="466">
        <v>0</v>
      </c>
      <c r="J1811" s="466">
        <v>4.3033734802532904E-3</v>
      </c>
      <c r="K1811" s="466">
        <f t="shared" si="56"/>
        <v>9.3905564512677848E-3</v>
      </c>
      <c r="L1811" s="471"/>
      <c r="M1811" s="466">
        <v>0</v>
      </c>
      <c r="N1811" s="466">
        <v>5.0871829710144936E-3</v>
      </c>
      <c r="O1811" s="466">
        <v>0</v>
      </c>
      <c r="P1811" s="466">
        <v>0</v>
      </c>
      <c r="Q1811" s="466">
        <v>0</v>
      </c>
      <c r="R1811" s="466">
        <v>4.3033734802532904E-3</v>
      </c>
      <c r="S1811" s="466">
        <f t="shared" si="57"/>
        <v>9.3905564512677848E-3</v>
      </c>
    </row>
    <row r="1812" spans="2:19" ht="25.5">
      <c r="B1812" s="463">
        <v>1809</v>
      </c>
      <c r="C1812" s="464">
        <v>90780</v>
      </c>
      <c r="D1812" s="465" t="s">
        <v>4835</v>
      </c>
      <c r="E1812" s="466">
        <v>0.32666757575757577</v>
      </c>
      <c r="F1812" s="466">
        <v>0.25435914855072467</v>
      </c>
      <c r="G1812" s="466">
        <v>0</v>
      </c>
      <c r="H1812" s="466">
        <v>3.5326086956521736E-2</v>
      </c>
      <c r="I1812" s="466">
        <v>9.2346080737163563E-2</v>
      </c>
      <c r="J1812" s="466">
        <v>0.12952932888897573</v>
      </c>
      <c r="K1812" s="466">
        <f t="shared" si="56"/>
        <v>0.8382282208909615</v>
      </c>
      <c r="L1812" s="471"/>
      <c r="M1812" s="466">
        <v>0.32666757575757577</v>
      </c>
      <c r="N1812" s="466">
        <v>0.25435914855072467</v>
      </c>
      <c r="O1812" s="466">
        <v>0</v>
      </c>
      <c r="P1812" s="466">
        <v>3.5326086956521736E-2</v>
      </c>
      <c r="Q1812" s="466">
        <v>9.2346080737163563E-2</v>
      </c>
      <c r="R1812" s="466">
        <v>0.12952932888897573</v>
      </c>
      <c r="S1812" s="466">
        <f t="shared" si="57"/>
        <v>0.8382282208909615</v>
      </c>
    </row>
    <row r="1813" spans="2:19">
      <c r="B1813" s="463">
        <v>1810</v>
      </c>
      <c r="C1813" s="464">
        <v>90782</v>
      </c>
      <c r="D1813" s="465" t="s">
        <v>4836</v>
      </c>
      <c r="E1813" s="466">
        <v>0</v>
      </c>
      <c r="F1813" s="466">
        <v>5.0871829710144936E-3</v>
      </c>
      <c r="G1813" s="466">
        <v>0</v>
      </c>
      <c r="H1813" s="466">
        <v>0</v>
      </c>
      <c r="I1813" s="466">
        <v>0</v>
      </c>
      <c r="J1813" s="466">
        <v>3.2382332222243931E-3</v>
      </c>
      <c r="K1813" s="466">
        <f t="shared" si="56"/>
        <v>8.3254161932388871E-3</v>
      </c>
      <c r="L1813" s="471"/>
      <c r="M1813" s="466">
        <v>0</v>
      </c>
      <c r="N1813" s="466">
        <v>5.0871829710144936E-3</v>
      </c>
      <c r="O1813" s="466">
        <v>0</v>
      </c>
      <c r="P1813" s="466">
        <v>0</v>
      </c>
      <c r="Q1813" s="466">
        <v>0</v>
      </c>
      <c r="R1813" s="466">
        <v>3.2382332222243931E-3</v>
      </c>
      <c r="S1813" s="466">
        <f t="shared" si="57"/>
        <v>8.3254161932388871E-3</v>
      </c>
    </row>
    <row r="1814" spans="2:19">
      <c r="B1814" s="463">
        <v>1811</v>
      </c>
      <c r="C1814" s="464">
        <v>90783</v>
      </c>
      <c r="D1814" s="465" t="s">
        <v>4837</v>
      </c>
      <c r="E1814" s="466">
        <v>0.20446111111111112</v>
      </c>
      <c r="F1814" s="466">
        <v>0.34076851851851853</v>
      </c>
      <c r="G1814" s="466">
        <v>0.34076851851851853</v>
      </c>
      <c r="H1814" s="466">
        <v>0.34076851851851853</v>
      </c>
      <c r="I1814" s="466">
        <v>0.34076851851851853</v>
      </c>
      <c r="J1814" s="466">
        <v>0.27261481481481487</v>
      </c>
      <c r="K1814" s="466">
        <f t="shared" si="56"/>
        <v>1.8401500000000002</v>
      </c>
      <c r="L1814" s="471"/>
      <c r="M1814" s="466">
        <v>0.20446111111111112</v>
      </c>
      <c r="N1814" s="466">
        <v>0.34076851851851853</v>
      </c>
      <c r="O1814" s="466">
        <v>0.34076851851851853</v>
      </c>
      <c r="P1814" s="466">
        <v>0.34076851851851853</v>
      </c>
      <c r="Q1814" s="466">
        <v>0.34076851851851853</v>
      </c>
      <c r="R1814" s="466">
        <v>0.27261481481481487</v>
      </c>
      <c r="S1814" s="466">
        <f t="shared" si="57"/>
        <v>1.8401500000000002</v>
      </c>
    </row>
    <row r="1815" spans="2:19">
      <c r="B1815" s="463">
        <v>1812</v>
      </c>
      <c r="C1815" s="464">
        <v>90784</v>
      </c>
      <c r="D1815" s="465" t="s">
        <v>4838</v>
      </c>
      <c r="E1815" s="466">
        <v>0.32666757575757577</v>
      </c>
      <c r="F1815" s="466">
        <v>2.5569897342995168E-2</v>
      </c>
      <c r="G1815" s="466">
        <v>0</v>
      </c>
      <c r="H1815" s="466">
        <v>4.710144927536232E-2</v>
      </c>
      <c r="I1815" s="466">
        <v>0.10130542770526836</v>
      </c>
      <c r="J1815" s="466">
        <v>0.13070288355578308</v>
      </c>
      <c r="K1815" s="466">
        <f t="shared" si="56"/>
        <v>0.63134723363698475</v>
      </c>
      <c r="L1815" s="471"/>
      <c r="M1815" s="466">
        <v>0.32666757575757577</v>
      </c>
      <c r="N1815" s="466">
        <v>2.5569897342995168E-2</v>
      </c>
      <c r="O1815" s="466">
        <v>0</v>
      </c>
      <c r="P1815" s="466">
        <v>4.710144927536232E-2</v>
      </c>
      <c r="Q1815" s="466">
        <v>0.10130542770526836</v>
      </c>
      <c r="R1815" s="466">
        <v>0.13070288355578308</v>
      </c>
      <c r="S1815" s="466">
        <f t="shared" si="57"/>
        <v>0.63134723363698475</v>
      </c>
    </row>
    <row r="1816" spans="2:19">
      <c r="B1816" s="463">
        <v>1813</v>
      </c>
      <c r="C1816" s="464">
        <v>90935</v>
      </c>
      <c r="D1816" s="465" t="s">
        <v>4842</v>
      </c>
      <c r="E1816" s="466">
        <v>2.9440808946608952</v>
      </c>
      <c r="F1816" s="466">
        <v>0</v>
      </c>
      <c r="G1816" s="466">
        <v>0</v>
      </c>
      <c r="H1816" s="466">
        <v>0</v>
      </c>
      <c r="I1816" s="466">
        <v>0.25604175749465141</v>
      </c>
      <c r="J1816" s="466">
        <v>1.5006315107063319</v>
      </c>
      <c r="K1816" s="466">
        <f t="shared" si="56"/>
        <v>4.7007541628618785</v>
      </c>
      <c r="L1816" s="471"/>
      <c r="M1816" s="466">
        <v>3.0622131623931623</v>
      </c>
      <c r="N1816" s="466">
        <v>0.29693072796103476</v>
      </c>
      <c r="O1816" s="466">
        <v>0</v>
      </c>
      <c r="P1816" s="466">
        <v>1.7486016460905349E-2</v>
      </c>
      <c r="Q1816" s="466">
        <v>0.26631552188130642</v>
      </c>
      <c r="R1816" s="466">
        <v>1.5608448709138325</v>
      </c>
      <c r="S1816" s="466">
        <f t="shared" si="57"/>
        <v>5.2037902996102412</v>
      </c>
    </row>
    <row r="1817" spans="2:19">
      <c r="B1817" s="463">
        <v>1814</v>
      </c>
      <c r="C1817" s="464">
        <v>90937</v>
      </c>
      <c r="D1817" s="465" t="s">
        <v>4843</v>
      </c>
      <c r="E1817" s="466">
        <v>7.7478818431225855</v>
      </c>
      <c r="F1817" s="466">
        <v>12.913136405204309</v>
      </c>
      <c r="G1817" s="466">
        <v>12.913136405204309</v>
      </c>
      <c r="H1817" s="466">
        <v>12.913136405204309</v>
      </c>
      <c r="I1817" s="466">
        <v>12.913136405204309</v>
      </c>
      <c r="J1817" s="466">
        <v>10.330509124163447</v>
      </c>
      <c r="K1817" s="466">
        <f t="shared" si="56"/>
        <v>69.730936588103262</v>
      </c>
      <c r="L1817" s="471"/>
      <c r="M1817" s="466">
        <v>7.7478818431225855</v>
      </c>
      <c r="N1817" s="466">
        <v>12.913136405204309</v>
      </c>
      <c r="O1817" s="466">
        <v>12.913136405204309</v>
      </c>
      <c r="P1817" s="466">
        <v>12.913136405204309</v>
      </c>
      <c r="Q1817" s="466">
        <v>12.913136405204309</v>
      </c>
      <c r="R1817" s="466">
        <v>10.330509124163447</v>
      </c>
      <c r="S1817" s="466">
        <f t="shared" si="57"/>
        <v>69.730936588103262</v>
      </c>
    </row>
    <row r="1818" spans="2:19">
      <c r="B1818" s="463">
        <v>1815</v>
      </c>
      <c r="C1818" s="464">
        <v>90945</v>
      </c>
      <c r="D1818" s="465" t="s">
        <v>4844</v>
      </c>
      <c r="E1818" s="466">
        <v>6.6222531175957098</v>
      </c>
      <c r="F1818" s="466">
        <v>11.037088529326184</v>
      </c>
      <c r="G1818" s="466">
        <v>11.037088529326184</v>
      </c>
      <c r="H1818" s="466">
        <v>11.037088529326184</v>
      </c>
      <c r="I1818" s="466">
        <v>11.037088529326184</v>
      </c>
      <c r="J1818" s="466">
        <v>8.8296708234609476</v>
      </c>
      <c r="K1818" s="466">
        <f t="shared" si="56"/>
        <v>59.600278058361397</v>
      </c>
      <c r="L1818" s="471"/>
      <c r="M1818" s="466">
        <v>6.6222531175957098</v>
      </c>
      <c r="N1818" s="466">
        <v>11.037088529326184</v>
      </c>
      <c r="O1818" s="466">
        <v>11.037088529326184</v>
      </c>
      <c r="P1818" s="466">
        <v>11.037088529326184</v>
      </c>
      <c r="Q1818" s="466">
        <v>11.037088529326184</v>
      </c>
      <c r="R1818" s="466">
        <v>8.8296708234609476</v>
      </c>
      <c r="S1818" s="466">
        <f t="shared" si="57"/>
        <v>59.600278058361397</v>
      </c>
    </row>
    <row r="1819" spans="2:19">
      <c r="B1819" s="463">
        <v>1816</v>
      </c>
      <c r="C1819" s="464">
        <v>90950</v>
      </c>
      <c r="D1819" s="465" t="s">
        <v>4845</v>
      </c>
      <c r="E1819" s="466">
        <v>6.3443712744731267</v>
      </c>
      <c r="F1819" s="466">
        <v>10.573952124121879</v>
      </c>
      <c r="G1819" s="466">
        <v>10.573952124121879</v>
      </c>
      <c r="H1819" s="466">
        <v>10.573952124121879</v>
      </c>
      <c r="I1819" s="466">
        <v>10.573952124121879</v>
      </c>
      <c r="J1819" s="466">
        <v>8.4591616992975034</v>
      </c>
      <c r="K1819" s="466">
        <f t="shared" si="56"/>
        <v>57.099341470258153</v>
      </c>
      <c r="L1819" s="471"/>
      <c r="M1819" s="466">
        <v>6.3443712744731267</v>
      </c>
      <c r="N1819" s="466">
        <v>10.573952124121879</v>
      </c>
      <c r="O1819" s="466">
        <v>10.573952124121879</v>
      </c>
      <c r="P1819" s="466">
        <v>10.573952124121879</v>
      </c>
      <c r="Q1819" s="466">
        <v>10.573952124121879</v>
      </c>
      <c r="R1819" s="466">
        <v>8.4591616992975034</v>
      </c>
      <c r="S1819" s="466">
        <f t="shared" si="57"/>
        <v>57.099341470258153</v>
      </c>
    </row>
    <row r="1820" spans="2:19">
      <c r="B1820" s="463">
        <v>1817</v>
      </c>
      <c r="C1820" s="464">
        <v>90951</v>
      </c>
      <c r="D1820" s="465" t="s">
        <v>4846</v>
      </c>
      <c r="E1820" s="466">
        <v>1.0082432034632036</v>
      </c>
      <c r="F1820" s="466">
        <v>0.22892323369565221</v>
      </c>
      <c r="G1820" s="466">
        <v>0.24154814551767678</v>
      </c>
      <c r="H1820" s="466">
        <v>3.1793478260869569E-2</v>
      </c>
      <c r="I1820" s="466">
        <v>0.25820862527716198</v>
      </c>
      <c r="J1820" s="466">
        <v>1.6205665148347592</v>
      </c>
      <c r="K1820" s="466">
        <f t="shared" si="56"/>
        <v>3.3892832010493232</v>
      </c>
      <c r="L1820" s="471"/>
      <c r="M1820" s="466">
        <v>1.0377762703962705</v>
      </c>
      <c r="N1820" s="466">
        <v>0.22892323369565221</v>
      </c>
      <c r="O1820" s="466">
        <v>0.24154814551767678</v>
      </c>
      <c r="P1820" s="466">
        <v>3.1793478260869569E-2</v>
      </c>
      <c r="Q1820" s="466">
        <v>0.26577197168684985</v>
      </c>
      <c r="R1820" s="466">
        <v>1.6680355175393715</v>
      </c>
      <c r="S1820" s="466">
        <f t="shared" si="57"/>
        <v>3.4738486170966905</v>
      </c>
    </row>
    <row r="1821" spans="2:19">
      <c r="B1821" s="463">
        <v>1818</v>
      </c>
      <c r="C1821" s="464">
        <v>90952</v>
      </c>
      <c r="D1821" s="465" t="s">
        <v>4847</v>
      </c>
      <c r="E1821" s="466">
        <v>4.0894537662337669</v>
      </c>
      <c r="F1821" s="466">
        <v>0.76307744565217395</v>
      </c>
      <c r="G1821" s="466">
        <v>0.40258024252946123</v>
      </c>
      <c r="H1821" s="466">
        <v>0.10597826086956522</v>
      </c>
      <c r="I1821" s="466">
        <v>1.7454985587583154</v>
      </c>
      <c r="J1821" s="466">
        <v>8.7640651445465121</v>
      </c>
      <c r="K1821" s="466">
        <f t="shared" si="56"/>
        <v>15.870653418589795</v>
      </c>
      <c r="L1821" s="471"/>
      <c r="M1821" s="466">
        <v>4.2666521678321674</v>
      </c>
      <c r="N1821" s="466">
        <v>0.76307744565217395</v>
      </c>
      <c r="O1821" s="466">
        <v>0.40258024252946123</v>
      </c>
      <c r="P1821" s="466">
        <v>0.10597826086956522</v>
      </c>
      <c r="Q1821" s="466">
        <v>1.8211320228551939</v>
      </c>
      <c r="R1821" s="466">
        <v>9.1438171661834104</v>
      </c>
      <c r="S1821" s="466">
        <f t="shared" si="57"/>
        <v>16.503237305921971</v>
      </c>
    </row>
    <row r="1822" spans="2:19">
      <c r="B1822" s="463">
        <v>1819</v>
      </c>
      <c r="C1822" s="464">
        <v>91000</v>
      </c>
      <c r="D1822" s="465" t="s">
        <v>4848</v>
      </c>
      <c r="E1822" s="466">
        <v>0.73575977633477641</v>
      </c>
      <c r="F1822" s="466">
        <v>0.12717957427536233</v>
      </c>
      <c r="G1822" s="466">
        <v>0</v>
      </c>
      <c r="H1822" s="466">
        <v>1.7663043478260872E-2</v>
      </c>
      <c r="I1822" s="466">
        <v>0.12479573135043776</v>
      </c>
      <c r="J1822" s="466">
        <v>0.21880608252394704</v>
      </c>
      <c r="K1822" s="466">
        <f t="shared" si="56"/>
        <v>1.2242042079627844</v>
      </c>
      <c r="L1822" s="471"/>
      <c r="M1822" s="466">
        <v>0.7751371989121989</v>
      </c>
      <c r="N1822" s="466">
        <v>0.12717957427536233</v>
      </c>
      <c r="O1822" s="466">
        <v>0</v>
      </c>
      <c r="P1822" s="466">
        <v>1.7663043478260872E-2</v>
      </c>
      <c r="Q1822" s="466">
        <v>0.13147472415121939</v>
      </c>
      <c r="R1822" s="466">
        <v>0.23051645301603477</v>
      </c>
      <c r="S1822" s="466">
        <f t="shared" si="57"/>
        <v>1.2819709938330763</v>
      </c>
    </row>
    <row r="1823" spans="2:19">
      <c r="B1823" s="463">
        <v>1820</v>
      </c>
      <c r="C1823" s="464">
        <v>91001</v>
      </c>
      <c r="D1823" s="465" t="s">
        <v>4849</v>
      </c>
      <c r="E1823" s="466">
        <v>0.10038722041847035</v>
      </c>
      <c r="F1823" s="466">
        <v>0.10038722041847035</v>
      </c>
      <c r="G1823" s="466">
        <v>0.20077444083694071</v>
      </c>
      <c r="H1823" s="466">
        <v>0.10038722041847035</v>
      </c>
      <c r="I1823" s="466">
        <v>0.10038722041847035</v>
      </c>
      <c r="J1823" s="466">
        <v>0.10038722041847035</v>
      </c>
      <c r="K1823" s="466">
        <f t="shared" si="56"/>
        <v>0.70271054292929247</v>
      </c>
      <c r="L1823" s="471"/>
      <c r="M1823" s="466">
        <v>0.10038722041847035</v>
      </c>
      <c r="N1823" s="466">
        <v>0.10038722041847035</v>
      </c>
      <c r="O1823" s="466">
        <v>0.20077444083694071</v>
      </c>
      <c r="P1823" s="466">
        <v>0.10038722041847035</v>
      </c>
      <c r="Q1823" s="466">
        <v>0.10038722041847035</v>
      </c>
      <c r="R1823" s="466">
        <v>0.10038722041847035</v>
      </c>
      <c r="S1823" s="466">
        <f t="shared" si="57"/>
        <v>0.70271054292929247</v>
      </c>
    </row>
    <row r="1824" spans="2:19">
      <c r="B1824" s="463">
        <v>1821</v>
      </c>
      <c r="C1824" s="464">
        <v>91002</v>
      </c>
      <c r="D1824" s="465" t="s">
        <v>4850</v>
      </c>
      <c r="E1824" s="466">
        <v>4.4145586580086578</v>
      </c>
      <c r="F1824" s="466">
        <v>1.2717957427536233</v>
      </c>
      <c r="G1824" s="466">
        <v>0</v>
      </c>
      <c r="H1824" s="466">
        <v>0.1766304347826087</v>
      </c>
      <c r="I1824" s="466">
        <v>1.2479573135043776</v>
      </c>
      <c r="J1824" s="466">
        <v>1.7504486601915763</v>
      </c>
      <c r="K1824" s="466">
        <f t="shared" si="56"/>
        <v>8.8613908092408433</v>
      </c>
      <c r="L1824" s="471"/>
      <c r="M1824" s="466">
        <v>4.650823193473193</v>
      </c>
      <c r="N1824" s="466">
        <v>1.2717957427536233</v>
      </c>
      <c r="O1824" s="466">
        <v>0</v>
      </c>
      <c r="P1824" s="466">
        <v>0.1766304347826087</v>
      </c>
      <c r="Q1824" s="466">
        <v>1.3147472415121939</v>
      </c>
      <c r="R1824" s="466">
        <v>1.8441316241282781</v>
      </c>
      <c r="S1824" s="466">
        <f t="shared" si="57"/>
        <v>9.2581282366498971</v>
      </c>
    </row>
    <row r="1825" spans="2:19" ht="25.5">
      <c r="B1825" s="463">
        <v>1822</v>
      </c>
      <c r="C1825" s="464">
        <v>91010</v>
      </c>
      <c r="D1825" s="465" t="s">
        <v>4851</v>
      </c>
      <c r="E1825" s="466">
        <v>4.4145586580086578</v>
      </c>
      <c r="F1825" s="466">
        <v>1.2717957427536233</v>
      </c>
      <c r="G1825" s="466">
        <v>0</v>
      </c>
      <c r="H1825" s="466">
        <v>0.1766304347826087</v>
      </c>
      <c r="I1825" s="466">
        <v>1.2479573135043776</v>
      </c>
      <c r="J1825" s="466">
        <v>1.7504486601915763</v>
      </c>
      <c r="K1825" s="466">
        <f t="shared" si="56"/>
        <v>8.8613908092408433</v>
      </c>
      <c r="L1825" s="471"/>
      <c r="M1825" s="466">
        <v>4.650823193473193</v>
      </c>
      <c r="N1825" s="466">
        <v>1.2717957427536233</v>
      </c>
      <c r="O1825" s="466">
        <v>0</v>
      </c>
      <c r="P1825" s="466">
        <v>0.1766304347826087</v>
      </c>
      <c r="Q1825" s="466">
        <v>1.3147472415121939</v>
      </c>
      <c r="R1825" s="466">
        <v>1.8441316241282781</v>
      </c>
      <c r="S1825" s="466">
        <f t="shared" si="57"/>
        <v>9.2581282366498971</v>
      </c>
    </row>
    <row r="1826" spans="2:19">
      <c r="B1826" s="463">
        <v>1823</v>
      </c>
      <c r="C1826" s="464">
        <v>91030</v>
      </c>
      <c r="D1826" s="465" t="s">
        <v>4852</v>
      </c>
      <c r="E1826" s="466">
        <v>4.4145586580086578</v>
      </c>
      <c r="F1826" s="466">
        <v>1.2717957427536233</v>
      </c>
      <c r="G1826" s="466">
        <v>0</v>
      </c>
      <c r="H1826" s="466">
        <v>0.1766304347826087</v>
      </c>
      <c r="I1826" s="466">
        <v>1.2479573135043776</v>
      </c>
      <c r="J1826" s="466">
        <v>1.7504486601915763</v>
      </c>
      <c r="K1826" s="466">
        <f t="shared" si="56"/>
        <v>8.8613908092408433</v>
      </c>
      <c r="L1826" s="471"/>
      <c r="M1826" s="466">
        <v>4.650823193473193</v>
      </c>
      <c r="N1826" s="466">
        <v>1.2717957427536233</v>
      </c>
      <c r="O1826" s="466">
        <v>0</v>
      </c>
      <c r="P1826" s="466">
        <v>0.1766304347826087</v>
      </c>
      <c r="Q1826" s="466">
        <v>1.3147472415121939</v>
      </c>
      <c r="R1826" s="466">
        <v>1.8441316241282781</v>
      </c>
      <c r="S1826" s="466">
        <f t="shared" si="57"/>
        <v>9.2581282366498971</v>
      </c>
    </row>
    <row r="1827" spans="2:19">
      <c r="B1827" s="463">
        <v>1824</v>
      </c>
      <c r="C1827" s="464">
        <v>91033</v>
      </c>
      <c r="D1827" s="465" t="s">
        <v>4853</v>
      </c>
      <c r="E1827" s="466">
        <v>6.4875260173160179</v>
      </c>
      <c r="F1827" s="466">
        <v>1.7805140398550725</v>
      </c>
      <c r="G1827" s="466">
        <v>0</v>
      </c>
      <c r="H1827" s="466">
        <v>0.24728260869565216</v>
      </c>
      <c r="I1827" s="466">
        <v>1.83396714531629</v>
      </c>
      <c r="J1827" s="466">
        <v>2.5724159773859196</v>
      </c>
      <c r="K1827" s="466">
        <f t="shared" si="56"/>
        <v>12.921705788568952</v>
      </c>
      <c r="L1827" s="471"/>
      <c r="M1827" s="466">
        <v>6.8419228205128206</v>
      </c>
      <c r="N1827" s="466">
        <v>1.7805140398550725</v>
      </c>
      <c r="O1827" s="466">
        <v>0</v>
      </c>
      <c r="P1827" s="466">
        <v>0.24728260869565216</v>
      </c>
      <c r="Q1827" s="466">
        <v>1.9341520373280148</v>
      </c>
      <c r="R1827" s="466">
        <v>2.7129404232909731</v>
      </c>
      <c r="S1827" s="466">
        <f t="shared" si="57"/>
        <v>13.516811929682534</v>
      </c>
    </row>
    <row r="1828" spans="2:19" ht="25.5">
      <c r="B1828" s="463">
        <v>1825</v>
      </c>
      <c r="C1828" s="464">
        <v>91052</v>
      </c>
      <c r="D1828" s="465" t="s">
        <v>4854</v>
      </c>
      <c r="E1828" s="466">
        <v>6.4875260173160179</v>
      </c>
      <c r="F1828" s="466">
        <v>1.7805140398550725</v>
      </c>
      <c r="G1828" s="466">
        <v>0</v>
      </c>
      <c r="H1828" s="466">
        <v>0.24728260869565216</v>
      </c>
      <c r="I1828" s="466">
        <v>1.83396714531629</v>
      </c>
      <c r="J1828" s="466">
        <v>2.5724159773859196</v>
      </c>
      <c r="K1828" s="466">
        <f t="shared" si="56"/>
        <v>12.921705788568952</v>
      </c>
      <c r="L1828" s="471"/>
      <c r="M1828" s="466">
        <v>6.8419228205128206</v>
      </c>
      <c r="N1828" s="466">
        <v>1.7805140398550725</v>
      </c>
      <c r="O1828" s="466">
        <v>0</v>
      </c>
      <c r="P1828" s="466">
        <v>0.24728260869565216</v>
      </c>
      <c r="Q1828" s="466">
        <v>1.9341520373280148</v>
      </c>
      <c r="R1828" s="466">
        <v>2.7129404232909731</v>
      </c>
      <c r="S1828" s="466">
        <f t="shared" si="57"/>
        <v>13.516811929682534</v>
      </c>
    </row>
    <row r="1829" spans="2:19">
      <c r="B1829" s="463">
        <v>1826</v>
      </c>
      <c r="C1829" s="464">
        <v>91105</v>
      </c>
      <c r="D1829" s="465" t="s">
        <v>1786</v>
      </c>
      <c r="E1829" s="466">
        <v>0.69098911976911992</v>
      </c>
      <c r="F1829" s="466">
        <v>0.10174365942028987</v>
      </c>
      <c r="G1829" s="466">
        <v>0</v>
      </c>
      <c r="H1829" s="466">
        <v>1.4130434782608696E-2</v>
      </c>
      <c r="I1829" s="466">
        <v>0.1172019663623825</v>
      </c>
      <c r="J1829" s="466">
        <v>0.20549182929858587</v>
      </c>
      <c r="K1829" s="466">
        <f t="shared" si="56"/>
        <v>1.1295570096329868</v>
      </c>
      <c r="L1829" s="471"/>
      <c r="M1829" s="466">
        <v>0.73036654234654241</v>
      </c>
      <c r="N1829" s="466">
        <v>0.10174365942028987</v>
      </c>
      <c r="O1829" s="466">
        <v>0</v>
      </c>
      <c r="P1829" s="466">
        <v>1.4130434782608696E-2</v>
      </c>
      <c r="Q1829" s="466">
        <v>0.12388095916316413</v>
      </c>
      <c r="R1829" s="466">
        <v>0.21720219979067359</v>
      </c>
      <c r="S1829" s="466">
        <f t="shared" si="57"/>
        <v>1.1873237955032787</v>
      </c>
    </row>
    <row r="1830" spans="2:19">
      <c r="B1830" s="463">
        <v>1827</v>
      </c>
      <c r="C1830" s="464">
        <v>91122</v>
      </c>
      <c r="D1830" s="465" t="s">
        <v>4855</v>
      </c>
      <c r="E1830" s="466">
        <v>1.6175078984287319</v>
      </c>
      <c r="F1830" s="466">
        <v>2.6958464973812197</v>
      </c>
      <c r="G1830" s="466">
        <v>2.6958464973812197</v>
      </c>
      <c r="H1830" s="466">
        <v>2.6958464973812197</v>
      </c>
      <c r="I1830" s="466">
        <v>2.6958464973812197</v>
      </c>
      <c r="J1830" s="466">
        <v>2.1566771979049757</v>
      </c>
      <c r="K1830" s="466">
        <f t="shared" si="56"/>
        <v>14.557571085858587</v>
      </c>
      <c r="L1830" s="471"/>
      <c r="M1830" s="466">
        <v>1.6175078984287319</v>
      </c>
      <c r="N1830" s="466">
        <v>2.6958464973812197</v>
      </c>
      <c r="O1830" s="466">
        <v>2.6958464973812197</v>
      </c>
      <c r="P1830" s="466">
        <v>2.6958464973812197</v>
      </c>
      <c r="Q1830" s="466">
        <v>2.6958464973812197</v>
      </c>
      <c r="R1830" s="466">
        <v>2.1566771979049757</v>
      </c>
      <c r="S1830" s="466">
        <f t="shared" si="57"/>
        <v>14.557571085858587</v>
      </c>
    </row>
    <row r="1831" spans="2:19">
      <c r="B1831" s="463">
        <v>1828</v>
      </c>
      <c r="C1831" s="464">
        <v>92015</v>
      </c>
      <c r="D1831" s="465" t="s">
        <v>1787</v>
      </c>
      <c r="E1831" s="466">
        <v>0.61811727272727268</v>
      </c>
      <c r="F1831" s="466">
        <v>0.50871829710144933</v>
      </c>
      <c r="G1831" s="466">
        <v>0</v>
      </c>
      <c r="H1831" s="466">
        <v>7.0652173913043473E-2</v>
      </c>
      <c r="I1831" s="466">
        <v>0.17473637363589586</v>
      </c>
      <c r="J1831" s="466">
        <v>0.24509416132093984</v>
      </c>
      <c r="K1831" s="466">
        <f t="shared" si="56"/>
        <v>1.6173182786986011</v>
      </c>
      <c r="L1831" s="471"/>
      <c r="M1831" s="466">
        <v>0.61811727272727268</v>
      </c>
      <c r="N1831" s="466">
        <v>0.50871829710144933</v>
      </c>
      <c r="O1831" s="466">
        <v>0</v>
      </c>
      <c r="P1831" s="466">
        <v>7.0652173913043473E-2</v>
      </c>
      <c r="Q1831" s="466">
        <v>0.17473637363589586</v>
      </c>
      <c r="R1831" s="466">
        <v>0.24509416132093984</v>
      </c>
      <c r="S1831" s="466">
        <f t="shared" si="57"/>
        <v>1.6173182786986011</v>
      </c>
    </row>
    <row r="1832" spans="2:19">
      <c r="B1832" s="463">
        <v>1829</v>
      </c>
      <c r="C1832" s="464">
        <v>92020</v>
      </c>
      <c r="D1832" s="465" t="s">
        <v>4856</v>
      </c>
      <c r="E1832" s="466">
        <v>3.1094510389610392</v>
      </c>
      <c r="F1832" s="466">
        <v>0.76307744565217395</v>
      </c>
      <c r="G1832" s="466">
        <v>0</v>
      </c>
      <c r="H1832" s="466">
        <v>0.10597826086956522</v>
      </c>
      <c r="I1832" s="466">
        <v>0.87901474771786881</v>
      </c>
      <c r="J1832" s="466">
        <v>1.2329509757915149</v>
      </c>
      <c r="K1832" s="466">
        <f t="shared" si="56"/>
        <v>6.0904724689921625</v>
      </c>
      <c r="L1832" s="471"/>
      <c r="M1832" s="466">
        <v>3.2866494405594402</v>
      </c>
      <c r="N1832" s="466">
        <v>0.76307744565217395</v>
      </c>
      <c r="O1832" s="466">
        <v>0</v>
      </c>
      <c r="P1832" s="466">
        <v>0.10597826086956522</v>
      </c>
      <c r="Q1832" s="466">
        <v>0.92910719372373096</v>
      </c>
      <c r="R1832" s="466">
        <v>1.3032131987440414</v>
      </c>
      <c r="S1832" s="466">
        <f t="shared" si="57"/>
        <v>6.388025539548952</v>
      </c>
    </row>
    <row r="1833" spans="2:19">
      <c r="B1833" s="463">
        <v>1830</v>
      </c>
      <c r="C1833" s="464">
        <v>92065</v>
      </c>
      <c r="D1833" s="465" t="s">
        <v>4857</v>
      </c>
      <c r="E1833" s="466">
        <v>0.69098911976911992</v>
      </c>
      <c r="F1833" s="466">
        <v>0.10174365942028987</v>
      </c>
      <c r="G1833" s="466">
        <v>0</v>
      </c>
      <c r="H1833" s="466">
        <v>1.4130434782608696E-2</v>
      </c>
      <c r="I1833" s="466">
        <v>0.1172019663623825</v>
      </c>
      <c r="J1833" s="466">
        <v>0.20549182929858587</v>
      </c>
      <c r="K1833" s="466">
        <f t="shared" si="56"/>
        <v>1.1295570096329868</v>
      </c>
      <c r="L1833" s="471"/>
      <c r="M1833" s="466">
        <v>0.73036654234654241</v>
      </c>
      <c r="N1833" s="466">
        <v>0.10174365942028987</v>
      </c>
      <c r="O1833" s="466">
        <v>0</v>
      </c>
      <c r="P1833" s="466">
        <v>1.4130434782608696E-2</v>
      </c>
      <c r="Q1833" s="466">
        <v>0.12388095916316413</v>
      </c>
      <c r="R1833" s="466">
        <v>0.21720219979067359</v>
      </c>
      <c r="S1833" s="466">
        <f t="shared" si="57"/>
        <v>1.1873237955032787</v>
      </c>
    </row>
    <row r="1834" spans="2:19">
      <c r="B1834" s="463">
        <v>1831</v>
      </c>
      <c r="C1834" s="464">
        <v>92081</v>
      </c>
      <c r="D1834" s="465" t="s">
        <v>4858</v>
      </c>
      <c r="E1834" s="466">
        <v>4.1459347186147193</v>
      </c>
      <c r="F1834" s="466">
        <v>1.0174365942028987</v>
      </c>
      <c r="G1834" s="466">
        <v>0</v>
      </c>
      <c r="H1834" s="466">
        <v>0.14130434782608695</v>
      </c>
      <c r="I1834" s="466">
        <v>1.1720196636238249</v>
      </c>
      <c r="J1834" s="466">
        <v>1.6439346343886869</v>
      </c>
      <c r="K1834" s="466">
        <f t="shared" si="56"/>
        <v>8.1206299586562167</v>
      </c>
      <c r="L1834" s="471"/>
      <c r="M1834" s="466">
        <v>4.3821992540792536</v>
      </c>
      <c r="N1834" s="466">
        <v>1.0174365942028987</v>
      </c>
      <c r="O1834" s="466">
        <v>0</v>
      </c>
      <c r="P1834" s="466">
        <v>0.14130434782608695</v>
      </c>
      <c r="Q1834" s="466">
        <v>1.2388095916316413</v>
      </c>
      <c r="R1834" s="466">
        <v>1.7376175983253888</v>
      </c>
      <c r="S1834" s="466">
        <f t="shared" si="57"/>
        <v>8.5173673860652688</v>
      </c>
    </row>
    <row r="1835" spans="2:19">
      <c r="B1835" s="463">
        <v>1832</v>
      </c>
      <c r="C1835" s="464">
        <v>92100</v>
      </c>
      <c r="D1835" s="465" t="s">
        <v>1788</v>
      </c>
      <c r="E1835" s="466">
        <v>2.0729673593073596</v>
      </c>
      <c r="F1835" s="466">
        <v>0.50871829710144933</v>
      </c>
      <c r="G1835" s="466">
        <v>0</v>
      </c>
      <c r="H1835" s="466">
        <v>7.0652173913043473E-2</v>
      </c>
      <c r="I1835" s="466">
        <v>0.58600983181191246</v>
      </c>
      <c r="J1835" s="466">
        <v>0.82196731719434346</v>
      </c>
      <c r="K1835" s="466">
        <f t="shared" si="56"/>
        <v>4.0603149793281084</v>
      </c>
      <c r="L1835" s="471"/>
      <c r="M1835" s="466">
        <v>2.1910996270396268</v>
      </c>
      <c r="N1835" s="466">
        <v>0.50871829710144933</v>
      </c>
      <c r="O1835" s="466">
        <v>0</v>
      </c>
      <c r="P1835" s="466">
        <v>7.0652173913043473E-2</v>
      </c>
      <c r="Q1835" s="466">
        <v>0.61940479581582064</v>
      </c>
      <c r="R1835" s="466">
        <v>0.86880879916269438</v>
      </c>
      <c r="S1835" s="466">
        <f t="shared" si="57"/>
        <v>4.2586836930326344</v>
      </c>
    </row>
    <row r="1836" spans="2:19">
      <c r="B1836" s="463">
        <v>1833</v>
      </c>
      <c r="C1836" s="464">
        <v>92227</v>
      </c>
      <c r="D1836" s="465" t="s">
        <v>4859</v>
      </c>
      <c r="E1836" s="466">
        <v>0.34549455988455996</v>
      </c>
      <c r="F1836" s="466">
        <v>5.0871829710144936E-2</v>
      </c>
      <c r="G1836" s="466">
        <v>1.3714927048260382E-2</v>
      </c>
      <c r="H1836" s="466">
        <v>7.0652173913043478E-3</v>
      </c>
      <c r="I1836" s="466">
        <v>5.8600983181191252E-2</v>
      </c>
      <c r="J1836" s="466">
        <v>0.10274591464929293</v>
      </c>
      <c r="K1836" s="466">
        <f t="shared" si="56"/>
        <v>0.57849343186475377</v>
      </c>
      <c r="L1836" s="471"/>
      <c r="M1836" s="466">
        <v>0.36518327117327121</v>
      </c>
      <c r="N1836" s="466">
        <v>5.0871829710144936E-2</v>
      </c>
      <c r="O1836" s="466">
        <v>1.3714927048260382E-2</v>
      </c>
      <c r="P1836" s="466">
        <v>7.0652173913043478E-3</v>
      </c>
      <c r="Q1836" s="466">
        <v>6.1940479581582067E-2</v>
      </c>
      <c r="R1836" s="466">
        <v>0.1086010998953368</v>
      </c>
      <c r="S1836" s="466">
        <f t="shared" si="57"/>
        <v>0.60737682479989974</v>
      </c>
    </row>
    <row r="1837" spans="2:19">
      <c r="B1837" s="463">
        <v>1834</v>
      </c>
      <c r="C1837" s="464">
        <v>92235</v>
      </c>
      <c r="D1837" s="465" t="s">
        <v>1789</v>
      </c>
      <c r="E1837" s="466">
        <v>1.5547255194805196</v>
      </c>
      <c r="F1837" s="466">
        <v>0.22892323369565221</v>
      </c>
      <c r="G1837" s="466">
        <v>0</v>
      </c>
      <c r="H1837" s="466">
        <v>3.1793478260869569E-2</v>
      </c>
      <c r="I1837" s="466">
        <v>0.26370442431536062</v>
      </c>
      <c r="J1837" s="466">
        <v>0.46235661592181815</v>
      </c>
      <c r="K1837" s="466">
        <f t="shared" si="56"/>
        <v>2.5415032716742201</v>
      </c>
      <c r="L1837" s="471"/>
      <c r="M1837" s="466">
        <v>1.6433247202797205</v>
      </c>
      <c r="N1837" s="466">
        <v>0.22892323369565221</v>
      </c>
      <c r="O1837" s="466">
        <v>0</v>
      </c>
      <c r="P1837" s="466">
        <v>3.1793478260869569E-2</v>
      </c>
      <c r="Q1837" s="466">
        <v>0.27873215811711932</v>
      </c>
      <c r="R1837" s="466">
        <v>0.48870494952901561</v>
      </c>
      <c r="S1837" s="466">
        <f t="shared" si="57"/>
        <v>2.671478539882377</v>
      </c>
    </row>
    <row r="1838" spans="2:19">
      <c r="B1838" s="463">
        <v>1835</v>
      </c>
      <c r="C1838" s="464">
        <v>92250</v>
      </c>
      <c r="D1838" s="465" t="s">
        <v>1790</v>
      </c>
      <c r="E1838" s="466">
        <v>0.51824183982683991</v>
      </c>
      <c r="F1838" s="466">
        <v>7.6307744565217397E-2</v>
      </c>
      <c r="G1838" s="466">
        <v>3.5735311948853622E-3</v>
      </c>
      <c r="H1838" s="466">
        <v>1.0597826086956523E-2</v>
      </c>
      <c r="I1838" s="466">
        <v>8.7901474771786892E-2</v>
      </c>
      <c r="J1838" s="466">
        <v>0.15411887197393936</v>
      </c>
      <c r="K1838" s="466">
        <f t="shared" si="56"/>
        <v>0.85074128841962537</v>
      </c>
      <c r="L1838" s="471"/>
      <c r="M1838" s="466">
        <v>0.5477749067599067</v>
      </c>
      <c r="N1838" s="466">
        <v>7.6307744565217397E-2</v>
      </c>
      <c r="O1838" s="466">
        <v>3.5735311948853622E-3</v>
      </c>
      <c r="P1838" s="466">
        <v>1.0597826086956523E-2</v>
      </c>
      <c r="Q1838" s="466">
        <v>9.2910719372373107E-2</v>
      </c>
      <c r="R1838" s="466">
        <v>0.16290164984300518</v>
      </c>
      <c r="S1838" s="466">
        <f t="shared" si="57"/>
        <v>0.8940663778223441</v>
      </c>
    </row>
    <row r="1839" spans="2:19">
      <c r="B1839" s="463">
        <v>1836</v>
      </c>
      <c r="C1839" s="464">
        <v>92260</v>
      </c>
      <c r="D1839" s="465" t="s">
        <v>4860</v>
      </c>
      <c r="E1839" s="466">
        <v>4.1459347186147193</v>
      </c>
      <c r="F1839" s="466">
        <v>1.0174365942028987</v>
      </c>
      <c r="G1839" s="466">
        <v>0</v>
      </c>
      <c r="H1839" s="466">
        <v>0.14130434782608695</v>
      </c>
      <c r="I1839" s="466">
        <v>1.1720196636238249</v>
      </c>
      <c r="J1839" s="466">
        <v>1.6439346343886869</v>
      </c>
      <c r="K1839" s="466">
        <f t="shared" si="56"/>
        <v>8.1206299586562167</v>
      </c>
      <c r="L1839" s="471"/>
      <c r="M1839" s="466">
        <v>4.3821992540792536</v>
      </c>
      <c r="N1839" s="466">
        <v>1.0174365942028987</v>
      </c>
      <c r="O1839" s="466">
        <v>0</v>
      </c>
      <c r="P1839" s="466">
        <v>0.14130434782608695</v>
      </c>
      <c r="Q1839" s="466">
        <v>1.2388095916316413</v>
      </c>
      <c r="R1839" s="466">
        <v>1.7376175983253888</v>
      </c>
      <c r="S1839" s="466">
        <f t="shared" si="57"/>
        <v>8.5173673860652688</v>
      </c>
    </row>
    <row r="1840" spans="2:19">
      <c r="B1840" s="463">
        <v>1837</v>
      </c>
      <c r="C1840" s="464">
        <v>92265</v>
      </c>
      <c r="D1840" s="465" t="s">
        <v>4861</v>
      </c>
      <c r="E1840" s="466">
        <v>3.1094510389610392</v>
      </c>
      <c r="F1840" s="466">
        <v>0.76307744565217395</v>
      </c>
      <c r="G1840" s="466">
        <v>0</v>
      </c>
      <c r="H1840" s="466">
        <v>0.10597826086956522</v>
      </c>
      <c r="I1840" s="466">
        <v>0.87901474771786881</v>
      </c>
      <c r="J1840" s="466">
        <v>1.2329509757915149</v>
      </c>
      <c r="K1840" s="466">
        <f t="shared" si="56"/>
        <v>6.0904724689921625</v>
      </c>
      <c r="L1840" s="471"/>
      <c r="M1840" s="466">
        <v>3.2866494405594402</v>
      </c>
      <c r="N1840" s="466">
        <v>0.76307744565217395</v>
      </c>
      <c r="O1840" s="466">
        <v>0</v>
      </c>
      <c r="P1840" s="466">
        <v>0.10597826086956522</v>
      </c>
      <c r="Q1840" s="466">
        <v>0.92910719372373096</v>
      </c>
      <c r="R1840" s="466">
        <v>1.3032131987440414</v>
      </c>
      <c r="S1840" s="466">
        <f t="shared" si="57"/>
        <v>6.388025539548952</v>
      </c>
    </row>
    <row r="1841" spans="2:19">
      <c r="B1841" s="463">
        <v>1838</v>
      </c>
      <c r="C1841" s="464">
        <v>92275</v>
      </c>
      <c r="D1841" s="465" t="s">
        <v>1791</v>
      </c>
      <c r="E1841" s="466">
        <v>4.1459347186147193</v>
      </c>
      <c r="F1841" s="466">
        <v>1.0174365942028987</v>
      </c>
      <c r="G1841" s="466">
        <v>0</v>
      </c>
      <c r="H1841" s="466">
        <v>0.14130434782608695</v>
      </c>
      <c r="I1841" s="466">
        <v>1.1720196636238249</v>
      </c>
      <c r="J1841" s="466">
        <v>1.6439346343886869</v>
      </c>
      <c r="K1841" s="466">
        <f t="shared" si="56"/>
        <v>8.1206299586562167</v>
      </c>
      <c r="L1841" s="471"/>
      <c r="M1841" s="466">
        <v>4.3821992540792536</v>
      </c>
      <c r="N1841" s="466">
        <v>1.0174365942028987</v>
      </c>
      <c r="O1841" s="466">
        <v>0</v>
      </c>
      <c r="P1841" s="466">
        <v>0.14130434782608695</v>
      </c>
      <c r="Q1841" s="466">
        <v>1.2388095916316413</v>
      </c>
      <c r="R1841" s="466">
        <v>1.7376175983253888</v>
      </c>
      <c r="S1841" s="466">
        <f t="shared" si="57"/>
        <v>8.5173673860652688</v>
      </c>
    </row>
    <row r="1842" spans="2:19">
      <c r="B1842" s="463">
        <v>1839</v>
      </c>
      <c r="C1842" s="464">
        <v>92504</v>
      </c>
      <c r="D1842" s="465" t="s">
        <v>4862</v>
      </c>
      <c r="E1842" s="466">
        <v>0.69098911976911992</v>
      </c>
      <c r="F1842" s="466">
        <v>0.10174365942028987</v>
      </c>
      <c r="G1842" s="466">
        <v>8.0525695722101966E-3</v>
      </c>
      <c r="H1842" s="466">
        <v>1.4130434782608696E-2</v>
      </c>
      <c r="I1842" s="466">
        <v>0.1172019663623825</v>
      </c>
      <c r="J1842" s="466">
        <v>0.20549182929858587</v>
      </c>
      <c r="K1842" s="466">
        <f t="shared" si="56"/>
        <v>1.137609579205197</v>
      </c>
      <c r="L1842" s="471"/>
      <c r="M1842" s="466">
        <v>0.73036654234654241</v>
      </c>
      <c r="N1842" s="466">
        <v>0.10174365942028987</v>
      </c>
      <c r="O1842" s="466">
        <v>8.0525695722101966E-3</v>
      </c>
      <c r="P1842" s="466">
        <v>1.4130434782608696E-2</v>
      </c>
      <c r="Q1842" s="466">
        <v>0.12388095916316413</v>
      </c>
      <c r="R1842" s="466">
        <v>0.21720219979067359</v>
      </c>
      <c r="S1842" s="466">
        <f t="shared" si="57"/>
        <v>1.1953763650754889</v>
      </c>
    </row>
    <row r="1843" spans="2:19">
      <c r="B1843" s="463">
        <v>1840</v>
      </c>
      <c r="C1843" s="464">
        <v>92511</v>
      </c>
      <c r="D1843" s="465" t="s">
        <v>4863</v>
      </c>
      <c r="E1843" s="466">
        <v>5.182418398268398</v>
      </c>
      <c r="F1843" s="466">
        <v>1.2717957427536233</v>
      </c>
      <c r="G1843" s="466">
        <v>4.3514762789936406E-2</v>
      </c>
      <c r="H1843" s="466">
        <v>0.1766304347826087</v>
      </c>
      <c r="I1843" s="466">
        <v>1.4650245795297812</v>
      </c>
      <c r="J1843" s="466">
        <v>2.054918292985858</v>
      </c>
      <c r="K1843" s="466">
        <f t="shared" si="56"/>
        <v>10.194302211110205</v>
      </c>
      <c r="L1843" s="471"/>
      <c r="M1843" s="466">
        <v>5.4777490675990679</v>
      </c>
      <c r="N1843" s="466">
        <v>1.2717957427536233</v>
      </c>
      <c r="O1843" s="466">
        <v>4.3514762789936406E-2</v>
      </c>
      <c r="P1843" s="466">
        <v>0.1766304347826087</v>
      </c>
      <c r="Q1843" s="466">
        <v>1.5485119895395518</v>
      </c>
      <c r="R1843" s="466">
        <v>2.1720219979067359</v>
      </c>
      <c r="S1843" s="466">
        <f t="shared" si="57"/>
        <v>10.690223995371523</v>
      </c>
    </row>
    <row r="1844" spans="2:19">
      <c r="B1844" s="463">
        <v>1841</v>
      </c>
      <c r="C1844" s="464">
        <v>92557</v>
      </c>
      <c r="D1844" s="465" t="s">
        <v>4571</v>
      </c>
      <c r="E1844" s="466">
        <v>0.24145000000000011</v>
      </c>
      <c r="F1844" s="466">
        <v>0.24145000000000011</v>
      </c>
      <c r="G1844" s="466">
        <v>0.48290000000000022</v>
      </c>
      <c r="H1844" s="466">
        <v>0.24145000000000011</v>
      </c>
      <c r="I1844" s="466">
        <v>0.24145000000000011</v>
      </c>
      <c r="J1844" s="466">
        <v>0.24145000000000011</v>
      </c>
      <c r="K1844" s="466">
        <f t="shared" si="56"/>
        <v>1.6901500000000009</v>
      </c>
      <c r="L1844" s="471"/>
      <c r="M1844" s="466">
        <v>0.24145000000000011</v>
      </c>
      <c r="N1844" s="466">
        <v>0.24145000000000011</v>
      </c>
      <c r="O1844" s="466">
        <v>0.48290000000000022</v>
      </c>
      <c r="P1844" s="466">
        <v>0.24145000000000011</v>
      </c>
      <c r="Q1844" s="466">
        <v>0.24145000000000011</v>
      </c>
      <c r="R1844" s="466">
        <v>0.24145000000000011</v>
      </c>
      <c r="S1844" s="466">
        <f t="shared" si="57"/>
        <v>1.6901500000000009</v>
      </c>
    </row>
    <row r="1845" spans="2:19">
      <c r="B1845" s="463">
        <v>1842</v>
      </c>
      <c r="C1845" s="464">
        <v>92567</v>
      </c>
      <c r="D1845" s="465" t="s">
        <v>4864</v>
      </c>
      <c r="E1845" s="466">
        <v>4.1459347186147193</v>
      </c>
      <c r="F1845" s="466">
        <v>1.0174365942028987</v>
      </c>
      <c r="G1845" s="466">
        <v>5.2188552188552192E-3</v>
      </c>
      <c r="H1845" s="466">
        <v>0.14130434782608695</v>
      </c>
      <c r="I1845" s="466">
        <v>1.1720196636238249</v>
      </c>
      <c r="J1845" s="466">
        <v>1.6439346343886869</v>
      </c>
      <c r="K1845" s="466">
        <f t="shared" si="56"/>
        <v>8.1258488138750717</v>
      </c>
      <c r="L1845" s="471"/>
      <c r="M1845" s="466">
        <v>4.3821992540792536</v>
      </c>
      <c r="N1845" s="466">
        <v>1.0174365942028987</v>
      </c>
      <c r="O1845" s="466">
        <v>5.2188552188552192E-3</v>
      </c>
      <c r="P1845" s="466">
        <v>0.14130434782608695</v>
      </c>
      <c r="Q1845" s="466">
        <v>1.2388095916316413</v>
      </c>
      <c r="R1845" s="466">
        <v>1.7376175983253888</v>
      </c>
      <c r="S1845" s="466">
        <f t="shared" si="57"/>
        <v>8.5225862412841238</v>
      </c>
    </row>
    <row r="1846" spans="2:19">
      <c r="B1846" s="463">
        <v>1843</v>
      </c>
      <c r="C1846" s="464">
        <v>92584</v>
      </c>
      <c r="D1846" s="465" t="s">
        <v>4865</v>
      </c>
      <c r="E1846" s="466">
        <v>4.1459347186147193</v>
      </c>
      <c r="F1846" s="466">
        <v>1.0174365942028987</v>
      </c>
      <c r="G1846" s="466">
        <v>0</v>
      </c>
      <c r="H1846" s="466">
        <v>0.14130434782608695</v>
      </c>
      <c r="I1846" s="466">
        <v>1.1720196636238249</v>
      </c>
      <c r="J1846" s="466">
        <v>1.6439346343886869</v>
      </c>
      <c r="K1846" s="466">
        <f t="shared" si="56"/>
        <v>8.1206299586562167</v>
      </c>
      <c r="L1846" s="471"/>
      <c r="M1846" s="466">
        <v>4.3821992540792536</v>
      </c>
      <c r="N1846" s="466">
        <v>1.0174365942028987</v>
      </c>
      <c r="O1846" s="466">
        <v>0</v>
      </c>
      <c r="P1846" s="466">
        <v>0.14130434782608695</v>
      </c>
      <c r="Q1846" s="466">
        <v>1.2388095916316413</v>
      </c>
      <c r="R1846" s="466">
        <v>1.7376175983253888</v>
      </c>
      <c r="S1846" s="466">
        <f t="shared" si="57"/>
        <v>8.5173673860652688</v>
      </c>
    </row>
    <row r="1847" spans="2:19">
      <c r="B1847" s="463">
        <v>1844</v>
      </c>
      <c r="C1847" s="464">
        <v>92585</v>
      </c>
      <c r="D1847" s="465" t="s">
        <v>1794</v>
      </c>
      <c r="E1847" s="466">
        <v>6.2189020779220785</v>
      </c>
      <c r="F1847" s="466">
        <v>1.5261548913043479</v>
      </c>
      <c r="G1847" s="466">
        <v>0</v>
      </c>
      <c r="H1847" s="466">
        <v>0.21195652173913043</v>
      </c>
      <c r="I1847" s="466">
        <v>1.7580294954357376</v>
      </c>
      <c r="J1847" s="466">
        <v>2.4659019515830298</v>
      </c>
      <c r="K1847" s="466">
        <f t="shared" si="56"/>
        <v>12.180944937984325</v>
      </c>
      <c r="L1847" s="471"/>
      <c r="M1847" s="466">
        <v>6.5732988811188804</v>
      </c>
      <c r="N1847" s="466">
        <v>1.5261548913043479</v>
      </c>
      <c r="O1847" s="466">
        <v>0</v>
      </c>
      <c r="P1847" s="466">
        <v>0.21195652173913043</v>
      </c>
      <c r="Q1847" s="466">
        <v>1.8582143874474619</v>
      </c>
      <c r="R1847" s="466">
        <v>2.6064263974880828</v>
      </c>
      <c r="S1847" s="466">
        <f t="shared" si="57"/>
        <v>12.776051079097904</v>
      </c>
    </row>
    <row r="1848" spans="2:19">
      <c r="B1848" s="463">
        <v>1845</v>
      </c>
      <c r="C1848" s="464">
        <v>92950</v>
      </c>
      <c r="D1848" s="465" t="s">
        <v>4866</v>
      </c>
      <c r="E1848" s="466">
        <v>2.0665555555555555</v>
      </c>
      <c r="F1848" s="466">
        <v>3.4442592592592591</v>
      </c>
      <c r="G1848" s="466">
        <v>3.4442592592592591</v>
      </c>
      <c r="H1848" s="466">
        <v>3.4442592592592591</v>
      </c>
      <c r="I1848" s="466">
        <v>3.4442592592592591</v>
      </c>
      <c r="J1848" s="466">
        <v>2.7554074074074073</v>
      </c>
      <c r="K1848" s="466">
        <f t="shared" si="56"/>
        <v>18.598999999999997</v>
      </c>
      <c r="L1848" s="471"/>
      <c r="M1848" s="466">
        <v>2.0665555555555555</v>
      </c>
      <c r="N1848" s="466">
        <v>3.4442592592592591</v>
      </c>
      <c r="O1848" s="466">
        <v>3.4442592592592591</v>
      </c>
      <c r="P1848" s="466">
        <v>3.4442592592592591</v>
      </c>
      <c r="Q1848" s="466">
        <v>3.4442592592592591</v>
      </c>
      <c r="R1848" s="466">
        <v>2.7554074074074073</v>
      </c>
      <c r="S1848" s="466">
        <f t="shared" si="57"/>
        <v>18.598999999999997</v>
      </c>
    </row>
    <row r="1849" spans="2:19">
      <c r="B1849" s="463">
        <v>1846</v>
      </c>
      <c r="C1849" s="464">
        <v>92960</v>
      </c>
      <c r="D1849" s="465" t="s">
        <v>4867</v>
      </c>
      <c r="E1849" s="466">
        <v>0.9087675036075038</v>
      </c>
      <c r="F1849" s="466">
        <v>0.10174365942028987</v>
      </c>
      <c r="G1849" s="466">
        <v>0</v>
      </c>
      <c r="H1849" s="466">
        <v>1.4130434782608696E-2</v>
      </c>
      <c r="I1849" s="466">
        <v>0.15414039865724793</v>
      </c>
      <c r="J1849" s="466">
        <v>0.2702564937430737</v>
      </c>
      <c r="K1849" s="466">
        <f t="shared" si="56"/>
        <v>1.4490384902107243</v>
      </c>
      <c r="L1849" s="471"/>
      <c r="M1849" s="466">
        <v>0.94814492618492618</v>
      </c>
      <c r="N1849" s="466">
        <v>0.10174365942028987</v>
      </c>
      <c r="O1849" s="466">
        <v>0</v>
      </c>
      <c r="P1849" s="466">
        <v>1.4130434782608696E-2</v>
      </c>
      <c r="Q1849" s="466">
        <v>0.16081939145802959</v>
      </c>
      <c r="R1849" s="466">
        <v>0.28196686423516143</v>
      </c>
      <c r="S1849" s="466">
        <f t="shared" si="57"/>
        <v>1.5068052760810158</v>
      </c>
    </row>
    <row r="1850" spans="2:19">
      <c r="B1850" s="463">
        <v>1847</v>
      </c>
      <c r="C1850" s="464">
        <v>92980</v>
      </c>
      <c r="D1850" s="465" t="s">
        <v>4868</v>
      </c>
      <c r="E1850" s="466">
        <v>2.0447268831168834</v>
      </c>
      <c r="F1850" s="466">
        <v>0</v>
      </c>
      <c r="G1850" s="466">
        <v>0</v>
      </c>
      <c r="H1850" s="466">
        <v>0</v>
      </c>
      <c r="I1850" s="466">
        <v>0.12305354074751057</v>
      </c>
      <c r="J1850" s="466">
        <v>0.66145144209255069</v>
      </c>
      <c r="K1850" s="466">
        <f t="shared" si="56"/>
        <v>2.8292318659569444</v>
      </c>
      <c r="L1850" s="471"/>
      <c r="M1850" s="466">
        <v>2.1333260839160837</v>
      </c>
      <c r="N1850" s="466">
        <v>4.2287537337432388</v>
      </c>
      <c r="O1850" s="466">
        <v>0</v>
      </c>
      <c r="P1850" s="466">
        <v>0.10824818274456521</v>
      </c>
      <c r="Q1850" s="466">
        <v>0.12838552197970429</v>
      </c>
      <c r="R1850" s="466">
        <v>0.69011251640069748</v>
      </c>
      <c r="S1850" s="466">
        <f t="shared" si="57"/>
        <v>7.2888260387842898</v>
      </c>
    </row>
    <row r="1851" spans="2:19">
      <c r="B1851" s="463">
        <v>1848</v>
      </c>
      <c r="C1851" s="464">
        <v>92982</v>
      </c>
      <c r="D1851" s="465" t="s">
        <v>4869</v>
      </c>
      <c r="E1851" s="466">
        <v>2.0447268831168834</v>
      </c>
      <c r="F1851" s="466">
        <v>0</v>
      </c>
      <c r="G1851" s="466">
        <v>0</v>
      </c>
      <c r="H1851" s="466">
        <v>0</v>
      </c>
      <c r="I1851" s="466">
        <v>0.12305354074751057</v>
      </c>
      <c r="J1851" s="466">
        <v>0.66145144209255069</v>
      </c>
      <c r="K1851" s="466">
        <f t="shared" si="56"/>
        <v>2.8292318659569444</v>
      </c>
      <c r="L1851" s="471"/>
      <c r="M1851" s="466">
        <v>2.1333260839160837</v>
      </c>
      <c r="N1851" s="466">
        <v>4.2287537337432388</v>
      </c>
      <c r="O1851" s="466">
        <v>0</v>
      </c>
      <c r="P1851" s="466">
        <v>0.10824818274456521</v>
      </c>
      <c r="Q1851" s="466">
        <v>0.12838552197970429</v>
      </c>
      <c r="R1851" s="466">
        <v>0.69011251640069748</v>
      </c>
      <c r="S1851" s="466">
        <f t="shared" si="57"/>
        <v>7.2888260387842898</v>
      </c>
    </row>
    <row r="1852" spans="2:19">
      <c r="B1852" s="463">
        <v>1849</v>
      </c>
      <c r="C1852" s="464">
        <v>92986</v>
      </c>
      <c r="D1852" s="465" t="s">
        <v>4870</v>
      </c>
      <c r="E1852" s="466">
        <v>2.0447268831168834</v>
      </c>
      <c r="F1852" s="466">
        <v>0</v>
      </c>
      <c r="G1852" s="466">
        <v>0</v>
      </c>
      <c r="H1852" s="466">
        <v>0</v>
      </c>
      <c r="I1852" s="466">
        <v>0.12305354074751057</v>
      </c>
      <c r="J1852" s="466">
        <v>0.66145144209255069</v>
      </c>
      <c r="K1852" s="466">
        <f t="shared" si="56"/>
        <v>2.8292318659569444</v>
      </c>
      <c r="L1852" s="471"/>
      <c r="M1852" s="466">
        <v>2.1333260839160837</v>
      </c>
      <c r="N1852" s="466">
        <v>4.2287537337432388</v>
      </c>
      <c r="O1852" s="466">
        <v>0</v>
      </c>
      <c r="P1852" s="466">
        <v>0.10824818274456521</v>
      </c>
      <c r="Q1852" s="466">
        <v>0.12838552197970429</v>
      </c>
      <c r="R1852" s="466">
        <v>0.69011251640069748</v>
      </c>
      <c r="S1852" s="466">
        <f t="shared" si="57"/>
        <v>7.2888260387842898</v>
      </c>
    </row>
    <row r="1853" spans="2:19">
      <c r="B1853" s="463">
        <v>1850</v>
      </c>
      <c r="C1853" s="464">
        <v>93000</v>
      </c>
      <c r="D1853" s="465" t="s">
        <v>4871</v>
      </c>
      <c r="E1853" s="466">
        <v>0.34549455988455996</v>
      </c>
      <c r="F1853" s="466">
        <v>5.0871829710144936E-2</v>
      </c>
      <c r="G1853" s="466">
        <v>5.6598726746633007E-3</v>
      </c>
      <c r="H1853" s="466">
        <v>7.0652173913043478E-3</v>
      </c>
      <c r="I1853" s="466">
        <v>5.8600983181191252E-2</v>
      </c>
      <c r="J1853" s="466">
        <v>0.10274591464929293</v>
      </c>
      <c r="K1853" s="466">
        <f t="shared" si="56"/>
        <v>0.57043837749115667</v>
      </c>
      <c r="L1853" s="471"/>
      <c r="M1853" s="466">
        <v>0.36518327117327121</v>
      </c>
      <c r="N1853" s="466">
        <v>5.0871829710144936E-2</v>
      </c>
      <c r="O1853" s="466">
        <v>5.6598726746633007E-3</v>
      </c>
      <c r="P1853" s="466">
        <v>7.0652173913043478E-3</v>
      </c>
      <c r="Q1853" s="466">
        <v>6.1940479581582067E-2</v>
      </c>
      <c r="R1853" s="466">
        <v>0.1086010998953368</v>
      </c>
      <c r="S1853" s="466">
        <f t="shared" si="57"/>
        <v>0.59932177042630264</v>
      </c>
    </row>
    <row r="1854" spans="2:19">
      <c r="B1854" s="463">
        <v>1851</v>
      </c>
      <c r="C1854" s="464">
        <v>93015</v>
      </c>
      <c r="D1854" s="465" t="s">
        <v>3500</v>
      </c>
      <c r="E1854" s="466">
        <v>5.182418398268398</v>
      </c>
      <c r="F1854" s="466">
        <v>1.2717957427536233</v>
      </c>
      <c r="G1854" s="466">
        <v>1.0562517098063975</v>
      </c>
      <c r="H1854" s="466">
        <v>0.1766304347826087</v>
      </c>
      <c r="I1854" s="466">
        <v>1.4650245795297812</v>
      </c>
      <c r="J1854" s="466">
        <v>2.054918292985858</v>
      </c>
      <c r="K1854" s="466">
        <f t="shared" si="56"/>
        <v>11.207039158126667</v>
      </c>
      <c r="L1854" s="471"/>
      <c r="M1854" s="466">
        <v>5.4777490675990679</v>
      </c>
      <c r="N1854" s="466">
        <v>1.2717957427536233</v>
      </c>
      <c r="O1854" s="466">
        <v>1.0562517098063975</v>
      </c>
      <c r="P1854" s="466">
        <v>0.1766304347826087</v>
      </c>
      <c r="Q1854" s="466">
        <v>1.5485119895395518</v>
      </c>
      <c r="R1854" s="466">
        <v>2.1720219979067359</v>
      </c>
      <c r="S1854" s="466">
        <f t="shared" si="57"/>
        <v>11.702960942387984</v>
      </c>
    </row>
    <row r="1855" spans="2:19">
      <c r="B1855" s="463">
        <v>1852</v>
      </c>
      <c r="C1855" s="464">
        <v>93224</v>
      </c>
      <c r="D1855" s="465" t="s">
        <v>1795</v>
      </c>
      <c r="E1855" s="466">
        <v>1.3533500000000001</v>
      </c>
      <c r="F1855" s="466">
        <v>2.2555833333333335</v>
      </c>
      <c r="G1855" s="466">
        <v>2.2555833333333335</v>
      </c>
      <c r="H1855" s="466">
        <v>2.2555833333333335</v>
      </c>
      <c r="I1855" s="466">
        <v>2.2555833333333335</v>
      </c>
      <c r="J1855" s="466">
        <v>1.8044666666666669</v>
      </c>
      <c r="K1855" s="466">
        <f t="shared" si="56"/>
        <v>12.180150000000001</v>
      </c>
      <c r="L1855" s="471"/>
      <c r="M1855" s="466">
        <v>1.3533500000000001</v>
      </c>
      <c r="N1855" s="466">
        <v>2.2555833333333335</v>
      </c>
      <c r="O1855" s="466">
        <v>2.2555833333333335</v>
      </c>
      <c r="P1855" s="466">
        <v>2.2555833333333335</v>
      </c>
      <c r="Q1855" s="466">
        <v>2.2555833333333335</v>
      </c>
      <c r="R1855" s="466">
        <v>1.8044666666666669</v>
      </c>
      <c r="S1855" s="466">
        <f t="shared" si="57"/>
        <v>12.180150000000001</v>
      </c>
    </row>
    <row r="1856" spans="2:19">
      <c r="B1856" s="463">
        <v>1853</v>
      </c>
      <c r="C1856" s="464">
        <v>93307</v>
      </c>
      <c r="D1856" s="465" t="s">
        <v>4872</v>
      </c>
      <c r="E1856" s="466">
        <v>6.2189020779220785</v>
      </c>
      <c r="F1856" s="466">
        <v>1.5261548913043479</v>
      </c>
      <c r="G1856" s="466">
        <v>6.6091489109848496</v>
      </c>
      <c r="H1856" s="466">
        <v>0.21195652173913043</v>
      </c>
      <c r="I1856" s="466">
        <v>1.7580294954357376</v>
      </c>
      <c r="J1856" s="466">
        <v>2.4659019515830298</v>
      </c>
      <c r="K1856" s="466">
        <f t="shared" si="56"/>
        <v>18.790093848969171</v>
      </c>
      <c r="L1856" s="471"/>
      <c r="M1856" s="466">
        <v>6.5732988811188804</v>
      </c>
      <c r="N1856" s="466">
        <v>1.5261548913043479</v>
      </c>
      <c r="O1856" s="466">
        <v>6.6091489109848496</v>
      </c>
      <c r="P1856" s="466">
        <v>0.21195652173913043</v>
      </c>
      <c r="Q1856" s="466">
        <v>1.8582143874474619</v>
      </c>
      <c r="R1856" s="466">
        <v>2.6064263974880828</v>
      </c>
      <c r="S1856" s="466">
        <f t="shared" si="57"/>
        <v>19.385199990082754</v>
      </c>
    </row>
    <row r="1857" spans="2:19">
      <c r="B1857" s="463">
        <v>1854</v>
      </c>
      <c r="C1857" s="464">
        <v>93320</v>
      </c>
      <c r="D1857" s="465" t="s">
        <v>2345</v>
      </c>
      <c r="E1857" s="466">
        <v>8.2918694372294386</v>
      </c>
      <c r="F1857" s="466">
        <v>2.0348731884057973</v>
      </c>
      <c r="G1857" s="466">
        <v>8.8121985479797988</v>
      </c>
      <c r="H1857" s="466">
        <v>0.28260869565217389</v>
      </c>
      <c r="I1857" s="466">
        <v>2.3440393272476499</v>
      </c>
      <c r="J1857" s="466">
        <v>3.2878692687773738</v>
      </c>
      <c r="K1857" s="466">
        <f t="shared" si="56"/>
        <v>25.053458465292234</v>
      </c>
      <c r="L1857" s="471"/>
      <c r="M1857" s="466">
        <v>8.7643985081585072</v>
      </c>
      <c r="N1857" s="466">
        <v>2.0348731884057973</v>
      </c>
      <c r="O1857" s="466">
        <v>8.8121985479797988</v>
      </c>
      <c r="P1857" s="466">
        <v>0.28260869565217389</v>
      </c>
      <c r="Q1857" s="466">
        <v>2.4776191832632826</v>
      </c>
      <c r="R1857" s="466">
        <v>3.4752351966507775</v>
      </c>
      <c r="S1857" s="466">
        <f t="shared" si="57"/>
        <v>25.846933320110338</v>
      </c>
    </row>
    <row r="1858" spans="2:19">
      <c r="B1858" s="463">
        <v>1855</v>
      </c>
      <c r="C1858" s="464">
        <v>93501</v>
      </c>
      <c r="D1858" s="465" t="s">
        <v>4873</v>
      </c>
      <c r="E1858" s="466">
        <v>1.8175350072150076</v>
      </c>
      <c r="F1858" s="466">
        <v>0</v>
      </c>
      <c r="G1858" s="466">
        <v>0</v>
      </c>
      <c r="H1858" s="466">
        <v>0</v>
      </c>
      <c r="I1858" s="466">
        <v>0.10938092510889828</v>
      </c>
      <c r="J1858" s="466">
        <v>0.58795683741560056</v>
      </c>
      <c r="K1858" s="466">
        <f t="shared" si="56"/>
        <v>2.5148727697395064</v>
      </c>
      <c r="L1858" s="471"/>
      <c r="M1858" s="466">
        <v>1.8962898523698524</v>
      </c>
      <c r="N1858" s="466">
        <v>3.7588922077717677</v>
      </c>
      <c r="O1858" s="466">
        <v>0</v>
      </c>
      <c r="P1858" s="466">
        <v>9.622060688405798E-2</v>
      </c>
      <c r="Q1858" s="466">
        <v>0.11412046398195939</v>
      </c>
      <c r="R1858" s="466">
        <v>0.61343334791173121</v>
      </c>
      <c r="S1858" s="466">
        <f t="shared" si="57"/>
        <v>6.4789564789193683</v>
      </c>
    </row>
    <row r="1859" spans="2:19">
      <c r="B1859" s="463">
        <v>1856</v>
      </c>
      <c r="C1859" s="464">
        <v>93503</v>
      </c>
      <c r="D1859" s="465" t="s">
        <v>1797</v>
      </c>
      <c r="E1859" s="466">
        <v>3.6988169378974938</v>
      </c>
      <c r="F1859" s="466">
        <v>6.1646948964958233</v>
      </c>
      <c r="G1859" s="466">
        <v>6.1646948964958233</v>
      </c>
      <c r="H1859" s="466">
        <v>6.1646948964958233</v>
      </c>
      <c r="I1859" s="466">
        <v>6.1646948964958233</v>
      </c>
      <c r="J1859" s="466">
        <v>4.9317559171966581</v>
      </c>
      <c r="K1859" s="466">
        <f t="shared" si="56"/>
        <v>33.289352441077448</v>
      </c>
      <c r="L1859" s="471"/>
      <c r="M1859" s="466">
        <v>3.6988169378974938</v>
      </c>
      <c r="N1859" s="466">
        <v>6.1646948964958233</v>
      </c>
      <c r="O1859" s="466">
        <v>6.1646948964958233</v>
      </c>
      <c r="P1859" s="466">
        <v>6.1646948964958233</v>
      </c>
      <c r="Q1859" s="466">
        <v>6.1646948964958233</v>
      </c>
      <c r="R1859" s="466">
        <v>4.9317559171966581</v>
      </c>
      <c r="S1859" s="466">
        <f t="shared" si="57"/>
        <v>33.289352441077448</v>
      </c>
    </row>
    <row r="1860" spans="2:19">
      <c r="B1860" s="463">
        <v>1857</v>
      </c>
      <c r="C1860" s="464">
        <v>93526</v>
      </c>
      <c r="D1860" s="465" t="s">
        <v>4874</v>
      </c>
      <c r="E1860" s="466">
        <v>1.8175350072150076</v>
      </c>
      <c r="F1860" s="466">
        <v>0</v>
      </c>
      <c r="G1860" s="466">
        <v>0</v>
      </c>
      <c r="H1860" s="466">
        <v>0</v>
      </c>
      <c r="I1860" s="466">
        <v>0.10938092510889828</v>
      </c>
      <c r="J1860" s="466">
        <v>0.58795683741560056</v>
      </c>
      <c r="K1860" s="466">
        <f t="shared" ref="K1860:K1923" si="58">SUM(E1860:J1860)</f>
        <v>2.5148727697395064</v>
      </c>
      <c r="L1860" s="471"/>
      <c r="M1860" s="466">
        <v>1.8962898523698524</v>
      </c>
      <c r="N1860" s="466">
        <v>3.7588922077717677</v>
      </c>
      <c r="O1860" s="466">
        <v>0</v>
      </c>
      <c r="P1860" s="466">
        <v>9.622060688405798E-2</v>
      </c>
      <c r="Q1860" s="466">
        <v>0.11412046398195939</v>
      </c>
      <c r="R1860" s="466">
        <v>0.61343334791173121</v>
      </c>
      <c r="S1860" s="466">
        <f t="shared" ref="S1860:S1923" si="59">SUM(M1860:R1860)</f>
        <v>6.4789564789193683</v>
      </c>
    </row>
    <row r="1861" spans="2:19">
      <c r="B1861" s="463">
        <v>1858</v>
      </c>
      <c r="C1861" s="464">
        <v>93542</v>
      </c>
      <c r="D1861" s="465" t="s">
        <v>4875</v>
      </c>
      <c r="E1861" s="466">
        <v>1.3631512554112557</v>
      </c>
      <c r="F1861" s="466">
        <v>0</v>
      </c>
      <c r="G1861" s="466">
        <v>0</v>
      </c>
      <c r="H1861" s="466">
        <v>0</v>
      </c>
      <c r="I1861" s="466">
        <v>8.2035693831673695E-2</v>
      </c>
      <c r="J1861" s="466">
        <v>0.44096762806170048</v>
      </c>
      <c r="K1861" s="466">
        <f t="shared" si="58"/>
        <v>1.88615457730463</v>
      </c>
      <c r="L1861" s="471"/>
      <c r="M1861" s="466">
        <v>1.4222173892773893</v>
      </c>
      <c r="N1861" s="466">
        <v>2.8191691558288259</v>
      </c>
      <c r="O1861" s="466">
        <v>0</v>
      </c>
      <c r="P1861" s="466">
        <v>7.2165455163043485E-2</v>
      </c>
      <c r="Q1861" s="466">
        <v>8.5590347986469542E-2</v>
      </c>
      <c r="R1861" s="466">
        <v>0.46007501093379838</v>
      </c>
      <c r="S1861" s="466">
        <f t="shared" si="59"/>
        <v>4.8592173591895262</v>
      </c>
    </row>
    <row r="1862" spans="2:19">
      <c r="B1862" s="463">
        <v>1859</v>
      </c>
      <c r="C1862" s="464">
        <v>93784</v>
      </c>
      <c r="D1862" s="465" t="s">
        <v>1798</v>
      </c>
      <c r="E1862" s="466">
        <v>0.7455722222222223</v>
      </c>
      <c r="F1862" s="466">
        <v>1.2426203703703707</v>
      </c>
      <c r="G1862" s="466">
        <v>1.2426203703703707</v>
      </c>
      <c r="H1862" s="466">
        <v>1.2426203703703707</v>
      </c>
      <c r="I1862" s="466">
        <v>1.2426203703703707</v>
      </c>
      <c r="J1862" s="466">
        <v>0.99409629629629648</v>
      </c>
      <c r="K1862" s="466">
        <f t="shared" si="58"/>
        <v>6.7101500000000014</v>
      </c>
      <c r="L1862" s="471"/>
      <c r="M1862" s="466">
        <v>0.7455722222222223</v>
      </c>
      <c r="N1862" s="466">
        <v>1.2426203703703707</v>
      </c>
      <c r="O1862" s="466">
        <v>1.2426203703703707</v>
      </c>
      <c r="P1862" s="466">
        <v>1.2426203703703707</v>
      </c>
      <c r="Q1862" s="466">
        <v>1.2426203703703707</v>
      </c>
      <c r="R1862" s="466">
        <v>0.99409629629629648</v>
      </c>
      <c r="S1862" s="466">
        <f t="shared" si="59"/>
        <v>6.7101500000000014</v>
      </c>
    </row>
    <row r="1863" spans="2:19" ht="25.5">
      <c r="B1863" s="463">
        <v>1860</v>
      </c>
      <c r="C1863" s="464">
        <v>93978</v>
      </c>
      <c r="D1863" s="465" t="s">
        <v>3060</v>
      </c>
      <c r="E1863" s="466">
        <v>5.4130302597402595</v>
      </c>
      <c r="F1863" s="466">
        <v>6.6803668478260869</v>
      </c>
      <c r="G1863" s="466">
        <v>0</v>
      </c>
      <c r="H1863" s="466">
        <v>0.14130434782608697</v>
      </c>
      <c r="I1863" s="466">
        <v>0.28302196886817216</v>
      </c>
      <c r="J1863" s="466">
        <v>2.0120766309803435</v>
      </c>
      <c r="K1863" s="466">
        <f t="shared" si="58"/>
        <v>14.529800055240951</v>
      </c>
      <c r="L1863" s="471"/>
      <c r="M1863" s="466">
        <v>5.7674270629370623</v>
      </c>
      <c r="N1863" s="466">
        <v>6.6803668478260869</v>
      </c>
      <c r="O1863" s="466">
        <v>0</v>
      </c>
      <c r="P1863" s="466">
        <v>0.14130434782608697</v>
      </c>
      <c r="Q1863" s="466">
        <v>0.30155171582845575</v>
      </c>
      <c r="R1863" s="466">
        <v>2.1438094112513051</v>
      </c>
      <c r="S1863" s="466">
        <f t="shared" si="59"/>
        <v>15.034459385668999</v>
      </c>
    </row>
    <row r="1864" spans="2:19">
      <c r="B1864" s="463">
        <v>1861</v>
      </c>
      <c r="C1864" s="464">
        <v>94010</v>
      </c>
      <c r="D1864" s="465" t="s">
        <v>3061</v>
      </c>
      <c r="E1864" s="466">
        <v>1.0364836796536798</v>
      </c>
      <c r="F1864" s="466">
        <v>0.15261548913043479</v>
      </c>
      <c r="G1864" s="466">
        <v>4.6491324934123848E-2</v>
      </c>
      <c r="H1864" s="466">
        <v>2.1195652173913046E-2</v>
      </c>
      <c r="I1864" s="466">
        <v>0.17580294954357378</v>
      </c>
      <c r="J1864" s="466">
        <v>0.30823774394787873</v>
      </c>
      <c r="K1864" s="466">
        <f t="shared" si="58"/>
        <v>1.7408268393836039</v>
      </c>
      <c r="L1864" s="471"/>
      <c r="M1864" s="466">
        <v>1.0955498135198134</v>
      </c>
      <c r="N1864" s="466">
        <v>0.15261548913043479</v>
      </c>
      <c r="O1864" s="466">
        <v>4.6491324934123848E-2</v>
      </c>
      <c r="P1864" s="466">
        <v>2.1195652173913046E-2</v>
      </c>
      <c r="Q1864" s="466">
        <v>0.18582143874474621</v>
      </c>
      <c r="R1864" s="466">
        <v>0.32580329968601035</v>
      </c>
      <c r="S1864" s="466">
        <f t="shared" si="59"/>
        <v>1.8274770181890414</v>
      </c>
    </row>
    <row r="1865" spans="2:19">
      <c r="B1865" s="463">
        <v>1862</v>
      </c>
      <c r="C1865" s="464">
        <v>94375</v>
      </c>
      <c r="D1865" s="465" t="s">
        <v>3062</v>
      </c>
      <c r="E1865" s="466">
        <v>1.0364836796536798</v>
      </c>
      <c r="F1865" s="466">
        <v>0.15261548913043479</v>
      </c>
      <c r="G1865" s="466">
        <v>4.6491324934123848E-2</v>
      </c>
      <c r="H1865" s="466">
        <v>2.1195652173913046E-2</v>
      </c>
      <c r="I1865" s="466">
        <v>0.17580294954357378</v>
      </c>
      <c r="J1865" s="466">
        <v>0.30823774394787873</v>
      </c>
      <c r="K1865" s="466">
        <f t="shared" si="58"/>
        <v>1.7408268393836039</v>
      </c>
      <c r="L1865" s="471"/>
      <c r="M1865" s="466">
        <v>1.0955498135198134</v>
      </c>
      <c r="N1865" s="466">
        <v>0.15261548913043479</v>
      </c>
      <c r="O1865" s="466">
        <v>4.6491324934123848E-2</v>
      </c>
      <c r="P1865" s="466">
        <v>2.1195652173913046E-2</v>
      </c>
      <c r="Q1865" s="466">
        <v>0.18582143874474621</v>
      </c>
      <c r="R1865" s="466">
        <v>0.32580329968601035</v>
      </c>
      <c r="S1865" s="466">
        <f t="shared" si="59"/>
        <v>1.8274770181890414</v>
      </c>
    </row>
    <row r="1866" spans="2:19">
      <c r="B1866" s="463">
        <v>1863</v>
      </c>
      <c r="C1866" s="464">
        <v>94620</v>
      </c>
      <c r="D1866" s="465" t="s">
        <v>3063</v>
      </c>
      <c r="E1866" s="466">
        <v>0.53112777777777787</v>
      </c>
      <c r="F1866" s="466">
        <v>0.88521296296296315</v>
      </c>
      <c r="G1866" s="466">
        <v>0.88521296296296315</v>
      </c>
      <c r="H1866" s="466">
        <v>0.88521296296296315</v>
      </c>
      <c r="I1866" s="466">
        <v>0.88521296296296315</v>
      </c>
      <c r="J1866" s="466">
        <v>0.70817037037037056</v>
      </c>
      <c r="K1866" s="466">
        <f t="shared" si="58"/>
        <v>4.7801500000000017</v>
      </c>
      <c r="L1866" s="471"/>
      <c r="M1866" s="466">
        <v>0.53112777777777787</v>
      </c>
      <c r="N1866" s="466">
        <v>0.88521296296296315</v>
      </c>
      <c r="O1866" s="466">
        <v>0.88521296296296315</v>
      </c>
      <c r="P1866" s="466">
        <v>0.88521296296296315</v>
      </c>
      <c r="Q1866" s="466">
        <v>0.88521296296296315</v>
      </c>
      <c r="R1866" s="466">
        <v>0.70817037037037056</v>
      </c>
      <c r="S1866" s="466">
        <f t="shared" si="59"/>
        <v>4.7801500000000017</v>
      </c>
    </row>
    <row r="1867" spans="2:19">
      <c r="B1867" s="463">
        <v>1864</v>
      </c>
      <c r="C1867" s="464">
        <v>94640</v>
      </c>
      <c r="D1867" s="465" t="s">
        <v>4070</v>
      </c>
      <c r="E1867" s="466">
        <v>1.5547255194805196</v>
      </c>
      <c r="F1867" s="466">
        <v>0.22892323369565221</v>
      </c>
      <c r="G1867" s="466">
        <v>0</v>
      </c>
      <c r="H1867" s="466">
        <v>3.1793478260869569E-2</v>
      </c>
      <c r="I1867" s="466">
        <v>0.26370442431536062</v>
      </c>
      <c r="J1867" s="466">
        <v>0.46235661592181815</v>
      </c>
      <c r="K1867" s="466">
        <f t="shared" si="58"/>
        <v>2.5415032716742201</v>
      </c>
      <c r="L1867" s="471"/>
      <c r="M1867" s="466">
        <v>1.6433247202797205</v>
      </c>
      <c r="N1867" s="466">
        <v>0.22892323369565221</v>
      </c>
      <c r="O1867" s="466">
        <v>0</v>
      </c>
      <c r="P1867" s="466">
        <v>3.1793478260869569E-2</v>
      </c>
      <c r="Q1867" s="466">
        <v>0.27873215811711932</v>
      </c>
      <c r="R1867" s="466">
        <v>0.48870494952901561</v>
      </c>
      <c r="S1867" s="466">
        <f t="shared" si="59"/>
        <v>2.671478539882377</v>
      </c>
    </row>
    <row r="1868" spans="2:19" ht="25.5">
      <c r="B1868" s="463">
        <v>1865</v>
      </c>
      <c r="C1868" s="464">
        <v>94664</v>
      </c>
      <c r="D1868" s="465" t="s">
        <v>3064</v>
      </c>
      <c r="E1868" s="466">
        <v>1.5547255194805196</v>
      </c>
      <c r="F1868" s="466">
        <v>0.22892323369565221</v>
      </c>
      <c r="G1868" s="466">
        <v>0</v>
      </c>
      <c r="H1868" s="466">
        <v>3.1793478260869569E-2</v>
      </c>
      <c r="I1868" s="466">
        <v>0.26370442431536062</v>
      </c>
      <c r="J1868" s="466">
        <v>0.46235661592181815</v>
      </c>
      <c r="K1868" s="466">
        <f t="shared" si="58"/>
        <v>2.5415032716742201</v>
      </c>
      <c r="L1868" s="471"/>
      <c r="M1868" s="466">
        <v>1.6433247202797205</v>
      </c>
      <c r="N1868" s="466">
        <v>0.22892323369565221</v>
      </c>
      <c r="O1868" s="466">
        <v>0</v>
      </c>
      <c r="P1868" s="466">
        <v>3.1793478260869569E-2</v>
      </c>
      <c r="Q1868" s="466">
        <v>0.27873215811711932</v>
      </c>
      <c r="R1868" s="466">
        <v>0.48870494952901561</v>
      </c>
      <c r="S1868" s="466">
        <f t="shared" si="59"/>
        <v>2.671478539882377</v>
      </c>
    </row>
    <row r="1869" spans="2:19">
      <c r="B1869" s="463">
        <v>1866</v>
      </c>
      <c r="C1869" s="464">
        <v>95004</v>
      </c>
      <c r="D1869" s="465" t="s">
        <v>3065</v>
      </c>
      <c r="E1869" s="466">
        <v>1.8043434199134201</v>
      </c>
      <c r="F1869" s="466">
        <v>0.50871829710144933</v>
      </c>
      <c r="G1869" s="466">
        <v>0</v>
      </c>
      <c r="H1869" s="466">
        <v>7.0652173913043473E-2</v>
      </c>
      <c r="I1869" s="466">
        <v>0.51007218193135995</v>
      </c>
      <c r="J1869" s="466">
        <v>0.71545329139145364</v>
      </c>
      <c r="K1869" s="466">
        <f t="shared" si="58"/>
        <v>3.6092393642507266</v>
      </c>
      <c r="L1869" s="471"/>
      <c r="M1869" s="466">
        <v>1.9224756876456874</v>
      </c>
      <c r="N1869" s="466">
        <v>0.50871829710144933</v>
      </c>
      <c r="O1869" s="466">
        <v>0</v>
      </c>
      <c r="P1869" s="466">
        <v>7.0652173913043473E-2</v>
      </c>
      <c r="Q1869" s="466">
        <v>0.54346714593526813</v>
      </c>
      <c r="R1869" s="466">
        <v>0.76229477335980456</v>
      </c>
      <c r="S1869" s="466">
        <f t="shared" si="59"/>
        <v>3.8076080779552526</v>
      </c>
    </row>
    <row r="1870" spans="2:19">
      <c r="B1870" s="463">
        <v>1867</v>
      </c>
      <c r="C1870" s="464">
        <v>95044</v>
      </c>
      <c r="D1870" s="465" t="s">
        <v>3066</v>
      </c>
      <c r="E1870" s="466">
        <v>0.30072390331890336</v>
      </c>
      <c r="F1870" s="466">
        <v>5.0871829710144936E-2</v>
      </c>
      <c r="G1870" s="466">
        <v>0</v>
      </c>
      <c r="H1870" s="466">
        <v>7.0652173913043478E-3</v>
      </c>
      <c r="I1870" s="466">
        <v>5.1007218193136E-2</v>
      </c>
      <c r="J1870" s="466">
        <v>8.9431661423931705E-2</v>
      </c>
      <c r="K1870" s="466">
        <f t="shared" si="58"/>
        <v>0.49909983003742037</v>
      </c>
      <c r="L1870" s="471"/>
      <c r="M1870" s="466">
        <v>0.32041261460761461</v>
      </c>
      <c r="N1870" s="466">
        <v>5.0871829710144936E-2</v>
      </c>
      <c r="O1870" s="466">
        <v>0</v>
      </c>
      <c r="P1870" s="466">
        <v>7.0652173913043478E-3</v>
      </c>
      <c r="Q1870" s="466">
        <v>5.4346714593526815E-2</v>
      </c>
      <c r="R1870" s="466">
        <v>9.528684666997557E-2</v>
      </c>
      <c r="S1870" s="466">
        <f t="shared" si="59"/>
        <v>0.52798322297256628</v>
      </c>
    </row>
    <row r="1871" spans="2:19">
      <c r="B1871" s="463">
        <v>1868</v>
      </c>
      <c r="C1871" s="464">
        <v>95060</v>
      </c>
      <c r="D1871" s="465" t="s">
        <v>3067</v>
      </c>
      <c r="E1871" s="466">
        <v>1.8043434199134201</v>
      </c>
      <c r="F1871" s="466">
        <v>0.50871829710144933</v>
      </c>
      <c r="G1871" s="466">
        <v>0</v>
      </c>
      <c r="H1871" s="466">
        <v>7.0652173913043473E-2</v>
      </c>
      <c r="I1871" s="466">
        <v>0.51007218193135995</v>
      </c>
      <c r="J1871" s="466">
        <v>0.71545329139145364</v>
      </c>
      <c r="K1871" s="466">
        <f t="shared" si="58"/>
        <v>3.6092393642507266</v>
      </c>
      <c r="L1871" s="471"/>
      <c r="M1871" s="466">
        <v>1.9224756876456874</v>
      </c>
      <c r="N1871" s="466">
        <v>0.50871829710144933</v>
      </c>
      <c r="O1871" s="466">
        <v>0</v>
      </c>
      <c r="P1871" s="466">
        <v>7.0652173913043473E-2</v>
      </c>
      <c r="Q1871" s="466">
        <v>0.54346714593526813</v>
      </c>
      <c r="R1871" s="466">
        <v>0.76229477335980456</v>
      </c>
      <c r="S1871" s="466">
        <f t="shared" si="59"/>
        <v>3.8076080779552526</v>
      </c>
    </row>
    <row r="1872" spans="2:19">
      <c r="B1872" s="463">
        <v>1869</v>
      </c>
      <c r="C1872" s="464">
        <v>95065</v>
      </c>
      <c r="D1872" s="465" t="s">
        <v>3068</v>
      </c>
      <c r="E1872" s="466">
        <v>0.30072390331890336</v>
      </c>
      <c r="F1872" s="466">
        <v>5.0871829710144936E-2</v>
      </c>
      <c r="G1872" s="466">
        <v>0</v>
      </c>
      <c r="H1872" s="466">
        <v>7.0652173913043478E-3</v>
      </c>
      <c r="I1872" s="466">
        <v>5.1007218193136E-2</v>
      </c>
      <c r="J1872" s="466">
        <v>8.9431661423931705E-2</v>
      </c>
      <c r="K1872" s="466">
        <f t="shared" si="58"/>
        <v>0.49909983003742037</v>
      </c>
      <c r="L1872" s="471"/>
      <c r="M1872" s="466">
        <v>0.32041261460761461</v>
      </c>
      <c r="N1872" s="466">
        <v>5.0871829710144936E-2</v>
      </c>
      <c r="O1872" s="466">
        <v>0</v>
      </c>
      <c r="P1872" s="466">
        <v>7.0652173913043478E-3</v>
      </c>
      <c r="Q1872" s="466">
        <v>5.4346714593526815E-2</v>
      </c>
      <c r="R1872" s="466">
        <v>9.528684666997557E-2</v>
      </c>
      <c r="S1872" s="466">
        <f t="shared" si="59"/>
        <v>0.52798322297256628</v>
      </c>
    </row>
    <row r="1873" spans="2:19">
      <c r="B1873" s="463">
        <v>1870</v>
      </c>
      <c r="C1873" s="464">
        <v>95070</v>
      </c>
      <c r="D1873" s="465" t="s">
        <v>4251</v>
      </c>
      <c r="E1873" s="466">
        <v>8.1195453896103906</v>
      </c>
      <c r="F1873" s="466">
        <v>2.289232336956522</v>
      </c>
      <c r="G1873" s="466">
        <v>0</v>
      </c>
      <c r="H1873" s="466">
        <v>0.31793478260869568</v>
      </c>
      <c r="I1873" s="466">
        <v>2.2953248186911197</v>
      </c>
      <c r="J1873" s="466">
        <v>3.2195398112615417</v>
      </c>
      <c r="K1873" s="466">
        <f t="shared" si="58"/>
        <v>16.241577139128268</v>
      </c>
      <c r="L1873" s="471"/>
      <c r="M1873" s="466">
        <v>8.651140594405593</v>
      </c>
      <c r="N1873" s="466">
        <v>2.289232336956522</v>
      </c>
      <c r="O1873" s="466">
        <v>0</v>
      </c>
      <c r="P1873" s="466">
        <v>0.31793478260869568</v>
      </c>
      <c r="Q1873" s="466">
        <v>2.4456021567087065</v>
      </c>
      <c r="R1873" s="466">
        <v>3.4303264801191204</v>
      </c>
      <c r="S1873" s="466">
        <f t="shared" si="59"/>
        <v>17.134236350798638</v>
      </c>
    </row>
    <row r="1874" spans="2:19">
      <c r="B1874" s="463">
        <v>1871</v>
      </c>
      <c r="C1874" s="464">
        <v>95812</v>
      </c>
      <c r="D1874" s="465" t="s">
        <v>4569</v>
      </c>
      <c r="E1874" s="466">
        <v>1.0364836796536798</v>
      </c>
      <c r="F1874" s="466">
        <v>0.15261548913043479</v>
      </c>
      <c r="G1874" s="466">
        <v>0.53125223590067339</v>
      </c>
      <c r="H1874" s="466">
        <v>2.1195652173913046E-2</v>
      </c>
      <c r="I1874" s="466">
        <v>0.17580294954357378</v>
      </c>
      <c r="J1874" s="466">
        <v>0.30823774394787873</v>
      </c>
      <c r="K1874" s="466">
        <f t="shared" si="58"/>
        <v>2.2255877503501535</v>
      </c>
      <c r="L1874" s="471"/>
      <c r="M1874" s="466">
        <v>1.0955498135198134</v>
      </c>
      <c r="N1874" s="466">
        <v>0.15261548913043479</v>
      </c>
      <c r="O1874" s="466">
        <v>0.53125223590067339</v>
      </c>
      <c r="P1874" s="466">
        <v>2.1195652173913046E-2</v>
      </c>
      <c r="Q1874" s="466">
        <v>0.18582143874474621</v>
      </c>
      <c r="R1874" s="466">
        <v>0.32580329968601035</v>
      </c>
      <c r="S1874" s="466">
        <f t="shared" si="59"/>
        <v>2.3122379291555912</v>
      </c>
    </row>
    <row r="1875" spans="2:19" ht="25.5">
      <c r="B1875" s="463">
        <v>1872</v>
      </c>
      <c r="C1875" s="464">
        <v>95872</v>
      </c>
      <c r="D1875" s="465" t="s">
        <v>4252</v>
      </c>
      <c r="E1875" s="466">
        <v>1.4204135497835499</v>
      </c>
      <c r="F1875" s="466">
        <v>0.22892323369565221</v>
      </c>
      <c r="G1875" s="466">
        <v>1.0572142282196972</v>
      </c>
      <c r="H1875" s="466">
        <v>3.1793478260869569E-2</v>
      </c>
      <c r="I1875" s="466">
        <v>0.24092312935119486</v>
      </c>
      <c r="J1875" s="466">
        <v>0.42241385624573446</v>
      </c>
      <c r="K1875" s="466">
        <f t="shared" si="58"/>
        <v>3.401681475556698</v>
      </c>
      <c r="L1875" s="471"/>
      <c r="M1875" s="466">
        <v>1.5090127505827506</v>
      </c>
      <c r="N1875" s="466">
        <v>0.22892323369565221</v>
      </c>
      <c r="O1875" s="466">
        <v>1.0572142282196972</v>
      </c>
      <c r="P1875" s="466">
        <v>3.1793478260869569E-2</v>
      </c>
      <c r="Q1875" s="466">
        <v>0.25595086315295357</v>
      </c>
      <c r="R1875" s="466">
        <v>0.44876218985293187</v>
      </c>
      <c r="S1875" s="466">
        <f t="shared" si="59"/>
        <v>3.5316567437648549</v>
      </c>
    </row>
    <row r="1876" spans="2:19">
      <c r="B1876" s="463">
        <v>1873</v>
      </c>
      <c r="C1876" s="464">
        <v>95925</v>
      </c>
      <c r="D1876" s="465" t="s">
        <v>4260</v>
      </c>
      <c r="E1876" s="466">
        <v>1.0355722222222223</v>
      </c>
      <c r="F1876" s="466">
        <v>1.7259537037037038</v>
      </c>
      <c r="G1876" s="466">
        <v>1.7259537037037038</v>
      </c>
      <c r="H1876" s="466">
        <v>1.7259537037037038</v>
      </c>
      <c r="I1876" s="466">
        <v>1.7259537037037038</v>
      </c>
      <c r="J1876" s="466">
        <v>1.3807629629629632</v>
      </c>
      <c r="K1876" s="466">
        <f t="shared" si="58"/>
        <v>9.3201499999999999</v>
      </c>
      <c r="L1876" s="471"/>
      <c r="M1876" s="466">
        <v>1.0355722222222223</v>
      </c>
      <c r="N1876" s="466">
        <v>1.7259537037037038</v>
      </c>
      <c r="O1876" s="466">
        <v>1.7259537037037038</v>
      </c>
      <c r="P1876" s="466">
        <v>1.7259537037037038</v>
      </c>
      <c r="Q1876" s="466">
        <v>1.7259537037037038</v>
      </c>
      <c r="R1876" s="466">
        <v>1.3807629629629632</v>
      </c>
      <c r="S1876" s="466">
        <f t="shared" si="59"/>
        <v>9.3201499999999999</v>
      </c>
    </row>
    <row r="1877" spans="2:19">
      <c r="B1877" s="463">
        <v>1874</v>
      </c>
      <c r="C1877" s="464">
        <v>95930</v>
      </c>
      <c r="D1877" s="465" t="s">
        <v>4074</v>
      </c>
      <c r="E1877" s="466">
        <v>6.2189020779220785</v>
      </c>
      <c r="F1877" s="466">
        <v>1.5261548913043479</v>
      </c>
      <c r="G1877" s="466">
        <v>3.5240474273989899</v>
      </c>
      <c r="H1877" s="466">
        <v>0.21195652173913043</v>
      </c>
      <c r="I1877" s="466">
        <v>1.7580294954357376</v>
      </c>
      <c r="J1877" s="466">
        <v>2.4659019515830298</v>
      </c>
      <c r="K1877" s="466">
        <f t="shared" si="58"/>
        <v>15.704992365383314</v>
      </c>
      <c r="L1877" s="471"/>
      <c r="M1877" s="466">
        <v>6.5732988811188804</v>
      </c>
      <c r="N1877" s="466">
        <v>1.5261548913043479</v>
      </c>
      <c r="O1877" s="466">
        <v>3.5240474273989899</v>
      </c>
      <c r="P1877" s="466">
        <v>0.21195652173913043</v>
      </c>
      <c r="Q1877" s="466">
        <v>1.8582143874474619</v>
      </c>
      <c r="R1877" s="466">
        <v>2.6064263974880828</v>
      </c>
      <c r="S1877" s="466">
        <f t="shared" si="59"/>
        <v>16.300098506496894</v>
      </c>
    </row>
    <row r="1878" spans="2:19">
      <c r="B1878" s="463">
        <v>1875</v>
      </c>
      <c r="C1878" s="464">
        <v>96900</v>
      </c>
      <c r="D1878" s="465" t="s">
        <v>4080</v>
      </c>
      <c r="E1878" s="466">
        <v>0.34549455988455996</v>
      </c>
      <c r="F1878" s="466">
        <v>5.0871829710144936E-2</v>
      </c>
      <c r="G1878" s="466">
        <v>0</v>
      </c>
      <c r="H1878" s="466">
        <v>7.0652173913043478E-3</v>
      </c>
      <c r="I1878" s="466">
        <v>5.8600983181191252E-2</v>
      </c>
      <c r="J1878" s="466">
        <v>0.10274591464929293</v>
      </c>
      <c r="K1878" s="466">
        <f t="shared" si="58"/>
        <v>0.56477850481649339</v>
      </c>
      <c r="L1878" s="471"/>
      <c r="M1878" s="466">
        <v>0.36518327117327121</v>
      </c>
      <c r="N1878" s="466">
        <v>5.0871829710144936E-2</v>
      </c>
      <c r="O1878" s="466">
        <v>0</v>
      </c>
      <c r="P1878" s="466">
        <v>7.0652173913043478E-3</v>
      </c>
      <c r="Q1878" s="466">
        <v>6.1940479581582067E-2</v>
      </c>
      <c r="R1878" s="466">
        <v>0.1086010998953368</v>
      </c>
      <c r="S1878" s="466">
        <f t="shared" si="59"/>
        <v>0.59366189775163936</v>
      </c>
    </row>
    <row r="1879" spans="2:19">
      <c r="B1879" s="463">
        <v>1876</v>
      </c>
      <c r="C1879" s="464">
        <v>97010</v>
      </c>
      <c r="D1879" s="465" t="s">
        <v>4081</v>
      </c>
      <c r="E1879" s="466">
        <v>2.7719622727272726</v>
      </c>
      <c r="F1879" s="466">
        <v>1.5345561594202899</v>
      </c>
      <c r="G1879" s="466">
        <v>0</v>
      </c>
      <c r="H1879" s="466">
        <v>6.182065217391304E-2</v>
      </c>
      <c r="I1879" s="466">
        <v>0.17776375156047999</v>
      </c>
      <c r="J1879" s="466">
        <v>0.62449908291541556</v>
      </c>
      <c r="K1879" s="466">
        <f t="shared" si="58"/>
        <v>5.170601918797372</v>
      </c>
      <c r="L1879" s="471"/>
      <c r="M1879" s="466">
        <v>2.7719622727272726</v>
      </c>
      <c r="N1879" s="466">
        <v>1.5345561594202899</v>
      </c>
      <c r="O1879" s="466">
        <v>0</v>
      </c>
      <c r="P1879" s="466">
        <v>6.182065217391304E-2</v>
      </c>
      <c r="Q1879" s="466">
        <v>0.17776375156047999</v>
      </c>
      <c r="R1879" s="466">
        <v>0.62449908291541556</v>
      </c>
      <c r="S1879" s="466">
        <f t="shared" si="59"/>
        <v>5.170601918797372</v>
      </c>
    </row>
    <row r="1880" spans="2:19" ht="25.5">
      <c r="B1880" s="463">
        <v>1877</v>
      </c>
      <c r="C1880" s="464">
        <v>97110</v>
      </c>
      <c r="D1880" s="465" t="s">
        <v>4266</v>
      </c>
      <c r="E1880" s="466">
        <v>2.7719622727272726</v>
      </c>
      <c r="F1880" s="466">
        <v>1.5345561594202899</v>
      </c>
      <c r="G1880" s="466">
        <v>0</v>
      </c>
      <c r="H1880" s="466">
        <v>6.182065217391304E-2</v>
      </c>
      <c r="I1880" s="466">
        <v>0.17776375156047999</v>
      </c>
      <c r="J1880" s="466">
        <v>0.62449908291541556</v>
      </c>
      <c r="K1880" s="466">
        <f t="shared" si="58"/>
        <v>5.170601918797372</v>
      </c>
      <c r="L1880" s="471"/>
      <c r="M1880" s="466">
        <v>2.7719622727272726</v>
      </c>
      <c r="N1880" s="466">
        <v>1.5345561594202899</v>
      </c>
      <c r="O1880" s="466">
        <v>0</v>
      </c>
      <c r="P1880" s="466">
        <v>6.182065217391304E-2</v>
      </c>
      <c r="Q1880" s="466">
        <v>0.17776375156047999</v>
      </c>
      <c r="R1880" s="466">
        <v>0.62449908291541556</v>
      </c>
      <c r="S1880" s="466">
        <f t="shared" si="59"/>
        <v>5.170601918797372</v>
      </c>
    </row>
    <row r="1881" spans="2:19">
      <c r="B1881" s="463">
        <v>1878</v>
      </c>
      <c r="C1881" s="464">
        <v>97780</v>
      </c>
      <c r="D1881" s="465" t="s">
        <v>4268</v>
      </c>
      <c r="E1881" s="466">
        <v>3.1094510389610392</v>
      </c>
      <c r="F1881" s="466">
        <v>0.76307744565217395</v>
      </c>
      <c r="G1881" s="466">
        <v>0</v>
      </c>
      <c r="H1881" s="466">
        <v>0.10597826086956522</v>
      </c>
      <c r="I1881" s="466">
        <v>0.87901474771786881</v>
      </c>
      <c r="J1881" s="466">
        <v>1.2329509757915149</v>
      </c>
      <c r="K1881" s="466">
        <f t="shared" si="58"/>
        <v>6.0904724689921625</v>
      </c>
      <c r="L1881" s="471"/>
      <c r="M1881" s="466">
        <v>3.2866494405594402</v>
      </c>
      <c r="N1881" s="466">
        <v>0.76307744565217395</v>
      </c>
      <c r="O1881" s="466">
        <v>0</v>
      </c>
      <c r="P1881" s="466">
        <v>0.10597826086956522</v>
      </c>
      <c r="Q1881" s="466">
        <v>0.92910719372373096</v>
      </c>
      <c r="R1881" s="466">
        <v>1.3032131987440414</v>
      </c>
      <c r="S1881" s="466">
        <f t="shared" si="59"/>
        <v>6.388025539548952</v>
      </c>
    </row>
    <row r="1882" spans="2:19" ht="25.5">
      <c r="B1882" s="463">
        <v>1879</v>
      </c>
      <c r="C1882" s="464">
        <v>99141</v>
      </c>
      <c r="D1882" s="465" t="s">
        <v>4271</v>
      </c>
      <c r="E1882" s="466">
        <v>0.51824183982683991</v>
      </c>
      <c r="F1882" s="466">
        <v>7.6307744565217397E-2</v>
      </c>
      <c r="G1882" s="466">
        <v>0</v>
      </c>
      <c r="H1882" s="466">
        <v>1.0597826086956523E-2</v>
      </c>
      <c r="I1882" s="466">
        <v>8.7901474771786892E-2</v>
      </c>
      <c r="J1882" s="466">
        <v>0.15411887197393936</v>
      </c>
      <c r="K1882" s="466">
        <f t="shared" si="58"/>
        <v>0.84716775722474003</v>
      </c>
      <c r="L1882" s="471"/>
      <c r="M1882" s="466">
        <v>0.5477749067599067</v>
      </c>
      <c r="N1882" s="466">
        <v>7.6307744565217397E-2</v>
      </c>
      <c r="O1882" s="466">
        <v>0</v>
      </c>
      <c r="P1882" s="466">
        <v>1.0597826086956523E-2</v>
      </c>
      <c r="Q1882" s="466">
        <v>9.2910719372373107E-2</v>
      </c>
      <c r="R1882" s="466">
        <v>0.16290164984300518</v>
      </c>
      <c r="S1882" s="466">
        <f t="shared" si="59"/>
        <v>0.89049284662745887</v>
      </c>
    </row>
    <row r="1883" spans="2:19">
      <c r="B1883" s="463">
        <v>1880</v>
      </c>
      <c r="C1883" s="464">
        <v>99195</v>
      </c>
      <c r="D1883" s="465" t="s">
        <v>4272</v>
      </c>
      <c r="E1883" s="466">
        <v>5.9000453049008614</v>
      </c>
      <c r="F1883" s="466">
        <v>9.833408841501436</v>
      </c>
      <c r="G1883" s="466">
        <v>9.833408841501436</v>
      </c>
      <c r="H1883" s="466">
        <v>9.833408841501436</v>
      </c>
      <c r="I1883" s="466">
        <v>9.833408841501436</v>
      </c>
      <c r="J1883" s="466">
        <v>7.8667270732011492</v>
      </c>
      <c r="K1883" s="466">
        <f t="shared" si="58"/>
        <v>53.100407744107756</v>
      </c>
      <c r="L1883" s="471"/>
      <c r="M1883" s="466">
        <v>5.9000453049008614</v>
      </c>
      <c r="N1883" s="466">
        <v>9.833408841501436</v>
      </c>
      <c r="O1883" s="466">
        <v>9.833408841501436</v>
      </c>
      <c r="P1883" s="466">
        <v>9.833408841501436</v>
      </c>
      <c r="Q1883" s="466">
        <v>9.833408841501436</v>
      </c>
      <c r="R1883" s="466">
        <v>7.8667270732011492</v>
      </c>
      <c r="S1883" s="466">
        <f t="shared" si="59"/>
        <v>53.100407744107756</v>
      </c>
    </row>
    <row r="1884" spans="2:19" s="470" customFormat="1">
      <c r="B1884" s="467">
        <v>1881</v>
      </c>
      <c r="C1884" s="468">
        <v>1987</v>
      </c>
      <c r="D1884" s="469" t="s">
        <v>3559</v>
      </c>
      <c r="E1884" s="466">
        <v>0.27542857142857141</v>
      </c>
      <c r="F1884" s="466">
        <v>0.27542857142857141</v>
      </c>
      <c r="G1884" s="466">
        <v>0.55085714285714282</v>
      </c>
      <c r="H1884" s="466">
        <v>0.27542857142857141</v>
      </c>
      <c r="I1884" s="466">
        <v>0.27542857142857141</v>
      </c>
      <c r="J1884" s="466">
        <v>0.27542857142857141</v>
      </c>
      <c r="K1884" s="466">
        <f t="shared" si="58"/>
        <v>1.9279999999999997</v>
      </c>
      <c r="L1884" s="471"/>
      <c r="M1884" s="466">
        <v>0.27542857142857141</v>
      </c>
      <c r="N1884" s="466">
        <v>0.27542857142857141</v>
      </c>
      <c r="O1884" s="466">
        <v>0.55085714285714282</v>
      </c>
      <c r="P1884" s="466">
        <v>0.27542857142857141</v>
      </c>
      <c r="Q1884" s="466">
        <v>0.27542857142857141</v>
      </c>
      <c r="R1884" s="466">
        <v>0.27542857142857141</v>
      </c>
      <c r="S1884" s="466">
        <f t="shared" si="59"/>
        <v>1.9279999999999997</v>
      </c>
    </row>
    <row r="1885" spans="2:19">
      <c r="B1885" s="463">
        <v>1882</v>
      </c>
      <c r="C1885" s="464">
        <v>11042</v>
      </c>
      <c r="D1885" s="465" t="s">
        <v>3707</v>
      </c>
      <c r="E1885" s="466">
        <v>4.8634697979797989</v>
      </c>
      <c r="F1885" s="466">
        <v>4.1614975845410624</v>
      </c>
      <c r="G1885" s="466">
        <v>0</v>
      </c>
      <c r="H1885" s="466">
        <v>0.10990338164251208</v>
      </c>
      <c r="I1885" s="466">
        <v>0.49841377602144538</v>
      </c>
      <c r="J1885" s="466">
        <v>1.3511326741223451</v>
      </c>
      <c r="K1885" s="466">
        <f t="shared" si="58"/>
        <v>10.984417214307165</v>
      </c>
      <c r="L1885" s="471"/>
      <c r="M1885" s="466">
        <v>5.1391117560217552</v>
      </c>
      <c r="N1885" s="466">
        <v>4.1614975845410624</v>
      </c>
      <c r="O1885" s="466">
        <v>0</v>
      </c>
      <c r="P1885" s="466">
        <v>0.10990338164251208</v>
      </c>
      <c r="Q1885" s="466">
        <v>0.52666186942889359</v>
      </c>
      <c r="R1885" s="466">
        <v>1.427709453939966</v>
      </c>
      <c r="S1885" s="466">
        <f t="shared" si="59"/>
        <v>11.364884045574192</v>
      </c>
    </row>
    <row r="1886" spans="2:19">
      <c r="B1886" s="463">
        <v>1883</v>
      </c>
      <c r="C1886" s="464">
        <v>11650</v>
      </c>
      <c r="D1886" s="465" t="s">
        <v>2603</v>
      </c>
      <c r="E1886" s="466">
        <v>1.1260249927849928</v>
      </c>
      <c r="F1886" s="466">
        <v>0.20348731884057975</v>
      </c>
      <c r="G1886" s="466">
        <v>0</v>
      </c>
      <c r="H1886" s="466">
        <v>2.8260869565217391E-2</v>
      </c>
      <c r="I1886" s="466">
        <v>0.19099047951968426</v>
      </c>
      <c r="J1886" s="466">
        <v>0.33486625039860118</v>
      </c>
      <c r="K1886" s="466">
        <f t="shared" si="58"/>
        <v>1.8836299111090753</v>
      </c>
      <c r="L1886" s="471"/>
      <c r="M1886" s="466">
        <v>1.1850911266511266</v>
      </c>
      <c r="N1886" s="466">
        <v>0.20348731884057975</v>
      </c>
      <c r="O1886" s="466">
        <v>0</v>
      </c>
      <c r="P1886" s="466">
        <v>2.8260869565217391E-2</v>
      </c>
      <c r="Q1886" s="466">
        <v>0.20100896872085672</v>
      </c>
      <c r="R1886" s="466">
        <v>0.35243180613673281</v>
      </c>
      <c r="S1886" s="466">
        <f t="shared" si="59"/>
        <v>1.9702800899145132</v>
      </c>
    </row>
    <row r="1887" spans="2:19">
      <c r="B1887" s="463">
        <v>1884</v>
      </c>
      <c r="C1887" s="464">
        <v>11770</v>
      </c>
      <c r="D1887" s="465" t="s">
        <v>2607</v>
      </c>
      <c r="E1887" s="466">
        <v>1.1260249927849928</v>
      </c>
      <c r="F1887" s="466">
        <v>0.20348731884057975</v>
      </c>
      <c r="G1887" s="466">
        <v>0</v>
      </c>
      <c r="H1887" s="466">
        <v>2.8260869565217391E-2</v>
      </c>
      <c r="I1887" s="466">
        <v>0.19099047951968426</v>
      </c>
      <c r="J1887" s="466">
        <v>0.33486625039860118</v>
      </c>
      <c r="K1887" s="466">
        <f t="shared" si="58"/>
        <v>1.8836299111090753</v>
      </c>
      <c r="L1887" s="471"/>
      <c r="M1887" s="466">
        <v>1.1850911266511266</v>
      </c>
      <c r="N1887" s="466">
        <v>0.20348731884057975</v>
      </c>
      <c r="O1887" s="466">
        <v>0</v>
      </c>
      <c r="P1887" s="466">
        <v>2.8260869565217391E-2</v>
      </c>
      <c r="Q1887" s="466">
        <v>0.20100896872085672</v>
      </c>
      <c r="R1887" s="466">
        <v>0.35243180613673281</v>
      </c>
      <c r="S1887" s="466">
        <f t="shared" si="59"/>
        <v>1.9702800899145132</v>
      </c>
    </row>
    <row r="1888" spans="2:19">
      <c r="B1888" s="463">
        <v>1885</v>
      </c>
      <c r="C1888" s="464">
        <v>13100</v>
      </c>
      <c r="D1888" s="465" t="s">
        <v>3710</v>
      </c>
      <c r="E1888" s="466">
        <v>6.3991892784992785</v>
      </c>
      <c r="F1888" s="466">
        <v>4.1614975845410624</v>
      </c>
      <c r="G1888" s="466">
        <v>0</v>
      </c>
      <c r="H1888" s="466">
        <v>0.10990338164251208</v>
      </c>
      <c r="I1888" s="466">
        <v>0.61992561604742469</v>
      </c>
      <c r="J1888" s="466">
        <v>2.5598663934849668</v>
      </c>
      <c r="K1888" s="466">
        <f t="shared" si="58"/>
        <v>13.850382254215246</v>
      </c>
      <c r="L1888" s="471"/>
      <c r="M1888" s="466">
        <v>6.792963504273505</v>
      </c>
      <c r="N1888" s="466">
        <v>4.1614975845410624</v>
      </c>
      <c r="O1888" s="466">
        <v>0</v>
      </c>
      <c r="P1888" s="466">
        <v>0.10990338164251208</v>
      </c>
      <c r="Q1888" s="466">
        <v>0.65807274982839836</v>
      </c>
      <c r="R1888" s="466">
        <v>2.7173878174201556</v>
      </c>
      <c r="S1888" s="466">
        <f t="shared" si="59"/>
        <v>14.439825037705635</v>
      </c>
    </row>
    <row r="1889" spans="2:19">
      <c r="B1889" s="463">
        <v>1886</v>
      </c>
      <c r="C1889" s="464">
        <v>15851</v>
      </c>
      <c r="D1889" s="465" t="s">
        <v>1720</v>
      </c>
      <c r="E1889" s="466">
        <v>0.29542870069745075</v>
      </c>
      <c r="F1889" s="466">
        <v>0.29542870069745075</v>
      </c>
      <c r="G1889" s="466">
        <v>0.5908574013949015</v>
      </c>
      <c r="H1889" s="466">
        <v>0.29542870069745075</v>
      </c>
      <c r="I1889" s="466">
        <v>0.29542870069745075</v>
      </c>
      <c r="J1889" s="466">
        <v>0.29542870069745075</v>
      </c>
      <c r="K1889" s="466">
        <f t="shared" si="58"/>
        <v>2.0680009048821555</v>
      </c>
      <c r="L1889" s="471"/>
      <c r="M1889" s="466">
        <v>0.29542870069745075</v>
      </c>
      <c r="N1889" s="466">
        <v>0.29542870069745075</v>
      </c>
      <c r="O1889" s="466">
        <v>0.5908574013949015</v>
      </c>
      <c r="P1889" s="466">
        <v>0.29542870069745075</v>
      </c>
      <c r="Q1889" s="466">
        <v>0.29542870069745075</v>
      </c>
      <c r="R1889" s="466">
        <v>0.29542870069745075</v>
      </c>
      <c r="S1889" s="466">
        <f t="shared" si="59"/>
        <v>2.0680009048821555</v>
      </c>
    </row>
    <row r="1890" spans="2:19">
      <c r="B1890" s="463">
        <v>1887</v>
      </c>
      <c r="C1890" s="464">
        <v>15878</v>
      </c>
      <c r="D1890" s="465" t="s">
        <v>1722</v>
      </c>
      <c r="E1890" s="466">
        <v>0.780530432900433</v>
      </c>
      <c r="F1890" s="466">
        <v>0.15261548913043479</v>
      </c>
      <c r="G1890" s="466">
        <v>0</v>
      </c>
      <c r="H1890" s="466">
        <v>2.1195652173913046E-2</v>
      </c>
      <c r="I1890" s="466">
        <v>0.13238949633849301</v>
      </c>
      <c r="J1890" s="466">
        <v>0.23212033574930824</v>
      </c>
      <c r="K1890" s="466">
        <f t="shared" si="58"/>
        <v>1.318851406292582</v>
      </c>
      <c r="L1890" s="471"/>
      <c r="M1890" s="466">
        <v>0.81990785547785539</v>
      </c>
      <c r="N1890" s="466">
        <v>0.15261548913043479</v>
      </c>
      <c r="O1890" s="466">
        <v>0</v>
      </c>
      <c r="P1890" s="466">
        <v>2.1195652173913046E-2</v>
      </c>
      <c r="Q1890" s="466">
        <v>0.13906848913927464</v>
      </c>
      <c r="R1890" s="466">
        <v>0.24383070624139599</v>
      </c>
      <c r="S1890" s="466">
        <f t="shared" si="59"/>
        <v>1.376618192162874</v>
      </c>
    </row>
    <row r="1891" spans="2:19">
      <c r="B1891" s="463">
        <v>1888</v>
      </c>
      <c r="C1891" s="464">
        <v>15990</v>
      </c>
      <c r="D1891" s="465" t="s">
        <v>1725</v>
      </c>
      <c r="E1891" s="466">
        <v>1.4715195526695528</v>
      </c>
      <c r="F1891" s="466">
        <v>0.25435914855072467</v>
      </c>
      <c r="G1891" s="466">
        <v>0</v>
      </c>
      <c r="H1891" s="466">
        <v>3.5326086956521743E-2</v>
      </c>
      <c r="I1891" s="466">
        <v>0.24959146270087551</v>
      </c>
      <c r="J1891" s="466">
        <v>0.43761216504789407</v>
      </c>
      <c r="K1891" s="466">
        <f t="shared" si="58"/>
        <v>2.4484084159255688</v>
      </c>
      <c r="L1891" s="471"/>
      <c r="M1891" s="466">
        <v>1.5502743978243978</v>
      </c>
      <c r="N1891" s="466">
        <v>0.25435914855072467</v>
      </c>
      <c r="O1891" s="466">
        <v>0</v>
      </c>
      <c r="P1891" s="466">
        <v>3.5326086956521743E-2</v>
      </c>
      <c r="Q1891" s="466">
        <v>0.26294944830243877</v>
      </c>
      <c r="R1891" s="466">
        <v>0.46103290603206953</v>
      </c>
      <c r="S1891" s="466">
        <f t="shared" si="59"/>
        <v>2.5639419876661527</v>
      </c>
    </row>
    <row r="1892" spans="2:19">
      <c r="B1892" s="463">
        <v>1889</v>
      </c>
      <c r="C1892" s="464">
        <v>15999</v>
      </c>
      <c r="D1892" s="465" t="s">
        <v>1729</v>
      </c>
      <c r="E1892" s="466">
        <v>4.4666087878787888</v>
      </c>
      <c r="F1892" s="466">
        <v>3.1211231884057971</v>
      </c>
      <c r="G1892" s="466">
        <v>0</v>
      </c>
      <c r="H1892" s="466">
        <v>8.2427536231884063E-2</v>
      </c>
      <c r="I1892" s="466">
        <v>0.43270562628489229</v>
      </c>
      <c r="J1892" s="466">
        <v>1.786776610492288</v>
      </c>
      <c r="K1892" s="466">
        <f t="shared" si="58"/>
        <v>9.8896417492936486</v>
      </c>
      <c r="L1892" s="471"/>
      <c r="M1892" s="466">
        <v>4.742250745920745</v>
      </c>
      <c r="N1892" s="466">
        <v>3.1211231884057971</v>
      </c>
      <c r="O1892" s="466">
        <v>0</v>
      </c>
      <c r="P1892" s="466">
        <v>8.2427536231884063E-2</v>
      </c>
      <c r="Q1892" s="466">
        <v>0.45940861993157384</v>
      </c>
      <c r="R1892" s="466">
        <v>1.8970416072469201</v>
      </c>
      <c r="S1892" s="466">
        <f t="shared" si="59"/>
        <v>10.302251697736921</v>
      </c>
    </row>
    <row r="1893" spans="2:19">
      <c r="B1893" s="463">
        <v>1890</v>
      </c>
      <c r="C1893" s="464">
        <v>16000</v>
      </c>
      <c r="D1893" s="465" t="s">
        <v>1726</v>
      </c>
      <c r="E1893" s="466">
        <v>1.1260249927849928</v>
      </c>
      <c r="F1893" s="466">
        <v>0.20348731884057975</v>
      </c>
      <c r="G1893" s="466">
        <v>0</v>
      </c>
      <c r="H1893" s="466">
        <v>2.8260869565217391E-2</v>
      </c>
      <c r="I1893" s="466">
        <v>0.19099047951968426</v>
      </c>
      <c r="J1893" s="466">
        <v>0.33486625039860118</v>
      </c>
      <c r="K1893" s="466">
        <f t="shared" si="58"/>
        <v>1.8836299111090753</v>
      </c>
      <c r="L1893" s="471"/>
      <c r="M1893" s="466">
        <v>1.1850911266511266</v>
      </c>
      <c r="N1893" s="466">
        <v>0.20348731884057975</v>
      </c>
      <c r="O1893" s="466">
        <v>0</v>
      </c>
      <c r="P1893" s="466">
        <v>2.8260869565217391E-2</v>
      </c>
      <c r="Q1893" s="466">
        <v>0.20100896872085672</v>
      </c>
      <c r="R1893" s="466">
        <v>0.35243180613673281</v>
      </c>
      <c r="S1893" s="466">
        <f t="shared" si="59"/>
        <v>1.9702800899145132</v>
      </c>
    </row>
    <row r="1894" spans="2:19">
      <c r="B1894" s="463">
        <v>1891</v>
      </c>
      <c r="C1894" s="464">
        <v>19101</v>
      </c>
      <c r="D1894" s="465" t="s">
        <v>1736</v>
      </c>
      <c r="E1894" s="466">
        <v>4.4666087878787888</v>
      </c>
      <c r="F1894" s="466">
        <v>3.1211231884057971</v>
      </c>
      <c r="G1894" s="466">
        <v>0</v>
      </c>
      <c r="H1894" s="466">
        <v>8.2427536231884063E-2</v>
      </c>
      <c r="I1894" s="466">
        <v>0.57203009240788549</v>
      </c>
      <c r="J1894" s="466">
        <v>1.9721851627799989</v>
      </c>
      <c r="K1894" s="466">
        <f t="shared" si="58"/>
        <v>10.214374767704353</v>
      </c>
      <c r="L1894" s="471"/>
      <c r="M1894" s="466">
        <v>4.742250745920745</v>
      </c>
      <c r="N1894" s="466">
        <v>3.1211231884057971</v>
      </c>
      <c r="O1894" s="466">
        <v>0</v>
      </c>
      <c r="P1894" s="466">
        <v>8.2427536231884063E-2</v>
      </c>
      <c r="Q1894" s="466">
        <v>0.60733103373010777</v>
      </c>
      <c r="R1894" s="466">
        <v>2.0938920338552562</v>
      </c>
      <c r="S1894" s="466">
        <f t="shared" si="59"/>
        <v>10.647024538143791</v>
      </c>
    </row>
    <row r="1895" spans="2:19">
      <c r="B1895" s="463">
        <v>1892</v>
      </c>
      <c r="C1895" s="464">
        <v>19102</v>
      </c>
      <c r="D1895" s="465" t="s">
        <v>3714</v>
      </c>
      <c r="E1895" s="466">
        <v>1.4350836291486293</v>
      </c>
      <c r="F1895" s="466">
        <v>2.0807487922705312</v>
      </c>
      <c r="G1895" s="466">
        <v>0</v>
      </c>
      <c r="H1895" s="466">
        <v>5.495169082125604E-2</v>
      </c>
      <c r="I1895" s="466">
        <v>0.18378843099549541</v>
      </c>
      <c r="J1895" s="466">
        <v>0.6336464139048763</v>
      </c>
      <c r="K1895" s="466">
        <f t="shared" si="58"/>
        <v>4.3882189571407881</v>
      </c>
      <c r="L1895" s="471"/>
      <c r="M1895" s="466">
        <v>1.4941497630147631</v>
      </c>
      <c r="N1895" s="466">
        <v>2.0807487922705312</v>
      </c>
      <c r="O1895" s="466">
        <v>0</v>
      </c>
      <c r="P1895" s="466">
        <v>5.495169082125604E-2</v>
      </c>
      <c r="Q1895" s="466">
        <v>0.19135291842168589</v>
      </c>
      <c r="R1895" s="466">
        <v>0.65972645770671723</v>
      </c>
      <c r="S1895" s="466">
        <f t="shared" si="59"/>
        <v>4.4809296222349539</v>
      </c>
    </row>
    <row r="1896" spans="2:19" ht="25.5">
      <c r="B1896" s="463">
        <v>1893</v>
      </c>
      <c r="C1896" s="464">
        <v>20605</v>
      </c>
      <c r="D1896" s="465" t="s">
        <v>1762</v>
      </c>
      <c r="E1896" s="466">
        <v>0.73575977633477641</v>
      </c>
      <c r="F1896" s="466">
        <v>0.12717957427536233</v>
      </c>
      <c r="G1896" s="466">
        <v>0</v>
      </c>
      <c r="H1896" s="466">
        <v>1.7663043478260872E-2</v>
      </c>
      <c r="I1896" s="466">
        <v>0.12479573135043776</v>
      </c>
      <c r="J1896" s="466">
        <v>0.21880608252394704</v>
      </c>
      <c r="K1896" s="466">
        <f t="shared" si="58"/>
        <v>1.2242042079627844</v>
      </c>
      <c r="L1896" s="471"/>
      <c r="M1896" s="466">
        <v>0.7751371989121989</v>
      </c>
      <c r="N1896" s="466">
        <v>0.12717957427536233</v>
      </c>
      <c r="O1896" s="466">
        <v>0</v>
      </c>
      <c r="P1896" s="466">
        <v>1.7663043478260872E-2</v>
      </c>
      <c r="Q1896" s="466">
        <v>0.13147472415121939</v>
      </c>
      <c r="R1896" s="466">
        <v>0.23051645301603477</v>
      </c>
      <c r="S1896" s="466">
        <f t="shared" si="59"/>
        <v>1.2819709938330763</v>
      </c>
    </row>
    <row r="1897" spans="2:19" ht="25.5">
      <c r="B1897" s="463">
        <v>1894</v>
      </c>
      <c r="C1897" s="464">
        <v>20610</v>
      </c>
      <c r="D1897" s="465" t="s">
        <v>1763</v>
      </c>
      <c r="E1897" s="466">
        <v>0.95327771284271279</v>
      </c>
      <c r="F1897" s="466">
        <v>0.17805140398550726</v>
      </c>
      <c r="G1897" s="466">
        <v>0</v>
      </c>
      <c r="H1897" s="466">
        <v>2.4728260869565217E-2</v>
      </c>
      <c r="I1897" s="466">
        <v>0.16168998792908862</v>
      </c>
      <c r="J1897" s="466">
        <v>0.28349329307395466</v>
      </c>
      <c r="K1897" s="466">
        <f t="shared" si="58"/>
        <v>1.6012406587008285</v>
      </c>
      <c r="L1897" s="471"/>
      <c r="M1897" s="466">
        <v>1.0024994910644911</v>
      </c>
      <c r="N1897" s="466">
        <v>0.17805140398550726</v>
      </c>
      <c r="O1897" s="466">
        <v>0</v>
      </c>
      <c r="P1897" s="466">
        <v>2.4728260869565217E-2</v>
      </c>
      <c r="Q1897" s="466">
        <v>0.17003872893006566</v>
      </c>
      <c r="R1897" s="466">
        <v>0.29813125618906439</v>
      </c>
      <c r="S1897" s="466">
        <f t="shared" si="59"/>
        <v>1.6734491410386934</v>
      </c>
    </row>
    <row r="1898" spans="2:19">
      <c r="B1898" s="463">
        <v>1895</v>
      </c>
      <c r="C1898" s="464">
        <v>20650</v>
      </c>
      <c r="D1898" s="465" t="s">
        <v>3717</v>
      </c>
      <c r="E1898" s="466">
        <v>3.9834636652236655</v>
      </c>
      <c r="F1898" s="466">
        <v>2.8610295893719808</v>
      </c>
      <c r="G1898" s="466">
        <v>0</v>
      </c>
      <c r="H1898" s="466">
        <v>7.5558574879227069E-2</v>
      </c>
      <c r="I1898" s="466">
        <v>0.51015461544450458</v>
      </c>
      <c r="J1898" s="466">
        <v>1.7588574039317768</v>
      </c>
      <c r="K1898" s="466">
        <f t="shared" si="58"/>
        <v>9.1890638488511538</v>
      </c>
      <c r="L1898" s="471"/>
      <c r="M1898" s="466">
        <v>4.2295725563325552</v>
      </c>
      <c r="N1898" s="466">
        <v>2.8610295893719808</v>
      </c>
      <c r="O1898" s="466">
        <v>0</v>
      </c>
      <c r="P1898" s="466">
        <v>7.5558574879227069E-2</v>
      </c>
      <c r="Q1898" s="466">
        <v>0.54167331305363142</v>
      </c>
      <c r="R1898" s="466">
        <v>1.8675242531061134</v>
      </c>
      <c r="S1898" s="466">
        <f t="shared" si="59"/>
        <v>9.5753582867435085</v>
      </c>
    </row>
    <row r="1899" spans="2:19">
      <c r="B1899" s="463">
        <v>1896</v>
      </c>
      <c r="C1899" s="464">
        <v>20838</v>
      </c>
      <c r="D1899" s="465" t="s">
        <v>2479</v>
      </c>
      <c r="E1899" s="466">
        <v>9.2980600144300158</v>
      </c>
      <c r="F1899" s="466">
        <v>5.7220591787439616</v>
      </c>
      <c r="G1899" s="466">
        <v>0</v>
      </c>
      <c r="H1899" s="466">
        <v>0.15111714975845414</v>
      </c>
      <c r="I1899" s="466">
        <v>1.0537978362922671</v>
      </c>
      <c r="J1899" s="466">
        <v>5.3209758828777813</v>
      </c>
      <c r="K1899" s="466">
        <f t="shared" si="58"/>
        <v>21.546010062102482</v>
      </c>
      <c r="L1899" s="471"/>
      <c r="M1899" s="466">
        <v>9.8690326418026419</v>
      </c>
      <c r="N1899" s="466">
        <v>5.7220591787439616</v>
      </c>
      <c r="O1899" s="466">
        <v>0</v>
      </c>
      <c r="P1899" s="466">
        <v>0.15111714975845414</v>
      </c>
      <c r="Q1899" s="466">
        <v>1.1185091543923438</v>
      </c>
      <c r="R1899" s="466">
        <v>5.6477248579670052</v>
      </c>
      <c r="S1899" s="466">
        <f t="shared" si="59"/>
        <v>22.508442982664405</v>
      </c>
    </row>
    <row r="1900" spans="2:19">
      <c r="B1900" s="463">
        <v>1897</v>
      </c>
      <c r="C1900" s="464">
        <v>21406</v>
      </c>
      <c r="D1900" s="465" t="s">
        <v>2501</v>
      </c>
      <c r="E1900" s="466">
        <v>4.9497539105339108</v>
      </c>
      <c r="F1900" s="466">
        <v>3.3812167874396133</v>
      </c>
      <c r="G1900" s="466">
        <v>0</v>
      </c>
      <c r="H1900" s="466">
        <v>8.9296497584541071E-2</v>
      </c>
      <c r="I1900" s="466">
        <v>0.50725626752136554</v>
      </c>
      <c r="J1900" s="466">
        <v>1.3751034786245004</v>
      </c>
      <c r="K1900" s="466">
        <f t="shared" si="58"/>
        <v>10.302626941703931</v>
      </c>
      <c r="L1900" s="471"/>
      <c r="M1900" s="466">
        <v>5.2549289355089357</v>
      </c>
      <c r="N1900" s="466">
        <v>3.3812167874396133</v>
      </c>
      <c r="O1900" s="466">
        <v>0</v>
      </c>
      <c r="P1900" s="466">
        <v>8.9296497584541071E-2</v>
      </c>
      <c r="Q1900" s="466">
        <v>0.53853094236532617</v>
      </c>
      <c r="R1900" s="466">
        <v>1.4598849134225811</v>
      </c>
      <c r="S1900" s="466">
        <f t="shared" si="59"/>
        <v>10.723858076320997</v>
      </c>
    </row>
    <row r="1901" spans="2:19">
      <c r="B1901" s="463">
        <v>1898</v>
      </c>
      <c r="C1901" s="464">
        <v>21421</v>
      </c>
      <c r="D1901" s="465" t="s">
        <v>2502</v>
      </c>
      <c r="E1901" s="466">
        <v>0.780530432900433</v>
      </c>
      <c r="F1901" s="466">
        <v>0.15261548913043479</v>
      </c>
      <c r="G1901" s="466">
        <v>0</v>
      </c>
      <c r="H1901" s="466">
        <v>2.1195652173913046E-2</v>
      </c>
      <c r="I1901" s="466">
        <v>0.13238949633849301</v>
      </c>
      <c r="J1901" s="466">
        <v>0.23212033574930824</v>
      </c>
      <c r="K1901" s="466">
        <f t="shared" si="58"/>
        <v>1.318851406292582</v>
      </c>
      <c r="L1901" s="471"/>
      <c r="M1901" s="466">
        <v>0.81990785547785539</v>
      </c>
      <c r="N1901" s="466">
        <v>0.15261548913043479</v>
      </c>
      <c r="O1901" s="466">
        <v>0</v>
      </c>
      <c r="P1901" s="466">
        <v>2.1195652173913046E-2</v>
      </c>
      <c r="Q1901" s="466">
        <v>0.13906848913927464</v>
      </c>
      <c r="R1901" s="466">
        <v>0.24383070624139599</v>
      </c>
      <c r="S1901" s="466">
        <f t="shared" si="59"/>
        <v>1.376618192162874</v>
      </c>
    </row>
    <row r="1902" spans="2:19">
      <c r="B1902" s="463">
        <v>1899</v>
      </c>
      <c r="C1902" s="464">
        <v>22305</v>
      </c>
      <c r="D1902" s="465" t="s">
        <v>2528</v>
      </c>
      <c r="E1902" s="466">
        <v>0.780530432900433</v>
      </c>
      <c r="F1902" s="466">
        <v>0.15261548913043479</v>
      </c>
      <c r="G1902" s="466">
        <v>0</v>
      </c>
      <c r="H1902" s="466">
        <v>2.1195652173913046E-2</v>
      </c>
      <c r="I1902" s="466">
        <v>0.13238949633849301</v>
      </c>
      <c r="J1902" s="466">
        <v>0.23212033574930824</v>
      </c>
      <c r="K1902" s="466">
        <f t="shared" si="58"/>
        <v>1.318851406292582</v>
      </c>
      <c r="L1902" s="471"/>
      <c r="M1902" s="466">
        <v>0.81990785547785539</v>
      </c>
      <c r="N1902" s="466">
        <v>0.15261548913043479</v>
      </c>
      <c r="O1902" s="466">
        <v>0</v>
      </c>
      <c r="P1902" s="466">
        <v>2.1195652173913046E-2</v>
      </c>
      <c r="Q1902" s="466">
        <v>0.13906848913927464</v>
      </c>
      <c r="R1902" s="466">
        <v>0.24383070624139599</v>
      </c>
      <c r="S1902" s="466">
        <f t="shared" si="59"/>
        <v>1.376618192162874</v>
      </c>
    </row>
    <row r="1903" spans="2:19" ht="25.5">
      <c r="B1903" s="463">
        <v>1900</v>
      </c>
      <c r="C1903" s="464">
        <v>22318</v>
      </c>
      <c r="D1903" s="465" t="s">
        <v>2866</v>
      </c>
      <c r="E1903" s="466">
        <v>4.4666087878787888</v>
      </c>
      <c r="F1903" s="466">
        <v>3.1211231884057971</v>
      </c>
      <c r="G1903" s="466">
        <v>0</v>
      </c>
      <c r="H1903" s="466">
        <v>8.2427536231884063E-2</v>
      </c>
      <c r="I1903" s="466">
        <v>0.45774301978845866</v>
      </c>
      <c r="J1903" s="466">
        <v>1.2408797271305891</v>
      </c>
      <c r="K1903" s="466">
        <f t="shared" si="58"/>
        <v>9.3687822594355161</v>
      </c>
      <c r="L1903" s="471"/>
      <c r="M1903" s="466">
        <v>4.742250745920745</v>
      </c>
      <c r="N1903" s="466">
        <v>3.1211231884057971</v>
      </c>
      <c r="O1903" s="466">
        <v>0</v>
      </c>
      <c r="P1903" s="466">
        <v>8.2427536231884063E-2</v>
      </c>
      <c r="Q1903" s="466">
        <v>0.48599111319590693</v>
      </c>
      <c r="R1903" s="466">
        <v>1.31745650694821</v>
      </c>
      <c r="S1903" s="466">
        <f t="shared" si="59"/>
        <v>9.7492490907025431</v>
      </c>
    </row>
    <row r="1904" spans="2:19">
      <c r="B1904" s="463">
        <v>1901</v>
      </c>
      <c r="C1904" s="464">
        <v>23500</v>
      </c>
      <c r="D1904" s="465" t="s">
        <v>3718</v>
      </c>
      <c r="E1904" s="466">
        <v>0.5630124963924964</v>
      </c>
      <c r="F1904" s="466">
        <v>0.10174365942028987</v>
      </c>
      <c r="G1904" s="466">
        <v>0</v>
      </c>
      <c r="H1904" s="466">
        <v>1.4130434782608696E-2</v>
      </c>
      <c r="I1904" s="466">
        <v>9.5495239759842129E-2</v>
      </c>
      <c r="J1904" s="466">
        <v>0.16743312519930059</v>
      </c>
      <c r="K1904" s="466">
        <f t="shared" si="58"/>
        <v>0.94181495555453765</v>
      </c>
      <c r="L1904" s="471"/>
      <c r="M1904" s="466">
        <v>0.5925455633255633</v>
      </c>
      <c r="N1904" s="466">
        <v>0.10174365942028987</v>
      </c>
      <c r="O1904" s="466">
        <v>0</v>
      </c>
      <c r="P1904" s="466">
        <v>1.4130434782608696E-2</v>
      </c>
      <c r="Q1904" s="466">
        <v>0.10050448436042836</v>
      </c>
      <c r="R1904" s="466">
        <v>0.1762159030683664</v>
      </c>
      <c r="S1904" s="466">
        <f t="shared" si="59"/>
        <v>0.9851400449572566</v>
      </c>
    </row>
    <row r="1905" spans="2:19">
      <c r="B1905" s="463">
        <v>1902</v>
      </c>
      <c r="C1905" s="464">
        <v>23540</v>
      </c>
      <c r="D1905" s="465" t="s">
        <v>5859</v>
      </c>
      <c r="E1905" s="466">
        <v>0.5630124963924964</v>
      </c>
      <c r="F1905" s="466">
        <v>0.10174365942028987</v>
      </c>
      <c r="G1905" s="466">
        <v>0</v>
      </c>
      <c r="H1905" s="466">
        <v>1.4130434782608696E-2</v>
      </c>
      <c r="I1905" s="466">
        <v>9.5495239759842129E-2</v>
      </c>
      <c r="J1905" s="466">
        <v>0.16743312519930059</v>
      </c>
      <c r="K1905" s="466">
        <f t="shared" si="58"/>
        <v>0.94181495555453765</v>
      </c>
      <c r="L1905" s="471"/>
      <c r="M1905" s="466">
        <v>0.5925455633255633</v>
      </c>
      <c r="N1905" s="466">
        <v>0.10174365942028987</v>
      </c>
      <c r="O1905" s="466">
        <v>0</v>
      </c>
      <c r="P1905" s="466">
        <v>1.4130434782608696E-2</v>
      </c>
      <c r="Q1905" s="466">
        <v>0.10050448436042836</v>
      </c>
      <c r="R1905" s="466">
        <v>0.1762159030683664</v>
      </c>
      <c r="S1905" s="466">
        <f t="shared" si="59"/>
        <v>0.9851400449572566</v>
      </c>
    </row>
    <row r="1906" spans="2:19">
      <c r="B1906" s="463">
        <v>1903</v>
      </c>
      <c r="C1906" s="464">
        <v>23545</v>
      </c>
      <c r="D1906" s="465" t="s">
        <v>26</v>
      </c>
      <c r="E1906" s="466">
        <v>0.780530432900433</v>
      </c>
      <c r="F1906" s="466">
        <v>0.15261548913043479</v>
      </c>
      <c r="G1906" s="466">
        <v>0</v>
      </c>
      <c r="H1906" s="466">
        <v>2.1195652173913046E-2</v>
      </c>
      <c r="I1906" s="466">
        <v>0.13238949633849301</v>
      </c>
      <c r="J1906" s="466">
        <v>0.23212033574930824</v>
      </c>
      <c r="K1906" s="466">
        <f t="shared" si="58"/>
        <v>1.318851406292582</v>
      </c>
      <c r="L1906" s="471"/>
      <c r="M1906" s="466">
        <v>0.81990785547785539</v>
      </c>
      <c r="N1906" s="466">
        <v>0.15261548913043479</v>
      </c>
      <c r="O1906" s="466">
        <v>0</v>
      </c>
      <c r="P1906" s="466">
        <v>2.1195652173913046E-2</v>
      </c>
      <c r="Q1906" s="466">
        <v>0.13906848913927464</v>
      </c>
      <c r="R1906" s="466">
        <v>0.24383070624139599</v>
      </c>
      <c r="S1906" s="466">
        <f t="shared" si="59"/>
        <v>1.376618192162874</v>
      </c>
    </row>
    <row r="1907" spans="2:19">
      <c r="B1907" s="463">
        <v>1904</v>
      </c>
      <c r="C1907" s="464">
        <v>23600</v>
      </c>
      <c r="D1907" s="465" t="s">
        <v>28</v>
      </c>
      <c r="E1907" s="466">
        <v>0.5630124963924964</v>
      </c>
      <c r="F1907" s="466">
        <v>0.10174365942028987</v>
      </c>
      <c r="G1907" s="466">
        <v>0</v>
      </c>
      <c r="H1907" s="466">
        <v>1.4130434782608696E-2</v>
      </c>
      <c r="I1907" s="466">
        <v>9.5495239759842129E-2</v>
      </c>
      <c r="J1907" s="466">
        <v>0.16743312519930059</v>
      </c>
      <c r="K1907" s="466">
        <f t="shared" si="58"/>
        <v>0.94181495555453765</v>
      </c>
      <c r="L1907" s="471"/>
      <c r="M1907" s="466">
        <v>0.5925455633255633</v>
      </c>
      <c r="N1907" s="466">
        <v>0.10174365942028987</v>
      </c>
      <c r="O1907" s="466">
        <v>0</v>
      </c>
      <c r="P1907" s="466">
        <v>1.4130434782608696E-2</v>
      </c>
      <c r="Q1907" s="466">
        <v>0.10050448436042836</v>
      </c>
      <c r="R1907" s="466">
        <v>0.1762159030683664</v>
      </c>
      <c r="S1907" s="466">
        <f t="shared" si="59"/>
        <v>0.9851400449572566</v>
      </c>
    </row>
    <row r="1908" spans="2:19">
      <c r="B1908" s="463">
        <v>1905</v>
      </c>
      <c r="C1908" s="464">
        <v>24620</v>
      </c>
      <c r="D1908" s="465" t="s">
        <v>64</v>
      </c>
      <c r="E1908" s="466">
        <v>0.780530432900433</v>
      </c>
      <c r="F1908" s="466">
        <v>0.15261548913043479</v>
      </c>
      <c r="G1908" s="466">
        <v>0</v>
      </c>
      <c r="H1908" s="466">
        <v>2.1195652173913046E-2</v>
      </c>
      <c r="I1908" s="466">
        <v>0.13238949633849301</v>
      </c>
      <c r="J1908" s="466">
        <v>0.23212033574930824</v>
      </c>
      <c r="K1908" s="466">
        <f t="shared" si="58"/>
        <v>1.318851406292582</v>
      </c>
      <c r="L1908" s="471"/>
      <c r="M1908" s="466">
        <v>0.81990785547785539</v>
      </c>
      <c r="N1908" s="466">
        <v>0.15261548913043479</v>
      </c>
      <c r="O1908" s="466">
        <v>0</v>
      </c>
      <c r="P1908" s="466">
        <v>2.1195652173913046E-2</v>
      </c>
      <c r="Q1908" s="466">
        <v>0.13906848913927464</v>
      </c>
      <c r="R1908" s="466">
        <v>0.24383070624139599</v>
      </c>
      <c r="S1908" s="466">
        <f t="shared" si="59"/>
        <v>1.376618192162874</v>
      </c>
    </row>
    <row r="1909" spans="2:19">
      <c r="B1909" s="463">
        <v>1906</v>
      </c>
      <c r="C1909" s="464">
        <v>25250</v>
      </c>
      <c r="D1909" s="465" t="s">
        <v>3721</v>
      </c>
      <c r="E1909" s="466">
        <v>4.4666087878787888</v>
      </c>
      <c r="F1909" s="466">
        <v>3.1211231884057971</v>
      </c>
      <c r="G1909" s="466">
        <v>0</v>
      </c>
      <c r="H1909" s="466">
        <v>8.2427536231884063E-2</v>
      </c>
      <c r="I1909" s="466">
        <v>0.57203009240788549</v>
      </c>
      <c r="J1909" s="466">
        <v>1.9721851627799989</v>
      </c>
      <c r="K1909" s="466">
        <f t="shared" si="58"/>
        <v>10.214374767704353</v>
      </c>
      <c r="L1909" s="471"/>
      <c r="M1909" s="466">
        <v>4.742250745920745</v>
      </c>
      <c r="N1909" s="466">
        <v>3.1211231884057971</v>
      </c>
      <c r="O1909" s="466">
        <v>0</v>
      </c>
      <c r="P1909" s="466">
        <v>8.2427536231884063E-2</v>
      </c>
      <c r="Q1909" s="466">
        <v>0.60733103373010777</v>
      </c>
      <c r="R1909" s="466">
        <v>2.0938920338552562</v>
      </c>
      <c r="S1909" s="466">
        <f t="shared" si="59"/>
        <v>10.647024538143791</v>
      </c>
    </row>
    <row r="1910" spans="2:19">
      <c r="B1910" s="463">
        <v>1907</v>
      </c>
      <c r="C1910" s="464">
        <v>25441</v>
      </c>
      <c r="D1910" s="465" t="s">
        <v>865</v>
      </c>
      <c r="E1910" s="466">
        <v>9.2980600144300158</v>
      </c>
      <c r="F1910" s="466">
        <v>5.7220591787439616</v>
      </c>
      <c r="G1910" s="466">
        <v>0</v>
      </c>
      <c r="H1910" s="466">
        <v>0.15111714975845414</v>
      </c>
      <c r="I1910" s="466">
        <v>1.0537978362922671</v>
      </c>
      <c r="J1910" s="466">
        <v>5.3209758828777813</v>
      </c>
      <c r="K1910" s="466">
        <f t="shared" si="58"/>
        <v>21.546010062102482</v>
      </c>
      <c r="L1910" s="471"/>
      <c r="M1910" s="466">
        <v>9.8690326418026419</v>
      </c>
      <c r="N1910" s="466">
        <v>5.7220591787439616</v>
      </c>
      <c r="O1910" s="466">
        <v>0</v>
      </c>
      <c r="P1910" s="466">
        <v>0.15111714975845414</v>
      </c>
      <c r="Q1910" s="466">
        <v>1.1185091543923438</v>
      </c>
      <c r="R1910" s="466">
        <v>5.6477248579670052</v>
      </c>
      <c r="S1910" s="466">
        <f t="shared" si="59"/>
        <v>22.508442982664405</v>
      </c>
    </row>
    <row r="1911" spans="2:19">
      <c r="B1911" s="463">
        <v>1908</v>
      </c>
      <c r="C1911" s="464">
        <v>25500</v>
      </c>
      <c r="D1911" s="465" t="s">
        <v>3722</v>
      </c>
      <c r="E1911" s="466">
        <v>0.780530432900433</v>
      </c>
      <c r="F1911" s="466">
        <v>0.15261548913043479</v>
      </c>
      <c r="G1911" s="466">
        <v>0</v>
      </c>
      <c r="H1911" s="466">
        <v>2.1195652173913046E-2</v>
      </c>
      <c r="I1911" s="466">
        <v>0.13238949633849301</v>
      </c>
      <c r="J1911" s="466">
        <v>0.23212033574930824</v>
      </c>
      <c r="K1911" s="466">
        <f t="shared" si="58"/>
        <v>1.318851406292582</v>
      </c>
      <c r="L1911" s="471"/>
      <c r="M1911" s="466">
        <v>0.81990785547785539</v>
      </c>
      <c r="N1911" s="466">
        <v>0.15261548913043479</v>
      </c>
      <c r="O1911" s="466">
        <v>0</v>
      </c>
      <c r="P1911" s="466">
        <v>2.1195652173913046E-2</v>
      </c>
      <c r="Q1911" s="466">
        <v>0.13906848913927464</v>
      </c>
      <c r="R1911" s="466">
        <v>0.24383070624139599</v>
      </c>
      <c r="S1911" s="466">
        <f t="shared" si="59"/>
        <v>1.376618192162874</v>
      </c>
    </row>
    <row r="1912" spans="2:19">
      <c r="B1912" s="463">
        <v>1909</v>
      </c>
      <c r="C1912" s="464">
        <v>25505</v>
      </c>
      <c r="D1912" s="465" t="s">
        <v>3723</v>
      </c>
      <c r="E1912" s="466">
        <v>1.1260249927849928</v>
      </c>
      <c r="F1912" s="466">
        <v>0.20348731884057975</v>
      </c>
      <c r="G1912" s="466">
        <v>0</v>
      </c>
      <c r="H1912" s="466">
        <v>2.8260869565217391E-2</v>
      </c>
      <c r="I1912" s="466">
        <v>0.19099047951968426</v>
      </c>
      <c r="J1912" s="466">
        <v>0.33486625039860118</v>
      </c>
      <c r="K1912" s="466">
        <f t="shared" si="58"/>
        <v>1.8836299111090753</v>
      </c>
      <c r="L1912" s="471"/>
      <c r="M1912" s="466">
        <v>1.1850911266511266</v>
      </c>
      <c r="N1912" s="466">
        <v>0.20348731884057975</v>
      </c>
      <c r="O1912" s="466">
        <v>0</v>
      </c>
      <c r="P1912" s="466">
        <v>2.8260869565217391E-2</v>
      </c>
      <c r="Q1912" s="466">
        <v>0.20100896872085672</v>
      </c>
      <c r="R1912" s="466">
        <v>0.35243180613673281</v>
      </c>
      <c r="S1912" s="466">
        <f t="shared" si="59"/>
        <v>1.9702800899145132</v>
      </c>
    </row>
    <row r="1913" spans="2:19">
      <c r="B1913" s="463">
        <v>1910</v>
      </c>
      <c r="C1913" s="464">
        <v>25606</v>
      </c>
      <c r="D1913" s="465" t="s">
        <v>3726</v>
      </c>
      <c r="E1913" s="466">
        <v>4.4666087878787888</v>
      </c>
      <c r="F1913" s="466">
        <v>3.1211231884057971</v>
      </c>
      <c r="G1913" s="466">
        <v>0</v>
      </c>
      <c r="H1913" s="466">
        <v>8.2427536231884063E-2</v>
      </c>
      <c r="I1913" s="466">
        <v>0.43270562628489229</v>
      </c>
      <c r="J1913" s="466">
        <v>1.786776610492288</v>
      </c>
      <c r="K1913" s="466">
        <f t="shared" si="58"/>
        <v>9.8896417492936486</v>
      </c>
      <c r="L1913" s="471"/>
      <c r="M1913" s="466">
        <v>4.742250745920745</v>
      </c>
      <c r="N1913" s="466">
        <v>3.1211231884057971</v>
      </c>
      <c r="O1913" s="466">
        <v>0</v>
      </c>
      <c r="P1913" s="466">
        <v>8.2427536231884063E-2</v>
      </c>
      <c r="Q1913" s="466">
        <v>0.45940861993157384</v>
      </c>
      <c r="R1913" s="466">
        <v>1.8970416072469201</v>
      </c>
      <c r="S1913" s="466">
        <f t="shared" si="59"/>
        <v>10.302251697736921</v>
      </c>
    </row>
    <row r="1914" spans="2:19">
      <c r="B1914" s="463">
        <v>1911</v>
      </c>
      <c r="C1914" s="464">
        <v>25630</v>
      </c>
      <c r="D1914" s="465" t="s">
        <v>3727</v>
      </c>
      <c r="E1914" s="466">
        <v>0.780530432900433</v>
      </c>
      <c r="F1914" s="466">
        <v>0.15261548913043479</v>
      </c>
      <c r="G1914" s="466">
        <v>0</v>
      </c>
      <c r="H1914" s="466">
        <v>2.1195652173913046E-2</v>
      </c>
      <c r="I1914" s="466">
        <v>0.13238949633849301</v>
      </c>
      <c r="J1914" s="466">
        <v>0.23212033574930824</v>
      </c>
      <c r="K1914" s="466">
        <f t="shared" si="58"/>
        <v>1.318851406292582</v>
      </c>
      <c r="L1914" s="471"/>
      <c r="M1914" s="466">
        <v>0.81990785547785539</v>
      </c>
      <c r="N1914" s="466">
        <v>0.15261548913043479</v>
      </c>
      <c r="O1914" s="466">
        <v>0</v>
      </c>
      <c r="P1914" s="466">
        <v>2.1195652173913046E-2</v>
      </c>
      <c r="Q1914" s="466">
        <v>0.13906848913927464</v>
      </c>
      <c r="R1914" s="466">
        <v>0.24383070624139599</v>
      </c>
      <c r="S1914" s="466">
        <f t="shared" si="59"/>
        <v>1.376618192162874</v>
      </c>
    </row>
    <row r="1915" spans="2:19">
      <c r="B1915" s="463">
        <v>1912</v>
      </c>
      <c r="C1915" s="464">
        <v>26650</v>
      </c>
      <c r="D1915" s="465" t="s">
        <v>3728</v>
      </c>
      <c r="E1915" s="466">
        <v>5.4328990331890346</v>
      </c>
      <c r="F1915" s="466">
        <v>3.64131038647343</v>
      </c>
      <c r="G1915" s="466">
        <v>0</v>
      </c>
      <c r="H1915" s="466">
        <v>9.6165458937198078E-2</v>
      </c>
      <c r="I1915" s="466">
        <v>0.52631562116615849</v>
      </c>
      <c r="J1915" s="466">
        <v>2.1733215019886276</v>
      </c>
      <c r="K1915" s="466">
        <f t="shared" si="58"/>
        <v>11.87001200175445</v>
      </c>
      <c r="L1915" s="471"/>
      <c r="M1915" s="466">
        <v>5.7676071250971255</v>
      </c>
      <c r="N1915" s="466">
        <v>3.64131038647343</v>
      </c>
      <c r="O1915" s="466">
        <v>0</v>
      </c>
      <c r="P1915" s="466">
        <v>9.6165458937198078E-2</v>
      </c>
      <c r="Q1915" s="466">
        <v>0.55874068487998607</v>
      </c>
      <c r="R1915" s="466">
        <v>2.3072147123335376</v>
      </c>
      <c r="S1915" s="466">
        <f t="shared" si="59"/>
        <v>12.371038367721278</v>
      </c>
    </row>
    <row r="1916" spans="2:19" ht="25.5">
      <c r="B1916" s="463">
        <v>1913</v>
      </c>
      <c r="C1916" s="464">
        <v>27256</v>
      </c>
      <c r="D1916" s="465" t="s">
        <v>3737</v>
      </c>
      <c r="E1916" s="466">
        <v>1.4715195526695528</v>
      </c>
      <c r="F1916" s="466">
        <v>2.6009359903381641</v>
      </c>
      <c r="G1916" s="466">
        <v>0</v>
      </c>
      <c r="H1916" s="466">
        <v>6.8689613526570048E-2</v>
      </c>
      <c r="I1916" s="466">
        <v>0.18845471042323519</v>
      </c>
      <c r="J1916" s="466">
        <v>0.64973432112324681</v>
      </c>
      <c r="K1916" s="466">
        <f t="shared" si="58"/>
        <v>4.9793341880807684</v>
      </c>
      <c r="L1916" s="471"/>
      <c r="M1916" s="466">
        <v>1.5502743978243978</v>
      </c>
      <c r="N1916" s="466">
        <v>2.6009359903381641</v>
      </c>
      <c r="O1916" s="466">
        <v>0</v>
      </c>
      <c r="P1916" s="466">
        <v>6.8689613526570048E-2</v>
      </c>
      <c r="Q1916" s="466">
        <v>0.19854069365815585</v>
      </c>
      <c r="R1916" s="466">
        <v>0.68450771285903467</v>
      </c>
      <c r="S1916" s="466">
        <f t="shared" si="59"/>
        <v>5.1029484082063234</v>
      </c>
    </row>
    <row r="1917" spans="2:19" ht="25.5">
      <c r="B1917" s="463">
        <v>1914</v>
      </c>
      <c r="C1917" s="464">
        <v>27257</v>
      </c>
      <c r="D1917" s="465" t="s">
        <v>3738</v>
      </c>
      <c r="E1917" s="466">
        <v>9.2980600144300158</v>
      </c>
      <c r="F1917" s="466">
        <v>5.7220591787439616</v>
      </c>
      <c r="G1917" s="466">
        <v>0</v>
      </c>
      <c r="H1917" s="466">
        <v>0.15111714975845414</v>
      </c>
      <c r="I1917" s="466">
        <v>0.90075560069122318</v>
      </c>
      <c r="J1917" s="466">
        <v>3.7195010679739848</v>
      </c>
      <c r="K1917" s="466">
        <f t="shared" si="58"/>
        <v>19.791493011597638</v>
      </c>
      <c r="L1917" s="471"/>
      <c r="M1917" s="466">
        <v>9.8690326418026419</v>
      </c>
      <c r="N1917" s="466">
        <v>5.7220591787439616</v>
      </c>
      <c r="O1917" s="466">
        <v>0</v>
      </c>
      <c r="P1917" s="466">
        <v>0.15111714975845414</v>
      </c>
      <c r="Q1917" s="466">
        <v>0.95606894467363501</v>
      </c>
      <c r="R1917" s="466">
        <v>3.9479071326800081</v>
      </c>
      <c r="S1917" s="466">
        <f t="shared" si="59"/>
        <v>20.646185047658701</v>
      </c>
    </row>
    <row r="1918" spans="2:19" ht="25.5">
      <c r="B1918" s="463">
        <v>1915</v>
      </c>
      <c r="C1918" s="464">
        <v>27258</v>
      </c>
      <c r="D1918" s="465" t="s">
        <v>3739</v>
      </c>
      <c r="E1918" s="466">
        <v>12.196930750360753</v>
      </c>
      <c r="F1918" s="466">
        <v>7.2826207729468599</v>
      </c>
      <c r="G1918" s="466">
        <v>0</v>
      </c>
      <c r="H1918" s="466">
        <v>0.19233091787439616</v>
      </c>
      <c r="I1918" s="466">
        <v>1.382342038467117</v>
      </c>
      <c r="J1918" s="466">
        <v>6.9799048690888021</v>
      </c>
      <c r="K1918" s="466">
        <f t="shared" si="58"/>
        <v>28.034129348737931</v>
      </c>
      <c r="L1918" s="471"/>
      <c r="M1918" s="466">
        <v>12.945101779331779</v>
      </c>
      <c r="N1918" s="466">
        <v>7.2826207729468599</v>
      </c>
      <c r="O1918" s="466">
        <v>0</v>
      </c>
      <c r="P1918" s="466">
        <v>0.19233091787439616</v>
      </c>
      <c r="Q1918" s="466">
        <v>1.467136179425838</v>
      </c>
      <c r="R1918" s="466">
        <v>7.4080586985160615</v>
      </c>
      <c r="S1918" s="466">
        <f t="shared" si="59"/>
        <v>29.295248348094937</v>
      </c>
    </row>
    <row r="1919" spans="2:19">
      <c r="B1919" s="463">
        <v>1916</v>
      </c>
      <c r="C1919" s="464">
        <v>27299</v>
      </c>
      <c r="D1919" s="465" t="s">
        <v>3740</v>
      </c>
      <c r="E1919" s="466">
        <v>9.2980600144300158</v>
      </c>
      <c r="F1919" s="466">
        <v>5.7220591787439616</v>
      </c>
      <c r="G1919" s="466">
        <v>0</v>
      </c>
      <c r="H1919" s="466">
        <v>0.15111714975845414</v>
      </c>
      <c r="I1919" s="466">
        <v>0.95287549711752695</v>
      </c>
      <c r="J1919" s="466">
        <v>2.5831172420697039</v>
      </c>
      <c r="K1919" s="466">
        <f t="shared" si="58"/>
        <v>18.707229082119664</v>
      </c>
      <c r="L1919" s="471"/>
      <c r="M1919" s="466">
        <v>9.8690326418026419</v>
      </c>
      <c r="N1919" s="466">
        <v>5.7220591787439616</v>
      </c>
      <c r="O1919" s="466">
        <v>0</v>
      </c>
      <c r="P1919" s="466">
        <v>0.15111714975845414</v>
      </c>
      <c r="Q1919" s="466">
        <v>1.0113894048900984</v>
      </c>
      <c r="R1919" s="466">
        <v>2.7417405716919188</v>
      </c>
      <c r="S1919" s="466">
        <f t="shared" si="59"/>
        <v>19.495338946887074</v>
      </c>
    </row>
    <row r="1920" spans="2:19">
      <c r="B1920" s="463">
        <v>1917</v>
      </c>
      <c r="C1920" s="464">
        <v>27500</v>
      </c>
      <c r="D1920" s="465" t="s">
        <v>3741</v>
      </c>
      <c r="E1920" s="466">
        <v>1.4715195526695528</v>
      </c>
      <c r="F1920" s="466">
        <v>0.25435914855072467</v>
      </c>
      <c r="G1920" s="466">
        <v>0</v>
      </c>
      <c r="H1920" s="466">
        <v>3.5326086956521743E-2</v>
      </c>
      <c r="I1920" s="466">
        <v>0.24959146270087551</v>
      </c>
      <c r="J1920" s="466">
        <v>0.43761216504789407</v>
      </c>
      <c r="K1920" s="466">
        <f t="shared" si="58"/>
        <v>2.4484084159255688</v>
      </c>
      <c r="L1920" s="471"/>
      <c r="M1920" s="466">
        <v>1.5502743978243978</v>
      </c>
      <c r="N1920" s="466">
        <v>0.25435914855072467</v>
      </c>
      <c r="O1920" s="466">
        <v>0</v>
      </c>
      <c r="P1920" s="466">
        <v>3.5326086956521743E-2</v>
      </c>
      <c r="Q1920" s="466">
        <v>0.26294944830243877</v>
      </c>
      <c r="R1920" s="466">
        <v>0.46103290603206953</v>
      </c>
      <c r="S1920" s="466">
        <f t="shared" si="59"/>
        <v>2.5639419876661527</v>
      </c>
    </row>
    <row r="1921" spans="2:19">
      <c r="B1921" s="463">
        <v>1918</v>
      </c>
      <c r="C1921" s="464">
        <v>27550</v>
      </c>
      <c r="D1921" s="465" t="s">
        <v>3742</v>
      </c>
      <c r="E1921" s="466">
        <v>1.8170141125541126</v>
      </c>
      <c r="F1921" s="466">
        <v>0.30523097826086959</v>
      </c>
      <c r="G1921" s="466">
        <v>0</v>
      </c>
      <c r="H1921" s="466">
        <v>4.2391304347826092E-2</v>
      </c>
      <c r="I1921" s="466">
        <v>0.30819244588206673</v>
      </c>
      <c r="J1921" s="466">
        <v>0.54035807969718697</v>
      </c>
      <c r="K1921" s="466">
        <f t="shared" si="58"/>
        <v>3.0131869207420618</v>
      </c>
      <c r="L1921" s="471"/>
      <c r="M1921" s="466">
        <v>1.915457668997669</v>
      </c>
      <c r="N1921" s="466">
        <v>0.30523097826086959</v>
      </c>
      <c r="O1921" s="466">
        <v>0</v>
      </c>
      <c r="P1921" s="466">
        <v>4.2391304347826092E-2</v>
      </c>
      <c r="Q1921" s="466">
        <v>0.32488992788402088</v>
      </c>
      <c r="R1921" s="466">
        <v>0.56963400592740632</v>
      </c>
      <c r="S1921" s="466">
        <f t="shared" si="59"/>
        <v>3.1576038854177919</v>
      </c>
    </row>
    <row r="1922" spans="2:19">
      <c r="B1922" s="463">
        <v>1919</v>
      </c>
      <c r="C1922" s="464">
        <v>27552</v>
      </c>
      <c r="D1922" s="465" t="s">
        <v>3743</v>
      </c>
      <c r="E1922" s="466">
        <v>6.3991892784992785</v>
      </c>
      <c r="F1922" s="466">
        <v>4.1614975845410624</v>
      </c>
      <c r="G1922" s="466">
        <v>0</v>
      </c>
      <c r="H1922" s="466">
        <v>0.10990338164251208</v>
      </c>
      <c r="I1922" s="466">
        <v>0.61992561604742469</v>
      </c>
      <c r="J1922" s="466">
        <v>2.5598663934849668</v>
      </c>
      <c r="K1922" s="466">
        <f t="shared" si="58"/>
        <v>13.850382254215246</v>
      </c>
      <c r="L1922" s="471"/>
      <c r="M1922" s="466">
        <v>6.792963504273505</v>
      </c>
      <c r="N1922" s="466">
        <v>4.1614975845410624</v>
      </c>
      <c r="O1922" s="466">
        <v>0</v>
      </c>
      <c r="P1922" s="466">
        <v>0.10990338164251208</v>
      </c>
      <c r="Q1922" s="466">
        <v>0.65807274982839836</v>
      </c>
      <c r="R1922" s="466">
        <v>2.7173878174201556</v>
      </c>
      <c r="S1922" s="466">
        <f t="shared" si="59"/>
        <v>14.439825037705635</v>
      </c>
    </row>
    <row r="1923" spans="2:19">
      <c r="B1923" s="463">
        <v>1920</v>
      </c>
      <c r="C1923" s="464">
        <v>27620</v>
      </c>
      <c r="D1923" s="465" t="s">
        <v>2022</v>
      </c>
      <c r="E1923" s="466">
        <v>9.2980600144300158</v>
      </c>
      <c r="F1923" s="466">
        <v>5.7220591787439616</v>
      </c>
      <c r="G1923" s="466">
        <v>0</v>
      </c>
      <c r="H1923" s="466">
        <v>0.15111714975845414</v>
      </c>
      <c r="I1923" s="466">
        <v>0.90075560069122318</v>
      </c>
      <c r="J1923" s="466">
        <v>3.7195010679739848</v>
      </c>
      <c r="K1923" s="466">
        <f t="shared" si="58"/>
        <v>19.791493011597638</v>
      </c>
      <c r="L1923" s="471"/>
      <c r="M1923" s="466">
        <v>9.8690326418026419</v>
      </c>
      <c r="N1923" s="466">
        <v>5.7220591787439616</v>
      </c>
      <c r="O1923" s="466">
        <v>0</v>
      </c>
      <c r="P1923" s="466">
        <v>0.15111714975845414</v>
      </c>
      <c r="Q1923" s="466">
        <v>0.95606894467363501</v>
      </c>
      <c r="R1923" s="466">
        <v>3.9479071326800081</v>
      </c>
      <c r="S1923" s="466">
        <f t="shared" si="59"/>
        <v>20.646185047658701</v>
      </c>
    </row>
    <row r="1924" spans="2:19">
      <c r="B1924" s="463">
        <v>1921</v>
      </c>
      <c r="C1924" s="464">
        <v>27750</v>
      </c>
      <c r="D1924" s="465" t="s">
        <v>5860</v>
      </c>
      <c r="E1924" s="466">
        <v>1.1260249927849928</v>
      </c>
      <c r="F1924" s="466">
        <v>0.20348731884057975</v>
      </c>
      <c r="G1924" s="466">
        <v>0</v>
      </c>
      <c r="H1924" s="466">
        <v>2.8260869565217391E-2</v>
      </c>
      <c r="I1924" s="466">
        <v>0.19099047951968426</v>
      </c>
      <c r="J1924" s="466">
        <v>0.33486625039860118</v>
      </c>
      <c r="K1924" s="466">
        <f t="shared" ref="K1924:K1987" si="60">SUM(E1924:J1924)</f>
        <v>1.8836299111090753</v>
      </c>
      <c r="L1924" s="471"/>
      <c r="M1924" s="466">
        <v>1.1850911266511266</v>
      </c>
      <c r="N1924" s="466">
        <v>0.20348731884057975</v>
      </c>
      <c r="O1924" s="466">
        <v>0</v>
      </c>
      <c r="P1924" s="466">
        <v>2.8260869565217391E-2</v>
      </c>
      <c r="Q1924" s="466">
        <v>0.20100896872085672</v>
      </c>
      <c r="R1924" s="466">
        <v>0.35243180613673281</v>
      </c>
      <c r="S1924" s="466">
        <f t="shared" ref="S1924:S1987" si="61">SUM(M1924:R1924)</f>
        <v>1.9702800899145132</v>
      </c>
    </row>
    <row r="1925" spans="2:19">
      <c r="B1925" s="463">
        <v>1922</v>
      </c>
      <c r="C1925" s="464">
        <v>27752</v>
      </c>
      <c r="D1925" s="465" t="s">
        <v>3745</v>
      </c>
      <c r="E1925" s="466">
        <v>1.4715195526695528</v>
      </c>
      <c r="F1925" s="466">
        <v>0.25435914855072467</v>
      </c>
      <c r="G1925" s="466">
        <v>0</v>
      </c>
      <c r="H1925" s="466">
        <v>3.5326086956521743E-2</v>
      </c>
      <c r="I1925" s="466">
        <v>0.24959146270087551</v>
      </c>
      <c r="J1925" s="466">
        <v>0.43761216504789407</v>
      </c>
      <c r="K1925" s="466">
        <f t="shared" si="60"/>
        <v>2.4484084159255688</v>
      </c>
      <c r="L1925" s="471"/>
      <c r="M1925" s="466">
        <v>1.5502743978243978</v>
      </c>
      <c r="N1925" s="466">
        <v>0.25435914855072467</v>
      </c>
      <c r="O1925" s="466">
        <v>0</v>
      </c>
      <c r="P1925" s="466">
        <v>3.5326086956521743E-2</v>
      </c>
      <c r="Q1925" s="466">
        <v>0.26294944830243877</v>
      </c>
      <c r="R1925" s="466">
        <v>0.46103290603206953</v>
      </c>
      <c r="S1925" s="466">
        <f t="shared" si="61"/>
        <v>2.5639419876661527</v>
      </c>
    </row>
    <row r="1926" spans="2:19">
      <c r="B1926" s="463">
        <v>1923</v>
      </c>
      <c r="C1926" s="464">
        <v>27822</v>
      </c>
      <c r="D1926" s="465" t="s">
        <v>3746</v>
      </c>
      <c r="E1926" s="466">
        <v>12.196930750360753</v>
      </c>
      <c r="F1926" s="466">
        <v>7.2826207729468599</v>
      </c>
      <c r="G1926" s="466">
        <v>0</v>
      </c>
      <c r="H1926" s="466">
        <v>0.19233091787439616</v>
      </c>
      <c r="I1926" s="466">
        <v>1.1815855853350219</v>
      </c>
      <c r="J1926" s="466">
        <v>4.8791357424630029</v>
      </c>
      <c r="K1926" s="466">
        <f t="shared" si="60"/>
        <v>25.732603768980034</v>
      </c>
      <c r="L1926" s="471"/>
      <c r="M1926" s="466">
        <v>12.945101779331779</v>
      </c>
      <c r="N1926" s="466">
        <v>7.2826207729468599</v>
      </c>
      <c r="O1926" s="466">
        <v>0</v>
      </c>
      <c r="P1926" s="466">
        <v>0.19233091787439616</v>
      </c>
      <c r="Q1926" s="466">
        <v>1.2540651395188718</v>
      </c>
      <c r="R1926" s="466">
        <v>5.1784264479398612</v>
      </c>
      <c r="S1926" s="466">
        <f t="shared" si="61"/>
        <v>26.852545057611771</v>
      </c>
    </row>
    <row r="1927" spans="2:19">
      <c r="B1927" s="463">
        <v>1924</v>
      </c>
      <c r="C1927" s="464">
        <v>27893</v>
      </c>
      <c r="D1927" s="465" t="s">
        <v>2216</v>
      </c>
      <c r="E1927" s="466">
        <v>9.2980600144300158</v>
      </c>
      <c r="F1927" s="466">
        <v>5.7220591787439616</v>
      </c>
      <c r="G1927" s="466">
        <v>0</v>
      </c>
      <c r="H1927" s="466">
        <v>0.15111714975845414</v>
      </c>
      <c r="I1927" s="466">
        <v>0.90075560069122318</v>
      </c>
      <c r="J1927" s="466">
        <v>3.7195010679739848</v>
      </c>
      <c r="K1927" s="466">
        <f t="shared" si="60"/>
        <v>19.791493011597638</v>
      </c>
      <c r="L1927" s="471"/>
      <c r="M1927" s="466">
        <v>9.8690326418026419</v>
      </c>
      <c r="N1927" s="466">
        <v>5.7220591787439616</v>
      </c>
      <c r="O1927" s="466">
        <v>0</v>
      </c>
      <c r="P1927" s="466">
        <v>0.15111714975845414</v>
      </c>
      <c r="Q1927" s="466">
        <v>0.95606894467363501</v>
      </c>
      <c r="R1927" s="466">
        <v>3.9479071326800081</v>
      </c>
      <c r="S1927" s="466">
        <f t="shared" si="61"/>
        <v>20.646185047658701</v>
      </c>
    </row>
    <row r="1928" spans="2:19" ht="25.5">
      <c r="B1928" s="463">
        <v>1925</v>
      </c>
      <c r="C1928" s="464">
        <v>28450</v>
      </c>
      <c r="D1928" s="465" t="s">
        <v>3747</v>
      </c>
      <c r="E1928" s="466">
        <v>1.4715195526695528</v>
      </c>
      <c r="F1928" s="466">
        <v>0.25435914855072467</v>
      </c>
      <c r="G1928" s="466">
        <v>0</v>
      </c>
      <c r="H1928" s="466">
        <v>3.5326086956521743E-2</v>
      </c>
      <c r="I1928" s="466">
        <v>0.24959146270087551</v>
      </c>
      <c r="J1928" s="466">
        <v>0.43761216504789407</v>
      </c>
      <c r="K1928" s="466">
        <f t="shared" si="60"/>
        <v>2.4484084159255688</v>
      </c>
      <c r="L1928" s="471"/>
      <c r="M1928" s="466">
        <v>1.5502743978243978</v>
      </c>
      <c r="N1928" s="466">
        <v>0.25435914855072467</v>
      </c>
      <c r="O1928" s="466">
        <v>0</v>
      </c>
      <c r="P1928" s="466">
        <v>3.5326086956521743E-2</v>
      </c>
      <c r="Q1928" s="466">
        <v>0.26294944830243877</v>
      </c>
      <c r="R1928" s="466">
        <v>0.46103290603206953</v>
      </c>
      <c r="S1928" s="466">
        <f t="shared" si="61"/>
        <v>2.5639419876661527</v>
      </c>
    </row>
    <row r="1929" spans="2:19">
      <c r="B1929" s="463">
        <v>1926</v>
      </c>
      <c r="C1929" s="464">
        <v>28456</v>
      </c>
      <c r="D1929" s="465" t="s">
        <v>3748</v>
      </c>
      <c r="E1929" s="466">
        <v>4.9497539105339108</v>
      </c>
      <c r="F1929" s="466">
        <v>3.3812167874396133</v>
      </c>
      <c r="G1929" s="466">
        <v>0</v>
      </c>
      <c r="H1929" s="466">
        <v>8.9296497584541071E-2</v>
      </c>
      <c r="I1929" s="466">
        <v>0.47951062372552533</v>
      </c>
      <c r="J1929" s="466">
        <v>1.9800490562404578</v>
      </c>
      <c r="K1929" s="466">
        <f t="shared" si="60"/>
        <v>10.879826875524049</v>
      </c>
      <c r="L1929" s="471"/>
      <c r="M1929" s="466">
        <v>5.2549289355089357</v>
      </c>
      <c r="N1929" s="466">
        <v>3.3812167874396133</v>
      </c>
      <c r="O1929" s="466">
        <v>0</v>
      </c>
      <c r="P1929" s="466">
        <v>8.9296497584541071E-2</v>
      </c>
      <c r="Q1929" s="466">
        <v>0.50907465240577998</v>
      </c>
      <c r="R1929" s="466">
        <v>2.102128159790229</v>
      </c>
      <c r="S1929" s="466">
        <f t="shared" si="61"/>
        <v>11.336645032729098</v>
      </c>
    </row>
    <row r="1930" spans="2:19">
      <c r="B1930" s="463">
        <v>1927</v>
      </c>
      <c r="C1930" s="464">
        <v>28490</v>
      </c>
      <c r="D1930" s="465" t="s">
        <v>2966</v>
      </c>
      <c r="E1930" s="466">
        <v>1.1260249927849928</v>
      </c>
      <c r="F1930" s="466">
        <v>0.20348731884057975</v>
      </c>
      <c r="G1930" s="466">
        <v>0</v>
      </c>
      <c r="H1930" s="466">
        <v>2.8260869565217391E-2</v>
      </c>
      <c r="I1930" s="466">
        <v>0.19099047951968426</v>
      </c>
      <c r="J1930" s="466">
        <v>0.33486625039860118</v>
      </c>
      <c r="K1930" s="466">
        <f t="shared" si="60"/>
        <v>1.8836299111090753</v>
      </c>
      <c r="L1930" s="471"/>
      <c r="M1930" s="466">
        <v>1.1850911266511266</v>
      </c>
      <c r="N1930" s="466">
        <v>0.20348731884057975</v>
      </c>
      <c r="O1930" s="466">
        <v>0</v>
      </c>
      <c r="P1930" s="466">
        <v>2.8260869565217391E-2</v>
      </c>
      <c r="Q1930" s="466">
        <v>0.20100896872085672</v>
      </c>
      <c r="R1930" s="466">
        <v>0.35243180613673281</v>
      </c>
      <c r="S1930" s="466">
        <f t="shared" si="61"/>
        <v>1.9702800899145132</v>
      </c>
    </row>
    <row r="1931" spans="2:19" ht="25.5">
      <c r="B1931" s="463">
        <v>1928</v>
      </c>
      <c r="C1931" s="464">
        <v>28496</v>
      </c>
      <c r="D1931" s="465" t="s">
        <v>3750</v>
      </c>
      <c r="E1931" s="466">
        <v>5.4328990331890346</v>
      </c>
      <c r="F1931" s="466">
        <v>3.64131038647343</v>
      </c>
      <c r="G1931" s="466">
        <v>0</v>
      </c>
      <c r="H1931" s="466">
        <v>9.6165458937198078E-2</v>
      </c>
      <c r="I1931" s="466">
        <v>0.69578104633464744</v>
      </c>
      <c r="J1931" s="466">
        <v>2.3988406804764431</v>
      </c>
      <c r="K1931" s="466">
        <f t="shared" si="60"/>
        <v>12.264996605410754</v>
      </c>
      <c r="L1931" s="471"/>
      <c r="M1931" s="466">
        <v>5.7676071250971255</v>
      </c>
      <c r="N1931" s="466">
        <v>3.64131038647343</v>
      </c>
      <c r="O1931" s="466">
        <v>0</v>
      </c>
      <c r="P1931" s="466">
        <v>9.6165458937198078E-2</v>
      </c>
      <c r="Q1931" s="466">
        <v>0.73864647508306025</v>
      </c>
      <c r="R1931" s="466">
        <v>2.5466275953535411</v>
      </c>
      <c r="S1931" s="466">
        <f t="shared" si="61"/>
        <v>12.790357040944356</v>
      </c>
    </row>
    <row r="1932" spans="2:19">
      <c r="B1932" s="463">
        <v>1929</v>
      </c>
      <c r="C1932" s="464">
        <v>29240</v>
      </c>
      <c r="D1932" s="465" t="s">
        <v>3756</v>
      </c>
      <c r="E1932" s="466">
        <v>1.1260249927849928</v>
      </c>
      <c r="F1932" s="466">
        <v>0.20348731884057975</v>
      </c>
      <c r="G1932" s="466">
        <v>0</v>
      </c>
      <c r="H1932" s="466">
        <v>2.8260869565217391E-2</v>
      </c>
      <c r="I1932" s="466">
        <v>0.19099047951968426</v>
      </c>
      <c r="J1932" s="466">
        <v>0.33486625039860118</v>
      </c>
      <c r="K1932" s="466">
        <f t="shared" si="60"/>
        <v>1.8836299111090753</v>
      </c>
      <c r="L1932" s="471"/>
      <c r="M1932" s="466">
        <v>1.1850911266511266</v>
      </c>
      <c r="N1932" s="466">
        <v>0.20348731884057975</v>
      </c>
      <c r="O1932" s="466">
        <v>0</v>
      </c>
      <c r="P1932" s="466">
        <v>2.8260869565217391E-2</v>
      </c>
      <c r="Q1932" s="466">
        <v>0.20100896872085672</v>
      </c>
      <c r="R1932" s="466">
        <v>0.35243180613673281</v>
      </c>
      <c r="S1932" s="466">
        <f t="shared" si="61"/>
        <v>1.9702800899145132</v>
      </c>
    </row>
    <row r="1933" spans="2:19">
      <c r="B1933" s="463">
        <v>1930</v>
      </c>
      <c r="C1933" s="464">
        <v>29325</v>
      </c>
      <c r="D1933" s="465" t="s">
        <v>3757</v>
      </c>
      <c r="E1933" s="466">
        <v>1.6890374891774895</v>
      </c>
      <c r="F1933" s="466">
        <v>0.30523097826086959</v>
      </c>
      <c r="G1933" s="466">
        <v>0</v>
      </c>
      <c r="H1933" s="466">
        <v>4.2391304347826092E-2</v>
      </c>
      <c r="I1933" s="466">
        <v>8.9587808087400717E-2</v>
      </c>
      <c r="J1933" s="466">
        <v>1.0099522426845766</v>
      </c>
      <c r="K1933" s="466">
        <f t="shared" si="60"/>
        <v>3.1361998225581624</v>
      </c>
      <c r="L1933" s="471"/>
      <c r="M1933" s="466">
        <v>1.77763668997669</v>
      </c>
      <c r="N1933" s="466">
        <v>0.30523097826086959</v>
      </c>
      <c r="O1933" s="466">
        <v>0</v>
      </c>
      <c r="P1933" s="466">
        <v>4.2391304347826092E-2</v>
      </c>
      <c r="Q1933" s="466">
        <v>9.4287175773881807E-2</v>
      </c>
      <c r="R1933" s="466">
        <v>1.0629297296382785</v>
      </c>
      <c r="S1933" s="466">
        <f t="shared" si="61"/>
        <v>3.2824758779975456</v>
      </c>
    </row>
    <row r="1934" spans="2:19">
      <c r="B1934" s="463">
        <v>1931</v>
      </c>
      <c r="C1934" s="464">
        <v>29405</v>
      </c>
      <c r="D1934" s="465" t="s">
        <v>3758</v>
      </c>
      <c r="E1934" s="466">
        <v>0.780530432900433</v>
      </c>
      <c r="F1934" s="466">
        <v>0.15261548913043479</v>
      </c>
      <c r="G1934" s="466">
        <v>0</v>
      </c>
      <c r="H1934" s="466">
        <v>2.1195652173913046E-2</v>
      </c>
      <c r="I1934" s="466">
        <v>4.1399916270130663E-2</v>
      </c>
      <c r="J1934" s="466">
        <v>0.46671460298683681</v>
      </c>
      <c r="K1934" s="466">
        <f t="shared" si="60"/>
        <v>1.4624560934617483</v>
      </c>
      <c r="L1934" s="471"/>
      <c r="M1934" s="466">
        <v>0.81990785547785539</v>
      </c>
      <c r="N1934" s="466">
        <v>0.15261548913043479</v>
      </c>
      <c r="O1934" s="466">
        <v>0</v>
      </c>
      <c r="P1934" s="466">
        <v>2.1195652173913046E-2</v>
      </c>
      <c r="Q1934" s="466">
        <v>4.3488524130788929E-2</v>
      </c>
      <c r="R1934" s="466">
        <v>0.49026015274403767</v>
      </c>
      <c r="S1934" s="466">
        <f t="shared" si="61"/>
        <v>1.5274676736570298</v>
      </c>
    </row>
    <row r="1935" spans="2:19">
      <c r="B1935" s="463">
        <v>1932</v>
      </c>
      <c r="C1935" s="464">
        <v>31582</v>
      </c>
      <c r="D1935" s="465" t="s">
        <v>649</v>
      </c>
      <c r="E1935" s="466">
        <v>12.196930750360753</v>
      </c>
      <c r="F1935" s="466">
        <v>7.2826207729468599</v>
      </c>
      <c r="G1935" s="466">
        <v>0</v>
      </c>
      <c r="H1935" s="466">
        <v>0.19233091787439616</v>
      </c>
      <c r="I1935" s="466">
        <v>1.382342038467117</v>
      </c>
      <c r="J1935" s="466">
        <v>6.9799048690888021</v>
      </c>
      <c r="K1935" s="466">
        <f t="shared" si="60"/>
        <v>28.034129348737931</v>
      </c>
      <c r="L1935" s="471"/>
      <c r="M1935" s="466">
        <v>12.945101779331779</v>
      </c>
      <c r="N1935" s="466">
        <v>7.2826207729468599</v>
      </c>
      <c r="O1935" s="466">
        <v>0</v>
      </c>
      <c r="P1935" s="466">
        <v>0.19233091787439616</v>
      </c>
      <c r="Q1935" s="466">
        <v>1.467136179425838</v>
      </c>
      <c r="R1935" s="466">
        <v>7.4080586985160615</v>
      </c>
      <c r="S1935" s="466">
        <f t="shared" si="61"/>
        <v>29.295248348094937</v>
      </c>
    </row>
    <row r="1936" spans="2:19">
      <c r="B1936" s="463">
        <v>1933</v>
      </c>
      <c r="C1936" s="464">
        <v>31603</v>
      </c>
      <c r="D1936" s="465" t="s">
        <v>3761</v>
      </c>
      <c r="E1936" s="466">
        <v>1.1260249927849928</v>
      </c>
      <c r="F1936" s="466">
        <v>5.8325617283950616E-2</v>
      </c>
      <c r="G1936" s="466">
        <v>0</v>
      </c>
      <c r="H1936" s="466">
        <v>7.2222222222222219E-3</v>
      </c>
      <c r="I1936" s="466">
        <v>0.14420787923588971</v>
      </c>
      <c r="J1936" s="466">
        <v>0.49718475227033532</v>
      </c>
      <c r="K1936" s="466">
        <f t="shared" si="60"/>
        <v>1.8329654637973904</v>
      </c>
      <c r="L1936" s="471"/>
      <c r="M1936" s="466">
        <v>1.1850911266511266</v>
      </c>
      <c r="N1936" s="466">
        <v>5.8325617283950616E-2</v>
      </c>
      <c r="O1936" s="466">
        <v>0</v>
      </c>
      <c r="P1936" s="466">
        <v>7.2222222222222219E-3</v>
      </c>
      <c r="Q1936" s="466">
        <v>0.15177236666208022</v>
      </c>
      <c r="R1936" s="466">
        <v>0.52326479607217624</v>
      </c>
      <c r="S1936" s="466">
        <f t="shared" si="61"/>
        <v>1.9256761288915558</v>
      </c>
    </row>
    <row r="1937" spans="2:19">
      <c r="B1937" s="463">
        <v>1934</v>
      </c>
      <c r="C1937" s="464">
        <v>31624</v>
      </c>
      <c r="D1937" s="465" t="s">
        <v>656</v>
      </c>
      <c r="E1937" s="466">
        <v>1.6890374891774895</v>
      </c>
      <c r="F1937" s="466">
        <v>0.30523097826086959</v>
      </c>
      <c r="G1937" s="466">
        <v>0.20567254313973066</v>
      </c>
      <c r="H1937" s="466">
        <v>4.2391304347826092E-2</v>
      </c>
      <c r="I1937" s="466">
        <v>0.21688246021605631</v>
      </c>
      <c r="J1937" s="466">
        <v>1.0624407637226174</v>
      </c>
      <c r="K1937" s="466">
        <f t="shared" si="60"/>
        <v>3.5216555388645894</v>
      </c>
      <c r="L1937" s="471"/>
      <c r="M1937" s="466">
        <v>1.77763668997669</v>
      </c>
      <c r="N1937" s="466">
        <v>0.30523097826086959</v>
      </c>
      <c r="O1937" s="466">
        <v>0.20567254313973066</v>
      </c>
      <c r="P1937" s="466">
        <v>4.2391304347826092E-2</v>
      </c>
      <c r="Q1937" s="466">
        <v>0.2282591245977714</v>
      </c>
      <c r="R1937" s="466">
        <v>1.1181715590219896</v>
      </c>
      <c r="S1937" s="466">
        <f t="shared" si="61"/>
        <v>3.6773621993448771</v>
      </c>
    </row>
    <row r="1938" spans="2:19">
      <c r="B1938" s="463">
        <v>1935</v>
      </c>
      <c r="C1938" s="464">
        <v>32201</v>
      </c>
      <c r="D1938" s="465" t="s">
        <v>3763</v>
      </c>
      <c r="E1938" s="466">
        <v>17.994672222222224</v>
      </c>
      <c r="F1938" s="466">
        <v>10.403743961352657</v>
      </c>
      <c r="G1938" s="466">
        <v>0</v>
      </c>
      <c r="H1938" s="466">
        <v>0.27475845410628019</v>
      </c>
      <c r="I1938" s="466">
        <v>1.8441139563098501</v>
      </c>
      <c r="J1938" s="466">
        <v>4.999144768960111</v>
      </c>
      <c r="K1938" s="466">
        <f t="shared" si="60"/>
        <v>35.516433362951119</v>
      </c>
      <c r="L1938" s="471"/>
      <c r="M1938" s="466">
        <v>19.097240054390056</v>
      </c>
      <c r="N1938" s="466">
        <v>10.403743961352657</v>
      </c>
      <c r="O1938" s="466">
        <v>0</v>
      </c>
      <c r="P1938" s="466">
        <v>0.27475845410628019</v>
      </c>
      <c r="Q1938" s="466">
        <v>1.9571063299396432</v>
      </c>
      <c r="R1938" s="466">
        <v>5.3054518882305954</v>
      </c>
      <c r="S1938" s="466">
        <f t="shared" si="61"/>
        <v>37.038300688019227</v>
      </c>
    </row>
    <row r="1939" spans="2:19">
      <c r="B1939" s="463">
        <v>1936</v>
      </c>
      <c r="C1939" s="464">
        <v>32421</v>
      </c>
      <c r="D1939" s="465" t="s">
        <v>665</v>
      </c>
      <c r="E1939" s="466">
        <v>0.780530432900433</v>
      </c>
      <c r="F1939" s="466">
        <v>0.15261548913043479</v>
      </c>
      <c r="G1939" s="466">
        <v>0</v>
      </c>
      <c r="H1939" s="466">
        <v>2.1195652173913046E-2</v>
      </c>
      <c r="I1939" s="466">
        <v>0.13238949633849301</v>
      </c>
      <c r="J1939" s="466">
        <v>0.23212033574930824</v>
      </c>
      <c r="K1939" s="466">
        <f t="shared" si="60"/>
        <v>1.318851406292582</v>
      </c>
      <c r="L1939" s="471"/>
      <c r="M1939" s="466">
        <v>0.81990785547785539</v>
      </c>
      <c r="N1939" s="466">
        <v>0.15261548913043479</v>
      </c>
      <c r="O1939" s="466">
        <v>0</v>
      </c>
      <c r="P1939" s="466">
        <v>2.1195652173913046E-2</v>
      </c>
      <c r="Q1939" s="466">
        <v>0.13906848913927464</v>
      </c>
      <c r="R1939" s="466">
        <v>0.24383070624139599</v>
      </c>
      <c r="S1939" s="466">
        <f t="shared" si="61"/>
        <v>1.376618192162874</v>
      </c>
    </row>
    <row r="1940" spans="2:19">
      <c r="B1940" s="463">
        <v>1937</v>
      </c>
      <c r="C1940" s="464">
        <v>32480</v>
      </c>
      <c r="D1940" s="465" t="s">
        <v>3766</v>
      </c>
      <c r="E1940" s="466">
        <v>17.994672222222224</v>
      </c>
      <c r="F1940" s="466">
        <v>10.403743961352657</v>
      </c>
      <c r="G1940" s="466">
        <v>0</v>
      </c>
      <c r="H1940" s="466">
        <v>0.27475845410628019</v>
      </c>
      <c r="I1940" s="466">
        <v>1.8441139563098501</v>
      </c>
      <c r="J1940" s="466">
        <v>4.999144768960111</v>
      </c>
      <c r="K1940" s="466">
        <f t="shared" si="60"/>
        <v>35.516433362951119</v>
      </c>
      <c r="L1940" s="471"/>
      <c r="M1940" s="466">
        <v>19.097240054390056</v>
      </c>
      <c r="N1940" s="466">
        <v>10.403743961352657</v>
      </c>
      <c r="O1940" s="466">
        <v>0</v>
      </c>
      <c r="P1940" s="466">
        <v>0.27475845410628019</v>
      </c>
      <c r="Q1940" s="466">
        <v>1.9571063299396432</v>
      </c>
      <c r="R1940" s="466">
        <v>5.3054518882305954</v>
      </c>
      <c r="S1940" s="466">
        <f t="shared" si="61"/>
        <v>37.038300688019227</v>
      </c>
    </row>
    <row r="1941" spans="2:19">
      <c r="B1941" s="463">
        <v>1938</v>
      </c>
      <c r="C1941" s="464">
        <v>32551</v>
      </c>
      <c r="D1941" s="465" t="s">
        <v>3767</v>
      </c>
      <c r="E1941" s="466">
        <v>1.6890374891774895</v>
      </c>
      <c r="F1941" s="466">
        <v>0.30523097826086959</v>
      </c>
      <c r="G1941" s="466">
        <v>0</v>
      </c>
      <c r="H1941" s="466">
        <v>4.2391304347826092E-2</v>
      </c>
      <c r="I1941" s="466">
        <v>0.28648571927952643</v>
      </c>
      <c r="J1941" s="466">
        <v>0.50229937559790183</v>
      </c>
      <c r="K1941" s="466">
        <f t="shared" si="60"/>
        <v>2.8254448666636134</v>
      </c>
      <c r="L1941" s="471"/>
      <c r="M1941" s="466">
        <v>1.77763668997669</v>
      </c>
      <c r="N1941" s="466">
        <v>0.30523097826086959</v>
      </c>
      <c r="O1941" s="466">
        <v>0</v>
      </c>
      <c r="P1941" s="466">
        <v>4.2391304347826092E-2</v>
      </c>
      <c r="Q1941" s="466">
        <v>0.30151345308128508</v>
      </c>
      <c r="R1941" s="466">
        <v>0.52864770920509918</v>
      </c>
      <c r="S1941" s="466">
        <f t="shared" si="61"/>
        <v>2.9554201348717699</v>
      </c>
    </row>
    <row r="1942" spans="2:19">
      <c r="B1942" s="463">
        <v>1939</v>
      </c>
      <c r="C1942" s="464">
        <v>36460</v>
      </c>
      <c r="D1942" s="465" t="s">
        <v>3771</v>
      </c>
      <c r="E1942" s="466">
        <v>4.3250173448773452</v>
      </c>
      <c r="F1942" s="466">
        <v>0</v>
      </c>
      <c r="G1942" s="466">
        <v>0</v>
      </c>
      <c r="H1942" s="466">
        <v>0</v>
      </c>
      <c r="I1942" s="466">
        <v>0.32202631982527885</v>
      </c>
      <c r="J1942" s="466">
        <v>1.0023809054003199</v>
      </c>
      <c r="K1942" s="466">
        <f t="shared" si="60"/>
        <v>5.6494245701029433</v>
      </c>
      <c r="L1942" s="471"/>
      <c r="M1942" s="466">
        <v>4.5612818803418804</v>
      </c>
      <c r="N1942" s="466">
        <v>0.51962877393181084</v>
      </c>
      <c r="O1942" s="466">
        <v>0</v>
      </c>
      <c r="P1942" s="466">
        <v>3.060052880658436E-2</v>
      </c>
      <c r="Q1942" s="466">
        <v>0.33961778658575054</v>
      </c>
      <c r="R1942" s="466">
        <v>1.0571383872988445</v>
      </c>
      <c r="S1942" s="466">
        <f t="shared" si="61"/>
        <v>6.508267356964871</v>
      </c>
    </row>
    <row r="1943" spans="2:19" ht="25.5">
      <c r="B1943" s="463">
        <v>1940</v>
      </c>
      <c r="C1943" s="464">
        <v>36488</v>
      </c>
      <c r="D1943" s="465" t="s">
        <v>1298</v>
      </c>
      <c r="E1943" s="466">
        <v>2.1625086724386726</v>
      </c>
      <c r="F1943" s="466">
        <v>0</v>
      </c>
      <c r="G1943" s="466">
        <v>0</v>
      </c>
      <c r="H1943" s="466">
        <v>0</v>
      </c>
      <c r="I1943" s="466">
        <v>0.16101315991263943</v>
      </c>
      <c r="J1943" s="466">
        <v>0.50119045270015994</v>
      </c>
      <c r="K1943" s="466">
        <f t="shared" si="60"/>
        <v>2.8247122850514716</v>
      </c>
      <c r="L1943" s="471"/>
      <c r="M1943" s="466">
        <v>2.2806409401709402</v>
      </c>
      <c r="N1943" s="466">
        <v>0.25981438696590542</v>
      </c>
      <c r="O1943" s="466">
        <v>0</v>
      </c>
      <c r="P1943" s="466">
        <v>1.530026440329218E-2</v>
      </c>
      <c r="Q1943" s="466">
        <v>0.16980889329287527</v>
      </c>
      <c r="R1943" s="466">
        <v>0.52856919364942223</v>
      </c>
      <c r="S1943" s="466">
        <f t="shared" si="61"/>
        <v>3.2541336784824355</v>
      </c>
    </row>
    <row r="1944" spans="2:19">
      <c r="B1944" s="463">
        <v>1941</v>
      </c>
      <c r="C1944" s="464">
        <v>36557</v>
      </c>
      <c r="D1944" s="465" t="s">
        <v>3773</v>
      </c>
      <c r="E1944" s="466">
        <v>1.1260249927849928</v>
      </c>
      <c r="F1944" s="466">
        <v>0</v>
      </c>
      <c r="G1944" s="466">
        <v>0</v>
      </c>
      <c r="H1944" s="466">
        <v>0</v>
      </c>
      <c r="I1944" s="466">
        <v>6.7765217680890041E-2</v>
      </c>
      <c r="J1944" s="466">
        <v>0.36425933529789251</v>
      </c>
      <c r="K1944" s="466">
        <f t="shared" si="60"/>
        <v>1.5580495457637753</v>
      </c>
      <c r="L1944" s="471"/>
      <c r="M1944" s="466">
        <v>1.1850911266511266</v>
      </c>
      <c r="N1944" s="466">
        <v>3.7588922077717677</v>
      </c>
      <c r="O1944" s="466">
        <v>0</v>
      </c>
      <c r="P1944" s="466">
        <v>9.622060688405798E-2</v>
      </c>
      <c r="Q1944" s="466">
        <v>7.1319871835685889E-2</v>
      </c>
      <c r="R1944" s="466">
        <v>0.38336671816999046</v>
      </c>
      <c r="S1944" s="466">
        <f t="shared" si="61"/>
        <v>5.4948905313126293</v>
      </c>
    </row>
    <row r="1945" spans="2:19">
      <c r="B1945" s="463">
        <v>1942</v>
      </c>
      <c r="C1945" s="464">
        <v>37210</v>
      </c>
      <c r="D1945" s="465" t="s">
        <v>3774</v>
      </c>
      <c r="E1945" s="466">
        <v>23.792413694083695</v>
      </c>
      <c r="F1945" s="466">
        <v>0</v>
      </c>
      <c r="G1945" s="466">
        <v>0</v>
      </c>
      <c r="H1945" s="466">
        <v>0</v>
      </c>
      <c r="I1945" s="466">
        <v>1.4318492959429616</v>
      </c>
      <c r="J1945" s="466">
        <v>7.6966398196049939</v>
      </c>
      <c r="K1945" s="466">
        <f t="shared" si="60"/>
        <v>32.920902809631649</v>
      </c>
      <c r="L1945" s="471"/>
      <c r="M1945" s="466">
        <v>25.24937832944833</v>
      </c>
      <c r="N1945" s="466">
        <v>24.43279935051649</v>
      </c>
      <c r="O1945" s="466">
        <v>0</v>
      </c>
      <c r="P1945" s="466">
        <v>0.62543394474637681</v>
      </c>
      <c r="Q1945" s="466">
        <v>1.5195307650945928</v>
      </c>
      <c r="R1945" s="466">
        <v>8.1679552637834103</v>
      </c>
      <c r="S1945" s="466">
        <f t="shared" si="61"/>
        <v>59.995097653589205</v>
      </c>
    </row>
    <row r="1946" spans="2:19">
      <c r="B1946" s="463">
        <v>1943</v>
      </c>
      <c r="C1946" s="464">
        <v>37617</v>
      </c>
      <c r="D1946" s="465" t="s">
        <v>3775</v>
      </c>
      <c r="E1946" s="466">
        <v>12.196930750360753</v>
      </c>
      <c r="F1946" s="466">
        <v>7.2826207729468599</v>
      </c>
      <c r="G1946" s="466">
        <v>0</v>
      </c>
      <c r="H1946" s="466">
        <v>0.19233091787439616</v>
      </c>
      <c r="I1946" s="466">
        <v>1.2499549835149679</v>
      </c>
      <c r="J1946" s="466">
        <v>3.3884597510331731</v>
      </c>
      <c r="K1946" s="466">
        <f t="shared" si="60"/>
        <v>24.310297175730152</v>
      </c>
      <c r="L1946" s="471"/>
      <c r="M1946" s="466">
        <v>12.945101779331779</v>
      </c>
      <c r="N1946" s="466">
        <v>7.2826207729468599</v>
      </c>
      <c r="O1946" s="466">
        <v>0</v>
      </c>
      <c r="P1946" s="466">
        <v>0.19233091787439616</v>
      </c>
      <c r="Q1946" s="466">
        <v>1.3266283799066132</v>
      </c>
      <c r="R1946" s="466">
        <v>3.5963110105381442</v>
      </c>
      <c r="S1946" s="466">
        <f t="shared" si="61"/>
        <v>25.342992860597793</v>
      </c>
    </row>
    <row r="1947" spans="2:19">
      <c r="B1947" s="463">
        <v>1944</v>
      </c>
      <c r="C1947" s="464">
        <v>38150</v>
      </c>
      <c r="D1947" s="465" t="s">
        <v>4547</v>
      </c>
      <c r="E1947" s="466">
        <v>6.3991892784992785</v>
      </c>
      <c r="F1947" s="466">
        <v>4.1614975845410624</v>
      </c>
      <c r="G1947" s="466">
        <v>0</v>
      </c>
      <c r="H1947" s="466">
        <v>0.10990338164251208</v>
      </c>
      <c r="I1947" s="466">
        <v>0.72525363411741717</v>
      </c>
      <c r="J1947" s="466">
        <v>3.6620468966667596</v>
      </c>
      <c r="K1947" s="466">
        <f t="shared" si="60"/>
        <v>15.05789077546703</v>
      </c>
      <c r="L1947" s="471"/>
      <c r="M1947" s="466">
        <v>6.792963504273505</v>
      </c>
      <c r="N1947" s="466">
        <v>4.1614975845410624</v>
      </c>
      <c r="O1947" s="466">
        <v>0</v>
      </c>
      <c r="P1947" s="466">
        <v>0.10990338164251208</v>
      </c>
      <c r="Q1947" s="466">
        <v>0.76988212935884948</v>
      </c>
      <c r="R1947" s="466">
        <v>3.8873910174179493</v>
      </c>
      <c r="S1947" s="466">
        <f t="shared" si="61"/>
        <v>15.721637617233879</v>
      </c>
    </row>
    <row r="1948" spans="2:19">
      <c r="B1948" s="463">
        <v>1945</v>
      </c>
      <c r="C1948" s="464">
        <v>38220</v>
      </c>
      <c r="D1948" s="465" t="s">
        <v>3776</v>
      </c>
      <c r="E1948" s="466">
        <v>0.5630124963924964</v>
      </c>
      <c r="F1948" s="466">
        <v>0.10174365942028987</v>
      </c>
      <c r="G1948" s="466">
        <v>0</v>
      </c>
      <c r="H1948" s="466">
        <v>1.4130434782608696E-2</v>
      </c>
      <c r="I1948" s="466">
        <v>9.5495239759842129E-2</v>
      </c>
      <c r="J1948" s="466">
        <v>0.16743312519930059</v>
      </c>
      <c r="K1948" s="466">
        <f t="shared" si="60"/>
        <v>0.94181495555453765</v>
      </c>
      <c r="L1948" s="471"/>
      <c r="M1948" s="466">
        <v>0.5925455633255633</v>
      </c>
      <c r="N1948" s="466">
        <v>0.10174365942028987</v>
      </c>
      <c r="O1948" s="466">
        <v>0</v>
      </c>
      <c r="P1948" s="466">
        <v>1.4130434782608696E-2</v>
      </c>
      <c r="Q1948" s="466">
        <v>0.10050448436042836</v>
      </c>
      <c r="R1948" s="466">
        <v>0.1762159030683664</v>
      </c>
      <c r="S1948" s="466">
        <f t="shared" si="61"/>
        <v>0.9851400449572566</v>
      </c>
    </row>
    <row r="1949" spans="2:19">
      <c r="B1949" s="463">
        <v>1946</v>
      </c>
      <c r="C1949" s="464">
        <v>38221</v>
      </c>
      <c r="D1949" s="465" t="s">
        <v>3777</v>
      </c>
      <c r="E1949" s="466">
        <v>3.3780749783549786</v>
      </c>
      <c r="F1949" s="466">
        <v>1.0174365942028987</v>
      </c>
      <c r="G1949" s="466">
        <v>0</v>
      </c>
      <c r="H1949" s="466">
        <v>0.14130434782608695</v>
      </c>
      <c r="I1949" s="466">
        <v>0.95495239759842121</v>
      </c>
      <c r="J1949" s="466">
        <v>1.3394650015944047</v>
      </c>
      <c r="K1949" s="466">
        <f t="shared" si="60"/>
        <v>6.8312333195767909</v>
      </c>
      <c r="L1949" s="471"/>
      <c r="M1949" s="466">
        <v>3.55527337995338</v>
      </c>
      <c r="N1949" s="466">
        <v>1.0174365942028987</v>
      </c>
      <c r="O1949" s="466">
        <v>0</v>
      </c>
      <c r="P1949" s="466">
        <v>0.14130434782608695</v>
      </c>
      <c r="Q1949" s="466">
        <v>1.0050448436042836</v>
      </c>
      <c r="R1949" s="466">
        <v>1.4097272245469312</v>
      </c>
      <c r="S1949" s="466">
        <f t="shared" si="61"/>
        <v>7.1287863901335813</v>
      </c>
    </row>
    <row r="1950" spans="2:19">
      <c r="B1950" s="463">
        <v>1947</v>
      </c>
      <c r="C1950" s="464">
        <v>38505</v>
      </c>
      <c r="D1950" s="465" t="s">
        <v>3779</v>
      </c>
      <c r="E1950" s="466">
        <v>2.1625086724386726</v>
      </c>
      <c r="F1950" s="466">
        <v>0.35610280797101451</v>
      </c>
      <c r="G1950" s="466">
        <v>0</v>
      </c>
      <c r="H1950" s="466">
        <v>4.9456521739130434E-2</v>
      </c>
      <c r="I1950" s="466">
        <v>0.36679342906325801</v>
      </c>
      <c r="J1950" s="466">
        <v>0.64310399434647991</v>
      </c>
      <c r="K1950" s="466">
        <f t="shared" si="60"/>
        <v>3.5779654255585553</v>
      </c>
      <c r="L1950" s="471"/>
      <c r="M1950" s="466">
        <v>2.2806409401709402</v>
      </c>
      <c r="N1950" s="466">
        <v>0.35610280797101451</v>
      </c>
      <c r="O1950" s="466">
        <v>0</v>
      </c>
      <c r="P1950" s="466">
        <v>4.9456521739130434E-2</v>
      </c>
      <c r="Q1950" s="466">
        <v>0.38683040746560299</v>
      </c>
      <c r="R1950" s="466">
        <v>0.67823510582274327</v>
      </c>
      <c r="S1950" s="466">
        <f t="shared" si="61"/>
        <v>3.7512657831694312</v>
      </c>
    </row>
    <row r="1951" spans="2:19">
      <c r="B1951" s="463">
        <v>1948</v>
      </c>
      <c r="C1951" s="464">
        <v>38571</v>
      </c>
      <c r="D1951" s="465" t="s">
        <v>1251</v>
      </c>
      <c r="E1951" s="466">
        <v>12.196930750360753</v>
      </c>
      <c r="F1951" s="466">
        <v>7.2826207729468599</v>
      </c>
      <c r="G1951" s="466">
        <v>3.5713783253858029</v>
      </c>
      <c r="H1951" s="466">
        <v>0.19233091787439616</v>
      </c>
      <c r="I1951" s="466">
        <v>1.382342038467117</v>
      </c>
      <c r="J1951" s="466">
        <v>6.9799048690888021</v>
      </c>
      <c r="K1951" s="466">
        <f t="shared" si="60"/>
        <v>31.605507674123732</v>
      </c>
      <c r="L1951" s="471"/>
      <c r="M1951" s="466">
        <v>12.945101779331779</v>
      </c>
      <c r="N1951" s="466">
        <v>7.2826207729468599</v>
      </c>
      <c r="O1951" s="466">
        <v>3.5713783253858029</v>
      </c>
      <c r="P1951" s="466">
        <v>0.19233091787439616</v>
      </c>
      <c r="Q1951" s="466">
        <v>1.467136179425838</v>
      </c>
      <c r="R1951" s="466">
        <v>7.4080586985160615</v>
      </c>
      <c r="S1951" s="466">
        <f t="shared" si="61"/>
        <v>32.866626673480738</v>
      </c>
    </row>
    <row r="1952" spans="2:19">
      <c r="B1952" s="463">
        <v>1949</v>
      </c>
      <c r="C1952" s="464">
        <v>41801</v>
      </c>
      <c r="D1952" s="465" t="s">
        <v>1285</v>
      </c>
      <c r="E1952" s="466">
        <v>1.1260249927849928</v>
      </c>
      <c r="F1952" s="466">
        <v>0.20348731884057975</v>
      </c>
      <c r="G1952" s="466">
        <v>0</v>
      </c>
      <c r="H1952" s="466">
        <v>2.8260869565217391E-2</v>
      </c>
      <c r="I1952" s="466">
        <v>0.19099047951968426</v>
      </c>
      <c r="J1952" s="466">
        <v>0.33486625039860118</v>
      </c>
      <c r="K1952" s="466">
        <f t="shared" si="60"/>
        <v>1.8836299111090753</v>
      </c>
      <c r="L1952" s="471"/>
      <c r="M1952" s="466">
        <v>1.1850911266511266</v>
      </c>
      <c r="N1952" s="466">
        <v>0.20348731884057975</v>
      </c>
      <c r="O1952" s="466">
        <v>0</v>
      </c>
      <c r="P1952" s="466">
        <v>2.8260869565217391E-2</v>
      </c>
      <c r="Q1952" s="466">
        <v>0.20100896872085672</v>
      </c>
      <c r="R1952" s="466">
        <v>0.35243180613673281</v>
      </c>
      <c r="S1952" s="466">
        <f t="shared" si="61"/>
        <v>1.9702800899145132</v>
      </c>
    </row>
    <row r="1953" spans="2:19">
      <c r="B1953" s="463">
        <v>1950</v>
      </c>
      <c r="C1953" s="464">
        <v>41874</v>
      </c>
      <c r="D1953" s="465" t="s">
        <v>281</v>
      </c>
      <c r="E1953" s="466">
        <v>2.1625086724386726</v>
      </c>
      <c r="F1953" s="466">
        <v>0.35610280797101451</v>
      </c>
      <c r="G1953" s="466">
        <v>0</v>
      </c>
      <c r="H1953" s="466">
        <v>4.9456521739130434E-2</v>
      </c>
      <c r="I1953" s="466">
        <v>0.22161628587824095</v>
      </c>
      <c r="J1953" s="466">
        <v>0.60077192760989417</v>
      </c>
      <c r="K1953" s="466">
        <f t="shared" si="60"/>
        <v>3.3904562156369527</v>
      </c>
      <c r="L1953" s="471"/>
      <c r="M1953" s="466">
        <v>2.2806409401709402</v>
      </c>
      <c r="N1953" s="466">
        <v>0.35610280797101451</v>
      </c>
      <c r="O1953" s="466">
        <v>0</v>
      </c>
      <c r="P1953" s="466">
        <v>4.9456521739130434E-2</v>
      </c>
      <c r="Q1953" s="466">
        <v>0.23372261162429023</v>
      </c>
      <c r="R1953" s="466">
        <v>0.63359054753173183</v>
      </c>
      <c r="S1953" s="466">
        <f t="shared" si="61"/>
        <v>3.5535134290371069</v>
      </c>
    </row>
    <row r="1954" spans="2:19">
      <c r="B1954" s="463">
        <v>1951</v>
      </c>
      <c r="C1954" s="464">
        <v>42420</v>
      </c>
      <c r="D1954" s="465" t="s">
        <v>298</v>
      </c>
      <c r="E1954" s="466">
        <v>9.2980600144300158</v>
      </c>
      <c r="F1954" s="466">
        <v>5.7220591787439616</v>
      </c>
      <c r="G1954" s="466">
        <v>0</v>
      </c>
      <c r="H1954" s="466">
        <v>0.15111714975845414</v>
      </c>
      <c r="I1954" s="466">
        <v>0.95287549711752695</v>
      </c>
      <c r="J1954" s="466">
        <v>2.5831172420697039</v>
      </c>
      <c r="K1954" s="466">
        <f t="shared" si="60"/>
        <v>18.707229082119664</v>
      </c>
      <c r="L1954" s="471"/>
      <c r="M1954" s="466">
        <v>9.8690326418026419</v>
      </c>
      <c r="N1954" s="466">
        <v>5.7220591787439616</v>
      </c>
      <c r="O1954" s="466">
        <v>0</v>
      </c>
      <c r="P1954" s="466">
        <v>0.15111714975845414</v>
      </c>
      <c r="Q1954" s="466">
        <v>1.0113894048900984</v>
      </c>
      <c r="R1954" s="466">
        <v>2.7417405716919188</v>
      </c>
      <c r="S1954" s="466">
        <f t="shared" si="61"/>
        <v>19.495338946887074</v>
      </c>
    </row>
    <row r="1955" spans="2:19">
      <c r="B1955" s="463">
        <v>1952</v>
      </c>
      <c r="C1955" s="464">
        <v>42950</v>
      </c>
      <c r="D1955" s="465" t="s">
        <v>315</v>
      </c>
      <c r="E1955" s="466">
        <v>10.264350259740262</v>
      </c>
      <c r="F1955" s="466">
        <v>6.2422463768115941</v>
      </c>
      <c r="G1955" s="466">
        <v>0</v>
      </c>
      <c r="H1955" s="466">
        <v>0.16485507246376813</v>
      </c>
      <c r="I1955" s="466">
        <v>1.0519019925833406</v>
      </c>
      <c r="J1955" s="466">
        <v>2.851564745057527</v>
      </c>
      <c r="K1955" s="466">
        <f t="shared" si="60"/>
        <v>20.57491844665649</v>
      </c>
      <c r="L1955" s="471"/>
      <c r="M1955" s="466">
        <v>10.894389020979022</v>
      </c>
      <c r="N1955" s="466">
        <v>6.2422463768115941</v>
      </c>
      <c r="O1955" s="466">
        <v>0</v>
      </c>
      <c r="P1955" s="466">
        <v>0.16485507246376813</v>
      </c>
      <c r="Q1955" s="466">
        <v>1.1164690632289367</v>
      </c>
      <c r="R1955" s="466">
        <v>3.0265973846406609</v>
      </c>
      <c r="S1955" s="466">
        <f t="shared" si="61"/>
        <v>21.444556918123983</v>
      </c>
    </row>
    <row r="1956" spans="2:19">
      <c r="B1956" s="463">
        <v>1953</v>
      </c>
      <c r="C1956" s="464">
        <v>42956</v>
      </c>
      <c r="D1956" s="465" t="s">
        <v>318</v>
      </c>
      <c r="E1956" s="466">
        <v>1.1260249927849928</v>
      </c>
      <c r="F1956" s="466">
        <v>5.8325617283950616E-2</v>
      </c>
      <c r="G1956" s="466">
        <v>0</v>
      </c>
      <c r="H1956" s="466">
        <v>7.2222222222222219E-3</v>
      </c>
      <c r="I1956" s="466">
        <v>0.13299274794894825</v>
      </c>
      <c r="J1956" s="466">
        <v>0.48266485000738374</v>
      </c>
      <c r="K1956" s="466">
        <f t="shared" si="60"/>
        <v>1.8072304302474977</v>
      </c>
      <c r="L1956" s="471"/>
      <c r="M1956" s="466">
        <v>1.1850911266511266</v>
      </c>
      <c r="N1956" s="466">
        <v>5.8325617283950616E-2</v>
      </c>
      <c r="O1956" s="466">
        <v>0</v>
      </c>
      <c r="P1956" s="466">
        <v>7.2222222222222219E-3</v>
      </c>
      <c r="Q1956" s="466">
        <v>0.13996894075453503</v>
      </c>
      <c r="R1956" s="466">
        <v>0.50798324598055122</v>
      </c>
      <c r="S1956" s="466">
        <f t="shared" si="61"/>
        <v>1.8985911528923856</v>
      </c>
    </row>
    <row r="1957" spans="2:19">
      <c r="B1957" s="463">
        <v>1954</v>
      </c>
      <c r="C1957" s="464">
        <v>43204</v>
      </c>
      <c r="D1957" s="465" t="s">
        <v>3782</v>
      </c>
      <c r="E1957" s="466">
        <v>1.4715195526695528</v>
      </c>
      <c r="F1957" s="466">
        <v>0.25435914855072467</v>
      </c>
      <c r="G1957" s="466">
        <v>0.31740845959595965</v>
      </c>
      <c r="H1957" s="466">
        <v>3.5326086956521743E-2</v>
      </c>
      <c r="I1957" s="466">
        <v>0.18895186334461894</v>
      </c>
      <c r="J1957" s="466">
        <v>0.92561732192950563</v>
      </c>
      <c r="K1957" s="466">
        <f t="shared" si="60"/>
        <v>3.1931824330468834</v>
      </c>
      <c r="L1957" s="471"/>
      <c r="M1957" s="466">
        <v>1.5502743978243978</v>
      </c>
      <c r="N1957" s="466">
        <v>0.25435914855072467</v>
      </c>
      <c r="O1957" s="466">
        <v>0.31740845959595965</v>
      </c>
      <c r="P1957" s="466">
        <v>3.5326086956521743E-2</v>
      </c>
      <c r="Q1957" s="466">
        <v>0.19906445390614347</v>
      </c>
      <c r="R1957" s="466">
        <v>0.97515580664005863</v>
      </c>
      <c r="S1957" s="466">
        <f t="shared" si="61"/>
        <v>3.3315883534738058</v>
      </c>
    </row>
    <row r="1958" spans="2:19">
      <c r="B1958" s="463">
        <v>1955</v>
      </c>
      <c r="C1958" s="464">
        <v>43205</v>
      </c>
      <c r="D1958" s="465" t="s">
        <v>3783</v>
      </c>
      <c r="E1958" s="466">
        <v>1.4715195526695528</v>
      </c>
      <c r="F1958" s="466">
        <v>0.25435914855072467</v>
      </c>
      <c r="G1958" s="466">
        <v>0.31740845959595965</v>
      </c>
      <c r="H1958" s="466">
        <v>3.5326086956521743E-2</v>
      </c>
      <c r="I1958" s="466">
        <v>0.18895186334461894</v>
      </c>
      <c r="J1958" s="466">
        <v>0.92561732192950563</v>
      </c>
      <c r="K1958" s="466">
        <f t="shared" si="60"/>
        <v>3.1931824330468834</v>
      </c>
      <c r="L1958" s="471"/>
      <c r="M1958" s="466">
        <v>1.5502743978243978</v>
      </c>
      <c r="N1958" s="466">
        <v>0.25435914855072467</v>
      </c>
      <c r="O1958" s="466">
        <v>0.31740845959595965</v>
      </c>
      <c r="P1958" s="466">
        <v>3.5326086956521743E-2</v>
      </c>
      <c r="Q1958" s="466">
        <v>0.19906445390614347</v>
      </c>
      <c r="R1958" s="466">
        <v>0.97515580664005863</v>
      </c>
      <c r="S1958" s="466">
        <f t="shared" si="61"/>
        <v>3.3315883534738058</v>
      </c>
    </row>
    <row r="1959" spans="2:19">
      <c r="B1959" s="463">
        <v>1956</v>
      </c>
      <c r="C1959" s="464">
        <v>43235</v>
      </c>
      <c r="D1959" s="465" t="s">
        <v>3784</v>
      </c>
      <c r="E1959" s="466">
        <v>1.4715195526695528</v>
      </c>
      <c r="F1959" s="466">
        <v>0.25435914855072467</v>
      </c>
      <c r="G1959" s="466">
        <v>1.4498474326599329</v>
      </c>
      <c r="H1959" s="466">
        <v>3.5326086956521743E-2</v>
      </c>
      <c r="I1959" s="466">
        <v>0.18895186334461894</v>
      </c>
      <c r="J1959" s="466">
        <v>0.92561732192950563</v>
      </c>
      <c r="K1959" s="466">
        <f t="shared" si="60"/>
        <v>4.3256214061108569</v>
      </c>
      <c r="L1959" s="471"/>
      <c r="M1959" s="466">
        <v>1.5502743978243978</v>
      </c>
      <c r="N1959" s="466">
        <v>0.25435914855072467</v>
      </c>
      <c r="O1959" s="466">
        <v>1.4498474326599329</v>
      </c>
      <c r="P1959" s="466">
        <v>3.5326086956521743E-2</v>
      </c>
      <c r="Q1959" s="466">
        <v>0.19906445390614347</v>
      </c>
      <c r="R1959" s="466">
        <v>0.97515580664005863</v>
      </c>
      <c r="S1959" s="466">
        <f t="shared" si="61"/>
        <v>4.4640273265377797</v>
      </c>
    </row>
    <row r="1960" spans="2:19">
      <c r="B1960" s="463">
        <v>1957</v>
      </c>
      <c r="C1960" s="464">
        <v>43239</v>
      </c>
      <c r="D1960" s="465" t="s">
        <v>3785</v>
      </c>
      <c r="E1960" s="466">
        <v>1.4715195526695528</v>
      </c>
      <c r="F1960" s="466">
        <v>0.25435914855072467</v>
      </c>
      <c r="G1960" s="466">
        <v>1.4498474326599329</v>
      </c>
      <c r="H1960" s="466">
        <v>3.5326086956521743E-2</v>
      </c>
      <c r="I1960" s="466">
        <v>0.18895186334461894</v>
      </c>
      <c r="J1960" s="466">
        <v>0.92561732192950563</v>
      </c>
      <c r="K1960" s="466">
        <f t="shared" si="60"/>
        <v>4.3256214061108569</v>
      </c>
      <c r="L1960" s="471"/>
      <c r="M1960" s="466">
        <v>1.5502743978243978</v>
      </c>
      <c r="N1960" s="466">
        <v>0.25435914855072467</v>
      </c>
      <c r="O1960" s="466">
        <v>1.4498474326599329</v>
      </c>
      <c r="P1960" s="466">
        <v>3.5326086956521743E-2</v>
      </c>
      <c r="Q1960" s="466">
        <v>0.19906445390614347</v>
      </c>
      <c r="R1960" s="466">
        <v>0.97515580664005863</v>
      </c>
      <c r="S1960" s="466">
        <f t="shared" si="61"/>
        <v>4.4640273265377797</v>
      </c>
    </row>
    <row r="1961" spans="2:19" ht="25.5">
      <c r="B1961" s="463">
        <v>1958</v>
      </c>
      <c r="C1961" s="464">
        <v>43280</v>
      </c>
      <c r="D1961" s="465" t="s">
        <v>1311</v>
      </c>
      <c r="E1961" s="466">
        <v>12.196930750360753</v>
      </c>
      <c r="F1961" s="466">
        <v>7.2826207729468599</v>
      </c>
      <c r="G1961" s="466">
        <v>3.5713783253858029</v>
      </c>
      <c r="H1961" s="466">
        <v>0.19233091787439616</v>
      </c>
      <c r="I1961" s="466">
        <v>1.2499549835149679</v>
      </c>
      <c r="J1961" s="466">
        <v>3.3884597510331731</v>
      </c>
      <c r="K1961" s="466">
        <f t="shared" si="60"/>
        <v>27.881675501115954</v>
      </c>
      <c r="L1961" s="471"/>
      <c r="M1961" s="466">
        <v>12.945101779331779</v>
      </c>
      <c r="N1961" s="466">
        <v>7.2826207729468599</v>
      </c>
      <c r="O1961" s="466">
        <v>3.5713783253858029</v>
      </c>
      <c r="P1961" s="466">
        <v>0.19233091787439616</v>
      </c>
      <c r="Q1961" s="466">
        <v>1.3266283799066132</v>
      </c>
      <c r="R1961" s="466">
        <v>3.5963110105381442</v>
      </c>
      <c r="S1961" s="466">
        <f t="shared" si="61"/>
        <v>28.914371185983597</v>
      </c>
    </row>
    <row r="1962" spans="2:19">
      <c r="B1962" s="463">
        <v>1959</v>
      </c>
      <c r="C1962" s="464">
        <v>43415</v>
      </c>
      <c r="D1962" s="465" t="s">
        <v>1324</v>
      </c>
      <c r="E1962" s="466">
        <v>9.2980600144300158</v>
      </c>
      <c r="F1962" s="466">
        <v>5.7220591787439616</v>
      </c>
      <c r="G1962" s="466">
        <v>0</v>
      </c>
      <c r="H1962" s="466">
        <v>0.15111714975845414</v>
      </c>
      <c r="I1962" s="466">
        <v>0.95287549711752695</v>
      </c>
      <c r="J1962" s="466">
        <v>2.5831172420697039</v>
      </c>
      <c r="K1962" s="466">
        <f t="shared" si="60"/>
        <v>18.707229082119664</v>
      </c>
      <c r="L1962" s="471"/>
      <c r="M1962" s="466">
        <v>9.8690326418026419</v>
      </c>
      <c r="N1962" s="466">
        <v>5.7220591787439616</v>
      </c>
      <c r="O1962" s="466">
        <v>0</v>
      </c>
      <c r="P1962" s="466">
        <v>0.15111714975845414</v>
      </c>
      <c r="Q1962" s="466">
        <v>1.0113894048900984</v>
      </c>
      <c r="R1962" s="466">
        <v>2.7417405716919188</v>
      </c>
      <c r="S1962" s="466">
        <f t="shared" si="61"/>
        <v>19.495338946887074</v>
      </c>
    </row>
    <row r="1963" spans="2:19">
      <c r="B1963" s="463">
        <v>1960</v>
      </c>
      <c r="C1963" s="464">
        <v>43651</v>
      </c>
      <c r="D1963" s="465" t="s">
        <v>3361</v>
      </c>
      <c r="E1963" s="466">
        <v>9.2980600144300158</v>
      </c>
      <c r="F1963" s="466">
        <v>5.7220591787439616</v>
      </c>
      <c r="G1963" s="466">
        <v>2.8060829699459879</v>
      </c>
      <c r="H1963" s="466">
        <v>0.15111714975845414</v>
      </c>
      <c r="I1963" s="466">
        <v>0.95287549711752695</v>
      </c>
      <c r="J1963" s="466">
        <v>2.5831172420697039</v>
      </c>
      <c r="K1963" s="466">
        <f t="shared" si="60"/>
        <v>21.513312052065654</v>
      </c>
      <c r="L1963" s="471"/>
      <c r="M1963" s="466">
        <v>9.8690326418026419</v>
      </c>
      <c r="N1963" s="466">
        <v>5.7220591787439616</v>
      </c>
      <c r="O1963" s="466">
        <v>2.8060829699459879</v>
      </c>
      <c r="P1963" s="466">
        <v>0.15111714975845414</v>
      </c>
      <c r="Q1963" s="466">
        <v>1.0113894048900984</v>
      </c>
      <c r="R1963" s="466">
        <v>2.7417405716919188</v>
      </c>
      <c r="S1963" s="466">
        <f t="shared" si="61"/>
        <v>22.301421916833064</v>
      </c>
    </row>
    <row r="1964" spans="2:19">
      <c r="B1964" s="463">
        <v>1961</v>
      </c>
      <c r="C1964" s="464">
        <v>43652</v>
      </c>
      <c r="D1964" s="465" t="s">
        <v>3362</v>
      </c>
      <c r="E1964" s="466">
        <v>10.264350259740262</v>
      </c>
      <c r="F1964" s="466">
        <v>6.2422463768115941</v>
      </c>
      <c r="G1964" s="466">
        <v>3.0611814217592599</v>
      </c>
      <c r="H1964" s="466">
        <v>0.16485507246376813</v>
      </c>
      <c r="I1964" s="466">
        <v>1.0519019925833406</v>
      </c>
      <c r="J1964" s="466">
        <v>2.851564745057527</v>
      </c>
      <c r="K1964" s="466">
        <f t="shared" si="60"/>
        <v>23.636099868415748</v>
      </c>
      <c r="L1964" s="471"/>
      <c r="M1964" s="466">
        <v>10.894389020979022</v>
      </c>
      <c r="N1964" s="466">
        <v>6.2422463768115941</v>
      </c>
      <c r="O1964" s="466">
        <v>3.0611814217592599</v>
      </c>
      <c r="P1964" s="466">
        <v>0.16485507246376813</v>
      </c>
      <c r="Q1964" s="466">
        <v>1.1164690632289367</v>
      </c>
      <c r="R1964" s="466">
        <v>3.0265973846406609</v>
      </c>
      <c r="S1964" s="466">
        <f t="shared" si="61"/>
        <v>24.505738339883244</v>
      </c>
    </row>
    <row r="1965" spans="2:19">
      <c r="B1965" s="463">
        <v>1962</v>
      </c>
      <c r="C1965" s="464">
        <v>43653</v>
      </c>
      <c r="D1965" s="465" t="s">
        <v>3363</v>
      </c>
      <c r="E1965" s="466">
        <v>12.196930750360753</v>
      </c>
      <c r="F1965" s="466">
        <v>7.2826207729468599</v>
      </c>
      <c r="G1965" s="466">
        <v>3.5713783253858029</v>
      </c>
      <c r="H1965" s="466">
        <v>0.19233091787439616</v>
      </c>
      <c r="I1965" s="466">
        <v>1.2499549835149679</v>
      </c>
      <c r="J1965" s="466">
        <v>3.3884597510331731</v>
      </c>
      <c r="K1965" s="466">
        <f t="shared" si="60"/>
        <v>27.881675501115954</v>
      </c>
      <c r="L1965" s="471"/>
      <c r="M1965" s="466">
        <v>12.945101779331779</v>
      </c>
      <c r="N1965" s="466">
        <v>7.2826207729468599</v>
      </c>
      <c r="O1965" s="466">
        <v>3.5713783253858029</v>
      </c>
      <c r="P1965" s="466">
        <v>0.19233091787439616</v>
      </c>
      <c r="Q1965" s="466">
        <v>1.3266283799066132</v>
      </c>
      <c r="R1965" s="466">
        <v>3.5963110105381442</v>
      </c>
      <c r="S1965" s="466">
        <f t="shared" si="61"/>
        <v>28.914371185983597</v>
      </c>
    </row>
    <row r="1966" spans="2:19">
      <c r="B1966" s="463">
        <v>1963</v>
      </c>
      <c r="C1966" s="464">
        <v>44180</v>
      </c>
      <c r="D1966" s="465" t="s">
        <v>4474</v>
      </c>
      <c r="E1966" s="466">
        <v>6.3991892784992785</v>
      </c>
      <c r="F1966" s="466">
        <v>4.1614975845410624</v>
      </c>
      <c r="G1966" s="466">
        <v>2.040787614506173</v>
      </c>
      <c r="H1966" s="466">
        <v>0.10990338164251208</v>
      </c>
      <c r="I1966" s="466">
        <v>0.65579601072008598</v>
      </c>
      <c r="J1966" s="466">
        <v>1.7777747331062348</v>
      </c>
      <c r="K1966" s="466">
        <f t="shared" si="60"/>
        <v>15.144948603015347</v>
      </c>
      <c r="L1966" s="471"/>
      <c r="M1966" s="466">
        <v>6.792963504273505</v>
      </c>
      <c r="N1966" s="466">
        <v>4.1614975845410624</v>
      </c>
      <c r="O1966" s="466">
        <v>2.040787614506173</v>
      </c>
      <c r="P1966" s="466">
        <v>0.10990338164251208</v>
      </c>
      <c r="Q1966" s="466">
        <v>0.69615042987358355</v>
      </c>
      <c r="R1966" s="466">
        <v>1.8871701328456938</v>
      </c>
      <c r="S1966" s="466">
        <f t="shared" si="61"/>
        <v>15.688472647682531</v>
      </c>
    </row>
    <row r="1967" spans="2:19">
      <c r="B1967" s="463">
        <v>1964</v>
      </c>
      <c r="C1967" s="464">
        <v>44201</v>
      </c>
      <c r="D1967" s="465" t="s">
        <v>4475</v>
      </c>
      <c r="E1967" s="466">
        <v>4.9497539105339108</v>
      </c>
      <c r="F1967" s="466">
        <v>3.3812167874396133</v>
      </c>
      <c r="G1967" s="466">
        <v>1.6581399367862657</v>
      </c>
      <c r="H1967" s="466">
        <v>8.9296497584541071E-2</v>
      </c>
      <c r="I1967" s="466">
        <v>0.50725626752136554</v>
      </c>
      <c r="J1967" s="466">
        <v>1.3751034786245004</v>
      </c>
      <c r="K1967" s="466">
        <f t="shared" si="60"/>
        <v>11.960766878490197</v>
      </c>
      <c r="L1967" s="471"/>
      <c r="M1967" s="466">
        <v>5.2549289355089357</v>
      </c>
      <c r="N1967" s="466">
        <v>3.3812167874396133</v>
      </c>
      <c r="O1967" s="466">
        <v>1.6581399367862657</v>
      </c>
      <c r="P1967" s="466">
        <v>8.9296497584541071E-2</v>
      </c>
      <c r="Q1967" s="466">
        <v>0.53853094236532617</v>
      </c>
      <c r="R1967" s="466">
        <v>1.4598849134225811</v>
      </c>
      <c r="S1967" s="466">
        <f t="shared" si="61"/>
        <v>12.381998013107264</v>
      </c>
    </row>
    <row r="1968" spans="2:19">
      <c r="B1968" s="463">
        <v>1965</v>
      </c>
      <c r="C1968" s="464">
        <v>44202</v>
      </c>
      <c r="D1968" s="465" t="s">
        <v>4476</v>
      </c>
      <c r="E1968" s="466">
        <v>12.196930750360753</v>
      </c>
      <c r="F1968" s="466">
        <v>7.2826207729468599</v>
      </c>
      <c r="G1968" s="466">
        <v>3.5713783253858029</v>
      </c>
      <c r="H1968" s="466">
        <v>0.19233091787439616</v>
      </c>
      <c r="I1968" s="466">
        <v>1.2499549835149679</v>
      </c>
      <c r="J1968" s="466">
        <v>3.3884597510331731</v>
      </c>
      <c r="K1968" s="466">
        <f t="shared" si="60"/>
        <v>27.881675501115954</v>
      </c>
      <c r="L1968" s="471"/>
      <c r="M1968" s="466">
        <v>12.945101779331779</v>
      </c>
      <c r="N1968" s="466">
        <v>7.2826207729468599</v>
      </c>
      <c r="O1968" s="466">
        <v>3.5713783253858029</v>
      </c>
      <c r="P1968" s="466">
        <v>0.19233091787439616</v>
      </c>
      <c r="Q1968" s="466">
        <v>1.3266283799066132</v>
      </c>
      <c r="R1968" s="466">
        <v>3.5963110105381442</v>
      </c>
      <c r="S1968" s="466">
        <f t="shared" si="61"/>
        <v>28.914371185983597</v>
      </c>
    </row>
    <row r="1969" spans="2:19">
      <c r="B1969" s="463">
        <v>1966</v>
      </c>
      <c r="C1969" s="464">
        <v>44361</v>
      </c>
      <c r="D1969" s="465" t="s">
        <v>3789</v>
      </c>
      <c r="E1969" s="466">
        <v>1.4715195526695528</v>
      </c>
      <c r="F1969" s="466">
        <v>0.25435914855072467</v>
      </c>
      <c r="G1969" s="466">
        <v>1.4498474326599329</v>
      </c>
      <c r="H1969" s="466">
        <v>3.5326086956521743E-2</v>
      </c>
      <c r="I1969" s="466">
        <v>0.18895186334461894</v>
      </c>
      <c r="J1969" s="466">
        <v>0.92561732192950563</v>
      </c>
      <c r="K1969" s="466">
        <f t="shared" si="60"/>
        <v>4.3256214061108569</v>
      </c>
      <c r="L1969" s="471"/>
      <c r="M1969" s="466">
        <v>1.5502743978243978</v>
      </c>
      <c r="N1969" s="466">
        <v>0.25435914855072467</v>
      </c>
      <c r="O1969" s="466">
        <v>1.4498474326599329</v>
      </c>
      <c r="P1969" s="466">
        <v>3.5326086956521743E-2</v>
      </c>
      <c r="Q1969" s="466">
        <v>0.19906445390614347</v>
      </c>
      <c r="R1969" s="466">
        <v>0.97515580664005863</v>
      </c>
      <c r="S1969" s="466">
        <f t="shared" si="61"/>
        <v>4.4640273265377797</v>
      </c>
    </row>
    <row r="1970" spans="2:19">
      <c r="B1970" s="463">
        <v>1967</v>
      </c>
      <c r="C1970" s="464">
        <v>44725</v>
      </c>
      <c r="D1970" s="465" t="s">
        <v>3548</v>
      </c>
      <c r="E1970" s="466">
        <v>15.095801486291487</v>
      </c>
      <c r="F1970" s="466">
        <v>8.8431823671497582</v>
      </c>
      <c r="G1970" s="466">
        <v>4.3366736808256183</v>
      </c>
      <c r="H1970" s="466">
        <v>0.23354468599033817</v>
      </c>
      <c r="I1970" s="466">
        <v>1.5470344699124088</v>
      </c>
      <c r="J1970" s="466">
        <v>4.1938022599966409</v>
      </c>
      <c r="K1970" s="466">
        <f t="shared" si="60"/>
        <v>34.25003895016625</v>
      </c>
      <c r="L1970" s="471"/>
      <c r="M1970" s="466">
        <v>16.021170916860914</v>
      </c>
      <c r="N1970" s="466">
        <v>8.8431823671497582</v>
      </c>
      <c r="O1970" s="466">
        <v>4.3366736808256183</v>
      </c>
      <c r="P1970" s="466">
        <v>0.23354468599033817</v>
      </c>
      <c r="Q1970" s="466">
        <v>1.6418673549231277</v>
      </c>
      <c r="R1970" s="466">
        <v>4.4508814493843687</v>
      </c>
      <c r="S1970" s="466">
        <f t="shared" si="61"/>
        <v>35.527320455134131</v>
      </c>
    </row>
    <row r="1971" spans="2:19">
      <c r="B1971" s="463">
        <v>1968</v>
      </c>
      <c r="C1971" s="464">
        <v>44951</v>
      </c>
      <c r="D1971" s="465" t="s">
        <v>3550</v>
      </c>
      <c r="E1971" s="466">
        <v>4.9497539105339108</v>
      </c>
      <c r="F1971" s="466">
        <v>3.3812167874396133</v>
      </c>
      <c r="G1971" s="466">
        <v>0</v>
      </c>
      <c r="H1971" s="466">
        <v>8.9296497584541071E-2</v>
      </c>
      <c r="I1971" s="466">
        <v>0.50725626752136554</v>
      </c>
      <c r="J1971" s="466">
        <v>1.3751034786245004</v>
      </c>
      <c r="K1971" s="466">
        <f t="shared" si="60"/>
        <v>10.302626941703931</v>
      </c>
      <c r="L1971" s="471"/>
      <c r="M1971" s="466">
        <v>5.2549289355089357</v>
      </c>
      <c r="N1971" s="466">
        <v>3.3812167874396133</v>
      </c>
      <c r="O1971" s="466">
        <v>0</v>
      </c>
      <c r="P1971" s="466">
        <v>8.9296497584541071E-2</v>
      </c>
      <c r="Q1971" s="466">
        <v>0.53853094236532617</v>
      </c>
      <c r="R1971" s="466">
        <v>1.4598849134225811</v>
      </c>
      <c r="S1971" s="466">
        <f t="shared" si="61"/>
        <v>10.723858076320997</v>
      </c>
    </row>
    <row r="1972" spans="2:19">
      <c r="B1972" s="463">
        <v>1969</v>
      </c>
      <c r="C1972" s="464">
        <v>44952</v>
      </c>
      <c r="D1972" s="465" t="s">
        <v>3551</v>
      </c>
      <c r="E1972" s="466">
        <v>4.9497539105339108</v>
      </c>
      <c r="F1972" s="466">
        <v>3.3812167874396133</v>
      </c>
      <c r="G1972" s="466">
        <v>0</v>
      </c>
      <c r="H1972" s="466">
        <v>8.9296497584541071E-2</v>
      </c>
      <c r="I1972" s="466">
        <v>0.50725626752136554</v>
      </c>
      <c r="J1972" s="466">
        <v>1.3751034786245004</v>
      </c>
      <c r="K1972" s="466">
        <f t="shared" si="60"/>
        <v>10.302626941703931</v>
      </c>
      <c r="L1972" s="471"/>
      <c r="M1972" s="466">
        <v>5.2549289355089357</v>
      </c>
      <c r="N1972" s="466">
        <v>3.3812167874396133</v>
      </c>
      <c r="O1972" s="466">
        <v>0</v>
      </c>
      <c r="P1972" s="466">
        <v>8.9296497584541071E-2</v>
      </c>
      <c r="Q1972" s="466">
        <v>0.53853094236532617</v>
      </c>
      <c r="R1972" s="466">
        <v>1.4598849134225811</v>
      </c>
      <c r="S1972" s="466">
        <f t="shared" si="61"/>
        <v>10.723858076320997</v>
      </c>
    </row>
    <row r="1973" spans="2:19">
      <c r="B1973" s="463">
        <v>1970</v>
      </c>
      <c r="C1973" s="464">
        <v>44962</v>
      </c>
      <c r="D1973" s="465" t="s">
        <v>3552</v>
      </c>
      <c r="E1973" s="466">
        <v>6.3991892784992785</v>
      </c>
      <c r="F1973" s="466">
        <v>4.1614975845410624</v>
      </c>
      <c r="G1973" s="466">
        <v>0</v>
      </c>
      <c r="H1973" s="466">
        <v>0.10990338164251208</v>
      </c>
      <c r="I1973" s="466">
        <v>0.65579601072008598</v>
      </c>
      <c r="J1973" s="466">
        <v>1.7777747331062348</v>
      </c>
      <c r="K1973" s="466">
        <f t="shared" si="60"/>
        <v>13.104160988509175</v>
      </c>
      <c r="L1973" s="471"/>
      <c r="M1973" s="466">
        <v>6.792963504273505</v>
      </c>
      <c r="N1973" s="466">
        <v>4.1614975845410624</v>
      </c>
      <c r="O1973" s="466">
        <v>0</v>
      </c>
      <c r="P1973" s="466">
        <v>0.10990338164251208</v>
      </c>
      <c r="Q1973" s="466">
        <v>0.69615042987358355</v>
      </c>
      <c r="R1973" s="466">
        <v>1.8871701328456938</v>
      </c>
      <c r="S1973" s="466">
        <f t="shared" si="61"/>
        <v>13.647685033176359</v>
      </c>
    </row>
    <row r="1974" spans="2:19">
      <c r="B1974" s="463">
        <v>1971</v>
      </c>
      <c r="C1974" s="464">
        <v>44970</v>
      </c>
      <c r="D1974" s="465" t="s">
        <v>3792</v>
      </c>
      <c r="E1974" s="466">
        <v>4.4666087878787888</v>
      </c>
      <c r="F1974" s="466">
        <v>3.1211231884057971</v>
      </c>
      <c r="G1974" s="466">
        <v>1.5305907108796299</v>
      </c>
      <c r="H1974" s="466">
        <v>8.2427536231884063E-2</v>
      </c>
      <c r="I1974" s="466">
        <v>0.43270562628489229</v>
      </c>
      <c r="J1974" s="466">
        <v>1.786776610492288</v>
      </c>
      <c r="K1974" s="466">
        <f t="shared" si="60"/>
        <v>11.420232460173281</v>
      </c>
      <c r="L1974" s="471"/>
      <c r="M1974" s="466">
        <v>4.742250745920745</v>
      </c>
      <c r="N1974" s="466">
        <v>3.1211231884057971</v>
      </c>
      <c r="O1974" s="466">
        <v>1.5305907108796299</v>
      </c>
      <c r="P1974" s="466">
        <v>8.2427536231884063E-2</v>
      </c>
      <c r="Q1974" s="466">
        <v>0.45940861993157384</v>
      </c>
      <c r="R1974" s="466">
        <v>1.8970416072469201</v>
      </c>
      <c r="S1974" s="466">
        <f t="shared" si="61"/>
        <v>11.83284240861655</v>
      </c>
    </row>
    <row r="1975" spans="2:19">
      <c r="B1975" s="463">
        <v>1972</v>
      </c>
      <c r="C1975" s="464">
        <v>45378</v>
      </c>
      <c r="D1975" s="465" t="s">
        <v>3794</v>
      </c>
      <c r="E1975" s="466">
        <v>1.4715195526695528</v>
      </c>
      <c r="F1975" s="466">
        <v>0.25435914855072467</v>
      </c>
      <c r="G1975" s="466">
        <v>0.24361777497194168</v>
      </c>
      <c r="H1975" s="466">
        <v>3.5326086956521743E-2</v>
      </c>
      <c r="I1975" s="466">
        <v>0.1142865079450008</v>
      </c>
      <c r="J1975" s="466">
        <v>0.43097307229656184</v>
      </c>
      <c r="K1975" s="466">
        <f t="shared" si="60"/>
        <v>2.5500821433903034</v>
      </c>
      <c r="L1975" s="471"/>
      <c r="M1975" s="466">
        <v>1.5502743978243978</v>
      </c>
      <c r="N1975" s="466">
        <v>0.25435914855072467</v>
      </c>
      <c r="O1975" s="466">
        <v>0.24361777497194168</v>
      </c>
      <c r="P1975" s="466">
        <v>3.5326086956521743E-2</v>
      </c>
      <c r="Q1975" s="466">
        <v>0.12040305340317568</v>
      </c>
      <c r="R1975" s="466">
        <v>0.45403849301288812</v>
      </c>
      <c r="S1975" s="466">
        <f t="shared" si="61"/>
        <v>2.6580189547196498</v>
      </c>
    </row>
    <row r="1976" spans="2:19">
      <c r="B1976" s="463">
        <v>1973</v>
      </c>
      <c r="C1976" s="464">
        <v>45380</v>
      </c>
      <c r="D1976" s="465" t="s">
        <v>3795</v>
      </c>
      <c r="E1976" s="466">
        <v>1.4715195526695528</v>
      </c>
      <c r="F1976" s="466">
        <v>0.25435914855072467</v>
      </c>
      <c r="G1976" s="466">
        <v>0.24361777497194168</v>
      </c>
      <c r="H1976" s="466">
        <v>3.5326086956521743E-2</v>
      </c>
      <c r="I1976" s="466">
        <v>0.1142865079450008</v>
      </c>
      <c r="J1976" s="466">
        <v>0.43097307229656184</v>
      </c>
      <c r="K1976" s="466">
        <f t="shared" si="60"/>
        <v>2.5500821433903034</v>
      </c>
      <c r="L1976" s="471"/>
      <c r="M1976" s="466">
        <v>1.5502743978243978</v>
      </c>
      <c r="N1976" s="466">
        <v>0.25435914855072467</v>
      </c>
      <c r="O1976" s="466">
        <v>0.24361777497194168</v>
      </c>
      <c r="P1976" s="466">
        <v>3.5326086956521743E-2</v>
      </c>
      <c r="Q1976" s="466">
        <v>0.12040305340317568</v>
      </c>
      <c r="R1976" s="466">
        <v>0.45403849301288812</v>
      </c>
      <c r="S1976" s="466">
        <f t="shared" si="61"/>
        <v>2.6580189547196498</v>
      </c>
    </row>
    <row r="1977" spans="2:19">
      <c r="B1977" s="463">
        <v>1974</v>
      </c>
      <c r="C1977" s="464">
        <v>45541</v>
      </c>
      <c r="D1977" s="465" t="s">
        <v>4174</v>
      </c>
      <c r="E1977" s="466">
        <v>9.2980600144300158</v>
      </c>
      <c r="F1977" s="466">
        <v>5.7220591787439616</v>
      </c>
      <c r="G1977" s="466">
        <v>0</v>
      </c>
      <c r="H1977" s="466">
        <v>0.15111714975845414</v>
      </c>
      <c r="I1977" s="466">
        <v>0.95287549711752695</v>
      </c>
      <c r="J1977" s="466">
        <v>2.5831172420697039</v>
      </c>
      <c r="K1977" s="466">
        <f t="shared" si="60"/>
        <v>18.707229082119664</v>
      </c>
      <c r="L1977" s="471"/>
      <c r="M1977" s="466">
        <v>9.8690326418026419</v>
      </c>
      <c r="N1977" s="466">
        <v>5.7220591787439616</v>
      </c>
      <c r="O1977" s="466">
        <v>0</v>
      </c>
      <c r="P1977" s="466">
        <v>0.15111714975845414</v>
      </c>
      <c r="Q1977" s="466">
        <v>1.0113894048900984</v>
      </c>
      <c r="R1977" s="466">
        <v>2.7417405716919188</v>
      </c>
      <c r="S1977" s="466">
        <f t="shared" si="61"/>
        <v>19.495338946887074</v>
      </c>
    </row>
    <row r="1978" spans="2:19">
      <c r="B1978" s="463">
        <v>1975</v>
      </c>
      <c r="C1978" s="464">
        <v>45545</v>
      </c>
      <c r="D1978" s="465" t="s">
        <v>4175</v>
      </c>
      <c r="E1978" s="466">
        <v>8.3317697691197701</v>
      </c>
      <c r="F1978" s="466">
        <v>5.2018719806763283</v>
      </c>
      <c r="G1978" s="466">
        <v>2.5509845181327164</v>
      </c>
      <c r="H1978" s="466">
        <v>0.1373792270531401</v>
      </c>
      <c r="I1978" s="466">
        <v>0.85384900165171329</v>
      </c>
      <c r="J1978" s="466">
        <v>2.3146697390818805</v>
      </c>
      <c r="K1978" s="466">
        <f t="shared" si="60"/>
        <v>19.390524235715553</v>
      </c>
      <c r="L1978" s="471"/>
      <c r="M1978" s="466">
        <v>8.8436762626262624</v>
      </c>
      <c r="N1978" s="466">
        <v>5.2018719806763283</v>
      </c>
      <c r="O1978" s="466">
        <v>2.5509845181327164</v>
      </c>
      <c r="P1978" s="466">
        <v>0.1373792270531401</v>
      </c>
      <c r="Q1978" s="466">
        <v>0.90630974655126006</v>
      </c>
      <c r="R1978" s="466">
        <v>2.4568837587431771</v>
      </c>
      <c r="S1978" s="466">
        <f t="shared" si="61"/>
        <v>20.097105493782884</v>
      </c>
    </row>
    <row r="1979" spans="2:19">
      <c r="B1979" s="463">
        <v>1976</v>
      </c>
      <c r="C1979" s="464">
        <v>47011</v>
      </c>
      <c r="D1979" s="465" t="s">
        <v>2543</v>
      </c>
      <c r="E1979" s="466">
        <v>4.4666087878787888</v>
      </c>
      <c r="F1979" s="466">
        <v>3.1211231884057971</v>
      </c>
      <c r="G1979" s="466">
        <v>0</v>
      </c>
      <c r="H1979" s="466">
        <v>8.2427536231884063E-2</v>
      </c>
      <c r="I1979" s="466">
        <v>0.43270562628489229</v>
      </c>
      <c r="J1979" s="466">
        <v>1.786776610492288</v>
      </c>
      <c r="K1979" s="466">
        <f t="shared" si="60"/>
        <v>9.8896417492936486</v>
      </c>
      <c r="L1979" s="471"/>
      <c r="M1979" s="466">
        <v>4.742250745920745</v>
      </c>
      <c r="N1979" s="466">
        <v>3.1211231884057971</v>
      </c>
      <c r="O1979" s="466">
        <v>0</v>
      </c>
      <c r="P1979" s="466">
        <v>8.2427536231884063E-2</v>
      </c>
      <c r="Q1979" s="466">
        <v>0.45940861993157384</v>
      </c>
      <c r="R1979" s="466">
        <v>1.8970416072469201</v>
      </c>
      <c r="S1979" s="466">
        <f t="shared" si="61"/>
        <v>10.302251697736921</v>
      </c>
    </row>
    <row r="1980" spans="2:19">
      <c r="B1980" s="463">
        <v>1977</v>
      </c>
      <c r="C1980" s="464">
        <v>47016</v>
      </c>
      <c r="D1980" s="465" t="s">
        <v>2545</v>
      </c>
      <c r="E1980" s="466">
        <v>6.3991892784992785</v>
      </c>
      <c r="F1980" s="466">
        <v>4.1614975845410624</v>
      </c>
      <c r="G1980" s="466">
        <v>2.040787614506173</v>
      </c>
      <c r="H1980" s="466">
        <v>0.10990338164251208</v>
      </c>
      <c r="I1980" s="466">
        <v>0.61992561604742469</v>
      </c>
      <c r="J1980" s="466">
        <v>2.5598663934849668</v>
      </c>
      <c r="K1980" s="466">
        <f t="shared" si="60"/>
        <v>15.891169868721418</v>
      </c>
      <c r="L1980" s="471"/>
      <c r="M1980" s="466">
        <v>6.792963504273505</v>
      </c>
      <c r="N1980" s="466">
        <v>4.1614975845410624</v>
      </c>
      <c r="O1980" s="466">
        <v>2.040787614506173</v>
      </c>
      <c r="P1980" s="466">
        <v>0.10990338164251208</v>
      </c>
      <c r="Q1980" s="466">
        <v>0.65807274982839836</v>
      </c>
      <c r="R1980" s="466">
        <v>2.7173878174201556</v>
      </c>
      <c r="S1980" s="466">
        <f t="shared" si="61"/>
        <v>16.480612652211807</v>
      </c>
    </row>
    <row r="1981" spans="2:19">
      <c r="B1981" s="463">
        <v>1978</v>
      </c>
      <c r="C1981" s="464">
        <v>47340</v>
      </c>
      <c r="D1981" s="465" t="s">
        <v>2549</v>
      </c>
      <c r="E1981" s="466">
        <v>6.3991892784992785</v>
      </c>
      <c r="F1981" s="466">
        <v>4.1614975845410624</v>
      </c>
      <c r="G1981" s="466">
        <v>0</v>
      </c>
      <c r="H1981" s="466">
        <v>0.10990338164251208</v>
      </c>
      <c r="I1981" s="466">
        <v>0.72525363411741717</v>
      </c>
      <c r="J1981" s="466">
        <v>3.6620468966667596</v>
      </c>
      <c r="K1981" s="466">
        <f t="shared" si="60"/>
        <v>15.05789077546703</v>
      </c>
      <c r="L1981" s="471"/>
      <c r="M1981" s="466">
        <v>6.792963504273505</v>
      </c>
      <c r="N1981" s="466">
        <v>4.1614975845410624</v>
      </c>
      <c r="O1981" s="466">
        <v>0</v>
      </c>
      <c r="P1981" s="466">
        <v>0.10990338164251208</v>
      </c>
      <c r="Q1981" s="466">
        <v>0.76988212935884948</v>
      </c>
      <c r="R1981" s="466">
        <v>3.8873910174179493</v>
      </c>
      <c r="S1981" s="466">
        <f t="shared" si="61"/>
        <v>15.721637617233879</v>
      </c>
    </row>
    <row r="1982" spans="2:19">
      <c r="B1982" s="463">
        <v>1979</v>
      </c>
      <c r="C1982" s="464">
        <v>47345</v>
      </c>
      <c r="D1982" s="465" t="s">
        <v>2550</v>
      </c>
      <c r="E1982" s="466">
        <v>6.3991892784992785</v>
      </c>
      <c r="F1982" s="466">
        <v>4.1614975845410624</v>
      </c>
      <c r="G1982" s="466">
        <v>0</v>
      </c>
      <c r="H1982" s="466">
        <v>0.10990338164251208</v>
      </c>
      <c r="I1982" s="466">
        <v>0.65579601072008598</v>
      </c>
      <c r="J1982" s="466">
        <v>1.7777747331062348</v>
      </c>
      <c r="K1982" s="466">
        <f t="shared" si="60"/>
        <v>13.104160988509175</v>
      </c>
      <c r="L1982" s="471"/>
      <c r="M1982" s="466">
        <v>6.792963504273505</v>
      </c>
      <c r="N1982" s="466">
        <v>4.1614975845410624</v>
      </c>
      <c r="O1982" s="466">
        <v>0</v>
      </c>
      <c r="P1982" s="466">
        <v>0.10990338164251208</v>
      </c>
      <c r="Q1982" s="466">
        <v>0.69615042987358355</v>
      </c>
      <c r="R1982" s="466">
        <v>1.8871701328456938</v>
      </c>
      <c r="S1982" s="466">
        <f t="shared" si="61"/>
        <v>13.647685033176359</v>
      </c>
    </row>
    <row r="1983" spans="2:19">
      <c r="B1983" s="463">
        <v>1980</v>
      </c>
      <c r="C1983" s="464">
        <v>47562</v>
      </c>
      <c r="D1983" s="465" t="s">
        <v>3796</v>
      </c>
      <c r="E1983" s="466">
        <v>9.2980600144300158</v>
      </c>
      <c r="F1983" s="466">
        <v>5.7220591787439616</v>
      </c>
      <c r="G1983" s="466">
        <v>2.8060829699459879</v>
      </c>
      <c r="H1983" s="466">
        <v>0.15111714975845414</v>
      </c>
      <c r="I1983" s="466">
        <v>0.90075560069122318</v>
      </c>
      <c r="J1983" s="466">
        <v>3.7195010679739848</v>
      </c>
      <c r="K1983" s="466">
        <f t="shared" si="60"/>
        <v>22.597575981543628</v>
      </c>
      <c r="L1983" s="471"/>
      <c r="M1983" s="466">
        <v>9.8690326418026419</v>
      </c>
      <c r="N1983" s="466">
        <v>5.7220591787439616</v>
      </c>
      <c r="O1983" s="466">
        <v>2.8060829699459879</v>
      </c>
      <c r="P1983" s="466">
        <v>0.15111714975845414</v>
      </c>
      <c r="Q1983" s="466">
        <v>0.95606894467363501</v>
      </c>
      <c r="R1983" s="466">
        <v>3.9479071326800081</v>
      </c>
      <c r="S1983" s="466">
        <f t="shared" si="61"/>
        <v>23.452268017604691</v>
      </c>
    </row>
    <row r="1984" spans="2:19">
      <c r="B1984" s="463">
        <v>1981</v>
      </c>
      <c r="C1984" s="464">
        <v>47563</v>
      </c>
      <c r="D1984" s="465" t="s">
        <v>3797</v>
      </c>
      <c r="E1984" s="466">
        <v>10.264350259740262</v>
      </c>
      <c r="F1984" s="466">
        <v>6.2422463768115941</v>
      </c>
      <c r="G1984" s="466">
        <v>3.0611814217592599</v>
      </c>
      <c r="H1984" s="466">
        <v>0.16485507246376813</v>
      </c>
      <c r="I1984" s="466">
        <v>1.0519019925833406</v>
      </c>
      <c r="J1984" s="466">
        <v>2.851564745057527</v>
      </c>
      <c r="K1984" s="466">
        <f t="shared" si="60"/>
        <v>23.636099868415748</v>
      </c>
      <c r="L1984" s="471"/>
      <c r="M1984" s="466">
        <v>10.894389020979022</v>
      </c>
      <c r="N1984" s="466">
        <v>6.2422463768115941</v>
      </c>
      <c r="O1984" s="466">
        <v>3.0611814217592599</v>
      </c>
      <c r="P1984" s="466">
        <v>0.16485507246376813</v>
      </c>
      <c r="Q1984" s="466">
        <v>1.1164690632289367</v>
      </c>
      <c r="R1984" s="466">
        <v>3.0265973846406609</v>
      </c>
      <c r="S1984" s="466">
        <f t="shared" si="61"/>
        <v>24.505738339883244</v>
      </c>
    </row>
    <row r="1985" spans="2:19">
      <c r="B1985" s="463">
        <v>1982</v>
      </c>
      <c r="C1985" s="464">
        <v>47564</v>
      </c>
      <c r="D1985" s="465" t="s">
        <v>2556</v>
      </c>
      <c r="E1985" s="466">
        <v>12.196930750360753</v>
      </c>
      <c r="F1985" s="466">
        <v>7.2826207729468599</v>
      </c>
      <c r="G1985" s="466">
        <v>3.5713783253858029</v>
      </c>
      <c r="H1985" s="466">
        <v>0.19233091787439616</v>
      </c>
      <c r="I1985" s="466">
        <v>1.2499549835149679</v>
      </c>
      <c r="J1985" s="466">
        <v>3.3884597510331731</v>
      </c>
      <c r="K1985" s="466">
        <f t="shared" si="60"/>
        <v>27.881675501115954</v>
      </c>
      <c r="L1985" s="471"/>
      <c r="M1985" s="466">
        <v>12.945101779331779</v>
      </c>
      <c r="N1985" s="466">
        <v>7.2826207729468599</v>
      </c>
      <c r="O1985" s="466">
        <v>3.5713783253858029</v>
      </c>
      <c r="P1985" s="466">
        <v>0.19233091787439616</v>
      </c>
      <c r="Q1985" s="466">
        <v>1.3266283799066132</v>
      </c>
      <c r="R1985" s="466">
        <v>3.5963110105381442</v>
      </c>
      <c r="S1985" s="466">
        <f t="shared" si="61"/>
        <v>28.914371185983597</v>
      </c>
    </row>
    <row r="1986" spans="2:19">
      <c r="B1986" s="463">
        <v>1983</v>
      </c>
      <c r="C1986" s="464">
        <v>47570</v>
      </c>
      <c r="D1986" s="465" t="s">
        <v>2557</v>
      </c>
      <c r="E1986" s="466">
        <v>15.095801486291487</v>
      </c>
      <c r="F1986" s="466">
        <v>8.8431823671497582</v>
      </c>
      <c r="G1986" s="466">
        <v>4.3366736808256183</v>
      </c>
      <c r="H1986" s="466">
        <v>0.23354468599033817</v>
      </c>
      <c r="I1986" s="466">
        <v>1.5470344699124088</v>
      </c>
      <c r="J1986" s="466">
        <v>4.1938022599966409</v>
      </c>
      <c r="K1986" s="466">
        <f t="shared" si="60"/>
        <v>34.25003895016625</v>
      </c>
      <c r="L1986" s="471"/>
      <c r="M1986" s="466">
        <v>16.021170916860914</v>
      </c>
      <c r="N1986" s="466">
        <v>8.8431823671497582</v>
      </c>
      <c r="O1986" s="466">
        <v>4.3366736808256183</v>
      </c>
      <c r="P1986" s="466">
        <v>0.23354468599033817</v>
      </c>
      <c r="Q1986" s="466">
        <v>1.6418673549231277</v>
      </c>
      <c r="R1986" s="466">
        <v>4.4508814493843687</v>
      </c>
      <c r="S1986" s="466">
        <f t="shared" si="61"/>
        <v>35.527320455134131</v>
      </c>
    </row>
    <row r="1987" spans="2:19">
      <c r="B1987" s="463">
        <v>1984</v>
      </c>
      <c r="C1987" s="464">
        <v>47605</v>
      </c>
      <c r="D1987" s="465" t="s">
        <v>2559</v>
      </c>
      <c r="E1987" s="466">
        <v>9.2980600144300158</v>
      </c>
      <c r="F1987" s="466">
        <v>5.7220591787439616</v>
      </c>
      <c r="G1987" s="466">
        <v>0</v>
      </c>
      <c r="H1987" s="466">
        <v>0.15111714975845414</v>
      </c>
      <c r="I1987" s="466">
        <v>0.95287549711752695</v>
      </c>
      <c r="J1987" s="466">
        <v>2.5831172420697039</v>
      </c>
      <c r="K1987" s="466">
        <f t="shared" si="60"/>
        <v>18.707229082119664</v>
      </c>
      <c r="L1987" s="471"/>
      <c r="M1987" s="466">
        <v>9.8690326418026419</v>
      </c>
      <c r="N1987" s="466">
        <v>5.7220591787439616</v>
      </c>
      <c r="O1987" s="466">
        <v>0</v>
      </c>
      <c r="P1987" s="466">
        <v>0.15111714975845414</v>
      </c>
      <c r="Q1987" s="466">
        <v>1.0113894048900984</v>
      </c>
      <c r="R1987" s="466">
        <v>2.7417405716919188</v>
      </c>
      <c r="S1987" s="466">
        <f t="shared" si="61"/>
        <v>19.495338946887074</v>
      </c>
    </row>
    <row r="1988" spans="2:19">
      <c r="B1988" s="463">
        <v>1985</v>
      </c>
      <c r="C1988" s="464">
        <v>47836</v>
      </c>
      <c r="D1988" s="465" t="s">
        <v>2567</v>
      </c>
      <c r="E1988" s="466">
        <v>6.3991892784992785</v>
      </c>
      <c r="F1988" s="466">
        <v>4.1614975845410624</v>
      </c>
      <c r="G1988" s="466">
        <v>0</v>
      </c>
      <c r="H1988" s="466">
        <v>0.10990338164251208</v>
      </c>
      <c r="I1988" s="466">
        <v>0.65579601072008598</v>
      </c>
      <c r="J1988" s="466">
        <v>1.7777747331062348</v>
      </c>
      <c r="K1988" s="466">
        <f t="shared" ref="K1988:K2051" si="62">SUM(E1988:J1988)</f>
        <v>13.104160988509175</v>
      </c>
      <c r="L1988" s="471"/>
      <c r="M1988" s="466">
        <v>6.792963504273505</v>
      </c>
      <c r="N1988" s="466">
        <v>4.1614975845410624</v>
      </c>
      <c r="O1988" s="466">
        <v>0</v>
      </c>
      <c r="P1988" s="466">
        <v>0.10990338164251208</v>
      </c>
      <c r="Q1988" s="466">
        <v>0.69615042987358355</v>
      </c>
      <c r="R1988" s="466">
        <v>1.8871701328456938</v>
      </c>
      <c r="S1988" s="466">
        <f t="shared" ref="S1988:S2051" si="63">SUM(M1988:R1988)</f>
        <v>13.647685033176359</v>
      </c>
    </row>
    <row r="1989" spans="2:19">
      <c r="B1989" s="463">
        <v>1986</v>
      </c>
      <c r="C1989" s="464">
        <v>49080</v>
      </c>
      <c r="D1989" s="465" t="s">
        <v>4573</v>
      </c>
      <c r="E1989" s="466">
        <v>1.4715195526695528</v>
      </c>
      <c r="F1989" s="466">
        <v>0.25435914855072467</v>
      </c>
      <c r="G1989" s="466">
        <v>0</v>
      </c>
      <c r="H1989" s="466">
        <v>3.5326086956521743E-2</v>
      </c>
      <c r="I1989" s="466">
        <v>0.24959146270087551</v>
      </c>
      <c r="J1989" s="466">
        <v>0.43761216504789407</v>
      </c>
      <c r="K1989" s="466">
        <f t="shared" si="62"/>
        <v>2.4484084159255688</v>
      </c>
      <c r="L1989" s="471"/>
      <c r="M1989" s="466">
        <v>1.5502743978243978</v>
      </c>
      <c r="N1989" s="466">
        <v>0.25435914855072467</v>
      </c>
      <c r="O1989" s="466">
        <v>0</v>
      </c>
      <c r="P1989" s="466">
        <v>3.5326086956521743E-2</v>
      </c>
      <c r="Q1989" s="466">
        <v>0.26294944830243877</v>
      </c>
      <c r="R1989" s="466">
        <v>0.46103290603206953</v>
      </c>
      <c r="S1989" s="466">
        <f t="shared" si="63"/>
        <v>2.5639419876661527</v>
      </c>
    </row>
    <row r="1990" spans="2:19">
      <c r="B1990" s="463">
        <v>1987</v>
      </c>
      <c r="C1990" s="464">
        <v>49320</v>
      </c>
      <c r="D1990" s="465" t="s">
        <v>4574</v>
      </c>
      <c r="E1990" s="466">
        <v>6.3991892784992785</v>
      </c>
      <c r="F1990" s="466">
        <v>4.1614975845410624</v>
      </c>
      <c r="G1990" s="466">
        <v>2.040787614506173</v>
      </c>
      <c r="H1990" s="466">
        <v>0.10990338164251208</v>
      </c>
      <c r="I1990" s="466">
        <v>0.61992561604742469</v>
      </c>
      <c r="J1990" s="466">
        <v>2.5598663934849668</v>
      </c>
      <c r="K1990" s="466">
        <f t="shared" si="62"/>
        <v>15.891169868721418</v>
      </c>
      <c r="L1990" s="471"/>
      <c r="M1990" s="466">
        <v>6.792963504273505</v>
      </c>
      <c r="N1990" s="466">
        <v>4.1614975845410624</v>
      </c>
      <c r="O1990" s="466">
        <v>2.040787614506173</v>
      </c>
      <c r="P1990" s="466">
        <v>0.10990338164251208</v>
      </c>
      <c r="Q1990" s="466">
        <v>0.65807274982839836</v>
      </c>
      <c r="R1990" s="466">
        <v>2.7173878174201556</v>
      </c>
      <c r="S1990" s="466">
        <f t="shared" si="63"/>
        <v>16.480612652211807</v>
      </c>
    </row>
    <row r="1991" spans="2:19">
      <c r="B1991" s="463">
        <v>1988</v>
      </c>
      <c r="C1991" s="464">
        <v>49322</v>
      </c>
      <c r="D1991" s="465" t="s">
        <v>1593</v>
      </c>
      <c r="E1991" s="466">
        <v>10.264350259740262</v>
      </c>
      <c r="F1991" s="466">
        <v>6.2422463768115941</v>
      </c>
      <c r="G1991" s="466">
        <v>3.0611814217592599</v>
      </c>
      <c r="H1991" s="466">
        <v>0.16485507246376813</v>
      </c>
      <c r="I1991" s="466">
        <v>0.99436559557248949</v>
      </c>
      <c r="J1991" s="466">
        <v>4.1060459594703245</v>
      </c>
      <c r="K1991" s="466">
        <f t="shared" si="62"/>
        <v>24.833044685817697</v>
      </c>
      <c r="L1991" s="471"/>
      <c r="M1991" s="466">
        <v>10.894389020979022</v>
      </c>
      <c r="N1991" s="466">
        <v>6.2422463768115941</v>
      </c>
      <c r="O1991" s="466">
        <v>3.0611814217592599</v>
      </c>
      <c r="P1991" s="466">
        <v>0.16485507246376813</v>
      </c>
      <c r="Q1991" s="466">
        <v>1.0554010096220474</v>
      </c>
      <c r="R1991" s="466">
        <v>4.3580802377666261</v>
      </c>
      <c r="S1991" s="466">
        <f t="shared" si="63"/>
        <v>25.776153139402322</v>
      </c>
    </row>
    <row r="1992" spans="2:19">
      <c r="B1992" s="463">
        <v>1989</v>
      </c>
      <c r="C1992" s="464">
        <v>49323</v>
      </c>
      <c r="D1992" s="465" t="s">
        <v>1594</v>
      </c>
      <c r="E1992" s="466">
        <v>10.264350259740262</v>
      </c>
      <c r="F1992" s="466">
        <v>6.2422463768115941</v>
      </c>
      <c r="G1992" s="466">
        <v>3.0611814217592599</v>
      </c>
      <c r="H1992" s="466">
        <v>0.16485507246376813</v>
      </c>
      <c r="I1992" s="466">
        <v>0.99436559557248949</v>
      </c>
      <c r="J1992" s="466">
        <v>4.1060459594703245</v>
      </c>
      <c r="K1992" s="466">
        <f t="shared" si="62"/>
        <v>24.833044685817697</v>
      </c>
      <c r="L1992" s="471"/>
      <c r="M1992" s="466">
        <v>10.894389020979022</v>
      </c>
      <c r="N1992" s="466">
        <v>6.2422463768115941</v>
      </c>
      <c r="O1992" s="466">
        <v>3.0611814217592599</v>
      </c>
      <c r="P1992" s="466">
        <v>0.16485507246376813</v>
      </c>
      <c r="Q1992" s="466">
        <v>1.0554010096220474</v>
      </c>
      <c r="R1992" s="466">
        <v>4.3580802377666261</v>
      </c>
      <c r="S1992" s="466">
        <f t="shared" si="63"/>
        <v>25.776153139402322</v>
      </c>
    </row>
    <row r="1993" spans="2:19">
      <c r="B1993" s="463">
        <v>1990</v>
      </c>
      <c r="C1993" s="464">
        <v>49650</v>
      </c>
      <c r="D1993" s="465" t="s">
        <v>1605</v>
      </c>
      <c r="E1993" s="466">
        <v>6.3991892784992785</v>
      </c>
      <c r="F1993" s="466">
        <v>4.1614975845410624</v>
      </c>
      <c r="G1993" s="466">
        <v>2.040787614506173</v>
      </c>
      <c r="H1993" s="466">
        <v>0.10990338164251208</v>
      </c>
      <c r="I1993" s="466">
        <v>0.61992561604742469</v>
      </c>
      <c r="J1993" s="466">
        <v>2.5598663934849668</v>
      </c>
      <c r="K1993" s="466">
        <f t="shared" si="62"/>
        <v>15.891169868721418</v>
      </c>
      <c r="L1993" s="471"/>
      <c r="M1993" s="466">
        <v>6.792963504273505</v>
      </c>
      <c r="N1993" s="466">
        <v>4.1614975845410624</v>
      </c>
      <c r="O1993" s="466">
        <v>2.040787614506173</v>
      </c>
      <c r="P1993" s="466">
        <v>0.10990338164251208</v>
      </c>
      <c r="Q1993" s="466">
        <v>0.65807274982839836</v>
      </c>
      <c r="R1993" s="466">
        <v>2.7173878174201556</v>
      </c>
      <c r="S1993" s="466">
        <f t="shared" si="63"/>
        <v>16.480612652211807</v>
      </c>
    </row>
    <row r="1994" spans="2:19">
      <c r="B1994" s="463">
        <v>1991</v>
      </c>
      <c r="C1994" s="464">
        <v>49675</v>
      </c>
      <c r="D1994" s="465" t="s">
        <v>1606</v>
      </c>
      <c r="E1994" s="466">
        <v>6.3991892784992785</v>
      </c>
      <c r="F1994" s="466">
        <v>4.1614975845410624</v>
      </c>
      <c r="G1994" s="466">
        <v>2.040787614506173</v>
      </c>
      <c r="H1994" s="466">
        <v>0.10990338164251208</v>
      </c>
      <c r="I1994" s="466">
        <v>0.61992561604742469</v>
      </c>
      <c r="J1994" s="466">
        <v>2.5598663934849668</v>
      </c>
      <c r="K1994" s="466">
        <f t="shared" si="62"/>
        <v>15.891169868721418</v>
      </c>
      <c r="L1994" s="471"/>
      <c r="M1994" s="466">
        <v>6.792963504273505</v>
      </c>
      <c r="N1994" s="466">
        <v>4.1614975845410624</v>
      </c>
      <c r="O1994" s="466">
        <v>2.040787614506173</v>
      </c>
      <c r="P1994" s="466">
        <v>0.10990338164251208</v>
      </c>
      <c r="Q1994" s="466">
        <v>0.65807274982839836</v>
      </c>
      <c r="R1994" s="466">
        <v>2.7173878174201556</v>
      </c>
      <c r="S1994" s="466">
        <f t="shared" si="63"/>
        <v>16.480612652211807</v>
      </c>
    </row>
    <row r="1995" spans="2:19">
      <c r="B1995" s="463">
        <v>1992</v>
      </c>
      <c r="C1995" s="464">
        <v>50541</v>
      </c>
      <c r="D1995" s="465" t="s">
        <v>1628</v>
      </c>
      <c r="E1995" s="466">
        <v>6.3991892784992785</v>
      </c>
      <c r="F1995" s="466">
        <v>4.1614975845410624</v>
      </c>
      <c r="G1995" s="466">
        <v>2.040787614506173</v>
      </c>
      <c r="H1995" s="466">
        <v>0.10990338164251208</v>
      </c>
      <c r="I1995" s="466">
        <v>0.65579601072008598</v>
      </c>
      <c r="J1995" s="466">
        <v>1.7777747331062348</v>
      </c>
      <c r="K1995" s="466">
        <f t="shared" si="62"/>
        <v>15.144948603015347</v>
      </c>
      <c r="L1995" s="471"/>
      <c r="M1995" s="466">
        <v>6.792963504273505</v>
      </c>
      <c r="N1995" s="466">
        <v>4.1614975845410624</v>
      </c>
      <c r="O1995" s="466">
        <v>2.040787614506173</v>
      </c>
      <c r="P1995" s="466">
        <v>0.10990338164251208</v>
      </c>
      <c r="Q1995" s="466">
        <v>0.69615042987358355</v>
      </c>
      <c r="R1995" s="466">
        <v>1.8871701328456938</v>
      </c>
      <c r="S1995" s="466">
        <f t="shared" si="63"/>
        <v>15.688472647682531</v>
      </c>
    </row>
    <row r="1996" spans="2:19">
      <c r="B1996" s="463">
        <v>1993</v>
      </c>
      <c r="C1996" s="464">
        <v>51702</v>
      </c>
      <c r="D1996" s="465" t="s">
        <v>4575</v>
      </c>
      <c r="E1996" s="466">
        <v>0.19843050505050508</v>
      </c>
      <c r="F1996" s="466">
        <v>5.0871829710144936E-2</v>
      </c>
      <c r="G1996" s="466">
        <v>0</v>
      </c>
      <c r="H1996" s="466">
        <v>7.0652173913043478E-3</v>
      </c>
      <c r="I1996" s="466">
        <v>3.3656746123543226E-2</v>
      </c>
      <c r="J1996" s="466">
        <v>5.9010838672966359E-2</v>
      </c>
      <c r="K1996" s="466">
        <f t="shared" si="62"/>
        <v>0.34903513694846394</v>
      </c>
      <c r="L1996" s="471"/>
      <c r="M1996" s="466">
        <v>0.19843050505050508</v>
      </c>
      <c r="N1996" s="466">
        <v>5.0871829710144936E-2</v>
      </c>
      <c r="O1996" s="466">
        <v>0</v>
      </c>
      <c r="P1996" s="466">
        <v>7.0652173913043478E-3</v>
      </c>
      <c r="Q1996" s="466">
        <v>3.3656746123543226E-2</v>
      </c>
      <c r="R1996" s="466">
        <v>5.9010838672966359E-2</v>
      </c>
      <c r="S1996" s="466">
        <f t="shared" si="63"/>
        <v>0.34903513694846394</v>
      </c>
    </row>
    <row r="1997" spans="2:19">
      <c r="B1997" s="463">
        <v>1994</v>
      </c>
      <c r="C1997" s="464">
        <v>52601</v>
      </c>
      <c r="D1997" s="465" t="s">
        <v>4576</v>
      </c>
      <c r="E1997" s="466">
        <v>4.5210533838383844</v>
      </c>
      <c r="F1997" s="466">
        <v>2.6009359903381641</v>
      </c>
      <c r="G1997" s="466">
        <v>0</v>
      </c>
      <c r="H1997" s="466">
        <v>6.8689613526570048E-2</v>
      </c>
      <c r="I1997" s="466">
        <v>0.43797998186679515</v>
      </c>
      <c r="J1997" s="466">
        <v>1.8085560712080555</v>
      </c>
      <c r="K1997" s="466">
        <f t="shared" si="62"/>
        <v>9.4372150407779696</v>
      </c>
      <c r="L1997" s="471"/>
      <c r="M1997" s="466">
        <v>4.7966953418803424</v>
      </c>
      <c r="N1997" s="466">
        <v>2.6009359903381641</v>
      </c>
      <c r="O1997" s="466">
        <v>0</v>
      </c>
      <c r="P1997" s="466">
        <v>6.8689613526570048E-2</v>
      </c>
      <c r="Q1997" s="466">
        <v>0.46468297551347676</v>
      </c>
      <c r="R1997" s="466">
        <v>1.9188210679626883</v>
      </c>
      <c r="S1997" s="466">
        <f t="shared" si="63"/>
        <v>9.8498249892212417</v>
      </c>
    </row>
    <row r="1998" spans="2:19">
      <c r="B1998" s="463">
        <v>1995</v>
      </c>
      <c r="C1998" s="464">
        <v>54690</v>
      </c>
      <c r="D1998" s="465" t="s">
        <v>2795</v>
      </c>
      <c r="E1998" s="466">
        <v>3.0140952741702742</v>
      </c>
      <c r="F1998" s="466">
        <v>2.3408423913043475</v>
      </c>
      <c r="G1998" s="466">
        <v>1.1479430331597225</v>
      </c>
      <c r="H1998" s="466">
        <v>6.1820652173913054E-2</v>
      </c>
      <c r="I1998" s="466">
        <v>0.2919924365956304</v>
      </c>
      <c r="J1998" s="466">
        <v>1.2057279232283942</v>
      </c>
      <c r="K1998" s="466">
        <f t="shared" si="62"/>
        <v>8.0624217106322824</v>
      </c>
      <c r="L1998" s="471"/>
      <c r="M1998" s="466">
        <v>3.1814493201243206</v>
      </c>
      <c r="N1998" s="466">
        <v>2.3408423913043475</v>
      </c>
      <c r="O1998" s="466">
        <v>1.1479430331597225</v>
      </c>
      <c r="P1998" s="466">
        <v>6.1820652173913054E-2</v>
      </c>
      <c r="Q1998" s="466">
        <v>0.30820496845254425</v>
      </c>
      <c r="R1998" s="466">
        <v>1.2726745284008496</v>
      </c>
      <c r="S1998" s="466">
        <f t="shared" si="63"/>
        <v>8.3129348936156973</v>
      </c>
    </row>
    <row r="1999" spans="2:19">
      <c r="B1999" s="463">
        <v>1996</v>
      </c>
      <c r="C1999" s="464">
        <v>55251</v>
      </c>
      <c r="D1999" s="465" t="s">
        <v>3829</v>
      </c>
      <c r="E1999" s="466">
        <v>1.4079219119769122</v>
      </c>
      <c r="F1999" s="466">
        <v>1.820655193236715</v>
      </c>
      <c r="G1999" s="466">
        <v>0.89284458134645073</v>
      </c>
      <c r="H1999" s="466">
        <v>4.8082729468599039E-2</v>
      </c>
      <c r="I1999" s="466">
        <v>0.18030988153625949</v>
      </c>
      <c r="J1999" s="466">
        <v>0.62165343709726861</v>
      </c>
      <c r="K1999" s="466">
        <f t="shared" si="62"/>
        <v>4.9714677346622054</v>
      </c>
      <c r="L1999" s="471"/>
      <c r="M1999" s="466">
        <v>1.466988045843046</v>
      </c>
      <c r="N1999" s="466">
        <v>1.820655193236715</v>
      </c>
      <c r="O1999" s="466">
        <v>0.89284458134645073</v>
      </c>
      <c r="P1999" s="466">
        <v>4.8082729468599039E-2</v>
      </c>
      <c r="Q1999" s="466">
        <v>0.18787436896244999</v>
      </c>
      <c r="R1999" s="466">
        <v>0.64773348089910954</v>
      </c>
      <c r="S1999" s="466">
        <f t="shared" si="63"/>
        <v>5.0641783997563703</v>
      </c>
    </row>
    <row r="2000" spans="2:19">
      <c r="B2000" s="463">
        <v>1997</v>
      </c>
      <c r="C2000" s="464">
        <v>55500</v>
      </c>
      <c r="D2000" s="465" t="s">
        <v>3832</v>
      </c>
      <c r="E2000" s="466">
        <v>3.0716180158730162</v>
      </c>
      <c r="F2000" s="466">
        <v>1.820655193236715</v>
      </c>
      <c r="G2000" s="466">
        <v>0</v>
      </c>
      <c r="H2000" s="466">
        <v>4.8082729468599039E-2</v>
      </c>
      <c r="I2000" s="466">
        <v>0.39337627737395864</v>
      </c>
      <c r="J2000" s="466">
        <v>1.3562413375157882</v>
      </c>
      <c r="K2000" s="466">
        <f t="shared" si="62"/>
        <v>6.6899735534680778</v>
      </c>
      <c r="L2000" s="471"/>
      <c r="M2000" s="466">
        <v>3.2586607731157731</v>
      </c>
      <c r="N2000" s="466">
        <v>1.820655193236715</v>
      </c>
      <c r="O2000" s="466">
        <v>0</v>
      </c>
      <c r="P2000" s="466">
        <v>4.8082729468599039E-2</v>
      </c>
      <c r="Q2000" s="466">
        <v>0.41733048755689517</v>
      </c>
      <c r="R2000" s="466">
        <v>1.4388281428882843</v>
      </c>
      <c r="S2000" s="466">
        <f t="shared" si="63"/>
        <v>6.9835573262662667</v>
      </c>
    </row>
    <row r="2001" spans="2:19">
      <c r="B2001" s="463">
        <v>1998</v>
      </c>
      <c r="C2001" s="464">
        <v>55550</v>
      </c>
      <c r="D2001" s="465" t="s">
        <v>3834</v>
      </c>
      <c r="E2001" s="466">
        <v>2.303758275613276</v>
      </c>
      <c r="F2001" s="466">
        <v>1.820655193236715</v>
      </c>
      <c r="G2001" s="466">
        <v>0.89284458134645073</v>
      </c>
      <c r="H2001" s="466">
        <v>4.8082729468599039E-2</v>
      </c>
      <c r="I2001" s="466">
        <v>0.29503794083348212</v>
      </c>
      <c r="J2001" s="466">
        <v>1.017200768091856</v>
      </c>
      <c r="K2001" s="466">
        <f t="shared" si="62"/>
        <v>6.3775794885903778</v>
      </c>
      <c r="L2001" s="471"/>
      <c r="M2001" s="466">
        <v>2.431734898989899</v>
      </c>
      <c r="N2001" s="466">
        <v>1.820655193236715</v>
      </c>
      <c r="O2001" s="466">
        <v>0.89284458134645073</v>
      </c>
      <c r="P2001" s="466">
        <v>4.8082729468599039E-2</v>
      </c>
      <c r="Q2001" s="466">
        <v>0.31142766359022817</v>
      </c>
      <c r="R2001" s="466">
        <v>1.0737075296625112</v>
      </c>
      <c r="S2001" s="466">
        <f t="shared" si="63"/>
        <v>6.5784525962944027</v>
      </c>
    </row>
    <row r="2002" spans="2:19">
      <c r="B2002" s="463">
        <v>1999</v>
      </c>
      <c r="C2002" s="464">
        <v>58101</v>
      </c>
      <c r="D2002" s="465" t="s">
        <v>2864</v>
      </c>
      <c r="E2002" s="466">
        <v>0.73575977633477641</v>
      </c>
      <c r="F2002" s="466">
        <v>0.12717957427536233</v>
      </c>
      <c r="G2002" s="466">
        <v>0</v>
      </c>
      <c r="H2002" s="466">
        <v>1.7663043478260872E-2</v>
      </c>
      <c r="I2002" s="466">
        <v>0.12479573135043776</v>
      </c>
      <c r="J2002" s="466">
        <v>0.21880608252394704</v>
      </c>
      <c r="K2002" s="466">
        <f t="shared" si="62"/>
        <v>1.2242042079627844</v>
      </c>
      <c r="L2002" s="471"/>
      <c r="M2002" s="466">
        <v>0.7751371989121989</v>
      </c>
      <c r="N2002" s="466">
        <v>0.12717957427536233</v>
      </c>
      <c r="O2002" s="466">
        <v>0</v>
      </c>
      <c r="P2002" s="466">
        <v>1.7663043478260872E-2</v>
      </c>
      <c r="Q2002" s="466">
        <v>0.13147472415121939</v>
      </c>
      <c r="R2002" s="466">
        <v>0.23051645301603477</v>
      </c>
      <c r="S2002" s="466">
        <f t="shared" si="63"/>
        <v>1.2819709938330763</v>
      </c>
    </row>
    <row r="2003" spans="2:19">
      <c r="B2003" s="463">
        <v>2000</v>
      </c>
      <c r="C2003" s="464">
        <v>58146</v>
      </c>
      <c r="D2003" s="465" t="s">
        <v>4018</v>
      </c>
      <c r="E2003" s="466">
        <v>6.3991892784992785</v>
      </c>
      <c r="F2003" s="466">
        <v>4.1614975845410624</v>
      </c>
      <c r="G2003" s="466">
        <v>2.040787614506173</v>
      </c>
      <c r="H2003" s="466">
        <v>0.10990338164251208</v>
      </c>
      <c r="I2003" s="466">
        <v>0.61992561604742469</v>
      </c>
      <c r="J2003" s="466">
        <v>2.5598663934849668</v>
      </c>
      <c r="K2003" s="466">
        <f t="shared" si="62"/>
        <v>15.891169868721418</v>
      </c>
      <c r="L2003" s="471"/>
      <c r="M2003" s="466">
        <v>6.792963504273505</v>
      </c>
      <c r="N2003" s="466">
        <v>4.1614975845410624</v>
      </c>
      <c r="O2003" s="466">
        <v>2.040787614506173</v>
      </c>
      <c r="P2003" s="466">
        <v>0.10990338164251208</v>
      </c>
      <c r="Q2003" s="466">
        <v>0.65807274982839836</v>
      </c>
      <c r="R2003" s="466">
        <v>2.7173878174201556</v>
      </c>
      <c r="S2003" s="466">
        <f t="shared" si="63"/>
        <v>16.480612652211807</v>
      </c>
    </row>
    <row r="2004" spans="2:19">
      <c r="B2004" s="463">
        <v>2001</v>
      </c>
      <c r="C2004" s="464">
        <v>58545</v>
      </c>
      <c r="D2004" s="465" t="s">
        <v>4591</v>
      </c>
      <c r="E2004" s="466">
        <v>6.3991892784992785</v>
      </c>
      <c r="F2004" s="466">
        <v>4.1614975845410624</v>
      </c>
      <c r="G2004" s="466">
        <v>2.040787614506173</v>
      </c>
      <c r="H2004" s="466">
        <v>0.10990338164251208</v>
      </c>
      <c r="I2004" s="466">
        <v>0.65579601072008598</v>
      </c>
      <c r="J2004" s="466">
        <v>1.7777747331062348</v>
      </c>
      <c r="K2004" s="466">
        <f t="shared" si="62"/>
        <v>15.144948603015347</v>
      </c>
      <c r="L2004" s="471"/>
      <c r="M2004" s="466">
        <v>6.792963504273505</v>
      </c>
      <c r="N2004" s="466">
        <v>4.1614975845410624</v>
      </c>
      <c r="O2004" s="466">
        <v>2.040787614506173</v>
      </c>
      <c r="P2004" s="466">
        <v>0.10990338164251208</v>
      </c>
      <c r="Q2004" s="466">
        <v>0.69615042987358355</v>
      </c>
      <c r="R2004" s="466">
        <v>1.8871701328456938</v>
      </c>
      <c r="S2004" s="466">
        <f t="shared" si="63"/>
        <v>15.688472647682531</v>
      </c>
    </row>
    <row r="2005" spans="2:19">
      <c r="B2005" s="463">
        <v>2002</v>
      </c>
      <c r="C2005" s="464">
        <v>58550</v>
      </c>
      <c r="D2005" s="465" t="s">
        <v>4031</v>
      </c>
      <c r="E2005" s="466">
        <v>9.0421067676767688</v>
      </c>
      <c r="F2005" s="466">
        <v>5.2018719806763283</v>
      </c>
      <c r="G2005" s="466">
        <v>2.5509845181327164</v>
      </c>
      <c r="H2005" s="466">
        <v>0.1373792270531401</v>
      </c>
      <c r="I2005" s="466">
        <v>0.92664512466775339</v>
      </c>
      <c r="J2005" s="466">
        <v>2.5120102322390552</v>
      </c>
      <c r="K2005" s="466">
        <f t="shared" si="62"/>
        <v>20.370997850445764</v>
      </c>
      <c r="L2005" s="471"/>
      <c r="M2005" s="466">
        <v>9.5933906837606848</v>
      </c>
      <c r="N2005" s="466">
        <v>5.2018719806763283</v>
      </c>
      <c r="O2005" s="466">
        <v>2.5509845181327164</v>
      </c>
      <c r="P2005" s="466">
        <v>0.1373792270531401</v>
      </c>
      <c r="Q2005" s="466">
        <v>0.98314131148265016</v>
      </c>
      <c r="R2005" s="466">
        <v>2.6651637918742979</v>
      </c>
      <c r="S2005" s="466">
        <f t="shared" si="63"/>
        <v>21.131931512979822</v>
      </c>
    </row>
    <row r="2006" spans="2:19">
      <c r="B2006" s="463">
        <v>2003</v>
      </c>
      <c r="C2006" s="464">
        <v>58555</v>
      </c>
      <c r="D2006" s="465" t="s">
        <v>4032</v>
      </c>
      <c r="E2006" s="466">
        <v>1.0812543362193363</v>
      </c>
      <c r="F2006" s="466">
        <v>0.17805140398550726</v>
      </c>
      <c r="G2006" s="466">
        <v>0.13810264143167791</v>
      </c>
      <c r="H2006" s="466">
        <v>2.4728260869565217E-2</v>
      </c>
      <c r="I2006" s="466">
        <v>0.25417102195578251</v>
      </c>
      <c r="J2006" s="466">
        <v>0.59185837091813898</v>
      </c>
      <c r="K2006" s="466">
        <f t="shared" si="62"/>
        <v>2.2681660353800082</v>
      </c>
      <c r="L2006" s="471"/>
      <c r="M2006" s="466">
        <v>1.1403204700854701</v>
      </c>
      <c r="N2006" s="466">
        <v>0.17805140398550726</v>
      </c>
      <c r="O2006" s="466">
        <v>0.13810264143167791</v>
      </c>
      <c r="P2006" s="466">
        <v>2.4728260869565217E-2</v>
      </c>
      <c r="Q2006" s="466">
        <v>0.26805572891587265</v>
      </c>
      <c r="R2006" s="466">
        <v>0.62419006624218087</v>
      </c>
      <c r="S2006" s="466">
        <f t="shared" si="63"/>
        <v>2.373448571530274</v>
      </c>
    </row>
    <row r="2007" spans="2:19" ht="25.5">
      <c r="B2007" s="463">
        <v>2004</v>
      </c>
      <c r="C2007" s="464">
        <v>58558</v>
      </c>
      <c r="D2007" s="465" t="s">
        <v>4033</v>
      </c>
      <c r="E2007" s="466">
        <v>5.1769457864357875</v>
      </c>
      <c r="F2007" s="466">
        <v>3.1211231884057971</v>
      </c>
      <c r="G2007" s="466">
        <v>0</v>
      </c>
      <c r="H2007" s="466">
        <v>8.2427536231884063E-2</v>
      </c>
      <c r="I2007" s="466">
        <v>0.50151998420852573</v>
      </c>
      <c r="J2007" s="466">
        <v>2.0709325764307542</v>
      </c>
      <c r="K2007" s="466">
        <f t="shared" si="62"/>
        <v>10.95294907171275</v>
      </c>
      <c r="L2007" s="471"/>
      <c r="M2007" s="466">
        <v>5.4919651670551675</v>
      </c>
      <c r="N2007" s="466">
        <v>3.1211231884057971</v>
      </c>
      <c r="O2007" s="466">
        <v>0</v>
      </c>
      <c r="P2007" s="466">
        <v>8.2427536231884063E-2</v>
      </c>
      <c r="Q2007" s="466">
        <v>0.53203769123330458</v>
      </c>
      <c r="R2007" s="466">
        <v>2.1969497155789055</v>
      </c>
      <c r="S2007" s="466">
        <f t="shared" si="63"/>
        <v>11.424503298505059</v>
      </c>
    </row>
    <row r="2008" spans="2:19">
      <c r="B2008" s="463">
        <v>2005</v>
      </c>
      <c r="C2008" s="464">
        <v>58661</v>
      </c>
      <c r="D2008" s="465" t="s">
        <v>832</v>
      </c>
      <c r="E2008" s="466">
        <v>4.9497539105339108</v>
      </c>
      <c r="F2008" s="466">
        <v>3.3812167874396133</v>
      </c>
      <c r="G2008" s="466">
        <v>1.6581399367862657</v>
      </c>
      <c r="H2008" s="466">
        <v>8.9296497584541071E-2</v>
      </c>
      <c r="I2008" s="466">
        <v>0.47951062372552533</v>
      </c>
      <c r="J2008" s="466">
        <v>1.9800490562404578</v>
      </c>
      <c r="K2008" s="466">
        <f t="shared" si="62"/>
        <v>12.537966812310316</v>
      </c>
      <c r="L2008" s="471"/>
      <c r="M2008" s="466">
        <v>5.2549289355089357</v>
      </c>
      <c r="N2008" s="466">
        <v>3.3812167874396133</v>
      </c>
      <c r="O2008" s="466">
        <v>1.6581399367862657</v>
      </c>
      <c r="P2008" s="466">
        <v>8.9296497584541071E-2</v>
      </c>
      <c r="Q2008" s="466">
        <v>0.50907465240577998</v>
      </c>
      <c r="R2008" s="466">
        <v>2.102128159790229</v>
      </c>
      <c r="S2008" s="466">
        <f t="shared" si="63"/>
        <v>12.994784969515365</v>
      </c>
    </row>
    <row r="2009" spans="2:19" ht="25.5">
      <c r="B2009" s="463">
        <v>2006</v>
      </c>
      <c r="C2009" s="464">
        <v>58671</v>
      </c>
      <c r="D2009" s="465" t="s">
        <v>833</v>
      </c>
      <c r="E2009" s="466">
        <v>4.9497539105339108</v>
      </c>
      <c r="F2009" s="466">
        <v>3.3812167874396133</v>
      </c>
      <c r="G2009" s="466">
        <v>1.6581399367862657</v>
      </c>
      <c r="H2009" s="466">
        <v>8.9296497584541071E-2</v>
      </c>
      <c r="I2009" s="466">
        <v>0.47951062372552533</v>
      </c>
      <c r="J2009" s="466">
        <v>1.9800490562404578</v>
      </c>
      <c r="K2009" s="466">
        <f t="shared" si="62"/>
        <v>12.537966812310316</v>
      </c>
      <c r="L2009" s="471"/>
      <c r="M2009" s="466">
        <v>5.2549289355089357</v>
      </c>
      <c r="N2009" s="466">
        <v>3.3812167874396133</v>
      </c>
      <c r="O2009" s="466">
        <v>1.6581399367862657</v>
      </c>
      <c r="P2009" s="466">
        <v>8.9296497584541071E-2</v>
      </c>
      <c r="Q2009" s="466">
        <v>0.50907465240577998</v>
      </c>
      <c r="R2009" s="466">
        <v>2.102128159790229</v>
      </c>
      <c r="S2009" s="466">
        <f t="shared" si="63"/>
        <v>12.994784969515365</v>
      </c>
    </row>
    <row r="2010" spans="2:19">
      <c r="B2010" s="463">
        <v>2007</v>
      </c>
      <c r="C2010" s="464">
        <v>58672</v>
      </c>
      <c r="D2010" s="465" t="s">
        <v>834</v>
      </c>
      <c r="E2010" s="466">
        <v>4.9497539105339108</v>
      </c>
      <c r="F2010" s="466">
        <v>3.3812167874396133</v>
      </c>
      <c r="G2010" s="466">
        <v>1.6581399367862657</v>
      </c>
      <c r="H2010" s="466">
        <v>8.9296497584541071E-2</v>
      </c>
      <c r="I2010" s="466">
        <v>0.47951062372552533</v>
      </c>
      <c r="J2010" s="466">
        <v>1.9800490562404578</v>
      </c>
      <c r="K2010" s="466">
        <f t="shared" si="62"/>
        <v>12.537966812310316</v>
      </c>
      <c r="L2010" s="471"/>
      <c r="M2010" s="466">
        <v>5.2549289355089357</v>
      </c>
      <c r="N2010" s="466">
        <v>3.3812167874396133</v>
      </c>
      <c r="O2010" s="466">
        <v>1.6581399367862657</v>
      </c>
      <c r="P2010" s="466">
        <v>8.9296497584541071E-2</v>
      </c>
      <c r="Q2010" s="466">
        <v>0.50907465240577998</v>
      </c>
      <c r="R2010" s="466">
        <v>2.102128159790229</v>
      </c>
      <c r="S2010" s="466">
        <f t="shared" si="63"/>
        <v>12.994784969515365</v>
      </c>
    </row>
    <row r="2011" spans="2:19">
      <c r="B2011" s="463">
        <v>2008</v>
      </c>
      <c r="C2011" s="464">
        <v>58673</v>
      </c>
      <c r="D2011" s="465" t="s">
        <v>835</v>
      </c>
      <c r="E2011" s="466">
        <v>4.9497539105339108</v>
      </c>
      <c r="F2011" s="466">
        <v>3.3812167874396133</v>
      </c>
      <c r="G2011" s="466">
        <v>1.6581399367862657</v>
      </c>
      <c r="H2011" s="466">
        <v>8.9296497584541071E-2</v>
      </c>
      <c r="I2011" s="466">
        <v>0.47951062372552533</v>
      </c>
      <c r="J2011" s="466">
        <v>1.9800490562404578</v>
      </c>
      <c r="K2011" s="466">
        <f t="shared" si="62"/>
        <v>12.537966812310316</v>
      </c>
      <c r="L2011" s="471"/>
      <c r="M2011" s="466">
        <v>5.2549289355089357</v>
      </c>
      <c r="N2011" s="466">
        <v>3.3812167874396133</v>
      </c>
      <c r="O2011" s="466">
        <v>1.6581399367862657</v>
      </c>
      <c r="P2011" s="466">
        <v>8.9296497584541071E-2</v>
      </c>
      <c r="Q2011" s="466">
        <v>0.50907465240577998</v>
      </c>
      <c r="R2011" s="466">
        <v>2.102128159790229</v>
      </c>
      <c r="S2011" s="466">
        <f t="shared" si="63"/>
        <v>12.994784969515365</v>
      </c>
    </row>
    <row r="2012" spans="2:19" ht="25.5">
      <c r="B2012" s="463">
        <v>2009</v>
      </c>
      <c r="C2012" s="464">
        <v>58965</v>
      </c>
      <c r="D2012" s="465" t="s">
        <v>849</v>
      </c>
      <c r="E2012" s="466">
        <v>4.9497539105339108</v>
      </c>
      <c r="F2012" s="466">
        <v>3.3812167874396133</v>
      </c>
      <c r="G2012" s="466">
        <v>1.6581399367862657</v>
      </c>
      <c r="H2012" s="466">
        <v>8.9296497584541071E-2</v>
      </c>
      <c r="I2012" s="466">
        <v>0.47951062372552533</v>
      </c>
      <c r="J2012" s="466">
        <v>1.9800490562404578</v>
      </c>
      <c r="K2012" s="466">
        <f t="shared" si="62"/>
        <v>12.537966812310316</v>
      </c>
      <c r="L2012" s="471"/>
      <c r="M2012" s="466">
        <v>5.2549289355089357</v>
      </c>
      <c r="N2012" s="466">
        <v>3.3812167874396133</v>
      </c>
      <c r="O2012" s="466">
        <v>1.6581399367862657</v>
      </c>
      <c r="P2012" s="466">
        <v>8.9296497584541071E-2</v>
      </c>
      <c r="Q2012" s="466">
        <v>0.50907465240577998</v>
      </c>
      <c r="R2012" s="466">
        <v>2.102128159790229</v>
      </c>
      <c r="S2012" s="466">
        <f t="shared" si="63"/>
        <v>12.994784969515365</v>
      </c>
    </row>
    <row r="2013" spans="2:19">
      <c r="B2013" s="463">
        <v>2010</v>
      </c>
      <c r="C2013" s="464">
        <v>59012</v>
      </c>
      <c r="D2013" s="465" t="s">
        <v>851</v>
      </c>
      <c r="E2013" s="466">
        <v>0.73575977633477641</v>
      </c>
      <c r="F2013" s="466">
        <v>0.12717957427536233</v>
      </c>
      <c r="G2013" s="466">
        <v>0.24145304129840073</v>
      </c>
      <c r="H2013" s="466">
        <v>1.7663043478260872E-2</v>
      </c>
      <c r="I2013" s="466">
        <v>0.12479573135043776</v>
      </c>
      <c r="J2013" s="466">
        <v>0.21880608252394704</v>
      </c>
      <c r="K2013" s="466">
        <f t="shared" si="62"/>
        <v>1.4656572492611852</v>
      </c>
      <c r="L2013" s="471"/>
      <c r="M2013" s="466">
        <v>0.7751371989121989</v>
      </c>
      <c r="N2013" s="466">
        <v>0.12717957427536233</v>
      </c>
      <c r="O2013" s="466">
        <v>0.24145304129840073</v>
      </c>
      <c r="P2013" s="466">
        <v>1.7663043478260872E-2</v>
      </c>
      <c r="Q2013" s="466">
        <v>0.13147472415121939</v>
      </c>
      <c r="R2013" s="466">
        <v>0.23051645301603477</v>
      </c>
      <c r="S2013" s="466">
        <f t="shared" si="63"/>
        <v>1.5234240351314772</v>
      </c>
    </row>
    <row r="2014" spans="2:19">
      <c r="B2014" s="463">
        <v>2011</v>
      </c>
      <c r="C2014" s="464">
        <v>59025</v>
      </c>
      <c r="D2014" s="465" t="s">
        <v>4595</v>
      </c>
      <c r="E2014" s="466">
        <v>0.73575977633477641</v>
      </c>
      <c r="F2014" s="466">
        <v>0.12717957427536233</v>
      </c>
      <c r="G2014" s="466">
        <v>0</v>
      </c>
      <c r="H2014" s="466">
        <v>1.7663043478260872E-2</v>
      </c>
      <c r="I2014" s="466">
        <v>0.12479573135043776</v>
      </c>
      <c r="J2014" s="466">
        <v>0.21880608252394704</v>
      </c>
      <c r="K2014" s="466">
        <f t="shared" si="62"/>
        <v>1.2242042079627844</v>
      </c>
      <c r="L2014" s="471"/>
      <c r="M2014" s="466">
        <v>0.7751371989121989</v>
      </c>
      <c r="N2014" s="466">
        <v>0.12717957427536233</v>
      </c>
      <c r="O2014" s="466">
        <v>0</v>
      </c>
      <c r="P2014" s="466">
        <v>1.7663043478260872E-2</v>
      </c>
      <c r="Q2014" s="466">
        <v>0.13147472415121939</v>
      </c>
      <c r="R2014" s="466">
        <v>0.23051645301603477</v>
      </c>
      <c r="S2014" s="466">
        <f t="shared" si="63"/>
        <v>1.2819709938330763</v>
      </c>
    </row>
    <row r="2015" spans="2:19">
      <c r="B2015" s="463">
        <v>2012</v>
      </c>
      <c r="C2015" s="464">
        <v>59070</v>
      </c>
      <c r="D2015" s="465" t="s">
        <v>4596</v>
      </c>
      <c r="E2015" s="466">
        <v>0.73575977633477641</v>
      </c>
      <c r="F2015" s="466">
        <v>0.12717957427536233</v>
      </c>
      <c r="G2015" s="466">
        <v>0.24145304129840073</v>
      </c>
      <c r="H2015" s="466">
        <v>1.7663043478260872E-2</v>
      </c>
      <c r="I2015" s="466">
        <v>0.12479573135043776</v>
      </c>
      <c r="J2015" s="466">
        <v>0.21880608252394704</v>
      </c>
      <c r="K2015" s="466">
        <f t="shared" si="62"/>
        <v>1.4656572492611852</v>
      </c>
      <c r="L2015" s="471"/>
      <c r="M2015" s="466">
        <v>0.7751371989121989</v>
      </c>
      <c r="N2015" s="466">
        <v>0.12717957427536233</v>
      </c>
      <c r="O2015" s="466">
        <v>0.24145304129840073</v>
      </c>
      <c r="P2015" s="466">
        <v>1.7663043478260872E-2</v>
      </c>
      <c r="Q2015" s="466">
        <v>0.13147472415121939</v>
      </c>
      <c r="R2015" s="466">
        <v>0.23051645301603477</v>
      </c>
      <c r="S2015" s="466">
        <f t="shared" si="63"/>
        <v>1.5234240351314772</v>
      </c>
    </row>
    <row r="2016" spans="2:19">
      <c r="B2016" s="463">
        <v>2013</v>
      </c>
      <c r="C2016" s="464">
        <v>59121</v>
      </c>
      <c r="D2016" s="465" t="s">
        <v>4598</v>
      </c>
      <c r="E2016" s="466">
        <v>7.3654795238095234</v>
      </c>
      <c r="F2016" s="466">
        <v>4.6816847826086949</v>
      </c>
      <c r="G2016" s="466">
        <v>0</v>
      </c>
      <c r="H2016" s="466">
        <v>0.12364130434782611</v>
      </c>
      <c r="I2016" s="466">
        <v>0.71353561092869078</v>
      </c>
      <c r="J2016" s="466">
        <v>2.9464112849813056</v>
      </c>
      <c r="K2016" s="466">
        <f t="shared" si="62"/>
        <v>15.83075250667604</v>
      </c>
      <c r="L2016" s="471"/>
      <c r="M2016" s="466">
        <v>7.8183198834498828</v>
      </c>
      <c r="N2016" s="466">
        <v>4.6816847826086949</v>
      </c>
      <c r="O2016" s="466">
        <v>0</v>
      </c>
      <c r="P2016" s="466">
        <v>0.12364130434782611</v>
      </c>
      <c r="Q2016" s="466">
        <v>0.75740481477681054</v>
      </c>
      <c r="R2016" s="466">
        <v>3.1275609225067726</v>
      </c>
      <c r="S2016" s="466">
        <f t="shared" si="63"/>
        <v>16.508611707689987</v>
      </c>
    </row>
    <row r="2017" spans="2:19">
      <c r="B2017" s="463">
        <v>2014</v>
      </c>
      <c r="C2017" s="464">
        <v>59151</v>
      </c>
      <c r="D2017" s="465" t="s">
        <v>4600</v>
      </c>
      <c r="E2017" s="466">
        <v>9.2980600144300158</v>
      </c>
      <c r="F2017" s="466">
        <v>5.7220591787439616</v>
      </c>
      <c r="G2017" s="466">
        <v>2.8060829699459879</v>
      </c>
      <c r="H2017" s="466">
        <v>0.15111714975845414</v>
      </c>
      <c r="I2017" s="466">
        <v>0.90075560069122318</v>
      </c>
      <c r="J2017" s="466">
        <v>3.7195010679739848</v>
      </c>
      <c r="K2017" s="466">
        <f t="shared" si="62"/>
        <v>22.597575981543628</v>
      </c>
      <c r="L2017" s="471"/>
      <c r="M2017" s="466">
        <v>9.8690326418026419</v>
      </c>
      <c r="N2017" s="466">
        <v>5.7220591787439616</v>
      </c>
      <c r="O2017" s="466">
        <v>2.8060829699459879</v>
      </c>
      <c r="P2017" s="466">
        <v>0.15111714975845414</v>
      </c>
      <c r="Q2017" s="466">
        <v>0.95606894467363501</v>
      </c>
      <c r="R2017" s="466">
        <v>3.9479071326800081</v>
      </c>
      <c r="S2017" s="466">
        <f t="shared" si="63"/>
        <v>23.452268017604691</v>
      </c>
    </row>
    <row r="2018" spans="2:19">
      <c r="B2018" s="463">
        <v>2015</v>
      </c>
      <c r="C2018" s="464">
        <v>59300</v>
      </c>
      <c r="D2018" s="465" t="s">
        <v>854</v>
      </c>
      <c r="E2018" s="466">
        <v>1.1807300360750361</v>
      </c>
      <c r="F2018" s="466">
        <v>0.17301678240740742</v>
      </c>
      <c r="G2018" s="466">
        <v>0</v>
      </c>
      <c r="H2018" s="466">
        <v>1.5046296296296297E-2</v>
      </c>
      <c r="I2018" s="466">
        <v>9.3435923328338111E-2</v>
      </c>
      <c r="J2018" s="466">
        <v>0.37327334650304489</v>
      </c>
      <c r="K2018" s="466">
        <f t="shared" si="62"/>
        <v>1.8355023846101228</v>
      </c>
      <c r="L2018" s="471"/>
      <c r="M2018" s="466">
        <v>1.2299518142968142</v>
      </c>
      <c r="N2018" s="466">
        <v>0.17301678240740742</v>
      </c>
      <c r="O2018" s="466">
        <v>0</v>
      </c>
      <c r="P2018" s="466">
        <v>1.5046296296296297E-2</v>
      </c>
      <c r="Q2018" s="466">
        <v>9.7331040887388864E-2</v>
      </c>
      <c r="R2018" s="466">
        <v>0.38883420911881239</v>
      </c>
      <c r="S2018" s="466">
        <f t="shared" si="63"/>
        <v>1.9041801430067191</v>
      </c>
    </row>
    <row r="2019" spans="2:19">
      <c r="B2019" s="463">
        <v>2016</v>
      </c>
      <c r="C2019" s="464">
        <v>59430</v>
      </c>
      <c r="D2019" s="465" t="s">
        <v>3277</v>
      </c>
      <c r="E2019" s="466">
        <v>0.59529151515151513</v>
      </c>
      <c r="F2019" s="466">
        <v>0.17301678240740742</v>
      </c>
      <c r="G2019" s="466">
        <v>0</v>
      </c>
      <c r="H2019" s="466">
        <v>1.5046296296296297E-2</v>
      </c>
      <c r="I2019" s="466">
        <v>4.7107815223032409E-2</v>
      </c>
      <c r="J2019" s="466">
        <v>0.18819412500433144</v>
      </c>
      <c r="K2019" s="466">
        <f t="shared" si="62"/>
        <v>1.0186565340825828</v>
      </c>
      <c r="L2019" s="471"/>
      <c r="M2019" s="466">
        <v>0.59529151515151513</v>
      </c>
      <c r="N2019" s="466">
        <v>0.17301678240740742</v>
      </c>
      <c r="O2019" s="466">
        <v>0</v>
      </c>
      <c r="P2019" s="466">
        <v>1.5046296296296297E-2</v>
      </c>
      <c r="Q2019" s="466">
        <v>4.7107815223032409E-2</v>
      </c>
      <c r="R2019" s="466">
        <v>0.18819412500433144</v>
      </c>
      <c r="S2019" s="466">
        <f t="shared" si="63"/>
        <v>1.0186565340825828</v>
      </c>
    </row>
    <row r="2020" spans="2:19">
      <c r="B2020" s="463">
        <v>2017</v>
      </c>
      <c r="C2020" s="464">
        <v>59812</v>
      </c>
      <c r="D2020" s="465" t="s">
        <v>4605</v>
      </c>
      <c r="E2020" s="466">
        <v>2.303758275613276</v>
      </c>
      <c r="F2020" s="466">
        <v>1.820655193236715</v>
      </c>
      <c r="G2020" s="466">
        <v>0</v>
      </c>
      <c r="H2020" s="466">
        <v>4.8082729468599039E-2</v>
      </c>
      <c r="I2020" s="466">
        <v>0.29503794083348212</v>
      </c>
      <c r="J2020" s="466">
        <v>1.017200768091856</v>
      </c>
      <c r="K2020" s="466">
        <f t="shared" si="62"/>
        <v>5.4847349072439275</v>
      </c>
      <c r="L2020" s="471"/>
      <c r="M2020" s="466">
        <v>2.431734898989899</v>
      </c>
      <c r="N2020" s="466">
        <v>1.820655193236715</v>
      </c>
      <c r="O2020" s="466">
        <v>0</v>
      </c>
      <c r="P2020" s="466">
        <v>4.8082729468599039E-2</v>
      </c>
      <c r="Q2020" s="466">
        <v>0.31142766359022817</v>
      </c>
      <c r="R2020" s="466">
        <v>1.0737075296625112</v>
      </c>
      <c r="S2020" s="466">
        <f t="shared" si="63"/>
        <v>5.6856080149479524</v>
      </c>
    </row>
    <row r="2021" spans="2:19">
      <c r="B2021" s="463">
        <v>2018</v>
      </c>
      <c r="C2021" s="464">
        <v>59813</v>
      </c>
      <c r="D2021" s="465" t="s">
        <v>4606</v>
      </c>
      <c r="E2021" s="466">
        <v>1.0812543362193363</v>
      </c>
      <c r="F2021" s="466">
        <v>0.17805140398550726</v>
      </c>
      <c r="G2021" s="466">
        <v>0</v>
      </c>
      <c r="H2021" s="466">
        <v>2.4728260869565217E-2</v>
      </c>
      <c r="I2021" s="466">
        <v>0.18339671453162901</v>
      </c>
      <c r="J2021" s="466">
        <v>0.32155199717323996</v>
      </c>
      <c r="K2021" s="466">
        <f t="shared" si="62"/>
        <v>1.7889827127792777</v>
      </c>
      <c r="L2021" s="471"/>
      <c r="M2021" s="466">
        <v>1.1403204700854701</v>
      </c>
      <c r="N2021" s="466">
        <v>0.17805140398550726</v>
      </c>
      <c r="O2021" s="466">
        <v>0</v>
      </c>
      <c r="P2021" s="466">
        <v>2.4728260869565217E-2</v>
      </c>
      <c r="Q2021" s="466">
        <v>0.19341520373280149</v>
      </c>
      <c r="R2021" s="466">
        <v>0.33911755291137163</v>
      </c>
      <c r="S2021" s="466">
        <f t="shared" si="63"/>
        <v>1.8756328915847156</v>
      </c>
    </row>
    <row r="2022" spans="2:19">
      <c r="B2022" s="463">
        <v>2019</v>
      </c>
      <c r="C2022" s="464">
        <v>59899</v>
      </c>
      <c r="D2022" s="465" t="s">
        <v>4607</v>
      </c>
      <c r="E2022" s="466">
        <v>1.0812543362193363</v>
      </c>
      <c r="F2022" s="466">
        <v>0.20185291280864198</v>
      </c>
      <c r="G2022" s="466">
        <v>0</v>
      </c>
      <c r="H2022" s="466">
        <v>1.7554012345679014E-2</v>
      </c>
      <c r="I2022" s="466">
        <v>8.556401054491565E-2</v>
      </c>
      <c r="J2022" s="466">
        <v>0.34182532176717739</v>
      </c>
      <c r="K2022" s="466">
        <f t="shared" si="62"/>
        <v>1.7280505936857502</v>
      </c>
      <c r="L2022" s="471"/>
      <c r="M2022" s="466">
        <v>1.1403204700854701</v>
      </c>
      <c r="N2022" s="466">
        <v>0.20185291280864198</v>
      </c>
      <c r="O2022" s="466">
        <v>0</v>
      </c>
      <c r="P2022" s="466">
        <v>1.7554012345679014E-2</v>
      </c>
      <c r="Q2022" s="466">
        <v>9.0238151615776585E-2</v>
      </c>
      <c r="R2022" s="466">
        <v>0.36049835690609833</v>
      </c>
      <c r="S2022" s="466">
        <f t="shared" si="63"/>
        <v>1.8104639037616659</v>
      </c>
    </row>
    <row r="2023" spans="2:19">
      <c r="B2023" s="463">
        <v>2020</v>
      </c>
      <c r="C2023" s="464">
        <v>60650</v>
      </c>
      <c r="D2023" s="465" t="s">
        <v>1854</v>
      </c>
      <c r="E2023" s="466">
        <v>12.196930750360753</v>
      </c>
      <c r="F2023" s="466">
        <v>7.2826207729468599</v>
      </c>
      <c r="G2023" s="466">
        <v>3.5713783253858029</v>
      </c>
      <c r="H2023" s="466">
        <v>0.19233091787439616</v>
      </c>
      <c r="I2023" s="466">
        <v>1.382342038467117</v>
      </c>
      <c r="J2023" s="466">
        <v>6.9799048690888021</v>
      </c>
      <c r="K2023" s="466">
        <f t="shared" si="62"/>
        <v>31.605507674123732</v>
      </c>
      <c r="L2023" s="471"/>
      <c r="M2023" s="466">
        <v>12.945101779331779</v>
      </c>
      <c r="N2023" s="466">
        <v>7.2826207729468599</v>
      </c>
      <c r="O2023" s="466">
        <v>3.5713783253858029</v>
      </c>
      <c r="P2023" s="466">
        <v>0.19233091787439616</v>
      </c>
      <c r="Q2023" s="466">
        <v>1.467136179425838</v>
      </c>
      <c r="R2023" s="466">
        <v>7.4080586985160615</v>
      </c>
      <c r="S2023" s="466">
        <f t="shared" si="63"/>
        <v>32.866626673480738</v>
      </c>
    </row>
    <row r="2024" spans="2:19">
      <c r="B2024" s="463">
        <v>2021</v>
      </c>
      <c r="C2024" s="464">
        <v>61107</v>
      </c>
      <c r="D2024" s="465" t="s">
        <v>4610</v>
      </c>
      <c r="E2024" s="466">
        <v>4.9497539105339108</v>
      </c>
      <c r="F2024" s="466">
        <v>3.3812167874396133</v>
      </c>
      <c r="G2024" s="466">
        <v>0</v>
      </c>
      <c r="H2024" s="466">
        <v>8.9296497584541071E-2</v>
      </c>
      <c r="I2024" s="466">
        <v>0.47951062372552533</v>
      </c>
      <c r="J2024" s="466">
        <v>1.9800490562404578</v>
      </c>
      <c r="K2024" s="466">
        <f t="shared" si="62"/>
        <v>10.879826875524049</v>
      </c>
      <c r="L2024" s="471"/>
      <c r="M2024" s="466">
        <v>5.2549289355089357</v>
      </c>
      <c r="N2024" s="466">
        <v>3.3812167874396133</v>
      </c>
      <c r="O2024" s="466">
        <v>0</v>
      </c>
      <c r="P2024" s="466">
        <v>8.9296497584541071E-2</v>
      </c>
      <c r="Q2024" s="466">
        <v>0.50907465240577998</v>
      </c>
      <c r="R2024" s="466">
        <v>2.102128159790229</v>
      </c>
      <c r="S2024" s="466">
        <f t="shared" si="63"/>
        <v>11.336645032729098</v>
      </c>
    </row>
    <row r="2025" spans="2:19">
      <c r="B2025" s="463">
        <v>2022</v>
      </c>
      <c r="C2025" s="464">
        <v>61516</v>
      </c>
      <c r="D2025" s="465" t="s">
        <v>1881</v>
      </c>
      <c r="E2025" s="466">
        <v>23.792413694083695</v>
      </c>
      <c r="F2025" s="466">
        <v>13.524867149758453</v>
      </c>
      <c r="G2025" s="466">
        <v>0</v>
      </c>
      <c r="H2025" s="466">
        <v>0.35718599033816428</v>
      </c>
      <c r="I2025" s="466">
        <v>2.6965188471665158</v>
      </c>
      <c r="J2025" s="466">
        <v>13.615620813932882</v>
      </c>
      <c r="K2025" s="466">
        <f t="shared" si="62"/>
        <v>53.986606495279716</v>
      </c>
      <c r="L2025" s="471"/>
      <c r="M2025" s="466">
        <v>25.24937832944833</v>
      </c>
      <c r="N2025" s="466">
        <v>13.524867149758453</v>
      </c>
      <c r="O2025" s="466">
        <v>0</v>
      </c>
      <c r="P2025" s="466">
        <v>0.35718599033816428</v>
      </c>
      <c r="Q2025" s="466">
        <v>2.8616442795598154</v>
      </c>
      <c r="R2025" s="466">
        <v>14.449394060712283</v>
      </c>
      <c r="S2025" s="466">
        <f t="shared" si="63"/>
        <v>56.442469809817041</v>
      </c>
    </row>
    <row r="2026" spans="2:19">
      <c r="B2026" s="463">
        <v>2023</v>
      </c>
      <c r="C2026" s="464">
        <v>62160</v>
      </c>
      <c r="D2026" s="465" t="s">
        <v>4612</v>
      </c>
      <c r="E2026" s="466">
        <v>17.994672222222224</v>
      </c>
      <c r="F2026" s="466">
        <v>10.403743961352657</v>
      </c>
      <c r="G2026" s="466">
        <v>0</v>
      </c>
      <c r="H2026" s="466">
        <v>0.27475845410628019</v>
      </c>
      <c r="I2026" s="466">
        <v>2.0394304428168164</v>
      </c>
      <c r="J2026" s="466">
        <v>10.297762841510842</v>
      </c>
      <c r="K2026" s="466">
        <f t="shared" si="62"/>
        <v>41.010367922008818</v>
      </c>
      <c r="L2026" s="471"/>
      <c r="M2026" s="466">
        <v>19.097240054390056</v>
      </c>
      <c r="N2026" s="466">
        <v>10.403743961352657</v>
      </c>
      <c r="O2026" s="466">
        <v>0</v>
      </c>
      <c r="P2026" s="466">
        <v>0.27475845410628019</v>
      </c>
      <c r="Q2026" s="466">
        <v>2.164390229492827</v>
      </c>
      <c r="R2026" s="466">
        <v>10.928726379614174</v>
      </c>
      <c r="S2026" s="466">
        <f t="shared" si="63"/>
        <v>42.868859078955992</v>
      </c>
    </row>
    <row r="2027" spans="2:19">
      <c r="B2027" s="463">
        <v>2024</v>
      </c>
      <c r="C2027" s="464">
        <v>62274</v>
      </c>
      <c r="D2027" s="465" t="s">
        <v>4433</v>
      </c>
      <c r="E2027" s="466">
        <v>3.369263773448774</v>
      </c>
      <c r="F2027" s="466">
        <v>2.6009359903381641</v>
      </c>
      <c r="G2027" s="466">
        <v>0</v>
      </c>
      <c r="H2027" s="466">
        <v>6.8689613526570048E-2</v>
      </c>
      <c r="I2027" s="466">
        <v>0.34528588630989632</v>
      </c>
      <c r="J2027" s="466">
        <v>0.93602357188161034</v>
      </c>
      <c r="K2027" s="466">
        <f t="shared" si="62"/>
        <v>7.3201988355050149</v>
      </c>
      <c r="L2027" s="471"/>
      <c r="M2027" s="466">
        <v>3.5563065306915309</v>
      </c>
      <c r="N2027" s="466">
        <v>2.6009359903381641</v>
      </c>
      <c r="O2027" s="466">
        <v>0</v>
      </c>
      <c r="P2027" s="466">
        <v>6.8689613526570048E-2</v>
      </c>
      <c r="Q2027" s="466">
        <v>0.36445423540780764</v>
      </c>
      <c r="R2027" s="466">
        <v>0.98798638675785322</v>
      </c>
      <c r="S2027" s="466">
        <f t="shared" si="63"/>
        <v>7.5783727567219259</v>
      </c>
    </row>
    <row r="2028" spans="2:19">
      <c r="B2028" s="463">
        <v>2025</v>
      </c>
      <c r="C2028" s="464">
        <v>62275</v>
      </c>
      <c r="D2028" s="465" t="s">
        <v>4434</v>
      </c>
      <c r="E2028" s="466">
        <v>0.73575977633477641</v>
      </c>
      <c r="F2028" s="466">
        <v>0.12717957427536233</v>
      </c>
      <c r="G2028" s="466">
        <v>0</v>
      </c>
      <c r="H2028" s="466">
        <v>1.7663043478260872E-2</v>
      </c>
      <c r="I2028" s="466">
        <v>0.12479573135043776</v>
      </c>
      <c r="J2028" s="466">
        <v>0.21880608252394704</v>
      </c>
      <c r="K2028" s="466">
        <f t="shared" si="62"/>
        <v>1.2242042079627844</v>
      </c>
      <c r="L2028" s="471"/>
      <c r="M2028" s="466">
        <v>0.7751371989121989</v>
      </c>
      <c r="N2028" s="466">
        <v>0.12717957427536233</v>
      </c>
      <c r="O2028" s="466">
        <v>0</v>
      </c>
      <c r="P2028" s="466">
        <v>1.7663043478260872E-2</v>
      </c>
      <c r="Q2028" s="466">
        <v>0.13147472415121939</v>
      </c>
      <c r="R2028" s="466">
        <v>0.23051645301603477</v>
      </c>
      <c r="S2028" s="466">
        <f t="shared" si="63"/>
        <v>1.2819709938330763</v>
      </c>
    </row>
    <row r="2029" spans="2:19">
      <c r="B2029" s="463">
        <v>2026</v>
      </c>
      <c r="C2029" s="464">
        <v>62287</v>
      </c>
      <c r="D2029" s="465" t="s">
        <v>4616</v>
      </c>
      <c r="E2029" s="466">
        <v>12.196930750360753</v>
      </c>
      <c r="F2029" s="466">
        <v>7.2826207729468599</v>
      </c>
      <c r="G2029" s="466">
        <v>0</v>
      </c>
      <c r="H2029" s="466">
        <v>0.19233091787439616</v>
      </c>
      <c r="I2029" s="466">
        <v>1.2499549835149679</v>
      </c>
      <c r="J2029" s="466">
        <v>3.3884597510331731</v>
      </c>
      <c r="K2029" s="466">
        <f t="shared" si="62"/>
        <v>24.310297175730152</v>
      </c>
      <c r="L2029" s="471"/>
      <c r="M2029" s="466">
        <v>12.945101779331779</v>
      </c>
      <c r="N2029" s="466">
        <v>7.2826207729468599</v>
      </c>
      <c r="O2029" s="466">
        <v>0</v>
      </c>
      <c r="P2029" s="466">
        <v>0.19233091787439616</v>
      </c>
      <c r="Q2029" s="466">
        <v>1.3266283799066132</v>
      </c>
      <c r="R2029" s="466">
        <v>3.5963110105381442</v>
      </c>
      <c r="S2029" s="466">
        <f t="shared" si="63"/>
        <v>25.342992860597793</v>
      </c>
    </row>
    <row r="2030" spans="2:19">
      <c r="B2030" s="463">
        <v>2027</v>
      </c>
      <c r="C2030" s="464">
        <v>64918</v>
      </c>
      <c r="D2030" s="465" t="s">
        <v>2202</v>
      </c>
      <c r="E2030" s="466">
        <v>0.73575977633477641</v>
      </c>
      <c r="F2030" s="466">
        <v>0.12717957427536233</v>
      </c>
      <c r="G2030" s="466">
        <v>0</v>
      </c>
      <c r="H2030" s="466">
        <v>1.7663043478260872E-2</v>
      </c>
      <c r="I2030" s="466">
        <v>0.12479573135043776</v>
      </c>
      <c r="J2030" s="466">
        <v>0.21880608252394704</v>
      </c>
      <c r="K2030" s="466">
        <f t="shared" si="62"/>
        <v>1.2242042079627844</v>
      </c>
      <c r="L2030" s="471"/>
      <c r="M2030" s="466">
        <v>0.7751371989121989</v>
      </c>
      <c r="N2030" s="466">
        <v>0.12717957427536233</v>
      </c>
      <c r="O2030" s="466">
        <v>0</v>
      </c>
      <c r="P2030" s="466">
        <v>1.7663043478260872E-2</v>
      </c>
      <c r="Q2030" s="466">
        <v>0.13147472415121939</v>
      </c>
      <c r="R2030" s="466">
        <v>0.23051645301603477</v>
      </c>
      <c r="S2030" s="466">
        <f t="shared" si="63"/>
        <v>1.2819709938330763</v>
      </c>
    </row>
    <row r="2031" spans="2:19">
      <c r="B2031" s="463">
        <v>2028</v>
      </c>
      <c r="C2031" s="464">
        <v>66170</v>
      </c>
      <c r="D2031" s="465" t="s">
        <v>4619</v>
      </c>
      <c r="E2031" s="466">
        <v>1.9070763203463206</v>
      </c>
      <c r="F2031" s="466">
        <v>2.6009359903381641</v>
      </c>
      <c r="G2031" s="466">
        <v>0</v>
      </c>
      <c r="H2031" s="466">
        <v>6.8689613526570048E-2</v>
      </c>
      <c r="I2031" s="466">
        <v>0.19543929529072435</v>
      </c>
      <c r="J2031" s="466">
        <v>0.52980962882410576</v>
      </c>
      <c r="K2031" s="466">
        <f t="shared" si="62"/>
        <v>5.3019508483258857</v>
      </c>
      <c r="L2031" s="471"/>
      <c r="M2031" s="466">
        <v>1.9858311655011656</v>
      </c>
      <c r="N2031" s="466">
        <v>2.6009359903381641</v>
      </c>
      <c r="O2031" s="466">
        <v>0</v>
      </c>
      <c r="P2031" s="466">
        <v>6.8689613526570048E-2</v>
      </c>
      <c r="Q2031" s="466">
        <v>0.20351017912142383</v>
      </c>
      <c r="R2031" s="466">
        <v>0.55168870877199749</v>
      </c>
      <c r="S2031" s="466">
        <f t="shared" si="63"/>
        <v>5.410655657259321</v>
      </c>
    </row>
    <row r="2032" spans="2:19">
      <c r="B2032" s="463">
        <v>2029</v>
      </c>
      <c r="C2032" s="464">
        <v>66821</v>
      </c>
      <c r="D2032" s="465" t="s">
        <v>4621</v>
      </c>
      <c r="E2032" s="466">
        <v>2.4953325396825399</v>
      </c>
      <c r="F2032" s="466">
        <v>2.6009359903381641</v>
      </c>
      <c r="G2032" s="466">
        <v>0</v>
      </c>
      <c r="H2032" s="466">
        <v>6.8689613526570048E-2</v>
      </c>
      <c r="I2032" s="466">
        <v>0.2828091050247265</v>
      </c>
      <c r="J2032" s="466">
        <v>1.4279972642470511</v>
      </c>
      <c r="K2032" s="466">
        <f t="shared" si="62"/>
        <v>6.8757645128190514</v>
      </c>
      <c r="L2032" s="471"/>
      <c r="M2032" s="466">
        <v>2.6528422299922298</v>
      </c>
      <c r="N2032" s="466">
        <v>2.6009359903381641</v>
      </c>
      <c r="O2032" s="466">
        <v>0</v>
      </c>
      <c r="P2032" s="466">
        <v>6.8689613526570048E-2</v>
      </c>
      <c r="Q2032" s="466">
        <v>0.30066050312129938</v>
      </c>
      <c r="R2032" s="466">
        <v>1.5181349125475265</v>
      </c>
      <c r="S2032" s="466">
        <f t="shared" si="63"/>
        <v>7.1412632495257897</v>
      </c>
    </row>
    <row r="2033" spans="2:19">
      <c r="B2033" s="463">
        <v>2030</v>
      </c>
      <c r="C2033" s="464">
        <v>66833</v>
      </c>
      <c r="D2033" s="465" t="s">
        <v>2091</v>
      </c>
      <c r="E2033" s="466">
        <v>2.4953325396825399</v>
      </c>
      <c r="F2033" s="466">
        <v>2.6009359903381641</v>
      </c>
      <c r="G2033" s="466">
        <v>0</v>
      </c>
      <c r="H2033" s="466">
        <v>6.8689613526570048E-2</v>
      </c>
      <c r="I2033" s="466">
        <v>0.2828091050247265</v>
      </c>
      <c r="J2033" s="466">
        <v>1.4279972642470511</v>
      </c>
      <c r="K2033" s="466">
        <f t="shared" si="62"/>
        <v>6.8757645128190514</v>
      </c>
      <c r="L2033" s="471"/>
      <c r="M2033" s="466">
        <v>2.6528422299922298</v>
      </c>
      <c r="N2033" s="466">
        <v>2.6009359903381641</v>
      </c>
      <c r="O2033" s="466">
        <v>0</v>
      </c>
      <c r="P2033" s="466">
        <v>6.8689613526570048E-2</v>
      </c>
      <c r="Q2033" s="466">
        <v>0.30066050312129938</v>
      </c>
      <c r="R2033" s="466">
        <v>1.5181349125475265</v>
      </c>
      <c r="S2033" s="466">
        <f t="shared" si="63"/>
        <v>7.1412632495257897</v>
      </c>
    </row>
    <row r="2034" spans="2:19">
      <c r="B2034" s="463">
        <v>2031</v>
      </c>
      <c r="C2034" s="464">
        <v>66982</v>
      </c>
      <c r="D2034" s="465" t="s">
        <v>4623</v>
      </c>
      <c r="E2034" s="466">
        <v>2.4953325396825399</v>
      </c>
      <c r="F2034" s="466">
        <v>2.6009359903381641</v>
      </c>
      <c r="G2034" s="466">
        <v>0</v>
      </c>
      <c r="H2034" s="466">
        <v>6.8689613526570048E-2</v>
      </c>
      <c r="I2034" s="466">
        <v>0.2828091050247265</v>
      </c>
      <c r="J2034" s="466">
        <v>1.4279972642470511</v>
      </c>
      <c r="K2034" s="466">
        <f t="shared" si="62"/>
        <v>6.8757645128190514</v>
      </c>
      <c r="L2034" s="471"/>
      <c r="M2034" s="466">
        <v>2.6528422299922298</v>
      </c>
      <c r="N2034" s="466">
        <v>2.6009359903381641</v>
      </c>
      <c r="O2034" s="466">
        <v>0</v>
      </c>
      <c r="P2034" s="466">
        <v>6.8689613526570048E-2</v>
      </c>
      <c r="Q2034" s="466">
        <v>0.30066050312129938</v>
      </c>
      <c r="R2034" s="466">
        <v>1.5181349125475265</v>
      </c>
      <c r="S2034" s="466">
        <f t="shared" si="63"/>
        <v>7.1412632495257897</v>
      </c>
    </row>
    <row r="2035" spans="2:19">
      <c r="B2035" s="463">
        <v>2032</v>
      </c>
      <c r="C2035" s="464">
        <v>67005</v>
      </c>
      <c r="D2035" s="465" t="s">
        <v>4624</v>
      </c>
      <c r="E2035" s="466">
        <v>3.6982281529581535</v>
      </c>
      <c r="F2035" s="466">
        <v>3.64131038647343</v>
      </c>
      <c r="G2035" s="466">
        <v>0</v>
      </c>
      <c r="H2035" s="466">
        <v>9.6165458937198078E-2</v>
      </c>
      <c r="I2035" s="466">
        <v>0.41913956456016194</v>
      </c>
      <c r="J2035" s="466">
        <v>2.11637511273649</v>
      </c>
      <c r="K2035" s="466">
        <f t="shared" si="62"/>
        <v>9.9712186756654333</v>
      </c>
      <c r="L2035" s="471"/>
      <c r="M2035" s="466">
        <v>3.9344926884226883</v>
      </c>
      <c r="N2035" s="466">
        <v>3.64131038647343</v>
      </c>
      <c r="O2035" s="466">
        <v>0</v>
      </c>
      <c r="P2035" s="466">
        <v>9.6165458937198078E-2</v>
      </c>
      <c r="Q2035" s="466">
        <v>0.4459166617050212</v>
      </c>
      <c r="R2035" s="466">
        <v>2.251581585187203</v>
      </c>
      <c r="S2035" s="466">
        <f t="shared" si="63"/>
        <v>10.369466780725542</v>
      </c>
    </row>
    <row r="2036" spans="2:19" ht="25.5">
      <c r="B2036" s="463">
        <v>2033</v>
      </c>
      <c r="C2036" s="464">
        <v>67031</v>
      </c>
      <c r="D2036" s="465" t="s">
        <v>2096</v>
      </c>
      <c r="E2036" s="466">
        <v>1.8938847330447333</v>
      </c>
      <c r="F2036" s="466">
        <v>2.0807487922705312</v>
      </c>
      <c r="G2036" s="466">
        <v>0</v>
      </c>
      <c r="H2036" s="466">
        <v>5.495169082125604E-2</v>
      </c>
      <c r="I2036" s="466">
        <v>0.21464387525700879</v>
      </c>
      <c r="J2036" s="466">
        <v>1.0838083400023313</v>
      </c>
      <c r="K2036" s="466">
        <f t="shared" si="62"/>
        <v>5.3280374313958605</v>
      </c>
      <c r="L2036" s="471"/>
      <c r="M2036" s="466">
        <v>2.0120170007770009</v>
      </c>
      <c r="N2036" s="466">
        <v>2.0807487922705312</v>
      </c>
      <c r="O2036" s="466">
        <v>0</v>
      </c>
      <c r="P2036" s="466">
        <v>5.495169082125604E-2</v>
      </c>
      <c r="Q2036" s="466">
        <v>0.22803242382943845</v>
      </c>
      <c r="R2036" s="466">
        <v>1.1514115762276882</v>
      </c>
      <c r="S2036" s="466">
        <f t="shared" si="63"/>
        <v>5.5271614839259149</v>
      </c>
    </row>
    <row r="2037" spans="2:19">
      <c r="B2037" s="463">
        <v>2034</v>
      </c>
      <c r="C2037" s="464">
        <v>67039</v>
      </c>
      <c r="D2037" s="465" t="s">
        <v>2098</v>
      </c>
      <c r="E2037" s="466">
        <v>3.6982281529581535</v>
      </c>
      <c r="F2037" s="466">
        <v>3.64131038647343</v>
      </c>
      <c r="G2037" s="466">
        <v>0</v>
      </c>
      <c r="H2037" s="466">
        <v>9.6165458937198078E-2</v>
      </c>
      <c r="I2037" s="466">
        <v>0.41913956456016194</v>
      </c>
      <c r="J2037" s="466">
        <v>2.11637511273649</v>
      </c>
      <c r="K2037" s="466">
        <f t="shared" si="62"/>
        <v>9.9712186756654333</v>
      </c>
      <c r="L2037" s="471"/>
      <c r="M2037" s="466">
        <v>3.9344926884226883</v>
      </c>
      <c r="N2037" s="466">
        <v>3.64131038647343</v>
      </c>
      <c r="O2037" s="466">
        <v>0</v>
      </c>
      <c r="P2037" s="466">
        <v>9.6165458937198078E-2</v>
      </c>
      <c r="Q2037" s="466">
        <v>0.4459166617050212</v>
      </c>
      <c r="R2037" s="466">
        <v>2.251581585187203</v>
      </c>
      <c r="S2037" s="466">
        <f t="shared" si="63"/>
        <v>10.369466780725542</v>
      </c>
    </row>
    <row r="2038" spans="2:19">
      <c r="B2038" s="463">
        <v>2035</v>
      </c>
      <c r="C2038" s="464">
        <v>67080</v>
      </c>
      <c r="D2038" s="465" t="s">
        <v>2099</v>
      </c>
      <c r="E2038" s="466">
        <v>3.6982281529581535</v>
      </c>
      <c r="F2038" s="466">
        <v>3.64131038647343</v>
      </c>
      <c r="G2038" s="466">
        <v>0</v>
      </c>
      <c r="H2038" s="466">
        <v>9.6165458937198078E-2</v>
      </c>
      <c r="I2038" s="466">
        <v>0.41913956456016194</v>
      </c>
      <c r="J2038" s="466">
        <v>2.11637511273649</v>
      </c>
      <c r="K2038" s="466">
        <f t="shared" si="62"/>
        <v>9.9712186756654333</v>
      </c>
      <c r="L2038" s="471"/>
      <c r="M2038" s="466">
        <v>3.9344926884226883</v>
      </c>
      <c r="N2038" s="466">
        <v>3.64131038647343</v>
      </c>
      <c r="O2038" s="466">
        <v>0</v>
      </c>
      <c r="P2038" s="466">
        <v>9.6165458937198078E-2</v>
      </c>
      <c r="Q2038" s="466">
        <v>0.4459166617050212</v>
      </c>
      <c r="R2038" s="466">
        <v>2.251581585187203</v>
      </c>
      <c r="S2038" s="466">
        <f t="shared" si="63"/>
        <v>10.369466780725542</v>
      </c>
    </row>
    <row r="2039" spans="2:19" ht="25.5">
      <c r="B2039" s="463">
        <v>2036</v>
      </c>
      <c r="C2039" s="464">
        <v>67082</v>
      </c>
      <c r="D2039" s="465" t="s">
        <v>2100</v>
      </c>
      <c r="E2039" s="466">
        <v>3.6982281529581535</v>
      </c>
      <c r="F2039" s="466">
        <v>3.64131038647343</v>
      </c>
      <c r="G2039" s="466">
        <v>0</v>
      </c>
      <c r="H2039" s="466">
        <v>9.6165458937198078E-2</v>
      </c>
      <c r="I2039" s="466">
        <v>0.41913956456016194</v>
      </c>
      <c r="J2039" s="466">
        <v>2.11637511273649</v>
      </c>
      <c r="K2039" s="466">
        <f t="shared" si="62"/>
        <v>9.9712186756654333</v>
      </c>
      <c r="L2039" s="471"/>
      <c r="M2039" s="466">
        <v>3.9344926884226883</v>
      </c>
      <c r="N2039" s="466">
        <v>3.64131038647343</v>
      </c>
      <c r="O2039" s="466">
        <v>0</v>
      </c>
      <c r="P2039" s="466">
        <v>9.6165458937198078E-2</v>
      </c>
      <c r="Q2039" s="466">
        <v>0.4459166617050212</v>
      </c>
      <c r="R2039" s="466">
        <v>2.251581585187203</v>
      </c>
      <c r="S2039" s="466">
        <f t="shared" si="63"/>
        <v>10.369466780725542</v>
      </c>
    </row>
    <row r="2040" spans="2:19" ht="25.5">
      <c r="B2040" s="463">
        <v>2037</v>
      </c>
      <c r="C2040" s="464">
        <v>67141</v>
      </c>
      <c r="D2040" s="465" t="s">
        <v>2101</v>
      </c>
      <c r="E2040" s="466">
        <v>3.6982281529581535</v>
      </c>
      <c r="F2040" s="466">
        <v>3.64131038647343</v>
      </c>
      <c r="G2040" s="466">
        <v>0</v>
      </c>
      <c r="H2040" s="466">
        <v>9.6165458937198078E-2</v>
      </c>
      <c r="I2040" s="466">
        <v>0.41913956456016194</v>
      </c>
      <c r="J2040" s="466">
        <v>2.11637511273649</v>
      </c>
      <c r="K2040" s="466">
        <f t="shared" si="62"/>
        <v>9.9712186756654333</v>
      </c>
      <c r="L2040" s="471"/>
      <c r="M2040" s="466">
        <v>3.9344926884226883</v>
      </c>
      <c r="N2040" s="466">
        <v>3.64131038647343</v>
      </c>
      <c r="O2040" s="466">
        <v>0</v>
      </c>
      <c r="P2040" s="466">
        <v>9.6165458937198078E-2</v>
      </c>
      <c r="Q2040" s="466">
        <v>0.4459166617050212</v>
      </c>
      <c r="R2040" s="466">
        <v>2.251581585187203</v>
      </c>
      <c r="S2040" s="466">
        <f t="shared" si="63"/>
        <v>10.369466780725542</v>
      </c>
    </row>
    <row r="2041" spans="2:19">
      <c r="B2041" s="463">
        <v>2038</v>
      </c>
      <c r="C2041" s="464">
        <v>67820</v>
      </c>
      <c r="D2041" s="465" t="s">
        <v>2130</v>
      </c>
      <c r="E2041" s="466">
        <v>4.5606502010849237</v>
      </c>
      <c r="F2041" s="466">
        <v>7.6010836684748728</v>
      </c>
      <c r="G2041" s="466">
        <v>7.6010836684748728</v>
      </c>
      <c r="H2041" s="466">
        <v>7.6010836684748728</v>
      </c>
      <c r="I2041" s="466">
        <v>7.6010836684748728</v>
      </c>
      <c r="J2041" s="466">
        <v>6.0808669347798983</v>
      </c>
      <c r="K2041" s="466">
        <f t="shared" si="62"/>
        <v>41.045851809764308</v>
      </c>
      <c r="L2041" s="471"/>
      <c r="M2041" s="466">
        <v>4.5606502010849237</v>
      </c>
      <c r="N2041" s="466">
        <v>7.6010836684748728</v>
      </c>
      <c r="O2041" s="466">
        <v>7.6010836684748728</v>
      </c>
      <c r="P2041" s="466">
        <v>7.6010836684748728</v>
      </c>
      <c r="Q2041" s="466">
        <v>7.6010836684748728</v>
      </c>
      <c r="R2041" s="466">
        <v>6.0808669347798983</v>
      </c>
      <c r="S2041" s="466">
        <f t="shared" si="63"/>
        <v>41.045851809764308</v>
      </c>
    </row>
    <row r="2042" spans="2:19">
      <c r="B2042" s="463">
        <v>2039</v>
      </c>
      <c r="C2042" s="464">
        <v>70260</v>
      </c>
      <c r="D2042" s="465" t="s">
        <v>4626</v>
      </c>
      <c r="E2042" s="466">
        <v>3.3884562193362195</v>
      </c>
      <c r="F2042" s="466">
        <v>16.386111111111109</v>
      </c>
      <c r="G2042" s="466">
        <v>0</v>
      </c>
      <c r="H2042" s="466">
        <v>0.19625603864734301</v>
      </c>
      <c r="I2042" s="466">
        <v>8.8353291652369909E-2</v>
      </c>
      <c r="J2042" s="466">
        <v>1.5762538150618262</v>
      </c>
      <c r="K2042" s="466">
        <f t="shared" si="62"/>
        <v>21.635430475808867</v>
      </c>
      <c r="L2042" s="471"/>
      <c r="M2042" s="466">
        <v>3.4672110644910648</v>
      </c>
      <c r="N2042" s="466">
        <v>16.386111111111109</v>
      </c>
      <c r="O2042" s="466">
        <v>0</v>
      </c>
      <c r="P2042" s="466">
        <v>0.19625603864734301</v>
      </c>
      <c r="Q2042" s="466">
        <v>9.0406807871141179E-2</v>
      </c>
      <c r="R2042" s="466">
        <v>1.612889267047759</v>
      </c>
      <c r="S2042" s="466">
        <f t="shared" si="63"/>
        <v>21.752874289168414</v>
      </c>
    </row>
    <row r="2043" spans="2:19">
      <c r="B2043" s="463">
        <v>2040</v>
      </c>
      <c r="C2043" s="464">
        <v>70360</v>
      </c>
      <c r="D2043" s="465" t="s">
        <v>4628</v>
      </c>
      <c r="E2043" s="466">
        <v>1.9696702799422803</v>
      </c>
      <c r="F2043" s="466">
        <v>6.5544444444444441</v>
      </c>
      <c r="G2043" s="466">
        <v>0</v>
      </c>
      <c r="H2043" s="466">
        <v>7.85024154589372E-2</v>
      </c>
      <c r="I2043" s="466">
        <v>5.1358743167363781E-2</v>
      </c>
      <c r="J2043" s="466">
        <v>0.91625805151500783</v>
      </c>
      <c r="K2043" s="466">
        <f t="shared" si="62"/>
        <v>9.5702339345280336</v>
      </c>
      <c r="L2043" s="471"/>
      <c r="M2043" s="466">
        <v>2.048425125097125</v>
      </c>
      <c r="N2043" s="466">
        <v>6.5544444444444441</v>
      </c>
      <c r="O2043" s="466">
        <v>0</v>
      </c>
      <c r="P2043" s="466">
        <v>7.85024154589372E-2</v>
      </c>
      <c r="Q2043" s="466">
        <v>5.3412259386135023E-2</v>
      </c>
      <c r="R2043" s="466">
        <v>0.9528935035009406</v>
      </c>
      <c r="S2043" s="466">
        <f t="shared" si="63"/>
        <v>9.687677747887582</v>
      </c>
    </row>
    <row r="2044" spans="2:19">
      <c r="B2044" s="463">
        <v>2041</v>
      </c>
      <c r="C2044" s="464">
        <v>71035</v>
      </c>
      <c r="D2044" s="465" t="s">
        <v>4631</v>
      </c>
      <c r="E2044" s="466">
        <v>1.9696702799422803</v>
      </c>
      <c r="F2044" s="466">
        <v>6.5544444444444441</v>
      </c>
      <c r="G2044" s="466">
        <v>0</v>
      </c>
      <c r="H2044" s="466">
        <v>7.85024154589372E-2</v>
      </c>
      <c r="I2044" s="466">
        <v>5.1358743167363781E-2</v>
      </c>
      <c r="J2044" s="466">
        <v>0.91625805151500783</v>
      </c>
      <c r="K2044" s="466">
        <f t="shared" si="62"/>
        <v>9.5702339345280336</v>
      </c>
      <c r="L2044" s="471"/>
      <c r="M2044" s="466">
        <v>2.048425125097125</v>
      </c>
      <c r="N2044" s="466">
        <v>6.5544444444444441</v>
      </c>
      <c r="O2044" s="466">
        <v>0</v>
      </c>
      <c r="P2044" s="466">
        <v>7.85024154589372E-2</v>
      </c>
      <c r="Q2044" s="466">
        <v>5.3412259386135023E-2</v>
      </c>
      <c r="R2044" s="466">
        <v>0.9528935035009406</v>
      </c>
      <c r="S2044" s="466">
        <f t="shared" si="63"/>
        <v>9.687677747887582</v>
      </c>
    </row>
    <row r="2045" spans="2:19">
      <c r="B2045" s="463">
        <v>2042</v>
      </c>
      <c r="C2045" s="464">
        <v>72120</v>
      </c>
      <c r="D2045" s="465" t="s">
        <v>4637</v>
      </c>
      <c r="E2045" s="466">
        <v>3.3884562193362195</v>
      </c>
      <c r="F2045" s="466">
        <v>16.386111111111109</v>
      </c>
      <c r="G2045" s="466">
        <v>0</v>
      </c>
      <c r="H2045" s="466">
        <v>0.19625603864734301</v>
      </c>
      <c r="I2045" s="466">
        <v>8.8353291652369909E-2</v>
      </c>
      <c r="J2045" s="466">
        <v>1.5762538150618262</v>
      </c>
      <c r="K2045" s="466">
        <f t="shared" si="62"/>
        <v>21.635430475808867</v>
      </c>
      <c r="L2045" s="471"/>
      <c r="M2045" s="466">
        <v>3.4672110644910648</v>
      </c>
      <c r="N2045" s="466">
        <v>16.386111111111109</v>
      </c>
      <c r="O2045" s="466">
        <v>0</v>
      </c>
      <c r="P2045" s="466">
        <v>0.19625603864734301</v>
      </c>
      <c r="Q2045" s="466">
        <v>9.0406807871141179E-2</v>
      </c>
      <c r="R2045" s="466">
        <v>1.612889267047759</v>
      </c>
      <c r="S2045" s="466">
        <f t="shared" si="63"/>
        <v>21.752874289168414</v>
      </c>
    </row>
    <row r="2046" spans="2:19">
      <c r="B2046" s="463">
        <v>2043</v>
      </c>
      <c r="C2046" s="464">
        <v>72221</v>
      </c>
      <c r="D2046" s="465" t="s">
        <v>4537</v>
      </c>
      <c r="E2046" s="466">
        <v>2.7972954112554111</v>
      </c>
      <c r="F2046" s="466">
        <v>12.289583333333333</v>
      </c>
      <c r="G2046" s="466">
        <v>0</v>
      </c>
      <c r="H2046" s="466">
        <v>0.14719202898550726</v>
      </c>
      <c r="I2046" s="466">
        <v>7.2938896450284021E-2</v>
      </c>
      <c r="J2046" s="466">
        <v>1.3012555802506516</v>
      </c>
      <c r="K2046" s="466">
        <f t="shared" si="62"/>
        <v>16.608265250275188</v>
      </c>
      <c r="L2046" s="471"/>
      <c r="M2046" s="466">
        <v>2.8760502564102564</v>
      </c>
      <c r="N2046" s="466">
        <v>12.289583333333333</v>
      </c>
      <c r="O2046" s="466">
        <v>0</v>
      </c>
      <c r="P2046" s="466">
        <v>0.14719202898550726</v>
      </c>
      <c r="Q2046" s="466">
        <v>7.4992412669055278E-2</v>
      </c>
      <c r="R2046" s="466">
        <v>1.3378910322365849</v>
      </c>
      <c r="S2046" s="466">
        <f t="shared" si="63"/>
        <v>16.725709063634735</v>
      </c>
    </row>
    <row r="2047" spans="2:19">
      <c r="B2047" s="463">
        <v>2044</v>
      </c>
      <c r="C2047" s="464">
        <v>73020</v>
      </c>
      <c r="D2047" s="465" t="s">
        <v>4639</v>
      </c>
      <c r="E2047" s="466">
        <v>1.9696702799422803</v>
      </c>
      <c r="F2047" s="466">
        <v>6.5544444444444441</v>
      </c>
      <c r="G2047" s="466">
        <v>0</v>
      </c>
      <c r="H2047" s="466">
        <v>7.85024154589372E-2</v>
      </c>
      <c r="I2047" s="466">
        <v>5.1358743167363781E-2</v>
      </c>
      <c r="J2047" s="466">
        <v>0.91625805151500783</v>
      </c>
      <c r="K2047" s="466">
        <f t="shared" si="62"/>
        <v>9.5702339345280336</v>
      </c>
      <c r="L2047" s="471"/>
      <c r="M2047" s="466">
        <v>2.048425125097125</v>
      </c>
      <c r="N2047" s="466">
        <v>6.5544444444444441</v>
      </c>
      <c r="O2047" s="466">
        <v>0</v>
      </c>
      <c r="P2047" s="466">
        <v>7.85024154589372E-2</v>
      </c>
      <c r="Q2047" s="466">
        <v>5.3412259386135023E-2</v>
      </c>
      <c r="R2047" s="466">
        <v>0.9528935035009406</v>
      </c>
      <c r="S2047" s="466">
        <f t="shared" si="63"/>
        <v>9.687677747887582</v>
      </c>
    </row>
    <row r="2048" spans="2:19">
      <c r="B2048" s="463">
        <v>2045</v>
      </c>
      <c r="C2048" s="464">
        <v>73080</v>
      </c>
      <c r="D2048" s="465" t="s">
        <v>4642</v>
      </c>
      <c r="E2048" s="466">
        <v>2.7972954112554111</v>
      </c>
      <c r="F2048" s="466">
        <v>12.289583333333333</v>
      </c>
      <c r="G2048" s="466">
        <v>0</v>
      </c>
      <c r="H2048" s="466">
        <v>0.14719202898550726</v>
      </c>
      <c r="I2048" s="466">
        <v>7.2938896450284021E-2</v>
      </c>
      <c r="J2048" s="466">
        <v>1.3012555802506516</v>
      </c>
      <c r="K2048" s="466">
        <f t="shared" si="62"/>
        <v>16.608265250275188</v>
      </c>
      <c r="L2048" s="471"/>
      <c r="M2048" s="466">
        <v>2.8760502564102564</v>
      </c>
      <c r="N2048" s="466">
        <v>12.289583333333333</v>
      </c>
      <c r="O2048" s="466">
        <v>0</v>
      </c>
      <c r="P2048" s="466">
        <v>0.14719202898550726</v>
      </c>
      <c r="Q2048" s="466">
        <v>7.4992412669055278E-2</v>
      </c>
      <c r="R2048" s="466">
        <v>1.3378910322365849</v>
      </c>
      <c r="S2048" s="466">
        <f t="shared" si="63"/>
        <v>16.725709063634735</v>
      </c>
    </row>
    <row r="2049" spans="2:19">
      <c r="B2049" s="463">
        <v>2046</v>
      </c>
      <c r="C2049" s="464">
        <v>73110</v>
      </c>
      <c r="D2049" s="465" t="s">
        <v>4643</v>
      </c>
      <c r="E2049" s="466">
        <v>2.7972954112554111</v>
      </c>
      <c r="F2049" s="466">
        <v>12.289583333333333</v>
      </c>
      <c r="G2049" s="466">
        <v>0</v>
      </c>
      <c r="H2049" s="466">
        <v>0.14719202898550726</v>
      </c>
      <c r="I2049" s="466">
        <v>7.2938896450284021E-2</v>
      </c>
      <c r="J2049" s="466">
        <v>1.3012555802506516</v>
      </c>
      <c r="K2049" s="466">
        <f t="shared" si="62"/>
        <v>16.608265250275188</v>
      </c>
      <c r="L2049" s="471"/>
      <c r="M2049" s="466">
        <v>2.8760502564102564</v>
      </c>
      <c r="N2049" s="466">
        <v>12.289583333333333</v>
      </c>
      <c r="O2049" s="466">
        <v>0</v>
      </c>
      <c r="P2049" s="466">
        <v>0.14719202898550726</v>
      </c>
      <c r="Q2049" s="466">
        <v>7.4992412669055278E-2</v>
      </c>
      <c r="R2049" s="466">
        <v>1.3378910322365849</v>
      </c>
      <c r="S2049" s="466">
        <f t="shared" si="63"/>
        <v>16.725709063634735</v>
      </c>
    </row>
    <row r="2050" spans="2:19">
      <c r="B2050" s="463">
        <v>2047</v>
      </c>
      <c r="C2050" s="464">
        <v>73130</v>
      </c>
      <c r="D2050" s="465" t="s">
        <v>4280</v>
      </c>
      <c r="E2050" s="466">
        <v>2.7972954112554111</v>
      </c>
      <c r="F2050" s="466">
        <v>12.289583333333333</v>
      </c>
      <c r="G2050" s="466">
        <v>0</v>
      </c>
      <c r="H2050" s="466">
        <v>0.14719202898550726</v>
      </c>
      <c r="I2050" s="466">
        <v>7.2938896450284021E-2</v>
      </c>
      <c r="J2050" s="466">
        <v>1.3012555802506516</v>
      </c>
      <c r="K2050" s="466">
        <f t="shared" si="62"/>
        <v>16.608265250275188</v>
      </c>
      <c r="L2050" s="471"/>
      <c r="M2050" s="466">
        <v>2.8760502564102564</v>
      </c>
      <c r="N2050" s="466">
        <v>12.289583333333333</v>
      </c>
      <c r="O2050" s="466">
        <v>0</v>
      </c>
      <c r="P2050" s="466">
        <v>0.14719202898550726</v>
      </c>
      <c r="Q2050" s="466">
        <v>7.4992412669055278E-2</v>
      </c>
      <c r="R2050" s="466">
        <v>1.3378910322365849</v>
      </c>
      <c r="S2050" s="466">
        <f t="shared" si="63"/>
        <v>16.725709063634735</v>
      </c>
    </row>
    <row r="2051" spans="2:19">
      <c r="B2051" s="463">
        <v>2048</v>
      </c>
      <c r="C2051" s="464">
        <v>73510</v>
      </c>
      <c r="D2051" s="465" t="s">
        <v>4645</v>
      </c>
      <c r="E2051" s="466">
        <v>2.2061346031746036</v>
      </c>
      <c r="F2051" s="466">
        <v>8.1930555555555546</v>
      </c>
      <c r="G2051" s="466">
        <v>0</v>
      </c>
      <c r="H2051" s="466">
        <v>9.8128019323671503E-2</v>
      </c>
      <c r="I2051" s="466">
        <v>5.7524501248198141E-2</v>
      </c>
      <c r="J2051" s="466">
        <v>1.0262573454394777</v>
      </c>
      <c r="K2051" s="466">
        <f t="shared" si="62"/>
        <v>11.581100024741504</v>
      </c>
      <c r="L2051" s="471"/>
      <c r="M2051" s="466">
        <v>2.2848894483294484</v>
      </c>
      <c r="N2051" s="466">
        <v>8.1930555555555546</v>
      </c>
      <c r="O2051" s="466">
        <v>0</v>
      </c>
      <c r="P2051" s="466">
        <v>9.8128019323671503E-2</v>
      </c>
      <c r="Q2051" s="466">
        <v>5.9578017466969391E-2</v>
      </c>
      <c r="R2051" s="466">
        <v>1.0628927974254105</v>
      </c>
      <c r="S2051" s="466">
        <f t="shared" si="63"/>
        <v>11.698543838101054</v>
      </c>
    </row>
    <row r="2052" spans="2:19">
      <c r="B2052" s="463">
        <v>2049</v>
      </c>
      <c r="C2052" s="464">
        <v>73562</v>
      </c>
      <c r="D2052" s="465" t="s">
        <v>4285</v>
      </c>
      <c r="E2052" s="466">
        <v>2.7972954112554111</v>
      </c>
      <c r="F2052" s="466">
        <v>12.289583333333333</v>
      </c>
      <c r="G2052" s="466">
        <v>0</v>
      </c>
      <c r="H2052" s="466">
        <v>0.14719202898550726</v>
      </c>
      <c r="I2052" s="466">
        <v>7.2938896450284021E-2</v>
      </c>
      <c r="J2052" s="466">
        <v>1.3012555802506516</v>
      </c>
      <c r="K2052" s="466">
        <f t="shared" ref="K2052:K2115" si="64">SUM(E2052:J2052)</f>
        <v>16.608265250275188</v>
      </c>
      <c r="L2052" s="471"/>
      <c r="M2052" s="466">
        <v>2.8760502564102564</v>
      </c>
      <c r="N2052" s="466">
        <v>12.289583333333333</v>
      </c>
      <c r="O2052" s="466">
        <v>0</v>
      </c>
      <c r="P2052" s="466">
        <v>0.14719202898550726</v>
      </c>
      <c r="Q2052" s="466">
        <v>7.4992412669055278E-2</v>
      </c>
      <c r="R2052" s="466">
        <v>1.3378910322365849</v>
      </c>
      <c r="S2052" s="466">
        <f t="shared" ref="S2052:S2115" si="65">SUM(M2052:R2052)</f>
        <v>16.725709063634735</v>
      </c>
    </row>
    <row r="2053" spans="2:19">
      <c r="B2053" s="463">
        <v>2050</v>
      </c>
      <c r="C2053" s="464">
        <v>75894</v>
      </c>
      <c r="D2053" s="465" t="s">
        <v>4656</v>
      </c>
      <c r="E2053" s="466">
        <v>9.8483513997114009</v>
      </c>
      <c r="F2053" s="466">
        <v>0</v>
      </c>
      <c r="G2053" s="466">
        <v>0</v>
      </c>
      <c r="H2053" s="466">
        <v>0</v>
      </c>
      <c r="I2053" s="466">
        <v>0.38570581231669349</v>
      </c>
      <c r="J2053" s="466">
        <v>12.049171243546596</v>
      </c>
      <c r="K2053" s="466">
        <f t="shared" si="64"/>
        <v>22.28322845557469</v>
      </c>
      <c r="L2053" s="471"/>
      <c r="M2053" s="466">
        <v>10.242125625485627</v>
      </c>
      <c r="N2053" s="466">
        <v>37.588922077717676</v>
      </c>
      <c r="O2053" s="466">
        <v>0</v>
      </c>
      <c r="P2053" s="466">
        <v>0.96220606884057969</v>
      </c>
      <c r="Q2053" s="466">
        <v>0.40112778513806086</v>
      </c>
      <c r="R2053" s="466">
        <v>12.530942545674144</v>
      </c>
      <c r="S2053" s="466">
        <f t="shared" si="65"/>
        <v>61.725324102856085</v>
      </c>
    </row>
    <row r="2054" spans="2:19">
      <c r="B2054" s="463">
        <v>2051</v>
      </c>
      <c r="C2054" s="464">
        <v>75945</v>
      </c>
      <c r="D2054" s="465" t="s">
        <v>1339</v>
      </c>
      <c r="E2054" s="466">
        <v>6.7769124386724391</v>
      </c>
      <c r="F2054" s="466">
        <v>0</v>
      </c>
      <c r="G2054" s="466">
        <v>0</v>
      </c>
      <c r="H2054" s="466">
        <v>0</v>
      </c>
      <c r="I2054" s="466">
        <v>0.26541442431002771</v>
      </c>
      <c r="J2054" s="466">
        <v>8.2913550869517163</v>
      </c>
      <c r="K2054" s="466">
        <f t="shared" si="64"/>
        <v>15.333681949934183</v>
      </c>
      <c r="L2054" s="471"/>
      <c r="M2054" s="466">
        <v>6.9344221289821295</v>
      </c>
      <c r="N2054" s="466">
        <v>37.588922077717676</v>
      </c>
      <c r="O2054" s="466">
        <v>0</v>
      </c>
      <c r="P2054" s="466">
        <v>0.96220606884057969</v>
      </c>
      <c r="Q2054" s="466">
        <v>0.27158321343857472</v>
      </c>
      <c r="R2054" s="466">
        <v>8.4840636078027369</v>
      </c>
      <c r="S2054" s="466">
        <f t="shared" si="65"/>
        <v>54.241197096781697</v>
      </c>
    </row>
    <row r="2055" spans="2:19">
      <c r="B2055" s="463">
        <v>2052</v>
      </c>
      <c r="C2055" s="464">
        <v>76061</v>
      </c>
      <c r="D2055" s="465" t="s">
        <v>1341</v>
      </c>
      <c r="E2055" s="466">
        <v>4.4122692063492073</v>
      </c>
      <c r="F2055" s="466">
        <v>16.386111111111109</v>
      </c>
      <c r="G2055" s="466">
        <v>0</v>
      </c>
      <c r="H2055" s="466">
        <v>0.19625603864734301</v>
      </c>
      <c r="I2055" s="466">
        <v>0.11504900249639628</v>
      </c>
      <c r="J2055" s="466">
        <v>2.0525146908789553</v>
      </c>
      <c r="K2055" s="466">
        <f t="shared" si="64"/>
        <v>23.162200049483008</v>
      </c>
      <c r="L2055" s="471"/>
      <c r="M2055" s="466">
        <v>4.5697788966588968</v>
      </c>
      <c r="N2055" s="466">
        <v>16.386111111111109</v>
      </c>
      <c r="O2055" s="466">
        <v>0</v>
      </c>
      <c r="P2055" s="466">
        <v>0.19625603864734301</v>
      </c>
      <c r="Q2055" s="466">
        <v>0.11915603493393878</v>
      </c>
      <c r="R2055" s="466">
        <v>2.1257855948508211</v>
      </c>
      <c r="S2055" s="466">
        <f t="shared" si="65"/>
        <v>23.397087676202108</v>
      </c>
    </row>
    <row r="2056" spans="2:19">
      <c r="B2056" s="463">
        <v>2053</v>
      </c>
      <c r="C2056" s="464">
        <v>76510</v>
      </c>
      <c r="D2056" s="465" t="s">
        <v>4658</v>
      </c>
      <c r="E2056" s="466">
        <v>6.9098911976911985</v>
      </c>
      <c r="F2056" s="466">
        <v>5.5669723731884062</v>
      </c>
      <c r="G2056" s="466">
        <v>0</v>
      </c>
      <c r="H2056" s="466">
        <v>0.11775362318840581</v>
      </c>
      <c r="I2056" s="466">
        <v>0.19755533945078382</v>
      </c>
      <c r="J2056" s="466">
        <v>2.1844467092434328</v>
      </c>
      <c r="K2056" s="466">
        <f t="shared" si="64"/>
        <v>14.976619242762228</v>
      </c>
      <c r="L2056" s="471"/>
      <c r="M2056" s="466">
        <v>7.3036654234654241</v>
      </c>
      <c r="N2056" s="466">
        <v>5.5669723731884062</v>
      </c>
      <c r="O2056" s="466">
        <v>0</v>
      </c>
      <c r="P2056" s="466">
        <v>0.11775362318840581</v>
      </c>
      <c r="Q2056" s="466">
        <v>0.20881343290177615</v>
      </c>
      <c r="R2056" s="466">
        <v>2.3089318548221072</v>
      </c>
      <c r="S2056" s="466">
        <f t="shared" si="65"/>
        <v>15.506136707566121</v>
      </c>
    </row>
    <row r="2057" spans="2:19">
      <c r="B2057" s="463">
        <v>2054</v>
      </c>
      <c r="C2057" s="464">
        <v>76516</v>
      </c>
      <c r="D2057" s="465" t="s">
        <v>2340</v>
      </c>
      <c r="E2057" s="466">
        <v>6.9098911976911985</v>
      </c>
      <c r="F2057" s="466">
        <v>5.5669723731884062</v>
      </c>
      <c r="G2057" s="466">
        <v>0</v>
      </c>
      <c r="H2057" s="466">
        <v>0.11775362318840581</v>
      </c>
      <c r="I2057" s="466">
        <v>0.19755533945078382</v>
      </c>
      <c r="J2057" s="466">
        <v>2.1844467092434328</v>
      </c>
      <c r="K2057" s="466">
        <f t="shared" si="64"/>
        <v>14.976619242762228</v>
      </c>
      <c r="L2057" s="471"/>
      <c r="M2057" s="466">
        <v>7.3036654234654241</v>
      </c>
      <c r="N2057" s="466">
        <v>5.5669723731884062</v>
      </c>
      <c r="O2057" s="466">
        <v>0</v>
      </c>
      <c r="P2057" s="466">
        <v>0.11775362318840581</v>
      </c>
      <c r="Q2057" s="466">
        <v>0.20881343290177615</v>
      </c>
      <c r="R2057" s="466">
        <v>2.3089318548221072</v>
      </c>
      <c r="S2057" s="466">
        <f t="shared" si="65"/>
        <v>15.506136707566121</v>
      </c>
    </row>
    <row r="2058" spans="2:19">
      <c r="B2058" s="463">
        <v>2055</v>
      </c>
      <c r="C2058" s="464">
        <v>76646</v>
      </c>
      <c r="D2058" s="465" t="s">
        <v>2341</v>
      </c>
      <c r="E2058" s="466">
        <v>6.9098911976911985</v>
      </c>
      <c r="F2058" s="466">
        <v>5.5669723731884062</v>
      </c>
      <c r="G2058" s="466">
        <v>0</v>
      </c>
      <c r="H2058" s="466">
        <v>0.11775362318840581</v>
      </c>
      <c r="I2058" s="466">
        <v>0.19755533945078382</v>
      </c>
      <c r="J2058" s="466">
        <v>2.1844467092434328</v>
      </c>
      <c r="K2058" s="466">
        <f t="shared" si="64"/>
        <v>14.976619242762228</v>
      </c>
      <c r="L2058" s="471"/>
      <c r="M2058" s="466">
        <v>7.3036654234654241</v>
      </c>
      <c r="N2058" s="466">
        <v>5.5669723731884062</v>
      </c>
      <c r="O2058" s="466">
        <v>0</v>
      </c>
      <c r="P2058" s="466">
        <v>0.11775362318840581</v>
      </c>
      <c r="Q2058" s="466">
        <v>0.20881343290177615</v>
      </c>
      <c r="R2058" s="466">
        <v>2.3089318548221072</v>
      </c>
      <c r="S2058" s="466">
        <f t="shared" si="65"/>
        <v>15.506136707566121</v>
      </c>
    </row>
    <row r="2059" spans="2:19">
      <c r="B2059" s="463">
        <v>2056</v>
      </c>
      <c r="C2059" s="464">
        <v>76705</v>
      </c>
      <c r="D2059" s="465" t="s">
        <v>3506</v>
      </c>
      <c r="E2059" s="466">
        <v>4.1459347186147193</v>
      </c>
      <c r="F2059" s="466">
        <v>3.3401834239130435</v>
      </c>
      <c r="G2059" s="466">
        <v>0</v>
      </c>
      <c r="H2059" s="466">
        <v>7.0652173913043487E-2</v>
      </c>
      <c r="I2059" s="466">
        <v>0.11853320367047029</v>
      </c>
      <c r="J2059" s="466">
        <v>1.3106680255460599</v>
      </c>
      <c r="K2059" s="466">
        <f t="shared" si="64"/>
        <v>8.9859715456573372</v>
      </c>
      <c r="L2059" s="471"/>
      <c r="M2059" s="466">
        <v>4.3821992540792536</v>
      </c>
      <c r="N2059" s="466">
        <v>3.3401834239130435</v>
      </c>
      <c r="O2059" s="466">
        <v>0</v>
      </c>
      <c r="P2059" s="466">
        <v>7.0652173913043487E-2</v>
      </c>
      <c r="Q2059" s="466">
        <v>0.12528805974106566</v>
      </c>
      <c r="R2059" s="466">
        <v>1.3853591128932639</v>
      </c>
      <c r="S2059" s="466">
        <f t="shared" si="65"/>
        <v>9.3036820245396701</v>
      </c>
    </row>
    <row r="2060" spans="2:19">
      <c r="B2060" s="463">
        <v>2057</v>
      </c>
      <c r="C2060" s="464">
        <v>76811</v>
      </c>
      <c r="D2060" s="465" t="s">
        <v>3509</v>
      </c>
      <c r="E2060" s="466">
        <v>5.5279129581529594</v>
      </c>
      <c r="F2060" s="466">
        <v>4.4535778985507246</v>
      </c>
      <c r="G2060" s="466">
        <v>0</v>
      </c>
      <c r="H2060" s="466">
        <v>9.420289855072464E-2</v>
      </c>
      <c r="I2060" s="466">
        <v>0.15804427156062706</v>
      </c>
      <c r="J2060" s="466">
        <v>1.7475573673947462</v>
      </c>
      <c r="K2060" s="466">
        <f t="shared" si="64"/>
        <v>11.981295394209781</v>
      </c>
      <c r="L2060" s="471"/>
      <c r="M2060" s="466">
        <v>5.8429323387723393</v>
      </c>
      <c r="N2060" s="466">
        <v>4.4535778985507246</v>
      </c>
      <c r="O2060" s="466">
        <v>0</v>
      </c>
      <c r="P2060" s="466">
        <v>9.420289855072464E-2</v>
      </c>
      <c r="Q2060" s="466">
        <v>0.16705074632142089</v>
      </c>
      <c r="R2060" s="466">
        <v>1.8471454838576855</v>
      </c>
      <c r="S2060" s="466">
        <f t="shared" si="65"/>
        <v>12.404909366052895</v>
      </c>
    </row>
    <row r="2061" spans="2:19" ht="25.5">
      <c r="B2061" s="463">
        <v>2058</v>
      </c>
      <c r="C2061" s="464">
        <v>76816</v>
      </c>
      <c r="D2061" s="465" t="s">
        <v>4202</v>
      </c>
      <c r="E2061" s="466">
        <v>5.5279129581529594</v>
      </c>
      <c r="F2061" s="466">
        <v>4.4535778985507246</v>
      </c>
      <c r="G2061" s="466">
        <v>0</v>
      </c>
      <c r="H2061" s="466">
        <v>9.420289855072464E-2</v>
      </c>
      <c r="I2061" s="466">
        <v>0.15804427156062706</v>
      </c>
      <c r="J2061" s="466">
        <v>1.7475573673947462</v>
      </c>
      <c r="K2061" s="466">
        <f t="shared" si="64"/>
        <v>11.981295394209781</v>
      </c>
      <c r="L2061" s="471"/>
      <c r="M2061" s="466">
        <v>5.8429323387723393</v>
      </c>
      <c r="N2061" s="466">
        <v>4.4535778985507246</v>
      </c>
      <c r="O2061" s="466">
        <v>0</v>
      </c>
      <c r="P2061" s="466">
        <v>9.420289855072464E-2</v>
      </c>
      <c r="Q2061" s="466">
        <v>0.16705074632142089</v>
      </c>
      <c r="R2061" s="466">
        <v>1.8471454838576855</v>
      </c>
      <c r="S2061" s="466">
        <f t="shared" si="65"/>
        <v>12.404909366052895</v>
      </c>
    </row>
    <row r="2062" spans="2:19">
      <c r="B2062" s="463">
        <v>2059</v>
      </c>
      <c r="C2062" s="464">
        <v>76817</v>
      </c>
      <c r="D2062" s="465" t="s">
        <v>4203</v>
      </c>
      <c r="E2062" s="466">
        <v>6.9098911976911985</v>
      </c>
      <c r="F2062" s="466">
        <v>5.5669723731884062</v>
      </c>
      <c r="G2062" s="466">
        <v>0</v>
      </c>
      <c r="H2062" s="466">
        <v>0.11775362318840581</v>
      </c>
      <c r="I2062" s="466">
        <v>0.19755533945078382</v>
      </c>
      <c r="J2062" s="466">
        <v>2.1844467092434328</v>
      </c>
      <c r="K2062" s="466">
        <f t="shared" si="64"/>
        <v>14.976619242762228</v>
      </c>
      <c r="L2062" s="471"/>
      <c r="M2062" s="466">
        <v>7.3036654234654241</v>
      </c>
      <c r="N2062" s="466">
        <v>5.5669723731884062</v>
      </c>
      <c r="O2062" s="466">
        <v>0</v>
      </c>
      <c r="P2062" s="466">
        <v>0.11775362318840581</v>
      </c>
      <c r="Q2062" s="466">
        <v>0.20881343290177615</v>
      </c>
      <c r="R2062" s="466">
        <v>2.3089318548221072</v>
      </c>
      <c r="S2062" s="466">
        <f t="shared" si="65"/>
        <v>15.506136707566121</v>
      </c>
    </row>
    <row r="2063" spans="2:19">
      <c r="B2063" s="463">
        <v>2060</v>
      </c>
      <c r="C2063" s="464">
        <v>76819</v>
      </c>
      <c r="D2063" s="465" t="s">
        <v>4205</v>
      </c>
      <c r="E2063" s="466">
        <v>5.5279129581529594</v>
      </c>
      <c r="F2063" s="466">
        <v>4.4535778985507246</v>
      </c>
      <c r="G2063" s="466">
        <v>0</v>
      </c>
      <c r="H2063" s="466">
        <v>9.420289855072464E-2</v>
      </c>
      <c r="I2063" s="466">
        <v>0.15804427156062706</v>
      </c>
      <c r="J2063" s="466">
        <v>1.7475573673947462</v>
      </c>
      <c r="K2063" s="466">
        <f t="shared" si="64"/>
        <v>11.981295394209781</v>
      </c>
      <c r="L2063" s="471"/>
      <c r="M2063" s="466">
        <v>5.8429323387723393</v>
      </c>
      <c r="N2063" s="466">
        <v>4.4535778985507246</v>
      </c>
      <c r="O2063" s="466">
        <v>0</v>
      </c>
      <c r="P2063" s="466">
        <v>9.420289855072464E-2</v>
      </c>
      <c r="Q2063" s="466">
        <v>0.16705074632142089</v>
      </c>
      <c r="R2063" s="466">
        <v>1.8471454838576855</v>
      </c>
      <c r="S2063" s="466">
        <f t="shared" si="65"/>
        <v>12.404909366052895</v>
      </c>
    </row>
    <row r="2064" spans="2:19">
      <c r="B2064" s="463">
        <v>2061</v>
      </c>
      <c r="C2064" s="464">
        <v>76827</v>
      </c>
      <c r="D2064" s="465" t="s">
        <v>4206</v>
      </c>
      <c r="E2064" s="466">
        <v>8.2918694372294386</v>
      </c>
      <c r="F2064" s="466">
        <v>6.6803668478260869</v>
      </c>
      <c r="G2064" s="466">
        <v>0</v>
      </c>
      <c r="H2064" s="466">
        <v>0.14130434782608697</v>
      </c>
      <c r="I2064" s="466">
        <v>0.23706640734094059</v>
      </c>
      <c r="J2064" s="466">
        <v>2.6213360510921198</v>
      </c>
      <c r="K2064" s="466">
        <f t="shared" si="64"/>
        <v>17.971943091314674</v>
      </c>
      <c r="L2064" s="471"/>
      <c r="M2064" s="466">
        <v>8.7643985081585072</v>
      </c>
      <c r="N2064" s="466">
        <v>6.6803668478260869</v>
      </c>
      <c r="O2064" s="466">
        <v>0</v>
      </c>
      <c r="P2064" s="466">
        <v>0.14130434782608697</v>
      </c>
      <c r="Q2064" s="466">
        <v>0.25057611948213132</v>
      </c>
      <c r="R2064" s="466">
        <v>2.7707182257865277</v>
      </c>
      <c r="S2064" s="466">
        <f t="shared" si="65"/>
        <v>18.60736404907934</v>
      </c>
    </row>
    <row r="2065" spans="2:19">
      <c r="B2065" s="463">
        <v>2062</v>
      </c>
      <c r="C2065" s="464">
        <v>76942</v>
      </c>
      <c r="D2065" s="465" t="s">
        <v>4211</v>
      </c>
      <c r="E2065" s="466">
        <v>8.2918694372294386</v>
      </c>
      <c r="F2065" s="466">
        <v>4.0082201086956522</v>
      </c>
      <c r="G2065" s="466">
        <v>0</v>
      </c>
      <c r="H2065" s="466">
        <v>5.6521739130434789E-2</v>
      </c>
      <c r="I2065" s="466">
        <v>0.23706640734094059</v>
      </c>
      <c r="J2065" s="466">
        <v>3.2766700638651494</v>
      </c>
      <c r="K2065" s="466">
        <f t="shared" si="64"/>
        <v>15.870347756261614</v>
      </c>
      <c r="L2065" s="471"/>
      <c r="M2065" s="466">
        <v>8.7643985081585072</v>
      </c>
      <c r="N2065" s="466">
        <v>4.0082201086956522</v>
      </c>
      <c r="O2065" s="466">
        <v>0</v>
      </c>
      <c r="P2065" s="466">
        <v>5.6521739130434789E-2</v>
      </c>
      <c r="Q2065" s="466">
        <v>0.25057611948213132</v>
      </c>
      <c r="R2065" s="466">
        <v>3.4633977822331596</v>
      </c>
      <c r="S2065" s="466">
        <f t="shared" si="65"/>
        <v>16.543114257699887</v>
      </c>
    </row>
    <row r="2066" spans="2:19">
      <c r="B2066" s="463">
        <v>2063</v>
      </c>
      <c r="C2066" s="464">
        <v>77055</v>
      </c>
      <c r="D2066" s="465" t="s">
        <v>1343</v>
      </c>
      <c r="E2066" s="466">
        <v>2.5181618181818184</v>
      </c>
      <c r="F2066" s="466">
        <v>1.8886213636363636</v>
      </c>
      <c r="G2066" s="466">
        <v>1.8886213636363636</v>
      </c>
      <c r="H2066" s="466">
        <v>1.2590809090909092</v>
      </c>
      <c r="I2066" s="466">
        <v>3.1477022727272725</v>
      </c>
      <c r="J2066" s="466">
        <v>3.1477022727272725</v>
      </c>
      <c r="K2066" s="466">
        <f t="shared" si="64"/>
        <v>13.849889999999998</v>
      </c>
      <c r="L2066" s="471"/>
      <c r="M2066" s="466">
        <v>2.5181618181818184</v>
      </c>
      <c r="N2066" s="466">
        <v>1.8886213636363636</v>
      </c>
      <c r="O2066" s="466">
        <v>1.8886213636363636</v>
      </c>
      <c r="P2066" s="466">
        <v>1.2590809090909092</v>
      </c>
      <c r="Q2066" s="466">
        <v>3.1477022727272725</v>
      </c>
      <c r="R2066" s="466">
        <v>3.1477022727272725</v>
      </c>
      <c r="S2066" s="466">
        <f t="shared" si="65"/>
        <v>13.849889999999998</v>
      </c>
    </row>
    <row r="2067" spans="2:19">
      <c r="B2067" s="463">
        <v>2064</v>
      </c>
      <c r="C2067" s="464">
        <v>77056</v>
      </c>
      <c r="D2067" s="465" t="s">
        <v>1345</v>
      </c>
      <c r="E2067" s="466">
        <v>4.4122692063492073</v>
      </c>
      <c r="F2067" s="466">
        <v>6.8102807971014494</v>
      </c>
      <c r="G2067" s="466">
        <v>0</v>
      </c>
      <c r="H2067" s="466">
        <v>5.6521739130434782E-2</v>
      </c>
      <c r="I2067" s="466">
        <v>2.0322951985026816E-2</v>
      </c>
      <c r="J2067" s="466">
        <v>1.02552742324443</v>
      </c>
      <c r="K2067" s="466">
        <f t="shared" si="64"/>
        <v>12.324922117810548</v>
      </c>
      <c r="L2067" s="471"/>
      <c r="M2067" s="466">
        <v>4.5697788966588968</v>
      </c>
      <c r="N2067" s="466">
        <v>6.8102807971014494</v>
      </c>
      <c r="O2067" s="466">
        <v>0</v>
      </c>
      <c r="P2067" s="466">
        <v>5.6521739130434782E-2</v>
      </c>
      <c r="Q2067" s="466">
        <v>2.104844304725257E-2</v>
      </c>
      <c r="R2067" s="466">
        <v>1.0621368183844373</v>
      </c>
      <c r="S2067" s="466">
        <f t="shared" si="65"/>
        <v>12.51976669432247</v>
      </c>
    </row>
    <row r="2068" spans="2:19">
      <c r="B2068" s="463">
        <v>2065</v>
      </c>
      <c r="C2068" s="464">
        <v>77057</v>
      </c>
      <c r="D2068" s="465" t="s">
        <v>4212</v>
      </c>
      <c r="E2068" s="466">
        <v>3.2299475901875905</v>
      </c>
      <c r="F2068" s="466">
        <v>3.4051403985507247</v>
      </c>
      <c r="G2068" s="466">
        <v>0</v>
      </c>
      <c r="H2068" s="466">
        <v>2.8260869565217391E-2</v>
      </c>
      <c r="I2068" s="466">
        <v>2.2315751845471233E-2</v>
      </c>
      <c r="J2068" s="466">
        <v>0.96644371453848499</v>
      </c>
      <c r="K2068" s="466">
        <f t="shared" si="64"/>
        <v>7.6521083246874886</v>
      </c>
      <c r="L2068" s="471"/>
      <c r="M2068" s="466">
        <v>3.38745728049728</v>
      </c>
      <c r="N2068" s="466">
        <v>3.4051403985507247</v>
      </c>
      <c r="O2068" s="466">
        <v>0</v>
      </c>
      <c r="P2068" s="466">
        <v>2.8260869565217391E-2</v>
      </c>
      <c r="Q2068" s="466">
        <v>2.3403988438809864E-2</v>
      </c>
      <c r="R2068" s="466">
        <v>1.0135727300807658</v>
      </c>
      <c r="S2068" s="466">
        <f t="shared" si="65"/>
        <v>7.8578352671327973</v>
      </c>
    </row>
    <row r="2069" spans="2:19">
      <c r="B2069" s="463">
        <v>2066</v>
      </c>
      <c r="C2069" s="464">
        <v>77080</v>
      </c>
      <c r="D2069" s="465" t="s">
        <v>4213</v>
      </c>
      <c r="E2069" s="466">
        <v>2.2061346031746036</v>
      </c>
      <c r="F2069" s="466">
        <v>3.4051403985507247</v>
      </c>
      <c r="G2069" s="466">
        <v>0.68362573653198655</v>
      </c>
      <c r="H2069" s="466">
        <v>2.8260869565217391E-2</v>
      </c>
      <c r="I2069" s="466">
        <v>0.10224491988225169</v>
      </c>
      <c r="J2069" s="466">
        <v>1.2759285922696864</v>
      </c>
      <c r="K2069" s="466">
        <f t="shared" si="64"/>
        <v>7.7013351199744706</v>
      </c>
      <c r="L2069" s="471"/>
      <c r="M2069" s="466">
        <v>2.2848894483294484</v>
      </c>
      <c r="N2069" s="466">
        <v>3.4051403985507247</v>
      </c>
      <c r="O2069" s="466">
        <v>0.68362573653198655</v>
      </c>
      <c r="P2069" s="466">
        <v>2.8260869565217391E-2</v>
      </c>
      <c r="Q2069" s="466">
        <v>0.10589487071553681</v>
      </c>
      <c r="R2069" s="466">
        <v>1.3214768369544125</v>
      </c>
      <c r="S2069" s="466">
        <f t="shared" si="65"/>
        <v>7.8292881606473266</v>
      </c>
    </row>
    <row r="2070" spans="2:19">
      <c r="B2070" s="463">
        <v>2067</v>
      </c>
      <c r="C2070" s="464">
        <v>78007</v>
      </c>
      <c r="D2070" s="465" t="s">
        <v>3327</v>
      </c>
      <c r="E2070" s="466">
        <v>6.7769124386724391</v>
      </c>
      <c r="F2070" s="466">
        <v>0</v>
      </c>
      <c r="G2070" s="466">
        <v>0</v>
      </c>
      <c r="H2070" s="466">
        <v>0</v>
      </c>
      <c r="I2070" s="466">
        <v>1.1243843627056166E-3</v>
      </c>
      <c r="J2070" s="466">
        <v>11.048530020866435</v>
      </c>
      <c r="K2070" s="466">
        <f t="shared" si="64"/>
        <v>17.826566843901581</v>
      </c>
      <c r="L2070" s="471"/>
      <c r="M2070" s="466">
        <v>6.9344221289821295</v>
      </c>
      <c r="N2070" s="466">
        <v>71.626673668478261</v>
      </c>
      <c r="O2070" s="466">
        <v>0</v>
      </c>
      <c r="P2070" s="466">
        <v>0.30790594202898558</v>
      </c>
      <c r="Q2070" s="466">
        <v>1.1505174187782009E-3</v>
      </c>
      <c r="R2070" s="466">
        <v>11.305321082830472</v>
      </c>
      <c r="S2070" s="466">
        <f t="shared" si="65"/>
        <v>90.17547333973863</v>
      </c>
    </row>
    <row r="2071" spans="2:19">
      <c r="B2071" s="463">
        <v>2068</v>
      </c>
      <c r="C2071" s="464">
        <v>78008</v>
      </c>
      <c r="D2071" s="465" t="s">
        <v>3328</v>
      </c>
      <c r="E2071" s="466">
        <v>6.7769124386724391</v>
      </c>
      <c r="F2071" s="466">
        <v>0</v>
      </c>
      <c r="G2071" s="466">
        <v>0</v>
      </c>
      <c r="H2071" s="466">
        <v>0</v>
      </c>
      <c r="I2071" s="466">
        <v>1.1243843627056166E-3</v>
      </c>
      <c r="J2071" s="466">
        <v>11.048530020866435</v>
      </c>
      <c r="K2071" s="466">
        <f t="shared" si="64"/>
        <v>17.826566843901581</v>
      </c>
      <c r="L2071" s="471"/>
      <c r="M2071" s="466">
        <v>6.9344221289821295</v>
      </c>
      <c r="N2071" s="466">
        <v>71.626673668478261</v>
      </c>
      <c r="O2071" s="466">
        <v>0</v>
      </c>
      <c r="P2071" s="466">
        <v>0.30790594202898558</v>
      </c>
      <c r="Q2071" s="466">
        <v>1.1505174187782009E-3</v>
      </c>
      <c r="R2071" s="466">
        <v>11.305321082830472</v>
      </c>
      <c r="S2071" s="466">
        <f t="shared" si="65"/>
        <v>90.17547333973863</v>
      </c>
    </row>
    <row r="2072" spans="2:19">
      <c r="B2072" s="463">
        <v>2069</v>
      </c>
      <c r="C2072" s="464">
        <v>78009</v>
      </c>
      <c r="D2072" s="465" t="s">
        <v>3329</v>
      </c>
      <c r="E2072" s="466">
        <v>6.7769124386724391</v>
      </c>
      <c r="F2072" s="466">
        <v>0</v>
      </c>
      <c r="G2072" s="466">
        <v>0</v>
      </c>
      <c r="H2072" s="466">
        <v>0</v>
      </c>
      <c r="I2072" s="466">
        <v>1.1243843627056166E-3</v>
      </c>
      <c r="J2072" s="466">
        <v>11.048530020866435</v>
      </c>
      <c r="K2072" s="466">
        <f t="shared" si="64"/>
        <v>17.826566843901581</v>
      </c>
      <c r="L2072" s="471"/>
      <c r="M2072" s="466">
        <v>6.9344221289821295</v>
      </c>
      <c r="N2072" s="466">
        <v>71.626673668478261</v>
      </c>
      <c r="O2072" s="466">
        <v>0</v>
      </c>
      <c r="P2072" s="466">
        <v>0.30790594202898558</v>
      </c>
      <c r="Q2072" s="466">
        <v>1.1505174187782009E-3</v>
      </c>
      <c r="R2072" s="466">
        <v>11.305321082830472</v>
      </c>
      <c r="S2072" s="466">
        <f t="shared" si="65"/>
        <v>90.17547333973863</v>
      </c>
    </row>
    <row r="2073" spans="2:19">
      <c r="B2073" s="463">
        <v>2070</v>
      </c>
      <c r="C2073" s="464">
        <v>78010</v>
      </c>
      <c r="D2073" s="465" t="s">
        <v>3330</v>
      </c>
      <c r="E2073" s="466">
        <v>6.7769124386724391</v>
      </c>
      <c r="F2073" s="466">
        <v>0</v>
      </c>
      <c r="G2073" s="466">
        <v>0</v>
      </c>
      <c r="H2073" s="466">
        <v>0</v>
      </c>
      <c r="I2073" s="466">
        <v>1.1243843627056166E-3</v>
      </c>
      <c r="J2073" s="466">
        <v>11.048530020866435</v>
      </c>
      <c r="K2073" s="466">
        <f t="shared" si="64"/>
        <v>17.826566843901581</v>
      </c>
      <c r="L2073" s="471"/>
      <c r="M2073" s="466">
        <v>6.9344221289821295</v>
      </c>
      <c r="N2073" s="466">
        <v>71.626673668478261</v>
      </c>
      <c r="O2073" s="466">
        <v>0</v>
      </c>
      <c r="P2073" s="466">
        <v>0.30790594202898558</v>
      </c>
      <c r="Q2073" s="466">
        <v>1.1505174187782009E-3</v>
      </c>
      <c r="R2073" s="466">
        <v>11.305321082830472</v>
      </c>
      <c r="S2073" s="466">
        <f t="shared" si="65"/>
        <v>90.17547333973863</v>
      </c>
    </row>
    <row r="2074" spans="2:19">
      <c r="B2074" s="463">
        <v>2071</v>
      </c>
      <c r="C2074" s="464">
        <v>78011</v>
      </c>
      <c r="D2074" s="465" t="s">
        <v>3331</v>
      </c>
      <c r="E2074" s="466">
        <v>6.7769124386724391</v>
      </c>
      <c r="F2074" s="466">
        <v>0</v>
      </c>
      <c r="G2074" s="466">
        <v>0</v>
      </c>
      <c r="H2074" s="466">
        <v>0</v>
      </c>
      <c r="I2074" s="466">
        <v>1.1243843627056166E-3</v>
      </c>
      <c r="J2074" s="466">
        <v>11.048530020866435</v>
      </c>
      <c r="K2074" s="466">
        <f t="shared" si="64"/>
        <v>17.826566843901581</v>
      </c>
      <c r="L2074" s="471"/>
      <c r="M2074" s="466">
        <v>6.9344221289821295</v>
      </c>
      <c r="N2074" s="466">
        <v>71.626673668478261</v>
      </c>
      <c r="O2074" s="466">
        <v>0</v>
      </c>
      <c r="P2074" s="466">
        <v>0.30790594202898558</v>
      </c>
      <c r="Q2074" s="466">
        <v>1.1505174187782009E-3</v>
      </c>
      <c r="R2074" s="466">
        <v>11.305321082830472</v>
      </c>
      <c r="S2074" s="466">
        <f t="shared" si="65"/>
        <v>90.17547333973863</v>
      </c>
    </row>
    <row r="2075" spans="2:19" ht="25.5">
      <c r="B2075" s="463">
        <v>2072</v>
      </c>
      <c r="C2075" s="464">
        <v>78019</v>
      </c>
      <c r="D2075" s="465" t="s">
        <v>3332</v>
      </c>
      <c r="E2075" s="466">
        <v>6.7769124386724391</v>
      </c>
      <c r="F2075" s="466">
        <v>0</v>
      </c>
      <c r="G2075" s="466">
        <v>0</v>
      </c>
      <c r="H2075" s="466">
        <v>0</v>
      </c>
      <c r="I2075" s="466">
        <v>1.1243843627056166E-3</v>
      </c>
      <c r="J2075" s="466">
        <v>11.048530020866435</v>
      </c>
      <c r="K2075" s="466">
        <f t="shared" si="64"/>
        <v>17.826566843901581</v>
      </c>
      <c r="L2075" s="471"/>
      <c r="M2075" s="466">
        <v>6.9344221289821295</v>
      </c>
      <c r="N2075" s="466">
        <v>71.626673668478261</v>
      </c>
      <c r="O2075" s="466">
        <v>0</v>
      </c>
      <c r="P2075" s="466">
        <v>0.30790594202898558</v>
      </c>
      <c r="Q2075" s="466">
        <v>1.1505174187782009E-3</v>
      </c>
      <c r="R2075" s="466">
        <v>11.305321082830472</v>
      </c>
      <c r="S2075" s="466">
        <f t="shared" si="65"/>
        <v>90.17547333973863</v>
      </c>
    </row>
    <row r="2076" spans="2:19">
      <c r="B2076" s="463">
        <v>2073</v>
      </c>
      <c r="C2076" s="464">
        <v>78078</v>
      </c>
      <c r="D2076" s="465" t="s">
        <v>3342</v>
      </c>
      <c r="E2076" s="466">
        <v>6.7769124386724391</v>
      </c>
      <c r="F2076" s="466">
        <v>0</v>
      </c>
      <c r="G2076" s="466">
        <v>0</v>
      </c>
      <c r="H2076" s="466">
        <v>0</v>
      </c>
      <c r="I2076" s="466">
        <v>1.1243843627056166E-3</v>
      </c>
      <c r="J2076" s="466">
        <v>11.048530020866435</v>
      </c>
      <c r="K2076" s="466">
        <f t="shared" si="64"/>
        <v>17.826566843901581</v>
      </c>
      <c r="L2076" s="471"/>
      <c r="M2076" s="466">
        <v>6.9344221289821295</v>
      </c>
      <c r="N2076" s="466">
        <v>71.626673668478261</v>
      </c>
      <c r="O2076" s="466">
        <v>0</v>
      </c>
      <c r="P2076" s="466">
        <v>0.30790594202898558</v>
      </c>
      <c r="Q2076" s="466">
        <v>1.1505174187782009E-3</v>
      </c>
      <c r="R2076" s="466">
        <v>11.305321082830472</v>
      </c>
      <c r="S2076" s="466">
        <f t="shared" si="65"/>
        <v>90.17547333973863</v>
      </c>
    </row>
    <row r="2077" spans="2:19">
      <c r="B2077" s="463">
        <v>2074</v>
      </c>
      <c r="C2077" s="464">
        <v>78079</v>
      </c>
      <c r="D2077" s="465" t="s">
        <v>3343</v>
      </c>
      <c r="E2077" s="466">
        <v>6.7769124386724391</v>
      </c>
      <c r="F2077" s="466">
        <v>0</v>
      </c>
      <c r="G2077" s="466">
        <v>0</v>
      </c>
      <c r="H2077" s="466">
        <v>0</v>
      </c>
      <c r="I2077" s="466">
        <v>1.1243843627056166E-3</v>
      </c>
      <c r="J2077" s="466">
        <v>11.048530020866435</v>
      </c>
      <c r="K2077" s="466">
        <f t="shared" si="64"/>
        <v>17.826566843901581</v>
      </c>
      <c r="L2077" s="471"/>
      <c r="M2077" s="466">
        <v>6.9344221289821295</v>
      </c>
      <c r="N2077" s="466">
        <v>71.626673668478261</v>
      </c>
      <c r="O2077" s="466">
        <v>0</v>
      </c>
      <c r="P2077" s="466">
        <v>0.30790594202898558</v>
      </c>
      <c r="Q2077" s="466">
        <v>1.1505174187782009E-3</v>
      </c>
      <c r="R2077" s="466">
        <v>11.305321082830472</v>
      </c>
      <c r="S2077" s="466">
        <f t="shared" si="65"/>
        <v>90.17547333973863</v>
      </c>
    </row>
    <row r="2078" spans="2:19">
      <c r="B2078" s="463">
        <v>2075</v>
      </c>
      <c r="C2078" s="464">
        <v>78196</v>
      </c>
      <c r="D2078" s="465" t="s">
        <v>3346</v>
      </c>
      <c r="E2078" s="466">
        <v>5.5945908225108223</v>
      </c>
      <c r="F2078" s="466">
        <v>0</v>
      </c>
      <c r="G2078" s="466">
        <v>0</v>
      </c>
      <c r="H2078" s="466">
        <v>0</v>
      </c>
      <c r="I2078" s="466">
        <v>9.2822070426511107E-4</v>
      </c>
      <c r="J2078" s="466">
        <v>9.1209684670329469</v>
      </c>
      <c r="K2078" s="466">
        <f t="shared" si="64"/>
        <v>14.716487510248033</v>
      </c>
      <c r="L2078" s="471"/>
      <c r="M2078" s="466">
        <v>5.7521005128205127</v>
      </c>
      <c r="N2078" s="466">
        <v>53.720005251358693</v>
      </c>
      <c r="O2078" s="466">
        <v>0</v>
      </c>
      <c r="P2078" s="466">
        <v>0.23092945652173916</v>
      </c>
      <c r="Q2078" s="466">
        <v>9.5435376033769538E-4</v>
      </c>
      <c r="R2078" s="466">
        <v>9.3777595289969842</v>
      </c>
      <c r="S2078" s="466">
        <f t="shared" si="65"/>
        <v>69.081749103458264</v>
      </c>
    </row>
    <row r="2079" spans="2:19" ht="25.5">
      <c r="B2079" s="463">
        <v>2076</v>
      </c>
      <c r="C2079" s="464">
        <v>78198</v>
      </c>
      <c r="D2079" s="465" t="s">
        <v>3095</v>
      </c>
      <c r="E2079" s="466">
        <v>5.5945908225108223</v>
      </c>
      <c r="F2079" s="466">
        <v>0</v>
      </c>
      <c r="G2079" s="466">
        <v>0</v>
      </c>
      <c r="H2079" s="466">
        <v>0</v>
      </c>
      <c r="I2079" s="466">
        <v>9.2822070426511107E-4</v>
      </c>
      <c r="J2079" s="466">
        <v>9.1209684670329469</v>
      </c>
      <c r="K2079" s="466">
        <f t="shared" si="64"/>
        <v>14.716487510248033</v>
      </c>
      <c r="L2079" s="471"/>
      <c r="M2079" s="466">
        <v>5.7521005128205127</v>
      </c>
      <c r="N2079" s="466">
        <v>53.720005251358693</v>
      </c>
      <c r="O2079" s="466">
        <v>0</v>
      </c>
      <c r="P2079" s="466">
        <v>0.23092945652173916</v>
      </c>
      <c r="Q2079" s="466">
        <v>9.5435376033769538E-4</v>
      </c>
      <c r="R2079" s="466">
        <v>9.3777595289969842</v>
      </c>
      <c r="S2079" s="466">
        <f t="shared" si="65"/>
        <v>69.081749103458264</v>
      </c>
    </row>
    <row r="2080" spans="2:19" ht="38.25">
      <c r="B2080" s="463">
        <v>2077</v>
      </c>
      <c r="C2080" s="464">
        <v>78199</v>
      </c>
      <c r="D2080" s="465" t="s">
        <v>3347</v>
      </c>
      <c r="E2080" s="466">
        <v>5.5945908225108223</v>
      </c>
      <c r="F2080" s="466">
        <v>0</v>
      </c>
      <c r="G2080" s="466">
        <v>0</v>
      </c>
      <c r="H2080" s="466">
        <v>0</v>
      </c>
      <c r="I2080" s="466">
        <v>9.2822070426511107E-4</v>
      </c>
      <c r="J2080" s="466">
        <v>9.1209684670329469</v>
      </c>
      <c r="K2080" s="466">
        <f t="shared" si="64"/>
        <v>14.716487510248033</v>
      </c>
      <c r="L2080" s="471"/>
      <c r="M2080" s="466">
        <v>5.7521005128205127</v>
      </c>
      <c r="N2080" s="466">
        <v>53.720005251358693</v>
      </c>
      <c r="O2080" s="466">
        <v>0</v>
      </c>
      <c r="P2080" s="466">
        <v>0.23092945652173916</v>
      </c>
      <c r="Q2080" s="466">
        <v>9.5435376033769538E-4</v>
      </c>
      <c r="R2080" s="466">
        <v>9.3777595289969842</v>
      </c>
      <c r="S2080" s="466">
        <f t="shared" si="65"/>
        <v>69.081749103458264</v>
      </c>
    </row>
    <row r="2081" spans="2:19">
      <c r="B2081" s="463">
        <v>2078</v>
      </c>
      <c r="C2081" s="464">
        <v>78279</v>
      </c>
      <c r="D2081" s="465" t="s">
        <v>3359</v>
      </c>
      <c r="E2081" s="466">
        <v>10.323877287157288</v>
      </c>
      <c r="F2081" s="466">
        <v>0</v>
      </c>
      <c r="G2081" s="466">
        <v>0</v>
      </c>
      <c r="H2081" s="466">
        <v>0</v>
      </c>
      <c r="I2081" s="466">
        <v>1.7128753380271334E-3</v>
      </c>
      <c r="J2081" s="466">
        <v>16.831214682366902</v>
      </c>
      <c r="K2081" s="466">
        <f t="shared" si="64"/>
        <v>27.156804844862215</v>
      </c>
      <c r="L2081" s="471"/>
      <c r="M2081" s="466">
        <v>10.481386977466977</v>
      </c>
      <c r="N2081" s="466">
        <v>125.34667891983695</v>
      </c>
      <c r="O2081" s="466">
        <v>0</v>
      </c>
      <c r="P2081" s="466">
        <v>0.53883539855072471</v>
      </c>
      <c r="Q2081" s="466">
        <v>1.7390083940997173E-3</v>
      </c>
      <c r="R2081" s="466">
        <v>17.088005744330935</v>
      </c>
      <c r="S2081" s="466">
        <f t="shared" si="65"/>
        <v>153.4566460485797</v>
      </c>
    </row>
    <row r="2082" spans="2:19">
      <c r="B2082" s="463">
        <v>2079</v>
      </c>
      <c r="C2082" s="464">
        <v>78281</v>
      </c>
      <c r="D2082" s="465" t="s">
        <v>3360</v>
      </c>
      <c r="E2082" s="466">
        <v>10.323877287157288</v>
      </c>
      <c r="F2082" s="466">
        <v>0</v>
      </c>
      <c r="G2082" s="466">
        <v>0</v>
      </c>
      <c r="H2082" s="466">
        <v>0</v>
      </c>
      <c r="I2082" s="466">
        <v>1.7128753380271334E-3</v>
      </c>
      <c r="J2082" s="466">
        <v>16.831214682366902</v>
      </c>
      <c r="K2082" s="466">
        <f t="shared" si="64"/>
        <v>27.156804844862215</v>
      </c>
      <c r="L2082" s="471"/>
      <c r="M2082" s="466">
        <v>10.481386977466977</v>
      </c>
      <c r="N2082" s="466">
        <v>125.34667891983695</v>
      </c>
      <c r="O2082" s="466">
        <v>0</v>
      </c>
      <c r="P2082" s="466">
        <v>0.53883539855072471</v>
      </c>
      <c r="Q2082" s="466">
        <v>1.7390083940997173E-3</v>
      </c>
      <c r="R2082" s="466">
        <v>17.088005744330935</v>
      </c>
      <c r="S2082" s="466">
        <f t="shared" si="65"/>
        <v>153.4566460485797</v>
      </c>
    </row>
    <row r="2083" spans="2:19">
      <c r="B2083" s="463">
        <v>2080</v>
      </c>
      <c r="C2083" s="464">
        <v>78305</v>
      </c>
      <c r="D2083" s="465" t="s">
        <v>3502</v>
      </c>
      <c r="E2083" s="466">
        <v>7.368073246753247</v>
      </c>
      <c r="F2083" s="466">
        <v>0</v>
      </c>
      <c r="G2083" s="466">
        <v>0</v>
      </c>
      <c r="H2083" s="466">
        <v>0</v>
      </c>
      <c r="I2083" s="466">
        <v>1.2224661919258695E-3</v>
      </c>
      <c r="J2083" s="466">
        <v>12.012310797783179</v>
      </c>
      <c r="K2083" s="466">
        <f t="shared" si="64"/>
        <v>19.381606510728353</v>
      </c>
      <c r="L2083" s="471"/>
      <c r="M2083" s="466">
        <v>7.5255829370629357</v>
      </c>
      <c r="N2083" s="466">
        <v>80.580007877038028</v>
      </c>
      <c r="O2083" s="466">
        <v>0</v>
      </c>
      <c r="P2083" s="466">
        <v>0.34639418478260875</v>
      </c>
      <c r="Q2083" s="466">
        <v>1.2485992479984533E-3</v>
      </c>
      <c r="R2083" s="466">
        <v>12.269101859747215</v>
      </c>
      <c r="S2083" s="466">
        <f t="shared" si="65"/>
        <v>100.72233545787878</v>
      </c>
    </row>
    <row r="2084" spans="2:19">
      <c r="B2084" s="463">
        <v>2081</v>
      </c>
      <c r="C2084" s="464">
        <v>78360</v>
      </c>
      <c r="D2084" s="465" t="s">
        <v>4035</v>
      </c>
      <c r="E2084" s="466">
        <v>5.5945908225108223</v>
      </c>
      <c r="F2084" s="466">
        <v>0</v>
      </c>
      <c r="G2084" s="466">
        <v>0</v>
      </c>
      <c r="H2084" s="466">
        <v>0</v>
      </c>
      <c r="I2084" s="466">
        <v>9.2822070426511107E-4</v>
      </c>
      <c r="J2084" s="466">
        <v>9.1209684670329469</v>
      </c>
      <c r="K2084" s="466">
        <f t="shared" si="64"/>
        <v>14.716487510248033</v>
      </c>
      <c r="L2084" s="471"/>
      <c r="M2084" s="466">
        <v>5.7521005128205127</v>
      </c>
      <c r="N2084" s="466">
        <v>53.720005251358693</v>
      </c>
      <c r="O2084" s="466">
        <v>0</v>
      </c>
      <c r="P2084" s="466">
        <v>0.23092945652173916</v>
      </c>
      <c r="Q2084" s="466">
        <v>9.5435376033769538E-4</v>
      </c>
      <c r="R2084" s="466">
        <v>9.3777595289969842</v>
      </c>
      <c r="S2084" s="466">
        <f t="shared" si="65"/>
        <v>69.081749103458264</v>
      </c>
    </row>
    <row r="2085" spans="2:19">
      <c r="B2085" s="463">
        <v>2082</v>
      </c>
      <c r="C2085" s="464">
        <v>78362</v>
      </c>
      <c r="D2085" s="465" t="s">
        <v>4036</v>
      </c>
      <c r="E2085" s="466">
        <v>7.368073246753247</v>
      </c>
      <c r="F2085" s="466">
        <v>0</v>
      </c>
      <c r="G2085" s="466">
        <v>0</v>
      </c>
      <c r="H2085" s="466">
        <v>0</v>
      </c>
      <c r="I2085" s="466">
        <v>1.2224661919258695E-3</v>
      </c>
      <c r="J2085" s="466">
        <v>12.012310797783179</v>
      </c>
      <c r="K2085" s="466">
        <f t="shared" si="64"/>
        <v>19.381606510728353</v>
      </c>
      <c r="L2085" s="471"/>
      <c r="M2085" s="466">
        <v>7.5255829370629357</v>
      </c>
      <c r="N2085" s="466">
        <v>80.580007877038028</v>
      </c>
      <c r="O2085" s="466">
        <v>0</v>
      </c>
      <c r="P2085" s="466">
        <v>0.34639418478260875</v>
      </c>
      <c r="Q2085" s="466">
        <v>1.2485992479984533E-3</v>
      </c>
      <c r="R2085" s="466">
        <v>12.269101859747215</v>
      </c>
      <c r="S2085" s="466">
        <f t="shared" si="65"/>
        <v>100.72233545787878</v>
      </c>
    </row>
    <row r="2086" spans="2:19">
      <c r="B2086" s="463">
        <v>2083</v>
      </c>
      <c r="C2086" s="464">
        <v>78363</v>
      </c>
      <c r="D2086" s="465" t="s">
        <v>4037</v>
      </c>
      <c r="E2086" s="466">
        <v>8.5503948629148621</v>
      </c>
      <c r="F2086" s="466">
        <v>0</v>
      </c>
      <c r="G2086" s="466">
        <v>0</v>
      </c>
      <c r="H2086" s="466">
        <v>0</v>
      </c>
      <c r="I2086" s="466">
        <v>1.418629850366375E-3</v>
      </c>
      <c r="J2086" s="466">
        <v>13.939872351616668</v>
      </c>
      <c r="K2086" s="466">
        <f t="shared" si="64"/>
        <v>22.491685844381898</v>
      </c>
      <c r="L2086" s="471"/>
      <c r="M2086" s="466">
        <v>8.7079045532245534</v>
      </c>
      <c r="N2086" s="466">
        <v>98.486676294157604</v>
      </c>
      <c r="O2086" s="466">
        <v>0</v>
      </c>
      <c r="P2086" s="466">
        <v>0.42337067028985509</v>
      </c>
      <c r="Q2086" s="466">
        <v>1.4447629064389591E-3</v>
      </c>
      <c r="R2086" s="466">
        <v>14.196663413580705</v>
      </c>
      <c r="S2086" s="466">
        <f t="shared" si="65"/>
        <v>121.81605969415916</v>
      </c>
    </row>
    <row r="2087" spans="2:19">
      <c r="B2087" s="463">
        <v>2084</v>
      </c>
      <c r="C2087" s="464">
        <v>78364</v>
      </c>
      <c r="D2087" s="465" t="s">
        <v>4038</v>
      </c>
      <c r="E2087" s="466">
        <v>6.7769124386724391</v>
      </c>
      <c r="F2087" s="466">
        <v>0</v>
      </c>
      <c r="G2087" s="466">
        <v>0</v>
      </c>
      <c r="H2087" s="466">
        <v>0</v>
      </c>
      <c r="I2087" s="466">
        <v>1.1243843627056166E-3</v>
      </c>
      <c r="J2087" s="466">
        <v>11.048530020866435</v>
      </c>
      <c r="K2087" s="466">
        <f t="shared" si="64"/>
        <v>17.826566843901581</v>
      </c>
      <c r="L2087" s="471"/>
      <c r="M2087" s="466">
        <v>6.9344221289821295</v>
      </c>
      <c r="N2087" s="466">
        <v>71.626673668478261</v>
      </c>
      <c r="O2087" s="466">
        <v>0</v>
      </c>
      <c r="P2087" s="466">
        <v>0.30790594202898558</v>
      </c>
      <c r="Q2087" s="466">
        <v>1.1505174187782009E-3</v>
      </c>
      <c r="R2087" s="466">
        <v>11.305321082830472</v>
      </c>
      <c r="S2087" s="466">
        <f t="shared" si="65"/>
        <v>90.17547333973863</v>
      </c>
    </row>
    <row r="2088" spans="2:19">
      <c r="B2088" s="463">
        <v>2085</v>
      </c>
      <c r="C2088" s="464">
        <v>78365</v>
      </c>
      <c r="D2088" s="465" t="s">
        <v>4039</v>
      </c>
      <c r="E2088" s="466">
        <v>8.5503948629148621</v>
      </c>
      <c r="F2088" s="466">
        <v>0</v>
      </c>
      <c r="G2088" s="466">
        <v>0</v>
      </c>
      <c r="H2088" s="466">
        <v>0</v>
      </c>
      <c r="I2088" s="466">
        <v>1.418629850366375E-3</v>
      </c>
      <c r="J2088" s="466">
        <v>13.939872351616668</v>
      </c>
      <c r="K2088" s="466">
        <f t="shared" si="64"/>
        <v>22.491685844381898</v>
      </c>
      <c r="L2088" s="471"/>
      <c r="M2088" s="466">
        <v>8.7079045532245534</v>
      </c>
      <c r="N2088" s="466">
        <v>98.486676294157604</v>
      </c>
      <c r="O2088" s="466">
        <v>0</v>
      </c>
      <c r="P2088" s="466">
        <v>0.42337067028985509</v>
      </c>
      <c r="Q2088" s="466">
        <v>1.4447629064389591E-3</v>
      </c>
      <c r="R2088" s="466">
        <v>14.196663413580705</v>
      </c>
      <c r="S2088" s="466">
        <f t="shared" si="65"/>
        <v>121.81605969415916</v>
      </c>
    </row>
    <row r="2089" spans="2:19">
      <c r="B2089" s="463">
        <v>2086</v>
      </c>
      <c r="C2089" s="464">
        <v>78366</v>
      </c>
      <c r="D2089" s="465" t="s">
        <v>4040</v>
      </c>
      <c r="E2089" s="466">
        <v>8.5503948629148621</v>
      </c>
      <c r="F2089" s="466">
        <v>0</v>
      </c>
      <c r="G2089" s="466">
        <v>0</v>
      </c>
      <c r="H2089" s="466">
        <v>0</v>
      </c>
      <c r="I2089" s="466">
        <v>1.418629850366375E-3</v>
      </c>
      <c r="J2089" s="466">
        <v>13.939872351616668</v>
      </c>
      <c r="K2089" s="466">
        <f t="shared" si="64"/>
        <v>22.491685844381898</v>
      </c>
      <c r="L2089" s="471"/>
      <c r="M2089" s="466">
        <v>8.7079045532245534</v>
      </c>
      <c r="N2089" s="466">
        <v>98.486676294157604</v>
      </c>
      <c r="O2089" s="466">
        <v>0</v>
      </c>
      <c r="P2089" s="466">
        <v>0.42337067028985509</v>
      </c>
      <c r="Q2089" s="466">
        <v>1.4447629064389591E-3</v>
      </c>
      <c r="R2089" s="466">
        <v>14.196663413580705</v>
      </c>
      <c r="S2089" s="466">
        <f t="shared" si="65"/>
        <v>121.81605969415916</v>
      </c>
    </row>
    <row r="2090" spans="2:19">
      <c r="B2090" s="463">
        <v>2087</v>
      </c>
      <c r="C2090" s="464">
        <v>78367</v>
      </c>
      <c r="D2090" s="465" t="s">
        <v>4041</v>
      </c>
      <c r="E2090" s="466">
        <v>8.5503948629148621</v>
      </c>
      <c r="F2090" s="466">
        <v>0</v>
      </c>
      <c r="G2090" s="466">
        <v>0</v>
      </c>
      <c r="H2090" s="466">
        <v>0</v>
      </c>
      <c r="I2090" s="466">
        <v>1.418629850366375E-3</v>
      </c>
      <c r="J2090" s="466">
        <v>13.939872351616668</v>
      </c>
      <c r="K2090" s="466">
        <f t="shared" si="64"/>
        <v>22.491685844381898</v>
      </c>
      <c r="L2090" s="471"/>
      <c r="M2090" s="466">
        <v>8.7079045532245534</v>
      </c>
      <c r="N2090" s="466">
        <v>98.486676294157604</v>
      </c>
      <c r="O2090" s="466">
        <v>0</v>
      </c>
      <c r="P2090" s="466">
        <v>0.42337067028985509</v>
      </c>
      <c r="Q2090" s="466">
        <v>1.4447629064389591E-3</v>
      </c>
      <c r="R2090" s="466">
        <v>14.196663413580705</v>
      </c>
      <c r="S2090" s="466">
        <f t="shared" si="65"/>
        <v>121.81605969415916</v>
      </c>
    </row>
    <row r="2091" spans="2:19">
      <c r="B2091" s="463">
        <v>2088</v>
      </c>
      <c r="C2091" s="464">
        <v>78368</v>
      </c>
      <c r="D2091" s="465" t="s">
        <v>4042</v>
      </c>
      <c r="E2091" s="466">
        <v>8.5503948629148621</v>
      </c>
      <c r="F2091" s="466">
        <v>0</v>
      </c>
      <c r="G2091" s="466">
        <v>0</v>
      </c>
      <c r="H2091" s="466">
        <v>0</v>
      </c>
      <c r="I2091" s="466">
        <v>1.418629850366375E-3</v>
      </c>
      <c r="J2091" s="466">
        <v>13.939872351616668</v>
      </c>
      <c r="K2091" s="466">
        <f t="shared" si="64"/>
        <v>22.491685844381898</v>
      </c>
      <c r="L2091" s="471"/>
      <c r="M2091" s="466">
        <v>8.7079045532245534</v>
      </c>
      <c r="N2091" s="466">
        <v>98.486676294157604</v>
      </c>
      <c r="O2091" s="466">
        <v>0</v>
      </c>
      <c r="P2091" s="466">
        <v>0.42337067028985509</v>
      </c>
      <c r="Q2091" s="466">
        <v>1.4447629064389591E-3</v>
      </c>
      <c r="R2091" s="466">
        <v>14.196663413580705</v>
      </c>
      <c r="S2091" s="466">
        <f t="shared" si="65"/>
        <v>121.81605969415916</v>
      </c>
    </row>
    <row r="2092" spans="2:19">
      <c r="B2092" s="463">
        <v>2089</v>
      </c>
      <c r="C2092" s="464">
        <v>78369</v>
      </c>
      <c r="D2092" s="465" t="s">
        <v>4043</v>
      </c>
      <c r="E2092" s="466">
        <v>8.5503948629148621</v>
      </c>
      <c r="F2092" s="466">
        <v>0</v>
      </c>
      <c r="G2092" s="466">
        <v>0</v>
      </c>
      <c r="H2092" s="466">
        <v>0</v>
      </c>
      <c r="I2092" s="466">
        <v>1.418629850366375E-3</v>
      </c>
      <c r="J2092" s="466">
        <v>13.939872351616668</v>
      </c>
      <c r="K2092" s="466">
        <f t="shared" si="64"/>
        <v>22.491685844381898</v>
      </c>
      <c r="L2092" s="471"/>
      <c r="M2092" s="466">
        <v>8.7079045532245534</v>
      </c>
      <c r="N2092" s="466">
        <v>98.486676294157604</v>
      </c>
      <c r="O2092" s="466">
        <v>0</v>
      </c>
      <c r="P2092" s="466">
        <v>0.42337067028985509</v>
      </c>
      <c r="Q2092" s="466">
        <v>1.4447629064389591E-3</v>
      </c>
      <c r="R2092" s="466">
        <v>14.196663413580705</v>
      </c>
      <c r="S2092" s="466">
        <f t="shared" si="65"/>
        <v>121.81605969415916</v>
      </c>
    </row>
    <row r="2093" spans="2:19">
      <c r="B2093" s="463">
        <v>2090</v>
      </c>
      <c r="C2093" s="464">
        <v>78455</v>
      </c>
      <c r="D2093" s="465" t="s">
        <v>4044</v>
      </c>
      <c r="E2093" s="466">
        <v>7.368073246753247</v>
      </c>
      <c r="F2093" s="466">
        <v>0</v>
      </c>
      <c r="G2093" s="466">
        <v>0</v>
      </c>
      <c r="H2093" s="466">
        <v>0</v>
      </c>
      <c r="I2093" s="466">
        <v>1.2224661919258695E-3</v>
      </c>
      <c r="J2093" s="466">
        <v>12.012310797783179</v>
      </c>
      <c r="K2093" s="466">
        <f t="shared" si="64"/>
        <v>19.381606510728353</v>
      </c>
      <c r="L2093" s="471"/>
      <c r="M2093" s="466">
        <v>7.5255829370629357</v>
      </c>
      <c r="N2093" s="466">
        <v>80.580007877038028</v>
      </c>
      <c r="O2093" s="466">
        <v>0</v>
      </c>
      <c r="P2093" s="466">
        <v>0.34639418478260875</v>
      </c>
      <c r="Q2093" s="466">
        <v>1.2485992479984533E-3</v>
      </c>
      <c r="R2093" s="466">
        <v>12.269101859747215</v>
      </c>
      <c r="S2093" s="466">
        <f t="shared" si="65"/>
        <v>100.72233545787878</v>
      </c>
    </row>
    <row r="2094" spans="2:19">
      <c r="B2094" s="463">
        <v>2091</v>
      </c>
      <c r="C2094" s="464">
        <v>78456</v>
      </c>
      <c r="D2094" s="465" t="s">
        <v>4045</v>
      </c>
      <c r="E2094" s="466">
        <v>7.368073246753247</v>
      </c>
      <c r="F2094" s="466">
        <v>0</v>
      </c>
      <c r="G2094" s="466">
        <v>0</v>
      </c>
      <c r="H2094" s="466">
        <v>0</v>
      </c>
      <c r="I2094" s="466">
        <v>1.2224661919258695E-3</v>
      </c>
      <c r="J2094" s="466">
        <v>12.012310797783179</v>
      </c>
      <c r="K2094" s="466">
        <f t="shared" si="64"/>
        <v>19.381606510728353</v>
      </c>
      <c r="L2094" s="471"/>
      <c r="M2094" s="466">
        <v>7.5255829370629357</v>
      </c>
      <c r="N2094" s="466">
        <v>80.580007877038028</v>
      </c>
      <c r="O2094" s="466">
        <v>0</v>
      </c>
      <c r="P2094" s="466">
        <v>0.34639418478260875</v>
      </c>
      <c r="Q2094" s="466">
        <v>1.2485992479984533E-3</v>
      </c>
      <c r="R2094" s="466">
        <v>12.269101859747215</v>
      </c>
      <c r="S2094" s="466">
        <f t="shared" si="65"/>
        <v>100.72233545787878</v>
      </c>
    </row>
    <row r="2095" spans="2:19" ht="25.5">
      <c r="B2095" s="463">
        <v>2092</v>
      </c>
      <c r="C2095" s="464">
        <v>78458</v>
      </c>
      <c r="D2095" s="465" t="s">
        <v>4046</v>
      </c>
      <c r="E2095" s="466">
        <v>7.368073246753247</v>
      </c>
      <c r="F2095" s="466">
        <v>0</v>
      </c>
      <c r="G2095" s="466">
        <v>0</v>
      </c>
      <c r="H2095" s="466">
        <v>0</v>
      </c>
      <c r="I2095" s="466">
        <v>1.2224661919258695E-3</v>
      </c>
      <c r="J2095" s="466">
        <v>12.012310797783179</v>
      </c>
      <c r="K2095" s="466">
        <f t="shared" si="64"/>
        <v>19.381606510728353</v>
      </c>
      <c r="L2095" s="471"/>
      <c r="M2095" s="466">
        <v>7.5255829370629357</v>
      </c>
      <c r="N2095" s="466">
        <v>80.580007877038028</v>
      </c>
      <c r="O2095" s="466">
        <v>0</v>
      </c>
      <c r="P2095" s="466">
        <v>0.34639418478260875</v>
      </c>
      <c r="Q2095" s="466">
        <v>1.2485992479984533E-3</v>
      </c>
      <c r="R2095" s="466">
        <v>12.269101859747215</v>
      </c>
      <c r="S2095" s="466">
        <f t="shared" si="65"/>
        <v>100.72233545787878</v>
      </c>
    </row>
    <row r="2096" spans="2:19">
      <c r="B2096" s="463">
        <v>2093</v>
      </c>
      <c r="C2096" s="464">
        <v>78481</v>
      </c>
      <c r="D2096" s="465" t="s">
        <v>4047</v>
      </c>
      <c r="E2096" s="466">
        <v>7.368073246753247</v>
      </c>
      <c r="F2096" s="466">
        <v>0</v>
      </c>
      <c r="G2096" s="466">
        <v>0</v>
      </c>
      <c r="H2096" s="466">
        <v>0</v>
      </c>
      <c r="I2096" s="466">
        <v>1.2224661919258695E-3</v>
      </c>
      <c r="J2096" s="466">
        <v>12.012310797783179</v>
      </c>
      <c r="K2096" s="466">
        <f t="shared" si="64"/>
        <v>19.381606510728353</v>
      </c>
      <c r="L2096" s="471"/>
      <c r="M2096" s="466">
        <v>7.5255829370629357</v>
      </c>
      <c r="N2096" s="466">
        <v>80.580007877038028</v>
      </c>
      <c r="O2096" s="466">
        <v>0</v>
      </c>
      <c r="P2096" s="466">
        <v>0.34639418478260875</v>
      </c>
      <c r="Q2096" s="466">
        <v>1.2485992479984533E-3</v>
      </c>
      <c r="R2096" s="466">
        <v>12.269101859747215</v>
      </c>
      <c r="S2096" s="466">
        <f t="shared" si="65"/>
        <v>100.72233545787878</v>
      </c>
    </row>
    <row r="2097" spans="2:19">
      <c r="B2097" s="463">
        <v>2094</v>
      </c>
      <c r="C2097" s="464">
        <v>78482</v>
      </c>
      <c r="D2097" s="465" t="s">
        <v>4048</v>
      </c>
      <c r="E2097" s="466">
        <v>8.5503948629148621</v>
      </c>
      <c r="F2097" s="466">
        <v>0</v>
      </c>
      <c r="G2097" s="466">
        <v>0</v>
      </c>
      <c r="H2097" s="466">
        <v>0</v>
      </c>
      <c r="I2097" s="466">
        <v>1.418629850366375E-3</v>
      </c>
      <c r="J2097" s="466">
        <v>13.939872351616668</v>
      </c>
      <c r="K2097" s="466">
        <f t="shared" si="64"/>
        <v>22.491685844381898</v>
      </c>
      <c r="L2097" s="471"/>
      <c r="M2097" s="466">
        <v>8.7079045532245534</v>
      </c>
      <c r="N2097" s="466">
        <v>98.486676294157604</v>
      </c>
      <c r="O2097" s="466">
        <v>0</v>
      </c>
      <c r="P2097" s="466">
        <v>0.42337067028985509</v>
      </c>
      <c r="Q2097" s="466">
        <v>1.4447629064389591E-3</v>
      </c>
      <c r="R2097" s="466">
        <v>14.196663413580705</v>
      </c>
      <c r="S2097" s="466">
        <f t="shared" si="65"/>
        <v>121.81605969415916</v>
      </c>
    </row>
    <row r="2098" spans="2:19">
      <c r="B2098" s="463">
        <v>2095</v>
      </c>
      <c r="C2098" s="464">
        <v>78483</v>
      </c>
      <c r="D2098" s="465" t="s">
        <v>4049</v>
      </c>
      <c r="E2098" s="466">
        <v>7.368073246753247</v>
      </c>
      <c r="F2098" s="466">
        <v>0</v>
      </c>
      <c r="G2098" s="466">
        <v>0</v>
      </c>
      <c r="H2098" s="466">
        <v>0</v>
      </c>
      <c r="I2098" s="466">
        <v>1.2224661919258695E-3</v>
      </c>
      <c r="J2098" s="466">
        <v>12.012310797783179</v>
      </c>
      <c r="K2098" s="466">
        <f t="shared" si="64"/>
        <v>19.381606510728353</v>
      </c>
      <c r="L2098" s="471"/>
      <c r="M2098" s="466">
        <v>7.5255829370629357</v>
      </c>
      <c r="N2098" s="466">
        <v>80.580007877038028</v>
      </c>
      <c r="O2098" s="466">
        <v>0</v>
      </c>
      <c r="P2098" s="466">
        <v>0.34639418478260875</v>
      </c>
      <c r="Q2098" s="466">
        <v>1.2485992479984533E-3</v>
      </c>
      <c r="R2098" s="466">
        <v>12.269101859747215</v>
      </c>
      <c r="S2098" s="466">
        <f t="shared" si="65"/>
        <v>100.72233545787878</v>
      </c>
    </row>
    <row r="2099" spans="2:19">
      <c r="B2099" s="463">
        <v>2096</v>
      </c>
      <c r="C2099" s="464">
        <v>78484</v>
      </c>
      <c r="D2099" s="465" t="s">
        <v>4050</v>
      </c>
      <c r="E2099" s="466">
        <v>8.5503948629148621</v>
      </c>
      <c r="F2099" s="466">
        <v>0</v>
      </c>
      <c r="G2099" s="466">
        <v>0</v>
      </c>
      <c r="H2099" s="466">
        <v>0</v>
      </c>
      <c r="I2099" s="466">
        <v>1.418629850366375E-3</v>
      </c>
      <c r="J2099" s="466">
        <v>13.939872351616668</v>
      </c>
      <c r="K2099" s="466">
        <f t="shared" si="64"/>
        <v>22.491685844381898</v>
      </c>
      <c r="L2099" s="471"/>
      <c r="M2099" s="466">
        <v>8.7079045532245534</v>
      </c>
      <c r="N2099" s="466">
        <v>98.486676294157604</v>
      </c>
      <c r="O2099" s="466">
        <v>0</v>
      </c>
      <c r="P2099" s="466">
        <v>0.42337067028985509</v>
      </c>
      <c r="Q2099" s="466">
        <v>1.4447629064389591E-3</v>
      </c>
      <c r="R2099" s="466">
        <v>14.196663413580705</v>
      </c>
      <c r="S2099" s="466">
        <f t="shared" si="65"/>
        <v>121.81605969415916</v>
      </c>
    </row>
    <row r="2100" spans="2:19">
      <c r="B2100" s="463">
        <v>2097</v>
      </c>
      <c r="C2100" s="464">
        <v>78485</v>
      </c>
      <c r="D2100" s="465" t="s">
        <v>4051</v>
      </c>
      <c r="E2100" s="466">
        <v>7.368073246753247</v>
      </c>
      <c r="F2100" s="466">
        <v>0</v>
      </c>
      <c r="G2100" s="466">
        <v>0</v>
      </c>
      <c r="H2100" s="466">
        <v>0</v>
      </c>
      <c r="I2100" s="466">
        <v>1.2224661919258695E-3</v>
      </c>
      <c r="J2100" s="466">
        <v>12.012310797783179</v>
      </c>
      <c r="K2100" s="466">
        <f t="shared" si="64"/>
        <v>19.381606510728353</v>
      </c>
      <c r="L2100" s="471"/>
      <c r="M2100" s="466">
        <v>7.5255829370629357</v>
      </c>
      <c r="N2100" s="466">
        <v>80.580007877038028</v>
      </c>
      <c r="O2100" s="466">
        <v>0</v>
      </c>
      <c r="P2100" s="466">
        <v>0.34639418478260875</v>
      </c>
      <c r="Q2100" s="466">
        <v>1.2485992479984533E-3</v>
      </c>
      <c r="R2100" s="466">
        <v>12.269101859747215</v>
      </c>
      <c r="S2100" s="466">
        <f t="shared" si="65"/>
        <v>100.72233545787878</v>
      </c>
    </row>
    <row r="2101" spans="2:19">
      <c r="B2101" s="463">
        <v>2098</v>
      </c>
      <c r="C2101" s="464">
        <v>78486</v>
      </c>
      <c r="D2101" s="465" t="s">
        <v>4052</v>
      </c>
      <c r="E2101" s="466">
        <v>8.5503948629148621</v>
      </c>
      <c r="F2101" s="466">
        <v>0</v>
      </c>
      <c r="G2101" s="466">
        <v>0</v>
      </c>
      <c r="H2101" s="466">
        <v>0</v>
      </c>
      <c r="I2101" s="466">
        <v>1.418629850366375E-3</v>
      </c>
      <c r="J2101" s="466">
        <v>13.939872351616668</v>
      </c>
      <c r="K2101" s="466">
        <f t="shared" si="64"/>
        <v>22.491685844381898</v>
      </c>
      <c r="L2101" s="471"/>
      <c r="M2101" s="466">
        <v>8.7079045532245534</v>
      </c>
      <c r="N2101" s="466">
        <v>98.486676294157604</v>
      </c>
      <c r="O2101" s="466">
        <v>0</v>
      </c>
      <c r="P2101" s="466">
        <v>0.42337067028985509</v>
      </c>
      <c r="Q2101" s="466">
        <v>1.4447629064389591E-3</v>
      </c>
      <c r="R2101" s="466">
        <v>14.196663413580705</v>
      </c>
      <c r="S2101" s="466">
        <f t="shared" si="65"/>
        <v>121.81605969415916</v>
      </c>
    </row>
    <row r="2102" spans="2:19">
      <c r="B2102" s="463">
        <v>2099</v>
      </c>
      <c r="C2102" s="464">
        <v>78487</v>
      </c>
      <c r="D2102" s="465" t="s">
        <v>4053</v>
      </c>
      <c r="E2102" s="466">
        <v>9.14155567099567</v>
      </c>
      <c r="F2102" s="466">
        <v>0</v>
      </c>
      <c r="G2102" s="466">
        <v>0</v>
      </c>
      <c r="H2102" s="466">
        <v>0</v>
      </c>
      <c r="I2102" s="466">
        <v>1.5167116795866277E-3</v>
      </c>
      <c r="J2102" s="466">
        <v>14.90365312853341</v>
      </c>
      <c r="K2102" s="466">
        <f t="shared" si="64"/>
        <v>24.046725511208667</v>
      </c>
      <c r="L2102" s="471"/>
      <c r="M2102" s="466">
        <v>9.2990653613053595</v>
      </c>
      <c r="N2102" s="466">
        <v>107.44001050271739</v>
      </c>
      <c r="O2102" s="466">
        <v>0</v>
      </c>
      <c r="P2102" s="466">
        <v>0.46185891304347831</v>
      </c>
      <c r="Q2102" s="466">
        <v>1.5428447356592117E-3</v>
      </c>
      <c r="R2102" s="466">
        <v>15.160444190497445</v>
      </c>
      <c r="S2102" s="466">
        <f t="shared" si="65"/>
        <v>132.36292181229931</v>
      </c>
    </row>
    <row r="2103" spans="2:19">
      <c r="B2103" s="463">
        <v>2100</v>
      </c>
      <c r="C2103" s="464">
        <v>78489</v>
      </c>
      <c r="D2103" s="465" t="s">
        <v>4054</v>
      </c>
      <c r="E2103" s="466">
        <v>7.368073246753247</v>
      </c>
      <c r="F2103" s="466">
        <v>0</v>
      </c>
      <c r="G2103" s="466">
        <v>0</v>
      </c>
      <c r="H2103" s="466">
        <v>0</v>
      </c>
      <c r="I2103" s="466">
        <v>1.2224661919258695E-3</v>
      </c>
      <c r="J2103" s="466">
        <v>12.012310797783179</v>
      </c>
      <c r="K2103" s="466">
        <f t="shared" si="64"/>
        <v>19.381606510728353</v>
      </c>
      <c r="L2103" s="471"/>
      <c r="M2103" s="466">
        <v>7.5255829370629357</v>
      </c>
      <c r="N2103" s="466">
        <v>80.580007877038028</v>
      </c>
      <c r="O2103" s="466">
        <v>0</v>
      </c>
      <c r="P2103" s="466">
        <v>0.34639418478260875</v>
      </c>
      <c r="Q2103" s="466">
        <v>1.2485992479984533E-3</v>
      </c>
      <c r="R2103" s="466">
        <v>12.269101859747215</v>
      </c>
      <c r="S2103" s="466">
        <f t="shared" si="65"/>
        <v>100.72233545787878</v>
      </c>
    </row>
    <row r="2104" spans="2:19">
      <c r="B2104" s="463">
        <v>2101</v>
      </c>
      <c r="C2104" s="464">
        <v>78490</v>
      </c>
      <c r="D2104" s="465" t="s">
        <v>4055</v>
      </c>
      <c r="E2104" s="466">
        <v>8.5503948629148621</v>
      </c>
      <c r="F2104" s="466">
        <v>0</v>
      </c>
      <c r="G2104" s="466">
        <v>0</v>
      </c>
      <c r="H2104" s="466">
        <v>0</v>
      </c>
      <c r="I2104" s="466">
        <v>1.418629850366375E-3</v>
      </c>
      <c r="J2104" s="466">
        <v>13.939872351616668</v>
      </c>
      <c r="K2104" s="466">
        <f t="shared" si="64"/>
        <v>22.491685844381898</v>
      </c>
      <c r="L2104" s="471"/>
      <c r="M2104" s="466">
        <v>8.7079045532245534</v>
      </c>
      <c r="N2104" s="466">
        <v>98.486676294157604</v>
      </c>
      <c r="O2104" s="466">
        <v>0</v>
      </c>
      <c r="P2104" s="466">
        <v>0.42337067028985509</v>
      </c>
      <c r="Q2104" s="466">
        <v>1.4447629064389591E-3</v>
      </c>
      <c r="R2104" s="466">
        <v>14.196663413580705</v>
      </c>
      <c r="S2104" s="466">
        <f t="shared" si="65"/>
        <v>121.81605969415916</v>
      </c>
    </row>
    <row r="2105" spans="2:19">
      <c r="B2105" s="463">
        <v>2102</v>
      </c>
      <c r="C2105" s="464">
        <v>78491</v>
      </c>
      <c r="D2105" s="465" t="s">
        <v>4056</v>
      </c>
      <c r="E2105" s="466">
        <v>7.368073246753247</v>
      </c>
      <c r="F2105" s="466">
        <v>0</v>
      </c>
      <c r="G2105" s="466">
        <v>0</v>
      </c>
      <c r="H2105" s="466">
        <v>0</v>
      </c>
      <c r="I2105" s="466">
        <v>1.2224661919258695E-3</v>
      </c>
      <c r="J2105" s="466">
        <v>12.012310797783179</v>
      </c>
      <c r="K2105" s="466">
        <f t="shared" si="64"/>
        <v>19.381606510728353</v>
      </c>
      <c r="L2105" s="471"/>
      <c r="M2105" s="466">
        <v>7.5255829370629357</v>
      </c>
      <c r="N2105" s="466">
        <v>80.580007877038028</v>
      </c>
      <c r="O2105" s="466">
        <v>0</v>
      </c>
      <c r="P2105" s="466">
        <v>0.34639418478260875</v>
      </c>
      <c r="Q2105" s="466">
        <v>1.2485992479984533E-3</v>
      </c>
      <c r="R2105" s="466">
        <v>12.269101859747215</v>
      </c>
      <c r="S2105" s="466">
        <f t="shared" si="65"/>
        <v>100.72233545787878</v>
      </c>
    </row>
    <row r="2106" spans="2:19">
      <c r="B2106" s="463">
        <v>2103</v>
      </c>
      <c r="C2106" s="464">
        <v>78492</v>
      </c>
      <c r="D2106" s="465" t="s">
        <v>4057</v>
      </c>
      <c r="E2106" s="466">
        <v>7.368073246753247</v>
      </c>
      <c r="F2106" s="466">
        <v>0</v>
      </c>
      <c r="G2106" s="466">
        <v>0</v>
      </c>
      <c r="H2106" s="466">
        <v>0</v>
      </c>
      <c r="I2106" s="466">
        <v>1.2224661919258695E-3</v>
      </c>
      <c r="J2106" s="466">
        <v>12.012310797783179</v>
      </c>
      <c r="K2106" s="466">
        <f t="shared" si="64"/>
        <v>19.381606510728353</v>
      </c>
      <c r="L2106" s="471"/>
      <c r="M2106" s="466">
        <v>7.5255829370629357</v>
      </c>
      <c r="N2106" s="466">
        <v>80.580007877038028</v>
      </c>
      <c r="O2106" s="466">
        <v>0</v>
      </c>
      <c r="P2106" s="466">
        <v>0.34639418478260875</v>
      </c>
      <c r="Q2106" s="466">
        <v>1.2485992479984533E-3</v>
      </c>
      <c r="R2106" s="466">
        <v>12.269101859747215</v>
      </c>
      <c r="S2106" s="466">
        <f t="shared" si="65"/>
        <v>100.72233545787878</v>
      </c>
    </row>
    <row r="2107" spans="2:19">
      <c r="B2107" s="463">
        <v>2104</v>
      </c>
      <c r="C2107" s="464">
        <v>78493</v>
      </c>
      <c r="D2107" s="465" t="s">
        <v>4058</v>
      </c>
      <c r="E2107" s="466">
        <v>8.5503948629148621</v>
      </c>
      <c r="F2107" s="466">
        <v>0</v>
      </c>
      <c r="G2107" s="466">
        <v>0</v>
      </c>
      <c r="H2107" s="466">
        <v>0</v>
      </c>
      <c r="I2107" s="466">
        <v>1.418629850366375E-3</v>
      </c>
      <c r="J2107" s="466">
        <v>13.939872351616668</v>
      </c>
      <c r="K2107" s="466">
        <f t="shared" si="64"/>
        <v>22.491685844381898</v>
      </c>
      <c r="L2107" s="471"/>
      <c r="M2107" s="466">
        <v>8.7079045532245534</v>
      </c>
      <c r="N2107" s="466">
        <v>98.486676294157604</v>
      </c>
      <c r="O2107" s="466">
        <v>0</v>
      </c>
      <c r="P2107" s="466">
        <v>0.42337067028985509</v>
      </c>
      <c r="Q2107" s="466">
        <v>1.4447629064389591E-3</v>
      </c>
      <c r="R2107" s="466">
        <v>14.196663413580705</v>
      </c>
      <c r="S2107" s="466">
        <f t="shared" si="65"/>
        <v>121.81605969415916</v>
      </c>
    </row>
    <row r="2108" spans="2:19">
      <c r="B2108" s="463">
        <v>2105</v>
      </c>
      <c r="C2108" s="464">
        <v>78494</v>
      </c>
      <c r="D2108" s="465" t="s">
        <v>4059</v>
      </c>
      <c r="E2108" s="466">
        <v>7.368073246753247</v>
      </c>
      <c r="F2108" s="466">
        <v>0</v>
      </c>
      <c r="G2108" s="466">
        <v>0</v>
      </c>
      <c r="H2108" s="466">
        <v>0</v>
      </c>
      <c r="I2108" s="466">
        <v>1.2224661919258695E-3</v>
      </c>
      <c r="J2108" s="466">
        <v>12.012310797783179</v>
      </c>
      <c r="K2108" s="466">
        <f t="shared" si="64"/>
        <v>19.381606510728353</v>
      </c>
      <c r="L2108" s="471"/>
      <c r="M2108" s="466">
        <v>7.5255829370629357</v>
      </c>
      <c r="N2108" s="466">
        <v>80.580007877038028</v>
      </c>
      <c r="O2108" s="466">
        <v>0</v>
      </c>
      <c r="P2108" s="466">
        <v>0.34639418478260875</v>
      </c>
      <c r="Q2108" s="466">
        <v>1.2485992479984533E-3</v>
      </c>
      <c r="R2108" s="466">
        <v>12.269101859747215</v>
      </c>
      <c r="S2108" s="466">
        <f t="shared" si="65"/>
        <v>100.72233545787878</v>
      </c>
    </row>
    <row r="2109" spans="2:19">
      <c r="B2109" s="463">
        <v>2106</v>
      </c>
      <c r="C2109" s="464">
        <v>78495</v>
      </c>
      <c r="D2109" s="465" t="s">
        <v>4060</v>
      </c>
      <c r="E2109" s="466">
        <v>8.5503948629148621</v>
      </c>
      <c r="F2109" s="466">
        <v>0</v>
      </c>
      <c r="G2109" s="466">
        <v>0</v>
      </c>
      <c r="H2109" s="466">
        <v>0</v>
      </c>
      <c r="I2109" s="466">
        <v>1.418629850366375E-3</v>
      </c>
      <c r="J2109" s="466">
        <v>13.939872351616668</v>
      </c>
      <c r="K2109" s="466">
        <f t="shared" si="64"/>
        <v>22.491685844381898</v>
      </c>
      <c r="L2109" s="471"/>
      <c r="M2109" s="466">
        <v>8.7079045532245534</v>
      </c>
      <c r="N2109" s="466">
        <v>98.486676294157604</v>
      </c>
      <c r="O2109" s="466">
        <v>0</v>
      </c>
      <c r="P2109" s="466">
        <v>0.42337067028985509</v>
      </c>
      <c r="Q2109" s="466">
        <v>1.4447629064389591E-3</v>
      </c>
      <c r="R2109" s="466">
        <v>14.196663413580705</v>
      </c>
      <c r="S2109" s="466">
        <f t="shared" si="65"/>
        <v>121.81605969415916</v>
      </c>
    </row>
    <row r="2110" spans="2:19">
      <c r="B2110" s="463">
        <v>2107</v>
      </c>
      <c r="C2110" s="464">
        <v>78496</v>
      </c>
      <c r="D2110" s="465" t="s">
        <v>4061</v>
      </c>
      <c r="E2110" s="466">
        <v>8.5503948629148621</v>
      </c>
      <c r="F2110" s="466">
        <v>0</v>
      </c>
      <c r="G2110" s="466">
        <v>0</v>
      </c>
      <c r="H2110" s="466">
        <v>0</v>
      </c>
      <c r="I2110" s="466">
        <v>1.418629850366375E-3</v>
      </c>
      <c r="J2110" s="466">
        <v>13.939872351616668</v>
      </c>
      <c r="K2110" s="466">
        <f t="shared" si="64"/>
        <v>22.491685844381898</v>
      </c>
      <c r="L2110" s="471"/>
      <c r="M2110" s="466">
        <v>8.7079045532245534</v>
      </c>
      <c r="N2110" s="466">
        <v>98.486676294157604</v>
      </c>
      <c r="O2110" s="466">
        <v>0</v>
      </c>
      <c r="P2110" s="466">
        <v>0.42337067028985509</v>
      </c>
      <c r="Q2110" s="466">
        <v>1.4447629064389591E-3</v>
      </c>
      <c r="R2110" s="466">
        <v>14.196663413580705</v>
      </c>
      <c r="S2110" s="466">
        <f t="shared" si="65"/>
        <v>121.81605969415916</v>
      </c>
    </row>
    <row r="2111" spans="2:19">
      <c r="B2111" s="463">
        <v>2108</v>
      </c>
      <c r="C2111" s="464">
        <v>78497</v>
      </c>
      <c r="D2111" s="465" t="s">
        <v>4062</v>
      </c>
      <c r="E2111" s="466">
        <v>7.368073246753247</v>
      </c>
      <c r="F2111" s="466">
        <v>0</v>
      </c>
      <c r="G2111" s="466">
        <v>0</v>
      </c>
      <c r="H2111" s="466">
        <v>0</v>
      </c>
      <c r="I2111" s="466">
        <v>1.2224661919258695E-3</v>
      </c>
      <c r="J2111" s="466">
        <v>12.012310797783179</v>
      </c>
      <c r="K2111" s="466">
        <f t="shared" si="64"/>
        <v>19.381606510728353</v>
      </c>
      <c r="L2111" s="471"/>
      <c r="M2111" s="466">
        <v>7.5255829370629357</v>
      </c>
      <c r="N2111" s="466">
        <v>80.580007877038028</v>
      </c>
      <c r="O2111" s="466">
        <v>0</v>
      </c>
      <c r="P2111" s="466">
        <v>0.34639418478260875</v>
      </c>
      <c r="Q2111" s="466">
        <v>1.2485992479984533E-3</v>
      </c>
      <c r="R2111" s="466">
        <v>12.269101859747215</v>
      </c>
      <c r="S2111" s="466">
        <f t="shared" si="65"/>
        <v>100.72233545787878</v>
      </c>
    </row>
    <row r="2112" spans="2:19">
      <c r="B2112" s="463">
        <v>2109</v>
      </c>
      <c r="C2112" s="464">
        <v>78580</v>
      </c>
      <c r="D2112" s="465" t="s">
        <v>4479</v>
      </c>
      <c r="E2112" s="466">
        <v>5.0034300144300152</v>
      </c>
      <c r="F2112" s="466">
        <v>0</v>
      </c>
      <c r="G2112" s="466">
        <v>0</v>
      </c>
      <c r="H2112" s="466">
        <v>0</v>
      </c>
      <c r="I2112" s="466">
        <v>8.3013887504485853E-4</v>
      </c>
      <c r="J2112" s="466">
        <v>8.1571876901162046</v>
      </c>
      <c r="K2112" s="466">
        <f t="shared" si="64"/>
        <v>13.161447843421264</v>
      </c>
      <c r="L2112" s="471"/>
      <c r="M2112" s="466">
        <v>5.1609397047397039</v>
      </c>
      <c r="N2112" s="466">
        <v>44.766671042798912</v>
      </c>
      <c r="O2112" s="466">
        <v>0</v>
      </c>
      <c r="P2112" s="466">
        <v>0.19244121376811596</v>
      </c>
      <c r="Q2112" s="466">
        <v>8.5627193111744251E-4</v>
      </c>
      <c r="R2112" s="466">
        <v>8.41397875208024</v>
      </c>
      <c r="S2112" s="466">
        <f t="shared" si="65"/>
        <v>58.534886985318089</v>
      </c>
    </row>
    <row r="2113" spans="2:19">
      <c r="B2113" s="463">
        <v>2110</v>
      </c>
      <c r="C2113" s="464">
        <v>78584</v>
      </c>
      <c r="D2113" s="465" t="s">
        <v>4215</v>
      </c>
      <c r="E2113" s="466">
        <v>6.1857516305916311</v>
      </c>
      <c r="F2113" s="466">
        <v>0</v>
      </c>
      <c r="G2113" s="466">
        <v>0</v>
      </c>
      <c r="H2113" s="466">
        <v>0</v>
      </c>
      <c r="I2113" s="466">
        <v>1.0263025334853639E-3</v>
      </c>
      <c r="J2113" s="466">
        <v>10.084749243949691</v>
      </c>
      <c r="K2113" s="466">
        <f t="shared" si="64"/>
        <v>16.271527177074809</v>
      </c>
      <c r="L2113" s="471"/>
      <c r="M2113" s="466">
        <v>6.3432613209013198</v>
      </c>
      <c r="N2113" s="466">
        <v>62.673339459918473</v>
      </c>
      <c r="O2113" s="466">
        <v>0</v>
      </c>
      <c r="P2113" s="466">
        <v>0.26941769927536235</v>
      </c>
      <c r="Q2113" s="466">
        <v>1.052435589557948E-3</v>
      </c>
      <c r="R2113" s="466">
        <v>10.341540305913727</v>
      </c>
      <c r="S2113" s="466">
        <f t="shared" si="65"/>
        <v>79.628611221598447</v>
      </c>
    </row>
    <row r="2114" spans="2:19" ht="25.5">
      <c r="B2114" s="463">
        <v>2111</v>
      </c>
      <c r="C2114" s="464">
        <v>78587</v>
      </c>
      <c r="D2114" s="465" t="s">
        <v>4480</v>
      </c>
      <c r="E2114" s="466">
        <v>7.368073246753247</v>
      </c>
      <c r="F2114" s="466">
        <v>0</v>
      </c>
      <c r="G2114" s="466">
        <v>0</v>
      </c>
      <c r="H2114" s="466">
        <v>0</v>
      </c>
      <c r="I2114" s="466">
        <v>1.2224661919258695E-3</v>
      </c>
      <c r="J2114" s="466">
        <v>12.012310797783179</v>
      </c>
      <c r="K2114" s="466">
        <f t="shared" si="64"/>
        <v>19.381606510728353</v>
      </c>
      <c r="L2114" s="471"/>
      <c r="M2114" s="466">
        <v>7.5255829370629357</v>
      </c>
      <c r="N2114" s="466">
        <v>80.580007877038028</v>
      </c>
      <c r="O2114" s="466">
        <v>0</v>
      </c>
      <c r="P2114" s="466">
        <v>0.34639418478260875</v>
      </c>
      <c r="Q2114" s="466">
        <v>1.2485992479984533E-3</v>
      </c>
      <c r="R2114" s="466">
        <v>12.269101859747215</v>
      </c>
      <c r="S2114" s="466">
        <f t="shared" si="65"/>
        <v>100.72233545787878</v>
      </c>
    </row>
    <row r="2115" spans="2:19">
      <c r="B2115" s="463">
        <v>2112</v>
      </c>
      <c r="C2115" s="464">
        <v>78608</v>
      </c>
      <c r="D2115" s="465" t="s">
        <v>4482</v>
      </c>
      <c r="E2115" s="466">
        <v>8.5503948629148621</v>
      </c>
      <c r="F2115" s="466">
        <v>0</v>
      </c>
      <c r="G2115" s="466">
        <v>0</v>
      </c>
      <c r="H2115" s="466">
        <v>0</v>
      </c>
      <c r="I2115" s="466">
        <v>1.418629850366375E-3</v>
      </c>
      <c r="J2115" s="466">
        <v>13.939872351616668</v>
      </c>
      <c r="K2115" s="466">
        <f t="shared" si="64"/>
        <v>22.491685844381898</v>
      </c>
      <c r="L2115" s="471"/>
      <c r="M2115" s="466">
        <v>8.7079045532245534</v>
      </c>
      <c r="N2115" s="466">
        <v>98.486676294157604</v>
      </c>
      <c r="O2115" s="466">
        <v>0</v>
      </c>
      <c r="P2115" s="466">
        <v>0.42337067028985509</v>
      </c>
      <c r="Q2115" s="466">
        <v>1.4447629064389591E-3</v>
      </c>
      <c r="R2115" s="466">
        <v>14.196663413580705</v>
      </c>
      <c r="S2115" s="466">
        <f t="shared" si="65"/>
        <v>121.81605969415916</v>
      </c>
    </row>
    <row r="2116" spans="2:19">
      <c r="B2116" s="463">
        <v>2113</v>
      </c>
      <c r="C2116" s="464">
        <v>78609</v>
      </c>
      <c r="D2116" s="465" t="s">
        <v>4483</v>
      </c>
      <c r="E2116" s="466">
        <v>8.5503948629148621</v>
      </c>
      <c r="F2116" s="466">
        <v>0</v>
      </c>
      <c r="G2116" s="466">
        <v>0</v>
      </c>
      <c r="H2116" s="466">
        <v>0</v>
      </c>
      <c r="I2116" s="466">
        <v>1.418629850366375E-3</v>
      </c>
      <c r="J2116" s="466">
        <v>13.939872351616668</v>
      </c>
      <c r="K2116" s="466">
        <f t="shared" ref="K2116:K2179" si="66">SUM(E2116:J2116)</f>
        <v>22.491685844381898</v>
      </c>
      <c r="L2116" s="471"/>
      <c r="M2116" s="466">
        <v>8.7079045532245534</v>
      </c>
      <c r="N2116" s="466">
        <v>98.486676294157604</v>
      </c>
      <c r="O2116" s="466">
        <v>0</v>
      </c>
      <c r="P2116" s="466">
        <v>0.42337067028985509</v>
      </c>
      <c r="Q2116" s="466">
        <v>1.4447629064389591E-3</v>
      </c>
      <c r="R2116" s="466">
        <v>14.196663413580705</v>
      </c>
      <c r="S2116" s="466">
        <f t="shared" ref="S2116:S2179" si="67">SUM(M2116:R2116)</f>
        <v>121.81605969415916</v>
      </c>
    </row>
    <row r="2117" spans="2:19">
      <c r="B2117" s="463">
        <v>2114</v>
      </c>
      <c r="C2117" s="464">
        <v>78610</v>
      </c>
      <c r="D2117" s="465" t="s">
        <v>4484</v>
      </c>
      <c r="E2117" s="466">
        <v>7.368073246753247</v>
      </c>
      <c r="F2117" s="466">
        <v>0</v>
      </c>
      <c r="G2117" s="466">
        <v>0</v>
      </c>
      <c r="H2117" s="466">
        <v>0</v>
      </c>
      <c r="I2117" s="466">
        <v>1.2224661919258695E-3</v>
      </c>
      <c r="J2117" s="466">
        <v>12.012310797783179</v>
      </c>
      <c r="K2117" s="466">
        <f t="shared" si="66"/>
        <v>19.381606510728353</v>
      </c>
      <c r="L2117" s="471"/>
      <c r="M2117" s="466">
        <v>7.5255829370629357</v>
      </c>
      <c r="N2117" s="466">
        <v>80.580007877038028</v>
      </c>
      <c r="O2117" s="466">
        <v>0</v>
      </c>
      <c r="P2117" s="466">
        <v>0.34639418478260875</v>
      </c>
      <c r="Q2117" s="466">
        <v>1.2485992479984533E-3</v>
      </c>
      <c r="R2117" s="466">
        <v>12.269101859747215</v>
      </c>
      <c r="S2117" s="466">
        <f t="shared" si="67"/>
        <v>100.72233545787878</v>
      </c>
    </row>
    <row r="2118" spans="2:19">
      <c r="B2118" s="463">
        <v>2115</v>
      </c>
      <c r="C2118" s="464">
        <v>78630</v>
      </c>
      <c r="D2118" s="465" t="s">
        <v>4485</v>
      </c>
      <c r="E2118" s="466">
        <v>7.368073246753247</v>
      </c>
      <c r="F2118" s="466">
        <v>0</v>
      </c>
      <c r="G2118" s="466">
        <v>0</v>
      </c>
      <c r="H2118" s="466">
        <v>0</v>
      </c>
      <c r="I2118" s="466">
        <v>1.2224661919258695E-3</v>
      </c>
      <c r="J2118" s="466">
        <v>12.012310797783179</v>
      </c>
      <c r="K2118" s="466">
        <f t="shared" si="66"/>
        <v>19.381606510728353</v>
      </c>
      <c r="L2118" s="471"/>
      <c r="M2118" s="466">
        <v>7.5255829370629357</v>
      </c>
      <c r="N2118" s="466">
        <v>80.580007877038028</v>
      </c>
      <c r="O2118" s="466">
        <v>0</v>
      </c>
      <c r="P2118" s="466">
        <v>0.34639418478260875</v>
      </c>
      <c r="Q2118" s="466">
        <v>1.2485992479984533E-3</v>
      </c>
      <c r="R2118" s="466">
        <v>12.269101859747215</v>
      </c>
      <c r="S2118" s="466">
        <f t="shared" si="67"/>
        <v>100.72233545787878</v>
      </c>
    </row>
    <row r="2119" spans="2:19">
      <c r="B2119" s="463">
        <v>2116</v>
      </c>
      <c r="C2119" s="464">
        <v>78631</v>
      </c>
      <c r="D2119" s="465" t="s">
        <v>4486</v>
      </c>
      <c r="E2119" s="466">
        <v>7.368073246753247</v>
      </c>
      <c r="F2119" s="466">
        <v>0</v>
      </c>
      <c r="G2119" s="466">
        <v>0</v>
      </c>
      <c r="H2119" s="466">
        <v>0</v>
      </c>
      <c r="I2119" s="466">
        <v>1.2224661919258695E-3</v>
      </c>
      <c r="J2119" s="466">
        <v>12.012310797783179</v>
      </c>
      <c r="K2119" s="466">
        <f t="shared" si="66"/>
        <v>19.381606510728353</v>
      </c>
      <c r="L2119" s="471"/>
      <c r="M2119" s="466">
        <v>7.5255829370629357</v>
      </c>
      <c r="N2119" s="466">
        <v>80.580007877038028</v>
      </c>
      <c r="O2119" s="466">
        <v>0</v>
      </c>
      <c r="P2119" s="466">
        <v>0.34639418478260875</v>
      </c>
      <c r="Q2119" s="466">
        <v>1.2485992479984533E-3</v>
      </c>
      <c r="R2119" s="466">
        <v>12.269101859747215</v>
      </c>
      <c r="S2119" s="466">
        <f t="shared" si="67"/>
        <v>100.72233545787878</v>
      </c>
    </row>
    <row r="2120" spans="2:19">
      <c r="B2120" s="463">
        <v>2117</v>
      </c>
      <c r="C2120" s="464">
        <v>78648</v>
      </c>
      <c r="D2120" s="465" t="s">
        <v>4487</v>
      </c>
      <c r="E2120" s="466">
        <v>7.368073246753247</v>
      </c>
      <c r="F2120" s="466">
        <v>0</v>
      </c>
      <c r="G2120" s="466">
        <v>0</v>
      </c>
      <c r="H2120" s="466">
        <v>0</v>
      </c>
      <c r="I2120" s="466">
        <v>1.2224661919258695E-3</v>
      </c>
      <c r="J2120" s="466">
        <v>12.012310797783179</v>
      </c>
      <c r="K2120" s="466">
        <f t="shared" si="66"/>
        <v>19.381606510728353</v>
      </c>
      <c r="L2120" s="471"/>
      <c r="M2120" s="466">
        <v>7.5255829370629357</v>
      </c>
      <c r="N2120" s="466">
        <v>80.580007877038028</v>
      </c>
      <c r="O2120" s="466">
        <v>0</v>
      </c>
      <c r="P2120" s="466">
        <v>0.34639418478260875</v>
      </c>
      <c r="Q2120" s="466">
        <v>1.2485992479984533E-3</v>
      </c>
      <c r="R2120" s="466">
        <v>12.269101859747215</v>
      </c>
      <c r="S2120" s="466">
        <f t="shared" si="67"/>
        <v>100.72233545787878</v>
      </c>
    </row>
    <row r="2121" spans="2:19">
      <c r="B2121" s="463">
        <v>2118</v>
      </c>
      <c r="C2121" s="464">
        <v>78649</v>
      </c>
      <c r="D2121" s="465" t="s">
        <v>4488</v>
      </c>
      <c r="E2121" s="466">
        <v>8.5503948629148621</v>
      </c>
      <c r="F2121" s="466">
        <v>0</v>
      </c>
      <c r="G2121" s="466">
        <v>0</v>
      </c>
      <c r="H2121" s="466">
        <v>0</v>
      </c>
      <c r="I2121" s="466">
        <v>1.418629850366375E-3</v>
      </c>
      <c r="J2121" s="466">
        <v>13.939872351616668</v>
      </c>
      <c r="K2121" s="466">
        <f t="shared" si="66"/>
        <v>22.491685844381898</v>
      </c>
      <c r="L2121" s="471"/>
      <c r="M2121" s="466">
        <v>8.7079045532245534</v>
      </c>
      <c r="N2121" s="466">
        <v>98.486676294157604</v>
      </c>
      <c r="O2121" s="466">
        <v>0</v>
      </c>
      <c r="P2121" s="466">
        <v>0.42337067028985509</v>
      </c>
      <c r="Q2121" s="466">
        <v>1.4447629064389591E-3</v>
      </c>
      <c r="R2121" s="466">
        <v>14.196663413580705</v>
      </c>
      <c r="S2121" s="466">
        <f t="shared" si="67"/>
        <v>121.81605969415916</v>
      </c>
    </row>
    <row r="2122" spans="2:19">
      <c r="B2122" s="463">
        <v>2119</v>
      </c>
      <c r="C2122" s="464">
        <v>78740</v>
      </c>
      <c r="D2122" s="465" t="s">
        <v>4499</v>
      </c>
      <c r="E2122" s="466">
        <v>7.368073246753247</v>
      </c>
      <c r="F2122" s="466">
        <v>0</v>
      </c>
      <c r="G2122" s="466">
        <v>0</v>
      </c>
      <c r="H2122" s="466">
        <v>0</v>
      </c>
      <c r="I2122" s="466">
        <v>1.2224661919258695E-3</v>
      </c>
      <c r="J2122" s="466">
        <v>12.012310797783179</v>
      </c>
      <c r="K2122" s="466">
        <f t="shared" si="66"/>
        <v>19.381606510728353</v>
      </c>
      <c r="L2122" s="471"/>
      <c r="M2122" s="466">
        <v>7.5255829370629357</v>
      </c>
      <c r="N2122" s="466">
        <v>80.580007877038028</v>
      </c>
      <c r="O2122" s="466">
        <v>0</v>
      </c>
      <c r="P2122" s="466">
        <v>0.34639418478260875</v>
      </c>
      <c r="Q2122" s="466">
        <v>1.2485992479984533E-3</v>
      </c>
      <c r="R2122" s="466">
        <v>12.269101859747215</v>
      </c>
      <c r="S2122" s="466">
        <f t="shared" si="67"/>
        <v>100.72233545787878</v>
      </c>
    </row>
    <row r="2123" spans="2:19">
      <c r="B2123" s="463">
        <v>2120</v>
      </c>
      <c r="C2123" s="464">
        <v>78741</v>
      </c>
      <c r="D2123" s="465" t="s">
        <v>4500</v>
      </c>
      <c r="E2123" s="466">
        <v>8.5503948629148621</v>
      </c>
      <c r="F2123" s="466">
        <v>0</v>
      </c>
      <c r="G2123" s="466">
        <v>0</v>
      </c>
      <c r="H2123" s="466">
        <v>0</v>
      </c>
      <c r="I2123" s="466">
        <v>1.418629850366375E-3</v>
      </c>
      <c r="J2123" s="466">
        <v>13.939872351616668</v>
      </c>
      <c r="K2123" s="466">
        <f t="shared" si="66"/>
        <v>22.491685844381898</v>
      </c>
      <c r="L2123" s="471"/>
      <c r="M2123" s="466">
        <v>8.7079045532245534</v>
      </c>
      <c r="N2123" s="466">
        <v>98.486676294157604</v>
      </c>
      <c r="O2123" s="466">
        <v>0</v>
      </c>
      <c r="P2123" s="466">
        <v>0.42337067028985509</v>
      </c>
      <c r="Q2123" s="466">
        <v>1.4447629064389591E-3</v>
      </c>
      <c r="R2123" s="466">
        <v>14.196663413580705</v>
      </c>
      <c r="S2123" s="466">
        <f t="shared" si="67"/>
        <v>121.81605969415916</v>
      </c>
    </row>
    <row r="2124" spans="2:19">
      <c r="B2124" s="463">
        <v>2121</v>
      </c>
      <c r="C2124" s="464">
        <v>78761</v>
      </c>
      <c r="D2124" s="465" t="s">
        <v>4501</v>
      </c>
      <c r="E2124" s="466">
        <v>5.5945908225108223</v>
      </c>
      <c r="F2124" s="466">
        <v>0</v>
      </c>
      <c r="G2124" s="466">
        <v>0</v>
      </c>
      <c r="H2124" s="466">
        <v>0</v>
      </c>
      <c r="I2124" s="466">
        <v>9.2822070426511107E-4</v>
      </c>
      <c r="J2124" s="466">
        <v>9.1209684670329469</v>
      </c>
      <c r="K2124" s="466">
        <f t="shared" si="66"/>
        <v>14.716487510248033</v>
      </c>
      <c r="L2124" s="471"/>
      <c r="M2124" s="466">
        <v>5.7521005128205127</v>
      </c>
      <c r="N2124" s="466">
        <v>53.720005251358693</v>
      </c>
      <c r="O2124" s="466">
        <v>0</v>
      </c>
      <c r="P2124" s="466">
        <v>0.23092945652173916</v>
      </c>
      <c r="Q2124" s="466">
        <v>9.5435376033769538E-4</v>
      </c>
      <c r="R2124" s="466">
        <v>9.3777595289969842</v>
      </c>
      <c r="S2124" s="466">
        <f t="shared" si="67"/>
        <v>69.081749103458264</v>
      </c>
    </row>
    <row r="2125" spans="2:19">
      <c r="B2125" s="463">
        <v>2122</v>
      </c>
      <c r="C2125" s="464">
        <v>78802</v>
      </c>
      <c r="D2125" s="465" t="s">
        <v>4503</v>
      </c>
      <c r="E2125" s="466">
        <v>5.5945908225108223</v>
      </c>
      <c r="F2125" s="466">
        <v>0</v>
      </c>
      <c r="G2125" s="466">
        <v>0</v>
      </c>
      <c r="H2125" s="466">
        <v>0</v>
      </c>
      <c r="I2125" s="466">
        <v>9.2822070426511107E-4</v>
      </c>
      <c r="J2125" s="466">
        <v>9.1209684670329469</v>
      </c>
      <c r="K2125" s="466">
        <f t="shared" si="66"/>
        <v>14.716487510248033</v>
      </c>
      <c r="L2125" s="471"/>
      <c r="M2125" s="466">
        <v>5.7521005128205127</v>
      </c>
      <c r="N2125" s="466">
        <v>53.720005251358693</v>
      </c>
      <c r="O2125" s="466">
        <v>0</v>
      </c>
      <c r="P2125" s="466">
        <v>0.23092945652173916</v>
      </c>
      <c r="Q2125" s="466">
        <v>9.5435376033769538E-4</v>
      </c>
      <c r="R2125" s="466">
        <v>9.3777595289969842</v>
      </c>
      <c r="S2125" s="466">
        <f t="shared" si="67"/>
        <v>69.081749103458264</v>
      </c>
    </row>
    <row r="2126" spans="2:19">
      <c r="B2126" s="463">
        <v>2123</v>
      </c>
      <c r="C2126" s="464">
        <v>78808</v>
      </c>
      <c r="D2126" s="465" t="s">
        <v>4504</v>
      </c>
      <c r="E2126" s="466">
        <v>7.368073246753247</v>
      </c>
      <c r="F2126" s="466">
        <v>0</v>
      </c>
      <c r="G2126" s="466">
        <v>0</v>
      </c>
      <c r="H2126" s="466">
        <v>0</v>
      </c>
      <c r="I2126" s="466">
        <v>1.2224661919258695E-3</v>
      </c>
      <c r="J2126" s="466">
        <v>12.012310797783179</v>
      </c>
      <c r="K2126" s="466">
        <f t="shared" si="66"/>
        <v>19.381606510728353</v>
      </c>
      <c r="L2126" s="471"/>
      <c r="M2126" s="466">
        <v>7.5255829370629357</v>
      </c>
      <c r="N2126" s="466">
        <v>80.580007877038028</v>
      </c>
      <c r="O2126" s="466">
        <v>0</v>
      </c>
      <c r="P2126" s="466">
        <v>0.34639418478260875</v>
      </c>
      <c r="Q2126" s="466">
        <v>1.2485992479984533E-3</v>
      </c>
      <c r="R2126" s="466">
        <v>12.269101859747215</v>
      </c>
      <c r="S2126" s="466">
        <f t="shared" si="67"/>
        <v>100.72233545787878</v>
      </c>
    </row>
    <row r="2127" spans="2:19">
      <c r="B2127" s="463">
        <v>2124</v>
      </c>
      <c r="C2127" s="464">
        <v>78891</v>
      </c>
      <c r="D2127" s="465" t="s">
        <v>4505</v>
      </c>
      <c r="E2127" s="466">
        <v>9.6898427705627714</v>
      </c>
      <c r="F2127" s="466">
        <v>14.747499999999999</v>
      </c>
      <c r="G2127" s="466">
        <v>0</v>
      </c>
      <c r="H2127" s="466">
        <v>0.11775362318840582</v>
      </c>
      <c r="I2127" s="466">
        <v>0.35856012933740578</v>
      </c>
      <c r="J2127" s="466">
        <v>6.0754455566115819</v>
      </c>
      <c r="K2127" s="466">
        <f t="shared" si="66"/>
        <v>30.989102079700167</v>
      </c>
      <c r="L2127" s="471"/>
      <c r="M2127" s="466">
        <v>10.162371841491842</v>
      </c>
      <c r="N2127" s="466">
        <v>14.747499999999999</v>
      </c>
      <c r="O2127" s="466">
        <v>0</v>
      </c>
      <c r="P2127" s="466">
        <v>0.11775362318840582</v>
      </c>
      <c r="Q2127" s="466">
        <v>0.37604545792320399</v>
      </c>
      <c r="R2127" s="466">
        <v>6.3717170970608477</v>
      </c>
      <c r="S2127" s="466">
        <f t="shared" si="67"/>
        <v>31.775388019664302</v>
      </c>
    </row>
    <row r="2128" spans="2:19">
      <c r="B2128" s="463">
        <v>2125</v>
      </c>
      <c r="C2128" s="464">
        <v>80048</v>
      </c>
      <c r="D2128" s="465" t="s">
        <v>4216</v>
      </c>
      <c r="E2128" s="466">
        <v>0.77024343434343445</v>
      </c>
      <c r="F2128" s="466">
        <v>0.38602807971014491</v>
      </c>
      <c r="G2128" s="466">
        <v>0</v>
      </c>
      <c r="H2128" s="466">
        <v>1.177536231884058E-2</v>
      </c>
      <c r="I2128" s="466">
        <v>9.4965639922130571E-2</v>
      </c>
      <c r="J2128" s="466">
        <v>0.51875593977900969</v>
      </c>
      <c r="K2128" s="466">
        <f t="shared" si="66"/>
        <v>1.7817684560735603</v>
      </c>
      <c r="L2128" s="471"/>
      <c r="M2128" s="466">
        <v>0.77024343434343445</v>
      </c>
      <c r="N2128" s="466">
        <v>0.38602807971014491</v>
      </c>
      <c r="O2128" s="466">
        <v>0</v>
      </c>
      <c r="P2128" s="466">
        <v>1.177536231884058E-2</v>
      </c>
      <c r="Q2128" s="466">
        <v>9.4965639922130571E-2</v>
      </c>
      <c r="R2128" s="466">
        <v>0.51875593977900969</v>
      </c>
      <c r="S2128" s="466">
        <f t="shared" si="67"/>
        <v>1.7817684560735603</v>
      </c>
    </row>
    <row r="2129" spans="2:19" ht="51">
      <c r="B2129" s="463">
        <v>2126</v>
      </c>
      <c r="C2129" s="464">
        <v>80058</v>
      </c>
      <c r="D2129" s="465" t="s">
        <v>2780</v>
      </c>
      <c r="E2129" s="466">
        <v>1.1553651515151515</v>
      </c>
      <c r="F2129" s="466">
        <v>0.22576992753623187</v>
      </c>
      <c r="G2129" s="466">
        <v>0</v>
      </c>
      <c r="H2129" s="466">
        <v>3.92512077294686E-2</v>
      </c>
      <c r="I2129" s="466">
        <v>6.7895094250741111E-2</v>
      </c>
      <c r="J2129" s="466">
        <v>0.69350073938132339</v>
      </c>
      <c r="K2129" s="466">
        <f t="shared" si="66"/>
        <v>2.1817821204129166</v>
      </c>
      <c r="L2129" s="471"/>
      <c r="M2129" s="466">
        <v>1.1553651515151515</v>
      </c>
      <c r="N2129" s="466">
        <v>0.22576992753623187</v>
      </c>
      <c r="O2129" s="466">
        <v>0</v>
      </c>
      <c r="P2129" s="466">
        <v>3.92512077294686E-2</v>
      </c>
      <c r="Q2129" s="466">
        <v>6.7895094250741111E-2</v>
      </c>
      <c r="R2129" s="466">
        <v>0.69350073938132339</v>
      </c>
      <c r="S2129" s="466">
        <f t="shared" si="67"/>
        <v>2.1817821204129166</v>
      </c>
    </row>
    <row r="2130" spans="2:19">
      <c r="B2130" s="463">
        <v>2127</v>
      </c>
      <c r="C2130" s="464">
        <v>80072</v>
      </c>
      <c r="D2130" s="465" t="s">
        <v>2782</v>
      </c>
      <c r="E2130" s="466">
        <v>1.1553651515151515</v>
      </c>
      <c r="F2130" s="466">
        <v>0.77205615942028982</v>
      </c>
      <c r="G2130" s="466">
        <v>0</v>
      </c>
      <c r="H2130" s="466">
        <v>2.9438405797101448E-2</v>
      </c>
      <c r="I2130" s="466">
        <v>9.4965639922130571E-2</v>
      </c>
      <c r="J2130" s="466">
        <v>0.62250712773481165</v>
      </c>
      <c r="K2130" s="466">
        <f t="shared" si="66"/>
        <v>2.6743324843894851</v>
      </c>
      <c r="L2130" s="471"/>
      <c r="M2130" s="466">
        <v>1.1553651515151515</v>
      </c>
      <c r="N2130" s="466">
        <v>0.77205615942028982</v>
      </c>
      <c r="O2130" s="466">
        <v>0</v>
      </c>
      <c r="P2130" s="466">
        <v>2.9438405797101448E-2</v>
      </c>
      <c r="Q2130" s="466">
        <v>9.4965639922130571E-2</v>
      </c>
      <c r="R2130" s="466">
        <v>0.62250712773481165</v>
      </c>
      <c r="S2130" s="466">
        <f t="shared" si="67"/>
        <v>2.6743324843894851</v>
      </c>
    </row>
    <row r="2131" spans="2:19">
      <c r="B2131" s="463">
        <v>2128</v>
      </c>
      <c r="C2131" s="464">
        <v>80077</v>
      </c>
      <c r="D2131" s="465" t="s">
        <v>4221</v>
      </c>
      <c r="E2131" s="466">
        <v>0</v>
      </c>
      <c r="F2131" s="466">
        <v>0</v>
      </c>
      <c r="G2131" s="466">
        <v>0</v>
      </c>
      <c r="H2131" s="466">
        <v>0</v>
      </c>
      <c r="I2131" s="466">
        <v>0</v>
      </c>
      <c r="J2131" s="466">
        <v>0</v>
      </c>
      <c r="K2131" s="466">
        <f t="shared" si="66"/>
        <v>0</v>
      </c>
      <c r="L2131" s="471"/>
      <c r="M2131" s="466">
        <v>0</v>
      </c>
      <c r="N2131" s="466">
        <v>0</v>
      </c>
      <c r="O2131" s="466">
        <v>0</v>
      </c>
      <c r="P2131" s="466">
        <v>0</v>
      </c>
      <c r="Q2131" s="466">
        <v>0</v>
      </c>
      <c r="R2131" s="466">
        <v>0</v>
      </c>
      <c r="S2131" s="466">
        <f t="shared" si="67"/>
        <v>0</v>
      </c>
    </row>
    <row r="2132" spans="2:19" ht="25.5">
      <c r="B2132" s="463">
        <v>2129</v>
      </c>
      <c r="C2132" s="464">
        <v>80095</v>
      </c>
      <c r="D2132" s="465" t="s">
        <v>2786</v>
      </c>
      <c r="E2132" s="466">
        <v>2.310730303030303</v>
      </c>
      <c r="F2132" s="466">
        <v>0.45153985507246375</v>
      </c>
      <c r="G2132" s="466">
        <v>0</v>
      </c>
      <c r="H2132" s="466">
        <v>7.85024154589372E-2</v>
      </c>
      <c r="I2132" s="466">
        <v>0.13579018850148222</v>
      </c>
      <c r="J2132" s="466">
        <v>1.3870014787626468</v>
      </c>
      <c r="K2132" s="466">
        <f t="shared" si="66"/>
        <v>4.3635642408258333</v>
      </c>
      <c r="L2132" s="471"/>
      <c r="M2132" s="466">
        <v>2.310730303030303</v>
      </c>
      <c r="N2132" s="466">
        <v>0.45153985507246375</v>
      </c>
      <c r="O2132" s="466">
        <v>0</v>
      </c>
      <c r="P2132" s="466">
        <v>7.85024154589372E-2</v>
      </c>
      <c r="Q2132" s="466">
        <v>0.13579018850148222</v>
      </c>
      <c r="R2132" s="466">
        <v>1.3870014787626468</v>
      </c>
      <c r="S2132" s="466">
        <f t="shared" si="67"/>
        <v>4.3635642408258333</v>
      </c>
    </row>
    <row r="2133" spans="2:19">
      <c r="B2133" s="463">
        <v>2130</v>
      </c>
      <c r="C2133" s="464">
        <v>80096</v>
      </c>
      <c r="D2133" s="465" t="s">
        <v>2787</v>
      </c>
      <c r="E2133" s="466">
        <v>1.1553651515151515</v>
      </c>
      <c r="F2133" s="466">
        <v>0.77205615942028982</v>
      </c>
      <c r="G2133" s="466">
        <v>0</v>
      </c>
      <c r="H2133" s="466">
        <v>2.9438405797101448E-2</v>
      </c>
      <c r="I2133" s="466">
        <v>9.4965639922130571E-2</v>
      </c>
      <c r="J2133" s="466">
        <v>0.62250712773481165</v>
      </c>
      <c r="K2133" s="466">
        <f t="shared" si="66"/>
        <v>2.6743324843894851</v>
      </c>
      <c r="L2133" s="471"/>
      <c r="M2133" s="466">
        <v>1.1553651515151515</v>
      </c>
      <c r="N2133" s="466">
        <v>0.77205615942028982</v>
      </c>
      <c r="O2133" s="466">
        <v>0</v>
      </c>
      <c r="P2133" s="466">
        <v>2.9438405797101448E-2</v>
      </c>
      <c r="Q2133" s="466">
        <v>9.4965639922130571E-2</v>
      </c>
      <c r="R2133" s="466">
        <v>0.62250712773481165</v>
      </c>
      <c r="S2133" s="466">
        <f t="shared" si="67"/>
        <v>2.6743324843894851</v>
      </c>
    </row>
    <row r="2134" spans="2:19" ht="25.5">
      <c r="B2134" s="463">
        <v>2131</v>
      </c>
      <c r="C2134" s="464">
        <v>80099</v>
      </c>
      <c r="D2134" s="465" t="s">
        <v>4518</v>
      </c>
      <c r="E2134" s="466">
        <v>1.3864381818181817</v>
      </c>
      <c r="F2134" s="466">
        <v>0.27092391304347824</v>
      </c>
      <c r="G2134" s="466">
        <v>0</v>
      </c>
      <c r="H2134" s="466">
        <v>4.710144927536232E-2</v>
      </c>
      <c r="I2134" s="466">
        <v>8.1474113100889312E-2</v>
      </c>
      <c r="J2134" s="466">
        <v>0.8322008872575879</v>
      </c>
      <c r="K2134" s="466">
        <f t="shared" si="66"/>
        <v>2.6181385444954994</v>
      </c>
      <c r="L2134" s="471"/>
      <c r="M2134" s="466">
        <v>1.3864381818181817</v>
      </c>
      <c r="N2134" s="466">
        <v>0.27092391304347824</v>
      </c>
      <c r="O2134" s="466">
        <v>0</v>
      </c>
      <c r="P2134" s="466">
        <v>4.710144927536232E-2</v>
      </c>
      <c r="Q2134" s="466">
        <v>8.1474113100889312E-2</v>
      </c>
      <c r="R2134" s="466">
        <v>0.8322008872575879</v>
      </c>
      <c r="S2134" s="466">
        <f t="shared" si="67"/>
        <v>2.6181385444954994</v>
      </c>
    </row>
    <row r="2135" spans="2:19">
      <c r="B2135" s="463">
        <v>2132</v>
      </c>
      <c r="C2135" s="464">
        <v>80100</v>
      </c>
      <c r="D2135" s="465" t="s">
        <v>4223</v>
      </c>
      <c r="E2135" s="466">
        <v>1.1553651515151515</v>
      </c>
      <c r="F2135" s="466">
        <v>0.77205615942028982</v>
      </c>
      <c r="G2135" s="466">
        <v>0</v>
      </c>
      <c r="H2135" s="466">
        <v>2.9438405797101448E-2</v>
      </c>
      <c r="I2135" s="466">
        <v>9.4965639922130571E-2</v>
      </c>
      <c r="J2135" s="466">
        <v>0.62250712773481165</v>
      </c>
      <c r="K2135" s="466">
        <f t="shared" si="66"/>
        <v>2.6743324843894851</v>
      </c>
      <c r="L2135" s="471"/>
      <c r="M2135" s="466">
        <v>1.1553651515151515</v>
      </c>
      <c r="N2135" s="466">
        <v>0.77205615942028982</v>
      </c>
      <c r="O2135" s="466">
        <v>0</v>
      </c>
      <c r="P2135" s="466">
        <v>2.9438405797101448E-2</v>
      </c>
      <c r="Q2135" s="466">
        <v>9.4965639922130571E-2</v>
      </c>
      <c r="R2135" s="466">
        <v>0.62250712773481165</v>
      </c>
      <c r="S2135" s="466">
        <f t="shared" si="67"/>
        <v>2.6743324843894851</v>
      </c>
    </row>
    <row r="2136" spans="2:19">
      <c r="B2136" s="463">
        <v>2133</v>
      </c>
      <c r="C2136" s="464">
        <v>80203</v>
      </c>
      <c r="D2136" s="465" t="s">
        <v>4160</v>
      </c>
      <c r="E2136" s="466">
        <v>12.013021818181816</v>
      </c>
      <c r="F2136" s="466">
        <v>12.013021818181816</v>
      </c>
      <c r="G2136" s="466">
        <v>10.010851515151513</v>
      </c>
      <c r="H2136" s="466">
        <v>10.010851515151513</v>
      </c>
      <c r="I2136" s="466">
        <v>10.010851515151513</v>
      </c>
      <c r="J2136" s="466">
        <v>12.013021818181816</v>
      </c>
      <c r="K2136" s="466">
        <f t="shared" si="66"/>
        <v>66.071619999999996</v>
      </c>
      <c r="L2136" s="471"/>
      <c r="M2136" s="466">
        <v>12.013021818181816</v>
      </c>
      <c r="N2136" s="466">
        <v>12.013021818181816</v>
      </c>
      <c r="O2136" s="466">
        <v>10.010851515151513</v>
      </c>
      <c r="P2136" s="466">
        <v>10.010851515151513</v>
      </c>
      <c r="Q2136" s="466">
        <v>10.010851515151513</v>
      </c>
      <c r="R2136" s="466">
        <v>12.013021818181816</v>
      </c>
      <c r="S2136" s="466">
        <f t="shared" si="67"/>
        <v>66.071619999999996</v>
      </c>
    </row>
    <row r="2137" spans="2:19">
      <c r="B2137" s="463">
        <v>2134</v>
      </c>
      <c r="C2137" s="464">
        <v>81000</v>
      </c>
      <c r="D2137" s="465" t="s">
        <v>4227</v>
      </c>
      <c r="E2137" s="466">
        <v>0.61811727272727268</v>
      </c>
      <c r="F2137" s="466">
        <v>0.77205615942028982</v>
      </c>
      <c r="G2137" s="466">
        <v>0</v>
      </c>
      <c r="H2137" s="466">
        <v>2.9438405797101448E-2</v>
      </c>
      <c r="I2137" s="466">
        <v>5.0806363922685581E-2</v>
      </c>
      <c r="J2137" s="466">
        <v>0.33303965204777397</v>
      </c>
      <c r="K2137" s="466">
        <f t="shared" si="66"/>
        <v>1.8034578539151238</v>
      </c>
      <c r="L2137" s="471"/>
      <c r="M2137" s="466">
        <v>0.61811727272727268</v>
      </c>
      <c r="N2137" s="466">
        <v>0.77205615942028982</v>
      </c>
      <c r="O2137" s="466">
        <v>0</v>
      </c>
      <c r="P2137" s="466">
        <v>2.9438405797101448E-2</v>
      </c>
      <c r="Q2137" s="466">
        <v>5.0806363922685581E-2</v>
      </c>
      <c r="R2137" s="466">
        <v>0.33303965204777397</v>
      </c>
      <c r="S2137" s="466">
        <f t="shared" si="67"/>
        <v>1.8034578539151238</v>
      </c>
    </row>
    <row r="2138" spans="2:19">
      <c r="B2138" s="463">
        <v>2135</v>
      </c>
      <c r="C2138" s="464">
        <v>81001</v>
      </c>
      <c r="D2138" s="465" t="s">
        <v>4228</v>
      </c>
      <c r="E2138" s="466">
        <v>0.61811727272727268</v>
      </c>
      <c r="F2138" s="466">
        <v>0.77205615942028982</v>
      </c>
      <c r="G2138" s="466">
        <v>0</v>
      </c>
      <c r="H2138" s="466">
        <v>2.9438405797101448E-2</v>
      </c>
      <c r="I2138" s="466">
        <v>5.0806363922685581E-2</v>
      </c>
      <c r="J2138" s="466">
        <v>0.33303965204777397</v>
      </c>
      <c r="K2138" s="466">
        <f t="shared" si="66"/>
        <v>1.8034578539151238</v>
      </c>
      <c r="L2138" s="471"/>
      <c r="M2138" s="466">
        <v>0.61811727272727268</v>
      </c>
      <c r="N2138" s="466">
        <v>0.77205615942028982</v>
      </c>
      <c r="O2138" s="466">
        <v>0</v>
      </c>
      <c r="P2138" s="466">
        <v>2.9438405797101448E-2</v>
      </c>
      <c r="Q2138" s="466">
        <v>5.0806363922685581E-2</v>
      </c>
      <c r="R2138" s="466">
        <v>0.33303965204777397</v>
      </c>
      <c r="S2138" s="466">
        <f t="shared" si="67"/>
        <v>1.8034578539151238</v>
      </c>
    </row>
    <row r="2139" spans="2:19">
      <c r="B2139" s="463">
        <v>2136</v>
      </c>
      <c r="C2139" s="464">
        <v>81003</v>
      </c>
      <c r="D2139" s="465" t="s">
        <v>4229</v>
      </c>
      <c r="E2139" s="466">
        <v>0.61811727272727268</v>
      </c>
      <c r="F2139" s="466">
        <v>0.77205615942028982</v>
      </c>
      <c r="G2139" s="466">
        <v>0</v>
      </c>
      <c r="H2139" s="466">
        <v>2.9438405797101448E-2</v>
      </c>
      <c r="I2139" s="466">
        <v>5.0806363922685581E-2</v>
      </c>
      <c r="J2139" s="466">
        <v>0.33303965204777397</v>
      </c>
      <c r="K2139" s="466">
        <f t="shared" si="66"/>
        <v>1.8034578539151238</v>
      </c>
      <c r="L2139" s="471"/>
      <c r="M2139" s="466">
        <v>0.61811727272727268</v>
      </c>
      <c r="N2139" s="466">
        <v>0.77205615942028982</v>
      </c>
      <c r="O2139" s="466">
        <v>0</v>
      </c>
      <c r="P2139" s="466">
        <v>2.9438405797101448E-2</v>
      </c>
      <c r="Q2139" s="466">
        <v>5.0806363922685581E-2</v>
      </c>
      <c r="R2139" s="466">
        <v>0.33303965204777397</v>
      </c>
      <c r="S2139" s="466">
        <f t="shared" si="67"/>
        <v>1.8034578539151238</v>
      </c>
    </row>
    <row r="2140" spans="2:19">
      <c r="B2140" s="463">
        <v>2137</v>
      </c>
      <c r="C2140" s="464">
        <v>81007</v>
      </c>
      <c r="D2140" s="465" t="s">
        <v>4230</v>
      </c>
      <c r="E2140" s="466">
        <v>0.61811727272727268</v>
      </c>
      <c r="F2140" s="466">
        <v>0.77205615942028982</v>
      </c>
      <c r="G2140" s="466">
        <v>0</v>
      </c>
      <c r="H2140" s="466">
        <v>2.9438405797101448E-2</v>
      </c>
      <c r="I2140" s="466">
        <v>5.0806363922685581E-2</v>
      </c>
      <c r="J2140" s="466">
        <v>0.33303965204777397</v>
      </c>
      <c r="K2140" s="466">
        <f t="shared" si="66"/>
        <v>1.8034578539151238</v>
      </c>
      <c r="L2140" s="471"/>
      <c r="M2140" s="466">
        <v>0.61811727272727268</v>
      </c>
      <c r="N2140" s="466">
        <v>0.77205615942028982</v>
      </c>
      <c r="O2140" s="466">
        <v>0</v>
      </c>
      <c r="P2140" s="466">
        <v>2.9438405797101448E-2</v>
      </c>
      <c r="Q2140" s="466">
        <v>5.0806363922685581E-2</v>
      </c>
      <c r="R2140" s="466">
        <v>0.33303965204777397</v>
      </c>
      <c r="S2140" s="466">
        <f t="shared" si="67"/>
        <v>1.8034578539151238</v>
      </c>
    </row>
    <row r="2141" spans="2:19">
      <c r="B2141" s="463">
        <v>2138</v>
      </c>
      <c r="C2141" s="464">
        <v>81015</v>
      </c>
      <c r="D2141" s="465" t="s">
        <v>4290</v>
      </c>
      <c r="E2141" s="466">
        <v>0.61811727272727268</v>
      </c>
      <c r="F2141" s="466">
        <v>0.77205615942028982</v>
      </c>
      <c r="G2141" s="466">
        <v>0</v>
      </c>
      <c r="H2141" s="466">
        <v>2.9438405797101448E-2</v>
      </c>
      <c r="I2141" s="466">
        <v>5.0806363922685581E-2</v>
      </c>
      <c r="J2141" s="466">
        <v>0.33303965204777397</v>
      </c>
      <c r="K2141" s="466">
        <f t="shared" si="66"/>
        <v>1.8034578539151238</v>
      </c>
      <c r="L2141" s="471"/>
      <c r="M2141" s="466">
        <v>0.61811727272727268</v>
      </c>
      <c r="N2141" s="466">
        <v>0.77205615942028982</v>
      </c>
      <c r="O2141" s="466">
        <v>0</v>
      </c>
      <c r="P2141" s="466">
        <v>2.9438405797101448E-2</v>
      </c>
      <c r="Q2141" s="466">
        <v>5.0806363922685581E-2</v>
      </c>
      <c r="R2141" s="466">
        <v>0.33303965204777397</v>
      </c>
      <c r="S2141" s="466">
        <f t="shared" si="67"/>
        <v>1.8034578539151238</v>
      </c>
    </row>
    <row r="2142" spans="2:19">
      <c r="B2142" s="463">
        <v>2139</v>
      </c>
      <c r="C2142" s="464">
        <v>81050</v>
      </c>
      <c r="D2142" s="465" t="s">
        <v>4232</v>
      </c>
      <c r="E2142" s="466">
        <v>0.61811727272727268</v>
      </c>
      <c r="F2142" s="466">
        <v>0.77205615942028982</v>
      </c>
      <c r="G2142" s="466">
        <v>0</v>
      </c>
      <c r="H2142" s="466">
        <v>2.9438405797101448E-2</v>
      </c>
      <c r="I2142" s="466">
        <v>5.0806363922685581E-2</v>
      </c>
      <c r="J2142" s="466">
        <v>0.33303965204777397</v>
      </c>
      <c r="K2142" s="466">
        <f t="shared" si="66"/>
        <v>1.8034578539151238</v>
      </c>
      <c r="L2142" s="471"/>
      <c r="M2142" s="466">
        <v>0.61811727272727268</v>
      </c>
      <c r="N2142" s="466">
        <v>0.77205615942028982</v>
      </c>
      <c r="O2142" s="466">
        <v>0</v>
      </c>
      <c r="P2142" s="466">
        <v>2.9438405797101448E-2</v>
      </c>
      <c r="Q2142" s="466">
        <v>5.0806363922685581E-2</v>
      </c>
      <c r="R2142" s="466">
        <v>0.33303965204777397</v>
      </c>
      <c r="S2142" s="466">
        <f t="shared" si="67"/>
        <v>1.8034578539151238</v>
      </c>
    </row>
    <row r="2143" spans="2:19">
      <c r="B2143" s="463">
        <v>2140</v>
      </c>
      <c r="C2143" s="464">
        <v>82044</v>
      </c>
      <c r="D2143" s="465" t="s">
        <v>4236</v>
      </c>
      <c r="E2143" s="466">
        <v>0.61811727272727268</v>
      </c>
      <c r="F2143" s="466">
        <v>0.77205615942028982</v>
      </c>
      <c r="G2143" s="466">
        <v>0</v>
      </c>
      <c r="H2143" s="466">
        <v>2.9438405797101448E-2</v>
      </c>
      <c r="I2143" s="466">
        <v>5.0806363922685581E-2</v>
      </c>
      <c r="J2143" s="466">
        <v>0.33303965204777397</v>
      </c>
      <c r="K2143" s="466">
        <f t="shared" si="66"/>
        <v>1.8034578539151238</v>
      </c>
      <c r="L2143" s="471"/>
      <c r="M2143" s="466">
        <v>0.61811727272727268</v>
      </c>
      <c r="N2143" s="466">
        <v>0.77205615942028982</v>
      </c>
      <c r="O2143" s="466">
        <v>0</v>
      </c>
      <c r="P2143" s="466">
        <v>2.9438405797101448E-2</v>
      </c>
      <c r="Q2143" s="466">
        <v>5.0806363922685581E-2</v>
      </c>
      <c r="R2143" s="466">
        <v>0.33303965204777397</v>
      </c>
      <c r="S2143" s="466">
        <f t="shared" si="67"/>
        <v>1.8034578539151238</v>
      </c>
    </row>
    <row r="2144" spans="2:19">
      <c r="B2144" s="463">
        <v>2141</v>
      </c>
      <c r="C2144" s="464">
        <v>82055</v>
      </c>
      <c r="D2144" s="465" t="s">
        <v>4237</v>
      </c>
      <c r="E2144" s="466">
        <v>0</v>
      </c>
      <c r="F2144" s="466">
        <v>0</v>
      </c>
      <c r="G2144" s="466">
        <v>0</v>
      </c>
      <c r="H2144" s="466">
        <v>0</v>
      </c>
      <c r="I2144" s="466">
        <v>0</v>
      </c>
      <c r="J2144" s="466">
        <v>0</v>
      </c>
      <c r="K2144" s="466">
        <f t="shared" si="66"/>
        <v>0</v>
      </c>
      <c r="L2144" s="471"/>
      <c r="M2144" s="466">
        <v>0</v>
      </c>
      <c r="N2144" s="466">
        <v>0</v>
      </c>
      <c r="O2144" s="466">
        <v>0</v>
      </c>
      <c r="P2144" s="466">
        <v>0</v>
      </c>
      <c r="Q2144" s="466">
        <v>0</v>
      </c>
      <c r="R2144" s="466">
        <v>0</v>
      </c>
      <c r="S2144" s="466">
        <f t="shared" si="67"/>
        <v>0</v>
      </c>
    </row>
    <row r="2145" spans="2:19">
      <c r="B2145" s="463">
        <v>2142</v>
      </c>
      <c r="C2145" s="464">
        <v>82143</v>
      </c>
      <c r="D2145" s="465" t="s">
        <v>4239</v>
      </c>
      <c r="E2145" s="466">
        <v>1.1553651515151515</v>
      </c>
      <c r="F2145" s="466">
        <v>0.77205615942028982</v>
      </c>
      <c r="G2145" s="466">
        <v>0</v>
      </c>
      <c r="H2145" s="466">
        <v>2.9438405797101448E-2</v>
      </c>
      <c r="I2145" s="466">
        <v>9.4965639922130571E-2</v>
      </c>
      <c r="J2145" s="466">
        <v>0.62250712773481165</v>
      </c>
      <c r="K2145" s="466">
        <f t="shared" si="66"/>
        <v>2.6743324843894851</v>
      </c>
      <c r="L2145" s="471"/>
      <c r="M2145" s="466">
        <v>1.1553651515151515</v>
      </c>
      <c r="N2145" s="466">
        <v>0.77205615942028982</v>
      </c>
      <c r="O2145" s="466">
        <v>0</v>
      </c>
      <c r="P2145" s="466">
        <v>2.9438405797101448E-2</v>
      </c>
      <c r="Q2145" s="466">
        <v>9.4965639922130571E-2</v>
      </c>
      <c r="R2145" s="466">
        <v>0.62250712773481165</v>
      </c>
      <c r="S2145" s="466">
        <f t="shared" si="67"/>
        <v>2.6743324843894851</v>
      </c>
    </row>
    <row r="2146" spans="2:19">
      <c r="B2146" s="463">
        <v>2143</v>
      </c>
      <c r="C2146" s="464">
        <v>82248</v>
      </c>
      <c r="D2146" s="465" t="s">
        <v>4242</v>
      </c>
      <c r="E2146" s="466">
        <v>0.69321909090909084</v>
      </c>
      <c r="F2146" s="466">
        <v>0.46323369565217393</v>
      </c>
      <c r="G2146" s="466">
        <v>0</v>
      </c>
      <c r="H2146" s="466">
        <v>1.7663043478260872E-2</v>
      </c>
      <c r="I2146" s="466">
        <v>5.6979383953278333E-2</v>
      </c>
      <c r="J2146" s="466">
        <v>0.37350427664088692</v>
      </c>
      <c r="K2146" s="466">
        <f t="shared" si="66"/>
        <v>1.6045994906336911</v>
      </c>
      <c r="L2146" s="471"/>
      <c r="M2146" s="466">
        <v>0.69321909090909084</v>
      </c>
      <c r="N2146" s="466">
        <v>0.46323369565217393</v>
      </c>
      <c r="O2146" s="466">
        <v>0</v>
      </c>
      <c r="P2146" s="466">
        <v>1.7663043478260872E-2</v>
      </c>
      <c r="Q2146" s="466">
        <v>5.6979383953278333E-2</v>
      </c>
      <c r="R2146" s="466">
        <v>0.37350427664088692</v>
      </c>
      <c r="S2146" s="466">
        <f t="shared" si="67"/>
        <v>1.6045994906336911</v>
      </c>
    </row>
    <row r="2147" spans="2:19">
      <c r="B2147" s="463">
        <v>2144</v>
      </c>
      <c r="C2147" s="464">
        <v>82480</v>
      </c>
      <c r="D2147" s="465" t="s">
        <v>4247</v>
      </c>
      <c r="E2147" s="466">
        <v>0.69321909090909084</v>
      </c>
      <c r="F2147" s="466">
        <v>0.46323369565217393</v>
      </c>
      <c r="G2147" s="466">
        <v>0</v>
      </c>
      <c r="H2147" s="466">
        <v>1.7663043478260872E-2</v>
      </c>
      <c r="I2147" s="466">
        <v>5.6979383953278333E-2</v>
      </c>
      <c r="J2147" s="466">
        <v>0.37350427664088692</v>
      </c>
      <c r="K2147" s="466">
        <f t="shared" si="66"/>
        <v>1.6045994906336911</v>
      </c>
      <c r="L2147" s="471"/>
      <c r="M2147" s="466">
        <v>0.69321909090909084</v>
      </c>
      <c r="N2147" s="466">
        <v>0.46323369565217393</v>
      </c>
      <c r="O2147" s="466">
        <v>0</v>
      </c>
      <c r="P2147" s="466">
        <v>1.7663043478260872E-2</v>
      </c>
      <c r="Q2147" s="466">
        <v>5.6979383953278333E-2</v>
      </c>
      <c r="R2147" s="466">
        <v>0.37350427664088692</v>
      </c>
      <c r="S2147" s="466">
        <f t="shared" si="67"/>
        <v>1.6045994906336911</v>
      </c>
    </row>
    <row r="2148" spans="2:19">
      <c r="B2148" s="463">
        <v>2145</v>
      </c>
      <c r="C2148" s="464">
        <v>82570</v>
      </c>
      <c r="D2148" s="465" t="s">
        <v>4314</v>
      </c>
      <c r="E2148" s="466">
        <v>1.1553651515151515</v>
      </c>
      <c r="F2148" s="466">
        <v>0.77205615942028982</v>
      </c>
      <c r="G2148" s="466">
        <v>0</v>
      </c>
      <c r="H2148" s="466">
        <v>2.9438405797101448E-2</v>
      </c>
      <c r="I2148" s="466">
        <v>9.4965639922130571E-2</v>
      </c>
      <c r="J2148" s="466">
        <v>0.62250712773481165</v>
      </c>
      <c r="K2148" s="466">
        <f t="shared" si="66"/>
        <v>2.6743324843894851</v>
      </c>
      <c r="L2148" s="471"/>
      <c r="M2148" s="466">
        <v>1.1553651515151515</v>
      </c>
      <c r="N2148" s="466">
        <v>0.77205615942028982</v>
      </c>
      <c r="O2148" s="466">
        <v>0</v>
      </c>
      <c r="P2148" s="466">
        <v>2.9438405797101448E-2</v>
      </c>
      <c r="Q2148" s="466">
        <v>9.4965639922130571E-2</v>
      </c>
      <c r="R2148" s="466">
        <v>0.62250712773481165</v>
      </c>
      <c r="S2148" s="466">
        <f t="shared" si="67"/>
        <v>2.6743324843894851</v>
      </c>
    </row>
    <row r="2149" spans="2:19">
      <c r="B2149" s="463">
        <v>2146</v>
      </c>
      <c r="C2149" s="464">
        <v>82575</v>
      </c>
      <c r="D2149" s="465" t="s">
        <v>3127</v>
      </c>
      <c r="E2149" s="466">
        <v>2.310730303030303</v>
      </c>
      <c r="F2149" s="466">
        <v>1.5441123188405796</v>
      </c>
      <c r="G2149" s="466">
        <v>0</v>
      </c>
      <c r="H2149" s="466">
        <v>5.8876811594202896E-2</v>
      </c>
      <c r="I2149" s="466">
        <v>0.18993127984426114</v>
      </c>
      <c r="J2149" s="466">
        <v>1.2450142554696233</v>
      </c>
      <c r="K2149" s="466">
        <f t="shared" si="66"/>
        <v>5.3486649687789702</v>
      </c>
      <c r="L2149" s="471"/>
      <c r="M2149" s="466">
        <v>2.310730303030303</v>
      </c>
      <c r="N2149" s="466">
        <v>1.5441123188405796</v>
      </c>
      <c r="O2149" s="466">
        <v>0</v>
      </c>
      <c r="P2149" s="466">
        <v>5.8876811594202896E-2</v>
      </c>
      <c r="Q2149" s="466">
        <v>0.18993127984426114</v>
      </c>
      <c r="R2149" s="466">
        <v>1.2450142554696233</v>
      </c>
      <c r="S2149" s="466">
        <f t="shared" si="67"/>
        <v>5.3486649687789702</v>
      </c>
    </row>
    <row r="2150" spans="2:19">
      <c r="B2150" s="463">
        <v>2147</v>
      </c>
      <c r="C2150" s="464">
        <v>82595</v>
      </c>
      <c r="D2150" s="465" t="s">
        <v>4315</v>
      </c>
      <c r="E2150" s="466">
        <v>0.69321909090909084</v>
      </c>
      <c r="F2150" s="466">
        <v>0.46323369565217393</v>
      </c>
      <c r="G2150" s="466">
        <v>0</v>
      </c>
      <c r="H2150" s="466">
        <v>1.7663043478260872E-2</v>
      </c>
      <c r="I2150" s="466">
        <v>5.6979383953278333E-2</v>
      </c>
      <c r="J2150" s="466">
        <v>0.37350427664088692</v>
      </c>
      <c r="K2150" s="466">
        <f t="shared" si="66"/>
        <v>1.6045994906336911</v>
      </c>
      <c r="L2150" s="471"/>
      <c r="M2150" s="466">
        <v>0.69321909090909084</v>
      </c>
      <c r="N2150" s="466">
        <v>0.46323369565217393</v>
      </c>
      <c r="O2150" s="466">
        <v>0</v>
      </c>
      <c r="P2150" s="466">
        <v>1.7663043478260872E-2</v>
      </c>
      <c r="Q2150" s="466">
        <v>5.6979383953278333E-2</v>
      </c>
      <c r="R2150" s="466">
        <v>0.37350427664088692</v>
      </c>
      <c r="S2150" s="466">
        <f t="shared" si="67"/>
        <v>1.6045994906336911</v>
      </c>
    </row>
    <row r="2151" spans="2:19">
      <c r="B2151" s="463">
        <v>2148</v>
      </c>
      <c r="C2151" s="464">
        <v>82607</v>
      </c>
      <c r="D2151" s="465" t="s">
        <v>3128</v>
      </c>
      <c r="E2151" s="466">
        <v>0.69321909090909084</v>
      </c>
      <c r="F2151" s="466">
        <v>0.46323369565217393</v>
      </c>
      <c r="G2151" s="466">
        <v>0</v>
      </c>
      <c r="H2151" s="466">
        <v>1.7663043478260872E-2</v>
      </c>
      <c r="I2151" s="466">
        <v>5.6979383953278333E-2</v>
      </c>
      <c r="J2151" s="466">
        <v>0.37350427664088692</v>
      </c>
      <c r="K2151" s="466">
        <f t="shared" si="66"/>
        <v>1.6045994906336911</v>
      </c>
      <c r="L2151" s="471"/>
      <c r="M2151" s="466">
        <v>0.69321909090909084</v>
      </c>
      <c r="N2151" s="466">
        <v>0.46323369565217393</v>
      </c>
      <c r="O2151" s="466">
        <v>0</v>
      </c>
      <c r="P2151" s="466">
        <v>1.7663043478260872E-2</v>
      </c>
      <c r="Q2151" s="466">
        <v>5.6979383953278333E-2</v>
      </c>
      <c r="R2151" s="466">
        <v>0.37350427664088692</v>
      </c>
      <c r="S2151" s="466">
        <f t="shared" si="67"/>
        <v>1.6045994906336911</v>
      </c>
    </row>
    <row r="2152" spans="2:19">
      <c r="B2152" s="463">
        <v>2149</v>
      </c>
      <c r="C2152" s="464">
        <v>82679</v>
      </c>
      <c r="D2152" s="465" t="s">
        <v>4321</v>
      </c>
      <c r="E2152" s="466">
        <v>0.69321909090909084</v>
      </c>
      <c r="F2152" s="466">
        <v>0.46323369565217393</v>
      </c>
      <c r="G2152" s="466">
        <v>0</v>
      </c>
      <c r="H2152" s="466">
        <v>1.7663043478260872E-2</v>
      </c>
      <c r="I2152" s="466">
        <v>5.6979383953278333E-2</v>
      </c>
      <c r="J2152" s="466">
        <v>0.37350427664088692</v>
      </c>
      <c r="K2152" s="466">
        <f t="shared" si="66"/>
        <v>1.6045994906336911</v>
      </c>
      <c r="L2152" s="471"/>
      <c r="M2152" s="466">
        <v>0.69321909090909084</v>
      </c>
      <c r="N2152" s="466">
        <v>0.46323369565217393</v>
      </c>
      <c r="O2152" s="466">
        <v>0</v>
      </c>
      <c r="P2152" s="466">
        <v>1.7663043478260872E-2</v>
      </c>
      <c r="Q2152" s="466">
        <v>5.6979383953278333E-2</v>
      </c>
      <c r="R2152" s="466">
        <v>0.37350427664088692</v>
      </c>
      <c r="S2152" s="466">
        <f t="shared" si="67"/>
        <v>1.6045994906336911</v>
      </c>
    </row>
    <row r="2153" spans="2:19">
      <c r="B2153" s="463">
        <v>2150</v>
      </c>
      <c r="C2153" s="464">
        <v>82705</v>
      </c>
      <c r="D2153" s="465" t="s">
        <v>3129</v>
      </c>
      <c r="E2153" s="466">
        <v>1.1553651515151515</v>
      </c>
      <c r="F2153" s="466">
        <v>0.77205615942028982</v>
      </c>
      <c r="G2153" s="466">
        <v>0</v>
      </c>
      <c r="H2153" s="466">
        <v>2.9438405797101448E-2</v>
      </c>
      <c r="I2153" s="466">
        <v>9.4965639922130571E-2</v>
      </c>
      <c r="J2153" s="466">
        <v>0.62250712773481165</v>
      </c>
      <c r="K2153" s="466">
        <f t="shared" si="66"/>
        <v>2.6743324843894851</v>
      </c>
      <c r="L2153" s="471"/>
      <c r="M2153" s="466">
        <v>1.1553651515151515</v>
      </c>
      <c r="N2153" s="466">
        <v>0.77205615942028982</v>
      </c>
      <c r="O2153" s="466">
        <v>0</v>
      </c>
      <c r="P2153" s="466">
        <v>2.9438405797101448E-2</v>
      </c>
      <c r="Q2153" s="466">
        <v>9.4965639922130571E-2</v>
      </c>
      <c r="R2153" s="466">
        <v>0.62250712773481165</v>
      </c>
      <c r="S2153" s="466">
        <f t="shared" si="67"/>
        <v>2.6743324843894851</v>
      </c>
    </row>
    <row r="2154" spans="2:19">
      <c r="B2154" s="463">
        <v>2151</v>
      </c>
      <c r="C2154" s="464">
        <v>82731</v>
      </c>
      <c r="D2154" s="465" t="s">
        <v>4324</v>
      </c>
      <c r="E2154" s="466">
        <v>0.69321909090909084</v>
      </c>
      <c r="F2154" s="466">
        <v>0.46323369565217393</v>
      </c>
      <c r="G2154" s="466">
        <v>0</v>
      </c>
      <c r="H2154" s="466">
        <v>1.7663043478260872E-2</v>
      </c>
      <c r="I2154" s="466">
        <v>5.6979383953278333E-2</v>
      </c>
      <c r="J2154" s="466">
        <v>0.37350427664088692</v>
      </c>
      <c r="K2154" s="466">
        <f t="shared" si="66"/>
        <v>1.6045994906336911</v>
      </c>
      <c r="L2154" s="471"/>
      <c r="M2154" s="466">
        <v>0.69321909090909084</v>
      </c>
      <c r="N2154" s="466">
        <v>0.46323369565217393</v>
      </c>
      <c r="O2154" s="466">
        <v>0</v>
      </c>
      <c r="P2154" s="466">
        <v>1.7663043478260872E-2</v>
      </c>
      <c r="Q2154" s="466">
        <v>5.6979383953278333E-2</v>
      </c>
      <c r="R2154" s="466">
        <v>0.37350427664088692</v>
      </c>
      <c r="S2154" s="466">
        <f t="shared" si="67"/>
        <v>1.6045994906336911</v>
      </c>
    </row>
    <row r="2155" spans="2:19">
      <c r="B2155" s="463">
        <v>2152</v>
      </c>
      <c r="C2155" s="464">
        <v>82945</v>
      </c>
      <c r="D2155" s="465" t="s">
        <v>4333</v>
      </c>
      <c r="E2155" s="466">
        <v>0.69321909090909084</v>
      </c>
      <c r="F2155" s="466">
        <v>0.46323369565217393</v>
      </c>
      <c r="G2155" s="466">
        <v>0</v>
      </c>
      <c r="H2155" s="466">
        <v>1.7663043478260872E-2</v>
      </c>
      <c r="I2155" s="466">
        <v>5.6979383953278333E-2</v>
      </c>
      <c r="J2155" s="466">
        <v>0.37350427664088692</v>
      </c>
      <c r="K2155" s="466">
        <f t="shared" si="66"/>
        <v>1.6045994906336911</v>
      </c>
      <c r="L2155" s="471"/>
      <c r="M2155" s="466">
        <v>0.69321909090909084</v>
      </c>
      <c r="N2155" s="466">
        <v>0.46323369565217393</v>
      </c>
      <c r="O2155" s="466">
        <v>0</v>
      </c>
      <c r="P2155" s="466">
        <v>1.7663043478260872E-2</v>
      </c>
      <c r="Q2155" s="466">
        <v>5.6979383953278333E-2</v>
      </c>
      <c r="R2155" s="466">
        <v>0.37350427664088692</v>
      </c>
      <c r="S2155" s="466">
        <f t="shared" si="67"/>
        <v>1.6045994906336911</v>
      </c>
    </row>
    <row r="2156" spans="2:19">
      <c r="B2156" s="463">
        <v>2153</v>
      </c>
      <c r="C2156" s="464">
        <v>82948</v>
      </c>
      <c r="D2156" s="465" t="s">
        <v>3133</v>
      </c>
      <c r="E2156" s="466">
        <v>0.61811727272727268</v>
      </c>
      <c r="F2156" s="466">
        <v>0.77205615942028982</v>
      </c>
      <c r="G2156" s="466">
        <v>0</v>
      </c>
      <c r="H2156" s="466">
        <v>2.9438405797101448E-2</v>
      </c>
      <c r="I2156" s="466">
        <v>5.0806363922685581E-2</v>
      </c>
      <c r="J2156" s="466">
        <v>0.33303965204777397</v>
      </c>
      <c r="K2156" s="466">
        <f t="shared" si="66"/>
        <v>1.8034578539151238</v>
      </c>
      <c r="L2156" s="471"/>
      <c r="M2156" s="466">
        <v>0.61811727272727268</v>
      </c>
      <c r="N2156" s="466">
        <v>0.77205615942028982</v>
      </c>
      <c r="O2156" s="466">
        <v>0</v>
      </c>
      <c r="P2156" s="466">
        <v>2.9438405797101448E-2</v>
      </c>
      <c r="Q2156" s="466">
        <v>5.0806363922685581E-2</v>
      </c>
      <c r="R2156" s="466">
        <v>0.33303965204777397</v>
      </c>
      <c r="S2156" s="466">
        <f t="shared" si="67"/>
        <v>1.8034578539151238</v>
      </c>
    </row>
    <row r="2157" spans="2:19">
      <c r="B2157" s="463">
        <v>2154</v>
      </c>
      <c r="C2157" s="464">
        <v>82950</v>
      </c>
      <c r="D2157" s="465" t="s">
        <v>3134</v>
      </c>
      <c r="E2157" s="466">
        <v>0.69321909090909084</v>
      </c>
      <c r="F2157" s="466">
        <v>0.46323369565217393</v>
      </c>
      <c r="G2157" s="466">
        <v>0</v>
      </c>
      <c r="H2157" s="466">
        <v>1.7663043478260872E-2</v>
      </c>
      <c r="I2157" s="466">
        <v>5.6979383953278333E-2</v>
      </c>
      <c r="J2157" s="466">
        <v>0.37350427664088692</v>
      </c>
      <c r="K2157" s="466">
        <f t="shared" si="66"/>
        <v>1.6045994906336911</v>
      </c>
      <c r="L2157" s="471"/>
      <c r="M2157" s="466">
        <v>0.69321909090909084</v>
      </c>
      <c r="N2157" s="466">
        <v>0.46323369565217393</v>
      </c>
      <c r="O2157" s="466">
        <v>0</v>
      </c>
      <c r="P2157" s="466">
        <v>1.7663043478260872E-2</v>
      </c>
      <c r="Q2157" s="466">
        <v>5.6979383953278333E-2</v>
      </c>
      <c r="R2157" s="466">
        <v>0.37350427664088692</v>
      </c>
      <c r="S2157" s="466">
        <f t="shared" si="67"/>
        <v>1.6045994906336911</v>
      </c>
    </row>
    <row r="2158" spans="2:19">
      <c r="B2158" s="463">
        <v>2155</v>
      </c>
      <c r="C2158" s="464">
        <v>83090</v>
      </c>
      <c r="D2158" s="465" t="s">
        <v>4342</v>
      </c>
      <c r="E2158" s="466">
        <v>0.69321909090909084</v>
      </c>
      <c r="F2158" s="466">
        <v>0.46323369565217393</v>
      </c>
      <c r="G2158" s="466">
        <v>0</v>
      </c>
      <c r="H2158" s="466">
        <v>1.7663043478260872E-2</v>
      </c>
      <c r="I2158" s="466">
        <v>5.6979383953278333E-2</v>
      </c>
      <c r="J2158" s="466">
        <v>0.37350427664088692</v>
      </c>
      <c r="K2158" s="466">
        <f t="shared" si="66"/>
        <v>1.6045994906336911</v>
      </c>
      <c r="L2158" s="471"/>
      <c r="M2158" s="466">
        <v>0.69321909090909084</v>
      </c>
      <c r="N2158" s="466">
        <v>0.46323369565217393</v>
      </c>
      <c r="O2158" s="466">
        <v>0</v>
      </c>
      <c r="P2158" s="466">
        <v>1.7663043478260872E-2</v>
      </c>
      <c r="Q2158" s="466">
        <v>5.6979383953278333E-2</v>
      </c>
      <c r="R2158" s="466">
        <v>0.37350427664088692</v>
      </c>
      <c r="S2158" s="466">
        <f t="shared" si="67"/>
        <v>1.6045994906336911</v>
      </c>
    </row>
    <row r="2159" spans="2:19">
      <c r="B2159" s="463">
        <v>2156</v>
      </c>
      <c r="C2159" s="464">
        <v>83520</v>
      </c>
      <c r="D2159" s="465" t="s">
        <v>3141</v>
      </c>
      <c r="E2159" s="466">
        <v>0.69321909090909084</v>
      </c>
      <c r="F2159" s="466">
        <v>0.46323369565217393</v>
      </c>
      <c r="G2159" s="466">
        <v>0</v>
      </c>
      <c r="H2159" s="466">
        <v>1.7663043478260872E-2</v>
      </c>
      <c r="I2159" s="466">
        <v>5.6979383953278333E-2</v>
      </c>
      <c r="J2159" s="466">
        <v>0.37350427664088692</v>
      </c>
      <c r="K2159" s="466">
        <f t="shared" si="66"/>
        <v>1.6045994906336911</v>
      </c>
      <c r="L2159" s="471"/>
      <c r="M2159" s="466">
        <v>0.69321909090909084</v>
      </c>
      <c r="N2159" s="466">
        <v>0.46323369565217393</v>
      </c>
      <c r="O2159" s="466">
        <v>0</v>
      </c>
      <c r="P2159" s="466">
        <v>1.7663043478260872E-2</v>
      </c>
      <c r="Q2159" s="466">
        <v>5.6979383953278333E-2</v>
      </c>
      <c r="R2159" s="466">
        <v>0.37350427664088692</v>
      </c>
      <c r="S2159" s="466">
        <f t="shared" si="67"/>
        <v>1.6045994906336911</v>
      </c>
    </row>
    <row r="2160" spans="2:19">
      <c r="B2160" s="463">
        <v>2157</v>
      </c>
      <c r="C2160" s="464">
        <v>83605</v>
      </c>
      <c r="D2160" s="465" t="s">
        <v>3144</v>
      </c>
      <c r="E2160" s="466">
        <v>0.69321909090909084</v>
      </c>
      <c r="F2160" s="466">
        <v>0.46323369565217393</v>
      </c>
      <c r="G2160" s="466">
        <v>0</v>
      </c>
      <c r="H2160" s="466">
        <v>1.7663043478260872E-2</v>
      </c>
      <c r="I2160" s="466">
        <v>5.6979383953278333E-2</v>
      </c>
      <c r="J2160" s="466">
        <v>0.37350427664088692</v>
      </c>
      <c r="K2160" s="466">
        <f t="shared" si="66"/>
        <v>1.6045994906336911</v>
      </c>
      <c r="L2160" s="471"/>
      <c r="M2160" s="466">
        <v>0.69321909090909084</v>
      </c>
      <c r="N2160" s="466">
        <v>0.46323369565217393</v>
      </c>
      <c r="O2160" s="466">
        <v>0</v>
      </c>
      <c r="P2160" s="466">
        <v>1.7663043478260872E-2</v>
      </c>
      <c r="Q2160" s="466">
        <v>5.6979383953278333E-2</v>
      </c>
      <c r="R2160" s="466">
        <v>0.37350427664088692</v>
      </c>
      <c r="S2160" s="466">
        <f t="shared" si="67"/>
        <v>1.6045994906336911</v>
      </c>
    </row>
    <row r="2161" spans="2:19">
      <c r="B2161" s="463">
        <v>2158</v>
      </c>
      <c r="C2161" s="464">
        <v>83661</v>
      </c>
      <c r="D2161" s="465" t="s">
        <v>3146</v>
      </c>
      <c r="E2161" s="466">
        <v>0.69321909090909084</v>
      </c>
      <c r="F2161" s="466">
        <v>0.46323369565217393</v>
      </c>
      <c r="G2161" s="466">
        <v>0</v>
      </c>
      <c r="H2161" s="466">
        <v>1.7663043478260872E-2</v>
      </c>
      <c r="I2161" s="466">
        <v>5.6979383953278333E-2</v>
      </c>
      <c r="J2161" s="466">
        <v>0.37350427664088692</v>
      </c>
      <c r="K2161" s="466">
        <f t="shared" si="66"/>
        <v>1.6045994906336911</v>
      </c>
      <c r="L2161" s="471"/>
      <c r="M2161" s="466">
        <v>0.69321909090909084</v>
      </c>
      <c r="N2161" s="466">
        <v>0.46323369565217393</v>
      </c>
      <c r="O2161" s="466">
        <v>0</v>
      </c>
      <c r="P2161" s="466">
        <v>1.7663043478260872E-2</v>
      </c>
      <c r="Q2161" s="466">
        <v>5.6979383953278333E-2</v>
      </c>
      <c r="R2161" s="466">
        <v>0.37350427664088692</v>
      </c>
      <c r="S2161" s="466">
        <f t="shared" si="67"/>
        <v>1.6045994906336911</v>
      </c>
    </row>
    <row r="2162" spans="2:19">
      <c r="B2162" s="463">
        <v>2159</v>
      </c>
      <c r="C2162" s="464">
        <v>83662</v>
      </c>
      <c r="D2162" s="465" t="s">
        <v>3147</v>
      </c>
      <c r="E2162" s="466">
        <v>0.69321909090909084</v>
      </c>
      <c r="F2162" s="466">
        <v>0.46323369565217393</v>
      </c>
      <c r="G2162" s="466">
        <v>0</v>
      </c>
      <c r="H2162" s="466">
        <v>1.7663043478260872E-2</v>
      </c>
      <c r="I2162" s="466">
        <v>5.6979383953278333E-2</v>
      </c>
      <c r="J2162" s="466">
        <v>0.37350427664088692</v>
      </c>
      <c r="K2162" s="466">
        <f t="shared" si="66"/>
        <v>1.6045994906336911</v>
      </c>
      <c r="L2162" s="471"/>
      <c r="M2162" s="466">
        <v>0.69321909090909084</v>
      </c>
      <c r="N2162" s="466">
        <v>0.46323369565217393</v>
      </c>
      <c r="O2162" s="466">
        <v>0</v>
      </c>
      <c r="P2162" s="466">
        <v>1.7663043478260872E-2</v>
      </c>
      <c r="Q2162" s="466">
        <v>5.6979383953278333E-2</v>
      </c>
      <c r="R2162" s="466">
        <v>0.37350427664088692</v>
      </c>
      <c r="S2162" s="466">
        <f t="shared" si="67"/>
        <v>1.6045994906336911</v>
      </c>
    </row>
    <row r="2163" spans="2:19">
      <c r="B2163" s="463">
        <v>2160</v>
      </c>
      <c r="C2163" s="464">
        <v>83898</v>
      </c>
      <c r="D2163" s="465" t="s">
        <v>3151</v>
      </c>
      <c r="E2163" s="466">
        <v>11.00694670995671</v>
      </c>
      <c r="F2163" s="466">
        <v>1.5803894927536233</v>
      </c>
      <c r="G2163" s="466">
        <v>0</v>
      </c>
      <c r="H2163" s="466">
        <v>0.27475845410628019</v>
      </c>
      <c r="I2163" s="466">
        <v>0.64682380570796982</v>
      </c>
      <c r="J2163" s="466">
        <v>6.6068512380483533</v>
      </c>
      <c r="K2163" s="466">
        <f t="shared" si="66"/>
        <v>20.115769700572933</v>
      </c>
      <c r="L2163" s="471"/>
      <c r="M2163" s="466">
        <v>11.479475780885778</v>
      </c>
      <c r="N2163" s="466">
        <v>1.5803894927536233</v>
      </c>
      <c r="O2163" s="466">
        <v>0</v>
      </c>
      <c r="P2163" s="466">
        <v>0.27475845410628019</v>
      </c>
      <c r="Q2163" s="466">
        <v>0.6745920015591873</v>
      </c>
      <c r="R2163" s="466">
        <v>6.8904838711070298</v>
      </c>
      <c r="S2163" s="466">
        <f t="shared" si="67"/>
        <v>20.8996996004119</v>
      </c>
    </row>
    <row r="2164" spans="2:19">
      <c r="B2164" s="463">
        <v>2161</v>
      </c>
      <c r="C2164" s="464">
        <v>84030</v>
      </c>
      <c r="D2164" s="465" t="s">
        <v>3993</v>
      </c>
      <c r="E2164" s="466">
        <v>0.69321909090909084</v>
      </c>
      <c r="F2164" s="466">
        <v>0.46323369565217393</v>
      </c>
      <c r="G2164" s="466">
        <v>0</v>
      </c>
      <c r="H2164" s="466">
        <v>1.7663043478260872E-2</v>
      </c>
      <c r="I2164" s="466">
        <v>5.6979383953278333E-2</v>
      </c>
      <c r="J2164" s="466">
        <v>0.37350427664088692</v>
      </c>
      <c r="K2164" s="466">
        <f t="shared" si="66"/>
        <v>1.6045994906336911</v>
      </c>
      <c r="L2164" s="471"/>
      <c r="M2164" s="466">
        <v>0.69321909090909084</v>
      </c>
      <c r="N2164" s="466">
        <v>0.46323369565217393</v>
      </c>
      <c r="O2164" s="466">
        <v>0</v>
      </c>
      <c r="P2164" s="466">
        <v>1.7663043478260872E-2</v>
      </c>
      <c r="Q2164" s="466">
        <v>5.6979383953278333E-2</v>
      </c>
      <c r="R2164" s="466">
        <v>0.37350427664088692</v>
      </c>
      <c r="S2164" s="466">
        <f t="shared" si="67"/>
        <v>1.6045994906336911</v>
      </c>
    </row>
    <row r="2165" spans="2:19">
      <c r="B2165" s="463">
        <v>2162</v>
      </c>
      <c r="C2165" s="464">
        <v>84145</v>
      </c>
      <c r="D2165" s="465" t="s">
        <v>4006</v>
      </c>
      <c r="E2165" s="466">
        <v>0.69321909090909084</v>
      </c>
      <c r="F2165" s="466">
        <v>0.46323369565217393</v>
      </c>
      <c r="G2165" s="466">
        <v>0</v>
      </c>
      <c r="H2165" s="466">
        <v>1.7663043478260872E-2</v>
      </c>
      <c r="I2165" s="466">
        <v>5.6979383953278333E-2</v>
      </c>
      <c r="J2165" s="466">
        <v>0.37350427664088692</v>
      </c>
      <c r="K2165" s="466">
        <f t="shared" si="66"/>
        <v>1.6045994906336911</v>
      </c>
      <c r="L2165" s="471"/>
      <c r="M2165" s="466">
        <v>0.69321909090909084</v>
      </c>
      <c r="N2165" s="466">
        <v>0.46323369565217393</v>
      </c>
      <c r="O2165" s="466">
        <v>0</v>
      </c>
      <c r="P2165" s="466">
        <v>1.7663043478260872E-2</v>
      </c>
      <c r="Q2165" s="466">
        <v>5.6979383953278333E-2</v>
      </c>
      <c r="R2165" s="466">
        <v>0.37350427664088692</v>
      </c>
      <c r="S2165" s="466">
        <f t="shared" si="67"/>
        <v>1.6045994906336911</v>
      </c>
    </row>
    <row r="2166" spans="2:19">
      <c r="B2166" s="463">
        <v>2163</v>
      </c>
      <c r="C2166" s="464">
        <v>84152</v>
      </c>
      <c r="D2166" s="465" t="s">
        <v>3156</v>
      </c>
      <c r="E2166" s="466">
        <v>0.69321909090909084</v>
      </c>
      <c r="F2166" s="466">
        <v>0.13546195652173912</v>
      </c>
      <c r="G2166" s="466">
        <v>0</v>
      </c>
      <c r="H2166" s="466">
        <v>2.355072463768116E-2</v>
      </c>
      <c r="I2166" s="466">
        <v>4.0737056550444656E-2</v>
      </c>
      <c r="J2166" s="466">
        <v>0.41610044362879395</v>
      </c>
      <c r="K2166" s="466">
        <f t="shared" si="66"/>
        <v>1.3090692722477497</v>
      </c>
      <c r="L2166" s="471"/>
      <c r="M2166" s="466">
        <v>0.69321909090909084</v>
      </c>
      <c r="N2166" s="466">
        <v>0.13546195652173912</v>
      </c>
      <c r="O2166" s="466">
        <v>0</v>
      </c>
      <c r="P2166" s="466">
        <v>2.355072463768116E-2</v>
      </c>
      <c r="Q2166" s="466">
        <v>4.0737056550444656E-2</v>
      </c>
      <c r="R2166" s="466">
        <v>0.41610044362879395</v>
      </c>
      <c r="S2166" s="466">
        <f t="shared" si="67"/>
        <v>1.3090692722477497</v>
      </c>
    </row>
    <row r="2167" spans="2:19">
      <c r="B2167" s="463">
        <v>2164</v>
      </c>
      <c r="C2167" s="464">
        <v>84154</v>
      </c>
      <c r="D2167" s="465" t="s">
        <v>3157</v>
      </c>
      <c r="E2167" s="466">
        <v>0.69321909090909084</v>
      </c>
      <c r="F2167" s="466">
        <v>0.13546195652173912</v>
      </c>
      <c r="G2167" s="466">
        <v>0</v>
      </c>
      <c r="H2167" s="466">
        <v>2.355072463768116E-2</v>
      </c>
      <c r="I2167" s="466">
        <v>4.0737056550444656E-2</v>
      </c>
      <c r="J2167" s="466">
        <v>0.41610044362879395</v>
      </c>
      <c r="K2167" s="466">
        <f t="shared" si="66"/>
        <v>1.3090692722477497</v>
      </c>
      <c r="L2167" s="471"/>
      <c r="M2167" s="466">
        <v>0.69321909090909084</v>
      </c>
      <c r="N2167" s="466">
        <v>0.13546195652173912</v>
      </c>
      <c r="O2167" s="466">
        <v>0</v>
      </c>
      <c r="P2167" s="466">
        <v>2.355072463768116E-2</v>
      </c>
      <c r="Q2167" s="466">
        <v>4.0737056550444656E-2</v>
      </c>
      <c r="R2167" s="466">
        <v>0.41610044362879395</v>
      </c>
      <c r="S2167" s="466">
        <f t="shared" si="67"/>
        <v>1.3090692722477497</v>
      </c>
    </row>
    <row r="2168" spans="2:19">
      <c r="B2168" s="463">
        <v>2165</v>
      </c>
      <c r="C2168" s="464">
        <v>84157</v>
      </c>
      <c r="D2168" s="465" t="s">
        <v>3159</v>
      </c>
      <c r="E2168" s="466">
        <v>0.69321909090909084</v>
      </c>
      <c r="F2168" s="466">
        <v>0.46323369565217393</v>
      </c>
      <c r="G2168" s="466">
        <v>0</v>
      </c>
      <c r="H2168" s="466">
        <v>1.7663043478260872E-2</v>
      </c>
      <c r="I2168" s="466">
        <v>5.6979383953278333E-2</v>
      </c>
      <c r="J2168" s="466">
        <v>0.37350427664088692</v>
      </c>
      <c r="K2168" s="466">
        <f t="shared" si="66"/>
        <v>1.6045994906336911</v>
      </c>
      <c r="L2168" s="471"/>
      <c r="M2168" s="466">
        <v>0.69321909090909084</v>
      </c>
      <c r="N2168" s="466">
        <v>0.46323369565217393</v>
      </c>
      <c r="O2168" s="466">
        <v>0</v>
      </c>
      <c r="P2168" s="466">
        <v>1.7663043478260872E-2</v>
      </c>
      <c r="Q2168" s="466">
        <v>5.6979383953278333E-2</v>
      </c>
      <c r="R2168" s="466">
        <v>0.37350427664088692</v>
      </c>
      <c r="S2168" s="466">
        <f t="shared" si="67"/>
        <v>1.6045994906336911</v>
      </c>
    </row>
    <row r="2169" spans="2:19">
      <c r="B2169" s="463">
        <v>2166</v>
      </c>
      <c r="C2169" s="464">
        <v>84207</v>
      </c>
      <c r="D2169" s="465" t="s">
        <v>3160</v>
      </c>
      <c r="E2169" s="466">
        <v>0.69321909090909084</v>
      </c>
      <c r="F2169" s="466">
        <v>0.46323369565217393</v>
      </c>
      <c r="G2169" s="466">
        <v>0</v>
      </c>
      <c r="H2169" s="466">
        <v>1.7663043478260872E-2</v>
      </c>
      <c r="I2169" s="466">
        <v>5.6979383953278333E-2</v>
      </c>
      <c r="J2169" s="466">
        <v>0.37350427664088692</v>
      </c>
      <c r="K2169" s="466">
        <f t="shared" si="66"/>
        <v>1.6045994906336911</v>
      </c>
      <c r="L2169" s="471"/>
      <c r="M2169" s="466">
        <v>0.69321909090909084</v>
      </c>
      <c r="N2169" s="466">
        <v>0.46323369565217393</v>
      </c>
      <c r="O2169" s="466">
        <v>0</v>
      </c>
      <c r="P2169" s="466">
        <v>1.7663043478260872E-2</v>
      </c>
      <c r="Q2169" s="466">
        <v>5.6979383953278333E-2</v>
      </c>
      <c r="R2169" s="466">
        <v>0.37350427664088692</v>
      </c>
      <c r="S2169" s="466">
        <f t="shared" si="67"/>
        <v>1.6045994906336911</v>
      </c>
    </row>
    <row r="2170" spans="2:19">
      <c r="B2170" s="463">
        <v>2167</v>
      </c>
      <c r="C2170" s="464">
        <v>84376</v>
      </c>
      <c r="D2170" s="465" t="s">
        <v>4014</v>
      </c>
      <c r="E2170" s="466">
        <v>1.1553651515151515</v>
      </c>
      <c r="F2170" s="466">
        <v>0.77205615942028982</v>
      </c>
      <c r="G2170" s="466">
        <v>0</v>
      </c>
      <c r="H2170" s="466">
        <v>2.9438405797101448E-2</v>
      </c>
      <c r="I2170" s="466">
        <v>9.4965639922130571E-2</v>
      </c>
      <c r="J2170" s="466">
        <v>0.62250712773481165</v>
      </c>
      <c r="K2170" s="466">
        <f t="shared" si="66"/>
        <v>2.6743324843894851</v>
      </c>
      <c r="L2170" s="471"/>
      <c r="M2170" s="466">
        <v>1.1553651515151515</v>
      </c>
      <c r="N2170" s="466">
        <v>0.77205615942028982</v>
      </c>
      <c r="O2170" s="466">
        <v>0</v>
      </c>
      <c r="P2170" s="466">
        <v>2.9438405797101448E-2</v>
      </c>
      <c r="Q2170" s="466">
        <v>9.4965639922130571E-2</v>
      </c>
      <c r="R2170" s="466">
        <v>0.62250712773481165</v>
      </c>
      <c r="S2170" s="466">
        <f t="shared" si="67"/>
        <v>2.6743324843894851</v>
      </c>
    </row>
    <row r="2171" spans="2:19">
      <c r="B2171" s="463">
        <v>2168</v>
      </c>
      <c r="C2171" s="464">
        <v>84442</v>
      </c>
      <c r="D2171" s="465" t="s">
        <v>3163</v>
      </c>
      <c r="E2171" s="466">
        <v>0.69321909090909084</v>
      </c>
      <c r="F2171" s="466">
        <v>0.46323369565217393</v>
      </c>
      <c r="G2171" s="466">
        <v>0</v>
      </c>
      <c r="H2171" s="466">
        <v>1.7663043478260872E-2</v>
      </c>
      <c r="I2171" s="466">
        <v>5.6979383953278333E-2</v>
      </c>
      <c r="J2171" s="466">
        <v>0.37350427664088692</v>
      </c>
      <c r="K2171" s="466">
        <f t="shared" si="66"/>
        <v>1.6045994906336911</v>
      </c>
      <c r="L2171" s="471"/>
      <c r="M2171" s="466">
        <v>0.69321909090909084</v>
      </c>
      <c r="N2171" s="466">
        <v>0.46323369565217393</v>
      </c>
      <c r="O2171" s="466">
        <v>0</v>
      </c>
      <c r="P2171" s="466">
        <v>1.7663043478260872E-2</v>
      </c>
      <c r="Q2171" s="466">
        <v>5.6979383953278333E-2</v>
      </c>
      <c r="R2171" s="466">
        <v>0.37350427664088692</v>
      </c>
      <c r="S2171" s="466">
        <f t="shared" si="67"/>
        <v>1.6045994906336911</v>
      </c>
    </row>
    <row r="2172" spans="2:19">
      <c r="B2172" s="463">
        <v>2169</v>
      </c>
      <c r="C2172" s="464">
        <v>84481</v>
      </c>
      <c r="D2172" s="465" t="s">
        <v>3289</v>
      </c>
      <c r="E2172" s="466">
        <v>0.69321909090909084</v>
      </c>
      <c r="F2172" s="466">
        <v>0.46323369565217393</v>
      </c>
      <c r="G2172" s="466">
        <v>0</v>
      </c>
      <c r="H2172" s="466">
        <v>1.7663043478260872E-2</v>
      </c>
      <c r="I2172" s="466">
        <v>5.6979383953278333E-2</v>
      </c>
      <c r="J2172" s="466">
        <v>0.37350427664088692</v>
      </c>
      <c r="K2172" s="466">
        <f t="shared" si="66"/>
        <v>1.6045994906336911</v>
      </c>
      <c r="L2172" s="471"/>
      <c r="M2172" s="466">
        <v>0.69321909090909084</v>
      </c>
      <c r="N2172" s="466">
        <v>0.46323369565217393</v>
      </c>
      <c r="O2172" s="466">
        <v>0</v>
      </c>
      <c r="P2172" s="466">
        <v>1.7663043478260872E-2</v>
      </c>
      <c r="Q2172" s="466">
        <v>5.6979383953278333E-2</v>
      </c>
      <c r="R2172" s="466">
        <v>0.37350427664088692</v>
      </c>
      <c r="S2172" s="466">
        <f t="shared" si="67"/>
        <v>1.6045994906336911</v>
      </c>
    </row>
    <row r="2173" spans="2:19">
      <c r="B2173" s="463">
        <v>2170</v>
      </c>
      <c r="C2173" s="464">
        <v>84510</v>
      </c>
      <c r="D2173" s="465" t="s">
        <v>3169</v>
      </c>
      <c r="E2173" s="466">
        <v>0.69321909090909084</v>
      </c>
      <c r="F2173" s="466">
        <v>0.46323369565217393</v>
      </c>
      <c r="G2173" s="466">
        <v>0</v>
      </c>
      <c r="H2173" s="466">
        <v>1.7663043478260872E-2</v>
      </c>
      <c r="I2173" s="466">
        <v>5.6979383953278333E-2</v>
      </c>
      <c r="J2173" s="466">
        <v>0.37350427664088692</v>
      </c>
      <c r="K2173" s="466">
        <f t="shared" si="66"/>
        <v>1.6045994906336911</v>
      </c>
      <c r="L2173" s="471"/>
      <c r="M2173" s="466">
        <v>0.69321909090909084</v>
      </c>
      <c r="N2173" s="466">
        <v>0.46323369565217393</v>
      </c>
      <c r="O2173" s="466">
        <v>0</v>
      </c>
      <c r="P2173" s="466">
        <v>1.7663043478260872E-2</v>
      </c>
      <c r="Q2173" s="466">
        <v>5.6979383953278333E-2</v>
      </c>
      <c r="R2173" s="466">
        <v>0.37350427664088692</v>
      </c>
      <c r="S2173" s="466">
        <f t="shared" si="67"/>
        <v>1.6045994906336911</v>
      </c>
    </row>
    <row r="2174" spans="2:19">
      <c r="B2174" s="463">
        <v>2171</v>
      </c>
      <c r="C2174" s="464">
        <v>84512</v>
      </c>
      <c r="D2174" s="465" t="s">
        <v>3170</v>
      </c>
      <c r="E2174" s="466">
        <v>0.69321909090909084</v>
      </c>
      <c r="F2174" s="466">
        <v>0.46323369565217393</v>
      </c>
      <c r="G2174" s="466">
        <v>0</v>
      </c>
      <c r="H2174" s="466">
        <v>1.7663043478260872E-2</v>
      </c>
      <c r="I2174" s="466">
        <v>5.6979383953278333E-2</v>
      </c>
      <c r="J2174" s="466">
        <v>0.37350427664088692</v>
      </c>
      <c r="K2174" s="466">
        <f t="shared" si="66"/>
        <v>1.6045994906336911</v>
      </c>
      <c r="L2174" s="471"/>
      <c r="M2174" s="466">
        <v>0.69321909090909084</v>
      </c>
      <c r="N2174" s="466">
        <v>0.46323369565217393</v>
      </c>
      <c r="O2174" s="466">
        <v>0</v>
      </c>
      <c r="P2174" s="466">
        <v>1.7663043478260872E-2</v>
      </c>
      <c r="Q2174" s="466">
        <v>5.6979383953278333E-2</v>
      </c>
      <c r="R2174" s="466">
        <v>0.37350427664088692</v>
      </c>
      <c r="S2174" s="466">
        <f t="shared" si="67"/>
        <v>1.6045994906336911</v>
      </c>
    </row>
    <row r="2175" spans="2:19">
      <c r="B2175" s="463">
        <v>2172</v>
      </c>
      <c r="C2175" s="464">
        <v>84704</v>
      </c>
      <c r="D2175" s="465" t="s">
        <v>3910</v>
      </c>
      <c r="E2175" s="466">
        <v>0.69321909090909084</v>
      </c>
      <c r="F2175" s="466">
        <v>0.13546195652173912</v>
      </c>
      <c r="G2175" s="466">
        <v>0</v>
      </c>
      <c r="H2175" s="466">
        <v>2.355072463768116E-2</v>
      </c>
      <c r="I2175" s="466">
        <v>4.0737056550444656E-2</v>
      </c>
      <c r="J2175" s="466">
        <v>0.41610044362879395</v>
      </c>
      <c r="K2175" s="466">
        <f t="shared" si="66"/>
        <v>1.3090692722477497</v>
      </c>
      <c r="L2175" s="471"/>
      <c r="M2175" s="466">
        <v>0.69321909090909084</v>
      </c>
      <c r="N2175" s="466">
        <v>0.13546195652173912</v>
      </c>
      <c r="O2175" s="466">
        <v>0</v>
      </c>
      <c r="P2175" s="466">
        <v>2.355072463768116E-2</v>
      </c>
      <c r="Q2175" s="466">
        <v>4.0737056550444656E-2</v>
      </c>
      <c r="R2175" s="466">
        <v>0.41610044362879395</v>
      </c>
      <c r="S2175" s="466">
        <f t="shared" si="67"/>
        <v>1.3090692722477497</v>
      </c>
    </row>
    <row r="2176" spans="2:19" ht="25.5">
      <c r="B2176" s="463">
        <v>2173</v>
      </c>
      <c r="C2176" s="464">
        <v>84830</v>
      </c>
      <c r="D2176" s="465" t="s">
        <v>2327</v>
      </c>
      <c r="E2176" s="466">
        <v>1.1553651515151515</v>
      </c>
      <c r="F2176" s="466">
        <v>0.77205615942028982</v>
      </c>
      <c r="G2176" s="466">
        <v>0</v>
      </c>
      <c r="H2176" s="466">
        <v>2.9438405797101448E-2</v>
      </c>
      <c r="I2176" s="466">
        <v>9.4965639922130571E-2</v>
      </c>
      <c r="J2176" s="466">
        <v>0.62250712773481165</v>
      </c>
      <c r="K2176" s="466">
        <f t="shared" si="66"/>
        <v>2.6743324843894851</v>
      </c>
      <c r="L2176" s="471"/>
      <c r="M2176" s="466">
        <v>1.1553651515151515</v>
      </c>
      <c r="N2176" s="466">
        <v>0.77205615942028982</v>
      </c>
      <c r="O2176" s="466">
        <v>0</v>
      </c>
      <c r="P2176" s="466">
        <v>2.9438405797101448E-2</v>
      </c>
      <c r="Q2176" s="466">
        <v>9.4965639922130571E-2</v>
      </c>
      <c r="R2176" s="466">
        <v>0.62250712773481165</v>
      </c>
      <c r="S2176" s="466">
        <f t="shared" si="67"/>
        <v>2.6743324843894851</v>
      </c>
    </row>
    <row r="2177" spans="2:19">
      <c r="B2177" s="463">
        <v>2174</v>
      </c>
      <c r="C2177" s="464">
        <v>84999</v>
      </c>
      <c r="D2177" s="465" t="s">
        <v>3174</v>
      </c>
      <c r="E2177" s="466">
        <v>1.1553651515151515</v>
      </c>
      <c r="F2177" s="466">
        <v>0.77205615942028982</v>
      </c>
      <c r="G2177" s="466">
        <v>0</v>
      </c>
      <c r="H2177" s="466">
        <v>2.9438405797101448E-2</v>
      </c>
      <c r="I2177" s="466">
        <v>9.4965639922130571E-2</v>
      </c>
      <c r="J2177" s="466">
        <v>0.62250712773481165</v>
      </c>
      <c r="K2177" s="466">
        <f t="shared" si="66"/>
        <v>2.6743324843894851</v>
      </c>
      <c r="L2177" s="471"/>
      <c r="M2177" s="466">
        <v>1.1553651515151515</v>
      </c>
      <c r="N2177" s="466">
        <v>0.77205615942028982</v>
      </c>
      <c r="O2177" s="466">
        <v>0</v>
      </c>
      <c r="P2177" s="466">
        <v>2.9438405797101448E-2</v>
      </c>
      <c r="Q2177" s="466">
        <v>9.4965639922130571E-2</v>
      </c>
      <c r="R2177" s="466">
        <v>0.62250712773481165</v>
      </c>
      <c r="S2177" s="466">
        <f t="shared" si="67"/>
        <v>2.6743324843894851</v>
      </c>
    </row>
    <row r="2178" spans="2:19">
      <c r="B2178" s="463">
        <v>2175</v>
      </c>
      <c r="C2178" s="464">
        <v>85007</v>
      </c>
      <c r="D2178" s="465" t="s">
        <v>3175</v>
      </c>
      <c r="E2178" s="466">
        <v>1.1553651515151515</v>
      </c>
      <c r="F2178" s="466">
        <v>0.73491847826086965</v>
      </c>
      <c r="G2178" s="466">
        <v>0</v>
      </c>
      <c r="H2178" s="466">
        <v>2.9438405797101448E-2</v>
      </c>
      <c r="I2178" s="466">
        <v>6.8681315199813867E-2</v>
      </c>
      <c r="J2178" s="466">
        <v>0.55764298431722437</v>
      </c>
      <c r="K2178" s="466">
        <f t="shared" si="66"/>
        <v>2.546046335090161</v>
      </c>
      <c r="L2178" s="471"/>
      <c r="M2178" s="466">
        <v>1.1553651515151515</v>
      </c>
      <c r="N2178" s="466">
        <v>0.73491847826086965</v>
      </c>
      <c r="O2178" s="466">
        <v>0</v>
      </c>
      <c r="P2178" s="466">
        <v>2.9438405797101448E-2</v>
      </c>
      <c r="Q2178" s="466">
        <v>6.8681315199813867E-2</v>
      </c>
      <c r="R2178" s="466">
        <v>0.55764298431722437</v>
      </c>
      <c r="S2178" s="466">
        <f t="shared" si="67"/>
        <v>2.546046335090161</v>
      </c>
    </row>
    <row r="2179" spans="2:19">
      <c r="B2179" s="463">
        <v>2176</v>
      </c>
      <c r="C2179" s="464">
        <v>85027</v>
      </c>
      <c r="D2179" s="465" t="s">
        <v>3177</v>
      </c>
      <c r="E2179" s="466">
        <v>1.1553651515151515</v>
      </c>
      <c r="F2179" s="466">
        <v>0.73491847826086965</v>
      </c>
      <c r="G2179" s="466">
        <v>0</v>
      </c>
      <c r="H2179" s="466">
        <v>2.9438405797101448E-2</v>
      </c>
      <c r="I2179" s="466">
        <v>6.8681315199813867E-2</v>
      </c>
      <c r="J2179" s="466">
        <v>0.55764298431722437</v>
      </c>
      <c r="K2179" s="466">
        <f t="shared" si="66"/>
        <v>2.546046335090161</v>
      </c>
      <c r="L2179" s="471"/>
      <c r="M2179" s="466">
        <v>1.1553651515151515</v>
      </c>
      <c r="N2179" s="466">
        <v>0.73491847826086965</v>
      </c>
      <c r="O2179" s="466">
        <v>0</v>
      </c>
      <c r="P2179" s="466">
        <v>2.9438405797101448E-2</v>
      </c>
      <c r="Q2179" s="466">
        <v>6.8681315199813867E-2</v>
      </c>
      <c r="R2179" s="466">
        <v>0.55764298431722437</v>
      </c>
      <c r="S2179" s="466">
        <f t="shared" si="67"/>
        <v>2.546046335090161</v>
      </c>
    </row>
    <row r="2180" spans="2:19">
      <c r="B2180" s="463">
        <v>2177</v>
      </c>
      <c r="C2180" s="464">
        <v>85042</v>
      </c>
      <c r="D2180" s="465" t="s">
        <v>2333</v>
      </c>
      <c r="E2180" s="466">
        <v>0.69321909090909084</v>
      </c>
      <c r="F2180" s="466">
        <v>0.44095108695652169</v>
      </c>
      <c r="G2180" s="466">
        <v>0</v>
      </c>
      <c r="H2180" s="466">
        <v>1.7663043478260872E-2</v>
      </c>
      <c r="I2180" s="466">
        <v>4.1208789119888317E-2</v>
      </c>
      <c r="J2180" s="466">
        <v>0.33458579059033461</v>
      </c>
      <c r="K2180" s="466">
        <f t="shared" ref="K2180:K2243" si="68">SUM(E2180:J2180)</f>
        <v>1.5276278010540965</v>
      </c>
      <c r="L2180" s="471"/>
      <c r="M2180" s="466">
        <v>0.69321909090909084</v>
      </c>
      <c r="N2180" s="466">
        <v>0.44095108695652169</v>
      </c>
      <c r="O2180" s="466">
        <v>0</v>
      </c>
      <c r="P2180" s="466">
        <v>1.7663043478260872E-2</v>
      </c>
      <c r="Q2180" s="466">
        <v>4.1208789119888317E-2</v>
      </c>
      <c r="R2180" s="466">
        <v>0.33458579059033461</v>
      </c>
      <c r="S2180" s="466">
        <f t="shared" ref="S2180:S2243" si="69">SUM(M2180:R2180)</f>
        <v>1.5276278010540965</v>
      </c>
    </row>
    <row r="2181" spans="2:19">
      <c r="B2181" s="463">
        <v>2178</v>
      </c>
      <c r="C2181" s="464">
        <v>85045</v>
      </c>
      <c r="D2181" s="465" t="s">
        <v>2334</v>
      </c>
      <c r="E2181" s="466">
        <v>0.69321909090909084</v>
      </c>
      <c r="F2181" s="466">
        <v>0.44095108695652169</v>
      </c>
      <c r="G2181" s="466">
        <v>0</v>
      </c>
      <c r="H2181" s="466">
        <v>1.7663043478260872E-2</v>
      </c>
      <c r="I2181" s="466">
        <v>4.1208789119888317E-2</v>
      </c>
      <c r="J2181" s="466">
        <v>0.33458579059033461</v>
      </c>
      <c r="K2181" s="466">
        <f t="shared" si="68"/>
        <v>1.5276278010540965</v>
      </c>
      <c r="L2181" s="471"/>
      <c r="M2181" s="466">
        <v>0.69321909090909084</v>
      </c>
      <c r="N2181" s="466">
        <v>0.44095108695652169</v>
      </c>
      <c r="O2181" s="466">
        <v>0</v>
      </c>
      <c r="P2181" s="466">
        <v>1.7663043478260872E-2</v>
      </c>
      <c r="Q2181" s="466">
        <v>4.1208789119888317E-2</v>
      </c>
      <c r="R2181" s="466">
        <v>0.33458579059033461</v>
      </c>
      <c r="S2181" s="466">
        <f t="shared" si="69"/>
        <v>1.5276278010540965</v>
      </c>
    </row>
    <row r="2182" spans="2:19">
      <c r="B2182" s="463">
        <v>2179</v>
      </c>
      <c r="C2182" s="464">
        <v>85301</v>
      </c>
      <c r="D2182" s="465" t="s">
        <v>3180</v>
      </c>
      <c r="E2182" s="466">
        <v>0.69321909090909084</v>
      </c>
      <c r="F2182" s="466">
        <v>0.44095108695652169</v>
      </c>
      <c r="G2182" s="466">
        <v>0</v>
      </c>
      <c r="H2182" s="466">
        <v>1.7663043478260872E-2</v>
      </c>
      <c r="I2182" s="466">
        <v>4.1208789119888317E-2</v>
      </c>
      <c r="J2182" s="466">
        <v>0.33458579059033461</v>
      </c>
      <c r="K2182" s="466">
        <f t="shared" si="68"/>
        <v>1.5276278010540965</v>
      </c>
      <c r="L2182" s="471"/>
      <c r="M2182" s="466">
        <v>0.69321909090909084</v>
      </c>
      <c r="N2182" s="466">
        <v>0.44095108695652169</v>
      </c>
      <c r="O2182" s="466">
        <v>0</v>
      </c>
      <c r="P2182" s="466">
        <v>1.7663043478260872E-2</v>
      </c>
      <c r="Q2182" s="466">
        <v>4.1208789119888317E-2</v>
      </c>
      <c r="R2182" s="466">
        <v>0.33458579059033461</v>
      </c>
      <c r="S2182" s="466">
        <f t="shared" si="69"/>
        <v>1.5276278010540965</v>
      </c>
    </row>
    <row r="2183" spans="2:19">
      <c r="B2183" s="463">
        <v>2180</v>
      </c>
      <c r="C2183" s="464">
        <v>85302</v>
      </c>
      <c r="D2183" s="465" t="s">
        <v>3181</v>
      </c>
      <c r="E2183" s="466">
        <v>0.69321909090909084</v>
      </c>
      <c r="F2183" s="466">
        <v>0.44095108695652169</v>
      </c>
      <c r="G2183" s="466">
        <v>0</v>
      </c>
      <c r="H2183" s="466">
        <v>1.7663043478260872E-2</v>
      </c>
      <c r="I2183" s="466">
        <v>4.1208789119888317E-2</v>
      </c>
      <c r="J2183" s="466">
        <v>0.33458579059033461</v>
      </c>
      <c r="K2183" s="466">
        <f t="shared" si="68"/>
        <v>1.5276278010540965</v>
      </c>
      <c r="L2183" s="471"/>
      <c r="M2183" s="466">
        <v>0.69321909090909084</v>
      </c>
      <c r="N2183" s="466">
        <v>0.44095108695652169</v>
      </c>
      <c r="O2183" s="466">
        <v>0</v>
      </c>
      <c r="P2183" s="466">
        <v>1.7663043478260872E-2</v>
      </c>
      <c r="Q2183" s="466">
        <v>4.1208789119888317E-2</v>
      </c>
      <c r="R2183" s="466">
        <v>0.33458579059033461</v>
      </c>
      <c r="S2183" s="466">
        <f t="shared" si="69"/>
        <v>1.5276278010540965</v>
      </c>
    </row>
    <row r="2184" spans="2:19">
      <c r="B2184" s="463">
        <v>2181</v>
      </c>
      <c r="C2184" s="464">
        <v>85305</v>
      </c>
      <c r="D2184" s="465" t="s">
        <v>3182</v>
      </c>
      <c r="E2184" s="466">
        <v>0.69321909090909084</v>
      </c>
      <c r="F2184" s="466">
        <v>0.44095108695652169</v>
      </c>
      <c r="G2184" s="466">
        <v>0</v>
      </c>
      <c r="H2184" s="466">
        <v>1.7663043478260872E-2</v>
      </c>
      <c r="I2184" s="466">
        <v>4.1208789119888317E-2</v>
      </c>
      <c r="J2184" s="466">
        <v>0.33458579059033461</v>
      </c>
      <c r="K2184" s="466">
        <f t="shared" si="68"/>
        <v>1.5276278010540965</v>
      </c>
      <c r="L2184" s="471"/>
      <c r="M2184" s="466">
        <v>0.69321909090909084</v>
      </c>
      <c r="N2184" s="466">
        <v>0.44095108695652169</v>
      </c>
      <c r="O2184" s="466">
        <v>0</v>
      </c>
      <c r="P2184" s="466">
        <v>1.7663043478260872E-2</v>
      </c>
      <c r="Q2184" s="466">
        <v>4.1208789119888317E-2</v>
      </c>
      <c r="R2184" s="466">
        <v>0.33458579059033461</v>
      </c>
      <c r="S2184" s="466">
        <f t="shared" si="69"/>
        <v>1.5276278010540965</v>
      </c>
    </row>
    <row r="2185" spans="2:19">
      <c r="B2185" s="463">
        <v>2182</v>
      </c>
      <c r="C2185" s="464">
        <v>85378</v>
      </c>
      <c r="D2185" s="465" t="s">
        <v>3183</v>
      </c>
      <c r="E2185" s="466">
        <v>0.69321909090909084</v>
      </c>
      <c r="F2185" s="466">
        <v>0.44095108695652169</v>
      </c>
      <c r="G2185" s="466">
        <v>0</v>
      </c>
      <c r="H2185" s="466">
        <v>1.7663043478260872E-2</v>
      </c>
      <c r="I2185" s="466">
        <v>4.1208789119888317E-2</v>
      </c>
      <c r="J2185" s="466">
        <v>0.33458579059033461</v>
      </c>
      <c r="K2185" s="466">
        <f t="shared" si="68"/>
        <v>1.5276278010540965</v>
      </c>
      <c r="L2185" s="471"/>
      <c r="M2185" s="466">
        <v>0.69321909090909084</v>
      </c>
      <c r="N2185" s="466">
        <v>0.44095108695652169</v>
      </c>
      <c r="O2185" s="466">
        <v>0</v>
      </c>
      <c r="P2185" s="466">
        <v>1.7663043478260872E-2</v>
      </c>
      <c r="Q2185" s="466">
        <v>4.1208789119888317E-2</v>
      </c>
      <c r="R2185" s="466">
        <v>0.33458579059033461</v>
      </c>
      <c r="S2185" s="466">
        <f t="shared" si="69"/>
        <v>1.5276278010540965</v>
      </c>
    </row>
    <row r="2186" spans="2:19">
      <c r="B2186" s="463">
        <v>2183</v>
      </c>
      <c r="C2186" s="464">
        <v>85460</v>
      </c>
      <c r="D2186" s="465" t="s">
        <v>3185</v>
      </c>
      <c r="E2186" s="466">
        <v>0.69321909090909084</v>
      </c>
      <c r="F2186" s="466">
        <v>0.44095108695652169</v>
      </c>
      <c r="G2186" s="466">
        <v>0</v>
      </c>
      <c r="H2186" s="466">
        <v>1.7663043478260872E-2</v>
      </c>
      <c r="I2186" s="466">
        <v>4.1208789119888317E-2</v>
      </c>
      <c r="J2186" s="466">
        <v>0.33458579059033461</v>
      </c>
      <c r="K2186" s="466">
        <f t="shared" si="68"/>
        <v>1.5276278010540965</v>
      </c>
      <c r="L2186" s="471"/>
      <c r="M2186" s="466">
        <v>0.69321909090909084</v>
      </c>
      <c r="N2186" s="466">
        <v>0.44095108695652169</v>
      </c>
      <c r="O2186" s="466">
        <v>0</v>
      </c>
      <c r="P2186" s="466">
        <v>1.7663043478260872E-2</v>
      </c>
      <c r="Q2186" s="466">
        <v>4.1208789119888317E-2</v>
      </c>
      <c r="R2186" s="466">
        <v>0.33458579059033461</v>
      </c>
      <c r="S2186" s="466">
        <f t="shared" si="69"/>
        <v>1.5276278010540965</v>
      </c>
    </row>
    <row r="2187" spans="2:19">
      <c r="B2187" s="463">
        <v>2184</v>
      </c>
      <c r="C2187" s="464">
        <v>85705</v>
      </c>
      <c r="D2187" s="465" t="s">
        <v>3187</v>
      </c>
      <c r="E2187" s="466">
        <v>0</v>
      </c>
      <c r="F2187" s="466">
        <v>0</v>
      </c>
      <c r="G2187" s="466">
        <v>0</v>
      </c>
      <c r="H2187" s="466">
        <v>0</v>
      </c>
      <c r="I2187" s="466">
        <v>0</v>
      </c>
      <c r="J2187" s="466">
        <v>0</v>
      </c>
      <c r="K2187" s="466">
        <f t="shared" si="68"/>
        <v>0</v>
      </c>
      <c r="L2187" s="471"/>
      <c r="M2187" s="466">
        <v>0</v>
      </c>
      <c r="N2187" s="466">
        <v>0</v>
      </c>
      <c r="O2187" s="466">
        <v>0</v>
      </c>
      <c r="P2187" s="466">
        <v>0</v>
      </c>
      <c r="Q2187" s="466">
        <v>0</v>
      </c>
      <c r="R2187" s="466">
        <v>0</v>
      </c>
      <c r="S2187" s="466">
        <f t="shared" si="69"/>
        <v>0</v>
      </c>
    </row>
    <row r="2188" spans="2:19">
      <c r="B2188" s="463">
        <v>2185</v>
      </c>
      <c r="C2188" s="464">
        <v>85999</v>
      </c>
      <c r="D2188" s="465" t="s">
        <v>3868</v>
      </c>
      <c r="E2188" s="466">
        <v>0.69321909090909084</v>
      </c>
      <c r="F2188" s="466">
        <v>0.13546195652173912</v>
      </c>
      <c r="G2188" s="466">
        <v>0</v>
      </c>
      <c r="H2188" s="466">
        <v>2.355072463768116E-2</v>
      </c>
      <c r="I2188" s="466">
        <v>4.0737056550444656E-2</v>
      </c>
      <c r="J2188" s="466">
        <v>0.41610044362879395</v>
      </c>
      <c r="K2188" s="466">
        <f t="shared" si="68"/>
        <v>1.3090692722477497</v>
      </c>
      <c r="L2188" s="471"/>
      <c r="M2188" s="466">
        <v>0.69321909090909084</v>
      </c>
      <c r="N2188" s="466">
        <v>0.13546195652173912</v>
      </c>
      <c r="O2188" s="466">
        <v>0</v>
      </c>
      <c r="P2188" s="466">
        <v>2.355072463768116E-2</v>
      </c>
      <c r="Q2188" s="466">
        <v>4.0737056550444656E-2</v>
      </c>
      <c r="R2188" s="466">
        <v>0.41610044362879395</v>
      </c>
      <c r="S2188" s="466">
        <f t="shared" si="69"/>
        <v>1.3090692722477497</v>
      </c>
    </row>
    <row r="2189" spans="2:19">
      <c r="B2189" s="463">
        <v>2186</v>
      </c>
      <c r="C2189" s="464">
        <v>86006</v>
      </c>
      <c r="D2189" s="465" t="s">
        <v>3869</v>
      </c>
      <c r="E2189" s="466">
        <v>1.7388399999999995</v>
      </c>
      <c r="F2189" s="466">
        <v>1.7388399999999995</v>
      </c>
      <c r="G2189" s="466">
        <v>1.449033333333333</v>
      </c>
      <c r="H2189" s="466">
        <v>1.449033333333333</v>
      </c>
      <c r="I2189" s="466">
        <v>1.449033333333333</v>
      </c>
      <c r="J2189" s="466">
        <v>1.7388399999999995</v>
      </c>
      <c r="K2189" s="466">
        <f t="shared" si="68"/>
        <v>9.5636199999999967</v>
      </c>
      <c r="L2189" s="471"/>
      <c r="M2189" s="466">
        <v>1.7388399999999995</v>
      </c>
      <c r="N2189" s="466">
        <v>1.7388399999999995</v>
      </c>
      <c r="O2189" s="466">
        <v>1.449033333333333</v>
      </c>
      <c r="P2189" s="466">
        <v>1.449033333333333</v>
      </c>
      <c r="Q2189" s="466">
        <v>1.449033333333333</v>
      </c>
      <c r="R2189" s="466">
        <v>1.7388399999999995</v>
      </c>
      <c r="S2189" s="466">
        <f t="shared" si="69"/>
        <v>9.5636199999999967</v>
      </c>
    </row>
    <row r="2190" spans="2:19">
      <c r="B2190" s="463">
        <v>2187</v>
      </c>
      <c r="C2190" s="464">
        <v>86007</v>
      </c>
      <c r="D2190" s="465" t="s">
        <v>3870</v>
      </c>
      <c r="E2190" s="466">
        <v>0.69321909090909084</v>
      </c>
      <c r="F2190" s="466">
        <v>0.13546195652173912</v>
      </c>
      <c r="G2190" s="466">
        <v>0</v>
      </c>
      <c r="H2190" s="466">
        <v>2.355072463768116E-2</v>
      </c>
      <c r="I2190" s="466">
        <v>4.0737056550444656E-2</v>
      </c>
      <c r="J2190" s="466">
        <v>0.41610044362879395</v>
      </c>
      <c r="K2190" s="466">
        <f t="shared" si="68"/>
        <v>1.3090692722477497</v>
      </c>
      <c r="L2190" s="471"/>
      <c r="M2190" s="466">
        <v>0.69321909090909084</v>
      </c>
      <c r="N2190" s="466">
        <v>0.13546195652173912</v>
      </c>
      <c r="O2190" s="466">
        <v>0</v>
      </c>
      <c r="P2190" s="466">
        <v>2.355072463768116E-2</v>
      </c>
      <c r="Q2190" s="466">
        <v>4.0737056550444656E-2</v>
      </c>
      <c r="R2190" s="466">
        <v>0.41610044362879395</v>
      </c>
      <c r="S2190" s="466">
        <f t="shared" si="69"/>
        <v>1.3090692722477497</v>
      </c>
    </row>
    <row r="2191" spans="2:19">
      <c r="B2191" s="463">
        <v>2188</v>
      </c>
      <c r="C2191" s="464">
        <v>86008</v>
      </c>
      <c r="D2191" s="465" t="s">
        <v>3871</v>
      </c>
      <c r="E2191" s="466">
        <v>0.69321909090909084</v>
      </c>
      <c r="F2191" s="466">
        <v>0.13546195652173912</v>
      </c>
      <c r="G2191" s="466">
        <v>0</v>
      </c>
      <c r="H2191" s="466">
        <v>2.355072463768116E-2</v>
      </c>
      <c r="I2191" s="466">
        <v>4.0737056550444656E-2</v>
      </c>
      <c r="J2191" s="466">
        <v>0.41610044362879395</v>
      </c>
      <c r="K2191" s="466">
        <f t="shared" si="68"/>
        <v>1.3090692722477497</v>
      </c>
      <c r="L2191" s="471"/>
      <c r="M2191" s="466">
        <v>0.69321909090909084</v>
      </c>
      <c r="N2191" s="466">
        <v>0.13546195652173912</v>
      </c>
      <c r="O2191" s="466">
        <v>0</v>
      </c>
      <c r="P2191" s="466">
        <v>2.355072463768116E-2</v>
      </c>
      <c r="Q2191" s="466">
        <v>4.0737056550444656E-2</v>
      </c>
      <c r="R2191" s="466">
        <v>0.41610044362879395</v>
      </c>
      <c r="S2191" s="466">
        <f t="shared" si="69"/>
        <v>1.3090692722477497</v>
      </c>
    </row>
    <row r="2192" spans="2:19">
      <c r="B2192" s="463">
        <v>2189</v>
      </c>
      <c r="C2192" s="464">
        <v>86010</v>
      </c>
      <c r="D2192" s="465" t="s">
        <v>3872</v>
      </c>
      <c r="E2192" s="466">
        <v>0.69321909090909084</v>
      </c>
      <c r="F2192" s="466">
        <v>0.13546195652173912</v>
      </c>
      <c r="G2192" s="466">
        <v>0</v>
      </c>
      <c r="H2192" s="466">
        <v>2.355072463768116E-2</v>
      </c>
      <c r="I2192" s="466">
        <v>4.0737056550444656E-2</v>
      </c>
      <c r="J2192" s="466">
        <v>0.41610044362879395</v>
      </c>
      <c r="K2192" s="466">
        <f t="shared" si="68"/>
        <v>1.3090692722477497</v>
      </c>
      <c r="L2192" s="471"/>
      <c r="M2192" s="466">
        <v>0.69321909090909084</v>
      </c>
      <c r="N2192" s="466">
        <v>0.13546195652173912</v>
      </c>
      <c r="O2192" s="466">
        <v>0</v>
      </c>
      <c r="P2192" s="466">
        <v>2.355072463768116E-2</v>
      </c>
      <c r="Q2192" s="466">
        <v>4.0737056550444656E-2</v>
      </c>
      <c r="R2192" s="466">
        <v>0.41610044362879395</v>
      </c>
      <c r="S2192" s="466">
        <f t="shared" si="69"/>
        <v>1.3090692722477497</v>
      </c>
    </row>
    <row r="2193" spans="2:19">
      <c r="B2193" s="463">
        <v>2190</v>
      </c>
      <c r="C2193" s="464">
        <v>86148</v>
      </c>
      <c r="D2193" s="465" t="s">
        <v>3194</v>
      </c>
      <c r="E2193" s="466">
        <v>1.1553651515151515</v>
      </c>
      <c r="F2193" s="466">
        <v>0.22576992753623187</v>
      </c>
      <c r="G2193" s="466">
        <v>0</v>
      </c>
      <c r="H2193" s="466">
        <v>3.92512077294686E-2</v>
      </c>
      <c r="I2193" s="466">
        <v>6.7895094250741111E-2</v>
      </c>
      <c r="J2193" s="466">
        <v>0.69350073938132339</v>
      </c>
      <c r="K2193" s="466">
        <f t="shared" si="68"/>
        <v>2.1817821204129166</v>
      </c>
      <c r="L2193" s="471"/>
      <c r="M2193" s="466">
        <v>1.1553651515151515</v>
      </c>
      <c r="N2193" s="466">
        <v>0.22576992753623187</v>
      </c>
      <c r="O2193" s="466">
        <v>0</v>
      </c>
      <c r="P2193" s="466">
        <v>3.92512077294686E-2</v>
      </c>
      <c r="Q2193" s="466">
        <v>6.7895094250741111E-2</v>
      </c>
      <c r="R2193" s="466">
        <v>0.69350073938132339</v>
      </c>
      <c r="S2193" s="466">
        <f t="shared" si="69"/>
        <v>2.1817821204129166</v>
      </c>
    </row>
    <row r="2194" spans="2:19">
      <c r="B2194" s="463">
        <v>2191</v>
      </c>
      <c r="C2194" s="464">
        <v>86200</v>
      </c>
      <c r="D2194" s="465" t="s">
        <v>3196</v>
      </c>
      <c r="E2194" s="466">
        <v>1.1553651515151515</v>
      </c>
      <c r="F2194" s="466">
        <v>0.22576992753623187</v>
      </c>
      <c r="G2194" s="466">
        <v>0</v>
      </c>
      <c r="H2194" s="466">
        <v>3.92512077294686E-2</v>
      </c>
      <c r="I2194" s="466">
        <v>6.7895094250741111E-2</v>
      </c>
      <c r="J2194" s="466">
        <v>0.69350073938132339</v>
      </c>
      <c r="K2194" s="466">
        <f t="shared" si="68"/>
        <v>2.1817821204129166</v>
      </c>
      <c r="L2194" s="471"/>
      <c r="M2194" s="466">
        <v>1.1553651515151515</v>
      </c>
      <c r="N2194" s="466">
        <v>0.22576992753623187</v>
      </c>
      <c r="O2194" s="466">
        <v>0</v>
      </c>
      <c r="P2194" s="466">
        <v>3.92512077294686E-2</v>
      </c>
      <c r="Q2194" s="466">
        <v>6.7895094250741111E-2</v>
      </c>
      <c r="R2194" s="466">
        <v>0.69350073938132339</v>
      </c>
      <c r="S2194" s="466">
        <f t="shared" si="69"/>
        <v>2.1817821204129166</v>
      </c>
    </row>
    <row r="2195" spans="2:19">
      <c r="B2195" s="463">
        <v>2192</v>
      </c>
      <c r="C2195" s="464">
        <v>86256</v>
      </c>
      <c r="D2195" s="465" t="s">
        <v>3197</v>
      </c>
      <c r="E2195" s="466">
        <v>1.1553651515151515</v>
      </c>
      <c r="F2195" s="466">
        <v>0.22576992753623187</v>
      </c>
      <c r="G2195" s="466">
        <v>0</v>
      </c>
      <c r="H2195" s="466">
        <v>3.92512077294686E-2</v>
      </c>
      <c r="I2195" s="466">
        <v>6.7895094250741111E-2</v>
      </c>
      <c r="J2195" s="466">
        <v>0.69350073938132339</v>
      </c>
      <c r="K2195" s="466">
        <f t="shared" si="68"/>
        <v>2.1817821204129166</v>
      </c>
      <c r="L2195" s="471"/>
      <c r="M2195" s="466">
        <v>1.1553651515151515</v>
      </c>
      <c r="N2195" s="466">
        <v>0.22576992753623187</v>
      </c>
      <c r="O2195" s="466">
        <v>0</v>
      </c>
      <c r="P2195" s="466">
        <v>3.92512077294686E-2</v>
      </c>
      <c r="Q2195" s="466">
        <v>6.7895094250741111E-2</v>
      </c>
      <c r="R2195" s="466">
        <v>0.69350073938132339</v>
      </c>
      <c r="S2195" s="466">
        <f t="shared" si="69"/>
        <v>2.1817821204129166</v>
      </c>
    </row>
    <row r="2196" spans="2:19">
      <c r="B2196" s="463">
        <v>2193</v>
      </c>
      <c r="C2196" s="464">
        <v>86318</v>
      </c>
      <c r="D2196" s="465" t="s">
        <v>3198</v>
      </c>
      <c r="E2196" s="466">
        <v>1.1553651515151515</v>
      </c>
      <c r="F2196" s="466">
        <v>0.22576992753623187</v>
      </c>
      <c r="G2196" s="466">
        <v>0</v>
      </c>
      <c r="H2196" s="466">
        <v>3.92512077294686E-2</v>
      </c>
      <c r="I2196" s="466">
        <v>6.7895094250741111E-2</v>
      </c>
      <c r="J2196" s="466">
        <v>0.69350073938132339</v>
      </c>
      <c r="K2196" s="466">
        <f t="shared" si="68"/>
        <v>2.1817821204129166</v>
      </c>
      <c r="L2196" s="471"/>
      <c r="M2196" s="466">
        <v>1.1553651515151515</v>
      </c>
      <c r="N2196" s="466">
        <v>0.22576992753623187</v>
      </c>
      <c r="O2196" s="466">
        <v>0</v>
      </c>
      <c r="P2196" s="466">
        <v>3.92512077294686E-2</v>
      </c>
      <c r="Q2196" s="466">
        <v>6.7895094250741111E-2</v>
      </c>
      <c r="R2196" s="466">
        <v>0.69350073938132339</v>
      </c>
      <c r="S2196" s="466">
        <f t="shared" si="69"/>
        <v>2.1817821204129166</v>
      </c>
    </row>
    <row r="2197" spans="2:19">
      <c r="B2197" s="463">
        <v>2194</v>
      </c>
      <c r="C2197" s="464">
        <v>86361</v>
      </c>
      <c r="D2197" s="465" t="s">
        <v>3884</v>
      </c>
      <c r="E2197" s="466">
        <v>1.6146507792207789</v>
      </c>
      <c r="F2197" s="466">
        <v>0.13546195652173912</v>
      </c>
      <c r="G2197" s="466">
        <v>0</v>
      </c>
      <c r="H2197" s="466">
        <v>2.355072463768116E-2</v>
      </c>
      <c r="I2197" s="466">
        <v>9.4885038460318927E-2</v>
      </c>
      <c r="J2197" s="466">
        <v>0.96918407809321527</v>
      </c>
      <c r="K2197" s="466">
        <f t="shared" si="68"/>
        <v>2.8377325769337336</v>
      </c>
      <c r="L2197" s="471"/>
      <c r="M2197" s="466">
        <v>1.6855301398601397</v>
      </c>
      <c r="N2197" s="466">
        <v>0.13546195652173912</v>
      </c>
      <c r="O2197" s="466">
        <v>0</v>
      </c>
      <c r="P2197" s="466">
        <v>2.355072463768116E-2</v>
      </c>
      <c r="Q2197" s="466">
        <v>9.9050267838001554E-2</v>
      </c>
      <c r="R2197" s="466">
        <v>1.0117289730520167</v>
      </c>
      <c r="S2197" s="466">
        <f t="shared" si="69"/>
        <v>2.9553220619095786</v>
      </c>
    </row>
    <row r="2198" spans="2:19">
      <c r="B2198" s="463">
        <v>2195</v>
      </c>
      <c r="C2198" s="464">
        <v>86486</v>
      </c>
      <c r="D2198" s="465" t="s">
        <v>3201</v>
      </c>
      <c r="E2198" s="466">
        <v>2.0729673593073596</v>
      </c>
      <c r="F2198" s="466">
        <v>0.22576992753623187</v>
      </c>
      <c r="G2198" s="466">
        <v>0</v>
      </c>
      <c r="H2198" s="466">
        <v>3.92512077294686E-2</v>
      </c>
      <c r="I2198" s="466">
        <v>0.1218180365352982</v>
      </c>
      <c r="J2198" s="466">
        <v>1.2442857520046557</v>
      </c>
      <c r="K2198" s="466">
        <f t="shared" si="68"/>
        <v>3.7040922831130141</v>
      </c>
      <c r="L2198" s="471"/>
      <c r="M2198" s="466">
        <v>2.1910996270396268</v>
      </c>
      <c r="N2198" s="466">
        <v>0.22576992753623187</v>
      </c>
      <c r="O2198" s="466">
        <v>0</v>
      </c>
      <c r="P2198" s="466">
        <v>3.92512077294686E-2</v>
      </c>
      <c r="Q2198" s="466">
        <v>0.12876008549810258</v>
      </c>
      <c r="R2198" s="466">
        <v>1.3151939102693249</v>
      </c>
      <c r="S2198" s="466">
        <f t="shared" si="69"/>
        <v>3.9000747580727548</v>
      </c>
    </row>
    <row r="2199" spans="2:19">
      <c r="B2199" s="463">
        <v>2196</v>
      </c>
      <c r="C2199" s="464">
        <v>86611</v>
      </c>
      <c r="D2199" s="465" t="s">
        <v>3204</v>
      </c>
      <c r="E2199" s="466">
        <v>1.1553651515151515</v>
      </c>
      <c r="F2199" s="466">
        <v>0.22576992753623187</v>
      </c>
      <c r="G2199" s="466">
        <v>0</v>
      </c>
      <c r="H2199" s="466">
        <v>3.92512077294686E-2</v>
      </c>
      <c r="I2199" s="466">
        <v>6.7895094250741111E-2</v>
      </c>
      <c r="J2199" s="466">
        <v>0.69350073938132339</v>
      </c>
      <c r="K2199" s="466">
        <f t="shared" si="68"/>
        <v>2.1817821204129166</v>
      </c>
      <c r="L2199" s="471"/>
      <c r="M2199" s="466">
        <v>1.1553651515151515</v>
      </c>
      <c r="N2199" s="466">
        <v>0.22576992753623187</v>
      </c>
      <c r="O2199" s="466">
        <v>0</v>
      </c>
      <c r="P2199" s="466">
        <v>3.92512077294686E-2</v>
      </c>
      <c r="Q2199" s="466">
        <v>6.7895094250741111E-2</v>
      </c>
      <c r="R2199" s="466">
        <v>0.69350073938132339</v>
      </c>
      <c r="S2199" s="466">
        <f t="shared" si="69"/>
        <v>2.1817821204129166</v>
      </c>
    </row>
    <row r="2200" spans="2:19">
      <c r="B2200" s="463">
        <v>2197</v>
      </c>
      <c r="C2200" s="464">
        <v>86677</v>
      </c>
      <c r="D2200" s="465" t="s">
        <v>3209</v>
      </c>
      <c r="E2200" s="466">
        <v>1.1553651515151515</v>
      </c>
      <c r="F2200" s="466">
        <v>0.22576992753623187</v>
      </c>
      <c r="G2200" s="466">
        <v>0</v>
      </c>
      <c r="H2200" s="466">
        <v>3.92512077294686E-2</v>
      </c>
      <c r="I2200" s="466">
        <v>6.7895094250741111E-2</v>
      </c>
      <c r="J2200" s="466">
        <v>0.69350073938132339</v>
      </c>
      <c r="K2200" s="466">
        <f t="shared" si="68"/>
        <v>2.1817821204129166</v>
      </c>
      <c r="L2200" s="471"/>
      <c r="M2200" s="466">
        <v>1.1553651515151515</v>
      </c>
      <c r="N2200" s="466">
        <v>0.22576992753623187</v>
      </c>
      <c r="O2200" s="466">
        <v>0</v>
      </c>
      <c r="P2200" s="466">
        <v>3.92512077294686E-2</v>
      </c>
      <c r="Q2200" s="466">
        <v>6.7895094250741111E-2</v>
      </c>
      <c r="R2200" s="466">
        <v>0.69350073938132339</v>
      </c>
      <c r="S2200" s="466">
        <f t="shared" si="69"/>
        <v>2.1817821204129166</v>
      </c>
    </row>
    <row r="2201" spans="2:19">
      <c r="B2201" s="463">
        <v>2198</v>
      </c>
      <c r="C2201" s="464">
        <v>86703</v>
      </c>
      <c r="D2201" s="465" t="s">
        <v>3212</v>
      </c>
      <c r="E2201" s="466">
        <v>1.1553651515151515</v>
      </c>
      <c r="F2201" s="466">
        <v>0.22576992753623187</v>
      </c>
      <c r="G2201" s="466">
        <v>0</v>
      </c>
      <c r="H2201" s="466">
        <v>3.92512077294686E-2</v>
      </c>
      <c r="I2201" s="466">
        <v>6.7895094250741111E-2</v>
      </c>
      <c r="J2201" s="466">
        <v>0.69350073938132339</v>
      </c>
      <c r="K2201" s="466">
        <f t="shared" si="68"/>
        <v>2.1817821204129166</v>
      </c>
      <c r="L2201" s="471"/>
      <c r="M2201" s="466">
        <v>1.1553651515151515</v>
      </c>
      <c r="N2201" s="466">
        <v>0.22576992753623187</v>
      </c>
      <c r="O2201" s="466">
        <v>0</v>
      </c>
      <c r="P2201" s="466">
        <v>3.92512077294686E-2</v>
      </c>
      <c r="Q2201" s="466">
        <v>6.7895094250741111E-2</v>
      </c>
      <c r="R2201" s="466">
        <v>0.69350073938132339</v>
      </c>
      <c r="S2201" s="466">
        <f t="shared" si="69"/>
        <v>2.1817821204129166</v>
      </c>
    </row>
    <row r="2202" spans="2:19">
      <c r="B2202" s="463">
        <v>2199</v>
      </c>
      <c r="C2202" s="464">
        <v>86747</v>
      </c>
      <c r="D2202" s="465" t="s">
        <v>2625</v>
      </c>
      <c r="E2202" s="466">
        <v>1.1553651515151515</v>
      </c>
      <c r="F2202" s="466">
        <v>0.22576992753623187</v>
      </c>
      <c r="G2202" s="466">
        <v>0</v>
      </c>
      <c r="H2202" s="466">
        <v>3.92512077294686E-2</v>
      </c>
      <c r="I2202" s="466">
        <v>6.7895094250741111E-2</v>
      </c>
      <c r="J2202" s="466">
        <v>0.69350073938132339</v>
      </c>
      <c r="K2202" s="466">
        <f t="shared" si="68"/>
        <v>2.1817821204129166</v>
      </c>
      <c r="L2202" s="471"/>
      <c r="M2202" s="466">
        <v>1.1553651515151515</v>
      </c>
      <c r="N2202" s="466">
        <v>0.22576992753623187</v>
      </c>
      <c r="O2202" s="466">
        <v>0</v>
      </c>
      <c r="P2202" s="466">
        <v>3.92512077294686E-2</v>
      </c>
      <c r="Q2202" s="466">
        <v>6.7895094250741111E-2</v>
      </c>
      <c r="R2202" s="466">
        <v>0.69350073938132339</v>
      </c>
      <c r="S2202" s="466">
        <f t="shared" si="69"/>
        <v>2.1817821204129166</v>
      </c>
    </row>
    <row r="2203" spans="2:19">
      <c r="B2203" s="463">
        <v>2200</v>
      </c>
      <c r="C2203" s="464">
        <v>86768</v>
      </c>
      <c r="D2203" s="465" t="s">
        <v>2627</v>
      </c>
      <c r="E2203" s="466">
        <v>1.1553651515151515</v>
      </c>
      <c r="F2203" s="466">
        <v>0.22576992753623187</v>
      </c>
      <c r="G2203" s="466">
        <v>0</v>
      </c>
      <c r="H2203" s="466">
        <v>3.92512077294686E-2</v>
      </c>
      <c r="I2203" s="466">
        <v>6.7895094250741111E-2</v>
      </c>
      <c r="J2203" s="466">
        <v>0.69350073938132339</v>
      </c>
      <c r="K2203" s="466">
        <f t="shared" si="68"/>
        <v>2.1817821204129166</v>
      </c>
      <c r="L2203" s="471"/>
      <c r="M2203" s="466">
        <v>1.1553651515151515</v>
      </c>
      <c r="N2203" s="466">
        <v>0.22576992753623187</v>
      </c>
      <c r="O2203" s="466">
        <v>0</v>
      </c>
      <c r="P2203" s="466">
        <v>3.92512077294686E-2</v>
      </c>
      <c r="Q2203" s="466">
        <v>6.7895094250741111E-2</v>
      </c>
      <c r="R2203" s="466">
        <v>0.69350073938132339</v>
      </c>
      <c r="S2203" s="466">
        <f t="shared" si="69"/>
        <v>2.1817821204129166</v>
      </c>
    </row>
    <row r="2204" spans="2:19">
      <c r="B2204" s="463">
        <v>2201</v>
      </c>
      <c r="C2204" s="464">
        <v>86778</v>
      </c>
      <c r="D2204" s="465" t="s">
        <v>2629</v>
      </c>
      <c r="E2204" s="466">
        <v>1.1553651515151515</v>
      </c>
      <c r="F2204" s="466">
        <v>0.22576992753623187</v>
      </c>
      <c r="G2204" s="466">
        <v>0</v>
      </c>
      <c r="H2204" s="466">
        <v>3.92512077294686E-2</v>
      </c>
      <c r="I2204" s="466">
        <v>6.7895094250741111E-2</v>
      </c>
      <c r="J2204" s="466">
        <v>0.69350073938132339</v>
      </c>
      <c r="K2204" s="466">
        <f t="shared" si="68"/>
        <v>2.1817821204129166</v>
      </c>
      <c r="L2204" s="471"/>
      <c r="M2204" s="466">
        <v>1.1553651515151515</v>
      </c>
      <c r="N2204" s="466">
        <v>0.22576992753623187</v>
      </c>
      <c r="O2204" s="466">
        <v>0</v>
      </c>
      <c r="P2204" s="466">
        <v>3.92512077294686E-2</v>
      </c>
      <c r="Q2204" s="466">
        <v>6.7895094250741111E-2</v>
      </c>
      <c r="R2204" s="466">
        <v>0.69350073938132339</v>
      </c>
      <c r="S2204" s="466">
        <f t="shared" si="69"/>
        <v>2.1817821204129166</v>
      </c>
    </row>
    <row r="2205" spans="2:19">
      <c r="B2205" s="463">
        <v>2202</v>
      </c>
      <c r="C2205" s="464">
        <v>86780</v>
      </c>
      <c r="D2205" s="465" t="s">
        <v>2630</v>
      </c>
      <c r="E2205" s="466">
        <v>1.1553651515151515</v>
      </c>
      <c r="F2205" s="466">
        <v>0.22576992753623187</v>
      </c>
      <c r="G2205" s="466">
        <v>0</v>
      </c>
      <c r="H2205" s="466">
        <v>3.92512077294686E-2</v>
      </c>
      <c r="I2205" s="466">
        <v>6.7895094250741111E-2</v>
      </c>
      <c r="J2205" s="466">
        <v>0.69350073938132339</v>
      </c>
      <c r="K2205" s="466">
        <f t="shared" si="68"/>
        <v>2.1817821204129166</v>
      </c>
      <c r="L2205" s="471"/>
      <c r="M2205" s="466">
        <v>1.1553651515151515</v>
      </c>
      <c r="N2205" s="466">
        <v>0.22576992753623187</v>
      </c>
      <c r="O2205" s="466">
        <v>0</v>
      </c>
      <c r="P2205" s="466">
        <v>3.92512077294686E-2</v>
      </c>
      <c r="Q2205" s="466">
        <v>6.7895094250741111E-2</v>
      </c>
      <c r="R2205" s="466">
        <v>0.69350073938132339</v>
      </c>
      <c r="S2205" s="466">
        <f t="shared" si="69"/>
        <v>2.1817821204129166</v>
      </c>
    </row>
    <row r="2206" spans="2:19" ht="25.5">
      <c r="B2206" s="463">
        <v>2203</v>
      </c>
      <c r="C2206" s="464">
        <v>86790</v>
      </c>
      <c r="D2206" s="465" t="s">
        <v>2631</v>
      </c>
      <c r="E2206" s="466">
        <v>1.1553651515151515</v>
      </c>
      <c r="F2206" s="466">
        <v>0.22576992753623187</v>
      </c>
      <c r="G2206" s="466">
        <v>0</v>
      </c>
      <c r="H2206" s="466">
        <v>3.92512077294686E-2</v>
      </c>
      <c r="I2206" s="466">
        <v>6.7895094250741111E-2</v>
      </c>
      <c r="J2206" s="466">
        <v>0.69350073938132339</v>
      </c>
      <c r="K2206" s="466">
        <f t="shared" si="68"/>
        <v>2.1817821204129166</v>
      </c>
      <c r="L2206" s="471"/>
      <c r="M2206" s="466">
        <v>1.1553651515151515</v>
      </c>
      <c r="N2206" s="466">
        <v>0.22576992753623187</v>
      </c>
      <c r="O2206" s="466">
        <v>0</v>
      </c>
      <c r="P2206" s="466">
        <v>3.92512077294686E-2</v>
      </c>
      <c r="Q2206" s="466">
        <v>6.7895094250741111E-2</v>
      </c>
      <c r="R2206" s="466">
        <v>0.69350073938132339</v>
      </c>
      <c r="S2206" s="466">
        <f t="shared" si="69"/>
        <v>2.1817821204129166</v>
      </c>
    </row>
    <row r="2207" spans="2:19">
      <c r="B2207" s="463">
        <v>2204</v>
      </c>
      <c r="C2207" s="464">
        <v>86793</v>
      </c>
      <c r="D2207" s="465" t="s">
        <v>3903</v>
      </c>
      <c r="E2207" s="466">
        <v>1.1553651515151515</v>
      </c>
      <c r="F2207" s="466">
        <v>0.22576992753623187</v>
      </c>
      <c r="G2207" s="466">
        <v>0</v>
      </c>
      <c r="H2207" s="466">
        <v>3.92512077294686E-2</v>
      </c>
      <c r="I2207" s="466">
        <v>6.7895094250741111E-2</v>
      </c>
      <c r="J2207" s="466">
        <v>0.69350073938132339</v>
      </c>
      <c r="K2207" s="466">
        <f t="shared" si="68"/>
        <v>2.1817821204129166</v>
      </c>
      <c r="L2207" s="471"/>
      <c r="M2207" s="466">
        <v>1.1553651515151515</v>
      </c>
      <c r="N2207" s="466">
        <v>0.22576992753623187</v>
      </c>
      <c r="O2207" s="466">
        <v>0</v>
      </c>
      <c r="P2207" s="466">
        <v>3.92512077294686E-2</v>
      </c>
      <c r="Q2207" s="466">
        <v>6.7895094250741111E-2</v>
      </c>
      <c r="R2207" s="466">
        <v>0.69350073938132339</v>
      </c>
      <c r="S2207" s="466">
        <f t="shared" si="69"/>
        <v>2.1817821204129166</v>
      </c>
    </row>
    <row r="2208" spans="2:19">
      <c r="B2208" s="463">
        <v>2205</v>
      </c>
      <c r="C2208" s="464">
        <v>86800</v>
      </c>
      <c r="D2208" s="465" t="s">
        <v>2632</v>
      </c>
      <c r="E2208" s="466">
        <v>1.1553651515151515</v>
      </c>
      <c r="F2208" s="466">
        <v>0.22576992753623187</v>
      </c>
      <c r="G2208" s="466">
        <v>0</v>
      </c>
      <c r="H2208" s="466">
        <v>3.92512077294686E-2</v>
      </c>
      <c r="I2208" s="466">
        <v>6.7895094250741111E-2</v>
      </c>
      <c r="J2208" s="466">
        <v>0.69350073938132339</v>
      </c>
      <c r="K2208" s="466">
        <f t="shared" si="68"/>
        <v>2.1817821204129166</v>
      </c>
      <c r="L2208" s="471"/>
      <c r="M2208" s="466">
        <v>1.1553651515151515</v>
      </c>
      <c r="N2208" s="466">
        <v>0.22576992753623187</v>
      </c>
      <c r="O2208" s="466">
        <v>0</v>
      </c>
      <c r="P2208" s="466">
        <v>3.92512077294686E-2</v>
      </c>
      <c r="Q2208" s="466">
        <v>6.7895094250741111E-2</v>
      </c>
      <c r="R2208" s="466">
        <v>0.69350073938132339</v>
      </c>
      <c r="S2208" s="466">
        <f t="shared" si="69"/>
        <v>2.1817821204129166</v>
      </c>
    </row>
    <row r="2209" spans="2:19">
      <c r="B2209" s="463">
        <v>2206</v>
      </c>
      <c r="C2209" s="464">
        <v>86812</v>
      </c>
      <c r="D2209" s="465" t="s">
        <v>2633</v>
      </c>
      <c r="E2209" s="466">
        <v>1.1553651515151515</v>
      </c>
      <c r="F2209" s="466">
        <v>0.22576992753623187</v>
      </c>
      <c r="G2209" s="466">
        <v>0</v>
      </c>
      <c r="H2209" s="466">
        <v>3.92512077294686E-2</v>
      </c>
      <c r="I2209" s="466">
        <v>6.7895094250741111E-2</v>
      </c>
      <c r="J2209" s="466">
        <v>0.69350073938132339</v>
      </c>
      <c r="K2209" s="466">
        <f t="shared" si="68"/>
        <v>2.1817821204129166</v>
      </c>
      <c r="L2209" s="471"/>
      <c r="M2209" s="466">
        <v>1.1553651515151515</v>
      </c>
      <c r="N2209" s="466">
        <v>0.22576992753623187</v>
      </c>
      <c r="O2209" s="466">
        <v>0</v>
      </c>
      <c r="P2209" s="466">
        <v>3.92512077294686E-2</v>
      </c>
      <c r="Q2209" s="466">
        <v>6.7895094250741111E-2</v>
      </c>
      <c r="R2209" s="466">
        <v>0.69350073938132339</v>
      </c>
      <c r="S2209" s="466">
        <f t="shared" si="69"/>
        <v>2.1817821204129166</v>
      </c>
    </row>
    <row r="2210" spans="2:19">
      <c r="B2210" s="463">
        <v>2207</v>
      </c>
      <c r="C2210" s="464">
        <v>86901</v>
      </c>
      <c r="D2210" s="465" t="s">
        <v>2635</v>
      </c>
      <c r="E2210" s="466">
        <v>0.69321909090909084</v>
      </c>
      <c r="F2210" s="466">
        <v>0.44095108695652169</v>
      </c>
      <c r="G2210" s="466">
        <v>0</v>
      </c>
      <c r="H2210" s="466">
        <v>1.7663043478260872E-2</v>
      </c>
      <c r="I2210" s="466">
        <v>4.1208789119888317E-2</v>
      </c>
      <c r="J2210" s="466">
        <v>0.33458579059033461</v>
      </c>
      <c r="K2210" s="466">
        <f t="shared" si="68"/>
        <v>1.5276278010540965</v>
      </c>
      <c r="L2210" s="471"/>
      <c r="M2210" s="466">
        <v>0.69321909090909084</v>
      </c>
      <c r="N2210" s="466">
        <v>0.44095108695652169</v>
      </c>
      <c r="O2210" s="466">
        <v>0</v>
      </c>
      <c r="P2210" s="466">
        <v>1.7663043478260872E-2</v>
      </c>
      <c r="Q2210" s="466">
        <v>4.1208789119888317E-2</v>
      </c>
      <c r="R2210" s="466">
        <v>0.33458579059033461</v>
      </c>
      <c r="S2210" s="466">
        <f t="shared" si="69"/>
        <v>1.5276278010540965</v>
      </c>
    </row>
    <row r="2211" spans="2:19">
      <c r="B2211" s="463">
        <v>2208</v>
      </c>
      <c r="C2211" s="464">
        <v>87015</v>
      </c>
      <c r="D2211" s="465" t="s">
        <v>2637</v>
      </c>
      <c r="E2211" s="466">
        <v>2.9250180952380957</v>
      </c>
      <c r="F2211" s="466">
        <v>0.45153985507246375</v>
      </c>
      <c r="G2211" s="466">
        <v>0</v>
      </c>
      <c r="H2211" s="466">
        <v>7.85024154589372E-2</v>
      </c>
      <c r="I2211" s="466">
        <v>0.17188884310806507</v>
      </c>
      <c r="J2211" s="466">
        <v>1.7557239017389277</v>
      </c>
      <c r="K2211" s="466">
        <f t="shared" si="68"/>
        <v>5.3826731106164898</v>
      </c>
      <c r="L2211" s="471"/>
      <c r="M2211" s="466">
        <v>2.9722710023310026</v>
      </c>
      <c r="N2211" s="466">
        <v>0.45153985507246375</v>
      </c>
      <c r="O2211" s="466">
        <v>0</v>
      </c>
      <c r="P2211" s="466">
        <v>7.85024154589372E-2</v>
      </c>
      <c r="Q2211" s="466">
        <v>0.17466566269318681</v>
      </c>
      <c r="R2211" s="466">
        <v>1.7840871650447954</v>
      </c>
      <c r="S2211" s="466">
        <f t="shared" si="69"/>
        <v>5.4610661006003856</v>
      </c>
    </row>
    <row r="2212" spans="2:19">
      <c r="B2212" s="463">
        <v>2209</v>
      </c>
      <c r="C2212" s="464">
        <v>87046</v>
      </c>
      <c r="D2212" s="465" t="s">
        <v>3915</v>
      </c>
      <c r="E2212" s="466">
        <v>4.0803832467532457</v>
      </c>
      <c r="F2212" s="466">
        <v>1.6244565217391302</v>
      </c>
      <c r="G2212" s="466">
        <v>0</v>
      </c>
      <c r="H2212" s="466">
        <v>8.8315217391304351E-2</v>
      </c>
      <c r="I2212" s="466">
        <v>0.22973329257001676</v>
      </c>
      <c r="J2212" s="466">
        <v>1.9064967223589482</v>
      </c>
      <c r="K2212" s="466">
        <f t="shared" si="68"/>
        <v>7.9293850008126459</v>
      </c>
      <c r="L2212" s="471"/>
      <c r="M2212" s="466">
        <v>4.1276361538461535</v>
      </c>
      <c r="N2212" s="466">
        <v>1.6244565217391302</v>
      </c>
      <c r="O2212" s="466">
        <v>0</v>
      </c>
      <c r="P2212" s="466">
        <v>8.8315217391304351E-2</v>
      </c>
      <c r="Q2212" s="466">
        <v>0.232393720591967</v>
      </c>
      <c r="R2212" s="466">
        <v>1.9285749211571228</v>
      </c>
      <c r="S2212" s="466">
        <f t="shared" si="69"/>
        <v>8.0013765347256776</v>
      </c>
    </row>
    <row r="2213" spans="2:19">
      <c r="B2213" s="463">
        <v>2210</v>
      </c>
      <c r="C2213" s="464">
        <v>87086</v>
      </c>
      <c r="D2213" s="465" t="s">
        <v>3916</v>
      </c>
      <c r="E2213" s="466">
        <v>4.0803832467532457</v>
      </c>
      <c r="F2213" s="466">
        <v>1.6244565217391302</v>
      </c>
      <c r="G2213" s="466">
        <v>0</v>
      </c>
      <c r="H2213" s="466">
        <v>8.8315217391304351E-2</v>
      </c>
      <c r="I2213" s="466">
        <v>0.22973329257001676</v>
      </c>
      <c r="J2213" s="466">
        <v>1.9064967223589482</v>
      </c>
      <c r="K2213" s="466">
        <f t="shared" si="68"/>
        <v>7.9293850008126459</v>
      </c>
      <c r="L2213" s="471"/>
      <c r="M2213" s="466">
        <v>4.1276361538461535</v>
      </c>
      <c r="N2213" s="466">
        <v>1.6244565217391302</v>
      </c>
      <c r="O2213" s="466">
        <v>0</v>
      </c>
      <c r="P2213" s="466">
        <v>8.8315217391304351E-2</v>
      </c>
      <c r="Q2213" s="466">
        <v>0.232393720591967</v>
      </c>
      <c r="R2213" s="466">
        <v>1.9285749211571228</v>
      </c>
      <c r="S2213" s="466">
        <f t="shared" si="69"/>
        <v>8.0013765347256776</v>
      </c>
    </row>
    <row r="2214" spans="2:19">
      <c r="B2214" s="463">
        <v>2211</v>
      </c>
      <c r="C2214" s="464">
        <v>87101</v>
      </c>
      <c r="D2214" s="465" t="s">
        <v>3918</v>
      </c>
      <c r="E2214" s="466">
        <v>4.0803832467532457</v>
      </c>
      <c r="F2214" s="466">
        <v>1.6244565217391302</v>
      </c>
      <c r="G2214" s="466">
        <v>0</v>
      </c>
      <c r="H2214" s="466">
        <v>8.8315217391304351E-2</v>
      </c>
      <c r="I2214" s="466">
        <v>0.22973329257001676</v>
      </c>
      <c r="J2214" s="466">
        <v>1.9064967223589482</v>
      </c>
      <c r="K2214" s="466">
        <f t="shared" si="68"/>
        <v>7.9293850008126459</v>
      </c>
      <c r="L2214" s="471"/>
      <c r="M2214" s="466">
        <v>4.1276361538461535</v>
      </c>
      <c r="N2214" s="466">
        <v>1.6244565217391302</v>
      </c>
      <c r="O2214" s="466">
        <v>0</v>
      </c>
      <c r="P2214" s="466">
        <v>8.8315217391304351E-2</v>
      </c>
      <c r="Q2214" s="466">
        <v>0.232393720591967</v>
      </c>
      <c r="R2214" s="466">
        <v>1.9285749211571228</v>
      </c>
      <c r="S2214" s="466">
        <f t="shared" si="69"/>
        <v>8.0013765347256776</v>
      </c>
    </row>
    <row r="2215" spans="2:19">
      <c r="B2215" s="463">
        <v>2212</v>
      </c>
      <c r="C2215" s="464">
        <v>87102</v>
      </c>
      <c r="D2215" s="465" t="s">
        <v>2639</v>
      </c>
      <c r="E2215" s="466">
        <v>4.0803832467532457</v>
      </c>
      <c r="F2215" s="466">
        <v>1.6244565217391302</v>
      </c>
      <c r="G2215" s="466">
        <v>0</v>
      </c>
      <c r="H2215" s="466">
        <v>8.8315217391304351E-2</v>
      </c>
      <c r="I2215" s="466">
        <v>0.22973329257001676</v>
      </c>
      <c r="J2215" s="466">
        <v>1.9064967223589482</v>
      </c>
      <c r="K2215" s="466">
        <f t="shared" si="68"/>
        <v>7.9293850008126459</v>
      </c>
      <c r="L2215" s="471"/>
      <c r="M2215" s="466">
        <v>4.1276361538461535</v>
      </c>
      <c r="N2215" s="466">
        <v>1.6244565217391302</v>
      </c>
      <c r="O2215" s="466">
        <v>0</v>
      </c>
      <c r="P2215" s="466">
        <v>8.8315217391304351E-2</v>
      </c>
      <c r="Q2215" s="466">
        <v>0.232393720591967</v>
      </c>
      <c r="R2215" s="466">
        <v>1.9285749211571228</v>
      </c>
      <c r="S2215" s="466">
        <f t="shared" si="69"/>
        <v>8.0013765347256776</v>
      </c>
    </row>
    <row r="2216" spans="2:19">
      <c r="B2216" s="463">
        <v>2213</v>
      </c>
      <c r="C2216" s="464">
        <v>87172</v>
      </c>
      <c r="D2216" s="465" t="s">
        <v>3921</v>
      </c>
      <c r="E2216" s="466">
        <v>1.1553651515151515</v>
      </c>
      <c r="F2216" s="466">
        <v>0.54148550724637678</v>
      </c>
      <c r="G2216" s="466">
        <v>0</v>
      </c>
      <c r="H2216" s="466">
        <v>2.9438405797101448E-2</v>
      </c>
      <c r="I2216" s="466">
        <v>6.5049242761554549E-2</v>
      </c>
      <c r="J2216" s="466">
        <v>0.53982671266089299</v>
      </c>
      <c r="K2216" s="466">
        <f t="shared" si="68"/>
        <v>2.3311650199810776</v>
      </c>
      <c r="L2216" s="471"/>
      <c r="M2216" s="466">
        <v>1.1553651515151515</v>
      </c>
      <c r="N2216" s="466">
        <v>0.54148550724637678</v>
      </c>
      <c r="O2216" s="466">
        <v>0</v>
      </c>
      <c r="P2216" s="466">
        <v>2.9438405797101448E-2</v>
      </c>
      <c r="Q2216" s="466">
        <v>6.5049242761554549E-2</v>
      </c>
      <c r="R2216" s="466">
        <v>0.53982671266089299</v>
      </c>
      <c r="S2216" s="466">
        <f t="shared" si="69"/>
        <v>2.3311650199810776</v>
      </c>
    </row>
    <row r="2217" spans="2:19">
      <c r="B2217" s="463">
        <v>2214</v>
      </c>
      <c r="C2217" s="464">
        <v>87179</v>
      </c>
      <c r="D2217" s="465" t="s">
        <v>3922</v>
      </c>
      <c r="E2217" s="466">
        <v>1.1553651515151515</v>
      </c>
      <c r="F2217" s="466">
        <v>0.54148550724637678</v>
      </c>
      <c r="G2217" s="466">
        <v>0</v>
      </c>
      <c r="H2217" s="466">
        <v>2.9438405797101448E-2</v>
      </c>
      <c r="I2217" s="466">
        <v>6.5049242761554549E-2</v>
      </c>
      <c r="J2217" s="466">
        <v>0.53982671266089299</v>
      </c>
      <c r="K2217" s="466">
        <f t="shared" si="68"/>
        <v>2.3311650199810776</v>
      </c>
      <c r="L2217" s="471"/>
      <c r="M2217" s="466">
        <v>1.1553651515151515</v>
      </c>
      <c r="N2217" s="466">
        <v>0.54148550724637678</v>
      </c>
      <c r="O2217" s="466">
        <v>0</v>
      </c>
      <c r="P2217" s="466">
        <v>2.9438405797101448E-2</v>
      </c>
      <c r="Q2217" s="466">
        <v>6.5049242761554549E-2</v>
      </c>
      <c r="R2217" s="466">
        <v>0.53982671266089299</v>
      </c>
      <c r="S2217" s="466">
        <f t="shared" si="69"/>
        <v>2.3311650199810776</v>
      </c>
    </row>
    <row r="2218" spans="2:19">
      <c r="B2218" s="463">
        <v>2215</v>
      </c>
      <c r="C2218" s="464">
        <v>87184</v>
      </c>
      <c r="D2218" s="465" t="s">
        <v>2642</v>
      </c>
      <c r="E2218" s="466">
        <v>1.1553651515151515</v>
      </c>
      <c r="F2218" s="466">
        <v>0.54148550724637678</v>
      </c>
      <c r="G2218" s="466">
        <v>0</v>
      </c>
      <c r="H2218" s="466">
        <v>2.9438405797101448E-2</v>
      </c>
      <c r="I2218" s="466">
        <v>6.5049242761554549E-2</v>
      </c>
      <c r="J2218" s="466">
        <v>0.53982671266089299</v>
      </c>
      <c r="K2218" s="466">
        <f t="shared" si="68"/>
        <v>2.3311650199810776</v>
      </c>
      <c r="L2218" s="471"/>
      <c r="M2218" s="466">
        <v>1.1553651515151515</v>
      </c>
      <c r="N2218" s="466">
        <v>0.54148550724637678</v>
      </c>
      <c r="O2218" s="466">
        <v>0</v>
      </c>
      <c r="P2218" s="466">
        <v>2.9438405797101448E-2</v>
      </c>
      <c r="Q2218" s="466">
        <v>6.5049242761554549E-2</v>
      </c>
      <c r="R2218" s="466">
        <v>0.53982671266089299</v>
      </c>
      <c r="S2218" s="466">
        <f t="shared" si="69"/>
        <v>2.3311650199810776</v>
      </c>
    </row>
    <row r="2219" spans="2:19">
      <c r="B2219" s="463">
        <v>2216</v>
      </c>
      <c r="C2219" s="464">
        <v>87190</v>
      </c>
      <c r="D2219" s="465" t="s">
        <v>2643</v>
      </c>
      <c r="E2219" s="466">
        <v>3.4660954545454543</v>
      </c>
      <c r="F2219" s="466">
        <v>1.6244565217391302</v>
      </c>
      <c r="G2219" s="466">
        <v>0</v>
      </c>
      <c r="H2219" s="466">
        <v>8.8315217391304351E-2</v>
      </c>
      <c r="I2219" s="466">
        <v>0.19514772828466362</v>
      </c>
      <c r="J2219" s="466">
        <v>1.6194801379826786</v>
      </c>
      <c r="K2219" s="466">
        <f t="shared" si="68"/>
        <v>6.9934950599432311</v>
      </c>
      <c r="L2219" s="471"/>
      <c r="M2219" s="466">
        <v>3.4660954545454543</v>
      </c>
      <c r="N2219" s="466">
        <v>1.6244565217391302</v>
      </c>
      <c r="O2219" s="466">
        <v>0</v>
      </c>
      <c r="P2219" s="466">
        <v>8.8315217391304351E-2</v>
      </c>
      <c r="Q2219" s="466">
        <v>0.19514772828466362</v>
      </c>
      <c r="R2219" s="466">
        <v>1.6194801379826786</v>
      </c>
      <c r="S2219" s="466">
        <f t="shared" si="69"/>
        <v>6.9934950599432311</v>
      </c>
    </row>
    <row r="2220" spans="2:19">
      <c r="B2220" s="463">
        <v>2217</v>
      </c>
      <c r="C2220" s="464">
        <v>87206</v>
      </c>
      <c r="D2220" s="465" t="s">
        <v>2645</v>
      </c>
      <c r="E2220" s="466">
        <v>1.769652943722944</v>
      </c>
      <c r="F2220" s="466">
        <v>0.54148550724637678</v>
      </c>
      <c r="G2220" s="466">
        <v>0</v>
      </c>
      <c r="H2220" s="466">
        <v>2.9438405797101448E-2</v>
      </c>
      <c r="I2220" s="466">
        <v>9.9634807046907706E-2</v>
      </c>
      <c r="J2220" s="466">
        <v>0.82684329703716275</v>
      </c>
      <c r="K2220" s="466">
        <f t="shared" si="68"/>
        <v>3.2670549608504924</v>
      </c>
      <c r="L2220" s="471"/>
      <c r="M2220" s="466">
        <v>1.8169058508158509</v>
      </c>
      <c r="N2220" s="466">
        <v>0.54148550724637678</v>
      </c>
      <c r="O2220" s="466">
        <v>0</v>
      </c>
      <c r="P2220" s="466">
        <v>2.9438405797101448E-2</v>
      </c>
      <c r="Q2220" s="466">
        <v>0.10229523506885793</v>
      </c>
      <c r="R2220" s="466">
        <v>0.84892149583533716</v>
      </c>
      <c r="S2220" s="466">
        <f t="shared" si="69"/>
        <v>3.3390464947635241</v>
      </c>
    </row>
    <row r="2221" spans="2:19">
      <c r="B2221" s="463">
        <v>2218</v>
      </c>
      <c r="C2221" s="464">
        <v>87209</v>
      </c>
      <c r="D2221" s="465" t="s">
        <v>2646</v>
      </c>
      <c r="E2221" s="466">
        <v>1.769652943722944</v>
      </c>
      <c r="F2221" s="466">
        <v>0.54148550724637678</v>
      </c>
      <c r="G2221" s="466">
        <v>0</v>
      </c>
      <c r="H2221" s="466">
        <v>2.9438405797101448E-2</v>
      </c>
      <c r="I2221" s="466">
        <v>9.9634807046907706E-2</v>
      </c>
      <c r="J2221" s="466">
        <v>0.82684329703716275</v>
      </c>
      <c r="K2221" s="466">
        <f t="shared" si="68"/>
        <v>3.2670549608504924</v>
      </c>
      <c r="L2221" s="471"/>
      <c r="M2221" s="466">
        <v>1.8169058508158509</v>
      </c>
      <c r="N2221" s="466">
        <v>0.54148550724637678</v>
      </c>
      <c r="O2221" s="466">
        <v>0</v>
      </c>
      <c r="P2221" s="466">
        <v>2.9438405797101448E-2</v>
      </c>
      <c r="Q2221" s="466">
        <v>0.10229523506885793</v>
      </c>
      <c r="R2221" s="466">
        <v>0.84892149583533716</v>
      </c>
      <c r="S2221" s="466">
        <f t="shared" si="69"/>
        <v>3.3390464947635241</v>
      </c>
    </row>
    <row r="2222" spans="2:19">
      <c r="B2222" s="463">
        <v>2219</v>
      </c>
      <c r="C2222" s="464">
        <v>87210</v>
      </c>
      <c r="D2222" s="465" t="s">
        <v>2647</v>
      </c>
      <c r="E2222" s="466">
        <v>1.1553651515151515</v>
      </c>
      <c r="F2222" s="466">
        <v>0.54148550724637678</v>
      </c>
      <c r="G2222" s="466">
        <v>0</v>
      </c>
      <c r="H2222" s="466">
        <v>2.9438405797101448E-2</v>
      </c>
      <c r="I2222" s="466">
        <v>6.5049242761554549E-2</v>
      </c>
      <c r="J2222" s="466">
        <v>0.53982671266089299</v>
      </c>
      <c r="K2222" s="466">
        <f t="shared" si="68"/>
        <v>2.3311650199810776</v>
      </c>
      <c r="L2222" s="471"/>
      <c r="M2222" s="466">
        <v>1.1553651515151515</v>
      </c>
      <c r="N2222" s="466">
        <v>0.54148550724637678</v>
      </c>
      <c r="O2222" s="466">
        <v>0</v>
      </c>
      <c r="P2222" s="466">
        <v>2.9438405797101448E-2</v>
      </c>
      <c r="Q2222" s="466">
        <v>6.5049242761554549E-2</v>
      </c>
      <c r="R2222" s="466">
        <v>0.53982671266089299</v>
      </c>
      <c r="S2222" s="466">
        <f t="shared" si="69"/>
        <v>2.3311650199810776</v>
      </c>
    </row>
    <row r="2223" spans="2:19" ht="25.5">
      <c r="B2223" s="463">
        <v>2220</v>
      </c>
      <c r="C2223" s="464">
        <v>87230</v>
      </c>
      <c r="D2223" s="465" t="s">
        <v>2649</v>
      </c>
      <c r="E2223" s="466">
        <v>4.0803832467532457</v>
      </c>
      <c r="F2223" s="466">
        <v>1.6244565217391302</v>
      </c>
      <c r="G2223" s="466">
        <v>0</v>
      </c>
      <c r="H2223" s="466">
        <v>8.8315217391304351E-2</v>
      </c>
      <c r="I2223" s="466">
        <v>0.22973329257001676</v>
      </c>
      <c r="J2223" s="466">
        <v>1.9064967223589482</v>
      </c>
      <c r="K2223" s="466">
        <f t="shared" si="68"/>
        <v>7.9293850008126459</v>
      </c>
      <c r="L2223" s="471"/>
      <c r="M2223" s="466">
        <v>4.1276361538461535</v>
      </c>
      <c r="N2223" s="466">
        <v>1.6244565217391302</v>
      </c>
      <c r="O2223" s="466">
        <v>0</v>
      </c>
      <c r="P2223" s="466">
        <v>8.8315217391304351E-2</v>
      </c>
      <c r="Q2223" s="466">
        <v>0.232393720591967</v>
      </c>
      <c r="R2223" s="466">
        <v>1.9285749211571228</v>
      </c>
      <c r="S2223" s="466">
        <f t="shared" si="69"/>
        <v>8.0013765347256776</v>
      </c>
    </row>
    <row r="2224" spans="2:19" ht="25.5">
      <c r="B2224" s="463">
        <v>2221</v>
      </c>
      <c r="C2224" s="464">
        <v>87250</v>
      </c>
      <c r="D2224" s="465" t="s">
        <v>2650</v>
      </c>
      <c r="E2224" s="466">
        <v>5.2357483982683979</v>
      </c>
      <c r="F2224" s="466">
        <v>2.1659420289855071</v>
      </c>
      <c r="G2224" s="466">
        <v>0</v>
      </c>
      <c r="H2224" s="466">
        <v>0.11775362318840579</v>
      </c>
      <c r="I2224" s="466">
        <v>0.29478253533157134</v>
      </c>
      <c r="J2224" s="466">
        <v>2.4463234350198415</v>
      </c>
      <c r="K2224" s="466">
        <f t="shared" si="68"/>
        <v>10.260550020793724</v>
      </c>
      <c r="L2224" s="471"/>
      <c r="M2224" s="466">
        <v>5.2830013053613056</v>
      </c>
      <c r="N2224" s="466">
        <v>2.1659420289855071</v>
      </c>
      <c r="O2224" s="466">
        <v>0</v>
      </c>
      <c r="P2224" s="466">
        <v>0.11775362318840579</v>
      </c>
      <c r="Q2224" s="466">
        <v>0.29744296335352161</v>
      </c>
      <c r="R2224" s="466">
        <v>2.4684016338180164</v>
      </c>
      <c r="S2224" s="466">
        <f t="shared" si="69"/>
        <v>10.332541554706758</v>
      </c>
    </row>
    <row r="2225" spans="2:19">
      <c r="B2225" s="463">
        <v>2222</v>
      </c>
      <c r="C2225" s="464">
        <v>87254</v>
      </c>
      <c r="D2225" s="465" t="s">
        <v>2651</v>
      </c>
      <c r="E2225" s="466">
        <v>2.9250180952380957</v>
      </c>
      <c r="F2225" s="466">
        <v>1.0829710144927536</v>
      </c>
      <c r="G2225" s="466">
        <v>0</v>
      </c>
      <c r="H2225" s="466">
        <v>5.8876811594202896E-2</v>
      </c>
      <c r="I2225" s="466">
        <v>0.16468404980846227</v>
      </c>
      <c r="J2225" s="466">
        <v>1.366670009698056</v>
      </c>
      <c r="K2225" s="466">
        <f t="shared" si="68"/>
        <v>5.5982199808315709</v>
      </c>
      <c r="L2225" s="471"/>
      <c r="M2225" s="466">
        <v>2.9722710023310026</v>
      </c>
      <c r="N2225" s="466">
        <v>1.0829710144927536</v>
      </c>
      <c r="O2225" s="466">
        <v>0</v>
      </c>
      <c r="P2225" s="466">
        <v>5.8876811594202896E-2</v>
      </c>
      <c r="Q2225" s="466">
        <v>0.16734447783041248</v>
      </c>
      <c r="R2225" s="466">
        <v>1.3887482084962304</v>
      </c>
      <c r="S2225" s="466">
        <f t="shared" si="69"/>
        <v>5.6702115147446026</v>
      </c>
    </row>
    <row r="2226" spans="2:19">
      <c r="B2226" s="463">
        <v>2223</v>
      </c>
      <c r="C2226" s="464">
        <v>87280</v>
      </c>
      <c r="D2226" s="465" t="s">
        <v>2652</v>
      </c>
      <c r="E2226" s="466">
        <v>1.769652943722944</v>
      </c>
      <c r="F2226" s="466">
        <v>0.22576992753623187</v>
      </c>
      <c r="G2226" s="466">
        <v>0</v>
      </c>
      <c r="H2226" s="466">
        <v>3.92512077294686E-2</v>
      </c>
      <c r="I2226" s="466">
        <v>0.10399374885732396</v>
      </c>
      <c r="J2226" s="466">
        <v>1.0622231623576044</v>
      </c>
      <c r="K2226" s="466">
        <f t="shared" si="68"/>
        <v>3.2008909902035727</v>
      </c>
      <c r="L2226" s="471"/>
      <c r="M2226" s="466">
        <v>1.8169058508158509</v>
      </c>
      <c r="N2226" s="466">
        <v>0.22576992753623187</v>
      </c>
      <c r="O2226" s="466">
        <v>0</v>
      </c>
      <c r="P2226" s="466">
        <v>3.92512077294686E-2</v>
      </c>
      <c r="Q2226" s="466">
        <v>0.10677056844244572</v>
      </c>
      <c r="R2226" s="466">
        <v>1.0905864256634721</v>
      </c>
      <c r="S2226" s="466">
        <f t="shared" si="69"/>
        <v>3.2792839801874689</v>
      </c>
    </row>
    <row r="2227" spans="2:19">
      <c r="B2227" s="463">
        <v>2224</v>
      </c>
      <c r="C2227" s="464">
        <v>87299</v>
      </c>
      <c r="D2227" s="465" t="s">
        <v>2653</v>
      </c>
      <c r="E2227" s="466">
        <v>1.1553651515151515</v>
      </c>
      <c r="F2227" s="466">
        <v>0.22576992753623187</v>
      </c>
      <c r="G2227" s="466">
        <v>0</v>
      </c>
      <c r="H2227" s="466">
        <v>3.92512077294686E-2</v>
      </c>
      <c r="I2227" s="466">
        <v>6.7895094250741111E-2</v>
      </c>
      <c r="J2227" s="466">
        <v>0.69350073938132339</v>
      </c>
      <c r="K2227" s="466">
        <f t="shared" si="68"/>
        <v>2.1817821204129166</v>
      </c>
      <c r="L2227" s="471"/>
      <c r="M2227" s="466">
        <v>1.1553651515151515</v>
      </c>
      <c r="N2227" s="466">
        <v>0.22576992753623187</v>
      </c>
      <c r="O2227" s="466">
        <v>0</v>
      </c>
      <c r="P2227" s="466">
        <v>3.92512077294686E-2</v>
      </c>
      <c r="Q2227" s="466">
        <v>6.7895094250741111E-2</v>
      </c>
      <c r="R2227" s="466">
        <v>0.69350073938132339</v>
      </c>
      <c r="S2227" s="466">
        <f t="shared" si="69"/>
        <v>2.1817821204129166</v>
      </c>
    </row>
    <row r="2228" spans="2:19">
      <c r="B2228" s="463">
        <v>2225</v>
      </c>
      <c r="C2228" s="464">
        <v>87320</v>
      </c>
      <c r="D2228" s="465" t="s">
        <v>2654</v>
      </c>
      <c r="E2228" s="466">
        <v>2.9250180952380957</v>
      </c>
      <c r="F2228" s="466">
        <v>0.45153985507246375</v>
      </c>
      <c r="G2228" s="466">
        <v>0</v>
      </c>
      <c r="H2228" s="466">
        <v>7.85024154589372E-2</v>
      </c>
      <c r="I2228" s="466">
        <v>0.17188884310806507</v>
      </c>
      <c r="J2228" s="466">
        <v>1.7557239017389277</v>
      </c>
      <c r="K2228" s="466">
        <f t="shared" si="68"/>
        <v>5.3826731106164898</v>
      </c>
      <c r="L2228" s="471"/>
      <c r="M2228" s="466">
        <v>2.9722710023310026</v>
      </c>
      <c r="N2228" s="466">
        <v>0.45153985507246375</v>
      </c>
      <c r="O2228" s="466">
        <v>0</v>
      </c>
      <c r="P2228" s="466">
        <v>7.85024154589372E-2</v>
      </c>
      <c r="Q2228" s="466">
        <v>0.17466566269318681</v>
      </c>
      <c r="R2228" s="466">
        <v>1.7840871650447954</v>
      </c>
      <c r="S2228" s="466">
        <f t="shared" si="69"/>
        <v>5.4610661006003856</v>
      </c>
    </row>
    <row r="2229" spans="2:19">
      <c r="B2229" s="463">
        <v>2226</v>
      </c>
      <c r="C2229" s="464">
        <v>87449</v>
      </c>
      <c r="D2229" s="465" t="s">
        <v>2657</v>
      </c>
      <c r="E2229" s="466">
        <v>1.1553651515151515</v>
      </c>
      <c r="F2229" s="466">
        <v>0.22576992753623187</v>
      </c>
      <c r="G2229" s="466">
        <v>0</v>
      </c>
      <c r="H2229" s="466">
        <v>3.92512077294686E-2</v>
      </c>
      <c r="I2229" s="466">
        <v>6.7895094250741111E-2</v>
      </c>
      <c r="J2229" s="466">
        <v>0.69350073938132339</v>
      </c>
      <c r="K2229" s="466">
        <f t="shared" si="68"/>
        <v>2.1817821204129166</v>
      </c>
      <c r="L2229" s="471"/>
      <c r="M2229" s="466">
        <v>1.1553651515151515</v>
      </c>
      <c r="N2229" s="466">
        <v>0.22576992753623187</v>
      </c>
      <c r="O2229" s="466">
        <v>0</v>
      </c>
      <c r="P2229" s="466">
        <v>3.92512077294686E-2</v>
      </c>
      <c r="Q2229" s="466">
        <v>6.7895094250741111E-2</v>
      </c>
      <c r="R2229" s="466">
        <v>0.69350073938132339</v>
      </c>
      <c r="S2229" s="466">
        <f t="shared" si="69"/>
        <v>2.1817821204129166</v>
      </c>
    </row>
    <row r="2230" spans="2:19">
      <c r="B2230" s="463">
        <v>2227</v>
      </c>
      <c r="C2230" s="464">
        <v>87536</v>
      </c>
      <c r="D2230" s="465" t="s">
        <v>2658</v>
      </c>
      <c r="E2230" s="466">
        <v>2.6910846320346322</v>
      </c>
      <c r="F2230" s="466">
        <v>0.22576992753623187</v>
      </c>
      <c r="G2230" s="466">
        <v>0</v>
      </c>
      <c r="H2230" s="466">
        <v>3.92512077294686E-2</v>
      </c>
      <c r="I2230" s="466">
        <v>0.15814173076719823</v>
      </c>
      <c r="J2230" s="466">
        <v>1.6153067968220256</v>
      </c>
      <c r="K2230" s="466">
        <f t="shared" si="68"/>
        <v>4.7295542948895566</v>
      </c>
      <c r="L2230" s="471"/>
      <c r="M2230" s="466">
        <v>2.8092168997668998</v>
      </c>
      <c r="N2230" s="466">
        <v>0.22576992753623187</v>
      </c>
      <c r="O2230" s="466">
        <v>0</v>
      </c>
      <c r="P2230" s="466">
        <v>3.92512077294686E-2</v>
      </c>
      <c r="Q2230" s="466">
        <v>0.1650837797300026</v>
      </c>
      <c r="R2230" s="466">
        <v>1.6862149550866952</v>
      </c>
      <c r="S2230" s="466">
        <f t="shared" si="69"/>
        <v>4.9255367698492982</v>
      </c>
    </row>
    <row r="2231" spans="2:19">
      <c r="B2231" s="463">
        <v>2228</v>
      </c>
      <c r="C2231" s="464">
        <v>87797</v>
      </c>
      <c r="D2231" s="465" t="s">
        <v>2659</v>
      </c>
      <c r="E2231" s="466">
        <v>2.6910846320346322</v>
      </c>
      <c r="F2231" s="466">
        <v>0.22576992753623187</v>
      </c>
      <c r="G2231" s="466">
        <v>0</v>
      </c>
      <c r="H2231" s="466">
        <v>3.92512077294686E-2</v>
      </c>
      <c r="I2231" s="466">
        <v>0.15814173076719823</v>
      </c>
      <c r="J2231" s="466">
        <v>1.6153067968220256</v>
      </c>
      <c r="K2231" s="466">
        <f t="shared" si="68"/>
        <v>4.7295542948895566</v>
      </c>
      <c r="L2231" s="471"/>
      <c r="M2231" s="466">
        <v>2.8092168997668998</v>
      </c>
      <c r="N2231" s="466">
        <v>0.22576992753623187</v>
      </c>
      <c r="O2231" s="466">
        <v>0</v>
      </c>
      <c r="P2231" s="466">
        <v>3.92512077294686E-2</v>
      </c>
      <c r="Q2231" s="466">
        <v>0.1650837797300026</v>
      </c>
      <c r="R2231" s="466">
        <v>1.6862149550866952</v>
      </c>
      <c r="S2231" s="466">
        <f t="shared" si="69"/>
        <v>4.9255367698492982</v>
      </c>
    </row>
    <row r="2232" spans="2:19">
      <c r="B2232" s="463">
        <v>2229</v>
      </c>
      <c r="C2232" s="464">
        <v>87799</v>
      </c>
      <c r="D2232" s="465" t="s">
        <v>2660</v>
      </c>
      <c r="E2232" s="466">
        <v>14.230433982683984</v>
      </c>
      <c r="F2232" s="466">
        <v>1.5803894927536233</v>
      </c>
      <c r="G2232" s="466">
        <v>0</v>
      </c>
      <c r="H2232" s="466">
        <v>0.27475845410628019</v>
      </c>
      <c r="I2232" s="466">
        <v>0.83625220582101623</v>
      </c>
      <c r="J2232" s="466">
        <v>8.541729405432072</v>
      </c>
      <c r="K2232" s="466">
        <f t="shared" si="68"/>
        <v>25.463563540796976</v>
      </c>
      <c r="L2232" s="471"/>
      <c r="M2232" s="466">
        <v>14.70296305361305</v>
      </c>
      <c r="N2232" s="466">
        <v>1.5803894927536233</v>
      </c>
      <c r="O2232" s="466">
        <v>0</v>
      </c>
      <c r="P2232" s="466">
        <v>0.27475845410628019</v>
      </c>
      <c r="Q2232" s="466">
        <v>0.8640204016722336</v>
      </c>
      <c r="R2232" s="466">
        <v>8.8253620384907485</v>
      </c>
      <c r="S2232" s="466">
        <f t="shared" si="69"/>
        <v>26.247493440635939</v>
      </c>
    </row>
    <row r="2233" spans="2:19" ht="25.5">
      <c r="B2233" s="463">
        <v>2230</v>
      </c>
      <c r="C2233" s="464">
        <v>89051</v>
      </c>
      <c r="D2233" s="465" t="s">
        <v>2663</v>
      </c>
      <c r="E2233" s="466">
        <v>5.2357483982683979</v>
      </c>
      <c r="F2233" s="466">
        <v>2.1659420289855071</v>
      </c>
      <c r="G2233" s="466">
        <v>0</v>
      </c>
      <c r="H2233" s="466">
        <v>0.11775362318840579</v>
      </c>
      <c r="I2233" s="466">
        <v>0.29478253533157134</v>
      </c>
      <c r="J2233" s="466">
        <v>2.4463234350198415</v>
      </c>
      <c r="K2233" s="466">
        <f t="shared" si="68"/>
        <v>10.260550020793724</v>
      </c>
      <c r="L2233" s="471"/>
      <c r="M2233" s="466">
        <v>5.2830013053613056</v>
      </c>
      <c r="N2233" s="466">
        <v>2.1659420289855071</v>
      </c>
      <c r="O2233" s="466">
        <v>0</v>
      </c>
      <c r="P2233" s="466">
        <v>0.11775362318840579</v>
      </c>
      <c r="Q2233" s="466">
        <v>0.29744296335352161</v>
      </c>
      <c r="R2233" s="466">
        <v>2.4684016338180164</v>
      </c>
      <c r="S2233" s="466">
        <f t="shared" si="69"/>
        <v>10.332541554706758</v>
      </c>
    </row>
    <row r="2234" spans="2:19">
      <c r="B2234" s="463">
        <v>2231</v>
      </c>
      <c r="C2234" s="464">
        <v>89055</v>
      </c>
      <c r="D2234" s="465" t="s">
        <v>2664</v>
      </c>
      <c r="E2234" s="466">
        <v>5.2357483982683979</v>
      </c>
      <c r="F2234" s="466">
        <v>2.1659420289855071</v>
      </c>
      <c r="G2234" s="466">
        <v>0</v>
      </c>
      <c r="H2234" s="466">
        <v>0.11775362318840579</v>
      </c>
      <c r="I2234" s="466">
        <v>0.29478253533157134</v>
      </c>
      <c r="J2234" s="466">
        <v>2.4463234350198415</v>
      </c>
      <c r="K2234" s="466">
        <f t="shared" si="68"/>
        <v>10.260550020793724</v>
      </c>
      <c r="L2234" s="471"/>
      <c r="M2234" s="466">
        <v>5.2830013053613056</v>
      </c>
      <c r="N2234" s="466">
        <v>2.1659420289855071</v>
      </c>
      <c r="O2234" s="466">
        <v>0</v>
      </c>
      <c r="P2234" s="466">
        <v>0.11775362318840579</v>
      </c>
      <c r="Q2234" s="466">
        <v>0.29744296335352161</v>
      </c>
      <c r="R2234" s="466">
        <v>2.4684016338180164</v>
      </c>
      <c r="S2234" s="466">
        <f t="shared" si="69"/>
        <v>10.332541554706758</v>
      </c>
    </row>
    <row r="2235" spans="2:19">
      <c r="B2235" s="463">
        <v>2232</v>
      </c>
      <c r="C2235" s="464">
        <v>89060</v>
      </c>
      <c r="D2235" s="465" t="s">
        <v>2665</v>
      </c>
      <c r="E2235" s="466">
        <v>5.2357483982683979</v>
      </c>
      <c r="F2235" s="466">
        <v>2.1659420289855071</v>
      </c>
      <c r="G2235" s="466">
        <v>0</v>
      </c>
      <c r="H2235" s="466">
        <v>0.11775362318840579</v>
      </c>
      <c r="I2235" s="466">
        <v>0.29478253533157134</v>
      </c>
      <c r="J2235" s="466">
        <v>2.4463234350198415</v>
      </c>
      <c r="K2235" s="466">
        <f t="shared" si="68"/>
        <v>10.260550020793724</v>
      </c>
      <c r="L2235" s="471"/>
      <c r="M2235" s="466">
        <v>5.2830013053613056</v>
      </c>
      <c r="N2235" s="466">
        <v>2.1659420289855071</v>
      </c>
      <c r="O2235" s="466">
        <v>0</v>
      </c>
      <c r="P2235" s="466">
        <v>0.11775362318840579</v>
      </c>
      <c r="Q2235" s="466">
        <v>0.29744296335352161</v>
      </c>
      <c r="R2235" s="466">
        <v>2.4684016338180164</v>
      </c>
      <c r="S2235" s="466">
        <f t="shared" si="69"/>
        <v>10.332541554706758</v>
      </c>
    </row>
    <row r="2236" spans="2:19">
      <c r="B2236" s="463">
        <v>2233</v>
      </c>
      <c r="C2236" s="464">
        <v>89240</v>
      </c>
      <c r="D2236" s="465" t="s">
        <v>2666</v>
      </c>
      <c r="E2236" s="466">
        <v>5.2357483982683979</v>
      </c>
      <c r="F2236" s="466">
        <v>2.1659420289855071</v>
      </c>
      <c r="G2236" s="466">
        <v>0</v>
      </c>
      <c r="H2236" s="466">
        <v>0.11775362318840579</v>
      </c>
      <c r="I2236" s="466">
        <v>0.29478253533157134</v>
      </c>
      <c r="J2236" s="466">
        <v>2.4463234350198415</v>
      </c>
      <c r="K2236" s="466">
        <f t="shared" si="68"/>
        <v>10.260550020793724</v>
      </c>
      <c r="L2236" s="471"/>
      <c r="M2236" s="466">
        <v>5.2830013053613056</v>
      </c>
      <c r="N2236" s="466">
        <v>2.1659420289855071</v>
      </c>
      <c r="O2236" s="466">
        <v>0</v>
      </c>
      <c r="P2236" s="466">
        <v>0.11775362318840579</v>
      </c>
      <c r="Q2236" s="466">
        <v>0.29744296335352161</v>
      </c>
      <c r="R2236" s="466">
        <v>2.4684016338180164</v>
      </c>
      <c r="S2236" s="466">
        <f t="shared" si="69"/>
        <v>10.332541554706758</v>
      </c>
    </row>
    <row r="2237" spans="2:19">
      <c r="B2237" s="463">
        <v>2234</v>
      </c>
      <c r="C2237" s="464">
        <v>90375</v>
      </c>
      <c r="D2237" s="465" t="s">
        <v>2667</v>
      </c>
      <c r="E2237" s="466">
        <v>0.86823430303030313</v>
      </c>
      <c r="F2237" s="466">
        <v>0.30523097826086959</v>
      </c>
      <c r="G2237" s="466">
        <v>0</v>
      </c>
      <c r="H2237" s="466">
        <v>3.5326086956521736E-2</v>
      </c>
      <c r="I2237" s="466">
        <v>0.12272114068938458</v>
      </c>
      <c r="J2237" s="466">
        <v>0.2582024088151974</v>
      </c>
      <c r="K2237" s="466">
        <f t="shared" si="68"/>
        <v>1.5897149177522767</v>
      </c>
      <c r="L2237" s="471"/>
      <c r="M2237" s="466">
        <v>0.86823430303030313</v>
      </c>
      <c r="N2237" s="466">
        <v>0.30523097826086959</v>
      </c>
      <c r="O2237" s="466">
        <v>0</v>
      </c>
      <c r="P2237" s="466">
        <v>3.5326086956521736E-2</v>
      </c>
      <c r="Q2237" s="466">
        <v>0.12272114068938458</v>
      </c>
      <c r="R2237" s="466">
        <v>0.2582024088151974</v>
      </c>
      <c r="S2237" s="466">
        <f t="shared" si="69"/>
        <v>1.5897149177522767</v>
      </c>
    </row>
    <row r="2238" spans="2:19">
      <c r="B2238" s="463">
        <v>2235</v>
      </c>
      <c r="C2238" s="464">
        <v>90384</v>
      </c>
      <c r="D2238" s="465" t="s">
        <v>2668</v>
      </c>
      <c r="E2238" s="466">
        <v>0.86823430303030313</v>
      </c>
      <c r="F2238" s="466">
        <v>0.30523097826086959</v>
      </c>
      <c r="G2238" s="466">
        <v>0</v>
      </c>
      <c r="H2238" s="466">
        <v>3.5326086956521736E-2</v>
      </c>
      <c r="I2238" s="466">
        <v>0.12272114068938458</v>
      </c>
      <c r="J2238" s="466">
        <v>0.2582024088151974</v>
      </c>
      <c r="K2238" s="466">
        <f t="shared" si="68"/>
        <v>1.5897149177522767</v>
      </c>
      <c r="L2238" s="471"/>
      <c r="M2238" s="466">
        <v>0.86823430303030313</v>
      </c>
      <c r="N2238" s="466">
        <v>0.30523097826086959</v>
      </c>
      <c r="O2238" s="466">
        <v>0</v>
      </c>
      <c r="P2238" s="466">
        <v>3.5326086956521736E-2</v>
      </c>
      <c r="Q2238" s="466">
        <v>0.12272114068938458</v>
      </c>
      <c r="R2238" s="466">
        <v>0.2582024088151974</v>
      </c>
      <c r="S2238" s="466">
        <f t="shared" si="69"/>
        <v>1.5897149177522767</v>
      </c>
    </row>
    <row r="2239" spans="2:19" ht="25.5">
      <c r="B2239" s="463">
        <v>2236</v>
      </c>
      <c r="C2239" s="464">
        <v>90474</v>
      </c>
      <c r="D2239" s="465" t="s">
        <v>4832</v>
      </c>
      <c r="E2239" s="466">
        <v>7.235285858585859E-2</v>
      </c>
      <c r="F2239" s="466">
        <v>2.5435914855072468E-2</v>
      </c>
      <c r="G2239" s="466">
        <v>0</v>
      </c>
      <c r="H2239" s="466">
        <v>3.5326086956521739E-3</v>
      </c>
      <c r="I2239" s="466">
        <v>1.227211406893846E-2</v>
      </c>
      <c r="J2239" s="466">
        <v>2.1516867401266453E-2</v>
      </c>
      <c r="K2239" s="466">
        <f t="shared" si="68"/>
        <v>0.13511036360678816</v>
      </c>
      <c r="L2239" s="471"/>
      <c r="M2239" s="466">
        <v>7.235285858585859E-2</v>
      </c>
      <c r="N2239" s="466">
        <v>2.5435914855072468E-2</v>
      </c>
      <c r="O2239" s="466">
        <v>0</v>
      </c>
      <c r="P2239" s="466">
        <v>3.5326086956521739E-3</v>
      </c>
      <c r="Q2239" s="466">
        <v>1.227211406893846E-2</v>
      </c>
      <c r="R2239" s="466">
        <v>2.1516867401266453E-2</v>
      </c>
      <c r="S2239" s="466">
        <f t="shared" si="69"/>
        <v>0.13511036360678816</v>
      </c>
    </row>
    <row r="2240" spans="2:19" ht="25.5">
      <c r="B2240" s="463">
        <v>2237</v>
      </c>
      <c r="C2240" s="464">
        <v>90585</v>
      </c>
      <c r="D2240" s="465" t="s">
        <v>2669</v>
      </c>
      <c r="E2240" s="466">
        <v>7.235285858585859E-2</v>
      </c>
      <c r="F2240" s="466">
        <v>2.5435914855072468E-2</v>
      </c>
      <c r="G2240" s="466">
        <v>0</v>
      </c>
      <c r="H2240" s="466">
        <v>3.5326086956521739E-3</v>
      </c>
      <c r="I2240" s="466">
        <v>1.227211406893846E-2</v>
      </c>
      <c r="J2240" s="466">
        <v>2.1516867401266453E-2</v>
      </c>
      <c r="K2240" s="466">
        <f t="shared" si="68"/>
        <v>0.13511036360678816</v>
      </c>
      <c r="L2240" s="471"/>
      <c r="M2240" s="466">
        <v>7.235285858585859E-2</v>
      </c>
      <c r="N2240" s="466">
        <v>2.5435914855072468E-2</v>
      </c>
      <c r="O2240" s="466">
        <v>0</v>
      </c>
      <c r="P2240" s="466">
        <v>3.5326086956521739E-3</v>
      </c>
      <c r="Q2240" s="466">
        <v>1.227211406893846E-2</v>
      </c>
      <c r="R2240" s="466">
        <v>2.1516867401266453E-2</v>
      </c>
      <c r="S2240" s="466">
        <f t="shared" si="69"/>
        <v>0.13511036360678816</v>
      </c>
    </row>
    <row r="2241" spans="2:19">
      <c r="B2241" s="463">
        <v>2238</v>
      </c>
      <c r="C2241" s="464">
        <v>90649</v>
      </c>
      <c r="D2241" s="465" t="s">
        <v>1770</v>
      </c>
      <c r="E2241" s="466">
        <v>7.235285858585859E-2</v>
      </c>
      <c r="F2241" s="466">
        <v>2.5435914855072468E-2</v>
      </c>
      <c r="G2241" s="466">
        <v>0</v>
      </c>
      <c r="H2241" s="466">
        <v>3.5326086956521739E-3</v>
      </c>
      <c r="I2241" s="466">
        <v>1.227211406893846E-2</v>
      </c>
      <c r="J2241" s="466">
        <v>2.1516867401266453E-2</v>
      </c>
      <c r="K2241" s="466">
        <f t="shared" si="68"/>
        <v>0.13511036360678816</v>
      </c>
      <c r="L2241" s="471"/>
      <c r="M2241" s="466">
        <v>7.235285858585859E-2</v>
      </c>
      <c r="N2241" s="466">
        <v>2.5435914855072468E-2</v>
      </c>
      <c r="O2241" s="466">
        <v>0</v>
      </c>
      <c r="P2241" s="466">
        <v>3.5326086956521739E-3</v>
      </c>
      <c r="Q2241" s="466">
        <v>1.227211406893846E-2</v>
      </c>
      <c r="R2241" s="466">
        <v>2.1516867401266453E-2</v>
      </c>
      <c r="S2241" s="466">
        <f t="shared" si="69"/>
        <v>0.13511036360678816</v>
      </c>
    </row>
    <row r="2242" spans="2:19">
      <c r="B2242" s="463">
        <v>2239</v>
      </c>
      <c r="C2242" s="464">
        <v>90657</v>
      </c>
      <c r="D2242" s="465" t="s">
        <v>1771</v>
      </c>
      <c r="E2242" s="466">
        <v>7.235285858585859E-2</v>
      </c>
      <c r="F2242" s="466">
        <v>2.5435914855072468E-2</v>
      </c>
      <c r="G2242" s="466">
        <v>0</v>
      </c>
      <c r="H2242" s="466">
        <v>3.5326086956521739E-3</v>
      </c>
      <c r="I2242" s="466">
        <v>1.227211406893846E-2</v>
      </c>
      <c r="J2242" s="466">
        <v>2.1516867401266453E-2</v>
      </c>
      <c r="K2242" s="466">
        <f t="shared" si="68"/>
        <v>0.13511036360678816</v>
      </c>
      <c r="L2242" s="471"/>
      <c r="M2242" s="466">
        <v>7.235285858585859E-2</v>
      </c>
      <c r="N2242" s="466">
        <v>2.5435914855072468E-2</v>
      </c>
      <c r="O2242" s="466">
        <v>0</v>
      </c>
      <c r="P2242" s="466">
        <v>3.5326086956521739E-3</v>
      </c>
      <c r="Q2242" s="466">
        <v>1.227211406893846E-2</v>
      </c>
      <c r="R2242" s="466">
        <v>2.1516867401266453E-2</v>
      </c>
      <c r="S2242" s="466">
        <f t="shared" si="69"/>
        <v>0.13511036360678816</v>
      </c>
    </row>
    <row r="2243" spans="2:19">
      <c r="B2243" s="463">
        <v>2240</v>
      </c>
      <c r="C2243" s="464">
        <v>90669</v>
      </c>
      <c r="D2243" s="465" t="s">
        <v>1772</v>
      </c>
      <c r="E2243" s="466">
        <v>7.235285858585859E-2</v>
      </c>
      <c r="F2243" s="466">
        <v>2.5435914855072468E-2</v>
      </c>
      <c r="G2243" s="466">
        <v>0</v>
      </c>
      <c r="H2243" s="466">
        <v>3.5326086956521739E-3</v>
      </c>
      <c r="I2243" s="466">
        <v>1.227211406893846E-2</v>
      </c>
      <c r="J2243" s="466">
        <v>2.1516867401266453E-2</v>
      </c>
      <c r="K2243" s="466">
        <f t="shared" si="68"/>
        <v>0.13511036360678816</v>
      </c>
      <c r="L2243" s="471"/>
      <c r="M2243" s="466">
        <v>7.235285858585859E-2</v>
      </c>
      <c r="N2243" s="466">
        <v>2.5435914855072468E-2</v>
      </c>
      <c r="O2243" s="466">
        <v>0</v>
      </c>
      <c r="P2243" s="466">
        <v>3.5326086956521739E-3</v>
      </c>
      <c r="Q2243" s="466">
        <v>1.227211406893846E-2</v>
      </c>
      <c r="R2243" s="466">
        <v>2.1516867401266453E-2</v>
      </c>
      <c r="S2243" s="466">
        <f t="shared" si="69"/>
        <v>0.13511036360678816</v>
      </c>
    </row>
    <row r="2244" spans="2:19">
      <c r="B2244" s="463">
        <v>2241</v>
      </c>
      <c r="C2244" s="464">
        <v>90675</v>
      </c>
      <c r="D2244" s="465" t="s">
        <v>1773</v>
      </c>
      <c r="E2244" s="466">
        <v>7.235285858585859E-2</v>
      </c>
      <c r="F2244" s="466">
        <v>2.5435914855072468E-2</v>
      </c>
      <c r="G2244" s="466">
        <v>0</v>
      </c>
      <c r="H2244" s="466">
        <v>3.5326086956521739E-3</v>
      </c>
      <c r="I2244" s="466">
        <v>1.227211406893846E-2</v>
      </c>
      <c r="J2244" s="466">
        <v>2.1516867401266453E-2</v>
      </c>
      <c r="K2244" s="466">
        <f t="shared" ref="K2244:K2307" si="70">SUM(E2244:J2244)</f>
        <v>0.13511036360678816</v>
      </c>
      <c r="L2244" s="471"/>
      <c r="M2244" s="466">
        <v>7.235285858585859E-2</v>
      </c>
      <c r="N2244" s="466">
        <v>2.5435914855072468E-2</v>
      </c>
      <c r="O2244" s="466">
        <v>0</v>
      </c>
      <c r="P2244" s="466">
        <v>3.5326086956521739E-3</v>
      </c>
      <c r="Q2244" s="466">
        <v>1.227211406893846E-2</v>
      </c>
      <c r="R2244" s="466">
        <v>2.1516867401266453E-2</v>
      </c>
      <c r="S2244" s="466">
        <f t="shared" ref="S2244:S2307" si="71">SUM(M2244:R2244)</f>
        <v>0.13511036360678816</v>
      </c>
    </row>
    <row r="2245" spans="2:19">
      <c r="B2245" s="463">
        <v>2242</v>
      </c>
      <c r="C2245" s="464">
        <v>90676</v>
      </c>
      <c r="D2245" s="465" t="s">
        <v>1774</v>
      </c>
      <c r="E2245" s="466">
        <v>7.235285858585859E-2</v>
      </c>
      <c r="F2245" s="466">
        <v>2.5435914855072468E-2</v>
      </c>
      <c r="G2245" s="466">
        <v>0</v>
      </c>
      <c r="H2245" s="466">
        <v>3.5326086956521739E-3</v>
      </c>
      <c r="I2245" s="466">
        <v>1.227211406893846E-2</v>
      </c>
      <c r="J2245" s="466">
        <v>2.1516867401266453E-2</v>
      </c>
      <c r="K2245" s="466">
        <f t="shared" si="70"/>
        <v>0.13511036360678816</v>
      </c>
      <c r="L2245" s="471"/>
      <c r="M2245" s="466">
        <v>7.235285858585859E-2</v>
      </c>
      <c r="N2245" s="466">
        <v>2.5435914855072468E-2</v>
      </c>
      <c r="O2245" s="466">
        <v>0</v>
      </c>
      <c r="P2245" s="466">
        <v>3.5326086956521739E-3</v>
      </c>
      <c r="Q2245" s="466">
        <v>1.227211406893846E-2</v>
      </c>
      <c r="R2245" s="466">
        <v>2.1516867401266453E-2</v>
      </c>
      <c r="S2245" s="466">
        <f t="shared" si="71"/>
        <v>0.13511036360678816</v>
      </c>
    </row>
    <row r="2246" spans="2:19">
      <c r="B2246" s="463">
        <v>2243</v>
      </c>
      <c r="C2246" s="464">
        <v>90681</v>
      </c>
      <c r="D2246" s="465" t="s">
        <v>1775</v>
      </c>
      <c r="E2246" s="466">
        <v>7.235285858585859E-2</v>
      </c>
      <c r="F2246" s="466">
        <v>2.5435914855072468E-2</v>
      </c>
      <c r="G2246" s="466">
        <v>0</v>
      </c>
      <c r="H2246" s="466">
        <v>3.5326086956521739E-3</v>
      </c>
      <c r="I2246" s="466">
        <v>1.227211406893846E-2</v>
      </c>
      <c r="J2246" s="466">
        <v>2.1516867401266453E-2</v>
      </c>
      <c r="K2246" s="466">
        <f t="shared" si="70"/>
        <v>0.13511036360678816</v>
      </c>
      <c r="L2246" s="471"/>
      <c r="M2246" s="466">
        <v>7.235285858585859E-2</v>
      </c>
      <c r="N2246" s="466">
        <v>2.5435914855072468E-2</v>
      </c>
      <c r="O2246" s="466">
        <v>0</v>
      </c>
      <c r="P2246" s="466">
        <v>3.5326086956521739E-3</v>
      </c>
      <c r="Q2246" s="466">
        <v>1.227211406893846E-2</v>
      </c>
      <c r="R2246" s="466">
        <v>2.1516867401266453E-2</v>
      </c>
      <c r="S2246" s="466">
        <f t="shared" si="71"/>
        <v>0.13511036360678816</v>
      </c>
    </row>
    <row r="2247" spans="2:19">
      <c r="B2247" s="463">
        <v>2244</v>
      </c>
      <c r="C2247" s="464">
        <v>90701</v>
      </c>
      <c r="D2247" s="465" t="s">
        <v>1776</v>
      </c>
      <c r="E2247" s="466">
        <v>7.235285858585859E-2</v>
      </c>
      <c r="F2247" s="466">
        <v>2.5435914855072468E-2</v>
      </c>
      <c r="G2247" s="466">
        <v>0</v>
      </c>
      <c r="H2247" s="466">
        <v>3.5326086956521739E-3</v>
      </c>
      <c r="I2247" s="466">
        <v>1.227211406893846E-2</v>
      </c>
      <c r="J2247" s="466">
        <v>2.1516867401266453E-2</v>
      </c>
      <c r="K2247" s="466">
        <f t="shared" si="70"/>
        <v>0.13511036360678816</v>
      </c>
      <c r="L2247" s="471"/>
      <c r="M2247" s="466">
        <v>7.235285858585859E-2</v>
      </c>
      <c r="N2247" s="466">
        <v>2.5435914855072468E-2</v>
      </c>
      <c r="O2247" s="466">
        <v>0</v>
      </c>
      <c r="P2247" s="466">
        <v>3.5326086956521739E-3</v>
      </c>
      <c r="Q2247" s="466">
        <v>1.227211406893846E-2</v>
      </c>
      <c r="R2247" s="466">
        <v>2.1516867401266453E-2</v>
      </c>
      <c r="S2247" s="466">
        <f t="shared" si="71"/>
        <v>0.13511036360678816</v>
      </c>
    </row>
    <row r="2248" spans="2:19">
      <c r="B2248" s="463">
        <v>2245</v>
      </c>
      <c r="C2248" s="464">
        <v>90702</v>
      </c>
      <c r="D2248" s="465" t="s">
        <v>1777</v>
      </c>
      <c r="E2248" s="466">
        <v>7.235285858585859E-2</v>
      </c>
      <c r="F2248" s="466">
        <v>2.5435914855072468E-2</v>
      </c>
      <c r="G2248" s="466">
        <v>0</v>
      </c>
      <c r="H2248" s="466">
        <v>3.5326086956521739E-3</v>
      </c>
      <c r="I2248" s="466">
        <v>1.227211406893846E-2</v>
      </c>
      <c r="J2248" s="466">
        <v>2.1516867401266453E-2</v>
      </c>
      <c r="K2248" s="466">
        <f t="shared" si="70"/>
        <v>0.13511036360678816</v>
      </c>
      <c r="L2248" s="471"/>
      <c r="M2248" s="466">
        <v>7.235285858585859E-2</v>
      </c>
      <c r="N2248" s="466">
        <v>2.5435914855072468E-2</v>
      </c>
      <c r="O2248" s="466">
        <v>0</v>
      </c>
      <c r="P2248" s="466">
        <v>3.5326086956521739E-3</v>
      </c>
      <c r="Q2248" s="466">
        <v>1.227211406893846E-2</v>
      </c>
      <c r="R2248" s="466">
        <v>2.1516867401266453E-2</v>
      </c>
      <c r="S2248" s="466">
        <f t="shared" si="71"/>
        <v>0.13511036360678816</v>
      </c>
    </row>
    <row r="2249" spans="2:19">
      <c r="B2249" s="463">
        <v>2246</v>
      </c>
      <c r="C2249" s="464">
        <v>90707</v>
      </c>
      <c r="D2249" s="465" t="s">
        <v>1778</v>
      </c>
      <c r="E2249" s="466">
        <v>7.235285858585859E-2</v>
      </c>
      <c r="F2249" s="466">
        <v>2.5435914855072468E-2</v>
      </c>
      <c r="G2249" s="466">
        <v>0</v>
      </c>
      <c r="H2249" s="466">
        <v>3.5326086956521739E-3</v>
      </c>
      <c r="I2249" s="466">
        <v>1.227211406893846E-2</v>
      </c>
      <c r="J2249" s="466">
        <v>2.1516867401266453E-2</v>
      </c>
      <c r="K2249" s="466">
        <f t="shared" si="70"/>
        <v>0.13511036360678816</v>
      </c>
      <c r="L2249" s="471"/>
      <c r="M2249" s="466">
        <v>7.235285858585859E-2</v>
      </c>
      <c r="N2249" s="466">
        <v>2.5435914855072468E-2</v>
      </c>
      <c r="O2249" s="466">
        <v>0</v>
      </c>
      <c r="P2249" s="466">
        <v>3.5326086956521739E-3</v>
      </c>
      <c r="Q2249" s="466">
        <v>1.227211406893846E-2</v>
      </c>
      <c r="R2249" s="466">
        <v>2.1516867401266453E-2</v>
      </c>
      <c r="S2249" s="466">
        <f t="shared" si="71"/>
        <v>0.13511036360678816</v>
      </c>
    </row>
    <row r="2250" spans="2:19">
      <c r="B2250" s="463">
        <v>2247</v>
      </c>
      <c r="C2250" s="464">
        <v>90708</v>
      </c>
      <c r="D2250" s="465" t="s">
        <v>1779</v>
      </c>
      <c r="E2250" s="466">
        <v>7.235285858585859E-2</v>
      </c>
      <c r="F2250" s="466">
        <v>2.5435914855072468E-2</v>
      </c>
      <c r="G2250" s="466">
        <v>0</v>
      </c>
      <c r="H2250" s="466">
        <v>3.5326086956521739E-3</v>
      </c>
      <c r="I2250" s="466">
        <v>1.227211406893846E-2</v>
      </c>
      <c r="J2250" s="466">
        <v>2.1516867401266453E-2</v>
      </c>
      <c r="K2250" s="466">
        <f t="shared" si="70"/>
        <v>0.13511036360678816</v>
      </c>
      <c r="L2250" s="471"/>
      <c r="M2250" s="466">
        <v>7.235285858585859E-2</v>
      </c>
      <c r="N2250" s="466">
        <v>2.5435914855072468E-2</v>
      </c>
      <c r="O2250" s="466">
        <v>0</v>
      </c>
      <c r="P2250" s="466">
        <v>3.5326086956521739E-3</v>
      </c>
      <c r="Q2250" s="466">
        <v>1.227211406893846E-2</v>
      </c>
      <c r="R2250" s="466">
        <v>2.1516867401266453E-2</v>
      </c>
      <c r="S2250" s="466">
        <f t="shared" si="71"/>
        <v>0.13511036360678816</v>
      </c>
    </row>
    <row r="2251" spans="2:19">
      <c r="B2251" s="463">
        <v>2248</v>
      </c>
      <c r="C2251" s="464">
        <v>90711</v>
      </c>
      <c r="D2251" s="465" t="s">
        <v>4833</v>
      </c>
      <c r="E2251" s="466">
        <v>7.235285858585859E-2</v>
      </c>
      <c r="F2251" s="466">
        <v>2.5435914855072468E-2</v>
      </c>
      <c r="G2251" s="466">
        <v>0</v>
      </c>
      <c r="H2251" s="466">
        <v>3.5326086956521739E-3</v>
      </c>
      <c r="I2251" s="466">
        <v>1.227211406893846E-2</v>
      </c>
      <c r="J2251" s="466">
        <v>2.1516867401266453E-2</v>
      </c>
      <c r="K2251" s="466">
        <f t="shared" si="70"/>
        <v>0.13511036360678816</v>
      </c>
      <c r="L2251" s="471"/>
      <c r="M2251" s="466">
        <v>7.235285858585859E-2</v>
      </c>
      <c r="N2251" s="466">
        <v>2.5435914855072468E-2</v>
      </c>
      <c r="O2251" s="466">
        <v>0</v>
      </c>
      <c r="P2251" s="466">
        <v>3.5326086956521739E-3</v>
      </c>
      <c r="Q2251" s="466">
        <v>1.227211406893846E-2</v>
      </c>
      <c r="R2251" s="466">
        <v>2.1516867401266453E-2</v>
      </c>
      <c r="S2251" s="466">
        <f t="shared" si="71"/>
        <v>0.13511036360678816</v>
      </c>
    </row>
    <row r="2252" spans="2:19">
      <c r="B2252" s="463">
        <v>2249</v>
      </c>
      <c r="C2252" s="464">
        <v>90712</v>
      </c>
      <c r="D2252" s="465" t="s">
        <v>1780</v>
      </c>
      <c r="E2252" s="466">
        <v>7.235285858585859E-2</v>
      </c>
      <c r="F2252" s="466">
        <v>2.5435914855072468E-2</v>
      </c>
      <c r="G2252" s="466">
        <v>0</v>
      </c>
      <c r="H2252" s="466">
        <v>3.5326086956521739E-3</v>
      </c>
      <c r="I2252" s="466">
        <v>1.227211406893846E-2</v>
      </c>
      <c r="J2252" s="466">
        <v>2.1516867401266453E-2</v>
      </c>
      <c r="K2252" s="466">
        <f t="shared" si="70"/>
        <v>0.13511036360678816</v>
      </c>
      <c r="L2252" s="471"/>
      <c r="M2252" s="466">
        <v>7.235285858585859E-2</v>
      </c>
      <c r="N2252" s="466">
        <v>2.5435914855072468E-2</v>
      </c>
      <c r="O2252" s="466">
        <v>0</v>
      </c>
      <c r="P2252" s="466">
        <v>3.5326086956521739E-3</v>
      </c>
      <c r="Q2252" s="466">
        <v>1.227211406893846E-2</v>
      </c>
      <c r="R2252" s="466">
        <v>2.1516867401266453E-2</v>
      </c>
      <c r="S2252" s="466">
        <f t="shared" si="71"/>
        <v>0.13511036360678816</v>
      </c>
    </row>
    <row r="2253" spans="2:19">
      <c r="B2253" s="463">
        <v>2250</v>
      </c>
      <c r="C2253" s="464">
        <v>90713</v>
      </c>
      <c r="D2253" s="465" t="s">
        <v>4834</v>
      </c>
      <c r="E2253" s="466">
        <v>7.235285858585859E-2</v>
      </c>
      <c r="F2253" s="466">
        <v>2.5435914855072468E-2</v>
      </c>
      <c r="G2253" s="466">
        <v>0</v>
      </c>
      <c r="H2253" s="466">
        <v>3.5326086956521739E-3</v>
      </c>
      <c r="I2253" s="466">
        <v>1.227211406893846E-2</v>
      </c>
      <c r="J2253" s="466">
        <v>2.1516867401266453E-2</v>
      </c>
      <c r="K2253" s="466">
        <f t="shared" si="70"/>
        <v>0.13511036360678816</v>
      </c>
      <c r="L2253" s="471"/>
      <c r="M2253" s="466">
        <v>7.235285858585859E-2</v>
      </c>
      <c r="N2253" s="466">
        <v>2.5435914855072468E-2</v>
      </c>
      <c r="O2253" s="466">
        <v>0</v>
      </c>
      <c r="P2253" s="466">
        <v>3.5326086956521739E-3</v>
      </c>
      <c r="Q2253" s="466">
        <v>1.227211406893846E-2</v>
      </c>
      <c r="R2253" s="466">
        <v>2.1516867401266453E-2</v>
      </c>
      <c r="S2253" s="466">
        <f t="shared" si="71"/>
        <v>0.13511036360678816</v>
      </c>
    </row>
    <row r="2254" spans="2:19">
      <c r="B2254" s="463">
        <v>2251</v>
      </c>
      <c r="C2254" s="464">
        <v>90717</v>
      </c>
      <c r="D2254" s="465" t="s">
        <v>1781</v>
      </c>
      <c r="E2254" s="466">
        <v>7.235285858585859E-2</v>
      </c>
      <c r="F2254" s="466">
        <v>2.5435914855072468E-2</v>
      </c>
      <c r="G2254" s="466">
        <v>0</v>
      </c>
      <c r="H2254" s="466">
        <v>3.5326086956521739E-3</v>
      </c>
      <c r="I2254" s="466">
        <v>1.227211406893846E-2</v>
      </c>
      <c r="J2254" s="466">
        <v>2.1516867401266453E-2</v>
      </c>
      <c r="K2254" s="466">
        <f t="shared" si="70"/>
        <v>0.13511036360678816</v>
      </c>
      <c r="L2254" s="471"/>
      <c r="M2254" s="466">
        <v>7.235285858585859E-2</v>
      </c>
      <c r="N2254" s="466">
        <v>2.5435914855072468E-2</v>
      </c>
      <c r="O2254" s="466">
        <v>0</v>
      </c>
      <c r="P2254" s="466">
        <v>3.5326086956521739E-3</v>
      </c>
      <c r="Q2254" s="466">
        <v>1.227211406893846E-2</v>
      </c>
      <c r="R2254" s="466">
        <v>2.1516867401266453E-2</v>
      </c>
      <c r="S2254" s="466">
        <f t="shared" si="71"/>
        <v>0.13511036360678816</v>
      </c>
    </row>
    <row r="2255" spans="2:19">
      <c r="B2255" s="463">
        <v>2252</v>
      </c>
      <c r="C2255" s="464">
        <v>90723</v>
      </c>
      <c r="D2255" s="465" t="s">
        <v>1782</v>
      </c>
      <c r="E2255" s="466">
        <v>7.235285858585859E-2</v>
      </c>
      <c r="F2255" s="466">
        <v>2.5435914855072468E-2</v>
      </c>
      <c r="G2255" s="466">
        <v>0</v>
      </c>
      <c r="H2255" s="466">
        <v>3.5326086956521739E-3</v>
      </c>
      <c r="I2255" s="466">
        <v>1.227211406893846E-2</v>
      </c>
      <c r="J2255" s="466">
        <v>2.1516867401266453E-2</v>
      </c>
      <c r="K2255" s="466">
        <f t="shared" si="70"/>
        <v>0.13511036360678816</v>
      </c>
      <c r="L2255" s="471"/>
      <c r="M2255" s="466">
        <v>7.235285858585859E-2</v>
      </c>
      <c r="N2255" s="466">
        <v>2.5435914855072468E-2</v>
      </c>
      <c r="O2255" s="466">
        <v>0</v>
      </c>
      <c r="P2255" s="466">
        <v>3.5326086956521739E-3</v>
      </c>
      <c r="Q2255" s="466">
        <v>1.227211406893846E-2</v>
      </c>
      <c r="R2255" s="466">
        <v>2.1516867401266453E-2</v>
      </c>
      <c r="S2255" s="466">
        <f t="shared" si="71"/>
        <v>0.13511036360678816</v>
      </c>
    </row>
    <row r="2256" spans="2:19">
      <c r="B2256" s="463">
        <v>2253</v>
      </c>
      <c r="C2256" s="464">
        <v>90744</v>
      </c>
      <c r="D2256" s="465" t="s">
        <v>1783</v>
      </c>
      <c r="E2256" s="466">
        <v>7.235285858585859E-2</v>
      </c>
      <c r="F2256" s="466">
        <v>2.5435914855072468E-2</v>
      </c>
      <c r="G2256" s="466">
        <v>0</v>
      </c>
      <c r="H2256" s="466">
        <v>3.5326086956521739E-3</v>
      </c>
      <c r="I2256" s="466">
        <v>1.227211406893846E-2</v>
      </c>
      <c r="J2256" s="466">
        <v>2.1516867401266453E-2</v>
      </c>
      <c r="K2256" s="466">
        <f t="shared" si="70"/>
        <v>0.13511036360678816</v>
      </c>
      <c r="L2256" s="471"/>
      <c r="M2256" s="466">
        <v>7.235285858585859E-2</v>
      </c>
      <c r="N2256" s="466">
        <v>2.5435914855072468E-2</v>
      </c>
      <c r="O2256" s="466">
        <v>0</v>
      </c>
      <c r="P2256" s="466">
        <v>3.5326086956521739E-3</v>
      </c>
      <c r="Q2256" s="466">
        <v>1.227211406893846E-2</v>
      </c>
      <c r="R2256" s="466">
        <v>2.1516867401266453E-2</v>
      </c>
      <c r="S2256" s="466">
        <f t="shared" si="71"/>
        <v>0.13511036360678816</v>
      </c>
    </row>
    <row r="2257" spans="2:19">
      <c r="B2257" s="463">
        <v>2254</v>
      </c>
      <c r="C2257" s="464">
        <v>90801</v>
      </c>
      <c r="D2257" s="465" t="s">
        <v>4513</v>
      </c>
      <c r="E2257" s="466">
        <v>1.5804901370851372</v>
      </c>
      <c r="F2257" s="466">
        <v>5.7676630434782605E-2</v>
      </c>
      <c r="G2257" s="466">
        <v>0</v>
      </c>
      <c r="H2257" s="466">
        <v>5.6521739130434789E-2</v>
      </c>
      <c r="I2257" s="466">
        <v>0.80636645374808169</v>
      </c>
      <c r="J2257" s="466">
        <v>0.74166515755727846</v>
      </c>
      <c r="K2257" s="466">
        <f t="shared" si="70"/>
        <v>3.2427201179557148</v>
      </c>
      <c r="L2257" s="471"/>
      <c r="M2257" s="466">
        <v>1.6986224048174048</v>
      </c>
      <c r="N2257" s="466">
        <v>5.7676630434782605E-2</v>
      </c>
      <c r="O2257" s="466">
        <v>0</v>
      </c>
      <c r="P2257" s="466">
        <v>5.6521739130434789E-2</v>
      </c>
      <c r="Q2257" s="466">
        <v>0.86663756558188876</v>
      </c>
      <c r="R2257" s="466">
        <v>0.7971002310856945</v>
      </c>
      <c r="S2257" s="466">
        <f t="shared" si="71"/>
        <v>3.4765585710502056</v>
      </c>
    </row>
    <row r="2258" spans="2:19" ht="38.25">
      <c r="B2258" s="463">
        <v>2255</v>
      </c>
      <c r="C2258" s="464">
        <v>90805</v>
      </c>
      <c r="D2258" s="465" t="s">
        <v>4509</v>
      </c>
      <c r="E2258" s="466">
        <v>0.81263039682539695</v>
      </c>
      <c r="F2258" s="466">
        <v>2.8838315217391303E-2</v>
      </c>
      <c r="G2258" s="466">
        <v>0</v>
      </c>
      <c r="H2258" s="466">
        <v>2.8260869565217395E-2</v>
      </c>
      <c r="I2258" s="466">
        <v>0.41460422682833448</v>
      </c>
      <c r="J2258" s="466">
        <v>0.38133717962257413</v>
      </c>
      <c r="K2258" s="466">
        <f t="shared" si="70"/>
        <v>1.6656709880589144</v>
      </c>
      <c r="L2258" s="471"/>
      <c r="M2258" s="466">
        <v>0.87169653069153064</v>
      </c>
      <c r="N2258" s="466">
        <v>2.8838315217391303E-2</v>
      </c>
      <c r="O2258" s="466">
        <v>0</v>
      </c>
      <c r="P2258" s="466">
        <v>2.8260869565217395E-2</v>
      </c>
      <c r="Q2258" s="466">
        <v>0.44473978274523801</v>
      </c>
      <c r="R2258" s="466">
        <v>0.40905471638678198</v>
      </c>
      <c r="S2258" s="466">
        <f t="shared" si="71"/>
        <v>1.7825902146061592</v>
      </c>
    </row>
    <row r="2259" spans="2:19">
      <c r="B2259" s="463">
        <v>2256</v>
      </c>
      <c r="C2259" s="464">
        <v>90806</v>
      </c>
      <c r="D2259" s="465" t="s">
        <v>1784</v>
      </c>
      <c r="E2259" s="466">
        <v>1.3952512193362194</v>
      </c>
      <c r="F2259" s="466">
        <v>3.8451086956521746E-2</v>
      </c>
      <c r="G2259" s="466">
        <v>0</v>
      </c>
      <c r="H2259" s="466">
        <v>3.7681159420289857E-2</v>
      </c>
      <c r="I2259" s="466">
        <v>0.71185751269463859</v>
      </c>
      <c r="J2259" s="466">
        <v>0.65473943249621136</v>
      </c>
      <c r="K2259" s="466">
        <f t="shared" si="70"/>
        <v>2.8379804109038811</v>
      </c>
      <c r="L2259" s="471"/>
      <c r="M2259" s="466">
        <v>1.4740060644910644</v>
      </c>
      <c r="N2259" s="466">
        <v>3.8451086956521746E-2</v>
      </c>
      <c r="O2259" s="466">
        <v>0</v>
      </c>
      <c r="P2259" s="466">
        <v>3.7681159420289857E-2</v>
      </c>
      <c r="Q2259" s="466">
        <v>0.75203825391717671</v>
      </c>
      <c r="R2259" s="466">
        <v>0.69169614818182201</v>
      </c>
      <c r="S2259" s="466">
        <f t="shared" si="71"/>
        <v>2.9938727129668745</v>
      </c>
    </row>
    <row r="2260" spans="2:19">
      <c r="B2260" s="463">
        <v>2257</v>
      </c>
      <c r="C2260" s="464">
        <v>90846</v>
      </c>
      <c r="D2260" s="465" t="s">
        <v>1785</v>
      </c>
      <c r="E2260" s="466">
        <v>1.7043098556998559</v>
      </c>
      <c r="F2260" s="466">
        <v>3.8451086956521746E-2</v>
      </c>
      <c r="G2260" s="466">
        <v>0</v>
      </c>
      <c r="H2260" s="466">
        <v>3.7681159420289857E-2</v>
      </c>
      <c r="I2260" s="466">
        <v>0.86953930441045668</v>
      </c>
      <c r="J2260" s="466">
        <v>0.79976913996140042</v>
      </c>
      <c r="K2260" s="466">
        <f t="shared" si="70"/>
        <v>3.4497505464485245</v>
      </c>
      <c r="L2260" s="471"/>
      <c r="M2260" s="466">
        <v>1.7830647008547009</v>
      </c>
      <c r="N2260" s="466">
        <v>3.8451086956521746E-2</v>
      </c>
      <c r="O2260" s="466">
        <v>0</v>
      </c>
      <c r="P2260" s="466">
        <v>3.7681159420289857E-2</v>
      </c>
      <c r="Q2260" s="466">
        <v>0.9097200456329948</v>
      </c>
      <c r="R2260" s="466">
        <v>0.83672585564701107</v>
      </c>
      <c r="S2260" s="466">
        <f t="shared" si="71"/>
        <v>3.6056428485115184</v>
      </c>
    </row>
    <row r="2261" spans="2:19">
      <c r="B2261" s="463">
        <v>2258</v>
      </c>
      <c r="C2261" s="464">
        <v>90849</v>
      </c>
      <c r="D2261" s="465" t="s">
        <v>5861</v>
      </c>
      <c r="E2261" s="466">
        <v>4.8804973737373745</v>
      </c>
      <c r="F2261" s="466">
        <v>0.12496603260869565</v>
      </c>
      <c r="G2261" s="466">
        <v>0</v>
      </c>
      <c r="H2261" s="466">
        <v>0.12246376811594205</v>
      </c>
      <c r="I2261" s="466">
        <v>2.4900309514398686</v>
      </c>
      <c r="J2261" s="466">
        <v>2.2902356482442441</v>
      </c>
      <c r="K2261" s="466">
        <f t="shared" si="70"/>
        <v>9.9081937741461239</v>
      </c>
      <c r="L2261" s="471"/>
      <c r="M2261" s="466">
        <v>5.018318352758353</v>
      </c>
      <c r="N2261" s="466">
        <v>0.12496603260869565</v>
      </c>
      <c r="O2261" s="466">
        <v>0</v>
      </c>
      <c r="P2261" s="466">
        <v>0.12246376811594205</v>
      </c>
      <c r="Q2261" s="466">
        <v>2.5603472485793102</v>
      </c>
      <c r="R2261" s="466">
        <v>2.3549099006940621</v>
      </c>
      <c r="S2261" s="466">
        <f t="shared" si="71"/>
        <v>10.181005302756363</v>
      </c>
    </row>
    <row r="2262" spans="2:19">
      <c r="B2262" s="463">
        <v>2259</v>
      </c>
      <c r="C2262" s="464">
        <v>90853</v>
      </c>
      <c r="D2262" s="465" t="s">
        <v>5862</v>
      </c>
      <c r="E2262" s="466">
        <v>4.1218720707070711</v>
      </c>
      <c r="F2262" s="466">
        <v>9.6127717391304351E-2</v>
      </c>
      <c r="G2262" s="466">
        <v>0</v>
      </c>
      <c r="H2262" s="466">
        <v>9.4202898550724654E-2</v>
      </c>
      <c r="I2262" s="466">
        <v>2.1029801366487622</v>
      </c>
      <c r="J2262" s="466">
        <v>1.9342410477739218</v>
      </c>
      <c r="K2262" s="466">
        <f t="shared" si="70"/>
        <v>8.3494238710717852</v>
      </c>
      <c r="L2262" s="471"/>
      <c r="M2262" s="466">
        <v>4.2596930497280487</v>
      </c>
      <c r="N2262" s="466">
        <v>9.6127717391304351E-2</v>
      </c>
      <c r="O2262" s="466">
        <v>0</v>
      </c>
      <c r="P2262" s="466">
        <v>9.4202898550724654E-2</v>
      </c>
      <c r="Q2262" s="466">
        <v>2.1732964337882037</v>
      </c>
      <c r="R2262" s="466">
        <v>1.9989153002237403</v>
      </c>
      <c r="S2262" s="466">
        <f t="shared" si="71"/>
        <v>8.6222353996820225</v>
      </c>
    </row>
    <row r="2263" spans="2:19">
      <c r="B2263" s="463">
        <v>2260</v>
      </c>
      <c r="C2263" s="464">
        <v>90874</v>
      </c>
      <c r="D2263" s="465" t="s">
        <v>4841</v>
      </c>
      <c r="E2263" s="466">
        <v>1.8175350072150076</v>
      </c>
      <c r="F2263" s="466">
        <v>0.20348731884057975</v>
      </c>
      <c r="G2263" s="466">
        <v>0</v>
      </c>
      <c r="H2263" s="466">
        <v>2.8260869565217391E-2</v>
      </c>
      <c r="I2263" s="466">
        <v>0.30828079731449587</v>
      </c>
      <c r="J2263" s="466">
        <v>0.5405129874861474</v>
      </c>
      <c r="K2263" s="466">
        <f t="shared" si="70"/>
        <v>2.8980769804214486</v>
      </c>
      <c r="L2263" s="471"/>
      <c r="M2263" s="466">
        <v>1.8962898523698524</v>
      </c>
      <c r="N2263" s="466">
        <v>0.20348731884057975</v>
      </c>
      <c r="O2263" s="466">
        <v>0</v>
      </c>
      <c r="P2263" s="466">
        <v>2.8260869565217391E-2</v>
      </c>
      <c r="Q2263" s="466">
        <v>0.32163878291605918</v>
      </c>
      <c r="R2263" s="466">
        <v>0.56393372847032286</v>
      </c>
      <c r="S2263" s="466">
        <f t="shared" si="71"/>
        <v>3.0136105521620316</v>
      </c>
    </row>
    <row r="2264" spans="2:19" ht="38.25">
      <c r="B2264" s="463">
        <v>2261</v>
      </c>
      <c r="C2264" s="464">
        <v>90885</v>
      </c>
      <c r="D2264" s="465" t="s">
        <v>4511</v>
      </c>
      <c r="E2264" s="466">
        <v>0.76785974025974035</v>
      </c>
      <c r="F2264" s="466">
        <v>2.8838315217391303E-2</v>
      </c>
      <c r="G2264" s="466">
        <v>0</v>
      </c>
      <c r="H2264" s="466">
        <v>2.8260869565217395E-2</v>
      </c>
      <c r="I2264" s="466">
        <v>0.39176222691974721</v>
      </c>
      <c r="J2264" s="466">
        <v>0.36032797793470439</v>
      </c>
      <c r="K2264" s="466">
        <f t="shared" si="70"/>
        <v>1.5770491298968006</v>
      </c>
      <c r="L2264" s="471"/>
      <c r="M2264" s="466">
        <v>0.82692587412587404</v>
      </c>
      <c r="N2264" s="466">
        <v>2.8838315217391303E-2</v>
      </c>
      <c r="O2264" s="466">
        <v>0</v>
      </c>
      <c r="P2264" s="466">
        <v>2.8260869565217395E-2</v>
      </c>
      <c r="Q2264" s="466">
        <v>0.4218977828366508</v>
      </c>
      <c r="R2264" s="466">
        <v>0.38804551469891235</v>
      </c>
      <c r="S2264" s="466">
        <f t="shared" si="71"/>
        <v>1.693968356444046</v>
      </c>
    </row>
    <row r="2265" spans="2:19">
      <c r="B2265" s="463">
        <v>2262</v>
      </c>
      <c r="C2265" s="464">
        <v>92499</v>
      </c>
      <c r="D2265" s="465" t="s">
        <v>1792</v>
      </c>
      <c r="E2265" s="466">
        <v>0.69098911976911992</v>
      </c>
      <c r="F2265" s="466">
        <v>0.10174365942028987</v>
      </c>
      <c r="G2265" s="466">
        <v>8.0525695722101966E-3</v>
      </c>
      <c r="H2265" s="466">
        <v>1.4130434782608696E-2</v>
      </c>
      <c r="I2265" s="466">
        <v>0.1172019663623825</v>
      </c>
      <c r="J2265" s="466">
        <v>0.20549182929858587</v>
      </c>
      <c r="K2265" s="466">
        <f t="shared" si="70"/>
        <v>1.137609579205197</v>
      </c>
      <c r="L2265" s="471"/>
      <c r="M2265" s="466">
        <v>0.73036654234654241</v>
      </c>
      <c r="N2265" s="466">
        <v>0.10174365942028987</v>
      </c>
      <c r="O2265" s="466">
        <v>8.0525695722101966E-3</v>
      </c>
      <c r="P2265" s="466">
        <v>1.4130434782608696E-2</v>
      </c>
      <c r="Q2265" s="466">
        <v>0.12388095916316413</v>
      </c>
      <c r="R2265" s="466">
        <v>0.21720219979067359</v>
      </c>
      <c r="S2265" s="466">
        <f t="shared" si="71"/>
        <v>1.1953763650754889</v>
      </c>
    </row>
    <row r="2266" spans="2:19">
      <c r="B2266" s="463">
        <v>2263</v>
      </c>
      <c r="C2266" s="464">
        <v>92507</v>
      </c>
      <c r="D2266" s="465" t="s">
        <v>1793</v>
      </c>
      <c r="E2266" s="466">
        <v>2.6602236363636362</v>
      </c>
      <c r="F2266" s="466">
        <v>1.5261548913043479</v>
      </c>
      <c r="G2266" s="466">
        <v>0</v>
      </c>
      <c r="H2266" s="466">
        <v>0.21195652173913043</v>
      </c>
      <c r="I2266" s="466">
        <v>0.75202207054934511</v>
      </c>
      <c r="J2266" s="466">
        <v>1.0548245613714886</v>
      </c>
      <c r="K2266" s="466">
        <f t="shared" si="70"/>
        <v>6.2051816813279492</v>
      </c>
      <c r="L2266" s="471"/>
      <c r="M2266" s="466">
        <v>2.6602236363636362</v>
      </c>
      <c r="N2266" s="466">
        <v>1.5261548913043479</v>
      </c>
      <c r="O2266" s="466">
        <v>0</v>
      </c>
      <c r="P2266" s="466">
        <v>0.21195652173913043</v>
      </c>
      <c r="Q2266" s="466">
        <v>0.75202207054934511</v>
      </c>
      <c r="R2266" s="466">
        <v>1.0548245613714886</v>
      </c>
      <c r="S2266" s="466">
        <f t="shared" si="71"/>
        <v>6.2051816813279492</v>
      </c>
    </row>
    <row r="2267" spans="2:19">
      <c r="B2267" s="463">
        <v>2264</v>
      </c>
      <c r="C2267" s="464">
        <v>93314</v>
      </c>
      <c r="D2267" s="465" t="s">
        <v>1796</v>
      </c>
      <c r="E2267" s="466">
        <v>1.5734611111111112</v>
      </c>
      <c r="F2267" s="466">
        <v>2.6224351851851853</v>
      </c>
      <c r="G2267" s="466">
        <v>2.6224351851851853</v>
      </c>
      <c r="H2267" s="466">
        <v>2.6224351851851853</v>
      </c>
      <c r="I2267" s="466">
        <v>2.6224351851851853</v>
      </c>
      <c r="J2267" s="466">
        <v>2.0979481481481481</v>
      </c>
      <c r="K2267" s="466">
        <f t="shared" si="70"/>
        <v>14.161150000000001</v>
      </c>
      <c r="L2267" s="471"/>
      <c r="M2267" s="466">
        <v>1.5734611111111112</v>
      </c>
      <c r="N2267" s="466">
        <v>2.6224351851851853</v>
      </c>
      <c r="O2267" s="466">
        <v>2.6224351851851853</v>
      </c>
      <c r="P2267" s="466">
        <v>2.6224351851851853</v>
      </c>
      <c r="Q2267" s="466">
        <v>2.6224351851851853</v>
      </c>
      <c r="R2267" s="466">
        <v>2.0979481481481481</v>
      </c>
      <c r="S2267" s="466">
        <f t="shared" si="71"/>
        <v>14.161150000000001</v>
      </c>
    </row>
    <row r="2268" spans="2:19">
      <c r="B2268" s="463">
        <v>2265</v>
      </c>
      <c r="C2268" s="464">
        <v>93556</v>
      </c>
      <c r="D2268" s="465" t="s">
        <v>4876</v>
      </c>
      <c r="E2268" s="466">
        <v>2.0447268831168834</v>
      </c>
      <c r="F2268" s="466">
        <v>0</v>
      </c>
      <c r="G2268" s="466">
        <v>0</v>
      </c>
      <c r="H2268" s="466">
        <v>0</v>
      </c>
      <c r="I2268" s="466">
        <v>0.12305354074751057</v>
      </c>
      <c r="J2268" s="466">
        <v>0.66145144209255069</v>
      </c>
      <c r="K2268" s="466">
        <f t="shared" si="70"/>
        <v>2.8292318659569444</v>
      </c>
      <c r="L2268" s="471"/>
      <c r="M2268" s="466">
        <v>2.1333260839160837</v>
      </c>
      <c r="N2268" s="466">
        <v>4.2287537337432388</v>
      </c>
      <c r="O2268" s="466">
        <v>0</v>
      </c>
      <c r="P2268" s="466">
        <v>0.10824818274456521</v>
      </c>
      <c r="Q2268" s="466">
        <v>0.12838552197970429</v>
      </c>
      <c r="R2268" s="466">
        <v>0.69011251640069748</v>
      </c>
      <c r="S2268" s="466">
        <f t="shared" si="71"/>
        <v>7.2888260387842898</v>
      </c>
    </row>
    <row r="2269" spans="2:19">
      <c r="B2269" s="463">
        <v>2266</v>
      </c>
      <c r="C2269" s="464">
        <v>93875</v>
      </c>
      <c r="D2269" s="465" t="s">
        <v>1799</v>
      </c>
      <c r="E2269" s="466">
        <v>5.4130302597402595</v>
      </c>
      <c r="F2269" s="466">
        <v>6.6803668478260869</v>
      </c>
      <c r="G2269" s="466">
        <v>0</v>
      </c>
      <c r="H2269" s="466">
        <v>0.14130434782608697</v>
      </c>
      <c r="I2269" s="466">
        <v>0.28302196886817216</v>
      </c>
      <c r="J2269" s="466">
        <v>2.0120766309803435</v>
      </c>
      <c r="K2269" s="466">
        <f t="shared" si="70"/>
        <v>14.529800055240951</v>
      </c>
      <c r="L2269" s="471"/>
      <c r="M2269" s="466">
        <v>5.7674270629370623</v>
      </c>
      <c r="N2269" s="466">
        <v>6.6803668478260869</v>
      </c>
      <c r="O2269" s="466">
        <v>0</v>
      </c>
      <c r="P2269" s="466">
        <v>0.14130434782608697</v>
      </c>
      <c r="Q2269" s="466">
        <v>0.30155171582845575</v>
      </c>
      <c r="R2269" s="466">
        <v>2.1438094112513051</v>
      </c>
      <c r="S2269" s="466">
        <f t="shared" si="71"/>
        <v>15.034459385668999</v>
      </c>
    </row>
    <row r="2270" spans="2:19">
      <c r="B2270" s="463">
        <v>2267</v>
      </c>
      <c r="C2270" s="464">
        <v>93886</v>
      </c>
      <c r="D2270" s="465" t="s">
        <v>1800</v>
      </c>
      <c r="E2270" s="466">
        <v>5.4130302597402595</v>
      </c>
      <c r="F2270" s="466">
        <v>6.6803668478260869</v>
      </c>
      <c r="G2270" s="466">
        <v>0</v>
      </c>
      <c r="H2270" s="466">
        <v>0.14130434782608697</v>
      </c>
      <c r="I2270" s="466">
        <v>0.28302196886817216</v>
      </c>
      <c r="J2270" s="466">
        <v>2.0120766309803435</v>
      </c>
      <c r="K2270" s="466">
        <f t="shared" si="70"/>
        <v>14.529800055240951</v>
      </c>
      <c r="L2270" s="471"/>
      <c r="M2270" s="466">
        <v>5.7674270629370623</v>
      </c>
      <c r="N2270" s="466">
        <v>6.6803668478260869</v>
      </c>
      <c r="O2270" s="466">
        <v>0</v>
      </c>
      <c r="P2270" s="466">
        <v>0.14130434782608697</v>
      </c>
      <c r="Q2270" s="466">
        <v>0.30155171582845575</v>
      </c>
      <c r="R2270" s="466">
        <v>2.1438094112513051</v>
      </c>
      <c r="S2270" s="466">
        <f t="shared" si="71"/>
        <v>15.034459385668999</v>
      </c>
    </row>
    <row r="2271" spans="2:19" ht="25.5">
      <c r="B2271" s="463">
        <v>2268</v>
      </c>
      <c r="C2271" s="464">
        <v>93923</v>
      </c>
      <c r="D2271" s="465" t="s">
        <v>4067</v>
      </c>
      <c r="E2271" s="466">
        <v>5.4130302597402595</v>
      </c>
      <c r="F2271" s="466">
        <v>6.6803668478260869</v>
      </c>
      <c r="G2271" s="466">
        <v>0</v>
      </c>
      <c r="H2271" s="466">
        <v>0.14130434782608697</v>
      </c>
      <c r="I2271" s="466">
        <v>0.28302196886817216</v>
      </c>
      <c r="J2271" s="466">
        <v>2.0120766309803435</v>
      </c>
      <c r="K2271" s="466">
        <f t="shared" si="70"/>
        <v>14.529800055240951</v>
      </c>
      <c r="L2271" s="471"/>
      <c r="M2271" s="466">
        <v>5.7674270629370623</v>
      </c>
      <c r="N2271" s="466">
        <v>6.6803668478260869</v>
      </c>
      <c r="O2271" s="466">
        <v>0</v>
      </c>
      <c r="P2271" s="466">
        <v>0.14130434782608697</v>
      </c>
      <c r="Q2271" s="466">
        <v>0.30155171582845575</v>
      </c>
      <c r="R2271" s="466">
        <v>2.1438094112513051</v>
      </c>
      <c r="S2271" s="466">
        <f t="shared" si="71"/>
        <v>15.034459385668999</v>
      </c>
    </row>
    <row r="2272" spans="2:19" ht="25.5">
      <c r="B2272" s="463">
        <v>2269</v>
      </c>
      <c r="C2272" s="464">
        <v>93965</v>
      </c>
      <c r="D2272" s="465" t="s">
        <v>4068</v>
      </c>
      <c r="E2272" s="466">
        <v>5.4130302597402595</v>
      </c>
      <c r="F2272" s="466">
        <v>6.6803668478260869</v>
      </c>
      <c r="G2272" s="466">
        <v>0</v>
      </c>
      <c r="H2272" s="466">
        <v>0.14130434782608697</v>
      </c>
      <c r="I2272" s="466">
        <v>0.28302196886817216</v>
      </c>
      <c r="J2272" s="466">
        <v>2.0120766309803435</v>
      </c>
      <c r="K2272" s="466">
        <f t="shared" si="70"/>
        <v>14.529800055240951</v>
      </c>
      <c r="L2272" s="471"/>
      <c r="M2272" s="466">
        <v>5.7674270629370623</v>
      </c>
      <c r="N2272" s="466">
        <v>6.6803668478260869</v>
      </c>
      <c r="O2272" s="466">
        <v>0</v>
      </c>
      <c r="P2272" s="466">
        <v>0.14130434782608697</v>
      </c>
      <c r="Q2272" s="466">
        <v>0.30155171582845575</v>
      </c>
      <c r="R2272" s="466">
        <v>2.1438094112513051</v>
      </c>
      <c r="S2272" s="466">
        <f t="shared" si="71"/>
        <v>15.034459385668999</v>
      </c>
    </row>
    <row r="2273" spans="2:19">
      <c r="B2273" s="463">
        <v>2270</v>
      </c>
      <c r="C2273" s="464">
        <v>94002</v>
      </c>
      <c r="D2273" s="465" t="s">
        <v>4069</v>
      </c>
      <c r="E2273" s="466">
        <v>1.3631512554112557</v>
      </c>
      <c r="F2273" s="466">
        <v>0.15261548913043479</v>
      </c>
      <c r="G2273" s="466">
        <v>0</v>
      </c>
      <c r="H2273" s="466">
        <v>2.1195652173913046E-2</v>
      </c>
      <c r="I2273" s="466">
        <v>0.2312105979858719</v>
      </c>
      <c r="J2273" s="466">
        <v>0.40538474061461055</v>
      </c>
      <c r="K2273" s="466">
        <f t="shared" si="70"/>
        <v>2.173557735316086</v>
      </c>
      <c r="L2273" s="471"/>
      <c r="M2273" s="466">
        <v>1.4222173892773893</v>
      </c>
      <c r="N2273" s="466">
        <v>0.15261548913043479</v>
      </c>
      <c r="O2273" s="466">
        <v>0</v>
      </c>
      <c r="P2273" s="466">
        <v>2.1195652173913046E-2</v>
      </c>
      <c r="Q2273" s="466">
        <v>0.24122908718704436</v>
      </c>
      <c r="R2273" s="466">
        <v>0.42295029635274217</v>
      </c>
      <c r="S2273" s="466">
        <f t="shared" si="71"/>
        <v>2.2602079141215237</v>
      </c>
    </row>
    <row r="2274" spans="2:19">
      <c r="B2274" s="463">
        <v>2271</v>
      </c>
      <c r="C2274" s="464">
        <v>94760</v>
      </c>
      <c r="D2274" s="465" t="s">
        <v>4071</v>
      </c>
      <c r="E2274" s="466">
        <v>0.34549455988455996</v>
      </c>
      <c r="F2274" s="466">
        <v>5.0871829710144936E-2</v>
      </c>
      <c r="G2274" s="466">
        <v>0</v>
      </c>
      <c r="H2274" s="466">
        <v>7.0652173913043478E-3</v>
      </c>
      <c r="I2274" s="466">
        <v>5.8600983181191252E-2</v>
      </c>
      <c r="J2274" s="466">
        <v>0.10274591464929293</v>
      </c>
      <c r="K2274" s="466">
        <f t="shared" si="70"/>
        <v>0.56477850481649339</v>
      </c>
      <c r="L2274" s="471"/>
      <c r="M2274" s="466">
        <v>0.36518327117327121</v>
      </c>
      <c r="N2274" s="466">
        <v>5.0871829710144936E-2</v>
      </c>
      <c r="O2274" s="466">
        <v>0</v>
      </c>
      <c r="P2274" s="466">
        <v>7.0652173913043478E-3</v>
      </c>
      <c r="Q2274" s="466">
        <v>6.1940479581582067E-2</v>
      </c>
      <c r="R2274" s="466">
        <v>0.1086010998953368</v>
      </c>
      <c r="S2274" s="466">
        <f t="shared" si="71"/>
        <v>0.59366189775163936</v>
      </c>
    </row>
    <row r="2275" spans="2:19">
      <c r="B2275" s="463">
        <v>2272</v>
      </c>
      <c r="C2275" s="464">
        <v>95860</v>
      </c>
      <c r="D2275" s="465" t="s">
        <v>4072</v>
      </c>
      <c r="E2275" s="466">
        <v>1.0364836796536798</v>
      </c>
      <c r="F2275" s="466">
        <v>0.15261548913043479</v>
      </c>
      <c r="G2275" s="466">
        <v>0.70480948547979805</v>
      </c>
      <c r="H2275" s="466">
        <v>2.1195652173913046E-2</v>
      </c>
      <c r="I2275" s="466">
        <v>0.17580294954357378</v>
      </c>
      <c r="J2275" s="466">
        <v>0.30823774394787873</v>
      </c>
      <c r="K2275" s="466">
        <f t="shared" si="70"/>
        <v>2.3991449999292778</v>
      </c>
      <c r="L2275" s="471"/>
      <c r="M2275" s="466">
        <v>1.0955498135198134</v>
      </c>
      <c r="N2275" s="466">
        <v>0.15261548913043479</v>
      </c>
      <c r="O2275" s="466">
        <v>0.70480948547979805</v>
      </c>
      <c r="P2275" s="466">
        <v>2.1195652173913046E-2</v>
      </c>
      <c r="Q2275" s="466">
        <v>0.18582143874474621</v>
      </c>
      <c r="R2275" s="466">
        <v>0.32580329968601035</v>
      </c>
      <c r="S2275" s="466">
        <f t="shared" si="71"/>
        <v>2.4857951787347159</v>
      </c>
    </row>
    <row r="2276" spans="2:19">
      <c r="B2276" s="463">
        <v>2273</v>
      </c>
      <c r="C2276" s="464">
        <v>95879</v>
      </c>
      <c r="D2276" s="465" t="s">
        <v>4253</v>
      </c>
      <c r="E2276" s="466">
        <v>1.4204135497835499</v>
      </c>
      <c r="F2276" s="466">
        <v>0.22892323369565221</v>
      </c>
      <c r="G2276" s="466">
        <v>1.0572142282196972</v>
      </c>
      <c r="H2276" s="466">
        <v>3.1793478260869569E-2</v>
      </c>
      <c r="I2276" s="466">
        <v>0.24092312935119486</v>
      </c>
      <c r="J2276" s="466">
        <v>0.42241385624573446</v>
      </c>
      <c r="K2276" s="466">
        <f t="shared" si="70"/>
        <v>3.401681475556698</v>
      </c>
      <c r="L2276" s="471"/>
      <c r="M2276" s="466">
        <v>1.5090127505827506</v>
      </c>
      <c r="N2276" s="466">
        <v>0.22892323369565221</v>
      </c>
      <c r="O2276" s="466">
        <v>1.0572142282196972</v>
      </c>
      <c r="P2276" s="466">
        <v>3.1793478260869569E-2</v>
      </c>
      <c r="Q2276" s="466">
        <v>0.25595086315295357</v>
      </c>
      <c r="R2276" s="466">
        <v>0.44876218985293187</v>
      </c>
      <c r="S2276" s="466">
        <f t="shared" si="71"/>
        <v>3.5316567437648549</v>
      </c>
    </row>
    <row r="2277" spans="2:19">
      <c r="B2277" s="463">
        <v>2274</v>
      </c>
      <c r="C2277" s="464">
        <v>95880</v>
      </c>
      <c r="D2277" s="465" t="s">
        <v>4254</v>
      </c>
      <c r="E2277" s="466">
        <v>1.4204135497835499</v>
      </c>
      <c r="F2277" s="466">
        <v>0.22892323369565221</v>
      </c>
      <c r="G2277" s="466">
        <v>1.0572142282196972</v>
      </c>
      <c r="H2277" s="466">
        <v>3.1793478260869569E-2</v>
      </c>
      <c r="I2277" s="466">
        <v>0.24092312935119486</v>
      </c>
      <c r="J2277" s="466">
        <v>0.42241385624573446</v>
      </c>
      <c r="K2277" s="466">
        <f t="shared" si="70"/>
        <v>3.401681475556698</v>
      </c>
      <c r="L2277" s="471"/>
      <c r="M2277" s="466">
        <v>1.5090127505827506</v>
      </c>
      <c r="N2277" s="466">
        <v>0.22892323369565221</v>
      </c>
      <c r="O2277" s="466">
        <v>1.0572142282196972</v>
      </c>
      <c r="P2277" s="466">
        <v>3.1793478260869569E-2</v>
      </c>
      <c r="Q2277" s="466">
        <v>0.25595086315295357</v>
      </c>
      <c r="R2277" s="466">
        <v>0.44876218985293187</v>
      </c>
      <c r="S2277" s="466">
        <f t="shared" si="71"/>
        <v>3.5316567437648549</v>
      </c>
    </row>
    <row r="2278" spans="2:19">
      <c r="B2278" s="463">
        <v>2275</v>
      </c>
      <c r="C2278" s="464">
        <v>95881</v>
      </c>
      <c r="D2278" s="465" t="s">
        <v>4255</v>
      </c>
      <c r="E2278" s="466">
        <v>1.4204135497835499</v>
      </c>
      <c r="F2278" s="466">
        <v>0.22892323369565221</v>
      </c>
      <c r="G2278" s="466">
        <v>1.0572142282196972</v>
      </c>
      <c r="H2278" s="466">
        <v>3.1793478260869569E-2</v>
      </c>
      <c r="I2278" s="466">
        <v>0.24092312935119486</v>
      </c>
      <c r="J2278" s="466">
        <v>0.42241385624573446</v>
      </c>
      <c r="K2278" s="466">
        <f t="shared" si="70"/>
        <v>3.401681475556698</v>
      </c>
      <c r="L2278" s="471"/>
      <c r="M2278" s="466">
        <v>1.5090127505827506</v>
      </c>
      <c r="N2278" s="466">
        <v>0.22892323369565221</v>
      </c>
      <c r="O2278" s="466">
        <v>1.0572142282196972</v>
      </c>
      <c r="P2278" s="466">
        <v>3.1793478260869569E-2</v>
      </c>
      <c r="Q2278" s="466">
        <v>0.25595086315295357</v>
      </c>
      <c r="R2278" s="466">
        <v>0.44876218985293187</v>
      </c>
      <c r="S2278" s="466">
        <f t="shared" si="71"/>
        <v>3.5316567437648549</v>
      </c>
    </row>
    <row r="2279" spans="2:19">
      <c r="B2279" s="463">
        <v>2276</v>
      </c>
      <c r="C2279" s="464">
        <v>95882</v>
      </c>
      <c r="D2279" s="465" t="s">
        <v>4256</v>
      </c>
      <c r="E2279" s="466">
        <v>1.4204135497835499</v>
      </c>
      <c r="F2279" s="466">
        <v>0.22892323369565221</v>
      </c>
      <c r="G2279" s="466">
        <v>1.0572142282196972</v>
      </c>
      <c r="H2279" s="466">
        <v>3.1793478260869569E-2</v>
      </c>
      <c r="I2279" s="466">
        <v>0.24092312935119486</v>
      </c>
      <c r="J2279" s="466">
        <v>0.42241385624573446</v>
      </c>
      <c r="K2279" s="466">
        <f t="shared" si="70"/>
        <v>3.401681475556698</v>
      </c>
      <c r="L2279" s="471"/>
      <c r="M2279" s="466">
        <v>1.5090127505827506</v>
      </c>
      <c r="N2279" s="466">
        <v>0.22892323369565221</v>
      </c>
      <c r="O2279" s="466">
        <v>1.0572142282196972</v>
      </c>
      <c r="P2279" s="466">
        <v>3.1793478260869569E-2</v>
      </c>
      <c r="Q2279" s="466">
        <v>0.25595086315295357</v>
      </c>
      <c r="R2279" s="466">
        <v>0.44876218985293187</v>
      </c>
      <c r="S2279" s="466">
        <f t="shared" si="71"/>
        <v>3.5316567437648549</v>
      </c>
    </row>
    <row r="2280" spans="2:19">
      <c r="B2280" s="463">
        <v>2277</v>
      </c>
      <c r="C2280" s="464">
        <v>95883</v>
      </c>
      <c r="D2280" s="465" t="s">
        <v>4257</v>
      </c>
      <c r="E2280" s="466">
        <v>1.0364836796536798</v>
      </c>
      <c r="F2280" s="466">
        <v>0.15261548913043479</v>
      </c>
      <c r="G2280" s="466">
        <v>0.70480948547979805</v>
      </c>
      <c r="H2280" s="466">
        <v>2.1195652173913046E-2</v>
      </c>
      <c r="I2280" s="466">
        <v>0.17580294954357378</v>
      </c>
      <c r="J2280" s="466">
        <v>0.30823774394787873</v>
      </c>
      <c r="K2280" s="466">
        <f t="shared" si="70"/>
        <v>2.3991449999292778</v>
      </c>
      <c r="L2280" s="471"/>
      <c r="M2280" s="466">
        <v>1.0955498135198134</v>
      </c>
      <c r="N2280" s="466">
        <v>0.15261548913043479</v>
      </c>
      <c r="O2280" s="466">
        <v>0.70480948547979805</v>
      </c>
      <c r="P2280" s="466">
        <v>2.1195652173913046E-2</v>
      </c>
      <c r="Q2280" s="466">
        <v>0.18582143874474621</v>
      </c>
      <c r="R2280" s="466">
        <v>0.32580329968601035</v>
      </c>
      <c r="S2280" s="466">
        <f t="shared" si="71"/>
        <v>2.4857951787347159</v>
      </c>
    </row>
    <row r="2281" spans="2:19">
      <c r="B2281" s="463">
        <v>2278</v>
      </c>
      <c r="C2281" s="464">
        <v>95884</v>
      </c>
      <c r="D2281" s="465" t="s">
        <v>4258</v>
      </c>
      <c r="E2281" s="466">
        <v>1.0364836796536798</v>
      </c>
      <c r="F2281" s="466">
        <v>0.15261548913043479</v>
      </c>
      <c r="G2281" s="466">
        <v>0.70480948547979805</v>
      </c>
      <c r="H2281" s="466">
        <v>2.1195652173913046E-2</v>
      </c>
      <c r="I2281" s="466">
        <v>0.17580294954357378</v>
      </c>
      <c r="J2281" s="466">
        <v>0.30823774394787873</v>
      </c>
      <c r="K2281" s="466">
        <f t="shared" si="70"/>
        <v>2.3991449999292778</v>
      </c>
      <c r="L2281" s="471"/>
      <c r="M2281" s="466">
        <v>1.0955498135198134</v>
      </c>
      <c r="N2281" s="466">
        <v>0.15261548913043479</v>
      </c>
      <c r="O2281" s="466">
        <v>0.70480948547979805</v>
      </c>
      <c r="P2281" s="466">
        <v>2.1195652173913046E-2</v>
      </c>
      <c r="Q2281" s="466">
        <v>0.18582143874474621</v>
      </c>
      <c r="R2281" s="466">
        <v>0.32580329968601035</v>
      </c>
      <c r="S2281" s="466">
        <f t="shared" si="71"/>
        <v>2.4857951787347159</v>
      </c>
    </row>
    <row r="2282" spans="2:19">
      <c r="B2282" s="463">
        <v>2279</v>
      </c>
      <c r="C2282" s="464">
        <v>95900</v>
      </c>
      <c r="D2282" s="465" t="s">
        <v>4073</v>
      </c>
      <c r="E2282" s="466">
        <v>1.0364836796536798</v>
      </c>
      <c r="F2282" s="466">
        <v>0.15261548913043479</v>
      </c>
      <c r="G2282" s="466">
        <v>0.70480948547979805</v>
      </c>
      <c r="H2282" s="466">
        <v>2.1195652173913046E-2</v>
      </c>
      <c r="I2282" s="466">
        <v>0.17580294954357378</v>
      </c>
      <c r="J2282" s="466">
        <v>0.30823774394787873</v>
      </c>
      <c r="K2282" s="466">
        <f t="shared" si="70"/>
        <v>2.3991449999292778</v>
      </c>
      <c r="L2282" s="471"/>
      <c r="M2282" s="466">
        <v>1.0955498135198134</v>
      </c>
      <c r="N2282" s="466">
        <v>0.15261548913043479</v>
      </c>
      <c r="O2282" s="466">
        <v>0.70480948547979805</v>
      </c>
      <c r="P2282" s="466">
        <v>2.1195652173913046E-2</v>
      </c>
      <c r="Q2282" s="466">
        <v>0.18582143874474621</v>
      </c>
      <c r="R2282" s="466">
        <v>0.32580329968601035</v>
      </c>
      <c r="S2282" s="466">
        <f t="shared" si="71"/>
        <v>2.4857951787347159</v>
      </c>
    </row>
    <row r="2283" spans="2:19">
      <c r="B2283" s="463">
        <v>2280</v>
      </c>
      <c r="C2283" s="464">
        <v>95904</v>
      </c>
      <c r="D2283" s="465" t="s">
        <v>4259</v>
      </c>
      <c r="E2283" s="466">
        <v>1.0364836796536798</v>
      </c>
      <c r="F2283" s="466">
        <v>0.15261548913043479</v>
      </c>
      <c r="G2283" s="466">
        <v>0.70480948547979805</v>
      </c>
      <c r="H2283" s="466">
        <v>2.1195652173913046E-2</v>
      </c>
      <c r="I2283" s="466">
        <v>0.17580294954357378</v>
      </c>
      <c r="J2283" s="466">
        <v>0.30823774394787873</v>
      </c>
      <c r="K2283" s="466">
        <f t="shared" si="70"/>
        <v>2.3991449999292778</v>
      </c>
      <c r="L2283" s="471"/>
      <c r="M2283" s="466">
        <v>1.0955498135198134</v>
      </c>
      <c r="N2283" s="466">
        <v>0.15261548913043479</v>
      </c>
      <c r="O2283" s="466">
        <v>0.70480948547979805</v>
      </c>
      <c r="P2283" s="466">
        <v>2.1195652173913046E-2</v>
      </c>
      <c r="Q2283" s="466">
        <v>0.18582143874474621</v>
      </c>
      <c r="R2283" s="466">
        <v>0.32580329968601035</v>
      </c>
      <c r="S2283" s="466">
        <f t="shared" si="71"/>
        <v>2.4857951787347159</v>
      </c>
    </row>
    <row r="2284" spans="2:19">
      <c r="B2284" s="463">
        <v>2281</v>
      </c>
      <c r="C2284" s="464">
        <v>95999</v>
      </c>
      <c r="D2284" s="465" t="s">
        <v>2223</v>
      </c>
      <c r="E2284" s="466">
        <v>3.1903204329004335</v>
      </c>
      <c r="F2284" s="466">
        <v>0.45784646739130441</v>
      </c>
      <c r="G2284" s="466">
        <v>0</v>
      </c>
      <c r="H2284" s="466">
        <v>6.3586956521739138E-2</v>
      </c>
      <c r="I2284" s="466">
        <v>0.54112549295559575</v>
      </c>
      <c r="J2284" s="466">
        <v>0.94876281413000663</v>
      </c>
      <c r="K2284" s="466">
        <f t="shared" si="70"/>
        <v>5.2016421638990789</v>
      </c>
      <c r="L2284" s="471"/>
      <c r="M2284" s="466">
        <v>3.3675188344988345</v>
      </c>
      <c r="N2284" s="466">
        <v>0.45784646739130441</v>
      </c>
      <c r="O2284" s="466">
        <v>0</v>
      </c>
      <c r="P2284" s="466">
        <v>6.3586956521739138E-2</v>
      </c>
      <c r="Q2284" s="466">
        <v>0.57118096055911305</v>
      </c>
      <c r="R2284" s="466">
        <v>1.0014594813444013</v>
      </c>
      <c r="S2284" s="466">
        <f t="shared" si="71"/>
        <v>5.4615927003153919</v>
      </c>
    </row>
    <row r="2285" spans="2:19">
      <c r="B2285" s="463">
        <v>2282</v>
      </c>
      <c r="C2285" s="464">
        <v>96101</v>
      </c>
      <c r="D2285" s="465" t="s">
        <v>4075</v>
      </c>
      <c r="E2285" s="466">
        <v>1.6969355194805198</v>
      </c>
      <c r="F2285" s="466">
        <v>1.7119565217391306E-2</v>
      </c>
      <c r="G2285" s="466">
        <v>0</v>
      </c>
      <c r="H2285" s="466">
        <v>5.6521739130434789E-2</v>
      </c>
      <c r="I2285" s="466">
        <v>0.24963092673534371</v>
      </c>
      <c r="J2285" s="466">
        <v>0.37019469233540697</v>
      </c>
      <c r="K2285" s="466">
        <f t="shared" si="70"/>
        <v>2.3904024428990964</v>
      </c>
      <c r="L2285" s="471"/>
      <c r="M2285" s="466">
        <v>1.7166242307692308</v>
      </c>
      <c r="N2285" s="466">
        <v>1.7119565217391306E-2</v>
      </c>
      <c r="O2285" s="466">
        <v>0</v>
      </c>
      <c r="P2285" s="466">
        <v>5.6521739130434789E-2</v>
      </c>
      <c r="Q2285" s="466">
        <v>0.25252727205241871</v>
      </c>
      <c r="R2285" s="466">
        <v>0.37448987994526761</v>
      </c>
      <c r="S2285" s="466">
        <f t="shared" si="71"/>
        <v>2.417282687114743</v>
      </c>
    </row>
    <row r="2286" spans="2:19">
      <c r="B2286" s="463">
        <v>2283</v>
      </c>
      <c r="C2286" s="464">
        <v>96110</v>
      </c>
      <c r="D2286" s="465" t="s">
        <v>4076</v>
      </c>
      <c r="E2286" s="466">
        <v>0.99882971139971133</v>
      </c>
      <c r="F2286" s="466">
        <v>8.5597826086956531E-3</v>
      </c>
      <c r="G2286" s="466">
        <v>0</v>
      </c>
      <c r="H2286" s="466">
        <v>2.8260869565217395E-2</v>
      </c>
      <c r="I2286" s="466">
        <v>0.14693474421693734</v>
      </c>
      <c r="J2286" s="466">
        <v>0.21789953328354753</v>
      </c>
      <c r="K2286" s="466">
        <f t="shared" si="70"/>
        <v>1.4004846410741092</v>
      </c>
      <c r="L2286" s="471"/>
      <c r="M2286" s="466">
        <v>1.0185184226884227</v>
      </c>
      <c r="N2286" s="466">
        <v>8.5597826086956531E-3</v>
      </c>
      <c r="O2286" s="466">
        <v>0</v>
      </c>
      <c r="P2286" s="466">
        <v>2.8260869565217395E-2</v>
      </c>
      <c r="Q2286" s="466">
        <v>0.14983108953401233</v>
      </c>
      <c r="R2286" s="466">
        <v>0.22219472089340814</v>
      </c>
      <c r="S2286" s="466">
        <f t="shared" si="71"/>
        <v>1.427364885289756</v>
      </c>
    </row>
    <row r="2287" spans="2:19">
      <c r="B2287" s="463">
        <v>2284</v>
      </c>
      <c r="C2287" s="464">
        <v>96111</v>
      </c>
      <c r="D2287" s="465" t="s">
        <v>4077</v>
      </c>
      <c r="E2287" s="466">
        <v>4.6369437012987014</v>
      </c>
      <c r="F2287" s="466">
        <v>5.5638586956521741E-2</v>
      </c>
      <c r="G2287" s="466">
        <v>0</v>
      </c>
      <c r="H2287" s="466">
        <v>0.18369565217391307</v>
      </c>
      <c r="I2287" s="466">
        <v>0.68212642147366975</v>
      </c>
      <c r="J2287" s="466">
        <v>1.0115716992030244</v>
      </c>
      <c r="K2287" s="466">
        <f t="shared" si="70"/>
        <v>6.5699760611058302</v>
      </c>
      <c r="L2287" s="471"/>
      <c r="M2287" s="466">
        <v>4.6566324125874123</v>
      </c>
      <c r="N2287" s="466">
        <v>5.5638586956521741E-2</v>
      </c>
      <c r="O2287" s="466">
        <v>0</v>
      </c>
      <c r="P2287" s="466">
        <v>0.18369565217391307</v>
      </c>
      <c r="Q2287" s="466">
        <v>0.6850227667907447</v>
      </c>
      <c r="R2287" s="466">
        <v>1.0158668868128851</v>
      </c>
      <c r="S2287" s="466">
        <f t="shared" si="71"/>
        <v>6.5968563053214773</v>
      </c>
    </row>
    <row r="2288" spans="2:19">
      <c r="B2288" s="463">
        <v>2285</v>
      </c>
      <c r="C2288" s="464">
        <v>96116</v>
      </c>
      <c r="D2288" s="465" t="s">
        <v>4078</v>
      </c>
      <c r="E2288" s="466">
        <v>0.81263039682539695</v>
      </c>
      <c r="F2288" s="466">
        <v>2.8838315217391303E-2</v>
      </c>
      <c r="G2288" s="466">
        <v>0</v>
      </c>
      <c r="H2288" s="466">
        <v>2.8260869565217395E-2</v>
      </c>
      <c r="I2288" s="466">
        <v>0.41460422682833448</v>
      </c>
      <c r="J2288" s="466">
        <v>0.38133717962257413</v>
      </c>
      <c r="K2288" s="466">
        <f t="shared" si="70"/>
        <v>1.6656709880589144</v>
      </c>
      <c r="L2288" s="471"/>
      <c r="M2288" s="466">
        <v>0.87169653069153064</v>
      </c>
      <c r="N2288" s="466">
        <v>2.8838315217391303E-2</v>
      </c>
      <c r="O2288" s="466">
        <v>0</v>
      </c>
      <c r="P2288" s="466">
        <v>2.8260869565217395E-2</v>
      </c>
      <c r="Q2288" s="466">
        <v>0.44473978274523801</v>
      </c>
      <c r="R2288" s="466">
        <v>0.40905471638678198</v>
      </c>
      <c r="S2288" s="466">
        <f t="shared" si="71"/>
        <v>1.7825902146061592</v>
      </c>
    </row>
    <row r="2289" spans="2:19" ht="25.5">
      <c r="B2289" s="463">
        <v>2286</v>
      </c>
      <c r="C2289" s="464">
        <v>96118</v>
      </c>
      <c r="D2289" s="465" t="s">
        <v>4512</v>
      </c>
      <c r="E2289" s="466">
        <v>3.6569409740259746</v>
      </c>
      <c r="F2289" s="466">
        <v>4.2798913043478264E-2</v>
      </c>
      <c r="G2289" s="466">
        <v>0</v>
      </c>
      <c r="H2289" s="466">
        <v>0.14130434782608697</v>
      </c>
      <c r="I2289" s="466">
        <v>0.53796125656089433</v>
      </c>
      <c r="J2289" s="466">
        <v>0.79777936358048529</v>
      </c>
      <c r="K2289" s="466">
        <f t="shared" si="70"/>
        <v>5.1767848550369191</v>
      </c>
      <c r="L2289" s="471"/>
      <c r="M2289" s="466">
        <v>3.6766296853146856</v>
      </c>
      <c r="N2289" s="466">
        <v>4.2798913043478264E-2</v>
      </c>
      <c r="O2289" s="466">
        <v>0</v>
      </c>
      <c r="P2289" s="466">
        <v>0.14130434782608697</v>
      </c>
      <c r="Q2289" s="466">
        <v>0.54085760187796939</v>
      </c>
      <c r="R2289" s="466">
        <v>0.80207455119034587</v>
      </c>
      <c r="S2289" s="466">
        <f t="shared" si="71"/>
        <v>5.2036650992525662</v>
      </c>
    </row>
    <row r="2290" spans="2:19">
      <c r="B2290" s="463">
        <v>2287</v>
      </c>
      <c r="C2290" s="464">
        <v>96365</v>
      </c>
      <c r="D2290" s="465" t="s">
        <v>4079</v>
      </c>
      <c r="E2290" s="466">
        <v>0.10888919191919194</v>
      </c>
      <c r="F2290" s="466">
        <v>5.0871829710144936E-2</v>
      </c>
      <c r="G2290" s="466">
        <v>2.2797418630751964E-2</v>
      </c>
      <c r="H2290" s="466">
        <v>7.0652173913043478E-3</v>
      </c>
      <c r="I2290" s="466">
        <v>1.8469216147432712E-2</v>
      </c>
      <c r="J2290" s="466">
        <v>3.2382332222243931E-2</v>
      </c>
      <c r="K2290" s="466">
        <f t="shared" si="70"/>
        <v>0.24047520602106981</v>
      </c>
      <c r="L2290" s="471"/>
      <c r="M2290" s="466">
        <v>0.10888919191919194</v>
      </c>
      <c r="N2290" s="466">
        <v>5.0871829710144936E-2</v>
      </c>
      <c r="O2290" s="466">
        <v>2.2797418630751964E-2</v>
      </c>
      <c r="P2290" s="466">
        <v>7.0652173913043478E-3</v>
      </c>
      <c r="Q2290" s="466">
        <v>1.8469216147432712E-2</v>
      </c>
      <c r="R2290" s="466">
        <v>3.2382332222243931E-2</v>
      </c>
      <c r="S2290" s="466">
        <f t="shared" si="71"/>
        <v>0.24047520602106981</v>
      </c>
    </row>
    <row r="2291" spans="2:19">
      <c r="B2291" s="463">
        <v>2288</v>
      </c>
      <c r="C2291" s="464">
        <v>96407</v>
      </c>
      <c r="D2291" s="465" t="s">
        <v>4261</v>
      </c>
      <c r="E2291" s="466">
        <v>0.15365984848484851</v>
      </c>
      <c r="F2291" s="466">
        <v>5.0871829710144936E-2</v>
      </c>
      <c r="G2291" s="466">
        <v>2.2797418630751964E-2</v>
      </c>
      <c r="H2291" s="466">
        <v>7.0652173913043478E-3</v>
      </c>
      <c r="I2291" s="466">
        <v>2.6062981135487967E-2</v>
      </c>
      <c r="J2291" s="466">
        <v>4.5696585447605152E-2</v>
      </c>
      <c r="K2291" s="466">
        <f t="shared" si="70"/>
        <v>0.30615388080014283</v>
      </c>
      <c r="L2291" s="471"/>
      <c r="M2291" s="466">
        <v>0.15365984848484851</v>
      </c>
      <c r="N2291" s="466">
        <v>5.0871829710144936E-2</v>
      </c>
      <c r="O2291" s="466">
        <v>2.2797418630751964E-2</v>
      </c>
      <c r="P2291" s="466">
        <v>7.0652173913043478E-3</v>
      </c>
      <c r="Q2291" s="466">
        <v>2.6062981135487967E-2</v>
      </c>
      <c r="R2291" s="466">
        <v>4.5696585447605152E-2</v>
      </c>
      <c r="S2291" s="466">
        <f t="shared" si="71"/>
        <v>0.30615388080014283</v>
      </c>
    </row>
    <row r="2292" spans="2:19">
      <c r="B2292" s="463">
        <v>2289</v>
      </c>
      <c r="C2292" s="464">
        <v>96410</v>
      </c>
      <c r="D2292" s="465" t="s">
        <v>4262</v>
      </c>
      <c r="E2292" s="466">
        <v>0.61463939393939404</v>
      </c>
      <c r="F2292" s="466">
        <v>5.9873971193415643E-2</v>
      </c>
      <c r="G2292" s="466">
        <v>9.1189674523007858E-2</v>
      </c>
      <c r="H2292" s="466">
        <v>1.6049382716049382E-3</v>
      </c>
      <c r="I2292" s="466">
        <v>8.9218518285905601E-2</v>
      </c>
      <c r="J2292" s="466">
        <v>0.16402978971241144</v>
      </c>
      <c r="K2292" s="466">
        <f t="shared" si="70"/>
        <v>1.0205562859257395</v>
      </c>
      <c r="L2292" s="471"/>
      <c r="M2292" s="466">
        <v>0.61463939393939404</v>
      </c>
      <c r="N2292" s="466">
        <v>5.9873971193415643E-2</v>
      </c>
      <c r="O2292" s="466">
        <v>9.1189674523007858E-2</v>
      </c>
      <c r="P2292" s="466">
        <v>1.6049382716049382E-3</v>
      </c>
      <c r="Q2292" s="466">
        <v>8.9218518285905601E-2</v>
      </c>
      <c r="R2292" s="466">
        <v>0.16402978971241144</v>
      </c>
      <c r="S2292" s="466">
        <f t="shared" si="71"/>
        <v>1.0205562859257395</v>
      </c>
    </row>
    <row r="2293" spans="2:19">
      <c r="B2293" s="463">
        <v>2290</v>
      </c>
      <c r="C2293" s="464">
        <v>97001</v>
      </c>
      <c r="D2293" s="465" t="s">
        <v>4263</v>
      </c>
      <c r="E2293" s="466">
        <v>0.55667715007215013</v>
      </c>
      <c r="F2293" s="466">
        <v>1.9225543478260873E-2</v>
      </c>
      <c r="G2293" s="466">
        <v>0</v>
      </c>
      <c r="H2293" s="466">
        <v>1.8840579710144929E-2</v>
      </c>
      <c r="I2293" s="466">
        <v>0.28401681785508542</v>
      </c>
      <c r="J2293" s="466">
        <v>0.26122785364433926</v>
      </c>
      <c r="K2293" s="466">
        <f t="shared" si="70"/>
        <v>1.1399879447599808</v>
      </c>
      <c r="L2293" s="471"/>
      <c r="M2293" s="466">
        <v>0.59605457264957262</v>
      </c>
      <c r="N2293" s="466">
        <v>1.9225543478260873E-2</v>
      </c>
      <c r="O2293" s="466">
        <v>0</v>
      </c>
      <c r="P2293" s="466">
        <v>1.8840579710144929E-2</v>
      </c>
      <c r="Q2293" s="466">
        <v>0.30410718846635443</v>
      </c>
      <c r="R2293" s="466">
        <v>0.27970621148714458</v>
      </c>
      <c r="S2293" s="466">
        <f t="shared" si="71"/>
        <v>1.2179340957914775</v>
      </c>
    </row>
    <row r="2294" spans="2:19">
      <c r="B2294" s="463">
        <v>2291</v>
      </c>
      <c r="C2294" s="464">
        <v>97026</v>
      </c>
      <c r="D2294" s="465" t="s">
        <v>4264</v>
      </c>
      <c r="E2294" s="466">
        <v>1.3859811363636363</v>
      </c>
      <c r="F2294" s="466">
        <v>0.76727807971014494</v>
      </c>
      <c r="G2294" s="466">
        <v>0</v>
      </c>
      <c r="H2294" s="466">
        <v>3.091032608695652E-2</v>
      </c>
      <c r="I2294" s="466">
        <v>8.8881875780239997E-2</v>
      </c>
      <c r="J2294" s="466">
        <v>0.31224954145770778</v>
      </c>
      <c r="K2294" s="466">
        <f t="shared" si="70"/>
        <v>2.585300959398686</v>
      </c>
      <c r="L2294" s="471"/>
      <c r="M2294" s="466">
        <v>1.3859811363636363</v>
      </c>
      <c r="N2294" s="466">
        <v>0.76727807971014494</v>
      </c>
      <c r="O2294" s="466">
        <v>0</v>
      </c>
      <c r="P2294" s="466">
        <v>3.091032608695652E-2</v>
      </c>
      <c r="Q2294" s="466">
        <v>8.8881875780239997E-2</v>
      </c>
      <c r="R2294" s="466">
        <v>0.31224954145770778</v>
      </c>
      <c r="S2294" s="466">
        <f t="shared" si="71"/>
        <v>2.585300959398686</v>
      </c>
    </row>
    <row r="2295" spans="2:19">
      <c r="B2295" s="463">
        <v>2292</v>
      </c>
      <c r="C2295" s="464">
        <v>97028</v>
      </c>
      <c r="D2295" s="465" t="s">
        <v>4265</v>
      </c>
      <c r="E2295" s="466">
        <v>1.3859811363636363</v>
      </c>
      <c r="F2295" s="466">
        <v>0.76727807971014494</v>
      </c>
      <c r="G2295" s="466">
        <v>0</v>
      </c>
      <c r="H2295" s="466">
        <v>3.091032608695652E-2</v>
      </c>
      <c r="I2295" s="466">
        <v>8.8881875780239997E-2</v>
      </c>
      <c r="J2295" s="466">
        <v>0.31224954145770778</v>
      </c>
      <c r="K2295" s="466">
        <f t="shared" si="70"/>
        <v>2.585300959398686</v>
      </c>
      <c r="L2295" s="471"/>
      <c r="M2295" s="466">
        <v>1.3859811363636363</v>
      </c>
      <c r="N2295" s="466">
        <v>0.76727807971014494</v>
      </c>
      <c r="O2295" s="466">
        <v>0</v>
      </c>
      <c r="P2295" s="466">
        <v>3.091032608695652E-2</v>
      </c>
      <c r="Q2295" s="466">
        <v>8.8881875780239997E-2</v>
      </c>
      <c r="R2295" s="466">
        <v>0.31224954145770778</v>
      </c>
      <c r="S2295" s="466">
        <f t="shared" si="71"/>
        <v>2.585300959398686</v>
      </c>
    </row>
    <row r="2296" spans="2:19" ht="25.5">
      <c r="B2296" s="463">
        <v>2293</v>
      </c>
      <c r="C2296" s="464">
        <v>97112</v>
      </c>
      <c r="D2296" s="465" t="s">
        <v>4082</v>
      </c>
      <c r="E2296" s="466">
        <v>0.46199371212121215</v>
      </c>
      <c r="F2296" s="466">
        <v>0.153455615942029</v>
      </c>
      <c r="G2296" s="466">
        <v>0</v>
      </c>
      <c r="H2296" s="466">
        <v>6.1820652173913042E-3</v>
      </c>
      <c r="I2296" s="466">
        <v>1.7776375156048001E-2</v>
      </c>
      <c r="J2296" s="466">
        <v>7.8062385364426945E-2</v>
      </c>
      <c r="K2296" s="466">
        <f t="shared" si="70"/>
        <v>0.71747015380110746</v>
      </c>
      <c r="L2296" s="471"/>
      <c r="M2296" s="466">
        <v>0.46199371212121215</v>
      </c>
      <c r="N2296" s="466">
        <v>0.153455615942029</v>
      </c>
      <c r="O2296" s="466">
        <v>0</v>
      </c>
      <c r="P2296" s="466">
        <v>6.1820652173913042E-3</v>
      </c>
      <c r="Q2296" s="466">
        <v>1.7776375156048001E-2</v>
      </c>
      <c r="R2296" s="466">
        <v>7.8062385364426945E-2</v>
      </c>
      <c r="S2296" s="466">
        <f t="shared" si="71"/>
        <v>0.71747015380110746</v>
      </c>
    </row>
    <row r="2297" spans="2:19" ht="25.5">
      <c r="B2297" s="463">
        <v>2294</v>
      </c>
      <c r="C2297" s="464">
        <v>97113</v>
      </c>
      <c r="D2297" s="465" t="s">
        <v>4083</v>
      </c>
      <c r="E2297" s="466">
        <v>0.82096719155844156</v>
      </c>
      <c r="F2297" s="466">
        <v>0.15191915760869568</v>
      </c>
      <c r="G2297" s="466">
        <v>0</v>
      </c>
      <c r="H2297" s="466">
        <v>1.8546195652173914E-2</v>
      </c>
      <c r="I2297" s="466">
        <v>3.1588786611279757E-2</v>
      </c>
      <c r="J2297" s="466">
        <v>0.13871759636021219</v>
      </c>
      <c r="K2297" s="466">
        <f t="shared" si="70"/>
        <v>1.161738927790803</v>
      </c>
      <c r="L2297" s="471"/>
      <c r="M2297" s="466">
        <v>0.83081154720279715</v>
      </c>
      <c r="N2297" s="466">
        <v>0.15191915760869568</v>
      </c>
      <c r="O2297" s="466">
        <v>0</v>
      </c>
      <c r="P2297" s="466">
        <v>1.8546195652173914E-2</v>
      </c>
      <c r="Q2297" s="466">
        <v>3.196757306337266E-2</v>
      </c>
      <c r="R2297" s="466">
        <v>0.14038098238433311</v>
      </c>
      <c r="S2297" s="466">
        <f t="shared" si="71"/>
        <v>1.1736254559113726</v>
      </c>
    </row>
    <row r="2298" spans="2:19">
      <c r="B2298" s="463">
        <v>2295</v>
      </c>
      <c r="C2298" s="464">
        <v>97125</v>
      </c>
      <c r="D2298" s="465" t="s">
        <v>4267</v>
      </c>
      <c r="E2298" s="466">
        <v>2.7719622727272726</v>
      </c>
      <c r="F2298" s="466">
        <v>1.5345561594202899</v>
      </c>
      <c r="G2298" s="466">
        <v>0</v>
      </c>
      <c r="H2298" s="466">
        <v>6.182065217391304E-2</v>
      </c>
      <c r="I2298" s="466">
        <v>0.17776375156047999</v>
      </c>
      <c r="J2298" s="466">
        <v>0.62449908291541556</v>
      </c>
      <c r="K2298" s="466">
        <f t="shared" si="70"/>
        <v>5.170601918797372</v>
      </c>
      <c r="L2298" s="471"/>
      <c r="M2298" s="466">
        <v>2.7719622727272726</v>
      </c>
      <c r="N2298" s="466">
        <v>1.5345561594202899</v>
      </c>
      <c r="O2298" s="466">
        <v>0</v>
      </c>
      <c r="P2298" s="466">
        <v>6.182065217391304E-2</v>
      </c>
      <c r="Q2298" s="466">
        <v>0.17776375156047999</v>
      </c>
      <c r="R2298" s="466">
        <v>0.62449908291541556</v>
      </c>
      <c r="S2298" s="466">
        <f t="shared" si="71"/>
        <v>5.170601918797372</v>
      </c>
    </row>
    <row r="2299" spans="2:19">
      <c r="B2299" s="463">
        <v>2296</v>
      </c>
      <c r="C2299" s="464">
        <v>97139</v>
      </c>
      <c r="D2299" s="465" t="s">
        <v>4084</v>
      </c>
      <c r="E2299" s="466">
        <v>0.46199371212121215</v>
      </c>
      <c r="F2299" s="466">
        <v>0.153455615942029</v>
      </c>
      <c r="G2299" s="466">
        <v>0</v>
      </c>
      <c r="H2299" s="466">
        <v>6.1820652173913042E-3</v>
      </c>
      <c r="I2299" s="466">
        <v>1.7776375156048001E-2</v>
      </c>
      <c r="J2299" s="466">
        <v>7.8062385364426945E-2</v>
      </c>
      <c r="K2299" s="466">
        <f t="shared" si="70"/>
        <v>0.71747015380110746</v>
      </c>
      <c r="L2299" s="471"/>
      <c r="M2299" s="466">
        <v>0.46199371212121215</v>
      </c>
      <c r="N2299" s="466">
        <v>0.153455615942029</v>
      </c>
      <c r="O2299" s="466">
        <v>0</v>
      </c>
      <c r="P2299" s="466">
        <v>6.1820652173913042E-3</v>
      </c>
      <c r="Q2299" s="466">
        <v>1.7776375156048001E-2</v>
      </c>
      <c r="R2299" s="466">
        <v>7.8062385364426945E-2</v>
      </c>
      <c r="S2299" s="466">
        <f t="shared" si="71"/>
        <v>0.71747015380110746</v>
      </c>
    </row>
    <row r="2300" spans="2:19">
      <c r="B2300" s="463">
        <v>2297</v>
      </c>
      <c r="C2300" s="464">
        <v>97532</v>
      </c>
      <c r="D2300" s="465" t="s">
        <v>4085</v>
      </c>
      <c r="E2300" s="466">
        <v>0.85740105339105355</v>
      </c>
      <c r="F2300" s="466">
        <v>4.2798913043478265E-3</v>
      </c>
      <c r="G2300" s="466">
        <v>0</v>
      </c>
      <c r="H2300" s="466">
        <v>1.4130434782608697E-2</v>
      </c>
      <c r="I2300" s="466">
        <v>0.12612961251903695</v>
      </c>
      <c r="J2300" s="466">
        <v>0.18704618739156437</v>
      </c>
      <c r="K2300" s="466">
        <f t="shared" si="70"/>
        <v>1.1889871793886113</v>
      </c>
      <c r="L2300" s="471"/>
      <c r="M2300" s="466">
        <v>0.91646718725718712</v>
      </c>
      <c r="N2300" s="466">
        <v>4.2798913043478265E-3</v>
      </c>
      <c r="O2300" s="466">
        <v>0</v>
      </c>
      <c r="P2300" s="466">
        <v>1.4130434782608697E-2</v>
      </c>
      <c r="Q2300" s="466">
        <v>0.13481864847026187</v>
      </c>
      <c r="R2300" s="466">
        <v>0.19993175022114618</v>
      </c>
      <c r="S2300" s="466">
        <f t="shared" si="71"/>
        <v>1.2696279120355516</v>
      </c>
    </row>
    <row r="2301" spans="2:19">
      <c r="B2301" s="463">
        <v>2298</v>
      </c>
      <c r="C2301" s="464">
        <v>97597</v>
      </c>
      <c r="D2301" s="465" t="s">
        <v>4086</v>
      </c>
      <c r="E2301" s="466">
        <v>0.51824183982683991</v>
      </c>
      <c r="F2301" s="466">
        <v>7.6307744565217397E-2</v>
      </c>
      <c r="G2301" s="466">
        <v>0</v>
      </c>
      <c r="H2301" s="466">
        <v>1.0597826086956523E-2</v>
      </c>
      <c r="I2301" s="466">
        <v>8.7901474771786892E-2</v>
      </c>
      <c r="J2301" s="466">
        <v>0.15411887197393936</v>
      </c>
      <c r="K2301" s="466">
        <f t="shared" si="70"/>
        <v>0.84716775722474003</v>
      </c>
      <c r="L2301" s="471"/>
      <c r="M2301" s="466">
        <v>0.5477749067599067</v>
      </c>
      <c r="N2301" s="466">
        <v>7.6307744565217397E-2</v>
      </c>
      <c r="O2301" s="466">
        <v>0</v>
      </c>
      <c r="P2301" s="466">
        <v>1.0597826086956523E-2</v>
      </c>
      <c r="Q2301" s="466">
        <v>9.2910719372373107E-2</v>
      </c>
      <c r="R2301" s="466">
        <v>0.16290164984300518</v>
      </c>
      <c r="S2301" s="466">
        <f t="shared" si="71"/>
        <v>0.89049284662745887</v>
      </c>
    </row>
    <row r="2302" spans="2:19">
      <c r="B2302" s="463">
        <v>2299</v>
      </c>
      <c r="C2302" s="464">
        <v>97799</v>
      </c>
      <c r="D2302" s="465" t="s">
        <v>4087</v>
      </c>
      <c r="E2302" s="466">
        <v>2.7719622727272726</v>
      </c>
      <c r="F2302" s="466">
        <v>1.5345561594202899</v>
      </c>
      <c r="G2302" s="466">
        <v>0</v>
      </c>
      <c r="H2302" s="466">
        <v>6.182065217391304E-2</v>
      </c>
      <c r="I2302" s="466">
        <v>0.17776375156047999</v>
      </c>
      <c r="J2302" s="466">
        <v>0.62449908291541556</v>
      </c>
      <c r="K2302" s="466">
        <f t="shared" si="70"/>
        <v>5.170601918797372</v>
      </c>
      <c r="L2302" s="471"/>
      <c r="M2302" s="466">
        <v>2.7719622727272726</v>
      </c>
      <c r="N2302" s="466">
        <v>1.5345561594202899</v>
      </c>
      <c r="O2302" s="466">
        <v>0</v>
      </c>
      <c r="P2302" s="466">
        <v>6.182065217391304E-2</v>
      </c>
      <c r="Q2302" s="466">
        <v>0.17776375156047999</v>
      </c>
      <c r="R2302" s="466">
        <v>0.62449908291541556</v>
      </c>
      <c r="S2302" s="466">
        <f t="shared" si="71"/>
        <v>5.170601918797372</v>
      </c>
    </row>
    <row r="2303" spans="2:19">
      <c r="B2303" s="463">
        <v>2300</v>
      </c>
      <c r="C2303" s="464">
        <v>97802</v>
      </c>
      <c r="D2303" s="465" t="s">
        <v>4088</v>
      </c>
      <c r="E2303" s="466">
        <v>2.5722031601731605</v>
      </c>
      <c r="F2303" s="466">
        <v>0.14419157608695651</v>
      </c>
      <c r="G2303" s="466">
        <v>0</v>
      </c>
      <c r="H2303" s="466">
        <v>0.14130434782608697</v>
      </c>
      <c r="I2303" s="466">
        <v>2.1872311336846084</v>
      </c>
      <c r="J2303" s="466">
        <v>1.609385525241775</v>
      </c>
      <c r="K2303" s="466">
        <f t="shared" si="70"/>
        <v>6.654315743012587</v>
      </c>
      <c r="L2303" s="471"/>
      <c r="M2303" s="466">
        <v>2.749401561771561</v>
      </c>
      <c r="N2303" s="466">
        <v>0.14419157608695651</v>
      </c>
      <c r="O2303" s="466">
        <v>0</v>
      </c>
      <c r="P2303" s="466">
        <v>0.14130434782608697</v>
      </c>
      <c r="Q2303" s="466">
        <v>2.3379089132691262</v>
      </c>
      <c r="R2303" s="466">
        <v>1.7202556722986069</v>
      </c>
      <c r="S2303" s="466">
        <f t="shared" si="71"/>
        <v>7.093062071252338</v>
      </c>
    </row>
    <row r="2304" spans="2:19">
      <c r="B2304" s="463">
        <v>2301</v>
      </c>
      <c r="C2304" s="464">
        <v>99130</v>
      </c>
      <c r="D2304" s="465" t="s">
        <v>4269</v>
      </c>
      <c r="E2304" s="466">
        <v>0.51824183982683991</v>
      </c>
      <c r="F2304" s="466">
        <v>7.6307744565217397E-2</v>
      </c>
      <c r="G2304" s="466">
        <v>0</v>
      </c>
      <c r="H2304" s="466">
        <v>1.0597826086956523E-2</v>
      </c>
      <c r="I2304" s="466">
        <v>8.7901474771786892E-2</v>
      </c>
      <c r="J2304" s="466">
        <v>0.15411887197393936</v>
      </c>
      <c r="K2304" s="466">
        <f t="shared" si="70"/>
        <v>0.84716775722474003</v>
      </c>
      <c r="L2304" s="471"/>
      <c r="M2304" s="466">
        <v>0.5477749067599067</v>
      </c>
      <c r="N2304" s="466">
        <v>7.6307744565217397E-2</v>
      </c>
      <c r="O2304" s="466">
        <v>0</v>
      </c>
      <c r="P2304" s="466">
        <v>1.0597826086956523E-2</v>
      </c>
      <c r="Q2304" s="466">
        <v>9.2910719372373107E-2</v>
      </c>
      <c r="R2304" s="466">
        <v>0.16290164984300518</v>
      </c>
      <c r="S2304" s="466">
        <f t="shared" si="71"/>
        <v>0.89049284662745887</v>
      </c>
    </row>
    <row r="2305" spans="2:19">
      <c r="B2305" s="463">
        <v>2302</v>
      </c>
      <c r="C2305" s="464">
        <v>99131</v>
      </c>
      <c r="D2305" s="465" t="s">
        <v>4270</v>
      </c>
      <c r="E2305" s="466">
        <v>0.51824183982683991</v>
      </c>
      <c r="F2305" s="466">
        <v>7.6307744565217397E-2</v>
      </c>
      <c r="G2305" s="466">
        <v>0</v>
      </c>
      <c r="H2305" s="466">
        <v>1.0597826086956523E-2</v>
      </c>
      <c r="I2305" s="466">
        <v>8.7901474771786892E-2</v>
      </c>
      <c r="J2305" s="466">
        <v>0.15411887197393936</v>
      </c>
      <c r="K2305" s="466">
        <f t="shared" si="70"/>
        <v>0.84716775722474003</v>
      </c>
      <c r="L2305" s="471"/>
      <c r="M2305" s="466">
        <v>0.5477749067599067</v>
      </c>
      <c r="N2305" s="466">
        <v>7.6307744565217397E-2</v>
      </c>
      <c r="O2305" s="466">
        <v>0</v>
      </c>
      <c r="P2305" s="466">
        <v>1.0597826086956523E-2</v>
      </c>
      <c r="Q2305" s="466">
        <v>9.2910719372373107E-2</v>
      </c>
      <c r="R2305" s="466">
        <v>0.16290164984300518</v>
      </c>
      <c r="S2305" s="466">
        <f t="shared" si="71"/>
        <v>0.89049284662745887</v>
      </c>
    </row>
    <row r="2306" spans="2:19">
      <c r="B2306" s="463">
        <v>2303</v>
      </c>
      <c r="C2306" s="464">
        <v>99173</v>
      </c>
      <c r="D2306" s="465" t="s">
        <v>4089</v>
      </c>
      <c r="E2306" s="466">
        <v>1.6700314502164502</v>
      </c>
      <c r="F2306" s="466">
        <v>0.50871829710144933</v>
      </c>
      <c r="G2306" s="466">
        <v>0</v>
      </c>
      <c r="H2306" s="466">
        <v>7.0652173913043473E-2</v>
      </c>
      <c r="I2306" s="466">
        <v>0.47210335699108363</v>
      </c>
      <c r="J2306" s="466">
        <v>0.66219627849000873</v>
      </c>
      <c r="K2306" s="466">
        <f t="shared" si="70"/>
        <v>3.383701556712035</v>
      </c>
      <c r="L2306" s="471"/>
      <c r="M2306" s="466">
        <v>1.7881637179487175</v>
      </c>
      <c r="N2306" s="466">
        <v>0.50871829710144933</v>
      </c>
      <c r="O2306" s="466">
        <v>0</v>
      </c>
      <c r="P2306" s="466">
        <v>7.0652173913043473E-2</v>
      </c>
      <c r="Q2306" s="466">
        <v>0.50549832099499181</v>
      </c>
      <c r="R2306" s="466">
        <v>0.70903776045835964</v>
      </c>
      <c r="S2306" s="466">
        <f t="shared" si="71"/>
        <v>3.5820702704165619</v>
      </c>
    </row>
    <row r="2307" spans="2:19">
      <c r="B2307" s="463">
        <v>2304</v>
      </c>
      <c r="C2307" s="464">
        <v>99199</v>
      </c>
      <c r="D2307" s="465" t="s">
        <v>4090</v>
      </c>
      <c r="E2307" s="466">
        <v>2.0729673593073596</v>
      </c>
      <c r="F2307" s="466">
        <v>0.50871829710144933</v>
      </c>
      <c r="G2307" s="466">
        <v>0</v>
      </c>
      <c r="H2307" s="466">
        <v>7.0652173913043473E-2</v>
      </c>
      <c r="I2307" s="466">
        <v>0.58600983181191246</v>
      </c>
      <c r="J2307" s="466">
        <v>0.82196731719434346</v>
      </c>
      <c r="K2307" s="466">
        <f t="shared" si="70"/>
        <v>4.0603149793281084</v>
      </c>
      <c r="L2307" s="471"/>
      <c r="M2307" s="466">
        <v>2.1910996270396268</v>
      </c>
      <c r="N2307" s="466">
        <v>0.50871829710144933</v>
      </c>
      <c r="O2307" s="466">
        <v>0</v>
      </c>
      <c r="P2307" s="466">
        <v>7.0652173913043473E-2</v>
      </c>
      <c r="Q2307" s="466">
        <v>0.61940479581582064</v>
      </c>
      <c r="R2307" s="466">
        <v>0.86880879916269438</v>
      </c>
      <c r="S2307" s="466">
        <f t="shared" si="71"/>
        <v>4.2586836930326344</v>
      </c>
    </row>
    <row r="2308" spans="2:19">
      <c r="B2308" s="463">
        <v>2305</v>
      </c>
      <c r="C2308" s="464">
        <v>99203</v>
      </c>
      <c r="D2308" s="465" t="s">
        <v>4091</v>
      </c>
      <c r="E2308" s="466">
        <v>0.55667715007215013</v>
      </c>
      <c r="F2308" s="466">
        <v>1.9225543478260873E-2</v>
      </c>
      <c r="G2308" s="466">
        <v>0</v>
      </c>
      <c r="H2308" s="466">
        <v>1.8840579710144929E-2</v>
      </c>
      <c r="I2308" s="466">
        <v>0.28401681785508542</v>
      </c>
      <c r="J2308" s="466">
        <v>0.26122785364433926</v>
      </c>
      <c r="K2308" s="466">
        <f t="shared" ref="K2308:K2371" si="72">SUM(E2308:J2308)</f>
        <v>1.1399879447599808</v>
      </c>
      <c r="L2308" s="471"/>
      <c r="M2308" s="466">
        <v>0.59605457264957262</v>
      </c>
      <c r="N2308" s="466">
        <v>1.9225543478260873E-2</v>
      </c>
      <c r="O2308" s="466">
        <v>0</v>
      </c>
      <c r="P2308" s="466">
        <v>1.8840579710144929E-2</v>
      </c>
      <c r="Q2308" s="466">
        <v>0.30410718846635443</v>
      </c>
      <c r="R2308" s="466">
        <v>0.27970621148714458</v>
      </c>
      <c r="S2308" s="466">
        <f t="shared" ref="S2308:S2371" si="73">SUM(M2308:R2308)</f>
        <v>1.2179340957914775</v>
      </c>
    </row>
    <row r="2309" spans="2:19">
      <c r="B2309" s="463">
        <v>2306</v>
      </c>
      <c r="C2309" s="464">
        <v>99204</v>
      </c>
      <c r="D2309" s="465" t="s">
        <v>4092</v>
      </c>
      <c r="E2309" s="466">
        <v>1.0685836435786438</v>
      </c>
      <c r="F2309" s="466">
        <v>3.8451086956521746E-2</v>
      </c>
      <c r="G2309" s="466">
        <v>0</v>
      </c>
      <c r="H2309" s="466">
        <v>3.7681159420289857E-2</v>
      </c>
      <c r="I2309" s="466">
        <v>0.54519163580158359</v>
      </c>
      <c r="J2309" s="466">
        <v>0.50144650560080883</v>
      </c>
      <c r="K2309" s="466">
        <f t="shared" si="72"/>
        <v>2.1913540313578479</v>
      </c>
      <c r="L2309" s="471"/>
      <c r="M2309" s="466">
        <v>1.1473384887334885</v>
      </c>
      <c r="N2309" s="466">
        <v>3.8451086956521746E-2</v>
      </c>
      <c r="O2309" s="466">
        <v>0</v>
      </c>
      <c r="P2309" s="466">
        <v>3.7681159420289857E-2</v>
      </c>
      <c r="Q2309" s="466">
        <v>0.58537237702412159</v>
      </c>
      <c r="R2309" s="466">
        <v>0.53840322128641949</v>
      </c>
      <c r="S2309" s="466">
        <f t="shared" si="73"/>
        <v>2.3472463334208413</v>
      </c>
    </row>
    <row r="2310" spans="2:19">
      <c r="B2310" s="463">
        <v>2307</v>
      </c>
      <c r="C2310" s="464">
        <v>99206</v>
      </c>
      <c r="D2310" s="465" t="s">
        <v>4093</v>
      </c>
      <c r="E2310" s="466">
        <v>1.2486266666666668</v>
      </c>
      <c r="F2310" s="466">
        <v>7.6709692028985504E-2</v>
      </c>
      <c r="G2310" s="466">
        <v>0</v>
      </c>
      <c r="H2310" s="466">
        <v>0.14130434782608697</v>
      </c>
      <c r="I2310" s="466">
        <v>0.38722134640244205</v>
      </c>
      <c r="J2310" s="466">
        <v>0.49958770912449268</v>
      </c>
      <c r="K2310" s="466">
        <f t="shared" si="72"/>
        <v>2.3534497620486743</v>
      </c>
      <c r="L2310" s="471"/>
      <c r="M2310" s="466">
        <v>1.2486266666666668</v>
      </c>
      <c r="N2310" s="466">
        <v>7.6709692028985504E-2</v>
      </c>
      <c r="O2310" s="466">
        <v>0</v>
      </c>
      <c r="P2310" s="466">
        <v>0.14130434782608697</v>
      </c>
      <c r="Q2310" s="466">
        <v>0.38722134640244205</v>
      </c>
      <c r="R2310" s="466">
        <v>0.49958770912449268</v>
      </c>
      <c r="S2310" s="466">
        <f t="shared" si="73"/>
        <v>2.3534497620486743</v>
      </c>
    </row>
    <row r="2311" spans="2:19">
      <c r="B2311" s="463">
        <v>2308</v>
      </c>
      <c r="C2311" s="464">
        <v>99207</v>
      </c>
      <c r="D2311" s="465" t="s">
        <v>4094</v>
      </c>
      <c r="E2311" s="466">
        <v>1.2486266666666668</v>
      </c>
      <c r="F2311" s="466">
        <v>2.1399456521739132E-2</v>
      </c>
      <c r="G2311" s="466">
        <v>0</v>
      </c>
      <c r="H2311" s="466">
        <v>7.0652173913043487E-2</v>
      </c>
      <c r="I2311" s="466">
        <v>0.3061360006201867</v>
      </c>
      <c r="J2311" s="466">
        <v>0.36319192992471888</v>
      </c>
      <c r="K2311" s="466">
        <f t="shared" si="72"/>
        <v>2.0100062276463548</v>
      </c>
      <c r="L2311" s="471"/>
      <c r="M2311" s="466">
        <v>1.2486266666666668</v>
      </c>
      <c r="N2311" s="466">
        <v>2.1399456521739132E-2</v>
      </c>
      <c r="O2311" s="466">
        <v>0</v>
      </c>
      <c r="P2311" s="466">
        <v>7.0652173913043487E-2</v>
      </c>
      <c r="Q2311" s="466">
        <v>0.3061360006201867</v>
      </c>
      <c r="R2311" s="466">
        <v>0.36319192992471888</v>
      </c>
      <c r="S2311" s="466">
        <f t="shared" si="73"/>
        <v>2.0100062276463548</v>
      </c>
    </row>
    <row r="2312" spans="2:19">
      <c r="B2312" s="463">
        <v>2309</v>
      </c>
      <c r="C2312" s="464">
        <v>99208</v>
      </c>
      <c r="D2312" s="465" t="s">
        <v>4063</v>
      </c>
      <c r="E2312" s="466">
        <v>1.2486266666666668</v>
      </c>
      <c r="F2312" s="466">
        <v>0.11673460144927536</v>
      </c>
      <c r="G2312" s="466">
        <v>0</v>
      </c>
      <c r="H2312" s="466">
        <v>7.0652173913043487E-2</v>
      </c>
      <c r="I2312" s="466">
        <v>0.5101257727367865</v>
      </c>
      <c r="J2312" s="466">
        <v>0.53528781495468825</v>
      </c>
      <c r="K2312" s="466">
        <f t="shared" si="72"/>
        <v>2.4814270297204604</v>
      </c>
      <c r="L2312" s="471"/>
      <c r="M2312" s="466">
        <v>1.2486266666666668</v>
      </c>
      <c r="N2312" s="466">
        <v>0.11673460144927536</v>
      </c>
      <c r="O2312" s="466">
        <v>0</v>
      </c>
      <c r="P2312" s="466">
        <v>7.0652173913043487E-2</v>
      </c>
      <c r="Q2312" s="466">
        <v>0.5101257727367865</v>
      </c>
      <c r="R2312" s="466">
        <v>0.53528781495468825</v>
      </c>
      <c r="S2312" s="466">
        <f t="shared" si="73"/>
        <v>2.4814270297204604</v>
      </c>
    </row>
    <row r="2313" spans="2:19">
      <c r="B2313" s="463">
        <v>2310</v>
      </c>
      <c r="C2313" s="464">
        <v>99209</v>
      </c>
      <c r="D2313" s="465" t="s">
        <v>4095</v>
      </c>
      <c r="E2313" s="466">
        <v>1.1957998484848484</v>
      </c>
      <c r="F2313" s="466">
        <v>5.7178442028985504E-2</v>
      </c>
      <c r="G2313" s="466">
        <v>0</v>
      </c>
      <c r="H2313" s="466">
        <v>7.0652173913043487E-2</v>
      </c>
      <c r="I2313" s="466">
        <v>0.38704274919316201</v>
      </c>
      <c r="J2313" s="466">
        <v>0.54667579666224442</v>
      </c>
      <c r="K2313" s="466">
        <f t="shared" si="72"/>
        <v>2.257349010282284</v>
      </c>
      <c r="L2313" s="471"/>
      <c r="M2313" s="466">
        <v>1.1957998484848484</v>
      </c>
      <c r="N2313" s="466">
        <v>5.7178442028985504E-2</v>
      </c>
      <c r="O2313" s="466">
        <v>0</v>
      </c>
      <c r="P2313" s="466">
        <v>7.0652173913043487E-2</v>
      </c>
      <c r="Q2313" s="466">
        <v>0.38704274919316201</v>
      </c>
      <c r="R2313" s="466">
        <v>0.54667579666224442</v>
      </c>
      <c r="S2313" s="466">
        <f t="shared" si="73"/>
        <v>2.257349010282284</v>
      </c>
    </row>
    <row r="2314" spans="2:19">
      <c r="B2314" s="463">
        <v>2311</v>
      </c>
      <c r="C2314" s="464">
        <v>99210</v>
      </c>
      <c r="D2314" s="465" t="s">
        <v>4065</v>
      </c>
      <c r="E2314" s="466">
        <v>1.1957998484848484</v>
      </c>
      <c r="F2314" s="466">
        <v>5.7178442028985504E-2</v>
      </c>
      <c r="G2314" s="466">
        <v>0</v>
      </c>
      <c r="H2314" s="466">
        <v>7.0652173913043487E-2</v>
      </c>
      <c r="I2314" s="466">
        <v>0.16209203802445232</v>
      </c>
      <c r="J2314" s="466">
        <v>0.41160808251615005</v>
      </c>
      <c r="K2314" s="466">
        <f t="shared" si="72"/>
        <v>1.89733058496748</v>
      </c>
      <c r="L2314" s="471"/>
      <c r="M2314" s="466">
        <v>1.1957998484848484</v>
      </c>
      <c r="N2314" s="466">
        <v>5.7178442028985504E-2</v>
      </c>
      <c r="O2314" s="466">
        <v>0</v>
      </c>
      <c r="P2314" s="466">
        <v>7.0652173913043487E-2</v>
      </c>
      <c r="Q2314" s="466">
        <v>0.16209203802445232</v>
      </c>
      <c r="R2314" s="466">
        <v>0.41160808251615005</v>
      </c>
      <c r="S2314" s="466">
        <f t="shared" si="73"/>
        <v>1.89733058496748</v>
      </c>
    </row>
    <row r="2315" spans="2:19" ht="25.5">
      <c r="B2315" s="463">
        <v>2312</v>
      </c>
      <c r="C2315" s="464">
        <v>99214</v>
      </c>
      <c r="D2315" s="465" t="s">
        <v>4066</v>
      </c>
      <c r="E2315" s="466">
        <v>0.55667715007215013</v>
      </c>
      <c r="F2315" s="466">
        <v>1.9225543478260873E-2</v>
      </c>
      <c r="G2315" s="466">
        <v>0</v>
      </c>
      <c r="H2315" s="466">
        <v>1.8840579710144929E-2</v>
      </c>
      <c r="I2315" s="466">
        <v>0.28401681785508542</v>
      </c>
      <c r="J2315" s="466">
        <v>0.26122785364433926</v>
      </c>
      <c r="K2315" s="466">
        <f t="shared" si="72"/>
        <v>1.1399879447599808</v>
      </c>
      <c r="L2315" s="471"/>
      <c r="M2315" s="466">
        <v>0.59605457264957262</v>
      </c>
      <c r="N2315" s="466">
        <v>1.9225543478260873E-2</v>
      </c>
      <c r="O2315" s="466">
        <v>0</v>
      </c>
      <c r="P2315" s="466">
        <v>1.8840579710144929E-2</v>
      </c>
      <c r="Q2315" s="466">
        <v>0.30410718846635443</v>
      </c>
      <c r="R2315" s="466">
        <v>0.27970621148714458</v>
      </c>
      <c r="S2315" s="466">
        <f t="shared" si="73"/>
        <v>1.2179340957914775</v>
      </c>
    </row>
    <row r="2316" spans="2:19" ht="25.5">
      <c r="B2316" s="463">
        <v>2313</v>
      </c>
      <c r="C2316" s="464">
        <v>99215</v>
      </c>
      <c r="D2316" s="465" t="s">
        <v>3048</v>
      </c>
      <c r="E2316" s="466">
        <v>0.81263039682539695</v>
      </c>
      <c r="F2316" s="466">
        <v>2.8838315217391303E-2</v>
      </c>
      <c r="G2316" s="466">
        <v>0</v>
      </c>
      <c r="H2316" s="466">
        <v>2.8260869565217395E-2</v>
      </c>
      <c r="I2316" s="466">
        <v>0.41460422682833448</v>
      </c>
      <c r="J2316" s="466">
        <v>0.38133717962257413</v>
      </c>
      <c r="K2316" s="466">
        <f t="shared" si="72"/>
        <v>1.6656709880589144</v>
      </c>
      <c r="L2316" s="471"/>
      <c r="M2316" s="466">
        <v>0.87169653069153064</v>
      </c>
      <c r="N2316" s="466">
        <v>2.8838315217391303E-2</v>
      </c>
      <c r="O2316" s="466">
        <v>0</v>
      </c>
      <c r="P2316" s="466">
        <v>2.8260869565217395E-2</v>
      </c>
      <c r="Q2316" s="466">
        <v>0.44473978274523801</v>
      </c>
      <c r="R2316" s="466">
        <v>0.40905471638678198</v>
      </c>
      <c r="S2316" s="466">
        <f t="shared" si="73"/>
        <v>1.7825902146061592</v>
      </c>
    </row>
    <row r="2317" spans="2:19">
      <c r="B2317" s="463">
        <v>2314</v>
      </c>
      <c r="C2317" s="464">
        <v>99221</v>
      </c>
      <c r="D2317" s="465" t="s">
        <v>3049</v>
      </c>
      <c r="E2317" s="466">
        <v>4.0707700259740269</v>
      </c>
      <c r="F2317" s="466">
        <v>0.65472222222222232</v>
      </c>
      <c r="G2317" s="466">
        <v>0</v>
      </c>
      <c r="H2317" s="466">
        <v>0.13722222222222222</v>
      </c>
      <c r="I2317" s="466">
        <v>1.0072384554589018</v>
      </c>
      <c r="J2317" s="466">
        <v>1.3840770149093569</v>
      </c>
      <c r="K2317" s="466">
        <f t="shared" si="72"/>
        <v>7.2540299407867304</v>
      </c>
      <c r="L2317" s="471"/>
      <c r="M2317" s="466">
        <v>4.1889022937062945</v>
      </c>
      <c r="N2317" s="466">
        <v>0.65472222222222232</v>
      </c>
      <c r="O2317" s="466">
        <v>0</v>
      </c>
      <c r="P2317" s="466">
        <v>0.13722222222222222</v>
      </c>
      <c r="Q2317" s="466">
        <v>1.0364681496276449</v>
      </c>
      <c r="R2317" s="466">
        <v>1.4242424272131942</v>
      </c>
      <c r="S2317" s="466">
        <f t="shared" si="73"/>
        <v>7.4415573149915781</v>
      </c>
    </row>
    <row r="2318" spans="2:19">
      <c r="B2318" s="463">
        <v>2315</v>
      </c>
      <c r="C2318" s="464">
        <v>99231</v>
      </c>
      <c r="D2318" s="465" t="s">
        <v>4096</v>
      </c>
      <c r="E2318" s="466">
        <v>4.0707700259740269</v>
      </c>
      <c r="F2318" s="466">
        <v>0.65472222222222232</v>
      </c>
      <c r="G2318" s="466">
        <v>0</v>
      </c>
      <c r="H2318" s="466">
        <v>0.13722222222222222</v>
      </c>
      <c r="I2318" s="466">
        <v>1.0072384554589018</v>
      </c>
      <c r="J2318" s="466">
        <v>1.3840770149093569</v>
      </c>
      <c r="K2318" s="466">
        <f t="shared" si="72"/>
        <v>7.2540299407867304</v>
      </c>
      <c r="L2318" s="471"/>
      <c r="M2318" s="466">
        <v>4.1889022937062945</v>
      </c>
      <c r="N2318" s="466">
        <v>0.65472222222222232</v>
      </c>
      <c r="O2318" s="466">
        <v>0</v>
      </c>
      <c r="P2318" s="466">
        <v>0.13722222222222222</v>
      </c>
      <c r="Q2318" s="466">
        <v>1.0364681496276449</v>
      </c>
      <c r="R2318" s="466">
        <v>1.4242424272131942</v>
      </c>
      <c r="S2318" s="466">
        <f t="shared" si="73"/>
        <v>7.4415573149915781</v>
      </c>
    </row>
    <row r="2319" spans="2:19">
      <c r="B2319" s="463">
        <v>2316</v>
      </c>
      <c r="C2319" s="464">
        <v>99234</v>
      </c>
      <c r="D2319" s="465" t="s">
        <v>4563</v>
      </c>
      <c r="E2319" s="466">
        <v>6.6058205714285725</v>
      </c>
      <c r="F2319" s="466">
        <v>1.0777314814814816</v>
      </c>
      <c r="G2319" s="466">
        <v>0</v>
      </c>
      <c r="H2319" s="466">
        <v>2.8888888888888888E-2</v>
      </c>
      <c r="I2319" s="466">
        <v>0.95887365706911543</v>
      </c>
      <c r="J2319" s="466">
        <v>1.7629058109415501</v>
      </c>
      <c r="K2319" s="466">
        <f t="shared" si="72"/>
        <v>10.434220409809608</v>
      </c>
      <c r="L2319" s="471"/>
      <c r="M2319" s="466">
        <v>6.7239528391608392</v>
      </c>
      <c r="N2319" s="466">
        <v>1.0777314814814816</v>
      </c>
      <c r="O2319" s="466">
        <v>0</v>
      </c>
      <c r="P2319" s="466">
        <v>2.8888888888888888E-2</v>
      </c>
      <c r="Q2319" s="466">
        <v>0.9760212496132179</v>
      </c>
      <c r="R2319" s="466">
        <v>1.7944319565570792</v>
      </c>
      <c r="S2319" s="466">
        <f t="shared" si="73"/>
        <v>10.601026415701508</v>
      </c>
    </row>
    <row r="2320" spans="2:19">
      <c r="B2320" s="463">
        <v>2317</v>
      </c>
      <c r="C2320" s="464">
        <v>99282</v>
      </c>
      <c r="D2320" s="465" t="s">
        <v>4097</v>
      </c>
      <c r="E2320" s="466">
        <v>2.7263025108225114</v>
      </c>
      <c r="F2320" s="466">
        <v>0</v>
      </c>
      <c r="G2320" s="466">
        <v>0</v>
      </c>
      <c r="H2320" s="466">
        <v>0</v>
      </c>
      <c r="I2320" s="466">
        <v>0.21738696176442943</v>
      </c>
      <c r="J2320" s="466">
        <v>0.94564057356676945</v>
      </c>
      <c r="K2320" s="466">
        <f t="shared" si="72"/>
        <v>3.8893300461537104</v>
      </c>
      <c r="L2320" s="471"/>
      <c r="M2320" s="466">
        <v>2.8444347785547786</v>
      </c>
      <c r="N2320" s="466">
        <v>1.0701967592592594</v>
      </c>
      <c r="O2320" s="466">
        <v>0</v>
      </c>
      <c r="P2320" s="466">
        <v>1.2037037037037039E-2</v>
      </c>
      <c r="Q2320" s="466">
        <v>0.22680646479709621</v>
      </c>
      <c r="R2320" s="466">
        <v>0.98661572763409322</v>
      </c>
      <c r="S2320" s="466">
        <f t="shared" si="73"/>
        <v>5.1400907672822642</v>
      </c>
    </row>
    <row r="2321" spans="2:19">
      <c r="B2321" s="463">
        <v>2318</v>
      </c>
      <c r="C2321" s="464">
        <v>99283</v>
      </c>
      <c r="D2321" s="465" t="s">
        <v>4098</v>
      </c>
      <c r="E2321" s="466">
        <v>1.4526925685425689</v>
      </c>
      <c r="F2321" s="466">
        <v>5.8325617283950616E-2</v>
      </c>
      <c r="G2321" s="466">
        <v>0</v>
      </c>
      <c r="H2321" s="466">
        <v>7.2222222222222219E-3</v>
      </c>
      <c r="I2321" s="466">
        <v>0.17157485655594318</v>
      </c>
      <c r="J2321" s="466">
        <v>0.62268923442654234</v>
      </c>
      <c r="K2321" s="466">
        <f t="shared" si="72"/>
        <v>2.3125044990312271</v>
      </c>
      <c r="L2321" s="471"/>
      <c r="M2321" s="466">
        <v>1.5117587024087025</v>
      </c>
      <c r="N2321" s="466">
        <v>5.8325617283950616E-2</v>
      </c>
      <c r="O2321" s="466">
        <v>0</v>
      </c>
      <c r="P2321" s="466">
        <v>7.2222222222222219E-3</v>
      </c>
      <c r="Q2321" s="466">
        <v>0.17855104936152993</v>
      </c>
      <c r="R2321" s="466">
        <v>0.64800763039970966</v>
      </c>
      <c r="S2321" s="466">
        <f t="shared" si="73"/>
        <v>2.4038652216761149</v>
      </c>
    </row>
    <row r="2322" spans="2:19">
      <c r="B2322" s="463">
        <v>2319</v>
      </c>
      <c r="C2322" s="464">
        <v>99284</v>
      </c>
      <c r="D2322" s="465" t="s">
        <v>4099</v>
      </c>
      <c r="E2322" s="466">
        <v>0.7998783116883118</v>
      </c>
      <c r="F2322" s="466">
        <v>2.9162808641975308E-2</v>
      </c>
      <c r="G2322" s="466">
        <v>0</v>
      </c>
      <c r="H2322" s="466">
        <v>3.6111111111111109E-3</v>
      </c>
      <c r="I2322" s="466">
        <v>0.13556088909587255</v>
      </c>
      <c r="J2322" s="466">
        <v>0.2151195637834282</v>
      </c>
      <c r="K2322" s="466">
        <f t="shared" si="72"/>
        <v>1.183332684320699</v>
      </c>
      <c r="L2322" s="471"/>
      <c r="M2322" s="466">
        <v>0.8392557342657343</v>
      </c>
      <c r="N2322" s="466">
        <v>2.9162808641975308E-2</v>
      </c>
      <c r="O2322" s="466">
        <v>0</v>
      </c>
      <c r="P2322" s="466">
        <v>3.6111111111111109E-3</v>
      </c>
      <c r="Q2322" s="466">
        <v>0.1422344522327855</v>
      </c>
      <c r="R2322" s="466">
        <v>0.22570974211929445</v>
      </c>
      <c r="S2322" s="466">
        <f t="shared" si="73"/>
        <v>1.2399738483709006</v>
      </c>
    </row>
    <row r="2323" spans="2:19">
      <c r="B2323" s="463">
        <v>2320</v>
      </c>
      <c r="C2323" s="464">
        <v>99285</v>
      </c>
      <c r="D2323" s="465" t="s">
        <v>4100</v>
      </c>
      <c r="E2323" s="466">
        <v>0.58236037518037531</v>
      </c>
      <c r="F2323" s="466">
        <v>2.1872106481481482E-2</v>
      </c>
      <c r="G2323" s="466">
        <v>0</v>
      </c>
      <c r="H2323" s="466">
        <v>2.7083333333333334E-3</v>
      </c>
      <c r="I2323" s="466">
        <v>0.12928101330923042</v>
      </c>
      <c r="J2323" s="466">
        <v>0.19577503909689559</v>
      </c>
      <c r="K2323" s="466">
        <f t="shared" si="72"/>
        <v>0.93199686740131615</v>
      </c>
      <c r="L2323" s="471"/>
      <c r="M2323" s="466">
        <v>0.6118934421134421</v>
      </c>
      <c r="N2323" s="466">
        <v>2.1872106481481482E-2</v>
      </c>
      <c r="O2323" s="466">
        <v>0</v>
      </c>
      <c r="P2323" s="466">
        <v>2.7083333333333334E-3</v>
      </c>
      <c r="Q2323" s="466">
        <v>0.13583720253837162</v>
      </c>
      <c r="R2323" s="466">
        <v>0.20570331990013802</v>
      </c>
      <c r="S2323" s="466">
        <f t="shared" si="73"/>
        <v>0.97801440436676657</v>
      </c>
    </row>
    <row r="2324" spans="2:19">
      <c r="B2324" s="463">
        <v>2321</v>
      </c>
      <c r="C2324" s="464">
        <v>99291</v>
      </c>
      <c r="D2324" s="465" t="s">
        <v>4101</v>
      </c>
      <c r="E2324" s="466">
        <v>15.594643376623379</v>
      </c>
      <c r="F2324" s="466">
        <v>0</v>
      </c>
      <c r="G2324" s="466">
        <v>0</v>
      </c>
      <c r="H2324" s="466">
        <v>0</v>
      </c>
      <c r="I2324" s="466">
        <v>1.1611249655471851</v>
      </c>
      <c r="J2324" s="466">
        <v>3.614268221552797</v>
      </c>
      <c r="K2324" s="466">
        <f t="shared" si="72"/>
        <v>20.370036563723364</v>
      </c>
      <c r="L2324" s="471"/>
      <c r="M2324" s="466">
        <v>16.067172447552448</v>
      </c>
      <c r="N2324" s="466">
        <v>5.3447531032986255</v>
      </c>
      <c r="O2324" s="466">
        <v>0</v>
      </c>
      <c r="P2324" s="466">
        <v>0.3147482962962963</v>
      </c>
      <c r="Q2324" s="466">
        <v>1.1963078990681286</v>
      </c>
      <c r="R2324" s="466">
        <v>3.7237831853498466</v>
      </c>
      <c r="S2324" s="466">
        <f t="shared" si="73"/>
        <v>26.646764931565343</v>
      </c>
    </row>
    <row r="2325" spans="2:19">
      <c r="B2325" s="463">
        <v>2322</v>
      </c>
      <c r="C2325" s="464">
        <v>99305</v>
      </c>
      <c r="D2325" s="465" t="s">
        <v>4102</v>
      </c>
      <c r="E2325" s="466">
        <v>8.8176629264069284</v>
      </c>
      <c r="F2325" s="466">
        <v>0</v>
      </c>
      <c r="G2325" s="466">
        <v>0</v>
      </c>
      <c r="H2325" s="466">
        <v>0</v>
      </c>
      <c r="I2325" s="466">
        <v>0.81447508923342371</v>
      </c>
      <c r="J2325" s="466">
        <v>1.8462209534998708</v>
      </c>
      <c r="K2325" s="466">
        <f t="shared" si="72"/>
        <v>11.478358969140224</v>
      </c>
      <c r="L2325" s="471"/>
      <c r="M2325" s="466">
        <v>9.1720597296037294</v>
      </c>
      <c r="N2325" s="466">
        <v>0.34112478155160136</v>
      </c>
      <c r="O2325" s="466">
        <v>0</v>
      </c>
      <c r="P2325" s="466">
        <v>4.721224444444444E-2</v>
      </c>
      <c r="Q2325" s="466">
        <v>0.84721022214980257</v>
      </c>
      <c r="R2325" s="466">
        <v>1.9204236996669803</v>
      </c>
      <c r="S2325" s="466">
        <f t="shared" si="73"/>
        <v>12.328030677416558</v>
      </c>
    </row>
    <row r="2326" spans="2:19" ht="25.5">
      <c r="B2326" s="463">
        <v>2323</v>
      </c>
      <c r="C2326" s="464">
        <v>99309</v>
      </c>
      <c r="D2326" s="465" t="s">
        <v>4514</v>
      </c>
      <c r="E2326" s="466">
        <v>15.997672935064935</v>
      </c>
      <c r="F2326" s="466">
        <v>0.65472222222222232</v>
      </c>
      <c r="G2326" s="466">
        <v>0</v>
      </c>
      <c r="H2326" s="466">
        <v>0.13722222222222222</v>
      </c>
      <c r="I2326" s="466">
        <v>3.9583349772248457</v>
      </c>
      <c r="J2326" s="466">
        <v>5.4392685561162084</v>
      </c>
      <c r="K2326" s="466">
        <f t="shared" si="72"/>
        <v>26.187220912850432</v>
      </c>
      <c r="L2326" s="471"/>
      <c r="M2326" s="466">
        <v>16.115805202797205</v>
      </c>
      <c r="N2326" s="466">
        <v>0.65472222222222232</v>
      </c>
      <c r="O2326" s="466">
        <v>0</v>
      </c>
      <c r="P2326" s="466">
        <v>0.13722222222222222</v>
      </c>
      <c r="Q2326" s="466">
        <v>3.9875646713935895</v>
      </c>
      <c r="R2326" s="466">
        <v>5.4794339684200466</v>
      </c>
      <c r="S2326" s="466">
        <f t="shared" si="73"/>
        <v>26.374748287055283</v>
      </c>
    </row>
    <row r="2327" spans="2:19" ht="25.5">
      <c r="B2327" s="463">
        <v>2324</v>
      </c>
      <c r="C2327" s="464">
        <v>99324</v>
      </c>
      <c r="D2327" s="465" t="s">
        <v>4515</v>
      </c>
      <c r="E2327" s="466">
        <v>3.1094510389610392</v>
      </c>
      <c r="F2327" s="466">
        <v>4.6025815217391311E-2</v>
      </c>
      <c r="G2327" s="466">
        <v>0</v>
      </c>
      <c r="H2327" s="466">
        <v>8.4782608695652184E-2</v>
      </c>
      <c r="I2327" s="466">
        <v>0.18406449938189962</v>
      </c>
      <c r="J2327" s="466">
        <v>1.7235763285817409</v>
      </c>
      <c r="K2327" s="466">
        <f t="shared" si="72"/>
        <v>5.1479002908377236</v>
      </c>
      <c r="L2327" s="471"/>
      <c r="M2327" s="466">
        <v>3.2866494405594411</v>
      </c>
      <c r="N2327" s="466">
        <v>4.6025815217391311E-2</v>
      </c>
      <c r="O2327" s="466">
        <v>0</v>
      </c>
      <c r="P2327" s="466">
        <v>8.4782608695652184E-2</v>
      </c>
      <c r="Q2327" s="466">
        <v>0.19455378982989477</v>
      </c>
      <c r="R2327" s="466">
        <v>1.8217978366970689</v>
      </c>
      <c r="S2327" s="466">
        <f t="shared" si="73"/>
        <v>5.4338094909994483</v>
      </c>
    </row>
    <row r="2328" spans="2:19">
      <c r="B2328" s="463">
        <v>2325</v>
      </c>
      <c r="C2328" s="464">
        <v>99342</v>
      </c>
      <c r="D2328" s="465" t="s">
        <v>4103</v>
      </c>
      <c r="E2328" s="466">
        <v>3.1094510389610392</v>
      </c>
      <c r="F2328" s="466">
        <v>4.6025815217391311E-2</v>
      </c>
      <c r="G2328" s="466">
        <v>0</v>
      </c>
      <c r="H2328" s="466">
        <v>8.4782608695652184E-2</v>
      </c>
      <c r="I2328" s="466">
        <v>0.18406449938189962</v>
      </c>
      <c r="J2328" s="466">
        <v>1.7235763285817409</v>
      </c>
      <c r="K2328" s="466">
        <f t="shared" si="72"/>
        <v>5.1479002908377236</v>
      </c>
      <c r="L2328" s="471"/>
      <c r="M2328" s="466">
        <v>3.2866494405594411</v>
      </c>
      <c r="N2328" s="466">
        <v>4.6025815217391311E-2</v>
      </c>
      <c r="O2328" s="466">
        <v>0</v>
      </c>
      <c r="P2328" s="466">
        <v>8.4782608695652184E-2</v>
      </c>
      <c r="Q2328" s="466">
        <v>0.19455378982989477</v>
      </c>
      <c r="R2328" s="466">
        <v>1.8217978366970689</v>
      </c>
      <c r="S2328" s="466">
        <f t="shared" si="73"/>
        <v>5.4338094909994483</v>
      </c>
    </row>
    <row r="2329" spans="2:19">
      <c r="B2329" s="463">
        <v>2326</v>
      </c>
      <c r="C2329" s="464">
        <v>99344</v>
      </c>
      <c r="D2329" s="465" t="s">
        <v>4104</v>
      </c>
      <c r="E2329" s="466">
        <v>5.0694564935064932</v>
      </c>
      <c r="F2329" s="466">
        <v>4.6025815217391311E-2</v>
      </c>
      <c r="G2329" s="466">
        <v>0</v>
      </c>
      <c r="H2329" s="466">
        <v>8.4782608695652184E-2</v>
      </c>
      <c r="I2329" s="466">
        <v>0.30008736588030405</v>
      </c>
      <c r="J2329" s="466">
        <v>2.8100121537537639</v>
      </c>
      <c r="K2329" s="466">
        <f t="shared" si="72"/>
        <v>8.3103644370536038</v>
      </c>
      <c r="L2329" s="471"/>
      <c r="M2329" s="466">
        <v>5.2466548951048955</v>
      </c>
      <c r="N2329" s="466">
        <v>4.6025815217391311E-2</v>
      </c>
      <c r="O2329" s="466">
        <v>0</v>
      </c>
      <c r="P2329" s="466">
        <v>8.4782608695652184E-2</v>
      </c>
      <c r="Q2329" s="466">
        <v>0.31057665632829923</v>
      </c>
      <c r="R2329" s="466">
        <v>2.9082336618690916</v>
      </c>
      <c r="S2329" s="466">
        <f t="shared" si="73"/>
        <v>8.5962736372153294</v>
      </c>
    </row>
    <row r="2330" spans="2:19" ht="38.25">
      <c r="B2330" s="463">
        <v>2327</v>
      </c>
      <c r="C2330" s="464">
        <v>99366</v>
      </c>
      <c r="D2330" s="465" t="s">
        <v>4516</v>
      </c>
      <c r="E2330" s="466">
        <v>4.0786243290043291</v>
      </c>
      <c r="F2330" s="466">
        <v>5.7676630434782605E-2</v>
      </c>
      <c r="G2330" s="466">
        <v>0</v>
      </c>
      <c r="H2330" s="466">
        <v>5.6521739130434789E-2</v>
      </c>
      <c r="I2330" s="466">
        <v>2.0809151282749867</v>
      </c>
      <c r="J2330" s="466">
        <v>1.9139464933117747</v>
      </c>
      <c r="K2330" s="466">
        <f t="shared" si="72"/>
        <v>8.1876843201563076</v>
      </c>
      <c r="L2330" s="471"/>
      <c r="M2330" s="466">
        <v>4.1967565967365967</v>
      </c>
      <c r="N2330" s="466">
        <v>5.7676630434782605E-2</v>
      </c>
      <c r="O2330" s="466">
        <v>0</v>
      </c>
      <c r="P2330" s="466">
        <v>5.6521739130434789E-2</v>
      </c>
      <c r="Q2330" s="466">
        <v>2.141186240108794</v>
      </c>
      <c r="R2330" s="466">
        <v>1.9693815668401908</v>
      </c>
      <c r="S2330" s="466">
        <f t="shared" si="73"/>
        <v>8.4215227732507998</v>
      </c>
    </row>
    <row r="2331" spans="2:19" ht="38.25">
      <c r="B2331" s="463">
        <v>2328</v>
      </c>
      <c r="C2331" s="464">
        <v>99367</v>
      </c>
      <c r="D2331" s="465" t="s">
        <v>4517</v>
      </c>
      <c r="E2331" s="466">
        <v>2.0393121645021646</v>
      </c>
      <c r="F2331" s="466">
        <v>2.8838315217391303E-2</v>
      </c>
      <c r="G2331" s="466">
        <v>0</v>
      </c>
      <c r="H2331" s="466">
        <v>2.8260869565217395E-2</v>
      </c>
      <c r="I2331" s="466">
        <v>1.0404575641374934</v>
      </c>
      <c r="J2331" s="466">
        <v>0.95697324665588734</v>
      </c>
      <c r="K2331" s="466">
        <f t="shared" si="72"/>
        <v>4.0938421600781538</v>
      </c>
      <c r="L2331" s="471"/>
      <c r="M2331" s="466">
        <v>2.0983782983682984</v>
      </c>
      <c r="N2331" s="466">
        <v>2.8838315217391303E-2</v>
      </c>
      <c r="O2331" s="466">
        <v>0</v>
      </c>
      <c r="P2331" s="466">
        <v>2.8260869565217395E-2</v>
      </c>
      <c r="Q2331" s="466">
        <v>1.070593120054397</v>
      </c>
      <c r="R2331" s="466">
        <v>0.98469078342009542</v>
      </c>
      <c r="S2331" s="466">
        <f t="shared" si="73"/>
        <v>4.2107613866253999</v>
      </c>
    </row>
    <row r="2332" spans="2:19">
      <c r="B2332" s="463">
        <v>2329</v>
      </c>
      <c r="C2332" s="464">
        <v>99382</v>
      </c>
      <c r="D2332" s="465" t="s">
        <v>3278</v>
      </c>
      <c r="E2332" s="466">
        <v>1.2486266666666668</v>
      </c>
      <c r="F2332" s="466">
        <v>7.6709692028985504E-2</v>
      </c>
      <c r="G2332" s="466">
        <v>0</v>
      </c>
      <c r="H2332" s="466">
        <v>0.14130434782608697</v>
      </c>
      <c r="I2332" s="466">
        <v>0.38722134640244205</v>
      </c>
      <c r="J2332" s="466">
        <v>0.49958770912449268</v>
      </c>
      <c r="K2332" s="466">
        <f t="shared" si="72"/>
        <v>2.3534497620486743</v>
      </c>
      <c r="L2332" s="471"/>
      <c r="M2332" s="466">
        <v>1.2486266666666668</v>
      </c>
      <c r="N2332" s="466">
        <v>7.6709692028985504E-2</v>
      </c>
      <c r="O2332" s="466">
        <v>0</v>
      </c>
      <c r="P2332" s="466">
        <v>0.14130434782608697</v>
      </c>
      <c r="Q2332" s="466">
        <v>0.38722134640244205</v>
      </c>
      <c r="R2332" s="466">
        <v>0.49958770912449268</v>
      </c>
      <c r="S2332" s="466">
        <f t="shared" si="73"/>
        <v>2.3534497620486743</v>
      </c>
    </row>
    <row r="2333" spans="2:19">
      <c r="B2333" s="463">
        <v>2330</v>
      </c>
      <c r="C2333" s="464">
        <v>99384</v>
      </c>
      <c r="D2333" s="465" t="s">
        <v>4344</v>
      </c>
      <c r="E2333" s="466">
        <v>1.2486266666666668</v>
      </c>
      <c r="F2333" s="466">
        <v>7.6709692028985504E-2</v>
      </c>
      <c r="G2333" s="466">
        <v>0</v>
      </c>
      <c r="H2333" s="466">
        <v>0.14130434782608697</v>
      </c>
      <c r="I2333" s="466">
        <v>0.38722134640244205</v>
      </c>
      <c r="J2333" s="466">
        <v>0.49958770912449268</v>
      </c>
      <c r="K2333" s="466">
        <f t="shared" si="72"/>
        <v>2.3534497620486743</v>
      </c>
      <c r="L2333" s="471"/>
      <c r="M2333" s="466">
        <v>1.2486266666666668</v>
      </c>
      <c r="N2333" s="466">
        <v>7.6709692028985504E-2</v>
      </c>
      <c r="O2333" s="466">
        <v>0</v>
      </c>
      <c r="P2333" s="466">
        <v>0.14130434782608697</v>
      </c>
      <c r="Q2333" s="466">
        <v>0.38722134640244205</v>
      </c>
      <c r="R2333" s="466">
        <v>0.49958770912449268</v>
      </c>
      <c r="S2333" s="466">
        <f t="shared" si="73"/>
        <v>2.3534497620486743</v>
      </c>
    </row>
    <row r="2334" spans="2:19">
      <c r="B2334" s="463">
        <v>2331</v>
      </c>
      <c r="C2334" s="464">
        <v>99401</v>
      </c>
      <c r="D2334" s="465" t="s">
        <v>4345</v>
      </c>
      <c r="E2334" s="466">
        <v>1.2486266666666668</v>
      </c>
      <c r="F2334" s="466">
        <v>7.6709692028985504E-2</v>
      </c>
      <c r="G2334" s="466">
        <v>0</v>
      </c>
      <c r="H2334" s="466">
        <v>0.14130434782608697</v>
      </c>
      <c r="I2334" s="466">
        <v>0.38722134640244205</v>
      </c>
      <c r="J2334" s="466">
        <v>0.49958770912449268</v>
      </c>
      <c r="K2334" s="466">
        <f t="shared" si="72"/>
        <v>2.3534497620486743</v>
      </c>
      <c r="L2334" s="471"/>
      <c r="M2334" s="466">
        <v>1.2486266666666668</v>
      </c>
      <c r="N2334" s="466">
        <v>7.6709692028985504E-2</v>
      </c>
      <c r="O2334" s="466">
        <v>0</v>
      </c>
      <c r="P2334" s="466">
        <v>0.14130434782608697</v>
      </c>
      <c r="Q2334" s="466">
        <v>0.38722134640244205</v>
      </c>
      <c r="R2334" s="466">
        <v>0.49958770912449268</v>
      </c>
      <c r="S2334" s="466">
        <f t="shared" si="73"/>
        <v>2.3534497620486743</v>
      </c>
    </row>
    <row r="2335" spans="2:19">
      <c r="B2335" s="463">
        <v>2332</v>
      </c>
      <c r="C2335" s="464">
        <v>99402</v>
      </c>
      <c r="D2335" s="465" t="s">
        <v>4346</v>
      </c>
      <c r="E2335" s="466">
        <v>1.2486266666666668</v>
      </c>
      <c r="F2335" s="466">
        <v>0.11673460144927536</v>
      </c>
      <c r="G2335" s="466">
        <v>0</v>
      </c>
      <c r="H2335" s="466">
        <v>7.0652173913043487E-2</v>
      </c>
      <c r="I2335" s="466">
        <v>0.5101257727367865</v>
      </c>
      <c r="J2335" s="466">
        <v>0.53528781495468825</v>
      </c>
      <c r="K2335" s="466">
        <f t="shared" si="72"/>
        <v>2.4814270297204604</v>
      </c>
      <c r="L2335" s="471"/>
      <c r="M2335" s="466">
        <v>1.2486266666666668</v>
      </c>
      <c r="N2335" s="466">
        <v>0.11673460144927536</v>
      </c>
      <c r="O2335" s="466">
        <v>0</v>
      </c>
      <c r="P2335" s="466">
        <v>7.0652173913043487E-2</v>
      </c>
      <c r="Q2335" s="466">
        <v>0.5101257727367865</v>
      </c>
      <c r="R2335" s="466">
        <v>0.53528781495468825</v>
      </c>
      <c r="S2335" s="466">
        <f t="shared" si="73"/>
        <v>2.4814270297204604</v>
      </c>
    </row>
    <row r="2336" spans="2:19">
      <c r="B2336" s="463">
        <v>2333</v>
      </c>
      <c r="C2336" s="464">
        <v>99403</v>
      </c>
      <c r="D2336" s="465" t="s">
        <v>4347</v>
      </c>
      <c r="E2336" s="466">
        <v>1.1957998484848484</v>
      </c>
      <c r="F2336" s="466">
        <v>5.7178442028985504E-2</v>
      </c>
      <c r="G2336" s="466">
        <v>0</v>
      </c>
      <c r="H2336" s="466">
        <v>7.0652173913043487E-2</v>
      </c>
      <c r="I2336" s="466">
        <v>0.38704274919316201</v>
      </c>
      <c r="J2336" s="466">
        <v>0.54667579666224442</v>
      </c>
      <c r="K2336" s="466">
        <f t="shared" si="72"/>
        <v>2.257349010282284</v>
      </c>
      <c r="L2336" s="471"/>
      <c r="M2336" s="466">
        <v>1.1957998484848484</v>
      </c>
      <c r="N2336" s="466">
        <v>5.7178442028985504E-2</v>
      </c>
      <c r="O2336" s="466">
        <v>0</v>
      </c>
      <c r="P2336" s="466">
        <v>7.0652173913043487E-2</v>
      </c>
      <c r="Q2336" s="466">
        <v>0.38704274919316201</v>
      </c>
      <c r="R2336" s="466">
        <v>0.54667579666224442</v>
      </c>
      <c r="S2336" s="466">
        <f t="shared" si="73"/>
        <v>2.257349010282284</v>
      </c>
    </row>
    <row r="2337" spans="2:19">
      <c r="B2337" s="463">
        <v>2334</v>
      </c>
      <c r="C2337" s="464">
        <v>99404</v>
      </c>
      <c r="D2337" s="465" t="s">
        <v>4105</v>
      </c>
      <c r="E2337" s="466">
        <v>0.7494984559884561</v>
      </c>
      <c r="F2337" s="466">
        <v>1.4419157608695651E-2</v>
      </c>
      <c r="G2337" s="466">
        <v>0</v>
      </c>
      <c r="H2337" s="466">
        <v>1.4130434782608697E-2</v>
      </c>
      <c r="I2337" s="466">
        <v>0.38239429520243695</v>
      </c>
      <c r="J2337" s="466">
        <v>0.35171171107388655</v>
      </c>
      <c r="K2337" s="466">
        <f t="shared" si="72"/>
        <v>1.5121540546560839</v>
      </c>
      <c r="L2337" s="471"/>
      <c r="M2337" s="466">
        <v>0.77903152292152289</v>
      </c>
      <c r="N2337" s="466">
        <v>1.4419157608695651E-2</v>
      </c>
      <c r="O2337" s="466">
        <v>0</v>
      </c>
      <c r="P2337" s="466">
        <v>1.4130434782608697E-2</v>
      </c>
      <c r="Q2337" s="466">
        <v>0.39746207316088866</v>
      </c>
      <c r="R2337" s="466">
        <v>0.36557047945599053</v>
      </c>
      <c r="S2337" s="466">
        <f t="shared" si="73"/>
        <v>1.5706136679297065</v>
      </c>
    </row>
    <row r="2338" spans="2:19">
      <c r="B2338" s="463">
        <v>2335</v>
      </c>
      <c r="C2338" s="464">
        <v>99411</v>
      </c>
      <c r="D2338" s="465" t="s">
        <v>4348</v>
      </c>
      <c r="E2338" s="466">
        <v>2.4972533333333335</v>
      </c>
      <c r="F2338" s="466">
        <v>0.15341938405797101</v>
      </c>
      <c r="G2338" s="466">
        <v>0</v>
      </c>
      <c r="H2338" s="466">
        <v>0.28260869565217395</v>
      </c>
      <c r="I2338" s="466">
        <v>0.77444269280488409</v>
      </c>
      <c r="J2338" s="466">
        <v>0.99917541824898537</v>
      </c>
      <c r="K2338" s="466">
        <f t="shared" si="72"/>
        <v>4.7068995240973486</v>
      </c>
      <c r="L2338" s="471"/>
      <c r="M2338" s="466">
        <v>2.4972533333333335</v>
      </c>
      <c r="N2338" s="466">
        <v>0.15341938405797101</v>
      </c>
      <c r="O2338" s="466">
        <v>0</v>
      </c>
      <c r="P2338" s="466">
        <v>0.28260869565217395</v>
      </c>
      <c r="Q2338" s="466">
        <v>0.77444269280488409</v>
      </c>
      <c r="R2338" s="466">
        <v>0.99917541824898537</v>
      </c>
      <c r="S2338" s="466">
        <f t="shared" si="73"/>
        <v>4.7068995240973486</v>
      </c>
    </row>
    <row r="2339" spans="2:19">
      <c r="B2339" s="463">
        <v>2336</v>
      </c>
      <c r="C2339" s="464">
        <v>99412</v>
      </c>
      <c r="D2339" s="465" t="s">
        <v>4349</v>
      </c>
      <c r="E2339" s="466">
        <v>0.92195909090909101</v>
      </c>
      <c r="F2339" s="466">
        <v>4.6693840579710148E-2</v>
      </c>
      <c r="G2339" s="466">
        <v>0</v>
      </c>
      <c r="H2339" s="466">
        <v>2.8260869565217395E-2</v>
      </c>
      <c r="I2339" s="466">
        <v>0.22599954313193946</v>
      </c>
      <c r="J2339" s="466">
        <v>0.29643376224365448</v>
      </c>
      <c r="K2339" s="466">
        <f t="shared" si="72"/>
        <v>1.5193471064296125</v>
      </c>
      <c r="L2339" s="471"/>
      <c r="M2339" s="466">
        <v>0.92195909090909101</v>
      </c>
      <c r="N2339" s="466">
        <v>4.6693840579710148E-2</v>
      </c>
      <c r="O2339" s="466">
        <v>0</v>
      </c>
      <c r="P2339" s="466">
        <v>2.8260869565217395E-2</v>
      </c>
      <c r="Q2339" s="466">
        <v>0.22599954313193946</v>
      </c>
      <c r="R2339" s="466">
        <v>0.29643376224365448</v>
      </c>
      <c r="S2339" s="466">
        <f t="shared" si="73"/>
        <v>1.5193471064296125</v>
      </c>
    </row>
    <row r="2340" spans="2:19">
      <c r="B2340" s="463">
        <v>2337</v>
      </c>
      <c r="C2340" s="464">
        <v>99460</v>
      </c>
      <c r="D2340" s="465" t="s">
        <v>4106</v>
      </c>
      <c r="E2340" s="466">
        <v>0.7998783116883118</v>
      </c>
      <c r="F2340" s="466">
        <v>2.5748456790123456E-2</v>
      </c>
      <c r="G2340" s="466">
        <v>4.7327441077441079E-2</v>
      </c>
      <c r="H2340" s="466">
        <v>1.2037037037037038E-3</v>
      </c>
      <c r="I2340" s="466">
        <v>0.13567118250981522</v>
      </c>
      <c r="J2340" s="466">
        <v>0.23787416152082974</v>
      </c>
      <c r="K2340" s="466">
        <f t="shared" si="72"/>
        <v>1.2477032572902251</v>
      </c>
      <c r="L2340" s="471"/>
      <c r="M2340" s="466">
        <v>0.8392557342657343</v>
      </c>
      <c r="N2340" s="466">
        <v>2.5748456790123456E-2</v>
      </c>
      <c r="O2340" s="466">
        <v>4.7327441077441079E-2</v>
      </c>
      <c r="P2340" s="466">
        <v>1.2037037037037038E-3</v>
      </c>
      <c r="Q2340" s="466">
        <v>0.14235017531059688</v>
      </c>
      <c r="R2340" s="466">
        <v>0.2495845320129175</v>
      </c>
      <c r="S2340" s="466">
        <f t="shared" si="73"/>
        <v>1.3054700431605168</v>
      </c>
    </row>
    <row r="2341" spans="2:19" ht="25.5">
      <c r="B2341" s="463">
        <v>2338</v>
      </c>
      <c r="C2341" s="464">
        <v>99509</v>
      </c>
      <c r="D2341" s="465" t="s">
        <v>2221</v>
      </c>
      <c r="E2341" s="466">
        <v>3.1094510389610392</v>
      </c>
      <c r="F2341" s="466">
        <v>4.6025815217391311E-2</v>
      </c>
      <c r="G2341" s="466">
        <v>0</v>
      </c>
      <c r="H2341" s="466">
        <v>8.4782608695652184E-2</v>
      </c>
      <c r="I2341" s="466">
        <v>0.18406449938189962</v>
      </c>
      <c r="J2341" s="466">
        <v>1.7235763285817409</v>
      </c>
      <c r="K2341" s="466">
        <f t="shared" si="72"/>
        <v>5.1479002908377236</v>
      </c>
      <c r="L2341" s="471"/>
      <c r="M2341" s="466">
        <v>3.2866494405594411</v>
      </c>
      <c r="N2341" s="466">
        <v>4.6025815217391311E-2</v>
      </c>
      <c r="O2341" s="466">
        <v>0</v>
      </c>
      <c r="P2341" s="466">
        <v>8.4782608695652184E-2</v>
      </c>
      <c r="Q2341" s="466">
        <v>0.19455378982989477</v>
      </c>
      <c r="R2341" s="466">
        <v>1.8217978366970689</v>
      </c>
      <c r="S2341" s="466">
        <f t="shared" si="73"/>
        <v>5.4338094909994483</v>
      </c>
    </row>
    <row r="2342" spans="2:19">
      <c r="B2342" s="463">
        <v>2339</v>
      </c>
      <c r="C2342" s="464">
        <v>99510</v>
      </c>
      <c r="D2342" s="465" t="s">
        <v>2222</v>
      </c>
      <c r="E2342" s="466">
        <v>3.1094510389610392</v>
      </c>
      <c r="F2342" s="466">
        <v>4.6025815217391311E-2</v>
      </c>
      <c r="G2342" s="466">
        <v>0</v>
      </c>
      <c r="H2342" s="466">
        <v>8.4782608695652184E-2</v>
      </c>
      <c r="I2342" s="466">
        <v>0.18406449938189962</v>
      </c>
      <c r="J2342" s="466">
        <v>1.7235763285817409</v>
      </c>
      <c r="K2342" s="466">
        <f t="shared" si="72"/>
        <v>5.1479002908377236</v>
      </c>
      <c r="L2342" s="471"/>
      <c r="M2342" s="466">
        <v>3.2866494405594411</v>
      </c>
      <c r="N2342" s="466">
        <v>4.6025815217391311E-2</v>
      </c>
      <c r="O2342" s="466">
        <v>0</v>
      </c>
      <c r="P2342" s="466">
        <v>8.4782608695652184E-2</v>
      </c>
      <c r="Q2342" s="466">
        <v>0.19455378982989477</v>
      </c>
      <c r="R2342" s="466">
        <v>1.8217978366970689</v>
      </c>
      <c r="S2342" s="466">
        <f t="shared" si="73"/>
        <v>5.4338094909994483</v>
      </c>
    </row>
    <row r="2343" spans="2:19">
      <c r="B2343" s="463">
        <v>2340</v>
      </c>
      <c r="C2343" s="464" t="s">
        <v>4350</v>
      </c>
      <c r="D2343" s="465" t="s">
        <v>4107</v>
      </c>
      <c r="E2343" s="466">
        <v>2.0544984848484851</v>
      </c>
      <c r="F2343" s="466">
        <v>0.93153683574879231</v>
      </c>
      <c r="G2343" s="466">
        <v>0</v>
      </c>
      <c r="H2343" s="466">
        <v>0.21980676328502413</v>
      </c>
      <c r="I2343" s="466">
        <v>0.83957729031270223</v>
      </c>
      <c r="J2343" s="466">
        <v>0.85505284619159116</v>
      </c>
      <c r="K2343" s="466">
        <f t="shared" si="72"/>
        <v>4.9004722203865949</v>
      </c>
      <c r="L2343" s="471"/>
      <c r="M2343" s="466">
        <v>2.0544984848484851</v>
      </c>
      <c r="N2343" s="466">
        <v>0.93153683574879231</v>
      </c>
      <c r="O2343" s="466">
        <v>0</v>
      </c>
      <c r="P2343" s="466">
        <v>0.21980676328502413</v>
      </c>
      <c r="Q2343" s="466">
        <v>0.83957729031270223</v>
      </c>
      <c r="R2343" s="466">
        <v>0.85505284619159116</v>
      </c>
      <c r="S2343" s="466">
        <f t="shared" si="73"/>
        <v>4.9004722203865949</v>
      </c>
    </row>
    <row r="2344" spans="2:19">
      <c r="B2344" s="463">
        <v>2341</v>
      </c>
      <c r="C2344" s="464" t="s">
        <v>4351</v>
      </c>
      <c r="D2344" s="465" t="s">
        <v>4108</v>
      </c>
      <c r="E2344" s="466">
        <v>2.6497899999999999</v>
      </c>
      <c r="F2344" s="466">
        <v>1.1644210446859904</v>
      </c>
      <c r="G2344" s="466">
        <v>0</v>
      </c>
      <c r="H2344" s="466">
        <v>0.27475845410628019</v>
      </c>
      <c r="I2344" s="466">
        <v>1.082845046859094</v>
      </c>
      <c r="J2344" s="466">
        <v>1.1028046494164769</v>
      </c>
      <c r="K2344" s="466">
        <f t="shared" si="72"/>
        <v>6.2746191950678414</v>
      </c>
      <c r="L2344" s="471"/>
      <c r="M2344" s="466">
        <v>2.6497899999999999</v>
      </c>
      <c r="N2344" s="466">
        <v>1.1644210446859904</v>
      </c>
      <c r="O2344" s="466">
        <v>0</v>
      </c>
      <c r="P2344" s="466">
        <v>0.27475845410628019</v>
      </c>
      <c r="Q2344" s="466">
        <v>1.082845046859094</v>
      </c>
      <c r="R2344" s="466">
        <v>1.1028046494164769</v>
      </c>
      <c r="S2344" s="466">
        <f t="shared" si="73"/>
        <v>6.2746191950678414</v>
      </c>
    </row>
    <row r="2345" spans="2:19">
      <c r="B2345" s="463">
        <v>2342</v>
      </c>
      <c r="C2345" s="464" t="s">
        <v>4352</v>
      </c>
      <c r="D2345" s="465" t="s">
        <v>4109</v>
      </c>
      <c r="E2345" s="466">
        <v>1.4592069696969696</v>
      </c>
      <c r="F2345" s="466">
        <v>0.69865262681159424</v>
      </c>
      <c r="G2345" s="466">
        <v>0</v>
      </c>
      <c r="H2345" s="466">
        <v>0.1648550724637681</v>
      </c>
      <c r="I2345" s="466">
        <v>0.59630953376631035</v>
      </c>
      <c r="J2345" s="466">
        <v>0.6073010429667054</v>
      </c>
      <c r="K2345" s="466">
        <f t="shared" si="72"/>
        <v>3.5263252457053476</v>
      </c>
      <c r="L2345" s="471"/>
      <c r="M2345" s="466">
        <v>1.4592069696969696</v>
      </c>
      <c r="N2345" s="466">
        <v>0.69865262681159424</v>
      </c>
      <c r="O2345" s="466">
        <v>0</v>
      </c>
      <c r="P2345" s="466">
        <v>0.1648550724637681</v>
      </c>
      <c r="Q2345" s="466">
        <v>0.59630953376631035</v>
      </c>
      <c r="R2345" s="466">
        <v>0.6073010429667054</v>
      </c>
      <c r="S2345" s="466">
        <f t="shared" si="73"/>
        <v>3.5263252457053476</v>
      </c>
    </row>
    <row r="2346" spans="2:19">
      <c r="B2346" s="463">
        <v>2343</v>
      </c>
      <c r="C2346" s="464" t="s">
        <v>4353</v>
      </c>
      <c r="D2346" s="465" t="s">
        <v>4110</v>
      </c>
      <c r="E2346" s="466">
        <v>2.6497899999999999</v>
      </c>
      <c r="F2346" s="466">
        <v>1.1644210446859904</v>
      </c>
      <c r="G2346" s="466">
        <v>0</v>
      </c>
      <c r="H2346" s="466">
        <v>0.27475845410628019</v>
      </c>
      <c r="I2346" s="466">
        <v>1.082845046859094</v>
      </c>
      <c r="J2346" s="466">
        <v>1.1028046494164769</v>
      </c>
      <c r="K2346" s="466">
        <f t="shared" si="72"/>
        <v>6.2746191950678414</v>
      </c>
      <c r="L2346" s="471"/>
      <c r="M2346" s="466">
        <v>2.6497899999999999</v>
      </c>
      <c r="N2346" s="466">
        <v>1.1644210446859904</v>
      </c>
      <c r="O2346" s="466">
        <v>0</v>
      </c>
      <c r="P2346" s="466">
        <v>0.27475845410628019</v>
      </c>
      <c r="Q2346" s="466">
        <v>1.082845046859094</v>
      </c>
      <c r="R2346" s="466">
        <v>1.1028046494164769</v>
      </c>
      <c r="S2346" s="466">
        <f t="shared" si="73"/>
        <v>6.2746191950678414</v>
      </c>
    </row>
    <row r="2347" spans="2:19">
      <c r="B2347" s="463">
        <v>2344</v>
      </c>
      <c r="C2347" s="464" t="s">
        <v>4354</v>
      </c>
      <c r="D2347" s="465" t="s">
        <v>4111</v>
      </c>
      <c r="E2347" s="466">
        <v>0.86391545454545471</v>
      </c>
      <c r="F2347" s="466">
        <v>0.46576841787439616</v>
      </c>
      <c r="G2347" s="466">
        <v>0</v>
      </c>
      <c r="H2347" s="466">
        <v>0.10990338164251207</v>
      </c>
      <c r="I2347" s="466">
        <v>0.3530417772199187</v>
      </c>
      <c r="J2347" s="466">
        <v>0.35954923974181968</v>
      </c>
      <c r="K2347" s="466">
        <f t="shared" si="72"/>
        <v>2.1521782710241011</v>
      </c>
      <c r="L2347" s="471"/>
      <c r="M2347" s="466">
        <v>0.86391545454545471</v>
      </c>
      <c r="N2347" s="466">
        <v>0.46576841787439616</v>
      </c>
      <c r="O2347" s="466">
        <v>0</v>
      </c>
      <c r="P2347" s="466">
        <v>0.10990338164251207</v>
      </c>
      <c r="Q2347" s="466">
        <v>0.3530417772199187</v>
      </c>
      <c r="R2347" s="466">
        <v>0.35954923974181968</v>
      </c>
      <c r="S2347" s="466">
        <f t="shared" si="73"/>
        <v>2.1521782710241011</v>
      </c>
    </row>
    <row r="2348" spans="2:19">
      <c r="B2348" s="463">
        <v>2345</v>
      </c>
      <c r="C2348" s="464" t="s">
        <v>4355</v>
      </c>
      <c r="D2348" s="465" t="s">
        <v>4112</v>
      </c>
      <c r="E2348" s="466">
        <v>1.4592069696969696</v>
      </c>
      <c r="F2348" s="466">
        <v>0.69865262681159424</v>
      </c>
      <c r="G2348" s="466">
        <v>0</v>
      </c>
      <c r="H2348" s="466">
        <v>0.1648550724637681</v>
      </c>
      <c r="I2348" s="466">
        <v>0.59630953376631035</v>
      </c>
      <c r="J2348" s="466">
        <v>0.6073010429667054</v>
      </c>
      <c r="K2348" s="466">
        <f t="shared" si="72"/>
        <v>3.5263252457053476</v>
      </c>
      <c r="L2348" s="471"/>
      <c r="M2348" s="466">
        <v>1.4592069696969696</v>
      </c>
      <c r="N2348" s="466">
        <v>0.69865262681159424</v>
      </c>
      <c r="O2348" s="466">
        <v>0</v>
      </c>
      <c r="P2348" s="466">
        <v>0.1648550724637681</v>
      </c>
      <c r="Q2348" s="466">
        <v>0.59630953376631035</v>
      </c>
      <c r="R2348" s="466">
        <v>0.6073010429667054</v>
      </c>
      <c r="S2348" s="466">
        <f t="shared" si="73"/>
        <v>3.5263252457053476</v>
      </c>
    </row>
    <row r="2349" spans="2:19">
      <c r="B2349" s="463">
        <v>2346</v>
      </c>
      <c r="C2349" s="464" t="s">
        <v>4356</v>
      </c>
      <c r="D2349" s="465" t="s">
        <v>4113</v>
      </c>
      <c r="E2349" s="466">
        <v>1.4592069696969696</v>
      </c>
      <c r="F2349" s="466">
        <v>0.69865262681159424</v>
      </c>
      <c r="G2349" s="466">
        <v>0</v>
      </c>
      <c r="H2349" s="466">
        <v>0.1648550724637681</v>
      </c>
      <c r="I2349" s="466">
        <v>0.59630953376631035</v>
      </c>
      <c r="J2349" s="466">
        <v>0.6073010429667054</v>
      </c>
      <c r="K2349" s="466">
        <f t="shared" si="72"/>
        <v>3.5263252457053476</v>
      </c>
      <c r="L2349" s="471"/>
      <c r="M2349" s="466">
        <v>1.4592069696969696</v>
      </c>
      <c r="N2349" s="466">
        <v>0.69865262681159424</v>
      </c>
      <c r="O2349" s="466">
        <v>0</v>
      </c>
      <c r="P2349" s="466">
        <v>0.1648550724637681</v>
      </c>
      <c r="Q2349" s="466">
        <v>0.59630953376631035</v>
      </c>
      <c r="R2349" s="466">
        <v>0.6073010429667054</v>
      </c>
      <c r="S2349" s="466">
        <f t="shared" si="73"/>
        <v>3.5263252457053476</v>
      </c>
    </row>
    <row r="2350" spans="2:19">
      <c r="B2350" s="463">
        <v>2347</v>
      </c>
      <c r="C2350" s="464" t="s">
        <v>4357</v>
      </c>
      <c r="D2350" s="465" t="s">
        <v>4114</v>
      </c>
      <c r="E2350" s="466">
        <v>1.4592069696969696</v>
      </c>
      <c r="F2350" s="466">
        <v>0.69865262681159424</v>
      </c>
      <c r="G2350" s="466">
        <v>0</v>
      </c>
      <c r="H2350" s="466">
        <v>0.1648550724637681</v>
      </c>
      <c r="I2350" s="466">
        <v>0.59630953376631035</v>
      </c>
      <c r="J2350" s="466">
        <v>0.6073010429667054</v>
      </c>
      <c r="K2350" s="466">
        <f t="shared" si="72"/>
        <v>3.5263252457053476</v>
      </c>
      <c r="L2350" s="471"/>
      <c r="M2350" s="466">
        <v>1.4592069696969696</v>
      </c>
      <c r="N2350" s="466">
        <v>0.69865262681159424</v>
      </c>
      <c r="O2350" s="466">
        <v>0</v>
      </c>
      <c r="P2350" s="466">
        <v>0.1648550724637681</v>
      </c>
      <c r="Q2350" s="466">
        <v>0.59630953376631035</v>
      </c>
      <c r="R2350" s="466">
        <v>0.6073010429667054</v>
      </c>
      <c r="S2350" s="466">
        <f t="shared" si="73"/>
        <v>3.5263252457053476</v>
      </c>
    </row>
    <row r="2351" spans="2:19">
      <c r="B2351" s="463">
        <v>2348</v>
      </c>
      <c r="C2351" s="464" t="s">
        <v>4115</v>
      </c>
      <c r="D2351" s="465" t="s">
        <v>4116</v>
      </c>
      <c r="E2351" s="466">
        <v>2.6497899999999999</v>
      </c>
      <c r="F2351" s="466">
        <v>1.1644210446859904</v>
      </c>
      <c r="G2351" s="466">
        <v>0</v>
      </c>
      <c r="H2351" s="466">
        <v>0.27475845410628019</v>
      </c>
      <c r="I2351" s="466">
        <v>1.082845046859094</v>
      </c>
      <c r="J2351" s="466">
        <v>1.1028046494164769</v>
      </c>
      <c r="K2351" s="466">
        <f t="shared" si="72"/>
        <v>6.2746191950678414</v>
      </c>
      <c r="L2351" s="471"/>
      <c r="M2351" s="466">
        <v>2.6497899999999999</v>
      </c>
      <c r="N2351" s="466">
        <v>1.1644210446859904</v>
      </c>
      <c r="O2351" s="466">
        <v>0</v>
      </c>
      <c r="P2351" s="466">
        <v>0.27475845410628019</v>
      </c>
      <c r="Q2351" s="466">
        <v>1.082845046859094</v>
      </c>
      <c r="R2351" s="466">
        <v>1.1028046494164769</v>
      </c>
      <c r="S2351" s="466">
        <f t="shared" si="73"/>
        <v>6.2746191950678414</v>
      </c>
    </row>
    <row r="2352" spans="2:19">
      <c r="B2352" s="463">
        <v>2349</v>
      </c>
      <c r="C2352" s="464" t="s">
        <v>4361</v>
      </c>
      <c r="D2352" s="465" t="s">
        <v>4117</v>
      </c>
      <c r="E2352" s="466">
        <v>2.0544984848484851</v>
      </c>
      <c r="F2352" s="466">
        <v>0.93153683574879231</v>
      </c>
      <c r="G2352" s="466">
        <v>0</v>
      </c>
      <c r="H2352" s="466">
        <v>0.21980676328502413</v>
      </c>
      <c r="I2352" s="466">
        <v>0.83957729031270223</v>
      </c>
      <c r="J2352" s="466">
        <v>0.85505284619159116</v>
      </c>
      <c r="K2352" s="466">
        <f t="shared" si="72"/>
        <v>4.9004722203865949</v>
      </c>
      <c r="L2352" s="471"/>
      <c r="M2352" s="466">
        <v>2.0544984848484851</v>
      </c>
      <c r="N2352" s="466">
        <v>0.93153683574879231</v>
      </c>
      <c r="O2352" s="466">
        <v>0</v>
      </c>
      <c r="P2352" s="466">
        <v>0.21980676328502413</v>
      </c>
      <c r="Q2352" s="466">
        <v>0.83957729031270223</v>
      </c>
      <c r="R2352" s="466">
        <v>0.85505284619159116</v>
      </c>
      <c r="S2352" s="466">
        <f t="shared" si="73"/>
        <v>4.9004722203865949</v>
      </c>
    </row>
    <row r="2353" spans="2:19">
      <c r="B2353" s="463">
        <v>2350</v>
      </c>
      <c r="C2353" s="464" t="s">
        <v>4362</v>
      </c>
      <c r="D2353" s="465" t="s">
        <v>4118</v>
      </c>
      <c r="E2353" s="466">
        <v>2.0544984848484851</v>
      </c>
      <c r="F2353" s="466">
        <v>0.93153683574879231</v>
      </c>
      <c r="G2353" s="466">
        <v>0</v>
      </c>
      <c r="H2353" s="466">
        <v>0.21980676328502413</v>
      </c>
      <c r="I2353" s="466">
        <v>0.83957729031270223</v>
      </c>
      <c r="J2353" s="466">
        <v>0.85505284619159116</v>
      </c>
      <c r="K2353" s="466">
        <f t="shared" si="72"/>
        <v>4.9004722203865949</v>
      </c>
      <c r="L2353" s="471"/>
      <c r="M2353" s="466">
        <v>2.0544984848484851</v>
      </c>
      <c r="N2353" s="466">
        <v>0.93153683574879231</v>
      </c>
      <c r="O2353" s="466">
        <v>0</v>
      </c>
      <c r="P2353" s="466">
        <v>0.21980676328502413</v>
      </c>
      <c r="Q2353" s="466">
        <v>0.83957729031270223</v>
      </c>
      <c r="R2353" s="466">
        <v>0.85505284619159116</v>
      </c>
      <c r="S2353" s="466">
        <f t="shared" si="73"/>
        <v>4.9004722203865949</v>
      </c>
    </row>
    <row r="2354" spans="2:19">
      <c r="B2354" s="463">
        <v>2351</v>
      </c>
      <c r="C2354" s="464" t="s">
        <v>4363</v>
      </c>
      <c r="D2354" s="465" t="s">
        <v>4119</v>
      </c>
      <c r="E2354" s="466">
        <v>2.0544984848484851</v>
      </c>
      <c r="F2354" s="466">
        <v>0.93153683574879231</v>
      </c>
      <c r="G2354" s="466">
        <v>0</v>
      </c>
      <c r="H2354" s="466">
        <v>0.21980676328502413</v>
      </c>
      <c r="I2354" s="466">
        <v>0.83957729031270223</v>
      </c>
      <c r="J2354" s="466">
        <v>0.85505284619159116</v>
      </c>
      <c r="K2354" s="466">
        <f t="shared" si="72"/>
        <v>4.9004722203865949</v>
      </c>
      <c r="L2354" s="471"/>
      <c r="M2354" s="466">
        <v>2.0544984848484851</v>
      </c>
      <c r="N2354" s="466">
        <v>0.93153683574879231</v>
      </c>
      <c r="O2354" s="466">
        <v>0</v>
      </c>
      <c r="P2354" s="466">
        <v>0.21980676328502413</v>
      </c>
      <c r="Q2354" s="466">
        <v>0.83957729031270223</v>
      </c>
      <c r="R2354" s="466">
        <v>0.85505284619159116</v>
      </c>
      <c r="S2354" s="466">
        <f t="shared" si="73"/>
        <v>4.9004722203865949</v>
      </c>
    </row>
    <row r="2355" spans="2:19">
      <c r="B2355" s="463">
        <v>2352</v>
      </c>
      <c r="C2355" s="464" t="s">
        <v>4364</v>
      </c>
      <c r="D2355" s="465" t="s">
        <v>4365</v>
      </c>
      <c r="E2355" s="466">
        <v>0.86391545454545471</v>
      </c>
      <c r="F2355" s="466">
        <v>0.46576841787439616</v>
      </c>
      <c r="G2355" s="466">
        <v>0</v>
      </c>
      <c r="H2355" s="466">
        <v>0.10990338164251207</v>
      </c>
      <c r="I2355" s="466">
        <v>0.3530417772199187</v>
      </c>
      <c r="J2355" s="466">
        <v>0.35954923974181968</v>
      </c>
      <c r="K2355" s="466">
        <f t="shared" si="72"/>
        <v>2.1521782710241011</v>
      </c>
      <c r="L2355" s="471"/>
      <c r="M2355" s="466">
        <v>0.86391545454545471</v>
      </c>
      <c r="N2355" s="466">
        <v>0.46576841787439616</v>
      </c>
      <c r="O2355" s="466">
        <v>0</v>
      </c>
      <c r="P2355" s="466">
        <v>0.10990338164251207</v>
      </c>
      <c r="Q2355" s="466">
        <v>0.3530417772199187</v>
      </c>
      <c r="R2355" s="466">
        <v>0.35954923974181968</v>
      </c>
      <c r="S2355" s="466">
        <f t="shared" si="73"/>
        <v>2.1521782710241011</v>
      </c>
    </row>
    <row r="2356" spans="2:19">
      <c r="B2356" s="463">
        <v>2353</v>
      </c>
      <c r="C2356" s="464" t="s">
        <v>4366</v>
      </c>
      <c r="D2356" s="465" t="s">
        <v>4120</v>
      </c>
      <c r="E2356" s="466">
        <v>2.0544984848484851</v>
      </c>
      <c r="F2356" s="466">
        <v>0.93153683574879231</v>
      </c>
      <c r="G2356" s="466">
        <v>0</v>
      </c>
      <c r="H2356" s="466">
        <v>0.21980676328502413</v>
      </c>
      <c r="I2356" s="466">
        <v>0.83957729031270223</v>
      </c>
      <c r="J2356" s="466">
        <v>0.85505284619159116</v>
      </c>
      <c r="K2356" s="466">
        <f t="shared" si="72"/>
        <v>4.9004722203865949</v>
      </c>
      <c r="L2356" s="471"/>
      <c r="M2356" s="466">
        <v>2.0544984848484851</v>
      </c>
      <c r="N2356" s="466">
        <v>0.93153683574879231</v>
      </c>
      <c r="O2356" s="466">
        <v>0</v>
      </c>
      <c r="P2356" s="466">
        <v>0.21980676328502413</v>
      </c>
      <c r="Q2356" s="466">
        <v>0.83957729031270223</v>
      </c>
      <c r="R2356" s="466">
        <v>0.85505284619159116</v>
      </c>
      <c r="S2356" s="466">
        <f t="shared" si="73"/>
        <v>4.9004722203865949</v>
      </c>
    </row>
    <row r="2357" spans="2:19">
      <c r="B2357" s="463">
        <v>2354</v>
      </c>
      <c r="C2357" s="464" t="s">
        <v>4367</v>
      </c>
      <c r="D2357" s="465" t="s">
        <v>4121</v>
      </c>
      <c r="E2357" s="466">
        <v>2.6497899999999999</v>
      </c>
      <c r="F2357" s="466">
        <v>1.1644210446859904</v>
      </c>
      <c r="G2357" s="466">
        <v>0</v>
      </c>
      <c r="H2357" s="466">
        <v>0.27475845410628019</v>
      </c>
      <c r="I2357" s="466">
        <v>1.082845046859094</v>
      </c>
      <c r="J2357" s="466">
        <v>1.1028046494164769</v>
      </c>
      <c r="K2357" s="466">
        <f t="shared" si="72"/>
        <v>6.2746191950678414</v>
      </c>
      <c r="L2357" s="471"/>
      <c r="M2357" s="466">
        <v>2.6497899999999999</v>
      </c>
      <c r="N2357" s="466">
        <v>1.1644210446859904</v>
      </c>
      <c r="O2357" s="466">
        <v>0</v>
      </c>
      <c r="P2357" s="466">
        <v>0.27475845410628019</v>
      </c>
      <c r="Q2357" s="466">
        <v>1.082845046859094</v>
      </c>
      <c r="R2357" s="466">
        <v>1.1028046494164769</v>
      </c>
      <c r="S2357" s="466">
        <f t="shared" si="73"/>
        <v>6.2746191950678414</v>
      </c>
    </row>
    <row r="2358" spans="2:19">
      <c r="B2358" s="463">
        <v>2355</v>
      </c>
      <c r="C2358" s="464" t="s">
        <v>4368</v>
      </c>
      <c r="D2358" s="465" t="s">
        <v>4122</v>
      </c>
      <c r="E2358" s="466">
        <v>3.8403730303030303</v>
      </c>
      <c r="F2358" s="466">
        <v>1.6301894625603865</v>
      </c>
      <c r="G2358" s="466">
        <v>0</v>
      </c>
      <c r="H2358" s="466">
        <v>0.38466183574879226</v>
      </c>
      <c r="I2358" s="466">
        <v>1.5693805599518775</v>
      </c>
      <c r="J2358" s="466">
        <v>1.5983082558662485</v>
      </c>
      <c r="K2358" s="466">
        <f t="shared" si="72"/>
        <v>9.0229131444303352</v>
      </c>
      <c r="L2358" s="471"/>
      <c r="M2358" s="466">
        <v>3.8403730303030303</v>
      </c>
      <c r="N2358" s="466">
        <v>1.6301894625603865</v>
      </c>
      <c r="O2358" s="466">
        <v>0</v>
      </c>
      <c r="P2358" s="466">
        <v>0.38466183574879226</v>
      </c>
      <c r="Q2358" s="466">
        <v>1.5693805599518775</v>
      </c>
      <c r="R2358" s="466">
        <v>1.5983082558662485</v>
      </c>
      <c r="S2358" s="466">
        <f t="shared" si="73"/>
        <v>9.0229131444303352</v>
      </c>
    </row>
    <row r="2359" spans="2:19" ht="25.5">
      <c r="B2359" s="463">
        <v>2356</v>
      </c>
      <c r="C2359" s="464" t="s">
        <v>4369</v>
      </c>
      <c r="D2359" s="465" t="s">
        <v>4370</v>
      </c>
      <c r="E2359" s="466">
        <v>2.0544984848484851</v>
      </c>
      <c r="F2359" s="466">
        <v>0.93153683574879231</v>
      </c>
      <c r="G2359" s="466">
        <v>0</v>
      </c>
      <c r="H2359" s="466">
        <v>0.21980676328502413</v>
      </c>
      <c r="I2359" s="466">
        <v>0.83957729031270223</v>
      </c>
      <c r="J2359" s="466">
        <v>0.85505284619159116</v>
      </c>
      <c r="K2359" s="466">
        <f t="shared" si="72"/>
        <v>4.9004722203865949</v>
      </c>
      <c r="L2359" s="471"/>
      <c r="M2359" s="466">
        <v>2.0544984848484851</v>
      </c>
      <c r="N2359" s="466">
        <v>0.93153683574879231</v>
      </c>
      <c r="O2359" s="466">
        <v>0</v>
      </c>
      <c r="P2359" s="466">
        <v>0.21980676328502413</v>
      </c>
      <c r="Q2359" s="466">
        <v>0.83957729031270223</v>
      </c>
      <c r="R2359" s="466">
        <v>0.85505284619159116</v>
      </c>
      <c r="S2359" s="466">
        <f t="shared" si="73"/>
        <v>4.9004722203865949</v>
      </c>
    </row>
    <row r="2360" spans="2:19" ht="25.5">
      <c r="B2360" s="463">
        <v>2357</v>
      </c>
      <c r="C2360" s="464" t="s">
        <v>4371</v>
      </c>
      <c r="D2360" s="465" t="s">
        <v>4372</v>
      </c>
      <c r="E2360" s="466">
        <v>2.6497899999999999</v>
      </c>
      <c r="F2360" s="466">
        <v>1.1644210446859904</v>
      </c>
      <c r="G2360" s="466">
        <v>0</v>
      </c>
      <c r="H2360" s="466">
        <v>0.27475845410628019</v>
      </c>
      <c r="I2360" s="466">
        <v>1.082845046859094</v>
      </c>
      <c r="J2360" s="466">
        <v>1.1028046494164769</v>
      </c>
      <c r="K2360" s="466">
        <f t="shared" si="72"/>
        <v>6.2746191950678414</v>
      </c>
      <c r="L2360" s="471"/>
      <c r="M2360" s="466">
        <v>2.6497899999999999</v>
      </c>
      <c r="N2360" s="466">
        <v>1.1644210446859904</v>
      </c>
      <c r="O2360" s="466">
        <v>0</v>
      </c>
      <c r="P2360" s="466">
        <v>0.27475845410628019</v>
      </c>
      <c r="Q2360" s="466">
        <v>1.082845046859094</v>
      </c>
      <c r="R2360" s="466">
        <v>1.1028046494164769</v>
      </c>
      <c r="S2360" s="466">
        <f t="shared" si="73"/>
        <v>6.2746191950678414</v>
      </c>
    </row>
    <row r="2361" spans="2:19">
      <c r="B2361" s="463">
        <v>2358</v>
      </c>
      <c r="C2361" s="464" t="s">
        <v>4373</v>
      </c>
      <c r="D2361" s="465" t="s">
        <v>4123</v>
      </c>
      <c r="E2361" s="466">
        <v>3.8403730303030303</v>
      </c>
      <c r="F2361" s="466">
        <v>1.6301894625603865</v>
      </c>
      <c r="G2361" s="466">
        <v>0</v>
      </c>
      <c r="H2361" s="466">
        <v>0.38466183574879226</v>
      </c>
      <c r="I2361" s="466">
        <v>1.5693805599518775</v>
      </c>
      <c r="J2361" s="466">
        <v>1.5983082558662485</v>
      </c>
      <c r="K2361" s="466">
        <f t="shared" si="72"/>
        <v>9.0229131444303352</v>
      </c>
      <c r="L2361" s="471"/>
      <c r="M2361" s="466">
        <v>3.8403730303030303</v>
      </c>
      <c r="N2361" s="466">
        <v>1.6301894625603865</v>
      </c>
      <c r="O2361" s="466">
        <v>0</v>
      </c>
      <c r="P2361" s="466">
        <v>0.38466183574879226</v>
      </c>
      <c r="Q2361" s="466">
        <v>1.5693805599518775</v>
      </c>
      <c r="R2361" s="466">
        <v>1.5983082558662485</v>
      </c>
      <c r="S2361" s="466">
        <f t="shared" si="73"/>
        <v>9.0229131444303352</v>
      </c>
    </row>
    <row r="2362" spans="2:19">
      <c r="B2362" s="463">
        <v>2359</v>
      </c>
      <c r="C2362" s="464" t="s">
        <v>4374</v>
      </c>
      <c r="D2362" s="465" t="s">
        <v>4124</v>
      </c>
      <c r="E2362" s="466">
        <v>2.6497899999999999</v>
      </c>
      <c r="F2362" s="466">
        <v>1.1644210446859904</v>
      </c>
      <c r="G2362" s="466">
        <v>0</v>
      </c>
      <c r="H2362" s="466">
        <v>0.27475845410628019</v>
      </c>
      <c r="I2362" s="466">
        <v>1.082845046859094</v>
      </c>
      <c r="J2362" s="466">
        <v>1.1028046494164769</v>
      </c>
      <c r="K2362" s="466">
        <f t="shared" si="72"/>
        <v>6.2746191950678414</v>
      </c>
      <c r="L2362" s="471"/>
      <c r="M2362" s="466">
        <v>2.6497899999999999</v>
      </c>
      <c r="N2362" s="466">
        <v>1.1644210446859904</v>
      </c>
      <c r="O2362" s="466">
        <v>0</v>
      </c>
      <c r="P2362" s="466">
        <v>0.27475845410628019</v>
      </c>
      <c r="Q2362" s="466">
        <v>1.082845046859094</v>
      </c>
      <c r="R2362" s="466">
        <v>1.1028046494164769</v>
      </c>
      <c r="S2362" s="466">
        <f t="shared" si="73"/>
        <v>6.2746191950678414</v>
      </c>
    </row>
    <row r="2363" spans="2:19">
      <c r="B2363" s="463">
        <v>2360</v>
      </c>
      <c r="C2363" s="464" t="s">
        <v>4375</v>
      </c>
      <c r="D2363" s="465" t="s">
        <v>4125</v>
      </c>
      <c r="E2363" s="466">
        <v>5.0309560606060613</v>
      </c>
      <c r="F2363" s="466">
        <v>2.0959578804347827</v>
      </c>
      <c r="G2363" s="466">
        <v>0</v>
      </c>
      <c r="H2363" s="466">
        <v>0.49456521739130432</v>
      </c>
      <c r="I2363" s="466">
        <v>2.0559160730446613</v>
      </c>
      <c r="J2363" s="466">
        <v>2.09381186231602</v>
      </c>
      <c r="K2363" s="466">
        <f t="shared" si="72"/>
        <v>11.77120709379283</v>
      </c>
      <c r="L2363" s="471"/>
      <c r="M2363" s="466">
        <v>5.0309560606060613</v>
      </c>
      <c r="N2363" s="466">
        <v>2.0959578804347827</v>
      </c>
      <c r="O2363" s="466">
        <v>0</v>
      </c>
      <c r="P2363" s="466">
        <v>0.49456521739130432</v>
      </c>
      <c r="Q2363" s="466">
        <v>2.0559160730446613</v>
      </c>
      <c r="R2363" s="466">
        <v>2.09381186231602</v>
      </c>
      <c r="S2363" s="466">
        <f t="shared" si="73"/>
        <v>11.77120709379283</v>
      </c>
    </row>
    <row r="2364" spans="2:19">
      <c r="B2364" s="463">
        <v>2361</v>
      </c>
      <c r="C2364" s="464" t="s">
        <v>4376</v>
      </c>
      <c r="D2364" s="465" t="s">
        <v>4377</v>
      </c>
      <c r="E2364" s="466">
        <v>2.6497899999999999</v>
      </c>
      <c r="F2364" s="466">
        <v>1.1644210446859904</v>
      </c>
      <c r="G2364" s="466">
        <v>0</v>
      </c>
      <c r="H2364" s="466">
        <v>0.27475845410628019</v>
      </c>
      <c r="I2364" s="466">
        <v>1.082845046859094</v>
      </c>
      <c r="J2364" s="466">
        <v>1.1028046494164769</v>
      </c>
      <c r="K2364" s="466">
        <f t="shared" si="72"/>
        <v>6.2746191950678414</v>
      </c>
      <c r="L2364" s="471"/>
      <c r="M2364" s="466">
        <v>2.6497899999999999</v>
      </c>
      <c r="N2364" s="466">
        <v>1.1644210446859904</v>
      </c>
      <c r="O2364" s="466">
        <v>0</v>
      </c>
      <c r="P2364" s="466">
        <v>0.27475845410628019</v>
      </c>
      <c r="Q2364" s="466">
        <v>1.082845046859094</v>
      </c>
      <c r="R2364" s="466">
        <v>1.1028046494164769</v>
      </c>
      <c r="S2364" s="466">
        <f t="shared" si="73"/>
        <v>6.2746191950678414</v>
      </c>
    </row>
    <row r="2365" spans="2:19" ht="25.5">
      <c r="B2365" s="463">
        <v>2362</v>
      </c>
      <c r="C2365" s="464" t="s">
        <v>4378</v>
      </c>
      <c r="D2365" s="465" t="s">
        <v>4379</v>
      </c>
      <c r="E2365" s="466">
        <v>3.8403730303030303</v>
      </c>
      <c r="F2365" s="466">
        <v>1.6301894625603865</v>
      </c>
      <c r="G2365" s="466">
        <v>0</v>
      </c>
      <c r="H2365" s="466">
        <v>0.38466183574879226</v>
      </c>
      <c r="I2365" s="466">
        <v>1.5693805599518775</v>
      </c>
      <c r="J2365" s="466">
        <v>1.5983082558662485</v>
      </c>
      <c r="K2365" s="466">
        <f t="shared" si="72"/>
        <v>9.0229131444303352</v>
      </c>
      <c r="L2365" s="471"/>
      <c r="M2365" s="466">
        <v>3.8403730303030303</v>
      </c>
      <c r="N2365" s="466">
        <v>1.6301894625603865</v>
      </c>
      <c r="O2365" s="466">
        <v>0</v>
      </c>
      <c r="P2365" s="466">
        <v>0.38466183574879226</v>
      </c>
      <c r="Q2365" s="466">
        <v>1.5693805599518775</v>
      </c>
      <c r="R2365" s="466">
        <v>1.5983082558662485</v>
      </c>
      <c r="S2365" s="466">
        <f t="shared" si="73"/>
        <v>9.0229131444303352</v>
      </c>
    </row>
    <row r="2366" spans="2:19" ht="25.5">
      <c r="B2366" s="463">
        <v>2363</v>
      </c>
      <c r="C2366" s="464" t="s">
        <v>4380</v>
      </c>
      <c r="D2366" s="465" t="s">
        <v>4381</v>
      </c>
      <c r="E2366" s="466">
        <v>2.0544984848484851</v>
      </c>
      <c r="F2366" s="466">
        <v>0.93153683574879231</v>
      </c>
      <c r="G2366" s="466">
        <v>0</v>
      </c>
      <c r="H2366" s="466">
        <v>0.21980676328502413</v>
      </c>
      <c r="I2366" s="466">
        <v>0.83957729031270223</v>
      </c>
      <c r="J2366" s="466">
        <v>0.85505284619159116</v>
      </c>
      <c r="K2366" s="466">
        <f t="shared" si="72"/>
        <v>4.9004722203865949</v>
      </c>
      <c r="L2366" s="471"/>
      <c r="M2366" s="466">
        <v>2.0544984848484851</v>
      </c>
      <c r="N2366" s="466">
        <v>0.93153683574879231</v>
      </c>
      <c r="O2366" s="466">
        <v>0</v>
      </c>
      <c r="P2366" s="466">
        <v>0.21980676328502413</v>
      </c>
      <c r="Q2366" s="466">
        <v>0.83957729031270223</v>
      </c>
      <c r="R2366" s="466">
        <v>0.85505284619159116</v>
      </c>
      <c r="S2366" s="466">
        <f t="shared" si="73"/>
        <v>4.9004722203865949</v>
      </c>
    </row>
    <row r="2367" spans="2:19" ht="25.5">
      <c r="B2367" s="463">
        <v>2364</v>
      </c>
      <c r="C2367" s="464" t="s">
        <v>4382</v>
      </c>
      <c r="D2367" s="465" t="s">
        <v>4383</v>
      </c>
      <c r="E2367" s="466">
        <v>3.2450815151515151</v>
      </c>
      <c r="F2367" s="466">
        <v>1.3973052536231885</v>
      </c>
      <c r="G2367" s="466">
        <v>0</v>
      </c>
      <c r="H2367" s="466">
        <v>0.3297101449275362</v>
      </c>
      <c r="I2367" s="466">
        <v>1.3261128034054857</v>
      </c>
      <c r="J2367" s="466">
        <v>1.3505564526413627</v>
      </c>
      <c r="K2367" s="466">
        <f t="shared" si="72"/>
        <v>7.6487661697490879</v>
      </c>
      <c r="L2367" s="471"/>
      <c r="M2367" s="466">
        <v>3.2450815151515151</v>
      </c>
      <c r="N2367" s="466">
        <v>1.3973052536231885</v>
      </c>
      <c r="O2367" s="466">
        <v>0</v>
      </c>
      <c r="P2367" s="466">
        <v>0.3297101449275362</v>
      </c>
      <c r="Q2367" s="466">
        <v>1.3261128034054857</v>
      </c>
      <c r="R2367" s="466">
        <v>1.3505564526413627</v>
      </c>
      <c r="S2367" s="466">
        <f t="shared" si="73"/>
        <v>7.6487661697490879</v>
      </c>
    </row>
    <row r="2368" spans="2:19">
      <c r="B2368" s="463">
        <v>2365</v>
      </c>
      <c r="C2368" s="464" t="s">
        <v>4384</v>
      </c>
      <c r="D2368" s="465" t="s">
        <v>4126</v>
      </c>
      <c r="E2368" s="466">
        <v>2.6497899999999999</v>
      </c>
      <c r="F2368" s="466">
        <v>1.1644210446859904</v>
      </c>
      <c r="G2368" s="466">
        <v>0</v>
      </c>
      <c r="H2368" s="466">
        <v>0.27475845410628019</v>
      </c>
      <c r="I2368" s="466">
        <v>1.082845046859094</v>
      </c>
      <c r="J2368" s="466">
        <v>1.1028046494164769</v>
      </c>
      <c r="K2368" s="466">
        <f t="shared" si="72"/>
        <v>6.2746191950678414</v>
      </c>
      <c r="L2368" s="471"/>
      <c r="M2368" s="466">
        <v>2.6497899999999999</v>
      </c>
      <c r="N2368" s="466">
        <v>1.1644210446859904</v>
      </c>
      <c r="O2368" s="466">
        <v>0</v>
      </c>
      <c r="P2368" s="466">
        <v>0.27475845410628019</v>
      </c>
      <c r="Q2368" s="466">
        <v>1.082845046859094</v>
      </c>
      <c r="R2368" s="466">
        <v>1.1028046494164769</v>
      </c>
      <c r="S2368" s="466">
        <f t="shared" si="73"/>
        <v>6.2746191950678414</v>
      </c>
    </row>
    <row r="2369" spans="2:19">
      <c r="B2369" s="463">
        <v>2366</v>
      </c>
      <c r="C2369" s="464" t="s">
        <v>4385</v>
      </c>
      <c r="D2369" s="465" t="s">
        <v>4127</v>
      </c>
      <c r="E2369" s="466">
        <v>3.2450815151515151</v>
      </c>
      <c r="F2369" s="466">
        <v>1.3973052536231885</v>
      </c>
      <c r="G2369" s="466">
        <v>0</v>
      </c>
      <c r="H2369" s="466">
        <v>0.3297101449275362</v>
      </c>
      <c r="I2369" s="466">
        <v>1.3261128034054857</v>
      </c>
      <c r="J2369" s="466">
        <v>1.3505564526413627</v>
      </c>
      <c r="K2369" s="466">
        <f t="shared" si="72"/>
        <v>7.6487661697490879</v>
      </c>
      <c r="L2369" s="471"/>
      <c r="M2369" s="466">
        <v>3.2450815151515151</v>
      </c>
      <c r="N2369" s="466">
        <v>1.3973052536231885</v>
      </c>
      <c r="O2369" s="466">
        <v>0</v>
      </c>
      <c r="P2369" s="466">
        <v>0.3297101449275362</v>
      </c>
      <c r="Q2369" s="466">
        <v>1.3261128034054857</v>
      </c>
      <c r="R2369" s="466">
        <v>1.3505564526413627</v>
      </c>
      <c r="S2369" s="466">
        <f t="shared" si="73"/>
        <v>7.6487661697490879</v>
      </c>
    </row>
    <row r="2370" spans="2:19">
      <c r="B2370" s="463">
        <v>2367</v>
      </c>
      <c r="C2370" s="464" t="s">
        <v>4386</v>
      </c>
      <c r="D2370" s="465" t="s">
        <v>4128</v>
      </c>
      <c r="E2370" s="466">
        <v>2.6497899999999999</v>
      </c>
      <c r="F2370" s="466">
        <v>1.1644210446859904</v>
      </c>
      <c r="G2370" s="466">
        <v>0</v>
      </c>
      <c r="H2370" s="466">
        <v>0.27475845410628019</v>
      </c>
      <c r="I2370" s="466">
        <v>1.082845046859094</v>
      </c>
      <c r="J2370" s="466">
        <v>1.1028046494164769</v>
      </c>
      <c r="K2370" s="466">
        <f t="shared" si="72"/>
        <v>6.2746191950678414</v>
      </c>
      <c r="L2370" s="471"/>
      <c r="M2370" s="466">
        <v>2.6497899999999999</v>
      </c>
      <c r="N2370" s="466">
        <v>1.1644210446859904</v>
      </c>
      <c r="O2370" s="466">
        <v>0</v>
      </c>
      <c r="P2370" s="466">
        <v>0.27475845410628019</v>
      </c>
      <c r="Q2370" s="466">
        <v>1.082845046859094</v>
      </c>
      <c r="R2370" s="466">
        <v>1.1028046494164769</v>
      </c>
      <c r="S2370" s="466">
        <f t="shared" si="73"/>
        <v>6.2746191950678414</v>
      </c>
    </row>
    <row r="2371" spans="2:19">
      <c r="B2371" s="463">
        <v>2368</v>
      </c>
      <c r="C2371" s="464" t="s">
        <v>4387</v>
      </c>
      <c r="D2371" s="465" t="s">
        <v>4129</v>
      </c>
      <c r="E2371" s="466">
        <v>3.8403730303030303</v>
      </c>
      <c r="F2371" s="466">
        <v>1.6301894625603865</v>
      </c>
      <c r="G2371" s="466">
        <v>0</v>
      </c>
      <c r="H2371" s="466">
        <v>0.38466183574879226</v>
      </c>
      <c r="I2371" s="466">
        <v>1.5693805599518775</v>
      </c>
      <c r="J2371" s="466">
        <v>1.5983082558662485</v>
      </c>
      <c r="K2371" s="466">
        <f t="shared" si="72"/>
        <v>9.0229131444303352</v>
      </c>
      <c r="L2371" s="471"/>
      <c r="M2371" s="466">
        <v>3.8403730303030303</v>
      </c>
      <c r="N2371" s="466">
        <v>1.6301894625603865</v>
      </c>
      <c r="O2371" s="466">
        <v>0</v>
      </c>
      <c r="P2371" s="466">
        <v>0.38466183574879226</v>
      </c>
      <c r="Q2371" s="466">
        <v>1.5693805599518775</v>
      </c>
      <c r="R2371" s="466">
        <v>1.5983082558662485</v>
      </c>
      <c r="S2371" s="466">
        <f t="shared" si="73"/>
        <v>9.0229131444303352</v>
      </c>
    </row>
    <row r="2372" spans="2:19">
      <c r="B2372" s="463">
        <v>2369</v>
      </c>
      <c r="C2372" s="464" t="s">
        <v>4388</v>
      </c>
      <c r="D2372" s="465" t="s">
        <v>4130</v>
      </c>
      <c r="E2372" s="466">
        <v>3.8403730303030303</v>
      </c>
      <c r="F2372" s="466">
        <v>1.6301894625603865</v>
      </c>
      <c r="G2372" s="466">
        <v>0</v>
      </c>
      <c r="H2372" s="466">
        <v>0.38466183574879226</v>
      </c>
      <c r="I2372" s="466">
        <v>1.5693805599518775</v>
      </c>
      <c r="J2372" s="466">
        <v>1.5983082558662485</v>
      </c>
      <c r="K2372" s="466">
        <f t="shared" ref="K2372:K2388" si="74">SUM(E2372:J2372)</f>
        <v>9.0229131444303352</v>
      </c>
      <c r="L2372" s="471"/>
      <c r="M2372" s="466">
        <v>3.8403730303030303</v>
      </c>
      <c r="N2372" s="466">
        <v>1.6301894625603865</v>
      </c>
      <c r="O2372" s="466">
        <v>0</v>
      </c>
      <c r="P2372" s="466">
        <v>0.38466183574879226</v>
      </c>
      <c r="Q2372" s="466">
        <v>1.5693805599518775</v>
      </c>
      <c r="R2372" s="466">
        <v>1.5983082558662485</v>
      </c>
      <c r="S2372" s="466">
        <f t="shared" ref="S2372:S2388" si="75">SUM(M2372:R2372)</f>
        <v>9.0229131444303352</v>
      </c>
    </row>
    <row r="2373" spans="2:19">
      <c r="B2373" s="463">
        <v>2370</v>
      </c>
      <c r="C2373" s="464" t="s">
        <v>4389</v>
      </c>
      <c r="D2373" s="465" t="s">
        <v>4131</v>
      </c>
      <c r="E2373" s="466">
        <v>2.6497899999999999</v>
      </c>
      <c r="F2373" s="466">
        <v>1.1644210446859904</v>
      </c>
      <c r="G2373" s="466">
        <v>0</v>
      </c>
      <c r="H2373" s="466">
        <v>0.27475845410628019</v>
      </c>
      <c r="I2373" s="466">
        <v>1.082845046859094</v>
      </c>
      <c r="J2373" s="466">
        <v>1.1028046494164769</v>
      </c>
      <c r="K2373" s="466">
        <f t="shared" si="74"/>
        <v>6.2746191950678414</v>
      </c>
      <c r="L2373" s="471"/>
      <c r="M2373" s="466">
        <v>2.6497899999999999</v>
      </c>
      <c r="N2373" s="466">
        <v>1.1644210446859904</v>
      </c>
      <c r="O2373" s="466">
        <v>0</v>
      </c>
      <c r="P2373" s="466">
        <v>0.27475845410628019</v>
      </c>
      <c r="Q2373" s="466">
        <v>1.082845046859094</v>
      </c>
      <c r="R2373" s="466">
        <v>1.1028046494164769</v>
      </c>
      <c r="S2373" s="466">
        <f t="shared" si="75"/>
        <v>6.2746191950678414</v>
      </c>
    </row>
    <row r="2374" spans="2:19">
      <c r="B2374" s="463">
        <v>2371</v>
      </c>
      <c r="C2374" s="464" t="s">
        <v>4390</v>
      </c>
      <c r="D2374" s="465" t="s">
        <v>4132</v>
      </c>
      <c r="E2374" s="466">
        <v>2.6497899999999999</v>
      </c>
      <c r="F2374" s="466">
        <v>1.1644210446859904</v>
      </c>
      <c r="G2374" s="466">
        <v>0</v>
      </c>
      <c r="H2374" s="466">
        <v>0.27475845410628019</v>
      </c>
      <c r="I2374" s="466">
        <v>1.082845046859094</v>
      </c>
      <c r="J2374" s="466">
        <v>1.1028046494164769</v>
      </c>
      <c r="K2374" s="466">
        <f t="shared" si="74"/>
        <v>6.2746191950678414</v>
      </c>
      <c r="L2374" s="471"/>
      <c r="M2374" s="466">
        <v>2.6497899999999999</v>
      </c>
      <c r="N2374" s="466">
        <v>1.1644210446859904</v>
      </c>
      <c r="O2374" s="466">
        <v>0</v>
      </c>
      <c r="P2374" s="466">
        <v>0.27475845410628019</v>
      </c>
      <c r="Q2374" s="466">
        <v>1.082845046859094</v>
      </c>
      <c r="R2374" s="466">
        <v>1.1028046494164769</v>
      </c>
      <c r="S2374" s="466">
        <f t="shared" si="75"/>
        <v>6.2746191950678414</v>
      </c>
    </row>
    <row r="2375" spans="2:19">
      <c r="B2375" s="463">
        <v>2372</v>
      </c>
      <c r="C2375" s="464" t="s">
        <v>4391</v>
      </c>
      <c r="D2375" s="465" t="s">
        <v>4133</v>
      </c>
      <c r="E2375" s="466">
        <v>3.2450815151515151</v>
      </c>
      <c r="F2375" s="466">
        <v>1.3973052536231885</v>
      </c>
      <c r="G2375" s="466">
        <v>0</v>
      </c>
      <c r="H2375" s="466">
        <v>0.3297101449275362</v>
      </c>
      <c r="I2375" s="466">
        <v>1.3261128034054857</v>
      </c>
      <c r="J2375" s="466">
        <v>1.3505564526413627</v>
      </c>
      <c r="K2375" s="466">
        <f t="shared" si="74"/>
        <v>7.6487661697490879</v>
      </c>
      <c r="L2375" s="471"/>
      <c r="M2375" s="466">
        <v>3.2450815151515151</v>
      </c>
      <c r="N2375" s="466">
        <v>1.3973052536231885</v>
      </c>
      <c r="O2375" s="466">
        <v>0</v>
      </c>
      <c r="P2375" s="466">
        <v>0.3297101449275362</v>
      </c>
      <c r="Q2375" s="466">
        <v>1.3261128034054857</v>
      </c>
      <c r="R2375" s="466">
        <v>1.3505564526413627</v>
      </c>
      <c r="S2375" s="466">
        <f t="shared" si="75"/>
        <v>7.6487661697490879</v>
      </c>
    </row>
    <row r="2376" spans="2:19">
      <c r="B2376" s="463">
        <v>2373</v>
      </c>
      <c r="C2376" s="464" t="s">
        <v>4392</v>
      </c>
      <c r="D2376" s="465" t="s">
        <v>4134</v>
      </c>
      <c r="E2376" s="466">
        <v>3.2450815151515151</v>
      </c>
      <c r="F2376" s="466">
        <v>1.3973052536231885</v>
      </c>
      <c r="G2376" s="466">
        <v>0</v>
      </c>
      <c r="H2376" s="466">
        <v>0.3297101449275362</v>
      </c>
      <c r="I2376" s="466">
        <v>1.3261128034054857</v>
      </c>
      <c r="J2376" s="466">
        <v>1.3505564526413627</v>
      </c>
      <c r="K2376" s="466">
        <f t="shared" si="74"/>
        <v>7.6487661697490879</v>
      </c>
      <c r="L2376" s="471"/>
      <c r="M2376" s="466">
        <v>3.2450815151515151</v>
      </c>
      <c r="N2376" s="466">
        <v>1.3973052536231885</v>
      </c>
      <c r="O2376" s="466">
        <v>0</v>
      </c>
      <c r="P2376" s="466">
        <v>0.3297101449275362</v>
      </c>
      <c r="Q2376" s="466">
        <v>1.3261128034054857</v>
      </c>
      <c r="R2376" s="466">
        <v>1.3505564526413627</v>
      </c>
      <c r="S2376" s="466">
        <f t="shared" si="75"/>
        <v>7.6487661697490879</v>
      </c>
    </row>
    <row r="2377" spans="2:19">
      <c r="B2377" s="463">
        <v>2374</v>
      </c>
      <c r="C2377" s="464" t="s">
        <v>4393</v>
      </c>
      <c r="D2377" s="465" t="s">
        <v>4135</v>
      </c>
      <c r="E2377" s="466">
        <v>3.8403730303030303</v>
      </c>
      <c r="F2377" s="466">
        <v>1.6301894625603865</v>
      </c>
      <c r="G2377" s="466">
        <v>0</v>
      </c>
      <c r="H2377" s="466">
        <v>0.38466183574879226</v>
      </c>
      <c r="I2377" s="466">
        <v>1.5693805599518775</v>
      </c>
      <c r="J2377" s="466">
        <v>1.5983082558662485</v>
      </c>
      <c r="K2377" s="466">
        <f t="shared" si="74"/>
        <v>9.0229131444303352</v>
      </c>
      <c r="L2377" s="471"/>
      <c r="M2377" s="466">
        <v>3.8403730303030303</v>
      </c>
      <c r="N2377" s="466">
        <v>1.6301894625603865</v>
      </c>
      <c r="O2377" s="466">
        <v>0</v>
      </c>
      <c r="P2377" s="466">
        <v>0.38466183574879226</v>
      </c>
      <c r="Q2377" s="466">
        <v>1.5693805599518775</v>
      </c>
      <c r="R2377" s="466">
        <v>1.5983082558662485</v>
      </c>
      <c r="S2377" s="466">
        <f t="shared" si="75"/>
        <v>9.0229131444303352</v>
      </c>
    </row>
    <row r="2378" spans="2:19">
      <c r="B2378" s="463">
        <v>2375</v>
      </c>
      <c r="C2378" s="464" t="s">
        <v>4394</v>
      </c>
      <c r="D2378" s="465" t="s">
        <v>4136</v>
      </c>
      <c r="E2378" s="466">
        <v>3.8403730303030303</v>
      </c>
      <c r="F2378" s="466">
        <v>1.6301894625603865</v>
      </c>
      <c r="G2378" s="466">
        <v>0</v>
      </c>
      <c r="H2378" s="466">
        <v>0.38466183574879226</v>
      </c>
      <c r="I2378" s="466">
        <v>1.5693805599518775</v>
      </c>
      <c r="J2378" s="466">
        <v>1.5983082558662485</v>
      </c>
      <c r="K2378" s="466">
        <f t="shared" si="74"/>
        <v>9.0229131444303352</v>
      </c>
      <c r="L2378" s="471"/>
      <c r="M2378" s="466">
        <v>3.8403730303030303</v>
      </c>
      <c r="N2378" s="466">
        <v>1.6301894625603865</v>
      </c>
      <c r="O2378" s="466">
        <v>0</v>
      </c>
      <c r="P2378" s="466">
        <v>0.38466183574879226</v>
      </c>
      <c r="Q2378" s="466">
        <v>1.5693805599518775</v>
      </c>
      <c r="R2378" s="466">
        <v>1.5983082558662485</v>
      </c>
      <c r="S2378" s="466">
        <f t="shared" si="75"/>
        <v>9.0229131444303352</v>
      </c>
    </row>
    <row r="2379" spans="2:19">
      <c r="B2379" s="463">
        <v>2376</v>
      </c>
      <c r="C2379" s="464" t="s">
        <v>4137</v>
      </c>
      <c r="D2379" s="465" t="s">
        <v>4138</v>
      </c>
      <c r="E2379" s="466">
        <v>2.6497899999999999</v>
      </c>
      <c r="F2379" s="466">
        <v>1.1644210446859904</v>
      </c>
      <c r="G2379" s="466">
        <v>0</v>
      </c>
      <c r="H2379" s="466">
        <v>0.27475845410628019</v>
      </c>
      <c r="I2379" s="466">
        <v>1.082845046859094</v>
      </c>
      <c r="J2379" s="466">
        <v>1.1028046494164769</v>
      </c>
      <c r="K2379" s="466">
        <f t="shared" si="74"/>
        <v>6.2746191950678414</v>
      </c>
      <c r="L2379" s="471"/>
      <c r="M2379" s="466">
        <v>2.6497899999999999</v>
      </c>
      <c r="N2379" s="466">
        <v>1.1644210446859904</v>
      </c>
      <c r="O2379" s="466">
        <v>0</v>
      </c>
      <c r="P2379" s="466">
        <v>0.27475845410628019</v>
      </c>
      <c r="Q2379" s="466">
        <v>1.082845046859094</v>
      </c>
      <c r="R2379" s="466">
        <v>1.1028046494164769</v>
      </c>
      <c r="S2379" s="466">
        <f t="shared" si="75"/>
        <v>6.2746191950678414</v>
      </c>
    </row>
    <row r="2380" spans="2:19">
      <c r="B2380" s="463">
        <v>2377</v>
      </c>
      <c r="C2380" s="464" t="s">
        <v>4139</v>
      </c>
      <c r="D2380" s="465" t="s">
        <v>4140</v>
      </c>
      <c r="E2380" s="466">
        <v>2.6497899999999999</v>
      </c>
      <c r="F2380" s="466">
        <v>1.1644210446859904</v>
      </c>
      <c r="G2380" s="466">
        <v>0</v>
      </c>
      <c r="H2380" s="466">
        <v>0.27475845410628019</v>
      </c>
      <c r="I2380" s="466">
        <v>1.082845046859094</v>
      </c>
      <c r="J2380" s="466">
        <v>1.1028046494164769</v>
      </c>
      <c r="K2380" s="466">
        <f t="shared" si="74"/>
        <v>6.2746191950678414</v>
      </c>
      <c r="L2380" s="471"/>
      <c r="M2380" s="466">
        <v>2.6497899999999999</v>
      </c>
      <c r="N2380" s="466">
        <v>1.1644210446859904</v>
      </c>
      <c r="O2380" s="466">
        <v>0</v>
      </c>
      <c r="P2380" s="466">
        <v>0.27475845410628019</v>
      </c>
      <c r="Q2380" s="466">
        <v>1.082845046859094</v>
      </c>
      <c r="R2380" s="466">
        <v>1.1028046494164769</v>
      </c>
      <c r="S2380" s="466">
        <f t="shared" si="75"/>
        <v>6.2746191950678414</v>
      </c>
    </row>
    <row r="2381" spans="2:19">
      <c r="B2381" s="463">
        <v>2378</v>
      </c>
      <c r="C2381" s="464" t="s">
        <v>4141</v>
      </c>
      <c r="D2381" s="465" t="s">
        <v>4142</v>
      </c>
      <c r="E2381" s="466">
        <v>2.6497899999999999</v>
      </c>
      <c r="F2381" s="466">
        <v>1.1644210446859904</v>
      </c>
      <c r="G2381" s="466">
        <v>0</v>
      </c>
      <c r="H2381" s="466">
        <v>0.27475845410628019</v>
      </c>
      <c r="I2381" s="466">
        <v>1.082845046859094</v>
      </c>
      <c r="J2381" s="466">
        <v>1.1028046494164769</v>
      </c>
      <c r="K2381" s="466">
        <f t="shared" si="74"/>
        <v>6.2746191950678414</v>
      </c>
      <c r="L2381" s="471"/>
      <c r="M2381" s="466">
        <v>2.6497899999999999</v>
      </c>
      <c r="N2381" s="466">
        <v>1.1644210446859904</v>
      </c>
      <c r="O2381" s="466">
        <v>0</v>
      </c>
      <c r="P2381" s="466">
        <v>0.27475845410628019</v>
      </c>
      <c r="Q2381" s="466">
        <v>1.082845046859094</v>
      </c>
      <c r="R2381" s="466">
        <v>1.1028046494164769</v>
      </c>
      <c r="S2381" s="466">
        <f t="shared" si="75"/>
        <v>6.2746191950678414</v>
      </c>
    </row>
    <row r="2382" spans="2:19">
      <c r="B2382" s="463">
        <v>2379</v>
      </c>
      <c r="C2382" s="464" t="s">
        <v>4395</v>
      </c>
      <c r="D2382" s="465" t="s">
        <v>4396</v>
      </c>
      <c r="E2382" s="466">
        <v>3.2450815151515151</v>
      </c>
      <c r="F2382" s="466">
        <v>1.3973052536231885</v>
      </c>
      <c r="G2382" s="466">
        <v>0</v>
      </c>
      <c r="H2382" s="466">
        <v>0.3297101449275362</v>
      </c>
      <c r="I2382" s="466">
        <v>1.3261128034054857</v>
      </c>
      <c r="J2382" s="466">
        <v>1.3505564526413627</v>
      </c>
      <c r="K2382" s="466">
        <f t="shared" si="74"/>
        <v>7.6487661697490879</v>
      </c>
      <c r="L2382" s="471"/>
      <c r="M2382" s="466">
        <v>3.2450815151515151</v>
      </c>
      <c r="N2382" s="466">
        <v>1.3973052536231885</v>
      </c>
      <c r="O2382" s="466">
        <v>0</v>
      </c>
      <c r="P2382" s="466">
        <v>0.3297101449275362</v>
      </c>
      <c r="Q2382" s="466">
        <v>1.3261128034054857</v>
      </c>
      <c r="R2382" s="466">
        <v>1.3505564526413627</v>
      </c>
      <c r="S2382" s="466">
        <f t="shared" si="75"/>
        <v>7.6487661697490879</v>
      </c>
    </row>
    <row r="2383" spans="2:19">
      <c r="B2383" s="463">
        <v>2380</v>
      </c>
      <c r="C2383" s="464" t="s">
        <v>4143</v>
      </c>
      <c r="D2383" s="465" t="s">
        <v>4144</v>
      </c>
      <c r="E2383" s="466">
        <v>3.2450815151515151</v>
      </c>
      <c r="F2383" s="466">
        <v>1.3973052536231885</v>
      </c>
      <c r="G2383" s="466">
        <v>0</v>
      </c>
      <c r="H2383" s="466">
        <v>0.3297101449275362</v>
      </c>
      <c r="I2383" s="466">
        <v>1.3261128034054857</v>
      </c>
      <c r="J2383" s="466">
        <v>1.3505564526413627</v>
      </c>
      <c r="K2383" s="466">
        <f t="shared" si="74"/>
        <v>7.6487661697490879</v>
      </c>
      <c r="L2383" s="471"/>
      <c r="M2383" s="466">
        <v>3.2450815151515151</v>
      </c>
      <c r="N2383" s="466">
        <v>1.3973052536231885</v>
      </c>
      <c r="O2383" s="466">
        <v>0</v>
      </c>
      <c r="P2383" s="466">
        <v>0.3297101449275362</v>
      </c>
      <c r="Q2383" s="466">
        <v>1.3261128034054857</v>
      </c>
      <c r="R2383" s="466">
        <v>1.3505564526413627</v>
      </c>
      <c r="S2383" s="466">
        <f t="shared" si="75"/>
        <v>7.6487661697490879</v>
      </c>
    </row>
    <row r="2384" spans="2:19">
      <c r="B2384" s="463">
        <v>2381</v>
      </c>
      <c r="C2384" s="464" t="s">
        <v>4145</v>
      </c>
      <c r="D2384" s="465" t="s">
        <v>4146</v>
      </c>
      <c r="E2384" s="466">
        <v>3.2450815151515151</v>
      </c>
      <c r="F2384" s="466">
        <v>1.3973052536231885</v>
      </c>
      <c r="G2384" s="466">
        <v>0</v>
      </c>
      <c r="H2384" s="466">
        <v>0.3297101449275362</v>
      </c>
      <c r="I2384" s="466">
        <v>1.3261128034054857</v>
      </c>
      <c r="J2384" s="466">
        <v>1.3505564526413627</v>
      </c>
      <c r="K2384" s="466">
        <f t="shared" si="74"/>
        <v>7.6487661697490879</v>
      </c>
      <c r="L2384" s="471"/>
      <c r="M2384" s="466">
        <v>3.2450815151515151</v>
      </c>
      <c r="N2384" s="466">
        <v>1.3973052536231885</v>
      </c>
      <c r="O2384" s="466">
        <v>0</v>
      </c>
      <c r="P2384" s="466">
        <v>0.3297101449275362</v>
      </c>
      <c r="Q2384" s="466">
        <v>1.3261128034054857</v>
      </c>
      <c r="R2384" s="466">
        <v>1.3505564526413627</v>
      </c>
      <c r="S2384" s="466">
        <f t="shared" si="75"/>
        <v>7.6487661697490879</v>
      </c>
    </row>
    <row r="2385" spans="2:19">
      <c r="B2385" s="463">
        <v>2382</v>
      </c>
      <c r="C2385" s="464" t="s">
        <v>4147</v>
      </c>
      <c r="D2385" s="465" t="s">
        <v>4358</v>
      </c>
      <c r="E2385" s="466">
        <v>2.0544984848484851</v>
      </c>
      <c r="F2385" s="466">
        <v>0.93153683574879231</v>
      </c>
      <c r="G2385" s="466">
        <v>0</v>
      </c>
      <c r="H2385" s="466">
        <v>0.21980676328502413</v>
      </c>
      <c r="I2385" s="466">
        <v>0.83957729031270223</v>
      </c>
      <c r="J2385" s="466">
        <v>0.85505284619159116</v>
      </c>
      <c r="K2385" s="466">
        <f t="shared" si="74"/>
        <v>4.9004722203865949</v>
      </c>
      <c r="L2385" s="471"/>
      <c r="M2385" s="466">
        <v>2.0544984848484851</v>
      </c>
      <c r="N2385" s="466">
        <v>0.93153683574879231</v>
      </c>
      <c r="O2385" s="466">
        <v>0</v>
      </c>
      <c r="P2385" s="466">
        <v>0.21980676328502413</v>
      </c>
      <c r="Q2385" s="466">
        <v>0.83957729031270223</v>
      </c>
      <c r="R2385" s="466">
        <v>0.85505284619159116</v>
      </c>
      <c r="S2385" s="466">
        <f t="shared" si="75"/>
        <v>4.9004722203865949</v>
      </c>
    </row>
    <row r="2386" spans="2:19">
      <c r="B2386" s="463">
        <v>2383</v>
      </c>
      <c r="C2386" s="464" t="s">
        <v>4397</v>
      </c>
      <c r="D2386" s="465" t="s">
        <v>4398</v>
      </c>
      <c r="E2386" s="466">
        <v>1.4592069696969696</v>
      </c>
      <c r="F2386" s="466">
        <v>0.69865262681159424</v>
      </c>
      <c r="G2386" s="466">
        <v>0</v>
      </c>
      <c r="H2386" s="466">
        <v>0.1648550724637681</v>
      </c>
      <c r="I2386" s="466">
        <v>0.59630953376631035</v>
      </c>
      <c r="J2386" s="466">
        <v>0.6073010429667054</v>
      </c>
      <c r="K2386" s="466">
        <f t="shared" si="74"/>
        <v>3.5263252457053476</v>
      </c>
      <c r="L2386" s="471"/>
      <c r="M2386" s="466">
        <v>1.4592069696969696</v>
      </c>
      <c r="N2386" s="466">
        <v>0.69865262681159424</v>
      </c>
      <c r="O2386" s="466">
        <v>0</v>
      </c>
      <c r="P2386" s="466">
        <v>0.1648550724637681</v>
      </c>
      <c r="Q2386" s="466">
        <v>0.59630953376631035</v>
      </c>
      <c r="R2386" s="466">
        <v>0.6073010429667054</v>
      </c>
      <c r="S2386" s="466">
        <f t="shared" si="75"/>
        <v>3.5263252457053476</v>
      </c>
    </row>
    <row r="2387" spans="2:19">
      <c r="B2387" s="463">
        <v>2384</v>
      </c>
      <c r="C2387" s="464" t="s">
        <v>4148</v>
      </c>
      <c r="D2387" s="465" t="s">
        <v>2736</v>
      </c>
      <c r="E2387" s="466">
        <v>2.0544984848484851</v>
      </c>
      <c r="F2387" s="466">
        <v>0.93153683574879231</v>
      </c>
      <c r="G2387" s="466">
        <v>0</v>
      </c>
      <c r="H2387" s="466">
        <v>0.21980676328502413</v>
      </c>
      <c r="I2387" s="466">
        <v>0.83957729031270223</v>
      </c>
      <c r="J2387" s="466">
        <v>0.85505284619159116</v>
      </c>
      <c r="K2387" s="466">
        <f t="shared" si="74"/>
        <v>4.9004722203865949</v>
      </c>
      <c r="L2387" s="471"/>
      <c r="M2387" s="466">
        <v>2.0544984848484851</v>
      </c>
      <c r="N2387" s="466">
        <v>0.93153683574879231</v>
      </c>
      <c r="O2387" s="466">
        <v>0</v>
      </c>
      <c r="P2387" s="466">
        <v>0.21980676328502413</v>
      </c>
      <c r="Q2387" s="466">
        <v>0.83957729031270223</v>
      </c>
      <c r="R2387" s="466">
        <v>0.85505284619159116</v>
      </c>
      <c r="S2387" s="466">
        <f t="shared" si="75"/>
        <v>4.9004722203865949</v>
      </c>
    </row>
    <row r="2388" spans="2:19">
      <c r="B2388" s="463">
        <v>2385</v>
      </c>
      <c r="C2388" s="464" t="s">
        <v>2737</v>
      </c>
      <c r="D2388" s="465" t="s">
        <v>2738</v>
      </c>
      <c r="E2388" s="466">
        <v>2.6497899999999999</v>
      </c>
      <c r="F2388" s="466">
        <v>1.1644210446859904</v>
      </c>
      <c r="G2388" s="466">
        <v>0</v>
      </c>
      <c r="H2388" s="466">
        <v>0.27475845410628019</v>
      </c>
      <c r="I2388" s="466">
        <v>1.082845046859094</v>
      </c>
      <c r="J2388" s="466">
        <v>1.1028046494164769</v>
      </c>
      <c r="K2388" s="466">
        <f t="shared" si="74"/>
        <v>6.2746191950678414</v>
      </c>
      <c r="L2388" s="471"/>
      <c r="M2388" s="466">
        <v>2.6497899999999999</v>
      </c>
      <c r="N2388" s="466">
        <v>1.1644210446859904</v>
      </c>
      <c r="O2388" s="466">
        <v>0</v>
      </c>
      <c r="P2388" s="466">
        <v>0.27475845410628019</v>
      </c>
      <c r="Q2388" s="466">
        <v>1.082845046859094</v>
      </c>
      <c r="R2388" s="466">
        <v>1.1028046494164769</v>
      </c>
      <c r="S2388" s="466">
        <f t="shared" si="75"/>
        <v>6.2746191950678414</v>
      </c>
    </row>
    <row r="2390" spans="2:19">
      <c r="B2390" s="459" t="s">
        <v>6146</v>
      </c>
    </row>
  </sheetData>
  <sheetProtection password="DC76" sheet="1" objects="1" scenarios="1"/>
  <printOptions horizontalCentered="1"/>
  <pageMargins left="0.15748031496062992" right="0.15748031496062992" top="0.27559055118110237" bottom="0.35433070866141736" header="0" footer="0"/>
  <pageSetup paperSize="9" scale="60" fitToHeight="161" orientation="landscape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4">
    <tabColor theme="7" tint="0.79998168889431442"/>
  </sheetPr>
  <dimension ref="B1:P388"/>
  <sheetViews>
    <sheetView workbookViewId="0">
      <selection activeCell="O19" sqref="O19"/>
    </sheetView>
  </sheetViews>
  <sheetFormatPr baseColWidth="10" defaultRowHeight="12.75"/>
  <cols>
    <col min="1" max="1" width="2.140625" style="6" customWidth="1"/>
    <col min="2" max="2" width="40.42578125" style="6" customWidth="1"/>
    <col min="3" max="3" width="10" style="6" bestFit="1" customWidth="1"/>
    <col min="4" max="4" width="10.85546875" style="6" bestFit="1" customWidth="1"/>
    <col min="5" max="5" width="6.28515625" style="6" customWidth="1"/>
    <col min="6" max="6" width="8.28515625" style="6" customWidth="1"/>
    <col min="7" max="7" width="5.7109375" style="6" customWidth="1"/>
    <col min="8" max="8" width="4.7109375" style="6" bestFit="1" customWidth="1"/>
    <col min="9" max="9" width="4.5703125" style="6" bestFit="1" customWidth="1"/>
    <col min="10" max="10" width="4.7109375" style="6" bestFit="1" customWidth="1"/>
    <col min="11" max="11" width="7.42578125" style="6" bestFit="1" customWidth="1"/>
    <col min="12" max="12" width="12.7109375" style="6" bestFit="1" customWidth="1"/>
    <col min="13" max="13" width="8.7109375" style="6" bestFit="1" customWidth="1"/>
    <col min="14" max="14" width="8.28515625" style="6" bestFit="1" customWidth="1"/>
    <col min="15" max="15" width="8.5703125" style="398" bestFit="1" customWidth="1"/>
    <col min="16" max="16" width="6.28515625" style="5" bestFit="1" customWidth="1"/>
    <col min="17" max="16384" width="11.42578125" style="6"/>
  </cols>
  <sheetData>
    <row r="1" spans="2:16">
      <c r="E1" s="7"/>
      <c r="F1" s="8"/>
      <c r="G1" s="9"/>
      <c r="H1" s="9"/>
      <c r="I1" s="9"/>
      <c r="J1" s="9"/>
      <c r="K1" s="7"/>
      <c r="L1" s="7"/>
      <c r="M1" s="7"/>
      <c r="N1" s="7"/>
      <c r="O1" s="10"/>
      <c r="P1" s="7"/>
    </row>
    <row r="2" spans="2:16" ht="18">
      <c r="B2" s="206" t="s">
        <v>2278</v>
      </c>
      <c r="E2" s="7"/>
      <c r="F2" s="7"/>
      <c r="G2" s="7"/>
      <c r="H2" s="7"/>
      <c r="I2" s="7"/>
      <c r="J2" s="7"/>
      <c r="K2" s="7"/>
      <c r="L2" s="7"/>
      <c r="M2" s="7"/>
      <c r="N2" s="7"/>
      <c r="O2" s="381"/>
      <c r="P2" s="7"/>
    </row>
    <row r="4" spans="2:16" s="5" customFormat="1" ht="38.25">
      <c r="B4" s="11" t="s">
        <v>4427</v>
      </c>
      <c r="C4" s="12" t="s">
        <v>2729</v>
      </c>
      <c r="D4" s="13" t="s">
        <v>2730</v>
      </c>
      <c r="E4" s="14" t="s">
        <v>1766</v>
      </c>
      <c r="F4" s="15" t="s">
        <v>1767</v>
      </c>
      <c r="G4" s="16" t="s">
        <v>1768</v>
      </c>
      <c r="H4" s="16"/>
      <c r="I4" s="17" t="s">
        <v>1769</v>
      </c>
      <c r="J4" s="17"/>
      <c r="K4" s="12" t="s">
        <v>769</v>
      </c>
      <c r="L4" s="13" t="s">
        <v>2731</v>
      </c>
      <c r="M4" s="13" t="s">
        <v>2732</v>
      </c>
      <c r="N4" s="14" t="s">
        <v>770</v>
      </c>
      <c r="O4" s="18" t="s">
        <v>2733</v>
      </c>
      <c r="P4" s="12" t="s">
        <v>771</v>
      </c>
    </row>
    <row r="5" spans="2:16" s="5" customFormat="1">
      <c r="B5" s="19"/>
      <c r="C5" s="20"/>
      <c r="D5" s="21">
        <v>2.6</v>
      </c>
      <c r="E5" s="22"/>
      <c r="F5" s="19"/>
      <c r="G5" s="19" t="s">
        <v>772</v>
      </c>
      <c r="H5" s="23" t="s">
        <v>773</v>
      </c>
      <c r="I5" s="24" t="s">
        <v>772</v>
      </c>
      <c r="J5" s="22" t="s">
        <v>773</v>
      </c>
      <c r="K5" s="20"/>
      <c r="L5" s="21"/>
      <c r="M5" s="21"/>
      <c r="N5" s="22"/>
      <c r="O5" s="25" t="s">
        <v>1765</v>
      </c>
      <c r="P5" s="20"/>
    </row>
    <row r="6" spans="2:16">
      <c r="B6" s="26" t="s">
        <v>4665</v>
      </c>
      <c r="C6" s="27"/>
      <c r="D6" s="27">
        <v>80</v>
      </c>
      <c r="E6" s="382">
        <v>2</v>
      </c>
      <c r="F6" s="382">
        <v>12</v>
      </c>
      <c r="G6" s="382">
        <v>20</v>
      </c>
      <c r="H6" s="382">
        <v>4</v>
      </c>
      <c r="I6" s="382">
        <v>8</v>
      </c>
      <c r="J6" s="382">
        <v>4</v>
      </c>
      <c r="K6" s="382">
        <v>60</v>
      </c>
      <c r="L6" s="383">
        <f>+E6*F6*((G6*I6)+(H6*J6))*K6</f>
        <v>253440</v>
      </c>
      <c r="M6" s="384">
        <v>0.9</v>
      </c>
      <c r="N6" s="385">
        <f>+L6*M6</f>
        <v>228096</v>
      </c>
      <c r="O6" s="386">
        <f>+D6/N6</f>
        <v>3.5072951739618404E-4</v>
      </c>
      <c r="P6" s="387">
        <v>1</v>
      </c>
    </row>
    <row r="7" spans="2:16">
      <c r="B7" s="26" t="s">
        <v>4666</v>
      </c>
      <c r="C7" s="27"/>
      <c r="D7" s="27">
        <v>80</v>
      </c>
      <c r="E7" s="200">
        <v>2</v>
      </c>
      <c r="F7" s="200">
        <v>12</v>
      </c>
      <c r="G7" s="200">
        <v>20</v>
      </c>
      <c r="H7" s="200">
        <v>4</v>
      </c>
      <c r="I7" s="200">
        <v>8</v>
      </c>
      <c r="J7" s="200">
        <v>4</v>
      </c>
      <c r="K7" s="200">
        <v>60</v>
      </c>
      <c r="L7" s="388">
        <f>+E7*F7*((G7*I7)+(H7*J7))*K7</f>
        <v>253440</v>
      </c>
      <c r="M7" s="389">
        <v>0.9</v>
      </c>
      <c r="N7" s="390">
        <f>+L7*M7</f>
        <v>228096</v>
      </c>
      <c r="O7" s="386">
        <f>+D7/N7</f>
        <v>3.5072951739618404E-4</v>
      </c>
      <c r="P7" s="387">
        <v>1</v>
      </c>
    </row>
    <row r="8" spans="2:16">
      <c r="B8" s="26" t="s">
        <v>3317</v>
      </c>
      <c r="C8" s="27">
        <v>2293</v>
      </c>
      <c r="D8" s="27">
        <f>+C8*$D$5</f>
        <v>5961.8</v>
      </c>
      <c r="E8" s="200">
        <v>2</v>
      </c>
      <c r="F8" s="200">
        <v>12</v>
      </c>
      <c r="G8" s="200">
        <v>20</v>
      </c>
      <c r="H8" s="200">
        <v>4</v>
      </c>
      <c r="I8" s="200">
        <v>8</v>
      </c>
      <c r="J8" s="200">
        <v>4</v>
      </c>
      <c r="K8" s="200">
        <v>60</v>
      </c>
      <c r="L8" s="388">
        <f>+E8*F8*((G8*I8)+(H8*J8))*K8</f>
        <v>253440</v>
      </c>
      <c r="M8" s="389">
        <v>0.9</v>
      </c>
      <c r="N8" s="390">
        <f>+L8*M8</f>
        <v>228096</v>
      </c>
      <c r="O8" s="386">
        <f>+D8/N8</f>
        <v>2.6137240460157127E-2</v>
      </c>
      <c r="P8" s="387">
        <v>1</v>
      </c>
    </row>
    <row r="9" spans="2:16">
      <c r="B9" s="26" t="s">
        <v>3312</v>
      </c>
      <c r="C9" s="27">
        <v>2140</v>
      </c>
      <c r="D9" s="27">
        <f>+C9*$D$5</f>
        <v>5564</v>
      </c>
      <c r="E9" s="200">
        <v>2</v>
      </c>
      <c r="F9" s="200">
        <v>12</v>
      </c>
      <c r="G9" s="200">
        <v>20</v>
      </c>
      <c r="H9" s="200">
        <v>4</v>
      </c>
      <c r="I9" s="200">
        <v>8</v>
      </c>
      <c r="J9" s="200">
        <v>4</v>
      </c>
      <c r="K9" s="200">
        <v>60</v>
      </c>
      <c r="L9" s="388">
        <f t="shared" ref="L9:L62" si="0">+E9*F9*((G9*I9)+(H9*J9))*K9</f>
        <v>253440</v>
      </c>
      <c r="M9" s="389">
        <v>0.9</v>
      </c>
      <c r="N9" s="390">
        <f t="shared" ref="N9:N62" si="1">+L9*M9</f>
        <v>228096</v>
      </c>
      <c r="O9" s="386">
        <f t="shared" ref="O9:O26" si="2">+D9/N9</f>
        <v>2.4393237934904603E-2</v>
      </c>
      <c r="P9" s="387">
        <v>2</v>
      </c>
    </row>
    <row r="10" spans="2:16">
      <c r="B10" s="26" t="s">
        <v>3810</v>
      </c>
      <c r="C10" s="27"/>
      <c r="D10" s="27"/>
      <c r="E10" s="200">
        <v>2</v>
      </c>
      <c r="F10" s="200">
        <v>12</v>
      </c>
      <c r="G10" s="200">
        <v>20</v>
      </c>
      <c r="H10" s="200">
        <v>4</v>
      </c>
      <c r="I10" s="200">
        <v>8</v>
      </c>
      <c r="J10" s="200">
        <v>4</v>
      </c>
      <c r="K10" s="200">
        <v>60</v>
      </c>
      <c r="L10" s="388">
        <f t="shared" si="0"/>
        <v>253440</v>
      </c>
      <c r="M10" s="389">
        <v>0.9</v>
      </c>
      <c r="N10" s="390">
        <f t="shared" si="1"/>
        <v>228096</v>
      </c>
      <c r="O10" s="386">
        <f t="shared" si="2"/>
        <v>0</v>
      </c>
      <c r="P10" s="387">
        <v>1</v>
      </c>
    </row>
    <row r="11" spans="2:16">
      <c r="B11" s="26" t="s">
        <v>3811</v>
      </c>
      <c r="C11" s="27"/>
      <c r="D11" s="27"/>
      <c r="E11" s="200">
        <v>2</v>
      </c>
      <c r="F11" s="200">
        <v>12</v>
      </c>
      <c r="G11" s="200">
        <v>20</v>
      </c>
      <c r="H11" s="200">
        <v>4</v>
      </c>
      <c r="I11" s="200">
        <v>8</v>
      </c>
      <c r="J11" s="200">
        <v>4</v>
      </c>
      <c r="K11" s="200">
        <v>60</v>
      </c>
      <c r="L11" s="388">
        <f t="shared" si="0"/>
        <v>253440</v>
      </c>
      <c r="M11" s="389">
        <v>0.9</v>
      </c>
      <c r="N11" s="390">
        <f t="shared" si="1"/>
        <v>228096</v>
      </c>
      <c r="O11" s="386">
        <f t="shared" si="2"/>
        <v>0</v>
      </c>
      <c r="P11" s="387">
        <v>1</v>
      </c>
    </row>
    <row r="12" spans="2:16">
      <c r="B12" s="26" t="s">
        <v>3308</v>
      </c>
      <c r="C12" s="27">
        <v>1620</v>
      </c>
      <c r="D12" s="27">
        <f>+C12*$D$5</f>
        <v>4212</v>
      </c>
      <c r="E12" s="200">
        <v>2</v>
      </c>
      <c r="F12" s="200">
        <v>12</v>
      </c>
      <c r="G12" s="200">
        <v>20</v>
      </c>
      <c r="H12" s="200">
        <v>4</v>
      </c>
      <c r="I12" s="200">
        <v>8</v>
      </c>
      <c r="J12" s="200">
        <v>4</v>
      </c>
      <c r="K12" s="200">
        <v>60</v>
      </c>
      <c r="L12" s="388">
        <f t="shared" si="0"/>
        <v>253440</v>
      </c>
      <c r="M12" s="389">
        <v>0.9</v>
      </c>
      <c r="N12" s="390">
        <f t="shared" si="1"/>
        <v>228096</v>
      </c>
      <c r="O12" s="386">
        <f t="shared" si="2"/>
        <v>1.8465909090909092E-2</v>
      </c>
      <c r="P12" s="387">
        <v>1</v>
      </c>
    </row>
    <row r="13" spans="2:16">
      <c r="B13" s="26" t="s">
        <v>3299</v>
      </c>
      <c r="C13" s="27">
        <v>690</v>
      </c>
      <c r="D13" s="27">
        <f>+C13*$D$5</f>
        <v>1794</v>
      </c>
      <c r="E13" s="200">
        <v>2</v>
      </c>
      <c r="F13" s="200">
        <v>12</v>
      </c>
      <c r="G13" s="200">
        <v>20</v>
      </c>
      <c r="H13" s="200">
        <v>4</v>
      </c>
      <c r="I13" s="200">
        <v>8</v>
      </c>
      <c r="J13" s="200">
        <v>4</v>
      </c>
      <c r="K13" s="200">
        <v>60</v>
      </c>
      <c r="L13" s="388">
        <f t="shared" si="0"/>
        <v>253440</v>
      </c>
      <c r="M13" s="389">
        <v>0.9</v>
      </c>
      <c r="N13" s="390">
        <f t="shared" si="1"/>
        <v>228096</v>
      </c>
      <c r="O13" s="386">
        <f t="shared" si="2"/>
        <v>7.8651094276094274E-3</v>
      </c>
      <c r="P13" s="387">
        <v>1</v>
      </c>
    </row>
    <row r="14" spans="2:16">
      <c r="B14" s="26" t="s">
        <v>3812</v>
      </c>
      <c r="C14" s="27"/>
      <c r="D14" s="27"/>
      <c r="E14" s="200">
        <v>2</v>
      </c>
      <c r="F14" s="200">
        <v>12</v>
      </c>
      <c r="G14" s="200">
        <v>20</v>
      </c>
      <c r="H14" s="200">
        <v>4</v>
      </c>
      <c r="I14" s="200">
        <v>8</v>
      </c>
      <c r="J14" s="200">
        <v>4</v>
      </c>
      <c r="K14" s="200">
        <v>60</v>
      </c>
      <c r="L14" s="388">
        <f t="shared" si="0"/>
        <v>253440</v>
      </c>
      <c r="M14" s="389">
        <v>0.9</v>
      </c>
      <c r="N14" s="390">
        <f t="shared" si="1"/>
        <v>228096</v>
      </c>
      <c r="O14" s="386">
        <f t="shared" si="2"/>
        <v>0</v>
      </c>
      <c r="P14" s="387">
        <v>1</v>
      </c>
    </row>
    <row r="15" spans="2:16">
      <c r="B15" s="26" t="s">
        <v>3804</v>
      </c>
      <c r="C15" s="27"/>
      <c r="D15" s="27">
        <v>3047.52</v>
      </c>
      <c r="E15" s="200">
        <v>2</v>
      </c>
      <c r="F15" s="200">
        <v>12</v>
      </c>
      <c r="G15" s="200">
        <v>20</v>
      </c>
      <c r="H15" s="200">
        <v>4</v>
      </c>
      <c r="I15" s="200">
        <v>8</v>
      </c>
      <c r="J15" s="200">
        <v>4</v>
      </c>
      <c r="K15" s="200">
        <v>60</v>
      </c>
      <c r="L15" s="388">
        <f t="shared" si="0"/>
        <v>253440</v>
      </c>
      <c r="M15" s="389">
        <v>0.9</v>
      </c>
      <c r="N15" s="390">
        <f t="shared" si="1"/>
        <v>228096</v>
      </c>
      <c r="O15" s="386">
        <f t="shared" si="2"/>
        <v>1.3360690235690236E-2</v>
      </c>
      <c r="P15" s="387">
        <v>1</v>
      </c>
    </row>
    <row r="16" spans="2:16">
      <c r="B16" s="26" t="s">
        <v>3801</v>
      </c>
      <c r="C16" s="27">
        <v>4281</v>
      </c>
      <c r="D16" s="27">
        <f>+C16*$D$5</f>
        <v>11130.6</v>
      </c>
      <c r="E16" s="200">
        <v>2</v>
      </c>
      <c r="F16" s="200">
        <v>12</v>
      </c>
      <c r="G16" s="200">
        <v>20</v>
      </c>
      <c r="H16" s="200">
        <v>4</v>
      </c>
      <c r="I16" s="200">
        <v>8</v>
      </c>
      <c r="J16" s="200">
        <v>4</v>
      </c>
      <c r="K16" s="200">
        <v>60</v>
      </c>
      <c r="L16" s="388">
        <f t="shared" si="0"/>
        <v>253440</v>
      </c>
      <c r="M16" s="389">
        <v>0.9</v>
      </c>
      <c r="N16" s="390">
        <f t="shared" si="1"/>
        <v>228096</v>
      </c>
      <c r="O16" s="386">
        <f t="shared" si="2"/>
        <v>4.879787457912458E-2</v>
      </c>
      <c r="P16" s="387">
        <v>1</v>
      </c>
    </row>
    <row r="17" spans="2:16">
      <c r="B17" s="26" t="s">
        <v>3813</v>
      </c>
      <c r="C17" s="27"/>
      <c r="D17" s="27"/>
      <c r="E17" s="200">
        <v>2</v>
      </c>
      <c r="F17" s="200">
        <v>12</v>
      </c>
      <c r="G17" s="200">
        <v>20</v>
      </c>
      <c r="H17" s="200">
        <v>4</v>
      </c>
      <c r="I17" s="200">
        <v>8</v>
      </c>
      <c r="J17" s="200">
        <v>4</v>
      </c>
      <c r="K17" s="200">
        <v>60</v>
      </c>
      <c r="L17" s="388">
        <f t="shared" si="0"/>
        <v>253440</v>
      </c>
      <c r="M17" s="389">
        <v>0.9</v>
      </c>
      <c r="N17" s="390">
        <f t="shared" si="1"/>
        <v>228096</v>
      </c>
      <c r="O17" s="386">
        <f t="shared" si="2"/>
        <v>0</v>
      </c>
      <c r="P17" s="387">
        <v>1</v>
      </c>
    </row>
    <row r="18" spans="2:16" ht="13.5" customHeight="1">
      <c r="B18" s="26" t="s">
        <v>3313</v>
      </c>
      <c r="C18" s="27">
        <v>2140</v>
      </c>
      <c r="D18" s="27">
        <f>+C18*$D$5</f>
        <v>5564</v>
      </c>
      <c r="E18" s="200">
        <v>2</v>
      </c>
      <c r="F18" s="200">
        <v>12</v>
      </c>
      <c r="G18" s="200">
        <v>20</v>
      </c>
      <c r="H18" s="200">
        <v>4</v>
      </c>
      <c r="I18" s="200">
        <v>8</v>
      </c>
      <c r="J18" s="200">
        <v>4</v>
      </c>
      <c r="K18" s="200">
        <v>60</v>
      </c>
      <c r="L18" s="388">
        <f t="shared" si="0"/>
        <v>253440</v>
      </c>
      <c r="M18" s="389">
        <v>0.9</v>
      </c>
      <c r="N18" s="390">
        <f t="shared" si="1"/>
        <v>228096</v>
      </c>
      <c r="O18" s="386">
        <f t="shared" si="2"/>
        <v>2.4393237934904603E-2</v>
      </c>
      <c r="P18" s="387">
        <v>1</v>
      </c>
    </row>
    <row r="19" spans="2:16">
      <c r="B19" s="26" t="s">
        <v>3800</v>
      </c>
      <c r="C19" s="27">
        <v>3669</v>
      </c>
      <c r="D19" s="27">
        <f>+C19*$D$5</f>
        <v>9539.4</v>
      </c>
      <c r="E19" s="200">
        <v>2</v>
      </c>
      <c r="F19" s="200">
        <v>12</v>
      </c>
      <c r="G19" s="200">
        <v>20</v>
      </c>
      <c r="H19" s="200">
        <v>4</v>
      </c>
      <c r="I19" s="200">
        <v>8</v>
      </c>
      <c r="J19" s="200">
        <v>4</v>
      </c>
      <c r="K19" s="200">
        <v>60</v>
      </c>
      <c r="L19" s="388">
        <f t="shared" si="0"/>
        <v>253440</v>
      </c>
      <c r="M19" s="389">
        <v>0.9</v>
      </c>
      <c r="N19" s="390">
        <f t="shared" si="1"/>
        <v>228096</v>
      </c>
      <c r="O19" s="386">
        <f t="shared" si="2"/>
        <v>4.1821864478114479E-2</v>
      </c>
      <c r="P19" s="387">
        <v>1</v>
      </c>
    </row>
    <row r="20" spans="2:16">
      <c r="B20" s="26" t="s">
        <v>3805</v>
      </c>
      <c r="C20" s="27"/>
      <c r="D20" s="27">
        <v>790.16</v>
      </c>
      <c r="E20" s="200">
        <v>2</v>
      </c>
      <c r="F20" s="200">
        <v>12</v>
      </c>
      <c r="G20" s="200">
        <v>20</v>
      </c>
      <c r="H20" s="200">
        <v>4</v>
      </c>
      <c r="I20" s="200">
        <v>8</v>
      </c>
      <c r="J20" s="200">
        <v>4</v>
      </c>
      <c r="K20" s="200">
        <v>60</v>
      </c>
      <c r="L20" s="388">
        <f t="shared" si="0"/>
        <v>253440</v>
      </c>
      <c r="M20" s="389">
        <v>0.9</v>
      </c>
      <c r="N20" s="390">
        <f t="shared" si="1"/>
        <v>228096</v>
      </c>
      <c r="O20" s="386">
        <f t="shared" si="2"/>
        <v>3.4641554433221099E-3</v>
      </c>
      <c r="P20" s="387">
        <v>1</v>
      </c>
    </row>
    <row r="21" spans="2:16">
      <c r="B21" s="26" t="s">
        <v>3304</v>
      </c>
      <c r="C21" s="27">
        <v>1101</v>
      </c>
      <c r="D21" s="27">
        <f>+C21*$D$5</f>
        <v>2862.6</v>
      </c>
      <c r="E21" s="200">
        <v>2</v>
      </c>
      <c r="F21" s="200">
        <v>12</v>
      </c>
      <c r="G21" s="200">
        <v>20</v>
      </c>
      <c r="H21" s="200">
        <v>4</v>
      </c>
      <c r="I21" s="200">
        <v>8</v>
      </c>
      <c r="J21" s="200">
        <v>4</v>
      </c>
      <c r="K21" s="200">
        <v>60</v>
      </c>
      <c r="L21" s="388">
        <f t="shared" si="0"/>
        <v>253440</v>
      </c>
      <c r="M21" s="389">
        <v>0.9</v>
      </c>
      <c r="N21" s="390">
        <f t="shared" si="1"/>
        <v>228096</v>
      </c>
      <c r="O21" s="386">
        <f t="shared" si="2"/>
        <v>1.2549978956228955E-2</v>
      </c>
      <c r="P21" s="387">
        <v>1</v>
      </c>
    </row>
    <row r="22" spans="2:16">
      <c r="B22" s="26" t="s">
        <v>3807</v>
      </c>
      <c r="C22" s="27"/>
      <c r="D22" s="27">
        <v>409.24</v>
      </c>
      <c r="E22" s="200">
        <v>2</v>
      </c>
      <c r="F22" s="200">
        <v>12</v>
      </c>
      <c r="G22" s="200">
        <v>20</v>
      </c>
      <c r="H22" s="200">
        <v>4</v>
      </c>
      <c r="I22" s="200">
        <v>8</v>
      </c>
      <c r="J22" s="200">
        <v>4</v>
      </c>
      <c r="K22" s="200">
        <v>60</v>
      </c>
      <c r="L22" s="388">
        <f t="shared" si="0"/>
        <v>253440</v>
      </c>
      <c r="M22" s="389">
        <v>0.9</v>
      </c>
      <c r="N22" s="390">
        <f t="shared" si="1"/>
        <v>228096</v>
      </c>
      <c r="O22" s="386">
        <f t="shared" si="2"/>
        <v>1.7941568462401796E-3</v>
      </c>
      <c r="P22" s="387">
        <v>1</v>
      </c>
    </row>
    <row r="23" spans="2:16">
      <c r="B23" s="26" t="s">
        <v>3806</v>
      </c>
      <c r="C23" s="27"/>
      <c r="D23" s="27">
        <v>2000</v>
      </c>
      <c r="E23" s="200">
        <v>2</v>
      </c>
      <c r="F23" s="200">
        <v>12</v>
      </c>
      <c r="G23" s="200">
        <v>20</v>
      </c>
      <c r="H23" s="200">
        <v>4</v>
      </c>
      <c r="I23" s="200">
        <v>8</v>
      </c>
      <c r="J23" s="200">
        <v>4</v>
      </c>
      <c r="K23" s="200">
        <v>60</v>
      </c>
      <c r="L23" s="388">
        <f t="shared" si="0"/>
        <v>253440</v>
      </c>
      <c r="M23" s="389">
        <v>0.9</v>
      </c>
      <c r="N23" s="390">
        <f t="shared" si="1"/>
        <v>228096</v>
      </c>
      <c r="O23" s="386">
        <f t="shared" si="2"/>
        <v>8.7682379349046016E-3</v>
      </c>
      <c r="P23" s="387">
        <v>1</v>
      </c>
    </row>
    <row r="24" spans="2:16">
      <c r="B24" s="26" t="s">
        <v>3318</v>
      </c>
      <c r="C24" s="27">
        <v>2446</v>
      </c>
      <c r="D24" s="27">
        <f>+C24*$D$5</f>
        <v>6359.6</v>
      </c>
      <c r="E24" s="200">
        <v>2</v>
      </c>
      <c r="F24" s="200">
        <v>12</v>
      </c>
      <c r="G24" s="200">
        <v>20</v>
      </c>
      <c r="H24" s="200">
        <v>4</v>
      </c>
      <c r="I24" s="200">
        <v>8</v>
      </c>
      <c r="J24" s="200">
        <v>4</v>
      </c>
      <c r="K24" s="200">
        <v>60</v>
      </c>
      <c r="L24" s="388">
        <f t="shared" si="0"/>
        <v>253440</v>
      </c>
      <c r="M24" s="389">
        <v>0.9</v>
      </c>
      <c r="N24" s="390">
        <f t="shared" si="1"/>
        <v>228096</v>
      </c>
      <c r="O24" s="386">
        <f t="shared" si="2"/>
        <v>2.7881242985409654E-2</v>
      </c>
      <c r="P24" s="387">
        <v>1</v>
      </c>
    </row>
    <row r="25" spans="2:16">
      <c r="B25" s="26" t="s">
        <v>3302</v>
      </c>
      <c r="C25" s="27">
        <v>873</v>
      </c>
      <c r="D25" s="27">
        <f>+C25*$D$5</f>
        <v>2269.8000000000002</v>
      </c>
      <c r="E25" s="200">
        <v>2</v>
      </c>
      <c r="F25" s="200">
        <v>12</v>
      </c>
      <c r="G25" s="200">
        <v>20</v>
      </c>
      <c r="H25" s="200">
        <v>4</v>
      </c>
      <c r="I25" s="200">
        <v>8</v>
      </c>
      <c r="J25" s="200">
        <v>4</v>
      </c>
      <c r="K25" s="200">
        <v>60</v>
      </c>
      <c r="L25" s="388">
        <f t="shared" si="0"/>
        <v>253440</v>
      </c>
      <c r="M25" s="389">
        <v>0.9</v>
      </c>
      <c r="N25" s="390">
        <f t="shared" si="1"/>
        <v>228096</v>
      </c>
      <c r="O25" s="386">
        <f t="shared" si="2"/>
        <v>9.9510732323232331E-3</v>
      </c>
      <c r="P25" s="387">
        <v>1</v>
      </c>
    </row>
    <row r="26" spans="2:16">
      <c r="B26" s="26" t="s">
        <v>3298</v>
      </c>
      <c r="C26" s="27">
        <v>600</v>
      </c>
      <c r="D26" s="27">
        <f>+C26*$D$5</f>
        <v>1560</v>
      </c>
      <c r="E26" s="200">
        <v>2</v>
      </c>
      <c r="F26" s="200">
        <v>12</v>
      </c>
      <c r="G26" s="200">
        <v>20</v>
      </c>
      <c r="H26" s="200">
        <v>4</v>
      </c>
      <c r="I26" s="200">
        <v>8</v>
      </c>
      <c r="J26" s="200">
        <v>4</v>
      </c>
      <c r="K26" s="200">
        <v>60</v>
      </c>
      <c r="L26" s="388">
        <f t="shared" si="0"/>
        <v>253440</v>
      </c>
      <c r="M26" s="389">
        <v>0.9</v>
      </c>
      <c r="N26" s="390">
        <f t="shared" si="1"/>
        <v>228096</v>
      </c>
      <c r="O26" s="386">
        <f t="shared" si="2"/>
        <v>6.8392255892255893E-3</v>
      </c>
      <c r="P26" s="387">
        <v>1</v>
      </c>
    </row>
    <row r="27" spans="2:16">
      <c r="B27" s="26" t="s">
        <v>3322</v>
      </c>
      <c r="C27" s="27">
        <v>2874</v>
      </c>
      <c r="D27" s="27">
        <f>+C27*$D$5</f>
        <v>7472.4000000000005</v>
      </c>
      <c r="E27" s="200">
        <v>2</v>
      </c>
      <c r="F27" s="200">
        <v>12</v>
      </c>
      <c r="G27" s="200">
        <v>20</v>
      </c>
      <c r="H27" s="200">
        <v>4</v>
      </c>
      <c r="I27" s="200">
        <v>8</v>
      </c>
      <c r="J27" s="200">
        <v>4</v>
      </c>
      <c r="K27" s="200">
        <v>60</v>
      </c>
      <c r="L27" s="388">
        <f t="shared" si="0"/>
        <v>253440</v>
      </c>
      <c r="M27" s="389">
        <v>0.9</v>
      </c>
      <c r="N27" s="390">
        <f t="shared" si="1"/>
        <v>228096</v>
      </c>
      <c r="O27" s="386">
        <f t="shared" ref="O27:O63" si="3">+D27/N27</f>
        <v>3.2759890572390572E-2</v>
      </c>
      <c r="P27" s="387">
        <v>1</v>
      </c>
    </row>
    <row r="28" spans="2:16">
      <c r="B28" s="26" t="s">
        <v>3303</v>
      </c>
      <c r="C28" s="27">
        <v>978</v>
      </c>
      <c r="D28" s="27">
        <f>+C28*$D$5</f>
        <v>2542.8000000000002</v>
      </c>
      <c r="E28" s="200">
        <v>2</v>
      </c>
      <c r="F28" s="200">
        <v>12</v>
      </c>
      <c r="G28" s="200">
        <v>20</v>
      </c>
      <c r="H28" s="200">
        <v>4</v>
      </c>
      <c r="I28" s="200">
        <v>8</v>
      </c>
      <c r="J28" s="200">
        <v>4</v>
      </c>
      <c r="K28" s="200">
        <v>60</v>
      </c>
      <c r="L28" s="388">
        <f t="shared" si="0"/>
        <v>253440</v>
      </c>
      <c r="M28" s="389">
        <v>0.9</v>
      </c>
      <c r="N28" s="390">
        <f t="shared" si="1"/>
        <v>228096</v>
      </c>
      <c r="O28" s="386">
        <f t="shared" si="3"/>
        <v>1.1147937710437711E-2</v>
      </c>
      <c r="P28" s="387">
        <v>1</v>
      </c>
    </row>
    <row r="29" spans="2:16">
      <c r="B29" s="26" t="s">
        <v>4667</v>
      </c>
      <c r="C29" s="27"/>
      <c r="D29" s="27">
        <v>777.81</v>
      </c>
      <c r="E29" s="200">
        <v>2</v>
      </c>
      <c r="F29" s="200">
        <v>12</v>
      </c>
      <c r="G29" s="200">
        <v>20</v>
      </c>
      <c r="H29" s="200">
        <v>4</v>
      </c>
      <c r="I29" s="200">
        <v>8</v>
      </c>
      <c r="J29" s="200">
        <v>4</v>
      </c>
      <c r="K29" s="200">
        <v>60</v>
      </c>
      <c r="L29" s="388">
        <f t="shared" si="0"/>
        <v>253440</v>
      </c>
      <c r="M29" s="389">
        <v>0.9</v>
      </c>
      <c r="N29" s="390">
        <f t="shared" si="1"/>
        <v>228096</v>
      </c>
      <c r="O29" s="386">
        <f t="shared" si="3"/>
        <v>3.410011574074074E-3</v>
      </c>
      <c r="P29" s="387">
        <v>1</v>
      </c>
    </row>
    <row r="30" spans="2:16">
      <c r="B30" s="26" t="s">
        <v>3808</v>
      </c>
      <c r="C30" s="27"/>
      <c r="D30" s="27"/>
      <c r="E30" s="200">
        <v>2</v>
      </c>
      <c r="F30" s="200">
        <v>12</v>
      </c>
      <c r="G30" s="200">
        <v>20</v>
      </c>
      <c r="H30" s="200">
        <v>4</v>
      </c>
      <c r="I30" s="200">
        <v>8</v>
      </c>
      <c r="J30" s="200">
        <v>4</v>
      </c>
      <c r="K30" s="200">
        <v>60</v>
      </c>
      <c r="L30" s="388">
        <f t="shared" si="0"/>
        <v>253440</v>
      </c>
      <c r="M30" s="389">
        <v>0.9</v>
      </c>
      <c r="N30" s="390">
        <f t="shared" si="1"/>
        <v>228096</v>
      </c>
      <c r="O30" s="386">
        <f t="shared" si="3"/>
        <v>0</v>
      </c>
      <c r="P30" s="387">
        <v>1</v>
      </c>
    </row>
    <row r="31" spans="2:16">
      <c r="B31" s="26" t="s">
        <v>4670</v>
      </c>
      <c r="C31" s="27"/>
      <c r="D31" s="27">
        <v>2500</v>
      </c>
      <c r="E31" s="200">
        <v>2</v>
      </c>
      <c r="F31" s="200">
        <v>12</v>
      </c>
      <c r="G31" s="200">
        <v>20</v>
      </c>
      <c r="H31" s="200">
        <v>4</v>
      </c>
      <c r="I31" s="200">
        <v>8</v>
      </c>
      <c r="J31" s="200">
        <v>4</v>
      </c>
      <c r="K31" s="200">
        <v>60</v>
      </c>
      <c r="L31" s="388">
        <f t="shared" si="0"/>
        <v>253440</v>
      </c>
      <c r="M31" s="389">
        <v>0.9</v>
      </c>
      <c r="N31" s="390">
        <f t="shared" si="1"/>
        <v>228096</v>
      </c>
      <c r="O31" s="386">
        <f t="shared" si="3"/>
        <v>1.0960297418630752E-2</v>
      </c>
      <c r="P31" s="387">
        <v>1</v>
      </c>
    </row>
    <row r="32" spans="2:16">
      <c r="B32" s="26" t="s">
        <v>3314</v>
      </c>
      <c r="C32" s="27">
        <v>2140</v>
      </c>
      <c r="D32" s="27">
        <f t="shared" ref="D32:D42" si="4">+C32*$D$5</f>
        <v>5564</v>
      </c>
      <c r="E32" s="200">
        <v>2</v>
      </c>
      <c r="F32" s="200">
        <v>12</v>
      </c>
      <c r="G32" s="200">
        <v>20</v>
      </c>
      <c r="H32" s="200">
        <v>4</v>
      </c>
      <c r="I32" s="200">
        <v>8</v>
      </c>
      <c r="J32" s="200">
        <v>4</v>
      </c>
      <c r="K32" s="200">
        <v>60</v>
      </c>
      <c r="L32" s="388">
        <f t="shared" si="0"/>
        <v>253440</v>
      </c>
      <c r="M32" s="389">
        <v>0.9</v>
      </c>
      <c r="N32" s="390">
        <f t="shared" si="1"/>
        <v>228096</v>
      </c>
      <c r="O32" s="386">
        <f t="shared" si="3"/>
        <v>2.4393237934904603E-2</v>
      </c>
      <c r="P32" s="387">
        <v>1</v>
      </c>
    </row>
    <row r="33" spans="2:16">
      <c r="B33" s="26" t="s">
        <v>3309</v>
      </c>
      <c r="C33" s="27">
        <v>1712</v>
      </c>
      <c r="D33" s="27">
        <f t="shared" si="4"/>
        <v>4451.2</v>
      </c>
      <c r="E33" s="200">
        <v>2</v>
      </c>
      <c r="F33" s="200">
        <v>12</v>
      </c>
      <c r="G33" s="200">
        <v>20</v>
      </c>
      <c r="H33" s="200">
        <v>4</v>
      </c>
      <c r="I33" s="200">
        <v>8</v>
      </c>
      <c r="J33" s="200">
        <v>4</v>
      </c>
      <c r="K33" s="200">
        <v>60</v>
      </c>
      <c r="L33" s="388">
        <f t="shared" si="0"/>
        <v>253440</v>
      </c>
      <c r="M33" s="389">
        <v>0.9</v>
      </c>
      <c r="N33" s="390">
        <f t="shared" si="1"/>
        <v>228096</v>
      </c>
      <c r="O33" s="386">
        <f t="shared" si="3"/>
        <v>1.9514590347923681E-2</v>
      </c>
      <c r="P33" s="387">
        <v>1</v>
      </c>
    </row>
    <row r="34" spans="2:16">
      <c r="B34" s="26" t="s">
        <v>3306</v>
      </c>
      <c r="C34" s="27">
        <v>1223</v>
      </c>
      <c r="D34" s="27">
        <f t="shared" si="4"/>
        <v>3179.8</v>
      </c>
      <c r="E34" s="200">
        <v>2</v>
      </c>
      <c r="F34" s="200">
        <v>12</v>
      </c>
      <c r="G34" s="200">
        <v>20</v>
      </c>
      <c r="H34" s="200">
        <v>4</v>
      </c>
      <c r="I34" s="200">
        <v>8</v>
      </c>
      <c r="J34" s="200">
        <v>4</v>
      </c>
      <c r="K34" s="200">
        <v>60</v>
      </c>
      <c r="L34" s="388">
        <f t="shared" si="0"/>
        <v>253440</v>
      </c>
      <c r="M34" s="389">
        <v>0.9</v>
      </c>
      <c r="N34" s="390">
        <f t="shared" si="1"/>
        <v>228096</v>
      </c>
      <c r="O34" s="386">
        <f t="shared" si="3"/>
        <v>1.3940621492704827E-2</v>
      </c>
      <c r="P34" s="387">
        <v>1</v>
      </c>
    </row>
    <row r="35" spans="2:16">
      <c r="B35" s="26" t="s">
        <v>3320</v>
      </c>
      <c r="C35" s="27">
        <v>2507</v>
      </c>
      <c r="D35" s="27">
        <f t="shared" si="4"/>
        <v>6518.2</v>
      </c>
      <c r="E35" s="200">
        <v>2</v>
      </c>
      <c r="F35" s="200">
        <v>12</v>
      </c>
      <c r="G35" s="200">
        <v>20</v>
      </c>
      <c r="H35" s="200">
        <v>4</v>
      </c>
      <c r="I35" s="200">
        <v>8</v>
      </c>
      <c r="J35" s="200">
        <v>4</v>
      </c>
      <c r="K35" s="200">
        <v>60</v>
      </c>
      <c r="L35" s="388">
        <f t="shared" si="0"/>
        <v>253440</v>
      </c>
      <c r="M35" s="389">
        <v>0.9</v>
      </c>
      <c r="N35" s="390">
        <f t="shared" si="1"/>
        <v>228096</v>
      </c>
      <c r="O35" s="386">
        <f t="shared" si="3"/>
        <v>2.8576564253647588E-2</v>
      </c>
      <c r="P35" s="387">
        <v>1</v>
      </c>
    </row>
    <row r="36" spans="2:16">
      <c r="B36" s="26" t="s">
        <v>3300</v>
      </c>
      <c r="C36" s="27">
        <v>734</v>
      </c>
      <c r="D36" s="27">
        <f t="shared" si="4"/>
        <v>1908.4</v>
      </c>
      <c r="E36" s="200">
        <v>2</v>
      </c>
      <c r="F36" s="200">
        <v>12</v>
      </c>
      <c r="G36" s="200">
        <v>20</v>
      </c>
      <c r="H36" s="200">
        <v>4</v>
      </c>
      <c r="I36" s="200">
        <v>8</v>
      </c>
      <c r="J36" s="200">
        <v>4</v>
      </c>
      <c r="K36" s="200">
        <v>60</v>
      </c>
      <c r="L36" s="388">
        <f t="shared" si="0"/>
        <v>253440</v>
      </c>
      <c r="M36" s="389">
        <v>0.9</v>
      </c>
      <c r="N36" s="390">
        <f t="shared" si="1"/>
        <v>228096</v>
      </c>
      <c r="O36" s="386">
        <f t="shared" si="3"/>
        <v>8.3666526374859707E-3</v>
      </c>
      <c r="P36" s="387">
        <v>1</v>
      </c>
    </row>
    <row r="37" spans="2:16">
      <c r="B37" s="26" t="s">
        <v>3296</v>
      </c>
      <c r="C37" s="27">
        <v>489</v>
      </c>
      <c r="D37" s="27">
        <f t="shared" si="4"/>
        <v>1271.4000000000001</v>
      </c>
      <c r="E37" s="200">
        <v>2</v>
      </c>
      <c r="F37" s="200">
        <v>12</v>
      </c>
      <c r="G37" s="200">
        <v>20</v>
      </c>
      <c r="H37" s="200">
        <v>4</v>
      </c>
      <c r="I37" s="200">
        <v>8</v>
      </c>
      <c r="J37" s="200">
        <v>4</v>
      </c>
      <c r="K37" s="200">
        <v>60</v>
      </c>
      <c r="L37" s="388">
        <f t="shared" si="0"/>
        <v>253440</v>
      </c>
      <c r="M37" s="389">
        <v>0.9</v>
      </c>
      <c r="N37" s="390">
        <f t="shared" si="1"/>
        <v>228096</v>
      </c>
      <c r="O37" s="386">
        <f t="shared" si="3"/>
        <v>5.5739688552188553E-3</v>
      </c>
      <c r="P37" s="387">
        <v>1</v>
      </c>
    </row>
    <row r="38" spans="2:16">
      <c r="B38" s="26" t="s">
        <v>4671</v>
      </c>
      <c r="C38" s="27">
        <v>2324</v>
      </c>
      <c r="D38" s="27">
        <f t="shared" si="4"/>
        <v>6042.4000000000005</v>
      </c>
      <c r="E38" s="200">
        <v>2</v>
      </c>
      <c r="F38" s="200">
        <v>12</v>
      </c>
      <c r="G38" s="200">
        <v>20</v>
      </c>
      <c r="H38" s="200">
        <v>4</v>
      </c>
      <c r="I38" s="200">
        <v>8</v>
      </c>
      <c r="J38" s="200">
        <v>4</v>
      </c>
      <c r="K38" s="200">
        <v>60</v>
      </c>
      <c r="L38" s="388">
        <f t="shared" si="0"/>
        <v>253440</v>
      </c>
      <c r="M38" s="389">
        <v>0.9</v>
      </c>
      <c r="N38" s="390">
        <f t="shared" si="1"/>
        <v>228096</v>
      </c>
      <c r="O38" s="386">
        <f t="shared" si="3"/>
        <v>2.6490600448933786E-2</v>
      </c>
      <c r="P38" s="387">
        <v>1</v>
      </c>
    </row>
    <row r="39" spans="2:16">
      <c r="B39" s="26" t="s">
        <v>3301</v>
      </c>
      <c r="C39" s="27">
        <v>734</v>
      </c>
      <c r="D39" s="27">
        <f t="shared" si="4"/>
        <v>1908.4</v>
      </c>
      <c r="E39" s="200">
        <v>2</v>
      </c>
      <c r="F39" s="200">
        <v>12</v>
      </c>
      <c r="G39" s="200">
        <v>20</v>
      </c>
      <c r="H39" s="200">
        <v>4</v>
      </c>
      <c r="I39" s="200">
        <v>8</v>
      </c>
      <c r="J39" s="200">
        <v>4</v>
      </c>
      <c r="K39" s="200">
        <v>60</v>
      </c>
      <c r="L39" s="388">
        <f t="shared" si="0"/>
        <v>253440</v>
      </c>
      <c r="M39" s="389">
        <v>0.9</v>
      </c>
      <c r="N39" s="390">
        <f t="shared" si="1"/>
        <v>228096</v>
      </c>
      <c r="O39" s="386">
        <f t="shared" si="3"/>
        <v>8.3666526374859707E-3</v>
      </c>
      <c r="P39" s="387">
        <v>1</v>
      </c>
    </row>
    <row r="40" spans="2:16">
      <c r="B40" s="26" t="s">
        <v>3297</v>
      </c>
      <c r="C40" s="27">
        <v>489</v>
      </c>
      <c r="D40" s="27">
        <f t="shared" si="4"/>
        <v>1271.4000000000001</v>
      </c>
      <c r="E40" s="200">
        <v>2</v>
      </c>
      <c r="F40" s="200">
        <v>12</v>
      </c>
      <c r="G40" s="200">
        <v>20</v>
      </c>
      <c r="H40" s="200">
        <v>4</v>
      </c>
      <c r="I40" s="200">
        <v>8</v>
      </c>
      <c r="J40" s="200">
        <v>4</v>
      </c>
      <c r="K40" s="200">
        <v>60</v>
      </c>
      <c r="L40" s="388">
        <f t="shared" si="0"/>
        <v>253440</v>
      </c>
      <c r="M40" s="389">
        <v>0.9</v>
      </c>
      <c r="N40" s="390">
        <f t="shared" si="1"/>
        <v>228096</v>
      </c>
      <c r="O40" s="386">
        <f t="shared" si="3"/>
        <v>5.5739688552188553E-3</v>
      </c>
      <c r="P40" s="387">
        <v>1</v>
      </c>
    </row>
    <row r="41" spans="2:16">
      <c r="B41" s="26" t="s">
        <v>3803</v>
      </c>
      <c r="C41" s="27">
        <v>6000</v>
      </c>
      <c r="D41" s="27">
        <f t="shared" si="4"/>
        <v>15600</v>
      </c>
      <c r="E41" s="200">
        <v>2</v>
      </c>
      <c r="F41" s="200">
        <v>12</v>
      </c>
      <c r="G41" s="200">
        <v>20</v>
      </c>
      <c r="H41" s="200">
        <v>4</v>
      </c>
      <c r="I41" s="200">
        <v>8</v>
      </c>
      <c r="J41" s="200">
        <v>4</v>
      </c>
      <c r="K41" s="200">
        <v>60</v>
      </c>
      <c r="L41" s="388">
        <f t="shared" si="0"/>
        <v>253440</v>
      </c>
      <c r="M41" s="389">
        <v>0.9</v>
      </c>
      <c r="N41" s="390">
        <f t="shared" si="1"/>
        <v>228096</v>
      </c>
      <c r="O41" s="386">
        <f t="shared" si="3"/>
        <v>6.8392255892255893E-2</v>
      </c>
      <c r="P41" s="387">
        <v>1</v>
      </c>
    </row>
    <row r="42" spans="2:16">
      <c r="B42" s="26" t="s">
        <v>3293</v>
      </c>
      <c r="C42" s="27">
        <v>183</v>
      </c>
      <c r="D42" s="27">
        <f t="shared" si="4"/>
        <v>475.8</v>
      </c>
      <c r="E42" s="200">
        <v>2</v>
      </c>
      <c r="F42" s="200">
        <v>12</v>
      </c>
      <c r="G42" s="200">
        <v>20</v>
      </c>
      <c r="H42" s="200">
        <v>4</v>
      </c>
      <c r="I42" s="200">
        <v>8</v>
      </c>
      <c r="J42" s="200">
        <v>4</v>
      </c>
      <c r="K42" s="200">
        <v>60</v>
      </c>
      <c r="L42" s="388">
        <f t="shared" si="0"/>
        <v>253440</v>
      </c>
      <c r="M42" s="389">
        <v>0.9</v>
      </c>
      <c r="N42" s="390">
        <f t="shared" si="1"/>
        <v>228096</v>
      </c>
      <c r="O42" s="386">
        <f t="shared" si="3"/>
        <v>2.0859638047138048E-3</v>
      </c>
      <c r="P42" s="387">
        <v>1</v>
      </c>
    </row>
    <row r="43" spans="2:16">
      <c r="B43" s="26" t="s">
        <v>3816</v>
      </c>
      <c r="C43" s="27"/>
      <c r="D43" s="27">
        <v>374.18</v>
      </c>
      <c r="E43" s="200">
        <v>2</v>
      </c>
      <c r="F43" s="200">
        <v>12</v>
      </c>
      <c r="G43" s="200">
        <v>20</v>
      </c>
      <c r="H43" s="200">
        <v>4</v>
      </c>
      <c r="I43" s="200">
        <v>8</v>
      </c>
      <c r="J43" s="200">
        <v>4</v>
      </c>
      <c r="K43" s="200">
        <v>60</v>
      </c>
      <c r="L43" s="388">
        <f t="shared" si="0"/>
        <v>253440</v>
      </c>
      <c r="M43" s="389">
        <v>0.9</v>
      </c>
      <c r="N43" s="390">
        <f t="shared" si="1"/>
        <v>228096</v>
      </c>
      <c r="O43" s="386">
        <f t="shared" si="3"/>
        <v>1.640449635241302E-3</v>
      </c>
      <c r="P43" s="387">
        <v>1</v>
      </c>
    </row>
    <row r="44" spans="2:16">
      <c r="B44" s="26" t="s">
        <v>3295</v>
      </c>
      <c r="C44" s="27">
        <v>367</v>
      </c>
      <c r="D44" s="27">
        <f>+C44*$D$5</f>
        <v>954.2</v>
      </c>
      <c r="E44" s="200">
        <v>2</v>
      </c>
      <c r="F44" s="200">
        <v>12</v>
      </c>
      <c r="G44" s="200">
        <v>20</v>
      </c>
      <c r="H44" s="200">
        <v>4</v>
      </c>
      <c r="I44" s="200">
        <v>8</v>
      </c>
      <c r="J44" s="200">
        <v>4</v>
      </c>
      <c r="K44" s="200">
        <v>60</v>
      </c>
      <c r="L44" s="388">
        <f t="shared" si="0"/>
        <v>253440</v>
      </c>
      <c r="M44" s="389">
        <v>0.9</v>
      </c>
      <c r="N44" s="390">
        <f t="shared" si="1"/>
        <v>228096</v>
      </c>
      <c r="O44" s="386">
        <f t="shared" si="3"/>
        <v>4.1833263187429854E-3</v>
      </c>
      <c r="P44" s="387">
        <v>2</v>
      </c>
    </row>
    <row r="45" spans="2:16">
      <c r="B45" s="26" t="s">
        <v>3316</v>
      </c>
      <c r="C45" s="27">
        <v>2201</v>
      </c>
      <c r="D45" s="27">
        <f>+C45*$D$5</f>
        <v>5722.6</v>
      </c>
      <c r="E45" s="200">
        <v>2</v>
      </c>
      <c r="F45" s="200">
        <v>12</v>
      </c>
      <c r="G45" s="200">
        <v>20</v>
      </c>
      <c r="H45" s="200">
        <v>4</v>
      </c>
      <c r="I45" s="200">
        <v>8</v>
      </c>
      <c r="J45" s="200">
        <v>4</v>
      </c>
      <c r="K45" s="200">
        <v>60</v>
      </c>
      <c r="L45" s="388">
        <f t="shared" si="0"/>
        <v>253440</v>
      </c>
      <c r="M45" s="389">
        <v>0.9</v>
      </c>
      <c r="N45" s="390">
        <f t="shared" si="1"/>
        <v>228096</v>
      </c>
      <c r="O45" s="386">
        <f t="shared" si="3"/>
        <v>2.5088559203142537E-2</v>
      </c>
      <c r="P45" s="387">
        <v>1</v>
      </c>
    </row>
    <row r="46" spans="2:16">
      <c r="B46" s="26" t="s">
        <v>3321</v>
      </c>
      <c r="C46" s="27">
        <v>2568</v>
      </c>
      <c r="D46" s="27">
        <f>+C46*$D$5</f>
        <v>6676.8</v>
      </c>
      <c r="E46" s="200">
        <v>2</v>
      </c>
      <c r="F46" s="200">
        <v>12</v>
      </c>
      <c r="G46" s="200">
        <v>20</v>
      </c>
      <c r="H46" s="200">
        <v>4</v>
      </c>
      <c r="I46" s="200">
        <v>8</v>
      </c>
      <c r="J46" s="200">
        <v>4</v>
      </c>
      <c r="K46" s="200">
        <v>60</v>
      </c>
      <c r="L46" s="388">
        <f t="shared" si="0"/>
        <v>253440</v>
      </c>
      <c r="M46" s="389">
        <v>0.9</v>
      </c>
      <c r="N46" s="390">
        <f t="shared" si="1"/>
        <v>228096</v>
      </c>
      <c r="O46" s="386">
        <f t="shared" si="3"/>
        <v>2.9271885521885522E-2</v>
      </c>
      <c r="P46" s="387">
        <v>1</v>
      </c>
    </row>
    <row r="47" spans="2:16">
      <c r="B47" s="26" t="s">
        <v>3310</v>
      </c>
      <c r="C47" s="27">
        <v>1712</v>
      </c>
      <c r="D47" s="27">
        <f>+C47*$D$5</f>
        <v>4451.2</v>
      </c>
      <c r="E47" s="200">
        <v>2</v>
      </c>
      <c r="F47" s="200">
        <v>12</v>
      </c>
      <c r="G47" s="200">
        <v>20</v>
      </c>
      <c r="H47" s="200">
        <v>4</v>
      </c>
      <c r="I47" s="200">
        <v>8</v>
      </c>
      <c r="J47" s="200">
        <v>4</v>
      </c>
      <c r="K47" s="200">
        <v>60</v>
      </c>
      <c r="L47" s="388">
        <f t="shared" si="0"/>
        <v>253440</v>
      </c>
      <c r="M47" s="389">
        <v>0.9</v>
      </c>
      <c r="N47" s="390">
        <f t="shared" si="1"/>
        <v>228096</v>
      </c>
      <c r="O47" s="386">
        <f t="shared" si="3"/>
        <v>1.9514590347923681E-2</v>
      </c>
      <c r="P47" s="387">
        <v>1</v>
      </c>
    </row>
    <row r="48" spans="2:16">
      <c r="B48" s="26" t="s">
        <v>3817</v>
      </c>
      <c r="C48" s="27"/>
      <c r="D48" s="27">
        <v>635</v>
      </c>
      <c r="E48" s="200">
        <v>2</v>
      </c>
      <c r="F48" s="200">
        <v>12</v>
      </c>
      <c r="G48" s="200">
        <v>20</v>
      </c>
      <c r="H48" s="200">
        <v>4</v>
      </c>
      <c r="I48" s="200">
        <v>8</v>
      </c>
      <c r="J48" s="200">
        <v>4</v>
      </c>
      <c r="K48" s="200">
        <v>60</v>
      </c>
      <c r="L48" s="388">
        <f t="shared" si="0"/>
        <v>253440</v>
      </c>
      <c r="M48" s="389">
        <v>0.9</v>
      </c>
      <c r="N48" s="390">
        <f t="shared" si="1"/>
        <v>228096</v>
      </c>
      <c r="O48" s="386">
        <f t="shared" si="3"/>
        <v>2.7839155443322109E-3</v>
      </c>
      <c r="P48" s="387">
        <v>1</v>
      </c>
    </row>
    <row r="49" spans="2:16">
      <c r="B49" s="26" t="s">
        <v>3814</v>
      </c>
      <c r="C49" s="27"/>
      <c r="D49" s="27">
        <v>2034.01</v>
      </c>
      <c r="E49" s="200">
        <v>2</v>
      </c>
      <c r="F49" s="200">
        <v>12</v>
      </c>
      <c r="G49" s="200">
        <v>20</v>
      </c>
      <c r="H49" s="200">
        <v>4</v>
      </c>
      <c r="I49" s="200">
        <v>8</v>
      </c>
      <c r="J49" s="200">
        <v>4</v>
      </c>
      <c r="K49" s="200">
        <v>60</v>
      </c>
      <c r="L49" s="388">
        <f t="shared" si="0"/>
        <v>253440</v>
      </c>
      <c r="M49" s="389">
        <v>0.9</v>
      </c>
      <c r="N49" s="390">
        <f t="shared" si="1"/>
        <v>228096</v>
      </c>
      <c r="O49" s="386">
        <f t="shared" si="3"/>
        <v>8.9173418209876551E-3</v>
      </c>
      <c r="P49" s="387">
        <v>1</v>
      </c>
    </row>
    <row r="50" spans="2:16">
      <c r="B50" s="26" t="s">
        <v>3294</v>
      </c>
      <c r="C50" s="27">
        <v>300</v>
      </c>
      <c r="D50" s="27">
        <f>+C50*$D$5</f>
        <v>780</v>
      </c>
      <c r="E50" s="200">
        <v>2</v>
      </c>
      <c r="F50" s="200">
        <v>12</v>
      </c>
      <c r="G50" s="200">
        <v>20</v>
      </c>
      <c r="H50" s="200">
        <v>4</v>
      </c>
      <c r="I50" s="200">
        <v>8</v>
      </c>
      <c r="J50" s="200">
        <v>4</v>
      </c>
      <c r="K50" s="200">
        <v>60</v>
      </c>
      <c r="L50" s="388">
        <f t="shared" si="0"/>
        <v>253440</v>
      </c>
      <c r="M50" s="389">
        <v>0.9</v>
      </c>
      <c r="N50" s="390">
        <f t="shared" si="1"/>
        <v>228096</v>
      </c>
      <c r="O50" s="386">
        <f t="shared" si="3"/>
        <v>3.4196127946127947E-3</v>
      </c>
      <c r="P50" s="387">
        <v>1</v>
      </c>
    </row>
    <row r="51" spans="2:16">
      <c r="B51" s="26" t="s">
        <v>3305</v>
      </c>
      <c r="C51" s="27">
        <v>1101</v>
      </c>
      <c r="D51" s="27">
        <f>+C51*$D$5</f>
        <v>2862.6</v>
      </c>
      <c r="E51" s="200">
        <v>2</v>
      </c>
      <c r="F51" s="200">
        <v>12</v>
      </c>
      <c r="G51" s="200">
        <v>20</v>
      </c>
      <c r="H51" s="200">
        <v>4</v>
      </c>
      <c r="I51" s="200">
        <v>8</v>
      </c>
      <c r="J51" s="200">
        <v>4</v>
      </c>
      <c r="K51" s="200">
        <v>60</v>
      </c>
      <c r="L51" s="388">
        <f t="shared" si="0"/>
        <v>253440</v>
      </c>
      <c r="M51" s="389">
        <v>0.9</v>
      </c>
      <c r="N51" s="390">
        <f t="shared" si="1"/>
        <v>228096</v>
      </c>
      <c r="O51" s="386">
        <f t="shared" si="3"/>
        <v>1.2549978956228955E-2</v>
      </c>
      <c r="P51" s="387">
        <v>1</v>
      </c>
    </row>
    <row r="52" spans="2:16">
      <c r="B52" s="26" t="s">
        <v>3311</v>
      </c>
      <c r="C52" s="27">
        <v>1743</v>
      </c>
      <c r="D52" s="27">
        <f>+C52*$D$5</f>
        <v>4531.8</v>
      </c>
      <c r="E52" s="200">
        <v>2</v>
      </c>
      <c r="F52" s="200">
        <v>12</v>
      </c>
      <c r="G52" s="200">
        <v>20</v>
      </c>
      <c r="H52" s="200">
        <v>4</v>
      </c>
      <c r="I52" s="200">
        <v>8</v>
      </c>
      <c r="J52" s="200">
        <v>4</v>
      </c>
      <c r="K52" s="200">
        <v>60</v>
      </c>
      <c r="L52" s="388">
        <f t="shared" si="0"/>
        <v>253440</v>
      </c>
      <c r="M52" s="389">
        <v>0.9</v>
      </c>
      <c r="N52" s="390">
        <f t="shared" si="1"/>
        <v>228096</v>
      </c>
      <c r="O52" s="386">
        <f t="shared" si="3"/>
        <v>1.9867950336700337E-2</v>
      </c>
      <c r="P52" s="387">
        <v>1</v>
      </c>
    </row>
    <row r="53" spans="2:16">
      <c r="B53" s="26" t="s">
        <v>4663</v>
      </c>
      <c r="C53" s="27"/>
      <c r="D53" s="27">
        <v>1950</v>
      </c>
      <c r="E53" s="200">
        <v>2</v>
      </c>
      <c r="F53" s="200">
        <v>12</v>
      </c>
      <c r="G53" s="200">
        <v>20</v>
      </c>
      <c r="H53" s="200">
        <v>4</v>
      </c>
      <c r="I53" s="200">
        <v>8</v>
      </c>
      <c r="J53" s="200">
        <v>4</v>
      </c>
      <c r="K53" s="200">
        <v>60</v>
      </c>
      <c r="L53" s="388">
        <f t="shared" si="0"/>
        <v>253440</v>
      </c>
      <c r="M53" s="389">
        <v>0.9</v>
      </c>
      <c r="N53" s="390">
        <f t="shared" si="1"/>
        <v>228096</v>
      </c>
      <c r="O53" s="386">
        <f t="shared" si="3"/>
        <v>8.5490319865319866E-3</v>
      </c>
      <c r="P53" s="387">
        <v>1</v>
      </c>
    </row>
    <row r="54" spans="2:16">
      <c r="B54" s="26" t="s">
        <v>3319</v>
      </c>
      <c r="C54" s="27">
        <v>2446</v>
      </c>
      <c r="D54" s="27">
        <f>+C54*$D$5</f>
        <v>6359.6</v>
      </c>
      <c r="E54" s="200">
        <v>2</v>
      </c>
      <c r="F54" s="200">
        <v>12</v>
      </c>
      <c r="G54" s="200">
        <v>20</v>
      </c>
      <c r="H54" s="200">
        <v>4</v>
      </c>
      <c r="I54" s="200">
        <v>8</v>
      </c>
      <c r="J54" s="200">
        <v>4</v>
      </c>
      <c r="K54" s="200">
        <v>60</v>
      </c>
      <c r="L54" s="388">
        <f t="shared" si="0"/>
        <v>253440</v>
      </c>
      <c r="M54" s="389">
        <v>0.9</v>
      </c>
      <c r="N54" s="390">
        <f t="shared" si="1"/>
        <v>228096</v>
      </c>
      <c r="O54" s="386">
        <f t="shared" si="3"/>
        <v>2.7881242985409654E-2</v>
      </c>
      <c r="P54" s="387">
        <v>1</v>
      </c>
    </row>
    <row r="55" spans="2:16">
      <c r="B55" s="26" t="s">
        <v>3292</v>
      </c>
      <c r="C55" s="27">
        <v>111</v>
      </c>
      <c r="D55" s="27">
        <f>+C55*$D$5</f>
        <v>288.60000000000002</v>
      </c>
      <c r="E55" s="200">
        <v>2</v>
      </c>
      <c r="F55" s="200">
        <v>12</v>
      </c>
      <c r="G55" s="200">
        <v>20</v>
      </c>
      <c r="H55" s="200">
        <v>4</v>
      </c>
      <c r="I55" s="200">
        <v>8</v>
      </c>
      <c r="J55" s="200">
        <v>4</v>
      </c>
      <c r="K55" s="200">
        <v>60</v>
      </c>
      <c r="L55" s="388">
        <f t="shared" si="0"/>
        <v>253440</v>
      </c>
      <c r="M55" s="389">
        <v>0.9</v>
      </c>
      <c r="N55" s="390">
        <f t="shared" si="1"/>
        <v>228096</v>
      </c>
      <c r="O55" s="386">
        <f t="shared" si="3"/>
        <v>1.2652567340067341E-3</v>
      </c>
      <c r="P55" s="387">
        <v>1</v>
      </c>
    </row>
    <row r="56" spans="2:16">
      <c r="B56" s="26" t="s">
        <v>3802</v>
      </c>
      <c r="C56" s="27">
        <v>4281</v>
      </c>
      <c r="D56" s="27">
        <f>+C56*$D$5</f>
        <v>11130.6</v>
      </c>
      <c r="E56" s="200">
        <v>2</v>
      </c>
      <c r="F56" s="200">
        <v>12</v>
      </c>
      <c r="G56" s="200">
        <v>20</v>
      </c>
      <c r="H56" s="200">
        <v>4</v>
      </c>
      <c r="I56" s="200">
        <v>8</v>
      </c>
      <c r="J56" s="200">
        <v>4</v>
      </c>
      <c r="K56" s="200">
        <v>60</v>
      </c>
      <c r="L56" s="388">
        <f t="shared" si="0"/>
        <v>253440</v>
      </c>
      <c r="M56" s="389">
        <v>0.9</v>
      </c>
      <c r="N56" s="390">
        <f t="shared" si="1"/>
        <v>228096</v>
      </c>
      <c r="O56" s="386">
        <f t="shared" si="3"/>
        <v>4.879787457912458E-2</v>
      </c>
      <c r="P56" s="387">
        <v>1</v>
      </c>
    </row>
    <row r="57" spans="2:16">
      <c r="B57" s="26" t="s">
        <v>3315</v>
      </c>
      <c r="C57" s="27">
        <v>2140</v>
      </c>
      <c r="D57" s="27">
        <f>+C57*$D$5</f>
        <v>5564</v>
      </c>
      <c r="E57" s="200">
        <v>2</v>
      </c>
      <c r="F57" s="200">
        <v>12</v>
      </c>
      <c r="G57" s="200">
        <v>20</v>
      </c>
      <c r="H57" s="200">
        <v>4</v>
      </c>
      <c r="I57" s="200">
        <v>8</v>
      </c>
      <c r="J57" s="200">
        <v>4</v>
      </c>
      <c r="K57" s="200">
        <v>60</v>
      </c>
      <c r="L57" s="388">
        <f t="shared" si="0"/>
        <v>253440</v>
      </c>
      <c r="M57" s="389">
        <v>0.9</v>
      </c>
      <c r="N57" s="390">
        <f t="shared" si="1"/>
        <v>228096</v>
      </c>
      <c r="O57" s="386">
        <f t="shared" si="3"/>
        <v>2.4393237934904603E-2</v>
      </c>
      <c r="P57" s="387">
        <v>1</v>
      </c>
    </row>
    <row r="58" spans="2:16">
      <c r="B58" s="26" t="s">
        <v>3307</v>
      </c>
      <c r="C58" s="27">
        <v>1406</v>
      </c>
      <c r="D58" s="27">
        <f>+C58*$D$5</f>
        <v>3655.6</v>
      </c>
      <c r="E58" s="200">
        <v>2</v>
      </c>
      <c r="F58" s="200">
        <v>12</v>
      </c>
      <c r="G58" s="200">
        <v>20</v>
      </c>
      <c r="H58" s="200">
        <v>4</v>
      </c>
      <c r="I58" s="200">
        <v>8</v>
      </c>
      <c r="J58" s="200">
        <v>4</v>
      </c>
      <c r="K58" s="200">
        <v>60</v>
      </c>
      <c r="L58" s="388">
        <f t="shared" si="0"/>
        <v>253440</v>
      </c>
      <c r="M58" s="389">
        <v>0.9</v>
      </c>
      <c r="N58" s="390">
        <f t="shared" si="1"/>
        <v>228096</v>
      </c>
      <c r="O58" s="386">
        <f t="shared" si="3"/>
        <v>1.6026585297418631E-2</v>
      </c>
      <c r="P58" s="387">
        <v>1</v>
      </c>
    </row>
    <row r="59" spans="2:16">
      <c r="B59" s="26" t="s">
        <v>3809</v>
      </c>
      <c r="C59" s="27"/>
      <c r="D59" s="27"/>
      <c r="E59" s="200">
        <v>2</v>
      </c>
      <c r="F59" s="200">
        <v>12</v>
      </c>
      <c r="G59" s="200">
        <v>20</v>
      </c>
      <c r="H59" s="200">
        <v>4</v>
      </c>
      <c r="I59" s="200">
        <v>8</v>
      </c>
      <c r="J59" s="200">
        <v>4</v>
      </c>
      <c r="K59" s="200">
        <v>60</v>
      </c>
      <c r="L59" s="388">
        <f t="shared" si="0"/>
        <v>253440</v>
      </c>
      <c r="M59" s="389">
        <v>0.9</v>
      </c>
      <c r="N59" s="390">
        <f t="shared" si="1"/>
        <v>228096</v>
      </c>
      <c r="O59" s="386">
        <f t="shared" si="3"/>
        <v>0</v>
      </c>
      <c r="P59" s="387">
        <v>1</v>
      </c>
    </row>
    <row r="60" spans="2:16">
      <c r="B60" s="26" t="s">
        <v>3815</v>
      </c>
      <c r="C60" s="27"/>
      <c r="D60" s="27">
        <v>10700</v>
      </c>
      <c r="E60" s="200">
        <v>2</v>
      </c>
      <c r="F60" s="200">
        <v>12</v>
      </c>
      <c r="G60" s="200">
        <v>20</v>
      </c>
      <c r="H60" s="200">
        <v>4</v>
      </c>
      <c r="I60" s="200">
        <v>8</v>
      </c>
      <c r="J60" s="200">
        <v>4</v>
      </c>
      <c r="K60" s="200">
        <v>60</v>
      </c>
      <c r="L60" s="388">
        <f t="shared" si="0"/>
        <v>253440</v>
      </c>
      <c r="M60" s="389">
        <v>0.9</v>
      </c>
      <c r="N60" s="390">
        <f t="shared" si="1"/>
        <v>228096</v>
      </c>
      <c r="O60" s="386">
        <f t="shared" si="3"/>
        <v>4.6910072951739622E-2</v>
      </c>
      <c r="P60" s="387">
        <v>1</v>
      </c>
    </row>
    <row r="61" spans="2:16">
      <c r="B61" s="26" t="s">
        <v>4664</v>
      </c>
      <c r="C61" s="27"/>
      <c r="D61" s="27"/>
      <c r="E61" s="200">
        <v>2</v>
      </c>
      <c r="F61" s="200">
        <v>12</v>
      </c>
      <c r="G61" s="200">
        <v>20</v>
      </c>
      <c r="H61" s="200">
        <v>4</v>
      </c>
      <c r="I61" s="200">
        <v>8</v>
      </c>
      <c r="J61" s="200">
        <v>4</v>
      </c>
      <c r="K61" s="200">
        <v>60</v>
      </c>
      <c r="L61" s="388">
        <f t="shared" si="0"/>
        <v>253440</v>
      </c>
      <c r="M61" s="389">
        <v>0.9</v>
      </c>
      <c r="N61" s="390">
        <f t="shared" si="1"/>
        <v>228096</v>
      </c>
      <c r="O61" s="386">
        <f t="shared" si="3"/>
        <v>0</v>
      </c>
      <c r="P61" s="387">
        <v>1</v>
      </c>
    </row>
    <row r="62" spans="2:16">
      <c r="B62" s="26"/>
      <c r="C62" s="27"/>
      <c r="D62" s="27">
        <f t="shared" ref="D62:D78" si="5">+C62*$D$5</f>
        <v>0</v>
      </c>
      <c r="E62" s="200">
        <v>2</v>
      </c>
      <c r="F62" s="200">
        <v>12</v>
      </c>
      <c r="G62" s="200">
        <v>20</v>
      </c>
      <c r="H62" s="200">
        <v>4</v>
      </c>
      <c r="I62" s="200">
        <v>8</v>
      </c>
      <c r="J62" s="200">
        <v>4</v>
      </c>
      <c r="K62" s="200">
        <v>60</v>
      </c>
      <c r="L62" s="388">
        <f t="shared" si="0"/>
        <v>253440</v>
      </c>
      <c r="M62" s="389">
        <v>0.9</v>
      </c>
      <c r="N62" s="390">
        <f t="shared" si="1"/>
        <v>228096</v>
      </c>
      <c r="O62" s="386">
        <f t="shared" si="3"/>
        <v>0</v>
      </c>
      <c r="P62" s="387">
        <v>1</v>
      </c>
    </row>
    <row r="63" spans="2:16">
      <c r="B63" s="26"/>
      <c r="C63" s="27"/>
      <c r="D63" s="27">
        <f t="shared" si="5"/>
        <v>0</v>
      </c>
      <c r="E63" s="200">
        <v>2</v>
      </c>
      <c r="F63" s="200">
        <v>12</v>
      </c>
      <c r="G63" s="200">
        <v>20</v>
      </c>
      <c r="H63" s="200">
        <v>4</v>
      </c>
      <c r="I63" s="200">
        <v>8</v>
      </c>
      <c r="J63" s="200">
        <v>4</v>
      </c>
      <c r="K63" s="200">
        <v>60</v>
      </c>
      <c r="L63" s="388">
        <f>+E63*F63*((G63*I63)+(H63*J63))*K63</f>
        <v>253440</v>
      </c>
      <c r="M63" s="389">
        <v>0.9</v>
      </c>
      <c r="N63" s="390">
        <f>+L63*M63</f>
        <v>228096</v>
      </c>
      <c r="O63" s="386">
        <f t="shared" si="3"/>
        <v>0</v>
      </c>
      <c r="P63" s="387">
        <v>1</v>
      </c>
    </row>
    <row r="64" spans="2:16">
      <c r="B64" s="26"/>
      <c r="C64" s="27"/>
      <c r="D64" s="29">
        <f t="shared" si="5"/>
        <v>0</v>
      </c>
      <c r="E64" s="200">
        <v>2</v>
      </c>
      <c r="F64" s="200">
        <v>12</v>
      </c>
      <c r="G64" s="200">
        <v>20</v>
      </c>
      <c r="H64" s="200">
        <v>4</v>
      </c>
      <c r="I64" s="200">
        <v>8</v>
      </c>
      <c r="J64" s="200">
        <v>4</v>
      </c>
      <c r="K64" s="200">
        <v>60</v>
      </c>
      <c r="L64" s="388">
        <f t="shared" ref="L64:L127" si="6">+E64*F64*((G64*I64)+(H64*J64))*K64</f>
        <v>253440</v>
      </c>
      <c r="M64" s="389">
        <v>0.9</v>
      </c>
      <c r="N64" s="390">
        <f t="shared" ref="N64:N127" si="7">+L64*M64</f>
        <v>228096</v>
      </c>
      <c r="O64" s="386">
        <f t="shared" ref="O64:O127" si="8">+D64/N64</f>
        <v>0</v>
      </c>
      <c r="P64" s="387">
        <v>1</v>
      </c>
    </row>
    <row r="65" spans="2:16">
      <c r="B65" s="26"/>
      <c r="C65" s="27"/>
      <c r="D65" s="29">
        <f t="shared" si="5"/>
        <v>0</v>
      </c>
      <c r="E65" s="200">
        <v>2</v>
      </c>
      <c r="F65" s="200">
        <v>12</v>
      </c>
      <c r="G65" s="200">
        <v>20</v>
      </c>
      <c r="H65" s="200">
        <v>4</v>
      </c>
      <c r="I65" s="200">
        <v>8</v>
      </c>
      <c r="J65" s="200">
        <v>4</v>
      </c>
      <c r="K65" s="200">
        <v>60</v>
      </c>
      <c r="L65" s="388">
        <f t="shared" si="6"/>
        <v>253440</v>
      </c>
      <c r="M65" s="389">
        <v>0.9</v>
      </c>
      <c r="N65" s="390">
        <f t="shared" si="7"/>
        <v>228096</v>
      </c>
      <c r="O65" s="386">
        <f t="shared" si="8"/>
        <v>0</v>
      </c>
      <c r="P65" s="387">
        <v>1</v>
      </c>
    </row>
    <row r="66" spans="2:16">
      <c r="B66" s="26"/>
      <c r="C66" s="27"/>
      <c r="D66" s="29">
        <f t="shared" si="5"/>
        <v>0</v>
      </c>
      <c r="E66" s="200">
        <v>2</v>
      </c>
      <c r="F66" s="200">
        <v>12</v>
      </c>
      <c r="G66" s="200">
        <v>20</v>
      </c>
      <c r="H66" s="200">
        <v>4</v>
      </c>
      <c r="I66" s="200">
        <v>8</v>
      </c>
      <c r="J66" s="200">
        <v>4</v>
      </c>
      <c r="K66" s="200">
        <v>60</v>
      </c>
      <c r="L66" s="388">
        <f t="shared" si="6"/>
        <v>253440</v>
      </c>
      <c r="M66" s="389">
        <v>0.9</v>
      </c>
      <c r="N66" s="390">
        <f t="shared" si="7"/>
        <v>228096</v>
      </c>
      <c r="O66" s="386">
        <f t="shared" si="8"/>
        <v>0</v>
      </c>
      <c r="P66" s="387">
        <v>1</v>
      </c>
    </row>
    <row r="67" spans="2:16">
      <c r="B67" s="26"/>
      <c r="C67" s="27"/>
      <c r="D67" s="29">
        <f t="shared" si="5"/>
        <v>0</v>
      </c>
      <c r="E67" s="200">
        <v>2</v>
      </c>
      <c r="F67" s="200">
        <v>12</v>
      </c>
      <c r="G67" s="200">
        <v>20</v>
      </c>
      <c r="H67" s="200">
        <v>4</v>
      </c>
      <c r="I67" s="200">
        <v>8</v>
      </c>
      <c r="J67" s="200">
        <v>4</v>
      </c>
      <c r="K67" s="200">
        <v>60</v>
      </c>
      <c r="L67" s="388">
        <f t="shared" si="6"/>
        <v>253440</v>
      </c>
      <c r="M67" s="389">
        <v>0.9</v>
      </c>
      <c r="N67" s="390">
        <f t="shared" si="7"/>
        <v>228096</v>
      </c>
      <c r="O67" s="386">
        <f t="shared" si="8"/>
        <v>0</v>
      </c>
      <c r="P67" s="387">
        <v>1</v>
      </c>
    </row>
    <row r="68" spans="2:16">
      <c r="B68" s="26"/>
      <c r="C68" s="27"/>
      <c r="D68" s="29">
        <f t="shared" si="5"/>
        <v>0</v>
      </c>
      <c r="E68" s="200">
        <v>2</v>
      </c>
      <c r="F68" s="200">
        <v>12</v>
      </c>
      <c r="G68" s="200">
        <v>20</v>
      </c>
      <c r="H68" s="200">
        <v>4</v>
      </c>
      <c r="I68" s="200">
        <v>8</v>
      </c>
      <c r="J68" s="200">
        <v>4</v>
      </c>
      <c r="K68" s="200">
        <v>60</v>
      </c>
      <c r="L68" s="388">
        <f t="shared" si="6"/>
        <v>253440</v>
      </c>
      <c r="M68" s="389">
        <v>0.9</v>
      </c>
      <c r="N68" s="390">
        <f t="shared" si="7"/>
        <v>228096</v>
      </c>
      <c r="O68" s="386">
        <f t="shared" si="8"/>
        <v>0</v>
      </c>
      <c r="P68" s="387">
        <v>1</v>
      </c>
    </row>
    <row r="69" spans="2:16">
      <c r="B69" s="26"/>
      <c r="C69" s="27"/>
      <c r="D69" s="29">
        <f t="shared" si="5"/>
        <v>0</v>
      </c>
      <c r="E69" s="200">
        <v>2</v>
      </c>
      <c r="F69" s="200">
        <v>12</v>
      </c>
      <c r="G69" s="200">
        <v>20</v>
      </c>
      <c r="H69" s="200">
        <v>4</v>
      </c>
      <c r="I69" s="200">
        <v>8</v>
      </c>
      <c r="J69" s="200">
        <v>4</v>
      </c>
      <c r="K69" s="200">
        <v>60</v>
      </c>
      <c r="L69" s="388">
        <f t="shared" si="6"/>
        <v>253440</v>
      </c>
      <c r="M69" s="389">
        <v>0.9</v>
      </c>
      <c r="N69" s="390">
        <f t="shared" si="7"/>
        <v>228096</v>
      </c>
      <c r="O69" s="386">
        <f t="shared" si="8"/>
        <v>0</v>
      </c>
      <c r="P69" s="387">
        <v>1</v>
      </c>
    </row>
    <row r="70" spans="2:16">
      <c r="B70" s="26"/>
      <c r="C70" s="27"/>
      <c r="D70" s="29">
        <f t="shared" si="5"/>
        <v>0</v>
      </c>
      <c r="E70" s="200">
        <v>2</v>
      </c>
      <c r="F70" s="200">
        <v>12</v>
      </c>
      <c r="G70" s="200">
        <v>20</v>
      </c>
      <c r="H70" s="200">
        <v>4</v>
      </c>
      <c r="I70" s="200">
        <v>8</v>
      </c>
      <c r="J70" s="200">
        <v>4</v>
      </c>
      <c r="K70" s="200">
        <v>60</v>
      </c>
      <c r="L70" s="388">
        <f t="shared" si="6"/>
        <v>253440</v>
      </c>
      <c r="M70" s="389">
        <v>0.9</v>
      </c>
      <c r="N70" s="390">
        <f t="shared" si="7"/>
        <v>228096</v>
      </c>
      <c r="O70" s="386">
        <f t="shared" si="8"/>
        <v>0</v>
      </c>
      <c r="P70" s="387">
        <v>1</v>
      </c>
    </row>
    <row r="71" spans="2:16">
      <c r="B71" s="26"/>
      <c r="C71" s="27"/>
      <c r="D71" s="29">
        <f t="shared" si="5"/>
        <v>0</v>
      </c>
      <c r="E71" s="200">
        <v>2</v>
      </c>
      <c r="F71" s="200">
        <v>12</v>
      </c>
      <c r="G71" s="200">
        <v>20</v>
      </c>
      <c r="H71" s="200">
        <v>4</v>
      </c>
      <c r="I71" s="200">
        <v>8</v>
      </c>
      <c r="J71" s="200">
        <v>4</v>
      </c>
      <c r="K71" s="200">
        <v>60</v>
      </c>
      <c r="L71" s="388">
        <f t="shared" si="6"/>
        <v>253440</v>
      </c>
      <c r="M71" s="389">
        <v>0.9</v>
      </c>
      <c r="N71" s="390">
        <f t="shared" si="7"/>
        <v>228096</v>
      </c>
      <c r="O71" s="386">
        <f t="shared" si="8"/>
        <v>0</v>
      </c>
      <c r="P71" s="387">
        <v>1</v>
      </c>
    </row>
    <row r="72" spans="2:16">
      <c r="B72" s="26"/>
      <c r="C72" s="27"/>
      <c r="D72" s="29">
        <f t="shared" si="5"/>
        <v>0</v>
      </c>
      <c r="E72" s="200">
        <v>2</v>
      </c>
      <c r="F72" s="200">
        <v>12</v>
      </c>
      <c r="G72" s="200">
        <v>20</v>
      </c>
      <c r="H72" s="200">
        <v>4</v>
      </c>
      <c r="I72" s="200">
        <v>8</v>
      </c>
      <c r="J72" s="200">
        <v>4</v>
      </c>
      <c r="K72" s="200">
        <v>60</v>
      </c>
      <c r="L72" s="388">
        <f t="shared" si="6"/>
        <v>253440</v>
      </c>
      <c r="M72" s="389">
        <v>0.9</v>
      </c>
      <c r="N72" s="390">
        <f t="shared" si="7"/>
        <v>228096</v>
      </c>
      <c r="O72" s="386">
        <f t="shared" si="8"/>
        <v>0</v>
      </c>
      <c r="P72" s="387">
        <v>1</v>
      </c>
    </row>
    <row r="73" spans="2:16">
      <c r="B73" s="26"/>
      <c r="C73" s="27"/>
      <c r="D73" s="29">
        <f t="shared" si="5"/>
        <v>0</v>
      </c>
      <c r="E73" s="200">
        <v>2</v>
      </c>
      <c r="F73" s="200">
        <v>12</v>
      </c>
      <c r="G73" s="200">
        <v>20</v>
      </c>
      <c r="H73" s="200">
        <v>4</v>
      </c>
      <c r="I73" s="200">
        <v>8</v>
      </c>
      <c r="J73" s="200">
        <v>4</v>
      </c>
      <c r="K73" s="200">
        <v>60</v>
      </c>
      <c r="L73" s="388">
        <f t="shared" si="6"/>
        <v>253440</v>
      </c>
      <c r="M73" s="389">
        <v>0.9</v>
      </c>
      <c r="N73" s="390">
        <f t="shared" si="7"/>
        <v>228096</v>
      </c>
      <c r="O73" s="386">
        <f t="shared" si="8"/>
        <v>0</v>
      </c>
      <c r="P73" s="387">
        <v>1</v>
      </c>
    </row>
    <row r="74" spans="2:16">
      <c r="B74" s="26"/>
      <c r="C74" s="27"/>
      <c r="D74" s="29">
        <f t="shared" si="5"/>
        <v>0</v>
      </c>
      <c r="E74" s="200">
        <v>2</v>
      </c>
      <c r="F74" s="200">
        <v>12</v>
      </c>
      <c r="G74" s="200">
        <v>20</v>
      </c>
      <c r="H74" s="200">
        <v>4</v>
      </c>
      <c r="I74" s="200">
        <v>8</v>
      </c>
      <c r="J74" s="200">
        <v>4</v>
      </c>
      <c r="K74" s="200">
        <v>60</v>
      </c>
      <c r="L74" s="388">
        <f t="shared" si="6"/>
        <v>253440</v>
      </c>
      <c r="M74" s="389">
        <v>0.9</v>
      </c>
      <c r="N74" s="390">
        <f t="shared" si="7"/>
        <v>228096</v>
      </c>
      <c r="O74" s="386">
        <f t="shared" si="8"/>
        <v>0</v>
      </c>
      <c r="P74" s="387">
        <v>1</v>
      </c>
    </row>
    <row r="75" spans="2:16">
      <c r="B75" s="26"/>
      <c r="C75" s="27"/>
      <c r="D75" s="29">
        <f t="shared" si="5"/>
        <v>0</v>
      </c>
      <c r="E75" s="200">
        <v>2</v>
      </c>
      <c r="F75" s="200">
        <v>12</v>
      </c>
      <c r="G75" s="200">
        <v>20</v>
      </c>
      <c r="H75" s="200">
        <v>4</v>
      </c>
      <c r="I75" s="200">
        <v>8</v>
      </c>
      <c r="J75" s="200">
        <v>4</v>
      </c>
      <c r="K75" s="200">
        <v>60</v>
      </c>
      <c r="L75" s="388">
        <f t="shared" si="6"/>
        <v>253440</v>
      </c>
      <c r="M75" s="389">
        <v>0.9</v>
      </c>
      <c r="N75" s="390">
        <f t="shared" si="7"/>
        <v>228096</v>
      </c>
      <c r="O75" s="386">
        <f t="shared" si="8"/>
        <v>0</v>
      </c>
      <c r="P75" s="387">
        <v>1</v>
      </c>
    </row>
    <row r="76" spans="2:16">
      <c r="B76" s="26"/>
      <c r="C76" s="27"/>
      <c r="D76" s="29">
        <f t="shared" si="5"/>
        <v>0</v>
      </c>
      <c r="E76" s="200">
        <v>2</v>
      </c>
      <c r="F76" s="200">
        <v>12</v>
      </c>
      <c r="G76" s="200">
        <v>20</v>
      </c>
      <c r="H76" s="200">
        <v>4</v>
      </c>
      <c r="I76" s="200">
        <v>8</v>
      </c>
      <c r="J76" s="200">
        <v>4</v>
      </c>
      <c r="K76" s="200">
        <v>60</v>
      </c>
      <c r="L76" s="388">
        <f t="shared" si="6"/>
        <v>253440</v>
      </c>
      <c r="M76" s="389">
        <v>0.9</v>
      </c>
      <c r="N76" s="390">
        <f t="shared" si="7"/>
        <v>228096</v>
      </c>
      <c r="O76" s="386">
        <f t="shared" si="8"/>
        <v>0</v>
      </c>
      <c r="P76" s="387">
        <v>1</v>
      </c>
    </row>
    <row r="77" spans="2:16">
      <c r="B77" s="26"/>
      <c r="C77" s="27"/>
      <c r="D77" s="29">
        <f t="shared" si="5"/>
        <v>0</v>
      </c>
      <c r="E77" s="200">
        <v>2</v>
      </c>
      <c r="F77" s="200">
        <v>12</v>
      </c>
      <c r="G77" s="200">
        <v>20</v>
      </c>
      <c r="H77" s="200">
        <v>4</v>
      </c>
      <c r="I77" s="200">
        <v>8</v>
      </c>
      <c r="J77" s="200">
        <v>4</v>
      </c>
      <c r="K77" s="200">
        <v>60</v>
      </c>
      <c r="L77" s="388">
        <f t="shared" si="6"/>
        <v>253440</v>
      </c>
      <c r="M77" s="389">
        <v>0.9</v>
      </c>
      <c r="N77" s="390">
        <f t="shared" si="7"/>
        <v>228096</v>
      </c>
      <c r="O77" s="386">
        <f t="shared" si="8"/>
        <v>0</v>
      </c>
      <c r="P77" s="387">
        <v>1</v>
      </c>
    </row>
    <row r="78" spans="2:16">
      <c r="B78" s="26"/>
      <c r="C78" s="27"/>
      <c r="D78" s="29">
        <f t="shared" si="5"/>
        <v>0</v>
      </c>
      <c r="E78" s="200">
        <v>2</v>
      </c>
      <c r="F78" s="200">
        <v>12</v>
      </c>
      <c r="G78" s="200">
        <v>20</v>
      </c>
      <c r="H78" s="200">
        <v>4</v>
      </c>
      <c r="I78" s="200">
        <v>8</v>
      </c>
      <c r="J78" s="200">
        <v>4</v>
      </c>
      <c r="K78" s="200">
        <v>60</v>
      </c>
      <c r="L78" s="388">
        <f t="shared" si="6"/>
        <v>253440</v>
      </c>
      <c r="M78" s="389">
        <v>0.9</v>
      </c>
      <c r="N78" s="390">
        <f t="shared" si="7"/>
        <v>228096</v>
      </c>
      <c r="O78" s="386">
        <f t="shared" si="8"/>
        <v>0</v>
      </c>
      <c r="P78" s="387">
        <v>1</v>
      </c>
    </row>
    <row r="79" spans="2:16">
      <c r="B79" s="26"/>
      <c r="C79" s="27"/>
      <c r="D79" s="29">
        <f t="shared" ref="D79:D94" si="9">+C79*$D$5</f>
        <v>0</v>
      </c>
      <c r="E79" s="200">
        <v>2</v>
      </c>
      <c r="F79" s="200">
        <v>12</v>
      </c>
      <c r="G79" s="200">
        <v>20</v>
      </c>
      <c r="H79" s="200">
        <v>4</v>
      </c>
      <c r="I79" s="200">
        <v>8</v>
      </c>
      <c r="J79" s="200">
        <v>4</v>
      </c>
      <c r="K79" s="200">
        <v>60</v>
      </c>
      <c r="L79" s="388">
        <f t="shared" si="6"/>
        <v>253440</v>
      </c>
      <c r="M79" s="389">
        <v>0.9</v>
      </c>
      <c r="N79" s="390">
        <f t="shared" si="7"/>
        <v>228096</v>
      </c>
      <c r="O79" s="386">
        <f t="shared" si="8"/>
        <v>0</v>
      </c>
      <c r="P79" s="387">
        <v>1</v>
      </c>
    </row>
    <row r="80" spans="2:16">
      <c r="B80" s="26"/>
      <c r="C80" s="27"/>
      <c r="D80" s="29">
        <f t="shared" si="9"/>
        <v>0</v>
      </c>
      <c r="E80" s="200">
        <v>2</v>
      </c>
      <c r="F80" s="200">
        <v>12</v>
      </c>
      <c r="G80" s="200">
        <v>20</v>
      </c>
      <c r="H80" s="200">
        <v>4</v>
      </c>
      <c r="I80" s="200">
        <v>8</v>
      </c>
      <c r="J80" s="200">
        <v>4</v>
      </c>
      <c r="K80" s="200">
        <v>60</v>
      </c>
      <c r="L80" s="388">
        <f t="shared" si="6"/>
        <v>253440</v>
      </c>
      <c r="M80" s="389">
        <v>0.9</v>
      </c>
      <c r="N80" s="390">
        <f t="shared" si="7"/>
        <v>228096</v>
      </c>
      <c r="O80" s="386">
        <f t="shared" si="8"/>
        <v>0</v>
      </c>
      <c r="P80" s="387">
        <v>1</v>
      </c>
    </row>
    <row r="81" spans="2:16">
      <c r="B81" s="26"/>
      <c r="C81" s="27"/>
      <c r="D81" s="29">
        <f t="shared" si="9"/>
        <v>0</v>
      </c>
      <c r="E81" s="200">
        <v>2</v>
      </c>
      <c r="F81" s="200">
        <v>12</v>
      </c>
      <c r="G81" s="200">
        <v>20</v>
      </c>
      <c r="H81" s="200">
        <v>4</v>
      </c>
      <c r="I81" s="200">
        <v>8</v>
      </c>
      <c r="J81" s="200">
        <v>4</v>
      </c>
      <c r="K81" s="200">
        <v>60</v>
      </c>
      <c r="L81" s="388">
        <f t="shared" si="6"/>
        <v>253440</v>
      </c>
      <c r="M81" s="389">
        <v>0.9</v>
      </c>
      <c r="N81" s="390">
        <f t="shared" si="7"/>
        <v>228096</v>
      </c>
      <c r="O81" s="386">
        <f t="shared" si="8"/>
        <v>0</v>
      </c>
      <c r="P81" s="387">
        <v>1</v>
      </c>
    </row>
    <row r="82" spans="2:16">
      <c r="B82" s="26"/>
      <c r="C82" s="27"/>
      <c r="D82" s="29">
        <f t="shared" si="9"/>
        <v>0</v>
      </c>
      <c r="E82" s="200">
        <v>2</v>
      </c>
      <c r="F82" s="200">
        <v>12</v>
      </c>
      <c r="G82" s="200">
        <v>20</v>
      </c>
      <c r="H82" s="200">
        <v>4</v>
      </c>
      <c r="I82" s="200">
        <v>8</v>
      </c>
      <c r="J82" s="200">
        <v>4</v>
      </c>
      <c r="K82" s="200">
        <v>60</v>
      </c>
      <c r="L82" s="388">
        <f t="shared" si="6"/>
        <v>253440</v>
      </c>
      <c r="M82" s="389">
        <v>0.9</v>
      </c>
      <c r="N82" s="390">
        <f t="shared" si="7"/>
        <v>228096</v>
      </c>
      <c r="O82" s="386">
        <f t="shared" si="8"/>
        <v>0</v>
      </c>
      <c r="P82" s="387">
        <v>1</v>
      </c>
    </row>
    <row r="83" spans="2:16">
      <c r="B83" s="26"/>
      <c r="C83" s="27"/>
      <c r="D83" s="29">
        <f t="shared" si="9"/>
        <v>0</v>
      </c>
      <c r="E83" s="200">
        <v>2</v>
      </c>
      <c r="F83" s="200">
        <v>12</v>
      </c>
      <c r="G83" s="200">
        <v>20</v>
      </c>
      <c r="H83" s="200">
        <v>4</v>
      </c>
      <c r="I83" s="200">
        <v>8</v>
      </c>
      <c r="J83" s="200">
        <v>4</v>
      </c>
      <c r="K83" s="200">
        <v>60</v>
      </c>
      <c r="L83" s="388">
        <f t="shared" si="6"/>
        <v>253440</v>
      </c>
      <c r="M83" s="389">
        <v>0.9</v>
      </c>
      <c r="N83" s="390">
        <f t="shared" si="7"/>
        <v>228096</v>
      </c>
      <c r="O83" s="386">
        <f t="shared" si="8"/>
        <v>0</v>
      </c>
      <c r="P83" s="387">
        <v>1</v>
      </c>
    </row>
    <row r="84" spans="2:16">
      <c r="B84" s="26"/>
      <c r="C84" s="27"/>
      <c r="D84" s="29">
        <f t="shared" si="9"/>
        <v>0</v>
      </c>
      <c r="E84" s="200">
        <v>2</v>
      </c>
      <c r="F84" s="200">
        <v>12</v>
      </c>
      <c r="G84" s="200">
        <v>20</v>
      </c>
      <c r="H84" s="200">
        <v>4</v>
      </c>
      <c r="I84" s="200">
        <v>8</v>
      </c>
      <c r="J84" s="200">
        <v>4</v>
      </c>
      <c r="K84" s="200">
        <v>60</v>
      </c>
      <c r="L84" s="388">
        <f t="shared" si="6"/>
        <v>253440</v>
      </c>
      <c r="M84" s="389">
        <v>0.9</v>
      </c>
      <c r="N84" s="390">
        <f t="shared" si="7"/>
        <v>228096</v>
      </c>
      <c r="O84" s="386">
        <f t="shared" si="8"/>
        <v>0</v>
      </c>
      <c r="P84" s="387">
        <v>1</v>
      </c>
    </row>
    <row r="85" spans="2:16">
      <c r="B85" s="26"/>
      <c r="C85" s="27"/>
      <c r="D85" s="29">
        <f t="shared" si="9"/>
        <v>0</v>
      </c>
      <c r="E85" s="200">
        <v>2</v>
      </c>
      <c r="F85" s="200">
        <v>12</v>
      </c>
      <c r="G85" s="200">
        <v>20</v>
      </c>
      <c r="H85" s="200">
        <v>4</v>
      </c>
      <c r="I85" s="200">
        <v>8</v>
      </c>
      <c r="J85" s="200">
        <v>4</v>
      </c>
      <c r="K85" s="200">
        <v>60</v>
      </c>
      <c r="L85" s="388">
        <f t="shared" si="6"/>
        <v>253440</v>
      </c>
      <c r="M85" s="389">
        <v>0.9</v>
      </c>
      <c r="N85" s="390">
        <f t="shared" si="7"/>
        <v>228096</v>
      </c>
      <c r="O85" s="386">
        <f t="shared" si="8"/>
        <v>0</v>
      </c>
      <c r="P85" s="387">
        <v>1</v>
      </c>
    </row>
    <row r="86" spans="2:16">
      <c r="B86" s="26"/>
      <c r="C86" s="27"/>
      <c r="D86" s="29">
        <f t="shared" si="9"/>
        <v>0</v>
      </c>
      <c r="E86" s="200">
        <v>2</v>
      </c>
      <c r="F86" s="200">
        <v>12</v>
      </c>
      <c r="G86" s="200">
        <v>20</v>
      </c>
      <c r="H86" s="200">
        <v>4</v>
      </c>
      <c r="I86" s="200">
        <v>8</v>
      </c>
      <c r="J86" s="200">
        <v>4</v>
      </c>
      <c r="K86" s="200">
        <v>60</v>
      </c>
      <c r="L86" s="388">
        <f t="shared" si="6"/>
        <v>253440</v>
      </c>
      <c r="M86" s="389">
        <v>0.9</v>
      </c>
      <c r="N86" s="390">
        <f t="shared" si="7"/>
        <v>228096</v>
      </c>
      <c r="O86" s="386">
        <f t="shared" si="8"/>
        <v>0</v>
      </c>
      <c r="P86" s="387">
        <v>1</v>
      </c>
    </row>
    <row r="87" spans="2:16">
      <c r="B87" s="26"/>
      <c r="C87" s="27"/>
      <c r="D87" s="29">
        <f t="shared" si="9"/>
        <v>0</v>
      </c>
      <c r="E87" s="200">
        <v>2</v>
      </c>
      <c r="F87" s="200">
        <v>12</v>
      </c>
      <c r="G87" s="200">
        <v>20</v>
      </c>
      <c r="H87" s="200">
        <v>4</v>
      </c>
      <c r="I87" s="200">
        <v>8</v>
      </c>
      <c r="J87" s="200">
        <v>4</v>
      </c>
      <c r="K87" s="200">
        <v>60</v>
      </c>
      <c r="L87" s="388">
        <f t="shared" si="6"/>
        <v>253440</v>
      </c>
      <c r="M87" s="389">
        <v>0.9</v>
      </c>
      <c r="N87" s="390">
        <f t="shared" si="7"/>
        <v>228096</v>
      </c>
      <c r="O87" s="386">
        <f t="shared" si="8"/>
        <v>0</v>
      </c>
      <c r="P87" s="387">
        <v>1</v>
      </c>
    </row>
    <row r="88" spans="2:16">
      <c r="B88" s="26"/>
      <c r="C88" s="27"/>
      <c r="D88" s="29">
        <f t="shared" si="9"/>
        <v>0</v>
      </c>
      <c r="E88" s="200">
        <v>2</v>
      </c>
      <c r="F88" s="200">
        <v>12</v>
      </c>
      <c r="G88" s="200">
        <v>20</v>
      </c>
      <c r="H88" s="200">
        <v>4</v>
      </c>
      <c r="I88" s="200">
        <v>8</v>
      </c>
      <c r="J88" s="200">
        <v>4</v>
      </c>
      <c r="K88" s="200">
        <v>60</v>
      </c>
      <c r="L88" s="388">
        <f t="shared" si="6"/>
        <v>253440</v>
      </c>
      <c r="M88" s="389">
        <v>0.9</v>
      </c>
      <c r="N88" s="390">
        <f t="shared" si="7"/>
        <v>228096</v>
      </c>
      <c r="O88" s="386">
        <f t="shared" si="8"/>
        <v>0</v>
      </c>
      <c r="P88" s="387">
        <v>1</v>
      </c>
    </row>
    <row r="89" spans="2:16">
      <c r="B89" s="26"/>
      <c r="C89" s="27"/>
      <c r="D89" s="29">
        <f t="shared" si="9"/>
        <v>0</v>
      </c>
      <c r="E89" s="200">
        <v>2</v>
      </c>
      <c r="F89" s="200">
        <v>12</v>
      </c>
      <c r="G89" s="200">
        <v>20</v>
      </c>
      <c r="H89" s="200">
        <v>4</v>
      </c>
      <c r="I89" s="200">
        <v>8</v>
      </c>
      <c r="J89" s="200">
        <v>4</v>
      </c>
      <c r="K89" s="200">
        <v>60</v>
      </c>
      <c r="L89" s="388">
        <f t="shared" si="6"/>
        <v>253440</v>
      </c>
      <c r="M89" s="389">
        <v>0.9</v>
      </c>
      <c r="N89" s="390">
        <f t="shared" si="7"/>
        <v>228096</v>
      </c>
      <c r="O89" s="386">
        <f t="shared" si="8"/>
        <v>0</v>
      </c>
      <c r="P89" s="387">
        <v>1</v>
      </c>
    </row>
    <row r="90" spans="2:16">
      <c r="B90" s="26"/>
      <c r="C90" s="27"/>
      <c r="D90" s="29">
        <f t="shared" si="9"/>
        <v>0</v>
      </c>
      <c r="E90" s="200">
        <v>2</v>
      </c>
      <c r="F90" s="200">
        <v>12</v>
      </c>
      <c r="G90" s="200">
        <v>20</v>
      </c>
      <c r="H90" s="200">
        <v>4</v>
      </c>
      <c r="I90" s="200">
        <v>8</v>
      </c>
      <c r="J90" s="200">
        <v>4</v>
      </c>
      <c r="K90" s="200">
        <v>60</v>
      </c>
      <c r="L90" s="388">
        <f t="shared" si="6"/>
        <v>253440</v>
      </c>
      <c r="M90" s="389">
        <v>0.9</v>
      </c>
      <c r="N90" s="390">
        <f t="shared" si="7"/>
        <v>228096</v>
      </c>
      <c r="O90" s="386">
        <f t="shared" si="8"/>
        <v>0</v>
      </c>
      <c r="P90" s="387">
        <v>1</v>
      </c>
    </row>
    <row r="91" spans="2:16">
      <c r="B91" s="26"/>
      <c r="C91" s="27"/>
      <c r="D91" s="29">
        <f t="shared" si="9"/>
        <v>0</v>
      </c>
      <c r="E91" s="200">
        <v>2</v>
      </c>
      <c r="F91" s="200">
        <v>12</v>
      </c>
      <c r="G91" s="200">
        <v>20</v>
      </c>
      <c r="H91" s="200">
        <v>4</v>
      </c>
      <c r="I91" s="200">
        <v>8</v>
      </c>
      <c r="J91" s="200">
        <v>4</v>
      </c>
      <c r="K91" s="200">
        <v>60</v>
      </c>
      <c r="L91" s="388">
        <f t="shared" si="6"/>
        <v>253440</v>
      </c>
      <c r="M91" s="389">
        <v>0.9</v>
      </c>
      <c r="N91" s="390">
        <f t="shared" si="7"/>
        <v>228096</v>
      </c>
      <c r="O91" s="386">
        <f t="shared" si="8"/>
        <v>0</v>
      </c>
      <c r="P91" s="387">
        <v>1</v>
      </c>
    </row>
    <row r="92" spans="2:16">
      <c r="B92" s="26"/>
      <c r="C92" s="27"/>
      <c r="D92" s="29">
        <f t="shared" si="9"/>
        <v>0</v>
      </c>
      <c r="E92" s="200">
        <v>2</v>
      </c>
      <c r="F92" s="200">
        <v>12</v>
      </c>
      <c r="G92" s="200">
        <v>20</v>
      </c>
      <c r="H92" s="200">
        <v>4</v>
      </c>
      <c r="I92" s="200">
        <v>8</v>
      </c>
      <c r="J92" s="200">
        <v>4</v>
      </c>
      <c r="K92" s="200">
        <v>60</v>
      </c>
      <c r="L92" s="388">
        <f t="shared" si="6"/>
        <v>253440</v>
      </c>
      <c r="M92" s="389">
        <v>0.9</v>
      </c>
      <c r="N92" s="390">
        <f t="shared" si="7"/>
        <v>228096</v>
      </c>
      <c r="O92" s="386">
        <f t="shared" si="8"/>
        <v>0</v>
      </c>
      <c r="P92" s="387">
        <v>1</v>
      </c>
    </row>
    <row r="93" spans="2:16">
      <c r="B93" s="26"/>
      <c r="C93" s="27"/>
      <c r="D93" s="29">
        <f t="shared" si="9"/>
        <v>0</v>
      </c>
      <c r="E93" s="200">
        <v>2</v>
      </c>
      <c r="F93" s="200">
        <v>12</v>
      </c>
      <c r="G93" s="200">
        <v>20</v>
      </c>
      <c r="H93" s="200">
        <v>4</v>
      </c>
      <c r="I93" s="200">
        <v>8</v>
      </c>
      <c r="J93" s="200">
        <v>4</v>
      </c>
      <c r="K93" s="200">
        <v>60</v>
      </c>
      <c r="L93" s="388">
        <f t="shared" si="6"/>
        <v>253440</v>
      </c>
      <c r="M93" s="389">
        <v>0.9</v>
      </c>
      <c r="N93" s="390">
        <f t="shared" si="7"/>
        <v>228096</v>
      </c>
      <c r="O93" s="386">
        <f t="shared" si="8"/>
        <v>0</v>
      </c>
      <c r="P93" s="387">
        <v>1</v>
      </c>
    </row>
    <row r="94" spans="2:16">
      <c r="B94" s="26"/>
      <c r="C94" s="27"/>
      <c r="D94" s="29">
        <f t="shared" si="9"/>
        <v>0</v>
      </c>
      <c r="E94" s="200">
        <v>2</v>
      </c>
      <c r="F94" s="200">
        <v>12</v>
      </c>
      <c r="G94" s="200">
        <v>20</v>
      </c>
      <c r="H94" s="200">
        <v>4</v>
      </c>
      <c r="I94" s="200">
        <v>8</v>
      </c>
      <c r="J94" s="200">
        <v>4</v>
      </c>
      <c r="K94" s="200">
        <v>60</v>
      </c>
      <c r="L94" s="388">
        <f t="shared" si="6"/>
        <v>253440</v>
      </c>
      <c r="M94" s="389">
        <v>0.9</v>
      </c>
      <c r="N94" s="390">
        <f t="shared" si="7"/>
        <v>228096</v>
      </c>
      <c r="O94" s="386">
        <f t="shared" si="8"/>
        <v>0</v>
      </c>
      <c r="P94" s="387">
        <v>1</v>
      </c>
    </row>
    <row r="95" spans="2:16">
      <c r="B95" s="28"/>
      <c r="C95" s="29"/>
      <c r="D95" s="29">
        <f t="shared" ref="D95:D132" si="10">+C95*$D$5</f>
        <v>0</v>
      </c>
      <c r="E95" s="200">
        <v>2</v>
      </c>
      <c r="F95" s="200">
        <v>12</v>
      </c>
      <c r="G95" s="200">
        <v>20</v>
      </c>
      <c r="H95" s="200">
        <v>4</v>
      </c>
      <c r="I95" s="200">
        <v>8</v>
      </c>
      <c r="J95" s="200">
        <v>4</v>
      </c>
      <c r="K95" s="200">
        <v>60</v>
      </c>
      <c r="L95" s="388">
        <f t="shared" si="6"/>
        <v>253440</v>
      </c>
      <c r="M95" s="389">
        <v>0.9</v>
      </c>
      <c r="N95" s="390">
        <f t="shared" si="7"/>
        <v>228096</v>
      </c>
      <c r="O95" s="386">
        <f t="shared" si="8"/>
        <v>0</v>
      </c>
      <c r="P95" s="387">
        <v>1</v>
      </c>
    </row>
    <row r="96" spans="2:16">
      <c r="B96" s="28"/>
      <c r="C96" s="29"/>
      <c r="D96" s="29">
        <f t="shared" si="10"/>
        <v>0</v>
      </c>
      <c r="E96" s="200">
        <v>2</v>
      </c>
      <c r="F96" s="200">
        <v>12</v>
      </c>
      <c r="G96" s="200">
        <v>20</v>
      </c>
      <c r="H96" s="200">
        <v>4</v>
      </c>
      <c r="I96" s="200">
        <v>8</v>
      </c>
      <c r="J96" s="200">
        <v>4</v>
      </c>
      <c r="K96" s="200">
        <v>60</v>
      </c>
      <c r="L96" s="388">
        <f t="shared" si="6"/>
        <v>253440</v>
      </c>
      <c r="M96" s="389">
        <v>0.9</v>
      </c>
      <c r="N96" s="390">
        <f t="shared" si="7"/>
        <v>228096</v>
      </c>
      <c r="O96" s="386">
        <f t="shared" si="8"/>
        <v>0</v>
      </c>
      <c r="P96" s="387">
        <v>1</v>
      </c>
    </row>
    <row r="97" spans="2:16">
      <c r="B97" s="28"/>
      <c r="C97" s="29"/>
      <c r="D97" s="29">
        <f t="shared" si="10"/>
        <v>0</v>
      </c>
      <c r="E97" s="200">
        <v>2</v>
      </c>
      <c r="F97" s="200">
        <v>12</v>
      </c>
      <c r="G97" s="200">
        <v>20</v>
      </c>
      <c r="H97" s="200">
        <v>4</v>
      </c>
      <c r="I97" s="200">
        <v>8</v>
      </c>
      <c r="J97" s="200">
        <v>4</v>
      </c>
      <c r="K97" s="200">
        <v>60</v>
      </c>
      <c r="L97" s="388">
        <f t="shared" si="6"/>
        <v>253440</v>
      </c>
      <c r="M97" s="389">
        <v>0.9</v>
      </c>
      <c r="N97" s="390">
        <f t="shared" si="7"/>
        <v>228096</v>
      </c>
      <c r="O97" s="386">
        <f t="shared" si="8"/>
        <v>0</v>
      </c>
      <c r="P97" s="387">
        <v>1</v>
      </c>
    </row>
    <row r="98" spans="2:16">
      <c r="B98" s="28"/>
      <c r="C98" s="29"/>
      <c r="D98" s="29">
        <f t="shared" si="10"/>
        <v>0</v>
      </c>
      <c r="E98" s="200">
        <v>2</v>
      </c>
      <c r="F98" s="200">
        <v>12</v>
      </c>
      <c r="G98" s="200">
        <v>20</v>
      </c>
      <c r="H98" s="200">
        <v>4</v>
      </c>
      <c r="I98" s="200">
        <v>8</v>
      </c>
      <c r="J98" s="200">
        <v>4</v>
      </c>
      <c r="K98" s="200">
        <v>60</v>
      </c>
      <c r="L98" s="388">
        <f t="shared" si="6"/>
        <v>253440</v>
      </c>
      <c r="M98" s="389">
        <v>0.9</v>
      </c>
      <c r="N98" s="390">
        <f t="shared" si="7"/>
        <v>228096</v>
      </c>
      <c r="O98" s="386">
        <f t="shared" si="8"/>
        <v>0</v>
      </c>
      <c r="P98" s="387">
        <v>1</v>
      </c>
    </row>
    <row r="99" spans="2:16">
      <c r="B99" s="28"/>
      <c r="C99" s="29"/>
      <c r="D99" s="29">
        <f t="shared" si="10"/>
        <v>0</v>
      </c>
      <c r="E99" s="200">
        <v>2</v>
      </c>
      <c r="F99" s="200">
        <v>12</v>
      </c>
      <c r="G99" s="200">
        <v>20</v>
      </c>
      <c r="H99" s="200">
        <v>4</v>
      </c>
      <c r="I99" s="200">
        <v>8</v>
      </c>
      <c r="J99" s="200">
        <v>4</v>
      </c>
      <c r="K99" s="200">
        <v>60</v>
      </c>
      <c r="L99" s="388">
        <f t="shared" si="6"/>
        <v>253440</v>
      </c>
      <c r="M99" s="389">
        <v>0.9</v>
      </c>
      <c r="N99" s="390">
        <f t="shared" si="7"/>
        <v>228096</v>
      </c>
      <c r="O99" s="386">
        <f t="shared" si="8"/>
        <v>0</v>
      </c>
      <c r="P99" s="387">
        <v>1</v>
      </c>
    </row>
    <row r="100" spans="2:16">
      <c r="B100" s="28"/>
      <c r="C100" s="29"/>
      <c r="D100" s="29">
        <f t="shared" si="10"/>
        <v>0</v>
      </c>
      <c r="E100" s="200">
        <v>2</v>
      </c>
      <c r="F100" s="200">
        <v>12</v>
      </c>
      <c r="G100" s="200">
        <v>20</v>
      </c>
      <c r="H100" s="200">
        <v>4</v>
      </c>
      <c r="I100" s="200">
        <v>8</v>
      </c>
      <c r="J100" s="200">
        <v>4</v>
      </c>
      <c r="K100" s="200">
        <v>60</v>
      </c>
      <c r="L100" s="388">
        <f t="shared" si="6"/>
        <v>253440</v>
      </c>
      <c r="M100" s="389">
        <v>0.9</v>
      </c>
      <c r="N100" s="390">
        <f t="shared" si="7"/>
        <v>228096</v>
      </c>
      <c r="O100" s="386">
        <f t="shared" si="8"/>
        <v>0</v>
      </c>
      <c r="P100" s="387">
        <v>1</v>
      </c>
    </row>
    <row r="101" spans="2:16">
      <c r="B101" s="28"/>
      <c r="C101" s="29"/>
      <c r="D101" s="29">
        <f t="shared" si="10"/>
        <v>0</v>
      </c>
      <c r="E101" s="200">
        <v>2</v>
      </c>
      <c r="F101" s="200">
        <v>12</v>
      </c>
      <c r="G101" s="200">
        <v>20</v>
      </c>
      <c r="H101" s="200">
        <v>4</v>
      </c>
      <c r="I101" s="200">
        <v>8</v>
      </c>
      <c r="J101" s="200">
        <v>4</v>
      </c>
      <c r="K101" s="200">
        <v>60</v>
      </c>
      <c r="L101" s="388">
        <f t="shared" si="6"/>
        <v>253440</v>
      </c>
      <c r="M101" s="389">
        <v>0.9</v>
      </c>
      <c r="N101" s="390">
        <f t="shared" si="7"/>
        <v>228096</v>
      </c>
      <c r="O101" s="386">
        <f t="shared" si="8"/>
        <v>0</v>
      </c>
      <c r="P101" s="387">
        <v>1</v>
      </c>
    </row>
    <row r="102" spans="2:16">
      <c r="B102" s="28"/>
      <c r="C102" s="29"/>
      <c r="D102" s="29">
        <f t="shared" si="10"/>
        <v>0</v>
      </c>
      <c r="E102" s="200">
        <v>2</v>
      </c>
      <c r="F102" s="200">
        <v>12</v>
      </c>
      <c r="G102" s="200">
        <v>20</v>
      </c>
      <c r="H102" s="200">
        <v>4</v>
      </c>
      <c r="I102" s="200">
        <v>8</v>
      </c>
      <c r="J102" s="200">
        <v>4</v>
      </c>
      <c r="K102" s="200">
        <v>60</v>
      </c>
      <c r="L102" s="388">
        <f t="shared" si="6"/>
        <v>253440</v>
      </c>
      <c r="M102" s="389">
        <v>0.9</v>
      </c>
      <c r="N102" s="390">
        <f t="shared" si="7"/>
        <v>228096</v>
      </c>
      <c r="O102" s="386">
        <f t="shared" si="8"/>
        <v>0</v>
      </c>
      <c r="P102" s="387">
        <v>1</v>
      </c>
    </row>
    <row r="103" spans="2:16">
      <c r="B103" s="28"/>
      <c r="C103" s="29"/>
      <c r="D103" s="29">
        <f t="shared" si="10"/>
        <v>0</v>
      </c>
      <c r="E103" s="200">
        <v>2</v>
      </c>
      <c r="F103" s="200">
        <v>12</v>
      </c>
      <c r="G103" s="200">
        <v>20</v>
      </c>
      <c r="H103" s="200">
        <v>4</v>
      </c>
      <c r="I103" s="200">
        <v>8</v>
      </c>
      <c r="J103" s="200">
        <v>4</v>
      </c>
      <c r="K103" s="200">
        <v>60</v>
      </c>
      <c r="L103" s="388">
        <f t="shared" si="6"/>
        <v>253440</v>
      </c>
      <c r="M103" s="389">
        <v>0.9</v>
      </c>
      <c r="N103" s="390">
        <f t="shared" si="7"/>
        <v>228096</v>
      </c>
      <c r="O103" s="386">
        <f t="shared" si="8"/>
        <v>0</v>
      </c>
      <c r="P103" s="387">
        <v>1</v>
      </c>
    </row>
    <row r="104" spans="2:16">
      <c r="B104" s="28"/>
      <c r="C104" s="29"/>
      <c r="D104" s="29">
        <f t="shared" si="10"/>
        <v>0</v>
      </c>
      <c r="E104" s="200">
        <v>2</v>
      </c>
      <c r="F104" s="200">
        <v>12</v>
      </c>
      <c r="G104" s="200">
        <v>20</v>
      </c>
      <c r="H104" s="200">
        <v>4</v>
      </c>
      <c r="I104" s="200">
        <v>8</v>
      </c>
      <c r="J104" s="200">
        <v>4</v>
      </c>
      <c r="K104" s="200">
        <v>60</v>
      </c>
      <c r="L104" s="388">
        <f t="shared" si="6"/>
        <v>253440</v>
      </c>
      <c r="M104" s="389">
        <v>0.9</v>
      </c>
      <c r="N104" s="390">
        <f t="shared" si="7"/>
        <v>228096</v>
      </c>
      <c r="O104" s="386">
        <f t="shared" si="8"/>
        <v>0</v>
      </c>
      <c r="P104" s="387">
        <v>1</v>
      </c>
    </row>
    <row r="105" spans="2:16">
      <c r="B105" s="30"/>
      <c r="C105" s="29"/>
      <c r="D105" s="29">
        <f t="shared" si="10"/>
        <v>0</v>
      </c>
      <c r="E105" s="200">
        <v>2</v>
      </c>
      <c r="F105" s="200">
        <v>12</v>
      </c>
      <c r="G105" s="200">
        <v>20</v>
      </c>
      <c r="H105" s="200">
        <v>4</v>
      </c>
      <c r="I105" s="200">
        <v>8</v>
      </c>
      <c r="J105" s="200">
        <v>4</v>
      </c>
      <c r="K105" s="200">
        <v>60</v>
      </c>
      <c r="L105" s="388">
        <f t="shared" si="6"/>
        <v>253440</v>
      </c>
      <c r="M105" s="389">
        <v>0.9</v>
      </c>
      <c r="N105" s="390">
        <f t="shared" si="7"/>
        <v>228096</v>
      </c>
      <c r="O105" s="386">
        <f t="shared" si="8"/>
        <v>0</v>
      </c>
      <c r="P105" s="387">
        <v>1</v>
      </c>
    </row>
    <row r="106" spans="2:16">
      <c r="B106" s="30"/>
      <c r="C106" s="29"/>
      <c r="D106" s="29">
        <f t="shared" si="10"/>
        <v>0</v>
      </c>
      <c r="E106" s="200">
        <v>2</v>
      </c>
      <c r="F106" s="200">
        <v>12</v>
      </c>
      <c r="G106" s="200">
        <v>20</v>
      </c>
      <c r="H106" s="200">
        <v>4</v>
      </c>
      <c r="I106" s="200">
        <v>8</v>
      </c>
      <c r="J106" s="200">
        <v>4</v>
      </c>
      <c r="K106" s="200">
        <v>60</v>
      </c>
      <c r="L106" s="388">
        <f t="shared" si="6"/>
        <v>253440</v>
      </c>
      <c r="M106" s="389">
        <v>0.9</v>
      </c>
      <c r="N106" s="390">
        <f t="shared" si="7"/>
        <v>228096</v>
      </c>
      <c r="O106" s="386">
        <f t="shared" si="8"/>
        <v>0</v>
      </c>
      <c r="P106" s="387">
        <v>1</v>
      </c>
    </row>
    <row r="107" spans="2:16">
      <c r="B107" s="30"/>
      <c r="C107" s="29"/>
      <c r="D107" s="29">
        <f t="shared" si="10"/>
        <v>0</v>
      </c>
      <c r="E107" s="200">
        <v>2</v>
      </c>
      <c r="F107" s="200">
        <v>12</v>
      </c>
      <c r="G107" s="200">
        <v>20</v>
      </c>
      <c r="H107" s="200">
        <v>4</v>
      </c>
      <c r="I107" s="200">
        <v>8</v>
      </c>
      <c r="J107" s="200">
        <v>4</v>
      </c>
      <c r="K107" s="200">
        <v>60</v>
      </c>
      <c r="L107" s="388">
        <f t="shared" si="6"/>
        <v>253440</v>
      </c>
      <c r="M107" s="389">
        <v>0.9</v>
      </c>
      <c r="N107" s="390">
        <f t="shared" si="7"/>
        <v>228096</v>
      </c>
      <c r="O107" s="386">
        <f t="shared" si="8"/>
        <v>0</v>
      </c>
      <c r="P107" s="387">
        <v>1</v>
      </c>
    </row>
    <row r="108" spans="2:16">
      <c r="B108" s="30"/>
      <c r="C108" s="29"/>
      <c r="D108" s="29">
        <f t="shared" si="10"/>
        <v>0</v>
      </c>
      <c r="E108" s="200">
        <v>2</v>
      </c>
      <c r="F108" s="200">
        <v>12</v>
      </c>
      <c r="G108" s="200">
        <v>20</v>
      </c>
      <c r="H108" s="200">
        <v>4</v>
      </c>
      <c r="I108" s="200">
        <v>8</v>
      </c>
      <c r="J108" s="200">
        <v>4</v>
      </c>
      <c r="K108" s="200">
        <v>60</v>
      </c>
      <c r="L108" s="388">
        <f t="shared" si="6"/>
        <v>253440</v>
      </c>
      <c r="M108" s="389">
        <v>0.9</v>
      </c>
      <c r="N108" s="390">
        <f t="shared" si="7"/>
        <v>228096</v>
      </c>
      <c r="O108" s="386">
        <f t="shared" si="8"/>
        <v>0</v>
      </c>
      <c r="P108" s="387">
        <v>1</v>
      </c>
    </row>
    <row r="109" spans="2:16">
      <c r="B109" s="30"/>
      <c r="C109" s="29"/>
      <c r="D109" s="29">
        <f t="shared" si="10"/>
        <v>0</v>
      </c>
      <c r="E109" s="200">
        <v>2</v>
      </c>
      <c r="F109" s="200">
        <v>12</v>
      </c>
      <c r="G109" s="200">
        <v>20</v>
      </c>
      <c r="H109" s="200">
        <v>4</v>
      </c>
      <c r="I109" s="200">
        <v>8</v>
      </c>
      <c r="J109" s="200">
        <v>4</v>
      </c>
      <c r="K109" s="200">
        <v>60</v>
      </c>
      <c r="L109" s="388">
        <f t="shared" si="6"/>
        <v>253440</v>
      </c>
      <c r="M109" s="389">
        <v>0.9</v>
      </c>
      <c r="N109" s="390">
        <f t="shared" si="7"/>
        <v>228096</v>
      </c>
      <c r="O109" s="386">
        <f t="shared" si="8"/>
        <v>0</v>
      </c>
      <c r="P109" s="387">
        <v>1</v>
      </c>
    </row>
    <row r="110" spans="2:16">
      <c r="B110" s="30"/>
      <c r="C110" s="29"/>
      <c r="D110" s="29">
        <f t="shared" si="10"/>
        <v>0</v>
      </c>
      <c r="E110" s="200">
        <v>2</v>
      </c>
      <c r="F110" s="200">
        <v>12</v>
      </c>
      <c r="G110" s="200">
        <v>20</v>
      </c>
      <c r="H110" s="200">
        <v>4</v>
      </c>
      <c r="I110" s="200">
        <v>8</v>
      </c>
      <c r="J110" s="200">
        <v>4</v>
      </c>
      <c r="K110" s="200">
        <v>60</v>
      </c>
      <c r="L110" s="388">
        <f t="shared" si="6"/>
        <v>253440</v>
      </c>
      <c r="M110" s="389">
        <v>0.9</v>
      </c>
      <c r="N110" s="390">
        <f t="shared" si="7"/>
        <v>228096</v>
      </c>
      <c r="O110" s="386">
        <f t="shared" si="8"/>
        <v>0</v>
      </c>
      <c r="P110" s="387">
        <v>1</v>
      </c>
    </row>
    <row r="111" spans="2:16">
      <c r="B111" s="28"/>
      <c r="C111" s="29"/>
      <c r="D111" s="29">
        <f t="shared" si="10"/>
        <v>0</v>
      </c>
      <c r="E111" s="200">
        <v>2</v>
      </c>
      <c r="F111" s="200">
        <v>12</v>
      </c>
      <c r="G111" s="200">
        <v>20</v>
      </c>
      <c r="H111" s="200">
        <v>4</v>
      </c>
      <c r="I111" s="200">
        <v>8</v>
      </c>
      <c r="J111" s="200">
        <v>4</v>
      </c>
      <c r="K111" s="200">
        <v>60</v>
      </c>
      <c r="L111" s="388">
        <f t="shared" si="6"/>
        <v>253440</v>
      </c>
      <c r="M111" s="389">
        <v>0.9</v>
      </c>
      <c r="N111" s="390">
        <f t="shared" si="7"/>
        <v>228096</v>
      </c>
      <c r="O111" s="386">
        <f t="shared" si="8"/>
        <v>0</v>
      </c>
      <c r="P111" s="387">
        <v>1</v>
      </c>
    </row>
    <row r="112" spans="2:16">
      <c r="B112" s="28"/>
      <c r="C112" s="29"/>
      <c r="D112" s="29">
        <f t="shared" si="10"/>
        <v>0</v>
      </c>
      <c r="E112" s="200">
        <v>2</v>
      </c>
      <c r="F112" s="200">
        <v>12</v>
      </c>
      <c r="G112" s="200">
        <v>20</v>
      </c>
      <c r="H112" s="200">
        <v>4</v>
      </c>
      <c r="I112" s="200">
        <v>8</v>
      </c>
      <c r="J112" s="200">
        <v>4</v>
      </c>
      <c r="K112" s="200">
        <v>60</v>
      </c>
      <c r="L112" s="388">
        <f t="shared" si="6"/>
        <v>253440</v>
      </c>
      <c r="M112" s="389">
        <v>0.9</v>
      </c>
      <c r="N112" s="390">
        <f t="shared" si="7"/>
        <v>228096</v>
      </c>
      <c r="O112" s="386">
        <f t="shared" si="8"/>
        <v>0</v>
      </c>
      <c r="P112" s="387">
        <v>1</v>
      </c>
    </row>
    <row r="113" spans="2:16">
      <c r="B113" s="28"/>
      <c r="C113" s="29"/>
      <c r="D113" s="29">
        <f t="shared" si="10"/>
        <v>0</v>
      </c>
      <c r="E113" s="200">
        <v>2</v>
      </c>
      <c r="F113" s="200">
        <v>12</v>
      </c>
      <c r="G113" s="200">
        <v>20</v>
      </c>
      <c r="H113" s="200">
        <v>4</v>
      </c>
      <c r="I113" s="200">
        <v>8</v>
      </c>
      <c r="J113" s="200">
        <v>4</v>
      </c>
      <c r="K113" s="200">
        <v>60</v>
      </c>
      <c r="L113" s="388">
        <f t="shared" si="6"/>
        <v>253440</v>
      </c>
      <c r="M113" s="389">
        <v>0.9</v>
      </c>
      <c r="N113" s="390">
        <f t="shared" si="7"/>
        <v>228096</v>
      </c>
      <c r="O113" s="386">
        <f t="shared" si="8"/>
        <v>0</v>
      </c>
      <c r="P113" s="387">
        <v>1</v>
      </c>
    </row>
    <row r="114" spans="2:16">
      <c r="B114" s="28"/>
      <c r="C114" s="29"/>
      <c r="D114" s="29">
        <f t="shared" si="10"/>
        <v>0</v>
      </c>
      <c r="E114" s="200">
        <v>2</v>
      </c>
      <c r="F114" s="200">
        <v>12</v>
      </c>
      <c r="G114" s="200">
        <v>20</v>
      </c>
      <c r="H114" s="200">
        <v>4</v>
      </c>
      <c r="I114" s="200">
        <v>8</v>
      </c>
      <c r="J114" s="200">
        <v>4</v>
      </c>
      <c r="K114" s="200">
        <v>60</v>
      </c>
      <c r="L114" s="388">
        <f t="shared" si="6"/>
        <v>253440</v>
      </c>
      <c r="M114" s="389">
        <v>0.9</v>
      </c>
      <c r="N114" s="390">
        <f t="shared" si="7"/>
        <v>228096</v>
      </c>
      <c r="O114" s="386">
        <f t="shared" si="8"/>
        <v>0</v>
      </c>
      <c r="P114" s="387">
        <v>1</v>
      </c>
    </row>
    <row r="115" spans="2:16">
      <c r="B115" s="28"/>
      <c r="C115" s="29"/>
      <c r="D115" s="29">
        <f t="shared" si="10"/>
        <v>0</v>
      </c>
      <c r="E115" s="200">
        <v>2</v>
      </c>
      <c r="F115" s="200">
        <v>12</v>
      </c>
      <c r="G115" s="200">
        <v>20</v>
      </c>
      <c r="H115" s="200">
        <v>4</v>
      </c>
      <c r="I115" s="200">
        <v>8</v>
      </c>
      <c r="J115" s="200">
        <v>4</v>
      </c>
      <c r="K115" s="200">
        <v>60</v>
      </c>
      <c r="L115" s="388">
        <f t="shared" si="6"/>
        <v>253440</v>
      </c>
      <c r="M115" s="389">
        <v>0.9</v>
      </c>
      <c r="N115" s="390">
        <f t="shared" si="7"/>
        <v>228096</v>
      </c>
      <c r="O115" s="386">
        <f t="shared" si="8"/>
        <v>0</v>
      </c>
      <c r="P115" s="387">
        <v>1</v>
      </c>
    </row>
    <row r="116" spans="2:16">
      <c r="B116" s="28"/>
      <c r="C116" s="29"/>
      <c r="D116" s="29">
        <f t="shared" si="10"/>
        <v>0</v>
      </c>
      <c r="E116" s="200">
        <v>2</v>
      </c>
      <c r="F116" s="200">
        <v>12</v>
      </c>
      <c r="G116" s="200">
        <v>20</v>
      </c>
      <c r="H116" s="200">
        <v>4</v>
      </c>
      <c r="I116" s="200">
        <v>8</v>
      </c>
      <c r="J116" s="200">
        <v>4</v>
      </c>
      <c r="K116" s="200">
        <v>60</v>
      </c>
      <c r="L116" s="388">
        <f t="shared" si="6"/>
        <v>253440</v>
      </c>
      <c r="M116" s="389">
        <v>0.9</v>
      </c>
      <c r="N116" s="390">
        <f t="shared" si="7"/>
        <v>228096</v>
      </c>
      <c r="O116" s="386">
        <f t="shared" si="8"/>
        <v>0</v>
      </c>
      <c r="P116" s="387">
        <v>1</v>
      </c>
    </row>
    <row r="117" spans="2:16">
      <c r="B117" s="28"/>
      <c r="C117" s="29"/>
      <c r="D117" s="29">
        <f t="shared" si="10"/>
        <v>0</v>
      </c>
      <c r="E117" s="200">
        <v>2</v>
      </c>
      <c r="F117" s="200">
        <v>12</v>
      </c>
      <c r="G117" s="200">
        <v>20</v>
      </c>
      <c r="H117" s="200">
        <v>4</v>
      </c>
      <c r="I117" s="200">
        <v>8</v>
      </c>
      <c r="J117" s="200">
        <v>4</v>
      </c>
      <c r="K117" s="200">
        <v>60</v>
      </c>
      <c r="L117" s="388">
        <f t="shared" si="6"/>
        <v>253440</v>
      </c>
      <c r="M117" s="389">
        <v>0.9</v>
      </c>
      <c r="N117" s="390">
        <f t="shared" si="7"/>
        <v>228096</v>
      </c>
      <c r="O117" s="386">
        <f t="shared" si="8"/>
        <v>0</v>
      </c>
      <c r="P117" s="387">
        <v>1</v>
      </c>
    </row>
    <row r="118" spans="2:16">
      <c r="B118" s="28"/>
      <c r="C118" s="29"/>
      <c r="D118" s="29">
        <f t="shared" si="10"/>
        <v>0</v>
      </c>
      <c r="E118" s="200">
        <v>2</v>
      </c>
      <c r="F118" s="200">
        <v>12</v>
      </c>
      <c r="G118" s="200">
        <v>20</v>
      </c>
      <c r="H118" s="200">
        <v>4</v>
      </c>
      <c r="I118" s="200">
        <v>8</v>
      </c>
      <c r="J118" s="200">
        <v>4</v>
      </c>
      <c r="K118" s="200">
        <v>60</v>
      </c>
      <c r="L118" s="388">
        <f t="shared" si="6"/>
        <v>253440</v>
      </c>
      <c r="M118" s="389">
        <v>0.9</v>
      </c>
      <c r="N118" s="390">
        <f t="shared" si="7"/>
        <v>228096</v>
      </c>
      <c r="O118" s="386">
        <f t="shared" si="8"/>
        <v>0</v>
      </c>
      <c r="P118" s="387">
        <v>1</v>
      </c>
    </row>
    <row r="119" spans="2:16">
      <c r="B119" s="28"/>
      <c r="C119" s="29"/>
      <c r="D119" s="29">
        <f t="shared" si="10"/>
        <v>0</v>
      </c>
      <c r="E119" s="200">
        <v>2</v>
      </c>
      <c r="F119" s="200">
        <v>12</v>
      </c>
      <c r="G119" s="200">
        <v>20</v>
      </c>
      <c r="H119" s="200">
        <v>4</v>
      </c>
      <c r="I119" s="200">
        <v>8</v>
      </c>
      <c r="J119" s="200">
        <v>4</v>
      </c>
      <c r="K119" s="200">
        <v>60</v>
      </c>
      <c r="L119" s="388">
        <f t="shared" si="6"/>
        <v>253440</v>
      </c>
      <c r="M119" s="389">
        <v>0.9</v>
      </c>
      <c r="N119" s="390">
        <f t="shared" si="7"/>
        <v>228096</v>
      </c>
      <c r="O119" s="386">
        <f t="shared" si="8"/>
        <v>0</v>
      </c>
      <c r="P119" s="387">
        <v>1</v>
      </c>
    </row>
    <row r="120" spans="2:16">
      <c r="B120" s="28"/>
      <c r="C120" s="29"/>
      <c r="D120" s="29">
        <f t="shared" si="10"/>
        <v>0</v>
      </c>
      <c r="E120" s="200">
        <v>2</v>
      </c>
      <c r="F120" s="200">
        <v>12</v>
      </c>
      <c r="G120" s="200">
        <v>20</v>
      </c>
      <c r="H120" s="200">
        <v>4</v>
      </c>
      <c r="I120" s="200">
        <v>8</v>
      </c>
      <c r="J120" s="200">
        <v>4</v>
      </c>
      <c r="K120" s="200">
        <v>60</v>
      </c>
      <c r="L120" s="388">
        <f t="shared" si="6"/>
        <v>253440</v>
      </c>
      <c r="M120" s="389">
        <v>0.9</v>
      </c>
      <c r="N120" s="390">
        <f t="shared" si="7"/>
        <v>228096</v>
      </c>
      <c r="O120" s="386">
        <f t="shared" si="8"/>
        <v>0</v>
      </c>
      <c r="P120" s="387">
        <v>1</v>
      </c>
    </row>
    <row r="121" spans="2:16">
      <c r="B121" s="30"/>
      <c r="C121" s="29"/>
      <c r="D121" s="29">
        <f t="shared" si="10"/>
        <v>0</v>
      </c>
      <c r="E121" s="200">
        <v>2</v>
      </c>
      <c r="F121" s="200">
        <v>12</v>
      </c>
      <c r="G121" s="200">
        <v>20</v>
      </c>
      <c r="H121" s="200">
        <v>4</v>
      </c>
      <c r="I121" s="200">
        <v>8</v>
      </c>
      <c r="J121" s="200">
        <v>4</v>
      </c>
      <c r="K121" s="200">
        <v>60</v>
      </c>
      <c r="L121" s="388">
        <f t="shared" si="6"/>
        <v>253440</v>
      </c>
      <c r="M121" s="389">
        <v>0.9</v>
      </c>
      <c r="N121" s="390">
        <f t="shared" si="7"/>
        <v>228096</v>
      </c>
      <c r="O121" s="386">
        <f t="shared" si="8"/>
        <v>0</v>
      </c>
      <c r="P121" s="387">
        <v>1</v>
      </c>
    </row>
    <row r="122" spans="2:16">
      <c r="B122" s="28"/>
      <c r="C122" s="29"/>
      <c r="D122" s="29">
        <f t="shared" si="10"/>
        <v>0</v>
      </c>
      <c r="E122" s="200">
        <v>2</v>
      </c>
      <c r="F122" s="200">
        <v>12</v>
      </c>
      <c r="G122" s="200">
        <v>20</v>
      </c>
      <c r="H122" s="200">
        <v>4</v>
      </c>
      <c r="I122" s="200">
        <v>8</v>
      </c>
      <c r="J122" s="200">
        <v>4</v>
      </c>
      <c r="K122" s="200">
        <v>60</v>
      </c>
      <c r="L122" s="388">
        <f t="shared" si="6"/>
        <v>253440</v>
      </c>
      <c r="M122" s="389">
        <v>0.9</v>
      </c>
      <c r="N122" s="390">
        <f t="shared" si="7"/>
        <v>228096</v>
      </c>
      <c r="O122" s="386">
        <f t="shared" si="8"/>
        <v>0</v>
      </c>
      <c r="P122" s="387">
        <v>1</v>
      </c>
    </row>
    <row r="123" spans="2:16">
      <c r="B123" s="28"/>
      <c r="C123" s="29"/>
      <c r="D123" s="29">
        <f t="shared" si="10"/>
        <v>0</v>
      </c>
      <c r="E123" s="200">
        <v>2</v>
      </c>
      <c r="F123" s="200">
        <v>12</v>
      </c>
      <c r="G123" s="200">
        <v>20</v>
      </c>
      <c r="H123" s="200">
        <v>4</v>
      </c>
      <c r="I123" s="200">
        <v>8</v>
      </c>
      <c r="J123" s="200">
        <v>4</v>
      </c>
      <c r="K123" s="200">
        <v>60</v>
      </c>
      <c r="L123" s="388">
        <f t="shared" si="6"/>
        <v>253440</v>
      </c>
      <c r="M123" s="389">
        <v>0.9</v>
      </c>
      <c r="N123" s="390">
        <f t="shared" si="7"/>
        <v>228096</v>
      </c>
      <c r="O123" s="386">
        <f t="shared" si="8"/>
        <v>0</v>
      </c>
      <c r="P123" s="387">
        <v>1</v>
      </c>
    </row>
    <row r="124" spans="2:16">
      <c r="B124" s="30"/>
      <c r="C124" s="29"/>
      <c r="D124" s="29">
        <f t="shared" si="10"/>
        <v>0</v>
      </c>
      <c r="E124" s="200">
        <v>2</v>
      </c>
      <c r="F124" s="200">
        <v>12</v>
      </c>
      <c r="G124" s="200">
        <v>20</v>
      </c>
      <c r="H124" s="200">
        <v>4</v>
      </c>
      <c r="I124" s="200">
        <v>8</v>
      </c>
      <c r="J124" s="200">
        <v>4</v>
      </c>
      <c r="K124" s="200">
        <v>60</v>
      </c>
      <c r="L124" s="388">
        <f t="shared" si="6"/>
        <v>253440</v>
      </c>
      <c r="M124" s="389">
        <v>0.9</v>
      </c>
      <c r="N124" s="390">
        <f t="shared" si="7"/>
        <v>228096</v>
      </c>
      <c r="O124" s="386">
        <f t="shared" si="8"/>
        <v>0</v>
      </c>
      <c r="P124" s="387">
        <v>1</v>
      </c>
    </row>
    <row r="125" spans="2:16">
      <c r="B125" s="28"/>
      <c r="C125" s="29"/>
      <c r="D125" s="29">
        <f t="shared" si="10"/>
        <v>0</v>
      </c>
      <c r="E125" s="200">
        <v>2</v>
      </c>
      <c r="F125" s="200">
        <v>12</v>
      </c>
      <c r="G125" s="200">
        <v>20</v>
      </c>
      <c r="H125" s="200">
        <v>4</v>
      </c>
      <c r="I125" s="200">
        <v>8</v>
      </c>
      <c r="J125" s="200">
        <v>4</v>
      </c>
      <c r="K125" s="200">
        <v>60</v>
      </c>
      <c r="L125" s="388">
        <f t="shared" si="6"/>
        <v>253440</v>
      </c>
      <c r="M125" s="389">
        <v>0.9</v>
      </c>
      <c r="N125" s="390">
        <f t="shared" si="7"/>
        <v>228096</v>
      </c>
      <c r="O125" s="386">
        <f t="shared" si="8"/>
        <v>0</v>
      </c>
      <c r="P125" s="387">
        <v>1</v>
      </c>
    </row>
    <row r="126" spans="2:16">
      <c r="B126" s="28"/>
      <c r="C126" s="29"/>
      <c r="D126" s="29">
        <f t="shared" si="10"/>
        <v>0</v>
      </c>
      <c r="E126" s="200">
        <v>2</v>
      </c>
      <c r="F126" s="200">
        <v>12</v>
      </c>
      <c r="G126" s="200">
        <v>20</v>
      </c>
      <c r="H126" s="200">
        <v>4</v>
      </c>
      <c r="I126" s="200">
        <v>8</v>
      </c>
      <c r="J126" s="200">
        <v>4</v>
      </c>
      <c r="K126" s="200">
        <v>60</v>
      </c>
      <c r="L126" s="388">
        <f t="shared" si="6"/>
        <v>253440</v>
      </c>
      <c r="M126" s="389">
        <v>0.9</v>
      </c>
      <c r="N126" s="390">
        <f t="shared" si="7"/>
        <v>228096</v>
      </c>
      <c r="O126" s="386">
        <f t="shared" si="8"/>
        <v>0</v>
      </c>
      <c r="P126" s="387">
        <v>1</v>
      </c>
    </row>
    <row r="127" spans="2:16">
      <c r="B127" s="28"/>
      <c r="C127" s="29"/>
      <c r="D127" s="29">
        <f t="shared" si="10"/>
        <v>0</v>
      </c>
      <c r="E127" s="200">
        <v>2</v>
      </c>
      <c r="F127" s="200">
        <v>12</v>
      </c>
      <c r="G127" s="200">
        <v>20</v>
      </c>
      <c r="H127" s="200">
        <v>4</v>
      </c>
      <c r="I127" s="200">
        <v>8</v>
      </c>
      <c r="J127" s="200">
        <v>4</v>
      </c>
      <c r="K127" s="200">
        <v>60</v>
      </c>
      <c r="L127" s="388">
        <f t="shared" si="6"/>
        <v>253440</v>
      </c>
      <c r="M127" s="389">
        <v>0.9</v>
      </c>
      <c r="N127" s="390">
        <f t="shared" si="7"/>
        <v>228096</v>
      </c>
      <c r="O127" s="386">
        <f t="shared" si="8"/>
        <v>0</v>
      </c>
      <c r="P127" s="387">
        <v>1</v>
      </c>
    </row>
    <row r="128" spans="2:16">
      <c r="B128" s="28"/>
      <c r="C128" s="29"/>
      <c r="D128" s="29">
        <f t="shared" si="10"/>
        <v>0</v>
      </c>
      <c r="E128" s="200">
        <v>2</v>
      </c>
      <c r="F128" s="200">
        <v>12</v>
      </c>
      <c r="G128" s="200">
        <v>20</v>
      </c>
      <c r="H128" s="200">
        <v>4</v>
      </c>
      <c r="I128" s="200">
        <v>8</v>
      </c>
      <c r="J128" s="200">
        <v>4</v>
      </c>
      <c r="K128" s="200">
        <v>60</v>
      </c>
      <c r="L128" s="388">
        <f t="shared" ref="L128:L191" si="11">+E128*F128*((G128*I128)+(H128*J128))*K128</f>
        <v>253440</v>
      </c>
      <c r="M128" s="389">
        <v>0.9</v>
      </c>
      <c r="N128" s="390">
        <f t="shared" ref="N128:N191" si="12">+L128*M128</f>
        <v>228096</v>
      </c>
      <c r="O128" s="386">
        <f t="shared" ref="O128:O191" si="13">+D128/N128</f>
        <v>0</v>
      </c>
      <c r="P128" s="387">
        <v>1</v>
      </c>
    </row>
    <row r="129" spans="2:16">
      <c r="B129" s="30"/>
      <c r="C129" s="29"/>
      <c r="D129" s="29">
        <f t="shared" si="10"/>
        <v>0</v>
      </c>
      <c r="E129" s="200">
        <v>2</v>
      </c>
      <c r="F129" s="200">
        <v>12</v>
      </c>
      <c r="G129" s="200">
        <v>20</v>
      </c>
      <c r="H129" s="200">
        <v>4</v>
      </c>
      <c r="I129" s="200">
        <v>8</v>
      </c>
      <c r="J129" s="200">
        <v>4</v>
      </c>
      <c r="K129" s="200">
        <v>60</v>
      </c>
      <c r="L129" s="388">
        <f t="shared" si="11"/>
        <v>253440</v>
      </c>
      <c r="M129" s="389">
        <v>0.9</v>
      </c>
      <c r="N129" s="390">
        <f t="shared" si="12"/>
        <v>228096</v>
      </c>
      <c r="O129" s="386">
        <f t="shared" si="13"/>
        <v>0</v>
      </c>
      <c r="P129" s="387">
        <v>1</v>
      </c>
    </row>
    <row r="130" spans="2:16">
      <c r="B130" s="28"/>
      <c r="C130" s="29"/>
      <c r="D130" s="29">
        <f t="shared" si="10"/>
        <v>0</v>
      </c>
      <c r="E130" s="200">
        <v>2</v>
      </c>
      <c r="F130" s="200">
        <v>12</v>
      </c>
      <c r="G130" s="200">
        <v>20</v>
      </c>
      <c r="H130" s="200">
        <v>4</v>
      </c>
      <c r="I130" s="200">
        <v>8</v>
      </c>
      <c r="J130" s="200">
        <v>4</v>
      </c>
      <c r="K130" s="200">
        <v>60</v>
      </c>
      <c r="L130" s="388">
        <f t="shared" si="11"/>
        <v>253440</v>
      </c>
      <c r="M130" s="389">
        <v>0.9</v>
      </c>
      <c r="N130" s="390">
        <f t="shared" si="12"/>
        <v>228096</v>
      </c>
      <c r="O130" s="386">
        <f t="shared" si="13"/>
        <v>0</v>
      </c>
      <c r="P130" s="387">
        <v>1</v>
      </c>
    </row>
    <row r="131" spans="2:16">
      <c r="B131" s="30"/>
      <c r="C131" s="29"/>
      <c r="D131" s="29">
        <f t="shared" si="10"/>
        <v>0</v>
      </c>
      <c r="E131" s="200">
        <v>2</v>
      </c>
      <c r="F131" s="200">
        <v>12</v>
      </c>
      <c r="G131" s="200">
        <v>20</v>
      </c>
      <c r="H131" s="200">
        <v>4</v>
      </c>
      <c r="I131" s="200">
        <v>8</v>
      </c>
      <c r="J131" s="200">
        <v>4</v>
      </c>
      <c r="K131" s="200">
        <v>60</v>
      </c>
      <c r="L131" s="388">
        <f t="shared" si="11"/>
        <v>253440</v>
      </c>
      <c r="M131" s="389">
        <v>0.9</v>
      </c>
      <c r="N131" s="390">
        <f t="shared" si="12"/>
        <v>228096</v>
      </c>
      <c r="O131" s="386">
        <f t="shared" si="13"/>
        <v>0</v>
      </c>
      <c r="P131" s="387">
        <v>1</v>
      </c>
    </row>
    <row r="132" spans="2:16">
      <c r="B132" s="30"/>
      <c r="C132" s="29"/>
      <c r="D132" s="29">
        <f t="shared" si="10"/>
        <v>0</v>
      </c>
      <c r="E132" s="200">
        <v>2</v>
      </c>
      <c r="F132" s="200">
        <v>12</v>
      </c>
      <c r="G132" s="200">
        <v>20</v>
      </c>
      <c r="H132" s="200">
        <v>4</v>
      </c>
      <c r="I132" s="200">
        <v>8</v>
      </c>
      <c r="J132" s="200">
        <v>4</v>
      </c>
      <c r="K132" s="200">
        <v>60</v>
      </c>
      <c r="L132" s="388">
        <f t="shared" si="11"/>
        <v>253440</v>
      </c>
      <c r="M132" s="389">
        <v>0.9</v>
      </c>
      <c r="N132" s="390">
        <f t="shared" si="12"/>
        <v>228096</v>
      </c>
      <c r="O132" s="386">
        <f t="shared" si="13"/>
        <v>0</v>
      </c>
      <c r="P132" s="387">
        <v>1</v>
      </c>
    </row>
    <row r="133" spans="2:16">
      <c r="B133" s="30"/>
      <c r="C133" s="29"/>
      <c r="D133" s="29">
        <f>+C133*$D$5</f>
        <v>0</v>
      </c>
      <c r="E133" s="200">
        <v>2</v>
      </c>
      <c r="F133" s="200">
        <v>12</v>
      </c>
      <c r="G133" s="200">
        <v>20</v>
      </c>
      <c r="H133" s="200">
        <v>4</v>
      </c>
      <c r="I133" s="200">
        <v>8</v>
      </c>
      <c r="J133" s="200">
        <v>4</v>
      </c>
      <c r="K133" s="200">
        <v>60</v>
      </c>
      <c r="L133" s="388">
        <f t="shared" si="11"/>
        <v>253440</v>
      </c>
      <c r="M133" s="389">
        <v>0.9</v>
      </c>
      <c r="N133" s="390">
        <f t="shared" si="12"/>
        <v>228096</v>
      </c>
      <c r="O133" s="386">
        <f t="shared" si="13"/>
        <v>0</v>
      </c>
      <c r="P133" s="387">
        <v>1</v>
      </c>
    </row>
    <row r="134" spans="2:16">
      <c r="B134" s="28"/>
      <c r="C134" s="29"/>
      <c r="D134" s="29">
        <f>+C134*$D$5</f>
        <v>0</v>
      </c>
      <c r="E134" s="200">
        <v>2</v>
      </c>
      <c r="F134" s="200">
        <v>12</v>
      </c>
      <c r="G134" s="200">
        <v>20</v>
      </c>
      <c r="H134" s="200">
        <v>4</v>
      </c>
      <c r="I134" s="200">
        <v>8</v>
      </c>
      <c r="J134" s="200">
        <v>4</v>
      </c>
      <c r="K134" s="200">
        <v>60</v>
      </c>
      <c r="L134" s="388">
        <f t="shared" si="11"/>
        <v>253440</v>
      </c>
      <c r="M134" s="389">
        <v>0.9</v>
      </c>
      <c r="N134" s="390">
        <f t="shared" si="12"/>
        <v>228096</v>
      </c>
      <c r="O134" s="386">
        <f t="shared" si="13"/>
        <v>0</v>
      </c>
      <c r="P134" s="387">
        <v>1</v>
      </c>
    </row>
    <row r="135" spans="2:16">
      <c r="B135" s="28"/>
      <c r="C135" s="29"/>
      <c r="D135" s="29">
        <f t="shared" ref="D135:D198" si="14">+C135*$D$5</f>
        <v>0</v>
      </c>
      <c r="E135" s="200">
        <v>2</v>
      </c>
      <c r="F135" s="200">
        <v>12</v>
      </c>
      <c r="G135" s="200">
        <v>20</v>
      </c>
      <c r="H135" s="200">
        <v>4</v>
      </c>
      <c r="I135" s="200">
        <v>8</v>
      </c>
      <c r="J135" s="200">
        <v>4</v>
      </c>
      <c r="K135" s="200">
        <v>60</v>
      </c>
      <c r="L135" s="388">
        <f t="shared" si="11"/>
        <v>253440</v>
      </c>
      <c r="M135" s="389">
        <v>0.9</v>
      </c>
      <c r="N135" s="390">
        <f t="shared" si="12"/>
        <v>228096</v>
      </c>
      <c r="O135" s="386">
        <f t="shared" si="13"/>
        <v>0</v>
      </c>
      <c r="P135" s="387">
        <v>1</v>
      </c>
    </row>
    <row r="136" spans="2:16">
      <c r="B136" s="28"/>
      <c r="C136" s="29"/>
      <c r="D136" s="29">
        <f t="shared" si="14"/>
        <v>0</v>
      </c>
      <c r="E136" s="200">
        <v>2</v>
      </c>
      <c r="F136" s="200">
        <v>12</v>
      </c>
      <c r="G136" s="200">
        <v>20</v>
      </c>
      <c r="H136" s="200">
        <v>4</v>
      </c>
      <c r="I136" s="200">
        <v>8</v>
      </c>
      <c r="J136" s="200">
        <v>4</v>
      </c>
      <c r="K136" s="200">
        <v>60</v>
      </c>
      <c r="L136" s="388">
        <f t="shared" si="11"/>
        <v>253440</v>
      </c>
      <c r="M136" s="389">
        <v>0.9</v>
      </c>
      <c r="N136" s="390">
        <f t="shared" si="12"/>
        <v>228096</v>
      </c>
      <c r="O136" s="386">
        <f t="shared" si="13"/>
        <v>0</v>
      </c>
      <c r="P136" s="387">
        <v>1</v>
      </c>
    </row>
    <row r="137" spans="2:16">
      <c r="B137" s="28"/>
      <c r="C137" s="29"/>
      <c r="D137" s="29">
        <f t="shared" si="14"/>
        <v>0</v>
      </c>
      <c r="E137" s="200">
        <v>2</v>
      </c>
      <c r="F137" s="200">
        <v>12</v>
      </c>
      <c r="G137" s="200">
        <v>20</v>
      </c>
      <c r="H137" s="200">
        <v>4</v>
      </c>
      <c r="I137" s="200">
        <v>8</v>
      </c>
      <c r="J137" s="200">
        <v>4</v>
      </c>
      <c r="K137" s="200">
        <v>60</v>
      </c>
      <c r="L137" s="388">
        <f t="shared" si="11"/>
        <v>253440</v>
      </c>
      <c r="M137" s="389">
        <v>0.9</v>
      </c>
      <c r="N137" s="390">
        <f t="shared" si="12"/>
        <v>228096</v>
      </c>
      <c r="O137" s="386">
        <f t="shared" si="13"/>
        <v>0</v>
      </c>
      <c r="P137" s="387">
        <v>1</v>
      </c>
    </row>
    <row r="138" spans="2:16" ht="15" customHeight="1">
      <c r="B138" s="28"/>
      <c r="C138" s="29"/>
      <c r="D138" s="29">
        <f t="shared" si="14"/>
        <v>0</v>
      </c>
      <c r="E138" s="200">
        <v>2</v>
      </c>
      <c r="F138" s="200">
        <v>12</v>
      </c>
      <c r="G138" s="200">
        <v>20</v>
      </c>
      <c r="H138" s="200">
        <v>4</v>
      </c>
      <c r="I138" s="200">
        <v>8</v>
      </c>
      <c r="J138" s="200">
        <v>4</v>
      </c>
      <c r="K138" s="200">
        <v>60</v>
      </c>
      <c r="L138" s="388">
        <f t="shared" si="11"/>
        <v>253440</v>
      </c>
      <c r="M138" s="389">
        <v>0.9</v>
      </c>
      <c r="N138" s="390">
        <f t="shared" si="12"/>
        <v>228096</v>
      </c>
      <c r="O138" s="386">
        <f t="shared" si="13"/>
        <v>0</v>
      </c>
      <c r="P138" s="387">
        <v>1</v>
      </c>
    </row>
    <row r="139" spans="2:16">
      <c r="B139" s="28"/>
      <c r="C139" s="29"/>
      <c r="D139" s="29">
        <f t="shared" si="14"/>
        <v>0</v>
      </c>
      <c r="E139" s="200">
        <v>2</v>
      </c>
      <c r="F139" s="200">
        <v>12</v>
      </c>
      <c r="G139" s="200">
        <v>20</v>
      </c>
      <c r="H139" s="200">
        <v>4</v>
      </c>
      <c r="I139" s="200">
        <v>8</v>
      </c>
      <c r="J139" s="200">
        <v>4</v>
      </c>
      <c r="K139" s="200">
        <v>60</v>
      </c>
      <c r="L139" s="388">
        <f t="shared" si="11"/>
        <v>253440</v>
      </c>
      <c r="M139" s="389">
        <v>0.9</v>
      </c>
      <c r="N139" s="390">
        <f t="shared" si="12"/>
        <v>228096</v>
      </c>
      <c r="O139" s="386">
        <f t="shared" si="13"/>
        <v>0</v>
      </c>
      <c r="P139" s="387">
        <v>1</v>
      </c>
    </row>
    <row r="140" spans="2:16">
      <c r="B140" s="30"/>
      <c r="C140" s="29"/>
      <c r="D140" s="29">
        <f t="shared" si="14"/>
        <v>0</v>
      </c>
      <c r="E140" s="200">
        <v>2</v>
      </c>
      <c r="F140" s="200">
        <v>12</v>
      </c>
      <c r="G140" s="200">
        <v>20</v>
      </c>
      <c r="H140" s="200">
        <v>4</v>
      </c>
      <c r="I140" s="200">
        <v>8</v>
      </c>
      <c r="J140" s="200">
        <v>4</v>
      </c>
      <c r="K140" s="200">
        <v>60</v>
      </c>
      <c r="L140" s="388">
        <f t="shared" si="11"/>
        <v>253440</v>
      </c>
      <c r="M140" s="389">
        <v>0.9</v>
      </c>
      <c r="N140" s="390">
        <f t="shared" si="12"/>
        <v>228096</v>
      </c>
      <c r="O140" s="386">
        <f t="shared" si="13"/>
        <v>0</v>
      </c>
      <c r="P140" s="387">
        <v>1</v>
      </c>
    </row>
    <row r="141" spans="2:16">
      <c r="B141" s="30"/>
      <c r="C141" s="29"/>
      <c r="D141" s="29">
        <f t="shared" si="14"/>
        <v>0</v>
      </c>
      <c r="E141" s="200">
        <v>2</v>
      </c>
      <c r="F141" s="200">
        <v>12</v>
      </c>
      <c r="G141" s="200">
        <v>20</v>
      </c>
      <c r="H141" s="200">
        <v>4</v>
      </c>
      <c r="I141" s="200">
        <v>8</v>
      </c>
      <c r="J141" s="200">
        <v>4</v>
      </c>
      <c r="K141" s="200">
        <v>60</v>
      </c>
      <c r="L141" s="388">
        <f t="shared" si="11"/>
        <v>253440</v>
      </c>
      <c r="M141" s="389">
        <v>0.9</v>
      </c>
      <c r="N141" s="390">
        <f t="shared" si="12"/>
        <v>228096</v>
      </c>
      <c r="O141" s="386">
        <f t="shared" si="13"/>
        <v>0</v>
      </c>
      <c r="P141" s="387">
        <v>1</v>
      </c>
    </row>
    <row r="142" spans="2:16">
      <c r="B142" s="28"/>
      <c r="C142" s="29"/>
      <c r="D142" s="29">
        <f t="shared" si="14"/>
        <v>0</v>
      </c>
      <c r="E142" s="200">
        <v>2</v>
      </c>
      <c r="F142" s="200">
        <v>12</v>
      </c>
      <c r="G142" s="200">
        <v>20</v>
      </c>
      <c r="H142" s="200">
        <v>4</v>
      </c>
      <c r="I142" s="200">
        <v>8</v>
      </c>
      <c r="J142" s="200">
        <v>4</v>
      </c>
      <c r="K142" s="200">
        <v>60</v>
      </c>
      <c r="L142" s="388">
        <f t="shared" si="11"/>
        <v>253440</v>
      </c>
      <c r="M142" s="389">
        <v>0.9</v>
      </c>
      <c r="N142" s="390">
        <f t="shared" si="12"/>
        <v>228096</v>
      </c>
      <c r="O142" s="386">
        <f t="shared" si="13"/>
        <v>0</v>
      </c>
      <c r="P142" s="387">
        <v>1</v>
      </c>
    </row>
    <row r="143" spans="2:16">
      <c r="B143" s="28"/>
      <c r="C143" s="29"/>
      <c r="D143" s="29">
        <f t="shared" si="14"/>
        <v>0</v>
      </c>
      <c r="E143" s="200">
        <v>2</v>
      </c>
      <c r="F143" s="200">
        <v>12</v>
      </c>
      <c r="G143" s="200">
        <v>20</v>
      </c>
      <c r="H143" s="200">
        <v>4</v>
      </c>
      <c r="I143" s="200">
        <v>8</v>
      </c>
      <c r="J143" s="200">
        <v>4</v>
      </c>
      <c r="K143" s="200">
        <v>60</v>
      </c>
      <c r="L143" s="388">
        <f t="shared" si="11"/>
        <v>253440</v>
      </c>
      <c r="M143" s="389">
        <v>0.9</v>
      </c>
      <c r="N143" s="390">
        <f t="shared" si="12"/>
        <v>228096</v>
      </c>
      <c r="O143" s="386">
        <f t="shared" si="13"/>
        <v>0</v>
      </c>
      <c r="P143" s="387">
        <v>1</v>
      </c>
    </row>
    <row r="144" spans="2:16">
      <c r="B144" s="30"/>
      <c r="C144" s="29"/>
      <c r="D144" s="29">
        <f t="shared" si="14"/>
        <v>0</v>
      </c>
      <c r="E144" s="200">
        <v>2</v>
      </c>
      <c r="F144" s="200">
        <v>12</v>
      </c>
      <c r="G144" s="200">
        <v>20</v>
      </c>
      <c r="H144" s="200">
        <v>4</v>
      </c>
      <c r="I144" s="200">
        <v>8</v>
      </c>
      <c r="J144" s="200">
        <v>4</v>
      </c>
      <c r="K144" s="200">
        <v>60</v>
      </c>
      <c r="L144" s="388">
        <f t="shared" si="11"/>
        <v>253440</v>
      </c>
      <c r="M144" s="389">
        <v>0.9</v>
      </c>
      <c r="N144" s="390">
        <f t="shared" si="12"/>
        <v>228096</v>
      </c>
      <c r="O144" s="386">
        <f t="shared" si="13"/>
        <v>0</v>
      </c>
      <c r="P144" s="387">
        <v>1</v>
      </c>
    </row>
    <row r="145" spans="2:16">
      <c r="B145" s="28"/>
      <c r="C145" s="29"/>
      <c r="D145" s="29">
        <f t="shared" si="14"/>
        <v>0</v>
      </c>
      <c r="E145" s="200">
        <v>2</v>
      </c>
      <c r="F145" s="200">
        <v>12</v>
      </c>
      <c r="G145" s="200">
        <v>20</v>
      </c>
      <c r="H145" s="200">
        <v>4</v>
      </c>
      <c r="I145" s="200">
        <v>8</v>
      </c>
      <c r="J145" s="200">
        <v>4</v>
      </c>
      <c r="K145" s="200">
        <v>60</v>
      </c>
      <c r="L145" s="388">
        <f t="shared" si="11"/>
        <v>253440</v>
      </c>
      <c r="M145" s="389">
        <v>0.9</v>
      </c>
      <c r="N145" s="390">
        <f t="shared" si="12"/>
        <v>228096</v>
      </c>
      <c r="O145" s="386">
        <f t="shared" si="13"/>
        <v>0</v>
      </c>
      <c r="P145" s="387">
        <v>1</v>
      </c>
    </row>
    <row r="146" spans="2:16">
      <c r="B146" s="28"/>
      <c r="C146" s="29"/>
      <c r="D146" s="29">
        <f t="shared" si="14"/>
        <v>0</v>
      </c>
      <c r="E146" s="200">
        <v>2</v>
      </c>
      <c r="F146" s="200">
        <v>12</v>
      </c>
      <c r="G146" s="200">
        <v>20</v>
      </c>
      <c r="H146" s="200">
        <v>4</v>
      </c>
      <c r="I146" s="200">
        <v>8</v>
      </c>
      <c r="J146" s="200">
        <v>4</v>
      </c>
      <c r="K146" s="200">
        <v>60</v>
      </c>
      <c r="L146" s="388">
        <f t="shared" si="11"/>
        <v>253440</v>
      </c>
      <c r="M146" s="389">
        <v>0.9</v>
      </c>
      <c r="N146" s="390">
        <f t="shared" si="12"/>
        <v>228096</v>
      </c>
      <c r="O146" s="386">
        <f t="shared" si="13"/>
        <v>0</v>
      </c>
      <c r="P146" s="387">
        <v>1</v>
      </c>
    </row>
    <row r="147" spans="2:16">
      <c r="B147" s="30"/>
      <c r="C147" s="29"/>
      <c r="D147" s="29">
        <f t="shared" si="14"/>
        <v>0</v>
      </c>
      <c r="E147" s="200">
        <v>2</v>
      </c>
      <c r="F147" s="200">
        <v>12</v>
      </c>
      <c r="G147" s="200">
        <v>20</v>
      </c>
      <c r="H147" s="200">
        <v>4</v>
      </c>
      <c r="I147" s="200">
        <v>8</v>
      </c>
      <c r="J147" s="200">
        <v>4</v>
      </c>
      <c r="K147" s="200">
        <v>60</v>
      </c>
      <c r="L147" s="388">
        <f t="shared" si="11"/>
        <v>253440</v>
      </c>
      <c r="M147" s="389">
        <v>0.9</v>
      </c>
      <c r="N147" s="390">
        <f t="shared" si="12"/>
        <v>228096</v>
      </c>
      <c r="O147" s="386">
        <f t="shared" si="13"/>
        <v>0</v>
      </c>
      <c r="P147" s="387">
        <v>1</v>
      </c>
    </row>
    <row r="148" spans="2:16">
      <c r="B148" s="28"/>
      <c r="C148" s="29"/>
      <c r="D148" s="29">
        <f t="shared" si="14"/>
        <v>0</v>
      </c>
      <c r="E148" s="200">
        <v>2</v>
      </c>
      <c r="F148" s="200">
        <v>12</v>
      </c>
      <c r="G148" s="200">
        <v>20</v>
      </c>
      <c r="H148" s="200">
        <v>4</v>
      </c>
      <c r="I148" s="200">
        <v>8</v>
      </c>
      <c r="J148" s="200">
        <v>4</v>
      </c>
      <c r="K148" s="200">
        <v>60</v>
      </c>
      <c r="L148" s="388">
        <f t="shared" si="11"/>
        <v>253440</v>
      </c>
      <c r="M148" s="389">
        <v>0.9</v>
      </c>
      <c r="N148" s="390">
        <f t="shared" si="12"/>
        <v>228096</v>
      </c>
      <c r="O148" s="386">
        <f t="shared" si="13"/>
        <v>0</v>
      </c>
      <c r="P148" s="387">
        <v>1</v>
      </c>
    </row>
    <row r="149" spans="2:16">
      <c r="B149" s="30"/>
      <c r="C149" s="29"/>
      <c r="D149" s="29">
        <f t="shared" si="14"/>
        <v>0</v>
      </c>
      <c r="E149" s="200">
        <v>2</v>
      </c>
      <c r="F149" s="200">
        <v>12</v>
      </c>
      <c r="G149" s="200">
        <v>20</v>
      </c>
      <c r="H149" s="200">
        <v>4</v>
      </c>
      <c r="I149" s="200">
        <v>8</v>
      </c>
      <c r="J149" s="200">
        <v>4</v>
      </c>
      <c r="K149" s="200">
        <v>60</v>
      </c>
      <c r="L149" s="388">
        <f t="shared" si="11"/>
        <v>253440</v>
      </c>
      <c r="M149" s="389">
        <v>0.9</v>
      </c>
      <c r="N149" s="390">
        <f t="shared" si="12"/>
        <v>228096</v>
      </c>
      <c r="O149" s="386">
        <f t="shared" si="13"/>
        <v>0</v>
      </c>
      <c r="P149" s="387">
        <v>1</v>
      </c>
    </row>
    <row r="150" spans="2:16">
      <c r="B150" s="28"/>
      <c r="C150" s="29"/>
      <c r="D150" s="29">
        <f t="shared" si="14"/>
        <v>0</v>
      </c>
      <c r="E150" s="200">
        <v>2</v>
      </c>
      <c r="F150" s="200">
        <v>12</v>
      </c>
      <c r="G150" s="200">
        <v>20</v>
      </c>
      <c r="H150" s="200">
        <v>4</v>
      </c>
      <c r="I150" s="200">
        <v>8</v>
      </c>
      <c r="J150" s="200">
        <v>4</v>
      </c>
      <c r="K150" s="200">
        <v>60</v>
      </c>
      <c r="L150" s="388">
        <f t="shared" si="11"/>
        <v>253440</v>
      </c>
      <c r="M150" s="389">
        <v>0.9</v>
      </c>
      <c r="N150" s="390">
        <f t="shared" si="12"/>
        <v>228096</v>
      </c>
      <c r="O150" s="386">
        <f t="shared" si="13"/>
        <v>0</v>
      </c>
      <c r="P150" s="387">
        <v>1</v>
      </c>
    </row>
    <row r="151" spans="2:16">
      <c r="B151" s="28"/>
      <c r="C151" s="29"/>
      <c r="D151" s="29">
        <f t="shared" si="14"/>
        <v>0</v>
      </c>
      <c r="E151" s="200">
        <v>2</v>
      </c>
      <c r="F151" s="200">
        <v>12</v>
      </c>
      <c r="G151" s="200">
        <v>20</v>
      </c>
      <c r="H151" s="200">
        <v>4</v>
      </c>
      <c r="I151" s="200">
        <v>8</v>
      </c>
      <c r="J151" s="200">
        <v>4</v>
      </c>
      <c r="K151" s="200">
        <v>60</v>
      </c>
      <c r="L151" s="388">
        <f t="shared" si="11"/>
        <v>253440</v>
      </c>
      <c r="M151" s="389">
        <v>0.9</v>
      </c>
      <c r="N151" s="390">
        <f t="shared" si="12"/>
        <v>228096</v>
      </c>
      <c r="O151" s="386">
        <f t="shared" si="13"/>
        <v>0</v>
      </c>
      <c r="P151" s="387">
        <v>1</v>
      </c>
    </row>
    <row r="152" spans="2:16">
      <c r="B152" s="28"/>
      <c r="C152" s="29"/>
      <c r="D152" s="29">
        <f t="shared" si="14"/>
        <v>0</v>
      </c>
      <c r="E152" s="200">
        <v>2</v>
      </c>
      <c r="F152" s="200">
        <v>12</v>
      </c>
      <c r="G152" s="200">
        <v>20</v>
      </c>
      <c r="H152" s="200">
        <v>4</v>
      </c>
      <c r="I152" s="200">
        <v>8</v>
      </c>
      <c r="J152" s="200">
        <v>4</v>
      </c>
      <c r="K152" s="200">
        <v>60</v>
      </c>
      <c r="L152" s="388">
        <f t="shared" si="11"/>
        <v>253440</v>
      </c>
      <c r="M152" s="389">
        <v>0.9</v>
      </c>
      <c r="N152" s="390">
        <f t="shared" si="12"/>
        <v>228096</v>
      </c>
      <c r="O152" s="386">
        <f t="shared" si="13"/>
        <v>0</v>
      </c>
      <c r="P152" s="387">
        <v>1</v>
      </c>
    </row>
    <row r="153" spans="2:16">
      <c r="B153" s="30"/>
      <c r="C153" s="29"/>
      <c r="D153" s="29">
        <f t="shared" si="14"/>
        <v>0</v>
      </c>
      <c r="E153" s="200">
        <v>2</v>
      </c>
      <c r="F153" s="200">
        <v>12</v>
      </c>
      <c r="G153" s="200">
        <v>20</v>
      </c>
      <c r="H153" s="200">
        <v>4</v>
      </c>
      <c r="I153" s="200">
        <v>8</v>
      </c>
      <c r="J153" s="200">
        <v>4</v>
      </c>
      <c r="K153" s="200">
        <v>60</v>
      </c>
      <c r="L153" s="388">
        <f t="shared" si="11"/>
        <v>253440</v>
      </c>
      <c r="M153" s="389">
        <v>0.9</v>
      </c>
      <c r="N153" s="390">
        <f t="shared" si="12"/>
        <v>228096</v>
      </c>
      <c r="O153" s="386">
        <f t="shared" si="13"/>
        <v>0</v>
      </c>
      <c r="P153" s="387">
        <v>1</v>
      </c>
    </row>
    <row r="154" spans="2:16">
      <c r="B154" s="28"/>
      <c r="C154" s="29"/>
      <c r="D154" s="29">
        <f t="shared" si="14"/>
        <v>0</v>
      </c>
      <c r="E154" s="200">
        <v>2</v>
      </c>
      <c r="F154" s="200">
        <v>12</v>
      </c>
      <c r="G154" s="200">
        <v>20</v>
      </c>
      <c r="H154" s="200">
        <v>4</v>
      </c>
      <c r="I154" s="200">
        <v>8</v>
      </c>
      <c r="J154" s="200">
        <v>4</v>
      </c>
      <c r="K154" s="200">
        <v>60</v>
      </c>
      <c r="L154" s="388">
        <f t="shared" si="11"/>
        <v>253440</v>
      </c>
      <c r="M154" s="389">
        <v>0.9</v>
      </c>
      <c r="N154" s="390">
        <f t="shared" si="12"/>
        <v>228096</v>
      </c>
      <c r="O154" s="386">
        <f t="shared" si="13"/>
        <v>0</v>
      </c>
      <c r="P154" s="387">
        <v>1</v>
      </c>
    </row>
    <row r="155" spans="2:16">
      <c r="B155" s="28"/>
      <c r="C155" s="29"/>
      <c r="D155" s="29">
        <f t="shared" si="14"/>
        <v>0</v>
      </c>
      <c r="E155" s="200">
        <v>2</v>
      </c>
      <c r="F155" s="200">
        <v>12</v>
      </c>
      <c r="G155" s="200">
        <v>20</v>
      </c>
      <c r="H155" s="200">
        <v>4</v>
      </c>
      <c r="I155" s="200">
        <v>8</v>
      </c>
      <c r="J155" s="200">
        <v>4</v>
      </c>
      <c r="K155" s="200">
        <v>60</v>
      </c>
      <c r="L155" s="388">
        <f t="shared" si="11"/>
        <v>253440</v>
      </c>
      <c r="M155" s="389">
        <v>0.9</v>
      </c>
      <c r="N155" s="390">
        <f t="shared" si="12"/>
        <v>228096</v>
      </c>
      <c r="O155" s="386">
        <f t="shared" si="13"/>
        <v>0</v>
      </c>
      <c r="P155" s="387">
        <v>1</v>
      </c>
    </row>
    <row r="156" spans="2:16">
      <c r="B156" s="28"/>
      <c r="C156" s="29"/>
      <c r="D156" s="29">
        <f t="shared" si="14"/>
        <v>0</v>
      </c>
      <c r="E156" s="200">
        <v>2</v>
      </c>
      <c r="F156" s="200">
        <v>12</v>
      </c>
      <c r="G156" s="200">
        <v>20</v>
      </c>
      <c r="H156" s="200">
        <v>4</v>
      </c>
      <c r="I156" s="200">
        <v>8</v>
      </c>
      <c r="J156" s="200">
        <v>4</v>
      </c>
      <c r="K156" s="200">
        <v>60</v>
      </c>
      <c r="L156" s="388">
        <f t="shared" si="11"/>
        <v>253440</v>
      </c>
      <c r="M156" s="389">
        <v>0.9</v>
      </c>
      <c r="N156" s="390">
        <f t="shared" si="12"/>
        <v>228096</v>
      </c>
      <c r="O156" s="386">
        <f t="shared" si="13"/>
        <v>0</v>
      </c>
      <c r="P156" s="387">
        <v>1</v>
      </c>
    </row>
    <row r="157" spans="2:16">
      <c r="B157" s="28"/>
      <c r="C157" s="29"/>
      <c r="D157" s="29">
        <f t="shared" si="14"/>
        <v>0</v>
      </c>
      <c r="E157" s="200">
        <v>2</v>
      </c>
      <c r="F157" s="200">
        <v>12</v>
      </c>
      <c r="G157" s="200">
        <v>20</v>
      </c>
      <c r="H157" s="200">
        <v>4</v>
      </c>
      <c r="I157" s="200">
        <v>8</v>
      </c>
      <c r="J157" s="200">
        <v>4</v>
      </c>
      <c r="K157" s="200">
        <v>60</v>
      </c>
      <c r="L157" s="388">
        <f t="shared" si="11"/>
        <v>253440</v>
      </c>
      <c r="M157" s="389">
        <v>0.9</v>
      </c>
      <c r="N157" s="390">
        <f t="shared" si="12"/>
        <v>228096</v>
      </c>
      <c r="O157" s="386">
        <f t="shared" si="13"/>
        <v>0</v>
      </c>
      <c r="P157" s="387">
        <v>1</v>
      </c>
    </row>
    <row r="158" spans="2:16">
      <c r="B158" s="30"/>
      <c r="C158" s="29"/>
      <c r="D158" s="29">
        <f t="shared" si="14"/>
        <v>0</v>
      </c>
      <c r="E158" s="200">
        <v>2</v>
      </c>
      <c r="F158" s="200">
        <v>12</v>
      </c>
      <c r="G158" s="200">
        <v>20</v>
      </c>
      <c r="H158" s="200">
        <v>4</v>
      </c>
      <c r="I158" s="200">
        <v>8</v>
      </c>
      <c r="J158" s="200">
        <v>4</v>
      </c>
      <c r="K158" s="200">
        <v>60</v>
      </c>
      <c r="L158" s="388">
        <f t="shared" si="11"/>
        <v>253440</v>
      </c>
      <c r="M158" s="389">
        <v>0.9</v>
      </c>
      <c r="N158" s="390">
        <f t="shared" si="12"/>
        <v>228096</v>
      </c>
      <c r="O158" s="386">
        <f t="shared" si="13"/>
        <v>0</v>
      </c>
      <c r="P158" s="387">
        <v>1</v>
      </c>
    </row>
    <row r="159" spans="2:16">
      <c r="B159" s="30"/>
      <c r="C159" s="29"/>
      <c r="D159" s="29">
        <f t="shared" si="14"/>
        <v>0</v>
      </c>
      <c r="E159" s="200">
        <v>2</v>
      </c>
      <c r="F159" s="200">
        <v>12</v>
      </c>
      <c r="G159" s="200">
        <v>20</v>
      </c>
      <c r="H159" s="200">
        <v>4</v>
      </c>
      <c r="I159" s="200">
        <v>8</v>
      </c>
      <c r="J159" s="200">
        <v>4</v>
      </c>
      <c r="K159" s="200">
        <v>60</v>
      </c>
      <c r="L159" s="388">
        <f t="shared" si="11"/>
        <v>253440</v>
      </c>
      <c r="M159" s="389">
        <v>0.9</v>
      </c>
      <c r="N159" s="390">
        <f t="shared" si="12"/>
        <v>228096</v>
      </c>
      <c r="O159" s="386">
        <f t="shared" si="13"/>
        <v>0</v>
      </c>
      <c r="P159" s="387">
        <v>1</v>
      </c>
    </row>
    <row r="160" spans="2:16">
      <c r="B160" s="30"/>
      <c r="C160" s="29"/>
      <c r="D160" s="29">
        <f t="shared" si="14"/>
        <v>0</v>
      </c>
      <c r="E160" s="200">
        <v>2</v>
      </c>
      <c r="F160" s="200">
        <v>12</v>
      </c>
      <c r="G160" s="200">
        <v>20</v>
      </c>
      <c r="H160" s="200">
        <v>4</v>
      </c>
      <c r="I160" s="200">
        <v>8</v>
      </c>
      <c r="J160" s="200">
        <v>4</v>
      </c>
      <c r="K160" s="200">
        <v>60</v>
      </c>
      <c r="L160" s="388">
        <f t="shared" si="11"/>
        <v>253440</v>
      </c>
      <c r="M160" s="389">
        <v>0.9</v>
      </c>
      <c r="N160" s="390">
        <f t="shared" si="12"/>
        <v>228096</v>
      </c>
      <c r="O160" s="386">
        <f t="shared" si="13"/>
        <v>0</v>
      </c>
      <c r="P160" s="387">
        <v>1</v>
      </c>
    </row>
    <row r="161" spans="2:16">
      <c r="B161" s="30"/>
      <c r="C161" s="29"/>
      <c r="D161" s="29">
        <f t="shared" si="14"/>
        <v>0</v>
      </c>
      <c r="E161" s="200">
        <v>2</v>
      </c>
      <c r="F161" s="200">
        <v>12</v>
      </c>
      <c r="G161" s="200">
        <v>20</v>
      </c>
      <c r="H161" s="200">
        <v>4</v>
      </c>
      <c r="I161" s="200">
        <v>8</v>
      </c>
      <c r="J161" s="200">
        <v>4</v>
      </c>
      <c r="K161" s="200">
        <v>60</v>
      </c>
      <c r="L161" s="388">
        <f t="shared" si="11"/>
        <v>253440</v>
      </c>
      <c r="M161" s="389">
        <v>0.9</v>
      </c>
      <c r="N161" s="390">
        <f t="shared" si="12"/>
        <v>228096</v>
      </c>
      <c r="O161" s="386">
        <f t="shared" si="13"/>
        <v>0</v>
      </c>
      <c r="P161" s="387">
        <v>1</v>
      </c>
    </row>
    <row r="162" spans="2:16">
      <c r="B162" s="30"/>
      <c r="C162" s="29"/>
      <c r="D162" s="29">
        <f t="shared" si="14"/>
        <v>0</v>
      </c>
      <c r="E162" s="200">
        <v>2</v>
      </c>
      <c r="F162" s="200">
        <v>12</v>
      </c>
      <c r="G162" s="200">
        <v>20</v>
      </c>
      <c r="H162" s="200">
        <v>4</v>
      </c>
      <c r="I162" s="200">
        <v>8</v>
      </c>
      <c r="J162" s="200">
        <v>4</v>
      </c>
      <c r="K162" s="200">
        <v>60</v>
      </c>
      <c r="L162" s="388">
        <f t="shared" si="11"/>
        <v>253440</v>
      </c>
      <c r="M162" s="389">
        <v>0.9</v>
      </c>
      <c r="N162" s="390">
        <f t="shared" si="12"/>
        <v>228096</v>
      </c>
      <c r="O162" s="386">
        <f t="shared" si="13"/>
        <v>0</v>
      </c>
      <c r="P162" s="387">
        <v>1</v>
      </c>
    </row>
    <row r="163" spans="2:16">
      <c r="B163" s="30"/>
      <c r="C163" s="29"/>
      <c r="D163" s="29">
        <f t="shared" si="14"/>
        <v>0</v>
      </c>
      <c r="E163" s="200">
        <v>2</v>
      </c>
      <c r="F163" s="200">
        <v>12</v>
      </c>
      <c r="G163" s="200">
        <v>20</v>
      </c>
      <c r="H163" s="200">
        <v>4</v>
      </c>
      <c r="I163" s="200">
        <v>8</v>
      </c>
      <c r="J163" s="200">
        <v>4</v>
      </c>
      <c r="K163" s="200">
        <v>60</v>
      </c>
      <c r="L163" s="388">
        <f t="shared" si="11"/>
        <v>253440</v>
      </c>
      <c r="M163" s="389">
        <v>0.9</v>
      </c>
      <c r="N163" s="390">
        <f t="shared" si="12"/>
        <v>228096</v>
      </c>
      <c r="O163" s="386">
        <f t="shared" si="13"/>
        <v>0</v>
      </c>
      <c r="P163" s="387">
        <v>1</v>
      </c>
    </row>
    <row r="164" spans="2:16">
      <c r="B164" s="28"/>
      <c r="C164" s="29"/>
      <c r="D164" s="29">
        <f t="shared" si="14"/>
        <v>0</v>
      </c>
      <c r="E164" s="200">
        <v>2</v>
      </c>
      <c r="F164" s="200">
        <v>12</v>
      </c>
      <c r="G164" s="200">
        <v>20</v>
      </c>
      <c r="H164" s="200">
        <v>4</v>
      </c>
      <c r="I164" s="200">
        <v>8</v>
      </c>
      <c r="J164" s="200">
        <v>4</v>
      </c>
      <c r="K164" s="200">
        <v>60</v>
      </c>
      <c r="L164" s="388">
        <f t="shared" si="11"/>
        <v>253440</v>
      </c>
      <c r="M164" s="389">
        <v>0.9</v>
      </c>
      <c r="N164" s="390">
        <f t="shared" si="12"/>
        <v>228096</v>
      </c>
      <c r="O164" s="386">
        <f t="shared" si="13"/>
        <v>0</v>
      </c>
      <c r="P164" s="387">
        <v>1</v>
      </c>
    </row>
    <row r="165" spans="2:16">
      <c r="B165" s="30"/>
      <c r="C165" s="29"/>
      <c r="D165" s="29">
        <f t="shared" si="14"/>
        <v>0</v>
      </c>
      <c r="E165" s="200">
        <v>2</v>
      </c>
      <c r="F165" s="200">
        <v>12</v>
      </c>
      <c r="G165" s="200">
        <v>20</v>
      </c>
      <c r="H165" s="200">
        <v>4</v>
      </c>
      <c r="I165" s="200">
        <v>8</v>
      </c>
      <c r="J165" s="200">
        <v>4</v>
      </c>
      <c r="K165" s="200">
        <v>60</v>
      </c>
      <c r="L165" s="388">
        <f t="shared" si="11"/>
        <v>253440</v>
      </c>
      <c r="M165" s="389">
        <v>0.9</v>
      </c>
      <c r="N165" s="390">
        <f t="shared" si="12"/>
        <v>228096</v>
      </c>
      <c r="O165" s="386">
        <f t="shared" si="13"/>
        <v>0</v>
      </c>
      <c r="P165" s="387">
        <v>1</v>
      </c>
    </row>
    <row r="166" spans="2:16">
      <c r="B166" s="30"/>
      <c r="C166" s="29"/>
      <c r="D166" s="29">
        <f t="shared" si="14"/>
        <v>0</v>
      </c>
      <c r="E166" s="200">
        <v>2</v>
      </c>
      <c r="F166" s="200">
        <v>12</v>
      </c>
      <c r="G166" s="200">
        <v>20</v>
      </c>
      <c r="H166" s="200">
        <v>4</v>
      </c>
      <c r="I166" s="200">
        <v>8</v>
      </c>
      <c r="J166" s="200">
        <v>4</v>
      </c>
      <c r="K166" s="200">
        <v>60</v>
      </c>
      <c r="L166" s="388">
        <f t="shared" si="11"/>
        <v>253440</v>
      </c>
      <c r="M166" s="389">
        <v>0.9</v>
      </c>
      <c r="N166" s="390">
        <f t="shared" si="12"/>
        <v>228096</v>
      </c>
      <c r="O166" s="386">
        <f t="shared" si="13"/>
        <v>0</v>
      </c>
      <c r="P166" s="387">
        <v>1</v>
      </c>
    </row>
    <row r="167" spans="2:16">
      <c r="B167" s="28"/>
      <c r="C167" s="29"/>
      <c r="D167" s="29">
        <f t="shared" si="14"/>
        <v>0</v>
      </c>
      <c r="E167" s="200">
        <v>2</v>
      </c>
      <c r="F167" s="200">
        <v>12</v>
      </c>
      <c r="G167" s="200">
        <v>20</v>
      </c>
      <c r="H167" s="200">
        <v>4</v>
      </c>
      <c r="I167" s="200">
        <v>8</v>
      </c>
      <c r="J167" s="200">
        <v>4</v>
      </c>
      <c r="K167" s="200">
        <v>60</v>
      </c>
      <c r="L167" s="388">
        <f t="shared" si="11"/>
        <v>253440</v>
      </c>
      <c r="M167" s="389">
        <v>0.9</v>
      </c>
      <c r="N167" s="390">
        <f t="shared" si="12"/>
        <v>228096</v>
      </c>
      <c r="O167" s="386">
        <f t="shared" si="13"/>
        <v>0</v>
      </c>
      <c r="P167" s="387">
        <v>1</v>
      </c>
    </row>
    <row r="168" spans="2:16">
      <c r="B168" s="28"/>
      <c r="C168" s="29"/>
      <c r="D168" s="29">
        <f t="shared" si="14"/>
        <v>0</v>
      </c>
      <c r="E168" s="200">
        <v>2</v>
      </c>
      <c r="F168" s="200">
        <v>12</v>
      </c>
      <c r="G168" s="200">
        <v>20</v>
      </c>
      <c r="H168" s="200">
        <v>4</v>
      </c>
      <c r="I168" s="200">
        <v>8</v>
      </c>
      <c r="J168" s="200">
        <v>4</v>
      </c>
      <c r="K168" s="200">
        <v>60</v>
      </c>
      <c r="L168" s="388">
        <f t="shared" si="11"/>
        <v>253440</v>
      </c>
      <c r="M168" s="389">
        <v>0.9</v>
      </c>
      <c r="N168" s="390">
        <f t="shared" si="12"/>
        <v>228096</v>
      </c>
      <c r="O168" s="386">
        <f t="shared" si="13"/>
        <v>0</v>
      </c>
      <c r="P168" s="387">
        <v>1</v>
      </c>
    </row>
    <row r="169" spans="2:16">
      <c r="B169" s="30"/>
      <c r="C169" s="29"/>
      <c r="D169" s="29">
        <f t="shared" si="14"/>
        <v>0</v>
      </c>
      <c r="E169" s="200">
        <v>2</v>
      </c>
      <c r="F169" s="200">
        <v>12</v>
      </c>
      <c r="G169" s="200">
        <v>20</v>
      </c>
      <c r="H169" s="200">
        <v>4</v>
      </c>
      <c r="I169" s="200">
        <v>8</v>
      </c>
      <c r="J169" s="200">
        <v>4</v>
      </c>
      <c r="K169" s="200">
        <v>60</v>
      </c>
      <c r="L169" s="388">
        <f t="shared" si="11"/>
        <v>253440</v>
      </c>
      <c r="M169" s="389">
        <v>0.9</v>
      </c>
      <c r="N169" s="390">
        <f t="shared" si="12"/>
        <v>228096</v>
      </c>
      <c r="O169" s="386">
        <f t="shared" si="13"/>
        <v>0</v>
      </c>
      <c r="P169" s="387">
        <v>1</v>
      </c>
    </row>
    <row r="170" spans="2:16">
      <c r="B170" s="28"/>
      <c r="C170" s="29"/>
      <c r="D170" s="29">
        <f t="shared" si="14"/>
        <v>0</v>
      </c>
      <c r="E170" s="200">
        <v>2</v>
      </c>
      <c r="F170" s="200">
        <v>12</v>
      </c>
      <c r="G170" s="200">
        <v>20</v>
      </c>
      <c r="H170" s="200">
        <v>4</v>
      </c>
      <c r="I170" s="200">
        <v>8</v>
      </c>
      <c r="J170" s="200">
        <v>4</v>
      </c>
      <c r="K170" s="200">
        <v>60</v>
      </c>
      <c r="L170" s="388">
        <f t="shared" si="11"/>
        <v>253440</v>
      </c>
      <c r="M170" s="389">
        <v>0.9</v>
      </c>
      <c r="N170" s="390">
        <f t="shared" si="12"/>
        <v>228096</v>
      </c>
      <c r="O170" s="386">
        <f t="shared" si="13"/>
        <v>0</v>
      </c>
      <c r="P170" s="387">
        <v>1</v>
      </c>
    </row>
    <row r="171" spans="2:16">
      <c r="B171" s="30"/>
      <c r="C171" s="29"/>
      <c r="D171" s="29">
        <f t="shared" si="14"/>
        <v>0</v>
      </c>
      <c r="E171" s="200">
        <v>2</v>
      </c>
      <c r="F171" s="200">
        <v>12</v>
      </c>
      <c r="G171" s="200">
        <v>20</v>
      </c>
      <c r="H171" s="200">
        <v>4</v>
      </c>
      <c r="I171" s="200">
        <v>8</v>
      </c>
      <c r="J171" s="200">
        <v>4</v>
      </c>
      <c r="K171" s="200">
        <v>60</v>
      </c>
      <c r="L171" s="388">
        <f t="shared" si="11"/>
        <v>253440</v>
      </c>
      <c r="M171" s="389">
        <v>0.9</v>
      </c>
      <c r="N171" s="390">
        <f t="shared" si="12"/>
        <v>228096</v>
      </c>
      <c r="O171" s="386">
        <f t="shared" si="13"/>
        <v>0</v>
      </c>
      <c r="P171" s="387">
        <v>1</v>
      </c>
    </row>
    <row r="172" spans="2:16">
      <c r="B172" s="28"/>
      <c r="C172" s="29"/>
      <c r="D172" s="29">
        <f t="shared" si="14"/>
        <v>0</v>
      </c>
      <c r="E172" s="200">
        <v>2</v>
      </c>
      <c r="F172" s="200">
        <v>12</v>
      </c>
      <c r="G172" s="200">
        <v>20</v>
      </c>
      <c r="H172" s="200">
        <v>4</v>
      </c>
      <c r="I172" s="200">
        <v>8</v>
      </c>
      <c r="J172" s="200">
        <v>4</v>
      </c>
      <c r="K172" s="200">
        <v>60</v>
      </c>
      <c r="L172" s="388">
        <f t="shared" si="11"/>
        <v>253440</v>
      </c>
      <c r="M172" s="389">
        <v>0.9</v>
      </c>
      <c r="N172" s="390">
        <f t="shared" si="12"/>
        <v>228096</v>
      </c>
      <c r="O172" s="386">
        <f t="shared" si="13"/>
        <v>0</v>
      </c>
      <c r="P172" s="387">
        <v>1</v>
      </c>
    </row>
    <row r="173" spans="2:16">
      <c r="B173" s="28"/>
      <c r="C173" s="29"/>
      <c r="D173" s="29">
        <f t="shared" si="14"/>
        <v>0</v>
      </c>
      <c r="E173" s="200">
        <v>2</v>
      </c>
      <c r="F173" s="200">
        <v>12</v>
      </c>
      <c r="G173" s="200">
        <v>20</v>
      </c>
      <c r="H173" s="200">
        <v>4</v>
      </c>
      <c r="I173" s="200">
        <v>8</v>
      </c>
      <c r="J173" s="200">
        <v>4</v>
      </c>
      <c r="K173" s="200">
        <v>60</v>
      </c>
      <c r="L173" s="388">
        <f t="shared" si="11"/>
        <v>253440</v>
      </c>
      <c r="M173" s="389">
        <v>0.9</v>
      </c>
      <c r="N173" s="390">
        <f t="shared" si="12"/>
        <v>228096</v>
      </c>
      <c r="O173" s="386">
        <f t="shared" si="13"/>
        <v>0</v>
      </c>
      <c r="P173" s="387">
        <v>1</v>
      </c>
    </row>
    <row r="174" spans="2:16">
      <c r="B174" s="28"/>
      <c r="C174" s="29"/>
      <c r="D174" s="29">
        <f t="shared" si="14"/>
        <v>0</v>
      </c>
      <c r="E174" s="200">
        <v>2</v>
      </c>
      <c r="F174" s="200">
        <v>12</v>
      </c>
      <c r="G174" s="200">
        <v>20</v>
      </c>
      <c r="H174" s="200">
        <v>4</v>
      </c>
      <c r="I174" s="200">
        <v>8</v>
      </c>
      <c r="J174" s="200">
        <v>4</v>
      </c>
      <c r="K174" s="200">
        <v>60</v>
      </c>
      <c r="L174" s="388">
        <f t="shared" si="11"/>
        <v>253440</v>
      </c>
      <c r="M174" s="389">
        <v>0.9</v>
      </c>
      <c r="N174" s="390">
        <f t="shared" si="12"/>
        <v>228096</v>
      </c>
      <c r="O174" s="386">
        <f t="shared" si="13"/>
        <v>0</v>
      </c>
      <c r="P174" s="387">
        <v>1</v>
      </c>
    </row>
    <row r="175" spans="2:16">
      <c r="B175" s="28"/>
      <c r="C175" s="29"/>
      <c r="D175" s="29">
        <f t="shared" si="14"/>
        <v>0</v>
      </c>
      <c r="E175" s="200">
        <v>2</v>
      </c>
      <c r="F175" s="200">
        <v>12</v>
      </c>
      <c r="G175" s="200">
        <v>20</v>
      </c>
      <c r="H175" s="200">
        <v>4</v>
      </c>
      <c r="I175" s="200">
        <v>8</v>
      </c>
      <c r="J175" s="200">
        <v>4</v>
      </c>
      <c r="K175" s="200">
        <v>60</v>
      </c>
      <c r="L175" s="388">
        <f t="shared" si="11"/>
        <v>253440</v>
      </c>
      <c r="M175" s="389">
        <v>0.9</v>
      </c>
      <c r="N175" s="390">
        <f t="shared" si="12"/>
        <v>228096</v>
      </c>
      <c r="O175" s="386">
        <f t="shared" si="13"/>
        <v>0</v>
      </c>
      <c r="P175" s="387">
        <v>1</v>
      </c>
    </row>
    <row r="176" spans="2:16">
      <c r="B176" s="30"/>
      <c r="C176" s="29"/>
      <c r="D176" s="29">
        <f t="shared" si="14"/>
        <v>0</v>
      </c>
      <c r="E176" s="200">
        <v>2</v>
      </c>
      <c r="F176" s="200">
        <v>12</v>
      </c>
      <c r="G176" s="200">
        <v>20</v>
      </c>
      <c r="H176" s="200">
        <v>4</v>
      </c>
      <c r="I176" s="200">
        <v>8</v>
      </c>
      <c r="J176" s="200">
        <v>4</v>
      </c>
      <c r="K176" s="200">
        <v>60</v>
      </c>
      <c r="L176" s="388">
        <f t="shared" si="11"/>
        <v>253440</v>
      </c>
      <c r="M176" s="389">
        <v>0.9</v>
      </c>
      <c r="N176" s="390">
        <f t="shared" si="12"/>
        <v>228096</v>
      </c>
      <c r="O176" s="386">
        <f t="shared" si="13"/>
        <v>0</v>
      </c>
      <c r="P176" s="387">
        <v>1</v>
      </c>
    </row>
    <row r="177" spans="2:16">
      <c r="B177" s="30"/>
      <c r="C177" s="29"/>
      <c r="D177" s="29">
        <f t="shared" si="14"/>
        <v>0</v>
      </c>
      <c r="E177" s="200">
        <v>2</v>
      </c>
      <c r="F177" s="200">
        <v>12</v>
      </c>
      <c r="G177" s="200">
        <v>20</v>
      </c>
      <c r="H177" s="200">
        <v>4</v>
      </c>
      <c r="I177" s="200">
        <v>8</v>
      </c>
      <c r="J177" s="200">
        <v>4</v>
      </c>
      <c r="K177" s="200">
        <v>60</v>
      </c>
      <c r="L177" s="388">
        <f t="shared" si="11"/>
        <v>253440</v>
      </c>
      <c r="M177" s="389">
        <v>0.9</v>
      </c>
      <c r="N177" s="390">
        <f t="shared" si="12"/>
        <v>228096</v>
      </c>
      <c r="O177" s="386">
        <f t="shared" si="13"/>
        <v>0</v>
      </c>
      <c r="P177" s="387">
        <v>1</v>
      </c>
    </row>
    <row r="178" spans="2:16">
      <c r="B178" s="28"/>
      <c r="C178" s="29"/>
      <c r="D178" s="29">
        <f t="shared" si="14"/>
        <v>0</v>
      </c>
      <c r="E178" s="200">
        <v>2</v>
      </c>
      <c r="F178" s="200">
        <v>12</v>
      </c>
      <c r="G178" s="200">
        <v>20</v>
      </c>
      <c r="H178" s="200">
        <v>4</v>
      </c>
      <c r="I178" s="200">
        <v>8</v>
      </c>
      <c r="J178" s="200">
        <v>4</v>
      </c>
      <c r="K178" s="200">
        <v>60</v>
      </c>
      <c r="L178" s="388">
        <f t="shared" si="11"/>
        <v>253440</v>
      </c>
      <c r="M178" s="389">
        <v>0.9</v>
      </c>
      <c r="N178" s="390">
        <f t="shared" si="12"/>
        <v>228096</v>
      </c>
      <c r="O178" s="386">
        <f t="shared" si="13"/>
        <v>0</v>
      </c>
      <c r="P178" s="387">
        <v>1</v>
      </c>
    </row>
    <row r="179" spans="2:16">
      <c r="B179" s="28"/>
      <c r="C179" s="29"/>
      <c r="D179" s="29">
        <f t="shared" si="14"/>
        <v>0</v>
      </c>
      <c r="E179" s="200">
        <v>2</v>
      </c>
      <c r="F179" s="200">
        <v>12</v>
      </c>
      <c r="G179" s="200">
        <v>20</v>
      </c>
      <c r="H179" s="200">
        <v>4</v>
      </c>
      <c r="I179" s="200">
        <v>8</v>
      </c>
      <c r="J179" s="200">
        <v>4</v>
      </c>
      <c r="K179" s="200">
        <v>60</v>
      </c>
      <c r="L179" s="388">
        <f t="shared" si="11"/>
        <v>253440</v>
      </c>
      <c r="M179" s="389">
        <v>0.9</v>
      </c>
      <c r="N179" s="390">
        <f t="shared" si="12"/>
        <v>228096</v>
      </c>
      <c r="O179" s="386">
        <f t="shared" si="13"/>
        <v>0</v>
      </c>
      <c r="P179" s="387">
        <v>1</v>
      </c>
    </row>
    <row r="180" spans="2:16">
      <c r="B180" s="30"/>
      <c r="C180" s="29"/>
      <c r="D180" s="29">
        <f t="shared" si="14"/>
        <v>0</v>
      </c>
      <c r="E180" s="200">
        <v>2</v>
      </c>
      <c r="F180" s="200">
        <v>12</v>
      </c>
      <c r="G180" s="200">
        <v>20</v>
      </c>
      <c r="H180" s="200">
        <v>4</v>
      </c>
      <c r="I180" s="200">
        <v>8</v>
      </c>
      <c r="J180" s="200">
        <v>4</v>
      </c>
      <c r="K180" s="200">
        <v>60</v>
      </c>
      <c r="L180" s="388">
        <f t="shared" si="11"/>
        <v>253440</v>
      </c>
      <c r="M180" s="389">
        <v>0.9</v>
      </c>
      <c r="N180" s="390">
        <f t="shared" si="12"/>
        <v>228096</v>
      </c>
      <c r="O180" s="386">
        <f t="shared" si="13"/>
        <v>0</v>
      </c>
      <c r="P180" s="387">
        <v>1</v>
      </c>
    </row>
    <row r="181" spans="2:16">
      <c r="B181" s="30"/>
      <c r="C181" s="29"/>
      <c r="D181" s="29">
        <f t="shared" si="14"/>
        <v>0</v>
      </c>
      <c r="E181" s="200">
        <v>2</v>
      </c>
      <c r="F181" s="200">
        <v>12</v>
      </c>
      <c r="G181" s="200">
        <v>20</v>
      </c>
      <c r="H181" s="200">
        <v>4</v>
      </c>
      <c r="I181" s="200">
        <v>8</v>
      </c>
      <c r="J181" s="200">
        <v>4</v>
      </c>
      <c r="K181" s="200">
        <v>60</v>
      </c>
      <c r="L181" s="388">
        <f t="shared" si="11"/>
        <v>253440</v>
      </c>
      <c r="M181" s="389">
        <v>0.9</v>
      </c>
      <c r="N181" s="390">
        <f t="shared" si="12"/>
        <v>228096</v>
      </c>
      <c r="O181" s="386">
        <f t="shared" si="13"/>
        <v>0</v>
      </c>
      <c r="P181" s="387">
        <v>1</v>
      </c>
    </row>
    <row r="182" spans="2:16">
      <c r="B182" s="28"/>
      <c r="C182" s="29"/>
      <c r="D182" s="29">
        <f t="shared" si="14"/>
        <v>0</v>
      </c>
      <c r="E182" s="200">
        <v>2</v>
      </c>
      <c r="F182" s="200">
        <v>12</v>
      </c>
      <c r="G182" s="200">
        <v>20</v>
      </c>
      <c r="H182" s="200">
        <v>4</v>
      </c>
      <c r="I182" s="200">
        <v>8</v>
      </c>
      <c r="J182" s="200">
        <v>4</v>
      </c>
      <c r="K182" s="200">
        <v>60</v>
      </c>
      <c r="L182" s="388">
        <f t="shared" si="11"/>
        <v>253440</v>
      </c>
      <c r="M182" s="389">
        <v>0.9</v>
      </c>
      <c r="N182" s="390">
        <f t="shared" si="12"/>
        <v>228096</v>
      </c>
      <c r="O182" s="386">
        <f t="shared" si="13"/>
        <v>0</v>
      </c>
      <c r="P182" s="387">
        <v>1</v>
      </c>
    </row>
    <row r="183" spans="2:16">
      <c r="B183" s="28"/>
      <c r="C183" s="29"/>
      <c r="D183" s="29">
        <f t="shared" si="14"/>
        <v>0</v>
      </c>
      <c r="E183" s="200">
        <v>2</v>
      </c>
      <c r="F183" s="200">
        <v>12</v>
      </c>
      <c r="G183" s="200">
        <v>20</v>
      </c>
      <c r="H183" s="200">
        <v>4</v>
      </c>
      <c r="I183" s="200">
        <v>8</v>
      </c>
      <c r="J183" s="200">
        <v>4</v>
      </c>
      <c r="K183" s="200">
        <v>60</v>
      </c>
      <c r="L183" s="388">
        <f t="shared" si="11"/>
        <v>253440</v>
      </c>
      <c r="M183" s="389">
        <v>0.9</v>
      </c>
      <c r="N183" s="390">
        <f t="shared" si="12"/>
        <v>228096</v>
      </c>
      <c r="O183" s="386">
        <f t="shared" si="13"/>
        <v>0</v>
      </c>
      <c r="P183" s="387">
        <v>1</v>
      </c>
    </row>
    <row r="184" spans="2:16">
      <c r="B184" s="30"/>
      <c r="C184" s="29"/>
      <c r="D184" s="29">
        <f t="shared" si="14"/>
        <v>0</v>
      </c>
      <c r="E184" s="200">
        <v>2</v>
      </c>
      <c r="F184" s="200">
        <v>12</v>
      </c>
      <c r="G184" s="200">
        <v>20</v>
      </c>
      <c r="H184" s="200">
        <v>4</v>
      </c>
      <c r="I184" s="200">
        <v>8</v>
      </c>
      <c r="J184" s="200">
        <v>4</v>
      </c>
      <c r="K184" s="200">
        <v>60</v>
      </c>
      <c r="L184" s="388">
        <f t="shared" si="11"/>
        <v>253440</v>
      </c>
      <c r="M184" s="389">
        <v>0.9</v>
      </c>
      <c r="N184" s="390">
        <f t="shared" si="12"/>
        <v>228096</v>
      </c>
      <c r="O184" s="386">
        <f t="shared" si="13"/>
        <v>0</v>
      </c>
      <c r="P184" s="387">
        <v>1</v>
      </c>
    </row>
    <row r="185" spans="2:16">
      <c r="B185" s="30"/>
      <c r="C185" s="29"/>
      <c r="D185" s="29">
        <f t="shared" si="14"/>
        <v>0</v>
      </c>
      <c r="E185" s="200">
        <v>2</v>
      </c>
      <c r="F185" s="200">
        <v>12</v>
      </c>
      <c r="G185" s="200">
        <v>20</v>
      </c>
      <c r="H185" s="200">
        <v>4</v>
      </c>
      <c r="I185" s="200">
        <v>8</v>
      </c>
      <c r="J185" s="200">
        <v>4</v>
      </c>
      <c r="K185" s="200">
        <v>60</v>
      </c>
      <c r="L185" s="388">
        <f t="shared" si="11"/>
        <v>253440</v>
      </c>
      <c r="M185" s="389">
        <v>0.9</v>
      </c>
      <c r="N185" s="390">
        <f t="shared" si="12"/>
        <v>228096</v>
      </c>
      <c r="O185" s="386">
        <f t="shared" si="13"/>
        <v>0</v>
      </c>
      <c r="P185" s="387">
        <v>1</v>
      </c>
    </row>
    <row r="186" spans="2:16">
      <c r="B186" s="28"/>
      <c r="C186" s="29"/>
      <c r="D186" s="29">
        <f t="shared" si="14"/>
        <v>0</v>
      </c>
      <c r="E186" s="200">
        <v>2</v>
      </c>
      <c r="F186" s="200">
        <v>12</v>
      </c>
      <c r="G186" s="200">
        <v>20</v>
      </c>
      <c r="H186" s="200">
        <v>4</v>
      </c>
      <c r="I186" s="200">
        <v>8</v>
      </c>
      <c r="J186" s="200">
        <v>4</v>
      </c>
      <c r="K186" s="200">
        <v>60</v>
      </c>
      <c r="L186" s="388">
        <f t="shared" si="11"/>
        <v>253440</v>
      </c>
      <c r="M186" s="389">
        <v>0.9</v>
      </c>
      <c r="N186" s="390">
        <f t="shared" si="12"/>
        <v>228096</v>
      </c>
      <c r="O186" s="386">
        <f t="shared" si="13"/>
        <v>0</v>
      </c>
      <c r="P186" s="387">
        <v>1</v>
      </c>
    </row>
    <row r="187" spans="2:16">
      <c r="B187" s="28"/>
      <c r="C187" s="29"/>
      <c r="D187" s="29">
        <f t="shared" si="14"/>
        <v>0</v>
      </c>
      <c r="E187" s="200">
        <v>2</v>
      </c>
      <c r="F187" s="200">
        <v>12</v>
      </c>
      <c r="G187" s="200">
        <v>20</v>
      </c>
      <c r="H187" s="200">
        <v>4</v>
      </c>
      <c r="I187" s="200">
        <v>8</v>
      </c>
      <c r="J187" s="200">
        <v>4</v>
      </c>
      <c r="K187" s="200">
        <v>60</v>
      </c>
      <c r="L187" s="388">
        <f t="shared" si="11"/>
        <v>253440</v>
      </c>
      <c r="M187" s="389">
        <v>0.9</v>
      </c>
      <c r="N187" s="390">
        <f t="shared" si="12"/>
        <v>228096</v>
      </c>
      <c r="O187" s="386">
        <f t="shared" si="13"/>
        <v>0</v>
      </c>
      <c r="P187" s="387">
        <v>1</v>
      </c>
    </row>
    <row r="188" spans="2:16">
      <c r="B188" s="28"/>
      <c r="C188" s="29"/>
      <c r="D188" s="29">
        <f t="shared" si="14"/>
        <v>0</v>
      </c>
      <c r="E188" s="200">
        <v>2</v>
      </c>
      <c r="F188" s="200">
        <v>12</v>
      </c>
      <c r="G188" s="200">
        <v>20</v>
      </c>
      <c r="H188" s="200">
        <v>4</v>
      </c>
      <c r="I188" s="200">
        <v>8</v>
      </c>
      <c r="J188" s="200">
        <v>4</v>
      </c>
      <c r="K188" s="200">
        <v>60</v>
      </c>
      <c r="L188" s="388">
        <f t="shared" si="11"/>
        <v>253440</v>
      </c>
      <c r="M188" s="389">
        <v>0.9</v>
      </c>
      <c r="N188" s="390">
        <f t="shared" si="12"/>
        <v>228096</v>
      </c>
      <c r="O188" s="386">
        <f t="shared" si="13"/>
        <v>0</v>
      </c>
      <c r="P188" s="387">
        <v>1</v>
      </c>
    </row>
    <row r="189" spans="2:16">
      <c r="B189" s="30"/>
      <c r="C189" s="29"/>
      <c r="D189" s="29">
        <f t="shared" si="14"/>
        <v>0</v>
      </c>
      <c r="E189" s="200">
        <v>2</v>
      </c>
      <c r="F189" s="200">
        <v>12</v>
      </c>
      <c r="G189" s="200">
        <v>20</v>
      </c>
      <c r="H189" s="200">
        <v>4</v>
      </c>
      <c r="I189" s="200">
        <v>8</v>
      </c>
      <c r="J189" s="200">
        <v>4</v>
      </c>
      <c r="K189" s="200">
        <v>60</v>
      </c>
      <c r="L189" s="388">
        <f t="shared" si="11"/>
        <v>253440</v>
      </c>
      <c r="M189" s="389">
        <v>0.9</v>
      </c>
      <c r="N189" s="390">
        <f t="shared" si="12"/>
        <v>228096</v>
      </c>
      <c r="O189" s="386">
        <f t="shared" si="13"/>
        <v>0</v>
      </c>
      <c r="P189" s="387">
        <v>1</v>
      </c>
    </row>
    <row r="190" spans="2:16">
      <c r="B190" s="28"/>
      <c r="C190" s="29"/>
      <c r="D190" s="29">
        <f t="shared" si="14"/>
        <v>0</v>
      </c>
      <c r="E190" s="200">
        <v>2</v>
      </c>
      <c r="F190" s="200">
        <v>12</v>
      </c>
      <c r="G190" s="200">
        <v>20</v>
      </c>
      <c r="H190" s="200">
        <v>4</v>
      </c>
      <c r="I190" s="200">
        <v>8</v>
      </c>
      <c r="J190" s="200">
        <v>4</v>
      </c>
      <c r="K190" s="200">
        <v>60</v>
      </c>
      <c r="L190" s="388">
        <f t="shared" si="11"/>
        <v>253440</v>
      </c>
      <c r="M190" s="389">
        <v>0.9</v>
      </c>
      <c r="N190" s="390">
        <f t="shared" si="12"/>
        <v>228096</v>
      </c>
      <c r="O190" s="386">
        <f t="shared" si="13"/>
        <v>0</v>
      </c>
      <c r="P190" s="387">
        <v>1</v>
      </c>
    </row>
    <row r="191" spans="2:16">
      <c r="B191" s="30"/>
      <c r="C191" s="29"/>
      <c r="D191" s="29">
        <f t="shared" si="14"/>
        <v>0</v>
      </c>
      <c r="E191" s="200">
        <v>2</v>
      </c>
      <c r="F191" s="200">
        <v>12</v>
      </c>
      <c r="G191" s="200">
        <v>20</v>
      </c>
      <c r="H191" s="200">
        <v>4</v>
      </c>
      <c r="I191" s="200">
        <v>8</v>
      </c>
      <c r="J191" s="200">
        <v>4</v>
      </c>
      <c r="K191" s="200">
        <v>60</v>
      </c>
      <c r="L191" s="388">
        <f t="shared" si="11"/>
        <v>253440</v>
      </c>
      <c r="M191" s="389">
        <v>0.9</v>
      </c>
      <c r="N191" s="390">
        <f t="shared" si="12"/>
        <v>228096</v>
      </c>
      <c r="O191" s="386">
        <f t="shared" si="13"/>
        <v>0</v>
      </c>
      <c r="P191" s="387">
        <v>1</v>
      </c>
    </row>
    <row r="192" spans="2:16">
      <c r="B192" s="28"/>
      <c r="C192" s="29"/>
      <c r="D192" s="29">
        <f t="shared" si="14"/>
        <v>0</v>
      </c>
      <c r="E192" s="200">
        <v>2</v>
      </c>
      <c r="F192" s="200">
        <v>12</v>
      </c>
      <c r="G192" s="200">
        <v>20</v>
      </c>
      <c r="H192" s="200">
        <v>4</v>
      </c>
      <c r="I192" s="200">
        <v>8</v>
      </c>
      <c r="J192" s="200">
        <v>4</v>
      </c>
      <c r="K192" s="200">
        <v>60</v>
      </c>
      <c r="L192" s="388">
        <f t="shared" ref="L192:L203" si="15">+E192*F192*((G192*I192)+(H192*J192))*K192</f>
        <v>253440</v>
      </c>
      <c r="M192" s="389">
        <v>0.9</v>
      </c>
      <c r="N192" s="390">
        <f t="shared" ref="N192:N203" si="16">+L192*M192</f>
        <v>228096</v>
      </c>
      <c r="O192" s="386">
        <f t="shared" ref="O192:O203" si="17">+D192/N192</f>
        <v>0</v>
      </c>
      <c r="P192" s="387">
        <v>1</v>
      </c>
    </row>
    <row r="193" spans="2:16">
      <c r="B193" s="30"/>
      <c r="C193" s="29"/>
      <c r="D193" s="29">
        <f t="shared" si="14"/>
        <v>0</v>
      </c>
      <c r="E193" s="200">
        <v>2</v>
      </c>
      <c r="F193" s="200">
        <v>12</v>
      </c>
      <c r="G193" s="200">
        <v>20</v>
      </c>
      <c r="H193" s="200">
        <v>4</v>
      </c>
      <c r="I193" s="200">
        <v>8</v>
      </c>
      <c r="J193" s="200">
        <v>4</v>
      </c>
      <c r="K193" s="200">
        <v>60</v>
      </c>
      <c r="L193" s="388">
        <f t="shared" si="15"/>
        <v>253440</v>
      </c>
      <c r="M193" s="389">
        <v>0.9</v>
      </c>
      <c r="N193" s="390">
        <f t="shared" si="16"/>
        <v>228096</v>
      </c>
      <c r="O193" s="386">
        <f t="shared" si="17"/>
        <v>0</v>
      </c>
      <c r="P193" s="387">
        <v>1</v>
      </c>
    </row>
    <row r="194" spans="2:16">
      <c r="B194" s="28"/>
      <c r="C194" s="29"/>
      <c r="D194" s="29">
        <f t="shared" si="14"/>
        <v>0</v>
      </c>
      <c r="E194" s="200">
        <v>2</v>
      </c>
      <c r="F194" s="200">
        <v>12</v>
      </c>
      <c r="G194" s="200">
        <v>20</v>
      </c>
      <c r="H194" s="200">
        <v>4</v>
      </c>
      <c r="I194" s="200">
        <v>8</v>
      </c>
      <c r="J194" s="200">
        <v>4</v>
      </c>
      <c r="K194" s="200">
        <v>60</v>
      </c>
      <c r="L194" s="388">
        <f t="shared" si="15"/>
        <v>253440</v>
      </c>
      <c r="M194" s="389">
        <v>0.9</v>
      </c>
      <c r="N194" s="390">
        <f t="shared" si="16"/>
        <v>228096</v>
      </c>
      <c r="O194" s="386">
        <f t="shared" si="17"/>
        <v>0</v>
      </c>
      <c r="P194" s="387">
        <v>1</v>
      </c>
    </row>
    <row r="195" spans="2:16">
      <c r="B195" s="28"/>
      <c r="C195" s="29"/>
      <c r="D195" s="29">
        <f t="shared" si="14"/>
        <v>0</v>
      </c>
      <c r="E195" s="200">
        <v>2</v>
      </c>
      <c r="F195" s="200">
        <v>12</v>
      </c>
      <c r="G195" s="200">
        <v>20</v>
      </c>
      <c r="H195" s="200">
        <v>4</v>
      </c>
      <c r="I195" s="200">
        <v>8</v>
      </c>
      <c r="J195" s="200">
        <v>4</v>
      </c>
      <c r="K195" s="200">
        <v>60</v>
      </c>
      <c r="L195" s="388">
        <f t="shared" si="15"/>
        <v>253440</v>
      </c>
      <c r="M195" s="389">
        <v>0.9</v>
      </c>
      <c r="N195" s="390">
        <f t="shared" si="16"/>
        <v>228096</v>
      </c>
      <c r="O195" s="386">
        <f t="shared" si="17"/>
        <v>0</v>
      </c>
      <c r="P195" s="387">
        <v>1</v>
      </c>
    </row>
    <row r="196" spans="2:16">
      <c r="B196" s="28"/>
      <c r="C196" s="29"/>
      <c r="D196" s="29">
        <f t="shared" si="14"/>
        <v>0</v>
      </c>
      <c r="E196" s="200">
        <v>2</v>
      </c>
      <c r="F196" s="200">
        <v>12</v>
      </c>
      <c r="G196" s="200">
        <v>20</v>
      </c>
      <c r="H196" s="200">
        <v>4</v>
      </c>
      <c r="I196" s="200">
        <v>8</v>
      </c>
      <c r="J196" s="200">
        <v>4</v>
      </c>
      <c r="K196" s="200">
        <v>60</v>
      </c>
      <c r="L196" s="388">
        <f t="shared" si="15"/>
        <v>253440</v>
      </c>
      <c r="M196" s="389">
        <v>0.9</v>
      </c>
      <c r="N196" s="390">
        <f t="shared" si="16"/>
        <v>228096</v>
      </c>
      <c r="O196" s="386">
        <f t="shared" si="17"/>
        <v>0</v>
      </c>
      <c r="P196" s="387">
        <v>1</v>
      </c>
    </row>
    <row r="197" spans="2:16">
      <c r="B197" s="30"/>
      <c r="C197" s="29"/>
      <c r="D197" s="29">
        <f t="shared" si="14"/>
        <v>0</v>
      </c>
      <c r="E197" s="200">
        <v>2</v>
      </c>
      <c r="F197" s="200">
        <v>12</v>
      </c>
      <c r="G197" s="200">
        <v>20</v>
      </c>
      <c r="H197" s="200">
        <v>4</v>
      </c>
      <c r="I197" s="200">
        <v>8</v>
      </c>
      <c r="J197" s="200">
        <v>4</v>
      </c>
      <c r="K197" s="200">
        <v>60</v>
      </c>
      <c r="L197" s="388">
        <f t="shared" si="15"/>
        <v>253440</v>
      </c>
      <c r="M197" s="389">
        <v>0.9</v>
      </c>
      <c r="N197" s="390">
        <f t="shared" si="16"/>
        <v>228096</v>
      </c>
      <c r="O197" s="386">
        <f t="shared" si="17"/>
        <v>0</v>
      </c>
      <c r="P197" s="387">
        <v>1</v>
      </c>
    </row>
    <row r="198" spans="2:16">
      <c r="B198" s="28"/>
      <c r="C198" s="29"/>
      <c r="D198" s="29">
        <f t="shared" si="14"/>
        <v>0</v>
      </c>
      <c r="E198" s="200">
        <v>2</v>
      </c>
      <c r="F198" s="200">
        <v>12</v>
      </c>
      <c r="G198" s="200">
        <v>20</v>
      </c>
      <c r="H198" s="200">
        <v>4</v>
      </c>
      <c r="I198" s="200">
        <v>8</v>
      </c>
      <c r="J198" s="200">
        <v>4</v>
      </c>
      <c r="K198" s="200">
        <v>60</v>
      </c>
      <c r="L198" s="388">
        <f t="shared" si="15"/>
        <v>253440</v>
      </c>
      <c r="M198" s="389">
        <v>0.9</v>
      </c>
      <c r="N198" s="390">
        <f t="shared" si="16"/>
        <v>228096</v>
      </c>
      <c r="O198" s="386">
        <f t="shared" si="17"/>
        <v>0</v>
      </c>
      <c r="P198" s="387">
        <v>1</v>
      </c>
    </row>
    <row r="199" spans="2:16">
      <c r="B199" s="28"/>
      <c r="C199" s="29"/>
      <c r="D199" s="29">
        <f t="shared" ref="D199:D207" si="18">+C199*$D$5</f>
        <v>0</v>
      </c>
      <c r="E199" s="200">
        <v>2</v>
      </c>
      <c r="F199" s="200">
        <v>12</v>
      </c>
      <c r="G199" s="200">
        <v>20</v>
      </c>
      <c r="H199" s="200">
        <v>4</v>
      </c>
      <c r="I199" s="200">
        <v>8</v>
      </c>
      <c r="J199" s="200">
        <v>4</v>
      </c>
      <c r="K199" s="200">
        <v>60</v>
      </c>
      <c r="L199" s="388">
        <f t="shared" si="15"/>
        <v>253440</v>
      </c>
      <c r="M199" s="389">
        <v>0.9</v>
      </c>
      <c r="N199" s="390">
        <f t="shared" si="16"/>
        <v>228096</v>
      </c>
      <c r="O199" s="386">
        <f t="shared" si="17"/>
        <v>0</v>
      </c>
      <c r="P199" s="387">
        <v>1</v>
      </c>
    </row>
    <row r="200" spans="2:16">
      <c r="B200" s="28"/>
      <c r="C200" s="29"/>
      <c r="D200" s="29">
        <f t="shared" si="18"/>
        <v>0</v>
      </c>
      <c r="E200" s="200">
        <v>2</v>
      </c>
      <c r="F200" s="200">
        <v>12</v>
      </c>
      <c r="G200" s="200">
        <v>20</v>
      </c>
      <c r="H200" s="200">
        <v>4</v>
      </c>
      <c r="I200" s="200">
        <v>8</v>
      </c>
      <c r="J200" s="200">
        <v>4</v>
      </c>
      <c r="K200" s="200">
        <v>60</v>
      </c>
      <c r="L200" s="388">
        <f t="shared" si="15"/>
        <v>253440</v>
      </c>
      <c r="M200" s="389">
        <v>0.9</v>
      </c>
      <c r="N200" s="390">
        <f t="shared" si="16"/>
        <v>228096</v>
      </c>
      <c r="O200" s="386">
        <f t="shared" si="17"/>
        <v>0</v>
      </c>
      <c r="P200" s="387">
        <v>1</v>
      </c>
    </row>
    <row r="201" spans="2:16">
      <c r="B201" s="28"/>
      <c r="C201" s="29"/>
      <c r="D201" s="29">
        <f t="shared" si="18"/>
        <v>0</v>
      </c>
      <c r="E201" s="200">
        <v>2</v>
      </c>
      <c r="F201" s="200">
        <v>12</v>
      </c>
      <c r="G201" s="200">
        <v>20</v>
      </c>
      <c r="H201" s="200">
        <v>4</v>
      </c>
      <c r="I201" s="200">
        <v>8</v>
      </c>
      <c r="J201" s="200">
        <v>4</v>
      </c>
      <c r="K201" s="200">
        <v>60</v>
      </c>
      <c r="L201" s="388">
        <f t="shared" si="15"/>
        <v>253440</v>
      </c>
      <c r="M201" s="389">
        <v>0.9</v>
      </c>
      <c r="N201" s="390">
        <f t="shared" si="16"/>
        <v>228096</v>
      </c>
      <c r="O201" s="386">
        <f t="shared" si="17"/>
        <v>0</v>
      </c>
      <c r="P201" s="387">
        <v>1</v>
      </c>
    </row>
    <row r="202" spans="2:16">
      <c r="B202" s="30"/>
      <c r="C202" s="29"/>
      <c r="D202" s="29">
        <f t="shared" si="18"/>
        <v>0</v>
      </c>
      <c r="E202" s="200">
        <v>2</v>
      </c>
      <c r="F202" s="200">
        <v>12</v>
      </c>
      <c r="G202" s="200">
        <v>20</v>
      </c>
      <c r="H202" s="200">
        <v>4</v>
      </c>
      <c r="I202" s="200">
        <v>8</v>
      </c>
      <c r="J202" s="200">
        <v>4</v>
      </c>
      <c r="K202" s="200">
        <v>60</v>
      </c>
      <c r="L202" s="388">
        <f t="shared" si="15"/>
        <v>253440</v>
      </c>
      <c r="M202" s="389">
        <v>0.9</v>
      </c>
      <c r="N202" s="390">
        <f t="shared" si="16"/>
        <v>228096</v>
      </c>
      <c r="O202" s="386">
        <f t="shared" si="17"/>
        <v>0</v>
      </c>
      <c r="P202" s="387">
        <v>1</v>
      </c>
    </row>
    <row r="203" spans="2:16">
      <c r="B203" s="28"/>
      <c r="C203" s="29"/>
      <c r="D203" s="29">
        <f t="shared" si="18"/>
        <v>0</v>
      </c>
      <c r="E203" s="200">
        <v>2</v>
      </c>
      <c r="F203" s="200">
        <v>12</v>
      </c>
      <c r="G203" s="200">
        <v>20</v>
      </c>
      <c r="H203" s="200">
        <v>4</v>
      </c>
      <c r="I203" s="200">
        <v>8</v>
      </c>
      <c r="J203" s="200">
        <v>4</v>
      </c>
      <c r="K203" s="200">
        <v>60</v>
      </c>
      <c r="L203" s="388">
        <f t="shared" si="15"/>
        <v>253440</v>
      </c>
      <c r="M203" s="389">
        <v>0.9</v>
      </c>
      <c r="N203" s="390">
        <f t="shared" si="16"/>
        <v>228096</v>
      </c>
      <c r="O203" s="386">
        <f t="shared" si="17"/>
        <v>0</v>
      </c>
      <c r="P203" s="387">
        <v>1</v>
      </c>
    </row>
    <row r="204" spans="2:16">
      <c r="B204" s="30"/>
      <c r="C204" s="29"/>
      <c r="D204" s="29">
        <f t="shared" si="18"/>
        <v>0</v>
      </c>
      <c r="E204" s="200">
        <v>2</v>
      </c>
      <c r="F204" s="200">
        <v>12</v>
      </c>
      <c r="G204" s="200">
        <v>20</v>
      </c>
      <c r="H204" s="200">
        <v>4</v>
      </c>
      <c r="I204" s="200">
        <v>8</v>
      </c>
      <c r="J204" s="200">
        <v>4</v>
      </c>
      <c r="K204" s="200">
        <v>60</v>
      </c>
      <c r="L204" s="388">
        <f>+E204*F204*((G204*I204)+(H204*J204))*K204</f>
        <v>253440</v>
      </c>
      <c r="M204" s="389">
        <v>0.9</v>
      </c>
      <c r="N204" s="390">
        <f>+L204*M204</f>
        <v>228096</v>
      </c>
      <c r="O204" s="386">
        <f>+D204/N204</f>
        <v>0</v>
      </c>
      <c r="P204" s="387">
        <v>1</v>
      </c>
    </row>
    <row r="205" spans="2:16">
      <c r="B205" s="30"/>
      <c r="C205" s="29"/>
      <c r="D205" s="29">
        <f t="shared" si="18"/>
        <v>0</v>
      </c>
      <c r="E205" s="200">
        <v>2</v>
      </c>
      <c r="F205" s="200">
        <v>12</v>
      </c>
      <c r="G205" s="200">
        <v>20</v>
      </c>
      <c r="H205" s="200">
        <v>4</v>
      </c>
      <c r="I205" s="200">
        <v>8</v>
      </c>
      <c r="J205" s="200">
        <v>4</v>
      </c>
      <c r="K205" s="200">
        <v>60</v>
      </c>
      <c r="L205" s="388">
        <f>+E205*F205*((G205*I205)+(H205*J205))*K205</f>
        <v>253440</v>
      </c>
      <c r="M205" s="389">
        <v>0.9</v>
      </c>
      <c r="N205" s="390">
        <f>+L205*M205</f>
        <v>228096</v>
      </c>
      <c r="O205" s="386">
        <f>+D205/N205</f>
        <v>0</v>
      </c>
      <c r="P205" s="387">
        <v>1</v>
      </c>
    </row>
    <row r="206" spans="2:16">
      <c r="B206" s="30"/>
      <c r="C206" s="29"/>
      <c r="D206" s="29">
        <f t="shared" si="18"/>
        <v>0</v>
      </c>
      <c r="E206" s="200">
        <v>2</v>
      </c>
      <c r="F206" s="200">
        <v>12</v>
      </c>
      <c r="G206" s="200">
        <v>20</v>
      </c>
      <c r="H206" s="200">
        <v>4</v>
      </c>
      <c r="I206" s="200">
        <v>8</v>
      </c>
      <c r="J206" s="200">
        <v>4</v>
      </c>
      <c r="K206" s="200">
        <v>60</v>
      </c>
      <c r="L206" s="388">
        <f>+E206*F206*((G206*I206)+(H206*J206))*K206</f>
        <v>253440</v>
      </c>
      <c r="M206" s="389">
        <v>0.9</v>
      </c>
      <c r="N206" s="390">
        <f>+L206*M206</f>
        <v>228096</v>
      </c>
      <c r="O206" s="386">
        <f>+D206/N206</f>
        <v>0</v>
      </c>
      <c r="P206" s="387">
        <v>1</v>
      </c>
    </row>
    <row r="207" spans="2:16">
      <c r="B207" s="30"/>
      <c r="C207" s="29"/>
      <c r="D207" s="29">
        <f t="shared" si="18"/>
        <v>0</v>
      </c>
      <c r="E207" s="200">
        <v>2</v>
      </c>
      <c r="F207" s="200">
        <v>12</v>
      </c>
      <c r="G207" s="200">
        <v>20</v>
      </c>
      <c r="H207" s="200">
        <v>4</v>
      </c>
      <c r="I207" s="200">
        <v>8</v>
      </c>
      <c r="J207" s="200">
        <v>4</v>
      </c>
      <c r="K207" s="200">
        <v>60</v>
      </c>
      <c r="L207" s="388">
        <f>+E207*F207*((G207*I207)+(H207*J207))*K207</f>
        <v>253440</v>
      </c>
      <c r="M207" s="389">
        <v>0.9</v>
      </c>
      <c r="N207" s="390">
        <f>+L207*M207</f>
        <v>228096</v>
      </c>
      <c r="O207" s="386">
        <f>+D207/N207</f>
        <v>0</v>
      </c>
      <c r="P207" s="387">
        <v>1</v>
      </c>
    </row>
    <row r="208" spans="2:16">
      <c r="B208" s="28"/>
      <c r="C208" s="29"/>
      <c r="D208" s="29">
        <f t="shared" ref="D208:D271" si="19">+C208*$D$5</f>
        <v>0</v>
      </c>
      <c r="E208" s="200">
        <v>2</v>
      </c>
      <c r="F208" s="200">
        <v>12</v>
      </c>
      <c r="G208" s="200">
        <v>20</v>
      </c>
      <c r="H208" s="200">
        <v>4</v>
      </c>
      <c r="I208" s="200">
        <v>8</v>
      </c>
      <c r="J208" s="200">
        <v>4</v>
      </c>
      <c r="K208" s="200">
        <v>60</v>
      </c>
      <c r="L208" s="388">
        <f t="shared" ref="L208:L271" si="20">+E208*F208*((G208*I208)+(H208*J208))*K208</f>
        <v>253440</v>
      </c>
      <c r="M208" s="389">
        <v>0.9</v>
      </c>
      <c r="N208" s="390">
        <f t="shared" ref="N208:N271" si="21">+L208*M208</f>
        <v>228096</v>
      </c>
      <c r="O208" s="386">
        <f t="shared" ref="O208:O271" si="22">+D208/N208</f>
        <v>0</v>
      </c>
      <c r="P208" s="387">
        <v>1</v>
      </c>
    </row>
    <row r="209" spans="2:16">
      <c r="B209" s="30"/>
      <c r="C209" s="29"/>
      <c r="D209" s="29">
        <f t="shared" si="19"/>
        <v>0</v>
      </c>
      <c r="E209" s="200">
        <v>2</v>
      </c>
      <c r="F209" s="200">
        <v>12</v>
      </c>
      <c r="G209" s="200">
        <v>20</v>
      </c>
      <c r="H209" s="200">
        <v>4</v>
      </c>
      <c r="I209" s="200">
        <v>8</v>
      </c>
      <c r="J209" s="200">
        <v>4</v>
      </c>
      <c r="K209" s="200">
        <v>60</v>
      </c>
      <c r="L209" s="388">
        <f t="shared" si="20"/>
        <v>253440</v>
      </c>
      <c r="M209" s="389">
        <v>0.9</v>
      </c>
      <c r="N209" s="390">
        <f t="shared" si="21"/>
        <v>228096</v>
      </c>
      <c r="O209" s="386">
        <f t="shared" si="22"/>
        <v>0</v>
      </c>
      <c r="P209" s="387">
        <v>1</v>
      </c>
    </row>
    <row r="210" spans="2:16">
      <c r="B210" s="30"/>
      <c r="C210" s="29"/>
      <c r="D210" s="29">
        <f t="shared" si="19"/>
        <v>0</v>
      </c>
      <c r="E210" s="200">
        <v>2</v>
      </c>
      <c r="F210" s="200">
        <v>12</v>
      </c>
      <c r="G210" s="200">
        <v>20</v>
      </c>
      <c r="H210" s="200">
        <v>4</v>
      </c>
      <c r="I210" s="200">
        <v>8</v>
      </c>
      <c r="J210" s="200">
        <v>4</v>
      </c>
      <c r="K210" s="200">
        <v>60</v>
      </c>
      <c r="L210" s="388">
        <f t="shared" si="20"/>
        <v>253440</v>
      </c>
      <c r="M210" s="389">
        <v>0.9</v>
      </c>
      <c r="N210" s="390">
        <f t="shared" si="21"/>
        <v>228096</v>
      </c>
      <c r="O210" s="386">
        <f t="shared" si="22"/>
        <v>0</v>
      </c>
      <c r="P210" s="387">
        <v>1</v>
      </c>
    </row>
    <row r="211" spans="2:16">
      <c r="B211" s="30"/>
      <c r="C211" s="29"/>
      <c r="D211" s="29">
        <f t="shared" si="19"/>
        <v>0</v>
      </c>
      <c r="E211" s="200">
        <v>2</v>
      </c>
      <c r="F211" s="200">
        <v>12</v>
      </c>
      <c r="G211" s="200">
        <v>20</v>
      </c>
      <c r="H211" s="200">
        <v>4</v>
      </c>
      <c r="I211" s="200">
        <v>8</v>
      </c>
      <c r="J211" s="200">
        <v>4</v>
      </c>
      <c r="K211" s="200">
        <v>60</v>
      </c>
      <c r="L211" s="388">
        <f t="shared" si="20"/>
        <v>253440</v>
      </c>
      <c r="M211" s="389">
        <v>0.9</v>
      </c>
      <c r="N211" s="390">
        <f t="shared" si="21"/>
        <v>228096</v>
      </c>
      <c r="O211" s="386">
        <f t="shared" si="22"/>
        <v>0</v>
      </c>
      <c r="P211" s="387">
        <v>1</v>
      </c>
    </row>
    <row r="212" spans="2:16">
      <c r="B212" s="30"/>
      <c r="C212" s="29"/>
      <c r="D212" s="29">
        <f t="shared" si="19"/>
        <v>0</v>
      </c>
      <c r="E212" s="200">
        <v>2</v>
      </c>
      <c r="F212" s="200">
        <v>12</v>
      </c>
      <c r="G212" s="200">
        <v>20</v>
      </c>
      <c r="H212" s="200">
        <v>4</v>
      </c>
      <c r="I212" s="200">
        <v>8</v>
      </c>
      <c r="J212" s="200">
        <v>4</v>
      </c>
      <c r="K212" s="200">
        <v>60</v>
      </c>
      <c r="L212" s="388">
        <f t="shared" si="20"/>
        <v>253440</v>
      </c>
      <c r="M212" s="389">
        <v>0.9</v>
      </c>
      <c r="N212" s="390">
        <f t="shared" si="21"/>
        <v>228096</v>
      </c>
      <c r="O212" s="386">
        <f t="shared" si="22"/>
        <v>0</v>
      </c>
      <c r="P212" s="387">
        <v>1</v>
      </c>
    </row>
    <row r="213" spans="2:16">
      <c r="B213" s="28"/>
      <c r="C213" s="29"/>
      <c r="D213" s="29">
        <f t="shared" si="19"/>
        <v>0</v>
      </c>
      <c r="E213" s="200">
        <v>2</v>
      </c>
      <c r="F213" s="200">
        <v>12</v>
      </c>
      <c r="G213" s="200">
        <v>20</v>
      </c>
      <c r="H213" s="200">
        <v>4</v>
      </c>
      <c r="I213" s="200">
        <v>8</v>
      </c>
      <c r="J213" s="200">
        <v>4</v>
      </c>
      <c r="K213" s="200">
        <v>60</v>
      </c>
      <c r="L213" s="388">
        <f t="shared" si="20"/>
        <v>253440</v>
      </c>
      <c r="M213" s="389">
        <v>0.9</v>
      </c>
      <c r="N213" s="390">
        <f t="shared" si="21"/>
        <v>228096</v>
      </c>
      <c r="O213" s="386">
        <f t="shared" si="22"/>
        <v>0</v>
      </c>
      <c r="P213" s="387">
        <v>1</v>
      </c>
    </row>
    <row r="214" spans="2:16">
      <c r="B214" s="30"/>
      <c r="C214" s="29"/>
      <c r="D214" s="29">
        <f t="shared" si="19"/>
        <v>0</v>
      </c>
      <c r="E214" s="200">
        <v>2</v>
      </c>
      <c r="F214" s="200">
        <v>12</v>
      </c>
      <c r="G214" s="200">
        <v>20</v>
      </c>
      <c r="H214" s="200">
        <v>4</v>
      </c>
      <c r="I214" s="200">
        <v>8</v>
      </c>
      <c r="J214" s="200">
        <v>4</v>
      </c>
      <c r="K214" s="200">
        <v>60</v>
      </c>
      <c r="L214" s="388">
        <f t="shared" si="20"/>
        <v>253440</v>
      </c>
      <c r="M214" s="389">
        <v>0.9</v>
      </c>
      <c r="N214" s="390">
        <f t="shared" si="21"/>
        <v>228096</v>
      </c>
      <c r="O214" s="386">
        <f t="shared" si="22"/>
        <v>0</v>
      </c>
      <c r="P214" s="387">
        <v>1</v>
      </c>
    </row>
    <row r="215" spans="2:16">
      <c r="B215" s="30"/>
      <c r="C215" s="29"/>
      <c r="D215" s="29">
        <f t="shared" si="19"/>
        <v>0</v>
      </c>
      <c r="E215" s="200">
        <v>2</v>
      </c>
      <c r="F215" s="200">
        <v>12</v>
      </c>
      <c r="G215" s="200">
        <v>20</v>
      </c>
      <c r="H215" s="200">
        <v>4</v>
      </c>
      <c r="I215" s="200">
        <v>8</v>
      </c>
      <c r="J215" s="200">
        <v>4</v>
      </c>
      <c r="K215" s="200">
        <v>60</v>
      </c>
      <c r="L215" s="388">
        <f t="shared" si="20"/>
        <v>253440</v>
      </c>
      <c r="M215" s="389">
        <v>0.9</v>
      </c>
      <c r="N215" s="390">
        <f t="shared" si="21"/>
        <v>228096</v>
      </c>
      <c r="O215" s="386">
        <f t="shared" si="22"/>
        <v>0</v>
      </c>
      <c r="P215" s="387">
        <v>1</v>
      </c>
    </row>
    <row r="216" spans="2:16">
      <c r="B216" s="30"/>
      <c r="C216" s="29"/>
      <c r="D216" s="29">
        <f t="shared" si="19"/>
        <v>0</v>
      </c>
      <c r="E216" s="200">
        <v>2</v>
      </c>
      <c r="F216" s="200">
        <v>12</v>
      </c>
      <c r="G216" s="200">
        <v>20</v>
      </c>
      <c r="H216" s="200">
        <v>4</v>
      </c>
      <c r="I216" s="200">
        <v>8</v>
      </c>
      <c r="J216" s="200">
        <v>4</v>
      </c>
      <c r="K216" s="200">
        <v>60</v>
      </c>
      <c r="L216" s="388">
        <f t="shared" si="20"/>
        <v>253440</v>
      </c>
      <c r="M216" s="389">
        <v>0.9</v>
      </c>
      <c r="N216" s="390">
        <f t="shared" si="21"/>
        <v>228096</v>
      </c>
      <c r="O216" s="386">
        <f t="shared" si="22"/>
        <v>0</v>
      </c>
      <c r="P216" s="387">
        <v>1</v>
      </c>
    </row>
    <row r="217" spans="2:16">
      <c r="B217" s="30"/>
      <c r="C217" s="29"/>
      <c r="D217" s="29">
        <f t="shared" si="19"/>
        <v>0</v>
      </c>
      <c r="E217" s="200">
        <v>2</v>
      </c>
      <c r="F217" s="200">
        <v>12</v>
      </c>
      <c r="G217" s="200">
        <v>20</v>
      </c>
      <c r="H217" s="200">
        <v>4</v>
      </c>
      <c r="I217" s="200">
        <v>8</v>
      </c>
      <c r="J217" s="200">
        <v>4</v>
      </c>
      <c r="K217" s="200">
        <v>60</v>
      </c>
      <c r="L217" s="388">
        <f t="shared" si="20"/>
        <v>253440</v>
      </c>
      <c r="M217" s="389">
        <v>0.9</v>
      </c>
      <c r="N217" s="390">
        <f t="shared" si="21"/>
        <v>228096</v>
      </c>
      <c r="O217" s="386">
        <f t="shared" si="22"/>
        <v>0</v>
      </c>
      <c r="P217" s="387">
        <v>1</v>
      </c>
    </row>
    <row r="218" spans="2:16">
      <c r="B218" s="28"/>
      <c r="C218" s="29"/>
      <c r="D218" s="29">
        <f t="shared" si="19"/>
        <v>0</v>
      </c>
      <c r="E218" s="200">
        <v>2</v>
      </c>
      <c r="F218" s="200">
        <v>12</v>
      </c>
      <c r="G218" s="200">
        <v>20</v>
      </c>
      <c r="H218" s="200">
        <v>4</v>
      </c>
      <c r="I218" s="200">
        <v>8</v>
      </c>
      <c r="J218" s="200">
        <v>4</v>
      </c>
      <c r="K218" s="200">
        <v>60</v>
      </c>
      <c r="L218" s="388">
        <f t="shared" si="20"/>
        <v>253440</v>
      </c>
      <c r="M218" s="389">
        <v>0.9</v>
      </c>
      <c r="N218" s="390">
        <f t="shared" si="21"/>
        <v>228096</v>
      </c>
      <c r="O218" s="386">
        <f t="shared" si="22"/>
        <v>0</v>
      </c>
      <c r="P218" s="387">
        <v>1</v>
      </c>
    </row>
    <row r="219" spans="2:16">
      <c r="B219" s="30"/>
      <c r="C219" s="29"/>
      <c r="D219" s="29">
        <f t="shared" si="19"/>
        <v>0</v>
      </c>
      <c r="E219" s="200">
        <v>2</v>
      </c>
      <c r="F219" s="200">
        <v>12</v>
      </c>
      <c r="G219" s="200">
        <v>20</v>
      </c>
      <c r="H219" s="200">
        <v>4</v>
      </c>
      <c r="I219" s="200">
        <v>8</v>
      </c>
      <c r="J219" s="200">
        <v>4</v>
      </c>
      <c r="K219" s="200">
        <v>60</v>
      </c>
      <c r="L219" s="388">
        <f t="shared" si="20"/>
        <v>253440</v>
      </c>
      <c r="M219" s="389">
        <v>0.9</v>
      </c>
      <c r="N219" s="390">
        <f t="shared" si="21"/>
        <v>228096</v>
      </c>
      <c r="O219" s="386">
        <f t="shared" si="22"/>
        <v>0</v>
      </c>
      <c r="P219" s="387">
        <v>1</v>
      </c>
    </row>
    <row r="220" spans="2:16">
      <c r="B220" s="30"/>
      <c r="C220" s="29"/>
      <c r="D220" s="29">
        <f t="shared" si="19"/>
        <v>0</v>
      </c>
      <c r="E220" s="200">
        <v>2</v>
      </c>
      <c r="F220" s="200">
        <v>12</v>
      </c>
      <c r="G220" s="200">
        <v>20</v>
      </c>
      <c r="H220" s="200">
        <v>4</v>
      </c>
      <c r="I220" s="200">
        <v>8</v>
      </c>
      <c r="J220" s="200">
        <v>4</v>
      </c>
      <c r="K220" s="200">
        <v>60</v>
      </c>
      <c r="L220" s="388">
        <f t="shared" si="20"/>
        <v>253440</v>
      </c>
      <c r="M220" s="389">
        <v>0.9</v>
      </c>
      <c r="N220" s="390">
        <f t="shared" si="21"/>
        <v>228096</v>
      </c>
      <c r="O220" s="386">
        <f t="shared" si="22"/>
        <v>0</v>
      </c>
      <c r="P220" s="387">
        <v>1</v>
      </c>
    </row>
    <row r="221" spans="2:16">
      <c r="B221" s="30"/>
      <c r="C221" s="29"/>
      <c r="D221" s="29">
        <f t="shared" si="19"/>
        <v>0</v>
      </c>
      <c r="E221" s="200">
        <v>2</v>
      </c>
      <c r="F221" s="200">
        <v>12</v>
      </c>
      <c r="G221" s="200">
        <v>20</v>
      </c>
      <c r="H221" s="200">
        <v>4</v>
      </c>
      <c r="I221" s="200">
        <v>8</v>
      </c>
      <c r="J221" s="200">
        <v>4</v>
      </c>
      <c r="K221" s="200">
        <v>60</v>
      </c>
      <c r="L221" s="388">
        <f t="shared" si="20"/>
        <v>253440</v>
      </c>
      <c r="M221" s="389">
        <v>0.9</v>
      </c>
      <c r="N221" s="390">
        <f t="shared" si="21"/>
        <v>228096</v>
      </c>
      <c r="O221" s="386">
        <f t="shared" si="22"/>
        <v>0</v>
      </c>
      <c r="P221" s="387">
        <v>1</v>
      </c>
    </row>
    <row r="222" spans="2:16">
      <c r="B222" s="30"/>
      <c r="C222" s="29"/>
      <c r="D222" s="29">
        <f t="shared" si="19"/>
        <v>0</v>
      </c>
      <c r="E222" s="200">
        <v>2</v>
      </c>
      <c r="F222" s="200">
        <v>12</v>
      </c>
      <c r="G222" s="200">
        <v>20</v>
      </c>
      <c r="H222" s="200">
        <v>4</v>
      </c>
      <c r="I222" s="200">
        <v>8</v>
      </c>
      <c r="J222" s="200">
        <v>4</v>
      </c>
      <c r="K222" s="200">
        <v>60</v>
      </c>
      <c r="L222" s="388">
        <f t="shared" si="20"/>
        <v>253440</v>
      </c>
      <c r="M222" s="389">
        <v>0.9</v>
      </c>
      <c r="N222" s="390">
        <f t="shared" si="21"/>
        <v>228096</v>
      </c>
      <c r="O222" s="386">
        <f t="shared" si="22"/>
        <v>0</v>
      </c>
      <c r="P222" s="387">
        <v>1</v>
      </c>
    </row>
    <row r="223" spans="2:16">
      <c r="B223" s="28"/>
      <c r="C223" s="29"/>
      <c r="D223" s="29">
        <f t="shared" si="19"/>
        <v>0</v>
      </c>
      <c r="E223" s="200">
        <v>2</v>
      </c>
      <c r="F223" s="200">
        <v>12</v>
      </c>
      <c r="G223" s="200">
        <v>20</v>
      </c>
      <c r="H223" s="200">
        <v>4</v>
      </c>
      <c r="I223" s="200">
        <v>8</v>
      </c>
      <c r="J223" s="200">
        <v>4</v>
      </c>
      <c r="K223" s="200">
        <v>60</v>
      </c>
      <c r="L223" s="388">
        <f t="shared" si="20"/>
        <v>253440</v>
      </c>
      <c r="M223" s="389">
        <v>0.9</v>
      </c>
      <c r="N223" s="390">
        <f t="shared" si="21"/>
        <v>228096</v>
      </c>
      <c r="O223" s="386">
        <f t="shared" si="22"/>
        <v>0</v>
      </c>
      <c r="P223" s="387">
        <v>1</v>
      </c>
    </row>
    <row r="224" spans="2:16">
      <c r="B224" s="30"/>
      <c r="C224" s="29"/>
      <c r="D224" s="29">
        <f t="shared" si="19"/>
        <v>0</v>
      </c>
      <c r="E224" s="200">
        <v>2</v>
      </c>
      <c r="F224" s="200">
        <v>12</v>
      </c>
      <c r="G224" s="200">
        <v>20</v>
      </c>
      <c r="H224" s="200">
        <v>4</v>
      </c>
      <c r="I224" s="200">
        <v>8</v>
      </c>
      <c r="J224" s="200">
        <v>4</v>
      </c>
      <c r="K224" s="200">
        <v>60</v>
      </c>
      <c r="L224" s="388">
        <f t="shared" si="20"/>
        <v>253440</v>
      </c>
      <c r="M224" s="389">
        <v>0.9</v>
      </c>
      <c r="N224" s="390">
        <f t="shared" si="21"/>
        <v>228096</v>
      </c>
      <c r="O224" s="386">
        <f t="shared" si="22"/>
        <v>0</v>
      </c>
      <c r="P224" s="387">
        <v>1</v>
      </c>
    </row>
    <row r="225" spans="2:16">
      <c r="B225" s="30"/>
      <c r="C225" s="29"/>
      <c r="D225" s="29">
        <f t="shared" si="19"/>
        <v>0</v>
      </c>
      <c r="E225" s="200">
        <v>2</v>
      </c>
      <c r="F225" s="200">
        <v>12</v>
      </c>
      <c r="G225" s="200">
        <v>20</v>
      </c>
      <c r="H225" s="200">
        <v>4</v>
      </c>
      <c r="I225" s="200">
        <v>8</v>
      </c>
      <c r="J225" s="200">
        <v>4</v>
      </c>
      <c r="K225" s="200">
        <v>60</v>
      </c>
      <c r="L225" s="388">
        <f t="shared" si="20"/>
        <v>253440</v>
      </c>
      <c r="M225" s="389">
        <v>0.9</v>
      </c>
      <c r="N225" s="390">
        <f t="shared" si="21"/>
        <v>228096</v>
      </c>
      <c r="O225" s="386">
        <f t="shared" si="22"/>
        <v>0</v>
      </c>
      <c r="P225" s="387">
        <v>1</v>
      </c>
    </row>
    <row r="226" spans="2:16">
      <c r="B226" s="30"/>
      <c r="C226" s="29"/>
      <c r="D226" s="29">
        <f t="shared" si="19"/>
        <v>0</v>
      </c>
      <c r="E226" s="200">
        <v>2</v>
      </c>
      <c r="F226" s="200">
        <v>12</v>
      </c>
      <c r="G226" s="200">
        <v>20</v>
      </c>
      <c r="H226" s="200">
        <v>4</v>
      </c>
      <c r="I226" s="200">
        <v>8</v>
      </c>
      <c r="J226" s="200">
        <v>4</v>
      </c>
      <c r="K226" s="200">
        <v>60</v>
      </c>
      <c r="L226" s="388">
        <f t="shared" si="20"/>
        <v>253440</v>
      </c>
      <c r="M226" s="389">
        <v>0.9</v>
      </c>
      <c r="N226" s="390">
        <f t="shared" si="21"/>
        <v>228096</v>
      </c>
      <c r="O226" s="386">
        <f t="shared" si="22"/>
        <v>0</v>
      </c>
      <c r="P226" s="387">
        <v>1</v>
      </c>
    </row>
    <row r="227" spans="2:16">
      <c r="B227" s="30"/>
      <c r="C227" s="29"/>
      <c r="D227" s="29">
        <f t="shared" si="19"/>
        <v>0</v>
      </c>
      <c r="E227" s="200">
        <v>2</v>
      </c>
      <c r="F227" s="200">
        <v>12</v>
      </c>
      <c r="G227" s="200">
        <v>20</v>
      </c>
      <c r="H227" s="200">
        <v>4</v>
      </c>
      <c r="I227" s="200">
        <v>8</v>
      </c>
      <c r="J227" s="200">
        <v>4</v>
      </c>
      <c r="K227" s="200">
        <v>60</v>
      </c>
      <c r="L227" s="388">
        <f t="shared" si="20"/>
        <v>253440</v>
      </c>
      <c r="M227" s="389">
        <v>0.9</v>
      </c>
      <c r="N227" s="390">
        <f t="shared" si="21"/>
        <v>228096</v>
      </c>
      <c r="O227" s="386">
        <f t="shared" si="22"/>
        <v>0</v>
      </c>
      <c r="P227" s="387">
        <v>1</v>
      </c>
    </row>
    <row r="228" spans="2:16">
      <c r="B228" s="30"/>
      <c r="C228" s="29"/>
      <c r="D228" s="29">
        <f t="shared" si="19"/>
        <v>0</v>
      </c>
      <c r="E228" s="200">
        <v>2</v>
      </c>
      <c r="F228" s="200">
        <v>12</v>
      </c>
      <c r="G228" s="200">
        <v>20</v>
      </c>
      <c r="H228" s="200">
        <v>4</v>
      </c>
      <c r="I228" s="200">
        <v>8</v>
      </c>
      <c r="J228" s="200">
        <v>4</v>
      </c>
      <c r="K228" s="200">
        <v>60</v>
      </c>
      <c r="L228" s="388">
        <f t="shared" si="20"/>
        <v>253440</v>
      </c>
      <c r="M228" s="389">
        <v>0.9</v>
      </c>
      <c r="N228" s="390">
        <f t="shared" si="21"/>
        <v>228096</v>
      </c>
      <c r="O228" s="386">
        <f t="shared" si="22"/>
        <v>0</v>
      </c>
      <c r="P228" s="387">
        <v>1</v>
      </c>
    </row>
    <row r="229" spans="2:16">
      <c r="B229" s="28"/>
      <c r="C229" s="29"/>
      <c r="D229" s="29">
        <f t="shared" si="19"/>
        <v>0</v>
      </c>
      <c r="E229" s="200">
        <v>2</v>
      </c>
      <c r="F229" s="200">
        <v>12</v>
      </c>
      <c r="G229" s="200">
        <v>20</v>
      </c>
      <c r="H229" s="200">
        <v>4</v>
      </c>
      <c r="I229" s="200">
        <v>8</v>
      </c>
      <c r="J229" s="200">
        <v>4</v>
      </c>
      <c r="K229" s="200">
        <v>60</v>
      </c>
      <c r="L229" s="388">
        <f t="shared" si="20"/>
        <v>253440</v>
      </c>
      <c r="M229" s="389">
        <v>0.9</v>
      </c>
      <c r="N229" s="390">
        <f t="shared" si="21"/>
        <v>228096</v>
      </c>
      <c r="O229" s="386">
        <f t="shared" si="22"/>
        <v>0</v>
      </c>
      <c r="P229" s="387">
        <v>1</v>
      </c>
    </row>
    <row r="230" spans="2:16">
      <c r="B230" s="30"/>
      <c r="C230" s="29"/>
      <c r="D230" s="29">
        <f t="shared" si="19"/>
        <v>0</v>
      </c>
      <c r="E230" s="200">
        <v>2</v>
      </c>
      <c r="F230" s="200">
        <v>12</v>
      </c>
      <c r="G230" s="200">
        <v>20</v>
      </c>
      <c r="H230" s="200">
        <v>4</v>
      </c>
      <c r="I230" s="200">
        <v>8</v>
      </c>
      <c r="J230" s="200">
        <v>4</v>
      </c>
      <c r="K230" s="200">
        <v>60</v>
      </c>
      <c r="L230" s="388">
        <f t="shared" si="20"/>
        <v>253440</v>
      </c>
      <c r="M230" s="389">
        <v>0.9</v>
      </c>
      <c r="N230" s="390">
        <f t="shared" si="21"/>
        <v>228096</v>
      </c>
      <c r="O230" s="386">
        <f t="shared" si="22"/>
        <v>0</v>
      </c>
      <c r="P230" s="387">
        <v>1</v>
      </c>
    </row>
    <row r="231" spans="2:16">
      <c r="B231" s="30"/>
      <c r="C231" s="29"/>
      <c r="D231" s="29">
        <f t="shared" si="19"/>
        <v>0</v>
      </c>
      <c r="E231" s="200">
        <v>2</v>
      </c>
      <c r="F231" s="200">
        <v>12</v>
      </c>
      <c r="G231" s="200">
        <v>20</v>
      </c>
      <c r="H231" s="200">
        <v>4</v>
      </c>
      <c r="I231" s="200">
        <v>8</v>
      </c>
      <c r="J231" s="200">
        <v>4</v>
      </c>
      <c r="K231" s="200">
        <v>60</v>
      </c>
      <c r="L231" s="388">
        <f t="shared" si="20"/>
        <v>253440</v>
      </c>
      <c r="M231" s="389">
        <v>0.9</v>
      </c>
      <c r="N231" s="390">
        <f t="shared" si="21"/>
        <v>228096</v>
      </c>
      <c r="O231" s="386">
        <f t="shared" si="22"/>
        <v>0</v>
      </c>
      <c r="P231" s="387">
        <v>1</v>
      </c>
    </row>
    <row r="232" spans="2:16">
      <c r="B232" s="30"/>
      <c r="C232" s="29"/>
      <c r="D232" s="29">
        <f t="shared" si="19"/>
        <v>0</v>
      </c>
      <c r="E232" s="200">
        <v>2</v>
      </c>
      <c r="F232" s="200">
        <v>12</v>
      </c>
      <c r="G232" s="200">
        <v>20</v>
      </c>
      <c r="H232" s="200">
        <v>4</v>
      </c>
      <c r="I232" s="200">
        <v>8</v>
      </c>
      <c r="J232" s="200">
        <v>4</v>
      </c>
      <c r="K232" s="200">
        <v>60</v>
      </c>
      <c r="L232" s="388">
        <f t="shared" si="20"/>
        <v>253440</v>
      </c>
      <c r="M232" s="389">
        <v>0.9</v>
      </c>
      <c r="N232" s="390">
        <f t="shared" si="21"/>
        <v>228096</v>
      </c>
      <c r="O232" s="386">
        <f t="shared" si="22"/>
        <v>0</v>
      </c>
      <c r="P232" s="387">
        <v>1</v>
      </c>
    </row>
    <row r="233" spans="2:16">
      <c r="B233" s="30"/>
      <c r="C233" s="29"/>
      <c r="D233" s="29">
        <f t="shared" si="19"/>
        <v>0</v>
      </c>
      <c r="E233" s="200">
        <v>2</v>
      </c>
      <c r="F233" s="200">
        <v>12</v>
      </c>
      <c r="G233" s="200">
        <v>20</v>
      </c>
      <c r="H233" s="200">
        <v>4</v>
      </c>
      <c r="I233" s="200">
        <v>8</v>
      </c>
      <c r="J233" s="200">
        <v>4</v>
      </c>
      <c r="K233" s="200">
        <v>60</v>
      </c>
      <c r="L233" s="388">
        <f t="shared" si="20"/>
        <v>253440</v>
      </c>
      <c r="M233" s="389">
        <v>0.9</v>
      </c>
      <c r="N233" s="390">
        <f t="shared" si="21"/>
        <v>228096</v>
      </c>
      <c r="O233" s="386">
        <f t="shared" si="22"/>
        <v>0</v>
      </c>
      <c r="P233" s="387">
        <v>1</v>
      </c>
    </row>
    <row r="234" spans="2:16">
      <c r="B234" s="28"/>
      <c r="C234" s="29"/>
      <c r="D234" s="29">
        <f t="shared" si="19"/>
        <v>0</v>
      </c>
      <c r="E234" s="200">
        <v>2</v>
      </c>
      <c r="F234" s="200">
        <v>12</v>
      </c>
      <c r="G234" s="200">
        <v>20</v>
      </c>
      <c r="H234" s="200">
        <v>4</v>
      </c>
      <c r="I234" s="200">
        <v>8</v>
      </c>
      <c r="J234" s="200">
        <v>4</v>
      </c>
      <c r="K234" s="200">
        <v>60</v>
      </c>
      <c r="L234" s="388">
        <f t="shared" si="20"/>
        <v>253440</v>
      </c>
      <c r="M234" s="389">
        <v>0.9</v>
      </c>
      <c r="N234" s="390">
        <f t="shared" si="21"/>
        <v>228096</v>
      </c>
      <c r="O234" s="386">
        <f t="shared" si="22"/>
        <v>0</v>
      </c>
      <c r="P234" s="387">
        <v>1</v>
      </c>
    </row>
    <row r="235" spans="2:16">
      <c r="B235" s="30"/>
      <c r="C235" s="29"/>
      <c r="D235" s="29">
        <f t="shared" si="19"/>
        <v>0</v>
      </c>
      <c r="E235" s="200">
        <v>2</v>
      </c>
      <c r="F235" s="200">
        <v>12</v>
      </c>
      <c r="G235" s="200">
        <v>20</v>
      </c>
      <c r="H235" s="200">
        <v>4</v>
      </c>
      <c r="I235" s="200">
        <v>8</v>
      </c>
      <c r="J235" s="200">
        <v>4</v>
      </c>
      <c r="K235" s="200">
        <v>60</v>
      </c>
      <c r="L235" s="388">
        <f t="shared" si="20"/>
        <v>253440</v>
      </c>
      <c r="M235" s="389">
        <v>0.9</v>
      </c>
      <c r="N235" s="390">
        <f t="shared" si="21"/>
        <v>228096</v>
      </c>
      <c r="O235" s="386">
        <f t="shared" si="22"/>
        <v>0</v>
      </c>
      <c r="P235" s="387">
        <v>1</v>
      </c>
    </row>
    <row r="236" spans="2:16">
      <c r="B236" s="30"/>
      <c r="C236" s="29"/>
      <c r="D236" s="29">
        <f t="shared" si="19"/>
        <v>0</v>
      </c>
      <c r="E236" s="200">
        <v>2</v>
      </c>
      <c r="F236" s="200">
        <v>12</v>
      </c>
      <c r="G236" s="200">
        <v>20</v>
      </c>
      <c r="H236" s="200">
        <v>4</v>
      </c>
      <c r="I236" s="200">
        <v>8</v>
      </c>
      <c r="J236" s="200">
        <v>4</v>
      </c>
      <c r="K236" s="200">
        <v>60</v>
      </c>
      <c r="L236" s="388">
        <f t="shared" si="20"/>
        <v>253440</v>
      </c>
      <c r="M236" s="389">
        <v>0.9</v>
      </c>
      <c r="N236" s="390">
        <f t="shared" si="21"/>
        <v>228096</v>
      </c>
      <c r="O236" s="386">
        <f t="shared" si="22"/>
        <v>0</v>
      </c>
      <c r="P236" s="387">
        <v>1</v>
      </c>
    </row>
    <row r="237" spans="2:16">
      <c r="B237" s="30"/>
      <c r="C237" s="29"/>
      <c r="D237" s="29">
        <f t="shared" si="19"/>
        <v>0</v>
      </c>
      <c r="E237" s="200">
        <v>2</v>
      </c>
      <c r="F237" s="200">
        <v>12</v>
      </c>
      <c r="G237" s="200">
        <v>20</v>
      </c>
      <c r="H237" s="200">
        <v>4</v>
      </c>
      <c r="I237" s="200">
        <v>8</v>
      </c>
      <c r="J237" s="200">
        <v>4</v>
      </c>
      <c r="K237" s="200">
        <v>60</v>
      </c>
      <c r="L237" s="388">
        <f t="shared" si="20"/>
        <v>253440</v>
      </c>
      <c r="M237" s="389">
        <v>0.9</v>
      </c>
      <c r="N237" s="390">
        <f t="shared" si="21"/>
        <v>228096</v>
      </c>
      <c r="O237" s="386">
        <f t="shared" si="22"/>
        <v>0</v>
      </c>
      <c r="P237" s="387">
        <v>1</v>
      </c>
    </row>
    <row r="238" spans="2:16">
      <c r="B238" s="30"/>
      <c r="C238" s="29"/>
      <c r="D238" s="29">
        <f t="shared" si="19"/>
        <v>0</v>
      </c>
      <c r="E238" s="200">
        <v>2</v>
      </c>
      <c r="F238" s="200">
        <v>12</v>
      </c>
      <c r="G238" s="200">
        <v>20</v>
      </c>
      <c r="H238" s="200">
        <v>4</v>
      </c>
      <c r="I238" s="200">
        <v>8</v>
      </c>
      <c r="J238" s="200">
        <v>4</v>
      </c>
      <c r="K238" s="200">
        <v>60</v>
      </c>
      <c r="L238" s="388">
        <f t="shared" si="20"/>
        <v>253440</v>
      </c>
      <c r="M238" s="389">
        <v>0.9</v>
      </c>
      <c r="N238" s="390">
        <f t="shared" si="21"/>
        <v>228096</v>
      </c>
      <c r="O238" s="386">
        <f t="shared" si="22"/>
        <v>0</v>
      </c>
      <c r="P238" s="387">
        <v>1</v>
      </c>
    </row>
    <row r="239" spans="2:16">
      <c r="B239" s="28"/>
      <c r="C239" s="29"/>
      <c r="D239" s="29">
        <f t="shared" si="19"/>
        <v>0</v>
      </c>
      <c r="E239" s="200">
        <v>2</v>
      </c>
      <c r="F239" s="200">
        <v>12</v>
      </c>
      <c r="G239" s="200">
        <v>20</v>
      </c>
      <c r="H239" s="200">
        <v>4</v>
      </c>
      <c r="I239" s="200">
        <v>8</v>
      </c>
      <c r="J239" s="200">
        <v>4</v>
      </c>
      <c r="K239" s="200">
        <v>60</v>
      </c>
      <c r="L239" s="388">
        <f t="shared" si="20"/>
        <v>253440</v>
      </c>
      <c r="M239" s="389">
        <v>0.9</v>
      </c>
      <c r="N239" s="390">
        <f t="shared" si="21"/>
        <v>228096</v>
      </c>
      <c r="O239" s="386">
        <f t="shared" si="22"/>
        <v>0</v>
      </c>
      <c r="P239" s="387">
        <v>1</v>
      </c>
    </row>
    <row r="240" spans="2:16">
      <c r="B240" s="30"/>
      <c r="C240" s="29"/>
      <c r="D240" s="29">
        <f t="shared" si="19"/>
        <v>0</v>
      </c>
      <c r="E240" s="200">
        <v>2</v>
      </c>
      <c r="F240" s="200">
        <v>12</v>
      </c>
      <c r="G240" s="200">
        <v>20</v>
      </c>
      <c r="H240" s="200">
        <v>4</v>
      </c>
      <c r="I240" s="200">
        <v>8</v>
      </c>
      <c r="J240" s="200">
        <v>4</v>
      </c>
      <c r="K240" s="200">
        <v>60</v>
      </c>
      <c r="L240" s="388">
        <f t="shared" si="20"/>
        <v>253440</v>
      </c>
      <c r="M240" s="389">
        <v>0.9</v>
      </c>
      <c r="N240" s="390">
        <f t="shared" si="21"/>
        <v>228096</v>
      </c>
      <c r="O240" s="386">
        <f t="shared" si="22"/>
        <v>0</v>
      </c>
      <c r="P240" s="387">
        <v>1</v>
      </c>
    </row>
    <row r="241" spans="2:16">
      <c r="B241" s="30"/>
      <c r="C241" s="29"/>
      <c r="D241" s="29">
        <f t="shared" si="19"/>
        <v>0</v>
      </c>
      <c r="E241" s="200">
        <v>2</v>
      </c>
      <c r="F241" s="200">
        <v>12</v>
      </c>
      <c r="G241" s="200">
        <v>20</v>
      </c>
      <c r="H241" s="200">
        <v>4</v>
      </c>
      <c r="I241" s="200">
        <v>8</v>
      </c>
      <c r="J241" s="200">
        <v>4</v>
      </c>
      <c r="K241" s="200">
        <v>60</v>
      </c>
      <c r="L241" s="388">
        <f t="shared" si="20"/>
        <v>253440</v>
      </c>
      <c r="M241" s="389">
        <v>0.9</v>
      </c>
      <c r="N241" s="390">
        <f t="shared" si="21"/>
        <v>228096</v>
      </c>
      <c r="O241" s="386">
        <f t="shared" si="22"/>
        <v>0</v>
      </c>
      <c r="P241" s="387">
        <v>1</v>
      </c>
    </row>
    <row r="242" spans="2:16">
      <c r="B242" s="30"/>
      <c r="C242" s="29"/>
      <c r="D242" s="29">
        <f t="shared" si="19"/>
        <v>0</v>
      </c>
      <c r="E242" s="200">
        <v>2</v>
      </c>
      <c r="F242" s="200">
        <v>12</v>
      </c>
      <c r="G242" s="200">
        <v>20</v>
      </c>
      <c r="H242" s="200">
        <v>4</v>
      </c>
      <c r="I242" s="200">
        <v>8</v>
      </c>
      <c r="J242" s="200">
        <v>4</v>
      </c>
      <c r="K242" s="200">
        <v>60</v>
      </c>
      <c r="L242" s="388">
        <f t="shared" si="20"/>
        <v>253440</v>
      </c>
      <c r="M242" s="389">
        <v>0.9</v>
      </c>
      <c r="N242" s="390">
        <f t="shared" si="21"/>
        <v>228096</v>
      </c>
      <c r="O242" s="386">
        <f t="shared" si="22"/>
        <v>0</v>
      </c>
      <c r="P242" s="387">
        <v>1</v>
      </c>
    </row>
    <row r="243" spans="2:16">
      <c r="B243" s="30"/>
      <c r="C243" s="29"/>
      <c r="D243" s="29">
        <f t="shared" si="19"/>
        <v>0</v>
      </c>
      <c r="E243" s="200">
        <v>2</v>
      </c>
      <c r="F243" s="200">
        <v>12</v>
      </c>
      <c r="G243" s="200">
        <v>20</v>
      </c>
      <c r="H243" s="200">
        <v>4</v>
      </c>
      <c r="I243" s="200">
        <v>8</v>
      </c>
      <c r="J243" s="200">
        <v>4</v>
      </c>
      <c r="K243" s="200">
        <v>60</v>
      </c>
      <c r="L243" s="388">
        <f t="shared" si="20"/>
        <v>253440</v>
      </c>
      <c r="M243" s="389">
        <v>0.9</v>
      </c>
      <c r="N243" s="390">
        <f t="shared" si="21"/>
        <v>228096</v>
      </c>
      <c r="O243" s="386">
        <f t="shared" si="22"/>
        <v>0</v>
      </c>
      <c r="P243" s="387">
        <v>1</v>
      </c>
    </row>
    <row r="244" spans="2:16">
      <c r="B244" s="28"/>
      <c r="C244" s="29"/>
      <c r="D244" s="29">
        <f t="shared" si="19"/>
        <v>0</v>
      </c>
      <c r="E244" s="200">
        <v>2</v>
      </c>
      <c r="F244" s="200">
        <v>12</v>
      </c>
      <c r="G244" s="200">
        <v>20</v>
      </c>
      <c r="H244" s="200">
        <v>4</v>
      </c>
      <c r="I244" s="200">
        <v>8</v>
      </c>
      <c r="J244" s="200">
        <v>4</v>
      </c>
      <c r="K244" s="200">
        <v>60</v>
      </c>
      <c r="L244" s="388">
        <f t="shared" si="20"/>
        <v>253440</v>
      </c>
      <c r="M244" s="389">
        <v>0.9</v>
      </c>
      <c r="N244" s="390">
        <f t="shared" si="21"/>
        <v>228096</v>
      </c>
      <c r="O244" s="386">
        <f t="shared" si="22"/>
        <v>0</v>
      </c>
      <c r="P244" s="387">
        <v>1</v>
      </c>
    </row>
    <row r="245" spans="2:16">
      <c r="B245" s="30"/>
      <c r="C245" s="29"/>
      <c r="D245" s="29">
        <f t="shared" si="19"/>
        <v>0</v>
      </c>
      <c r="E245" s="200">
        <v>2</v>
      </c>
      <c r="F245" s="200">
        <v>12</v>
      </c>
      <c r="G245" s="200">
        <v>20</v>
      </c>
      <c r="H245" s="200">
        <v>4</v>
      </c>
      <c r="I245" s="200">
        <v>8</v>
      </c>
      <c r="J245" s="200">
        <v>4</v>
      </c>
      <c r="K245" s="200">
        <v>60</v>
      </c>
      <c r="L245" s="388">
        <f t="shared" si="20"/>
        <v>253440</v>
      </c>
      <c r="M245" s="389">
        <v>0.9</v>
      </c>
      <c r="N245" s="390">
        <f t="shared" si="21"/>
        <v>228096</v>
      </c>
      <c r="O245" s="386">
        <f t="shared" si="22"/>
        <v>0</v>
      </c>
      <c r="P245" s="387">
        <v>1</v>
      </c>
    </row>
    <row r="246" spans="2:16">
      <c r="B246" s="30"/>
      <c r="C246" s="29"/>
      <c r="D246" s="29">
        <f t="shared" si="19"/>
        <v>0</v>
      </c>
      <c r="E246" s="200">
        <v>2</v>
      </c>
      <c r="F246" s="200">
        <v>12</v>
      </c>
      <c r="G246" s="200">
        <v>20</v>
      </c>
      <c r="H246" s="200">
        <v>4</v>
      </c>
      <c r="I246" s="200">
        <v>8</v>
      </c>
      <c r="J246" s="200">
        <v>4</v>
      </c>
      <c r="K246" s="200">
        <v>60</v>
      </c>
      <c r="L246" s="388">
        <f t="shared" si="20"/>
        <v>253440</v>
      </c>
      <c r="M246" s="389">
        <v>0.9</v>
      </c>
      <c r="N246" s="390">
        <f t="shared" si="21"/>
        <v>228096</v>
      </c>
      <c r="O246" s="386">
        <f t="shared" si="22"/>
        <v>0</v>
      </c>
      <c r="P246" s="387">
        <v>1</v>
      </c>
    </row>
    <row r="247" spans="2:16">
      <c r="B247" s="30"/>
      <c r="C247" s="29"/>
      <c r="D247" s="29">
        <f t="shared" si="19"/>
        <v>0</v>
      </c>
      <c r="E247" s="200">
        <v>2</v>
      </c>
      <c r="F247" s="200">
        <v>12</v>
      </c>
      <c r="G247" s="200">
        <v>20</v>
      </c>
      <c r="H247" s="200">
        <v>4</v>
      </c>
      <c r="I247" s="200">
        <v>8</v>
      </c>
      <c r="J247" s="200">
        <v>4</v>
      </c>
      <c r="K247" s="200">
        <v>60</v>
      </c>
      <c r="L247" s="388">
        <f t="shared" si="20"/>
        <v>253440</v>
      </c>
      <c r="M247" s="389">
        <v>0.9</v>
      </c>
      <c r="N247" s="390">
        <f t="shared" si="21"/>
        <v>228096</v>
      </c>
      <c r="O247" s="386">
        <f t="shared" si="22"/>
        <v>0</v>
      </c>
      <c r="P247" s="387">
        <v>1</v>
      </c>
    </row>
    <row r="248" spans="2:16">
      <c r="B248" s="30"/>
      <c r="C248" s="29"/>
      <c r="D248" s="29">
        <f t="shared" si="19"/>
        <v>0</v>
      </c>
      <c r="E248" s="200">
        <v>2</v>
      </c>
      <c r="F248" s="200">
        <v>12</v>
      </c>
      <c r="G248" s="200">
        <v>20</v>
      </c>
      <c r="H248" s="200">
        <v>4</v>
      </c>
      <c r="I248" s="200">
        <v>8</v>
      </c>
      <c r="J248" s="200">
        <v>4</v>
      </c>
      <c r="K248" s="200">
        <v>60</v>
      </c>
      <c r="L248" s="388">
        <f t="shared" si="20"/>
        <v>253440</v>
      </c>
      <c r="M248" s="389">
        <v>0.9</v>
      </c>
      <c r="N248" s="390">
        <f t="shared" si="21"/>
        <v>228096</v>
      </c>
      <c r="O248" s="386">
        <f t="shared" si="22"/>
        <v>0</v>
      </c>
      <c r="P248" s="387">
        <v>1</v>
      </c>
    </row>
    <row r="249" spans="2:16">
      <c r="B249" s="28"/>
      <c r="C249" s="29"/>
      <c r="D249" s="29">
        <f t="shared" si="19"/>
        <v>0</v>
      </c>
      <c r="E249" s="200">
        <v>2</v>
      </c>
      <c r="F249" s="200">
        <v>12</v>
      </c>
      <c r="G249" s="200">
        <v>20</v>
      </c>
      <c r="H249" s="200">
        <v>4</v>
      </c>
      <c r="I249" s="200">
        <v>8</v>
      </c>
      <c r="J249" s="200">
        <v>4</v>
      </c>
      <c r="K249" s="200">
        <v>60</v>
      </c>
      <c r="L249" s="388">
        <f t="shared" si="20"/>
        <v>253440</v>
      </c>
      <c r="M249" s="389">
        <v>0.9</v>
      </c>
      <c r="N249" s="390">
        <f t="shared" si="21"/>
        <v>228096</v>
      </c>
      <c r="O249" s="386">
        <f t="shared" si="22"/>
        <v>0</v>
      </c>
      <c r="P249" s="387">
        <v>1</v>
      </c>
    </row>
    <row r="250" spans="2:16">
      <c r="B250" s="30"/>
      <c r="C250" s="29"/>
      <c r="D250" s="29">
        <f t="shared" si="19"/>
        <v>0</v>
      </c>
      <c r="E250" s="200">
        <v>2</v>
      </c>
      <c r="F250" s="200">
        <v>12</v>
      </c>
      <c r="G250" s="200">
        <v>20</v>
      </c>
      <c r="H250" s="200">
        <v>4</v>
      </c>
      <c r="I250" s="200">
        <v>8</v>
      </c>
      <c r="J250" s="200">
        <v>4</v>
      </c>
      <c r="K250" s="200">
        <v>60</v>
      </c>
      <c r="L250" s="388">
        <f t="shared" si="20"/>
        <v>253440</v>
      </c>
      <c r="M250" s="389">
        <v>0.9</v>
      </c>
      <c r="N250" s="390">
        <f t="shared" si="21"/>
        <v>228096</v>
      </c>
      <c r="O250" s="386">
        <f t="shared" si="22"/>
        <v>0</v>
      </c>
      <c r="P250" s="387">
        <v>1</v>
      </c>
    </row>
    <row r="251" spans="2:16">
      <c r="B251" s="30"/>
      <c r="C251" s="29"/>
      <c r="D251" s="29">
        <f t="shared" si="19"/>
        <v>0</v>
      </c>
      <c r="E251" s="200">
        <v>2</v>
      </c>
      <c r="F251" s="200">
        <v>12</v>
      </c>
      <c r="G251" s="200">
        <v>20</v>
      </c>
      <c r="H251" s="200">
        <v>4</v>
      </c>
      <c r="I251" s="200">
        <v>8</v>
      </c>
      <c r="J251" s="200">
        <v>4</v>
      </c>
      <c r="K251" s="200">
        <v>60</v>
      </c>
      <c r="L251" s="388">
        <f t="shared" si="20"/>
        <v>253440</v>
      </c>
      <c r="M251" s="389">
        <v>0.9</v>
      </c>
      <c r="N251" s="390">
        <f t="shared" si="21"/>
        <v>228096</v>
      </c>
      <c r="O251" s="386">
        <f t="shared" si="22"/>
        <v>0</v>
      </c>
      <c r="P251" s="387">
        <v>1</v>
      </c>
    </row>
    <row r="252" spans="2:16">
      <c r="B252" s="30"/>
      <c r="C252" s="29"/>
      <c r="D252" s="29">
        <f t="shared" si="19"/>
        <v>0</v>
      </c>
      <c r="E252" s="200">
        <v>2</v>
      </c>
      <c r="F252" s="200">
        <v>12</v>
      </c>
      <c r="G252" s="200">
        <v>20</v>
      </c>
      <c r="H252" s="200">
        <v>4</v>
      </c>
      <c r="I252" s="200">
        <v>8</v>
      </c>
      <c r="J252" s="200">
        <v>4</v>
      </c>
      <c r="K252" s="200">
        <v>60</v>
      </c>
      <c r="L252" s="388">
        <f t="shared" si="20"/>
        <v>253440</v>
      </c>
      <c r="M252" s="389">
        <v>0.9</v>
      </c>
      <c r="N252" s="390">
        <f t="shared" si="21"/>
        <v>228096</v>
      </c>
      <c r="O252" s="386">
        <f t="shared" si="22"/>
        <v>0</v>
      </c>
      <c r="P252" s="387">
        <v>1</v>
      </c>
    </row>
    <row r="253" spans="2:16">
      <c r="B253" s="30"/>
      <c r="C253" s="29"/>
      <c r="D253" s="29">
        <f t="shared" si="19"/>
        <v>0</v>
      </c>
      <c r="E253" s="200">
        <v>2</v>
      </c>
      <c r="F253" s="200">
        <v>12</v>
      </c>
      <c r="G253" s="200">
        <v>20</v>
      </c>
      <c r="H253" s="200">
        <v>4</v>
      </c>
      <c r="I253" s="200">
        <v>8</v>
      </c>
      <c r="J253" s="200">
        <v>4</v>
      </c>
      <c r="K253" s="200">
        <v>60</v>
      </c>
      <c r="L253" s="388">
        <f t="shared" si="20"/>
        <v>253440</v>
      </c>
      <c r="M253" s="389">
        <v>0.9</v>
      </c>
      <c r="N253" s="390">
        <f t="shared" si="21"/>
        <v>228096</v>
      </c>
      <c r="O253" s="386">
        <f t="shared" si="22"/>
        <v>0</v>
      </c>
      <c r="P253" s="387">
        <v>1</v>
      </c>
    </row>
    <row r="254" spans="2:16">
      <c r="B254" s="28"/>
      <c r="C254" s="29"/>
      <c r="D254" s="29">
        <f t="shared" si="19"/>
        <v>0</v>
      </c>
      <c r="E254" s="200">
        <v>2</v>
      </c>
      <c r="F254" s="200">
        <v>12</v>
      </c>
      <c r="G254" s="200">
        <v>20</v>
      </c>
      <c r="H254" s="200">
        <v>4</v>
      </c>
      <c r="I254" s="200">
        <v>8</v>
      </c>
      <c r="J254" s="200">
        <v>4</v>
      </c>
      <c r="K254" s="200">
        <v>60</v>
      </c>
      <c r="L254" s="388">
        <f t="shared" si="20"/>
        <v>253440</v>
      </c>
      <c r="M254" s="389">
        <v>0.9</v>
      </c>
      <c r="N254" s="390">
        <f t="shared" si="21"/>
        <v>228096</v>
      </c>
      <c r="O254" s="386">
        <f t="shared" si="22"/>
        <v>0</v>
      </c>
      <c r="P254" s="387">
        <v>1</v>
      </c>
    </row>
    <row r="255" spans="2:16">
      <c r="B255" s="28"/>
      <c r="C255" s="29"/>
      <c r="D255" s="29">
        <f t="shared" si="19"/>
        <v>0</v>
      </c>
      <c r="E255" s="200">
        <v>2</v>
      </c>
      <c r="F255" s="200">
        <v>12</v>
      </c>
      <c r="G255" s="200">
        <v>20</v>
      </c>
      <c r="H255" s="200">
        <v>4</v>
      </c>
      <c r="I255" s="200">
        <v>8</v>
      </c>
      <c r="J255" s="200">
        <v>4</v>
      </c>
      <c r="K255" s="200">
        <v>60</v>
      </c>
      <c r="L255" s="388">
        <f t="shared" si="20"/>
        <v>253440</v>
      </c>
      <c r="M255" s="389">
        <v>0.9</v>
      </c>
      <c r="N255" s="390">
        <f t="shared" si="21"/>
        <v>228096</v>
      </c>
      <c r="O255" s="386">
        <f t="shared" si="22"/>
        <v>0</v>
      </c>
      <c r="P255" s="387">
        <v>1</v>
      </c>
    </row>
    <row r="256" spans="2:16">
      <c r="B256" s="28"/>
      <c r="C256" s="29"/>
      <c r="D256" s="29">
        <f t="shared" si="19"/>
        <v>0</v>
      </c>
      <c r="E256" s="200">
        <v>2</v>
      </c>
      <c r="F256" s="200">
        <v>12</v>
      </c>
      <c r="G256" s="200">
        <v>20</v>
      </c>
      <c r="H256" s="200">
        <v>4</v>
      </c>
      <c r="I256" s="200">
        <v>8</v>
      </c>
      <c r="J256" s="200">
        <v>4</v>
      </c>
      <c r="K256" s="200">
        <v>60</v>
      </c>
      <c r="L256" s="388">
        <f t="shared" si="20"/>
        <v>253440</v>
      </c>
      <c r="M256" s="389">
        <v>0.9</v>
      </c>
      <c r="N256" s="390">
        <f t="shared" si="21"/>
        <v>228096</v>
      </c>
      <c r="O256" s="386">
        <f t="shared" si="22"/>
        <v>0</v>
      </c>
      <c r="P256" s="387">
        <v>1</v>
      </c>
    </row>
    <row r="257" spans="2:16">
      <c r="B257" s="28"/>
      <c r="C257" s="29"/>
      <c r="D257" s="29">
        <f t="shared" si="19"/>
        <v>0</v>
      </c>
      <c r="E257" s="200">
        <v>2</v>
      </c>
      <c r="F257" s="200">
        <v>12</v>
      </c>
      <c r="G257" s="200">
        <v>20</v>
      </c>
      <c r="H257" s="200">
        <v>4</v>
      </c>
      <c r="I257" s="200">
        <v>8</v>
      </c>
      <c r="J257" s="200">
        <v>4</v>
      </c>
      <c r="K257" s="200">
        <v>60</v>
      </c>
      <c r="L257" s="388">
        <f t="shared" si="20"/>
        <v>253440</v>
      </c>
      <c r="M257" s="389">
        <v>0.9</v>
      </c>
      <c r="N257" s="390">
        <f t="shared" si="21"/>
        <v>228096</v>
      </c>
      <c r="O257" s="386">
        <f t="shared" si="22"/>
        <v>0</v>
      </c>
      <c r="P257" s="387">
        <v>1</v>
      </c>
    </row>
    <row r="258" spans="2:16">
      <c r="B258" s="28"/>
      <c r="C258" s="29"/>
      <c r="D258" s="29">
        <f t="shared" si="19"/>
        <v>0</v>
      </c>
      <c r="E258" s="200">
        <v>2</v>
      </c>
      <c r="F258" s="200">
        <v>12</v>
      </c>
      <c r="G258" s="200">
        <v>20</v>
      </c>
      <c r="H258" s="200">
        <v>4</v>
      </c>
      <c r="I258" s="200">
        <v>8</v>
      </c>
      <c r="J258" s="200">
        <v>4</v>
      </c>
      <c r="K258" s="200">
        <v>60</v>
      </c>
      <c r="L258" s="388">
        <f t="shared" si="20"/>
        <v>253440</v>
      </c>
      <c r="M258" s="389">
        <v>0.9</v>
      </c>
      <c r="N258" s="390">
        <f t="shared" si="21"/>
        <v>228096</v>
      </c>
      <c r="O258" s="386">
        <f t="shared" si="22"/>
        <v>0</v>
      </c>
      <c r="P258" s="387">
        <v>1</v>
      </c>
    </row>
    <row r="259" spans="2:16">
      <c r="B259" s="28"/>
      <c r="C259" s="29"/>
      <c r="D259" s="29">
        <f t="shared" si="19"/>
        <v>0</v>
      </c>
      <c r="E259" s="200">
        <v>2</v>
      </c>
      <c r="F259" s="200">
        <v>12</v>
      </c>
      <c r="G259" s="200">
        <v>20</v>
      </c>
      <c r="H259" s="200">
        <v>4</v>
      </c>
      <c r="I259" s="200">
        <v>8</v>
      </c>
      <c r="J259" s="200">
        <v>4</v>
      </c>
      <c r="K259" s="200">
        <v>60</v>
      </c>
      <c r="L259" s="388">
        <f t="shared" si="20"/>
        <v>253440</v>
      </c>
      <c r="M259" s="389">
        <v>0.9</v>
      </c>
      <c r="N259" s="390">
        <f t="shared" si="21"/>
        <v>228096</v>
      </c>
      <c r="O259" s="386">
        <f t="shared" si="22"/>
        <v>0</v>
      </c>
      <c r="P259" s="387">
        <v>1</v>
      </c>
    </row>
    <row r="260" spans="2:16">
      <c r="B260" s="28"/>
      <c r="C260" s="29"/>
      <c r="D260" s="29">
        <f t="shared" si="19"/>
        <v>0</v>
      </c>
      <c r="E260" s="200">
        <v>2</v>
      </c>
      <c r="F260" s="200">
        <v>12</v>
      </c>
      <c r="G260" s="200">
        <v>20</v>
      </c>
      <c r="H260" s="200">
        <v>4</v>
      </c>
      <c r="I260" s="200">
        <v>8</v>
      </c>
      <c r="J260" s="200">
        <v>4</v>
      </c>
      <c r="K260" s="200">
        <v>60</v>
      </c>
      <c r="L260" s="388">
        <f t="shared" si="20"/>
        <v>253440</v>
      </c>
      <c r="M260" s="389">
        <v>0.9</v>
      </c>
      <c r="N260" s="390">
        <f t="shared" si="21"/>
        <v>228096</v>
      </c>
      <c r="O260" s="386">
        <f t="shared" si="22"/>
        <v>0</v>
      </c>
      <c r="P260" s="387">
        <v>1</v>
      </c>
    </row>
    <row r="261" spans="2:16">
      <c r="B261" s="28"/>
      <c r="C261" s="29"/>
      <c r="D261" s="29">
        <f t="shared" si="19"/>
        <v>0</v>
      </c>
      <c r="E261" s="200">
        <v>2</v>
      </c>
      <c r="F261" s="200">
        <v>12</v>
      </c>
      <c r="G261" s="200">
        <v>20</v>
      </c>
      <c r="H261" s="200">
        <v>4</v>
      </c>
      <c r="I261" s="200">
        <v>8</v>
      </c>
      <c r="J261" s="200">
        <v>4</v>
      </c>
      <c r="K261" s="200">
        <v>60</v>
      </c>
      <c r="L261" s="388">
        <f t="shared" si="20"/>
        <v>253440</v>
      </c>
      <c r="M261" s="389">
        <v>0.9</v>
      </c>
      <c r="N261" s="390">
        <f t="shared" si="21"/>
        <v>228096</v>
      </c>
      <c r="O261" s="386">
        <f t="shared" si="22"/>
        <v>0</v>
      </c>
      <c r="P261" s="387">
        <v>1</v>
      </c>
    </row>
    <row r="262" spans="2:16">
      <c r="B262" s="28"/>
      <c r="C262" s="29"/>
      <c r="D262" s="29">
        <f t="shared" si="19"/>
        <v>0</v>
      </c>
      <c r="E262" s="200">
        <v>2</v>
      </c>
      <c r="F262" s="200">
        <v>12</v>
      </c>
      <c r="G262" s="200">
        <v>20</v>
      </c>
      <c r="H262" s="200">
        <v>4</v>
      </c>
      <c r="I262" s="200">
        <v>8</v>
      </c>
      <c r="J262" s="200">
        <v>4</v>
      </c>
      <c r="K262" s="200">
        <v>60</v>
      </c>
      <c r="L262" s="388">
        <f t="shared" si="20"/>
        <v>253440</v>
      </c>
      <c r="M262" s="389">
        <v>0.9</v>
      </c>
      <c r="N262" s="390">
        <f t="shared" si="21"/>
        <v>228096</v>
      </c>
      <c r="O262" s="386">
        <f t="shared" si="22"/>
        <v>0</v>
      </c>
      <c r="P262" s="387">
        <v>1</v>
      </c>
    </row>
    <row r="263" spans="2:16">
      <c r="B263" s="28"/>
      <c r="C263" s="29"/>
      <c r="D263" s="29">
        <f t="shared" si="19"/>
        <v>0</v>
      </c>
      <c r="E263" s="200">
        <v>2</v>
      </c>
      <c r="F263" s="200">
        <v>12</v>
      </c>
      <c r="G263" s="200">
        <v>20</v>
      </c>
      <c r="H263" s="200">
        <v>4</v>
      </c>
      <c r="I263" s="200">
        <v>8</v>
      </c>
      <c r="J263" s="200">
        <v>4</v>
      </c>
      <c r="K263" s="200">
        <v>60</v>
      </c>
      <c r="L263" s="388">
        <f t="shared" si="20"/>
        <v>253440</v>
      </c>
      <c r="M263" s="389">
        <v>0.9</v>
      </c>
      <c r="N263" s="390">
        <f t="shared" si="21"/>
        <v>228096</v>
      </c>
      <c r="O263" s="386">
        <f t="shared" si="22"/>
        <v>0</v>
      </c>
      <c r="P263" s="387">
        <v>1</v>
      </c>
    </row>
    <row r="264" spans="2:16">
      <c r="B264" s="28"/>
      <c r="C264" s="29"/>
      <c r="D264" s="29">
        <f t="shared" si="19"/>
        <v>0</v>
      </c>
      <c r="E264" s="200">
        <v>2</v>
      </c>
      <c r="F264" s="200">
        <v>12</v>
      </c>
      <c r="G264" s="200">
        <v>20</v>
      </c>
      <c r="H264" s="200">
        <v>4</v>
      </c>
      <c r="I264" s="200">
        <v>8</v>
      </c>
      <c r="J264" s="200">
        <v>4</v>
      </c>
      <c r="K264" s="200">
        <v>60</v>
      </c>
      <c r="L264" s="388">
        <f t="shared" si="20"/>
        <v>253440</v>
      </c>
      <c r="M264" s="389">
        <v>0.9</v>
      </c>
      <c r="N264" s="390">
        <f t="shared" si="21"/>
        <v>228096</v>
      </c>
      <c r="O264" s="386">
        <f t="shared" si="22"/>
        <v>0</v>
      </c>
      <c r="P264" s="387">
        <v>1</v>
      </c>
    </row>
    <row r="265" spans="2:16">
      <c r="B265" s="28"/>
      <c r="C265" s="29"/>
      <c r="D265" s="29">
        <f t="shared" si="19"/>
        <v>0</v>
      </c>
      <c r="E265" s="200">
        <v>2</v>
      </c>
      <c r="F265" s="200">
        <v>12</v>
      </c>
      <c r="G265" s="200">
        <v>20</v>
      </c>
      <c r="H265" s="200">
        <v>4</v>
      </c>
      <c r="I265" s="200">
        <v>8</v>
      </c>
      <c r="J265" s="200">
        <v>4</v>
      </c>
      <c r="K265" s="200">
        <v>60</v>
      </c>
      <c r="L265" s="388">
        <f t="shared" si="20"/>
        <v>253440</v>
      </c>
      <c r="M265" s="389">
        <v>0.9</v>
      </c>
      <c r="N265" s="390">
        <f t="shared" si="21"/>
        <v>228096</v>
      </c>
      <c r="O265" s="386">
        <f t="shared" si="22"/>
        <v>0</v>
      </c>
      <c r="P265" s="387">
        <v>1</v>
      </c>
    </row>
    <row r="266" spans="2:16">
      <c r="B266" s="28"/>
      <c r="C266" s="29"/>
      <c r="D266" s="29">
        <f t="shared" si="19"/>
        <v>0</v>
      </c>
      <c r="E266" s="200">
        <v>2</v>
      </c>
      <c r="F266" s="200">
        <v>12</v>
      </c>
      <c r="G266" s="200">
        <v>20</v>
      </c>
      <c r="H266" s="200">
        <v>4</v>
      </c>
      <c r="I266" s="200">
        <v>8</v>
      </c>
      <c r="J266" s="200">
        <v>4</v>
      </c>
      <c r="K266" s="200">
        <v>60</v>
      </c>
      <c r="L266" s="388">
        <f t="shared" si="20"/>
        <v>253440</v>
      </c>
      <c r="M266" s="389">
        <v>0.9</v>
      </c>
      <c r="N266" s="390">
        <f t="shared" si="21"/>
        <v>228096</v>
      </c>
      <c r="O266" s="386">
        <f t="shared" si="22"/>
        <v>0</v>
      </c>
      <c r="P266" s="387">
        <v>1</v>
      </c>
    </row>
    <row r="267" spans="2:16">
      <c r="B267" s="28"/>
      <c r="C267" s="29"/>
      <c r="D267" s="29">
        <f t="shared" si="19"/>
        <v>0</v>
      </c>
      <c r="E267" s="200">
        <v>2</v>
      </c>
      <c r="F267" s="200">
        <v>12</v>
      </c>
      <c r="G267" s="200">
        <v>20</v>
      </c>
      <c r="H267" s="200">
        <v>4</v>
      </c>
      <c r="I267" s="200">
        <v>8</v>
      </c>
      <c r="J267" s="200">
        <v>4</v>
      </c>
      <c r="K267" s="200">
        <v>60</v>
      </c>
      <c r="L267" s="388">
        <f t="shared" si="20"/>
        <v>253440</v>
      </c>
      <c r="M267" s="389">
        <v>0.9</v>
      </c>
      <c r="N267" s="390">
        <f t="shared" si="21"/>
        <v>228096</v>
      </c>
      <c r="O267" s="386">
        <f t="shared" si="22"/>
        <v>0</v>
      </c>
      <c r="P267" s="387">
        <v>1</v>
      </c>
    </row>
    <row r="268" spans="2:16">
      <c r="B268" s="28"/>
      <c r="C268" s="29"/>
      <c r="D268" s="29">
        <f t="shared" si="19"/>
        <v>0</v>
      </c>
      <c r="E268" s="200">
        <v>2</v>
      </c>
      <c r="F268" s="200">
        <v>12</v>
      </c>
      <c r="G268" s="200">
        <v>20</v>
      </c>
      <c r="H268" s="200">
        <v>4</v>
      </c>
      <c r="I268" s="200">
        <v>8</v>
      </c>
      <c r="J268" s="200">
        <v>4</v>
      </c>
      <c r="K268" s="200">
        <v>60</v>
      </c>
      <c r="L268" s="388">
        <f t="shared" si="20"/>
        <v>253440</v>
      </c>
      <c r="M268" s="389">
        <v>0.9</v>
      </c>
      <c r="N268" s="390">
        <f t="shared" si="21"/>
        <v>228096</v>
      </c>
      <c r="O268" s="386">
        <f t="shared" si="22"/>
        <v>0</v>
      </c>
      <c r="P268" s="387">
        <v>1</v>
      </c>
    </row>
    <row r="269" spans="2:16">
      <c r="B269" s="28"/>
      <c r="C269" s="29"/>
      <c r="D269" s="29">
        <f t="shared" si="19"/>
        <v>0</v>
      </c>
      <c r="E269" s="200">
        <v>2</v>
      </c>
      <c r="F269" s="200">
        <v>12</v>
      </c>
      <c r="G269" s="200">
        <v>20</v>
      </c>
      <c r="H269" s="200">
        <v>4</v>
      </c>
      <c r="I269" s="200">
        <v>8</v>
      </c>
      <c r="J269" s="200">
        <v>4</v>
      </c>
      <c r="K269" s="200">
        <v>60</v>
      </c>
      <c r="L269" s="388">
        <f t="shared" si="20"/>
        <v>253440</v>
      </c>
      <c r="M269" s="389">
        <v>0.9</v>
      </c>
      <c r="N269" s="390">
        <f t="shared" si="21"/>
        <v>228096</v>
      </c>
      <c r="O269" s="386">
        <f t="shared" si="22"/>
        <v>0</v>
      </c>
      <c r="P269" s="387">
        <v>1</v>
      </c>
    </row>
    <row r="270" spans="2:16">
      <c r="B270" s="28"/>
      <c r="C270" s="29"/>
      <c r="D270" s="29">
        <f t="shared" si="19"/>
        <v>0</v>
      </c>
      <c r="E270" s="200">
        <v>2</v>
      </c>
      <c r="F270" s="200">
        <v>12</v>
      </c>
      <c r="G270" s="200">
        <v>20</v>
      </c>
      <c r="H270" s="200">
        <v>4</v>
      </c>
      <c r="I270" s="200">
        <v>8</v>
      </c>
      <c r="J270" s="200">
        <v>4</v>
      </c>
      <c r="K270" s="200">
        <v>60</v>
      </c>
      <c r="L270" s="388">
        <f t="shared" si="20"/>
        <v>253440</v>
      </c>
      <c r="M270" s="389">
        <v>0.9</v>
      </c>
      <c r="N270" s="390">
        <f t="shared" si="21"/>
        <v>228096</v>
      </c>
      <c r="O270" s="386">
        <f t="shared" si="22"/>
        <v>0</v>
      </c>
      <c r="P270" s="387">
        <v>1</v>
      </c>
    </row>
    <row r="271" spans="2:16">
      <c r="B271" s="28"/>
      <c r="C271" s="29"/>
      <c r="D271" s="29">
        <f t="shared" si="19"/>
        <v>0</v>
      </c>
      <c r="E271" s="200">
        <v>2</v>
      </c>
      <c r="F271" s="200">
        <v>12</v>
      </c>
      <c r="G271" s="200">
        <v>20</v>
      </c>
      <c r="H271" s="200">
        <v>4</v>
      </c>
      <c r="I271" s="200">
        <v>8</v>
      </c>
      <c r="J271" s="200">
        <v>4</v>
      </c>
      <c r="K271" s="200">
        <v>60</v>
      </c>
      <c r="L271" s="388">
        <f t="shared" si="20"/>
        <v>253440</v>
      </c>
      <c r="M271" s="389">
        <v>0.9</v>
      </c>
      <c r="N271" s="390">
        <f t="shared" si="21"/>
        <v>228096</v>
      </c>
      <c r="O271" s="386">
        <f t="shared" si="22"/>
        <v>0</v>
      </c>
      <c r="P271" s="387">
        <v>1</v>
      </c>
    </row>
    <row r="272" spans="2:16">
      <c r="B272" s="30"/>
      <c r="C272" s="29"/>
      <c r="D272" s="29">
        <f t="shared" ref="D272:D302" si="23">+C272*$D$5</f>
        <v>0</v>
      </c>
      <c r="E272" s="200">
        <v>2</v>
      </c>
      <c r="F272" s="200">
        <v>12</v>
      </c>
      <c r="G272" s="200">
        <v>20</v>
      </c>
      <c r="H272" s="200">
        <v>4</v>
      </c>
      <c r="I272" s="200">
        <v>8</v>
      </c>
      <c r="J272" s="200">
        <v>4</v>
      </c>
      <c r="K272" s="200">
        <v>60</v>
      </c>
      <c r="L272" s="388">
        <f t="shared" ref="L272:L302" si="24">+E272*F272*((G272*I272)+(H272*J272))*K272</f>
        <v>253440</v>
      </c>
      <c r="M272" s="389">
        <v>0.9</v>
      </c>
      <c r="N272" s="390">
        <f t="shared" ref="N272:N302" si="25">+L272*M272</f>
        <v>228096</v>
      </c>
      <c r="O272" s="386">
        <f t="shared" ref="O272:O302" si="26">+D272/N272</f>
        <v>0</v>
      </c>
      <c r="P272" s="387">
        <v>1</v>
      </c>
    </row>
    <row r="273" spans="2:16">
      <c r="B273" s="30"/>
      <c r="C273" s="29"/>
      <c r="D273" s="29">
        <f t="shared" si="23"/>
        <v>0</v>
      </c>
      <c r="E273" s="200">
        <v>2</v>
      </c>
      <c r="F273" s="200">
        <v>12</v>
      </c>
      <c r="G273" s="200">
        <v>20</v>
      </c>
      <c r="H273" s="200">
        <v>4</v>
      </c>
      <c r="I273" s="200">
        <v>8</v>
      </c>
      <c r="J273" s="200">
        <v>4</v>
      </c>
      <c r="K273" s="200">
        <v>60</v>
      </c>
      <c r="L273" s="388">
        <f t="shared" si="24"/>
        <v>253440</v>
      </c>
      <c r="M273" s="389">
        <v>0.9</v>
      </c>
      <c r="N273" s="390">
        <f t="shared" si="25"/>
        <v>228096</v>
      </c>
      <c r="O273" s="386">
        <f t="shared" si="26"/>
        <v>0</v>
      </c>
      <c r="P273" s="387">
        <v>1</v>
      </c>
    </row>
    <row r="274" spans="2:16">
      <c r="B274" s="30"/>
      <c r="C274" s="29"/>
      <c r="D274" s="29">
        <f t="shared" si="23"/>
        <v>0</v>
      </c>
      <c r="E274" s="200">
        <v>2</v>
      </c>
      <c r="F274" s="200">
        <v>12</v>
      </c>
      <c r="G274" s="200">
        <v>20</v>
      </c>
      <c r="H274" s="200">
        <v>4</v>
      </c>
      <c r="I274" s="200">
        <v>8</v>
      </c>
      <c r="J274" s="200">
        <v>4</v>
      </c>
      <c r="K274" s="200">
        <v>60</v>
      </c>
      <c r="L274" s="388">
        <f t="shared" si="24"/>
        <v>253440</v>
      </c>
      <c r="M274" s="389">
        <v>0.9</v>
      </c>
      <c r="N274" s="390">
        <f t="shared" si="25"/>
        <v>228096</v>
      </c>
      <c r="O274" s="386">
        <f t="shared" si="26"/>
        <v>0</v>
      </c>
      <c r="P274" s="387">
        <v>1</v>
      </c>
    </row>
    <row r="275" spans="2:16">
      <c r="B275" s="30"/>
      <c r="C275" s="29"/>
      <c r="D275" s="29">
        <f t="shared" si="23"/>
        <v>0</v>
      </c>
      <c r="E275" s="200">
        <v>2</v>
      </c>
      <c r="F275" s="200">
        <v>12</v>
      </c>
      <c r="G275" s="200">
        <v>20</v>
      </c>
      <c r="H275" s="200">
        <v>4</v>
      </c>
      <c r="I275" s="200">
        <v>8</v>
      </c>
      <c r="J275" s="200">
        <v>4</v>
      </c>
      <c r="K275" s="200">
        <v>60</v>
      </c>
      <c r="L275" s="388">
        <f t="shared" si="24"/>
        <v>253440</v>
      </c>
      <c r="M275" s="389">
        <v>0.9</v>
      </c>
      <c r="N275" s="390">
        <f t="shared" si="25"/>
        <v>228096</v>
      </c>
      <c r="O275" s="386">
        <f t="shared" si="26"/>
        <v>0</v>
      </c>
      <c r="P275" s="387">
        <v>1</v>
      </c>
    </row>
    <row r="276" spans="2:16">
      <c r="B276" s="30"/>
      <c r="C276" s="29"/>
      <c r="D276" s="29">
        <f t="shared" si="23"/>
        <v>0</v>
      </c>
      <c r="E276" s="200">
        <v>2</v>
      </c>
      <c r="F276" s="200">
        <v>12</v>
      </c>
      <c r="G276" s="200">
        <v>20</v>
      </c>
      <c r="H276" s="200">
        <v>4</v>
      </c>
      <c r="I276" s="200">
        <v>8</v>
      </c>
      <c r="J276" s="200">
        <v>4</v>
      </c>
      <c r="K276" s="200">
        <v>60</v>
      </c>
      <c r="L276" s="388">
        <f t="shared" si="24"/>
        <v>253440</v>
      </c>
      <c r="M276" s="389">
        <v>0.9</v>
      </c>
      <c r="N276" s="390">
        <f t="shared" si="25"/>
        <v>228096</v>
      </c>
      <c r="O276" s="386">
        <f t="shared" si="26"/>
        <v>0</v>
      </c>
      <c r="P276" s="387">
        <v>1</v>
      </c>
    </row>
    <row r="277" spans="2:16">
      <c r="B277" s="30"/>
      <c r="C277" s="29"/>
      <c r="D277" s="29">
        <f t="shared" si="23"/>
        <v>0</v>
      </c>
      <c r="E277" s="200">
        <v>2</v>
      </c>
      <c r="F277" s="200">
        <v>12</v>
      </c>
      <c r="G277" s="200">
        <v>20</v>
      </c>
      <c r="H277" s="200">
        <v>4</v>
      </c>
      <c r="I277" s="200">
        <v>8</v>
      </c>
      <c r="J277" s="200">
        <v>4</v>
      </c>
      <c r="K277" s="200">
        <v>60</v>
      </c>
      <c r="L277" s="388">
        <f t="shared" si="24"/>
        <v>253440</v>
      </c>
      <c r="M277" s="389">
        <v>0.9</v>
      </c>
      <c r="N277" s="390">
        <f t="shared" si="25"/>
        <v>228096</v>
      </c>
      <c r="O277" s="386">
        <f t="shared" si="26"/>
        <v>0</v>
      </c>
      <c r="P277" s="387">
        <v>1</v>
      </c>
    </row>
    <row r="278" spans="2:16">
      <c r="B278" s="30"/>
      <c r="C278" s="29"/>
      <c r="D278" s="29">
        <f t="shared" si="23"/>
        <v>0</v>
      </c>
      <c r="E278" s="200">
        <v>2</v>
      </c>
      <c r="F278" s="200">
        <v>12</v>
      </c>
      <c r="G278" s="200">
        <v>20</v>
      </c>
      <c r="H278" s="200">
        <v>4</v>
      </c>
      <c r="I278" s="200">
        <v>8</v>
      </c>
      <c r="J278" s="200">
        <v>4</v>
      </c>
      <c r="K278" s="200">
        <v>60</v>
      </c>
      <c r="L278" s="388">
        <f t="shared" si="24"/>
        <v>253440</v>
      </c>
      <c r="M278" s="389">
        <v>0.9</v>
      </c>
      <c r="N278" s="390">
        <f t="shared" si="25"/>
        <v>228096</v>
      </c>
      <c r="O278" s="386">
        <f t="shared" si="26"/>
        <v>0</v>
      </c>
      <c r="P278" s="387">
        <v>1</v>
      </c>
    </row>
    <row r="279" spans="2:16">
      <c r="B279" s="30"/>
      <c r="C279" s="29"/>
      <c r="D279" s="29">
        <f t="shared" si="23"/>
        <v>0</v>
      </c>
      <c r="E279" s="200">
        <v>2</v>
      </c>
      <c r="F279" s="200">
        <v>12</v>
      </c>
      <c r="G279" s="200">
        <v>20</v>
      </c>
      <c r="H279" s="200">
        <v>4</v>
      </c>
      <c r="I279" s="200">
        <v>8</v>
      </c>
      <c r="J279" s="200">
        <v>4</v>
      </c>
      <c r="K279" s="200">
        <v>60</v>
      </c>
      <c r="L279" s="388">
        <f t="shared" si="24"/>
        <v>253440</v>
      </c>
      <c r="M279" s="389">
        <v>0.9</v>
      </c>
      <c r="N279" s="390">
        <f t="shared" si="25"/>
        <v>228096</v>
      </c>
      <c r="O279" s="386">
        <f t="shared" si="26"/>
        <v>0</v>
      </c>
      <c r="P279" s="387">
        <v>1</v>
      </c>
    </row>
    <row r="280" spans="2:16">
      <c r="B280" s="30"/>
      <c r="C280" s="29"/>
      <c r="D280" s="29">
        <f t="shared" si="23"/>
        <v>0</v>
      </c>
      <c r="E280" s="200">
        <v>2</v>
      </c>
      <c r="F280" s="200">
        <v>12</v>
      </c>
      <c r="G280" s="200">
        <v>20</v>
      </c>
      <c r="H280" s="200">
        <v>4</v>
      </c>
      <c r="I280" s="200">
        <v>8</v>
      </c>
      <c r="J280" s="200">
        <v>4</v>
      </c>
      <c r="K280" s="200">
        <v>60</v>
      </c>
      <c r="L280" s="388">
        <f t="shared" si="24"/>
        <v>253440</v>
      </c>
      <c r="M280" s="389">
        <v>0.9</v>
      </c>
      <c r="N280" s="390">
        <f t="shared" si="25"/>
        <v>228096</v>
      </c>
      <c r="O280" s="386">
        <f t="shared" si="26"/>
        <v>0</v>
      </c>
      <c r="P280" s="387">
        <v>1</v>
      </c>
    </row>
    <row r="281" spans="2:16">
      <c r="B281" s="28"/>
      <c r="C281" s="29"/>
      <c r="D281" s="29">
        <f t="shared" si="23"/>
        <v>0</v>
      </c>
      <c r="E281" s="200">
        <v>2</v>
      </c>
      <c r="F281" s="200">
        <v>12</v>
      </c>
      <c r="G281" s="200">
        <v>20</v>
      </c>
      <c r="H281" s="200">
        <v>4</v>
      </c>
      <c r="I281" s="200">
        <v>8</v>
      </c>
      <c r="J281" s="200">
        <v>4</v>
      </c>
      <c r="K281" s="200">
        <v>60</v>
      </c>
      <c r="L281" s="388">
        <f t="shared" si="24"/>
        <v>253440</v>
      </c>
      <c r="M281" s="389">
        <v>0.9</v>
      </c>
      <c r="N281" s="390">
        <f t="shared" si="25"/>
        <v>228096</v>
      </c>
      <c r="O281" s="386">
        <f t="shared" si="26"/>
        <v>0</v>
      </c>
      <c r="P281" s="387">
        <v>1</v>
      </c>
    </row>
    <row r="282" spans="2:16">
      <c r="B282" s="28"/>
      <c r="C282" s="29"/>
      <c r="D282" s="29">
        <f t="shared" si="23"/>
        <v>0</v>
      </c>
      <c r="E282" s="200">
        <v>2</v>
      </c>
      <c r="F282" s="200">
        <v>12</v>
      </c>
      <c r="G282" s="200">
        <v>20</v>
      </c>
      <c r="H282" s="200">
        <v>4</v>
      </c>
      <c r="I282" s="200">
        <v>8</v>
      </c>
      <c r="J282" s="200">
        <v>4</v>
      </c>
      <c r="K282" s="200">
        <v>60</v>
      </c>
      <c r="L282" s="388">
        <f t="shared" si="24"/>
        <v>253440</v>
      </c>
      <c r="M282" s="389">
        <v>0.9</v>
      </c>
      <c r="N282" s="390">
        <f t="shared" si="25"/>
        <v>228096</v>
      </c>
      <c r="O282" s="386">
        <f t="shared" si="26"/>
        <v>0</v>
      </c>
      <c r="P282" s="387">
        <v>1</v>
      </c>
    </row>
    <row r="283" spans="2:16">
      <c r="B283" s="30"/>
      <c r="C283" s="29"/>
      <c r="D283" s="29">
        <f t="shared" si="23"/>
        <v>0</v>
      </c>
      <c r="E283" s="200">
        <v>2</v>
      </c>
      <c r="F283" s="200">
        <v>12</v>
      </c>
      <c r="G283" s="200">
        <v>20</v>
      </c>
      <c r="H283" s="200">
        <v>4</v>
      </c>
      <c r="I283" s="200">
        <v>8</v>
      </c>
      <c r="J283" s="200">
        <v>4</v>
      </c>
      <c r="K283" s="200">
        <v>60</v>
      </c>
      <c r="L283" s="388">
        <f t="shared" si="24"/>
        <v>253440</v>
      </c>
      <c r="M283" s="389">
        <v>0.9</v>
      </c>
      <c r="N283" s="390">
        <f t="shared" si="25"/>
        <v>228096</v>
      </c>
      <c r="O283" s="386">
        <f t="shared" si="26"/>
        <v>0</v>
      </c>
      <c r="P283" s="387">
        <v>1</v>
      </c>
    </row>
    <row r="284" spans="2:16">
      <c r="B284" s="30"/>
      <c r="C284" s="29"/>
      <c r="D284" s="29">
        <f t="shared" si="23"/>
        <v>0</v>
      </c>
      <c r="E284" s="200">
        <v>2</v>
      </c>
      <c r="F284" s="200">
        <v>12</v>
      </c>
      <c r="G284" s="200">
        <v>20</v>
      </c>
      <c r="H284" s="200">
        <v>4</v>
      </c>
      <c r="I284" s="200">
        <v>8</v>
      </c>
      <c r="J284" s="200">
        <v>4</v>
      </c>
      <c r="K284" s="200">
        <v>60</v>
      </c>
      <c r="L284" s="388">
        <f t="shared" si="24"/>
        <v>253440</v>
      </c>
      <c r="M284" s="389">
        <v>0.9</v>
      </c>
      <c r="N284" s="390">
        <f t="shared" si="25"/>
        <v>228096</v>
      </c>
      <c r="O284" s="386">
        <f t="shared" si="26"/>
        <v>0</v>
      </c>
      <c r="P284" s="387">
        <v>1</v>
      </c>
    </row>
    <row r="285" spans="2:16">
      <c r="B285" s="30"/>
      <c r="C285" s="29"/>
      <c r="D285" s="29">
        <f t="shared" si="23"/>
        <v>0</v>
      </c>
      <c r="E285" s="200">
        <v>2</v>
      </c>
      <c r="F285" s="200">
        <v>12</v>
      </c>
      <c r="G285" s="200">
        <v>20</v>
      </c>
      <c r="H285" s="200">
        <v>4</v>
      </c>
      <c r="I285" s="200">
        <v>8</v>
      </c>
      <c r="J285" s="200">
        <v>4</v>
      </c>
      <c r="K285" s="200">
        <v>60</v>
      </c>
      <c r="L285" s="388">
        <f t="shared" si="24"/>
        <v>253440</v>
      </c>
      <c r="M285" s="389">
        <v>0.9</v>
      </c>
      <c r="N285" s="390">
        <f t="shared" si="25"/>
        <v>228096</v>
      </c>
      <c r="O285" s="386">
        <f t="shared" si="26"/>
        <v>0</v>
      </c>
      <c r="P285" s="387">
        <v>1</v>
      </c>
    </row>
    <row r="286" spans="2:16">
      <c r="B286" s="30"/>
      <c r="C286" s="29"/>
      <c r="D286" s="29">
        <f t="shared" si="23"/>
        <v>0</v>
      </c>
      <c r="E286" s="200">
        <v>2</v>
      </c>
      <c r="F286" s="200">
        <v>12</v>
      </c>
      <c r="G286" s="200">
        <v>20</v>
      </c>
      <c r="H286" s="200">
        <v>4</v>
      </c>
      <c r="I286" s="200">
        <v>8</v>
      </c>
      <c r="J286" s="200">
        <v>4</v>
      </c>
      <c r="K286" s="200">
        <v>60</v>
      </c>
      <c r="L286" s="388">
        <f t="shared" si="24"/>
        <v>253440</v>
      </c>
      <c r="M286" s="389">
        <v>0.9</v>
      </c>
      <c r="N286" s="390">
        <f t="shared" si="25"/>
        <v>228096</v>
      </c>
      <c r="O286" s="386">
        <f t="shared" si="26"/>
        <v>0</v>
      </c>
      <c r="P286" s="387">
        <v>1</v>
      </c>
    </row>
    <row r="287" spans="2:16">
      <c r="B287" s="30"/>
      <c r="C287" s="29"/>
      <c r="D287" s="29">
        <f t="shared" si="23"/>
        <v>0</v>
      </c>
      <c r="E287" s="200">
        <v>2</v>
      </c>
      <c r="F287" s="200">
        <v>12</v>
      </c>
      <c r="G287" s="200">
        <v>20</v>
      </c>
      <c r="H287" s="200">
        <v>4</v>
      </c>
      <c r="I287" s="200">
        <v>8</v>
      </c>
      <c r="J287" s="200">
        <v>4</v>
      </c>
      <c r="K287" s="200">
        <v>60</v>
      </c>
      <c r="L287" s="388">
        <f t="shared" si="24"/>
        <v>253440</v>
      </c>
      <c r="M287" s="389">
        <v>0.9</v>
      </c>
      <c r="N287" s="390">
        <f t="shared" si="25"/>
        <v>228096</v>
      </c>
      <c r="O287" s="386">
        <f t="shared" si="26"/>
        <v>0</v>
      </c>
      <c r="P287" s="387">
        <v>1</v>
      </c>
    </row>
    <row r="288" spans="2:16">
      <c r="B288" s="30"/>
      <c r="C288" s="29"/>
      <c r="D288" s="29">
        <f t="shared" si="23"/>
        <v>0</v>
      </c>
      <c r="E288" s="200">
        <v>2</v>
      </c>
      <c r="F288" s="200">
        <v>12</v>
      </c>
      <c r="G288" s="200">
        <v>20</v>
      </c>
      <c r="H288" s="200">
        <v>4</v>
      </c>
      <c r="I288" s="200">
        <v>8</v>
      </c>
      <c r="J288" s="200">
        <v>4</v>
      </c>
      <c r="K288" s="200">
        <v>60</v>
      </c>
      <c r="L288" s="388">
        <f t="shared" si="24"/>
        <v>253440</v>
      </c>
      <c r="M288" s="389">
        <v>0.9</v>
      </c>
      <c r="N288" s="390">
        <f t="shared" si="25"/>
        <v>228096</v>
      </c>
      <c r="O288" s="386">
        <f t="shared" si="26"/>
        <v>0</v>
      </c>
      <c r="P288" s="387">
        <v>1</v>
      </c>
    </row>
    <row r="289" spans="2:16">
      <c r="B289" s="30"/>
      <c r="C289" s="29"/>
      <c r="D289" s="29">
        <f t="shared" si="23"/>
        <v>0</v>
      </c>
      <c r="E289" s="200">
        <v>2</v>
      </c>
      <c r="F289" s="200">
        <v>12</v>
      </c>
      <c r="G289" s="200">
        <v>20</v>
      </c>
      <c r="H289" s="200">
        <v>4</v>
      </c>
      <c r="I289" s="200">
        <v>8</v>
      </c>
      <c r="J289" s="200">
        <v>4</v>
      </c>
      <c r="K289" s="200">
        <v>60</v>
      </c>
      <c r="L289" s="388">
        <f t="shared" si="24"/>
        <v>253440</v>
      </c>
      <c r="M289" s="389">
        <v>0.9</v>
      </c>
      <c r="N289" s="390">
        <f t="shared" si="25"/>
        <v>228096</v>
      </c>
      <c r="O289" s="386">
        <f t="shared" si="26"/>
        <v>0</v>
      </c>
      <c r="P289" s="387">
        <v>1</v>
      </c>
    </row>
    <row r="290" spans="2:16">
      <c r="B290" s="30"/>
      <c r="C290" s="29"/>
      <c r="D290" s="29">
        <f t="shared" si="23"/>
        <v>0</v>
      </c>
      <c r="E290" s="200">
        <v>2</v>
      </c>
      <c r="F290" s="200">
        <v>12</v>
      </c>
      <c r="G290" s="200">
        <v>20</v>
      </c>
      <c r="H290" s="200">
        <v>4</v>
      </c>
      <c r="I290" s="200">
        <v>8</v>
      </c>
      <c r="J290" s="200">
        <v>4</v>
      </c>
      <c r="K290" s="200">
        <v>60</v>
      </c>
      <c r="L290" s="388">
        <f t="shared" si="24"/>
        <v>253440</v>
      </c>
      <c r="M290" s="389">
        <v>0.9</v>
      </c>
      <c r="N290" s="390">
        <f t="shared" si="25"/>
        <v>228096</v>
      </c>
      <c r="O290" s="386">
        <f t="shared" si="26"/>
        <v>0</v>
      </c>
      <c r="P290" s="387">
        <v>1</v>
      </c>
    </row>
    <row r="291" spans="2:16">
      <c r="B291" s="30"/>
      <c r="C291" s="29"/>
      <c r="D291" s="29">
        <f t="shared" si="23"/>
        <v>0</v>
      </c>
      <c r="E291" s="200">
        <v>2</v>
      </c>
      <c r="F291" s="200">
        <v>12</v>
      </c>
      <c r="G291" s="200">
        <v>20</v>
      </c>
      <c r="H291" s="200">
        <v>4</v>
      </c>
      <c r="I291" s="200">
        <v>8</v>
      </c>
      <c r="J291" s="200">
        <v>4</v>
      </c>
      <c r="K291" s="200">
        <v>60</v>
      </c>
      <c r="L291" s="388">
        <f t="shared" si="24"/>
        <v>253440</v>
      </c>
      <c r="M291" s="389">
        <v>0.9</v>
      </c>
      <c r="N291" s="390">
        <f t="shared" si="25"/>
        <v>228096</v>
      </c>
      <c r="O291" s="386">
        <f t="shared" si="26"/>
        <v>0</v>
      </c>
      <c r="P291" s="387">
        <v>1</v>
      </c>
    </row>
    <row r="292" spans="2:16">
      <c r="B292" s="30"/>
      <c r="C292" s="29"/>
      <c r="D292" s="29">
        <f t="shared" si="23"/>
        <v>0</v>
      </c>
      <c r="E292" s="200">
        <v>2</v>
      </c>
      <c r="F292" s="200">
        <v>12</v>
      </c>
      <c r="G292" s="200">
        <v>20</v>
      </c>
      <c r="H292" s="200">
        <v>4</v>
      </c>
      <c r="I292" s="200">
        <v>8</v>
      </c>
      <c r="J292" s="200">
        <v>4</v>
      </c>
      <c r="K292" s="200">
        <v>60</v>
      </c>
      <c r="L292" s="388">
        <f t="shared" si="24"/>
        <v>253440</v>
      </c>
      <c r="M292" s="389">
        <v>0.9</v>
      </c>
      <c r="N292" s="390">
        <f t="shared" si="25"/>
        <v>228096</v>
      </c>
      <c r="O292" s="386">
        <f t="shared" si="26"/>
        <v>0</v>
      </c>
      <c r="P292" s="387">
        <v>1</v>
      </c>
    </row>
    <row r="293" spans="2:16">
      <c r="B293" s="30"/>
      <c r="C293" s="29"/>
      <c r="D293" s="29">
        <f t="shared" si="23"/>
        <v>0</v>
      </c>
      <c r="E293" s="200">
        <v>2</v>
      </c>
      <c r="F293" s="200">
        <v>12</v>
      </c>
      <c r="G293" s="200">
        <v>20</v>
      </c>
      <c r="H293" s="200">
        <v>4</v>
      </c>
      <c r="I293" s="200">
        <v>8</v>
      </c>
      <c r="J293" s="200">
        <v>4</v>
      </c>
      <c r="K293" s="200">
        <v>60</v>
      </c>
      <c r="L293" s="388">
        <f t="shared" si="24"/>
        <v>253440</v>
      </c>
      <c r="M293" s="389">
        <v>0.9</v>
      </c>
      <c r="N293" s="390">
        <f t="shared" si="25"/>
        <v>228096</v>
      </c>
      <c r="O293" s="386">
        <f t="shared" si="26"/>
        <v>0</v>
      </c>
      <c r="P293" s="387">
        <v>1</v>
      </c>
    </row>
    <row r="294" spans="2:16">
      <c r="B294" s="30"/>
      <c r="C294" s="29"/>
      <c r="D294" s="29">
        <f t="shared" si="23"/>
        <v>0</v>
      </c>
      <c r="E294" s="200">
        <v>2</v>
      </c>
      <c r="F294" s="200">
        <v>12</v>
      </c>
      <c r="G294" s="200">
        <v>20</v>
      </c>
      <c r="H294" s="200">
        <v>4</v>
      </c>
      <c r="I294" s="200">
        <v>8</v>
      </c>
      <c r="J294" s="200">
        <v>4</v>
      </c>
      <c r="K294" s="200">
        <v>60</v>
      </c>
      <c r="L294" s="388">
        <f t="shared" si="24"/>
        <v>253440</v>
      </c>
      <c r="M294" s="389">
        <v>0.9</v>
      </c>
      <c r="N294" s="390">
        <f t="shared" si="25"/>
        <v>228096</v>
      </c>
      <c r="O294" s="386">
        <f t="shared" si="26"/>
        <v>0</v>
      </c>
      <c r="P294" s="387">
        <v>1</v>
      </c>
    </row>
    <row r="295" spans="2:16">
      <c r="B295" s="30"/>
      <c r="C295" s="29"/>
      <c r="D295" s="29">
        <f t="shared" si="23"/>
        <v>0</v>
      </c>
      <c r="E295" s="200">
        <v>2</v>
      </c>
      <c r="F295" s="200">
        <v>12</v>
      </c>
      <c r="G295" s="200">
        <v>20</v>
      </c>
      <c r="H295" s="200">
        <v>4</v>
      </c>
      <c r="I295" s="200">
        <v>8</v>
      </c>
      <c r="J295" s="200">
        <v>4</v>
      </c>
      <c r="K295" s="200">
        <v>60</v>
      </c>
      <c r="L295" s="388">
        <f t="shared" si="24"/>
        <v>253440</v>
      </c>
      <c r="M295" s="389">
        <v>0.9</v>
      </c>
      <c r="N295" s="390">
        <f t="shared" si="25"/>
        <v>228096</v>
      </c>
      <c r="O295" s="386">
        <f t="shared" si="26"/>
        <v>0</v>
      </c>
      <c r="P295" s="387">
        <v>1</v>
      </c>
    </row>
    <row r="296" spans="2:16">
      <c r="B296" s="30"/>
      <c r="C296" s="29"/>
      <c r="D296" s="29">
        <f t="shared" si="23"/>
        <v>0</v>
      </c>
      <c r="E296" s="200">
        <v>2</v>
      </c>
      <c r="F296" s="200">
        <v>12</v>
      </c>
      <c r="G296" s="200">
        <v>20</v>
      </c>
      <c r="H296" s="200">
        <v>4</v>
      </c>
      <c r="I296" s="200">
        <v>8</v>
      </c>
      <c r="J296" s="200">
        <v>4</v>
      </c>
      <c r="K296" s="200">
        <v>60</v>
      </c>
      <c r="L296" s="388">
        <f t="shared" si="24"/>
        <v>253440</v>
      </c>
      <c r="M296" s="389">
        <v>0.9</v>
      </c>
      <c r="N296" s="390">
        <f t="shared" si="25"/>
        <v>228096</v>
      </c>
      <c r="O296" s="386">
        <f t="shared" si="26"/>
        <v>0</v>
      </c>
      <c r="P296" s="387">
        <v>1</v>
      </c>
    </row>
    <row r="297" spans="2:16">
      <c r="B297" s="30"/>
      <c r="C297" s="29"/>
      <c r="D297" s="29">
        <f t="shared" si="23"/>
        <v>0</v>
      </c>
      <c r="E297" s="200">
        <v>2</v>
      </c>
      <c r="F297" s="200">
        <v>12</v>
      </c>
      <c r="G297" s="200">
        <v>20</v>
      </c>
      <c r="H297" s="200">
        <v>4</v>
      </c>
      <c r="I297" s="200">
        <v>8</v>
      </c>
      <c r="J297" s="200">
        <v>4</v>
      </c>
      <c r="K297" s="200">
        <v>60</v>
      </c>
      <c r="L297" s="388">
        <f t="shared" si="24"/>
        <v>253440</v>
      </c>
      <c r="M297" s="389">
        <v>0.9</v>
      </c>
      <c r="N297" s="390">
        <f t="shared" si="25"/>
        <v>228096</v>
      </c>
      <c r="O297" s="386">
        <f t="shared" si="26"/>
        <v>0</v>
      </c>
      <c r="P297" s="387">
        <v>1</v>
      </c>
    </row>
    <row r="298" spans="2:16">
      <c r="B298" s="30"/>
      <c r="C298" s="29"/>
      <c r="D298" s="29">
        <f t="shared" si="23"/>
        <v>0</v>
      </c>
      <c r="E298" s="200">
        <v>2</v>
      </c>
      <c r="F298" s="200">
        <v>12</v>
      </c>
      <c r="G298" s="200">
        <v>20</v>
      </c>
      <c r="H298" s="200">
        <v>4</v>
      </c>
      <c r="I298" s="200">
        <v>8</v>
      </c>
      <c r="J298" s="200">
        <v>4</v>
      </c>
      <c r="K298" s="200">
        <v>60</v>
      </c>
      <c r="L298" s="388">
        <f t="shared" si="24"/>
        <v>253440</v>
      </c>
      <c r="M298" s="389">
        <v>0.9</v>
      </c>
      <c r="N298" s="390">
        <f t="shared" si="25"/>
        <v>228096</v>
      </c>
      <c r="O298" s="386">
        <f t="shared" si="26"/>
        <v>0</v>
      </c>
      <c r="P298" s="387">
        <v>1</v>
      </c>
    </row>
    <row r="299" spans="2:16">
      <c r="B299" s="30"/>
      <c r="C299" s="29"/>
      <c r="D299" s="29">
        <f t="shared" si="23"/>
        <v>0</v>
      </c>
      <c r="E299" s="200">
        <v>2</v>
      </c>
      <c r="F299" s="200">
        <v>12</v>
      </c>
      <c r="G299" s="200">
        <v>20</v>
      </c>
      <c r="H299" s="200">
        <v>4</v>
      </c>
      <c r="I299" s="200">
        <v>8</v>
      </c>
      <c r="J299" s="200">
        <v>4</v>
      </c>
      <c r="K299" s="200">
        <v>60</v>
      </c>
      <c r="L299" s="388">
        <f t="shared" si="24"/>
        <v>253440</v>
      </c>
      <c r="M299" s="389">
        <v>0.9</v>
      </c>
      <c r="N299" s="390">
        <f t="shared" si="25"/>
        <v>228096</v>
      </c>
      <c r="O299" s="386">
        <f t="shared" si="26"/>
        <v>0</v>
      </c>
      <c r="P299" s="387">
        <v>1</v>
      </c>
    </row>
    <row r="300" spans="2:16">
      <c r="B300" s="30"/>
      <c r="C300" s="29"/>
      <c r="D300" s="29">
        <f t="shared" si="23"/>
        <v>0</v>
      </c>
      <c r="E300" s="200">
        <v>2</v>
      </c>
      <c r="F300" s="200">
        <v>12</v>
      </c>
      <c r="G300" s="200">
        <v>20</v>
      </c>
      <c r="H300" s="200">
        <v>4</v>
      </c>
      <c r="I300" s="200">
        <v>8</v>
      </c>
      <c r="J300" s="200">
        <v>4</v>
      </c>
      <c r="K300" s="200">
        <v>60</v>
      </c>
      <c r="L300" s="388">
        <f t="shared" si="24"/>
        <v>253440</v>
      </c>
      <c r="M300" s="389">
        <v>0.9</v>
      </c>
      <c r="N300" s="390">
        <f t="shared" si="25"/>
        <v>228096</v>
      </c>
      <c r="O300" s="386">
        <f t="shared" si="26"/>
        <v>0</v>
      </c>
      <c r="P300" s="387">
        <v>1</v>
      </c>
    </row>
    <row r="301" spans="2:16">
      <c r="B301" s="30"/>
      <c r="C301" s="29"/>
      <c r="D301" s="29">
        <f t="shared" si="23"/>
        <v>0</v>
      </c>
      <c r="E301" s="200">
        <v>2</v>
      </c>
      <c r="F301" s="200">
        <v>12</v>
      </c>
      <c r="G301" s="200">
        <v>20</v>
      </c>
      <c r="H301" s="200">
        <v>4</v>
      </c>
      <c r="I301" s="200">
        <v>8</v>
      </c>
      <c r="J301" s="200">
        <v>4</v>
      </c>
      <c r="K301" s="200">
        <v>60</v>
      </c>
      <c r="L301" s="388">
        <f t="shared" si="24"/>
        <v>253440</v>
      </c>
      <c r="M301" s="389">
        <v>0.9</v>
      </c>
      <c r="N301" s="390">
        <f t="shared" si="25"/>
        <v>228096</v>
      </c>
      <c r="O301" s="386">
        <f t="shared" si="26"/>
        <v>0</v>
      </c>
      <c r="P301" s="387">
        <v>1</v>
      </c>
    </row>
    <row r="302" spans="2:16">
      <c r="B302" s="30"/>
      <c r="C302" s="29"/>
      <c r="D302" s="29">
        <f t="shared" si="23"/>
        <v>0</v>
      </c>
      <c r="E302" s="200">
        <v>2</v>
      </c>
      <c r="F302" s="200">
        <v>12</v>
      </c>
      <c r="G302" s="200">
        <v>20</v>
      </c>
      <c r="H302" s="200">
        <v>4</v>
      </c>
      <c r="I302" s="200">
        <v>8</v>
      </c>
      <c r="J302" s="200">
        <v>4</v>
      </c>
      <c r="K302" s="200">
        <v>60</v>
      </c>
      <c r="L302" s="388">
        <f t="shared" si="24"/>
        <v>253440</v>
      </c>
      <c r="M302" s="389">
        <v>0.9</v>
      </c>
      <c r="N302" s="390">
        <f t="shared" si="25"/>
        <v>228096</v>
      </c>
      <c r="O302" s="386">
        <f t="shared" si="26"/>
        <v>0</v>
      </c>
      <c r="P302" s="387">
        <v>1</v>
      </c>
    </row>
    <row r="303" spans="2:16">
      <c r="B303" s="31" t="s">
        <v>4422</v>
      </c>
      <c r="C303" s="32"/>
      <c r="D303" s="32">
        <f>+C303*$D$5</f>
        <v>0</v>
      </c>
      <c r="E303" s="351">
        <v>2</v>
      </c>
      <c r="F303" s="391">
        <v>12</v>
      </c>
      <c r="G303" s="391">
        <v>20</v>
      </c>
      <c r="H303" s="391">
        <v>4</v>
      </c>
      <c r="I303" s="391">
        <v>8</v>
      </c>
      <c r="J303" s="391">
        <v>4</v>
      </c>
      <c r="K303" s="391">
        <v>60</v>
      </c>
      <c r="L303" s="392">
        <f>+E303*F303*((G303*I303)+(H303*J303))*K303</f>
        <v>253440</v>
      </c>
      <c r="M303" s="393">
        <v>0.9</v>
      </c>
      <c r="N303" s="394">
        <f>+L303*M303</f>
        <v>228096</v>
      </c>
      <c r="O303" s="395">
        <f>+D303/N303</f>
        <v>0</v>
      </c>
      <c r="P303" s="396">
        <v>1</v>
      </c>
    </row>
    <row r="304" spans="2:16">
      <c r="B304" s="31"/>
      <c r="C304" s="32"/>
      <c r="D304" s="32"/>
      <c r="E304" s="391"/>
      <c r="F304" s="391"/>
      <c r="G304" s="391"/>
      <c r="H304" s="391"/>
      <c r="I304" s="391"/>
      <c r="J304" s="391"/>
      <c r="K304" s="391"/>
      <c r="L304" s="392"/>
      <c r="M304" s="393"/>
      <c r="N304" s="394"/>
      <c r="O304" s="397"/>
      <c r="P304" s="396"/>
    </row>
    <row r="306" spans="2:4">
      <c r="B306" s="6" t="s">
        <v>4668</v>
      </c>
      <c r="C306" s="33"/>
      <c r="D306" s="33"/>
    </row>
    <row r="307" spans="2:4">
      <c r="B307" s="6" t="s">
        <v>4669</v>
      </c>
    </row>
    <row r="367" spans="2:2">
      <c r="B367" s="5"/>
    </row>
    <row r="368" spans="2:2">
      <c r="B368" s="5"/>
    </row>
    <row r="369" spans="2:2">
      <c r="B369" s="5"/>
    </row>
    <row r="370" spans="2:2">
      <c r="B370" s="5"/>
    </row>
    <row r="371" spans="2:2">
      <c r="B371" s="5"/>
    </row>
    <row r="372" spans="2:2">
      <c r="B372" s="5"/>
    </row>
    <row r="373" spans="2:2">
      <c r="B373" s="5"/>
    </row>
    <row r="374" spans="2:2">
      <c r="B374" s="5"/>
    </row>
    <row r="375" spans="2:2">
      <c r="B375" s="5"/>
    </row>
    <row r="376" spans="2:2">
      <c r="B376" s="5"/>
    </row>
    <row r="377" spans="2:2">
      <c r="B377" s="5"/>
    </row>
    <row r="378" spans="2:2">
      <c r="B378" s="5"/>
    </row>
    <row r="379" spans="2:2">
      <c r="B379" s="5"/>
    </row>
    <row r="380" spans="2:2">
      <c r="B380" s="5"/>
    </row>
    <row r="381" spans="2:2">
      <c r="B381" s="5"/>
    </row>
    <row r="382" spans="2:2">
      <c r="B382" s="5"/>
    </row>
    <row r="383" spans="2:2">
      <c r="B383" s="5"/>
    </row>
    <row r="384" spans="2:2">
      <c r="B384" s="5"/>
    </row>
    <row r="385" spans="2:2">
      <c r="B385" s="5"/>
    </row>
    <row r="386" spans="2:2">
      <c r="B386" s="5"/>
    </row>
    <row r="387" spans="2:2">
      <c r="B387" s="5"/>
    </row>
    <row r="388" spans="2:2">
      <c r="B388" s="5"/>
    </row>
  </sheetData>
  <sheetProtection password="DC76" sheet="1" objects="1" scenarios="1"/>
  <phoneticPr fontId="11" type="noConversion"/>
  <conditionalFormatting sqref="D6:D7 D24:D29 D31:D58">
    <cfRule type="cellIs" dxfId="3" priority="1" stopIfTrue="1" operator="equal">
      <formula>0</formula>
    </cfRule>
  </conditionalFormatting>
  <pageMargins left="0.75" right="0.75" top="1" bottom="1" header="0" footer="0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5">
    <tabColor theme="9" tint="0.59999389629810485"/>
  </sheetPr>
  <dimension ref="A2:IV9811"/>
  <sheetViews>
    <sheetView workbookViewId="0">
      <selection activeCell="A2" sqref="A2"/>
    </sheetView>
  </sheetViews>
  <sheetFormatPr baseColWidth="10" defaultRowHeight="12.75"/>
  <cols>
    <col min="1" max="1" width="7.42578125" style="6" customWidth="1"/>
    <col min="2" max="2" width="19.85546875" style="5" customWidth="1"/>
    <col min="3" max="3" width="86.7109375" style="6" customWidth="1"/>
    <col min="4" max="4" width="20.85546875" style="45" customWidth="1"/>
    <col min="5" max="5" width="35.28515625" style="46" customWidth="1"/>
    <col min="6" max="6" width="11.140625" style="6" customWidth="1"/>
    <col min="7" max="7" width="33" style="47" customWidth="1"/>
    <col min="8" max="8" width="8.85546875" style="6" customWidth="1"/>
    <col min="9" max="9" width="33" style="6" customWidth="1"/>
    <col min="10" max="11" width="11.42578125" style="6"/>
    <col min="12" max="12" width="7.42578125" style="6" customWidth="1"/>
    <col min="13" max="14" width="11.42578125" style="6"/>
    <col min="15" max="15" width="8.42578125" style="6" customWidth="1"/>
    <col min="16" max="16" width="23" style="5" customWidth="1"/>
    <col min="17" max="245" width="11.42578125" style="6"/>
    <col min="246" max="246" width="120" style="6" customWidth="1"/>
    <col min="247" max="247" width="21.140625" style="6" customWidth="1"/>
    <col min="248" max="248" width="16.42578125" style="6" customWidth="1"/>
    <col min="249" max="16384" width="11.42578125" style="6"/>
  </cols>
  <sheetData>
    <row r="2" spans="1:248" ht="18">
      <c r="A2" s="324" t="s">
        <v>3553</v>
      </c>
      <c r="B2" s="325"/>
      <c r="C2" s="326"/>
      <c r="IK2" s="501" t="s">
        <v>6151</v>
      </c>
      <c r="IL2" s="502"/>
      <c r="IM2" s="502"/>
      <c r="IN2" s="503"/>
    </row>
    <row r="3" spans="1:248" ht="17.25" customHeight="1">
      <c r="IK3" s="5"/>
      <c r="IM3" s="504" t="s">
        <v>6152</v>
      </c>
      <c r="IN3" s="504"/>
    </row>
    <row r="4" spans="1:248">
      <c r="A4" s="48" t="s">
        <v>3554</v>
      </c>
      <c r="B4" s="48" t="s">
        <v>3555</v>
      </c>
      <c r="C4" s="49" t="s">
        <v>3556</v>
      </c>
      <c r="D4" s="49" t="s">
        <v>3558</v>
      </c>
      <c r="E4" s="24" t="s">
        <v>448</v>
      </c>
      <c r="F4" s="50" t="s">
        <v>1765</v>
      </c>
      <c r="G4" s="50" t="s">
        <v>5885</v>
      </c>
      <c r="H4" s="50" t="s">
        <v>1765</v>
      </c>
      <c r="I4" s="50" t="s">
        <v>449</v>
      </c>
      <c r="J4" s="50" t="s">
        <v>1765</v>
      </c>
      <c r="K4" s="50" t="s">
        <v>4421</v>
      </c>
      <c r="IK4" s="4" t="s">
        <v>5856</v>
      </c>
      <c r="IL4" s="6" t="s">
        <v>6265</v>
      </c>
      <c r="IM4" s="5" t="s">
        <v>6153</v>
      </c>
      <c r="IN4" s="5" t="s">
        <v>6154</v>
      </c>
    </row>
    <row r="5" spans="1:248">
      <c r="A5" s="52">
        <f>+'3.- Resumen general'!B7</f>
        <v>1</v>
      </c>
      <c r="B5" s="52">
        <v>1987</v>
      </c>
      <c r="C5" s="53" t="str">
        <f>+'3.- Resumen general'!D7</f>
        <v>Evaluación preanestésica</v>
      </c>
      <c r="D5" s="490" t="str">
        <f>+'3.- Resumen general'!F7</f>
        <v>Consulta médica</v>
      </c>
      <c r="E5" s="432" t="s">
        <v>438</v>
      </c>
      <c r="F5" s="323">
        <f t="shared" ref="F5:F68" si="0">+VLOOKUP(E5,$C$2421:$D$3113,2,FALSE)</f>
        <v>1.4520000000000002</v>
      </c>
      <c r="G5" s="55"/>
      <c r="H5" s="323"/>
      <c r="I5" s="55"/>
      <c r="J5" s="323"/>
      <c r="K5" s="56">
        <f t="shared" ref="K5:K68" si="1">+F5+H5+J5</f>
        <v>1.4520000000000002</v>
      </c>
      <c r="IK5" s="2">
        <v>1987</v>
      </c>
      <c r="IL5" s="196" t="s">
        <v>3559</v>
      </c>
      <c r="IM5" s="5">
        <v>20</v>
      </c>
      <c r="IN5" s="296">
        <f t="shared" ref="IN5:IN68" si="2">IM5/60</f>
        <v>0.33333333333333331</v>
      </c>
    </row>
    <row r="6" spans="1:248">
      <c r="A6" s="52">
        <f>+'3.- Resumen general'!B8</f>
        <v>2</v>
      </c>
      <c r="B6" s="52">
        <v>10060</v>
      </c>
      <c r="C6" s="53" t="str">
        <f>+'3.- Resumen general'!D8</f>
        <v xml:space="preserve">Incisión y drenaje </v>
      </c>
      <c r="D6" s="490" t="str">
        <f>+'3.- Resumen general'!F8</f>
        <v>Atención de Tópico</v>
      </c>
      <c r="E6" s="432" t="s">
        <v>446</v>
      </c>
      <c r="F6" s="323">
        <f t="shared" si="0"/>
        <v>2.9198499999999998</v>
      </c>
      <c r="G6" s="57"/>
      <c r="H6" s="323"/>
      <c r="I6" s="55"/>
      <c r="J6" s="323"/>
      <c r="K6" s="56">
        <f t="shared" si="1"/>
        <v>2.9198499999999998</v>
      </c>
      <c r="IK6" s="2">
        <v>10060</v>
      </c>
      <c r="IL6" s="196" t="s">
        <v>3704</v>
      </c>
      <c r="IM6" s="5">
        <v>15</v>
      </c>
      <c r="IN6" s="296">
        <f t="shared" si="2"/>
        <v>0.25</v>
      </c>
    </row>
    <row r="7" spans="1:248">
      <c r="A7" s="52">
        <f>+'3.- Resumen general'!B9</f>
        <v>3</v>
      </c>
      <c r="B7" s="52">
        <v>10080</v>
      </c>
      <c r="C7" s="53" t="str">
        <f>+'3.- Resumen general'!D9</f>
        <v>Incisión y drenaje de Quiste pilonidal simple</v>
      </c>
      <c r="D7" s="490" t="str">
        <f>+'3.- Resumen general'!F9</f>
        <v>Atención de Tópico</v>
      </c>
      <c r="E7" s="432" t="s">
        <v>446</v>
      </c>
      <c r="F7" s="323">
        <f t="shared" si="0"/>
        <v>2.9198499999999998</v>
      </c>
      <c r="G7" s="57"/>
      <c r="H7" s="323"/>
      <c r="I7" s="55"/>
      <c r="J7" s="323"/>
      <c r="K7" s="56">
        <f t="shared" si="1"/>
        <v>2.9198499999999998</v>
      </c>
      <c r="IK7" s="2">
        <v>10080</v>
      </c>
      <c r="IL7" s="196" t="s">
        <v>3564</v>
      </c>
      <c r="IM7" s="5">
        <v>25</v>
      </c>
      <c r="IN7" s="296">
        <f t="shared" si="2"/>
        <v>0.41666666666666669</v>
      </c>
    </row>
    <row r="8" spans="1:248">
      <c r="A8" s="52">
        <f>+'3.- Resumen general'!B10</f>
        <v>4</v>
      </c>
      <c r="B8" s="52">
        <v>10120</v>
      </c>
      <c r="C8" s="53" t="str">
        <f>+'3.- Resumen general'!D10</f>
        <v>Incisión y retiro de cuerpo extraño de tejido subcutáneo</v>
      </c>
      <c r="D8" s="490" t="str">
        <f>+'3.- Resumen general'!F10</f>
        <v>Atención de Tópico</v>
      </c>
      <c r="E8" s="432" t="s">
        <v>446</v>
      </c>
      <c r="F8" s="323">
        <f t="shared" si="0"/>
        <v>2.9198499999999998</v>
      </c>
      <c r="G8" s="57"/>
      <c r="H8" s="323"/>
      <c r="I8" s="55"/>
      <c r="J8" s="323"/>
      <c r="K8" s="56">
        <f t="shared" si="1"/>
        <v>2.9198499999999998</v>
      </c>
      <c r="IK8" s="2">
        <v>10120</v>
      </c>
      <c r="IL8" s="196" t="s">
        <v>3566</v>
      </c>
      <c r="IM8" s="5">
        <v>25</v>
      </c>
      <c r="IN8" s="296">
        <f t="shared" si="2"/>
        <v>0.41666666666666669</v>
      </c>
    </row>
    <row r="9" spans="1:248">
      <c r="A9" s="52">
        <f>+'3.- Resumen general'!B11</f>
        <v>5</v>
      </c>
      <c r="B9" s="52">
        <v>10140</v>
      </c>
      <c r="C9" s="53" t="str">
        <f>+'3.- Resumen general'!D11</f>
        <v>Incisión y drenaje de hematoma, seroma o colecciones de fluídos</v>
      </c>
      <c r="D9" s="490" t="str">
        <f>+'3.- Resumen general'!F11</f>
        <v>Atención de Tópico</v>
      </c>
      <c r="E9" s="432" t="s">
        <v>446</v>
      </c>
      <c r="F9" s="323">
        <f t="shared" si="0"/>
        <v>2.9198499999999998</v>
      </c>
      <c r="G9" s="57"/>
      <c r="H9" s="323"/>
      <c r="I9" s="55"/>
      <c r="J9" s="323"/>
      <c r="K9" s="56">
        <f t="shared" si="1"/>
        <v>2.9198499999999998</v>
      </c>
      <c r="IK9" s="2">
        <v>10140</v>
      </c>
      <c r="IL9" s="196" t="s">
        <v>3567</v>
      </c>
      <c r="IM9" s="5">
        <v>15</v>
      </c>
      <c r="IN9" s="296">
        <f t="shared" si="2"/>
        <v>0.25</v>
      </c>
    </row>
    <row r="10" spans="1:248">
      <c r="A10" s="52">
        <f>+'3.- Resumen general'!B12</f>
        <v>6</v>
      </c>
      <c r="B10" s="52">
        <v>10160</v>
      </c>
      <c r="C10" s="53" t="str">
        <f>+'3.- Resumen general'!D12</f>
        <v>Punción aspirativa de absceso, hematoma, quiste</v>
      </c>
      <c r="D10" s="490" t="str">
        <f>+'3.- Resumen general'!F12</f>
        <v>Atención de Tópico</v>
      </c>
      <c r="E10" s="432" t="s">
        <v>446</v>
      </c>
      <c r="F10" s="323">
        <f t="shared" si="0"/>
        <v>2.9198499999999998</v>
      </c>
      <c r="G10" s="57"/>
      <c r="H10" s="323"/>
      <c r="I10" s="55"/>
      <c r="J10" s="323"/>
      <c r="K10" s="56">
        <f t="shared" si="1"/>
        <v>2.9198499999999998</v>
      </c>
      <c r="IK10" s="283">
        <v>10160</v>
      </c>
      <c r="IL10" s="196" t="s">
        <v>3705</v>
      </c>
      <c r="IM10" s="5">
        <v>10</v>
      </c>
      <c r="IN10" s="296">
        <f t="shared" si="2"/>
        <v>0.16666666666666666</v>
      </c>
    </row>
    <row r="11" spans="1:248">
      <c r="A11" s="52">
        <f>+'3.- Resumen general'!B13</f>
        <v>7</v>
      </c>
      <c r="B11" s="52">
        <v>11000</v>
      </c>
      <c r="C11" s="53" t="str">
        <f>+'3.- Resumen general'!D13</f>
        <v>Desbridamiento de eccema o infección de la piel</v>
      </c>
      <c r="D11" s="490" t="str">
        <f>+'3.- Resumen general'!F13</f>
        <v>Atención de Tópico</v>
      </c>
      <c r="E11" s="432" t="s">
        <v>446</v>
      </c>
      <c r="F11" s="323">
        <f t="shared" si="0"/>
        <v>2.9198499999999998</v>
      </c>
      <c r="G11" s="57"/>
      <c r="H11" s="323"/>
      <c r="I11" s="55"/>
      <c r="J11" s="323"/>
      <c r="K11" s="56">
        <f t="shared" si="1"/>
        <v>2.9198499999999998</v>
      </c>
      <c r="IK11" s="39">
        <v>11000</v>
      </c>
      <c r="IL11" s="196" t="s">
        <v>3706</v>
      </c>
      <c r="IM11" s="5">
        <v>45</v>
      </c>
      <c r="IN11" s="296">
        <f t="shared" si="2"/>
        <v>0.75</v>
      </c>
    </row>
    <row r="12" spans="1:248">
      <c r="A12" s="52">
        <f>+'3.- Resumen general'!B14</f>
        <v>8</v>
      </c>
      <c r="B12" s="52">
        <v>11010</v>
      </c>
      <c r="C12" s="53" t="str">
        <f>+'3.- Resumen general'!D14</f>
        <v>Debridamiento de piel y tejido subcutáneo, incluyendo remoción de cuerpos extraños asociados con fractura(s) y/o dislocadura(s) abierta(s)</v>
      </c>
      <c r="D12" s="490" t="str">
        <f>+'3.- Resumen general'!F14</f>
        <v>IQ C</v>
      </c>
      <c r="E12" s="433" t="s">
        <v>3273</v>
      </c>
      <c r="F12" s="323">
        <f t="shared" si="0"/>
        <v>49.8</v>
      </c>
      <c r="G12" s="180" t="s">
        <v>1401</v>
      </c>
      <c r="H12" s="323">
        <f>+VLOOKUP(G12,$C$2421:$D$3113,2,FALSE)+($H$3275*$G$3275*IN12)+($H$3271*$G$3271*IN12)</f>
        <v>169.78201666666666</v>
      </c>
      <c r="I12" s="55"/>
      <c r="J12" s="323"/>
      <c r="K12" s="56">
        <f t="shared" si="1"/>
        <v>219.58201666666668</v>
      </c>
      <c r="IK12" s="2">
        <v>11010</v>
      </c>
      <c r="IL12" s="196" t="s">
        <v>3568</v>
      </c>
      <c r="IM12" s="5">
        <v>80</v>
      </c>
      <c r="IN12" s="296">
        <f t="shared" si="2"/>
        <v>1.3333333333333333</v>
      </c>
    </row>
    <row r="13" spans="1:248">
      <c r="A13" s="52">
        <f>+'3.- Resumen general'!B15</f>
        <v>9</v>
      </c>
      <c r="B13" s="52">
        <v>11011</v>
      </c>
      <c r="C13" s="53" t="str">
        <f>+'3.- Resumen general'!D15</f>
        <v>Debridamiento de piel, tejido subcutáneo, fascia muscular y músculo, incluyendo remoción de cuerpos extraños asociados con fractura(s) y/o dislocadura(s) abierta(s)</v>
      </c>
      <c r="D13" s="490" t="str">
        <f>+'3.- Resumen general'!F15</f>
        <v>IQ C</v>
      </c>
      <c r="E13" s="433" t="s">
        <v>3273</v>
      </c>
      <c r="F13" s="323">
        <f t="shared" si="0"/>
        <v>49.8</v>
      </c>
      <c r="G13" s="180" t="s">
        <v>1401</v>
      </c>
      <c r="H13" s="323">
        <f>+VLOOKUP(G13,$C$2421:$D$3113,2,FALSE)+($H$3275*$G$3275*IN13)+($H$3271*$G$3271*IN13)</f>
        <v>169.78201666666666</v>
      </c>
      <c r="I13" s="55"/>
      <c r="J13" s="323"/>
      <c r="K13" s="56">
        <f t="shared" si="1"/>
        <v>219.58201666666668</v>
      </c>
      <c r="IK13" s="2">
        <v>11011</v>
      </c>
      <c r="IL13" s="196" t="s">
        <v>3571</v>
      </c>
      <c r="IM13" s="5">
        <v>80</v>
      </c>
      <c r="IN13" s="296">
        <f t="shared" si="2"/>
        <v>1.3333333333333333</v>
      </c>
    </row>
    <row r="14" spans="1:248">
      <c r="A14" s="52">
        <f>+'3.- Resumen general'!B16</f>
        <v>10</v>
      </c>
      <c r="B14" s="52">
        <v>11012</v>
      </c>
      <c r="C14" s="53" t="str">
        <f>+'3.- Resumen general'!D16</f>
        <v>Debridamiento de piel, tejido subcutáneo, fascia muscular, músculo y hueso, incluyendo remoción de cuerpos extraños asociados con fractura(s) y/o dislocadura(s) abierta(s)</v>
      </c>
      <c r="D14" s="490" t="str">
        <f>+'3.- Resumen general'!F16</f>
        <v>IQ B</v>
      </c>
      <c r="E14" s="433" t="s">
        <v>445</v>
      </c>
      <c r="F14" s="323">
        <f t="shared" si="0"/>
        <v>96.123999999999981</v>
      </c>
      <c r="G14" s="180" t="s">
        <v>1401</v>
      </c>
      <c r="H14" s="323">
        <f>+VLOOKUP(G14,$C$2421:$D$3113,2,FALSE)+($H$3275*$G$3275*IN14)+($H$3271*$G$3271*IN14)</f>
        <v>179.96601666666669</v>
      </c>
      <c r="I14" s="55"/>
      <c r="J14" s="323"/>
      <c r="K14" s="56">
        <f t="shared" si="1"/>
        <v>276.09001666666666</v>
      </c>
      <c r="IK14" s="2">
        <v>11012</v>
      </c>
      <c r="IL14" s="196" t="s">
        <v>3572</v>
      </c>
      <c r="IM14" s="5">
        <v>95</v>
      </c>
      <c r="IN14" s="296">
        <f t="shared" si="2"/>
        <v>1.5833333333333333</v>
      </c>
    </row>
    <row r="15" spans="1:248">
      <c r="A15" s="52">
        <f>+'3.- Resumen general'!B17</f>
        <v>11</v>
      </c>
      <c r="B15" s="52">
        <v>11042</v>
      </c>
      <c r="C15" s="53" t="str">
        <f>+'3.- Resumen general'!D17</f>
        <v>Limpieza quirúrgica</v>
      </c>
      <c r="D15" s="490" t="str">
        <f>+'3.- Resumen general'!F17</f>
        <v>IQ B</v>
      </c>
      <c r="E15" s="433" t="s">
        <v>445</v>
      </c>
      <c r="F15" s="323">
        <f t="shared" si="0"/>
        <v>96.123999999999981</v>
      </c>
      <c r="G15" s="58" t="s">
        <v>1392</v>
      </c>
      <c r="H15" s="323">
        <f>+VLOOKUP(G15,$C$2421:$D$3113,2,FALSE)</f>
        <v>21.28</v>
      </c>
      <c r="I15" s="55"/>
      <c r="J15" s="323"/>
      <c r="K15" s="56">
        <f t="shared" si="1"/>
        <v>117.40399999999998</v>
      </c>
      <c r="IK15" s="2">
        <v>11042</v>
      </c>
      <c r="IL15" s="196" t="s">
        <v>3707</v>
      </c>
      <c r="IM15" s="5">
        <v>80</v>
      </c>
      <c r="IN15" s="296">
        <f t="shared" si="2"/>
        <v>1.3333333333333333</v>
      </c>
    </row>
    <row r="16" spans="1:248">
      <c r="A16" s="52">
        <f>+'3.- Resumen general'!B18</f>
        <v>12</v>
      </c>
      <c r="B16" s="52">
        <v>11055</v>
      </c>
      <c r="C16" s="53" t="str">
        <f>+'3.- Resumen general'!D18</f>
        <v>Descamado o corte de lesión(es) hiperqueratósica(s) benigna(s)</v>
      </c>
      <c r="D16" s="490" t="str">
        <f>+'3.- Resumen general'!F18</f>
        <v>Atención de Tópico</v>
      </c>
      <c r="E16" s="432" t="s">
        <v>446</v>
      </c>
      <c r="F16" s="323">
        <f t="shared" si="0"/>
        <v>2.9198499999999998</v>
      </c>
      <c r="G16" s="57"/>
      <c r="H16" s="323"/>
      <c r="I16" s="55"/>
      <c r="J16" s="323"/>
      <c r="K16" s="56">
        <f t="shared" si="1"/>
        <v>2.9198499999999998</v>
      </c>
      <c r="IK16" s="2">
        <v>11055</v>
      </c>
      <c r="IL16" s="196" t="s">
        <v>3574</v>
      </c>
      <c r="IM16" s="5">
        <v>40</v>
      </c>
      <c r="IN16" s="296">
        <f t="shared" si="2"/>
        <v>0.66666666666666663</v>
      </c>
    </row>
    <row r="17" spans="1:248">
      <c r="A17" s="52">
        <f>+'3.- Resumen general'!B19</f>
        <v>13</v>
      </c>
      <c r="B17" s="52">
        <v>11100</v>
      </c>
      <c r="C17" s="53" t="str">
        <f>+'3.- Resumen general'!D19</f>
        <v>Biopsia de piel, tejido subcutáneo y/o mucosa, lesión única</v>
      </c>
      <c r="D17" s="490" t="str">
        <f>+'3.- Resumen general'!F19</f>
        <v>Atención de Tópico</v>
      </c>
      <c r="E17" s="432" t="s">
        <v>3215</v>
      </c>
      <c r="F17" s="323">
        <f t="shared" si="0"/>
        <v>18.19285</v>
      </c>
      <c r="G17" s="57"/>
      <c r="H17" s="323"/>
      <c r="I17" s="55"/>
      <c r="J17" s="323"/>
      <c r="K17" s="56">
        <f t="shared" si="1"/>
        <v>18.19285</v>
      </c>
      <c r="IK17" s="2">
        <v>11100</v>
      </c>
      <c r="IL17" s="196" t="s">
        <v>3708</v>
      </c>
      <c r="IM17" s="5">
        <v>30</v>
      </c>
      <c r="IN17" s="296">
        <f t="shared" si="2"/>
        <v>0.5</v>
      </c>
    </row>
    <row r="18" spans="1:248">
      <c r="A18" s="52">
        <f>+'3.- Resumen general'!B20</f>
        <v>14</v>
      </c>
      <c r="B18" s="52">
        <v>11200</v>
      </c>
      <c r="C18" s="53" t="str">
        <f>+'3.- Resumen general'!D20</f>
        <v>Extirpación de verrugas blandas, pólipos fibrocutáneos múltiples, cualquier zona; hasta 15 lesiones</v>
      </c>
      <c r="D18" s="490" t="str">
        <f>+'3.- Resumen general'!F20</f>
        <v>Atención de Tópico</v>
      </c>
      <c r="E18" s="432" t="s">
        <v>446</v>
      </c>
      <c r="F18" s="323">
        <f t="shared" si="0"/>
        <v>2.9198499999999998</v>
      </c>
      <c r="G18" s="57"/>
      <c r="H18" s="323"/>
      <c r="I18" s="55"/>
      <c r="J18" s="323"/>
      <c r="K18" s="56">
        <f t="shared" si="1"/>
        <v>2.9198499999999998</v>
      </c>
      <c r="IK18" s="2">
        <v>11200</v>
      </c>
      <c r="IL18" s="196" t="s">
        <v>3575</v>
      </c>
      <c r="IM18" s="5">
        <v>45</v>
      </c>
      <c r="IN18" s="296">
        <f t="shared" si="2"/>
        <v>0.75</v>
      </c>
    </row>
    <row r="19" spans="1:248" s="63" customFormat="1">
      <c r="A19" s="52">
        <f>+'3.- Resumen general'!B21</f>
        <v>15</v>
      </c>
      <c r="B19" s="52">
        <v>11300</v>
      </c>
      <c r="C19" s="53" t="str">
        <f>+'3.- Resumen general'!D21</f>
        <v>Afeitado de lesión epidérmica o dérmica</v>
      </c>
      <c r="D19" s="490" t="str">
        <f>+'3.- Resumen general'!F21</f>
        <v>Atención de Tópico</v>
      </c>
      <c r="E19" s="434" t="s">
        <v>446</v>
      </c>
      <c r="F19" s="323">
        <f t="shared" si="0"/>
        <v>2.9198499999999998</v>
      </c>
      <c r="G19" s="62"/>
      <c r="H19" s="323"/>
      <c r="I19" s="60"/>
      <c r="J19" s="323"/>
      <c r="K19" s="61">
        <f t="shared" si="1"/>
        <v>2.9198499999999998</v>
      </c>
      <c r="L19" s="6"/>
      <c r="M19" s="6"/>
      <c r="N19" s="6"/>
      <c r="P19" s="64"/>
      <c r="IK19" s="2">
        <v>11300</v>
      </c>
      <c r="IL19" s="196" t="s">
        <v>3576</v>
      </c>
      <c r="IM19" s="64">
        <v>30</v>
      </c>
      <c r="IN19" s="296">
        <f t="shared" si="2"/>
        <v>0.5</v>
      </c>
    </row>
    <row r="20" spans="1:248">
      <c r="A20" s="52">
        <f>+'3.- Resumen general'!B22</f>
        <v>16</v>
      </c>
      <c r="B20" s="52">
        <v>11400</v>
      </c>
      <c r="C20" s="53" t="str">
        <f>+'3.- Resumen general'!D22</f>
        <v>Excisión de lesión benigna, excepto de verrugas blandas</v>
      </c>
      <c r="D20" s="490" t="str">
        <f>+'3.- Resumen general'!F22</f>
        <v>Atención de Tópico</v>
      </c>
      <c r="E20" s="432" t="s">
        <v>446</v>
      </c>
      <c r="F20" s="323">
        <f t="shared" si="0"/>
        <v>2.9198499999999998</v>
      </c>
      <c r="G20" s="57"/>
      <c r="H20" s="323"/>
      <c r="I20" s="55"/>
      <c r="J20" s="323"/>
      <c r="K20" s="56">
        <f t="shared" si="1"/>
        <v>2.9198499999999998</v>
      </c>
      <c r="IK20" s="2">
        <v>11400</v>
      </c>
      <c r="IL20" s="196" t="s">
        <v>3577</v>
      </c>
      <c r="IM20" s="5">
        <v>45</v>
      </c>
      <c r="IN20" s="296">
        <f t="shared" si="2"/>
        <v>0.75</v>
      </c>
    </row>
    <row r="21" spans="1:248">
      <c r="A21" s="52">
        <f>+'3.- Resumen general'!B23</f>
        <v>17</v>
      </c>
      <c r="B21" s="52">
        <v>11650</v>
      </c>
      <c r="C21" s="53" t="str">
        <f>+'3.- Resumen general'!D23</f>
        <v>Plastía de cicatrices simples</v>
      </c>
      <c r="D21" s="490" t="str">
        <f>+'3.- Resumen general'!F23</f>
        <v>Atención de Tópico</v>
      </c>
      <c r="E21" s="432" t="s">
        <v>3216</v>
      </c>
      <c r="F21" s="323">
        <f t="shared" si="0"/>
        <v>11.236499999999998</v>
      </c>
      <c r="G21" s="57"/>
      <c r="H21" s="323"/>
      <c r="I21" s="55"/>
      <c r="J21" s="323"/>
      <c r="K21" s="56">
        <f t="shared" si="1"/>
        <v>11.236499999999998</v>
      </c>
      <c r="IK21" s="2">
        <v>11650</v>
      </c>
      <c r="IL21" s="196" t="s">
        <v>2603</v>
      </c>
      <c r="IM21" s="5">
        <v>30</v>
      </c>
      <c r="IN21" s="296">
        <f t="shared" si="2"/>
        <v>0.5</v>
      </c>
    </row>
    <row r="22" spans="1:248" s="63" customFormat="1">
      <c r="A22" s="52">
        <f>+'3.- Resumen general'!B24</f>
        <v>18</v>
      </c>
      <c r="B22" s="52">
        <v>11655</v>
      </c>
      <c r="C22" s="53" t="str">
        <f>+'3.- Resumen general'!D24</f>
        <v>Plastía de cicatrices complicadas</v>
      </c>
      <c r="D22" s="490" t="str">
        <f>+'3.- Resumen general'!F24</f>
        <v>Atención de Tópico</v>
      </c>
      <c r="E22" s="434" t="s">
        <v>3218</v>
      </c>
      <c r="F22" s="323">
        <f t="shared" si="0"/>
        <v>17.986499999999996</v>
      </c>
      <c r="G22" s="62"/>
      <c r="H22" s="323"/>
      <c r="I22" s="60"/>
      <c r="J22" s="323"/>
      <c r="K22" s="61">
        <f t="shared" si="1"/>
        <v>17.986499999999996</v>
      </c>
      <c r="L22" s="6"/>
      <c r="M22" s="6"/>
      <c r="N22" s="6"/>
      <c r="P22" s="64"/>
      <c r="IK22" s="2">
        <v>11655</v>
      </c>
      <c r="IL22" s="196" t="s">
        <v>2604</v>
      </c>
      <c r="IM22" s="64">
        <v>60</v>
      </c>
      <c r="IN22" s="296">
        <f t="shared" si="2"/>
        <v>1</v>
      </c>
    </row>
    <row r="23" spans="1:248">
      <c r="A23" s="52">
        <f>+'3.- Resumen general'!B25</f>
        <v>19</v>
      </c>
      <c r="B23" s="52">
        <v>11740</v>
      </c>
      <c r="C23" s="53" t="str">
        <f>+'3.- Resumen general'!D25</f>
        <v>Evacuación de hematoma subungueal</v>
      </c>
      <c r="D23" s="490" t="str">
        <f>+'3.- Resumen general'!F25</f>
        <v>Atención de Tópico</v>
      </c>
      <c r="E23" s="432" t="s">
        <v>446</v>
      </c>
      <c r="F23" s="323">
        <f t="shared" si="0"/>
        <v>2.9198499999999998</v>
      </c>
      <c r="G23" s="57"/>
      <c r="H23" s="323"/>
      <c r="I23" s="55"/>
      <c r="J23" s="323"/>
      <c r="K23" s="56">
        <f t="shared" si="1"/>
        <v>2.9198499999999998</v>
      </c>
      <c r="IK23" s="2">
        <v>11740</v>
      </c>
      <c r="IL23" s="196" t="s">
        <v>2605</v>
      </c>
      <c r="IM23" s="5">
        <v>30</v>
      </c>
      <c r="IN23" s="296">
        <f t="shared" si="2"/>
        <v>0.5</v>
      </c>
    </row>
    <row r="24" spans="1:248">
      <c r="A24" s="52">
        <f>+'3.- Resumen general'!B26</f>
        <v>20</v>
      </c>
      <c r="B24" s="52">
        <v>11750</v>
      </c>
      <c r="C24" s="53" t="str">
        <f>+'3.- Resumen general'!D26</f>
        <v>Excisión de uña y matriz ungueal, parcial o completa (ejm. uña deformada)</v>
      </c>
      <c r="D24" s="490" t="str">
        <f>+'3.- Resumen general'!F26</f>
        <v>Atención de Tópico</v>
      </c>
      <c r="E24" s="432" t="s">
        <v>446</v>
      </c>
      <c r="F24" s="323">
        <f t="shared" si="0"/>
        <v>2.9198499999999998</v>
      </c>
      <c r="G24" s="57"/>
      <c r="H24" s="323"/>
      <c r="I24" s="55"/>
      <c r="J24" s="323"/>
      <c r="K24" s="56">
        <f t="shared" si="1"/>
        <v>2.9198499999999998</v>
      </c>
      <c r="IK24" s="2">
        <v>11750</v>
      </c>
      <c r="IL24" s="196" t="s">
        <v>2606</v>
      </c>
      <c r="IM24" s="5">
        <v>30</v>
      </c>
      <c r="IN24" s="296">
        <f t="shared" si="2"/>
        <v>0.5</v>
      </c>
    </row>
    <row r="25" spans="1:248">
      <c r="A25" s="52">
        <f>+'3.- Resumen general'!B27</f>
        <v>21</v>
      </c>
      <c r="B25" s="52">
        <v>11770</v>
      </c>
      <c r="C25" s="53" t="str">
        <f>+'3.- Resumen general'!D27</f>
        <v>Excisión de quiste o seno pilonidal</v>
      </c>
      <c r="D25" s="490" t="str">
        <f>+'3.- Resumen general'!F27</f>
        <v>Atención de Tópico</v>
      </c>
      <c r="E25" s="432" t="s">
        <v>446</v>
      </c>
      <c r="F25" s="323">
        <f t="shared" si="0"/>
        <v>2.9198499999999998</v>
      </c>
      <c r="G25" s="57"/>
      <c r="H25" s="323"/>
      <c r="I25" s="55"/>
      <c r="J25" s="323"/>
      <c r="K25" s="56">
        <f t="shared" si="1"/>
        <v>2.9198499999999998</v>
      </c>
      <c r="IK25" s="2">
        <v>11770</v>
      </c>
      <c r="IL25" s="196" t="s">
        <v>2607</v>
      </c>
      <c r="IM25" s="5">
        <v>30</v>
      </c>
      <c r="IN25" s="296">
        <f t="shared" si="2"/>
        <v>0.5</v>
      </c>
    </row>
    <row r="26" spans="1:248">
      <c r="A26" s="52">
        <f>+'3.- Resumen general'!B28</f>
        <v>22</v>
      </c>
      <c r="B26" s="52">
        <v>11975</v>
      </c>
      <c r="C26" s="53" t="str">
        <f>+'3.- Resumen general'!D28</f>
        <v xml:space="preserve">Inserción de medicamentos o dispositivos de liberación </v>
      </c>
      <c r="D26" s="490" t="str">
        <f>+'3.- Resumen general'!F28</f>
        <v>Atención de Tópico</v>
      </c>
      <c r="E26" s="432" t="s">
        <v>446</v>
      </c>
      <c r="F26" s="323">
        <f t="shared" si="0"/>
        <v>2.9198499999999998</v>
      </c>
      <c r="G26" s="57"/>
      <c r="H26" s="323"/>
      <c r="I26" s="55"/>
      <c r="J26" s="323"/>
      <c r="K26" s="56">
        <f t="shared" si="1"/>
        <v>2.9198499999999998</v>
      </c>
      <c r="IK26" s="2">
        <v>11975</v>
      </c>
      <c r="IL26" s="196" t="s">
        <v>2608</v>
      </c>
      <c r="IM26" s="5">
        <v>30</v>
      </c>
      <c r="IN26" s="296">
        <f t="shared" si="2"/>
        <v>0.5</v>
      </c>
    </row>
    <row r="27" spans="1:248">
      <c r="A27" s="52">
        <f>+'3.- Resumen general'!B29</f>
        <v>23</v>
      </c>
      <c r="B27" s="52">
        <v>11976</v>
      </c>
      <c r="C27" s="53" t="str">
        <f>+'3.- Resumen general'!D29</f>
        <v>Remoción de medicamentos o dispositivo de liberación</v>
      </c>
      <c r="D27" s="490" t="str">
        <f>+'3.- Resumen general'!F29</f>
        <v>Atención de Tópico</v>
      </c>
      <c r="E27" s="432" t="s">
        <v>446</v>
      </c>
      <c r="F27" s="323">
        <f t="shared" si="0"/>
        <v>2.9198499999999998</v>
      </c>
      <c r="G27" s="57"/>
      <c r="H27" s="323"/>
      <c r="I27" s="55"/>
      <c r="J27" s="323"/>
      <c r="K27" s="56">
        <f t="shared" si="1"/>
        <v>2.9198499999999998</v>
      </c>
      <c r="IK27" s="2">
        <v>11976</v>
      </c>
      <c r="IL27" s="196" t="s">
        <v>2609</v>
      </c>
      <c r="IM27" s="5">
        <v>20</v>
      </c>
      <c r="IN27" s="296">
        <f t="shared" si="2"/>
        <v>0.33333333333333331</v>
      </c>
    </row>
    <row r="28" spans="1:248">
      <c r="A28" s="52">
        <f>+'3.- Resumen general'!B30</f>
        <v>24</v>
      </c>
      <c r="B28" s="52">
        <v>11977</v>
      </c>
      <c r="C28" s="53" t="str">
        <f>+'3.- Resumen general'!D30</f>
        <v>Remoción y reinserción de medicamentos o dispositivos de liberación</v>
      </c>
      <c r="D28" s="490" t="str">
        <f>+'3.- Resumen general'!F30</f>
        <v>Atención de Tópico</v>
      </c>
      <c r="E28" s="432" t="s">
        <v>446</v>
      </c>
      <c r="F28" s="323">
        <f t="shared" si="0"/>
        <v>2.9198499999999998</v>
      </c>
      <c r="G28" s="57"/>
      <c r="H28" s="323"/>
      <c r="I28" s="55"/>
      <c r="J28" s="323"/>
      <c r="K28" s="56">
        <f t="shared" si="1"/>
        <v>2.9198499999999998</v>
      </c>
      <c r="IK28" s="2">
        <v>11977</v>
      </c>
      <c r="IL28" s="196" t="s">
        <v>2610</v>
      </c>
      <c r="IM28" s="5">
        <v>40</v>
      </c>
      <c r="IN28" s="296">
        <f t="shared" si="2"/>
        <v>0.66666666666666663</v>
      </c>
    </row>
    <row r="29" spans="1:248">
      <c r="A29" s="52">
        <f>+'3.- Resumen general'!B31</f>
        <v>25</v>
      </c>
      <c r="B29" s="52">
        <v>12001</v>
      </c>
      <c r="C29" s="53" t="str">
        <f>+'3.- Resumen general'!D31</f>
        <v>Sutura simple de heridas superficiales; 2.5 cm o menos</v>
      </c>
      <c r="D29" s="490" t="str">
        <f>+'3.- Resumen general'!F31</f>
        <v>Atención de Tópico</v>
      </c>
      <c r="E29" s="432" t="s">
        <v>3216</v>
      </c>
      <c r="F29" s="323">
        <f t="shared" si="0"/>
        <v>11.236499999999998</v>
      </c>
      <c r="G29" s="57"/>
      <c r="H29" s="323"/>
      <c r="I29" s="55"/>
      <c r="J29" s="323"/>
      <c r="K29" s="56">
        <f t="shared" si="1"/>
        <v>11.236499999999998</v>
      </c>
      <c r="IK29" s="2">
        <v>12001</v>
      </c>
      <c r="IL29" s="196" t="s">
        <v>2611</v>
      </c>
      <c r="IM29" s="5">
        <v>15</v>
      </c>
      <c r="IN29" s="296">
        <f t="shared" si="2"/>
        <v>0.25</v>
      </c>
    </row>
    <row r="30" spans="1:248">
      <c r="A30" s="52">
        <f>+'3.- Resumen general'!B32</f>
        <v>26</v>
      </c>
      <c r="B30" s="52">
        <v>12002</v>
      </c>
      <c r="C30" s="53" t="str">
        <f>+'3.- Resumen general'!D32</f>
        <v xml:space="preserve">Corrección simple de heridas superficiales </v>
      </c>
      <c r="D30" s="490" t="str">
        <f>+'3.- Resumen general'!F32</f>
        <v>Atención de Tópico</v>
      </c>
      <c r="E30" s="432" t="s">
        <v>3216</v>
      </c>
      <c r="F30" s="323">
        <f t="shared" si="0"/>
        <v>11.236499999999998</v>
      </c>
      <c r="G30" s="57"/>
      <c r="H30" s="323"/>
      <c r="I30" s="55"/>
      <c r="J30" s="323"/>
      <c r="K30" s="56">
        <f t="shared" si="1"/>
        <v>11.236499999999998</v>
      </c>
      <c r="IK30" s="2">
        <v>12002</v>
      </c>
      <c r="IL30" s="196" t="s">
        <v>3709</v>
      </c>
      <c r="IM30" s="5">
        <v>25</v>
      </c>
      <c r="IN30" s="296">
        <f t="shared" si="2"/>
        <v>0.41666666666666669</v>
      </c>
    </row>
    <row r="31" spans="1:248">
      <c r="A31" s="52">
        <f>+'3.- Resumen general'!B33</f>
        <v>27</v>
      </c>
      <c r="B31" s="52">
        <v>12005</v>
      </c>
      <c r="C31" s="53" t="str">
        <f>+'3.- Resumen general'!D33</f>
        <v>Sutura simple de heridas superficiales, mayor de 10 cm</v>
      </c>
      <c r="D31" s="490" t="str">
        <f>+'3.- Resumen general'!F33</f>
        <v>Atención de Tópico</v>
      </c>
      <c r="E31" s="432" t="s">
        <v>3218</v>
      </c>
      <c r="F31" s="323">
        <f t="shared" si="0"/>
        <v>17.986499999999996</v>
      </c>
      <c r="G31" s="57"/>
      <c r="H31" s="323"/>
      <c r="I31" s="55"/>
      <c r="J31" s="323"/>
      <c r="K31" s="56">
        <f t="shared" si="1"/>
        <v>17.986499999999996</v>
      </c>
      <c r="IK31" s="2">
        <v>12005</v>
      </c>
      <c r="IL31" s="196" t="s">
        <v>2612</v>
      </c>
      <c r="IM31" s="5">
        <v>35</v>
      </c>
      <c r="IN31" s="296">
        <f t="shared" si="2"/>
        <v>0.58333333333333337</v>
      </c>
    </row>
    <row r="32" spans="1:248">
      <c r="A32" s="52">
        <f>+'3.- Resumen general'!B34</f>
        <v>28</v>
      </c>
      <c r="B32" s="52">
        <v>12031</v>
      </c>
      <c r="C32" s="53" t="str">
        <f>+'3.- Resumen general'!D34</f>
        <v>Cierre en capas de heridas; 2.5 cm o menos</v>
      </c>
      <c r="D32" s="490" t="str">
        <f>+'3.- Resumen general'!F34</f>
        <v>Atención de Tópico</v>
      </c>
      <c r="E32" s="432" t="s">
        <v>3216</v>
      </c>
      <c r="F32" s="323">
        <f t="shared" si="0"/>
        <v>11.236499999999998</v>
      </c>
      <c r="G32" s="57"/>
      <c r="H32" s="323"/>
      <c r="I32" s="55"/>
      <c r="J32" s="323"/>
      <c r="K32" s="56">
        <f t="shared" si="1"/>
        <v>11.236499999999998</v>
      </c>
      <c r="IK32" s="2">
        <v>12031</v>
      </c>
      <c r="IL32" s="196" t="s">
        <v>2613</v>
      </c>
      <c r="IM32" s="5">
        <v>20</v>
      </c>
      <c r="IN32" s="296">
        <f t="shared" si="2"/>
        <v>0.33333333333333331</v>
      </c>
    </row>
    <row r="33" spans="1:248">
      <c r="A33" s="52">
        <f>+'3.- Resumen general'!B35</f>
        <v>29</v>
      </c>
      <c r="B33" s="52">
        <v>12032</v>
      </c>
      <c r="C33" s="53" t="str">
        <f>+'3.- Resumen general'!D35</f>
        <v>Cierre en capas de heridas, menor o igual a 10 cm</v>
      </c>
      <c r="D33" s="490" t="str">
        <f>+'3.- Resumen general'!F35</f>
        <v>Atención de Tópico</v>
      </c>
      <c r="E33" s="432" t="s">
        <v>3217</v>
      </c>
      <c r="F33" s="323">
        <f t="shared" si="0"/>
        <v>16.531500000000001</v>
      </c>
      <c r="G33" s="57"/>
      <c r="H33" s="323"/>
      <c r="I33" s="55"/>
      <c r="J33" s="323"/>
      <c r="K33" s="56">
        <f t="shared" si="1"/>
        <v>16.531500000000001</v>
      </c>
      <c r="IK33" s="2">
        <v>12032</v>
      </c>
      <c r="IL33" s="196" t="s">
        <v>2614</v>
      </c>
      <c r="IM33" s="5">
        <v>30</v>
      </c>
      <c r="IN33" s="296">
        <f t="shared" si="2"/>
        <v>0.5</v>
      </c>
    </row>
    <row r="34" spans="1:248">
      <c r="A34" s="52">
        <f>+'3.- Resumen general'!B36</f>
        <v>30</v>
      </c>
      <c r="B34" s="52">
        <v>12035</v>
      </c>
      <c r="C34" s="53" t="str">
        <f>+'3.- Resumen general'!D36</f>
        <v>Cierre en capas de heridas, mayor de 10 cm</v>
      </c>
      <c r="D34" s="490" t="str">
        <f>+'3.- Resumen general'!F36</f>
        <v>Atención de Tópico</v>
      </c>
      <c r="E34" s="432" t="s">
        <v>3218</v>
      </c>
      <c r="F34" s="323">
        <f t="shared" si="0"/>
        <v>17.986499999999996</v>
      </c>
      <c r="G34" s="57"/>
      <c r="H34" s="323"/>
      <c r="I34" s="55"/>
      <c r="J34" s="323"/>
      <c r="K34" s="56">
        <f t="shared" si="1"/>
        <v>17.986499999999996</v>
      </c>
      <c r="IK34" s="2">
        <v>12035</v>
      </c>
      <c r="IL34" s="196" t="s">
        <v>2615</v>
      </c>
      <c r="IM34" s="5">
        <v>40</v>
      </c>
      <c r="IN34" s="296">
        <f t="shared" si="2"/>
        <v>0.66666666666666663</v>
      </c>
    </row>
    <row r="35" spans="1:248">
      <c r="A35" s="52">
        <f>+'3.- Resumen general'!B37</f>
        <v>31</v>
      </c>
      <c r="B35" s="52">
        <v>13100</v>
      </c>
      <c r="C35" s="53" t="str">
        <f>+'3.- Resumen general'!D37</f>
        <v>Corrección compleja de heridas</v>
      </c>
      <c r="D35" s="490" t="str">
        <f>+'3.- Resumen general'!F37</f>
        <v>IQ C</v>
      </c>
      <c r="E35" s="433" t="s">
        <v>445</v>
      </c>
      <c r="F35" s="323">
        <f t="shared" si="0"/>
        <v>96.123999999999981</v>
      </c>
      <c r="G35" s="58" t="s">
        <v>1392</v>
      </c>
      <c r="H35" s="323">
        <f>+VLOOKUP(G35,$C$2421:$D$3113,2,FALSE)</f>
        <v>21.28</v>
      </c>
      <c r="I35" s="55"/>
      <c r="J35" s="323"/>
      <c r="K35" s="56">
        <f t="shared" si="1"/>
        <v>117.40399999999998</v>
      </c>
      <c r="IK35" s="2" t="s">
        <v>6155</v>
      </c>
      <c r="IL35" s="196" t="s">
        <v>3710</v>
      </c>
      <c r="IM35" s="5">
        <v>80</v>
      </c>
      <c r="IN35" s="296">
        <f t="shared" si="2"/>
        <v>1.3333333333333333</v>
      </c>
    </row>
    <row r="36" spans="1:248">
      <c r="A36" s="52">
        <f>+'3.- Resumen general'!B38</f>
        <v>32</v>
      </c>
      <c r="B36" s="52">
        <v>13160</v>
      </c>
      <c r="C36" s="53" t="str">
        <f>+'3.- Resumen general'!D38</f>
        <v>Cierre secundario de herida quirúrgica o dehiscencia, amplia o complicada</v>
      </c>
      <c r="D36" s="490" t="str">
        <f>+'3.- Resumen general'!F38</f>
        <v>IQ C</v>
      </c>
      <c r="E36" s="433" t="s">
        <v>445</v>
      </c>
      <c r="F36" s="323">
        <f t="shared" si="0"/>
        <v>96.123999999999981</v>
      </c>
      <c r="G36" s="180" t="s">
        <v>1401</v>
      </c>
      <c r="H36" s="323">
        <f>+VLOOKUP(G36,$C$2421:$D$3113,2,FALSE)+($H$3275*$G$3275*IN36)+($H$3271*$G$3271*IN36)</f>
        <v>162.99268333333336</v>
      </c>
      <c r="I36" s="55"/>
      <c r="J36" s="323"/>
      <c r="K36" s="56">
        <f t="shared" si="1"/>
        <v>259.11668333333336</v>
      </c>
      <c r="IK36" s="2">
        <v>13160</v>
      </c>
      <c r="IL36" s="196" t="s">
        <v>2616</v>
      </c>
      <c r="IM36" s="5">
        <v>70</v>
      </c>
      <c r="IN36" s="296">
        <f t="shared" si="2"/>
        <v>1.1666666666666667</v>
      </c>
    </row>
    <row r="37" spans="1:248">
      <c r="A37" s="52">
        <f>+'3.- Resumen general'!B39</f>
        <v>33</v>
      </c>
      <c r="B37" s="52">
        <v>14000</v>
      </c>
      <c r="C37" s="53" t="str">
        <f>+'3.- Resumen general'!D39</f>
        <v>Injerto de piel pediculado</v>
      </c>
      <c r="D37" s="490" t="str">
        <f>+'3.- Resumen general'!F39</f>
        <v>IQ B</v>
      </c>
      <c r="E37" s="433" t="s">
        <v>5897</v>
      </c>
      <c r="F37" s="323">
        <f t="shared" si="0"/>
        <v>179.13249000000002</v>
      </c>
      <c r="G37" s="180" t="s">
        <v>1401</v>
      </c>
      <c r="H37" s="323">
        <f>+VLOOKUP(G37,$C$2421:$D$3113,2,FALSE)+($H$3275*$G$3275*IN37)+($H$3271*$G$3271*IN37)</f>
        <v>162.99268333333336</v>
      </c>
      <c r="I37" s="55"/>
      <c r="J37" s="323"/>
      <c r="K37" s="56">
        <f t="shared" si="1"/>
        <v>342.12517333333335</v>
      </c>
      <c r="IK37" s="2">
        <v>14000</v>
      </c>
      <c r="IL37" s="196" t="s">
        <v>2617</v>
      </c>
      <c r="IM37" s="5">
        <v>70</v>
      </c>
      <c r="IN37" s="296">
        <f t="shared" si="2"/>
        <v>1.1666666666666667</v>
      </c>
    </row>
    <row r="38" spans="1:248">
      <c r="A38" s="52">
        <f>+'3.- Resumen general'!B40</f>
        <v>34</v>
      </c>
      <c r="B38" s="52">
        <v>15000</v>
      </c>
      <c r="C38" s="53" t="str">
        <f>+'3.- Resumen general'!D40</f>
        <v>Preparación quirúrgica o creación de sitio receptor</v>
      </c>
      <c r="D38" s="490" t="str">
        <f>+'3.- Resumen general'!F40</f>
        <v>IQ C</v>
      </c>
      <c r="E38" s="433" t="s">
        <v>3273</v>
      </c>
      <c r="F38" s="323">
        <f t="shared" si="0"/>
        <v>49.8</v>
      </c>
      <c r="G38" s="180" t="s">
        <v>1401</v>
      </c>
      <c r="H38" s="323">
        <f>+VLOOKUP(G38,$C$2421:$D$3113,2,FALSE)+($H$3275*$G$3275*IN38)+($H$3271*$G$3271*IN38)</f>
        <v>146.01935000000003</v>
      </c>
      <c r="I38" s="55"/>
      <c r="J38" s="323"/>
      <c r="K38" s="56">
        <f t="shared" si="1"/>
        <v>195.81935000000004</v>
      </c>
      <c r="IK38" s="2">
        <v>15000</v>
      </c>
      <c r="IL38" s="196" t="s">
        <v>2618</v>
      </c>
      <c r="IM38" s="5">
        <v>45</v>
      </c>
      <c r="IN38" s="296">
        <f t="shared" si="2"/>
        <v>0.75</v>
      </c>
    </row>
    <row r="39" spans="1:248">
      <c r="A39" s="52">
        <f>+'3.- Resumen general'!B41</f>
        <v>35</v>
      </c>
      <c r="B39" s="52">
        <v>15050</v>
      </c>
      <c r="C39" s="53" t="str">
        <f>+'3.- Resumen general'!D41</f>
        <v>Injerto de piel libre</v>
      </c>
      <c r="D39" s="490" t="str">
        <f>+'3.- Resumen general'!F41</f>
        <v>IQ C</v>
      </c>
      <c r="E39" s="433" t="s">
        <v>445</v>
      </c>
      <c r="F39" s="323">
        <f t="shared" si="0"/>
        <v>96.123999999999981</v>
      </c>
      <c r="G39" s="180" t="s">
        <v>1401</v>
      </c>
      <c r="H39" s="323">
        <f>+VLOOKUP(G39,$C$2421:$D$3113,2,FALSE)+($H$3275*$G$3275*IN39)+($H$3271*$G$3271*IN39)</f>
        <v>159.59801666666667</v>
      </c>
      <c r="I39" s="55"/>
      <c r="J39" s="323"/>
      <c r="K39" s="56">
        <f t="shared" si="1"/>
        <v>255.72201666666666</v>
      </c>
      <c r="IK39" s="2">
        <v>15050</v>
      </c>
      <c r="IL39" s="196" t="s">
        <v>2619</v>
      </c>
      <c r="IM39" s="5">
        <v>65</v>
      </c>
      <c r="IN39" s="296">
        <f t="shared" si="2"/>
        <v>1.0833333333333333</v>
      </c>
    </row>
    <row r="40" spans="1:248">
      <c r="A40" s="52">
        <f>+'3.- Resumen general'!B42</f>
        <v>36</v>
      </c>
      <c r="B40" s="52">
        <v>15350</v>
      </c>
      <c r="C40" s="53" t="str">
        <f>+'3.- Resumen general'!D42</f>
        <v>Aplicación de aloinjerto de piel</v>
      </c>
      <c r="D40" s="490" t="str">
        <f>+'3.- Resumen general'!F42</f>
        <v>IQ C</v>
      </c>
      <c r="E40" s="433" t="s">
        <v>445</v>
      </c>
      <c r="F40" s="323">
        <f t="shared" si="0"/>
        <v>96.123999999999981</v>
      </c>
      <c r="G40" s="180" t="s">
        <v>1390</v>
      </c>
      <c r="H40" s="323">
        <f>+VLOOKUP(G40,$C$2421:$D$3113,2,FALSE)+($H$3323*$G$3323*IN40)+($H$3319*$G$3319*IN40)</f>
        <v>141.67401666666666</v>
      </c>
      <c r="I40" s="55"/>
      <c r="J40" s="323"/>
      <c r="K40" s="56">
        <f t="shared" si="1"/>
        <v>237.79801666666663</v>
      </c>
      <c r="IK40" s="2">
        <v>15350</v>
      </c>
      <c r="IL40" s="196" t="s">
        <v>2620</v>
      </c>
      <c r="IM40" s="5">
        <v>50</v>
      </c>
      <c r="IN40" s="296">
        <f t="shared" si="2"/>
        <v>0.83333333333333337</v>
      </c>
    </row>
    <row r="41" spans="1:248">
      <c r="A41" s="52">
        <f>+'3.- Resumen general'!B43</f>
        <v>37</v>
      </c>
      <c r="B41" s="52">
        <v>15400</v>
      </c>
      <c r="C41" s="53" t="str">
        <f>+'3.- Resumen general'!D43</f>
        <v>Aplicación de injerto heterólogo de piel</v>
      </c>
      <c r="D41" s="490" t="str">
        <f>+'3.- Resumen general'!F43</f>
        <v>IQ C</v>
      </c>
      <c r="E41" s="433" t="s">
        <v>445</v>
      </c>
      <c r="F41" s="323">
        <f t="shared" si="0"/>
        <v>96.123999999999981</v>
      </c>
      <c r="G41" s="180" t="s">
        <v>1401</v>
      </c>
      <c r="H41" s="323">
        <f>+VLOOKUP(G41,$C$2421:$D$3113,2,FALSE)+($H$3275*$G$3275*IN41)+($H$3271*$G$3271*IN41)</f>
        <v>149.41401666666667</v>
      </c>
      <c r="I41" s="55"/>
      <c r="J41" s="323"/>
      <c r="K41" s="56">
        <f t="shared" si="1"/>
        <v>245.53801666666664</v>
      </c>
      <c r="IK41" s="2">
        <v>15400</v>
      </c>
      <c r="IL41" s="196" t="s">
        <v>1713</v>
      </c>
      <c r="IM41" s="5">
        <v>50</v>
      </c>
      <c r="IN41" s="296">
        <f t="shared" si="2"/>
        <v>0.83333333333333337</v>
      </c>
    </row>
    <row r="42" spans="1:248">
      <c r="A42" s="52">
        <f>+'3.- Resumen general'!B44</f>
        <v>38</v>
      </c>
      <c r="B42" s="52">
        <v>15780</v>
      </c>
      <c r="C42" s="53" t="str">
        <f>+'3.- Resumen general'!D44</f>
        <v>Dermoabrasión; toda la cara</v>
      </c>
      <c r="D42" s="490" t="str">
        <f>+'3.- Resumen general'!F44</f>
        <v>IQ B</v>
      </c>
      <c r="E42" s="433" t="s">
        <v>5897</v>
      </c>
      <c r="F42" s="323">
        <f t="shared" si="0"/>
        <v>179.13249000000002</v>
      </c>
      <c r="G42" s="180" t="s">
        <v>1401</v>
      </c>
      <c r="H42" s="323">
        <f>+VLOOKUP(G42,$C$2421:$D$3113,2,FALSE)+($H$3275*$G$3275*IN42)+($H$3271*$G$3271*IN42)</f>
        <v>159.59801666666667</v>
      </c>
      <c r="I42" s="55"/>
      <c r="J42" s="323"/>
      <c r="K42" s="56">
        <f t="shared" si="1"/>
        <v>338.73050666666666</v>
      </c>
      <c r="IK42" s="2">
        <v>15780</v>
      </c>
      <c r="IL42" s="196" t="s">
        <v>1714</v>
      </c>
      <c r="IM42" s="5">
        <v>65</v>
      </c>
      <c r="IN42" s="296">
        <f t="shared" si="2"/>
        <v>1.0833333333333333</v>
      </c>
    </row>
    <row r="43" spans="1:248">
      <c r="A43" s="52">
        <f>+'3.- Resumen general'!B45</f>
        <v>39</v>
      </c>
      <c r="B43" s="52">
        <v>15819</v>
      </c>
      <c r="C43" s="53" t="str">
        <f>+'3.- Resumen general'!D45</f>
        <v>Cervicoplastía</v>
      </c>
      <c r="D43" s="490" t="str">
        <f>+'3.- Resumen general'!F45</f>
        <v>IQ C</v>
      </c>
      <c r="E43" s="433" t="s">
        <v>445</v>
      </c>
      <c r="F43" s="323">
        <f t="shared" si="0"/>
        <v>96.123999999999981</v>
      </c>
      <c r="G43" s="180" t="s">
        <v>1394</v>
      </c>
      <c r="H43" s="323">
        <f>+VLOOKUP(G43,$C$2421:$D$3113,2,FALSE)</f>
        <v>68.84</v>
      </c>
      <c r="I43" s="55"/>
      <c r="J43" s="323"/>
      <c r="K43" s="56">
        <f t="shared" si="1"/>
        <v>164.964</v>
      </c>
      <c r="IK43" s="2">
        <v>15819</v>
      </c>
      <c r="IL43" s="196" t="s">
        <v>1715</v>
      </c>
      <c r="IM43" s="5">
        <v>140</v>
      </c>
      <c r="IN43" s="296">
        <f t="shared" si="2"/>
        <v>2.3333333333333335</v>
      </c>
    </row>
    <row r="44" spans="1:248">
      <c r="A44" s="52">
        <f>+'3.- Resumen general'!B46</f>
        <v>40</v>
      </c>
      <c r="B44" s="52">
        <v>15820</v>
      </c>
      <c r="C44" s="53" t="str">
        <f>+'3.- Resumen general'!D46</f>
        <v>Blefaroplastía</v>
      </c>
      <c r="D44" s="490" t="str">
        <f>+'3.- Resumen general'!F46</f>
        <v>IQ C</v>
      </c>
      <c r="E44" s="433" t="s">
        <v>445</v>
      </c>
      <c r="F44" s="323">
        <f t="shared" si="0"/>
        <v>96.123999999999981</v>
      </c>
      <c r="G44" s="58" t="s">
        <v>1392</v>
      </c>
      <c r="H44" s="323">
        <f>+VLOOKUP(G44,$C$2421:$D$3113,2,FALSE)</f>
        <v>21.28</v>
      </c>
      <c r="I44" s="55"/>
      <c r="J44" s="323"/>
      <c r="K44" s="56">
        <f t="shared" si="1"/>
        <v>117.40399999999998</v>
      </c>
      <c r="IK44" s="2">
        <v>15820</v>
      </c>
      <c r="IL44" s="196" t="s">
        <v>1716</v>
      </c>
      <c r="IM44" s="5">
        <v>80</v>
      </c>
      <c r="IN44" s="296">
        <f t="shared" si="2"/>
        <v>1.3333333333333333</v>
      </c>
    </row>
    <row r="45" spans="1:248">
      <c r="A45" s="52">
        <f>+'3.- Resumen general'!B47</f>
        <v>41</v>
      </c>
      <c r="B45" s="52">
        <v>15822</v>
      </c>
      <c r="C45" s="53" t="str">
        <f>+'3.- Resumen general'!D47</f>
        <v>Blefaroplastía, párpado superior</v>
      </c>
      <c r="D45" s="490" t="str">
        <f>+'3.- Resumen general'!F47</f>
        <v>IQ C</v>
      </c>
      <c r="E45" s="433" t="s">
        <v>445</v>
      </c>
      <c r="F45" s="323">
        <f t="shared" si="0"/>
        <v>96.123999999999981</v>
      </c>
      <c r="G45" s="58" t="s">
        <v>1392</v>
      </c>
      <c r="H45" s="323">
        <f>+VLOOKUP(G45,$C$2421:$D$3113,2,FALSE)</f>
        <v>21.28</v>
      </c>
      <c r="I45" s="55"/>
      <c r="J45" s="323"/>
      <c r="K45" s="56">
        <f t="shared" si="1"/>
        <v>117.40399999999998</v>
      </c>
      <c r="IK45" s="2">
        <v>15822</v>
      </c>
      <c r="IL45" s="196" t="s">
        <v>1717</v>
      </c>
      <c r="IM45" s="5">
        <v>100</v>
      </c>
      <c r="IN45" s="296">
        <f t="shared" si="2"/>
        <v>1.6666666666666667</v>
      </c>
    </row>
    <row r="46" spans="1:248">
      <c r="A46" s="52">
        <f>+'3.- Resumen general'!B48</f>
        <v>42</v>
      </c>
      <c r="B46" s="52">
        <v>15824</v>
      </c>
      <c r="C46" s="53" t="str">
        <f>+'3.- Resumen general'!D48</f>
        <v>Ritidectomía</v>
      </c>
      <c r="D46" s="490" t="str">
        <f>+'3.- Resumen general'!F48</f>
        <v>IQ C</v>
      </c>
      <c r="E46" s="433" t="s">
        <v>445</v>
      </c>
      <c r="F46" s="323">
        <f t="shared" si="0"/>
        <v>96.123999999999981</v>
      </c>
      <c r="G46" s="58" t="s">
        <v>1392</v>
      </c>
      <c r="H46" s="323">
        <f>+VLOOKUP(G46,$C$2421:$D$3113,2,FALSE)</f>
        <v>21.28</v>
      </c>
      <c r="I46" s="55"/>
      <c r="J46" s="323"/>
      <c r="K46" s="56">
        <f t="shared" si="1"/>
        <v>117.40399999999998</v>
      </c>
      <c r="IK46" s="2">
        <v>15824</v>
      </c>
      <c r="IL46" s="196" t="s">
        <v>1718</v>
      </c>
      <c r="IM46" s="5">
        <v>140</v>
      </c>
      <c r="IN46" s="296">
        <f t="shared" si="2"/>
        <v>2.3333333333333335</v>
      </c>
    </row>
    <row r="47" spans="1:248">
      <c r="A47" s="52">
        <f>+'3.- Resumen general'!B49</f>
        <v>43</v>
      </c>
      <c r="B47" s="52">
        <v>15850</v>
      </c>
      <c r="C47" s="53" t="str">
        <f>+'3.- Resumen general'!D49</f>
        <v>Retiro de puntos bajo anestesia (que no sea anestesia local)</v>
      </c>
      <c r="D47" s="490" t="str">
        <f>+'3.- Resumen general'!F49</f>
        <v>IQ D</v>
      </c>
      <c r="E47" s="433" t="s">
        <v>3273</v>
      </c>
      <c r="F47" s="323">
        <f t="shared" si="0"/>
        <v>49.8</v>
      </c>
      <c r="G47" s="58" t="s">
        <v>1392</v>
      </c>
      <c r="H47" s="323">
        <f>+VLOOKUP(G47,$C$2421:$D$3113,2,FALSE)</f>
        <v>21.28</v>
      </c>
      <c r="I47" s="55"/>
      <c r="J47" s="323"/>
      <c r="K47" s="56">
        <f t="shared" si="1"/>
        <v>71.08</v>
      </c>
      <c r="IK47" s="2">
        <v>15850</v>
      </c>
      <c r="IL47" s="196" t="s">
        <v>1719</v>
      </c>
      <c r="IM47" s="5">
        <v>50</v>
      </c>
      <c r="IN47" s="296">
        <f t="shared" si="2"/>
        <v>0.83333333333333337</v>
      </c>
    </row>
    <row r="48" spans="1:248">
      <c r="A48" s="52">
        <f>+'3.- Resumen general'!B50</f>
        <v>44</v>
      </c>
      <c r="B48" s="52">
        <v>15851</v>
      </c>
      <c r="C48" s="53" t="str">
        <f>+'3.- Resumen general'!D50</f>
        <v>Retiro de puntos</v>
      </c>
      <c r="D48" s="490" t="str">
        <f>+'3.- Resumen general'!F50</f>
        <v>Atención de Tópico</v>
      </c>
      <c r="E48" s="432" t="s">
        <v>446</v>
      </c>
      <c r="F48" s="323">
        <f t="shared" si="0"/>
        <v>2.9198499999999998</v>
      </c>
      <c r="G48" s="57"/>
      <c r="H48" s="323"/>
      <c r="I48" s="55"/>
      <c r="J48" s="323"/>
      <c r="K48" s="56">
        <f t="shared" si="1"/>
        <v>2.9198499999999998</v>
      </c>
      <c r="IK48" s="2">
        <v>15851</v>
      </c>
      <c r="IL48" s="196" t="s">
        <v>1720</v>
      </c>
      <c r="IM48" s="5">
        <v>20</v>
      </c>
      <c r="IN48" s="296">
        <f t="shared" si="2"/>
        <v>0.33333333333333331</v>
      </c>
    </row>
    <row r="49" spans="1:248">
      <c r="A49" s="52">
        <f>+'3.- Resumen general'!B51</f>
        <v>45</v>
      </c>
      <c r="B49" s="52">
        <v>15852</v>
      </c>
      <c r="C49" s="53" t="str">
        <f>+'3.- Resumen general'!D51</f>
        <v xml:space="preserve">Cambio de apósitos y curaciones bajo anestesia </v>
      </c>
      <c r="D49" s="490" t="str">
        <f>+'3.- Resumen general'!F51</f>
        <v>IQ D</v>
      </c>
      <c r="E49" s="433" t="s">
        <v>3273</v>
      </c>
      <c r="F49" s="323">
        <f t="shared" si="0"/>
        <v>49.8</v>
      </c>
      <c r="G49" s="58" t="s">
        <v>1392</v>
      </c>
      <c r="H49" s="323">
        <f>+VLOOKUP(G49,$C$2421:$D$3113,2,FALSE)</f>
        <v>21.28</v>
      </c>
      <c r="I49" s="55"/>
      <c r="J49" s="323"/>
      <c r="K49" s="56">
        <f t="shared" si="1"/>
        <v>71.08</v>
      </c>
      <c r="IK49" s="2">
        <v>15852</v>
      </c>
      <c r="IL49" s="196" t="s">
        <v>3711</v>
      </c>
      <c r="IM49" s="5">
        <v>60</v>
      </c>
      <c r="IN49" s="296">
        <f t="shared" si="2"/>
        <v>1</v>
      </c>
    </row>
    <row r="50" spans="1:248">
      <c r="A50" s="52">
        <f>+'3.- Resumen general'!B52</f>
        <v>46</v>
      </c>
      <c r="B50" s="52">
        <v>15876</v>
      </c>
      <c r="C50" s="53" t="str">
        <f>+'3.- Resumen general'!D52</f>
        <v>Lipectomía por aspiración</v>
      </c>
      <c r="D50" s="490" t="str">
        <f>+'3.- Resumen general'!F52</f>
        <v>IQ C</v>
      </c>
      <c r="E50" s="433" t="s">
        <v>445</v>
      </c>
      <c r="F50" s="323">
        <f t="shared" si="0"/>
        <v>96.123999999999981</v>
      </c>
      <c r="G50" s="180" t="s">
        <v>1395</v>
      </c>
      <c r="H50" s="323">
        <f>+VLOOKUP(G50,$C$2421:$D$3113,2,FALSE)</f>
        <v>86.8</v>
      </c>
      <c r="I50" s="55"/>
      <c r="J50" s="323"/>
      <c r="K50" s="56">
        <f t="shared" si="1"/>
        <v>182.92399999999998</v>
      </c>
      <c r="IK50" s="2">
        <v>15876</v>
      </c>
      <c r="IL50" s="196" t="s">
        <v>1721</v>
      </c>
      <c r="IM50" s="5">
        <v>65</v>
      </c>
      <c r="IN50" s="296">
        <f t="shared" si="2"/>
        <v>1.0833333333333333</v>
      </c>
    </row>
    <row r="51" spans="1:248">
      <c r="A51" s="52">
        <f>+'3.- Resumen general'!B53</f>
        <v>47</v>
      </c>
      <c r="B51" s="52">
        <v>15878</v>
      </c>
      <c r="C51" s="53" t="str">
        <f>+'3.- Resumen general'!D53</f>
        <v>Curación de heridas pequeñas, menor de 5 cms</v>
      </c>
      <c r="D51" s="490" t="str">
        <f>+'3.- Resumen general'!F53</f>
        <v>Atención de Tópico</v>
      </c>
      <c r="E51" s="432" t="s">
        <v>3219</v>
      </c>
      <c r="F51" s="323">
        <f t="shared" si="0"/>
        <v>22.827999999999996</v>
      </c>
      <c r="G51" s="57"/>
      <c r="H51" s="323"/>
      <c r="I51" s="55"/>
      <c r="J51" s="323"/>
      <c r="K51" s="56">
        <f t="shared" si="1"/>
        <v>22.827999999999996</v>
      </c>
      <c r="IK51" s="2">
        <v>15878</v>
      </c>
      <c r="IL51" s="196" t="s">
        <v>1722</v>
      </c>
      <c r="IM51" s="5">
        <v>20</v>
      </c>
      <c r="IN51" s="296">
        <f t="shared" si="2"/>
        <v>0.33333333333333331</v>
      </c>
    </row>
    <row r="52" spans="1:248">
      <c r="A52" s="52">
        <f>+'3.- Resumen general'!B54</f>
        <v>48</v>
      </c>
      <c r="B52" s="52">
        <v>15920</v>
      </c>
      <c r="C52" s="53" t="str">
        <f>+'3.- Resumen general'!D54</f>
        <v>Excisión de úlcera de decúbito</v>
      </c>
      <c r="D52" s="490" t="str">
        <f>+'3.- Resumen general'!F54</f>
        <v>IQ C</v>
      </c>
      <c r="E52" s="433" t="s">
        <v>445</v>
      </c>
      <c r="F52" s="323">
        <f t="shared" si="0"/>
        <v>96.123999999999981</v>
      </c>
      <c r="G52" s="180" t="s">
        <v>1401</v>
      </c>
      <c r="H52" s="323">
        <f>+VLOOKUP(G52,$C$2421:$D$3113,2,FALSE)+($H$3275*$G$3275*IN52)+($H$3271*$G$3271*IN52)</f>
        <v>159.59801666666667</v>
      </c>
      <c r="I52" s="55"/>
      <c r="J52" s="323"/>
      <c r="K52" s="56">
        <f t="shared" si="1"/>
        <v>255.72201666666666</v>
      </c>
      <c r="IK52" s="2">
        <v>15920</v>
      </c>
      <c r="IL52" s="196" t="s">
        <v>1723</v>
      </c>
      <c r="IM52" s="5">
        <v>65</v>
      </c>
      <c r="IN52" s="296">
        <f t="shared" si="2"/>
        <v>1.0833333333333333</v>
      </c>
    </row>
    <row r="53" spans="1:248">
      <c r="A53" s="52">
        <f>+'3.- Resumen general'!B55</f>
        <v>49</v>
      </c>
      <c r="B53" s="52">
        <v>15933</v>
      </c>
      <c r="C53" s="53" t="str">
        <f>+'3.- Resumen general'!D55</f>
        <v>Excisión de úlcera de decúbito, con ostectomía</v>
      </c>
      <c r="D53" s="490" t="str">
        <f>+'3.- Resumen general'!F55</f>
        <v>IQ C</v>
      </c>
      <c r="E53" s="433" t="s">
        <v>445</v>
      </c>
      <c r="F53" s="323">
        <f t="shared" si="0"/>
        <v>96.123999999999981</v>
      </c>
      <c r="G53" s="180" t="s">
        <v>1401</v>
      </c>
      <c r="H53" s="323">
        <f>+VLOOKUP(G53,$C$2421:$D$3113,2,FALSE)+($H$3275*$G$3275*IN53)+($H$3271*$G$3271*IN53)</f>
        <v>169.78201666666666</v>
      </c>
      <c r="I53" s="55"/>
      <c r="J53" s="323"/>
      <c r="K53" s="56">
        <f t="shared" si="1"/>
        <v>265.90601666666663</v>
      </c>
      <c r="IK53" s="2">
        <v>15933</v>
      </c>
      <c r="IL53" s="196" t="s">
        <v>1724</v>
      </c>
      <c r="IM53" s="5">
        <v>80</v>
      </c>
      <c r="IN53" s="296">
        <f t="shared" si="2"/>
        <v>1.3333333333333333</v>
      </c>
    </row>
    <row r="54" spans="1:248">
      <c r="A54" s="52">
        <f>+'3.- Resumen general'!B56</f>
        <v>50</v>
      </c>
      <c r="B54" s="52">
        <v>15990</v>
      </c>
      <c r="C54" s="53" t="str">
        <f>+'3.- Resumen general'!D56</f>
        <v>Debridamiento de úlcera de decúbito sin excisión</v>
      </c>
      <c r="D54" s="490" t="str">
        <f>+'3.- Resumen general'!F56</f>
        <v>Atención de Tópico</v>
      </c>
      <c r="E54" s="432" t="s">
        <v>3219</v>
      </c>
      <c r="F54" s="323">
        <f t="shared" si="0"/>
        <v>22.827999999999996</v>
      </c>
      <c r="G54" s="57"/>
      <c r="H54" s="323"/>
      <c r="I54" s="55"/>
      <c r="J54" s="323"/>
      <c r="K54" s="56">
        <f t="shared" si="1"/>
        <v>22.827999999999996</v>
      </c>
      <c r="IK54" s="2">
        <v>15990</v>
      </c>
      <c r="IL54" s="196" t="s">
        <v>1725</v>
      </c>
      <c r="IM54" s="5">
        <v>40</v>
      </c>
      <c r="IN54" s="296">
        <f t="shared" si="2"/>
        <v>0.66666666666666663</v>
      </c>
    </row>
    <row r="55" spans="1:248">
      <c r="A55" s="52">
        <f>+'3.- Resumen general'!B57</f>
        <v>51</v>
      </c>
      <c r="B55" s="52">
        <v>15999</v>
      </c>
      <c r="C55" s="53" t="str">
        <f>+'3.- Resumen general'!D57</f>
        <v>Escarectomía</v>
      </c>
      <c r="D55" s="490" t="str">
        <f>+'3.- Resumen general'!F57</f>
        <v>IQ C</v>
      </c>
      <c r="E55" s="433" t="s">
        <v>445</v>
      </c>
      <c r="F55" s="323">
        <f t="shared" si="0"/>
        <v>96.123999999999981</v>
      </c>
      <c r="G55" s="58" t="s">
        <v>1392</v>
      </c>
      <c r="H55" s="323">
        <f>+VLOOKUP(G55,$C$2421:$D$3113,2,FALSE)</f>
        <v>21.28</v>
      </c>
      <c r="I55" s="55"/>
      <c r="J55" s="323"/>
      <c r="K55" s="56">
        <f t="shared" si="1"/>
        <v>117.40399999999998</v>
      </c>
      <c r="IK55" s="2">
        <v>15999</v>
      </c>
      <c r="IL55" s="196" t="s">
        <v>1729</v>
      </c>
      <c r="IM55" s="5">
        <v>60</v>
      </c>
      <c r="IN55" s="296">
        <f t="shared" si="2"/>
        <v>1</v>
      </c>
    </row>
    <row r="56" spans="1:248">
      <c r="A56" s="52">
        <f>+'3.- Resumen general'!B58</f>
        <v>52</v>
      </c>
      <c r="B56" s="52">
        <v>16000</v>
      </c>
      <c r="C56" s="53" t="str">
        <f>+'3.- Resumen general'!D58</f>
        <v>Tratamiento local de quemadura de primer grado</v>
      </c>
      <c r="D56" s="490" t="str">
        <f>+'3.- Resumen general'!F58</f>
        <v>Atención de Tópico</v>
      </c>
      <c r="E56" s="432" t="s">
        <v>3219</v>
      </c>
      <c r="F56" s="323">
        <f t="shared" si="0"/>
        <v>22.827999999999996</v>
      </c>
      <c r="G56" s="57"/>
      <c r="H56" s="323"/>
      <c r="I56" s="55"/>
      <c r="J56" s="323"/>
      <c r="K56" s="56">
        <f t="shared" si="1"/>
        <v>22.827999999999996</v>
      </c>
      <c r="IK56" s="2">
        <v>16000</v>
      </c>
      <c r="IL56" s="196" t="s">
        <v>1726</v>
      </c>
      <c r="IM56" s="5">
        <v>30</v>
      </c>
      <c r="IN56" s="296">
        <f t="shared" si="2"/>
        <v>0.5</v>
      </c>
    </row>
    <row r="57" spans="1:248">
      <c r="A57" s="52">
        <f>+'3.- Resumen general'!B59</f>
        <v>53</v>
      </c>
      <c r="B57" s="52">
        <v>16010</v>
      </c>
      <c r="C57" s="53" t="str">
        <f>+'3.- Resumen general'!D59</f>
        <v>Debridamiento y/o limpieza quirúrgica de quemaduras bajo anestesia</v>
      </c>
      <c r="D57" s="490" t="str">
        <f>+'3.- Resumen general'!F59</f>
        <v>IQ B</v>
      </c>
      <c r="E57" s="433" t="s">
        <v>3273</v>
      </c>
      <c r="F57" s="323">
        <f t="shared" si="0"/>
        <v>49.8</v>
      </c>
      <c r="G57" s="58" t="s">
        <v>1392</v>
      </c>
      <c r="H57" s="323">
        <f>+VLOOKUP(G57,$C$2421:$D$3113,2,FALSE)</f>
        <v>21.28</v>
      </c>
      <c r="I57" s="55"/>
      <c r="J57" s="323"/>
      <c r="K57" s="56">
        <f t="shared" si="1"/>
        <v>71.08</v>
      </c>
      <c r="IK57" s="2">
        <v>16010</v>
      </c>
      <c r="IL57" s="196" t="s">
        <v>1727</v>
      </c>
      <c r="IM57" s="5">
        <v>45</v>
      </c>
      <c r="IN57" s="296">
        <f t="shared" si="2"/>
        <v>0.75</v>
      </c>
    </row>
    <row r="58" spans="1:248">
      <c r="A58" s="52">
        <f>+'3.- Resumen general'!B60</f>
        <v>54</v>
      </c>
      <c r="B58" s="52">
        <v>16035</v>
      </c>
      <c r="C58" s="53" t="str">
        <f>+'3.- Resumen general'!D60</f>
        <v>Escarotomía</v>
      </c>
      <c r="D58" s="490" t="str">
        <f>+'3.- Resumen general'!F60</f>
        <v>IQ C</v>
      </c>
      <c r="E58" s="433" t="s">
        <v>445</v>
      </c>
      <c r="F58" s="323">
        <f t="shared" si="0"/>
        <v>96.123999999999981</v>
      </c>
      <c r="G58" s="58" t="s">
        <v>1392</v>
      </c>
      <c r="H58" s="323">
        <f>+VLOOKUP(G58,$C$2421:$D$3113,2,FALSE)</f>
        <v>21.28</v>
      </c>
      <c r="I58" s="55"/>
      <c r="J58" s="323"/>
      <c r="K58" s="56">
        <f t="shared" si="1"/>
        <v>117.40399999999998</v>
      </c>
      <c r="IK58" s="2">
        <v>16035</v>
      </c>
      <c r="IL58" s="196" t="s">
        <v>1728</v>
      </c>
      <c r="IM58" s="5">
        <v>60</v>
      </c>
      <c r="IN58" s="296">
        <f t="shared" si="2"/>
        <v>1</v>
      </c>
    </row>
    <row r="59" spans="1:248">
      <c r="A59" s="52">
        <f>+'3.- Resumen general'!B61</f>
        <v>55</v>
      </c>
      <c r="B59" s="52">
        <v>17000</v>
      </c>
      <c r="C59" s="53" t="str">
        <f>+'3.- Resumen general'!D61</f>
        <v>Destrucción de lesiones benignas o premalignas, cualquier método</v>
      </c>
      <c r="D59" s="490" t="str">
        <f>+'3.- Resumen general'!F61</f>
        <v>Atención de Tópico</v>
      </c>
      <c r="E59" s="432" t="s">
        <v>446</v>
      </c>
      <c r="F59" s="323">
        <f t="shared" si="0"/>
        <v>2.9198499999999998</v>
      </c>
      <c r="G59" s="57"/>
      <c r="H59" s="323"/>
      <c r="I59" s="55"/>
      <c r="J59" s="323"/>
      <c r="K59" s="56">
        <f t="shared" si="1"/>
        <v>2.9198499999999998</v>
      </c>
      <c r="IK59" s="2">
        <v>17000</v>
      </c>
      <c r="IL59" s="196" t="s">
        <v>1730</v>
      </c>
      <c r="IM59" s="5">
        <v>30</v>
      </c>
      <c r="IN59" s="296">
        <f t="shared" si="2"/>
        <v>0.5</v>
      </c>
    </row>
    <row r="60" spans="1:248">
      <c r="A60" s="52">
        <f>+'3.- Resumen general'!B62</f>
        <v>56</v>
      </c>
      <c r="B60" s="52">
        <v>17250</v>
      </c>
      <c r="C60" s="53" t="str">
        <f>+'3.- Resumen general'!D62</f>
        <v>Cauterización química de tejido de granulación</v>
      </c>
      <c r="D60" s="490" t="str">
        <f>+'3.- Resumen general'!F62</f>
        <v>Atención de Tópico</v>
      </c>
      <c r="E60" s="432" t="s">
        <v>446</v>
      </c>
      <c r="F60" s="323">
        <f t="shared" si="0"/>
        <v>2.9198499999999998</v>
      </c>
      <c r="G60" s="57"/>
      <c r="H60" s="323"/>
      <c r="I60" s="55"/>
      <c r="J60" s="323"/>
      <c r="K60" s="56">
        <f t="shared" si="1"/>
        <v>2.9198499999999998</v>
      </c>
      <c r="IK60" s="2">
        <v>17250</v>
      </c>
      <c r="IL60" s="196" t="s">
        <v>1731</v>
      </c>
      <c r="IM60" s="5">
        <v>30</v>
      </c>
      <c r="IN60" s="296">
        <f t="shared" si="2"/>
        <v>0.5</v>
      </c>
    </row>
    <row r="61" spans="1:248">
      <c r="A61" s="52">
        <f>+'3.- Resumen general'!B63</f>
        <v>57</v>
      </c>
      <c r="B61" s="52">
        <v>17260</v>
      </c>
      <c r="C61" s="53" t="str">
        <f>+'3.- Resumen general'!D63</f>
        <v>Destrucción de lesión maligna, cualquier método</v>
      </c>
      <c r="D61" s="490" t="str">
        <f>+'3.- Resumen general'!F63</f>
        <v>Atención de Tópico</v>
      </c>
      <c r="E61" s="432" t="s">
        <v>446</v>
      </c>
      <c r="F61" s="323">
        <f t="shared" si="0"/>
        <v>2.9198499999999998</v>
      </c>
      <c r="G61" s="57"/>
      <c r="H61" s="323"/>
      <c r="I61" s="55"/>
      <c r="J61" s="323"/>
      <c r="K61" s="56">
        <f t="shared" si="1"/>
        <v>2.9198499999999998</v>
      </c>
      <c r="IK61" s="2">
        <v>17260</v>
      </c>
      <c r="IL61" s="196" t="s">
        <v>1732</v>
      </c>
      <c r="IM61" s="5">
        <v>45</v>
      </c>
      <c r="IN61" s="296">
        <f t="shared" si="2"/>
        <v>0.75</v>
      </c>
    </row>
    <row r="62" spans="1:248" s="63" customFormat="1">
      <c r="A62" s="52">
        <f>+'3.- Resumen general'!B64</f>
        <v>58</v>
      </c>
      <c r="B62" s="52">
        <v>17304</v>
      </c>
      <c r="C62" s="53" t="str">
        <f>+'3.- Resumen general'!D64</f>
        <v>Quimiocirugía (técnica microquirúrgica de Moh)</v>
      </c>
      <c r="D62" s="490" t="str">
        <f>+'3.- Resumen general'!F64</f>
        <v>Atención de Tópico</v>
      </c>
      <c r="E62" s="434" t="s">
        <v>446</v>
      </c>
      <c r="F62" s="323">
        <f t="shared" si="0"/>
        <v>2.9198499999999998</v>
      </c>
      <c r="G62" s="62"/>
      <c r="H62" s="323"/>
      <c r="I62" s="60"/>
      <c r="J62" s="323"/>
      <c r="K62" s="61">
        <f t="shared" si="1"/>
        <v>2.9198499999999998</v>
      </c>
      <c r="L62" s="6"/>
      <c r="M62" s="6"/>
      <c r="N62" s="6"/>
      <c r="P62" s="64"/>
      <c r="IK62" s="2">
        <v>17304</v>
      </c>
      <c r="IL62" s="196" t="s">
        <v>1733</v>
      </c>
      <c r="IM62" s="64">
        <v>65</v>
      </c>
      <c r="IN62" s="296">
        <f t="shared" si="2"/>
        <v>1.0833333333333333</v>
      </c>
    </row>
    <row r="63" spans="1:248">
      <c r="A63" s="52">
        <f>+'3.- Resumen general'!B65</f>
        <v>59</v>
      </c>
      <c r="B63" s="52">
        <v>17340</v>
      </c>
      <c r="C63" s="53" t="str">
        <f>+'3.- Resumen general'!D65</f>
        <v>Crioterapia para Acné</v>
      </c>
      <c r="D63" s="490" t="str">
        <f>+'3.- Resumen general'!F65</f>
        <v>Atención de Tópico</v>
      </c>
      <c r="E63" s="432" t="s">
        <v>446</v>
      </c>
      <c r="F63" s="323">
        <f t="shared" si="0"/>
        <v>2.9198499999999998</v>
      </c>
      <c r="G63" s="57"/>
      <c r="H63" s="323"/>
      <c r="I63" s="55"/>
      <c r="J63" s="323"/>
      <c r="K63" s="56">
        <f t="shared" si="1"/>
        <v>2.9198499999999998</v>
      </c>
      <c r="IK63" s="2">
        <v>17340</v>
      </c>
      <c r="IL63" s="196" t="s">
        <v>1734</v>
      </c>
      <c r="IM63" s="5">
        <v>20</v>
      </c>
      <c r="IN63" s="296">
        <f t="shared" si="2"/>
        <v>0.33333333333333331</v>
      </c>
    </row>
    <row r="64" spans="1:248">
      <c r="A64" s="52">
        <f>+'3.- Resumen general'!B66</f>
        <v>60</v>
      </c>
      <c r="B64" s="52">
        <v>17360</v>
      </c>
      <c r="C64" s="53" t="str">
        <f>+'3.- Resumen general'!D66</f>
        <v>Exfoliación Química de Acné</v>
      </c>
      <c r="D64" s="490" t="str">
        <f>+'3.- Resumen general'!F66</f>
        <v>Atención de Tópico</v>
      </c>
      <c r="E64" s="432" t="s">
        <v>446</v>
      </c>
      <c r="F64" s="323">
        <f t="shared" si="0"/>
        <v>2.9198499999999998</v>
      </c>
      <c r="G64" s="57"/>
      <c r="H64" s="323"/>
      <c r="I64" s="55"/>
      <c r="J64" s="323"/>
      <c r="K64" s="56">
        <f t="shared" si="1"/>
        <v>2.9198499999999998</v>
      </c>
      <c r="IK64" s="2">
        <v>17360</v>
      </c>
      <c r="IL64" s="196" t="s">
        <v>1735</v>
      </c>
      <c r="IM64" s="5">
        <v>25</v>
      </c>
      <c r="IN64" s="296">
        <f t="shared" si="2"/>
        <v>0.41666666666666669</v>
      </c>
    </row>
    <row r="65" spans="1:248">
      <c r="A65" s="52">
        <f>+'3.- Resumen general'!B67</f>
        <v>61</v>
      </c>
      <c r="B65" s="52">
        <v>19000</v>
      </c>
      <c r="C65" s="53" t="str">
        <f>+'3.- Resumen general'!D67</f>
        <v>Punción con aguja fina de quiste de mama</v>
      </c>
      <c r="D65" s="490" t="str">
        <f>+'3.- Resumen general'!F67</f>
        <v>Atención de Tópico</v>
      </c>
      <c r="E65" s="432" t="s">
        <v>3214</v>
      </c>
      <c r="F65" s="323">
        <f t="shared" si="0"/>
        <v>18.19285</v>
      </c>
      <c r="G65" s="57"/>
      <c r="H65" s="323"/>
      <c r="I65" s="55"/>
      <c r="J65" s="323"/>
      <c r="K65" s="56">
        <f t="shared" si="1"/>
        <v>18.19285</v>
      </c>
      <c r="IK65" s="2">
        <v>19000</v>
      </c>
      <c r="IL65" s="196" t="s">
        <v>3712</v>
      </c>
      <c r="IM65" s="5">
        <v>30</v>
      </c>
      <c r="IN65" s="296">
        <f t="shared" si="2"/>
        <v>0.5</v>
      </c>
    </row>
    <row r="66" spans="1:248">
      <c r="A66" s="52">
        <f>+'3.- Resumen general'!B68</f>
        <v>62</v>
      </c>
      <c r="B66" s="52">
        <v>19100</v>
      </c>
      <c r="C66" s="53" t="str">
        <f>+'3.- Resumen general'!D68</f>
        <v xml:space="preserve">Biopsia de mama, aguja trócar </v>
      </c>
      <c r="D66" s="490" t="str">
        <f>+'3.- Resumen general'!F68</f>
        <v>Atención de Tópico</v>
      </c>
      <c r="E66" s="432" t="s">
        <v>3214</v>
      </c>
      <c r="F66" s="323">
        <f t="shared" si="0"/>
        <v>18.19285</v>
      </c>
      <c r="G66" s="57"/>
      <c r="H66" s="323"/>
      <c r="I66" s="55"/>
      <c r="J66" s="323"/>
      <c r="K66" s="56">
        <f t="shared" si="1"/>
        <v>18.19285</v>
      </c>
      <c r="IK66" s="2">
        <v>19100</v>
      </c>
      <c r="IL66" s="196" t="s">
        <v>3713</v>
      </c>
      <c r="IM66" s="5">
        <v>30</v>
      </c>
      <c r="IN66" s="296">
        <f t="shared" si="2"/>
        <v>0.5</v>
      </c>
    </row>
    <row r="67" spans="1:248">
      <c r="A67" s="52">
        <f>+'3.- Resumen general'!B69</f>
        <v>63</v>
      </c>
      <c r="B67" s="52">
        <v>19101</v>
      </c>
      <c r="C67" s="53" t="str">
        <f>+'3.- Resumen general'!D69</f>
        <v>Biopsia de mama a cielo abierto</v>
      </c>
      <c r="D67" s="490" t="str">
        <f>+'3.- Resumen general'!F69</f>
        <v>IQ D</v>
      </c>
      <c r="E67" s="433" t="s">
        <v>3273</v>
      </c>
      <c r="F67" s="323">
        <f t="shared" si="0"/>
        <v>49.8</v>
      </c>
      <c r="G67" s="55" t="s">
        <v>441</v>
      </c>
      <c r="H67" s="323">
        <f>+VLOOKUP(G67,$C$2421:$D$3113,2,FALSE)</f>
        <v>17.94735</v>
      </c>
      <c r="I67" s="55"/>
      <c r="J67" s="323"/>
      <c r="K67" s="56">
        <f t="shared" si="1"/>
        <v>67.747349999999997</v>
      </c>
      <c r="IK67" s="2">
        <v>19101</v>
      </c>
      <c r="IL67" s="196" t="s">
        <v>1736</v>
      </c>
      <c r="IM67" s="5">
        <v>60</v>
      </c>
      <c r="IN67" s="296">
        <f t="shared" si="2"/>
        <v>1</v>
      </c>
    </row>
    <row r="68" spans="1:248">
      <c r="A68" s="52">
        <f>+'3.- Resumen general'!B70</f>
        <v>64</v>
      </c>
      <c r="B68" s="52">
        <v>19102</v>
      </c>
      <c r="C68" s="53" t="str">
        <f>+'3.- Resumen general'!D70</f>
        <v>Biopsia percutánea de mama con imágenes</v>
      </c>
      <c r="D68" s="490" t="str">
        <f>+'3.- Resumen general'!F70</f>
        <v>IQ D</v>
      </c>
      <c r="E68" s="433" t="s">
        <v>3273</v>
      </c>
      <c r="F68" s="323">
        <f t="shared" si="0"/>
        <v>49.8</v>
      </c>
      <c r="G68" s="55" t="s">
        <v>441</v>
      </c>
      <c r="H68" s="323">
        <f>+VLOOKUP(G68,$C$2421:$D$3113,2,FALSE)</f>
        <v>17.94735</v>
      </c>
      <c r="I68" s="55"/>
      <c r="J68" s="323"/>
      <c r="K68" s="56">
        <f t="shared" si="1"/>
        <v>67.747349999999997</v>
      </c>
      <c r="IK68" s="2">
        <v>19102</v>
      </c>
      <c r="IL68" s="196" t="s">
        <v>3714</v>
      </c>
      <c r="IM68" s="5">
        <v>30</v>
      </c>
      <c r="IN68" s="296">
        <f t="shared" si="2"/>
        <v>0.5</v>
      </c>
    </row>
    <row r="69" spans="1:248">
      <c r="A69" s="52">
        <f>+'3.- Resumen general'!B71</f>
        <v>65</v>
      </c>
      <c r="B69" s="52">
        <v>19120</v>
      </c>
      <c r="C69" s="53" t="str">
        <f>+'3.- Resumen general'!D71</f>
        <v>Resección quirúrgica nódulo palpable</v>
      </c>
      <c r="D69" s="490" t="str">
        <f>+'3.- Resumen general'!F71</f>
        <v>IQ D</v>
      </c>
      <c r="E69" s="433" t="s">
        <v>3273</v>
      </c>
      <c r="F69" s="323">
        <f t="shared" ref="F69:F132" si="3">+VLOOKUP(E69,$C$2421:$D$3113,2,FALSE)</f>
        <v>49.8</v>
      </c>
      <c r="G69" s="58" t="s">
        <v>1392</v>
      </c>
      <c r="H69" s="323">
        <f>+VLOOKUP(G69,$C$2421:$D$3113,2,FALSE)</f>
        <v>21.28</v>
      </c>
      <c r="I69" s="55"/>
      <c r="J69" s="323"/>
      <c r="K69" s="56">
        <f t="shared" ref="K69:K132" si="4">+F69+H69+J69</f>
        <v>71.08</v>
      </c>
      <c r="IK69" s="2">
        <v>19120</v>
      </c>
      <c r="IL69" s="196" t="s">
        <v>3715</v>
      </c>
      <c r="IM69" s="5">
        <v>80</v>
      </c>
      <c r="IN69" s="296">
        <f t="shared" ref="IN69:IN132" si="5">IM69/60</f>
        <v>1.3333333333333333</v>
      </c>
    </row>
    <row r="70" spans="1:248">
      <c r="A70" s="52">
        <f>+'3.- Resumen general'!B72</f>
        <v>66</v>
      </c>
      <c r="B70" s="52">
        <v>19140</v>
      </c>
      <c r="C70" s="53" t="str">
        <f>+'3.- Resumen general'!D72</f>
        <v>Mastectomía por Ginecomastia</v>
      </c>
      <c r="D70" s="490" t="str">
        <f>+'3.- Resumen general'!F72</f>
        <v>IQ B</v>
      </c>
      <c r="E70" s="433" t="s">
        <v>5897</v>
      </c>
      <c r="F70" s="323">
        <f t="shared" si="3"/>
        <v>179.13249000000002</v>
      </c>
      <c r="G70" s="180" t="s">
        <v>1401</v>
      </c>
      <c r="H70" s="323">
        <f>+VLOOKUP(G70,$C$2421:$D$3113,2,FALSE)+($H$3275*$G$3275*IN70)+($H$3271*$G$3271*IN70)</f>
        <v>159.59801666666667</v>
      </c>
      <c r="I70" s="55"/>
      <c r="J70" s="323"/>
      <c r="K70" s="56">
        <f t="shared" si="4"/>
        <v>338.73050666666666</v>
      </c>
      <c r="IK70" s="2">
        <v>19140</v>
      </c>
      <c r="IL70" s="196" t="s">
        <v>1737</v>
      </c>
      <c r="IM70" s="5">
        <v>65</v>
      </c>
      <c r="IN70" s="296">
        <f t="shared" si="5"/>
        <v>1.0833333333333333</v>
      </c>
    </row>
    <row r="71" spans="1:248">
      <c r="A71" s="52">
        <f>+'3.- Resumen general'!B73</f>
        <v>67</v>
      </c>
      <c r="B71" s="52">
        <v>19160</v>
      </c>
      <c r="C71" s="53" t="str">
        <f>+'3.- Resumen general'!D73</f>
        <v>Mastectomía, parcial</v>
      </c>
      <c r="D71" s="490" t="str">
        <f>+'3.- Resumen general'!F73</f>
        <v>IQ B</v>
      </c>
      <c r="E71" s="433" t="s">
        <v>5897</v>
      </c>
      <c r="F71" s="323">
        <f t="shared" si="3"/>
        <v>179.13249000000002</v>
      </c>
      <c r="G71" s="180" t="s">
        <v>1401</v>
      </c>
      <c r="H71" s="323">
        <f>+VLOOKUP(G71,$C$2421:$D$3113,2,FALSE)+($H$3275*$G$3275*IN71)+($H$3271*$G$3271*IN71)</f>
        <v>159.59801666666667</v>
      </c>
      <c r="I71" s="55"/>
      <c r="J71" s="323"/>
      <c r="K71" s="56">
        <f t="shared" si="4"/>
        <v>338.73050666666666</v>
      </c>
      <c r="IK71" s="2">
        <v>19160</v>
      </c>
      <c r="IL71" s="196" t="s">
        <v>1738</v>
      </c>
      <c r="IM71" s="5">
        <v>65</v>
      </c>
      <c r="IN71" s="296">
        <f t="shared" si="5"/>
        <v>1.0833333333333333</v>
      </c>
    </row>
    <row r="72" spans="1:248">
      <c r="A72" s="52">
        <f>+'3.- Resumen general'!B74</f>
        <v>68</v>
      </c>
      <c r="B72" s="52">
        <v>19162</v>
      </c>
      <c r="C72" s="53" t="str">
        <f>+'3.- Resumen general'!D74</f>
        <v>Mastectomía parcial con Linfadenectomía axilar</v>
      </c>
      <c r="D72" s="490" t="str">
        <f>+'3.- Resumen general'!F74</f>
        <v>IQ B</v>
      </c>
      <c r="E72" s="433" t="s">
        <v>5897</v>
      </c>
      <c r="F72" s="323">
        <f t="shared" si="3"/>
        <v>179.13249000000002</v>
      </c>
      <c r="G72" s="180" t="s">
        <v>1390</v>
      </c>
      <c r="H72" s="323">
        <f>+VLOOKUP(G72,$C$2421:$D$3113,2,FALSE)+($H$3323*$G$3323*IN72)+($H$3319*$G$3319*IN72)</f>
        <v>162.04201666666668</v>
      </c>
      <c r="I72" s="55"/>
      <c r="J72" s="323"/>
      <c r="K72" s="56">
        <f t="shared" si="4"/>
        <v>341.17450666666673</v>
      </c>
      <c r="IK72" s="2">
        <v>19162</v>
      </c>
      <c r="IL72" s="196" t="s">
        <v>1739</v>
      </c>
      <c r="IM72" s="5">
        <v>80</v>
      </c>
      <c r="IN72" s="296">
        <f t="shared" si="5"/>
        <v>1.3333333333333333</v>
      </c>
    </row>
    <row r="73" spans="1:248">
      <c r="A73" s="52">
        <f>+'3.- Resumen general'!B75</f>
        <v>69</v>
      </c>
      <c r="B73" s="52">
        <v>19180</v>
      </c>
      <c r="C73" s="53" t="str">
        <f>+'3.- Resumen general'!D75</f>
        <v>Mastectomía, simple, completa</v>
      </c>
      <c r="D73" s="490" t="str">
        <f>+'3.- Resumen general'!F75</f>
        <v>IQ B</v>
      </c>
      <c r="E73" s="433" t="s">
        <v>5897</v>
      </c>
      <c r="F73" s="323">
        <f t="shared" si="3"/>
        <v>179.13249000000002</v>
      </c>
      <c r="G73" s="180" t="s">
        <v>1401</v>
      </c>
      <c r="H73" s="323">
        <f>+VLOOKUP(G73,$C$2421:$D$3113,2,FALSE)+($H$3275*$G$3275*IN73)+($H$3271*$G$3271*IN73)</f>
        <v>190.15001666666666</v>
      </c>
      <c r="I73" s="55"/>
      <c r="J73" s="323"/>
      <c r="K73" s="56">
        <f t="shared" si="4"/>
        <v>369.28250666666668</v>
      </c>
      <c r="IK73" s="2">
        <v>19180</v>
      </c>
      <c r="IL73" s="196" t="s">
        <v>1740</v>
      </c>
      <c r="IM73" s="5">
        <v>110</v>
      </c>
      <c r="IN73" s="296">
        <f t="shared" si="5"/>
        <v>1.8333333333333333</v>
      </c>
    </row>
    <row r="74" spans="1:248">
      <c r="A74" s="52">
        <f>+'3.- Resumen general'!B76</f>
        <v>70</v>
      </c>
      <c r="B74" s="52">
        <v>19200</v>
      </c>
      <c r="C74" s="53" t="str">
        <f>+'3.- Resumen general'!D76</f>
        <v>Mastectomía, radical, incluyendo músculos pectorales, ganglios linfáticos axilares</v>
      </c>
      <c r="D74" s="490" t="str">
        <f>+'3.- Resumen general'!F76</f>
        <v>IQ A</v>
      </c>
      <c r="E74" s="433" t="s">
        <v>444</v>
      </c>
      <c r="F74" s="323">
        <f t="shared" si="3"/>
        <v>170.78198999999995</v>
      </c>
      <c r="G74" s="180" t="s">
        <v>1390</v>
      </c>
      <c r="H74" s="323">
        <f>+VLOOKUP(G74,$C$2421:$D$3113,2,FALSE)+($H$3323*$G$3323*IN74)+($H$3319*$G$3319*IN74)</f>
        <v>202.7780166666667</v>
      </c>
      <c r="I74" s="55"/>
      <c r="J74" s="323"/>
      <c r="K74" s="56">
        <f t="shared" si="4"/>
        <v>373.56000666666665</v>
      </c>
      <c r="IK74" s="2">
        <v>19200</v>
      </c>
      <c r="IL74" s="196" t="s">
        <v>1741</v>
      </c>
      <c r="IM74" s="5">
        <v>140</v>
      </c>
      <c r="IN74" s="296">
        <f t="shared" si="5"/>
        <v>2.3333333333333335</v>
      </c>
    </row>
    <row r="75" spans="1:248">
      <c r="A75" s="52">
        <f>+'3.- Resumen general'!B77</f>
        <v>71</v>
      </c>
      <c r="B75" s="52">
        <v>19220</v>
      </c>
      <c r="C75" s="53" t="str">
        <f>+'3.- Resumen general'!D77</f>
        <v>Mastectomía, radical incluyendo músculos pectorales, ganglios linfáticos axilares y mamarios internos</v>
      </c>
      <c r="D75" s="490" t="str">
        <f>+'3.- Resumen general'!F77</f>
        <v>IQ A</v>
      </c>
      <c r="E75" s="433" t="s">
        <v>444</v>
      </c>
      <c r="F75" s="323">
        <f t="shared" si="3"/>
        <v>170.78198999999995</v>
      </c>
      <c r="G75" s="180" t="s">
        <v>1390</v>
      </c>
      <c r="H75" s="323">
        <f>+VLOOKUP(G75,$C$2421:$D$3113,2,FALSE)+($H$3323*$G$3323*IN75)+($H$3319*$G$3319*IN75)</f>
        <v>223.14601666666667</v>
      </c>
      <c r="I75" s="55"/>
      <c r="J75" s="323"/>
      <c r="K75" s="56">
        <f t="shared" si="4"/>
        <v>393.92800666666665</v>
      </c>
      <c r="IK75" s="2">
        <v>19220</v>
      </c>
      <c r="IL75" s="196" t="s">
        <v>1743</v>
      </c>
      <c r="IM75" s="5">
        <v>170</v>
      </c>
      <c r="IN75" s="296">
        <f t="shared" si="5"/>
        <v>2.8333333333333335</v>
      </c>
    </row>
    <row r="76" spans="1:248">
      <c r="A76" s="52">
        <f>+'3.- Resumen general'!B78</f>
        <v>72</v>
      </c>
      <c r="B76" s="52">
        <v>19260</v>
      </c>
      <c r="C76" s="53" t="str">
        <f>+'3.- Resumen general'!D78</f>
        <v>Excisión de tumor de la pared torácica, incluyendo costillas, sin Linfadenectomía Mediastínica</v>
      </c>
      <c r="D76" s="490" t="str">
        <f>+'3.- Resumen general'!F78</f>
        <v>IQ B</v>
      </c>
      <c r="E76" s="433" t="s">
        <v>5897</v>
      </c>
      <c r="F76" s="323">
        <f t="shared" si="3"/>
        <v>179.13249000000002</v>
      </c>
      <c r="G76" s="180" t="s">
        <v>1390</v>
      </c>
      <c r="H76" s="323">
        <f>+VLOOKUP(G76,$C$2421:$D$3113,2,FALSE)+($H$3323*$G$3323*IN76)+($H$3319*$G$3319*IN76)</f>
        <v>182.41001666666668</v>
      </c>
      <c r="I76" s="55"/>
      <c r="J76" s="323"/>
      <c r="K76" s="56">
        <f t="shared" si="4"/>
        <v>361.54250666666667</v>
      </c>
      <c r="IK76" s="2">
        <v>19260</v>
      </c>
      <c r="IL76" s="196" t="s">
        <v>1744</v>
      </c>
      <c r="IM76" s="5">
        <v>110</v>
      </c>
      <c r="IN76" s="296">
        <f t="shared" si="5"/>
        <v>1.8333333333333333</v>
      </c>
    </row>
    <row r="77" spans="1:248">
      <c r="A77" s="52">
        <f>+'3.- Resumen general'!B79</f>
        <v>73</v>
      </c>
      <c r="B77" s="52">
        <v>19272</v>
      </c>
      <c r="C77" s="53" t="str">
        <f>+'3.- Resumen general'!D79</f>
        <v>Excisión de tumor de la pared torácica, incluyendo costillas, con Linfadenectomía Mediastínica</v>
      </c>
      <c r="D77" s="490" t="str">
        <f>+'3.- Resumen general'!F79</f>
        <v>IQ A</v>
      </c>
      <c r="E77" s="433" t="s">
        <v>444</v>
      </c>
      <c r="F77" s="323">
        <f t="shared" si="3"/>
        <v>170.78198999999995</v>
      </c>
      <c r="G77" s="180" t="s">
        <v>1391</v>
      </c>
      <c r="H77" s="323">
        <f>+VLOOKUP(G77,$C$2421:$D$3113,2,FALSE)</f>
        <v>183.9085</v>
      </c>
      <c r="I77" s="55"/>
      <c r="J77" s="323"/>
      <c r="K77" s="56">
        <f t="shared" si="4"/>
        <v>354.69048999999995</v>
      </c>
      <c r="IK77" s="2">
        <v>19272</v>
      </c>
      <c r="IL77" s="196" t="s">
        <v>1745</v>
      </c>
      <c r="IM77" s="5">
        <v>140</v>
      </c>
      <c r="IN77" s="296">
        <f t="shared" si="5"/>
        <v>2.3333333333333335</v>
      </c>
    </row>
    <row r="78" spans="1:248">
      <c r="A78" s="52">
        <f>+'3.- Resumen general'!B80</f>
        <v>74</v>
      </c>
      <c r="B78" s="52">
        <v>19316</v>
      </c>
      <c r="C78" s="53" t="str">
        <f>+'3.- Resumen general'!D80</f>
        <v>Mastopexia</v>
      </c>
      <c r="D78" s="490" t="str">
        <f>+'3.- Resumen general'!F80</f>
        <v>IQ A</v>
      </c>
      <c r="E78" s="433" t="s">
        <v>444</v>
      </c>
      <c r="F78" s="323">
        <f t="shared" si="3"/>
        <v>170.78198999999995</v>
      </c>
      <c r="G78" s="180" t="s">
        <v>1401</v>
      </c>
      <c r="H78" s="323">
        <f>+VLOOKUP(G78,$C$2421:$D$3113,2,FALSE)+($H$3275*$G$3275*IN78)+($H$3271*$G$3271*IN78)</f>
        <v>169.78201666666666</v>
      </c>
      <c r="I78" s="55"/>
      <c r="J78" s="323"/>
      <c r="K78" s="56">
        <f t="shared" si="4"/>
        <v>340.56400666666661</v>
      </c>
      <c r="IK78" s="2">
        <v>19316</v>
      </c>
      <c r="IL78" s="196" t="s">
        <v>1746</v>
      </c>
      <c r="IM78" s="5">
        <v>80</v>
      </c>
      <c r="IN78" s="296">
        <f t="shared" si="5"/>
        <v>1.3333333333333333</v>
      </c>
    </row>
    <row r="79" spans="1:248">
      <c r="A79" s="52">
        <f>+'3.- Resumen general'!B81</f>
        <v>75</v>
      </c>
      <c r="B79" s="52">
        <v>19318</v>
      </c>
      <c r="C79" s="53" t="str">
        <f>+'3.- Resumen general'!D81</f>
        <v>Mamoplastía de reducción</v>
      </c>
      <c r="D79" s="490" t="str">
        <f>+'3.- Resumen general'!F81</f>
        <v>IQ A</v>
      </c>
      <c r="E79" s="433" t="s">
        <v>444</v>
      </c>
      <c r="F79" s="323">
        <f t="shared" si="3"/>
        <v>170.78198999999995</v>
      </c>
      <c r="G79" s="180" t="s">
        <v>1401</v>
      </c>
      <c r="H79" s="323">
        <f>+VLOOKUP(G79,$C$2421:$D$3113,2,FALSE)+($H$3275*$G$3275*IN79)+($H$3271*$G$3271*IN79)</f>
        <v>251.25401666666667</v>
      </c>
      <c r="I79" s="55"/>
      <c r="J79" s="323"/>
      <c r="K79" s="56">
        <f t="shared" si="4"/>
        <v>422.03600666666659</v>
      </c>
      <c r="IK79" s="2">
        <v>19318</v>
      </c>
      <c r="IL79" s="196" t="s">
        <v>1747</v>
      </c>
      <c r="IM79" s="5">
        <v>200</v>
      </c>
      <c r="IN79" s="296">
        <f t="shared" si="5"/>
        <v>3.3333333333333335</v>
      </c>
    </row>
    <row r="80" spans="1:248">
      <c r="A80" s="52">
        <f>+'3.- Resumen general'!B82</f>
        <v>76</v>
      </c>
      <c r="B80" s="52">
        <v>19324</v>
      </c>
      <c r="C80" s="53" t="str">
        <f>+'3.- Resumen general'!D82</f>
        <v>Mamoplastía de aumento; sin implante de prótesis</v>
      </c>
      <c r="D80" s="490" t="str">
        <f>+'3.- Resumen general'!F82</f>
        <v>IQ A</v>
      </c>
      <c r="E80" s="433" t="s">
        <v>444</v>
      </c>
      <c r="F80" s="323">
        <f t="shared" si="3"/>
        <v>170.78198999999995</v>
      </c>
      <c r="G80" s="180" t="s">
        <v>1401</v>
      </c>
      <c r="H80" s="323">
        <f>+VLOOKUP(G80,$C$2421:$D$3113,2,FALSE)+($H$3275*$G$3275*IN80)+($H$3271*$G$3271*IN80)</f>
        <v>230.88601666666668</v>
      </c>
      <c r="I80" s="55"/>
      <c r="J80" s="323"/>
      <c r="K80" s="56">
        <f t="shared" si="4"/>
        <v>401.66800666666666</v>
      </c>
      <c r="IK80" s="2">
        <v>19324</v>
      </c>
      <c r="IL80" s="196" t="s">
        <v>1748</v>
      </c>
      <c r="IM80" s="5">
        <v>170</v>
      </c>
      <c r="IN80" s="296">
        <f t="shared" si="5"/>
        <v>2.8333333333333335</v>
      </c>
    </row>
    <row r="81" spans="1:248">
      <c r="A81" s="52">
        <f>+'3.- Resumen general'!B83</f>
        <v>77</v>
      </c>
      <c r="B81" s="52">
        <v>19328</v>
      </c>
      <c r="C81" s="53" t="str">
        <f>+'3.- Resumen general'!D83</f>
        <v>Remoción de implante mamario intacto</v>
      </c>
      <c r="D81" s="490" t="str">
        <f>+'3.- Resumen general'!F83</f>
        <v>IQ B</v>
      </c>
      <c r="E81" s="433" t="s">
        <v>5897</v>
      </c>
      <c r="F81" s="323">
        <f t="shared" si="3"/>
        <v>179.13249000000002</v>
      </c>
      <c r="G81" s="180" t="s">
        <v>1392</v>
      </c>
      <c r="H81" s="323">
        <f>+VLOOKUP(G81,$C$2421:$D$3113,2,FALSE)</f>
        <v>21.28</v>
      </c>
      <c r="I81" s="55"/>
      <c r="J81" s="323"/>
      <c r="K81" s="56">
        <f t="shared" si="4"/>
        <v>200.41249000000002</v>
      </c>
      <c r="IK81" s="2">
        <v>19328</v>
      </c>
      <c r="IL81" s="196" t="s">
        <v>1749</v>
      </c>
      <c r="IM81" s="5">
        <v>65</v>
      </c>
      <c r="IN81" s="296">
        <f t="shared" si="5"/>
        <v>1.0833333333333333</v>
      </c>
    </row>
    <row r="82" spans="1:248">
      <c r="A82" s="52">
        <f>+'3.- Resumen general'!B84</f>
        <v>78</v>
      </c>
      <c r="B82" s="52">
        <v>19350</v>
      </c>
      <c r="C82" s="53" t="str">
        <f>+'3.- Resumen general'!D84</f>
        <v>Reconstrucción de pezón/aréola</v>
      </c>
      <c r="D82" s="490" t="str">
        <f>+'3.- Resumen general'!F84</f>
        <v>IQ D</v>
      </c>
      <c r="E82" s="433" t="s">
        <v>3273</v>
      </c>
      <c r="F82" s="323">
        <f t="shared" si="3"/>
        <v>49.8</v>
      </c>
      <c r="G82" s="180" t="s">
        <v>1401</v>
      </c>
      <c r="H82" s="323">
        <f>+VLOOKUP(G82,$C$2421:$D$3113,2,FALSE)+($H$3275*$G$3275*IN82)+($H$3271*$G$3271*IN82)</f>
        <v>159.59801666666667</v>
      </c>
      <c r="I82" s="55"/>
      <c r="J82" s="323"/>
      <c r="K82" s="56">
        <f t="shared" si="4"/>
        <v>209.39801666666665</v>
      </c>
      <c r="IK82" s="2">
        <v>19350</v>
      </c>
      <c r="IL82" s="196" t="s">
        <v>1750</v>
      </c>
      <c r="IM82" s="5">
        <v>65</v>
      </c>
      <c r="IN82" s="296">
        <f t="shared" si="5"/>
        <v>1.0833333333333333</v>
      </c>
    </row>
    <row r="83" spans="1:248">
      <c r="A83" s="52">
        <f>+'3.- Resumen general'!B85</f>
        <v>79</v>
      </c>
      <c r="B83" s="52">
        <v>19355</v>
      </c>
      <c r="C83" s="53" t="str">
        <f>+'3.- Resumen general'!D85</f>
        <v>Corrección de pezón invertido</v>
      </c>
      <c r="D83" s="490" t="str">
        <f>+'3.- Resumen general'!F85</f>
        <v>IQ D</v>
      </c>
      <c r="E83" s="433" t="s">
        <v>3273</v>
      </c>
      <c r="F83" s="323">
        <f t="shared" si="3"/>
        <v>49.8</v>
      </c>
      <c r="G83" s="180" t="s">
        <v>1392</v>
      </c>
      <c r="H83" s="323">
        <f>+VLOOKUP(G83,$C$2421:$D$3113,2,FALSE)</f>
        <v>21.28</v>
      </c>
      <c r="I83" s="55"/>
      <c r="J83" s="323"/>
      <c r="K83" s="56">
        <f t="shared" si="4"/>
        <v>71.08</v>
      </c>
      <c r="IK83" s="2">
        <v>19355</v>
      </c>
      <c r="IL83" s="196" t="s">
        <v>1751</v>
      </c>
      <c r="IM83" s="5">
        <v>65</v>
      </c>
      <c r="IN83" s="296">
        <f t="shared" si="5"/>
        <v>1.0833333333333333</v>
      </c>
    </row>
    <row r="84" spans="1:248">
      <c r="A84" s="52">
        <f>+'3.- Resumen general'!B86</f>
        <v>80</v>
      </c>
      <c r="B84" s="52">
        <v>19357</v>
      </c>
      <c r="C84" s="53" t="str">
        <f>+'3.- Resumen general'!D86</f>
        <v>Reconstrucción de mama con expansores tisulares</v>
      </c>
      <c r="D84" s="490" t="str">
        <f>+'3.- Resumen general'!F86</f>
        <v>IQ A</v>
      </c>
      <c r="E84" s="433" t="s">
        <v>444</v>
      </c>
      <c r="F84" s="323">
        <f t="shared" si="3"/>
        <v>170.78198999999995</v>
      </c>
      <c r="G84" s="180" t="s">
        <v>1401</v>
      </c>
      <c r="H84" s="323">
        <f t="shared" ref="H84:H90" si="6">+VLOOKUP(G84,$C$2421:$D$3113,2,FALSE)+($H$3275*$G$3275*IN84)+($H$3271*$G$3271*IN84)</f>
        <v>203.72868333333332</v>
      </c>
      <c r="I84" s="55"/>
      <c r="J84" s="323"/>
      <c r="K84" s="56">
        <f t="shared" si="4"/>
        <v>374.51067333333327</v>
      </c>
      <c r="IK84" s="2">
        <v>19357</v>
      </c>
      <c r="IL84" s="196" t="s">
        <v>1752</v>
      </c>
      <c r="IM84" s="5">
        <v>130</v>
      </c>
      <c r="IN84" s="296">
        <f t="shared" si="5"/>
        <v>2.1666666666666665</v>
      </c>
    </row>
    <row r="85" spans="1:248">
      <c r="A85" s="52">
        <f>+'3.- Resumen general'!B87</f>
        <v>81</v>
      </c>
      <c r="B85" s="52">
        <v>19361</v>
      </c>
      <c r="C85" s="53" t="str">
        <f>+'3.- Resumen general'!D87</f>
        <v>Reconstrución de mama con colgajo miocutáneo, con o sin implante de prótesis</v>
      </c>
      <c r="D85" s="490" t="str">
        <f>+'3.- Resumen general'!F87</f>
        <v>IQ A</v>
      </c>
      <c r="E85" s="433" t="s">
        <v>444</v>
      </c>
      <c r="F85" s="323">
        <f t="shared" si="3"/>
        <v>170.78198999999995</v>
      </c>
      <c r="G85" s="180" t="s">
        <v>1401</v>
      </c>
      <c r="H85" s="323">
        <f t="shared" si="6"/>
        <v>251.25401666666667</v>
      </c>
      <c r="I85" s="55"/>
      <c r="J85" s="323"/>
      <c r="K85" s="56">
        <f t="shared" si="4"/>
        <v>422.03600666666659</v>
      </c>
      <c r="IK85" s="2">
        <v>19361</v>
      </c>
      <c r="IL85" s="196" t="s">
        <v>1753</v>
      </c>
      <c r="IM85" s="5">
        <v>200</v>
      </c>
      <c r="IN85" s="296">
        <f t="shared" si="5"/>
        <v>3.3333333333333335</v>
      </c>
    </row>
    <row r="86" spans="1:248">
      <c r="A86" s="52">
        <f>+'3.- Resumen general'!B88</f>
        <v>82</v>
      </c>
      <c r="B86" s="52">
        <v>19364</v>
      </c>
      <c r="C86" s="53" t="str">
        <f>+'3.- Resumen general'!D88</f>
        <v>Reconstrucción de mama con colgajo libre</v>
      </c>
      <c r="D86" s="490" t="str">
        <f>+'3.- Resumen general'!F88</f>
        <v>IQ A</v>
      </c>
      <c r="E86" s="433" t="s">
        <v>444</v>
      </c>
      <c r="F86" s="323">
        <f t="shared" si="3"/>
        <v>170.78198999999995</v>
      </c>
      <c r="G86" s="180" t="s">
        <v>1401</v>
      </c>
      <c r="H86" s="323">
        <f t="shared" si="6"/>
        <v>237.67535000000001</v>
      </c>
      <c r="I86" s="55"/>
      <c r="J86" s="323"/>
      <c r="K86" s="56">
        <f t="shared" si="4"/>
        <v>408.45733999999993</v>
      </c>
      <c r="IK86" s="2">
        <v>19364</v>
      </c>
      <c r="IL86" s="196" t="s">
        <v>1754</v>
      </c>
      <c r="IM86" s="5">
        <v>180</v>
      </c>
      <c r="IN86" s="296">
        <f t="shared" si="5"/>
        <v>3</v>
      </c>
    </row>
    <row r="87" spans="1:248">
      <c r="A87" s="52">
        <f>+'3.- Resumen general'!B89</f>
        <v>83</v>
      </c>
      <c r="B87" s="52">
        <v>19366</v>
      </c>
      <c r="C87" s="53" t="str">
        <f>+'3.- Resumen general'!D89</f>
        <v>Reconstrucción de mama con otra técnica</v>
      </c>
      <c r="D87" s="490" t="str">
        <f>+'3.- Resumen general'!F89</f>
        <v>IQ A</v>
      </c>
      <c r="E87" s="433" t="s">
        <v>444</v>
      </c>
      <c r="F87" s="323">
        <f t="shared" si="3"/>
        <v>170.78198999999995</v>
      </c>
      <c r="G87" s="180" t="s">
        <v>1401</v>
      </c>
      <c r="H87" s="323">
        <f t="shared" si="6"/>
        <v>210.51801666666671</v>
      </c>
      <c r="I87" s="55"/>
      <c r="J87" s="323"/>
      <c r="K87" s="56">
        <f t="shared" si="4"/>
        <v>381.30000666666666</v>
      </c>
      <c r="IK87" s="2">
        <v>19366</v>
      </c>
      <c r="IL87" s="196" t="s">
        <v>1755</v>
      </c>
      <c r="IM87" s="5">
        <v>140</v>
      </c>
      <c r="IN87" s="296">
        <f t="shared" si="5"/>
        <v>2.3333333333333335</v>
      </c>
    </row>
    <row r="88" spans="1:248">
      <c r="A88" s="52">
        <f>+'3.- Resumen general'!B90</f>
        <v>84</v>
      </c>
      <c r="B88" s="52">
        <v>19370</v>
      </c>
      <c r="C88" s="53" t="str">
        <f>+'3.- Resumen general'!D90</f>
        <v>Capsulotomía periprótesis de mama</v>
      </c>
      <c r="D88" s="490" t="str">
        <f>+'3.- Resumen general'!F90</f>
        <v>IQ B</v>
      </c>
      <c r="E88" s="433" t="s">
        <v>5897</v>
      </c>
      <c r="F88" s="323">
        <f t="shared" si="3"/>
        <v>179.13249000000002</v>
      </c>
      <c r="G88" s="180" t="s">
        <v>1401</v>
      </c>
      <c r="H88" s="323">
        <f t="shared" si="6"/>
        <v>169.78201666666666</v>
      </c>
      <c r="I88" s="55"/>
      <c r="J88" s="323"/>
      <c r="K88" s="56">
        <f t="shared" si="4"/>
        <v>348.91450666666668</v>
      </c>
      <c r="IK88" s="2">
        <v>19370</v>
      </c>
      <c r="IL88" s="196" t="s">
        <v>1756</v>
      </c>
      <c r="IM88" s="5">
        <v>80</v>
      </c>
      <c r="IN88" s="296">
        <f t="shared" si="5"/>
        <v>1.3333333333333333</v>
      </c>
    </row>
    <row r="89" spans="1:248">
      <c r="A89" s="52">
        <f>+'3.- Resumen general'!B91</f>
        <v>85</v>
      </c>
      <c r="B89" s="52">
        <v>19380</v>
      </c>
      <c r="C89" s="53" t="str">
        <f>+'3.- Resumen general'!D91</f>
        <v>Revisión de reconstrucción de mama</v>
      </c>
      <c r="D89" s="490" t="str">
        <f>+'3.- Resumen general'!F91</f>
        <v>IQ B</v>
      </c>
      <c r="E89" s="433" t="s">
        <v>5897</v>
      </c>
      <c r="F89" s="323">
        <f t="shared" si="3"/>
        <v>179.13249000000002</v>
      </c>
      <c r="G89" s="180" t="s">
        <v>1401</v>
      </c>
      <c r="H89" s="323">
        <f t="shared" si="6"/>
        <v>159.59801666666667</v>
      </c>
      <c r="I89" s="55"/>
      <c r="J89" s="323"/>
      <c r="K89" s="56">
        <f t="shared" si="4"/>
        <v>338.73050666666666</v>
      </c>
      <c r="IK89" s="2">
        <v>19380</v>
      </c>
      <c r="IL89" s="196" t="s">
        <v>1757</v>
      </c>
      <c r="IM89" s="5">
        <v>65</v>
      </c>
      <c r="IN89" s="296">
        <f t="shared" si="5"/>
        <v>1.0833333333333333</v>
      </c>
    </row>
    <row r="90" spans="1:248">
      <c r="A90" s="52">
        <f>+'3.- Resumen general'!B92</f>
        <v>86</v>
      </c>
      <c r="B90" s="52">
        <v>20100</v>
      </c>
      <c r="C90" s="53" t="str">
        <f>+'3.- Resumen general'!D92</f>
        <v>Exploración de herida penetrante</v>
      </c>
      <c r="D90" s="490" t="str">
        <f>+'3.- Resumen general'!F92</f>
        <v>IQ B</v>
      </c>
      <c r="E90" s="433" t="s">
        <v>5897</v>
      </c>
      <c r="F90" s="323">
        <f t="shared" si="3"/>
        <v>179.13249000000002</v>
      </c>
      <c r="G90" s="180" t="s">
        <v>1401</v>
      </c>
      <c r="H90" s="323">
        <f t="shared" si="6"/>
        <v>159.59801666666667</v>
      </c>
      <c r="I90" s="55"/>
      <c r="J90" s="323"/>
      <c r="K90" s="56">
        <f t="shared" si="4"/>
        <v>338.73050666666666</v>
      </c>
      <c r="IK90" s="2">
        <v>20100</v>
      </c>
      <c r="IL90" s="196" t="s">
        <v>1758</v>
      </c>
      <c r="IM90" s="5">
        <v>65</v>
      </c>
      <c r="IN90" s="296">
        <f t="shared" si="5"/>
        <v>1.0833333333333333</v>
      </c>
    </row>
    <row r="91" spans="1:248">
      <c r="A91" s="52">
        <f>+'3.- Resumen general'!B93</f>
        <v>87</v>
      </c>
      <c r="B91" s="52">
        <v>20200</v>
      </c>
      <c r="C91" s="53" t="str">
        <f>+'3.- Resumen general'!D93</f>
        <v>Biopsia de músculo</v>
      </c>
      <c r="D91" s="490" t="str">
        <f>+'3.- Resumen general'!F93</f>
        <v>Atención de Tópico</v>
      </c>
      <c r="E91" s="432" t="s">
        <v>3214</v>
      </c>
      <c r="F91" s="323">
        <f t="shared" si="3"/>
        <v>18.19285</v>
      </c>
      <c r="G91" s="57"/>
      <c r="H91" s="323"/>
      <c r="I91" s="55"/>
      <c r="J91" s="323"/>
      <c r="K91" s="56">
        <f t="shared" si="4"/>
        <v>18.19285</v>
      </c>
      <c r="IK91" s="2">
        <v>20200</v>
      </c>
      <c r="IL91" s="196" t="s">
        <v>1759</v>
      </c>
      <c r="IM91" s="5">
        <v>15</v>
      </c>
      <c r="IN91" s="296">
        <f t="shared" si="5"/>
        <v>0.25</v>
      </c>
    </row>
    <row r="92" spans="1:248">
      <c r="A92" s="52">
        <f>+'3.- Resumen general'!B94</f>
        <v>88</v>
      </c>
      <c r="B92" s="52">
        <v>20220</v>
      </c>
      <c r="C92" s="53" t="str">
        <f>+'3.- Resumen general'!D94</f>
        <v>Biopsia de hueso</v>
      </c>
      <c r="D92" s="490" t="str">
        <f>+'3.- Resumen general'!F94</f>
        <v>Atención de Tópico</v>
      </c>
      <c r="E92" s="432" t="s">
        <v>3214</v>
      </c>
      <c r="F92" s="323">
        <f t="shared" si="3"/>
        <v>18.19285</v>
      </c>
      <c r="G92" s="57"/>
      <c r="H92" s="323"/>
      <c r="I92" s="55"/>
      <c r="J92" s="323"/>
      <c r="K92" s="56">
        <f t="shared" si="4"/>
        <v>18.19285</v>
      </c>
      <c r="IK92" s="2">
        <v>20220</v>
      </c>
      <c r="IL92" s="196" t="s">
        <v>1760</v>
      </c>
      <c r="IM92" s="5">
        <v>15</v>
      </c>
      <c r="IN92" s="296">
        <f t="shared" si="5"/>
        <v>0.25</v>
      </c>
    </row>
    <row r="93" spans="1:248">
      <c r="A93" s="52">
        <f>+'3.- Resumen general'!B95</f>
        <v>89</v>
      </c>
      <c r="B93" s="52">
        <v>20520</v>
      </c>
      <c r="C93" s="53" t="str">
        <f>+'3.- Resumen general'!D95</f>
        <v>Extirpación de cuerpo extraño en músculo o vaina tendinosa</v>
      </c>
      <c r="D93" s="490" t="str">
        <f>+'3.- Resumen general'!F95</f>
        <v>Atención de Tópico</v>
      </c>
      <c r="E93" s="432" t="s">
        <v>446</v>
      </c>
      <c r="F93" s="323">
        <f t="shared" si="3"/>
        <v>2.9198499999999998</v>
      </c>
      <c r="G93" s="57"/>
      <c r="H93" s="323"/>
      <c r="I93" s="55"/>
      <c r="J93" s="323"/>
      <c r="K93" s="56">
        <f t="shared" si="4"/>
        <v>2.9198499999999998</v>
      </c>
      <c r="IK93" s="2">
        <v>20520</v>
      </c>
      <c r="IL93" s="196" t="s">
        <v>1761</v>
      </c>
      <c r="IM93" s="5">
        <v>20</v>
      </c>
      <c r="IN93" s="296">
        <f t="shared" si="5"/>
        <v>0.33333333333333331</v>
      </c>
    </row>
    <row r="94" spans="1:248" ht="25.5">
      <c r="A94" s="52">
        <f>+'3.- Resumen general'!B96</f>
        <v>90</v>
      </c>
      <c r="B94" s="52">
        <v>20600</v>
      </c>
      <c r="C94" s="53" t="str">
        <f>+'3.- Resumen general'!D96</f>
        <v>Artrocentesis y/o infiltración</v>
      </c>
      <c r="D94" s="490" t="str">
        <f>+'3.- Resumen general'!F96</f>
        <v>Atención de Tópico</v>
      </c>
      <c r="E94" s="432" t="s">
        <v>3222</v>
      </c>
      <c r="F94" s="323">
        <f t="shared" si="3"/>
        <v>11.590499999999999</v>
      </c>
      <c r="G94" s="65" t="s">
        <v>441</v>
      </c>
      <c r="H94" s="323">
        <f>+VLOOKUP(G94,$C$2421:$D$3113,2,FALSE)</f>
        <v>17.94735</v>
      </c>
      <c r="I94" s="55"/>
      <c r="J94" s="323"/>
      <c r="K94" s="56">
        <f t="shared" si="4"/>
        <v>29.537849999999999</v>
      </c>
      <c r="IK94" s="2">
        <v>20600</v>
      </c>
      <c r="IL94" s="196" t="s">
        <v>3716</v>
      </c>
      <c r="IM94" s="5">
        <v>15</v>
      </c>
      <c r="IN94" s="296">
        <f t="shared" si="5"/>
        <v>0.25</v>
      </c>
    </row>
    <row r="95" spans="1:248" ht="25.5">
      <c r="A95" s="52">
        <f>+'3.- Resumen general'!B97</f>
        <v>91</v>
      </c>
      <c r="B95" s="52">
        <v>20605</v>
      </c>
      <c r="C95" s="53" t="str">
        <f>+'3.- Resumen general'!D97</f>
        <v>Artrocentesis en articulaciones medianas, bolsa sinovial o ganglio (temporomandibular, acromioclavicular, muñeca, codo o tobillo, bolsa del olécranon)</v>
      </c>
      <c r="D95" s="490" t="str">
        <f>+'3.- Resumen general'!F97</f>
        <v>Atención de Tópico</v>
      </c>
      <c r="E95" s="432" t="s">
        <v>3222</v>
      </c>
      <c r="F95" s="323">
        <f t="shared" si="3"/>
        <v>11.590499999999999</v>
      </c>
      <c r="G95" s="65" t="s">
        <v>441</v>
      </c>
      <c r="H95" s="323">
        <f>+VLOOKUP(G95,$C$2421:$D$3113,2,FALSE)</f>
        <v>17.94735</v>
      </c>
      <c r="I95" s="55"/>
      <c r="J95" s="323"/>
      <c r="K95" s="56">
        <f t="shared" si="4"/>
        <v>29.537849999999999</v>
      </c>
      <c r="IK95" s="2">
        <v>20605</v>
      </c>
      <c r="IL95" s="196" t="s">
        <v>1762</v>
      </c>
      <c r="IM95" s="5">
        <v>20</v>
      </c>
      <c r="IN95" s="296">
        <f t="shared" si="5"/>
        <v>0.33333333333333331</v>
      </c>
    </row>
    <row r="96" spans="1:248" ht="25.5">
      <c r="A96" s="52">
        <f>+'3.- Resumen general'!B98</f>
        <v>92</v>
      </c>
      <c r="B96" s="52">
        <v>20610</v>
      </c>
      <c r="C96" s="53" t="str">
        <f>+'3.- Resumen general'!D98</f>
        <v>Artrocentesis en articulación grande o bolsa (hombro, cadera, articulación de la rodilla, bolsa subacromial)</v>
      </c>
      <c r="D96" s="490" t="str">
        <f>+'3.- Resumen general'!F98</f>
        <v>Atención de Tópico</v>
      </c>
      <c r="E96" s="432" t="s">
        <v>3222</v>
      </c>
      <c r="F96" s="323">
        <f t="shared" si="3"/>
        <v>11.590499999999999</v>
      </c>
      <c r="G96" s="65" t="s">
        <v>441</v>
      </c>
      <c r="H96" s="323">
        <f>+VLOOKUP(G96,$C$2421:$D$3113,2,FALSE)</f>
        <v>17.94735</v>
      </c>
      <c r="I96" s="55"/>
      <c r="J96" s="323"/>
      <c r="K96" s="56">
        <f t="shared" si="4"/>
        <v>29.537849999999999</v>
      </c>
      <c r="IK96" s="2">
        <v>20610</v>
      </c>
      <c r="IL96" s="196" t="s">
        <v>1763</v>
      </c>
      <c r="IM96" s="5">
        <v>25</v>
      </c>
      <c r="IN96" s="296">
        <f t="shared" si="5"/>
        <v>0.41666666666666669</v>
      </c>
    </row>
    <row r="97" spans="1:248">
      <c r="A97" s="52">
        <f>+'3.- Resumen general'!B99</f>
        <v>93</v>
      </c>
      <c r="B97" s="52">
        <v>20615</v>
      </c>
      <c r="C97" s="53" t="str">
        <f>+'3.- Resumen general'!D99</f>
        <v>Aspiración e inyección para tratamiento de quiste óseo</v>
      </c>
      <c r="D97" s="490" t="str">
        <f>+'3.- Resumen general'!F99</f>
        <v>Atención de Tópico</v>
      </c>
      <c r="E97" s="432" t="s">
        <v>446</v>
      </c>
      <c r="F97" s="323">
        <f t="shared" si="3"/>
        <v>2.9198499999999998</v>
      </c>
      <c r="G97" s="57"/>
      <c r="H97" s="323"/>
      <c r="I97" s="55"/>
      <c r="J97" s="323"/>
      <c r="K97" s="56">
        <f t="shared" si="4"/>
        <v>2.9198499999999998</v>
      </c>
      <c r="IK97" s="2">
        <v>20615</v>
      </c>
      <c r="IL97" s="196" t="s">
        <v>2468</v>
      </c>
      <c r="IM97" s="5">
        <v>15</v>
      </c>
      <c r="IN97" s="296">
        <f t="shared" si="5"/>
        <v>0.25</v>
      </c>
    </row>
    <row r="98" spans="1:248">
      <c r="A98" s="52">
        <f>+'3.- Resumen general'!B100</f>
        <v>94</v>
      </c>
      <c r="B98" s="52">
        <v>20650</v>
      </c>
      <c r="C98" s="53" t="str">
        <f>+'3.- Resumen general'!D100</f>
        <v>Tracción esquelética</v>
      </c>
      <c r="D98" s="490" t="str">
        <f>+'3.- Resumen general'!F100</f>
        <v>IQ D</v>
      </c>
      <c r="E98" s="433" t="s">
        <v>3273</v>
      </c>
      <c r="F98" s="323">
        <f t="shared" si="3"/>
        <v>49.8</v>
      </c>
      <c r="G98" s="55" t="s">
        <v>441</v>
      </c>
      <c r="H98" s="323">
        <f>+VLOOKUP(G98,$C$2421:$D$3113,2,FALSE)</f>
        <v>17.94735</v>
      </c>
      <c r="I98" s="55"/>
      <c r="J98" s="323"/>
      <c r="K98" s="56">
        <f t="shared" si="4"/>
        <v>67.747349999999997</v>
      </c>
      <c r="IK98" s="2">
        <v>20650</v>
      </c>
      <c r="IL98" s="196" t="s">
        <v>3717</v>
      </c>
      <c r="IM98" s="5">
        <v>55</v>
      </c>
      <c r="IN98" s="296">
        <f t="shared" si="5"/>
        <v>0.91666666666666663</v>
      </c>
    </row>
    <row r="99" spans="1:248">
      <c r="A99" s="52">
        <f>+'3.- Resumen general'!B101</f>
        <v>95</v>
      </c>
      <c r="B99" s="52">
        <v>20670</v>
      </c>
      <c r="C99" s="53" t="str">
        <f>+'3.- Resumen general'!D101</f>
        <v>Remoción de implante superficial</v>
      </c>
      <c r="D99" s="490" t="str">
        <f>+'3.- Resumen general'!F101</f>
        <v>Atención de Tópico</v>
      </c>
      <c r="E99" s="432" t="s">
        <v>446</v>
      </c>
      <c r="F99" s="323">
        <f t="shared" si="3"/>
        <v>2.9198499999999998</v>
      </c>
      <c r="G99" s="57"/>
      <c r="H99" s="323"/>
      <c r="I99" s="55"/>
      <c r="J99" s="323"/>
      <c r="K99" s="56">
        <f t="shared" si="4"/>
        <v>2.9198499999999998</v>
      </c>
      <c r="IK99" s="2">
        <v>20670</v>
      </c>
      <c r="IL99" s="196" t="s">
        <v>2469</v>
      </c>
      <c r="IM99" s="5">
        <v>20</v>
      </c>
      <c r="IN99" s="296">
        <f t="shared" si="5"/>
        <v>0.33333333333333331</v>
      </c>
    </row>
    <row r="100" spans="1:248">
      <c r="A100" s="52">
        <f>+'3.- Resumen general'!B102</f>
        <v>96</v>
      </c>
      <c r="B100" s="52">
        <v>20680</v>
      </c>
      <c r="C100" s="53" t="str">
        <f>+'3.- Resumen general'!D102</f>
        <v>Remoción de implante profundo (p. ejm. alambre intraóseo, clavija, tornillo, banda metálica, clavo, varilla o placa)</v>
      </c>
      <c r="D100" s="490" t="str">
        <f>+'3.- Resumen general'!F102</f>
        <v>IQ C</v>
      </c>
      <c r="E100" s="433" t="s">
        <v>445</v>
      </c>
      <c r="F100" s="323">
        <f t="shared" si="3"/>
        <v>96.123999999999981</v>
      </c>
      <c r="G100" s="180" t="s">
        <v>1401</v>
      </c>
      <c r="H100" s="323">
        <f>+VLOOKUP(G100,$C$2421:$D$3113,2,FALSE)+($H$3275*$G$3275*IN100)+($H$3271*$G$3271*IN100)</f>
        <v>159.59801666666667</v>
      </c>
      <c r="I100" s="55"/>
      <c r="J100" s="323"/>
      <c r="K100" s="56">
        <f t="shared" si="4"/>
        <v>255.72201666666666</v>
      </c>
      <c r="IK100" s="2">
        <v>20680</v>
      </c>
      <c r="IL100" s="196" t="s">
        <v>2470</v>
      </c>
      <c r="IM100" s="5">
        <v>65</v>
      </c>
      <c r="IN100" s="296">
        <f t="shared" si="5"/>
        <v>1.0833333333333333</v>
      </c>
    </row>
    <row r="101" spans="1:248">
      <c r="A101" s="52">
        <f>+'3.- Resumen general'!B103</f>
        <v>97</v>
      </c>
      <c r="B101" s="52">
        <v>20690</v>
      </c>
      <c r="C101" s="53" t="str">
        <f>+'3.- Resumen general'!D103</f>
        <v>Aplicación de sistema de fijación en un sólo plano (clavijas o alambres)</v>
      </c>
      <c r="D101" s="490" t="str">
        <f>+'3.- Resumen general'!F103</f>
        <v>IQ C</v>
      </c>
      <c r="E101" s="433" t="s">
        <v>445</v>
      </c>
      <c r="F101" s="323">
        <f t="shared" si="3"/>
        <v>96.123999999999981</v>
      </c>
      <c r="G101" s="180" t="s">
        <v>1395</v>
      </c>
      <c r="H101" s="323">
        <f>+VLOOKUP(G101,$C$2421:$D$3113,2,FALSE)</f>
        <v>86.8</v>
      </c>
      <c r="I101" s="55"/>
      <c r="J101" s="323"/>
      <c r="K101" s="56">
        <f t="shared" si="4"/>
        <v>182.92399999999998</v>
      </c>
      <c r="IK101" s="2">
        <v>20690</v>
      </c>
      <c r="IL101" s="196" t="s">
        <v>2471</v>
      </c>
      <c r="IM101" s="5">
        <v>40</v>
      </c>
      <c r="IN101" s="296">
        <f t="shared" si="5"/>
        <v>0.66666666666666663</v>
      </c>
    </row>
    <row r="102" spans="1:248">
      <c r="A102" s="52">
        <f>+'3.- Resumen general'!B104</f>
        <v>98</v>
      </c>
      <c r="B102" s="52">
        <v>20692</v>
      </c>
      <c r="C102" s="53" t="str">
        <f>+'3.- Resumen general'!D104</f>
        <v>Aplicación de sistema de fijación en varios planos</v>
      </c>
      <c r="D102" s="490" t="str">
        <f>+'3.- Resumen general'!F104</f>
        <v>IQ C</v>
      </c>
      <c r="E102" s="433" t="s">
        <v>445</v>
      </c>
      <c r="F102" s="323">
        <f t="shared" si="3"/>
        <v>96.123999999999981</v>
      </c>
      <c r="G102" s="180" t="s">
        <v>1395</v>
      </c>
      <c r="H102" s="323">
        <f>+VLOOKUP(G102,$C$2421:$D$3113,2,FALSE)</f>
        <v>86.8</v>
      </c>
      <c r="I102" s="55"/>
      <c r="J102" s="323"/>
      <c r="K102" s="56">
        <f t="shared" si="4"/>
        <v>182.92399999999998</v>
      </c>
      <c r="IK102" s="2">
        <v>20692</v>
      </c>
      <c r="IL102" s="196" t="s">
        <v>2472</v>
      </c>
      <c r="IM102" s="5">
        <v>50</v>
      </c>
      <c r="IN102" s="296">
        <f t="shared" si="5"/>
        <v>0.83333333333333337</v>
      </c>
    </row>
    <row r="103" spans="1:248">
      <c r="A103" s="52">
        <f>+'3.- Resumen general'!B105</f>
        <v>99</v>
      </c>
      <c r="B103" s="52">
        <v>20694</v>
      </c>
      <c r="C103" s="53" t="str">
        <f>+'3.- Resumen general'!D105</f>
        <v>Remoción, bajo anestesia, del sistema de fijación externa</v>
      </c>
      <c r="D103" s="490" t="str">
        <f>+'3.- Resumen general'!F105</f>
        <v>IQ D</v>
      </c>
      <c r="E103" s="433" t="s">
        <v>3273</v>
      </c>
      <c r="F103" s="323">
        <f t="shared" si="3"/>
        <v>49.8</v>
      </c>
      <c r="G103" s="180" t="s">
        <v>1401</v>
      </c>
      <c r="H103" s="323">
        <f t="shared" ref="H103:H112" si="7">+VLOOKUP(G103,$C$2421:$D$3113,2,FALSE)+($H$3275*$G$3275*IN103)+($H$3271*$G$3271*IN103)</f>
        <v>149.41401666666667</v>
      </c>
      <c r="I103" s="55"/>
      <c r="J103" s="323"/>
      <c r="K103" s="56">
        <f t="shared" si="4"/>
        <v>199.21401666666668</v>
      </c>
      <c r="IK103" s="2">
        <v>20694</v>
      </c>
      <c r="IL103" s="196" t="s">
        <v>2473</v>
      </c>
      <c r="IM103" s="5">
        <v>50</v>
      </c>
      <c r="IN103" s="296">
        <f t="shared" si="5"/>
        <v>0.83333333333333337</v>
      </c>
    </row>
    <row r="104" spans="1:248">
      <c r="A104" s="52">
        <f>+'3.- Resumen general'!B106</f>
        <v>100</v>
      </c>
      <c r="B104" s="52">
        <v>20802</v>
      </c>
      <c r="C104" s="53" t="str">
        <f>+'3.- Resumen general'!D106</f>
        <v>Reimplante de brazo</v>
      </c>
      <c r="D104" s="490" t="str">
        <f>+'3.- Resumen general'!F106</f>
        <v>IQ A</v>
      </c>
      <c r="E104" s="433" t="s">
        <v>444</v>
      </c>
      <c r="F104" s="323">
        <f t="shared" si="3"/>
        <v>170.78198999999995</v>
      </c>
      <c r="G104" s="180" t="s">
        <v>1401</v>
      </c>
      <c r="H104" s="323">
        <f t="shared" si="7"/>
        <v>332.72601666666662</v>
      </c>
      <c r="I104" s="55"/>
      <c r="J104" s="323"/>
      <c r="K104" s="56">
        <f t="shared" si="4"/>
        <v>503.50800666666657</v>
      </c>
      <c r="IK104" s="2">
        <v>20802</v>
      </c>
      <c r="IL104" s="196" t="s">
        <v>2474</v>
      </c>
      <c r="IM104" s="5">
        <v>320</v>
      </c>
      <c r="IN104" s="296">
        <f t="shared" si="5"/>
        <v>5.333333333333333</v>
      </c>
    </row>
    <row r="105" spans="1:248">
      <c r="A105" s="52">
        <f>+'3.- Resumen general'!B107</f>
        <v>101</v>
      </c>
      <c r="B105" s="52">
        <v>20805</v>
      </c>
      <c r="C105" s="53" t="str">
        <f>+'3.- Resumen general'!D107</f>
        <v>Reimplante de antebrazo</v>
      </c>
      <c r="D105" s="490" t="str">
        <f>+'3.- Resumen general'!F107</f>
        <v>IQ A</v>
      </c>
      <c r="E105" s="433" t="s">
        <v>444</v>
      </c>
      <c r="F105" s="323">
        <f t="shared" si="3"/>
        <v>170.78198999999995</v>
      </c>
      <c r="G105" s="180" t="s">
        <v>1401</v>
      </c>
      <c r="H105" s="323">
        <f t="shared" si="7"/>
        <v>332.72601666666662</v>
      </c>
      <c r="I105" s="55"/>
      <c r="J105" s="323"/>
      <c r="K105" s="56">
        <f t="shared" si="4"/>
        <v>503.50800666666657</v>
      </c>
      <c r="IK105" s="2">
        <v>20805</v>
      </c>
      <c r="IL105" s="196" t="s">
        <v>2475</v>
      </c>
      <c r="IM105" s="5">
        <v>320</v>
      </c>
      <c r="IN105" s="296">
        <f t="shared" si="5"/>
        <v>5.333333333333333</v>
      </c>
    </row>
    <row r="106" spans="1:248">
      <c r="A106" s="52">
        <f>+'3.- Resumen general'!B108</f>
        <v>102</v>
      </c>
      <c r="B106" s="52">
        <v>20808</v>
      </c>
      <c r="C106" s="53" t="str">
        <f>+'3.- Resumen general'!D108</f>
        <v>Reimplante de mano</v>
      </c>
      <c r="D106" s="490" t="str">
        <f>+'3.- Resumen general'!F108</f>
        <v>IQ A</v>
      </c>
      <c r="E106" s="433" t="s">
        <v>444</v>
      </c>
      <c r="F106" s="323">
        <f t="shared" si="3"/>
        <v>170.78198999999995</v>
      </c>
      <c r="G106" s="180" t="s">
        <v>1401</v>
      </c>
      <c r="H106" s="323">
        <f t="shared" si="7"/>
        <v>332.72601666666662</v>
      </c>
      <c r="I106" s="55"/>
      <c r="J106" s="323"/>
      <c r="K106" s="56">
        <f t="shared" si="4"/>
        <v>503.50800666666657</v>
      </c>
      <c r="IK106" s="2">
        <v>20808</v>
      </c>
      <c r="IL106" s="196" t="s">
        <v>2476</v>
      </c>
      <c r="IM106" s="5">
        <v>320</v>
      </c>
      <c r="IN106" s="296">
        <f t="shared" si="5"/>
        <v>5.333333333333333</v>
      </c>
    </row>
    <row r="107" spans="1:248">
      <c r="A107" s="52">
        <f>+'3.- Resumen general'!B109</f>
        <v>103</v>
      </c>
      <c r="B107" s="52">
        <v>20816</v>
      </c>
      <c r="C107" s="53" t="str">
        <f>+'3.- Resumen general'!D109</f>
        <v>Reimplante de dedo, excluyendo dedo pulgar</v>
      </c>
      <c r="D107" s="490" t="str">
        <f>+'3.- Resumen general'!F109</f>
        <v>IQ A</v>
      </c>
      <c r="E107" s="433" t="s">
        <v>444</v>
      </c>
      <c r="F107" s="323">
        <f t="shared" si="3"/>
        <v>170.78198999999995</v>
      </c>
      <c r="G107" s="180" t="s">
        <v>1401</v>
      </c>
      <c r="H107" s="323">
        <f t="shared" si="7"/>
        <v>190.15001666666666</v>
      </c>
      <c r="I107" s="55"/>
      <c r="J107" s="323"/>
      <c r="K107" s="56">
        <f t="shared" si="4"/>
        <v>360.93200666666661</v>
      </c>
      <c r="IK107" s="2">
        <v>20816</v>
      </c>
      <c r="IL107" s="196" t="s">
        <v>2477</v>
      </c>
      <c r="IM107" s="5">
        <v>110</v>
      </c>
      <c r="IN107" s="296">
        <f t="shared" si="5"/>
        <v>1.8333333333333333</v>
      </c>
    </row>
    <row r="108" spans="1:248">
      <c r="A108" s="52">
        <f>+'3.- Resumen general'!B110</f>
        <v>104</v>
      </c>
      <c r="B108" s="52">
        <v>20824</v>
      </c>
      <c r="C108" s="53" t="str">
        <f>+'3.- Resumen general'!D110</f>
        <v>Reimplante de dedo pulgar</v>
      </c>
      <c r="D108" s="490" t="str">
        <f>+'3.- Resumen general'!F110</f>
        <v>IQ A</v>
      </c>
      <c r="E108" s="433" t="s">
        <v>444</v>
      </c>
      <c r="F108" s="323">
        <f t="shared" si="3"/>
        <v>170.78198999999995</v>
      </c>
      <c r="G108" s="180" t="s">
        <v>1401</v>
      </c>
      <c r="H108" s="323">
        <f t="shared" si="7"/>
        <v>210.51801666666671</v>
      </c>
      <c r="I108" s="55"/>
      <c r="J108" s="323"/>
      <c r="K108" s="56">
        <f t="shared" si="4"/>
        <v>381.30000666666666</v>
      </c>
      <c r="IK108" s="2">
        <v>20824</v>
      </c>
      <c r="IL108" s="196" t="s">
        <v>2478</v>
      </c>
      <c r="IM108" s="5">
        <v>140</v>
      </c>
      <c r="IN108" s="296">
        <f t="shared" si="5"/>
        <v>2.3333333333333335</v>
      </c>
    </row>
    <row r="109" spans="1:248">
      <c r="A109" s="52">
        <f>+'3.- Resumen general'!B111</f>
        <v>105</v>
      </c>
      <c r="B109" s="52">
        <v>20838</v>
      </c>
      <c r="C109" s="53" t="str">
        <f>+'3.- Resumen general'!D111</f>
        <v>Reimplante de pie, amputación completa</v>
      </c>
      <c r="D109" s="490" t="str">
        <f>+'3.- Resumen general'!F111</f>
        <v>IQ A</v>
      </c>
      <c r="E109" s="433" t="s">
        <v>444</v>
      </c>
      <c r="F109" s="323">
        <f t="shared" si="3"/>
        <v>170.78198999999995</v>
      </c>
      <c r="G109" s="180" t="s">
        <v>1401</v>
      </c>
      <c r="H109" s="323">
        <f t="shared" si="7"/>
        <v>190.15001666666666</v>
      </c>
      <c r="I109" s="55"/>
      <c r="J109" s="323"/>
      <c r="K109" s="56">
        <f t="shared" si="4"/>
        <v>360.93200666666661</v>
      </c>
      <c r="IK109" s="2">
        <v>20838</v>
      </c>
      <c r="IL109" s="196" t="s">
        <v>2479</v>
      </c>
      <c r="IM109" s="5">
        <v>110</v>
      </c>
      <c r="IN109" s="296">
        <f t="shared" si="5"/>
        <v>1.8333333333333333</v>
      </c>
    </row>
    <row r="110" spans="1:248">
      <c r="A110" s="52">
        <f>+'3.- Resumen general'!B112</f>
        <v>106</v>
      </c>
      <c r="B110" s="52">
        <v>20900</v>
      </c>
      <c r="C110" s="53" t="str">
        <f>+'3.- Resumen general'!D112</f>
        <v>Injerto óseo cualquier zona donante</v>
      </c>
      <c r="D110" s="490" t="str">
        <f>+'3.- Resumen general'!F112</f>
        <v>IQ A</v>
      </c>
      <c r="E110" s="433" t="s">
        <v>444</v>
      </c>
      <c r="F110" s="323">
        <f t="shared" si="3"/>
        <v>170.78198999999995</v>
      </c>
      <c r="G110" s="180" t="s">
        <v>1401</v>
      </c>
      <c r="H110" s="323">
        <f t="shared" si="7"/>
        <v>179.96601666666669</v>
      </c>
      <c r="I110" s="55"/>
      <c r="J110" s="323"/>
      <c r="K110" s="56">
        <f t="shared" si="4"/>
        <v>350.74800666666664</v>
      </c>
      <c r="IK110" s="2">
        <v>20900</v>
      </c>
      <c r="IL110" s="196" t="s">
        <v>2480</v>
      </c>
      <c r="IM110" s="5">
        <v>95</v>
      </c>
      <c r="IN110" s="296">
        <f t="shared" si="5"/>
        <v>1.5833333333333333</v>
      </c>
    </row>
    <row r="111" spans="1:248">
      <c r="A111" s="52">
        <f>+'3.- Resumen general'!B113</f>
        <v>107</v>
      </c>
      <c r="B111" s="52">
        <v>20910</v>
      </c>
      <c r="C111" s="53" t="str">
        <f>+'3.- Resumen general'!D113</f>
        <v>Injerto cartilaginoso, fascia lata, tendón</v>
      </c>
      <c r="D111" s="490" t="str">
        <f>+'3.- Resumen general'!F113</f>
        <v>IQ A</v>
      </c>
      <c r="E111" s="433" t="s">
        <v>444</v>
      </c>
      <c r="F111" s="323">
        <f t="shared" si="3"/>
        <v>170.78198999999995</v>
      </c>
      <c r="G111" s="180" t="s">
        <v>1401</v>
      </c>
      <c r="H111" s="323">
        <f t="shared" si="7"/>
        <v>179.96601666666669</v>
      </c>
      <c r="I111" s="55"/>
      <c r="J111" s="323"/>
      <c r="K111" s="56">
        <f t="shared" si="4"/>
        <v>350.74800666666664</v>
      </c>
      <c r="IK111" s="2">
        <v>20910</v>
      </c>
      <c r="IL111" s="196" t="s">
        <v>2481</v>
      </c>
      <c r="IM111" s="5">
        <v>95</v>
      </c>
      <c r="IN111" s="296">
        <f t="shared" si="5"/>
        <v>1.5833333333333333</v>
      </c>
    </row>
    <row r="112" spans="1:248">
      <c r="A112" s="52">
        <f>+'3.- Resumen general'!B114</f>
        <v>108</v>
      </c>
      <c r="B112" s="52">
        <v>20926</v>
      </c>
      <c r="C112" s="53" t="str">
        <f>+'3.- Resumen general'!D114</f>
        <v>Injertos de otros tejidos (paratendón, grasa, dermis)</v>
      </c>
      <c r="D112" s="490" t="str">
        <f>+'3.- Resumen general'!F114</f>
        <v>IQ C</v>
      </c>
      <c r="E112" s="433" t="s">
        <v>445</v>
      </c>
      <c r="F112" s="323">
        <f t="shared" si="3"/>
        <v>96.123999999999981</v>
      </c>
      <c r="G112" s="180" t="s">
        <v>1401</v>
      </c>
      <c r="H112" s="323">
        <f t="shared" si="7"/>
        <v>200.33401666666668</v>
      </c>
      <c r="I112" s="55"/>
      <c r="J112" s="323"/>
      <c r="K112" s="56">
        <f t="shared" si="4"/>
        <v>296.45801666666665</v>
      </c>
      <c r="IK112" s="2">
        <v>20926</v>
      </c>
      <c r="IL112" s="196" t="s">
        <v>2482</v>
      </c>
      <c r="IM112" s="5">
        <v>125</v>
      </c>
      <c r="IN112" s="296">
        <f t="shared" si="5"/>
        <v>2.0833333333333335</v>
      </c>
    </row>
    <row r="113" spans="1:248">
      <c r="A113" s="52">
        <f>+'3.- Resumen general'!B115</f>
        <v>109</v>
      </c>
      <c r="B113" s="52">
        <v>20950</v>
      </c>
      <c r="C113" s="53" t="str">
        <f>+'3.- Resumen general'!D115</f>
        <v>Control de la presión de líquido intersticial en la detección de Síndrome Compartimental Muscular</v>
      </c>
      <c r="D113" s="490" t="str">
        <f>+'3.- Resumen general'!F115</f>
        <v>IQ D</v>
      </c>
      <c r="E113" s="433" t="s">
        <v>3273</v>
      </c>
      <c r="F113" s="323">
        <f t="shared" si="3"/>
        <v>49.8</v>
      </c>
      <c r="G113" s="55" t="s">
        <v>441</v>
      </c>
      <c r="H113" s="323">
        <f>+VLOOKUP(G113,$C$2421:$D$3113,2,FALSE)</f>
        <v>17.94735</v>
      </c>
      <c r="I113" s="55"/>
      <c r="J113" s="323"/>
      <c r="K113" s="56">
        <f t="shared" si="4"/>
        <v>67.747349999999997</v>
      </c>
      <c r="IK113" s="2">
        <v>20950</v>
      </c>
      <c r="IL113" s="196" t="s">
        <v>2483</v>
      </c>
      <c r="IM113" s="5">
        <v>40</v>
      </c>
      <c r="IN113" s="296">
        <f t="shared" si="5"/>
        <v>0.66666666666666663</v>
      </c>
    </row>
    <row r="114" spans="1:248">
      <c r="A114" s="52">
        <f>+'3.- Resumen general'!B116</f>
        <v>110</v>
      </c>
      <c r="B114" s="52">
        <v>21010</v>
      </c>
      <c r="C114" s="53" t="str">
        <f>+'3.- Resumen general'!D116</f>
        <v>Artrotomía de articulación témporomandibular</v>
      </c>
      <c r="D114" s="490" t="str">
        <f>+'3.- Resumen general'!F116</f>
        <v>IQ B</v>
      </c>
      <c r="E114" s="433" t="s">
        <v>5897</v>
      </c>
      <c r="F114" s="323">
        <f t="shared" si="3"/>
        <v>179.13249000000002</v>
      </c>
      <c r="G114" s="180" t="s">
        <v>1390</v>
      </c>
      <c r="H114" s="323">
        <f>+VLOOKUP(G114,$C$2421:$D$3113,2,FALSE)+($H$3323*$G$3323*IN114)+($H$3319*$G$3319*IN114)</f>
        <v>189.19935000000001</v>
      </c>
      <c r="I114" s="55"/>
      <c r="J114" s="323"/>
      <c r="K114" s="56">
        <f t="shared" si="4"/>
        <v>368.33184000000006</v>
      </c>
      <c r="IK114" s="2">
        <v>21010</v>
      </c>
      <c r="IL114" s="196" t="s">
        <v>2484</v>
      </c>
      <c r="IM114" s="5">
        <v>120</v>
      </c>
      <c r="IN114" s="296">
        <f t="shared" si="5"/>
        <v>2</v>
      </c>
    </row>
    <row r="115" spans="1:248">
      <c r="A115" s="52">
        <f>+'3.- Resumen general'!B117</f>
        <v>111</v>
      </c>
      <c r="B115" s="52">
        <v>21015</v>
      </c>
      <c r="C115" s="53" t="str">
        <f>+'3.- Resumen general'!D117</f>
        <v>Resección radical de tumor de tejido blando de cara o cuero cabelludo</v>
      </c>
      <c r="D115" s="490" t="str">
        <f>+'3.- Resumen general'!F117</f>
        <v>IQ B</v>
      </c>
      <c r="E115" s="433" t="s">
        <v>5897</v>
      </c>
      <c r="F115" s="323">
        <f t="shared" si="3"/>
        <v>179.13249000000002</v>
      </c>
      <c r="G115" s="180" t="s">
        <v>1401</v>
      </c>
      <c r="H115" s="323">
        <f>+VLOOKUP(G115,$C$2421:$D$3113,2,FALSE)+($H$3275*$G$3275*IN115)+($H$3271*$G$3271*IN115)</f>
        <v>190.15001666666666</v>
      </c>
      <c r="I115" s="55"/>
      <c r="J115" s="323"/>
      <c r="K115" s="56">
        <f t="shared" si="4"/>
        <v>369.28250666666668</v>
      </c>
      <c r="IK115" s="2">
        <v>21015</v>
      </c>
      <c r="IL115" s="196" t="s">
        <v>2485</v>
      </c>
      <c r="IM115" s="5">
        <v>110</v>
      </c>
      <c r="IN115" s="296">
        <f t="shared" si="5"/>
        <v>1.8333333333333333</v>
      </c>
    </row>
    <row r="116" spans="1:248">
      <c r="A116" s="52">
        <f>+'3.- Resumen general'!B118</f>
        <v>112</v>
      </c>
      <c r="B116" s="52">
        <v>21025</v>
      </c>
      <c r="C116" s="53" t="str">
        <f>+'3.- Resumen general'!D118</f>
        <v>Excisión de huesos, mandíbula (osteomielitis o absceso óseo)</v>
      </c>
      <c r="D116" s="490" t="str">
        <f>+'3.- Resumen general'!F118</f>
        <v>IQ B</v>
      </c>
      <c r="E116" s="433" t="s">
        <v>5897</v>
      </c>
      <c r="F116" s="323">
        <f t="shared" si="3"/>
        <v>179.13249000000002</v>
      </c>
      <c r="G116" s="180" t="s">
        <v>1401</v>
      </c>
      <c r="H116" s="323">
        <f>+VLOOKUP(G116,$C$2421:$D$3113,2,FALSE)+($H$3275*$G$3275*IN116)+($H$3271*$G$3271*IN116)</f>
        <v>190.15001666666666</v>
      </c>
      <c r="I116" s="55"/>
      <c r="J116" s="323"/>
      <c r="K116" s="56">
        <f t="shared" si="4"/>
        <v>369.28250666666668</v>
      </c>
      <c r="IK116" s="2">
        <v>21025</v>
      </c>
      <c r="IL116" s="196" t="s">
        <v>2486</v>
      </c>
      <c r="IM116" s="5">
        <v>110</v>
      </c>
      <c r="IN116" s="296">
        <f t="shared" si="5"/>
        <v>1.8333333333333333</v>
      </c>
    </row>
    <row r="117" spans="1:248">
      <c r="A117" s="52">
        <f>+'3.- Resumen general'!B119</f>
        <v>113</v>
      </c>
      <c r="B117" s="52">
        <v>21031</v>
      </c>
      <c r="C117" s="53" t="str">
        <f>+'3.- Resumen general'!D119</f>
        <v>Excisión de abultamiento mandibular o palatino maxilar</v>
      </c>
      <c r="D117" s="490" t="str">
        <f>+'3.- Resumen general'!F119</f>
        <v>IQ B</v>
      </c>
      <c r="E117" s="433" t="s">
        <v>5897</v>
      </c>
      <c r="F117" s="323">
        <f t="shared" si="3"/>
        <v>179.13249000000002</v>
      </c>
      <c r="G117" s="180" t="s">
        <v>1401</v>
      </c>
      <c r="H117" s="323">
        <f>+VLOOKUP(G117,$C$2421:$D$3113,2,FALSE)+($H$3275*$G$3275*IN117)+($H$3271*$G$3271*IN117)</f>
        <v>183.36068333333336</v>
      </c>
      <c r="I117" s="55"/>
      <c r="J117" s="323"/>
      <c r="K117" s="56">
        <f t="shared" si="4"/>
        <v>362.4931733333334</v>
      </c>
      <c r="IK117" s="2">
        <v>21031</v>
      </c>
      <c r="IL117" s="196" t="s">
        <v>2487</v>
      </c>
      <c r="IM117" s="5">
        <v>100</v>
      </c>
      <c r="IN117" s="296">
        <f t="shared" si="5"/>
        <v>1.6666666666666667</v>
      </c>
    </row>
    <row r="118" spans="1:248">
      <c r="A118" s="52">
        <f>+'3.- Resumen general'!B120</f>
        <v>114</v>
      </c>
      <c r="B118" s="52">
        <v>21034</v>
      </c>
      <c r="C118" s="53" t="str">
        <f>+'3.- Resumen general'!D120</f>
        <v>Excisión de tumor maligno de huesos faciales distinto de la mandíbula</v>
      </c>
      <c r="D118" s="490" t="str">
        <f>+'3.- Resumen general'!F120</f>
        <v>IQ A</v>
      </c>
      <c r="E118" s="433" t="s">
        <v>444</v>
      </c>
      <c r="F118" s="323">
        <f t="shared" si="3"/>
        <v>170.78198999999995</v>
      </c>
      <c r="G118" s="180" t="s">
        <v>1390</v>
      </c>
      <c r="H118" s="323">
        <f>+VLOOKUP(G118,$C$2421:$D$3113,2,FALSE)+($H$3323*$G$3323*IN118)+($H$3319*$G$3319*IN118)</f>
        <v>182.41001666666668</v>
      </c>
      <c r="I118" s="55"/>
      <c r="J118" s="323"/>
      <c r="K118" s="56">
        <f t="shared" si="4"/>
        <v>353.19200666666666</v>
      </c>
      <c r="IK118" s="2">
        <v>21034</v>
      </c>
      <c r="IL118" s="196" t="s">
        <v>2488</v>
      </c>
      <c r="IM118" s="5">
        <v>110</v>
      </c>
      <c r="IN118" s="296">
        <f t="shared" si="5"/>
        <v>1.8333333333333333</v>
      </c>
    </row>
    <row r="119" spans="1:248">
      <c r="A119" s="52">
        <f>+'3.- Resumen general'!B121</f>
        <v>115</v>
      </c>
      <c r="B119" s="52">
        <v>21045</v>
      </c>
      <c r="C119" s="53" t="str">
        <f>+'3.- Resumen general'!D121</f>
        <v>Resección radical de tumor maligno de mandíbula</v>
      </c>
      <c r="D119" s="490" t="str">
        <f>+'3.- Resumen general'!F121</f>
        <v>IQ A</v>
      </c>
      <c r="E119" s="433" t="s">
        <v>444</v>
      </c>
      <c r="F119" s="323">
        <f t="shared" si="3"/>
        <v>170.78198999999995</v>
      </c>
      <c r="G119" s="180" t="s">
        <v>1401</v>
      </c>
      <c r="H119" s="323">
        <f>+VLOOKUP(G119,$C$2421:$D$3113,2,FALSE)+($H$3275*$G$3275*IN119)+($H$3271*$G$3271*IN119)</f>
        <v>196.93935000000002</v>
      </c>
      <c r="I119" s="55"/>
      <c r="J119" s="323"/>
      <c r="K119" s="56">
        <f t="shared" si="4"/>
        <v>367.72133999999994</v>
      </c>
      <c r="IK119" s="2">
        <v>21045</v>
      </c>
      <c r="IL119" s="196" t="s">
        <v>2489</v>
      </c>
      <c r="IM119" s="5">
        <v>120</v>
      </c>
      <c r="IN119" s="296">
        <f t="shared" si="5"/>
        <v>2</v>
      </c>
    </row>
    <row r="120" spans="1:248">
      <c r="A120" s="52">
        <f>+'3.- Resumen general'!B122</f>
        <v>116</v>
      </c>
      <c r="B120" s="52">
        <v>21050</v>
      </c>
      <c r="C120" s="53" t="str">
        <f>+'3.- Resumen general'!D122</f>
        <v>Condilectomía, articulación témporomandibular</v>
      </c>
      <c r="D120" s="490" t="str">
        <f>+'3.- Resumen general'!F122</f>
        <v>IQ B</v>
      </c>
      <c r="E120" s="433" t="s">
        <v>5897</v>
      </c>
      <c r="F120" s="323">
        <f t="shared" si="3"/>
        <v>179.13249000000002</v>
      </c>
      <c r="G120" s="180" t="s">
        <v>1401</v>
      </c>
      <c r="H120" s="323">
        <f>+VLOOKUP(G120,$C$2421:$D$3113,2,FALSE)+($H$3275*$G$3275*IN120)+($H$3271*$G$3271*IN120)</f>
        <v>190.15001666666666</v>
      </c>
      <c r="I120" s="55"/>
      <c r="J120" s="323"/>
      <c r="K120" s="56">
        <f t="shared" si="4"/>
        <v>369.28250666666668</v>
      </c>
      <c r="IK120" s="2">
        <v>21050</v>
      </c>
      <c r="IL120" s="196" t="s">
        <v>2490</v>
      </c>
      <c r="IM120" s="5">
        <v>110</v>
      </c>
      <c r="IN120" s="296">
        <f t="shared" si="5"/>
        <v>1.8333333333333333</v>
      </c>
    </row>
    <row r="121" spans="1:248">
      <c r="A121" s="52">
        <f>+'3.- Resumen general'!B123</f>
        <v>117</v>
      </c>
      <c r="B121" s="52">
        <v>21060</v>
      </c>
      <c r="C121" s="53" t="str">
        <f>+'3.- Resumen general'!D123</f>
        <v>Meniscectomía, parcial o completa, articulación témporomandibular</v>
      </c>
      <c r="D121" s="490" t="str">
        <f>+'3.- Resumen general'!F123</f>
        <v>IQ A</v>
      </c>
      <c r="E121" s="433" t="s">
        <v>444</v>
      </c>
      <c r="F121" s="323">
        <f t="shared" si="3"/>
        <v>170.78198999999995</v>
      </c>
      <c r="G121" s="180" t="s">
        <v>1401</v>
      </c>
      <c r="H121" s="323">
        <f>+VLOOKUP(G121,$C$2421:$D$3113,2,FALSE)+($H$3275*$G$3275*IN121)+($H$3271*$G$3271*IN121)</f>
        <v>196.93935000000002</v>
      </c>
      <c r="I121" s="55"/>
      <c r="J121" s="323"/>
      <c r="K121" s="56">
        <f t="shared" si="4"/>
        <v>367.72133999999994</v>
      </c>
      <c r="IK121" s="2">
        <v>21060</v>
      </c>
      <c r="IL121" s="196" t="s">
        <v>2491</v>
      </c>
      <c r="IM121" s="5">
        <v>120</v>
      </c>
      <c r="IN121" s="296">
        <f t="shared" si="5"/>
        <v>2</v>
      </c>
    </row>
    <row r="122" spans="1:248">
      <c r="A122" s="52">
        <f>+'3.- Resumen general'!B124</f>
        <v>118</v>
      </c>
      <c r="B122" s="52">
        <v>21310</v>
      </c>
      <c r="C122" s="53" t="str">
        <f>+'3.- Resumen general'!D124</f>
        <v>Tratamiento cerrado de fractura de huesos nasales, tabique nasal sin manipulación</v>
      </c>
      <c r="D122" s="490" t="str">
        <f>+'3.- Resumen general'!F124</f>
        <v>Atención de Tópico</v>
      </c>
      <c r="E122" s="432" t="s">
        <v>3220</v>
      </c>
      <c r="F122" s="323">
        <f t="shared" si="3"/>
        <v>22.887150000000002</v>
      </c>
      <c r="G122" s="57"/>
      <c r="H122" s="323"/>
      <c r="I122" s="55"/>
      <c r="J122" s="323"/>
      <c r="K122" s="56">
        <f t="shared" si="4"/>
        <v>22.887150000000002</v>
      </c>
      <c r="IK122" s="2">
        <v>21310</v>
      </c>
      <c r="IL122" s="196" t="s">
        <v>2492</v>
      </c>
      <c r="IM122" s="5">
        <v>30</v>
      </c>
      <c r="IN122" s="296">
        <f t="shared" si="5"/>
        <v>0.5</v>
      </c>
    </row>
    <row r="123" spans="1:248">
      <c r="A123" s="52">
        <f>+'3.- Resumen general'!B125</f>
        <v>119</v>
      </c>
      <c r="B123" s="52">
        <v>21325</v>
      </c>
      <c r="C123" s="53" t="str">
        <f>+'3.- Resumen general'!D125</f>
        <v>Tratamiento abierto de fractura nasal; sin complicaciones</v>
      </c>
      <c r="D123" s="490" t="str">
        <f>+'3.- Resumen general'!F125</f>
        <v>IQ C</v>
      </c>
      <c r="E123" s="433" t="s">
        <v>445</v>
      </c>
      <c r="F123" s="323">
        <f t="shared" si="3"/>
        <v>96.123999999999981</v>
      </c>
      <c r="G123" s="58" t="s">
        <v>1392</v>
      </c>
      <c r="H123" s="323">
        <f>+VLOOKUP(G123,$C$2421:$D$3113,2,FALSE)</f>
        <v>21.28</v>
      </c>
      <c r="I123" s="55"/>
      <c r="J123" s="323"/>
      <c r="K123" s="56">
        <f t="shared" si="4"/>
        <v>117.40399999999998</v>
      </c>
      <c r="IK123" s="2">
        <v>21325</v>
      </c>
      <c r="IL123" s="196" t="s">
        <v>2493</v>
      </c>
      <c r="IM123" s="5">
        <v>80</v>
      </c>
      <c r="IN123" s="296">
        <f t="shared" si="5"/>
        <v>1.3333333333333333</v>
      </c>
    </row>
    <row r="124" spans="1:248">
      <c r="A124" s="52">
        <f>+'3.- Resumen general'!B126</f>
        <v>120</v>
      </c>
      <c r="B124" s="52">
        <v>21338</v>
      </c>
      <c r="C124" s="53" t="str">
        <f>+'3.- Resumen general'!D126</f>
        <v>Tratamiento abierto de fractura nasoetmoidal</v>
      </c>
      <c r="D124" s="490" t="str">
        <f>+'3.- Resumen general'!F126</f>
        <v>IQ A</v>
      </c>
      <c r="E124" s="433" t="s">
        <v>444</v>
      </c>
      <c r="F124" s="323">
        <f t="shared" si="3"/>
        <v>170.78198999999995</v>
      </c>
      <c r="G124" s="180" t="s">
        <v>1401</v>
      </c>
      <c r="H124" s="323">
        <f>+VLOOKUP(G124,$C$2421:$D$3113,2,FALSE)+($H$3275*$G$3275*IN124)+($H$3271*$G$3271*IN124)</f>
        <v>179.96601666666669</v>
      </c>
      <c r="I124" s="55"/>
      <c r="J124" s="323"/>
      <c r="K124" s="56">
        <f t="shared" si="4"/>
        <v>350.74800666666664</v>
      </c>
      <c r="IK124" s="2">
        <v>21338</v>
      </c>
      <c r="IL124" s="196" t="s">
        <v>2494</v>
      </c>
      <c r="IM124" s="5">
        <v>95</v>
      </c>
      <c r="IN124" s="296">
        <f t="shared" si="5"/>
        <v>1.5833333333333333</v>
      </c>
    </row>
    <row r="125" spans="1:248">
      <c r="A125" s="52">
        <f>+'3.- Resumen general'!B127</f>
        <v>121</v>
      </c>
      <c r="B125" s="52">
        <v>21343</v>
      </c>
      <c r="C125" s="53" t="str">
        <f>+'3.- Resumen general'!D127</f>
        <v>Tratamiento abierto de fractura de seno frontal</v>
      </c>
      <c r="D125" s="490" t="str">
        <f>+'3.- Resumen general'!F127</f>
        <v>IQ A</v>
      </c>
      <c r="E125" s="433" t="s">
        <v>444</v>
      </c>
      <c r="F125" s="323">
        <f t="shared" si="3"/>
        <v>170.78198999999995</v>
      </c>
      <c r="G125" s="180" t="s">
        <v>1401</v>
      </c>
      <c r="H125" s="323">
        <f>+VLOOKUP(G125,$C$2421:$D$3113,2,FALSE)+($H$3275*$G$3275*IN125)+($H$3271*$G$3271*IN125)</f>
        <v>179.96601666666669</v>
      </c>
      <c r="I125" s="55"/>
      <c r="J125" s="323"/>
      <c r="K125" s="56">
        <f t="shared" si="4"/>
        <v>350.74800666666664</v>
      </c>
      <c r="IK125" s="2">
        <v>21343</v>
      </c>
      <c r="IL125" s="196" t="s">
        <v>2495</v>
      </c>
      <c r="IM125" s="5">
        <v>95</v>
      </c>
      <c r="IN125" s="296">
        <f t="shared" si="5"/>
        <v>1.5833333333333333</v>
      </c>
    </row>
    <row r="126" spans="1:248">
      <c r="A126" s="52">
        <f>+'3.- Resumen general'!B128</f>
        <v>122</v>
      </c>
      <c r="B126" s="52">
        <v>21345</v>
      </c>
      <c r="C126" s="53" t="str">
        <f>+'3.- Resumen general'!D128</f>
        <v>Tratamiento cerrado de fractura de complejo nasomaxilar (LeFort tipo II); empleando fijación con alambre interdentario o fijación de dentadura o férula</v>
      </c>
      <c r="D126" s="490" t="str">
        <f>+'3.- Resumen general'!F128</f>
        <v>Atención de Tópico</v>
      </c>
      <c r="E126" s="432" t="s">
        <v>3220</v>
      </c>
      <c r="F126" s="323">
        <f t="shared" si="3"/>
        <v>22.887150000000002</v>
      </c>
      <c r="G126" s="57"/>
      <c r="H126" s="323"/>
      <c r="I126" s="55"/>
      <c r="J126" s="323"/>
      <c r="K126" s="56">
        <f t="shared" si="4"/>
        <v>22.887150000000002</v>
      </c>
      <c r="IK126" s="2">
        <v>21345</v>
      </c>
      <c r="IL126" s="196" t="s">
        <v>2496</v>
      </c>
      <c r="IM126" s="5">
        <v>45</v>
      </c>
      <c r="IN126" s="296">
        <f t="shared" si="5"/>
        <v>0.75</v>
      </c>
    </row>
    <row r="127" spans="1:248">
      <c r="A127" s="52">
        <f>+'3.- Resumen general'!B129</f>
        <v>123</v>
      </c>
      <c r="B127" s="52">
        <v>21346</v>
      </c>
      <c r="C127" s="53" t="str">
        <f>+'3.- Resumen general'!D129</f>
        <v>Tratamiento abierto de fractura de complejo nasomaxilar (LeFort tipo II)</v>
      </c>
      <c r="D127" s="490" t="str">
        <f>+'3.- Resumen general'!F129</f>
        <v>IQ A</v>
      </c>
      <c r="E127" s="433" t="s">
        <v>444</v>
      </c>
      <c r="F127" s="323">
        <f t="shared" si="3"/>
        <v>170.78198999999995</v>
      </c>
      <c r="G127" s="180" t="s">
        <v>1390</v>
      </c>
      <c r="H127" s="323">
        <f>+VLOOKUP(G127,$C$2421:$D$3113,2,FALSE)+($H$3323*$G$3323*IN127)+($H$3319*$G$3319*IN127)</f>
        <v>182.41001666666668</v>
      </c>
      <c r="I127" s="55"/>
      <c r="J127" s="323"/>
      <c r="K127" s="56">
        <f t="shared" si="4"/>
        <v>353.19200666666666</v>
      </c>
      <c r="IK127" s="2">
        <v>21346</v>
      </c>
      <c r="IL127" s="196" t="s">
        <v>2497</v>
      </c>
      <c r="IM127" s="5">
        <v>110</v>
      </c>
      <c r="IN127" s="296">
        <f t="shared" si="5"/>
        <v>1.8333333333333333</v>
      </c>
    </row>
    <row r="128" spans="1:248">
      <c r="A128" s="52">
        <f>+'3.- Resumen general'!B130</f>
        <v>124</v>
      </c>
      <c r="B128" s="52">
        <v>21360</v>
      </c>
      <c r="C128" s="53" t="str">
        <f>+'3.- Resumen general'!D130</f>
        <v>Tratamiento abierto de fractura malar deprimida, incluyendo el arco cigomático y trípode malar</v>
      </c>
      <c r="D128" s="490" t="str">
        <f>+'3.- Resumen general'!F130</f>
        <v>IQ B</v>
      </c>
      <c r="E128" s="433" t="s">
        <v>5897</v>
      </c>
      <c r="F128" s="323">
        <f t="shared" si="3"/>
        <v>179.13249000000002</v>
      </c>
      <c r="G128" s="180" t="s">
        <v>1401</v>
      </c>
      <c r="H128" s="323">
        <f>+VLOOKUP(G128,$C$2421:$D$3113,2,FALSE)+($H$3275*$G$3275*IN128)+($H$3271*$G$3271*IN128)</f>
        <v>190.15001666666666</v>
      </c>
      <c r="I128" s="55"/>
      <c r="J128" s="323"/>
      <c r="K128" s="56">
        <f t="shared" si="4"/>
        <v>369.28250666666668</v>
      </c>
      <c r="IK128" s="2">
        <v>21360</v>
      </c>
      <c r="IL128" s="196" t="s">
        <v>2498</v>
      </c>
      <c r="IM128" s="5">
        <v>110</v>
      </c>
      <c r="IN128" s="296">
        <f t="shared" si="5"/>
        <v>1.8333333333333333</v>
      </c>
    </row>
    <row r="129" spans="1:248">
      <c r="A129" s="52">
        <f>+'3.- Resumen general'!B131</f>
        <v>125</v>
      </c>
      <c r="B129" s="52">
        <v>21385</v>
      </c>
      <c r="C129" s="53" t="str">
        <f>+'3.- Resumen general'!D131</f>
        <v>Tratamiento abierto de fractura "por estallido" de piso orbitario</v>
      </c>
      <c r="D129" s="490" t="str">
        <f>+'3.- Resumen general'!F131</f>
        <v>IQ A</v>
      </c>
      <c r="E129" s="433" t="s">
        <v>444</v>
      </c>
      <c r="F129" s="323">
        <f t="shared" si="3"/>
        <v>170.78198999999995</v>
      </c>
      <c r="G129" s="180" t="s">
        <v>1391</v>
      </c>
      <c r="H129" s="323">
        <f>+VLOOKUP(G129,$C$2421:$D$3113,2,FALSE)</f>
        <v>183.9085</v>
      </c>
      <c r="I129" s="55"/>
      <c r="J129" s="323"/>
      <c r="K129" s="56">
        <f t="shared" si="4"/>
        <v>354.69048999999995</v>
      </c>
      <c r="IK129" s="2">
        <v>21385</v>
      </c>
      <c r="IL129" s="196" t="s">
        <v>2499</v>
      </c>
      <c r="IM129" s="5">
        <v>110</v>
      </c>
      <c r="IN129" s="296">
        <f t="shared" si="5"/>
        <v>1.8333333333333333</v>
      </c>
    </row>
    <row r="130" spans="1:248">
      <c r="A130" s="52">
        <f>+'3.- Resumen general'!B132</f>
        <v>126</v>
      </c>
      <c r="B130" s="52">
        <v>21400</v>
      </c>
      <c r="C130" s="53" t="str">
        <f>+'3.- Resumen general'!D132</f>
        <v>Tratamiento cerrado de fractura de órbita</v>
      </c>
      <c r="D130" s="490" t="str">
        <f>+'3.- Resumen general'!F132</f>
        <v>Atención de Tópico</v>
      </c>
      <c r="E130" s="432" t="s">
        <v>3220</v>
      </c>
      <c r="F130" s="323">
        <f t="shared" si="3"/>
        <v>22.887150000000002</v>
      </c>
      <c r="G130" s="57"/>
      <c r="H130" s="323"/>
      <c r="I130" s="55"/>
      <c r="J130" s="323"/>
      <c r="K130" s="56">
        <f t="shared" si="4"/>
        <v>22.887150000000002</v>
      </c>
      <c r="IK130" s="2">
        <v>21400</v>
      </c>
      <c r="IL130" s="196" t="s">
        <v>2500</v>
      </c>
      <c r="IM130" s="5">
        <v>80</v>
      </c>
      <c r="IN130" s="296">
        <f t="shared" si="5"/>
        <v>1.3333333333333333</v>
      </c>
    </row>
    <row r="131" spans="1:248">
      <c r="A131" s="52">
        <f>+'3.- Resumen general'!B133</f>
        <v>127</v>
      </c>
      <c r="B131" s="52">
        <v>21406</v>
      </c>
      <c r="C131" s="53" t="str">
        <f>+'3.- Resumen general'!D133</f>
        <v>Tratamiento abierto de fractura de órbita</v>
      </c>
      <c r="D131" s="490" t="str">
        <f>+'3.- Resumen general'!F133</f>
        <v>IQ B</v>
      </c>
      <c r="E131" s="433" t="s">
        <v>5897</v>
      </c>
      <c r="F131" s="323">
        <f t="shared" si="3"/>
        <v>179.13249000000002</v>
      </c>
      <c r="G131" s="180" t="s">
        <v>1401</v>
      </c>
      <c r="H131" s="323">
        <f>+VLOOKUP(G131,$C$2421:$D$3113,2,FALSE)+($H$3275*$G$3275*IN131)+($H$3271*$G$3271*IN131)</f>
        <v>159.59801666666667</v>
      </c>
      <c r="I131" s="55"/>
      <c r="J131" s="323"/>
      <c r="K131" s="56">
        <f t="shared" si="4"/>
        <v>338.73050666666666</v>
      </c>
      <c r="IK131" s="2">
        <v>21406</v>
      </c>
      <c r="IL131" s="196" t="s">
        <v>2501</v>
      </c>
      <c r="IM131" s="5">
        <v>65</v>
      </c>
      <c r="IN131" s="296">
        <f t="shared" si="5"/>
        <v>1.0833333333333333</v>
      </c>
    </row>
    <row r="132" spans="1:248">
      <c r="A132" s="52">
        <f>+'3.- Resumen general'!B134</f>
        <v>128</v>
      </c>
      <c r="B132" s="52">
        <v>21421</v>
      </c>
      <c r="C132" s="53" t="str">
        <f>+'3.- Resumen general'!D134</f>
        <v>Tratamiento cerrado de fractura maxilar (LeFort I)</v>
      </c>
      <c r="D132" s="490" t="str">
        <f>+'3.- Resumen general'!F134</f>
        <v>Atención de Tópico</v>
      </c>
      <c r="E132" s="432" t="s">
        <v>3220</v>
      </c>
      <c r="F132" s="323">
        <f t="shared" si="3"/>
        <v>22.887150000000002</v>
      </c>
      <c r="G132" s="57"/>
      <c r="H132" s="323"/>
      <c r="I132" s="55"/>
      <c r="J132" s="323"/>
      <c r="K132" s="56">
        <f t="shared" si="4"/>
        <v>22.887150000000002</v>
      </c>
      <c r="IK132" s="2">
        <v>21421</v>
      </c>
      <c r="IL132" s="196" t="s">
        <v>2502</v>
      </c>
      <c r="IM132" s="5">
        <v>20</v>
      </c>
      <c r="IN132" s="296">
        <f t="shared" si="5"/>
        <v>0.33333333333333331</v>
      </c>
    </row>
    <row r="133" spans="1:248">
      <c r="A133" s="52">
        <f>+'3.- Resumen general'!B135</f>
        <v>129</v>
      </c>
      <c r="B133" s="52">
        <v>21422</v>
      </c>
      <c r="C133" s="53" t="str">
        <f>+'3.- Resumen general'!D135</f>
        <v>Tratamiento abierto de fractura maxilar (LeFort I)</v>
      </c>
      <c r="D133" s="490" t="str">
        <f>+'3.- Resumen general'!F135</f>
        <v>IQ A</v>
      </c>
      <c r="E133" s="433" t="s">
        <v>444</v>
      </c>
      <c r="F133" s="323">
        <f t="shared" ref="F133:F196" si="8">+VLOOKUP(E133,$C$2421:$D$3113,2,FALSE)</f>
        <v>170.78198999999995</v>
      </c>
      <c r="G133" s="180" t="s">
        <v>1390</v>
      </c>
      <c r="H133" s="323">
        <f>+VLOOKUP(G133,$C$2421:$D$3113,2,FALSE)+($H$3323*$G$3323*IN133)+($H$3319*$G$3319*IN133)</f>
        <v>182.41001666666668</v>
      </c>
      <c r="I133" s="55"/>
      <c r="J133" s="323"/>
      <c r="K133" s="56">
        <f t="shared" ref="K133:K196" si="9">+F133+H133+J133</f>
        <v>353.19200666666666</v>
      </c>
      <c r="IK133" s="2">
        <v>21422</v>
      </c>
      <c r="IL133" s="196" t="s">
        <v>2503</v>
      </c>
      <c r="IM133" s="5">
        <v>110</v>
      </c>
      <c r="IN133" s="296">
        <f t="shared" ref="IN133:IN196" si="10">IM133/60</f>
        <v>1.8333333333333333</v>
      </c>
    </row>
    <row r="134" spans="1:248">
      <c r="A134" s="52">
        <f>+'3.- Resumen general'!B136</f>
        <v>130</v>
      </c>
      <c r="B134" s="52">
        <v>21431</v>
      </c>
      <c r="C134" s="53" t="str">
        <f>+'3.- Resumen general'!D136</f>
        <v>Tratamiento cerrado de disyunción craneofacial (LeFort III)</v>
      </c>
      <c r="D134" s="490" t="str">
        <f>+'3.- Resumen general'!F136</f>
        <v>Atención de Tópico</v>
      </c>
      <c r="E134" s="432" t="s">
        <v>3220</v>
      </c>
      <c r="F134" s="323">
        <f t="shared" si="8"/>
        <v>22.887150000000002</v>
      </c>
      <c r="G134" s="57"/>
      <c r="H134" s="323"/>
      <c r="I134" s="55"/>
      <c r="J134" s="323"/>
      <c r="K134" s="56">
        <f t="shared" si="9"/>
        <v>22.887150000000002</v>
      </c>
      <c r="IK134" s="2">
        <v>21431</v>
      </c>
      <c r="IL134" s="196" t="s">
        <v>2504</v>
      </c>
      <c r="IM134" s="5">
        <v>90</v>
      </c>
      <c r="IN134" s="296">
        <f t="shared" si="10"/>
        <v>1.5</v>
      </c>
    </row>
    <row r="135" spans="1:248">
      <c r="A135" s="52">
        <f>+'3.- Resumen general'!B137</f>
        <v>131</v>
      </c>
      <c r="B135" s="52">
        <v>21432</v>
      </c>
      <c r="C135" s="53" t="str">
        <f>+'3.- Resumen general'!D137</f>
        <v>Tratamiento abierto de disyunción craneofacial (LeFort III)</v>
      </c>
      <c r="D135" s="490" t="str">
        <f>+'3.- Resumen general'!F137</f>
        <v>IQ A</v>
      </c>
      <c r="E135" s="433" t="s">
        <v>444</v>
      </c>
      <c r="F135" s="323">
        <f t="shared" si="8"/>
        <v>170.78198999999995</v>
      </c>
      <c r="G135" s="180" t="s">
        <v>1390</v>
      </c>
      <c r="H135" s="323">
        <f>+VLOOKUP(G135,$C$2421:$D$3113,2,FALSE)+($H$3323*$G$3323*IN135)+($H$3319*$G$3319*IN135)</f>
        <v>189.19935000000001</v>
      </c>
      <c r="I135" s="55"/>
      <c r="J135" s="323"/>
      <c r="K135" s="56">
        <f t="shared" si="9"/>
        <v>359.98133999999993</v>
      </c>
      <c r="IK135" s="2">
        <v>21432</v>
      </c>
      <c r="IL135" s="196" t="s">
        <v>2505</v>
      </c>
      <c r="IM135" s="5">
        <v>120</v>
      </c>
      <c r="IN135" s="296">
        <f t="shared" si="10"/>
        <v>2</v>
      </c>
    </row>
    <row r="136" spans="1:248">
      <c r="A136" s="52">
        <f>+'3.- Resumen general'!B138</f>
        <v>132</v>
      </c>
      <c r="B136" s="52">
        <v>21440</v>
      </c>
      <c r="C136" s="53" t="str">
        <f>+'3.- Resumen general'!D138</f>
        <v>Tratamiento cerrado de fractura del arco dentario de la mandíbula o del maxilar</v>
      </c>
      <c r="D136" s="490" t="str">
        <f>+'3.- Resumen general'!F138</f>
        <v>Atención de Tópico</v>
      </c>
      <c r="E136" s="432" t="s">
        <v>3220</v>
      </c>
      <c r="F136" s="323">
        <f t="shared" si="8"/>
        <v>22.887150000000002</v>
      </c>
      <c r="G136" s="57"/>
      <c r="H136" s="323"/>
      <c r="I136" s="55"/>
      <c r="J136" s="323"/>
      <c r="K136" s="56">
        <f t="shared" si="9"/>
        <v>22.887150000000002</v>
      </c>
      <c r="IK136" s="2">
        <v>21440</v>
      </c>
      <c r="IL136" s="196" t="s">
        <v>2506</v>
      </c>
      <c r="IM136" s="5">
        <v>75</v>
      </c>
      <c r="IN136" s="296">
        <f t="shared" si="10"/>
        <v>1.25</v>
      </c>
    </row>
    <row r="137" spans="1:248">
      <c r="A137" s="52">
        <f>+'3.- Resumen general'!B139</f>
        <v>133</v>
      </c>
      <c r="B137" s="52">
        <v>21445</v>
      </c>
      <c r="C137" s="53" t="str">
        <f>+'3.- Resumen general'!D139</f>
        <v>Tratamiento abierto de fractura del arco dentario de la mandíbula o del maxilar</v>
      </c>
      <c r="D137" s="490" t="str">
        <f>+'3.- Resumen general'!F139</f>
        <v>IQ B</v>
      </c>
      <c r="E137" s="433" t="s">
        <v>5897</v>
      </c>
      <c r="F137" s="323">
        <f t="shared" si="8"/>
        <v>179.13249000000002</v>
      </c>
      <c r="G137" s="180" t="s">
        <v>1401</v>
      </c>
      <c r="H137" s="323">
        <f>+VLOOKUP(G137,$C$2421:$D$3113,2,FALSE)+($H$3275*$G$3275*IN137)+($H$3271*$G$3271*IN137)</f>
        <v>190.15001666666666</v>
      </c>
      <c r="I137" s="55"/>
      <c r="J137" s="323"/>
      <c r="K137" s="56">
        <f t="shared" si="9"/>
        <v>369.28250666666668</v>
      </c>
      <c r="IK137" s="2">
        <v>21445</v>
      </c>
      <c r="IL137" s="196" t="s">
        <v>2507</v>
      </c>
      <c r="IM137" s="5">
        <v>110</v>
      </c>
      <c r="IN137" s="296">
        <f t="shared" si="10"/>
        <v>1.8333333333333333</v>
      </c>
    </row>
    <row r="138" spans="1:248">
      <c r="A138" s="52">
        <f>+'3.- Resumen general'!B140</f>
        <v>134</v>
      </c>
      <c r="B138" s="52">
        <v>21454</v>
      </c>
      <c r="C138" s="53" t="str">
        <f>+'3.- Resumen general'!D140</f>
        <v>Tratamiento abierto de fractura mandibular con fijación externa</v>
      </c>
      <c r="D138" s="490" t="str">
        <f>+'3.- Resumen general'!F140</f>
        <v>IQ B</v>
      </c>
      <c r="E138" s="433" t="s">
        <v>5897</v>
      </c>
      <c r="F138" s="323">
        <f t="shared" si="8"/>
        <v>179.13249000000002</v>
      </c>
      <c r="G138" s="180" t="s">
        <v>1401</v>
      </c>
      <c r="H138" s="323">
        <f>+VLOOKUP(G138,$C$2421:$D$3113,2,FALSE)+($H$3275*$G$3275*IN138)+($H$3271*$G$3271*IN138)</f>
        <v>190.15001666666666</v>
      </c>
      <c r="I138" s="55"/>
      <c r="J138" s="323"/>
      <c r="K138" s="56">
        <f t="shared" si="9"/>
        <v>369.28250666666668</v>
      </c>
      <c r="IK138" s="2">
        <v>21454</v>
      </c>
      <c r="IL138" s="196" t="s">
        <v>2508</v>
      </c>
      <c r="IM138" s="5">
        <v>110</v>
      </c>
      <c r="IN138" s="296">
        <f t="shared" si="10"/>
        <v>1.8333333333333333</v>
      </c>
    </row>
    <row r="139" spans="1:248">
      <c r="A139" s="52">
        <f>+'3.- Resumen general'!B141</f>
        <v>135</v>
      </c>
      <c r="B139" s="52">
        <v>21490</v>
      </c>
      <c r="C139" s="53" t="str">
        <f>+'3.- Resumen general'!D141</f>
        <v>Tratamiento abierto de luxación de articulación témporomandibular</v>
      </c>
      <c r="D139" s="490" t="str">
        <f>+'3.- Resumen general'!F141</f>
        <v>IQ A</v>
      </c>
      <c r="E139" s="433" t="s">
        <v>444</v>
      </c>
      <c r="F139" s="323">
        <f t="shared" si="8"/>
        <v>170.78198999999995</v>
      </c>
      <c r="G139" s="180" t="s">
        <v>1401</v>
      </c>
      <c r="H139" s="323">
        <f>+VLOOKUP(G139,$C$2421:$D$3113,2,FALSE)+($H$3275*$G$3275*IN139)+($H$3271*$G$3271*IN139)</f>
        <v>179.96601666666669</v>
      </c>
      <c r="I139" s="55"/>
      <c r="J139" s="323"/>
      <c r="K139" s="56">
        <f t="shared" si="9"/>
        <v>350.74800666666664</v>
      </c>
      <c r="IK139" s="2">
        <v>21490</v>
      </c>
      <c r="IL139" s="196" t="s">
        <v>2509</v>
      </c>
      <c r="IM139" s="5">
        <v>95</v>
      </c>
      <c r="IN139" s="296">
        <f t="shared" si="10"/>
        <v>1.5833333333333333</v>
      </c>
    </row>
    <row r="140" spans="1:248">
      <c r="A140" s="52">
        <f>+'3.- Resumen general'!B142</f>
        <v>136</v>
      </c>
      <c r="B140" s="52">
        <v>21495</v>
      </c>
      <c r="C140" s="53" t="str">
        <f>+'3.- Resumen general'!D142</f>
        <v>Tratamiento abierto de fractura del hueso hioides</v>
      </c>
      <c r="D140" s="490" t="str">
        <f>+'3.- Resumen general'!F142</f>
        <v>IQ A</v>
      </c>
      <c r="E140" s="433" t="s">
        <v>444</v>
      </c>
      <c r="F140" s="323">
        <f t="shared" si="8"/>
        <v>170.78198999999995</v>
      </c>
      <c r="G140" s="180" t="s">
        <v>1401</v>
      </c>
      <c r="H140" s="323">
        <f>+VLOOKUP(G140,$C$2421:$D$3113,2,FALSE)+($H$3275*$G$3275*IN140)+($H$3271*$G$3271*IN140)</f>
        <v>169.78201666666666</v>
      </c>
      <c r="I140" s="55"/>
      <c r="J140" s="323"/>
      <c r="K140" s="56">
        <f t="shared" si="9"/>
        <v>340.56400666666661</v>
      </c>
      <c r="IK140" s="2">
        <v>21495</v>
      </c>
      <c r="IL140" s="196" t="s">
        <v>2510</v>
      </c>
      <c r="IM140" s="5">
        <v>80</v>
      </c>
      <c r="IN140" s="296">
        <f t="shared" si="10"/>
        <v>1.3333333333333333</v>
      </c>
    </row>
    <row r="141" spans="1:248">
      <c r="A141" s="52">
        <f>+'3.- Resumen general'!B143</f>
        <v>137</v>
      </c>
      <c r="B141" s="52">
        <v>21555</v>
      </c>
      <c r="C141" s="53" t="str">
        <f>+'3.- Resumen general'!D143</f>
        <v>Excisión de tumor, tejido blando de cuello o tórax; subcutáneo</v>
      </c>
      <c r="D141" s="490" t="str">
        <f>+'3.- Resumen general'!F143</f>
        <v>IQ B</v>
      </c>
      <c r="E141" s="433" t="s">
        <v>5897</v>
      </c>
      <c r="F141" s="323">
        <f t="shared" si="8"/>
        <v>179.13249000000002</v>
      </c>
      <c r="G141" s="58" t="s">
        <v>1392</v>
      </c>
      <c r="H141" s="323">
        <f>+VLOOKUP(G141,$C$2421:$D$3113,2,FALSE)</f>
        <v>21.28</v>
      </c>
      <c r="I141" s="55"/>
      <c r="J141" s="323"/>
      <c r="K141" s="56">
        <f t="shared" si="9"/>
        <v>200.41249000000002</v>
      </c>
      <c r="IK141" s="2">
        <v>21555</v>
      </c>
      <c r="IL141" s="196" t="s">
        <v>2511</v>
      </c>
      <c r="IM141" s="5">
        <v>50</v>
      </c>
      <c r="IN141" s="296">
        <f t="shared" si="10"/>
        <v>0.83333333333333337</v>
      </c>
    </row>
    <row r="142" spans="1:248">
      <c r="A142" s="52">
        <f>+'3.- Resumen general'!B144</f>
        <v>138</v>
      </c>
      <c r="B142" s="52">
        <v>21600</v>
      </c>
      <c r="C142" s="53" t="str">
        <f>+'3.- Resumen general'!D144</f>
        <v>Excisión de costilla, parcial</v>
      </c>
      <c r="D142" s="490" t="str">
        <f>+'3.- Resumen general'!F144</f>
        <v>IQ C</v>
      </c>
      <c r="E142" s="433" t="s">
        <v>445</v>
      </c>
      <c r="F142" s="323">
        <f t="shared" si="8"/>
        <v>96.123999999999981</v>
      </c>
      <c r="G142" s="180" t="s">
        <v>1401</v>
      </c>
      <c r="H142" s="323">
        <f>+VLOOKUP(G142,$C$2421:$D$3113,2,FALSE)+($H$3275*$G$3275*IN142)+($H$3271*$G$3271*IN142)</f>
        <v>159.59801666666667</v>
      </c>
      <c r="I142" s="55"/>
      <c r="J142" s="323"/>
      <c r="K142" s="56">
        <f t="shared" si="9"/>
        <v>255.72201666666666</v>
      </c>
      <c r="IK142" s="2">
        <v>21600</v>
      </c>
      <c r="IL142" s="196" t="s">
        <v>2512</v>
      </c>
      <c r="IM142" s="5">
        <v>65</v>
      </c>
      <c r="IN142" s="296">
        <f t="shared" si="10"/>
        <v>1.0833333333333333</v>
      </c>
    </row>
    <row r="143" spans="1:248">
      <c r="A143" s="52">
        <f>+'3.- Resumen general'!B145</f>
        <v>139</v>
      </c>
      <c r="B143" s="52">
        <v>21610</v>
      </c>
      <c r="C143" s="53" t="str">
        <f>+'3.- Resumen general'!D145</f>
        <v>Costotransversectomía</v>
      </c>
      <c r="D143" s="490" t="str">
        <f>+'3.- Resumen general'!F145</f>
        <v>IQ B</v>
      </c>
      <c r="E143" s="433" t="s">
        <v>5897</v>
      </c>
      <c r="F143" s="323">
        <f t="shared" si="8"/>
        <v>179.13249000000002</v>
      </c>
      <c r="G143" s="180" t="s">
        <v>1401</v>
      </c>
      <c r="H143" s="323">
        <f>+VLOOKUP(G143,$C$2421:$D$3113,2,FALSE)+($H$3275*$G$3275*IN143)+($H$3271*$G$3271*IN143)</f>
        <v>159.59801666666667</v>
      </c>
      <c r="I143" s="55"/>
      <c r="J143" s="323"/>
      <c r="K143" s="56">
        <f t="shared" si="9"/>
        <v>338.73050666666666</v>
      </c>
      <c r="IK143" s="2">
        <v>21610</v>
      </c>
      <c r="IL143" s="196" t="s">
        <v>2513</v>
      </c>
      <c r="IM143" s="5">
        <v>65</v>
      </c>
      <c r="IN143" s="296">
        <f t="shared" si="10"/>
        <v>1.0833333333333333</v>
      </c>
    </row>
    <row r="144" spans="1:248">
      <c r="A144" s="52">
        <f>+'3.- Resumen general'!B146</f>
        <v>140</v>
      </c>
      <c r="B144" s="52">
        <v>21620</v>
      </c>
      <c r="C144" s="53" t="str">
        <f>+'3.- Resumen general'!D146</f>
        <v>Ostectomía parcial del esternón</v>
      </c>
      <c r="D144" s="490" t="str">
        <f>+'3.- Resumen general'!F146</f>
        <v>IQ B</v>
      </c>
      <c r="E144" s="433" t="s">
        <v>5897</v>
      </c>
      <c r="F144" s="323">
        <f t="shared" si="8"/>
        <v>179.13249000000002</v>
      </c>
      <c r="G144" s="180" t="s">
        <v>1401</v>
      </c>
      <c r="H144" s="323">
        <f>+VLOOKUP(G144,$C$2421:$D$3113,2,FALSE)+($H$3275*$G$3275*IN144)+($H$3271*$G$3271*IN144)</f>
        <v>190.15001666666666</v>
      </c>
      <c r="I144" s="55"/>
      <c r="J144" s="323"/>
      <c r="K144" s="56">
        <f t="shared" si="9"/>
        <v>369.28250666666668</v>
      </c>
      <c r="IK144" s="2">
        <v>21620</v>
      </c>
      <c r="IL144" s="196" t="s">
        <v>2514</v>
      </c>
      <c r="IM144" s="5">
        <v>110</v>
      </c>
      <c r="IN144" s="296">
        <f t="shared" si="10"/>
        <v>1.8333333333333333</v>
      </c>
    </row>
    <row r="145" spans="1:248">
      <c r="A145" s="52">
        <f>+'3.- Resumen general'!B147</f>
        <v>141</v>
      </c>
      <c r="B145" s="52">
        <v>21630</v>
      </c>
      <c r="C145" s="53" t="str">
        <f>+'3.- Resumen general'!D147</f>
        <v>Resección radical del esternón</v>
      </c>
      <c r="D145" s="490" t="str">
        <f>+'3.- Resumen general'!F147</f>
        <v>IQ A</v>
      </c>
      <c r="E145" s="433" t="s">
        <v>444</v>
      </c>
      <c r="F145" s="323">
        <f t="shared" si="8"/>
        <v>170.78198999999995</v>
      </c>
      <c r="G145" s="180" t="s">
        <v>1390</v>
      </c>
      <c r="H145" s="323">
        <f>+VLOOKUP(G145,$C$2421:$D$3113,2,FALSE)+($H$3323*$G$3323*IN145)+($H$3319*$G$3319*IN145)</f>
        <v>189.19935000000001</v>
      </c>
      <c r="I145" s="55"/>
      <c r="J145" s="323"/>
      <c r="K145" s="56">
        <f t="shared" si="9"/>
        <v>359.98133999999993</v>
      </c>
      <c r="IK145" s="2">
        <v>21630</v>
      </c>
      <c r="IL145" s="196" t="s">
        <v>2515</v>
      </c>
      <c r="IM145" s="5">
        <v>120</v>
      </c>
      <c r="IN145" s="296">
        <f t="shared" si="10"/>
        <v>2</v>
      </c>
    </row>
    <row r="146" spans="1:248">
      <c r="A146" s="52">
        <f>+'3.- Resumen general'!B148</f>
        <v>142</v>
      </c>
      <c r="B146" s="52">
        <v>21700</v>
      </c>
      <c r="C146" s="53" t="str">
        <f>+'3.- Resumen general'!D148</f>
        <v>División del escaleno anterior</v>
      </c>
      <c r="D146" s="490" t="str">
        <f>+'3.- Resumen general'!F148</f>
        <v>IQ B</v>
      </c>
      <c r="E146" s="433" t="s">
        <v>5897</v>
      </c>
      <c r="F146" s="323">
        <f t="shared" si="8"/>
        <v>179.13249000000002</v>
      </c>
      <c r="G146" s="180" t="s">
        <v>1401</v>
      </c>
      <c r="H146" s="323">
        <f>+VLOOKUP(G146,$C$2421:$D$3113,2,FALSE)+($H$3275*$G$3275*IN146)+($H$3271*$G$3271*IN146)</f>
        <v>149.41401666666667</v>
      </c>
      <c r="I146" s="55"/>
      <c r="J146" s="323"/>
      <c r="K146" s="56">
        <f t="shared" si="9"/>
        <v>328.54650666666669</v>
      </c>
      <c r="IK146" s="2">
        <v>21700</v>
      </c>
      <c r="IL146" s="196" t="s">
        <v>2516</v>
      </c>
      <c r="IM146" s="5">
        <v>50</v>
      </c>
      <c r="IN146" s="296">
        <f t="shared" si="10"/>
        <v>0.83333333333333337</v>
      </c>
    </row>
    <row r="147" spans="1:248">
      <c r="A147" s="52">
        <f>+'3.- Resumen general'!B149</f>
        <v>143</v>
      </c>
      <c r="B147" s="52">
        <v>21720</v>
      </c>
      <c r="C147" s="53" t="str">
        <f>+'3.- Resumen general'!D149</f>
        <v>División del esternocleidomastoideo por tortícolis</v>
      </c>
      <c r="D147" s="490" t="str">
        <f>+'3.- Resumen general'!F149</f>
        <v>IQ C</v>
      </c>
      <c r="E147" s="433" t="s">
        <v>445</v>
      </c>
      <c r="F147" s="323">
        <f t="shared" si="8"/>
        <v>96.123999999999981</v>
      </c>
      <c r="G147" s="180" t="s">
        <v>1401</v>
      </c>
      <c r="H147" s="323">
        <f>+VLOOKUP(G147,$C$2421:$D$3113,2,FALSE)+($H$3275*$G$3275*IN147)+($H$3271*$G$3271*IN147)</f>
        <v>149.41401666666667</v>
      </c>
      <c r="I147" s="55"/>
      <c r="J147" s="323"/>
      <c r="K147" s="56">
        <f t="shared" si="9"/>
        <v>245.53801666666664</v>
      </c>
      <c r="IK147" s="2">
        <v>21720</v>
      </c>
      <c r="IL147" s="196" t="s">
        <v>2517</v>
      </c>
      <c r="IM147" s="5">
        <v>50</v>
      </c>
      <c r="IN147" s="296">
        <f t="shared" si="10"/>
        <v>0.83333333333333337</v>
      </c>
    </row>
    <row r="148" spans="1:248">
      <c r="A148" s="52">
        <f>+'3.- Resumen general'!B150</f>
        <v>144</v>
      </c>
      <c r="B148" s="52">
        <v>21740</v>
      </c>
      <c r="C148" s="53" t="str">
        <f>+'3.- Resumen general'!D150</f>
        <v>Corrección reconstructiva de pecho excavado o de pecho hundido</v>
      </c>
      <c r="D148" s="490" t="str">
        <f>+'3.- Resumen general'!F150</f>
        <v>IQ B</v>
      </c>
      <c r="E148" s="433" t="s">
        <v>5897</v>
      </c>
      <c r="F148" s="323">
        <f t="shared" si="8"/>
        <v>179.13249000000002</v>
      </c>
      <c r="G148" s="180" t="s">
        <v>1390</v>
      </c>
      <c r="H148" s="323">
        <f>+VLOOKUP(G148,$C$2421:$D$3113,2,FALSE)+($H$3323*$G$3323*IN148)+($H$3319*$G$3319*IN148)</f>
        <v>202.7780166666667</v>
      </c>
      <c r="I148" s="55"/>
      <c r="J148" s="323"/>
      <c r="K148" s="56">
        <f t="shared" si="9"/>
        <v>381.91050666666672</v>
      </c>
      <c r="IK148" s="2">
        <v>21740</v>
      </c>
      <c r="IL148" s="196" t="s">
        <v>2518</v>
      </c>
      <c r="IM148" s="5">
        <v>140</v>
      </c>
      <c r="IN148" s="296">
        <f t="shared" si="10"/>
        <v>2.3333333333333335</v>
      </c>
    </row>
    <row r="149" spans="1:248">
      <c r="A149" s="52">
        <f>+'3.- Resumen general'!B151</f>
        <v>145</v>
      </c>
      <c r="B149" s="52">
        <v>21800</v>
      </c>
      <c r="C149" s="53" t="str">
        <f>+'3.- Resumen general'!D151</f>
        <v>Tratamiento cerrado de fractura de costilla, cada una</v>
      </c>
      <c r="D149" s="490" t="str">
        <f>+'3.- Resumen general'!F151</f>
        <v>Atención de Tópico</v>
      </c>
      <c r="E149" s="432" t="s">
        <v>3220</v>
      </c>
      <c r="F149" s="323">
        <f t="shared" si="8"/>
        <v>22.887150000000002</v>
      </c>
      <c r="G149" s="57"/>
      <c r="H149" s="323"/>
      <c r="I149" s="55"/>
      <c r="J149" s="323"/>
      <c r="K149" s="56">
        <f t="shared" si="9"/>
        <v>22.887150000000002</v>
      </c>
      <c r="IK149" s="2">
        <v>21800</v>
      </c>
      <c r="IL149" s="196" t="s">
        <v>2519</v>
      </c>
      <c r="IM149" s="5">
        <v>15</v>
      </c>
      <c r="IN149" s="296">
        <f t="shared" si="10"/>
        <v>0.25</v>
      </c>
    </row>
    <row r="150" spans="1:248">
      <c r="A150" s="52">
        <f>+'3.- Resumen general'!B152</f>
        <v>146</v>
      </c>
      <c r="B150" s="52">
        <v>21805</v>
      </c>
      <c r="C150" s="53" t="str">
        <f>+'3.- Resumen general'!D152</f>
        <v>Tratamiento abierto de fractura de costilla sin fijación, cada una</v>
      </c>
      <c r="D150" s="490" t="str">
        <f>+'3.- Resumen general'!F152</f>
        <v>IQ B</v>
      </c>
      <c r="E150" s="433" t="s">
        <v>5897</v>
      </c>
      <c r="F150" s="323">
        <f t="shared" si="8"/>
        <v>179.13249000000002</v>
      </c>
      <c r="G150" s="180" t="s">
        <v>1401</v>
      </c>
      <c r="H150" s="323">
        <f>+VLOOKUP(G150,$C$2421:$D$3113,2,FALSE)+($H$3275*$G$3275*IN150)+($H$3271*$G$3271*IN150)</f>
        <v>149.41401666666667</v>
      </c>
      <c r="I150" s="55"/>
      <c r="J150" s="323"/>
      <c r="K150" s="56">
        <f t="shared" si="9"/>
        <v>328.54650666666669</v>
      </c>
      <c r="IK150" s="2">
        <v>21805</v>
      </c>
      <c r="IL150" s="196" t="s">
        <v>2520</v>
      </c>
      <c r="IM150" s="5">
        <v>50</v>
      </c>
      <c r="IN150" s="296">
        <f t="shared" si="10"/>
        <v>0.83333333333333337</v>
      </c>
    </row>
    <row r="151" spans="1:248">
      <c r="A151" s="52">
        <f>+'3.- Resumen general'!B153</f>
        <v>147</v>
      </c>
      <c r="B151" s="52">
        <v>21820</v>
      </c>
      <c r="C151" s="53" t="str">
        <f>+'3.- Resumen general'!D153</f>
        <v>Tratamiento cerrado de fractura del esternón</v>
      </c>
      <c r="D151" s="490" t="str">
        <f>+'3.- Resumen general'!F153</f>
        <v>Atención de Tópico</v>
      </c>
      <c r="E151" s="432" t="s">
        <v>3220</v>
      </c>
      <c r="F151" s="323">
        <f t="shared" si="8"/>
        <v>22.887150000000002</v>
      </c>
      <c r="G151" s="57"/>
      <c r="H151" s="323"/>
      <c r="I151" s="55"/>
      <c r="J151" s="323"/>
      <c r="K151" s="56">
        <f t="shared" si="9"/>
        <v>22.887150000000002</v>
      </c>
      <c r="IK151" s="2">
        <v>21820</v>
      </c>
      <c r="IL151" s="196" t="s">
        <v>2521</v>
      </c>
      <c r="IM151" s="5">
        <v>30</v>
      </c>
      <c r="IN151" s="296">
        <f t="shared" si="10"/>
        <v>0.5</v>
      </c>
    </row>
    <row r="152" spans="1:248">
      <c r="A152" s="52">
        <f>+'3.- Resumen general'!B154</f>
        <v>148</v>
      </c>
      <c r="B152" s="52">
        <v>21825</v>
      </c>
      <c r="C152" s="53" t="str">
        <f>+'3.- Resumen general'!D154</f>
        <v>Tratamiento abierto de fractura del esternón con o sin fijación esquelética</v>
      </c>
      <c r="D152" s="490" t="str">
        <f>+'3.- Resumen general'!F154</f>
        <v>IQ B</v>
      </c>
      <c r="E152" s="433" t="s">
        <v>5897</v>
      </c>
      <c r="F152" s="323">
        <f t="shared" si="8"/>
        <v>179.13249000000002</v>
      </c>
      <c r="G152" s="180" t="s">
        <v>1401</v>
      </c>
      <c r="H152" s="323">
        <f>+VLOOKUP(G152,$C$2421:$D$3113,2,FALSE)+($H$3275*$G$3275*IN152)+($H$3271*$G$3271*IN152)</f>
        <v>156.20335000000003</v>
      </c>
      <c r="I152" s="55"/>
      <c r="J152" s="323"/>
      <c r="K152" s="56">
        <f t="shared" si="9"/>
        <v>335.33584000000008</v>
      </c>
      <c r="IK152" s="2">
        <v>21825</v>
      </c>
      <c r="IL152" s="196" t="s">
        <v>2522</v>
      </c>
      <c r="IM152" s="5">
        <v>60</v>
      </c>
      <c r="IN152" s="296">
        <f t="shared" si="10"/>
        <v>1</v>
      </c>
    </row>
    <row r="153" spans="1:248">
      <c r="A153" s="52">
        <f>+'3.- Resumen general'!B155</f>
        <v>149</v>
      </c>
      <c r="B153" s="52">
        <v>21930</v>
      </c>
      <c r="C153" s="53" t="str">
        <f>+'3.- Resumen general'!D155</f>
        <v>Excisión de tumor de tejido blando de espalda o flanco</v>
      </c>
      <c r="D153" s="490" t="str">
        <f>+'3.- Resumen general'!F155</f>
        <v>IQ C</v>
      </c>
      <c r="E153" s="433" t="s">
        <v>445</v>
      </c>
      <c r="F153" s="323">
        <f t="shared" si="8"/>
        <v>96.123999999999981</v>
      </c>
      <c r="G153" s="180" t="s">
        <v>441</v>
      </c>
      <c r="H153" s="323">
        <f>+VLOOKUP(G153,$C$2421:$D$3113,2,FALSE)</f>
        <v>17.94735</v>
      </c>
      <c r="I153" s="55"/>
      <c r="J153" s="323"/>
      <c r="K153" s="56">
        <f t="shared" si="9"/>
        <v>114.07134999999998</v>
      </c>
      <c r="IK153" s="2">
        <v>21930</v>
      </c>
      <c r="IL153" s="196" t="s">
        <v>2523</v>
      </c>
      <c r="IM153" s="5">
        <v>50</v>
      </c>
      <c r="IN153" s="296">
        <f t="shared" si="10"/>
        <v>0.83333333333333337</v>
      </c>
    </row>
    <row r="154" spans="1:248">
      <c r="A154" s="52">
        <f>+'3.- Resumen general'!B156</f>
        <v>150</v>
      </c>
      <c r="B154" s="52">
        <v>21935</v>
      </c>
      <c r="C154" s="53" t="str">
        <f>+'3.- Resumen general'!D156</f>
        <v>Resección radical de tumor de tejido blando de espalda o flanco</v>
      </c>
      <c r="D154" s="490" t="str">
        <f>+'3.- Resumen general'!F156</f>
        <v>IQ B</v>
      </c>
      <c r="E154" s="433" t="s">
        <v>5897</v>
      </c>
      <c r="F154" s="323">
        <f t="shared" si="8"/>
        <v>179.13249000000002</v>
      </c>
      <c r="G154" s="180" t="s">
        <v>1401</v>
      </c>
      <c r="H154" s="323">
        <f>+VLOOKUP(G154,$C$2421:$D$3113,2,FALSE)+($H$3275*$G$3275*IN154)+($H$3271*$G$3271*IN154)</f>
        <v>169.78201666666666</v>
      </c>
      <c r="I154" s="55"/>
      <c r="J154" s="323"/>
      <c r="K154" s="56">
        <f t="shared" si="9"/>
        <v>348.91450666666668</v>
      </c>
      <c r="IK154" s="2">
        <v>21935</v>
      </c>
      <c r="IL154" s="196" t="s">
        <v>2524</v>
      </c>
      <c r="IM154" s="5">
        <v>80</v>
      </c>
      <c r="IN154" s="296">
        <f t="shared" si="10"/>
        <v>1.3333333333333333</v>
      </c>
    </row>
    <row r="155" spans="1:248">
      <c r="A155" s="52">
        <f>+'3.- Resumen general'!B157</f>
        <v>151</v>
      </c>
      <c r="B155" s="52">
        <v>22100</v>
      </c>
      <c r="C155" s="53" t="str">
        <f>+'3.- Resumen general'!D157</f>
        <v>Excisión parcial de elemento vertebral posterior debido a lesión ósea intrínseca, un solo segmento vertebral; cervical</v>
      </c>
      <c r="D155" s="490" t="str">
        <f>+'3.- Resumen general'!F157</f>
        <v>IQ B</v>
      </c>
      <c r="E155" s="433" t="s">
        <v>5897</v>
      </c>
      <c r="F155" s="323">
        <f t="shared" si="8"/>
        <v>179.13249000000002</v>
      </c>
      <c r="G155" s="180" t="s">
        <v>1401</v>
      </c>
      <c r="H155" s="323">
        <f>+VLOOKUP(G155,$C$2421:$D$3113,2,FALSE)+($H$3275*$G$3275*IN155)+($H$3271*$G$3271*IN155)</f>
        <v>162.99268333333336</v>
      </c>
      <c r="I155" s="55"/>
      <c r="J155" s="323"/>
      <c r="K155" s="56">
        <f t="shared" si="9"/>
        <v>342.12517333333335</v>
      </c>
      <c r="IK155" s="2">
        <v>22100</v>
      </c>
      <c r="IL155" s="196" t="s">
        <v>2525</v>
      </c>
      <c r="IM155" s="5">
        <v>70</v>
      </c>
      <c r="IN155" s="296">
        <f t="shared" si="10"/>
        <v>1.1666666666666667</v>
      </c>
    </row>
    <row r="156" spans="1:248">
      <c r="A156" s="52">
        <f>+'3.- Resumen general'!B158</f>
        <v>152</v>
      </c>
      <c r="B156" s="52">
        <v>22210</v>
      </c>
      <c r="C156" s="53" t="str">
        <f>+'3.- Resumen general'!D158</f>
        <v>Osteotomía de columna vertebral, abordaje posterior o posterolateral</v>
      </c>
      <c r="D156" s="490" t="str">
        <f>+'3.- Resumen general'!F158</f>
        <v>IQ B</v>
      </c>
      <c r="E156" s="433" t="s">
        <v>5897</v>
      </c>
      <c r="F156" s="323">
        <f t="shared" si="8"/>
        <v>179.13249000000002</v>
      </c>
      <c r="G156" s="180" t="s">
        <v>1401</v>
      </c>
      <c r="H156" s="323">
        <f>+VLOOKUP(G156,$C$2421:$D$3113,2,FALSE)+($H$3275*$G$3275*IN156)+($H$3271*$G$3271*IN156)</f>
        <v>176.57135</v>
      </c>
      <c r="I156" s="55"/>
      <c r="J156" s="323"/>
      <c r="K156" s="56">
        <f t="shared" si="9"/>
        <v>355.70384000000001</v>
      </c>
      <c r="IK156" s="2">
        <v>22210</v>
      </c>
      <c r="IL156" s="196" t="s">
        <v>2526</v>
      </c>
      <c r="IM156" s="5">
        <v>90</v>
      </c>
      <c r="IN156" s="296">
        <f t="shared" si="10"/>
        <v>1.5</v>
      </c>
    </row>
    <row r="157" spans="1:248">
      <c r="A157" s="52">
        <f>+'3.- Resumen general'!B159</f>
        <v>153</v>
      </c>
      <c r="B157" s="52">
        <v>22220</v>
      </c>
      <c r="C157" s="53" t="str">
        <f>+'3.- Resumen general'!D159</f>
        <v>Osteotomía de columna vertebral, incluyendo disquectomía, abordaje anterior</v>
      </c>
      <c r="D157" s="490" t="str">
        <f>+'3.- Resumen general'!F159</f>
        <v>IQ B</v>
      </c>
      <c r="E157" s="433" t="s">
        <v>5897</v>
      </c>
      <c r="F157" s="323">
        <f t="shared" si="8"/>
        <v>179.13249000000002</v>
      </c>
      <c r="G157" s="180" t="s">
        <v>1401</v>
      </c>
      <c r="H157" s="323">
        <f>+VLOOKUP(G157,$C$2421:$D$3113,2,FALSE)+($H$3275*$G$3275*IN157)+($H$3271*$G$3271*IN157)</f>
        <v>169.78201666666666</v>
      </c>
      <c r="I157" s="55"/>
      <c r="J157" s="323"/>
      <c r="K157" s="56">
        <f t="shared" si="9"/>
        <v>348.91450666666668</v>
      </c>
      <c r="IK157" s="2">
        <v>22220</v>
      </c>
      <c r="IL157" s="196" t="s">
        <v>2527</v>
      </c>
      <c r="IM157" s="5">
        <v>80</v>
      </c>
      <c r="IN157" s="296">
        <f t="shared" si="10"/>
        <v>1.3333333333333333</v>
      </c>
    </row>
    <row r="158" spans="1:248">
      <c r="A158" s="52">
        <f>+'3.- Resumen general'!B160</f>
        <v>154</v>
      </c>
      <c r="B158" s="52">
        <v>22305</v>
      </c>
      <c r="C158" s="53" t="str">
        <f>+'3.- Resumen general'!D160</f>
        <v>Tratamiento cerrado de fracturas de procesos vertebrales</v>
      </c>
      <c r="D158" s="490" t="str">
        <f>+'3.- Resumen general'!F160</f>
        <v>Atención de Tópico</v>
      </c>
      <c r="E158" s="432" t="s">
        <v>3220</v>
      </c>
      <c r="F158" s="323">
        <f t="shared" si="8"/>
        <v>22.887150000000002</v>
      </c>
      <c r="G158" s="57"/>
      <c r="H158" s="323"/>
      <c r="I158" s="55"/>
      <c r="J158" s="323"/>
      <c r="K158" s="56">
        <f t="shared" si="9"/>
        <v>22.887150000000002</v>
      </c>
      <c r="IK158" s="2">
        <v>22305</v>
      </c>
      <c r="IL158" s="196" t="s">
        <v>2528</v>
      </c>
      <c r="IM158" s="5">
        <v>20</v>
      </c>
      <c r="IN158" s="296">
        <f t="shared" si="10"/>
        <v>0.33333333333333331</v>
      </c>
    </row>
    <row r="159" spans="1:248">
      <c r="A159" s="52">
        <f>+'3.- Resumen general'!B161</f>
        <v>155</v>
      </c>
      <c r="B159" s="52">
        <v>22310</v>
      </c>
      <c r="C159" s="53" t="str">
        <f>+'3.- Resumen general'!D161</f>
        <v>Tratamiento cerrado de fracturas y/o luxaciones de cuerpos vertebrales</v>
      </c>
      <c r="D159" s="490" t="str">
        <f>+'3.- Resumen general'!F161</f>
        <v>Atención de Tópico</v>
      </c>
      <c r="E159" s="432" t="s">
        <v>3220</v>
      </c>
      <c r="F159" s="323">
        <f t="shared" si="8"/>
        <v>22.887150000000002</v>
      </c>
      <c r="G159" s="57"/>
      <c r="H159" s="323"/>
      <c r="I159" s="55"/>
      <c r="J159" s="323"/>
      <c r="K159" s="56">
        <f t="shared" si="9"/>
        <v>22.887150000000002</v>
      </c>
      <c r="IK159" s="2">
        <v>22310</v>
      </c>
      <c r="IL159" s="196" t="s">
        <v>2529</v>
      </c>
      <c r="IM159" s="5">
        <v>20</v>
      </c>
      <c r="IN159" s="296">
        <f t="shared" si="10"/>
        <v>0.33333333333333331</v>
      </c>
    </row>
    <row r="160" spans="1:248">
      <c r="A160" s="52">
        <f>+'3.- Resumen general'!B162</f>
        <v>156</v>
      </c>
      <c r="B160" s="52">
        <v>22318</v>
      </c>
      <c r="C160" s="53" t="str">
        <f>+'3.- Resumen general'!D162</f>
        <v>Tratamiento abierto y/o reducción de fracturas o dislocaduras de odontoides, abordaje anterior</v>
      </c>
      <c r="D160" s="490" t="str">
        <f>+'3.- Resumen general'!F162</f>
        <v>IQ B</v>
      </c>
      <c r="E160" s="433" t="s">
        <v>5897</v>
      </c>
      <c r="F160" s="323">
        <f t="shared" si="8"/>
        <v>179.13249000000002</v>
      </c>
      <c r="G160" s="180" t="s">
        <v>1401</v>
      </c>
      <c r="H160" s="323">
        <f>+VLOOKUP(G160,$C$2421:$D$3113,2,FALSE)+($H$3275*$G$3275*IN160)+($H$3271*$G$3271*IN160)</f>
        <v>156.20335000000003</v>
      </c>
      <c r="I160" s="55"/>
      <c r="J160" s="323"/>
      <c r="K160" s="56">
        <f t="shared" si="9"/>
        <v>335.33584000000008</v>
      </c>
      <c r="IK160" s="2">
        <v>22318</v>
      </c>
      <c r="IL160" s="196" t="s">
        <v>2866</v>
      </c>
      <c r="IM160" s="5">
        <v>60</v>
      </c>
      <c r="IN160" s="296">
        <f t="shared" si="10"/>
        <v>1</v>
      </c>
    </row>
    <row r="161" spans="1:248">
      <c r="A161" s="52">
        <f>+'3.- Resumen general'!B163</f>
        <v>157</v>
      </c>
      <c r="B161" s="52">
        <v>22325</v>
      </c>
      <c r="C161" s="53" t="str">
        <f>+'3.- Resumen general'!D163</f>
        <v>Tratamiento abierto y/o reducción de fracturas o luxaciones vertebrales</v>
      </c>
      <c r="D161" s="490" t="str">
        <f>+'3.- Resumen general'!F163</f>
        <v>IQ B</v>
      </c>
      <c r="E161" s="433" t="s">
        <v>5897</v>
      </c>
      <c r="F161" s="323">
        <f t="shared" si="8"/>
        <v>179.13249000000002</v>
      </c>
      <c r="G161" s="180" t="s">
        <v>1401</v>
      </c>
      <c r="H161" s="323">
        <f>+VLOOKUP(G161,$C$2421:$D$3113,2,FALSE)+($H$3275*$G$3275*IN161)+($H$3271*$G$3271*IN161)</f>
        <v>169.78201666666666</v>
      </c>
      <c r="I161" s="55"/>
      <c r="J161" s="323"/>
      <c r="K161" s="56">
        <f t="shared" si="9"/>
        <v>348.91450666666668</v>
      </c>
      <c r="IK161" s="2">
        <v>22325</v>
      </c>
      <c r="IL161" s="196" t="s">
        <v>2867</v>
      </c>
      <c r="IM161" s="5">
        <v>80</v>
      </c>
      <c r="IN161" s="296">
        <f t="shared" si="10"/>
        <v>1.3333333333333333</v>
      </c>
    </row>
    <row r="162" spans="1:248">
      <c r="A162" s="52">
        <f>+'3.- Resumen general'!B164</f>
        <v>158</v>
      </c>
      <c r="B162" s="52">
        <v>22505</v>
      </c>
      <c r="C162" s="53" t="str">
        <f>+'3.- Resumen general'!D164</f>
        <v>Manipulación de columna vertebral con necesidad de anestesia</v>
      </c>
      <c r="D162" s="490" t="str">
        <f>+'3.- Resumen general'!F164</f>
        <v>IQ B</v>
      </c>
      <c r="E162" s="433" t="s">
        <v>5897</v>
      </c>
      <c r="F162" s="323">
        <f t="shared" si="8"/>
        <v>179.13249000000002</v>
      </c>
      <c r="G162" s="180" t="s">
        <v>1390</v>
      </c>
      <c r="H162" s="323">
        <f t="shared" ref="H162:H168" si="11">+VLOOKUP(G162,$C$2421:$D$3113,2,FALSE)+($H$3323*$G$3323*IN162)+($H$3319*$G$3319*IN162)</f>
        <v>141.67401666666666</v>
      </c>
      <c r="I162" s="55"/>
      <c r="J162" s="323"/>
      <c r="K162" s="56">
        <f t="shared" si="9"/>
        <v>320.80650666666668</v>
      </c>
      <c r="IK162" s="2">
        <v>22505</v>
      </c>
      <c r="IL162" s="196" t="s">
        <v>2868</v>
      </c>
      <c r="IM162" s="5">
        <v>50</v>
      </c>
      <c r="IN162" s="296">
        <f t="shared" si="10"/>
        <v>0.83333333333333337</v>
      </c>
    </row>
    <row r="163" spans="1:248">
      <c r="A163" s="52">
        <f>+'3.- Resumen general'!B165</f>
        <v>159</v>
      </c>
      <c r="B163" s="52">
        <v>22548</v>
      </c>
      <c r="C163" s="53" t="str">
        <f>+'3.- Resumen general'!D165</f>
        <v>Artrodesis vertebral, técnica anterior</v>
      </c>
      <c r="D163" s="490" t="str">
        <f>+'3.- Resumen general'!F165</f>
        <v>IQ B</v>
      </c>
      <c r="E163" s="433" t="s">
        <v>5897</v>
      </c>
      <c r="F163" s="323">
        <f t="shared" si="8"/>
        <v>179.13249000000002</v>
      </c>
      <c r="G163" s="180" t="s">
        <v>1390</v>
      </c>
      <c r="H163" s="323">
        <f t="shared" si="11"/>
        <v>151.85801666666669</v>
      </c>
      <c r="I163" s="55"/>
      <c r="J163" s="323"/>
      <c r="K163" s="56">
        <f t="shared" si="9"/>
        <v>330.9905066666667</v>
      </c>
      <c r="IK163" s="2">
        <v>22548</v>
      </c>
      <c r="IL163" s="196" t="s">
        <v>2869</v>
      </c>
      <c r="IM163" s="5">
        <v>65</v>
      </c>
      <c r="IN163" s="296">
        <f t="shared" si="10"/>
        <v>1.0833333333333333</v>
      </c>
    </row>
    <row r="164" spans="1:248">
      <c r="A164" s="52">
        <f>+'3.- Resumen general'!B166</f>
        <v>160</v>
      </c>
      <c r="B164" s="52">
        <v>22590</v>
      </c>
      <c r="C164" s="53" t="str">
        <f>+'3.- Resumen general'!D166</f>
        <v>Artrodesis vertebral posterior</v>
      </c>
      <c r="D164" s="490" t="str">
        <f>+'3.- Resumen general'!F166</f>
        <v>IQ B</v>
      </c>
      <c r="E164" s="433" t="s">
        <v>5897</v>
      </c>
      <c r="F164" s="323">
        <f t="shared" si="8"/>
        <v>179.13249000000002</v>
      </c>
      <c r="G164" s="180" t="s">
        <v>1390</v>
      </c>
      <c r="H164" s="323">
        <f t="shared" si="11"/>
        <v>151.85801666666669</v>
      </c>
      <c r="I164" s="55"/>
      <c r="J164" s="323"/>
      <c r="K164" s="56">
        <f t="shared" si="9"/>
        <v>330.9905066666667</v>
      </c>
      <c r="IK164" s="2">
        <v>22590</v>
      </c>
      <c r="IL164" s="196" t="s">
        <v>2870</v>
      </c>
      <c r="IM164" s="5">
        <v>65</v>
      </c>
      <c r="IN164" s="296">
        <f t="shared" si="10"/>
        <v>1.0833333333333333</v>
      </c>
    </row>
    <row r="165" spans="1:248">
      <c r="A165" s="52">
        <f>+'3.- Resumen general'!B167</f>
        <v>161</v>
      </c>
      <c r="B165" s="52">
        <v>22840</v>
      </c>
      <c r="C165" s="53" t="str">
        <f>+'3.- Resumen general'!D167</f>
        <v>Instrumentación espinal posterior no segmentaria</v>
      </c>
      <c r="D165" s="490" t="str">
        <f>+'3.- Resumen general'!F167</f>
        <v>IQ B</v>
      </c>
      <c r="E165" s="433" t="s">
        <v>5897</v>
      </c>
      <c r="F165" s="323">
        <f t="shared" si="8"/>
        <v>179.13249000000002</v>
      </c>
      <c r="G165" s="180" t="s">
        <v>1390</v>
      </c>
      <c r="H165" s="323">
        <f t="shared" si="11"/>
        <v>148.46335000000002</v>
      </c>
      <c r="I165" s="55"/>
      <c r="J165" s="323"/>
      <c r="K165" s="56">
        <f t="shared" si="9"/>
        <v>327.59584000000007</v>
      </c>
      <c r="IK165" s="2">
        <v>22840</v>
      </c>
      <c r="IL165" s="196" t="s">
        <v>2871</v>
      </c>
      <c r="IM165" s="5">
        <v>60</v>
      </c>
      <c r="IN165" s="296">
        <f t="shared" si="10"/>
        <v>1</v>
      </c>
    </row>
    <row r="166" spans="1:248">
      <c r="A166" s="52">
        <f>+'3.- Resumen general'!B168</f>
        <v>162</v>
      </c>
      <c r="B166" s="52">
        <v>22842</v>
      </c>
      <c r="C166" s="53" t="str">
        <f>+'3.- Resumen general'!D168</f>
        <v>Instrumentación espinal segmentaria posterior</v>
      </c>
      <c r="D166" s="490" t="str">
        <f>+'3.- Resumen general'!F168</f>
        <v>IQ C</v>
      </c>
      <c r="E166" s="433" t="s">
        <v>445</v>
      </c>
      <c r="F166" s="323">
        <f t="shared" si="8"/>
        <v>96.123999999999981</v>
      </c>
      <c r="G166" s="180" t="s">
        <v>1390</v>
      </c>
      <c r="H166" s="323">
        <f t="shared" si="11"/>
        <v>148.46335000000002</v>
      </c>
      <c r="I166" s="55"/>
      <c r="J166" s="323"/>
      <c r="K166" s="56">
        <f t="shared" si="9"/>
        <v>244.58735000000001</v>
      </c>
      <c r="IK166" s="2">
        <v>22842</v>
      </c>
      <c r="IL166" s="196" t="s">
        <v>2872</v>
      </c>
      <c r="IM166" s="5">
        <v>60</v>
      </c>
      <c r="IN166" s="296">
        <f t="shared" si="10"/>
        <v>1</v>
      </c>
    </row>
    <row r="167" spans="1:248">
      <c r="A167" s="52">
        <f>+'3.- Resumen general'!B169</f>
        <v>163</v>
      </c>
      <c r="B167" s="52">
        <v>22850</v>
      </c>
      <c r="C167" s="53" t="str">
        <f>+'3.- Resumen general'!D169</f>
        <v>Remoción de instrumentación no segmentaria posterior</v>
      </c>
      <c r="D167" s="490" t="str">
        <f>+'3.- Resumen general'!F169</f>
        <v>IQ D</v>
      </c>
      <c r="E167" s="433" t="s">
        <v>3273</v>
      </c>
      <c r="F167" s="323">
        <f t="shared" si="8"/>
        <v>49.8</v>
      </c>
      <c r="G167" s="180" t="s">
        <v>1390</v>
      </c>
      <c r="H167" s="323">
        <f t="shared" si="11"/>
        <v>141.67401666666666</v>
      </c>
      <c r="I167" s="55"/>
      <c r="J167" s="323"/>
      <c r="K167" s="56">
        <f t="shared" si="9"/>
        <v>191.47401666666667</v>
      </c>
      <c r="IK167" s="2">
        <v>22850</v>
      </c>
      <c r="IL167" s="196" t="s">
        <v>2873</v>
      </c>
      <c r="IM167" s="5">
        <v>50</v>
      </c>
      <c r="IN167" s="296">
        <f t="shared" si="10"/>
        <v>0.83333333333333337</v>
      </c>
    </row>
    <row r="168" spans="1:248">
      <c r="A168" s="52">
        <f>+'3.- Resumen general'!B170</f>
        <v>164</v>
      </c>
      <c r="B168" s="52">
        <v>22852</v>
      </c>
      <c r="C168" s="53" t="str">
        <f>+'3.- Resumen general'!D170</f>
        <v>Remoción de instrumentación segmentaria posterior</v>
      </c>
      <c r="D168" s="490" t="str">
        <f>+'3.- Resumen general'!F170</f>
        <v>IQ D</v>
      </c>
      <c r="E168" s="433" t="s">
        <v>3273</v>
      </c>
      <c r="F168" s="323">
        <f t="shared" si="8"/>
        <v>49.8</v>
      </c>
      <c r="G168" s="180" t="s">
        <v>1390</v>
      </c>
      <c r="H168" s="323">
        <f t="shared" si="11"/>
        <v>141.67401666666666</v>
      </c>
      <c r="I168" s="55"/>
      <c r="J168" s="323"/>
      <c r="K168" s="56">
        <f t="shared" si="9"/>
        <v>191.47401666666667</v>
      </c>
      <c r="IK168" s="2">
        <v>22852</v>
      </c>
      <c r="IL168" s="196" t="s">
        <v>2874</v>
      </c>
      <c r="IM168" s="5">
        <v>50</v>
      </c>
      <c r="IN168" s="296">
        <f t="shared" si="10"/>
        <v>0.83333333333333337</v>
      </c>
    </row>
    <row r="169" spans="1:248">
      <c r="A169" s="52">
        <f>+'3.- Resumen general'!B171</f>
        <v>165</v>
      </c>
      <c r="B169" s="52">
        <v>23000</v>
      </c>
      <c r="C169" s="53" t="str">
        <f>+'3.- Resumen general'!D171</f>
        <v>Extirpación de depósitos calcáreos subdeltoideos (o intratendinosos), cualquier método</v>
      </c>
      <c r="D169" s="490" t="str">
        <f>+'3.- Resumen general'!F171</f>
        <v>IQ C</v>
      </c>
      <c r="E169" s="433" t="s">
        <v>445</v>
      </c>
      <c r="F169" s="323">
        <f t="shared" si="8"/>
        <v>96.123999999999981</v>
      </c>
      <c r="G169" s="180" t="s">
        <v>1401</v>
      </c>
      <c r="H169" s="323">
        <f>+VLOOKUP(G169,$C$2421:$D$3113,2,FALSE)+($H$3275*$G$3275*IN169)+($H$3271*$G$3271*IN169)</f>
        <v>149.41401666666667</v>
      </c>
      <c r="I169" s="55"/>
      <c r="J169" s="323"/>
      <c r="K169" s="56">
        <f t="shared" si="9"/>
        <v>245.53801666666664</v>
      </c>
      <c r="IK169" s="2">
        <v>23000</v>
      </c>
      <c r="IL169" s="196" t="s">
        <v>2875</v>
      </c>
      <c r="IM169" s="5">
        <v>50</v>
      </c>
      <c r="IN169" s="296">
        <f t="shared" si="10"/>
        <v>0.83333333333333337</v>
      </c>
    </row>
    <row r="170" spans="1:248">
      <c r="A170" s="52">
        <f>+'3.- Resumen general'!B172</f>
        <v>166</v>
      </c>
      <c r="B170" s="52">
        <v>23030</v>
      </c>
      <c r="C170" s="53" t="str">
        <f>+'3.- Resumen general'!D172</f>
        <v>Incisión y drenaje de absceso profundo, hematoma, o de bolsa sinovial infectada</v>
      </c>
      <c r="D170" s="490" t="str">
        <f>+'3.- Resumen general'!F172</f>
        <v>IQ D</v>
      </c>
      <c r="E170" s="433" t="s">
        <v>3273</v>
      </c>
      <c r="F170" s="323">
        <f t="shared" si="8"/>
        <v>49.8</v>
      </c>
      <c r="G170" s="180" t="s">
        <v>1393</v>
      </c>
      <c r="H170" s="323">
        <f>+VLOOKUP(G170,$C$2421:$D$3113,2,FALSE)</f>
        <v>39.269999999999996</v>
      </c>
      <c r="I170" s="55"/>
      <c r="J170" s="323"/>
      <c r="K170" s="56">
        <f t="shared" si="9"/>
        <v>89.07</v>
      </c>
      <c r="IK170" s="2">
        <v>23030</v>
      </c>
      <c r="IL170" s="196" t="s">
        <v>2876</v>
      </c>
      <c r="IM170" s="5">
        <v>40</v>
      </c>
      <c r="IN170" s="296">
        <f t="shared" si="10"/>
        <v>0.66666666666666663</v>
      </c>
    </row>
    <row r="171" spans="1:248">
      <c r="A171" s="52">
        <f>+'3.- Resumen general'!B173</f>
        <v>167</v>
      </c>
      <c r="B171" s="52">
        <v>23040</v>
      </c>
      <c r="C171" s="53" t="str">
        <f>+'3.- Resumen general'!D173</f>
        <v>Artrotomía de articulación glenohumeral, incluyendo exploración, drenaje, extirpación de cuerpo extraño, biopsia</v>
      </c>
      <c r="D171" s="490" t="str">
        <f>+'3.- Resumen general'!F173</f>
        <v>IQ C</v>
      </c>
      <c r="E171" s="433" t="s">
        <v>445</v>
      </c>
      <c r="F171" s="323">
        <f t="shared" si="8"/>
        <v>96.123999999999981</v>
      </c>
      <c r="G171" s="180" t="s">
        <v>1401</v>
      </c>
      <c r="H171" s="323">
        <f>+VLOOKUP(G171,$C$2421:$D$3113,2,FALSE)+($H$3275*$G$3275*IN171)+($H$3271*$G$3271*IN171)</f>
        <v>159.59801666666667</v>
      </c>
      <c r="I171" s="55"/>
      <c r="J171" s="323"/>
      <c r="K171" s="56">
        <f t="shared" si="9"/>
        <v>255.72201666666666</v>
      </c>
      <c r="IK171" s="2">
        <v>23040</v>
      </c>
      <c r="IL171" s="196" t="s">
        <v>3861</v>
      </c>
      <c r="IM171" s="5">
        <v>65</v>
      </c>
      <c r="IN171" s="296">
        <f t="shared" si="10"/>
        <v>1.0833333333333333</v>
      </c>
    </row>
    <row r="172" spans="1:248">
      <c r="A172" s="52">
        <f>+'3.- Resumen general'!B174</f>
        <v>168</v>
      </c>
      <c r="B172" s="52">
        <v>23044</v>
      </c>
      <c r="C172" s="53" t="str">
        <f>+'3.- Resumen general'!D174</f>
        <v>Artrotomía acromioclavicular, esternoclavicular incluyendo exploración, drenaje, extirpación de cuerpo extraño, biopsia</v>
      </c>
      <c r="D172" s="490" t="str">
        <f>+'3.- Resumen general'!F174</f>
        <v>IQ C</v>
      </c>
      <c r="E172" s="433" t="s">
        <v>445</v>
      </c>
      <c r="F172" s="323">
        <f t="shared" si="8"/>
        <v>96.123999999999981</v>
      </c>
      <c r="G172" s="180" t="s">
        <v>1401</v>
      </c>
      <c r="H172" s="323">
        <f>+VLOOKUP(G172,$C$2421:$D$3113,2,FALSE)+($H$3275*$G$3275*IN172)+($H$3271*$G$3271*IN172)</f>
        <v>159.59801666666667</v>
      </c>
      <c r="I172" s="55"/>
      <c r="J172" s="323"/>
      <c r="K172" s="56">
        <f t="shared" si="9"/>
        <v>255.72201666666666</v>
      </c>
      <c r="IK172" s="2">
        <v>23044</v>
      </c>
      <c r="IL172" s="196" t="s">
        <v>4</v>
      </c>
      <c r="IM172" s="5">
        <v>65</v>
      </c>
      <c r="IN172" s="296">
        <f t="shared" si="10"/>
        <v>1.0833333333333333</v>
      </c>
    </row>
    <row r="173" spans="1:248">
      <c r="A173" s="52">
        <f>+'3.- Resumen general'!B175</f>
        <v>169</v>
      </c>
      <c r="B173" s="52">
        <v>23077</v>
      </c>
      <c r="C173" s="53" t="str">
        <f>+'3.- Resumen general'!D175</f>
        <v>Resección radical de tumor (Neoplasia maligna), tejido blando de región del hombro</v>
      </c>
      <c r="D173" s="490" t="str">
        <f>+'3.- Resumen general'!F175</f>
        <v>IQ A</v>
      </c>
      <c r="E173" s="433" t="s">
        <v>444</v>
      </c>
      <c r="F173" s="323">
        <f t="shared" si="8"/>
        <v>170.78198999999995</v>
      </c>
      <c r="G173" s="180" t="s">
        <v>1401</v>
      </c>
      <c r="H173" s="323">
        <f>+VLOOKUP(G173,$C$2421:$D$3113,2,FALSE)+($H$3275*$G$3275*IN173)+($H$3271*$G$3271*IN173)</f>
        <v>176.57135</v>
      </c>
      <c r="I173" s="55"/>
      <c r="J173" s="323"/>
      <c r="K173" s="56">
        <f t="shared" si="9"/>
        <v>347.35333999999995</v>
      </c>
      <c r="IK173" s="2">
        <v>23077</v>
      </c>
      <c r="IL173" s="196" t="s">
        <v>5</v>
      </c>
      <c r="IM173" s="5">
        <v>90</v>
      </c>
      <c r="IN173" s="296">
        <f t="shared" si="10"/>
        <v>1.5</v>
      </c>
    </row>
    <row r="174" spans="1:248">
      <c r="A174" s="52">
        <f>+'3.- Resumen general'!B176</f>
        <v>170</v>
      </c>
      <c r="B174" s="52">
        <v>23120</v>
      </c>
      <c r="C174" s="53" t="str">
        <f>+'3.- Resumen general'!D176</f>
        <v>Claviculectomía; parcial</v>
      </c>
      <c r="D174" s="490" t="str">
        <f>+'3.- Resumen general'!F176</f>
        <v>IQ B</v>
      </c>
      <c r="E174" s="433" t="s">
        <v>5897</v>
      </c>
      <c r="F174" s="323">
        <f t="shared" si="8"/>
        <v>179.13249000000002</v>
      </c>
      <c r="G174" s="180" t="s">
        <v>1401</v>
      </c>
      <c r="H174" s="323">
        <f>+VLOOKUP(G174,$C$2421:$D$3113,2,FALSE)+($H$3275*$G$3275*IN174)+($H$3271*$G$3271*IN174)</f>
        <v>159.59801666666667</v>
      </c>
      <c r="I174" s="55"/>
      <c r="J174" s="323"/>
      <c r="K174" s="56">
        <f t="shared" si="9"/>
        <v>338.73050666666666</v>
      </c>
      <c r="IK174" s="2">
        <v>23120</v>
      </c>
      <c r="IL174" s="196" t="s">
        <v>6</v>
      </c>
      <c r="IM174" s="5">
        <v>65</v>
      </c>
      <c r="IN174" s="296">
        <f t="shared" si="10"/>
        <v>1.0833333333333333</v>
      </c>
    </row>
    <row r="175" spans="1:248">
      <c r="A175" s="52">
        <f>+'3.- Resumen general'!B177</f>
        <v>171</v>
      </c>
      <c r="B175" s="52">
        <v>23130</v>
      </c>
      <c r="C175" s="53" t="str">
        <f>+'3.- Resumen general'!D177</f>
        <v>Acromioplastía o acromionectomía, parcial, con o sin liberación del ligamento coracoacromial</v>
      </c>
      <c r="D175" s="490" t="str">
        <f>+'3.- Resumen general'!F177</f>
        <v>IQ C</v>
      </c>
      <c r="E175" s="433" t="s">
        <v>445</v>
      </c>
      <c r="F175" s="323">
        <f t="shared" si="8"/>
        <v>96.123999999999981</v>
      </c>
      <c r="G175" s="180" t="s">
        <v>1401</v>
      </c>
      <c r="H175" s="323">
        <f>+VLOOKUP(G175,$C$2421:$D$3113,2,FALSE)+($H$3275*$G$3275*IN175)+($H$3271*$G$3271*IN175)</f>
        <v>159.59801666666667</v>
      </c>
      <c r="I175" s="55"/>
      <c r="J175" s="323"/>
      <c r="K175" s="56">
        <f t="shared" si="9"/>
        <v>255.72201666666666</v>
      </c>
      <c r="IK175" s="2">
        <v>23130</v>
      </c>
      <c r="IL175" s="196" t="s">
        <v>7</v>
      </c>
      <c r="IM175" s="5">
        <v>65</v>
      </c>
      <c r="IN175" s="296">
        <f t="shared" si="10"/>
        <v>1.0833333333333333</v>
      </c>
    </row>
    <row r="176" spans="1:248">
      <c r="A176" s="52">
        <f>+'3.- Resumen general'!B178</f>
        <v>172</v>
      </c>
      <c r="B176" s="52">
        <v>23140</v>
      </c>
      <c r="C176" s="53" t="str">
        <f>+'3.- Resumen general'!D178</f>
        <v>Excisión o legrado de quiste óseo o tumor benigno de clavícula o escápula</v>
      </c>
      <c r="D176" s="490" t="str">
        <f>+'3.- Resumen general'!F178</f>
        <v>IQ C</v>
      </c>
      <c r="E176" s="433" t="s">
        <v>445</v>
      </c>
      <c r="F176" s="323">
        <f t="shared" si="8"/>
        <v>96.123999999999981</v>
      </c>
      <c r="G176" s="180" t="s">
        <v>1396</v>
      </c>
      <c r="H176" s="323">
        <f>+VLOOKUP(G176,$C$2421:$D$3113,2,FALSE)</f>
        <v>45.034999999999997</v>
      </c>
      <c r="I176" s="55"/>
      <c r="J176" s="323"/>
      <c r="K176" s="56">
        <f t="shared" si="9"/>
        <v>141.15899999999999</v>
      </c>
      <c r="IK176" s="2">
        <v>23140</v>
      </c>
      <c r="IL176" s="196" t="s">
        <v>8</v>
      </c>
      <c r="IM176" s="5">
        <v>50</v>
      </c>
      <c r="IN176" s="296">
        <f t="shared" si="10"/>
        <v>0.83333333333333337</v>
      </c>
    </row>
    <row r="177" spans="1:248">
      <c r="A177" s="52">
        <f>+'3.- Resumen general'!B179</f>
        <v>173</v>
      </c>
      <c r="B177" s="52">
        <v>23170</v>
      </c>
      <c r="C177" s="53" t="str">
        <f>+'3.- Resumen general'!D179</f>
        <v>Secuestrectomía (p. ejm. para Osteomielitis o Absceso óseo), clavícula</v>
      </c>
      <c r="D177" s="490" t="str">
        <f>+'3.- Resumen general'!F179</f>
        <v>IQ C</v>
      </c>
      <c r="E177" s="433" t="s">
        <v>445</v>
      </c>
      <c r="F177" s="323">
        <f t="shared" si="8"/>
        <v>96.123999999999981</v>
      </c>
      <c r="G177" s="180" t="s">
        <v>1401</v>
      </c>
      <c r="H177" s="323">
        <f>+VLOOKUP(G177,$C$2421:$D$3113,2,FALSE)+($H$3275*$G$3275*IN177)+($H$3271*$G$3271*IN177)</f>
        <v>156.20335000000003</v>
      </c>
      <c r="I177" s="55"/>
      <c r="J177" s="323"/>
      <c r="K177" s="56">
        <f t="shared" si="9"/>
        <v>252.32735000000002</v>
      </c>
      <c r="IK177" s="2">
        <v>23170</v>
      </c>
      <c r="IL177" s="196" t="s">
        <v>9</v>
      </c>
      <c r="IM177" s="5">
        <v>60</v>
      </c>
      <c r="IN177" s="296">
        <f t="shared" si="10"/>
        <v>1</v>
      </c>
    </row>
    <row r="178" spans="1:248">
      <c r="A178" s="52">
        <f>+'3.- Resumen general'!B180</f>
        <v>174</v>
      </c>
      <c r="B178" s="52">
        <v>23174</v>
      </c>
      <c r="C178" s="53" t="str">
        <f>+'3.- Resumen general'!D180</f>
        <v>Secuestrectomía (p. ejm. para Osteomielitis o Absceso óseo), cabeza o cuello quirúrgico del húmero</v>
      </c>
      <c r="D178" s="490" t="str">
        <f>+'3.- Resumen general'!F180</f>
        <v>IQ B</v>
      </c>
      <c r="E178" s="433" t="s">
        <v>5897</v>
      </c>
      <c r="F178" s="323">
        <f t="shared" si="8"/>
        <v>179.13249000000002</v>
      </c>
      <c r="G178" s="180" t="s">
        <v>1395</v>
      </c>
      <c r="H178" s="323">
        <f>+VLOOKUP(G178,$C$2421:$D$3113,2,FALSE)</f>
        <v>86.8</v>
      </c>
      <c r="I178" s="55"/>
      <c r="J178" s="323"/>
      <c r="K178" s="56">
        <f t="shared" si="9"/>
        <v>265.93249000000003</v>
      </c>
      <c r="IK178" s="2">
        <v>23174</v>
      </c>
      <c r="IL178" s="196" t="s">
        <v>10</v>
      </c>
      <c r="IM178" s="5">
        <v>80</v>
      </c>
      <c r="IN178" s="296">
        <f t="shared" si="10"/>
        <v>1.3333333333333333</v>
      </c>
    </row>
    <row r="179" spans="1:248">
      <c r="A179" s="52">
        <f>+'3.- Resumen general'!B181</f>
        <v>175</v>
      </c>
      <c r="B179" s="52">
        <v>23180</v>
      </c>
      <c r="C179" s="53" t="str">
        <f>+'3.- Resumen general'!D181</f>
        <v>Excisión parcial (craterización, saucerización, o diafisectomía) de hueso (p. ejm. Osteomielitis), clavícula</v>
      </c>
      <c r="D179" s="490" t="str">
        <f>+'3.- Resumen general'!F181</f>
        <v>IQ C</v>
      </c>
      <c r="E179" s="433" t="s">
        <v>445</v>
      </c>
      <c r="F179" s="323">
        <f t="shared" si="8"/>
        <v>96.123999999999981</v>
      </c>
      <c r="G179" s="180" t="s">
        <v>1401</v>
      </c>
      <c r="H179" s="323">
        <f t="shared" ref="H179:H186" si="12">+VLOOKUP(G179,$C$2421:$D$3113,2,FALSE)+($H$3275*$G$3275*IN179)+($H$3271*$G$3271*IN179)</f>
        <v>156.20335000000003</v>
      </c>
      <c r="I179" s="55"/>
      <c r="J179" s="323"/>
      <c r="K179" s="56">
        <f t="shared" si="9"/>
        <v>252.32735000000002</v>
      </c>
      <c r="IK179" s="2">
        <v>23180</v>
      </c>
      <c r="IL179" s="196" t="s">
        <v>11</v>
      </c>
      <c r="IM179" s="5">
        <v>60</v>
      </c>
      <c r="IN179" s="296">
        <f t="shared" si="10"/>
        <v>1</v>
      </c>
    </row>
    <row r="180" spans="1:248">
      <c r="A180" s="52">
        <f>+'3.- Resumen general'!B182</f>
        <v>176</v>
      </c>
      <c r="B180" s="52">
        <v>23190</v>
      </c>
      <c r="C180" s="53" t="str">
        <f>+'3.- Resumen general'!D182</f>
        <v>Osteotomía de escápula, parcial (p. ejm. ángulo medial superior)</v>
      </c>
      <c r="D180" s="490" t="str">
        <f>+'3.- Resumen general'!F182</f>
        <v>IQ C</v>
      </c>
      <c r="E180" s="433" t="s">
        <v>445</v>
      </c>
      <c r="F180" s="323">
        <f t="shared" si="8"/>
        <v>96.123999999999981</v>
      </c>
      <c r="G180" s="180" t="s">
        <v>1401</v>
      </c>
      <c r="H180" s="323">
        <f t="shared" si="12"/>
        <v>156.20335000000003</v>
      </c>
      <c r="I180" s="55"/>
      <c r="J180" s="323"/>
      <c r="K180" s="56">
        <f t="shared" si="9"/>
        <v>252.32735000000002</v>
      </c>
      <c r="IK180" s="2">
        <v>23190</v>
      </c>
      <c r="IL180" s="196" t="s">
        <v>12</v>
      </c>
      <c r="IM180" s="5">
        <v>60</v>
      </c>
      <c r="IN180" s="296">
        <f t="shared" si="10"/>
        <v>1</v>
      </c>
    </row>
    <row r="181" spans="1:248">
      <c r="A181" s="52">
        <f>+'3.- Resumen general'!B183</f>
        <v>177</v>
      </c>
      <c r="B181" s="52">
        <v>23200</v>
      </c>
      <c r="C181" s="53" t="str">
        <f>+'3.- Resumen general'!D183</f>
        <v>Resección radical de tumor; clavícula</v>
      </c>
      <c r="D181" s="490" t="str">
        <f>+'3.- Resumen general'!F183</f>
        <v>IQ B</v>
      </c>
      <c r="E181" s="433" t="s">
        <v>5897</v>
      </c>
      <c r="F181" s="323">
        <f t="shared" si="8"/>
        <v>179.13249000000002</v>
      </c>
      <c r="G181" s="180" t="s">
        <v>1401</v>
      </c>
      <c r="H181" s="323">
        <f t="shared" si="12"/>
        <v>156.20335000000003</v>
      </c>
      <c r="I181" s="55"/>
      <c r="J181" s="323"/>
      <c r="K181" s="56">
        <f t="shared" si="9"/>
        <v>335.33584000000008</v>
      </c>
      <c r="IK181" s="2">
        <v>23200</v>
      </c>
      <c r="IL181" s="196" t="s">
        <v>13</v>
      </c>
      <c r="IM181" s="5">
        <v>60</v>
      </c>
      <c r="IN181" s="296">
        <f t="shared" si="10"/>
        <v>1</v>
      </c>
    </row>
    <row r="182" spans="1:248">
      <c r="A182" s="52">
        <f>+'3.- Resumen general'!B184</f>
        <v>178</v>
      </c>
      <c r="B182" s="52">
        <v>23220</v>
      </c>
      <c r="C182" s="53" t="str">
        <f>+'3.- Resumen general'!D184</f>
        <v>Resección radical de tumor óseo, húmero proximal</v>
      </c>
      <c r="D182" s="490" t="str">
        <f>+'3.- Resumen general'!F184</f>
        <v>IQ B</v>
      </c>
      <c r="E182" s="433" t="s">
        <v>5897</v>
      </c>
      <c r="F182" s="323">
        <f t="shared" si="8"/>
        <v>179.13249000000002</v>
      </c>
      <c r="G182" s="180" t="s">
        <v>1401</v>
      </c>
      <c r="H182" s="323">
        <f t="shared" si="12"/>
        <v>169.78201666666666</v>
      </c>
      <c r="I182" s="55"/>
      <c r="J182" s="323"/>
      <c r="K182" s="56">
        <f t="shared" si="9"/>
        <v>348.91450666666668</v>
      </c>
      <c r="IK182" s="2">
        <v>23220</v>
      </c>
      <c r="IL182" s="196" t="s">
        <v>14</v>
      </c>
      <c r="IM182" s="5">
        <v>80</v>
      </c>
      <c r="IN182" s="296">
        <f t="shared" si="10"/>
        <v>1.3333333333333333</v>
      </c>
    </row>
    <row r="183" spans="1:248">
      <c r="A183" s="52">
        <f>+'3.- Resumen general'!B185</f>
        <v>179</v>
      </c>
      <c r="B183" s="52">
        <v>23395</v>
      </c>
      <c r="C183" s="53" t="str">
        <f>+'3.- Resumen general'!D185</f>
        <v>Transferencia de músculo de hombro o brazo</v>
      </c>
      <c r="D183" s="490" t="str">
        <f>+'3.- Resumen general'!F185</f>
        <v>IQ B</v>
      </c>
      <c r="E183" s="433" t="s">
        <v>5897</v>
      </c>
      <c r="F183" s="323">
        <f t="shared" si="8"/>
        <v>179.13249000000002</v>
      </c>
      <c r="G183" s="180" t="s">
        <v>1401</v>
      </c>
      <c r="H183" s="323">
        <f t="shared" si="12"/>
        <v>169.78201666666666</v>
      </c>
      <c r="I183" s="55"/>
      <c r="J183" s="323"/>
      <c r="K183" s="56">
        <f t="shared" si="9"/>
        <v>348.91450666666668</v>
      </c>
      <c r="IK183" s="2">
        <v>23395</v>
      </c>
      <c r="IL183" s="196" t="s">
        <v>15</v>
      </c>
      <c r="IM183" s="5">
        <v>80</v>
      </c>
      <c r="IN183" s="296">
        <f t="shared" si="10"/>
        <v>1.3333333333333333</v>
      </c>
    </row>
    <row r="184" spans="1:248">
      <c r="A184" s="52">
        <f>+'3.- Resumen general'!B186</f>
        <v>180</v>
      </c>
      <c r="B184" s="52">
        <v>23405</v>
      </c>
      <c r="C184" s="53" t="str">
        <f>+'3.- Resumen general'!D186</f>
        <v>Tenotomía región del hombro</v>
      </c>
      <c r="D184" s="490" t="str">
        <f>+'3.- Resumen general'!F186</f>
        <v>IQ C</v>
      </c>
      <c r="E184" s="433" t="s">
        <v>445</v>
      </c>
      <c r="F184" s="323">
        <f t="shared" si="8"/>
        <v>96.123999999999981</v>
      </c>
      <c r="G184" s="180" t="s">
        <v>1401</v>
      </c>
      <c r="H184" s="323">
        <f t="shared" si="12"/>
        <v>149.41401666666667</v>
      </c>
      <c r="I184" s="55"/>
      <c r="J184" s="323"/>
      <c r="K184" s="56">
        <f t="shared" si="9"/>
        <v>245.53801666666664</v>
      </c>
      <c r="IK184" s="2">
        <v>23405</v>
      </c>
      <c r="IL184" s="196" t="s">
        <v>16</v>
      </c>
      <c r="IM184" s="5">
        <v>50</v>
      </c>
      <c r="IN184" s="296">
        <f t="shared" si="10"/>
        <v>0.83333333333333337</v>
      </c>
    </row>
    <row r="185" spans="1:248">
      <c r="A185" s="52">
        <f>+'3.- Resumen general'!B187</f>
        <v>181</v>
      </c>
      <c r="B185" s="52">
        <v>23410</v>
      </c>
      <c r="C185" s="53" t="str">
        <f>+'3.- Resumen general'!D187</f>
        <v>Corrección de ruptura de manguito músculotendinoso</v>
      </c>
      <c r="D185" s="490" t="str">
        <f>+'3.- Resumen general'!F187</f>
        <v>IQ C</v>
      </c>
      <c r="E185" s="433" t="s">
        <v>445</v>
      </c>
      <c r="F185" s="323">
        <f t="shared" si="8"/>
        <v>96.123999999999981</v>
      </c>
      <c r="G185" s="180" t="s">
        <v>1401</v>
      </c>
      <c r="H185" s="323">
        <f t="shared" si="12"/>
        <v>159.59801666666667</v>
      </c>
      <c r="I185" s="55"/>
      <c r="J185" s="323"/>
      <c r="K185" s="56">
        <f t="shared" si="9"/>
        <v>255.72201666666666</v>
      </c>
      <c r="IK185" s="2">
        <v>23410</v>
      </c>
      <c r="IL185" s="196" t="s">
        <v>17</v>
      </c>
      <c r="IM185" s="5">
        <v>65</v>
      </c>
      <c r="IN185" s="296">
        <f t="shared" si="10"/>
        <v>1.0833333333333333</v>
      </c>
    </row>
    <row r="186" spans="1:248">
      <c r="A186" s="52">
        <f>+'3.- Resumen general'!B188</f>
        <v>182</v>
      </c>
      <c r="B186" s="52">
        <v>23415</v>
      </c>
      <c r="C186" s="53" t="str">
        <f>+'3.- Resumen general'!D188</f>
        <v>Liberación de ligamento coracoacromial, con o sin acromioplastía</v>
      </c>
      <c r="D186" s="490" t="str">
        <f>+'3.- Resumen general'!F188</f>
        <v>IQ D</v>
      </c>
      <c r="E186" s="433" t="s">
        <v>3273</v>
      </c>
      <c r="F186" s="323">
        <f t="shared" si="8"/>
        <v>49.8</v>
      </c>
      <c r="G186" s="180" t="s">
        <v>1401</v>
      </c>
      <c r="H186" s="323">
        <f t="shared" si="12"/>
        <v>149.41401666666667</v>
      </c>
      <c r="I186" s="55"/>
      <c r="J186" s="323"/>
      <c r="K186" s="56">
        <f t="shared" si="9"/>
        <v>199.21401666666668</v>
      </c>
      <c r="IK186" s="2">
        <v>23415</v>
      </c>
      <c r="IL186" s="196" t="s">
        <v>18</v>
      </c>
      <c r="IM186" s="5">
        <v>50</v>
      </c>
      <c r="IN186" s="296">
        <f t="shared" si="10"/>
        <v>0.83333333333333337</v>
      </c>
    </row>
    <row r="187" spans="1:248">
      <c r="A187" s="52">
        <f>+'3.- Resumen general'!B189</f>
        <v>183</v>
      </c>
      <c r="B187" s="52">
        <v>23430</v>
      </c>
      <c r="C187" s="53" t="str">
        <f>+'3.- Resumen general'!D189</f>
        <v>Tenodesis de tendón largo del bíceps</v>
      </c>
      <c r="D187" s="490" t="str">
        <f>+'3.- Resumen general'!F189</f>
        <v>IQ C</v>
      </c>
      <c r="E187" s="433" t="s">
        <v>445</v>
      </c>
      <c r="F187" s="323">
        <f t="shared" si="8"/>
        <v>96.123999999999981</v>
      </c>
      <c r="G187" s="180" t="s">
        <v>1396</v>
      </c>
      <c r="H187" s="323">
        <f>+VLOOKUP(G187,$C$2421:$D$3113,2,FALSE)</f>
        <v>45.034999999999997</v>
      </c>
      <c r="I187" s="55"/>
      <c r="J187" s="323"/>
      <c r="K187" s="56">
        <f t="shared" si="9"/>
        <v>141.15899999999999</v>
      </c>
      <c r="IK187" s="2">
        <v>23430</v>
      </c>
      <c r="IL187" s="196" t="s">
        <v>19</v>
      </c>
      <c r="IM187" s="5">
        <v>60</v>
      </c>
      <c r="IN187" s="296">
        <f t="shared" si="10"/>
        <v>1</v>
      </c>
    </row>
    <row r="188" spans="1:248">
      <c r="A188" s="52">
        <f>+'3.- Resumen general'!B190</f>
        <v>184</v>
      </c>
      <c r="B188" s="52">
        <v>23440</v>
      </c>
      <c r="C188" s="53" t="str">
        <f>+'3.- Resumen general'!D190</f>
        <v>Resección o transplante del tendón largo del bíceps</v>
      </c>
      <c r="D188" s="490" t="str">
        <f>+'3.- Resumen general'!F190</f>
        <v>IQ C</v>
      </c>
      <c r="E188" s="433" t="s">
        <v>445</v>
      </c>
      <c r="F188" s="323">
        <f t="shared" si="8"/>
        <v>96.123999999999981</v>
      </c>
      <c r="G188" s="180" t="s">
        <v>1401</v>
      </c>
      <c r="H188" s="323">
        <f>+VLOOKUP(G188,$C$2421:$D$3113,2,FALSE)+($H$3275*$G$3275*IN188)+($H$3271*$G$3271*IN188)</f>
        <v>162.99268333333336</v>
      </c>
      <c r="I188" s="55"/>
      <c r="J188" s="323"/>
      <c r="K188" s="56">
        <f t="shared" si="9"/>
        <v>259.11668333333336</v>
      </c>
      <c r="IK188" s="2">
        <v>23440</v>
      </c>
      <c r="IL188" s="196" t="s">
        <v>20</v>
      </c>
      <c r="IM188" s="5">
        <v>70</v>
      </c>
      <c r="IN188" s="296">
        <f t="shared" si="10"/>
        <v>1.1666666666666667</v>
      </c>
    </row>
    <row r="189" spans="1:248">
      <c r="A189" s="52">
        <f>+'3.- Resumen general'!B191</f>
        <v>185</v>
      </c>
      <c r="B189" s="52">
        <v>23450</v>
      </c>
      <c r="C189" s="53" t="str">
        <f>+'3.- Resumen general'!D191</f>
        <v>Capsulorrafía anterior</v>
      </c>
      <c r="D189" s="490" t="str">
        <f>+'3.- Resumen general'!F191</f>
        <v>IQ B</v>
      </c>
      <c r="E189" s="433" t="s">
        <v>5897</v>
      </c>
      <c r="F189" s="323">
        <f t="shared" si="8"/>
        <v>179.13249000000002</v>
      </c>
      <c r="G189" s="180" t="s">
        <v>1401</v>
      </c>
      <c r="H189" s="323">
        <f>+VLOOKUP(G189,$C$2421:$D$3113,2,FALSE)+($H$3275*$G$3275*IN189)+($H$3271*$G$3271*IN189)</f>
        <v>162.99268333333336</v>
      </c>
      <c r="I189" s="55"/>
      <c r="J189" s="323"/>
      <c r="K189" s="56">
        <f t="shared" si="9"/>
        <v>342.12517333333335</v>
      </c>
      <c r="IK189" s="2">
        <v>23450</v>
      </c>
      <c r="IL189" s="196" t="s">
        <v>21</v>
      </c>
      <c r="IM189" s="5">
        <v>70</v>
      </c>
      <c r="IN189" s="296">
        <f t="shared" si="10"/>
        <v>1.1666666666666667</v>
      </c>
    </row>
    <row r="190" spans="1:248">
      <c r="A190" s="52">
        <f>+'3.- Resumen general'!B192</f>
        <v>186</v>
      </c>
      <c r="B190" s="52">
        <v>23465</v>
      </c>
      <c r="C190" s="53" t="str">
        <f>+'3.- Resumen general'!D192</f>
        <v>Capsulorrafía, articulación glenohumeral, posterior, con o sin inserción de bloque óseo</v>
      </c>
      <c r="D190" s="490" t="str">
        <f>+'3.- Resumen general'!F192</f>
        <v>IQ B</v>
      </c>
      <c r="E190" s="433" t="s">
        <v>5897</v>
      </c>
      <c r="F190" s="323">
        <f t="shared" si="8"/>
        <v>179.13249000000002</v>
      </c>
      <c r="G190" s="180" t="s">
        <v>1401</v>
      </c>
      <c r="H190" s="323">
        <f>+VLOOKUP(G190,$C$2421:$D$3113,2,FALSE)+($H$3275*$G$3275*IN190)+($H$3271*$G$3271*IN190)</f>
        <v>162.99268333333336</v>
      </c>
      <c r="I190" s="55"/>
      <c r="J190" s="323"/>
      <c r="K190" s="56">
        <f t="shared" si="9"/>
        <v>342.12517333333335</v>
      </c>
      <c r="IK190" s="2">
        <v>23465</v>
      </c>
      <c r="IL190" s="196" t="s">
        <v>22</v>
      </c>
      <c r="IM190" s="5">
        <v>70</v>
      </c>
      <c r="IN190" s="296">
        <f t="shared" si="10"/>
        <v>1.1666666666666667</v>
      </c>
    </row>
    <row r="191" spans="1:248">
      <c r="A191" s="52">
        <f>+'3.- Resumen general'!B193</f>
        <v>187</v>
      </c>
      <c r="B191" s="52">
        <v>23470</v>
      </c>
      <c r="C191" s="53" t="str">
        <f>+'3.- Resumen general'!D193</f>
        <v>Artroplastía, articulación glenohumeral; hemiartroplastía</v>
      </c>
      <c r="D191" s="490" t="str">
        <f>+'3.- Resumen general'!F193</f>
        <v>IQ B</v>
      </c>
      <c r="E191" s="433" t="s">
        <v>5897</v>
      </c>
      <c r="F191" s="323">
        <f t="shared" si="8"/>
        <v>179.13249000000002</v>
      </c>
      <c r="G191" s="180" t="s">
        <v>1390</v>
      </c>
      <c r="H191" s="323">
        <f>+VLOOKUP(G191,$C$2421:$D$3113,2,FALSE)+($H$3323*$G$3323*IN191)+($H$3319*$G$3319*IN191)</f>
        <v>162.04201666666668</v>
      </c>
      <c r="I191" s="55"/>
      <c r="J191" s="323"/>
      <c r="K191" s="56">
        <f t="shared" si="9"/>
        <v>341.17450666666673</v>
      </c>
      <c r="IK191" s="2">
        <v>23470</v>
      </c>
      <c r="IL191" s="196" t="s">
        <v>23</v>
      </c>
      <c r="IM191" s="5">
        <v>80</v>
      </c>
      <c r="IN191" s="296">
        <f t="shared" si="10"/>
        <v>1.3333333333333333</v>
      </c>
    </row>
    <row r="192" spans="1:248">
      <c r="A192" s="52">
        <f>+'3.- Resumen general'!B194</f>
        <v>188</v>
      </c>
      <c r="B192" s="52">
        <v>23480</v>
      </c>
      <c r="C192" s="53" t="str">
        <f>+'3.- Resumen general'!D194</f>
        <v>Osteotomía de clavícula, con o sin fijación interna</v>
      </c>
      <c r="D192" s="490" t="str">
        <f>+'3.- Resumen general'!F194</f>
        <v>IQ C</v>
      </c>
      <c r="E192" s="433" t="s">
        <v>445</v>
      </c>
      <c r="F192" s="323">
        <f t="shared" si="8"/>
        <v>96.123999999999981</v>
      </c>
      <c r="G192" s="180" t="s">
        <v>1401</v>
      </c>
      <c r="H192" s="323">
        <f>+VLOOKUP(G192,$C$2421:$D$3113,2,FALSE)+($H$3275*$G$3275*IN192)+($H$3271*$G$3271*IN192)</f>
        <v>149.41401666666667</v>
      </c>
      <c r="I192" s="55"/>
      <c r="J192" s="323"/>
      <c r="K192" s="56">
        <f t="shared" si="9"/>
        <v>245.53801666666664</v>
      </c>
      <c r="IK192" s="2">
        <v>23480</v>
      </c>
      <c r="IL192" s="196" t="s">
        <v>24</v>
      </c>
      <c r="IM192" s="5">
        <v>50</v>
      </c>
      <c r="IN192" s="296">
        <f t="shared" si="10"/>
        <v>0.83333333333333337</v>
      </c>
    </row>
    <row r="193" spans="1:248">
      <c r="A193" s="52">
        <f>+'3.- Resumen general'!B195</f>
        <v>189</v>
      </c>
      <c r="B193" s="52">
        <v>23500</v>
      </c>
      <c r="C193" s="53" t="str">
        <f>+'3.- Resumen general'!D195</f>
        <v>Tratamiento cerrado de fractura de clavícula sin manipulación</v>
      </c>
      <c r="D193" s="490" t="str">
        <f>+'3.- Resumen general'!F195</f>
        <v>Atención de Tópico</v>
      </c>
      <c r="E193" s="432" t="s">
        <v>3220</v>
      </c>
      <c r="F193" s="323">
        <f t="shared" si="8"/>
        <v>22.887150000000002</v>
      </c>
      <c r="G193" s="57"/>
      <c r="H193" s="323"/>
      <c r="I193" s="55"/>
      <c r="J193" s="323"/>
      <c r="K193" s="56">
        <f t="shared" si="9"/>
        <v>22.887150000000002</v>
      </c>
      <c r="IK193" s="2">
        <v>23500</v>
      </c>
      <c r="IL193" s="196" t="s">
        <v>3718</v>
      </c>
      <c r="IM193" s="5">
        <v>15</v>
      </c>
      <c r="IN193" s="296">
        <f t="shared" si="10"/>
        <v>0.25</v>
      </c>
    </row>
    <row r="194" spans="1:248">
      <c r="A194" s="52">
        <f>+'3.- Resumen general'!B196</f>
        <v>190</v>
      </c>
      <c r="B194" s="52">
        <v>23515</v>
      </c>
      <c r="C194" s="53" t="str">
        <f>+'3.- Resumen general'!D196</f>
        <v>Tratamiento abierto de fractura clavicular, luxación esternoclavicular, acromioclavicular</v>
      </c>
      <c r="D194" s="490" t="str">
        <f>+'3.- Resumen general'!F196</f>
        <v>IQ C</v>
      </c>
      <c r="E194" s="433" t="s">
        <v>445</v>
      </c>
      <c r="F194" s="323">
        <f t="shared" si="8"/>
        <v>96.123999999999981</v>
      </c>
      <c r="G194" s="180" t="s">
        <v>1401</v>
      </c>
      <c r="H194" s="323">
        <f>+VLOOKUP(G194,$C$2421:$D$3113,2,FALSE)+($H$3275*$G$3275*IN194)+($H$3271*$G$3271*IN194)</f>
        <v>149.41401666666667</v>
      </c>
      <c r="I194" s="55"/>
      <c r="J194" s="323"/>
      <c r="K194" s="56">
        <f t="shared" si="9"/>
        <v>245.53801666666664</v>
      </c>
      <c r="IK194" s="2">
        <v>23515</v>
      </c>
      <c r="IL194" s="196" t="s">
        <v>25</v>
      </c>
      <c r="IM194" s="5">
        <v>50</v>
      </c>
      <c r="IN194" s="296">
        <f t="shared" si="10"/>
        <v>0.83333333333333337</v>
      </c>
    </row>
    <row r="195" spans="1:248">
      <c r="A195" s="52">
        <f>+'3.- Resumen general'!B197</f>
        <v>191</v>
      </c>
      <c r="B195" s="52">
        <v>23540</v>
      </c>
      <c r="C195" s="53" t="str">
        <f>+'3.- Resumen general'!D197</f>
        <v>Tratamiento cerrado de luxación de hombro sin manipulación</v>
      </c>
      <c r="D195" s="490" t="str">
        <f>+'3.- Resumen general'!F197</f>
        <v>Atención de Tópico</v>
      </c>
      <c r="E195" s="432" t="s">
        <v>3220</v>
      </c>
      <c r="F195" s="323">
        <f t="shared" si="8"/>
        <v>22.887150000000002</v>
      </c>
      <c r="G195" s="57"/>
      <c r="H195" s="323"/>
      <c r="I195" s="55"/>
      <c r="J195" s="323"/>
      <c r="K195" s="56">
        <f t="shared" si="9"/>
        <v>22.887150000000002</v>
      </c>
      <c r="IK195" s="2">
        <v>23540</v>
      </c>
      <c r="IL195" s="196" t="s">
        <v>5859</v>
      </c>
      <c r="IM195" s="5">
        <v>15</v>
      </c>
      <c r="IN195" s="296">
        <f t="shared" si="10"/>
        <v>0.25</v>
      </c>
    </row>
    <row r="196" spans="1:248">
      <c r="A196" s="52">
        <f>+'3.- Resumen general'!B198</f>
        <v>192</v>
      </c>
      <c r="B196" s="52">
        <v>23545</v>
      </c>
      <c r="C196" s="53" t="str">
        <f>+'3.- Resumen general'!D198</f>
        <v>Tratamiento cerrado de dislocación acromioclavicular; con manipulación</v>
      </c>
      <c r="D196" s="490" t="str">
        <f>+'3.- Resumen general'!F198</f>
        <v>Atención de Tópico</v>
      </c>
      <c r="E196" s="432" t="s">
        <v>3220</v>
      </c>
      <c r="F196" s="323">
        <f t="shared" si="8"/>
        <v>22.887150000000002</v>
      </c>
      <c r="G196" s="57"/>
      <c r="H196" s="323"/>
      <c r="I196" s="55"/>
      <c r="J196" s="323"/>
      <c r="K196" s="56">
        <f t="shared" si="9"/>
        <v>22.887150000000002</v>
      </c>
      <c r="IK196" s="2">
        <v>23545</v>
      </c>
      <c r="IL196" s="196" t="s">
        <v>26</v>
      </c>
      <c r="IM196" s="5">
        <v>20</v>
      </c>
      <c r="IN196" s="296">
        <f t="shared" si="10"/>
        <v>0.33333333333333331</v>
      </c>
    </row>
    <row r="197" spans="1:248">
      <c r="A197" s="52">
        <f>+'3.- Resumen general'!B199</f>
        <v>193</v>
      </c>
      <c r="B197" s="52">
        <v>23585</v>
      </c>
      <c r="C197" s="53" t="str">
        <f>+'3.- Resumen general'!D199</f>
        <v>Tratamiento abierto de fractura escapular</v>
      </c>
      <c r="D197" s="490" t="str">
        <f>+'3.- Resumen general'!F199</f>
        <v>IQ C</v>
      </c>
      <c r="E197" s="433" t="s">
        <v>445</v>
      </c>
      <c r="F197" s="323">
        <f t="shared" ref="F197:F260" si="13">+VLOOKUP(E197,$C$2421:$D$3113,2,FALSE)</f>
        <v>96.123999999999981</v>
      </c>
      <c r="G197" s="180" t="s">
        <v>1401</v>
      </c>
      <c r="H197" s="323">
        <f>+VLOOKUP(G197,$C$2421:$D$3113,2,FALSE)+($H$3275*$G$3275*IN197)+($H$3271*$G$3271*IN197)</f>
        <v>156.20335000000003</v>
      </c>
      <c r="I197" s="55"/>
      <c r="J197" s="323"/>
      <c r="K197" s="56">
        <f t="shared" ref="K197:K260" si="14">+F197+H197+J197</f>
        <v>252.32735000000002</v>
      </c>
      <c r="IK197" s="2">
        <v>23585</v>
      </c>
      <c r="IL197" s="196" t="s">
        <v>27</v>
      </c>
      <c r="IM197" s="5">
        <v>60</v>
      </c>
      <c r="IN197" s="296">
        <f t="shared" ref="IN197:IN260" si="15">IM197/60</f>
        <v>1</v>
      </c>
    </row>
    <row r="198" spans="1:248">
      <c r="A198" s="52">
        <f>+'3.- Resumen general'!B200</f>
        <v>194</v>
      </c>
      <c r="B198" s="52">
        <v>23600</v>
      </c>
      <c r="C198" s="53" t="str">
        <f>+'3.- Resumen general'!D200</f>
        <v>Tratamiento cerrado de fractura de húmero proximal</v>
      </c>
      <c r="D198" s="490" t="str">
        <f>+'3.- Resumen general'!F200</f>
        <v>Atención de Tópico</v>
      </c>
      <c r="E198" s="432" t="s">
        <v>5898</v>
      </c>
      <c r="F198" s="323">
        <f t="shared" si="13"/>
        <v>46.857150000000004</v>
      </c>
      <c r="G198" s="57"/>
      <c r="H198" s="323"/>
      <c r="I198" s="55"/>
      <c r="J198" s="323"/>
      <c r="K198" s="56">
        <f t="shared" si="14"/>
        <v>46.857150000000004</v>
      </c>
      <c r="IK198" s="2">
        <v>23600</v>
      </c>
      <c r="IL198" s="196" t="s">
        <v>28</v>
      </c>
      <c r="IM198" s="5">
        <v>15</v>
      </c>
      <c r="IN198" s="296">
        <f t="shared" si="15"/>
        <v>0.25</v>
      </c>
    </row>
    <row r="199" spans="1:248">
      <c r="A199" s="52">
        <f>+'3.- Resumen general'!B201</f>
        <v>195</v>
      </c>
      <c r="B199" s="52">
        <v>23615</v>
      </c>
      <c r="C199" s="53" t="str">
        <f>+'3.- Resumen general'!D201</f>
        <v>Tratamiento abierto de fractura del húmero proximal</v>
      </c>
      <c r="D199" s="490" t="str">
        <f>+'3.- Resumen general'!F201</f>
        <v>IQ C</v>
      </c>
      <c r="E199" s="433" t="s">
        <v>445</v>
      </c>
      <c r="F199" s="323">
        <f t="shared" si="13"/>
        <v>96.123999999999981</v>
      </c>
      <c r="G199" s="180" t="s">
        <v>1401</v>
      </c>
      <c r="H199" s="323">
        <f>+VLOOKUP(G199,$C$2421:$D$3113,2,FALSE)+($H$3275*$G$3275*IN199)+($H$3271*$G$3271*IN199)</f>
        <v>156.20335000000003</v>
      </c>
      <c r="I199" s="55"/>
      <c r="J199" s="323"/>
      <c r="K199" s="56">
        <f t="shared" si="14"/>
        <v>252.32735000000002</v>
      </c>
      <c r="IK199" s="2">
        <v>23615</v>
      </c>
      <c r="IL199" s="196" t="s">
        <v>796</v>
      </c>
      <c r="IM199" s="5">
        <v>60</v>
      </c>
      <c r="IN199" s="296">
        <f t="shared" si="15"/>
        <v>1</v>
      </c>
    </row>
    <row r="200" spans="1:248">
      <c r="A200" s="52">
        <f>+'3.- Resumen general'!B202</f>
        <v>196</v>
      </c>
      <c r="B200" s="52">
        <v>23660</v>
      </c>
      <c r="C200" s="53" t="str">
        <f>+'3.- Resumen general'!D202</f>
        <v>Tratamiento abierto de luxación aguda del hombro, con o sin fractura humeral, con o sin fijación interna o externa</v>
      </c>
      <c r="D200" s="490" t="str">
        <f>+'3.- Resumen general'!F202</f>
        <v>IQ C</v>
      </c>
      <c r="E200" s="433" t="s">
        <v>445</v>
      </c>
      <c r="F200" s="323">
        <f t="shared" si="13"/>
        <v>96.123999999999981</v>
      </c>
      <c r="G200" s="180" t="s">
        <v>1401</v>
      </c>
      <c r="H200" s="323">
        <f>+VLOOKUP(G200,$C$2421:$D$3113,2,FALSE)+($H$3275*$G$3275*IN200)+($H$3271*$G$3271*IN200)</f>
        <v>156.20335000000003</v>
      </c>
      <c r="I200" s="55"/>
      <c r="J200" s="323"/>
      <c r="K200" s="56">
        <f t="shared" si="14"/>
        <v>252.32735000000002</v>
      </c>
      <c r="IK200" s="2">
        <v>23660</v>
      </c>
      <c r="IL200" s="196" t="s">
        <v>797</v>
      </c>
      <c r="IM200" s="5">
        <v>60</v>
      </c>
      <c r="IN200" s="296">
        <f t="shared" si="15"/>
        <v>1</v>
      </c>
    </row>
    <row r="201" spans="1:248">
      <c r="A201" s="52">
        <f>+'3.- Resumen general'!B203</f>
        <v>197</v>
      </c>
      <c r="B201" s="52">
        <v>23800</v>
      </c>
      <c r="C201" s="53" t="str">
        <f>+'3.- Resumen general'!D203</f>
        <v>Artrodesis de hombro</v>
      </c>
      <c r="D201" s="490" t="str">
        <f>+'3.- Resumen general'!F203</f>
        <v>IQ B</v>
      </c>
      <c r="E201" s="433" t="s">
        <v>5897</v>
      </c>
      <c r="F201" s="323">
        <f t="shared" si="13"/>
        <v>179.13249000000002</v>
      </c>
      <c r="G201" s="180" t="s">
        <v>1401</v>
      </c>
      <c r="H201" s="323">
        <f>+VLOOKUP(G201,$C$2421:$D$3113,2,FALSE)+($H$3275*$G$3275*IN201)+($H$3271*$G$3271*IN201)</f>
        <v>162.99268333333336</v>
      </c>
      <c r="I201" s="55"/>
      <c r="J201" s="323"/>
      <c r="K201" s="56">
        <f t="shared" si="14"/>
        <v>342.12517333333335</v>
      </c>
      <c r="IK201" s="2">
        <v>23800</v>
      </c>
      <c r="IL201" s="196" t="s">
        <v>798</v>
      </c>
      <c r="IM201" s="5">
        <v>70</v>
      </c>
      <c r="IN201" s="296">
        <f t="shared" si="15"/>
        <v>1.1666666666666667</v>
      </c>
    </row>
    <row r="202" spans="1:248">
      <c r="A202" s="52">
        <f>+'3.- Resumen general'!B204</f>
        <v>198</v>
      </c>
      <c r="B202" s="52">
        <v>23900</v>
      </c>
      <c r="C202" s="53" t="str">
        <f>+'3.- Resumen general'!D204</f>
        <v>Amputación intertóracoescapular (cuarto delantero)</v>
      </c>
      <c r="D202" s="490" t="str">
        <f>+'3.- Resumen general'!F204</f>
        <v>IQ A</v>
      </c>
      <c r="E202" s="433" t="s">
        <v>444</v>
      </c>
      <c r="F202" s="323">
        <f t="shared" si="13"/>
        <v>170.78198999999995</v>
      </c>
      <c r="G202" s="180" t="s">
        <v>1390</v>
      </c>
      <c r="H202" s="323">
        <f>+VLOOKUP(G202,$C$2421:$D$3113,2,FALSE)+($H$3323*$G$3323*IN202)+($H$3319*$G$3319*IN202)</f>
        <v>168.83135000000001</v>
      </c>
      <c r="I202" s="55"/>
      <c r="J202" s="323"/>
      <c r="K202" s="56">
        <f t="shared" si="14"/>
        <v>339.61333999999999</v>
      </c>
      <c r="IK202" s="2">
        <v>23900</v>
      </c>
      <c r="IL202" s="196" t="s">
        <v>799</v>
      </c>
      <c r="IM202" s="5">
        <v>90</v>
      </c>
      <c r="IN202" s="296">
        <f t="shared" si="15"/>
        <v>1.5</v>
      </c>
    </row>
    <row r="203" spans="1:248">
      <c r="A203" s="52">
        <f>+'3.- Resumen general'!B205</f>
        <v>199</v>
      </c>
      <c r="B203" s="52">
        <v>23920</v>
      </c>
      <c r="C203" s="53" t="str">
        <f>+'3.- Resumen general'!D205</f>
        <v>Desarticulación de hombro</v>
      </c>
      <c r="D203" s="490" t="str">
        <f>+'3.- Resumen general'!F205</f>
        <v>IQ B</v>
      </c>
      <c r="E203" s="433" t="s">
        <v>5897</v>
      </c>
      <c r="F203" s="323">
        <f t="shared" si="13"/>
        <v>179.13249000000002</v>
      </c>
      <c r="G203" s="180" t="s">
        <v>1390</v>
      </c>
      <c r="H203" s="323">
        <f>+VLOOKUP(G203,$C$2421:$D$3113,2,FALSE)+($H$3323*$G$3323*IN203)+($H$3319*$G$3319*IN203)</f>
        <v>162.04201666666668</v>
      </c>
      <c r="I203" s="55"/>
      <c r="J203" s="323"/>
      <c r="K203" s="56">
        <f t="shared" si="14"/>
        <v>341.17450666666673</v>
      </c>
      <c r="IK203" s="2">
        <v>23920</v>
      </c>
      <c r="IL203" s="196" t="s">
        <v>800</v>
      </c>
      <c r="IM203" s="5">
        <v>80</v>
      </c>
      <c r="IN203" s="296">
        <f t="shared" si="15"/>
        <v>1.3333333333333333</v>
      </c>
    </row>
    <row r="204" spans="1:248">
      <c r="A204" s="52">
        <f>+'3.- Resumen general'!B206</f>
        <v>200</v>
      </c>
      <c r="B204" s="52">
        <v>24075</v>
      </c>
      <c r="C204" s="53" t="str">
        <f>+'3.- Resumen general'!D206</f>
        <v>Excisión de tumor en brazo o región del codo; subcutáneo</v>
      </c>
      <c r="D204" s="490" t="str">
        <f>+'3.- Resumen general'!F206</f>
        <v>IQ D</v>
      </c>
      <c r="E204" s="433" t="s">
        <v>3273</v>
      </c>
      <c r="F204" s="323">
        <f t="shared" si="13"/>
        <v>49.8</v>
      </c>
      <c r="G204" s="180" t="s">
        <v>1396</v>
      </c>
      <c r="H204" s="323">
        <f t="shared" ref="H204:H210" si="16">+VLOOKUP(G204,$C$2421:$D$3113,2,FALSE)</f>
        <v>45.034999999999997</v>
      </c>
      <c r="I204" s="55"/>
      <c r="J204" s="323"/>
      <c r="K204" s="56">
        <f t="shared" si="14"/>
        <v>94.834999999999994</v>
      </c>
      <c r="IK204" s="2">
        <v>24075</v>
      </c>
      <c r="IL204" s="196" t="s">
        <v>801</v>
      </c>
      <c r="IM204" s="5">
        <v>50</v>
      </c>
      <c r="IN204" s="296">
        <f t="shared" si="15"/>
        <v>0.83333333333333337</v>
      </c>
    </row>
    <row r="205" spans="1:248">
      <c r="A205" s="52">
        <f>+'3.- Resumen general'!B207</f>
        <v>201</v>
      </c>
      <c r="B205" s="52">
        <v>24077</v>
      </c>
      <c r="C205" s="53" t="str">
        <f>+'3.- Resumen general'!D207</f>
        <v>Resección radical de tumor (p. ej. neoplasia maligna), tejido blando de brazo o región del codo</v>
      </c>
      <c r="D205" s="490" t="str">
        <f>+'3.- Resumen general'!F207</f>
        <v>IQ A</v>
      </c>
      <c r="E205" s="433" t="s">
        <v>444</v>
      </c>
      <c r="F205" s="323">
        <f t="shared" si="13"/>
        <v>170.78198999999995</v>
      </c>
      <c r="G205" s="180" t="s">
        <v>1396</v>
      </c>
      <c r="H205" s="323">
        <f t="shared" si="16"/>
        <v>45.034999999999997</v>
      </c>
      <c r="I205" s="55"/>
      <c r="J205" s="323"/>
      <c r="K205" s="56">
        <f t="shared" si="14"/>
        <v>215.81698999999995</v>
      </c>
      <c r="IK205" s="2">
        <v>24077</v>
      </c>
      <c r="IL205" s="196" t="s">
        <v>802</v>
      </c>
      <c r="IM205" s="5">
        <v>80</v>
      </c>
      <c r="IN205" s="296">
        <f t="shared" si="15"/>
        <v>1.3333333333333333</v>
      </c>
    </row>
    <row r="206" spans="1:248">
      <c r="A206" s="52">
        <f>+'3.- Resumen general'!B208</f>
        <v>202</v>
      </c>
      <c r="B206" s="52">
        <v>24105</v>
      </c>
      <c r="C206" s="53" t="str">
        <f>+'3.- Resumen general'!D208</f>
        <v>Excisión, bolsa del olécranon</v>
      </c>
      <c r="D206" s="490" t="str">
        <f>+'3.- Resumen general'!F208</f>
        <v>IQ D</v>
      </c>
      <c r="E206" s="433" t="s">
        <v>3273</v>
      </c>
      <c r="F206" s="323">
        <f t="shared" si="13"/>
        <v>49.8</v>
      </c>
      <c r="G206" s="180" t="s">
        <v>1396</v>
      </c>
      <c r="H206" s="323">
        <f t="shared" si="16"/>
        <v>45.034999999999997</v>
      </c>
      <c r="I206" s="55"/>
      <c r="J206" s="323"/>
      <c r="K206" s="56">
        <f t="shared" si="14"/>
        <v>94.834999999999994</v>
      </c>
      <c r="IK206" s="2">
        <v>24105</v>
      </c>
      <c r="IL206" s="196" t="s">
        <v>803</v>
      </c>
      <c r="IM206" s="5">
        <v>40</v>
      </c>
      <c r="IN206" s="296">
        <f t="shared" si="15"/>
        <v>0.66666666666666663</v>
      </c>
    </row>
    <row r="207" spans="1:248">
      <c r="A207" s="52">
        <f>+'3.- Resumen general'!B209</f>
        <v>203</v>
      </c>
      <c r="B207" s="52">
        <v>24110</v>
      </c>
      <c r="C207" s="53" t="str">
        <f>+'3.- Resumen general'!D209</f>
        <v>Excisión y legrado de quiste óseo o tumor benigno, húmero</v>
      </c>
      <c r="D207" s="490" t="str">
        <f>+'3.- Resumen general'!F209</f>
        <v>IQ C</v>
      </c>
      <c r="E207" s="433" t="s">
        <v>445</v>
      </c>
      <c r="F207" s="323">
        <f t="shared" si="13"/>
        <v>96.123999999999981</v>
      </c>
      <c r="G207" s="180" t="s">
        <v>1396</v>
      </c>
      <c r="H207" s="323">
        <f t="shared" si="16"/>
        <v>45.034999999999997</v>
      </c>
      <c r="I207" s="55"/>
      <c r="J207" s="323"/>
      <c r="K207" s="56">
        <f t="shared" si="14"/>
        <v>141.15899999999999</v>
      </c>
      <c r="IK207" s="2">
        <v>24110</v>
      </c>
      <c r="IL207" s="196" t="s">
        <v>804</v>
      </c>
      <c r="IM207" s="5">
        <v>60</v>
      </c>
      <c r="IN207" s="296">
        <f t="shared" si="15"/>
        <v>1</v>
      </c>
    </row>
    <row r="208" spans="1:248">
      <c r="A208" s="52">
        <f>+'3.- Resumen general'!B210</f>
        <v>204</v>
      </c>
      <c r="B208" s="52">
        <v>24130</v>
      </c>
      <c r="C208" s="53" t="str">
        <f>+'3.- Resumen general'!D210</f>
        <v>Excisión, cabeza del radio</v>
      </c>
      <c r="D208" s="490" t="str">
        <f>+'3.- Resumen general'!F210</f>
        <v>IQ C</v>
      </c>
      <c r="E208" s="433" t="s">
        <v>445</v>
      </c>
      <c r="F208" s="323">
        <f t="shared" si="13"/>
        <v>96.123999999999981</v>
      </c>
      <c r="G208" s="180" t="s">
        <v>1396</v>
      </c>
      <c r="H208" s="323">
        <f t="shared" si="16"/>
        <v>45.034999999999997</v>
      </c>
      <c r="I208" s="55"/>
      <c r="J208" s="323"/>
      <c r="K208" s="56">
        <f t="shared" si="14"/>
        <v>141.15899999999999</v>
      </c>
      <c r="IK208" s="2">
        <v>24130</v>
      </c>
      <c r="IL208" s="196" t="s">
        <v>805</v>
      </c>
      <c r="IM208" s="5">
        <v>70</v>
      </c>
      <c r="IN208" s="296">
        <f t="shared" si="15"/>
        <v>1.1666666666666667</v>
      </c>
    </row>
    <row r="209" spans="1:248">
      <c r="A209" s="52">
        <f>+'3.- Resumen general'!B211</f>
        <v>205</v>
      </c>
      <c r="B209" s="52">
        <v>24134</v>
      </c>
      <c r="C209" s="53" t="str">
        <f>+'3.- Resumen general'!D211</f>
        <v>Secuestrectomía de húmero distal, cabeza o cuello de radio, apófisis olecraneana</v>
      </c>
      <c r="D209" s="490" t="str">
        <f>+'3.- Resumen general'!F211</f>
        <v>IQ B</v>
      </c>
      <c r="E209" s="433" t="s">
        <v>5897</v>
      </c>
      <c r="F209" s="323">
        <f t="shared" si="13"/>
        <v>179.13249000000002</v>
      </c>
      <c r="G209" s="180" t="s">
        <v>1396</v>
      </c>
      <c r="H209" s="323">
        <f t="shared" si="16"/>
        <v>45.034999999999997</v>
      </c>
      <c r="I209" s="55"/>
      <c r="J209" s="323"/>
      <c r="K209" s="56">
        <f t="shared" si="14"/>
        <v>224.16749000000002</v>
      </c>
      <c r="IK209" s="2">
        <v>24134</v>
      </c>
      <c r="IL209" s="196" t="s">
        <v>806</v>
      </c>
      <c r="IM209" s="5">
        <v>80</v>
      </c>
      <c r="IN209" s="296">
        <f t="shared" si="15"/>
        <v>1.3333333333333333</v>
      </c>
    </row>
    <row r="210" spans="1:248">
      <c r="A210" s="52">
        <f>+'3.- Resumen general'!B212</f>
        <v>206</v>
      </c>
      <c r="B210" s="52">
        <v>24140</v>
      </c>
      <c r="C210" s="53" t="str">
        <f>+'3.- Resumen general'!D212</f>
        <v>Excisión parcial de húmero, cabeza o cuello de radio, apófisis olecraneana</v>
      </c>
      <c r="D210" s="490" t="str">
        <f>+'3.- Resumen general'!F212</f>
        <v>IQ C</v>
      </c>
      <c r="E210" s="433" t="s">
        <v>445</v>
      </c>
      <c r="F210" s="323">
        <f t="shared" si="13"/>
        <v>96.123999999999981</v>
      </c>
      <c r="G210" s="180" t="s">
        <v>1396</v>
      </c>
      <c r="H210" s="323">
        <f t="shared" si="16"/>
        <v>45.034999999999997</v>
      </c>
      <c r="I210" s="55"/>
      <c r="J210" s="323"/>
      <c r="K210" s="56">
        <f t="shared" si="14"/>
        <v>141.15899999999999</v>
      </c>
      <c r="IK210" s="2">
        <v>24140</v>
      </c>
      <c r="IL210" s="196" t="s">
        <v>807</v>
      </c>
      <c r="IM210" s="5">
        <v>60</v>
      </c>
      <c r="IN210" s="296">
        <f t="shared" si="15"/>
        <v>1</v>
      </c>
    </row>
    <row r="211" spans="1:248">
      <c r="A211" s="52">
        <f>+'3.- Resumen general'!B213</f>
        <v>207</v>
      </c>
      <c r="B211" s="52">
        <v>24149</v>
      </c>
      <c r="C211" s="53" t="str">
        <f>+'3.- Resumen general'!D213</f>
        <v>Resección radical de cápsula, tejido blando y hueso heterotópico de codo</v>
      </c>
      <c r="D211" s="490" t="str">
        <f>+'3.- Resumen general'!F213</f>
        <v>IQ B</v>
      </c>
      <c r="E211" s="433" t="s">
        <v>5897</v>
      </c>
      <c r="F211" s="323">
        <f t="shared" si="13"/>
        <v>179.13249000000002</v>
      </c>
      <c r="G211" s="180" t="s">
        <v>1401</v>
      </c>
      <c r="H211" s="323">
        <f>+VLOOKUP(G211,$C$2421:$D$3113,2,FALSE)+($H$3275*$G$3275*IN211)+($H$3271*$G$3271*IN211)</f>
        <v>169.78201666666666</v>
      </c>
      <c r="I211" s="55"/>
      <c r="J211" s="323"/>
      <c r="K211" s="56">
        <f t="shared" si="14"/>
        <v>348.91450666666668</v>
      </c>
      <c r="IK211" s="2">
        <v>24149</v>
      </c>
      <c r="IL211" s="196" t="s">
        <v>808</v>
      </c>
      <c r="IM211" s="5">
        <v>80</v>
      </c>
      <c r="IN211" s="296">
        <f t="shared" si="15"/>
        <v>1.3333333333333333</v>
      </c>
    </row>
    <row r="212" spans="1:248">
      <c r="A212" s="52">
        <f>+'3.- Resumen general'!B214</f>
        <v>208</v>
      </c>
      <c r="B212" s="52">
        <v>24150</v>
      </c>
      <c r="C212" s="53" t="str">
        <f>+'3.- Resumen general'!D214</f>
        <v>Resección radical de tumor, diáfisis o húmero distal</v>
      </c>
      <c r="D212" s="490" t="str">
        <f>+'3.- Resumen general'!F214</f>
        <v>IQ B</v>
      </c>
      <c r="E212" s="433" t="s">
        <v>5897</v>
      </c>
      <c r="F212" s="323">
        <f t="shared" si="13"/>
        <v>179.13249000000002</v>
      </c>
      <c r="G212" s="180" t="s">
        <v>1401</v>
      </c>
      <c r="H212" s="323">
        <f>+VLOOKUP(G212,$C$2421:$D$3113,2,FALSE)+($H$3275*$G$3275*IN212)+($H$3271*$G$3271*IN212)</f>
        <v>169.78201666666666</v>
      </c>
      <c r="I212" s="55"/>
      <c r="J212" s="323"/>
      <c r="K212" s="56">
        <f t="shared" si="14"/>
        <v>348.91450666666668</v>
      </c>
      <c r="IK212" s="2">
        <v>24150</v>
      </c>
      <c r="IL212" s="196" t="s">
        <v>809</v>
      </c>
      <c r="IM212" s="5">
        <v>80</v>
      </c>
      <c r="IN212" s="296">
        <f t="shared" si="15"/>
        <v>1.3333333333333333</v>
      </c>
    </row>
    <row r="213" spans="1:248">
      <c r="A213" s="52">
        <f>+'3.- Resumen general'!B215</f>
        <v>209</v>
      </c>
      <c r="B213" s="52">
        <v>24155</v>
      </c>
      <c r="C213" s="53" t="str">
        <f>+'3.- Resumen general'!D215</f>
        <v>Resección de articulación del codo (artrectomía)</v>
      </c>
      <c r="D213" s="490" t="str">
        <f>+'3.- Resumen general'!F215</f>
        <v>IQ B</v>
      </c>
      <c r="E213" s="433" t="s">
        <v>5897</v>
      </c>
      <c r="F213" s="323">
        <f t="shared" si="13"/>
        <v>179.13249000000002</v>
      </c>
      <c r="G213" s="180" t="s">
        <v>1401</v>
      </c>
      <c r="H213" s="323">
        <f>+VLOOKUP(G213,$C$2421:$D$3113,2,FALSE)+($H$3275*$G$3275*IN213)+($H$3271*$G$3271*IN213)</f>
        <v>159.59801666666667</v>
      </c>
      <c r="I213" s="55"/>
      <c r="J213" s="323"/>
      <c r="K213" s="56">
        <f t="shared" si="14"/>
        <v>338.73050666666666</v>
      </c>
      <c r="IK213" s="2">
        <v>24155</v>
      </c>
      <c r="IL213" s="196" t="s">
        <v>810</v>
      </c>
      <c r="IM213" s="5">
        <v>65</v>
      </c>
      <c r="IN213" s="296">
        <f t="shared" si="15"/>
        <v>1.0833333333333333</v>
      </c>
    </row>
    <row r="214" spans="1:248">
      <c r="A214" s="52">
        <f>+'3.- Resumen general'!B216</f>
        <v>210</v>
      </c>
      <c r="B214" s="52">
        <v>24200</v>
      </c>
      <c r="C214" s="53" t="str">
        <f>+'3.- Resumen general'!D216</f>
        <v>Extirpación de cuerpo extraño en brazo o región del codo</v>
      </c>
      <c r="D214" s="490" t="str">
        <f>+'3.- Resumen general'!F216</f>
        <v>IQ D</v>
      </c>
      <c r="E214" s="433" t="s">
        <v>3273</v>
      </c>
      <c r="F214" s="323">
        <f t="shared" si="13"/>
        <v>49.8</v>
      </c>
      <c r="G214" s="180" t="s">
        <v>1396</v>
      </c>
      <c r="H214" s="323">
        <f>+VLOOKUP(G214,$C$2421:$D$3113,2,FALSE)</f>
        <v>45.034999999999997</v>
      </c>
      <c r="I214" s="55"/>
      <c r="J214" s="323"/>
      <c r="K214" s="56">
        <f t="shared" si="14"/>
        <v>94.834999999999994</v>
      </c>
      <c r="IK214" s="2">
        <v>24200</v>
      </c>
      <c r="IL214" s="196" t="s">
        <v>811</v>
      </c>
      <c r="IM214" s="5">
        <v>50</v>
      </c>
      <c r="IN214" s="296">
        <f t="shared" si="15"/>
        <v>0.83333333333333337</v>
      </c>
    </row>
    <row r="215" spans="1:248">
      <c r="A215" s="52">
        <f>+'3.- Resumen general'!B217</f>
        <v>211</v>
      </c>
      <c r="B215" s="52">
        <v>24201</v>
      </c>
      <c r="C215" s="53" t="str">
        <f>+'3.- Resumen general'!D217</f>
        <v>Remoción de cuerpo extraño subfacial o intramuscular en brazo o codo</v>
      </c>
      <c r="D215" s="490" t="str">
        <f>+'3.- Resumen general'!F217</f>
        <v>IQ D</v>
      </c>
      <c r="E215" s="433" t="s">
        <v>3273</v>
      </c>
      <c r="F215" s="323">
        <f t="shared" si="13"/>
        <v>49.8</v>
      </c>
      <c r="G215" s="180" t="s">
        <v>1396</v>
      </c>
      <c r="H215" s="323">
        <f>+VLOOKUP(G215,$C$2421:$D$3113,2,FALSE)</f>
        <v>45.034999999999997</v>
      </c>
      <c r="I215" s="55"/>
      <c r="J215" s="323"/>
      <c r="K215" s="56">
        <f t="shared" si="14"/>
        <v>94.834999999999994</v>
      </c>
      <c r="IK215" s="2">
        <v>24201</v>
      </c>
      <c r="IL215" s="196" t="s">
        <v>812</v>
      </c>
      <c r="IM215" s="5">
        <v>60</v>
      </c>
      <c r="IN215" s="296">
        <f t="shared" si="15"/>
        <v>1</v>
      </c>
    </row>
    <row r="216" spans="1:248">
      <c r="A216" s="52">
        <f>+'3.- Resumen general'!B218</f>
        <v>212</v>
      </c>
      <c r="B216" s="52">
        <v>24301</v>
      </c>
      <c r="C216" s="53" t="str">
        <f>+'3.- Resumen general'!D218</f>
        <v>Transferencia de músculo o tendón en brazo o región del codo</v>
      </c>
      <c r="D216" s="490" t="str">
        <f>+'3.- Resumen general'!F218</f>
        <v>IQ B</v>
      </c>
      <c r="E216" s="433" t="s">
        <v>5897</v>
      </c>
      <c r="F216" s="323">
        <f t="shared" si="13"/>
        <v>179.13249000000002</v>
      </c>
      <c r="G216" s="180" t="s">
        <v>1401</v>
      </c>
      <c r="H216" s="323">
        <f>+VLOOKUP(G216,$C$2421:$D$3113,2,FALSE)+($H$3275*$G$3275*IN216)+($H$3271*$G$3271*IN216)</f>
        <v>169.78201666666666</v>
      </c>
      <c r="I216" s="55"/>
      <c r="J216" s="323"/>
      <c r="K216" s="56">
        <f t="shared" si="14"/>
        <v>348.91450666666668</v>
      </c>
      <c r="IK216" s="2">
        <v>24301</v>
      </c>
      <c r="IL216" s="196" t="s">
        <v>813</v>
      </c>
      <c r="IM216" s="5">
        <v>80</v>
      </c>
      <c r="IN216" s="296">
        <f t="shared" si="15"/>
        <v>1.3333333333333333</v>
      </c>
    </row>
    <row r="217" spans="1:248">
      <c r="A217" s="52">
        <f>+'3.- Resumen general'!B219</f>
        <v>213</v>
      </c>
      <c r="B217" s="52">
        <v>24305</v>
      </c>
      <c r="C217" s="53" t="str">
        <f>+'3.- Resumen general'!D219</f>
        <v>Alargamiento de tendón en brazo o codo</v>
      </c>
      <c r="D217" s="490" t="str">
        <f>+'3.- Resumen general'!F219</f>
        <v>IQ D</v>
      </c>
      <c r="E217" s="433" t="s">
        <v>3273</v>
      </c>
      <c r="F217" s="323">
        <f t="shared" si="13"/>
        <v>49.8</v>
      </c>
      <c r="G217" s="180" t="s">
        <v>1396</v>
      </c>
      <c r="H217" s="323">
        <f>+VLOOKUP(G217,$C$2421:$D$3113,2,FALSE)</f>
        <v>45.034999999999997</v>
      </c>
      <c r="I217" s="55"/>
      <c r="J217" s="323"/>
      <c r="K217" s="56">
        <f t="shared" si="14"/>
        <v>94.834999999999994</v>
      </c>
      <c r="IK217" s="2">
        <v>24305</v>
      </c>
      <c r="IL217" s="196" t="s">
        <v>814</v>
      </c>
      <c r="IM217" s="5">
        <v>60</v>
      </c>
      <c r="IN217" s="296">
        <f t="shared" si="15"/>
        <v>1</v>
      </c>
    </row>
    <row r="218" spans="1:248">
      <c r="A218" s="52">
        <f>+'3.- Resumen general'!B220</f>
        <v>214</v>
      </c>
      <c r="B218" s="52">
        <v>24310</v>
      </c>
      <c r="C218" s="53" t="str">
        <f>+'3.- Resumen general'!D220</f>
        <v>Tenotomía abierta, desde el codo al hombro</v>
      </c>
      <c r="D218" s="490" t="str">
        <f>+'3.- Resumen general'!F220</f>
        <v>IQ C</v>
      </c>
      <c r="E218" s="433" t="s">
        <v>445</v>
      </c>
      <c r="F218" s="323">
        <f t="shared" si="13"/>
        <v>96.123999999999981</v>
      </c>
      <c r="G218" s="180" t="s">
        <v>1401</v>
      </c>
      <c r="H218" s="323">
        <f>+VLOOKUP(G218,$C$2421:$D$3113,2,FALSE)+($H$3275*$G$3275*IN218)+($H$3271*$G$3271*IN218)</f>
        <v>169.78201666666666</v>
      </c>
      <c r="I218" s="55"/>
      <c r="J218" s="323"/>
      <c r="K218" s="56">
        <f t="shared" si="14"/>
        <v>265.90601666666663</v>
      </c>
      <c r="IK218" s="2">
        <v>24310</v>
      </c>
      <c r="IL218" s="196" t="s">
        <v>815</v>
      </c>
      <c r="IM218" s="5">
        <v>80</v>
      </c>
      <c r="IN218" s="296">
        <f t="shared" si="15"/>
        <v>1.3333333333333333</v>
      </c>
    </row>
    <row r="219" spans="1:248">
      <c r="A219" s="52">
        <f>+'3.- Resumen general'!B221</f>
        <v>215</v>
      </c>
      <c r="B219" s="52">
        <v>24320</v>
      </c>
      <c r="C219" s="53" t="str">
        <f>+'3.- Resumen general'!D221</f>
        <v>Tenoplastía con transferencia de músculo, desde el codo al hombro</v>
      </c>
      <c r="D219" s="490" t="str">
        <f>+'3.- Resumen general'!F221</f>
        <v>IQ C</v>
      </c>
      <c r="E219" s="433" t="s">
        <v>445</v>
      </c>
      <c r="F219" s="323">
        <f t="shared" si="13"/>
        <v>96.123999999999981</v>
      </c>
      <c r="G219" s="180" t="s">
        <v>1401</v>
      </c>
      <c r="H219" s="323">
        <f>+VLOOKUP(G219,$C$2421:$D$3113,2,FALSE)+($H$3275*$G$3275*IN219)+($H$3271*$G$3271*IN219)</f>
        <v>176.57135</v>
      </c>
      <c r="I219" s="55"/>
      <c r="J219" s="323"/>
      <c r="K219" s="56">
        <f t="shared" si="14"/>
        <v>272.69534999999996</v>
      </c>
      <c r="IK219" s="2">
        <v>24320</v>
      </c>
      <c r="IL219" s="196" t="s">
        <v>816</v>
      </c>
      <c r="IM219" s="5">
        <v>90</v>
      </c>
      <c r="IN219" s="296">
        <f t="shared" si="15"/>
        <v>1.5</v>
      </c>
    </row>
    <row r="220" spans="1:248">
      <c r="A220" s="52">
        <f>+'3.- Resumen general'!B222</f>
        <v>216</v>
      </c>
      <c r="B220" s="52">
        <v>24330</v>
      </c>
      <c r="C220" s="53" t="str">
        <f>+'3.- Resumen general'!D222</f>
        <v>Flexoplastía de codo</v>
      </c>
      <c r="D220" s="490" t="str">
        <f>+'3.- Resumen general'!F222</f>
        <v>IQ C</v>
      </c>
      <c r="E220" s="433" t="s">
        <v>445</v>
      </c>
      <c r="F220" s="323">
        <f t="shared" si="13"/>
        <v>96.123999999999981</v>
      </c>
      <c r="G220" s="180" t="s">
        <v>1396</v>
      </c>
      <c r="H220" s="323">
        <f>+VLOOKUP(G220,$C$2421:$D$3113,2,FALSE)</f>
        <v>45.034999999999997</v>
      </c>
      <c r="I220" s="55"/>
      <c r="J220" s="323"/>
      <c r="K220" s="56">
        <f t="shared" si="14"/>
        <v>141.15899999999999</v>
      </c>
      <c r="IK220" s="2">
        <v>24330</v>
      </c>
      <c r="IL220" s="196" t="s">
        <v>817</v>
      </c>
      <c r="IM220" s="5">
        <v>60</v>
      </c>
      <c r="IN220" s="296">
        <f t="shared" si="15"/>
        <v>1</v>
      </c>
    </row>
    <row r="221" spans="1:248">
      <c r="A221" s="52">
        <f>+'3.- Resumen general'!B223</f>
        <v>217</v>
      </c>
      <c r="B221" s="52">
        <v>24340</v>
      </c>
      <c r="C221" s="53" t="str">
        <f>+'3.- Resumen general'!D223</f>
        <v>Tenodesis del tendón de bíceps a nivel de codo</v>
      </c>
      <c r="D221" s="490" t="str">
        <f>+'3.- Resumen general'!F223</f>
        <v>IQ C</v>
      </c>
      <c r="E221" s="433" t="s">
        <v>445</v>
      </c>
      <c r="F221" s="323">
        <f t="shared" si="13"/>
        <v>96.123999999999981</v>
      </c>
      <c r="G221" s="180" t="s">
        <v>1396</v>
      </c>
      <c r="H221" s="323">
        <f>+VLOOKUP(G221,$C$2421:$D$3113,2,FALSE)</f>
        <v>45.034999999999997</v>
      </c>
      <c r="I221" s="55"/>
      <c r="J221" s="323"/>
      <c r="K221" s="56">
        <f t="shared" si="14"/>
        <v>141.15899999999999</v>
      </c>
      <c r="IK221" s="2">
        <v>24340</v>
      </c>
      <c r="IL221" s="196" t="s">
        <v>818</v>
      </c>
      <c r="IM221" s="5">
        <v>60</v>
      </c>
      <c r="IN221" s="296">
        <f t="shared" si="15"/>
        <v>1</v>
      </c>
    </row>
    <row r="222" spans="1:248">
      <c r="A222" s="52">
        <f>+'3.- Resumen general'!B224</f>
        <v>218</v>
      </c>
      <c r="B222" s="52">
        <v>24342</v>
      </c>
      <c r="C222" s="53" t="str">
        <f>+'3.- Resumen general'!D224</f>
        <v>Reinserción de tendón roto del bíceps o tríceps, distal</v>
      </c>
      <c r="D222" s="490" t="str">
        <f>+'3.- Resumen general'!F224</f>
        <v>IQ C</v>
      </c>
      <c r="E222" s="433" t="s">
        <v>445</v>
      </c>
      <c r="F222" s="323">
        <f t="shared" si="13"/>
        <v>96.123999999999981</v>
      </c>
      <c r="G222" s="180" t="s">
        <v>1401</v>
      </c>
      <c r="H222" s="323">
        <f>+VLOOKUP(G222,$C$2421:$D$3113,2,FALSE)+($H$3275*$G$3275*IN222)+($H$3271*$G$3271*IN222)</f>
        <v>156.20335000000003</v>
      </c>
      <c r="I222" s="55"/>
      <c r="J222" s="323"/>
      <c r="K222" s="56">
        <f t="shared" si="14"/>
        <v>252.32735000000002</v>
      </c>
      <c r="IK222" s="2">
        <v>24342</v>
      </c>
      <c r="IL222" s="196" t="s">
        <v>819</v>
      </c>
      <c r="IM222" s="5">
        <v>60</v>
      </c>
      <c r="IN222" s="296">
        <f t="shared" si="15"/>
        <v>1</v>
      </c>
    </row>
    <row r="223" spans="1:248">
      <c r="A223" s="52">
        <f>+'3.- Resumen general'!B225</f>
        <v>219</v>
      </c>
      <c r="B223" s="52">
        <v>24350</v>
      </c>
      <c r="C223" s="53" t="str">
        <f>+'3.- Resumen general'!D225</f>
        <v>Fasciotomía lateral o medial (p. ej. "codo de tenista" o epicondilitis)</v>
      </c>
      <c r="D223" s="490" t="str">
        <f>+'3.- Resumen general'!F225</f>
        <v>IQ C</v>
      </c>
      <c r="E223" s="433" t="s">
        <v>445</v>
      </c>
      <c r="F223" s="323">
        <f t="shared" si="13"/>
        <v>96.123999999999981</v>
      </c>
      <c r="G223" s="180" t="s">
        <v>1401</v>
      </c>
      <c r="H223" s="323">
        <f>+VLOOKUP(G223,$C$2421:$D$3113,2,FALSE)+($H$3275*$G$3275*IN223)+($H$3271*$G$3271*IN223)</f>
        <v>156.20335000000003</v>
      </c>
      <c r="I223" s="55"/>
      <c r="J223" s="323"/>
      <c r="K223" s="56">
        <f t="shared" si="14"/>
        <v>252.32735000000002</v>
      </c>
      <c r="IK223" s="2">
        <v>24350</v>
      </c>
      <c r="IL223" s="196" t="s">
        <v>820</v>
      </c>
      <c r="IM223" s="5">
        <v>60</v>
      </c>
      <c r="IN223" s="296">
        <f t="shared" si="15"/>
        <v>1</v>
      </c>
    </row>
    <row r="224" spans="1:248">
      <c r="A224" s="52">
        <f>+'3.- Resumen general'!B226</f>
        <v>220</v>
      </c>
      <c r="B224" s="52">
        <v>24360</v>
      </c>
      <c r="C224" s="53" t="str">
        <f>+'3.- Resumen general'!D226</f>
        <v>Artroplastía de codo, cabeza de radio</v>
      </c>
      <c r="D224" s="490" t="str">
        <f>+'3.- Resumen general'!F226</f>
        <v>IQ B</v>
      </c>
      <c r="E224" s="433" t="s">
        <v>5897</v>
      </c>
      <c r="F224" s="323">
        <f t="shared" si="13"/>
        <v>179.13249000000002</v>
      </c>
      <c r="G224" s="180" t="s">
        <v>1396</v>
      </c>
      <c r="H224" s="323">
        <f>+VLOOKUP(G224,$C$2421:$D$3113,2,FALSE)</f>
        <v>45.034999999999997</v>
      </c>
      <c r="I224" s="55"/>
      <c r="J224" s="323"/>
      <c r="K224" s="56">
        <f t="shared" si="14"/>
        <v>224.16749000000002</v>
      </c>
      <c r="IK224" s="2">
        <v>24360</v>
      </c>
      <c r="IL224" s="196" t="s">
        <v>821</v>
      </c>
      <c r="IM224" s="5">
        <v>80</v>
      </c>
      <c r="IN224" s="296">
        <f t="shared" si="15"/>
        <v>1.3333333333333333</v>
      </c>
    </row>
    <row r="225" spans="1:248">
      <c r="A225" s="52">
        <f>+'3.- Resumen general'!B227</f>
        <v>221</v>
      </c>
      <c r="B225" s="52">
        <v>24400</v>
      </c>
      <c r="C225" s="53" t="str">
        <f>+'3.- Resumen general'!D227</f>
        <v>Osteotomía de húmero</v>
      </c>
      <c r="D225" s="490" t="str">
        <f>+'3.- Resumen general'!F227</f>
        <v>IQ B</v>
      </c>
      <c r="E225" s="433" t="s">
        <v>5897</v>
      </c>
      <c r="F225" s="323">
        <f t="shared" si="13"/>
        <v>179.13249000000002</v>
      </c>
      <c r="G225" s="180" t="s">
        <v>1396</v>
      </c>
      <c r="H225" s="323">
        <f>+VLOOKUP(G225,$C$2421:$D$3113,2,FALSE)</f>
        <v>45.034999999999997</v>
      </c>
      <c r="I225" s="55"/>
      <c r="J225" s="323"/>
      <c r="K225" s="56">
        <f t="shared" si="14"/>
        <v>224.16749000000002</v>
      </c>
      <c r="IK225" s="2">
        <v>24400</v>
      </c>
      <c r="IL225" s="196" t="s">
        <v>822</v>
      </c>
      <c r="IM225" s="5">
        <v>70</v>
      </c>
      <c r="IN225" s="296">
        <f t="shared" si="15"/>
        <v>1.1666666666666667</v>
      </c>
    </row>
    <row r="226" spans="1:248">
      <c r="A226" s="52">
        <f>+'3.- Resumen general'!B228</f>
        <v>222</v>
      </c>
      <c r="B226" s="52">
        <v>24420</v>
      </c>
      <c r="C226" s="53" t="str">
        <f>+'3.- Resumen general'!D228</f>
        <v>Osteoplastía de húmero (p. ej. acortamiento o alargamiento)</v>
      </c>
      <c r="D226" s="490" t="str">
        <f>+'3.- Resumen general'!F228</f>
        <v>IQ B</v>
      </c>
      <c r="E226" s="433" t="s">
        <v>5897</v>
      </c>
      <c r="F226" s="323">
        <f t="shared" si="13"/>
        <v>179.13249000000002</v>
      </c>
      <c r="G226" s="180" t="s">
        <v>1401</v>
      </c>
      <c r="H226" s="323">
        <f>+VLOOKUP(G226,$C$2421:$D$3113,2,FALSE)+($H$3275*$G$3275*IN226)+($H$3271*$G$3271*IN226)</f>
        <v>169.78201666666666</v>
      </c>
      <c r="I226" s="55"/>
      <c r="J226" s="323"/>
      <c r="K226" s="56">
        <f t="shared" si="14"/>
        <v>348.91450666666668</v>
      </c>
      <c r="IK226" s="2">
        <v>24420</v>
      </c>
      <c r="IL226" s="196" t="s">
        <v>823</v>
      </c>
      <c r="IM226" s="5">
        <v>80</v>
      </c>
      <c r="IN226" s="296">
        <f t="shared" si="15"/>
        <v>1.3333333333333333</v>
      </c>
    </row>
    <row r="227" spans="1:248">
      <c r="A227" s="52">
        <f>+'3.- Resumen general'!B229</f>
        <v>223</v>
      </c>
      <c r="B227" s="52">
        <v>24470</v>
      </c>
      <c r="C227" s="53" t="str">
        <f>+'3.- Resumen general'!D229</f>
        <v>Paro hemiepifisario (p. ej. cúbito varo o valgo, húmero distal)</v>
      </c>
      <c r="D227" s="490" t="str">
        <f>+'3.- Resumen general'!F229</f>
        <v>IQ B</v>
      </c>
      <c r="E227" s="433" t="s">
        <v>5897</v>
      </c>
      <c r="F227" s="323">
        <f t="shared" si="13"/>
        <v>179.13249000000002</v>
      </c>
      <c r="G227" s="180" t="s">
        <v>1396</v>
      </c>
      <c r="H227" s="323">
        <f>+VLOOKUP(G227,$C$2421:$D$3113,2,FALSE)</f>
        <v>45.034999999999997</v>
      </c>
      <c r="I227" s="55"/>
      <c r="J227" s="323"/>
      <c r="K227" s="56">
        <f t="shared" si="14"/>
        <v>224.16749000000002</v>
      </c>
      <c r="IK227" s="2">
        <v>24470</v>
      </c>
      <c r="IL227" s="196" t="s">
        <v>824</v>
      </c>
      <c r="IM227" s="5">
        <v>80</v>
      </c>
      <c r="IN227" s="296">
        <f t="shared" si="15"/>
        <v>1.3333333333333333</v>
      </c>
    </row>
    <row r="228" spans="1:248">
      <c r="A228" s="52">
        <f>+'3.- Resumen general'!B230</f>
        <v>224</v>
      </c>
      <c r="B228" s="52">
        <v>24495</v>
      </c>
      <c r="C228" s="53" t="str">
        <f>+'3.- Resumen general'!D230</f>
        <v>Fasciotomía de descompresión de antebrazo</v>
      </c>
      <c r="D228" s="490" t="str">
        <f>+'3.- Resumen general'!F230</f>
        <v>IQ C</v>
      </c>
      <c r="E228" s="433" t="s">
        <v>445</v>
      </c>
      <c r="F228" s="323">
        <f t="shared" si="13"/>
        <v>96.123999999999981</v>
      </c>
      <c r="G228" s="180" t="s">
        <v>1401</v>
      </c>
      <c r="H228" s="323">
        <f>+VLOOKUP(G228,$C$2421:$D$3113,2,FALSE)+($H$3275*$G$3275*IN228)+($H$3271*$G$3271*IN228)</f>
        <v>156.20335000000003</v>
      </c>
      <c r="I228" s="55"/>
      <c r="J228" s="323"/>
      <c r="K228" s="56">
        <f t="shared" si="14"/>
        <v>252.32735000000002</v>
      </c>
      <c r="IK228" s="2">
        <v>24495</v>
      </c>
      <c r="IL228" s="196" t="s">
        <v>825</v>
      </c>
      <c r="IM228" s="5">
        <v>60</v>
      </c>
      <c r="IN228" s="296">
        <f t="shared" si="15"/>
        <v>1</v>
      </c>
    </row>
    <row r="229" spans="1:248">
      <c r="A229" s="52">
        <f>+'3.- Resumen general'!B231</f>
        <v>225</v>
      </c>
      <c r="B229" s="52">
        <v>24515</v>
      </c>
      <c r="C229" s="53" t="str">
        <f>+'3.- Resumen general'!D231</f>
        <v>Tratamiento abierto de fractura humeral diafisaria</v>
      </c>
      <c r="D229" s="490" t="str">
        <f>+'3.- Resumen general'!F231</f>
        <v>IQ C</v>
      </c>
      <c r="E229" s="433" t="s">
        <v>445</v>
      </c>
      <c r="F229" s="323">
        <f t="shared" si="13"/>
        <v>96.123999999999981</v>
      </c>
      <c r="G229" s="180" t="s">
        <v>1396</v>
      </c>
      <c r="H229" s="323">
        <f>+VLOOKUP(G229,$C$2421:$D$3113,2,FALSE)</f>
        <v>45.034999999999997</v>
      </c>
      <c r="I229" s="55"/>
      <c r="J229" s="323"/>
      <c r="K229" s="56">
        <f t="shared" si="14"/>
        <v>141.15899999999999</v>
      </c>
      <c r="IK229" s="2">
        <v>24515</v>
      </c>
      <c r="IL229" s="196" t="s">
        <v>826</v>
      </c>
      <c r="IM229" s="5">
        <v>70</v>
      </c>
      <c r="IN229" s="296">
        <f t="shared" si="15"/>
        <v>1.1666666666666667</v>
      </c>
    </row>
    <row r="230" spans="1:248">
      <c r="A230" s="52">
        <f>+'3.- Resumen general'!B232</f>
        <v>226</v>
      </c>
      <c r="B230" s="52">
        <v>24538</v>
      </c>
      <c r="C230" s="53" t="str">
        <f>+'3.- Resumen general'!D232</f>
        <v>Fijación esquelética percutánea de fractura humeral</v>
      </c>
      <c r="D230" s="490" t="str">
        <f>+'3.- Resumen general'!F232</f>
        <v>IQ D</v>
      </c>
      <c r="E230" s="433" t="s">
        <v>3273</v>
      </c>
      <c r="F230" s="323">
        <f t="shared" si="13"/>
        <v>49.8</v>
      </c>
      <c r="G230" s="180" t="s">
        <v>1396</v>
      </c>
      <c r="H230" s="323">
        <f>+VLOOKUP(G230,$C$2421:$D$3113,2,FALSE)</f>
        <v>45.034999999999997</v>
      </c>
      <c r="I230" s="55"/>
      <c r="J230" s="323"/>
      <c r="K230" s="56">
        <f t="shared" si="14"/>
        <v>94.834999999999994</v>
      </c>
      <c r="IK230" s="2">
        <v>24538</v>
      </c>
      <c r="IL230" s="196" t="s">
        <v>827</v>
      </c>
      <c r="IM230" s="5">
        <v>50</v>
      </c>
      <c r="IN230" s="296">
        <f t="shared" si="15"/>
        <v>0.83333333333333337</v>
      </c>
    </row>
    <row r="231" spans="1:248">
      <c r="A231" s="52">
        <f>+'3.- Resumen general'!B233</f>
        <v>227</v>
      </c>
      <c r="B231" s="52">
        <v>24545</v>
      </c>
      <c r="C231" s="53" t="str">
        <f>+'3.- Resumen general'!D233</f>
        <v>Tratamiento abierto de fractura humeral supracondilar o transcondilar, sin extensión intercondilar</v>
      </c>
      <c r="D231" s="490" t="str">
        <f>+'3.- Resumen general'!F233</f>
        <v>IQ B</v>
      </c>
      <c r="E231" s="433" t="s">
        <v>5897</v>
      </c>
      <c r="F231" s="323">
        <f t="shared" si="13"/>
        <v>179.13249000000002</v>
      </c>
      <c r="G231" s="180" t="s">
        <v>1396</v>
      </c>
      <c r="H231" s="323">
        <f>+VLOOKUP(G231,$C$2421:$D$3113,2,FALSE)</f>
        <v>45.034999999999997</v>
      </c>
      <c r="I231" s="55"/>
      <c r="J231" s="323"/>
      <c r="K231" s="56">
        <f t="shared" si="14"/>
        <v>224.16749000000002</v>
      </c>
      <c r="IK231" s="2">
        <v>24545</v>
      </c>
      <c r="IL231" s="196" t="s">
        <v>828</v>
      </c>
      <c r="IM231" s="5">
        <v>80</v>
      </c>
      <c r="IN231" s="296">
        <f t="shared" si="15"/>
        <v>1.3333333333333333</v>
      </c>
    </row>
    <row r="232" spans="1:248">
      <c r="A232" s="52">
        <f>+'3.- Resumen general'!B234</f>
        <v>228</v>
      </c>
      <c r="B232" s="52">
        <v>24586</v>
      </c>
      <c r="C232" s="53" t="str">
        <f>+'3.- Resumen general'!D234</f>
        <v>Tratamiento abierto de fractura periarticular y/o luxación de codo (fractura del húmero distal y cúbito proximal y/o radio proximal)</v>
      </c>
      <c r="D232" s="490" t="str">
        <f>+'3.- Resumen general'!F234</f>
        <v>IQ B</v>
      </c>
      <c r="E232" s="433" t="s">
        <v>5897</v>
      </c>
      <c r="F232" s="323">
        <f t="shared" si="13"/>
        <v>179.13249000000002</v>
      </c>
      <c r="G232" s="180" t="s">
        <v>1396</v>
      </c>
      <c r="H232" s="323">
        <f>+VLOOKUP(G232,$C$2421:$D$3113,2,FALSE)</f>
        <v>45.034999999999997</v>
      </c>
      <c r="I232" s="55"/>
      <c r="J232" s="323"/>
      <c r="K232" s="56">
        <f t="shared" si="14"/>
        <v>224.16749000000002</v>
      </c>
      <c r="IK232" s="2">
        <v>24586</v>
      </c>
      <c r="IL232" s="196" t="s">
        <v>61</v>
      </c>
      <c r="IM232" s="5">
        <v>100</v>
      </c>
      <c r="IN232" s="296">
        <f t="shared" si="15"/>
        <v>1.6666666666666667</v>
      </c>
    </row>
    <row r="233" spans="1:248">
      <c r="A233" s="52">
        <f>+'3.- Resumen general'!B235</f>
        <v>229</v>
      </c>
      <c r="B233" s="52">
        <v>24600</v>
      </c>
      <c r="C233" s="53" t="str">
        <f>+'3.- Resumen general'!D235</f>
        <v>Tratamiento cerrado de luxación de codo, muñeca</v>
      </c>
      <c r="D233" s="490" t="str">
        <f>+'3.- Resumen general'!F235</f>
        <v>Atención de Tópico</v>
      </c>
      <c r="E233" s="432" t="s">
        <v>5898</v>
      </c>
      <c r="F233" s="323">
        <f t="shared" si="13"/>
        <v>46.857150000000004</v>
      </c>
      <c r="G233" s="57"/>
      <c r="H233" s="323"/>
      <c r="I233" s="55"/>
      <c r="J233" s="323"/>
      <c r="K233" s="56">
        <f t="shared" si="14"/>
        <v>46.857150000000004</v>
      </c>
      <c r="IK233" s="2">
        <v>24600</v>
      </c>
      <c r="IL233" s="196" t="s">
        <v>62</v>
      </c>
      <c r="IM233" s="5">
        <v>20</v>
      </c>
      <c r="IN233" s="296">
        <f t="shared" si="15"/>
        <v>0.33333333333333331</v>
      </c>
    </row>
    <row r="234" spans="1:248">
      <c r="A234" s="52">
        <f>+'3.- Resumen general'!B236</f>
        <v>230</v>
      </c>
      <c r="B234" s="52">
        <v>24615</v>
      </c>
      <c r="C234" s="53" t="str">
        <f>+'3.- Resumen general'!D236</f>
        <v>Tratamiento abierto de luxación aguda o crónica de codo</v>
      </c>
      <c r="D234" s="490" t="str">
        <f>+'3.- Resumen general'!F236</f>
        <v>IQ C</v>
      </c>
      <c r="E234" s="433" t="s">
        <v>445</v>
      </c>
      <c r="F234" s="323">
        <f t="shared" si="13"/>
        <v>96.123999999999981</v>
      </c>
      <c r="G234" s="180" t="s">
        <v>1396</v>
      </c>
      <c r="H234" s="323">
        <f>+VLOOKUP(G234,$C$2421:$D$3113,2,FALSE)</f>
        <v>45.034999999999997</v>
      </c>
      <c r="I234" s="55"/>
      <c r="J234" s="323"/>
      <c r="K234" s="56">
        <f t="shared" si="14"/>
        <v>141.15899999999999</v>
      </c>
      <c r="IK234" s="2">
        <v>24615</v>
      </c>
      <c r="IL234" s="196" t="s">
        <v>63</v>
      </c>
      <c r="IM234" s="5">
        <v>80</v>
      </c>
      <c r="IN234" s="296">
        <f t="shared" si="15"/>
        <v>1.3333333333333333</v>
      </c>
    </row>
    <row r="235" spans="1:248">
      <c r="A235" s="52">
        <f>+'3.- Resumen general'!B237</f>
        <v>231</v>
      </c>
      <c r="B235" s="52">
        <v>24620</v>
      </c>
      <c r="C235" s="53" t="str">
        <f>+'3.- Resumen general'!D237</f>
        <v>Tratamiento cerrado de la fractura de Monteggia a nivel del codo</v>
      </c>
      <c r="D235" s="490" t="str">
        <f>+'3.- Resumen general'!F237</f>
        <v>Atención de Tópico</v>
      </c>
      <c r="E235" s="432" t="s">
        <v>5898</v>
      </c>
      <c r="F235" s="323">
        <f t="shared" si="13"/>
        <v>46.857150000000004</v>
      </c>
      <c r="G235" s="57"/>
      <c r="H235" s="323"/>
      <c r="I235" s="55"/>
      <c r="J235" s="323"/>
      <c r="K235" s="56">
        <f t="shared" si="14"/>
        <v>46.857150000000004</v>
      </c>
      <c r="IK235" s="2">
        <v>24620</v>
      </c>
      <c r="IL235" s="196" t="s">
        <v>64</v>
      </c>
      <c r="IM235" s="5">
        <v>20</v>
      </c>
      <c r="IN235" s="296">
        <f t="shared" si="15"/>
        <v>0.33333333333333331</v>
      </c>
    </row>
    <row r="236" spans="1:248">
      <c r="A236" s="52">
        <f>+'3.- Resumen general'!B238</f>
        <v>232</v>
      </c>
      <c r="B236" s="52">
        <v>24635</v>
      </c>
      <c r="C236" s="53" t="str">
        <f>+'3.- Resumen general'!D238</f>
        <v>Tratamiento abierto de la fractura de Monteggia a nivel del codo</v>
      </c>
      <c r="D236" s="490" t="str">
        <f>+'3.- Resumen general'!F238</f>
        <v>IQ C</v>
      </c>
      <c r="E236" s="433" t="s">
        <v>445</v>
      </c>
      <c r="F236" s="323">
        <f t="shared" si="13"/>
        <v>96.123999999999981</v>
      </c>
      <c r="G236" s="180" t="s">
        <v>1396</v>
      </c>
      <c r="H236" s="323">
        <f>+VLOOKUP(G236,$C$2421:$D$3113,2,FALSE)</f>
        <v>45.034999999999997</v>
      </c>
      <c r="I236" s="55"/>
      <c r="J236" s="323"/>
      <c r="K236" s="56">
        <f t="shared" si="14"/>
        <v>141.15899999999999</v>
      </c>
      <c r="IK236" s="2">
        <v>24635</v>
      </c>
      <c r="IL236" s="196" t="s">
        <v>65</v>
      </c>
      <c r="IM236" s="5">
        <v>80</v>
      </c>
      <c r="IN236" s="296">
        <f t="shared" si="15"/>
        <v>1.3333333333333333</v>
      </c>
    </row>
    <row r="237" spans="1:248">
      <c r="A237" s="52">
        <f>+'3.- Resumen general'!B239</f>
        <v>233</v>
      </c>
      <c r="B237" s="52">
        <v>24665</v>
      </c>
      <c r="C237" s="53" t="str">
        <f>+'3.- Resumen general'!D239</f>
        <v>Tratamiento abierto de fractura de cabeza o cuello del radio</v>
      </c>
      <c r="D237" s="490" t="str">
        <f>+'3.- Resumen general'!F239</f>
        <v>IQ C</v>
      </c>
      <c r="E237" s="433" t="s">
        <v>445</v>
      </c>
      <c r="F237" s="323">
        <f t="shared" si="13"/>
        <v>96.123999999999981</v>
      </c>
      <c r="G237" s="180" t="s">
        <v>1396</v>
      </c>
      <c r="H237" s="323">
        <f>+VLOOKUP(G237,$C$2421:$D$3113,2,FALSE)</f>
        <v>45.034999999999997</v>
      </c>
      <c r="I237" s="55"/>
      <c r="J237" s="323"/>
      <c r="K237" s="56">
        <f t="shared" si="14"/>
        <v>141.15899999999999</v>
      </c>
      <c r="IK237" s="2">
        <v>24665</v>
      </c>
      <c r="IL237" s="196" t="s">
        <v>66</v>
      </c>
      <c r="IM237" s="5">
        <v>90</v>
      </c>
      <c r="IN237" s="296">
        <f t="shared" si="15"/>
        <v>1.5</v>
      </c>
    </row>
    <row r="238" spans="1:248">
      <c r="A238" s="52">
        <f>+'3.- Resumen general'!B240</f>
        <v>234</v>
      </c>
      <c r="B238" s="52">
        <v>24685</v>
      </c>
      <c r="C238" s="53" t="str">
        <f>+'3.- Resumen general'!D240</f>
        <v>Tratamiento abierto de fractura de olécranon</v>
      </c>
      <c r="D238" s="490" t="str">
        <f>+'3.- Resumen general'!F240</f>
        <v>IQ C</v>
      </c>
      <c r="E238" s="433" t="s">
        <v>445</v>
      </c>
      <c r="F238" s="323">
        <f t="shared" si="13"/>
        <v>96.123999999999981</v>
      </c>
      <c r="G238" s="180" t="s">
        <v>1396</v>
      </c>
      <c r="H238" s="323">
        <f>+VLOOKUP(G238,$C$2421:$D$3113,2,FALSE)</f>
        <v>45.034999999999997</v>
      </c>
      <c r="I238" s="55"/>
      <c r="J238" s="323"/>
      <c r="K238" s="56">
        <f t="shared" si="14"/>
        <v>141.15899999999999</v>
      </c>
      <c r="IK238" s="2">
        <v>24685</v>
      </c>
      <c r="IL238" s="196" t="s">
        <v>3720</v>
      </c>
      <c r="IM238" s="5">
        <v>80</v>
      </c>
      <c r="IN238" s="296">
        <f t="shared" si="15"/>
        <v>1.3333333333333333</v>
      </c>
    </row>
    <row r="239" spans="1:248">
      <c r="A239" s="52">
        <f>+'3.- Resumen general'!B241</f>
        <v>235</v>
      </c>
      <c r="B239" s="52">
        <v>24800</v>
      </c>
      <c r="C239" s="53" t="str">
        <f>+'3.- Resumen general'!D241</f>
        <v>Artrodesis, articulación de codo</v>
      </c>
      <c r="D239" s="490" t="str">
        <f>+'3.- Resumen general'!F241</f>
        <v>IQ C</v>
      </c>
      <c r="E239" s="433" t="s">
        <v>445</v>
      </c>
      <c r="F239" s="323">
        <f t="shared" si="13"/>
        <v>96.123999999999981</v>
      </c>
      <c r="G239" s="180" t="s">
        <v>1396</v>
      </c>
      <c r="H239" s="323">
        <f>+VLOOKUP(G239,$C$2421:$D$3113,2,FALSE)</f>
        <v>45.034999999999997</v>
      </c>
      <c r="I239" s="55"/>
      <c r="J239" s="323"/>
      <c r="K239" s="56">
        <f t="shared" si="14"/>
        <v>141.15899999999999</v>
      </c>
      <c r="IK239" s="2">
        <v>24800</v>
      </c>
      <c r="IL239" s="196" t="s">
        <v>67</v>
      </c>
      <c r="IM239" s="5">
        <v>80</v>
      </c>
      <c r="IN239" s="296">
        <f t="shared" si="15"/>
        <v>1.3333333333333333</v>
      </c>
    </row>
    <row r="240" spans="1:248">
      <c r="A240" s="52">
        <f>+'3.- Resumen general'!B242</f>
        <v>236</v>
      </c>
      <c r="B240" s="52">
        <v>24900</v>
      </c>
      <c r="C240" s="53" t="str">
        <f>+'3.- Resumen general'!D242</f>
        <v>Amputación a nivel de brazo a través del húmero</v>
      </c>
      <c r="D240" s="490" t="str">
        <f>+'3.- Resumen general'!F242</f>
        <v>IQ C</v>
      </c>
      <c r="E240" s="433" t="s">
        <v>445</v>
      </c>
      <c r="F240" s="323">
        <f t="shared" si="13"/>
        <v>96.123999999999981</v>
      </c>
      <c r="G240" s="180" t="s">
        <v>1401</v>
      </c>
      <c r="H240" s="323">
        <f>+VLOOKUP(G240,$C$2421:$D$3113,2,FALSE)+($H$3275*$G$3275*IN240)+($H$3271*$G$3271*IN240)</f>
        <v>176.57135</v>
      </c>
      <c r="I240" s="55"/>
      <c r="J240" s="323"/>
      <c r="K240" s="56">
        <f t="shared" si="14"/>
        <v>272.69534999999996</v>
      </c>
      <c r="IK240" s="2">
        <v>24900</v>
      </c>
      <c r="IL240" s="196" t="s">
        <v>68</v>
      </c>
      <c r="IM240" s="5">
        <v>90</v>
      </c>
      <c r="IN240" s="296">
        <f t="shared" si="15"/>
        <v>1.5</v>
      </c>
    </row>
    <row r="241" spans="1:248">
      <c r="A241" s="52">
        <f>+'3.- Resumen general'!B243</f>
        <v>237</v>
      </c>
      <c r="B241" s="52">
        <v>25000</v>
      </c>
      <c r="C241" s="53" t="str">
        <f>+'3.- Resumen general'!D243</f>
        <v>Incisión de vaina tendinosa del extensor, muñeca (p. ejm. enfermedad de Quervain)</v>
      </c>
      <c r="D241" s="490" t="str">
        <f>+'3.- Resumen general'!F243</f>
        <v>Atención de Tópico</v>
      </c>
      <c r="E241" s="432" t="s">
        <v>446</v>
      </c>
      <c r="F241" s="323">
        <f t="shared" si="13"/>
        <v>2.9198499999999998</v>
      </c>
      <c r="G241" s="65" t="s">
        <v>441</v>
      </c>
      <c r="H241" s="323">
        <f>+VLOOKUP(G241,$C$2421:$D$3113,2,FALSE)</f>
        <v>17.94735</v>
      </c>
      <c r="I241" s="55"/>
      <c r="J241" s="323"/>
      <c r="K241" s="56">
        <f t="shared" si="14"/>
        <v>20.8672</v>
      </c>
      <c r="IK241" s="2">
        <v>25000</v>
      </c>
      <c r="IL241" s="196" t="s">
        <v>69</v>
      </c>
      <c r="IM241" s="5">
        <v>30</v>
      </c>
      <c r="IN241" s="296">
        <f t="shared" si="15"/>
        <v>0.5</v>
      </c>
    </row>
    <row r="242" spans="1:248">
      <c r="A242" s="52">
        <f>+'3.- Resumen general'!B244</f>
        <v>238</v>
      </c>
      <c r="B242" s="52">
        <v>25020</v>
      </c>
      <c r="C242" s="53" t="str">
        <f>+'3.- Resumen general'!D244</f>
        <v>Fasciotomía descompresiva, antebrazo y/o muñeca</v>
      </c>
      <c r="D242" s="490" t="str">
        <f>+'3.- Resumen general'!F244</f>
        <v>IQ C</v>
      </c>
      <c r="E242" s="433" t="s">
        <v>445</v>
      </c>
      <c r="F242" s="323">
        <f t="shared" si="13"/>
        <v>96.123999999999981</v>
      </c>
      <c r="G242" s="180" t="s">
        <v>1401</v>
      </c>
      <c r="H242" s="323">
        <f>+VLOOKUP(G242,$C$2421:$D$3113,2,FALSE)+($H$3275*$G$3275*IN242)+($H$3271*$G$3271*IN242)</f>
        <v>142.62468333333334</v>
      </c>
      <c r="I242" s="55"/>
      <c r="J242" s="323"/>
      <c r="K242" s="56">
        <f t="shared" si="14"/>
        <v>238.7486833333333</v>
      </c>
      <c r="IK242" s="2">
        <v>25020</v>
      </c>
      <c r="IL242" s="196" t="s">
        <v>70</v>
      </c>
      <c r="IM242" s="5">
        <v>40</v>
      </c>
      <c r="IN242" s="296">
        <f t="shared" si="15"/>
        <v>0.66666666666666663</v>
      </c>
    </row>
    <row r="243" spans="1:248">
      <c r="A243" s="52">
        <f>+'3.- Resumen general'!B245</f>
        <v>239</v>
      </c>
      <c r="B243" s="52">
        <v>25040</v>
      </c>
      <c r="C243" s="53" t="str">
        <f>+'3.- Resumen general'!D245</f>
        <v>Artrotomía de articulación radiocarpal o mediocarpal, con exploración, drenaje o extirpación de cuerpo extraño</v>
      </c>
      <c r="D243" s="490" t="str">
        <f>+'3.- Resumen general'!F245</f>
        <v>IQ C</v>
      </c>
      <c r="E243" s="433" t="s">
        <v>445</v>
      </c>
      <c r="F243" s="323">
        <f t="shared" si="13"/>
        <v>96.123999999999981</v>
      </c>
      <c r="G243" s="180" t="s">
        <v>1396</v>
      </c>
      <c r="H243" s="323">
        <f>+VLOOKUP(G243,$C$2421:$D$3113,2,FALSE)</f>
        <v>45.034999999999997</v>
      </c>
      <c r="I243" s="55"/>
      <c r="J243" s="323"/>
      <c r="K243" s="56">
        <f t="shared" si="14"/>
        <v>141.15899999999999</v>
      </c>
      <c r="IK243" s="2">
        <v>25040</v>
      </c>
      <c r="IL243" s="196" t="s">
        <v>71</v>
      </c>
      <c r="IM243" s="5">
        <v>60</v>
      </c>
      <c r="IN243" s="296">
        <f t="shared" si="15"/>
        <v>1</v>
      </c>
    </row>
    <row r="244" spans="1:248">
      <c r="A244" s="52">
        <f>+'3.- Resumen general'!B246</f>
        <v>240</v>
      </c>
      <c r="B244" s="52">
        <v>25075</v>
      </c>
      <c r="C244" s="53" t="str">
        <f>+'3.- Resumen general'!D246</f>
        <v>Excisión, tumor, antebrazo y/o región de la muñeca; subcutáneo</v>
      </c>
      <c r="D244" s="490" t="str">
        <f>+'3.- Resumen general'!F246</f>
        <v>Atención de Tópico</v>
      </c>
      <c r="E244" s="432" t="s">
        <v>446</v>
      </c>
      <c r="F244" s="323">
        <f t="shared" si="13"/>
        <v>2.9198499999999998</v>
      </c>
      <c r="G244" s="65" t="s">
        <v>441</v>
      </c>
      <c r="H244" s="323">
        <f>+VLOOKUP(G244,$C$2421:$D$3113,2,FALSE)</f>
        <v>17.94735</v>
      </c>
      <c r="I244" s="55"/>
      <c r="J244" s="323"/>
      <c r="K244" s="56">
        <f t="shared" si="14"/>
        <v>20.8672</v>
      </c>
      <c r="IK244" s="2">
        <v>25075</v>
      </c>
      <c r="IL244" s="196" t="s">
        <v>72</v>
      </c>
      <c r="IM244" s="5">
        <v>30</v>
      </c>
      <c r="IN244" s="296">
        <f t="shared" si="15"/>
        <v>0.5</v>
      </c>
    </row>
    <row r="245" spans="1:248">
      <c r="A245" s="52">
        <f>+'3.- Resumen general'!B247</f>
        <v>241</v>
      </c>
      <c r="B245" s="52">
        <v>25077</v>
      </c>
      <c r="C245" s="53" t="str">
        <f>+'3.- Resumen general'!D247</f>
        <v>Resección radical de tumor (p. ejm. Neoplasia Maligna), tejido blando de antebrazo y/o región de la muñeca</v>
      </c>
      <c r="D245" s="490" t="str">
        <f>+'3.- Resumen general'!F247</f>
        <v>IQ B</v>
      </c>
      <c r="E245" s="433" t="s">
        <v>5897</v>
      </c>
      <c r="F245" s="323">
        <f t="shared" si="13"/>
        <v>179.13249000000002</v>
      </c>
      <c r="G245" s="180" t="s">
        <v>1390</v>
      </c>
      <c r="H245" s="323">
        <f>+VLOOKUP(G245,$C$2421:$D$3113,2,FALSE)+($H$3323*$G$3323*IN245)+($H$3319*$G$3319*IN245)</f>
        <v>162.04201666666668</v>
      </c>
      <c r="I245" s="55"/>
      <c r="J245" s="323"/>
      <c r="K245" s="56">
        <f t="shared" si="14"/>
        <v>341.17450666666673</v>
      </c>
      <c r="IK245" s="2">
        <v>25077</v>
      </c>
      <c r="IL245" s="196" t="s">
        <v>73</v>
      </c>
      <c r="IM245" s="5">
        <v>80</v>
      </c>
      <c r="IN245" s="296">
        <f t="shared" si="15"/>
        <v>1.3333333333333333</v>
      </c>
    </row>
    <row r="246" spans="1:248">
      <c r="A246" s="52">
        <f>+'3.- Resumen general'!B248</f>
        <v>242</v>
      </c>
      <c r="B246" s="52">
        <v>25085</v>
      </c>
      <c r="C246" s="53" t="str">
        <f>+'3.- Resumen general'!D248</f>
        <v>Capsulotomía de muñeca</v>
      </c>
      <c r="D246" s="490" t="str">
        <f>+'3.- Resumen general'!F248</f>
        <v>IQ C</v>
      </c>
      <c r="E246" s="433" t="s">
        <v>445</v>
      </c>
      <c r="F246" s="323">
        <f t="shared" si="13"/>
        <v>96.123999999999981</v>
      </c>
      <c r="G246" s="180" t="s">
        <v>1396</v>
      </c>
      <c r="H246" s="323">
        <f t="shared" ref="H246:H251" si="17">+VLOOKUP(G246,$C$2421:$D$3113,2,FALSE)</f>
        <v>45.034999999999997</v>
      </c>
      <c r="I246" s="55"/>
      <c r="J246" s="323"/>
      <c r="K246" s="56">
        <f t="shared" si="14"/>
        <v>141.15899999999999</v>
      </c>
      <c r="IK246" s="2">
        <v>25085</v>
      </c>
      <c r="IL246" s="196" t="s">
        <v>74</v>
      </c>
      <c r="IM246" s="5">
        <v>60</v>
      </c>
      <c r="IN246" s="296">
        <f t="shared" si="15"/>
        <v>1</v>
      </c>
    </row>
    <row r="247" spans="1:248">
      <c r="A247" s="52">
        <f>+'3.- Resumen general'!B249</f>
        <v>243</v>
      </c>
      <c r="B247" s="52">
        <v>25105</v>
      </c>
      <c r="C247" s="53" t="str">
        <f>+'3.- Resumen general'!D249</f>
        <v>Artrotomía de muñeca con sinovectomía</v>
      </c>
      <c r="D247" s="490" t="str">
        <f>+'3.- Resumen general'!F249</f>
        <v>IQ C</v>
      </c>
      <c r="E247" s="433" t="s">
        <v>445</v>
      </c>
      <c r="F247" s="323">
        <f t="shared" si="13"/>
        <v>96.123999999999981</v>
      </c>
      <c r="G247" s="180" t="s">
        <v>1396</v>
      </c>
      <c r="H247" s="323">
        <f t="shared" si="17"/>
        <v>45.034999999999997</v>
      </c>
      <c r="I247" s="55"/>
      <c r="J247" s="323"/>
      <c r="K247" s="56">
        <f t="shared" si="14"/>
        <v>141.15899999999999</v>
      </c>
      <c r="IK247" s="2">
        <v>25105</v>
      </c>
      <c r="IL247" s="196" t="s">
        <v>75</v>
      </c>
      <c r="IM247" s="5">
        <v>70</v>
      </c>
      <c r="IN247" s="296">
        <f t="shared" si="15"/>
        <v>1.1666666666666667</v>
      </c>
    </row>
    <row r="248" spans="1:248">
      <c r="A248" s="52">
        <f>+'3.- Resumen general'!B250</f>
        <v>244</v>
      </c>
      <c r="B248" s="52">
        <v>25111</v>
      </c>
      <c r="C248" s="53" t="str">
        <f>+'3.- Resumen general'!D250</f>
        <v>Excisión de ganglión de muñeca (dorsal o palmar)</v>
      </c>
      <c r="D248" s="490" t="str">
        <f>+'3.- Resumen general'!F250</f>
        <v>IQ C</v>
      </c>
      <c r="E248" s="433" t="s">
        <v>445</v>
      </c>
      <c r="F248" s="323">
        <f t="shared" si="13"/>
        <v>96.123999999999981</v>
      </c>
      <c r="G248" s="180" t="s">
        <v>1396</v>
      </c>
      <c r="H248" s="323">
        <f t="shared" si="17"/>
        <v>45.034999999999997</v>
      </c>
      <c r="I248" s="55"/>
      <c r="J248" s="323"/>
      <c r="K248" s="56">
        <f t="shared" si="14"/>
        <v>141.15899999999999</v>
      </c>
      <c r="IK248" s="2">
        <v>25111</v>
      </c>
      <c r="IL248" s="196" t="s">
        <v>76</v>
      </c>
      <c r="IM248" s="5">
        <v>50</v>
      </c>
      <c r="IN248" s="296">
        <f t="shared" si="15"/>
        <v>0.83333333333333337</v>
      </c>
    </row>
    <row r="249" spans="1:248">
      <c r="A249" s="52">
        <f>+'3.- Resumen general'!B251</f>
        <v>245</v>
      </c>
      <c r="B249" s="52">
        <v>25115</v>
      </c>
      <c r="C249" s="53" t="str">
        <f>+'3.- Resumen general'!D251</f>
        <v>Excisión radical de bolsa tendinosa, líquido sinovial de muñeca o vaina tendinosa de antebrazo</v>
      </c>
      <c r="D249" s="490" t="str">
        <f>+'3.- Resumen general'!F251</f>
        <v>IQ C</v>
      </c>
      <c r="E249" s="433" t="s">
        <v>445</v>
      </c>
      <c r="F249" s="323">
        <f t="shared" si="13"/>
        <v>96.123999999999981</v>
      </c>
      <c r="G249" s="180" t="s">
        <v>1396</v>
      </c>
      <c r="H249" s="323">
        <f t="shared" si="17"/>
        <v>45.034999999999997</v>
      </c>
      <c r="I249" s="55"/>
      <c r="J249" s="323"/>
      <c r="K249" s="56">
        <f t="shared" si="14"/>
        <v>141.15899999999999</v>
      </c>
      <c r="IK249" s="2">
        <v>25115</v>
      </c>
      <c r="IL249" s="196" t="s">
        <v>77</v>
      </c>
      <c r="IM249" s="5">
        <v>70</v>
      </c>
      <c r="IN249" s="296">
        <f t="shared" si="15"/>
        <v>1.1666666666666667</v>
      </c>
    </row>
    <row r="250" spans="1:248">
      <c r="A250" s="52">
        <f>+'3.- Resumen general'!B252</f>
        <v>246</v>
      </c>
      <c r="B250" s="52">
        <v>25118</v>
      </c>
      <c r="C250" s="53" t="str">
        <f>+'3.- Resumen general'!D252</f>
        <v>Sinovectomía, vaina de tendón extensor en muñeca</v>
      </c>
      <c r="D250" s="490" t="str">
        <f>+'3.- Resumen general'!F252</f>
        <v>IQ C</v>
      </c>
      <c r="E250" s="433" t="s">
        <v>445</v>
      </c>
      <c r="F250" s="323">
        <f t="shared" si="13"/>
        <v>96.123999999999981</v>
      </c>
      <c r="G250" s="180" t="s">
        <v>1396</v>
      </c>
      <c r="H250" s="323">
        <f t="shared" si="17"/>
        <v>45.034999999999997</v>
      </c>
      <c r="I250" s="55"/>
      <c r="J250" s="323"/>
      <c r="K250" s="56">
        <f t="shared" si="14"/>
        <v>141.15899999999999</v>
      </c>
      <c r="IK250" s="2">
        <v>25118</v>
      </c>
      <c r="IL250" s="196" t="s">
        <v>78</v>
      </c>
      <c r="IM250" s="5">
        <v>60</v>
      </c>
      <c r="IN250" s="296">
        <f t="shared" si="15"/>
        <v>1</v>
      </c>
    </row>
    <row r="251" spans="1:248">
      <c r="A251" s="52">
        <f>+'3.- Resumen general'!B253</f>
        <v>247</v>
      </c>
      <c r="B251" s="52">
        <v>25120</v>
      </c>
      <c r="C251" s="53" t="str">
        <f>+'3.- Resumen general'!D253</f>
        <v>Excisión o legrado de quiste óseo o tumor benigno de radio o cubito</v>
      </c>
      <c r="D251" s="490" t="str">
        <f>+'3.- Resumen general'!F253</f>
        <v>IQ C</v>
      </c>
      <c r="E251" s="433" t="s">
        <v>445</v>
      </c>
      <c r="F251" s="323">
        <f t="shared" si="13"/>
        <v>96.123999999999981</v>
      </c>
      <c r="G251" s="180" t="s">
        <v>1396</v>
      </c>
      <c r="H251" s="323">
        <f t="shared" si="17"/>
        <v>45.034999999999997</v>
      </c>
      <c r="I251" s="55"/>
      <c r="J251" s="323"/>
      <c r="K251" s="56">
        <f t="shared" si="14"/>
        <v>141.15899999999999</v>
      </c>
      <c r="IK251" s="2">
        <v>25120</v>
      </c>
      <c r="IL251" s="196" t="s">
        <v>79</v>
      </c>
      <c r="IM251" s="5">
        <v>60</v>
      </c>
      <c r="IN251" s="296">
        <f t="shared" si="15"/>
        <v>1</v>
      </c>
    </row>
    <row r="252" spans="1:248">
      <c r="A252" s="52">
        <f>+'3.- Resumen general'!B254</f>
        <v>248</v>
      </c>
      <c r="B252" s="52">
        <v>25150</v>
      </c>
      <c r="C252" s="53" t="str">
        <f>+'3.- Resumen general'!D254</f>
        <v>Excisión parcial de cúbito o radio</v>
      </c>
      <c r="D252" s="490" t="str">
        <f>+'3.- Resumen general'!F254</f>
        <v>IQ C</v>
      </c>
      <c r="E252" s="433" t="s">
        <v>445</v>
      </c>
      <c r="F252" s="323">
        <f t="shared" si="13"/>
        <v>96.123999999999981</v>
      </c>
      <c r="G252" s="180" t="s">
        <v>1401</v>
      </c>
      <c r="H252" s="323">
        <f>+VLOOKUP(G252,$C$2421:$D$3113,2,FALSE)+($H$3275*$G$3275*IN252)+($H$3271*$G$3271*IN252)</f>
        <v>169.78201666666666</v>
      </c>
      <c r="I252" s="55"/>
      <c r="J252" s="323"/>
      <c r="K252" s="56">
        <f t="shared" si="14"/>
        <v>265.90601666666663</v>
      </c>
      <c r="IK252" s="2">
        <v>25150</v>
      </c>
      <c r="IL252" s="196" t="s">
        <v>80</v>
      </c>
      <c r="IM252" s="5">
        <v>80</v>
      </c>
      <c r="IN252" s="296">
        <f t="shared" si="15"/>
        <v>1.3333333333333333</v>
      </c>
    </row>
    <row r="253" spans="1:248">
      <c r="A253" s="52">
        <f>+'3.- Resumen general'!B255</f>
        <v>249</v>
      </c>
      <c r="B253" s="52">
        <v>25170</v>
      </c>
      <c r="C253" s="53" t="str">
        <f>+'3.- Resumen general'!D255</f>
        <v>Resección radical de tumor, radio o cúbito</v>
      </c>
      <c r="D253" s="490" t="str">
        <f>+'3.- Resumen general'!F255</f>
        <v>IQ B</v>
      </c>
      <c r="E253" s="433" t="s">
        <v>5897</v>
      </c>
      <c r="F253" s="323">
        <f t="shared" si="13"/>
        <v>179.13249000000002</v>
      </c>
      <c r="G253" s="180" t="s">
        <v>1396</v>
      </c>
      <c r="H253" s="323">
        <f>+VLOOKUP(G253,$C$2421:$D$3113,2,FALSE)</f>
        <v>45.034999999999997</v>
      </c>
      <c r="I253" s="55"/>
      <c r="J253" s="323"/>
      <c r="K253" s="56">
        <f t="shared" si="14"/>
        <v>224.16749000000002</v>
      </c>
      <c r="IK253" s="2">
        <v>25170</v>
      </c>
      <c r="IL253" s="196" t="s">
        <v>81</v>
      </c>
      <c r="IM253" s="5">
        <v>100</v>
      </c>
      <c r="IN253" s="296">
        <f t="shared" si="15"/>
        <v>1.6666666666666667</v>
      </c>
    </row>
    <row r="254" spans="1:248">
      <c r="A254" s="52">
        <f>+'3.- Resumen general'!B256</f>
        <v>250</v>
      </c>
      <c r="B254" s="52">
        <v>25210</v>
      </c>
      <c r="C254" s="53" t="str">
        <f>+'3.- Resumen general'!D256</f>
        <v>Carpectomía, un solo hueso</v>
      </c>
      <c r="D254" s="490" t="str">
        <f>+'3.- Resumen general'!F256</f>
        <v>IQ C</v>
      </c>
      <c r="E254" s="433" t="s">
        <v>445</v>
      </c>
      <c r="F254" s="323">
        <f t="shared" si="13"/>
        <v>96.123999999999981</v>
      </c>
      <c r="G254" s="180" t="s">
        <v>1401</v>
      </c>
      <c r="H254" s="323">
        <f>+VLOOKUP(G254,$C$2421:$D$3113,2,FALSE)+($H$3275*$G$3275*IN254)+($H$3271*$G$3271*IN254)</f>
        <v>156.20335000000003</v>
      </c>
      <c r="I254" s="55"/>
      <c r="J254" s="323"/>
      <c r="K254" s="56">
        <f t="shared" si="14"/>
        <v>252.32735000000002</v>
      </c>
      <c r="IK254" s="2">
        <v>25210</v>
      </c>
      <c r="IL254" s="196" t="s">
        <v>82</v>
      </c>
      <c r="IM254" s="5">
        <v>60</v>
      </c>
      <c r="IN254" s="296">
        <f t="shared" si="15"/>
        <v>1</v>
      </c>
    </row>
    <row r="255" spans="1:248">
      <c r="A255" s="52">
        <f>+'3.- Resumen general'!B257</f>
        <v>251</v>
      </c>
      <c r="B255" s="52">
        <v>25215</v>
      </c>
      <c r="C255" s="53" t="str">
        <f>+'3.- Resumen general'!D257</f>
        <v>Carpectomía de todos los huesos de la fila proximal</v>
      </c>
      <c r="D255" s="490" t="str">
        <f>+'3.- Resumen general'!F257</f>
        <v>IQ B</v>
      </c>
      <c r="E255" s="433" t="s">
        <v>5897</v>
      </c>
      <c r="F255" s="323">
        <f t="shared" si="13"/>
        <v>179.13249000000002</v>
      </c>
      <c r="G255" s="180" t="s">
        <v>1396</v>
      </c>
      <c r="H255" s="323">
        <f t="shared" ref="H255:H263" si="18">+VLOOKUP(G255,$C$2421:$D$3113,2,FALSE)</f>
        <v>45.034999999999997</v>
      </c>
      <c r="I255" s="55"/>
      <c r="J255" s="323"/>
      <c r="K255" s="56">
        <f t="shared" si="14"/>
        <v>224.16749000000002</v>
      </c>
      <c r="IK255" s="2">
        <v>25215</v>
      </c>
      <c r="IL255" s="196" t="s">
        <v>83</v>
      </c>
      <c r="IM255" s="5">
        <v>90</v>
      </c>
      <c r="IN255" s="296">
        <f t="shared" si="15"/>
        <v>1.5</v>
      </c>
    </row>
    <row r="256" spans="1:248">
      <c r="A256" s="52">
        <f>+'3.- Resumen general'!B258</f>
        <v>252</v>
      </c>
      <c r="B256" s="52">
        <v>25230</v>
      </c>
      <c r="C256" s="53" t="str">
        <f>+'3.- Resumen general'!D258</f>
        <v>Estiloidectomía radial</v>
      </c>
      <c r="D256" s="490" t="str">
        <f>+'3.- Resumen general'!F258</f>
        <v>IQ C</v>
      </c>
      <c r="E256" s="433" t="s">
        <v>445</v>
      </c>
      <c r="F256" s="323">
        <f t="shared" si="13"/>
        <v>96.123999999999981</v>
      </c>
      <c r="G256" s="180" t="s">
        <v>1396</v>
      </c>
      <c r="H256" s="323">
        <f t="shared" si="18"/>
        <v>45.034999999999997</v>
      </c>
      <c r="I256" s="55"/>
      <c r="J256" s="323"/>
      <c r="K256" s="56">
        <f t="shared" si="14"/>
        <v>141.15899999999999</v>
      </c>
      <c r="IK256" s="2">
        <v>25230</v>
      </c>
      <c r="IL256" s="196" t="s">
        <v>84</v>
      </c>
      <c r="IM256" s="5">
        <v>60</v>
      </c>
      <c r="IN256" s="296">
        <f t="shared" si="15"/>
        <v>1</v>
      </c>
    </row>
    <row r="257" spans="1:248">
      <c r="A257" s="52">
        <f>+'3.- Resumen general'!B259</f>
        <v>253</v>
      </c>
      <c r="B257" s="52">
        <v>25248</v>
      </c>
      <c r="C257" s="53" t="str">
        <f>+'3.- Resumen general'!D259</f>
        <v>Exploración con extirpación de cuerpo extraño de antebrazo o muñeca</v>
      </c>
      <c r="D257" s="490" t="str">
        <f>+'3.- Resumen general'!F259</f>
        <v>Atención de Tópico</v>
      </c>
      <c r="E257" s="432" t="s">
        <v>446</v>
      </c>
      <c r="F257" s="323">
        <f t="shared" si="13"/>
        <v>2.9198499999999998</v>
      </c>
      <c r="G257" s="65" t="s">
        <v>441</v>
      </c>
      <c r="H257" s="323">
        <f t="shared" si="18"/>
        <v>17.94735</v>
      </c>
      <c r="I257" s="55"/>
      <c r="J257" s="323"/>
      <c r="K257" s="56">
        <f t="shared" si="14"/>
        <v>20.8672</v>
      </c>
      <c r="IK257" s="2">
        <v>25248</v>
      </c>
      <c r="IL257" s="196" t="s">
        <v>85</v>
      </c>
      <c r="IM257" s="5">
        <v>60</v>
      </c>
      <c r="IN257" s="296">
        <f t="shared" si="15"/>
        <v>1</v>
      </c>
    </row>
    <row r="258" spans="1:248">
      <c r="A258" s="52">
        <f>+'3.- Resumen general'!B260</f>
        <v>254</v>
      </c>
      <c r="B258" s="52">
        <v>25250</v>
      </c>
      <c r="C258" s="53" t="str">
        <f>+'3.- Resumen general'!D260</f>
        <v>Remoción de implante</v>
      </c>
      <c r="D258" s="490" t="str">
        <f>+'3.- Resumen general'!F260</f>
        <v>IQ D</v>
      </c>
      <c r="E258" s="433" t="s">
        <v>3273</v>
      </c>
      <c r="F258" s="323">
        <f t="shared" si="13"/>
        <v>49.8</v>
      </c>
      <c r="G258" s="180" t="s">
        <v>1396</v>
      </c>
      <c r="H258" s="323">
        <f t="shared" si="18"/>
        <v>45.034999999999997</v>
      </c>
      <c r="I258" s="55"/>
      <c r="J258" s="323"/>
      <c r="K258" s="56">
        <f t="shared" si="14"/>
        <v>94.834999999999994</v>
      </c>
      <c r="IK258" s="2">
        <v>25250</v>
      </c>
      <c r="IL258" s="196" t="s">
        <v>3721</v>
      </c>
      <c r="IM258" s="5">
        <v>60</v>
      </c>
      <c r="IN258" s="296">
        <f t="shared" si="15"/>
        <v>1</v>
      </c>
    </row>
    <row r="259" spans="1:248">
      <c r="A259" s="52">
        <f>+'3.- Resumen general'!B261</f>
        <v>255</v>
      </c>
      <c r="B259" s="52">
        <v>25260</v>
      </c>
      <c r="C259" s="53" t="str">
        <f>+'3.- Resumen general'!D261</f>
        <v>Corrección de tendón o músculo de antebrazo y/o muñeca</v>
      </c>
      <c r="D259" s="490" t="str">
        <f>+'3.- Resumen general'!F261</f>
        <v>IQ C</v>
      </c>
      <c r="E259" s="433" t="s">
        <v>445</v>
      </c>
      <c r="F259" s="323">
        <f t="shared" si="13"/>
        <v>96.123999999999981</v>
      </c>
      <c r="G259" s="180" t="s">
        <v>1396</v>
      </c>
      <c r="H259" s="323">
        <f t="shared" si="18"/>
        <v>45.034999999999997</v>
      </c>
      <c r="I259" s="55"/>
      <c r="J259" s="323"/>
      <c r="K259" s="56">
        <f t="shared" si="14"/>
        <v>141.15899999999999</v>
      </c>
      <c r="IK259" s="2">
        <v>25260</v>
      </c>
      <c r="IL259" s="196" t="s">
        <v>86</v>
      </c>
      <c r="IM259" s="5">
        <v>60</v>
      </c>
      <c r="IN259" s="296">
        <f t="shared" si="15"/>
        <v>1</v>
      </c>
    </row>
    <row r="260" spans="1:248">
      <c r="A260" s="52">
        <f>+'3.- Resumen general'!B262</f>
        <v>256</v>
      </c>
      <c r="B260" s="52">
        <v>25280</v>
      </c>
      <c r="C260" s="53" t="str">
        <f>+'3.- Resumen general'!D262</f>
        <v>Alargamiento o acortamiento de tendón flexor o extensor de antebrazo o muñeca</v>
      </c>
      <c r="D260" s="490" t="str">
        <f>+'3.- Resumen general'!F262</f>
        <v>IQ C</v>
      </c>
      <c r="E260" s="433" t="s">
        <v>445</v>
      </c>
      <c r="F260" s="323">
        <f t="shared" si="13"/>
        <v>96.123999999999981</v>
      </c>
      <c r="G260" s="180" t="s">
        <v>1396</v>
      </c>
      <c r="H260" s="323">
        <f t="shared" si="18"/>
        <v>45.034999999999997</v>
      </c>
      <c r="I260" s="55"/>
      <c r="J260" s="323"/>
      <c r="K260" s="56">
        <f t="shared" si="14"/>
        <v>141.15899999999999</v>
      </c>
      <c r="IK260" s="2">
        <v>25280</v>
      </c>
      <c r="IL260" s="196" t="s">
        <v>87</v>
      </c>
      <c r="IM260" s="5">
        <v>70</v>
      </c>
      <c r="IN260" s="296">
        <f t="shared" si="15"/>
        <v>1.1666666666666667</v>
      </c>
    </row>
    <row r="261" spans="1:248">
      <c r="A261" s="52">
        <f>+'3.- Resumen general'!B263</f>
        <v>257</v>
      </c>
      <c r="B261" s="52">
        <v>25290</v>
      </c>
      <c r="C261" s="53" t="str">
        <f>+'3.- Resumen general'!D263</f>
        <v>Tenotomía abierta de tendón flexor o extensor de antebrazo y/o muñeca</v>
      </c>
      <c r="D261" s="490" t="str">
        <f>+'3.- Resumen general'!F263</f>
        <v>IQ D</v>
      </c>
      <c r="E261" s="433" t="s">
        <v>3273</v>
      </c>
      <c r="F261" s="323">
        <f t="shared" ref="F261:F324" si="19">+VLOOKUP(E261,$C$2421:$D$3113,2,FALSE)</f>
        <v>49.8</v>
      </c>
      <c r="G261" s="180" t="s">
        <v>1396</v>
      </c>
      <c r="H261" s="323">
        <f t="shared" si="18"/>
        <v>45.034999999999997</v>
      </c>
      <c r="I261" s="55"/>
      <c r="J261" s="323"/>
      <c r="K261" s="56">
        <f t="shared" ref="K261:K324" si="20">+F261+H261+J261</f>
        <v>94.834999999999994</v>
      </c>
      <c r="IK261" s="2">
        <v>25290</v>
      </c>
      <c r="IL261" s="196" t="s">
        <v>88</v>
      </c>
      <c r="IM261" s="5">
        <v>60</v>
      </c>
      <c r="IN261" s="296">
        <f t="shared" ref="IN261:IN324" si="21">IM261/60</f>
        <v>1</v>
      </c>
    </row>
    <row r="262" spans="1:248">
      <c r="A262" s="52">
        <f>+'3.- Resumen general'!B264</f>
        <v>258</v>
      </c>
      <c r="B262" s="52">
        <v>25295</v>
      </c>
      <c r="C262" s="53" t="str">
        <f>+'3.- Resumen general'!D264</f>
        <v>Tenólisis de tendón flexor o extensor de antebrazo y/o muñeca</v>
      </c>
      <c r="D262" s="490" t="str">
        <f>+'3.- Resumen general'!F264</f>
        <v>IQ D</v>
      </c>
      <c r="E262" s="433" t="s">
        <v>3273</v>
      </c>
      <c r="F262" s="323">
        <f t="shared" si="19"/>
        <v>49.8</v>
      </c>
      <c r="G262" s="180" t="s">
        <v>1396</v>
      </c>
      <c r="H262" s="323">
        <f t="shared" si="18"/>
        <v>45.034999999999997</v>
      </c>
      <c r="I262" s="55"/>
      <c r="J262" s="323"/>
      <c r="K262" s="56">
        <f t="shared" si="20"/>
        <v>94.834999999999994</v>
      </c>
      <c r="IK262" s="2">
        <v>25295</v>
      </c>
      <c r="IL262" s="196" t="s">
        <v>89</v>
      </c>
      <c r="IM262" s="5">
        <v>50</v>
      </c>
      <c r="IN262" s="296">
        <f t="shared" si="21"/>
        <v>0.83333333333333337</v>
      </c>
    </row>
    <row r="263" spans="1:248">
      <c r="A263" s="52">
        <f>+'3.- Resumen general'!B265</f>
        <v>259</v>
      </c>
      <c r="B263" s="52">
        <v>25300</v>
      </c>
      <c r="C263" s="53" t="str">
        <f>+'3.- Resumen general'!D265</f>
        <v>Tenodesis a nivel de la muñeca</v>
      </c>
      <c r="D263" s="490" t="str">
        <f>+'3.- Resumen general'!F265</f>
        <v>IQ C</v>
      </c>
      <c r="E263" s="433" t="s">
        <v>445</v>
      </c>
      <c r="F263" s="323">
        <f t="shared" si="19"/>
        <v>96.123999999999981</v>
      </c>
      <c r="G263" s="180" t="s">
        <v>1396</v>
      </c>
      <c r="H263" s="323">
        <f t="shared" si="18"/>
        <v>45.034999999999997</v>
      </c>
      <c r="I263" s="55"/>
      <c r="J263" s="323"/>
      <c r="K263" s="56">
        <f t="shared" si="20"/>
        <v>141.15899999999999</v>
      </c>
      <c r="IK263" s="2">
        <v>25300</v>
      </c>
      <c r="IL263" s="196" t="s">
        <v>90</v>
      </c>
      <c r="IM263" s="5">
        <v>60</v>
      </c>
      <c r="IN263" s="296">
        <f t="shared" si="21"/>
        <v>1</v>
      </c>
    </row>
    <row r="264" spans="1:248">
      <c r="A264" s="52">
        <f>+'3.- Resumen general'!B266</f>
        <v>260</v>
      </c>
      <c r="B264" s="52">
        <v>25310</v>
      </c>
      <c r="C264" s="53" t="str">
        <f>+'3.- Resumen general'!D266</f>
        <v>Trasplante o transferencia de tendón de antebrazo y/o muñeca</v>
      </c>
      <c r="D264" s="490" t="str">
        <f>+'3.- Resumen general'!F266</f>
        <v>IQ B</v>
      </c>
      <c r="E264" s="433" t="s">
        <v>5897</v>
      </c>
      <c r="F264" s="323">
        <f t="shared" si="19"/>
        <v>179.13249000000002</v>
      </c>
      <c r="G264" s="180" t="s">
        <v>1390</v>
      </c>
      <c r="H264" s="323">
        <f>+VLOOKUP(G264,$C$2421:$D$3113,2,FALSE)+($H$3323*$G$3323*IN264)+($H$3319*$G$3319*IN264)</f>
        <v>162.04201666666668</v>
      </c>
      <c r="I264" s="55"/>
      <c r="J264" s="323"/>
      <c r="K264" s="56">
        <f t="shared" si="20"/>
        <v>341.17450666666673</v>
      </c>
      <c r="IK264" s="2">
        <v>25310</v>
      </c>
      <c r="IL264" s="196" t="s">
        <v>91</v>
      </c>
      <c r="IM264" s="5">
        <v>80</v>
      </c>
      <c r="IN264" s="296">
        <f t="shared" si="21"/>
        <v>1.3333333333333333</v>
      </c>
    </row>
    <row r="265" spans="1:248">
      <c r="A265" s="52">
        <f>+'3.- Resumen general'!B267</f>
        <v>261</v>
      </c>
      <c r="B265" s="52">
        <v>25315</v>
      </c>
      <c r="C265" s="53" t="str">
        <f>+'3.- Resumen general'!D267</f>
        <v>Deslizamiento del origen de los flexores de antebrazo y/o muñeca</v>
      </c>
      <c r="D265" s="490" t="str">
        <f>+'3.- Resumen general'!F267</f>
        <v>IQ B</v>
      </c>
      <c r="E265" s="433" t="s">
        <v>5897</v>
      </c>
      <c r="F265" s="323">
        <f t="shared" si="19"/>
        <v>179.13249000000002</v>
      </c>
      <c r="G265" s="180" t="s">
        <v>1396</v>
      </c>
      <c r="H265" s="323">
        <f>+VLOOKUP(G265,$C$2421:$D$3113,2,FALSE)</f>
        <v>45.034999999999997</v>
      </c>
      <c r="I265" s="55"/>
      <c r="J265" s="323"/>
      <c r="K265" s="56">
        <f t="shared" si="20"/>
        <v>224.16749000000002</v>
      </c>
      <c r="IK265" s="2">
        <v>25315</v>
      </c>
      <c r="IL265" s="196" t="s">
        <v>92</v>
      </c>
      <c r="IM265" s="5">
        <v>60</v>
      </c>
      <c r="IN265" s="296">
        <f t="shared" si="21"/>
        <v>1</v>
      </c>
    </row>
    <row r="266" spans="1:248">
      <c r="A266" s="52">
        <f>+'3.- Resumen general'!B268</f>
        <v>262</v>
      </c>
      <c r="B266" s="52">
        <v>25320</v>
      </c>
      <c r="C266" s="53" t="str">
        <f>+'3.- Resumen general'!D268</f>
        <v>Cápsulorrafia o reconstrucción de muñeca</v>
      </c>
      <c r="D266" s="490" t="str">
        <f>+'3.- Resumen general'!F268</f>
        <v>IQ B</v>
      </c>
      <c r="E266" s="433" t="s">
        <v>5897</v>
      </c>
      <c r="F266" s="323">
        <f t="shared" si="19"/>
        <v>179.13249000000002</v>
      </c>
      <c r="G266" s="180" t="s">
        <v>1396</v>
      </c>
      <c r="H266" s="323">
        <f>+VLOOKUP(G266,$C$2421:$D$3113,2,FALSE)</f>
        <v>45.034999999999997</v>
      </c>
      <c r="I266" s="55"/>
      <c r="J266" s="323"/>
      <c r="K266" s="56">
        <f t="shared" si="20"/>
        <v>224.16749000000002</v>
      </c>
      <c r="IK266" s="2">
        <v>25320</v>
      </c>
      <c r="IL266" s="196" t="s">
        <v>93</v>
      </c>
      <c r="IM266" s="5">
        <v>80</v>
      </c>
      <c r="IN266" s="296">
        <f t="shared" si="21"/>
        <v>1.3333333333333333</v>
      </c>
    </row>
    <row r="267" spans="1:248">
      <c r="A267" s="52">
        <f>+'3.- Resumen general'!B269</f>
        <v>263</v>
      </c>
      <c r="B267" s="52">
        <v>25332</v>
      </c>
      <c r="C267" s="53" t="str">
        <f>+'3.- Resumen general'!D269</f>
        <v>Artroplastía de muñeca</v>
      </c>
      <c r="D267" s="490" t="str">
        <f>+'3.- Resumen general'!F269</f>
        <v>IQ B</v>
      </c>
      <c r="E267" s="433" t="s">
        <v>5897</v>
      </c>
      <c r="F267" s="323">
        <f t="shared" si="19"/>
        <v>179.13249000000002</v>
      </c>
      <c r="G267" s="180" t="s">
        <v>1396</v>
      </c>
      <c r="H267" s="323">
        <f>+VLOOKUP(G267,$C$2421:$D$3113,2,FALSE)</f>
        <v>45.034999999999997</v>
      </c>
      <c r="I267" s="55"/>
      <c r="J267" s="323"/>
      <c r="K267" s="56">
        <f t="shared" si="20"/>
        <v>224.16749000000002</v>
      </c>
      <c r="IK267" s="2">
        <v>25332</v>
      </c>
      <c r="IL267" s="196" t="s">
        <v>94</v>
      </c>
      <c r="IM267" s="5">
        <v>80</v>
      </c>
      <c r="IN267" s="296">
        <f t="shared" si="21"/>
        <v>1.3333333333333333</v>
      </c>
    </row>
    <row r="268" spans="1:248">
      <c r="A268" s="52">
        <f>+'3.- Resumen general'!B270</f>
        <v>264</v>
      </c>
      <c r="B268" s="52">
        <v>25335</v>
      </c>
      <c r="C268" s="53" t="str">
        <f>+'3.- Resumen general'!D270</f>
        <v>Centralización de muñeca sobre el cúbito (p. ej. mano péndula radial)</v>
      </c>
      <c r="D268" s="490" t="str">
        <f>+'3.- Resumen general'!F270</f>
        <v>IQ C</v>
      </c>
      <c r="E268" s="433" t="s">
        <v>445</v>
      </c>
      <c r="F268" s="323">
        <f t="shared" si="19"/>
        <v>96.123999999999981</v>
      </c>
      <c r="G268" s="180" t="s">
        <v>1396</v>
      </c>
      <c r="H268" s="323">
        <f>+VLOOKUP(G268,$C$2421:$D$3113,2,FALSE)</f>
        <v>45.034999999999997</v>
      </c>
      <c r="I268" s="55"/>
      <c r="J268" s="323"/>
      <c r="K268" s="56">
        <f t="shared" si="20"/>
        <v>141.15899999999999</v>
      </c>
      <c r="IK268" s="2">
        <v>25335</v>
      </c>
      <c r="IL268" s="196" t="s">
        <v>95</v>
      </c>
      <c r="IM268" s="5">
        <v>60</v>
      </c>
      <c r="IN268" s="296">
        <f t="shared" si="21"/>
        <v>1</v>
      </c>
    </row>
    <row r="269" spans="1:248">
      <c r="A269" s="52">
        <f>+'3.- Resumen general'!B271</f>
        <v>265</v>
      </c>
      <c r="B269" s="52">
        <v>25350</v>
      </c>
      <c r="C269" s="53" t="str">
        <f>+'3.- Resumen general'!D271</f>
        <v>Osteotomía de radio y/o cúbito</v>
      </c>
      <c r="D269" s="490" t="str">
        <f>+'3.- Resumen general'!F271</f>
        <v>IQ C</v>
      </c>
      <c r="E269" s="433" t="s">
        <v>445</v>
      </c>
      <c r="F269" s="323">
        <f t="shared" si="19"/>
        <v>96.123999999999981</v>
      </c>
      <c r="G269" s="180" t="s">
        <v>1396</v>
      </c>
      <c r="H269" s="323">
        <f>+VLOOKUP(G269,$C$2421:$D$3113,2,FALSE)</f>
        <v>45.034999999999997</v>
      </c>
      <c r="I269" s="55"/>
      <c r="J269" s="323"/>
      <c r="K269" s="56">
        <f t="shared" si="20"/>
        <v>141.15899999999999</v>
      </c>
      <c r="IK269" s="2">
        <v>25350</v>
      </c>
      <c r="IL269" s="196" t="s">
        <v>96</v>
      </c>
      <c r="IM269" s="5">
        <v>60</v>
      </c>
      <c r="IN269" s="296">
        <f t="shared" si="21"/>
        <v>1</v>
      </c>
    </row>
    <row r="270" spans="1:248">
      <c r="A270" s="52">
        <f>+'3.- Resumen general'!B272</f>
        <v>266</v>
      </c>
      <c r="B270" s="52">
        <v>25390</v>
      </c>
      <c r="C270" s="53" t="str">
        <f>+'3.- Resumen general'!D272</f>
        <v>Osteoplastía de radio y/o cúbito</v>
      </c>
      <c r="D270" s="490" t="str">
        <f>+'3.- Resumen general'!F272</f>
        <v>IQ C</v>
      </c>
      <c r="E270" s="433" t="s">
        <v>445</v>
      </c>
      <c r="F270" s="323">
        <f t="shared" si="19"/>
        <v>96.123999999999981</v>
      </c>
      <c r="G270" s="180" t="s">
        <v>1401</v>
      </c>
      <c r="H270" s="323">
        <f>+VLOOKUP(G270,$C$2421:$D$3113,2,FALSE)+($H$3275*$G$3275*IN270)+($H$3271*$G$3271*IN270)</f>
        <v>169.78201666666666</v>
      </c>
      <c r="I270" s="55"/>
      <c r="J270" s="323"/>
      <c r="K270" s="56">
        <f t="shared" si="20"/>
        <v>265.90601666666663</v>
      </c>
      <c r="IK270" s="2">
        <v>25390</v>
      </c>
      <c r="IL270" s="196" t="s">
        <v>97</v>
      </c>
      <c r="IM270" s="5">
        <v>80</v>
      </c>
      <c r="IN270" s="296">
        <f t="shared" si="21"/>
        <v>1.3333333333333333</v>
      </c>
    </row>
    <row r="271" spans="1:248">
      <c r="A271" s="52">
        <f>+'3.- Resumen general'!B273</f>
        <v>267</v>
      </c>
      <c r="B271" s="52">
        <v>25440</v>
      </c>
      <c r="C271" s="53" t="str">
        <f>+'3.- Resumen general'!D273</f>
        <v>Corrección de falta de unión de hueso escafoide (navicular), con o sin estiloidectomía radial</v>
      </c>
      <c r="D271" s="490" t="str">
        <f>+'3.- Resumen general'!F273</f>
        <v>IQ B</v>
      </c>
      <c r="E271" s="433" t="s">
        <v>5897</v>
      </c>
      <c r="F271" s="323">
        <f t="shared" si="19"/>
        <v>179.13249000000002</v>
      </c>
      <c r="G271" s="180" t="s">
        <v>1401</v>
      </c>
      <c r="H271" s="323">
        <f>+VLOOKUP(G271,$C$2421:$D$3113,2,FALSE)+($H$3275*$G$3275*IN271)+($H$3271*$G$3271*IN271)</f>
        <v>169.78201666666666</v>
      </c>
      <c r="I271" s="55"/>
      <c r="J271" s="323"/>
      <c r="K271" s="56">
        <f t="shared" si="20"/>
        <v>348.91450666666668</v>
      </c>
      <c r="IK271" s="2">
        <v>25440</v>
      </c>
      <c r="IL271" s="196" t="s">
        <v>864</v>
      </c>
      <c r="IM271" s="5">
        <v>80</v>
      </c>
      <c r="IN271" s="296">
        <f t="shared" si="21"/>
        <v>1.3333333333333333</v>
      </c>
    </row>
    <row r="272" spans="1:248">
      <c r="A272" s="52">
        <f>+'3.- Resumen general'!B274</f>
        <v>268</v>
      </c>
      <c r="B272" s="52">
        <v>25441</v>
      </c>
      <c r="C272" s="53" t="str">
        <f>+'3.- Resumen general'!D274</f>
        <v>Artroplastía de muñeca con reemplazo prostético</v>
      </c>
      <c r="D272" s="490" t="str">
        <f>+'3.- Resumen general'!F274</f>
        <v>IQ A</v>
      </c>
      <c r="E272" s="433" t="s">
        <v>444</v>
      </c>
      <c r="F272" s="323">
        <f t="shared" si="19"/>
        <v>170.78198999999995</v>
      </c>
      <c r="G272" s="180" t="s">
        <v>1401</v>
      </c>
      <c r="H272" s="323">
        <f>+VLOOKUP(G272,$C$2421:$D$3113,2,FALSE)+($H$3275*$G$3275*IN272)+($H$3271*$G$3271*IN272)</f>
        <v>190.15001666666666</v>
      </c>
      <c r="I272" s="55"/>
      <c r="J272" s="323"/>
      <c r="K272" s="56">
        <f t="shared" si="20"/>
        <v>360.93200666666661</v>
      </c>
      <c r="IK272" s="2">
        <v>25441</v>
      </c>
      <c r="IL272" s="196" t="s">
        <v>865</v>
      </c>
      <c r="IM272" s="5">
        <v>110</v>
      </c>
      <c r="IN272" s="296">
        <f t="shared" si="21"/>
        <v>1.8333333333333333</v>
      </c>
    </row>
    <row r="273" spans="1:248">
      <c r="A273" s="52">
        <f>+'3.- Resumen general'!B275</f>
        <v>269</v>
      </c>
      <c r="B273" s="52">
        <v>25449</v>
      </c>
      <c r="C273" s="53" t="str">
        <f>+'3.- Resumen general'!D275</f>
        <v>Revisión de artroplastía de muñeca incluyendo remoción de implantes</v>
      </c>
      <c r="D273" s="490" t="str">
        <f>+'3.- Resumen general'!F275</f>
        <v>IQ B</v>
      </c>
      <c r="E273" s="433" t="s">
        <v>5897</v>
      </c>
      <c r="F273" s="323">
        <f t="shared" si="19"/>
        <v>179.13249000000002</v>
      </c>
      <c r="G273" s="180" t="s">
        <v>1396</v>
      </c>
      <c r="H273" s="323">
        <f>+VLOOKUP(G273,$C$2421:$D$3113,2,FALSE)</f>
        <v>45.034999999999997</v>
      </c>
      <c r="I273" s="55"/>
      <c r="J273" s="323"/>
      <c r="K273" s="56">
        <f t="shared" si="20"/>
        <v>224.16749000000002</v>
      </c>
      <c r="IK273" s="2">
        <v>25449</v>
      </c>
      <c r="IL273" s="196" t="s">
        <v>866</v>
      </c>
      <c r="IM273" s="5">
        <v>80</v>
      </c>
      <c r="IN273" s="296">
        <f t="shared" si="21"/>
        <v>1.3333333333333333</v>
      </c>
    </row>
    <row r="274" spans="1:248">
      <c r="A274" s="52">
        <f>+'3.- Resumen general'!B276</f>
        <v>270</v>
      </c>
      <c r="B274" s="52">
        <v>25450</v>
      </c>
      <c r="C274" s="53" t="str">
        <f>+'3.- Resumen general'!D276</f>
        <v>Paro epifisario radio distal y/o cúbito</v>
      </c>
      <c r="D274" s="490" t="str">
        <f>+'3.- Resumen general'!F276</f>
        <v>IQ C</v>
      </c>
      <c r="E274" s="433" t="s">
        <v>445</v>
      </c>
      <c r="F274" s="323">
        <f t="shared" si="19"/>
        <v>96.123999999999981</v>
      </c>
      <c r="G274" s="180" t="s">
        <v>1396</v>
      </c>
      <c r="H274" s="323">
        <f>+VLOOKUP(G274,$C$2421:$D$3113,2,FALSE)</f>
        <v>45.034999999999997</v>
      </c>
      <c r="I274" s="55"/>
      <c r="J274" s="323"/>
      <c r="K274" s="56">
        <f t="shared" si="20"/>
        <v>141.15899999999999</v>
      </c>
      <c r="IK274" s="2">
        <v>25450</v>
      </c>
      <c r="IL274" s="196" t="s">
        <v>867</v>
      </c>
      <c r="IM274" s="5">
        <v>60</v>
      </c>
      <c r="IN274" s="296">
        <f t="shared" si="21"/>
        <v>1</v>
      </c>
    </row>
    <row r="275" spans="1:248">
      <c r="A275" s="52">
        <f>+'3.- Resumen general'!B277</f>
        <v>271</v>
      </c>
      <c r="B275" s="52">
        <v>25500</v>
      </c>
      <c r="C275" s="53" t="str">
        <f>+'3.- Resumen general'!D277</f>
        <v>Tratamiento cerrado de fractura radial o ulnar</v>
      </c>
      <c r="D275" s="490" t="str">
        <f>+'3.- Resumen general'!F277</f>
        <v>Atención de Tópico</v>
      </c>
      <c r="E275" s="432" t="s">
        <v>5898</v>
      </c>
      <c r="F275" s="323">
        <f t="shared" si="19"/>
        <v>46.857150000000004</v>
      </c>
      <c r="G275" s="57"/>
      <c r="H275" s="323"/>
      <c r="I275" s="55"/>
      <c r="J275" s="323"/>
      <c r="K275" s="56">
        <f t="shared" si="20"/>
        <v>46.857150000000004</v>
      </c>
      <c r="IK275" s="3">
        <v>25500</v>
      </c>
      <c r="IL275" s="196" t="s">
        <v>3722</v>
      </c>
      <c r="IM275" s="5">
        <v>20</v>
      </c>
      <c r="IN275" s="296">
        <f t="shared" si="21"/>
        <v>0.33333333333333331</v>
      </c>
    </row>
    <row r="276" spans="1:248">
      <c r="A276" s="52">
        <f>+'3.- Resumen general'!B278</f>
        <v>272</v>
      </c>
      <c r="B276" s="52">
        <v>25505</v>
      </c>
      <c r="C276" s="53" t="str">
        <f>+'3.- Resumen general'!D278</f>
        <v>Tratamiento cerrado de fractura radial o ulnar, con manipulación</v>
      </c>
      <c r="D276" s="490" t="str">
        <f>+'3.- Resumen general'!F278</f>
        <v>Atención de Tópico</v>
      </c>
      <c r="E276" s="432" t="s">
        <v>5898</v>
      </c>
      <c r="F276" s="323">
        <f t="shared" si="19"/>
        <v>46.857150000000004</v>
      </c>
      <c r="G276" s="57"/>
      <c r="H276" s="323"/>
      <c r="I276" s="55"/>
      <c r="J276" s="323"/>
      <c r="K276" s="56">
        <f t="shared" si="20"/>
        <v>46.857150000000004</v>
      </c>
      <c r="IK276" s="2">
        <v>25505</v>
      </c>
      <c r="IL276" s="196" t="s">
        <v>3723</v>
      </c>
      <c r="IM276" s="5">
        <v>30</v>
      </c>
      <c r="IN276" s="296">
        <f t="shared" si="21"/>
        <v>0.5</v>
      </c>
    </row>
    <row r="277" spans="1:248">
      <c r="A277" s="52">
        <f>+'3.- Resumen general'!B279</f>
        <v>273</v>
      </c>
      <c r="B277" s="52">
        <v>25515</v>
      </c>
      <c r="C277" s="53" t="str">
        <f>+'3.- Resumen general'!D279</f>
        <v>Tratamiento abierto de fractura radial, incluye fijación interna</v>
      </c>
      <c r="D277" s="490" t="str">
        <f>+'3.- Resumen general'!F279</f>
        <v>IQ C</v>
      </c>
      <c r="E277" s="433" t="s">
        <v>445</v>
      </c>
      <c r="F277" s="323">
        <f t="shared" si="19"/>
        <v>96.123999999999981</v>
      </c>
      <c r="G277" s="180" t="s">
        <v>1396</v>
      </c>
      <c r="H277" s="323">
        <f t="shared" ref="H277:H282" si="22">+VLOOKUP(G277,$C$2421:$D$3113,2,FALSE)</f>
        <v>45.034999999999997</v>
      </c>
      <c r="I277" s="55"/>
      <c r="J277" s="323"/>
      <c r="K277" s="56">
        <f t="shared" si="20"/>
        <v>141.15899999999999</v>
      </c>
      <c r="IK277" s="2">
        <v>25515</v>
      </c>
      <c r="IL277" s="196" t="s">
        <v>3724</v>
      </c>
      <c r="IM277" s="5">
        <v>80</v>
      </c>
      <c r="IN277" s="296">
        <f t="shared" si="21"/>
        <v>1.3333333333333333</v>
      </c>
    </row>
    <row r="278" spans="1:248">
      <c r="A278" s="52">
        <f>+'3.- Resumen general'!B280</f>
        <v>274</v>
      </c>
      <c r="B278" s="52">
        <v>25526</v>
      </c>
      <c r="C278" s="53" t="str">
        <f>+'3.- Resumen general'!D280</f>
        <v>Tratamiento de fractura radial y radial ulnar</v>
      </c>
      <c r="D278" s="490" t="str">
        <f>+'3.- Resumen general'!F280</f>
        <v>IQ B</v>
      </c>
      <c r="E278" s="433" t="s">
        <v>5897</v>
      </c>
      <c r="F278" s="323">
        <f t="shared" si="19"/>
        <v>179.13249000000002</v>
      </c>
      <c r="G278" s="180" t="s">
        <v>1396</v>
      </c>
      <c r="H278" s="323">
        <f t="shared" si="22"/>
        <v>45.034999999999997</v>
      </c>
      <c r="I278" s="55"/>
      <c r="J278" s="323"/>
      <c r="K278" s="56">
        <f t="shared" si="20"/>
        <v>224.16749000000002</v>
      </c>
      <c r="IK278" s="2">
        <v>25526</v>
      </c>
      <c r="IL278" s="196" t="s">
        <v>3725</v>
      </c>
      <c r="IM278" s="5">
        <v>100</v>
      </c>
      <c r="IN278" s="296">
        <f t="shared" si="21"/>
        <v>1.6666666666666667</v>
      </c>
    </row>
    <row r="279" spans="1:248">
      <c r="A279" s="52">
        <f>+'3.- Resumen general'!B281</f>
        <v>275</v>
      </c>
      <c r="B279" s="52">
        <v>25574</v>
      </c>
      <c r="C279" s="53" t="str">
        <f>+'3.- Resumen general'!D281</f>
        <v>Tratamiento abierto de fracturas de las diáfisis del radio y cúbito, con fijación interna o externa; de radio o cúbito</v>
      </c>
      <c r="D279" s="490" t="str">
        <f>+'3.- Resumen general'!F281</f>
        <v>IQ C</v>
      </c>
      <c r="E279" s="433" t="s">
        <v>445</v>
      </c>
      <c r="F279" s="323">
        <f t="shared" si="19"/>
        <v>96.123999999999981</v>
      </c>
      <c r="G279" s="180" t="s">
        <v>1396</v>
      </c>
      <c r="H279" s="323">
        <f t="shared" si="22"/>
        <v>45.034999999999997</v>
      </c>
      <c r="I279" s="55"/>
      <c r="J279" s="323"/>
      <c r="K279" s="56">
        <f t="shared" si="20"/>
        <v>141.15899999999999</v>
      </c>
      <c r="IK279" s="2">
        <v>25574</v>
      </c>
      <c r="IL279" s="196" t="s">
        <v>868</v>
      </c>
      <c r="IM279" s="5">
        <v>100</v>
      </c>
      <c r="IN279" s="296">
        <f t="shared" si="21"/>
        <v>1.6666666666666667</v>
      </c>
    </row>
    <row r="280" spans="1:248">
      <c r="A280" s="52">
        <f>+'3.- Resumen general'!B282</f>
        <v>276</v>
      </c>
      <c r="B280" s="52">
        <v>25606</v>
      </c>
      <c r="C280" s="53" t="str">
        <f>+'3.- Resumen general'!D282</f>
        <v>Fijación percutánea de fractura radial</v>
      </c>
      <c r="D280" s="490" t="str">
        <f>+'3.- Resumen general'!F282</f>
        <v>IQ C</v>
      </c>
      <c r="E280" s="433" t="s">
        <v>445</v>
      </c>
      <c r="F280" s="323">
        <f t="shared" si="19"/>
        <v>96.123999999999981</v>
      </c>
      <c r="G280" s="180" t="s">
        <v>1396</v>
      </c>
      <c r="H280" s="323">
        <f t="shared" si="22"/>
        <v>45.034999999999997</v>
      </c>
      <c r="I280" s="55"/>
      <c r="J280" s="323"/>
      <c r="K280" s="56">
        <f t="shared" si="20"/>
        <v>141.15899999999999</v>
      </c>
      <c r="IK280" s="2">
        <v>25606</v>
      </c>
      <c r="IL280" s="196" t="s">
        <v>3726</v>
      </c>
      <c r="IM280" s="5">
        <v>60</v>
      </c>
      <c r="IN280" s="296">
        <f t="shared" si="21"/>
        <v>1</v>
      </c>
    </row>
    <row r="281" spans="1:248">
      <c r="A281" s="52">
        <f>+'3.- Resumen general'!B283</f>
        <v>277</v>
      </c>
      <c r="B281" s="52">
        <v>25611</v>
      </c>
      <c r="C281" s="53" t="str">
        <f>+'3.- Resumen general'!D283</f>
        <v>Fijación esquelética percutánea de fractura distal de radio o separación epifisaria</v>
      </c>
      <c r="D281" s="490" t="str">
        <f>+'3.- Resumen general'!F283</f>
        <v>IQ C</v>
      </c>
      <c r="E281" s="433" t="s">
        <v>445</v>
      </c>
      <c r="F281" s="323">
        <f t="shared" si="19"/>
        <v>96.123999999999981</v>
      </c>
      <c r="G281" s="180" t="s">
        <v>1396</v>
      </c>
      <c r="H281" s="323">
        <f t="shared" si="22"/>
        <v>45.034999999999997</v>
      </c>
      <c r="I281" s="55"/>
      <c r="J281" s="323"/>
      <c r="K281" s="56">
        <f t="shared" si="20"/>
        <v>141.15899999999999</v>
      </c>
      <c r="IK281" s="2">
        <v>25611</v>
      </c>
      <c r="IL281" s="196" t="s">
        <v>869</v>
      </c>
      <c r="IM281" s="5">
        <v>60</v>
      </c>
      <c r="IN281" s="296">
        <f t="shared" si="21"/>
        <v>1</v>
      </c>
    </row>
    <row r="282" spans="1:248">
      <c r="A282" s="52">
        <f>+'3.- Resumen general'!B284</f>
        <v>278</v>
      </c>
      <c r="B282" s="52">
        <v>25620</v>
      </c>
      <c r="C282" s="53" t="str">
        <f>+'3.- Resumen general'!D284</f>
        <v>Tratamiento abierto de fractura distal de radio (p. ej. fractura de Colles o Smith) o separación epifisaria</v>
      </c>
      <c r="D282" s="490" t="str">
        <f>+'3.- Resumen general'!F284</f>
        <v>IQ C</v>
      </c>
      <c r="E282" s="433" t="s">
        <v>445</v>
      </c>
      <c r="F282" s="323">
        <f t="shared" si="19"/>
        <v>96.123999999999981</v>
      </c>
      <c r="G282" s="180" t="s">
        <v>1396</v>
      </c>
      <c r="H282" s="323">
        <f t="shared" si="22"/>
        <v>45.034999999999997</v>
      </c>
      <c r="I282" s="55"/>
      <c r="J282" s="323"/>
      <c r="K282" s="56">
        <f t="shared" si="20"/>
        <v>141.15899999999999</v>
      </c>
      <c r="IK282" s="2">
        <v>25620</v>
      </c>
      <c r="IL282" s="196" t="s">
        <v>870</v>
      </c>
      <c r="IM282" s="5">
        <v>80</v>
      </c>
      <c r="IN282" s="296">
        <f t="shared" si="21"/>
        <v>1.3333333333333333</v>
      </c>
    </row>
    <row r="283" spans="1:248">
      <c r="A283" s="52">
        <f>+'3.- Resumen general'!B285</f>
        <v>279</v>
      </c>
      <c r="B283" s="52">
        <v>25630</v>
      </c>
      <c r="C283" s="53" t="str">
        <f>+'3.- Resumen general'!D285</f>
        <v>Tratamiento cerrado de fractura de hueso carpiano; excepto escafoides</v>
      </c>
      <c r="D283" s="490" t="str">
        <f>+'3.- Resumen general'!F285</f>
        <v>Atención de Tópico</v>
      </c>
      <c r="E283" s="432" t="s">
        <v>5899</v>
      </c>
      <c r="F283" s="323">
        <f t="shared" si="19"/>
        <v>23.517150000000001</v>
      </c>
      <c r="G283" s="57"/>
      <c r="H283" s="323"/>
      <c r="I283" s="55"/>
      <c r="J283" s="323"/>
      <c r="K283" s="56">
        <f t="shared" si="20"/>
        <v>23.517150000000001</v>
      </c>
      <c r="IK283" s="2">
        <v>25630</v>
      </c>
      <c r="IL283" s="196" t="s">
        <v>3727</v>
      </c>
      <c r="IM283" s="5">
        <v>20</v>
      </c>
      <c r="IN283" s="296">
        <f t="shared" si="21"/>
        <v>0.33333333333333331</v>
      </c>
    </row>
    <row r="284" spans="1:248">
      <c r="A284" s="52">
        <f>+'3.- Resumen general'!B286</f>
        <v>280</v>
      </c>
      <c r="B284" s="52">
        <v>25645</v>
      </c>
      <c r="C284" s="53" t="str">
        <f>+'3.- Resumen general'!D286</f>
        <v>Tratamiento abierto de fractura de hueso carpeano</v>
      </c>
      <c r="D284" s="490" t="str">
        <f>+'3.- Resumen general'!F286</f>
        <v>IQ B</v>
      </c>
      <c r="E284" s="433" t="s">
        <v>5897</v>
      </c>
      <c r="F284" s="323">
        <f t="shared" si="19"/>
        <v>179.13249000000002</v>
      </c>
      <c r="G284" s="180" t="s">
        <v>1396</v>
      </c>
      <c r="H284" s="323">
        <f>+VLOOKUP(G284,$C$2421:$D$3113,2,FALSE)</f>
        <v>45.034999999999997</v>
      </c>
      <c r="I284" s="55"/>
      <c r="J284" s="323"/>
      <c r="K284" s="56">
        <f t="shared" si="20"/>
        <v>224.16749000000002</v>
      </c>
      <c r="IK284" s="2">
        <v>25645</v>
      </c>
      <c r="IL284" s="196" t="s">
        <v>871</v>
      </c>
      <c r="IM284" s="5">
        <v>80</v>
      </c>
      <c r="IN284" s="296">
        <f t="shared" si="21"/>
        <v>1.3333333333333333</v>
      </c>
    </row>
    <row r="285" spans="1:248">
      <c r="A285" s="52">
        <f>+'3.- Resumen general'!B287</f>
        <v>281</v>
      </c>
      <c r="B285" s="52">
        <v>25676</v>
      </c>
      <c r="C285" s="53" t="str">
        <f>+'3.- Resumen general'!D287</f>
        <v>Tratamiento abierto de luxación radiocubital distal</v>
      </c>
      <c r="D285" s="490" t="str">
        <f>+'3.- Resumen general'!F287</f>
        <v>IQ C</v>
      </c>
      <c r="E285" s="433" t="s">
        <v>445</v>
      </c>
      <c r="F285" s="323">
        <f t="shared" si="19"/>
        <v>96.123999999999981</v>
      </c>
      <c r="G285" s="180" t="s">
        <v>1396</v>
      </c>
      <c r="H285" s="323">
        <f>+VLOOKUP(G285,$C$2421:$D$3113,2,FALSE)</f>
        <v>45.034999999999997</v>
      </c>
      <c r="I285" s="55"/>
      <c r="J285" s="323"/>
      <c r="K285" s="56">
        <f t="shared" si="20"/>
        <v>141.15899999999999</v>
      </c>
      <c r="IK285" s="2">
        <v>25676</v>
      </c>
      <c r="IL285" s="196" t="s">
        <v>872</v>
      </c>
      <c r="IM285" s="5">
        <v>60</v>
      </c>
      <c r="IN285" s="296">
        <f t="shared" si="21"/>
        <v>1</v>
      </c>
    </row>
    <row r="286" spans="1:248">
      <c r="A286" s="52">
        <f>+'3.- Resumen general'!B288</f>
        <v>282</v>
      </c>
      <c r="B286" s="52">
        <v>25800</v>
      </c>
      <c r="C286" s="53" t="str">
        <f>+'3.- Resumen general'!D288</f>
        <v>Artrodesis de muñeca</v>
      </c>
      <c r="D286" s="490" t="str">
        <f>+'3.- Resumen general'!F288</f>
        <v>IQ B</v>
      </c>
      <c r="E286" s="433" t="s">
        <v>5897</v>
      </c>
      <c r="F286" s="323">
        <f t="shared" si="19"/>
        <v>179.13249000000002</v>
      </c>
      <c r="G286" s="180" t="s">
        <v>1396</v>
      </c>
      <c r="H286" s="323">
        <f>+VLOOKUP(G286,$C$2421:$D$3113,2,FALSE)</f>
        <v>45.034999999999997</v>
      </c>
      <c r="I286" s="55"/>
      <c r="J286" s="323"/>
      <c r="K286" s="56">
        <f t="shared" si="20"/>
        <v>224.16749000000002</v>
      </c>
      <c r="IK286" s="2">
        <v>25800</v>
      </c>
      <c r="IL286" s="196" t="s">
        <v>873</v>
      </c>
      <c r="IM286" s="5">
        <v>70</v>
      </c>
      <c r="IN286" s="296">
        <f t="shared" si="21"/>
        <v>1.1666666666666667</v>
      </c>
    </row>
    <row r="287" spans="1:248">
      <c r="A287" s="52">
        <f>+'3.- Resumen general'!B289</f>
        <v>283</v>
      </c>
      <c r="B287" s="52">
        <v>25900</v>
      </c>
      <c r="C287" s="53" t="str">
        <f>+'3.- Resumen general'!D289</f>
        <v>Amputación de antebrazo a través de radio y cúbito</v>
      </c>
      <c r="D287" s="490" t="str">
        <f>+'3.- Resumen general'!F289</f>
        <v>IQ C</v>
      </c>
      <c r="E287" s="433" t="s">
        <v>445</v>
      </c>
      <c r="F287" s="323">
        <f t="shared" si="19"/>
        <v>96.123999999999981</v>
      </c>
      <c r="G287" s="180" t="s">
        <v>1401</v>
      </c>
      <c r="H287" s="323">
        <f>+VLOOKUP(G287,$C$2421:$D$3113,2,FALSE)+($H$3275*$G$3275*IN287)+($H$3271*$G$3271*IN287)</f>
        <v>169.78201666666666</v>
      </c>
      <c r="I287" s="55"/>
      <c r="J287" s="323"/>
      <c r="K287" s="56">
        <f t="shared" si="20"/>
        <v>265.90601666666663</v>
      </c>
      <c r="IK287" s="2">
        <v>25900</v>
      </c>
      <c r="IL287" s="196" t="s">
        <v>874</v>
      </c>
      <c r="IM287" s="5">
        <v>80</v>
      </c>
      <c r="IN287" s="296">
        <f t="shared" si="21"/>
        <v>1.3333333333333333</v>
      </c>
    </row>
    <row r="288" spans="1:248">
      <c r="A288" s="52">
        <f>+'3.- Resumen general'!B290</f>
        <v>284</v>
      </c>
      <c r="B288" s="52">
        <v>25920</v>
      </c>
      <c r="C288" s="53" t="str">
        <f>+'3.- Resumen general'!D290</f>
        <v>Desarticulación a través de la muñeca</v>
      </c>
      <c r="D288" s="490" t="str">
        <f>+'3.- Resumen general'!F290</f>
        <v>IQ C</v>
      </c>
      <c r="E288" s="433" t="s">
        <v>445</v>
      </c>
      <c r="F288" s="323">
        <f t="shared" si="19"/>
        <v>96.123999999999981</v>
      </c>
      <c r="G288" s="180" t="s">
        <v>1396</v>
      </c>
      <c r="H288" s="323">
        <f>+VLOOKUP(G288,$C$2421:$D$3113,2,FALSE)</f>
        <v>45.034999999999997</v>
      </c>
      <c r="I288" s="55"/>
      <c r="J288" s="323"/>
      <c r="K288" s="56">
        <f t="shared" si="20"/>
        <v>141.15899999999999</v>
      </c>
      <c r="IK288" s="2">
        <v>25920</v>
      </c>
      <c r="IL288" s="196" t="s">
        <v>875</v>
      </c>
      <c r="IM288" s="5">
        <v>70</v>
      </c>
      <c r="IN288" s="296">
        <f t="shared" si="21"/>
        <v>1.1666666666666667</v>
      </c>
    </row>
    <row r="289" spans="1:248">
      <c r="A289" s="52">
        <f>+'3.- Resumen general'!B291</f>
        <v>285</v>
      </c>
      <c r="B289" s="52">
        <v>25922</v>
      </c>
      <c r="C289" s="53" t="str">
        <f>+'3.- Resumen general'!D291</f>
        <v>Cierre secundario o revisión de cicatriz de desarticulación a través de muñeca</v>
      </c>
      <c r="D289" s="490" t="str">
        <f>+'3.- Resumen general'!F291</f>
        <v>IQ C</v>
      </c>
      <c r="E289" s="433" t="s">
        <v>445</v>
      </c>
      <c r="F289" s="323">
        <f t="shared" si="19"/>
        <v>96.123999999999981</v>
      </c>
      <c r="G289" s="180" t="s">
        <v>1401</v>
      </c>
      <c r="H289" s="323">
        <f>+VLOOKUP(G289,$C$2421:$D$3113,2,FALSE)+($H$3275*$G$3275*IN289)+($H$3271*$G$3271*IN289)</f>
        <v>149.41401666666667</v>
      </c>
      <c r="I289" s="55"/>
      <c r="J289" s="323"/>
      <c r="K289" s="56">
        <f t="shared" si="20"/>
        <v>245.53801666666664</v>
      </c>
      <c r="IK289" s="2">
        <v>25922</v>
      </c>
      <c r="IL289" s="196" t="s">
        <v>876</v>
      </c>
      <c r="IM289" s="5">
        <v>50</v>
      </c>
      <c r="IN289" s="296">
        <f t="shared" si="21"/>
        <v>0.83333333333333337</v>
      </c>
    </row>
    <row r="290" spans="1:248">
      <c r="A290" s="52">
        <f>+'3.- Resumen general'!B292</f>
        <v>286</v>
      </c>
      <c r="B290" s="52">
        <v>25927</v>
      </c>
      <c r="C290" s="53" t="str">
        <f>+'3.- Resumen general'!D292</f>
        <v>Amputación transmetacarpal</v>
      </c>
      <c r="D290" s="490" t="str">
        <f>+'3.- Resumen general'!F292</f>
        <v>IQ C</v>
      </c>
      <c r="E290" s="433" t="s">
        <v>445</v>
      </c>
      <c r="F290" s="323">
        <f t="shared" si="19"/>
        <v>96.123999999999981</v>
      </c>
      <c r="G290" s="180" t="s">
        <v>1390</v>
      </c>
      <c r="H290" s="323">
        <f>+VLOOKUP(G290,$C$2421:$D$3113,2,FALSE)+($H$3323*$G$3323*IN290)+($H$3319*$G$3319*IN290)</f>
        <v>172.22601666666668</v>
      </c>
      <c r="I290" s="55"/>
      <c r="J290" s="323"/>
      <c r="K290" s="56">
        <f t="shared" si="20"/>
        <v>268.35001666666665</v>
      </c>
      <c r="IK290" s="2">
        <v>25927</v>
      </c>
      <c r="IL290" s="196" t="s">
        <v>877</v>
      </c>
      <c r="IM290" s="5">
        <v>95</v>
      </c>
      <c r="IN290" s="296">
        <f t="shared" si="21"/>
        <v>1.5833333333333333</v>
      </c>
    </row>
    <row r="291" spans="1:248">
      <c r="A291" s="52">
        <f>+'3.- Resumen general'!B293</f>
        <v>287</v>
      </c>
      <c r="B291" s="52">
        <v>26020</v>
      </c>
      <c r="C291" s="53" t="str">
        <f>+'3.- Resumen general'!D293</f>
        <v>Drenaje de vaina tendinosa</v>
      </c>
      <c r="D291" s="490" t="str">
        <f>+'3.- Resumen general'!F293</f>
        <v>IQ C</v>
      </c>
      <c r="E291" s="433" t="s">
        <v>445</v>
      </c>
      <c r="F291" s="323">
        <f t="shared" si="19"/>
        <v>96.123999999999981</v>
      </c>
      <c r="G291" s="58" t="s">
        <v>1392</v>
      </c>
      <c r="H291" s="323">
        <f>+VLOOKUP(G291,$C$2421:$D$3113,2,FALSE)</f>
        <v>21.28</v>
      </c>
      <c r="I291" s="55"/>
      <c r="J291" s="323"/>
      <c r="K291" s="56">
        <f t="shared" si="20"/>
        <v>117.40399999999998</v>
      </c>
      <c r="IK291" s="2">
        <v>26020</v>
      </c>
      <c r="IL291" s="196" t="s">
        <v>878</v>
      </c>
      <c r="IM291" s="5">
        <v>65</v>
      </c>
      <c r="IN291" s="296">
        <f t="shared" si="21"/>
        <v>1.0833333333333333</v>
      </c>
    </row>
    <row r="292" spans="1:248">
      <c r="A292" s="52">
        <f>+'3.- Resumen general'!B294</f>
        <v>288</v>
      </c>
      <c r="B292" s="52">
        <v>26025</v>
      </c>
      <c r="C292" s="53" t="str">
        <f>+'3.- Resumen general'!D294</f>
        <v>Drenaje de bolsa sinovial</v>
      </c>
      <c r="D292" s="490" t="str">
        <f>+'3.- Resumen general'!F294</f>
        <v>IQ C</v>
      </c>
      <c r="E292" s="433" t="s">
        <v>445</v>
      </c>
      <c r="F292" s="323">
        <f t="shared" si="19"/>
        <v>96.123999999999981</v>
      </c>
      <c r="G292" s="58" t="s">
        <v>1392</v>
      </c>
      <c r="H292" s="323">
        <f>+VLOOKUP(G292,$C$2421:$D$3113,2,FALSE)</f>
        <v>21.28</v>
      </c>
      <c r="I292" s="55"/>
      <c r="J292" s="323"/>
      <c r="K292" s="56">
        <f t="shared" si="20"/>
        <v>117.40399999999998</v>
      </c>
      <c r="IK292" s="2">
        <v>26025</v>
      </c>
      <c r="IL292" s="196" t="s">
        <v>879</v>
      </c>
      <c r="IM292" s="5">
        <v>65</v>
      </c>
      <c r="IN292" s="296">
        <f t="shared" si="21"/>
        <v>1.0833333333333333</v>
      </c>
    </row>
    <row r="293" spans="1:248">
      <c r="A293" s="52">
        <f>+'3.- Resumen general'!B295</f>
        <v>289</v>
      </c>
      <c r="B293" s="52">
        <v>26034</v>
      </c>
      <c r="C293" s="53" t="str">
        <f>+'3.- Resumen general'!D295</f>
        <v>Incisión de hueso cortical de mano o dedo</v>
      </c>
      <c r="D293" s="490" t="str">
        <f>+'3.- Resumen general'!F295</f>
        <v>IQ C</v>
      </c>
      <c r="E293" s="433" t="s">
        <v>445</v>
      </c>
      <c r="F293" s="323">
        <f t="shared" si="19"/>
        <v>96.123999999999981</v>
      </c>
      <c r="G293" s="58" t="s">
        <v>1392</v>
      </c>
      <c r="H293" s="323">
        <f>+VLOOKUP(G293,$C$2421:$D$3113,2,FALSE)</f>
        <v>21.28</v>
      </c>
      <c r="I293" s="55"/>
      <c r="J293" s="323"/>
      <c r="K293" s="56">
        <f t="shared" si="20"/>
        <v>117.40399999999998</v>
      </c>
      <c r="IK293" s="2">
        <v>26034</v>
      </c>
      <c r="IL293" s="196" t="s">
        <v>880</v>
      </c>
      <c r="IM293" s="5">
        <v>80</v>
      </c>
      <c r="IN293" s="296">
        <f t="shared" si="21"/>
        <v>1.3333333333333333</v>
      </c>
    </row>
    <row r="294" spans="1:248">
      <c r="A294" s="52">
        <f>+'3.- Resumen general'!B296</f>
        <v>290</v>
      </c>
      <c r="B294" s="52">
        <v>26037</v>
      </c>
      <c r="C294" s="53" t="str">
        <f>+'3.- Resumen general'!D296</f>
        <v>Fasciotomía descompresiva de mano</v>
      </c>
      <c r="D294" s="490" t="str">
        <f>+'3.- Resumen general'!F296</f>
        <v>IQ C</v>
      </c>
      <c r="E294" s="433" t="s">
        <v>445</v>
      </c>
      <c r="F294" s="323">
        <f t="shared" si="19"/>
        <v>96.123999999999981</v>
      </c>
      <c r="G294" s="180" t="s">
        <v>1390</v>
      </c>
      <c r="H294" s="323">
        <f>+VLOOKUP(G294,$C$2421:$D$3113,2,FALSE)+($H$3323*$G$3323*IN294)+($H$3319*$G$3319*IN294)</f>
        <v>162.04201666666668</v>
      </c>
      <c r="I294" s="55"/>
      <c r="J294" s="323"/>
      <c r="K294" s="56">
        <f t="shared" si="20"/>
        <v>258.16601666666668</v>
      </c>
      <c r="IK294" s="2">
        <v>26037</v>
      </c>
      <c r="IL294" s="196" t="s">
        <v>881</v>
      </c>
      <c r="IM294" s="5">
        <v>80</v>
      </c>
      <c r="IN294" s="296">
        <f t="shared" si="21"/>
        <v>1.3333333333333333</v>
      </c>
    </row>
    <row r="295" spans="1:248">
      <c r="A295" s="52">
        <f>+'3.- Resumen general'!B297</f>
        <v>291</v>
      </c>
      <c r="B295" s="52">
        <v>26040</v>
      </c>
      <c r="C295" s="53" t="str">
        <f>+'3.- Resumen general'!D297</f>
        <v>Fasciotomía palmar</v>
      </c>
      <c r="D295" s="490" t="str">
        <f>+'3.- Resumen general'!F297</f>
        <v>IQ C</v>
      </c>
      <c r="E295" s="433" t="s">
        <v>445</v>
      </c>
      <c r="F295" s="323">
        <f t="shared" si="19"/>
        <v>96.123999999999981</v>
      </c>
      <c r="G295" s="180" t="s">
        <v>1390</v>
      </c>
      <c r="H295" s="323">
        <f>+VLOOKUP(G295,$C$2421:$D$3113,2,FALSE)+($H$3323*$G$3323*IN295)+($H$3319*$G$3319*IN295)</f>
        <v>162.04201666666668</v>
      </c>
      <c r="I295" s="55"/>
      <c r="J295" s="323"/>
      <c r="K295" s="56">
        <f t="shared" si="20"/>
        <v>258.16601666666668</v>
      </c>
      <c r="IK295" s="2">
        <v>26040</v>
      </c>
      <c r="IL295" s="196" t="s">
        <v>882</v>
      </c>
      <c r="IM295" s="5">
        <v>80</v>
      </c>
      <c r="IN295" s="296">
        <f t="shared" si="21"/>
        <v>1.3333333333333333</v>
      </c>
    </row>
    <row r="296" spans="1:248">
      <c r="A296" s="52">
        <f>+'3.- Resumen general'!B298</f>
        <v>292</v>
      </c>
      <c r="B296" s="52">
        <v>26055</v>
      </c>
      <c r="C296" s="53" t="str">
        <f>+'3.- Resumen general'!D298</f>
        <v>Incisión de vaina tendinosa (p. ejm. para dedo "en gatillo")</v>
      </c>
      <c r="D296" s="490" t="str">
        <f>+'3.- Resumen general'!F298</f>
        <v>Atención de Tópico</v>
      </c>
      <c r="E296" s="432" t="s">
        <v>446</v>
      </c>
      <c r="F296" s="323">
        <f t="shared" si="19"/>
        <v>2.9198499999999998</v>
      </c>
      <c r="G296" s="65" t="s">
        <v>441</v>
      </c>
      <c r="H296" s="323">
        <f>+VLOOKUP(G296,$C$2421:$D$3113,2,FALSE)</f>
        <v>17.94735</v>
      </c>
      <c r="I296" s="55"/>
      <c r="J296" s="323"/>
      <c r="K296" s="56">
        <f t="shared" si="20"/>
        <v>20.8672</v>
      </c>
      <c r="IK296" s="2">
        <v>26055</v>
      </c>
      <c r="IL296" s="196" t="s">
        <v>883</v>
      </c>
      <c r="IM296" s="5">
        <v>70</v>
      </c>
      <c r="IN296" s="296">
        <f t="shared" si="21"/>
        <v>1.1666666666666667</v>
      </c>
    </row>
    <row r="297" spans="1:248">
      <c r="A297" s="52">
        <f>+'3.- Resumen general'!B299</f>
        <v>293</v>
      </c>
      <c r="B297" s="52">
        <v>26070</v>
      </c>
      <c r="C297" s="53" t="str">
        <f>+'3.- Resumen general'!D299</f>
        <v>Artrotomía con exploración, drenaje, extirpación de cuerpo suelto o cuerpo extraño o biopsia en articulación carpometacarpiana, metacarpofalángica o interfalángica</v>
      </c>
      <c r="D297" s="490" t="str">
        <f>+'3.- Resumen general'!F299</f>
        <v>IQ C</v>
      </c>
      <c r="E297" s="433" t="s">
        <v>445</v>
      </c>
      <c r="F297" s="323">
        <f t="shared" si="19"/>
        <v>96.123999999999981</v>
      </c>
      <c r="G297" s="180" t="s">
        <v>1396</v>
      </c>
      <c r="H297" s="323">
        <f>+VLOOKUP(G297,$C$2421:$D$3113,2,FALSE)</f>
        <v>45.034999999999997</v>
      </c>
      <c r="I297" s="55"/>
      <c r="J297" s="323"/>
      <c r="K297" s="56">
        <f t="shared" si="20"/>
        <v>141.15899999999999</v>
      </c>
      <c r="IK297" s="2">
        <v>26070</v>
      </c>
      <c r="IL297" s="196" t="s">
        <v>2807</v>
      </c>
      <c r="IM297" s="5">
        <v>110</v>
      </c>
      <c r="IN297" s="296">
        <f t="shared" si="21"/>
        <v>1.8333333333333333</v>
      </c>
    </row>
    <row r="298" spans="1:248">
      <c r="A298" s="52">
        <f>+'3.- Resumen general'!B300</f>
        <v>294</v>
      </c>
      <c r="B298" s="52">
        <v>26115</v>
      </c>
      <c r="C298" s="53" t="str">
        <f>+'3.- Resumen general'!D300</f>
        <v>Excisión, tumor o malformación vascular, mano o dedo; subcutáneo</v>
      </c>
      <c r="D298" s="490" t="str">
        <f>+'3.- Resumen general'!F300</f>
        <v>IQ D</v>
      </c>
      <c r="E298" s="433" t="s">
        <v>3273</v>
      </c>
      <c r="F298" s="323">
        <f t="shared" si="19"/>
        <v>49.8</v>
      </c>
      <c r="G298" s="180" t="s">
        <v>1396</v>
      </c>
      <c r="H298" s="323">
        <f>+VLOOKUP(G298,$C$2421:$D$3113,2,FALSE)</f>
        <v>45.034999999999997</v>
      </c>
      <c r="I298" s="55"/>
      <c r="J298" s="323"/>
      <c r="K298" s="56">
        <f t="shared" si="20"/>
        <v>94.834999999999994</v>
      </c>
      <c r="IK298" s="2">
        <v>26115</v>
      </c>
      <c r="IL298" s="196" t="s">
        <v>2808</v>
      </c>
      <c r="IM298" s="5">
        <v>110</v>
      </c>
      <c r="IN298" s="296">
        <f t="shared" si="21"/>
        <v>1.8333333333333333</v>
      </c>
    </row>
    <row r="299" spans="1:248">
      <c r="A299" s="52">
        <f>+'3.- Resumen general'!B301</f>
        <v>295</v>
      </c>
      <c r="B299" s="52">
        <v>26117</v>
      </c>
      <c r="C299" s="53" t="str">
        <f>+'3.- Resumen general'!D301</f>
        <v>Resección radical de tumor (p. ejm. neoplasia maligna), tejido blando de mano o dedo</v>
      </c>
      <c r="D299" s="490" t="str">
        <f>+'3.- Resumen general'!F301</f>
        <v>IQ B</v>
      </c>
      <c r="E299" s="433" t="s">
        <v>5897</v>
      </c>
      <c r="F299" s="323">
        <f t="shared" si="19"/>
        <v>179.13249000000002</v>
      </c>
      <c r="G299" s="180" t="s">
        <v>1396</v>
      </c>
      <c r="H299" s="323">
        <f>+VLOOKUP(G299,$C$2421:$D$3113,2,FALSE)</f>
        <v>45.034999999999997</v>
      </c>
      <c r="I299" s="55"/>
      <c r="J299" s="323"/>
      <c r="K299" s="56">
        <f t="shared" si="20"/>
        <v>224.16749000000002</v>
      </c>
      <c r="IK299" s="2">
        <v>26117</v>
      </c>
      <c r="IL299" s="196" t="s">
        <v>3935</v>
      </c>
      <c r="IM299" s="5">
        <v>140</v>
      </c>
      <c r="IN299" s="296">
        <f t="shared" si="21"/>
        <v>2.3333333333333335</v>
      </c>
    </row>
    <row r="300" spans="1:248">
      <c r="A300" s="52">
        <f>+'3.- Resumen general'!B302</f>
        <v>296</v>
      </c>
      <c r="B300" s="52">
        <v>26121</v>
      </c>
      <c r="C300" s="53" t="str">
        <f>+'3.- Resumen general'!D302</f>
        <v>Fasciectomía de la palma</v>
      </c>
      <c r="D300" s="490" t="str">
        <f>+'3.- Resumen general'!F302</f>
        <v>IQ C</v>
      </c>
      <c r="E300" s="433" t="s">
        <v>445</v>
      </c>
      <c r="F300" s="323">
        <f t="shared" si="19"/>
        <v>96.123999999999981</v>
      </c>
      <c r="G300" s="180" t="s">
        <v>1401</v>
      </c>
      <c r="H300" s="323">
        <f>+VLOOKUP(G300,$C$2421:$D$3113,2,FALSE)+($H$3275*$G$3275*IN300)+($H$3271*$G$3271*IN300)</f>
        <v>162.99268333333336</v>
      </c>
      <c r="I300" s="55"/>
      <c r="J300" s="323"/>
      <c r="K300" s="56">
        <f t="shared" si="20"/>
        <v>259.11668333333336</v>
      </c>
      <c r="IK300" s="2">
        <v>26121</v>
      </c>
      <c r="IL300" s="196" t="s">
        <v>3936</v>
      </c>
      <c r="IM300" s="5">
        <v>70</v>
      </c>
      <c r="IN300" s="296">
        <f t="shared" si="21"/>
        <v>1.1666666666666667</v>
      </c>
    </row>
    <row r="301" spans="1:248">
      <c r="A301" s="52">
        <f>+'3.- Resumen general'!B303</f>
        <v>297</v>
      </c>
      <c r="B301" s="52">
        <v>26130</v>
      </c>
      <c r="C301" s="53" t="str">
        <f>+'3.- Resumen general'!D303</f>
        <v>Sinovectomía de articulación carpometacarpiana, metacarpofalángica o interfalángica</v>
      </c>
      <c r="D301" s="490" t="str">
        <f>+'3.- Resumen general'!F303</f>
        <v>IQ C</v>
      </c>
      <c r="E301" s="433" t="s">
        <v>445</v>
      </c>
      <c r="F301" s="323">
        <f t="shared" si="19"/>
        <v>96.123999999999981</v>
      </c>
      <c r="G301" s="180" t="s">
        <v>1396</v>
      </c>
      <c r="H301" s="323">
        <f>+VLOOKUP(G301,$C$2421:$D$3113,2,FALSE)</f>
        <v>45.034999999999997</v>
      </c>
      <c r="I301" s="55"/>
      <c r="J301" s="323"/>
      <c r="K301" s="56">
        <f t="shared" si="20"/>
        <v>141.15899999999999</v>
      </c>
      <c r="IK301" s="2">
        <v>26130</v>
      </c>
      <c r="IL301" s="196" t="s">
        <v>4435</v>
      </c>
      <c r="IM301" s="5">
        <v>80</v>
      </c>
      <c r="IN301" s="296">
        <f t="shared" si="21"/>
        <v>1.3333333333333333</v>
      </c>
    </row>
    <row r="302" spans="1:248">
      <c r="A302" s="52">
        <f>+'3.- Resumen general'!B304</f>
        <v>298</v>
      </c>
      <c r="B302" s="52">
        <v>26145</v>
      </c>
      <c r="C302" s="53" t="str">
        <f>+'3.- Resumen general'!D304</f>
        <v>Sinovectomía radical de vaina tendinosa (tenosinovectomía) de tendón flexor, palma y/o dedo</v>
      </c>
      <c r="D302" s="490" t="str">
        <f>+'3.- Resumen general'!F304</f>
        <v>IQ C</v>
      </c>
      <c r="E302" s="433" t="s">
        <v>445</v>
      </c>
      <c r="F302" s="323">
        <f t="shared" si="19"/>
        <v>96.123999999999981</v>
      </c>
      <c r="G302" s="180" t="s">
        <v>1396</v>
      </c>
      <c r="H302" s="323">
        <f>+VLOOKUP(G302,$C$2421:$D$3113,2,FALSE)</f>
        <v>45.034999999999997</v>
      </c>
      <c r="I302" s="55"/>
      <c r="J302" s="323"/>
      <c r="K302" s="56">
        <f t="shared" si="20"/>
        <v>141.15899999999999</v>
      </c>
      <c r="IK302" s="2">
        <v>26145</v>
      </c>
      <c r="IL302" s="196" t="s">
        <v>4436</v>
      </c>
      <c r="IM302" s="5">
        <v>110</v>
      </c>
      <c r="IN302" s="296">
        <f t="shared" si="21"/>
        <v>1.8333333333333333</v>
      </c>
    </row>
    <row r="303" spans="1:248">
      <c r="A303" s="52">
        <f>+'3.- Resumen general'!B305</f>
        <v>299</v>
      </c>
      <c r="B303" s="52">
        <v>26185</v>
      </c>
      <c r="C303" s="53" t="str">
        <f>+'3.- Resumen general'!D305</f>
        <v>Sesamoidectomía dedo pulgar u otro dedo</v>
      </c>
      <c r="D303" s="490" t="str">
        <f>+'3.- Resumen general'!F305</f>
        <v>IQ C</v>
      </c>
      <c r="E303" s="433" t="s">
        <v>445</v>
      </c>
      <c r="F303" s="323">
        <f t="shared" si="19"/>
        <v>96.123999999999981</v>
      </c>
      <c r="G303" s="180" t="s">
        <v>1396</v>
      </c>
      <c r="H303" s="323">
        <f>+VLOOKUP(G303,$C$2421:$D$3113,2,FALSE)</f>
        <v>45.034999999999997</v>
      </c>
      <c r="I303" s="55"/>
      <c r="J303" s="323"/>
      <c r="K303" s="56">
        <f t="shared" si="20"/>
        <v>141.15899999999999</v>
      </c>
      <c r="IK303" s="2">
        <v>26185</v>
      </c>
      <c r="IL303" s="196" t="s">
        <v>4437</v>
      </c>
      <c r="IM303" s="5">
        <v>110</v>
      </c>
      <c r="IN303" s="296">
        <f t="shared" si="21"/>
        <v>1.8333333333333333</v>
      </c>
    </row>
    <row r="304" spans="1:248">
      <c r="A304" s="52">
        <f>+'3.- Resumen general'!B306</f>
        <v>300</v>
      </c>
      <c r="B304" s="52">
        <v>26200</v>
      </c>
      <c r="C304" s="53" t="str">
        <f>+'3.- Resumen general'!D306</f>
        <v>Excisión o legrado de quiste óseo o tumor benigno del metacarpo; más injerto óseo</v>
      </c>
      <c r="D304" s="490" t="str">
        <f>+'3.- Resumen general'!F306</f>
        <v>IQ C</v>
      </c>
      <c r="E304" s="433" t="s">
        <v>445</v>
      </c>
      <c r="F304" s="323">
        <f t="shared" si="19"/>
        <v>96.123999999999981</v>
      </c>
      <c r="G304" s="180" t="s">
        <v>1396</v>
      </c>
      <c r="H304" s="323">
        <f>+VLOOKUP(G304,$C$2421:$D$3113,2,FALSE)</f>
        <v>45.034999999999997</v>
      </c>
      <c r="I304" s="55"/>
      <c r="J304" s="323"/>
      <c r="K304" s="56">
        <f t="shared" si="20"/>
        <v>141.15899999999999</v>
      </c>
      <c r="IK304" s="2">
        <v>26200</v>
      </c>
      <c r="IL304" s="196" t="s">
        <v>4438</v>
      </c>
      <c r="IM304" s="5">
        <v>95</v>
      </c>
      <c r="IN304" s="296">
        <f t="shared" si="21"/>
        <v>1.5833333333333333</v>
      </c>
    </row>
    <row r="305" spans="1:248">
      <c r="A305" s="52">
        <f>+'3.- Resumen general'!B307</f>
        <v>301</v>
      </c>
      <c r="B305" s="52">
        <v>26230</v>
      </c>
      <c r="C305" s="53" t="str">
        <f>+'3.- Resumen general'!D307</f>
        <v>Excisión parcial de metacarpo o falanges</v>
      </c>
      <c r="D305" s="490" t="str">
        <f>+'3.- Resumen general'!F307</f>
        <v>IQ C</v>
      </c>
      <c r="E305" s="433" t="s">
        <v>445</v>
      </c>
      <c r="F305" s="323">
        <f t="shared" si="19"/>
        <v>96.123999999999981</v>
      </c>
      <c r="G305" s="180" t="s">
        <v>1396</v>
      </c>
      <c r="H305" s="323">
        <f>+VLOOKUP(G305,$C$2421:$D$3113,2,FALSE)</f>
        <v>45.034999999999997</v>
      </c>
      <c r="I305" s="55"/>
      <c r="J305" s="323"/>
      <c r="K305" s="56">
        <f t="shared" si="20"/>
        <v>141.15899999999999</v>
      </c>
      <c r="IK305" s="2">
        <v>26230</v>
      </c>
      <c r="IL305" s="196" t="s">
        <v>4439</v>
      </c>
      <c r="IM305" s="5">
        <v>95</v>
      </c>
      <c r="IN305" s="296">
        <f t="shared" si="21"/>
        <v>1.5833333333333333</v>
      </c>
    </row>
    <row r="306" spans="1:248">
      <c r="A306" s="52">
        <f>+'3.- Resumen general'!B308</f>
        <v>302</v>
      </c>
      <c r="B306" s="52">
        <v>26250</v>
      </c>
      <c r="C306" s="53" t="str">
        <f>+'3.- Resumen general'!D308</f>
        <v>Resección radical, metacarpo; (p. ejm. tumor)</v>
      </c>
      <c r="D306" s="490" t="str">
        <f>+'3.- Resumen general'!F308</f>
        <v>IQ C</v>
      </c>
      <c r="E306" s="433" t="s">
        <v>445</v>
      </c>
      <c r="F306" s="323">
        <f t="shared" si="19"/>
        <v>96.123999999999981</v>
      </c>
      <c r="G306" s="180" t="s">
        <v>1401</v>
      </c>
      <c r="H306" s="323">
        <f>+VLOOKUP(G306,$C$2421:$D$3113,2,FALSE)+($H$3275*$G$3275*IN306)+($H$3271*$G$3271*IN306)</f>
        <v>190.15001666666666</v>
      </c>
      <c r="I306" s="55"/>
      <c r="J306" s="323"/>
      <c r="K306" s="56">
        <f t="shared" si="20"/>
        <v>286.27401666666663</v>
      </c>
      <c r="IK306" s="2">
        <v>26250</v>
      </c>
      <c r="IL306" s="196" t="s">
        <v>4440</v>
      </c>
      <c r="IM306" s="5">
        <v>110</v>
      </c>
      <c r="IN306" s="296">
        <f t="shared" si="21"/>
        <v>1.8333333333333333</v>
      </c>
    </row>
    <row r="307" spans="1:248">
      <c r="A307" s="52">
        <f>+'3.- Resumen general'!B309</f>
        <v>303</v>
      </c>
      <c r="B307" s="52">
        <v>26320</v>
      </c>
      <c r="C307" s="53" t="str">
        <f>+'3.- Resumen general'!D309</f>
        <v>Extirpación de implante del dedo o mano</v>
      </c>
      <c r="D307" s="490" t="str">
        <f>+'3.- Resumen general'!F309</f>
        <v>IQ D</v>
      </c>
      <c r="E307" s="433" t="s">
        <v>3273</v>
      </c>
      <c r="F307" s="323">
        <f t="shared" si="19"/>
        <v>49.8</v>
      </c>
      <c r="G307" s="180" t="s">
        <v>1396</v>
      </c>
      <c r="H307" s="323">
        <f t="shared" ref="H307:H316" si="23">+VLOOKUP(G307,$C$2421:$D$3113,2,FALSE)</f>
        <v>45.034999999999997</v>
      </c>
      <c r="I307" s="55"/>
      <c r="J307" s="323"/>
      <c r="K307" s="56">
        <f t="shared" si="20"/>
        <v>94.834999999999994</v>
      </c>
      <c r="IK307" s="2">
        <v>26320</v>
      </c>
      <c r="IL307" s="196" t="s">
        <v>4441</v>
      </c>
      <c r="IM307" s="5">
        <v>80</v>
      </c>
      <c r="IN307" s="296">
        <f t="shared" si="21"/>
        <v>1.3333333333333333</v>
      </c>
    </row>
    <row r="308" spans="1:248">
      <c r="A308" s="52">
        <f>+'3.- Resumen general'!B310</f>
        <v>304</v>
      </c>
      <c r="B308" s="52">
        <v>26350</v>
      </c>
      <c r="C308" s="53" t="str">
        <f>+'3.- Resumen general'!D310</f>
        <v>Corrección o avance de tendón flexor de mano</v>
      </c>
      <c r="D308" s="490" t="str">
        <f>+'3.- Resumen general'!F310</f>
        <v>IQ C</v>
      </c>
      <c r="E308" s="433" t="s">
        <v>445</v>
      </c>
      <c r="F308" s="323">
        <f t="shared" si="19"/>
        <v>96.123999999999981</v>
      </c>
      <c r="G308" s="180" t="s">
        <v>1396</v>
      </c>
      <c r="H308" s="323">
        <f t="shared" si="23"/>
        <v>45.034999999999997</v>
      </c>
      <c r="I308" s="55"/>
      <c r="J308" s="323"/>
      <c r="K308" s="56">
        <f t="shared" si="20"/>
        <v>141.15899999999999</v>
      </c>
      <c r="IK308" s="2">
        <v>26350</v>
      </c>
      <c r="IL308" s="196" t="s">
        <v>4442</v>
      </c>
      <c r="IM308" s="5">
        <v>80</v>
      </c>
      <c r="IN308" s="296">
        <f t="shared" si="21"/>
        <v>1.3333333333333333</v>
      </c>
    </row>
    <row r="309" spans="1:248">
      <c r="A309" s="52">
        <f>+'3.- Resumen general'!B311</f>
        <v>305</v>
      </c>
      <c r="B309" s="52">
        <v>26370</v>
      </c>
      <c r="C309" s="53" t="str">
        <f>+'3.- Resumen general'!D311</f>
        <v>Corrección o avance de tendón del músculo flexor profundo de los dedos</v>
      </c>
      <c r="D309" s="490" t="str">
        <f>+'3.- Resumen general'!F311</f>
        <v>IQ B</v>
      </c>
      <c r="E309" s="433" t="s">
        <v>5897</v>
      </c>
      <c r="F309" s="323">
        <f t="shared" si="19"/>
        <v>179.13249000000002</v>
      </c>
      <c r="G309" s="180" t="s">
        <v>1396</v>
      </c>
      <c r="H309" s="323">
        <f t="shared" si="23"/>
        <v>45.034999999999997</v>
      </c>
      <c r="I309" s="55"/>
      <c r="J309" s="323"/>
      <c r="K309" s="56">
        <f t="shared" si="20"/>
        <v>224.16749000000002</v>
      </c>
      <c r="IK309" s="2">
        <v>26370</v>
      </c>
      <c r="IL309" s="196" t="s">
        <v>4443</v>
      </c>
      <c r="IM309" s="5">
        <v>80</v>
      </c>
      <c r="IN309" s="296">
        <f t="shared" si="21"/>
        <v>1.3333333333333333</v>
      </c>
    </row>
    <row r="310" spans="1:248">
      <c r="A310" s="52">
        <f>+'3.- Resumen general'!B312</f>
        <v>306</v>
      </c>
      <c r="B310" s="52">
        <v>26410</v>
      </c>
      <c r="C310" s="53" t="str">
        <f>+'3.- Resumen general'!D312</f>
        <v>Corrección de tendón extensor de mano o dedo</v>
      </c>
      <c r="D310" s="490" t="str">
        <f>+'3.- Resumen general'!F312</f>
        <v>IQ D</v>
      </c>
      <c r="E310" s="433" t="s">
        <v>3273</v>
      </c>
      <c r="F310" s="323">
        <f t="shared" si="19"/>
        <v>49.8</v>
      </c>
      <c r="G310" s="180" t="s">
        <v>1396</v>
      </c>
      <c r="H310" s="323">
        <f t="shared" si="23"/>
        <v>45.034999999999997</v>
      </c>
      <c r="I310" s="55"/>
      <c r="J310" s="323"/>
      <c r="K310" s="56">
        <f t="shared" si="20"/>
        <v>94.834999999999994</v>
      </c>
      <c r="IK310" s="2">
        <v>26410</v>
      </c>
      <c r="IL310" s="196" t="s">
        <v>4444</v>
      </c>
      <c r="IM310" s="5">
        <v>80</v>
      </c>
      <c r="IN310" s="296">
        <f t="shared" si="21"/>
        <v>1.3333333333333333</v>
      </c>
    </row>
    <row r="311" spans="1:248">
      <c r="A311" s="52">
        <f>+'3.- Resumen general'!B313</f>
        <v>307</v>
      </c>
      <c r="B311" s="52">
        <v>26437</v>
      </c>
      <c r="C311" s="53" t="str">
        <f>+'3.- Resumen general'!D313</f>
        <v>Realineación de tendón extensor de mano</v>
      </c>
      <c r="D311" s="490" t="str">
        <f>+'3.- Resumen general'!F313</f>
        <v>IQ D</v>
      </c>
      <c r="E311" s="433" t="s">
        <v>3273</v>
      </c>
      <c r="F311" s="323">
        <f t="shared" si="19"/>
        <v>49.8</v>
      </c>
      <c r="G311" s="180" t="s">
        <v>1396</v>
      </c>
      <c r="H311" s="323">
        <f t="shared" si="23"/>
        <v>45.034999999999997</v>
      </c>
      <c r="I311" s="55"/>
      <c r="J311" s="323"/>
      <c r="K311" s="56">
        <f t="shared" si="20"/>
        <v>94.834999999999994</v>
      </c>
      <c r="IK311" s="2">
        <v>26437</v>
      </c>
      <c r="IL311" s="196" t="s">
        <v>4445</v>
      </c>
      <c r="IM311" s="5">
        <v>80</v>
      </c>
      <c r="IN311" s="296">
        <f t="shared" si="21"/>
        <v>1.3333333333333333</v>
      </c>
    </row>
    <row r="312" spans="1:248">
      <c r="A312" s="52">
        <f>+'3.- Resumen general'!B314</f>
        <v>308</v>
      </c>
      <c r="B312" s="52">
        <v>26440</v>
      </c>
      <c r="C312" s="53" t="str">
        <f>+'3.- Resumen general'!D314</f>
        <v>Tenólisis de tendón flexor o extensor de mano y/o dedo</v>
      </c>
      <c r="D312" s="490" t="str">
        <f>+'3.- Resumen general'!F314</f>
        <v>IQ C</v>
      </c>
      <c r="E312" s="433" t="s">
        <v>445</v>
      </c>
      <c r="F312" s="323">
        <f t="shared" si="19"/>
        <v>96.123999999999981</v>
      </c>
      <c r="G312" s="180" t="s">
        <v>1396</v>
      </c>
      <c r="H312" s="323">
        <f t="shared" si="23"/>
        <v>45.034999999999997</v>
      </c>
      <c r="I312" s="55"/>
      <c r="J312" s="323"/>
      <c r="K312" s="56">
        <f t="shared" si="20"/>
        <v>141.15899999999999</v>
      </c>
      <c r="IK312" s="2">
        <v>26440</v>
      </c>
      <c r="IL312" s="196" t="s">
        <v>4446</v>
      </c>
      <c r="IM312" s="5">
        <v>95</v>
      </c>
      <c r="IN312" s="296">
        <f t="shared" si="21"/>
        <v>1.5833333333333333</v>
      </c>
    </row>
    <row r="313" spans="1:248">
      <c r="A313" s="52">
        <f>+'3.- Resumen general'!B315</f>
        <v>309</v>
      </c>
      <c r="B313" s="52">
        <v>26450</v>
      </c>
      <c r="C313" s="53" t="str">
        <f>+'3.- Resumen general'!D315</f>
        <v>Tenotomía abierta de tendón flexor o extensor de mano o dedo</v>
      </c>
      <c r="D313" s="490" t="str">
        <f>+'3.- Resumen general'!F315</f>
        <v>IQ D</v>
      </c>
      <c r="E313" s="433" t="s">
        <v>3273</v>
      </c>
      <c r="F313" s="323">
        <f t="shared" si="19"/>
        <v>49.8</v>
      </c>
      <c r="G313" s="180" t="s">
        <v>1396</v>
      </c>
      <c r="H313" s="323">
        <f t="shared" si="23"/>
        <v>45.034999999999997</v>
      </c>
      <c r="I313" s="55"/>
      <c r="J313" s="323"/>
      <c r="K313" s="56">
        <f t="shared" si="20"/>
        <v>94.834999999999994</v>
      </c>
      <c r="IK313" s="2">
        <v>26450</v>
      </c>
      <c r="IL313" s="196" t="s">
        <v>4447</v>
      </c>
      <c r="IM313" s="5">
        <v>80</v>
      </c>
      <c r="IN313" s="296">
        <f t="shared" si="21"/>
        <v>1.3333333333333333</v>
      </c>
    </row>
    <row r="314" spans="1:248">
      <c r="A314" s="52">
        <f>+'3.- Resumen general'!B316</f>
        <v>310</v>
      </c>
      <c r="B314" s="52">
        <v>26471</v>
      </c>
      <c r="C314" s="53" t="str">
        <f>+'3.- Resumen general'!D316</f>
        <v>Tenodesis de articulación interfalángica</v>
      </c>
      <c r="D314" s="490" t="str">
        <f>+'3.- Resumen general'!F316</f>
        <v>IQ C</v>
      </c>
      <c r="E314" s="433" t="s">
        <v>445</v>
      </c>
      <c r="F314" s="323">
        <f t="shared" si="19"/>
        <v>96.123999999999981</v>
      </c>
      <c r="G314" s="180" t="s">
        <v>1396</v>
      </c>
      <c r="H314" s="323">
        <f t="shared" si="23"/>
        <v>45.034999999999997</v>
      </c>
      <c r="I314" s="55"/>
      <c r="J314" s="323"/>
      <c r="K314" s="56">
        <f t="shared" si="20"/>
        <v>141.15899999999999</v>
      </c>
      <c r="IK314" s="2">
        <v>26471</v>
      </c>
      <c r="IL314" s="196" t="s">
        <v>4448</v>
      </c>
      <c r="IM314" s="5">
        <v>95</v>
      </c>
      <c r="IN314" s="296">
        <f t="shared" si="21"/>
        <v>1.5833333333333333</v>
      </c>
    </row>
    <row r="315" spans="1:248">
      <c r="A315" s="52">
        <f>+'3.- Resumen general'!B317</f>
        <v>311</v>
      </c>
      <c r="B315" s="52">
        <v>26476</v>
      </c>
      <c r="C315" s="53" t="str">
        <f>+'3.- Resumen general'!D317</f>
        <v>Alargamiento de tendón extensor o flexor de mano o dedo</v>
      </c>
      <c r="D315" s="490" t="str">
        <f>+'3.- Resumen general'!F317</f>
        <v>IQ D</v>
      </c>
      <c r="E315" s="433" t="s">
        <v>3273</v>
      </c>
      <c r="F315" s="323">
        <f t="shared" si="19"/>
        <v>49.8</v>
      </c>
      <c r="G315" s="180" t="s">
        <v>1396</v>
      </c>
      <c r="H315" s="323">
        <f t="shared" si="23"/>
        <v>45.034999999999997</v>
      </c>
      <c r="I315" s="55"/>
      <c r="J315" s="323"/>
      <c r="K315" s="56">
        <f t="shared" si="20"/>
        <v>94.834999999999994</v>
      </c>
      <c r="IK315" s="2">
        <v>26476</v>
      </c>
      <c r="IL315" s="196" t="s">
        <v>4449</v>
      </c>
      <c r="IM315" s="5">
        <v>140</v>
      </c>
      <c r="IN315" s="296">
        <f t="shared" si="21"/>
        <v>2.3333333333333335</v>
      </c>
    </row>
    <row r="316" spans="1:248">
      <c r="A316" s="52">
        <f>+'3.- Resumen general'!B318</f>
        <v>312</v>
      </c>
      <c r="B316" s="52">
        <v>26477</v>
      </c>
      <c r="C316" s="53" t="str">
        <f>+'3.- Resumen general'!D318</f>
        <v>Acortamiento de tendón extensor o flexor de mano o dedo</v>
      </c>
      <c r="D316" s="490" t="str">
        <f>+'3.- Resumen general'!F318</f>
        <v>IQ D</v>
      </c>
      <c r="E316" s="433" t="s">
        <v>3273</v>
      </c>
      <c r="F316" s="323">
        <f t="shared" si="19"/>
        <v>49.8</v>
      </c>
      <c r="G316" s="180" t="s">
        <v>1396</v>
      </c>
      <c r="H316" s="323">
        <f t="shared" si="23"/>
        <v>45.034999999999997</v>
      </c>
      <c r="I316" s="55"/>
      <c r="J316" s="323"/>
      <c r="K316" s="56">
        <f t="shared" si="20"/>
        <v>94.834999999999994</v>
      </c>
      <c r="IK316" s="2">
        <v>26477</v>
      </c>
      <c r="IL316" s="196" t="s">
        <v>4450</v>
      </c>
      <c r="IM316" s="5">
        <v>140</v>
      </c>
      <c r="IN316" s="296">
        <f t="shared" si="21"/>
        <v>2.3333333333333335</v>
      </c>
    </row>
    <row r="317" spans="1:248">
      <c r="A317" s="52">
        <f>+'3.- Resumen general'!B319</f>
        <v>313</v>
      </c>
      <c r="B317" s="52">
        <v>26490</v>
      </c>
      <c r="C317" s="53" t="str">
        <f>+'3.- Resumen general'!D319</f>
        <v>Restauración de la oposición del pulgar ("Oponenplastía")</v>
      </c>
      <c r="D317" s="490" t="str">
        <f>+'3.- Resumen general'!F319</f>
        <v>IQ C</v>
      </c>
      <c r="E317" s="433" t="s">
        <v>445</v>
      </c>
      <c r="F317" s="323">
        <f t="shared" si="19"/>
        <v>96.123999999999981</v>
      </c>
      <c r="G317" s="180" t="s">
        <v>1401</v>
      </c>
      <c r="H317" s="323">
        <f>+VLOOKUP(G317,$C$2421:$D$3113,2,FALSE)+($H$3275*$G$3275*IN317)+($H$3271*$G$3271*IN317)</f>
        <v>210.51801666666671</v>
      </c>
      <c r="I317" s="55"/>
      <c r="J317" s="323"/>
      <c r="K317" s="56">
        <f t="shared" si="20"/>
        <v>306.64201666666668</v>
      </c>
      <c r="IK317" s="2">
        <v>26490</v>
      </c>
      <c r="IL317" s="196" t="s">
        <v>4451</v>
      </c>
      <c r="IM317" s="5">
        <v>140</v>
      </c>
      <c r="IN317" s="296">
        <f t="shared" si="21"/>
        <v>2.3333333333333335</v>
      </c>
    </row>
    <row r="318" spans="1:248">
      <c r="A318" s="52">
        <f>+'3.- Resumen general'!B320</f>
        <v>314</v>
      </c>
      <c r="B318" s="52">
        <v>26499</v>
      </c>
      <c r="C318" s="53" t="str">
        <f>+'3.- Resumen general'!D320</f>
        <v>Corrección de dedo "en garra"</v>
      </c>
      <c r="D318" s="490" t="str">
        <f>+'3.- Resumen general'!F320</f>
        <v>IQ B</v>
      </c>
      <c r="E318" s="433" t="s">
        <v>5897</v>
      </c>
      <c r="F318" s="323">
        <f t="shared" si="19"/>
        <v>179.13249000000002</v>
      </c>
      <c r="G318" s="180" t="s">
        <v>1396</v>
      </c>
      <c r="H318" s="323">
        <f t="shared" ref="H318:H323" si="24">+VLOOKUP(G318,$C$2421:$D$3113,2,FALSE)</f>
        <v>45.034999999999997</v>
      </c>
      <c r="I318" s="55"/>
      <c r="J318" s="323"/>
      <c r="K318" s="56">
        <f t="shared" si="20"/>
        <v>224.16749000000002</v>
      </c>
      <c r="IK318" s="2">
        <v>26499</v>
      </c>
      <c r="IL318" s="196" t="s">
        <v>4452</v>
      </c>
      <c r="IM318" s="5">
        <v>70</v>
      </c>
      <c r="IN318" s="296">
        <f t="shared" si="21"/>
        <v>1.1666666666666667</v>
      </c>
    </row>
    <row r="319" spans="1:248">
      <c r="A319" s="52">
        <f>+'3.- Resumen general'!B321</f>
        <v>315</v>
      </c>
      <c r="B319" s="52">
        <v>26508</v>
      </c>
      <c r="C319" s="53" t="str">
        <f>+'3.- Resumen general'!D321</f>
        <v>Liberación de músculos tenares (p. ejm. contractura del pulgar)</v>
      </c>
      <c r="D319" s="490" t="str">
        <f>+'3.- Resumen general'!F321</f>
        <v>IQ C</v>
      </c>
      <c r="E319" s="433" t="s">
        <v>445</v>
      </c>
      <c r="F319" s="323">
        <f t="shared" si="19"/>
        <v>96.123999999999981</v>
      </c>
      <c r="G319" s="180" t="s">
        <v>1396</v>
      </c>
      <c r="H319" s="323">
        <f t="shared" si="24"/>
        <v>45.034999999999997</v>
      </c>
      <c r="I319" s="55"/>
      <c r="J319" s="323"/>
      <c r="K319" s="56">
        <f t="shared" si="20"/>
        <v>141.15899999999999</v>
      </c>
      <c r="IK319" s="2">
        <v>26508</v>
      </c>
      <c r="IL319" s="196" t="s">
        <v>4453</v>
      </c>
      <c r="IM319" s="5">
        <v>80</v>
      </c>
      <c r="IN319" s="296">
        <f t="shared" si="21"/>
        <v>1.3333333333333333</v>
      </c>
    </row>
    <row r="320" spans="1:248">
      <c r="A320" s="52">
        <f>+'3.- Resumen general'!B322</f>
        <v>316</v>
      </c>
      <c r="B320" s="52">
        <v>26516</v>
      </c>
      <c r="C320" s="53" t="str">
        <f>+'3.- Resumen general'!D322</f>
        <v>Cápsulodesis en articulación metacarpofalángica</v>
      </c>
      <c r="D320" s="490" t="str">
        <f>+'3.- Resumen general'!F322</f>
        <v>IQ C</v>
      </c>
      <c r="E320" s="433" t="s">
        <v>445</v>
      </c>
      <c r="F320" s="323">
        <f t="shared" si="19"/>
        <v>96.123999999999981</v>
      </c>
      <c r="G320" s="180" t="s">
        <v>1396</v>
      </c>
      <c r="H320" s="323">
        <f t="shared" si="24"/>
        <v>45.034999999999997</v>
      </c>
      <c r="I320" s="55"/>
      <c r="J320" s="323"/>
      <c r="K320" s="56">
        <f t="shared" si="20"/>
        <v>141.15899999999999</v>
      </c>
      <c r="IK320" s="2">
        <v>26516</v>
      </c>
      <c r="IL320" s="196" t="s">
        <v>4454</v>
      </c>
      <c r="IM320" s="5">
        <v>80</v>
      </c>
      <c r="IN320" s="296">
        <f t="shared" si="21"/>
        <v>1.3333333333333333</v>
      </c>
    </row>
    <row r="321" spans="1:248">
      <c r="A321" s="52">
        <f>+'3.- Resumen general'!B323</f>
        <v>317</v>
      </c>
      <c r="B321" s="52">
        <v>26520</v>
      </c>
      <c r="C321" s="53" t="str">
        <f>+'3.- Resumen general'!D323</f>
        <v>Capsulectomía o capsulotomía de articulación metacarpofalángica</v>
      </c>
      <c r="D321" s="490" t="str">
        <f>+'3.- Resumen general'!F323</f>
        <v>IQ D</v>
      </c>
      <c r="E321" s="433" t="s">
        <v>3273</v>
      </c>
      <c r="F321" s="323">
        <f t="shared" si="19"/>
        <v>49.8</v>
      </c>
      <c r="G321" s="180" t="s">
        <v>1396</v>
      </c>
      <c r="H321" s="323">
        <f t="shared" si="24"/>
        <v>45.034999999999997</v>
      </c>
      <c r="I321" s="55"/>
      <c r="J321" s="323"/>
      <c r="K321" s="56">
        <f t="shared" si="20"/>
        <v>94.834999999999994</v>
      </c>
      <c r="IK321" s="2">
        <v>26520</v>
      </c>
      <c r="IL321" s="196" t="s">
        <v>4455</v>
      </c>
      <c r="IM321" s="5">
        <v>80</v>
      </c>
      <c r="IN321" s="296">
        <f t="shared" si="21"/>
        <v>1.3333333333333333</v>
      </c>
    </row>
    <row r="322" spans="1:248">
      <c r="A322" s="52">
        <f>+'3.- Resumen general'!B324</f>
        <v>318</v>
      </c>
      <c r="B322" s="52">
        <v>26530</v>
      </c>
      <c r="C322" s="53" t="str">
        <f>+'3.- Resumen general'!D324</f>
        <v>Artroplastía de articulación metacarpofalángica, interfalángica</v>
      </c>
      <c r="D322" s="490" t="str">
        <f>+'3.- Resumen general'!F324</f>
        <v>IQ B</v>
      </c>
      <c r="E322" s="433" t="s">
        <v>5897</v>
      </c>
      <c r="F322" s="323">
        <f t="shared" si="19"/>
        <v>179.13249000000002</v>
      </c>
      <c r="G322" s="180" t="s">
        <v>1396</v>
      </c>
      <c r="H322" s="323">
        <f t="shared" si="24"/>
        <v>45.034999999999997</v>
      </c>
      <c r="I322" s="55"/>
      <c r="J322" s="323"/>
      <c r="K322" s="56">
        <f t="shared" si="20"/>
        <v>224.16749000000002</v>
      </c>
      <c r="IK322" s="2">
        <v>26530</v>
      </c>
      <c r="IL322" s="196" t="s">
        <v>4456</v>
      </c>
      <c r="IM322" s="5">
        <v>110</v>
      </c>
      <c r="IN322" s="296">
        <f t="shared" si="21"/>
        <v>1.8333333333333333</v>
      </c>
    </row>
    <row r="323" spans="1:248">
      <c r="A323" s="52">
        <f>+'3.- Resumen general'!B325</f>
        <v>319</v>
      </c>
      <c r="B323" s="52">
        <v>26540</v>
      </c>
      <c r="C323" s="53" t="str">
        <f>+'3.- Resumen general'!D325</f>
        <v>Corrección de ligamento colateral de articulación metacarpofalángica o interfalángica</v>
      </c>
      <c r="D323" s="490" t="str">
        <f>+'3.- Resumen general'!F325</f>
        <v>IQ C</v>
      </c>
      <c r="E323" s="433" t="s">
        <v>445</v>
      </c>
      <c r="F323" s="323">
        <f t="shared" si="19"/>
        <v>96.123999999999981</v>
      </c>
      <c r="G323" s="180" t="s">
        <v>1396</v>
      </c>
      <c r="H323" s="323">
        <f t="shared" si="24"/>
        <v>45.034999999999997</v>
      </c>
      <c r="I323" s="55"/>
      <c r="J323" s="323"/>
      <c r="K323" s="56">
        <f t="shared" si="20"/>
        <v>141.15899999999999</v>
      </c>
      <c r="IK323" s="2">
        <v>26540</v>
      </c>
      <c r="IL323" s="196" t="s">
        <v>4457</v>
      </c>
      <c r="IM323" s="5">
        <v>70</v>
      </c>
      <c r="IN323" s="296">
        <f t="shared" si="21"/>
        <v>1.1666666666666667</v>
      </c>
    </row>
    <row r="324" spans="1:248">
      <c r="A324" s="52">
        <f>+'3.- Resumen general'!B326</f>
        <v>320</v>
      </c>
      <c r="B324" s="52">
        <v>26541</v>
      </c>
      <c r="C324" s="53" t="str">
        <f>+'3.- Resumen general'!D326</f>
        <v>Reconstrucción de ligamento colateral de articulación metacarpofalángica, interfalángica</v>
      </c>
      <c r="D324" s="490" t="str">
        <f>+'3.- Resumen general'!F326</f>
        <v>IQ B</v>
      </c>
      <c r="E324" s="433" t="s">
        <v>5897</v>
      </c>
      <c r="F324" s="323">
        <f t="shared" si="19"/>
        <v>179.13249000000002</v>
      </c>
      <c r="G324" s="180" t="s">
        <v>1401</v>
      </c>
      <c r="H324" s="323">
        <f>+VLOOKUP(G324,$C$2421:$D$3113,2,FALSE)+($H$3275*$G$3275*IN324)+($H$3271*$G$3271*IN324)</f>
        <v>169.78201666666666</v>
      </c>
      <c r="I324" s="55"/>
      <c r="J324" s="323"/>
      <c r="K324" s="56">
        <f t="shared" si="20"/>
        <v>348.91450666666668</v>
      </c>
      <c r="IK324" s="2">
        <v>26541</v>
      </c>
      <c r="IL324" s="196" t="s">
        <v>4458</v>
      </c>
      <c r="IM324" s="5">
        <v>80</v>
      </c>
      <c r="IN324" s="296">
        <f t="shared" si="21"/>
        <v>1.3333333333333333</v>
      </c>
    </row>
    <row r="325" spans="1:248">
      <c r="A325" s="52">
        <f>+'3.- Resumen general'!B327</f>
        <v>321</v>
      </c>
      <c r="B325" s="52">
        <v>26548</v>
      </c>
      <c r="C325" s="53" t="str">
        <f>+'3.- Resumen general'!D327</f>
        <v>Corrección y reconstrucción de dedo, placa palmar o articulación interfalángica</v>
      </c>
      <c r="D325" s="490" t="str">
        <f>+'3.- Resumen general'!F327</f>
        <v>IQ C</v>
      </c>
      <c r="E325" s="433" t="s">
        <v>445</v>
      </c>
      <c r="F325" s="323">
        <f t="shared" ref="F325:F388" si="25">+VLOOKUP(E325,$C$2421:$D$3113,2,FALSE)</f>
        <v>96.123999999999981</v>
      </c>
      <c r="G325" s="180" t="s">
        <v>1396</v>
      </c>
      <c r="H325" s="323">
        <f>+VLOOKUP(G325,$C$2421:$D$3113,2,FALSE)</f>
        <v>45.034999999999997</v>
      </c>
      <c r="I325" s="55"/>
      <c r="J325" s="323"/>
      <c r="K325" s="56">
        <f t="shared" ref="K325:K388" si="26">+F325+H325+J325</f>
        <v>141.15899999999999</v>
      </c>
      <c r="IK325" s="2">
        <v>26548</v>
      </c>
      <c r="IL325" s="196" t="s">
        <v>4459</v>
      </c>
      <c r="IM325" s="5">
        <v>80</v>
      </c>
      <c r="IN325" s="296">
        <f t="shared" ref="IN325:IN388" si="27">IM325/60</f>
        <v>1.3333333333333333</v>
      </c>
    </row>
    <row r="326" spans="1:248">
      <c r="A326" s="52">
        <f>+'3.- Resumen general'!B328</f>
        <v>322</v>
      </c>
      <c r="B326" s="52">
        <v>26550</v>
      </c>
      <c r="C326" s="53" t="str">
        <f>+'3.- Resumen general'!D328</f>
        <v>Pulgarización de un dedo</v>
      </c>
      <c r="D326" s="490" t="str">
        <f>+'3.- Resumen general'!F328</f>
        <v>IQ B</v>
      </c>
      <c r="E326" s="433" t="s">
        <v>5897</v>
      </c>
      <c r="F326" s="323">
        <f t="shared" si="25"/>
        <v>179.13249000000002</v>
      </c>
      <c r="G326" s="180" t="s">
        <v>1396</v>
      </c>
      <c r="H326" s="323">
        <f>+VLOOKUP(G326,$C$2421:$D$3113,2,FALSE)</f>
        <v>45.034999999999997</v>
      </c>
      <c r="I326" s="55"/>
      <c r="J326" s="323"/>
      <c r="K326" s="56">
        <f t="shared" si="26"/>
        <v>224.16749000000002</v>
      </c>
      <c r="IK326" s="2">
        <v>26550</v>
      </c>
      <c r="IL326" s="196" t="s">
        <v>4460</v>
      </c>
      <c r="IM326" s="5">
        <v>80</v>
      </c>
      <c r="IN326" s="296">
        <f t="shared" si="27"/>
        <v>1.3333333333333333</v>
      </c>
    </row>
    <row r="327" spans="1:248">
      <c r="A327" s="52">
        <f>+'3.- Resumen general'!B329</f>
        <v>323</v>
      </c>
      <c r="B327" s="52">
        <v>26560</v>
      </c>
      <c r="C327" s="53" t="str">
        <f>+'3.- Resumen general'!D329</f>
        <v>Corrección de Sindactilia (dedos en membrana), cada espacio interdigital; con colgajos cutáneos</v>
      </c>
      <c r="D327" s="490" t="str">
        <f>+'3.- Resumen general'!F329</f>
        <v>IQ C</v>
      </c>
      <c r="E327" s="433" t="s">
        <v>445</v>
      </c>
      <c r="F327" s="323">
        <f t="shared" si="25"/>
        <v>96.123999999999981</v>
      </c>
      <c r="G327" s="180" t="s">
        <v>1401</v>
      </c>
      <c r="H327" s="323">
        <f>+VLOOKUP(G327,$C$2421:$D$3113,2,FALSE)+($H$3275*$G$3275*IN327)+($H$3271*$G$3271*IN327)</f>
        <v>162.99268333333336</v>
      </c>
      <c r="I327" s="55"/>
      <c r="J327" s="323"/>
      <c r="K327" s="56">
        <f t="shared" si="26"/>
        <v>259.11668333333336</v>
      </c>
      <c r="IK327" s="2">
        <v>26560</v>
      </c>
      <c r="IL327" s="196" t="s">
        <v>3966</v>
      </c>
      <c r="IM327" s="5">
        <v>70</v>
      </c>
      <c r="IN327" s="296">
        <f t="shared" si="27"/>
        <v>1.1666666666666667</v>
      </c>
    </row>
    <row r="328" spans="1:248">
      <c r="A328" s="52">
        <f>+'3.- Resumen general'!B330</f>
        <v>324</v>
      </c>
      <c r="B328" s="52">
        <v>26565</v>
      </c>
      <c r="C328" s="53" t="str">
        <f>+'3.- Resumen general'!D330</f>
        <v>Osteotomía metacarpiana, falange de dedo</v>
      </c>
      <c r="D328" s="490" t="str">
        <f>+'3.- Resumen general'!F330</f>
        <v>IQ C</v>
      </c>
      <c r="E328" s="433" t="s">
        <v>445</v>
      </c>
      <c r="F328" s="323">
        <f t="shared" si="25"/>
        <v>96.123999999999981</v>
      </c>
      <c r="G328" s="180" t="s">
        <v>1396</v>
      </c>
      <c r="H328" s="323">
        <f>+VLOOKUP(G328,$C$2421:$D$3113,2,FALSE)</f>
        <v>45.034999999999997</v>
      </c>
      <c r="I328" s="55"/>
      <c r="J328" s="323"/>
      <c r="K328" s="56">
        <f t="shared" si="26"/>
        <v>141.15899999999999</v>
      </c>
      <c r="IK328" s="2">
        <v>26565</v>
      </c>
      <c r="IL328" s="196" t="s">
        <v>3967</v>
      </c>
      <c r="IM328" s="5">
        <v>140</v>
      </c>
      <c r="IN328" s="296">
        <f t="shared" si="27"/>
        <v>2.3333333333333335</v>
      </c>
    </row>
    <row r="329" spans="1:248">
      <c r="A329" s="52">
        <f>+'3.- Resumen general'!B331</f>
        <v>325</v>
      </c>
      <c r="B329" s="52">
        <v>26568</v>
      </c>
      <c r="C329" s="53" t="str">
        <f>+'3.- Resumen general'!D331</f>
        <v>Osteoplastía, alargamiento, metacarpo o falange</v>
      </c>
      <c r="D329" s="490" t="str">
        <f>+'3.- Resumen general'!F331</f>
        <v>IQ B</v>
      </c>
      <c r="E329" s="433" t="s">
        <v>5897</v>
      </c>
      <c r="F329" s="323">
        <f t="shared" si="25"/>
        <v>179.13249000000002</v>
      </c>
      <c r="G329" s="180" t="s">
        <v>1396</v>
      </c>
      <c r="H329" s="323">
        <f>+VLOOKUP(G329,$C$2421:$D$3113,2,FALSE)</f>
        <v>45.034999999999997</v>
      </c>
      <c r="I329" s="55"/>
      <c r="J329" s="323"/>
      <c r="K329" s="56">
        <f t="shared" si="26"/>
        <v>224.16749000000002</v>
      </c>
      <c r="IK329" s="2">
        <v>26568</v>
      </c>
      <c r="IL329" s="196" t="s">
        <v>3968</v>
      </c>
      <c r="IM329" s="5">
        <v>110</v>
      </c>
      <c r="IN329" s="296">
        <f t="shared" si="27"/>
        <v>1.8333333333333333</v>
      </c>
    </row>
    <row r="330" spans="1:248">
      <c r="A330" s="52">
        <f>+'3.- Resumen general'!B332</f>
        <v>326</v>
      </c>
      <c r="B330" s="52">
        <v>26580</v>
      </c>
      <c r="C330" s="53" t="str">
        <f>+'3.- Resumen general'!D332</f>
        <v>Corrrección de mano hendida</v>
      </c>
      <c r="D330" s="490" t="str">
        <f>+'3.- Resumen general'!F332</f>
        <v>IQ B</v>
      </c>
      <c r="E330" s="433" t="s">
        <v>5897</v>
      </c>
      <c r="F330" s="323">
        <f t="shared" si="25"/>
        <v>179.13249000000002</v>
      </c>
      <c r="G330" s="180" t="s">
        <v>1396</v>
      </c>
      <c r="H330" s="323">
        <f>+VLOOKUP(G330,$C$2421:$D$3113,2,FALSE)</f>
        <v>45.034999999999997</v>
      </c>
      <c r="I330" s="55"/>
      <c r="J330" s="323"/>
      <c r="K330" s="56">
        <f t="shared" si="26"/>
        <v>224.16749000000002</v>
      </c>
      <c r="IK330" s="2">
        <v>26580</v>
      </c>
      <c r="IL330" s="196" t="s">
        <v>3969</v>
      </c>
      <c r="IM330" s="5">
        <v>80</v>
      </c>
      <c r="IN330" s="296">
        <f t="shared" si="27"/>
        <v>1.3333333333333333</v>
      </c>
    </row>
    <row r="331" spans="1:248">
      <c r="A331" s="52">
        <f>+'3.- Resumen general'!B333</f>
        <v>327</v>
      </c>
      <c r="B331" s="52">
        <v>26585</v>
      </c>
      <c r="C331" s="53" t="str">
        <f>+'3.- Resumen general'!D333</f>
        <v>Corrección de dígito bífido</v>
      </c>
      <c r="D331" s="490" t="str">
        <f>+'3.- Resumen general'!F333</f>
        <v>IQ C</v>
      </c>
      <c r="E331" s="433" t="s">
        <v>445</v>
      </c>
      <c r="F331" s="323">
        <f t="shared" si="25"/>
        <v>96.123999999999981</v>
      </c>
      <c r="G331" s="180" t="s">
        <v>1401</v>
      </c>
      <c r="H331" s="323">
        <f>+VLOOKUP(G331,$C$2421:$D$3113,2,FALSE)+($H$3275*$G$3275*IN331)+($H$3271*$G$3271*IN331)</f>
        <v>162.99268333333336</v>
      </c>
      <c r="I331" s="55"/>
      <c r="J331" s="323"/>
      <c r="K331" s="56">
        <f t="shared" si="26"/>
        <v>259.11668333333336</v>
      </c>
      <c r="IK331" s="2">
        <v>26585</v>
      </c>
      <c r="IL331" s="196" t="s">
        <v>3970</v>
      </c>
      <c r="IM331" s="5">
        <v>70</v>
      </c>
      <c r="IN331" s="296">
        <f t="shared" si="27"/>
        <v>1.1666666666666667</v>
      </c>
    </row>
    <row r="332" spans="1:248">
      <c r="A332" s="52">
        <f>+'3.- Resumen general'!B334</f>
        <v>328</v>
      </c>
      <c r="B332" s="52">
        <v>26587</v>
      </c>
      <c r="C332" s="53" t="str">
        <f>+'3.- Resumen general'!D334</f>
        <v>Reconstrucción de dígito supernumerario, tejido blando y hueso</v>
      </c>
      <c r="D332" s="490" t="str">
        <f>+'3.- Resumen general'!F334</f>
        <v>IQ D</v>
      </c>
      <c r="E332" s="433" t="s">
        <v>3273</v>
      </c>
      <c r="F332" s="323">
        <f t="shared" si="25"/>
        <v>49.8</v>
      </c>
      <c r="G332" s="180" t="s">
        <v>1401</v>
      </c>
      <c r="H332" s="323">
        <f>+VLOOKUP(G332,$C$2421:$D$3113,2,FALSE)+($H$3275*$G$3275*IN332)+($H$3271*$G$3271*IN332)</f>
        <v>169.78201666666666</v>
      </c>
      <c r="I332" s="55"/>
      <c r="J332" s="323"/>
      <c r="K332" s="56">
        <f t="shared" si="26"/>
        <v>219.58201666666668</v>
      </c>
      <c r="IK332" s="2">
        <v>26587</v>
      </c>
      <c r="IL332" s="196" t="s">
        <v>3971</v>
      </c>
      <c r="IM332" s="5">
        <v>80</v>
      </c>
      <c r="IN332" s="296">
        <f t="shared" si="27"/>
        <v>1.3333333333333333</v>
      </c>
    </row>
    <row r="333" spans="1:248">
      <c r="A333" s="52">
        <f>+'3.- Resumen general'!B335</f>
        <v>329</v>
      </c>
      <c r="B333" s="52">
        <v>26590</v>
      </c>
      <c r="C333" s="53" t="str">
        <f>+'3.- Resumen general'!D335</f>
        <v>Corrección de Macrodactilia</v>
      </c>
      <c r="D333" s="490" t="str">
        <f>+'3.- Resumen general'!F335</f>
        <v>IQ C</v>
      </c>
      <c r="E333" s="433" t="s">
        <v>445</v>
      </c>
      <c r="F333" s="323">
        <f t="shared" si="25"/>
        <v>96.123999999999981</v>
      </c>
      <c r="G333" s="180" t="s">
        <v>1401</v>
      </c>
      <c r="H333" s="323">
        <f>+VLOOKUP(G333,$C$2421:$D$3113,2,FALSE)+($H$3275*$G$3275*IN333)+($H$3271*$G$3271*IN333)</f>
        <v>162.99268333333336</v>
      </c>
      <c r="I333" s="55"/>
      <c r="J333" s="323"/>
      <c r="K333" s="56">
        <f t="shared" si="26"/>
        <v>259.11668333333336</v>
      </c>
      <c r="IK333" s="2">
        <v>26590</v>
      </c>
      <c r="IL333" s="196" t="s">
        <v>3972</v>
      </c>
      <c r="IM333" s="5">
        <v>70</v>
      </c>
      <c r="IN333" s="296">
        <f t="shared" si="27"/>
        <v>1.1666666666666667</v>
      </c>
    </row>
    <row r="334" spans="1:248">
      <c r="A334" s="52">
        <f>+'3.- Resumen general'!B336</f>
        <v>330</v>
      </c>
      <c r="B334" s="52">
        <v>26591</v>
      </c>
      <c r="C334" s="53" t="str">
        <f>+'3.- Resumen general'!D336</f>
        <v>Corrección/liberación de músculos intrínsecos de la mano, cada músculo</v>
      </c>
      <c r="D334" s="490" t="str">
        <f>+'3.- Resumen general'!F336</f>
        <v>IQ B</v>
      </c>
      <c r="E334" s="433" t="s">
        <v>5897</v>
      </c>
      <c r="F334" s="323">
        <f t="shared" si="25"/>
        <v>179.13249000000002</v>
      </c>
      <c r="G334" s="180" t="s">
        <v>1396</v>
      </c>
      <c r="H334" s="323">
        <f t="shared" ref="H334:H341" si="28">+VLOOKUP(G334,$C$2421:$D$3113,2,FALSE)</f>
        <v>45.034999999999997</v>
      </c>
      <c r="I334" s="55"/>
      <c r="J334" s="323"/>
      <c r="K334" s="56">
        <f t="shared" si="26"/>
        <v>224.16749000000002</v>
      </c>
      <c r="IK334" s="2">
        <v>26591</v>
      </c>
      <c r="IL334" s="196" t="s">
        <v>3973</v>
      </c>
      <c r="IM334" s="5">
        <v>70</v>
      </c>
      <c r="IN334" s="296">
        <f t="shared" si="27"/>
        <v>1.1666666666666667</v>
      </c>
    </row>
    <row r="335" spans="1:248">
      <c r="A335" s="52">
        <f>+'3.- Resumen general'!B337</f>
        <v>331</v>
      </c>
      <c r="B335" s="52">
        <v>26596</v>
      </c>
      <c r="C335" s="53" t="str">
        <f>+'3.- Resumen general'!D337</f>
        <v>Excisión de surcos anulares constrictivos, con varias Z-plastías</v>
      </c>
      <c r="D335" s="490" t="str">
        <f>+'3.- Resumen general'!F337</f>
        <v>IQ C</v>
      </c>
      <c r="E335" s="433" t="s">
        <v>445</v>
      </c>
      <c r="F335" s="323">
        <f t="shared" si="25"/>
        <v>96.123999999999981</v>
      </c>
      <c r="G335" s="180" t="s">
        <v>1396</v>
      </c>
      <c r="H335" s="323">
        <f t="shared" si="28"/>
        <v>45.034999999999997</v>
      </c>
      <c r="I335" s="55"/>
      <c r="J335" s="323"/>
      <c r="K335" s="56">
        <f t="shared" si="26"/>
        <v>141.15899999999999</v>
      </c>
      <c r="IK335" s="2">
        <v>26596</v>
      </c>
      <c r="IL335" s="196" t="s">
        <v>3974</v>
      </c>
      <c r="IM335" s="5">
        <v>95</v>
      </c>
      <c r="IN335" s="296">
        <f t="shared" si="27"/>
        <v>1.5833333333333333</v>
      </c>
    </row>
    <row r="336" spans="1:248">
      <c r="A336" s="52">
        <f>+'3.- Resumen general'!B338</f>
        <v>332</v>
      </c>
      <c r="B336" s="52">
        <v>26597</v>
      </c>
      <c r="C336" s="53" t="str">
        <f>+'3.- Resumen general'!D338</f>
        <v>Liberación de contractura cicatrizal, flexor o extensor de mano y/o dedo</v>
      </c>
      <c r="D336" s="490" t="str">
        <f>+'3.- Resumen general'!F338</f>
        <v>IQ C</v>
      </c>
      <c r="E336" s="433" t="s">
        <v>445</v>
      </c>
      <c r="F336" s="323">
        <f t="shared" si="25"/>
        <v>96.123999999999981</v>
      </c>
      <c r="G336" s="180" t="s">
        <v>1396</v>
      </c>
      <c r="H336" s="323">
        <f t="shared" si="28"/>
        <v>45.034999999999997</v>
      </c>
      <c r="I336" s="55"/>
      <c r="J336" s="323"/>
      <c r="K336" s="56">
        <f t="shared" si="26"/>
        <v>141.15899999999999</v>
      </c>
      <c r="IK336" s="2">
        <v>26597</v>
      </c>
      <c r="IL336" s="196" t="s">
        <v>3975</v>
      </c>
      <c r="IM336" s="5">
        <v>95</v>
      </c>
      <c r="IN336" s="296">
        <f t="shared" si="27"/>
        <v>1.5833333333333333</v>
      </c>
    </row>
    <row r="337" spans="1:248">
      <c r="A337" s="52">
        <f>+'3.- Resumen general'!B339</f>
        <v>333</v>
      </c>
      <c r="B337" s="52">
        <v>26608</v>
      </c>
      <c r="C337" s="53" t="str">
        <f>+'3.- Resumen general'!D339</f>
        <v>Fijación esquelética percutánea de fractura metacarpiana</v>
      </c>
      <c r="D337" s="490" t="str">
        <f>+'3.- Resumen general'!F339</f>
        <v>IQ C</v>
      </c>
      <c r="E337" s="433" t="s">
        <v>445</v>
      </c>
      <c r="F337" s="323">
        <f t="shared" si="25"/>
        <v>96.123999999999981</v>
      </c>
      <c r="G337" s="180" t="s">
        <v>1396</v>
      </c>
      <c r="H337" s="323">
        <f t="shared" si="28"/>
        <v>45.034999999999997</v>
      </c>
      <c r="I337" s="55"/>
      <c r="J337" s="323"/>
      <c r="K337" s="56">
        <f t="shared" si="26"/>
        <v>141.15899999999999</v>
      </c>
      <c r="IK337" s="2">
        <v>26608</v>
      </c>
      <c r="IL337" s="196" t="s">
        <v>3976</v>
      </c>
      <c r="IM337" s="5">
        <v>70</v>
      </c>
      <c r="IN337" s="296">
        <f t="shared" si="27"/>
        <v>1.1666666666666667</v>
      </c>
    </row>
    <row r="338" spans="1:248">
      <c r="A338" s="52">
        <f>+'3.- Resumen general'!B340</f>
        <v>334</v>
      </c>
      <c r="B338" s="52">
        <v>26615</v>
      </c>
      <c r="C338" s="53" t="str">
        <f>+'3.- Resumen general'!D340</f>
        <v>Tratamiento abierto de fractura metacarpiana, falanges</v>
      </c>
      <c r="D338" s="490" t="str">
        <f>+'3.- Resumen general'!F340</f>
        <v>IQ C</v>
      </c>
      <c r="E338" s="433" t="s">
        <v>445</v>
      </c>
      <c r="F338" s="323">
        <f t="shared" si="25"/>
        <v>96.123999999999981</v>
      </c>
      <c r="G338" s="180" t="s">
        <v>1396</v>
      </c>
      <c r="H338" s="323">
        <f t="shared" si="28"/>
        <v>45.034999999999997</v>
      </c>
      <c r="I338" s="55"/>
      <c r="J338" s="323"/>
      <c r="K338" s="56">
        <f t="shared" si="26"/>
        <v>141.15899999999999</v>
      </c>
      <c r="IK338" s="2">
        <v>26615</v>
      </c>
      <c r="IL338" s="196" t="s">
        <v>3977</v>
      </c>
      <c r="IM338" s="5">
        <v>65</v>
      </c>
      <c r="IN338" s="296">
        <f t="shared" si="27"/>
        <v>1.0833333333333333</v>
      </c>
    </row>
    <row r="339" spans="1:248">
      <c r="A339" s="52">
        <f>+'3.- Resumen general'!B341</f>
        <v>335</v>
      </c>
      <c r="B339" s="52">
        <v>26650</v>
      </c>
      <c r="C339" s="53" t="str">
        <f>+'3.- Resumen general'!D341</f>
        <v>Fijación percutánea de fractura carpo-metacarpiana</v>
      </c>
      <c r="D339" s="490" t="str">
        <f>+'3.- Resumen general'!F341</f>
        <v>IQ C</v>
      </c>
      <c r="E339" s="433" t="s">
        <v>445</v>
      </c>
      <c r="F339" s="323">
        <f t="shared" si="25"/>
        <v>96.123999999999981</v>
      </c>
      <c r="G339" s="180" t="s">
        <v>1396</v>
      </c>
      <c r="H339" s="323">
        <f t="shared" si="28"/>
        <v>45.034999999999997</v>
      </c>
      <c r="I339" s="55"/>
      <c r="J339" s="323"/>
      <c r="K339" s="56">
        <f t="shared" si="26"/>
        <v>141.15899999999999</v>
      </c>
      <c r="IK339" s="2">
        <v>26650</v>
      </c>
      <c r="IL339" s="196" t="s">
        <v>3728</v>
      </c>
      <c r="IM339" s="5">
        <v>70</v>
      </c>
      <c r="IN339" s="296">
        <f t="shared" si="27"/>
        <v>1.1666666666666667</v>
      </c>
    </row>
    <row r="340" spans="1:248">
      <c r="A340" s="52">
        <f>+'3.- Resumen general'!B342</f>
        <v>336</v>
      </c>
      <c r="B340" s="52">
        <v>26676</v>
      </c>
      <c r="C340" s="53" t="str">
        <f>+'3.- Resumen general'!D342</f>
        <v>Fijación esquelética percutánea de luxación carpometacarpiana, interfalángica</v>
      </c>
      <c r="D340" s="490" t="str">
        <f>+'3.- Resumen general'!F342</f>
        <v>IQ D</v>
      </c>
      <c r="E340" s="433" t="s">
        <v>3273</v>
      </c>
      <c r="F340" s="323">
        <f t="shared" si="25"/>
        <v>49.8</v>
      </c>
      <c r="G340" s="180" t="s">
        <v>1396</v>
      </c>
      <c r="H340" s="323">
        <f t="shared" si="28"/>
        <v>45.034999999999997</v>
      </c>
      <c r="I340" s="55"/>
      <c r="J340" s="323"/>
      <c r="K340" s="56">
        <f t="shared" si="26"/>
        <v>94.834999999999994</v>
      </c>
      <c r="IK340" s="2">
        <v>26676</v>
      </c>
      <c r="IL340" s="196" t="s">
        <v>2986</v>
      </c>
      <c r="IM340" s="5">
        <v>70</v>
      </c>
      <c r="IN340" s="296">
        <f t="shared" si="27"/>
        <v>1.1666666666666667</v>
      </c>
    </row>
    <row r="341" spans="1:248">
      <c r="A341" s="52">
        <f>+'3.- Resumen general'!B343</f>
        <v>337</v>
      </c>
      <c r="B341" s="52">
        <v>26685</v>
      </c>
      <c r="C341" s="53" t="str">
        <f>+'3.- Resumen general'!D343</f>
        <v>Tratamiento abierto de luxación carpometacarpiana,  metacarpofalángica</v>
      </c>
      <c r="D341" s="490" t="str">
        <f>+'3.- Resumen general'!F343</f>
        <v>IQ C</v>
      </c>
      <c r="E341" s="433" t="s">
        <v>445</v>
      </c>
      <c r="F341" s="323">
        <f t="shared" si="25"/>
        <v>96.123999999999981</v>
      </c>
      <c r="G341" s="180" t="s">
        <v>1396</v>
      </c>
      <c r="H341" s="323">
        <f t="shared" si="28"/>
        <v>45.034999999999997</v>
      </c>
      <c r="I341" s="55"/>
      <c r="J341" s="323"/>
      <c r="K341" s="56">
        <f t="shared" si="26"/>
        <v>141.15899999999999</v>
      </c>
      <c r="IK341" s="2">
        <v>26685</v>
      </c>
      <c r="IL341" s="196" t="s">
        <v>2987</v>
      </c>
      <c r="IM341" s="5">
        <v>65</v>
      </c>
      <c r="IN341" s="296">
        <f t="shared" si="27"/>
        <v>1.0833333333333333</v>
      </c>
    </row>
    <row r="342" spans="1:248">
      <c r="A342" s="52">
        <f>+'3.- Resumen general'!B344</f>
        <v>338</v>
      </c>
      <c r="B342" s="52">
        <v>26700</v>
      </c>
      <c r="C342" s="53" t="str">
        <f>+'3.- Resumen general'!D344</f>
        <v>Tratamiento cerrado de luxación carpometacarpiana, tarsometarsiana, metacarpofalángica, metatarsofalángica, interfalángica</v>
      </c>
      <c r="D342" s="490" t="str">
        <f>+'3.- Resumen general'!F344</f>
        <v>Atención de Tópico</v>
      </c>
      <c r="E342" s="432" t="s">
        <v>5899</v>
      </c>
      <c r="F342" s="323">
        <f t="shared" si="25"/>
        <v>23.517150000000001</v>
      </c>
      <c r="G342" s="57"/>
      <c r="H342" s="323"/>
      <c r="I342" s="55"/>
      <c r="J342" s="323"/>
      <c r="K342" s="56">
        <f t="shared" si="26"/>
        <v>23.517150000000001</v>
      </c>
      <c r="IK342" s="2">
        <v>26700</v>
      </c>
      <c r="IL342" s="196" t="s">
        <v>2988</v>
      </c>
      <c r="IM342" s="5">
        <v>30</v>
      </c>
      <c r="IN342" s="296">
        <f t="shared" si="27"/>
        <v>0.5</v>
      </c>
    </row>
    <row r="343" spans="1:248">
      <c r="A343" s="52">
        <f>+'3.- Resumen general'!B345</f>
        <v>339</v>
      </c>
      <c r="B343" s="52">
        <v>26727</v>
      </c>
      <c r="C343" s="53" t="str">
        <f>+'3.- Resumen general'!D345</f>
        <v>Fijación esquelética percutánea de fractura inestable de falange</v>
      </c>
      <c r="D343" s="490" t="str">
        <f>+'3.- Resumen general'!F345</f>
        <v>IQ C</v>
      </c>
      <c r="E343" s="433" t="s">
        <v>445</v>
      </c>
      <c r="F343" s="323">
        <f t="shared" si="25"/>
        <v>96.123999999999981</v>
      </c>
      <c r="G343" s="180" t="s">
        <v>1396</v>
      </c>
      <c r="H343" s="323">
        <f t="shared" ref="H343:H360" si="29">+VLOOKUP(G343,$C$2421:$D$3113,2,FALSE)</f>
        <v>45.034999999999997</v>
      </c>
      <c r="I343" s="55"/>
      <c r="J343" s="323"/>
      <c r="K343" s="56">
        <f t="shared" si="26"/>
        <v>141.15899999999999</v>
      </c>
      <c r="IK343" s="2">
        <v>26727</v>
      </c>
      <c r="IL343" s="196" t="s">
        <v>2989</v>
      </c>
      <c r="IM343" s="5">
        <v>70</v>
      </c>
      <c r="IN343" s="296">
        <f t="shared" si="27"/>
        <v>1.1666666666666667</v>
      </c>
    </row>
    <row r="344" spans="1:248">
      <c r="A344" s="52">
        <f>+'3.- Resumen general'!B346</f>
        <v>340</v>
      </c>
      <c r="B344" s="52">
        <v>26746</v>
      </c>
      <c r="C344" s="53" t="str">
        <f>+'3.- Resumen general'!D346</f>
        <v>Tratamiento abierto de fractura articular, con compromiso de articulación metacarpofalángica o interfalángica</v>
      </c>
      <c r="D344" s="490" t="str">
        <f>+'3.- Resumen general'!F346</f>
        <v>IQ C</v>
      </c>
      <c r="E344" s="433" t="s">
        <v>445</v>
      </c>
      <c r="F344" s="323">
        <f t="shared" si="25"/>
        <v>96.123999999999981</v>
      </c>
      <c r="G344" s="180" t="s">
        <v>1396</v>
      </c>
      <c r="H344" s="323">
        <f t="shared" si="29"/>
        <v>45.034999999999997</v>
      </c>
      <c r="I344" s="55"/>
      <c r="J344" s="323"/>
      <c r="K344" s="56">
        <f t="shared" si="26"/>
        <v>141.15899999999999</v>
      </c>
      <c r="IK344" s="2">
        <v>26746</v>
      </c>
      <c r="IL344" s="196" t="s">
        <v>2990</v>
      </c>
      <c r="IM344" s="5">
        <v>110</v>
      </c>
      <c r="IN344" s="296">
        <f t="shared" si="27"/>
        <v>1.8333333333333333</v>
      </c>
    </row>
    <row r="345" spans="1:248">
      <c r="A345" s="52">
        <f>+'3.- Resumen general'!B347</f>
        <v>341</v>
      </c>
      <c r="B345" s="52">
        <v>26820</v>
      </c>
      <c r="C345" s="53" t="str">
        <f>+'3.- Resumen general'!D347</f>
        <v>Fusión en oposición de pulgar</v>
      </c>
      <c r="D345" s="490" t="str">
        <f>+'3.- Resumen general'!F347</f>
        <v>IQ C</v>
      </c>
      <c r="E345" s="433" t="s">
        <v>445</v>
      </c>
      <c r="F345" s="323">
        <f t="shared" si="25"/>
        <v>96.123999999999981</v>
      </c>
      <c r="G345" s="180" t="s">
        <v>1396</v>
      </c>
      <c r="H345" s="323">
        <f t="shared" si="29"/>
        <v>45.034999999999997</v>
      </c>
      <c r="I345" s="55"/>
      <c r="J345" s="323"/>
      <c r="K345" s="56">
        <f t="shared" si="26"/>
        <v>141.15899999999999</v>
      </c>
      <c r="IK345" s="2">
        <v>26820</v>
      </c>
      <c r="IL345" s="196" t="s">
        <v>2991</v>
      </c>
      <c r="IM345" s="5">
        <v>110</v>
      </c>
      <c r="IN345" s="296">
        <f t="shared" si="27"/>
        <v>1.8333333333333333</v>
      </c>
    </row>
    <row r="346" spans="1:248">
      <c r="A346" s="52">
        <f>+'3.- Resumen general'!B348</f>
        <v>342</v>
      </c>
      <c r="B346" s="52">
        <v>26841</v>
      </c>
      <c r="C346" s="53" t="str">
        <f>+'3.- Resumen general'!D348</f>
        <v>Artrodesis de articulación carpometacarpiana, metacarpofalángica, o interfalángica</v>
      </c>
      <c r="D346" s="490" t="str">
        <f>+'3.- Resumen general'!F348</f>
        <v>IQ C</v>
      </c>
      <c r="E346" s="433" t="s">
        <v>445</v>
      </c>
      <c r="F346" s="323">
        <f t="shared" si="25"/>
        <v>96.123999999999981</v>
      </c>
      <c r="G346" s="180" t="s">
        <v>1396</v>
      </c>
      <c r="H346" s="323">
        <f t="shared" si="29"/>
        <v>45.034999999999997</v>
      </c>
      <c r="I346" s="55"/>
      <c r="J346" s="323"/>
      <c r="K346" s="56">
        <f t="shared" si="26"/>
        <v>141.15899999999999</v>
      </c>
      <c r="IK346" s="2">
        <v>26841</v>
      </c>
      <c r="IL346" s="196" t="s">
        <v>2992</v>
      </c>
      <c r="IM346" s="5">
        <v>110</v>
      </c>
      <c r="IN346" s="296">
        <f t="shared" si="27"/>
        <v>1.8333333333333333</v>
      </c>
    </row>
    <row r="347" spans="1:248">
      <c r="A347" s="52">
        <f>+'3.- Resumen general'!B349</f>
        <v>343</v>
      </c>
      <c r="B347" s="52">
        <v>26910</v>
      </c>
      <c r="C347" s="53" t="str">
        <f>+'3.- Resumen general'!D349</f>
        <v>Amputación a nivel de mano</v>
      </c>
      <c r="D347" s="490" t="str">
        <f>+'3.- Resumen general'!F349</f>
        <v>IQ C</v>
      </c>
      <c r="E347" s="433" t="s">
        <v>445</v>
      </c>
      <c r="F347" s="323">
        <f t="shared" si="25"/>
        <v>96.123999999999981</v>
      </c>
      <c r="G347" s="180" t="s">
        <v>1396</v>
      </c>
      <c r="H347" s="323">
        <f t="shared" si="29"/>
        <v>45.034999999999997</v>
      </c>
      <c r="I347" s="55"/>
      <c r="J347" s="323"/>
      <c r="K347" s="56">
        <f t="shared" si="26"/>
        <v>141.15899999999999</v>
      </c>
      <c r="IK347" s="2">
        <v>26910</v>
      </c>
      <c r="IL347" s="196" t="s">
        <v>2993</v>
      </c>
      <c r="IM347" s="5">
        <v>80</v>
      </c>
      <c r="IN347" s="296">
        <f t="shared" si="27"/>
        <v>1.3333333333333333</v>
      </c>
    </row>
    <row r="348" spans="1:248">
      <c r="A348" s="52">
        <f>+'3.- Resumen general'!B350</f>
        <v>344</v>
      </c>
      <c r="B348" s="52">
        <v>26951</v>
      </c>
      <c r="C348" s="53" t="str">
        <f>+'3.- Resumen general'!D350</f>
        <v>Amputación a nivel de dedos de mano</v>
      </c>
      <c r="D348" s="490" t="str">
        <f>+'3.- Resumen general'!F350</f>
        <v>IQ D</v>
      </c>
      <c r="E348" s="433" t="s">
        <v>3273</v>
      </c>
      <c r="F348" s="323">
        <f t="shared" si="25"/>
        <v>49.8</v>
      </c>
      <c r="G348" s="180" t="s">
        <v>1396</v>
      </c>
      <c r="H348" s="323">
        <f t="shared" si="29"/>
        <v>45.034999999999997</v>
      </c>
      <c r="I348" s="55"/>
      <c r="J348" s="323"/>
      <c r="K348" s="56">
        <f t="shared" si="26"/>
        <v>94.834999999999994</v>
      </c>
      <c r="IK348" s="2">
        <v>26951</v>
      </c>
      <c r="IL348" s="196" t="s">
        <v>2994</v>
      </c>
      <c r="IM348" s="5">
        <v>80</v>
      </c>
      <c r="IN348" s="296">
        <f t="shared" si="27"/>
        <v>1.3333333333333333</v>
      </c>
    </row>
    <row r="349" spans="1:248">
      <c r="A349" s="52">
        <f>+'3.- Resumen general'!B351</f>
        <v>345</v>
      </c>
      <c r="B349" s="52">
        <v>26992</v>
      </c>
      <c r="C349" s="53" t="str">
        <f>+'3.- Resumen general'!D351</f>
        <v>Incisión de hueso cortical de pelvis y/o articulación de la cadera</v>
      </c>
      <c r="D349" s="490" t="str">
        <f>+'3.- Resumen general'!F351</f>
        <v>IQ B</v>
      </c>
      <c r="E349" s="433" t="s">
        <v>5897</v>
      </c>
      <c r="F349" s="323">
        <f t="shared" si="25"/>
        <v>179.13249000000002</v>
      </c>
      <c r="G349" s="180" t="s">
        <v>1394</v>
      </c>
      <c r="H349" s="323">
        <f t="shared" si="29"/>
        <v>68.84</v>
      </c>
      <c r="I349" s="55"/>
      <c r="J349" s="323"/>
      <c r="K349" s="56">
        <f t="shared" si="26"/>
        <v>247.97249000000002</v>
      </c>
      <c r="IK349" s="2">
        <v>26992</v>
      </c>
      <c r="IL349" s="196" t="s">
        <v>2995</v>
      </c>
      <c r="IM349" s="5">
        <v>80</v>
      </c>
      <c r="IN349" s="296">
        <f t="shared" si="27"/>
        <v>1.3333333333333333</v>
      </c>
    </row>
    <row r="350" spans="1:248">
      <c r="A350" s="52">
        <f>+'3.- Resumen general'!B352</f>
        <v>346</v>
      </c>
      <c r="B350" s="52">
        <v>27000</v>
      </c>
      <c r="C350" s="53" t="str">
        <f>+'3.- Resumen general'!D352</f>
        <v>Tenotomía del aductor</v>
      </c>
      <c r="D350" s="490" t="str">
        <f>+'3.- Resumen general'!F352</f>
        <v>IQ D</v>
      </c>
      <c r="E350" s="433" t="s">
        <v>3273</v>
      </c>
      <c r="F350" s="323">
        <f t="shared" si="25"/>
        <v>49.8</v>
      </c>
      <c r="G350" s="180" t="s">
        <v>1395</v>
      </c>
      <c r="H350" s="323">
        <f t="shared" si="29"/>
        <v>86.8</v>
      </c>
      <c r="I350" s="55"/>
      <c r="J350" s="323"/>
      <c r="K350" s="56">
        <f t="shared" si="26"/>
        <v>136.6</v>
      </c>
      <c r="IK350" s="2">
        <v>27000</v>
      </c>
      <c r="IL350" s="196" t="s">
        <v>3729</v>
      </c>
      <c r="IM350" s="5">
        <v>95</v>
      </c>
      <c r="IN350" s="296">
        <f t="shared" si="27"/>
        <v>1.5833333333333333</v>
      </c>
    </row>
    <row r="351" spans="1:248">
      <c r="A351" s="52">
        <f>+'3.- Resumen general'!B353</f>
        <v>347</v>
      </c>
      <c r="B351" s="52">
        <v>27005</v>
      </c>
      <c r="C351" s="53" t="str">
        <f>+'3.- Resumen general'!D353</f>
        <v>Tenotomía del psoas</v>
      </c>
      <c r="D351" s="490" t="str">
        <f>+'3.- Resumen general'!F353</f>
        <v>IQ C</v>
      </c>
      <c r="E351" s="433" t="s">
        <v>445</v>
      </c>
      <c r="F351" s="323">
        <f t="shared" si="25"/>
        <v>96.123999999999981</v>
      </c>
      <c r="G351" s="180" t="s">
        <v>1395</v>
      </c>
      <c r="H351" s="323">
        <f t="shared" si="29"/>
        <v>86.8</v>
      </c>
      <c r="I351" s="55"/>
      <c r="J351" s="323"/>
      <c r="K351" s="56">
        <f t="shared" si="26"/>
        <v>182.92399999999998</v>
      </c>
      <c r="IK351" s="2">
        <v>27005</v>
      </c>
      <c r="IL351" s="196" t="s">
        <v>3730</v>
      </c>
      <c r="IM351" s="5">
        <v>95</v>
      </c>
      <c r="IN351" s="296">
        <f t="shared" si="27"/>
        <v>1.5833333333333333</v>
      </c>
    </row>
    <row r="352" spans="1:248">
      <c r="A352" s="52">
        <f>+'3.- Resumen general'!B354</f>
        <v>348</v>
      </c>
      <c r="B352" s="52">
        <v>27006</v>
      </c>
      <c r="C352" s="53" t="str">
        <f>+'3.- Resumen general'!D354</f>
        <v>Tenotomía de abductores y/o extensores de la cadera</v>
      </c>
      <c r="D352" s="490" t="str">
        <f>+'3.- Resumen general'!F354</f>
        <v>IQ C</v>
      </c>
      <c r="E352" s="433" t="s">
        <v>445</v>
      </c>
      <c r="F352" s="323">
        <f t="shared" si="25"/>
        <v>96.123999999999981</v>
      </c>
      <c r="G352" s="180" t="s">
        <v>1395</v>
      </c>
      <c r="H352" s="323">
        <f t="shared" si="29"/>
        <v>86.8</v>
      </c>
      <c r="I352" s="55"/>
      <c r="J352" s="323"/>
      <c r="K352" s="56">
        <f t="shared" si="26"/>
        <v>182.92399999999998</v>
      </c>
      <c r="IK352" s="2">
        <v>27006</v>
      </c>
      <c r="IL352" s="196" t="s">
        <v>2996</v>
      </c>
      <c r="IM352" s="5">
        <v>95</v>
      </c>
      <c r="IN352" s="296">
        <f t="shared" si="27"/>
        <v>1.5833333333333333</v>
      </c>
    </row>
    <row r="353" spans="1:248">
      <c r="A353" s="52">
        <f>+'3.- Resumen general'!B355</f>
        <v>349</v>
      </c>
      <c r="B353" s="52">
        <v>27025</v>
      </c>
      <c r="C353" s="53" t="str">
        <f>+'3.- Resumen general'!D355</f>
        <v>Fasciotomía de cadera o muslo</v>
      </c>
      <c r="D353" s="490" t="str">
        <f>+'3.- Resumen general'!F355</f>
        <v>IQ D</v>
      </c>
      <c r="E353" s="433" t="s">
        <v>3273</v>
      </c>
      <c r="F353" s="323">
        <f t="shared" si="25"/>
        <v>49.8</v>
      </c>
      <c r="G353" s="180" t="s">
        <v>1394</v>
      </c>
      <c r="H353" s="323">
        <f t="shared" si="29"/>
        <v>68.84</v>
      </c>
      <c r="I353" s="55"/>
      <c r="J353" s="323"/>
      <c r="K353" s="56">
        <f t="shared" si="26"/>
        <v>118.64</v>
      </c>
      <c r="IK353" s="2">
        <v>27025</v>
      </c>
      <c r="IL353" s="196" t="s">
        <v>2997</v>
      </c>
      <c r="IM353" s="5">
        <v>80</v>
      </c>
      <c r="IN353" s="296">
        <f t="shared" si="27"/>
        <v>1.3333333333333333</v>
      </c>
    </row>
    <row r="354" spans="1:248">
      <c r="A354" s="52">
        <f>+'3.- Resumen general'!B356</f>
        <v>350</v>
      </c>
      <c r="B354" s="52">
        <v>27030</v>
      </c>
      <c r="C354" s="53" t="str">
        <f>+'3.- Resumen general'!D356</f>
        <v>Artrotomía de cadera, incluyendo exploración o extirpación de cuerpo suelto o de cuerpo extraño o drenaje o biopsia</v>
      </c>
      <c r="D354" s="490" t="str">
        <f>+'3.- Resumen general'!F356</f>
        <v>IQ C</v>
      </c>
      <c r="E354" s="433" t="s">
        <v>445</v>
      </c>
      <c r="F354" s="323">
        <f t="shared" si="25"/>
        <v>96.123999999999981</v>
      </c>
      <c r="G354" s="180" t="s">
        <v>1394</v>
      </c>
      <c r="H354" s="323">
        <f t="shared" si="29"/>
        <v>68.84</v>
      </c>
      <c r="I354" s="55"/>
      <c r="J354" s="323"/>
      <c r="K354" s="56">
        <f t="shared" si="26"/>
        <v>164.964</v>
      </c>
      <c r="IK354" s="2">
        <v>27030</v>
      </c>
      <c r="IL354" s="196" t="s">
        <v>2998</v>
      </c>
      <c r="IM354" s="5">
        <v>110</v>
      </c>
      <c r="IN354" s="296">
        <f t="shared" si="27"/>
        <v>1.8333333333333333</v>
      </c>
    </row>
    <row r="355" spans="1:248">
      <c r="A355" s="52">
        <f>+'3.- Resumen general'!B357</f>
        <v>351</v>
      </c>
      <c r="B355" s="52">
        <v>27035</v>
      </c>
      <c r="C355" s="53" t="str">
        <f>+'3.- Resumen general'!D357</f>
        <v>Denervación de articulación de la cadera</v>
      </c>
      <c r="D355" s="490" t="str">
        <f>+'3.- Resumen general'!F357</f>
        <v>IQ B</v>
      </c>
      <c r="E355" s="433" t="s">
        <v>5897</v>
      </c>
      <c r="F355" s="323">
        <f t="shared" si="25"/>
        <v>179.13249000000002</v>
      </c>
      <c r="G355" s="180" t="s">
        <v>1394</v>
      </c>
      <c r="H355" s="323">
        <f t="shared" si="29"/>
        <v>68.84</v>
      </c>
      <c r="I355" s="55"/>
      <c r="J355" s="323"/>
      <c r="K355" s="56">
        <f t="shared" si="26"/>
        <v>247.97249000000002</v>
      </c>
      <c r="IK355" s="2">
        <v>27035</v>
      </c>
      <c r="IL355" s="196" t="s">
        <v>2999</v>
      </c>
      <c r="IM355" s="5">
        <v>200</v>
      </c>
      <c r="IN355" s="296">
        <f t="shared" si="27"/>
        <v>3.3333333333333335</v>
      </c>
    </row>
    <row r="356" spans="1:248">
      <c r="A356" s="52">
        <f>+'3.- Resumen general'!B358</f>
        <v>352</v>
      </c>
      <c r="B356" s="52">
        <v>27036</v>
      </c>
      <c r="C356" s="53" t="str">
        <f>+'3.- Resumen general'!D358</f>
        <v>Capsulectomía o capsulotomía de cadera</v>
      </c>
      <c r="D356" s="490" t="str">
        <f>+'3.- Resumen general'!F358</f>
        <v>IQ B</v>
      </c>
      <c r="E356" s="433" t="s">
        <v>5897</v>
      </c>
      <c r="F356" s="323">
        <f t="shared" si="25"/>
        <v>179.13249000000002</v>
      </c>
      <c r="G356" s="180" t="s">
        <v>1395</v>
      </c>
      <c r="H356" s="323">
        <f t="shared" si="29"/>
        <v>86.8</v>
      </c>
      <c r="I356" s="55"/>
      <c r="J356" s="323"/>
      <c r="K356" s="56">
        <f t="shared" si="26"/>
        <v>265.93249000000003</v>
      </c>
      <c r="IK356" s="2">
        <v>27036</v>
      </c>
      <c r="IL356" s="196" t="s">
        <v>3000</v>
      </c>
      <c r="IM356" s="5">
        <v>110</v>
      </c>
      <c r="IN356" s="296">
        <f t="shared" si="27"/>
        <v>1.8333333333333333</v>
      </c>
    </row>
    <row r="357" spans="1:248">
      <c r="A357" s="52">
        <f>+'3.- Resumen general'!B359</f>
        <v>353</v>
      </c>
      <c r="B357" s="52">
        <v>27049</v>
      </c>
      <c r="C357" s="53" t="str">
        <f>+'3.- Resumen general'!D359</f>
        <v>Resección radical de tumor, tejido blando de pelvis y región de la cadera (p. ejm. Neoplasia Maligna)</v>
      </c>
      <c r="D357" s="490" t="str">
        <f>+'3.- Resumen general'!F359</f>
        <v>IQ B</v>
      </c>
      <c r="E357" s="433" t="s">
        <v>5897</v>
      </c>
      <c r="F357" s="323">
        <f t="shared" si="25"/>
        <v>179.13249000000002</v>
      </c>
      <c r="G357" s="180" t="s">
        <v>1395</v>
      </c>
      <c r="H357" s="323">
        <f t="shared" si="29"/>
        <v>86.8</v>
      </c>
      <c r="I357" s="55"/>
      <c r="J357" s="323"/>
      <c r="K357" s="56">
        <f t="shared" si="26"/>
        <v>265.93249000000003</v>
      </c>
      <c r="IK357" s="2">
        <v>27049</v>
      </c>
      <c r="IL357" s="196" t="s">
        <v>3001</v>
      </c>
      <c r="IM357" s="5">
        <v>140</v>
      </c>
      <c r="IN357" s="296">
        <f t="shared" si="27"/>
        <v>2.3333333333333335</v>
      </c>
    </row>
    <row r="358" spans="1:248">
      <c r="A358" s="52">
        <f>+'3.- Resumen general'!B360</f>
        <v>354</v>
      </c>
      <c r="B358" s="52">
        <v>27060</v>
      </c>
      <c r="C358" s="53" t="str">
        <f>+'3.- Resumen general'!D360</f>
        <v>Excisión de bolsa sinovial isquiática, trocantérica o calcificación</v>
      </c>
      <c r="D358" s="490" t="str">
        <f>+'3.- Resumen general'!F360</f>
        <v>IQ C</v>
      </c>
      <c r="E358" s="433" t="s">
        <v>445</v>
      </c>
      <c r="F358" s="323">
        <f t="shared" si="25"/>
        <v>96.123999999999981</v>
      </c>
      <c r="G358" s="180" t="s">
        <v>1394</v>
      </c>
      <c r="H358" s="323">
        <f t="shared" si="29"/>
        <v>68.84</v>
      </c>
      <c r="I358" s="55"/>
      <c r="J358" s="323"/>
      <c r="K358" s="56">
        <f t="shared" si="26"/>
        <v>164.964</v>
      </c>
      <c r="IK358" s="2">
        <v>27060</v>
      </c>
      <c r="IL358" s="196" t="s">
        <v>3002</v>
      </c>
      <c r="IM358" s="5">
        <v>95</v>
      </c>
      <c r="IN358" s="296">
        <f t="shared" si="27"/>
        <v>1.5833333333333333</v>
      </c>
    </row>
    <row r="359" spans="1:248">
      <c r="A359" s="52">
        <f>+'3.- Resumen general'!B361</f>
        <v>355</v>
      </c>
      <c r="B359" s="52">
        <v>27065</v>
      </c>
      <c r="C359" s="53" t="str">
        <f>+'3.- Resumen general'!D361</f>
        <v>Excisión de quiste óseo o tumor benigno; superficial con o sin injerto autólogo</v>
      </c>
      <c r="D359" s="490" t="str">
        <f>+'3.- Resumen general'!F361</f>
        <v>IQ C</v>
      </c>
      <c r="E359" s="433" t="s">
        <v>445</v>
      </c>
      <c r="F359" s="323">
        <f t="shared" si="25"/>
        <v>96.123999999999981</v>
      </c>
      <c r="G359" s="180" t="s">
        <v>1395</v>
      </c>
      <c r="H359" s="323">
        <f t="shared" si="29"/>
        <v>86.8</v>
      </c>
      <c r="I359" s="55"/>
      <c r="J359" s="323"/>
      <c r="K359" s="56">
        <f t="shared" si="26"/>
        <v>182.92399999999998</v>
      </c>
      <c r="IK359" s="2">
        <v>27065</v>
      </c>
      <c r="IL359" s="196" t="s">
        <v>3003</v>
      </c>
      <c r="IM359" s="5">
        <v>110</v>
      </c>
      <c r="IN359" s="296">
        <f t="shared" si="27"/>
        <v>1.8333333333333333</v>
      </c>
    </row>
    <row r="360" spans="1:248">
      <c r="A360" s="52">
        <f>+'3.- Resumen general'!B362</f>
        <v>356</v>
      </c>
      <c r="B360" s="52">
        <v>27070</v>
      </c>
      <c r="C360" s="53" t="str">
        <f>+'3.- Resumen general'!D362</f>
        <v>Excisión parcial de huesos de cadera o pelvis</v>
      </c>
      <c r="D360" s="490" t="str">
        <f>+'3.- Resumen general'!F362</f>
        <v>IQ B</v>
      </c>
      <c r="E360" s="433" t="s">
        <v>5897</v>
      </c>
      <c r="F360" s="323">
        <f t="shared" si="25"/>
        <v>179.13249000000002</v>
      </c>
      <c r="G360" s="180" t="s">
        <v>1395</v>
      </c>
      <c r="H360" s="323">
        <f t="shared" si="29"/>
        <v>86.8</v>
      </c>
      <c r="I360" s="55"/>
      <c r="J360" s="323"/>
      <c r="K360" s="56">
        <f t="shared" si="26"/>
        <v>265.93249000000003</v>
      </c>
      <c r="IK360" s="2">
        <v>27070</v>
      </c>
      <c r="IL360" s="196" t="s">
        <v>3004</v>
      </c>
      <c r="IM360" s="5">
        <v>140</v>
      </c>
      <c r="IN360" s="296">
        <f t="shared" si="27"/>
        <v>2.3333333333333335</v>
      </c>
    </row>
    <row r="361" spans="1:248">
      <c r="A361" s="52">
        <f>+'3.- Resumen general'!B363</f>
        <v>357</v>
      </c>
      <c r="B361" s="52">
        <v>27075</v>
      </c>
      <c r="C361" s="53" t="str">
        <f>+'3.- Resumen general'!D363</f>
        <v>Resección radical de tumor o infección; ala del ílion, una rama del isquión o del pubis, o sínfisis del pubis</v>
      </c>
      <c r="D361" s="490" t="str">
        <f>+'3.- Resumen general'!F363</f>
        <v>IQ B</v>
      </c>
      <c r="E361" s="433" t="s">
        <v>5897</v>
      </c>
      <c r="F361" s="323">
        <f t="shared" si="25"/>
        <v>179.13249000000002</v>
      </c>
      <c r="G361" s="180" t="s">
        <v>1401</v>
      </c>
      <c r="H361" s="323">
        <f>+VLOOKUP(G361,$C$2421:$D$3113,2,FALSE)+($H$3275*$G$3275*IN361)+($H$3271*$G$3271*IN361)</f>
        <v>210.51801666666671</v>
      </c>
      <c r="I361" s="55"/>
      <c r="J361" s="323"/>
      <c r="K361" s="56">
        <f t="shared" si="26"/>
        <v>389.65050666666673</v>
      </c>
      <c r="IK361" s="2">
        <v>27075</v>
      </c>
      <c r="IL361" s="196" t="s">
        <v>3005</v>
      </c>
      <c r="IM361" s="5">
        <v>140</v>
      </c>
      <c r="IN361" s="296">
        <f t="shared" si="27"/>
        <v>2.3333333333333335</v>
      </c>
    </row>
    <row r="362" spans="1:248">
      <c r="A362" s="52">
        <f>+'3.- Resumen general'!B364</f>
        <v>358</v>
      </c>
      <c r="B362" s="52">
        <v>27080</v>
      </c>
      <c r="C362" s="53" t="str">
        <f>+'3.- Resumen general'!D364</f>
        <v>Coccigectomía primaria</v>
      </c>
      <c r="D362" s="490" t="str">
        <f>+'3.- Resumen general'!F364</f>
        <v>IQ B</v>
      </c>
      <c r="E362" s="433" t="s">
        <v>5897</v>
      </c>
      <c r="F362" s="323">
        <f t="shared" si="25"/>
        <v>179.13249000000002</v>
      </c>
      <c r="G362" s="180" t="s">
        <v>1401</v>
      </c>
      <c r="H362" s="323">
        <f>+VLOOKUP(G362,$C$2421:$D$3113,2,FALSE)+($H$3275*$G$3275*IN362)+($H$3271*$G$3271*IN362)</f>
        <v>169.78201666666666</v>
      </c>
      <c r="I362" s="55"/>
      <c r="J362" s="323"/>
      <c r="K362" s="56">
        <f t="shared" si="26"/>
        <v>348.91450666666668</v>
      </c>
      <c r="IK362" s="2">
        <v>27080</v>
      </c>
      <c r="IL362" s="196" t="s">
        <v>3006</v>
      </c>
      <c r="IM362" s="5">
        <v>80</v>
      </c>
      <c r="IN362" s="296">
        <f t="shared" si="27"/>
        <v>1.3333333333333333</v>
      </c>
    </row>
    <row r="363" spans="1:248">
      <c r="A363" s="52">
        <f>+'3.- Resumen general'!B365</f>
        <v>359</v>
      </c>
      <c r="B363" s="52">
        <v>27086</v>
      </c>
      <c r="C363" s="53" t="str">
        <f>+'3.- Resumen general'!D365</f>
        <v>Extirpación de cuerpo extraño en pelvis o cadera</v>
      </c>
      <c r="D363" s="490" t="str">
        <f>+'3.- Resumen general'!F365</f>
        <v>IQ D</v>
      </c>
      <c r="E363" s="433" t="s">
        <v>3273</v>
      </c>
      <c r="F363" s="323">
        <f t="shared" si="25"/>
        <v>49.8</v>
      </c>
      <c r="G363" s="180" t="s">
        <v>1394</v>
      </c>
      <c r="H363" s="323">
        <f t="shared" ref="H363:H375" si="30">+VLOOKUP(G363,$C$2421:$D$3113,2,FALSE)</f>
        <v>68.84</v>
      </c>
      <c r="I363" s="55"/>
      <c r="J363" s="323"/>
      <c r="K363" s="56">
        <f t="shared" si="26"/>
        <v>118.64</v>
      </c>
      <c r="IK363" s="2">
        <v>27086</v>
      </c>
      <c r="IL363" s="196" t="s">
        <v>3007</v>
      </c>
      <c r="IM363" s="5">
        <v>80</v>
      </c>
      <c r="IN363" s="296">
        <f t="shared" si="27"/>
        <v>1.3333333333333333</v>
      </c>
    </row>
    <row r="364" spans="1:248">
      <c r="A364" s="52">
        <f>+'3.- Resumen general'!B366</f>
        <v>360</v>
      </c>
      <c r="B364" s="52">
        <v>27097</v>
      </c>
      <c r="C364" s="53" t="str">
        <f>+'3.- Resumen general'!D366</f>
        <v>Liberación o resección de tendones de la corva</v>
      </c>
      <c r="D364" s="490" t="str">
        <f>+'3.- Resumen general'!F366</f>
        <v>IQ B</v>
      </c>
      <c r="E364" s="433" t="s">
        <v>5897</v>
      </c>
      <c r="F364" s="323">
        <f t="shared" si="25"/>
        <v>179.13249000000002</v>
      </c>
      <c r="G364" s="180" t="s">
        <v>1395</v>
      </c>
      <c r="H364" s="323">
        <f t="shared" si="30"/>
        <v>86.8</v>
      </c>
      <c r="I364" s="55"/>
      <c r="J364" s="323"/>
      <c r="K364" s="56">
        <f t="shared" si="26"/>
        <v>265.93249000000003</v>
      </c>
      <c r="IK364" s="2">
        <v>27097</v>
      </c>
      <c r="IL364" s="196" t="s">
        <v>3008</v>
      </c>
      <c r="IM364" s="5">
        <v>80</v>
      </c>
      <c r="IN364" s="296">
        <f t="shared" si="27"/>
        <v>1.3333333333333333</v>
      </c>
    </row>
    <row r="365" spans="1:248">
      <c r="A365" s="52">
        <f>+'3.- Resumen general'!B367</f>
        <v>361</v>
      </c>
      <c r="B365" s="52">
        <v>27120</v>
      </c>
      <c r="C365" s="53" t="str">
        <f>+'3.- Resumen general'!D367</f>
        <v>Acetabuloplastía</v>
      </c>
      <c r="D365" s="490" t="str">
        <f>+'3.- Resumen general'!F367</f>
        <v>IQ A</v>
      </c>
      <c r="E365" s="433" t="s">
        <v>444</v>
      </c>
      <c r="F365" s="323">
        <f t="shared" si="25"/>
        <v>170.78198999999995</v>
      </c>
      <c r="G365" s="180" t="s">
        <v>1395</v>
      </c>
      <c r="H365" s="323">
        <f t="shared" si="30"/>
        <v>86.8</v>
      </c>
      <c r="I365" s="55"/>
      <c r="J365" s="323"/>
      <c r="K365" s="56">
        <f t="shared" si="26"/>
        <v>257.58198999999996</v>
      </c>
      <c r="IK365" s="2">
        <v>27120</v>
      </c>
      <c r="IL365" s="196" t="s">
        <v>3009</v>
      </c>
      <c r="IM365" s="5">
        <v>170</v>
      </c>
      <c r="IN365" s="296">
        <f t="shared" si="27"/>
        <v>2.8333333333333335</v>
      </c>
    </row>
    <row r="366" spans="1:248">
      <c r="A366" s="52">
        <f>+'3.- Resumen general'!B368</f>
        <v>362</v>
      </c>
      <c r="B366" s="52">
        <v>27125</v>
      </c>
      <c r="C366" s="53" t="str">
        <f>+'3.- Resumen general'!D368</f>
        <v>Hemiartroplastía de cadera</v>
      </c>
      <c r="D366" s="490" t="str">
        <f>+'3.- Resumen general'!F368</f>
        <v>IQ A</v>
      </c>
      <c r="E366" s="433" t="s">
        <v>444</v>
      </c>
      <c r="F366" s="323">
        <f t="shared" si="25"/>
        <v>170.78198999999995</v>
      </c>
      <c r="G366" s="180" t="s">
        <v>1395</v>
      </c>
      <c r="H366" s="323">
        <f t="shared" si="30"/>
        <v>86.8</v>
      </c>
      <c r="I366" s="55"/>
      <c r="J366" s="323"/>
      <c r="K366" s="56">
        <f t="shared" si="26"/>
        <v>257.58198999999996</v>
      </c>
      <c r="IK366" s="2">
        <v>27125</v>
      </c>
      <c r="IL366" s="196" t="s">
        <v>3010</v>
      </c>
      <c r="IM366" s="5">
        <v>170</v>
      </c>
      <c r="IN366" s="296">
        <f t="shared" si="27"/>
        <v>2.8333333333333335</v>
      </c>
    </row>
    <row r="367" spans="1:248">
      <c r="A367" s="52">
        <f>+'3.- Resumen general'!B369</f>
        <v>363</v>
      </c>
      <c r="B367" s="52">
        <v>27130</v>
      </c>
      <c r="C367" s="53" t="str">
        <f>+'3.- Resumen general'!D369</f>
        <v>Artroplastía, reemplazo protésico acetabular y femoral proximal, con o sin injerto autólogo o aloinjerto</v>
      </c>
      <c r="D367" s="490" t="str">
        <f>+'3.- Resumen general'!F369</f>
        <v>IQ A</v>
      </c>
      <c r="E367" s="433" t="s">
        <v>444</v>
      </c>
      <c r="F367" s="323">
        <f t="shared" si="25"/>
        <v>170.78198999999995</v>
      </c>
      <c r="G367" s="180" t="s">
        <v>1395</v>
      </c>
      <c r="H367" s="323">
        <f t="shared" si="30"/>
        <v>86.8</v>
      </c>
      <c r="I367" s="55"/>
      <c r="J367" s="323"/>
      <c r="K367" s="56">
        <f t="shared" si="26"/>
        <v>257.58198999999996</v>
      </c>
      <c r="IK367" s="2">
        <v>27130</v>
      </c>
      <c r="IL367" s="196" t="s">
        <v>3011</v>
      </c>
      <c r="IM367" s="5">
        <v>170</v>
      </c>
      <c r="IN367" s="296">
        <f t="shared" si="27"/>
        <v>2.8333333333333335</v>
      </c>
    </row>
    <row r="368" spans="1:248">
      <c r="A368" s="52">
        <f>+'3.- Resumen general'!B370</f>
        <v>364</v>
      </c>
      <c r="B368" s="52">
        <v>27134</v>
      </c>
      <c r="C368" s="53" t="str">
        <f>+'3.- Resumen general'!D370</f>
        <v>Revisión de artroplastía total de cadera, con o sin injerto autólogo o aloinjerto</v>
      </c>
      <c r="D368" s="490" t="str">
        <f>+'3.- Resumen general'!F370</f>
        <v>IQ A</v>
      </c>
      <c r="E368" s="433" t="s">
        <v>444</v>
      </c>
      <c r="F368" s="323">
        <f t="shared" si="25"/>
        <v>170.78198999999995</v>
      </c>
      <c r="G368" s="180" t="s">
        <v>1395</v>
      </c>
      <c r="H368" s="323">
        <f t="shared" si="30"/>
        <v>86.8</v>
      </c>
      <c r="I368" s="55"/>
      <c r="J368" s="323"/>
      <c r="K368" s="56">
        <f t="shared" si="26"/>
        <v>257.58198999999996</v>
      </c>
      <c r="IK368" s="2">
        <v>27134</v>
      </c>
      <c r="IL368" s="196" t="s">
        <v>3012</v>
      </c>
      <c r="IM368" s="5">
        <v>80</v>
      </c>
      <c r="IN368" s="296">
        <f t="shared" si="27"/>
        <v>1.3333333333333333</v>
      </c>
    </row>
    <row r="369" spans="1:248">
      <c r="A369" s="52">
        <f>+'3.- Resumen general'!B371</f>
        <v>365</v>
      </c>
      <c r="B369" s="52">
        <v>27140</v>
      </c>
      <c r="C369" s="53" t="str">
        <f>+'3.- Resumen general'!D371</f>
        <v>Osteotomía y transferencia de trocánter mayor</v>
      </c>
      <c r="D369" s="490" t="str">
        <f>+'3.- Resumen general'!F371</f>
        <v>IQ B</v>
      </c>
      <c r="E369" s="433" t="s">
        <v>5897</v>
      </c>
      <c r="F369" s="323">
        <f t="shared" si="25"/>
        <v>179.13249000000002</v>
      </c>
      <c r="G369" s="180" t="s">
        <v>1395</v>
      </c>
      <c r="H369" s="323">
        <f t="shared" si="30"/>
        <v>86.8</v>
      </c>
      <c r="I369" s="55"/>
      <c r="J369" s="323"/>
      <c r="K369" s="56">
        <f t="shared" si="26"/>
        <v>265.93249000000003</v>
      </c>
      <c r="IK369" s="2">
        <v>27140</v>
      </c>
      <c r="IL369" s="196" t="s">
        <v>3013</v>
      </c>
      <c r="IM369" s="5">
        <v>140</v>
      </c>
      <c r="IN369" s="296">
        <f t="shared" si="27"/>
        <v>2.3333333333333335</v>
      </c>
    </row>
    <row r="370" spans="1:248">
      <c r="A370" s="52">
        <f>+'3.- Resumen general'!B372</f>
        <v>366</v>
      </c>
      <c r="B370" s="52">
        <v>27146</v>
      </c>
      <c r="C370" s="53" t="str">
        <f>+'3.- Resumen general'!D372</f>
        <v>Osteotomía ilíaca, acetabular o hueso innominado coxal</v>
      </c>
      <c r="D370" s="490" t="str">
        <f>+'3.- Resumen general'!F372</f>
        <v>IQ A</v>
      </c>
      <c r="E370" s="433" t="s">
        <v>444</v>
      </c>
      <c r="F370" s="323">
        <f t="shared" si="25"/>
        <v>170.78198999999995</v>
      </c>
      <c r="G370" s="180" t="s">
        <v>1395</v>
      </c>
      <c r="H370" s="323">
        <f t="shared" si="30"/>
        <v>86.8</v>
      </c>
      <c r="I370" s="55"/>
      <c r="J370" s="323"/>
      <c r="K370" s="56">
        <f t="shared" si="26"/>
        <v>257.58198999999996</v>
      </c>
      <c r="IK370" s="2">
        <v>27146</v>
      </c>
      <c r="IL370" s="196" t="s">
        <v>3014</v>
      </c>
      <c r="IM370" s="5">
        <v>170</v>
      </c>
      <c r="IN370" s="296">
        <f t="shared" si="27"/>
        <v>2.8333333333333335</v>
      </c>
    </row>
    <row r="371" spans="1:248">
      <c r="A371" s="52">
        <f>+'3.- Resumen general'!B373</f>
        <v>367</v>
      </c>
      <c r="B371" s="52">
        <v>27158</v>
      </c>
      <c r="C371" s="53" t="str">
        <f>+'3.- Resumen general'!D373</f>
        <v>Osteotomía pélvica</v>
      </c>
      <c r="D371" s="490" t="str">
        <f>+'3.- Resumen general'!F373</f>
        <v>IQ A</v>
      </c>
      <c r="E371" s="433" t="s">
        <v>444</v>
      </c>
      <c r="F371" s="323">
        <f t="shared" si="25"/>
        <v>170.78198999999995</v>
      </c>
      <c r="G371" s="180" t="s">
        <v>1395</v>
      </c>
      <c r="H371" s="323">
        <f t="shared" si="30"/>
        <v>86.8</v>
      </c>
      <c r="I371" s="55"/>
      <c r="J371" s="323"/>
      <c r="K371" s="56">
        <f t="shared" si="26"/>
        <v>257.58198999999996</v>
      </c>
      <c r="IK371" s="2">
        <v>27158</v>
      </c>
      <c r="IL371" s="196" t="s">
        <v>3731</v>
      </c>
      <c r="IM371" s="5">
        <v>170</v>
      </c>
      <c r="IN371" s="296">
        <f t="shared" si="27"/>
        <v>2.8333333333333335</v>
      </c>
    </row>
    <row r="372" spans="1:248">
      <c r="A372" s="52">
        <f>+'3.- Resumen general'!B374</f>
        <v>368</v>
      </c>
      <c r="B372" s="52">
        <v>27161</v>
      </c>
      <c r="C372" s="53" t="str">
        <f>+'3.- Resumen general'!D374</f>
        <v>Osteotomía femoral</v>
      </c>
      <c r="D372" s="490" t="str">
        <f>+'3.- Resumen general'!F374</f>
        <v>IQ B</v>
      </c>
      <c r="E372" s="433" t="s">
        <v>5897</v>
      </c>
      <c r="F372" s="323">
        <f t="shared" si="25"/>
        <v>179.13249000000002</v>
      </c>
      <c r="G372" s="180" t="s">
        <v>1395</v>
      </c>
      <c r="H372" s="323">
        <f t="shared" si="30"/>
        <v>86.8</v>
      </c>
      <c r="I372" s="55"/>
      <c r="J372" s="323"/>
      <c r="K372" s="56">
        <f t="shared" si="26"/>
        <v>265.93249000000003</v>
      </c>
      <c r="IK372" s="2">
        <v>27161</v>
      </c>
      <c r="IL372" s="196" t="s">
        <v>3732</v>
      </c>
      <c r="IM372" s="5">
        <v>140</v>
      </c>
      <c r="IN372" s="296">
        <f t="shared" si="27"/>
        <v>2.3333333333333335</v>
      </c>
    </row>
    <row r="373" spans="1:248">
      <c r="A373" s="52">
        <f>+'3.- Resumen general'!B375</f>
        <v>369</v>
      </c>
      <c r="B373" s="52">
        <v>27165</v>
      </c>
      <c r="C373" s="53" t="str">
        <f>+'3.- Resumen general'!D375</f>
        <v>Osteotomía intratrocantérica o subtrocantérica</v>
      </c>
      <c r="D373" s="490" t="str">
        <f>+'3.- Resumen general'!F375</f>
        <v>IQ B</v>
      </c>
      <c r="E373" s="433" t="s">
        <v>5897</v>
      </c>
      <c r="F373" s="323">
        <f t="shared" si="25"/>
        <v>179.13249000000002</v>
      </c>
      <c r="G373" s="180" t="s">
        <v>1395</v>
      </c>
      <c r="H373" s="323">
        <f t="shared" si="30"/>
        <v>86.8</v>
      </c>
      <c r="I373" s="55"/>
      <c r="J373" s="323"/>
      <c r="K373" s="56">
        <f t="shared" si="26"/>
        <v>265.93249000000003</v>
      </c>
      <c r="IK373" s="2">
        <v>27165</v>
      </c>
      <c r="IL373" s="196" t="s">
        <v>3015</v>
      </c>
      <c r="IM373" s="5">
        <v>140</v>
      </c>
      <c r="IN373" s="296">
        <f t="shared" si="27"/>
        <v>2.3333333333333335</v>
      </c>
    </row>
    <row r="374" spans="1:248">
      <c r="A374" s="52">
        <f>+'3.- Resumen general'!B376</f>
        <v>370</v>
      </c>
      <c r="B374" s="52">
        <v>27170</v>
      </c>
      <c r="C374" s="53" t="str">
        <f>+'3.- Resumen general'!D376</f>
        <v>Injerto óseo, cabeza y cuello del fémur, área intertrocantérica o subtrocantérica</v>
      </c>
      <c r="D374" s="490" t="str">
        <f>+'3.- Resumen general'!F376</f>
        <v>IQ B</v>
      </c>
      <c r="E374" s="433" t="s">
        <v>5897</v>
      </c>
      <c r="F374" s="323">
        <f t="shared" si="25"/>
        <v>179.13249000000002</v>
      </c>
      <c r="G374" s="180" t="s">
        <v>1396</v>
      </c>
      <c r="H374" s="323">
        <f t="shared" si="30"/>
        <v>45.034999999999997</v>
      </c>
      <c r="I374" s="55"/>
      <c r="J374" s="323"/>
      <c r="K374" s="56">
        <f t="shared" si="26"/>
        <v>224.16749000000002</v>
      </c>
      <c r="IK374" s="2">
        <v>27170</v>
      </c>
      <c r="IL374" s="196" t="s">
        <v>3016</v>
      </c>
      <c r="IM374" s="5">
        <v>110</v>
      </c>
      <c r="IN374" s="296">
        <f t="shared" si="27"/>
        <v>1.8333333333333333</v>
      </c>
    </row>
    <row r="375" spans="1:248">
      <c r="A375" s="52">
        <f>+'3.- Resumen general'!B377</f>
        <v>371</v>
      </c>
      <c r="B375" s="52">
        <v>27175</v>
      </c>
      <c r="C375" s="53" t="str">
        <f>+'3.- Resumen general'!D377</f>
        <v>Tratamiento del deslizamiento de la epífisis femoral por tracción</v>
      </c>
      <c r="D375" s="490" t="str">
        <f>+'3.- Resumen general'!F377</f>
        <v>IQ C</v>
      </c>
      <c r="E375" s="433" t="s">
        <v>445</v>
      </c>
      <c r="F375" s="323">
        <f t="shared" si="25"/>
        <v>96.123999999999981</v>
      </c>
      <c r="G375" s="180" t="s">
        <v>441</v>
      </c>
      <c r="H375" s="323">
        <f t="shared" si="30"/>
        <v>17.94735</v>
      </c>
      <c r="I375" s="55"/>
      <c r="J375" s="323"/>
      <c r="K375" s="56">
        <f t="shared" si="26"/>
        <v>114.07134999999998</v>
      </c>
      <c r="IK375" s="2">
        <v>27175</v>
      </c>
      <c r="IL375" s="196" t="s">
        <v>3017</v>
      </c>
      <c r="IM375" s="5">
        <v>110</v>
      </c>
      <c r="IN375" s="296">
        <f t="shared" si="27"/>
        <v>1.8333333333333333</v>
      </c>
    </row>
    <row r="376" spans="1:248">
      <c r="A376" s="52">
        <f>+'3.- Resumen general'!B378</f>
        <v>372</v>
      </c>
      <c r="B376" s="52">
        <v>27177</v>
      </c>
      <c r="C376" s="53" t="str">
        <f>+'3.- Resumen general'!D378</f>
        <v>Tratamiento abierto del deslizamiento de la epífisis femoral</v>
      </c>
      <c r="D376" s="490" t="str">
        <f>+'3.- Resumen general'!F378</f>
        <v>IQ A</v>
      </c>
      <c r="E376" s="433" t="s">
        <v>444</v>
      </c>
      <c r="F376" s="323">
        <f t="shared" si="25"/>
        <v>170.78198999999995</v>
      </c>
      <c r="G376" s="180" t="s">
        <v>1390</v>
      </c>
      <c r="H376" s="323">
        <f>+VLOOKUP(G376,$C$2421:$D$3113,2,FALSE)+($H$3323*$G$3323*IN376)+($H$3319*$G$3319*IN376)</f>
        <v>162.04201666666668</v>
      </c>
      <c r="I376" s="55"/>
      <c r="J376" s="323"/>
      <c r="K376" s="56">
        <f t="shared" si="26"/>
        <v>332.82400666666661</v>
      </c>
      <c r="IK376" s="2">
        <v>27177</v>
      </c>
      <c r="IL376" s="196" t="s">
        <v>3018</v>
      </c>
      <c r="IM376" s="5">
        <v>80</v>
      </c>
      <c r="IN376" s="296">
        <f t="shared" si="27"/>
        <v>1.3333333333333333</v>
      </c>
    </row>
    <row r="377" spans="1:248">
      <c r="A377" s="52">
        <f>+'3.- Resumen general'!B379</f>
        <v>373</v>
      </c>
      <c r="B377" s="52">
        <v>27185</v>
      </c>
      <c r="C377" s="53" t="str">
        <f>+'3.- Resumen general'!D379</f>
        <v>Paro epifisario mediante epifisiodesis o engrapado, trocánter mayor</v>
      </c>
      <c r="D377" s="490" t="str">
        <f>+'3.- Resumen general'!F379</f>
        <v>IQ C</v>
      </c>
      <c r="E377" s="433" t="s">
        <v>445</v>
      </c>
      <c r="F377" s="323">
        <f t="shared" si="25"/>
        <v>96.123999999999981</v>
      </c>
      <c r="G377" s="180" t="s">
        <v>1390</v>
      </c>
      <c r="H377" s="323">
        <f>+VLOOKUP(G377,$C$2421:$D$3113,2,FALSE)+($H$3323*$G$3323*IN377)+($H$3319*$G$3319*IN377)</f>
        <v>162.04201666666668</v>
      </c>
      <c r="I377" s="55"/>
      <c r="J377" s="323"/>
      <c r="K377" s="56">
        <f t="shared" si="26"/>
        <v>258.16601666666668</v>
      </c>
      <c r="IK377" s="2">
        <v>27185</v>
      </c>
      <c r="IL377" s="196" t="s">
        <v>3019</v>
      </c>
      <c r="IM377" s="5">
        <v>80</v>
      </c>
      <c r="IN377" s="296">
        <f t="shared" si="27"/>
        <v>1.3333333333333333</v>
      </c>
    </row>
    <row r="378" spans="1:248">
      <c r="A378" s="52">
        <f>+'3.- Resumen general'!B380</f>
        <v>374</v>
      </c>
      <c r="B378" s="52">
        <v>27193</v>
      </c>
      <c r="C378" s="53" t="str">
        <f>+'3.- Resumen general'!D380</f>
        <v>Tratamiento cerrado de luxación de cadera, rodilla, tobillo</v>
      </c>
      <c r="D378" s="490" t="str">
        <f>+'3.- Resumen general'!F380</f>
        <v>Atención de Tópico</v>
      </c>
      <c r="E378" s="432" t="s">
        <v>5898</v>
      </c>
      <c r="F378" s="323">
        <f t="shared" si="25"/>
        <v>46.857150000000004</v>
      </c>
      <c r="G378" s="57"/>
      <c r="H378" s="323"/>
      <c r="I378" s="55"/>
      <c r="J378" s="323"/>
      <c r="K378" s="56">
        <f t="shared" si="26"/>
        <v>46.857150000000004</v>
      </c>
      <c r="IK378" s="2">
        <v>27193</v>
      </c>
      <c r="IL378" s="196" t="s">
        <v>3020</v>
      </c>
      <c r="IM378" s="5">
        <v>40</v>
      </c>
      <c r="IN378" s="296">
        <f t="shared" si="27"/>
        <v>0.66666666666666663</v>
      </c>
    </row>
    <row r="379" spans="1:248">
      <c r="A379" s="52">
        <f>+'3.- Resumen general'!B381</f>
        <v>375</v>
      </c>
      <c r="B379" s="52">
        <v>27200</v>
      </c>
      <c r="C379" s="53" t="str">
        <f>+'3.- Resumen general'!D381</f>
        <v>Tratamiento cerrado de fractura coccígea</v>
      </c>
      <c r="D379" s="490" t="str">
        <f>+'3.- Resumen general'!F381</f>
        <v>Atención de Tópico</v>
      </c>
      <c r="E379" s="432" t="s">
        <v>5898</v>
      </c>
      <c r="F379" s="323">
        <f t="shared" si="25"/>
        <v>46.857150000000004</v>
      </c>
      <c r="G379" s="57"/>
      <c r="H379" s="323"/>
      <c r="I379" s="55"/>
      <c r="J379" s="323"/>
      <c r="K379" s="56">
        <f t="shared" si="26"/>
        <v>46.857150000000004</v>
      </c>
      <c r="IK379" s="2">
        <v>27200</v>
      </c>
      <c r="IL379" s="196" t="s">
        <v>3021</v>
      </c>
      <c r="IM379" s="5">
        <v>40</v>
      </c>
      <c r="IN379" s="296">
        <f t="shared" si="27"/>
        <v>0.66666666666666663</v>
      </c>
    </row>
    <row r="380" spans="1:248">
      <c r="A380" s="52">
        <f>+'3.- Resumen general'!B382</f>
        <v>376</v>
      </c>
      <c r="B380" s="52">
        <v>27202</v>
      </c>
      <c r="C380" s="53" t="str">
        <f>+'3.- Resumen general'!D382</f>
        <v>Tratamiento abierto de fractura coccígea</v>
      </c>
      <c r="D380" s="490" t="str">
        <f>+'3.- Resumen general'!F382</f>
        <v>IQ B</v>
      </c>
      <c r="E380" s="433" t="s">
        <v>5897</v>
      </c>
      <c r="F380" s="323">
        <f t="shared" si="25"/>
        <v>179.13249000000002</v>
      </c>
      <c r="G380" s="180" t="s">
        <v>1393</v>
      </c>
      <c r="H380" s="323">
        <f>+VLOOKUP(G380,$C$2421:$D$3113,2,FALSE)</f>
        <v>39.269999999999996</v>
      </c>
      <c r="I380" s="55"/>
      <c r="J380" s="323"/>
      <c r="K380" s="56">
        <f t="shared" si="26"/>
        <v>218.40249</v>
      </c>
      <c r="IK380" s="2">
        <v>27202</v>
      </c>
      <c r="IL380" s="196" t="s">
        <v>3022</v>
      </c>
      <c r="IM380" s="5">
        <v>140</v>
      </c>
      <c r="IN380" s="296">
        <f t="shared" si="27"/>
        <v>2.3333333333333335</v>
      </c>
    </row>
    <row r="381" spans="1:248">
      <c r="A381" s="52">
        <f>+'3.- Resumen general'!B383</f>
        <v>377</v>
      </c>
      <c r="B381" s="52">
        <v>27215</v>
      </c>
      <c r="C381" s="53" t="str">
        <f>+'3.- Resumen general'!D383</f>
        <v>Tratamiento abierto de fracturas de espinas ilíacas o de cresta ilíaca</v>
      </c>
      <c r="D381" s="490" t="str">
        <f>+'3.- Resumen general'!F383</f>
        <v>IQ C</v>
      </c>
      <c r="E381" s="433" t="s">
        <v>445</v>
      </c>
      <c r="F381" s="323">
        <f t="shared" si="25"/>
        <v>96.123999999999981</v>
      </c>
      <c r="G381" s="180" t="s">
        <v>1395</v>
      </c>
      <c r="H381" s="323">
        <f>+VLOOKUP(G381,$C$2421:$D$3113,2,FALSE)</f>
        <v>86.8</v>
      </c>
      <c r="I381" s="55"/>
      <c r="J381" s="323"/>
      <c r="K381" s="56">
        <f t="shared" si="26"/>
        <v>182.92399999999998</v>
      </c>
      <c r="IK381" s="2">
        <v>27215</v>
      </c>
      <c r="IL381" s="196" t="s">
        <v>3023</v>
      </c>
      <c r="IM381" s="5">
        <v>140</v>
      </c>
      <c r="IN381" s="296">
        <f t="shared" si="27"/>
        <v>2.3333333333333335</v>
      </c>
    </row>
    <row r="382" spans="1:248">
      <c r="A382" s="52">
        <f>+'3.- Resumen general'!B384</f>
        <v>378</v>
      </c>
      <c r="B382" s="52">
        <v>27216</v>
      </c>
      <c r="C382" s="53" t="str">
        <f>+'3.- Resumen general'!D384</f>
        <v>Fijación percutánea de fractura de pelvis</v>
      </c>
      <c r="D382" s="490" t="str">
        <f>+'3.- Resumen general'!F384</f>
        <v>IQ C</v>
      </c>
      <c r="E382" s="433" t="s">
        <v>445</v>
      </c>
      <c r="F382" s="323">
        <f t="shared" si="25"/>
        <v>96.123999999999981</v>
      </c>
      <c r="G382" s="180" t="s">
        <v>1395</v>
      </c>
      <c r="H382" s="323">
        <f>+VLOOKUP(G382,$C$2421:$D$3113,2,FALSE)</f>
        <v>86.8</v>
      </c>
      <c r="I382" s="55"/>
      <c r="J382" s="323"/>
      <c r="K382" s="56">
        <f t="shared" si="26"/>
        <v>182.92399999999998</v>
      </c>
      <c r="IK382" s="2">
        <v>27216</v>
      </c>
      <c r="IL382" s="196" t="s">
        <v>3733</v>
      </c>
      <c r="IM382" s="5">
        <v>80</v>
      </c>
      <c r="IN382" s="296">
        <f t="shared" si="27"/>
        <v>1.3333333333333333</v>
      </c>
    </row>
    <row r="383" spans="1:248">
      <c r="A383" s="52">
        <f>+'3.- Resumen general'!B385</f>
        <v>379</v>
      </c>
      <c r="B383" s="52">
        <v>27217</v>
      </c>
      <c r="C383" s="53" t="str">
        <f>+'3.- Resumen general'!D385</f>
        <v>Tratamiento abierto de de fractura pélvica y/o luxación, incluye fijación interna</v>
      </c>
      <c r="D383" s="490" t="str">
        <f>+'3.- Resumen general'!F385</f>
        <v>IQ C</v>
      </c>
      <c r="E383" s="433" t="s">
        <v>445</v>
      </c>
      <c r="F383" s="323">
        <f t="shared" si="25"/>
        <v>96.123999999999981</v>
      </c>
      <c r="G383" s="180" t="s">
        <v>1395</v>
      </c>
      <c r="H383" s="323">
        <f>+VLOOKUP(G383,$C$2421:$D$3113,2,FALSE)</f>
        <v>86.8</v>
      </c>
      <c r="I383" s="55"/>
      <c r="J383" s="323"/>
      <c r="K383" s="56">
        <f t="shared" si="26"/>
        <v>182.92399999999998</v>
      </c>
      <c r="IK383" s="2">
        <v>27217</v>
      </c>
      <c r="IL383" s="196" t="s">
        <v>3734</v>
      </c>
      <c r="IM383" s="5">
        <v>200</v>
      </c>
      <c r="IN383" s="296">
        <f t="shared" si="27"/>
        <v>3.3333333333333335</v>
      </c>
    </row>
    <row r="384" spans="1:248">
      <c r="A384" s="52">
        <f>+'3.- Resumen general'!B386</f>
        <v>380</v>
      </c>
      <c r="B384" s="52">
        <v>27226</v>
      </c>
      <c r="C384" s="53" t="str">
        <f>+'3.- Resumen general'!D386</f>
        <v>Tratamiento abierto de fractura acetabular</v>
      </c>
      <c r="D384" s="490" t="str">
        <f>+'3.- Resumen general'!F386</f>
        <v>IQ A</v>
      </c>
      <c r="E384" s="433" t="s">
        <v>444</v>
      </c>
      <c r="F384" s="323">
        <f t="shared" si="25"/>
        <v>170.78198999999995</v>
      </c>
      <c r="G384" s="180" t="s">
        <v>1395</v>
      </c>
      <c r="H384" s="323">
        <f>+VLOOKUP(G384,$C$2421:$D$3113,2,FALSE)</f>
        <v>86.8</v>
      </c>
      <c r="I384" s="55"/>
      <c r="J384" s="323"/>
      <c r="K384" s="56">
        <f t="shared" si="26"/>
        <v>257.58198999999996</v>
      </c>
      <c r="IK384" s="2">
        <v>27226</v>
      </c>
      <c r="IL384" s="196" t="s">
        <v>3735</v>
      </c>
      <c r="IM384" s="5">
        <v>200</v>
      </c>
      <c r="IN384" s="296">
        <f t="shared" si="27"/>
        <v>3.3333333333333335</v>
      </c>
    </row>
    <row r="385" spans="1:248">
      <c r="A385" s="52">
        <f>+'3.- Resumen general'!B387</f>
        <v>381</v>
      </c>
      <c r="B385" s="52">
        <v>27235</v>
      </c>
      <c r="C385" s="53" t="str">
        <f>+'3.- Resumen general'!D387</f>
        <v>Fijación percutánea de fractura femoral proximal</v>
      </c>
      <c r="D385" s="490" t="str">
        <f>+'3.- Resumen general'!F387</f>
        <v>IQ B</v>
      </c>
      <c r="E385" s="433" t="s">
        <v>5897</v>
      </c>
      <c r="F385" s="323">
        <f t="shared" si="25"/>
        <v>179.13249000000002</v>
      </c>
      <c r="G385" s="180" t="s">
        <v>1401</v>
      </c>
      <c r="H385" s="323">
        <f>+VLOOKUP(G385,$C$2421:$D$3113,2,FALSE)+($H$3275*$G$3275*IN385)+($H$3271*$G$3271*IN385)</f>
        <v>162.99268333333336</v>
      </c>
      <c r="I385" s="55"/>
      <c r="J385" s="323"/>
      <c r="K385" s="56">
        <f t="shared" si="26"/>
        <v>342.12517333333335</v>
      </c>
      <c r="IK385" s="2">
        <v>27235</v>
      </c>
      <c r="IL385" s="196" t="s">
        <v>3736</v>
      </c>
      <c r="IM385" s="5">
        <v>70</v>
      </c>
      <c r="IN385" s="296">
        <f t="shared" si="27"/>
        <v>1.1666666666666667</v>
      </c>
    </row>
    <row r="386" spans="1:248">
      <c r="A386" s="52">
        <f>+'3.- Resumen general'!B388</f>
        <v>382</v>
      </c>
      <c r="B386" s="52">
        <v>27236</v>
      </c>
      <c r="C386" s="53" t="str">
        <f>+'3.- Resumen general'!D388</f>
        <v>Tratamiento abierto de fractura de extremo femoral proximal, excepto trocánter mayor</v>
      </c>
      <c r="D386" s="490" t="str">
        <f>+'3.- Resumen general'!F388</f>
        <v>IQ B</v>
      </c>
      <c r="E386" s="433" t="s">
        <v>5897</v>
      </c>
      <c r="F386" s="323">
        <f t="shared" si="25"/>
        <v>179.13249000000002</v>
      </c>
      <c r="G386" s="180" t="s">
        <v>1395</v>
      </c>
      <c r="H386" s="323">
        <f>+VLOOKUP(G386,$C$2421:$D$3113,2,FALSE)</f>
        <v>86.8</v>
      </c>
      <c r="I386" s="55"/>
      <c r="J386" s="323"/>
      <c r="K386" s="56">
        <f t="shared" si="26"/>
        <v>265.93249000000003</v>
      </c>
      <c r="IK386" s="2">
        <v>27236</v>
      </c>
      <c r="IL386" s="196" t="s">
        <v>3024</v>
      </c>
      <c r="IM386" s="5">
        <v>110</v>
      </c>
      <c r="IN386" s="296">
        <f t="shared" si="27"/>
        <v>1.8333333333333333</v>
      </c>
    </row>
    <row r="387" spans="1:248">
      <c r="A387" s="52">
        <f>+'3.- Resumen general'!B389</f>
        <v>383</v>
      </c>
      <c r="B387" s="52">
        <v>27256</v>
      </c>
      <c r="C387" s="53" t="str">
        <f>+'3.- Resumen general'!D389</f>
        <v>Tratamiento de la luxación de cadera (congénita o patológica) por abducción, férula o tracción, sin manipulación</v>
      </c>
      <c r="D387" s="490" t="str">
        <f>+'3.- Resumen general'!F389</f>
        <v>IQ D</v>
      </c>
      <c r="E387" s="433" t="s">
        <v>445</v>
      </c>
      <c r="F387" s="323">
        <f t="shared" si="25"/>
        <v>96.123999999999981</v>
      </c>
      <c r="G387" s="180" t="s">
        <v>1395</v>
      </c>
      <c r="H387" s="323">
        <f>+VLOOKUP(G387,$C$2421:$D$3113,2,FALSE)</f>
        <v>86.8</v>
      </c>
      <c r="I387" s="55"/>
      <c r="J387" s="323"/>
      <c r="K387" s="56">
        <f t="shared" si="26"/>
        <v>182.92399999999998</v>
      </c>
      <c r="IK387" s="2">
        <v>27256</v>
      </c>
      <c r="IL387" s="196" t="s">
        <v>3737</v>
      </c>
      <c r="IM387" s="5">
        <v>40</v>
      </c>
      <c r="IN387" s="296">
        <f t="shared" si="27"/>
        <v>0.66666666666666663</v>
      </c>
    </row>
    <row r="388" spans="1:248">
      <c r="A388" s="52">
        <f>+'3.- Resumen general'!B390</f>
        <v>384</v>
      </c>
      <c r="B388" s="52">
        <v>27257</v>
      </c>
      <c r="C388" s="53" t="str">
        <f>+'3.- Resumen general'!D390</f>
        <v>Tratamiento de la luxación de cadera (congénita o patológica) por abducción, férula o tracción, con manipulación y que requiere anestesia</v>
      </c>
      <c r="D388" s="490" t="str">
        <f>+'3.- Resumen general'!F390</f>
        <v>IQ C</v>
      </c>
      <c r="E388" s="433" t="s">
        <v>445</v>
      </c>
      <c r="F388" s="323">
        <f t="shared" si="25"/>
        <v>96.123999999999981</v>
      </c>
      <c r="G388" s="180" t="s">
        <v>1395</v>
      </c>
      <c r="H388" s="323">
        <f>+VLOOKUP(G388,$C$2421:$D$3113,2,FALSE)</f>
        <v>86.8</v>
      </c>
      <c r="I388" s="55"/>
      <c r="J388" s="323"/>
      <c r="K388" s="56">
        <f t="shared" si="26"/>
        <v>182.92399999999998</v>
      </c>
      <c r="IK388" s="2">
        <v>27257</v>
      </c>
      <c r="IL388" s="196" t="s">
        <v>3738</v>
      </c>
      <c r="IM388" s="5">
        <v>110</v>
      </c>
      <c r="IN388" s="296">
        <f t="shared" si="27"/>
        <v>1.8333333333333333</v>
      </c>
    </row>
    <row r="389" spans="1:248">
      <c r="A389" s="52">
        <f>+'3.- Resumen general'!B391</f>
        <v>385</v>
      </c>
      <c r="B389" s="52">
        <v>27258</v>
      </c>
      <c r="C389" s="53" t="str">
        <f>+'3.- Resumen general'!D391</f>
        <v>Tratamiento abierto de luxación de cadera (congénita o patológica), por reemplazo de cabeza femoral (incluye tenotomía)</v>
      </c>
      <c r="D389" s="490" t="str">
        <f>+'3.- Resumen general'!F391</f>
        <v>IQ A</v>
      </c>
      <c r="E389" s="433" t="s">
        <v>444</v>
      </c>
      <c r="F389" s="323">
        <f t="shared" ref="F389:F452" si="31">+VLOOKUP(E389,$C$2421:$D$3113,2,FALSE)</f>
        <v>170.78198999999995</v>
      </c>
      <c r="G389" s="180" t="s">
        <v>1395</v>
      </c>
      <c r="H389" s="323">
        <f>+VLOOKUP(G389,$C$2421:$D$3113,2,FALSE)</f>
        <v>86.8</v>
      </c>
      <c r="I389" s="55"/>
      <c r="J389" s="323"/>
      <c r="K389" s="56">
        <f t="shared" ref="K389:K452" si="32">+F389+H389+J389</f>
        <v>257.58198999999996</v>
      </c>
      <c r="IK389" s="2">
        <v>27258</v>
      </c>
      <c r="IL389" s="196" t="s">
        <v>3739</v>
      </c>
      <c r="IM389" s="5">
        <v>140</v>
      </c>
      <c r="IN389" s="296">
        <f t="shared" ref="IN389:IN452" si="33">IM389/60</f>
        <v>2.3333333333333335</v>
      </c>
    </row>
    <row r="390" spans="1:248">
      <c r="A390" s="52">
        <f>+'3.- Resumen general'!B392</f>
        <v>386</v>
      </c>
      <c r="B390" s="52">
        <v>27275</v>
      </c>
      <c r="C390" s="53" t="str">
        <f>+'3.- Resumen general'!D392</f>
        <v>Manipulación, articulación de la cadera, con anestesia general</v>
      </c>
      <c r="D390" s="490" t="str">
        <f>+'3.- Resumen general'!F392</f>
        <v>IQ D</v>
      </c>
      <c r="E390" s="433" t="s">
        <v>3273</v>
      </c>
      <c r="F390" s="323">
        <f t="shared" si="31"/>
        <v>49.8</v>
      </c>
      <c r="G390" s="180" t="s">
        <v>1401</v>
      </c>
      <c r="H390" s="323">
        <f>+VLOOKUP(G390,$C$2421:$D$3113,2,FALSE)+($H$3275*$G$3275*IN390)+($H$3271*$G$3271*IN390)</f>
        <v>169.78201666666666</v>
      </c>
      <c r="I390" s="55"/>
      <c r="J390" s="323"/>
      <c r="K390" s="56">
        <f t="shared" si="32"/>
        <v>219.58201666666668</v>
      </c>
      <c r="IK390" s="2">
        <v>27275</v>
      </c>
      <c r="IL390" s="196" t="s">
        <v>3025</v>
      </c>
      <c r="IM390" s="5">
        <v>80</v>
      </c>
      <c r="IN390" s="296">
        <f t="shared" si="33"/>
        <v>1.3333333333333333</v>
      </c>
    </row>
    <row r="391" spans="1:248">
      <c r="A391" s="52">
        <f>+'3.- Resumen general'!B393</f>
        <v>387</v>
      </c>
      <c r="B391" s="52">
        <v>27280</v>
      </c>
      <c r="C391" s="53" t="str">
        <f>+'3.- Resumen general'!D393</f>
        <v>Artrodesis sacroilíaca</v>
      </c>
      <c r="D391" s="490" t="str">
        <f>+'3.- Resumen general'!F393</f>
        <v>IQ C</v>
      </c>
      <c r="E391" s="433" t="s">
        <v>445</v>
      </c>
      <c r="F391" s="323">
        <f t="shared" si="31"/>
        <v>96.123999999999981</v>
      </c>
      <c r="G391" s="180" t="s">
        <v>1395</v>
      </c>
      <c r="H391" s="323">
        <f>+VLOOKUP(G391,$C$2421:$D$3113,2,FALSE)</f>
        <v>86.8</v>
      </c>
      <c r="I391" s="55"/>
      <c r="J391" s="323"/>
      <c r="K391" s="56">
        <f t="shared" si="32"/>
        <v>182.92399999999998</v>
      </c>
      <c r="IK391" s="2">
        <v>27280</v>
      </c>
      <c r="IL391" s="196" t="s">
        <v>3026</v>
      </c>
      <c r="IM391" s="5">
        <v>110</v>
      </c>
      <c r="IN391" s="296">
        <f t="shared" si="33"/>
        <v>1.8333333333333333</v>
      </c>
    </row>
    <row r="392" spans="1:248">
      <c r="A392" s="52">
        <f>+'3.- Resumen general'!B394</f>
        <v>388</v>
      </c>
      <c r="B392" s="52">
        <v>27282</v>
      </c>
      <c r="C392" s="53" t="str">
        <f>+'3.- Resumen general'!D394</f>
        <v>Artrodesis de sínfisis del pubis</v>
      </c>
      <c r="D392" s="490" t="str">
        <f>+'3.- Resumen general'!F394</f>
        <v>IQ C</v>
      </c>
      <c r="E392" s="433" t="s">
        <v>445</v>
      </c>
      <c r="F392" s="323">
        <f t="shared" si="31"/>
        <v>96.123999999999981</v>
      </c>
      <c r="G392" s="180" t="s">
        <v>1395</v>
      </c>
      <c r="H392" s="323">
        <f>+VLOOKUP(G392,$C$2421:$D$3113,2,FALSE)</f>
        <v>86.8</v>
      </c>
      <c r="I392" s="55"/>
      <c r="J392" s="323"/>
      <c r="K392" s="56">
        <f t="shared" si="32"/>
        <v>182.92399999999998</v>
      </c>
      <c r="IK392" s="2">
        <v>27282</v>
      </c>
      <c r="IL392" s="196" t="s">
        <v>3027</v>
      </c>
      <c r="IM392" s="5">
        <v>140</v>
      </c>
      <c r="IN392" s="296">
        <f t="shared" si="33"/>
        <v>2.3333333333333335</v>
      </c>
    </row>
    <row r="393" spans="1:248">
      <c r="A393" s="52">
        <f>+'3.- Resumen general'!B395</f>
        <v>389</v>
      </c>
      <c r="B393" s="52">
        <v>27284</v>
      </c>
      <c r="C393" s="53" t="str">
        <f>+'3.- Resumen general'!D395</f>
        <v>Artrodesis de cadera</v>
      </c>
      <c r="D393" s="490" t="str">
        <f>+'3.- Resumen general'!F395</f>
        <v>IQ B</v>
      </c>
      <c r="E393" s="433" t="s">
        <v>5897</v>
      </c>
      <c r="F393" s="323">
        <f t="shared" si="31"/>
        <v>179.13249000000002</v>
      </c>
      <c r="G393" s="180" t="s">
        <v>1395</v>
      </c>
      <c r="H393" s="323">
        <f>+VLOOKUP(G393,$C$2421:$D$3113,2,FALSE)</f>
        <v>86.8</v>
      </c>
      <c r="I393" s="55"/>
      <c r="J393" s="323"/>
      <c r="K393" s="56">
        <f t="shared" si="32"/>
        <v>265.93249000000003</v>
      </c>
      <c r="IK393" s="2">
        <v>27284</v>
      </c>
      <c r="IL393" s="196" t="s">
        <v>3028</v>
      </c>
      <c r="IM393" s="5">
        <v>200</v>
      </c>
      <c r="IN393" s="296">
        <f t="shared" si="33"/>
        <v>3.3333333333333335</v>
      </c>
    </row>
    <row r="394" spans="1:248">
      <c r="A394" s="52">
        <f>+'3.- Resumen general'!B396</f>
        <v>390</v>
      </c>
      <c r="B394" s="52">
        <v>27290</v>
      </c>
      <c r="C394" s="53" t="str">
        <f>+'3.- Resumen general'!D396</f>
        <v>Amputación interpelviabdominal (amputación de cuarto trasero)</v>
      </c>
      <c r="D394" s="490" t="str">
        <f>+'3.- Resumen general'!F396</f>
        <v>IQ A</v>
      </c>
      <c r="E394" s="433" t="s">
        <v>444</v>
      </c>
      <c r="F394" s="323">
        <f t="shared" si="31"/>
        <v>170.78198999999995</v>
      </c>
      <c r="G394" s="180" t="s">
        <v>1390</v>
      </c>
      <c r="H394" s="323">
        <f>+VLOOKUP(G394,$C$2421:$D$3113,2,FALSE)+($H$3323*$G$3323*IN394)+($H$3319*$G$3319*IN394)</f>
        <v>202.7780166666667</v>
      </c>
      <c r="I394" s="55"/>
      <c r="J394" s="323"/>
      <c r="K394" s="56">
        <f t="shared" si="32"/>
        <v>373.56000666666665</v>
      </c>
      <c r="IK394" s="2">
        <v>27290</v>
      </c>
      <c r="IL394" s="196" t="s">
        <v>3029</v>
      </c>
      <c r="IM394" s="5">
        <v>140</v>
      </c>
      <c r="IN394" s="296">
        <f t="shared" si="33"/>
        <v>2.3333333333333335</v>
      </c>
    </row>
    <row r="395" spans="1:248">
      <c r="A395" s="52">
        <f>+'3.- Resumen general'!B397</f>
        <v>391</v>
      </c>
      <c r="B395" s="52">
        <v>27295</v>
      </c>
      <c r="C395" s="53" t="str">
        <f>+'3.- Resumen general'!D397</f>
        <v>Desarticulación de la cadera</v>
      </c>
      <c r="D395" s="490" t="str">
        <f>+'3.- Resumen general'!F397</f>
        <v>IQ B</v>
      </c>
      <c r="E395" s="433" t="s">
        <v>5897</v>
      </c>
      <c r="F395" s="323">
        <f t="shared" si="31"/>
        <v>179.13249000000002</v>
      </c>
      <c r="G395" s="180" t="s">
        <v>1393</v>
      </c>
      <c r="H395" s="323">
        <f>+VLOOKUP(G395,$C$2421:$D$3113,2,FALSE)</f>
        <v>39.269999999999996</v>
      </c>
      <c r="I395" s="55"/>
      <c r="J395" s="323"/>
      <c r="K395" s="56">
        <f t="shared" si="32"/>
        <v>218.40249</v>
      </c>
      <c r="IK395" s="2">
        <v>27295</v>
      </c>
      <c r="IL395" s="196" t="s">
        <v>3030</v>
      </c>
      <c r="IM395" s="5">
        <v>110</v>
      </c>
      <c r="IN395" s="296">
        <f t="shared" si="33"/>
        <v>1.8333333333333333</v>
      </c>
    </row>
    <row r="396" spans="1:248">
      <c r="A396" s="52">
        <f>+'3.- Resumen general'!B398</f>
        <v>392</v>
      </c>
      <c r="B396" s="52">
        <v>27299</v>
      </c>
      <c r="C396" s="53" t="str">
        <f>+'3.- Resumen general'!D398</f>
        <v>Tracción cutánea</v>
      </c>
      <c r="D396" s="490" t="str">
        <f>+'3.- Resumen general'!F398</f>
        <v>IQ B</v>
      </c>
      <c r="E396" s="433" t="s">
        <v>5897</v>
      </c>
      <c r="F396" s="323">
        <f t="shared" si="31"/>
        <v>179.13249000000002</v>
      </c>
      <c r="G396" s="180" t="s">
        <v>1393</v>
      </c>
      <c r="H396" s="323">
        <f>+VLOOKUP(G396,$C$2421:$D$3113,2,FALSE)</f>
        <v>39.269999999999996</v>
      </c>
      <c r="I396" s="55"/>
      <c r="J396" s="323"/>
      <c r="K396" s="56">
        <f t="shared" si="32"/>
        <v>218.40249</v>
      </c>
      <c r="IK396" s="2" t="s">
        <v>6156</v>
      </c>
      <c r="IL396" s="196" t="s">
        <v>3740</v>
      </c>
      <c r="IM396" s="5">
        <v>110</v>
      </c>
      <c r="IN396" s="296">
        <f t="shared" si="33"/>
        <v>1.8333333333333333</v>
      </c>
    </row>
    <row r="397" spans="1:248">
      <c r="A397" s="52">
        <f>+'3.- Resumen general'!B399</f>
        <v>393</v>
      </c>
      <c r="B397" s="52">
        <v>27305</v>
      </c>
      <c r="C397" s="53" t="str">
        <f>+'3.- Resumen general'!D399</f>
        <v>Fasciotomía iliotibial</v>
      </c>
      <c r="D397" s="490" t="str">
        <f>+'3.- Resumen general'!F399</f>
        <v>IQ C</v>
      </c>
      <c r="E397" s="433" t="s">
        <v>445</v>
      </c>
      <c r="F397" s="323">
        <f t="shared" si="31"/>
        <v>96.123999999999981</v>
      </c>
      <c r="G397" s="180" t="s">
        <v>1401</v>
      </c>
      <c r="H397" s="323">
        <f>+VLOOKUP(G397,$C$2421:$D$3113,2,FALSE)+($H$3275*$G$3275*IN397)+($H$3271*$G$3271*IN397)</f>
        <v>169.78201666666666</v>
      </c>
      <c r="I397" s="55"/>
      <c r="J397" s="323"/>
      <c r="K397" s="56">
        <f t="shared" si="32"/>
        <v>265.90601666666663</v>
      </c>
      <c r="IK397" s="2">
        <v>27305</v>
      </c>
      <c r="IL397" s="196" t="s">
        <v>3031</v>
      </c>
      <c r="IM397" s="5">
        <v>80</v>
      </c>
      <c r="IN397" s="296">
        <f t="shared" si="33"/>
        <v>1.3333333333333333</v>
      </c>
    </row>
    <row r="398" spans="1:248">
      <c r="A398" s="52">
        <f>+'3.- Resumen general'!B400</f>
        <v>394</v>
      </c>
      <c r="B398" s="52">
        <v>27306</v>
      </c>
      <c r="C398" s="53" t="str">
        <f>+'3.- Resumen general'!D400</f>
        <v>Tenotomía percutánea de aductor o tendones de la corva, uno o varios tendones</v>
      </c>
      <c r="D398" s="490" t="str">
        <f>+'3.- Resumen general'!F400</f>
        <v>IQ D</v>
      </c>
      <c r="E398" s="433" t="s">
        <v>3273</v>
      </c>
      <c r="F398" s="323">
        <f t="shared" si="31"/>
        <v>49.8</v>
      </c>
      <c r="G398" s="180" t="s">
        <v>1395</v>
      </c>
      <c r="H398" s="323">
        <f t="shared" ref="H398:H412" si="34">+VLOOKUP(G398,$C$2421:$D$3113,2,FALSE)</f>
        <v>86.8</v>
      </c>
      <c r="I398" s="55"/>
      <c r="J398" s="323"/>
      <c r="K398" s="56">
        <f t="shared" si="32"/>
        <v>136.6</v>
      </c>
      <c r="IK398" s="2">
        <v>27306</v>
      </c>
      <c r="IL398" s="196" t="s">
        <v>3032</v>
      </c>
      <c r="IM398" s="5">
        <v>80</v>
      </c>
      <c r="IN398" s="296">
        <f t="shared" si="33"/>
        <v>1.3333333333333333</v>
      </c>
    </row>
    <row r="399" spans="1:248">
      <c r="A399" s="52">
        <f>+'3.- Resumen general'!B401</f>
        <v>395</v>
      </c>
      <c r="B399" s="52">
        <v>27310</v>
      </c>
      <c r="C399" s="53" t="str">
        <f>+'3.- Resumen general'!D401</f>
        <v>Artrotomía de rodilla con exploración, drenaje, extirpación de cuerpo extraño o biopsia sinovial</v>
      </c>
      <c r="D399" s="490" t="str">
        <f>+'3.- Resumen general'!F401</f>
        <v>IQ C</v>
      </c>
      <c r="E399" s="433" t="s">
        <v>445</v>
      </c>
      <c r="F399" s="323">
        <f t="shared" si="31"/>
        <v>96.123999999999981</v>
      </c>
      <c r="G399" s="180" t="s">
        <v>1394</v>
      </c>
      <c r="H399" s="323">
        <f t="shared" si="34"/>
        <v>68.84</v>
      </c>
      <c r="I399" s="55"/>
      <c r="J399" s="323"/>
      <c r="K399" s="56">
        <f t="shared" si="32"/>
        <v>164.964</v>
      </c>
      <c r="IK399" s="2">
        <v>27310</v>
      </c>
      <c r="IL399" s="196" t="s">
        <v>3033</v>
      </c>
      <c r="IM399" s="5">
        <v>110</v>
      </c>
      <c r="IN399" s="296">
        <f t="shared" si="33"/>
        <v>1.8333333333333333</v>
      </c>
    </row>
    <row r="400" spans="1:248">
      <c r="A400" s="52">
        <f>+'3.- Resumen general'!B402</f>
        <v>396</v>
      </c>
      <c r="B400" s="52">
        <v>27315</v>
      </c>
      <c r="C400" s="53" t="str">
        <f>+'3.- Resumen general'!D402</f>
        <v>Neurectomía, músculo de la corva</v>
      </c>
      <c r="D400" s="490" t="str">
        <f>+'3.- Resumen general'!F402</f>
        <v>IQ C</v>
      </c>
      <c r="E400" s="433" t="s">
        <v>445</v>
      </c>
      <c r="F400" s="323">
        <f t="shared" si="31"/>
        <v>96.123999999999981</v>
      </c>
      <c r="G400" s="180" t="s">
        <v>1395</v>
      </c>
      <c r="H400" s="323">
        <f t="shared" si="34"/>
        <v>86.8</v>
      </c>
      <c r="I400" s="55"/>
      <c r="J400" s="323"/>
      <c r="K400" s="56">
        <f t="shared" si="32"/>
        <v>182.92399999999998</v>
      </c>
      <c r="IK400" s="2">
        <v>27315</v>
      </c>
      <c r="IL400" s="196" t="s">
        <v>3034</v>
      </c>
      <c r="IM400" s="5">
        <v>100</v>
      </c>
      <c r="IN400" s="296">
        <f t="shared" si="33"/>
        <v>1.6666666666666667</v>
      </c>
    </row>
    <row r="401" spans="1:248">
      <c r="A401" s="52">
        <f>+'3.- Resumen general'!B403</f>
        <v>397</v>
      </c>
      <c r="B401" s="52">
        <v>27320</v>
      </c>
      <c r="C401" s="53" t="str">
        <f>+'3.- Resumen general'!D403</f>
        <v>Neurectomía, poplítea (músculos gemelos)</v>
      </c>
      <c r="D401" s="490" t="str">
        <f>+'3.- Resumen general'!F403</f>
        <v>IQ C</v>
      </c>
      <c r="E401" s="433" t="s">
        <v>445</v>
      </c>
      <c r="F401" s="323">
        <f t="shared" si="31"/>
        <v>96.123999999999981</v>
      </c>
      <c r="G401" s="180" t="s">
        <v>1395</v>
      </c>
      <c r="H401" s="323">
        <f t="shared" si="34"/>
        <v>86.8</v>
      </c>
      <c r="I401" s="55"/>
      <c r="J401" s="323"/>
      <c r="K401" s="56">
        <f t="shared" si="32"/>
        <v>182.92399999999998</v>
      </c>
      <c r="IK401" s="2">
        <v>27320</v>
      </c>
      <c r="IL401" s="196" t="s">
        <v>3035</v>
      </c>
      <c r="IM401" s="5">
        <v>100</v>
      </c>
      <c r="IN401" s="296">
        <f t="shared" si="33"/>
        <v>1.6666666666666667</v>
      </c>
    </row>
    <row r="402" spans="1:248">
      <c r="A402" s="52">
        <f>+'3.- Resumen general'!B404</f>
        <v>398</v>
      </c>
      <c r="B402" s="52">
        <v>27327</v>
      </c>
      <c r="C402" s="53" t="str">
        <f>+'3.- Resumen general'!D404</f>
        <v>Excisión de tumor de región del muslo o la rodilla; subcutánea</v>
      </c>
      <c r="D402" s="490" t="str">
        <f>+'3.- Resumen general'!F404</f>
        <v>IQ D</v>
      </c>
      <c r="E402" s="433" t="s">
        <v>3273</v>
      </c>
      <c r="F402" s="323">
        <f t="shared" si="31"/>
        <v>49.8</v>
      </c>
      <c r="G402" s="180" t="s">
        <v>1395</v>
      </c>
      <c r="H402" s="323">
        <f t="shared" si="34"/>
        <v>86.8</v>
      </c>
      <c r="I402" s="55"/>
      <c r="J402" s="323"/>
      <c r="K402" s="56">
        <f t="shared" si="32"/>
        <v>136.6</v>
      </c>
      <c r="IK402" s="2">
        <v>27327</v>
      </c>
      <c r="IL402" s="196" t="s">
        <v>3036</v>
      </c>
      <c r="IM402" s="5">
        <v>110</v>
      </c>
      <c r="IN402" s="296">
        <f t="shared" si="33"/>
        <v>1.8333333333333333</v>
      </c>
    </row>
    <row r="403" spans="1:248">
      <c r="A403" s="52">
        <f>+'3.- Resumen general'!B405</f>
        <v>399</v>
      </c>
      <c r="B403" s="52">
        <v>27329</v>
      </c>
      <c r="C403" s="53" t="str">
        <f>+'3.- Resumen general'!D405</f>
        <v>Resección radical de tumor (p. ejm. Neoplasia Maligna), tejido blando o región del muslo o la rodilla</v>
      </c>
      <c r="D403" s="490" t="str">
        <f>+'3.- Resumen general'!F405</f>
        <v>IQ B</v>
      </c>
      <c r="E403" s="433" t="s">
        <v>5897</v>
      </c>
      <c r="F403" s="323">
        <f t="shared" si="31"/>
        <v>179.13249000000002</v>
      </c>
      <c r="G403" s="180" t="s">
        <v>1395</v>
      </c>
      <c r="H403" s="323">
        <f t="shared" si="34"/>
        <v>86.8</v>
      </c>
      <c r="I403" s="55"/>
      <c r="J403" s="323"/>
      <c r="K403" s="56">
        <f t="shared" si="32"/>
        <v>265.93249000000003</v>
      </c>
      <c r="IK403" s="2">
        <v>27329</v>
      </c>
      <c r="IL403" s="196" t="s">
        <v>3037</v>
      </c>
      <c r="IM403" s="5">
        <v>140</v>
      </c>
      <c r="IN403" s="296">
        <f t="shared" si="33"/>
        <v>2.3333333333333335</v>
      </c>
    </row>
    <row r="404" spans="1:248">
      <c r="A404" s="52">
        <f>+'3.- Resumen general'!B406</f>
        <v>400</v>
      </c>
      <c r="B404" s="52">
        <v>27340</v>
      </c>
      <c r="C404" s="53" t="str">
        <f>+'3.- Resumen general'!D406</f>
        <v>Excisión de bolsa sinovial prerrotuliana</v>
      </c>
      <c r="D404" s="490" t="str">
        <f>+'3.- Resumen general'!F406</f>
        <v>Atención de Tópico</v>
      </c>
      <c r="E404" s="432" t="s">
        <v>446</v>
      </c>
      <c r="F404" s="323">
        <f t="shared" si="31"/>
        <v>2.9198499999999998</v>
      </c>
      <c r="G404" s="65" t="s">
        <v>441</v>
      </c>
      <c r="H404" s="323">
        <f t="shared" si="34"/>
        <v>17.94735</v>
      </c>
      <c r="I404" s="55"/>
      <c r="J404" s="323"/>
      <c r="K404" s="56">
        <f t="shared" si="32"/>
        <v>20.8672</v>
      </c>
      <c r="IK404" s="2">
        <v>27340</v>
      </c>
      <c r="IL404" s="196" t="s">
        <v>3038</v>
      </c>
      <c r="IM404" s="5">
        <v>95</v>
      </c>
      <c r="IN404" s="296">
        <f t="shared" si="33"/>
        <v>1.5833333333333333</v>
      </c>
    </row>
    <row r="405" spans="1:248">
      <c r="A405" s="52">
        <f>+'3.- Resumen general'!B407</f>
        <v>401</v>
      </c>
      <c r="B405" s="52">
        <v>27350</v>
      </c>
      <c r="C405" s="53" t="str">
        <f>+'3.- Resumen general'!D407</f>
        <v>Rotulectomía o Hemirotulectomía</v>
      </c>
      <c r="D405" s="490" t="str">
        <f>+'3.- Resumen general'!F407</f>
        <v>IQ C</v>
      </c>
      <c r="E405" s="433" t="s">
        <v>445</v>
      </c>
      <c r="F405" s="323">
        <f t="shared" si="31"/>
        <v>96.123999999999981</v>
      </c>
      <c r="G405" s="180" t="s">
        <v>1395</v>
      </c>
      <c r="H405" s="323">
        <f t="shared" si="34"/>
        <v>86.8</v>
      </c>
      <c r="I405" s="55"/>
      <c r="J405" s="323"/>
      <c r="K405" s="56">
        <f t="shared" si="32"/>
        <v>182.92399999999998</v>
      </c>
      <c r="IK405" s="2">
        <v>27350</v>
      </c>
      <c r="IL405" s="196" t="s">
        <v>3039</v>
      </c>
      <c r="IM405" s="5">
        <v>120</v>
      </c>
      <c r="IN405" s="296">
        <f t="shared" si="33"/>
        <v>2</v>
      </c>
    </row>
    <row r="406" spans="1:248">
      <c r="A406" s="52">
        <f>+'3.- Resumen general'!B408</f>
        <v>402</v>
      </c>
      <c r="B406" s="52">
        <v>27355</v>
      </c>
      <c r="C406" s="53" t="str">
        <f>+'3.- Resumen general'!D408</f>
        <v>Excisión o legrado de quiste óseo o tumor benigno de fémur</v>
      </c>
      <c r="D406" s="490" t="str">
        <f>+'3.- Resumen general'!F408</f>
        <v>IQ C</v>
      </c>
      <c r="E406" s="433" t="s">
        <v>445</v>
      </c>
      <c r="F406" s="323">
        <f t="shared" si="31"/>
        <v>96.123999999999981</v>
      </c>
      <c r="G406" s="180" t="s">
        <v>1395</v>
      </c>
      <c r="H406" s="323">
        <f t="shared" si="34"/>
        <v>86.8</v>
      </c>
      <c r="I406" s="55"/>
      <c r="J406" s="323"/>
      <c r="K406" s="56">
        <f t="shared" si="32"/>
        <v>182.92399999999998</v>
      </c>
      <c r="IK406" s="2">
        <v>27355</v>
      </c>
      <c r="IL406" s="196" t="s">
        <v>3040</v>
      </c>
      <c r="IM406" s="5">
        <v>110</v>
      </c>
      <c r="IN406" s="296">
        <f t="shared" si="33"/>
        <v>1.8333333333333333</v>
      </c>
    </row>
    <row r="407" spans="1:248">
      <c r="A407" s="52">
        <f>+'3.- Resumen general'!B409</f>
        <v>403</v>
      </c>
      <c r="B407" s="52">
        <v>27360</v>
      </c>
      <c r="C407" s="53" t="str">
        <f>+'3.- Resumen general'!D409</f>
        <v>Excisión parcial (craterización, saucerización, o diafisectomía) de hueso, fémur, tibia proximal y/o peroné</v>
      </c>
      <c r="D407" s="490" t="str">
        <f>+'3.- Resumen general'!F409</f>
        <v>IQ B</v>
      </c>
      <c r="E407" s="433" t="s">
        <v>5897</v>
      </c>
      <c r="F407" s="323">
        <f t="shared" si="31"/>
        <v>179.13249000000002</v>
      </c>
      <c r="G407" s="180" t="s">
        <v>1395</v>
      </c>
      <c r="H407" s="323">
        <f t="shared" si="34"/>
        <v>86.8</v>
      </c>
      <c r="I407" s="55"/>
      <c r="J407" s="323"/>
      <c r="K407" s="56">
        <f t="shared" si="32"/>
        <v>265.93249000000003</v>
      </c>
      <c r="IK407" s="2">
        <v>27360</v>
      </c>
      <c r="IL407" s="196" t="s">
        <v>3041</v>
      </c>
      <c r="IM407" s="5">
        <v>140</v>
      </c>
      <c r="IN407" s="296">
        <f t="shared" si="33"/>
        <v>2.3333333333333335</v>
      </c>
    </row>
    <row r="408" spans="1:248">
      <c r="A408" s="52">
        <f>+'3.- Resumen general'!B410</f>
        <v>404</v>
      </c>
      <c r="B408" s="52">
        <v>27365</v>
      </c>
      <c r="C408" s="53" t="str">
        <f>+'3.- Resumen general'!D410</f>
        <v>Resección radical de tumor, hueso, fémur o rodilla</v>
      </c>
      <c r="D408" s="490" t="str">
        <f>+'3.- Resumen general'!F410</f>
        <v>IQ B</v>
      </c>
      <c r="E408" s="433" t="s">
        <v>5897</v>
      </c>
      <c r="F408" s="323">
        <f t="shared" si="31"/>
        <v>179.13249000000002</v>
      </c>
      <c r="G408" s="180" t="s">
        <v>1395</v>
      </c>
      <c r="H408" s="323">
        <f t="shared" si="34"/>
        <v>86.8</v>
      </c>
      <c r="I408" s="55"/>
      <c r="J408" s="323"/>
      <c r="K408" s="56">
        <f t="shared" si="32"/>
        <v>265.93249000000003</v>
      </c>
      <c r="IK408" s="2">
        <v>27365</v>
      </c>
      <c r="IL408" s="196" t="s">
        <v>3042</v>
      </c>
      <c r="IM408" s="5">
        <v>140</v>
      </c>
      <c r="IN408" s="296">
        <f t="shared" si="33"/>
        <v>2.3333333333333335</v>
      </c>
    </row>
    <row r="409" spans="1:248">
      <c r="A409" s="52">
        <f>+'3.- Resumen general'!B411</f>
        <v>405</v>
      </c>
      <c r="B409" s="52">
        <v>27372</v>
      </c>
      <c r="C409" s="53" t="str">
        <f>+'3.- Resumen general'!D411</f>
        <v>Extirpación de cuerpo extraño, profundo, región del muslo o de la rodilla</v>
      </c>
      <c r="D409" s="490" t="str">
        <f>+'3.- Resumen general'!F411</f>
        <v>IQ C</v>
      </c>
      <c r="E409" s="433" t="s">
        <v>445</v>
      </c>
      <c r="F409" s="323">
        <f t="shared" si="31"/>
        <v>96.123999999999981</v>
      </c>
      <c r="G409" s="180" t="s">
        <v>1394</v>
      </c>
      <c r="H409" s="323">
        <f t="shared" si="34"/>
        <v>68.84</v>
      </c>
      <c r="I409" s="55"/>
      <c r="J409" s="323"/>
      <c r="K409" s="56">
        <f t="shared" si="32"/>
        <v>164.964</v>
      </c>
      <c r="IK409" s="2">
        <v>27372</v>
      </c>
      <c r="IL409" s="196" t="s">
        <v>3043</v>
      </c>
      <c r="IM409" s="5">
        <v>95</v>
      </c>
      <c r="IN409" s="296">
        <f t="shared" si="33"/>
        <v>1.5833333333333333</v>
      </c>
    </row>
    <row r="410" spans="1:248">
      <c r="A410" s="52">
        <f>+'3.- Resumen general'!B412</f>
        <v>406</v>
      </c>
      <c r="B410" s="52">
        <v>27380</v>
      </c>
      <c r="C410" s="53" t="str">
        <f>+'3.- Resumen general'!D412</f>
        <v>Sutura de tendón infrarrotuliano</v>
      </c>
      <c r="D410" s="490" t="str">
        <f>+'3.- Resumen general'!F412</f>
        <v>IQ C</v>
      </c>
      <c r="E410" s="433" t="s">
        <v>445</v>
      </c>
      <c r="F410" s="323">
        <f t="shared" si="31"/>
        <v>96.123999999999981</v>
      </c>
      <c r="G410" s="180" t="s">
        <v>1395</v>
      </c>
      <c r="H410" s="323">
        <f t="shared" si="34"/>
        <v>86.8</v>
      </c>
      <c r="I410" s="55"/>
      <c r="J410" s="323"/>
      <c r="K410" s="56">
        <f t="shared" si="32"/>
        <v>182.92399999999998</v>
      </c>
      <c r="IK410" s="2">
        <v>27380</v>
      </c>
      <c r="IL410" s="196" t="s">
        <v>3044</v>
      </c>
      <c r="IM410" s="5">
        <v>95</v>
      </c>
      <c r="IN410" s="296">
        <f t="shared" si="33"/>
        <v>1.5833333333333333</v>
      </c>
    </row>
    <row r="411" spans="1:248">
      <c r="A411" s="52">
        <f>+'3.- Resumen general'!B413</f>
        <v>407</v>
      </c>
      <c r="B411" s="52">
        <v>27385</v>
      </c>
      <c r="C411" s="53" t="str">
        <f>+'3.- Resumen general'!D413</f>
        <v>Sutura de ruptura del músculo cuádriceps o de unidad músculotendinosa de la corva</v>
      </c>
      <c r="D411" s="490" t="str">
        <f>+'3.- Resumen general'!F413</f>
        <v>IQ D</v>
      </c>
      <c r="E411" s="433" t="s">
        <v>3273</v>
      </c>
      <c r="F411" s="323">
        <f t="shared" si="31"/>
        <v>49.8</v>
      </c>
      <c r="G411" s="180" t="s">
        <v>1395</v>
      </c>
      <c r="H411" s="323">
        <f t="shared" si="34"/>
        <v>86.8</v>
      </c>
      <c r="I411" s="55"/>
      <c r="J411" s="323"/>
      <c r="K411" s="56">
        <f t="shared" si="32"/>
        <v>136.6</v>
      </c>
      <c r="IK411" s="2">
        <v>27385</v>
      </c>
      <c r="IL411" s="196" t="s">
        <v>3045</v>
      </c>
      <c r="IM411" s="5">
        <v>95</v>
      </c>
      <c r="IN411" s="296">
        <f t="shared" si="33"/>
        <v>1.5833333333333333</v>
      </c>
    </row>
    <row r="412" spans="1:248">
      <c r="A412" s="52">
        <f>+'3.- Resumen general'!B414</f>
        <v>408</v>
      </c>
      <c r="B412" s="52">
        <v>27390</v>
      </c>
      <c r="C412" s="53" t="str">
        <f>+'3.- Resumen general'!D414</f>
        <v>Tenotomía abierta de tendones de la corva, rodilla hasta cadera, uno o más tendones</v>
      </c>
      <c r="D412" s="490" t="str">
        <f>+'3.- Resumen general'!F414</f>
        <v>IQ C</v>
      </c>
      <c r="E412" s="433" t="s">
        <v>445</v>
      </c>
      <c r="F412" s="323">
        <f t="shared" si="31"/>
        <v>96.123999999999981</v>
      </c>
      <c r="G412" s="180" t="s">
        <v>1395</v>
      </c>
      <c r="H412" s="323">
        <f t="shared" si="34"/>
        <v>86.8</v>
      </c>
      <c r="I412" s="55"/>
      <c r="J412" s="323"/>
      <c r="K412" s="56">
        <f t="shared" si="32"/>
        <v>182.92399999999998</v>
      </c>
      <c r="IK412" s="2">
        <v>27390</v>
      </c>
      <c r="IL412" s="196" t="s">
        <v>3046</v>
      </c>
      <c r="IM412" s="5">
        <v>95</v>
      </c>
      <c r="IN412" s="296">
        <f t="shared" si="33"/>
        <v>1.5833333333333333</v>
      </c>
    </row>
    <row r="413" spans="1:248">
      <c r="A413" s="52">
        <f>+'3.- Resumen general'!B415</f>
        <v>409</v>
      </c>
      <c r="B413" s="52">
        <v>27393</v>
      </c>
      <c r="C413" s="53" t="str">
        <f>+'3.- Resumen general'!D415</f>
        <v>Alargamiento de tendón de la corva</v>
      </c>
      <c r="D413" s="490" t="str">
        <f>+'3.- Resumen general'!F415</f>
        <v>IQ C</v>
      </c>
      <c r="E413" s="433" t="s">
        <v>445</v>
      </c>
      <c r="F413" s="323">
        <f t="shared" si="31"/>
        <v>96.123999999999981</v>
      </c>
      <c r="G413" s="180" t="s">
        <v>1401</v>
      </c>
      <c r="H413" s="323">
        <f>+VLOOKUP(G413,$C$2421:$D$3113,2,FALSE)+($H$3275*$G$3275*IN413)+($H$3271*$G$3271*IN413)</f>
        <v>190.15001666666666</v>
      </c>
      <c r="I413" s="55"/>
      <c r="J413" s="323"/>
      <c r="K413" s="56">
        <f t="shared" si="32"/>
        <v>286.27401666666663</v>
      </c>
      <c r="IK413" s="2">
        <v>27393</v>
      </c>
      <c r="IL413" s="196" t="s">
        <v>3047</v>
      </c>
      <c r="IM413" s="5">
        <v>110</v>
      </c>
      <c r="IN413" s="296">
        <f t="shared" si="33"/>
        <v>1.8333333333333333</v>
      </c>
    </row>
    <row r="414" spans="1:248">
      <c r="A414" s="52">
        <f>+'3.- Resumen general'!B416</f>
        <v>410</v>
      </c>
      <c r="B414" s="52">
        <v>27396</v>
      </c>
      <c r="C414" s="53" t="str">
        <f>+'3.- Resumen general'!D416</f>
        <v>Trasplante de tendón de la corva a la rótula</v>
      </c>
      <c r="D414" s="490" t="str">
        <f>+'3.- Resumen general'!F416</f>
        <v>IQ C</v>
      </c>
      <c r="E414" s="433" t="s">
        <v>445</v>
      </c>
      <c r="F414" s="323">
        <f t="shared" si="31"/>
        <v>96.123999999999981</v>
      </c>
      <c r="G414" s="180" t="s">
        <v>1401</v>
      </c>
      <c r="H414" s="323">
        <f>+VLOOKUP(G414,$C$2421:$D$3113,2,FALSE)+($H$3275*$G$3275*IN414)+($H$3271*$G$3271*IN414)</f>
        <v>190.15001666666666</v>
      </c>
      <c r="I414" s="55"/>
      <c r="J414" s="323"/>
      <c r="K414" s="56">
        <f t="shared" si="32"/>
        <v>286.27401666666663</v>
      </c>
      <c r="IK414" s="2">
        <v>27396</v>
      </c>
      <c r="IL414" s="196" t="s">
        <v>3050</v>
      </c>
      <c r="IM414" s="5">
        <v>110</v>
      </c>
      <c r="IN414" s="296">
        <f t="shared" si="33"/>
        <v>1.8333333333333333</v>
      </c>
    </row>
    <row r="415" spans="1:248">
      <c r="A415" s="52">
        <f>+'3.- Resumen general'!B417</f>
        <v>411</v>
      </c>
      <c r="B415" s="52">
        <v>27400</v>
      </c>
      <c r="C415" s="53" t="str">
        <f>+'3.- Resumen general'!D417</f>
        <v>Traslado de tendón o músculo de la corva al fémur</v>
      </c>
      <c r="D415" s="490" t="str">
        <f>+'3.- Resumen general'!F417</f>
        <v>IQ B</v>
      </c>
      <c r="E415" s="433" t="s">
        <v>5897</v>
      </c>
      <c r="F415" s="323">
        <f t="shared" si="31"/>
        <v>179.13249000000002</v>
      </c>
      <c r="G415" s="180" t="s">
        <v>1395</v>
      </c>
      <c r="H415" s="323">
        <f t="shared" ref="H415:H432" si="35">+VLOOKUP(G415,$C$2421:$D$3113,2,FALSE)</f>
        <v>86.8</v>
      </c>
      <c r="I415" s="55"/>
      <c r="J415" s="323"/>
      <c r="K415" s="56">
        <f t="shared" si="32"/>
        <v>265.93249000000003</v>
      </c>
      <c r="IK415" s="2">
        <v>27400</v>
      </c>
      <c r="IL415" s="196" t="s">
        <v>3051</v>
      </c>
      <c r="IM415" s="5">
        <v>120</v>
      </c>
      <c r="IN415" s="296">
        <f t="shared" si="33"/>
        <v>2</v>
      </c>
    </row>
    <row r="416" spans="1:248">
      <c r="A416" s="52">
        <f>+'3.- Resumen general'!B418</f>
        <v>412</v>
      </c>
      <c r="B416" s="52">
        <v>27403</v>
      </c>
      <c r="C416" s="53" t="str">
        <f>+'3.- Resumen general'!D418</f>
        <v>Artrotomía de rodilla con reparación de menisco</v>
      </c>
      <c r="D416" s="490" t="str">
        <f>+'3.- Resumen general'!F418</f>
        <v>IQ C</v>
      </c>
      <c r="E416" s="433" t="s">
        <v>445</v>
      </c>
      <c r="F416" s="323">
        <f t="shared" si="31"/>
        <v>96.123999999999981</v>
      </c>
      <c r="G416" s="180" t="s">
        <v>1394</v>
      </c>
      <c r="H416" s="323">
        <f t="shared" si="35"/>
        <v>68.84</v>
      </c>
      <c r="I416" s="55"/>
      <c r="J416" s="323"/>
      <c r="K416" s="56">
        <f t="shared" si="32"/>
        <v>164.964</v>
      </c>
      <c r="IK416" s="2">
        <v>27403</v>
      </c>
      <c r="IL416" s="196" t="s">
        <v>3052</v>
      </c>
      <c r="IM416" s="5">
        <v>120</v>
      </c>
      <c r="IN416" s="296">
        <f t="shared" si="33"/>
        <v>2</v>
      </c>
    </row>
    <row r="417" spans="1:248">
      <c r="A417" s="52">
        <f>+'3.- Resumen general'!B419</f>
        <v>413</v>
      </c>
      <c r="B417" s="52">
        <v>27405</v>
      </c>
      <c r="C417" s="53" t="str">
        <f>+'3.- Resumen general'!D419</f>
        <v>Corrección de cápsula y/o ligamentos de rodilla</v>
      </c>
      <c r="D417" s="490" t="str">
        <f>+'3.- Resumen general'!F419</f>
        <v>IQ C</v>
      </c>
      <c r="E417" s="433" t="s">
        <v>445</v>
      </c>
      <c r="F417" s="323">
        <f t="shared" si="31"/>
        <v>96.123999999999981</v>
      </c>
      <c r="G417" s="180" t="s">
        <v>1395</v>
      </c>
      <c r="H417" s="323">
        <f t="shared" si="35"/>
        <v>86.8</v>
      </c>
      <c r="I417" s="55"/>
      <c r="J417" s="323"/>
      <c r="K417" s="56">
        <f t="shared" si="32"/>
        <v>182.92399999999998</v>
      </c>
      <c r="IK417" s="2">
        <v>27405</v>
      </c>
      <c r="IL417" s="196" t="s">
        <v>3053</v>
      </c>
      <c r="IM417" s="5">
        <v>110</v>
      </c>
      <c r="IN417" s="296">
        <f t="shared" si="33"/>
        <v>1.8333333333333333</v>
      </c>
    </row>
    <row r="418" spans="1:248">
      <c r="A418" s="52">
        <f>+'3.- Resumen general'!B420</f>
        <v>414</v>
      </c>
      <c r="B418" s="52">
        <v>27418</v>
      </c>
      <c r="C418" s="53" t="str">
        <f>+'3.- Resumen general'!D420</f>
        <v>Plastía de tuberosidad anterior de la tibia</v>
      </c>
      <c r="D418" s="490" t="str">
        <f>+'3.- Resumen general'!F420</f>
        <v>IQ C</v>
      </c>
      <c r="E418" s="433" t="s">
        <v>445</v>
      </c>
      <c r="F418" s="323">
        <f t="shared" si="31"/>
        <v>96.123999999999981</v>
      </c>
      <c r="G418" s="180" t="s">
        <v>1395</v>
      </c>
      <c r="H418" s="323">
        <f t="shared" si="35"/>
        <v>86.8</v>
      </c>
      <c r="I418" s="55"/>
      <c r="J418" s="323"/>
      <c r="K418" s="56">
        <f t="shared" si="32"/>
        <v>182.92399999999998</v>
      </c>
      <c r="IK418" s="2">
        <v>27418</v>
      </c>
      <c r="IL418" s="196" t="s">
        <v>3054</v>
      </c>
      <c r="IM418" s="5">
        <v>80</v>
      </c>
      <c r="IN418" s="296">
        <f t="shared" si="33"/>
        <v>1.3333333333333333</v>
      </c>
    </row>
    <row r="419" spans="1:248">
      <c r="A419" s="52">
        <f>+'3.- Resumen general'!B421</f>
        <v>415</v>
      </c>
      <c r="B419" s="52">
        <v>27420</v>
      </c>
      <c r="C419" s="53" t="str">
        <f>+'3.- Resumen general'!D421</f>
        <v>Reconstrucción de luxación de rótula</v>
      </c>
      <c r="D419" s="490" t="str">
        <f>+'3.- Resumen general'!F421</f>
        <v>IQ C</v>
      </c>
      <c r="E419" s="433" t="s">
        <v>445</v>
      </c>
      <c r="F419" s="323">
        <f t="shared" si="31"/>
        <v>96.123999999999981</v>
      </c>
      <c r="G419" s="180" t="s">
        <v>1395</v>
      </c>
      <c r="H419" s="323">
        <f t="shared" si="35"/>
        <v>86.8</v>
      </c>
      <c r="I419" s="55"/>
      <c r="J419" s="323"/>
      <c r="K419" s="56">
        <f t="shared" si="32"/>
        <v>182.92399999999998</v>
      </c>
      <c r="IK419" s="2">
        <v>27420</v>
      </c>
      <c r="IL419" s="196" t="s">
        <v>3055</v>
      </c>
      <c r="IM419" s="5">
        <v>80</v>
      </c>
      <c r="IN419" s="296">
        <f t="shared" si="33"/>
        <v>1.3333333333333333</v>
      </c>
    </row>
    <row r="420" spans="1:248">
      <c r="A420" s="52">
        <f>+'3.- Resumen general'!B422</f>
        <v>416</v>
      </c>
      <c r="B420" s="52">
        <v>27425</v>
      </c>
      <c r="C420" s="53" t="str">
        <f>+'3.- Resumen general'!D422</f>
        <v>Liberación del retináculo lateral</v>
      </c>
      <c r="D420" s="490" t="str">
        <f>+'3.- Resumen general'!F422</f>
        <v>IQ C</v>
      </c>
      <c r="E420" s="433" t="s">
        <v>445</v>
      </c>
      <c r="F420" s="323">
        <f t="shared" si="31"/>
        <v>96.123999999999981</v>
      </c>
      <c r="G420" s="180" t="s">
        <v>1395</v>
      </c>
      <c r="H420" s="323">
        <f t="shared" si="35"/>
        <v>86.8</v>
      </c>
      <c r="I420" s="55"/>
      <c r="J420" s="323"/>
      <c r="K420" s="56">
        <f t="shared" si="32"/>
        <v>182.92399999999998</v>
      </c>
      <c r="IK420" s="2">
        <v>27425</v>
      </c>
      <c r="IL420" s="196" t="s">
        <v>3056</v>
      </c>
      <c r="IM420" s="5">
        <v>80</v>
      </c>
      <c r="IN420" s="296">
        <f t="shared" si="33"/>
        <v>1.3333333333333333</v>
      </c>
    </row>
    <row r="421" spans="1:248">
      <c r="A421" s="52">
        <f>+'3.- Resumen general'!B423</f>
        <v>417</v>
      </c>
      <c r="B421" s="52">
        <v>27427</v>
      </c>
      <c r="C421" s="53" t="str">
        <f>+'3.- Resumen general'!D423</f>
        <v>Reconstrucción extraarticular de ligamentos de rodilla</v>
      </c>
      <c r="D421" s="490" t="str">
        <f>+'3.- Resumen general'!F423</f>
        <v>IQ C</v>
      </c>
      <c r="E421" s="433" t="s">
        <v>445</v>
      </c>
      <c r="F421" s="323">
        <f t="shared" si="31"/>
        <v>96.123999999999981</v>
      </c>
      <c r="G421" s="180" t="s">
        <v>1395</v>
      </c>
      <c r="H421" s="323">
        <f t="shared" si="35"/>
        <v>86.8</v>
      </c>
      <c r="I421" s="55"/>
      <c r="J421" s="323"/>
      <c r="K421" s="56">
        <f t="shared" si="32"/>
        <v>182.92399999999998</v>
      </c>
      <c r="IK421" s="2">
        <v>27427</v>
      </c>
      <c r="IL421" s="196" t="s">
        <v>3057</v>
      </c>
      <c r="IM421" s="5">
        <v>80</v>
      </c>
      <c r="IN421" s="296">
        <f t="shared" si="33"/>
        <v>1.3333333333333333</v>
      </c>
    </row>
    <row r="422" spans="1:248">
      <c r="A422" s="52">
        <f>+'3.- Resumen general'!B424</f>
        <v>418</v>
      </c>
      <c r="B422" s="52">
        <v>27428</v>
      </c>
      <c r="C422" s="53" t="str">
        <f>+'3.- Resumen general'!D424</f>
        <v>Reconstrucción intraarticular de ligamentos de rodilla</v>
      </c>
      <c r="D422" s="490" t="str">
        <f>+'3.- Resumen general'!F424</f>
        <v>IQ B</v>
      </c>
      <c r="E422" s="433" t="s">
        <v>5897</v>
      </c>
      <c r="F422" s="323">
        <f t="shared" si="31"/>
        <v>179.13249000000002</v>
      </c>
      <c r="G422" s="180" t="s">
        <v>1395</v>
      </c>
      <c r="H422" s="323">
        <f t="shared" si="35"/>
        <v>86.8</v>
      </c>
      <c r="I422" s="55"/>
      <c r="J422" s="323"/>
      <c r="K422" s="56">
        <f t="shared" si="32"/>
        <v>265.93249000000003</v>
      </c>
      <c r="IK422" s="2">
        <v>27428</v>
      </c>
      <c r="IL422" s="196" t="s">
        <v>3058</v>
      </c>
      <c r="IM422" s="5">
        <v>95</v>
      </c>
      <c r="IN422" s="296">
        <f t="shared" si="33"/>
        <v>1.5833333333333333</v>
      </c>
    </row>
    <row r="423" spans="1:248">
      <c r="A423" s="52">
        <f>+'3.- Resumen general'!B425</f>
        <v>419</v>
      </c>
      <c r="B423" s="52">
        <v>27430</v>
      </c>
      <c r="C423" s="53" t="str">
        <f>+'3.- Resumen general'!D425</f>
        <v>Cuadriceplastía</v>
      </c>
      <c r="D423" s="490" t="str">
        <f>+'3.- Resumen general'!F425</f>
        <v>IQ C</v>
      </c>
      <c r="E423" s="433" t="s">
        <v>445</v>
      </c>
      <c r="F423" s="323">
        <f t="shared" si="31"/>
        <v>96.123999999999981</v>
      </c>
      <c r="G423" s="180" t="s">
        <v>1395</v>
      </c>
      <c r="H423" s="323">
        <f t="shared" si="35"/>
        <v>86.8</v>
      </c>
      <c r="I423" s="55"/>
      <c r="J423" s="323"/>
      <c r="K423" s="56">
        <f t="shared" si="32"/>
        <v>182.92399999999998</v>
      </c>
      <c r="IK423" s="2">
        <v>27430</v>
      </c>
      <c r="IL423" s="196" t="s">
        <v>3059</v>
      </c>
      <c r="IM423" s="5">
        <v>95</v>
      </c>
      <c r="IN423" s="296">
        <f t="shared" si="33"/>
        <v>1.5833333333333333</v>
      </c>
    </row>
    <row r="424" spans="1:248">
      <c r="A424" s="52">
        <f>+'3.- Resumen general'!B426</f>
        <v>420</v>
      </c>
      <c r="B424" s="52">
        <v>27435</v>
      </c>
      <c r="C424" s="53" t="str">
        <f>+'3.- Resumen general'!D426</f>
        <v>Capsulotomía de rodilla, liberación de la cápsula posterior</v>
      </c>
      <c r="D424" s="490" t="str">
        <f>+'3.- Resumen general'!F426</f>
        <v>IQ C</v>
      </c>
      <c r="E424" s="433" t="s">
        <v>445</v>
      </c>
      <c r="F424" s="323">
        <f t="shared" si="31"/>
        <v>96.123999999999981</v>
      </c>
      <c r="G424" s="180" t="s">
        <v>1394</v>
      </c>
      <c r="H424" s="323">
        <f t="shared" si="35"/>
        <v>68.84</v>
      </c>
      <c r="I424" s="55"/>
      <c r="J424" s="323"/>
      <c r="K424" s="56">
        <f t="shared" si="32"/>
        <v>164.964</v>
      </c>
      <c r="IK424" s="2">
        <v>27435</v>
      </c>
      <c r="IL424" s="196" t="s">
        <v>1997</v>
      </c>
      <c r="IM424" s="5">
        <v>80</v>
      </c>
      <c r="IN424" s="296">
        <f t="shared" si="33"/>
        <v>1.3333333333333333</v>
      </c>
    </row>
    <row r="425" spans="1:248">
      <c r="A425" s="52">
        <f>+'3.- Resumen general'!B427</f>
        <v>421</v>
      </c>
      <c r="B425" s="52">
        <v>27437</v>
      </c>
      <c r="C425" s="53" t="str">
        <f>+'3.- Resumen general'!D427</f>
        <v>Artroplastía de rodilla</v>
      </c>
      <c r="D425" s="490" t="str">
        <f>+'3.- Resumen general'!F427</f>
        <v>IQ C</v>
      </c>
      <c r="E425" s="433" t="s">
        <v>445</v>
      </c>
      <c r="F425" s="323">
        <f t="shared" si="31"/>
        <v>96.123999999999981</v>
      </c>
      <c r="G425" s="180" t="s">
        <v>1395</v>
      </c>
      <c r="H425" s="323">
        <f t="shared" si="35"/>
        <v>86.8</v>
      </c>
      <c r="I425" s="55"/>
      <c r="J425" s="323"/>
      <c r="K425" s="56">
        <f t="shared" si="32"/>
        <v>182.92399999999998</v>
      </c>
      <c r="IK425" s="2">
        <v>27437</v>
      </c>
      <c r="IL425" s="196" t="s">
        <v>1998</v>
      </c>
      <c r="IM425" s="5">
        <v>170</v>
      </c>
      <c r="IN425" s="296">
        <f t="shared" si="33"/>
        <v>2.8333333333333335</v>
      </c>
    </row>
    <row r="426" spans="1:248">
      <c r="A426" s="52">
        <f>+'3.- Resumen general'!B428</f>
        <v>422</v>
      </c>
      <c r="B426" s="52">
        <v>27448</v>
      </c>
      <c r="C426" s="53" t="str">
        <f>+'3.- Resumen general'!D428</f>
        <v>Osteotomía de fémur</v>
      </c>
      <c r="D426" s="490" t="str">
        <f>+'3.- Resumen general'!F428</f>
        <v>IQ C</v>
      </c>
      <c r="E426" s="433" t="s">
        <v>445</v>
      </c>
      <c r="F426" s="323">
        <f t="shared" si="31"/>
        <v>96.123999999999981</v>
      </c>
      <c r="G426" s="180" t="s">
        <v>1395</v>
      </c>
      <c r="H426" s="323">
        <f t="shared" si="35"/>
        <v>86.8</v>
      </c>
      <c r="I426" s="55"/>
      <c r="J426" s="323"/>
      <c r="K426" s="56">
        <f t="shared" si="32"/>
        <v>182.92399999999998</v>
      </c>
      <c r="IK426" s="2">
        <v>27448</v>
      </c>
      <c r="IL426" s="196" t="s">
        <v>1999</v>
      </c>
      <c r="IM426" s="5">
        <v>140</v>
      </c>
      <c r="IN426" s="296">
        <f t="shared" si="33"/>
        <v>2.3333333333333335</v>
      </c>
    </row>
    <row r="427" spans="1:248">
      <c r="A427" s="52">
        <f>+'3.- Resumen general'!B429</f>
        <v>423</v>
      </c>
      <c r="B427" s="52">
        <v>27455</v>
      </c>
      <c r="C427" s="53" t="str">
        <f>+'3.- Resumen general'!D429</f>
        <v>Osteotomía tibia proximal, incluyendo excisión u osteotomía de peroné</v>
      </c>
      <c r="D427" s="490" t="str">
        <f>+'3.- Resumen general'!F429</f>
        <v>IQ C</v>
      </c>
      <c r="E427" s="433" t="s">
        <v>445</v>
      </c>
      <c r="F427" s="323">
        <f t="shared" si="31"/>
        <v>96.123999999999981</v>
      </c>
      <c r="G427" s="180" t="s">
        <v>1394</v>
      </c>
      <c r="H427" s="323">
        <f t="shared" si="35"/>
        <v>68.84</v>
      </c>
      <c r="I427" s="55"/>
      <c r="J427" s="323"/>
      <c r="K427" s="56">
        <f t="shared" si="32"/>
        <v>164.964</v>
      </c>
      <c r="IK427" s="2">
        <v>27455</v>
      </c>
      <c r="IL427" s="196" t="s">
        <v>2000</v>
      </c>
      <c r="IM427" s="5">
        <v>140</v>
      </c>
      <c r="IN427" s="296">
        <f t="shared" si="33"/>
        <v>2.3333333333333335</v>
      </c>
    </row>
    <row r="428" spans="1:248">
      <c r="A428" s="52">
        <f>+'3.- Resumen general'!B430</f>
        <v>424</v>
      </c>
      <c r="B428" s="52">
        <v>27465</v>
      </c>
      <c r="C428" s="53" t="str">
        <f>+'3.- Resumen general'!D430</f>
        <v>Osteoplastía de fémur, acortamiento</v>
      </c>
      <c r="D428" s="490" t="str">
        <f>+'3.- Resumen general'!F430</f>
        <v>IQ C</v>
      </c>
      <c r="E428" s="433" t="s">
        <v>445</v>
      </c>
      <c r="F428" s="323">
        <f t="shared" si="31"/>
        <v>96.123999999999981</v>
      </c>
      <c r="G428" s="180" t="s">
        <v>1394</v>
      </c>
      <c r="H428" s="323">
        <f t="shared" si="35"/>
        <v>68.84</v>
      </c>
      <c r="I428" s="55"/>
      <c r="J428" s="323"/>
      <c r="K428" s="56">
        <f t="shared" si="32"/>
        <v>164.964</v>
      </c>
      <c r="IK428" s="2">
        <v>27465</v>
      </c>
      <c r="IL428" s="196" t="s">
        <v>2001</v>
      </c>
      <c r="IM428" s="5">
        <v>125</v>
      </c>
      <c r="IN428" s="296">
        <f t="shared" si="33"/>
        <v>2.0833333333333335</v>
      </c>
    </row>
    <row r="429" spans="1:248">
      <c r="A429" s="52">
        <f>+'3.- Resumen general'!B431</f>
        <v>425</v>
      </c>
      <c r="B429" s="52">
        <v>27466</v>
      </c>
      <c r="C429" s="53" t="str">
        <f>+'3.- Resumen general'!D431</f>
        <v>Osteoplastía de fémur, alargamiento</v>
      </c>
      <c r="D429" s="490" t="str">
        <f>+'3.- Resumen general'!F431</f>
        <v>IQ B</v>
      </c>
      <c r="E429" s="433" t="s">
        <v>5897</v>
      </c>
      <c r="F429" s="323">
        <f t="shared" si="31"/>
        <v>179.13249000000002</v>
      </c>
      <c r="G429" s="180" t="s">
        <v>1395</v>
      </c>
      <c r="H429" s="323">
        <f t="shared" si="35"/>
        <v>86.8</v>
      </c>
      <c r="I429" s="55"/>
      <c r="J429" s="323"/>
      <c r="K429" s="56">
        <f t="shared" si="32"/>
        <v>265.93249000000003</v>
      </c>
      <c r="IK429" s="2">
        <v>27466</v>
      </c>
      <c r="IL429" s="196" t="s">
        <v>2002</v>
      </c>
      <c r="IM429" s="5">
        <v>125</v>
      </c>
      <c r="IN429" s="296">
        <f t="shared" si="33"/>
        <v>2.0833333333333335</v>
      </c>
    </row>
    <row r="430" spans="1:248">
      <c r="A430" s="52">
        <f>+'3.- Resumen general'!B432</f>
        <v>426</v>
      </c>
      <c r="B430" s="52">
        <v>27468</v>
      </c>
      <c r="C430" s="53" t="str">
        <f>+'3.- Resumen general'!D432</f>
        <v>Osteoplastía de fémur; combinado, alargamiento y acortamiento con transferencia de segmento femoral</v>
      </c>
      <c r="D430" s="490" t="str">
        <f>+'3.- Resumen general'!F432</f>
        <v>IQ B</v>
      </c>
      <c r="E430" s="433" t="s">
        <v>5897</v>
      </c>
      <c r="F430" s="323">
        <f t="shared" si="31"/>
        <v>179.13249000000002</v>
      </c>
      <c r="G430" s="180" t="s">
        <v>1395</v>
      </c>
      <c r="H430" s="323">
        <f t="shared" si="35"/>
        <v>86.8</v>
      </c>
      <c r="I430" s="55"/>
      <c r="J430" s="323"/>
      <c r="K430" s="56">
        <f t="shared" si="32"/>
        <v>265.93249000000003</v>
      </c>
      <c r="IK430" s="2">
        <v>27468</v>
      </c>
      <c r="IL430" s="196" t="s">
        <v>2003</v>
      </c>
      <c r="IM430" s="5">
        <v>140</v>
      </c>
      <c r="IN430" s="296">
        <f t="shared" si="33"/>
        <v>2.3333333333333335</v>
      </c>
    </row>
    <row r="431" spans="1:248">
      <c r="A431" s="52">
        <f>+'3.- Resumen general'!B433</f>
        <v>427</v>
      </c>
      <c r="B431" s="52">
        <v>27475</v>
      </c>
      <c r="C431" s="53" t="str">
        <f>+'3.- Resumen general'!D433</f>
        <v>Paro epifisario de fémur distal, tibia y/o peroné proximal</v>
      </c>
      <c r="D431" s="490" t="str">
        <f>+'3.- Resumen general'!F433</f>
        <v>IQ C</v>
      </c>
      <c r="E431" s="433" t="s">
        <v>445</v>
      </c>
      <c r="F431" s="323">
        <f t="shared" si="31"/>
        <v>96.123999999999981</v>
      </c>
      <c r="G431" s="180" t="s">
        <v>1395</v>
      </c>
      <c r="H431" s="323">
        <f t="shared" si="35"/>
        <v>86.8</v>
      </c>
      <c r="I431" s="55"/>
      <c r="J431" s="323"/>
      <c r="K431" s="56">
        <f t="shared" si="32"/>
        <v>182.92399999999998</v>
      </c>
      <c r="IK431" s="2">
        <v>27475</v>
      </c>
      <c r="IL431" s="196" t="s">
        <v>2004</v>
      </c>
      <c r="IM431" s="5">
        <v>80</v>
      </c>
      <c r="IN431" s="296">
        <f t="shared" si="33"/>
        <v>1.3333333333333333</v>
      </c>
    </row>
    <row r="432" spans="1:248">
      <c r="A432" s="52">
        <f>+'3.- Resumen general'!B434</f>
        <v>428</v>
      </c>
      <c r="B432" s="52">
        <v>27486</v>
      </c>
      <c r="C432" s="53" t="str">
        <f>+'3.- Resumen general'!D434</f>
        <v>Revisión de artroplastía total de rodilla</v>
      </c>
      <c r="D432" s="490" t="str">
        <f>+'3.- Resumen general'!F434</f>
        <v>IQ A</v>
      </c>
      <c r="E432" s="433" t="s">
        <v>444</v>
      </c>
      <c r="F432" s="323">
        <f t="shared" si="31"/>
        <v>170.78198999999995</v>
      </c>
      <c r="G432" s="180" t="s">
        <v>1395</v>
      </c>
      <c r="H432" s="323">
        <f t="shared" si="35"/>
        <v>86.8</v>
      </c>
      <c r="I432" s="55"/>
      <c r="J432" s="323"/>
      <c r="K432" s="56">
        <f t="shared" si="32"/>
        <v>257.58198999999996</v>
      </c>
      <c r="IK432" s="2">
        <v>27486</v>
      </c>
      <c r="IL432" s="196" t="s">
        <v>2005</v>
      </c>
      <c r="IM432" s="5">
        <v>80</v>
      </c>
      <c r="IN432" s="296">
        <f t="shared" si="33"/>
        <v>1.3333333333333333</v>
      </c>
    </row>
    <row r="433" spans="1:248">
      <c r="A433" s="52">
        <f>+'3.- Resumen general'!B435</f>
        <v>429</v>
      </c>
      <c r="B433" s="52">
        <v>27497</v>
      </c>
      <c r="C433" s="53" t="str">
        <f>+'3.- Resumen general'!D435</f>
        <v>Fasciotomía descompresiva de muslo y/o rodilla, con debridamiento de músculo y/o nervio desvitalizados</v>
      </c>
      <c r="D433" s="490" t="str">
        <f>+'3.- Resumen general'!F435</f>
        <v>IQ C</v>
      </c>
      <c r="E433" s="433" t="s">
        <v>445</v>
      </c>
      <c r="F433" s="323">
        <f t="shared" si="31"/>
        <v>96.123999999999981</v>
      </c>
      <c r="G433" s="180" t="s">
        <v>1401</v>
      </c>
      <c r="H433" s="323">
        <f>+VLOOKUP(G433,$C$2421:$D$3113,2,FALSE)+($H$3275*$G$3275*IN433)+($H$3271*$G$3271*IN433)</f>
        <v>169.78201666666666</v>
      </c>
      <c r="I433" s="55"/>
      <c r="J433" s="323"/>
      <c r="K433" s="56">
        <f t="shared" si="32"/>
        <v>265.90601666666663</v>
      </c>
      <c r="IK433" s="2">
        <v>27497</v>
      </c>
      <c r="IL433" s="196" t="s">
        <v>2006</v>
      </c>
      <c r="IM433" s="5">
        <v>80</v>
      </c>
      <c r="IN433" s="296">
        <f t="shared" si="33"/>
        <v>1.3333333333333333</v>
      </c>
    </row>
    <row r="434" spans="1:248">
      <c r="A434" s="52">
        <f>+'3.- Resumen general'!B436</f>
        <v>430</v>
      </c>
      <c r="B434" s="52">
        <v>27500</v>
      </c>
      <c r="C434" s="53" t="str">
        <f>+'3.- Resumen general'!D436</f>
        <v>Tratamiento cerrado de fractura femoral, sin manipulación</v>
      </c>
      <c r="D434" s="490" t="str">
        <f>+'3.- Resumen general'!F436</f>
        <v>Atención de Tópico</v>
      </c>
      <c r="E434" s="432" t="s">
        <v>5898</v>
      </c>
      <c r="F434" s="323">
        <f t="shared" si="31"/>
        <v>46.857150000000004</v>
      </c>
      <c r="G434" s="57"/>
      <c r="H434" s="323"/>
      <c r="I434" s="55"/>
      <c r="J434" s="323"/>
      <c r="K434" s="56">
        <f t="shared" si="32"/>
        <v>46.857150000000004</v>
      </c>
      <c r="IK434" s="2">
        <v>27500</v>
      </c>
      <c r="IL434" s="196" t="s">
        <v>3741</v>
      </c>
      <c r="IM434" s="5">
        <v>40</v>
      </c>
      <c r="IN434" s="296">
        <f t="shared" si="33"/>
        <v>0.66666666666666663</v>
      </c>
    </row>
    <row r="435" spans="1:248">
      <c r="A435" s="52">
        <f>+'3.- Resumen general'!B437</f>
        <v>431</v>
      </c>
      <c r="B435" s="52">
        <v>27507</v>
      </c>
      <c r="C435" s="53" t="str">
        <f>+'3.- Resumen general'!D437</f>
        <v>Tratamiento abierto de fractura de la diáfisis femoral con placa/tornillos, con o sin cerclaje</v>
      </c>
      <c r="D435" s="490" t="str">
        <f>+'3.- Resumen general'!F437</f>
        <v>IQ B</v>
      </c>
      <c r="E435" s="433" t="s">
        <v>5897</v>
      </c>
      <c r="F435" s="323">
        <f t="shared" si="31"/>
        <v>179.13249000000002</v>
      </c>
      <c r="G435" s="180" t="s">
        <v>1395</v>
      </c>
      <c r="H435" s="323">
        <f>+VLOOKUP(G435,$C$2421:$D$3113,2,FALSE)</f>
        <v>86.8</v>
      </c>
      <c r="I435" s="55"/>
      <c r="J435" s="323"/>
      <c r="K435" s="56">
        <f t="shared" si="32"/>
        <v>265.93249000000003</v>
      </c>
      <c r="IK435" s="2">
        <v>27507</v>
      </c>
      <c r="IL435" s="196" t="s">
        <v>2007</v>
      </c>
      <c r="IM435" s="5">
        <v>110</v>
      </c>
      <c r="IN435" s="296">
        <f t="shared" si="33"/>
        <v>1.8333333333333333</v>
      </c>
    </row>
    <row r="436" spans="1:248">
      <c r="A436" s="52">
        <f>+'3.- Resumen general'!B438</f>
        <v>432</v>
      </c>
      <c r="B436" s="52">
        <v>27508</v>
      </c>
      <c r="C436" s="53" t="str">
        <f>+'3.- Resumen general'!D438</f>
        <v>Tratamiento cerrado de fractura femoral, extremo distal, cóndilo medial o lateral, sin manipulación</v>
      </c>
      <c r="D436" s="490" t="str">
        <f>+'3.- Resumen general'!F438</f>
        <v>Atención de Tópico</v>
      </c>
      <c r="E436" s="432" t="s">
        <v>5898</v>
      </c>
      <c r="F436" s="323">
        <f t="shared" si="31"/>
        <v>46.857150000000004</v>
      </c>
      <c r="G436" s="57"/>
      <c r="H436" s="323"/>
      <c r="I436" s="55"/>
      <c r="J436" s="323"/>
      <c r="K436" s="56">
        <f t="shared" si="32"/>
        <v>46.857150000000004</v>
      </c>
      <c r="IK436" s="2">
        <v>27508</v>
      </c>
      <c r="IL436" s="196" t="s">
        <v>2008</v>
      </c>
      <c r="IM436" s="5">
        <v>40</v>
      </c>
      <c r="IN436" s="296">
        <f t="shared" si="33"/>
        <v>0.66666666666666663</v>
      </c>
    </row>
    <row r="437" spans="1:248">
      <c r="A437" s="52">
        <f>+'3.- Resumen general'!B439</f>
        <v>433</v>
      </c>
      <c r="B437" s="52">
        <v>27509</v>
      </c>
      <c r="C437" s="53" t="str">
        <f>+'3.- Resumen general'!D439</f>
        <v>Fijación esquelética percutánea de fractura femoral distal</v>
      </c>
      <c r="D437" s="490" t="str">
        <f>+'3.- Resumen general'!F439</f>
        <v>IQ B</v>
      </c>
      <c r="E437" s="433" t="s">
        <v>5897</v>
      </c>
      <c r="F437" s="323">
        <f t="shared" si="31"/>
        <v>179.13249000000002</v>
      </c>
      <c r="G437" s="180" t="s">
        <v>1394</v>
      </c>
      <c r="H437" s="323">
        <f>+VLOOKUP(G437,$C$2421:$D$3113,2,FALSE)</f>
        <v>68.84</v>
      </c>
      <c r="I437" s="55"/>
      <c r="J437" s="323"/>
      <c r="K437" s="56">
        <f t="shared" si="32"/>
        <v>247.97249000000002</v>
      </c>
      <c r="IK437" s="2">
        <v>27509</v>
      </c>
      <c r="IL437" s="196" t="s">
        <v>2009</v>
      </c>
      <c r="IM437" s="5">
        <v>70</v>
      </c>
      <c r="IN437" s="296">
        <f t="shared" si="33"/>
        <v>1.1666666666666667</v>
      </c>
    </row>
    <row r="438" spans="1:248">
      <c r="A438" s="52">
        <f>+'3.- Resumen general'!B440</f>
        <v>434</v>
      </c>
      <c r="B438" s="52">
        <v>27514</v>
      </c>
      <c r="C438" s="53" t="str">
        <f>+'3.- Resumen general'!D440</f>
        <v>Tratamiento abierto de fractura femoral, extremo distal, cóndilo medial o lateral, con o sin fijación interna o externa</v>
      </c>
      <c r="D438" s="490" t="str">
        <f>+'3.- Resumen general'!F440</f>
        <v>IQ B</v>
      </c>
      <c r="E438" s="433" t="s">
        <v>5897</v>
      </c>
      <c r="F438" s="323">
        <f t="shared" si="31"/>
        <v>179.13249000000002</v>
      </c>
      <c r="G438" s="180" t="s">
        <v>1394</v>
      </c>
      <c r="H438" s="323">
        <f>+VLOOKUP(G438,$C$2421:$D$3113,2,FALSE)</f>
        <v>68.84</v>
      </c>
      <c r="I438" s="55"/>
      <c r="J438" s="323"/>
      <c r="K438" s="56">
        <f t="shared" si="32"/>
        <v>247.97249000000002</v>
      </c>
      <c r="IK438" s="2">
        <v>27514</v>
      </c>
      <c r="IL438" s="196" t="s">
        <v>2010</v>
      </c>
      <c r="IM438" s="5">
        <v>110</v>
      </c>
      <c r="IN438" s="296">
        <f t="shared" si="33"/>
        <v>1.8333333333333333</v>
      </c>
    </row>
    <row r="439" spans="1:248">
      <c r="A439" s="52">
        <f>+'3.- Resumen general'!B441</f>
        <v>435</v>
      </c>
      <c r="B439" s="52">
        <v>27519</v>
      </c>
      <c r="C439" s="53" t="str">
        <f>+'3.- Resumen general'!D441</f>
        <v>Tratamiento abierto de separación epifisaria femoral distal</v>
      </c>
      <c r="D439" s="490" t="str">
        <f>+'3.- Resumen general'!F441</f>
        <v>IQ C</v>
      </c>
      <c r="E439" s="433" t="s">
        <v>445</v>
      </c>
      <c r="F439" s="323">
        <f t="shared" si="31"/>
        <v>96.123999999999981</v>
      </c>
      <c r="G439" s="180" t="s">
        <v>1394</v>
      </c>
      <c r="H439" s="323">
        <f>+VLOOKUP(G439,$C$2421:$D$3113,2,FALSE)</f>
        <v>68.84</v>
      </c>
      <c r="I439" s="55"/>
      <c r="J439" s="323"/>
      <c r="K439" s="56">
        <f t="shared" si="32"/>
        <v>164.964</v>
      </c>
      <c r="IK439" s="2">
        <v>27519</v>
      </c>
      <c r="IL439" s="196" t="s">
        <v>2011</v>
      </c>
      <c r="IM439" s="5">
        <v>80</v>
      </c>
      <c r="IN439" s="296">
        <f t="shared" si="33"/>
        <v>1.3333333333333333</v>
      </c>
    </row>
    <row r="440" spans="1:248">
      <c r="A440" s="52">
        <f>+'3.- Resumen general'!B442</f>
        <v>436</v>
      </c>
      <c r="B440" s="52">
        <v>27550</v>
      </c>
      <c r="C440" s="53" t="str">
        <f>+'3.- Resumen general'!D442</f>
        <v>Tratamiento cerrado de luxación de rodilla, sin anestesia</v>
      </c>
      <c r="D440" s="490" t="str">
        <f>+'3.- Resumen general'!F442</f>
        <v>Atención de Tópico</v>
      </c>
      <c r="E440" s="432" t="s">
        <v>5898</v>
      </c>
      <c r="F440" s="323">
        <f t="shared" si="31"/>
        <v>46.857150000000004</v>
      </c>
      <c r="G440" s="57"/>
      <c r="H440" s="323"/>
      <c r="I440" s="55"/>
      <c r="J440" s="323"/>
      <c r="K440" s="56">
        <f t="shared" si="32"/>
        <v>46.857150000000004</v>
      </c>
      <c r="IK440" s="2">
        <v>27550</v>
      </c>
      <c r="IL440" s="196" t="s">
        <v>3742</v>
      </c>
      <c r="IM440" s="5">
        <v>50</v>
      </c>
      <c r="IN440" s="296">
        <f t="shared" si="33"/>
        <v>0.83333333333333337</v>
      </c>
    </row>
    <row r="441" spans="1:248">
      <c r="A441" s="52">
        <f>+'3.- Resumen general'!B443</f>
        <v>437</v>
      </c>
      <c r="B441" s="52">
        <v>27552</v>
      </c>
      <c r="C441" s="53" t="str">
        <f>+'3.- Resumen general'!D443</f>
        <v>Tratamiento cerrado de luxación de rodilla, con anestesia</v>
      </c>
      <c r="D441" s="490" t="str">
        <f>+'3.- Resumen general'!F443</f>
        <v>IQ C</v>
      </c>
      <c r="E441" s="433" t="s">
        <v>445</v>
      </c>
      <c r="F441" s="323">
        <f t="shared" si="31"/>
        <v>96.123999999999981</v>
      </c>
      <c r="G441" s="180" t="s">
        <v>1394</v>
      </c>
      <c r="H441" s="323">
        <f>+VLOOKUP(G441,$C$2421:$D$3113,2,FALSE)</f>
        <v>68.84</v>
      </c>
      <c r="I441" s="55"/>
      <c r="J441" s="323"/>
      <c r="K441" s="56">
        <f t="shared" si="32"/>
        <v>164.964</v>
      </c>
      <c r="IK441" s="2">
        <v>27552</v>
      </c>
      <c r="IL441" s="196" t="s">
        <v>3743</v>
      </c>
      <c r="IM441" s="5">
        <v>80</v>
      </c>
      <c r="IN441" s="296">
        <f t="shared" si="33"/>
        <v>1.3333333333333333</v>
      </c>
    </row>
    <row r="442" spans="1:248">
      <c r="A442" s="52">
        <f>+'3.- Resumen general'!B444</f>
        <v>438</v>
      </c>
      <c r="B442" s="52">
        <v>27570</v>
      </c>
      <c r="C442" s="53" t="str">
        <f>+'3.- Resumen general'!D444</f>
        <v>Manipulación de articulación de la rodilla bajo anestesia general</v>
      </c>
      <c r="D442" s="490" t="str">
        <f>+'3.- Resumen general'!F444</f>
        <v>IQ D</v>
      </c>
      <c r="E442" s="433" t="s">
        <v>3273</v>
      </c>
      <c r="F442" s="323">
        <f t="shared" si="31"/>
        <v>49.8</v>
      </c>
      <c r="G442" s="180" t="s">
        <v>1401</v>
      </c>
      <c r="H442" s="323">
        <f>+VLOOKUP(G442,$C$2421:$D$3113,2,FALSE)+($H$3275*$G$3275*IN442)+($H$3271*$G$3271*IN442)</f>
        <v>169.78201666666666</v>
      </c>
      <c r="I442" s="55"/>
      <c r="J442" s="323"/>
      <c r="K442" s="56">
        <f t="shared" si="32"/>
        <v>219.58201666666668</v>
      </c>
      <c r="IK442" s="2">
        <v>27570</v>
      </c>
      <c r="IL442" s="196" t="s">
        <v>2012</v>
      </c>
      <c r="IM442" s="5">
        <v>80</v>
      </c>
      <c r="IN442" s="296">
        <f t="shared" si="33"/>
        <v>1.3333333333333333</v>
      </c>
    </row>
    <row r="443" spans="1:248">
      <c r="A443" s="52">
        <f>+'3.- Resumen general'!B445</f>
        <v>439</v>
      </c>
      <c r="B443" s="52">
        <v>27580</v>
      </c>
      <c r="C443" s="53" t="str">
        <f>+'3.- Resumen general'!D445</f>
        <v>Artrodesis, rodilla, cualquier técnica</v>
      </c>
      <c r="D443" s="490" t="str">
        <f>+'3.- Resumen general'!F445</f>
        <v>IQ C</v>
      </c>
      <c r="E443" s="433" t="s">
        <v>445</v>
      </c>
      <c r="F443" s="323">
        <f t="shared" si="31"/>
        <v>96.123999999999981</v>
      </c>
      <c r="G443" s="180" t="s">
        <v>1394</v>
      </c>
      <c r="H443" s="323">
        <f>+VLOOKUP(G443,$C$2421:$D$3113,2,FALSE)</f>
        <v>68.84</v>
      </c>
      <c r="I443" s="55"/>
      <c r="J443" s="323"/>
      <c r="K443" s="56">
        <f t="shared" si="32"/>
        <v>164.964</v>
      </c>
      <c r="IK443" s="2">
        <v>27580</v>
      </c>
      <c r="IL443" s="196" t="s">
        <v>2013</v>
      </c>
      <c r="IM443" s="5">
        <v>140</v>
      </c>
      <c r="IN443" s="296">
        <f t="shared" si="33"/>
        <v>2.3333333333333335</v>
      </c>
    </row>
    <row r="444" spans="1:248">
      <c r="A444" s="52">
        <f>+'3.- Resumen general'!B446</f>
        <v>440</v>
      </c>
      <c r="B444" s="52">
        <v>27590</v>
      </c>
      <c r="C444" s="53" t="str">
        <f>+'3.- Resumen general'!D446</f>
        <v>Amputación a nivel de muslo</v>
      </c>
      <c r="D444" s="490" t="str">
        <f>+'3.- Resumen general'!F446</f>
        <v>IQ C</v>
      </c>
      <c r="E444" s="433" t="s">
        <v>445</v>
      </c>
      <c r="F444" s="323">
        <f t="shared" si="31"/>
        <v>96.123999999999981</v>
      </c>
      <c r="G444" s="180" t="s">
        <v>1393</v>
      </c>
      <c r="H444" s="323">
        <f>+VLOOKUP(G444,$C$2421:$D$3113,2,FALSE)</f>
        <v>39.269999999999996</v>
      </c>
      <c r="I444" s="55"/>
      <c r="J444" s="323"/>
      <c r="K444" s="56">
        <f t="shared" si="32"/>
        <v>135.39399999999998</v>
      </c>
      <c r="IK444" s="2">
        <v>27590</v>
      </c>
      <c r="IL444" s="196" t="s">
        <v>2014</v>
      </c>
      <c r="IM444" s="5">
        <v>110</v>
      </c>
      <c r="IN444" s="296">
        <f t="shared" si="33"/>
        <v>1.8333333333333333</v>
      </c>
    </row>
    <row r="445" spans="1:248">
      <c r="A445" s="52">
        <f>+'3.- Resumen general'!B447</f>
        <v>441</v>
      </c>
      <c r="B445" s="52">
        <v>27598</v>
      </c>
      <c r="C445" s="53" t="str">
        <f>+'3.- Resumen general'!D447</f>
        <v>Desarticulación a nivel de la rodilla</v>
      </c>
      <c r="D445" s="490" t="str">
        <f>+'3.- Resumen general'!F447</f>
        <v>IQ B</v>
      </c>
      <c r="E445" s="433" t="s">
        <v>5897</v>
      </c>
      <c r="F445" s="323">
        <f t="shared" si="31"/>
        <v>179.13249000000002</v>
      </c>
      <c r="G445" s="180" t="s">
        <v>1393</v>
      </c>
      <c r="H445" s="323">
        <f>+VLOOKUP(G445,$C$2421:$D$3113,2,FALSE)</f>
        <v>39.269999999999996</v>
      </c>
      <c r="I445" s="55"/>
      <c r="J445" s="323"/>
      <c r="K445" s="56">
        <f t="shared" si="32"/>
        <v>218.40249</v>
      </c>
      <c r="IK445" s="2">
        <v>27598</v>
      </c>
      <c r="IL445" s="196" t="s">
        <v>2015</v>
      </c>
      <c r="IM445" s="5">
        <v>110</v>
      </c>
      <c r="IN445" s="296">
        <f t="shared" si="33"/>
        <v>1.8333333333333333</v>
      </c>
    </row>
    <row r="446" spans="1:248">
      <c r="A446" s="52">
        <f>+'3.- Resumen general'!B448</f>
        <v>442</v>
      </c>
      <c r="B446" s="52">
        <v>27600</v>
      </c>
      <c r="C446" s="53" t="str">
        <f>+'3.- Resumen general'!D448</f>
        <v>Fasciotomía descompresiva de pierna</v>
      </c>
      <c r="D446" s="490" t="str">
        <f>+'3.- Resumen general'!F448</f>
        <v>IQ C</v>
      </c>
      <c r="E446" s="433" t="s">
        <v>445</v>
      </c>
      <c r="F446" s="323">
        <f t="shared" si="31"/>
        <v>96.123999999999981</v>
      </c>
      <c r="G446" s="180" t="s">
        <v>1401</v>
      </c>
      <c r="H446" s="323">
        <f>+VLOOKUP(G446,$C$2421:$D$3113,2,FALSE)+($H$3275*$G$3275*IN446)+($H$3271*$G$3271*IN446)</f>
        <v>169.78201666666666</v>
      </c>
      <c r="I446" s="55"/>
      <c r="J446" s="323"/>
      <c r="K446" s="56">
        <f t="shared" si="32"/>
        <v>265.90601666666663</v>
      </c>
      <c r="IK446" s="2">
        <v>27600</v>
      </c>
      <c r="IL446" s="196" t="s">
        <v>2016</v>
      </c>
      <c r="IM446" s="5">
        <v>80</v>
      </c>
      <c r="IN446" s="296">
        <f t="shared" si="33"/>
        <v>1.3333333333333333</v>
      </c>
    </row>
    <row r="447" spans="1:248">
      <c r="A447" s="52">
        <f>+'3.- Resumen general'!B449</f>
        <v>443</v>
      </c>
      <c r="B447" s="52">
        <v>27603</v>
      </c>
      <c r="C447" s="53" t="str">
        <f>+'3.- Resumen general'!D449</f>
        <v>Incisión y drenaje de absceso profundo, hematoma, bolsa sinovial infectada de pierna o tobillo</v>
      </c>
      <c r="D447" s="490" t="str">
        <f>+'3.- Resumen general'!F449</f>
        <v>IQ D</v>
      </c>
      <c r="E447" s="433" t="s">
        <v>445</v>
      </c>
      <c r="F447" s="323">
        <f t="shared" si="31"/>
        <v>96.123999999999981</v>
      </c>
      <c r="G447" s="180" t="s">
        <v>1393</v>
      </c>
      <c r="H447" s="323">
        <f>+VLOOKUP(G447,$C$2421:$D$3113,2,FALSE)</f>
        <v>39.269999999999996</v>
      </c>
      <c r="I447" s="55"/>
      <c r="J447" s="323"/>
      <c r="K447" s="56">
        <f t="shared" si="32"/>
        <v>135.39399999999998</v>
      </c>
      <c r="IK447" s="2">
        <v>27603</v>
      </c>
      <c r="IL447" s="196" t="s">
        <v>2017</v>
      </c>
      <c r="IM447" s="5">
        <v>50</v>
      </c>
      <c r="IN447" s="296">
        <f t="shared" si="33"/>
        <v>0.83333333333333337</v>
      </c>
    </row>
    <row r="448" spans="1:248">
      <c r="A448" s="52">
        <f>+'3.- Resumen general'!B450</f>
        <v>444</v>
      </c>
      <c r="B448" s="52">
        <v>27605</v>
      </c>
      <c r="C448" s="53" t="str">
        <f>+'3.- Resumen general'!D450</f>
        <v>Tenotomía percutánea de tendón de Aquiles</v>
      </c>
      <c r="D448" s="490" t="str">
        <f>+'3.- Resumen general'!F450</f>
        <v>IQ D</v>
      </c>
      <c r="E448" s="433" t="s">
        <v>3273</v>
      </c>
      <c r="F448" s="323">
        <f t="shared" si="31"/>
        <v>49.8</v>
      </c>
      <c r="G448" s="180" t="s">
        <v>1401</v>
      </c>
      <c r="H448" s="323">
        <f>+VLOOKUP(G448,$C$2421:$D$3113,2,FALSE)+($H$3275*$G$3275*IN448)+($H$3271*$G$3271*IN448)</f>
        <v>169.78201666666666</v>
      </c>
      <c r="I448" s="55"/>
      <c r="J448" s="323"/>
      <c r="K448" s="56">
        <f t="shared" si="32"/>
        <v>219.58201666666668</v>
      </c>
      <c r="IK448" s="2">
        <v>27605</v>
      </c>
      <c r="IL448" s="196" t="s">
        <v>2018</v>
      </c>
      <c r="IM448" s="5">
        <v>80</v>
      </c>
      <c r="IN448" s="296">
        <f t="shared" si="33"/>
        <v>1.3333333333333333</v>
      </c>
    </row>
    <row r="449" spans="1:248">
      <c r="A449" s="52">
        <f>+'3.- Resumen general'!B451</f>
        <v>445</v>
      </c>
      <c r="B449" s="52">
        <v>27610</v>
      </c>
      <c r="C449" s="53" t="str">
        <f>+'3.- Resumen general'!D451</f>
        <v>Artrotomía de tobillo, incluyendo exploración, drenaje o extirpación de cuerpo extraño</v>
      </c>
      <c r="D449" s="490" t="str">
        <f>+'3.- Resumen general'!F451</f>
        <v>IQ C</v>
      </c>
      <c r="E449" s="433" t="s">
        <v>445</v>
      </c>
      <c r="F449" s="323">
        <f t="shared" si="31"/>
        <v>96.123999999999981</v>
      </c>
      <c r="G449" s="180" t="s">
        <v>1393</v>
      </c>
      <c r="H449" s="323">
        <f t="shared" ref="H449:H468" si="36">+VLOOKUP(G449,$C$2421:$D$3113,2,FALSE)</f>
        <v>39.269999999999996</v>
      </c>
      <c r="I449" s="55"/>
      <c r="J449" s="323"/>
      <c r="K449" s="56">
        <f t="shared" si="32"/>
        <v>135.39399999999998</v>
      </c>
      <c r="IK449" s="2">
        <v>27610</v>
      </c>
      <c r="IL449" s="196" t="s">
        <v>2019</v>
      </c>
      <c r="IM449" s="5">
        <v>80</v>
      </c>
      <c r="IN449" s="296">
        <f t="shared" si="33"/>
        <v>1.3333333333333333</v>
      </c>
    </row>
    <row r="450" spans="1:248">
      <c r="A450" s="52">
        <f>+'3.- Resumen general'!B452</f>
        <v>446</v>
      </c>
      <c r="B450" s="52">
        <v>27615</v>
      </c>
      <c r="C450" s="53" t="str">
        <f>+'3.- Resumen general'!D452</f>
        <v>Resección radical de tumor (p. ejm. Neoplasia Maligna), tejido blando de pierna o región del tobillo</v>
      </c>
      <c r="D450" s="490" t="str">
        <f>+'3.- Resumen general'!F452</f>
        <v>IQ C</v>
      </c>
      <c r="E450" s="433" t="s">
        <v>445</v>
      </c>
      <c r="F450" s="323">
        <f t="shared" si="31"/>
        <v>96.123999999999981</v>
      </c>
      <c r="G450" s="180" t="s">
        <v>1395</v>
      </c>
      <c r="H450" s="323">
        <f t="shared" si="36"/>
        <v>86.8</v>
      </c>
      <c r="I450" s="55"/>
      <c r="J450" s="323"/>
      <c r="K450" s="56">
        <f t="shared" si="32"/>
        <v>182.92399999999998</v>
      </c>
      <c r="IK450" s="2">
        <v>27615</v>
      </c>
      <c r="IL450" s="196" t="s">
        <v>2020</v>
      </c>
      <c r="IM450" s="5">
        <v>140</v>
      </c>
      <c r="IN450" s="296">
        <f t="shared" si="33"/>
        <v>2.3333333333333335</v>
      </c>
    </row>
    <row r="451" spans="1:248">
      <c r="A451" s="52">
        <f>+'3.- Resumen general'!B453</f>
        <v>447</v>
      </c>
      <c r="B451" s="52">
        <v>27618</v>
      </c>
      <c r="C451" s="53" t="str">
        <f>+'3.- Resumen general'!D453</f>
        <v>Excisión de tumor de pierna o región del tobillo; tejido subcutáneo</v>
      </c>
      <c r="D451" s="490" t="str">
        <f>+'3.- Resumen general'!F453</f>
        <v>IQ D</v>
      </c>
      <c r="E451" s="433" t="s">
        <v>445</v>
      </c>
      <c r="F451" s="323">
        <f t="shared" si="31"/>
        <v>96.123999999999981</v>
      </c>
      <c r="G451" s="180" t="s">
        <v>1395</v>
      </c>
      <c r="H451" s="323">
        <f t="shared" si="36"/>
        <v>86.8</v>
      </c>
      <c r="I451" s="55"/>
      <c r="J451" s="323"/>
      <c r="K451" s="56">
        <f t="shared" si="32"/>
        <v>182.92399999999998</v>
      </c>
      <c r="IK451" s="2">
        <v>27618</v>
      </c>
      <c r="IL451" s="196" t="s">
        <v>2021</v>
      </c>
      <c r="IM451" s="5">
        <v>110</v>
      </c>
      <c r="IN451" s="296">
        <f t="shared" si="33"/>
        <v>1.8333333333333333</v>
      </c>
    </row>
    <row r="452" spans="1:248">
      <c r="A452" s="52">
        <f>+'3.- Resumen general'!B454</f>
        <v>448</v>
      </c>
      <c r="B452" s="52">
        <v>27620</v>
      </c>
      <c r="C452" s="53" t="str">
        <f>+'3.- Resumen general'!D454</f>
        <v>Artrotomía de tobillo, diagnóstica o terapéutica</v>
      </c>
      <c r="D452" s="490" t="str">
        <f>+'3.- Resumen general'!F454</f>
        <v>IQ C</v>
      </c>
      <c r="E452" s="433" t="s">
        <v>445</v>
      </c>
      <c r="F452" s="323">
        <f t="shared" si="31"/>
        <v>96.123999999999981</v>
      </c>
      <c r="G452" s="180" t="s">
        <v>1395</v>
      </c>
      <c r="H452" s="323">
        <f t="shared" si="36"/>
        <v>86.8</v>
      </c>
      <c r="I452" s="55"/>
      <c r="J452" s="323"/>
      <c r="K452" s="56">
        <f t="shared" si="32"/>
        <v>182.92399999999998</v>
      </c>
      <c r="IK452" s="2">
        <v>27620</v>
      </c>
      <c r="IL452" s="196" t="s">
        <v>2022</v>
      </c>
      <c r="IM452" s="5">
        <v>110</v>
      </c>
      <c r="IN452" s="296">
        <f t="shared" si="33"/>
        <v>1.8333333333333333</v>
      </c>
    </row>
    <row r="453" spans="1:248">
      <c r="A453" s="52">
        <f>+'3.- Resumen general'!B455</f>
        <v>449</v>
      </c>
      <c r="B453" s="52">
        <v>27630</v>
      </c>
      <c r="C453" s="53" t="str">
        <f>+'3.- Resumen general'!D455</f>
        <v>Excisión de lesión de vaina tendinosa o cápsula (p. ejm. quiste o ganglio), pierna y/o tobillo</v>
      </c>
      <c r="D453" s="490" t="str">
        <f>+'3.- Resumen general'!F455</f>
        <v>IQ C</v>
      </c>
      <c r="E453" s="433" t="s">
        <v>445</v>
      </c>
      <c r="F453" s="323">
        <f t="shared" ref="F453:F516" si="37">+VLOOKUP(E453,$C$2421:$D$3113,2,FALSE)</f>
        <v>96.123999999999981</v>
      </c>
      <c r="G453" s="180" t="s">
        <v>1394</v>
      </c>
      <c r="H453" s="323">
        <f t="shared" si="36"/>
        <v>68.84</v>
      </c>
      <c r="I453" s="55"/>
      <c r="J453" s="323"/>
      <c r="K453" s="56">
        <f t="shared" ref="K453:K516" si="38">+F453+H453+J453</f>
        <v>164.964</v>
      </c>
      <c r="IK453" s="2">
        <v>27630</v>
      </c>
      <c r="IL453" s="196" t="s">
        <v>2023</v>
      </c>
      <c r="IM453" s="5">
        <v>95</v>
      </c>
      <c r="IN453" s="296">
        <f t="shared" ref="IN453:IN516" si="39">IM453/60</f>
        <v>1.5833333333333333</v>
      </c>
    </row>
    <row r="454" spans="1:248">
      <c r="A454" s="52">
        <f>+'3.- Resumen general'!B456</f>
        <v>450</v>
      </c>
      <c r="B454" s="52">
        <v>27635</v>
      </c>
      <c r="C454" s="53" t="str">
        <f>+'3.- Resumen general'!D456</f>
        <v>Excisión o legrado de quiste óseo o tumor benigno; tibia o peroné</v>
      </c>
      <c r="D454" s="490" t="str">
        <f>+'3.- Resumen general'!F456</f>
        <v>IQ D</v>
      </c>
      <c r="E454" s="433" t="s">
        <v>3273</v>
      </c>
      <c r="F454" s="323">
        <f t="shared" si="37"/>
        <v>49.8</v>
      </c>
      <c r="G454" s="180" t="s">
        <v>1395</v>
      </c>
      <c r="H454" s="323">
        <f t="shared" si="36"/>
        <v>86.8</v>
      </c>
      <c r="I454" s="55"/>
      <c r="J454" s="323"/>
      <c r="K454" s="56">
        <f t="shared" si="38"/>
        <v>136.6</v>
      </c>
      <c r="IK454" s="2">
        <v>27635</v>
      </c>
      <c r="IL454" s="196" t="s">
        <v>2024</v>
      </c>
      <c r="IM454" s="5">
        <v>95</v>
      </c>
      <c r="IN454" s="296">
        <f t="shared" si="39"/>
        <v>1.5833333333333333</v>
      </c>
    </row>
    <row r="455" spans="1:248">
      <c r="A455" s="52">
        <f>+'3.- Resumen general'!B457</f>
        <v>451</v>
      </c>
      <c r="B455" s="52">
        <v>27640</v>
      </c>
      <c r="C455" s="53" t="str">
        <f>+'3.- Resumen general'!D457</f>
        <v>Excisión parcial ósea de tibia o peroné</v>
      </c>
      <c r="D455" s="490" t="str">
        <f>+'3.- Resumen general'!F457</f>
        <v>IQ C</v>
      </c>
      <c r="E455" s="433" t="s">
        <v>445</v>
      </c>
      <c r="F455" s="323">
        <f t="shared" si="37"/>
        <v>96.123999999999981</v>
      </c>
      <c r="G455" s="180" t="s">
        <v>1395</v>
      </c>
      <c r="H455" s="323">
        <f t="shared" si="36"/>
        <v>86.8</v>
      </c>
      <c r="I455" s="55"/>
      <c r="J455" s="323"/>
      <c r="K455" s="56">
        <f t="shared" si="38"/>
        <v>182.92399999999998</v>
      </c>
      <c r="IK455" s="2">
        <v>27640</v>
      </c>
      <c r="IL455" s="196" t="s">
        <v>2025</v>
      </c>
      <c r="IM455" s="5">
        <v>110</v>
      </c>
      <c r="IN455" s="296">
        <f t="shared" si="39"/>
        <v>1.8333333333333333</v>
      </c>
    </row>
    <row r="456" spans="1:248">
      <c r="A456" s="52">
        <f>+'3.- Resumen general'!B458</f>
        <v>452</v>
      </c>
      <c r="B456" s="52">
        <v>27645</v>
      </c>
      <c r="C456" s="53" t="str">
        <f>+'3.- Resumen general'!D458</f>
        <v>Resección radical de tumor, hueso; tibia, peroné</v>
      </c>
      <c r="D456" s="490" t="str">
        <f>+'3.- Resumen general'!F458</f>
        <v>IQ B</v>
      </c>
      <c r="E456" s="433" t="s">
        <v>5897</v>
      </c>
      <c r="F456" s="323">
        <f t="shared" si="37"/>
        <v>179.13249000000002</v>
      </c>
      <c r="G456" s="180" t="s">
        <v>1395</v>
      </c>
      <c r="H456" s="323">
        <f t="shared" si="36"/>
        <v>86.8</v>
      </c>
      <c r="I456" s="55"/>
      <c r="J456" s="323"/>
      <c r="K456" s="56">
        <f t="shared" si="38"/>
        <v>265.93249000000003</v>
      </c>
      <c r="IK456" s="2">
        <v>27645</v>
      </c>
      <c r="IL456" s="196" t="s">
        <v>2026</v>
      </c>
      <c r="IM456" s="5">
        <v>140</v>
      </c>
      <c r="IN456" s="296">
        <f t="shared" si="39"/>
        <v>2.3333333333333335</v>
      </c>
    </row>
    <row r="457" spans="1:248">
      <c r="A457" s="52">
        <f>+'3.- Resumen general'!B459</f>
        <v>453</v>
      </c>
      <c r="B457" s="52">
        <v>27650</v>
      </c>
      <c r="C457" s="53" t="str">
        <f>+'3.- Resumen general'!D459</f>
        <v>Corrección de ruptura del tendón de Aquiles</v>
      </c>
      <c r="D457" s="490" t="str">
        <f>+'3.- Resumen general'!F459</f>
        <v>IQ C</v>
      </c>
      <c r="E457" s="433" t="s">
        <v>445</v>
      </c>
      <c r="F457" s="323">
        <f t="shared" si="37"/>
        <v>96.123999999999981</v>
      </c>
      <c r="G457" s="180" t="s">
        <v>1394</v>
      </c>
      <c r="H457" s="323">
        <f t="shared" si="36"/>
        <v>68.84</v>
      </c>
      <c r="I457" s="55"/>
      <c r="J457" s="323"/>
      <c r="K457" s="56">
        <f t="shared" si="38"/>
        <v>164.964</v>
      </c>
      <c r="IK457" s="2">
        <v>27650</v>
      </c>
      <c r="IL457" s="196" t="s">
        <v>2027</v>
      </c>
      <c r="IM457" s="5">
        <v>70</v>
      </c>
      <c r="IN457" s="296">
        <f t="shared" si="39"/>
        <v>1.1666666666666667</v>
      </c>
    </row>
    <row r="458" spans="1:248">
      <c r="A458" s="52">
        <f>+'3.- Resumen general'!B460</f>
        <v>454</v>
      </c>
      <c r="B458" s="52">
        <v>27656</v>
      </c>
      <c r="C458" s="53" t="str">
        <f>+'3.- Resumen general'!D460</f>
        <v>Corrección de defecto fascial de la pierna</v>
      </c>
      <c r="D458" s="490" t="str">
        <f>+'3.- Resumen general'!F460</f>
        <v>IQ D</v>
      </c>
      <c r="E458" s="433" t="s">
        <v>3273</v>
      </c>
      <c r="F458" s="323">
        <f t="shared" si="37"/>
        <v>49.8</v>
      </c>
      <c r="G458" s="180" t="s">
        <v>1395</v>
      </c>
      <c r="H458" s="323">
        <f t="shared" si="36"/>
        <v>86.8</v>
      </c>
      <c r="I458" s="55"/>
      <c r="J458" s="323"/>
      <c r="K458" s="56">
        <f t="shared" si="38"/>
        <v>136.6</v>
      </c>
      <c r="IK458" s="2">
        <v>27656</v>
      </c>
      <c r="IL458" s="196" t="s">
        <v>2028</v>
      </c>
      <c r="IM458" s="5">
        <v>70</v>
      </c>
      <c r="IN458" s="296">
        <f t="shared" si="39"/>
        <v>1.1666666666666667</v>
      </c>
    </row>
    <row r="459" spans="1:248">
      <c r="A459" s="52">
        <f>+'3.- Resumen general'!B461</f>
        <v>455</v>
      </c>
      <c r="B459" s="52">
        <v>27658</v>
      </c>
      <c r="C459" s="53" t="str">
        <f>+'3.- Resumen general'!D461</f>
        <v>Corrección de tendón flexor o extensor de pierna</v>
      </c>
      <c r="D459" s="490" t="str">
        <f>+'3.- Resumen general'!F461</f>
        <v>IQ C</v>
      </c>
      <c r="E459" s="433" t="s">
        <v>445</v>
      </c>
      <c r="F459" s="323">
        <f t="shared" si="37"/>
        <v>96.123999999999981</v>
      </c>
      <c r="G459" s="180" t="s">
        <v>1395</v>
      </c>
      <c r="H459" s="323">
        <f t="shared" si="36"/>
        <v>86.8</v>
      </c>
      <c r="I459" s="55"/>
      <c r="J459" s="323"/>
      <c r="K459" s="56">
        <f t="shared" si="38"/>
        <v>182.92399999999998</v>
      </c>
      <c r="IK459" s="2">
        <v>27658</v>
      </c>
      <c r="IL459" s="196" t="s">
        <v>2029</v>
      </c>
      <c r="IM459" s="5">
        <v>80</v>
      </c>
      <c r="IN459" s="296">
        <f t="shared" si="39"/>
        <v>1.3333333333333333</v>
      </c>
    </row>
    <row r="460" spans="1:248">
      <c r="A460" s="52">
        <f>+'3.- Resumen general'!B462</f>
        <v>456</v>
      </c>
      <c r="B460" s="52">
        <v>27680</v>
      </c>
      <c r="C460" s="53" t="str">
        <f>+'3.- Resumen general'!D462</f>
        <v>Tenólisis, tendón flexor o extensor, pierna y/o tobillo</v>
      </c>
      <c r="D460" s="490" t="str">
        <f>+'3.- Resumen general'!F462</f>
        <v>IQ C</v>
      </c>
      <c r="E460" s="433" t="s">
        <v>445</v>
      </c>
      <c r="F460" s="323">
        <f t="shared" si="37"/>
        <v>96.123999999999981</v>
      </c>
      <c r="G460" s="180" t="s">
        <v>1394</v>
      </c>
      <c r="H460" s="323">
        <f t="shared" si="36"/>
        <v>68.84</v>
      </c>
      <c r="I460" s="55"/>
      <c r="J460" s="323"/>
      <c r="K460" s="56">
        <f t="shared" si="38"/>
        <v>164.964</v>
      </c>
      <c r="IK460" s="2">
        <v>27680</v>
      </c>
      <c r="IL460" s="196" t="s">
        <v>2030</v>
      </c>
      <c r="IM460" s="5">
        <v>110</v>
      </c>
      <c r="IN460" s="296">
        <f t="shared" si="39"/>
        <v>1.8333333333333333</v>
      </c>
    </row>
    <row r="461" spans="1:248">
      <c r="A461" s="52">
        <f>+'3.- Resumen general'!B463</f>
        <v>457</v>
      </c>
      <c r="B461" s="52">
        <v>27685</v>
      </c>
      <c r="C461" s="53" t="str">
        <f>+'3.- Resumen general'!D463</f>
        <v>Alargamiento o acortamiento de tendón de pierna o tobillo</v>
      </c>
      <c r="D461" s="490" t="str">
        <f>+'3.- Resumen general'!F463</f>
        <v>IQ C</v>
      </c>
      <c r="E461" s="433" t="s">
        <v>445</v>
      </c>
      <c r="F461" s="323">
        <f t="shared" si="37"/>
        <v>96.123999999999981</v>
      </c>
      <c r="G461" s="180" t="s">
        <v>1395</v>
      </c>
      <c r="H461" s="323">
        <f t="shared" si="36"/>
        <v>86.8</v>
      </c>
      <c r="I461" s="55"/>
      <c r="J461" s="323"/>
      <c r="K461" s="56">
        <f t="shared" si="38"/>
        <v>182.92399999999998</v>
      </c>
      <c r="IK461" s="2">
        <v>27685</v>
      </c>
      <c r="IL461" s="196" t="s">
        <v>2031</v>
      </c>
      <c r="IM461" s="5">
        <v>110</v>
      </c>
      <c r="IN461" s="296">
        <f t="shared" si="39"/>
        <v>1.8333333333333333</v>
      </c>
    </row>
    <row r="462" spans="1:248">
      <c r="A462" s="52">
        <f>+'3.- Resumen general'!B464</f>
        <v>458</v>
      </c>
      <c r="B462" s="52">
        <v>27687</v>
      </c>
      <c r="C462" s="53" t="str">
        <f>+'3.- Resumen general'!D464</f>
        <v>Recesión de músculos gemelos (p. ejm. procedimiento de Strayer)</v>
      </c>
      <c r="D462" s="490" t="str">
        <f>+'3.- Resumen general'!F464</f>
        <v>IQ C</v>
      </c>
      <c r="E462" s="433" t="s">
        <v>445</v>
      </c>
      <c r="F462" s="323">
        <f t="shared" si="37"/>
        <v>96.123999999999981</v>
      </c>
      <c r="G462" s="180" t="s">
        <v>1395</v>
      </c>
      <c r="H462" s="323">
        <f t="shared" si="36"/>
        <v>86.8</v>
      </c>
      <c r="I462" s="55"/>
      <c r="J462" s="323"/>
      <c r="K462" s="56">
        <f t="shared" si="38"/>
        <v>182.92399999999998</v>
      </c>
      <c r="IK462" s="2">
        <v>27687</v>
      </c>
      <c r="IL462" s="196" t="s">
        <v>2032</v>
      </c>
      <c r="IM462" s="5">
        <v>80</v>
      </c>
      <c r="IN462" s="296">
        <f t="shared" si="39"/>
        <v>1.3333333333333333</v>
      </c>
    </row>
    <row r="463" spans="1:248">
      <c r="A463" s="52">
        <f>+'3.- Resumen general'!B465</f>
        <v>459</v>
      </c>
      <c r="B463" s="52">
        <v>27690</v>
      </c>
      <c r="C463" s="53" t="str">
        <f>+'3.- Resumen general'!D465</f>
        <v>Transferencia o trasplante de tendón (con cambio de dirección o de ruta del músculo) de pierna</v>
      </c>
      <c r="D463" s="490" t="str">
        <f>+'3.- Resumen general'!F465</f>
        <v>IQ C</v>
      </c>
      <c r="E463" s="433" t="s">
        <v>445</v>
      </c>
      <c r="F463" s="323">
        <f t="shared" si="37"/>
        <v>96.123999999999981</v>
      </c>
      <c r="G463" s="180" t="s">
        <v>1395</v>
      </c>
      <c r="H463" s="323">
        <f t="shared" si="36"/>
        <v>86.8</v>
      </c>
      <c r="I463" s="55"/>
      <c r="J463" s="323"/>
      <c r="K463" s="56">
        <f t="shared" si="38"/>
        <v>182.92399999999998</v>
      </c>
      <c r="IK463" s="2">
        <v>27690</v>
      </c>
      <c r="IL463" s="196" t="s">
        <v>2033</v>
      </c>
      <c r="IM463" s="5">
        <v>110</v>
      </c>
      <c r="IN463" s="296">
        <f t="shared" si="39"/>
        <v>1.8333333333333333</v>
      </c>
    </row>
    <row r="464" spans="1:248">
      <c r="A464" s="52">
        <f>+'3.- Resumen general'!B466</f>
        <v>460</v>
      </c>
      <c r="B464" s="52">
        <v>27695</v>
      </c>
      <c r="C464" s="53" t="str">
        <f>+'3.- Resumen general'!D466</f>
        <v>Corrección de ligamento lesionado de tobillo</v>
      </c>
      <c r="D464" s="490" t="str">
        <f>+'3.- Resumen general'!F466</f>
        <v>IQ C</v>
      </c>
      <c r="E464" s="433" t="s">
        <v>445</v>
      </c>
      <c r="F464" s="323">
        <f t="shared" si="37"/>
        <v>96.123999999999981</v>
      </c>
      <c r="G464" s="180" t="s">
        <v>1393</v>
      </c>
      <c r="H464" s="323">
        <f t="shared" si="36"/>
        <v>39.269999999999996</v>
      </c>
      <c r="I464" s="55"/>
      <c r="J464" s="323"/>
      <c r="K464" s="56">
        <f t="shared" si="38"/>
        <v>135.39399999999998</v>
      </c>
      <c r="IK464" s="2">
        <v>27695</v>
      </c>
      <c r="IL464" s="196" t="s">
        <v>2034</v>
      </c>
      <c r="IM464" s="5">
        <v>70</v>
      </c>
      <c r="IN464" s="296">
        <f t="shared" si="39"/>
        <v>1.1666666666666667</v>
      </c>
    </row>
    <row r="465" spans="1:248">
      <c r="A465" s="52">
        <f>+'3.- Resumen general'!B467</f>
        <v>461</v>
      </c>
      <c r="B465" s="52">
        <v>27700</v>
      </c>
      <c r="C465" s="53" t="str">
        <f>+'3.- Resumen general'!D467</f>
        <v>Artroplastía de tobillo</v>
      </c>
      <c r="D465" s="490" t="str">
        <f>+'3.- Resumen general'!F467</f>
        <v>IQ B</v>
      </c>
      <c r="E465" s="433" t="s">
        <v>5897</v>
      </c>
      <c r="F465" s="323">
        <f t="shared" si="37"/>
        <v>179.13249000000002</v>
      </c>
      <c r="G465" s="180" t="s">
        <v>1393</v>
      </c>
      <c r="H465" s="323">
        <f t="shared" si="36"/>
        <v>39.269999999999996</v>
      </c>
      <c r="I465" s="55"/>
      <c r="J465" s="323"/>
      <c r="K465" s="56">
        <f t="shared" si="38"/>
        <v>218.40249</v>
      </c>
      <c r="IK465" s="2">
        <v>27700</v>
      </c>
      <c r="IL465" s="196" t="s">
        <v>2035</v>
      </c>
      <c r="IM465" s="5">
        <v>140</v>
      </c>
      <c r="IN465" s="296">
        <f t="shared" si="39"/>
        <v>2.3333333333333335</v>
      </c>
    </row>
    <row r="466" spans="1:248">
      <c r="A466" s="52">
        <f>+'3.- Resumen general'!B468</f>
        <v>462</v>
      </c>
      <c r="B466" s="52">
        <v>27704</v>
      </c>
      <c r="C466" s="53" t="str">
        <f>+'3.- Resumen general'!D468</f>
        <v>Remoción de implante de tobillo</v>
      </c>
      <c r="D466" s="490" t="str">
        <f>+'3.- Resumen general'!F468</f>
        <v>IQ C</v>
      </c>
      <c r="E466" s="433" t="s">
        <v>445</v>
      </c>
      <c r="F466" s="323">
        <f t="shared" si="37"/>
        <v>96.123999999999981</v>
      </c>
      <c r="G466" s="180" t="s">
        <v>1394</v>
      </c>
      <c r="H466" s="323">
        <f t="shared" si="36"/>
        <v>68.84</v>
      </c>
      <c r="I466" s="55"/>
      <c r="J466" s="323"/>
      <c r="K466" s="56">
        <f t="shared" si="38"/>
        <v>164.964</v>
      </c>
      <c r="IK466" s="2">
        <v>27704</v>
      </c>
      <c r="IL466" s="196" t="s">
        <v>2036</v>
      </c>
      <c r="IM466" s="5">
        <v>70</v>
      </c>
      <c r="IN466" s="296">
        <f t="shared" si="39"/>
        <v>1.1666666666666667</v>
      </c>
    </row>
    <row r="467" spans="1:248">
      <c r="A467" s="52">
        <f>+'3.- Resumen general'!B469</f>
        <v>463</v>
      </c>
      <c r="B467" s="52">
        <v>27705</v>
      </c>
      <c r="C467" s="53" t="str">
        <f>+'3.- Resumen general'!D469</f>
        <v>Osteotomía de tibia y/o peroné</v>
      </c>
      <c r="D467" s="490" t="str">
        <f>+'3.- Resumen general'!F469</f>
        <v>IQ C</v>
      </c>
      <c r="E467" s="433" t="s">
        <v>445</v>
      </c>
      <c r="F467" s="323">
        <f t="shared" si="37"/>
        <v>96.123999999999981</v>
      </c>
      <c r="G467" s="180" t="s">
        <v>1394</v>
      </c>
      <c r="H467" s="323">
        <f t="shared" si="36"/>
        <v>68.84</v>
      </c>
      <c r="I467" s="55"/>
      <c r="J467" s="323"/>
      <c r="K467" s="56">
        <f t="shared" si="38"/>
        <v>164.964</v>
      </c>
      <c r="IK467" s="2">
        <v>27705</v>
      </c>
      <c r="IL467" s="196" t="s">
        <v>2037</v>
      </c>
      <c r="IM467" s="5">
        <v>140</v>
      </c>
      <c r="IN467" s="296">
        <f t="shared" si="39"/>
        <v>2.3333333333333335</v>
      </c>
    </row>
    <row r="468" spans="1:248">
      <c r="A468" s="52">
        <f>+'3.- Resumen general'!B470</f>
        <v>464</v>
      </c>
      <c r="B468" s="52">
        <v>27715</v>
      </c>
      <c r="C468" s="53" t="str">
        <f>+'3.- Resumen general'!D470</f>
        <v>Osteoplastía de tibia y peroné, alargamiento o acortamiento</v>
      </c>
      <c r="D468" s="490" t="str">
        <f>+'3.- Resumen general'!F470</f>
        <v>IQ B</v>
      </c>
      <c r="E468" s="433" t="s">
        <v>5897</v>
      </c>
      <c r="F468" s="323">
        <f t="shared" si="37"/>
        <v>179.13249000000002</v>
      </c>
      <c r="G468" s="180" t="s">
        <v>1395</v>
      </c>
      <c r="H468" s="323">
        <f t="shared" si="36"/>
        <v>86.8</v>
      </c>
      <c r="I468" s="55"/>
      <c r="J468" s="323"/>
      <c r="K468" s="56">
        <f t="shared" si="38"/>
        <v>265.93249000000003</v>
      </c>
      <c r="IK468" s="2">
        <v>27715</v>
      </c>
      <c r="IL468" s="196" t="s">
        <v>2038</v>
      </c>
      <c r="IM468" s="5">
        <v>110</v>
      </c>
      <c r="IN468" s="296">
        <f t="shared" si="39"/>
        <v>1.8333333333333333</v>
      </c>
    </row>
    <row r="469" spans="1:248">
      <c r="A469" s="52">
        <f>+'3.- Resumen general'!B471</f>
        <v>465</v>
      </c>
      <c r="B469" s="52">
        <v>27727</v>
      </c>
      <c r="C469" s="53" t="str">
        <f>+'3.- Resumen general'!D471</f>
        <v>Corrección de pseudoartrosis congénita, tibia</v>
      </c>
      <c r="D469" s="490" t="str">
        <f>+'3.- Resumen general'!F471</f>
        <v>IQ B</v>
      </c>
      <c r="E469" s="433" t="s">
        <v>5897</v>
      </c>
      <c r="F469" s="323">
        <f t="shared" si="37"/>
        <v>179.13249000000002</v>
      </c>
      <c r="G469" s="180" t="s">
        <v>1401</v>
      </c>
      <c r="H469" s="323">
        <f>+VLOOKUP(G469,$C$2421:$D$3113,2,FALSE)+($H$3275*$G$3275*IN469)+($H$3271*$G$3271*IN469)</f>
        <v>169.78201666666666</v>
      </c>
      <c r="I469" s="55"/>
      <c r="J469" s="323"/>
      <c r="K469" s="56">
        <f t="shared" si="38"/>
        <v>348.91450666666668</v>
      </c>
      <c r="IK469" s="2">
        <v>27727</v>
      </c>
      <c r="IL469" s="196" t="s">
        <v>2039</v>
      </c>
      <c r="IM469" s="5">
        <v>80</v>
      </c>
      <c r="IN469" s="296">
        <f t="shared" si="39"/>
        <v>1.3333333333333333</v>
      </c>
    </row>
    <row r="470" spans="1:248">
      <c r="A470" s="52">
        <f>+'3.- Resumen general'!B472</f>
        <v>466</v>
      </c>
      <c r="B470" s="52">
        <v>27730</v>
      </c>
      <c r="C470" s="53" t="str">
        <f>+'3.- Resumen general'!D472</f>
        <v>Paro epifisario de tibia distal y/o peroné distal</v>
      </c>
      <c r="D470" s="490" t="str">
        <f>+'3.- Resumen general'!F472</f>
        <v>IQ C</v>
      </c>
      <c r="E470" s="433" t="s">
        <v>445</v>
      </c>
      <c r="F470" s="323">
        <f t="shared" si="37"/>
        <v>96.123999999999981</v>
      </c>
      <c r="G470" s="180" t="s">
        <v>1395</v>
      </c>
      <c r="H470" s="323">
        <f>+VLOOKUP(G470,$C$2421:$D$3113,2,FALSE)</f>
        <v>86.8</v>
      </c>
      <c r="I470" s="55"/>
      <c r="J470" s="323"/>
      <c r="K470" s="56">
        <f t="shared" si="38"/>
        <v>182.92399999999998</v>
      </c>
      <c r="IK470" s="2">
        <v>27730</v>
      </c>
      <c r="IL470" s="196" t="s">
        <v>2040</v>
      </c>
      <c r="IM470" s="5">
        <v>80</v>
      </c>
      <c r="IN470" s="296">
        <f t="shared" si="39"/>
        <v>1.3333333333333333</v>
      </c>
    </row>
    <row r="471" spans="1:248">
      <c r="A471" s="52">
        <f>+'3.- Resumen general'!B473</f>
        <v>467</v>
      </c>
      <c r="B471" s="52">
        <v>27750</v>
      </c>
      <c r="C471" s="53" t="str">
        <f>+'3.- Resumen general'!D473</f>
        <v>Tratamiento cerrado de fractura tibial, sin manipulación</v>
      </c>
      <c r="D471" s="490" t="str">
        <f>+'3.- Resumen general'!F473</f>
        <v>Atención de Tópico</v>
      </c>
      <c r="E471" s="432" t="s">
        <v>5898</v>
      </c>
      <c r="F471" s="323">
        <f t="shared" si="37"/>
        <v>46.857150000000004</v>
      </c>
      <c r="G471" s="57"/>
      <c r="H471" s="323"/>
      <c r="I471" s="55"/>
      <c r="J471" s="323"/>
      <c r="K471" s="56">
        <f t="shared" si="38"/>
        <v>46.857150000000004</v>
      </c>
      <c r="IK471" s="2">
        <v>27750</v>
      </c>
      <c r="IL471" s="196" t="s">
        <v>5860</v>
      </c>
      <c r="IM471" s="5">
        <v>30</v>
      </c>
      <c r="IN471" s="296">
        <f t="shared" si="39"/>
        <v>0.5</v>
      </c>
    </row>
    <row r="472" spans="1:248">
      <c r="A472" s="52">
        <f>+'3.- Resumen general'!B474</f>
        <v>468</v>
      </c>
      <c r="B472" s="52">
        <v>27752</v>
      </c>
      <c r="C472" s="53" t="str">
        <f>+'3.- Resumen general'!D474</f>
        <v>Tratamiento cerrado de fractura tibial, con manipulación</v>
      </c>
      <c r="D472" s="490" t="str">
        <f>+'3.- Resumen general'!F474</f>
        <v>Atención de Tópico</v>
      </c>
      <c r="E472" s="432" t="s">
        <v>5898</v>
      </c>
      <c r="F472" s="323">
        <f t="shared" si="37"/>
        <v>46.857150000000004</v>
      </c>
      <c r="G472" s="57"/>
      <c r="H472" s="323"/>
      <c r="I472" s="55"/>
      <c r="J472" s="323"/>
      <c r="K472" s="56">
        <f t="shared" si="38"/>
        <v>46.857150000000004</v>
      </c>
      <c r="IK472" s="2">
        <v>27752</v>
      </c>
      <c r="IL472" s="196" t="s">
        <v>3745</v>
      </c>
      <c r="IM472" s="5">
        <v>40</v>
      </c>
      <c r="IN472" s="296">
        <f t="shared" si="39"/>
        <v>0.66666666666666663</v>
      </c>
    </row>
    <row r="473" spans="1:248">
      <c r="A473" s="52">
        <f>+'3.- Resumen general'!B475</f>
        <v>469</v>
      </c>
      <c r="B473" s="52">
        <v>27756</v>
      </c>
      <c r="C473" s="53" t="str">
        <f>+'3.- Resumen general'!D475</f>
        <v>Fijación esquelética percutánea de fractura de diáfisis tibial (con o sin fractura del peroné)</v>
      </c>
      <c r="D473" s="490" t="str">
        <f>+'3.- Resumen general'!F475</f>
        <v>IQ C</v>
      </c>
      <c r="E473" s="433" t="s">
        <v>445</v>
      </c>
      <c r="F473" s="323">
        <f t="shared" si="37"/>
        <v>96.123999999999981</v>
      </c>
      <c r="G473" s="180" t="s">
        <v>1394</v>
      </c>
      <c r="H473" s="323">
        <f>+VLOOKUP(G473,$C$2421:$D$3113,2,FALSE)</f>
        <v>68.84</v>
      </c>
      <c r="I473" s="55"/>
      <c r="J473" s="323"/>
      <c r="K473" s="56">
        <f t="shared" si="38"/>
        <v>164.964</v>
      </c>
      <c r="IK473" s="2">
        <v>27756</v>
      </c>
      <c r="IL473" s="196" t="s">
        <v>2041</v>
      </c>
      <c r="IM473" s="5">
        <v>70</v>
      </c>
      <c r="IN473" s="296">
        <f t="shared" si="39"/>
        <v>1.1666666666666667</v>
      </c>
    </row>
    <row r="474" spans="1:248">
      <c r="A474" s="52">
        <f>+'3.- Resumen general'!B476</f>
        <v>470</v>
      </c>
      <c r="B474" s="52">
        <v>27758</v>
      </c>
      <c r="C474" s="53" t="str">
        <f>+'3.- Resumen general'!D476</f>
        <v>Tratamiento abierto de fractura de la diáfisis tibial, (con o sin fractura del peroné)</v>
      </c>
      <c r="D474" s="490" t="str">
        <f>+'3.- Resumen general'!F476</f>
        <v>IQ C</v>
      </c>
      <c r="E474" s="433" t="s">
        <v>445</v>
      </c>
      <c r="F474" s="323">
        <f t="shared" si="37"/>
        <v>96.123999999999981</v>
      </c>
      <c r="G474" s="180" t="s">
        <v>1395</v>
      </c>
      <c r="H474" s="323">
        <f>+VLOOKUP(G474,$C$2421:$D$3113,2,FALSE)</f>
        <v>86.8</v>
      </c>
      <c r="I474" s="55"/>
      <c r="J474" s="323"/>
      <c r="K474" s="56">
        <f t="shared" si="38"/>
        <v>182.92399999999998</v>
      </c>
      <c r="IK474" s="2">
        <v>27758</v>
      </c>
      <c r="IL474" s="196" t="s">
        <v>2042</v>
      </c>
      <c r="IM474" s="5">
        <v>110</v>
      </c>
      <c r="IN474" s="296">
        <f t="shared" si="39"/>
        <v>1.8333333333333333</v>
      </c>
    </row>
    <row r="475" spans="1:248">
      <c r="A475" s="52">
        <f>+'3.- Resumen general'!B477</f>
        <v>471</v>
      </c>
      <c r="B475" s="52">
        <v>27784</v>
      </c>
      <c r="C475" s="53" t="str">
        <f>+'3.- Resumen general'!D477</f>
        <v>Tratamiento abierto de fractura de peroné proximal o diáfisis del peroné</v>
      </c>
      <c r="D475" s="490" t="str">
        <f>+'3.- Resumen general'!F477</f>
        <v>IQ C</v>
      </c>
      <c r="E475" s="433" t="s">
        <v>445</v>
      </c>
      <c r="F475" s="323">
        <f t="shared" si="37"/>
        <v>96.123999999999981</v>
      </c>
      <c r="G475" s="180" t="s">
        <v>1394</v>
      </c>
      <c r="H475" s="323">
        <f>+VLOOKUP(G475,$C$2421:$D$3113,2,FALSE)</f>
        <v>68.84</v>
      </c>
      <c r="I475" s="55"/>
      <c r="J475" s="323"/>
      <c r="K475" s="56">
        <f t="shared" si="38"/>
        <v>164.964</v>
      </c>
      <c r="IK475" s="2">
        <v>27784</v>
      </c>
      <c r="IL475" s="196" t="s">
        <v>2043</v>
      </c>
      <c r="IM475" s="5">
        <v>110</v>
      </c>
      <c r="IN475" s="296">
        <f t="shared" si="39"/>
        <v>1.8333333333333333</v>
      </c>
    </row>
    <row r="476" spans="1:248">
      <c r="A476" s="52">
        <f>+'3.- Resumen general'!B478</f>
        <v>472</v>
      </c>
      <c r="B476" s="52">
        <v>27792</v>
      </c>
      <c r="C476" s="53" t="str">
        <f>+'3.- Resumen general'!D478</f>
        <v>Tratamiento abierto de fractura del peroné distal</v>
      </c>
      <c r="D476" s="490" t="str">
        <f>+'3.- Resumen general'!F478</f>
        <v>IQ C</v>
      </c>
      <c r="E476" s="433" t="s">
        <v>445</v>
      </c>
      <c r="F476" s="323">
        <f t="shared" si="37"/>
        <v>96.123999999999981</v>
      </c>
      <c r="G476" s="180" t="s">
        <v>1394</v>
      </c>
      <c r="H476" s="323">
        <f>+VLOOKUP(G476,$C$2421:$D$3113,2,FALSE)</f>
        <v>68.84</v>
      </c>
      <c r="I476" s="55"/>
      <c r="J476" s="323"/>
      <c r="K476" s="56">
        <f t="shared" si="38"/>
        <v>164.964</v>
      </c>
      <c r="IK476" s="2">
        <v>27792</v>
      </c>
      <c r="IL476" s="196" t="s">
        <v>2044</v>
      </c>
      <c r="IM476" s="5">
        <v>110</v>
      </c>
      <c r="IN476" s="296">
        <f t="shared" si="39"/>
        <v>1.8333333333333333</v>
      </c>
    </row>
    <row r="477" spans="1:248">
      <c r="A477" s="52">
        <f>+'3.- Resumen general'!B479</f>
        <v>473</v>
      </c>
      <c r="B477" s="52">
        <v>27814</v>
      </c>
      <c r="C477" s="53" t="str">
        <f>+'3.- Resumen general'!D479</f>
        <v>Tratamiento abierto de fractura bimaleolar o trimaleolar del tobillo</v>
      </c>
      <c r="D477" s="490" t="str">
        <f>+'3.- Resumen general'!F479</f>
        <v>IQ C</v>
      </c>
      <c r="E477" s="433" t="s">
        <v>445</v>
      </c>
      <c r="F477" s="323">
        <f t="shared" si="37"/>
        <v>96.123999999999981</v>
      </c>
      <c r="G477" s="180" t="s">
        <v>1401</v>
      </c>
      <c r="H477" s="323">
        <f>+VLOOKUP(G477,$C$2421:$D$3113,2,FALSE)+($H$3275*$G$3275*IN477)+($H$3271*$G$3271*IN477)</f>
        <v>190.15001666666666</v>
      </c>
      <c r="I477" s="55"/>
      <c r="J477" s="323"/>
      <c r="K477" s="56">
        <f t="shared" si="38"/>
        <v>286.27401666666663</v>
      </c>
      <c r="IK477" s="2">
        <v>27814</v>
      </c>
      <c r="IL477" s="196" t="s">
        <v>2045</v>
      </c>
      <c r="IM477" s="5">
        <v>110</v>
      </c>
      <c r="IN477" s="296">
        <f t="shared" si="39"/>
        <v>1.8333333333333333</v>
      </c>
    </row>
    <row r="478" spans="1:248">
      <c r="A478" s="52">
        <f>+'3.- Resumen general'!B480</f>
        <v>474</v>
      </c>
      <c r="B478" s="52">
        <v>27822</v>
      </c>
      <c r="C478" s="53" t="str">
        <f>+'3.- Resumen general'!D480</f>
        <v>Tratamiento abierto de fractura de tobillo</v>
      </c>
      <c r="D478" s="490" t="str">
        <f>+'3.- Resumen general'!F480</f>
        <v>IQ C</v>
      </c>
      <c r="E478" s="433" t="s">
        <v>445</v>
      </c>
      <c r="F478" s="323">
        <f t="shared" si="37"/>
        <v>96.123999999999981</v>
      </c>
      <c r="G478" s="180" t="s">
        <v>1401</v>
      </c>
      <c r="H478" s="323">
        <f>+VLOOKUP(G478,$C$2421:$D$3113,2,FALSE)+($H$3275*$G$3275*IN478)+($H$3271*$G$3271*IN478)</f>
        <v>210.51801666666671</v>
      </c>
      <c r="I478" s="55"/>
      <c r="J478" s="323"/>
      <c r="K478" s="56">
        <f t="shared" si="38"/>
        <v>306.64201666666668</v>
      </c>
      <c r="IK478" s="2">
        <v>27822</v>
      </c>
      <c r="IL478" s="196" t="s">
        <v>3746</v>
      </c>
      <c r="IM478" s="5">
        <v>140</v>
      </c>
      <c r="IN478" s="296">
        <f t="shared" si="39"/>
        <v>2.3333333333333335</v>
      </c>
    </row>
    <row r="479" spans="1:248">
      <c r="A479" s="52">
        <f>+'3.- Resumen general'!B481</f>
        <v>475</v>
      </c>
      <c r="B479" s="52">
        <v>27829</v>
      </c>
      <c r="C479" s="53" t="str">
        <f>+'3.- Resumen general'!D481</f>
        <v>Tratamiento abierto de rotura de la articulación tibioperonea distal (Sindesmosis)</v>
      </c>
      <c r="D479" s="490" t="str">
        <f>+'3.- Resumen general'!F481</f>
        <v>IQ C</v>
      </c>
      <c r="E479" s="433" t="s">
        <v>445</v>
      </c>
      <c r="F479" s="323">
        <f t="shared" si="37"/>
        <v>96.123999999999981</v>
      </c>
      <c r="G479" s="180" t="s">
        <v>1394</v>
      </c>
      <c r="H479" s="323">
        <f>+VLOOKUP(G479,$C$2421:$D$3113,2,FALSE)</f>
        <v>68.84</v>
      </c>
      <c r="I479" s="55"/>
      <c r="J479" s="323"/>
      <c r="K479" s="56">
        <f t="shared" si="38"/>
        <v>164.964</v>
      </c>
      <c r="IK479" s="2">
        <v>27829</v>
      </c>
      <c r="IL479" s="196" t="s">
        <v>2208</v>
      </c>
      <c r="IM479" s="5">
        <v>110</v>
      </c>
      <c r="IN479" s="296">
        <f t="shared" si="39"/>
        <v>1.8333333333333333</v>
      </c>
    </row>
    <row r="480" spans="1:248">
      <c r="A480" s="52">
        <f>+'3.- Resumen general'!B482</f>
        <v>476</v>
      </c>
      <c r="B480" s="52">
        <v>27832</v>
      </c>
      <c r="C480" s="53" t="str">
        <f>+'3.- Resumen general'!D482</f>
        <v>Tratamiento abierto de luxación de articulación tibioperonea proximal o tobillo</v>
      </c>
      <c r="D480" s="490" t="str">
        <f>+'3.- Resumen general'!F482</f>
        <v>IQ C</v>
      </c>
      <c r="E480" s="433" t="s">
        <v>445</v>
      </c>
      <c r="F480" s="323">
        <f t="shared" si="37"/>
        <v>96.123999999999981</v>
      </c>
      <c r="G480" s="180" t="s">
        <v>1394</v>
      </c>
      <c r="H480" s="323">
        <f>+VLOOKUP(G480,$C$2421:$D$3113,2,FALSE)</f>
        <v>68.84</v>
      </c>
      <c r="I480" s="55"/>
      <c r="J480" s="323"/>
      <c r="K480" s="56">
        <f t="shared" si="38"/>
        <v>164.964</v>
      </c>
      <c r="IK480" s="2">
        <v>27832</v>
      </c>
      <c r="IL480" s="196" t="s">
        <v>2209</v>
      </c>
      <c r="IM480" s="5">
        <v>110</v>
      </c>
      <c r="IN480" s="296">
        <f t="shared" si="39"/>
        <v>1.8333333333333333</v>
      </c>
    </row>
    <row r="481" spans="1:248">
      <c r="A481" s="52">
        <f>+'3.- Resumen general'!B483</f>
        <v>477</v>
      </c>
      <c r="B481" s="52">
        <v>27860</v>
      </c>
      <c r="C481" s="53" t="str">
        <f>+'3.- Resumen general'!D483</f>
        <v>Manipulación de tobillo bajo anestesia general</v>
      </c>
      <c r="D481" s="490" t="str">
        <f>+'3.- Resumen general'!F483</f>
        <v>IQ D</v>
      </c>
      <c r="E481" s="433" t="s">
        <v>3273</v>
      </c>
      <c r="F481" s="323">
        <f t="shared" si="37"/>
        <v>49.8</v>
      </c>
      <c r="G481" s="180" t="s">
        <v>1401</v>
      </c>
      <c r="H481" s="323">
        <f>+VLOOKUP(G481,$C$2421:$D$3113,2,FALSE)+($H$3275*$G$3275*IN481)+($H$3271*$G$3271*IN481)</f>
        <v>169.78201666666666</v>
      </c>
      <c r="I481" s="55"/>
      <c r="J481" s="323"/>
      <c r="K481" s="56">
        <f t="shared" si="38"/>
        <v>219.58201666666668</v>
      </c>
      <c r="IK481" s="2">
        <v>27860</v>
      </c>
      <c r="IL481" s="196" t="s">
        <v>2210</v>
      </c>
      <c r="IM481" s="5">
        <v>80</v>
      </c>
      <c r="IN481" s="296">
        <f t="shared" si="39"/>
        <v>1.3333333333333333</v>
      </c>
    </row>
    <row r="482" spans="1:248">
      <c r="A482" s="52">
        <f>+'3.- Resumen general'!B484</f>
        <v>478</v>
      </c>
      <c r="B482" s="52">
        <v>27870</v>
      </c>
      <c r="C482" s="53" t="str">
        <f>+'3.- Resumen general'!D484</f>
        <v>Artrodesis, tobillo, cualquier método</v>
      </c>
      <c r="D482" s="490" t="str">
        <f>+'3.- Resumen general'!F484</f>
        <v>IQ C</v>
      </c>
      <c r="E482" s="433" t="s">
        <v>445</v>
      </c>
      <c r="F482" s="323">
        <f t="shared" si="37"/>
        <v>96.123999999999981</v>
      </c>
      <c r="G482" s="180" t="s">
        <v>1393</v>
      </c>
      <c r="H482" s="323">
        <f>+VLOOKUP(G482,$C$2421:$D$3113,2,FALSE)</f>
        <v>39.269999999999996</v>
      </c>
      <c r="I482" s="55"/>
      <c r="J482" s="323"/>
      <c r="K482" s="56">
        <f t="shared" si="38"/>
        <v>135.39399999999998</v>
      </c>
      <c r="IK482" s="2">
        <v>27870</v>
      </c>
      <c r="IL482" s="196" t="s">
        <v>2211</v>
      </c>
      <c r="IM482" s="5">
        <v>140</v>
      </c>
      <c r="IN482" s="296">
        <f t="shared" si="39"/>
        <v>2.3333333333333335</v>
      </c>
    </row>
    <row r="483" spans="1:248">
      <c r="A483" s="52">
        <f>+'3.- Resumen general'!B485</f>
        <v>479</v>
      </c>
      <c r="B483" s="52">
        <v>27871</v>
      </c>
      <c r="C483" s="53" t="str">
        <f>+'3.- Resumen general'!D485</f>
        <v>Artrodesis, articulación tibioperonea, proximal o distal</v>
      </c>
      <c r="D483" s="490" t="str">
        <f>+'3.- Resumen general'!F485</f>
        <v>IQ C</v>
      </c>
      <c r="E483" s="433" t="s">
        <v>445</v>
      </c>
      <c r="F483" s="323">
        <f t="shared" si="37"/>
        <v>96.123999999999981</v>
      </c>
      <c r="G483" s="180" t="s">
        <v>1395</v>
      </c>
      <c r="H483" s="323">
        <f>+VLOOKUP(G483,$C$2421:$D$3113,2,FALSE)</f>
        <v>86.8</v>
      </c>
      <c r="I483" s="55"/>
      <c r="J483" s="323"/>
      <c r="K483" s="56">
        <f t="shared" si="38"/>
        <v>182.92399999999998</v>
      </c>
      <c r="IK483" s="2">
        <v>27871</v>
      </c>
      <c r="IL483" s="196" t="s">
        <v>2212</v>
      </c>
      <c r="IM483" s="5">
        <v>110</v>
      </c>
      <c r="IN483" s="296">
        <f t="shared" si="39"/>
        <v>1.8333333333333333</v>
      </c>
    </row>
    <row r="484" spans="1:248">
      <c r="A484" s="52">
        <f>+'3.- Resumen general'!B486</f>
        <v>480</v>
      </c>
      <c r="B484" s="52">
        <v>27880</v>
      </c>
      <c r="C484" s="53" t="str">
        <f>+'3.- Resumen general'!D486</f>
        <v>Amputación a nivel de tibia y peroné</v>
      </c>
      <c r="D484" s="490" t="str">
        <f>+'3.- Resumen general'!F486</f>
        <v>IQ C</v>
      </c>
      <c r="E484" s="433" t="s">
        <v>445</v>
      </c>
      <c r="F484" s="323">
        <f t="shared" si="37"/>
        <v>96.123999999999981</v>
      </c>
      <c r="G484" s="180" t="s">
        <v>1393</v>
      </c>
      <c r="H484" s="323">
        <f>+VLOOKUP(G484,$C$2421:$D$3113,2,FALSE)</f>
        <v>39.269999999999996</v>
      </c>
      <c r="I484" s="55"/>
      <c r="J484" s="323"/>
      <c r="K484" s="56">
        <f t="shared" si="38"/>
        <v>135.39399999999998</v>
      </c>
      <c r="IK484" s="2">
        <v>27880</v>
      </c>
      <c r="IL484" s="196" t="s">
        <v>2213</v>
      </c>
      <c r="IM484" s="5">
        <v>110</v>
      </c>
      <c r="IN484" s="296">
        <f t="shared" si="39"/>
        <v>1.8333333333333333</v>
      </c>
    </row>
    <row r="485" spans="1:248">
      <c r="A485" s="52">
        <f>+'3.- Resumen general'!B487</f>
        <v>481</v>
      </c>
      <c r="B485" s="52">
        <v>27888</v>
      </c>
      <c r="C485" s="53" t="str">
        <f>+'3.- Resumen general'!D487</f>
        <v>Amputación a nivel de los maleolos de la tibia y peroné</v>
      </c>
      <c r="D485" s="490" t="str">
        <f>+'3.- Resumen general'!F487</f>
        <v>IQ C</v>
      </c>
      <c r="E485" s="433" t="s">
        <v>445</v>
      </c>
      <c r="F485" s="323">
        <f t="shared" si="37"/>
        <v>96.123999999999981</v>
      </c>
      <c r="G485" s="180" t="s">
        <v>1393</v>
      </c>
      <c r="H485" s="323">
        <f>+VLOOKUP(G485,$C$2421:$D$3113,2,FALSE)</f>
        <v>39.269999999999996</v>
      </c>
      <c r="I485" s="55"/>
      <c r="J485" s="323"/>
      <c r="K485" s="56">
        <f t="shared" si="38"/>
        <v>135.39399999999998</v>
      </c>
      <c r="IK485" s="2">
        <v>27888</v>
      </c>
      <c r="IL485" s="196" t="s">
        <v>2214</v>
      </c>
      <c r="IM485" s="5">
        <v>120</v>
      </c>
      <c r="IN485" s="296">
        <f t="shared" si="39"/>
        <v>2</v>
      </c>
    </row>
    <row r="486" spans="1:248">
      <c r="A486" s="52">
        <f>+'3.- Resumen general'!B488</f>
        <v>482</v>
      </c>
      <c r="B486" s="52">
        <v>27889</v>
      </c>
      <c r="C486" s="53" t="str">
        <f>+'3.- Resumen general'!D488</f>
        <v>Desarticulación de tobillo</v>
      </c>
      <c r="D486" s="490" t="str">
        <f>+'3.- Resumen general'!F488</f>
        <v>IQ C</v>
      </c>
      <c r="E486" s="433" t="s">
        <v>445</v>
      </c>
      <c r="F486" s="323">
        <f t="shared" si="37"/>
        <v>96.123999999999981</v>
      </c>
      <c r="G486" s="180" t="s">
        <v>1393</v>
      </c>
      <c r="H486" s="323">
        <f>+VLOOKUP(G486,$C$2421:$D$3113,2,FALSE)</f>
        <v>39.269999999999996</v>
      </c>
      <c r="I486" s="55"/>
      <c r="J486" s="323"/>
      <c r="K486" s="56">
        <f t="shared" si="38"/>
        <v>135.39399999999998</v>
      </c>
      <c r="IK486" s="2">
        <v>27889</v>
      </c>
      <c r="IL486" s="196" t="s">
        <v>2215</v>
      </c>
      <c r="IM486" s="5">
        <v>110</v>
      </c>
      <c r="IN486" s="296">
        <f t="shared" si="39"/>
        <v>1.8333333333333333</v>
      </c>
    </row>
    <row r="487" spans="1:248">
      <c r="A487" s="52">
        <f>+'3.- Resumen general'!B489</f>
        <v>483</v>
      </c>
      <c r="B487" s="52">
        <v>27892</v>
      </c>
      <c r="C487" s="53" t="str">
        <f>+'3.- Resumen general'!D489</f>
        <v>Fasciotomía descompresiva de pierna</v>
      </c>
      <c r="D487" s="490" t="str">
        <f>+'3.- Resumen general'!F489</f>
        <v>IQ C</v>
      </c>
      <c r="E487" s="433" t="s">
        <v>445</v>
      </c>
      <c r="F487" s="323">
        <f t="shared" si="37"/>
        <v>96.123999999999981</v>
      </c>
      <c r="G487" s="180" t="s">
        <v>1401</v>
      </c>
      <c r="H487" s="323">
        <f>+VLOOKUP(G487,$C$2421:$D$3113,2,FALSE)+($H$3275*$G$3275*IN487)+($H$3271*$G$3271*IN487)</f>
        <v>169.78201666666666</v>
      </c>
      <c r="I487" s="55"/>
      <c r="J487" s="323"/>
      <c r="K487" s="56">
        <f t="shared" si="38"/>
        <v>265.90601666666663</v>
      </c>
      <c r="IK487" s="2">
        <v>27892</v>
      </c>
      <c r="IL487" s="196" t="s">
        <v>2016</v>
      </c>
      <c r="IM487" s="5">
        <v>80</v>
      </c>
      <c r="IN487" s="296">
        <f t="shared" si="39"/>
        <v>1.3333333333333333</v>
      </c>
    </row>
    <row r="488" spans="1:248">
      <c r="A488" s="52">
        <f>+'3.- Resumen general'!B490</f>
        <v>484</v>
      </c>
      <c r="B488" s="52">
        <v>27893</v>
      </c>
      <c r="C488" s="53" t="str">
        <f>+'3.- Resumen general'!D490</f>
        <v>Tratamiento quirúrgico de la fasceítis necrotizante</v>
      </c>
      <c r="D488" s="490" t="str">
        <f>+'3.- Resumen general'!F490</f>
        <v>IQ C</v>
      </c>
      <c r="E488" s="433" t="s">
        <v>445</v>
      </c>
      <c r="F488" s="323">
        <f t="shared" si="37"/>
        <v>96.123999999999981</v>
      </c>
      <c r="G488" s="180" t="s">
        <v>1401</v>
      </c>
      <c r="H488" s="323">
        <f>+VLOOKUP(G488,$C$2421:$D$3113,2,FALSE)+($H$3275*$G$3275*IN488)+($H$3271*$G$3271*IN488)</f>
        <v>190.15001666666666</v>
      </c>
      <c r="I488" s="55"/>
      <c r="J488" s="323"/>
      <c r="K488" s="56">
        <f t="shared" si="38"/>
        <v>286.27401666666663</v>
      </c>
      <c r="IK488" s="284">
        <v>27893</v>
      </c>
      <c r="IL488" s="196" t="s">
        <v>2216</v>
      </c>
      <c r="IM488" s="5">
        <v>110</v>
      </c>
      <c r="IN488" s="296">
        <f t="shared" si="39"/>
        <v>1.8333333333333333</v>
      </c>
    </row>
    <row r="489" spans="1:248">
      <c r="A489" s="52">
        <f>+'3.- Resumen general'!B491</f>
        <v>485</v>
      </c>
      <c r="B489" s="52">
        <v>28005</v>
      </c>
      <c r="C489" s="53" t="str">
        <f>+'3.- Resumen general'!D491</f>
        <v>Incisión de hueso cortical de pie</v>
      </c>
      <c r="D489" s="490" t="str">
        <f>+'3.- Resumen general'!F491</f>
        <v>IQ C</v>
      </c>
      <c r="E489" s="433" t="s">
        <v>445</v>
      </c>
      <c r="F489" s="323">
        <f t="shared" si="37"/>
        <v>96.123999999999981</v>
      </c>
      <c r="G489" s="180" t="s">
        <v>1396</v>
      </c>
      <c r="H489" s="323">
        <f>+VLOOKUP(G489,$C$2421:$D$3113,2,FALSE)</f>
        <v>45.034999999999997</v>
      </c>
      <c r="I489" s="55"/>
      <c r="J489" s="323"/>
      <c r="K489" s="56">
        <f t="shared" si="38"/>
        <v>141.15899999999999</v>
      </c>
      <c r="IK489" s="2">
        <v>28005</v>
      </c>
      <c r="IL489" s="196" t="s">
        <v>2217</v>
      </c>
      <c r="IM489" s="5">
        <v>80</v>
      </c>
      <c r="IN489" s="296">
        <f t="shared" si="39"/>
        <v>1.3333333333333333</v>
      </c>
    </row>
    <row r="490" spans="1:248">
      <c r="A490" s="52">
        <f>+'3.- Resumen general'!B492</f>
        <v>486</v>
      </c>
      <c r="B490" s="52">
        <v>28008</v>
      </c>
      <c r="C490" s="53" t="str">
        <f>+'3.- Resumen general'!D492</f>
        <v>Fasciotomía de pie y/o dedo del pie</v>
      </c>
      <c r="D490" s="490" t="str">
        <f>+'3.- Resumen general'!F492</f>
        <v>IQ C</v>
      </c>
      <c r="E490" s="433" t="s">
        <v>445</v>
      </c>
      <c r="F490" s="323">
        <f t="shared" si="37"/>
        <v>96.123999999999981</v>
      </c>
      <c r="G490" s="180" t="s">
        <v>1401</v>
      </c>
      <c r="H490" s="323">
        <f>+VLOOKUP(G490,$C$2421:$D$3113,2,FALSE)+($H$3275*$G$3275*IN490)+($H$3271*$G$3271*IN490)</f>
        <v>162.99268333333336</v>
      </c>
      <c r="I490" s="55"/>
      <c r="J490" s="323"/>
      <c r="K490" s="56">
        <f t="shared" si="38"/>
        <v>259.11668333333336</v>
      </c>
      <c r="IK490" s="2">
        <v>28008</v>
      </c>
      <c r="IL490" s="196" t="s">
        <v>2218</v>
      </c>
      <c r="IM490" s="5">
        <v>70</v>
      </c>
      <c r="IN490" s="296">
        <f t="shared" si="39"/>
        <v>1.1666666666666667</v>
      </c>
    </row>
    <row r="491" spans="1:248">
      <c r="A491" s="52">
        <f>+'3.- Resumen general'!B493</f>
        <v>487</v>
      </c>
      <c r="B491" s="52">
        <v>28010</v>
      </c>
      <c r="C491" s="53" t="str">
        <f>+'3.- Resumen general'!D493</f>
        <v>Tenotomía percutánea de dedo del pie</v>
      </c>
      <c r="D491" s="490" t="str">
        <f>+'3.- Resumen general'!F493</f>
        <v>IQ D</v>
      </c>
      <c r="E491" s="433" t="s">
        <v>3273</v>
      </c>
      <c r="F491" s="323">
        <f t="shared" si="37"/>
        <v>49.8</v>
      </c>
      <c r="G491" s="180" t="s">
        <v>1396</v>
      </c>
      <c r="H491" s="323">
        <f t="shared" ref="H491:H496" si="40">+VLOOKUP(G491,$C$2421:$D$3113,2,FALSE)</f>
        <v>45.034999999999997</v>
      </c>
      <c r="I491" s="55"/>
      <c r="J491" s="323"/>
      <c r="K491" s="56">
        <f t="shared" si="38"/>
        <v>94.834999999999994</v>
      </c>
      <c r="IK491" s="2">
        <v>28010</v>
      </c>
      <c r="IL491" s="196" t="s">
        <v>2219</v>
      </c>
      <c r="IM491" s="5">
        <v>80</v>
      </c>
      <c r="IN491" s="296">
        <f t="shared" si="39"/>
        <v>1.3333333333333333</v>
      </c>
    </row>
    <row r="492" spans="1:248">
      <c r="A492" s="52">
        <f>+'3.- Resumen general'!B494</f>
        <v>488</v>
      </c>
      <c r="B492" s="52">
        <v>28020</v>
      </c>
      <c r="C492" s="53" t="str">
        <f>+'3.- Resumen general'!D494</f>
        <v>Artrotomía de pie incluyendo exploración, drenaje, extirpación de cuerpo suelto o de cuerpo extraño o biopsia</v>
      </c>
      <c r="D492" s="490" t="str">
        <f>+'3.- Resumen general'!F494</f>
        <v>IQ C</v>
      </c>
      <c r="E492" s="433" t="s">
        <v>445</v>
      </c>
      <c r="F492" s="323">
        <f t="shared" si="37"/>
        <v>96.123999999999981</v>
      </c>
      <c r="G492" s="180" t="s">
        <v>1394</v>
      </c>
      <c r="H492" s="323">
        <f t="shared" si="40"/>
        <v>68.84</v>
      </c>
      <c r="I492" s="55"/>
      <c r="J492" s="323"/>
      <c r="K492" s="56">
        <f t="shared" si="38"/>
        <v>164.964</v>
      </c>
      <c r="IK492" s="2">
        <v>28020</v>
      </c>
      <c r="IL492" s="196" t="s">
        <v>1231</v>
      </c>
      <c r="IM492" s="5">
        <v>80</v>
      </c>
      <c r="IN492" s="296">
        <f t="shared" si="39"/>
        <v>1.3333333333333333</v>
      </c>
    </row>
    <row r="493" spans="1:248">
      <c r="A493" s="52">
        <f>+'3.- Resumen general'!B495</f>
        <v>489</v>
      </c>
      <c r="B493" s="52">
        <v>28030</v>
      </c>
      <c r="C493" s="53" t="str">
        <f>+'3.- Resumen general'!D495</f>
        <v>Neurectomía, musculatura intrínseca del pie</v>
      </c>
      <c r="D493" s="490" t="str">
        <f>+'3.- Resumen general'!F495</f>
        <v>IQ C</v>
      </c>
      <c r="E493" s="433" t="s">
        <v>445</v>
      </c>
      <c r="F493" s="323">
        <f t="shared" si="37"/>
        <v>96.123999999999981</v>
      </c>
      <c r="G493" s="180" t="s">
        <v>1396</v>
      </c>
      <c r="H493" s="323">
        <f t="shared" si="40"/>
        <v>45.034999999999997</v>
      </c>
      <c r="I493" s="55"/>
      <c r="J493" s="323"/>
      <c r="K493" s="56">
        <f t="shared" si="38"/>
        <v>141.15899999999999</v>
      </c>
      <c r="IK493" s="2">
        <v>28030</v>
      </c>
      <c r="IL493" s="196" t="s">
        <v>1232</v>
      </c>
      <c r="IM493" s="5">
        <v>100</v>
      </c>
      <c r="IN493" s="296">
        <f t="shared" si="39"/>
        <v>1.6666666666666667</v>
      </c>
    </row>
    <row r="494" spans="1:248">
      <c r="A494" s="52">
        <f>+'3.- Resumen general'!B496</f>
        <v>490</v>
      </c>
      <c r="B494" s="52">
        <v>28035</v>
      </c>
      <c r="C494" s="53" t="str">
        <f>+'3.- Resumen general'!D496</f>
        <v>Liberación de túnel del tarso (descompresión del nervio tibial posterior)</v>
      </c>
      <c r="D494" s="490" t="str">
        <f>+'3.- Resumen general'!F496</f>
        <v>IQ C</v>
      </c>
      <c r="E494" s="433" t="s">
        <v>445</v>
      </c>
      <c r="F494" s="323">
        <f t="shared" si="37"/>
        <v>96.123999999999981</v>
      </c>
      <c r="G494" s="180" t="s">
        <v>1395</v>
      </c>
      <c r="H494" s="323">
        <f t="shared" si="40"/>
        <v>86.8</v>
      </c>
      <c r="I494" s="55"/>
      <c r="J494" s="323"/>
      <c r="K494" s="56">
        <f t="shared" si="38"/>
        <v>182.92399999999998</v>
      </c>
      <c r="IK494" s="2">
        <v>28035</v>
      </c>
      <c r="IL494" s="196" t="s">
        <v>1233</v>
      </c>
      <c r="IM494" s="5">
        <v>80</v>
      </c>
      <c r="IN494" s="296">
        <f t="shared" si="39"/>
        <v>1.3333333333333333</v>
      </c>
    </row>
    <row r="495" spans="1:248">
      <c r="A495" s="52">
        <f>+'3.- Resumen general'!B497</f>
        <v>491</v>
      </c>
      <c r="B495" s="52">
        <v>28043</v>
      </c>
      <c r="C495" s="53" t="str">
        <f>+'3.- Resumen general'!D497</f>
        <v>Excisión de tumor de pie; tejido subcutáneo</v>
      </c>
      <c r="D495" s="490" t="str">
        <f>+'3.- Resumen general'!F497</f>
        <v>IQ D</v>
      </c>
      <c r="E495" s="433" t="s">
        <v>3273</v>
      </c>
      <c r="F495" s="323">
        <f t="shared" si="37"/>
        <v>49.8</v>
      </c>
      <c r="G495" s="180" t="s">
        <v>1396</v>
      </c>
      <c r="H495" s="323">
        <f t="shared" si="40"/>
        <v>45.034999999999997</v>
      </c>
      <c r="I495" s="55"/>
      <c r="J495" s="323"/>
      <c r="K495" s="56">
        <f t="shared" si="38"/>
        <v>94.834999999999994</v>
      </c>
      <c r="IK495" s="2">
        <v>28043</v>
      </c>
      <c r="IL495" s="196" t="s">
        <v>1234</v>
      </c>
      <c r="IM495" s="5">
        <v>80</v>
      </c>
      <c r="IN495" s="296">
        <f t="shared" si="39"/>
        <v>1.3333333333333333</v>
      </c>
    </row>
    <row r="496" spans="1:248">
      <c r="A496" s="52">
        <f>+'3.- Resumen general'!B498</f>
        <v>492</v>
      </c>
      <c r="B496" s="52">
        <v>28046</v>
      </c>
      <c r="C496" s="53" t="str">
        <f>+'3.- Resumen general'!D498</f>
        <v>Resección radical de tumor (p. ejm. Neoplasia Maligna), tejido blando del pie</v>
      </c>
      <c r="D496" s="490" t="str">
        <f>+'3.- Resumen general'!F498</f>
        <v>IQ B</v>
      </c>
      <c r="E496" s="433" t="s">
        <v>5897</v>
      </c>
      <c r="F496" s="323">
        <f t="shared" si="37"/>
        <v>179.13249000000002</v>
      </c>
      <c r="G496" s="180" t="s">
        <v>1396</v>
      </c>
      <c r="H496" s="323">
        <f t="shared" si="40"/>
        <v>45.034999999999997</v>
      </c>
      <c r="I496" s="55"/>
      <c r="J496" s="323"/>
      <c r="K496" s="56">
        <f t="shared" si="38"/>
        <v>224.16749000000002</v>
      </c>
      <c r="IK496" s="2">
        <v>28046</v>
      </c>
      <c r="IL496" s="196" t="s">
        <v>1235</v>
      </c>
      <c r="IM496" s="5">
        <v>140</v>
      </c>
      <c r="IN496" s="296">
        <f t="shared" si="39"/>
        <v>2.3333333333333335</v>
      </c>
    </row>
    <row r="497" spans="1:248">
      <c r="A497" s="52">
        <f>+'3.- Resumen general'!B499</f>
        <v>493</v>
      </c>
      <c r="B497" s="52">
        <v>28060</v>
      </c>
      <c r="C497" s="53" t="str">
        <f>+'3.- Resumen general'!D499</f>
        <v>Fasciectomía, fascia plantar</v>
      </c>
      <c r="D497" s="490" t="str">
        <f>+'3.- Resumen general'!F499</f>
        <v>IQ C</v>
      </c>
      <c r="E497" s="433" t="s">
        <v>445</v>
      </c>
      <c r="F497" s="323">
        <f t="shared" si="37"/>
        <v>96.123999999999981</v>
      </c>
      <c r="G497" s="180" t="s">
        <v>1401</v>
      </c>
      <c r="H497" s="323">
        <f>+VLOOKUP(G497,$C$2421:$D$3113,2,FALSE)+($H$3275*$G$3275*IN497)+($H$3271*$G$3271*IN497)</f>
        <v>162.99268333333336</v>
      </c>
      <c r="I497" s="55"/>
      <c r="J497" s="323"/>
      <c r="K497" s="56">
        <f t="shared" si="38"/>
        <v>259.11668333333336</v>
      </c>
      <c r="IK497" s="2">
        <v>28060</v>
      </c>
      <c r="IL497" s="196" t="s">
        <v>1236</v>
      </c>
      <c r="IM497" s="5">
        <v>70</v>
      </c>
      <c r="IN497" s="296">
        <f t="shared" si="39"/>
        <v>1.1666666666666667</v>
      </c>
    </row>
    <row r="498" spans="1:248">
      <c r="A498" s="52">
        <f>+'3.- Resumen general'!B500</f>
        <v>494</v>
      </c>
      <c r="B498" s="52">
        <v>28070</v>
      </c>
      <c r="C498" s="53" t="str">
        <f>+'3.- Resumen general'!D500</f>
        <v>Sinovectomía de articulación intertarsiana, tarsometatarsiana o metatarsofalángica</v>
      </c>
      <c r="D498" s="490" t="str">
        <f>+'3.- Resumen general'!F500</f>
        <v>IQ C</v>
      </c>
      <c r="E498" s="433" t="s">
        <v>445</v>
      </c>
      <c r="F498" s="323">
        <f t="shared" si="37"/>
        <v>96.123999999999981</v>
      </c>
      <c r="G498" s="180" t="s">
        <v>1395</v>
      </c>
      <c r="H498" s="323">
        <f t="shared" ref="H498:H515" si="41">+VLOOKUP(G498,$C$2421:$D$3113,2,FALSE)</f>
        <v>86.8</v>
      </c>
      <c r="I498" s="55"/>
      <c r="J498" s="323"/>
      <c r="K498" s="56">
        <f t="shared" si="38"/>
        <v>182.92399999999998</v>
      </c>
      <c r="IK498" s="2">
        <v>28070</v>
      </c>
      <c r="IL498" s="196" t="s">
        <v>1237</v>
      </c>
      <c r="IM498" s="5">
        <v>80</v>
      </c>
      <c r="IN498" s="296">
        <f t="shared" si="39"/>
        <v>1.3333333333333333</v>
      </c>
    </row>
    <row r="499" spans="1:248">
      <c r="A499" s="52">
        <f>+'3.- Resumen general'!B501</f>
        <v>495</v>
      </c>
      <c r="B499" s="52">
        <v>28086</v>
      </c>
      <c r="C499" s="53" t="str">
        <f>+'3.- Resumen general'!D501</f>
        <v>Sinovectomía de vaina tendinosa de pie</v>
      </c>
      <c r="D499" s="490" t="str">
        <f>+'3.- Resumen general'!F501</f>
        <v>IQ C</v>
      </c>
      <c r="E499" s="433" t="s">
        <v>445</v>
      </c>
      <c r="F499" s="323">
        <f t="shared" si="37"/>
        <v>96.123999999999981</v>
      </c>
      <c r="G499" s="180" t="s">
        <v>1394</v>
      </c>
      <c r="H499" s="323">
        <f t="shared" si="41"/>
        <v>68.84</v>
      </c>
      <c r="I499" s="55"/>
      <c r="J499" s="323"/>
      <c r="K499" s="56">
        <f t="shared" si="38"/>
        <v>164.964</v>
      </c>
      <c r="IK499" s="2">
        <v>28086</v>
      </c>
      <c r="IL499" s="196" t="s">
        <v>1238</v>
      </c>
      <c r="IM499" s="5">
        <v>80</v>
      </c>
      <c r="IN499" s="296">
        <f t="shared" si="39"/>
        <v>1.3333333333333333</v>
      </c>
    </row>
    <row r="500" spans="1:248">
      <c r="A500" s="52">
        <f>+'3.- Resumen general'!B502</f>
        <v>496</v>
      </c>
      <c r="B500" s="52">
        <v>28100</v>
      </c>
      <c r="C500" s="53" t="str">
        <f>+'3.- Resumen general'!D502</f>
        <v>Excisión o legrado de quiste óseo o tumor benigno, astrágalo o calcáneo; huesos del tarso, metatarso o falanges</v>
      </c>
      <c r="D500" s="490" t="str">
        <f>+'3.- Resumen general'!F502</f>
        <v>IQ C</v>
      </c>
      <c r="E500" s="433" t="s">
        <v>445</v>
      </c>
      <c r="F500" s="323">
        <f t="shared" si="37"/>
        <v>96.123999999999981</v>
      </c>
      <c r="G500" s="180" t="s">
        <v>1396</v>
      </c>
      <c r="H500" s="323">
        <f t="shared" si="41"/>
        <v>45.034999999999997</v>
      </c>
      <c r="I500" s="55"/>
      <c r="J500" s="323"/>
      <c r="K500" s="56">
        <f t="shared" si="38"/>
        <v>141.15899999999999</v>
      </c>
      <c r="IK500" s="2">
        <v>28100</v>
      </c>
      <c r="IL500" s="196" t="s">
        <v>1239</v>
      </c>
      <c r="IM500" s="5">
        <v>95</v>
      </c>
      <c r="IN500" s="296">
        <f t="shared" si="39"/>
        <v>1.5833333333333333</v>
      </c>
    </row>
    <row r="501" spans="1:248">
      <c r="A501" s="52">
        <f>+'3.- Resumen general'!B503</f>
        <v>497</v>
      </c>
      <c r="B501" s="52">
        <v>28110</v>
      </c>
      <c r="C501" s="53" t="str">
        <f>+'3.- Resumen general'!D503</f>
        <v>Ostectomía, excisión parcial, cabeza del quinto metatarsiano (Bunionete) (procedimiento separado)</v>
      </c>
      <c r="D501" s="490" t="str">
        <f>+'3.- Resumen general'!F503</f>
        <v>IQ D</v>
      </c>
      <c r="E501" s="433" t="s">
        <v>3273</v>
      </c>
      <c r="F501" s="323">
        <f t="shared" si="37"/>
        <v>49.8</v>
      </c>
      <c r="G501" s="180" t="s">
        <v>1396</v>
      </c>
      <c r="H501" s="323">
        <f t="shared" si="41"/>
        <v>45.034999999999997</v>
      </c>
      <c r="I501" s="55"/>
      <c r="J501" s="323"/>
      <c r="K501" s="56">
        <f t="shared" si="38"/>
        <v>94.834999999999994</v>
      </c>
      <c r="IK501" s="2">
        <v>28110</v>
      </c>
      <c r="IL501" s="196" t="s">
        <v>1240</v>
      </c>
      <c r="IM501" s="5">
        <v>100</v>
      </c>
      <c r="IN501" s="296">
        <f t="shared" si="39"/>
        <v>1.6666666666666667</v>
      </c>
    </row>
    <row r="502" spans="1:248">
      <c r="A502" s="52">
        <f>+'3.- Resumen general'!B504</f>
        <v>498</v>
      </c>
      <c r="B502" s="52">
        <v>28114</v>
      </c>
      <c r="C502" s="53" t="str">
        <f>+'3.- Resumen general'!D504</f>
        <v>Ostectomía, excisión total, cabezas metatarsianas, con falangectomía proximal parcial, excluyendo primer metatarsiano</v>
      </c>
      <c r="D502" s="490" t="str">
        <f>+'3.- Resumen general'!F504</f>
        <v>IQ C</v>
      </c>
      <c r="E502" s="433" t="s">
        <v>445</v>
      </c>
      <c r="F502" s="323">
        <f t="shared" si="37"/>
        <v>96.123999999999981</v>
      </c>
      <c r="G502" s="180" t="s">
        <v>1396</v>
      </c>
      <c r="H502" s="323">
        <f t="shared" si="41"/>
        <v>45.034999999999997</v>
      </c>
      <c r="I502" s="55"/>
      <c r="J502" s="323"/>
      <c r="K502" s="56">
        <f t="shared" si="38"/>
        <v>141.15899999999999</v>
      </c>
      <c r="IK502" s="2">
        <v>28114</v>
      </c>
      <c r="IL502" s="196" t="s">
        <v>3096</v>
      </c>
      <c r="IM502" s="5">
        <v>130</v>
      </c>
      <c r="IN502" s="296">
        <f t="shared" si="39"/>
        <v>2.1666666666666665</v>
      </c>
    </row>
    <row r="503" spans="1:248">
      <c r="A503" s="52">
        <f>+'3.- Resumen general'!B505</f>
        <v>499</v>
      </c>
      <c r="B503" s="52">
        <v>28120</v>
      </c>
      <c r="C503" s="53" t="str">
        <f>+'3.- Resumen general'!D505</f>
        <v>Excisión parcial ósea en huesos tarsianos, metatarsianos y falanges de dedos del pie</v>
      </c>
      <c r="D503" s="490" t="str">
        <f>+'3.- Resumen general'!F505</f>
        <v>IQ C</v>
      </c>
      <c r="E503" s="433" t="s">
        <v>445</v>
      </c>
      <c r="F503" s="323">
        <f t="shared" si="37"/>
        <v>96.123999999999981</v>
      </c>
      <c r="G503" s="180" t="s">
        <v>1396</v>
      </c>
      <c r="H503" s="323">
        <f t="shared" si="41"/>
        <v>45.034999999999997</v>
      </c>
      <c r="I503" s="55"/>
      <c r="J503" s="323"/>
      <c r="K503" s="56">
        <f t="shared" si="38"/>
        <v>141.15899999999999</v>
      </c>
      <c r="IK503" s="2">
        <v>28120</v>
      </c>
      <c r="IL503" s="196" t="s">
        <v>3097</v>
      </c>
      <c r="IM503" s="5">
        <v>95</v>
      </c>
      <c r="IN503" s="296">
        <f t="shared" si="39"/>
        <v>1.5833333333333333</v>
      </c>
    </row>
    <row r="504" spans="1:248">
      <c r="A504" s="52">
        <f>+'3.- Resumen general'!B506</f>
        <v>500</v>
      </c>
      <c r="B504" s="52">
        <v>28130</v>
      </c>
      <c r="C504" s="53" t="str">
        <f>+'3.- Resumen general'!D506</f>
        <v>Talectomía (Astragalectomía)</v>
      </c>
      <c r="D504" s="490" t="str">
        <f>+'3.- Resumen general'!F506</f>
        <v>IQ B</v>
      </c>
      <c r="E504" s="433" t="s">
        <v>5897</v>
      </c>
      <c r="F504" s="323">
        <f t="shared" si="37"/>
        <v>179.13249000000002</v>
      </c>
      <c r="G504" s="180" t="s">
        <v>1395</v>
      </c>
      <c r="H504" s="323">
        <f t="shared" si="41"/>
        <v>86.8</v>
      </c>
      <c r="I504" s="55"/>
      <c r="J504" s="323"/>
      <c r="K504" s="56">
        <f t="shared" si="38"/>
        <v>265.93249000000003</v>
      </c>
      <c r="IK504" s="2">
        <v>28130</v>
      </c>
      <c r="IL504" s="196" t="s">
        <v>3098</v>
      </c>
      <c r="IM504" s="5">
        <v>80</v>
      </c>
      <c r="IN504" s="296">
        <f t="shared" si="39"/>
        <v>1.3333333333333333</v>
      </c>
    </row>
    <row r="505" spans="1:248">
      <c r="A505" s="52">
        <f>+'3.- Resumen general'!B507</f>
        <v>501</v>
      </c>
      <c r="B505" s="52">
        <v>28140</v>
      </c>
      <c r="C505" s="53" t="str">
        <f>+'3.- Resumen general'!D507</f>
        <v>Metatarsectomía</v>
      </c>
      <c r="D505" s="490" t="str">
        <f>+'3.- Resumen general'!F507</f>
        <v>IQ C</v>
      </c>
      <c r="E505" s="433" t="s">
        <v>445</v>
      </c>
      <c r="F505" s="323">
        <f t="shared" si="37"/>
        <v>96.123999999999981</v>
      </c>
      <c r="G505" s="180" t="s">
        <v>1396</v>
      </c>
      <c r="H505" s="323">
        <f t="shared" si="41"/>
        <v>45.034999999999997</v>
      </c>
      <c r="I505" s="55"/>
      <c r="J505" s="323"/>
      <c r="K505" s="56">
        <f t="shared" si="38"/>
        <v>141.15899999999999</v>
      </c>
      <c r="IK505" s="2">
        <v>28140</v>
      </c>
      <c r="IL505" s="196" t="s">
        <v>3099</v>
      </c>
      <c r="IM505" s="5">
        <v>100</v>
      </c>
      <c r="IN505" s="296">
        <f t="shared" si="39"/>
        <v>1.6666666666666667</v>
      </c>
    </row>
    <row r="506" spans="1:248">
      <c r="A506" s="52">
        <f>+'3.- Resumen general'!B508</f>
        <v>502</v>
      </c>
      <c r="B506" s="52">
        <v>28150</v>
      </c>
      <c r="C506" s="53" t="str">
        <f>+'3.- Resumen general'!D508</f>
        <v>Falangectomía, dedo del pie</v>
      </c>
      <c r="D506" s="490" t="str">
        <f>+'3.- Resumen general'!F508</f>
        <v>IQ D</v>
      </c>
      <c r="E506" s="433" t="s">
        <v>3273</v>
      </c>
      <c r="F506" s="323">
        <f t="shared" si="37"/>
        <v>49.8</v>
      </c>
      <c r="G506" s="180" t="s">
        <v>1396</v>
      </c>
      <c r="H506" s="323">
        <f t="shared" si="41"/>
        <v>45.034999999999997</v>
      </c>
      <c r="I506" s="55"/>
      <c r="J506" s="323"/>
      <c r="K506" s="56">
        <f t="shared" si="38"/>
        <v>94.834999999999994</v>
      </c>
      <c r="IK506" s="2">
        <v>28150</v>
      </c>
      <c r="IL506" s="196" t="s">
        <v>3100</v>
      </c>
      <c r="IM506" s="5">
        <v>70</v>
      </c>
      <c r="IN506" s="296">
        <f t="shared" si="39"/>
        <v>1.1666666666666667</v>
      </c>
    </row>
    <row r="507" spans="1:248">
      <c r="A507" s="52">
        <f>+'3.- Resumen general'!B509</f>
        <v>503</v>
      </c>
      <c r="B507" s="52">
        <v>28160</v>
      </c>
      <c r="C507" s="53" t="str">
        <f>+'3.- Resumen general'!D509</f>
        <v>Hemifalangectomía o excisión de articulación interfalángica de dedo del pie</v>
      </c>
      <c r="D507" s="490" t="str">
        <f>+'3.- Resumen general'!F509</f>
        <v>IQ C</v>
      </c>
      <c r="E507" s="433" t="s">
        <v>445</v>
      </c>
      <c r="F507" s="323">
        <f t="shared" si="37"/>
        <v>96.123999999999981</v>
      </c>
      <c r="G507" s="180" t="s">
        <v>1396</v>
      </c>
      <c r="H507" s="323">
        <f t="shared" si="41"/>
        <v>45.034999999999997</v>
      </c>
      <c r="I507" s="55"/>
      <c r="J507" s="323"/>
      <c r="K507" s="56">
        <f t="shared" si="38"/>
        <v>141.15899999999999</v>
      </c>
      <c r="IK507" s="2">
        <v>28160</v>
      </c>
      <c r="IL507" s="196" t="s">
        <v>3101</v>
      </c>
      <c r="IM507" s="5">
        <v>80</v>
      </c>
      <c r="IN507" s="296">
        <f t="shared" si="39"/>
        <v>1.3333333333333333</v>
      </c>
    </row>
    <row r="508" spans="1:248">
      <c r="A508" s="52">
        <f>+'3.- Resumen general'!B510</f>
        <v>504</v>
      </c>
      <c r="B508" s="52">
        <v>28171</v>
      </c>
      <c r="C508" s="53" t="str">
        <f>+'3.- Resumen general'!D510</f>
        <v>Resección radical de tumor, hueso; tarsiano, metatarsianos y falanges del pie</v>
      </c>
      <c r="D508" s="490" t="str">
        <f>+'3.- Resumen general'!F510</f>
        <v>IQ B</v>
      </c>
      <c r="E508" s="433" t="s">
        <v>5897</v>
      </c>
      <c r="F508" s="323">
        <f t="shared" si="37"/>
        <v>179.13249000000002</v>
      </c>
      <c r="G508" s="180" t="s">
        <v>1396</v>
      </c>
      <c r="H508" s="323">
        <f t="shared" si="41"/>
        <v>45.034999999999997</v>
      </c>
      <c r="I508" s="55"/>
      <c r="J508" s="323"/>
      <c r="K508" s="56">
        <f t="shared" si="38"/>
        <v>224.16749000000002</v>
      </c>
      <c r="IK508" s="2">
        <v>28171</v>
      </c>
      <c r="IL508" s="196" t="s">
        <v>3102</v>
      </c>
      <c r="IM508" s="5">
        <v>140</v>
      </c>
      <c r="IN508" s="296">
        <f t="shared" si="39"/>
        <v>2.3333333333333335</v>
      </c>
    </row>
    <row r="509" spans="1:248">
      <c r="A509" s="52">
        <f>+'3.- Resumen general'!B511</f>
        <v>505</v>
      </c>
      <c r="B509" s="52">
        <v>28190</v>
      </c>
      <c r="C509" s="53" t="str">
        <f>+'3.- Resumen general'!D511</f>
        <v>Extirpación de cuerpo extraño en pie, con o sin complicaciones</v>
      </c>
      <c r="D509" s="490" t="str">
        <f>+'3.- Resumen general'!F511</f>
        <v>IQ D</v>
      </c>
      <c r="E509" s="433" t="s">
        <v>3273</v>
      </c>
      <c r="F509" s="323">
        <f t="shared" si="37"/>
        <v>49.8</v>
      </c>
      <c r="G509" s="180" t="s">
        <v>1396</v>
      </c>
      <c r="H509" s="323">
        <f t="shared" si="41"/>
        <v>45.034999999999997</v>
      </c>
      <c r="I509" s="55"/>
      <c r="J509" s="323"/>
      <c r="K509" s="56">
        <f t="shared" si="38"/>
        <v>94.834999999999994</v>
      </c>
      <c r="IK509" s="2">
        <v>28190</v>
      </c>
      <c r="IL509" s="196" t="s">
        <v>3103</v>
      </c>
      <c r="IM509" s="5">
        <v>65</v>
      </c>
      <c r="IN509" s="296">
        <f t="shared" si="39"/>
        <v>1.0833333333333333</v>
      </c>
    </row>
    <row r="510" spans="1:248">
      <c r="A510" s="52">
        <f>+'3.- Resumen general'!B512</f>
        <v>506</v>
      </c>
      <c r="B510" s="52">
        <v>28200</v>
      </c>
      <c r="C510" s="53" t="str">
        <f>+'3.- Resumen general'!D512</f>
        <v>Corrección de tendón de pie</v>
      </c>
      <c r="D510" s="490" t="str">
        <f>+'3.- Resumen general'!F512</f>
        <v>IQ C</v>
      </c>
      <c r="E510" s="433" t="s">
        <v>445</v>
      </c>
      <c r="F510" s="323">
        <f t="shared" si="37"/>
        <v>96.123999999999981</v>
      </c>
      <c r="G510" s="180" t="s">
        <v>1396</v>
      </c>
      <c r="H510" s="323">
        <f t="shared" si="41"/>
        <v>45.034999999999997</v>
      </c>
      <c r="I510" s="55"/>
      <c r="J510" s="323"/>
      <c r="K510" s="56">
        <f t="shared" si="38"/>
        <v>141.15899999999999</v>
      </c>
      <c r="IK510" s="2">
        <v>28200</v>
      </c>
      <c r="IL510" s="196" t="s">
        <v>3104</v>
      </c>
      <c r="IM510" s="5">
        <v>80</v>
      </c>
      <c r="IN510" s="296">
        <f t="shared" si="39"/>
        <v>1.3333333333333333</v>
      </c>
    </row>
    <row r="511" spans="1:248">
      <c r="A511" s="52">
        <f>+'3.- Resumen general'!B513</f>
        <v>507</v>
      </c>
      <c r="B511" s="52">
        <v>28220</v>
      </c>
      <c r="C511" s="53" t="str">
        <f>+'3.- Resumen general'!D513</f>
        <v>Tenólisis, de tendón flexor o extensor de pie</v>
      </c>
      <c r="D511" s="490" t="str">
        <f>+'3.- Resumen general'!F513</f>
        <v>IQ D</v>
      </c>
      <c r="E511" s="433" t="s">
        <v>3273</v>
      </c>
      <c r="F511" s="323">
        <f t="shared" si="37"/>
        <v>49.8</v>
      </c>
      <c r="G511" s="180" t="s">
        <v>1394</v>
      </c>
      <c r="H511" s="323">
        <f t="shared" si="41"/>
        <v>68.84</v>
      </c>
      <c r="I511" s="55"/>
      <c r="J511" s="323"/>
      <c r="K511" s="56">
        <f t="shared" si="38"/>
        <v>118.64</v>
      </c>
      <c r="IK511" s="2">
        <v>28220</v>
      </c>
      <c r="IL511" s="196" t="s">
        <v>3105</v>
      </c>
      <c r="IM511" s="5">
        <v>95</v>
      </c>
      <c r="IN511" s="296">
        <f t="shared" si="39"/>
        <v>1.5833333333333333</v>
      </c>
    </row>
    <row r="512" spans="1:248">
      <c r="A512" s="52">
        <f>+'3.- Resumen general'!B514</f>
        <v>508</v>
      </c>
      <c r="B512" s="52">
        <v>28230</v>
      </c>
      <c r="C512" s="53" t="str">
        <f>+'3.- Resumen general'!D514</f>
        <v>Tenotomía abierta de tendón flexor o extensor de pie</v>
      </c>
      <c r="D512" s="490" t="str">
        <f>+'3.- Resumen general'!F514</f>
        <v>IQ D</v>
      </c>
      <c r="E512" s="433" t="s">
        <v>3273</v>
      </c>
      <c r="F512" s="323">
        <f t="shared" si="37"/>
        <v>49.8</v>
      </c>
      <c r="G512" s="180" t="s">
        <v>1394</v>
      </c>
      <c r="H512" s="323">
        <f t="shared" si="41"/>
        <v>68.84</v>
      </c>
      <c r="I512" s="55"/>
      <c r="J512" s="323"/>
      <c r="K512" s="56">
        <f t="shared" si="38"/>
        <v>118.64</v>
      </c>
      <c r="IK512" s="2">
        <v>28230</v>
      </c>
      <c r="IL512" s="196" t="s">
        <v>3106</v>
      </c>
      <c r="IM512" s="5">
        <v>80</v>
      </c>
      <c r="IN512" s="296">
        <f t="shared" si="39"/>
        <v>1.3333333333333333</v>
      </c>
    </row>
    <row r="513" spans="1:248">
      <c r="A513" s="52">
        <f>+'3.- Resumen general'!B515</f>
        <v>509</v>
      </c>
      <c r="B513" s="52">
        <v>28238</v>
      </c>
      <c r="C513" s="53" t="str">
        <f>+'3.- Resumen general'!D515</f>
        <v>Reconstrucción (avance) de tendón tibial posterior con excisión de hueso escafoides (navicular)</v>
      </c>
      <c r="D513" s="490" t="str">
        <f>+'3.- Resumen general'!F515</f>
        <v>IQ C</v>
      </c>
      <c r="E513" s="433" t="s">
        <v>445</v>
      </c>
      <c r="F513" s="323">
        <f t="shared" si="37"/>
        <v>96.123999999999981</v>
      </c>
      <c r="G513" s="180" t="s">
        <v>1394</v>
      </c>
      <c r="H513" s="323">
        <f t="shared" si="41"/>
        <v>68.84</v>
      </c>
      <c r="I513" s="55"/>
      <c r="J513" s="323"/>
      <c r="K513" s="56">
        <f t="shared" si="38"/>
        <v>164.964</v>
      </c>
      <c r="IK513" s="2">
        <v>28238</v>
      </c>
      <c r="IL513" s="196" t="s">
        <v>3107</v>
      </c>
      <c r="IM513" s="5">
        <v>140</v>
      </c>
      <c r="IN513" s="296">
        <f t="shared" si="39"/>
        <v>2.3333333333333335</v>
      </c>
    </row>
    <row r="514" spans="1:248">
      <c r="A514" s="52">
        <f>+'3.- Resumen general'!B516</f>
        <v>510</v>
      </c>
      <c r="B514" s="52">
        <v>28240</v>
      </c>
      <c r="C514" s="53" t="str">
        <f>+'3.- Resumen general'!D516</f>
        <v>Tenotomía, alargamiento, o liberación de músculo abductor del dedo gordo</v>
      </c>
      <c r="D514" s="490" t="str">
        <f>+'3.- Resumen general'!F516</f>
        <v>IQ C</v>
      </c>
      <c r="E514" s="433" t="s">
        <v>445</v>
      </c>
      <c r="F514" s="323">
        <f t="shared" si="37"/>
        <v>96.123999999999981</v>
      </c>
      <c r="G514" s="180" t="s">
        <v>1396</v>
      </c>
      <c r="H514" s="323">
        <f t="shared" si="41"/>
        <v>45.034999999999997</v>
      </c>
      <c r="I514" s="55"/>
      <c r="J514" s="323"/>
      <c r="K514" s="56">
        <f t="shared" si="38"/>
        <v>141.15899999999999</v>
      </c>
      <c r="IK514" s="2">
        <v>28240</v>
      </c>
      <c r="IL514" s="196" t="s">
        <v>3108</v>
      </c>
      <c r="IM514" s="5">
        <v>80</v>
      </c>
      <c r="IN514" s="296">
        <f t="shared" si="39"/>
        <v>1.3333333333333333</v>
      </c>
    </row>
    <row r="515" spans="1:248">
      <c r="A515" s="52">
        <f>+'3.- Resumen general'!B517</f>
        <v>511</v>
      </c>
      <c r="B515" s="52">
        <v>28260</v>
      </c>
      <c r="C515" s="53" t="str">
        <f>+'3.- Resumen general'!D517</f>
        <v>Capsulotomía en pie medio</v>
      </c>
      <c r="D515" s="490" t="str">
        <f>+'3.- Resumen general'!F517</f>
        <v>IQ C</v>
      </c>
      <c r="E515" s="433" t="s">
        <v>445</v>
      </c>
      <c r="F515" s="323">
        <f t="shared" si="37"/>
        <v>96.123999999999981</v>
      </c>
      <c r="G515" s="180" t="s">
        <v>1394</v>
      </c>
      <c r="H515" s="323">
        <f t="shared" si="41"/>
        <v>68.84</v>
      </c>
      <c r="I515" s="55"/>
      <c r="J515" s="323"/>
      <c r="K515" s="56">
        <f t="shared" si="38"/>
        <v>164.964</v>
      </c>
      <c r="IK515" s="2">
        <v>28260</v>
      </c>
      <c r="IL515" s="196" t="s">
        <v>3109</v>
      </c>
      <c r="IM515" s="5">
        <v>80</v>
      </c>
      <c r="IN515" s="296">
        <f t="shared" si="39"/>
        <v>1.3333333333333333</v>
      </c>
    </row>
    <row r="516" spans="1:248">
      <c r="A516" s="52">
        <f>+'3.- Resumen general'!B518</f>
        <v>512</v>
      </c>
      <c r="B516" s="52">
        <v>28280</v>
      </c>
      <c r="C516" s="53" t="str">
        <f>+'3.- Resumen general'!D518</f>
        <v>Sindactilización, dedo del pie (p. ejm. operación de membrana o procedimiento tipo Kelikian)</v>
      </c>
      <c r="D516" s="490" t="str">
        <f>+'3.- Resumen general'!F518</f>
        <v>IQ C</v>
      </c>
      <c r="E516" s="433" t="s">
        <v>445</v>
      </c>
      <c r="F516" s="323">
        <f t="shared" si="37"/>
        <v>96.123999999999981</v>
      </c>
      <c r="G516" s="180" t="s">
        <v>1401</v>
      </c>
      <c r="H516" s="323">
        <f>+VLOOKUP(G516,$C$2421:$D$3113,2,FALSE)+($H$3275*$G$3275*IN516)+($H$3271*$G$3271*IN516)</f>
        <v>169.78201666666666</v>
      </c>
      <c r="I516" s="55"/>
      <c r="J516" s="323"/>
      <c r="K516" s="56">
        <f t="shared" si="38"/>
        <v>265.90601666666663</v>
      </c>
      <c r="IK516" s="2">
        <v>28280</v>
      </c>
      <c r="IL516" s="196" t="s">
        <v>3110</v>
      </c>
      <c r="IM516" s="5">
        <v>80</v>
      </c>
      <c r="IN516" s="296">
        <f t="shared" si="39"/>
        <v>1.3333333333333333</v>
      </c>
    </row>
    <row r="517" spans="1:248">
      <c r="A517" s="52">
        <f>+'3.- Resumen general'!B519</f>
        <v>513</v>
      </c>
      <c r="B517" s="52">
        <v>28285</v>
      </c>
      <c r="C517" s="53" t="str">
        <f>+'3.- Resumen general'!D519</f>
        <v>Corrección, "dedo en martillo" (p. ejm. fusión interfalángica, falangectomía parcial o total)</v>
      </c>
      <c r="D517" s="490" t="str">
        <f>+'3.- Resumen general'!F519</f>
        <v>IQ D</v>
      </c>
      <c r="E517" s="433" t="s">
        <v>3273</v>
      </c>
      <c r="F517" s="323">
        <f t="shared" ref="F517:F580" si="42">+VLOOKUP(E517,$C$2421:$D$3113,2,FALSE)</f>
        <v>49.8</v>
      </c>
      <c r="G517" s="180" t="s">
        <v>1396</v>
      </c>
      <c r="H517" s="323">
        <f>+VLOOKUP(G517,$C$2421:$D$3113,2,FALSE)</f>
        <v>45.034999999999997</v>
      </c>
      <c r="I517" s="55"/>
      <c r="J517" s="323"/>
      <c r="K517" s="56">
        <f t="shared" ref="K517:K580" si="43">+F517+H517+J517</f>
        <v>94.834999999999994</v>
      </c>
      <c r="IK517" s="2">
        <v>28285</v>
      </c>
      <c r="IL517" s="196" t="s">
        <v>3111</v>
      </c>
      <c r="IM517" s="5">
        <v>70</v>
      </c>
      <c r="IN517" s="296">
        <f t="shared" ref="IN517:IN580" si="44">IM517/60</f>
        <v>1.1666666666666667</v>
      </c>
    </row>
    <row r="518" spans="1:248">
      <c r="A518" s="52">
        <f>+'3.- Resumen general'!B520</f>
        <v>514</v>
      </c>
      <c r="B518" s="52">
        <v>28288</v>
      </c>
      <c r="C518" s="53" t="str">
        <f>+'3.- Resumen general'!D520</f>
        <v>Ostectomía parcial, Exostectomía o Condilectomía</v>
      </c>
      <c r="D518" s="490" t="str">
        <f>+'3.- Resumen general'!F520</f>
        <v>IQ D</v>
      </c>
      <c r="E518" s="433" t="s">
        <v>3273</v>
      </c>
      <c r="F518" s="323">
        <f t="shared" si="42"/>
        <v>49.8</v>
      </c>
      <c r="G518" s="180" t="s">
        <v>1396</v>
      </c>
      <c r="H518" s="323">
        <f>+VLOOKUP(G518,$C$2421:$D$3113,2,FALSE)</f>
        <v>45.034999999999997</v>
      </c>
      <c r="I518" s="55"/>
      <c r="J518" s="323"/>
      <c r="K518" s="56">
        <f t="shared" si="43"/>
        <v>94.834999999999994</v>
      </c>
      <c r="IK518" s="2">
        <v>28288</v>
      </c>
      <c r="IL518" s="196" t="s">
        <v>3112</v>
      </c>
      <c r="IM518" s="5">
        <v>100</v>
      </c>
      <c r="IN518" s="296">
        <f t="shared" si="44"/>
        <v>1.6666666666666667</v>
      </c>
    </row>
    <row r="519" spans="1:248">
      <c r="A519" s="52">
        <f>+'3.- Resumen general'!B521</f>
        <v>515</v>
      </c>
      <c r="B519" s="52">
        <v>28289</v>
      </c>
      <c r="C519" s="53" t="str">
        <f>+'3.- Resumen general'!D521</f>
        <v>Corrección de Hallux Rigidus por Queilectomía, debridamiento y liberación capsular de primera articulación metatarsofalángica</v>
      </c>
      <c r="D519" s="490" t="str">
        <f>+'3.- Resumen general'!F521</f>
        <v>IQ C</v>
      </c>
      <c r="E519" s="433" t="s">
        <v>445</v>
      </c>
      <c r="F519" s="323">
        <f t="shared" si="42"/>
        <v>96.123999999999981</v>
      </c>
      <c r="G519" s="180" t="s">
        <v>1396</v>
      </c>
      <c r="H519" s="323">
        <f>+VLOOKUP(G519,$C$2421:$D$3113,2,FALSE)</f>
        <v>45.034999999999997</v>
      </c>
      <c r="I519" s="55"/>
      <c r="J519" s="323"/>
      <c r="K519" s="56">
        <f t="shared" si="43"/>
        <v>141.15899999999999</v>
      </c>
      <c r="IK519" s="2">
        <v>28289</v>
      </c>
      <c r="IL519" s="196" t="s">
        <v>3113</v>
      </c>
      <c r="IM519" s="5">
        <v>110</v>
      </c>
      <c r="IN519" s="296">
        <f t="shared" si="44"/>
        <v>1.8333333333333333</v>
      </c>
    </row>
    <row r="520" spans="1:248">
      <c r="A520" s="52">
        <f>+'3.- Resumen general'!B522</f>
        <v>516</v>
      </c>
      <c r="B520" s="52">
        <v>28290</v>
      </c>
      <c r="C520" s="53" t="str">
        <f>+'3.- Resumen general'!D522</f>
        <v>Corrección, Hallux Valgus (Bunio), con o sin Sesamoidectomía; Exostectomía simple (p. ejm.procedimiento tipo Silver)</v>
      </c>
      <c r="D520" s="490" t="str">
        <f>+'3.- Resumen general'!F522</f>
        <v>IQ C</v>
      </c>
      <c r="E520" s="433" t="s">
        <v>445</v>
      </c>
      <c r="F520" s="323">
        <f t="shared" si="42"/>
        <v>96.123999999999981</v>
      </c>
      <c r="G520" s="180" t="s">
        <v>1396</v>
      </c>
      <c r="H520" s="323">
        <f>+VLOOKUP(G520,$C$2421:$D$3113,2,FALSE)</f>
        <v>45.034999999999997</v>
      </c>
      <c r="I520" s="55"/>
      <c r="J520" s="323"/>
      <c r="K520" s="56">
        <f t="shared" si="43"/>
        <v>141.15899999999999</v>
      </c>
      <c r="IK520" s="2">
        <v>28290</v>
      </c>
      <c r="IL520" s="196" t="s">
        <v>3114</v>
      </c>
      <c r="IM520" s="5">
        <v>110</v>
      </c>
      <c r="IN520" s="296">
        <f t="shared" si="44"/>
        <v>1.8333333333333333</v>
      </c>
    </row>
    <row r="521" spans="1:248">
      <c r="A521" s="52">
        <f>+'3.- Resumen general'!B523</f>
        <v>517</v>
      </c>
      <c r="B521" s="52">
        <v>28300</v>
      </c>
      <c r="C521" s="53" t="str">
        <f>+'3.- Resumen general'!D523</f>
        <v>Osteotomía de huesos tarsianos, metatarsianos y falanges</v>
      </c>
      <c r="D521" s="490" t="str">
        <f>+'3.- Resumen general'!F523</f>
        <v>IQ C</v>
      </c>
      <c r="E521" s="433" t="s">
        <v>445</v>
      </c>
      <c r="F521" s="323">
        <f t="shared" si="42"/>
        <v>96.123999999999981</v>
      </c>
      <c r="G521" s="180" t="s">
        <v>1396</v>
      </c>
      <c r="H521" s="323">
        <f>+VLOOKUP(G521,$C$2421:$D$3113,2,FALSE)</f>
        <v>45.034999999999997</v>
      </c>
      <c r="I521" s="55"/>
      <c r="J521" s="323"/>
      <c r="K521" s="56">
        <f t="shared" si="43"/>
        <v>141.15899999999999</v>
      </c>
      <c r="IK521" s="2">
        <v>28300</v>
      </c>
      <c r="IL521" s="196" t="s">
        <v>3115</v>
      </c>
      <c r="IM521" s="5">
        <v>140</v>
      </c>
      <c r="IN521" s="296">
        <f t="shared" si="44"/>
        <v>2.3333333333333335</v>
      </c>
    </row>
    <row r="522" spans="1:248">
      <c r="A522" s="52">
        <f>+'3.- Resumen general'!B524</f>
        <v>518</v>
      </c>
      <c r="B522" s="52">
        <v>28313</v>
      </c>
      <c r="C522" s="53" t="str">
        <f>+'3.- Resumen general'!D524</f>
        <v>Reconstrucción, deformidad angular de dedo del pie, procedimientos para tejido blando solamente</v>
      </c>
      <c r="D522" s="490" t="str">
        <f>+'3.- Resumen general'!F524</f>
        <v>IQ C</v>
      </c>
      <c r="E522" s="433" t="s">
        <v>445</v>
      </c>
      <c r="F522" s="323">
        <f t="shared" si="42"/>
        <v>96.123999999999981</v>
      </c>
      <c r="G522" s="180" t="s">
        <v>1401</v>
      </c>
      <c r="H522" s="323">
        <f>+VLOOKUP(G522,$C$2421:$D$3113,2,FALSE)+($H$3275*$G$3275*IN522)+($H$3271*$G$3271*IN522)</f>
        <v>169.78201666666666</v>
      </c>
      <c r="I522" s="55"/>
      <c r="J522" s="323"/>
      <c r="K522" s="56">
        <f t="shared" si="43"/>
        <v>265.90601666666663</v>
      </c>
      <c r="IK522" s="2">
        <v>28313</v>
      </c>
      <c r="IL522" s="196" t="s">
        <v>3116</v>
      </c>
      <c r="IM522" s="5">
        <v>80</v>
      </c>
      <c r="IN522" s="296">
        <f t="shared" si="44"/>
        <v>1.3333333333333333</v>
      </c>
    </row>
    <row r="523" spans="1:248">
      <c r="A523" s="52">
        <f>+'3.- Resumen general'!B525</f>
        <v>519</v>
      </c>
      <c r="B523" s="52">
        <v>28315</v>
      </c>
      <c r="C523" s="53" t="str">
        <f>+'3.- Resumen general'!D525</f>
        <v>Sesamoidectomía, primer dedo del pie (procedimiento separado)</v>
      </c>
      <c r="D523" s="490" t="str">
        <f>+'3.- Resumen general'!F525</f>
        <v>IQ D</v>
      </c>
      <c r="E523" s="433" t="s">
        <v>3273</v>
      </c>
      <c r="F523" s="323">
        <f t="shared" si="42"/>
        <v>49.8</v>
      </c>
      <c r="G523" s="180" t="s">
        <v>1396</v>
      </c>
      <c r="H523" s="323">
        <f>+VLOOKUP(G523,$C$2421:$D$3113,2,FALSE)</f>
        <v>45.034999999999997</v>
      </c>
      <c r="I523" s="55"/>
      <c r="J523" s="323"/>
      <c r="K523" s="56">
        <f t="shared" si="43"/>
        <v>94.834999999999994</v>
      </c>
      <c r="IK523" s="2">
        <v>28315</v>
      </c>
      <c r="IL523" s="196" t="s">
        <v>3117</v>
      </c>
      <c r="IM523" s="5">
        <v>110</v>
      </c>
      <c r="IN523" s="296">
        <f t="shared" si="44"/>
        <v>1.8333333333333333</v>
      </c>
    </row>
    <row r="524" spans="1:248">
      <c r="A524" s="52">
        <f>+'3.- Resumen general'!B526</f>
        <v>520</v>
      </c>
      <c r="B524" s="52">
        <v>28320</v>
      </c>
      <c r="C524" s="53" t="str">
        <f>+'3.- Resumen general'!D526</f>
        <v>Corrección de huesos tarsianos, metatarsianos por falta de unión o unión defectuosa</v>
      </c>
      <c r="D524" s="490" t="str">
        <f>+'3.- Resumen general'!F526</f>
        <v>IQ B</v>
      </c>
      <c r="E524" s="433" t="s">
        <v>5897</v>
      </c>
      <c r="F524" s="323">
        <f t="shared" si="42"/>
        <v>179.13249000000002</v>
      </c>
      <c r="G524" s="180" t="s">
        <v>1401</v>
      </c>
      <c r="H524" s="323">
        <f>+VLOOKUP(G524,$C$2421:$D$3113,2,FALSE)+($H$3275*$G$3275*IN524)+($H$3271*$G$3271*IN524)</f>
        <v>162.99268333333336</v>
      </c>
      <c r="I524" s="55"/>
      <c r="J524" s="323"/>
      <c r="K524" s="56">
        <f t="shared" si="43"/>
        <v>342.12517333333335</v>
      </c>
      <c r="IK524" s="2">
        <v>28320</v>
      </c>
      <c r="IL524" s="196" t="s">
        <v>3118</v>
      </c>
      <c r="IM524" s="5">
        <v>70</v>
      </c>
      <c r="IN524" s="296">
        <f t="shared" si="44"/>
        <v>1.1666666666666667</v>
      </c>
    </row>
    <row r="525" spans="1:248">
      <c r="A525" s="52">
        <f>+'3.- Resumen general'!B527</f>
        <v>521</v>
      </c>
      <c r="B525" s="52">
        <v>28340</v>
      </c>
      <c r="C525" s="53" t="str">
        <f>+'3.- Resumen general'!D527</f>
        <v>Reconstrucción, dedo del pie, Macrodactilia; resección de tejido blando</v>
      </c>
      <c r="D525" s="490" t="str">
        <f>+'3.- Resumen general'!F527</f>
        <v>IQ C</v>
      </c>
      <c r="E525" s="433" t="s">
        <v>445</v>
      </c>
      <c r="F525" s="323">
        <f t="shared" si="42"/>
        <v>96.123999999999981</v>
      </c>
      <c r="G525" s="180" t="s">
        <v>1401</v>
      </c>
      <c r="H525" s="323">
        <f>+VLOOKUP(G525,$C$2421:$D$3113,2,FALSE)+($H$3275*$G$3275*IN525)+($H$3271*$G$3271*IN525)</f>
        <v>169.78201666666666</v>
      </c>
      <c r="I525" s="55"/>
      <c r="J525" s="323"/>
      <c r="K525" s="56">
        <f t="shared" si="43"/>
        <v>265.90601666666663</v>
      </c>
      <c r="IK525" s="2">
        <v>28340</v>
      </c>
      <c r="IL525" s="196" t="s">
        <v>3119</v>
      </c>
      <c r="IM525" s="5">
        <v>80</v>
      </c>
      <c r="IN525" s="296">
        <f t="shared" si="44"/>
        <v>1.3333333333333333</v>
      </c>
    </row>
    <row r="526" spans="1:248">
      <c r="A526" s="52">
        <f>+'3.- Resumen general'!B528</f>
        <v>522</v>
      </c>
      <c r="B526" s="52">
        <v>28344</v>
      </c>
      <c r="C526" s="53" t="str">
        <f>+'3.- Resumen general'!D528</f>
        <v>Reconstrucción, dedos del pie; Polidactilia</v>
      </c>
      <c r="D526" s="490" t="str">
        <f>+'3.- Resumen general'!F528</f>
        <v>IQ C</v>
      </c>
      <c r="E526" s="433" t="s">
        <v>445</v>
      </c>
      <c r="F526" s="323">
        <f t="shared" si="42"/>
        <v>96.123999999999981</v>
      </c>
      <c r="G526" s="180" t="s">
        <v>1401</v>
      </c>
      <c r="H526" s="323">
        <f>+VLOOKUP(G526,$C$2421:$D$3113,2,FALSE)+($H$3275*$G$3275*IN526)+($H$3271*$G$3271*IN526)</f>
        <v>169.78201666666666</v>
      </c>
      <c r="I526" s="55"/>
      <c r="J526" s="323"/>
      <c r="K526" s="56">
        <f t="shared" si="43"/>
        <v>265.90601666666663</v>
      </c>
      <c r="IK526" s="2">
        <v>28344</v>
      </c>
      <c r="IL526" s="196" t="s">
        <v>3120</v>
      </c>
      <c r="IM526" s="5">
        <v>80</v>
      </c>
      <c r="IN526" s="296">
        <f t="shared" si="44"/>
        <v>1.3333333333333333</v>
      </c>
    </row>
    <row r="527" spans="1:248">
      <c r="A527" s="52">
        <f>+'3.- Resumen general'!B529</f>
        <v>523</v>
      </c>
      <c r="B527" s="52">
        <v>28345</v>
      </c>
      <c r="C527" s="53" t="str">
        <f>+'3.- Resumen general'!D529</f>
        <v>Reconstrucción de dedos de pie; Sindactilia, con o sin injertos de piel, cada membrana interdigital</v>
      </c>
      <c r="D527" s="490" t="str">
        <f>+'3.- Resumen general'!F529</f>
        <v>IQ C</v>
      </c>
      <c r="E527" s="433" t="s">
        <v>445</v>
      </c>
      <c r="F527" s="323">
        <f t="shared" si="42"/>
        <v>96.123999999999981</v>
      </c>
      <c r="G527" s="180" t="s">
        <v>1401</v>
      </c>
      <c r="H527" s="323">
        <f>+VLOOKUP(G527,$C$2421:$D$3113,2,FALSE)+($H$3275*$G$3275*IN527)+($H$3271*$G$3271*IN527)</f>
        <v>169.78201666666666</v>
      </c>
      <c r="I527" s="55"/>
      <c r="J527" s="323"/>
      <c r="K527" s="56">
        <f t="shared" si="43"/>
        <v>265.90601666666663</v>
      </c>
      <c r="IK527" s="2">
        <v>28345</v>
      </c>
      <c r="IL527" s="196" t="s">
        <v>3121</v>
      </c>
      <c r="IM527" s="5">
        <v>80</v>
      </c>
      <c r="IN527" s="296">
        <f t="shared" si="44"/>
        <v>1.3333333333333333</v>
      </c>
    </row>
    <row r="528" spans="1:248">
      <c r="A528" s="52">
        <f>+'3.- Resumen general'!B530</f>
        <v>524</v>
      </c>
      <c r="B528" s="52">
        <v>28406</v>
      </c>
      <c r="C528" s="53" t="str">
        <f>+'3.- Resumen general'!D530</f>
        <v>Fijación esquelética percutánea de fractura de calcáneo o astrágalo</v>
      </c>
      <c r="D528" s="490" t="str">
        <f>+'3.- Resumen general'!F530</f>
        <v>IQ D</v>
      </c>
      <c r="E528" s="433" t="s">
        <v>3273</v>
      </c>
      <c r="F528" s="323">
        <f t="shared" si="42"/>
        <v>49.8</v>
      </c>
      <c r="G528" s="180" t="s">
        <v>1394</v>
      </c>
      <c r="H528" s="323">
        <f>+VLOOKUP(G528,$C$2421:$D$3113,2,FALSE)</f>
        <v>68.84</v>
      </c>
      <c r="I528" s="55"/>
      <c r="J528" s="323"/>
      <c r="K528" s="56">
        <f t="shared" si="43"/>
        <v>118.64</v>
      </c>
      <c r="IK528" s="2">
        <v>28406</v>
      </c>
      <c r="IL528" s="196" t="s">
        <v>2964</v>
      </c>
      <c r="IM528" s="5">
        <v>70</v>
      </c>
      <c r="IN528" s="296">
        <f t="shared" si="44"/>
        <v>1.1666666666666667</v>
      </c>
    </row>
    <row r="529" spans="1:248">
      <c r="A529" s="52">
        <f>+'3.- Resumen general'!B531</f>
        <v>525</v>
      </c>
      <c r="B529" s="52">
        <v>28415</v>
      </c>
      <c r="C529" s="53" t="str">
        <f>+'3.- Resumen general'!D531</f>
        <v>Tratamiento abierto de fractura de astrágalo y calcáneo</v>
      </c>
      <c r="D529" s="490" t="str">
        <f>+'3.- Resumen general'!F531</f>
        <v>IQ C</v>
      </c>
      <c r="E529" s="433" t="s">
        <v>445</v>
      </c>
      <c r="F529" s="323">
        <f t="shared" si="42"/>
        <v>96.123999999999981</v>
      </c>
      <c r="G529" s="180" t="s">
        <v>1396</v>
      </c>
      <c r="H529" s="323">
        <f>+VLOOKUP(G529,$C$2421:$D$3113,2,FALSE)</f>
        <v>45.034999999999997</v>
      </c>
      <c r="I529" s="55"/>
      <c r="J529" s="323"/>
      <c r="K529" s="56">
        <f t="shared" si="43"/>
        <v>141.15899999999999</v>
      </c>
      <c r="IK529" s="2">
        <v>28415</v>
      </c>
      <c r="IL529" s="196" t="s">
        <v>2965</v>
      </c>
      <c r="IM529" s="5">
        <v>65</v>
      </c>
      <c r="IN529" s="296">
        <f t="shared" si="44"/>
        <v>1.0833333333333333</v>
      </c>
    </row>
    <row r="530" spans="1:248">
      <c r="A530" s="52">
        <f>+'3.- Resumen general'!B532</f>
        <v>526</v>
      </c>
      <c r="B530" s="52">
        <v>28450</v>
      </c>
      <c r="C530" s="53" t="str">
        <f>+'3.- Resumen general'!D532</f>
        <v>Tratamiento cerrado de fractura de hueso tarsiano (excepto astrágalo y calcáneo) o metatarsiano</v>
      </c>
      <c r="D530" s="490" t="str">
        <f>+'3.- Resumen general'!F532</f>
        <v>Atención de Tópico</v>
      </c>
      <c r="E530" s="432" t="s">
        <v>5899</v>
      </c>
      <c r="F530" s="323">
        <f t="shared" si="42"/>
        <v>23.517150000000001</v>
      </c>
      <c r="G530" s="57"/>
      <c r="H530" s="323"/>
      <c r="I530" s="55"/>
      <c r="J530" s="323"/>
      <c r="K530" s="56">
        <f t="shared" si="43"/>
        <v>23.517150000000001</v>
      </c>
      <c r="IK530" s="2">
        <v>28450</v>
      </c>
      <c r="IL530" s="196" t="s">
        <v>3747</v>
      </c>
      <c r="IM530" s="5">
        <v>40</v>
      </c>
      <c r="IN530" s="296">
        <f t="shared" si="44"/>
        <v>0.66666666666666663</v>
      </c>
    </row>
    <row r="531" spans="1:248">
      <c r="A531" s="52">
        <f>+'3.- Resumen general'!B533</f>
        <v>527</v>
      </c>
      <c r="B531" s="52">
        <v>28456</v>
      </c>
      <c r="C531" s="53" t="str">
        <f>+'3.- Resumen general'!D533</f>
        <v>Fijación percutánea de fractura de huesos del tarso</v>
      </c>
      <c r="D531" s="490" t="str">
        <f>+'3.- Resumen general'!F533</f>
        <v>IQ C</v>
      </c>
      <c r="E531" s="433" t="s">
        <v>445</v>
      </c>
      <c r="F531" s="323">
        <f t="shared" si="42"/>
        <v>96.123999999999981</v>
      </c>
      <c r="G531" s="180" t="s">
        <v>1396</v>
      </c>
      <c r="H531" s="323">
        <f>+VLOOKUP(G531,$C$2421:$D$3113,2,FALSE)</f>
        <v>45.034999999999997</v>
      </c>
      <c r="I531" s="55"/>
      <c r="J531" s="323"/>
      <c r="K531" s="56">
        <f t="shared" si="43"/>
        <v>141.15899999999999</v>
      </c>
      <c r="IK531" s="2">
        <v>28456</v>
      </c>
      <c r="IL531" s="196" t="s">
        <v>3748</v>
      </c>
      <c r="IM531" s="5">
        <v>65</v>
      </c>
      <c r="IN531" s="296">
        <f t="shared" si="44"/>
        <v>1.0833333333333333</v>
      </c>
    </row>
    <row r="532" spans="1:248">
      <c r="A532" s="52">
        <f>+'3.- Resumen general'!B534</f>
        <v>528</v>
      </c>
      <c r="B532" s="52">
        <v>28476</v>
      </c>
      <c r="C532" s="53" t="str">
        <f>+'3.- Resumen general'!D534</f>
        <v>Fijación percutánea de fractura de los huesos del metatarso</v>
      </c>
      <c r="D532" s="490" t="str">
        <f>+'3.- Resumen general'!F534</f>
        <v>IQ C</v>
      </c>
      <c r="E532" s="433" t="s">
        <v>445</v>
      </c>
      <c r="F532" s="323">
        <f t="shared" si="42"/>
        <v>96.123999999999981</v>
      </c>
      <c r="G532" s="180" t="s">
        <v>1396</v>
      </c>
      <c r="H532" s="323">
        <f>+VLOOKUP(G532,$C$2421:$D$3113,2,FALSE)</f>
        <v>45.034999999999997</v>
      </c>
      <c r="I532" s="55"/>
      <c r="J532" s="323"/>
      <c r="K532" s="56">
        <f t="shared" si="43"/>
        <v>141.15899999999999</v>
      </c>
      <c r="IK532" s="2">
        <v>28476</v>
      </c>
      <c r="IL532" s="196" t="s">
        <v>3749</v>
      </c>
      <c r="IM532" s="5">
        <v>70</v>
      </c>
      <c r="IN532" s="296">
        <f t="shared" si="44"/>
        <v>1.1666666666666667</v>
      </c>
    </row>
    <row r="533" spans="1:248">
      <c r="A533" s="52">
        <f>+'3.- Resumen general'!B535</f>
        <v>529</v>
      </c>
      <c r="B533" s="52">
        <v>28490</v>
      </c>
      <c r="C533" s="53" t="str">
        <f>+'3.- Resumen general'!D535</f>
        <v>Tratamiento cerrado de fractura de dedo gordo, falange o falanges; sin manipulación</v>
      </c>
      <c r="D533" s="490" t="str">
        <f>+'3.- Resumen general'!F535</f>
        <v>Atención de Tópico</v>
      </c>
      <c r="E533" s="432" t="s">
        <v>5899</v>
      </c>
      <c r="F533" s="323">
        <f t="shared" si="42"/>
        <v>23.517150000000001</v>
      </c>
      <c r="G533" s="57"/>
      <c r="H533" s="323"/>
      <c r="I533" s="55"/>
      <c r="J533" s="323"/>
      <c r="K533" s="56">
        <f t="shared" si="43"/>
        <v>23.517150000000001</v>
      </c>
      <c r="IK533" s="2">
        <v>28490</v>
      </c>
      <c r="IL533" s="196" t="s">
        <v>2966</v>
      </c>
      <c r="IM533" s="5">
        <v>30</v>
      </c>
      <c r="IN533" s="296">
        <f t="shared" si="44"/>
        <v>0.5</v>
      </c>
    </row>
    <row r="534" spans="1:248">
      <c r="A534" s="52">
        <f>+'3.- Resumen general'!B536</f>
        <v>530</v>
      </c>
      <c r="B534" s="52">
        <v>28496</v>
      </c>
      <c r="C534" s="53" t="str">
        <f>+'3.- Resumen general'!D536</f>
        <v>Fijación percutánea de fractura del dedo gordo del pie, falange o falanges, con manipulación</v>
      </c>
      <c r="D534" s="490" t="str">
        <f>+'3.- Resumen general'!F536</f>
        <v>IQ D</v>
      </c>
      <c r="E534" s="433" t="s">
        <v>3273</v>
      </c>
      <c r="F534" s="323">
        <f t="shared" si="42"/>
        <v>49.8</v>
      </c>
      <c r="G534" s="180" t="s">
        <v>1396</v>
      </c>
      <c r="H534" s="323">
        <f t="shared" ref="H534:H545" si="45">+VLOOKUP(G534,$C$2421:$D$3113,2,FALSE)</f>
        <v>45.034999999999997</v>
      </c>
      <c r="I534" s="55"/>
      <c r="J534" s="323"/>
      <c r="K534" s="56">
        <f t="shared" si="43"/>
        <v>94.834999999999994</v>
      </c>
      <c r="IK534" s="2">
        <v>28496</v>
      </c>
      <c r="IL534" s="196" t="s">
        <v>3750</v>
      </c>
      <c r="IM534" s="5">
        <v>70</v>
      </c>
      <c r="IN534" s="296">
        <f t="shared" si="44"/>
        <v>1.1666666666666667</v>
      </c>
    </row>
    <row r="535" spans="1:248">
      <c r="A535" s="52">
        <f>+'3.- Resumen general'!B537</f>
        <v>531</v>
      </c>
      <c r="B535" s="52">
        <v>28531</v>
      </c>
      <c r="C535" s="53" t="str">
        <f>+'3.- Resumen general'!D537</f>
        <v>Tratamiento abierto de fractura sesamoidea</v>
      </c>
      <c r="D535" s="490" t="str">
        <f>+'3.- Resumen general'!F537</f>
        <v>IQ C</v>
      </c>
      <c r="E535" s="433" t="s">
        <v>445</v>
      </c>
      <c r="F535" s="323">
        <f t="shared" si="42"/>
        <v>96.123999999999981</v>
      </c>
      <c r="G535" s="180" t="s">
        <v>1396</v>
      </c>
      <c r="H535" s="323">
        <f t="shared" si="45"/>
        <v>45.034999999999997</v>
      </c>
      <c r="I535" s="55"/>
      <c r="J535" s="323"/>
      <c r="K535" s="56">
        <f t="shared" si="43"/>
        <v>141.15899999999999</v>
      </c>
      <c r="IK535" s="2">
        <v>28531</v>
      </c>
      <c r="IL535" s="196" t="s">
        <v>2967</v>
      </c>
      <c r="IM535" s="5">
        <v>110</v>
      </c>
      <c r="IN535" s="296">
        <f t="shared" si="44"/>
        <v>1.8333333333333333</v>
      </c>
    </row>
    <row r="536" spans="1:248">
      <c r="A536" s="52">
        <f>+'3.- Resumen general'!B538</f>
        <v>532</v>
      </c>
      <c r="B536" s="52">
        <v>28546</v>
      </c>
      <c r="C536" s="53" t="str">
        <f>+'3.- Resumen general'!D538</f>
        <v>Fijación esquelética percutánea de luxación de huesos del pie</v>
      </c>
      <c r="D536" s="490" t="str">
        <f>+'3.- Resumen general'!F538</f>
        <v>IQ C</v>
      </c>
      <c r="E536" s="433" t="s">
        <v>445</v>
      </c>
      <c r="F536" s="323">
        <f t="shared" si="42"/>
        <v>96.123999999999981</v>
      </c>
      <c r="G536" s="180" t="s">
        <v>1396</v>
      </c>
      <c r="H536" s="323">
        <f t="shared" si="45"/>
        <v>45.034999999999997</v>
      </c>
      <c r="I536" s="55"/>
      <c r="J536" s="323"/>
      <c r="K536" s="56">
        <f t="shared" si="43"/>
        <v>141.15899999999999</v>
      </c>
      <c r="IK536" s="2">
        <v>28546</v>
      </c>
      <c r="IL536" s="196" t="s">
        <v>2968</v>
      </c>
      <c r="IM536" s="5">
        <v>70</v>
      </c>
      <c r="IN536" s="296">
        <f t="shared" si="44"/>
        <v>1.1666666666666667</v>
      </c>
    </row>
    <row r="537" spans="1:248">
      <c r="A537" s="52">
        <f>+'3.- Resumen general'!B539</f>
        <v>533</v>
      </c>
      <c r="B537" s="52">
        <v>28555</v>
      </c>
      <c r="C537" s="53" t="str">
        <f>+'3.- Resumen general'!D539</f>
        <v>Tratamiento abierto de luxación de huesos tarsianos, articulación tarsometatarsiana</v>
      </c>
      <c r="D537" s="490" t="str">
        <f>+'3.- Resumen general'!F539</f>
        <v>IQ C</v>
      </c>
      <c r="E537" s="433" t="s">
        <v>445</v>
      </c>
      <c r="F537" s="323">
        <f t="shared" si="42"/>
        <v>96.123999999999981</v>
      </c>
      <c r="G537" s="180" t="s">
        <v>1396</v>
      </c>
      <c r="H537" s="323">
        <f t="shared" si="45"/>
        <v>45.034999999999997</v>
      </c>
      <c r="I537" s="55"/>
      <c r="J537" s="323"/>
      <c r="K537" s="56">
        <f t="shared" si="43"/>
        <v>141.15899999999999</v>
      </c>
      <c r="IK537" s="2">
        <v>28555</v>
      </c>
      <c r="IL537" s="196" t="s">
        <v>2969</v>
      </c>
      <c r="IM537" s="5">
        <v>65</v>
      </c>
      <c r="IN537" s="296">
        <f t="shared" si="44"/>
        <v>1.0833333333333333</v>
      </c>
    </row>
    <row r="538" spans="1:248">
      <c r="A538" s="52">
        <f>+'3.- Resumen general'!B540</f>
        <v>534</v>
      </c>
      <c r="B538" s="52">
        <v>28705</v>
      </c>
      <c r="C538" s="53" t="str">
        <f>+'3.- Resumen general'!D540</f>
        <v>Artrodesis panastragalina</v>
      </c>
      <c r="D538" s="490" t="str">
        <f>+'3.- Resumen general'!F540</f>
        <v>IQ B</v>
      </c>
      <c r="E538" s="433" t="s">
        <v>5897</v>
      </c>
      <c r="F538" s="323">
        <f t="shared" si="42"/>
        <v>179.13249000000002</v>
      </c>
      <c r="G538" s="180" t="s">
        <v>1396</v>
      </c>
      <c r="H538" s="323">
        <f t="shared" si="45"/>
        <v>45.034999999999997</v>
      </c>
      <c r="I538" s="55"/>
      <c r="J538" s="323"/>
      <c r="K538" s="56">
        <f t="shared" si="43"/>
        <v>224.16749000000002</v>
      </c>
      <c r="IK538" s="2">
        <v>28705</v>
      </c>
      <c r="IL538" s="196" t="s">
        <v>2970</v>
      </c>
      <c r="IM538" s="5">
        <v>110</v>
      </c>
      <c r="IN538" s="296">
        <f t="shared" si="44"/>
        <v>1.8333333333333333</v>
      </c>
    </row>
    <row r="539" spans="1:248">
      <c r="A539" s="52">
        <f>+'3.- Resumen general'!B541</f>
        <v>535</v>
      </c>
      <c r="B539" s="52">
        <v>28715</v>
      </c>
      <c r="C539" s="53" t="str">
        <f>+'3.- Resumen general'!D541</f>
        <v>Artrodesis triple</v>
      </c>
      <c r="D539" s="490" t="str">
        <f>+'3.- Resumen general'!F541</f>
        <v>IQ B</v>
      </c>
      <c r="E539" s="433" t="s">
        <v>5897</v>
      </c>
      <c r="F539" s="323">
        <f t="shared" si="42"/>
        <v>179.13249000000002</v>
      </c>
      <c r="G539" s="180" t="s">
        <v>1395</v>
      </c>
      <c r="H539" s="323">
        <f t="shared" si="45"/>
        <v>86.8</v>
      </c>
      <c r="I539" s="55"/>
      <c r="J539" s="323"/>
      <c r="K539" s="56">
        <f t="shared" si="43"/>
        <v>265.93249000000003</v>
      </c>
      <c r="IK539" s="2">
        <v>28715</v>
      </c>
      <c r="IL539" s="196" t="s">
        <v>2971</v>
      </c>
      <c r="IM539" s="5">
        <v>170</v>
      </c>
      <c r="IN539" s="296">
        <f t="shared" si="44"/>
        <v>2.8333333333333335</v>
      </c>
    </row>
    <row r="540" spans="1:248">
      <c r="A540" s="52">
        <f>+'3.- Resumen general'!B542</f>
        <v>536</v>
      </c>
      <c r="B540" s="52">
        <v>28725</v>
      </c>
      <c r="C540" s="53" t="str">
        <f>+'3.- Resumen general'!D542</f>
        <v>Artrodesis subastragalina</v>
      </c>
      <c r="D540" s="490" t="str">
        <f>+'3.- Resumen general'!F542</f>
        <v>IQ C</v>
      </c>
      <c r="E540" s="433" t="s">
        <v>445</v>
      </c>
      <c r="F540" s="323">
        <f t="shared" si="42"/>
        <v>96.123999999999981</v>
      </c>
      <c r="G540" s="180" t="s">
        <v>1395</v>
      </c>
      <c r="H540" s="323">
        <f t="shared" si="45"/>
        <v>86.8</v>
      </c>
      <c r="I540" s="55"/>
      <c r="J540" s="323"/>
      <c r="K540" s="56">
        <f t="shared" si="43"/>
        <v>182.92399999999998</v>
      </c>
      <c r="IK540" s="2">
        <v>28725</v>
      </c>
      <c r="IL540" s="196" t="s">
        <v>2972</v>
      </c>
      <c r="IM540" s="5">
        <v>110</v>
      </c>
      <c r="IN540" s="296">
        <f t="shared" si="44"/>
        <v>1.8333333333333333</v>
      </c>
    </row>
    <row r="541" spans="1:248">
      <c r="A541" s="52">
        <f>+'3.- Resumen general'!B543</f>
        <v>537</v>
      </c>
      <c r="B541" s="52">
        <v>28730</v>
      </c>
      <c r="C541" s="53" t="str">
        <f>+'3.- Resumen general'!D543</f>
        <v>Artrodesis mediotarsal o tarsometatarsiana</v>
      </c>
      <c r="D541" s="490" t="str">
        <f>+'3.- Resumen general'!F543</f>
        <v>IQ B</v>
      </c>
      <c r="E541" s="433" t="s">
        <v>5897</v>
      </c>
      <c r="F541" s="323">
        <f t="shared" si="42"/>
        <v>179.13249000000002</v>
      </c>
      <c r="G541" s="180" t="s">
        <v>1396</v>
      </c>
      <c r="H541" s="323">
        <f t="shared" si="45"/>
        <v>45.034999999999997</v>
      </c>
      <c r="I541" s="55"/>
      <c r="J541" s="323"/>
      <c r="K541" s="56">
        <f t="shared" si="43"/>
        <v>224.16749000000002</v>
      </c>
      <c r="IK541" s="2">
        <v>28730</v>
      </c>
      <c r="IL541" s="196" t="s">
        <v>2973</v>
      </c>
      <c r="IM541" s="5">
        <v>110</v>
      </c>
      <c r="IN541" s="296">
        <f t="shared" si="44"/>
        <v>1.8333333333333333</v>
      </c>
    </row>
    <row r="542" spans="1:248">
      <c r="A542" s="52">
        <f>+'3.- Resumen general'!B544</f>
        <v>538</v>
      </c>
      <c r="B542" s="52">
        <v>28750</v>
      </c>
      <c r="C542" s="53" t="str">
        <f>+'3.- Resumen general'!D544</f>
        <v>Artrodesis metatarsofalángica</v>
      </c>
      <c r="D542" s="490" t="str">
        <f>+'3.- Resumen general'!F544</f>
        <v>IQ C</v>
      </c>
      <c r="E542" s="433" t="s">
        <v>445</v>
      </c>
      <c r="F542" s="323">
        <f t="shared" si="42"/>
        <v>96.123999999999981</v>
      </c>
      <c r="G542" s="180" t="s">
        <v>1396</v>
      </c>
      <c r="H542" s="323">
        <f t="shared" si="45"/>
        <v>45.034999999999997</v>
      </c>
      <c r="I542" s="55"/>
      <c r="J542" s="323"/>
      <c r="K542" s="56">
        <f t="shared" si="43"/>
        <v>141.15899999999999</v>
      </c>
      <c r="IK542" s="2">
        <v>28750</v>
      </c>
      <c r="IL542" s="196" t="s">
        <v>2974</v>
      </c>
      <c r="IM542" s="5">
        <v>110</v>
      </c>
      <c r="IN542" s="296">
        <f t="shared" si="44"/>
        <v>1.8333333333333333</v>
      </c>
    </row>
    <row r="543" spans="1:248">
      <c r="A543" s="52">
        <f>+'3.- Resumen general'!B545</f>
        <v>539</v>
      </c>
      <c r="B543" s="52">
        <v>28755</v>
      </c>
      <c r="C543" s="53" t="str">
        <f>+'3.- Resumen general'!D545</f>
        <v>Artrodesis interfalángica</v>
      </c>
      <c r="D543" s="490" t="str">
        <f>+'3.- Resumen general'!F545</f>
        <v>IQ D</v>
      </c>
      <c r="E543" s="433" t="s">
        <v>3273</v>
      </c>
      <c r="F543" s="323">
        <f t="shared" si="42"/>
        <v>49.8</v>
      </c>
      <c r="G543" s="180" t="s">
        <v>1396</v>
      </c>
      <c r="H543" s="323">
        <f t="shared" si="45"/>
        <v>45.034999999999997</v>
      </c>
      <c r="I543" s="55"/>
      <c r="J543" s="323"/>
      <c r="K543" s="56">
        <f t="shared" si="43"/>
        <v>94.834999999999994</v>
      </c>
      <c r="IK543" s="2">
        <v>28755</v>
      </c>
      <c r="IL543" s="196" t="s">
        <v>2975</v>
      </c>
      <c r="IM543" s="5">
        <v>110</v>
      </c>
      <c r="IN543" s="296">
        <f t="shared" si="44"/>
        <v>1.8333333333333333</v>
      </c>
    </row>
    <row r="544" spans="1:248">
      <c r="A544" s="52">
        <f>+'3.- Resumen general'!B546</f>
        <v>540</v>
      </c>
      <c r="B544" s="52">
        <v>28800</v>
      </c>
      <c r="C544" s="53" t="str">
        <f>+'3.- Resumen general'!D546</f>
        <v>Amputación de pie</v>
      </c>
      <c r="D544" s="490" t="str">
        <f>+'3.- Resumen general'!F546</f>
        <v>IQ C</v>
      </c>
      <c r="E544" s="433" t="s">
        <v>445</v>
      </c>
      <c r="F544" s="323">
        <f t="shared" si="42"/>
        <v>96.123999999999981</v>
      </c>
      <c r="G544" s="180" t="s">
        <v>1393</v>
      </c>
      <c r="H544" s="323">
        <f t="shared" si="45"/>
        <v>39.269999999999996</v>
      </c>
      <c r="I544" s="55"/>
      <c r="J544" s="323"/>
      <c r="K544" s="56">
        <f t="shared" si="43"/>
        <v>135.39399999999998</v>
      </c>
      <c r="IK544" s="2">
        <v>28800</v>
      </c>
      <c r="IL544" s="196" t="s">
        <v>2976</v>
      </c>
      <c r="IM544" s="5">
        <v>95</v>
      </c>
      <c r="IN544" s="296">
        <f t="shared" si="44"/>
        <v>1.5833333333333333</v>
      </c>
    </row>
    <row r="545" spans="1:248">
      <c r="A545" s="52">
        <f>+'3.- Resumen general'!B547</f>
        <v>541</v>
      </c>
      <c r="B545" s="52">
        <v>28820</v>
      </c>
      <c r="C545" s="53" t="str">
        <f>+'3.- Resumen general'!D547</f>
        <v>Amputación de dedo</v>
      </c>
      <c r="D545" s="490" t="str">
        <f>+'3.- Resumen general'!F547</f>
        <v>IQ D</v>
      </c>
      <c r="E545" s="433" t="s">
        <v>3273</v>
      </c>
      <c r="F545" s="323">
        <f t="shared" si="42"/>
        <v>49.8</v>
      </c>
      <c r="G545" s="180" t="s">
        <v>1396</v>
      </c>
      <c r="H545" s="323">
        <f t="shared" si="45"/>
        <v>45.034999999999997</v>
      </c>
      <c r="I545" s="55"/>
      <c r="J545" s="323"/>
      <c r="K545" s="56">
        <f t="shared" si="43"/>
        <v>94.834999999999994</v>
      </c>
      <c r="IK545" s="2">
        <v>28820</v>
      </c>
      <c r="IL545" s="196" t="s">
        <v>2977</v>
      </c>
      <c r="IM545" s="5">
        <v>80</v>
      </c>
      <c r="IN545" s="296">
        <f t="shared" si="44"/>
        <v>1.3333333333333333</v>
      </c>
    </row>
    <row r="546" spans="1:248">
      <c r="A546" s="52">
        <f>+'3.- Resumen general'!B548</f>
        <v>542</v>
      </c>
      <c r="B546" s="52">
        <v>29010</v>
      </c>
      <c r="C546" s="53" t="str">
        <f>+'3.- Resumen general'!D548</f>
        <v>Aplicación de corsé de yeso</v>
      </c>
      <c r="D546" s="490" t="str">
        <f>+'3.- Resumen general'!F548</f>
        <v>Enyesado</v>
      </c>
      <c r="E546" s="432" t="s">
        <v>5898</v>
      </c>
      <c r="F546" s="323">
        <f t="shared" si="42"/>
        <v>46.857150000000004</v>
      </c>
      <c r="G546" s="55"/>
      <c r="H546" s="323"/>
      <c r="I546" s="55"/>
      <c r="J546" s="323"/>
      <c r="K546" s="56">
        <f t="shared" si="43"/>
        <v>46.857150000000004</v>
      </c>
      <c r="IK546" s="2">
        <v>29010</v>
      </c>
      <c r="IL546" s="196" t="s">
        <v>3751</v>
      </c>
      <c r="IM546" s="5">
        <v>30</v>
      </c>
      <c r="IN546" s="296">
        <f t="shared" si="44"/>
        <v>0.5</v>
      </c>
    </row>
    <row r="547" spans="1:248">
      <c r="A547" s="52">
        <f>+'3.- Resumen general'!B549</f>
        <v>543</v>
      </c>
      <c r="B547" s="52">
        <v>29035</v>
      </c>
      <c r="C547" s="53" t="str">
        <f>+'3.- Resumen general'!D549</f>
        <v>Aplicación de yeso corporal, hombro hasta caderas</v>
      </c>
      <c r="D547" s="490" t="str">
        <f>+'3.- Resumen general'!F549</f>
        <v>Enyesado</v>
      </c>
      <c r="E547" s="432" t="s">
        <v>5898</v>
      </c>
      <c r="F547" s="323">
        <f t="shared" si="42"/>
        <v>46.857150000000004</v>
      </c>
      <c r="G547" s="55"/>
      <c r="H547" s="323"/>
      <c r="I547" s="55"/>
      <c r="J547" s="323"/>
      <c r="K547" s="56">
        <f t="shared" si="43"/>
        <v>46.857150000000004</v>
      </c>
      <c r="IK547" s="2">
        <v>29035</v>
      </c>
      <c r="IL547" s="196" t="s">
        <v>2979</v>
      </c>
      <c r="IM547" s="5">
        <v>45</v>
      </c>
      <c r="IN547" s="296">
        <f t="shared" si="44"/>
        <v>0.75</v>
      </c>
    </row>
    <row r="548" spans="1:248">
      <c r="A548" s="52">
        <f>+'3.- Resumen general'!B550</f>
        <v>544</v>
      </c>
      <c r="B548" s="52">
        <v>29049</v>
      </c>
      <c r="C548" s="53" t="str">
        <f>+'3.- Resumen general'!D550</f>
        <v>Enyesado "en figura de ocho"</v>
      </c>
      <c r="D548" s="490" t="str">
        <f>+'3.- Resumen general'!F550</f>
        <v>Enyesado</v>
      </c>
      <c r="E548" s="432" t="s">
        <v>5898</v>
      </c>
      <c r="F548" s="323">
        <f t="shared" si="42"/>
        <v>46.857150000000004</v>
      </c>
      <c r="G548" s="55"/>
      <c r="H548" s="323"/>
      <c r="I548" s="55"/>
      <c r="J548" s="323"/>
      <c r="K548" s="56">
        <f t="shared" si="43"/>
        <v>46.857150000000004</v>
      </c>
      <c r="IK548" s="2">
        <v>29049</v>
      </c>
      <c r="IL548" s="196" t="s">
        <v>2980</v>
      </c>
      <c r="IM548" s="5">
        <v>40</v>
      </c>
      <c r="IN548" s="296">
        <f t="shared" si="44"/>
        <v>0.66666666666666663</v>
      </c>
    </row>
    <row r="549" spans="1:248">
      <c r="A549" s="52">
        <f>+'3.- Resumen general'!B551</f>
        <v>545</v>
      </c>
      <c r="B549" s="52">
        <v>29058</v>
      </c>
      <c r="C549" s="53" t="str">
        <f>+'3.- Resumen general'!D551</f>
        <v>Aplicación de yeso tóraco-braquial (tipo Velpeau)</v>
      </c>
      <c r="D549" s="490" t="str">
        <f>+'3.- Resumen general'!F551</f>
        <v>Enyesado</v>
      </c>
      <c r="E549" s="432" t="s">
        <v>5898</v>
      </c>
      <c r="F549" s="323">
        <f t="shared" si="42"/>
        <v>46.857150000000004</v>
      </c>
      <c r="G549" s="55"/>
      <c r="H549" s="323"/>
      <c r="I549" s="55"/>
      <c r="J549" s="323"/>
      <c r="K549" s="56">
        <f t="shared" si="43"/>
        <v>46.857150000000004</v>
      </c>
      <c r="IK549" s="2">
        <v>29058</v>
      </c>
      <c r="IL549" s="196" t="s">
        <v>3752</v>
      </c>
      <c r="IM549" s="5">
        <v>30</v>
      </c>
      <c r="IN549" s="296">
        <f t="shared" si="44"/>
        <v>0.5</v>
      </c>
    </row>
    <row r="550" spans="1:248">
      <c r="A550" s="52">
        <f>+'3.- Resumen general'!B552</f>
        <v>546</v>
      </c>
      <c r="B550" s="52">
        <v>29065</v>
      </c>
      <c r="C550" s="53" t="str">
        <f>+'3.- Resumen general'!D552</f>
        <v>Aplicación de yeso de hombro a mano</v>
      </c>
      <c r="D550" s="490" t="str">
        <f>+'3.- Resumen general'!F552</f>
        <v>Enyesado</v>
      </c>
      <c r="E550" s="432" t="s">
        <v>5898</v>
      </c>
      <c r="F550" s="323">
        <f t="shared" si="42"/>
        <v>46.857150000000004</v>
      </c>
      <c r="G550" s="55"/>
      <c r="H550" s="323"/>
      <c r="I550" s="55"/>
      <c r="J550" s="323"/>
      <c r="K550" s="56">
        <f t="shared" si="43"/>
        <v>46.857150000000004</v>
      </c>
      <c r="IK550" s="2">
        <v>29065</v>
      </c>
      <c r="IL550" s="196" t="s">
        <v>3753</v>
      </c>
      <c r="IM550" s="5">
        <v>30</v>
      </c>
      <c r="IN550" s="296">
        <f t="shared" si="44"/>
        <v>0.5</v>
      </c>
    </row>
    <row r="551" spans="1:248">
      <c r="A551" s="52">
        <f>+'3.- Resumen general'!B553</f>
        <v>547</v>
      </c>
      <c r="B551" s="52">
        <v>29075</v>
      </c>
      <c r="C551" s="53" t="str">
        <f>+'3.- Resumen general'!D553</f>
        <v>Aplicación de yeso corto de brazo o pierna (codo a dedo)</v>
      </c>
      <c r="D551" s="490" t="str">
        <f>+'3.- Resumen general'!F553</f>
        <v>Enyesado</v>
      </c>
      <c r="E551" s="432" t="s">
        <v>5898</v>
      </c>
      <c r="F551" s="323">
        <f t="shared" si="42"/>
        <v>46.857150000000004</v>
      </c>
      <c r="G551" s="55"/>
      <c r="H551" s="323"/>
      <c r="I551" s="55"/>
      <c r="J551" s="323"/>
      <c r="K551" s="56">
        <f t="shared" si="43"/>
        <v>46.857150000000004</v>
      </c>
      <c r="IK551" s="2">
        <v>29075</v>
      </c>
      <c r="IL551" s="196" t="s">
        <v>3754</v>
      </c>
      <c r="IM551" s="5">
        <v>20</v>
      </c>
      <c r="IN551" s="296">
        <f t="shared" si="44"/>
        <v>0.33333333333333331</v>
      </c>
    </row>
    <row r="552" spans="1:248">
      <c r="A552" s="52">
        <f>+'3.- Resumen general'!B554</f>
        <v>548</v>
      </c>
      <c r="B552" s="52">
        <v>29085</v>
      </c>
      <c r="C552" s="53" t="str">
        <f>+'3.- Resumen general'!D554</f>
        <v>Aplicación de yeso de mano a antebrazo bajo (guante)</v>
      </c>
      <c r="D552" s="490" t="str">
        <f>+'3.- Resumen general'!F554</f>
        <v>Enyesado</v>
      </c>
      <c r="E552" s="432" t="s">
        <v>5899</v>
      </c>
      <c r="F552" s="323">
        <f t="shared" si="42"/>
        <v>23.517150000000001</v>
      </c>
      <c r="G552" s="55"/>
      <c r="H552" s="323"/>
      <c r="I552" s="55"/>
      <c r="J552" s="323"/>
      <c r="K552" s="56">
        <f t="shared" si="43"/>
        <v>23.517150000000001</v>
      </c>
      <c r="IK552" s="2">
        <v>29085</v>
      </c>
      <c r="IL552" s="196" t="s">
        <v>2981</v>
      </c>
      <c r="IM552" s="5">
        <v>20</v>
      </c>
      <c r="IN552" s="296">
        <f t="shared" si="44"/>
        <v>0.33333333333333331</v>
      </c>
    </row>
    <row r="553" spans="1:248">
      <c r="A553" s="52">
        <f>+'3.- Resumen general'!B555</f>
        <v>549</v>
      </c>
      <c r="B553" s="52">
        <v>29105</v>
      </c>
      <c r="C553" s="53" t="str">
        <f>+'3.- Resumen general'!D555</f>
        <v>Aplicación de férula larga para el brazo o pierna</v>
      </c>
      <c r="D553" s="490" t="str">
        <f>+'3.- Resumen general'!F555</f>
        <v>Enyesado</v>
      </c>
      <c r="E553" s="432" t="s">
        <v>5899</v>
      </c>
      <c r="F553" s="323">
        <f t="shared" si="42"/>
        <v>23.517150000000001</v>
      </c>
      <c r="G553" s="55"/>
      <c r="H553" s="323"/>
      <c r="I553" s="55"/>
      <c r="J553" s="323"/>
      <c r="K553" s="56">
        <f t="shared" si="43"/>
        <v>23.517150000000001</v>
      </c>
      <c r="IK553" s="2">
        <v>29105</v>
      </c>
      <c r="IL553" s="196" t="s">
        <v>2982</v>
      </c>
      <c r="IM553" s="5">
        <v>30</v>
      </c>
      <c r="IN553" s="296">
        <f t="shared" si="44"/>
        <v>0.5</v>
      </c>
    </row>
    <row r="554" spans="1:248">
      <c r="A554" s="52">
        <f>+'3.- Resumen general'!B556</f>
        <v>550</v>
      </c>
      <c r="B554" s="52">
        <v>29125</v>
      </c>
      <c r="C554" s="53" t="str">
        <f>+'3.- Resumen general'!D556</f>
        <v>Aplicación de férula en el antebrazo</v>
      </c>
      <c r="D554" s="490" t="str">
        <f>+'3.- Resumen general'!F556</f>
        <v>Enyesado</v>
      </c>
      <c r="E554" s="432" t="s">
        <v>5899</v>
      </c>
      <c r="F554" s="323">
        <f t="shared" si="42"/>
        <v>23.517150000000001</v>
      </c>
      <c r="G554" s="55"/>
      <c r="H554" s="323"/>
      <c r="I554" s="55"/>
      <c r="J554" s="323"/>
      <c r="K554" s="56">
        <f t="shared" si="43"/>
        <v>23.517150000000001</v>
      </c>
      <c r="IK554" s="2">
        <v>29125</v>
      </c>
      <c r="IL554" s="196" t="s">
        <v>3755</v>
      </c>
      <c r="IM554" s="5">
        <v>20</v>
      </c>
      <c r="IN554" s="296">
        <f t="shared" si="44"/>
        <v>0.33333333333333331</v>
      </c>
    </row>
    <row r="555" spans="1:248">
      <c r="A555" s="52">
        <f>+'3.- Resumen general'!B557</f>
        <v>551</v>
      </c>
      <c r="B555" s="52">
        <v>29130</v>
      </c>
      <c r="C555" s="53" t="str">
        <f>+'3.- Resumen general'!D557</f>
        <v>Aplicación de férula digital</v>
      </c>
      <c r="D555" s="490" t="str">
        <f>+'3.- Resumen general'!F557</f>
        <v>Enyesado</v>
      </c>
      <c r="E555" s="432" t="s">
        <v>5899</v>
      </c>
      <c r="F555" s="323">
        <f t="shared" si="42"/>
        <v>23.517150000000001</v>
      </c>
      <c r="G555" s="55"/>
      <c r="H555" s="323"/>
      <c r="I555" s="55"/>
      <c r="J555" s="323"/>
      <c r="K555" s="56">
        <f t="shared" si="43"/>
        <v>23.517150000000001</v>
      </c>
      <c r="IK555" s="2">
        <v>29130</v>
      </c>
      <c r="IL555" s="196" t="s">
        <v>2983</v>
      </c>
      <c r="IM555" s="5">
        <v>20</v>
      </c>
      <c r="IN555" s="296">
        <f t="shared" si="44"/>
        <v>0.33333333333333331</v>
      </c>
    </row>
    <row r="556" spans="1:248">
      <c r="A556" s="52">
        <f>+'3.- Resumen general'!B558</f>
        <v>552</v>
      </c>
      <c r="B556" s="52">
        <v>29200</v>
      </c>
      <c r="C556" s="53" t="str">
        <f>+'3.- Resumen general'!D558</f>
        <v>Aplicación de vendaje hemicuerpo superior (incluye tórax, espalda baja, hombro, codo, muñeca, mano)</v>
      </c>
      <c r="D556" s="490" t="str">
        <f>+'3.- Resumen general'!F558</f>
        <v>Atención de Tópico</v>
      </c>
      <c r="E556" s="432" t="s">
        <v>3220</v>
      </c>
      <c r="F556" s="323">
        <f t="shared" si="42"/>
        <v>22.887150000000002</v>
      </c>
      <c r="G556" s="57"/>
      <c r="H556" s="323"/>
      <c r="I556" s="55"/>
      <c r="J556" s="323"/>
      <c r="K556" s="56">
        <f t="shared" si="43"/>
        <v>22.887150000000002</v>
      </c>
      <c r="IK556" s="2">
        <v>29200</v>
      </c>
      <c r="IL556" s="196" t="s">
        <v>2984</v>
      </c>
      <c r="IM556" s="5">
        <v>45</v>
      </c>
      <c r="IN556" s="296">
        <f t="shared" si="44"/>
        <v>0.75</v>
      </c>
    </row>
    <row r="557" spans="1:248">
      <c r="A557" s="52">
        <f>+'3.- Resumen general'!B559</f>
        <v>553</v>
      </c>
      <c r="B557" s="52">
        <v>29240</v>
      </c>
      <c r="C557" s="53" t="str">
        <f>+'3.- Resumen general'!D559</f>
        <v>Vendaje de hombro (Velpeau)</v>
      </c>
      <c r="D557" s="490" t="str">
        <f>+'3.- Resumen general'!F559</f>
        <v>Atención de Tópico</v>
      </c>
      <c r="E557" s="432" t="s">
        <v>3220</v>
      </c>
      <c r="F557" s="323">
        <f t="shared" si="42"/>
        <v>22.887150000000002</v>
      </c>
      <c r="G557" s="57"/>
      <c r="H557" s="323"/>
      <c r="I557" s="55"/>
      <c r="J557" s="323"/>
      <c r="K557" s="56">
        <f t="shared" si="43"/>
        <v>22.887150000000002</v>
      </c>
      <c r="IK557" s="2">
        <v>29240</v>
      </c>
      <c r="IL557" s="196" t="s">
        <v>3756</v>
      </c>
      <c r="IM557" s="5">
        <v>30</v>
      </c>
      <c r="IN557" s="296">
        <f t="shared" si="44"/>
        <v>0.5</v>
      </c>
    </row>
    <row r="558" spans="1:248">
      <c r="A558" s="52">
        <f>+'3.- Resumen general'!B560</f>
        <v>554</v>
      </c>
      <c r="B558" s="52">
        <v>29305</v>
      </c>
      <c r="C558" s="53" t="str">
        <f>+'3.- Resumen general'!D560</f>
        <v>Aplicación de yeso "en espiga" de la cadera</v>
      </c>
      <c r="D558" s="490" t="str">
        <f>+'3.- Resumen general'!F560</f>
        <v>Enyesado</v>
      </c>
      <c r="E558" s="432" t="s">
        <v>5898</v>
      </c>
      <c r="F558" s="323">
        <f t="shared" si="42"/>
        <v>46.857150000000004</v>
      </c>
      <c r="G558" s="55"/>
      <c r="H558" s="323"/>
      <c r="I558" s="55"/>
      <c r="J558" s="323"/>
      <c r="K558" s="56">
        <f t="shared" si="43"/>
        <v>46.857150000000004</v>
      </c>
      <c r="IK558" s="2">
        <v>29305</v>
      </c>
      <c r="IL558" s="196" t="s">
        <v>2985</v>
      </c>
      <c r="IM558" s="5">
        <v>40</v>
      </c>
      <c r="IN558" s="296">
        <f t="shared" si="44"/>
        <v>0.66666666666666663</v>
      </c>
    </row>
    <row r="559" spans="1:248">
      <c r="A559" s="52">
        <f>+'3.- Resumen general'!B561</f>
        <v>555</v>
      </c>
      <c r="B559" s="52">
        <v>29325</v>
      </c>
      <c r="C559" s="53" t="str">
        <f>+'3.- Resumen general'!D561</f>
        <v>Aplicación de yeso pelvi-pedio</v>
      </c>
      <c r="D559" s="490" t="str">
        <f>+'3.- Resumen general'!F561</f>
        <v>Enyesado</v>
      </c>
      <c r="E559" s="432" t="s">
        <v>5898</v>
      </c>
      <c r="F559" s="323">
        <f t="shared" si="42"/>
        <v>46.857150000000004</v>
      </c>
      <c r="G559" s="55"/>
      <c r="H559" s="323"/>
      <c r="I559" s="55"/>
      <c r="J559" s="323"/>
      <c r="K559" s="56">
        <f t="shared" si="43"/>
        <v>46.857150000000004</v>
      </c>
      <c r="IK559" s="2">
        <v>29325</v>
      </c>
      <c r="IL559" s="196" t="s">
        <v>3757</v>
      </c>
      <c r="IM559" s="5">
        <v>45</v>
      </c>
      <c r="IN559" s="296">
        <f t="shared" si="44"/>
        <v>0.75</v>
      </c>
    </row>
    <row r="560" spans="1:248">
      <c r="A560" s="52">
        <f>+'3.- Resumen general'!B562</f>
        <v>556</v>
      </c>
      <c r="B560" s="52">
        <v>29345</v>
      </c>
      <c r="C560" s="53" t="str">
        <f>+'3.- Resumen general'!D562</f>
        <v>Aplicación de yeso largo para la pierna (muslo a tobillo o dedos)</v>
      </c>
      <c r="D560" s="490" t="str">
        <f>+'3.- Resumen general'!F562</f>
        <v>Enyesado</v>
      </c>
      <c r="E560" s="432" t="s">
        <v>5898</v>
      </c>
      <c r="F560" s="323">
        <f t="shared" si="42"/>
        <v>46.857150000000004</v>
      </c>
      <c r="G560" s="55"/>
      <c r="H560" s="323"/>
      <c r="I560" s="55"/>
      <c r="J560" s="323"/>
      <c r="K560" s="56">
        <f t="shared" si="43"/>
        <v>46.857150000000004</v>
      </c>
      <c r="IK560" s="2">
        <v>29345</v>
      </c>
      <c r="IL560" s="196" t="s">
        <v>2059</v>
      </c>
      <c r="IM560" s="5">
        <v>30</v>
      </c>
      <c r="IN560" s="296">
        <f t="shared" si="44"/>
        <v>0.5</v>
      </c>
    </row>
    <row r="561" spans="1:248">
      <c r="A561" s="52">
        <f>+'3.- Resumen general'!B563</f>
        <v>557</v>
      </c>
      <c r="B561" s="52">
        <v>29405</v>
      </c>
      <c r="C561" s="53" t="str">
        <f>+'3.- Resumen general'!D563</f>
        <v>Aplicación de yeso de rodilla a dedos del pie</v>
      </c>
      <c r="D561" s="490" t="str">
        <f>+'3.- Resumen general'!F563</f>
        <v>Enyesado</v>
      </c>
      <c r="E561" s="432" t="s">
        <v>5898</v>
      </c>
      <c r="F561" s="323">
        <f t="shared" si="42"/>
        <v>46.857150000000004</v>
      </c>
      <c r="G561" s="55"/>
      <c r="H561" s="323"/>
      <c r="I561" s="55"/>
      <c r="J561" s="323"/>
      <c r="K561" s="56">
        <f t="shared" si="43"/>
        <v>46.857150000000004</v>
      </c>
      <c r="IK561" s="2">
        <v>29405</v>
      </c>
      <c r="IL561" s="196" t="s">
        <v>3758</v>
      </c>
      <c r="IM561" s="5">
        <v>20</v>
      </c>
      <c r="IN561" s="296">
        <f t="shared" si="44"/>
        <v>0.33333333333333331</v>
      </c>
    </row>
    <row r="562" spans="1:248">
      <c r="A562" s="52">
        <f>+'3.- Resumen general'!B564</f>
        <v>558</v>
      </c>
      <c r="B562" s="52">
        <v>29435</v>
      </c>
      <c r="C562" s="53" t="str">
        <f>+'3.- Resumen general'!D564</f>
        <v>Aplicación de yeso rotuliano con soporte para el tendón</v>
      </c>
      <c r="D562" s="490" t="str">
        <f>+'3.- Resumen general'!F564</f>
        <v>Enyesado</v>
      </c>
      <c r="E562" s="432" t="s">
        <v>5899</v>
      </c>
      <c r="F562" s="323">
        <f t="shared" si="42"/>
        <v>23.517150000000001</v>
      </c>
      <c r="G562" s="55"/>
      <c r="H562" s="323"/>
      <c r="I562" s="55"/>
      <c r="J562" s="323"/>
      <c r="K562" s="56">
        <f t="shared" si="43"/>
        <v>23.517150000000001</v>
      </c>
      <c r="IK562" s="2">
        <v>29435</v>
      </c>
      <c r="IL562" s="196" t="s">
        <v>2060</v>
      </c>
      <c r="IM562" s="5">
        <v>20</v>
      </c>
      <c r="IN562" s="296">
        <f t="shared" si="44"/>
        <v>0.33333333333333331</v>
      </c>
    </row>
    <row r="563" spans="1:248">
      <c r="A563" s="52">
        <f>+'3.- Resumen general'!B565</f>
        <v>559</v>
      </c>
      <c r="B563" s="52">
        <v>29450</v>
      </c>
      <c r="C563" s="53" t="str">
        <f>+'3.- Resumen general'!D565</f>
        <v>Aplicación de yeso para pie zambo, moldeado o manipulación, largo o corto para la pierna</v>
      </c>
      <c r="D563" s="490" t="str">
        <f>+'3.- Resumen general'!F565</f>
        <v>Enyesado</v>
      </c>
      <c r="E563" s="432" t="s">
        <v>5898</v>
      </c>
      <c r="F563" s="323">
        <f t="shared" si="42"/>
        <v>46.857150000000004</v>
      </c>
      <c r="G563" s="55"/>
      <c r="H563" s="323"/>
      <c r="I563" s="55"/>
      <c r="J563" s="323"/>
      <c r="K563" s="56">
        <f t="shared" si="43"/>
        <v>46.857150000000004</v>
      </c>
      <c r="IK563" s="2">
        <v>29450</v>
      </c>
      <c r="IL563" s="196" t="s">
        <v>2061</v>
      </c>
      <c r="IM563" s="5">
        <v>30</v>
      </c>
      <c r="IN563" s="296">
        <f t="shared" si="44"/>
        <v>0.5</v>
      </c>
    </row>
    <row r="564" spans="1:248">
      <c r="A564" s="52">
        <f>+'3.- Resumen general'!B566</f>
        <v>560</v>
      </c>
      <c r="B564" s="52">
        <v>29700</v>
      </c>
      <c r="C564" s="53" t="str">
        <f>+'3.- Resumen general'!D566</f>
        <v>Remoción de yeso</v>
      </c>
      <c r="D564" s="490" t="str">
        <f>+'3.- Resumen general'!F566</f>
        <v>Atención de Tópico</v>
      </c>
      <c r="E564" s="432" t="s">
        <v>446</v>
      </c>
      <c r="F564" s="323">
        <f t="shared" si="42"/>
        <v>2.9198499999999998</v>
      </c>
      <c r="G564" s="57"/>
      <c r="H564" s="323"/>
      <c r="I564" s="55"/>
      <c r="J564" s="323"/>
      <c r="K564" s="56">
        <f t="shared" si="43"/>
        <v>2.9198499999999998</v>
      </c>
      <c r="IK564" s="2">
        <v>29700</v>
      </c>
      <c r="IL564" s="196" t="s">
        <v>2062</v>
      </c>
      <c r="IM564" s="5">
        <v>20</v>
      </c>
      <c r="IN564" s="296">
        <f t="shared" si="44"/>
        <v>0.33333333333333331</v>
      </c>
    </row>
    <row r="565" spans="1:248">
      <c r="A565" s="52">
        <f>+'3.- Resumen general'!B567</f>
        <v>561</v>
      </c>
      <c r="B565" s="52">
        <v>29800</v>
      </c>
      <c r="C565" s="53" t="str">
        <f>+'3.- Resumen general'!D567</f>
        <v>Artroscopía diagnóstica de articulación témporomandibular con o sin biopsia</v>
      </c>
      <c r="D565" s="490" t="str">
        <f>+'3.- Resumen general'!F567</f>
        <v>IQ B</v>
      </c>
      <c r="E565" s="433" t="s">
        <v>5897</v>
      </c>
      <c r="F565" s="323">
        <f t="shared" si="42"/>
        <v>179.13249000000002</v>
      </c>
      <c r="G565" s="180" t="s">
        <v>1394</v>
      </c>
      <c r="H565" s="323">
        <f>+VLOOKUP(G565,$C$2421:$D$3113,2,FALSE)</f>
        <v>68.84</v>
      </c>
      <c r="I565" s="55"/>
      <c r="J565" s="323"/>
      <c r="K565" s="56">
        <f t="shared" si="43"/>
        <v>247.97249000000002</v>
      </c>
      <c r="IK565" s="2">
        <v>29800</v>
      </c>
      <c r="IL565" s="196" t="s">
        <v>2063</v>
      </c>
      <c r="IM565" s="5">
        <v>65</v>
      </c>
      <c r="IN565" s="296">
        <f t="shared" si="44"/>
        <v>1.0833333333333333</v>
      </c>
    </row>
    <row r="566" spans="1:248">
      <c r="A566" s="52">
        <f>+'3.- Resumen general'!B568</f>
        <v>562</v>
      </c>
      <c r="B566" s="52">
        <v>29804</v>
      </c>
      <c r="C566" s="53" t="str">
        <f>+'3.- Resumen general'!D568</f>
        <v>Artroscopía quirúrgica de articulación temporomandibular con sinovectomía, lisis de adherencias o debridamiento</v>
      </c>
      <c r="D566" s="490" t="str">
        <f>+'3.- Resumen general'!F568</f>
        <v>IQ B</v>
      </c>
      <c r="E566" s="433" t="s">
        <v>5897</v>
      </c>
      <c r="F566" s="323">
        <f t="shared" si="42"/>
        <v>179.13249000000002</v>
      </c>
      <c r="G566" s="180" t="s">
        <v>1394</v>
      </c>
      <c r="H566" s="323">
        <f>+VLOOKUP(G566,$C$2421:$D$3113,2,FALSE)</f>
        <v>68.84</v>
      </c>
      <c r="I566" s="55"/>
      <c r="J566" s="323"/>
      <c r="K566" s="56">
        <f t="shared" si="43"/>
        <v>247.97249000000002</v>
      </c>
      <c r="IK566" s="2">
        <v>29804</v>
      </c>
      <c r="IL566" s="196" t="s">
        <v>2064</v>
      </c>
      <c r="IM566" s="5">
        <v>80</v>
      </c>
      <c r="IN566" s="296">
        <f t="shared" si="44"/>
        <v>1.3333333333333333</v>
      </c>
    </row>
    <row r="567" spans="1:248">
      <c r="A567" s="52">
        <f>+'3.- Resumen general'!B569</f>
        <v>563</v>
      </c>
      <c r="B567" s="52">
        <v>30000</v>
      </c>
      <c r="C567" s="53" t="str">
        <f>+'3.- Resumen general'!D569</f>
        <v>Drenaje de absceso o hematoma nasal</v>
      </c>
      <c r="D567" s="490" t="str">
        <f>+'3.- Resumen general'!F569</f>
        <v>Atención de Tópico</v>
      </c>
      <c r="E567" s="432" t="s">
        <v>446</v>
      </c>
      <c r="F567" s="323">
        <f t="shared" si="42"/>
        <v>2.9198499999999998</v>
      </c>
      <c r="G567" s="57"/>
      <c r="H567" s="323"/>
      <c r="I567" s="55"/>
      <c r="J567" s="323"/>
      <c r="K567" s="56">
        <f t="shared" si="43"/>
        <v>2.9198499999999998</v>
      </c>
      <c r="IK567" s="2">
        <v>30000</v>
      </c>
      <c r="IL567" s="196" t="s">
        <v>2065</v>
      </c>
      <c r="IM567" s="5">
        <v>40</v>
      </c>
      <c r="IN567" s="296">
        <f t="shared" si="44"/>
        <v>0.66666666666666663</v>
      </c>
    </row>
    <row r="568" spans="1:248">
      <c r="A568" s="52">
        <f>+'3.- Resumen general'!B570</f>
        <v>564</v>
      </c>
      <c r="B568" s="52">
        <v>30100</v>
      </c>
      <c r="C568" s="53" t="str">
        <f>+'3.- Resumen general'!D570</f>
        <v>Biopsia, intranasal</v>
      </c>
      <c r="D568" s="490" t="str">
        <f>+'3.- Resumen general'!F570</f>
        <v>Atención de Tópico</v>
      </c>
      <c r="E568" s="432" t="s">
        <v>3214</v>
      </c>
      <c r="F568" s="323">
        <f t="shared" si="42"/>
        <v>18.19285</v>
      </c>
      <c r="G568" s="57"/>
      <c r="H568" s="323"/>
      <c r="I568" s="55"/>
      <c r="J568" s="323"/>
      <c r="K568" s="56">
        <f t="shared" si="43"/>
        <v>18.19285</v>
      </c>
      <c r="IK568" s="2">
        <v>30100</v>
      </c>
      <c r="IL568" s="196" t="s">
        <v>2066</v>
      </c>
      <c r="IM568" s="5">
        <v>30</v>
      </c>
      <c r="IN568" s="296">
        <f t="shared" si="44"/>
        <v>0.5</v>
      </c>
    </row>
    <row r="569" spans="1:248">
      <c r="A569" s="52">
        <f>+'3.- Resumen general'!B571</f>
        <v>565</v>
      </c>
      <c r="B569" s="52">
        <v>30110</v>
      </c>
      <c r="C569" s="53" t="str">
        <f>+'3.- Resumen general'!D571</f>
        <v>Excisión de pólipos nasales, simple</v>
      </c>
      <c r="D569" s="490" t="str">
        <f>+'3.- Resumen general'!F571</f>
        <v>IQ D</v>
      </c>
      <c r="E569" s="433" t="s">
        <v>3273</v>
      </c>
      <c r="F569" s="323">
        <f t="shared" si="42"/>
        <v>49.8</v>
      </c>
      <c r="G569" s="180" t="s">
        <v>1392</v>
      </c>
      <c r="H569" s="323">
        <f>+VLOOKUP(G569,$C$2421:$D$3113,2,FALSE)</f>
        <v>21.28</v>
      </c>
      <c r="I569" s="55"/>
      <c r="J569" s="323"/>
      <c r="K569" s="56">
        <f t="shared" si="43"/>
        <v>71.08</v>
      </c>
      <c r="IK569" s="2">
        <v>30110</v>
      </c>
      <c r="IL569" s="196" t="s">
        <v>2067</v>
      </c>
      <c r="IM569" s="5">
        <v>65</v>
      </c>
      <c r="IN569" s="296">
        <f t="shared" si="44"/>
        <v>1.0833333333333333</v>
      </c>
    </row>
    <row r="570" spans="1:248">
      <c r="A570" s="52">
        <f>+'3.- Resumen general'!B572</f>
        <v>566</v>
      </c>
      <c r="B570" s="52">
        <v>30117</v>
      </c>
      <c r="C570" s="53" t="str">
        <f>+'3.- Resumen general'!D572</f>
        <v>Excisión o destrucción, cualquier método (incluyendo Láser), lesión intranasal; abordaje interno</v>
      </c>
      <c r="D570" s="490" t="str">
        <f>+'3.- Resumen general'!F572</f>
        <v>IQ B</v>
      </c>
      <c r="E570" s="433" t="s">
        <v>5897</v>
      </c>
      <c r="F570" s="323">
        <f t="shared" si="42"/>
        <v>179.13249000000002</v>
      </c>
      <c r="G570" s="180" t="s">
        <v>1392</v>
      </c>
      <c r="H570" s="323">
        <f>+VLOOKUP(G570,$C$2421:$D$3113,2,FALSE)</f>
        <v>21.28</v>
      </c>
      <c r="I570" s="55"/>
      <c r="J570" s="323"/>
      <c r="K570" s="56">
        <f t="shared" si="43"/>
        <v>200.41249000000002</v>
      </c>
      <c r="IK570" s="2">
        <v>30117</v>
      </c>
      <c r="IL570" s="196" t="s">
        <v>2068</v>
      </c>
      <c r="IM570" s="5">
        <v>65</v>
      </c>
      <c r="IN570" s="296">
        <f t="shared" si="44"/>
        <v>1.0833333333333333</v>
      </c>
    </row>
    <row r="571" spans="1:248">
      <c r="A571" s="52">
        <f>+'3.- Resumen general'!B573</f>
        <v>567</v>
      </c>
      <c r="B571" s="52">
        <v>30120</v>
      </c>
      <c r="C571" s="53" t="str">
        <f>+'3.- Resumen general'!D573</f>
        <v>Excisión o Dermabrasión de piel de la nariz para Rinofima - Cirugía Plástica</v>
      </c>
      <c r="D571" s="490" t="str">
        <f>+'3.- Resumen general'!F573</f>
        <v>IQ D</v>
      </c>
      <c r="E571" s="433" t="s">
        <v>3273</v>
      </c>
      <c r="F571" s="323">
        <f t="shared" si="42"/>
        <v>49.8</v>
      </c>
      <c r="G571" s="180" t="s">
        <v>1392</v>
      </c>
      <c r="H571" s="323">
        <f>+VLOOKUP(G571,$C$2421:$D$3113,2,FALSE)</f>
        <v>21.28</v>
      </c>
      <c r="I571" s="55"/>
      <c r="J571" s="323"/>
      <c r="K571" s="56">
        <f t="shared" si="43"/>
        <v>71.08</v>
      </c>
      <c r="IK571" s="2">
        <v>30120</v>
      </c>
      <c r="IL571" s="196" t="s">
        <v>2069</v>
      </c>
      <c r="IM571" s="5">
        <v>95</v>
      </c>
      <c r="IN571" s="296">
        <f t="shared" si="44"/>
        <v>1.5833333333333333</v>
      </c>
    </row>
    <row r="572" spans="1:248">
      <c r="A572" s="52">
        <f>+'3.- Resumen general'!B574</f>
        <v>568</v>
      </c>
      <c r="B572" s="52">
        <v>30124</v>
      </c>
      <c r="C572" s="53" t="str">
        <f>+'3.- Resumen general'!D574</f>
        <v>Excisión de Quiste Dermoide, nariz; simple, piel, subcutánea</v>
      </c>
      <c r="D572" s="490" t="str">
        <f>+'3.- Resumen general'!F574</f>
        <v>Atención de Tópico</v>
      </c>
      <c r="E572" s="432" t="s">
        <v>446</v>
      </c>
      <c r="F572" s="323">
        <f t="shared" si="42"/>
        <v>2.9198499999999998</v>
      </c>
      <c r="G572" s="65" t="s">
        <v>441</v>
      </c>
      <c r="H572" s="323">
        <f>+VLOOKUP(G572,$C$2421:$D$3113,2,FALSE)</f>
        <v>17.94735</v>
      </c>
      <c r="I572" s="55"/>
      <c r="J572" s="323"/>
      <c r="K572" s="56">
        <f t="shared" si="43"/>
        <v>20.8672</v>
      </c>
      <c r="IK572" s="2">
        <v>30124</v>
      </c>
      <c r="IL572" s="196" t="s">
        <v>2070</v>
      </c>
      <c r="IM572" s="5">
        <v>70</v>
      </c>
      <c r="IN572" s="296">
        <f t="shared" si="44"/>
        <v>1.1666666666666667</v>
      </c>
    </row>
    <row r="573" spans="1:248">
      <c r="A573" s="52">
        <f>+'3.- Resumen general'!B575</f>
        <v>569</v>
      </c>
      <c r="B573" s="52">
        <v>30130</v>
      </c>
      <c r="C573" s="53" t="str">
        <f>+'3.- Resumen general'!D575</f>
        <v>Excisión de comete nasal, parcial o completa, cualquier método</v>
      </c>
      <c r="D573" s="490" t="str">
        <f>+'3.- Resumen general'!F575</f>
        <v>IQ D</v>
      </c>
      <c r="E573" s="433" t="s">
        <v>3273</v>
      </c>
      <c r="F573" s="323">
        <f t="shared" si="42"/>
        <v>49.8</v>
      </c>
      <c r="G573" s="180" t="s">
        <v>1401</v>
      </c>
      <c r="H573" s="323">
        <f>+VLOOKUP(G573,$C$2421:$D$3113,2,FALSE)+($H$3275*$G$3275*IN573)+($H$3271*$G$3271*IN573)</f>
        <v>169.78201666666666</v>
      </c>
      <c r="I573" s="55"/>
      <c r="J573" s="323"/>
      <c r="K573" s="56">
        <f t="shared" si="43"/>
        <v>219.58201666666668</v>
      </c>
      <c r="IK573" s="2">
        <v>30130</v>
      </c>
      <c r="IL573" s="196" t="s">
        <v>2071</v>
      </c>
      <c r="IM573" s="5">
        <v>80</v>
      </c>
      <c r="IN573" s="296">
        <f t="shared" si="44"/>
        <v>1.3333333333333333</v>
      </c>
    </row>
    <row r="574" spans="1:248">
      <c r="A574" s="52">
        <f>+'3.- Resumen general'!B576</f>
        <v>570</v>
      </c>
      <c r="B574" s="52">
        <v>30150</v>
      </c>
      <c r="C574" s="53" t="str">
        <f>+'3.- Resumen general'!D576</f>
        <v>Rinectomía parcial</v>
      </c>
      <c r="D574" s="490" t="str">
        <f>+'3.- Resumen general'!F576</f>
        <v>IQ C</v>
      </c>
      <c r="E574" s="433" t="s">
        <v>445</v>
      </c>
      <c r="F574" s="323">
        <f t="shared" si="42"/>
        <v>96.123999999999981</v>
      </c>
      <c r="G574" s="58" t="s">
        <v>1392</v>
      </c>
      <c r="H574" s="323">
        <f>+VLOOKUP(G574,$C$2421:$D$3113,2,FALSE)</f>
        <v>21.28</v>
      </c>
      <c r="I574" s="55"/>
      <c r="J574" s="323"/>
      <c r="K574" s="56">
        <f t="shared" si="43"/>
        <v>117.40399999999998</v>
      </c>
      <c r="IK574" s="2">
        <v>30150</v>
      </c>
      <c r="IL574" s="196" t="s">
        <v>2072</v>
      </c>
      <c r="IM574" s="5">
        <v>120</v>
      </c>
      <c r="IN574" s="296">
        <f t="shared" si="44"/>
        <v>2</v>
      </c>
    </row>
    <row r="575" spans="1:248">
      <c r="A575" s="52">
        <f>+'3.- Resumen general'!B577</f>
        <v>571</v>
      </c>
      <c r="B575" s="52">
        <v>30160</v>
      </c>
      <c r="C575" s="53" t="str">
        <f>+'3.- Resumen general'!D577</f>
        <v>Rinectomía total</v>
      </c>
      <c r="D575" s="490" t="str">
        <f>+'3.- Resumen general'!F577</f>
        <v>IQ B</v>
      </c>
      <c r="E575" s="433" t="s">
        <v>5897</v>
      </c>
      <c r="F575" s="323">
        <f t="shared" si="42"/>
        <v>179.13249000000002</v>
      </c>
      <c r="G575" s="180" t="s">
        <v>1401</v>
      </c>
      <c r="H575" s="323">
        <f>+VLOOKUP(G575,$C$2421:$D$3113,2,FALSE)+($H$3275*$G$3275*IN575)+($H$3271*$G$3271*IN575)</f>
        <v>230.88601666666668</v>
      </c>
      <c r="I575" s="55"/>
      <c r="J575" s="323"/>
      <c r="K575" s="56">
        <f t="shared" si="43"/>
        <v>410.01850666666667</v>
      </c>
      <c r="IK575" s="2">
        <v>30160</v>
      </c>
      <c r="IL575" s="196" t="s">
        <v>2073</v>
      </c>
      <c r="IM575" s="5">
        <v>170</v>
      </c>
      <c r="IN575" s="296">
        <f t="shared" si="44"/>
        <v>2.8333333333333335</v>
      </c>
    </row>
    <row r="576" spans="1:248">
      <c r="A576" s="52">
        <f>+'3.- Resumen general'!B578</f>
        <v>572</v>
      </c>
      <c r="B576" s="52">
        <v>30200</v>
      </c>
      <c r="C576" s="53" t="str">
        <f>+'3.- Resumen general'!D578</f>
        <v>Inyección dentro del cornete nasal, terapéutica</v>
      </c>
      <c r="D576" s="490" t="str">
        <f>+'3.- Resumen general'!F578</f>
        <v>Atención de Tópico</v>
      </c>
      <c r="E576" s="432" t="s">
        <v>446</v>
      </c>
      <c r="F576" s="323">
        <f t="shared" si="42"/>
        <v>2.9198499999999998</v>
      </c>
      <c r="G576" s="57"/>
      <c r="H576" s="323"/>
      <c r="I576" s="55"/>
      <c r="J576" s="323"/>
      <c r="K576" s="56">
        <f t="shared" si="43"/>
        <v>2.9198499999999998</v>
      </c>
      <c r="IK576" s="2">
        <v>30200</v>
      </c>
      <c r="IL576" s="196" t="s">
        <v>2074</v>
      </c>
      <c r="IM576" s="5">
        <v>20</v>
      </c>
      <c r="IN576" s="296">
        <f t="shared" si="44"/>
        <v>0.33333333333333331</v>
      </c>
    </row>
    <row r="577" spans="1:248">
      <c r="A577" s="52">
        <f>+'3.- Resumen general'!B579</f>
        <v>573</v>
      </c>
      <c r="B577" s="52">
        <v>30300</v>
      </c>
      <c r="C577" s="53" t="str">
        <f>+'3.- Resumen general'!D579</f>
        <v>Extirpación de cuerpo extraño intranasal</v>
      </c>
      <c r="D577" s="490" t="str">
        <f>+'3.- Resumen general'!F579</f>
        <v>Atención de Tópico</v>
      </c>
      <c r="E577" s="432" t="s">
        <v>446</v>
      </c>
      <c r="F577" s="323">
        <f t="shared" si="42"/>
        <v>2.9198499999999998</v>
      </c>
      <c r="G577" s="57"/>
      <c r="H577" s="323"/>
      <c r="I577" s="55"/>
      <c r="J577" s="323"/>
      <c r="K577" s="56">
        <f t="shared" si="43"/>
        <v>2.9198499999999998</v>
      </c>
      <c r="IK577" s="2">
        <v>30300</v>
      </c>
      <c r="IL577" s="196" t="s">
        <v>2075</v>
      </c>
      <c r="IM577" s="5">
        <v>30</v>
      </c>
      <c r="IN577" s="296">
        <f t="shared" si="44"/>
        <v>0.5</v>
      </c>
    </row>
    <row r="578" spans="1:248" s="63" customFormat="1">
      <c r="A578" s="52">
        <f>+'3.- Resumen general'!B580</f>
        <v>574</v>
      </c>
      <c r="B578" s="52">
        <v>30310</v>
      </c>
      <c r="C578" s="53" t="str">
        <f>+'3.- Resumen general'!D580</f>
        <v>Extirpación de cuerpo extraño intranasal con necesidad de Anestesia General</v>
      </c>
      <c r="D578" s="490" t="str">
        <f>+'3.- Resumen general'!F580</f>
        <v>Atención de Tópico</v>
      </c>
      <c r="E578" s="434" t="s">
        <v>446</v>
      </c>
      <c r="F578" s="323">
        <f t="shared" si="42"/>
        <v>2.9198499999999998</v>
      </c>
      <c r="G578" s="62"/>
      <c r="H578" s="323"/>
      <c r="I578" s="60"/>
      <c r="J578" s="323"/>
      <c r="K578" s="56">
        <f t="shared" si="43"/>
        <v>2.9198499999999998</v>
      </c>
      <c r="L578" s="6"/>
      <c r="M578" s="6"/>
      <c r="N578" s="6"/>
      <c r="P578" s="64"/>
      <c r="IK578" s="2">
        <v>30310</v>
      </c>
      <c r="IL578" s="196" t="s">
        <v>2076</v>
      </c>
      <c r="IM578" s="64">
        <v>65</v>
      </c>
      <c r="IN578" s="296">
        <f t="shared" si="44"/>
        <v>1.0833333333333333</v>
      </c>
    </row>
    <row r="579" spans="1:248">
      <c r="A579" s="52">
        <f>+'3.- Resumen general'!B581</f>
        <v>575</v>
      </c>
      <c r="B579" s="52">
        <v>30400</v>
      </c>
      <c r="C579" s="53" t="str">
        <f>+'3.- Resumen general'!D581</f>
        <v>Rinoplastía Primaria; cartílagos laterales y alares, y/o elevación de la punta nasal</v>
      </c>
      <c r="D579" s="490" t="str">
        <f>+'3.- Resumen general'!F581</f>
        <v>IQ C</v>
      </c>
      <c r="E579" s="433" t="s">
        <v>445</v>
      </c>
      <c r="F579" s="323">
        <f t="shared" si="42"/>
        <v>96.123999999999981</v>
      </c>
      <c r="G579" s="58" t="s">
        <v>1392</v>
      </c>
      <c r="H579" s="323">
        <f>+VLOOKUP(G579,$C$2421:$D$3113,2,FALSE)</f>
        <v>21.28</v>
      </c>
      <c r="I579" s="55"/>
      <c r="J579" s="323"/>
      <c r="K579" s="56">
        <f t="shared" si="43"/>
        <v>117.40399999999998</v>
      </c>
      <c r="IK579" s="2">
        <v>30400</v>
      </c>
      <c r="IL579" s="196" t="s">
        <v>2077</v>
      </c>
      <c r="IM579" s="5">
        <v>95</v>
      </c>
      <c r="IN579" s="296">
        <f t="shared" si="44"/>
        <v>1.5833333333333333</v>
      </c>
    </row>
    <row r="580" spans="1:248">
      <c r="A580" s="52">
        <f>+'3.- Resumen general'!B582</f>
        <v>576</v>
      </c>
      <c r="B580" s="52">
        <v>30430</v>
      </c>
      <c r="C580" s="53" t="str">
        <f>+'3.- Resumen general'!D582</f>
        <v>Rinoplastía secundaria</v>
      </c>
      <c r="D580" s="490" t="str">
        <f>+'3.- Resumen general'!F582</f>
        <v>IQ C</v>
      </c>
      <c r="E580" s="433" t="s">
        <v>445</v>
      </c>
      <c r="F580" s="323">
        <f t="shared" si="42"/>
        <v>96.123999999999981</v>
      </c>
      <c r="G580" s="58" t="s">
        <v>1392</v>
      </c>
      <c r="H580" s="323">
        <f>+VLOOKUP(G580,$C$2421:$D$3113,2,FALSE)</f>
        <v>21.28</v>
      </c>
      <c r="I580" s="55"/>
      <c r="J580" s="323"/>
      <c r="K580" s="56">
        <f t="shared" si="43"/>
        <v>117.40399999999998</v>
      </c>
      <c r="IK580" s="2">
        <v>30430</v>
      </c>
      <c r="IL580" s="196" t="s">
        <v>2078</v>
      </c>
      <c r="IM580" s="5">
        <v>110</v>
      </c>
      <c r="IN580" s="296">
        <f t="shared" si="44"/>
        <v>1.8333333333333333</v>
      </c>
    </row>
    <row r="581" spans="1:248">
      <c r="A581" s="52">
        <f>+'3.- Resumen general'!B583</f>
        <v>577</v>
      </c>
      <c r="B581" s="52">
        <v>30460</v>
      </c>
      <c r="C581" s="53" t="str">
        <f>+'3.- Resumen general'!D583</f>
        <v>Rinoplastia por deformación nasal secundaria a labio y/o paladar hendidos congénitos, solamente la punta</v>
      </c>
      <c r="D581" s="490" t="str">
        <f>+'3.- Resumen general'!F583</f>
        <v>IQ B</v>
      </c>
      <c r="E581" s="433" t="s">
        <v>5897</v>
      </c>
      <c r="F581" s="323">
        <f t="shared" ref="F581:F644" si="46">+VLOOKUP(E581,$C$2421:$D$3113,2,FALSE)</f>
        <v>179.13249000000002</v>
      </c>
      <c r="G581" s="58" t="s">
        <v>1392</v>
      </c>
      <c r="H581" s="323">
        <f>+VLOOKUP(G581,$C$2421:$D$3113,2,FALSE)</f>
        <v>21.28</v>
      </c>
      <c r="I581" s="55"/>
      <c r="J581" s="323"/>
      <c r="K581" s="56">
        <f t="shared" ref="K581:K644" si="47">+F581+H581+J581</f>
        <v>200.41249000000002</v>
      </c>
      <c r="IK581" s="2">
        <v>30460</v>
      </c>
      <c r="IL581" s="196" t="s">
        <v>2079</v>
      </c>
      <c r="IM581" s="5">
        <v>120</v>
      </c>
      <c r="IN581" s="296">
        <f t="shared" ref="IN581:IN644" si="48">IM581/60</f>
        <v>2</v>
      </c>
    </row>
    <row r="582" spans="1:248">
      <c r="A582" s="52">
        <f>+'3.- Resumen general'!B584</f>
        <v>578</v>
      </c>
      <c r="B582" s="52">
        <v>30520</v>
      </c>
      <c r="C582" s="53" t="str">
        <f>+'3.- Resumen general'!D584</f>
        <v>Septoplastía o Resección Submucosa, incluyendo calificación, contorneo o reemplazo con injerto del cartílago</v>
      </c>
      <c r="D582" s="490" t="str">
        <f>+'3.- Resumen general'!F584</f>
        <v>IQ C</v>
      </c>
      <c r="E582" s="433" t="s">
        <v>5897</v>
      </c>
      <c r="F582" s="323">
        <f t="shared" si="46"/>
        <v>179.13249000000002</v>
      </c>
      <c r="G582" s="58" t="s">
        <v>1392</v>
      </c>
      <c r="H582" s="323">
        <f>+VLOOKUP(G582,$C$2421:$D$3113,2,FALSE)</f>
        <v>21.28</v>
      </c>
      <c r="I582" s="55"/>
      <c r="J582" s="323"/>
      <c r="K582" s="56">
        <f t="shared" si="47"/>
        <v>200.41249000000002</v>
      </c>
      <c r="IK582" s="2">
        <v>30520</v>
      </c>
      <c r="IL582" s="196" t="s">
        <v>2080</v>
      </c>
      <c r="IM582" s="5">
        <v>110</v>
      </c>
      <c r="IN582" s="296">
        <f t="shared" si="48"/>
        <v>1.8333333333333333</v>
      </c>
    </row>
    <row r="583" spans="1:248">
      <c r="A583" s="52">
        <f>+'3.- Resumen general'!B585</f>
        <v>579</v>
      </c>
      <c r="B583" s="52">
        <v>30540</v>
      </c>
      <c r="C583" s="53" t="str">
        <f>+'3.- Resumen general'!D585</f>
        <v>Corrección de atresia de coana; intranasal</v>
      </c>
      <c r="D583" s="490" t="str">
        <f>+'3.- Resumen general'!F585</f>
        <v>IQ B</v>
      </c>
      <c r="E583" s="433" t="s">
        <v>5897</v>
      </c>
      <c r="F583" s="323">
        <f t="shared" si="46"/>
        <v>179.13249000000002</v>
      </c>
      <c r="G583" s="180" t="s">
        <v>1401</v>
      </c>
      <c r="H583" s="323">
        <f>+VLOOKUP(G583,$C$2421:$D$3113,2,FALSE)+($H$3275*$G$3275*IN583)+($H$3271*$G$3271*IN583)</f>
        <v>183.36068333333336</v>
      </c>
      <c r="I583" s="55"/>
      <c r="J583" s="323"/>
      <c r="K583" s="56">
        <f t="shared" si="47"/>
        <v>362.4931733333334</v>
      </c>
      <c r="IK583" s="2">
        <v>30540</v>
      </c>
      <c r="IL583" s="196" t="s">
        <v>2081</v>
      </c>
      <c r="IM583" s="5">
        <v>100</v>
      </c>
      <c r="IN583" s="296">
        <f t="shared" si="48"/>
        <v>1.6666666666666667</v>
      </c>
    </row>
    <row r="584" spans="1:248">
      <c r="A584" s="52">
        <f>+'3.- Resumen general'!B586</f>
        <v>580</v>
      </c>
      <c r="B584" s="52">
        <v>30560</v>
      </c>
      <c r="C584" s="53" t="str">
        <f>+'3.- Resumen general'!D586</f>
        <v>Lisis de sinequia intranasal</v>
      </c>
      <c r="D584" s="490" t="str">
        <f>+'3.- Resumen general'!F586</f>
        <v>Atención de Tópico</v>
      </c>
      <c r="E584" s="432" t="s">
        <v>446</v>
      </c>
      <c r="F584" s="323">
        <f t="shared" si="46"/>
        <v>2.9198499999999998</v>
      </c>
      <c r="G584" s="65" t="s">
        <v>441</v>
      </c>
      <c r="H584" s="323">
        <f>+VLOOKUP(G584,$C$2421:$D$3113,2,FALSE)</f>
        <v>17.94735</v>
      </c>
      <c r="I584" s="55"/>
      <c r="J584" s="323"/>
      <c r="K584" s="56">
        <f t="shared" si="47"/>
        <v>20.8672</v>
      </c>
      <c r="IK584" s="2">
        <v>30560</v>
      </c>
      <c r="IL584" s="196" t="s">
        <v>2082</v>
      </c>
      <c r="IM584" s="5">
        <v>65</v>
      </c>
      <c r="IN584" s="296">
        <f t="shared" si="48"/>
        <v>1.0833333333333333</v>
      </c>
    </row>
    <row r="585" spans="1:248">
      <c r="A585" s="52">
        <f>+'3.- Resumen general'!B587</f>
        <v>581</v>
      </c>
      <c r="B585" s="52">
        <v>30580</v>
      </c>
      <c r="C585" s="53" t="str">
        <f>+'3.- Resumen general'!D587</f>
        <v>Corrección de fístula oromaxilar u oronasal</v>
      </c>
      <c r="D585" s="490" t="str">
        <f>+'3.- Resumen general'!F587</f>
        <v>IQ C</v>
      </c>
      <c r="E585" s="433" t="s">
        <v>445</v>
      </c>
      <c r="F585" s="323">
        <f t="shared" si="46"/>
        <v>96.123999999999981</v>
      </c>
      <c r="G585" s="180" t="s">
        <v>1390</v>
      </c>
      <c r="H585" s="323">
        <f>+VLOOKUP(G585,$C$2421:$D$3113,2,FALSE)+($H$3323*$G$3323*IN585)+($H$3319*$G$3319*IN585)</f>
        <v>172.22601666666668</v>
      </c>
      <c r="I585" s="55"/>
      <c r="J585" s="323"/>
      <c r="K585" s="56">
        <f t="shared" si="47"/>
        <v>268.35001666666665</v>
      </c>
      <c r="IK585" s="2">
        <v>30580</v>
      </c>
      <c r="IL585" s="196" t="s">
        <v>2083</v>
      </c>
      <c r="IM585" s="5">
        <v>95</v>
      </c>
      <c r="IN585" s="296">
        <f t="shared" si="48"/>
        <v>1.5833333333333333</v>
      </c>
    </row>
    <row r="586" spans="1:248">
      <c r="A586" s="52">
        <f>+'3.- Resumen general'!B588</f>
        <v>582</v>
      </c>
      <c r="B586" s="52">
        <v>30600</v>
      </c>
      <c r="C586" s="53" t="str">
        <f>+'3.- Resumen general'!D588</f>
        <v>Reparación de fístula oronasal</v>
      </c>
      <c r="D586" s="490" t="str">
        <f>+'3.- Resumen general'!F588</f>
        <v>IQ C</v>
      </c>
      <c r="E586" s="433" t="s">
        <v>445</v>
      </c>
      <c r="F586" s="323">
        <f t="shared" si="46"/>
        <v>96.123999999999981</v>
      </c>
      <c r="G586" s="180" t="s">
        <v>1390</v>
      </c>
      <c r="H586" s="323">
        <f>+VLOOKUP(G586,$C$2421:$D$3113,2,FALSE)+($H$3323*$G$3323*IN586)+($H$3319*$G$3319*IN586)</f>
        <v>168.83135000000001</v>
      </c>
      <c r="I586" s="55"/>
      <c r="J586" s="323"/>
      <c r="K586" s="56">
        <f t="shared" si="47"/>
        <v>264.95535000000001</v>
      </c>
      <c r="IK586" s="2">
        <v>30600</v>
      </c>
      <c r="IL586" s="196" t="s">
        <v>2084</v>
      </c>
      <c r="IM586" s="5">
        <v>90</v>
      </c>
      <c r="IN586" s="296">
        <f t="shared" si="48"/>
        <v>1.5</v>
      </c>
    </row>
    <row r="587" spans="1:248">
      <c r="A587" s="52">
        <f>+'3.- Resumen general'!B589</f>
        <v>583</v>
      </c>
      <c r="B587" s="52">
        <v>30630</v>
      </c>
      <c r="C587" s="53" t="str">
        <f>+'3.- Resumen general'!D589</f>
        <v>Reparación de perforaciones nasales septales</v>
      </c>
      <c r="D587" s="490" t="str">
        <f>+'3.- Resumen general'!F589</f>
        <v>IQ C</v>
      </c>
      <c r="E587" s="433" t="s">
        <v>445</v>
      </c>
      <c r="F587" s="323">
        <f t="shared" si="46"/>
        <v>96.123999999999981</v>
      </c>
      <c r="G587" s="58" t="s">
        <v>1392</v>
      </c>
      <c r="H587" s="323">
        <f>+VLOOKUP(G587,$C$2421:$D$3113,2,FALSE)</f>
        <v>21.28</v>
      </c>
      <c r="I587" s="55"/>
      <c r="J587" s="323"/>
      <c r="K587" s="56">
        <f t="shared" si="47"/>
        <v>117.40399999999998</v>
      </c>
      <c r="IK587" s="2">
        <v>30630</v>
      </c>
      <c r="IL587" s="196" t="s">
        <v>2085</v>
      </c>
      <c r="IM587" s="5">
        <v>80</v>
      </c>
      <c r="IN587" s="296">
        <f t="shared" si="48"/>
        <v>1.3333333333333333</v>
      </c>
    </row>
    <row r="588" spans="1:248">
      <c r="A588" s="52">
        <f>+'3.- Resumen general'!B590</f>
        <v>584</v>
      </c>
      <c r="B588" s="52">
        <v>30801</v>
      </c>
      <c r="C588" s="53" t="str">
        <f>+'3.- Resumen general'!D590</f>
        <v>Cauterización y/o ablación, mucosa de cornete nasal, unilateral o bilateral, cualquier método</v>
      </c>
      <c r="D588" s="490" t="str">
        <f>+'3.- Resumen general'!F590</f>
        <v>Atención de Tópico</v>
      </c>
      <c r="E588" s="432" t="s">
        <v>3221</v>
      </c>
      <c r="F588" s="323">
        <f t="shared" si="46"/>
        <v>42.279999999999994</v>
      </c>
      <c r="G588" s="65"/>
      <c r="H588" s="323"/>
      <c r="I588" s="55"/>
      <c r="J588" s="323"/>
      <c r="K588" s="56">
        <f t="shared" si="47"/>
        <v>42.279999999999994</v>
      </c>
      <c r="IK588" s="2">
        <v>30801</v>
      </c>
      <c r="IL588" s="196" t="s">
        <v>2086</v>
      </c>
      <c r="IM588" s="5">
        <v>40</v>
      </c>
      <c r="IN588" s="296">
        <f t="shared" si="48"/>
        <v>0.66666666666666663</v>
      </c>
    </row>
    <row r="589" spans="1:248">
      <c r="A589" s="52">
        <f>+'3.- Resumen general'!B591</f>
        <v>585</v>
      </c>
      <c r="B589" s="52">
        <v>30901</v>
      </c>
      <c r="C589" s="53" t="str">
        <f>+'3.- Resumen general'!D591</f>
        <v>Cauterización y / o taponamiento nasal anterior</v>
      </c>
      <c r="D589" s="490" t="str">
        <f>+'3.- Resumen general'!F591</f>
        <v>Atención de Tópico</v>
      </c>
      <c r="E589" s="432" t="s">
        <v>3221</v>
      </c>
      <c r="F589" s="323">
        <f t="shared" si="46"/>
        <v>42.279999999999994</v>
      </c>
      <c r="G589" s="65"/>
      <c r="H589" s="323"/>
      <c r="I589" s="55"/>
      <c r="J589" s="323"/>
      <c r="K589" s="56">
        <f t="shared" si="47"/>
        <v>42.279999999999994</v>
      </c>
      <c r="IK589" s="2">
        <v>30901</v>
      </c>
      <c r="IL589" s="196" t="s">
        <v>2087</v>
      </c>
      <c r="IM589" s="5">
        <v>50</v>
      </c>
      <c r="IN589" s="296">
        <f t="shared" si="48"/>
        <v>0.83333333333333337</v>
      </c>
    </row>
    <row r="590" spans="1:248">
      <c r="A590" s="52">
        <f>+'3.- Resumen general'!B592</f>
        <v>586</v>
      </c>
      <c r="B590" s="52">
        <v>30905</v>
      </c>
      <c r="C590" s="53" t="str">
        <f>+'3.- Resumen general'!D592</f>
        <v>Cauterización y / o taponamiento nasal posterior</v>
      </c>
      <c r="D590" s="490" t="str">
        <f>+'3.- Resumen general'!F592</f>
        <v>Atención de Tópico</v>
      </c>
      <c r="E590" s="432" t="s">
        <v>3221</v>
      </c>
      <c r="F590" s="323">
        <f t="shared" si="46"/>
        <v>42.279999999999994</v>
      </c>
      <c r="G590" s="65"/>
      <c r="H590" s="323"/>
      <c r="I590" s="55"/>
      <c r="J590" s="323"/>
      <c r="K590" s="56">
        <f t="shared" si="47"/>
        <v>42.279999999999994</v>
      </c>
      <c r="IK590" s="2">
        <v>30905</v>
      </c>
      <c r="IL590" s="196" t="s">
        <v>2088</v>
      </c>
      <c r="IM590" s="5">
        <v>60</v>
      </c>
      <c r="IN590" s="296">
        <f t="shared" si="48"/>
        <v>1</v>
      </c>
    </row>
    <row r="591" spans="1:248">
      <c r="A591" s="52">
        <f>+'3.- Resumen general'!B593</f>
        <v>587</v>
      </c>
      <c r="B591" s="52">
        <v>30930</v>
      </c>
      <c r="C591" s="53" t="str">
        <f>+'3.- Resumen general'!D593</f>
        <v>Fractura terapéutica de cornetes nasales</v>
      </c>
      <c r="D591" s="490" t="str">
        <f>+'3.- Resumen general'!F593</f>
        <v>Atención de Tópico</v>
      </c>
      <c r="E591" s="432" t="s">
        <v>3220</v>
      </c>
      <c r="F591" s="323">
        <f t="shared" si="46"/>
        <v>22.887150000000002</v>
      </c>
      <c r="G591" s="57"/>
      <c r="H591" s="323"/>
      <c r="I591" s="55"/>
      <c r="J591" s="323"/>
      <c r="K591" s="56">
        <f t="shared" si="47"/>
        <v>22.887150000000002</v>
      </c>
      <c r="IK591" s="2">
        <v>30930</v>
      </c>
      <c r="IL591" s="196" t="s">
        <v>2046</v>
      </c>
      <c r="IM591" s="5">
        <v>60</v>
      </c>
      <c r="IN591" s="296">
        <f t="shared" si="48"/>
        <v>1</v>
      </c>
    </row>
    <row r="592" spans="1:248">
      <c r="A592" s="52">
        <f>+'3.- Resumen general'!B594</f>
        <v>588</v>
      </c>
      <c r="B592" s="52">
        <v>31000</v>
      </c>
      <c r="C592" s="53" t="str">
        <f>+'3.- Resumen general'!D594</f>
        <v>Lavado por canulación; seno maxilar (punción del antro u ostium natural)</v>
      </c>
      <c r="D592" s="490" t="str">
        <f>+'3.- Resumen general'!F594</f>
        <v>Atención de Tópico</v>
      </c>
      <c r="E592" s="432" t="s">
        <v>446</v>
      </c>
      <c r="F592" s="323">
        <f t="shared" si="46"/>
        <v>2.9198499999999998</v>
      </c>
      <c r="G592" s="57"/>
      <c r="H592" s="323"/>
      <c r="I592" s="55"/>
      <c r="J592" s="323"/>
      <c r="K592" s="56">
        <f t="shared" si="47"/>
        <v>2.9198499999999998</v>
      </c>
      <c r="IK592" s="2">
        <v>31000</v>
      </c>
      <c r="IL592" s="196" t="s">
        <v>2047</v>
      </c>
      <c r="IM592" s="5">
        <v>60</v>
      </c>
      <c r="IN592" s="296">
        <f t="shared" si="48"/>
        <v>1</v>
      </c>
    </row>
    <row r="593" spans="1:248">
      <c r="A593" s="52">
        <f>+'3.- Resumen general'!B595</f>
        <v>589</v>
      </c>
      <c r="B593" s="52">
        <v>31020</v>
      </c>
      <c r="C593" s="53" t="str">
        <f>+'3.- Resumen general'!D595</f>
        <v>Sinusotomía maxilar (antrotomía); intranasal</v>
      </c>
      <c r="D593" s="490" t="str">
        <f>+'3.- Resumen general'!F595</f>
        <v>IQ C</v>
      </c>
      <c r="E593" s="433" t="s">
        <v>445</v>
      </c>
      <c r="F593" s="323">
        <f t="shared" si="46"/>
        <v>96.123999999999981</v>
      </c>
      <c r="G593" s="180" t="s">
        <v>1390</v>
      </c>
      <c r="H593" s="323">
        <f>+VLOOKUP(G593,$C$2421:$D$3113,2,FALSE)+($H$3323*$G$3323*IN593)+($H$3319*$G$3319*IN593)</f>
        <v>172.22601666666668</v>
      </c>
      <c r="I593" s="55"/>
      <c r="J593" s="323"/>
      <c r="K593" s="56">
        <f t="shared" si="47"/>
        <v>268.35001666666665</v>
      </c>
      <c r="IK593" s="2">
        <v>31020</v>
      </c>
      <c r="IL593" s="196" t="s">
        <v>2048</v>
      </c>
      <c r="IM593" s="5">
        <v>95</v>
      </c>
      <c r="IN593" s="296">
        <f t="shared" si="48"/>
        <v>1.5833333333333333</v>
      </c>
    </row>
    <row r="594" spans="1:248">
      <c r="A594" s="52">
        <f>+'3.- Resumen general'!B596</f>
        <v>590</v>
      </c>
      <c r="B594" s="52">
        <v>31030</v>
      </c>
      <c r="C594" s="53" t="str">
        <f>+'3.- Resumen general'!D596</f>
        <v>Sinusotomía maxilar radical (Caldwell-Luc) c/s extirpación de pólipos antrocoanales</v>
      </c>
      <c r="D594" s="490" t="str">
        <f>+'3.- Resumen general'!F596</f>
        <v>IQ C</v>
      </c>
      <c r="E594" s="433" t="s">
        <v>445</v>
      </c>
      <c r="F594" s="323">
        <f t="shared" si="46"/>
        <v>96.123999999999981</v>
      </c>
      <c r="G594" s="180" t="s">
        <v>1391</v>
      </c>
      <c r="H594" s="323">
        <f>+VLOOKUP(G594,$C$2421:$D$3113,2,FALSE)</f>
        <v>183.9085</v>
      </c>
      <c r="I594" s="55"/>
      <c r="J594" s="323"/>
      <c r="K594" s="56">
        <f t="shared" si="47"/>
        <v>280.03249999999997</v>
      </c>
      <c r="IK594" s="2">
        <v>31030</v>
      </c>
      <c r="IL594" s="196" t="s">
        <v>2049</v>
      </c>
      <c r="IM594" s="5">
        <v>90</v>
      </c>
      <c r="IN594" s="296">
        <f t="shared" si="48"/>
        <v>1.5</v>
      </c>
    </row>
    <row r="595" spans="1:248">
      <c r="A595" s="52">
        <f>+'3.- Resumen general'!B597</f>
        <v>591</v>
      </c>
      <c r="B595" s="52">
        <v>31040</v>
      </c>
      <c r="C595" s="53" t="str">
        <f>+'3.- Resumen general'!D597</f>
        <v>Cirugía de la fosa pterigomaxilar, cualquier abordaje</v>
      </c>
      <c r="D595" s="490" t="str">
        <f>+'3.- Resumen general'!F597</f>
        <v>IQ A</v>
      </c>
      <c r="E595" s="433" t="s">
        <v>444</v>
      </c>
      <c r="F595" s="323">
        <f t="shared" si="46"/>
        <v>170.78198999999995</v>
      </c>
      <c r="G595" s="180" t="s">
        <v>1401</v>
      </c>
      <c r="H595" s="323">
        <f t="shared" ref="H595:H600" si="49">+VLOOKUP(G595,$C$2421:$D$3113,2,FALSE)+($H$3275*$G$3275*IN595)+($H$3271*$G$3271*IN595)</f>
        <v>196.93935000000002</v>
      </c>
      <c r="I595" s="55"/>
      <c r="J595" s="323"/>
      <c r="K595" s="56">
        <f t="shared" si="47"/>
        <v>367.72133999999994</v>
      </c>
      <c r="IK595" s="2">
        <v>31040</v>
      </c>
      <c r="IL595" s="196" t="s">
        <v>2050</v>
      </c>
      <c r="IM595" s="5">
        <v>120</v>
      </c>
      <c r="IN595" s="296">
        <f t="shared" si="48"/>
        <v>2</v>
      </c>
    </row>
    <row r="596" spans="1:248">
      <c r="A596" s="52">
        <f>+'3.- Resumen general'!B598</f>
        <v>592</v>
      </c>
      <c r="B596" s="52">
        <v>31050</v>
      </c>
      <c r="C596" s="53" t="str">
        <f>+'3.- Resumen general'!D598</f>
        <v>Sinusotomía esfenoideal, con o sin biopsia</v>
      </c>
      <c r="D596" s="490" t="str">
        <f>+'3.- Resumen general'!F598</f>
        <v>IQ A</v>
      </c>
      <c r="E596" s="433" t="s">
        <v>444</v>
      </c>
      <c r="F596" s="323">
        <f t="shared" si="46"/>
        <v>170.78198999999995</v>
      </c>
      <c r="G596" s="180" t="s">
        <v>1401</v>
      </c>
      <c r="H596" s="323">
        <f t="shared" si="49"/>
        <v>196.93935000000002</v>
      </c>
      <c r="I596" s="55"/>
      <c r="J596" s="323"/>
      <c r="K596" s="56">
        <f t="shared" si="47"/>
        <v>367.72133999999994</v>
      </c>
      <c r="IK596" s="2">
        <v>31050</v>
      </c>
      <c r="IL596" s="196" t="s">
        <v>2051</v>
      </c>
      <c r="IM596" s="5">
        <v>120</v>
      </c>
      <c r="IN596" s="296">
        <f t="shared" si="48"/>
        <v>2</v>
      </c>
    </row>
    <row r="597" spans="1:248">
      <c r="A597" s="52">
        <f>+'3.- Resumen general'!B599</f>
        <v>593</v>
      </c>
      <c r="B597" s="52">
        <v>31070</v>
      </c>
      <c r="C597" s="53" t="str">
        <f>+'3.- Resumen general'!D599</f>
        <v>Sinusotomía frontal; externa, simple (con trepanación)</v>
      </c>
      <c r="D597" s="490" t="str">
        <f>+'3.- Resumen general'!F599</f>
        <v>IQ A</v>
      </c>
      <c r="E597" s="433" t="s">
        <v>444</v>
      </c>
      <c r="F597" s="323">
        <f t="shared" si="46"/>
        <v>170.78198999999995</v>
      </c>
      <c r="G597" s="180" t="s">
        <v>1401</v>
      </c>
      <c r="H597" s="323">
        <f t="shared" si="49"/>
        <v>169.78201666666666</v>
      </c>
      <c r="I597" s="55"/>
      <c r="J597" s="323"/>
      <c r="K597" s="56">
        <f t="shared" si="47"/>
        <v>340.56400666666661</v>
      </c>
      <c r="IK597" s="2">
        <v>31070</v>
      </c>
      <c r="IL597" s="196" t="s">
        <v>2052</v>
      </c>
      <c r="IM597" s="5">
        <v>80</v>
      </c>
      <c r="IN597" s="296">
        <f t="shared" si="48"/>
        <v>1.3333333333333333</v>
      </c>
    </row>
    <row r="598" spans="1:248">
      <c r="A598" s="52">
        <f>+'3.- Resumen general'!B600</f>
        <v>594</v>
      </c>
      <c r="B598" s="52">
        <v>31200</v>
      </c>
      <c r="C598" s="53" t="str">
        <f>+'3.- Resumen general'!D600</f>
        <v>Etmoidectomía; intranasal, anterior</v>
      </c>
      <c r="D598" s="490" t="str">
        <f>+'3.- Resumen general'!F600</f>
        <v>IQ A</v>
      </c>
      <c r="E598" s="433" t="s">
        <v>444</v>
      </c>
      <c r="F598" s="323">
        <f t="shared" si="46"/>
        <v>170.78198999999995</v>
      </c>
      <c r="G598" s="180" t="s">
        <v>1401</v>
      </c>
      <c r="H598" s="323">
        <f t="shared" si="49"/>
        <v>179.96601666666669</v>
      </c>
      <c r="I598" s="55"/>
      <c r="J598" s="323"/>
      <c r="K598" s="56">
        <f t="shared" si="47"/>
        <v>350.74800666666664</v>
      </c>
      <c r="IK598" s="2">
        <v>31200</v>
      </c>
      <c r="IL598" s="196" t="s">
        <v>2053</v>
      </c>
      <c r="IM598" s="5">
        <v>95</v>
      </c>
      <c r="IN598" s="296">
        <f t="shared" si="48"/>
        <v>1.5833333333333333</v>
      </c>
    </row>
    <row r="599" spans="1:248">
      <c r="A599" s="52">
        <f>+'3.- Resumen general'!B601</f>
        <v>595</v>
      </c>
      <c r="B599" s="52">
        <v>31225</v>
      </c>
      <c r="C599" s="53" t="str">
        <f>+'3.- Resumen general'!D601</f>
        <v>Maxilectomía sin exenteración orbitaria  - Maxilectomía parcial</v>
      </c>
      <c r="D599" s="490" t="str">
        <f>+'3.- Resumen general'!F601</f>
        <v>IQ A</v>
      </c>
      <c r="E599" s="433" t="s">
        <v>444</v>
      </c>
      <c r="F599" s="323">
        <f t="shared" si="46"/>
        <v>170.78198999999995</v>
      </c>
      <c r="G599" s="180" t="s">
        <v>1401</v>
      </c>
      <c r="H599" s="323">
        <f t="shared" si="49"/>
        <v>196.93935000000002</v>
      </c>
      <c r="I599" s="55"/>
      <c r="J599" s="323"/>
      <c r="K599" s="56">
        <f t="shared" si="47"/>
        <v>367.72133999999994</v>
      </c>
      <c r="IK599" s="2">
        <v>31225</v>
      </c>
      <c r="IL599" s="196" t="s">
        <v>2054</v>
      </c>
      <c r="IM599" s="5">
        <v>120</v>
      </c>
      <c r="IN599" s="296">
        <f t="shared" si="48"/>
        <v>2</v>
      </c>
    </row>
    <row r="600" spans="1:248">
      <c r="A600" s="52">
        <f>+'3.- Resumen general'!B602</f>
        <v>596</v>
      </c>
      <c r="B600" s="52">
        <v>31230</v>
      </c>
      <c r="C600" s="53" t="str">
        <f>+'3.- Resumen general'!D602</f>
        <v>Maxilectomía con exenteración orbitaria -Maxilectomía radical</v>
      </c>
      <c r="D600" s="490" t="str">
        <f>+'3.- Resumen general'!F602</f>
        <v>IQ A</v>
      </c>
      <c r="E600" s="433" t="s">
        <v>444</v>
      </c>
      <c r="F600" s="323">
        <f t="shared" si="46"/>
        <v>170.78198999999995</v>
      </c>
      <c r="G600" s="180" t="s">
        <v>1401</v>
      </c>
      <c r="H600" s="323">
        <f t="shared" si="49"/>
        <v>210.51801666666671</v>
      </c>
      <c r="I600" s="55"/>
      <c r="J600" s="323"/>
      <c r="K600" s="56">
        <f t="shared" si="47"/>
        <v>381.30000666666666</v>
      </c>
      <c r="IK600" s="2">
        <v>31230</v>
      </c>
      <c r="IL600" s="196" t="s">
        <v>2055</v>
      </c>
      <c r="IM600" s="5">
        <v>140</v>
      </c>
      <c r="IN600" s="296">
        <f t="shared" si="48"/>
        <v>2.3333333333333335</v>
      </c>
    </row>
    <row r="601" spans="1:248" ht="25.5">
      <c r="A601" s="52">
        <f>+'3.- Resumen general'!B603</f>
        <v>597</v>
      </c>
      <c r="B601" s="52">
        <v>31231</v>
      </c>
      <c r="C601" s="53" t="str">
        <f>+'3.- Resumen general'!D603</f>
        <v>Endoscopía nasal diagnóstica</v>
      </c>
      <c r="D601" s="490" t="str">
        <f>+'3.- Resumen general'!F603</f>
        <v>Endoscopía No Digestiva Diagnóstica</v>
      </c>
      <c r="E601" s="433" t="s">
        <v>3261</v>
      </c>
      <c r="F601" s="323">
        <f t="shared" si="46"/>
        <v>22.083799999999997</v>
      </c>
      <c r="G601" s="58" t="s">
        <v>1392</v>
      </c>
      <c r="H601" s="323">
        <f>+VLOOKUP(G601,$C$2421:$D$3113,2,FALSE)</f>
        <v>21.28</v>
      </c>
      <c r="I601" s="55"/>
      <c r="J601" s="323"/>
      <c r="K601" s="56">
        <f t="shared" si="47"/>
        <v>43.363799999999998</v>
      </c>
      <c r="IK601" s="2">
        <v>31231</v>
      </c>
      <c r="IL601" s="196" t="s">
        <v>2056</v>
      </c>
      <c r="IM601" s="5">
        <v>40</v>
      </c>
      <c r="IN601" s="296">
        <f t="shared" si="48"/>
        <v>0.66666666666666663</v>
      </c>
    </row>
    <row r="602" spans="1:248">
      <c r="A602" s="52">
        <f>+'3.- Resumen general'!B604</f>
        <v>598</v>
      </c>
      <c r="B602" s="52">
        <v>31300</v>
      </c>
      <c r="C602" s="53" t="str">
        <f>+'3.- Resumen general'!D604</f>
        <v>Laringotomía; con extirpación de tumor o laringocele, Cordectomía</v>
      </c>
      <c r="D602" s="490" t="str">
        <f>+'3.- Resumen general'!F604</f>
        <v>IQ A</v>
      </c>
      <c r="E602" s="433" t="s">
        <v>444</v>
      </c>
      <c r="F602" s="323">
        <f t="shared" si="46"/>
        <v>170.78198999999995</v>
      </c>
      <c r="G602" s="180" t="s">
        <v>1401</v>
      </c>
      <c r="H602" s="323">
        <f>+VLOOKUP(G602,$C$2421:$D$3113,2,FALSE)+($H$3275*$G$3275*IN602)+($H$3271*$G$3271*IN602)</f>
        <v>169.78201666666666</v>
      </c>
      <c r="I602" s="55"/>
      <c r="J602" s="323"/>
      <c r="K602" s="56">
        <f t="shared" si="47"/>
        <v>340.56400666666661</v>
      </c>
      <c r="IK602" s="2">
        <v>31300</v>
      </c>
      <c r="IL602" s="196" t="s">
        <v>2057</v>
      </c>
      <c r="IM602" s="5">
        <v>80</v>
      </c>
      <c r="IN602" s="296">
        <f t="shared" si="48"/>
        <v>1.3333333333333333</v>
      </c>
    </row>
    <row r="603" spans="1:248">
      <c r="A603" s="52">
        <f>+'3.- Resumen general'!B605</f>
        <v>599</v>
      </c>
      <c r="B603" s="52">
        <v>31360</v>
      </c>
      <c r="C603" s="53" t="str">
        <f>+'3.- Resumen general'!D605</f>
        <v>Laringectomía total, sin disección radical del cuello</v>
      </c>
      <c r="D603" s="490" t="str">
        <f>+'3.- Resumen general'!F605</f>
        <v>IQ A</v>
      </c>
      <c r="E603" s="433" t="s">
        <v>444</v>
      </c>
      <c r="F603" s="323">
        <f t="shared" si="46"/>
        <v>170.78198999999995</v>
      </c>
      <c r="G603" s="180" t="s">
        <v>1391</v>
      </c>
      <c r="H603" s="323">
        <f t="shared" ref="H603:H608" si="50">+VLOOKUP(G603,$C$2421:$D$3113,2,FALSE)</f>
        <v>183.9085</v>
      </c>
      <c r="I603" s="55"/>
      <c r="J603" s="323"/>
      <c r="K603" s="56">
        <f t="shared" si="47"/>
        <v>354.69048999999995</v>
      </c>
      <c r="IK603" s="2">
        <v>31360</v>
      </c>
      <c r="IL603" s="196" t="s">
        <v>2058</v>
      </c>
      <c r="IM603" s="5">
        <v>170</v>
      </c>
      <c r="IN603" s="296">
        <f t="shared" si="48"/>
        <v>2.8333333333333335</v>
      </c>
    </row>
    <row r="604" spans="1:248">
      <c r="A604" s="52">
        <f>+'3.- Resumen general'!B606</f>
        <v>600</v>
      </c>
      <c r="B604" s="52">
        <v>31365</v>
      </c>
      <c r="C604" s="53" t="str">
        <f>+'3.- Resumen general'!D606</f>
        <v>Laringectomía total, con disección radical del cuello</v>
      </c>
      <c r="D604" s="490" t="str">
        <f>+'3.- Resumen general'!F606</f>
        <v>IQ A</v>
      </c>
      <c r="E604" s="433" t="s">
        <v>444</v>
      </c>
      <c r="F604" s="323">
        <f t="shared" si="46"/>
        <v>170.78198999999995</v>
      </c>
      <c r="G604" s="180" t="s">
        <v>1391</v>
      </c>
      <c r="H604" s="323">
        <f t="shared" si="50"/>
        <v>183.9085</v>
      </c>
      <c r="I604" s="55"/>
      <c r="J604" s="323"/>
      <c r="K604" s="56">
        <f t="shared" si="47"/>
        <v>354.69048999999995</v>
      </c>
      <c r="IK604" s="2">
        <v>31365</v>
      </c>
      <c r="IL604" s="196" t="s">
        <v>640</v>
      </c>
      <c r="IM604" s="5">
        <v>200</v>
      </c>
      <c r="IN604" s="296">
        <f t="shared" si="48"/>
        <v>3.3333333333333335</v>
      </c>
    </row>
    <row r="605" spans="1:248">
      <c r="A605" s="52">
        <f>+'3.- Resumen general'!B607</f>
        <v>601</v>
      </c>
      <c r="B605" s="52">
        <v>31367</v>
      </c>
      <c r="C605" s="53" t="str">
        <f>+'3.- Resumen general'!D607</f>
        <v>Laringectomía subtotal supraglótica, sin disección radical del cuello</v>
      </c>
      <c r="D605" s="490" t="str">
        <f>+'3.- Resumen general'!F607</f>
        <v>IQ A</v>
      </c>
      <c r="E605" s="433" t="s">
        <v>444</v>
      </c>
      <c r="F605" s="323">
        <f t="shared" si="46"/>
        <v>170.78198999999995</v>
      </c>
      <c r="G605" s="180" t="s">
        <v>1391</v>
      </c>
      <c r="H605" s="323">
        <f t="shared" si="50"/>
        <v>183.9085</v>
      </c>
      <c r="I605" s="55"/>
      <c r="J605" s="323"/>
      <c r="K605" s="56">
        <f t="shared" si="47"/>
        <v>354.69048999999995</v>
      </c>
      <c r="IK605" s="2">
        <v>31367</v>
      </c>
      <c r="IL605" s="196" t="s">
        <v>641</v>
      </c>
      <c r="IM605" s="5">
        <v>140</v>
      </c>
      <c r="IN605" s="296">
        <f t="shared" si="48"/>
        <v>2.3333333333333335</v>
      </c>
    </row>
    <row r="606" spans="1:248">
      <c r="A606" s="52">
        <f>+'3.- Resumen general'!B608</f>
        <v>602</v>
      </c>
      <c r="B606" s="52">
        <v>31368</v>
      </c>
      <c r="C606" s="53" t="str">
        <f>+'3.- Resumen general'!D608</f>
        <v>Laringectomía subtotal supraglótica, con disección radical del cuello</v>
      </c>
      <c r="D606" s="490" t="str">
        <f>+'3.- Resumen general'!F608</f>
        <v>IQ A</v>
      </c>
      <c r="E606" s="433" t="s">
        <v>444</v>
      </c>
      <c r="F606" s="323">
        <f t="shared" si="46"/>
        <v>170.78198999999995</v>
      </c>
      <c r="G606" s="180" t="s">
        <v>1391</v>
      </c>
      <c r="H606" s="323">
        <f t="shared" si="50"/>
        <v>183.9085</v>
      </c>
      <c r="I606" s="55"/>
      <c r="J606" s="323"/>
      <c r="K606" s="56">
        <f t="shared" si="47"/>
        <v>354.69048999999995</v>
      </c>
      <c r="IK606" s="2">
        <v>31368</v>
      </c>
      <c r="IL606" s="196" t="s">
        <v>642</v>
      </c>
      <c r="IM606" s="5">
        <v>170</v>
      </c>
      <c r="IN606" s="296">
        <f t="shared" si="48"/>
        <v>2.8333333333333335</v>
      </c>
    </row>
    <row r="607" spans="1:248">
      <c r="A607" s="52">
        <f>+'3.- Resumen general'!B609</f>
        <v>603</v>
      </c>
      <c r="B607" s="52">
        <v>31370</v>
      </c>
      <c r="C607" s="53" t="str">
        <f>+'3.- Resumen general'!D609</f>
        <v>Laringectomía parcial (hemilaringectomía); horizontal</v>
      </c>
      <c r="D607" s="490" t="str">
        <f>+'3.- Resumen general'!F609</f>
        <v>IQ A</v>
      </c>
      <c r="E607" s="433" t="s">
        <v>444</v>
      </c>
      <c r="F607" s="323">
        <f t="shared" si="46"/>
        <v>170.78198999999995</v>
      </c>
      <c r="G607" s="180" t="s">
        <v>1391</v>
      </c>
      <c r="H607" s="323">
        <f t="shared" si="50"/>
        <v>183.9085</v>
      </c>
      <c r="I607" s="55"/>
      <c r="J607" s="323"/>
      <c r="K607" s="56">
        <f t="shared" si="47"/>
        <v>354.69048999999995</v>
      </c>
      <c r="IK607" s="2">
        <v>31370</v>
      </c>
      <c r="IL607" s="196" t="s">
        <v>643</v>
      </c>
      <c r="IM607" s="5">
        <v>140</v>
      </c>
      <c r="IN607" s="296">
        <f t="shared" si="48"/>
        <v>2.3333333333333335</v>
      </c>
    </row>
    <row r="608" spans="1:248">
      <c r="A608" s="52">
        <f>+'3.- Resumen general'!B610</f>
        <v>604</v>
      </c>
      <c r="B608" s="52">
        <v>31390</v>
      </c>
      <c r="C608" s="53" t="str">
        <f>+'3.- Resumen general'!D610</f>
        <v>Faringolaringectomía, con disección radical del cuello; sin reconstrucción</v>
      </c>
      <c r="D608" s="490" t="str">
        <f>+'3.- Resumen general'!F610</f>
        <v>IQ A</v>
      </c>
      <c r="E608" s="433" t="s">
        <v>444</v>
      </c>
      <c r="F608" s="323">
        <f t="shared" si="46"/>
        <v>170.78198999999995</v>
      </c>
      <c r="G608" s="180" t="s">
        <v>1391</v>
      </c>
      <c r="H608" s="323">
        <f t="shared" si="50"/>
        <v>183.9085</v>
      </c>
      <c r="I608" s="55"/>
      <c r="J608" s="323"/>
      <c r="K608" s="56">
        <f t="shared" si="47"/>
        <v>354.69048999999995</v>
      </c>
      <c r="IK608" s="2">
        <v>31390</v>
      </c>
      <c r="IL608" s="196" t="s">
        <v>644</v>
      </c>
      <c r="IM608" s="5">
        <v>260</v>
      </c>
      <c r="IN608" s="296">
        <f t="shared" si="48"/>
        <v>4.333333333333333</v>
      </c>
    </row>
    <row r="609" spans="1:248">
      <c r="A609" s="52">
        <f>+'3.- Resumen general'!B611</f>
        <v>605</v>
      </c>
      <c r="B609" s="52">
        <v>31400</v>
      </c>
      <c r="C609" s="53" t="str">
        <f>+'3.- Resumen general'!D611</f>
        <v>Aritenoidectomía o Aritenoidopexia, abordaje externo</v>
      </c>
      <c r="D609" s="490" t="str">
        <f>+'3.- Resumen general'!F611</f>
        <v>IQ A</v>
      </c>
      <c r="E609" s="433" t="s">
        <v>444</v>
      </c>
      <c r="F609" s="323">
        <f t="shared" si="46"/>
        <v>170.78198999999995</v>
      </c>
      <c r="G609" s="58" t="s">
        <v>1401</v>
      </c>
      <c r="H609" s="323">
        <f>+VLOOKUP(G609,$C$2421:$D$3113,2,FALSE)+($H$3275*$G$3275*IN609)+($H$3271*$G$3271*IN609)</f>
        <v>196.93935000000002</v>
      </c>
      <c r="I609" s="55"/>
      <c r="J609" s="323"/>
      <c r="K609" s="56">
        <f t="shared" si="47"/>
        <v>367.72133999999994</v>
      </c>
      <c r="IK609" s="2">
        <v>31400</v>
      </c>
      <c r="IL609" s="196" t="s">
        <v>645</v>
      </c>
      <c r="IM609" s="5">
        <v>120</v>
      </c>
      <c r="IN609" s="296">
        <f t="shared" si="48"/>
        <v>2</v>
      </c>
    </row>
    <row r="610" spans="1:248">
      <c r="A610" s="52">
        <f>+'3.- Resumen general'!B612</f>
        <v>606</v>
      </c>
      <c r="B610" s="52">
        <v>31420</v>
      </c>
      <c r="C610" s="53" t="str">
        <f>+'3.- Resumen general'!D612</f>
        <v>Epiglotidectomía</v>
      </c>
      <c r="D610" s="490" t="str">
        <f>+'3.- Resumen general'!F612</f>
        <v>IQ B</v>
      </c>
      <c r="E610" s="433" t="s">
        <v>5897</v>
      </c>
      <c r="F610" s="323">
        <f t="shared" si="46"/>
        <v>179.13249000000002</v>
      </c>
      <c r="G610" s="180" t="s">
        <v>1391</v>
      </c>
      <c r="H610" s="323">
        <f>+VLOOKUP(G610,$C$2421:$D$3113,2,FALSE)</f>
        <v>183.9085</v>
      </c>
      <c r="I610" s="55"/>
      <c r="J610" s="323"/>
      <c r="K610" s="56">
        <f t="shared" si="47"/>
        <v>363.04099000000002</v>
      </c>
      <c r="IK610" s="2">
        <v>31420</v>
      </c>
      <c r="IL610" s="196" t="s">
        <v>646</v>
      </c>
      <c r="IM610" s="5">
        <v>110</v>
      </c>
      <c r="IN610" s="296">
        <f t="shared" si="48"/>
        <v>1.8333333333333333</v>
      </c>
    </row>
    <row r="611" spans="1:248">
      <c r="A611" s="52">
        <f>+'3.- Resumen general'!B613</f>
        <v>607</v>
      </c>
      <c r="B611" s="52">
        <v>31500</v>
      </c>
      <c r="C611" s="53" t="str">
        <f>+'3.- Resumen general'!D613</f>
        <v>Intubación endotraqueal</v>
      </c>
      <c r="D611" s="490" t="str">
        <f>+'3.- Resumen general'!F613</f>
        <v>IQ C</v>
      </c>
      <c r="E611" s="433" t="s">
        <v>3273</v>
      </c>
      <c r="F611" s="323">
        <f t="shared" si="46"/>
        <v>49.8</v>
      </c>
      <c r="G611" s="58"/>
      <c r="H611" s="323"/>
      <c r="I611" s="55"/>
      <c r="J611" s="323"/>
      <c r="K611" s="56">
        <f t="shared" si="47"/>
        <v>49.8</v>
      </c>
      <c r="IK611" s="2">
        <v>31500</v>
      </c>
      <c r="IL611" s="196" t="s">
        <v>3759</v>
      </c>
      <c r="IM611" s="5">
        <v>15</v>
      </c>
      <c r="IN611" s="296">
        <f t="shared" si="48"/>
        <v>0.25</v>
      </c>
    </row>
    <row r="612" spans="1:248" ht="25.5">
      <c r="A612" s="52">
        <f>+'3.- Resumen general'!B614</f>
        <v>608</v>
      </c>
      <c r="B612" s="52">
        <v>31505</v>
      </c>
      <c r="C612" s="53" t="str">
        <f>+'3.- Resumen general'!D614</f>
        <v>Laringoscopía indirecta, diagnóstica o terapéutica</v>
      </c>
      <c r="D612" s="490" t="str">
        <f>+'3.- Resumen general'!F614</f>
        <v>Endoscopía No Digestiva Diagnóstica</v>
      </c>
      <c r="E612" s="433" t="s">
        <v>3261</v>
      </c>
      <c r="F612" s="323">
        <f t="shared" si="46"/>
        <v>22.083799999999997</v>
      </c>
      <c r="G612" s="58" t="s">
        <v>1392</v>
      </c>
      <c r="H612" s="323">
        <f>+VLOOKUP(G612,$C$2421:$D$3113,2,FALSE)</f>
        <v>21.28</v>
      </c>
      <c r="I612" s="55"/>
      <c r="J612" s="323"/>
      <c r="K612" s="56">
        <f t="shared" si="47"/>
        <v>43.363799999999998</v>
      </c>
      <c r="IK612" s="2">
        <v>31505</v>
      </c>
      <c r="IL612" s="196" t="s">
        <v>648</v>
      </c>
      <c r="IM612" s="5">
        <v>30</v>
      </c>
      <c r="IN612" s="296">
        <f t="shared" si="48"/>
        <v>0.5</v>
      </c>
    </row>
    <row r="613" spans="1:248" ht="25.5">
      <c r="A613" s="52">
        <f>+'3.- Resumen general'!B615</f>
        <v>609</v>
      </c>
      <c r="B613" s="52">
        <v>31515</v>
      </c>
      <c r="C613" s="53" t="str">
        <f>+'3.- Resumen general'!D615</f>
        <v>Laringoscopía directa</v>
      </c>
      <c r="D613" s="490" t="str">
        <f>+'3.- Resumen general'!F615</f>
        <v>Endoscopía No Digestiva Diagnóstica</v>
      </c>
      <c r="E613" s="433" t="s">
        <v>3261</v>
      </c>
      <c r="F613" s="323">
        <f t="shared" si="46"/>
        <v>22.083799999999997</v>
      </c>
      <c r="G613" s="58" t="s">
        <v>1392</v>
      </c>
      <c r="H613" s="323">
        <f>+VLOOKUP(G613,$C$2421:$D$3113,2,FALSE)</f>
        <v>21.28</v>
      </c>
      <c r="I613" s="55"/>
      <c r="J613" s="323"/>
      <c r="K613" s="56">
        <f t="shared" si="47"/>
        <v>43.363799999999998</v>
      </c>
      <c r="IK613" s="2">
        <v>31515</v>
      </c>
      <c r="IL613" s="196" t="s">
        <v>3760</v>
      </c>
      <c r="IM613" s="5">
        <v>45</v>
      </c>
      <c r="IN613" s="296">
        <f t="shared" si="48"/>
        <v>0.75</v>
      </c>
    </row>
    <row r="614" spans="1:248">
      <c r="A614" s="52">
        <f>+'3.- Resumen general'!B616</f>
        <v>610</v>
      </c>
      <c r="B614" s="52">
        <v>31582</v>
      </c>
      <c r="C614" s="53" t="str">
        <f>+'3.- Resumen general'!D616</f>
        <v>Laringoplastía</v>
      </c>
      <c r="D614" s="490" t="str">
        <f>+'3.- Resumen general'!F616</f>
        <v>IQ A</v>
      </c>
      <c r="E614" s="433" t="s">
        <v>444</v>
      </c>
      <c r="F614" s="323">
        <f t="shared" si="46"/>
        <v>170.78198999999995</v>
      </c>
      <c r="G614" s="180" t="s">
        <v>1391</v>
      </c>
      <c r="H614" s="323">
        <f>+VLOOKUP(G614,$C$2421:$D$3113,2,FALSE)</f>
        <v>183.9085</v>
      </c>
      <c r="I614" s="55"/>
      <c r="J614" s="323"/>
      <c r="K614" s="56">
        <f t="shared" si="47"/>
        <v>354.69048999999995</v>
      </c>
      <c r="IK614" s="2">
        <v>31582</v>
      </c>
      <c r="IL614" s="196" t="s">
        <v>649</v>
      </c>
      <c r="IM614" s="5">
        <v>140</v>
      </c>
      <c r="IN614" s="296">
        <f t="shared" si="48"/>
        <v>2.3333333333333335</v>
      </c>
    </row>
    <row r="615" spans="1:248">
      <c r="A615" s="52">
        <f>+'3.- Resumen general'!B617</f>
        <v>611</v>
      </c>
      <c r="B615" s="52">
        <v>31590</v>
      </c>
      <c r="C615" s="53" t="str">
        <f>+'3.- Resumen general'!D617</f>
        <v>Reinervación laríngea por pedículo neuromuscular</v>
      </c>
      <c r="D615" s="490" t="str">
        <f>+'3.- Resumen general'!F617</f>
        <v>IQ A</v>
      </c>
      <c r="E615" s="433" t="s">
        <v>444</v>
      </c>
      <c r="F615" s="323">
        <f t="shared" si="46"/>
        <v>170.78198999999995</v>
      </c>
      <c r="G615" s="180" t="s">
        <v>1390</v>
      </c>
      <c r="H615" s="323">
        <f>+VLOOKUP(G615,$C$2421:$D$3113,2,FALSE)+($H$3323*$G$3323*IN615)+($H$3319*$G$3319*IN615)</f>
        <v>202.7780166666667</v>
      </c>
      <c r="I615" s="55"/>
      <c r="J615" s="323"/>
      <c r="K615" s="56">
        <f t="shared" si="47"/>
        <v>373.56000666666665</v>
      </c>
      <c r="IK615" s="2">
        <v>31590</v>
      </c>
      <c r="IL615" s="196" t="s">
        <v>650</v>
      </c>
      <c r="IM615" s="5">
        <v>140</v>
      </c>
      <c r="IN615" s="296">
        <f t="shared" si="48"/>
        <v>2.3333333333333335</v>
      </c>
    </row>
    <row r="616" spans="1:248">
      <c r="A616" s="52">
        <f>+'3.- Resumen general'!B618</f>
        <v>612</v>
      </c>
      <c r="B616" s="52">
        <v>31595</v>
      </c>
      <c r="C616" s="53" t="str">
        <f>+'3.- Resumen general'!D618</f>
        <v>Sección del nervio laríngeo recurrente, terapéutica (procedimiento separado), unilateral</v>
      </c>
      <c r="D616" s="490" t="str">
        <f>+'3.- Resumen general'!F618</f>
        <v>IQ B</v>
      </c>
      <c r="E616" s="433" t="s">
        <v>5897</v>
      </c>
      <c r="F616" s="323">
        <f t="shared" si="46"/>
        <v>179.13249000000002</v>
      </c>
      <c r="G616" s="180" t="s">
        <v>1393</v>
      </c>
      <c r="H616" s="323">
        <f>+VLOOKUP(G616,$C$2421:$D$3113,2,FALSE)</f>
        <v>39.269999999999996</v>
      </c>
      <c r="I616" s="55"/>
      <c r="J616" s="323"/>
      <c r="K616" s="56">
        <f t="shared" si="47"/>
        <v>218.40249</v>
      </c>
      <c r="IK616" s="2">
        <v>31595</v>
      </c>
      <c r="IL616" s="196" t="s">
        <v>651</v>
      </c>
      <c r="IM616" s="5">
        <v>120</v>
      </c>
      <c r="IN616" s="296">
        <f t="shared" si="48"/>
        <v>2</v>
      </c>
    </row>
    <row r="617" spans="1:248">
      <c r="A617" s="52">
        <f>+'3.- Resumen general'!B619</f>
        <v>613</v>
      </c>
      <c r="B617" s="52">
        <v>31603</v>
      </c>
      <c r="C617" s="53" t="str">
        <f>+'3.- Resumen general'!D619</f>
        <v>Traqueostomía</v>
      </c>
      <c r="D617" s="490" t="str">
        <f>+'3.- Resumen general'!F619</f>
        <v>IQ D</v>
      </c>
      <c r="E617" s="433" t="s">
        <v>3273</v>
      </c>
      <c r="F617" s="323">
        <f t="shared" si="46"/>
        <v>49.8</v>
      </c>
      <c r="G617" s="58" t="s">
        <v>1392</v>
      </c>
      <c r="H617" s="323">
        <f>+VLOOKUP(G617,$C$2421:$D$3113,2,FALSE)</f>
        <v>21.28</v>
      </c>
      <c r="I617" s="55"/>
      <c r="J617" s="323"/>
      <c r="K617" s="56">
        <f t="shared" si="47"/>
        <v>71.08</v>
      </c>
      <c r="IK617" s="2">
        <v>31603</v>
      </c>
      <c r="IL617" s="196" t="s">
        <v>3761</v>
      </c>
      <c r="IM617" s="5">
        <v>30</v>
      </c>
      <c r="IN617" s="296">
        <f t="shared" si="48"/>
        <v>0.5</v>
      </c>
    </row>
    <row r="618" spans="1:248">
      <c r="A618" s="52">
        <f>+'3.- Resumen general'!B620</f>
        <v>614</v>
      </c>
      <c r="B618" s="52">
        <v>31612</v>
      </c>
      <c r="C618" s="53" t="str">
        <f>+'3.- Resumen general'!D620</f>
        <v>Punción traqueal percutánea con aspiración y / o revisión</v>
      </c>
      <c r="D618" s="490" t="str">
        <f>+'3.- Resumen general'!F620</f>
        <v>IQ D</v>
      </c>
      <c r="E618" s="433" t="s">
        <v>3266</v>
      </c>
      <c r="F618" s="323">
        <f t="shared" si="46"/>
        <v>7.281200000000001</v>
      </c>
      <c r="G618" s="58"/>
      <c r="H618" s="323"/>
      <c r="I618" s="55"/>
      <c r="J618" s="323"/>
      <c r="K618" s="56">
        <f t="shared" si="47"/>
        <v>7.281200000000001</v>
      </c>
      <c r="IK618" s="2">
        <v>31612</v>
      </c>
      <c r="IL618" s="196" t="s">
        <v>652</v>
      </c>
      <c r="IM618" s="5">
        <v>60</v>
      </c>
      <c r="IN618" s="296">
        <f t="shared" si="48"/>
        <v>1</v>
      </c>
    </row>
    <row r="619" spans="1:248">
      <c r="A619" s="52">
        <f>+'3.- Resumen general'!B621</f>
        <v>615</v>
      </c>
      <c r="B619" s="52">
        <v>31613</v>
      </c>
      <c r="C619" s="53" t="str">
        <f>+'3.- Resumen general'!D621</f>
        <v>Revisión de Traqueostomía, sin rotación de Flap</v>
      </c>
      <c r="D619" s="490" t="str">
        <f>+'3.- Resumen general'!F621</f>
        <v>Atención de Tópico</v>
      </c>
      <c r="E619" s="433" t="s">
        <v>3266</v>
      </c>
      <c r="F619" s="323">
        <f t="shared" si="46"/>
        <v>7.281200000000001</v>
      </c>
      <c r="G619" s="57"/>
      <c r="H619" s="323"/>
      <c r="I619" s="55"/>
      <c r="J619" s="323"/>
      <c r="K619" s="56">
        <f t="shared" si="47"/>
        <v>7.281200000000001</v>
      </c>
      <c r="IK619" s="2">
        <v>31613</v>
      </c>
      <c r="IL619" s="196" t="s">
        <v>653</v>
      </c>
      <c r="IM619" s="5">
        <v>20</v>
      </c>
      <c r="IN619" s="296">
        <f t="shared" si="48"/>
        <v>0.33333333333333331</v>
      </c>
    </row>
    <row r="620" spans="1:248">
      <c r="A620" s="52">
        <f>+'3.- Resumen general'!B622</f>
        <v>616</v>
      </c>
      <c r="B620" s="52">
        <v>31622</v>
      </c>
      <c r="C620" s="53" t="str">
        <f>+'3.- Resumen general'!D622</f>
        <v>Broncoscopía</v>
      </c>
      <c r="D620" s="490" t="str">
        <f>+'3.- Resumen general'!F622</f>
        <v>Endoscopía Terapéutica</v>
      </c>
      <c r="E620" s="433" t="s">
        <v>3273</v>
      </c>
      <c r="F620" s="323">
        <f t="shared" si="46"/>
        <v>49.8</v>
      </c>
      <c r="G620" s="180" t="s">
        <v>1401</v>
      </c>
      <c r="H620" s="323">
        <f>+VLOOKUP(G620,$C$2421:$D$3113,2,FALSE)+($H$3275*$G$3275*IN620)+($H$3271*$G$3271*IN620)</f>
        <v>135.83535000000001</v>
      </c>
      <c r="I620" s="55"/>
      <c r="J620" s="323"/>
      <c r="K620" s="56">
        <f t="shared" si="47"/>
        <v>185.63535000000002</v>
      </c>
      <c r="IK620" s="2">
        <v>31622</v>
      </c>
      <c r="IL620" s="196" t="s">
        <v>654</v>
      </c>
      <c r="IM620" s="5">
        <v>30</v>
      </c>
      <c r="IN620" s="296">
        <f t="shared" si="48"/>
        <v>0.5</v>
      </c>
    </row>
    <row r="621" spans="1:248">
      <c r="A621" s="52">
        <f>+'3.- Resumen general'!B623</f>
        <v>617</v>
      </c>
      <c r="B621" s="52">
        <v>31624</v>
      </c>
      <c r="C621" s="53" t="str">
        <f>+'3.- Resumen general'!D623</f>
        <v>Broncoscopía con lavado bronquioalveolar</v>
      </c>
      <c r="D621" s="490" t="str">
        <f>+'3.- Resumen general'!F623</f>
        <v>Endoscopía Terapéutica</v>
      </c>
      <c r="E621" s="433" t="s">
        <v>445</v>
      </c>
      <c r="F621" s="323">
        <f t="shared" si="46"/>
        <v>96.123999999999981</v>
      </c>
      <c r="G621" s="180" t="s">
        <v>1401</v>
      </c>
      <c r="H621" s="323">
        <f>+VLOOKUP(G621,$C$2421:$D$3113,2,FALSE)+($H$3275*$G$3275*IN621)+($H$3271*$G$3271*IN621)</f>
        <v>146.01935000000003</v>
      </c>
      <c r="I621" s="55"/>
      <c r="J621" s="323"/>
      <c r="K621" s="56">
        <f t="shared" si="47"/>
        <v>242.14335</v>
      </c>
      <c r="IK621" s="2">
        <v>31624</v>
      </c>
      <c r="IL621" s="196" t="s">
        <v>656</v>
      </c>
      <c r="IM621" s="5">
        <v>45</v>
      </c>
      <c r="IN621" s="296">
        <f t="shared" si="48"/>
        <v>0.75</v>
      </c>
    </row>
    <row r="622" spans="1:248">
      <c r="A622" s="52">
        <f>+'3.- Resumen general'!B624</f>
        <v>618</v>
      </c>
      <c r="B622" s="52">
        <v>31645</v>
      </c>
      <c r="C622" s="53" t="str">
        <f>+'3.- Resumen general'!D624</f>
        <v>Broncoscopía con aspiracion terapeutica del arbol bronquial (ej drenaje de absceso pulmonar). Procedimiento inicial.</v>
      </c>
      <c r="D622" s="490" t="str">
        <f>+'3.- Resumen general'!F624</f>
        <v>Endoscopía Terapéutica</v>
      </c>
      <c r="E622" s="433" t="s">
        <v>445</v>
      </c>
      <c r="F622" s="323">
        <f t="shared" si="46"/>
        <v>96.123999999999981</v>
      </c>
      <c r="G622" s="180" t="s">
        <v>1401</v>
      </c>
      <c r="H622" s="323">
        <f>+VLOOKUP(G622,$C$2421:$D$3113,2,FALSE)+($H$3275*$G$3275*IN622)+($H$3271*$G$3271*IN622)</f>
        <v>156.20335000000003</v>
      </c>
      <c r="I622" s="55"/>
      <c r="J622" s="323"/>
      <c r="K622" s="56">
        <f t="shared" si="47"/>
        <v>252.32735000000002</v>
      </c>
      <c r="IK622" s="2" t="s">
        <v>6157</v>
      </c>
      <c r="IL622" s="196" t="s">
        <v>657</v>
      </c>
      <c r="IM622" s="5">
        <v>60</v>
      </c>
      <c r="IN622" s="296">
        <f t="shared" si="48"/>
        <v>1</v>
      </c>
    </row>
    <row r="623" spans="1:248">
      <c r="A623" s="52">
        <f>+'3.- Resumen general'!B625</f>
        <v>619</v>
      </c>
      <c r="B623" s="52">
        <v>31750</v>
      </c>
      <c r="C623" s="53" t="str">
        <f>+'3.- Resumen general'!D625</f>
        <v>Traqueoplastía</v>
      </c>
      <c r="D623" s="490" t="str">
        <f>+'3.- Resumen general'!F625</f>
        <v>IQ A</v>
      </c>
      <c r="E623" s="433" t="s">
        <v>444</v>
      </c>
      <c r="F623" s="323">
        <f t="shared" si="46"/>
        <v>170.78198999999995</v>
      </c>
      <c r="G623" s="180" t="s">
        <v>1395</v>
      </c>
      <c r="H623" s="323">
        <f>+VLOOKUP(G623,$C$2421:$D$3113,2,FALSE)</f>
        <v>86.8</v>
      </c>
      <c r="I623" s="55"/>
      <c r="J623" s="323"/>
      <c r="K623" s="56">
        <f t="shared" si="47"/>
        <v>257.58198999999996</v>
      </c>
      <c r="IK623" s="2">
        <v>31750</v>
      </c>
      <c r="IL623" s="196" t="s">
        <v>658</v>
      </c>
      <c r="IM623" s="5">
        <v>260</v>
      </c>
      <c r="IN623" s="296">
        <f t="shared" si="48"/>
        <v>4.333333333333333</v>
      </c>
    </row>
    <row r="624" spans="1:248">
      <c r="A624" s="52">
        <f>+'3.- Resumen general'!B626</f>
        <v>620</v>
      </c>
      <c r="B624" s="52">
        <v>31766</v>
      </c>
      <c r="C624" s="53" t="str">
        <f>+'3.- Resumen general'!D626</f>
        <v>Reconstrucción de carina traqueal</v>
      </c>
      <c r="D624" s="490" t="str">
        <f>+'3.- Resumen general'!F626</f>
        <v>IQ B</v>
      </c>
      <c r="E624" s="433" t="s">
        <v>5897</v>
      </c>
      <c r="F624" s="323">
        <f t="shared" si="46"/>
        <v>179.13249000000002</v>
      </c>
      <c r="G624" s="180" t="s">
        <v>1391</v>
      </c>
      <c r="H624" s="323">
        <f>+VLOOKUP(G624,$C$2421:$D$3113,2,FALSE)</f>
        <v>183.9085</v>
      </c>
      <c r="I624" s="55"/>
      <c r="J624" s="323"/>
      <c r="K624" s="56">
        <f t="shared" si="47"/>
        <v>363.04099000000002</v>
      </c>
      <c r="IK624" s="2">
        <v>31766</v>
      </c>
      <c r="IL624" s="196" t="s">
        <v>659</v>
      </c>
      <c r="IM624" s="5">
        <v>260</v>
      </c>
      <c r="IN624" s="296">
        <f t="shared" si="48"/>
        <v>4.333333333333333</v>
      </c>
    </row>
    <row r="625" spans="1:248">
      <c r="A625" s="52">
        <f>+'3.- Resumen general'!B627</f>
        <v>621</v>
      </c>
      <c r="B625" s="52">
        <v>31770</v>
      </c>
      <c r="C625" s="53" t="str">
        <f>+'3.- Resumen general'!D627</f>
        <v>Broncoplastía</v>
      </c>
      <c r="D625" s="490" t="str">
        <f>+'3.- Resumen general'!F627</f>
        <v>IQ B</v>
      </c>
      <c r="E625" s="433" t="s">
        <v>5897</v>
      </c>
      <c r="F625" s="323">
        <f t="shared" si="46"/>
        <v>179.13249000000002</v>
      </c>
      <c r="G625" s="180" t="s">
        <v>1391</v>
      </c>
      <c r="H625" s="323">
        <f>+VLOOKUP(G625,$C$2421:$D$3113,2,FALSE)</f>
        <v>183.9085</v>
      </c>
      <c r="I625" s="55"/>
      <c r="J625" s="323"/>
      <c r="K625" s="56">
        <f t="shared" si="47"/>
        <v>363.04099000000002</v>
      </c>
      <c r="IK625" s="2">
        <v>31770</v>
      </c>
      <c r="IL625" s="196" t="s">
        <v>660</v>
      </c>
      <c r="IM625" s="5">
        <v>260</v>
      </c>
      <c r="IN625" s="296">
        <f t="shared" si="48"/>
        <v>4.333333333333333</v>
      </c>
    </row>
    <row r="626" spans="1:248">
      <c r="A626" s="52">
        <f>+'3.- Resumen general'!B628</f>
        <v>622</v>
      </c>
      <c r="B626" s="52">
        <v>31785</v>
      </c>
      <c r="C626" s="53" t="str">
        <f>+'3.- Resumen general'!D628</f>
        <v>Excisión de tumor traqueal o carcinoma cervical</v>
      </c>
      <c r="D626" s="490" t="str">
        <f>+'3.- Resumen general'!F628</f>
        <v>IQ A</v>
      </c>
      <c r="E626" s="433" t="s">
        <v>444</v>
      </c>
      <c r="F626" s="323">
        <f t="shared" si="46"/>
        <v>170.78198999999995</v>
      </c>
      <c r="G626" s="180" t="s">
        <v>1401</v>
      </c>
      <c r="H626" s="323">
        <f>+VLOOKUP(G626,$C$2421:$D$3113,2,FALSE)+($H$3275*$G$3275*IN626)+($H$3271*$G$3271*IN626)</f>
        <v>291.99001666666663</v>
      </c>
      <c r="I626" s="55"/>
      <c r="J626" s="323"/>
      <c r="K626" s="56">
        <f t="shared" si="47"/>
        <v>462.77200666666658</v>
      </c>
      <c r="IK626" s="2">
        <v>31785</v>
      </c>
      <c r="IL626" s="196" t="s">
        <v>661</v>
      </c>
      <c r="IM626" s="5">
        <v>260</v>
      </c>
      <c r="IN626" s="296">
        <f t="shared" si="48"/>
        <v>4.333333333333333</v>
      </c>
    </row>
    <row r="627" spans="1:248">
      <c r="A627" s="52">
        <f>+'3.- Resumen general'!B629</f>
        <v>623</v>
      </c>
      <c r="B627" s="52">
        <v>31800</v>
      </c>
      <c r="C627" s="53" t="str">
        <f>+'3.- Resumen general'!D629</f>
        <v>Sutura de herida o lesión traqueal</v>
      </c>
      <c r="D627" s="490" t="str">
        <f>+'3.- Resumen general'!F629</f>
        <v>IQ B</v>
      </c>
      <c r="E627" s="433" t="s">
        <v>445</v>
      </c>
      <c r="F627" s="323">
        <f t="shared" si="46"/>
        <v>96.123999999999981</v>
      </c>
      <c r="G627" s="180" t="s">
        <v>1401</v>
      </c>
      <c r="H627" s="323">
        <f>+VLOOKUP(G627,$C$2421:$D$3113,2,FALSE)+($H$3275*$G$3275*IN627)+($H$3271*$G$3271*IN627)</f>
        <v>169.78201666666666</v>
      </c>
      <c r="I627" s="55"/>
      <c r="J627" s="323"/>
      <c r="K627" s="56">
        <f t="shared" si="47"/>
        <v>265.90601666666663</v>
      </c>
      <c r="IK627" s="2">
        <v>31800</v>
      </c>
      <c r="IL627" s="196" t="s">
        <v>662</v>
      </c>
      <c r="IM627" s="5">
        <v>80</v>
      </c>
      <c r="IN627" s="296">
        <f t="shared" si="48"/>
        <v>1.3333333333333333</v>
      </c>
    </row>
    <row r="628" spans="1:248">
      <c r="A628" s="52">
        <f>+'3.- Resumen general'!B630</f>
        <v>624</v>
      </c>
      <c r="B628" s="52">
        <v>31820</v>
      </c>
      <c r="C628" s="53" t="str">
        <f>+'3.- Resumen general'!D630</f>
        <v>Cierre quirúrgico de Traqueostomía o fístula</v>
      </c>
      <c r="D628" s="490" t="str">
        <f>+'3.- Resumen general'!F630</f>
        <v>IQ A</v>
      </c>
      <c r="E628" s="433" t="s">
        <v>445</v>
      </c>
      <c r="F628" s="323">
        <f t="shared" si="46"/>
        <v>96.123999999999981</v>
      </c>
      <c r="G628" s="180" t="s">
        <v>1390</v>
      </c>
      <c r="H628" s="323">
        <f>+VLOOKUP(G628,$C$2421:$D$3113,2,FALSE)+($H$3323*$G$3323*IN628)+($H$3319*$G$3319*IN628)</f>
        <v>162.04201666666668</v>
      </c>
      <c r="I628" s="55"/>
      <c r="J628" s="323"/>
      <c r="K628" s="56">
        <f t="shared" si="47"/>
        <v>258.16601666666668</v>
      </c>
      <c r="IK628" s="2">
        <v>31820</v>
      </c>
      <c r="IL628" s="196" t="s">
        <v>663</v>
      </c>
      <c r="IM628" s="5">
        <v>80</v>
      </c>
      <c r="IN628" s="296">
        <f t="shared" si="48"/>
        <v>1.3333333333333333</v>
      </c>
    </row>
    <row r="629" spans="1:248">
      <c r="A629" s="52">
        <f>+'3.- Resumen general'!B631</f>
        <v>625</v>
      </c>
      <c r="B629" s="52">
        <v>31830</v>
      </c>
      <c r="C629" s="53" t="str">
        <f>+'3.- Resumen general'!D631</f>
        <v>Revisión de cicatriz de Traqueostomía (en sala de operaciones)</v>
      </c>
      <c r="D629" s="490" t="str">
        <f>+'3.- Resumen general'!F631</f>
        <v>IQ B</v>
      </c>
      <c r="E629" s="433" t="s">
        <v>5897</v>
      </c>
      <c r="F629" s="323">
        <f t="shared" si="46"/>
        <v>179.13249000000002</v>
      </c>
      <c r="G629" s="180" t="s">
        <v>1392</v>
      </c>
      <c r="H629" s="323">
        <f t="shared" ref="H629:H636" si="51">+VLOOKUP(G629,$C$2421:$D$3113,2,FALSE)</f>
        <v>21.28</v>
      </c>
      <c r="I629" s="55"/>
      <c r="J629" s="323"/>
      <c r="K629" s="56">
        <f t="shared" si="47"/>
        <v>200.41249000000002</v>
      </c>
      <c r="IK629" s="2">
        <v>31830</v>
      </c>
      <c r="IL629" s="196" t="s">
        <v>664</v>
      </c>
      <c r="IM629" s="5">
        <v>60</v>
      </c>
      <c r="IN629" s="296">
        <f t="shared" si="48"/>
        <v>1</v>
      </c>
    </row>
    <row r="630" spans="1:248" ht="25.5">
      <c r="A630" s="52">
        <f>+'3.- Resumen general'!B632</f>
        <v>626</v>
      </c>
      <c r="B630" s="52">
        <v>32005</v>
      </c>
      <c r="C630" s="53" t="str">
        <f>+'3.- Resumen general'!D632</f>
        <v>Pleurodesis</v>
      </c>
      <c r="D630" s="490" t="str">
        <f>+'3.- Resumen general'!F632</f>
        <v>Atención de Tópico</v>
      </c>
      <c r="E630" s="432" t="s">
        <v>3222</v>
      </c>
      <c r="F630" s="323">
        <f t="shared" si="46"/>
        <v>11.590499999999999</v>
      </c>
      <c r="G630" s="65" t="s">
        <v>441</v>
      </c>
      <c r="H630" s="323">
        <f t="shared" si="51"/>
        <v>17.94735</v>
      </c>
      <c r="I630" s="55"/>
      <c r="J630" s="323"/>
      <c r="K630" s="56">
        <f t="shared" si="47"/>
        <v>29.537849999999999</v>
      </c>
      <c r="IK630" s="2">
        <v>32005</v>
      </c>
      <c r="IL630" s="196" t="s">
        <v>666</v>
      </c>
      <c r="IM630" s="5">
        <v>45</v>
      </c>
      <c r="IN630" s="296">
        <f t="shared" si="48"/>
        <v>0.75</v>
      </c>
    </row>
    <row r="631" spans="1:248" ht="25.5">
      <c r="A631" s="52">
        <f>+'3.- Resumen general'!B633</f>
        <v>627</v>
      </c>
      <c r="B631" s="52">
        <v>32035</v>
      </c>
      <c r="C631" s="53" t="str">
        <f>+'3.- Resumen general'!D633</f>
        <v>Toracostomía, para drenaje de empiema</v>
      </c>
      <c r="D631" s="490" t="str">
        <f>+'3.- Resumen general'!F633</f>
        <v>Atención de Tópico</v>
      </c>
      <c r="E631" s="432" t="s">
        <v>3222</v>
      </c>
      <c r="F631" s="323">
        <f t="shared" si="46"/>
        <v>11.590499999999999</v>
      </c>
      <c r="G631" s="65" t="s">
        <v>441</v>
      </c>
      <c r="H631" s="323">
        <f t="shared" si="51"/>
        <v>17.94735</v>
      </c>
      <c r="I631" s="55"/>
      <c r="J631" s="323"/>
      <c r="K631" s="56">
        <f t="shared" si="47"/>
        <v>29.537849999999999</v>
      </c>
      <c r="IK631" s="2">
        <v>32035</v>
      </c>
      <c r="IL631" s="196" t="s">
        <v>667</v>
      </c>
      <c r="IM631" s="5">
        <v>45</v>
      </c>
      <c r="IN631" s="296">
        <f t="shared" si="48"/>
        <v>0.75</v>
      </c>
    </row>
    <row r="632" spans="1:248" ht="25.5">
      <c r="A632" s="52">
        <f>+'3.- Resumen general'!B634</f>
        <v>628</v>
      </c>
      <c r="B632" s="52">
        <v>32095</v>
      </c>
      <c r="C632" s="53" t="str">
        <f>+'3.- Resumen general'!D634</f>
        <v>Toracotomía, limitada, para biopsia pulmonar o pleural</v>
      </c>
      <c r="D632" s="490" t="str">
        <f>+'3.- Resumen general'!F634</f>
        <v>Atención de Tópico</v>
      </c>
      <c r="E632" s="432" t="s">
        <v>3222</v>
      </c>
      <c r="F632" s="323">
        <f t="shared" si="46"/>
        <v>11.590499999999999</v>
      </c>
      <c r="G632" s="65" t="s">
        <v>441</v>
      </c>
      <c r="H632" s="323">
        <f t="shared" si="51"/>
        <v>17.94735</v>
      </c>
      <c r="I632" s="55"/>
      <c r="J632" s="323"/>
      <c r="K632" s="56">
        <f t="shared" si="47"/>
        <v>29.537849999999999</v>
      </c>
      <c r="IK632" s="2">
        <v>32095</v>
      </c>
      <c r="IL632" s="196" t="s">
        <v>668</v>
      </c>
      <c r="IM632" s="5">
        <v>140</v>
      </c>
      <c r="IN632" s="296">
        <f t="shared" si="48"/>
        <v>2.3333333333333335</v>
      </c>
    </row>
    <row r="633" spans="1:248">
      <c r="A633" s="52">
        <f>+'3.- Resumen general'!B635</f>
        <v>629</v>
      </c>
      <c r="B633" s="52">
        <v>32200</v>
      </c>
      <c r="C633" s="53" t="str">
        <f>+'3.- Resumen general'!D635</f>
        <v>Neumonostomía; para drenaje a cielo abierto de absceso o quiste</v>
      </c>
      <c r="D633" s="490" t="str">
        <f>+'3.- Resumen general'!F635</f>
        <v>IQ B</v>
      </c>
      <c r="E633" s="433" t="s">
        <v>5897</v>
      </c>
      <c r="F633" s="323">
        <f t="shared" si="46"/>
        <v>179.13249000000002</v>
      </c>
      <c r="G633" s="58" t="s">
        <v>1391</v>
      </c>
      <c r="H633" s="323">
        <f t="shared" si="51"/>
        <v>183.9085</v>
      </c>
      <c r="I633" s="55"/>
      <c r="J633" s="323"/>
      <c r="K633" s="56">
        <f t="shared" si="47"/>
        <v>363.04099000000002</v>
      </c>
      <c r="IK633" s="2">
        <v>32200</v>
      </c>
      <c r="IL633" s="196" t="s">
        <v>3762</v>
      </c>
      <c r="IM633" s="5">
        <v>200</v>
      </c>
      <c r="IN633" s="296">
        <f t="shared" si="48"/>
        <v>3.3333333333333335</v>
      </c>
    </row>
    <row r="634" spans="1:248">
      <c r="A634" s="52">
        <f>+'3.- Resumen general'!B636</f>
        <v>630</v>
      </c>
      <c r="B634" s="52">
        <v>32201</v>
      </c>
      <c r="C634" s="53" t="str">
        <f>+'3.- Resumen general'!D636</f>
        <v>Neumonostomía; con drenaje percutáneo de absceso o quiste</v>
      </c>
      <c r="D634" s="490" t="str">
        <f>+'3.- Resumen general'!F636</f>
        <v>IQ B</v>
      </c>
      <c r="E634" s="433" t="s">
        <v>5897</v>
      </c>
      <c r="F634" s="323">
        <f t="shared" si="46"/>
        <v>179.13249000000002</v>
      </c>
      <c r="G634" s="58" t="s">
        <v>1391</v>
      </c>
      <c r="H634" s="323">
        <f t="shared" si="51"/>
        <v>183.9085</v>
      </c>
      <c r="I634" s="55"/>
      <c r="J634" s="323"/>
      <c r="K634" s="56">
        <f t="shared" si="47"/>
        <v>363.04099000000002</v>
      </c>
      <c r="IK634" s="2">
        <v>32201</v>
      </c>
      <c r="IL634" s="196" t="s">
        <v>3763</v>
      </c>
      <c r="IM634" s="5">
        <v>200</v>
      </c>
      <c r="IN634" s="296">
        <f t="shared" si="48"/>
        <v>3.3333333333333335</v>
      </c>
    </row>
    <row r="635" spans="1:248">
      <c r="A635" s="52">
        <f>+'3.- Resumen general'!B637</f>
        <v>631</v>
      </c>
      <c r="B635" s="52">
        <v>32220</v>
      </c>
      <c r="C635" s="53" t="str">
        <f>+'3.- Resumen general'!D637</f>
        <v>Decorticación pulmonar total</v>
      </c>
      <c r="D635" s="490" t="str">
        <f>+'3.- Resumen general'!F637</f>
        <v>IQ B</v>
      </c>
      <c r="E635" s="433" t="s">
        <v>5897</v>
      </c>
      <c r="F635" s="323">
        <f t="shared" si="46"/>
        <v>179.13249000000002</v>
      </c>
      <c r="G635" s="58" t="s">
        <v>1391</v>
      </c>
      <c r="H635" s="323">
        <f t="shared" si="51"/>
        <v>183.9085</v>
      </c>
      <c r="I635" s="55"/>
      <c r="J635" s="323"/>
      <c r="K635" s="56">
        <f t="shared" si="47"/>
        <v>363.04099000000002</v>
      </c>
      <c r="IK635" s="2">
        <v>32220</v>
      </c>
      <c r="IL635" s="196" t="s">
        <v>669</v>
      </c>
      <c r="IM635" s="5">
        <v>260</v>
      </c>
      <c r="IN635" s="296">
        <f t="shared" si="48"/>
        <v>4.333333333333333</v>
      </c>
    </row>
    <row r="636" spans="1:248">
      <c r="A636" s="52">
        <f>+'3.- Resumen general'!B638</f>
        <v>632</v>
      </c>
      <c r="B636" s="52">
        <v>32225</v>
      </c>
      <c r="C636" s="53" t="str">
        <f>+'3.- Resumen general'!D638</f>
        <v>Decorticación pulmonar parcial</v>
      </c>
      <c r="D636" s="490" t="str">
        <f>+'3.- Resumen general'!F638</f>
        <v>IQ B</v>
      </c>
      <c r="E636" s="433" t="s">
        <v>5897</v>
      </c>
      <c r="F636" s="323">
        <f t="shared" si="46"/>
        <v>179.13249000000002</v>
      </c>
      <c r="G636" s="58" t="s">
        <v>1391</v>
      </c>
      <c r="H636" s="323">
        <f t="shared" si="51"/>
        <v>183.9085</v>
      </c>
      <c r="I636" s="55"/>
      <c r="J636" s="323"/>
      <c r="K636" s="56">
        <f t="shared" si="47"/>
        <v>363.04099000000002</v>
      </c>
      <c r="IK636" s="2">
        <v>32225</v>
      </c>
      <c r="IL636" s="196" t="s">
        <v>670</v>
      </c>
      <c r="IM636" s="5">
        <v>200</v>
      </c>
      <c r="IN636" s="296">
        <f t="shared" si="48"/>
        <v>3.3333333333333335</v>
      </c>
    </row>
    <row r="637" spans="1:248">
      <c r="A637" s="52">
        <f>+'3.- Resumen general'!B639</f>
        <v>633</v>
      </c>
      <c r="B637" s="52">
        <v>32310</v>
      </c>
      <c r="C637" s="53" t="str">
        <f>+'3.- Resumen general'!D639</f>
        <v>Pleurectomía parietal</v>
      </c>
      <c r="D637" s="490" t="str">
        <f>+'3.- Resumen general'!F639</f>
        <v>IQ B</v>
      </c>
      <c r="E637" s="433" t="s">
        <v>5897</v>
      </c>
      <c r="F637" s="323">
        <f t="shared" si="46"/>
        <v>179.13249000000002</v>
      </c>
      <c r="G637" s="180" t="s">
        <v>1401</v>
      </c>
      <c r="H637" s="323">
        <f>+VLOOKUP(G637,$C$2421:$D$3113,2,FALSE)+($H$3275*$G$3275*IN637)+($H$3271*$G$3271*IN637)</f>
        <v>251.25401666666667</v>
      </c>
      <c r="I637" s="55"/>
      <c r="J637" s="323"/>
      <c r="K637" s="56">
        <f t="shared" si="47"/>
        <v>430.38650666666672</v>
      </c>
      <c r="IK637" s="2">
        <v>32310</v>
      </c>
      <c r="IL637" s="196" t="s">
        <v>671</v>
      </c>
      <c r="IM637" s="5">
        <v>200</v>
      </c>
      <c r="IN637" s="296">
        <f t="shared" si="48"/>
        <v>3.3333333333333335</v>
      </c>
    </row>
    <row r="638" spans="1:248">
      <c r="A638" s="52">
        <f>+'3.- Resumen general'!B640</f>
        <v>634</v>
      </c>
      <c r="B638" s="52">
        <v>32320</v>
      </c>
      <c r="C638" s="53" t="str">
        <f>+'3.- Resumen general'!D640</f>
        <v>Decorticación y Pleurectomía parietal</v>
      </c>
      <c r="D638" s="490" t="str">
        <f>+'3.- Resumen general'!F640</f>
        <v>IQ B</v>
      </c>
      <c r="E638" s="433" t="s">
        <v>5897</v>
      </c>
      <c r="F638" s="323">
        <f t="shared" si="46"/>
        <v>179.13249000000002</v>
      </c>
      <c r="G638" s="180" t="s">
        <v>1390</v>
      </c>
      <c r="H638" s="323">
        <f>+VLOOKUP(G638,$C$2421:$D$3113,2,FALSE)+($H$3323*$G$3323*IN638)+($H$3319*$G$3319*IN638)</f>
        <v>284.25001666666662</v>
      </c>
      <c r="I638" s="55"/>
      <c r="J638" s="323"/>
      <c r="K638" s="56">
        <f t="shared" si="47"/>
        <v>463.38250666666664</v>
      </c>
      <c r="IK638" s="2">
        <v>32320</v>
      </c>
      <c r="IL638" s="196" t="s">
        <v>672</v>
      </c>
      <c r="IM638" s="5">
        <v>260</v>
      </c>
      <c r="IN638" s="296">
        <f t="shared" si="48"/>
        <v>4.333333333333333</v>
      </c>
    </row>
    <row r="639" spans="1:248">
      <c r="A639" s="52">
        <f>+'3.- Resumen general'!B641</f>
        <v>635</v>
      </c>
      <c r="B639" s="52">
        <v>32400</v>
      </c>
      <c r="C639" s="53" t="str">
        <f>+'3.- Resumen general'!D641</f>
        <v>Biopsia de pleura percutánea</v>
      </c>
      <c r="D639" s="490" t="str">
        <f>+'3.- Resumen general'!F641</f>
        <v>Atención de Tópico</v>
      </c>
      <c r="E639" s="432" t="s">
        <v>3214</v>
      </c>
      <c r="F639" s="323">
        <f t="shared" si="46"/>
        <v>18.19285</v>
      </c>
      <c r="G639" s="57"/>
      <c r="H639" s="323"/>
      <c r="I639" s="55"/>
      <c r="J639" s="323"/>
      <c r="K639" s="56">
        <f t="shared" si="47"/>
        <v>18.19285</v>
      </c>
      <c r="IK639" s="2">
        <v>32400</v>
      </c>
      <c r="IL639" s="196" t="s">
        <v>3764</v>
      </c>
      <c r="IM639" s="5">
        <v>30</v>
      </c>
      <c r="IN639" s="296">
        <f t="shared" si="48"/>
        <v>0.5</v>
      </c>
    </row>
    <row r="640" spans="1:248">
      <c r="A640" s="52">
        <f>+'3.- Resumen general'!B642</f>
        <v>636</v>
      </c>
      <c r="B640" s="52">
        <v>32405</v>
      </c>
      <c r="C640" s="53" t="str">
        <f>+'3.- Resumen general'!D642</f>
        <v>Biopsia, pulmón o mediastino, aguja percutánea</v>
      </c>
      <c r="D640" s="490" t="str">
        <f>+'3.- Resumen general'!F642</f>
        <v>Atención de Tópico</v>
      </c>
      <c r="E640" s="432" t="s">
        <v>3214</v>
      </c>
      <c r="F640" s="323">
        <f t="shared" si="46"/>
        <v>18.19285</v>
      </c>
      <c r="G640" s="57"/>
      <c r="H640" s="323"/>
      <c r="I640" s="55"/>
      <c r="J640" s="323"/>
      <c r="K640" s="56">
        <f t="shared" si="47"/>
        <v>18.19285</v>
      </c>
      <c r="IK640" s="2">
        <v>32405</v>
      </c>
      <c r="IL640" s="196" t="s">
        <v>673</v>
      </c>
      <c r="IM640" s="5">
        <v>80</v>
      </c>
      <c r="IN640" s="296">
        <f t="shared" si="48"/>
        <v>1.3333333333333333</v>
      </c>
    </row>
    <row r="641" spans="1:248" ht="25.5">
      <c r="A641" s="52">
        <f>+'3.- Resumen general'!B643</f>
        <v>637</v>
      </c>
      <c r="B641" s="52">
        <v>32420</v>
      </c>
      <c r="C641" s="53" t="str">
        <f>+'3.- Resumen general'!D643</f>
        <v>Neumocentesis</v>
      </c>
      <c r="D641" s="490" t="str">
        <f>+'3.- Resumen general'!F643</f>
        <v>Atención de Tópico</v>
      </c>
      <c r="E641" s="432" t="s">
        <v>3222</v>
      </c>
      <c r="F641" s="323">
        <f t="shared" si="46"/>
        <v>11.590499999999999</v>
      </c>
      <c r="G641" s="65" t="s">
        <v>441</v>
      </c>
      <c r="H641" s="323">
        <f t="shared" ref="H641:H647" si="52">+VLOOKUP(G641,$C$2421:$D$3113,2,FALSE)</f>
        <v>17.94735</v>
      </c>
      <c r="I641" s="55"/>
      <c r="J641" s="323"/>
      <c r="K641" s="56">
        <f t="shared" si="47"/>
        <v>29.537849999999999</v>
      </c>
      <c r="IK641" s="2">
        <v>32420</v>
      </c>
      <c r="IL641" s="196" t="s">
        <v>674</v>
      </c>
      <c r="IM641" s="5">
        <v>140</v>
      </c>
      <c r="IN641" s="296">
        <f t="shared" si="48"/>
        <v>2.3333333333333335</v>
      </c>
    </row>
    <row r="642" spans="1:248" ht="25.5">
      <c r="A642" s="52">
        <f>+'3.- Resumen general'!B644</f>
        <v>638</v>
      </c>
      <c r="B642" s="52">
        <v>32421</v>
      </c>
      <c r="C642" s="53" t="str">
        <f>+'3.- Resumen general'!D644</f>
        <v>Toracocentesis</v>
      </c>
      <c r="D642" s="490" t="str">
        <f>+'3.- Resumen general'!F644</f>
        <v>Atención de Tópico</v>
      </c>
      <c r="E642" s="432" t="s">
        <v>3222</v>
      </c>
      <c r="F642" s="323">
        <f t="shared" si="46"/>
        <v>11.590499999999999</v>
      </c>
      <c r="G642" s="65" t="s">
        <v>441</v>
      </c>
      <c r="H642" s="323">
        <f t="shared" si="52"/>
        <v>17.94735</v>
      </c>
      <c r="I642" s="55"/>
      <c r="J642" s="323"/>
      <c r="K642" s="56">
        <f t="shared" si="47"/>
        <v>29.537849999999999</v>
      </c>
      <c r="IK642" s="2">
        <v>32421</v>
      </c>
      <c r="IL642" s="196" t="s">
        <v>665</v>
      </c>
      <c r="IM642" s="5">
        <v>20</v>
      </c>
      <c r="IN642" s="296">
        <f t="shared" si="48"/>
        <v>0.33333333333333331</v>
      </c>
    </row>
    <row r="643" spans="1:248">
      <c r="A643" s="52">
        <f>+'3.- Resumen general'!B645</f>
        <v>639</v>
      </c>
      <c r="B643" s="52">
        <v>32440</v>
      </c>
      <c r="C643" s="53" t="str">
        <f>+'3.- Resumen general'!D645</f>
        <v>Neumonectomía</v>
      </c>
      <c r="D643" s="490" t="str">
        <f>+'3.- Resumen general'!F645</f>
        <v>IQ A</v>
      </c>
      <c r="E643" s="433" t="s">
        <v>444</v>
      </c>
      <c r="F643" s="323">
        <f t="shared" si="46"/>
        <v>170.78198999999995</v>
      </c>
      <c r="G643" s="180" t="s">
        <v>1391</v>
      </c>
      <c r="H643" s="323">
        <f t="shared" si="52"/>
        <v>183.9085</v>
      </c>
      <c r="I643" s="55"/>
      <c r="J643" s="323"/>
      <c r="K643" s="56">
        <f t="shared" si="47"/>
        <v>354.69048999999995</v>
      </c>
      <c r="IK643" s="2">
        <v>32440</v>
      </c>
      <c r="IL643" s="196" t="s">
        <v>3765</v>
      </c>
      <c r="IM643" s="5">
        <v>200</v>
      </c>
      <c r="IN643" s="296">
        <f t="shared" si="48"/>
        <v>3.3333333333333335</v>
      </c>
    </row>
    <row r="644" spans="1:248">
      <c r="A644" s="52">
        <f>+'3.- Resumen general'!B646</f>
        <v>640</v>
      </c>
      <c r="B644" s="52">
        <v>32442</v>
      </c>
      <c r="C644" s="53" t="str">
        <f>+'3.- Resumen general'!D646</f>
        <v>Neumonectomía total con resección de segmento de tráquea</v>
      </c>
      <c r="D644" s="490" t="str">
        <f>+'3.- Resumen general'!F646</f>
        <v>IQ A</v>
      </c>
      <c r="E644" s="433" t="s">
        <v>444</v>
      </c>
      <c r="F644" s="323">
        <f t="shared" si="46"/>
        <v>170.78198999999995</v>
      </c>
      <c r="G644" s="180" t="s">
        <v>1391</v>
      </c>
      <c r="H644" s="323">
        <f t="shared" si="52"/>
        <v>183.9085</v>
      </c>
      <c r="I644" s="55"/>
      <c r="J644" s="323"/>
      <c r="K644" s="56">
        <f t="shared" si="47"/>
        <v>354.69048999999995</v>
      </c>
      <c r="IK644" s="2">
        <v>32442</v>
      </c>
      <c r="IL644" s="196" t="s">
        <v>675</v>
      </c>
      <c r="IM644" s="5">
        <v>380</v>
      </c>
      <c r="IN644" s="296">
        <f t="shared" si="48"/>
        <v>6.333333333333333</v>
      </c>
    </row>
    <row r="645" spans="1:248">
      <c r="A645" s="52">
        <f>+'3.- Resumen general'!B647</f>
        <v>641</v>
      </c>
      <c r="B645" s="52">
        <v>32480</v>
      </c>
      <c r="C645" s="53" t="str">
        <f>+'3.- Resumen general'!D647</f>
        <v>Lobectomía</v>
      </c>
      <c r="D645" s="490" t="str">
        <f>+'3.- Resumen general'!F647</f>
        <v>IQ B</v>
      </c>
      <c r="E645" s="433" t="s">
        <v>5897</v>
      </c>
      <c r="F645" s="323">
        <f t="shared" ref="F645:F708" si="53">+VLOOKUP(E645,$C$2421:$D$3113,2,FALSE)</f>
        <v>179.13249000000002</v>
      </c>
      <c r="G645" s="180" t="s">
        <v>1391</v>
      </c>
      <c r="H645" s="323">
        <f t="shared" si="52"/>
        <v>183.9085</v>
      </c>
      <c r="I645" s="55"/>
      <c r="J645" s="323"/>
      <c r="K645" s="56">
        <f t="shared" ref="K645:K708" si="54">+F645+H645+J645</f>
        <v>363.04099000000002</v>
      </c>
      <c r="IK645" s="2">
        <v>32480</v>
      </c>
      <c r="IL645" s="196" t="s">
        <v>3766</v>
      </c>
      <c r="IM645" s="5">
        <v>200</v>
      </c>
      <c r="IN645" s="296">
        <f t="shared" ref="IN645:IN708" si="55">IM645/60</f>
        <v>3.3333333333333335</v>
      </c>
    </row>
    <row r="646" spans="1:248">
      <c r="A646" s="52">
        <f>+'3.- Resumen general'!B648</f>
        <v>642</v>
      </c>
      <c r="B646" s="52">
        <v>32482</v>
      </c>
      <c r="C646" s="53" t="str">
        <f>+'3.- Resumen general'!D648</f>
        <v>Bilobectomía pulmonar</v>
      </c>
      <c r="D646" s="490" t="str">
        <f>+'3.- Resumen general'!F648</f>
        <v>IQ B</v>
      </c>
      <c r="E646" s="433" t="s">
        <v>5897</v>
      </c>
      <c r="F646" s="323">
        <f t="shared" si="53"/>
        <v>179.13249000000002</v>
      </c>
      <c r="G646" s="180" t="s">
        <v>1391</v>
      </c>
      <c r="H646" s="323">
        <f t="shared" si="52"/>
        <v>183.9085</v>
      </c>
      <c r="I646" s="55"/>
      <c r="J646" s="323"/>
      <c r="K646" s="56">
        <f t="shared" si="54"/>
        <v>363.04099000000002</v>
      </c>
      <c r="IK646" s="2">
        <v>32482</v>
      </c>
      <c r="IL646" s="196" t="s">
        <v>676</v>
      </c>
      <c r="IM646" s="5">
        <v>200</v>
      </c>
      <c r="IN646" s="296">
        <f t="shared" si="55"/>
        <v>3.3333333333333335</v>
      </c>
    </row>
    <row r="647" spans="1:248">
      <c r="A647" s="52">
        <f>+'3.- Resumen general'!B649</f>
        <v>643</v>
      </c>
      <c r="B647" s="52">
        <v>32484</v>
      </c>
      <c r="C647" s="53" t="str">
        <f>+'3.- Resumen general'!D649</f>
        <v>Segmentectomía pulmonar</v>
      </c>
      <c r="D647" s="490" t="str">
        <f>+'3.- Resumen general'!F649</f>
        <v>IQ B</v>
      </c>
      <c r="E647" s="433" t="s">
        <v>5897</v>
      </c>
      <c r="F647" s="323">
        <f t="shared" si="53"/>
        <v>179.13249000000002</v>
      </c>
      <c r="G647" s="180" t="s">
        <v>1391</v>
      </c>
      <c r="H647" s="323">
        <f t="shared" si="52"/>
        <v>183.9085</v>
      </c>
      <c r="I647" s="55"/>
      <c r="J647" s="323"/>
      <c r="K647" s="56">
        <f t="shared" si="54"/>
        <v>363.04099000000002</v>
      </c>
      <c r="IK647" s="2">
        <v>32484</v>
      </c>
      <c r="IL647" s="196" t="s">
        <v>677</v>
      </c>
      <c r="IM647" s="5">
        <v>260</v>
      </c>
      <c r="IN647" s="296">
        <f t="shared" si="55"/>
        <v>4.333333333333333</v>
      </c>
    </row>
    <row r="648" spans="1:248">
      <c r="A648" s="52">
        <f>+'3.- Resumen general'!B650</f>
        <v>644</v>
      </c>
      <c r="B648" s="52">
        <v>32540</v>
      </c>
      <c r="C648" s="53" t="str">
        <f>+'3.- Resumen general'!D650</f>
        <v>Enucleación extrapleural de empiema (empiemectomía)</v>
      </c>
      <c r="D648" s="490" t="str">
        <f>+'3.- Resumen general'!F650</f>
        <v>IQ B</v>
      </c>
      <c r="E648" s="433" t="s">
        <v>5897</v>
      </c>
      <c r="F648" s="323">
        <f t="shared" si="53"/>
        <v>179.13249000000002</v>
      </c>
      <c r="G648" s="180" t="s">
        <v>1390</v>
      </c>
      <c r="H648" s="323">
        <f>+VLOOKUP(G648,$C$2421:$D$3113,2,FALSE)+($H$3323*$G$3323*IN648)+($H$3319*$G$3319*IN648)</f>
        <v>202.7780166666667</v>
      </c>
      <c r="I648" s="55"/>
      <c r="J648" s="323"/>
      <c r="K648" s="56">
        <f t="shared" si="54"/>
        <v>381.91050666666672</v>
      </c>
      <c r="IK648" s="2">
        <v>32540</v>
      </c>
      <c r="IL648" s="196" t="s">
        <v>678</v>
      </c>
      <c r="IM648" s="5">
        <v>140</v>
      </c>
      <c r="IN648" s="296">
        <f t="shared" si="55"/>
        <v>2.3333333333333335</v>
      </c>
    </row>
    <row r="649" spans="1:248" ht="25.5">
      <c r="A649" s="52">
        <f>+'3.- Resumen general'!B651</f>
        <v>645</v>
      </c>
      <c r="B649" s="52">
        <v>32551</v>
      </c>
      <c r="C649" s="53" t="str">
        <f>+'3.- Resumen general'!D651</f>
        <v>Tubo de toracostomía cerrada, incluye sello de agua</v>
      </c>
      <c r="D649" s="490" t="str">
        <f>+'3.- Resumen general'!F651</f>
        <v>Atención de Tópico</v>
      </c>
      <c r="E649" s="432" t="s">
        <v>3222</v>
      </c>
      <c r="F649" s="323">
        <f t="shared" si="53"/>
        <v>11.590499999999999</v>
      </c>
      <c r="G649" s="65" t="s">
        <v>441</v>
      </c>
      <c r="H649" s="323">
        <f>+VLOOKUP(G649,$C$2421:$D$3113,2,FALSE)</f>
        <v>17.94735</v>
      </c>
      <c r="I649" s="55"/>
      <c r="J649" s="323"/>
      <c r="K649" s="56">
        <f t="shared" si="54"/>
        <v>29.537849999999999</v>
      </c>
      <c r="IK649" s="2">
        <v>32551</v>
      </c>
      <c r="IL649" s="196" t="s">
        <v>3767</v>
      </c>
      <c r="IM649" s="5">
        <v>45</v>
      </c>
      <c r="IN649" s="296">
        <f t="shared" si="55"/>
        <v>0.75</v>
      </c>
    </row>
    <row r="650" spans="1:248">
      <c r="A650" s="52">
        <f>+'3.- Resumen general'!B652</f>
        <v>646</v>
      </c>
      <c r="B650" s="52">
        <v>32601</v>
      </c>
      <c r="C650" s="53" t="str">
        <f>+'3.- Resumen general'!D652</f>
        <v>Toracoscopía diagnóstica</v>
      </c>
      <c r="D650" s="490" t="str">
        <f>+'3.- Resumen general'!F652</f>
        <v>Endoscopía Terapéutica</v>
      </c>
      <c r="E650" s="433" t="s">
        <v>3261</v>
      </c>
      <c r="F650" s="323">
        <f t="shared" si="53"/>
        <v>22.083799999999997</v>
      </c>
      <c r="G650" s="58" t="s">
        <v>1392</v>
      </c>
      <c r="H650" s="323">
        <f>+VLOOKUP(G650,$C$2421:$D$3113,2,FALSE)</f>
        <v>21.28</v>
      </c>
      <c r="I650" s="55"/>
      <c r="J650" s="323"/>
      <c r="K650" s="56">
        <f t="shared" si="54"/>
        <v>43.363799999999998</v>
      </c>
      <c r="IK650" s="2">
        <v>32601</v>
      </c>
      <c r="IL650" s="196" t="s">
        <v>679</v>
      </c>
      <c r="IM650" s="5">
        <v>60</v>
      </c>
      <c r="IN650" s="296">
        <f t="shared" si="55"/>
        <v>1</v>
      </c>
    </row>
    <row r="651" spans="1:248">
      <c r="A651" s="52">
        <f>+'3.- Resumen general'!B653</f>
        <v>647</v>
      </c>
      <c r="B651" s="52">
        <v>32650</v>
      </c>
      <c r="C651" s="53" t="str">
        <f>+'3.- Resumen general'!D653</f>
        <v>Pleurodesis por toracoscopía, cualquier método o toracoscopía quirúrgica</v>
      </c>
      <c r="D651" s="490" t="str">
        <f>+'3.- Resumen general'!F653</f>
        <v>Endoscopía Terapéutica</v>
      </c>
      <c r="E651" s="433" t="s">
        <v>3261</v>
      </c>
      <c r="F651" s="323">
        <f t="shared" si="53"/>
        <v>22.083799999999997</v>
      </c>
      <c r="G651" s="58" t="s">
        <v>1392</v>
      </c>
      <c r="H651" s="323">
        <f>+VLOOKUP(G651,$C$2421:$D$3113,2,FALSE)</f>
        <v>21.28</v>
      </c>
      <c r="I651" s="55"/>
      <c r="J651" s="323"/>
      <c r="K651" s="56">
        <f t="shared" si="54"/>
        <v>43.363799999999998</v>
      </c>
      <c r="IK651" s="2">
        <v>32650</v>
      </c>
      <c r="IL651" s="196" t="s">
        <v>680</v>
      </c>
      <c r="IM651" s="5">
        <v>60</v>
      </c>
      <c r="IN651" s="296">
        <f t="shared" si="55"/>
        <v>1</v>
      </c>
    </row>
    <row r="652" spans="1:248">
      <c r="A652" s="52">
        <f>+'3.- Resumen general'!B654</f>
        <v>648</v>
      </c>
      <c r="B652" s="52">
        <v>32800</v>
      </c>
      <c r="C652" s="53" t="str">
        <f>+'3.- Resumen general'!D654</f>
        <v>Cura quirúrgica de hernia pulmonar a través de la pared torácica</v>
      </c>
      <c r="D652" s="490" t="str">
        <f>+'3.- Resumen general'!F654</f>
        <v>IQ B</v>
      </c>
      <c r="E652" s="433" t="s">
        <v>5897</v>
      </c>
      <c r="F652" s="323">
        <f t="shared" si="53"/>
        <v>179.13249000000002</v>
      </c>
      <c r="G652" s="180" t="s">
        <v>1390</v>
      </c>
      <c r="H652" s="323">
        <f>+VLOOKUP(G652,$C$2421:$D$3113,2,FALSE)+($H$3323*$G$3323*IN652)+($H$3319*$G$3319*IN652)</f>
        <v>162.04201666666668</v>
      </c>
      <c r="I652" s="55"/>
      <c r="J652" s="323"/>
      <c r="K652" s="56">
        <f t="shared" si="54"/>
        <v>341.17450666666673</v>
      </c>
      <c r="IK652" s="2">
        <v>32800</v>
      </c>
      <c r="IL652" s="196" t="s">
        <v>681</v>
      </c>
      <c r="IM652" s="5">
        <v>80</v>
      </c>
      <c r="IN652" s="296">
        <f t="shared" si="55"/>
        <v>1.3333333333333333</v>
      </c>
    </row>
    <row r="653" spans="1:248">
      <c r="A653" s="52">
        <f>+'3.- Resumen general'!B655</f>
        <v>649</v>
      </c>
      <c r="B653" s="52">
        <v>32810</v>
      </c>
      <c r="C653" s="53" t="str">
        <f>+'3.- Resumen general'!D655</f>
        <v>Reconstrucción de pared torácica</v>
      </c>
      <c r="D653" s="490" t="str">
        <f>+'3.- Resumen general'!F655</f>
        <v>IQ B</v>
      </c>
      <c r="E653" s="433" t="s">
        <v>5897</v>
      </c>
      <c r="F653" s="323">
        <f t="shared" si="53"/>
        <v>179.13249000000002</v>
      </c>
      <c r="G653" s="180" t="s">
        <v>1390</v>
      </c>
      <c r="H653" s="323">
        <f>+VLOOKUP(G653,$C$2421:$D$3113,2,FALSE)+($H$3323*$G$3323*IN653)+($H$3319*$G$3319*IN653)</f>
        <v>202.7780166666667</v>
      </c>
      <c r="I653" s="55"/>
      <c r="J653" s="323"/>
      <c r="K653" s="56">
        <f t="shared" si="54"/>
        <v>381.91050666666672</v>
      </c>
      <c r="IK653" s="2">
        <v>32810</v>
      </c>
      <c r="IL653" s="196" t="s">
        <v>682</v>
      </c>
      <c r="IM653" s="5">
        <v>140</v>
      </c>
      <c r="IN653" s="296">
        <f t="shared" si="55"/>
        <v>2.3333333333333335</v>
      </c>
    </row>
    <row r="654" spans="1:248">
      <c r="A654" s="52">
        <f>+'3.- Resumen general'!B656</f>
        <v>650</v>
      </c>
      <c r="B654" s="52">
        <v>32815</v>
      </c>
      <c r="C654" s="53" t="str">
        <f>+'3.- Resumen general'!D656</f>
        <v>Cierre de fístula bronquial</v>
      </c>
      <c r="D654" s="490" t="str">
        <f>+'3.- Resumen general'!F656</f>
        <v>IQ A</v>
      </c>
      <c r="E654" s="433" t="s">
        <v>444</v>
      </c>
      <c r="F654" s="323">
        <f t="shared" si="53"/>
        <v>170.78198999999995</v>
      </c>
      <c r="G654" s="180" t="s">
        <v>1391</v>
      </c>
      <c r="H654" s="323">
        <f>+VLOOKUP(G654,$C$2421:$D$3113,2,FALSE)</f>
        <v>183.9085</v>
      </c>
      <c r="I654" s="55"/>
      <c r="J654" s="323"/>
      <c r="K654" s="56">
        <f t="shared" si="54"/>
        <v>354.69048999999995</v>
      </c>
      <c r="IK654" s="2">
        <v>32815</v>
      </c>
      <c r="IL654" s="196" t="s">
        <v>683</v>
      </c>
      <c r="IM654" s="5">
        <v>200</v>
      </c>
      <c r="IN654" s="296">
        <f t="shared" si="55"/>
        <v>3.3333333333333335</v>
      </c>
    </row>
    <row r="655" spans="1:248">
      <c r="A655" s="52">
        <f>+'3.- Resumen general'!B657</f>
        <v>651</v>
      </c>
      <c r="B655" s="52">
        <v>32900</v>
      </c>
      <c r="C655" s="53" t="str">
        <f>+'3.- Resumen general'!D657</f>
        <v>Resección de costillas, extrapleural, todos los estadíos</v>
      </c>
      <c r="D655" s="490" t="str">
        <f>+'3.- Resumen general'!F657</f>
        <v>IQ B</v>
      </c>
      <c r="E655" s="433" t="s">
        <v>5897</v>
      </c>
      <c r="F655" s="323">
        <f t="shared" si="53"/>
        <v>179.13249000000002</v>
      </c>
      <c r="G655" s="180" t="s">
        <v>1390</v>
      </c>
      <c r="H655" s="323">
        <f>+VLOOKUP(G655,$C$2421:$D$3113,2,FALSE)+($H$3323*$G$3323*IN655)+($H$3319*$G$3319*IN655)</f>
        <v>162.04201666666668</v>
      </c>
      <c r="I655" s="55"/>
      <c r="J655" s="323"/>
      <c r="K655" s="56">
        <f t="shared" si="54"/>
        <v>341.17450666666673</v>
      </c>
      <c r="IK655" s="2">
        <v>32900</v>
      </c>
      <c r="IL655" s="196" t="s">
        <v>684</v>
      </c>
      <c r="IM655" s="5">
        <v>80</v>
      </c>
      <c r="IN655" s="296">
        <f t="shared" si="55"/>
        <v>1.3333333333333333</v>
      </c>
    </row>
    <row r="656" spans="1:248">
      <c r="A656" s="52">
        <f>+'3.- Resumen general'!B658</f>
        <v>652</v>
      </c>
      <c r="B656" s="52">
        <v>32905</v>
      </c>
      <c r="C656" s="53" t="str">
        <f>+'3.- Resumen general'!D658</f>
        <v>Toracoplastía, tipo Schede o extrapleural (todos los estadíos)</v>
      </c>
      <c r="D656" s="490" t="str">
        <f>+'3.- Resumen general'!F658</f>
        <v>IQ B</v>
      </c>
      <c r="E656" s="433" t="s">
        <v>5897</v>
      </c>
      <c r="F656" s="323">
        <f t="shared" si="53"/>
        <v>179.13249000000002</v>
      </c>
      <c r="G656" s="180" t="s">
        <v>1390</v>
      </c>
      <c r="H656" s="323">
        <f>+VLOOKUP(G656,$C$2421:$D$3113,2,FALSE)+($H$3323*$G$3323*IN656)+($H$3319*$G$3319*IN656)</f>
        <v>202.7780166666667</v>
      </c>
      <c r="I656" s="55"/>
      <c r="J656" s="323"/>
      <c r="K656" s="56">
        <f t="shared" si="54"/>
        <v>381.91050666666672</v>
      </c>
      <c r="IK656" s="2">
        <v>32905</v>
      </c>
      <c r="IL656" s="196" t="s">
        <v>685</v>
      </c>
      <c r="IM656" s="5">
        <v>140</v>
      </c>
      <c r="IN656" s="296">
        <f t="shared" si="55"/>
        <v>2.3333333333333335</v>
      </c>
    </row>
    <row r="657" spans="1:248" ht="25.5">
      <c r="A657" s="52">
        <f>+'3.- Resumen general'!B659</f>
        <v>653</v>
      </c>
      <c r="B657" s="52">
        <v>32960</v>
      </c>
      <c r="C657" s="53" t="str">
        <f>+'3.- Resumen general'!D659</f>
        <v>Neumotórax, terapéutico, inyección intrapleural de aire</v>
      </c>
      <c r="D657" s="490" t="str">
        <f>+'3.- Resumen general'!F659</f>
        <v>Atención de Tópico</v>
      </c>
      <c r="E657" s="432" t="s">
        <v>3222</v>
      </c>
      <c r="F657" s="323">
        <f t="shared" si="53"/>
        <v>11.590499999999999</v>
      </c>
      <c r="G657" s="65" t="s">
        <v>441</v>
      </c>
      <c r="H657" s="323">
        <f>+VLOOKUP(G657,$C$2421:$D$3113,2,FALSE)</f>
        <v>17.94735</v>
      </c>
      <c r="I657" s="55"/>
      <c r="J657" s="323"/>
      <c r="K657" s="56">
        <f t="shared" si="54"/>
        <v>29.537849999999999</v>
      </c>
      <c r="IK657" s="2">
        <v>32960</v>
      </c>
      <c r="IL657" s="196" t="s">
        <v>686</v>
      </c>
      <c r="IM657" s="5">
        <v>30</v>
      </c>
      <c r="IN657" s="296">
        <f t="shared" si="55"/>
        <v>0.5</v>
      </c>
    </row>
    <row r="658" spans="1:248" ht="25.5">
      <c r="A658" s="52">
        <f>+'3.- Resumen general'!B660</f>
        <v>654</v>
      </c>
      <c r="B658" s="52">
        <v>33010</v>
      </c>
      <c r="C658" s="53" t="str">
        <f>+'3.- Resumen general'!D660</f>
        <v>Pericardiocentesis</v>
      </c>
      <c r="D658" s="490" t="str">
        <f>+'3.- Resumen general'!F660</f>
        <v>Atención de Tópico</v>
      </c>
      <c r="E658" s="432" t="s">
        <v>3222</v>
      </c>
      <c r="F658" s="323">
        <f t="shared" si="53"/>
        <v>11.590499999999999</v>
      </c>
      <c r="G658" s="65" t="s">
        <v>441</v>
      </c>
      <c r="H658" s="323">
        <f>+VLOOKUP(G658,$C$2421:$D$3113,2,FALSE)</f>
        <v>17.94735</v>
      </c>
      <c r="I658" s="55"/>
      <c r="J658" s="323"/>
      <c r="K658" s="56">
        <f t="shared" si="54"/>
        <v>29.537849999999999</v>
      </c>
      <c r="IK658" s="2">
        <v>33010</v>
      </c>
      <c r="IL658" s="196" t="s">
        <v>687</v>
      </c>
      <c r="IM658" s="5">
        <v>40</v>
      </c>
      <c r="IN658" s="296">
        <f t="shared" si="55"/>
        <v>0.66666666666666663</v>
      </c>
    </row>
    <row r="659" spans="1:248">
      <c r="A659" s="52">
        <f>+'3.- Resumen general'!B661</f>
        <v>655</v>
      </c>
      <c r="B659" s="52">
        <v>33015</v>
      </c>
      <c r="C659" s="53" t="str">
        <f>+'3.- Resumen general'!D661</f>
        <v>Pericardiostomía</v>
      </c>
      <c r="D659" s="490" t="str">
        <f>+'3.- Resumen general'!F661</f>
        <v>IQ C</v>
      </c>
      <c r="E659" s="433" t="s">
        <v>445</v>
      </c>
      <c r="F659" s="323">
        <f t="shared" si="53"/>
        <v>96.123999999999981</v>
      </c>
      <c r="G659" s="180" t="s">
        <v>1401</v>
      </c>
      <c r="H659" s="323">
        <f>+VLOOKUP(G659,$C$2421:$D$3113,2,FALSE)+($H$3275*$G$3275*IN659)+($H$3271*$G$3271*IN659)</f>
        <v>169.78201666666666</v>
      </c>
      <c r="I659" s="55"/>
      <c r="J659" s="323"/>
      <c r="K659" s="56">
        <f t="shared" si="54"/>
        <v>265.90601666666663</v>
      </c>
      <c r="IK659" s="2">
        <v>33015</v>
      </c>
      <c r="IL659" s="196" t="s">
        <v>688</v>
      </c>
      <c r="IM659" s="5">
        <v>80</v>
      </c>
      <c r="IN659" s="296">
        <f t="shared" si="55"/>
        <v>1.3333333333333333</v>
      </c>
    </row>
    <row r="660" spans="1:248">
      <c r="A660" s="52">
        <f>+'3.- Resumen general'!B662</f>
        <v>656</v>
      </c>
      <c r="B660" s="52">
        <v>33020</v>
      </c>
      <c r="C660" s="53" t="str">
        <f>+'3.- Resumen general'!D662</f>
        <v>Pericardiotomía para extirpación de coágulo o cuerpo extraño</v>
      </c>
      <c r="D660" s="490" t="str">
        <f>+'3.- Resumen general'!F662</f>
        <v>IQ C</v>
      </c>
      <c r="E660" s="433" t="s">
        <v>445</v>
      </c>
      <c r="F660" s="323">
        <f t="shared" si="53"/>
        <v>96.123999999999981</v>
      </c>
      <c r="G660" s="180" t="s">
        <v>1401</v>
      </c>
      <c r="H660" s="323">
        <f>+VLOOKUP(G660,$C$2421:$D$3113,2,FALSE)+($H$3275*$G$3275*IN660)+($H$3271*$G$3271*IN660)</f>
        <v>190.15001666666666</v>
      </c>
      <c r="I660" s="55"/>
      <c r="J660" s="323"/>
      <c r="K660" s="56">
        <f t="shared" si="54"/>
        <v>286.27401666666663</v>
      </c>
      <c r="IK660" s="2">
        <v>33020</v>
      </c>
      <c r="IL660" s="196" t="s">
        <v>689</v>
      </c>
      <c r="IM660" s="5">
        <v>110</v>
      </c>
      <c r="IN660" s="296">
        <f t="shared" si="55"/>
        <v>1.8333333333333333</v>
      </c>
    </row>
    <row r="661" spans="1:248">
      <c r="A661" s="52">
        <f>+'3.- Resumen general'!B663</f>
        <v>657</v>
      </c>
      <c r="B661" s="52">
        <v>33025</v>
      </c>
      <c r="C661" s="53" t="str">
        <f>+'3.- Resumen general'!D663</f>
        <v>Creación de ventana pericárdica</v>
      </c>
      <c r="D661" s="490" t="str">
        <f>+'3.- Resumen general'!F663</f>
        <v>IQ C</v>
      </c>
      <c r="E661" s="433" t="s">
        <v>445</v>
      </c>
      <c r="F661" s="323">
        <f t="shared" si="53"/>
        <v>96.123999999999981</v>
      </c>
      <c r="G661" s="180" t="s">
        <v>1390</v>
      </c>
      <c r="H661" s="323">
        <f>+VLOOKUP(G661,$C$2421:$D$3113,2,FALSE)+($H$3323*$G$3323*IN661)+($H$3319*$G$3319*IN661)</f>
        <v>182.41001666666668</v>
      </c>
      <c r="I661" s="55"/>
      <c r="J661" s="323"/>
      <c r="K661" s="56">
        <f t="shared" si="54"/>
        <v>278.53401666666667</v>
      </c>
      <c r="IK661" s="2">
        <v>33025</v>
      </c>
      <c r="IL661" s="196" t="s">
        <v>3768</v>
      </c>
      <c r="IM661" s="5">
        <v>110</v>
      </c>
      <c r="IN661" s="296">
        <f t="shared" si="55"/>
        <v>1.8333333333333333</v>
      </c>
    </row>
    <row r="662" spans="1:248">
      <c r="A662" s="52">
        <f>+'3.- Resumen general'!B664</f>
        <v>658</v>
      </c>
      <c r="B662" s="52">
        <v>33030</v>
      </c>
      <c r="C662" s="53" t="str">
        <f>+'3.- Resumen general'!D664</f>
        <v>Pericardiectomía parcial o completa</v>
      </c>
      <c r="D662" s="490" t="str">
        <f>+'3.- Resumen general'!F664</f>
        <v>IQ C</v>
      </c>
      <c r="E662" s="433" t="s">
        <v>445</v>
      </c>
      <c r="F662" s="323">
        <f t="shared" si="53"/>
        <v>96.123999999999981</v>
      </c>
      <c r="G662" s="180" t="s">
        <v>1401</v>
      </c>
      <c r="H662" s="323">
        <f>+VLOOKUP(G662,$C$2421:$D$3113,2,FALSE)+($H$3275*$G$3275*IN662)+($H$3271*$G$3271*IN662)</f>
        <v>210.51801666666671</v>
      </c>
      <c r="I662" s="55"/>
      <c r="J662" s="323"/>
      <c r="K662" s="56">
        <f t="shared" si="54"/>
        <v>306.64201666666668</v>
      </c>
      <c r="IK662" s="2">
        <v>33030</v>
      </c>
      <c r="IL662" s="196" t="s">
        <v>690</v>
      </c>
      <c r="IM662" s="5">
        <v>140</v>
      </c>
      <c r="IN662" s="296">
        <f t="shared" si="55"/>
        <v>2.3333333333333335</v>
      </c>
    </row>
    <row r="663" spans="1:248">
      <c r="A663" s="52">
        <f>+'3.- Resumen general'!B665</f>
        <v>659</v>
      </c>
      <c r="B663" s="52">
        <v>33050</v>
      </c>
      <c r="C663" s="53" t="str">
        <f>+'3.- Resumen general'!D665</f>
        <v>Excisión de quiste o tumor pericárdico</v>
      </c>
      <c r="D663" s="490" t="str">
        <f>+'3.- Resumen general'!F665</f>
        <v>IQ B</v>
      </c>
      <c r="E663" s="433" t="s">
        <v>5897</v>
      </c>
      <c r="F663" s="323">
        <f t="shared" si="53"/>
        <v>179.13249000000002</v>
      </c>
      <c r="G663" s="180" t="s">
        <v>1390</v>
      </c>
      <c r="H663" s="323">
        <f>+VLOOKUP(G663,$C$2421:$D$3113,2,FALSE)+($H$3323*$G$3323*IN663)+($H$3319*$G$3319*IN663)</f>
        <v>243.51401666666666</v>
      </c>
      <c r="I663" s="55"/>
      <c r="J663" s="323"/>
      <c r="K663" s="56">
        <f t="shared" si="54"/>
        <v>422.64650666666671</v>
      </c>
      <c r="IK663" s="2">
        <v>33050</v>
      </c>
      <c r="IL663" s="196" t="s">
        <v>691</v>
      </c>
      <c r="IM663" s="5">
        <v>200</v>
      </c>
      <c r="IN663" s="296">
        <f t="shared" si="55"/>
        <v>3.3333333333333335</v>
      </c>
    </row>
    <row r="664" spans="1:248">
      <c r="A664" s="52">
        <f>+'3.- Resumen general'!B666</f>
        <v>660</v>
      </c>
      <c r="B664" s="52">
        <v>33120</v>
      </c>
      <c r="C664" s="53" t="str">
        <f>+'3.- Resumen general'!D666</f>
        <v>Excisión de tumor intracardíaco, resección con derivación cardiopulmonar</v>
      </c>
      <c r="D664" s="490" t="str">
        <f>+'3.- Resumen general'!F666</f>
        <v>IQ A</v>
      </c>
      <c r="E664" s="433" t="s">
        <v>444</v>
      </c>
      <c r="F664" s="323">
        <f t="shared" si="53"/>
        <v>170.78198999999995</v>
      </c>
      <c r="G664" s="180" t="s">
        <v>1390</v>
      </c>
      <c r="H664" s="323">
        <f>+VLOOKUP(G664,$C$2421:$D$3113,2,FALSE)+($H$3323*$G$3323*IN664)+($H$3319*$G$3319*IN664)</f>
        <v>284.25001666666662</v>
      </c>
      <c r="I664" s="55"/>
      <c r="J664" s="323"/>
      <c r="K664" s="56">
        <f t="shared" si="54"/>
        <v>455.03200666666658</v>
      </c>
      <c r="IK664" s="2">
        <v>33120</v>
      </c>
      <c r="IL664" s="196" t="s">
        <v>1225</v>
      </c>
      <c r="IM664" s="5">
        <v>260</v>
      </c>
      <c r="IN664" s="296">
        <f t="shared" si="55"/>
        <v>4.333333333333333</v>
      </c>
    </row>
    <row r="665" spans="1:248">
      <c r="A665" s="52">
        <f>+'3.- Resumen general'!B667</f>
        <v>661</v>
      </c>
      <c r="B665" s="52">
        <v>33130</v>
      </c>
      <c r="C665" s="53" t="str">
        <f>+'3.- Resumen general'!D667</f>
        <v>Resección de tumor cardíaco externo</v>
      </c>
      <c r="D665" s="490" t="str">
        <f>+'3.- Resumen general'!F667</f>
        <v>IQ B</v>
      </c>
      <c r="E665" s="433" t="s">
        <v>5897</v>
      </c>
      <c r="F665" s="323">
        <f t="shared" si="53"/>
        <v>179.13249000000002</v>
      </c>
      <c r="G665" s="180" t="s">
        <v>1390</v>
      </c>
      <c r="H665" s="323">
        <f>+VLOOKUP(G665,$C$2421:$D$3113,2,FALSE)+($H$3323*$G$3323*IN665)+($H$3319*$G$3319*IN665)</f>
        <v>155.25268333333335</v>
      </c>
      <c r="I665" s="55"/>
      <c r="J665" s="323"/>
      <c r="K665" s="56">
        <f t="shared" si="54"/>
        <v>334.38517333333334</v>
      </c>
      <c r="IK665" s="2">
        <v>33130</v>
      </c>
      <c r="IL665" s="196" t="s">
        <v>1226</v>
      </c>
      <c r="IM665" s="5">
        <v>70</v>
      </c>
      <c r="IN665" s="296">
        <f t="shared" si="55"/>
        <v>1.1666666666666667</v>
      </c>
    </row>
    <row r="666" spans="1:248">
      <c r="A666" s="52">
        <f>+'3.- Resumen general'!B668</f>
        <v>662</v>
      </c>
      <c r="B666" s="52">
        <v>33200</v>
      </c>
      <c r="C666" s="53" t="str">
        <f>+'3.- Resumen general'!D668</f>
        <v>Inserción de marcapaso permanente con electrodos epicárdicos</v>
      </c>
      <c r="D666" s="490" t="str">
        <f>+'3.- Resumen general'!F668</f>
        <v>IQ B</v>
      </c>
      <c r="E666" s="433" t="s">
        <v>5897</v>
      </c>
      <c r="F666" s="323">
        <f t="shared" si="53"/>
        <v>179.13249000000002</v>
      </c>
      <c r="G666" s="180" t="s">
        <v>1392</v>
      </c>
      <c r="H666" s="323">
        <f>+VLOOKUP(G666,$C$2421:$D$3113,2,FALSE)</f>
        <v>21.28</v>
      </c>
      <c r="I666" s="55"/>
      <c r="J666" s="323"/>
      <c r="K666" s="56">
        <f t="shared" si="54"/>
        <v>200.41249000000002</v>
      </c>
      <c r="IK666" s="2">
        <v>33200</v>
      </c>
      <c r="IL666" s="196" t="s">
        <v>1227</v>
      </c>
      <c r="IM666" s="5">
        <v>60</v>
      </c>
      <c r="IN666" s="296">
        <f t="shared" si="55"/>
        <v>1</v>
      </c>
    </row>
    <row r="667" spans="1:248">
      <c r="A667" s="52">
        <f>+'3.- Resumen general'!B669</f>
        <v>663</v>
      </c>
      <c r="B667" s="52">
        <v>33210</v>
      </c>
      <c r="C667" s="53" t="str">
        <f>+'3.- Resumen general'!D669</f>
        <v>Inserción o reemplazo de electrodo cardíaco o catéter marcapasos provisional</v>
      </c>
      <c r="D667" s="490" t="str">
        <f>+'3.- Resumen general'!F669</f>
        <v>IQ B</v>
      </c>
      <c r="E667" s="433" t="s">
        <v>5897</v>
      </c>
      <c r="F667" s="323">
        <f t="shared" si="53"/>
        <v>179.13249000000002</v>
      </c>
      <c r="G667" s="180" t="s">
        <v>1392</v>
      </c>
      <c r="H667" s="323">
        <f>+VLOOKUP(G667,$C$2421:$D$3113,2,FALSE)</f>
        <v>21.28</v>
      </c>
      <c r="I667" s="55"/>
      <c r="J667" s="323"/>
      <c r="K667" s="56">
        <f t="shared" si="54"/>
        <v>200.41249000000002</v>
      </c>
      <c r="IK667" s="2">
        <v>33210</v>
      </c>
      <c r="IL667" s="196" t="s">
        <v>1228</v>
      </c>
      <c r="IM667" s="5">
        <v>60</v>
      </c>
      <c r="IN667" s="296">
        <f t="shared" si="55"/>
        <v>1</v>
      </c>
    </row>
    <row r="668" spans="1:248">
      <c r="A668" s="52">
        <f>+'3.- Resumen general'!B670</f>
        <v>664</v>
      </c>
      <c r="B668" s="52">
        <v>33250</v>
      </c>
      <c r="C668" s="53" t="str">
        <f>+'3.- Resumen general'!D670</f>
        <v>Ablación quirúrgica de foco o vía arritmogénica supraventricular</v>
      </c>
      <c r="D668" s="490" t="str">
        <f>+'3.- Resumen general'!F670</f>
        <v>IQ B</v>
      </c>
      <c r="E668" s="433" t="s">
        <v>5897</v>
      </c>
      <c r="F668" s="323">
        <f t="shared" si="53"/>
        <v>179.13249000000002</v>
      </c>
      <c r="G668" s="180" t="s">
        <v>1392</v>
      </c>
      <c r="H668" s="323">
        <f>+VLOOKUP(G668,$C$2421:$D$3113,2,FALSE)</f>
        <v>21.28</v>
      </c>
      <c r="I668" s="55"/>
      <c r="J668" s="323"/>
      <c r="K668" s="56">
        <f t="shared" si="54"/>
        <v>200.41249000000002</v>
      </c>
      <c r="IK668" s="2">
        <v>33250</v>
      </c>
      <c r="IL668" s="196" t="s">
        <v>1229</v>
      </c>
      <c r="IM668" s="5">
        <v>260</v>
      </c>
      <c r="IN668" s="296">
        <f t="shared" si="55"/>
        <v>4.333333333333333</v>
      </c>
    </row>
    <row r="669" spans="1:248">
      <c r="A669" s="52">
        <f>+'3.- Resumen general'!B671</f>
        <v>665</v>
      </c>
      <c r="B669" s="52">
        <v>33300</v>
      </c>
      <c r="C669" s="53" t="str">
        <f>+'3.- Resumen general'!D671</f>
        <v>Corrección de lesión cardíaca</v>
      </c>
      <c r="D669" s="490" t="str">
        <f>+'3.- Resumen general'!F671</f>
        <v>IQ B</v>
      </c>
      <c r="E669" s="433" t="s">
        <v>5897</v>
      </c>
      <c r="F669" s="323">
        <f t="shared" si="53"/>
        <v>179.13249000000002</v>
      </c>
      <c r="G669" s="180" t="s">
        <v>1391</v>
      </c>
      <c r="H669" s="323">
        <f>+VLOOKUP(G669,$C$2421:$D$3113,2,FALSE)</f>
        <v>183.9085</v>
      </c>
      <c r="I669" s="55"/>
      <c r="J669" s="323"/>
      <c r="K669" s="56">
        <f t="shared" si="54"/>
        <v>363.04099000000002</v>
      </c>
      <c r="IK669" s="2">
        <v>33300</v>
      </c>
      <c r="IL669" s="196" t="s">
        <v>1230</v>
      </c>
      <c r="IM669" s="5">
        <v>190</v>
      </c>
      <c r="IN669" s="296">
        <f t="shared" si="55"/>
        <v>3.1666666666666665</v>
      </c>
    </row>
    <row r="670" spans="1:248">
      <c r="A670" s="52">
        <f>+'3.- Resumen general'!B672</f>
        <v>666</v>
      </c>
      <c r="B670" s="52">
        <v>33305</v>
      </c>
      <c r="C670" s="53" t="str">
        <f>+'3.- Resumen general'!D672</f>
        <v>Corrección de lesión cardíaca con derivación cardiopulmonar</v>
      </c>
      <c r="D670" s="490" t="str">
        <f>+'3.- Resumen general'!F672</f>
        <v>IQ A</v>
      </c>
      <c r="E670" s="433" t="s">
        <v>444</v>
      </c>
      <c r="F670" s="323">
        <f t="shared" si="53"/>
        <v>170.78198999999995</v>
      </c>
      <c r="G670" s="180" t="s">
        <v>1390</v>
      </c>
      <c r="H670" s="323">
        <f>+VLOOKUP(G670,$C$2421:$D$3113,2,FALSE)+($H$3323*$G$3323*IN670)+($H$3319*$G$3319*IN670)</f>
        <v>324.98601666666667</v>
      </c>
      <c r="I670" s="55"/>
      <c r="J670" s="323"/>
      <c r="K670" s="56">
        <f t="shared" si="54"/>
        <v>495.76800666666662</v>
      </c>
      <c r="IK670" s="2">
        <v>33305</v>
      </c>
      <c r="IL670" s="196" t="s">
        <v>216</v>
      </c>
      <c r="IM670" s="5">
        <v>320</v>
      </c>
      <c r="IN670" s="296">
        <f t="shared" si="55"/>
        <v>5.333333333333333</v>
      </c>
    </row>
    <row r="671" spans="1:248">
      <c r="A671" s="52">
        <f>+'3.- Resumen general'!B673</f>
        <v>667</v>
      </c>
      <c r="B671" s="52">
        <v>33310</v>
      </c>
      <c r="C671" s="53" t="str">
        <f>+'3.- Resumen general'!D673</f>
        <v>Cardiotomía, exploradora (incluye extirpación de cuerpo extraño)</v>
      </c>
      <c r="D671" s="490" t="str">
        <f>+'3.- Resumen general'!F673</f>
        <v>IQ B</v>
      </c>
      <c r="E671" s="433" t="s">
        <v>5897</v>
      </c>
      <c r="F671" s="323">
        <f t="shared" si="53"/>
        <v>179.13249000000002</v>
      </c>
      <c r="G671" s="180" t="s">
        <v>1390</v>
      </c>
      <c r="H671" s="323">
        <f>+VLOOKUP(G671,$C$2421:$D$3113,2,FALSE)+($H$3323*$G$3323*IN671)+($H$3319*$G$3319*IN671)</f>
        <v>202.7780166666667</v>
      </c>
      <c r="I671" s="55"/>
      <c r="J671" s="323"/>
      <c r="K671" s="56">
        <f t="shared" si="54"/>
        <v>381.91050666666672</v>
      </c>
      <c r="IK671" s="2">
        <v>33310</v>
      </c>
      <c r="IL671" s="196" t="s">
        <v>217</v>
      </c>
      <c r="IM671" s="5">
        <v>140</v>
      </c>
      <c r="IN671" s="296">
        <f t="shared" si="55"/>
        <v>2.3333333333333335</v>
      </c>
    </row>
    <row r="672" spans="1:248">
      <c r="A672" s="52">
        <f>+'3.- Resumen general'!B674</f>
        <v>668</v>
      </c>
      <c r="B672" s="52">
        <v>33320</v>
      </c>
      <c r="C672" s="53" t="str">
        <f>+'3.- Resumen general'!D674</f>
        <v>Reparación de los grandes vasos intratorácicos sin derivación cardio-pulmonar</v>
      </c>
      <c r="D672" s="490" t="str">
        <f>+'3.- Resumen general'!F674</f>
        <v>IQ A</v>
      </c>
      <c r="E672" s="433" t="s">
        <v>444</v>
      </c>
      <c r="F672" s="323">
        <f t="shared" si="53"/>
        <v>170.78198999999995</v>
      </c>
      <c r="G672" s="180" t="s">
        <v>1390</v>
      </c>
      <c r="H672" s="323">
        <f>+VLOOKUP(G672,$C$2421:$D$3113,2,FALSE)+($H$3323*$G$3323*IN672)+($H$3319*$G$3319*IN672)</f>
        <v>284.25001666666662</v>
      </c>
      <c r="I672" s="55"/>
      <c r="J672" s="323"/>
      <c r="K672" s="56">
        <f t="shared" si="54"/>
        <v>455.03200666666658</v>
      </c>
      <c r="IK672" s="2">
        <v>33320</v>
      </c>
      <c r="IL672" s="196" t="s">
        <v>218</v>
      </c>
      <c r="IM672" s="5">
        <v>260</v>
      </c>
      <c r="IN672" s="296">
        <f t="shared" si="55"/>
        <v>4.333333333333333</v>
      </c>
    </row>
    <row r="673" spans="1:248">
      <c r="A673" s="52">
        <f>+'3.- Resumen general'!B675</f>
        <v>669</v>
      </c>
      <c r="B673" s="52">
        <v>33321</v>
      </c>
      <c r="C673" s="53" t="str">
        <f>+'3.- Resumen general'!D675</f>
        <v>Reparación de los grandes vasos intratorácicos con derivación cardio-pulmonar</v>
      </c>
      <c r="D673" s="490" t="str">
        <f>+'3.- Resumen general'!F675</f>
        <v>IQ A</v>
      </c>
      <c r="E673" s="433" t="s">
        <v>444</v>
      </c>
      <c r="F673" s="323">
        <f t="shared" si="53"/>
        <v>170.78198999999995</v>
      </c>
      <c r="G673" s="180" t="s">
        <v>1390</v>
      </c>
      <c r="H673" s="323">
        <f>+VLOOKUP(G673,$C$2421:$D$3113,2,FALSE)+($H$3323*$G$3323*IN673)+($H$3319*$G$3319*IN673)</f>
        <v>338.56468333333333</v>
      </c>
      <c r="I673" s="55"/>
      <c r="J673" s="323"/>
      <c r="K673" s="56">
        <f t="shared" si="54"/>
        <v>509.34667333333329</v>
      </c>
      <c r="IK673" s="285">
        <v>33321</v>
      </c>
      <c r="IL673" s="196" t="s">
        <v>219</v>
      </c>
      <c r="IM673" s="5">
        <v>340</v>
      </c>
      <c r="IN673" s="296">
        <f t="shared" si="55"/>
        <v>5.666666666666667</v>
      </c>
    </row>
    <row r="674" spans="1:248">
      <c r="A674" s="52">
        <f>+'3.- Resumen general'!B676</f>
        <v>670</v>
      </c>
      <c r="B674" s="52">
        <v>33330</v>
      </c>
      <c r="C674" s="53" t="str">
        <f>+'3.- Resumen general'!D676</f>
        <v>Inserción de injerto, aorta o grandes vasos</v>
      </c>
      <c r="D674" s="490" t="str">
        <f>+'3.- Resumen general'!F676</f>
        <v>IQ A</v>
      </c>
      <c r="E674" s="433" t="s">
        <v>444</v>
      </c>
      <c r="F674" s="323">
        <f t="shared" si="53"/>
        <v>170.78198999999995</v>
      </c>
      <c r="G674" s="180" t="s">
        <v>1391</v>
      </c>
      <c r="H674" s="323">
        <f>+VLOOKUP(G674,$C$2421:$D$3113,2,FALSE)</f>
        <v>183.9085</v>
      </c>
      <c r="I674" s="55"/>
      <c r="J674" s="323"/>
      <c r="K674" s="56">
        <f t="shared" si="54"/>
        <v>354.69048999999995</v>
      </c>
      <c r="IK674" s="2">
        <v>33330</v>
      </c>
      <c r="IL674" s="196" t="s">
        <v>220</v>
      </c>
      <c r="IM674" s="5">
        <v>260</v>
      </c>
      <c r="IN674" s="296">
        <f t="shared" si="55"/>
        <v>4.333333333333333</v>
      </c>
    </row>
    <row r="675" spans="1:248">
      <c r="A675" s="52">
        <f>+'3.- Resumen general'!B677</f>
        <v>671</v>
      </c>
      <c r="B675" s="52">
        <v>33404</v>
      </c>
      <c r="C675" s="53" t="str">
        <f>+'3.- Resumen general'!D677</f>
        <v>Construcción de un conducto apical aórtico</v>
      </c>
      <c r="D675" s="490" t="str">
        <f>+'3.- Resumen general'!F677</f>
        <v>IQ A</v>
      </c>
      <c r="E675" s="433" t="s">
        <v>444</v>
      </c>
      <c r="F675" s="323">
        <f t="shared" si="53"/>
        <v>170.78198999999995</v>
      </c>
      <c r="G675" s="180" t="s">
        <v>1390</v>
      </c>
      <c r="H675" s="323">
        <f t="shared" ref="H675:H683" si="56">+VLOOKUP(G675,$C$2421:$D$3113,2,FALSE)+($H$3323*$G$3323*IN675)+($H$3319*$G$3319*IN675)</f>
        <v>284.25001666666662</v>
      </c>
      <c r="I675" s="55"/>
      <c r="J675" s="323"/>
      <c r="K675" s="56">
        <f t="shared" si="54"/>
        <v>455.03200666666658</v>
      </c>
      <c r="IK675" s="2">
        <v>33404</v>
      </c>
      <c r="IL675" s="196" t="s">
        <v>1241</v>
      </c>
      <c r="IM675" s="5">
        <v>260</v>
      </c>
      <c r="IN675" s="296">
        <f t="shared" si="55"/>
        <v>4.333333333333333</v>
      </c>
    </row>
    <row r="676" spans="1:248">
      <c r="A676" s="52">
        <f>+'3.- Resumen general'!B678</f>
        <v>672</v>
      </c>
      <c r="B676" s="52">
        <v>33414</v>
      </c>
      <c r="C676" s="53" t="str">
        <f>+'3.- Resumen general'!D678</f>
        <v xml:space="preserve">Corrección de obstrucción de la vía de flujo de salida de ventrículo izquierdo </v>
      </c>
      <c r="D676" s="490" t="str">
        <f>+'3.- Resumen general'!F678</f>
        <v>IQ A</v>
      </c>
      <c r="E676" s="433" t="s">
        <v>444</v>
      </c>
      <c r="F676" s="323">
        <f t="shared" si="53"/>
        <v>170.78198999999995</v>
      </c>
      <c r="G676" s="180" t="s">
        <v>1390</v>
      </c>
      <c r="H676" s="323">
        <f t="shared" si="56"/>
        <v>324.98601666666667</v>
      </c>
      <c r="I676" s="55"/>
      <c r="J676" s="323"/>
      <c r="K676" s="56">
        <f t="shared" si="54"/>
        <v>495.76800666666662</v>
      </c>
      <c r="IK676" s="2">
        <v>33414</v>
      </c>
      <c r="IL676" s="196" t="s">
        <v>1242</v>
      </c>
      <c r="IM676" s="5">
        <v>320</v>
      </c>
      <c r="IN676" s="296">
        <f t="shared" si="55"/>
        <v>5.333333333333333</v>
      </c>
    </row>
    <row r="677" spans="1:248">
      <c r="A677" s="52">
        <f>+'3.- Resumen general'!B679</f>
        <v>673</v>
      </c>
      <c r="B677" s="52">
        <v>33415</v>
      </c>
      <c r="C677" s="53" t="str">
        <f>+'3.- Resumen general'!D679</f>
        <v>Resección o incisión de tejido subvalvular por estenosis aórtica subvalvular discreta</v>
      </c>
      <c r="D677" s="490" t="str">
        <f>+'3.- Resumen general'!F679</f>
        <v>IQ A</v>
      </c>
      <c r="E677" s="433" t="s">
        <v>444</v>
      </c>
      <c r="F677" s="323">
        <f t="shared" si="53"/>
        <v>170.78198999999995</v>
      </c>
      <c r="G677" s="180" t="s">
        <v>1390</v>
      </c>
      <c r="H677" s="323">
        <f t="shared" si="56"/>
        <v>324.98601666666667</v>
      </c>
      <c r="I677" s="55"/>
      <c r="J677" s="323"/>
      <c r="K677" s="56">
        <f t="shared" si="54"/>
        <v>495.76800666666662</v>
      </c>
      <c r="IK677" s="2">
        <v>33415</v>
      </c>
      <c r="IL677" s="196" t="s">
        <v>1243</v>
      </c>
      <c r="IM677" s="5">
        <v>320</v>
      </c>
      <c r="IN677" s="296">
        <f t="shared" si="55"/>
        <v>5.333333333333333</v>
      </c>
    </row>
    <row r="678" spans="1:248">
      <c r="A678" s="52">
        <f>+'3.- Resumen general'!B680</f>
        <v>674</v>
      </c>
      <c r="B678" s="52">
        <v>33416</v>
      </c>
      <c r="C678" s="53" t="str">
        <f>+'3.- Resumen general'!D680</f>
        <v xml:space="preserve">Ventriculomiotomía/miectomía por estenosis subaórtica hipertrófica </v>
      </c>
      <c r="D678" s="490" t="str">
        <f>+'3.- Resumen general'!F680</f>
        <v>IQ A</v>
      </c>
      <c r="E678" s="433" t="s">
        <v>444</v>
      </c>
      <c r="F678" s="323">
        <f t="shared" si="53"/>
        <v>170.78198999999995</v>
      </c>
      <c r="G678" s="180" t="s">
        <v>1390</v>
      </c>
      <c r="H678" s="323">
        <f t="shared" si="56"/>
        <v>324.98601666666667</v>
      </c>
      <c r="I678" s="55"/>
      <c r="J678" s="323"/>
      <c r="K678" s="56">
        <f t="shared" si="54"/>
        <v>495.76800666666662</v>
      </c>
      <c r="IK678" s="2">
        <v>33416</v>
      </c>
      <c r="IL678" s="196" t="s">
        <v>1244</v>
      </c>
      <c r="IM678" s="5">
        <v>320</v>
      </c>
      <c r="IN678" s="296">
        <f t="shared" si="55"/>
        <v>5.333333333333333</v>
      </c>
    </row>
    <row r="679" spans="1:248">
      <c r="A679" s="52">
        <f>+'3.- Resumen general'!B681</f>
        <v>675</v>
      </c>
      <c r="B679" s="52">
        <v>33417</v>
      </c>
      <c r="C679" s="53" t="str">
        <f>+'3.- Resumen general'!D681</f>
        <v>Aortoplastía (placa) por estenosis supravalvular</v>
      </c>
      <c r="D679" s="490" t="str">
        <f>+'3.- Resumen general'!F681</f>
        <v>IQ A</v>
      </c>
      <c r="E679" s="433" t="s">
        <v>444</v>
      </c>
      <c r="F679" s="323">
        <f t="shared" si="53"/>
        <v>170.78198999999995</v>
      </c>
      <c r="G679" s="180" t="s">
        <v>1390</v>
      </c>
      <c r="H679" s="323">
        <f t="shared" si="56"/>
        <v>324.98601666666667</v>
      </c>
      <c r="I679" s="55"/>
      <c r="J679" s="323"/>
      <c r="K679" s="56">
        <f t="shared" si="54"/>
        <v>495.76800666666662</v>
      </c>
      <c r="IK679" s="2">
        <v>33417</v>
      </c>
      <c r="IL679" s="196" t="s">
        <v>1245</v>
      </c>
      <c r="IM679" s="5">
        <v>320</v>
      </c>
      <c r="IN679" s="296">
        <f t="shared" si="55"/>
        <v>5.333333333333333</v>
      </c>
    </row>
    <row r="680" spans="1:248">
      <c r="A680" s="52">
        <f>+'3.- Resumen general'!B682</f>
        <v>676</v>
      </c>
      <c r="B680" s="52">
        <v>33420</v>
      </c>
      <c r="C680" s="53" t="str">
        <f>+'3.- Resumen general'!D682</f>
        <v>Valvotomía, válvula mitral; a corazón cerrado</v>
      </c>
      <c r="D680" s="490" t="str">
        <f>+'3.- Resumen general'!F682</f>
        <v>IQ A</v>
      </c>
      <c r="E680" s="433" t="s">
        <v>444</v>
      </c>
      <c r="F680" s="323">
        <f t="shared" si="53"/>
        <v>170.78198999999995</v>
      </c>
      <c r="G680" s="180" t="s">
        <v>1390</v>
      </c>
      <c r="H680" s="323">
        <f t="shared" si="56"/>
        <v>202.7780166666667</v>
      </c>
      <c r="I680" s="55"/>
      <c r="J680" s="323"/>
      <c r="K680" s="56">
        <f t="shared" si="54"/>
        <v>373.56000666666665</v>
      </c>
      <c r="IK680" s="2">
        <v>33420</v>
      </c>
      <c r="IL680" s="196" t="s">
        <v>1246</v>
      </c>
      <c r="IM680" s="5">
        <v>140</v>
      </c>
      <c r="IN680" s="296">
        <f t="shared" si="55"/>
        <v>2.3333333333333335</v>
      </c>
    </row>
    <row r="681" spans="1:248">
      <c r="A681" s="52">
        <f>+'3.- Resumen general'!B683</f>
        <v>677</v>
      </c>
      <c r="B681" s="52">
        <v>33422</v>
      </c>
      <c r="C681" s="53" t="str">
        <f>+'3.- Resumen general'!D683</f>
        <v>Valvotomía mitral a corazón abierto, con derivación cardiopulmonar</v>
      </c>
      <c r="D681" s="490" t="str">
        <f>+'3.- Resumen general'!F683</f>
        <v>IQ A</v>
      </c>
      <c r="E681" s="433" t="s">
        <v>444</v>
      </c>
      <c r="F681" s="323">
        <f t="shared" si="53"/>
        <v>170.78198999999995</v>
      </c>
      <c r="G681" s="180" t="s">
        <v>1390</v>
      </c>
      <c r="H681" s="323">
        <f t="shared" si="56"/>
        <v>243.51401666666666</v>
      </c>
      <c r="I681" s="55"/>
      <c r="J681" s="323"/>
      <c r="K681" s="56">
        <f t="shared" si="54"/>
        <v>414.29600666666659</v>
      </c>
      <c r="IK681" s="2">
        <v>33422</v>
      </c>
      <c r="IL681" s="196" t="s">
        <v>1247</v>
      </c>
      <c r="IM681" s="5">
        <v>200</v>
      </c>
      <c r="IN681" s="296">
        <f t="shared" si="55"/>
        <v>3.3333333333333335</v>
      </c>
    </row>
    <row r="682" spans="1:248">
      <c r="A682" s="52">
        <f>+'3.- Resumen general'!B684</f>
        <v>678</v>
      </c>
      <c r="B682" s="52">
        <v>33478</v>
      </c>
      <c r="C682" s="53" t="str">
        <f>+'3.- Resumen general'!D684</f>
        <v>Aumento de la vía de flujo de salida (placa), con o sin comisurotomía o resección infundibular</v>
      </c>
      <c r="D682" s="490" t="str">
        <f>+'3.- Resumen general'!F684</f>
        <v>IQ A</v>
      </c>
      <c r="E682" s="433" t="s">
        <v>444</v>
      </c>
      <c r="F682" s="323">
        <f t="shared" si="53"/>
        <v>170.78198999999995</v>
      </c>
      <c r="G682" s="180" t="s">
        <v>1390</v>
      </c>
      <c r="H682" s="323">
        <f t="shared" si="56"/>
        <v>243.51401666666666</v>
      </c>
      <c r="I682" s="55"/>
      <c r="J682" s="323"/>
      <c r="K682" s="56">
        <f t="shared" si="54"/>
        <v>414.29600666666659</v>
      </c>
      <c r="IK682" s="2">
        <v>33478</v>
      </c>
      <c r="IL682" s="196" t="s">
        <v>2224</v>
      </c>
      <c r="IM682" s="5">
        <v>200</v>
      </c>
      <c r="IN682" s="296">
        <f t="shared" si="55"/>
        <v>3.3333333333333335</v>
      </c>
    </row>
    <row r="683" spans="1:248">
      <c r="A683" s="52">
        <f>+'3.- Resumen general'!B685</f>
        <v>679</v>
      </c>
      <c r="B683" s="52">
        <v>33500</v>
      </c>
      <c r="C683" s="53" t="str">
        <f>+'3.- Resumen general'!D685</f>
        <v>Corrección de fístula arteriovenosa coronaria o de fístula de arteria con cámara cardíaca; con derivación cardiopulmonar</v>
      </c>
      <c r="D683" s="490" t="str">
        <f>+'3.- Resumen general'!F685</f>
        <v>IQ A</v>
      </c>
      <c r="E683" s="433" t="s">
        <v>444</v>
      </c>
      <c r="F683" s="323">
        <f t="shared" si="53"/>
        <v>170.78198999999995</v>
      </c>
      <c r="G683" s="180" t="s">
        <v>1390</v>
      </c>
      <c r="H683" s="323">
        <f t="shared" si="56"/>
        <v>243.51401666666666</v>
      </c>
      <c r="I683" s="55"/>
      <c r="J683" s="323"/>
      <c r="K683" s="56">
        <f t="shared" si="54"/>
        <v>414.29600666666659</v>
      </c>
      <c r="IK683" s="2">
        <v>33500</v>
      </c>
      <c r="IL683" s="196" t="s">
        <v>2225</v>
      </c>
      <c r="IM683" s="5">
        <v>200</v>
      </c>
      <c r="IN683" s="296">
        <f t="shared" si="55"/>
        <v>3.3333333333333335</v>
      </c>
    </row>
    <row r="684" spans="1:248">
      <c r="A684" s="52">
        <f>+'3.- Resumen general'!B686</f>
        <v>680</v>
      </c>
      <c r="B684" s="52">
        <v>33502</v>
      </c>
      <c r="C684" s="53" t="str">
        <f>+'3.- Resumen general'!D686</f>
        <v>Corrección de anormalidades de la arteria coronaria; mediante ligadura</v>
      </c>
      <c r="D684" s="490" t="str">
        <f>+'3.- Resumen general'!F686</f>
        <v>IQ A</v>
      </c>
      <c r="E684" s="433" t="s">
        <v>444</v>
      </c>
      <c r="F684" s="323">
        <f t="shared" si="53"/>
        <v>170.78198999999995</v>
      </c>
      <c r="G684" s="180" t="s">
        <v>1391</v>
      </c>
      <c r="H684" s="323">
        <f>+VLOOKUP(G684,$C$2421:$D$3113,2,FALSE)</f>
        <v>183.9085</v>
      </c>
      <c r="I684" s="55"/>
      <c r="J684" s="323"/>
      <c r="K684" s="56">
        <f t="shared" si="54"/>
        <v>354.69048999999995</v>
      </c>
      <c r="IK684" s="2">
        <v>33502</v>
      </c>
      <c r="IL684" s="196" t="s">
        <v>2226</v>
      </c>
      <c r="IM684" s="5">
        <v>200</v>
      </c>
      <c r="IN684" s="296">
        <f t="shared" si="55"/>
        <v>3.3333333333333335</v>
      </c>
    </row>
    <row r="685" spans="1:248">
      <c r="A685" s="52">
        <f>+'3.- Resumen general'!B687</f>
        <v>681</v>
      </c>
      <c r="B685" s="52">
        <v>33504</v>
      </c>
      <c r="C685" s="53" t="str">
        <f>+'3.- Resumen general'!D687</f>
        <v>Corrección de anormalidades de la arteria coronaria; mediante injerto, con derivación cardiopulmonar</v>
      </c>
      <c r="D685" s="490" t="str">
        <f>+'3.- Resumen general'!F687</f>
        <v>IQ A</v>
      </c>
      <c r="E685" s="433" t="s">
        <v>444</v>
      </c>
      <c r="F685" s="323">
        <f t="shared" si="53"/>
        <v>170.78198999999995</v>
      </c>
      <c r="G685" s="180" t="s">
        <v>1390</v>
      </c>
      <c r="H685" s="323">
        <f>+VLOOKUP(G685,$C$2421:$D$3113,2,FALSE)+($H$3323*$G$3323*IN685)+($H$3319*$G$3319*IN685)</f>
        <v>284.25001666666662</v>
      </c>
      <c r="I685" s="55"/>
      <c r="J685" s="323"/>
      <c r="K685" s="56">
        <f t="shared" si="54"/>
        <v>455.03200666666658</v>
      </c>
      <c r="IK685" s="2">
        <v>33504</v>
      </c>
      <c r="IL685" s="196" t="s">
        <v>2227</v>
      </c>
      <c r="IM685" s="5">
        <v>260</v>
      </c>
      <c r="IN685" s="296">
        <f t="shared" si="55"/>
        <v>4.333333333333333</v>
      </c>
    </row>
    <row r="686" spans="1:248">
      <c r="A686" s="52">
        <f>+'3.- Resumen general'!B688</f>
        <v>682</v>
      </c>
      <c r="B686" s="52">
        <v>33510</v>
      </c>
      <c r="C686" s="53" t="str">
        <f>+'3.- Resumen general'!D688</f>
        <v>Derivación de arteria coronaria, vena solamente, de 1 a 3 injertos</v>
      </c>
      <c r="D686" s="490" t="str">
        <f>+'3.- Resumen general'!F688</f>
        <v>IQ A</v>
      </c>
      <c r="E686" s="433" t="s">
        <v>444</v>
      </c>
      <c r="F686" s="323">
        <f t="shared" si="53"/>
        <v>170.78198999999995</v>
      </c>
      <c r="G686" s="180" t="s">
        <v>1391</v>
      </c>
      <c r="H686" s="323">
        <f>+VLOOKUP(G686,$C$2421:$D$3113,2,FALSE)</f>
        <v>183.9085</v>
      </c>
      <c r="I686" s="55"/>
      <c r="J686" s="323"/>
      <c r="K686" s="56">
        <f t="shared" si="54"/>
        <v>354.69048999999995</v>
      </c>
      <c r="IK686" s="2">
        <v>33510</v>
      </c>
      <c r="IL686" s="196" t="s">
        <v>2228</v>
      </c>
      <c r="IM686" s="5">
        <v>200</v>
      </c>
      <c r="IN686" s="296">
        <f t="shared" si="55"/>
        <v>3.3333333333333335</v>
      </c>
    </row>
    <row r="687" spans="1:248">
      <c r="A687" s="52">
        <f>+'3.- Resumen general'!B689</f>
        <v>683</v>
      </c>
      <c r="B687" s="52">
        <v>33513</v>
      </c>
      <c r="C687" s="53" t="str">
        <f>+'3.- Resumen general'!D689</f>
        <v>Derivación de arteria coronaria, vena solamente, de 4 a más injertos</v>
      </c>
      <c r="D687" s="490" t="str">
        <f>+'3.- Resumen general'!F689</f>
        <v>IQ A</v>
      </c>
      <c r="E687" s="433" t="s">
        <v>444</v>
      </c>
      <c r="F687" s="323">
        <f t="shared" si="53"/>
        <v>170.78198999999995</v>
      </c>
      <c r="G687" s="180" t="s">
        <v>1391</v>
      </c>
      <c r="H687" s="323">
        <f>+VLOOKUP(G687,$C$2421:$D$3113,2,FALSE)</f>
        <v>183.9085</v>
      </c>
      <c r="I687" s="55"/>
      <c r="J687" s="323"/>
      <c r="K687" s="56">
        <f t="shared" si="54"/>
        <v>354.69048999999995</v>
      </c>
      <c r="IK687" s="2">
        <v>33513</v>
      </c>
      <c r="IL687" s="196" t="s">
        <v>2229</v>
      </c>
      <c r="IM687" s="5">
        <v>320</v>
      </c>
      <c r="IN687" s="296">
        <f t="shared" si="55"/>
        <v>5.333333333333333</v>
      </c>
    </row>
    <row r="688" spans="1:248">
      <c r="A688" s="52">
        <f>+'3.- Resumen general'!B690</f>
        <v>684</v>
      </c>
      <c r="B688" s="52">
        <v>33542</v>
      </c>
      <c r="C688" s="53" t="str">
        <f>+'3.- Resumen general'!D690</f>
        <v>Resección miocárdica</v>
      </c>
      <c r="D688" s="490" t="str">
        <f>+'3.- Resumen general'!F690</f>
        <v>IQ A</v>
      </c>
      <c r="E688" s="433" t="s">
        <v>444</v>
      </c>
      <c r="F688" s="323">
        <f t="shared" si="53"/>
        <v>170.78198999999995</v>
      </c>
      <c r="G688" s="180" t="s">
        <v>1390</v>
      </c>
      <c r="H688" s="323">
        <f>+VLOOKUP(G688,$C$2421:$D$3113,2,FALSE)+($H$3323*$G$3323*IN688)+($H$3319*$G$3319*IN688)</f>
        <v>365.72201666666666</v>
      </c>
      <c r="I688" s="55"/>
      <c r="J688" s="323"/>
      <c r="K688" s="56">
        <f t="shared" si="54"/>
        <v>536.50400666666656</v>
      </c>
      <c r="IK688" s="2">
        <v>33542</v>
      </c>
      <c r="IL688" s="196" t="s">
        <v>2230</v>
      </c>
      <c r="IM688" s="5">
        <v>380</v>
      </c>
      <c r="IN688" s="296">
        <f t="shared" si="55"/>
        <v>6.333333333333333</v>
      </c>
    </row>
    <row r="689" spans="1:248">
      <c r="A689" s="52">
        <f>+'3.- Resumen general'!B691</f>
        <v>685</v>
      </c>
      <c r="B689" s="52">
        <v>33545</v>
      </c>
      <c r="C689" s="53" t="str">
        <f>+'3.- Resumen general'!D691</f>
        <v>Corrección de defecto del tabique ventricular post-infarto</v>
      </c>
      <c r="D689" s="490" t="str">
        <f>+'3.- Resumen general'!F691</f>
        <v>IQ A</v>
      </c>
      <c r="E689" s="433" t="s">
        <v>444</v>
      </c>
      <c r="F689" s="323">
        <f t="shared" si="53"/>
        <v>170.78198999999995</v>
      </c>
      <c r="G689" s="180" t="s">
        <v>1390</v>
      </c>
      <c r="H689" s="323">
        <f>+VLOOKUP(G689,$C$2421:$D$3113,2,FALSE)+($H$3323*$G$3323*IN689)+($H$3319*$G$3319*IN689)</f>
        <v>365.72201666666666</v>
      </c>
      <c r="I689" s="55"/>
      <c r="J689" s="323"/>
      <c r="K689" s="56">
        <f t="shared" si="54"/>
        <v>536.50400666666656</v>
      </c>
      <c r="IK689" s="2">
        <v>33545</v>
      </c>
      <c r="IL689" s="196" t="s">
        <v>2231</v>
      </c>
      <c r="IM689" s="5">
        <v>380</v>
      </c>
      <c r="IN689" s="296">
        <f t="shared" si="55"/>
        <v>6.333333333333333</v>
      </c>
    </row>
    <row r="690" spans="1:248">
      <c r="A690" s="52">
        <f>+'3.- Resumen general'!B692</f>
        <v>686</v>
      </c>
      <c r="B690" s="52">
        <v>33572</v>
      </c>
      <c r="C690" s="53" t="str">
        <f>+'3.- Resumen general'!D692</f>
        <v>Endarterectomía coronaria, abierta de arterias coronarias izquierda anterior descendente, circunfleja o derecha</v>
      </c>
      <c r="D690" s="490" t="str">
        <f>+'3.- Resumen general'!F692</f>
        <v>IQ A</v>
      </c>
      <c r="E690" s="433" t="s">
        <v>444</v>
      </c>
      <c r="F690" s="323">
        <f t="shared" si="53"/>
        <v>170.78198999999995</v>
      </c>
      <c r="G690" s="180" t="s">
        <v>1390</v>
      </c>
      <c r="H690" s="323">
        <f>+VLOOKUP(G690,$C$2421:$D$3113,2,FALSE)+($H$3323*$G$3323*IN690)+($H$3319*$G$3319*IN690)</f>
        <v>243.51401666666666</v>
      </c>
      <c r="I690" s="55"/>
      <c r="J690" s="323"/>
      <c r="K690" s="56">
        <f t="shared" si="54"/>
        <v>414.29600666666659</v>
      </c>
      <c r="IK690" s="2">
        <v>33572</v>
      </c>
      <c r="IL690" s="196" t="s">
        <v>2232</v>
      </c>
      <c r="IM690" s="5">
        <v>200</v>
      </c>
      <c r="IN690" s="296">
        <f t="shared" si="55"/>
        <v>3.3333333333333335</v>
      </c>
    </row>
    <row r="691" spans="1:248">
      <c r="A691" s="52">
        <f>+'3.- Resumen general'!B693</f>
        <v>687</v>
      </c>
      <c r="B691" s="52">
        <v>33600</v>
      </c>
      <c r="C691" s="53" t="str">
        <f>+'3.- Resumen general'!D693</f>
        <v>Cierre de válvula auriculoventricular (mitral o tricúspide) mediante sutura o parche</v>
      </c>
      <c r="D691" s="490" t="str">
        <f>+'3.- Resumen general'!F693</f>
        <v>IQ A</v>
      </c>
      <c r="E691" s="433" t="s">
        <v>444</v>
      </c>
      <c r="F691" s="323">
        <f t="shared" si="53"/>
        <v>170.78198999999995</v>
      </c>
      <c r="G691" s="58" t="s">
        <v>1401</v>
      </c>
      <c r="H691" s="323">
        <f>+VLOOKUP(G691,$C$2421:$D$3113,2,FALSE)+($H$3275*$G$3275*IN691)+($H$3271*$G$3271*IN691)</f>
        <v>291.99001666666663</v>
      </c>
      <c r="I691" s="55"/>
      <c r="J691" s="323"/>
      <c r="K691" s="56">
        <f t="shared" si="54"/>
        <v>462.77200666666658</v>
      </c>
      <c r="IK691" s="2">
        <v>33600</v>
      </c>
      <c r="IL691" s="196" t="s">
        <v>2233</v>
      </c>
      <c r="IM691" s="5">
        <v>260</v>
      </c>
      <c r="IN691" s="296">
        <f t="shared" si="55"/>
        <v>4.333333333333333</v>
      </c>
    </row>
    <row r="692" spans="1:248">
      <c r="A692" s="52">
        <f>+'3.- Resumen general'!B694</f>
        <v>688</v>
      </c>
      <c r="B692" s="52">
        <v>33641</v>
      </c>
      <c r="C692" s="53" t="str">
        <f>+'3.- Resumen general'!D694</f>
        <v>Corrección de defecto del tabique auricular, tipo secundum, con derivación cardiopulmonar, con o sin cierre con parche</v>
      </c>
      <c r="D692" s="490" t="str">
        <f>+'3.- Resumen general'!F694</f>
        <v>IQ A</v>
      </c>
      <c r="E692" s="433" t="s">
        <v>444</v>
      </c>
      <c r="F692" s="323">
        <f t="shared" si="53"/>
        <v>170.78198999999995</v>
      </c>
      <c r="G692" s="180" t="s">
        <v>1390</v>
      </c>
      <c r="H692" s="323">
        <f>+VLOOKUP(G692,$C$2421:$D$3113,2,FALSE)+($H$3323*$G$3323*IN692)+($H$3319*$G$3319*IN692)</f>
        <v>243.51401666666666</v>
      </c>
      <c r="I692" s="55"/>
      <c r="J692" s="323"/>
      <c r="K692" s="56">
        <f t="shared" si="54"/>
        <v>414.29600666666659</v>
      </c>
      <c r="IK692" s="2">
        <v>33641</v>
      </c>
      <c r="IL692" s="196" t="s">
        <v>2234</v>
      </c>
      <c r="IM692" s="5">
        <v>200</v>
      </c>
      <c r="IN692" s="296">
        <f t="shared" si="55"/>
        <v>3.3333333333333335</v>
      </c>
    </row>
    <row r="693" spans="1:248">
      <c r="A693" s="52">
        <f>+'3.- Resumen general'!B695</f>
        <v>689</v>
      </c>
      <c r="B693" s="52">
        <v>33735</v>
      </c>
      <c r="C693" s="53" t="str">
        <f>+'3.- Resumen general'!D695</f>
        <v>Septectomía o Septostomía Auricular; corazón cerrado (procedimiento de Blalock-Hanlon)</v>
      </c>
      <c r="D693" s="490" t="str">
        <f>+'3.- Resumen general'!F695</f>
        <v>IQ A</v>
      </c>
      <c r="E693" s="433" t="s">
        <v>444</v>
      </c>
      <c r="F693" s="323">
        <f t="shared" si="53"/>
        <v>170.78198999999995</v>
      </c>
      <c r="G693" s="180" t="s">
        <v>1391</v>
      </c>
      <c r="H693" s="323">
        <f>+VLOOKUP(G693,$C$2421:$D$3113,2,FALSE)</f>
        <v>183.9085</v>
      </c>
      <c r="I693" s="55"/>
      <c r="J693" s="323"/>
      <c r="K693" s="56">
        <f t="shared" si="54"/>
        <v>354.69048999999995</v>
      </c>
      <c r="IK693" s="2">
        <v>33735</v>
      </c>
      <c r="IL693" s="196" t="s">
        <v>2235</v>
      </c>
      <c r="IM693" s="5">
        <v>140</v>
      </c>
      <c r="IN693" s="296">
        <f t="shared" si="55"/>
        <v>2.3333333333333335</v>
      </c>
    </row>
    <row r="694" spans="1:248">
      <c r="A694" s="52">
        <f>+'3.- Resumen general'!B696</f>
        <v>690</v>
      </c>
      <c r="B694" s="52">
        <v>33736</v>
      </c>
      <c r="C694" s="53" t="str">
        <f>+'3.- Resumen general'!D696</f>
        <v>Septectomía o Septostomía Auricular; corazón abierto con derivación cardiopulmonar</v>
      </c>
      <c r="D694" s="490" t="str">
        <f>+'3.- Resumen general'!F696</f>
        <v>IQ A</v>
      </c>
      <c r="E694" s="433" t="s">
        <v>444</v>
      </c>
      <c r="F694" s="323">
        <f t="shared" si="53"/>
        <v>170.78198999999995</v>
      </c>
      <c r="G694" s="180" t="s">
        <v>1391</v>
      </c>
      <c r="H694" s="323">
        <f>+VLOOKUP(G694,$C$2421:$D$3113,2,FALSE)</f>
        <v>183.9085</v>
      </c>
      <c r="I694" s="55"/>
      <c r="J694" s="323"/>
      <c r="K694" s="56">
        <f t="shared" si="54"/>
        <v>354.69048999999995</v>
      </c>
      <c r="IK694" s="2">
        <v>33736</v>
      </c>
      <c r="IL694" s="196" t="s">
        <v>2236</v>
      </c>
      <c r="IM694" s="5">
        <v>200</v>
      </c>
      <c r="IN694" s="296">
        <f t="shared" si="55"/>
        <v>3.3333333333333335</v>
      </c>
    </row>
    <row r="695" spans="1:248">
      <c r="A695" s="52">
        <f>+'3.- Resumen general'!B697</f>
        <v>691</v>
      </c>
      <c r="B695" s="52">
        <v>33750</v>
      </c>
      <c r="C695" s="53" t="str">
        <f>+'3.- Resumen general'!D697</f>
        <v>Cortocircuito; shunt de arteria subclavia a arteria pulmonar (operación de Blalock-Taussig)</v>
      </c>
      <c r="D695" s="490" t="str">
        <f>+'3.- Resumen general'!F697</f>
        <v>IQ A</v>
      </c>
      <c r="E695" s="433" t="s">
        <v>444</v>
      </c>
      <c r="F695" s="323">
        <f t="shared" si="53"/>
        <v>170.78198999999995</v>
      </c>
      <c r="G695" s="180" t="s">
        <v>1390</v>
      </c>
      <c r="H695" s="323">
        <f>+VLOOKUP(G695,$C$2421:$D$3113,2,FALSE)+($H$3323*$G$3323*IN695)+($H$3319*$G$3319*IN695)</f>
        <v>243.51401666666666</v>
      </c>
      <c r="I695" s="55"/>
      <c r="J695" s="323"/>
      <c r="K695" s="56">
        <f t="shared" si="54"/>
        <v>414.29600666666659</v>
      </c>
      <c r="IK695" s="2">
        <v>33750</v>
      </c>
      <c r="IL695" s="196" t="s">
        <v>2237</v>
      </c>
      <c r="IM695" s="5">
        <v>200</v>
      </c>
      <c r="IN695" s="296">
        <f t="shared" si="55"/>
        <v>3.3333333333333335</v>
      </c>
    </row>
    <row r="696" spans="1:248">
      <c r="A696" s="52">
        <f>+'3.- Resumen general'!B698</f>
        <v>692</v>
      </c>
      <c r="B696" s="52">
        <v>33786</v>
      </c>
      <c r="C696" s="53" t="str">
        <f>+'3.- Resumen general'!D698</f>
        <v>Corrección total, tronco arterioso (operación de Rastelli)</v>
      </c>
      <c r="D696" s="490" t="str">
        <f>+'3.- Resumen general'!F698</f>
        <v>IQ A</v>
      </c>
      <c r="E696" s="433" t="s">
        <v>444</v>
      </c>
      <c r="F696" s="323">
        <f t="shared" si="53"/>
        <v>170.78198999999995</v>
      </c>
      <c r="G696" s="180" t="s">
        <v>1401</v>
      </c>
      <c r="H696" s="323">
        <f>+VLOOKUP(G696,$C$2421:$D$3113,2,FALSE)+($H$3275*$G$3275*IN696)+($H$3271*$G$3271*IN696)</f>
        <v>291.99001666666663</v>
      </c>
      <c r="I696" s="55"/>
      <c r="J696" s="323"/>
      <c r="K696" s="56">
        <f t="shared" si="54"/>
        <v>462.77200666666658</v>
      </c>
      <c r="IK696" s="2">
        <v>33786</v>
      </c>
      <c r="IL696" s="196" t="s">
        <v>2238</v>
      </c>
      <c r="IM696" s="5">
        <v>260</v>
      </c>
      <c r="IN696" s="296">
        <f t="shared" si="55"/>
        <v>4.333333333333333</v>
      </c>
    </row>
    <row r="697" spans="1:248">
      <c r="A697" s="52">
        <f>+'3.- Resumen general'!B699</f>
        <v>693</v>
      </c>
      <c r="B697" s="52">
        <v>33788</v>
      </c>
      <c r="C697" s="53" t="str">
        <f>+'3.- Resumen general'!D699</f>
        <v>Reimplantación de arteria pulmonar anómala</v>
      </c>
      <c r="D697" s="490" t="str">
        <f>+'3.- Resumen general'!F699</f>
        <v>IQ A</v>
      </c>
      <c r="E697" s="433" t="s">
        <v>444</v>
      </c>
      <c r="F697" s="323">
        <f t="shared" si="53"/>
        <v>170.78198999999995</v>
      </c>
      <c r="G697" s="180" t="s">
        <v>1390</v>
      </c>
      <c r="H697" s="323">
        <f>+VLOOKUP(G697,$C$2421:$D$3113,2,FALSE)+($H$3323*$G$3323*IN697)+($H$3319*$G$3319*IN697)</f>
        <v>284.25001666666662</v>
      </c>
      <c r="I697" s="55"/>
      <c r="J697" s="323"/>
      <c r="K697" s="56">
        <f t="shared" si="54"/>
        <v>455.03200666666658</v>
      </c>
      <c r="IK697" s="2">
        <v>33788</v>
      </c>
      <c r="IL697" s="196" t="s">
        <v>2239</v>
      </c>
      <c r="IM697" s="5">
        <v>260</v>
      </c>
      <c r="IN697" s="296">
        <f t="shared" si="55"/>
        <v>4.333333333333333</v>
      </c>
    </row>
    <row r="698" spans="1:248">
      <c r="A698" s="52">
        <f>+'3.- Resumen general'!B700</f>
        <v>694</v>
      </c>
      <c r="B698" s="52">
        <v>33924</v>
      </c>
      <c r="C698" s="53" t="str">
        <f>+'3.- Resumen general'!D700</f>
        <v>Ligadura y desmontado de cortocircuito sistémico hacia la arteria pulmonar</v>
      </c>
      <c r="D698" s="490" t="str">
        <f>+'3.- Resumen general'!F700</f>
        <v>IQ A</v>
      </c>
      <c r="E698" s="433" t="s">
        <v>444</v>
      </c>
      <c r="F698" s="323">
        <f t="shared" si="53"/>
        <v>170.78198999999995</v>
      </c>
      <c r="G698" s="180" t="s">
        <v>1390</v>
      </c>
      <c r="H698" s="323">
        <f>+VLOOKUP(G698,$C$2421:$D$3113,2,FALSE)+($H$3323*$G$3323*IN698)+($H$3319*$G$3319*IN698)</f>
        <v>284.25001666666662</v>
      </c>
      <c r="I698" s="55"/>
      <c r="J698" s="323"/>
      <c r="K698" s="56">
        <f t="shared" si="54"/>
        <v>455.03200666666658</v>
      </c>
      <c r="IK698" s="2">
        <v>33924</v>
      </c>
      <c r="IL698" s="196" t="s">
        <v>2240</v>
      </c>
      <c r="IM698" s="5">
        <v>260</v>
      </c>
      <c r="IN698" s="296">
        <f t="shared" si="55"/>
        <v>4.333333333333333</v>
      </c>
    </row>
    <row r="699" spans="1:248">
      <c r="A699" s="52">
        <f>+'3.- Resumen general'!B701</f>
        <v>695</v>
      </c>
      <c r="B699" s="52">
        <v>33977</v>
      </c>
      <c r="C699" s="53" t="str">
        <f>+'3.- Resumen general'!D701</f>
        <v>Remoción de dispositivo de asistencia ventricular</v>
      </c>
      <c r="D699" s="490" t="str">
        <f>+'3.- Resumen general'!F701</f>
        <v>IQ A</v>
      </c>
      <c r="E699" s="433" t="s">
        <v>444</v>
      </c>
      <c r="F699" s="323">
        <f t="shared" si="53"/>
        <v>170.78198999999995</v>
      </c>
      <c r="G699" s="58" t="s">
        <v>1401</v>
      </c>
      <c r="H699" s="323">
        <f>+VLOOKUP(G699,$C$2421:$D$3113,2,FALSE)+($H$3275*$G$3275*IN699)+($H$3271*$G$3271*IN699)</f>
        <v>210.51801666666671</v>
      </c>
      <c r="I699" s="55"/>
      <c r="J699" s="323"/>
      <c r="K699" s="56">
        <f t="shared" si="54"/>
        <v>381.30000666666666</v>
      </c>
      <c r="IK699" s="2">
        <v>33977</v>
      </c>
      <c r="IL699" s="196" t="s">
        <v>2241</v>
      </c>
      <c r="IM699" s="5">
        <v>140</v>
      </c>
      <c r="IN699" s="296">
        <f t="shared" si="55"/>
        <v>2.3333333333333335</v>
      </c>
    </row>
    <row r="700" spans="1:248">
      <c r="A700" s="52">
        <f>+'3.- Resumen general'!B702</f>
        <v>696</v>
      </c>
      <c r="B700" s="52">
        <v>34001</v>
      </c>
      <c r="C700" s="53" t="str">
        <f>+'3.- Resumen general'!D702</f>
        <v>Embolectomía o trombectomía, en arteria periférica</v>
      </c>
      <c r="D700" s="490" t="str">
        <f>+'3.- Resumen general'!F702</f>
        <v>IQ A</v>
      </c>
      <c r="E700" s="433" t="s">
        <v>444</v>
      </c>
      <c r="F700" s="323">
        <f t="shared" si="53"/>
        <v>170.78198999999995</v>
      </c>
      <c r="G700" s="180" t="s">
        <v>1395</v>
      </c>
      <c r="H700" s="323">
        <f>+VLOOKUP(G700,$C$2421:$D$3113,2,FALSE)</f>
        <v>86.8</v>
      </c>
      <c r="I700" s="55"/>
      <c r="J700" s="323"/>
      <c r="K700" s="56">
        <f t="shared" si="54"/>
        <v>257.58198999999996</v>
      </c>
      <c r="IK700" s="38" t="s">
        <v>6158</v>
      </c>
      <c r="IL700" s="196" t="s">
        <v>2242</v>
      </c>
      <c r="IM700" s="5">
        <v>80</v>
      </c>
      <c r="IN700" s="296">
        <f t="shared" si="55"/>
        <v>1.3333333333333333</v>
      </c>
    </row>
    <row r="701" spans="1:248">
      <c r="A701" s="52">
        <f>+'3.- Resumen general'!B703</f>
        <v>697</v>
      </c>
      <c r="B701" s="52">
        <v>34151</v>
      </c>
      <c r="C701" s="53" t="str">
        <f>+'3.- Resumen general'!D703</f>
        <v>Embolectomía o trombectomía, con o sin catéter, de la arteria renal, celíaca, mesentérica, aortoilíaca, mediante incisión abdominal</v>
      </c>
      <c r="D701" s="490" t="str">
        <f>+'3.- Resumen general'!F703</f>
        <v>IQ A</v>
      </c>
      <c r="E701" s="433" t="s">
        <v>444</v>
      </c>
      <c r="F701" s="323">
        <f t="shared" si="53"/>
        <v>170.78198999999995</v>
      </c>
      <c r="G701" s="180" t="s">
        <v>1391</v>
      </c>
      <c r="H701" s="323">
        <f>+VLOOKUP(G701,$C$2421:$D$3113,2,FALSE)</f>
        <v>183.9085</v>
      </c>
      <c r="I701" s="55"/>
      <c r="J701" s="323"/>
      <c r="K701" s="56">
        <f t="shared" si="54"/>
        <v>354.69048999999995</v>
      </c>
      <c r="IK701" s="2" t="s">
        <v>6159</v>
      </c>
      <c r="IL701" s="196" t="s">
        <v>2243</v>
      </c>
      <c r="IM701" s="5">
        <v>140</v>
      </c>
      <c r="IN701" s="296">
        <f t="shared" si="55"/>
        <v>2.3333333333333335</v>
      </c>
    </row>
    <row r="702" spans="1:248">
      <c r="A702" s="52">
        <f>+'3.- Resumen general'!B704</f>
        <v>698</v>
      </c>
      <c r="B702" s="52">
        <v>34401</v>
      </c>
      <c r="C702" s="53" t="str">
        <f>+'3.- Resumen general'!D704</f>
        <v>Trombectomía, directa o con catéter, de las venas cava o iliaca mediante incisión abdominal</v>
      </c>
      <c r="D702" s="490" t="str">
        <f>+'3.- Resumen general'!F704</f>
        <v>IQ A</v>
      </c>
      <c r="E702" s="433" t="s">
        <v>444</v>
      </c>
      <c r="F702" s="323">
        <f t="shared" si="53"/>
        <v>170.78198999999995</v>
      </c>
      <c r="G702" s="180" t="s">
        <v>1394</v>
      </c>
      <c r="H702" s="323">
        <f>+VLOOKUP(G702,$C$2421:$D$3113,2,FALSE)</f>
        <v>68.84</v>
      </c>
      <c r="I702" s="55"/>
      <c r="J702" s="323"/>
      <c r="K702" s="56">
        <f t="shared" si="54"/>
        <v>239.62198999999995</v>
      </c>
      <c r="IK702" s="2">
        <v>34401</v>
      </c>
      <c r="IL702" s="196" t="s">
        <v>2244</v>
      </c>
      <c r="IM702" s="5">
        <v>140</v>
      </c>
      <c r="IN702" s="296">
        <f t="shared" si="55"/>
        <v>2.3333333333333335</v>
      </c>
    </row>
    <row r="703" spans="1:248">
      <c r="A703" s="52">
        <f>+'3.- Resumen general'!B705</f>
        <v>699</v>
      </c>
      <c r="B703" s="52">
        <v>34501</v>
      </c>
      <c r="C703" s="53" t="str">
        <f>+'3.- Resumen general'!D705</f>
        <v>Valvuloplastía, vena femoral</v>
      </c>
      <c r="D703" s="490" t="str">
        <f>+'3.- Resumen general'!F705</f>
        <v>IQ A</v>
      </c>
      <c r="E703" s="433" t="s">
        <v>444</v>
      </c>
      <c r="F703" s="323">
        <f t="shared" si="53"/>
        <v>170.78198999999995</v>
      </c>
      <c r="G703" s="180" t="s">
        <v>1395</v>
      </c>
      <c r="H703" s="323">
        <f>+VLOOKUP(G703,$C$2421:$D$3113,2,FALSE)</f>
        <v>86.8</v>
      </c>
      <c r="I703" s="55"/>
      <c r="J703" s="323"/>
      <c r="K703" s="56">
        <f t="shared" si="54"/>
        <v>257.58198999999996</v>
      </c>
      <c r="IK703" s="2">
        <v>34501</v>
      </c>
      <c r="IL703" s="196" t="s">
        <v>2245</v>
      </c>
      <c r="IM703" s="5">
        <v>140</v>
      </c>
      <c r="IN703" s="296">
        <f t="shared" si="55"/>
        <v>2.3333333333333335</v>
      </c>
    </row>
    <row r="704" spans="1:248">
      <c r="A704" s="52">
        <f>+'3.- Resumen general'!B706</f>
        <v>700</v>
      </c>
      <c r="B704" s="52">
        <v>34502</v>
      </c>
      <c r="C704" s="53" t="str">
        <f>+'3.- Resumen general'!D706</f>
        <v>Reconstrucción de vena cava, cualquier método</v>
      </c>
      <c r="D704" s="490" t="str">
        <f>+'3.- Resumen general'!F706</f>
        <v>IQ A</v>
      </c>
      <c r="E704" s="433" t="s">
        <v>444</v>
      </c>
      <c r="F704" s="323">
        <f t="shared" si="53"/>
        <v>170.78198999999995</v>
      </c>
      <c r="G704" s="180" t="s">
        <v>1390</v>
      </c>
      <c r="H704" s="323">
        <f>+VLOOKUP(G704,$C$2421:$D$3113,2,FALSE)+($H$3323*$G$3323*IN704)+($H$3319*$G$3319*IN704)</f>
        <v>202.7780166666667</v>
      </c>
      <c r="I704" s="55"/>
      <c r="J704" s="323"/>
      <c r="K704" s="56">
        <f t="shared" si="54"/>
        <v>373.56000666666665</v>
      </c>
      <c r="IK704" s="2">
        <v>34502</v>
      </c>
      <c r="IL704" s="196" t="s">
        <v>2246</v>
      </c>
      <c r="IM704" s="5">
        <v>140</v>
      </c>
      <c r="IN704" s="296">
        <f t="shared" si="55"/>
        <v>2.3333333333333335</v>
      </c>
    </row>
    <row r="705" spans="1:248">
      <c r="A705" s="52">
        <f>+'3.- Resumen general'!B707</f>
        <v>701</v>
      </c>
      <c r="B705" s="52">
        <v>34510</v>
      </c>
      <c r="C705" s="53" t="str">
        <f>+'3.- Resumen general'!D707</f>
        <v>Transposición de válvula venosa, cualquier vena donante</v>
      </c>
      <c r="D705" s="490" t="str">
        <f>+'3.- Resumen general'!F707</f>
        <v>IQ A</v>
      </c>
      <c r="E705" s="433" t="s">
        <v>444</v>
      </c>
      <c r="F705" s="323">
        <f t="shared" si="53"/>
        <v>170.78198999999995</v>
      </c>
      <c r="G705" s="180" t="s">
        <v>1395</v>
      </c>
      <c r="H705" s="323">
        <f t="shared" ref="H705:H713" si="57">+VLOOKUP(G705,$C$2421:$D$3113,2,FALSE)</f>
        <v>86.8</v>
      </c>
      <c r="I705" s="55"/>
      <c r="J705" s="323"/>
      <c r="K705" s="56">
        <f t="shared" si="54"/>
        <v>257.58198999999996</v>
      </c>
      <c r="IK705" s="2">
        <v>34510</v>
      </c>
      <c r="IL705" s="196" t="s">
        <v>2247</v>
      </c>
      <c r="IM705" s="5">
        <v>260</v>
      </c>
      <c r="IN705" s="296">
        <f t="shared" si="55"/>
        <v>4.333333333333333</v>
      </c>
    </row>
    <row r="706" spans="1:248">
      <c r="A706" s="52">
        <f>+'3.- Resumen general'!B708</f>
        <v>702</v>
      </c>
      <c r="B706" s="52">
        <v>34530</v>
      </c>
      <c r="C706" s="53" t="str">
        <f>+'3.- Resumen general'!D708</f>
        <v>Anastomosis venosa safenopoplítea</v>
      </c>
      <c r="D706" s="490" t="str">
        <f>+'3.- Resumen general'!F708</f>
        <v>IQ C</v>
      </c>
      <c r="E706" s="433" t="s">
        <v>445</v>
      </c>
      <c r="F706" s="323">
        <f t="shared" si="53"/>
        <v>96.123999999999981</v>
      </c>
      <c r="G706" s="180" t="s">
        <v>1395</v>
      </c>
      <c r="H706" s="323">
        <f t="shared" si="57"/>
        <v>86.8</v>
      </c>
      <c r="I706" s="55"/>
      <c r="J706" s="323"/>
      <c r="K706" s="56">
        <f t="shared" si="54"/>
        <v>182.92399999999998</v>
      </c>
      <c r="IK706" s="2">
        <v>34530</v>
      </c>
      <c r="IL706" s="196" t="s">
        <v>2248</v>
      </c>
      <c r="IM706" s="5">
        <v>260</v>
      </c>
      <c r="IN706" s="296">
        <f t="shared" si="55"/>
        <v>4.333333333333333</v>
      </c>
    </row>
    <row r="707" spans="1:248">
      <c r="A707" s="52">
        <f>+'3.- Resumen general'!B709</f>
        <v>703</v>
      </c>
      <c r="B707" s="52">
        <v>35001</v>
      </c>
      <c r="C707" s="53" t="str">
        <f>+'3.- Resumen general'!D709</f>
        <v>Cura quirúrgica de aneurismas, falso aneurisma o excisión e inserción de injerto en cuello, brazo o pierna</v>
      </c>
      <c r="D707" s="490" t="str">
        <f>+'3.- Resumen general'!F709</f>
        <v>IQ A</v>
      </c>
      <c r="E707" s="433" t="s">
        <v>444</v>
      </c>
      <c r="F707" s="323">
        <f t="shared" si="53"/>
        <v>170.78198999999995</v>
      </c>
      <c r="G707" s="180" t="s">
        <v>1391</v>
      </c>
      <c r="H707" s="323">
        <f t="shared" si="57"/>
        <v>183.9085</v>
      </c>
      <c r="I707" s="55"/>
      <c r="J707" s="323"/>
      <c r="K707" s="56">
        <f t="shared" si="54"/>
        <v>354.69048999999995</v>
      </c>
      <c r="IK707" s="285">
        <v>35001</v>
      </c>
      <c r="IL707" s="196" t="s">
        <v>2249</v>
      </c>
      <c r="IM707" s="5">
        <v>200</v>
      </c>
      <c r="IN707" s="296">
        <f t="shared" si="55"/>
        <v>3.3333333333333335</v>
      </c>
    </row>
    <row r="708" spans="1:248">
      <c r="A708" s="52">
        <f>+'3.- Resumen general'!B710</f>
        <v>704</v>
      </c>
      <c r="B708" s="52">
        <v>35021</v>
      </c>
      <c r="C708" s="53" t="str">
        <f>+'3.- Resumen general'!D710</f>
        <v>Cura quirúrgica de aneurismas, falso aneurisma o excisión e inserción de injerto mediante incisión torácica</v>
      </c>
      <c r="D708" s="490" t="str">
        <f>+'3.- Resumen general'!F710</f>
        <v>IQ A</v>
      </c>
      <c r="E708" s="433" t="s">
        <v>444</v>
      </c>
      <c r="F708" s="323">
        <f t="shared" si="53"/>
        <v>170.78198999999995</v>
      </c>
      <c r="G708" s="180" t="s">
        <v>1391</v>
      </c>
      <c r="H708" s="323">
        <f t="shared" si="57"/>
        <v>183.9085</v>
      </c>
      <c r="I708" s="55"/>
      <c r="J708" s="323"/>
      <c r="K708" s="56">
        <f t="shared" si="54"/>
        <v>354.69048999999995</v>
      </c>
      <c r="IK708" s="285">
        <v>35021</v>
      </c>
      <c r="IL708" s="196" t="s">
        <v>2250</v>
      </c>
      <c r="IM708" s="5">
        <v>140</v>
      </c>
      <c r="IN708" s="296">
        <f t="shared" si="55"/>
        <v>2.3333333333333335</v>
      </c>
    </row>
    <row r="709" spans="1:248">
      <c r="A709" s="52">
        <f>+'3.- Resumen general'!B711</f>
        <v>705</v>
      </c>
      <c r="B709" s="52">
        <v>35081</v>
      </c>
      <c r="C709" s="53" t="str">
        <f>+'3.- Resumen general'!D711</f>
        <v>Cura quirúrgica de aneurismas, falso aneurisma de aorta abdominal y/o vasos viscerales e ilíacos</v>
      </c>
      <c r="D709" s="490" t="str">
        <f>+'3.- Resumen general'!F711</f>
        <v>IQ A</v>
      </c>
      <c r="E709" s="433" t="s">
        <v>444</v>
      </c>
      <c r="F709" s="323">
        <f t="shared" ref="F709:F772" si="58">+VLOOKUP(E709,$C$2421:$D$3113,2,FALSE)</f>
        <v>170.78198999999995</v>
      </c>
      <c r="G709" s="180" t="s">
        <v>1391</v>
      </c>
      <c r="H709" s="323">
        <f t="shared" si="57"/>
        <v>183.9085</v>
      </c>
      <c r="I709" s="55"/>
      <c r="J709" s="323"/>
      <c r="K709" s="56">
        <f t="shared" ref="K709:K772" si="59">+F709+H709+J709</f>
        <v>354.69048999999995</v>
      </c>
      <c r="IK709" s="2">
        <v>35081</v>
      </c>
      <c r="IL709" s="196" t="s">
        <v>2251</v>
      </c>
      <c r="IM709" s="5">
        <v>200</v>
      </c>
      <c r="IN709" s="296">
        <f t="shared" ref="IN709:IN772" si="60">IM709/60</f>
        <v>3.3333333333333335</v>
      </c>
    </row>
    <row r="710" spans="1:248">
      <c r="A710" s="52">
        <f>+'3.- Resumen general'!B712</f>
        <v>706</v>
      </c>
      <c r="B710" s="52">
        <v>35180</v>
      </c>
      <c r="C710" s="53" t="str">
        <f>+'3.- Resumen general'!D712</f>
        <v>Corrección, fístula arteriovenosa congénita; cabeza y cuello</v>
      </c>
      <c r="D710" s="490" t="str">
        <f>+'3.- Resumen general'!F712</f>
        <v>IQ B</v>
      </c>
      <c r="E710" s="433" t="s">
        <v>5897</v>
      </c>
      <c r="F710" s="323">
        <f t="shared" si="58"/>
        <v>179.13249000000002</v>
      </c>
      <c r="G710" s="180" t="s">
        <v>1391</v>
      </c>
      <c r="H710" s="323">
        <f t="shared" si="57"/>
        <v>183.9085</v>
      </c>
      <c r="I710" s="55"/>
      <c r="J710" s="323"/>
      <c r="K710" s="56">
        <f t="shared" si="59"/>
        <v>363.04099000000002</v>
      </c>
      <c r="IK710" s="2">
        <v>35180</v>
      </c>
      <c r="IL710" s="196" t="s">
        <v>2252</v>
      </c>
      <c r="IM710" s="5">
        <v>200</v>
      </c>
      <c r="IN710" s="296">
        <f t="shared" si="60"/>
        <v>3.3333333333333335</v>
      </c>
    </row>
    <row r="711" spans="1:248">
      <c r="A711" s="52">
        <f>+'3.- Resumen general'!B713</f>
        <v>707</v>
      </c>
      <c r="B711" s="52">
        <v>35182</v>
      </c>
      <c r="C711" s="53" t="str">
        <f>+'3.- Resumen general'!D713</f>
        <v>Reparación de fístula arteriovenosa congénita en tórax y abdomen</v>
      </c>
      <c r="D711" s="490" t="str">
        <f>+'3.- Resumen general'!F713</f>
        <v>IQ B</v>
      </c>
      <c r="E711" s="433" t="s">
        <v>5897</v>
      </c>
      <c r="F711" s="323">
        <f t="shared" si="58"/>
        <v>179.13249000000002</v>
      </c>
      <c r="G711" s="180" t="s">
        <v>1391</v>
      </c>
      <c r="H711" s="323">
        <f t="shared" si="57"/>
        <v>183.9085</v>
      </c>
      <c r="I711" s="55"/>
      <c r="J711" s="323"/>
      <c r="K711" s="56">
        <f t="shared" si="59"/>
        <v>363.04099000000002</v>
      </c>
      <c r="IK711" s="2">
        <v>35182</v>
      </c>
      <c r="IL711" s="196" t="s">
        <v>2253</v>
      </c>
      <c r="IM711" s="5">
        <v>200</v>
      </c>
      <c r="IN711" s="296">
        <f t="shared" si="60"/>
        <v>3.3333333333333335</v>
      </c>
    </row>
    <row r="712" spans="1:248">
      <c r="A712" s="52">
        <f>+'3.- Resumen general'!B714</f>
        <v>708</v>
      </c>
      <c r="B712" s="52">
        <v>35184</v>
      </c>
      <c r="C712" s="53" t="str">
        <f>+'3.- Resumen general'!D714</f>
        <v>Reparación de fístula arteriovenosa congénita en extremidades</v>
      </c>
      <c r="D712" s="490" t="str">
        <f>+'3.- Resumen general'!F714</f>
        <v>IQ B</v>
      </c>
      <c r="E712" s="433" t="s">
        <v>5897</v>
      </c>
      <c r="F712" s="323">
        <f t="shared" si="58"/>
        <v>179.13249000000002</v>
      </c>
      <c r="G712" s="180" t="s">
        <v>1395</v>
      </c>
      <c r="H712" s="323">
        <f t="shared" si="57"/>
        <v>86.8</v>
      </c>
      <c r="I712" s="55"/>
      <c r="J712" s="323"/>
      <c r="K712" s="56">
        <f t="shared" si="59"/>
        <v>265.93249000000003</v>
      </c>
      <c r="IK712" s="2">
        <v>35184</v>
      </c>
      <c r="IL712" s="196" t="s">
        <v>2254</v>
      </c>
      <c r="IM712" s="5">
        <v>140</v>
      </c>
      <c r="IN712" s="296">
        <f t="shared" si="60"/>
        <v>2.3333333333333335</v>
      </c>
    </row>
    <row r="713" spans="1:248">
      <c r="A713" s="52">
        <f>+'3.- Resumen general'!B715</f>
        <v>709</v>
      </c>
      <c r="B713" s="52">
        <v>35201</v>
      </c>
      <c r="C713" s="53" t="str">
        <f>+'3.- Resumen general'!D715</f>
        <v>Sutura o anastomosis directa de vaso sanguíneo periférico</v>
      </c>
      <c r="D713" s="490" t="str">
        <f>+'3.- Resumen general'!F715</f>
        <v>IQ B</v>
      </c>
      <c r="E713" s="433" t="s">
        <v>5897</v>
      </c>
      <c r="F713" s="323">
        <f t="shared" si="58"/>
        <v>179.13249000000002</v>
      </c>
      <c r="G713" s="180" t="s">
        <v>1395</v>
      </c>
      <c r="H713" s="323">
        <f t="shared" si="57"/>
        <v>86.8</v>
      </c>
      <c r="I713" s="55"/>
      <c r="J713" s="323"/>
      <c r="K713" s="56">
        <f t="shared" si="59"/>
        <v>265.93249000000003</v>
      </c>
      <c r="IK713" s="2">
        <v>35201</v>
      </c>
      <c r="IL713" s="196" t="s">
        <v>2255</v>
      </c>
      <c r="IM713" s="5">
        <v>140</v>
      </c>
      <c r="IN713" s="296">
        <f t="shared" si="60"/>
        <v>2.3333333333333335</v>
      </c>
    </row>
    <row r="714" spans="1:248">
      <c r="A714" s="52">
        <f>+'3.- Resumen general'!B716</f>
        <v>710</v>
      </c>
      <c r="B714" s="52">
        <v>35211</v>
      </c>
      <c r="C714" s="53" t="str">
        <f>+'3.- Resumen general'!D716</f>
        <v>Sutura o anastomosis directa de vaso sanguíneo intratorácico o intraabdominal</v>
      </c>
      <c r="D714" s="490" t="str">
        <f>+'3.- Resumen general'!F716</f>
        <v>IQ A</v>
      </c>
      <c r="E714" s="433" t="s">
        <v>444</v>
      </c>
      <c r="F714" s="323">
        <f t="shared" si="58"/>
        <v>170.78198999999995</v>
      </c>
      <c r="G714" s="180" t="s">
        <v>1390</v>
      </c>
      <c r="H714" s="323">
        <f>+VLOOKUP(G714,$C$2421:$D$3113,2,FALSE)+($H$3323*$G$3323*IN714)+($H$3319*$G$3319*IN714)</f>
        <v>243.51401666666666</v>
      </c>
      <c r="I714" s="55"/>
      <c r="J714" s="323"/>
      <c r="K714" s="56">
        <f t="shared" si="59"/>
        <v>414.29600666666659</v>
      </c>
      <c r="IK714" s="2">
        <v>35211</v>
      </c>
      <c r="IL714" s="196" t="s">
        <v>2256</v>
      </c>
      <c r="IM714" s="5">
        <v>200</v>
      </c>
      <c r="IN714" s="296">
        <f t="shared" si="60"/>
        <v>3.3333333333333335</v>
      </c>
    </row>
    <row r="715" spans="1:248">
      <c r="A715" s="52">
        <f>+'3.- Resumen general'!B717</f>
        <v>711</v>
      </c>
      <c r="B715" s="52">
        <v>35231</v>
      </c>
      <c r="C715" s="53" t="str">
        <f>+'3.- Resumen general'!D717</f>
        <v>Corrección de vaso sanguíneo periférco con injerto</v>
      </c>
      <c r="D715" s="490" t="str">
        <f>+'3.- Resumen general'!F717</f>
        <v>IQ B</v>
      </c>
      <c r="E715" s="433" t="s">
        <v>5897</v>
      </c>
      <c r="F715" s="323">
        <f t="shared" si="58"/>
        <v>179.13249000000002</v>
      </c>
      <c r="G715" s="180" t="s">
        <v>1395</v>
      </c>
      <c r="H715" s="323">
        <f>+VLOOKUP(G715,$C$2421:$D$3113,2,FALSE)</f>
        <v>86.8</v>
      </c>
      <c r="I715" s="55"/>
      <c r="J715" s="323"/>
      <c r="K715" s="56">
        <f t="shared" si="59"/>
        <v>265.93249000000003</v>
      </c>
      <c r="IK715" s="2">
        <v>35231</v>
      </c>
      <c r="IL715" s="196" t="s">
        <v>2257</v>
      </c>
      <c r="IM715" s="5">
        <v>200</v>
      </c>
      <c r="IN715" s="296">
        <f t="shared" si="60"/>
        <v>3.3333333333333335</v>
      </c>
    </row>
    <row r="716" spans="1:248">
      <c r="A716" s="52">
        <f>+'3.- Resumen general'!B718</f>
        <v>712</v>
      </c>
      <c r="B716" s="52">
        <v>35241</v>
      </c>
      <c r="C716" s="53" t="str">
        <f>+'3.- Resumen general'!D718</f>
        <v>Corrección de vaso sanguíneo intratorácico o intraabdominal con injerto</v>
      </c>
      <c r="D716" s="490" t="str">
        <f>+'3.- Resumen general'!F718</f>
        <v>IQ A</v>
      </c>
      <c r="E716" s="433" t="s">
        <v>444</v>
      </c>
      <c r="F716" s="323">
        <f t="shared" si="58"/>
        <v>170.78198999999995</v>
      </c>
      <c r="G716" s="180" t="s">
        <v>1390</v>
      </c>
      <c r="H716" s="323">
        <f>+VLOOKUP(G716,$C$2421:$D$3113,2,FALSE)+($H$3323*$G$3323*IN716)+($H$3319*$G$3319*IN716)</f>
        <v>243.51401666666666</v>
      </c>
      <c r="I716" s="55"/>
      <c r="J716" s="323"/>
      <c r="K716" s="56">
        <f t="shared" si="59"/>
        <v>414.29600666666659</v>
      </c>
      <c r="IK716" s="2">
        <v>35241</v>
      </c>
      <c r="IL716" s="196" t="s">
        <v>2258</v>
      </c>
      <c r="IM716" s="5">
        <v>200</v>
      </c>
      <c r="IN716" s="296">
        <f t="shared" si="60"/>
        <v>3.3333333333333335</v>
      </c>
    </row>
    <row r="717" spans="1:248">
      <c r="A717" s="52">
        <f>+'3.- Resumen general'!B719</f>
        <v>713</v>
      </c>
      <c r="B717" s="52">
        <v>35301</v>
      </c>
      <c r="C717" s="53" t="str">
        <f>+'3.- Resumen general'!D719</f>
        <v>Tromboendarterectomía, con o sin injerto, de arterias periféricas</v>
      </c>
      <c r="D717" s="490" t="str">
        <f>+'3.- Resumen general'!F719</f>
        <v>IQ A</v>
      </c>
      <c r="E717" s="433" t="s">
        <v>444</v>
      </c>
      <c r="F717" s="323">
        <f t="shared" si="58"/>
        <v>170.78198999999995</v>
      </c>
      <c r="G717" s="180" t="s">
        <v>1395</v>
      </c>
      <c r="H717" s="323">
        <f>+VLOOKUP(G717,$C$2421:$D$3113,2,FALSE)</f>
        <v>86.8</v>
      </c>
      <c r="I717" s="55"/>
      <c r="J717" s="323"/>
      <c r="K717" s="56">
        <f t="shared" si="59"/>
        <v>257.58198999999996</v>
      </c>
      <c r="IK717" s="2">
        <v>35301</v>
      </c>
      <c r="IL717" s="196" t="s">
        <v>2259</v>
      </c>
      <c r="IM717" s="5">
        <v>200</v>
      </c>
      <c r="IN717" s="296">
        <f t="shared" si="60"/>
        <v>3.3333333333333335</v>
      </c>
    </row>
    <row r="718" spans="1:248">
      <c r="A718" s="52">
        <f>+'3.- Resumen general'!B720</f>
        <v>714</v>
      </c>
      <c r="B718" s="52">
        <v>35331</v>
      </c>
      <c r="C718" s="53" t="str">
        <f>+'3.- Resumen general'!D720</f>
        <v>Tromboendarterectomía, con o sin injerto, de arteria aorta abdominal y sus ramas</v>
      </c>
      <c r="D718" s="490" t="str">
        <f>+'3.- Resumen general'!F720</f>
        <v>IQ A</v>
      </c>
      <c r="E718" s="433" t="s">
        <v>444</v>
      </c>
      <c r="F718" s="323">
        <f t="shared" si="58"/>
        <v>170.78198999999995</v>
      </c>
      <c r="G718" s="180" t="s">
        <v>1401</v>
      </c>
      <c r="H718" s="323">
        <f>+VLOOKUP(G718,$C$2421:$D$3113,2,FALSE)+($H$3275*$G$3275*IN718)+($H$3271*$G$3271*IN718)</f>
        <v>291.99001666666663</v>
      </c>
      <c r="I718" s="55"/>
      <c r="J718" s="323"/>
      <c r="K718" s="56">
        <f t="shared" si="59"/>
        <v>462.77200666666658</v>
      </c>
      <c r="IK718" s="2">
        <v>35331</v>
      </c>
      <c r="IL718" s="196" t="s">
        <v>2260</v>
      </c>
      <c r="IM718" s="5">
        <v>260</v>
      </c>
      <c r="IN718" s="296">
        <f t="shared" si="60"/>
        <v>4.333333333333333</v>
      </c>
    </row>
    <row r="719" spans="1:248" s="63" customFormat="1">
      <c r="A719" s="52">
        <f>+'3.- Resumen general'!B721</f>
        <v>715</v>
      </c>
      <c r="B719" s="52">
        <v>35450</v>
      </c>
      <c r="C719" s="53" t="str">
        <f>+'3.- Resumen general'!D721</f>
        <v>Angioplastía con balón transluminal abierta</v>
      </c>
      <c r="D719" s="490" t="str">
        <f>+'3.- Resumen general'!F721</f>
        <v>IQ A</v>
      </c>
      <c r="E719" s="433" t="s">
        <v>444</v>
      </c>
      <c r="F719" s="323">
        <f t="shared" si="58"/>
        <v>170.78198999999995</v>
      </c>
      <c r="G719" s="180" t="s">
        <v>1390</v>
      </c>
      <c r="H719" s="323">
        <f>+VLOOKUP(G719,$C$2421:$D$3113,2,FALSE)+($H$3323*$G$3323*IN719)+($H$3319*$G$3319*IN719)</f>
        <v>202.7780166666667</v>
      </c>
      <c r="I719" s="55"/>
      <c r="J719" s="323"/>
      <c r="K719" s="61">
        <f t="shared" si="59"/>
        <v>373.56000666666665</v>
      </c>
      <c r="L719" s="6"/>
      <c r="M719" s="6"/>
      <c r="N719" s="6"/>
      <c r="P719" s="64"/>
      <c r="IK719" s="2">
        <v>35450</v>
      </c>
      <c r="IL719" s="196" t="s">
        <v>2261</v>
      </c>
      <c r="IM719" s="64">
        <v>140</v>
      </c>
      <c r="IN719" s="296">
        <f t="shared" si="60"/>
        <v>2.3333333333333335</v>
      </c>
    </row>
    <row r="720" spans="1:248" s="63" customFormat="1">
      <c r="A720" s="52">
        <f>+'3.- Resumen general'!B722</f>
        <v>716</v>
      </c>
      <c r="B720" s="52">
        <v>35470</v>
      </c>
      <c r="C720" s="53" t="str">
        <f>+'3.- Resumen general'!D722</f>
        <v>Angioplastía con balón transluminal percutánea</v>
      </c>
      <c r="D720" s="490" t="str">
        <f>+'3.- Resumen general'!F722</f>
        <v>IQ A</v>
      </c>
      <c r="E720" s="433" t="s">
        <v>444</v>
      </c>
      <c r="F720" s="323">
        <f t="shared" si="58"/>
        <v>170.78198999999995</v>
      </c>
      <c r="G720" s="180" t="s">
        <v>1390</v>
      </c>
      <c r="H720" s="323">
        <f>+VLOOKUP(G720,$C$2421:$D$3113,2,FALSE)+($H$3323*$G$3323*IN720)+($H$3319*$G$3319*IN720)</f>
        <v>189.19935000000001</v>
      </c>
      <c r="I720" s="55"/>
      <c r="J720" s="323"/>
      <c r="K720" s="61">
        <f t="shared" si="59"/>
        <v>359.98133999999993</v>
      </c>
      <c r="L720" s="6"/>
      <c r="M720" s="6"/>
      <c r="N720" s="6"/>
      <c r="P720" s="64"/>
      <c r="IK720" s="2">
        <v>35470</v>
      </c>
      <c r="IL720" s="196" t="s">
        <v>2262</v>
      </c>
      <c r="IM720" s="64">
        <v>120</v>
      </c>
      <c r="IN720" s="296">
        <f t="shared" si="60"/>
        <v>2</v>
      </c>
    </row>
    <row r="721" spans="1:248" s="63" customFormat="1">
      <c r="A721" s="52">
        <f>+'3.- Resumen general'!B723</f>
        <v>717</v>
      </c>
      <c r="B721" s="52">
        <v>35480</v>
      </c>
      <c r="C721" s="53" t="str">
        <f>+'3.- Resumen general'!D723</f>
        <v>Aterectomía periférica transluminal, abierta</v>
      </c>
      <c r="D721" s="490" t="str">
        <f>+'3.- Resumen general'!F723</f>
        <v>IQ A</v>
      </c>
      <c r="E721" s="433" t="s">
        <v>444</v>
      </c>
      <c r="F721" s="323">
        <f t="shared" si="58"/>
        <v>170.78198999999995</v>
      </c>
      <c r="G721" s="180" t="s">
        <v>1395</v>
      </c>
      <c r="H721" s="323">
        <f>+VLOOKUP(G721,$C$2421:$D$3113,2,FALSE)</f>
        <v>86.8</v>
      </c>
      <c r="I721" s="55"/>
      <c r="J721" s="323"/>
      <c r="K721" s="61">
        <f t="shared" si="59"/>
        <v>257.58198999999996</v>
      </c>
      <c r="L721" s="6"/>
      <c r="M721" s="6"/>
      <c r="N721" s="6"/>
      <c r="P721" s="64"/>
      <c r="IK721" s="2">
        <v>35480</v>
      </c>
      <c r="IL721" s="196" t="s">
        <v>2263</v>
      </c>
      <c r="IM721" s="64">
        <v>140</v>
      </c>
      <c r="IN721" s="296">
        <f t="shared" si="60"/>
        <v>2.3333333333333335</v>
      </c>
    </row>
    <row r="722" spans="1:248" s="63" customFormat="1">
      <c r="A722" s="52">
        <f>+'3.- Resumen general'!B724</f>
        <v>718</v>
      </c>
      <c r="B722" s="52">
        <v>35490</v>
      </c>
      <c r="C722" s="53" t="str">
        <f>+'3.- Resumen general'!D724</f>
        <v>Aterectomía periférica transluminal, percutánea</v>
      </c>
      <c r="D722" s="490" t="str">
        <f>+'3.- Resumen general'!F724</f>
        <v>IQ A</v>
      </c>
      <c r="E722" s="433" t="s">
        <v>444</v>
      </c>
      <c r="F722" s="323">
        <f t="shared" si="58"/>
        <v>170.78198999999995</v>
      </c>
      <c r="G722" s="180" t="s">
        <v>1395</v>
      </c>
      <c r="H722" s="323">
        <f>+VLOOKUP(G722,$C$2421:$D$3113,2,FALSE)</f>
        <v>86.8</v>
      </c>
      <c r="I722" s="55"/>
      <c r="J722" s="323"/>
      <c r="K722" s="61">
        <f t="shared" si="59"/>
        <v>257.58198999999996</v>
      </c>
      <c r="L722" s="6"/>
      <c r="M722" s="6"/>
      <c r="N722" s="6"/>
      <c r="P722" s="64"/>
      <c r="IK722" s="2">
        <v>35490</v>
      </c>
      <c r="IL722" s="196" t="s">
        <v>1286</v>
      </c>
      <c r="IM722" s="64">
        <v>140</v>
      </c>
      <c r="IN722" s="296">
        <f t="shared" si="60"/>
        <v>2.3333333333333335</v>
      </c>
    </row>
    <row r="723" spans="1:248">
      <c r="A723" s="52">
        <f>+'3.- Resumen general'!B725</f>
        <v>719</v>
      </c>
      <c r="B723" s="52">
        <v>35526</v>
      </c>
      <c r="C723" s="53" t="str">
        <f>+'3.- Resumen general'!D725</f>
        <v>By pass (aorto-coronario) aorto-subclavia o carótida</v>
      </c>
      <c r="D723" s="490" t="str">
        <f>+'3.- Resumen general'!F725</f>
        <v>IQ B</v>
      </c>
      <c r="E723" s="433" t="s">
        <v>5897</v>
      </c>
      <c r="F723" s="323">
        <f t="shared" si="58"/>
        <v>179.13249000000002</v>
      </c>
      <c r="G723" s="180" t="s">
        <v>1390</v>
      </c>
      <c r="H723" s="323">
        <f>+VLOOKUP(G723,$C$2421:$D$3113,2,FALSE)+($H$3323*$G$3323*IN723)+($H$3319*$G$3319*IN723)</f>
        <v>243.51401666666666</v>
      </c>
      <c r="I723" s="55"/>
      <c r="J723" s="323"/>
      <c r="K723" s="56">
        <f t="shared" si="59"/>
        <v>422.64650666666671</v>
      </c>
      <c r="IK723" s="2">
        <v>35526</v>
      </c>
      <c r="IL723" s="196" t="s">
        <v>3769</v>
      </c>
      <c r="IM723" s="5">
        <v>200</v>
      </c>
      <c r="IN723" s="296">
        <f t="shared" si="60"/>
        <v>3.3333333333333335</v>
      </c>
    </row>
    <row r="724" spans="1:248">
      <c r="A724" s="52">
        <f>+'3.- Resumen general'!B726</f>
        <v>720</v>
      </c>
      <c r="B724" s="52">
        <v>35531</v>
      </c>
      <c r="C724" s="53" t="str">
        <f>+'3.- Resumen general'!D726</f>
        <v>By-pass Aorto-visceral (renal, mesentérico o similares)</v>
      </c>
      <c r="D724" s="490" t="str">
        <f>+'3.- Resumen general'!F726</f>
        <v>IQ B</v>
      </c>
      <c r="E724" s="433" t="s">
        <v>5897</v>
      </c>
      <c r="F724" s="323">
        <f t="shared" si="58"/>
        <v>179.13249000000002</v>
      </c>
      <c r="G724" s="180" t="s">
        <v>1391</v>
      </c>
      <c r="H724" s="323">
        <f>+VLOOKUP(G724,$C$2421:$D$3113,2,FALSE)</f>
        <v>183.9085</v>
      </c>
      <c r="I724" s="55"/>
      <c r="J724" s="323"/>
      <c r="K724" s="56">
        <f t="shared" si="59"/>
        <v>363.04099000000002</v>
      </c>
      <c r="IK724" s="2">
        <v>35531</v>
      </c>
      <c r="IL724" s="196" t="s">
        <v>1287</v>
      </c>
      <c r="IM724" s="5">
        <v>320</v>
      </c>
      <c r="IN724" s="296">
        <f t="shared" si="60"/>
        <v>5.333333333333333</v>
      </c>
    </row>
    <row r="725" spans="1:248">
      <c r="A725" s="52">
        <f>+'3.- Resumen general'!B727</f>
        <v>721</v>
      </c>
      <c r="B725" s="52">
        <v>35541</v>
      </c>
      <c r="C725" s="53" t="str">
        <f>+'3.- Resumen general'!D727</f>
        <v>By-pass Aorto - iliaco o bi-iliaco</v>
      </c>
      <c r="D725" s="490" t="str">
        <f>+'3.- Resumen general'!F727</f>
        <v>IQ B</v>
      </c>
      <c r="E725" s="433" t="s">
        <v>5897</v>
      </c>
      <c r="F725" s="323">
        <f t="shared" si="58"/>
        <v>179.13249000000002</v>
      </c>
      <c r="G725" s="180" t="s">
        <v>1395</v>
      </c>
      <c r="H725" s="323">
        <f>+VLOOKUP(G725,$C$2421:$D$3113,2,FALSE)</f>
        <v>86.8</v>
      </c>
      <c r="I725" s="55"/>
      <c r="J725" s="323"/>
      <c r="K725" s="56">
        <f t="shared" si="59"/>
        <v>265.93249000000003</v>
      </c>
      <c r="IK725" s="2">
        <v>35541</v>
      </c>
      <c r="IL725" s="196" t="s">
        <v>1288</v>
      </c>
      <c r="IM725" s="5">
        <v>320</v>
      </c>
      <c r="IN725" s="296">
        <f t="shared" si="60"/>
        <v>5.333333333333333</v>
      </c>
    </row>
    <row r="726" spans="1:248">
      <c r="A726" s="52">
        <f>+'3.- Resumen general'!B728</f>
        <v>722</v>
      </c>
      <c r="B726" s="52">
        <v>35546</v>
      </c>
      <c r="C726" s="53" t="str">
        <f>+'3.- Resumen general'!D728</f>
        <v>By-pass Aorto-femoral o bifemoral</v>
      </c>
      <c r="D726" s="490" t="str">
        <f>+'3.- Resumen general'!F728</f>
        <v>IQ B</v>
      </c>
      <c r="E726" s="433" t="s">
        <v>5897</v>
      </c>
      <c r="F726" s="323">
        <f t="shared" si="58"/>
        <v>179.13249000000002</v>
      </c>
      <c r="G726" s="180" t="s">
        <v>1395</v>
      </c>
      <c r="H726" s="323">
        <f>+VLOOKUP(G726,$C$2421:$D$3113,2,FALSE)</f>
        <v>86.8</v>
      </c>
      <c r="I726" s="55"/>
      <c r="J726" s="323"/>
      <c r="K726" s="56">
        <f t="shared" si="59"/>
        <v>265.93249000000003</v>
      </c>
      <c r="IK726" s="2">
        <v>35546</v>
      </c>
      <c r="IL726" s="196" t="s">
        <v>1289</v>
      </c>
      <c r="IM726" s="5">
        <v>320</v>
      </c>
      <c r="IN726" s="296">
        <f t="shared" si="60"/>
        <v>5.333333333333333</v>
      </c>
    </row>
    <row r="727" spans="1:248">
      <c r="A727" s="52">
        <f>+'3.- Resumen general'!B729</f>
        <v>723</v>
      </c>
      <c r="B727" s="52">
        <v>35556</v>
      </c>
      <c r="C727" s="53" t="str">
        <f>+'3.- Resumen general'!D729</f>
        <v>Otras derivaciones (fémoro-femoral, axilo-humeral, carótido-subclavio, axilo-axilar, femoral - poplíteo o similares)</v>
      </c>
      <c r="D727" s="490" t="str">
        <f>+'3.- Resumen general'!F729</f>
        <v>IQ C</v>
      </c>
      <c r="E727" s="433" t="s">
        <v>445</v>
      </c>
      <c r="F727" s="323">
        <f t="shared" si="58"/>
        <v>96.123999999999981</v>
      </c>
      <c r="G727" s="180" t="s">
        <v>1401</v>
      </c>
      <c r="H727" s="323">
        <f>+VLOOKUP(G727,$C$2421:$D$3113,2,FALSE)+($H$3275*$G$3275*IN727)+($H$3271*$G$3271*IN727)</f>
        <v>291.99001666666663</v>
      </c>
      <c r="I727" s="55"/>
      <c r="J727" s="323"/>
      <c r="K727" s="56">
        <f t="shared" si="59"/>
        <v>388.1140166666666</v>
      </c>
      <c r="IK727" s="2">
        <v>35556</v>
      </c>
      <c r="IL727" s="196" t="s">
        <v>1290</v>
      </c>
      <c r="IM727" s="5">
        <v>260</v>
      </c>
      <c r="IN727" s="296">
        <f t="shared" si="60"/>
        <v>4.333333333333333</v>
      </c>
    </row>
    <row r="728" spans="1:248">
      <c r="A728" s="52">
        <f>+'3.- Resumen general'!B730</f>
        <v>724</v>
      </c>
      <c r="B728" s="52">
        <v>35691</v>
      </c>
      <c r="C728" s="53" t="str">
        <f>+'3.- Resumen general'!D730</f>
        <v>Transposición y/o reimplante de arteria a arteria</v>
      </c>
      <c r="D728" s="490" t="str">
        <f>+'3.- Resumen general'!F730</f>
        <v>IQ B</v>
      </c>
      <c r="E728" s="433" t="s">
        <v>5897</v>
      </c>
      <c r="F728" s="323">
        <f t="shared" si="58"/>
        <v>179.13249000000002</v>
      </c>
      <c r="G728" s="180" t="s">
        <v>1395</v>
      </c>
      <c r="H728" s="323">
        <f>+VLOOKUP(G728,$C$2421:$D$3113,2,FALSE)</f>
        <v>86.8</v>
      </c>
      <c r="I728" s="55"/>
      <c r="J728" s="323"/>
      <c r="K728" s="56">
        <f t="shared" si="59"/>
        <v>265.93249000000003</v>
      </c>
      <c r="IK728" s="2">
        <v>35691</v>
      </c>
      <c r="IL728" s="196" t="s">
        <v>1291</v>
      </c>
      <c r="IM728" s="5">
        <v>200</v>
      </c>
      <c r="IN728" s="296">
        <f t="shared" si="60"/>
        <v>3.3333333333333335</v>
      </c>
    </row>
    <row r="729" spans="1:248">
      <c r="A729" s="52">
        <f>+'3.- Resumen general'!B731</f>
        <v>725</v>
      </c>
      <c r="B729" s="52">
        <v>35700</v>
      </c>
      <c r="C729" s="53" t="str">
        <f>+'3.- Resumen general'!D731</f>
        <v xml:space="preserve">Exploración vascular, reoperación, corrección o retiro de injerto vascular, arteria femoral-poplítea o femoral (poplítea)-tibial anterior, tibial posterior, peronea, u otros vasos distales </v>
      </c>
      <c r="D729" s="490" t="str">
        <f>+'3.- Resumen general'!F731</f>
        <v>IQ B</v>
      </c>
      <c r="E729" s="433" t="s">
        <v>5897</v>
      </c>
      <c r="F729" s="323">
        <f t="shared" si="58"/>
        <v>179.13249000000002</v>
      </c>
      <c r="G729" s="180" t="s">
        <v>1390</v>
      </c>
      <c r="H729" s="323">
        <f>+VLOOKUP(G729,$C$2421:$D$3113,2,FALSE)+($H$3323*$G$3323*IN729)+($H$3319*$G$3319*IN729)</f>
        <v>324.98601666666667</v>
      </c>
      <c r="I729" s="55"/>
      <c r="J729" s="323"/>
      <c r="K729" s="56">
        <f t="shared" si="59"/>
        <v>504.11850666666669</v>
      </c>
      <c r="IK729" s="2">
        <v>35700</v>
      </c>
      <c r="IL729" s="196" t="s">
        <v>1292</v>
      </c>
      <c r="IM729" s="5">
        <v>320</v>
      </c>
      <c r="IN729" s="296">
        <f t="shared" si="60"/>
        <v>5.333333333333333</v>
      </c>
    </row>
    <row r="730" spans="1:248">
      <c r="A730" s="52">
        <f>+'3.- Resumen general'!B732</f>
        <v>726</v>
      </c>
      <c r="B730" s="52">
        <v>36430</v>
      </c>
      <c r="C730" s="53" t="str">
        <f>+'3.- Resumen general'!D732</f>
        <v>Transfusión de sangre o componentes sanguíneos</v>
      </c>
      <c r="D730" s="490" t="str">
        <f>+'3.- Resumen general'!F732</f>
        <v>Tranfusión Sanguínea</v>
      </c>
      <c r="E730" s="432" t="s">
        <v>3260</v>
      </c>
      <c r="F730" s="323">
        <f t="shared" si="58"/>
        <v>58.557499999999997</v>
      </c>
      <c r="G730" s="55"/>
      <c r="H730" s="323"/>
      <c r="I730" s="55"/>
      <c r="J730" s="323"/>
      <c r="K730" s="56">
        <f t="shared" si="59"/>
        <v>58.557499999999997</v>
      </c>
      <c r="IK730" s="2">
        <v>36430</v>
      </c>
      <c r="IL730" s="196" t="s">
        <v>1293</v>
      </c>
      <c r="IM730" s="5">
        <v>120</v>
      </c>
      <c r="IN730" s="296">
        <f t="shared" si="60"/>
        <v>2</v>
      </c>
    </row>
    <row r="731" spans="1:248">
      <c r="A731" s="52">
        <f>+'3.- Resumen general'!B733</f>
        <v>727</v>
      </c>
      <c r="B731" s="52">
        <v>36450</v>
      </c>
      <c r="C731" s="53" t="str">
        <f>+'3.- Resumen general'!D733</f>
        <v>Exsanguinotranfusión, neonato</v>
      </c>
      <c r="D731" s="490" t="str">
        <f>+'3.- Resumen general'!F733</f>
        <v>Tranfusión Sanguínea</v>
      </c>
      <c r="E731" s="432" t="s">
        <v>3260</v>
      </c>
      <c r="F731" s="323">
        <f t="shared" si="58"/>
        <v>58.557499999999997</v>
      </c>
      <c r="G731" s="55"/>
      <c r="H731" s="323"/>
      <c r="I731" s="55"/>
      <c r="J731" s="323"/>
      <c r="K731" s="56">
        <f t="shared" si="59"/>
        <v>58.557499999999997</v>
      </c>
      <c r="IK731" s="2">
        <v>36450</v>
      </c>
      <c r="IL731" s="196" t="s">
        <v>3770</v>
      </c>
      <c r="IM731" s="5">
        <v>120</v>
      </c>
      <c r="IN731" s="296">
        <f t="shared" si="60"/>
        <v>2</v>
      </c>
    </row>
    <row r="732" spans="1:248">
      <c r="A732" s="52">
        <f>+'3.- Resumen general'!B734</f>
        <v>728</v>
      </c>
      <c r="B732" s="52">
        <v>36460</v>
      </c>
      <c r="C732" s="53" t="str">
        <f>+'3.- Resumen general'!D734</f>
        <v xml:space="preserve">Transfusión intrauterina </v>
      </c>
      <c r="D732" s="490" t="str">
        <f>+'3.- Resumen general'!F734</f>
        <v>Atención en UCI</v>
      </c>
      <c r="E732" s="432" t="s">
        <v>3260</v>
      </c>
      <c r="F732" s="323">
        <f t="shared" si="58"/>
        <v>58.557499999999997</v>
      </c>
      <c r="G732" s="55"/>
      <c r="H732" s="323"/>
      <c r="I732" s="55"/>
      <c r="J732" s="323"/>
      <c r="K732" s="56">
        <f t="shared" si="59"/>
        <v>58.557499999999997</v>
      </c>
      <c r="IK732" s="2">
        <v>36460</v>
      </c>
      <c r="IL732" s="196" t="s">
        <v>3771</v>
      </c>
      <c r="IM732" s="5">
        <v>120</v>
      </c>
      <c r="IN732" s="296">
        <f t="shared" si="60"/>
        <v>2</v>
      </c>
    </row>
    <row r="733" spans="1:248">
      <c r="A733" s="52">
        <f>+'3.- Resumen general'!B735</f>
        <v>729</v>
      </c>
      <c r="B733" s="52">
        <v>36470</v>
      </c>
      <c r="C733" s="53" t="str">
        <f>+'3.- Resumen general'!D735</f>
        <v>Inyección de solución esclerosante; una sola vena</v>
      </c>
      <c r="D733" s="490" t="str">
        <f>+'3.- Resumen general'!F735</f>
        <v>Cateterismo Cardíaco</v>
      </c>
      <c r="E733" s="433" t="s">
        <v>3273</v>
      </c>
      <c r="F733" s="323">
        <f t="shared" si="58"/>
        <v>49.8</v>
      </c>
      <c r="G733" s="58"/>
      <c r="H733" s="323"/>
      <c r="I733" s="55"/>
      <c r="J733" s="323"/>
      <c r="K733" s="56">
        <f t="shared" si="59"/>
        <v>49.8</v>
      </c>
      <c r="IK733" s="2">
        <v>36470</v>
      </c>
      <c r="IL733" s="196" t="s">
        <v>1296</v>
      </c>
      <c r="IM733" s="5">
        <v>60</v>
      </c>
      <c r="IN733" s="296">
        <f t="shared" si="60"/>
        <v>1</v>
      </c>
    </row>
    <row r="734" spans="1:248">
      <c r="A734" s="52">
        <f>+'3.- Resumen general'!B736</f>
        <v>730</v>
      </c>
      <c r="B734" s="52">
        <v>36481</v>
      </c>
      <c r="C734" s="53" t="str">
        <f>+'3.- Resumen general'!D736</f>
        <v>Cateterización percutánea de vena porta mediante cualquier método</v>
      </c>
      <c r="D734" s="490" t="str">
        <f>+'3.- Resumen general'!F736</f>
        <v>Cateterismo Cardíaco</v>
      </c>
      <c r="E734" s="433" t="s">
        <v>3273</v>
      </c>
      <c r="F734" s="323">
        <f t="shared" si="58"/>
        <v>49.8</v>
      </c>
      <c r="G734" s="58"/>
      <c r="H734" s="323"/>
      <c r="I734" s="55"/>
      <c r="J734" s="323"/>
      <c r="K734" s="56">
        <f t="shared" si="59"/>
        <v>49.8</v>
      </c>
      <c r="IK734" s="2">
        <v>36481</v>
      </c>
      <c r="IL734" s="196" t="s">
        <v>1297</v>
      </c>
      <c r="IM734" s="5">
        <v>60</v>
      </c>
      <c r="IN734" s="296">
        <f t="shared" si="60"/>
        <v>1</v>
      </c>
    </row>
    <row r="735" spans="1:248">
      <c r="A735" s="52">
        <f>+'3.- Resumen general'!B737</f>
        <v>731</v>
      </c>
      <c r="B735" s="52">
        <v>36488</v>
      </c>
      <c r="C735" s="53" t="str">
        <f>+'3.- Resumen general'!D737</f>
        <v>Colocación percutánea de catéter venoso central (subclavia, yugular, u otra vena) en menor de 2 años de edad</v>
      </c>
      <c r="D735" s="490" t="str">
        <f>+'3.- Resumen general'!F737</f>
        <v>Atención en UCI</v>
      </c>
      <c r="E735" s="433" t="s">
        <v>3273</v>
      </c>
      <c r="F735" s="323">
        <f t="shared" si="58"/>
        <v>49.8</v>
      </c>
      <c r="G735" s="55"/>
      <c r="H735" s="323"/>
      <c r="I735" s="55"/>
      <c r="J735" s="323"/>
      <c r="K735" s="56">
        <f t="shared" si="59"/>
        <v>49.8</v>
      </c>
      <c r="IK735" s="2">
        <v>36488</v>
      </c>
      <c r="IL735" s="196" t="s">
        <v>1298</v>
      </c>
      <c r="IM735" s="5">
        <v>60</v>
      </c>
      <c r="IN735" s="296">
        <f t="shared" si="60"/>
        <v>1</v>
      </c>
    </row>
    <row r="736" spans="1:248">
      <c r="A736" s="52">
        <f>+'3.- Resumen general'!B738</f>
        <v>732</v>
      </c>
      <c r="B736" s="52">
        <v>36489</v>
      </c>
      <c r="C736" s="53" t="str">
        <f>+'3.- Resumen general'!D738</f>
        <v>Colocación percutánea de catéter venoso central (subclavia, yugular u otra vena), mayor de 2 años de edad</v>
      </c>
      <c r="D736" s="490" t="str">
        <f>+'3.- Resumen general'!F738</f>
        <v>Atención en UCI</v>
      </c>
      <c r="E736" s="433" t="s">
        <v>3273</v>
      </c>
      <c r="F736" s="323">
        <f t="shared" si="58"/>
        <v>49.8</v>
      </c>
      <c r="G736" s="55"/>
      <c r="H736" s="323"/>
      <c r="I736" s="55"/>
      <c r="J736" s="323"/>
      <c r="K736" s="56">
        <f t="shared" si="59"/>
        <v>49.8</v>
      </c>
      <c r="IK736" s="2">
        <v>36489</v>
      </c>
      <c r="IL736" s="196" t="s">
        <v>1299</v>
      </c>
      <c r="IM736" s="5">
        <v>60</v>
      </c>
      <c r="IN736" s="296">
        <f t="shared" si="60"/>
        <v>1</v>
      </c>
    </row>
    <row r="737" spans="1:248">
      <c r="A737" s="52">
        <f>+'3.- Resumen general'!B739</f>
        <v>733</v>
      </c>
      <c r="B737" s="52">
        <v>36500</v>
      </c>
      <c r="C737" s="53" t="str">
        <f>+'3.- Resumen general'!D739</f>
        <v>Cateterismo venoso para toma selectiva de muestras de sangre de distintos órganos</v>
      </c>
      <c r="D737" s="490" t="str">
        <f>+'3.- Resumen general'!F739</f>
        <v>Atención en UCI</v>
      </c>
      <c r="E737" s="433" t="s">
        <v>5897</v>
      </c>
      <c r="F737" s="323">
        <f t="shared" si="58"/>
        <v>179.13249000000002</v>
      </c>
      <c r="G737" s="55"/>
      <c r="H737" s="323"/>
      <c r="I737" s="55"/>
      <c r="J737" s="323"/>
      <c r="K737" s="56">
        <f t="shared" si="59"/>
        <v>179.13249000000002</v>
      </c>
      <c r="IK737" s="2">
        <v>36500</v>
      </c>
      <c r="IL737" s="196" t="s">
        <v>1300</v>
      </c>
      <c r="IM737" s="5">
        <v>40</v>
      </c>
      <c r="IN737" s="296">
        <f t="shared" si="60"/>
        <v>0.66666666666666663</v>
      </c>
    </row>
    <row r="738" spans="1:248">
      <c r="A738" s="52">
        <f>+'3.- Resumen general'!B740</f>
        <v>734</v>
      </c>
      <c r="B738" s="52">
        <v>36510</v>
      </c>
      <c r="C738" s="53" t="str">
        <f>+'3.- Resumen general'!D740</f>
        <v>Cateterización de vena umbilical en RN</v>
      </c>
      <c r="D738" s="490" t="str">
        <f>+'3.- Resumen general'!F740</f>
        <v>Atención en UCI</v>
      </c>
      <c r="E738" s="433" t="s">
        <v>445</v>
      </c>
      <c r="F738" s="323">
        <f t="shared" si="58"/>
        <v>96.123999999999981</v>
      </c>
      <c r="G738" s="55"/>
      <c r="H738" s="323"/>
      <c r="I738" s="55"/>
      <c r="J738" s="323"/>
      <c r="K738" s="56">
        <f t="shared" si="59"/>
        <v>96.123999999999981</v>
      </c>
      <c r="IK738" s="2">
        <v>36510</v>
      </c>
      <c r="IL738" s="196" t="s">
        <v>3772</v>
      </c>
      <c r="IM738" s="5">
        <v>40</v>
      </c>
      <c r="IN738" s="296">
        <f t="shared" si="60"/>
        <v>0.66666666666666663</v>
      </c>
    </row>
    <row r="739" spans="1:248" s="63" customFormat="1">
      <c r="A739" s="52">
        <f>+'3.- Resumen general'!B741</f>
        <v>735</v>
      </c>
      <c r="B739" s="52">
        <v>36520</v>
      </c>
      <c r="C739" s="53" t="str">
        <f>+'3.- Resumen general'!D741</f>
        <v>Aféresis terapéutica (intercambio de plasma y/o de células)</v>
      </c>
      <c r="D739" s="490" t="str">
        <f>+'3.- Resumen general'!F741</f>
        <v>Atención de Tópico</v>
      </c>
      <c r="E739" s="434" t="s">
        <v>446</v>
      </c>
      <c r="F739" s="323">
        <f t="shared" si="58"/>
        <v>2.9198499999999998</v>
      </c>
      <c r="G739" s="62"/>
      <c r="H739" s="323"/>
      <c r="I739" s="60"/>
      <c r="J739" s="323"/>
      <c r="K739" s="61">
        <f t="shared" si="59"/>
        <v>2.9198499999999998</v>
      </c>
      <c r="L739" s="6"/>
      <c r="M739" s="6"/>
      <c r="N739" s="6"/>
      <c r="P739" s="64"/>
      <c r="IK739" s="2">
        <v>36520</v>
      </c>
      <c r="IL739" s="196" t="s">
        <v>1301</v>
      </c>
      <c r="IM739" s="64">
        <v>120</v>
      </c>
      <c r="IN739" s="296">
        <f t="shared" si="60"/>
        <v>2</v>
      </c>
    </row>
    <row r="740" spans="1:248">
      <c r="A740" s="52">
        <f>+'3.- Resumen general'!B742</f>
        <v>736</v>
      </c>
      <c r="B740" s="52">
        <v>36557</v>
      </c>
      <c r="C740" s="53" t="str">
        <f>+'3.- Resumen general'!D742</f>
        <v>Colocación de Catéter venoso central CVC</v>
      </c>
      <c r="D740" s="490" t="str">
        <f>+'3.- Resumen general'!F742</f>
        <v>Cateterismo Cardíaco</v>
      </c>
      <c r="E740" s="433" t="s">
        <v>445</v>
      </c>
      <c r="F740" s="323">
        <f t="shared" si="58"/>
        <v>96.123999999999981</v>
      </c>
      <c r="G740" s="55"/>
      <c r="H740" s="323"/>
      <c r="I740" s="55"/>
      <c r="J740" s="323"/>
      <c r="K740" s="56">
        <f t="shared" si="59"/>
        <v>96.123999999999981</v>
      </c>
      <c r="IK740" s="2" t="s">
        <v>6160</v>
      </c>
      <c r="IL740" s="196" t="s">
        <v>3773</v>
      </c>
      <c r="IM740" s="5">
        <v>30</v>
      </c>
      <c r="IN740" s="296">
        <f t="shared" si="60"/>
        <v>0.5</v>
      </c>
    </row>
    <row r="741" spans="1:248" ht="25.5">
      <c r="A741" s="52">
        <f>+'3.- Resumen general'!B743</f>
        <v>737</v>
      </c>
      <c r="B741" s="52">
        <v>36600</v>
      </c>
      <c r="C741" s="53" t="str">
        <f>+'3.- Resumen general'!D743</f>
        <v>Punción arterial, extracción de sangre para diagnóstico</v>
      </c>
      <c r="D741" s="490" t="str">
        <f>+'3.- Resumen general'!F743</f>
        <v>Atención en Hospitalización General</v>
      </c>
      <c r="E741" s="433" t="s">
        <v>3266</v>
      </c>
      <c r="F741" s="323">
        <f t="shared" si="58"/>
        <v>7.281200000000001</v>
      </c>
      <c r="G741" s="55"/>
      <c r="H741" s="323"/>
      <c r="I741" s="55"/>
      <c r="J741" s="323"/>
      <c r="K741" s="56">
        <f t="shared" si="59"/>
        <v>7.281200000000001</v>
      </c>
      <c r="IK741" s="2">
        <v>36600</v>
      </c>
      <c r="IL741" s="196" t="s">
        <v>1302</v>
      </c>
      <c r="IM741" s="5">
        <v>10</v>
      </c>
      <c r="IN741" s="296">
        <f t="shared" si="60"/>
        <v>0.16666666666666666</v>
      </c>
    </row>
    <row r="742" spans="1:248" ht="25.5">
      <c r="A742" s="52">
        <f>+'3.- Resumen general'!B744</f>
        <v>738</v>
      </c>
      <c r="B742" s="52">
        <v>36620</v>
      </c>
      <c r="C742" s="53" t="str">
        <f>+'3.- Resumen general'!D744</f>
        <v>Cateterismo o canulación arterial (toma de muestra, monitorización o transfusión)</v>
      </c>
      <c r="D742" s="490" t="str">
        <f>+'3.- Resumen general'!F744</f>
        <v>Atención en Hospitalización General</v>
      </c>
      <c r="E742" s="433" t="s">
        <v>3266</v>
      </c>
      <c r="F742" s="323">
        <f t="shared" si="58"/>
        <v>7.281200000000001</v>
      </c>
      <c r="G742" s="55"/>
      <c r="H742" s="323"/>
      <c r="I742" s="55"/>
      <c r="J742" s="323"/>
      <c r="K742" s="56">
        <f t="shared" si="59"/>
        <v>7.281200000000001</v>
      </c>
      <c r="IK742" s="2">
        <v>36620</v>
      </c>
      <c r="IL742" s="196" t="s">
        <v>2269</v>
      </c>
      <c r="IM742" s="5">
        <v>0</v>
      </c>
      <c r="IN742" s="296">
        <f t="shared" si="60"/>
        <v>0</v>
      </c>
    </row>
    <row r="743" spans="1:248" ht="25.5">
      <c r="A743" s="52">
        <f>+'3.- Resumen general'!B745</f>
        <v>739</v>
      </c>
      <c r="B743" s="52">
        <v>36660</v>
      </c>
      <c r="C743" s="53" t="str">
        <f>+'3.- Resumen general'!D745</f>
        <v>Cateterismo de arteria umbilical, recién nacido</v>
      </c>
      <c r="D743" s="490" t="str">
        <f>+'3.- Resumen general'!F745</f>
        <v>Atención en Hospitalización General</v>
      </c>
      <c r="E743" s="433" t="s">
        <v>445</v>
      </c>
      <c r="F743" s="323">
        <f t="shared" si="58"/>
        <v>96.123999999999981</v>
      </c>
      <c r="G743" s="55"/>
      <c r="H743" s="323"/>
      <c r="I743" s="55"/>
      <c r="J743" s="323"/>
      <c r="K743" s="56">
        <f t="shared" si="59"/>
        <v>96.123999999999981</v>
      </c>
      <c r="IK743" s="2">
        <v>36660</v>
      </c>
      <c r="IL743" s="196" t="s">
        <v>2270</v>
      </c>
      <c r="IM743" s="5">
        <v>40</v>
      </c>
      <c r="IN743" s="296">
        <f t="shared" si="60"/>
        <v>0.66666666666666663</v>
      </c>
    </row>
    <row r="744" spans="1:248">
      <c r="A744" s="52">
        <f>+'3.- Resumen general'!B746</f>
        <v>740</v>
      </c>
      <c r="B744" s="52">
        <v>36821</v>
      </c>
      <c r="C744" s="53" t="str">
        <f>+'3.- Resumen general'!D746</f>
        <v>Anastomosis arteriovenosa abierta directa, cualquier sitio (ejm. procedimiento de Cimino)</v>
      </c>
      <c r="D744" s="490" t="str">
        <f>+'3.- Resumen general'!F746</f>
        <v>IQ D</v>
      </c>
      <c r="E744" s="433" t="s">
        <v>3273</v>
      </c>
      <c r="F744" s="323">
        <f t="shared" si="58"/>
        <v>49.8</v>
      </c>
      <c r="G744" s="180" t="s">
        <v>1396</v>
      </c>
      <c r="H744" s="323">
        <f>+VLOOKUP(G744,$C$2421:$D$3113,2,FALSE)</f>
        <v>45.034999999999997</v>
      </c>
      <c r="I744" s="55"/>
      <c r="J744" s="323"/>
      <c r="K744" s="56">
        <f t="shared" si="59"/>
        <v>94.834999999999994</v>
      </c>
      <c r="IK744" s="2">
        <v>36821</v>
      </c>
      <c r="IL744" s="196" t="s">
        <v>2271</v>
      </c>
      <c r="IM744" s="5">
        <v>140</v>
      </c>
      <c r="IN744" s="296">
        <f t="shared" si="60"/>
        <v>2.3333333333333335</v>
      </c>
    </row>
    <row r="745" spans="1:248">
      <c r="A745" s="52">
        <f>+'3.- Resumen general'!B747</f>
        <v>741</v>
      </c>
      <c r="B745" s="52">
        <v>36825</v>
      </c>
      <c r="C745" s="53" t="str">
        <f>+'3.- Resumen general'!D747</f>
        <v>Creación de fístula arteriovenosa que no sea por anastomosis arteriovenosa directa</v>
      </c>
      <c r="D745" s="490" t="str">
        <f>+'3.- Resumen general'!F747</f>
        <v>IQ C</v>
      </c>
      <c r="E745" s="433" t="s">
        <v>445</v>
      </c>
      <c r="F745" s="323">
        <f t="shared" si="58"/>
        <v>96.123999999999981</v>
      </c>
      <c r="G745" s="58" t="s">
        <v>1392</v>
      </c>
      <c r="H745" s="323">
        <f>+VLOOKUP(G745,$C$2421:$D$3113,2,FALSE)</f>
        <v>21.28</v>
      </c>
      <c r="I745" s="55"/>
      <c r="J745" s="323"/>
      <c r="K745" s="56">
        <f t="shared" si="59"/>
        <v>117.40399999999998</v>
      </c>
      <c r="IK745" s="2">
        <v>36825</v>
      </c>
      <c r="IL745" s="196" t="s">
        <v>2272</v>
      </c>
      <c r="IM745" s="5">
        <v>200</v>
      </c>
      <c r="IN745" s="296">
        <f t="shared" si="60"/>
        <v>3.3333333333333335</v>
      </c>
    </row>
    <row r="746" spans="1:248">
      <c r="A746" s="52">
        <f>+'3.- Resumen general'!B748</f>
        <v>742</v>
      </c>
      <c r="B746" s="52">
        <v>36831</v>
      </c>
      <c r="C746" s="53" t="str">
        <f>+'3.- Resumen general'!D748</f>
        <v>Trombectomía, fístula arteriovenosa sin revisión, injerto autólogo o no autólogo para diálisis</v>
      </c>
      <c r="D746" s="490" t="str">
        <f>+'3.- Resumen general'!F748</f>
        <v>IQ C</v>
      </c>
      <c r="E746" s="433" t="s">
        <v>445</v>
      </c>
      <c r="F746" s="323">
        <f t="shared" si="58"/>
        <v>96.123999999999981</v>
      </c>
      <c r="G746" s="180" t="s">
        <v>1396</v>
      </c>
      <c r="H746" s="323">
        <f>+VLOOKUP(G746,$C$2421:$D$3113,2,FALSE)</f>
        <v>45.034999999999997</v>
      </c>
      <c r="I746" s="55"/>
      <c r="J746" s="323"/>
      <c r="K746" s="56">
        <f t="shared" si="59"/>
        <v>141.15899999999999</v>
      </c>
      <c r="IK746" s="2">
        <v>36831</v>
      </c>
      <c r="IL746" s="196" t="s">
        <v>2273</v>
      </c>
      <c r="IM746" s="5">
        <v>140</v>
      </c>
      <c r="IN746" s="296">
        <f t="shared" si="60"/>
        <v>2.3333333333333335</v>
      </c>
    </row>
    <row r="747" spans="1:248">
      <c r="A747" s="52">
        <f>+'3.- Resumen general'!B749</f>
        <v>743</v>
      </c>
      <c r="B747" s="52">
        <v>36834</v>
      </c>
      <c r="C747" s="53" t="str">
        <f>+'3.- Resumen general'!D749</f>
        <v xml:space="preserve">Corrección plástica de aneurisma arteriovenoso </v>
      </c>
      <c r="D747" s="490" t="str">
        <f>+'3.- Resumen general'!F749</f>
        <v>IQ C</v>
      </c>
      <c r="E747" s="433" t="s">
        <v>445</v>
      </c>
      <c r="F747" s="323">
        <f t="shared" si="58"/>
        <v>96.123999999999981</v>
      </c>
      <c r="G747" s="180" t="s">
        <v>1391</v>
      </c>
      <c r="H747" s="323">
        <f>+VLOOKUP(G747,$C$2421:$D$3113,2,FALSE)</f>
        <v>183.9085</v>
      </c>
      <c r="I747" s="55"/>
      <c r="J747" s="323"/>
      <c r="K747" s="56">
        <f t="shared" si="59"/>
        <v>280.03249999999997</v>
      </c>
      <c r="IK747" s="2">
        <v>36834</v>
      </c>
      <c r="IL747" s="196" t="s">
        <v>2274</v>
      </c>
      <c r="IM747" s="5">
        <v>200</v>
      </c>
      <c r="IN747" s="296">
        <f t="shared" si="60"/>
        <v>3.3333333333333335</v>
      </c>
    </row>
    <row r="748" spans="1:248">
      <c r="A748" s="52">
        <f>+'3.- Resumen general'!B750</f>
        <v>744</v>
      </c>
      <c r="B748" s="52">
        <v>37140</v>
      </c>
      <c r="C748" s="53" t="str">
        <f>+'3.- Resumen general'!D750</f>
        <v>Anastomosis porto-cava u otras porto-sistémicas</v>
      </c>
      <c r="D748" s="490" t="str">
        <f>+'3.- Resumen general'!F750</f>
        <v>IQ B</v>
      </c>
      <c r="E748" s="433" t="s">
        <v>5897</v>
      </c>
      <c r="F748" s="323">
        <f t="shared" si="58"/>
        <v>179.13249000000002</v>
      </c>
      <c r="G748" s="180" t="s">
        <v>1391</v>
      </c>
      <c r="H748" s="323">
        <f>+VLOOKUP(G748,$C$2421:$D$3113,2,FALSE)</f>
        <v>183.9085</v>
      </c>
      <c r="I748" s="55"/>
      <c r="J748" s="323"/>
      <c r="K748" s="56">
        <f t="shared" si="59"/>
        <v>363.04099000000002</v>
      </c>
      <c r="IK748" s="2">
        <v>37140</v>
      </c>
      <c r="IL748" s="196" t="s">
        <v>2275</v>
      </c>
      <c r="IM748" s="5">
        <v>200</v>
      </c>
      <c r="IN748" s="296">
        <f t="shared" si="60"/>
        <v>3.3333333333333335</v>
      </c>
    </row>
    <row r="749" spans="1:248">
      <c r="A749" s="52">
        <f>+'3.- Resumen general'!B751</f>
        <v>745</v>
      </c>
      <c r="B749" s="52">
        <v>37160</v>
      </c>
      <c r="C749" s="53" t="str">
        <f>+'3.- Resumen general'!D751</f>
        <v>Anastomosis venosas intraabdominales</v>
      </c>
      <c r="D749" s="490" t="str">
        <f>+'3.- Resumen general'!F751</f>
        <v>IQ B</v>
      </c>
      <c r="E749" s="433" t="s">
        <v>5897</v>
      </c>
      <c r="F749" s="323">
        <f t="shared" si="58"/>
        <v>179.13249000000002</v>
      </c>
      <c r="G749" s="180" t="s">
        <v>1390</v>
      </c>
      <c r="H749" s="323">
        <f>+VLOOKUP(G749,$C$2421:$D$3113,2,FALSE)+($H$3323*$G$3323*IN749)+($H$3319*$G$3319*IN749)</f>
        <v>284.25001666666662</v>
      </c>
      <c r="I749" s="55"/>
      <c r="J749" s="323"/>
      <c r="K749" s="56">
        <f t="shared" si="59"/>
        <v>463.38250666666664</v>
      </c>
      <c r="IK749" s="2">
        <v>37160</v>
      </c>
      <c r="IL749" s="196" t="s">
        <v>2276</v>
      </c>
      <c r="IM749" s="5">
        <v>260</v>
      </c>
      <c r="IN749" s="296">
        <f t="shared" si="60"/>
        <v>4.333333333333333</v>
      </c>
    </row>
    <row r="750" spans="1:248">
      <c r="A750" s="52">
        <f>+'3.- Resumen general'!B752</f>
        <v>746</v>
      </c>
      <c r="B750" s="52">
        <v>37210</v>
      </c>
      <c r="C750" s="53" t="str">
        <f>+'3.- Resumen general'!D752</f>
        <v xml:space="preserve">Embolización de arteria uterina: Oclusión o embolización transcatéter </v>
      </c>
      <c r="D750" s="490" t="str">
        <f>+'3.- Resumen general'!F752</f>
        <v>Cateterismo Cardíaco</v>
      </c>
      <c r="E750" s="433" t="s">
        <v>5897</v>
      </c>
      <c r="F750" s="323">
        <f t="shared" si="58"/>
        <v>179.13249000000002</v>
      </c>
      <c r="G750" s="58" t="s">
        <v>1391</v>
      </c>
      <c r="H750" s="323">
        <f>+VLOOKUP(G750,$C$2421:$D$3113,2,FALSE)</f>
        <v>183.9085</v>
      </c>
      <c r="I750" s="55"/>
      <c r="J750" s="323"/>
      <c r="K750" s="56">
        <f t="shared" si="59"/>
        <v>363.04099000000002</v>
      </c>
      <c r="IK750" s="2" t="s">
        <v>6161</v>
      </c>
      <c r="IL750" s="196" t="s">
        <v>3774</v>
      </c>
      <c r="IM750" s="5">
        <v>260</v>
      </c>
      <c r="IN750" s="296">
        <f t="shared" si="60"/>
        <v>4.333333333333333</v>
      </c>
    </row>
    <row r="751" spans="1:248">
      <c r="A751" s="52">
        <f>+'3.- Resumen general'!B753</f>
        <v>747</v>
      </c>
      <c r="B751" s="52">
        <v>37600</v>
      </c>
      <c r="C751" s="53" t="str">
        <f>+'3.- Resumen general'!D753</f>
        <v>Ligadura de arteria carótida</v>
      </c>
      <c r="D751" s="490" t="str">
        <f>+'3.- Resumen general'!F753</f>
        <v>IQ C</v>
      </c>
      <c r="E751" s="433" t="s">
        <v>445</v>
      </c>
      <c r="F751" s="323">
        <f t="shared" si="58"/>
        <v>96.123999999999981</v>
      </c>
      <c r="G751" s="180" t="s">
        <v>1401</v>
      </c>
      <c r="H751" s="323">
        <f>+VLOOKUP(G751,$C$2421:$D$3113,2,FALSE)+($H$3275*$G$3275*IN751)+($H$3271*$G$3271*IN751)</f>
        <v>210.51801666666671</v>
      </c>
      <c r="I751" s="55"/>
      <c r="J751" s="323"/>
      <c r="K751" s="56">
        <f t="shared" si="59"/>
        <v>306.64201666666668</v>
      </c>
      <c r="IK751" s="2">
        <v>37600</v>
      </c>
      <c r="IL751" s="196" t="s">
        <v>2277</v>
      </c>
      <c r="IM751" s="5">
        <v>140</v>
      </c>
      <c r="IN751" s="296">
        <f t="shared" si="60"/>
        <v>2.3333333333333335</v>
      </c>
    </row>
    <row r="752" spans="1:248">
      <c r="A752" s="52">
        <f>+'3.- Resumen general'!B754</f>
        <v>748</v>
      </c>
      <c r="B752" s="52">
        <v>37617</v>
      </c>
      <c r="C752" s="53" t="str">
        <f>+'3.- Resumen general'!D754</f>
        <v xml:space="preserve">Ligadura arteria grande - abdomen </v>
      </c>
      <c r="D752" s="490" t="str">
        <f>+'3.- Resumen general'!F754</f>
        <v>IQ B</v>
      </c>
      <c r="E752" s="433" t="s">
        <v>5897</v>
      </c>
      <c r="F752" s="323">
        <f t="shared" si="58"/>
        <v>179.13249000000002</v>
      </c>
      <c r="G752" s="180" t="s">
        <v>1401</v>
      </c>
      <c r="H752" s="323">
        <f>+VLOOKUP(G752,$C$2421:$D$3113,2,FALSE)+($H$3275*$G$3275*IN752)+($H$3271*$G$3271*IN752)</f>
        <v>210.51801666666671</v>
      </c>
      <c r="I752" s="55"/>
      <c r="J752" s="323"/>
      <c r="K752" s="56">
        <f t="shared" si="59"/>
        <v>389.65050666666673</v>
      </c>
      <c r="IK752" s="2">
        <v>37617</v>
      </c>
      <c r="IL752" s="196" t="s">
        <v>3775</v>
      </c>
      <c r="IM752" s="5">
        <v>140</v>
      </c>
      <c r="IN752" s="296">
        <f t="shared" si="60"/>
        <v>2.3333333333333335</v>
      </c>
    </row>
    <row r="753" spans="1:248">
      <c r="A753" s="52">
        <f>+'3.- Resumen general'!B755</f>
        <v>749</v>
      </c>
      <c r="B753" s="52">
        <v>37620</v>
      </c>
      <c r="C753" s="53" t="str">
        <f>+'3.- Resumen general'!D755</f>
        <v>Interrupción, parcial o completa, de vena cava inferior por sutura, ligadura, pliegue, grapa, extravascular, intravascular</v>
      </c>
      <c r="D753" s="490" t="str">
        <f>+'3.- Resumen general'!F755</f>
        <v>IQ B</v>
      </c>
      <c r="E753" s="433" t="s">
        <v>5897</v>
      </c>
      <c r="F753" s="323">
        <f t="shared" si="58"/>
        <v>179.13249000000002</v>
      </c>
      <c r="G753" s="180" t="s">
        <v>1401</v>
      </c>
      <c r="H753" s="323">
        <f>+VLOOKUP(G753,$C$2421:$D$3113,2,FALSE)+($H$3275*$G$3275*IN753)+($H$3271*$G$3271*IN753)</f>
        <v>210.51801666666671</v>
      </c>
      <c r="I753" s="55"/>
      <c r="J753" s="323"/>
      <c r="K753" s="56">
        <f t="shared" si="59"/>
        <v>389.65050666666673</v>
      </c>
      <c r="IK753" s="2">
        <v>37620</v>
      </c>
      <c r="IL753" s="196" t="s">
        <v>4540</v>
      </c>
      <c r="IM753" s="5">
        <v>140</v>
      </c>
      <c r="IN753" s="296">
        <f t="shared" si="60"/>
        <v>2.3333333333333335</v>
      </c>
    </row>
    <row r="754" spans="1:248">
      <c r="A754" s="52">
        <f>+'3.- Resumen general'!B756</f>
        <v>750</v>
      </c>
      <c r="B754" s="52">
        <v>37720</v>
      </c>
      <c r="C754" s="53" t="str">
        <f>+'3.- Resumen general'!D756</f>
        <v>Ligadura, división y denudación completa de vena safena larga o corta</v>
      </c>
      <c r="D754" s="490" t="str">
        <f>+'3.- Resumen general'!F756</f>
        <v>IQ C</v>
      </c>
      <c r="E754" s="433" t="s">
        <v>445</v>
      </c>
      <c r="F754" s="323">
        <f t="shared" si="58"/>
        <v>96.123999999999981</v>
      </c>
      <c r="G754" s="180" t="s">
        <v>1395</v>
      </c>
      <c r="H754" s="323">
        <f>+VLOOKUP(G754,$C$2421:$D$3113,2,FALSE)</f>
        <v>86.8</v>
      </c>
      <c r="I754" s="55"/>
      <c r="J754" s="323"/>
      <c r="K754" s="56">
        <f t="shared" si="59"/>
        <v>182.92399999999998</v>
      </c>
      <c r="IK754" s="2">
        <v>37720</v>
      </c>
      <c r="IL754" s="196" t="s">
        <v>4541</v>
      </c>
      <c r="IM754" s="5">
        <v>140</v>
      </c>
      <c r="IN754" s="296">
        <f t="shared" si="60"/>
        <v>2.3333333333333335</v>
      </c>
    </row>
    <row r="755" spans="1:248">
      <c r="A755" s="52">
        <f>+'3.- Resumen general'!B757</f>
        <v>751</v>
      </c>
      <c r="B755" s="52">
        <v>37785</v>
      </c>
      <c r="C755" s="53" t="str">
        <f>+'3.- Resumen general'!D757</f>
        <v>Ligadura, división y excisión de venas varicosas recurrentes o secundarias en piernas</v>
      </c>
      <c r="D755" s="490" t="str">
        <f>+'3.- Resumen general'!F757</f>
        <v>IQ C</v>
      </c>
      <c r="E755" s="433" t="s">
        <v>445</v>
      </c>
      <c r="F755" s="323">
        <f t="shared" si="58"/>
        <v>96.123999999999981</v>
      </c>
      <c r="G755" s="180" t="s">
        <v>1395</v>
      </c>
      <c r="H755" s="323">
        <f>+VLOOKUP(G755,$C$2421:$D$3113,2,FALSE)</f>
        <v>86.8</v>
      </c>
      <c r="I755" s="55"/>
      <c r="J755" s="323"/>
      <c r="K755" s="56">
        <f t="shared" si="59"/>
        <v>182.92399999999998</v>
      </c>
      <c r="IK755" s="2">
        <v>37785</v>
      </c>
      <c r="IL755" s="196" t="s">
        <v>4542</v>
      </c>
      <c r="IM755" s="5">
        <v>140</v>
      </c>
      <c r="IN755" s="296">
        <f t="shared" si="60"/>
        <v>2.3333333333333335</v>
      </c>
    </row>
    <row r="756" spans="1:248">
      <c r="A756" s="52">
        <f>+'3.- Resumen general'!B758</f>
        <v>752</v>
      </c>
      <c r="B756" s="52">
        <v>38100</v>
      </c>
      <c r="C756" s="53" t="str">
        <f>+'3.- Resumen general'!D758</f>
        <v>Esplenectomía total</v>
      </c>
      <c r="D756" s="490" t="str">
        <f>+'3.- Resumen general'!F758</f>
        <v>IQ A</v>
      </c>
      <c r="E756" s="433" t="s">
        <v>444</v>
      </c>
      <c r="F756" s="323">
        <f t="shared" si="58"/>
        <v>170.78198999999995</v>
      </c>
      <c r="G756" s="180" t="s">
        <v>1391</v>
      </c>
      <c r="H756" s="323">
        <f>+VLOOKUP(G756,$C$2421:$D$3113,2,FALSE)</f>
        <v>183.9085</v>
      </c>
      <c r="I756" s="55"/>
      <c r="J756" s="323"/>
      <c r="K756" s="56">
        <f t="shared" si="59"/>
        <v>354.69048999999995</v>
      </c>
      <c r="IK756" s="2">
        <v>38100</v>
      </c>
      <c r="IL756" s="196" t="s">
        <v>4543</v>
      </c>
      <c r="IM756" s="5">
        <v>140</v>
      </c>
      <c r="IN756" s="296">
        <f t="shared" si="60"/>
        <v>2.3333333333333335</v>
      </c>
    </row>
    <row r="757" spans="1:248">
      <c r="A757" s="52">
        <f>+'3.- Resumen general'!B759</f>
        <v>753</v>
      </c>
      <c r="B757" s="52">
        <v>38101</v>
      </c>
      <c r="C757" s="53" t="str">
        <f>+'3.- Resumen general'!D759</f>
        <v>Esplenectomía parcial</v>
      </c>
      <c r="D757" s="490" t="str">
        <f>+'3.- Resumen general'!F759</f>
        <v>IQ A</v>
      </c>
      <c r="E757" s="433" t="s">
        <v>444</v>
      </c>
      <c r="F757" s="323">
        <f t="shared" si="58"/>
        <v>170.78198999999995</v>
      </c>
      <c r="G757" s="180" t="s">
        <v>1390</v>
      </c>
      <c r="H757" s="323">
        <f>+VLOOKUP(G757,$C$2421:$D$3113,2,FALSE)+($H$3323*$G$3323*IN757)+($H$3319*$G$3319*IN757)</f>
        <v>175.62068333333335</v>
      </c>
      <c r="I757" s="55"/>
      <c r="J757" s="323"/>
      <c r="K757" s="56">
        <f t="shared" si="59"/>
        <v>346.40267333333327</v>
      </c>
      <c r="IK757" s="2">
        <v>38101</v>
      </c>
      <c r="IL757" s="196" t="s">
        <v>4544</v>
      </c>
      <c r="IM757" s="5">
        <v>100</v>
      </c>
      <c r="IN757" s="296">
        <f t="shared" si="60"/>
        <v>1.6666666666666667</v>
      </c>
    </row>
    <row r="758" spans="1:248">
      <c r="A758" s="52">
        <f>+'3.- Resumen general'!B760</f>
        <v>754</v>
      </c>
      <c r="B758" s="52">
        <v>38115</v>
      </c>
      <c r="C758" s="53" t="str">
        <f>+'3.- Resumen general'!D760</f>
        <v>Reparación de rotura de bazo (Esplenorrafía) con o sin Esplenectomía parcial</v>
      </c>
      <c r="D758" s="490" t="str">
        <f>+'3.- Resumen general'!F760</f>
        <v>IQ A</v>
      </c>
      <c r="E758" s="433" t="s">
        <v>444</v>
      </c>
      <c r="F758" s="323">
        <f t="shared" si="58"/>
        <v>170.78198999999995</v>
      </c>
      <c r="G758" s="180" t="s">
        <v>1390</v>
      </c>
      <c r="H758" s="323">
        <f>+VLOOKUP(G758,$C$2421:$D$3113,2,FALSE)+($H$3323*$G$3323*IN758)+($H$3319*$G$3319*IN758)</f>
        <v>175.62068333333335</v>
      </c>
      <c r="I758" s="55"/>
      <c r="J758" s="323"/>
      <c r="K758" s="56">
        <f t="shared" si="59"/>
        <v>346.40267333333327</v>
      </c>
      <c r="IK758" s="2">
        <v>38115</v>
      </c>
      <c r="IL758" s="196" t="s">
        <v>4545</v>
      </c>
      <c r="IM758" s="5">
        <v>100</v>
      </c>
      <c r="IN758" s="296">
        <f t="shared" si="60"/>
        <v>1.6666666666666667</v>
      </c>
    </row>
    <row r="759" spans="1:248">
      <c r="A759" s="52">
        <f>+'3.- Resumen general'!B761</f>
        <v>755</v>
      </c>
      <c r="B759" s="52">
        <v>38120</v>
      </c>
      <c r="C759" s="53" t="str">
        <f>+'3.- Resumen general'!D761</f>
        <v>Esplenectomía por vía laparoscópica</v>
      </c>
      <c r="D759" s="490" t="str">
        <f>+'3.- Resumen general'!F761</f>
        <v>IQ A</v>
      </c>
      <c r="E759" s="433" t="s">
        <v>444</v>
      </c>
      <c r="F759" s="323">
        <f t="shared" si="58"/>
        <v>170.78198999999995</v>
      </c>
      <c r="G759" s="180" t="s">
        <v>1390</v>
      </c>
      <c r="H759" s="323">
        <f>+VLOOKUP(G759,$C$2421:$D$3113,2,FALSE)+($H$3323*$G$3323*IN759)+($H$3319*$G$3319*IN759)</f>
        <v>243.51401666666666</v>
      </c>
      <c r="I759" s="55"/>
      <c r="J759" s="323"/>
      <c r="K759" s="56">
        <f t="shared" si="59"/>
        <v>414.29600666666659</v>
      </c>
      <c r="IK759" s="2">
        <v>38120</v>
      </c>
      <c r="IL759" s="196" t="s">
        <v>4546</v>
      </c>
      <c r="IM759" s="5">
        <v>200</v>
      </c>
      <c r="IN759" s="296">
        <f t="shared" si="60"/>
        <v>3.3333333333333335</v>
      </c>
    </row>
    <row r="760" spans="1:248">
      <c r="A760" s="52">
        <f>+'3.- Resumen general'!B762</f>
        <v>756</v>
      </c>
      <c r="B760" s="52">
        <v>38150</v>
      </c>
      <c r="C760" s="53" t="str">
        <f>+'3.- Resumen general'!D762</f>
        <v>Injerto autólogo de tejido  esplénico</v>
      </c>
      <c r="D760" s="490" t="str">
        <f>+'3.- Resumen general'!F762</f>
        <v>IQ A</v>
      </c>
      <c r="E760" s="433" t="s">
        <v>444</v>
      </c>
      <c r="F760" s="323">
        <f t="shared" si="58"/>
        <v>170.78198999999995</v>
      </c>
      <c r="G760" s="180" t="s">
        <v>1390</v>
      </c>
      <c r="H760" s="323">
        <f>+VLOOKUP(G760,$C$2421:$D$3113,2,FALSE)+($H$3323*$G$3323*IN760)+($H$3319*$G$3319*IN760)</f>
        <v>162.04201666666668</v>
      </c>
      <c r="I760" s="55"/>
      <c r="J760" s="323"/>
      <c r="K760" s="56">
        <f t="shared" si="59"/>
        <v>332.82400666666661</v>
      </c>
      <c r="IK760" s="2">
        <v>38150</v>
      </c>
      <c r="IL760" s="196" t="s">
        <v>4547</v>
      </c>
      <c r="IM760" s="5">
        <v>80</v>
      </c>
      <c r="IN760" s="296">
        <f t="shared" si="60"/>
        <v>1.3333333333333333</v>
      </c>
    </row>
    <row r="761" spans="1:248" s="63" customFormat="1">
      <c r="A761" s="52">
        <f>+'3.- Resumen general'!B763</f>
        <v>757</v>
      </c>
      <c r="B761" s="52">
        <v>38220</v>
      </c>
      <c r="C761" s="53" t="str">
        <f>+'3.- Resumen general'!D763</f>
        <v>Aspirado de médula ósea</v>
      </c>
      <c r="D761" s="490" t="str">
        <f>+'3.- Resumen general'!F763</f>
        <v>Atención de Tópico</v>
      </c>
      <c r="E761" s="434" t="s">
        <v>3214</v>
      </c>
      <c r="F761" s="323">
        <f t="shared" si="58"/>
        <v>18.19285</v>
      </c>
      <c r="G761" s="62"/>
      <c r="H761" s="323"/>
      <c r="I761" s="60"/>
      <c r="J761" s="323"/>
      <c r="K761" s="61">
        <f t="shared" si="59"/>
        <v>18.19285</v>
      </c>
      <c r="L761" s="6"/>
      <c r="M761" s="6"/>
      <c r="N761" s="6"/>
      <c r="P761" s="64"/>
      <c r="IK761" s="2">
        <v>38220</v>
      </c>
      <c r="IL761" s="196" t="s">
        <v>3776</v>
      </c>
      <c r="IM761" s="64">
        <v>15</v>
      </c>
      <c r="IN761" s="296">
        <f t="shared" si="60"/>
        <v>0.25</v>
      </c>
    </row>
    <row r="762" spans="1:248">
      <c r="A762" s="52">
        <f>+'3.- Resumen general'!B764</f>
        <v>758</v>
      </c>
      <c r="B762" s="52">
        <v>38221</v>
      </c>
      <c r="C762" s="53" t="str">
        <f>+'3.- Resumen general'!D764</f>
        <v>Biopsia de médula ósea</v>
      </c>
      <c r="D762" s="490" t="str">
        <f>+'3.- Resumen general'!F764</f>
        <v>Atención de Tópico</v>
      </c>
      <c r="E762" s="432" t="s">
        <v>3214</v>
      </c>
      <c r="F762" s="323">
        <f t="shared" si="58"/>
        <v>18.19285</v>
      </c>
      <c r="G762" s="57"/>
      <c r="H762" s="323"/>
      <c r="I762" s="55"/>
      <c r="J762" s="323"/>
      <c r="K762" s="56">
        <f t="shared" si="59"/>
        <v>18.19285</v>
      </c>
      <c r="IK762" s="2" t="s">
        <v>6162</v>
      </c>
      <c r="IL762" s="196" t="s">
        <v>3777</v>
      </c>
      <c r="IM762" s="5">
        <v>15</v>
      </c>
      <c r="IN762" s="296">
        <f t="shared" si="60"/>
        <v>0.25</v>
      </c>
    </row>
    <row r="763" spans="1:248">
      <c r="A763" s="52">
        <f>+'3.- Resumen general'!B765</f>
        <v>759</v>
      </c>
      <c r="B763" s="52">
        <v>38300</v>
      </c>
      <c r="C763" s="53" t="str">
        <f>+'3.- Resumen general'!D765</f>
        <v>Drenaje de absceso de ganglio linfático o de linfadenitis; simple</v>
      </c>
      <c r="D763" s="490" t="str">
        <f>+'3.- Resumen general'!F765</f>
        <v>Atención de Tópico</v>
      </c>
      <c r="E763" s="432" t="s">
        <v>446</v>
      </c>
      <c r="F763" s="323">
        <f t="shared" si="58"/>
        <v>2.9198499999999998</v>
      </c>
      <c r="G763" s="65" t="s">
        <v>441</v>
      </c>
      <c r="H763" s="323">
        <f>+VLOOKUP(G763,$C$2421:$D$3113,2,FALSE)</f>
        <v>17.94735</v>
      </c>
      <c r="I763" s="55"/>
      <c r="J763" s="323"/>
      <c r="K763" s="56">
        <f t="shared" si="59"/>
        <v>20.8672</v>
      </c>
      <c r="IK763" s="2">
        <v>38300</v>
      </c>
      <c r="IL763" s="196" t="s">
        <v>4548</v>
      </c>
      <c r="IM763" s="5">
        <v>40</v>
      </c>
      <c r="IN763" s="296">
        <f t="shared" si="60"/>
        <v>0.66666666666666663</v>
      </c>
    </row>
    <row r="764" spans="1:248">
      <c r="A764" s="52">
        <f>+'3.- Resumen general'!B766</f>
        <v>760</v>
      </c>
      <c r="B764" s="52">
        <v>38305</v>
      </c>
      <c r="C764" s="53" t="str">
        <f>+'3.- Resumen general'!D766</f>
        <v>Drenaje de absceso de ganglio linfático o de linfadenitis; extensa</v>
      </c>
      <c r="D764" s="490" t="str">
        <f>+'3.- Resumen general'!F766</f>
        <v>Atención de Tópico</v>
      </c>
      <c r="E764" s="432" t="s">
        <v>446</v>
      </c>
      <c r="F764" s="323">
        <f t="shared" si="58"/>
        <v>2.9198499999999998</v>
      </c>
      <c r="G764" s="65" t="s">
        <v>441</v>
      </c>
      <c r="H764" s="323">
        <f>+VLOOKUP(G764,$C$2421:$D$3113,2,FALSE)</f>
        <v>17.94735</v>
      </c>
      <c r="I764" s="55"/>
      <c r="J764" s="323"/>
      <c r="K764" s="56">
        <f t="shared" si="59"/>
        <v>20.8672</v>
      </c>
      <c r="IK764" s="2">
        <v>38305</v>
      </c>
      <c r="IL764" s="196" t="s">
        <v>4549</v>
      </c>
      <c r="IM764" s="5">
        <v>60</v>
      </c>
      <c r="IN764" s="296">
        <f t="shared" si="60"/>
        <v>1</v>
      </c>
    </row>
    <row r="765" spans="1:248">
      <c r="A765" s="52">
        <f>+'3.- Resumen general'!B767</f>
        <v>761</v>
      </c>
      <c r="B765" s="52">
        <v>38380</v>
      </c>
      <c r="C765" s="53" t="str">
        <f>+'3.- Resumen general'!D767</f>
        <v>Sutura y/o ligadura de conducto torácico por abordaje cervical</v>
      </c>
      <c r="D765" s="490" t="str">
        <f>+'3.- Resumen general'!F767</f>
        <v>IQ B</v>
      </c>
      <c r="E765" s="433" t="s">
        <v>5897</v>
      </c>
      <c r="F765" s="323">
        <f t="shared" si="58"/>
        <v>179.13249000000002</v>
      </c>
      <c r="G765" s="180" t="s">
        <v>1390</v>
      </c>
      <c r="H765" s="323">
        <f>+VLOOKUP(G765,$C$2421:$D$3113,2,FALSE)+($H$3323*$G$3323*IN765)+($H$3319*$G$3319*IN765)</f>
        <v>189.19935000000001</v>
      </c>
      <c r="I765" s="55"/>
      <c r="J765" s="323"/>
      <c r="K765" s="56">
        <f t="shared" si="59"/>
        <v>368.33184000000006</v>
      </c>
      <c r="IK765" s="2">
        <v>38380</v>
      </c>
      <c r="IL765" s="196" t="s">
        <v>4550</v>
      </c>
      <c r="IM765" s="5">
        <v>120</v>
      </c>
      <c r="IN765" s="296">
        <f t="shared" si="60"/>
        <v>2</v>
      </c>
    </row>
    <row r="766" spans="1:248">
      <c r="A766" s="52">
        <f>+'3.- Resumen general'!B768</f>
        <v>762</v>
      </c>
      <c r="B766" s="52">
        <v>38500</v>
      </c>
      <c r="C766" s="53" t="str">
        <f>+'3.- Resumen general'!D768</f>
        <v>Biopsia o excisión de nódulo linfático</v>
      </c>
      <c r="D766" s="490" t="str">
        <f>+'3.- Resumen general'!F768</f>
        <v>Atención de Tópico</v>
      </c>
      <c r="E766" s="432" t="s">
        <v>3214</v>
      </c>
      <c r="F766" s="323">
        <f t="shared" si="58"/>
        <v>18.19285</v>
      </c>
      <c r="G766" s="65"/>
      <c r="H766" s="323"/>
      <c r="I766" s="55"/>
      <c r="J766" s="323"/>
      <c r="K766" s="56">
        <f t="shared" si="59"/>
        <v>18.19285</v>
      </c>
      <c r="IK766" s="2">
        <v>38500</v>
      </c>
      <c r="IL766" s="196" t="s">
        <v>3778</v>
      </c>
      <c r="IM766" s="5">
        <v>60</v>
      </c>
      <c r="IN766" s="296">
        <f t="shared" si="60"/>
        <v>1</v>
      </c>
    </row>
    <row r="767" spans="1:248">
      <c r="A767" s="52">
        <f>+'3.- Resumen general'!B769</f>
        <v>763</v>
      </c>
      <c r="B767" s="52">
        <v>38505</v>
      </c>
      <c r="C767" s="53" t="str">
        <f>+'3.- Resumen general'!D769</f>
        <v>Biopsia de nódulo linfático por aspiración</v>
      </c>
      <c r="D767" s="490" t="str">
        <f>+'3.- Resumen general'!F769</f>
        <v>Atención de Tópico</v>
      </c>
      <c r="E767" s="432" t="s">
        <v>3214</v>
      </c>
      <c r="F767" s="323">
        <f t="shared" si="58"/>
        <v>18.19285</v>
      </c>
      <c r="G767" s="65"/>
      <c r="H767" s="323"/>
      <c r="I767" s="55"/>
      <c r="J767" s="323"/>
      <c r="K767" s="56">
        <f t="shared" si="59"/>
        <v>18.19285</v>
      </c>
      <c r="IK767" s="2">
        <v>38505</v>
      </c>
      <c r="IL767" s="196" t="s">
        <v>3779</v>
      </c>
      <c r="IM767" s="5">
        <v>60</v>
      </c>
      <c r="IN767" s="296">
        <f t="shared" si="60"/>
        <v>1</v>
      </c>
    </row>
    <row r="768" spans="1:248">
      <c r="A768" s="52">
        <f>+'3.- Resumen general'!B770</f>
        <v>764</v>
      </c>
      <c r="B768" s="52">
        <v>38550</v>
      </c>
      <c r="C768" s="53" t="str">
        <f>+'3.- Resumen general'!D770</f>
        <v>Excisión de higroma quístico, axilar o cervical</v>
      </c>
      <c r="D768" s="490" t="str">
        <f>+'3.- Resumen general'!F770</f>
        <v>Atención de Tópico</v>
      </c>
      <c r="E768" s="432" t="s">
        <v>446</v>
      </c>
      <c r="F768" s="323">
        <f t="shared" si="58"/>
        <v>2.9198499999999998</v>
      </c>
      <c r="G768" s="65" t="s">
        <v>441</v>
      </c>
      <c r="H768" s="323">
        <f>+VLOOKUP(G768,$C$2421:$D$3113,2,FALSE)</f>
        <v>17.94735</v>
      </c>
      <c r="I768" s="55"/>
      <c r="J768" s="323"/>
      <c r="K768" s="56">
        <f t="shared" si="59"/>
        <v>20.8672</v>
      </c>
      <c r="IK768" s="2">
        <v>38550</v>
      </c>
      <c r="IL768" s="196" t="s">
        <v>4551</v>
      </c>
      <c r="IM768" s="5">
        <v>120</v>
      </c>
      <c r="IN768" s="296">
        <f t="shared" si="60"/>
        <v>2</v>
      </c>
    </row>
    <row r="769" spans="1:248">
      <c r="A769" s="52">
        <f>+'3.- Resumen general'!B771</f>
        <v>765</v>
      </c>
      <c r="B769" s="52">
        <v>38562</v>
      </c>
      <c r="C769" s="53" t="str">
        <f>+'3.- Resumen general'!D771</f>
        <v>Linfadenectomía conservadora para clasificación de la etapa del cáncer; pélvica y paraaórtica</v>
      </c>
      <c r="D769" s="490" t="str">
        <f>+'3.- Resumen general'!F771</f>
        <v>IQ A</v>
      </c>
      <c r="E769" s="433" t="s">
        <v>444</v>
      </c>
      <c r="F769" s="323">
        <f t="shared" si="58"/>
        <v>170.78198999999995</v>
      </c>
      <c r="G769" s="180" t="s">
        <v>1401</v>
      </c>
      <c r="H769" s="323">
        <f>+VLOOKUP(G769,$C$2421:$D$3113,2,FALSE)+($H$3275*$G$3275*IN769)+($H$3271*$G$3271*IN769)</f>
        <v>169.78201666666666</v>
      </c>
      <c r="I769" s="55"/>
      <c r="J769" s="323"/>
      <c r="K769" s="56">
        <f t="shared" si="59"/>
        <v>340.56400666666661</v>
      </c>
      <c r="IK769" s="2">
        <v>38562</v>
      </c>
      <c r="IL769" s="196" t="s">
        <v>4552</v>
      </c>
      <c r="IM769" s="5">
        <v>80</v>
      </c>
      <c r="IN769" s="296">
        <f t="shared" si="60"/>
        <v>1.3333333333333333</v>
      </c>
    </row>
    <row r="770" spans="1:248">
      <c r="A770" s="52">
        <f>+'3.- Resumen general'!B772</f>
        <v>766</v>
      </c>
      <c r="B770" s="52">
        <v>38571</v>
      </c>
      <c r="C770" s="53" t="str">
        <f>+'3.- Resumen general'!D772</f>
        <v>Linfadenectomía pélvica bilateral total por laparoscopía</v>
      </c>
      <c r="D770" s="490" t="str">
        <f>+'3.- Resumen general'!F772</f>
        <v>IQ A</v>
      </c>
      <c r="E770" s="433" t="s">
        <v>444</v>
      </c>
      <c r="F770" s="323">
        <f t="shared" si="58"/>
        <v>170.78198999999995</v>
      </c>
      <c r="G770" s="180" t="s">
        <v>1401</v>
      </c>
      <c r="H770" s="323">
        <f>+VLOOKUP(G770,$C$2421:$D$3113,2,FALSE)+($H$3275*$G$3275*IN770)+($H$3271*$G$3271*IN770)</f>
        <v>210.51801666666671</v>
      </c>
      <c r="I770" s="55"/>
      <c r="J770" s="323"/>
      <c r="K770" s="56">
        <f t="shared" si="59"/>
        <v>381.30000666666666</v>
      </c>
      <c r="IK770" s="2">
        <v>38571</v>
      </c>
      <c r="IL770" s="196" t="s">
        <v>1251</v>
      </c>
      <c r="IM770" s="5">
        <v>140</v>
      </c>
      <c r="IN770" s="296">
        <f t="shared" si="60"/>
        <v>2.3333333333333335</v>
      </c>
    </row>
    <row r="771" spans="1:248">
      <c r="A771" s="52">
        <f>+'3.- Resumen general'!B773</f>
        <v>767</v>
      </c>
      <c r="B771" s="52">
        <v>38700</v>
      </c>
      <c r="C771" s="53" t="str">
        <f>+'3.- Resumen general'!D773</f>
        <v>Linfadenectomía suprahioidea</v>
      </c>
      <c r="D771" s="490" t="str">
        <f>+'3.- Resumen general'!F773</f>
        <v>IQ A</v>
      </c>
      <c r="E771" s="433" t="s">
        <v>444</v>
      </c>
      <c r="F771" s="323">
        <f t="shared" si="58"/>
        <v>170.78198999999995</v>
      </c>
      <c r="G771" s="180" t="s">
        <v>1390</v>
      </c>
      <c r="H771" s="323">
        <f>+VLOOKUP(G771,$C$2421:$D$3113,2,FALSE)+($H$3323*$G$3323*IN771)+($H$3319*$G$3319*IN771)</f>
        <v>189.19935000000001</v>
      </c>
      <c r="I771" s="55"/>
      <c r="J771" s="323"/>
      <c r="K771" s="56">
        <f t="shared" si="59"/>
        <v>359.98133999999993</v>
      </c>
      <c r="IK771" s="2">
        <v>38700</v>
      </c>
      <c r="IL771" s="196" t="s">
        <v>1252</v>
      </c>
      <c r="IM771" s="5">
        <v>120</v>
      </c>
      <c r="IN771" s="296">
        <f t="shared" si="60"/>
        <v>2</v>
      </c>
    </row>
    <row r="772" spans="1:248">
      <c r="A772" s="52">
        <f>+'3.- Resumen general'!B774</f>
        <v>768</v>
      </c>
      <c r="B772" s="52">
        <v>38720</v>
      </c>
      <c r="C772" s="53" t="str">
        <f>+'3.- Resumen general'!D774</f>
        <v>Linfadenectomía cervical (completa)</v>
      </c>
      <c r="D772" s="490" t="str">
        <f>+'3.- Resumen general'!F774</f>
        <v>IQ A</v>
      </c>
      <c r="E772" s="433" t="s">
        <v>444</v>
      </c>
      <c r="F772" s="323">
        <f t="shared" si="58"/>
        <v>170.78198999999995</v>
      </c>
      <c r="G772" s="180" t="s">
        <v>1401</v>
      </c>
      <c r="H772" s="323">
        <f>+VLOOKUP(G772,$C$2421:$D$3113,2,FALSE)+($H$3275*$G$3275*IN772)+($H$3271*$G$3271*IN772)</f>
        <v>210.51801666666671</v>
      </c>
      <c r="I772" s="55"/>
      <c r="J772" s="323"/>
      <c r="K772" s="56">
        <f t="shared" si="59"/>
        <v>381.30000666666666</v>
      </c>
      <c r="IK772" s="2">
        <v>38720</v>
      </c>
      <c r="IL772" s="196" t="s">
        <v>1253</v>
      </c>
      <c r="IM772" s="5">
        <v>140</v>
      </c>
      <c r="IN772" s="296">
        <f t="shared" si="60"/>
        <v>2.3333333333333335</v>
      </c>
    </row>
    <row r="773" spans="1:248">
      <c r="A773" s="52">
        <f>+'3.- Resumen general'!B775</f>
        <v>769</v>
      </c>
      <c r="B773" s="52">
        <v>38740</v>
      </c>
      <c r="C773" s="53" t="str">
        <f>+'3.- Resumen general'!D775</f>
        <v>Linfadenectomía axilar</v>
      </c>
      <c r="D773" s="490" t="str">
        <f>+'3.- Resumen general'!F775</f>
        <v>IQ A</v>
      </c>
      <c r="E773" s="433" t="s">
        <v>444</v>
      </c>
      <c r="F773" s="323">
        <f t="shared" ref="F773:F836" si="61">+VLOOKUP(E773,$C$2421:$D$3113,2,FALSE)</f>
        <v>170.78198999999995</v>
      </c>
      <c r="G773" s="180" t="s">
        <v>1390</v>
      </c>
      <c r="H773" s="323">
        <f>+VLOOKUP(G773,$C$2421:$D$3113,2,FALSE)+($H$3323*$G$3323*IN773)+($H$3319*$G$3319*IN773)</f>
        <v>202.7780166666667</v>
      </c>
      <c r="I773" s="55"/>
      <c r="J773" s="323"/>
      <c r="K773" s="56">
        <f t="shared" ref="K773:K836" si="62">+F773+H773+J773</f>
        <v>373.56000666666665</v>
      </c>
      <c r="IK773" s="2">
        <v>38740</v>
      </c>
      <c r="IL773" s="196" t="s">
        <v>1254</v>
      </c>
      <c r="IM773" s="5">
        <v>140</v>
      </c>
      <c r="IN773" s="296">
        <f t="shared" ref="IN773:IN836" si="63">IM773/60</f>
        <v>2.3333333333333335</v>
      </c>
    </row>
    <row r="774" spans="1:248">
      <c r="A774" s="52">
        <f>+'3.- Resumen general'!B776</f>
        <v>770</v>
      </c>
      <c r="B774" s="52">
        <v>38746</v>
      </c>
      <c r="C774" s="53" t="str">
        <f>+'3.- Resumen general'!D776</f>
        <v>Linfadenectomía torácica, regional, incluyendo ganglios mediastínicos y peritraqueales</v>
      </c>
      <c r="D774" s="490" t="str">
        <f>+'3.- Resumen general'!F776</f>
        <v>IQ A</v>
      </c>
      <c r="E774" s="433" t="s">
        <v>444</v>
      </c>
      <c r="F774" s="323">
        <f t="shared" si="61"/>
        <v>170.78198999999995</v>
      </c>
      <c r="G774" s="180" t="s">
        <v>1401</v>
      </c>
      <c r="H774" s="323">
        <f>+VLOOKUP(G774,$C$2421:$D$3113,2,FALSE)+($H$3275*$G$3275*IN774)+($H$3271*$G$3271*IN774)</f>
        <v>210.51801666666671</v>
      </c>
      <c r="I774" s="55"/>
      <c r="J774" s="323"/>
      <c r="K774" s="56">
        <f t="shared" si="62"/>
        <v>381.30000666666666</v>
      </c>
      <c r="IK774" s="2">
        <v>38746</v>
      </c>
      <c r="IL774" s="196" t="s">
        <v>1255</v>
      </c>
      <c r="IM774" s="5">
        <v>140</v>
      </c>
      <c r="IN774" s="296">
        <f t="shared" si="63"/>
        <v>2.3333333333333335</v>
      </c>
    </row>
    <row r="775" spans="1:248">
      <c r="A775" s="52">
        <f>+'3.- Resumen general'!B777</f>
        <v>771</v>
      </c>
      <c r="B775" s="52">
        <v>38747</v>
      </c>
      <c r="C775" s="53" t="str">
        <f>+'3.- Resumen general'!D777</f>
        <v>Linfadenectomía abdominal, regional, incluyendo ganglios celíacos, gástricos, portales, peripancreáticos</v>
      </c>
      <c r="D775" s="490" t="str">
        <f>+'3.- Resumen general'!F777</f>
        <v>IQ A</v>
      </c>
      <c r="E775" s="433" t="s">
        <v>444</v>
      </c>
      <c r="F775" s="323">
        <f t="shared" si="61"/>
        <v>170.78198999999995</v>
      </c>
      <c r="G775" s="180" t="s">
        <v>1390</v>
      </c>
      <c r="H775" s="323">
        <f>+VLOOKUP(G775,$C$2421:$D$3113,2,FALSE)+($H$3323*$G$3323*IN775)+($H$3319*$G$3319*IN775)</f>
        <v>202.7780166666667</v>
      </c>
      <c r="I775" s="55"/>
      <c r="J775" s="323"/>
      <c r="K775" s="56">
        <f t="shared" si="62"/>
        <v>373.56000666666665</v>
      </c>
      <c r="IK775" s="2">
        <v>38747</v>
      </c>
      <c r="IL775" s="196" t="s">
        <v>1256</v>
      </c>
      <c r="IM775" s="5">
        <v>140</v>
      </c>
      <c r="IN775" s="296">
        <f t="shared" si="63"/>
        <v>2.3333333333333335</v>
      </c>
    </row>
    <row r="776" spans="1:248">
      <c r="A776" s="52">
        <f>+'3.- Resumen general'!B778</f>
        <v>772</v>
      </c>
      <c r="B776" s="52">
        <v>38760</v>
      </c>
      <c r="C776" s="53" t="str">
        <f>+'3.- Resumen general'!D778</f>
        <v>Linfadenectomía inguinofemoral, superficial, incluyendo ganglio de Cloquet</v>
      </c>
      <c r="D776" s="490" t="str">
        <f>+'3.- Resumen general'!F778</f>
        <v>IQ A</v>
      </c>
      <c r="E776" s="433" t="s">
        <v>444</v>
      </c>
      <c r="F776" s="323">
        <f t="shared" si="61"/>
        <v>170.78198999999995</v>
      </c>
      <c r="G776" s="180" t="s">
        <v>1395</v>
      </c>
      <c r="H776" s="323">
        <f>+VLOOKUP(G776,$C$2421:$D$3113,2,FALSE)</f>
        <v>86.8</v>
      </c>
      <c r="I776" s="55"/>
      <c r="J776" s="323"/>
      <c r="K776" s="56">
        <f t="shared" si="62"/>
        <v>257.58198999999996</v>
      </c>
      <c r="IK776" s="2">
        <v>38760</v>
      </c>
      <c r="IL776" s="196" t="s">
        <v>1257</v>
      </c>
      <c r="IM776" s="5">
        <v>140</v>
      </c>
      <c r="IN776" s="296">
        <f t="shared" si="63"/>
        <v>2.3333333333333335</v>
      </c>
    </row>
    <row r="777" spans="1:248">
      <c r="A777" s="52">
        <f>+'3.- Resumen general'!B779</f>
        <v>773</v>
      </c>
      <c r="B777" s="52">
        <v>38770</v>
      </c>
      <c r="C777" s="53" t="str">
        <f>+'3.- Resumen general'!D779</f>
        <v>Linfadenectomía pélvica, incluyendo ganglios ilíacos externos, hipogástricos y obturadores</v>
      </c>
      <c r="D777" s="490" t="str">
        <f>+'3.- Resumen general'!F779</f>
        <v>IQ A</v>
      </c>
      <c r="E777" s="433" t="s">
        <v>444</v>
      </c>
      <c r="F777" s="323">
        <f t="shared" si="61"/>
        <v>170.78198999999995</v>
      </c>
      <c r="G777" s="180" t="s">
        <v>1390</v>
      </c>
      <c r="H777" s="323">
        <f>+VLOOKUP(G777,$C$2421:$D$3113,2,FALSE)+($H$3323*$G$3323*IN777)+($H$3319*$G$3319*IN777)</f>
        <v>202.7780166666667</v>
      </c>
      <c r="I777" s="55"/>
      <c r="J777" s="323"/>
      <c r="K777" s="56">
        <f t="shared" si="62"/>
        <v>373.56000666666665</v>
      </c>
      <c r="IK777" s="2">
        <v>38770</v>
      </c>
      <c r="IL777" s="196" t="s">
        <v>1258</v>
      </c>
      <c r="IM777" s="5">
        <v>140</v>
      </c>
      <c r="IN777" s="296">
        <f t="shared" si="63"/>
        <v>2.3333333333333335</v>
      </c>
    </row>
    <row r="778" spans="1:248">
      <c r="A778" s="52">
        <f>+'3.- Resumen general'!B780</f>
        <v>774</v>
      </c>
      <c r="B778" s="52">
        <v>38780</v>
      </c>
      <c r="C778" s="53" t="str">
        <f>+'3.- Resumen general'!D780</f>
        <v>Linfadenectomía retroperitoneal transabdominal, amplia, incluyendo ganglios pélvicos, aórticos y renales</v>
      </c>
      <c r="D778" s="490" t="str">
        <f>+'3.- Resumen general'!F780</f>
        <v>IQ A</v>
      </c>
      <c r="E778" s="433" t="s">
        <v>444</v>
      </c>
      <c r="F778" s="323">
        <f t="shared" si="61"/>
        <v>170.78198999999995</v>
      </c>
      <c r="G778" s="180" t="s">
        <v>1390</v>
      </c>
      <c r="H778" s="323">
        <f>+VLOOKUP(G778,$C$2421:$D$3113,2,FALSE)+($H$3323*$G$3323*IN778)+($H$3319*$G$3319*IN778)</f>
        <v>202.7780166666667</v>
      </c>
      <c r="I778" s="55"/>
      <c r="J778" s="323"/>
      <c r="K778" s="56">
        <f t="shared" si="62"/>
        <v>373.56000666666665</v>
      </c>
      <c r="IK778" s="2">
        <v>38780</v>
      </c>
      <c r="IL778" s="196" t="s">
        <v>1259</v>
      </c>
      <c r="IM778" s="5">
        <v>140</v>
      </c>
      <c r="IN778" s="296">
        <f t="shared" si="63"/>
        <v>2.3333333333333335</v>
      </c>
    </row>
    <row r="779" spans="1:248">
      <c r="A779" s="52">
        <f>+'3.- Resumen general'!B781</f>
        <v>775</v>
      </c>
      <c r="B779" s="52">
        <v>39200</v>
      </c>
      <c r="C779" s="53" t="str">
        <f>+'3.- Resumen general'!D781</f>
        <v>Excisión de quiste, tumor mediastínico</v>
      </c>
      <c r="D779" s="490" t="str">
        <f>+'3.- Resumen general'!F781</f>
        <v>IQ A</v>
      </c>
      <c r="E779" s="433" t="s">
        <v>444</v>
      </c>
      <c r="F779" s="323">
        <f t="shared" si="61"/>
        <v>170.78198999999995</v>
      </c>
      <c r="G779" s="180" t="s">
        <v>1390</v>
      </c>
      <c r="H779" s="323">
        <f>+VLOOKUP(G779,$C$2421:$D$3113,2,FALSE)+($H$3323*$G$3323*IN779)+($H$3319*$G$3319*IN779)</f>
        <v>223.14601666666667</v>
      </c>
      <c r="I779" s="55"/>
      <c r="J779" s="323"/>
      <c r="K779" s="56">
        <f t="shared" si="62"/>
        <v>393.92800666666665</v>
      </c>
      <c r="IK779" s="2">
        <v>39200</v>
      </c>
      <c r="IL779" s="196" t="s">
        <v>1260</v>
      </c>
      <c r="IM779" s="5">
        <v>170</v>
      </c>
      <c r="IN779" s="296">
        <f t="shared" si="63"/>
        <v>2.8333333333333335</v>
      </c>
    </row>
    <row r="780" spans="1:248">
      <c r="A780" s="52">
        <f>+'3.- Resumen general'!B782</f>
        <v>776</v>
      </c>
      <c r="B780" s="52">
        <v>39400</v>
      </c>
      <c r="C780" s="53" t="str">
        <f>+'3.- Resumen general'!D782</f>
        <v>Mediastinoscopía, con o sin biopsia</v>
      </c>
      <c r="D780" s="490" t="str">
        <f>+'3.- Resumen general'!F782</f>
        <v>IQ A</v>
      </c>
      <c r="E780" s="433" t="s">
        <v>444</v>
      </c>
      <c r="F780" s="323">
        <f t="shared" si="61"/>
        <v>170.78198999999995</v>
      </c>
      <c r="G780" s="180" t="s">
        <v>1390</v>
      </c>
      <c r="H780" s="323">
        <f>+VLOOKUP(G780,$C$2421:$D$3113,2,FALSE)+($H$3323*$G$3323*IN780)+($H$3319*$G$3319*IN780)</f>
        <v>148.46335000000002</v>
      </c>
      <c r="I780" s="55"/>
      <c r="J780" s="323"/>
      <c r="K780" s="56">
        <f t="shared" si="62"/>
        <v>319.24533999999994</v>
      </c>
      <c r="IK780" s="2">
        <v>39400</v>
      </c>
      <c r="IL780" s="196" t="s">
        <v>1261</v>
      </c>
      <c r="IM780" s="5">
        <v>60</v>
      </c>
      <c r="IN780" s="296">
        <f t="shared" si="63"/>
        <v>1</v>
      </c>
    </row>
    <row r="781" spans="1:248">
      <c r="A781" s="52">
        <f>+'3.- Resumen general'!B783</f>
        <v>777</v>
      </c>
      <c r="B781" s="52">
        <v>39501</v>
      </c>
      <c r="C781" s="53" t="str">
        <f>+'3.- Resumen general'!D783</f>
        <v>Corrección de laceración diafragmática</v>
      </c>
      <c r="D781" s="490" t="str">
        <f>+'3.- Resumen general'!F783</f>
        <v>IQ B</v>
      </c>
      <c r="E781" s="433" t="s">
        <v>5897</v>
      </c>
      <c r="F781" s="323">
        <f t="shared" si="61"/>
        <v>179.13249000000002</v>
      </c>
      <c r="G781" s="180" t="s">
        <v>1401</v>
      </c>
      <c r="H781" s="323">
        <f>+VLOOKUP(G781,$C$2421:$D$3113,2,FALSE)+($H$3275*$G$3275*IN781)+($H$3271*$G$3271*IN781)</f>
        <v>169.78201666666666</v>
      </c>
      <c r="I781" s="55"/>
      <c r="J781" s="323"/>
      <c r="K781" s="56">
        <f t="shared" si="62"/>
        <v>348.91450666666668</v>
      </c>
      <c r="IK781" s="2">
        <v>39501</v>
      </c>
      <c r="IL781" s="196" t="s">
        <v>1262</v>
      </c>
      <c r="IM781" s="5">
        <v>80</v>
      </c>
      <c r="IN781" s="296">
        <f t="shared" si="63"/>
        <v>1.3333333333333333</v>
      </c>
    </row>
    <row r="782" spans="1:248">
      <c r="A782" s="52">
        <f>+'3.- Resumen general'!B784</f>
        <v>778</v>
      </c>
      <c r="B782" s="52">
        <v>39502</v>
      </c>
      <c r="C782" s="53" t="str">
        <f>+'3.- Resumen general'!D784</f>
        <v xml:space="preserve">Corrección de hernia hiatal paraesofágica sin procedimiento antireflujo </v>
      </c>
      <c r="D782" s="490" t="str">
        <f>+'3.- Resumen general'!F784</f>
        <v>IQ B</v>
      </c>
      <c r="E782" s="433" t="s">
        <v>5897</v>
      </c>
      <c r="F782" s="323">
        <f t="shared" si="61"/>
        <v>179.13249000000002</v>
      </c>
      <c r="G782" s="180" t="s">
        <v>1390</v>
      </c>
      <c r="H782" s="323">
        <f>+VLOOKUP(G782,$C$2421:$D$3113,2,FALSE)+($H$3323*$G$3323*IN782)+($H$3319*$G$3319*IN782)</f>
        <v>202.7780166666667</v>
      </c>
      <c r="I782" s="55"/>
      <c r="J782" s="323"/>
      <c r="K782" s="56">
        <f t="shared" si="62"/>
        <v>381.91050666666672</v>
      </c>
      <c r="IK782" s="2">
        <v>39502</v>
      </c>
      <c r="IL782" s="196" t="s">
        <v>1263</v>
      </c>
      <c r="IM782" s="5">
        <v>140</v>
      </c>
      <c r="IN782" s="296">
        <f t="shared" si="63"/>
        <v>2.3333333333333335</v>
      </c>
    </row>
    <row r="783" spans="1:248">
      <c r="A783" s="52">
        <f>+'3.- Resumen general'!B785</f>
        <v>779</v>
      </c>
      <c r="B783" s="52">
        <v>39503</v>
      </c>
      <c r="C783" s="53" t="str">
        <f>+'3.- Resumen general'!D785</f>
        <v>Corrección de hernia diafragmática neonatal, con o sin inserción de sonda torácica, con o sin creación de hernia ventral</v>
      </c>
      <c r="D783" s="490" t="str">
        <f>+'3.- Resumen general'!F785</f>
        <v>IQ A</v>
      </c>
      <c r="E783" s="433" t="s">
        <v>444</v>
      </c>
      <c r="F783" s="323">
        <f t="shared" si="61"/>
        <v>170.78198999999995</v>
      </c>
      <c r="G783" s="180" t="s">
        <v>1401</v>
      </c>
      <c r="H783" s="323">
        <f>+VLOOKUP(G783,$C$2421:$D$3113,2,FALSE)+($H$3275*$G$3275*IN783)+($H$3271*$G$3271*IN783)</f>
        <v>230.88601666666668</v>
      </c>
      <c r="I783" s="55"/>
      <c r="J783" s="323"/>
      <c r="K783" s="56">
        <f t="shared" si="62"/>
        <v>401.66800666666666</v>
      </c>
      <c r="IK783" s="2">
        <v>39503</v>
      </c>
      <c r="IL783" s="196" t="s">
        <v>1264</v>
      </c>
      <c r="IM783" s="5">
        <v>170</v>
      </c>
      <c r="IN783" s="296">
        <f t="shared" si="63"/>
        <v>2.8333333333333335</v>
      </c>
    </row>
    <row r="784" spans="1:248">
      <c r="A784" s="52">
        <f>+'3.- Resumen general'!B786</f>
        <v>780</v>
      </c>
      <c r="B784" s="52">
        <v>39520</v>
      </c>
      <c r="C784" s="53" t="str">
        <f>+'3.- Resumen general'!D786</f>
        <v>Corrección de hernia diafragmática (hiatal esofágica) sin procedimiento antireflujo</v>
      </c>
      <c r="D784" s="490" t="str">
        <f>+'3.- Resumen general'!F786</f>
        <v>IQ A</v>
      </c>
      <c r="E784" s="433" t="s">
        <v>444</v>
      </c>
      <c r="F784" s="323">
        <f t="shared" si="61"/>
        <v>170.78198999999995</v>
      </c>
      <c r="G784" s="180" t="s">
        <v>1390</v>
      </c>
      <c r="H784" s="323">
        <f>+VLOOKUP(G784,$C$2421:$D$3113,2,FALSE)+($H$3323*$G$3323*IN784)+($H$3319*$G$3319*IN784)</f>
        <v>202.7780166666667</v>
      </c>
      <c r="I784" s="55"/>
      <c r="J784" s="323"/>
      <c r="K784" s="56">
        <f t="shared" si="62"/>
        <v>373.56000666666665</v>
      </c>
      <c r="IK784" s="2">
        <v>39520</v>
      </c>
      <c r="IL784" s="196" t="s">
        <v>1265</v>
      </c>
      <c r="IM784" s="5">
        <v>140</v>
      </c>
      <c r="IN784" s="296">
        <f t="shared" si="63"/>
        <v>2.3333333333333335</v>
      </c>
    </row>
    <row r="785" spans="1:248">
      <c r="A785" s="52">
        <f>+'3.- Resumen general'!B787</f>
        <v>781</v>
      </c>
      <c r="B785" s="52">
        <v>39545</v>
      </c>
      <c r="C785" s="53" t="str">
        <f>+'3.- Resumen general'!D787</f>
        <v>Imbricación de diafragma por eventración</v>
      </c>
      <c r="D785" s="490" t="str">
        <f>+'3.- Resumen general'!F787</f>
        <v>IQ B</v>
      </c>
      <c r="E785" s="433" t="s">
        <v>5897</v>
      </c>
      <c r="F785" s="323">
        <f t="shared" si="61"/>
        <v>179.13249000000002</v>
      </c>
      <c r="G785" s="180" t="s">
        <v>1401</v>
      </c>
      <c r="H785" s="323">
        <f>+VLOOKUP(G785,$C$2421:$D$3113,2,FALSE)+($H$3275*$G$3275*IN785)+($H$3271*$G$3271*IN785)</f>
        <v>169.78201666666666</v>
      </c>
      <c r="I785" s="55"/>
      <c r="J785" s="323"/>
      <c r="K785" s="56">
        <f t="shared" si="62"/>
        <v>348.91450666666668</v>
      </c>
      <c r="IK785" s="2">
        <v>39545</v>
      </c>
      <c r="IL785" s="196" t="s">
        <v>1266</v>
      </c>
      <c r="IM785" s="5">
        <v>80</v>
      </c>
      <c r="IN785" s="296">
        <f t="shared" si="63"/>
        <v>1.3333333333333333</v>
      </c>
    </row>
    <row r="786" spans="1:248">
      <c r="A786" s="52">
        <f>+'3.- Resumen general'!B788</f>
        <v>782</v>
      </c>
      <c r="B786" s="52">
        <v>40490</v>
      </c>
      <c r="C786" s="53" t="str">
        <f>+'3.- Resumen general'!D788</f>
        <v>Biopsia de labio</v>
      </c>
      <c r="D786" s="490" t="str">
        <f>+'3.- Resumen general'!F788</f>
        <v>Atención de Tópico</v>
      </c>
      <c r="E786" s="432" t="s">
        <v>3214</v>
      </c>
      <c r="F786" s="323">
        <f t="shared" si="61"/>
        <v>18.19285</v>
      </c>
      <c r="G786" s="65"/>
      <c r="H786" s="323"/>
      <c r="I786" s="55"/>
      <c r="J786" s="323"/>
      <c r="K786" s="56">
        <f t="shared" si="62"/>
        <v>18.19285</v>
      </c>
      <c r="IK786" s="2">
        <v>40490</v>
      </c>
      <c r="IL786" s="196" t="s">
        <v>1267</v>
      </c>
      <c r="IM786" s="5">
        <v>30</v>
      </c>
      <c r="IN786" s="296">
        <f t="shared" si="63"/>
        <v>0.5</v>
      </c>
    </row>
    <row r="787" spans="1:248" s="63" customFormat="1">
      <c r="A787" s="52">
        <f>+'3.- Resumen general'!B789</f>
        <v>783</v>
      </c>
      <c r="B787" s="52">
        <v>40500</v>
      </c>
      <c r="C787" s="53" t="str">
        <f>+'3.- Resumen general'!D789</f>
        <v>Bermellonectomía (afeitado labial), con avance de mucosa; plastía / reconstrucción de labio</v>
      </c>
      <c r="D787" s="490" t="str">
        <f>+'3.- Resumen general'!F789</f>
        <v>Atención de Tópico</v>
      </c>
      <c r="E787" s="434" t="s">
        <v>446</v>
      </c>
      <c r="F787" s="323">
        <f t="shared" si="61"/>
        <v>2.9198499999999998</v>
      </c>
      <c r="G787" s="62" t="s">
        <v>3216</v>
      </c>
      <c r="H787" s="323">
        <f>+VLOOKUP(G787,$C$2421:$D$3113,2,FALSE)</f>
        <v>11.236499999999998</v>
      </c>
      <c r="I787" s="60"/>
      <c r="J787" s="323"/>
      <c r="K787" s="61">
        <f t="shared" si="62"/>
        <v>14.156349999999998</v>
      </c>
      <c r="L787" s="6"/>
      <c r="M787" s="6"/>
      <c r="N787" s="6"/>
      <c r="P787" s="64"/>
      <c r="IK787" s="285">
        <v>40500</v>
      </c>
      <c r="IL787" s="196" t="s">
        <v>1268</v>
      </c>
      <c r="IM787" s="64">
        <v>95</v>
      </c>
      <c r="IN787" s="296">
        <f t="shared" si="63"/>
        <v>1.5833333333333333</v>
      </c>
    </row>
    <row r="788" spans="1:248">
      <c r="A788" s="52">
        <f>+'3.- Resumen general'!B790</f>
        <v>784</v>
      </c>
      <c r="B788" s="52">
        <v>40530</v>
      </c>
      <c r="C788" s="53" t="str">
        <f>+'3.- Resumen general'!D790</f>
        <v>Resección de labio, más de un cuarto, sin reconstrucción</v>
      </c>
      <c r="D788" s="490" t="str">
        <f>+'3.- Resumen general'!F790</f>
        <v>IQ B</v>
      </c>
      <c r="E788" s="433" t="s">
        <v>5897</v>
      </c>
      <c r="F788" s="323">
        <f t="shared" si="61"/>
        <v>179.13249000000002</v>
      </c>
      <c r="G788" s="180" t="s">
        <v>1401</v>
      </c>
      <c r="H788" s="323">
        <f>+VLOOKUP(G788,$C$2421:$D$3113,2,FALSE)+($H$3275*$G$3275*IN788)+($H$3271*$G$3271*IN788)</f>
        <v>169.78201666666666</v>
      </c>
      <c r="I788" s="55"/>
      <c r="J788" s="323"/>
      <c r="K788" s="56">
        <f t="shared" si="62"/>
        <v>348.91450666666668</v>
      </c>
      <c r="IK788" s="2">
        <v>40530</v>
      </c>
      <c r="IL788" s="196" t="s">
        <v>1269</v>
      </c>
      <c r="IM788" s="5">
        <v>80</v>
      </c>
      <c r="IN788" s="296">
        <f t="shared" si="63"/>
        <v>1.3333333333333333</v>
      </c>
    </row>
    <row r="789" spans="1:248">
      <c r="A789" s="52">
        <f>+'3.- Resumen general'!B791</f>
        <v>785</v>
      </c>
      <c r="B789" s="52">
        <v>40700</v>
      </c>
      <c r="C789" s="53" t="str">
        <f>+'3.- Resumen general'!D791</f>
        <v>Cirugía correctiva de fisura labial</v>
      </c>
      <c r="D789" s="490" t="str">
        <f>+'3.- Resumen general'!F791</f>
        <v>IQ A</v>
      </c>
      <c r="E789" s="433" t="s">
        <v>444</v>
      </c>
      <c r="F789" s="323">
        <f t="shared" si="61"/>
        <v>170.78198999999995</v>
      </c>
      <c r="G789" s="180" t="s">
        <v>1401</v>
      </c>
      <c r="H789" s="323">
        <f>+VLOOKUP(G789,$C$2421:$D$3113,2,FALSE)+($H$3275*$G$3275*IN789)+($H$3271*$G$3271*IN789)</f>
        <v>135.83535000000001</v>
      </c>
      <c r="I789" s="55"/>
      <c r="J789" s="323"/>
      <c r="K789" s="56">
        <f t="shared" si="62"/>
        <v>306.61733999999996</v>
      </c>
      <c r="IK789" s="2">
        <v>40700</v>
      </c>
      <c r="IL789" s="196" t="s">
        <v>3780</v>
      </c>
      <c r="IM789" s="5">
        <v>30</v>
      </c>
      <c r="IN789" s="296">
        <f t="shared" si="63"/>
        <v>0.5</v>
      </c>
    </row>
    <row r="790" spans="1:248">
      <c r="A790" s="52">
        <f>+'3.- Resumen general'!B792</f>
        <v>786</v>
      </c>
      <c r="B790" s="52">
        <v>40702</v>
      </c>
      <c r="C790" s="53" t="str">
        <f>+'3.- Resumen general'!D792</f>
        <v>Corrección plástica primaria bilateral, de labio hendido o deformidad nasal, uno de dos pasos - Cirugía Plástica</v>
      </c>
      <c r="D790" s="490" t="str">
        <f>+'3.- Resumen general'!F792</f>
        <v>IQ A</v>
      </c>
      <c r="E790" s="433" t="s">
        <v>444</v>
      </c>
      <c r="F790" s="323">
        <f t="shared" si="61"/>
        <v>170.78198999999995</v>
      </c>
      <c r="G790" s="180" t="s">
        <v>1392</v>
      </c>
      <c r="H790" s="323">
        <f>+VLOOKUP(G790,$C$2421:$D$3113,2,FALSE)</f>
        <v>21.28</v>
      </c>
      <c r="I790" s="55"/>
      <c r="J790" s="323"/>
      <c r="K790" s="56">
        <f t="shared" si="62"/>
        <v>192.06198999999995</v>
      </c>
      <c r="IK790" s="2">
        <v>40702</v>
      </c>
      <c r="IL790" s="196" t="s">
        <v>1270</v>
      </c>
      <c r="IM790" s="5">
        <v>170</v>
      </c>
      <c r="IN790" s="296">
        <f t="shared" si="63"/>
        <v>2.8333333333333335</v>
      </c>
    </row>
    <row r="791" spans="1:248">
      <c r="A791" s="52">
        <f>+'3.- Resumen general'!B793</f>
        <v>787</v>
      </c>
      <c r="B791" s="52">
        <v>40800</v>
      </c>
      <c r="C791" s="53" t="str">
        <f>+'3.- Resumen general'!D793</f>
        <v>Drenaje de absceso, quiste, hematoma, extirpación de cuerpo extraño de vestíbulo de la boca, sin complicaciones</v>
      </c>
      <c r="D791" s="490" t="str">
        <f>+'3.- Resumen general'!F793</f>
        <v>Atención de Tópico</v>
      </c>
      <c r="E791" s="432" t="s">
        <v>446</v>
      </c>
      <c r="F791" s="323">
        <f t="shared" si="61"/>
        <v>2.9198499999999998</v>
      </c>
      <c r="G791" s="65" t="s">
        <v>441</v>
      </c>
      <c r="H791" s="323">
        <f>+VLOOKUP(G791,$C$2421:$D$3113,2,FALSE)</f>
        <v>17.94735</v>
      </c>
      <c r="I791" s="55"/>
      <c r="J791" s="323"/>
      <c r="K791" s="56">
        <f t="shared" si="62"/>
        <v>20.8672</v>
      </c>
      <c r="IK791" s="2">
        <v>40800</v>
      </c>
      <c r="IL791" s="196" t="s">
        <v>1271</v>
      </c>
      <c r="IM791" s="5">
        <v>40</v>
      </c>
      <c r="IN791" s="296">
        <f t="shared" si="63"/>
        <v>0.66666666666666663</v>
      </c>
    </row>
    <row r="792" spans="1:248">
      <c r="A792" s="52">
        <f>+'3.- Resumen general'!B794</f>
        <v>788</v>
      </c>
      <c r="B792" s="52">
        <v>40806</v>
      </c>
      <c r="C792" s="53" t="str">
        <f>+'3.- Resumen general'!D794</f>
        <v>Incisión del frenillo labial (Frenotomía)</v>
      </c>
      <c r="D792" s="490" t="str">
        <f>+'3.- Resumen general'!F794</f>
        <v>IQ B</v>
      </c>
      <c r="E792" s="433" t="s">
        <v>3273</v>
      </c>
      <c r="F792" s="323">
        <f t="shared" si="61"/>
        <v>49.8</v>
      </c>
      <c r="G792" s="58" t="s">
        <v>1392</v>
      </c>
      <c r="H792" s="323">
        <f>+VLOOKUP(G792,$C$2421:$D$3113,2,FALSE)</f>
        <v>21.28</v>
      </c>
      <c r="I792" s="55"/>
      <c r="J792" s="323"/>
      <c r="K792" s="56">
        <f t="shared" si="62"/>
        <v>71.08</v>
      </c>
      <c r="IK792" s="2">
        <v>40806</v>
      </c>
      <c r="IL792" s="196" t="s">
        <v>1272</v>
      </c>
      <c r="IM792" s="5">
        <v>120</v>
      </c>
      <c r="IN792" s="296">
        <f t="shared" si="63"/>
        <v>2</v>
      </c>
    </row>
    <row r="793" spans="1:248">
      <c r="A793" s="52">
        <f>+'3.- Resumen general'!B795</f>
        <v>789</v>
      </c>
      <c r="B793" s="52">
        <v>40810</v>
      </c>
      <c r="C793" s="53" t="str">
        <f>+'3.- Resumen general'!D795</f>
        <v>Excisión de lesión de mucosa y submucosa de vestíbulo de la boca</v>
      </c>
      <c r="D793" s="490" t="str">
        <f>+'3.- Resumen general'!F795</f>
        <v>IQ B</v>
      </c>
      <c r="E793" s="433" t="s">
        <v>3273</v>
      </c>
      <c r="F793" s="323">
        <f t="shared" si="61"/>
        <v>49.8</v>
      </c>
      <c r="G793" s="180" t="s">
        <v>1392</v>
      </c>
      <c r="H793" s="323">
        <f>+VLOOKUP(G793,$C$2421:$D$3113,2,FALSE)</f>
        <v>21.28</v>
      </c>
      <c r="I793" s="55"/>
      <c r="J793" s="323"/>
      <c r="K793" s="56">
        <f t="shared" si="62"/>
        <v>71.08</v>
      </c>
      <c r="IK793" s="2">
        <v>40810</v>
      </c>
      <c r="IL793" s="196" t="s">
        <v>1273</v>
      </c>
      <c r="IM793" s="5">
        <v>80</v>
      </c>
      <c r="IN793" s="296">
        <f t="shared" si="63"/>
        <v>1.3333333333333333</v>
      </c>
    </row>
    <row r="794" spans="1:248">
      <c r="A794" s="52">
        <f>+'3.- Resumen general'!B796</f>
        <v>790</v>
      </c>
      <c r="B794" s="52">
        <v>40820</v>
      </c>
      <c r="C794" s="53" t="str">
        <f>+'3.- Resumen general'!D796</f>
        <v>Destrucción de lesión o cicatriz del vestíbulo de la boca mediante métodos físicos (ejm. Láser, térmicos, criométodos, químicos)</v>
      </c>
      <c r="D794" s="490" t="str">
        <f>+'3.- Resumen general'!F796</f>
        <v>IQ B</v>
      </c>
      <c r="E794" s="433" t="s">
        <v>5897</v>
      </c>
      <c r="F794" s="323">
        <f t="shared" si="61"/>
        <v>179.13249000000002</v>
      </c>
      <c r="G794" s="180" t="s">
        <v>441</v>
      </c>
      <c r="H794" s="323">
        <f>+VLOOKUP(G794,$C$2421:$D$3113,2,FALSE)</f>
        <v>17.94735</v>
      </c>
      <c r="I794" s="55"/>
      <c r="J794" s="323"/>
      <c r="K794" s="56">
        <f t="shared" si="62"/>
        <v>197.07984000000002</v>
      </c>
      <c r="IK794" s="2">
        <v>40820</v>
      </c>
      <c r="IL794" s="196" t="s">
        <v>1274</v>
      </c>
      <c r="IM794" s="5">
        <v>80</v>
      </c>
      <c r="IN794" s="296">
        <f t="shared" si="63"/>
        <v>1.3333333333333333</v>
      </c>
    </row>
    <row r="795" spans="1:248">
      <c r="A795" s="52">
        <f>+'3.- Resumen general'!B797</f>
        <v>791</v>
      </c>
      <c r="B795" s="52">
        <v>40830</v>
      </c>
      <c r="C795" s="53" t="str">
        <f>+'3.- Resumen general'!D797</f>
        <v>Rafía de lesiones intraorales, piso de la boca y lengua</v>
      </c>
      <c r="D795" s="490" t="str">
        <f>+'3.- Resumen general'!F797</f>
        <v>IQ C</v>
      </c>
      <c r="E795" s="433" t="s">
        <v>445</v>
      </c>
      <c r="F795" s="323">
        <f t="shared" si="61"/>
        <v>96.123999999999981</v>
      </c>
      <c r="G795" s="180" t="s">
        <v>1401</v>
      </c>
      <c r="H795" s="323">
        <f>+VLOOKUP(G795,$C$2421:$D$3113,2,FALSE)+($H$3275*$G$3275*IN795)+($H$3271*$G$3271*IN795)</f>
        <v>190.15001666666666</v>
      </c>
      <c r="I795" s="55"/>
      <c r="J795" s="323"/>
      <c r="K795" s="56">
        <f t="shared" si="62"/>
        <v>286.27401666666663</v>
      </c>
      <c r="IK795" s="2">
        <v>40830</v>
      </c>
      <c r="IL795" s="196" t="s">
        <v>1275</v>
      </c>
      <c r="IM795" s="5">
        <v>110</v>
      </c>
      <c r="IN795" s="296">
        <f t="shared" si="63"/>
        <v>1.8333333333333333</v>
      </c>
    </row>
    <row r="796" spans="1:248">
      <c r="A796" s="52">
        <f>+'3.- Resumen general'!B798</f>
        <v>792</v>
      </c>
      <c r="B796" s="52">
        <v>40840</v>
      </c>
      <c r="C796" s="53" t="str">
        <f>+'3.- Resumen general'!D798</f>
        <v>Vestibuloplastía [anterior, posterior (uni o bilateral), de todo el arco]</v>
      </c>
      <c r="D796" s="490" t="str">
        <f>+'3.- Resumen general'!F798</f>
        <v>IQ B</v>
      </c>
      <c r="E796" s="433" t="s">
        <v>5897</v>
      </c>
      <c r="F796" s="323">
        <f t="shared" si="61"/>
        <v>179.13249000000002</v>
      </c>
      <c r="G796" s="180" t="s">
        <v>1401</v>
      </c>
      <c r="H796" s="323">
        <f>+VLOOKUP(G796,$C$2421:$D$3113,2,FALSE)+($H$3275*$G$3275*IN796)+($H$3271*$G$3271*IN796)</f>
        <v>196.93935000000002</v>
      </c>
      <c r="I796" s="55"/>
      <c r="J796" s="323"/>
      <c r="K796" s="56">
        <f t="shared" si="62"/>
        <v>376.07184000000007</v>
      </c>
      <c r="IK796" s="2">
        <v>40840</v>
      </c>
      <c r="IL796" s="196" t="s">
        <v>1276</v>
      </c>
      <c r="IM796" s="5">
        <v>120</v>
      </c>
      <c r="IN796" s="296">
        <f t="shared" si="63"/>
        <v>2</v>
      </c>
    </row>
    <row r="797" spans="1:248">
      <c r="A797" s="52">
        <f>+'3.- Resumen general'!B799</f>
        <v>793</v>
      </c>
      <c r="B797" s="52">
        <v>41015</v>
      </c>
      <c r="C797" s="53" t="str">
        <f>+'3.- Resumen general'!D799</f>
        <v>Incisión extraoral para drenaje de absceso, quiste o hematoma; espacio sublingual, submentoniano, submandibular</v>
      </c>
      <c r="D797" s="490" t="str">
        <f>+'3.- Resumen general'!F799</f>
        <v>IQ C</v>
      </c>
      <c r="E797" s="433" t="s">
        <v>445</v>
      </c>
      <c r="F797" s="323">
        <f t="shared" si="61"/>
        <v>96.123999999999981</v>
      </c>
      <c r="G797" s="58" t="s">
        <v>1392</v>
      </c>
      <c r="H797" s="323">
        <f>+VLOOKUP(G797,$C$2421:$D$3113,2,FALSE)</f>
        <v>21.28</v>
      </c>
      <c r="I797" s="55"/>
      <c r="J797" s="323"/>
      <c r="K797" s="56">
        <f t="shared" si="62"/>
        <v>117.40399999999998</v>
      </c>
      <c r="IK797" s="2">
        <v>41015</v>
      </c>
      <c r="IL797" s="196" t="s">
        <v>1277</v>
      </c>
      <c r="IM797" s="5">
        <v>60</v>
      </c>
      <c r="IN797" s="296">
        <f t="shared" si="63"/>
        <v>1</v>
      </c>
    </row>
    <row r="798" spans="1:248">
      <c r="A798" s="52">
        <f>+'3.- Resumen general'!B800</f>
        <v>794</v>
      </c>
      <c r="B798" s="52">
        <v>41100</v>
      </c>
      <c r="C798" s="53" t="str">
        <f>+'3.- Resumen general'!D800</f>
        <v>Biopsia de lengua, piso de la boca</v>
      </c>
      <c r="D798" s="490" t="str">
        <f>+'3.- Resumen general'!F800</f>
        <v>Atención de Tópico</v>
      </c>
      <c r="E798" s="432" t="s">
        <v>3214</v>
      </c>
      <c r="F798" s="323">
        <f t="shared" si="61"/>
        <v>18.19285</v>
      </c>
      <c r="G798" s="57"/>
      <c r="H798" s="323"/>
      <c r="I798" s="55"/>
      <c r="J798" s="323"/>
      <c r="K798" s="56">
        <f t="shared" si="62"/>
        <v>18.19285</v>
      </c>
      <c r="IK798" s="2">
        <v>41100</v>
      </c>
      <c r="IL798" s="196" t="s">
        <v>1278</v>
      </c>
      <c r="IM798" s="5">
        <v>30</v>
      </c>
      <c r="IN798" s="296">
        <f t="shared" si="63"/>
        <v>0.5</v>
      </c>
    </row>
    <row r="799" spans="1:248">
      <c r="A799" s="52">
        <f>+'3.- Resumen general'!B801</f>
        <v>795</v>
      </c>
      <c r="B799" s="52">
        <v>41120</v>
      </c>
      <c r="C799" s="53" t="str">
        <f>+'3.- Resumen general'!D801</f>
        <v>Glosectomía; menos de la mitad de la lengua</v>
      </c>
      <c r="D799" s="490" t="str">
        <f>+'3.- Resumen general'!F801</f>
        <v>IQ B</v>
      </c>
      <c r="E799" s="433" t="s">
        <v>5897</v>
      </c>
      <c r="F799" s="323">
        <f t="shared" si="61"/>
        <v>179.13249000000002</v>
      </c>
      <c r="G799" s="180" t="s">
        <v>1390</v>
      </c>
      <c r="H799" s="323">
        <f>+VLOOKUP(G799,$C$2421:$D$3113,2,FALSE)+($H$3323*$G$3323*IN799)+($H$3319*$G$3319*IN799)</f>
        <v>202.7780166666667</v>
      </c>
      <c r="I799" s="55"/>
      <c r="J799" s="323"/>
      <c r="K799" s="56">
        <f t="shared" si="62"/>
        <v>381.91050666666672</v>
      </c>
      <c r="IK799" s="2">
        <v>41120</v>
      </c>
      <c r="IL799" s="196" t="s">
        <v>1279</v>
      </c>
      <c r="IM799" s="5">
        <v>140</v>
      </c>
      <c r="IN799" s="296">
        <f t="shared" si="63"/>
        <v>2.3333333333333335</v>
      </c>
    </row>
    <row r="800" spans="1:248">
      <c r="A800" s="52">
        <f>+'3.- Resumen general'!B802</f>
        <v>796</v>
      </c>
      <c r="B800" s="52">
        <v>41135</v>
      </c>
      <c r="C800" s="53" t="str">
        <f>+'3.- Resumen general'!D802</f>
        <v>Glosectomía parcial, con disección radical unilateral del cuello</v>
      </c>
      <c r="D800" s="490" t="str">
        <f>+'3.- Resumen general'!F802</f>
        <v>IQ A</v>
      </c>
      <c r="E800" s="433" t="s">
        <v>444</v>
      </c>
      <c r="F800" s="323">
        <f t="shared" si="61"/>
        <v>170.78198999999995</v>
      </c>
      <c r="G800" s="180" t="s">
        <v>1390</v>
      </c>
      <c r="H800" s="323">
        <f>+VLOOKUP(G800,$C$2421:$D$3113,2,FALSE)+($H$3323*$G$3323*IN800)+($H$3319*$G$3319*IN800)</f>
        <v>284.25001666666662</v>
      </c>
      <c r="I800" s="55"/>
      <c r="J800" s="323"/>
      <c r="K800" s="56">
        <f t="shared" si="62"/>
        <v>455.03200666666658</v>
      </c>
      <c r="IK800" s="2">
        <v>41135</v>
      </c>
      <c r="IL800" s="196" t="s">
        <v>1280</v>
      </c>
      <c r="IM800" s="5">
        <v>260</v>
      </c>
      <c r="IN800" s="296">
        <f t="shared" si="63"/>
        <v>4.333333333333333</v>
      </c>
    </row>
    <row r="801" spans="1:248">
      <c r="A801" s="52">
        <f>+'3.- Resumen general'!B803</f>
        <v>797</v>
      </c>
      <c r="B801" s="52">
        <v>41150</v>
      </c>
      <c r="C801" s="53" t="str">
        <f>+'3.- Resumen general'!D803</f>
        <v>Glosectomía compuesta con resección del piso de la boca y resección mandibular, sin disección radical del cuello</v>
      </c>
      <c r="D801" s="490" t="str">
        <f>+'3.- Resumen general'!F803</f>
        <v>IQ A</v>
      </c>
      <c r="E801" s="433" t="s">
        <v>444</v>
      </c>
      <c r="F801" s="323">
        <f t="shared" si="61"/>
        <v>170.78198999999995</v>
      </c>
      <c r="G801" s="180" t="s">
        <v>1390</v>
      </c>
      <c r="H801" s="323">
        <f>+VLOOKUP(G801,$C$2421:$D$3113,2,FALSE)+($H$3323*$G$3323*IN801)+($H$3319*$G$3319*IN801)</f>
        <v>284.25001666666662</v>
      </c>
      <c r="I801" s="55"/>
      <c r="J801" s="323"/>
      <c r="K801" s="56">
        <f t="shared" si="62"/>
        <v>455.03200666666658</v>
      </c>
      <c r="IK801" s="2">
        <v>41150</v>
      </c>
      <c r="IL801" s="196" t="s">
        <v>1281</v>
      </c>
      <c r="IM801" s="5">
        <v>260</v>
      </c>
      <c r="IN801" s="296">
        <f t="shared" si="63"/>
        <v>4.333333333333333</v>
      </c>
    </row>
    <row r="802" spans="1:248">
      <c r="A802" s="52">
        <f>+'3.- Resumen general'!B804</f>
        <v>798</v>
      </c>
      <c r="B802" s="52">
        <v>41153</v>
      </c>
      <c r="C802" s="53" t="str">
        <f>+'3.- Resumen general'!D804</f>
        <v>Glosectomía compuesta con resección del piso de la boca, con disección del cuello suprahioidea</v>
      </c>
      <c r="D802" s="490" t="str">
        <f>+'3.- Resumen general'!F804</f>
        <v>IQ A</v>
      </c>
      <c r="E802" s="433" t="s">
        <v>444</v>
      </c>
      <c r="F802" s="323">
        <f t="shared" si="61"/>
        <v>170.78198999999995</v>
      </c>
      <c r="G802" s="180" t="s">
        <v>1390</v>
      </c>
      <c r="H802" s="323">
        <f>+VLOOKUP(G802,$C$2421:$D$3113,2,FALSE)+($H$3323*$G$3323*IN802)+($H$3319*$G$3319*IN802)</f>
        <v>284.25001666666662</v>
      </c>
      <c r="I802" s="55"/>
      <c r="J802" s="323"/>
      <c r="K802" s="56">
        <f t="shared" si="62"/>
        <v>455.03200666666658</v>
      </c>
      <c r="IK802" s="2">
        <v>41153</v>
      </c>
      <c r="IL802" s="196" t="s">
        <v>1282</v>
      </c>
      <c r="IM802" s="5">
        <v>260</v>
      </c>
      <c r="IN802" s="296">
        <f t="shared" si="63"/>
        <v>4.333333333333333</v>
      </c>
    </row>
    <row r="803" spans="1:248">
      <c r="A803" s="52">
        <f>+'3.- Resumen general'!B805</f>
        <v>799</v>
      </c>
      <c r="B803" s="52">
        <v>41155</v>
      </c>
      <c r="C803" s="53" t="str">
        <f>+'3.- Resumen general'!D805</f>
        <v>Glosectomía compuesta con resección del piso de la boca, resección mandibular, y disección radical del cuello (tipo Comando)</v>
      </c>
      <c r="D803" s="490" t="str">
        <f>+'3.- Resumen general'!F805</f>
        <v>IQ A</v>
      </c>
      <c r="E803" s="433" t="s">
        <v>444</v>
      </c>
      <c r="F803" s="323">
        <f t="shared" si="61"/>
        <v>170.78198999999995</v>
      </c>
      <c r="G803" s="180" t="s">
        <v>1391</v>
      </c>
      <c r="H803" s="323">
        <f>+VLOOKUP(G803,$C$2421:$D$3113,2,FALSE)</f>
        <v>183.9085</v>
      </c>
      <c r="I803" s="55"/>
      <c r="J803" s="323"/>
      <c r="K803" s="56">
        <f t="shared" si="62"/>
        <v>354.69048999999995</v>
      </c>
      <c r="IK803" s="2">
        <v>41155</v>
      </c>
      <c r="IL803" s="196" t="s">
        <v>1283</v>
      </c>
      <c r="IM803" s="5">
        <v>260</v>
      </c>
      <c r="IN803" s="296">
        <f t="shared" si="63"/>
        <v>4.333333333333333</v>
      </c>
    </row>
    <row r="804" spans="1:248">
      <c r="A804" s="52">
        <f>+'3.- Resumen general'!B806</f>
        <v>800</v>
      </c>
      <c r="B804" s="52">
        <v>41800</v>
      </c>
      <c r="C804" s="53" t="str">
        <f>+'3.- Resumen general'!D806</f>
        <v>Drenaje de absceso, quiste, hematoma de las estructuras dentoalveolares</v>
      </c>
      <c r="D804" s="490" t="str">
        <f>+'3.- Resumen general'!F806</f>
        <v>IQ C</v>
      </c>
      <c r="E804" s="433" t="s">
        <v>445</v>
      </c>
      <c r="F804" s="323">
        <f t="shared" si="61"/>
        <v>96.123999999999981</v>
      </c>
      <c r="G804" s="180" t="s">
        <v>441</v>
      </c>
      <c r="H804" s="323">
        <f>+VLOOKUP(G804,$C$2421:$D$3113,2,FALSE)</f>
        <v>17.94735</v>
      </c>
      <c r="I804" s="55"/>
      <c r="J804" s="323"/>
      <c r="K804" s="56">
        <f t="shared" si="62"/>
        <v>114.07134999999998</v>
      </c>
      <c r="IK804" s="2">
        <v>41800</v>
      </c>
      <c r="IL804" s="196" t="s">
        <v>1284</v>
      </c>
      <c r="IM804" s="5">
        <v>60</v>
      </c>
      <c r="IN804" s="296">
        <f t="shared" si="63"/>
        <v>1</v>
      </c>
    </row>
    <row r="805" spans="1:248">
      <c r="A805" s="52">
        <f>+'3.- Resumen general'!B807</f>
        <v>801</v>
      </c>
      <c r="B805" s="52">
        <v>41801</v>
      </c>
      <c r="C805" s="53" t="str">
        <f>+'3.- Resumen general'!D807</f>
        <v>Biopsia y exámenes de tejidos orales duros</v>
      </c>
      <c r="D805" s="490" t="str">
        <f>+'3.- Resumen general'!F807</f>
        <v>Atención de Tópico</v>
      </c>
      <c r="E805" s="432" t="s">
        <v>3214</v>
      </c>
      <c r="F805" s="323">
        <f t="shared" si="61"/>
        <v>18.19285</v>
      </c>
      <c r="G805" s="57"/>
      <c r="H805" s="323"/>
      <c r="I805" s="55"/>
      <c r="J805" s="323"/>
      <c r="K805" s="56">
        <f t="shared" si="62"/>
        <v>18.19285</v>
      </c>
      <c r="IK805" s="284">
        <v>41801</v>
      </c>
      <c r="IL805" s="196" t="s">
        <v>1285</v>
      </c>
      <c r="IM805" s="5">
        <v>30</v>
      </c>
      <c r="IN805" s="296">
        <f t="shared" si="63"/>
        <v>0.5</v>
      </c>
    </row>
    <row r="806" spans="1:248">
      <c r="A806" s="52">
        <f>+'3.- Resumen general'!B808</f>
        <v>802</v>
      </c>
      <c r="B806" s="52">
        <v>41820</v>
      </c>
      <c r="C806" s="53" t="str">
        <f>+'3.- Resumen general'!D808</f>
        <v>Gingivectomía, excisión de encía, cada cuadrante</v>
      </c>
      <c r="D806" s="490" t="str">
        <f>+'3.- Resumen general'!F808</f>
        <v>IQ D</v>
      </c>
      <c r="E806" s="433" t="s">
        <v>3273</v>
      </c>
      <c r="F806" s="323">
        <f t="shared" si="61"/>
        <v>49.8</v>
      </c>
      <c r="G806" s="65" t="s">
        <v>441</v>
      </c>
      <c r="H806" s="323">
        <f>+VLOOKUP(G806,$C$2421:$D$3113,2,FALSE)</f>
        <v>17.94735</v>
      </c>
      <c r="I806" s="55"/>
      <c r="J806" s="323"/>
      <c r="K806" s="56">
        <f t="shared" si="62"/>
        <v>67.747349999999997</v>
      </c>
      <c r="IK806" s="2">
        <v>41820</v>
      </c>
      <c r="IL806" s="196" t="s">
        <v>276</v>
      </c>
      <c r="IM806" s="5">
        <v>50</v>
      </c>
      <c r="IN806" s="296">
        <f t="shared" si="63"/>
        <v>0.83333333333333337</v>
      </c>
    </row>
    <row r="807" spans="1:248">
      <c r="A807" s="52">
        <f>+'3.- Resumen general'!B809</f>
        <v>803</v>
      </c>
      <c r="B807" s="52">
        <v>41821</v>
      </c>
      <c r="C807" s="53" t="str">
        <f>+'3.- Resumen general'!D809</f>
        <v>Operculectomía, excisión de tejidos pericoronales</v>
      </c>
      <c r="D807" s="490" t="str">
        <f>+'3.- Resumen general'!F809</f>
        <v>IQ D</v>
      </c>
      <c r="E807" s="433" t="s">
        <v>3273</v>
      </c>
      <c r="F807" s="323">
        <f t="shared" si="61"/>
        <v>49.8</v>
      </c>
      <c r="G807" s="58" t="s">
        <v>1392</v>
      </c>
      <c r="H807" s="323">
        <f>+VLOOKUP(G807,$C$2421:$D$3113,2,FALSE)</f>
        <v>21.28</v>
      </c>
      <c r="I807" s="55"/>
      <c r="J807" s="323"/>
      <c r="K807" s="56">
        <f t="shared" si="62"/>
        <v>71.08</v>
      </c>
      <c r="IK807" s="286">
        <v>41821</v>
      </c>
      <c r="IL807" s="196" t="s">
        <v>277</v>
      </c>
      <c r="IM807" s="5">
        <v>55</v>
      </c>
      <c r="IN807" s="296">
        <f t="shared" si="63"/>
        <v>0.91666666666666663</v>
      </c>
    </row>
    <row r="808" spans="1:248">
      <c r="A808" s="52">
        <f>+'3.- Resumen general'!B810</f>
        <v>804</v>
      </c>
      <c r="B808" s="52">
        <v>41822</v>
      </c>
      <c r="C808" s="53" t="str">
        <f>+'3.- Resumen general'!D810</f>
        <v>Excisión de tuberosidades, lesiones o tumor de estructuras dentoalveolares</v>
      </c>
      <c r="D808" s="490" t="str">
        <f>+'3.- Resumen general'!F810</f>
        <v>IQ C</v>
      </c>
      <c r="E808" s="433" t="s">
        <v>445</v>
      </c>
      <c r="F808" s="323">
        <f t="shared" si="61"/>
        <v>96.123999999999981</v>
      </c>
      <c r="G808" s="180" t="s">
        <v>1401</v>
      </c>
      <c r="H808" s="323">
        <f>+VLOOKUP(G808,$C$2421:$D$3113,2,FALSE)+($H$3275*$G$3275*IN808)+($H$3271*$G$3271*IN808)</f>
        <v>149.41401666666667</v>
      </c>
      <c r="I808" s="55"/>
      <c r="J808" s="323"/>
      <c r="K808" s="56">
        <f t="shared" si="62"/>
        <v>245.53801666666664</v>
      </c>
      <c r="IK808" s="2">
        <v>41822</v>
      </c>
      <c r="IL808" s="196" t="s">
        <v>278</v>
      </c>
      <c r="IM808" s="5">
        <v>50</v>
      </c>
      <c r="IN808" s="296">
        <f t="shared" si="63"/>
        <v>0.83333333333333337</v>
      </c>
    </row>
    <row r="809" spans="1:248">
      <c r="A809" s="52">
        <f>+'3.- Resumen general'!B811</f>
        <v>805</v>
      </c>
      <c r="B809" s="52">
        <v>41828</v>
      </c>
      <c r="C809" s="53" t="str">
        <f>+'3.- Resumen general'!D811</f>
        <v>Excisión de mucosa alveolar hiperplásica</v>
      </c>
      <c r="D809" s="490" t="str">
        <f>+'3.- Resumen general'!F811</f>
        <v>IQ C</v>
      </c>
      <c r="E809" s="433" t="s">
        <v>445</v>
      </c>
      <c r="F809" s="323">
        <f t="shared" si="61"/>
        <v>96.123999999999981</v>
      </c>
      <c r="G809" s="180" t="s">
        <v>441</v>
      </c>
      <c r="H809" s="323">
        <f>+VLOOKUP(G809,$C$2421:$D$3113,2,FALSE)</f>
        <v>17.94735</v>
      </c>
      <c r="I809" s="55"/>
      <c r="J809" s="323"/>
      <c r="K809" s="56">
        <f t="shared" si="62"/>
        <v>114.07134999999998</v>
      </c>
      <c r="IK809" s="2">
        <v>41828</v>
      </c>
      <c r="IL809" s="196" t="s">
        <v>279</v>
      </c>
      <c r="IM809" s="5">
        <v>30</v>
      </c>
      <c r="IN809" s="296">
        <f t="shared" si="63"/>
        <v>0.5</v>
      </c>
    </row>
    <row r="810" spans="1:248">
      <c r="A810" s="52">
        <f>+'3.- Resumen general'!B812</f>
        <v>806</v>
      </c>
      <c r="B810" s="52">
        <v>41830</v>
      </c>
      <c r="C810" s="53" t="str">
        <f>+'3.- Resumen general'!D812</f>
        <v>Alveolectomía, incluyendo legrado de osteítis o secuestrectomía</v>
      </c>
      <c r="D810" s="490" t="str">
        <f>+'3.- Resumen general'!F812</f>
        <v>IQ B</v>
      </c>
      <c r="E810" s="433" t="s">
        <v>5897</v>
      </c>
      <c r="F810" s="323">
        <f t="shared" si="61"/>
        <v>179.13249000000002</v>
      </c>
      <c r="G810" s="180" t="s">
        <v>441</v>
      </c>
      <c r="H810" s="323">
        <f>+VLOOKUP(G810,$C$2421:$D$3113,2,FALSE)</f>
        <v>17.94735</v>
      </c>
      <c r="I810" s="55"/>
      <c r="J810" s="323"/>
      <c r="K810" s="56">
        <f t="shared" si="62"/>
        <v>197.07984000000002</v>
      </c>
      <c r="IK810" s="1">
        <v>41830</v>
      </c>
      <c r="IL810" s="196" t="s">
        <v>280</v>
      </c>
      <c r="IM810" s="5">
        <v>40</v>
      </c>
      <c r="IN810" s="296">
        <f t="shared" si="63"/>
        <v>0.66666666666666663</v>
      </c>
    </row>
    <row r="811" spans="1:248">
      <c r="A811" s="52">
        <f>+'3.- Resumen general'!B813</f>
        <v>807</v>
      </c>
      <c r="B811" s="52">
        <v>41874</v>
      </c>
      <c r="C811" s="53" t="str">
        <f>+'3.- Resumen general'!D813</f>
        <v>Alveoloplastía</v>
      </c>
      <c r="D811" s="490" t="str">
        <f>+'3.- Resumen general'!F813</f>
        <v>IQ B</v>
      </c>
      <c r="E811" s="433" t="s">
        <v>5897</v>
      </c>
      <c r="F811" s="323">
        <f t="shared" si="61"/>
        <v>179.13249000000002</v>
      </c>
      <c r="G811" s="180" t="s">
        <v>441</v>
      </c>
      <c r="H811" s="323">
        <f>+VLOOKUP(G811,$C$2421:$D$3113,2,FALSE)</f>
        <v>17.94735</v>
      </c>
      <c r="I811" s="55"/>
      <c r="J811" s="323"/>
      <c r="K811" s="56">
        <f t="shared" si="62"/>
        <v>197.07984000000002</v>
      </c>
      <c r="IK811" s="2">
        <v>41874</v>
      </c>
      <c r="IL811" s="196" t="s">
        <v>281</v>
      </c>
      <c r="IM811" s="5">
        <v>60</v>
      </c>
      <c r="IN811" s="296">
        <f t="shared" si="63"/>
        <v>1</v>
      </c>
    </row>
    <row r="812" spans="1:248">
      <c r="A812" s="52">
        <f>+'3.- Resumen general'!B814</f>
        <v>808</v>
      </c>
      <c r="B812" s="52">
        <v>42000</v>
      </c>
      <c r="C812" s="53" t="str">
        <f>+'3.- Resumen general'!D814</f>
        <v>Drenaje de absceso de paladar, úvula</v>
      </c>
      <c r="D812" s="490" t="str">
        <f>+'3.- Resumen general'!F814</f>
        <v>IQ C</v>
      </c>
      <c r="E812" s="433" t="s">
        <v>445</v>
      </c>
      <c r="F812" s="323">
        <f t="shared" si="61"/>
        <v>96.123999999999981</v>
      </c>
      <c r="G812" s="58" t="s">
        <v>1392</v>
      </c>
      <c r="H812" s="323">
        <f>+VLOOKUP(G812,$C$2421:$D$3113,2,FALSE)</f>
        <v>21.28</v>
      </c>
      <c r="I812" s="55"/>
      <c r="J812" s="323"/>
      <c r="K812" s="56">
        <f t="shared" si="62"/>
        <v>117.40399999999998</v>
      </c>
      <c r="IK812" s="2">
        <v>42000</v>
      </c>
      <c r="IL812" s="196" t="s">
        <v>282</v>
      </c>
      <c r="IM812" s="5">
        <v>45</v>
      </c>
      <c r="IN812" s="296">
        <f t="shared" si="63"/>
        <v>0.75</v>
      </c>
    </row>
    <row r="813" spans="1:248">
      <c r="A813" s="52">
        <f>+'3.- Resumen general'!B815</f>
        <v>809</v>
      </c>
      <c r="B813" s="52">
        <v>42100</v>
      </c>
      <c r="C813" s="53" t="str">
        <f>+'3.- Resumen general'!D815</f>
        <v>Biopsia de paladar, úvula</v>
      </c>
      <c r="D813" s="490" t="str">
        <f>+'3.- Resumen general'!F815</f>
        <v>IQ C</v>
      </c>
      <c r="E813" s="432" t="s">
        <v>3214</v>
      </c>
      <c r="F813" s="323">
        <f t="shared" si="61"/>
        <v>18.19285</v>
      </c>
      <c r="G813" s="58" t="s">
        <v>1392</v>
      </c>
      <c r="H813" s="323">
        <f>+VLOOKUP(G813,$C$2421:$D$3113,2,FALSE)</f>
        <v>21.28</v>
      </c>
      <c r="I813" s="55"/>
      <c r="J813" s="323"/>
      <c r="K813" s="56">
        <f t="shared" si="62"/>
        <v>39.472850000000001</v>
      </c>
      <c r="IK813" s="2">
        <v>42100</v>
      </c>
      <c r="IL813" s="196" t="s">
        <v>283</v>
      </c>
      <c r="IM813" s="5">
        <v>30</v>
      </c>
      <c r="IN813" s="296">
        <f t="shared" si="63"/>
        <v>0.5</v>
      </c>
    </row>
    <row r="814" spans="1:248">
      <c r="A814" s="52">
        <f>+'3.- Resumen general'!B816</f>
        <v>810</v>
      </c>
      <c r="B814" s="52">
        <v>42104</v>
      </c>
      <c r="C814" s="53" t="str">
        <f>+'3.- Resumen general'!D816</f>
        <v>Excisión de lesión de úvula</v>
      </c>
      <c r="D814" s="490" t="str">
        <f>+'3.- Resumen general'!F816</f>
        <v>IQ C</v>
      </c>
      <c r="E814" s="433" t="s">
        <v>445</v>
      </c>
      <c r="F814" s="323">
        <f t="shared" si="61"/>
        <v>96.123999999999981</v>
      </c>
      <c r="G814" s="180" t="s">
        <v>1390</v>
      </c>
      <c r="H814" s="323">
        <f>+VLOOKUP(G814,$C$2421:$D$3113,2,FALSE)+($H$3323*$G$3323*IN814)+($H$3319*$G$3319*IN814)</f>
        <v>162.04201666666668</v>
      </c>
      <c r="I814" s="55"/>
      <c r="J814" s="323"/>
      <c r="K814" s="56">
        <f t="shared" si="62"/>
        <v>258.16601666666668</v>
      </c>
      <c r="IK814" s="2">
        <v>42104</v>
      </c>
      <c r="IL814" s="196" t="s">
        <v>284</v>
      </c>
      <c r="IM814" s="5">
        <v>80</v>
      </c>
      <c r="IN814" s="296">
        <f t="shared" si="63"/>
        <v>1.3333333333333333</v>
      </c>
    </row>
    <row r="815" spans="1:248">
      <c r="A815" s="52">
        <f>+'3.- Resumen general'!B817</f>
        <v>811</v>
      </c>
      <c r="B815" s="52">
        <v>42120</v>
      </c>
      <c r="C815" s="53" t="str">
        <f>+'3.- Resumen general'!D817</f>
        <v>Resección de paladar o resección amplia de lesión</v>
      </c>
      <c r="D815" s="490" t="str">
        <f>+'3.- Resumen general'!F817</f>
        <v>IQ A</v>
      </c>
      <c r="E815" s="433" t="s">
        <v>444</v>
      </c>
      <c r="F815" s="323">
        <f t="shared" si="61"/>
        <v>170.78198999999995</v>
      </c>
      <c r="G815" s="180" t="s">
        <v>1390</v>
      </c>
      <c r="H815" s="323">
        <f>+VLOOKUP(G815,$C$2421:$D$3113,2,FALSE)+($H$3323*$G$3323*IN815)+($H$3319*$G$3319*IN815)</f>
        <v>182.41001666666668</v>
      </c>
      <c r="I815" s="55"/>
      <c r="J815" s="323"/>
      <c r="K815" s="56">
        <f t="shared" si="62"/>
        <v>353.19200666666666</v>
      </c>
      <c r="IK815" s="2">
        <v>42120</v>
      </c>
      <c r="IL815" s="196" t="s">
        <v>285</v>
      </c>
      <c r="IM815" s="5">
        <v>110</v>
      </c>
      <c r="IN815" s="296">
        <f t="shared" si="63"/>
        <v>1.8333333333333333</v>
      </c>
    </row>
    <row r="816" spans="1:248">
      <c r="A816" s="52">
        <f>+'3.- Resumen general'!B818</f>
        <v>812</v>
      </c>
      <c r="B816" s="52">
        <v>42140</v>
      </c>
      <c r="C816" s="53" t="str">
        <f>+'3.- Resumen general'!D818</f>
        <v>Uvulectomía, excisión de la úvula</v>
      </c>
      <c r="D816" s="490" t="str">
        <f>+'3.- Resumen general'!F818</f>
        <v>IQ B</v>
      </c>
      <c r="E816" s="433" t="s">
        <v>5897</v>
      </c>
      <c r="F816" s="323">
        <f t="shared" si="61"/>
        <v>179.13249000000002</v>
      </c>
      <c r="G816" s="180" t="s">
        <v>1401</v>
      </c>
      <c r="H816" s="323">
        <f>+VLOOKUP(G816,$C$2421:$D$3113,2,FALSE)+($H$3275*$G$3275*IN816)+($H$3271*$G$3271*IN816)</f>
        <v>146.01935000000003</v>
      </c>
      <c r="I816" s="55"/>
      <c r="J816" s="323"/>
      <c r="K816" s="56">
        <f t="shared" si="62"/>
        <v>325.15184000000005</v>
      </c>
      <c r="IK816" s="2">
        <v>42140</v>
      </c>
      <c r="IL816" s="196" t="s">
        <v>286</v>
      </c>
      <c r="IM816" s="5">
        <v>45</v>
      </c>
      <c r="IN816" s="296">
        <f t="shared" si="63"/>
        <v>0.75</v>
      </c>
    </row>
    <row r="817" spans="1:248">
      <c r="A817" s="52">
        <f>+'3.- Resumen general'!B819</f>
        <v>813</v>
      </c>
      <c r="B817" s="52">
        <v>42145</v>
      </c>
      <c r="C817" s="53" t="str">
        <f>+'3.- Resumen general'!D819</f>
        <v>Palatofaringoplastía (ejm. úvulopalatofaringoplastia, úvulofaringoplastia)</v>
      </c>
      <c r="D817" s="490" t="str">
        <f>+'3.- Resumen general'!F819</f>
        <v>IQ A</v>
      </c>
      <c r="E817" s="433" t="s">
        <v>444</v>
      </c>
      <c r="F817" s="323">
        <f t="shared" si="61"/>
        <v>170.78198999999995</v>
      </c>
      <c r="G817" s="180" t="s">
        <v>1401</v>
      </c>
      <c r="H817" s="323">
        <f>+VLOOKUP(G817,$C$2421:$D$3113,2,FALSE)+($H$3275*$G$3275*IN817)+($H$3271*$G$3271*IN817)</f>
        <v>196.93935000000002</v>
      </c>
      <c r="I817" s="55"/>
      <c r="J817" s="323"/>
      <c r="K817" s="56">
        <f t="shared" si="62"/>
        <v>367.72133999999994</v>
      </c>
      <c r="IK817" s="2">
        <v>42145</v>
      </c>
      <c r="IL817" s="196" t="s">
        <v>287</v>
      </c>
      <c r="IM817" s="5">
        <v>120</v>
      </c>
      <c r="IN817" s="296">
        <f t="shared" si="63"/>
        <v>2</v>
      </c>
    </row>
    <row r="818" spans="1:248" s="63" customFormat="1">
      <c r="A818" s="52">
        <f>+'3.- Resumen general'!B820</f>
        <v>814</v>
      </c>
      <c r="B818" s="52">
        <v>42180</v>
      </c>
      <c r="C818" s="53" t="str">
        <f>+'3.- Resumen general'!D820</f>
        <v>Corrección de laceración de paladar</v>
      </c>
      <c r="D818" s="490" t="str">
        <f>+'3.- Resumen general'!F820</f>
        <v>Atención de Tópico</v>
      </c>
      <c r="E818" s="434" t="s">
        <v>446</v>
      </c>
      <c r="F818" s="323">
        <f t="shared" si="61"/>
        <v>2.9198499999999998</v>
      </c>
      <c r="G818" s="62" t="s">
        <v>3216</v>
      </c>
      <c r="H818" s="323">
        <f>+VLOOKUP(G818,$C$2421:$D$3113,2,FALSE)</f>
        <v>11.236499999999998</v>
      </c>
      <c r="I818" s="60"/>
      <c r="J818" s="323"/>
      <c r="K818" s="61">
        <f t="shared" si="62"/>
        <v>14.156349999999998</v>
      </c>
      <c r="L818" s="6"/>
      <c r="M818" s="6"/>
      <c r="N818" s="6"/>
      <c r="P818" s="64"/>
      <c r="IK818" s="2">
        <v>42180</v>
      </c>
      <c r="IL818" s="196" t="s">
        <v>288</v>
      </c>
      <c r="IM818" s="64">
        <v>95</v>
      </c>
      <c r="IN818" s="296">
        <f t="shared" si="63"/>
        <v>1.5833333333333333</v>
      </c>
    </row>
    <row r="819" spans="1:248">
      <c r="A819" s="52">
        <f>+'3.- Resumen general'!B821</f>
        <v>815</v>
      </c>
      <c r="B819" s="52">
        <v>42200</v>
      </c>
      <c r="C819" s="53" t="str">
        <f>+'3.- Resumen general'!D821</f>
        <v>Cirugía correctiva de paladar hendido</v>
      </c>
      <c r="D819" s="490" t="str">
        <f>+'3.- Resumen general'!F821</f>
        <v>IQ A</v>
      </c>
      <c r="E819" s="433" t="s">
        <v>444</v>
      </c>
      <c r="F819" s="323">
        <f t="shared" si="61"/>
        <v>170.78198999999995</v>
      </c>
      <c r="G819" s="180" t="s">
        <v>1401</v>
      </c>
      <c r="H819" s="323">
        <f>+VLOOKUP(G819,$C$2421:$D$3113,2,FALSE)+($H$3275*$G$3275*IN819)+($H$3271*$G$3271*IN819)</f>
        <v>190.15001666666666</v>
      </c>
      <c r="I819" s="55"/>
      <c r="J819" s="323"/>
      <c r="K819" s="56">
        <f t="shared" si="62"/>
        <v>360.93200666666661</v>
      </c>
      <c r="IK819" s="2">
        <v>42200</v>
      </c>
      <c r="IL819" s="196" t="s">
        <v>3781</v>
      </c>
      <c r="IM819" s="5">
        <v>110</v>
      </c>
      <c r="IN819" s="296">
        <f t="shared" si="63"/>
        <v>1.8333333333333333</v>
      </c>
    </row>
    <row r="820" spans="1:248">
      <c r="A820" s="52">
        <f>+'3.- Resumen general'!B822</f>
        <v>816</v>
      </c>
      <c r="B820" s="52">
        <v>42226</v>
      </c>
      <c r="C820" s="53" t="str">
        <f>+'3.- Resumen general'!D822</f>
        <v>Alargamiento de paladar y colgajo faríngeo</v>
      </c>
      <c r="D820" s="490" t="str">
        <f>+'3.- Resumen general'!F822</f>
        <v>IQ A</v>
      </c>
      <c r="E820" s="433" t="s">
        <v>444</v>
      </c>
      <c r="F820" s="323">
        <f t="shared" si="61"/>
        <v>170.78198999999995</v>
      </c>
      <c r="G820" s="180" t="s">
        <v>1401</v>
      </c>
      <c r="H820" s="323">
        <f>+VLOOKUP(G820,$C$2421:$D$3113,2,FALSE)+($H$3275*$G$3275*IN820)+($H$3271*$G$3271*IN820)</f>
        <v>190.15001666666666</v>
      </c>
      <c r="I820" s="55"/>
      <c r="J820" s="323"/>
      <c r="K820" s="56">
        <f t="shared" si="62"/>
        <v>360.93200666666661</v>
      </c>
      <c r="IK820" s="2">
        <v>42226</v>
      </c>
      <c r="IL820" s="196" t="s">
        <v>289</v>
      </c>
      <c r="IM820" s="5">
        <v>110</v>
      </c>
      <c r="IN820" s="296">
        <f t="shared" si="63"/>
        <v>1.8333333333333333</v>
      </c>
    </row>
    <row r="821" spans="1:248" s="63" customFormat="1">
      <c r="A821" s="52">
        <f>+'3.- Resumen general'!B823</f>
        <v>817</v>
      </c>
      <c r="B821" s="52">
        <v>42260</v>
      </c>
      <c r="C821" s="53" t="str">
        <f>+'3.- Resumen general'!D823</f>
        <v>Corrección de fístula nasolabial - Cirugía Plástica</v>
      </c>
      <c r="D821" s="490" t="str">
        <f>+'3.- Resumen general'!F823</f>
        <v>Atención de Tópico</v>
      </c>
      <c r="E821" s="434" t="s">
        <v>446</v>
      </c>
      <c r="F821" s="323">
        <f t="shared" si="61"/>
        <v>2.9198499999999998</v>
      </c>
      <c r="G821" s="62" t="s">
        <v>3216</v>
      </c>
      <c r="H821" s="323">
        <f>+VLOOKUP(G821,$C$2421:$D$3113,2,FALSE)</f>
        <v>11.236499999999998</v>
      </c>
      <c r="I821" s="60"/>
      <c r="J821" s="323"/>
      <c r="K821" s="61">
        <f t="shared" si="62"/>
        <v>14.156349999999998</v>
      </c>
      <c r="L821" s="6"/>
      <c r="M821" s="6"/>
      <c r="N821" s="6"/>
      <c r="P821" s="64"/>
      <c r="IK821" s="2">
        <v>42260</v>
      </c>
      <c r="IL821" s="196" t="s">
        <v>290</v>
      </c>
      <c r="IM821" s="64">
        <v>110</v>
      </c>
      <c r="IN821" s="296">
        <f t="shared" si="63"/>
        <v>1.8333333333333333</v>
      </c>
    </row>
    <row r="822" spans="1:248">
      <c r="A822" s="52">
        <f>+'3.- Resumen general'!B824</f>
        <v>818</v>
      </c>
      <c r="B822" s="52">
        <v>42300</v>
      </c>
      <c r="C822" s="53" t="str">
        <f>+'3.- Resumen general'!D824</f>
        <v>Drenaje de absceso de glándula salival</v>
      </c>
      <c r="D822" s="490" t="str">
        <f>+'3.- Resumen general'!F824</f>
        <v>Atención de Tópico</v>
      </c>
      <c r="E822" s="432" t="s">
        <v>446</v>
      </c>
      <c r="F822" s="323">
        <f t="shared" si="61"/>
        <v>2.9198499999999998</v>
      </c>
      <c r="G822" s="57"/>
      <c r="H822" s="323"/>
      <c r="I822" s="55"/>
      <c r="J822" s="323"/>
      <c r="K822" s="56">
        <f t="shared" si="62"/>
        <v>2.9198499999999998</v>
      </c>
      <c r="IK822" s="2">
        <v>42300</v>
      </c>
      <c r="IL822" s="196" t="s">
        <v>291</v>
      </c>
      <c r="IM822" s="5">
        <v>45</v>
      </c>
      <c r="IN822" s="296">
        <f t="shared" si="63"/>
        <v>0.75</v>
      </c>
    </row>
    <row r="823" spans="1:248" s="63" customFormat="1">
      <c r="A823" s="52">
        <f>+'3.- Resumen general'!B825</f>
        <v>819</v>
      </c>
      <c r="B823" s="52">
        <v>42325</v>
      </c>
      <c r="C823" s="53" t="str">
        <f>+'3.- Resumen general'!D825</f>
        <v>Fistulización de quiste salival sublingual</v>
      </c>
      <c r="D823" s="490" t="str">
        <f>+'3.- Resumen general'!F825</f>
        <v>Atención de Tópico</v>
      </c>
      <c r="E823" s="434" t="s">
        <v>446</v>
      </c>
      <c r="F823" s="323">
        <f t="shared" si="61"/>
        <v>2.9198499999999998</v>
      </c>
      <c r="G823" s="62"/>
      <c r="H823" s="323"/>
      <c r="I823" s="60"/>
      <c r="J823" s="323"/>
      <c r="K823" s="61">
        <f t="shared" si="62"/>
        <v>2.9198499999999998</v>
      </c>
      <c r="L823" s="6"/>
      <c r="M823" s="6"/>
      <c r="N823" s="6"/>
      <c r="P823" s="64"/>
      <c r="IK823" s="2">
        <v>42325</v>
      </c>
      <c r="IL823" s="196" t="s">
        <v>292</v>
      </c>
      <c r="IM823" s="64">
        <v>110</v>
      </c>
      <c r="IN823" s="296">
        <f t="shared" si="63"/>
        <v>1.8333333333333333</v>
      </c>
    </row>
    <row r="824" spans="1:248" s="63" customFormat="1">
      <c r="A824" s="52">
        <f>+'3.- Resumen general'!B826</f>
        <v>820</v>
      </c>
      <c r="B824" s="52">
        <v>42330</v>
      </c>
      <c r="C824" s="53" t="str">
        <f>+'3.- Resumen general'!D826</f>
        <v>Sialitotomía submaxilar, sublingual, parotídea</v>
      </c>
      <c r="D824" s="490" t="str">
        <f>+'3.- Resumen general'!F826</f>
        <v>IQ C</v>
      </c>
      <c r="E824" s="433" t="s">
        <v>445</v>
      </c>
      <c r="F824" s="323">
        <f t="shared" si="61"/>
        <v>96.123999999999981</v>
      </c>
      <c r="G824" s="180" t="s">
        <v>1401</v>
      </c>
      <c r="H824" s="323">
        <f>+VLOOKUP(G824,$C$2421:$D$3113,2,FALSE)+($H$3275*$G$3275*IN824)+($H$3271*$G$3271*IN824)</f>
        <v>179.96601666666669</v>
      </c>
      <c r="I824" s="60"/>
      <c r="J824" s="323"/>
      <c r="K824" s="61">
        <f t="shared" si="62"/>
        <v>276.09001666666666</v>
      </c>
      <c r="L824" s="6"/>
      <c r="M824" s="6"/>
      <c r="N824" s="6"/>
      <c r="P824" s="64"/>
      <c r="IK824" s="2">
        <v>42330</v>
      </c>
      <c r="IL824" s="196" t="s">
        <v>293</v>
      </c>
      <c r="IM824" s="64">
        <v>95</v>
      </c>
      <c r="IN824" s="296">
        <f t="shared" si="63"/>
        <v>1.5833333333333333</v>
      </c>
    </row>
    <row r="825" spans="1:248">
      <c r="A825" s="52">
        <f>+'3.- Resumen general'!B827</f>
        <v>821</v>
      </c>
      <c r="B825" s="52">
        <v>42400</v>
      </c>
      <c r="C825" s="53" t="str">
        <f>+'3.- Resumen general'!D827</f>
        <v>Biopsia de glándula salival; aguja</v>
      </c>
      <c r="D825" s="490" t="str">
        <f>+'3.- Resumen general'!F827</f>
        <v>Atención de Tópico</v>
      </c>
      <c r="E825" s="432" t="s">
        <v>3214</v>
      </c>
      <c r="F825" s="323">
        <f t="shared" si="61"/>
        <v>18.19285</v>
      </c>
      <c r="G825" s="57"/>
      <c r="H825" s="323"/>
      <c r="I825" s="55"/>
      <c r="J825" s="323"/>
      <c r="K825" s="56">
        <f t="shared" si="62"/>
        <v>18.19285</v>
      </c>
      <c r="IK825" s="2">
        <v>42400</v>
      </c>
      <c r="IL825" s="196" t="s">
        <v>294</v>
      </c>
      <c r="IM825" s="5">
        <v>45</v>
      </c>
      <c r="IN825" s="296">
        <f t="shared" si="63"/>
        <v>0.75</v>
      </c>
    </row>
    <row r="826" spans="1:248">
      <c r="A826" s="52">
        <f>+'3.- Resumen general'!B828</f>
        <v>822</v>
      </c>
      <c r="B826" s="52">
        <v>42408</v>
      </c>
      <c r="C826" s="53" t="str">
        <f>+'3.- Resumen general'!D828</f>
        <v>Excisión de quiste salival sublingual (ránula)</v>
      </c>
      <c r="D826" s="490" t="str">
        <f>+'3.- Resumen general'!F828</f>
        <v>IQ C</v>
      </c>
      <c r="E826" s="433" t="s">
        <v>445</v>
      </c>
      <c r="F826" s="323">
        <f t="shared" si="61"/>
        <v>96.123999999999981</v>
      </c>
      <c r="G826" s="180" t="s">
        <v>1401</v>
      </c>
      <c r="H826" s="323">
        <f>+VLOOKUP(G826,$C$2421:$D$3113,2,FALSE)+($H$3275*$G$3275*IN826)+($H$3271*$G$3271*IN826)</f>
        <v>190.15001666666666</v>
      </c>
      <c r="I826" s="55"/>
      <c r="J826" s="323"/>
      <c r="K826" s="56">
        <f t="shared" si="62"/>
        <v>286.27401666666663</v>
      </c>
      <c r="IK826" s="2">
        <v>42408</v>
      </c>
      <c r="IL826" s="196" t="s">
        <v>295</v>
      </c>
      <c r="IM826" s="5">
        <v>110</v>
      </c>
      <c r="IN826" s="296">
        <f t="shared" si="63"/>
        <v>1.8333333333333333</v>
      </c>
    </row>
    <row r="827" spans="1:248">
      <c r="A827" s="52">
        <f>+'3.- Resumen general'!B829</f>
        <v>823</v>
      </c>
      <c r="B827" s="52">
        <v>42409</v>
      </c>
      <c r="C827" s="53" t="str">
        <f>+'3.- Resumen general'!D829</f>
        <v>Marsupialización de quiste salival sublingual (ránula)</v>
      </c>
      <c r="D827" s="490" t="str">
        <f>+'3.- Resumen general'!F829</f>
        <v>IQ C</v>
      </c>
      <c r="E827" s="433" t="s">
        <v>445</v>
      </c>
      <c r="F827" s="323">
        <f t="shared" si="61"/>
        <v>96.123999999999981</v>
      </c>
      <c r="G827" s="180" t="s">
        <v>1401</v>
      </c>
      <c r="H827" s="323">
        <f>+VLOOKUP(G827,$C$2421:$D$3113,2,FALSE)+($H$3275*$G$3275*IN827)+($H$3271*$G$3271*IN827)</f>
        <v>179.96601666666669</v>
      </c>
      <c r="I827" s="55"/>
      <c r="J827" s="323"/>
      <c r="K827" s="56">
        <f t="shared" si="62"/>
        <v>276.09001666666666</v>
      </c>
      <c r="IK827" s="2">
        <v>42409</v>
      </c>
      <c r="IL827" s="196" t="s">
        <v>296</v>
      </c>
      <c r="IM827" s="5">
        <v>95</v>
      </c>
      <c r="IN827" s="296">
        <f t="shared" si="63"/>
        <v>1.5833333333333333</v>
      </c>
    </row>
    <row r="828" spans="1:248">
      <c r="A828" s="52">
        <f>+'3.- Resumen general'!B830</f>
        <v>824</v>
      </c>
      <c r="B828" s="52">
        <v>42410</v>
      </c>
      <c r="C828" s="53" t="str">
        <f>+'3.- Resumen general'!D830</f>
        <v>Excisión de tumor o de glándula parótida; lóbulo lateral</v>
      </c>
      <c r="D828" s="490" t="str">
        <f>+'3.- Resumen general'!F830</f>
        <v>IQ B</v>
      </c>
      <c r="E828" s="433" t="s">
        <v>5897</v>
      </c>
      <c r="F828" s="323">
        <f t="shared" si="61"/>
        <v>179.13249000000002</v>
      </c>
      <c r="G828" s="180" t="s">
        <v>1401</v>
      </c>
      <c r="H828" s="323">
        <f>+VLOOKUP(G828,$C$2421:$D$3113,2,FALSE)+($H$3275*$G$3275*IN828)+($H$3271*$G$3271*IN828)</f>
        <v>251.25401666666667</v>
      </c>
      <c r="I828" s="55"/>
      <c r="J828" s="323"/>
      <c r="K828" s="56">
        <f t="shared" si="62"/>
        <v>430.38650666666672</v>
      </c>
      <c r="IK828" s="2">
        <v>42410</v>
      </c>
      <c r="IL828" s="196" t="s">
        <v>297</v>
      </c>
      <c r="IM828" s="5">
        <v>200</v>
      </c>
      <c r="IN828" s="296">
        <f t="shared" si="63"/>
        <v>3.3333333333333335</v>
      </c>
    </row>
    <row r="829" spans="1:248">
      <c r="A829" s="52">
        <f>+'3.- Resumen general'!B831</f>
        <v>825</v>
      </c>
      <c r="B829" s="52">
        <v>42420</v>
      </c>
      <c r="C829" s="53" t="str">
        <f>+'3.- Resumen general'!D831</f>
        <v>Excisión total de glándula parótida</v>
      </c>
      <c r="D829" s="490" t="str">
        <f>+'3.- Resumen general'!F831</f>
        <v>IQ B</v>
      </c>
      <c r="E829" s="433" t="s">
        <v>5897</v>
      </c>
      <c r="F829" s="323">
        <f t="shared" si="61"/>
        <v>179.13249000000002</v>
      </c>
      <c r="G829" s="58" t="s">
        <v>1391</v>
      </c>
      <c r="H829" s="323">
        <f>+VLOOKUP(G829,$C$2421:$D$3113,2,FALSE)</f>
        <v>183.9085</v>
      </c>
      <c r="I829" s="55"/>
      <c r="J829" s="323"/>
      <c r="K829" s="56">
        <f t="shared" si="62"/>
        <v>363.04099000000002</v>
      </c>
      <c r="IK829" s="2">
        <v>42420</v>
      </c>
      <c r="IL829" s="196" t="s">
        <v>298</v>
      </c>
      <c r="IM829" s="5">
        <v>110</v>
      </c>
      <c r="IN829" s="296">
        <f t="shared" si="63"/>
        <v>1.8333333333333333</v>
      </c>
    </row>
    <row r="830" spans="1:248">
      <c r="A830" s="52">
        <f>+'3.- Resumen general'!B832</f>
        <v>826</v>
      </c>
      <c r="B830" s="52">
        <v>42426</v>
      </c>
      <c r="C830" s="53" t="str">
        <f>+'3.- Resumen general'!D832</f>
        <v>Excisión total de parótida con disección radical unilateral del cuello</v>
      </c>
      <c r="D830" s="490" t="str">
        <f>+'3.- Resumen general'!F832</f>
        <v>IQ A</v>
      </c>
      <c r="E830" s="433" t="s">
        <v>444</v>
      </c>
      <c r="F830" s="323">
        <f t="shared" si="61"/>
        <v>170.78198999999995</v>
      </c>
      <c r="G830" s="58" t="s">
        <v>1391</v>
      </c>
      <c r="H830" s="323">
        <f>+VLOOKUP(G830,$C$2421:$D$3113,2,FALSE)</f>
        <v>183.9085</v>
      </c>
      <c r="I830" s="55"/>
      <c r="J830" s="323"/>
      <c r="K830" s="56">
        <f t="shared" si="62"/>
        <v>354.69048999999995</v>
      </c>
      <c r="IK830" s="2">
        <v>42426</v>
      </c>
      <c r="IL830" s="196" t="s">
        <v>299</v>
      </c>
      <c r="IM830" s="5">
        <v>260</v>
      </c>
      <c r="IN830" s="296">
        <f t="shared" si="63"/>
        <v>4.333333333333333</v>
      </c>
    </row>
    <row r="831" spans="1:248">
      <c r="A831" s="52">
        <f>+'3.- Resumen general'!B833</f>
        <v>827</v>
      </c>
      <c r="B831" s="52">
        <v>42440</v>
      </c>
      <c r="C831" s="53" t="str">
        <f>+'3.- Resumen general'!D833</f>
        <v>Excisión de glándula submandibular (submaxilar)</v>
      </c>
      <c r="D831" s="490" t="str">
        <f>+'3.- Resumen general'!F833</f>
        <v>IQ B</v>
      </c>
      <c r="E831" s="433" t="s">
        <v>5897</v>
      </c>
      <c r="F831" s="323">
        <f t="shared" si="61"/>
        <v>179.13249000000002</v>
      </c>
      <c r="G831" s="180" t="s">
        <v>1390</v>
      </c>
      <c r="H831" s="323">
        <f>+VLOOKUP(G831,$C$2421:$D$3113,2,FALSE)+($H$3323*$G$3323*IN831)+($H$3319*$G$3319*IN831)</f>
        <v>243.51401666666666</v>
      </c>
      <c r="I831" s="55"/>
      <c r="J831" s="323"/>
      <c r="K831" s="56">
        <f t="shared" si="62"/>
        <v>422.64650666666671</v>
      </c>
      <c r="IK831" s="2">
        <v>42440</v>
      </c>
      <c r="IL831" s="196" t="s">
        <v>300</v>
      </c>
      <c r="IM831" s="5">
        <v>200</v>
      </c>
      <c r="IN831" s="296">
        <f t="shared" si="63"/>
        <v>3.3333333333333335</v>
      </c>
    </row>
    <row r="832" spans="1:248">
      <c r="A832" s="52">
        <f>+'3.- Resumen general'!B834</f>
        <v>828</v>
      </c>
      <c r="B832" s="52">
        <v>42450</v>
      </c>
      <c r="C832" s="53" t="str">
        <f>+'3.- Resumen general'!D834</f>
        <v>Excisión de glándula sublingual</v>
      </c>
      <c r="D832" s="490" t="str">
        <f>+'3.- Resumen general'!F834</f>
        <v>IQ B</v>
      </c>
      <c r="E832" s="433" t="s">
        <v>5897</v>
      </c>
      <c r="F832" s="323">
        <f t="shared" si="61"/>
        <v>179.13249000000002</v>
      </c>
      <c r="G832" s="180" t="s">
        <v>1390</v>
      </c>
      <c r="H832" s="323">
        <f>+VLOOKUP(G832,$C$2421:$D$3113,2,FALSE)+($H$3323*$G$3323*IN832)+($H$3319*$G$3319*IN832)</f>
        <v>182.41001666666668</v>
      </c>
      <c r="I832" s="55"/>
      <c r="J832" s="323"/>
      <c r="K832" s="56">
        <f t="shared" si="62"/>
        <v>361.54250666666667</v>
      </c>
      <c r="IK832" s="2">
        <v>42450</v>
      </c>
      <c r="IL832" s="196" t="s">
        <v>301</v>
      </c>
      <c r="IM832" s="5">
        <v>110</v>
      </c>
      <c r="IN832" s="296">
        <f t="shared" si="63"/>
        <v>1.8333333333333333</v>
      </c>
    </row>
    <row r="833" spans="1:248">
      <c r="A833" s="52">
        <f>+'3.- Resumen general'!B835</f>
        <v>829</v>
      </c>
      <c r="B833" s="52">
        <v>42500</v>
      </c>
      <c r="C833" s="53" t="str">
        <f>+'3.- Resumen general'!D835</f>
        <v>Corrección plástica de conducto salival, sialodocoplastía</v>
      </c>
      <c r="D833" s="490" t="str">
        <f>+'3.- Resumen general'!F835</f>
        <v>IQ A</v>
      </c>
      <c r="E833" s="433" t="s">
        <v>444</v>
      </c>
      <c r="F833" s="323">
        <f t="shared" si="61"/>
        <v>170.78198999999995</v>
      </c>
      <c r="G833" s="180" t="s">
        <v>1401</v>
      </c>
      <c r="H833" s="323">
        <f>+VLOOKUP(G833,$C$2421:$D$3113,2,FALSE)+($H$3275*$G$3275*IN833)+($H$3271*$G$3271*IN833)</f>
        <v>210.51801666666671</v>
      </c>
      <c r="I833" s="55"/>
      <c r="J833" s="323"/>
      <c r="K833" s="56">
        <f t="shared" si="62"/>
        <v>381.30000666666666</v>
      </c>
      <c r="IK833" s="2">
        <v>42500</v>
      </c>
      <c r="IL833" s="196" t="s">
        <v>302</v>
      </c>
      <c r="IM833" s="5">
        <v>140</v>
      </c>
      <c r="IN833" s="296">
        <f t="shared" si="63"/>
        <v>2.3333333333333335</v>
      </c>
    </row>
    <row r="834" spans="1:248">
      <c r="A834" s="52">
        <f>+'3.- Resumen general'!B836</f>
        <v>830</v>
      </c>
      <c r="B834" s="52">
        <v>42600</v>
      </c>
      <c r="C834" s="53" t="str">
        <f>+'3.- Resumen general'!D836</f>
        <v>Cierre de fístula salival</v>
      </c>
      <c r="D834" s="490" t="str">
        <f>+'3.- Resumen general'!F836</f>
        <v>IQ B</v>
      </c>
      <c r="E834" s="433" t="s">
        <v>5897</v>
      </c>
      <c r="F834" s="323">
        <f t="shared" si="61"/>
        <v>179.13249000000002</v>
      </c>
      <c r="G834" s="180" t="s">
        <v>1401</v>
      </c>
      <c r="H834" s="323">
        <f>+VLOOKUP(G834,$C$2421:$D$3113,2,FALSE)+($H$3275*$G$3275*IN834)+($H$3271*$G$3271*IN834)</f>
        <v>190.15001666666666</v>
      </c>
      <c r="I834" s="55"/>
      <c r="J834" s="323"/>
      <c r="K834" s="56">
        <f t="shared" si="62"/>
        <v>369.28250666666668</v>
      </c>
      <c r="IK834" s="2">
        <v>42600</v>
      </c>
      <c r="IL834" s="196" t="s">
        <v>303</v>
      </c>
      <c r="IM834" s="5">
        <v>110</v>
      </c>
      <c r="IN834" s="296">
        <f t="shared" si="63"/>
        <v>1.8333333333333333</v>
      </c>
    </row>
    <row r="835" spans="1:248">
      <c r="A835" s="52">
        <f>+'3.- Resumen general'!B837</f>
        <v>831</v>
      </c>
      <c r="B835" s="52">
        <v>42650</v>
      </c>
      <c r="C835" s="53" t="str">
        <f>+'3.- Resumen general'!D837</f>
        <v>Dilatación y/o cateterismo de conducto salival</v>
      </c>
      <c r="D835" s="490" t="str">
        <f>+'3.- Resumen general'!F837</f>
        <v>Atención de Tópico</v>
      </c>
      <c r="E835" s="432" t="s">
        <v>446</v>
      </c>
      <c r="F835" s="323">
        <f t="shared" si="61"/>
        <v>2.9198499999999998</v>
      </c>
      <c r="G835" s="57"/>
      <c r="H835" s="323"/>
      <c r="I835" s="55"/>
      <c r="J835" s="323"/>
      <c r="K835" s="56">
        <f t="shared" si="62"/>
        <v>2.9198499999999998</v>
      </c>
      <c r="IK835" s="2">
        <v>42650</v>
      </c>
      <c r="IL835" s="196" t="s">
        <v>304</v>
      </c>
      <c r="IM835" s="5">
        <v>65</v>
      </c>
      <c r="IN835" s="296">
        <f t="shared" si="63"/>
        <v>1.0833333333333333</v>
      </c>
    </row>
    <row r="836" spans="1:248">
      <c r="A836" s="52">
        <f>+'3.- Resumen general'!B838</f>
        <v>832</v>
      </c>
      <c r="B836" s="52">
        <v>42665</v>
      </c>
      <c r="C836" s="53" t="str">
        <f>+'3.- Resumen general'!D838</f>
        <v>Ligadura de conducto salival</v>
      </c>
      <c r="D836" s="490" t="str">
        <f>+'3.- Resumen general'!F838</f>
        <v>IQ C</v>
      </c>
      <c r="E836" s="433" t="s">
        <v>445</v>
      </c>
      <c r="F836" s="323">
        <f t="shared" si="61"/>
        <v>96.123999999999981</v>
      </c>
      <c r="G836" s="180" t="s">
        <v>1401</v>
      </c>
      <c r="H836" s="323">
        <f>+VLOOKUP(G836,$C$2421:$D$3113,2,FALSE)+($H$3275*$G$3275*IN836)+($H$3271*$G$3271*IN836)</f>
        <v>159.59801666666667</v>
      </c>
      <c r="I836" s="55"/>
      <c r="J836" s="323"/>
      <c r="K836" s="56">
        <f t="shared" si="62"/>
        <v>255.72201666666666</v>
      </c>
      <c r="IK836" s="2">
        <v>42665</v>
      </c>
      <c r="IL836" s="196" t="s">
        <v>305</v>
      </c>
      <c r="IM836" s="5">
        <v>65</v>
      </c>
      <c r="IN836" s="296">
        <f t="shared" si="63"/>
        <v>1.0833333333333333</v>
      </c>
    </row>
    <row r="837" spans="1:248">
      <c r="A837" s="52">
        <f>+'3.- Resumen general'!B839</f>
        <v>833</v>
      </c>
      <c r="B837" s="52">
        <v>42700</v>
      </c>
      <c r="C837" s="53" t="str">
        <f>+'3.- Resumen general'!D839</f>
        <v>Incisión y drenaje de absceso periamigdalino, retrofaríngeo o parafaríngeo</v>
      </c>
      <c r="D837" s="490" t="str">
        <f>+'3.- Resumen general'!F839</f>
        <v>Atención de Tópico</v>
      </c>
      <c r="E837" s="432" t="s">
        <v>446</v>
      </c>
      <c r="F837" s="323">
        <f t="shared" ref="F837:F900" si="64">+VLOOKUP(E837,$C$2421:$D$3113,2,FALSE)</f>
        <v>2.9198499999999998</v>
      </c>
      <c r="G837" s="57" t="s">
        <v>3217</v>
      </c>
      <c r="H837" s="323">
        <f>+VLOOKUP(G837,$C$2421:$D$3113,2,FALSE)</f>
        <v>16.531500000000001</v>
      </c>
      <c r="I837" s="55"/>
      <c r="J837" s="323"/>
      <c r="K837" s="56">
        <f t="shared" ref="K837:K900" si="65">+F837+H837+J837</f>
        <v>19.451350000000001</v>
      </c>
      <c r="IK837" s="2">
        <v>42700</v>
      </c>
      <c r="IL837" s="196" t="s">
        <v>306</v>
      </c>
      <c r="IM837" s="5">
        <v>40</v>
      </c>
      <c r="IN837" s="296">
        <f t="shared" ref="IN837:IN900" si="66">IM837/60</f>
        <v>0.66666666666666663</v>
      </c>
    </row>
    <row r="838" spans="1:248">
      <c r="A838" s="52">
        <f>+'3.- Resumen general'!B840</f>
        <v>834</v>
      </c>
      <c r="B838" s="52">
        <v>42800</v>
      </c>
      <c r="C838" s="53" t="str">
        <f>+'3.- Resumen general'!D840</f>
        <v>Biopsia; orofaringe, hipofaringe, nasofaringe</v>
      </c>
      <c r="D838" s="490" t="str">
        <f>+'3.- Resumen general'!F840</f>
        <v>Atención de Tópico</v>
      </c>
      <c r="E838" s="432" t="s">
        <v>3214</v>
      </c>
      <c r="F838" s="323">
        <f t="shared" si="64"/>
        <v>18.19285</v>
      </c>
      <c r="G838" s="57"/>
      <c r="H838" s="323"/>
      <c r="I838" s="55"/>
      <c r="J838" s="323"/>
      <c r="K838" s="56">
        <f t="shared" si="65"/>
        <v>18.19285</v>
      </c>
      <c r="IK838" s="2">
        <v>42800</v>
      </c>
      <c r="IL838" s="196" t="s">
        <v>307</v>
      </c>
      <c r="IM838" s="5">
        <v>30</v>
      </c>
      <c r="IN838" s="296">
        <f t="shared" si="66"/>
        <v>0.5</v>
      </c>
    </row>
    <row r="839" spans="1:248">
      <c r="A839" s="52">
        <f>+'3.- Resumen general'!B841</f>
        <v>835</v>
      </c>
      <c r="B839" s="52">
        <v>42808</v>
      </c>
      <c r="C839" s="53" t="str">
        <f>+'3.- Resumen general'!D841</f>
        <v>Excisión o destrucción de lesión de faringe, cualquier método</v>
      </c>
      <c r="D839" s="490" t="str">
        <f>+'3.- Resumen general'!F841</f>
        <v>IQ D</v>
      </c>
      <c r="E839" s="433" t="s">
        <v>3273</v>
      </c>
      <c r="F839" s="323">
        <f t="shared" si="64"/>
        <v>49.8</v>
      </c>
      <c r="G839" s="180" t="s">
        <v>1391</v>
      </c>
      <c r="H839" s="323">
        <f>+VLOOKUP(G839,$C$2421:$D$3113,2,FALSE)</f>
        <v>183.9085</v>
      </c>
      <c r="I839" s="55"/>
      <c r="J839" s="323"/>
      <c r="K839" s="56">
        <f t="shared" si="65"/>
        <v>233.70850000000002</v>
      </c>
      <c r="IK839" s="2">
        <v>42808</v>
      </c>
      <c r="IL839" s="196" t="s">
        <v>308</v>
      </c>
      <c r="IM839" s="5">
        <v>50</v>
      </c>
      <c r="IN839" s="296">
        <f t="shared" si="66"/>
        <v>0.83333333333333337</v>
      </c>
    </row>
    <row r="840" spans="1:248">
      <c r="A840" s="52">
        <f>+'3.- Resumen general'!B842</f>
        <v>836</v>
      </c>
      <c r="B840" s="52">
        <v>42809</v>
      </c>
      <c r="C840" s="53" t="str">
        <f>+'3.- Resumen general'!D842</f>
        <v>Extirpación de cuerpo extraño de faringe</v>
      </c>
      <c r="D840" s="490" t="str">
        <f>+'3.- Resumen general'!F842</f>
        <v>Atención de Tópico</v>
      </c>
      <c r="E840" s="432" t="s">
        <v>446</v>
      </c>
      <c r="F840" s="323">
        <f t="shared" si="64"/>
        <v>2.9198499999999998</v>
      </c>
      <c r="G840" s="57"/>
      <c r="H840" s="323"/>
      <c r="I840" s="55"/>
      <c r="J840" s="323"/>
      <c r="K840" s="56">
        <f t="shared" si="65"/>
        <v>2.9198499999999998</v>
      </c>
      <c r="IK840" s="2">
        <v>42809</v>
      </c>
      <c r="IL840" s="196" t="s">
        <v>309</v>
      </c>
      <c r="IM840" s="5">
        <v>40</v>
      </c>
      <c r="IN840" s="296">
        <f t="shared" si="66"/>
        <v>0.66666666666666663</v>
      </c>
    </row>
    <row r="841" spans="1:248">
      <c r="A841" s="52">
        <f>+'3.- Resumen general'!B843</f>
        <v>837</v>
      </c>
      <c r="B841" s="52">
        <v>42810</v>
      </c>
      <c r="C841" s="53" t="str">
        <f>+'3.- Resumen general'!D843</f>
        <v>Excisión de quiste o vestigio de hendidura braquial</v>
      </c>
      <c r="D841" s="490" t="str">
        <f>+'3.- Resumen general'!F843</f>
        <v>IQ C</v>
      </c>
      <c r="E841" s="433" t="s">
        <v>445</v>
      </c>
      <c r="F841" s="323">
        <f t="shared" si="64"/>
        <v>96.123999999999981</v>
      </c>
      <c r="G841" s="180" t="s">
        <v>1401</v>
      </c>
      <c r="H841" s="323">
        <f>+VLOOKUP(G841,$C$2421:$D$3113,2,FALSE)+($H$3275*$G$3275*IN841)+($H$3271*$G$3271*IN841)</f>
        <v>169.78201666666666</v>
      </c>
      <c r="I841" s="55"/>
      <c r="J841" s="323"/>
      <c r="K841" s="56">
        <f t="shared" si="65"/>
        <v>265.90601666666663</v>
      </c>
      <c r="IK841" s="2">
        <v>42810</v>
      </c>
      <c r="IL841" s="196" t="s">
        <v>310</v>
      </c>
      <c r="IM841" s="5">
        <v>80</v>
      </c>
      <c r="IN841" s="296">
        <f t="shared" si="66"/>
        <v>1.3333333333333333</v>
      </c>
    </row>
    <row r="842" spans="1:248">
      <c r="A842" s="52">
        <f>+'3.- Resumen general'!B844</f>
        <v>838</v>
      </c>
      <c r="B842" s="52">
        <v>42820</v>
      </c>
      <c r="C842" s="53" t="str">
        <f>+'3.- Resumen general'!D844</f>
        <v>Amigdalectomía y adenoidectomía</v>
      </c>
      <c r="D842" s="490" t="str">
        <f>+'3.- Resumen general'!F844</f>
        <v>IQ D</v>
      </c>
      <c r="E842" s="433" t="s">
        <v>3273</v>
      </c>
      <c r="F842" s="323">
        <f t="shared" si="64"/>
        <v>49.8</v>
      </c>
      <c r="G842" s="180" t="s">
        <v>1401</v>
      </c>
      <c r="H842" s="323">
        <f>+VLOOKUP(G842,$C$2421:$D$3113,2,FALSE)+($H$3275*$G$3275*IN842)+($H$3271*$G$3271*IN842)</f>
        <v>159.59801666666667</v>
      </c>
      <c r="I842" s="55"/>
      <c r="J842" s="323"/>
      <c r="K842" s="56">
        <f t="shared" si="65"/>
        <v>209.39801666666665</v>
      </c>
      <c r="IK842" s="2">
        <v>42820</v>
      </c>
      <c r="IL842" s="196" t="s">
        <v>311</v>
      </c>
      <c r="IM842" s="5">
        <v>65</v>
      </c>
      <c r="IN842" s="296">
        <f t="shared" si="66"/>
        <v>1.0833333333333333</v>
      </c>
    </row>
    <row r="843" spans="1:248">
      <c r="A843" s="52">
        <f>+'3.- Resumen general'!B845</f>
        <v>839</v>
      </c>
      <c r="B843" s="52">
        <v>42830</v>
      </c>
      <c r="C843" s="53" t="str">
        <f>+'3.- Resumen general'!D845</f>
        <v>Adenoidectomía</v>
      </c>
      <c r="D843" s="490" t="str">
        <f>+'3.- Resumen general'!F845</f>
        <v>IQ C</v>
      </c>
      <c r="E843" s="433" t="s">
        <v>445</v>
      </c>
      <c r="F843" s="323">
        <f t="shared" si="64"/>
        <v>96.123999999999981</v>
      </c>
      <c r="G843" s="180" t="s">
        <v>1401</v>
      </c>
      <c r="H843" s="323">
        <f>+VLOOKUP(G843,$C$2421:$D$3113,2,FALSE)+($H$3275*$G$3275*IN843)+($H$3271*$G$3271*IN843)</f>
        <v>159.59801666666667</v>
      </c>
      <c r="I843" s="55"/>
      <c r="J843" s="323"/>
      <c r="K843" s="56">
        <f t="shared" si="65"/>
        <v>255.72201666666666</v>
      </c>
      <c r="IK843" s="2">
        <v>42830</v>
      </c>
      <c r="IL843" s="196" t="s">
        <v>312</v>
      </c>
      <c r="IM843" s="5">
        <v>65</v>
      </c>
      <c r="IN843" s="296">
        <f t="shared" si="66"/>
        <v>1.0833333333333333</v>
      </c>
    </row>
    <row r="844" spans="1:248">
      <c r="A844" s="52">
        <f>+'3.- Resumen general'!B846</f>
        <v>840</v>
      </c>
      <c r="B844" s="52">
        <v>42860</v>
      </c>
      <c r="C844" s="53" t="str">
        <f>+'3.- Resumen general'!D846</f>
        <v>Excisión de formaciones poliposas amigdalianas</v>
      </c>
      <c r="D844" s="490" t="str">
        <f>+'3.- Resumen general'!F846</f>
        <v>IQ D</v>
      </c>
      <c r="E844" s="433" t="s">
        <v>3273</v>
      </c>
      <c r="F844" s="323">
        <f t="shared" si="64"/>
        <v>49.8</v>
      </c>
      <c r="G844" s="180" t="s">
        <v>1401</v>
      </c>
      <c r="H844" s="323">
        <f>+VLOOKUP(G844,$C$2421:$D$3113,2,FALSE)+($H$3275*$G$3275*IN844)+($H$3271*$G$3271*IN844)</f>
        <v>149.41401666666667</v>
      </c>
      <c r="I844" s="55"/>
      <c r="J844" s="323"/>
      <c r="K844" s="56">
        <f t="shared" si="65"/>
        <v>199.21401666666668</v>
      </c>
      <c r="IK844" s="2">
        <v>42860</v>
      </c>
      <c r="IL844" s="196" t="s">
        <v>313</v>
      </c>
      <c r="IM844" s="5">
        <v>50</v>
      </c>
      <c r="IN844" s="296">
        <f t="shared" si="66"/>
        <v>0.83333333333333337</v>
      </c>
    </row>
    <row r="845" spans="1:248">
      <c r="A845" s="52">
        <f>+'3.- Resumen general'!B847</f>
        <v>841</v>
      </c>
      <c r="B845" s="52">
        <v>42890</v>
      </c>
      <c r="C845" s="53" t="str">
        <f>+'3.- Resumen general'!D847</f>
        <v>Faringuectomía conservadora</v>
      </c>
      <c r="D845" s="490" t="str">
        <f>+'3.- Resumen general'!F847</f>
        <v>IQ A</v>
      </c>
      <c r="E845" s="433" t="s">
        <v>444</v>
      </c>
      <c r="F845" s="323">
        <f t="shared" si="64"/>
        <v>170.78198999999995</v>
      </c>
      <c r="G845" s="180" t="s">
        <v>1391</v>
      </c>
      <c r="H845" s="323">
        <f>+VLOOKUP(G845,$C$2421:$D$3113,2,FALSE)</f>
        <v>183.9085</v>
      </c>
      <c r="I845" s="55"/>
      <c r="J845" s="323"/>
      <c r="K845" s="56">
        <f t="shared" si="65"/>
        <v>354.69048999999995</v>
      </c>
      <c r="IK845" s="2">
        <v>42890</v>
      </c>
      <c r="IL845" s="196" t="s">
        <v>314</v>
      </c>
      <c r="IM845" s="5">
        <v>140</v>
      </c>
      <c r="IN845" s="296">
        <f t="shared" si="66"/>
        <v>2.3333333333333335</v>
      </c>
    </row>
    <row r="846" spans="1:248">
      <c r="A846" s="52">
        <f>+'3.- Resumen general'!B848</f>
        <v>842</v>
      </c>
      <c r="B846" s="52">
        <v>42950</v>
      </c>
      <c r="C846" s="53" t="str">
        <f>+'3.- Resumen general'!D848</f>
        <v xml:space="preserve">Faringoplastía </v>
      </c>
      <c r="D846" s="490" t="str">
        <f>+'3.- Resumen general'!F848</f>
        <v>IQ B</v>
      </c>
      <c r="E846" s="433" t="s">
        <v>5897</v>
      </c>
      <c r="F846" s="323">
        <f t="shared" si="64"/>
        <v>179.13249000000002</v>
      </c>
      <c r="G846" s="180" t="s">
        <v>1391</v>
      </c>
      <c r="H846" s="323">
        <f>+VLOOKUP(G846,$C$2421:$D$3113,2,FALSE)</f>
        <v>183.9085</v>
      </c>
      <c r="I846" s="55"/>
      <c r="J846" s="323"/>
      <c r="K846" s="56">
        <f t="shared" si="65"/>
        <v>363.04099000000002</v>
      </c>
      <c r="IK846" s="2">
        <v>42950</v>
      </c>
      <c r="IL846" s="196" t="s">
        <v>315</v>
      </c>
      <c r="IM846" s="5">
        <v>120</v>
      </c>
      <c r="IN846" s="296">
        <f t="shared" si="66"/>
        <v>2</v>
      </c>
    </row>
    <row r="847" spans="1:248">
      <c r="A847" s="52">
        <f>+'3.- Resumen general'!B849</f>
        <v>843</v>
      </c>
      <c r="B847" s="52">
        <v>42953</v>
      </c>
      <c r="C847" s="53" t="str">
        <f>+'3.- Resumen general'!D849</f>
        <v>Corrección faringoesofágica</v>
      </c>
      <c r="D847" s="490" t="str">
        <f>+'3.- Resumen general'!F849</f>
        <v>IQ A</v>
      </c>
      <c r="E847" s="433" t="s">
        <v>444</v>
      </c>
      <c r="F847" s="323">
        <f t="shared" si="64"/>
        <v>170.78198999999995</v>
      </c>
      <c r="G847" s="180" t="s">
        <v>1390</v>
      </c>
      <c r="H847" s="323">
        <f>+VLOOKUP(G847,$C$2421:$D$3113,2,FALSE)+($H$3323*$G$3323*IN847)+($H$3319*$G$3319*IN847)</f>
        <v>223.14601666666667</v>
      </c>
      <c r="I847" s="55"/>
      <c r="J847" s="323"/>
      <c r="K847" s="56">
        <f t="shared" si="65"/>
        <v>393.92800666666665</v>
      </c>
      <c r="IK847" s="2">
        <v>42953</v>
      </c>
      <c r="IL847" s="196" t="s">
        <v>316</v>
      </c>
      <c r="IM847" s="5">
        <v>170</v>
      </c>
      <c r="IN847" s="296">
        <f t="shared" si="66"/>
        <v>2.8333333333333335</v>
      </c>
    </row>
    <row r="848" spans="1:248">
      <c r="A848" s="52">
        <f>+'3.- Resumen general'!B850</f>
        <v>844</v>
      </c>
      <c r="B848" s="52">
        <v>42955</v>
      </c>
      <c r="C848" s="53" t="str">
        <f>+'3.- Resumen general'!D850</f>
        <v>Faringostomía</v>
      </c>
      <c r="D848" s="490" t="str">
        <f>+'3.- Resumen general'!F850</f>
        <v>IQ B</v>
      </c>
      <c r="E848" s="433" t="s">
        <v>5897</v>
      </c>
      <c r="F848" s="323">
        <f t="shared" si="64"/>
        <v>179.13249000000002</v>
      </c>
      <c r="G848" s="180" t="s">
        <v>1391</v>
      </c>
      <c r="H848" s="323">
        <f>+VLOOKUP(G848,$C$2421:$D$3113,2,FALSE)</f>
        <v>183.9085</v>
      </c>
      <c r="I848" s="55"/>
      <c r="J848" s="323"/>
      <c r="K848" s="56">
        <f t="shared" si="65"/>
        <v>363.04099000000002</v>
      </c>
      <c r="IK848" s="2">
        <v>42955</v>
      </c>
      <c r="IL848" s="196" t="s">
        <v>317</v>
      </c>
      <c r="IM848" s="5">
        <v>140</v>
      </c>
      <c r="IN848" s="296">
        <f t="shared" si="66"/>
        <v>2.3333333333333335</v>
      </c>
    </row>
    <row r="849" spans="1:248" ht="25.5">
      <c r="A849" s="52">
        <f>+'3.- Resumen general'!B851</f>
        <v>845</v>
      </c>
      <c r="B849" s="52">
        <v>42956</v>
      </c>
      <c r="C849" s="53" t="str">
        <f>+'3.- Resumen general'!D851</f>
        <v xml:space="preserve">Control de hemorragia orofaríngea, primaria o secundaria </v>
      </c>
      <c r="D849" s="490" t="str">
        <f>+'3.- Resumen general'!F851</f>
        <v>Atención de Emergencia Prioridad II</v>
      </c>
      <c r="E849" s="433" t="s">
        <v>3265</v>
      </c>
      <c r="F849" s="323">
        <f t="shared" si="64"/>
        <v>2.641</v>
      </c>
      <c r="G849" s="55"/>
      <c r="H849" s="323"/>
      <c r="I849" s="55"/>
      <c r="J849" s="323"/>
      <c r="K849" s="56">
        <f t="shared" si="65"/>
        <v>2.641</v>
      </c>
      <c r="IK849" s="2">
        <v>42956</v>
      </c>
      <c r="IL849" s="196" t="s">
        <v>318</v>
      </c>
      <c r="IM849" s="5">
        <v>30</v>
      </c>
      <c r="IN849" s="296">
        <f t="shared" si="66"/>
        <v>0.5</v>
      </c>
    </row>
    <row r="850" spans="1:248">
      <c r="A850" s="52">
        <f>+'3.- Resumen general'!B852</f>
        <v>846</v>
      </c>
      <c r="B850" s="52">
        <v>43020</v>
      </c>
      <c r="C850" s="53" t="str">
        <f>+'3.- Resumen general'!D852</f>
        <v>Esofagotomía, abordaje cervical, con extirpación de cuerpo extraño</v>
      </c>
      <c r="D850" s="490" t="str">
        <f>+'3.- Resumen general'!F852</f>
        <v>IQ C</v>
      </c>
      <c r="E850" s="433" t="s">
        <v>445</v>
      </c>
      <c r="F850" s="323">
        <f t="shared" si="64"/>
        <v>96.123999999999981</v>
      </c>
      <c r="G850" s="180" t="s">
        <v>1391</v>
      </c>
      <c r="H850" s="323">
        <f>+VLOOKUP(G850,$C$2421:$D$3113,2,FALSE)</f>
        <v>183.9085</v>
      </c>
      <c r="I850" s="55"/>
      <c r="J850" s="323"/>
      <c r="K850" s="56">
        <f t="shared" si="65"/>
        <v>280.03249999999997</v>
      </c>
      <c r="IK850" s="2">
        <v>43020</v>
      </c>
      <c r="IL850" s="196" t="s">
        <v>319</v>
      </c>
      <c r="IM850" s="5">
        <v>80</v>
      </c>
      <c r="IN850" s="296">
        <f t="shared" si="66"/>
        <v>1.3333333333333333</v>
      </c>
    </row>
    <row r="851" spans="1:248">
      <c r="A851" s="52">
        <f>+'3.- Resumen general'!B853</f>
        <v>847</v>
      </c>
      <c r="B851" s="52">
        <v>43030</v>
      </c>
      <c r="C851" s="53" t="str">
        <f>+'3.- Resumen general'!D853</f>
        <v>Miotomía cricofaríngea</v>
      </c>
      <c r="D851" s="490" t="str">
        <f>+'3.- Resumen general'!F853</f>
        <v>IQ C</v>
      </c>
      <c r="E851" s="433" t="s">
        <v>445</v>
      </c>
      <c r="F851" s="323">
        <f t="shared" si="64"/>
        <v>96.123999999999981</v>
      </c>
      <c r="G851" s="180" t="s">
        <v>1390</v>
      </c>
      <c r="H851" s="323">
        <f>+VLOOKUP(G851,$C$2421:$D$3113,2,FALSE)+($H$3323*$G$3323*IN851)+($H$3319*$G$3319*IN851)</f>
        <v>162.04201666666668</v>
      </c>
      <c r="I851" s="55"/>
      <c r="J851" s="323"/>
      <c r="K851" s="56">
        <f t="shared" si="65"/>
        <v>258.16601666666668</v>
      </c>
      <c r="IK851" s="2">
        <v>43030</v>
      </c>
      <c r="IL851" s="196" t="s">
        <v>320</v>
      </c>
      <c r="IM851" s="5">
        <v>80</v>
      </c>
      <c r="IN851" s="296">
        <f t="shared" si="66"/>
        <v>1.3333333333333333</v>
      </c>
    </row>
    <row r="852" spans="1:248">
      <c r="A852" s="52">
        <f>+'3.- Resumen general'!B854</f>
        <v>848</v>
      </c>
      <c r="B852" s="52">
        <v>43045</v>
      </c>
      <c r="C852" s="53" t="str">
        <f>+'3.- Resumen general'!D854</f>
        <v>Esofagotomía, abordaje torácico, con extirpación de cuerpo extraño</v>
      </c>
      <c r="D852" s="490" t="str">
        <f>+'3.- Resumen general'!F854</f>
        <v>IQ B</v>
      </c>
      <c r="E852" s="433" t="s">
        <v>5897</v>
      </c>
      <c r="F852" s="323">
        <f t="shared" si="64"/>
        <v>179.13249000000002</v>
      </c>
      <c r="G852" s="180" t="s">
        <v>1391</v>
      </c>
      <c r="H852" s="323">
        <f>+VLOOKUP(G852,$C$2421:$D$3113,2,FALSE)</f>
        <v>183.9085</v>
      </c>
      <c r="I852" s="55"/>
      <c r="J852" s="323"/>
      <c r="K852" s="56">
        <f t="shared" si="65"/>
        <v>363.04099000000002</v>
      </c>
      <c r="IK852" s="2">
        <v>43045</v>
      </c>
      <c r="IL852" s="196" t="s">
        <v>321</v>
      </c>
      <c r="IM852" s="5">
        <v>160</v>
      </c>
      <c r="IN852" s="296">
        <f t="shared" si="66"/>
        <v>2.6666666666666665</v>
      </c>
    </row>
    <row r="853" spans="1:248">
      <c r="A853" s="52">
        <f>+'3.- Resumen general'!B855</f>
        <v>849</v>
      </c>
      <c r="B853" s="52">
        <v>43107</v>
      </c>
      <c r="C853" s="53" t="str">
        <f>+'3.- Resumen general'!D855</f>
        <v>Esofagectomía total o casi total, con faringogastrostomía o esofagogastrostomía cervical</v>
      </c>
      <c r="D853" s="490" t="str">
        <f>+'3.- Resumen general'!F855</f>
        <v>IQ A</v>
      </c>
      <c r="E853" s="433" t="s">
        <v>444</v>
      </c>
      <c r="F853" s="323">
        <f t="shared" si="64"/>
        <v>170.78198999999995</v>
      </c>
      <c r="G853" s="180" t="s">
        <v>1391</v>
      </c>
      <c r="H853" s="323">
        <f>+VLOOKUP(G853,$C$2421:$D$3113,2,FALSE)</f>
        <v>183.9085</v>
      </c>
      <c r="I853" s="55"/>
      <c r="J853" s="323"/>
      <c r="K853" s="56">
        <f t="shared" si="65"/>
        <v>354.69048999999995</v>
      </c>
      <c r="IK853" s="2">
        <v>43107</v>
      </c>
      <c r="IL853" s="196" t="s">
        <v>1305</v>
      </c>
      <c r="IM853" s="5">
        <v>260</v>
      </c>
      <c r="IN853" s="296">
        <f t="shared" si="66"/>
        <v>4.333333333333333</v>
      </c>
    </row>
    <row r="854" spans="1:248">
      <c r="A854" s="52">
        <f>+'3.- Resumen general'!B856</f>
        <v>850</v>
      </c>
      <c r="B854" s="52">
        <v>43108</v>
      </c>
      <c r="C854" s="53" t="str">
        <f>+'3.- Resumen general'!D856</f>
        <v>Esofagectomía total o casi total, con interposición del cólon o reconstrucción del intestino delgado</v>
      </c>
      <c r="D854" s="490" t="str">
        <f>+'3.- Resumen general'!F856</f>
        <v>IQ A</v>
      </c>
      <c r="E854" s="433" t="s">
        <v>444</v>
      </c>
      <c r="F854" s="323">
        <f t="shared" si="64"/>
        <v>170.78198999999995</v>
      </c>
      <c r="G854" s="180" t="s">
        <v>1391</v>
      </c>
      <c r="H854" s="323">
        <f>+VLOOKUP(G854,$C$2421:$D$3113,2,FALSE)</f>
        <v>183.9085</v>
      </c>
      <c r="I854" s="55"/>
      <c r="J854" s="323"/>
      <c r="K854" s="56">
        <f t="shared" si="65"/>
        <v>354.69048999999995</v>
      </c>
      <c r="IK854" s="2">
        <v>43108</v>
      </c>
      <c r="IL854" s="196" t="s">
        <v>1306</v>
      </c>
      <c r="IM854" s="5">
        <v>260</v>
      </c>
      <c r="IN854" s="296">
        <f t="shared" si="66"/>
        <v>4.333333333333333</v>
      </c>
    </row>
    <row r="855" spans="1:248">
      <c r="A855" s="52">
        <f>+'3.- Resumen general'!B857</f>
        <v>851</v>
      </c>
      <c r="B855" s="52">
        <v>43116</v>
      </c>
      <c r="C855" s="53" t="str">
        <f>+'3.- Resumen general'!D857</f>
        <v>Esofagectomía parcial, cervical, con injerto intestinal libre</v>
      </c>
      <c r="D855" s="490" t="str">
        <f>+'3.- Resumen general'!F857</f>
        <v>IQ A</v>
      </c>
      <c r="E855" s="433" t="s">
        <v>444</v>
      </c>
      <c r="F855" s="323">
        <f t="shared" si="64"/>
        <v>170.78198999999995</v>
      </c>
      <c r="G855" s="180" t="s">
        <v>1391</v>
      </c>
      <c r="H855" s="323">
        <f>+VLOOKUP(G855,$C$2421:$D$3113,2,FALSE)</f>
        <v>183.9085</v>
      </c>
      <c r="I855" s="55"/>
      <c r="J855" s="323"/>
      <c r="K855" s="56">
        <f t="shared" si="65"/>
        <v>354.69048999999995</v>
      </c>
      <c r="IK855" s="2">
        <v>43116</v>
      </c>
      <c r="IL855" s="196" t="s">
        <v>1307</v>
      </c>
      <c r="IM855" s="5">
        <v>200</v>
      </c>
      <c r="IN855" s="296">
        <f t="shared" si="66"/>
        <v>3.3333333333333335</v>
      </c>
    </row>
    <row r="856" spans="1:248">
      <c r="A856" s="52">
        <f>+'3.- Resumen general'!B858</f>
        <v>852</v>
      </c>
      <c r="B856" s="52">
        <v>43130</v>
      </c>
      <c r="C856" s="53" t="str">
        <f>+'3.- Resumen general'!D858</f>
        <v>Diverticulectomía de hipofaringe o esófago, con o sin miotomía</v>
      </c>
      <c r="D856" s="490" t="str">
        <f>+'3.- Resumen general'!F858</f>
        <v>IQ A</v>
      </c>
      <c r="E856" s="433" t="s">
        <v>444</v>
      </c>
      <c r="F856" s="323">
        <f t="shared" si="64"/>
        <v>170.78198999999995</v>
      </c>
      <c r="G856" s="180" t="s">
        <v>1390</v>
      </c>
      <c r="H856" s="323">
        <f>+VLOOKUP(G856,$C$2421:$D$3113,2,FALSE)+($H$3323*$G$3323*IN856)+($H$3319*$G$3319*IN856)</f>
        <v>202.7780166666667</v>
      </c>
      <c r="I856" s="55"/>
      <c r="J856" s="323"/>
      <c r="K856" s="56">
        <f t="shared" si="65"/>
        <v>373.56000666666665</v>
      </c>
      <c r="IK856" s="2">
        <v>43130</v>
      </c>
      <c r="IL856" s="196" t="s">
        <v>1308</v>
      </c>
      <c r="IM856" s="5">
        <v>140</v>
      </c>
      <c r="IN856" s="296">
        <f t="shared" si="66"/>
        <v>2.3333333333333335</v>
      </c>
    </row>
    <row r="857" spans="1:248">
      <c r="A857" s="52">
        <f>+'3.- Resumen general'!B859</f>
        <v>853</v>
      </c>
      <c r="B857" s="52">
        <v>43204</v>
      </c>
      <c r="C857" s="53" t="str">
        <f>+'3.- Resumen general'!D859</f>
        <v>Escleroterapia de várices esofágicas con esofagoscopía</v>
      </c>
      <c r="D857" s="490" t="str">
        <f>+'3.- Resumen general'!F859</f>
        <v>Endoscopía Terapéutica</v>
      </c>
      <c r="E857" s="433" t="s">
        <v>3261</v>
      </c>
      <c r="F857" s="323">
        <f t="shared" si="64"/>
        <v>22.083799999999997</v>
      </c>
      <c r="G857" s="58" t="s">
        <v>1392</v>
      </c>
      <c r="H857" s="323">
        <f t="shared" ref="H857:H865" si="67">+VLOOKUP(G857,$C$2421:$D$3113,2,FALSE)</f>
        <v>21.28</v>
      </c>
      <c r="I857" s="55"/>
      <c r="J857" s="323"/>
      <c r="K857" s="56">
        <f t="shared" si="65"/>
        <v>43.363799999999998</v>
      </c>
      <c r="IK857" s="2">
        <v>43204</v>
      </c>
      <c r="IL857" s="196" t="s">
        <v>3782</v>
      </c>
      <c r="IM857" s="5">
        <v>40</v>
      </c>
      <c r="IN857" s="296">
        <f t="shared" si="66"/>
        <v>0.66666666666666663</v>
      </c>
    </row>
    <row r="858" spans="1:248">
      <c r="A858" s="52">
        <f>+'3.- Resumen general'!B860</f>
        <v>854</v>
      </c>
      <c r="B858" s="52">
        <v>43205</v>
      </c>
      <c r="C858" s="53" t="str">
        <f>+'3.- Resumen general'!D860</f>
        <v>Esofagoscopía con ligadura de varices esofágicas</v>
      </c>
      <c r="D858" s="490" t="str">
        <f>+'3.- Resumen general'!F860</f>
        <v>Endoscopía Terapéutica</v>
      </c>
      <c r="E858" s="433" t="s">
        <v>3261</v>
      </c>
      <c r="F858" s="323">
        <f t="shared" si="64"/>
        <v>22.083799999999997</v>
      </c>
      <c r="G858" s="58" t="s">
        <v>1392</v>
      </c>
      <c r="H858" s="323">
        <f t="shared" si="67"/>
        <v>21.28</v>
      </c>
      <c r="I858" s="55"/>
      <c r="J858" s="323"/>
      <c r="K858" s="56">
        <f t="shared" si="65"/>
        <v>43.363799999999998</v>
      </c>
      <c r="IK858" s="2">
        <v>43205</v>
      </c>
      <c r="IL858" s="196" t="s">
        <v>3783</v>
      </c>
      <c r="IM858" s="5">
        <v>40</v>
      </c>
      <c r="IN858" s="296">
        <f t="shared" si="66"/>
        <v>0.66666666666666663</v>
      </c>
    </row>
    <row r="859" spans="1:248">
      <c r="A859" s="52">
        <f>+'3.- Resumen general'!B861</f>
        <v>855</v>
      </c>
      <c r="B859" s="52">
        <v>43234</v>
      </c>
      <c r="C859" s="53" t="str">
        <f>+'3.- Resumen general'!D861</f>
        <v>Esofagogastroduodenofibroscopía diagnóstica con biopsia y/o cepillado, con o sin videocámara</v>
      </c>
      <c r="D859" s="490" t="str">
        <f>+'3.- Resumen general'!F861</f>
        <v>Endoscopía Terapéutica</v>
      </c>
      <c r="E859" s="433" t="s">
        <v>3261</v>
      </c>
      <c r="F859" s="323">
        <f t="shared" si="64"/>
        <v>22.083799999999997</v>
      </c>
      <c r="G859" s="58" t="s">
        <v>1392</v>
      </c>
      <c r="H859" s="323">
        <f t="shared" si="67"/>
        <v>21.28</v>
      </c>
      <c r="I859" s="55"/>
      <c r="J859" s="323"/>
      <c r="K859" s="56">
        <f t="shared" si="65"/>
        <v>43.363799999999998</v>
      </c>
      <c r="IK859" s="2">
        <v>43234</v>
      </c>
      <c r="IL859" s="196" t="s">
        <v>1309</v>
      </c>
      <c r="IM859" s="5">
        <v>40</v>
      </c>
      <c r="IN859" s="296">
        <f t="shared" si="66"/>
        <v>0.66666666666666663</v>
      </c>
    </row>
    <row r="860" spans="1:248">
      <c r="A860" s="52">
        <f>+'3.- Resumen general'!B862</f>
        <v>856</v>
      </c>
      <c r="B860" s="52">
        <v>43235</v>
      </c>
      <c r="C860" s="53" t="str">
        <f>+'3.- Resumen general'!D862</f>
        <v>Endoscopía gastrointestinal alta</v>
      </c>
      <c r="D860" s="490" t="str">
        <f>+'3.- Resumen general'!F862</f>
        <v>Endoscopía Terapéutica</v>
      </c>
      <c r="E860" s="433" t="s">
        <v>3261</v>
      </c>
      <c r="F860" s="323">
        <f t="shared" si="64"/>
        <v>22.083799999999997</v>
      </c>
      <c r="G860" s="58" t="s">
        <v>1392</v>
      </c>
      <c r="H860" s="323">
        <f t="shared" si="67"/>
        <v>21.28</v>
      </c>
      <c r="I860" s="55"/>
      <c r="J860" s="323"/>
      <c r="K860" s="56">
        <f t="shared" si="65"/>
        <v>43.363799999999998</v>
      </c>
      <c r="IK860" s="2">
        <v>43235</v>
      </c>
      <c r="IL860" s="196" t="s">
        <v>3784</v>
      </c>
      <c r="IM860" s="5">
        <v>40</v>
      </c>
      <c r="IN860" s="296">
        <f t="shared" si="66"/>
        <v>0.66666666666666663</v>
      </c>
    </row>
    <row r="861" spans="1:248">
      <c r="A861" s="52">
        <f>+'3.- Resumen general'!B863</f>
        <v>857</v>
      </c>
      <c r="B861" s="52">
        <v>43239</v>
      </c>
      <c r="C861" s="53" t="str">
        <f>+'3.- Resumen general'!D863</f>
        <v>Biopsia de lesión de estómago</v>
      </c>
      <c r="D861" s="490" t="str">
        <f>+'3.- Resumen general'!F863</f>
        <v>Endoscopía Terapéutica</v>
      </c>
      <c r="E861" s="433" t="s">
        <v>3261</v>
      </c>
      <c r="F861" s="323">
        <f t="shared" si="64"/>
        <v>22.083799999999997</v>
      </c>
      <c r="G861" s="58" t="s">
        <v>1392</v>
      </c>
      <c r="H861" s="323">
        <f t="shared" si="67"/>
        <v>21.28</v>
      </c>
      <c r="I861" s="55"/>
      <c r="J861" s="323"/>
      <c r="K861" s="56">
        <f t="shared" si="65"/>
        <v>43.363799999999998</v>
      </c>
      <c r="IK861" s="2">
        <v>43239</v>
      </c>
      <c r="IL861" s="196" t="s">
        <v>3785</v>
      </c>
      <c r="IM861" s="5">
        <v>40</v>
      </c>
      <c r="IN861" s="296">
        <f t="shared" si="66"/>
        <v>0.66666666666666663</v>
      </c>
    </row>
    <row r="862" spans="1:248">
      <c r="A862" s="52">
        <f>+'3.- Resumen general'!B864</f>
        <v>858</v>
      </c>
      <c r="B862" s="52">
        <v>43260</v>
      </c>
      <c r="C862" s="53" t="str">
        <f>+'3.- Resumen general'!D864</f>
        <v>Colangiopancreatografía endoscópica retrógrada (CPRE); diagnóstica o terapéutica</v>
      </c>
      <c r="D862" s="490" t="str">
        <f>+'3.- Resumen general'!F864</f>
        <v>Endoscopía Terapéutica</v>
      </c>
      <c r="E862" s="433" t="s">
        <v>3261</v>
      </c>
      <c r="F862" s="323">
        <f t="shared" si="64"/>
        <v>22.083799999999997</v>
      </c>
      <c r="G862" s="58" t="s">
        <v>1392</v>
      </c>
      <c r="H862" s="323">
        <f t="shared" si="67"/>
        <v>21.28</v>
      </c>
      <c r="I862" s="55"/>
      <c r="J862" s="323"/>
      <c r="K862" s="56">
        <f t="shared" si="65"/>
        <v>43.363799999999998</v>
      </c>
      <c r="IK862" s="2">
        <v>43260</v>
      </c>
      <c r="IL862" s="196" t="s">
        <v>1310</v>
      </c>
      <c r="IM862" s="5">
        <v>40</v>
      </c>
      <c r="IN862" s="296">
        <f t="shared" si="66"/>
        <v>0.66666666666666663</v>
      </c>
    </row>
    <row r="863" spans="1:248">
      <c r="A863" s="52">
        <f>+'3.- Resumen general'!B865</f>
        <v>859</v>
      </c>
      <c r="B863" s="52">
        <v>43280</v>
      </c>
      <c r="C863" s="53" t="str">
        <f>+'3.- Resumen general'!D865</f>
        <v>Fundoplastía esofagogástrica (ej. procedimientos de Nissen, Toupet) por laparoscopía</v>
      </c>
      <c r="D863" s="490" t="str">
        <f>+'3.- Resumen general'!F865</f>
        <v>IQ B</v>
      </c>
      <c r="E863" s="433" t="s">
        <v>5897</v>
      </c>
      <c r="F863" s="323">
        <f t="shared" si="64"/>
        <v>179.13249000000002</v>
      </c>
      <c r="G863" s="58" t="s">
        <v>1391</v>
      </c>
      <c r="H863" s="323">
        <f t="shared" si="67"/>
        <v>183.9085</v>
      </c>
      <c r="I863" s="55"/>
      <c r="J863" s="323"/>
      <c r="K863" s="56">
        <f t="shared" si="65"/>
        <v>363.04099000000002</v>
      </c>
      <c r="IK863" s="2">
        <v>43280</v>
      </c>
      <c r="IL863" s="196" t="s">
        <v>1311</v>
      </c>
      <c r="IM863" s="5">
        <v>140</v>
      </c>
      <c r="IN863" s="296">
        <f t="shared" si="66"/>
        <v>2.3333333333333335</v>
      </c>
    </row>
    <row r="864" spans="1:248">
      <c r="A864" s="52">
        <f>+'3.- Resumen general'!B866</f>
        <v>860</v>
      </c>
      <c r="B864" s="52">
        <v>43300</v>
      </c>
      <c r="C864" s="53" t="str">
        <f>+'3.- Resumen general'!D866</f>
        <v>Esofagoplastía, abordaje cervical</v>
      </c>
      <c r="D864" s="490" t="str">
        <f>+'3.- Resumen general'!F866</f>
        <v>IQ B</v>
      </c>
      <c r="E864" s="433" t="s">
        <v>5897</v>
      </c>
      <c r="F864" s="323">
        <f t="shared" si="64"/>
        <v>179.13249000000002</v>
      </c>
      <c r="G864" s="58" t="s">
        <v>1391</v>
      </c>
      <c r="H864" s="323">
        <f t="shared" si="67"/>
        <v>183.9085</v>
      </c>
      <c r="I864" s="55"/>
      <c r="J864" s="323"/>
      <c r="K864" s="56">
        <f t="shared" si="65"/>
        <v>363.04099000000002</v>
      </c>
      <c r="IK864" s="2">
        <v>43300</v>
      </c>
      <c r="IL864" s="196" t="s">
        <v>1312</v>
      </c>
      <c r="IM864" s="5">
        <v>120</v>
      </c>
      <c r="IN864" s="296">
        <f t="shared" si="66"/>
        <v>2</v>
      </c>
    </row>
    <row r="865" spans="1:248">
      <c r="A865" s="52">
        <f>+'3.- Resumen general'!B867</f>
        <v>861</v>
      </c>
      <c r="B865" s="52">
        <v>43310</v>
      </c>
      <c r="C865" s="53" t="str">
        <f>+'3.- Resumen general'!D867</f>
        <v>Esofagoplastía, abordaje torácico</v>
      </c>
      <c r="D865" s="490" t="str">
        <f>+'3.- Resumen general'!F867</f>
        <v>IQ B</v>
      </c>
      <c r="E865" s="433" t="s">
        <v>5897</v>
      </c>
      <c r="F865" s="323">
        <f t="shared" si="64"/>
        <v>179.13249000000002</v>
      </c>
      <c r="G865" s="58" t="s">
        <v>1391</v>
      </c>
      <c r="H865" s="323">
        <f t="shared" si="67"/>
        <v>183.9085</v>
      </c>
      <c r="I865" s="55"/>
      <c r="J865" s="323"/>
      <c r="K865" s="56">
        <f t="shared" si="65"/>
        <v>363.04099000000002</v>
      </c>
      <c r="IK865" s="2">
        <v>43310</v>
      </c>
      <c r="IL865" s="196" t="s">
        <v>1313</v>
      </c>
      <c r="IM865" s="5">
        <v>170</v>
      </c>
      <c r="IN865" s="296">
        <f t="shared" si="66"/>
        <v>2.8333333333333335</v>
      </c>
    </row>
    <row r="866" spans="1:248">
      <c r="A866" s="52">
        <f>+'3.- Resumen general'!B868</f>
        <v>862</v>
      </c>
      <c r="B866" s="52">
        <v>43320</v>
      </c>
      <c r="C866" s="53" t="str">
        <f>+'3.- Resumen general'!D868</f>
        <v>Esofagogastrostomía</v>
      </c>
      <c r="D866" s="490" t="str">
        <f>+'3.- Resumen general'!F868</f>
        <v>IQ B</v>
      </c>
      <c r="E866" s="433" t="s">
        <v>5897</v>
      </c>
      <c r="F866" s="323">
        <f t="shared" si="64"/>
        <v>179.13249000000002</v>
      </c>
      <c r="G866" s="180" t="s">
        <v>1401</v>
      </c>
      <c r="H866" s="323">
        <f>+VLOOKUP(G866,$C$2421:$D$3113,2,FALSE)+($H$3275*$G$3275*IN866)+($H$3271*$G$3271*IN866)</f>
        <v>210.51801666666671</v>
      </c>
      <c r="I866" s="55"/>
      <c r="J866" s="323"/>
      <c r="K866" s="56">
        <f t="shared" si="65"/>
        <v>389.65050666666673</v>
      </c>
      <c r="IK866" s="2">
        <v>43320</v>
      </c>
      <c r="IL866" s="196" t="s">
        <v>1314</v>
      </c>
      <c r="IM866" s="5">
        <v>140</v>
      </c>
      <c r="IN866" s="296">
        <f t="shared" si="66"/>
        <v>2.3333333333333335</v>
      </c>
    </row>
    <row r="867" spans="1:248">
      <c r="A867" s="52">
        <f>+'3.- Resumen general'!B869</f>
        <v>863</v>
      </c>
      <c r="B867" s="52">
        <v>43324</v>
      </c>
      <c r="C867" s="53" t="str">
        <f>+'3.- Resumen general'!D869</f>
        <v>Fundoplastía esofagogástrica (ej. procedimientos de Nissen, Belsey IV, Hill)</v>
      </c>
      <c r="D867" s="490" t="str">
        <f>+'3.- Resumen general'!F869</f>
        <v>IQ A</v>
      </c>
      <c r="E867" s="433" t="s">
        <v>444</v>
      </c>
      <c r="F867" s="323">
        <f t="shared" si="64"/>
        <v>170.78198999999995</v>
      </c>
      <c r="G867" s="180" t="s">
        <v>1391</v>
      </c>
      <c r="H867" s="323">
        <f>+VLOOKUP(G867,$C$2421:$D$3113,2,FALSE)</f>
        <v>183.9085</v>
      </c>
      <c r="I867" s="55"/>
      <c r="J867" s="323"/>
      <c r="K867" s="56">
        <f t="shared" si="65"/>
        <v>354.69048999999995</v>
      </c>
      <c r="IK867" s="2">
        <v>43324</v>
      </c>
      <c r="IL867" s="196" t="s">
        <v>1315</v>
      </c>
      <c r="IM867" s="5">
        <v>140</v>
      </c>
      <c r="IN867" s="296">
        <f t="shared" si="66"/>
        <v>2.3333333333333335</v>
      </c>
    </row>
    <row r="868" spans="1:248">
      <c r="A868" s="52">
        <f>+'3.- Resumen general'!B870</f>
        <v>864</v>
      </c>
      <c r="B868" s="52">
        <v>43330</v>
      </c>
      <c r="C868" s="53" t="str">
        <f>+'3.- Resumen general'!D870</f>
        <v>Esofagomiotomía (tipo HelIer); abordaje abdominal</v>
      </c>
      <c r="D868" s="490" t="str">
        <f>+'3.- Resumen general'!F870</f>
        <v>IQ B</v>
      </c>
      <c r="E868" s="433" t="s">
        <v>5897</v>
      </c>
      <c r="F868" s="323">
        <f t="shared" si="64"/>
        <v>179.13249000000002</v>
      </c>
      <c r="G868" s="180" t="s">
        <v>1390</v>
      </c>
      <c r="H868" s="323">
        <f>+VLOOKUP(G868,$C$2421:$D$3113,2,FALSE)+($H$3323*$G$3323*IN868)+($H$3319*$G$3319*IN868)</f>
        <v>216.35668333333334</v>
      </c>
      <c r="I868" s="55"/>
      <c r="J868" s="323"/>
      <c r="K868" s="56">
        <f t="shared" si="65"/>
        <v>395.48917333333338</v>
      </c>
      <c r="IK868" s="2">
        <v>43330</v>
      </c>
      <c r="IL868" s="196" t="s">
        <v>1316</v>
      </c>
      <c r="IM868" s="5">
        <v>160</v>
      </c>
      <c r="IN868" s="296">
        <f t="shared" si="66"/>
        <v>2.6666666666666665</v>
      </c>
    </row>
    <row r="869" spans="1:248">
      <c r="A869" s="52">
        <f>+'3.- Resumen general'!B871</f>
        <v>865</v>
      </c>
      <c r="B869" s="52">
        <v>43340</v>
      </c>
      <c r="C869" s="53" t="str">
        <f>+'3.- Resumen general'!D871</f>
        <v>Esofagoyeyunostomía</v>
      </c>
      <c r="D869" s="490" t="str">
        <f>+'3.- Resumen general'!F871</f>
        <v>IQ B</v>
      </c>
      <c r="E869" s="433" t="s">
        <v>5897</v>
      </c>
      <c r="F869" s="323">
        <f t="shared" si="64"/>
        <v>179.13249000000002</v>
      </c>
      <c r="G869" s="180" t="s">
        <v>1391</v>
      </c>
      <c r="H869" s="323">
        <f>+VLOOKUP(G869,$C$2421:$D$3113,2,FALSE)</f>
        <v>183.9085</v>
      </c>
      <c r="I869" s="55"/>
      <c r="J869" s="323"/>
      <c r="K869" s="56">
        <f t="shared" si="65"/>
        <v>363.04099000000002</v>
      </c>
      <c r="IK869" s="2">
        <v>43340</v>
      </c>
      <c r="IL869" s="196" t="s">
        <v>1317</v>
      </c>
      <c r="IM869" s="5">
        <v>140</v>
      </c>
      <c r="IN869" s="296">
        <f t="shared" si="66"/>
        <v>2.3333333333333335</v>
      </c>
    </row>
    <row r="870" spans="1:248">
      <c r="A870" s="52">
        <f>+'3.- Resumen general'!B872</f>
        <v>866</v>
      </c>
      <c r="B870" s="52">
        <v>43350</v>
      </c>
      <c r="C870" s="53" t="str">
        <f>+'3.- Resumen general'!D872</f>
        <v>Esofagostomía, fistulización de esófago</v>
      </c>
      <c r="D870" s="490" t="str">
        <f>+'3.- Resumen general'!F872</f>
        <v>IQ B</v>
      </c>
      <c r="E870" s="433" t="s">
        <v>5897</v>
      </c>
      <c r="F870" s="323">
        <f t="shared" si="64"/>
        <v>179.13249000000002</v>
      </c>
      <c r="G870" s="180" t="s">
        <v>1391</v>
      </c>
      <c r="H870" s="323">
        <f>+VLOOKUP(G870,$C$2421:$D$3113,2,FALSE)</f>
        <v>183.9085</v>
      </c>
      <c r="I870" s="55"/>
      <c r="J870" s="323"/>
      <c r="K870" s="56">
        <f t="shared" si="65"/>
        <v>363.04099000000002</v>
      </c>
      <c r="IK870" s="2">
        <v>43350</v>
      </c>
      <c r="IL870" s="196" t="s">
        <v>1318</v>
      </c>
      <c r="IM870" s="5">
        <v>140</v>
      </c>
      <c r="IN870" s="296">
        <f t="shared" si="66"/>
        <v>2.3333333333333335</v>
      </c>
    </row>
    <row r="871" spans="1:248">
      <c r="A871" s="52">
        <f>+'3.- Resumen general'!B873</f>
        <v>867</v>
      </c>
      <c r="B871" s="52">
        <v>43361</v>
      </c>
      <c r="C871" s="53" t="str">
        <f>+'3.- Resumen general'!D873</f>
        <v>Reconstrucción gastrointestinal con interposición del cólon o reconstrucción del intestino delgado</v>
      </c>
      <c r="D871" s="490" t="str">
        <f>+'3.- Resumen general'!F873</f>
        <v>IQ A</v>
      </c>
      <c r="E871" s="433" t="s">
        <v>444</v>
      </c>
      <c r="F871" s="323">
        <f t="shared" si="64"/>
        <v>170.78198999999995</v>
      </c>
      <c r="G871" s="180" t="s">
        <v>1391</v>
      </c>
      <c r="H871" s="323">
        <f>+VLOOKUP(G871,$C$2421:$D$3113,2,FALSE)</f>
        <v>183.9085</v>
      </c>
      <c r="I871" s="55"/>
      <c r="J871" s="323"/>
      <c r="K871" s="56">
        <f t="shared" si="65"/>
        <v>354.69048999999995</v>
      </c>
      <c r="IK871" s="2">
        <v>43361</v>
      </c>
      <c r="IL871" s="196" t="s">
        <v>1319</v>
      </c>
      <c r="IM871" s="5">
        <v>220</v>
      </c>
      <c r="IN871" s="296">
        <f t="shared" si="66"/>
        <v>3.6666666666666665</v>
      </c>
    </row>
    <row r="872" spans="1:248">
      <c r="A872" s="52">
        <f>+'3.- Resumen general'!B874</f>
        <v>868</v>
      </c>
      <c r="B872" s="52">
        <v>43400</v>
      </c>
      <c r="C872" s="53" t="str">
        <f>+'3.- Resumen general'!D874</f>
        <v>Ligadura de várices esofágicas con fibroscopio con o sin videocámara</v>
      </c>
      <c r="D872" s="490" t="str">
        <f>+'3.- Resumen general'!F874</f>
        <v>Endoscopía Terapéutica</v>
      </c>
      <c r="E872" s="433" t="s">
        <v>3261</v>
      </c>
      <c r="F872" s="323">
        <f t="shared" si="64"/>
        <v>22.083799999999997</v>
      </c>
      <c r="G872" s="58" t="s">
        <v>1392</v>
      </c>
      <c r="H872" s="323">
        <f>+VLOOKUP(G872,$C$2421:$D$3113,2,FALSE)</f>
        <v>21.28</v>
      </c>
      <c r="I872" s="55"/>
      <c r="J872" s="323"/>
      <c r="K872" s="56">
        <f t="shared" si="65"/>
        <v>43.363799999999998</v>
      </c>
      <c r="IK872" s="2">
        <v>43400</v>
      </c>
      <c r="IL872" s="196" t="s">
        <v>1320</v>
      </c>
      <c r="IM872" s="5">
        <v>90</v>
      </c>
      <c r="IN872" s="296">
        <f t="shared" si="66"/>
        <v>1.5</v>
      </c>
    </row>
    <row r="873" spans="1:248">
      <c r="A873" s="52">
        <f>+'3.- Resumen general'!B875</f>
        <v>869</v>
      </c>
      <c r="B873" s="52">
        <v>43401</v>
      </c>
      <c r="C873" s="53" t="str">
        <f>+'3.- Resumen general'!D875</f>
        <v>Transección de esófago con corrección, por várices esofágicas</v>
      </c>
      <c r="D873" s="490" t="str">
        <f>+'3.- Resumen general'!F875</f>
        <v>IQ B</v>
      </c>
      <c r="E873" s="433" t="s">
        <v>5897</v>
      </c>
      <c r="F873" s="323">
        <f t="shared" si="64"/>
        <v>179.13249000000002</v>
      </c>
      <c r="G873" s="180" t="s">
        <v>1391</v>
      </c>
      <c r="H873" s="323">
        <f>+VLOOKUP(G873,$C$2421:$D$3113,2,FALSE)</f>
        <v>183.9085</v>
      </c>
      <c r="I873" s="55"/>
      <c r="J873" s="323"/>
      <c r="K873" s="56">
        <f t="shared" si="65"/>
        <v>363.04099000000002</v>
      </c>
      <c r="IK873" s="2">
        <v>43401</v>
      </c>
      <c r="IL873" s="196" t="s">
        <v>1321</v>
      </c>
      <c r="IM873" s="5">
        <v>140</v>
      </c>
      <c r="IN873" s="296">
        <f t="shared" si="66"/>
        <v>2.3333333333333335</v>
      </c>
    </row>
    <row r="874" spans="1:248">
      <c r="A874" s="52">
        <f>+'3.- Resumen general'!B876</f>
        <v>870</v>
      </c>
      <c r="B874" s="52">
        <v>43405</v>
      </c>
      <c r="C874" s="53" t="str">
        <f>+'3.- Resumen general'!D876</f>
        <v>Ligadura o engrapado de la unión gastroesofágica por perforación esofágica preexistente</v>
      </c>
      <c r="D874" s="490" t="str">
        <f>+'3.- Resumen general'!F876</f>
        <v>IQ B</v>
      </c>
      <c r="E874" s="433" t="s">
        <v>5897</v>
      </c>
      <c r="F874" s="323">
        <f t="shared" si="64"/>
        <v>179.13249000000002</v>
      </c>
      <c r="G874" s="180" t="s">
        <v>1390</v>
      </c>
      <c r="H874" s="323">
        <f>+VLOOKUP(G874,$C$2421:$D$3113,2,FALSE)+($H$3323*$G$3323*IN874)+($H$3319*$G$3319*IN874)</f>
        <v>202.7780166666667</v>
      </c>
      <c r="I874" s="55"/>
      <c r="J874" s="323"/>
      <c r="K874" s="56">
        <f t="shared" si="65"/>
        <v>381.91050666666672</v>
      </c>
      <c r="IK874" s="2">
        <v>43405</v>
      </c>
      <c r="IL874" s="196" t="s">
        <v>1322</v>
      </c>
      <c r="IM874" s="5">
        <v>140</v>
      </c>
      <c r="IN874" s="296">
        <f t="shared" si="66"/>
        <v>2.3333333333333335</v>
      </c>
    </row>
    <row r="875" spans="1:248">
      <c r="A875" s="52">
        <f>+'3.- Resumen general'!B877</f>
        <v>871</v>
      </c>
      <c r="B875" s="52">
        <v>43410</v>
      </c>
      <c r="C875" s="53" t="str">
        <f>+'3.- Resumen general'!D877</f>
        <v>Sutura de herida o lesión esofágica por abordaje cervical</v>
      </c>
      <c r="D875" s="490" t="str">
        <f>+'3.- Resumen general'!F877</f>
        <v>IQ B</v>
      </c>
      <c r="E875" s="433" t="s">
        <v>5897</v>
      </c>
      <c r="F875" s="323">
        <f t="shared" si="64"/>
        <v>179.13249000000002</v>
      </c>
      <c r="G875" s="180" t="s">
        <v>1390</v>
      </c>
      <c r="H875" s="323">
        <f>+VLOOKUP(G875,$C$2421:$D$3113,2,FALSE)+($H$3323*$G$3323*IN875)+($H$3319*$G$3319*IN875)</f>
        <v>162.04201666666668</v>
      </c>
      <c r="I875" s="55"/>
      <c r="J875" s="323"/>
      <c r="K875" s="56">
        <f t="shared" si="65"/>
        <v>341.17450666666673</v>
      </c>
      <c r="IK875" s="2">
        <v>43410</v>
      </c>
      <c r="IL875" s="196" t="s">
        <v>1323</v>
      </c>
      <c r="IM875" s="5">
        <v>80</v>
      </c>
      <c r="IN875" s="296">
        <f t="shared" si="66"/>
        <v>1.3333333333333333</v>
      </c>
    </row>
    <row r="876" spans="1:248">
      <c r="A876" s="52">
        <f>+'3.- Resumen general'!B878</f>
        <v>872</v>
      </c>
      <c r="B876" s="52">
        <v>43415</v>
      </c>
      <c r="C876" s="53" t="str">
        <f>+'3.- Resumen general'!D878</f>
        <v>Sutura de herida o lesión esofágica, por abordaje transtorácico o abdominal</v>
      </c>
      <c r="D876" s="490" t="str">
        <f>+'3.- Resumen general'!F878</f>
        <v>IQ B</v>
      </c>
      <c r="E876" s="433" t="s">
        <v>5897</v>
      </c>
      <c r="F876" s="323">
        <f t="shared" si="64"/>
        <v>179.13249000000002</v>
      </c>
      <c r="G876" s="58" t="s">
        <v>1391</v>
      </c>
      <c r="H876" s="323">
        <f>+VLOOKUP(G876,$C$2421:$D$3113,2,FALSE)</f>
        <v>183.9085</v>
      </c>
      <c r="I876" s="55"/>
      <c r="J876" s="323"/>
      <c r="K876" s="56">
        <f t="shared" si="65"/>
        <v>363.04099000000002</v>
      </c>
      <c r="IK876" s="2">
        <v>43415</v>
      </c>
      <c r="IL876" s="196" t="s">
        <v>1324</v>
      </c>
      <c r="IM876" s="5">
        <v>110</v>
      </c>
      <c r="IN876" s="296">
        <f t="shared" si="66"/>
        <v>1.8333333333333333</v>
      </c>
    </row>
    <row r="877" spans="1:248">
      <c r="A877" s="52">
        <f>+'3.- Resumen general'!B879</f>
        <v>873</v>
      </c>
      <c r="B877" s="52">
        <v>43420</v>
      </c>
      <c r="C877" s="53" t="str">
        <f>+'3.- Resumen general'!D879</f>
        <v>Cierre de esofagostomía o fístula</v>
      </c>
      <c r="D877" s="490" t="str">
        <f>+'3.- Resumen general'!F879</f>
        <v>IQ B</v>
      </c>
      <c r="E877" s="433" t="s">
        <v>5897</v>
      </c>
      <c r="F877" s="323">
        <f t="shared" si="64"/>
        <v>179.13249000000002</v>
      </c>
      <c r="G877" s="58" t="s">
        <v>1391</v>
      </c>
      <c r="H877" s="323">
        <f>+VLOOKUP(G877,$C$2421:$D$3113,2,FALSE)</f>
        <v>183.9085</v>
      </c>
      <c r="I877" s="55"/>
      <c r="J877" s="323"/>
      <c r="K877" s="56">
        <f t="shared" si="65"/>
        <v>363.04099000000002</v>
      </c>
      <c r="IK877" s="2">
        <v>43420</v>
      </c>
      <c r="IL877" s="196" t="s">
        <v>1325</v>
      </c>
      <c r="IM877" s="5">
        <v>120</v>
      </c>
      <c r="IN877" s="296">
        <f t="shared" si="66"/>
        <v>2</v>
      </c>
    </row>
    <row r="878" spans="1:248">
      <c r="A878" s="52">
        <f>+'3.- Resumen general'!B880</f>
        <v>874</v>
      </c>
      <c r="B878" s="52">
        <v>43450</v>
      </c>
      <c r="C878" s="53" t="str">
        <f>+'3.- Resumen general'!D880</f>
        <v>Dilatación de esófago</v>
      </c>
      <c r="D878" s="490" t="str">
        <f>+'3.- Resumen general'!F880</f>
        <v>IQ B</v>
      </c>
      <c r="E878" s="433" t="s">
        <v>3273</v>
      </c>
      <c r="F878" s="323">
        <f t="shared" si="64"/>
        <v>49.8</v>
      </c>
      <c r="G878" s="58" t="s">
        <v>1392</v>
      </c>
      <c r="H878" s="323">
        <f>+VLOOKUP(G878,$C$2421:$D$3113,2,FALSE)</f>
        <v>21.28</v>
      </c>
      <c r="I878" s="55"/>
      <c r="J878" s="323"/>
      <c r="K878" s="56">
        <f t="shared" si="65"/>
        <v>71.08</v>
      </c>
      <c r="IK878" s="2">
        <v>43450</v>
      </c>
      <c r="IL878" s="196" t="s">
        <v>1326</v>
      </c>
      <c r="IM878" s="5">
        <v>120</v>
      </c>
      <c r="IN878" s="296">
        <f t="shared" si="66"/>
        <v>2</v>
      </c>
    </row>
    <row r="879" spans="1:248">
      <c r="A879" s="52">
        <f>+'3.- Resumen general'!B881</f>
        <v>875</v>
      </c>
      <c r="B879" s="52">
        <v>43460</v>
      </c>
      <c r="C879" s="53" t="str">
        <f>+'3.- Resumen general'!D881</f>
        <v>Taponamiento esofagogástrico con balón (tipo Sengstaken)</v>
      </c>
      <c r="D879" s="490" t="str">
        <f>+'3.- Resumen general'!F881</f>
        <v>IQ C</v>
      </c>
      <c r="E879" s="433" t="s">
        <v>445</v>
      </c>
      <c r="F879" s="323">
        <f t="shared" si="64"/>
        <v>96.123999999999981</v>
      </c>
      <c r="G879" s="58" t="s">
        <v>1392</v>
      </c>
      <c r="H879" s="323">
        <f>+VLOOKUP(G879,$C$2421:$D$3113,2,FALSE)</f>
        <v>21.28</v>
      </c>
      <c r="I879" s="55"/>
      <c r="J879" s="323"/>
      <c r="K879" s="56">
        <f t="shared" si="65"/>
        <v>117.40399999999998</v>
      </c>
      <c r="IK879" s="2">
        <v>43460</v>
      </c>
      <c r="IL879" s="196" t="s">
        <v>1327</v>
      </c>
      <c r="IM879" s="5">
        <v>60</v>
      </c>
      <c r="IN879" s="296">
        <f t="shared" si="66"/>
        <v>1</v>
      </c>
    </row>
    <row r="880" spans="1:248">
      <c r="A880" s="52">
        <f>+'3.- Resumen general'!B882</f>
        <v>876</v>
      </c>
      <c r="B880" s="52">
        <v>43500</v>
      </c>
      <c r="C880" s="53" t="str">
        <f>+'3.- Resumen general'!D882</f>
        <v>Gastrotomía; con exploración o extirpación de cuerpo extraño</v>
      </c>
      <c r="D880" s="490" t="str">
        <f>+'3.- Resumen general'!F882</f>
        <v>IQ C</v>
      </c>
      <c r="E880" s="433" t="s">
        <v>445</v>
      </c>
      <c r="F880" s="323">
        <f t="shared" si="64"/>
        <v>96.123999999999981</v>
      </c>
      <c r="G880" s="180" t="s">
        <v>1390</v>
      </c>
      <c r="H880" s="323">
        <f>+VLOOKUP(G880,$C$2421:$D$3113,2,FALSE)+($H$3323*$G$3323*IN880)+($H$3319*$G$3319*IN880)</f>
        <v>162.04201666666668</v>
      </c>
      <c r="I880" s="55"/>
      <c r="J880" s="323"/>
      <c r="K880" s="56">
        <f t="shared" si="65"/>
        <v>258.16601666666668</v>
      </c>
      <c r="IK880" s="2">
        <v>43500</v>
      </c>
      <c r="IL880" s="196" t="s">
        <v>1328</v>
      </c>
      <c r="IM880" s="5">
        <v>80</v>
      </c>
      <c r="IN880" s="296">
        <f t="shared" si="66"/>
        <v>1.3333333333333333</v>
      </c>
    </row>
    <row r="881" spans="1:248">
      <c r="A881" s="52">
        <f>+'3.- Resumen general'!B883</f>
        <v>877</v>
      </c>
      <c r="B881" s="52">
        <v>43501</v>
      </c>
      <c r="C881" s="53" t="str">
        <f>+'3.- Resumen general'!D883</f>
        <v>Gastrotomía con corrección por sutura de úlcera sangrante</v>
      </c>
      <c r="D881" s="490" t="str">
        <f>+'3.- Resumen general'!F883</f>
        <v>IQ B</v>
      </c>
      <c r="E881" s="433" t="s">
        <v>5897</v>
      </c>
      <c r="F881" s="323">
        <f t="shared" si="64"/>
        <v>179.13249000000002</v>
      </c>
      <c r="G881" s="180" t="s">
        <v>1401</v>
      </c>
      <c r="H881" s="323">
        <f>+VLOOKUP(G881,$C$2421:$D$3113,2,FALSE)+($H$3275*$G$3275*IN881)+($H$3271*$G$3271*IN881)</f>
        <v>183.36068333333336</v>
      </c>
      <c r="I881" s="55"/>
      <c r="J881" s="323"/>
      <c r="K881" s="56">
        <f t="shared" si="65"/>
        <v>362.4931733333334</v>
      </c>
      <c r="IK881" s="2">
        <v>43501</v>
      </c>
      <c r="IL881" s="196" t="s">
        <v>341</v>
      </c>
      <c r="IM881" s="5">
        <v>100</v>
      </c>
      <c r="IN881" s="296">
        <f t="shared" si="66"/>
        <v>1.6666666666666667</v>
      </c>
    </row>
    <row r="882" spans="1:248">
      <c r="A882" s="52">
        <f>+'3.- Resumen general'!B884</f>
        <v>878</v>
      </c>
      <c r="B882" s="52">
        <v>43520</v>
      </c>
      <c r="C882" s="53" t="str">
        <f>+'3.- Resumen general'!D884</f>
        <v>Piloromiotomía, corte de músculo pilórico (procedimiento de Fredet-Ramstedt)</v>
      </c>
      <c r="D882" s="490" t="str">
        <f>+'3.- Resumen general'!F884</f>
        <v>IQ B</v>
      </c>
      <c r="E882" s="433" t="s">
        <v>5897</v>
      </c>
      <c r="F882" s="323">
        <f t="shared" si="64"/>
        <v>179.13249000000002</v>
      </c>
      <c r="G882" s="180" t="s">
        <v>1401</v>
      </c>
      <c r="H882" s="323">
        <f>+VLOOKUP(G882,$C$2421:$D$3113,2,FALSE)+($H$3275*$G$3275*IN882)+($H$3271*$G$3271*IN882)</f>
        <v>149.41401666666667</v>
      </c>
      <c r="I882" s="55"/>
      <c r="J882" s="323"/>
      <c r="K882" s="56">
        <f t="shared" si="65"/>
        <v>328.54650666666669</v>
      </c>
      <c r="IK882" s="2">
        <v>43520</v>
      </c>
      <c r="IL882" s="196" t="s">
        <v>342</v>
      </c>
      <c r="IM882" s="5">
        <v>50</v>
      </c>
      <c r="IN882" s="296">
        <f t="shared" si="66"/>
        <v>0.83333333333333337</v>
      </c>
    </row>
    <row r="883" spans="1:248">
      <c r="A883" s="52">
        <f>+'3.- Resumen general'!B885</f>
        <v>879</v>
      </c>
      <c r="B883" s="52">
        <v>43605</v>
      </c>
      <c r="C883" s="53" t="str">
        <f>+'3.- Resumen general'!D885</f>
        <v>Biopsia de estómago por laparotomía</v>
      </c>
      <c r="D883" s="490" t="str">
        <f>+'3.- Resumen general'!F885</f>
        <v>IQ B</v>
      </c>
      <c r="E883" s="433" t="s">
        <v>3273</v>
      </c>
      <c r="F883" s="323">
        <f t="shared" si="64"/>
        <v>49.8</v>
      </c>
      <c r="G883" s="180" t="s">
        <v>1401</v>
      </c>
      <c r="H883" s="323">
        <f>+VLOOKUP(G883,$C$2421:$D$3113,2,FALSE)+($H$3275*$G$3275*IN883)+($H$3271*$G$3271*IN883)</f>
        <v>149.41401666666667</v>
      </c>
      <c r="I883" s="55"/>
      <c r="J883" s="323"/>
      <c r="K883" s="56">
        <f t="shared" si="65"/>
        <v>199.21401666666668</v>
      </c>
      <c r="IK883" s="2">
        <v>43605</v>
      </c>
      <c r="IL883" s="196" t="s">
        <v>343</v>
      </c>
      <c r="IM883" s="5">
        <v>50</v>
      </c>
      <c r="IN883" s="296">
        <f t="shared" si="66"/>
        <v>0.83333333333333337</v>
      </c>
    </row>
    <row r="884" spans="1:248">
      <c r="A884" s="52">
        <f>+'3.- Resumen general'!B886</f>
        <v>880</v>
      </c>
      <c r="B884" s="52">
        <v>43620</v>
      </c>
      <c r="C884" s="53" t="str">
        <f>+'3.- Resumen general'!D886</f>
        <v>Gastrectomía total</v>
      </c>
      <c r="D884" s="490" t="str">
        <f>+'3.- Resumen general'!F886</f>
        <v>IQ A</v>
      </c>
      <c r="E884" s="433" t="s">
        <v>444</v>
      </c>
      <c r="F884" s="323">
        <f t="shared" si="64"/>
        <v>170.78198999999995</v>
      </c>
      <c r="G884" s="180" t="s">
        <v>1390</v>
      </c>
      <c r="H884" s="323">
        <f>+VLOOKUP(G884,$C$2421:$D$3113,2,FALSE)+($H$3323*$G$3323*IN884)+($H$3319*$G$3319*IN884)</f>
        <v>284.25001666666662</v>
      </c>
      <c r="I884" s="55"/>
      <c r="J884" s="323"/>
      <c r="K884" s="56">
        <f t="shared" si="65"/>
        <v>455.03200666666658</v>
      </c>
      <c r="IK884" s="2">
        <v>43620</v>
      </c>
      <c r="IL884" s="196" t="s">
        <v>344</v>
      </c>
      <c r="IM884" s="5">
        <v>260</v>
      </c>
      <c r="IN884" s="296">
        <f t="shared" si="66"/>
        <v>4.333333333333333</v>
      </c>
    </row>
    <row r="885" spans="1:248">
      <c r="A885" s="52">
        <f>+'3.- Resumen general'!B887</f>
        <v>881</v>
      </c>
      <c r="B885" s="52">
        <v>43631</v>
      </c>
      <c r="C885" s="53" t="str">
        <f>+'3.- Resumen general'!D887</f>
        <v>Gastrectomía parcial distal</v>
      </c>
      <c r="D885" s="490" t="str">
        <f>+'3.- Resumen general'!F887</f>
        <v>IQ B</v>
      </c>
      <c r="E885" s="433" t="s">
        <v>5897</v>
      </c>
      <c r="F885" s="323">
        <f t="shared" si="64"/>
        <v>179.13249000000002</v>
      </c>
      <c r="G885" s="180" t="s">
        <v>1390</v>
      </c>
      <c r="H885" s="323">
        <f>+VLOOKUP(G885,$C$2421:$D$3113,2,FALSE)+($H$3323*$G$3323*IN885)+($H$3319*$G$3319*IN885)</f>
        <v>257.09268333333335</v>
      </c>
      <c r="I885" s="55"/>
      <c r="J885" s="323"/>
      <c r="K885" s="56">
        <f t="shared" si="65"/>
        <v>436.22517333333337</v>
      </c>
      <c r="IK885" s="2">
        <v>43631</v>
      </c>
      <c r="IL885" s="196" t="s">
        <v>345</v>
      </c>
      <c r="IM885" s="5">
        <v>220</v>
      </c>
      <c r="IN885" s="296">
        <f t="shared" si="66"/>
        <v>3.6666666666666665</v>
      </c>
    </row>
    <row r="886" spans="1:248">
      <c r="A886" s="52">
        <f>+'3.- Resumen general'!B888</f>
        <v>882</v>
      </c>
      <c r="B886" s="52">
        <v>43635</v>
      </c>
      <c r="C886" s="53" t="str">
        <f>+'3.- Resumen general'!D888</f>
        <v>Vagotomía realizada junto con gastrectomía distal parcial</v>
      </c>
      <c r="D886" s="490" t="str">
        <f>+'3.- Resumen general'!F888</f>
        <v>IQ B</v>
      </c>
      <c r="E886" s="433" t="s">
        <v>5897</v>
      </c>
      <c r="F886" s="323">
        <f t="shared" si="64"/>
        <v>179.13249000000002</v>
      </c>
      <c r="G886" s="180" t="s">
        <v>1401</v>
      </c>
      <c r="H886" s="323">
        <f t="shared" ref="H886:H892" si="68">+VLOOKUP(G886,$C$2421:$D$3113,2,FALSE)+($H$3275*$G$3275*IN886)+($H$3271*$G$3271*IN886)</f>
        <v>230.88601666666668</v>
      </c>
      <c r="I886" s="55"/>
      <c r="J886" s="323"/>
      <c r="K886" s="56">
        <f t="shared" si="65"/>
        <v>410.01850666666667</v>
      </c>
      <c r="IK886" s="2">
        <v>43635</v>
      </c>
      <c r="IL886" s="196" t="s">
        <v>346</v>
      </c>
      <c r="IM886" s="5">
        <v>170</v>
      </c>
      <c r="IN886" s="296">
        <f t="shared" si="66"/>
        <v>2.8333333333333335</v>
      </c>
    </row>
    <row r="887" spans="1:248">
      <c r="A887" s="52">
        <f>+'3.- Resumen general'!B889</f>
        <v>883</v>
      </c>
      <c r="B887" s="52">
        <v>43638</v>
      </c>
      <c r="C887" s="53" t="str">
        <f>+'3.- Resumen general'!D889</f>
        <v>Gastrectomía, parcial, proximal, abordajes torácico o abdominal, incluyendo esofagogastrostomía, con vagotomía</v>
      </c>
      <c r="D887" s="490" t="str">
        <f>+'3.- Resumen general'!F889</f>
        <v>IQ A</v>
      </c>
      <c r="E887" s="433" t="s">
        <v>444</v>
      </c>
      <c r="F887" s="323">
        <f t="shared" si="64"/>
        <v>170.78198999999995</v>
      </c>
      <c r="G887" s="180" t="s">
        <v>1401</v>
      </c>
      <c r="H887" s="323">
        <f t="shared" si="68"/>
        <v>264.83268333333331</v>
      </c>
      <c r="I887" s="55"/>
      <c r="J887" s="323"/>
      <c r="K887" s="56">
        <f t="shared" si="65"/>
        <v>435.61467333333326</v>
      </c>
      <c r="IK887" s="2">
        <v>43638</v>
      </c>
      <c r="IL887" s="196" t="s">
        <v>347</v>
      </c>
      <c r="IM887" s="5">
        <v>220</v>
      </c>
      <c r="IN887" s="296">
        <f t="shared" si="66"/>
        <v>3.6666666666666665</v>
      </c>
    </row>
    <row r="888" spans="1:248">
      <c r="A888" s="52">
        <f>+'3.- Resumen general'!B890</f>
        <v>884</v>
      </c>
      <c r="B888" s="52">
        <v>43640</v>
      </c>
      <c r="C888" s="53" t="str">
        <f>+'3.- Resumen general'!D890</f>
        <v>Vagotomía incluyendo piloroplastía, con o sin gastrostomía</v>
      </c>
      <c r="D888" s="490" t="str">
        <f>+'3.- Resumen general'!F890</f>
        <v>IQ B</v>
      </c>
      <c r="E888" s="433" t="s">
        <v>5897</v>
      </c>
      <c r="F888" s="323">
        <f t="shared" si="64"/>
        <v>179.13249000000002</v>
      </c>
      <c r="G888" s="180" t="s">
        <v>1401</v>
      </c>
      <c r="H888" s="323">
        <f t="shared" si="68"/>
        <v>210.51801666666671</v>
      </c>
      <c r="I888" s="55"/>
      <c r="J888" s="323"/>
      <c r="K888" s="56">
        <f t="shared" si="65"/>
        <v>389.65050666666673</v>
      </c>
      <c r="IK888" s="2">
        <v>43640</v>
      </c>
      <c r="IL888" s="196" t="s">
        <v>348</v>
      </c>
      <c r="IM888" s="5">
        <v>140</v>
      </c>
      <c r="IN888" s="296">
        <f t="shared" si="66"/>
        <v>2.3333333333333335</v>
      </c>
    </row>
    <row r="889" spans="1:248">
      <c r="A889" s="52">
        <f>+'3.- Resumen general'!B891</f>
        <v>885</v>
      </c>
      <c r="B889" s="52">
        <v>43641</v>
      </c>
      <c r="C889" s="53" t="str">
        <f>+'3.- Resumen general'!D891</f>
        <v>Vagotomía incluyendo piloroplastía, con o sin gastrostomía; de células parietales (altamente selectiva)</v>
      </c>
      <c r="D889" s="490" t="str">
        <f>+'3.- Resumen general'!F891</f>
        <v>IQ B</v>
      </c>
      <c r="E889" s="433" t="s">
        <v>5897</v>
      </c>
      <c r="F889" s="323">
        <f t="shared" si="64"/>
        <v>179.13249000000002</v>
      </c>
      <c r="G889" s="180" t="s">
        <v>1401</v>
      </c>
      <c r="H889" s="323">
        <f t="shared" si="68"/>
        <v>210.51801666666671</v>
      </c>
      <c r="I889" s="55"/>
      <c r="J889" s="323"/>
      <c r="K889" s="56">
        <f t="shared" si="65"/>
        <v>389.65050666666673</v>
      </c>
      <c r="IK889" s="2">
        <v>43641</v>
      </c>
      <c r="IL889" s="196" t="s">
        <v>349</v>
      </c>
      <c r="IM889" s="5">
        <v>140</v>
      </c>
      <c r="IN889" s="296">
        <f t="shared" si="66"/>
        <v>2.3333333333333335</v>
      </c>
    </row>
    <row r="890" spans="1:248">
      <c r="A890" s="52">
        <f>+'3.- Resumen general'!B892</f>
        <v>886</v>
      </c>
      <c r="B890" s="52">
        <v>43651</v>
      </c>
      <c r="C890" s="53" t="str">
        <f>+'3.- Resumen general'!D892</f>
        <v>Vagotomía troncular por laparoscopía</v>
      </c>
      <c r="D890" s="490" t="str">
        <f>+'3.- Resumen general'!F892</f>
        <v>IQ B</v>
      </c>
      <c r="E890" s="433" t="s">
        <v>5897</v>
      </c>
      <c r="F890" s="323">
        <f t="shared" si="64"/>
        <v>179.13249000000002</v>
      </c>
      <c r="G890" s="180" t="s">
        <v>1401</v>
      </c>
      <c r="H890" s="323">
        <f t="shared" si="68"/>
        <v>190.15001666666666</v>
      </c>
      <c r="I890" s="55"/>
      <c r="J890" s="323"/>
      <c r="K890" s="56">
        <f t="shared" si="65"/>
        <v>369.28250666666668</v>
      </c>
      <c r="IK890" s="2">
        <v>43651</v>
      </c>
      <c r="IL890" s="196" t="s">
        <v>3361</v>
      </c>
      <c r="IM890" s="5">
        <v>110</v>
      </c>
      <c r="IN890" s="296">
        <f t="shared" si="66"/>
        <v>1.8333333333333333</v>
      </c>
    </row>
    <row r="891" spans="1:248">
      <c r="A891" s="52">
        <f>+'3.- Resumen general'!B893</f>
        <v>887</v>
      </c>
      <c r="B891" s="52">
        <v>43652</v>
      </c>
      <c r="C891" s="53" t="str">
        <f>+'3.- Resumen general'!D893</f>
        <v>Vagotomía selectiva o ultraselectiva por laparoscopía</v>
      </c>
      <c r="D891" s="490" t="str">
        <f>+'3.- Resumen general'!F893</f>
        <v>IQ B</v>
      </c>
      <c r="E891" s="433" t="s">
        <v>5897</v>
      </c>
      <c r="F891" s="323">
        <f t="shared" si="64"/>
        <v>179.13249000000002</v>
      </c>
      <c r="G891" s="180" t="s">
        <v>1401</v>
      </c>
      <c r="H891" s="323">
        <f t="shared" si="68"/>
        <v>196.93935000000002</v>
      </c>
      <c r="I891" s="55"/>
      <c r="J891" s="323"/>
      <c r="K891" s="56">
        <f t="shared" si="65"/>
        <v>376.07184000000007</v>
      </c>
      <c r="IK891" s="2">
        <v>43652</v>
      </c>
      <c r="IL891" s="196" t="s">
        <v>3362</v>
      </c>
      <c r="IM891" s="5">
        <v>120</v>
      </c>
      <c r="IN891" s="296">
        <f t="shared" si="66"/>
        <v>2</v>
      </c>
    </row>
    <row r="892" spans="1:248">
      <c r="A892" s="52">
        <f>+'3.- Resumen general'!B894</f>
        <v>888</v>
      </c>
      <c r="B892" s="52">
        <v>43653</v>
      </c>
      <c r="C892" s="53" t="str">
        <f>+'3.- Resumen general'!D894</f>
        <v>Gastrostomía por laparoscopía</v>
      </c>
      <c r="D892" s="490" t="str">
        <f>+'3.- Resumen general'!F894</f>
        <v>IQ B</v>
      </c>
      <c r="E892" s="433" t="s">
        <v>5897</v>
      </c>
      <c r="F892" s="323">
        <f t="shared" si="64"/>
        <v>179.13249000000002</v>
      </c>
      <c r="G892" s="180" t="s">
        <v>1401</v>
      </c>
      <c r="H892" s="323">
        <f t="shared" si="68"/>
        <v>210.51801666666671</v>
      </c>
      <c r="I892" s="55"/>
      <c r="J892" s="323"/>
      <c r="K892" s="56">
        <f t="shared" si="65"/>
        <v>389.65050666666673</v>
      </c>
      <c r="IK892" s="2">
        <v>43653</v>
      </c>
      <c r="IL892" s="196" t="s">
        <v>3363</v>
      </c>
      <c r="IM892" s="5">
        <v>140</v>
      </c>
      <c r="IN892" s="296">
        <f t="shared" si="66"/>
        <v>2.3333333333333335</v>
      </c>
    </row>
    <row r="893" spans="1:248">
      <c r="A893" s="52">
        <f>+'3.- Resumen general'!B895</f>
        <v>889</v>
      </c>
      <c r="B893" s="52">
        <v>43750</v>
      </c>
      <c r="C893" s="53" t="str">
        <f>+'3.- Resumen general'!D895</f>
        <v>Colocación percutánea de tubo de gastrostomía</v>
      </c>
      <c r="D893" s="490" t="str">
        <f>+'3.- Resumen general'!F895</f>
        <v>IQ B</v>
      </c>
      <c r="E893" s="433" t="s">
        <v>5897</v>
      </c>
      <c r="F893" s="323">
        <f t="shared" si="64"/>
        <v>179.13249000000002</v>
      </c>
      <c r="G893" s="180" t="s">
        <v>1392</v>
      </c>
      <c r="H893" s="323">
        <f>+VLOOKUP(G893,$C$2421:$D$3113,2,FALSE)</f>
        <v>21.28</v>
      </c>
      <c r="I893" s="55"/>
      <c r="J893" s="323"/>
      <c r="K893" s="56">
        <f t="shared" si="65"/>
        <v>200.41249000000002</v>
      </c>
      <c r="IK893" s="2">
        <v>43750</v>
      </c>
      <c r="IL893" s="196" t="s">
        <v>3364</v>
      </c>
      <c r="IM893" s="5">
        <v>80</v>
      </c>
      <c r="IN893" s="296">
        <f t="shared" si="66"/>
        <v>1.3333333333333333</v>
      </c>
    </row>
    <row r="894" spans="1:248">
      <c r="A894" s="52">
        <f>+'3.- Resumen general'!B896</f>
        <v>890</v>
      </c>
      <c r="B894" s="52">
        <v>43800</v>
      </c>
      <c r="C894" s="53" t="str">
        <f>+'3.- Resumen general'!D896</f>
        <v>Piloroplastía</v>
      </c>
      <c r="D894" s="490" t="str">
        <f>+'3.- Resumen general'!F896</f>
        <v>IQ B</v>
      </c>
      <c r="E894" s="433" t="s">
        <v>5897</v>
      </c>
      <c r="F894" s="323">
        <f t="shared" si="64"/>
        <v>179.13249000000002</v>
      </c>
      <c r="G894" s="180" t="s">
        <v>1401</v>
      </c>
      <c r="H894" s="323">
        <f>+VLOOKUP(G894,$C$2421:$D$3113,2,FALSE)+($H$3275*$G$3275*IN894)+($H$3271*$G$3271*IN894)</f>
        <v>169.78201666666666</v>
      </c>
      <c r="I894" s="55"/>
      <c r="J894" s="323"/>
      <c r="K894" s="56">
        <f t="shared" si="65"/>
        <v>348.91450666666668</v>
      </c>
      <c r="IK894" s="2">
        <v>43800</v>
      </c>
      <c r="IL894" s="196" t="s">
        <v>3365</v>
      </c>
      <c r="IM894" s="5">
        <v>80</v>
      </c>
      <c r="IN894" s="296">
        <f t="shared" si="66"/>
        <v>1.3333333333333333</v>
      </c>
    </row>
    <row r="895" spans="1:248">
      <c r="A895" s="52">
        <f>+'3.- Resumen general'!B897</f>
        <v>891</v>
      </c>
      <c r="B895" s="52">
        <v>43810</v>
      </c>
      <c r="C895" s="53" t="str">
        <f>+'3.- Resumen general'!D897</f>
        <v>Gastroduodenostomía</v>
      </c>
      <c r="D895" s="490" t="str">
        <f>+'3.- Resumen general'!F897</f>
        <v>IQ B</v>
      </c>
      <c r="E895" s="433" t="s">
        <v>5897</v>
      </c>
      <c r="F895" s="323">
        <f t="shared" si="64"/>
        <v>179.13249000000002</v>
      </c>
      <c r="G895" s="180" t="s">
        <v>1390</v>
      </c>
      <c r="H895" s="323">
        <f>+VLOOKUP(G895,$C$2421:$D$3113,2,FALSE)+($H$3323*$G$3323*IN895)+($H$3319*$G$3319*IN895)</f>
        <v>162.04201666666668</v>
      </c>
      <c r="I895" s="55"/>
      <c r="J895" s="323"/>
      <c r="K895" s="56">
        <f t="shared" si="65"/>
        <v>341.17450666666673</v>
      </c>
      <c r="IK895" s="2">
        <v>43810</v>
      </c>
      <c r="IL895" s="196" t="s">
        <v>2399</v>
      </c>
      <c r="IM895" s="5">
        <v>80</v>
      </c>
      <c r="IN895" s="296">
        <f t="shared" si="66"/>
        <v>1.3333333333333333</v>
      </c>
    </row>
    <row r="896" spans="1:248">
      <c r="A896" s="52">
        <f>+'3.- Resumen general'!B898</f>
        <v>892</v>
      </c>
      <c r="B896" s="52">
        <v>43820</v>
      </c>
      <c r="C896" s="53" t="str">
        <f>+'3.- Resumen general'!D898</f>
        <v>Gastroyeyunostomía con o sin vagotomía</v>
      </c>
      <c r="D896" s="490" t="str">
        <f>+'3.- Resumen general'!F898</f>
        <v>IQ B</v>
      </c>
      <c r="E896" s="433" t="s">
        <v>5897</v>
      </c>
      <c r="F896" s="323">
        <f t="shared" si="64"/>
        <v>179.13249000000002</v>
      </c>
      <c r="G896" s="180" t="s">
        <v>1401</v>
      </c>
      <c r="H896" s="323">
        <f>+VLOOKUP(G896,$C$2421:$D$3113,2,FALSE)+($H$3275*$G$3275*IN896)+($H$3271*$G$3271*IN896)</f>
        <v>183.36068333333336</v>
      </c>
      <c r="I896" s="55"/>
      <c r="J896" s="323"/>
      <c r="K896" s="56">
        <f t="shared" si="65"/>
        <v>362.4931733333334</v>
      </c>
      <c r="IK896" s="2">
        <v>43820</v>
      </c>
      <c r="IL896" s="196" t="s">
        <v>2400</v>
      </c>
      <c r="IM896" s="5">
        <v>100</v>
      </c>
      <c r="IN896" s="296">
        <f t="shared" si="66"/>
        <v>1.6666666666666667</v>
      </c>
    </row>
    <row r="897" spans="1:248">
      <c r="A897" s="52">
        <f>+'3.- Resumen general'!B899</f>
        <v>893</v>
      </c>
      <c r="B897" s="52">
        <v>43830</v>
      </c>
      <c r="C897" s="53" t="str">
        <f>+'3.- Resumen general'!D899</f>
        <v>Gastrostomía, abierta; sin construcción de tubo gástrico</v>
      </c>
      <c r="D897" s="490" t="str">
        <f>+'3.- Resumen general'!F899</f>
        <v>IQ C</v>
      </c>
      <c r="E897" s="433" t="s">
        <v>445</v>
      </c>
      <c r="F897" s="323">
        <f t="shared" si="64"/>
        <v>96.123999999999981</v>
      </c>
      <c r="G897" s="180" t="s">
        <v>1401</v>
      </c>
      <c r="H897" s="323">
        <f>+VLOOKUP(G897,$C$2421:$D$3113,2,FALSE)+($H$3275*$G$3275*IN897)+($H$3271*$G$3271*IN897)</f>
        <v>159.59801666666667</v>
      </c>
      <c r="I897" s="55"/>
      <c r="J897" s="323"/>
      <c r="K897" s="56">
        <f t="shared" si="65"/>
        <v>255.72201666666666</v>
      </c>
      <c r="IK897" s="2">
        <v>43830</v>
      </c>
      <c r="IL897" s="196" t="s">
        <v>2401</v>
      </c>
      <c r="IM897" s="5">
        <v>65</v>
      </c>
      <c r="IN897" s="296">
        <f t="shared" si="66"/>
        <v>1.0833333333333333</v>
      </c>
    </row>
    <row r="898" spans="1:248">
      <c r="A898" s="52">
        <f>+'3.- Resumen general'!B900</f>
        <v>894</v>
      </c>
      <c r="B898" s="52">
        <v>43831</v>
      </c>
      <c r="C898" s="53" t="str">
        <f>+'3.- Resumen general'!D900</f>
        <v>Gastrostomía neonatal abierta para alimentación</v>
      </c>
      <c r="D898" s="490" t="str">
        <f>+'3.- Resumen general'!F900</f>
        <v>IQ B</v>
      </c>
      <c r="E898" s="433" t="s">
        <v>5897</v>
      </c>
      <c r="F898" s="323">
        <f t="shared" si="64"/>
        <v>179.13249000000002</v>
      </c>
      <c r="G898" s="180" t="s">
        <v>1401</v>
      </c>
      <c r="H898" s="323">
        <f>+VLOOKUP(G898,$C$2421:$D$3113,2,FALSE)+($H$3275*$G$3275*IN898)+($H$3271*$G$3271*IN898)</f>
        <v>159.59801666666667</v>
      </c>
      <c r="I898" s="55"/>
      <c r="J898" s="323"/>
      <c r="K898" s="56">
        <f t="shared" si="65"/>
        <v>338.73050666666666</v>
      </c>
      <c r="IK898" s="2">
        <v>43831</v>
      </c>
      <c r="IL898" s="196" t="s">
        <v>2402</v>
      </c>
      <c r="IM898" s="5">
        <v>65</v>
      </c>
      <c r="IN898" s="296">
        <f t="shared" si="66"/>
        <v>1.0833333333333333</v>
      </c>
    </row>
    <row r="899" spans="1:248">
      <c r="A899" s="52">
        <f>+'3.- Resumen general'!B901</f>
        <v>895</v>
      </c>
      <c r="B899" s="52">
        <v>43840</v>
      </c>
      <c r="C899" s="53" t="str">
        <f>+'3.- Resumen general'!D901</f>
        <v>Gastrorrafia, sutura de úlcera, herida o lesión duodenal o gástrica perforada</v>
      </c>
      <c r="D899" s="490" t="str">
        <f>+'3.- Resumen general'!F901</f>
        <v>IQ B</v>
      </c>
      <c r="E899" s="433" t="s">
        <v>5897</v>
      </c>
      <c r="F899" s="323">
        <f t="shared" si="64"/>
        <v>179.13249000000002</v>
      </c>
      <c r="G899" s="180" t="s">
        <v>1390</v>
      </c>
      <c r="H899" s="323">
        <f>+VLOOKUP(G899,$C$2421:$D$3113,2,FALSE)+($H$3323*$G$3323*IN899)+($H$3319*$G$3319*IN899)</f>
        <v>148.46335000000002</v>
      </c>
      <c r="I899" s="55"/>
      <c r="J899" s="323"/>
      <c r="K899" s="56">
        <f t="shared" si="65"/>
        <v>327.59584000000007</v>
      </c>
      <c r="IK899" s="2">
        <v>43840</v>
      </c>
      <c r="IL899" s="196" t="s">
        <v>3786</v>
      </c>
      <c r="IM899" s="5">
        <v>60</v>
      </c>
      <c r="IN899" s="296">
        <f t="shared" si="66"/>
        <v>1</v>
      </c>
    </row>
    <row r="900" spans="1:248">
      <c r="A900" s="52">
        <f>+'3.- Resumen general'!B902</f>
        <v>896</v>
      </c>
      <c r="B900" s="52">
        <v>43841</v>
      </c>
      <c r="C900" s="53" t="str">
        <f>+'3.- Resumen general'!D902</f>
        <v>Gastrorrafia y parche de epiplon (Graham) por úlcera perforada</v>
      </c>
      <c r="D900" s="490" t="str">
        <f>+'3.- Resumen general'!F902</f>
        <v>IQ B</v>
      </c>
      <c r="E900" s="433" t="s">
        <v>5897</v>
      </c>
      <c r="F900" s="323">
        <f t="shared" si="64"/>
        <v>179.13249000000002</v>
      </c>
      <c r="G900" s="180" t="s">
        <v>1390</v>
      </c>
      <c r="H900" s="323">
        <f>+VLOOKUP(G900,$C$2421:$D$3113,2,FALSE)+($H$3323*$G$3323*IN900)+($H$3319*$G$3319*IN900)</f>
        <v>162.04201666666668</v>
      </c>
      <c r="I900" s="55"/>
      <c r="J900" s="323"/>
      <c r="K900" s="56">
        <f t="shared" si="65"/>
        <v>341.17450666666673</v>
      </c>
      <c r="IK900" s="2">
        <v>43841</v>
      </c>
      <c r="IL900" s="196" t="s">
        <v>2403</v>
      </c>
      <c r="IM900" s="5">
        <v>80</v>
      </c>
      <c r="IN900" s="296">
        <f t="shared" si="66"/>
        <v>1.3333333333333333</v>
      </c>
    </row>
    <row r="901" spans="1:248">
      <c r="A901" s="52">
        <f>+'3.- Resumen general'!B903</f>
        <v>897</v>
      </c>
      <c r="B901" s="52">
        <v>43842</v>
      </c>
      <c r="C901" s="53" t="str">
        <f>+'3.- Resumen general'!D903</f>
        <v>Procedimiento gástrico restrictivo por obesidad mórbida, sin derivación (by pass) gástrica; Gastroplastía vertical</v>
      </c>
      <c r="D901" s="490" t="str">
        <f>+'3.- Resumen general'!F903</f>
        <v>IQ B</v>
      </c>
      <c r="E901" s="433" t="s">
        <v>5897</v>
      </c>
      <c r="F901" s="323">
        <f t="shared" ref="F901:F964" si="69">+VLOOKUP(E901,$C$2421:$D$3113,2,FALSE)</f>
        <v>179.13249000000002</v>
      </c>
      <c r="G901" s="180" t="s">
        <v>1390</v>
      </c>
      <c r="H901" s="323">
        <f>+VLOOKUP(G901,$C$2421:$D$3113,2,FALSE)+($H$3323*$G$3323*IN901)+($H$3319*$G$3319*IN901)</f>
        <v>182.41001666666668</v>
      </c>
      <c r="I901" s="55"/>
      <c r="J901" s="323"/>
      <c r="K901" s="56">
        <f t="shared" ref="K901:K964" si="70">+F901+H901+J901</f>
        <v>361.54250666666667</v>
      </c>
      <c r="IK901" s="2">
        <v>43842</v>
      </c>
      <c r="IL901" s="196" t="s">
        <v>3510</v>
      </c>
      <c r="IM901" s="5">
        <v>110</v>
      </c>
      <c r="IN901" s="296">
        <f t="shared" ref="IN901:IN964" si="71">IM901/60</f>
        <v>1.8333333333333333</v>
      </c>
    </row>
    <row r="902" spans="1:248">
      <c r="A902" s="52">
        <f>+'3.- Resumen general'!B904</f>
        <v>898</v>
      </c>
      <c r="B902" s="52">
        <v>43850</v>
      </c>
      <c r="C902" s="53" t="str">
        <f>+'3.- Resumen general'!D904</f>
        <v>Revisión de anastomosis gastroduodenal (gastroduodenostomía) con reconstrucción</v>
      </c>
      <c r="D902" s="490" t="str">
        <f>+'3.- Resumen general'!F904</f>
        <v>IQ B</v>
      </c>
      <c r="E902" s="433" t="s">
        <v>5897</v>
      </c>
      <c r="F902" s="323">
        <f t="shared" si="69"/>
        <v>179.13249000000002</v>
      </c>
      <c r="G902" s="180" t="s">
        <v>1401</v>
      </c>
      <c r="H902" s="323">
        <f>+VLOOKUP(G902,$C$2421:$D$3113,2,FALSE)+($H$3275*$G$3275*IN902)+($H$3271*$G$3271*IN902)</f>
        <v>156.20335000000003</v>
      </c>
      <c r="I902" s="55"/>
      <c r="J902" s="323"/>
      <c r="K902" s="56">
        <f t="shared" si="70"/>
        <v>335.33584000000008</v>
      </c>
      <c r="IK902" s="2">
        <v>43850</v>
      </c>
      <c r="IL902" s="196" t="s">
        <v>2739</v>
      </c>
      <c r="IM902" s="5">
        <v>60</v>
      </c>
      <c r="IN902" s="296">
        <f t="shared" si="71"/>
        <v>1</v>
      </c>
    </row>
    <row r="903" spans="1:248">
      <c r="A903" s="52">
        <f>+'3.- Resumen general'!B905</f>
        <v>899</v>
      </c>
      <c r="B903" s="52">
        <v>43870</v>
      </c>
      <c r="C903" s="53" t="str">
        <f>+'3.- Resumen general'!D905</f>
        <v>Cierre quirúrgico de gastrostomía</v>
      </c>
      <c r="D903" s="490" t="str">
        <f>+'3.- Resumen general'!F905</f>
        <v>IQ C</v>
      </c>
      <c r="E903" s="433" t="s">
        <v>445</v>
      </c>
      <c r="F903" s="323">
        <f t="shared" si="69"/>
        <v>96.123999999999981</v>
      </c>
      <c r="G903" s="180" t="s">
        <v>1401</v>
      </c>
      <c r="H903" s="323">
        <f>+VLOOKUP(G903,$C$2421:$D$3113,2,FALSE)+($H$3275*$G$3275*IN903)+($H$3271*$G$3271*IN903)</f>
        <v>169.78201666666666</v>
      </c>
      <c r="I903" s="55"/>
      <c r="J903" s="323"/>
      <c r="K903" s="56">
        <f t="shared" si="70"/>
        <v>265.90601666666663</v>
      </c>
      <c r="IK903" s="2">
        <v>43870</v>
      </c>
      <c r="IL903" s="196" t="s">
        <v>2740</v>
      </c>
      <c r="IM903" s="5">
        <v>80</v>
      </c>
      <c r="IN903" s="296">
        <f t="shared" si="71"/>
        <v>1.3333333333333333</v>
      </c>
    </row>
    <row r="904" spans="1:248">
      <c r="A904" s="52">
        <f>+'3.- Resumen general'!B906</f>
        <v>900</v>
      </c>
      <c r="B904" s="52">
        <v>43880</v>
      </c>
      <c r="C904" s="53" t="str">
        <f>+'3.- Resumen general'!D906</f>
        <v>Cierre de fístula gastrocólica</v>
      </c>
      <c r="D904" s="490" t="str">
        <f>+'3.- Resumen general'!F906</f>
        <v>IQ B</v>
      </c>
      <c r="E904" s="433" t="s">
        <v>5897</v>
      </c>
      <c r="F904" s="323">
        <f t="shared" si="69"/>
        <v>179.13249000000002</v>
      </c>
      <c r="G904" s="180" t="s">
        <v>1401</v>
      </c>
      <c r="H904" s="323">
        <f>+VLOOKUP(G904,$C$2421:$D$3113,2,FALSE)+($H$3275*$G$3275*IN904)+($H$3271*$G$3271*IN904)</f>
        <v>169.78201666666666</v>
      </c>
      <c r="I904" s="55"/>
      <c r="J904" s="323"/>
      <c r="K904" s="56">
        <f t="shared" si="70"/>
        <v>348.91450666666668</v>
      </c>
      <c r="IK904" s="2">
        <v>43880</v>
      </c>
      <c r="IL904" s="196" t="s">
        <v>2741</v>
      </c>
      <c r="IM904" s="5">
        <v>80</v>
      </c>
      <c r="IN904" s="296">
        <f t="shared" si="71"/>
        <v>1.3333333333333333</v>
      </c>
    </row>
    <row r="905" spans="1:248">
      <c r="A905" s="52">
        <f>+'3.- Resumen general'!B907</f>
        <v>901</v>
      </c>
      <c r="B905" s="52">
        <v>44005</v>
      </c>
      <c r="C905" s="53" t="str">
        <f>+'3.- Resumen general'!D907</f>
        <v>Enterolisis (liberación de adherencias intestinales)</v>
      </c>
      <c r="D905" s="490" t="str">
        <f>+'3.- Resumen general'!F907</f>
        <v>IQ B</v>
      </c>
      <c r="E905" s="433" t="s">
        <v>3273</v>
      </c>
      <c r="F905" s="323">
        <f t="shared" si="69"/>
        <v>49.8</v>
      </c>
      <c r="G905" s="180" t="s">
        <v>1401</v>
      </c>
      <c r="H905" s="323">
        <f>+VLOOKUP(G905,$C$2421:$D$3113,2,FALSE)+($H$3275*$G$3275*IN905)+($H$3271*$G$3271*IN905)</f>
        <v>169.78201666666666</v>
      </c>
      <c r="I905" s="55"/>
      <c r="J905" s="323"/>
      <c r="K905" s="56">
        <f t="shared" si="70"/>
        <v>219.58201666666668</v>
      </c>
      <c r="IK905" s="2">
        <v>44005</v>
      </c>
      <c r="IL905" s="196" t="s">
        <v>3787</v>
      </c>
      <c r="IM905" s="5">
        <v>80</v>
      </c>
      <c r="IN905" s="296">
        <f t="shared" si="71"/>
        <v>1.3333333333333333</v>
      </c>
    </row>
    <row r="906" spans="1:248">
      <c r="A906" s="52">
        <f>+'3.- Resumen general'!B908</f>
        <v>902</v>
      </c>
      <c r="B906" s="52">
        <v>44010</v>
      </c>
      <c r="C906" s="53" t="str">
        <f>+'3.- Resumen general'!D908</f>
        <v>Duodenotomía</v>
      </c>
      <c r="D906" s="490" t="str">
        <f>+'3.- Resumen general'!F908</f>
        <v>IQ B</v>
      </c>
      <c r="E906" s="433" t="s">
        <v>5897</v>
      </c>
      <c r="F906" s="323">
        <f t="shared" si="69"/>
        <v>179.13249000000002</v>
      </c>
      <c r="G906" s="180" t="s">
        <v>1390</v>
      </c>
      <c r="H906" s="323">
        <f>+VLOOKUP(G906,$C$2421:$D$3113,2,FALSE)+($H$3323*$G$3323*IN906)+($H$3319*$G$3319*IN906)</f>
        <v>162.04201666666668</v>
      </c>
      <c r="I906" s="55"/>
      <c r="J906" s="323"/>
      <c r="K906" s="56">
        <f t="shared" si="70"/>
        <v>341.17450666666673</v>
      </c>
      <c r="IK906" s="2">
        <v>44010</v>
      </c>
      <c r="IL906" s="196" t="s">
        <v>2742</v>
      </c>
      <c r="IM906" s="5">
        <v>80</v>
      </c>
      <c r="IN906" s="296">
        <f t="shared" si="71"/>
        <v>1.3333333333333333</v>
      </c>
    </row>
    <row r="907" spans="1:248">
      <c r="A907" s="52">
        <f>+'3.- Resumen general'!B909</f>
        <v>903</v>
      </c>
      <c r="B907" s="52">
        <v>44011</v>
      </c>
      <c r="C907" s="53" t="str">
        <f>+'3.- Resumen general'!D909</f>
        <v>Diverticulización duodenal</v>
      </c>
      <c r="D907" s="490" t="str">
        <f>+'3.- Resumen general'!F909</f>
        <v>IQ B</v>
      </c>
      <c r="E907" s="433" t="s">
        <v>5897</v>
      </c>
      <c r="F907" s="323">
        <f t="shared" si="69"/>
        <v>179.13249000000002</v>
      </c>
      <c r="G907" s="180" t="s">
        <v>1390</v>
      </c>
      <c r="H907" s="323">
        <f>+VLOOKUP(G907,$C$2421:$D$3113,2,FALSE)+($H$3323*$G$3323*IN907)+($H$3319*$G$3319*IN907)</f>
        <v>243.51401666666666</v>
      </c>
      <c r="I907" s="55"/>
      <c r="J907" s="323"/>
      <c r="K907" s="56">
        <f t="shared" si="70"/>
        <v>422.64650666666671</v>
      </c>
      <c r="IK907" s="2">
        <v>44011</v>
      </c>
      <c r="IL907" s="196" t="s">
        <v>4462</v>
      </c>
      <c r="IM907" s="5">
        <v>200</v>
      </c>
      <c r="IN907" s="296">
        <f t="shared" si="71"/>
        <v>3.3333333333333335</v>
      </c>
    </row>
    <row r="908" spans="1:248">
      <c r="A908" s="52">
        <f>+'3.- Resumen general'!B910</f>
        <v>904</v>
      </c>
      <c r="B908" s="52">
        <v>44015</v>
      </c>
      <c r="C908" s="53" t="str">
        <f>+'3.- Resumen general'!D910</f>
        <v>Enterostomías</v>
      </c>
      <c r="D908" s="490" t="str">
        <f>+'3.- Resumen general'!F910</f>
        <v>IQ B</v>
      </c>
      <c r="E908" s="433" t="s">
        <v>5897</v>
      </c>
      <c r="F908" s="323">
        <f t="shared" si="69"/>
        <v>179.13249000000002</v>
      </c>
      <c r="G908" s="180" t="s">
        <v>1401</v>
      </c>
      <c r="H908" s="323">
        <f>+VLOOKUP(G908,$C$2421:$D$3113,2,FALSE)+($H$3275*$G$3275*IN908)+($H$3271*$G$3271*IN908)</f>
        <v>169.78201666666666</v>
      </c>
      <c r="I908" s="55"/>
      <c r="J908" s="323"/>
      <c r="K908" s="56">
        <f t="shared" si="70"/>
        <v>348.91450666666668</v>
      </c>
      <c r="IK908" s="2">
        <v>44015</v>
      </c>
      <c r="IL908" s="196" t="s">
        <v>4463</v>
      </c>
      <c r="IM908" s="5">
        <v>80</v>
      </c>
      <c r="IN908" s="296">
        <f t="shared" si="71"/>
        <v>1.3333333333333333</v>
      </c>
    </row>
    <row r="909" spans="1:248">
      <c r="A909" s="52">
        <f>+'3.- Resumen general'!B911</f>
        <v>905</v>
      </c>
      <c r="B909" s="52">
        <v>44020</v>
      </c>
      <c r="C909" s="53" t="str">
        <f>+'3.- Resumen general'!D911</f>
        <v>Enterotomía, intestino diferente a duodeno</v>
      </c>
      <c r="D909" s="490" t="str">
        <f>+'3.- Resumen general'!F911</f>
        <v>IQ B</v>
      </c>
      <c r="E909" s="433" t="s">
        <v>5897</v>
      </c>
      <c r="F909" s="323">
        <f t="shared" si="69"/>
        <v>179.13249000000002</v>
      </c>
      <c r="G909" s="180" t="s">
        <v>1401</v>
      </c>
      <c r="H909" s="323">
        <f>+VLOOKUP(G909,$C$2421:$D$3113,2,FALSE)+($H$3275*$G$3275*IN909)+($H$3271*$G$3271*IN909)</f>
        <v>183.36068333333336</v>
      </c>
      <c r="I909" s="55"/>
      <c r="J909" s="323"/>
      <c r="K909" s="56">
        <f t="shared" si="70"/>
        <v>362.4931733333334</v>
      </c>
      <c r="IK909" s="2">
        <v>44020</v>
      </c>
      <c r="IL909" s="196" t="s">
        <v>4464</v>
      </c>
      <c r="IM909" s="5">
        <v>100</v>
      </c>
      <c r="IN909" s="296">
        <f t="shared" si="71"/>
        <v>1.6666666666666667</v>
      </c>
    </row>
    <row r="910" spans="1:248">
      <c r="A910" s="52">
        <f>+'3.- Resumen general'!B912</f>
        <v>906</v>
      </c>
      <c r="B910" s="52">
        <v>44025</v>
      </c>
      <c r="C910" s="53" t="str">
        <f>+'3.- Resumen general'!D912</f>
        <v>Colotomía</v>
      </c>
      <c r="D910" s="490" t="str">
        <f>+'3.- Resumen general'!F912</f>
        <v>IQ B</v>
      </c>
      <c r="E910" s="433" t="s">
        <v>5897</v>
      </c>
      <c r="F910" s="323">
        <f t="shared" si="69"/>
        <v>179.13249000000002</v>
      </c>
      <c r="G910" s="180" t="s">
        <v>1401</v>
      </c>
      <c r="H910" s="323">
        <f>+VLOOKUP(G910,$C$2421:$D$3113,2,FALSE)+($H$3275*$G$3275*IN910)+($H$3271*$G$3271*IN910)</f>
        <v>183.36068333333336</v>
      </c>
      <c r="I910" s="55"/>
      <c r="J910" s="323"/>
      <c r="K910" s="56">
        <f t="shared" si="70"/>
        <v>362.4931733333334</v>
      </c>
      <c r="IK910" s="2">
        <v>44025</v>
      </c>
      <c r="IL910" s="196" t="s">
        <v>4465</v>
      </c>
      <c r="IM910" s="5">
        <v>100</v>
      </c>
      <c r="IN910" s="296">
        <f t="shared" si="71"/>
        <v>1.6666666666666667</v>
      </c>
    </row>
    <row r="911" spans="1:248">
      <c r="A911" s="52">
        <f>+'3.- Resumen general'!B913</f>
        <v>907</v>
      </c>
      <c r="B911" s="52">
        <v>44050</v>
      </c>
      <c r="C911" s="53" t="str">
        <f>+'3.- Resumen general'!D913</f>
        <v>Reducción de vólvulo, intususcepción, hernia interna, mediante laparotomía</v>
      </c>
      <c r="D911" s="490" t="str">
        <f>+'3.- Resumen general'!F913</f>
        <v>IQ B</v>
      </c>
      <c r="E911" s="433" t="s">
        <v>5897</v>
      </c>
      <c r="F911" s="323">
        <f t="shared" si="69"/>
        <v>179.13249000000002</v>
      </c>
      <c r="G911" s="180" t="s">
        <v>1401</v>
      </c>
      <c r="H911" s="323">
        <f>+VLOOKUP(G911,$C$2421:$D$3113,2,FALSE)+($H$3275*$G$3275*IN911)+($H$3271*$G$3271*IN911)</f>
        <v>183.36068333333336</v>
      </c>
      <c r="I911" s="55"/>
      <c r="J911" s="323"/>
      <c r="K911" s="56">
        <f t="shared" si="70"/>
        <v>362.4931733333334</v>
      </c>
      <c r="IK911" s="2">
        <v>44050</v>
      </c>
      <c r="IL911" s="196" t="s">
        <v>4466</v>
      </c>
      <c r="IM911" s="5">
        <v>100</v>
      </c>
      <c r="IN911" s="296">
        <f t="shared" si="71"/>
        <v>1.6666666666666667</v>
      </c>
    </row>
    <row r="912" spans="1:248">
      <c r="A912" s="52">
        <f>+'3.- Resumen general'!B914</f>
        <v>908</v>
      </c>
      <c r="B912" s="52">
        <v>44055</v>
      </c>
      <c r="C912" s="53" t="str">
        <f>+'3.- Resumen general'!D914</f>
        <v>Corrección de malrotación mediante lisis de bandas duodenales y/o reducción de vólvulo de intestino medio por vía laparoscópica</v>
      </c>
      <c r="D912" s="490" t="str">
        <f>+'3.- Resumen general'!F914</f>
        <v>IQ A</v>
      </c>
      <c r="E912" s="433" t="s">
        <v>444</v>
      </c>
      <c r="F912" s="323">
        <f t="shared" si="69"/>
        <v>170.78198999999995</v>
      </c>
      <c r="G912" s="180" t="s">
        <v>1401</v>
      </c>
      <c r="H912" s="323">
        <f>+VLOOKUP(G912,$C$2421:$D$3113,2,FALSE)+($H$3275*$G$3275*IN912)+($H$3271*$G$3271*IN912)</f>
        <v>183.36068333333336</v>
      </c>
      <c r="I912" s="55"/>
      <c r="J912" s="323"/>
      <c r="K912" s="56">
        <f t="shared" si="70"/>
        <v>354.14267333333328</v>
      </c>
      <c r="IK912" s="2">
        <v>44055</v>
      </c>
      <c r="IL912" s="196" t="s">
        <v>3788</v>
      </c>
      <c r="IM912" s="5">
        <v>100</v>
      </c>
      <c r="IN912" s="296">
        <f t="shared" si="71"/>
        <v>1.6666666666666667</v>
      </c>
    </row>
    <row r="913" spans="1:248">
      <c r="A913" s="52">
        <f>+'3.- Resumen general'!B915</f>
        <v>909</v>
      </c>
      <c r="B913" s="52">
        <v>44120</v>
      </c>
      <c r="C913" s="53" t="str">
        <f>+'3.- Resumen general'!D915</f>
        <v>Enterectomía, resección del intestino delgado</v>
      </c>
      <c r="D913" s="490" t="str">
        <f>+'3.- Resumen general'!F915</f>
        <v>IQ A</v>
      </c>
      <c r="E913" s="433" t="s">
        <v>3273</v>
      </c>
      <c r="F913" s="323">
        <f t="shared" si="69"/>
        <v>49.8</v>
      </c>
      <c r="G913" s="180" t="s">
        <v>1390</v>
      </c>
      <c r="H913" s="323">
        <f>+VLOOKUP(G913,$C$2421:$D$3113,2,FALSE)+($H$3323*$G$3323*IN913)+($H$3319*$G$3319*IN913)</f>
        <v>175.62068333333335</v>
      </c>
      <c r="I913" s="55"/>
      <c r="J913" s="323"/>
      <c r="K913" s="56">
        <f t="shared" si="70"/>
        <v>225.42068333333333</v>
      </c>
      <c r="IK913" s="2">
        <v>44120</v>
      </c>
      <c r="IL913" s="196" t="s">
        <v>4467</v>
      </c>
      <c r="IM913" s="5">
        <v>100</v>
      </c>
      <c r="IN913" s="296">
        <f t="shared" si="71"/>
        <v>1.6666666666666667</v>
      </c>
    </row>
    <row r="914" spans="1:248">
      <c r="A914" s="52">
        <f>+'3.- Resumen general'!B916</f>
        <v>910</v>
      </c>
      <c r="B914" s="52">
        <v>44130</v>
      </c>
      <c r="C914" s="53" t="str">
        <f>+'3.- Resumen general'!D916</f>
        <v>Enteroenterostomía, anastomosis de intestino, con o sin enterostomía cutánea</v>
      </c>
      <c r="D914" s="490" t="str">
        <f>+'3.- Resumen general'!F916</f>
        <v>IQ A</v>
      </c>
      <c r="E914" s="433" t="s">
        <v>3273</v>
      </c>
      <c r="F914" s="323">
        <f t="shared" si="69"/>
        <v>49.8</v>
      </c>
      <c r="G914" s="180" t="s">
        <v>1390</v>
      </c>
      <c r="H914" s="323">
        <f>+VLOOKUP(G914,$C$2421:$D$3113,2,FALSE)+($H$3323*$G$3323*IN914)+($H$3319*$G$3319*IN914)</f>
        <v>175.62068333333335</v>
      </c>
      <c r="I914" s="55"/>
      <c r="J914" s="323"/>
      <c r="K914" s="56">
        <f t="shared" si="70"/>
        <v>225.42068333333333</v>
      </c>
      <c r="IK914" s="2">
        <v>44130</v>
      </c>
      <c r="IL914" s="196" t="s">
        <v>4468</v>
      </c>
      <c r="IM914" s="5">
        <v>100</v>
      </c>
      <c r="IN914" s="296">
        <f t="shared" si="71"/>
        <v>1.6666666666666667</v>
      </c>
    </row>
    <row r="915" spans="1:248">
      <c r="A915" s="52">
        <f>+'3.- Resumen general'!B917</f>
        <v>911</v>
      </c>
      <c r="B915" s="52">
        <v>44131</v>
      </c>
      <c r="C915" s="53" t="str">
        <f>+'3.- Resumen general'!D917</f>
        <v>Cirugía de duplicación intestinal</v>
      </c>
      <c r="D915" s="490" t="str">
        <f>+'3.- Resumen general'!F917</f>
        <v>IQ B</v>
      </c>
      <c r="E915" s="433" t="s">
        <v>5897</v>
      </c>
      <c r="F915" s="323">
        <f t="shared" si="69"/>
        <v>179.13249000000002</v>
      </c>
      <c r="G915" s="180" t="s">
        <v>1401</v>
      </c>
      <c r="H915" s="323">
        <f>+VLOOKUP(G915,$C$2421:$D$3113,2,FALSE)+($H$3275*$G$3275*IN915)+($H$3271*$G$3271*IN915)</f>
        <v>210.51801666666671</v>
      </c>
      <c r="I915" s="55"/>
      <c r="J915" s="323"/>
      <c r="K915" s="56">
        <f t="shared" si="70"/>
        <v>389.65050666666673</v>
      </c>
      <c r="IK915" s="284">
        <v>44131</v>
      </c>
      <c r="IL915" s="196" t="s">
        <v>4469</v>
      </c>
      <c r="IM915" s="5">
        <v>140</v>
      </c>
      <c r="IN915" s="296">
        <f t="shared" si="71"/>
        <v>2.3333333333333335</v>
      </c>
    </row>
    <row r="916" spans="1:248">
      <c r="A916" s="52">
        <f>+'3.- Resumen general'!B918</f>
        <v>912</v>
      </c>
      <c r="B916" s="52">
        <v>44139</v>
      </c>
      <c r="C916" s="53" t="str">
        <f>+'3.- Resumen general'!D918</f>
        <v>Movilización (desmontado) de ángulo esplénico realizado en conjunción con colectomía parcial</v>
      </c>
      <c r="D916" s="490" t="str">
        <f>+'3.- Resumen general'!F918</f>
        <v>IQ A</v>
      </c>
      <c r="E916" s="433" t="s">
        <v>444</v>
      </c>
      <c r="F916" s="323">
        <f t="shared" si="69"/>
        <v>170.78198999999995</v>
      </c>
      <c r="G916" s="180" t="s">
        <v>1390</v>
      </c>
      <c r="H916" s="323">
        <f>+VLOOKUP(G916,$C$2421:$D$3113,2,FALSE)+($H$3323*$G$3323*IN916)+($H$3319*$G$3319*IN916)</f>
        <v>162.04201666666668</v>
      </c>
      <c r="I916" s="55"/>
      <c r="J916" s="323"/>
      <c r="K916" s="56">
        <f t="shared" si="70"/>
        <v>332.82400666666661</v>
      </c>
      <c r="IK916" s="2">
        <v>44139</v>
      </c>
      <c r="IL916" s="196" t="s">
        <v>4470</v>
      </c>
      <c r="IM916" s="5">
        <v>80</v>
      </c>
      <c r="IN916" s="296">
        <f t="shared" si="71"/>
        <v>1.3333333333333333</v>
      </c>
    </row>
    <row r="917" spans="1:248">
      <c r="A917" s="52">
        <f>+'3.- Resumen general'!B919</f>
        <v>913</v>
      </c>
      <c r="B917" s="52">
        <v>44140</v>
      </c>
      <c r="C917" s="53" t="str">
        <f>+'3.- Resumen general'!D919</f>
        <v>Colectomía parcial</v>
      </c>
      <c r="D917" s="490" t="str">
        <f>+'3.- Resumen general'!F919</f>
        <v>IQ A</v>
      </c>
      <c r="E917" s="433" t="s">
        <v>444</v>
      </c>
      <c r="F917" s="323">
        <f t="shared" si="69"/>
        <v>170.78198999999995</v>
      </c>
      <c r="G917" s="180" t="s">
        <v>1390</v>
      </c>
      <c r="H917" s="323">
        <f>+VLOOKUP(G917,$C$2421:$D$3113,2,FALSE)+($H$3323*$G$3323*IN917)+($H$3319*$G$3319*IN917)</f>
        <v>216.35668333333334</v>
      </c>
      <c r="I917" s="55"/>
      <c r="J917" s="323"/>
      <c r="K917" s="56">
        <f t="shared" si="70"/>
        <v>387.13867333333326</v>
      </c>
      <c r="IK917" s="2">
        <v>44140</v>
      </c>
      <c r="IL917" s="196" t="s">
        <v>4471</v>
      </c>
      <c r="IM917" s="5">
        <v>160</v>
      </c>
      <c r="IN917" s="296">
        <f t="shared" si="71"/>
        <v>2.6666666666666665</v>
      </c>
    </row>
    <row r="918" spans="1:248">
      <c r="A918" s="52">
        <f>+'3.- Resumen general'!B920</f>
        <v>914</v>
      </c>
      <c r="B918" s="52">
        <v>44150</v>
      </c>
      <c r="C918" s="53" t="str">
        <f>+'3.- Resumen general'!D920</f>
        <v>Colectomía, total, abdominal, sin proctectomía</v>
      </c>
      <c r="D918" s="490" t="str">
        <f>+'3.- Resumen general'!F920</f>
        <v>IQ A</v>
      </c>
      <c r="E918" s="433" t="s">
        <v>444</v>
      </c>
      <c r="F918" s="323">
        <f t="shared" si="69"/>
        <v>170.78198999999995</v>
      </c>
      <c r="G918" s="180" t="s">
        <v>1391</v>
      </c>
      <c r="H918" s="323">
        <f>+VLOOKUP(G918,$C$2421:$D$3113,2,FALSE)</f>
        <v>183.9085</v>
      </c>
      <c r="I918" s="55"/>
      <c r="J918" s="323"/>
      <c r="K918" s="56">
        <f t="shared" si="70"/>
        <v>354.69048999999995</v>
      </c>
      <c r="IK918" s="2">
        <v>44150</v>
      </c>
      <c r="IL918" s="196" t="s">
        <v>4472</v>
      </c>
      <c r="IM918" s="5">
        <v>220</v>
      </c>
      <c r="IN918" s="296">
        <f t="shared" si="71"/>
        <v>3.6666666666666665</v>
      </c>
    </row>
    <row r="919" spans="1:248">
      <c r="A919" s="52">
        <f>+'3.- Resumen general'!B921</f>
        <v>915</v>
      </c>
      <c r="B919" s="52">
        <v>44155</v>
      </c>
      <c r="C919" s="53" t="str">
        <f>+'3.- Resumen general'!D921</f>
        <v>Colectomía, total, abdominal, con proctectomía</v>
      </c>
      <c r="D919" s="490" t="str">
        <f>+'3.- Resumen general'!F921</f>
        <v>IQ A</v>
      </c>
      <c r="E919" s="433" t="s">
        <v>444</v>
      </c>
      <c r="F919" s="323">
        <f t="shared" si="69"/>
        <v>170.78198999999995</v>
      </c>
      <c r="G919" s="180" t="s">
        <v>1401</v>
      </c>
      <c r="H919" s="323">
        <f t="shared" ref="H919:H924" si="72">+VLOOKUP(G919,$C$2421:$D$3113,2,FALSE)+($H$3275*$G$3275*IN919)+($H$3271*$G$3271*IN919)</f>
        <v>291.99001666666663</v>
      </c>
      <c r="I919" s="55"/>
      <c r="J919" s="323"/>
      <c r="K919" s="56">
        <f t="shared" si="70"/>
        <v>462.77200666666658</v>
      </c>
      <c r="IK919" s="2">
        <v>44155</v>
      </c>
      <c r="IL919" s="196" t="s">
        <v>4473</v>
      </c>
      <c r="IM919" s="5">
        <v>260</v>
      </c>
      <c r="IN919" s="296">
        <f t="shared" si="71"/>
        <v>4.333333333333333</v>
      </c>
    </row>
    <row r="920" spans="1:248">
      <c r="A920" s="52">
        <f>+'3.- Resumen general'!B922</f>
        <v>916</v>
      </c>
      <c r="B920" s="52">
        <v>44180</v>
      </c>
      <c r="C920" s="53" t="str">
        <f>+'3.- Resumen general'!D922</f>
        <v>Enterolisis (liberación de adherencias intestinales) por laparoscopía</v>
      </c>
      <c r="D920" s="490" t="str">
        <f>+'3.- Resumen general'!F922</f>
        <v>IQ B</v>
      </c>
      <c r="E920" s="433" t="s">
        <v>5897</v>
      </c>
      <c r="F920" s="323">
        <f t="shared" si="69"/>
        <v>179.13249000000002</v>
      </c>
      <c r="G920" s="180" t="s">
        <v>1401</v>
      </c>
      <c r="H920" s="323">
        <f t="shared" si="72"/>
        <v>169.78201666666666</v>
      </c>
      <c r="I920" s="55"/>
      <c r="J920" s="323"/>
      <c r="K920" s="56">
        <f t="shared" si="70"/>
        <v>348.91450666666668</v>
      </c>
      <c r="IK920" s="2">
        <v>44180</v>
      </c>
      <c r="IL920" s="196" t="s">
        <v>4474</v>
      </c>
      <c r="IM920" s="5">
        <v>80</v>
      </c>
      <c r="IN920" s="296">
        <f t="shared" si="71"/>
        <v>1.3333333333333333</v>
      </c>
    </row>
    <row r="921" spans="1:248">
      <c r="A921" s="52">
        <f>+'3.- Resumen general'!B923</f>
        <v>917</v>
      </c>
      <c r="B921" s="52">
        <v>44201</v>
      </c>
      <c r="C921" s="53" t="str">
        <f>+'3.- Resumen general'!D923</f>
        <v>Yeyunostomía por laparoscopía</v>
      </c>
      <c r="D921" s="490" t="str">
        <f>+'3.- Resumen general'!F923</f>
        <v>IQ B</v>
      </c>
      <c r="E921" s="433" t="s">
        <v>5897</v>
      </c>
      <c r="F921" s="323">
        <f t="shared" si="69"/>
        <v>179.13249000000002</v>
      </c>
      <c r="G921" s="180" t="s">
        <v>1401</v>
      </c>
      <c r="H921" s="323">
        <f t="shared" si="72"/>
        <v>159.59801666666667</v>
      </c>
      <c r="I921" s="55"/>
      <c r="J921" s="323"/>
      <c r="K921" s="56">
        <f t="shared" si="70"/>
        <v>338.73050666666666</v>
      </c>
      <c r="IK921" s="2">
        <v>44201</v>
      </c>
      <c r="IL921" s="196" t="s">
        <v>4475</v>
      </c>
      <c r="IM921" s="5">
        <v>65</v>
      </c>
      <c r="IN921" s="296">
        <f t="shared" si="71"/>
        <v>1.0833333333333333</v>
      </c>
    </row>
    <row r="922" spans="1:248">
      <c r="A922" s="52">
        <f>+'3.- Resumen general'!B924</f>
        <v>918</v>
      </c>
      <c r="B922" s="52">
        <v>44202</v>
      </c>
      <c r="C922" s="53" t="str">
        <f>+'3.- Resumen general'!D924</f>
        <v>Resección instestinal con anastomosis por laparoscopía</v>
      </c>
      <c r="D922" s="490" t="str">
        <f>+'3.- Resumen general'!F924</f>
        <v>IQ B</v>
      </c>
      <c r="E922" s="433" t="s">
        <v>5897</v>
      </c>
      <c r="F922" s="323">
        <f t="shared" si="69"/>
        <v>179.13249000000002</v>
      </c>
      <c r="G922" s="180" t="s">
        <v>1401</v>
      </c>
      <c r="H922" s="323">
        <f t="shared" si="72"/>
        <v>210.51801666666671</v>
      </c>
      <c r="I922" s="55"/>
      <c r="J922" s="323"/>
      <c r="K922" s="56">
        <f t="shared" si="70"/>
        <v>389.65050666666673</v>
      </c>
      <c r="IK922" s="2">
        <v>44202</v>
      </c>
      <c r="IL922" s="196" t="s">
        <v>4476</v>
      </c>
      <c r="IM922" s="5">
        <v>140</v>
      </c>
      <c r="IN922" s="296">
        <f t="shared" si="71"/>
        <v>2.3333333333333335</v>
      </c>
    </row>
    <row r="923" spans="1:248">
      <c r="A923" s="52">
        <f>+'3.- Resumen general'!B925</f>
        <v>919</v>
      </c>
      <c r="B923" s="52">
        <v>44320</v>
      </c>
      <c r="C923" s="53" t="str">
        <f>+'3.- Resumen general'!D925</f>
        <v>Colostomía o cecostomía con exteriorización a la piel</v>
      </c>
      <c r="D923" s="490" t="str">
        <f>+'3.- Resumen general'!F925</f>
        <v>IQ B</v>
      </c>
      <c r="E923" s="433" t="s">
        <v>5897</v>
      </c>
      <c r="F923" s="323">
        <f t="shared" si="69"/>
        <v>179.13249000000002</v>
      </c>
      <c r="G923" s="180" t="s">
        <v>1401</v>
      </c>
      <c r="H923" s="323">
        <f t="shared" si="72"/>
        <v>190.15001666666666</v>
      </c>
      <c r="I923" s="55"/>
      <c r="J923" s="323"/>
      <c r="K923" s="56">
        <f t="shared" si="70"/>
        <v>369.28250666666668</v>
      </c>
      <c r="IK923" s="2">
        <v>44320</v>
      </c>
      <c r="IL923" s="196" t="s">
        <v>4477</v>
      </c>
      <c r="IM923" s="5">
        <v>110</v>
      </c>
      <c r="IN923" s="296">
        <f t="shared" si="71"/>
        <v>1.8333333333333333</v>
      </c>
    </row>
    <row r="924" spans="1:248">
      <c r="A924" s="52">
        <f>+'3.- Resumen general'!B926</f>
        <v>920</v>
      </c>
      <c r="B924" s="52">
        <v>44340</v>
      </c>
      <c r="C924" s="53" t="str">
        <f>+'3.- Resumen general'!D926</f>
        <v>Revisión de colostomía simple (liberación de cicatriz superficial)</v>
      </c>
      <c r="D924" s="490" t="str">
        <f>+'3.- Resumen general'!F926</f>
        <v>IQ B</v>
      </c>
      <c r="E924" s="433" t="s">
        <v>5897</v>
      </c>
      <c r="F924" s="323">
        <f t="shared" si="69"/>
        <v>179.13249000000002</v>
      </c>
      <c r="G924" s="180" t="s">
        <v>1401</v>
      </c>
      <c r="H924" s="323">
        <f t="shared" si="72"/>
        <v>149.41401666666667</v>
      </c>
      <c r="I924" s="55"/>
      <c r="J924" s="323"/>
      <c r="K924" s="56">
        <f t="shared" si="70"/>
        <v>328.54650666666669</v>
      </c>
      <c r="IK924" s="2">
        <v>44340</v>
      </c>
      <c r="IL924" s="196" t="s">
        <v>4478</v>
      </c>
      <c r="IM924" s="5">
        <v>50</v>
      </c>
      <c r="IN924" s="296">
        <f t="shared" si="71"/>
        <v>0.83333333333333337</v>
      </c>
    </row>
    <row r="925" spans="1:248">
      <c r="A925" s="52">
        <f>+'3.- Resumen general'!B927</f>
        <v>921</v>
      </c>
      <c r="B925" s="52">
        <v>44361</v>
      </c>
      <c r="C925" s="53" t="str">
        <f>+'3.- Resumen general'!D927</f>
        <v>Biopsia de lesión de intestino delgado</v>
      </c>
      <c r="D925" s="490" t="str">
        <f>+'3.- Resumen general'!F927</f>
        <v>Endoscopía Terapéutica</v>
      </c>
      <c r="E925" s="433" t="s">
        <v>3261</v>
      </c>
      <c r="F925" s="323">
        <f t="shared" si="69"/>
        <v>22.083799999999997</v>
      </c>
      <c r="G925" s="58" t="s">
        <v>1392</v>
      </c>
      <c r="H925" s="323">
        <f>+VLOOKUP(G925,$C$2421:$D$3113,2,FALSE)</f>
        <v>21.28</v>
      </c>
      <c r="I925" s="55"/>
      <c r="J925" s="323"/>
      <c r="K925" s="56">
        <f t="shared" si="70"/>
        <v>43.363799999999998</v>
      </c>
      <c r="IK925" s="2">
        <v>44361</v>
      </c>
      <c r="IL925" s="196" t="s">
        <v>3789</v>
      </c>
      <c r="IM925" s="5">
        <v>40</v>
      </c>
      <c r="IN925" s="296">
        <f t="shared" si="71"/>
        <v>0.66666666666666663</v>
      </c>
    </row>
    <row r="926" spans="1:248">
      <c r="A926" s="52">
        <f>+'3.- Resumen general'!B928</f>
        <v>922</v>
      </c>
      <c r="B926" s="52">
        <v>44602</v>
      </c>
      <c r="C926" s="53" t="str">
        <f>+'3.- Resumen general'!D928</f>
        <v>Sutura de intestino delgado (enterorrafia) por úlcera perforada, divertículo, herida, lesión ó ruptura</v>
      </c>
      <c r="D926" s="490" t="str">
        <f>+'3.- Resumen general'!F928</f>
        <v>IQ B</v>
      </c>
      <c r="E926" s="433" t="s">
        <v>5897</v>
      </c>
      <c r="F926" s="323">
        <f t="shared" si="69"/>
        <v>179.13249000000002</v>
      </c>
      <c r="G926" s="180" t="s">
        <v>1401</v>
      </c>
      <c r="H926" s="323">
        <f>+VLOOKUP(G926,$C$2421:$D$3113,2,FALSE)+($H$3275*$G$3275*IN926)+($H$3271*$G$3271*IN926)</f>
        <v>159.59801666666667</v>
      </c>
      <c r="I926" s="55"/>
      <c r="J926" s="323"/>
      <c r="K926" s="56">
        <f t="shared" si="70"/>
        <v>338.73050666666666</v>
      </c>
      <c r="IK926" s="2">
        <v>44602</v>
      </c>
      <c r="IL926" s="196" t="s">
        <v>3541</v>
      </c>
      <c r="IM926" s="5">
        <v>65</v>
      </c>
      <c r="IN926" s="296">
        <f t="shared" si="71"/>
        <v>1.0833333333333333</v>
      </c>
    </row>
    <row r="927" spans="1:248">
      <c r="A927" s="52">
        <f>+'3.- Resumen general'!B929</f>
        <v>923</v>
      </c>
      <c r="B927" s="52">
        <v>44604</v>
      </c>
      <c r="C927" s="53" t="str">
        <f>+'3.- Resumen general'!D929</f>
        <v>Sutura del intestino grueso (colorrafía) por úlcera perforada, divertículo, herida, lesión ó ruptura</v>
      </c>
      <c r="D927" s="490" t="str">
        <f>+'3.- Resumen general'!F929</f>
        <v>IQ B</v>
      </c>
      <c r="E927" s="433" t="s">
        <v>5897</v>
      </c>
      <c r="F927" s="323">
        <f t="shared" si="69"/>
        <v>179.13249000000002</v>
      </c>
      <c r="G927" s="180" t="s">
        <v>1401</v>
      </c>
      <c r="H927" s="323">
        <f>+VLOOKUP(G927,$C$2421:$D$3113,2,FALSE)+($H$3275*$G$3275*IN927)+($H$3271*$G$3271*IN927)</f>
        <v>159.59801666666667</v>
      </c>
      <c r="I927" s="55"/>
      <c r="J927" s="323"/>
      <c r="K927" s="56">
        <f t="shared" si="70"/>
        <v>338.73050666666666</v>
      </c>
      <c r="IK927" s="2">
        <v>44604</v>
      </c>
      <c r="IL927" s="196" t="s">
        <v>3542</v>
      </c>
      <c r="IM927" s="5">
        <v>65</v>
      </c>
      <c r="IN927" s="296">
        <f t="shared" si="71"/>
        <v>1.0833333333333333</v>
      </c>
    </row>
    <row r="928" spans="1:248">
      <c r="A928" s="52">
        <f>+'3.- Resumen general'!B930</f>
        <v>924</v>
      </c>
      <c r="B928" s="52">
        <v>44615</v>
      </c>
      <c r="C928" s="53" t="str">
        <f>+'3.- Resumen general'!D930</f>
        <v>Corrección plástica de estrechez intestinal (enterotomía y enterorrafía) con o sin dilatación, por obstrucción intestinal</v>
      </c>
      <c r="D928" s="490" t="str">
        <f>+'3.- Resumen general'!F930</f>
        <v>IQ B</v>
      </c>
      <c r="E928" s="433" t="s">
        <v>5897</v>
      </c>
      <c r="F928" s="323">
        <f t="shared" si="69"/>
        <v>179.13249000000002</v>
      </c>
      <c r="G928" s="180" t="s">
        <v>1401</v>
      </c>
      <c r="H928" s="323">
        <f>+VLOOKUP(G928,$C$2421:$D$3113,2,FALSE)+($H$3275*$G$3275*IN928)+($H$3271*$G$3271*IN928)</f>
        <v>183.36068333333336</v>
      </c>
      <c r="I928" s="55"/>
      <c r="J928" s="323"/>
      <c r="K928" s="56">
        <f t="shared" si="70"/>
        <v>362.4931733333334</v>
      </c>
      <c r="IK928" s="2">
        <v>44615</v>
      </c>
      <c r="IL928" s="196" t="s">
        <v>3543</v>
      </c>
      <c r="IM928" s="5">
        <v>100</v>
      </c>
      <c r="IN928" s="296">
        <f t="shared" si="71"/>
        <v>1.6666666666666667</v>
      </c>
    </row>
    <row r="929" spans="1:248">
      <c r="A929" s="52">
        <f>+'3.- Resumen general'!B931</f>
        <v>925</v>
      </c>
      <c r="B929" s="52">
        <v>44620</v>
      </c>
      <c r="C929" s="53" t="str">
        <f>+'3.- Resumen general'!D931</f>
        <v>Cierre de enterostomía, intestino grueso o delgado</v>
      </c>
      <c r="D929" s="490" t="str">
        <f>+'3.- Resumen general'!F931</f>
        <v>IQ B</v>
      </c>
      <c r="E929" s="433" t="s">
        <v>5897</v>
      </c>
      <c r="F929" s="323">
        <f t="shared" si="69"/>
        <v>179.13249000000002</v>
      </c>
      <c r="G929" s="180" t="s">
        <v>1401</v>
      </c>
      <c r="H929" s="323">
        <f>+VLOOKUP(G929,$C$2421:$D$3113,2,FALSE)+($H$3275*$G$3275*IN929)+($H$3271*$G$3271*IN929)</f>
        <v>159.59801666666667</v>
      </c>
      <c r="I929" s="55"/>
      <c r="J929" s="323"/>
      <c r="K929" s="56">
        <f t="shared" si="70"/>
        <v>338.73050666666666</v>
      </c>
      <c r="IK929" s="2">
        <v>44620</v>
      </c>
      <c r="IL929" s="196" t="s">
        <v>3544</v>
      </c>
      <c r="IM929" s="5">
        <v>65</v>
      </c>
      <c r="IN929" s="296">
        <f t="shared" si="71"/>
        <v>1.0833333333333333</v>
      </c>
    </row>
    <row r="930" spans="1:248">
      <c r="A930" s="52">
        <f>+'3.- Resumen general'!B932</f>
        <v>926</v>
      </c>
      <c r="B930" s="52">
        <v>44650</v>
      </c>
      <c r="C930" s="53" t="str">
        <f>+'3.- Resumen general'!D932</f>
        <v>Cierre de fístula enteroentérica o enterocólica</v>
      </c>
      <c r="D930" s="490" t="str">
        <f>+'3.- Resumen general'!F932</f>
        <v>IQ B</v>
      </c>
      <c r="E930" s="433" t="s">
        <v>5897</v>
      </c>
      <c r="F930" s="323">
        <f t="shared" si="69"/>
        <v>179.13249000000002</v>
      </c>
      <c r="G930" s="180" t="s">
        <v>1401</v>
      </c>
      <c r="H930" s="323">
        <f>+VLOOKUP(G930,$C$2421:$D$3113,2,FALSE)+($H$3275*$G$3275*IN930)+($H$3271*$G$3271*IN930)</f>
        <v>169.78201666666666</v>
      </c>
      <c r="I930" s="55"/>
      <c r="J930" s="323"/>
      <c r="K930" s="56">
        <f t="shared" si="70"/>
        <v>348.91450666666668</v>
      </c>
      <c r="IK930" s="2">
        <v>44650</v>
      </c>
      <c r="IL930" s="196" t="s">
        <v>3545</v>
      </c>
      <c r="IM930" s="5">
        <v>80</v>
      </c>
      <c r="IN930" s="296">
        <f t="shared" si="71"/>
        <v>1.3333333333333333</v>
      </c>
    </row>
    <row r="931" spans="1:248">
      <c r="A931" s="52">
        <f>+'3.- Resumen general'!B933</f>
        <v>927</v>
      </c>
      <c r="B931" s="52">
        <v>44660</v>
      </c>
      <c r="C931" s="53" t="str">
        <f>+'3.- Resumen general'!D933</f>
        <v>Cierre de fístula enterovesical</v>
      </c>
      <c r="D931" s="490" t="str">
        <f>+'3.- Resumen general'!F933</f>
        <v>IQ A</v>
      </c>
      <c r="E931" s="433" t="s">
        <v>444</v>
      </c>
      <c r="F931" s="323">
        <f t="shared" si="69"/>
        <v>170.78198999999995</v>
      </c>
      <c r="G931" s="180" t="s">
        <v>1395</v>
      </c>
      <c r="H931" s="323">
        <f>+VLOOKUP(G931,$C$2421:$D$3113,2,FALSE)</f>
        <v>86.8</v>
      </c>
      <c r="I931" s="55"/>
      <c r="J931" s="323"/>
      <c r="K931" s="56">
        <f t="shared" si="70"/>
        <v>257.58198999999996</v>
      </c>
      <c r="IK931" s="2">
        <v>44660</v>
      </c>
      <c r="IL931" s="196" t="s">
        <v>3546</v>
      </c>
      <c r="IM931" s="5">
        <v>80</v>
      </c>
      <c r="IN931" s="296">
        <f t="shared" si="71"/>
        <v>1.3333333333333333</v>
      </c>
    </row>
    <row r="932" spans="1:248">
      <c r="A932" s="52">
        <f>+'3.- Resumen general'!B934</f>
        <v>928</v>
      </c>
      <c r="B932" s="52">
        <v>44680</v>
      </c>
      <c r="C932" s="53" t="str">
        <f>+'3.- Resumen general'!D934</f>
        <v>Plicatura intestinal</v>
      </c>
      <c r="D932" s="490" t="str">
        <f>+'3.- Resumen general'!F934</f>
        <v>IQ C</v>
      </c>
      <c r="E932" s="433" t="s">
        <v>445</v>
      </c>
      <c r="F932" s="323">
        <f t="shared" si="69"/>
        <v>96.123999999999981</v>
      </c>
      <c r="G932" s="180" t="s">
        <v>1394</v>
      </c>
      <c r="H932" s="323">
        <f>+VLOOKUP(G932,$C$2421:$D$3113,2,FALSE)</f>
        <v>68.84</v>
      </c>
      <c r="I932" s="55"/>
      <c r="J932" s="323"/>
      <c r="K932" s="56">
        <f t="shared" si="70"/>
        <v>164.964</v>
      </c>
      <c r="IK932" s="2">
        <v>44680</v>
      </c>
      <c r="IL932" s="196" t="s">
        <v>3547</v>
      </c>
      <c r="IM932" s="5">
        <v>260</v>
      </c>
      <c r="IN932" s="296">
        <f t="shared" si="71"/>
        <v>4.333333333333333</v>
      </c>
    </row>
    <row r="933" spans="1:248">
      <c r="A933" s="52">
        <f>+'3.- Resumen general'!B935</f>
        <v>929</v>
      </c>
      <c r="B933" s="52">
        <v>44725</v>
      </c>
      <c r="C933" s="53" t="str">
        <f>+'3.- Resumen general'!D935</f>
        <v>Cierre de colostomía por vía laparoscópica</v>
      </c>
      <c r="D933" s="490" t="str">
        <f>+'3.- Resumen general'!F935</f>
        <v>IQ B</v>
      </c>
      <c r="E933" s="433" t="s">
        <v>5897</v>
      </c>
      <c r="F933" s="323">
        <f t="shared" si="69"/>
        <v>179.13249000000002</v>
      </c>
      <c r="G933" s="180" t="s">
        <v>1401</v>
      </c>
      <c r="H933" s="323">
        <f>+VLOOKUP(G933,$C$2421:$D$3113,2,FALSE)+($H$3275*$G$3275*IN933)+($H$3271*$G$3271*IN933)</f>
        <v>230.88601666666668</v>
      </c>
      <c r="I933" s="55"/>
      <c r="J933" s="323"/>
      <c r="K933" s="56">
        <f t="shared" si="70"/>
        <v>410.01850666666667</v>
      </c>
      <c r="IK933" s="2">
        <v>44725</v>
      </c>
      <c r="IL933" s="196" t="s">
        <v>3548</v>
      </c>
      <c r="IM933" s="5">
        <v>170</v>
      </c>
      <c r="IN933" s="296">
        <f t="shared" si="71"/>
        <v>2.8333333333333335</v>
      </c>
    </row>
    <row r="934" spans="1:248">
      <c r="A934" s="52">
        <f>+'3.- Resumen general'!B936</f>
        <v>930</v>
      </c>
      <c r="B934" s="52">
        <v>44800</v>
      </c>
      <c r="C934" s="53" t="str">
        <f>+'3.- Resumen general'!D936</f>
        <v>Excisión de divertículo de Meckel (Diverticulectomía) o conducto onfalomesentérico</v>
      </c>
      <c r="D934" s="490" t="str">
        <f>+'3.- Resumen general'!F936</f>
        <v>IQ B</v>
      </c>
      <c r="E934" s="433" t="s">
        <v>5897</v>
      </c>
      <c r="F934" s="323">
        <f t="shared" si="69"/>
        <v>179.13249000000002</v>
      </c>
      <c r="G934" s="180" t="s">
        <v>1401</v>
      </c>
      <c r="H934" s="323">
        <f>+VLOOKUP(G934,$C$2421:$D$3113,2,FALSE)+($H$3275*$G$3275*IN934)+($H$3271*$G$3271*IN934)</f>
        <v>169.78201666666666</v>
      </c>
      <c r="I934" s="55"/>
      <c r="J934" s="323"/>
      <c r="K934" s="56">
        <f t="shared" si="70"/>
        <v>348.91450666666668</v>
      </c>
      <c r="IK934" s="2">
        <v>44800</v>
      </c>
      <c r="IL934" s="196" t="s">
        <v>3549</v>
      </c>
      <c r="IM934" s="5">
        <v>80</v>
      </c>
      <c r="IN934" s="296">
        <f t="shared" si="71"/>
        <v>1.3333333333333333</v>
      </c>
    </row>
    <row r="935" spans="1:248">
      <c r="A935" s="52">
        <f>+'3.- Resumen general'!B937</f>
        <v>931</v>
      </c>
      <c r="B935" s="52">
        <v>44950</v>
      </c>
      <c r="C935" s="53" t="str">
        <f>+'3.- Resumen general'!D937</f>
        <v xml:space="preserve">Apendicectomía </v>
      </c>
      <c r="D935" s="490" t="str">
        <f>+'3.- Resumen general'!F937</f>
        <v>IQ C</v>
      </c>
      <c r="E935" s="433" t="s">
        <v>445</v>
      </c>
      <c r="F935" s="323">
        <f t="shared" si="69"/>
        <v>96.123999999999981</v>
      </c>
      <c r="G935" s="180" t="s">
        <v>1393</v>
      </c>
      <c r="H935" s="323">
        <f>+VLOOKUP(G935,$C$2421:$D$3113,2,FALSE)</f>
        <v>39.269999999999996</v>
      </c>
      <c r="I935" s="55"/>
      <c r="J935" s="323"/>
      <c r="K935" s="56">
        <f t="shared" si="70"/>
        <v>135.39399999999998</v>
      </c>
      <c r="IK935" s="2">
        <v>44950</v>
      </c>
      <c r="IL935" s="196" t="s">
        <v>3790</v>
      </c>
      <c r="IM935" s="5">
        <v>55</v>
      </c>
      <c r="IN935" s="296">
        <f t="shared" si="71"/>
        <v>0.91666666666666663</v>
      </c>
    </row>
    <row r="936" spans="1:248">
      <c r="A936" s="52">
        <f>+'3.- Resumen general'!B938</f>
        <v>932</v>
      </c>
      <c r="B936" s="52">
        <v>44951</v>
      </c>
      <c r="C936" s="53" t="str">
        <f>+'3.- Resumen general'!D938</f>
        <v>Apendicectomía con drenaje</v>
      </c>
      <c r="D936" s="490" t="str">
        <f>+'3.- Resumen general'!F938</f>
        <v>IQ B</v>
      </c>
      <c r="E936" s="433" t="s">
        <v>5897</v>
      </c>
      <c r="F936" s="323">
        <f t="shared" si="69"/>
        <v>179.13249000000002</v>
      </c>
      <c r="G936" s="180" t="s">
        <v>1401</v>
      </c>
      <c r="H936" s="323">
        <f t="shared" ref="H936:H941" si="73">+VLOOKUP(G936,$C$2421:$D$3113,2,FALSE)+($H$3275*$G$3275*IN936)+($H$3271*$G$3271*IN936)</f>
        <v>159.59801666666667</v>
      </c>
      <c r="I936" s="55"/>
      <c r="J936" s="323"/>
      <c r="K936" s="56">
        <f t="shared" si="70"/>
        <v>338.73050666666666</v>
      </c>
      <c r="IK936" s="284">
        <v>44951</v>
      </c>
      <c r="IL936" s="196" t="s">
        <v>3550</v>
      </c>
      <c r="IM936" s="5">
        <v>65</v>
      </c>
      <c r="IN936" s="296">
        <f t="shared" si="71"/>
        <v>1.0833333333333333</v>
      </c>
    </row>
    <row r="937" spans="1:248">
      <c r="A937" s="52">
        <f>+'3.- Resumen general'!B939</f>
        <v>933</v>
      </c>
      <c r="B937" s="52">
        <v>44952</v>
      </c>
      <c r="C937" s="53" t="str">
        <f>+'3.- Resumen general'!D939</f>
        <v>Drenaje de absceso apendicular sin apendicectomía</v>
      </c>
      <c r="D937" s="490" t="str">
        <f>+'3.- Resumen general'!F939</f>
        <v>IQ B</v>
      </c>
      <c r="E937" s="433" t="s">
        <v>5897</v>
      </c>
      <c r="F937" s="323">
        <f t="shared" si="69"/>
        <v>179.13249000000002</v>
      </c>
      <c r="G937" s="180" t="s">
        <v>1401</v>
      </c>
      <c r="H937" s="323">
        <f t="shared" si="73"/>
        <v>159.59801666666667</v>
      </c>
      <c r="I937" s="55"/>
      <c r="J937" s="323"/>
      <c r="K937" s="56">
        <f t="shared" si="70"/>
        <v>338.73050666666666</v>
      </c>
      <c r="IK937" s="284">
        <v>44952</v>
      </c>
      <c r="IL937" s="196" t="s">
        <v>3551</v>
      </c>
      <c r="IM937" s="5">
        <v>65</v>
      </c>
      <c r="IN937" s="296">
        <f t="shared" si="71"/>
        <v>1.0833333333333333</v>
      </c>
    </row>
    <row r="938" spans="1:248">
      <c r="A938" s="52">
        <f>+'3.- Resumen general'!B940</f>
        <v>934</v>
      </c>
      <c r="B938" s="52">
        <v>44960</v>
      </c>
      <c r="C938" s="53" t="str">
        <f>+'3.- Resumen general'!D940</f>
        <v>Apendicectomía por apéndice con ruptura de absceso o peritonitis generalizada</v>
      </c>
      <c r="D938" s="490" t="str">
        <f>+'3.- Resumen general'!F940</f>
        <v>IQ B</v>
      </c>
      <c r="E938" s="433" t="s">
        <v>5897</v>
      </c>
      <c r="F938" s="323">
        <f t="shared" si="69"/>
        <v>179.13249000000002</v>
      </c>
      <c r="G938" s="180" t="s">
        <v>1401</v>
      </c>
      <c r="H938" s="323">
        <f t="shared" si="73"/>
        <v>169.78201666666666</v>
      </c>
      <c r="I938" s="55"/>
      <c r="J938" s="323"/>
      <c r="K938" s="56">
        <f t="shared" si="70"/>
        <v>348.91450666666668</v>
      </c>
      <c r="IK938" s="2">
        <v>44960</v>
      </c>
      <c r="IL938" s="196" t="s">
        <v>3791</v>
      </c>
      <c r="IM938" s="5">
        <v>80</v>
      </c>
      <c r="IN938" s="296">
        <f t="shared" si="71"/>
        <v>1.3333333333333333</v>
      </c>
    </row>
    <row r="939" spans="1:248">
      <c r="A939" s="52">
        <f>+'3.- Resumen general'!B941</f>
        <v>935</v>
      </c>
      <c r="B939" s="52">
        <v>44962</v>
      </c>
      <c r="C939" s="53" t="str">
        <f>+'3.- Resumen general'!D941</f>
        <v>Apendicectomía con lavado de cavidad peritoneal con o sin drenaje</v>
      </c>
      <c r="D939" s="490" t="str">
        <f>+'3.- Resumen general'!F941</f>
        <v>IQ B</v>
      </c>
      <c r="E939" s="433" t="s">
        <v>5897</v>
      </c>
      <c r="F939" s="323">
        <f t="shared" si="69"/>
        <v>179.13249000000002</v>
      </c>
      <c r="G939" s="180" t="s">
        <v>1401</v>
      </c>
      <c r="H939" s="323">
        <f t="shared" si="73"/>
        <v>169.78201666666666</v>
      </c>
      <c r="I939" s="55"/>
      <c r="J939" s="323"/>
      <c r="K939" s="56">
        <f t="shared" si="70"/>
        <v>348.91450666666668</v>
      </c>
      <c r="IK939" s="2">
        <v>44962</v>
      </c>
      <c r="IL939" s="196" t="s">
        <v>3552</v>
      </c>
      <c r="IM939" s="5">
        <v>80</v>
      </c>
      <c r="IN939" s="296">
        <f t="shared" si="71"/>
        <v>1.3333333333333333</v>
      </c>
    </row>
    <row r="940" spans="1:248">
      <c r="A940" s="52">
        <f>+'3.- Resumen general'!B942</f>
        <v>936</v>
      </c>
      <c r="B940" s="52">
        <v>44970</v>
      </c>
      <c r="C940" s="53" t="str">
        <f>+'3.- Resumen general'!D942</f>
        <v>Apendicectomía laparoscópica</v>
      </c>
      <c r="D940" s="490" t="str">
        <f>+'3.- Resumen general'!F942</f>
        <v>IQ C</v>
      </c>
      <c r="E940" s="433" t="s">
        <v>445</v>
      </c>
      <c r="F940" s="323">
        <f t="shared" si="69"/>
        <v>96.123999999999981</v>
      </c>
      <c r="G940" s="180" t="s">
        <v>1401</v>
      </c>
      <c r="H940" s="323">
        <f t="shared" si="73"/>
        <v>156.20335000000003</v>
      </c>
      <c r="I940" s="55"/>
      <c r="J940" s="323"/>
      <c r="K940" s="56">
        <f t="shared" si="70"/>
        <v>252.32735000000002</v>
      </c>
      <c r="IK940" s="2">
        <v>44970</v>
      </c>
      <c r="IL940" s="196" t="s">
        <v>3792</v>
      </c>
      <c r="IM940" s="5">
        <v>60</v>
      </c>
      <c r="IN940" s="296">
        <f t="shared" si="71"/>
        <v>1</v>
      </c>
    </row>
    <row r="941" spans="1:248">
      <c r="A941" s="52">
        <f>+'3.- Resumen general'!B943</f>
        <v>937</v>
      </c>
      <c r="B941" s="52">
        <v>45000</v>
      </c>
      <c r="C941" s="53" t="str">
        <f>+'3.- Resumen general'!D943</f>
        <v>Drenaje transrrectal de absceso pélvico</v>
      </c>
      <c r="D941" s="490" t="str">
        <f>+'3.- Resumen general'!F943</f>
        <v>IQ C</v>
      </c>
      <c r="E941" s="433" t="s">
        <v>445</v>
      </c>
      <c r="F941" s="323">
        <f t="shared" si="69"/>
        <v>96.123999999999981</v>
      </c>
      <c r="G941" s="180" t="s">
        <v>1401</v>
      </c>
      <c r="H941" s="323">
        <f t="shared" si="73"/>
        <v>156.20335000000003</v>
      </c>
      <c r="I941" s="55"/>
      <c r="J941" s="323"/>
      <c r="K941" s="56">
        <f t="shared" si="70"/>
        <v>252.32735000000002</v>
      </c>
      <c r="IK941" s="2">
        <v>45000</v>
      </c>
      <c r="IL941" s="196" t="s">
        <v>4161</v>
      </c>
      <c r="IM941" s="5">
        <v>60</v>
      </c>
      <c r="IN941" s="296">
        <f t="shared" si="71"/>
        <v>1</v>
      </c>
    </row>
    <row r="942" spans="1:248">
      <c r="A942" s="52">
        <f>+'3.- Resumen general'!B944</f>
        <v>938</v>
      </c>
      <c r="B942" s="52">
        <v>45100</v>
      </c>
      <c r="C942" s="53" t="str">
        <f>+'3.- Resumen general'!D944</f>
        <v>Biopsia de la pared anorrectal, abordaje anal (ejm. megacolon congénito)</v>
      </c>
      <c r="D942" s="490" t="str">
        <f>+'3.- Resumen general'!F944</f>
        <v>IQ B</v>
      </c>
      <c r="E942" s="432" t="s">
        <v>3214</v>
      </c>
      <c r="F942" s="323">
        <f t="shared" si="69"/>
        <v>18.19285</v>
      </c>
      <c r="G942" s="180"/>
      <c r="H942" s="323"/>
      <c r="I942" s="55"/>
      <c r="J942" s="323"/>
      <c r="K942" s="56">
        <f t="shared" si="70"/>
        <v>18.19285</v>
      </c>
      <c r="IK942" s="2">
        <v>45100</v>
      </c>
      <c r="IL942" s="196" t="s">
        <v>4162</v>
      </c>
      <c r="IM942" s="5">
        <v>60</v>
      </c>
      <c r="IN942" s="296">
        <f t="shared" si="71"/>
        <v>1</v>
      </c>
    </row>
    <row r="943" spans="1:248">
      <c r="A943" s="52">
        <f>+'3.- Resumen general'!B945</f>
        <v>939</v>
      </c>
      <c r="B943" s="52">
        <v>45110</v>
      </c>
      <c r="C943" s="53" t="str">
        <f>+'3.- Resumen general'!D945</f>
        <v>Proctectomía: completa, combinada abdóminoperineal, con colostomía</v>
      </c>
      <c r="D943" s="490" t="str">
        <f>+'3.- Resumen general'!F945</f>
        <v>IQ A</v>
      </c>
      <c r="E943" s="433" t="s">
        <v>444</v>
      </c>
      <c r="F943" s="323">
        <f t="shared" si="69"/>
        <v>170.78198999999995</v>
      </c>
      <c r="G943" s="180" t="s">
        <v>1393</v>
      </c>
      <c r="H943" s="323">
        <f t="shared" ref="H943:H957" si="74">+VLOOKUP(G943,$C$2421:$D$3113,2,FALSE)</f>
        <v>39.269999999999996</v>
      </c>
      <c r="I943" s="55"/>
      <c r="J943" s="323"/>
      <c r="K943" s="56">
        <f t="shared" si="70"/>
        <v>210.05198999999993</v>
      </c>
      <c r="IK943" s="2">
        <v>45110</v>
      </c>
      <c r="IL943" s="196" t="s">
        <v>4163</v>
      </c>
      <c r="IM943" s="5">
        <v>140</v>
      </c>
      <c r="IN943" s="296">
        <f t="shared" si="71"/>
        <v>2.3333333333333335</v>
      </c>
    </row>
    <row r="944" spans="1:248">
      <c r="A944" s="52">
        <f>+'3.- Resumen general'!B946</f>
        <v>940</v>
      </c>
      <c r="B944" s="52">
        <v>45114</v>
      </c>
      <c r="C944" s="53" t="str">
        <f>+'3.- Resumen general'!D946</f>
        <v>Proctectomía parcial, con anastomosis; abordajes abdominal y transacral</v>
      </c>
      <c r="D944" s="490" t="str">
        <f>+'3.- Resumen general'!F946</f>
        <v>IQ A</v>
      </c>
      <c r="E944" s="433" t="s">
        <v>444</v>
      </c>
      <c r="F944" s="323">
        <f t="shared" si="69"/>
        <v>170.78198999999995</v>
      </c>
      <c r="G944" s="180" t="s">
        <v>1393</v>
      </c>
      <c r="H944" s="323">
        <f t="shared" si="74"/>
        <v>39.269999999999996</v>
      </c>
      <c r="I944" s="55"/>
      <c r="J944" s="323"/>
      <c r="K944" s="56">
        <f t="shared" si="70"/>
        <v>210.05198999999993</v>
      </c>
      <c r="IK944" s="2">
        <v>45114</v>
      </c>
      <c r="IL944" s="196" t="s">
        <v>4164</v>
      </c>
      <c r="IM944" s="5">
        <v>110</v>
      </c>
      <c r="IN944" s="296">
        <f t="shared" si="71"/>
        <v>1.8333333333333333</v>
      </c>
    </row>
    <row r="945" spans="1:248">
      <c r="A945" s="52">
        <f>+'3.- Resumen general'!B947</f>
        <v>941</v>
      </c>
      <c r="B945" s="52">
        <v>45120</v>
      </c>
      <c r="C945" s="53" t="str">
        <f>+'3.- Resumen general'!D947</f>
        <v>Proctectomía, completa (por megacolon congénito), abordajes abdominal y perineal</v>
      </c>
      <c r="D945" s="490" t="str">
        <f>+'3.- Resumen general'!F947</f>
        <v>IQ A</v>
      </c>
      <c r="E945" s="433" t="s">
        <v>444</v>
      </c>
      <c r="F945" s="323">
        <f t="shared" si="69"/>
        <v>170.78198999999995</v>
      </c>
      <c r="G945" s="180" t="s">
        <v>1391</v>
      </c>
      <c r="H945" s="323">
        <f t="shared" si="74"/>
        <v>183.9085</v>
      </c>
      <c r="I945" s="55"/>
      <c r="J945" s="323"/>
      <c r="K945" s="56">
        <f t="shared" si="70"/>
        <v>354.69048999999995</v>
      </c>
      <c r="IK945" s="2">
        <v>45120</v>
      </c>
      <c r="IL945" s="196" t="s">
        <v>4165</v>
      </c>
      <c r="IM945" s="5">
        <v>200</v>
      </c>
      <c r="IN945" s="296">
        <f t="shared" si="71"/>
        <v>3.3333333333333335</v>
      </c>
    </row>
    <row r="946" spans="1:248">
      <c r="A946" s="52">
        <f>+'3.- Resumen general'!B948</f>
        <v>942</v>
      </c>
      <c r="B946" s="52">
        <v>45130</v>
      </c>
      <c r="C946" s="53" t="str">
        <f>+'3.- Resumen general'!D948</f>
        <v>Excisión de prolapso rectal, con anastomosis; abordaje perineal</v>
      </c>
      <c r="D946" s="490" t="str">
        <f>+'3.- Resumen general'!F948</f>
        <v>IQ B</v>
      </c>
      <c r="E946" s="433" t="s">
        <v>5897</v>
      </c>
      <c r="F946" s="323">
        <f t="shared" si="69"/>
        <v>179.13249000000002</v>
      </c>
      <c r="G946" s="180" t="s">
        <v>1393</v>
      </c>
      <c r="H946" s="323">
        <f t="shared" si="74"/>
        <v>39.269999999999996</v>
      </c>
      <c r="I946" s="55"/>
      <c r="J946" s="323"/>
      <c r="K946" s="56">
        <f t="shared" si="70"/>
        <v>218.40249</v>
      </c>
      <c r="IK946" s="2">
        <v>45130</v>
      </c>
      <c r="IL946" s="196" t="s">
        <v>4166</v>
      </c>
      <c r="IM946" s="5">
        <v>65</v>
      </c>
      <c r="IN946" s="296">
        <f t="shared" si="71"/>
        <v>1.0833333333333333</v>
      </c>
    </row>
    <row r="947" spans="1:248">
      <c r="A947" s="52">
        <f>+'3.- Resumen general'!B949</f>
        <v>943</v>
      </c>
      <c r="B947" s="52">
        <v>45160</v>
      </c>
      <c r="C947" s="53" t="str">
        <f>+'3.- Resumen general'!D949</f>
        <v>Excisión de tumor rectal mediante proctotomía, abordajes transacral ó transcoccígeo</v>
      </c>
      <c r="D947" s="490" t="str">
        <f>+'3.- Resumen general'!F949</f>
        <v>IQ B</v>
      </c>
      <c r="E947" s="433" t="s">
        <v>5897</v>
      </c>
      <c r="F947" s="323">
        <f t="shared" si="69"/>
        <v>179.13249000000002</v>
      </c>
      <c r="G947" s="180" t="s">
        <v>1393</v>
      </c>
      <c r="H947" s="323">
        <f t="shared" si="74"/>
        <v>39.269999999999996</v>
      </c>
      <c r="I947" s="55"/>
      <c r="J947" s="323"/>
      <c r="K947" s="56">
        <f t="shared" si="70"/>
        <v>218.40249</v>
      </c>
      <c r="IK947" s="2">
        <v>45160</v>
      </c>
      <c r="IL947" s="196" t="s">
        <v>4167</v>
      </c>
      <c r="IM947" s="5">
        <v>80</v>
      </c>
      <c r="IN947" s="296">
        <f t="shared" si="71"/>
        <v>1.3333333333333333</v>
      </c>
    </row>
    <row r="948" spans="1:248">
      <c r="A948" s="52">
        <f>+'3.- Resumen general'!B950</f>
        <v>944</v>
      </c>
      <c r="B948" s="52">
        <v>45300</v>
      </c>
      <c r="C948" s="53" t="str">
        <f>+'3.- Resumen general'!D950</f>
        <v>Proctosigmoidoscopía</v>
      </c>
      <c r="D948" s="490" t="str">
        <f>+'3.- Resumen general'!F950</f>
        <v>Endoscopía Terapéutica</v>
      </c>
      <c r="E948" s="433" t="s">
        <v>3261</v>
      </c>
      <c r="F948" s="323">
        <f t="shared" si="69"/>
        <v>22.083799999999997</v>
      </c>
      <c r="G948" s="58" t="s">
        <v>1392</v>
      </c>
      <c r="H948" s="323">
        <f t="shared" si="74"/>
        <v>21.28</v>
      </c>
      <c r="I948" s="55"/>
      <c r="J948" s="323"/>
      <c r="K948" s="56">
        <f t="shared" si="70"/>
        <v>43.363799999999998</v>
      </c>
      <c r="IK948" s="2">
        <v>45300</v>
      </c>
      <c r="IL948" s="196" t="s">
        <v>3793</v>
      </c>
      <c r="IM948" s="5">
        <v>40</v>
      </c>
      <c r="IN948" s="296">
        <f t="shared" si="71"/>
        <v>0.66666666666666663</v>
      </c>
    </row>
    <row r="949" spans="1:248">
      <c r="A949" s="52">
        <f>+'3.- Resumen general'!B951</f>
        <v>945</v>
      </c>
      <c r="B949" s="52">
        <v>45356</v>
      </c>
      <c r="C949" s="53" t="str">
        <f>+'3.- Resumen general'!D951</f>
        <v>Fibrocolonoscopía derecha</v>
      </c>
      <c r="D949" s="490" t="str">
        <f>+'3.- Resumen general'!F951</f>
        <v>Endoscopía Terapéutica</v>
      </c>
      <c r="E949" s="433" t="s">
        <v>3261</v>
      </c>
      <c r="F949" s="323">
        <f t="shared" si="69"/>
        <v>22.083799999999997</v>
      </c>
      <c r="G949" s="58" t="s">
        <v>1392</v>
      </c>
      <c r="H949" s="323">
        <f t="shared" si="74"/>
        <v>21.28</v>
      </c>
      <c r="I949" s="55"/>
      <c r="J949" s="323"/>
      <c r="K949" s="56">
        <f t="shared" si="70"/>
        <v>43.363799999999998</v>
      </c>
      <c r="IK949" s="2">
        <v>45356</v>
      </c>
      <c r="IL949" s="196" t="s">
        <v>4168</v>
      </c>
      <c r="IM949" s="5">
        <v>40</v>
      </c>
      <c r="IN949" s="296">
        <f t="shared" si="71"/>
        <v>0.66666666666666663</v>
      </c>
    </row>
    <row r="950" spans="1:248">
      <c r="A950" s="52">
        <f>+'3.- Resumen general'!B952</f>
        <v>946</v>
      </c>
      <c r="B950" s="52">
        <v>45357</v>
      </c>
      <c r="C950" s="53" t="str">
        <f>+'3.- Resumen general'!D952</f>
        <v>Fibrocolonoscopía izquierda</v>
      </c>
      <c r="D950" s="490" t="str">
        <f>+'3.- Resumen general'!F952</f>
        <v>Endoscopía Terapéutica</v>
      </c>
      <c r="E950" s="433" t="s">
        <v>3261</v>
      </c>
      <c r="F950" s="323">
        <f t="shared" si="69"/>
        <v>22.083799999999997</v>
      </c>
      <c r="G950" s="58" t="s">
        <v>1392</v>
      </c>
      <c r="H950" s="323">
        <f t="shared" si="74"/>
        <v>21.28</v>
      </c>
      <c r="I950" s="55"/>
      <c r="J950" s="323"/>
      <c r="K950" s="56">
        <f t="shared" si="70"/>
        <v>43.363799999999998</v>
      </c>
      <c r="IK950" s="2">
        <v>45357</v>
      </c>
      <c r="IL950" s="196" t="s">
        <v>4169</v>
      </c>
      <c r="IM950" s="5">
        <v>40</v>
      </c>
      <c r="IN950" s="296">
        <f t="shared" si="71"/>
        <v>0.66666666666666663</v>
      </c>
    </row>
    <row r="951" spans="1:248">
      <c r="A951" s="52">
        <f>+'3.- Resumen general'!B953</f>
        <v>947</v>
      </c>
      <c r="B951" s="52">
        <v>45358</v>
      </c>
      <c r="C951" s="53" t="str">
        <f>+'3.- Resumen general'!D953</f>
        <v>Videocolonoscopía derecha</v>
      </c>
      <c r="D951" s="490" t="str">
        <f>+'3.- Resumen general'!F953</f>
        <v>Endoscopía Terapéutica</v>
      </c>
      <c r="E951" s="433" t="s">
        <v>3261</v>
      </c>
      <c r="F951" s="323">
        <f t="shared" si="69"/>
        <v>22.083799999999997</v>
      </c>
      <c r="G951" s="58" t="s">
        <v>1392</v>
      </c>
      <c r="H951" s="323">
        <f t="shared" si="74"/>
        <v>21.28</v>
      </c>
      <c r="I951" s="55"/>
      <c r="J951" s="323"/>
      <c r="K951" s="56">
        <f t="shared" si="70"/>
        <v>43.363799999999998</v>
      </c>
      <c r="IK951" s="2">
        <v>45358</v>
      </c>
      <c r="IL951" s="196" t="s">
        <v>4170</v>
      </c>
      <c r="IM951" s="5">
        <v>40</v>
      </c>
      <c r="IN951" s="296">
        <f t="shared" si="71"/>
        <v>0.66666666666666663</v>
      </c>
    </row>
    <row r="952" spans="1:248">
      <c r="A952" s="52">
        <f>+'3.- Resumen general'!B954</f>
        <v>948</v>
      </c>
      <c r="B952" s="52">
        <v>45359</v>
      </c>
      <c r="C952" s="53" t="str">
        <f>+'3.- Resumen general'!D954</f>
        <v>Videocolonoscopía izquierda</v>
      </c>
      <c r="D952" s="490" t="str">
        <f>+'3.- Resumen general'!F954</f>
        <v>Endoscopía Terapéutica</v>
      </c>
      <c r="E952" s="433" t="s">
        <v>3261</v>
      </c>
      <c r="F952" s="323">
        <f t="shared" si="69"/>
        <v>22.083799999999997</v>
      </c>
      <c r="G952" s="58" t="s">
        <v>1392</v>
      </c>
      <c r="H952" s="323">
        <f t="shared" si="74"/>
        <v>21.28</v>
      </c>
      <c r="I952" s="55"/>
      <c r="J952" s="323"/>
      <c r="K952" s="56">
        <f t="shared" si="70"/>
        <v>43.363799999999998</v>
      </c>
      <c r="IK952" s="2">
        <v>45359</v>
      </c>
      <c r="IL952" s="196" t="s">
        <v>4171</v>
      </c>
      <c r="IM952" s="5">
        <v>40</v>
      </c>
      <c r="IN952" s="296">
        <f t="shared" si="71"/>
        <v>0.66666666666666663</v>
      </c>
    </row>
    <row r="953" spans="1:248" ht="25.5">
      <c r="A953" s="52">
        <f>+'3.- Resumen general'!B955</f>
        <v>949</v>
      </c>
      <c r="B953" s="52">
        <v>45378</v>
      </c>
      <c r="C953" s="53" t="str">
        <f>+'3.- Resumen general'!D955</f>
        <v>Colonoscopía diagnóstica, flexible</v>
      </c>
      <c r="D953" s="490" t="str">
        <f>+'3.- Resumen general'!F955</f>
        <v>Endoscopía Digestiva Diagnóstica</v>
      </c>
      <c r="E953" s="433" t="s">
        <v>3261</v>
      </c>
      <c r="F953" s="323">
        <f t="shared" si="69"/>
        <v>22.083799999999997</v>
      </c>
      <c r="G953" s="58" t="s">
        <v>1392</v>
      </c>
      <c r="H953" s="323">
        <f t="shared" si="74"/>
        <v>21.28</v>
      </c>
      <c r="I953" s="55"/>
      <c r="J953" s="323"/>
      <c r="K953" s="56">
        <f t="shared" si="70"/>
        <v>43.363799999999998</v>
      </c>
      <c r="IK953" s="2" t="s">
        <v>6163</v>
      </c>
      <c r="IL953" s="196" t="s">
        <v>3794</v>
      </c>
      <c r="IM953" s="5">
        <v>40</v>
      </c>
      <c r="IN953" s="296">
        <f t="shared" si="71"/>
        <v>0.66666666666666663</v>
      </c>
    </row>
    <row r="954" spans="1:248" ht="25.5">
      <c r="A954" s="52">
        <f>+'3.- Resumen general'!B956</f>
        <v>950</v>
      </c>
      <c r="B954" s="52">
        <v>45380</v>
      </c>
      <c r="C954" s="53" t="str">
        <f>+'3.- Resumen general'!D956</f>
        <v>Colonoscopía con biopsia</v>
      </c>
      <c r="D954" s="490" t="str">
        <f>+'3.- Resumen general'!F956</f>
        <v>Endoscopía Digestiva Diagnóstica</v>
      </c>
      <c r="E954" s="433" t="s">
        <v>3261</v>
      </c>
      <c r="F954" s="323">
        <f t="shared" si="69"/>
        <v>22.083799999999997</v>
      </c>
      <c r="G954" s="58" t="s">
        <v>1392</v>
      </c>
      <c r="H954" s="323">
        <f t="shared" si="74"/>
        <v>21.28</v>
      </c>
      <c r="I954" s="55"/>
      <c r="J954" s="323"/>
      <c r="K954" s="56">
        <f t="shared" si="70"/>
        <v>43.363799999999998</v>
      </c>
      <c r="IK954" s="2" t="s">
        <v>6164</v>
      </c>
      <c r="IL954" s="196" t="s">
        <v>3795</v>
      </c>
      <c r="IM954" s="5">
        <v>40</v>
      </c>
      <c r="IN954" s="296">
        <f t="shared" si="71"/>
        <v>0.66666666666666663</v>
      </c>
    </row>
    <row r="955" spans="1:248">
      <c r="A955" s="52">
        <f>+'3.- Resumen general'!B957</f>
        <v>951</v>
      </c>
      <c r="B955" s="52">
        <v>45500</v>
      </c>
      <c r="C955" s="53" t="str">
        <f>+'3.- Resumen general'!D957</f>
        <v>Proctoplastía</v>
      </c>
      <c r="D955" s="490" t="str">
        <f>+'3.- Resumen general'!F957</f>
        <v>IQ B</v>
      </c>
      <c r="E955" s="433" t="s">
        <v>5897</v>
      </c>
      <c r="F955" s="323">
        <f t="shared" si="69"/>
        <v>179.13249000000002</v>
      </c>
      <c r="G955" s="180" t="s">
        <v>1393</v>
      </c>
      <c r="H955" s="323">
        <f t="shared" si="74"/>
        <v>39.269999999999996</v>
      </c>
      <c r="I955" s="55"/>
      <c r="J955" s="323"/>
      <c r="K955" s="56">
        <f t="shared" si="70"/>
        <v>218.40249</v>
      </c>
      <c r="IK955" s="2">
        <v>45500</v>
      </c>
      <c r="IL955" s="196" t="s">
        <v>4172</v>
      </c>
      <c r="IM955" s="5">
        <v>80</v>
      </c>
      <c r="IN955" s="296">
        <f t="shared" si="71"/>
        <v>1.3333333333333333</v>
      </c>
    </row>
    <row r="956" spans="1:248">
      <c r="A956" s="52">
        <f>+'3.- Resumen general'!B958</f>
        <v>952</v>
      </c>
      <c r="B956" s="52">
        <v>45540</v>
      </c>
      <c r="C956" s="53" t="str">
        <f>+'3.- Resumen general'!D958</f>
        <v>Proctopexia por prolapso; abordaje abdominal</v>
      </c>
      <c r="D956" s="490" t="str">
        <f>+'3.- Resumen general'!F958</f>
        <v>IQ B</v>
      </c>
      <c r="E956" s="433" t="s">
        <v>5897</v>
      </c>
      <c r="F956" s="323">
        <f t="shared" si="69"/>
        <v>179.13249000000002</v>
      </c>
      <c r="G956" s="180" t="s">
        <v>1393</v>
      </c>
      <c r="H956" s="323">
        <f t="shared" si="74"/>
        <v>39.269999999999996</v>
      </c>
      <c r="I956" s="55"/>
      <c r="J956" s="323"/>
      <c r="K956" s="56">
        <f t="shared" si="70"/>
        <v>218.40249</v>
      </c>
      <c r="IK956" s="2">
        <v>45540</v>
      </c>
      <c r="IL956" s="196" t="s">
        <v>4173</v>
      </c>
      <c r="IM956" s="5">
        <v>110</v>
      </c>
      <c r="IN956" s="296">
        <f t="shared" si="71"/>
        <v>1.8333333333333333</v>
      </c>
    </row>
    <row r="957" spans="1:248">
      <c r="A957" s="52">
        <f>+'3.- Resumen general'!B959</f>
        <v>953</v>
      </c>
      <c r="B957" s="52">
        <v>45541</v>
      </c>
      <c r="C957" s="53" t="str">
        <f>+'3.- Resumen general'!D959</f>
        <v>Proctopexia por prolapso; abordaje perineal</v>
      </c>
      <c r="D957" s="490" t="str">
        <f>+'3.- Resumen general'!F959</f>
        <v>IQ B</v>
      </c>
      <c r="E957" s="433" t="s">
        <v>5897</v>
      </c>
      <c r="F957" s="323">
        <f t="shared" si="69"/>
        <v>179.13249000000002</v>
      </c>
      <c r="G957" s="180" t="s">
        <v>1393</v>
      </c>
      <c r="H957" s="323">
        <f t="shared" si="74"/>
        <v>39.269999999999996</v>
      </c>
      <c r="I957" s="55"/>
      <c r="J957" s="323"/>
      <c r="K957" s="56">
        <f t="shared" si="70"/>
        <v>218.40249</v>
      </c>
      <c r="IK957" s="2">
        <v>45541</v>
      </c>
      <c r="IL957" s="196" t="s">
        <v>4174</v>
      </c>
      <c r="IM957" s="5">
        <v>110</v>
      </c>
      <c r="IN957" s="296">
        <f t="shared" si="71"/>
        <v>1.8333333333333333</v>
      </c>
    </row>
    <row r="958" spans="1:248">
      <c r="A958" s="52">
        <f>+'3.- Resumen general'!B960</f>
        <v>954</v>
      </c>
      <c r="B958" s="52">
        <v>45545</v>
      </c>
      <c r="C958" s="53" t="str">
        <f>+'3.- Resumen general'!D960</f>
        <v>Proctopexia por prolapso; abordaje laparoscópico</v>
      </c>
      <c r="D958" s="490" t="str">
        <f>+'3.- Resumen general'!F960</f>
        <v>IQ B</v>
      </c>
      <c r="E958" s="433" t="s">
        <v>5897</v>
      </c>
      <c r="F958" s="323">
        <f t="shared" si="69"/>
        <v>179.13249000000002</v>
      </c>
      <c r="G958" s="180" t="s">
        <v>1401</v>
      </c>
      <c r="H958" s="323">
        <f>+VLOOKUP(G958,$C$2421:$D$3113,2,FALSE)+($H$3275*$G$3275*IN958)+($H$3271*$G$3271*IN958)</f>
        <v>183.36068333333336</v>
      </c>
      <c r="I958" s="55"/>
      <c r="J958" s="323"/>
      <c r="K958" s="56">
        <f t="shared" si="70"/>
        <v>362.4931733333334</v>
      </c>
      <c r="IK958" s="2">
        <v>45545</v>
      </c>
      <c r="IL958" s="196" t="s">
        <v>4175</v>
      </c>
      <c r="IM958" s="5">
        <v>100</v>
      </c>
      <c r="IN958" s="296">
        <f t="shared" si="71"/>
        <v>1.6666666666666667</v>
      </c>
    </row>
    <row r="959" spans="1:248">
      <c r="A959" s="52">
        <f>+'3.- Resumen general'!B961</f>
        <v>955</v>
      </c>
      <c r="B959" s="52">
        <v>45550</v>
      </c>
      <c r="C959" s="53" t="str">
        <f>+'3.- Resumen general'!D961</f>
        <v>Proctopexia combinada con resección sigmoidea, abordaje abdominal</v>
      </c>
      <c r="D959" s="490" t="str">
        <f>+'3.- Resumen general'!F961</f>
        <v>IQ B</v>
      </c>
      <c r="E959" s="433" t="s">
        <v>5897</v>
      </c>
      <c r="F959" s="323">
        <f t="shared" si="69"/>
        <v>179.13249000000002</v>
      </c>
      <c r="G959" s="180" t="s">
        <v>1401</v>
      </c>
      <c r="H959" s="323">
        <f>+VLOOKUP(G959,$C$2421:$D$3113,2,FALSE)+($H$3275*$G$3275*IN959)+($H$3271*$G$3271*IN959)</f>
        <v>210.51801666666671</v>
      </c>
      <c r="I959" s="55"/>
      <c r="J959" s="323"/>
      <c r="K959" s="56">
        <f t="shared" si="70"/>
        <v>389.65050666666673</v>
      </c>
      <c r="IK959" s="2">
        <v>45550</v>
      </c>
      <c r="IL959" s="196" t="s">
        <v>4176</v>
      </c>
      <c r="IM959" s="5">
        <v>140</v>
      </c>
      <c r="IN959" s="296">
        <f t="shared" si="71"/>
        <v>2.3333333333333335</v>
      </c>
    </row>
    <row r="960" spans="1:248">
      <c r="A960" s="52">
        <f>+'3.- Resumen general'!B962</f>
        <v>956</v>
      </c>
      <c r="B960" s="52">
        <v>45560</v>
      </c>
      <c r="C960" s="53" t="str">
        <f>+'3.- Resumen general'!D962</f>
        <v>Corrección de rectocele; vía abdominal</v>
      </c>
      <c r="D960" s="490" t="str">
        <f>+'3.- Resumen general'!F962</f>
        <v>IQ C</v>
      </c>
      <c r="E960" s="433" t="s">
        <v>445</v>
      </c>
      <c r="F960" s="323">
        <f t="shared" si="69"/>
        <v>96.123999999999981</v>
      </c>
      <c r="G960" s="180" t="s">
        <v>1393</v>
      </c>
      <c r="H960" s="323">
        <f t="shared" ref="H960:H974" si="75">+VLOOKUP(G960,$C$2421:$D$3113,2,FALSE)</f>
        <v>39.269999999999996</v>
      </c>
      <c r="I960" s="55"/>
      <c r="J960" s="323"/>
      <c r="K960" s="56">
        <f t="shared" si="70"/>
        <v>135.39399999999998</v>
      </c>
      <c r="IK960" s="2">
        <v>45560</v>
      </c>
      <c r="IL960" s="196" t="s">
        <v>4177</v>
      </c>
      <c r="IM960" s="5">
        <v>110</v>
      </c>
      <c r="IN960" s="296">
        <f t="shared" si="71"/>
        <v>1.8333333333333333</v>
      </c>
    </row>
    <row r="961" spans="1:248">
      <c r="A961" s="52">
        <f>+'3.- Resumen general'!B963</f>
        <v>957</v>
      </c>
      <c r="B961" s="52">
        <v>45800</v>
      </c>
      <c r="C961" s="53" t="str">
        <f>+'3.- Resumen general'!D963</f>
        <v>Cierre de fístula rectovesical</v>
      </c>
      <c r="D961" s="490" t="str">
        <f>+'3.- Resumen general'!F963</f>
        <v>IQ B</v>
      </c>
      <c r="E961" s="433" t="s">
        <v>5897</v>
      </c>
      <c r="F961" s="323">
        <f t="shared" si="69"/>
        <v>179.13249000000002</v>
      </c>
      <c r="G961" s="180" t="s">
        <v>1393</v>
      </c>
      <c r="H961" s="323">
        <f t="shared" si="75"/>
        <v>39.269999999999996</v>
      </c>
      <c r="I961" s="55"/>
      <c r="J961" s="323"/>
      <c r="K961" s="56">
        <f t="shared" si="70"/>
        <v>218.40249</v>
      </c>
      <c r="IK961" s="2">
        <v>45800</v>
      </c>
      <c r="IL961" s="196" t="s">
        <v>4178</v>
      </c>
      <c r="IM961" s="5">
        <v>80</v>
      </c>
      <c r="IN961" s="296">
        <f t="shared" si="71"/>
        <v>1.3333333333333333</v>
      </c>
    </row>
    <row r="962" spans="1:248">
      <c r="A962" s="52">
        <f>+'3.- Resumen general'!B964</f>
        <v>958</v>
      </c>
      <c r="B962" s="52">
        <v>45820</v>
      </c>
      <c r="C962" s="53" t="str">
        <f>+'3.- Resumen general'!D964</f>
        <v>Cierre de fístula rectouretral</v>
      </c>
      <c r="D962" s="490" t="str">
        <f>+'3.- Resumen general'!F964</f>
        <v>IQ B</v>
      </c>
      <c r="E962" s="433" t="s">
        <v>5897</v>
      </c>
      <c r="F962" s="323">
        <f t="shared" si="69"/>
        <v>179.13249000000002</v>
      </c>
      <c r="G962" s="180" t="s">
        <v>1393</v>
      </c>
      <c r="H962" s="323">
        <f t="shared" si="75"/>
        <v>39.269999999999996</v>
      </c>
      <c r="I962" s="55"/>
      <c r="J962" s="323"/>
      <c r="K962" s="56">
        <f t="shared" si="70"/>
        <v>218.40249</v>
      </c>
      <c r="IK962" s="2">
        <v>45820</v>
      </c>
      <c r="IL962" s="196" t="s">
        <v>4179</v>
      </c>
      <c r="IM962" s="5">
        <v>110</v>
      </c>
      <c r="IN962" s="296">
        <f t="shared" si="71"/>
        <v>1.8333333333333333</v>
      </c>
    </row>
    <row r="963" spans="1:248">
      <c r="A963" s="52">
        <f>+'3.- Resumen general'!B965</f>
        <v>959</v>
      </c>
      <c r="B963" s="52">
        <v>45915</v>
      </c>
      <c r="C963" s="53" t="str">
        <f>+'3.- Resumen general'!D965</f>
        <v>Extirpación de impactación fecal o cuerpo extraño bajo anestesia</v>
      </c>
      <c r="D963" s="490" t="str">
        <f>+'3.- Resumen general'!F965</f>
        <v>IQ C</v>
      </c>
      <c r="E963" s="433" t="s">
        <v>445</v>
      </c>
      <c r="F963" s="323">
        <f t="shared" si="69"/>
        <v>96.123999999999981</v>
      </c>
      <c r="G963" s="58" t="s">
        <v>1392</v>
      </c>
      <c r="H963" s="323">
        <f t="shared" si="75"/>
        <v>21.28</v>
      </c>
      <c r="I963" s="55"/>
      <c r="J963" s="323"/>
      <c r="K963" s="56">
        <f t="shared" si="70"/>
        <v>117.40399999999998</v>
      </c>
      <c r="IK963" s="2">
        <v>45915</v>
      </c>
      <c r="IL963" s="196" t="s">
        <v>4180</v>
      </c>
      <c r="IM963" s="5">
        <v>35</v>
      </c>
      <c r="IN963" s="296">
        <f t="shared" si="71"/>
        <v>0.58333333333333337</v>
      </c>
    </row>
    <row r="964" spans="1:248">
      <c r="A964" s="52">
        <f>+'3.- Resumen general'!B966</f>
        <v>960</v>
      </c>
      <c r="B964" s="52">
        <v>46050</v>
      </c>
      <c r="C964" s="53" t="str">
        <f>+'3.- Resumen general'!D966</f>
        <v>Incisión y drenaje, absceso perianal, superficial</v>
      </c>
      <c r="D964" s="490" t="str">
        <f>+'3.- Resumen general'!F966</f>
        <v>Atención de Tópico</v>
      </c>
      <c r="E964" s="432" t="s">
        <v>446</v>
      </c>
      <c r="F964" s="323">
        <f t="shared" si="69"/>
        <v>2.9198499999999998</v>
      </c>
      <c r="G964" s="57" t="s">
        <v>3217</v>
      </c>
      <c r="H964" s="323">
        <f t="shared" si="75"/>
        <v>16.531500000000001</v>
      </c>
      <c r="I964" s="55"/>
      <c r="J964" s="323"/>
      <c r="K964" s="56">
        <f t="shared" si="70"/>
        <v>19.451350000000001</v>
      </c>
      <c r="IK964" s="2">
        <v>46050</v>
      </c>
      <c r="IL964" s="196" t="s">
        <v>4181</v>
      </c>
      <c r="IM964" s="5">
        <v>30</v>
      </c>
      <c r="IN964" s="296">
        <f t="shared" si="71"/>
        <v>0.5</v>
      </c>
    </row>
    <row r="965" spans="1:248">
      <c r="A965" s="52">
        <f>+'3.- Resumen general'!B967</f>
        <v>961</v>
      </c>
      <c r="B965" s="52">
        <v>46080</v>
      </c>
      <c r="C965" s="53" t="str">
        <f>+'3.- Resumen general'!D967</f>
        <v>Esfinterectomía anal, división de esfínter</v>
      </c>
      <c r="D965" s="490" t="str">
        <f>+'3.- Resumen general'!F967</f>
        <v>IQ D</v>
      </c>
      <c r="E965" s="433" t="s">
        <v>3273</v>
      </c>
      <c r="F965" s="323">
        <f t="shared" ref="F965:F1028" si="76">+VLOOKUP(E965,$C$2421:$D$3113,2,FALSE)</f>
        <v>49.8</v>
      </c>
      <c r="G965" s="180" t="s">
        <v>1393</v>
      </c>
      <c r="H965" s="323">
        <f t="shared" si="75"/>
        <v>39.269999999999996</v>
      </c>
      <c r="I965" s="55"/>
      <c r="J965" s="323"/>
      <c r="K965" s="56">
        <f t="shared" ref="K965:K1028" si="77">+F965+H965+J965</f>
        <v>89.07</v>
      </c>
      <c r="IK965" s="2">
        <v>46080</v>
      </c>
      <c r="IL965" s="196" t="s">
        <v>4182</v>
      </c>
      <c r="IM965" s="5">
        <v>35</v>
      </c>
      <c r="IN965" s="296">
        <f t="shared" ref="IN965:IN1028" si="78">IM965/60</f>
        <v>0.58333333333333337</v>
      </c>
    </row>
    <row r="966" spans="1:248">
      <c r="A966" s="52">
        <f>+'3.- Resumen general'!B968</f>
        <v>962</v>
      </c>
      <c r="B966" s="52">
        <v>46083</v>
      </c>
      <c r="C966" s="53" t="str">
        <f>+'3.- Resumen general'!D968</f>
        <v>Incisión de hemorroide trombosada, externa</v>
      </c>
      <c r="D966" s="490" t="str">
        <f>+'3.- Resumen general'!F968</f>
        <v>IQ D</v>
      </c>
      <c r="E966" s="433" t="s">
        <v>3273</v>
      </c>
      <c r="F966" s="323">
        <f t="shared" si="76"/>
        <v>49.8</v>
      </c>
      <c r="G966" s="58" t="s">
        <v>1392</v>
      </c>
      <c r="H966" s="323">
        <f t="shared" si="75"/>
        <v>21.28</v>
      </c>
      <c r="I966" s="55"/>
      <c r="J966" s="323"/>
      <c r="K966" s="56">
        <f t="shared" si="77"/>
        <v>71.08</v>
      </c>
      <c r="IK966" s="2">
        <v>46083</v>
      </c>
      <c r="IL966" s="196" t="s">
        <v>4183</v>
      </c>
      <c r="IM966" s="5">
        <v>65</v>
      </c>
      <c r="IN966" s="296">
        <f t="shared" si="78"/>
        <v>1.0833333333333333</v>
      </c>
    </row>
    <row r="967" spans="1:248">
      <c r="A967" s="52">
        <f>+'3.- Resumen general'!B969</f>
        <v>963</v>
      </c>
      <c r="B967" s="52">
        <v>46200</v>
      </c>
      <c r="C967" s="53" t="str">
        <f>+'3.- Resumen general'!D969</f>
        <v>Fisurectomía, con o sin esfinterectomía</v>
      </c>
      <c r="D967" s="490" t="str">
        <f>+'3.- Resumen general'!F969</f>
        <v>IQ D</v>
      </c>
      <c r="E967" s="433" t="s">
        <v>3273</v>
      </c>
      <c r="F967" s="323">
        <f t="shared" si="76"/>
        <v>49.8</v>
      </c>
      <c r="G967" s="180" t="s">
        <v>1393</v>
      </c>
      <c r="H967" s="323">
        <f t="shared" si="75"/>
        <v>39.269999999999996</v>
      </c>
      <c r="I967" s="55"/>
      <c r="J967" s="323"/>
      <c r="K967" s="56">
        <f t="shared" si="77"/>
        <v>89.07</v>
      </c>
      <c r="IK967" s="2">
        <v>46200</v>
      </c>
      <c r="IL967" s="196" t="s">
        <v>4184</v>
      </c>
      <c r="IM967" s="5">
        <v>45</v>
      </c>
      <c r="IN967" s="296">
        <f t="shared" si="78"/>
        <v>0.75</v>
      </c>
    </row>
    <row r="968" spans="1:248">
      <c r="A968" s="52">
        <f>+'3.- Resumen general'!B970</f>
        <v>964</v>
      </c>
      <c r="B968" s="52">
        <v>46210</v>
      </c>
      <c r="C968" s="53" t="str">
        <f>+'3.- Resumen general'!D970</f>
        <v>Criptectomía</v>
      </c>
      <c r="D968" s="490" t="str">
        <f>+'3.- Resumen general'!F970</f>
        <v>IQ D</v>
      </c>
      <c r="E968" s="433" t="s">
        <v>3273</v>
      </c>
      <c r="F968" s="323">
        <f t="shared" si="76"/>
        <v>49.8</v>
      </c>
      <c r="G968" s="180" t="s">
        <v>1393</v>
      </c>
      <c r="H968" s="323">
        <f t="shared" si="75"/>
        <v>39.269999999999996</v>
      </c>
      <c r="I968" s="55"/>
      <c r="J968" s="323"/>
      <c r="K968" s="56">
        <f t="shared" si="77"/>
        <v>89.07</v>
      </c>
      <c r="IK968" s="2">
        <v>46210</v>
      </c>
      <c r="IL968" s="196" t="s">
        <v>4185</v>
      </c>
      <c r="IM968" s="5">
        <v>35</v>
      </c>
      <c r="IN968" s="296">
        <f t="shared" si="78"/>
        <v>0.58333333333333337</v>
      </c>
    </row>
    <row r="969" spans="1:248">
      <c r="A969" s="52">
        <f>+'3.- Resumen general'!B971</f>
        <v>965</v>
      </c>
      <c r="B969" s="52">
        <v>46220</v>
      </c>
      <c r="C969" s="53" t="str">
        <f>+'3.- Resumen general'!D971</f>
        <v>Papilectomía o excisión de pólipo fibrocutáneo en ano</v>
      </c>
      <c r="D969" s="490" t="str">
        <f>+'3.- Resumen general'!F971</f>
        <v>IQ D</v>
      </c>
      <c r="E969" s="433" t="s">
        <v>3273</v>
      </c>
      <c r="F969" s="323">
        <f t="shared" si="76"/>
        <v>49.8</v>
      </c>
      <c r="G969" s="180" t="s">
        <v>1393</v>
      </c>
      <c r="H969" s="323">
        <f t="shared" si="75"/>
        <v>39.269999999999996</v>
      </c>
      <c r="I969" s="55"/>
      <c r="J969" s="323"/>
      <c r="K969" s="56">
        <f t="shared" si="77"/>
        <v>89.07</v>
      </c>
      <c r="IK969" s="2">
        <v>46220</v>
      </c>
      <c r="IL969" s="196" t="s">
        <v>4186</v>
      </c>
      <c r="IM969" s="5">
        <v>45</v>
      </c>
      <c r="IN969" s="296">
        <f t="shared" si="78"/>
        <v>0.75</v>
      </c>
    </row>
    <row r="970" spans="1:248">
      <c r="A970" s="52">
        <f>+'3.- Resumen general'!B972</f>
        <v>966</v>
      </c>
      <c r="B970" s="52">
        <v>46221</v>
      </c>
      <c r="C970" s="53" t="str">
        <f>+'3.- Resumen general'!D972</f>
        <v>Hemorroidectomía, mediante ligadura simple (ejm. banda de caucho)</v>
      </c>
      <c r="D970" s="490" t="str">
        <f>+'3.- Resumen general'!F972</f>
        <v>IQ D</v>
      </c>
      <c r="E970" s="433" t="s">
        <v>3273</v>
      </c>
      <c r="F970" s="323">
        <f t="shared" si="76"/>
        <v>49.8</v>
      </c>
      <c r="G970" s="180" t="s">
        <v>1393</v>
      </c>
      <c r="H970" s="323">
        <f t="shared" si="75"/>
        <v>39.269999999999996</v>
      </c>
      <c r="I970" s="55"/>
      <c r="J970" s="323"/>
      <c r="K970" s="56">
        <f t="shared" si="77"/>
        <v>89.07</v>
      </c>
      <c r="IK970" s="2">
        <v>46221</v>
      </c>
      <c r="IL970" s="196" t="s">
        <v>4187</v>
      </c>
      <c r="IM970" s="5">
        <v>65</v>
      </c>
      <c r="IN970" s="296">
        <f t="shared" si="78"/>
        <v>1.0833333333333333</v>
      </c>
    </row>
    <row r="971" spans="1:248">
      <c r="A971" s="52">
        <f>+'3.- Resumen general'!B973</f>
        <v>967</v>
      </c>
      <c r="B971" s="52">
        <v>46270</v>
      </c>
      <c r="C971" s="53" t="str">
        <f>+'3.- Resumen general'!D973</f>
        <v>Tratamiento quirúrgico de fístula anal (fistulectomía/ fistulotomía)</v>
      </c>
      <c r="D971" s="490" t="str">
        <f>+'3.- Resumen general'!F973</f>
        <v>IQ D</v>
      </c>
      <c r="E971" s="433" t="s">
        <v>3273</v>
      </c>
      <c r="F971" s="323">
        <f t="shared" si="76"/>
        <v>49.8</v>
      </c>
      <c r="G971" s="180" t="s">
        <v>1393</v>
      </c>
      <c r="H971" s="323">
        <f t="shared" si="75"/>
        <v>39.269999999999996</v>
      </c>
      <c r="I971" s="55"/>
      <c r="J971" s="323"/>
      <c r="K971" s="56">
        <f t="shared" si="77"/>
        <v>89.07</v>
      </c>
      <c r="IK971" s="2">
        <v>46270</v>
      </c>
      <c r="IL971" s="196" t="s">
        <v>4188</v>
      </c>
      <c r="IM971" s="5">
        <v>65</v>
      </c>
      <c r="IN971" s="296">
        <f t="shared" si="78"/>
        <v>1.0833333333333333</v>
      </c>
    </row>
    <row r="972" spans="1:248">
      <c r="A972" s="52">
        <f>+'3.- Resumen general'!B974</f>
        <v>968</v>
      </c>
      <c r="B972" s="52">
        <v>46320</v>
      </c>
      <c r="C972" s="53" t="str">
        <f>+'3.- Resumen general'!D974</f>
        <v>Enucleación o excisión de hemorroide externa trombótica</v>
      </c>
      <c r="D972" s="490" t="str">
        <f>+'3.- Resumen general'!F974</f>
        <v>IQ D</v>
      </c>
      <c r="E972" s="433" t="s">
        <v>3273</v>
      </c>
      <c r="F972" s="323">
        <f t="shared" si="76"/>
        <v>49.8</v>
      </c>
      <c r="G972" s="180" t="s">
        <v>1392</v>
      </c>
      <c r="H972" s="323">
        <f t="shared" si="75"/>
        <v>21.28</v>
      </c>
      <c r="I972" s="55"/>
      <c r="J972" s="323"/>
      <c r="K972" s="56">
        <f t="shared" si="77"/>
        <v>71.08</v>
      </c>
      <c r="IK972" s="2">
        <v>46320</v>
      </c>
      <c r="IL972" s="196" t="s">
        <v>4189</v>
      </c>
      <c r="IM972" s="5">
        <v>45</v>
      </c>
      <c r="IN972" s="296">
        <f t="shared" si="78"/>
        <v>0.75</v>
      </c>
    </row>
    <row r="973" spans="1:248" ht="25.5">
      <c r="A973" s="52">
        <f>+'3.- Resumen general'!B975</f>
        <v>969</v>
      </c>
      <c r="B973" s="52">
        <v>46600</v>
      </c>
      <c r="C973" s="53" t="str">
        <f>+'3.- Resumen general'!D975</f>
        <v>Anoscopía diagnóstica, con o sin recolección de muestras</v>
      </c>
      <c r="D973" s="490" t="str">
        <f>+'3.- Resumen general'!F975</f>
        <v>Endoscopía Digestiva Diagnóstica</v>
      </c>
      <c r="E973" s="433" t="s">
        <v>3261</v>
      </c>
      <c r="F973" s="323">
        <f t="shared" si="76"/>
        <v>22.083799999999997</v>
      </c>
      <c r="G973" s="180" t="s">
        <v>1393</v>
      </c>
      <c r="H973" s="323">
        <f t="shared" si="75"/>
        <v>39.269999999999996</v>
      </c>
      <c r="I973" s="55"/>
      <c r="J973" s="323"/>
      <c r="K973" s="56">
        <f t="shared" si="77"/>
        <v>61.353799999999993</v>
      </c>
      <c r="IK973" s="2">
        <v>46600</v>
      </c>
      <c r="IL973" s="196" t="s">
        <v>4190</v>
      </c>
      <c r="IM973" s="5">
        <v>40</v>
      </c>
      <c r="IN973" s="296">
        <f t="shared" si="78"/>
        <v>0.66666666666666663</v>
      </c>
    </row>
    <row r="974" spans="1:248" s="63" customFormat="1">
      <c r="A974" s="52">
        <f>+'3.- Resumen general'!B976</f>
        <v>970</v>
      </c>
      <c r="B974" s="52">
        <v>46700</v>
      </c>
      <c r="C974" s="53" t="str">
        <f>+'3.- Resumen general'!D976</f>
        <v>Anoplastía, operación plástica para estrechez; adulto</v>
      </c>
      <c r="D974" s="490" t="str">
        <f>+'3.- Resumen general'!F976</f>
        <v>IQ D</v>
      </c>
      <c r="E974" s="433" t="s">
        <v>3273</v>
      </c>
      <c r="F974" s="323">
        <f t="shared" si="76"/>
        <v>49.8</v>
      </c>
      <c r="G974" s="180" t="s">
        <v>1393</v>
      </c>
      <c r="H974" s="323">
        <f t="shared" si="75"/>
        <v>39.269999999999996</v>
      </c>
      <c r="I974" s="60"/>
      <c r="J974" s="323"/>
      <c r="K974" s="61">
        <f t="shared" si="77"/>
        <v>89.07</v>
      </c>
      <c r="L974" s="6"/>
      <c r="M974" s="6"/>
      <c r="N974" s="6"/>
      <c r="P974" s="64"/>
      <c r="IK974" s="2">
        <v>46700</v>
      </c>
      <c r="IL974" s="196" t="s">
        <v>4191</v>
      </c>
      <c r="IM974" s="64">
        <v>80</v>
      </c>
      <c r="IN974" s="296">
        <f t="shared" si="78"/>
        <v>1.3333333333333333</v>
      </c>
    </row>
    <row r="975" spans="1:248">
      <c r="A975" s="52">
        <f>+'3.- Resumen general'!B977</f>
        <v>971</v>
      </c>
      <c r="B975" s="52">
        <v>46744</v>
      </c>
      <c r="C975" s="53" t="str">
        <f>+'3.- Resumen general'!D977</f>
        <v>Corrección de anomalía cloacal mediante anorectovaginoplastía y uretroplastía, abordaje sacroperineal</v>
      </c>
      <c r="D975" s="490" t="str">
        <f>+'3.- Resumen general'!F977</f>
        <v>IQ A</v>
      </c>
      <c r="E975" s="433" t="s">
        <v>444</v>
      </c>
      <c r="F975" s="323">
        <f t="shared" si="76"/>
        <v>170.78198999999995</v>
      </c>
      <c r="G975" s="180" t="s">
        <v>1401</v>
      </c>
      <c r="H975" s="323">
        <f>+VLOOKUP(G975,$C$2421:$D$3113,2,FALSE)+($H$3275*$G$3275*IN975)+($H$3271*$G$3271*IN975)</f>
        <v>251.25401666666667</v>
      </c>
      <c r="I975" s="55"/>
      <c r="J975" s="323"/>
      <c r="K975" s="56">
        <f t="shared" si="77"/>
        <v>422.03600666666659</v>
      </c>
      <c r="IK975" s="2">
        <v>46744</v>
      </c>
      <c r="IL975" s="196" t="s">
        <v>4192</v>
      </c>
      <c r="IM975" s="5">
        <v>200</v>
      </c>
      <c r="IN975" s="296">
        <f t="shared" si="78"/>
        <v>3.3333333333333335</v>
      </c>
    </row>
    <row r="976" spans="1:248">
      <c r="A976" s="52">
        <f>+'3.- Resumen general'!B978</f>
        <v>972</v>
      </c>
      <c r="B976" s="52">
        <v>46750</v>
      </c>
      <c r="C976" s="53" t="str">
        <f>+'3.- Resumen general'!D978</f>
        <v>Esfinteroplastía anal, por incontinencia o prolapso</v>
      </c>
      <c r="D976" s="490" t="str">
        <f>+'3.- Resumen general'!F978</f>
        <v>IQ B</v>
      </c>
      <c r="E976" s="433" t="s">
        <v>5897</v>
      </c>
      <c r="F976" s="323">
        <f t="shared" si="76"/>
        <v>179.13249000000002</v>
      </c>
      <c r="G976" s="180" t="s">
        <v>1393</v>
      </c>
      <c r="H976" s="323">
        <f t="shared" ref="H976:H984" si="79">+VLOOKUP(G976,$C$2421:$D$3113,2,FALSE)</f>
        <v>39.269999999999996</v>
      </c>
      <c r="I976" s="55"/>
      <c r="J976" s="323"/>
      <c r="K976" s="56">
        <f t="shared" si="77"/>
        <v>218.40249</v>
      </c>
      <c r="IK976" s="2">
        <v>46750</v>
      </c>
      <c r="IL976" s="196" t="s">
        <v>4193</v>
      </c>
      <c r="IM976" s="5">
        <v>100</v>
      </c>
      <c r="IN976" s="296">
        <f t="shared" si="78"/>
        <v>1.6666666666666667</v>
      </c>
    </row>
    <row r="977" spans="1:248">
      <c r="A977" s="52">
        <f>+'3.- Resumen general'!B979</f>
        <v>973</v>
      </c>
      <c r="B977" s="52">
        <v>46753</v>
      </c>
      <c r="C977" s="53" t="str">
        <f>+'3.- Resumen general'!D979</f>
        <v>Injerto (operación de Thiersch) por incontinencia rectal y/o prolapso</v>
      </c>
      <c r="D977" s="490" t="str">
        <f>+'3.- Resumen general'!F979</f>
        <v>IQ B</v>
      </c>
      <c r="E977" s="433" t="s">
        <v>5897</v>
      </c>
      <c r="F977" s="323">
        <f t="shared" si="76"/>
        <v>179.13249000000002</v>
      </c>
      <c r="G977" s="180" t="s">
        <v>1393</v>
      </c>
      <c r="H977" s="323">
        <f t="shared" si="79"/>
        <v>39.269999999999996</v>
      </c>
      <c r="I977" s="55"/>
      <c r="J977" s="323"/>
      <c r="K977" s="56">
        <f t="shared" si="77"/>
        <v>218.40249</v>
      </c>
      <c r="IK977" s="2">
        <v>46753</v>
      </c>
      <c r="IL977" s="196" t="s">
        <v>4194</v>
      </c>
      <c r="IM977" s="5">
        <v>80</v>
      </c>
      <c r="IN977" s="296">
        <f t="shared" si="78"/>
        <v>1.3333333333333333</v>
      </c>
    </row>
    <row r="978" spans="1:248">
      <c r="A978" s="52">
        <f>+'3.- Resumen general'!B980</f>
        <v>974</v>
      </c>
      <c r="B978" s="52">
        <v>46754</v>
      </c>
      <c r="C978" s="53" t="str">
        <f>+'3.- Resumen general'!D980</f>
        <v>Remoción de alambre de Thiersch o sutura, canal anal</v>
      </c>
      <c r="D978" s="490" t="str">
        <f>+'3.- Resumen general'!F980</f>
        <v>IQ C</v>
      </c>
      <c r="E978" s="433" t="s">
        <v>445</v>
      </c>
      <c r="F978" s="323">
        <f t="shared" si="76"/>
        <v>96.123999999999981</v>
      </c>
      <c r="G978" s="180" t="s">
        <v>1393</v>
      </c>
      <c r="H978" s="323">
        <f t="shared" si="79"/>
        <v>39.269999999999996</v>
      </c>
      <c r="I978" s="55"/>
      <c r="J978" s="323"/>
      <c r="K978" s="56">
        <f t="shared" si="77"/>
        <v>135.39399999999998</v>
      </c>
      <c r="IK978" s="2">
        <v>46754</v>
      </c>
      <c r="IL978" s="196" t="s">
        <v>4195</v>
      </c>
      <c r="IM978" s="5">
        <v>45</v>
      </c>
      <c r="IN978" s="296">
        <f t="shared" si="78"/>
        <v>0.75</v>
      </c>
    </row>
    <row r="979" spans="1:248">
      <c r="A979" s="52">
        <f>+'3.- Resumen general'!B981</f>
        <v>975</v>
      </c>
      <c r="B979" s="52">
        <v>46900</v>
      </c>
      <c r="C979" s="53" t="str">
        <f>+'3.- Resumen general'!D981</f>
        <v>Destrucción de lesión(es) ano</v>
      </c>
      <c r="D979" s="490" t="str">
        <f>+'3.- Resumen general'!F981</f>
        <v>IQ D</v>
      </c>
      <c r="E979" s="433" t="s">
        <v>3273</v>
      </c>
      <c r="F979" s="323">
        <f t="shared" si="76"/>
        <v>49.8</v>
      </c>
      <c r="G979" s="58" t="s">
        <v>1392</v>
      </c>
      <c r="H979" s="323">
        <f t="shared" si="79"/>
        <v>21.28</v>
      </c>
      <c r="I979" s="55"/>
      <c r="J979" s="323"/>
      <c r="K979" s="56">
        <f t="shared" si="77"/>
        <v>71.08</v>
      </c>
      <c r="IK979" s="2">
        <v>46900</v>
      </c>
      <c r="IL979" s="196" t="s">
        <v>4196</v>
      </c>
      <c r="IM979" s="5">
        <v>45</v>
      </c>
      <c r="IN979" s="296">
        <f t="shared" si="78"/>
        <v>0.75</v>
      </c>
    </row>
    <row r="980" spans="1:248">
      <c r="A980" s="52">
        <f>+'3.- Resumen general'!B982</f>
        <v>976</v>
      </c>
      <c r="B980" s="52">
        <v>46934</v>
      </c>
      <c r="C980" s="53" t="str">
        <f>+'3.- Resumen general'!D982</f>
        <v>Destrucción de hemorroides internas</v>
      </c>
      <c r="D980" s="490" t="str">
        <f>+'3.- Resumen general'!F982</f>
        <v>IQ D</v>
      </c>
      <c r="E980" s="433" t="s">
        <v>3273</v>
      </c>
      <c r="F980" s="323">
        <f t="shared" si="76"/>
        <v>49.8</v>
      </c>
      <c r="G980" s="180" t="s">
        <v>1393</v>
      </c>
      <c r="H980" s="323">
        <f t="shared" si="79"/>
        <v>39.269999999999996</v>
      </c>
      <c r="I980" s="55"/>
      <c r="J980" s="323"/>
      <c r="K980" s="56">
        <f t="shared" si="77"/>
        <v>89.07</v>
      </c>
      <c r="IK980" s="2">
        <v>46934</v>
      </c>
      <c r="IL980" s="196" t="s">
        <v>4197</v>
      </c>
      <c r="IM980" s="5">
        <v>45</v>
      </c>
      <c r="IN980" s="296">
        <f t="shared" si="78"/>
        <v>0.75</v>
      </c>
    </row>
    <row r="981" spans="1:248">
      <c r="A981" s="52">
        <f>+'3.- Resumen general'!B983</f>
        <v>977</v>
      </c>
      <c r="B981" s="52">
        <v>46937</v>
      </c>
      <c r="C981" s="53" t="str">
        <f>+'3.- Resumen general'!D983</f>
        <v>Criocirugía de tumor rectal</v>
      </c>
      <c r="D981" s="490" t="str">
        <f>+'3.- Resumen general'!F983</f>
        <v>IQ C</v>
      </c>
      <c r="E981" s="433" t="s">
        <v>445</v>
      </c>
      <c r="F981" s="323">
        <f t="shared" si="76"/>
        <v>96.123999999999981</v>
      </c>
      <c r="G981" s="180" t="s">
        <v>1393</v>
      </c>
      <c r="H981" s="323">
        <f t="shared" si="79"/>
        <v>39.269999999999996</v>
      </c>
      <c r="I981" s="55"/>
      <c r="J981" s="323"/>
      <c r="K981" s="56">
        <f t="shared" si="77"/>
        <v>135.39399999999998</v>
      </c>
      <c r="IK981" s="2">
        <v>46937</v>
      </c>
      <c r="IL981" s="196" t="s">
        <v>4198</v>
      </c>
      <c r="IM981" s="5">
        <v>45</v>
      </c>
      <c r="IN981" s="296">
        <f t="shared" si="78"/>
        <v>0.75</v>
      </c>
    </row>
    <row r="982" spans="1:248">
      <c r="A982" s="52">
        <f>+'3.- Resumen general'!B984</f>
        <v>978</v>
      </c>
      <c r="B982" s="52">
        <v>47000</v>
      </c>
      <c r="C982" s="53" t="str">
        <f>+'3.- Resumen general'!D984</f>
        <v>Biopsia hepática, aguja percutánea</v>
      </c>
      <c r="D982" s="490" t="str">
        <f>+'3.- Resumen general'!F984</f>
        <v>IQ D</v>
      </c>
      <c r="E982" s="433" t="s">
        <v>3273</v>
      </c>
      <c r="F982" s="323">
        <f t="shared" si="76"/>
        <v>49.8</v>
      </c>
      <c r="G982" s="180" t="s">
        <v>1393</v>
      </c>
      <c r="H982" s="323">
        <f t="shared" si="79"/>
        <v>39.269999999999996</v>
      </c>
      <c r="I982" s="55"/>
      <c r="J982" s="323"/>
      <c r="K982" s="56">
        <f t="shared" si="77"/>
        <v>89.07</v>
      </c>
      <c r="IK982" s="2">
        <v>47000</v>
      </c>
      <c r="IL982" s="196" t="s">
        <v>4199</v>
      </c>
      <c r="IM982" s="5">
        <v>60</v>
      </c>
      <c r="IN982" s="296">
        <f t="shared" si="78"/>
        <v>1</v>
      </c>
    </row>
    <row r="983" spans="1:248">
      <c r="A983" s="52">
        <f>+'3.- Resumen general'!B985</f>
        <v>979</v>
      </c>
      <c r="B983" s="52">
        <v>47010</v>
      </c>
      <c r="C983" s="53" t="str">
        <f>+'3.- Resumen general'!D985</f>
        <v>Hepatotomía; para drenaje a cielo abierto de absceso o quiste</v>
      </c>
      <c r="D983" s="490" t="str">
        <f>+'3.- Resumen general'!F985</f>
        <v>IQ B</v>
      </c>
      <c r="E983" s="433" t="s">
        <v>5897</v>
      </c>
      <c r="F983" s="323">
        <f t="shared" si="76"/>
        <v>179.13249000000002</v>
      </c>
      <c r="G983" s="180" t="s">
        <v>1391</v>
      </c>
      <c r="H983" s="323">
        <f t="shared" si="79"/>
        <v>183.9085</v>
      </c>
      <c r="I983" s="55"/>
      <c r="J983" s="323"/>
      <c r="K983" s="56">
        <f t="shared" si="77"/>
        <v>363.04099000000002</v>
      </c>
      <c r="IK983" s="2">
        <v>47010</v>
      </c>
      <c r="IL983" s="196" t="s">
        <v>2542</v>
      </c>
      <c r="IM983" s="5">
        <v>65</v>
      </c>
      <c r="IN983" s="296">
        <f t="shared" si="78"/>
        <v>1.0833333333333333</v>
      </c>
    </row>
    <row r="984" spans="1:248">
      <c r="A984" s="52">
        <f>+'3.- Resumen general'!B986</f>
        <v>980</v>
      </c>
      <c r="B984" s="52">
        <v>47011</v>
      </c>
      <c r="C984" s="53" t="str">
        <f>+'3.- Resumen general'!D986</f>
        <v>Hepatotomía; para drenaje percutáneo de absceso o quiste</v>
      </c>
      <c r="D984" s="490" t="str">
        <f>+'3.- Resumen general'!F986</f>
        <v>IQ C</v>
      </c>
      <c r="E984" s="433" t="s">
        <v>445</v>
      </c>
      <c r="F984" s="323">
        <f t="shared" si="76"/>
        <v>96.123999999999981</v>
      </c>
      <c r="G984" s="180" t="s">
        <v>1391</v>
      </c>
      <c r="H984" s="323">
        <f t="shared" si="79"/>
        <v>183.9085</v>
      </c>
      <c r="I984" s="55"/>
      <c r="J984" s="323"/>
      <c r="K984" s="56">
        <f t="shared" si="77"/>
        <v>280.03249999999997</v>
      </c>
      <c r="IK984" s="2">
        <v>47011</v>
      </c>
      <c r="IL984" s="196" t="s">
        <v>2543</v>
      </c>
      <c r="IM984" s="5">
        <v>60</v>
      </c>
      <c r="IN984" s="296">
        <f t="shared" si="78"/>
        <v>1</v>
      </c>
    </row>
    <row r="985" spans="1:248">
      <c r="A985" s="52">
        <f>+'3.- Resumen general'!B987</f>
        <v>981</v>
      </c>
      <c r="B985" s="52">
        <v>47015</v>
      </c>
      <c r="C985" s="53" t="str">
        <f>+'3.- Resumen general'!D987</f>
        <v>Laparotomía, con aspiración y/o inyección de quiste(s) o absceso(s) hepáticos parasitarios (ejm. amebiano o equinocósico)</v>
      </c>
      <c r="D985" s="490" t="str">
        <f>+'3.- Resumen general'!F987</f>
        <v>IQ B</v>
      </c>
      <c r="E985" s="433" t="s">
        <v>5897</v>
      </c>
      <c r="F985" s="323">
        <f t="shared" si="76"/>
        <v>179.13249000000002</v>
      </c>
      <c r="G985" s="180" t="s">
        <v>1390</v>
      </c>
      <c r="H985" s="323">
        <f>+VLOOKUP(G985,$C$2421:$D$3113,2,FALSE)+($H$3323*$G$3323*IN985)+($H$3319*$G$3319*IN985)</f>
        <v>151.85801666666669</v>
      </c>
      <c r="I985" s="55"/>
      <c r="J985" s="323"/>
      <c r="K985" s="56">
        <f t="shared" si="77"/>
        <v>330.9905066666667</v>
      </c>
      <c r="IK985" s="2">
        <v>47015</v>
      </c>
      <c r="IL985" s="196" t="s">
        <v>2544</v>
      </c>
      <c r="IM985" s="5">
        <v>65</v>
      </c>
      <c r="IN985" s="296">
        <f t="shared" si="78"/>
        <v>1.0833333333333333</v>
      </c>
    </row>
    <row r="986" spans="1:248">
      <c r="A986" s="52">
        <f>+'3.- Resumen general'!B988</f>
        <v>982</v>
      </c>
      <c r="B986" s="52">
        <v>47016</v>
      </c>
      <c r="C986" s="53" t="str">
        <f>+'3.- Resumen general'!D988</f>
        <v>Tratamiento quirúrgico de quistes no parasitarios hepáticos por vía laparoscópica</v>
      </c>
      <c r="D986" s="490" t="str">
        <f>+'3.- Resumen general'!F988</f>
        <v>IQ C</v>
      </c>
      <c r="E986" s="433" t="s">
        <v>445</v>
      </c>
      <c r="F986" s="323">
        <f t="shared" si="76"/>
        <v>96.123999999999981</v>
      </c>
      <c r="G986" s="180" t="s">
        <v>1391</v>
      </c>
      <c r="H986" s="323">
        <f t="shared" ref="H986:H991" si="80">+VLOOKUP(G986,$C$2421:$D$3113,2,FALSE)</f>
        <v>183.9085</v>
      </c>
      <c r="I986" s="55"/>
      <c r="J986" s="323"/>
      <c r="K986" s="56">
        <f t="shared" si="77"/>
        <v>280.03249999999997</v>
      </c>
      <c r="IK986" s="287">
        <v>47016</v>
      </c>
      <c r="IL986" s="196" t="s">
        <v>2545</v>
      </c>
      <c r="IM986" s="5">
        <v>80</v>
      </c>
      <c r="IN986" s="296">
        <f t="shared" si="78"/>
        <v>1.3333333333333333</v>
      </c>
    </row>
    <row r="987" spans="1:248">
      <c r="A987" s="52">
        <f>+'3.- Resumen general'!B989</f>
        <v>983</v>
      </c>
      <c r="B987" s="52">
        <v>47100</v>
      </c>
      <c r="C987" s="53" t="str">
        <f>+'3.- Resumen general'!D989</f>
        <v>Biopsia hepática, en cuña</v>
      </c>
      <c r="D987" s="490" t="str">
        <f>+'3.- Resumen general'!F989</f>
        <v>IQ C</v>
      </c>
      <c r="E987" s="433" t="s">
        <v>445</v>
      </c>
      <c r="F987" s="323">
        <f t="shared" si="76"/>
        <v>96.123999999999981</v>
      </c>
      <c r="G987" s="180" t="s">
        <v>1391</v>
      </c>
      <c r="H987" s="323">
        <f t="shared" si="80"/>
        <v>183.9085</v>
      </c>
      <c r="I987" s="55"/>
      <c r="J987" s="323"/>
      <c r="K987" s="56">
        <f t="shared" si="77"/>
        <v>280.03249999999997</v>
      </c>
      <c r="IK987" s="2">
        <v>47100</v>
      </c>
      <c r="IL987" s="196" t="s">
        <v>2546</v>
      </c>
      <c r="IM987" s="5">
        <v>45</v>
      </c>
      <c r="IN987" s="296">
        <f t="shared" si="78"/>
        <v>0.75</v>
      </c>
    </row>
    <row r="988" spans="1:248">
      <c r="A988" s="52">
        <f>+'3.- Resumen general'!B990</f>
        <v>984</v>
      </c>
      <c r="B988" s="52">
        <v>47120</v>
      </c>
      <c r="C988" s="53" t="str">
        <f>+'3.- Resumen general'!D990</f>
        <v>Hepatectomía, resección de hígado; lobectomía parcial</v>
      </c>
      <c r="D988" s="490" t="str">
        <f>+'3.- Resumen general'!F990</f>
        <v>IQ A</v>
      </c>
      <c r="E988" s="433" t="s">
        <v>444</v>
      </c>
      <c r="F988" s="323">
        <f t="shared" si="76"/>
        <v>170.78198999999995</v>
      </c>
      <c r="G988" s="180" t="s">
        <v>1391</v>
      </c>
      <c r="H988" s="323">
        <f t="shared" si="80"/>
        <v>183.9085</v>
      </c>
      <c r="I988" s="55"/>
      <c r="J988" s="323"/>
      <c r="K988" s="56">
        <f t="shared" si="77"/>
        <v>354.69048999999995</v>
      </c>
      <c r="IK988" s="2">
        <v>47120</v>
      </c>
      <c r="IL988" s="196" t="s">
        <v>2547</v>
      </c>
      <c r="IM988" s="5">
        <v>260</v>
      </c>
      <c r="IN988" s="296">
        <f t="shared" si="78"/>
        <v>4.333333333333333</v>
      </c>
    </row>
    <row r="989" spans="1:248">
      <c r="A989" s="52">
        <f>+'3.- Resumen general'!B991</f>
        <v>985</v>
      </c>
      <c r="B989" s="52">
        <v>47300</v>
      </c>
      <c r="C989" s="53" t="str">
        <f>+'3.- Resumen general'!D991</f>
        <v>Marsupialización de quiste o absceso hepático</v>
      </c>
      <c r="D989" s="490" t="str">
        <f>+'3.- Resumen general'!F991</f>
        <v>IQ B</v>
      </c>
      <c r="E989" s="433" t="s">
        <v>5897</v>
      </c>
      <c r="F989" s="323">
        <f t="shared" si="76"/>
        <v>179.13249000000002</v>
      </c>
      <c r="G989" s="180" t="s">
        <v>1391</v>
      </c>
      <c r="H989" s="323">
        <f t="shared" si="80"/>
        <v>183.9085</v>
      </c>
      <c r="I989" s="55"/>
      <c r="J989" s="323"/>
      <c r="K989" s="56">
        <f t="shared" si="77"/>
        <v>363.04099000000002</v>
      </c>
      <c r="IK989" s="2">
        <v>47300</v>
      </c>
      <c r="IL989" s="196" t="s">
        <v>2548</v>
      </c>
      <c r="IM989" s="5">
        <v>80</v>
      </c>
      <c r="IN989" s="296">
        <f t="shared" si="78"/>
        <v>1.3333333333333333</v>
      </c>
    </row>
    <row r="990" spans="1:248">
      <c r="A990" s="52">
        <f>+'3.- Resumen general'!B992</f>
        <v>986</v>
      </c>
      <c r="B990" s="52">
        <v>47340</v>
      </c>
      <c r="C990" s="53" t="str">
        <f>+'3.- Resumen general'!D992</f>
        <v>Tratamiento quirúrgico de trauma hepático grados I-II</v>
      </c>
      <c r="D990" s="490" t="str">
        <f>+'3.- Resumen general'!F992</f>
        <v>IQ A</v>
      </c>
      <c r="E990" s="433" t="s">
        <v>444</v>
      </c>
      <c r="F990" s="323">
        <f t="shared" si="76"/>
        <v>170.78198999999995</v>
      </c>
      <c r="G990" s="180" t="s">
        <v>1391</v>
      </c>
      <c r="H990" s="323">
        <f t="shared" si="80"/>
        <v>183.9085</v>
      </c>
      <c r="I990" s="55"/>
      <c r="J990" s="323"/>
      <c r="K990" s="56">
        <f t="shared" si="77"/>
        <v>354.69048999999995</v>
      </c>
      <c r="IK990" s="2">
        <v>47340</v>
      </c>
      <c r="IL990" s="196" t="s">
        <v>2549</v>
      </c>
      <c r="IM990" s="5">
        <v>80</v>
      </c>
      <c r="IN990" s="296">
        <f t="shared" si="78"/>
        <v>1.3333333333333333</v>
      </c>
    </row>
    <row r="991" spans="1:248">
      <c r="A991" s="52">
        <f>+'3.- Resumen general'!B993</f>
        <v>987</v>
      </c>
      <c r="B991" s="52">
        <v>47345</v>
      </c>
      <c r="C991" s="53" t="str">
        <f>+'3.- Resumen general'!D993</f>
        <v>Tratamiento quirúrgico de trauma hepático grados III-IV</v>
      </c>
      <c r="D991" s="490" t="str">
        <f>+'3.- Resumen general'!F993</f>
        <v>IQ B</v>
      </c>
      <c r="E991" s="433" t="s">
        <v>5897</v>
      </c>
      <c r="F991" s="323">
        <f t="shared" si="76"/>
        <v>179.13249000000002</v>
      </c>
      <c r="G991" s="180" t="s">
        <v>1391</v>
      </c>
      <c r="H991" s="323">
        <f t="shared" si="80"/>
        <v>183.9085</v>
      </c>
      <c r="I991" s="55"/>
      <c r="J991" s="323"/>
      <c r="K991" s="56">
        <f t="shared" si="77"/>
        <v>363.04099000000002</v>
      </c>
      <c r="IK991" s="2">
        <v>47345</v>
      </c>
      <c r="IL991" s="196" t="s">
        <v>2550</v>
      </c>
      <c r="IM991" s="5">
        <v>80</v>
      </c>
      <c r="IN991" s="296">
        <f t="shared" si="78"/>
        <v>1.3333333333333333</v>
      </c>
    </row>
    <row r="992" spans="1:248">
      <c r="A992" s="52">
        <f>+'3.- Resumen general'!B994</f>
        <v>988</v>
      </c>
      <c r="B992" s="52">
        <v>47362</v>
      </c>
      <c r="C992" s="53" t="str">
        <f>+'3.- Resumen general'!D994</f>
        <v>Reexploración de lesión hepática para remoción de empaque</v>
      </c>
      <c r="D992" s="490" t="str">
        <f>+'3.- Resumen general'!F994</f>
        <v>IQ B</v>
      </c>
      <c r="E992" s="433" t="s">
        <v>5897</v>
      </c>
      <c r="F992" s="323">
        <f t="shared" si="76"/>
        <v>179.13249000000002</v>
      </c>
      <c r="G992" s="180" t="s">
        <v>1390</v>
      </c>
      <c r="H992" s="323">
        <f>+VLOOKUP(G992,$C$2421:$D$3113,2,FALSE)+($H$3323*$G$3323*IN992)+($H$3319*$G$3319*IN992)</f>
        <v>162.04201666666668</v>
      </c>
      <c r="I992" s="55"/>
      <c r="J992" s="323"/>
      <c r="K992" s="56">
        <f t="shared" si="77"/>
        <v>341.17450666666673</v>
      </c>
      <c r="IK992" s="2">
        <v>47362</v>
      </c>
      <c r="IL992" s="196" t="s">
        <v>2551</v>
      </c>
      <c r="IM992" s="5">
        <v>80</v>
      </c>
      <c r="IN992" s="296">
        <f t="shared" si="78"/>
        <v>1.3333333333333333</v>
      </c>
    </row>
    <row r="993" spans="1:248">
      <c r="A993" s="52">
        <f>+'3.- Resumen general'!B995</f>
        <v>989</v>
      </c>
      <c r="B993" s="52">
        <v>47400</v>
      </c>
      <c r="C993" s="53" t="str">
        <f>+'3.- Resumen general'!D995</f>
        <v>Hepaticotomía o hepaticostomía con exploración, drenaje ó extirpación de cálculo</v>
      </c>
      <c r="D993" s="490" t="str">
        <f>+'3.- Resumen general'!F995</f>
        <v>IQ B</v>
      </c>
      <c r="E993" s="433" t="s">
        <v>5897</v>
      </c>
      <c r="F993" s="323">
        <f t="shared" si="76"/>
        <v>179.13249000000002</v>
      </c>
      <c r="G993" s="58" t="s">
        <v>1391</v>
      </c>
      <c r="H993" s="323">
        <f>+VLOOKUP(G993,$C$2421:$D$3113,2,FALSE)</f>
        <v>183.9085</v>
      </c>
      <c r="I993" s="55"/>
      <c r="J993" s="323"/>
      <c r="K993" s="56">
        <f t="shared" si="77"/>
        <v>363.04099000000002</v>
      </c>
      <c r="IK993" s="2">
        <v>47400</v>
      </c>
      <c r="IL993" s="196" t="s">
        <v>2552</v>
      </c>
      <c r="IM993" s="5">
        <v>140</v>
      </c>
      <c r="IN993" s="296">
        <f t="shared" si="78"/>
        <v>2.3333333333333335</v>
      </c>
    </row>
    <row r="994" spans="1:248">
      <c r="A994" s="52">
        <f>+'3.- Resumen general'!B996</f>
        <v>990</v>
      </c>
      <c r="B994" s="52">
        <v>47420</v>
      </c>
      <c r="C994" s="53" t="str">
        <f>+'3.- Resumen general'!D996</f>
        <v>Coledocotomía o coledocostomía con exploración, drenaje ó extirpación de cálculo</v>
      </c>
      <c r="D994" s="490" t="str">
        <f>+'3.- Resumen general'!F996</f>
        <v>IQ B</v>
      </c>
      <c r="E994" s="433" t="s">
        <v>5897</v>
      </c>
      <c r="F994" s="323">
        <f t="shared" si="76"/>
        <v>179.13249000000002</v>
      </c>
      <c r="G994" s="58" t="s">
        <v>1391</v>
      </c>
      <c r="H994" s="323">
        <f>+VLOOKUP(G994,$C$2421:$D$3113,2,FALSE)</f>
        <v>183.9085</v>
      </c>
      <c r="I994" s="55"/>
      <c r="J994" s="323"/>
      <c r="K994" s="56">
        <f t="shared" si="77"/>
        <v>363.04099000000002</v>
      </c>
      <c r="IK994" s="2">
        <v>47420</v>
      </c>
      <c r="IL994" s="196" t="s">
        <v>2553</v>
      </c>
      <c r="IM994" s="5">
        <v>170</v>
      </c>
      <c r="IN994" s="296">
        <f t="shared" si="78"/>
        <v>2.8333333333333335</v>
      </c>
    </row>
    <row r="995" spans="1:248">
      <c r="A995" s="52">
        <f>+'3.- Resumen general'!B997</f>
        <v>991</v>
      </c>
      <c r="B995" s="52">
        <v>47460</v>
      </c>
      <c r="C995" s="53" t="str">
        <f>+'3.- Resumen general'!D997</f>
        <v>Esfinterotomía o esfinteroplastía transduodenal, con o sin extracción transduodenal de cálculo</v>
      </c>
      <c r="D995" s="490" t="str">
        <f>+'3.- Resumen general'!F997</f>
        <v>IQ B</v>
      </c>
      <c r="E995" s="433" t="s">
        <v>5897</v>
      </c>
      <c r="F995" s="323">
        <f t="shared" si="76"/>
        <v>179.13249000000002</v>
      </c>
      <c r="G995" s="180" t="s">
        <v>1393</v>
      </c>
      <c r="H995" s="323">
        <f>+VLOOKUP(G995,$C$2421:$D$3113,2,FALSE)</f>
        <v>39.269999999999996</v>
      </c>
      <c r="I995" s="55"/>
      <c r="J995" s="323"/>
      <c r="K995" s="56">
        <f t="shared" si="77"/>
        <v>218.40249</v>
      </c>
      <c r="IK995" s="2">
        <v>47460</v>
      </c>
      <c r="IL995" s="196" t="s">
        <v>2554</v>
      </c>
      <c r="IM995" s="5">
        <v>140</v>
      </c>
      <c r="IN995" s="296">
        <f t="shared" si="78"/>
        <v>2.3333333333333335</v>
      </c>
    </row>
    <row r="996" spans="1:248">
      <c r="A996" s="52">
        <f>+'3.- Resumen general'!B998</f>
        <v>992</v>
      </c>
      <c r="B996" s="52">
        <v>47480</v>
      </c>
      <c r="C996" s="53" t="str">
        <f>+'3.- Resumen general'!D998</f>
        <v>Colecistotomía o colecistostomía con exploración, drenaje o extirpación de cálculo</v>
      </c>
      <c r="D996" s="490" t="str">
        <f>+'3.- Resumen general'!F998</f>
        <v>IQ B</v>
      </c>
      <c r="E996" s="433" t="s">
        <v>5897</v>
      </c>
      <c r="F996" s="323">
        <f t="shared" si="76"/>
        <v>179.13249000000002</v>
      </c>
      <c r="G996" s="58" t="s">
        <v>1391</v>
      </c>
      <c r="H996" s="323">
        <f>+VLOOKUP(G996,$C$2421:$D$3113,2,FALSE)</f>
        <v>183.9085</v>
      </c>
      <c r="I996" s="55"/>
      <c r="J996" s="323"/>
      <c r="K996" s="56">
        <f t="shared" si="77"/>
        <v>363.04099000000002</v>
      </c>
      <c r="IK996" s="2">
        <v>47480</v>
      </c>
      <c r="IL996" s="196" t="s">
        <v>2555</v>
      </c>
      <c r="IM996" s="5">
        <v>80</v>
      </c>
      <c r="IN996" s="296">
        <f t="shared" si="78"/>
        <v>1.3333333333333333</v>
      </c>
    </row>
    <row r="997" spans="1:248">
      <c r="A997" s="52">
        <f>+'3.- Resumen general'!B999</f>
        <v>993</v>
      </c>
      <c r="B997" s="52">
        <v>47562</v>
      </c>
      <c r="C997" s="53" t="str">
        <f>+'3.- Resumen general'!D999</f>
        <v>Colecistectomía laparoscópica</v>
      </c>
      <c r="D997" s="490" t="str">
        <f>+'3.- Resumen general'!F999</f>
        <v>IQ C</v>
      </c>
      <c r="E997" s="433" t="s">
        <v>445</v>
      </c>
      <c r="F997" s="323">
        <f t="shared" si="76"/>
        <v>96.123999999999981</v>
      </c>
      <c r="G997" s="180" t="s">
        <v>1401</v>
      </c>
      <c r="H997" s="323">
        <f>+VLOOKUP(G997,$C$2421:$D$3113,2,FALSE)+($H$3275*$G$3275*IN997)+($H$3271*$G$3271*IN997)</f>
        <v>190.15001666666666</v>
      </c>
      <c r="I997" s="55"/>
      <c r="J997" s="323"/>
      <c r="K997" s="56">
        <f t="shared" si="77"/>
        <v>286.27401666666663</v>
      </c>
      <c r="IK997" s="2">
        <v>47562</v>
      </c>
      <c r="IL997" s="196" t="s">
        <v>3796</v>
      </c>
      <c r="IM997" s="5">
        <v>110</v>
      </c>
      <c r="IN997" s="296">
        <f t="shared" si="78"/>
        <v>1.8333333333333333</v>
      </c>
    </row>
    <row r="998" spans="1:248">
      <c r="A998" s="52">
        <f>+'3.- Resumen general'!B1000</f>
        <v>994</v>
      </c>
      <c r="B998" s="52">
        <v>47563</v>
      </c>
      <c r="C998" s="53" t="str">
        <f>+'3.- Resumen general'!D1000</f>
        <v>Colecistectomía laparoscópica con colangiografía</v>
      </c>
      <c r="D998" s="490" t="str">
        <f>+'3.- Resumen general'!F1000</f>
        <v>IQ B</v>
      </c>
      <c r="E998" s="433" t="s">
        <v>5897</v>
      </c>
      <c r="F998" s="323">
        <f t="shared" si="76"/>
        <v>179.13249000000002</v>
      </c>
      <c r="G998" s="180" t="s">
        <v>1401</v>
      </c>
      <c r="H998" s="323">
        <f>+VLOOKUP(G998,$C$2421:$D$3113,2,FALSE)+($H$3275*$G$3275*IN998)+($H$3271*$G$3271*IN998)</f>
        <v>196.93935000000002</v>
      </c>
      <c r="I998" s="55"/>
      <c r="J998" s="323"/>
      <c r="K998" s="56">
        <f t="shared" si="77"/>
        <v>376.07184000000007</v>
      </c>
      <c r="IK998" s="2">
        <v>47563</v>
      </c>
      <c r="IL998" s="196" t="s">
        <v>3797</v>
      </c>
      <c r="IM998" s="5">
        <v>120</v>
      </c>
      <c r="IN998" s="296">
        <f t="shared" si="78"/>
        <v>2</v>
      </c>
    </row>
    <row r="999" spans="1:248">
      <c r="A999" s="52">
        <f>+'3.- Resumen general'!B1001</f>
        <v>995</v>
      </c>
      <c r="B999" s="52">
        <v>47564</v>
      </c>
      <c r="C999" s="53" t="str">
        <f>+'3.- Resumen general'!D1001</f>
        <v>Colecistectomía con exploración de vías biliares por laparoscopía</v>
      </c>
      <c r="D999" s="490" t="str">
        <f>+'3.- Resumen general'!F1001</f>
        <v>IQ B</v>
      </c>
      <c r="E999" s="433" t="s">
        <v>5897</v>
      </c>
      <c r="F999" s="323">
        <f t="shared" si="76"/>
        <v>179.13249000000002</v>
      </c>
      <c r="G999" s="180" t="s">
        <v>1401</v>
      </c>
      <c r="H999" s="323">
        <f>+VLOOKUP(G999,$C$2421:$D$3113,2,FALSE)+($H$3275*$G$3275*IN999)+($H$3271*$G$3271*IN999)</f>
        <v>210.51801666666671</v>
      </c>
      <c r="I999" s="55"/>
      <c r="J999" s="323"/>
      <c r="K999" s="56">
        <f t="shared" si="77"/>
        <v>389.65050666666673</v>
      </c>
      <c r="IK999" s="2">
        <v>47564</v>
      </c>
      <c r="IL999" s="196" t="s">
        <v>2556</v>
      </c>
      <c r="IM999" s="5">
        <v>140</v>
      </c>
      <c r="IN999" s="296">
        <f t="shared" si="78"/>
        <v>2.3333333333333335</v>
      </c>
    </row>
    <row r="1000" spans="1:248">
      <c r="A1000" s="52">
        <f>+'3.- Resumen general'!B1002</f>
        <v>996</v>
      </c>
      <c r="B1000" s="52">
        <v>47570</v>
      </c>
      <c r="C1000" s="53" t="str">
        <f>+'3.- Resumen general'!D1002</f>
        <v>Colecistoenterostomía  por laparoscopía</v>
      </c>
      <c r="D1000" s="490" t="str">
        <f>+'3.- Resumen general'!F1002</f>
        <v>IQ B</v>
      </c>
      <c r="E1000" s="433" t="s">
        <v>5897</v>
      </c>
      <c r="F1000" s="323">
        <f t="shared" si="76"/>
        <v>179.13249000000002</v>
      </c>
      <c r="G1000" s="180" t="s">
        <v>1401</v>
      </c>
      <c r="H1000" s="323">
        <f>+VLOOKUP(G1000,$C$2421:$D$3113,2,FALSE)+($H$3275*$G$3275*IN1000)+($H$3271*$G$3271*IN1000)</f>
        <v>230.88601666666668</v>
      </c>
      <c r="I1000" s="55"/>
      <c r="J1000" s="323"/>
      <c r="K1000" s="56">
        <f t="shared" si="77"/>
        <v>410.01850666666667</v>
      </c>
      <c r="IK1000" s="2">
        <v>47570</v>
      </c>
      <c r="IL1000" s="196" t="s">
        <v>2557</v>
      </c>
      <c r="IM1000" s="5">
        <v>170</v>
      </c>
      <c r="IN1000" s="296">
        <f t="shared" si="78"/>
        <v>2.8333333333333335</v>
      </c>
    </row>
    <row r="1001" spans="1:248">
      <c r="A1001" s="52">
        <f>+'3.- Resumen general'!B1003</f>
        <v>997</v>
      </c>
      <c r="B1001" s="52">
        <v>47600</v>
      </c>
      <c r="C1001" s="53" t="str">
        <f>+'3.- Resumen general'!D1003</f>
        <v>Colecistectomía</v>
      </c>
      <c r="D1001" s="490" t="str">
        <f>+'3.- Resumen general'!F1003</f>
        <v>IQ B</v>
      </c>
      <c r="E1001" s="433" t="s">
        <v>5897</v>
      </c>
      <c r="F1001" s="323">
        <f t="shared" si="76"/>
        <v>179.13249000000002</v>
      </c>
      <c r="G1001" s="180" t="s">
        <v>1401</v>
      </c>
      <c r="H1001" s="323">
        <f>+VLOOKUP(G1001,$C$2421:$D$3113,2,FALSE)+($H$3275*$G$3275*IN1001)+($H$3271*$G$3271*IN1001)</f>
        <v>179.96601666666669</v>
      </c>
      <c r="I1001" s="55"/>
      <c r="J1001" s="323"/>
      <c r="K1001" s="56">
        <f t="shared" si="77"/>
        <v>359.09850666666671</v>
      </c>
      <c r="IK1001" s="2">
        <v>47600</v>
      </c>
      <c r="IL1001" s="196" t="s">
        <v>2558</v>
      </c>
      <c r="IM1001" s="5">
        <v>95</v>
      </c>
      <c r="IN1001" s="296">
        <f t="shared" si="78"/>
        <v>1.5833333333333333</v>
      </c>
    </row>
    <row r="1002" spans="1:248">
      <c r="A1002" s="52">
        <f>+'3.- Resumen general'!B1004</f>
        <v>998</v>
      </c>
      <c r="B1002" s="52">
        <v>47605</v>
      </c>
      <c r="C1002" s="53" t="str">
        <f>+'3.- Resumen general'!D1004</f>
        <v>Colecistectomía con colangiografía</v>
      </c>
      <c r="D1002" s="490" t="str">
        <f>+'3.- Resumen general'!F1004</f>
        <v>IQ B</v>
      </c>
      <c r="E1002" s="433" t="s">
        <v>5897</v>
      </c>
      <c r="F1002" s="323">
        <f t="shared" si="76"/>
        <v>179.13249000000002</v>
      </c>
      <c r="G1002" s="180" t="s">
        <v>1390</v>
      </c>
      <c r="H1002" s="323">
        <f>+VLOOKUP(G1002,$C$2421:$D$3113,2,FALSE)+($H$3323*$G$3323*IN1002)+($H$3319*$G$3319*IN1002)</f>
        <v>182.41001666666668</v>
      </c>
      <c r="I1002" s="55"/>
      <c r="J1002" s="323"/>
      <c r="K1002" s="56">
        <f t="shared" si="77"/>
        <v>361.54250666666667</v>
      </c>
      <c r="IK1002" s="2">
        <v>47605</v>
      </c>
      <c r="IL1002" s="196" t="s">
        <v>2559</v>
      </c>
      <c r="IM1002" s="5">
        <v>110</v>
      </c>
      <c r="IN1002" s="296">
        <f t="shared" si="78"/>
        <v>1.8333333333333333</v>
      </c>
    </row>
    <row r="1003" spans="1:248">
      <c r="A1003" s="52">
        <f>+'3.- Resumen general'!B1005</f>
        <v>999</v>
      </c>
      <c r="B1003" s="52">
        <v>47610</v>
      </c>
      <c r="C1003" s="53" t="str">
        <f>+'3.- Resumen general'!D1005</f>
        <v>Colecistectomía con exploración de conducto biliar común (colédoco)</v>
      </c>
      <c r="D1003" s="490" t="str">
        <f>+'3.- Resumen general'!F1005</f>
        <v>IQ B</v>
      </c>
      <c r="E1003" s="433" t="s">
        <v>5897</v>
      </c>
      <c r="F1003" s="323">
        <f t="shared" si="76"/>
        <v>179.13249000000002</v>
      </c>
      <c r="G1003" s="180" t="s">
        <v>1390</v>
      </c>
      <c r="H1003" s="323">
        <f>+VLOOKUP(G1003,$C$2421:$D$3113,2,FALSE)+($H$3323*$G$3323*IN1003)+($H$3319*$G$3319*IN1003)</f>
        <v>182.41001666666668</v>
      </c>
      <c r="I1003" s="55"/>
      <c r="J1003" s="323"/>
      <c r="K1003" s="56">
        <f t="shared" si="77"/>
        <v>361.54250666666667</v>
      </c>
      <c r="IK1003" s="2">
        <v>47610</v>
      </c>
      <c r="IL1003" s="196" t="s">
        <v>2560</v>
      </c>
      <c r="IM1003" s="5">
        <v>110</v>
      </c>
      <c r="IN1003" s="296">
        <f t="shared" si="78"/>
        <v>1.8333333333333333</v>
      </c>
    </row>
    <row r="1004" spans="1:248">
      <c r="A1004" s="52">
        <f>+'3.- Resumen general'!B1006</f>
        <v>1000</v>
      </c>
      <c r="B1004" s="52">
        <v>47715</v>
      </c>
      <c r="C1004" s="53" t="str">
        <f>+'3.- Resumen general'!D1006</f>
        <v>Excisión de quiste del colédoco</v>
      </c>
      <c r="D1004" s="490" t="str">
        <f>+'3.- Resumen general'!F1006</f>
        <v>IQ A</v>
      </c>
      <c r="E1004" s="433" t="s">
        <v>444</v>
      </c>
      <c r="F1004" s="323">
        <f t="shared" si="76"/>
        <v>170.78198999999995</v>
      </c>
      <c r="G1004" s="180" t="s">
        <v>1401</v>
      </c>
      <c r="H1004" s="323">
        <f>+VLOOKUP(G1004,$C$2421:$D$3113,2,FALSE)+($H$3275*$G$3275*IN1004)+($H$3271*$G$3271*IN1004)</f>
        <v>230.88601666666668</v>
      </c>
      <c r="I1004" s="55"/>
      <c r="J1004" s="323"/>
      <c r="K1004" s="56">
        <f t="shared" si="77"/>
        <v>401.66800666666666</v>
      </c>
      <c r="IK1004" s="2">
        <v>47715</v>
      </c>
      <c r="IL1004" s="196" t="s">
        <v>2561</v>
      </c>
      <c r="IM1004" s="5">
        <v>170</v>
      </c>
      <c r="IN1004" s="296">
        <f t="shared" si="78"/>
        <v>2.8333333333333335</v>
      </c>
    </row>
    <row r="1005" spans="1:248">
      <c r="A1005" s="52">
        <f>+'3.- Resumen general'!B1007</f>
        <v>1001</v>
      </c>
      <c r="B1005" s="52">
        <v>47720</v>
      </c>
      <c r="C1005" s="53" t="str">
        <f>+'3.- Resumen general'!D1007</f>
        <v>Colecistoenterostomía; directa; derivación</v>
      </c>
      <c r="D1005" s="490" t="str">
        <f>+'3.- Resumen general'!F1007</f>
        <v>IQ B</v>
      </c>
      <c r="E1005" s="433" t="s">
        <v>5897</v>
      </c>
      <c r="F1005" s="323">
        <f t="shared" si="76"/>
        <v>179.13249000000002</v>
      </c>
      <c r="G1005" s="180" t="s">
        <v>1390</v>
      </c>
      <c r="H1005" s="323">
        <f>+VLOOKUP(G1005,$C$2421:$D$3113,2,FALSE)+($H$3323*$G$3323*IN1005)+($H$3319*$G$3319*IN1005)</f>
        <v>223.14601666666667</v>
      </c>
      <c r="I1005" s="55"/>
      <c r="J1005" s="323"/>
      <c r="K1005" s="56">
        <f t="shared" si="77"/>
        <v>402.27850666666666</v>
      </c>
      <c r="IK1005" s="2">
        <v>47720</v>
      </c>
      <c r="IL1005" s="196" t="s">
        <v>2562</v>
      </c>
      <c r="IM1005" s="5">
        <v>170</v>
      </c>
      <c r="IN1005" s="296">
        <f t="shared" si="78"/>
        <v>2.8333333333333335</v>
      </c>
    </row>
    <row r="1006" spans="1:248">
      <c r="A1006" s="52">
        <f>+'3.- Resumen general'!B1008</f>
        <v>1002</v>
      </c>
      <c r="B1006" s="52">
        <v>47760</v>
      </c>
      <c r="C1006" s="53" t="str">
        <f>+'3.- Resumen general'!D1008</f>
        <v>Anastomosis de conductos biliares extrahepáticos y tracto gastrointestinal</v>
      </c>
      <c r="D1006" s="490" t="str">
        <f>+'3.- Resumen general'!F1008</f>
        <v>IQ A</v>
      </c>
      <c r="E1006" s="433" t="s">
        <v>444</v>
      </c>
      <c r="F1006" s="323">
        <f t="shared" si="76"/>
        <v>170.78198999999995</v>
      </c>
      <c r="G1006" s="180" t="s">
        <v>1391</v>
      </c>
      <c r="H1006" s="323">
        <f t="shared" ref="H1006:H1011" si="81">+VLOOKUP(G1006,$C$2421:$D$3113,2,FALSE)</f>
        <v>183.9085</v>
      </c>
      <c r="I1006" s="55"/>
      <c r="J1006" s="323"/>
      <c r="K1006" s="56">
        <f t="shared" si="77"/>
        <v>354.69048999999995</v>
      </c>
      <c r="IK1006" s="2">
        <v>47760</v>
      </c>
      <c r="IL1006" s="196" t="s">
        <v>2563</v>
      </c>
      <c r="IM1006" s="5">
        <v>200</v>
      </c>
      <c r="IN1006" s="296">
        <f t="shared" si="78"/>
        <v>3.3333333333333335</v>
      </c>
    </row>
    <row r="1007" spans="1:248">
      <c r="A1007" s="52">
        <f>+'3.- Resumen general'!B1009</f>
        <v>1003</v>
      </c>
      <c r="B1007" s="52">
        <v>47765</v>
      </c>
      <c r="C1007" s="53" t="str">
        <f>+'3.- Resumen general'!D1009</f>
        <v>Anastomosis de conductos biliares intrahepáticos y tracto gastrointestinal</v>
      </c>
      <c r="D1007" s="490" t="str">
        <f>+'3.- Resumen general'!F1009</f>
        <v>IQ A</v>
      </c>
      <c r="E1007" s="433" t="s">
        <v>444</v>
      </c>
      <c r="F1007" s="323">
        <f t="shared" si="76"/>
        <v>170.78198999999995</v>
      </c>
      <c r="G1007" s="180" t="s">
        <v>1391</v>
      </c>
      <c r="H1007" s="323">
        <f t="shared" si="81"/>
        <v>183.9085</v>
      </c>
      <c r="I1007" s="55"/>
      <c r="J1007" s="323"/>
      <c r="K1007" s="56">
        <f t="shared" si="77"/>
        <v>354.69048999999995</v>
      </c>
      <c r="IK1007" s="2">
        <v>47765</v>
      </c>
      <c r="IL1007" s="196" t="s">
        <v>2564</v>
      </c>
      <c r="IM1007" s="5">
        <v>230</v>
      </c>
      <c r="IN1007" s="296">
        <f t="shared" si="78"/>
        <v>3.8333333333333335</v>
      </c>
    </row>
    <row r="1008" spans="1:248">
      <c r="A1008" s="52">
        <f>+'3.- Resumen general'!B1010</f>
        <v>1004</v>
      </c>
      <c r="B1008" s="52">
        <v>47800</v>
      </c>
      <c r="C1008" s="53" t="str">
        <f>+'3.- Resumen general'!D1010</f>
        <v>Reconstrucción plástica, de conductos biliares extrahepáticos con anastomosis término-terminal</v>
      </c>
      <c r="D1008" s="490" t="str">
        <f>+'3.- Resumen general'!F1010</f>
        <v>IQ A</v>
      </c>
      <c r="E1008" s="433" t="s">
        <v>444</v>
      </c>
      <c r="F1008" s="323">
        <f t="shared" si="76"/>
        <v>170.78198999999995</v>
      </c>
      <c r="G1008" s="180" t="s">
        <v>1391</v>
      </c>
      <c r="H1008" s="323">
        <f t="shared" si="81"/>
        <v>183.9085</v>
      </c>
      <c r="I1008" s="55"/>
      <c r="J1008" s="323"/>
      <c r="K1008" s="56">
        <f t="shared" si="77"/>
        <v>354.69048999999995</v>
      </c>
      <c r="IK1008" s="2">
        <v>47800</v>
      </c>
      <c r="IL1008" s="196" t="s">
        <v>2565</v>
      </c>
      <c r="IM1008" s="5">
        <v>230</v>
      </c>
      <c r="IN1008" s="296">
        <f t="shared" si="78"/>
        <v>3.8333333333333335</v>
      </c>
    </row>
    <row r="1009" spans="1:248">
      <c r="A1009" s="52">
        <f>+'3.- Resumen general'!B1011</f>
        <v>1005</v>
      </c>
      <c r="B1009" s="52">
        <v>47801</v>
      </c>
      <c r="C1009" s="53" t="str">
        <f>+'3.- Resumen general'!D1011</f>
        <v>Colocación de dilatador del colédoco</v>
      </c>
      <c r="D1009" s="490" t="str">
        <f>+'3.- Resumen general'!F1011</f>
        <v>IQ B</v>
      </c>
      <c r="E1009" s="433" t="s">
        <v>5897</v>
      </c>
      <c r="F1009" s="323">
        <f t="shared" si="76"/>
        <v>179.13249000000002</v>
      </c>
      <c r="G1009" s="180" t="s">
        <v>1391</v>
      </c>
      <c r="H1009" s="323">
        <f t="shared" si="81"/>
        <v>183.9085</v>
      </c>
      <c r="I1009" s="55"/>
      <c r="J1009" s="323"/>
      <c r="K1009" s="56">
        <f t="shared" si="77"/>
        <v>363.04099000000002</v>
      </c>
      <c r="IK1009" s="2">
        <v>47801</v>
      </c>
      <c r="IL1009" s="196" t="s">
        <v>2566</v>
      </c>
      <c r="IM1009" s="5">
        <v>170</v>
      </c>
      <c r="IN1009" s="296">
        <f t="shared" si="78"/>
        <v>2.8333333333333335</v>
      </c>
    </row>
    <row r="1010" spans="1:248">
      <c r="A1010" s="52">
        <f>+'3.- Resumen general'!B1012</f>
        <v>1006</v>
      </c>
      <c r="B1010" s="52">
        <v>47836</v>
      </c>
      <c r="C1010" s="53" t="str">
        <f>+'3.- Resumen general'!D1012</f>
        <v>Drenaje vía biliar transparénquima hepático (Praderi)</v>
      </c>
      <c r="D1010" s="490" t="str">
        <f>+'3.- Resumen general'!F1012</f>
        <v>IQ B</v>
      </c>
      <c r="E1010" s="433" t="s">
        <v>5897</v>
      </c>
      <c r="F1010" s="323">
        <f t="shared" si="76"/>
        <v>179.13249000000002</v>
      </c>
      <c r="G1010" s="180" t="s">
        <v>1391</v>
      </c>
      <c r="H1010" s="323">
        <f t="shared" si="81"/>
        <v>183.9085</v>
      </c>
      <c r="I1010" s="55"/>
      <c r="J1010" s="323"/>
      <c r="K1010" s="56">
        <f t="shared" si="77"/>
        <v>363.04099000000002</v>
      </c>
      <c r="IK1010" s="2">
        <v>47836</v>
      </c>
      <c r="IL1010" s="196" t="s">
        <v>2567</v>
      </c>
      <c r="IM1010" s="5">
        <v>80</v>
      </c>
      <c r="IN1010" s="296">
        <f t="shared" si="78"/>
        <v>1.3333333333333333</v>
      </c>
    </row>
    <row r="1011" spans="1:248">
      <c r="A1011" s="52">
        <f>+'3.- Resumen general'!B1013</f>
        <v>1007</v>
      </c>
      <c r="B1011" s="52">
        <v>48000</v>
      </c>
      <c r="C1011" s="53" t="str">
        <f>+'3.- Resumen general'!D1013</f>
        <v>Colocación de drenes, peri pancreáticos, por pancreatitis aguda</v>
      </c>
      <c r="D1011" s="490" t="str">
        <f>+'3.- Resumen general'!F1013</f>
        <v>IQ B</v>
      </c>
      <c r="E1011" s="433" t="s">
        <v>5897</v>
      </c>
      <c r="F1011" s="323">
        <f t="shared" si="76"/>
        <v>179.13249000000002</v>
      </c>
      <c r="G1011" s="180" t="s">
        <v>1391</v>
      </c>
      <c r="H1011" s="323">
        <f t="shared" si="81"/>
        <v>183.9085</v>
      </c>
      <c r="I1011" s="55"/>
      <c r="J1011" s="323"/>
      <c r="K1011" s="56">
        <f t="shared" si="77"/>
        <v>363.04099000000002</v>
      </c>
      <c r="IK1011" s="2">
        <v>48000</v>
      </c>
      <c r="IL1011" s="196" t="s">
        <v>2568</v>
      </c>
      <c r="IM1011" s="5">
        <v>50</v>
      </c>
      <c r="IN1011" s="296">
        <f t="shared" si="78"/>
        <v>0.83333333333333337</v>
      </c>
    </row>
    <row r="1012" spans="1:248">
      <c r="A1012" s="52">
        <f>+'3.- Resumen general'!B1014</f>
        <v>1008</v>
      </c>
      <c r="B1012" s="52">
        <v>48005</v>
      </c>
      <c r="C1012" s="53" t="str">
        <f>+'3.- Resumen general'!D1014</f>
        <v>Resección o debridamiento de páncreas y tejidos peripancreáticos</v>
      </c>
      <c r="D1012" s="490" t="str">
        <f>+'3.- Resumen general'!F1014</f>
        <v>IQ B</v>
      </c>
      <c r="E1012" s="433" t="s">
        <v>5897</v>
      </c>
      <c r="F1012" s="323">
        <f t="shared" si="76"/>
        <v>179.13249000000002</v>
      </c>
      <c r="G1012" s="180" t="s">
        <v>1390</v>
      </c>
      <c r="H1012" s="323">
        <f>+VLOOKUP(G1012,$C$2421:$D$3113,2,FALSE)+($H$3323*$G$3323*IN1012)+($H$3319*$G$3319*IN1012)</f>
        <v>162.04201666666668</v>
      </c>
      <c r="I1012" s="55"/>
      <c r="J1012" s="323"/>
      <c r="K1012" s="56">
        <f t="shared" si="77"/>
        <v>341.17450666666673</v>
      </c>
      <c r="IK1012" s="2">
        <v>48005</v>
      </c>
      <c r="IL1012" s="196" t="s">
        <v>2569</v>
      </c>
      <c r="IM1012" s="5">
        <v>80</v>
      </c>
      <c r="IN1012" s="296">
        <f t="shared" si="78"/>
        <v>1.3333333333333333</v>
      </c>
    </row>
    <row r="1013" spans="1:248">
      <c r="A1013" s="52">
        <f>+'3.- Resumen general'!B1015</f>
        <v>1009</v>
      </c>
      <c r="B1013" s="52">
        <v>48020</v>
      </c>
      <c r="C1013" s="53" t="str">
        <f>+'3.- Resumen general'!D1015</f>
        <v>Extirpación de cálculos pancreáticos</v>
      </c>
      <c r="D1013" s="490" t="str">
        <f>+'3.- Resumen general'!F1015</f>
        <v>IQ A</v>
      </c>
      <c r="E1013" s="433" t="s">
        <v>444</v>
      </c>
      <c r="F1013" s="323">
        <f t="shared" si="76"/>
        <v>170.78198999999995</v>
      </c>
      <c r="G1013" s="180" t="s">
        <v>1391</v>
      </c>
      <c r="H1013" s="323">
        <f>+VLOOKUP(G1013,$C$2421:$D$3113,2,FALSE)</f>
        <v>183.9085</v>
      </c>
      <c r="I1013" s="55"/>
      <c r="J1013" s="323"/>
      <c r="K1013" s="56">
        <f t="shared" si="77"/>
        <v>354.69048999999995</v>
      </c>
      <c r="IK1013" s="2">
        <v>48020</v>
      </c>
      <c r="IL1013" s="196" t="s">
        <v>2570</v>
      </c>
      <c r="IM1013" s="5">
        <v>110</v>
      </c>
      <c r="IN1013" s="296">
        <f t="shared" si="78"/>
        <v>1.8333333333333333</v>
      </c>
    </row>
    <row r="1014" spans="1:248">
      <c r="A1014" s="52">
        <f>+'3.- Resumen general'!B1016</f>
        <v>1010</v>
      </c>
      <c r="B1014" s="52">
        <v>48100</v>
      </c>
      <c r="C1014" s="53" t="str">
        <f>+'3.- Resumen general'!D1016</f>
        <v>Biopsia de páncreas, abierta, cualquier método</v>
      </c>
      <c r="D1014" s="490" t="str">
        <f>+'3.- Resumen general'!F1016</f>
        <v>IQ B</v>
      </c>
      <c r="E1014" s="433" t="s">
        <v>5897</v>
      </c>
      <c r="F1014" s="323">
        <f t="shared" si="76"/>
        <v>179.13249000000002</v>
      </c>
      <c r="G1014" s="180" t="s">
        <v>1391</v>
      </c>
      <c r="H1014" s="323">
        <f>+VLOOKUP(G1014,$C$2421:$D$3113,2,FALSE)</f>
        <v>183.9085</v>
      </c>
      <c r="I1014" s="55"/>
      <c r="J1014" s="323"/>
      <c r="K1014" s="56">
        <f t="shared" si="77"/>
        <v>363.04099000000002</v>
      </c>
      <c r="IK1014" s="2">
        <v>48100</v>
      </c>
      <c r="IL1014" s="196" t="s">
        <v>2571</v>
      </c>
      <c r="IM1014" s="5">
        <v>80</v>
      </c>
      <c r="IN1014" s="296">
        <f t="shared" si="78"/>
        <v>1.3333333333333333</v>
      </c>
    </row>
    <row r="1015" spans="1:248">
      <c r="A1015" s="52">
        <f>+'3.- Resumen general'!B1017</f>
        <v>1011</v>
      </c>
      <c r="B1015" s="52">
        <v>48102</v>
      </c>
      <c r="C1015" s="53" t="str">
        <f>+'3.- Resumen general'!D1017</f>
        <v>Biopsia de páncreas, aguja percutánea</v>
      </c>
      <c r="D1015" s="490" t="str">
        <f>+'3.- Resumen general'!F1017</f>
        <v>Atención de Tópico</v>
      </c>
      <c r="E1015" s="432" t="s">
        <v>3214</v>
      </c>
      <c r="F1015" s="323">
        <f t="shared" si="76"/>
        <v>18.19285</v>
      </c>
      <c r="G1015" s="57"/>
      <c r="H1015" s="323"/>
      <c r="I1015" s="55"/>
      <c r="J1015" s="323"/>
      <c r="K1015" s="56">
        <f t="shared" si="77"/>
        <v>18.19285</v>
      </c>
      <c r="IK1015" s="2">
        <v>48102</v>
      </c>
      <c r="IL1015" s="196" t="s">
        <v>2572</v>
      </c>
      <c r="IM1015" s="5">
        <v>30</v>
      </c>
      <c r="IN1015" s="296">
        <f t="shared" si="78"/>
        <v>0.5</v>
      </c>
    </row>
    <row r="1016" spans="1:248">
      <c r="A1016" s="52">
        <f>+'3.- Resumen general'!B1018</f>
        <v>1012</v>
      </c>
      <c r="B1016" s="52">
        <v>48120</v>
      </c>
      <c r="C1016" s="53" t="str">
        <f>+'3.- Resumen general'!D1018</f>
        <v>Excisión de lesión de páncreas (ejm. quiste, adenoma)</v>
      </c>
      <c r="D1016" s="490" t="str">
        <f>+'3.- Resumen general'!F1018</f>
        <v>IQ A</v>
      </c>
      <c r="E1016" s="433" t="s">
        <v>444</v>
      </c>
      <c r="F1016" s="323">
        <f t="shared" si="76"/>
        <v>170.78198999999995</v>
      </c>
      <c r="G1016" s="180" t="s">
        <v>1391</v>
      </c>
      <c r="H1016" s="323">
        <f t="shared" ref="H1016:H1026" si="82">+VLOOKUP(G1016,$C$2421:$D$3113,2,FALSE)</f>
        <v>183.9085</v>
      </c>
      <c r="I1016" s="55"/>
      <c r="J1016" s="323"/>
      <c r="K1016" s="56">
        <f t="shared" si="77"/>
        <v>354.69048999999995</v>
      </c>
      <c r="IK1016" s="2">
        <v>48120</v>
      </c>
      <c r="IL1016" s="196" t="s">
        <v>2573</v>
      </c>
      <c r="IM1016" s="5">
        <v>110</v>
      </c>
      <c r="IN1016" s="296">
        <f t="shared" si="78"/>
        <v>1.8333333333333333</v>
      </c>
    </row>
    <row r="1017" spans="1:248">
      <c r="A1017" s="52">
        <f>+'3.- Resumen general'!B1019</f>
        <v>1013</v>
      </c>
      <c r="B1017" s="52">
        <v>48140</v>
      </c>
      <c r="C1017" s="53" t="str">
        <f>+'3.- Resumen general'!D1019</f>
        <v>Pancreatectomía, distal subtotal, con o sin esplenectomía</v>
      </c>
      <c r="D1017" s="490" t="str">
        <f>+'3.- Resumen general'!F1019</f>
        <v>IQ A</v>
      </c>
      <c r="E1017" s="433" t="s">
        <v>444</v>
      </c>
      <c r="F1017" s="323">
        <f t="shared" si="76"/>
        <v>170.78198999999995</v>
      </c>
      <c r="G1017" s="180" t="s">
        <v>1391</v>
      </c>
      <c r="H1017" s="323">
        <f t="shared" si="82"/>
        <v>183.9085</v>
      </c>
      <c r="I1017" s="55"/>
      <c r="J1017" s="323"/>
      <c r="K1017" s="56">
        <f t="shared" si="77"/>
        <v>354.69048999999995</v>
      </c>
      <c r="IK1017" s="2">
        <v>48140</v>
      </c>
      <c r="IL1017" s="196" t="s">
        <v>2574</v>
      </c>
      <c r="IM1017" s="5">
        <v>170</v>
      </c>
      <c r="IN1017" s="296">
        <f t="shared" si="78"/>
        <v>2.8333333333333335</v>
      </c>
    </row>
    <row r="1018" spans="1:248">
      <c r="A1018" s="52">
        <f>+'3.- Resumen general'!B1020</f>
        <v>1014</v>
      </c>
      <c r="B1018" s="52">
        <v>48148</v>
      </c>
      <c r="C1018" s="53" t="str">
        <f>+'3.- Resumen general'!D1020</f>
        <v>Excisión de la ampolla de Vater</v>
      </c>
      <c r="D1018" s="490" t="str">
        <f>+'3.- Resumen general'!F1020</f>
        <v>IQ A</v>
      </c>
      <c r="E1018" s="433" t="s">
        <v>444</v>
      </c>
      <c r="F1018" s="323">
        <f t="shared" si="76"/>
        <v>170.78198999999995</v>
      </c>
      <c r="G1018" s="180" t="s">
        <v>1391</v>
      </c>
      <c r="H1018" s="323">
        <f t="shared" si="82"/>
        <v>183.9085</v>
      </c>
      <c r="I1018" s="55"/>
      <c r="J1018" s="323"/>
      <c r="K1018" s="56">
        <f t="shared" si="77"/>
        <v>354.69048999999995</v>
      </c>
      <c r="IK1018" s="2">
        <v>48148</v>
      </c>
      <c r="IL1018" s="196" t="s">
        <v>2575</v>
      </c>
      <c r="IM1018" s="5">
        <v>140</v>
      </c>
      <c r="IN1018" s="296">
        <f t="shared" si="78"/>
        <v>2.3333333333333335</v>
      </c>
    </row>
    <row r="1019" spans="1:248">
      <c r="A1019" s="52">
        <f>+'3.- Resumen general'!B1021</f>
        <v>1015</v>
      </c>
      <c r="B1019" s="52">
        <v>48150</v>
      </c>
      <c r="C1019" s="53" t="str">
        <f>+'3.- Resumen general'!D1021</f>
        <v>Pancreatectomía, proximal subtotal con duodenectomía y gastrectomía parcial, coledocoenterostomía y gastroyeyunostomía</v>
      </c>
      <c r="D1019" s="490" t="str">
        <f>+'3.- Resumen general'!F1021</f>
        <v>IQ A</v>
      </c>
      <c r="E1019" s="433" t="s">
        <v>444</v>
      </c>
      <c r="F1019" s="323">
        <f t="shared" si="76"/>
        <v>170.78198999999995</v>
      </c>
      <c r="G1019" s="180" t="s">
        <v>1401</v>
      </c>
      <c r="H1019" s="323">
        <f>+VLOOKUP(G1019,$C$2421:$D$3113,2,FALSE)+($H$3275*$G$3275*IN1019)+($H$3271*$G$3271*IN1019)</f>
        <v>373.46201666666667</v>
      </c>
      <c r="I1019" s="55"/>
      <c r="J1019" s="323"/>
      <c r="K1019" s="56">
        <f t="shared" si="77"/>
        <v>544.24400666666656</v>
      </c>
      <c r="IK1019" s="2">
        <v>48150</v>
      </c>
      <c r="IL1019" s="196" t="s">
        <v>2576</v>
      </c>
      <c r="IM1019" s="5">
        <v>380</v>
      </c>
      <c r="IN1019" s="296">
        <f t="shared" si="78"/>
        <v>6.333333333333333</v>
      </c>
    </row>
    <row r="1020" spans="1:248">
      <c r="A1020" s="52">
        <f>+'3.- Resumen general'!B1022</f>
        <v>1016</v>
      </c>
      <c r="B1020" s="52">
        <v>48155</v>
      </c>
      <c r="C1020" s="53" t="str">
        <f>+'3.- Resumen general'!D1022</f>
        <v>Pancreatectomía total</v>
      </c>
      <c r="D1020" s="490" t="str">
        <f>+'3.- Resumen general'!F1022</f>
        <v>IQ A</v>
      </c>
      <c r="E1020" s="433" t="s">
        <v>444</v>
      </c>
      <c r="F1020" s="323">
        <f t="shared" si="76"/>
        <v>170.78198999999995</v>
      </c>
      <c r="G1020" s="180" t="s">
        <v>1391</v>
      </c>
      <c r="H1020" s="323">
        <f t="shared" si="82"/>
        <v>183.9085</v>
      </c>
      <c r="I1020" s="55"/>
      <c r="J1020" s="323"/>
      <c r="K1020" s="56">
        <f t="shared" si="77"/>
        <v>354.69048999999995</v>
      </c>
      <c r="IK1020" s="2">
        <v>48155</v>
      </c>
      <c r="IL1020" s="196" t="s">
        <v>2577</v>
      </c>
      <c r="IM1020" s="5">
        <v>440</v>
      </c>
      <c r="IN1020" s="296">
        <f t="shared" si="78"/>
        <v>7.333333333333333</v>
      </c>
    </row>
    <row r="1021" spans="1:248">
      <c r="A1021" s="52">
        <f>+'3.- Resumen general'!B1023</f>
        <v>1017</v>
      </c>
      <c r="B1021" s="52">
        <v>48180</v>
      </c>
      <c r="C1021" s="53" t="str">
        <f>+'3.- Resumen general'!D1023</f>
        <v>Pancreatoyeyunostomía, anastomosis lado a lado (operación de Puestow); Anastomosis pancreático digestivas</v>
      </c>
      <c r="D1021" s="490" t="str">
        <f>+'3.- Resumen general'!F1023</f>
        <v>IQ A</v>
      </c>
      <c r="E1021" s="433" t="s">
        <v>444</v>
      </c>
      <c r="F1021" s="323">
        <f t="shared" si="76"/>
        <v>170.78198999999995</v>
      </c>
      <c r="G1021" s="180" t="s">
        <v>1401</v>
      </c>
      <c r="H1021" s="323">
        <f>+VLOOKUP(G1021,$C$2421:$D$3113,2,FALSE)+($H$3275*$G$3275*IN1021)+($H$3271*$G$3271*IN1021)</f>
        <v>210.51801666666671</v>
      </c>
      <c r="I1021" s="55"/>
      <c r="J1021" s="323"/>
      <c r="K1021" s="56">
        <f t="shared" si="77"/>
        <v>381.30000666666666</v>
      </c>
      <c r="IK1021" s="2">
        <v>48180</v>
      </c>
      <c r="IL1021" s="196" t="s">
        <v>2578</v>
      </c>
      <c r="IM1021" s="5">
        <v>140</v>
      </c>
      <c r="IN1021" s="296">
        <f t="shared" si="78"/>
        <v>2.3333333333333335</v>
      </c>
    </row>
    <row r="1022" spans="1:248">
      <c r="A1022" s="52">
        <f>+'3.- Resumen general'!B1024</f>
        <v>1018</v>
      </c>
      <c r="B1022" s="52">
        <v>48500</v>
      </c>
      <c r="C1022" s="53" t="str">
        <f>+'3.- Resumen general'!D1024</f>
        <v>Marsupialización de quiste de páncreas</v>
      </c>
      <c r="D1022" s="490" t="str">
        <f>+'3.- Resumen general'!F1024</f>
        <v>IQ B</v>
      </c>
      <c r="E1022" s="433" t="s">
        <v>5897</v>
      </c>
      <c r="F1022" s="323">
        <f t="shared" si="76"/>
        <v>179.13249000000002</v>
      </c>
      <c r="G1022" s="180" t="s">
        <v>1391</v>
      </c>
      <c r="H1022" s="323">
        <f t="shared" si="82"/>
        <v>183.9085</v>
      </c>
      <c r="I1022" s="55"/>
      <c r="J1022" s="323"/>
      <c r="K1022" s="56">
        <f t="shared" si="77"/>
        <v>363.04099000000002</v>
      </c>
      <c r="IK1022" s="2">
        <v>48500</v>
      </c>
      <c r="IL1022" s="196" t="s">
        <v>2579</v>
      </c>
      <c r="IM1022" s="5">
        <v>110</v>
      </c>
      <c r="IN1022" s="296">
        <f t="shared" si="78"/>
        <v>1.8333333333333333</v>
      </c>
    </row>
    <row r="1023" spans="1:248">
      <c r="A1023" s="52">
        <f>+'3.- Resumen general'!B1025</f>
        <v>1019</v>
      </c>
      <c r="B1023" s="52">
        <v>48510</v>
      </c>
      <c r="C1023" s="53" t="str">
        <f>+'3.- Resumen general'!D1025</f>
        <v>Drenaje externo, pseudoquiste de páncreas; a cielo abierto</v>
      </c>
      <c r="D1023" s="490" t="str">
        <f>+'3.- Resumen general'!F1025</f>
        <v>IQ B</v>
      </c>
      <c r="E1023" s="433" t="s">
        <v>5897</v>
      </c>
      <c r="F1023" s="323">
        <f t="shared" si="76"/>
        <v>179.13249000000002</v>
      </c>
      <c r="G1023" s="180" t="s">
        <v>1392</v>
      </c>
      <c r="H1023" s="323">
        <f t="shared" si="82"/>
        <v>21.28</v>
      </c>
      <c r="I1023" s="55"/>
      <c r="J1023" s="323"/>
      <c r="K1023" s="56">
        <f t="shared" si="77"/>
        <v>200.41249000000002</v>
      </c>
      <c r="IK1023" s="2">
        <v>48510</v>
      </c>
      <c r="IL1023" s="196" t="s">
        <v>2580</v>
      </c>
      <c r="IM1023" s="5">
        <v>80</v>
      </c>
      <c r="IN1023" s="296">
        <f t="shared" si="78"/>
        <v>1.3333333333333333</v>
      </c>
    </row>
    <row r="1024" spans="1:248">
      <c r="A1024" s="52">
        <f>+'3.- Resumen general'!B1026</f>
        <v>1020</v>
      </c>
      <c r="B1024" s="52">
        <v>48520</v>
      </c>
      <c r="C1024" s="53" t="str">
        <f>+'3.- Resumen general'!D1026</f>
        <v>Anastomosis interna de pseudoquiste de páncreas a tracto gastrointestinal; directa</v>
      </c>
      <c r="D1024" s="490" t="str">
        <f>+'3.- Resumen general'!F1026</f>
        <v>IQ B</v>
      </c>
      <c r="E1024" s="433" t="s">
        <v>5897</v>
      </c>
      <c r="F1024" s="323">
        <f t="shared" si="76"/>
        <v>179.13249000000002</v>
      </c>
      <c r="G1024" s="180" t="s">
        <v>1391</v>
      </c>
      <c r="H1024" s="323">
        <f t="shared" si="82"/>
        <v>183.9085</v>
      </c>
      <c r="I1024" s="55"/>
      <c r="J1024" s="323"/>
      <c r="K1024" s="56">
        <f t="shared" si="77"/>
        <v>363.04099000000002</v>
      </c>
      <c r="IK1024" s="2">
        <v>48520</v>
      </c>
      <c r="IL1024" s="196" t="s">
        <v>2581</v>
      </c>
      <c r="IM1024" s="5">
        <v>110</v>
      </c>
      <c r="IN1024" s="296">
        <f t="shared" si="78"/>
        <v>1.8333333333333333</v>
      </c>
    </row>
    <row r="1025" spans="1:248">
      <c r="A1025" s="52">
        <f>+'3.- Resumen general'!B1027</f>
        <v>1021</v>
      </c>
      <c r="B1025" s="52">
        <v>48545</v>
      </c>
      <c r="C1025" s="53" t="str">
        <f>+'3.- Resumen general'!D1027</f>
        <v>Pancreatorrafia por trauma</v>
      </c>
      <c r="D1025" s="490" t="str">
        <f>+'3.- Resumen general'!F1027</f>
        <v>IQ B</v>
      </c>
      <c r="E1025" s="433" t="s">
        <v>5897</v>
      </c>
      <c r="F1025" s="323">
        <f t="shared" si="76"/>
        <v>179.13249000000002</v>
      </c>
      <c r="G1025" s="180" t="s">
        <v>1391</v>
      </c>
      <c r="H1025" s="323">
        <f t="shared" si="82"/>
        <v>183.9085</v>
      </c>
      <c r="I1025" s="55"/>
      <c r="J1025" s="323"/>
      <c r="K1025" s="56">
        <f t="shared" si="77"/>
        <v>363.04099000000002</v>
      </c>
      <c r="IK1025" s="2">
        <v>48545</v>
      </c>
      <c r="IL1025" s="196" t="s">
        <v>2582</v>
      </c>
      <c r="IM1025" s="5">
        <v>65</v>
      </c>
      <c r="IN1025" s="296">
        <f t="shared" si="78"/>
        <v>1.0833333333333333</v>
      </c>
    </row>
    <row r="1026" spans="1:248">
      <c r="A1026" s="52">
        <f>+'3.- Resumen general'!B1028</f>
        <v>1022</v>
      </c>
      <c r="B1026" s="52">
        <v>48547</v>
      </c>
      <c r="C1026" s="53" t="str">
        <f>+'3.- Resumen general'!D1028</f>
        <v>Exclusión duodenal con gastroyeyunostomía por trauma pancreático</v>
      </c>
      <c r="D1026" s="490" t="str">
        <f>+'3.- Resumen general'!F1028</f>
        <v>IQ A</v>
      </c>
      <c r="E1026" s="433" t="s">
        <v>444</v>
      </c>
      <c r="F1026" s="323">
        <f t="shared" si="76"/>
        <v>170.78198999999995</v>
      </c>
      <c r="G1026" s="180" t="s">
        <v>1391</v>
      </c>
      <c r="H1026" s="323">
        <f t="shared" si="82"/>
        <v>183.9085</v>
      </c>
      <c r="I1026" s="55"/>
      <c r="J1026" s="323"/>
      <c r="K1026" s="56">
        <f t="shared" si="77"/>
        <v>354.69048999999995</v>
      </c>
      <c r="IK1026" s="2">
        <v>48547</v>
      </c>
      <c r="IL1026" s="196" t="s">
        <v>2583</v>
      </c>
      <c r="IM1026" s="5">
        <v>140</v>
      </c>
      <c r="IN1026" s="296">
        <f t="shared" si="78"/>
        <v>2.3333333333333335</v>
      </c>
    </row>
    <row r="1027" spans="1:248">
      <c r="A1027" s="52">
        <f>+'3.- Resumen general'!B1029</f>
        <v>1023</v>
      </c>
      <c r="B1027" s="52">
        <v>49000</v>
      </c>
      <c r="C1027" s="53" t="str">
        <f>+'3.- Resumen general'!D1029</f>
        <v>Laparotomía Exploratoria</v>
      </c>
      <c r="D1027" s="490" t="str">
        <f>+'3.- Resumen general'!F1029</f>
        <v>IQ B</v>
      </c>
      <c r="E1027" s="433" t="s">
        <v>445</v>
      </c>
      <c r="F1027" s="323">
        <f t="shared" si="76"/>
        <v>96.123999999999981</v>
      </c>
      <c r="G1027" s="180" t="s">
        <v>1401</v>
      </c>
      <c r="H1027" s="323">
        <f>+VLOOKUP(G1027,$C$2421:$D$3113,2,FALSE)+($H$3275*$G$3275*IN1027)+($H$3271*$G$3271*IN1027)</f>
        <v>169.78201666666666</v>
      </c>
      <c r="I1027" s="55"/>
      <c r="J1027" s="323"/>
      <c r="K1027" s="56">
        <f t="shared" si="77"/>
        <v>265.90601666666663</v>
      </c>
      <c r="IK1027" s="2">
        <v>49000</v>
      </c>
      <c r="IL1027" s="196" t="s">
        <v>3798</v>
      </c>
      <c r="IM1027" s="5">
        <v>80</v>
      </c>
      <c r="IN1027" s="296">
        <f t="shared" si="78"/>
        <v>1.3333333333333333</v>
      </c>
    </row>
    <row r="1028" spans="1:248">
      <c r="A1028" s="52">
        <f>+'3.- Resumen general'!B1030</f>
        <v>1024</v>
      </c>
      <c r="B1028" s="52">
        <v>49005</v>
      </c>
      <c r="C1028" s="53" t="str">
        <f>+'3.- Resumen general'!D1030</f>
        <v>Laparostomía</v>
      </c>
      <c r="D1028" s="490" t="str">
        <f>+'3.- Resumen general'!F1030</f>
        <v>IQ B</v>
      </c>
      <c r="E1028" s="433" t="s">
        <v>3273</v>
      </c>
      <c r="F1028" s="323">
        <f t="shared" si="76"/>
        <v>49.8</v>
      </c>
      <c r="G1028" s="180" t="s">
        <v>1401</v>
      </c>
      <c r="H1028" s="323">
        <f>+VLOOKUP(G1028,$C$2421:$D$3113,2,FALSE)+($H$3275*$G$3275*IN1028)+($H$3271*$G$3271*IN1028)</f>
        <v>169.78201666666666</v>
      </c>
      <c r="I1028" s="55"/>
      <c r="J1028" s="323"/>
      <c r="K1028" s="56">
        <f t="shared" si="77"/>
        <v>219.58201666666668</v>
      </c>
      <c r="IK1028" s="2">
        <v>49005</v>
      </c>
      <c r="IL1028" s="196" t="s">
        <v>2584</v>
      </c>
      <c r="IM1028" s="5">
        <v>80</v>
      </c>
      <c r="IN1028" s="296">
        <f t="shared" si="78"/>
        <v>1.3333333333333333</v>
      </c>
    </row>
    <row r="1029" spans="1:248">
      <c r="A1029" s="52">
        <f>+'3.- Resumen general'!B1031</f>
        <v>1025</v>
      </c>
      <c r="B1029" s="52">
        <v>49020</v>
      </c>
      <c r="C1029" s="53" t="str">
        <f>+'3.- Resumen general'!D1031</f>
        <v>Drenaje abierto de absceso (peritoneal, subdiafragmático), linfocele extraperitoneal ó peritonitis localizada, con excepción de absceso apendicular</v>
      </c>
      <c r="D1029" s="490" t="str">
        <f>+'3.- Resumen general'!F1031</f>
        <v>IQ B</v>
      </c>
      <c r="E1029" s="433" t="s">
        <v>3273</v>
      </c>
      <c r="F1029" s="323">
        <f t="shared" ref="F1029:F1092" si="83">+VLOOKUP(E1029,$C$2421:$D$3113,2,FALSE)</f>
        <v>49.8</v>
      </c>
      <c r="G1029" s="58" t="s">
        <v>1391</v>
      </c>
      <c r="H1029" s="323">
        <f>+VLOOKUP(G1029,$C$2421:$D$3113,2,FALSE)</f>
        <v>183.9085</v>
      </c>
      <c r="I1029" s="55"/>
      <c r="J1029" s="323"/>
      <c r="K1029" s="56">
        <f t="shared" ref="K1029:K1092" si="84">+F1029+H1029+J1029</f>
        <v>233.70850000000002</v>
      </c>
      <c r="IK1029" s="2">
        <v>49020</v>
      </c>
      <c r="IL1029" s="196" t="s">
        <v>2597</v>
      </c>
      <c r="IM1029" s="5">
        <v>95</v>
      </c>
      <c r="IN1029" s="296">
        <f t="shared" ref="IN1029:IN1092" si="85">IM1029/60</f>
        <v>1.5833333333333333</v>
      </c>
    </row>
    <row r="1030" spans="1:248">
      <c r="A1030" s="52">
        <f>+'3.- Resumen general'!B1032</f>
        <v>1026</v>
      </c>
      <c r="B1030" s="52">
        <v>49021</v>
      </c>
      <c r="C1030" s="53" t="str">
        <f>+'3.- Resumen general'!D1032</f>
        <v>Drenaje percutáneo de absceso peritoneal</v>
      </c>
      <c r="D1030" s="490" t="str">
        <f>+'3.- Resumen general'!F1032</f>
        <v>IQ C</v>
      </c>
      <c r="E1030" s="433" t="s">
        <v>3273</v>
      </c>
      <c r="F1030" s="323">
        <f t="shared" si="83"/>
        <v>49.8</v>
      </c>
      <c r="G1030" s="58" t="s">
        <v>1391</v>
      </c>
      <c r="H1030" s="323">
        <f>+VLOOKUP(G1030,$C$2421:$D$3113,2,FALSE)</f>
        <v>183.9085</v>
      </c>
      <c r="I1030" s="55"/>
      <c r="J1030" s="323"/>
      <c r="K1030" s="56">
        <f t="shared" si="84"/>
        <v>233.70850000000002</v>
      </c>
      <c r="IK1030" s="2">
        <v>49021</v>
      </c>
      <c r="IL1030" s="196" t="s">
        <v>4572</v>
      </c>
      <c r="IM1030" s="5">
        <v>70</v>
      </c>
      <c r="IN1030" s="296">
        <f t="shared" si="85"/>
        <v>1.1666666666666667</v>
      </c>
    </row>
    <row r="1031" spans="1:248">
      <c r="A1031" s="52">
        <f>+'3.- Resumen general'!B1033</f>
        <v>1027</v>
      </c>
      <c r="B1031" s="52">
        <v>49062</v>
      </c>
      <c r="C1031" s="53" t="str">
        <f>+'3.- Resumen general'!D1033</f>
        <v>Drenaje de linfocele extraperitoneal hacia la cavidad peritoneal, a cielo abierto</v>
      </c>
      <c r="D1031" s="490" t="str">
        <f>+'3.- Resumen general'!F1033</f>
        <v>IQ B</v>
      </c>
      <c r="E1031" s="433" t="s">
        <v>3273</v>
      </c>
      <c r="F1031" s="323">
        <f t="shared" si="83"/>
        <v>49.8</v>
      </c>
      <c r="G1031" s="180" t="s">
        <v>1401</v>
      </c>
      <c r="H1031" s="323">
        <f>+VLOOKUP(G1031,$C$2421:$D$3113,2,FALSE)+($H$3275*$G$3275*IN1031)+($H$3271*$G$3271*IN1031)</f>
        <v>179.96601666666669</v>
      </c>
      <c r="I1031" s="55"/>
      <c r="J1031" s="323"/>
      <c r="K1031" s="56">
        <f t="shared" si="84"/>
        <v>229.7660166666667</v>
      </c>
      <c r="IK1031" s="2">
        <v>49062</v>
      </c>
      <c r="IL1031" s="196" t="s">
        <v>2598</v>
      </c>
      <c r="IM1031" s="5">
        <v>95</v>
      </c>
      <c r="IN1031" s="296">
        <f t="shared" si="85"/>
        <v>1.5833333333333333</v>
      </c>
    </row>
    <row r="1032" spans="1:248" ht="25.5">
      <c r="A1032" s="52">
        <f>+'3.- Resumen general'!B1034</f>
        <v>1028</v>
      </c>
      <c r="B1032" s="52">
        <v>49080</v>
      </c>
      <c r="C1032" s="53" t="str">
        <f>+'3.- Resumen general'!D1034</f>
        <v>Paracentesis</v>
      </c>
      <c r="D1032" s="490" t="str">
        <f>+'3.- Resumen general'!F1034</f>
        <v>Atención de Tópico</v>
      </c>
      <c r="E1032" s="432" t="s">
        <v>3222</v>
      </c>
      <c r="F1032" s="323">
        <f t="shared" si="83"/>
        <v>11.590499999999999</v>
      </c>
      <c r="G1032" s="57"/>
      <c r="H1032" s="323"/>
      <c r="I1032" s="55"/>
      <c r="J1032" s="323"/>
      <c r="K1032" s="56">
        <f t="shared" si="84"/>
        <v>11.590499999999999</v>
      </c>
      <c r="IK1032" s="2">
        <v>49080</v>
      </c>
      <c r="IL1032" s="196" t="s">
        <v>4573</v>
      </c>
      <c r="IM1032" s="5">
        <v>40</v>
      </c>
      <c r="IN1032" s="296">
        <f t="shared" si="85"/>
        <v>0.66666666666666663</v>
      </c>
    </row>
    <row r="1033" spans="1:248">
      <c r="A1033" s="52">
        <f>+'3.- Resumen general'!B1035</f>
        <v>1029</v>
      </c>
      <c r="B1033" s="52">
        <v>49180</v>
      </c>
      <c r="C1033" s="53" t="str">
        <f>+'3.- Resumen general'!D1035</f>
        <v>Biopsia de masa abdominal o retroperitoneal, aguja percutánea</v>
      </c>
      <c r="D1033" s="490" t="str">
        <f>+'3.- Resumen general'!F1035</f>
        <v>Atención de Tópico</v>
      </c>
      <c r="E1033" s="432" t="s">
        <v>3214</v>
      </c>
      <c r="F1033" s="323">
        <f t="shared" si="83"/>
        <v>18.19285</v>
      </c>
      <c r="G1033" s="57"/>
      <c r="H1033" s="323"/>
      <c r="I1033" s="55"/>
      <c r="J1033" s="323"/>
      <c r="K1033" s="56">
        <f t="shared" si="84"/>
        <v>18.19285</v>
      </c>
      <c r="IK1033" s="2">
        <v>49180</v>
      </c>
      <c r="IL1033" s="196" t="s">
        <v>1587</v>
      </c>
      <c r="IM1033" s="5">
        <v>60</v>
      </c>
      <c r="IN1033" s="296">
        <f t="shared" si="85"/>
        <v>1</v>
      </c>
    </row>
    <row r="1034" spans="1:248">
      <c r="A1034" s="52">
        <f>+'3.- Resumen general'!B1036</f>
        <v>1030</v>
      </c>
      <c r="B1034" s="52">
        <v>49200</v>
      </c>
      <c r="C1034" s="53" t="str">
        <f>+'3.- Resumen general'!D1036</f>
        <v>Excisión o destrucción de tumores, quistes o endometriomas intraabdominales o retroperitoneales</v>
      </c>
      <c r="D1034" s="490" t="str">
        <f>+'3.- Resumen general'!F1036</f>
        <v>IQ B</v>
      </c>
      <c r="E1034" s="433" t="s">
        <v>5897</v>
      </c>
      <c r="F1034" s="323">
        <f t="shared" si="83"/>
        <v>179.13249000000002</v>
      </c>
      <c r="G1034" s="58" t="s">
        <v>1391</v>
      </c>
      <c r="H1034" s="323">
        <f>+VLOOKUP(G1034,$C$2421:$D$3113,2,FALSE)</f>
        <v>183.9085</v>
      </c>
      <c r="I1034" s="55"/>
      <c r="J1034" s="323"/>
      <c r="K1034" s="56">
        <f t="shared" si="84"/>
        <v>363.04099000000002</v>
      </c>
      <c r="IK1034" s="2">
        <v>49200</v>
      </c>
      <c r="IL1034" s="196" t="s">
        <v>1588</v>
      </c>
      <c r="IM1034" s="5">
        <v>95</v>
      </c>
      <c r="IN1034" s="296">
        <f t="shared" si="85"/>
        <v>1.5833333333333333</v>
      </c>
    </row>
    <row r="1035" spans="1:248">
      <c r="A1035" s="52">
        <f>+'3.- Resumen general'!B1037</f>
        <v>1031</v>
      </c>
      <c r="B1035" s="52">
        <v>49215</v>
      </c>
      <c r="C1035" s="53" t="str">
        <f>+'3.- Resumen general'!D1037</f>
        <v>Excisión de tumor presacro o sacrococcígeo</v>
      </c>
      <c r="D1035" s="490" t="str">
        <f>+'3.- Resumen general'!F1037</f>
        <v>IQ B</v>
      </c>
      <c r="E1035" s="433" t="s">
        <v>5897</v>
      </c>
      <c r="F1035" s="323">
        <f t="shared" si="83"/>
        <v>179.13249000000002</v>
      </c>
      <c r="G1035" s="180" t="s">
        <v>1395</v>
      </c>
      <c r="H1035" s="323">
        <f>+VLOOKUP(G1035,$C$2421:$D$3113,2,FALSE)</f>
        <v>86.8</v>
      </c>
      <c r="I1035" s="55"/>
      <c r="J1035" s="323"/>
      <c r="K1035" s="56">
        <f t="shared" si="84"/>
        <v>265.93249000000003</v>
      </c>
      <c r="IK1035" s="2">
        <v>49215</v>
      </c>
      <c r="IL1035" s="196" t="s">
        <v>1589</v>
      </c>
      <c r="IM1035" s="5">
        <v>95</v>
      </c>
      <c r="IN1035" s="296">
        <f t="shared" si="85"/>
        <v>1.5833333333333333</v>
      </c>
    </row>
    <row r="1036" spans="1:248">
      <c r="A1036" s="52">
        <f>+'3.- Resumen general'!B1038</f>
        <v>1032</v>
      </c>
      <c r="B1036" s="52">
        <v>49220</v>
      </c>
      <c r="C1036" s="53" t="str">
        <f>+'3.- Resumen general'!D1038</f>
        <v>Celiotomía (laparotomía) para clasificación del estadío de la Enfermedad de Hodgkin o de linfoma</v>
      </c>
      <c r="D1036" s="490" t="str">
        <f>+'3.- Resumen general'!F1038</f>
        <v>IQ C</v>
      </c>
      <c r="E1036" s="433" t="s">
        <v>445</v>
      </c>
      <c r="F1036" s="323">
        <f t="shared" si="83"/>
        <v>96.123999999999981</v>
      </c>
      <c r="G1036" s="180" t="s">
        <v>1391</v>
      </c>
      <c r="H1036" s="323">
        <f>+VLOOKUP(G1036,$C$2421:$D$3113,2,FALSE)</f>
        <v>183.9085</v>
      </c>
      <c r="I1036" s="55"/>
      <c r="J1036" s="323"/>
      <c r="K1036" s="56">
        <f t="shared" si="84"/>
        <v>280.03249999999997</v>
      </c>
      <c r="IK1036" s="2">
        <v>49220</v>
      </c>
      <c r="IL1036" s="196" t="s">
        <v>1590</v>
      </c>
      <c r="IM1036" s="5">
        <v>65</v>
      </c>
      <c r="IN1036" s="296">
        <f t="shared" si="85"/>
        <v>1.0833333333333333</v>
      </c>
    </row>
    <row r="1037" spans="1:248">
      <c r="A1037" s="52">
        <f>+'3.- Resumen general'!B1039</f>
        <v>1033</v>
      </c>
      <c r="B1037" s="52">
        <v>49250</v>
      </c>
      <c r="C1037" s="53" t="str">
        <f>+'3.- Resumen general'!D1039</f>
        <v>Umbilectomía, onfalectomía, excisión de ombligo</v>
      </c>
      <c r="D1037" s="490" t="str">
        <f>+'3.- Resumen general'!F1039</f>
        <v>IQ D</v>
      </c>
      <c r="E1037" s="433" t="s">
        <v>3273</v>
      </c>
      <c r="F1037" s="323">
        <f t="shared" si="83"/>
        <v>49.8</v>
      </c>
      <c r="G1037" s="180" t="s">
        <v>1401</v>
      </c>
      <c r="H1037" s="323">
        <f>+VLOOKUP(G1037,$C$2421:$D$3113,2,FALSE)+($H$3275*$G$3275*IN1037)+($H$3271*$G$3271*IN1037)</f>
        <v>159.59801666666667</v>
      </c>
      <c r="I1037" s="55"/>
      <c r="J1037" s="323"/>
      <c r="K1037" s="56">
        <f t="shared" si="84"/>
        <v>209.39801666666665</v>
      </c>
      <c r="IK1037" s="2">
        <v>49250</v>
      </c>
      <c r="IL1037" s="196" t="s">
        <v>1591</v>
      </c>
      <c r="IM1037" s="5">
        <v>65</v>
      </c>
      <c r="IN1037" s="296">
        <f t="shared" si="85"/>
        <v>1.0833333333333333</v>
      </c>
    </row>
    <row r="1038" spans="1:248">
      <c r="A1038" s="52">
        <f>+'3.- Resumen general'!B1040</f>
        <v>1034</v>
      </c>
      <c r="B1038" s="52">
        <v>49255</v>
      </c>
      <c r="C1038" s="53" t="str">
        <f>+'3.- Resumen general'!D1040</f>
        <v>Omentectomía, epiploectomía, resección de epiplón</v>
      </c>
      <c r="D1038" s="490" t="str">
        <f>+'3.- Resumen general'!F1040</f>
        <v>IQ C</v>
      </c>
      <c r="E1038" s="433" t="s">
        <v>445</v>
      </c>
      <c r="F1038" s="323">
        <f t="shared" si="83"/>
        <v>96.123999999999981</v>
      </c>
      <c r="G1038" s="180" t="s">
        <v>1401</v>
      </c>
      <c r="H1038" s="323">
        <f>+VLOOKUP(G1038,$C$2421:$D$3113,2,FALSE)+($H$3275*$G$3275*IN1038)+($H$3271*$G$3271*IN1038)</f>
        <v>159.59801666666667</v>
      </c>
      <c r="I1038" s="55"/>
      <c r="J1038" s="323"/>
      <c r="K1038" s="56">
        <f t="shared" si="84"/>
        <v>255.72201666666666</v>
      </c>
      <c r="IK1038" s="2">
        <v>49255</v>
      </c>
      <c r="IL1038" s="196" t="s">
        <v>1592</v>
      </c>
      <c r="IM1038" s="5">
        <v>65</v>
      </c>
      <c r="IN1038" s="296">
        <f t="shared" si="85"/>
        <v>1.0833333333333333</v>
      </c>
    </row>
    <row r="1039" spans="1:248">
      <c r="A1039" s="52">
        <f>+'3.- Resumen general'!B1041</f>
        <v>1035</v>
      </c>
      <c r="B1039" s="52">
        <v>49320</v>
      </c>
      <c r="C1039" s="53" t="str">
        <f>+'3.- Resumen general'!D1041</f>
        <v>Laparoscopia diagnóstica</v>
      </c>
      <c r="D1039" s="490" t="str">
        <f>+'3.- Resumen general'!F1041</f>
        <v>IQ C</v>
      </c>
      <c r="E1039" s="433" t="s">
        <v>445</v>
      </c>
      <c r="F1039" s="323">
        <f t="shared" si="83"/>
        <v>96.123999999999981</v>
      </c>
      <c r="G1039" s="58" t="s">
        <v>1392</v>
      </c>
      <c r="H1039" s="323">
        <f>+VLOOKUP(G1039,$C$2421:$D$3113,2,FALSE)</f>
        <v>21.28</v>
      </c>
      <c r="I1039" s="55"/>
      <c r="J1039" s="323"/>
      <c r="K1039" s="56">
        <f t="shared" si="84"/>
        <v>117.40399999999998</v>
      </c>
      <c r="IK1039" s="2">
        <v>49320</v>
      </c>
      <c r="IL1039" s="196" t="s">
        <v>4574</v>
      </c>
      <c r="IM1039" s="5">
        <v>80</v>
      </c>
      <c r="IN1039" s="296">
        <f t="shared" si="85"/>
        <v>1.3333333333333333</v>
      </c>
    </row>
    <row r="1040" spans="1:248">
      <c r="A1040" s="52">
        <f>+'3.- Resumen general'!B1042</f>
        <v>1036</v>
      </c>
      <c r="B1040" s="52">
        <v>49322</v>
      </c>
      <c r="C1040" s="53" t="str">
        <f>+'3.- Resumen general'!D1042</f>
        <v>Lisis de bridas y adherencias peritoneales e intestinales por vía laparoscópica</v>
      </c>
      <c r="D1040" s="490" t="str">
        <f>+'3.- Resumen general'!F1042</f>
        <v>IQ C</v>
      </c>
      <c r="E1040" s="433" t="s">
        <v>445</v>
      </c>
      <c r="F1040" s="323">
        <f t="shared" si="83"/>
        <v>96.123999999999981</v>
      </c>
      <c r="G1040" s="180" t="s">
        <v>1401</v>
      </c>
      <c r="H1040" s="323">
        <f>+VLOOKUP(G1040,$C$2421:$D$3113,2,FALSE)+($H$3275*$G$3275*IN1040)+($H$3271*$G$3271*IN1040)</f>
        <v>196.93935000000002</v>
      </c>
      <c r="I1040" s="55"/>
      <c r="J1040" s="323"/>
      <c r="K1040" s="56">
        <f t="shared" si="84"/>
        <v>293.06335000000001</v>
      </c>
      <c r="IK1040" s="287">
        <v>49322</v>
      </c>
      <c r="IL1040" s="196" t="s">
        <v>1593</v>
      </c>
      <c r="IM1040" s="5">
        <v>120</v>
      </c>
      <c r="IN1040" s="296">
        <f t="shared" si="85"/>
        <v>2</v>
      </c>
    </row>
    <row r="1041" spans="1:248">
      <c r="A1041" s="52">
        <f>+'3.- Resumen general'!B1043</f>
        <v>1037</v>
      </c>
      <c r="B1041" s="52">
        <v>49323</v>
      </c>
      <c r="C1041" s="53" t="str">
        <f>+'3.- Resumen general'!D1043</f>
        <v>Laparoscopía con drenaje de linfocele a cavidad peritoneal</v>
      </c>
      <c r="D1041" s="490" t="str">
        <f>+'3.- Resumen general'!F1043</f>
        <v>IQ C</v>
      </c>
      <c r="E1041" s="433" t="s">
        <v>445</v>
      </c>
      <c r="F1041" s="323">
        <f t="shared" si="83"/>
        <v>96.123999999999981</v>
      </c>
      <c r="G1041" s="180" t="s">
        <v>1401</v>
      </c>
      <c r="H1041" s="323">
        <f>+VLOOKUP(G1041,$C$2421:$D$3113,2,FALSE)+($H$3275*$G$3275*IN1041)+($H$3271*$G$3271*IN1041)</f>
        <v>196.93935000000002</v>
      </c>
      <c r="I1041" s="55"/>
      <c r="J1041" s="323"/>
      <c r="K1041" s="56">
        <f t="shared" si="84"/>
        <v>293.06335000000001</v>
      </c>
      <c r="IK1041" s="2">
        <v>49323</v>
      </c>
      <c r="IL1041" s="196" t="s">
        <v>1594</v>
      </c>
      <c r="IM1041" s="5">
        <v>120</v>
      </c>
      <c r="IN1041" s="296">
        <f t="shared" si="85"/>
        <v>2</v>
      </c>
    </row>
    <row r="1042" spans="1:248">
      <c r="A1042" s="52">
        <f>+'3.- Resumen general'!B1044</f>
        <v>1038</v>
      </c>
      <c r="B1042" s="52">
        <v>49495</v>
      </c>
      <c r="C1042" s="53" t="str">
        <f>+'3.- Resumen general'!D1044</f>
        <v>Hernioplastía con o sin hidrocelectomía; reducible</v>
      </c>
      <c r="D1042" s="490" t="str">
        <f>+'3.- Resumen general'!F1044</f>
        <v>IQ C</v>
      </c>
      <c r="E1042" s="433" t="s">
        <v>3273</v>
      </c>
      <c r="F1042" s="323">
        <f t="shared" si="83"/>
        <v>49.8</v>
      </c>
      <c r="G1042" s="180" t="s">
        <v>1394</v>
      </c>
      <c r="H1042" s="323">
        <f>+VLOOKUP(G1042,$C$2421:$D$3113,2,FALSE)</f>
        <v>68.84</v>
      </c>
      <c r="I1042" s="55"/>
      <c r="J1042" s="323"/>
      <c r="K1042" s="56">
        <f t="shared" si="84"/>
        <v>118.64</v>
      </c>
      <c r="IK1042" s="2">
        <v>49495</v>
      </c>
      <c r="IL1042" s="196" t="s">
        <v>1595</v>
      </c>
      <c r="IM1042" s="5">
        <v>80</v>
      </c>
      <c r="IN1042" s="296">
        <f t="shared" si="85"/>
        <v>1.3333333333333333</v>
      </c>
    </row>
    <row r="1043" spans="1:248">
      <c r="A1043" s="52">
        <f>+'3.- Resumen general'!B1045</f>
        <v>1039</v>
      </c>
      <c r="B1043" s="52">
        <v>49496</v>
      </c>
      <c r="C1043" s="53" t="str">
        <f>+'3.- Resumen general'!D1045</f>
        <v>Hernioplastía inguinal incarcerada o estrangulada</v>
      </c>
      <c r="D1043" s="490" t="str">
        <f>+'3.- Resumen general'!F1045</f>
        <v>IQ B</v>
      </c>
      <c r="E1043" s="433" t="s">
        <v>3273</v>
      </c>
      <c r="F1043" s="323">
        <f t="shared" si="83"/>
        <v>49.8</v>
      </c>
      <c r="G1043" s="180" t="s">
        <v>1394</v>
      </c>
      <c r="H1043" s="323">
        <f>+VLOOKUP(G1043,$C$2421:$D$3113,2,FALSE)</f>
        <v>68.84</v>
      </c>
      <c r="I1043" s="55"/>
      <c r="J1043" s="323"/>
      <c r="K1043" s="56">
        <f t="shared" si="84"/>
        <v>118.64</v>
      </c>
      <c r="IK1043" s="2">
        <v>49496</v>
      </c>
      <c r="IL1043" s="196" t="s">
        <v>1596</v>
      </c>
      <c r="IM1043" s="5">
        <v>80</v>
      </c>
      <c r="IN1043" s="296">
        <f t="shared" si="85"/>
        <v>1.3333333333333333</v>
      </c>
    </row>
    <row r="1044" spans="1:248">
      <c r="A1044" s="52">
        <f>+'3.- Resumen general'!B1046</f>
        <v>1040</v>
      </c>
      <c r="B1044" s="52">
        <v>49540</v>
      </c>
      <c r="C1044" s="53" t="str">
        <f>+'3.- Resumen general'!D1046</f>
        <v>Cura quirúrgica de hernia lumbar</v>
      </c>
      <c r="D1044" s="490" t="str">
        <f>+'3.- Resumen general'!F1046</f>
        <v>IQ C</v>
      </c>
      <c r="E1044" s="433" t="s">
        <v>445</v>
      </c>
      <c r="F1044" s="323">
        <f t="shared" si="83"/>
        <v>96.123999999999981</v>
      </c>
      <c r="G1044" s="180" t="s">
        <v>1395</v>
      </c>
      <c r="H1044" s="323">
        <f>+VLOOKUP(G1044,$C$2421:$D$3113,2,FALSE)</f>
        <v>86.8</v>
      </c>
      <c r="I1044" s="55"/>
      <c r="J1044" s="323"/>
      <c r="K1044" s="56">
        <f t="shared" si="84"/>
        <v>182.92399999999998</v>
      </c>
      <c r="IK1044" s="2">
        <v>49540</v>
      </c>
      <c r="IL1044" s="196" t="s">
        <v>1597</v>
      </c>
      <c r="IM1044" s="5">
        <v>65</v>
      </c>
      <c r="IN1044" s="296">
        <f t="shared" si="85"/>
        <v>1.0833333333333333</v>
      </c>
    </row>
    <row r="1045" spans="1:248">
      <c r="A1045" s="52">
        <f>+'3.- Resumen general'!B1047</f>
        <v>1041</v>
      </c>
      <c r="B1045" s="52">
        <v>49565</v>
      </c>
      <c r="C1045" s="53" t="str">
        <f>+'3.- Resumen general'!D1047</f>
        <v>Cura quirúrgica de eventración de pared abdominal reducible</v>
      </c>
      <c r="D1045" s="490" t="str">
        <f>+'3.- Resumen general'!F1047</f>
        <v>IQ C</v>
      </c>
      <c r="E1045" s="433" t="s">
        <v>445</v>
      </c>
      <c r="F1045" s="323">
        <f t="shared" si="83"/>
        <v>96.123999999999981</v>
      </c>
      <c r="G1045" s="180" t="s">
        <v>1395</v>
      </c>
      <c r="H1045" s="323">
        <f>+VLOOKUP(G1045,$C$2421:$D$3113,2,FALSE)</f>
        <v>86.8</v>
      </c>
      <c r="I1045" s="55"/>
      <c r="J1045" s="323"/>
      <c r="K1045" s="56">
        <f t="shared" si="84"/>
        <v>182.92399999999998</v>
      </c>
      <c r="IK1045" s="2">
        <v>49565</v>
      </c>
      <c r="IL1045" s="196" t="s">
        <v>1598</v>
      </c>
      <c r="IM1045" s="5">
        <v>65</v>
      </c>
      <c r="IN1045" s="296">
        <f t="shared" si="85"/>
        <v>1.0833333333333333</v>
      </c>
    </row>
    <row r="1046" spans="1:248">
      <c r="A1046" s="52">
        <f>+'3.- Resumen general'!B1048</f>
        <v>1042</v>
      </c>
      <c r="B1046" s="52">
        <v>49570</v>
      </c>
      <c r="C1046" s="53" t="str">
        <f>+'3.- Resumen general'!D1048</f>
        <v>Cura quirúrgica de hernia epigástrica (ejm. grasa preperitoneal); reducible</v>
      </c>
      <c r="D1046" s="490" t="str">
        <f>+'3.- Resumen general'!F1048</f>
        <v>IQ C</v>
      </c>
      <c r="E1046" s="433" t="s">
        <v>445</v>
      </c>
      <c r="F1046" s="323">
        <f t="shared" si="83"/>
        <v>96.123999999999981</v>
      </c>
      <c r="G1046" s="180" t="s">
        <v>1394</v>
      </c>
      <c r="H1046" s="323">
        <f>+VLOOKUP(G1046,$C$2421:$D$3113,2,FALSE)</f>
        <v>68.84</v>
      </c>
      <c r="I1046" s="55"/>
      <c r="J1046" s="323"/>
      <c r="K1046" s="56">
        <f t="shared" si="84"/>
        <v>164.964</v>
      </c>
      <c r="IK1046" s="2">
        <v>49570</v>
      </c>
      <c r="IL1046" s="196" t="s">
        <v>1599</v>
      </c>
      <c r="IM1046" s="5">
        <v>65</v>
      </c>
      <c r="IN1046" s="296">
        <f t="shared" si="85"/>
        <v>1.0833333333333333</v>
      </c>
    </row>
    <row r="1047" spans="1:248">
      <c r="A1047" s="52">
        <f>+'3.- Resumen general'!B1049</f>
        <v>1043</v>
      </c>
      <c r="B1047" s="52">
        <v>49572</v>
      </c>
      <c r="C1047" s="53" t="str">
        <f>+'3.- Resumen general'!D1049</f>
        <v>Cura quirúrgica de hernia epigástrica incarcerada o estrangulada</v>
      </c>
      <c r="D1047" s="490" t="str">
        <f>+'3.- Resumen general'!F1049</f>
        <v>IQ C</v>
      </c>
      <c r="E1047" s="433" t="s">
        <v>445</v>
      </c>
      <c r="F1047" s="323">
        <f t="shared" si="83"/>
        <v>96.123999999999981</v>
      </c>
      <c r="G1047" s="180" t="s">
        <v>1401</v>
      </c>
      <c r="H1047" s="323">
        <f>+VLOOKUP(G1047,$C$2421:$D$3113,2,FALSE)+($H$3275*$G$3275*IN1047)+($H$3271*$G$3271*IN1047)</f>
        <v>159.59801666666667</v>
      </c>
      <c r="I1047" s="55"/>
      <c r="J1047" s="323"/>
      <c r="K1047" s="56">
        <f t="shared" si="84"/>
        <v>255.72201666666666</v>
      </c>
      <c r="IK1047" s="2">
        <v>49572</v>
      </c>
      <c r="IL1047" s="196" t="s">
        <v>1600</v>
      </c>
      <c r="IM1047" s="5">
        <v>65</v>
      </c>
      <c r="IN1047" s="296">
        <f t="shared" si="85"/>
        <v>1.0833333333333333</v>
      </c>
    </row>
    <row r="1048" spans="1:248">
      <c r="A1048" s="52">
        <f>+'3.- Resumen general'!B1050</f>
        <v>1044</v>
      </c>
      <c r="B1048" s="52">
        <v>49580</v>
      </c>
      <c r="C1048" s="53" t="str">
        <f>+'3.- Resumen general'!D1050</f>
        <v>Cura quirúrgica de hernia umbilical, reducible</v>
      </c>
      <c r="D1048" s="490" t="str">
        <f>+'3.- Resumen general'!F1050</f>
        <v>IQ C</v>
      </c>
      <c r="E1048" s="433" t="s">
        <v>445</v>
      </c>
      <c r="F1048" s="323">
        <f t="shared" si="83"/>
        <v>96.123999999999981</v>
      </c>
      <c r="G1048" s="180" t="s">
        <v>1394</v>
      </c>
      <c r="H1048" s="323">
        <f>+VLOOKUP(G1048,$C$2421:$D$3113,2,FALSE)</f>
        <v>68.84</v>
      </c>
      <c r="I1048" s="55"/>
      <c r="J1048" s="323"/>
      <c r="K1048" s="56">
        <f t="shared" si="84"/>
        <v>164.964</v>
      </c>
      <c r="IK1048" s="2">
        <v>49580</v>
      </c>
      <c r="IL1048" s="196" t="s">
        <v>1601</v>
      </c>
      <c r="IM1048" s="5">
        <v>65</v>
      </c>
      <c r="IN1048" s="296">
        <f t="shared" si="85"/>
        <v>1.0833333333333333</v>
      </c>
    </row>
    <row r="1049" spans="1:248">
      <c r="A1049" s="52">
        <f>+'3.- Resumen general'!B1051</f>
        <v>1045</v>
      </c>
      <c r="B1049" s="52">
        <v>49582</v>
      </c>
      <c r="C1049" s="53" t="str">
        <f>+'3.- Resumen general'!D1051</f>
        <v>Cura quirúrgica de hernia umbilical incarcerada o estrangulada</v>
      </c>
      <c r="D1049" s="490" t="str">
        <f>+'3.- Resumen general'!F1051</f>
        <v>IQ C</v>
      </c>
      <c r="E1049" s="433" t="s">
        <v>445</v>
      </c>
      <c r="F1049" s="323">
        <f t="shared" si="83"/>
        <v>96.123999999999981</v>
      </c>
      <c r="G1049" s="180" t="s">
        <v>1401</v>
      </c>
      <c r="H1049" s="323">
        <f>+VLOOKUP(G1049,$C$2421:$D$3113,2,FALSE)+($H$3275*$G$3275*IN1049)+($H$3271*$G$3271*IN1049)</f>
        <v>169.78201666666666</v>
      </c>
      <c r="I1049" s="55"/>
      <c r="J1049" s="323"/>
      <c r="K1049" s="56">
        <f t="shared" si="84"/>
        <v>265.90601666666663</v>
      </c>
      <c r="IK1049" s="2">
        <v>49582</v>
      </c>
      <c r="IL1049" s="196" t="s">
        <v>1602</v>
      </c>
      <c r="IM1049" s="5">
        <v>80</v>
      </c>
      <c r="IN1049" s="296">
        <f t="shared" si="85"/>
        <v>1.3333333333333333</v>
      </c>
    </row>
    <row r="1050" spans="1:248">
      <c r="A1050" s="52">
        <f>+'3.- Resumen general'!B1052</f>
        <v>1046</v>
      </c>
      <c r="B1050" s="52">
        <v>49590</v>
      </c>
      <c r="C1050" s="53" t="str">
        <f>+'3.- Resumen general'!D1052</f>
        <v>Cura quirúrgica de hernia de Spiegel</v>
      </c>
      <c r="D1050" s="490" t="str">
        <f>+'3.- Resumen general'!F1052</f>
        <v>IQ C</v>
      </c>
      <c r="E1050" s="433" t="s">
        <v>445</v>
      </c>
      <c r="F1050" s="323">
        <f t="shared" si="83"/>
        <v>96.123999999999981</v>
      </c>
      <c r="G1050" s="180" t="s">
        <v>1395</v>
      </c>
      <c r="H1050" s="323">
        <f>+VLOOKUP(G1050,$C$2421:$D$3113,2,FALSE)</f>
        <v>86.8</v>
      </c>
      <c r="I1050" s="55"/>
      <c r="J1050" s="323"/>
      <c r="K1050" s="56">
        <f t="shared" si="84"/>
        <v>182.92399999999998</v>
      </c>
      <c r="IK1050" s="2">
        <v>49590</v>
      </c>
      <c r="IL1050" s="196" t="s">
        <v>1603</v>
      </c>
      <c r="IM1050" s="5">
        <v>80</v>
      </c>
      <c r="IN1050" s="296">
        <f t="shared" si="85"/>
        <v>1.3333333333333333</v>
      </c>
    </row>
    <row r="1051" spans="1:248">
      <c r="A1051" s="52">
        <f>+'3.- Resumen general'!B1053</f>
        <v>1047</v>
      </c>
      <c r="B1051" s="52">
        <v>49600</v>
      </c>
      <c r="C1051" s="53" t="str">
        <f>+'3.- Resumen general'!D1053</f>
        <v>Corrección de onfalocele pequeño, con cierre primario</v>
      </c>
      <c r="D1051" s="490" t="str">
        <f>+'3.- Resumen general'!F1053</f>
        <v>IQ C</v>
      </c>
      <c r="E1051" s="433" t="s">
        <v>445</v>
      </c>
      <c r="F1051" s="323">
        <f t="shared" si="83"/>
        <v>96.123999999999981</v>
      </c>
      <c r="G1051" s="180" t="s">
        <v>1401</v>
      </c>
      <c r="H1051" s="323">
        <f>+VLOOKUP(G1051,$C$2421:$D$3113,2,FALSE)+($H$3275*$G$3275*IN1051)+($H$3271*$G$3271*IN1051)</f>
        <v>179.96601666666669</v>
      </c>
      <c r="I1051" s="55"/>
      <c r="J1051" s="323"/>
      <c r="K1051" s="56">
        <f t="shared" si="84"/>
        <v>276.09001666666666</v>
      </c>
      <c r="IK1051" s="2">
        <v>49600</v>
      </c>
      <c r="IL1051" s="196" t="s">
        <v>1604</v>
      </c>
      <c r="IM1051" s="5">
        <v>95</v>
      </c>
      <c r="IN1051" s="296">
        <f t="shared" si="85"/>
        <v>1.5833333333333333</v>
      </c>
    </row>
    <row r="1052" spans="1:248">
      <c r="A1052" s="52">
        <f>+'3.- Resumen general'!B1054</f>
        <v>1048</v>
      </c>
      <c r="B1052" s="52">
        <v>49650</v>
      </c>
      <c r="C1052" s="53" t="str">
        <f>+'3.- Resumen general'!D1054</f>
        <v>Hernioplastía inguinal por laparoscopía</v>
      </c>
      <c r="D1052" s="490" t="str">
        <f>+'3.- Resumen general'!F1054</f>
        <v>IQ C</v>
      </c>
      <c r="E1052" s="433" t="s">
        <v>445</v>
      </c>
      <c r="F1052" s="323">
        <f t="shared" si="83"/>
        <v>96.123999999999981</v>
      </c>
      <c r="G1052" s="180" t="s">
        <v>1401</v>
      </c>
      <c r="H1052" s="323">
        <f>+VLOOKUP(G1052,$C$2421:$D$3113,2,FALSE)+($H$3275*$G$3275*IN1052)+($H$3271*$G$3271*IN1052)</f>
        <v>169.78201666666666</v>
      </c>
      <c r="I1052" s="55"/>
      <c r="J1052" s="323"/>
      <c r="K1052" s="56">
        <f t="shared" si="84"/>
        <v>265.90601666666663</v>
      </c>
      <c r="IK1052" s="2">
        <v>49650</v>
      </c>
      <c r="IL1052" s="196" t="s">
        <v>1605</v>
      </c>
      <c r="IM1052" s="5">
        <v>80</v>
      </c>
      <c r="IN1052" s="296">
        <f t="shared" si="85"/>
        <v>1.3333333333333333</v>
      </c>
    </row>
    <row r="1053" spans="1:248">
      <c r="A1053" s="52">
        <f>+'3.- Resumen general'!B1055</f>
        <v>1049</v>
      </c>
      <c r="B1053" s="52">
        <v>49675</v>
      </c>
      <c r="C1053" s="53" t="str">
        <f>+'3.- Resumen general'!D1055</f>
        <v>Eventroplastía por vía laparoscópica</v>
      </c>
      <c r="D1053" s="490" t="str">
        <f>+'3.- Resumen general'!F1055</f>
        <v>IQ C</v>
      </c>
      <c r="E1053" s="433" t="s">
        <v>445</v>
      </c>
      <c r="F1053" s="323">
        <f t="shared" si="83"/>
        <v>96.123999999999981</v>
      </c>
      <c r="G1053" s="180" t="s">
        <v>1401</v>
      </c>
      <c r="H1053" s="323">
        <f>+VLOOKUP(G1053,$C$2421:$D$3113,2,FALSE)+($H$3275*$G$3275*IN1053)+($H$3271*$G$3271*IN1053)</f>
        <v>169.78201666666666</v>
      </c>
      <c r="I1053" s="55"/>
      <c r="J1053" s="323"/>
      <c r="K1053" s="56">
        <f t="shared" si="84"/>
        <v>265.90601666666663</v>
      </c>
      <c r="IK1053" s="287">
        <v>49675</v>
      </c>
      <c r="IL1053" s="196" t="s">
        <v>1606</v>
      </c>
      <c r="IM1053" s="5">
        <v>80</v>
      </c>
      <c r="IN1053" s="296">
        <f t="shared" si="85"/>
        <v>1.3333333333333333</v>
      </c>
    </row>
    <row r="1054" spans="1:248">
      <c r="A1054" s="52">
        <f>+'3.- Resumen general'!B1056</f>
        <v>1050</v>
      </c>
      <c r="B1054" s="52">
        <v>49900</v>
      </c>
      <c r="C1054" s="53" t="str">
        <f>+'3.- Resumen general'!D1056</f>
        <v>Sutura secundaria de pared abdominal por evisceración o dehiscencia</v>
      </c>
      <c r="D1054" s="490" t="str">
        <f>+'3.- Resumen general'!F1056</f>
        <v>IQ C</v>
      </c>
      <c r="E1054" s="433" t="s">
        <v>445</v>
      </c>
      <c r="F1054" s="323">
        <f t="shared" si="83"/>
        <v>96.123999999999981</v>
      </c>
      <c r="G1054" s="180" t="s">
        <v>1395</v>
      </c>
      <c r="H1054" s="323">
        <f>+VLOOKUP(G1054,$C$2421:$D$3113,2,FALSE)</f>
        <v>86.8</v>
      </c>
      <c r="I1054" s="55"/>
      <c r="J1054" s="323"/>
      <c r="K1054" s="56">
        <f t="shared" si="84"/>
        <v>182.92399999999998</v>
      </c>
      <c r="IK1054" s="2">
        <v>49900</v>
      </c>
      <c r="IL1054" s="196" t="s">
        <v>1607</v>
      </c>
      <c r="IM1054" s="5">
        <v>95</v>
      </c>
      <c r="IN1054" s="296">
        <f t="shared" si="85"/>
        <v>1.5833333333333333</v>
      </c>
    </row>
    <row r="1055" spans="1:248">
      <c r="A1055" s="52">
        <f>+'3.- Resumen general'!B1057</f>
        <v>1051</v>
      </c>
      <c r="B1055" s="52">
        <v>50020</v>
      </c>
      <c r="C1055" s="53" t="str">
        <f>+'3.- Resumen general'!D1057</f>
        <v>Drenaje de absceso perirenal o renal; a cielo abierto</v>
      </c>
      <c r="D1055" s="490" t="str">
        <f>+'3.- Resumen general'!F1057</f>
        <v>IQ B</v>
      </c>
      <c r="E1055" s="433" t="s">
        <v>445</v>
      </c>
      <c r="F1055" s="323">
        <f t="shared" si="83"/>
        <v>96.123999999999981</v>
      </c>
      <c r="G1055" s="180" t="s">
        <v>1390</v>
      </c>
      <c r="H1055" s="323">
        <f>+VLOOKUP(G1055,$C$2421:$D$3113,2,FALSE)+($H$3323*$G$3323*IN1055)+($H$3319*$G$3319*IN1055)</f>
        <v>162.04201666666668</v>
      </c>
      <c r="I1055" s="55"/>
      <c r="J1055" s="323"/>
      <c r="K1055" s="56">
        <f t="shared" si="84"/>
        <v>258.16601666666668</v>
      </c>
      <c r="IK1055" s="2">
        <v>50020</v>
      </c>
      <c r="IL1055" s="196" t="s">
        <v>1608</v>
      </c>
      <c r="IM1055" s="5">
        <v>80</v>
      </c>
      <c r="IN1055" s="296">
        <f t="shared" si="85"/>
        <v>1.3333333333333333</v>
      </c>
    </row>
    <row r="1056" spans="1:248">
      <c r="A1056" s="52">
        <f>+'3.- Resumen general'!B1058</f>
        <v>1052</v>
      </c>
      <c r="B1056" s="52">
        <v>50021</v>
      </c>
      <c r="C1056" s="53" t="str">
        <f>+'3.- Resumen general'!D1058</f>
        <v>Drenaje percutáneo de absceso perirenal o renal</v>
      </c>
      <c r="D1056" s="490" t="str">
        <f>+'3.- Resumen general'!F1058</f>
        <v>IQ B</v>
      </c>
      <c r="E1056" s="433" t="s">
        <v>445</v>
      </c>
      <c r="F1056" s="323">
        <f t="shared" si="83"/>
        <v>96.123999999999981</v>
      </c>
      <c r="G1056" s="180" t="s">
        <v>1390</v>
      </c>
      <c r="H1056" s="323">
        <f>+VLOOKUP(G1056,$C$2421:$D$3113,2,FALSE)+($H$3323*$G$3323*IN1056)+($H$3319*$G$3319*IN1056)</f>
        <v>162.04201666666668</v>
      </c>
      <c r="I1056" s="55"/>
      <c r="J1056" s="323"/>
      <c r="K1056" s="56">
        <f t="shared" si="84"/>
        <v>258.16601666666668</v>
      </c>
      <c r="IK1056" s="2">
        <v>50021</v>
      </c>
      <c r="IL1056" s="196" t="s">
        <v>1609</v>
      </c>
      <c r="IM1056" s="5">
        <v>80</v>
      </c>
      <c r="IN1056" s="296">
        <f t="shared" si="85"/>
        <v>1.3333333333333333</v>
      </c>
    </row>
    <row r="1057" spans="1:248">
      <c r="A1057" s="52">
        <f>+'3.- Resumen general'!B1059</f>
        <v>1053</v>
      </c>
      <c r="B1057" s="52">
        <v>50040</v>
      </c>
      <c r="C1057" s="53" t="str">
        <f>+'3.- Resumen general'!D1059</f>
        <v>Nefrostomía ó nefrotomía con drenaje</v>
      </c>
      <c r="D1057" s="490" t="str">
        <f>+'3.- Resumen general'!F1059</f>
        <v>IQ B</v>
      </c>
      <c r="E1057" s="433" t="s">
        <v>5897</v>
      </c>
      <c r="F1057" s="323">
        <f t="shared" si="83"/>
        <v>179.13249000000002</v>
      </c>
      <c r="G1057" s="180" t="s">
        <v>1401</v>
      </c>
      <c r="H1057" s="323">
        <f>+VLOOKUP(G1057,$C$2421:$D$3113,2,FALSE)+($H$3275*$G$3275*IN1057)+($H$3271*$G$3271*IN1057)</f>
        <v>159.59801666666667</v>
      </c>
      <c r="I1057" s="55"/>
      <c r="J1057" s="323"/>
      <c r="K1057" s="56">
        <f t="shared" si="84"/>
        <v>338.73050666666666</v>
      </c>
      <c r="IK1057" s="2">
        <v>50040</v>
      </c>
      <c r="IL1057" s="196" t="s">
        <v>1610</v>
      </c>
      <c r="IM1057" s="5">
        <v>65</v>
      </c>
      <c r="IN1057" s="296">
        <f t="shared" si="85"/>
        <v>1.0833333333333333</v>
      </c>
    </row>
    <row r="1058" spans="1:248">
      <c r="A1058" s="52">
        <f>+'3.- Resumen general'!B1060</f>
        <v>1054</v>
      </c>
      <c r="B1058" s="52">
        <v>50045</v>
      </c>
      <c r="C1058" s="53" t="str">
        <f>+'3.- Resumen general'!D1060</f>
        <v>Nefrotomía, con exploración</v>
      </c>
      <c r="D1058" s="490" t="str">
        <f>+'3.- Resumen general'!F1060</f>
        <v>IQ B</v>
      </c>
      <c r="E1058" s="433" t="s">
        <v>5897</v>
      </c>
      <c r="F1058" s="323">
        <f t="shared" si="83"/>
        <v>179.13249000000002</v>
      </c>
      <c r="G1058" s="180" t="s">
        <v>1401</v>
      </c>
      <c r="H1058" s="323">
        <f>+VLOOKUP(G1058,$C$2421:$D$3113,2,FALSE)+($H$3275*$G$3275*IN1058)+($H$3271*$G$3271*IN1058)</f>
        <v>159.59801666666667</v>
      </c>
      <c r="I1058" s="55"/>
      <c r="J1058" s="323"/>
      <c r="K1058" s="56">
        <f t="shared" si="84"/>
        <v>338.73050666666666</v>
      </c>
      <c r="IK1058" s="2">
        <v>50045</v>
      </c>
      <c r="IL1058" s="196" t="s">
        <v>1611</v>
      </c>
      <c r="IM1058" s="5">
        <v>65</v>
      </c>
      <c r="IN1058" s="296">
        <f t="shared" si="85"/>
        <v>1.0833333333333333</v>
      </c>
    </row>
    <row r="1059" spans="1:248">
      <c r="A1059" s="52">
        <f>+'3.- Resumen general'!B1061</f>
        <v>1055</v>
      </c>
      <c r="B1059" s="52">
        <v>50060</v>
      </c>
      <c r="C1059" s="53" t="str">
        <f>+'3.- Resumen general'!D1061</f>
        <v>Nefrolitotomía; extirpación de cálculo</v>
      </c>
      <c r="D1059" s="490" t="str">
        <f>+'3.- Resumen general'!F1061</f>
        <v>IQ B</v>
      </c>
      <c r="E1059" s="433" t="s">
        <v>5897</v>
      </c>
      <c r="F1059" s="323">
        <f t="shared" si="83"/>
        <v>179.13249000000002</v>
      </c>
      <c r="G1059" s="180" t="s">
        <v>1401</v>
      </c>
      <c r="H1059" s="323">
        <f>+VLOOKUP(G1059,$C$2421:$D$3113,2,FALSE)+($H$3275*$G$3275*IN1059)+($H$3271*$G$3271*IN1059)</f>
        <v>169.78201666666666</v>
      </c>
      <c r="I1059" s="55"/>
      <c r="J1059" s="323"/>
      <c r="K1059" s="56">
        <f t="shared" si="84"/>
        <v>348.91450666666668</v>
      </c>
      <c r="IK1059" s="2">
        <v>50060</v>
      </c>
      <c r="IL1059" s="196" t="s">
        <v>1612</v>
      </c>
      <c r="IM1059" s="5">
        <v>80</v>
      </c>
      <c r="IN1059" s="296">
        <f t="shared" si="85"/>
        <v>1.3333333333333333</v>
      </c>
    </row>
    <row r="1060" spans="1:248">
      <c r="A1060" s="52">
        <f>+'3.- Resumen general'!B1062</f>
        <v>1056</v>
      </c>
      <c r="B1060" s="52">
        <v>50080</v>
      </c>
      <c r="C1060" s="53" t="str">
        <f>+'3.- Resumen general'!D1062</f>
        <v>Nefrostolitotomía percutánea o pielostolitotomía</v>
      </c>
      <c r="D1060" s="490" t="str">
        <f>+'3.- Resumen general'!F1062</f>
        <v>IQ B</v>
      </c>
      <c r="E1060" s="433" t="s">
        <v>445</v>
      </c>
      <c r="F1060" s="323">
        <f t="shared" si="83"/>
        <v>96.123999999999981</v>
      </c>
      <c r="G1060" s="180" t="s">
        <v>1401</v>
      </c>
      <c r="H1060" s="323">
        <f>+VLOOKUP(G1060,$C$2421:$D$3113,2,FALSE)+($H$3275*$G$3275*IN1060)+($H$3271*$G$3271*IN1060)</f>
        <v>159.59801666666667</v>
      </c>
      <c r="I1060" s="55"/>
      <c r="J1060" s="323"/>
      <c r="K1060" s="56">
        <f t="shared" si="84"/>
        <v>255.72201666666666</v>
      </c>
      <c r="IK1060" s="2">
        <v>50080</v>
      </c>
      <c r="IL1060" s="196" t="s">
        <v>1613</v>
      </c>
      <c r="IM1060" s="5">
        <v>65</v>
      </c>
      <c r="IN1060" s="296">
        <f t="shared" si="85"/>
        <v>1.0833333333333333</v>
      </c>
    </row>
    <row r="1061" spans="1:248">
      <c r="A1061" s="52">
        <f>+'3.- Resumen general'!B1063</f>
        <v>1057</v>
      </c>
      <c r="B1061" s="52">
        <v>50120</v>
      </c>
      <c r="C1061" s="53" t="str">
        <f>+'3.- Resumen general'!D1063</f>
        <v>Pielotomía; con exploración</v>
      </c>
      <c r="D1061" s="490" t="str">
        <f>+'3.- Resumen general'!F1063</f>
        <v>IQ B</v>
      </c>
      <c r="E1061" s="433" t="s">
        <v>5897</v>
      </c>
      <c r="F1061" s="323">
        <f t="shared" si="83"/>
        <v>179.13249000000002</v>
      </c>
      <c r="G1061" s="180" t="s">
        <v>1401</v>
      </c>
      <c r="H1061" s="323">
        <f>+VLOOKUP(G1061,$C$2421:$D$3113,2,FALSE)+($H$3275*$G$3275*IN1061)+($H$3271*$G$3271*IN1061)</f>
        <v>169.78201666666666</v>
      </c>
      <c r="I1061" s="55"/>
      <c r="J1061" s="323"/>
      <c r="K1061" s="56">
        <f t="shared" si="84"/>
        <v>348.91450666666668</v>
      </c>
      <c r="IK1061" s="2">
        <v>50120</v>
      </c>
      <c r="IL1061" s="196" t="s">
        <v>1614</v>
      </c>
      <c r="IM1061" s="5">
        <v>80</v>
      </c>
      <c r="IN1061" s="296">
        <f t="shared" si="85"/>
        <v>1.3333333333333333</v>
      </c>
    </row>
    <row r="1062" spans="1:248">
      <c r="A1062" s="52">
        <f>+'3.- Resumen general'!B1064</f>
        <v>1058</v>
      </c>
      <c r="B1062" s="52">
        <v>50200</v>
      </c>
      <c r="C1062" s="53" t="str">
        <f>+'3.- Resumen general'!D1064</f>
        <v>Biopsia renal: percutánea, con trócar o aguja</v>
      </c>
      <c r="D1062" s="490" t="str">
        <f>+'3.- Resumen general'!F1064</f>
        <v>Atención de Tópico</v>
      </c>
      <c r="E1062" s="432" t="s">
        <v>3214</v>
      </c>
      <c r="F1062" s="323">
        <f t="shared" si="83"/>
        <v>18.19285</v>
      </c>
      <c r="G1062" s="57"/>
      <c r="H1062" s="323"/>
      <c r="I1062" s="55"/>
      <c r="J1062" s="323"/>
      <c r="K1062" s="56">
        <f t="shared" si="84"/>
        <v>18.19285</v>
      </c>
      <c r="IK1062" s="2">
        <v>50200</v>
      </c>
      <c r="IL1062" s="196" t="s">
        <v>1615</v>
      </c>
      <c r="IM1062" s="5">
        <v>20</v>
      </c>
      <c r="IN1062" s="296">
        <f t="shared" si="85"/>
        <v>0.33333333333333331</v>
      </c>
    </row>
    <row r="1063" spans="1:248">
      <c r="A1063" s="52">
        <f>+'3.- Resumen general'!B1065</f>
        <v>1059</v>
      </c>
      <c r="B1063" s="52">
        <v>50205</v>
      </c>
      <c r="C1063" s="53" t="str">
        <f>+'3.- Resumen general'!D1065</f>
        <v>Biopsia renal mediante exposición quirúrgica del riñón</v>
      </c>
      <c r="D1063" s="490" t="str">
        <f>+'3.- Resumen general'!F1065</f>
        <v>IQ B</v>
      </c>
      <c r="E1063" s="432" t="s">
        <v>3214</v>
      </c>
      <c r="F1063" s="323">
        <f t="shared" si="83"/>
        <v>18.19285</v>
      </c>
      <c r="G1063" s="180" t="s">
        <v>1392</v>
      </c>
      <c r="H1063" s="323">
        <f t="shared" ref="H1063:H1068" si="86">+VLOOKUP(G1063,$C$2421:$D$3113,2,FALSE)</f>
        <v>21.28</v>
      </c>
      <c r="I1063" s="55"/>
      <c r="J1063" s="323"/>
      <c r="K1063" s="56">
        <f t="shared" si="84"/>
        <v>39.472850000000001</v>
      </c>
      <c r="IK1063" s="2">
        <v>50205</v>
      </c>
      <c r="IL1063" s="196" t="s">
        <v>1616</v>
      </c>
      <c r="IM1063" s="5">
        <v>50</v>
      </c>
      <c r="IN1063" s="296">
        <f t="shared" si="85"/>
        <v>0.83333333333333337</v>
      </c>
    </row>
    <row r="1064" spans="1:248">
      <c r="A1064" s="52">
        <f>+'3.- Resumen general'!B1066</f>
        <v>1060</v>
      </c>
      <c r="B1064" s="52">
        <v>50220</v>
      </c>
      <c r="C1064" s="53" t="str">
        <f>+'3.- Resumen general'!D1066</f>
        <v>Nefrectomía, incluyendo ureterectomía</v>
      </c>
      <c r="D1064" s="490" t="str">
        <f>+'3.- Resumen general'!F1066</f>
        <v>IQ B</v>
      </c>
      <c r="E1064" s="433" t="s">
        <v>5897</v>
      </c>
      <c r="F1064" s="323">
        <f t="shared" si="83"/>
        <v>179.13249000000002</v>
      </c>
      <c r="G1064" s="180" t="s">
        <v>1391</v>
      </c>
      <c r="H1064" s="323">
        <f t="shared" si="86"/>
        <v>183.9085</v>
      </c>
      <c r="I1064" s="55"/>
      <c r="J1064" s="323"/>
      <c r="K1064" s="56">
        <f t="shared" si="84"/>
        <v>363.04099000000002</v>
      </c>
      <c r="IK1064" s="2">
        <v>50220</v>
      </c>
      <c r="IL1064" s="196" t="s">
        <v>1617</v>
      </c>
      <c r="IM1064" s="5">
        <v>110</v>
      </c>
      <c r="IN1064" s="296">
        <f t="shared" si="85"/>
        <v>1.8333333333333333</v>
      </c>
    </row>
    <row r="1065" spans="1:248">
      <c r="A1065" s="52">
        <f>+'3.- Resumen general'!B1067</f>
        <v>1061</v>
      </c>
      <c r="B1065" s="52">
        <v>50230</v>
      </c>
      <c r="C1065" s="53" t="str">
        <f>+'3.- Resumen general'!D1067</f>
        <v>Nefrectomía radical, con linfadenectomía regional y/o trombectomía de la vena cava</v>
      </c>
      <c r="D1065" s="490" t="str">
        <f>+'3.- Resumen general'!F1067</f>
        <v>IQ A</v>
      </c>
      <c r="E1065" s="433" t="s">
        <v>444</v>
      </c>
      <c r="F1065" s="323">
        <f t="shared" si="83"/>
        <v>170.78198999999995</v>
      </c>
      <c r="G1065" s="180" t="s">
        <v>1391</v>
      </c>
      <c r="H1065" s="323">
        <f t="shared" si="86"/>
        <v>183.9085</v>
      </c>
      <c r="I1065" s="55"/>
      <c r="J1065" s="323"/>
      <c r="K1065" s="56">
        <f t="shared" si="84"/>
        <v>354.69048999999995</v>
      </c>
      <c r="IK1065" s="2">
        <v>50230</v>
      </c>
      <c r="IL1065" s="196" t="s">
        <v>1618</v>
      </c>
      <c r="IM1065" s="5">
        <v>140</v>
      </c>
      <c r="IN1065" s="296">
        <f t="shared" si="85"/>
        <v>2.3333333333333335</v>
      </c>
    </row>
    <row r="1066" spans="1:248">
      <c r="A1066" s="52">
        <f>+'3.- Resumen general'!B1068</f>
        <v>1062</v>
      </c>
      <c r="B1066" s="52">
        <v>50240</v>
      </c>
      <c r="C1066" s="53" t="str">
        <f>+'3.- Resumen general'!D1068</f>
        <v>Nefrectomía parcial</v>
      </c>
      <c r="D1066" s="490" t="str">
        <f>+'3.- Resumen general'!F1068</f>
        <v>IQ A</v>
      </c>
      <c r="E1066" s="433" t="s">
        <v>444</v>
      </c>
      <c r="F1066" s="323">
        <f t="shared" si="83"/>
        <v>170.78198999999995</v>
      </c>
      <c r="G1066" s="180" t="s">
        <v>1391</v>
      </c>
      <c r="H1066" s="323">
        <f t="shared" si="86"/>
        <v>183.9085</v>
      </c>
      <c r="I1066" s="55"/>
      <c r="J1066" s="323"/>
      <c r="K1066" s="56">
        <f t="shared" si="84"/>
        <v>354.69048999999995</v>
      </c>
      <c r="IK1066" s="2">
        <v>50240</v>
      </c>
      <c r="IL1066" s="196" t="s">
        <v>1619</v>
      </c>
      <c r="IM1066" s="5">
        <v>95</v>
      </c>
      <c r="IN1066" s="296">
        <f t="shared" si="85"/>
        <v>1.5833333333333333</v>
      </c>
    </row>
    <row r="1067" spans="1:248">
      <c r="A1067" s="52">
        <f>+'3.- Resumen general'!B1069</f>
        <v>1063</v>
      </c>
      <c r="B1067" s="52">
        <v>50280</v>
      </c>
      <c r="C1067" s="53" t="str">
        <f>+'3.- Resumen general'!D1069</f>
        <v>Excisión o destrucción de quiste(s) de riñón</v>
      </c>
      <c r="D1067" s="490" t="str">
        <f>+'3.- Resumen general'!F1069</f>
        <v>IQ B</v>
      </c>
      <c r="E1067" s="433" t="s">
        <v>5897</v>
      </c>
      <c r="F1067" s="323">
        <f t="shared" si="83"/>
        <v>179.13249000000002</v>
      </c>
      <c r="G1067" s="180" t="s">
        <v>1391</v>
      </c>
      <c r="H1067" s="323">
        <f t="shared" si="86"/>
        <v>183.9085</v>
      </c>
      <c r="I1067" s="55"/>
      <c r="J1067" s="323"/>
      <c r="K1067" s="56">
        <f t="shared" si="84"/>
        <v>363.04099000000002</v>
      </c>
      <c r="IK1067" s="2">
        <v>50280</v>
      </c>
      <c r="IL1067" s="196" t="s">
        <v>1620</v>
      </c>
      <c r="IM1067" s="5">
        <v>80</v>
      </c>
      <c r="IN1067" s="296">
        <f t="shared" si="85"/>
        <v>1.3333333333333333</v>
      </c>
    </row>
    <row r="1068" spans="1:248">
      <c r="A1068" s="52">
        <f>+'3.- Resumen general'!B1070</f>
        <v>1064</v>
      </c>
      <c r="B1068" s="52">
        <v>50390</v>
      </c>
      <c r="C1068" s="53" t="str">
        <f>+'3.- Resumen general'!D1070</f>
        <v>Aspiración y/o inyección con aguja, de quiste o pelvis renal</v>
      </c>
      <c r="D1068" s="490" t="str">
        <f>+'3.- Resumen general'!F1070</f>
        <v>IQ C</v>
      </c>
      <c r="E1068" s="433" t="s">
        <v>445</v>
      </c>
      <c r="F1068" s="323">
        <f t="shared" si="83"/>
        <v>96.123999999999981</v>
      </c>
      <c r="G1068" s="180" t="s">
        <v>1392</v>
      </c>
      <c r="H1068" s="323">
        <f t="shared" si="86"/>
        <v>21.28</v>
      </c>
      <c r="I1068" s="55"/>
      <c r="J1068" s="323"/>
      <c r="K1068" s="56">
        <f t="shared" si="84"/>
        <v>117.40399999999998</v>
      </c>
      <c r="IK1068" s="2">
        <v>50390</v>
      </c>
      <c r="IL1068" s="196" t="s">
        <v>1621</v>
      </c>
      <c r="IM1068" s="5">
        <v>50</v>
      </c>
      <c r="IN1068" s="296">
        <f t="shared" si="85"/>
        <v>0.83333333333333337</v>
      </c>
    </row>
    <row r="1069" spans="1:248">
      <c r="A1069" s="52">
        <f>+'3.- Resumen general'!B1071</f>
        <v>1065</v>
      </c>
      <c r="B1069" s="52">
        <v>50400</v>
      </c>
      <c r="C1069" s="53" t="str">
        <f>+'3.- Resumen general'!D1071</f>
        <v>Pieloplastía</v>
      </c>
      <c r="D1069" s="490" t="str">
        <f>+'3.- Resumen general'!F1071</f>
        <v>IQ B</v>
      </c>
      <c r="E1069" s="433" t="s">
        <v>5897</v>
      </c>
      <c r="F1069" s="323">
        <f t="shared" si="83"/>
        <v>179.13249000000002</v>
      </c>
      <c r="G1069" s="180" t="s">
        <v>1401</v>
      </c>
      <c r="H1069" s="323">
        <f>+VLOOKUP(G1069,$C$2421:$D$3113,2,FALSE)+($H$3275*$G$3275*IN1069)+($H$3271*$G$3271*IN1069)</f>
        <v>159.59801666666667</v>
      </c>
      <c r="I1069" s="55"/>
      <c r="J1069" s="323"/>
      <c r="K1069" s="56">
        <f t="shared" si="84"/>
        <v>338.73050666666666</v>
      </c>
      <c r="IK1069" s="2">
        <v>50400</v>
      </c>
      <c r="IL1069" s="196" t="s">
        <v>1622</v>
      </c>
      <c r="IM1069" s="5">
        <v>65</v>
      </c>
      <c r="IN1069" s="296">
        <f t="shared" si="85"/>
        <v>1.0833333333333333</v>
      </c>
    </row>
    <row r="1070" spans="1:248">
      <c r="A1070" s="52">
        <f>+'3.- Resumen general'!B1072</f>
        <v>1066</v>
      </c>
      <c r="B1070" s="52">
        <v>50405</v>
      </c>
      <c r="C1070" s="53" t="str">
        <f>+'3.- Resumen general'!D1072</f>
        <v>Pieloplastía complicada (anormalidad renal congenita, pieloplastia secundaria, riñón solitario, calicoplastía), con o sin plastía del uréter, nefropexia, nefrostomía, pielostomía o ferulización ureteral</v>
      </c>
      <c r="D1070" s="490" t="str">
        <f>+'3.- Resumen general'!F1072</f>
        <v>IQ B</v>
      </c>
      <c r="E1070" s="433" t="s">
        <v>5897</v>
      </c>
      <c r="F1070" s="323">
        <f t="shared" si="83"/>
        <v>179.13249000000002</v>
      </c>
      <c r="G1070" s="180" t="s">
        <v>1401</v>
      </c>
      <c r="H1070" s="323">
        <f>+VLOOKUP(G1070,$C$2421:$D$3113,2,FALSE)+($H$3275*$G$3275*IN1070)+($H$3271*$G$3271*IN1070)</f>
        <v>169.78201666666666</v>
      </c>
      <c r="I1070" s="55"/>
      <c r="J1070" s="323"/>
      <c r="K1070" s="56">
        <f t="shared" si="84"/>
        <v>348.91450666666668</v>
      </c>
      <c r="IK1070" s="38" t="s">
        <v>6165</v>
      </c>
      <c r="IL1070" s="196" t="s">
        <v>1623</v>
      </c>
      <c r="IM1070" s="5">
        <v>80</v>
      </c>
      <c r="IN1070" s="296">
        <f t="shared" si="85"/>
        <v>1.3333333333333333</v>
      </c>
    </row>
    <row r="1071" spans="1:248">
      <c r="A1071" s="52">
        <f>+'3.- Resumen general'!B1073</f>
        <v>1067</v>
      </c>
      <c r="B1071" s="52">
        <v>50500</v>
      </c>
      <c r="C1071" s="53" t="str">
        <f>+'3.- Resumen general'!D1073</f>
        <v>Nefrorrafia, sutura de herida o lesión de riñón</v>
      </c>
      <c r="D1071" s="490" t="str">
        <f>+'3.- Resumen general'!F1073</f>
        <v>IQ B</v>
      </c>
      <c r="E1071" s="433" t="s">
        <v>5897</v>
      </c>
      <c r="F1071" s="323">
        <f t="shared" si="83"/>
        <v>179.13249000000002</v>
      </c>
      <c r="G1071" s="180" t="s">
        <v>1401</v>
      </c>
      <c r="H1071" s="323">
        <f>+VLOOKUP(G1071,$C$2421:$D$3113,2,FALSE)+($H$3275*$G$3275*IN1071)+($H$3271*$G$3271*IN1071)</f>
        <v>159.59801666666667</v>
      </c>
      <c r="I1071" s="55"/>
      <c r="J1071" s="323"/>
      <c r="K1071" s="56">
        <f t="shared" si="84"/>
        <v>338.73050666666666</v>
      </c>
      <c r="IK1071" s="2">
        <v>50500</v>
      </c>
      <c r="IL1071" s="196" t="s">
        <v>1624</v>
      </c>
      <c r="IM1071" s="5">
        <v>65</v>
      </c>
      <c r="IN1071" s="296">
        <f t="shared" si="85"/>
        <v>1.0833333333333333</v>
      </c>
    </row>
    <row r="1072" spans="1:248">
      <c r="A1072" s="52">
        <f>+'3.- Resumen general'!B1074</f>
        <v>1068</v>
      </c>
      <c r="B1072" s="52">
        <v>50520</v>
      </c>
      <c r="C1072" s="53" t="str">
        <f>+'3.- Resumen general'!D1074</f>
        <v>Cierre de fístula nefrocutánea o pielocutánea</v>
      </c>
      <c r="D1072" s="490" t="str">
        <f>+'3.- Resumen general'!F1074</f>
        <v>IQ B</v>
      </c>
      <c r="E1072" s="433" t="s">
        <v>5897</v>
      </c>
      <c r="F1072" s="323">
        <f t="shared" si="83"/>
        <v>179.13249000000002</v>
      </c>
      <c r="G1072" s="180" t="s">
        <v>1401</v>
      </c>
      <c r="H1072" s="323">
        <f>+VLOOKUP(G1072,$C$2421:$D$3113,2,FALSE)+($H$3275*$G$3275*IN1072)+($H$3271*$G$3271*IN1072)</f>
        <v>169.78201666666666</v>
      </c>
      <c r="I1072" s="55"/>
      <c r="J1072" s="323"/>
      <c r="K1072" s="56">
        <f t="shared" si="84"/>
        <v>348.91450666666668</v>
      </c>
      <c r="IK1072" s="2">
        <v>50520</v>
      </c>
      <c r="IL1072" s="196" t="s">
        <v>1625</v>
      </c>
      <c r="IM1072" s="5">
        <v>80</v>
      </c>
      <c r="IN1072" s="296">
        <f t="shared" si="85"/>
        <v>1.3333333333333333</v>
      </c>
    </row>
    <row r="1073" spans="1:248">
      <c r="A1073" s="52">
        <f>+'3.- Resumen general'!B1075</f>
        <v>1069</v>
      </c>
      <c r="B1073" s="52">
        <v>50525</v>
      </c>
      <c r="C1073" s="53" t="str">
        <f>+'3.- Resumen general'!D1075</f>
        <v>Cierre de fístula nefrovesical</v>
      </c>
      <c r="D1073" s="490" t="str">
        <f>+'3.- Resumen general'!F1075</f>
        <v>IQ B</v>
      </c>
      <c r="E1073" s="433" t="s">
        <v>5897</v>
      </c>
      <c r="F1073" s="323">
        <f t="shared" si="83"/>
        <v>179.13249000000002</v>
      </c>
      <c r="G1073" s="180" t="s">
        <v>1401</v>
      </c>
      <c r="H1073" s="323">
        <f>+VLOOKUP(G1073,$C$2421:$D$3113,2,FALSE)+($H$3275*$G$3275*IN1073)+($H$3271*$G$3271*IN1073)</f>
        <v>179.96601666666669</v>
      </c>
      <c r="I1073" s="55"/>
      <c r="J1073" s="323"/>
      <c r="K1073" s="56">
        <f t="shared" si="84"/>
        <v>359.09850666666671</v>
      </c>
      <c r="IK1073" s="2">
        <v>50525</v>
      </c>
      <c r="IL1073" s="196" t="s">
        <v>1626</v>
      </c>
      <c r="IM1073" s="5">
        <v>95</v>
      </c>
      <c r="IN1073" s="296">
        <f t="shared" si="85"/>
        <v>1.5833333333333333</v>
      </c>
    </row>
    <row r="1074" spans="1:248">
      <c r="A1074" s="52">
        <f>+'3.- Resumen general'!B1076</f>
        <v>1070</v>
      </c>
      <c r="B1074" s="52">
        <v>50540</v>
      </c>
      <c r="C1074" s="53" t="str">
        <f>+'3.- Resumen general'!D1076</f>
        <v>Sinfisiotomía por "riñón en herradura"</v>
      </c>
      <c r="D1074" s="490" t="str">
        <f>+'3.- Resumen general'!F1076</f>
        <v>IQ A</v>
      </c>
      <c r="E1074" s="433" t="s">
        <v>444</v>
      </c>
      <c r="F1074" s="323">
        <f t="shared" si="83"/>
        <v>170.78198999999995</v>
      </c>
      <c r="G1074" s="180" t="s">
        <v>1390</v>
      </c>
      <c r="H1074" s="323">
        <f>+VLOOKUP(G1074,$C$2421:$D$3113,2,FALSE)+($H$3323*$G$3323*IN1074)+($H$3319*$G$3319*IN1074)</f>
        <v>162.04201666666668</v>
      </c>
      <c r="I1074" s="55"/>
      <c r="J1074" s="323"/>
      <c r="K1074" s="56">
        <f t="shared" si="84"/>
        <v>332.82400666666661</v>
      </c>
      <c r="IK1074" s="2">
        <v>50540</v>
      </c>
      <c r="IL1074" s="196" t="s">
        <v>1627</v>
      </c>
      <c r="IM1074" s="5">
        <v>80</v>
      </c>
      <c r="IN1074" s="296">
        <f t="shared" si="85"/>
        <v>1.3333333333333333</v>
      </c>
    </row>
    <row r="1075" spans="1:248">
      <c r="A1075" s="52">
        <f>+'3.- Resumen general'!B1077</f>
        <v>1071</v>
      </c>
      <c r="B1075" s="52">
        <v>50541</v>
      </c>
      <c r="C1075" s="53" t="str">
        <f>+'3.- Resumen general'!D1077</f>
        <v>Ablación de quiste renal por laparoscopía</v>
      </c>
      <c r="D1075" s="490" t="str">
        <f>+'3.- Resumen general'!F1077</f>
        <v>IQ B</v>
      </c>
      <c r="E1075" s="433" t="s">
        <v>5897</v>
      </c>
      <c r="F1075" s="323">
        <f t="shared" si="83"/>
        <v>179.13249000000002</v>
      </c>
      <c r="G1075" s="180" t="s">
        <v>1401</v>
      </c>
      <c r="H1075" s="323">
        <f>+VLOOKUP(G1075,$C$2421:$D$3113,2,FALSE)+($H$3275*$G$3275*IN1075)+($H$3271*$G$3271*IN1075)</f>
        <v>169.78201666666666</v>
      </c>
      <c r="I1075" s="55"/>
      <c r="J1075" s="323"/>
      <c r="K1075" s="56">
        <f t="shared" si="84"/>
        <v>348.91450666666668</v>
      </c>
      <c r="IK1075" s="2">
        <v>50541</v>
      </c>
      <c r="IL1075" s="196" t="s">
        <v>1628</v>
      </c>
      <c r="IM1075" s="5">
        <v>80</v>
      </c>
      <c r="IN1075" s="296">
        <f t="shared" si="85"/>
        <v>1.3333333333333333</v>
      </c>
    </row>
    <row r="1076" spans="1:248">
      <c r="A1076" s="52">
        <f>+'3.- Resumen general'!B1078</f>
        <v>1072</v>
      </c>
      <c r="B1076" s="52">
        <v>50551</v>
      </c>
      <c r="C1076" s="53" t="str">
        <f>+'3.- Resumen general'!D1078</f>
        <v>Endoscopía renal a través de una nefrostomía o pielostomía establecidas</v>
      </c>
      <c r="D1076" s="490" t="str">
        <f>+'3.- Resumen general'!F1078</f>
        <v>Endoscopía Terapéutica</v>
      </c>
      <c r="E1076" s="433" t="s">
        <v>3261</v>
      </c>
      <c r="F1076" s="323">
        <f t="shared" si="83"/>
        <v>22.083799999999997</v>
      </c>
      <c r="G1076" s="58" t="s">
        <v>1392</v>
      </c>
      <c r="H1076" s="323">
        <f>+VLOOKUP(G1076,$C$2421:$D$3113,2,FALSE)</f>
        <v>21.28</v>
      </c>
      <c r="I1076" s="55"/>
      <c r="J1076" s="323"/>
      <c r="K1076" s="56">
        <f t="shared" si="84"/>
        <v>43.363799999999998</v>
      </c>
      <c r="IK1076" s="2">
        <v>50551</v>
      </c>
      <c r="IL1076" s="196" t="s">
        <v>1629</v>
      </c>
      <c r="IM1076" s="5">
        <v>30</v>
      </c>
      <c r="IN1076" s="296">
        <f t="shared" si="85"/>
        <v>0.5</v>
      </c>
    </row>
    <row r="1077" spans="1:248" s="63" customFormat="1">
      <c r="A1077" s="52">
        <f>+'3.- Resumen general'!B1079</f>
        <v>1073</v>
      </c>
      <c r="B1077" s="52">
        <v>50590</v>
      </c>
      <c r="C1077" s="53" t="str">
        <f>+'3.- Resumen general'!D1079</f>
        <v>Litotripsia, onda de choque extracorpórea</v>
      </c>
      <c r="D1077" s="490" t="str">
        <f>+'3.- Resumen general'!F1079</f>
        <v>Atención de Tópico</v>
      </c>
      <c r="E1077" s="434" t="s">
        <v>446</v>
      </c>
      <c r="F1077" s="323">
        <f t="shared" si="83"/>
        <v>2.9198499999999998</v>
      </c>
      <c r="G1077" s="62"/>
      <c r="H1077" s="323"/>
      <c r="I1077" s="60"/>
      <c r="J1077" s="323"/>
      <c r="K1077" s="61">
        <f t="shared" si="84"/>
        <v>2.9198499999999998</v>
      </c>
      <c r="L1077" s="6"/>
      <c r="M1077" s="6"/>
      <c r="N1077" s="6"/>
      <c r="P1077" s="64"/>
      <c r="IK1077" s="2">
        <v>50590</v>
      </c>
      <c r="IL1077" s="196" t="s">
        <v>1630</v>
      </c>
      <c r="IM1077" s="64">
        <v>0</v>
      </c>
      <c r="IN1077" s="296">
        <f t="shared" si="85"/>
        <v>0</v>
      </c>
    </row>
    <row r="1078" spans="1:248">
      <c r="A1078" s="52">
        <f>+'3.- Resumen general'!B1080</f>
        <v>1074</v>
      </c>
      <c r="B1078" s="52">
        <v>50600</v>
      </c>
      <c r="C1078" s="53" t="str">
        <f>+'3.- Resumen general'!D1080</f>
        <v>Ureterotomía con exploración o drenaje</v>
      </c>
      <c r="D1078" s="490" t="str">
        <f>+'3.- Resumen general'!F1080</f>
        <v>IQ B</v>
      </c>
      <c r="E1078" s="433" t="s">
        <v>5897</v>
      </c>
      <c r="F1078" s="323">
        <f t="shared" si="83"/>
        <v>179.13249000000002</v>
      </c>
      <c r="G1078" s="180" t="s">
        <v>1394</v>
      </c>
      <c r="H1078" s="323">
        <f>+VLOOKUP(G1078,$C$2421:$D$3113,2,FALSE)</f>
        <v>68.84</v>
      </c>
      <c r="I1078" s="55"/>
      <c r="J1078" s="323"/>
      <c r="K1078" s="56">
        <f t="shared" si="84"/>
        <v>247.97249000000002</v>
      </c>
      <c r="IK1078" s="2">
        <v>50600</v>
      </c>
      <c r="IL1078" s="196" t="s">
        <v>1631</v>
      </c>
      <c r="IM1078" s="5">
        <v>65</v>
      </c>
      <c r="IN1078" s="296">
        <f t="shared" si="85"/>
        <v>1.0833333333333333</v>
      </c>
    </row>
    <row r="1079" spans="1:248">
      <c r="A1079" s="52">
        <f>+'3.- Resumen general'!B1081</f>
        <v>1075</v>
      </c>
      <c r="B1079" s="52">
        <v>50610</v>
      </c>
      <c r="C1079" s="53" t="str">
        <f>+'3.- Resumen general'!D1081</f>
        <v>Ureterolitotomía cualquier tercio del uréter</v>
      </c>
      <c r="D1079" s="490" t="str">
        <f>+'3.- Resumen general'!F1081</f>
        <v>IQ B</v>
      </c>
      <c r="E1079" s="433" t="s">
        <v>5897</v>
      </c>
      <c r="F1079" s="323">
        <f t="shared" si="83"/>
        <v>179.13249000000002</v>
      </c>
      <c r="G1079" s="180" t="s">
        <v>1401</v>
      </c>
      <c r="H1079" s="323">
        <f>+VLOOKUP(G1079,$C$2421:$D$3113,2,FALSE)+($H$3275*$G$3275*IN1079)+($H$3271*$G$3271*IN1079)</f>
        <v>159.59801666666667</v>
      </c>
      <c r="I1079" s="55"/>
      <c r="J1079" s="323"/>
      <c r="K1079" s="56">
        <f t="shared" si="84"/>
        <v>338.73050666666666</v>
      </c>
      <c r="IK1079" s="2">
        <v>50610</v>
      </c>
      <c r="IL1079" s="196" t="s">
        <v>1632</v>
      </c>
      <c r="IM1079" s="5">
        <v>65</v>
      </c>
      <c r="IN1079" s="296">
        <f t="shared" si="85"/>
        <v>1.0833333333333333</v>
      </c>
    </row>
    <row r="1080" spans="1:248">
      <c r="A1080" s="52">
        <f>+'3.- Resumen general'!B1082</f>
        <v>1076</v>
      </c>
      <c r="B1080" s="52">
        <v>50660</v>
      </c>
      <c r="C1080" s="53" t="str">
        <f>+'3.- Resumen general'!D1082</f>
        <v>Ureterectomía total, uréter ectópico, combinación de abordajes abdominal, vaginal y/o perineal</v>
      </c>
      <c r="D1080" s="490" t="str">
        <f>+'3.- Resumen general'!F1082</f>
        <v>IQ B</v>
      </c>
      <c r="E1080" s="433" t="s">
        <v>5897</v>
      </c>
      <c r="F1080" s="323">
        <f t="shared" si="83"/>
        <v>179.13249000000002</v>
      </c>
      <c r="G1080" s="180" t="s">
        <v>1394</v>
      </c>
      <c r="H1080" s="323">
        <f>+VLOOKUP(G1080,$C$2421:$D$3113,2,FALSE)</f>
        <v>68.84</v>
      </c>
      <c r="I1080" s="55"/>
      <c r="J1080" s="323"/>
      <c r="K1080" s="56">
        <f t="shared" si="84"/>
        <v>247.97249000000002</v>
      </c>
      <c r="IK1080" s="2">
        <v>50660</v>
      </c>
      <c r="IL1080" s="196" t="s">
        <v>1633</v>
      </c>
      <c r="IM1080" s="5">
        <v>80</v>
      </c>
      <c r="IN1080" s="296">
        <f t="shared" si="85"/>
        <v>1.3333333333333333</v>
      </c>
    </row>
    <row r="1081" spans="1:248">
      <c r="A1081" s="52">
        <f>+'3.- Resumen general'!B1083</f>
        <v>1077</v>
      </c>
      <c r="B1081" s="52">
        <v>50700</v>
      </c>
      <c r="C1081" s="53" t="str">
        <f>+'3.- Resumen general'!D1083</f>
        <v>Ureteroplastía, operación plástica en uréter (ejm. por estrechez)</v>
      </c>
      <c r="D1081" s="490" t="str">
        <f>+'3.- Resumen general'!F1083</f>
        <v>IQ B</v>
      </c>
      <c r="E1081" s="433" t="s">
        <v>5897</v>
      </c>
      <c r="F1081" s="323">
        <f t="shared" si="83"/>
        <v>179.13249000000002</v>
      </c>
      <c r="G1081" s="180" t="s">
        <v>1401</v>
      </c>
      <c r="H1081" s="323">
        <f>+VLOOKUP(G1081,$C$2421:$D$3113,2,FALSE)+($H$3275*$G$3275*IN1081)+($H$3271*$G$3271*IN1081)</f>
        <v>179.96601666666669</v>
      </c>
      <c r="I1081" s="55"/>
      <c r="J1081" s="323"/>
      <c r="K1081" s="56">
        <f t="shared" si="84"/>
        <v>359.09850666666671</v>
      </c>
      <c r="IK1081" s="2">
        <v>50700</v>
      </c>
      <c r="IL1081" s="196" t="s">
        <v>1634</v>
      </c>
      <c r="IM1081" s="5">
        <v>95</v>
      </c>
      <c r="IN1081" s="296">
        <f t="shared" si="85"/>
        <v>1.5833333333333333</v>
      </c>
    </row>
    <row r="1082" spans="1:248">
      <c r="A1082" s="52">
        <f>+'3.- Resumen general'!B1084</f>
        <v>1078</v>
      </c>
      <c r="B1082" s="52">
        <v>50715</v>
      </c>
      <c r="C1082" s="53" t="str">
        <f>+'3.- Resumen general'!D1084</f>
        <v>Ureterolisis, con o sin reposicionamiento del uréter debido a fibrosis retroperitoneal</v>
      </c>
      <c r="D1082" s="490" t="str">
        <f>+'3.- Resumen general'!F1084</f>
        <v>IQ B</v>
      </c>
      <c r="E1082" s="433" t="s">
        <v>5897</v>
      </c>
      <c r="F1082" s="323">
        <f t="shared" si="83"/>
        <v>179.13249000000002</v>
      </c>
      <c r="G1082" s="180" t="s">
        <v>1394</v>
      </c>
      <c r="H1082" s="323">
        <f>+VLOOKUP(G1082,$C$2421:$D$3113,2,FALSE)</f>
        <v>68.84</v>
      </c>
      <c r="I1082" s="55"/>
      <c r="J1082" s="323"/>
      <c r="K1082" s="56">
        <f t="shared" si="84"/>
        <v>247.97249000000002</v>
      </c>
      <c r="IK1082" s="2">
        <v>50715</v>
      </c>
      <c r="IL1082" s="196" t="s">
        <v>1635</v>
      </c>
      <c r="IM1082" s="5">
        <v>65</v>
      </c>
      <c r="IN1082" s="296">
        <f t="shared" si="85"/>
        <v>1.0833333333333333</v>
      </c>
    </row>
    <row r="1083" spans="1:248">
      <c r="A1083" s="52">
        <f>+'3.- Resumen general'!B1085</f>
        <v>1079</v>
      </c>
      <c r="B1083" s="52">
        <v>50727</v>
      </c>
      <c r="C1083" s="53" t="str">
        <f>+'3.- Resumen general'!D1085</f>
        <v>Revisión de anastomosis urinaria-cutánea (cualquier tipo de urostomía)</v>
      </c>
      <c r="D1083" s="490" t="str">
        <f>+'3.- Resumen general'!F1085</f>
        <v>IQ B</v>
      </c>
      <c r="E1083" s="433" t="s">
        <v>5897</v>
      </c>
      <c r="F1083" s="323">
        <f t="shared" si="83"/>
        <v>179.13249000000002</v>
      </c>
      <c r="G1083" s="180" t="s">
        <v>1395</v>
      </c>
      <c r="H1083" s="323">
        <f>+VLOOKUP(G1083,$C$2421:$D$3113,2,FALSE)</f>
        <v>86.8</v>
      </c>
      <c r="I1083" s="55"/>
      <c r="J1083" s="323"/>
      <c r="K1083" s="56">
        <f t="shared" si="84"/>
        <v>265.93249000000003</v>
      </c>
      <c r="IK1083" s="2">
        <v>50727</v>
      </c>
      <c r="IL1083" s="196" t="s">
        <v>2585</v>
      </c>
      <c r="IM1083" s="5">
        <v>65</v>
      </c>
      <c r="IN1083" s="296">
        <f t="shared" si="85"/>
        <v>1.0833333333333333</v>
      </c>
    </row>
    <row r="1084" spans="1:248">
      <c r="A1084" s="52">
        <f>+'3.- Resumen general'!B1086</f>
        <v>1080</v>
      </c>
      <c r="B1084" s="52">
        <v>50740</v>
      </c>
      <c r="C1084" s="53" t="str">
        <f>+'3.- Resumen general'!D1086</f>
        <v>Ureteropielostomía, anastomosis de uréter y pelvis renal</v>
      </c>
      <c r="D1084" s="490" t="str">
        <f>+'3.- Resumen general'!F1086</f>
        <v>IQ B</v>
      </c>
      <c r="E1084" s="433" t="s">
        <v>5897</v>
      </c>
      <c r="F1084" s="323">
        <f t="shared" si="83"/>
        <v>179.13249000000002</v>
      </c>
      <c r="G1084" s="180" t="s">
        <v>1401</v>
      </c>
      <c r="H1084" s="323">
        <f>+VLOOKUP(G1084,$C$2421:$D$3113,2,FALSE)+($H$3275*$G$3275*IN1084)+($H$3271*$G$3271*IN1084)</f>
        <v>169.78201666666666</v>
      </c>
      <c r="I1084" s="55"/>
      <c r="J1084" s="323"/>
      <c r="K1084" s="56">
        <f t="shared" si="84"/>
        <v>348.91450666666668</v>
      </c>
      <c r="IK1084" s="2">
        <v>50740</v>
      </c>
      <c r="IL1084" s="196" t="s">
        <v>2586</v>
      </c>
      <c r="IM1084" s="5">
        <v>80</v>
      </c>
      <c r="IN1084" s="296">
        <f t="shared" si="85"/>
        <v>1.3333333333333333</v>
      </c>
    </row>
    <row r="1085" spans="1:248">
      <c r="A1085" s="52">
        <f>+'3.- Resumen general'!B1087</f>
        <v>1081</v>
      </c>
      <c r="B1085" s="52">
        <v>50760</v>
      </c>
      <c r="C1085" s="53" t="str">
        <f>+'3.- Resumen general'!D1087</f>
        <v>Ureteroureterostomía</v>
      </c>
      <c r="D1085" s="490" t="str">
        <f>+'3.- Resumen general'!F1087</f>
        <v>IQ B</v>
      </c>
      <c r="E1085" s="433" t="s">
        <v>5897</v>
      </c>
      <c r="F1085" s="323">
        <f t="shared" si="83"/>
        <v>179.13249000000002</v>
      </c>
      <c r="G1085" s="180" t="s">
        <v>1394</v>
      </c>
      <c r="H1085" s="323">
        <f>+VLOOKUP(G1085,$C$2421:$D$3113,2,FALSE)</f>
        <v>68.84</v>
      </c>
      <c r="I1085" s="55"/>
      <c r="J1085" s="323"/>
      <c r="K1085" s="56">
        <f t="shared" si="84"/>
        <v>247.97249000000002</v>
      </c>
      <c r="IK1085" s="2">
        <v>50760</v>
      </c>
      <c r="IL1085" s="196" t="s">
        <v>2587</v>
      </c>
      <c r="IM1085" s="5">
        <v>80</v>
      </c>
      <c r="IN1085" s="296">
        <f t="shared" si="85"/>
        <v>1.3333333333333333</v>
      </c>
    </row>
    <row r="1086" spans="1:248">
      <c r="A1086" s="52">
        <f>+'3.- Resumen general'!B1088</f>
        <v>1082</v>
      </c>
      <c r="B1086" s="52">
        <v>50780</v>
      </c>
      <c r="C1086" s="53" t="str">
        <f>+'3.- Resumen general'!D1088</f>
        <v>Ureteroneocistostomía; anastomosis de un solo uréter a la vejiga</v>
      </c>
      <c r="D1086" s="490" t="str">
        <f>+'3.- Resumen general'!F1088</f>
        <v>IQ B</v>
      </c>
      <c r="E1086" s="433" t="s">
        <v>5897</v>
      </c>
      <c r="F1086" s="323">
        <f t="shared" si="83"/>
        <v>179.13249000000002</v>
      </c>
      <c r="G1086" s="180" t="s">
        <v>1401</v>
      </c>
      <c r="H1086" s="323">
        <f>+VLOOKUP(G1086,$C$2421:$D$3113,2,FALSE)+($H$3275*$G$3275*IN1086)+($H$3271*$G$3271*IN1086)</f>
        <v>210.51801666666671</v>
      </c>
      <c r="I1086" s="55"/>
      <c r="J1086" s="323"/>
      <c r="K1086" s="56">
        <f t="shared" si="84"/>
        <v>389.65050666666673</v>
      </c>
      <c r="IK1086" s="2">
        <v>50780</v>
      </c>
      <c r="IL1086" s="196" t="s">
        <v>2588</v>
      </c>
      <c r="IM1086" s="5">
        <v>140</v>
      </c>
      <c r="IN1086" s="296">
        <f t="shared" si="85"/>
        <v>2.3333333333333335</v>
      </c>
    </row>
    <row r="1087" spans="1:248">
      <c r="A1087" s="52">
        <f>+'3.- Resumen general'!B1089</f>
        <v>1083</v>
      </c>
      <c r="B1087" s="52">
        <v>50800</v>
      </c>
      <c r="C1087" s="53" t="str">
        <f>+'3.- Resumen general'!D1089</f>
        <v>Ureteroenterostomía, anastomosis directa del uréter al intestino</v>
      </c>
      <c r="D1087" s="490" t="str">
        <f>+'3.- Resumen general'!F1089</f>
        <v>IQ A</v>
      </c>
      <c r="E1087" s="433" t="s">
        <v>444</v>
      </c>
      <c r="F1087" s="323">
        <f t="shared" si="83"/>
        <v>170.78198999999995</v>
      </c>
      <c r="G1087" s="180" t="s">
        <v>1401</v>
      </c>
      <c r="H1087" s="323">
        <f>+VLOOKUP(G1087,$C$2421:$D$3113,2,FALSE)+($H$3275*$G$3275*IN1087)+($H$3271*$G$3271*IN1087)</f>
        <v>210.51801666666671</v>
      </c>
      <c r="I1087" s="55"/>
      <c r="J1087" s="323"/>
      <c r="K1087" s="56">
        <f t="shared" si="84"/>
        <v>381.30000666666666</v>
      </c>
      <c r="IK1087" s="2">
        <v>50800</v>
      </c>
      <c r="IL1087" s="196" t="s">
        <v>2589</v>
      </c>
      <c r="IM1087" s="5">
        <v>140</v>
      </c>
      <c r="IN1087" s="296">
        <f t="shared" si="85"/>
        <v>2.3333333333333335</v>
      </c>
    </row>
    <row r="1088" spans="1:248">
      <c r="A1088" s="52">
        <f>+'3.- Resumen general'!B1090</f>
        <v>1084</v>
      </c>
      <c r="B1088" s="52">
        <v>50810</v>
      </c>
      <c r="C1088" s="53" t="str">
        <f>+'3.- Resumen general'!D1090</f>
        <v>Ureterosigmoidostomía, con creación de vejiga sigmoidea y establecimiento de colostomía abdominal ó perineal</v>
      </c>
      <c r="D1088" s="490" t="str">
        <f>+'3.- Resumen general'!F1090</f>
        <v>IQ A</v>
      </c>
      <c r="E1088" s="433" t="s">
        <v>444</v>
      </c>
      <c r="F1088" s="323">
        <f t="shared" si="83"/>
        <v>170.78198999999995</v>
      </c>
      <c r="G1088" s="180" t="s">
        <v>1401</v>
      </c>
      <c r="H1088" s="323">
        <f>+VLOOKUP(G1088,$C$2421:$D$3113,2,FALSE)+($H$3275*$G$3275*IN1088)+($H$3271*$G$3271*IN1088)</f>
        <v>210.51801666666671</v>
      </c>
      <c r="I1088" s="55"/>
      <c r="J1088" s="323"/>
      <c r="K1088" s="56">
        <f t="shared" si="84"/>
        <v>381.30000666666666</v>
      </c>
      <c r="IK1088" s="2">
        <v>50810</v>
      </c>
      <c r="IL1088" s="196" t="s">
        <v>2590</v>
      </c>
      <c r="IM1088" s="5">
        <v>140</v>
      </c>
      <c r="IN1088" s="296">
        <f t="shared" si="85"/>
        <v>2.3333333333333335</v>
      </c>
    </row>
    <row r="1089" spans="1:248">
      <c r="A1089" s="52">
        <f>+'3.- Resumen general'!B1091</f>
        <v>1085</v>
      </c>
      <c r="B1089" s="52">
        <v>50830</v>
      </c>
      <c r="C1089" s="53" t="str">
        <f>+'3.- Resumen general'!D1091</f>
        <v>Desmontado de desviación urinaria</v>
      </c>
      <c r="D1089" s="490" t="str">
        <f>+'3.- Resumen general'!F1091</f>
        <v>IQ B</v>
      </c>
      <c r="E1089" s="433" t="s">
        <v>5897</v>
      </c>
      <c r="F1089" s="323">
        <f t="shared" si="83"/>
        <v>179.13249000000002</v>
      </c>
      <c r="G1089" s="180" t="s">
        <v>1401</v>
      </c>
      <c r="H1089" s="323">
        <f>+VLOOKUP(G1089,$C$2421:$D$3113,2,FALSE)+($H$3275*$G$3275*IN1089)+($H$3271*$G$3271*IN1089)</f>
        <v>190.15001666666666</v>
      </c>
      <c r="I1089" s="55"/>
      <c r="J1089" s="323"/>
      <c r="K1089" s="56">
        <f t="shared" si="84"/>
        <v>369.28250666666668</v>
      </c>
      <c r="IK1089" s="2">
        <v>50830</v>
      </c>
      <c r="IL1089" s="196" t="s">
        <v>2591</v>
      </c>
      <c r="IM1089" s="5">
        <v>110</v>
      </c>
      <c r="IN1089" s="296">
        <f t="shared" si="85"/>
        <v>1.8333333333333333</v>
      </c>
    </row>
    <row r="1090" spans="1:248">
      <c r="A1090" s="52">
        <f>+'3.- Resumen general'!B1092</f>
        <v>1086</v>
      </c>
      <c r="B1090" s="52">
        <v>50840</v>
      </c>
      <c r="C1090" s="53" t="str">
        <f>+'3.- Resumen general'!D1092</f>
        <v>Reemplazo de la totalidad o parte del uréter con segmento del intestino, incluyendo anastomosis de intestino</v>
      </c>
      <c r="D1090" s="490" t="str">
        <f>+'3.- Resumen general'!F1092</f>
        <v>IQ A</v>
      </c>
      <c r="E1090" s="433" t="s">
        <v>444</v>
      </c>
      <c r="F1090" s="323">
        <f t="shared" si="83"/>
        <v>170.78198999999995</v>
      </c>
      <c r="G1090" s="180" t="s">
        <v>1401</v>
      </c>
      <c r="H1090" s="323">
        <f>+VLOOKUP(G1090,$C$2421:$D$3113,2,FALSE)+($H$3275*$G$3275*IN1090)+($H$3271*$G$3271*IN1090)</f>
        <v>230.88601666666668</v>
      </c>
      <c r="I1090" s="55"/>
      <c r="J1090" s="323"/>
      <c r="K1090" s="56">
        <f t="shared" si="84"/>
        <v>401.66800666666666</v>
      </c>
      <c r="IK1090" s="2">
        <v>50840</v>
      </c>
      <c r="IL1090" s="196" t="s">
        <v>2592</v>
      </c>
      <c r="IM1090" s="5">
        <v>170</v>
      </c>
      <c r="IN1090" s="296">
        <f t="shared" si="85"/>
        <v>2.8333333333333335</v>
      </c>
    </row>
    <row r="1091" spans="1:248">
      <c r="A1091" s="52">
        <f>+'3.- Resumen general'!B1093</f>
        <v>1087</v>
      </c>
      <c r="B1091" s="52">
        <v>50845</v>
      </c>
      <c r="C1091" s="53" t="str">
        <f>+'3.- Resumen general'!D1093</f>
        <v>Apéndico-vesicostomía cutánea</v>
      </c>
      <c r="D1091" s="490" t="str">
        <f>+'3.- Resumen general'!F1093</f>
        <v>IQ A</v>
      </c>
      <c r="E1091" s="433" t="s">
        <v>444</v>
      </c>
      <c r="F1091" s="323">
        <f t="shared" si="83"/>
        <v>170.78198999999995</v>
      </c>
      <c r="G1091" s="180" t="s">
        <v>1390</v>
      </c>
      <c r="H1091" s="323">
        <f>+VLOOKUP(G1091,$C$2421:$D$3113,2,FALSE)+($H$3323*$G$3323*IN1091)+($H$3319*$G$3319*IN1091)</f>
        <v>172.22601666666668</v>
      </c>
      <c r="I1091" s="55"/>
      <c r="J1091" s="323"/>
      <c r="K1091" s="56">
        <f t="shared" si="84"/>
        <v>343.00800666666663</v>
      </c>
      <c r="IK1091" s="2">
        <v>50845</v>
      </c>
      <c r="IL1091" s="196" t="s">
        <v>2593</v>
      </c>
      <c r="IM1091" s="5">
        <v>95</v>
      </c>
      <c r="IN1091" s="296">
        <f t="shared" si="85"/>
        <v>1.5833333333333333</v>
      </c>
    </row>
    <row r="1092" spans="1:248">
      <c r="A1092" s="52">
        <f>+'3.- Resumen general'!B1094</f>
        <v>1088</v>
      </c>
      <c r="B1092" s="52">
        <v>50900</v>
      </c>
      <c r="C1092" s="53" t="str">
        <f>+'3.- Resumen general'!D1094</f>
        <v>Ureterorrafia, sutura de uréter</v>
      </c>
      <c r="D1092" s="490" t="str">
        <f>+'3.- Resumen general'!F1094</f>
        <v>IQ B</v>
      </c>
      <c r="E1092" s="433" t="s">
        <v>5897</v>
      </c>
      <c r="F1092" s="323">
        <f t="shared" si="83"/>
        <v>179.13249000000002</v>
      </c>
      <c r="G1092" s="180" t="s">
        <v>1401</v>
      </c>
      <c r="H1092" s="323">
        <f>+VLOOKUP(G1092,$C$2421:$D$3113,2,FALSE)+($H$3275*$G$3275*IN1092)+($H$3271*$G$3271*IN1092)</f>
        <v>169.78201666666666</v>
      </c>
      <c r="I1092" s="55"/>
      <c r="J1092" s="323"/>
      <c r="K1092" s="56">
        <f t="shared" si="84"/>
        <v>348.91450666666668</v>
      </c>
      <c r="IK1092" s="2">
        <v>50900</v>
      </c>
      <c r="IL1092" s="196" t="s">
        <v>2594</v>
      </c>
      <c r="IM1092" s="5">
        <v>80</v>
      </c>
      <c r="IN1092" s="296">
        <f t="shared" si="85"/>
        <v>1.3333333333333333</v>
      </c>
    </row>
    <row r="1093" spans="1:248">
      <c r="A1093" s="52">
        <f>+'3.- Resumen general'!B1095</f>
        <v>1089</v>
      </c>
      <c r="B1093" s="52">
        <v>50920</v>
      </c>
      <c r="C1093" s="53" t="str">
        <f>+'3.- Resumen general'!D1095</f>
        <v>Cierre de fístula ureterocutánea</v>
      </c>
      <c r="D1093" s="490" t="str">
        <f>+'3.- Resumen general'!F1095</f>
        <v>IQ B</v>
      </c>
      <c r="E1093" s="433" t="s">
        <v>5897</v>
      </c>
      <c r="F1093" s="323">
        <f t="shared" ref="F1093:F1156" si="87">+VLOOKUP(E1093,$C$2421:$D$3113,2,FALSE)</f>
        <v>179.13249000000002</v>
      </c>
      <c r="G1093" s="180" t="s">
        <v>1395</v>
      </c>
      <c r="H1093" s="323">
        <f>+VLOOKUP(G1093,$C$2421:$D$3113,2,FALSE)</f>
        <v>86.8</v>
      </c>
      <c r="I1093" s="55"/>
      <c r="J1093" s="323"/>
      <c r="K1093" s="56">
        <f t="shared" ref="K1093:K1156" si="88">+F1093+H1093+J1093</f>
        <v>265.93249000000003</v>
      </c>
      <c r="IK1093" s="2">
        <v>50920</v>
      </c>
      <c r="IL1093" s="196" t="s">
        <v>2595</v>
      </c>
      <c r="IM1093" s="5">
        <v>80</v>
      </c>
      <c r="IN1093" s="296">
        <f t="shared" ref="IN1093:IN1156" si="89">IM1093/60</f>
        <v>1.3333333333333333</v>
      </c>
    </row>
    <row r="1094" spans="1:248">
      <c r="A1094" s="52">
        <f>+'3.- Resumen general'!B1096</f>
        <v>1090</v>
      </c>
      <c r="B1094" s="52">
        <v>50930</v>
      </c>
      <c r="C1094" s="53" t="str">
        <f>+'3.- Resumen general'!D1096</f>
        <v>Cierre de fístula ureterovisceral</v>
      </c>
      <c r="D1094" s="490" t="str">
        <f>+'3.- Resumen general'!F1096</f>
        <v>IQ B</v>
      </c>
      <c r="E1094" s="433" t="s">
        <v>5897</v>
      </c>
      <c r="F1094" s="323">
        <f t="shared" si="87"/>
        <v>179.13249000000002</v>
      </c>
      <c r="G1094" s="180" t="s">
        <v>1395</v>
      </c>
      <c r="H1094" s="323">
        <f>+VLOOKUP(G1094,$C$2421:$D$3113,2,FALSE)</f>
        <v>86.8</v>
      </c>
      <c r="I1094" s="55"/>
      <c r="J1094" s="323"/>
      <c r="K1094" s="56">
        <f t="shared" si="88"/>
        <v>265.93249000000003</v>
      </c>
      <c r="IK1094" s="2">
        <v>50930</v>
      </c>
      <c r="IL1094" s="196" t="s">
        <v>1655</v>
      </c>
      <c r="IM1094" s="5">
        <v>80</v>
      </c>
      <c r="IN1094" s="296">
        <f t="shared" si="89"/>
        <v>1.3333333333333333</v>
      </c>
    </row>
    <row r="1095" spans="1:248">
      <c r="A1095" s="52">
        <f>+'3.- Resumen general'!B1097</f>
        <v>1091</v>
      </c>
      <c r="B1095" s="52">
        <v>50940</v>
      </c>
      <c r="C1095" s="53" t="str">
        <f>+'3.- Resumen general'!D1097</f>
        <v>Ligadura de uréter</v>
      </c>
      <c r="D1095" s="490" t="str">
        <f>+'3.- Resumen general'!F1097</f>
        <v>IQ B</v>
      </c>
      <c r="E1095" s="433" t="s">
        <v>5897</v>
      </c>
      <c r="F1095" s="323">
        <f t="shared" si="87"/>
        <v>179.13249000000002</v>
      </c>
      <c r="G1095" s="180" t="s">
        <v>1395</v>
      </c>
      <c r="H1095" s="323">
        <f>+VLOOKUP(G1095,$C$2421:$D$3113,2,FALSE)</f>
        <v>86.8</v>
      </c>
      <c r="I1095" s="55"/>
      <c r="J1095" s="323"/>
      <c r="K1095" s="56">
        <f t="shared" si="88"/>
        <v>265.93249000000003</v>
      </c>
      <c r="IK1095" s="2">
        <v>50940</v>
      </c>
      <c r="IL1095" s="196" t="s">
        <v>1656</v>
      </c>
      <c r="IM1095" s="5">
        <v>50</v>
      </c>
      <c r="IN1095" s="296">
        <f t="shared" si="89"/>
        <v>0.83333333333333337</v>
      </c>
    </row>
    <row r="1096" spans="1:248">
      <c r="A1096" s="52">
        <f>+'3.- Resumen general'!B1098</f>
        <v>1092</v>
      </c>
      <c r="B1096" s="52">
        <v>50951</v>
      </c>
      <c r="C1096" s="53" t="str">
        <f>+'3.- Resumen general'!D1098</f>
        <v>Endoscopía ureteral a través de ureterostomía establecida, con o sin irrigación, instilación o ureteropielografía</v>
      </c>
      <c r="D1096" s="490" t="str">
        <f>+'3.- Resumen general'!F1098</f>
        <v>Endoscopía Terapéutica</v>
      </c>
      <c r="E1096" s="433" t="s">
        <v>3261</v>
      </c>
      <c r="F1096" s="323">
        <f t="shared" si="87"/>
        <v>22.083799999999997</v>
      </c>
      <c r="G1096" s="58" t="s">
        <v>1392</v>
      </c>
      <c r="H1096" s="323">
        <f>+VLOOKUP(G1096,$C$2421:$D$3113,2,FALSE)</f>
        <v>21.28</v>
      </c>
      <c r="I1096" s="55"/>
      <c r="J1096" s="323"/>
      <c r="K1096" s="56">
        <f t="shared" si="88"/>
        <v>43.363799999999998</v>
      </c>
      <c r="IK1096" s="2">
        <v>50951</v>
      </c>
      <c r="IL1096" s="196" t="s">
        <v>1657</v>
      </c>
      <c r="IM1096" s="5">
        <v>20</v>
      </c>
      <c r="IN1096" s="296">
        <f t="shared" si="89"/>
        <v>0.33333333333333331</v>
      </c>
    </row>
    <row r="1097" spans="1:248">
      <c r="A1097" s="52">
        <f>+'3.- Resumen general'!B1099</f>
        <v>1093</v>
      </c>
      <c r="B1097" s="52">
        <v>51000</v>
      </c>
      <c r="C1097" s="53" t="str">
        <f>+'3.- Resumen general'!D1099</f>
        <v>Aspiración vesical con aguja o trócar</v>
      </c>
      <c r="D1097" s="490" t="str">
        <f>+'3.- Resumen general'!F1099</f>
        <v>Atención de Tópico</v>
      </c>
      <c r="E1097" s="432" t="s">
        <v>446</v>
      </c>
      <c r="F1097" s="323">
        <f t="shared" si="87"/>
        <v>2.9198499999999998</v>
      </c>
      <c r="G1097" s="57"/>
      <c r="H1097" s="323"/>
      <c r="I1097" s="55"/>
      <c r="J1097" s="323"/>
      <c r="K1097" s="56">
        <f t="shared" si="88"/>
        <v>2.9198499999999998</v>
      </c>
      <c r="IK1097" s="2">
        <v>51000</v>
      </c>
      <c r="IL1097" s="196" t="s">
        <v>1658</v>
      </c>
      <c r="IM1097" s="5">
        <v>10</v>
      </c>
      <c r="IN1097" s="296">
        <f t="shared" si="89"/>
        <v>0.16666666666666666</v>
      </c>
    </row>
    <row r="1098" spans="1:248">
      <c r="A1098" s="52">
        <f>+'3.- Resumen general'!B1100</f>
        <v>1094</v>
      </c>
      <c r="B1098" s="52">
        <v>51020</v>
      </c>
      <c r="C1098" s="53" t="str">
        <f>+'3.- Resumen general'!D1100</f>
        <v>Cistotomía o cistostomía</v>
      </c>
      <c r="D1098" s="490" t="str">
        <f>+'3.- Resumen general'!F1100</f>
        <v>IQ B</v>
      </c>
      <c r="E1098" s="433" t="s">
        <v>3273</v>
      </c>
      <c r="F1098" s="323">
        <f>+VLOOKUP(E1098,$C$2421:$D$3113,2,FALSE)</f>
        <v>49.8</v>
      </c>
      <c r="G1098" s="180" t="s">
        <v>1394</v>
      </c>
      <c r="H1098" s="323">
        <f>+VLOOKUP(G1098,$C$2421:$D$3113,2,FALSE)</f>
        <v>68.84</v>
      </c>
      <c r="I1098" s="55"/>
      <c r="J1098" s="323"/>
      <c r="K1098" s="56">
        <f t="shared" si="88"/>
        <v>118.64</v>
      </c>
      <c r="IK1098" s="2">
        <v>51020</v>
      </c>
      <c r="IL1098" s="196" t="s">
        <v>1659</v>
      </c>
      <c r="IM1098" s="5">
        <v>50</v>
      </c>
      <c r="IN1098" s="296">
        <f t="shared" si="89"/>
        <v>0.83333333333333337</v>
      </c>
    </row>
    <row r="1099" spans="1:248">
      <c r="A1099" s="52">
        <f>+'3.- Resumen general'!B1101</f>
        <v>1095</v>
      </c>
      <c r="B1099" s="52">
        <v>51050</v>
      </c>
      <c r="C1099" s="53" t="str">
        <f>+'3.- Resumen general'!D1101</f>
        <v>Cistolitotomía</v>
      </c>
      <c r="D1099" s="490" t="str">
        <f>+'3.- Resumen general'!F1101</f>
        <v>IQ C</v>
      </c>
      <c r="E1099" s="433" t="s">
        <v>3273</v>
      </c>
      <c r="F1099" s="323">
        <f t="shared" si="87"/>
        <v>49.8</v>
      </c>
      <c r="G1099" s="180" t="s">
        <v>1394</v>
      </c>
      <c r="H1099" s="323">
        <f>+VLOOKUP(G1099,$C$2421:$D$3113,2,FALSE)</f>
        <v>68.84</v>
      </c>
      <c r="I1099" s="55"/>
      <c r="J1099" s="323"/>
      <c r="K1099" s="56">
        <f t="shared" si="88"/>
        <v>118.64</v>
      </c>
      <c r="IK1099" s="2">
        <v>51050</v>
      </c>
      <c r="IL1099" s="196" t="s">
        <v>1660</v>
      </c>
      <c r="IM1099" s="5">
        <v>50</v>
      </c>
      <c r="IN1099" s="296">
        <f t="shared" si="89"/>
        <v>0.83333333333333337</v>
      </c>
    </row>
    <row r="1100" spans="1:248">
      <c r="A1100" s="52">
        <f>+'3.- Resumen general'!B1102</f>
        <v>1096</v>
      </c>
      <c r="B1100" s="52">
        <v>51080</v>
      </c>
      <c r="C1100" s="53" t="str">
        <f>+'3.- Resumen general'!D1102</f>
        <v>Drenaje de absceso de espacio perivesical o prevesical</v>
      </c>
      <c r="D1100" s="490" t="str">
        <f>+'3.- Resumen general'!F1102</f>
        <v>IQ C</v>
      </c>
      <c r="E1100" s="433" t="s">
        <v>445</v>
      </c>
      <c r="F1100" s="323">
        <f t="shared" si="87"/>
        <v>96.123999999999981</v>
      </c>
      <c r="G1100" s="180" t="s">
        <v>1401</v>
      </c>
      <c r="H1100" s="323">
        <f>+VLOOKUP(G1100,$C$2421:$D$3113,2,FALSE)+($H$3275*$G$3275*IN1100)+($H$3271*$G$3271*IN1100)</f>
        <v>149.41401666666667</v>
      </c>
      <c r="I1100" s="55"/>
      <c r="J1100" s="323"/>
      <c r="K1100" s="56">
        <f t="shared" si="88"/>
        <v>245.53801666666664</v>
      </c>
      <c r="IK1100" s="2">
        <v>51080</v>
      </c>
      <c r="IL1100" s="196" t="s">
        <v>1661</v>
      </c>
      <c r="IM1100" s="5">
        <v>50</v>
      </c>
      <c r="IN1100" s="296">
        <f t="shared" si="89"/>
        <v>0.83333333333333337</v>
      </c>
    </row>
    <row r="1101" spans="1:248">
      <c r="A1101" s="52">
        <f>+'3.- Resumen general'!B1103</f>
        <v>1097</v>
      </c>
      <c r="B1101" s="52">
        <v>51500</v>
      </c>
      <c r="C1101" s="53" t="str">
        <f>+'3.- Resumen general'!D1103</f>
        <v>Excisión de quiste del uraco o de seno uracal, con o sin corrección de hernia umbilical</v>
      </c>
      <c r="D1101" s="490" t="str">
        <f>+'3.- Resumen general'!F1103</f>
        <v>IQ C</v>
      </c>
      <c r="E1101" s="433" t="s">
        <v>445</v>
      </c>
      <c r="F1101" s="323">
        <f t="shared" si="87"/>
        <v>96.123999999999981</v>
      </c>
      <c r="G1101" s="180" t="s">
        <v>1401</v>
      </c>
      <c r="H1101" s="323">
        <f>+VLOOKUP(G1101,$C$2421:$D$3113,2,FALSE)+($H$3275*$G$3275*IN1101)+($H$3271*$G$3271*IN1101)</f>
        <v>149.41401666666667</v>
      </c>
      <c r="I1101" s="55"/>
      <c r="J1101" s="323"/>
      <c r="K1101" s="56">
        <f t="shared" si="88"/>
        <v>245.53801666666664</v>
      </c>
      <c r="IK1101" s="2">
        <v>51500</v>
      </c>
      <c r="IL1101" s="196" t="s">
        <v>2744</v>
      </c>
      <c r="IM1101" s="5">
        <v>50</v>
      </c>
      <c r="IN1101" s="296">
        <f t="shared" si="89"/>
        <v>0.83333333333333337</v>
      </c>
    </row>
    <row r="1102" spans="1:248">
      <c r="A1102" s="52">
        <f>+'3.- Resumen general'!B1104</f>
        <v>1098</v>
      </c>
      <c r="B1102" s="52">
        <v>51550</v>
      </c>
      <c r="C1102" s="53" t="str">
        <f>+'3.- Resumen general'!D1104</f>
        <v>Cistectomía parcial simple</v>
      </c>
      <c r="D1102" s="490" t="str">
        <f>+'3.- Resumen general'!F1104</f>
        <v>IQ B</v>
      </c>
      <c r="E1102" s="433" t="s">
        <v>5897</v>
      </c>
      <c r="F1102" s="323">
        <f t="shared" si="87"/>
        <v>179.13249000000002</v>
      </c>
      <c r="G1102" s="180" t="s">
        <v>1401</v>
      </c>
      <c r="H1102" s="323">
        <f>+VLOOKUP(G1102,$C$2421:$D$3113,2,FALSE)+($H$3275*$G$3275*IN1102)+($H$3271*$G$3271*IN1102)</f>
        <v>159.59801666666667</v>
      </c>
      <c r="I1102" s="55"/>
      <c r="J1102" s="323"/>
      <c r="K1102" s="56">
        <f t="shared" si="88"/>
        <v>338.73050666666666</v>
      </c>
      <c r="IK1102" s="2">
        <v>51550</v>
      </c>
      <c r="IL1102" s="196" t="s">
        <v>2745</v>
      </c>
      <c r="IM1102" s="5">
        <v>65</v>
      </c>
      <c r="IN1102" s="296">
        <f t="shared" si="89"/>
        <v>1.0833333333333333</v>
      </c>
    </row>
    <row r="1103" spans="1:248">
      <c r="A1103" s="52">
        <f>+'3.- Resumen general'!B1105</f>
        <v>1099</v>
      </c>
      <c r="B1103" s="52">
        <v>51570</v>
      </c>
      <c r="C1103" s="53" t="str">
        <f>+'3.- Resumen general'!D1105</f>
        <v>Cistectomía completa</v>
      </c>
      <c r="D1103" s="490" t="str">
        <f>+'3.- Resumen general'!F1105</f>
        <v>IQ B</v>
      </c>
      <c r="E1103" s="433" t="s">
        <v>5897</v>
      </c>
      <c r="F1103" s="323">
        <f t="shared" si="87"/>
        <v>179.13249000000002</v>
      </c>
      <c r="G1103" s="180" t="s">
        <v>1395</v>
      </c>
      <c r="H1103" s="323">
        <f>+VLOOKUP(G1103,$C$2421:$D$3113,2,FALSE)</f>
        <v>86.8</v>
      </c>
      <c r="I1103" s="55"/>
      <c r="J1103" s="323"/>
      <c r="K1103" s="56">
        <f t="shared" si="88"/>
        <v>265.93249000000003</v>
      </c>
      <c r="IK1103" s="2">
        <v>51570</v>
      </c>
      <c r="IL1103" s="196" t="s">
        <v>2746</v>
      </c>
      <c r="IM1103" s="5">
        <v>80</v>
      </c>
      <c r="IN1103" s="296">
        <f t="shared" si="89"/>
        <v>1.3333333333333333</v>
      </c>
    </row>
    <row r="1104" spans="1:248">
      <c r="A1104" s="52">
        <f>+'3.- Resumen general'!B1106</f>
        <v>1100</v>
      </c>
      <c r="B1104" s="52">
        <v>51575</v>
      </c>
      <c r="C1104" s="53" t="str">
        <f>+'3.- Resumen general'!D1106</f>
        <v>Cistectomía completa con linfadenectomía pélvica bilateral</v>
      </c>
      <c r="D1104" s="490" t="str">
        <f>+'3.- Resumen general'!F1106</f>
        <v>IQ B</v>
      </c>
      <c r="E1104" s="433" t="s">
        <v>5897</v>
      </c>
      <c r="F1104" s="323">
        <f t="shared" si="87"/>
        <v>179.13249000000002</v>
      </c>
      <c r="G1104" s="180" t="s">
        <v>1390</v>
      </c>
      <c r="H1104" s="323">
        <f>+VLOOKUP(G1104,$C$2421:$D$3113,2,FALSE)+($H$3323*$G$3323*IN1104)+($H$3319*$G$3319*IN1104)</f>
        <v>182.41001666666668</v>
      </c>
      <c r="I1104" s="55"/>
      <c r="J1104" s="323"/>
      <c r="K1104" s="56">
        <f t="shared" si="88"/>
        <v>361.54250666666667</v>
      </c>
      <c r="IK1104" s="2">
        <v>51575</v>
      </c>
      <c r="IL1104" s="196" t="s">
        <v>2747</v>
      </c>
      <c r="IM1104" s="5">
        <v>110</v>
      </c>
      <c r="IN1104" s="296">
        <f t="shared" si="89"/>
        <v>1.8333333333333333</v>
      </c>
    </row>
    <row r="1105" spans="1:248">
      <c r="A1105" s="52">
        <f>+'3.- Resumen general'!B1107</f>
        <v>1101</v>
      </c>
      <c r="B1105" s="52">
        <v>51580</v>
      </c>
      <c r="C1105" s="53" t="str">
        <f>+'3.- Resumen general'!D1107</f>
        <v>Cistectomía completa, con ureterosigmoidostomía o transplantes ureterocutáneos</v>
      </c>
      <c r="D1105" s="490" t="str">
        <f>+'3.- Resumen general'!F1107</f>
        <v>IQ B</v>
      </c>
      <c r="E1105" s="433" t="s">
        <v>5897</v>
      </c>
      <c r="F1105" s="323">
        <f t="shared" si="87"/>
        <v>179.13249000000002</v>
      </c>
      <c r="G1105" s="180" t="s">
        <v>1401</v>
      </c>
      <c r="H1105" s="323">
        <f>+VLOOKUP(G1105,$C$2421:$D$3113,2,FALSE)+($H$3275*$G$3275*IN1105)+($H$3271*$G$3271*IN1105)</f>
        <v>210.51801666666671</v>
      </c>
      <c r="I1105" s="55"/>
      <c r="J1105" s="323"/>
      <c r="K1105" s="56">
        <f t="shared" si="88"/>
        <v>389.65050666666673</v>
      </c>
      <c r="IK1105" s="2">
        <v>51580</v>
      </c>
      <c r="IL1105" s="196" t="s">
        <v>2748</v>
      </c>
      <c r="IM1105" s="5">
        <v>140</v>
      </c>
      <c r="IN1105" s="296">
        <f t="shared" si="89"/>
        <v>2.3333333333333335</v>
      </c>
    </row>
    <row r="1106" spans="1:248">
      <c r="A1106" s="52">
        <f>+'3.- Resumen general'!B1108</f>
        <v>1102</v>
      </c>
      <c r="B1106" s="52">
        <v>51585</v>
      </c>
      <c r="C1106" s="53" t="str">
        <f>+'3.- Resumen general'!D1108</f>
        <v>Cistectomía completa con ureterosigmoidostomía o trasplantes ureterocutáneos y linfadenectomía pélvica bilateral</v>
      </c>
      <c r="D1106" s="490" t="str">
        <f>+'3.- Resumen general'!F1108</f>
        <v>IQ B</v>
      </c>
      <c r="E1106" s="433" t="s">
        <v>5897</v>
      </c>
      <c r="F1106" s="323">
        <f t="shared" si="87"/>
        <v>179.13249000000002</v>
      </c>
      <c r="G1106" s="180" t="s">
        <v>1390</v>
      </c>
      <c r="H1106" s="323">
        <f>+VLOOKUP(G1106,$C$2421:$D$3113,2,FALSE)+($H$3323*$G$3323*IN1106)+($H$3319*$G$3319*IN1106)</f>
        <v>223.14601666666667</v>
      </c>
      <c r="I1106" s="55"/>
      <c r="J1106" s="323"/>
      <c r="K1106" s="56">
        <f t="shared" si="88"/>
        <v>402.27850666666666</v>
      </c>
      <c r="IK1106" s="2">
        <v>51585</v>
      </c>
      <c r="IL1106" s="196" t="s">
        <v>2749</v>
      </c>
      <c r="IM1106" s="5">
        <v>170</v>
      </c>
      <c r="IN1106" s="296">
        <f t="shared" si="89"/>
        <v>2.8333333333333335</v>
      </c>
    </row>
    <row r="1107" spans="1:248" s="63" customFormat="1">
      <c r="A1107" s="52">
        <f>+'3.- Resumen general'!B1109</f>
        <v>1103</v>
      </c>
      <c r="B1107" s="52">
        <v>51700</v>
      </c>
      <c r="C1107" s="53" t="str">
        <f>+'3.- Resumen general'!D1109</f>
        <v>Irrigación de la vejiga, simple, lavaje y/o instilación</v>
      </c>
      <c r="D1107" s="490" t="str">
        <f>+'3.- Resumen general'!F1109</f>
        <v>Atención de Tópico</v>
      </c>
      <c r="E1107" s="435" t="s">
        <v>3227</v>
      </c>
      <c r="F1107" s="323">
        <f t="shared" si="87"/>
        <v>13.394999999999998</v>
      </c>
      <c r="G1107" s="62"/>
      <c r="H1107" s="323"/>
      <c r="I1107" s="60"/>
      <c r="J1107" s="323"/>
      <c r="K1107" s="61">
        <f t="shared" si="88"/>
        <v>13.394999999999998</v>
      </c>
      <c r="L1107" s="6"/>
      <c r="M1107" s="6"/>
      <c r="N1107" s="6"/>
      <c r="P1107" s="64"/>
      <c r="IK1107" s="2">
        <v>51700</v>
      </c>
      <c r="IL1107" s="196" t="s">
        <v>2750</v>
      </c>
      <c r="IM1107" s="64">
        <v>40</v>
      </c>
      <c r="IN1107" s="296">
        <f t="shared" si="89"/>
        <v>0.66666666666666663</v>
      </c>
    </row>
    <row r="1108" spans="1:248" s="63" customFormat="1">
      <c r="A1108" s="52">
        <f>+'3.- Resumen general'!B1110</f>
        <v>1104</v>
      </c>
      <c r="B1108" s="52">
        <v>51702</v>
      </c>
      <c r="C1108" s="53" t="str">
        <f>+'3.- Resumen general'!D1110</f>
        <v>Colocación de sonda Foley</v>
      </c>
      <c r="D1108" s="490" t="str">
        <f>+'3.- Resumen general'!F1110</f>
        <v>Atención de Tópico</v>
      </c>
      <c r="E1108" s="435" t="s">
        <v>3227</v>
      </c>
      <c r="F1108" s="323">
        <f t="shared" si="87"/>
        <v>13.394999999999998</v>
      </c>
      <c r="G1108" s="62"/>
      <c r="H1108" s="323"/>
      <c r="I1108" s="60"/>
      <c r="J1108" s="323"/>
      <c r="K1108" s="61">
        <f t="shared" si="88"/>
        <v>13.394999999999998</v>
      </c>
      <c r="L1108" s="6"/>
      <c r="M1108" s="6"/>
      <c r="N1108" s="6"/>
      <c r="P1108" s="64"/>
      <c r="IK1108" s="2" t="s">
        <v>6166</v>
      </c>
      <c r="IL1108" s="196" t="s">
        <v>4575</v>
      </c>
      <c r="IM1108" s="64">
        <v>0</v>
      </c>
      <c r="IN1108" s="296">
        <f t="shared" si="89"/>
        <v>0</v>
      </c>
    </row>
    <row r="1109" spans="1:248" s="63" customFormat="1">
      <c r="A1109" s="52">
        <f>+'3.- Resumen general'!B1111</f>
        <v>1105</v>
      </c>
      <c r="B1109" s="52">
        <v>51725</v>
      </c>
      <c r="C1109" s="53" t="str">
        <f>+'3.- Resumen general'!D1111</f>
        <v>Cistometrograma (CMG) simple (ejm. manómetro espinal)</v>
      </c>
      <c r="D1109" s="490" t="str">
        <f>+'3.- Resumen general'!F1111</f>
        <v>Atención de Tópico</v>
      </c>
      <c r="E1109" s="435" t="s">
        <v>3227</v>
      </c>
      <c r="F1109" s="323">
        <f t="shared" si="87"/>
        <v>13.394999999999998</v>
      </c>
      <c r="G1109" s="62"/>
      <c r="H1109" s="323"/>
      <c r="I1109" s="60"/>
      <c r="J1109" s="323"/>
      <c r="K1109" s="61">
        <f t="shared" si="88"/>
        <v>13.394999999999998</v>
      </c>
      <c r="L1109" s="6"/>
      <c r="M1109" s="6"/>
      <c r="N1109" s="6"/>
      <c r="P1109" s="64"/>
      <c r="IK1109" s="2">
        <v>51725</v>
      </c>
      <c r="IL1109" s="196" t="s">
        <v>2751</v>
      </c>
      <c r="IM1109" s="64">
        <v>30</v>
      </c>
      <c r="IN1109" s="296">
        <f t="shared" si="89"/>
        <v>0.5</v>
      </c>
    </row>
    <row r="1110" spans="1:248" s="63" customFormat="1">
      <c r="A1110" s="52">
        <f>+'3.- Resumen general'!B1112</f>
        <v>1106</v>
      </c>
      <c r="B1110" s="52">
        <v>51736</v>
      </c>
      <c r="C1110" s="53" t="str">
        <f>+'3.- Resumen general'!D1112</f>
        <v>Uroflujometría (UFM) simple</v>
      </c>
      <c r="D1110" s="490" t="str">
        <f>+'3.- Resumen general'!F1112</f>
        <v>Atención de Tópico</v>
      </c>
      <c r="E1110" s="435" t="s">
        <v>3227</v>
      </c>
      <c r="F1110" s="323">
        <f t="shared" si="87"/>
        <v>13.394999999999998</v>
      </c>
      <c r="G1110" s="62"/>
      <c r="H1110" s="323"/>
      <c r="I1110" s="60"/>
      <c r="J1110" s="323"/>
      <c r="K1110" s="61">
        <f t="shared" si="88"/>
        <v>13.394999999999998</v>
      </c>
      <c r="L1110" s="6"/>
      <c r="M1110" s="6"/>
      <c r="N1110" s="6"/>
      <c r="P1110" s="64"/>
      <c r="IK1110" s="2">
        <v>51736</v>
      </c>
      <c r="IL1110" s="196" t="s">
        <v>2752</v>
      </c>
      <c r="IM1110" s="64">
        <v>10</v>
      </c>
      <c r="IN1110" s="296">
        <f t="shared" si="89"/>
        <v>0.16666666666666666</v>
      </c>
    </row>
    <row r="1111" spans="1:248">
      <c r="A1111" s="52">
        <f>+'3.- Resumen general'!B1113</f>
        <v>1107</v>
      </c>
      <c r="B1111" s="52">
        <v>51800</v>
      </c>
      <c r="C1111" s="53" t="str">
        <f>+'3.- Resumen general'!D1113</f>
        <v>Cistoplastía o cistouretroplastía, operación plástica de la vejiga y/o cuello vesical</v>
      </c>
      <c r="D1111" s="490" t="str">
        <f>+'3.- Resumen general'!F1113</f>
        <v>IQ B</v>
      </c>
      <c r="E1111" s="433" t="s">
        <v>5897</v>
      </c>
      <c r="F1111" s="323">
        <f t="shared" si="87"/>
        <v>179.13249000000002</v>
      </c>
      <c r="G1111" s="180" t="s">
        <v>1395</v>
      </c>
      <c r="H1111" s="323">
        <f t="shared" ref="H1111:H1117" si="90">+VLOOKUP(G1111,$C$2421:$D$3113,2,FALSE)</f>
        <v>86.8</v>
      </c>
      <c r="I1111" s="55"/>
      <c r="J1111" s="323"/>
      <c r="K1111" s="56">
        <f t="shared" si="88"/>
        <v>265.93249000000003</v>
      </c>
      <c r="IK1111" s="2">
        <v>51800</v>
      </c>
      <c r="IL1111" s="196" t="s">
        <v>2753</v>
      </c>
      <c r="IM1111" s="5">
        <v>80</v>
      </c>
      <c r="IN1111" s="296">
        <f t="shared" si="89"/>
        <v>1.3333333333333333</v>
      </c>
    </row>
    <row r="1112" spans="1:248">
      <c r="A1112" s="52">
        <f>+'3.- Resumen general'!B1114</f>
        <v>1108</v>
      </c>
      <c r="B1112" s="52">
        <v>51840</v>
      </c>
      <c r="C1112" s="53" t="str">
        <f>+'3.- Resumen general'!D1114</f>
        <v>Vesicouretropexia anterior o uretropexia (procedimientos de Marshall-Marchetti-Krantz, Burch)</v>
      </c>
      <c r="D1112" s="490" t="str">
        <f>+'3.- Resumen general'!F1114</f>
        <v>IQ B</v>
      </c>
      <c r="E1112" s="433" t="s">
        <v>5897</v>
      </c>
      <c r="F1112" s="323">
        <f t="shared" si="87"/>
        <v>179.13249000000002</v>
      </c>
      <c r="G1112" s="180" t="s">
        <v>1394</v>
      </c>
      <c r="H1112" s="323">
        <f t="shared" si="90"/>
        <v>68.84</v>
      </c>
      <c r="I1112" s="55"/>
      <c r="J1112" s="323"/>
      <c r="K1112" s="56">
        <f t="shared" si="88"/>
        <v>247.97249000000002</v>
      </c>
      <c r="IK1112" s="2">
        <v>51840</v>
      </c>
      <c r="IL1112" s="196" t="s">
        <v>2754</v>
      </c>
      <c r="IM1112" s="5">
        <v>80</v>
      </c>
      <c r="IN1112" s="296">
        <f t="shared" si="89"/>
        <v>1.3333333333333333</v>
      </c>
    </row>
    <row r="1113" spans="1:248">
      <c r="A1113" s="52">
        <f>+'3.- Resumen general'!B1115</f>
        <v>1109</v>
      </c>
      <c r="B1113" s="52">
        <v>51845</v>
      </c>
      <c r="C1113" s="53" t="str">
        <f>+'3.- Resumen general'!D1115</f>
        <v>Suspensión del cuello vesical abdomino vaginal, con o sin control endoscópico</v>
      </c>
      <c r="D1113" s="490" t="str">
        <f>+'3.- Resumen general'!F1115</f>
        <v>IQ B</v>
      </c>
      <c r="E1113" s="433" t="s">
        <v>5897</v>
      </c>
      <c r="F1113" s="323">
        <f t="shared" si="87"/>
        <v>179.13249000000002</v>
      </c>
      <c r="G1113" s="180" t="s">
        <v>1395</v>
      </c>
      <c r="H1113" s="323">
        <f t="shared" si="90"/>
        <v>86.8</v>
      </c>
      <c r="I1113" s="55"/>
      <c r="J1113" s="323"/>
      <c r="K1113" s="56">
        <f t="shared" si="88"/>
        <v>265.93249000000003</v>
      </c>
      <c r="IK1113" s="2">
        <v>51845</v>
      </c>
      <c r="IL1113" s="196" t="s">
        <v>2755</v>
      </c>
      <c r="IM1113" s="5">
        <v>80</v>
      </c>
      <c r="IN1113" s="296">
        <f t="shared" si="89"/>
        <v>1.3333333333333333</v>
      </c>
    </row>
    <row r="1114" spans="1:248">
      <c r="A1114" s="52">
        <f>+'3.- Resumen general'!B1116</f>
        <v>1110</v>
      </c>
      <c r="B1114" s="52">
        <v>51860</v>
      </c>
      <c r="C1114" s="53" t="str">
        <f>+'3.- Resumen general'!D1116</f>
        <v>Cistorrafia, sutura de herida, lesión o ruptura de vejiga</v>
      </c>
      <c r="D1114" s="490" t="str">
        <f>+'3.- Resumen general'!F1116</f>
        <v>IQ C</v>
      </c>
      <c r="E1114" s="433" t="s">
        <v>445</v>
      </c>
      <c r="F1114" s="323">
        <f t="shared" si="87"/>
        <v>96.123999999999981</v>
      </c>
      <c r="G1114" s="180" t="s">
        <v>1395</v>
      </c>
      <c r="H1114" s="323">
        <f t="shared" si="90"/>
        <v>86.8</v>
      </c>
      <c r="I1114" s="55"/>
      <c r="J1114" s="323"/>
      <c r="K1114" s="56">
        <f t="shared" si="88"/>
        <v>182.92399999999998</v>
      </c>
      <c r="IK1114" s="2">
        <v>51860</v>
      </c>
      <c r="IL1114" s="196" t="s">
        <v>2756</v>
      </c>
      <c r="IM1114" s="5">
        <v>50</v>
      </c>
      <c r="IN1114" s="296">
        <f t="shared" si="89"/>
        <v>0.83333333333333337</v>
      </c>
    </row>
    <row r="1115" spans="1:248">
      <c r="A1115" s="52">
        <f>+'3.- Resumen general'!B1117</f>
        <v>1111</v>
      </c>
      <c r="B1115" s="52">
        <v>51880</v>
      </c>
      <c r="C1115" s="53" t="str">
        <f>+'3.- Resumen general'!D1117</f>
        <v>Cierre de cistostomía</v>
      </c>
      <c r="D1115" s="490" t="str">
        <f>+'3.- Resumen general'!F1117</f>
        <v>IQ C</v>
      </c>
      <c r="E1115" s="433" t="s">
        <v>445</v>
      </c>
      <c r="F1115" s="323">
        <f t="shared" si="87"/>
        <v>96.123999999999981</v>
      </c>
      <c r="G1115" s="180" t="s">
        <v>1394</v>
      </c>
      <c r="H1115" s="323">
        <f t="shared" si="90"/>
        <v>68.84</v>
      </c>
      <c r="I1115" s="55"/>
      <c r="J1115" s="323"/>
      <c r="K1115" s="56">
        <f t="shared" si="88"/>
        <v>164.964</v>
      </c>
      <c r="IK1115" s="2">
        <v>51880</v>
      </c>
      <c r="IL1115" s="196" t="s">
        <v>2757</v>
      </c>
      <c r="IM1115" s="5">
        <v>65</v>
      </c>
      <c r="IN1115" s="296">
        <f t="shared" si="89"/>
        <v>1.0833333333333333</v>
      </c>
    </row>
    <row r="1116" spans="1:248">
      <c r="A1116" s="52">
        <f>+'3.- Resumen general'!B1118</f>
        <v>1112</v>
      </c>
      <c r="B1116" s="52">
        <v>51900</v>
      </c>
      <c r="C1116" s="53" t="str">
        <f>+'3.- Resumen general'!D1118</f>
        <v>Cierre de fístula vesicovaginal, abordaje abdominal</v>
      </c>
      <c r="D1116" s="490" t="str">
        <f>+'3.- Resumen general'!F1118</f>
        <v>IQ B</v>
      </c>
      <c r="E1116" s="433" t="s">
        <v>5897</v>
      </c>
      <c r="F1116" s="323">
        <f t="shared" si="87"/>
        <v>179.13249000000002</v>
      </c>
      <c r="G1116" s="180" t="s">
        <v>1395</v>
      </c>
      <c r="H1116" s="323">
        <f t="shared" si="90"/>
        <v>86.8</v>
      </c>
      <c r="I1116" s="55"/>
      <c r="J1116" s="323"/>
      <c r="K1116" s="56">
        <f t="shared" si="88"/>
        <v>265.93249000000003</v>
      </c>
      <c r="IK1116" s="2">
        <v>51900</v>
      </c>
      <c r="IL1116" s="196" t="s">
        <v>2758</v>
      </c>
      <c r="IM1116" s="5">
        <v>65</v>
      </c>
      <c r="IN1116" s="296">
        <f t="shared" si="89"/>
        <v>1.0833333333333333</v>
      </c>
    </row>
    <row r="1117" spans="1:248">
      <c r="A1117" s="52">
        <f>+'3.- Resumen general'!B1119</f>
        <v>1113</v>
      </c>
      <c r="B1117" s="52">
        <v>51940</v>
      </c>
      <c r="C1117" s="53" t="str">
        <f>+'3.- Resumen general'!D1119</f>
        <v>Cierre de extrofia de vejiga</v>
      </c>
      <c r="D1117" s="490" t="str">
        <f>+'3.- Resumen general'!F1119</f>
        <v>IQ A</v>
      </c>
      <c r="E1117" s="433" t="s">
        <v>444</v>
      </c>
      <c r="F1117" s="323">
        <f t="shared" si="87"/>
        <v>170.78198999999995</v>
      </c>
      <c r="G1117" s="180" t="s">
        <v>1394</v>
      </c>
      <c r="H1117" s="323">
        <f t="shared" si="90"/>
        <v>68.84</v>
      </c>
      <c r="I1117" s="55"/>
      <c r="J1117" s="323"/>
      <c r="K1117" s="56">
        <f t="shared" si="88"/>
        <v>239.62198999999995</v>
      </c>
      <c r="IK1117" s="2">
        <v>51940</v>
      </c>
      <c r="IL1117" s="196" t="s">
        <v>2759</v>
      </c>
      <c r="IM1117" s="5">
        <v>80</v>
      </c>
      <c r="IN1117" s="296">
        <f t="shared" si="89"/>
        <v>1.3333333333333333</v>
      </c>
    </row>
    <row r="1118" spans="1:248">
      <c r="A1118" s="52">
        <f>+'3.- Resumen general'!B1120</f>
        <v>1114</v>
      </c>
      <c r="B1118" s="52">
        <v>51960</v>
      </c>
      <c r="C1118" s="53" t="str">
        <f>+'3.- Resumen general'!D1120</f>
        <v>Enterocistoplastía, incluyendo anastomosis de intestino</v>
      </c>
      <c r="D1118" s="490" t="str">
        <f>+'3.- Resumen general'!F1120</f>
        <v>IQ A</v>
      </c>
      <c r="E1118" s="433" t="s">
        <v>444</v>
      </c>
      <c r="F1118" s="323">
        <f t="shared" si="87"/>
        <v>170.78198999999995</v>
      </c>
      <c r="G1118" s="180" t="s">
        <v>1401</v>
      </c>
      <c r="H1118" s="323">
        <f>+VLOOKUP(G1118,$C$2421:$D$3113,2,FALSE)+($H$3275*$G$3275*IN1118)+($H$3271*$G$3271*IN1118)</f>
        <v>169.78201666666666</v>
      </c>
      <c r="I1118" s="55"/>
      <c r="J1118" s="323"/>
      <c r="K1118" s="56">
        <f t="shared" si="88"/>
        <v>340.56400666666661</v>
      </c>
      <c r="IK1118" s="2">
        <v>51960</v>
      </c>
      <c r="IL1118" s="196" t="s">
        <v>2760</v>
      </c>
      <c r="IM1118" s="5">
        <v>80</v>
      </c>
      <c r="IN1118" s="296">
        <f t="shared" si="89"/>
        <v>1.3333333333333333</v>
      </c>
    </row>
    <row r="1119" spans="1:248">
      <c r="A1119" s="52">
        <f>+'3.- Resumen general'!B1121</f>
        <v>1115</v>
      </c>
      <c r="B1119" s="52">
        <v>51980</v>
      </c>
      <c r="C1119" s="53" t="str">
        <f>+'3.- Resumen general'!D1121</f>
        <v>Vesicostomía cutánea</v>
      </c>
      <c r="D1119" s="490" t="str">
        <f>+'3.- Resumen general'!F1121</f>
        <v>IQ C</v>
      </c>
      <c r="E1119" s="433" t="s">
        <v>445</v>
      </c>
      <c r="F1119" s="323">
        <f t="shared" si="87"/>
        <v>96.123999999999981</v>
      </c>
      <c r="G1119" s="180" t="s">
        <v>1394</v>
      </c>
      <c r="H1119" s="323">
        <f>+VLOOKUP(G1119,$C$2421:$D$3113,2,FALSE)</f>
        <v>68.84</v>
      </c>
      <c r="I1119" s="55"/>
      <c r="J1119" s="323"/>
      <c r="K1119" s="56">
        <f t="shared" si="88"/>
        <v>164.964</v>
      </c>
      <c r="IK1119" s="2">
        <v>51980</v>
      </c>
      <c r="IL1119" s="196" t="s">
        <v>2761</v>
      </c>
      <c r="IM1119" s="5">
        <v>40</v>
      </c>
      <c r="IN1119" s="296">
        <f t="shared" si="89"/>
        <v>0.66666666666666663</v>
      </c>
    </row>
    <row r="1120" spans="1:248" ht="25.5">
      <c r="A1120" s="52">
        <f>+'3.- Resumen general'!B1122</f>
        <v>1116</v>
      </c>
      <c r="B1120" s="52">
        <v>52000</v>
      </c>
      <c r="C1120" s="53" t="str">
        <f>+'3.- Resumen general'!D1122</f>
        <v>Cistouretroscopía</v>
      </c>
      <c r="D1120" s="490" t="str">
        <f>+'3.- Resumen general'!F1122</f>
        <v>Endoscopía No Digestiva Diagnóstica</v>
      </c>
      <c r="E1120" s="433" t="s">
        <v>445</v>
      </c>
      <c r="F1120" s="323">
        <f t="shared" si="87"/>
        <v>96.123999999999981</v>
      </c>
      <c r="G1120" s="58" t="s">
        <v>1392</v>
      </c>
      <c r="H1120" s="323">
        <f>+VLOOKUP(G1120,$C$2421:$D$3113,2,FALSE)</f>
        <v>21.28</v>
      </c>
      <c r="I1120" s="55"/>
      <c r="J1120" s="323"/>
      <c r="K1120" s="56">
        <f t="shared" si="88"/>
        <v>117.40399999999998</v>
      </c>
      <c r="IK1120" s="2">
        <v>52000</v>
      </c>
      <c r="IL1120" s="196" t="s">
        <v>2762</v>
      </c>
      <c r="IM1120" s="5">
        <v>20</v>
      </c>
      <c r="IN1120" s="296">
        <f t="shared" si="89"/>
        <v>0.33333333333333331</v>
      </c>
    </row>
    <row r="1121" spans="1:248">
      <c r="A1121" s="52">
        <f>+'3.- Resumen general'!B1123</f>
        <v>1117</v>
      </c>
      <c r="B1121" s="52">
        <v>52601</v>
      </c>
      <c r="C1121" s="53" t="str">
        <f>+'3.- Resumen general'!D1123</f>
        <v>Resección transuretral de próstata (RTU)</v>
      </c>
      <c r="D1121" s="490" t="str">
        <f>+'3.- Resumen general'!F1123</f>
        <v>IQ C</v>
      </c>
      <c r="E1121" s="433" t="s">
        <v>445</v>
      </c>
      <c r="F1121" s="323">
        <f t="shared" si="87"/>
        <v>96.123999999999981</v>
      </c>
      <c r="G1121" s="180" t="s">
        <v>1401</v>
      </c>
      <c r="H1121" s="323">
        <f>+VLOOKUP(G1121,$C$2421:$D$3113,2,FALSE)+($H$3275*$G$3275*IN1121)+($H$3271*$G$3271*IN1121)</f>
        <v>149.41401666666667</v>
      </c>
      <c r="I1121" s="55"/>
      <c r="J1121" s="323"/>
      <c r="K1121" s="56">
        <f t="shared" si="88"/>
        <v>245.53801666666664</v>
      </c>
      <c r="IK1121" s="2">
        <v>52601</v>
      </c>
      <c r="IL1121" s="196" t="s">
        <v>4576</v>
      </c>
      <c r="IM1121" s="5">
        <v>50</v>
      </c>
      <c r="IN1121" s="296">
        <f t="shared" si="89"/>
        <v>0.83333333333333337</v>
      </c>
    </row>
    <row r="1122" spans="1:248">
      <c r="A1122" s="52">
        <f>+'3.- Resumen general'!B1124</f>
        <v>1118</v>
      </c>
      <c r="B1122" s="52">
        <v>52700</v>
      </c>
      <c r="C1122" s="53" t="str">
        <f>+'3.- Resumen general'!D1124</f>
        <v>Drenaje transuretral de absceso prostático</v>
      </c>
      <c r="D1122" s="490" t="str">
        <f>+'3.- Resumen general'!F1124</f>
        <v>IQ C</v>
      </c>
      <c r="E1122" s="433" t="s">
        <v>445</v>
      </c>
      <c r="F1122" s="323">
        <f t="shared" si="87"/>
        <v>96.123999999999981</v>
      </c>
      <c r="G1122" s="180" t="s">
        <v>1401</v>
      </c>
      <c r="H1122" s="323">
        <f>+VLOOKUP(G1122,$C$2421:$D$3113,2,FALSE)+($H$3275*$G$3275*IN1122)+($H$3271*$G$3271*IN1122)</f>
        <v>135.83535000000001</v>
      </c>
      <c r="I1122" s="55"/>
      <c r="J1122" s="323"/>
      <c r="K1122" s="56">
        <f t="shared" si="88"/>
        <v>231.95934999999997</v>
      </c>
      <c r="IK1122" s="2">
        <v>52700</v>
      </c>
      <c r="IL1122" s="196" t="s">
        <v>2763</v>
      </c>
      <c r="IM1122" s="5">
        <v>30</v>
      </c>
      <c r="IN1122" s="296">
        <f t="shared" si="89"/>
        <v>0.5</v>
      </c>
    </row>
    <row r="1123" spans="1:248">
      <c r="A1123" s="52">
        <f>+'3.- Resumen general'!B1125</f>
        <v>1119</v>
      </c>
      <c r="B1123" s="52">
        <v>53000</v>
      </c>
      <c r="C1123" s="53" t="str">
        <f>+'3.- Resumen general'!D1125</f>
        <v>Uretrotomía o uretrostomía, externa; uretra péndula</v>
      </c>
      <c r="D1123" s="490" t="str">
        <f>+'3.- Resumen general'!F1125</f>
        <v>IQ B</v>
      </c>
      <c r="E1123" s="433" t="s">
        <v>3273</v>
      </c>
      <c r="F1123" s="323">
        <f t="shared" si="87"/>
        <v>49.8</v>
      </c>
      <c r="G1123" s="180" t="s">
        <v>1394</v>
      </c>
      <c r="H1123" s="323">
        <f t="shared" ref="H1123:H1138" si="91">+VLOOKUP(G1123,$C$2421:$D$3113,2,FALSE)</f>
        <v>68.84</v>
      </c>
      <c r="I1123" s="55"/>
      <c r="J1123" s="323"/>
      <c r="K1123" s="56">
        <f t="shared" si="88"/>
        <v>118.64</v>
      </c>
      <c r="IK1123" s="2">
        <v>53000</v>
      </c>
      <c r="IL1123" s="196" t="s">
        <v>2764</v>
      </c>
      <c r="IM1123" s="5">
        <v>30</v>
      </c>
      <c r="IN1123" s="296">
        <f t="shared" si="89"/>
        <v>0.5</v>
      </c>
    </row>
    <row r="1124" spans="1:248">
      <c r="A1124" s="52">
        <f>+'3.- Resumen general'!B1126</f>
        <v>1120</v>
      </c>
      <c r="B1124" s="52">
        <v>53020</v>
      </c>
      <c r="C1124" s="53" t="str">
        <f>+'3.- Resumen general'!D1126</f>
        <v>Meatotomía, corte de meato; excepto lactante</v>
      </c>
      <c r="D1124" s="490" t="str">
        <f>+'3.- Resumen general'!F1126</f>
        <v>IQ D</v>
      </c>
      <c r="E1124" s="433" t="s">
        <v>3273</v>
      </c>
      <c r="F1124" s="323">
        <f t="shared" si="87"/>
        <v>49.8</v>
      </c>
      <c r="G1124" s="180" t="s">
        <v>1394</v>
      </c>
      <c r="H1124" s="323">
        <f t="shared" si="91"/>
        <v>68.84</v>
      </c>
      <c r="I1124" s="55"/>
      <c r="J1124" s="323"/>
      <c r="K1124" s="56">
        <f t="shared" si="88"/>
        <v>118.64</v>
      </c>
      <c r="IK1124" s="2">
        <v>53020</v>
      </c>
      <c r="IL1124" s="196" t="s">
        <v>2765</v>
      </c>
      <c r="IM1124" s="5">
        <v>25</v>
      </c>
      <c r="IN1124" s="296">
        <f t="shared" si="89"/>
        <v>0.41666666666666669</v>
      </c>
    </row>
    <row r="1125" spans="1:248">
      <c r="A1125" s="52">
        <f>+'3.- Resumen general'!B1127</f>
        <v>1121</v>
      </c>
      <c r="B1125" s="52">
        <v>53040</v>
      </c>
      <c r="C1125" s="53" t="str">
        <f>+'3.- Resumen general'!D1127</f>
        <v>Drenaje de absceso periuretral profundo</v>
      </c>
      <c r="D1125" s="490" t="str">
        <f>+'3.- Resumen general'!F1127</f>
        <v>IQ C</v>
      </c>
      <c r="E1125" s="433" t="s">
        <v>445</v>
      </c>
      <c r="F1125" s="323">
        <f t="shared" si="87"/>
        <v>96.123999999999981</v>
      </c>
      <c r="G1125" s="58" t="s">
        <v>1392</v>
      </c>
      <c r="H1125" s="323">
        <f t="shared" si="91"/>
        <v>21.28</v>
      </c>
      <c r="I1125" s="55"/>
      <c r="J1125" s="323"/>
      <c r="K1125" s="56">
        <f t="shared" si="88"/>
        <v>117.40399999999998</v>
      </c>
      <c r="IK1125" s="2">
        <v>53040</v>
      </c>
      <c r="IL1125" s="196" t="s">
        <v>2766</v>
      </c>
      <c r="IM1125" s="5">
        <v>50</v>
      </c>
      <c r="IN1125" s="296">
        <f t="shared" si="89"/>
        <v>0.83333333333333337</v>
      </c>
    </row>
    <row r="1126" spans="1:248">
      <c r="A1126" s="52">
        <f>+'3.- Resumen general'!B1128</f>
        <v>1122</v>
      </c>
      <c r="B1126" s="52">
        <v>53200</v>
      </c>
      <c r="C1126" s="53" t="str">
        <f>+'3.- Resumen general'!D1128</f>
        <v>Biopsia de uretra</v>
      </c>
      <c r="D1126" s="490" t="str">
        <f>+'3.- Resumen general'!F1128</f>
        <v>IQ C</v>
      </c>
      <c r="E1126" s="433" t="s">
        <v>445</v>
      </c>
      <c r="F1126" s="323">
        <f t="shared" si="87"/>
        <v>96.123999999999981</v>
      </c>
      <c r="G1126" s="58" t="s">
        <v>1392</v>
      </c>
      <c r="H1126" s="323">
        <f t="shared" si="91"/>
        <v>21.28</v>
      </c>
      <c r="I1126" s="55"/>
      <c r="J1126" s="323"/>
      <c r="K1126" s="56">
        <f t="shared" si="88"/>
        <v>117.40399999999998</v>
      </c>
      <c r="IK1126" s="2">
        <v>53200</v>
      </c>
      <c r="IL1126" s="196" t="s">
        <v>2767</v>
      </c>
      <c r="IM1126" s="5">
        <v>15</v>
      </c>
      <c r="IN1126" s="296">
        <f t="shared" si="89"/>
        <v>0.25</v>
      </c>
    </row>
    <row r="1127" spans="1:248">
      <c r="A1127" s="52">
        <f>+'3.- Resumen general'!B1129</f>
        <v>1123</v>
      </c>
      <c r="B1127" s="52">
        <v>53210</v>
      </c>
      <c r="C1127" s="53" t="str">
        <f>+'3.- Resumen general'!D1129</f>
        <v>Uretrectomía total, incluyendo cistostomía; mujer</v>
      </c>
      <c r="D1127" s="490" t="str">
        <f>+'3.- Resumen general'!F1129</f>
        <v>IQ C</v>
      </c>
      <c r="E1127" s="433" t="s">
        <v>445</v>
      </c>
      <c r="F1127" s="323">
        <f t="shared" si="87"/>
        <v>96.123999999999981</v>
      </c>
      <c r="G1127" s="180" t="s">
        <v>1394</v>
      </c>
      <c r="H1127" s="323">
        <f t="shared" si="91"/>
        <v>68.84</v>
      </c>
      <c r="I1127" s="55"/>
      <c r="J1127" s="323"/>
      <c r="K1127" s="56">
        <f t="shared" si="88"/>
        <v>164.964</v>
      </c>
      <c r="IK1127" s="2">
        <v>53210</v>
      </c>
      <c r="IL1127" s="196" t="s">
        <v>2768</v>
      </c>
      <c r="IM1127" s="5">
        <v>50</v>
      </c>
      <c r="IN1127" s="296">
        <f t="shared" si="89"/>
        <v>0.83333333333333337</v>
      </c>
    </row>
    <row r="1128" spans="1:248">
      <c r="A1128" s="52">
        <f>+'3.- Resumen general'!B1130</f>
        <v>1124</v>
      </c>
      <c r="B1128" s="52">
        <v>53230</v>
      </c>
      <c r="C1128" s="53" t="str">
        <f>+'3.- Resumen general'!D1130</f>
        <v>Excisión de divertículo de uretra (procedimiento separado); mujer</v>
      </c>
      <c r="D1128" s="490" t="str">
        <f>+'3.- Resumen general'!F1130</f>
        <v>IQ C</v>
      </c>
      <c r="E1128" s="433" t="s">
        <v>445</v>
      </c>
      <c r="F1128" s="323">
        <f t="shared" si="87"/>
        <v>96.123999999999981</v>
      </c>
      <c r="G1128" s="180" t="s">
        <v>1394</v>
      </c>
      <c r="H1128" s="323">
        <f t="shared" si="91"/>
        <v>68.84</v>
      </c>
      <c r="I1128" s="55"/>
      <c r="J1128" s="323"/>
      <c r="K1128" s="56">
        <f t="shared" si="88"/>
        <v>164.964</v>
      </c>
      <c r="IK1128" s="2">
        <v>53230</v>
      </c>
      <c r="IL1128" s="196" t="s">
        <v>2769</v>
      </c>
      <c r="IM1128" s="5">
        <v>65</v>
      </c>
      <c r="IN1128" s="296">
        <f t="shared" si="89"/>
        <v>1.0833333333333333</v>
      </c>
    </row>
    <row r="1129" spans="1:248">
      <c r="A1129" s="52">
        <f>+'3.- Resumen general'!B1131</f>
        <v>1125</v>
      </c>
      <c r="B1129" s="52">
        <v>53240</v>
      </c>
      <c r="C1129" s="53" t="str">
        <f>+'3.- Resumen general'!D1131</f>
        <v>Marsupialización de divertículo uretral, hombre o mujer</v>
      </c>
      <c r="D1129" s="490" t="str">
        <f>+'3.- Resumen general'!F1131</f>
        <v>IQ C</v>
      </c>
      <c r="E1129" s="433" t="s">
        <v>445</v>
      </c>
      <c r="F1129" s="323">
        <f t="shared" si="87"/>
        <v>96.123999999999981</v>
      </c>
      <c r="G1129" s="180" t="s">
        <v>1394</v>
      </c>
      <c r="H1129" s="323">
        <f t="shared" si="91"/>
        <v>68.84</v>
      </c>
      <c r="I1129" s="55"/>
      <c r="J1129" s="323"/>
      <c r="K1129" s="56">
        <f t="shared" si="88"/>
        <v>164.964</v>
      </c>
      <c r="IK1129" s="2">
        <v>53240</v>
      </c>
      <c r="IL1129" s="196" t="s">
        <v>2770</v>
      </c>
      <c r="IM1129" s="5">
        <v>65</v>
      </c>
      <c r="IN1129" s="296">
        <f t="shared" si="89"/>
        <v>1.0833333333333333</v>
      </c>
    </row>
    <row r="1130" spans="1:248">
      <c r="A1130" s="52">
        <f>+'3.- Resumen general'!B1132</f>
        <v>1126</v>
      </c>
      <c r="B1130" s="52">
        <v>53260</v>
      </c>
      <c r="C1130" s="53" t="str">
        <f>+'3.- Resumen general'!D1132</f>
        <v>Excisión o fulguración; pólipo(s) uretral(es), uretra distal</v>
      </c>
      <c r="D1130" s="490" t="str">
        <f>+'3.- Resumen general'!F1132</f>
        <v>IQ C</v>
      </c>
      <c r="E1130" s="433" t="s">
        <v>445</v>
      </c>
      <c r="F1130" s="323">
        <f t="shared" si="87"/>
        <v>96.123999999999981</v>
      </c>
      <c r="G1130" s="180" t="s">
        <v>1394</v>
      </c>
      <c r="H1130" s="323">
        <f t="shared" si="91"/>
        <v>68.84</v>
      </c>
      <c r="I1130" s="55"/>
      <c r="J1130" s="323"/>
      <c r="K1130" s="56">
        <f t="shared" si="88"/>
        <v>164.964</v>
      </c>
      <c r="IK1130" s="2">
        <v>53260</v>
      </c>
      <c r="IL1130" s="196" t="s">
        <v>2771</v>
      </c>
      <c r="IM1130" s="5">
        <v>30</v>
      </c>
      <c r="IN1130" s="296">
        <f t="shared" si="89"/>
        <v>0.5</v>
      </c>
    </row>
    <row r="1131" spans="1:248">
      <c r="A1131" s="52">
        <f>+'3.- Resumen general'!B1133</f>
        <v>1127</v>
      </c>
      <c r="B1131" s="52">
        <v>53400</v>
      </c>
      <c r="C1131" s="53" t="str">
        <f>+'3.- Resumen general'!D1133</f>
        <v>Uretroplastía</v>
      </c>
      <c r="D1131" s="490" t="str">
        <f>+'3.- Resumen general'!F1133</f>
        <v>IQ B</v>
      </c>
      <c r="E1131" s="433" t="s">
        <v>5897</v>
      </c>
      <c r="F1131" s="323">
        <f t="shared" si="87"/>
        <v>179.13249000000002</v>
      </c>
      <c r="G1131" s="180" t="s">
        <v>1394</v>
      </c>
      <c r="H1131" s="323">
        <f t="shared" si="91"/>
        <v>68.84</v>
      </c>
      <c r="I1131" s="55"/>
      <c r="J1131" s="323"/>
      <c r="K1131" s="56">
        <f t="shared" si="88"/>
        <v>247.97249000000002</v>
      </c>
      <c r="IK1131" s="2">
        <v>53400</v>
      </c>
      <c r="IL1131" s="196" t="s">
        <v>2772</v>
      </c>
      <c r="IM1131" s="5">
        <v>65</v>
      </c>
      <c r="IN1131" s="296">
        <f t="shared" si="89"/>
        <v>1.0833333333333333</v>
      </c>
    </row>
    <row r="1132" spans="1:248">
      <c r="A1132" s="52">
        <f>+'3.- Resumen general'!B1134</f>
        <v>1128</v>
      </c>
      <c r="B1132" s="52">
        <v>53440</v>
      </c>
      <c r="C1132" s="53" t="str">
        <f>+'3.- Resumen general'!D1134</f>
        <v>Operación para corrección de incontinencia urinaria masculina</v>
      </c>
      <c r="D1132" s="490" t="str">
        <f>+'3.- Resumen general'!F1134</f>
        <v>IQ B</v>
      </c>
      <c r="E1132" s="433" t="s">
        <v>5897</v>
      </c>
      <c r="F1132" s="323">
        <f t="shared" si="87"/>
        <v>179.13249000000002</v>
      </c>
      <c r="G1132" s="180" t="s">
        <v>1395</v>
      </c>
      <c r="H1132" s="323">
        <f t="shared" si="91"/>
        <v>86.8</v>
      </c>
      <c r="I1132" s="55"/>
      <c r="J1132" s="323"/>
      <c r="K1132" s="56">
        <f t="shared" si="88"/>
        <v>265.93249000000003</v>
      </c>
      <c r="IK1132" s="2">
        <v>53440</v>
      </c>
      <c r="IL1132" s="196" t="s">
        <v>2773</v>
      </c>
      <c r="IM1132" s="5">
        <v>80</v>
      </c>
      <c r="IN1132" s="296">
        <f t="shared" si="89"/>
        <v>1.3333333333333333</v>
      </c>
    </row>
    <row r="1133" spans="1:248">
      <c r="A1133" s="52">
        <f>+'3.- Resumen general'!B1135</f>
        <v>1129</v>
      </c>
      <c r="B1133" s="52">
        <v>53450</v>
      </c>
      <c r="C1133" s="53" t="str">
        <f>+'3.- Resumen general'!D1135</f>
        <v>Uretromeatoplastía con avance de la mucosa</v>
      </c>
      <c r="D1133" s="490" t="str">
        <f>+'3.- Resumen general'!F1135</f>
        <v>IQ B</v>
      </c>
      <c r="E1133" s="433" t="s">
        <v>5897</v>
      </c>
      <c r="F1133" s="323">
        <f t="shared" si="87"/>
        <v>179.13249000000002</v>
      </c>
      <c r="G1133" s="180" t="s">
        <v>1394</v>
      </c>
      <c r="H1133" s="323">
        <f t="shared" si="91"/>
        <v>68.84</v>
      </c>
      <c r="I1133" s="55"/>
      <c r="J1133" s="323"/>
      <c r="K1133" s="56">
        <f t="shared" si="88"/>
        <v>247.97249000000002</v>
      </c>
      <c r="IK1133" s="2">
        <v>53450</v>
      </c>
      <c r="IL1133" s="196" t="s">
        <v>2774</v>
      </c>
      <c r="IM1133" s="5">
        <v>30</v>
      </c>
      <c r="IN1133" s="296">
        <f t="shared" si="89"/>
        <v>0.5</v>
      </c>
    </row>
    <row r="1134" spans="1:248">
      <c r="A1134" s="52">
        <f>+'3.- Resumen general'!B1136</f>
        <v>1130</v>
      </c>
      <c r="B1134" s="52">
        <v>53502</v>
      </c>
      <c r="C1134" s="53" t="str">
        <f>+'3.- Resumen general'!D1136</f>
        <v>Uretrorrafia en mujeres</v>
      </c>
      <c r="D1134" s="490" t="str">
        <f>+'3.- Resumen general'!F1136</f>
        <v>IQ C</v>
      </c>
      <c r="E1134" s="433" t="s">
        <v>445</v>
      </c>
      <c r="F1134" s="323">
        <f t="shared" si="87"/>
        <v>96.123999999999981</v>
      </c>
      <c r="G1134" s="180" t="s">
        <v>1394</v>
      </c>
      <c r="H1134" s="323">
        <f t="shared" si="91"/>
        <v>68.84</v>
      </c>
      <c r="I1134" s="55"/>
      <c r="J1134" s="323"/>
      <c r="K1134" s="56">
        <f t="shared" si="88"/>
        <v>164.964</v>
      </c>
      <c r="IK1134" s="2">
        <v>53502</v>
      </c>
      <c r="IL1134" s="196" t="s">
        <v>2775</v>
      </c>
      <c r="IM1134" s="5">
        <v>40</v>
      </c>
      <c r="IN1134" s="296">
        <f t="shared" si="89"/>
        <v>0.66666666666666663</v>
      </c>
    </row>
    <row r="1135" spans="1:248">
      <c r="A1135" s="52">
        <f>+'3.- Resumen general'!B1137</f>
        <v>1131</v>
      </c>
      <c r="B1135" s="52">
        <v>53505</v>
      </c>
      <c r="C1135" s="53" t="str">
        <f>+'3.- Resumen general'!D1137</f>
        <v>Uretrorrafia en hombres</v>
      </c>
      <c r="D1135" s="490" t="str">
        <f>+'3.- Resumen general'!F1137</f>
        <v>IQ C</v>
      </c>
      <c r="E1135" s="433" t="s">
        <v>445</v>
      </c>
      <c r="F1135" s="323">
        <f t="shared" si="87"/>
        <v>96.123999999999981</v>
      </c>
      <c r="G1135" s="180" t="s">
        <v>1394</v>
      </c>
      <c r="H1135" s="323">
        <f t="shared" si="91"/>
        <v>68.84</v>
      </c>
      <c r="I1135" s="55"/>
      <c r="J1135" s="323"/>
      <c r="K1135" s="56">
        <f t="shared" si="88"/>
        <v>164.964</v>
      </c>
      <c r="IK1135" s="2">
        <v>53505</v>
      </c>
      <c r="IL1135" s="196" t="s">
        <v>2776</v>
      </c>
      <c r="IM1135" s="5">
        <v>50</v>
      </c>
      <c r="IN1135" s="296">
        <f t="shared" si="89"/>
        <v>0.83333333333333337</v>
      </c>
    </row>
    <row r="1136" spans="1:248">
      <c r="A1136" s="52">
        <f>+'3.- Resumen general'!B1138</f>
        <v>1132</v>
      </c>
      <c r="B1136" s="52">
        <v>53520</v>
      </c>
      <c r="C1136" s="53" t="str">
        <f>+'3.- Resumen general'!D1138</f>
        <v>Cierre de uretrostomía o de fístula uretrocutánea en hombres</v>
      </c>
      <c r="D1136" s="490" t="str">
        <f>+'3.- Resumen general'!F1138</f>
        <v>IQ B</v>
      </c>
      <c r="E1136" s="433" t="s">
        <v>5897</v>
      </c>
      <c r="F1136" s="323">
        <f t="shared" si="87"/>
        <v>179.13249000000002</v>
      </c>
      <c r="G1136" s="180" t="s">
        <v>1395</v>
      </c>
      <c r="H1136" s="323">
        <f t="shared" si="91"/>
        <v>86.8</v>
      </c>
      <c r="I1136" s="55"/>
      <c r="J1136" s="323"/>
      <c r="K1136" s="56">
        <f t="shared" si="88"/>
        <v>265.93249000000003</v>
      </c>
      <c r="IK1136" s="2">
        <v>53520</v>
      </c>
      <c r="IL1136" s="196" t="s">
        <v>2777</v>
      </c>
      <c r="IM1136" s="5">
        <v>80</v>
      </c>
      <c r="IN1136" s="296">
        <f t="shared" si="89"/>
        <v>1.3333333333333333</v>
      </c>
    </row>
    <row r="1137" spans="1:248">
      <c r="A1137" s="52">
        <f>+'3.- Resumen general'!B1139</f>
        <v>1133</v>
      </c>
      <c r="B1137" s="52">
        <v>53600</v>
      </c>
      <c r="C1137" s="53" t="str">
        <f>+'3.- Resumen general'!D1139</f>
        <v>Dilatación de estrechez uretral</v>
      </c>
      <c r="D1137" s="490" t="str">
        <f>+'3.- Resumen general'!F1139</f>
        <v>IQ C</v>
      </c>
      <c r="E1137" s="433" t="s">
        <v>3273</v>
      </c>
      <c r="F1137" s="323">
        <f t="shared" si="87"/>
        <v>49.8</v>
      </c>
      <c r="G1137" s="58"/>
      <c r="H1137" s="323"/>
      <c r="I1137" s="55"/>
      <c r="J1137" s="323"/>
      <c r="K1137" s="56">
        <f t="shared" si="88"/>
        <v>49.8</v>
      </c>
      <c r="IK1137" s="2">
        <v>53600</v>
      </c>
      <c r="IL1137" s="196" t="s">
        <v>2778</v>
      </c>
      <c r="IM1137" s="5">
        <v>35</v>
      </c>
      <c r="IN1137" s="296">
        <f t="shared" si="89"/>
        <v>0.58333333333333337</v>
      </c>
    </row>
    <row r="1138" spans="1:248">
      <c r="A1138" s="52">
        <f>+'3.- Resumen general'!B1140</f>
        <v>1134</v>
      </c>
      <c r="B1138" s="52">
        <v>54050</v>
      </c>
      <c r="C1138" s="53" t="str">
        <f>+'3.- Resumen general'!D1140</f>
        <v>Destrucción de lesiones (condiloma, papiloma, molusco contagioso, vesícula herpética) en pene</v>
      </c>
      <c r="D1138" s="490" t="str">
        <f>+'3.- Resumen general'!F1140</f>
        <v>IQ D</v>
      </c>
      <c r="E1138" s="433" t="s">
        <v>445</v>
      </c>
      <c r="F1138" s="323">
        <f t="shared" si="87"/>
        <v>96.123999999999981</v>
      </c>
      <c r="G1138" s="58" t="s">
        <v>1392</v>
      </c>
      <c r="H1138" s="323">
        <f t="shared" si="91"/>
        <v>21.28</v>
      </c>
      <c r="I1138" s="55"/>
      <c r="J1138" s="323"/>
      <c r="K1138" s="56">
        <f t="shared" si="88"/>
        <v>117.40399999999998</v>
      </c>
      <c r="IK1138" s="2">
        <v>54050</v>
      </c>
      <c r="IL1138" s="196" t="s">
        <v>1865</v>
      </c>
      <c r="IM1138" s="5">
        <v>35</v>
      </c>
      <c r="IN1138" s="296">
        <f t="shared" si="89"/>
        <v>0.58333333333333337</v>
      </c>
    </row>
    <row r="1139" spans="1:248">
      <c r="A1139" s="52">
        <f>+'3.- Resumen general'!B1141</f>
        <v>1135</v>
      </c>
      <c r="B1139" s="52">
        <v>54100</v>
      </c>
      <c r="C1139" s="53" t="str">
        <f>+'3.- Resumen general'!D1141</f>
        <v>Biopsia de pene</v>
      </c>
      <c r="D1139" s="490" t="str">
        <f>+'3.- Resumen general'!F1141</f>
        <v>Atención de Tópico</v>
      </c>
      <c r="E1139" s="432" t="s">
        <v>3214</v>
      </c>
      <c r="F1139" s="323">
        <f t="shared" si="87"/>
        <v>18.19285</v>
      </c>
      <c r="G1139" s="57"/>
      <c r="H1139" s="323"/>
      <c r="I1139" s="55"/>
      <c r="J1139" s="323"/>
      <c r="K1139" s="56">
        <f t="shared" si="88"/>
        <v>18.19285</v>
      </c>
      <c r="IK1139" s="2">
        <v>54100</v>
      </c>
      <c r="IL1139" s="196" t="s">
        <v>1866</v>
      </c>
      <c r="IM1139" s="5">
        <v>20</v>
      </c>
      <c r="IN1139" s="296">
        <f t="shared" si="89"/>
        <v>0.33333333333333331</v>
      </c>
    </row>
    <row r="1140" spans="1:248" s="63" customFormat="1">
      <c r="A1140" s="52">
        <f>+'3.- Resumen general'!B1142</f>
        <v>1136</v>
      </c>
      <c r="B1140" s="52">
        <v>54110</v>
      </c>
      <c r="C1140" s="53" t="str">
        <f>+'3.- Resumen general'!D1142</f>
        <v>Excisión de placas fibrosas del pene (enfermedad de Peyrone)</v>
      </c>
      <c r="D1140" s="490" t="str">
        <f>+'3.- Resumen general'!F1142</f>
        <v>Atención de Tópico</v>
      </c>
      <c r="E1140" s="434" t="s">
        <v>446</v>
      </c>
      <c r="F1140" s="323">
        <f t="shared" si="87"/>
        <v>2.9198499999999998</v>
      </c>
      <c r="G1140" s="62" t="s">
        <v>3217</v>
      </c>
      <c r="H1140" s="323">
        <f>+VLOOKUP(G1140,$C$2421:$D$3113,2,FALSE)</f>
        <v>16.531500000000001</v>
      </c>
      <c r="I1140" s="60"/>
      <c r="J1140" s="323"/>
      <c r="K1140" s="61">
        <f t="shared" si="88"/>
        <v>19.451350000000001</v>
      </c>
      <c r="L1140" s="6"/>
      <c r="M1140" s="6"/>
      <c r="N1140" s="6"/>
      <c r="P1140" s="64"/>
      <c r="IK1140" s="2">
        <v>54110</v>
      </c>
      <c r="IL1140" s="196" t="s">
        <v>1867</v>
      </c>
      <c r="IM1140" s="64">
        <v>65</v>
      </c>
      <c r="IN1140" s="296">
        <f t="shared" si="89"/>
        <v>1.0833333333333333</v>
      </c>
    </row>
    <row r="1141" spans="1:248">
      <c r="A1141" s="52">
        <f>+'3.- Resumen general'!B1143</f>
        <v>1137</v>
      </c>
      <c r="B1141" s="52">
        <v>54120</v>
      </c>
      <c r="C1141" s="53" t="str">
        <f>+'3.- Resumen general'!D1143</f>
        <v>Amputación de pene: parcial</v>
      </c>
      <c r="D1141" s="490" t="str">
        <f>+'3.- Resumen general'!F1143</f>
        <v>IQ C</v>
      </c>
      <c r="E1141" s="433" t="s">
        <v>445</v>
      </c>
      <c r="F1141" s="323">
        <f t="shared" si="87"/>
        <v>96.123999999999981</v>
      </c>
      <c r="G1141" s="180" t="s">
        <v>1395</v>
      </c>
      <c r="H1141" s="323">
        <f>+VLOOKUP(G1141,$C$2421:$D$3113,2,FALSE)</f>
        <v>86.8</v>
      </c>
      <c r="I1141" s="55"/>
      <c r="J1141" s="323"/>
      <c r="K1141" s="56">
        <f t="shared" si="88"/>
        <v>182.92399999999998</v>
      </c>
      <c r="IK1141" s="2">
        <v>54120</v>
      </c>
      <c r="IL1141" s="196" t="s">
        <v>1868</v>
      </c>
      <c r="IM1141" s="5">
        <v>65</v>
      </c>
      <c r="IN1141" s="296">
        <f t="shared" si="89"/>
        <v>1.0833333333333333</v>
      </c>
    </row>
    <row r="1142" spans="1:248">
      <c r="A1142" s="52">
        <f>+'3.- Resumen general'!B1144</f>
        <v>1138</v>
      </c>
      <c r="B1142" s="52">
        <v>54125</v>
      </c>
      <c r="C1142" s="53" t="str">
        <f>+'3.- Resumen general'!D1144</f>
        <v>Amputación de pene: completa</v>
      </c>
      <c r="D1142" s="490" t="str">
        <f>+'3.- Resumen general'!F1144</f>
        <v>IQ C</v>
      </c>
      <c r="E1142" s="433" t="s">
        <v>445</v>
      </c>
      <c r="F1142" s="323">
        <f t="shared" si="87"/>
        <v>96.123999999999981</v>
      </c>
      <c r="G1142" s="180" t="s">
        <v>1395</v>
      </c>
      <c r="H1142" s="323">
        <f>+VLOOKUP(G1142,$C$2421:$D$3113,2,FALSE)</f>
        <v>86.8</v>
      </c>
      <c r="I1142" s="55"/>
      <c r="J1142" s="323"/>
      <c r="K1142" s="56">
        <f t="shared" si="88"/>
        <v>182.92399999999998</v>
      </c>
      <c r="IK1142" s="2">
        <v>54125</v>
      </c>
      <c r="IL1142" s="196" t="s">
        <v>1869</v>
      </c>
      <c r="IM1142" s="5">
        <v>80</v>
      </c>
      <c r="IN1142" s="296">
        <f t="shared" si="89"/>
        <v>1.3333333333333333</v>
      </c>
    </row>
    <row r="1143" spans="1:248">
      <c r="A1143" s="52">
        <f>+'3.- Resumen general'!B1145</f>
        <v>1139</v>
      </c>
      <c r="B1143" s="52">
        <v>54130</v>
      </c>
      <c r="C1143" s="53" t="str">
        <f>+'3.- Resumen general'!D1145</f>
        <v>Amputación de pene, radical; con linfadenectomía inguinofemoral bilateral</v>
      </c>
      <c r="D1143" s="490" t="str">
        <f>+'3.- Resumen general'!F1145</f>
        <v>IQ B</v>
      </c>
      <c r="E1143" s="433" t="s">
        <v>5897</v>
      </c>
      <c r="F1143" s="323">
        <f t="shared" si="87"/>
        <v>179.13249000000002</v>
      </c>
      <c r="G1143" s="180" t="s">
        <v>1395</v>
      </c>
      <c r="H1143" s="323">
        <f>+VLOOKUP(G1143,$C$2421:$D$3113,2,FALSE)</f>
        <v>86.8</v>
      </c>
      <c r="I1143" s="55"/>
      <c r="J1143" s="323"/>
      <c r="K1143" s="56">
        <f t="shared" si="88"/>
        <v>265.93249000000003</v>
      </c>
      <c r="IK1143" s="2">
        <v>54130</v>
      </c>
      <c r="IL1143" s="196" t="s">
        <v>1870</v>
      </c>
      <c r="IM1143" s="5">
        <v>95</v>
      </c>
      <c r="IN1143" s="296">
        <f t="shared" si="89"/>
        <v>1.5833333333333333</v>
      </c>
    </row>
    <row r="1144" spans="1:248">
      <c r="A1144" s="52">
        <f>+'3.- Resumen general'!B1146</f>
        <v>1140</v>
      </c>
      <c r="B1144" s="52">
        <v>54150</v>
      </c>
      <c r="C1144" s="53" t="str">
        <f>+'3.- Resumen general'!D1146</f>
        <v>Circuncisión, usando clamp u otro dispositivo; recién nacido</v>
      </c>
      <c r="D1144" s="490" t="str">
        <f>+'3.- Resumen general'!F1146</f>
        <v>IQ D</v>
      </c>
      <c r="E1144" s="433" t="s">
        <v>3273</v>
      </c>
      <c r="F1144" s="323">
        <f t="shared" si="87"/>
        <v>49.8</v>
      </c>
      <c r="G1144" s="180" t="s">
        <v>1401</v>
      </c>
      <c r="H1144" s="323">
        <f>+VLOOKUP(G1144,$C$2421:$D$3113,2,FALSE)+($H$3275*$G$3275*IN1144)+($H$3271*$G$3271*IN1144)</f>
        <v>135.83535000000001</v>
      </c>
      <c r="I1144" s="55"/>
      <c r="J1144" s="323"/>
      <c r="K1144" s="56">
        <f t="shared" si="88"/>
        <v>185.63535000000002</v>
      </c>
      <c r="IK1144" s="2">
        <v>54150</v>
      </c>
      <c r="IL1144" s="196" t="s">
        <v>1871</v>
      </c>
      <c r="IM1144" s="5">
        <v>30</v>
      </c>
      <c r="IN1144" s="296">
        <f t="shared" si="89"/>
        <v>0.5</v>
      </c>
    </row>
    <row r="1145" spans="1:248" s="63" customFormat="1">
      <c r="A1145" s="52">
        <f>+'3.- Resumen general'!B1147</f>
        <v>1141</v>
      </c>
      <c r="B1145" s="52">
        <v>54152</v>
      </c>
      <c r="C1145" s="53" t="str">
        <f>+'3.- Resumen general'!D1147</f>
        <v>Circuncisión en persona que no sea recién nacida</v>
      </c>
      <c r="D1145" s="490" t="str">
        <f>+'3.- Resumen general'!F1147</f>
        <v>Atención de Tópico</v>
      </c>
      <c r="E1145" s="434" t="s">
        <v>446</v>
      </c>
      <c r="F1145" s="323">
        <f t="shared" si="87"/>
        <v>2.9198499999999998</v>
      </c>
      <c r="G1145" s="62" t="s">
        <v>3217</v>
      </c>
      <c r="H1145" s="323">
        <f>+VLOOKUP(G1145,$C$2421:$D$3113,2,FALSE)</f>
        <v>16.531500000000001</v>
      </c>
      <c r="I1145" s="60"/>
      <c r="J1145" s="323"/>
      <c r="K1145" s="61">
        <f t="shared" si="88"/>
        <v>19.451350000000001</v>
      </c>
      <c r="L1145" s="6"/>
      <c r="M1145" s="6"/>
      <c r="N1145" s="6"/>
      <c r="P1145" s="64"/>
      <c r="IK1145" s="2">
        <v>54152</v>
      </c>
      <c r="IL1145" s="196" t="s">
        <v>1872</v>
      </c>
      <c r="IM1145" s="64">
        <v>40</v>
      </c>
      <c r="IN1145" s="296">
        <f t="shared" si="89"/>
        <v>0.66666666666666663</v>
      </c>
    </row>
    <row r="1146" spans="1:248">
      <c r="A1146" s="52">
        <f>+'3.- Resumen general'!B1148</f>
        <v>1142</v>
      </c>
      <c r="B1146" s="52">
        <v>54300</v>
      </c>
      <c r="C1146" s="53" t="str">
        <f>+'3.- Resumen general'!D1148</f>
        <v>Operación plástica del pene para enderezamiento de encordamiento (ejm. hipospadias), con o sin movilización de la uretra</v>
      </c>
      <c r="D1146" s="490" t="str">
        <f>+'3.- Resumen general'!F1148</f>
        <v>IQ C</v>
      </c>
      <c r="E1146" s="433" t="s">
        <v>445</v>
      </c>
      <c r="F1146" s="323">
        <f t="shared" si="87"/>
        <v>96.123999999999981</v>
      </c>
      <c r="G1146" s="180" t="s">
        <v>1395</v>
      </c>
      <c r="H1146" s="323">
        <f>+VLOOKUP(G1146,$C$2421:$D$3113,2,FALSE)</f>
        <v>86.8</v>
      </c>
      <c r="I1146" s="55"/>
      <c r="J1146" s="323"/>
      <c r="K1146" s="56">
        <f t="shared" si="88"/>
        <v>182.92399999999998</v>
      </c>
      <c r="IK1146" s="2">
        <v>54300</v>
      </c>
      <c r="IL1146" s="196" t="s">
        <v>1873</v>
      </c>
      <c r="IM1146" s="5">
        <v>65</v>
      </c>
      <c r="IN1146" s="296">
        <f t="shared" si="89"/>
        <v>1.0833333333333333</v>
      </c>
    </row>
    <row r="1147" spans="1:248">
      <c r="A1147" s="52">
        <f>+'3.- Resumen general'!B1149</f>
        <v>1143</v>
      </c>
      <c r="B1147" s="52">
        <v>54420</v>
      </c>
      <c r="C1147" s="53" t="str">
        <f>+'3.- Resumen general'!D1149</f>
        <v>Cortocircuito de cuerpos cavernosos con vena safena (operación para priapismo)</v>
      </c>
      <c r="D1147" s="490" t="str">
        <f>+'3.- Resumen general'!F1149</f>
        <v>IQ C</v>
      </c>
      <c r="E1147" s="433" t="s">
        <v>445</v>
      </c>
      <c r="F1147" s="323">
        <f t="shared" si="87"/>
        <v>96.123999999999981</v>
      </c>
      <c r="G1147" s="180" t="s">
        <v>1395</v>
      </c>
      <c r="H1147" s="323">
        <f>+VLOOKUP(G1147,$C$2421:$D$3113,2,FALSE)</f>
        <v>86.8</v>
      </c>
      <c r="I1147" s="55"/>
      <c r="J1147" s="323"/>
      <c r="K1147" s="56">
        <f t="shared" si="88"/>
        <v>182.92399999999998</v>
      </c>
      <c r="IK1147" s="2">
        <v>54420</v>
      </c>
      <c r="IL1147" s="196" t="s">
        <v>1874</v>
      </c>
      <c r="IM1147" s="5">
        <v>110</v>
      </c>
      <c r="IN1147" s="296">
        <f t="shared" si="89"/>
        <v>1.8333333333333333</v>
      </c>
    </row>
    <row r="1148" spans="1:248">
      <c r="A1148" s="52">
        <f>+'3.- Resumen general'!B1150</f>
        <v>1144</v>
      </c>
      <c r="B1148" s="52">
        <v>54450</v>
      </c>
      <c r="C1148" s="53" t="str">
        <f>+'3.- Resumen general'!D1150</f>
        <v>Manipulación de prepucio incluyendo lisis de adherencias prepuciales y estiramiento</v>
      </c>
      <c r="D1148" s="490" t="str">
        <f>+'3.- Resumen general'!F1150</f>
        <v>IQ D</v>
      </c>
      <c r="E1148" s="433" t="s">
        <v>3273</v>
      </c>
      <c r="F1148" s="323">
        <f t="shared" si="87"/>
        <v>49.8</v>
      </c>
      <c r="G1148" s="58" t="s">
        <v>1392</v>
      </c>
      <c r="H1148" s="323">
        <f>+VLOOKUP(G1148,$C$2421:$D$3113,2,FALSE)</f>
        <v>21.28</v>
      </c>
      <c r="I1148" s="55"/>
      <c r="J1148" s="323"/>
      <c r="K1148" s="56">
        <f t="shared" si="88"/>
        <v>71.08</v>
      </c>
      <c r="IK1148" s="2">
        <v>54450</v>
      </c>
      <c r="IL1148" s="196" t="s">
        <v>1875</v>
      </c>
      <c r="IM1148" s="5">
        <v>30</v>
      </c>
      <c r="IN1148" s="296">
        <f t="shared" si="89"/>
        <v>0.5</v>
      </c>
    </row>
    <row r="1149" spans="1:248">
      <c r="A1149" s="52">
        <f>+'3.- Resumen general'!B1151</f>
        <v>1145</v>
      </c>
      <c r="B1149" s="52">
        <v>54500</v>
      </c>
      <c r="C1149" s="53" t="str">
        <f>+'3.- Resumen general'!D1151</f>
        <v>Biopsia de testículos, con aguja</v>
      </c>
      <c r="D1149" s="490" t="str">
        <f>+'3.- Resumen general'!F1151</f>
        <v>Atención de Tópico</v>
      </c>
      <c r="E1149" s="432" t="s">
        <v>3214</v>
      </c>
      <c r="F1149" s="323">
        <f t="shared" si="87"/>
        <v>18.19285</v>
      </c>
      <c r="G1149" s="180" t="s">
        <v>1395</v>
      </c>
      <c r="H1149" s="323"/>
      <c r="I1149" s="55"/>
      <c r="J1149" s="323"/>
      <c r="K1149" s="56">
        <f t="shared" si="88"/>
        <v>18.19285</v>
      </c>
      <c r="IK1149" s="2">
        <v>54500</v>
      </c>
      <c r="IL1149" s="196" t="s">
        <v>1876</v>
      </c>
      <c r="IM1149" s="5">
        <v>20</v>
      </c>
      <c r="IN1149" s="296">
        <f t="shared" si="89"/>
        <v>0.33333333333333331</v>
      </c>
    </row>
    <row r="1150" spans="1:248">
      <c r="A1150" s="52">
        <f>+'3.- Resumen general'!B1152</f>
        <v>1146</v>
      </c>
      <c r="B1150" s="52">
        <v>54505</v>
      </c>
      <c r="C1150" s="53" t="str">
        <f>+'3.- Resumen general'!D1152</f>
        <v>Biopsia de testículos, incisional</v>
      </c>
      <c r="D1150" s="490" t="str">
        <f>+'3.- Resumen general'!F1152</f>
        <v>Atención de Tópico</v>
      </c>
      <c r="E1150" s="432" t="s">
        <v>3214</v>
      </c>
      <c r="F1150" s="323">
        <f t="shared" si="87"/>
        <v>18.19285</v>
      </c>
      <c r="G1150" s="57"/>
      <c r="H1150" s="323"/>
      <c r="I1150" s="55"/>
      <c r="J1150" s="323"/>
      <c r="K1150" s="56">
        <f t="shared" si="88"/>
        <v>18.19285</v>
      </c>
      <c r="IK1150" s="2">
        <v>54505</v>
      </c>
      <c r="IL1150" s="196" t="s">
        <v>1877</v>
      </c>
      <c r="IM1150" s="5">
        <v>30</v>
      </c>
      <c r="IN1150" s="296">
        <f t="shared" si="89"/>
        <v>0.5</v>
      </c>
    </row>
    <row r="1151" spans="1:248" s="63" customFormat="1">
      <c r="A1151" s="52">
        <f>+'3.- Resumen general'!B1153</f>
        <v>1147</v>
      </c>
      <c r="B1151" s="52">
        <v>54510</v>
      </c>
      <c r="C1151" s="53" t="str">
        <f>+'3.- Resumen general'!D1153</f>
        <v>Excisión de lesión local de testículos</v>
      </c>
      <c r="D1151" s="490" t="str">
        <f>+'3.- Resumen general'!F1153</f>
        <v>Atención de Tópico</v>
      </c>
      <c r="E1151" s="434" t="s">
        <v>446</v>
      </c>
      <c r="F1151" s="323">
        <f t="shared" si="87"/>
        <v>2.9198499999999998</v>
      </c>
      <c r="G1151" s="62" t="s">
        <v>3217</v>
      </c>
      <c r="H1151" s="323">
        <f>+VLOOKUP(G1151,$C$2421:$D$3113,2,FALSE)</f>
        <v>16.531500000000001</v>
      </c>
      <c r="I1151" s="60"/>
      <c r="J1151" s="323"/>
      <c r="K1151" s="61">
        <f t="shared" si="88"/>
        <v>19.451350000000001</v>
      </c>
      <c r="L1151" s="6"/>
      <c r="M1151" s="6"/>
      <c r="N1151" s="6"/>
      <c r="P1151" s="64"/>
      <c r="IK1151" s="2">
        <v>54510</v>
      </c>
      <c r="IL1151" s="196" t="s">
        <v>2788</v>
      </c>
      <c r="IM1151" s="64">
        <v>35</v>
      </c>
      <c r="IN1151" s="296">
        <f t="shared" si="89"/>
        <v>0.58333333333333337</v>
      </c>
    </row>
    <row r="1152" spans="1:248">
      <c r="A1152" s="52">
        <f>+'3.- Resumen general'!B1154</f>
        <v>1148</v>
      </c>
      <c r="B1152" s="52">
        <v>54520</v>
      </c>
      <c r="C1152" s="53" t="str">
        <f>+'3.- Resumen general'!D1154</f>
        <v>Orquiectomía simple (incluyendo subcapsular), con o sin prótesis testicular, abordaje escrotal o inguinal</v>
      </c>
      <c r="D1152" s="490" t="str">
        <f>+'3.- Resumen general'!F1154</f>
        <v>IQ D</v>
      </c>
      <c r="E1152" s="433" t="s">
        <v>3273</v>
      </c>
      <c r="F1152" s="323">
        <f t="shared" si="87"/>
        <v>49.8</v>
      </c>
      <c r="G1152" s="180" t="s">
        <v>1395</v>
      </c>
      <c r="H1152" s="323">
        <f>+VLOOKUP(G1152,$C$2421:$D$3113,2,FALSE)</f>
        <v>86.8</v>
      </c>
      <c r="I1152" s="55"/>
      <c r="J1152" s="323"/>
      <c r="K1152" s="56">
        <f t="shared" si="88"/>
        <v>136.6</v>
      </c>
      <c r="IK1152" s="2">
        <v>54520</v>
      </c>
      <c r="IL1152" s="196" t="s">
        <v>2789</v>
      </c>
      <c r="IM1152" s="5">
        <v>40</v>
      </c>
      <c r="IN1152" s="296">
        <f t="shared" si="89"/>
        <v>0.66666666666666663</v>
      </c>
    </row>
    <row r="1153" spans="1:248">
      <c r="A1153" s="52">
        <f>+'3.- Resumen general'!B1155</f>
        <v>1149</v>
      </c>
      <c r="B1153" s="52">
        <v>54525</v>
      </c>
      <c r="C1153" s="53" t="str">
        <f>+'3.- Resumen general'!D1155</f>
        <v>Orquiectomía bilateral</v>
      </c>
      <c r="D1153" s="490" t="str">
        <f>+'3.- Resumen general'!F1155</f>
        <v>IQ C</v>
      </c>
      <c r="E1153" s="433" t="s">
        <v>445</v>
      </c>
      <c r="F1153" s="323">
        <f t="shared" si="87"/>
        <v>96.123999999999981</v>
      </c>
      <c r="G1153" s="180" t="s">
        <v>1395</v>
      </c>
      <c r="H1153" s="323">
        <f>+VLOOKUP(G1153,$C$2421:$D$3113,2,FALSE)</f>
        <v>86.8</v>
      </c>
      <c r="I1153" s="55"/>
      <c r="J1153" s="323"/>
      <c r="K1153" s="56">
        <f t="shared" si="88"/>
        <v>182.92399999999998</v>
      </c>
      <c r="IK1153" s="2">
        <v>54525</v>
      </c>
      <c r="IL1153" s="196" t="s">
        <v>2790</v>
      </c>
      <c r="IM1153" s="5">
        <v>50</v>
      </c>
      <c r="IN1153" s="296">
        <f t="shared" si="89"/>
        <v>0.83333333333333337</v>
      </c>
    </row>
    <row r="1154" spans="1:248">
      <c r="A1154" s="52">
        <f>+'3.- Resumen general'!B1156</f>
        <v>1150</v>
      </c>
      <c r="B1154" s="52">
        <v>54530</v>
      </c>
      <c r="C1154" s="53" t="str">
        <f>+'3.- Resumen general'!D1156</f>
        <v>Orquiectomía radical, por tumor; abordaje inguinal</v>
      </c>
      <c r="D1154" s="490" t="str">
        <f>+'3.- Resumen general'!F1156</f>
        <v>IQ C</v>
      </c>
      <c r="E1154" s="433" t="s">
        <v>445</v>
      </c>
      <c r="F1154" s="323">
        <f t="shared" si="87"/>
        <v>96.123999999999981</v>
      </c>
      <c r="G1154" s="180" t="s">
        <v>1401</v>
      </c>
      <c r="H1154" s="323">
        <f>+VLOOKUP(G1154,$C$2421:$D$3113,2,FALSE)+($H$3275*$G$3275*IN1154)+($H$3271*$G$3271*IN1154)</f>
        <v>169.78201666666666</v>
      </c>
      <c r="I1154" s="55"/>
      <c r="J1154" s="323"/>
      <c r="K1154" s="56">
        <f t="shared" si="88"/>
        <v>265.90601666666663</v>
      </c>
      <c r="IK1154" s="2">
        <v>54530</v>
      </c>
      <c r="IL1154" s="196" t="s">
        <v>2791</v>
      </c>
      <c r="IM1154" s="5">
        <v>80</v>
      </c>
      <c r="IN1154" s="296">
        <f t="shared" si="89"/>
        <v>1.3333333333333333</v>
      </c>
    </row>
    <row r="1155" spans="1:248">
      <c r="A1155" s="52">
        <f>+'3.- Resumen general'!B1157</f>
        <v>1151</v>
      </c>
      <c r="B1155" s="52">
        <v>54550</v>
      </c>
      <c r="C1155" s="53" t="str">
        <f>+'3.- Resumen general'!D1157</f>
        <v>Exploración de testículos no descendidos (región inguinal o escrotal)</v>
      </c>
      <c r="D1155" s="490" t="str">
        <f>+'3.- Resumen general'!F1157</f>
        <v>IQ C</v>
      </c>
      <c r="E1155" s="433" t="s">
        <v>3273</v>
      </c>
      <c r="F1155" s="323">
        <f t="shared" si="87"/>
        <v>49.8</v>
      </c>
      <c r="G1155" s="180" t="s">
        <v>1401</v>
      </c>
      <c r="H1155" s="323">
        <f>+VLOOKUP(G1155,$C$2421:$D$3113,2,FALSE)+($H$3275*$G$3275*IN1155)+($H$3271*$G$3271*IN1155)</f>
        <v>152.80868333333333</v>
      </c>
      <c r="I1155" s="55"/>
      <c r="J1155" s="323"/>
      <c r="K1155" s="56">
        <f t="shared" si="88"/>
        <v>202.60868333333332</v>
      </c>
      <c r="IK1155" s="2">
        <v>54550</v>
      </c>
      <c r="IL1155" s="196" t="s">
        <v>2792</v>
      </c>
      <c r="IM1155" s="5">
        <v>55</v>
      </c>
      <c r="IN1155" s="296">
        <f t="shared" si="89"/>
        <v>0.91666666666666663</v>
      </c>
    </row>
    <row r="1156" spans="1:248">
      <c r="A1156" s="52">
        <f>+'3.- Resumen general'!B1158</f>
        <v>1152</v>
      </c>
      <c r="B1156" s="52">
        <v>54600</v>
      </c>
      <c r="C1156" s="53" t="str">
        <f>+'3.- Resumen general'!D1158</f>
        <v>Reducción de torsión de testículos, quirúrgica, con o sin fijación del testículo contralateral</v>
      </c>
      <c r="D1156" s="490" t="str">
        <f>+'3.- Resumen general'!F1158</f>
        <v>IQ C</v>
      </c>
      <c r="E1156" s="433" t="s">
        <v>445</v>
      </c>
      <c r="F1156" s="323">
        <f t="shared" si="87"/>
        <v>96.123999999999981</v>
      </c>
      <c r="G1156" s="180" t="s">
        <v>1401</v>
      </c>
      <c r="H1156" s="323">
        <f>+VLOOKUP(G1156,$C$2421:$D$3113,2,FALSE)+($H$3275*$G$3275*IN1156)+($H$3271*$G$3271*IN1156)</f>
        <v>156.20335000000003</v>
      </c>
      <c r="I1156" s="55"/>
      <c r="J1156" s="323"/>
      <c r="K1156" s="56">
        <f t="shared" si="88"/>
        <v>252.32735000000002</v>
      </c>
      <c r="IK1156" s="2">
        <v>54600</v>
      </c>
      <c r="IL1156" s="196" t="s">
        <v>2793</v>
      </c>
      <c r="IM1156" s="5">
        <v>60</v>
      </c>
      <c r="IN1156" s="296">
        <f t="shared" si="89"/>
        <v>1</v>
      </c>
    </row>
    <row r="1157" spans="1:248">
      <c r="A1157" s="52">
        <f>+'3.- Resumen general'!B1159</f>
        <v>1153</v>
      </c>
      <c r="B1157" s="52">
        <v>54670</v>
      </c>
      <c r="C1157" s="53" t="str">
        <f>+'3.- Resumen general'!D1159</f>
        <v>Sutura o corrección de lesión testicular</v>
      </c>
      <c r="D1157" s="490" t="str">
        <f>+'3.- Resumen general'!F1159</f>
        <v>Atención de Tópico</v>
      </c>
      <c r="E1157" s="432" t="s">
        <v>446</v>
      </c>
      <c r="F1157" s="323">
        <f t="shared" ref="F1157:F1220" si="92">+VLOOKUP(E1157,$C$2421:$D$3113,2,FALSE)</f>
        <v>2.9198499999999998</v>
      </c>
      <c r="G1157" s="57" t="s">
        <v>3217</v>
      </c>
      <c r="H1157" s="323">
        <f>+VLOOKUP(G1157,$C$2421:$D$3113,2,FALSE)</f>
        <v>16.531500000000001</v>
      </c>
      <c r="I1157" s="55"/>
      <c r="J1157" s="323"/>
      <c r="K1157" s="56">
        <f t="shared" ref="K1157:K1220" si="93">+F1157+H1157+J1157</f>
        <v>19.451350000000001</v>
      </c>
      <c r="IK1157" s="2">
        <v>54670</v>
      </c>
      <c r="IL1157" s="196" t="s">
        <v>2794</v>
      </c>
      <c r="IM1157" s="5">
        <v>50</v>
      </c>
      <c r="IN1157" s="296">
        <f t="shared" ref="IN1157:IN1220" si="94">IM1157/60</f>
        <v>0.83333333333333337</v>
      </c>
    </row>
    <row r="1158" spans="1:248">
      <c r="A1158" s="52">
        <f>+'3.- Resumen general'!B1160</f>
        <v>1154</v>
      </c>
      <c r="B1158" s="52">
        <v>54690</v>
      </c>
      <c r="C1158" s="53" t="str">
        <f>+'3.- Resumen general'!D1160</f>
        <v>Orquiectomía por laparoscopía</v>
      </c>
      <c r="D1158" s="490" t="str">
        <f>+'3.- Resumen general'!F1160</f>
        <v>IQ C</v>
      </c>
      <c r="E1158" s="433" t="s">
        <v>445</v>
      </c>
      <c r="F1158" s="323">
        <f t="shared" si="92"/>
        <v>96.123999999999981</v>
      </c>
      <c r="G1158" s="180" t="s">
        <v>1401</v>
      </c>
      <c r="H1158" s="323">
        <f>+VLOOKUP(G1158,$C$2421:$D$3113,2,FALSE)+($H$3275*$G$3275*IN1158)+($H$3271*$G$3271*IN1158)</f>
        <v>146.01935000000003</v>
      </c>
      <c r="I1158" s="55"/>
      <c r="J1158" s="323"/>
      <c r="K1158" s="56">
        <f t="shared" si="93"/>
        <v>242.14335</v>
      </c>
      <c r="IK1158" s="2">
        <v>54690</v>
      </c>
      <c r="IL1158" s="196" t="s">
        <v>2795</v>
      </c>
      <c r="IM1158" s="5">
        <v>45</v>
      </c>
      <c r="IN1158" s="296">
        <f t="shared" si="94"/>
        <v>0.75</v>
      </c>
    </row>
    <row r="1159" spans="1:248">
      <c r="A1159" s="52">
        <f>+'3.- Resumen general'!B1161</f>
        <v>1155</v>
      </c>
      <c r="B1159" s="52">
        <v>54700</v>
      </c>
      <c r="C1159" s="53" t="str">
        <f>+'3.- Resumen general'!D1161</f>
        <v>Incisión y drenaje del epidídimo, testículos y/o espacio escrotal (ejm. absceso o hematoma)</v>
      </c>
      <c r="D1159" s="490" t="str">
        <f>+'3.- Resumen general'!F1161</f>
        <v>Atención de Tópico</v>
      </c>
      <c r="E1159" s="432" t="s">
        <v>446</v>
      </c>
      <c r="F1159" s="323">
        <f t="shared" si="92"/>
        <v>2.9198499999999998</v>
      </c>
      <c r="G1159" s="57" t="s">
        <v>3217</v>
      </c>
      <c r="H1159" s="323">
        <f>+VLOOKUP(G1159,$C$2421:$D$3113,2,FALSE)</f>
        <v>16.531500000000001</v>
      </c>
      <c r="I1159" s="55"/>
      <c r="J1159" s="323"/>
      <c r="K1159" s="56">
        <f t="shared" si="93"/>
        <v>19.451350000000001</v>
      </c>
      <c r="IK1159" s="2">
        <v>54700</v>
      </c>
      <c r="IL1159" s="196" t="s">
        <v>2796</v>
      </c>
      <c r="IM1159" s="5">
        <v>20</v>
      </c>
      <c r="IN1159" s="296">
        <f t="shared" si="94"/>
        <v>0.33333333333333331</v>
      </c>
    </row>
    <row r="1160" spans="1:248">
      <c r="A1160" s="52">
        <f>+'3.- Resumen general'!B1162</f>
        <v>1156</v>
      </c>
      <c r="B1160" s="52">
        <v>54800</v>
      </c>
      <c r="C1160" s="53" t="str">
        <f>+'3.- Resumen general'!D1162</f>
        <v>Biopsia de epidídimo, aguja</v>
      </c>
      <c r="D1160" s="490" t="str">
        <f>+'3.- Resumen general'!F1162</f>
        <v>Atención de Tópico</v>
      </c>
      <c r="E1160" s="432" t="s">
        <v>3214</v>
      </c>
      <c r="F1160" s="323">
        <f t="shared" si="92"/>
        <v>18.19285</v>
      </c>
      <c r="G1160" s="57"/>
      <c r="H1160" s="323"/>
      <c r="I1160" s="55"/>
      <c r="J1160" s="323"/>
      <c r="K1160" s="56">
        <f t="shared" si="93"/>
        <v>18.19285</v>
      </c>
      <c r="IK1160" s="2">
        <v>54800</v>
      </c>
      <c r="IL1160" s="196" t="s">
        <v>2797</v>
      </c>
      <c r="IM1160" s="5">
        <v>20</v>
      </c>
      <c r="IN1160" s="296">
        <f t="shared" si="94"/>
        <v>0.33333333333333331</v>
      </c>
    </row>
    <row r="1161" spans="1:248">
      <c r="A1161" s="52">
        <f>+'3.- Resumen general'!B1163</f>
        <v>1157</v>
      </c>
      <c r="B1161" s="52">
        <v>54820</v>
      </c>
      <c r="C1161" s="53" t="str">
        <f>+'3.- Resumen general'!D1163</f>
        <v>Exploración de epidídimo, con o sin biopsia</v>
      </c>
      <c r="D1161" s="490" t="str">
        <f>+'3.- Resumen general'!F1163</f>
        <v>IQ D</v>
      </c>
      <c r="E1161" s="433" t="s">
        <v>3273</v>
      </c>
      <c r="F1161" s="323">
        <f t="shared" si="92"/>
        <v>49.8</v>
      </c>
      <c r="G1161" s="180" t="s">
        <v>1401</v>
      </c>
      <c r="H1161" s="323">
        <f>+VLOOKUP(G1161,$C$2421:$D$3113,2,FALSE)+($H$3275*$G$3275*IN1161)+($H$3271*$G$3271*IN1161)</f>
        <v>139.23001666666667</v>
      </c>
      <c r="I1161" s="55"/>
      <c r="J1161" s="323"/>
      <c r="K1161" s="56">
        <f t="shared" si="93"/>
        <v>189.03001666666665</v>
      </c>
      <c r="IK1161" s="2">
        <v>54820</v>
      </c>
      <c r="IL1161" s="196" t="s">
        <v>2798</v>
      </c>
      <c r="IM1161" s="5">
        <v>35</v>
      </c>
      <c r="IN1161" s="296">
        <f t="shared" si="94"/>
        <v>0.58333333333333337</v>
      </c>
    </row>
    <row r="1162" spans="1:248">
      <c r="A1162" s="52">
        <f>+'3.- Resumen general'!B1164</f>
        <v>1158</v>
      </c>
      <c r="B1162" s="52">
        <v>54830</v>
      </c>
      <c r="C1162" s="53" t="str">
        <f>+'3.- Resumen general'!D1164</f>
        <v>Excisión de lesión local de epidídimo</v>
      </c>
      <c r="D1162" s="490" t="str">
        <f>+'3.- Resumen general'!F1164</f>
        <v>IQ D</v>
      </c>
      <c r="E1162" s="433" t="s">
        <v>3273</v>
      </c>
      <c r="F1162" s="323">
        <f t="shared" si="92"/>
        <v>49.8</v>
      </c>
      <c r="G1162" s="180" t="s">
        <v>1401</v>
      </c>
      <c r="H1162" s="323">
        <f>+VLOOKUP(G1162,$C$2421:$D$3113,2,FALSE)+($H$3275*$G$3275*IN1162)+($H$3271*$G$3271*IN1162)</f>
        <v>135.83535000000001</v>
      </c>
      <c r="I1162" s="55"/>
      <c r="J1162" s="323"/>
      <c r="K1162" s="56">
        <f t="shared" si="93"/>
        <v>185.63535000000002</v>
      </c>
      <c r="IK1162" s="2">
        <v>54830</v>
      </c>
      <c r="IL1162" s="196" t="s">
        <v>3818</v>
      </c>
      <c r="IM1162" s="5">
        <v>30</v>
      </c>
      <c r="IN1162" s="296">
        <f t="shared" si="94"/>
        <v>0.5</v>
      </c>
    </row>
    <row r="1163" spans="1:248">
      <c r="A1163" s="52">
        <f>+'3.- Resumen general'!B1165</f>
        <v>1159</v>
      </c>
      <c r="B1163" s="52">
        <v>54860</v>
      </c>
      <c r="C1163" s="53" t="str">
        <f>+'3.- Resumen general'!D1165</f>
        <v>Epididimectomía; unilateral</v>
      </c>
      <c r="D1163" s="490" t="str">
        <f>+'3.- Resumen general'!F1165</f>
        <v>IQ D</v>
      </c>
      <c r="E1163" s="433" t="s">
        <v>3273</v>
      </c>
      <c r="F1163" s="323">
        <f t="shared" si="92"/>
        <v>49.8</v>
      </c>
      <c r="G1163" s="180" t="s">
        <v>1394</v>
      </c>
      <c r="H1163" s="323">
        <f>+VLOOKUP(G1163,$C$2421:$D$3113,2,FALSE)</f>
        <v>68.84</v>
      </c>
      <c r="I1163" s="55"/>
      <c r="J1163" s="323"/>
      <c r="K1163" s="56">
        <f t="shared" si="93"/>
        <v>118.64</v>
      </c>
      <c r="IK1163" s="2">
        <v>54860</v>
      </c>
      <c r="IL1163" s="196" t="s">
        <v>3819</v>
      </c>
      <c r="IM1163" s="5">
        <v>45</v>
      </c>
      <c r="IN1163" s="296">
        <f t="shared" si="94"/>
        <v>0.75</v>
      </c>
    </row>
    <row r="1164" spans="1:248">
      <c r="A1164" s="52">
        <f>+'3.- Resumen general'!B1166</f>
        <v>1160</v>
      </c>
      <c r="B1164" s="52">
        <v>54861</v>
      </c>
      <c r="C1164" s="53" t="str">
        <f>+'3.- Resumen general'!D1166</f>
        <v>Epididimectomía bilateral</v>
      </c>
      <c r="D1164" s="490" t="str">
        <f>+'3.- Resumen general'!F1166</f>
        <v>IQ D</v>
      </c>
      <c r="E1164" s="433" t="s">
        <v>3273</v>
      </c>
      <c r="F1164" s="323">
        <f t="shared" si="92"/>
        <v>49.8</v>
      </c>
      <c r="G1164" s="180" t="s">
        <v>1395</v>
      </c>
      <c r="H1164" s="323">
        <f>+VLOOKUP(G1164,$C$2421:$D$3113,2,FALSE)</f>
        <v>86.8</v>
      </c>
      <c r="I1164" s="55"/>
      <c r="J1164" s="323"/>
      <c r="K1164" s="56">
        <f t="shared" si="93"/>
        <v>136.6</v>
      </c>
      <c r="IK1164" s="2">
        <v>54861</v>
      </c>
      <c r="IL1164" s="196" t="s">
        <v>3820</v>
      </c>
      <c r="IM1164" s="5">
        <v>60</v>
      </c>
      <c r="IN1164" s="296">
        <f t="shared" si="94"/>
        <v>1</v>
      </c>
    </row>
    <row r="1165" spans="1:248">
      <c r="A1165" s="52">
        <f>+'3.- Resumen general'!B1167</f>
        <v>1161</v>
      </c>
      <c r="B1165" s="52">
        <v>54900</v>
      </c>
      <c r="C1165" s="53" t="str">
        <f>+'3.- Resumen general'!D1167</f>
        <v>Epididimovasostomía, anastomosis del epidídimo a vasos deferentes; unilateral</v>
      </c>
      <c r="D1165" s="490" t="str">
        <f>+'3.- Resumen general'!F1167</f>
        <v>IQ B</v>
      </c>
      <c r="E1165" s="433" t="s">
        <v>5897</v>
      </c>
      <c r="F1165" s="323">
        <f t="shared" si="92"/>
        <v>179.13249000000002</v>
      </c>
      <c r="G1165" s="180" t="s">
        <v>1395</v>
      </c>
      <c r="H1165" s="323">
        <f>+VLOOKUP(G1165,$C$2421:$D$3113,2,FALSE)</f>
        <v>86.8</v>
      </c>
      <c r="I1165" s="55"/>
      <c r="J1165" s="323"/>
      <c r="K1165" s="56">
        <f t="shared" si="93"/>
        <v>265.93249000000003</v>
      </c>
      <c r="IK1165" s="2">
        <v>54900</v>
      </c>
      <c r="IL1165" s="196" t="s">
        <v>3821</v>
      </c>
      <c r="IM1165" s="5">
        <v>95</v>
      </c>
      <c r="IN1165" s="296">
        <f t="shared" si="94"/>
        <v>1.5833333333333333</v>
      </c>
    </row>
    <row r="1166" spans="1:248">
      <c r="A1166" s="52">
        <f>+'3.- Resumen general'!B1168</f>
        <v>1162</v>
      </c>
      <c r="B1166" s="52">
        <v>55000</v>
      </c>
      <c r="C1166" s="53" t="str">
        <f>+'3.- Resumen general'!D1168</f>
        <v>Punción aspirativa de hidrocele, túnica vaginal del testículo, con o sin inyección de medicamentos</v>
      </c>
      <c r="D1166" s="490" t="str">
        <f>+'3.- Resumen general'!F1168</f>
        <v>Atención de Tópico</v>
      </c>
      <c r="E1166" s="432" t="s">
        <v>3214</v>
      </c>
      <c r="F1166" s="323">
        <f t="shared" si="92"/>
        <v>18.19285</v>
      </c>
      <c r="G1166" s="57"/>
      <c r="H1166" s="323"/>
      <c r="I1166" s="55"/>
      <c r="J1166" s="323"/>
      <c r="K1166" s="56">
        <f t="shared" si="93"/>
        <v>18.19285</v>
      </c>
      <c r="IK1166" s="2">
        <v>55000</v>
      </c>
      <c r="IL1166" s="196" t="s">
        <v>3822</v>
      </c>
      <c r="IM1166" s="5">
        <v>20</v>
      </c>
      <c r="IN1166" s="296">
        <f t="shared" si="94"/>
        <v>0.33333333333333331</v>
      </c>
    </row>
    <row r="1167" spans="1:248">
      <c r="A1167" s="52">
        <f>+'3.- Resumen general'!B1169</f>
        <v>1163</v>
      </c>
      <c r="B1167" s="52">
        <v>55040</v>
      </c>
      <c r="C1167" s="53" t="str">
        <f>+'3.- Resumen general'!D1169</f>
        <v>Excisión de hidrocele unilateral</v>
      </c>
      <c r="D1167" s="490" t="str">
        <f>+'3.- Resumen general'!F1169</f>
        <v>IQ D</v>
      </c>
      <c r="E1167" s="433" t="s">
        <v>3273</v>
      </c>
      <c r="F1167" s="323">
        <f t="shared" si="92"/>
        <v>49.8</v>
      </c>
      <c r="G1167" s="180" t="s">
        <v>1394</v>
      </c>
      <c r="H1167" s="323">
        <f>+VLOOKUP(G1167,$C$2421:$D$3113,2,FALSE)</f>
        <v>68.84</v>
      </c>
      <c r="I1167" s="55"/>
      <c r="J1167" s="323"/>
      <c r="K1167" s="56">
        <f t="shared" si="93"/>
        <v>118.64</v>
      </c>
      <c r="IK1167" s="2">
        <v>55040</v>
      </c>
      <c r="IL1167" s="196" t="s">
        <v>3823</v>
      </c>
      <c r="IM1167" s="5">
        <v>50</v>
      </c>
      <c r="IN1167" s="296">
        <f t="shared" si="94"/>
        <v>0.83333333333333337</v>
      </c>
    </row>
    <row r="1168" spans="1:248">
      <c r="A1168" s="52">
        <f>+'3.- Resumen general'!B1170</f>
        <v>1164</v>
      </c>
      <c r="B1168" s="52">
        <v>55060</v>
      </c>
      <c r="C1168" s="53" t="str">
        <f>+'3.- Resumen general'!D1170</f>
        <v>Corrección de hidrocele, túnica vaginal del testículo (procedimiento de Bottle)</v>
      </c>
      <c r="D1168" s="490" t="str">
        <f>+'3.- Resumen general'!F1170</f>
        <v>IQ D</v>
      </c>
      <c r="E1168" s="433" t="s">
        <v>3273</v>
      </c>
      <c r="F1168" s="323">
        <f t="shared" si="92"/>
        <v>49.8</v>
      </c>
      <c r="G1168" s="180" t="s">
        <v>1395</v>
      </c>
      <c r="H1168" s="323">
        <f>+VLOOKUP(G1168,$C$2421:$D$3113,2,FALSE)</f>
        <v>86.8</v>
      </c>
      <c r="I1168" s="55"/>
      <c r="J1168" s="323"/>
      <c r="K1168" s="56">
        <f t="shared" si="93"/>
        <v>136.6</v>
      </c>
      <c r="IK1168" s="2">
        <v>55060</v>
      </c>
      <c r="IL1168" s="196" t="s">
        <v>3824</v>
      </c>
      <c r="IM1168" s="5">
        <v>50</v>
      </c>
      <c r="IN1168" s="296">
        <f t="shared" si="94"/>
        <v>0.83333333333333337</v>
      </c>
    </row>
    <row r="1169" spans="1:248">
      <c r="A1169" s="52">
        <f>+'3.- Resumen general'!B1171</f>
        <v>1165</v>
      </c>
      <c r="B1169" s="52">
        <v>55100</v>
      </c>
      <c r="C1169" s="53" t="str">
        <f>+'3.- Resumen general'!D1171</f>
        <v>Drenaje de absceso de la pared escrotal</v>
      </c>
      <c r="D1169" s="490" t="str">
        <f>+'3.- Resumen general'!F1171</f>
        <v>Atención de Tópico</v>
      </c>
      <c r="E1169" s="432" t="s">
        <v>446</v>
      </c>
      <c r="F1169" s="323">
        <f t="shared" si="92"/>
        <v>2.9198499999999998</v>
      </c>
      <c r="G1169" s="180" t="s">
        <v>1395</v>
      </c>
      <c r="H1169" s="323">
        <f>+VLOOKUP(G1169,$C$2421:$D$3113,2,FALSE)</f>
        <v>86.8</v>
      </c>
      <c r="I1169" s="55"/>
      <c r="J1169" s="323"/>
      <c r="K1169" s="56">
        <f t="shared" si="93"/>
        <v>89.719849999999994</v>
      </c>
      <c r="IK1169" s="2">
        <v>55100</v>
      </c>
      <c r="IL1169" s="196" t="s">
        <v>3825</v>
      </c>
      <c r="IM1169" s="5">
        <v>20</v>
      </c>
      <c r="IN1169" s="296">
        <f t="shared" si="94"/>
        <v>0.33333333333333331</v>
      </c>
    </row>
    <row r="1170" spans="1:248">
      <c r="A1170" s="52">
        <f>+'3.- Resumen general'!B1172</f>
        <v>1166</v>
      </c>
      <c r="B1170" s="52">
        <v>55120</v>
      </c>
      <c r="C1170" s="53" t="str">
        <f>+'3.- Resumen general'!D1172</f>
        <v>Extirpación de cuerpo extraño del escroto</v>
      </c>
      <c r="D1170" s="490" t="str">
        <f>+'3.- Resumen general'!F1172</f>
        <v>Atención de Tópico</v>
      </c>
      <c r="E1170" s="432" t="s">
        <v>446</v>
      </c>
      <c r="F1170" s="323">
        <f t="shared" si="92"/>
        <v>2.9198499999999998</v>
      </c>
      <c r="G1170" s="57"/>
      <c r="H1170" s="323"/>
      <c r="I1170" s="55"/>
      <c r="J1170" s="323"/>
      <c r="K1170" s="56">
        <f t="shared" si="93"/>
        <v>2.9198499999999998</v>
      </c>
      <c r="IK1170" s="2">
        <v>55120</v>
      </c>
      <c r="IL1170" s="196" t="s">
        <v>3826</v>
      </c>
      <c r="IM1170" s="5">
        <v>40</v>
      </c>
      <c r="IN1170" s="296">
        <f t="shared" si="94"/>
        <v>0.66666666666666663</v>
      </c>
    </row>
    <row r="1171" spans="1:248">
      <c r="A1171" s="52">
        <f>+'3.- Resumen general'!B1173</f>
        <v>1167</v>
      </c>
      <c r="B1171" s="52">
        <v>55150</v>
      </c>
      <c r="C1171" s="53" t="str">
        <f>+'3.- Resumen general'!D1173</f>
        <v>Resección de escroto</v>
      </c>
      <c r="D1171" s="490" t="str">
        <f>+'3.- Resumen general'!F1173</f>
        <v>IQ D</v>
      </c>
      <c r="E1171" s="433" t="s">
        <v>445</v>
      </c>
      <c r="F1171" s="323">
        <f t="shared" si="92"/>
        <v>96.123999999999981</v>
      </c>
      <c r="G1171" s="180" t="s">
        <v>1395</v>
      </c>
      <c r="H1171" s="323">
        <f t="shared" ref="H1171:H1177" si="95">+VLOOKUP(G1171,$C$2421:$D$3113,2,FALSE)</f>
        <v>86.8</v>
      </c>
      <c r="I1171" s="55"/>
      <c r="J1171" s="323"/>
      <c r="K1171" s="56">
        <f t="shared" si="93"/>
        <v>182.92399999999998</v>
      </c>
      <c r="IK1171" s="2">
        <v>55150</v>
      </c>
      <c r="IL1171" s="196" t="s">
        <v>3827</v>
      </c>
      <c r="IM1171" s="5">
        <v>65</v>
      </c>
      <c r="IN1171" s="296">
        <f t="shared" si="94"/>
        <v>1.0833333333333333</v>
      </c>
    </row>
    <row r="1172" spans="1:248">
      <c r="A1172" s="52">
        <f>+'3.- Resumen general'!B1174</f>
        <v>1168</v>
      </c>
      <c r="B1172" s="52">
        <v>55175</v>
      </c>
      <c r="C1172" s="53" t="str">
        <f>+'3.- Resumen general'!D1174</f>
        <v>Escrotoplastía</v>
      </c>
      <c r="D1172" s="490" t="str">
        <f>+'3.- Resumen general'!F1174</f>
        <v>IQ D</v>
      </c>
      <c r="E1172" s="433" t="s">
        <v>445</v>
      </c>
      <c r="F1172" s="323">
        <f t="shared" si="92"/>
        <v>96.123999999999981</v>
      </c>
      <c r="G1172" s="180" t="s">
        <v>1395</v>
      </c>
      <c r="H1172" s="323">
        <f t="shared" si="95"/>
        <v>86.8</v>
      </c>
      <c r="I1172" s="55"/>
      <c r="J1172" s="323"/>
      <c r="K1172" s="56">
        <f t="shared" si="93"/>
        <v>182.92399999999998</v>
      </c>
      <c r="IK1172" s="2">
        <v>55175</v>
      </c>
      <c r="IL1172" s="196" t="s">
        <v>3828</v>
      </c>
      <c r="IM1172" s="5">
        <v>95</v>
      </c>
      <c r="IN1172" s="296">
        <f t="shared" si="94"/>
        <v>1.5833333333333333</v>
      </c>
    </row>
    <row r="1173" spans="1:248">
      <c r="A1173" s="52">
        <f>+'3.- Resumen general'!B1175</f>
        <v>1169</v>
      </c>
      <c r="B1173" s="52">
        <v>55250</v>
      </c>
      <c r="C1173" s="53" t="str">
        <f>+'3.- Resumen general'!D1175</f>
        <v>Vasectomía, incluye exámenes de semen posteriores</v>
      </c>
      <c r="D1173" s="490" t="str">
        <f>+'3.- Resumen general'!F1175</f>
        <v>IQ D</v>
      </c>
      <c r="E1173" s="433" t="s">
        <v>3273</v>
      </c>
      <c r="F1173" s="323">
        <f t="shared" si="92"/>
        <v>49.8</v>
      </c>
      <c r="G1173" s="180" t="s">
        <v>1395</v>
      </c>
      <c r="H1173" s="323">
        <f t="shared" si="95"/>
        <v>86.8</v>
      </c>
      <c r="I1173" s="55"/>
      <c r="J1173" s="323"/>
      <c r="K1173" s="56">
        <f t="shared" si="93"/>
        <v>136.6</v>
      </c>
      <c r="IK1173" s="2">
        <v>55250</v>
      </c>
      <c r="IL1173" s="196" t="s">
        <v>4577</v>
      </c>
      <c r="IM1173" s="5">
        <v>50</v>
      </c>
      <c r="IN1173" s="296">
        <f t="shared" si="94"/>
        <v>0.83333333333333337</v>
      </c>
    </row>
    <row r="1174" spans="1:248">
      <c r="A1174" s="52">
        <f>+'3.- Resumen general'!B1176</f>
        <v>1170</v>
      </c>
      <c r="B1174" s="52">
        <v>55251</v>
      </c>
      <c r="C1174" s="53" t="str">
        <f>+'3.- Resumen general'!D1176</f>
        <v>Vasectomía por vía laparoscópica</v>
      </c>
      <c r="D1174" s="490" t="str">
        <f>+'3.- Resumen general'!F1176</f>
        <v>IQ D</v>
      </c>
      <c r="E1174" s="433" t="s">
        <v>3273</v>
      </c>
      <c r="F1174" s="323">
        <f t="shared" si="92"/>
        <v>49.8</v>
      </c>
      <c r="G1174" s="180" t="s">
        <v>1395</v>
      </c>
      <c r="H1174" s="323">
        <f t="shared" si="95"/>
        <v>86.8</v>
      </c>
      <c r="I1174" s="55"/>
      <c r="J1174" s="323"/>
      <c r="K1174" s="56">
        <f t="shared" si="93"/>
        <v>136.6</v>
      </c>
      <c r="IK1174" s="287">
        <v>55251</v>
      </c>
      <c r="IL1174" s="196" t="s">
        <v>3829</v>
      </c>
      <c r="IM1174" s="5">
        <v>30</v>
      </c>
      <c r="IN1174" s="296">
        <f t="shared" si="94"/>
        <v>0.5</v>
      </c>
    </row>
    <row r="1175" spans="1:248">
      <c r="A1175" s="52">
        <f>+'3.- Resumen general'!B1177</f>
        <v>1171</v>
      </c>
      <c r="B1175" s="52">
        <v>55400</v>
      </c>
      <c r="C1175" s="53" t="str">
        <f>+'3.- Resumen general'!D1177</f>
        <v>Vasovasostomía, vasovasorrafia</v>
      </c>
      <c r="D1175" s="490" t="str">
        <f>+'3.- Resumen general'!F1177</f>
        <v>IQ B</v>
      </c>
      <c r="E1175" s="433" t="s">
        <v>5897</v>
      </c>
      <c r="F1175" s="323">
        <f t="shared" si="92"/>
        <v>179.13249000000002</v>
      </c>
      <c r="G1175" s="180" t="s">
        <v>1395</v>
      </c>
      <c r="H1175" s="323">
        <f t="shared" si="95"/>
        <v>86.8</v>
      </c>
      <c r="I1175" s="55"/>
      <c r="J1175" s="323"/>
      <c r="K1175" s="56">
        <f t="shared" si="93"/>
        <v>265.93249000000003</v>
      </c>
      <c r="IK1175" s="2">
        <v>55400</v>
      </c>
      <c r="IL1175" s="196" t="s">
        <v>3830</v>
      </c>
      <c r="IM1175" s="5">
        <v>110</v>
      </c>
      <c r="IN1175" s="296">
        <f t="shared" si="94"/>
        <v>1.8333333333333333</v>
      </c>
    </row>
    <row r="1176" spans="1:248">
      <c r="A1176" s="52">
        <f>+'3.- Resumen general'!B1178</f>
        <v>1172</v>
      </c>
      <c r="B1176" s="52">
        <v>55450</v>
      </c>
      <c r="C1176" s="53" t="str">
        <f>+'3.- Resumen general'!D1178</f>
        <v>Ligadura (percutánea) de vasos deferentes, unilateral o bilateral</v>
      </c>
      <c r="D1176" s="490" t="str">
        <f>+'3.- Resumen general'!F1178</f>
        <v>IQ D</v>
      </c>
      <c r="E1176" s="433" t="s">
        <v>3273</v>
      </c>
      <c r="F1176" s="323">
        <f t="shared" si="92"/>
        <v>49.8</v>
      </c>
      <c r="G1176" s="180" t="s">
        <v>1394</v>
      </c>
      <c r="H1176" s="323">
        <f t="shared" si="95"/>
        <v>68.84</v>
      </c>
      <c r="I1176" s="55"/>
      <c r="J1176" s="323"/>
      <c r="K1176" s="56">
        <f t="shared" si="93"/>
        <v>118.64</v>
      </c>
      <c r="IK1176" s="2">
        <v>55450</v>
      </c>
      <c r="IL1176" s="196" t="s">
        <v>3831</v>
      </c>
      <c r="IM1176" s="5">
        <v>50</v>
      </c>
      <c r="IN1176" s="296">
        <f t="shared" si="94"/>
        <v>0.83333333333333337</v>
      </c>
    </row>
    <row r="1177" spans="1:248">
      <c r="A1177" s="52">
        <f>+'3.- Resumen general'!B1179</f>
        <v>1173</v>
      </c>
      <c r="B1177" s="52">
        <v>55500</v>
      </c>
      <c r="C1177" s="53" t="str">
        <f>+'3.- Resumen general'!D1179</f>
        <v>Excisión de hidrocele o lesión de cordón espermático</v>
      </c>
      <c r="D1177" s="490" t="str">
        <f>+'3.- Resumen general'!F1179</f>
        <v>IQ D</v>
      </c>
      <c r="E1177" s="433" t="s">
        <v>3273</v>
      </c>
      <c r="F1177" s="323">
        <f t="shared" si="92"/>
        <v>49.8</v>
      </c>
      <c r="G1177" s="180" t="s">
        <v>1394</v>
      </c>
      <c r="H1177" s="323">
        <f t="shared" si="95"/>
        <v>68.84</v>
      </c>
      <c r="I1177" s="55"/>
      <c r="J1177" s="323"/>
      <c r="K1177" s="56">
        <f t="shared" si="93"/>
        <v>118.64</v>
      </c>
      <c r="IK1177" s="2">
        <v>55500</v>
      </c>
      <c r="IL1177" s="196" t="s">
        <v>3832</v>
      </c>
      <c r="IM1177" s="5">
        <v>35</v>
      </c>
      <c r="IN1177" s="296">
        <f t="shared" si="94"/>
        <v>0.58333333333333337</v>
      </c>
    </row>
    <row r="1178" spans="1:248">
      <c r="A1178" s="52">
        <f>+'3.- Resumen general'!B1180</f>
        <v>1174</v>
      </c>
      <c r="B1178" s="52">
        <v>55530</v>
      </c>
      <c r="C1178" s="53" t="str">
        <f>+'3.- Resumen general'!D1180</f>
        <v>Excisión de varicocele o ligadura de venas espermáticas debido a varicocele</v>
      </c>
      <c r="D1178" s="490" t="str">
        <f>+'3.- Resumen general'!F1180</f>
        <v>IQ D</v>
      </c>
      <c r="E1178" s="433" t="s">
        <v>3273</v>
      </c>
      <c r="F1178" s="323">
        <f t="shared" si="92"/>
        <v>49.8</v>
      </c>
      <c r="G1178" s="180" t="s">
        <v>1401</v>
      </c>
      <c r="H1178" s="323">
        <f>+VLOOKUP(G1178,$C$2421:$D$3113,2,FALSE)+($H$3275*$G$3275*IN1178)+($H$3271*$G$3271*IN1178)</f>
        <v>142.62468333333334</v>
      </c>
      <c r="I1178" s="55"/>
      <c r="J1178" s="323"/>
      <c r="K1178" s="56">
        <f t="shared" si="93"/>
        <v>192.42468333333335</v>
      </c>
      <c r="IK1178" s="2">
        <v>55530</v>
      </c>
      <c r="IL1178" s="196" t="s">
        <v>3833</v>
      </c>
      <c r="IM1178" s="5">
        <v>40</v>
      </c>
      <c r="IN1178" s="296">
        <f t="shared" si="94"/>
        <v>0.66666666666666663</v>
      </c>
    </row>
    <row r="1179" spans="1:248">
      <c r="A1179" s="52">
        <f>+'3.- Resumen general'!B1181</f>
        <v>1175</v>
      </c>
      <c r="B1179" s="52">
        <v>55550</v>
      </c>
      <c r="C1179" s="53" t="str">
        <f>+'3.- Resumen general'!D1181</f>
        <v>Tratamiento de varicocele por laparoscopía</v>
      </c>
      <c r="D1179" s="490" t="str">
        <f>+'3.- Resumen general'!F1181</f>
        <v>IQ D</v>
      </c>
      <c r="E1179" s="433" t="s">
        <v>3273</v>
      </c>
      <c r="F1179" s="323">
        <f t="shared" si="92"/>
        <v>49.8</v>
      </c>
      <c r="G1179" s="180" t="s">
        <v>1401</v>
      </c>
      <c r="H1179" s="323">
        <f>+VLOOKUP(G1179,$C$2421:$D$3113,2,FALSE)+($H$3275*$G$3275*IN1179)+($H$3271*$G$3271*IN1179)</f>
        <v>139.23001666666667</v>
      </c>
      <c r="I1179" s="55"/>
      <c r="J1179" s="323"/>
      <c r="K1179" s="56">
        <f t="shared" si="93"/>
        <v>189.03001666666665</v>
      </c>
      <c r="IK1179" s="2">
        <v>55550</v>
      </c>
      <c r="IL1179" s="196" t="s">
        <v>3834</v>
      </c>
      <c r="IM1179" s="5">
        <v>35</v>
      </c>
      <c r="IN1179" s="296">
        <f t="shared" si="94"/>
        <v>0.58333333333333337</v>
      </c>
    </row>
    <row r="1180" spans="1:248">
      <c r="A1180" s="52">
        <f>+'3.- Resumen general'!B1182</f>
        <v>1176</v>
      </c>
      <c r="B1180" s="52">
        <v>55600</v>
      </c>
      <c r="C1180" s="53" t="str">
        <f>+'3.- Resumen general'!D1182</f>
        <v>Vesiculotomía</v>
      </c>
      <c r="D1180" s="490" t="str">
        <f>+'3.- Resumen general'!F1182</f>
        <v>IQ C</v>
      </c>
      <c r="E1180" s="433" t="s">
        <v>445</v>
      </c>
      <c r="F1180" s="323">
        <f t="shared" si="92"/>
        <v>96.123999999999981</v>
      </c>
      <c r="G1180" s="180" t="s">
        <v>1395</v>
      </c>
      <c r="H1180" s="323">
        <f>+VLOOKUP(G1180,$C$2421:$D$3113,2,FALSE)</f>
        <v>86.8</v>
      </c>
      <c r="I1180" s="55"/>
      <c r="J1180" s="323"/>
      <c r="K1180" s="56">
        <f t="shared" si="93"/>
        <v>182.92399999999998</v>
      </c>
      <c r="IK1180" s="2">
        <v>55600</v>
      </c>
      <c r="IL1180" s="196" t="s">
        <v>3835</v>
      </c>
      <c r="IM1180" s="5">
        <v>65</v>
      </c>
      <c r="IN1180" s="296">
        <f t="shared" si="94"/>
        <v>1.0833333333333333</v>
      </c>
    </row>
    <row r="1181" spans="1:248">
      <c r="A1181" s="52">
        <f>+'3.- Resumen general'!B1183</f>
        <v>1177</v>
      </c>
      <c r="B1181" s="52">
        <v>55650</v>
      </c>
      <c r="C1181" s="53" t="str">
        <f>+'3.- Resumen general'!D1183</f>
        <v>Vesiculectomía, cualquier abordaje</v>
      </c>
      <c r="D1181" s="490" t="str">
        <f>+'3.- Resumen general'!F1183</f>
        <v>IQ C</v>
      </c>
      <c r="E1181" s="433" t="s">
        <v>445</v>
      </c>
      <c r="F1181" s="323">
        <f t="shared" si="92"/>
        <v>96.123999999999981</v>
      </c>
      <c r="G1181" s="180" t="s">
        <v>1395</v>
      </c>
      <c r="H1181" s="323">
        <f>+VLOOKUP(G1181,$C$2421:$D$3113,2,FALSE)</f>
        <v>86.8</v>
      </c>
      <c r="I1181" s="55"/>
      <c r="J1181" s="323"/>
      <c r="K1181" s="56">
        <f t="shared" si="93"/>
        <v>182.92399999999998</v>
      </c>
      <c r="IK1181" s="2">
        <v>55650</v>
      </c>
      <c r="IL1181" s="196" t="s">
        <v>3836</v>
      </c>
      <c r="IM1181" s="5">
        <v>80</v>
      </c>
      <c r="IN1181" s="296">
        <f t="shared" si="94"/>
        <v>1.3333333333333333</v>
      </c>
    </row>
    <row r="1182" spans="1:248">
      <c r="A1182" s="52">
        <f>+'3.- Resumen general'!B1184</f>
        <v>1178</v>
      </c>
      <c r="B1182" s="52">
        <v>55700</v>
      </c>
      <c r="C1182" s="53" t="str">
        <f>+'3.- Resumen general'!D1184</f>
        <v>Biopsia de próstata; con aguja o en sacabocado; una sola o varias</v>
      </c>
      <c r="D1182" s="490" t="str">
        <f>+'3.- Resumen general'!F1184</f>
        <v>Atención de Tópico</v>
      </c>
      <c r="E1182" s="432" t="s">
        <v>3214</v>
      </c>
      <c r="F1182" s="323">
        <f t="shared" si="92"/>
        <v>18.19285</v>
      </c>
      <c r="G1182" s="57"/>
      <c r="H1182" s="323"/>
      <c r="I1182" s="55"/>
      <c r="J1182" s="323"/>
      <c r="K1182" s="56">
        <f t="shared" si="93"/>
        <v>18.19285</v>
      </c>
      <c r="IK1182" s="2">
        <v>55700</v>
      </c>
      <c r="IL1182" s="196" t="s">
        <v>3837</v>
      </c>
      <c r="IM1182" s="5">
        <v>20</v>
      </c>
      <c r="IN1182" s="296">
        <f t="shared" si="94"/>
        <v>0.33333333333333331</v>
      </c>
    </row>
    <row r="1183" spans="1:248">
      <c r="A1183" s="52">
        <f>+'3.- Resumen general'!B1185</f>
        <v>1179</v>
      </c>
      <c r="B1183" s="52">
        <v>55720</v>
      </c>
      <c r="C1183" s="53" t="str">
        <f>+'3.- Resumen general'!D1185</f>
        <v>Prostatotomía, drenaje externo de absceso prostático</v>
      </c>
      <c r="D1183" s="490" t="str">
        <f>+'3.- Resumen general'!F1185</f>
        <v>IQ C</v>
      </c>
      <c r="E1183" s="433" t="s">
        <v>445</v>
      </c>
      <c r="F1183" s="323">
        <f t="shared" si="92"/>
        <v>96.123999999999981</v>
      </c>
      <c r="G1183" s="180" t="s">
        <v>1394</v>
      </c>
      <c r="H1183" s="323">
        <f>+VLOOKUP(G1183,$C$2421:$D$3113,2,FALSE)</f>
        <v>68.84</v>
      </c>
      <c r="I1183" s="55"/>
      <c r="J1183" s="323"/>
      <c r="K1183" s="56">
        <f t="shared" si="93"/>
        <v>164.964</v>
      </c>
      <c r="IK1183" s="2">
        <v>55720</v>
      </c>
      <c r="IL1183" s="196" t="s">
        <v>3838</v>
      </c>
      <c r="IM1183" s="5">
        <v>40</v>
      </c>
      <c r="IN1183" s="296">
        <f t="shared" si="94"/>
        <v>0.66666666666666663</v>
      </c>
    </row>
    <row r="1184" spans="1:248">
      <c r="A1184" s="52">
        <f>+'3.- Resumen general'!B1186</f>
        <v>1180</v>
      </c>
      <c r="B1184" s="52">
        <v>55801</v>
      </c>
      <c r="C1184" s="53" t="str">
        <f>+'3.- Resumen general'!D1186</f>
        <v>Prostatectomía perineal radical</v>
      </c>
      <c r="D1184" s="490" t="str">
        <f>+'3.- Resumen general'!F1186</f>
        <v>IQ B</v>
      </c>
      <c r="E1184" s="433" t="s">
        <v>5897</v>
      </c>
      <c r="F1184" s="323">
        <f t="shared" si="92"/>
        <v>179.13249000000002</v>
      </c>
      <c r="G1184" s="180" t="s">
        <v>1390</v>
      </c>
      <c r="H1184" s="323">
        <f>+VLOOKUP(G1184,$C$2421:$D$3113,2,FALSE)+($H$3323*$G$3323*IN1184)+($H$3319*$G$3319*IN1184)</f>
        <v>172.22601666666668</v>
      </c>
      <c r="I1184" s="55"/>
      <c r="J1184" s="323"/>
      <c r="K1184" s="56">
        <f t="shared" si="93"/>
        <v>351.3585066666667</v>
      </c>
      <c r="IK1184" s="2">
        <v>55801</v>
      </c>
      <c r="IL1184" s="196" t="s">
        <v>4578</v>
      </c>
      <c r="IM1184" s="5">
        <v>95</v>
      </c>
      <c r="IN1184" s="296">
        <f t="shared" si="94"/>
        <v>1.5833333333333333</v>
      </c>
    </row>
    <row r="1185" spans="1:248">
      <c r="A1185" s="52">
        <f>+'3.- Resumen general'!B1187</f>
        <v>1181</v>
      </c>
      <c r="B1185" s="52">
        <v>55821</v>
      </c>
      <c r="C1185" s="53" t="str">
        <f>+'3.- Resumen general'!D1187</f>
        <v>Prostatectomía suprapúbica subtotal, uno o dos estadíos</v>
      </c>
      <c r="D1185" s="490" t="str">
        <f>+'3.- Resumen general'!F1187</f>
        <v>IQ C</v>
      </c>
      <c r="E1185" s="433" t="s">
        <v>445</v>
      </c>
      <c r="F1185" s="323">
        <f t="shared" si="92"/>
        <v>96.123999999999981</v>
      </c>
      <c r="G1185" s="180" t="s">
        <v>1395</v>
      </c>
      <c r="H1185" s="323">
        <f>+VLOOKUP(G1185,$C$2421:$D$3113,2,FALSE)</f>
        <v>86.8</v>
      </c>
      <c r="I1185" s="55"/>
      <c r="J1185" s="323"/>
      <c r="K1185" s="56">
        <f t="shared" si="93"/>
        <v>182.92399999999998</v>
      </c>
      <c r="IK1185" s="2">
        <v>55821</v>
      </c>
      <c r="IL1185" s="196" t="s">
        <v>3839</v>
      </c>
      <c r="IM1185" s="5">
        <v>80</v>
      </c>
      <c r="IN1185" s="296">
        <f t="shared" si="94"/>
        <v>1.3333333333333333</v>
      </c>
    </row>
    <row r="1186" spans="1:248">
      <c r="A1186" s="52">
        <f>+'3.- Resumen general'!B1188</f>
        <v>1182</v>
      </c>
      <c r="B1186" s="52">
        <v>55831</v>
      </c>
      <c r="C1186" s="53" t="str">
        <f>+'3.- Resumen general'!D1188</f>
        <v>Prostatectomía retropúbica, subtotal</v>
      </c>
      <c r="D1186" s="490" t="str">
        <f>+'3.- Resumen general'!F1188</f>
        <v>IQ C</v>
      </c>
      <c r="E1186" s="433" t="s">
        <v>445</v>
      </c>
      <c r="F1186" s="323">
        <f t="shared" si="92"/>
        <v>96.123999999999981</v>
      </c>
      <c r="G1186" s="180" t="s">
        <v>1390</v>
      </c>
      <c r="H1186" s="323">
        <f>+VLOOKUP(G1186,$C$2421:$D$3113,2,FALSE)+($H$3323*$G$3323*IN1186)+($H$3319*$G$3319*IN1186)</f>
        <v>172.22601666666668</v>
      </c>
      <c r="I1186" s="55"/>
      <c r="J1186" s="323"/>
      <c r="K1186" s="56">
        <f t="shared" si="93"/>
        <v>268.35001666666665</v>
      </c>
      <c r="IK1186" s="2">
        <v>55831</v>
      </c>
      <c r="IL1186" s="196" t="s">
        <v>3840</v>
      </c>
      <c r="IM1186" s="5">
        <v>95</v>
      </c>
      <c r="IN1186" s="296">
        <f t="shared" si="94"/>
        <v>1.5833333333333333</v>
      </c>
    </row>
    <row r="1187" spans="1:248">
      <c r="A1187" s="52">
        <f>+'3.- Resumen general'!B1189</f>
        <v>1183</v>
      </c>
      <c r="B1187" s="52">
        <v>55840</v>
      </c>
      <c r="C1187" s="53" t="str">
        <f>+'3.- Resumen general'!D1189</f>
        <v>Prostatectomía retropúbica, radical, con o sin conservación de nervio</v>
      </c>
      <c r="D1187" s="490" t="str">
        <f>+'3.- Resumen general'!F1189</f>
        <v>IQ B</v>
      </c>
      <c r="E1187" s="433" t="s">
        <v>5897</v>
      </c>
      <c r="F1187" s="323">
        <f t="shared" si="92"/>
        <v>179.13249000000002</v>
      </c>
      <c r="G1187" s="180" t="s">
        <v>1390</v>
      </c>
      <c r="H1187" s="323">
        <f>+VLOOKUP(G1187,$C$2421:$D$3113,2,FALSE)+($H$3323*$G$3323*IN1187)+($H$3319*$G$3319*IN1187)</f>
        <v>182.41001666666668</v>
      </c>
      <c r="I1187" s="55"/>
      <c r="J1187" s="323"/>
      <c r="K1187" s="56">
        <f t="shared" si="93"/>
        <v>361.54250666666667</v>
      </c>
      <c r="IK1187" s="2">
        <v>55840</v>
      </c>
      <c r="IL1187" s="196" t="s">
        <v>3841</v>
      </c>
      <c r="IM1187" s="5">
        <v>110</v>
      </c>
      <c r="IN1187" s="296">
        <f t="shared" si="94"/>
        <v>1.8333333333333333</v>
      </c>
    </row>
    <row r="1188" spans="1:248">
      <c r="A1188" s="52">
        <f>+'3.- Resumen general'!B1190</f>
        <v>1184</v>
      </c>
      <c r="B1188" s="52">
        <v>55859</v>
      </c>
      <c r="C1188" s="53" t="str">
        <f>+'3.- Resumen general'!D1190</f>
        <v>Colocación transperineal de agujas o catéteres en la próstata para aplicación de radioelementos intersticiales</v>
      </c>
      <c r="D1188" s="490" t="str">
        <f>+'3.- Resumen general'!F1190</f>
        <v>IQ B</v>
      </c>
      <c r="E1188" s="433" t="s">
        <v>5897</v>
      </c>
      <c r="F1188" s="323">
        <f t="shared" si="92"/>
        <v>179.13249000000002</v>
      </c>
      <c r="G1188" s="180" t="s">
        <v>1394</v>
      </c>
      <c r="H1188" s="323">
        <f>+VLOOKUP(G1188,$C$2421:$D$3113,2,FALSE)</f>
        <v>68.84</v>
      </c>
      <c r="I1188" s="55"/>
      <c r="J1188" s="323"/>
      <c r="K1188" s="56">
        <f t="shared" si="93"/>
        <v>247.97249000000002</v>
      </c>
      <c r="IK1188" s="2">
        <v>55859</v>
      </c>
      <c r="IL1188" s="196" t="s">
        <v>3842</v>
      </c>
      <c r="IM1188" s="5">
        <v>50</v>
      </c>
      <c r="IN1188" s="296">
        <f t="shared" si="94"/>
        <v>0.83333333333333337</v>
      </c>
    </row>
    <row r="1189" spans="1:248">
      <c r="A1189" s="52">
        <f>+'3.- Resumen general'!B1191</f>
        <v>1185</v>
      </c>
      <c r="B1189" s="52">
        <v>56405</v>
      </c>
      <c r="C1189" s="53" t="str">
        <f>+'3.- Resumen general'!D1191</f>
        <v>Incisión y drenaje de absceso vulvar o perineal</v>
      </c>
      <c r="D1189" s="490" t="str">
        <f>+'3.- Resumen general'!F1191</f>
        <v>Atención de Tópico</v>
      </c>
      <c r="E1189" s="432" t="s">
        <v>446</v>
      </c>
      <c r="F1189" s="323">
        <f t="shared" si="92"/>
        <v>2.9198499999999998</v>
      </c>
      <c r="G1189" s="57" t="s">
        <v>3217</v>
      </c>
      <c r="H1189" s="323">
        <f>+VLOOKUP(G1189,$C$2421:$D$3113,2,FALSE)</f>
        <v>16.531500000000001</v>
      </c>
      <c r="I1189" s="55"/>
      <c r="J1189" s="323"/>
      <c r="K1189" s="56">
        <f t="shared" si="93"/>
        <v>19.451350000000001</v>
      </c>
      <c r="IK1189" s="2">
        <v>56405</v>
      </c>
      <c r="IL1189" s="196" t="s">
        <v>3843</v>
      </c>
      <c r="IM1189" s="5">
        <v>15</v>
      </c>
      <c r="IN1189" s="296">
        <f t="shared" si="94"/>
        <v>0.25</v>
      </c>
    </row>
    <row r="1190" spans="1:248">
      <c r="A1190" s="52">
        <f>+'3.- Resumen general'!B1192</f>
        <v>1186</v>
      </c>
      <c r="B1190" s="52">
        <v>56440</v>
      </c>
      <c r="C1190" s="53" t="str">
        <f>+'3.- Resumen general'!D1192</f>
        <v>Marsupialización de glándula de Bartholino</v>
      </c>
      <c r="D1190" s="490" t="str">
        <f>+'3.- Resumen general'!F1192</f>
        <v>Atención de Tópico</v>
      </c>
      <c r="E1190" s="432" t="s">
        <v>446</v>
      </c>
      <c r="F1190" s="323">
        <f t="shared" si="92"/>
        <v>2.9198499999999998</v>
      </c>
      <c r="G1190" s="57" t="s">
        <v>3217</v>
      </c>
      <c r="H1190" s="323">
        <f>+VLOOKUP(G1190,$C$2421:$D$3113,2,FALSE)</f>
        <v>16.531500000000001</v>
      </c>
      <c r="I1190" s="55"/>
      <c r="J1190" s="323"/>
      <c r="K1190" s="56">
        <f t="shared" si="93"/>
        <v>19.451350000000001</v>
      </c>
      <c r="IK1190" s="2">
        <v>56440</v>
      </c>
      <c r="IL1190" s="196" t="s">
        <v>4579</v>
      </c>
      <c r="IM1190" s="5">
        <v>35</v>
      </c>
      <c r="IN1190" s="296">
        <f t="shared" si="94"/>
        <v>0.58333333333333337</v>
      </c>
    </row>
    <row r="1191" spans="1:248" s="63" customFormat="1">
      <c r="A1191" s="52">
        <f>+'3.- Resumen general'!B1193</f>
        <v>1187</v>
      </c>
      <c r="B1191" s="52">
        <v>56501</v>
      </c>
      <c r="C1191" s="53" t="str">
        <f>+'3.- Resumen general'!D1193</f>
        <v>Destrucción de lesión(es) de vulva; cualquier método</v>
      </c>
      <c r="D1191" s="490" t="str">
        <f>+'3.- Resumen general'!F1193</f>
        <v>Atención de Tópico</v>
      </c>
      <c r="E1191" s="434" t="s">
        <v>446</v>
      </c>
      <c r="F1191" s="323">
        <f t="shared" si="92"/>
        <v>2.9198499999999998</v>
      </c>
      <c r="G1191" s="62" t="s">
        <v>3217</v>
      </c>
      <c r="H1191" s="323">
        <f>+VLOOKUP(G1191,$C$2421:$D$3113,2,FALSE)</f>
        <v>16.531500000000001</v>
      </c>
      <c r="I1191" s="60"/>
      <c r="J1191" s="323"/>
      <c r="K1191" s="61">
        <f t="shared" si="93"/>
        <v>19.451350000000001</v>
      </c>
      <c r="L1191" s="6"/>
      <c r="M1191" s="6"/>
      <c r="N1191" s="6"/>
      <c r="P1191" s="64"/>
      <c r="IK1191" s="2">
        <v>56501</v>
      </c>
      <c r="IL1191" s="196" t="s">
        <v>3844</v>
      </c>
      <c r="IM1191" s="64">
        <v>15</v>
      </c>
      <c r="IN1191" s="296">
        <f t="shared" si="94"/>
        <v>0.25</v>
      </c>
    </row>
    <row r="1192" spans="1:248">
      <c r="A1192" s="52">
        <f>+'3.- Resumen general'!B1194</f>
        <v>1188</v>
      </c>
      <c r="B1192" s="52">
        <v>56605</v>
      </c>
      <c r="C1192" s="53" t="str">
        <f>+'3.- Resumen general'!D1194</f>
        <v>Biopsia de vulva o perineo; una lesión</v>
      </c>
      <c r="D1192" s="490" t="str">
        <f>+'3.- Resumen general'!F1194</f>
        <v>Atención de Tópico</v>
      </c>
      <c r="E1192" s="432" t="s">
        <v>3214</v>
      </c>
      <c r="F1192" s="323">
        <f t="shared" si="92"/>
        <v>18.19285</v>
      </c>
      <c r="G1192" s="57"/>
      <c r="H1192" s="323"/>
      <c r="I1192" s="55"/>
      <c r="J1192" s="323"/>
      <c r="K1192" s="56">
        <f t="shared" si="93"/>
        <v>18.19285</v>
      </c>
      <c r="IK1192" s="2">
        <v>56605</v>
      </c>
      <c r="IL1192" s="196" t="s">
        <v>3845</v>
      </c>
      <c r="IM1192" s="5">
        <v>15</v>
      </c>
      <c r="IN1192" s="296">
        <f t="shared" si="94"/>
        <v>0.25</v>
      </c>
    </row>
    <row r="1193" spans="1:248">
      <c r="A1193" s="52">
        <f>+'3.- Resumen general'!B1195</f>
        <v>1189</v>
      </c>
      <c r="B1193" s="52">
        <v>56620</v>
      </c>
      <c r="C1193" s="53" t="str">
        <f>+'3.- Resumen general'!D1195</f>
        <v>Vulvectomía simple</v>
      </c>
      <c r="D1193" s="490" t="str">
        <f>+'3.- Resumen general'!F1195</f>
        <v>IQ C</v>
      </c>
      <c r="E1193" s="433" t="s">
        <v>445</v>
      </c>
      <c r="F1193" s="323">
        <f t="shared" si="92"/>
        <v>96.123999999999981</v>
      </c>
      <c r="G1193" s="180" t="s">
        <v>1394</v>
      </c>
      <c r="H1193" s="323">
        <f t="shared" ref="H1193:H1199" si="96">+VLOOKUP(G1193,$C$2421:$D$3113,2,FALSE)</f>
        <v>68.84</v>
      </c>
      <c r="I1193" s="55"/>
      <c r="J1193" s="323"/>
      <c r="K1193" s="56">
        <f t="shared" si="93"/>
        <v>164.964</v>
      </c>
      <c r="IK1193" s="2">
        <v>56620</v>
      </c>
      <c r="IL1193" s="196" t="s">
        <v>3846</v>
      </c>
      <c r="IM1193" s="5">
        <v>80</v>
      </c>
      <c r="IN1193" s="296">
        <f t="shared" si="94"/>
        <v>1.3333333333333333</v>
      </c>
    </row>
    <row r="1194" spans="1:248">
      <c r="A1194" s="52">
        <f>+'3.- Resumen general'!B1196</f>
        <v>1190</v>
      </c>
      <c r="B1194" s="52">
        <v>56630</v>
      </c>
      <c r="C1194" s="53" t="str">
        <f>+'3.- Resumen general'!D1196</f>
        <v>Vulvectomía radical</v>
      </c>
      <c r="D1194" s="490" t="str">
        <f>+'3.- Resumen general'!F1196</f>
        <v>IQ A</v>
      </c>
      <c r="E1194" s="433" t="s">
        <v>444</v>
      </c>
      <c r="F1194" s="323">
        <f t="shared" si="92"/>
        <v>170.78198999999995</v>
      </c>
      <c r="G1194" s="180" t="s">
        <v>1394</v>
      </c>
      <c r="H1194" s="323">
        <f t="shared" si="96"/>
        <v>68.84</v>
      </c>
      <c r="I1194" s="55"/>
      <c r="J1194" s="323"/>
      <c r="K1194" s="56">
        <f t="shared" si="93"/>
        <v>239.62198999999995</v>
      </c>
      <c r="IK1194" s="2">
        <v>56630</v>
      </c>
      <c r="IL1194" s="196" t="s">
        <v>3847</v>
      </c>
      <c r="IM1194" s="5">
        <v>140</v>
      </c>
      <c r="IN1194" s="296">
        <f t="shared" si="94"/>
        <v>2.3333333333333335</v>
      </c>
    </row>
    <row r="1195" spans="1:248">
      <c r="A1195" s="52">
        <f>+'3.- Resumen general'!B1197</f>
        <v>1191</v>
      </c>
      <c r="B1195" s="52">
        <v>56700</v>
      </c>
      <c r="C1195" s="53" t="str">
        <f>+'3.- Resumen general'!D1197</f>
        <v>Himenectomía parcial, o revisión del anillo himeneal</v>
      </c>
      <c r="D1195" s="490" t="str">
        <f>+'3.- Resumen general'!F1197</f>
        <v>IQ D</v>
      </c>
      <c r="E1195" s="433" t="s">
        <v>3273</v>
      </c>
      <c r="F1195" s="323">
        <f t="shared" si="92"/>
        <v>49.8</v>
      </c>
      <c r="G1195" s="180" t="s">
        <v>1394</v>
      </c>
      <c r="H1195" s="323">
        <f t="shared" si="96"/>
        <v>68.84</v>
      </c>
      <c r="I1195" s="55"/>
      <c r="J1195" s="323"/>
      <c r="K1195" s="56">
        <f t="shared" si="93"/>
        <v>118.64</v>
      </c>
      <c r="IK1195" s="2">
        <v>56700</v>
      </c>
      <c r="IL1195" s="196" t="s">
        <v>3848</v>
      </c>
      <c r="IM1195" s="5">
        <v>30</v>
      </c>
      <c r="IN1195" s="296">
        <f t="shared" si="94"/>
        <v>0.5</v>
      </c>
    </row>
    <row r="1196" spans="1:248">
      <c r="A1196" s="52">
        <f>+'3.- Resumen general'!B1198</f>
        <v>1192</v>
      </c>
      <c r="B1196" s="52">
        <v>56740</v>
      </c>
      <c r="C1196" s="53" t="str">
        <f>+'3.- Resumen general'!D1198</f>
        <v>Excisión de quiste o glándula de Bartholino</v>
      </c>
      <c r="D1196" s="490" t="str">
        <f>+'3.- Resumen general'!F1198</f>
        <v>IQ C</v>
      </c>
      <c r="E1196" s="433" t="s">
        <v>445</v>
      </c>
      <c r="F1196" s="323">
        <f t="shared" si="92"/>
        <v>96.123999999999981</v>
      </c>
      <c r="G1196" s="180" t="s">
        <v>1394</v>
      </c>
      <c r="H1196" s="323">
        <f t="shared" si="96"/>
        <v>68.84</v>
      </c>
      <c r="I1196" s="55"/>
      <c r="J1196" s="323"/>
      <c r="K1196" s="56">
        <f t="shared" si="93"/>
        <v>164.964</v>
      </c>
      <c r="IK1196" s="2">
        <v>56740</v>
      </c>
      <c r="IL1196" s="196" t="s">
        <v>3849</v>
      </c>
      <c r="IM1196" s="5">
        <v>65</v>
      </c>
      <c r="IN1196" s="296">
        <f t="shared" si="94"/>
        <v>1.0833333333333333</v>
      </c>
    </row>
    <row r="1197" spans="1:248">
      <c r="A1197" s="52">
        <f>+'3.- Resumen general'!B1199</f>
        <v>1193</v>
      </c>
      <c r="B1197" s="52">
        <v>56800</v>
      </c>
      <c r="C1197" s="53" t="str">
        <f>+'3.- Resumen general'!D1199</f>
        <v>Corrección plástica del introito</v>
      </c>
      <c r="D1197" s="490" t="str">
        <f>+'3.- Resumen general'!F1199</f>
        <v>IQ D</v>
      </c>
      <c r="E1197" s="433" t="s">
        <v>3273</v>
      </c>
      <c r="F1197" s="323">
        <f t="shared" si="92"/>
        <v>49.8</v>
      </c>
      <c r="G1197" s="180" t="s">
        <v>1395</v>
      </c>
      <c r="H1197" s="323">
        <f t="shared" si="96"/>
        <v>86.8</v>
      </c>
      <c r="I1197" s="55"/>
      <c r="J1197" s="323"/>
      <c r="K1197" s="56">
        <f t="shared" si="93"/>
        <v>136.6</v>
      </c>
      <c r="IK1197" s="2">
        <v>56800</v>
      </c>
      <c r="IL1197" s="196" t="s">
        <v>3850</v>
      </c>
      <c r="IM1197" s="5">
        <v>50</v>
      </c>
      <c r="IN1197" s="296">
        <f t="shared" si="94"/>
        <v>0.83333333333333337</v>
      </c>
    </row>
    <row r="1198" spans="1:248">
      <c r="A1198" s="52">
        <f>+'3.- Resumen general'!B1200</f>
        <v>1194</v>
      </c>
      <c r="B1198" s="52">
        <v>57000</v>
      </c>
      <c r="C1198" s="53" t="str">
        <f>+'3.- Resumen general'!D1200</f>
        <v>Colpotomía; con exploración y/o drenaje de absceso pélvico</v>
      </c>
      <c r="D1198" s="490" t="str">
        <f>+'3.- Resumen general'!F1200</f>
        <v>IQ C</v>
      </c>
      <c r="E1198" s="433" t="s">
        <v>445</v>
      </c>
      <c r="F1198" s="323">
        <f t="shared" si="92"/>
        <v>96.123999999999981</v>
      </c>
      <c r="G1198" s="58" t="s">
        <v>1392</v>
      </c>
      <c r="H1198" s="323">
        <f t="shared" si="96"/>
        <v>21.28</v>
      </c>
      <c r="I1198" s="55"/>
      <c r="J1198" s="323"/>
      <c r="K1198" s="56">
        <f t="shared" si="93"/>
        <v>117.40399999999998</v>
      </c>
      <c r="IK1198" s="2">
        <v>57000</v>
      </c>
      <c r="IL1198" s="196" t="s">
        <v>3851</v>
      </c>
      <c r="IM1198" s="5">
        <v>80</v>
      </c>
      <c r="IN1198" s="296">
        <f t="shared" si="94"/>
        <v>1.3333333333333333</v>
      </c>
    </row>
    <row r="1199" spans="1:248">
      <c r="A1199" s="52">
        <f>+'3.- Resumen general'!B1201</f>
        <v>1195</v>
      </c>
      <c r="B1199" s="52">
        <v>57020</v>
      </c>
      <c r="C1199" s="53" t="str">
        <f>+'3.- Resumen general'!D1201</f>
        <v>Culdocentesis</v>
      </c>
      <c r="D1199" s="490" t="str">
        <f>+'3.- Resumen general'!F1201</f>
        <v>IQ D</v>
      </c>
      <c r="E1199" s="433" t="s">
        <v>3273</v>
      </c>
      <c r="F1199" s="323">
        <f t="shared" si="92"/>
        <v>49.8</v>
      </c>
      <c r="G1199" s="180" t="s">
        <v>1395</v>
      </c>
      <c r="H1199" s="323">
        <f t="shared" si="96"/>
        <v>86.8</v>
      </c>
      <c r="I1199" s="55"/>
      <c r="J1199" s="323"/>
      <c r="K1199" s="56">
        <f t="shared" si="93"/>
        <v>136.6</v>
      </c>
      <c r="IK1199" s="2">
        <v>57020</v>
      </c>
      <c r="IL1199" s="196" t="s">
        <v>4580</v>
      </c>
      <c r="IM1199" s="5">
        <v>20</v>
      </c>
      <c r="IN1199" s="296">
        <f t="shared" si="94"/>
        <v>0.33333333333333331</v>
      </c>
    </row>
    <row r="1200" spans="1:248" s="63" customFormat="1">
      <c r="A1200" s="52">
        <f>+'3.- Resumen general'!B1202</f>
        <v>1196</v>
      </c>
      <c r="B1200" s="52">
        <v>57061</v>
      </c>
      <c r="C1200" s="53" t="str">
        <f>+'3.- Resumen general'!D1202</f>
        <v>Criocirugía</v>
      </c>
      <c r="D1200" s="490" t="str">
        <f>+'3.- Resumen general'!F1202</f>
        <v>Atención de Tópico</v>
      </c>
      <c r="E1200" s="434" t="s">
        <v>3214</v>
      </c>
      <c r="F1200" s="323">
        <f t="shared" si="92"/>
        <v>18.19285</v>
      </c>
      <c r="G1200" s="62"/>
      <c r="H1200" s="323"/>
      <c r="I1200" s="60"/>
      <c r="J1200" s="323"/>
      <c r="K1200" s="61">
        <f t="shared" si="93"/>
        <v>18.19285</v>
      </c>
      <c r="L1200" s="6"/>
      <c r="M1200" s="6"/>
      <c r="N1200" s="6"/>
      <c r="P1200" s="64"/>
      <c r="IK1200" s="2">
        <v>57061</v>
      </c>
      <c r="IL1200" s="196" t="s">
        <v>4581</v>
      </c>
      <c r="IM1200" s="64">
        <v>35</v>
      </c>
      <c r="IN1200" s="296">
        <f t="shared" si="94"/>
        <v>0.58333333333333337</v>
      </c>
    </row>
    <row r="1201" spans="1:248">
      <c r="A1201" s="52">
        <f>+'3.- Resumen general'!B1203</f>
        <v>1197</v>
      </c>
      <c r="B1201" s="52">
        <v>57100</v>
      </c>
      <c r="C1201" s="53" t="str">
        <f>+'3.- Resumen general'!D1203</f>
        <v>Biopsia de mucosa vaginal</v>
      </c>
      <c r="D1201" s="490" t="str">
        <f>+'3.- Resumen general'!F1203</f>
        <v>Atención de Tópico</v>
      </c>
      <c r="E1201" s="432" t="s">
        <v>3214</v>
      </c>
      <c r="F1201" s="323">
        <f t="shared" si="92"/>
        <v>18.19285</v>
      </c>
      <c r="G1201" s="57"/>
      <c r="H1201" s="323"/>
      <c r="I1201" s="55"/>
      <c r="J1201" s="323"/>
      <c r="K1201" s="56">
        <f t="shared" si="93"/>
        <v>18.19285</v>
      </c>
      <c r="IK1201" s="2">
        <v>57100</v>
      </c>
      <c r="IL1201" s="196" t="s">
        <v>3852</v>
      </c>
      <c r="IM1201" s="5">
        <v>20</v>
      </c>
      <c r="IN1201" s="296">
        <f t="shared" si="94"/>
        <v>0.33333333333333331</v>
      </c>
    </row>
    <row r="1202" spans="1:248">
      <c r="A1202" s="52">
        <f>+'3.- Resumen general'!B1204</f>
        <v>1198</v>
      </c>
      <c r="B1202" s="52">
        <v>57106</v>
      </c>
      <c r="C1202" s="53" t="str">
        <f>+'3.- Resumen general'!D1204</f>
        <v>Vaginectomía, extirpación parcial de la pared vaginal</v>
      </c>
      <c r="D1202" s="490" t="str">
        <f>+'3.- Resumen general'!F1204</f>
        <v>IQ B</v>
      </c>
      <c r="E1202" s="433" t="s">
        <v>5897</v>
      </c>
      <c r="F1202" s="323">
        <f t="shared" si="92"/>
        <v>179.13249000000002</v>
      </c>
      <c r="G1202" s="180" t="s">
        <v>1395</v>
      </c>
      <c r="H1202" s="323">
        <f>+VLOOKUP(G1202,$C$2421:$D$3113,2,FALSE)</f>
        <v>86.8</v>
      </c>
      <c r="I1202" s="55"/>
      <c r="J1202" s="323"/>
      <c r="K1202" s="56">
        <f t="shared" si="93"/>
        <v>265.93249000000003</v>
      </c>
      <c r="IK1202" s="2">
        <v>57106</v>
      </c>
      <c r="IL1202" s="196" t="s">
        <v>3853</v>
      </c>
      <c r="IM1202" s="5">
        <v>140</v>
      </c>
      <c r="IN1202" s="296">
        <f t="shared" si="94"/>
        <v>2.3333333333333335</v>
      </c>
    </row>
    <row r="1203" spans="1:248">
      <c r="A1203" s="52">
        <f>+'3.- Resumen general'!B1205</f>
        <v>1199</v>
      </c>
      <c r="B1203" s="52">
        <v>57110</v>
      </c>
      <c r="C1203" s="53" t="str">
        <f>+'3.- Resumen general'!D1205</f>
        <v>Vaginectomía, extirpación completa de la pared vaginal</v>
      </c>
      <c r="D1203" s="490" t="str">
        <f>+'3.- Resumen general'!F1205</f>
        <v>IQ A</v>
      </c>
      <c r="E1203" s="433" t="s">
        <v>444</v>
      </c>
      <c r="F1203" s="323">
        <f t="shared" si="92"/>
        <v>170.78198999999995</v>
      </c>
      <c r="G1203" s="58" t="s">
        <v>1401</v>
      </c>
      <c r="H1203" s="323">
        <f>+VLOOKUP(G1203,$C$2421:$D$3113,2,FALSE)+($H$3275*$G$3275*IN1203)+($H$3271*$G$3271*IN1203)</f>
        <v>230.88601666666668</v>
      </c>
      <c r="I1203" s="55"/>
      <c r="J1203" s="323"/>
      <c r="K1203" s="56">
        <f t="shared" si="93"/>
        <v>401.66800666666666</v>
      </c>
      <c r="IK1203" s="2">
        <v>57110</v>
      </c>
      <c r="IL1203" s="196" t="s">
        <v>3854</v>
      </c>
      <c r="IM1203" s="5">
        <v>170</v>
      </c>
      <c r="IN1203" s="296">
        <f t="shared" si="94"/>
        <v>2.8333333333333335</v>
      </c>
    </row>
    <row r="1204" spans="1:248">
      <c r="A1204" s="52">
        <f>+'3.- Resumen general'!B1206</f>
        <v>1200</v>
      </c>
      <c r="B1204" s="52">
        <v>57120</v>
      </c>
      <c r="C1204" s="53" t="str">
        <f>+'3.- Resumen general'!D1206</f>
        <v>Colpocleisis (tipo Le Fort)</v>
      </c>
      <c r="D1204" s="490" t="str">
        <f>+'3.- Resumen general'!F1206</f>
        <v>IQ C</v>
      </c>
      <c r="E1204" s="433" t="s">
        <v>445</v>
      </c>
      <c r="F1204" s="323">
        <f t="shared" si="92"/>
        <v>96.123999999999981</v>
      </c>
      <c r="G1204" s="180" t="s">
        <v>1394</v>
      </c>
      <c r="H1204" s="323">
        <f>+VLOOKUP(G1204,$C$2421:$D$3113,2,FALSE)</f>
        <v>68.84</v>
      </c>
      <c r="I1204" s="55"/>
      <c r="J1204" s="323"/>
      <c r="K1204" s="56">
        <f t="shared" si="93"/>
        <v>164.964</v>
      </c>
      <c r="IK1204" s="2">
        <v>57120</v>
      </c>
      <c r="IL1204" s="196" t="s">
        <v>3855</v>
      </c>
      <c r="IM1204" s="5">
        <v>140</v>
      </c>
      <c r="IN1204" s="296">
        <f t="shared" si="94"/>
        <v>2.3333333333333335</v>
      </c>
    </row>
    <row r="1205" spans="1:248">
      <c r="A1205" s="52">
        <f>+'3.- Resumen general'!B1207</f>
        <v>1201</v>
      </c>
      <c r="B1205" s="52">
        <v>57130</v>
      </c>
      <c r="C1205" s="53" t="str">
        <f>+'3.- Resumen general'!D1207</f>
        <v>Excisión de tabique vaginal</v>
      </c>
      <c r="D1205" s="490" t="str">
        <f>+'3.- Resumen general'!F1207</f>
        <v>IQ D</v>
      </c>
      <c r="E1205" s="433" t="s">
        <v>3273</v>
      </c>
      <c r="F1205" s="323">
        <f t="shared" si="92"/>
        <v>49.8</v>
      </c>
      <c r="G1205" s="180" t="s">
        <v>1394</v>
      </c>
      <c r="H1205" s="323">
        <f>+VLOOKUP(G1205,$C$2421:$D$3113,2,FALSE)</f>
        <v>68.84</v>
      </c>
      <c r="I1205" s="55"/>
      <c r="J1205" s="323"/>
      <c r="K1205" s="56">
        <f t="shared" si="93"/>
        <v>118.64</v>
      </c>
      <c r="IK1205" s="2">
        <v>57130</v>
      </c>
      <c r="IL1205" s="196" t="s">
        <v>3856</v>
      </c>
      <c r="IM1205" s="5">
        <v>80</v>
      </c>
      <c r="IN1205" s="296">
        <f t="shared" si="94"/>
        <v>1.3333333333333333</v>
      </c>
    </row>
    <row r="1206" spans="1:248">
      <c r="A1206" s="52">
        <f>+'3.- Resumen general'!B1208</f>
        <v>1202</v>
      </c>
      <c r="B1206" s="52">
        <v>57210</v>
      </c>
      <c r="C1206" s="53" t="str">
        <f>+'3.- Resumen general'!D1208</f>
        <v>Reparación quirúrgica de desgarro</v>
      </c>
      <c r="D1206" s="490" t="str">
        <f>+'3.- Resumen general'!F1208</f>
        <v>IQ D</v>
      </c>
      <c r="E1206" s="433" t="s">
        <v>3273</v>
      </c>
      <c r="F1206" s="323">
        <f t="shared" si="92"/>
        <v>49.8</v>
      </c>
      <c r="G1206" s="180" t="s">
        <v>1394</v>
      </c>
      <c r="H1206" s="323">
        <f>+VLOOKUP(G1206,$C$2421:$D$3113,2,FALSE)</f>
        <v>68.84</v>
      </c>
      <c r="I1206" s="55"/>
      <c r="J1206" s="323"/>
      <c r="K1206" s="56">
        <f t="shared" si="93"/>
        <v>118.64</v>
      </c>
      <c r="IK1206" s="2">
        <v>57210</v>
      </c>
      <c r="IL1206" s="196" t="s">
        <v>4582</v>
      </c>
      <c r="IM1206" s="5">
        <v>80</v>
      </c>
      <c r="IN1206" s="296">
        <f t="shared" si="94"/>
        <v>1.3333333333333333</v>
      </c>
    </row>
    <row r="1207" spans="1:248">
      <c r="A1207" s="52">
        <f>+'3.- Resumen general'!B1209</f>
        <v>1203</v>
      </c>
      <c r="B1207" s="52">
        <v>57230</v>
      </c>
      <c r="C1207" s="53" t="str">
        <f>+'3.- Resumen general'!D1209</f>
        <v>Corrección plástica de uretrocele</v>
      </c>
      <c r="D1207" s="490" t="str">
        <f>+'3.- Resumen general'!F1209</f>
        <v>IQ C</v>
      </c>
      <c r="E1207" s="433" t="s">
        <v>445</v>
      </c>
      <c r="F1207" s="323">
        <f t="shared" si="92"/>
        <v>96.123999999999981</v>
      </c>
      <c r="G1207" s="180" t="s">
        <v>1390</v>
      </c>
      <c r="H1207" s="323">
        <f>+VLOOKUP(G1207,$C$2421:$D$3113,2,FALSE)+($H$3323*$G$3323*IN1207)+($H$3319*$G$3319*IN1207)</f>
        <v>151.85801666666669</v>
      </c>
      <c r="I1207" s="55"/>
      <c r="J1207" s="323"/>
      <c r="K1207" s="56">
        <f t="shared" si="93"/>
        <v>247.98201666666665</v>
      </c>
      <c r="IK1207" s="2">
        <v>57230</v>
      </c>
      <c r="IL1207" s="196" t="s">
        <v>3857</v>
      </c>
      <c r="IM1207" s="5">
        <v>65</v>
      </c>
      <c r="IN1207" s="296">
        <f t="shared" si="94"/>
        <v>1.0833333333333333</v>
      </c>
    </row>
    <row r="1208" spans="1:248">
      <c r="A1208" s="52">
        <f>+'3.- Resumen general'!B1210</f>
        <v>1204</v>
      </c>
      <c r="B1208" s="52">
        <v>57240</v>
      </c>
      <c r="C1208" s="53" t="str">
        <f>+'3.- Resumen general'!D1210</f>
        <v>Colporrafia anterior, corrección de cistocele con o sin corrección de uretrocele</v>
      </c>
      <c r="D1208" s="490" t="str">
        <f>+'3.- Resumen general'!F1210</f>
        <v>IQ C</v>
      </c>
      <c r="E1208" s="433" t="s">
        <v>445</v>
      </c>
      <c r="F1208" s="323">
        <f t="shared" si="92"/>
        <v>96.123999999999981</v>
      </c>
      <c r="G1208" s="180" t="s">
        <v>1394</v>
      </c>
      <c r="H1208" s="323">
        <f t="shared" ref="H1208:H1219" si="97">+VLOOKUP(G1208,$C$2421:$D$3113,2,FALSE)</f>
        <v>68.84</v>
      </c>
      <c r="I1208" s="55"/>
      <c r="J1208" s="323"/>
      <c r="K1208" s="56">
        <f t="shared" si="93"/>
        <v>164.964</v>
      </c>
      <c r="IK1208" s="2">
        <v>57240</v>
      </c>
      <c r="IL1208" s="196" t="s">
        <v>3858</v>
      </c>
      <c r="IM1208" s="5">
        <v>65</v>
      </c>
      <c r="IN1208" s="296">
        <f t="shared" si="94"/>
        <v>1.0833333333333333</v>
      </c>
    </row>
    <row r="1209" spans="1:248">
      <c r="A1209" s="52">
        <f>+'3.- Resumen general'!B1211</f>
        <v>1205</v>
      </c>
      <c r="B1209" s="52">
        <v>57250</v>
      </c>
      <c r="C1209" s="53" t="str">
        <f>+'3.- Resumen general'!D1211</f>
        <v>Colporrafia posterior, corrección de rectocele con o sin perineorrafia</v>
      </c>
      <c r="D1209" s="490" t="str">
        <f>+'3.- Resumen general'!F1211</f>
        <v>IQ C</v>
      </c>
      <c r="E1209" s="433" t="s">
        <v>445</v>
      </c>
      <c r="F1209" s="323">
        <f t="shared" si="92"/>
        <v>96.123999999999981</v>
      </c>
      <c r="G1209" s="180" t="s">
        <v>1394</v>
      </c>
      <c r="H1209" s="323">
        <f t="shared" si="97"/>
        <v>68.84</v>
      </c>
      <c r="I1209" s="55"/>
      <c r="J1209" s="323"/>
      <c r="K1209" s="56">
        <f t="shared" si="93"/>
        <v>164.964</v>
      </c>
      <c r="IK1209" s="2">
        <v>57250</v>
      </c>
      <c r="IL1209" s="196" t="s">
        <v>2851</v>
      </c>
      <c r="IM1209" s="5">
        <v>50</v>
      </c>
      <c r="IN1209" s="296">
        <f t="shared" si="94"/>
        <v>0.83333333333333337</v>
      </c>
    </row>
    <row r="1210" spans="1:248">
      <c r="A1210" s="52">
        <f>+'3.- Resumen general'!B1212</f>
        <v>1206</v>
      </c>
      <c r="B1210" s="52">
        <v>57260</v>
      </c>
      <c r="C1210" s="53" t="str">
        <f>+'3.- Resumen general'!D1212</f>
        <v>Cirugía reparadora de prolapso genital (colporrafia anteroposterior)</v>
      </c>
      <c r="D1210" s="490" t="str">
        <f>+'3.- Resumen general'!F1212</f>
        <v>IQ C</v>
      </c>
      <c r="E1210" s="433" t="s">
        <v>445</v>
      </c>
      <c r="F1210" s="323">
        <f t="shared" si="92"/>
        <v>96.123999999999981</v>
      </c>
      <c r="G1210" s="180" t="s">
        <v>1394</v>
      </c>
      <c r="H1210" s="323">
        <f t="shared" si="97"/>
        <v>68.84</v>
      </c>
      <c r="I1210" s="55"/>
      <c r="J1210" s="323"/>
      <c r="K1210" s="56">
        <f t="shared" si="93"/>
        <v>164.964</v>
      </c>
      <c r="IK1210" s="2">
        <v>57260</v>
      </c>
      <c r="IL1210" s="196" t="s">
        <v>4583</v>
      </c>
      <c r="IM1210" s="5">
        <v>80</v>
      </c>
      <c r="IN1210" s="296">
        <f t="shared" si="94"/>
        <v>1.3333333333333333</v>
      </c>
    </row>
    <row r="1211" spans="1:248">
      <c r="A1211" s="52">
        <f>+'3.- Resumen general'!B1213</f>
        <v>1207</v>
      </c>
      <c r="B1211" s="52">
        <v>57268</v>
      </c>
      <c r="C1211" s="53" t="str">
        <f>+'3.- Resumen general'!D1213</f>
        <v>Corrección de enterocele, abordaje vaginal</v>
      </c>
      <c r="D1211" s="490" t="str">
        <f>+'3.- Resumen general'!F1213</f>
        <v>IQ C</v>
      </c>
      <c r="E1211" s="433" t="s">
        <v>445</v>
      </c>
      <c r="F1211" s="323">
        <f t="shared" si="92"/>
        <v>96.123999999999981</v>
      </c>
      <c r="G1211" s="180" t="s">
        <v>1394</v>
      </c>
      <c r="H1211" s="323">
        <f t="shared" si="97"/>
        <v>68.84</v>
      </c>
      <c r="I1211" s="55"/>
      <c r="J1211" s="323"/>
      <c r="K1211" s="56">
        <f t="shared" si="93"/>
        <v>164.964</v>
      </c>
      <c r="IK1211" s="2">
        <v>57268</v>
      </c>
      <c r="IL1211" s="196" t="s">
        <v>2852</v>
      </c>
      <c r="IM1211" s="5">
        <v>55</v>
      </c>
      <c r="IN1211" s="296">
        <f t="shared" si="94"/>
        <v>0.91666666666666663</v>
      </c>
    </row>
    <row r="1212" spans="1:248">
      <c r="A1212" s="52">
        <f>+'3.- Resumen general'!B1214</f>
        <v>1208</v>
      </c>
      <c r="B1212" s="52">
        <v>57284</v>
      </c>
      <c r="C1212" s="53" t="str">
        <f>+'3.- Resumen general'!D1214</f>
        <v>Corrección de defecto paravaginal</v>
      </c>
      <c r="D1212" s="490" t="str">
        <f>+'3.- Resumen general'!F1214</f>
        <v>IQ C</v>
      </c>
      <c r="E1212" s="433" t="s">
        <v>445</v>
      </c>
      <c r="F1212" s="323">
        <f t="shared" si="92"/>
        <v>96.123999999999981</v>
      </c>
      <c r="G1212" s="180" t="s">
        <v>1395</v>
      </c>
      <c r="H1212" s="323">
        <f t="shared" si="97"/>
        <v>86.8</v>
      </c>
      <c r="I1212" s="55"/>
      <c r="J1212" s="323"/>
      <c r="K1212" s="56">
        <f t="shared" si="93"/>
        <v>182.92399999999998</v>
      </c>
      <c r="IK1212" s="2">
        <v>57284</v>
      </c>
      <c r="IL1212" s="196" t="s">
        <v>2853</v>
      </c>
      <c r="IM1212" s="5">
        <v>50</v>
      </c>
      <c r="IN1212" s="296">
        <f t="shared" si="94"/>
        <v>0.83333333333333337</v>
      </c>
    </row>
    <row r="1213" spans="1:248">
      <c r="A1213" s="52">
        <f>+'3.- Resumen general'!B1215</f>
        <v>1209</v>
      </c>
      <c r="B1213" s="52">
        <v>57291</v>
      </c>
      <c r="C1213" s="53" t="str">
        <f>+'3.- Resumen general'!D1215</f>
        <v>Construcción de una vagina artificial; sin injerto</v>
      </c>
      <c r="D1213" s="490" t="str">
        <f>+'3.- Resumen general'!F1215</f>
        <v>IQ A</v>
      </c>
      <c r="E1213" s="433" t="s">
        <v>444</v>
      </c>
      <c r="F1213" s="323">
        <f t="shared" si="92"/>
        <v>170.78198999999995</v>
      </c>
      <c r="G1213" s="180" t="s">
        <v>1395</v>
      </c>
      <c r="H1213" s="323">
        <f t="shared" si="97"/>
        <v>86.8</v>
      </c>
      <c r="I1213" s="55"/>
      <c r="J1213" s="323"/>
      <c r="K1213" s="56">
        <f t="shared" si="93"/>
        <v>257.58198999999996</v>
      </c>
      <c r="IK1213" s="2">
        <v>57291</v>
      </c>
      <c r="IL1213" s="196" t="s">
        <v>2854</v>
      </c>
      <c r="IM1213" s="5">
        <v>110</v>
      </c>
      <c r="IN1213" s="296">
        <f t="shared" si="94"/>
        <v>1.8333333333333333</v>
      </c>
    </row>
    <row r="1214" spans="1:248">
      <c r="A1214" s="52">
        <f>+'3.- Resumen general'!B1216</f>
        <v>1210</v>
      </c>
      <c r="B1214" s="52">
        <v>57300</v>
      </c>
      <c r="C1214" s="53" t="str">
        <f>+'3.- Resumen general'!D1216</f>
        <v>Cierre de fístula rectovaginal; abordaje vaginal o transanal</v>
      </c>
      <c r="D1214" s="490" t="str">
        <f>+'3.- Resumen general'!F1216</f>
        <v>IQ B</v>
      </c>
      <c r="E1214" s="433" t="s">
        <v>5897</v>
      </c>
      <c r="F1214" s="323">
        <f t="shared" si="92"/>
        <v>179.13249000000002</v>
      </c>
      <c r="G1214" s="180" t="s">
        <v>1395</v>
      </c>
      <c r="H1214" s="323">
        <f t="shared" si="97"/>
        <v>86.8</v>
      </c>
      <c r="I1214" s="55"/>
      <c r="J1214" s="323"/>
      <c r="K1214" s="56">
        <f t="shared" si="93"/>
        <v>265.93249000000003</v>
      </c>
      <c r="IK1214" s="2">
        <v>57300</v>
      </c>
      <c r="IL1214" s="196" t="s">
        <v>2855</v>
      </c>
      <c r="IM1214" s="5">
        <v>95</v>
      </c>
      <c r="IN1214" s="296">
        <f t="shared" si="94"/>
        <v>1.5833333333333333</v>
      </c>
    </row>
    <row r="1215" spans="1:248">
      <c r="A1215" s="52">
        <f>+'3.- Resumen general'!B1217</f>
        <v>1211</v>
      </c>
      <c r="B1215" s="52">
        <v>57400</v>
      </c>
      <c r="C1215" s="53" t="str">
        <f>+'3.- Resumen general'!D1217</f>
        <v>Dilatación de vagina bajo anestesia</v>
      </c>
      <c r="D1215" s="490" t="str">
        <f>+'3.- Resumen general'!F1217</f>
        <v>IQ D</v>
      </c>
      <c r="E1215" s="433" t="s">
        <v>3273</v>
      </c>
      <c r="F1215" s="323">
        <f t="shared" si="92"/>
        <v>49.8</v>
      </c>
      <c r="G1215" s="180" t="s">
        <v>1392</v>
      </c>
      <c r="H1215" s="323">
        <f t="shared" si="97"/>
        <v>21.28</v>
      </c>
      <c r="I1215" s="55"/>
      <c r="J1215" s="323"/>
      <c r="K1215" s="56">
        <f t="shared" si="93"/>
        <v>71.08</v>
      </c>
      <c r="IK1215" s="2">
        <v>57400</v>
      </c>
      <c r="IL1215" s="196" t="s">
        <v>2856</v>
      </c>
      <c r="IM1215" s="5">
        <v>30</v>
      </c>
      <c r="IN1215" s="296">
        <f t="shared" si="94"/>
        <v>0.5</v>
      </c>
    </row>
    <row r="1216" spans="1:248">
      <c r="A1216" s="52">
        <f>+'3.- Resumen general'!B1218</f>
        <v>1212</v>
      </c>
      <c r="B1216" s="52">
        <v>57410</v>
      </c>
      <c r="C1216" s="53" t="str">
        <f>+'3.- Resumen general'!D1218</f>
        <v>Inspección pélvica bajo anestesia</v>
      </c>
      <c r="D1216" s="490" t="str">
        <f>+'3.- Resumen general'!F1218</f>
        <v>IQ D</v>
      </c>
      <c r="E1216" s="433" t="s">
        <v>3273</v>
      </c>
      <c r="F1216" s="323">
        <f t="shared" si="92"/>
        <v>49.8</v>
      </c>
      <c r="G1216" s="180" t="s">
        <v>1392</v>
      </c>
      <c r="H1216" s="323">
        <f t="shared" si="97"/>
        <v>21.28</v>
      </c>
      <c r="I1216" s="55"/>
      <c r="J1216" s="323"/>
      <c r="K1216" s="56">
        <f t="shared" si="93"/>
        <v>71.08</v>
      </c>
      <c r="IK1216" s="2">
        <v>57410</v>
      </c>
      <c r="IL1216" s="196" t="s">
        <v>2857</v>
      </c>
      <c r="IM1216" s="5">
        <v>45</v>
      </c>
      <c r="IN1216" s="296">
        <f t="shared" si="94"/>
        <v>0.75</v>
      </c>
    </row>
    <row r="1217" spans="1:248" ht="25.5">
      <c r="A1217" s="52">
        <f>+'3.- Resumen general'!B1219</f>
        <v>1213</v>
      </c>
      <c r="B1217" s="52">
        <v>57452</v>
      </c>
      <c r="C1217" s="53" t="str">
        <f>+'3.- Resumen general'!D1219</f>
        <v>Colposcopía</v>
      </c>
      <c r="D1217" s="490" t="str">
        <f>+'3.- Resumen general'!F1219</f>
        <v>Endoscopía No Digestiva Diagnóstica</v>
      </c>
      <c r="E1217" s="433" t="s">
        <v>1392</v>
      </c>
      <c r="F1217" s="323">
        <f t="shared" si="92"/>
        <v>21.28</v>
      </c>
      <c r="G1217" s="58"/>
      <c r="H1217" s="323"/>
      <c r="I1217" s="55"/>
      <c r="J1217" s="323"/>
      <c r="K1217" s="56">
        <f t="shared" si="93"/>
        <v>21.28</v>
      </c>
      <c r="IK1217" s="2">
        <v>57452</v>
      </c>
      <c r="IL1217" s="196" t="s">
        <v>4584</v>
      </c>
      <c r="IM1217" s="5">
        <v>20</v>
      </c>
      <c r="IN1217" s="296">
        <f t="shared" si="94"/>
        <v>0.33333333333333331</v>
      </c>
    </row>
    <row r="1218" spans="1:248">
      <c r="A1218" s="52">
        <f>+'3.- Resumen general'!B1220</f>
        <v>1214</v>
      </c>
      <c r="B1218" s="52">
        <v>57500</v>
      </c>
      <c r="C1218" s="53" t="str">
        <f>+'3.- Resumen general'!D1220</f>
        <v>Biopsia, una sola o varias, ó excisión local de lesión, con o sin fulguración</v>
      </c>
      <c r="D1218" s="490" t="str">
        <f>+'3.- Resumen general'!F1220</f>
        <v>IQ D</v>
      </c>
      <c r="E1218" s="433" t="s">
        <v>3214</v>
      </c>
      <c r="F1218" s="323">
        <f t="shared" si="92"/>
        <v>18.19285</v>
      </c>
      <c r="G1218" s="180" t="s">
        <v>1392</v>
      </c>
      <c r="H1218" s="323">
        <f t="shared" si="97"/>
        <v>21.28</v>
      </c>
      <c r="I1218" s="55"/>
      <c r="J1218" s="323"/>
      <c r="K1218" s="56">
        <f t="shared" si="93"/>
        <v>39.472850000000001</v>
      </c>
      <c r="IK1218" s="2">
        <v>57500</v>
      </c>
      <c r="IL1218" s="196" t="s">
        <v>2858</v>
      </c>
      <c r="IM1218" s="5">
        <v>15</v>
      </c>
      <c r="IN1218" s="296">
        <f t="shared" si="94"/>
        <v>0.25</v>
      </c>
    </row>
    <row r="1219" spans="1:248">
      <c r="A1219" s="52">
        <f>+'3.- Resumen general'!B1221</f>
        <v>1215</v>
      </c>
      <c r="B1219" s="52">
        <v>57505</v>
      </c>
      <c r="C1219" s="53" t="str">
        <f>+'3.- Resumen general'!D1221</f>
        <v>Legrado endocervical</v>
      </c>
      <c r="D1219" s="490" t="str">
        <f>+'3.- Resumen general'!F1221</f>
        <v>IQ D</v>
      </c>
      <c r="E1219" s="433" t="s">
        <v>3273</v>
      </c>
      <c r="F1219" s="323">
        <f t="shared" si="92"/>
        <v>49.8</v>
      </c>
      <c r="G1219" s="180" t="s">
        <v>1392</v>
      </c>
      <c r="H1219" s="323">
        <f t="shared" si="97"/>
        <v>21.28</v>
      </c>
      <c r="I1219" s="55"/>
      <c r="J1219" s="323"/>
      <c r="K1219" s="56">
        <f t="shared" si="93"/>
        <v>71.08</v>
      </c>
      <c r="IK1219" s="2">
        <v>57505</v>
      </c>
      <c r="IL1219" s="196" t="s">
        <v>2859</v>
      </c>
      <c r="IM1219" s="5">
        <v>30</v>
      </c>
      <c r="IN1219" s="296">
        <f t="shared" si="94"/>
        <v>0.5</v>
      </c>
    </row>
    <row r="1220" spans="1:248">
      <c r="A1220" s="52">
        <f>+'3.- Resumen general'!B1222</f>
        <v>1216</v>
      </c>
      <c r="B1220" s="52">
        <v>57510</v>
      </c>
      <c r="C1220" s="53" t="str">
        <f>+'3.- Resumen general'!D1222</f>
        <v>Cauterización del cérvix; electro o térmica</v>
      </c>
      <c r="D1220" s="490" t="str">
        <f>+'3.- Resumen general'!F1222</f>
        <v>Atención de Tópico</v>
      </c>
      <c r="E1220" s="432" t="s">
        <v>3221</v>
      </c>
      <c r="F1220" s="323">
        <f t="shared" si="92"/>
        <v>42.279999999999994</v>
      </c>
      <c r="G1220" s="57"/>
      <c r="H1220" s="323"/>
      <c r="I1220" s="55"/>
      <c r="J1220" s="323"/>
      <c r="K1220" s="56">
        <f t="shared" si="93"/>
        <v>42.279999999999994</v>
      </c>
      <c r="IK1220" s="2">
        <v>57510</v>
      </c>
      <c r="IL1220" s="196" t="s">
        <v>2860</v>
      </c>
      <c r="IM1220" s="5">
        <v>20</v>
      </c>
      <c r="IN1220" s="296">
        <f t="shared" si="94"/>
        <v>0.33333333333333331</v>
      </c>
    </row>
    <row r="1221" spans="1:248">
      <c r="A1221" s="52">
        <f>+'3.- Resumen general'!B1223</f>
        <v>1217</v>
      </c>
      <c r="B1221" s="52">
        <v>57520</v>
      </c>
      <c r="C1221" s="53" t="str">
        <f>+'3.- Resumen general'!D1223</f>
        <v>Conización del cérvix</v>
      </c>
      <c r="D1221" s="490" t="str">
        <f>+'3.- Resumen general'!F1223</f>
        <v>IQ C</v>
      </c>
      <c r="E1221" s="433" t="s">
        <v>445</v>
      </c>
      <c r="F1221" s="323">
        <f t="shared" ref="F1221:F1284" si="98">+VLOOKUP(E1221,$C$2421:$D$3113,2,FALSE)</f>
        <v>96.123999999999981</v>
      </c>
      <c r="G1221" s="180" t="s">
        <v>1394</v>
      </c>
      <c r="H1221" s="323">
        <f t="shared" ref="H1221:H1227" si="99">+VLOOKUP(G1221,$C$2421:$D$3113,2,FALSE)</f>
        <v>68.84</v>
      </c>
      <c r="I1221" s="55"/>
      <c r="J1221" s="323"/>
      <c r="K1221" s="56">
        <f t="shared" ref="K1221:K1284" si="100">+F1221+H1221+J1221</f>
        <v>164.964</v>
      </c>
      <c r="IK1221" s="2">
        <v>57520</v>
      </c>
      <c r="IL1221" s="196" t="s">
        <v>4585</v>
      </c>
      <c r="IM1221" s="5">
        <v>50</v>
      </c>
      <c r="IN1221" s="296">
        <f t="shared" ref="IN1221:IN1284" si="101">IM1221/60</f>
        <v>0.83333333333333337</v>
      </c>
    </row>
    <row r="1222" spans="1:248">
      <c r="A1222" s="52">
        <f>+'3.- Resumen general'!B1224</f>
        <v>1218</v>
      </c>
      <c r="B1222" s="52">
        <v>57530</v>
      </c>
      <c r="C1222" s="53" t="str">
        <f>+'3.- Resumen general'!D1224</f>
        <v>Traquelectomía (cervicectomía), amputación del cervix</v>
      </c>
      <c r="D1222" s="490" t="str">
        <f>+'3.- Resumen general'!F1224</f>
        <v>IQ C</v>
      </c>
      <c r="E1222" s="433" t="s">
        <v>445</v>
      </c>
      <c r="F1222" s="323">
        <f t="shared" si="98"/>
        <v>96.123999999999981</v>
      </c>
      <c r="G1222" s="180" t="s">
        <v>1395</v>
      </c>
      <c r="H1222" s="323">
        <f t="shared" si="99"/>
        <v>86.8</v>
      </c>
      <c r="I1222" s="55"/>
      <c r="J1222" s="323"/>
      <c r="K1222" s="56">
        <f t="shared" si="100"/>
        <v>182.92399999999998</v>
      </c>
      <c r="IK1222" s="2">
        <v>57530</v>
      </c>
      <c r="IL1222" s="196" t="s">
        <v>2861</v>
      </c>
      <c r="IM1222" s="5">
        <v>65</v>
      </c>
      <c r="IN1222" s="296">
        <f t="shared" si="101"/>
        <v>1.0833333333333333</v>
      </c>
    </row>
    <row r="1223" spans="1:248">
      <c r="A1223" s="52">
        <f>+'3.- Resumen general'!B1225</f>
        <v>1219</v>
      </c>
      <c r="B1223" s="52">
        <v>57531</v>
      </c>
      <c r="C1223" s="53" t="str">
        <f>+'3.- Resumen general'!D1225</f>
        <v>Traquelectomía radical, con linfadenectomía pélvica total bilateral y toma de muestra biópsica de ganglio linfático paraaórtico</v>
      </c>
      <c r="D1223" s="490" t="str">
        <f>+'3.- Resumen general'!F1225</f>
        <v>IQ B</v>
      </c>
      <c r="E1223" s="433" t="s">
        <v>5897</v>
      </c>
      <c r="F1223" s="323">
        <f t="shared" si="98"/>
        <v>179.13249000000002</v>
      </c>
      <c r="G1223" s="180" t="s">
        <v>1395</v>
      </c>
      <c r="H1223" s="323">
        <f t="shared" si="99"/>
        <v>86.8</v>
      </c>
      <c r="I1223" s="55"/>
      <c r="J1223" s="323"/>
      <c r="K1223" s="56">
        <f t="shared" si="100"/>
        <v>265.93249000000003</v>
      </c>
      <c r="IK1223" s="2">
        <v>57531</v>
      </c>
      <c r="IL1223" s="196" t="s">
        <v>2862</v>
      </c>
      <c r="IM1223" s="5">
        <v>85</v>
      </c>
      <c r="IN1223" s="296">
        <f t="shared" si="101"/>
        <v>1.4166666666666667</v>
      </c>
    </row>
    <row r="1224" spans="1:248">
      <c r="A1224" s="52">
        <f>+'3.- Resumen general'!B1226</f>
        <v>1220</v>
      </c>
      <c r="B1224" s="52">
        <v>57540</v>
      </c>
      <c r="C1224" s="53" t="str">
        <f>+'3.- Resumen general'!D1226</f>
        <v>Excisión de muñón cervical, abordaje abdominal</v>
      </c>
      <c r="D1224" s="490" t="str">
        <f>+'3.- Resumen general'!F1226</f>
        <v>IQ B</v>
      </c>
      <c r="E1224" s="433" t="s">
        <v>5897</v>
      </c>
      <c r="F1224" s="323">
        <f t="shared" si="98"/>
        <v>179.13249000000002</v>
      </c>
      <c r="G1224" s="180" t="s">
        <v>1395</v>
      </c>
      <c r="H1224" s="323">
        <f t="shared" si="99"/>
        <v>86.8</v>
      </c>
      <c r="I1224" s="55"/>
      <c r="J1224" s="323"/>
      <c r="K1224" s="56">
        <f t="shared" si="100"/>
        <v>265.93249000000003</v>
      </c>
      <c r="IK1224" s="2">
        <v>57540</v>
      </c>
      <c r="IL1224" s="196" t="s">
        <v>2863</v>
      </c>
      <c r="IM1224" s="5">
        <v>80</v>
      </c>
      <c r="IN1224" s="296">
        <f t="shared" si="101"/>
        <v>1.3333333333333333</v>
      </c>
    </row>
    <row r="1225" spans="1:248">
      <c r="A1225" s="52">
        <f>+'3.- Resumen general'!B1227</f>
        <v>1221</v>
      </c>
      <c r="B1225" s="52">
        <v>57700</v>
      </c>
      <c r="C1225" s="53" t="str">
        <f>+'3.- Resumen general'!D1227</f>
        <v>Cerclaje</v>
      </c>
      <c r="D1225" s="490" t="str">
        <f>+'3.- Resumen general'!F1227</f>
        <v>IQ C</v>
      </c>
      <c r="E1225" s="433" t="s">
        <v>445</v>
      </c>
      <c r="F1225" s="323">
        <f t="shared" si="98"/>
        <v>96.123999999999981</v>
      </c>
      <c r="G1225" s="180" t="s">
        <v>1394</v>
      </c>
      <c r="H1225" s="323">
        <f t="shared" si="99"/>
        <v>68.84</v>
      </c>
      <c r="I1225" s="55"/>
      <c r="J1225" s="323"/>
      <c r="K1225" s="56">
        <f t="shared" si="100"/>
        <v>164.964</v>
      </c>
      <c r="IK1225" s="2">
        <v>57700</v>
      </c>
      <c r="IL1225" s="196" t="s">
        <v>4586</v>
      </c>
      <c r="IM1225" s="5">
        <v>65</v>
      </c>
      <c r="IN1225" s="296">
        <f t="shared" si="101"/>
        <v>1.0833333333333333</v>
      </c>
    </row>
    <row r="1226" spans="1:248">
      <c r="A1226" s="52">
        <f>+'3.- Resumen general'!B1228</f>
        <v>1222</v>
      </c>
      <c r="B1226" s="52">
        <v>57720</v>
      </c>
      <c r="C1226" s="53" t="str">
        <f>+'3.- Resumen general'!D1228</f>
        <v>Reparación de cuello uterino, abordaje vaginal</v>
      </c>
      <c r="D1226" s="490" t="str">
        <f>+'3.- Resumen general'!F1228</f>
        <v>IQ D</v>
      </c>
      <c r="E1226" s="433" t="s">
        <v>3273</v>
      </c>
      <c r="F1226" s="323">
        <f t="shared" si="98"/>
        <v>49.8</v>
      </c>
      <c r="G1226" s="180" t="s">
        <v>1394</v>
      </c>
      <c r="H1226" s="323">
        <f t="shared" si="99"/>
        <v>68.84</v>
      </c>
      <c r="I1226" s="55"/>
      <c r="J1226" s="323"/>
      <c r="K1226" s="56">
        <f t="shared" si="100"/>
        <v>118.64</v>
      </c>
      <c r="IK1226" s="2">
        <v>57720</v>
      </c>
      <c r="IL1226" s="196" t="s">
        <v>4587</v>
      </c>
      <c r="IM1226" s="5">
        <v>35</v>
      </c>
      <c r="IN1226" s="296">
        <f t="shared" si="101"/>
        <v>0.58333333333333337</v>
      </c>
    </row>
    <row r="1227" spans="1:248">
      <c r="A1227" s="52">
        <f>+'3.- Resumen general'!B1229</f>
        <v>1223</v>
      </c>
      <c r="B1227" s="52">
        <v>58100</v>
      </c>
      <c r="C1227" s="53" t="str">
        <f>+'3.- Resumen general'!D1229</f>
        <v>Biopsia de endometrio</v>
      </c>
      <c r="D1227" s="490" t="str">
        <f>+'3.- Resumen general'!F1229</f>
        <v>IQ D</v>
      </c>
      <c r="E1227" s="433" t="s">
        <v>3214</v>
      </c>
      <c r="F1227" s="323">
        <f t="shared" si="98"/>
        <v>18.19285</v>
      </c>
      <c r="G1227" s="180" t="s">
        <v>1392</v>
      </c>
      <c r="H1227" s="323">
        <f t="shared" si="99"/>
        <v>21.28</v>
      </c>
      <c r="I1227" s="55"/>
      <c r="J1227" s="323"/>
      <c r="K1227" s="56">
        <f t="shared" si="100"/>
        <v>39.472850000000001</v>
      </c>
      <c r="IK1227" s="2">
        <v>58100</v>
      </c>
      <c r="IL1227" s="196" t="s">
        <v>4588</v>
      </c>
      <c r="IM1227" s="5">
        <v>25</v>
      </c>
      <c r="IN1227" s="296">
        <f t="shared" si="101"/>
        <v>0.41666666666666669</v>
      </c>
    </row>
    <row r="1228" spans="1:248" s="63" customFormat="1">
      <c r="A1228" s="52">
        <f>+'3.- Resumen general'!B1230</f>
        <v>1224</v>
      </c>
      <c r="B1228" s="52">
        <v>58101</v>
      </c>
      <c r="C1228" s="53" t="str">
        <f>+'3.- Resumen general'!D1230</f>
        <v>Histerometría</v>
      </c>
      <c r="D1228" s="490" t="str">
        <f>+'3.- Resumen general'!F1230</f>
        <v>Atención de Tópico</v>
      </c>
      <c r="E1228" s="434" t="s">
        <v>446</v>
      </c>
      <c r="F1228" s="323">
        <f t="shared" si="98"/>
        <v>2.9198499999999998</v>
      </c>
      <c r="G1228" s="62"/>
      <c r="H1228" s="323"/>
      <c r="I1228" s="60"/>
      <c r="J1228" s="323"/>
      <c r="K1228" s="61">
        <f t="shared" si="100"/>
        <v>2.9198499999999998</v>
      </c>
      <c r="L1228" s="6"/>
      <c r="M1228" s="6"/>
      <c r="N1228" s="6"/>
      <c r="P1228" s="64"/>
      <c r="IK1228" s="287" t="s">
        <v>6167</v>
      </c>
      <c r="IL1228" s="196" t="s">
        <v>2864</v>
      </c>
      <c r="IM1228" s="64">
        <v>20</v>
      </c>
      <c r="IN1228" s="296">
        <f t="shared" si="101"/>
        <v>0.33333333333333331</v>
      </c>
    </row>
    <row r="1229" spans="1:248">
      <c r="A1229" s="52">
        <f>+'3.- Resumen general'!B1231</f>
        <v>1225</v>
      </c>
      <c r="B1229" s="52">
        <v>58120</v>
      </c>
      <c r="C1229" s="53" t="str">
        <f>+'3.- Resumen general'!D1231</f>
        <v>Dilatación y legrado, diagnósticos y/o terapéuticos (no obstétricos)</v>
      </c>
      <c r="D1229" s="490" t="str">
        <f>+'3.- Resumen general'!F1231</f>
        <v>IQ C</v>
      </c>
      <c r="E1229" s="433" t="s">
        <v>445</v>
      </c>
      <c r="F1229" s="323">
        <f t="shared" si="98"/>
        <v>96.123999999999981</v>
      </c>
      <c r="G1229" s="180" t="s">
        <v>1392</v>
      </c>
      <c r="H1229" s="323">
        <f>+VLOOKUP(G1229,$C$2421:$D$3113,2,FALSE)</f>
        <v>21.28</v>
      </c>
      <c r="I1229" s="55"/>
      <c r="J1229" s="323"/>
      <c r="K1229" s="56">
        <f t="shared" si="100"/>
        <v>117.40399999999998</v>
      </c>
      <c r="IK1229" s="2">
        <v>58120</v>
      </c>
      <c r="IL1229" s="196" t="s">
        <v>2865</v>
      </c>
      <c r="IM1229" s="5">
        <v>30</v>
      </c>
      <c r="IN1229" s="296">
        <f t="shared" si="101"/>
        <v>0.5</v>
      </c>
    </row>
    <row r="1230" spans="1:248">
      <c r="A1230" s="52">
        <f>+'3.- Resumen general'!B1232</f>
        <v>1226</v>
      </c>
      <c r="B1230" s="52">
        <v>58140</v>
      </c>
      <c r="C1230" s="53" t="str">
        <f>+'3.- Resumen general'!D1232</f>
        <v>Miomectomía abordaje abdominal</v>
      </c>
      <c r="D1230" s="490" t="str">
        <f>+'3.- Resumen general'!F1232</f>
        <v>IQ B</v>
      </c>
      <c r="E1230" s="433" t="s">
        <v>5897</v>
      </c>
      <c r="F1230" s="323">
        <f t="shared" si="98"/>
        <v>179.13249000000002</v>
      </c>
      <c r="G1230" s="180" t="s">
        <v>1401</v>
      </c>
      <c r="H1230" s="323">
        <f>+VLOOKUP(G1230,$C$2421:$D$3113,2,FALSE)+($H$3275*$G$3275*IN1230)+($H$3271*$G$3271*IN1230)</f>
        <v>169.78201666666666</v>
      </c>
      <c r="I1230" s="55"/>
      <c r="J1230" s="323"/>
      <c r="K1230" s="56">
        <f t="shared" si="100"/>
        <v>348.91450666666668</v>
      </c>
      <c r="IK1230" s="2">
        <v>58140</v>
      </c>
      <c r="IL1230" s="196" t="s">
        <v>4589</v>
      </c>
      <c r="IM1230" s="5">
        <v>80</v>
      </c>
      <c r="IN1230" s="296">
        <f t="shared" si="101"/>
        <v>1.3333333333333333</v>
      </c>
    </row>
    <row r="1231" spans="1:248">
      <c r="A1231" s="52">
        <f>+'3.- Resumen general'!B1233</f>
        <v>1227</v>
      </c>
      <c r="B1231" s="52">
        <v>58145</v>
      </c>
      <c r="C1231" s="53" t="str">
        <f>+'3.- Resumen general'!D1233</f>
        <v>Miomectomía por abordaje vaginal</v>
      </c>
      <c r="D1231" s="490" t="str">
        <f>+'3.- Resumen general'!F1233</f>
        <v>IQ C</v>
      </c>
      <c r="E1231" s="433" t="s">
        <v>445</v>
      </c>
      <c r="F1231" s="323">
        <f t="shared" si="98"/>
        <v>96.123999999999981</v>
      </c>
      <c r="G1231" s="180" t="s">
        <v>1395</v>
      </c>
      <c r="H1231" s="323">
        <f>+VLOOKUP(G1231,$C$2421:$D$3113,2,FALSE)</f>
        <v>86.8</v>
      </c>
      <c r="I1231" s="55"/>
      <c r="J1231" s="323"/>
      <c r="K1231" s="56">
        <f t="shared" si="100"/>
        <v>182.92399999999998</v>
      </c>
      <c r="IK1231" s="2">
        <v>58145</v>
      </c>
      <c r="IL1231" s="196" t="s">
        <v>4017</v>
      </c>
      <c r="IM1231" s="5">
        <v>80</v>
      </c>
      <c r="IN1231" s="296">
        <f t="shared" si="101"/>
        <v>1.3333333333333333</v>
      </c>
    </row>
    <row r="1232" spans="1:248">
      <c r="A1232" s="52">
        <f>+'3.- Resumen general'!B1234</f>
        <v>1228</v>
      </c>
      <c r="B1232" s="52">
        <v>58146</v>
      </c>
      <c r="C1232" s="53" t="str">
        <f>+'3.- Resumen general'!D1234</f>
        <v>Miomectomía histeroscópica</v>
      </c>
      <c r="D1232" s="490" t="str">
        <f>+'3.- Resumen general'!F1234</f>
        <v>IQ C</v>
      </c>
      <c r="E1232" s="433" t="s">
        <v>445</v>
      </c>
      <c r="F1232" s="323">
        <f t="shared" si="98"/>
        <v>96.123999999999981</v>
      </c>
      <c r="G1232" s="180" t="s">
        <v>1390</v>
      </c>
      <c r="H1232" s="323">
        <f t="shared" ref="H1232:H1237" si="102">+VLOOKUP(G1232,$C$2421:$D$3113,2,FALSE)+($H$3323*$G$3323*IN1232)+($H$3319*$G$3319*IN1232)</f>
        <v>162.04201666666668</v>
      </c>
      <c r="I1232" s="55"/>
      <c r="J1232" s="323"/>
      <c r="K1232" s="56">
        <f t="shared" si="100"/>
        <v>258.16601666666668</v>
      </c>
      <c r="IK1232" s="287">
        <v>58146</v>
      </c>
      <c r="IL1232" s="196" t="s">
        <v>4018</v>
      </c>
      <c r="IM1232" s="5">
        <v>80</v>
      </c>
      <c r="IN1232" s="296">
        <f t="shared" si="101"/>
        <v>1.3333333333333333</v>
      </c>
    </row>
    <row r="1233" spans="1:248">
      <c r="A1233" s="52">
        <f>+'3.- Resumen general'!B1235</f>
        <v>1229</v>
      </c>
      <c r="B1233" s="52">
        <v>58150</v>
      </c>
      <c r="C1233" s="53" t="str">
        <f>+'3.- Resumen general'!D1235</f>
        <v>Histerectomía abdominal total c/s salpingooforectomía</v>
      </c>
      <c r="D1233" s="490" t="str">
        <f>+'3.- Resumen general'!F1235</f>
        <v>IQ B</v>
      </c>
      <c r="E1233" s="433" t="s">
        <v>5897</v>
      </c>
      <c r="F1233" s="323">
        <f t="shared" si="98"/>
        <v>179.13249000000002</v>
      </c>
      <c r="G1233" s="180" t="s">
        <v>1390</v>
      </c>
      <c r="H1233" s="323">
        <f t="shared" si="102"/>
        <v>223.14601666666667</v>
      </c>
      <c r="I1233" s="55"/>
      <c r="J1233" s="323"/>
      <c r="K1233" s="56">
        <f t="shared" si="100"/>
        <v>402.27850666666666</v>
      </c>
      <c r="IK1233" s="2">
        <v>58150</v>
      </c>
      <c r="IL1233" s="196" t="s">
        <v>4590</v>
      </c>
      <c r="IM1233" s="5">
        <v>170</v>
      </c>
      <c r="IN1233" s="296">
        <f t="shared" si="101"/>
        <v>2.8333333333333335</v>
      </c>
    </row>
    <row r="1234" spans="1:248">
      <c r="A1234" s="52">
        <f>+'3.- Resumen general'!B1236</f>
        <v>1230</v>
      </c>
      <c r="B1234" s="52">
        <v>58180</v>
      </c>
      <c r="C1234" s="53" t="str">
        <f>+'3.- Resumen general'!D1236</f>
        <v>Histerectomía abdominal supracervical</v>
      </c>
      <c r="D1234" s="490" t="str">
        <f>+'3.- Resumen general'!F1236</f>
        <v>IQ C</v>
      </c>
      <c r="E1234" s="433" t="s">
        <v>445</v>
      </c>
      <c r="F1234" s="323">
        <f t="shared" si="98"/>
        <v>96.123999999999981</v>
      </c>
      <c r="G1234" s="180" t="s">
        <v>1390</v>
      </c>
      <c r="H1234" s="323">
        <f t="shared" si="102"/>
        <v>202.7780166666667</v>
      </c>
      <c r="I1234" s="55"/>
      <c r="J1234" s="323"/>
      <c r="K1234" s="56">
        <f t="shared" si="100"/>
        <v>298.90201666666667</v>
      </c>
      <c r="IK1234" s="2">
        <v>58180</v>
      </c>
      <c r="IL1234" s="196" t="s">
        <v>4019</v>
      </c>
      <c r="IM1234" s="5">
        <v>140</v>
      </c>
      <c r="IN1234" s="296">
        <f t="shared" si="101"/>
        <v>2.3333333333333335</v>
      </c>
    </row>
    <row r="1235" spans="1:248">
      <c r="A1235" s="52">
        <f>+'3.- Resumen general'!B1237</f>
        <v>1231</v>
      </c>
      <c r="B1235" s="52">
        <v>58200</v>
      </c>
      <c r="C1235" s="53" t="str">
        <f>+'3.- Resumen general'!D1237</f>
        <v>Histerectomía abdominal total, incluyendo vaginectomía parcial, y muestreo de ganglios linfáticos paraaórticos y pélvicos</v>
      </c>
      <c r="D1235" s="490" t="str">
        <f>+'3.- Resumen general'!F1237</f>
        <v>IQ B</v>
      </c>
      <c r="E1235" s="433" t="s">
        <v>5897</v>
      </c>
      <c r="F1235" s="323">
        <f t="shared" si="98"/>
        <v>179.13249000000002</v>
      </c>
      <c r="G1235" s="180" t="s">
        <v>1390</v>
      </c>
      <c r="H1235" s="323">
        <f t="shared" si="102"/>
        <v>243.51401666666666</v>
      </c>
      <c r="I1235" s="55"/>
      <c r="J1235" s="323"/>
      <c r="K1235" s="56">
        <f t="shared" si="100"/>
        <v>422.64650666666671</v>
      </c>
      <c r="IK1235" s="2">
        <v>58200</v>
      </c>
      <c r="IL1235" s="196" t="s">
        <v>4020</v>
      </c>
      <c r="IM1235" s="5">
        <v>200</v>
      </c>
      <c r="IN1235" s="296">
        <f t="shared" si="101"/>
        <v>3.3333333333333335</v>
      </c>
    </row>
    <row r="1236" spans="1:248">
      <c r="A1236" s="52">
        <f>+'3.- Resumen general'!B1238</f>
        <v>1232</v>
      </c>
      <c r="B1236" s="52">
        <v>58210</v>
      </c>
      <c r="C1236" s="53" t="str">
        <f>+'3.- Resumen general'!D1238</f>
        <v>Histerectomía abdominal radical, con linfadenectomía pélvica total bilateral y muestreo de ganglios paraaórticos</v>
      </c>
      <c r="D1236" s="490" t="str">
        <f>+'3.- Resumen general'!F1238</f>
        <v>IQ A</v>
      </c>
      <c r="E1236" s="433" t="s">
        <v>444</v>
      </c>
      <c r="F1236" s="323">
        <f t="shared" si="98"/>
        <v>170.78198999999995</v>
      </c>
      <c r="G1236" s="180" t="s">
        <v>1390</v>
      </c>
      <c r="H1236" s="323">
        <f t="shared" si="102"/>
        <v>263.88201666666663</v>
      </c>
      <c r="I1236" s="55"/>
      <c r="J1236" s="323"/>
      <c r="K1236" s="56">
        <f t="shared" si="100"/>
        <v>434.66400666666658</v>
      </c>
      <c r="IK1236" s="2">
        <v>58210</v>
      </c>
      <c r="IL1236" s="196" t="s">
        <v>4021</v>
      </c>
      <c r="IM1236" s="5">
        <v>230</v>
      </c>
      <c r="IN1236" s="296">
        <f t="shared" si="101"/>
        <v>3.8333333333333335</v>
      </c>
    </row>
    <row r="1237" spans="1:248">
      <c r="A1237" s="52">
        <f>+'3.- Resumen general'!B1239</f>
        <v>1233</v>
      </c>
      <c r="B1237" s="52">
        <v>58240</v>
      </c>
      <c r="C1237" s="53" t="str">
        <f>+'3.- Resumen general'!D1239</f>
        <v>Exenteración pélvica por malignidad ginecológica, con histerectomía abdominal total o cervicectomía</v>
      </c>
      <c r="D1237" s="490" t="str">
        <f>+'3.- Resumen general'!F1239</f>
        <v>IQ A</v>
      </c>
      <c r="E1237" s="433" t="s">
        <v>444</v>
      </c>
      <c r="F1237" s="323">
        <f t="shared" si="98"/>
        <v>170.78198999999995</v>
      </c>
      <c r="G1237" s="180" t="s">
        <v>1390</v>
      </c>
      <c r="H1237" s="323">
        <f t="shared" si="102"/>
        <v>284.25001666666662</v>
      </c>
      <c r="I1237" s="55"/>
      <c r="J1237" s="323"/>
      <c r="K1237" s="56">
        <f t="shared" si="100"/>
        <v>455.03200666666658</v>
      </c>
      <c r="IK1237" s="2">
        <v>58240</v>
      </c>
      <c r="IL1237" s="196" t="s">
        <v>4022</v>
      </c>
      <c r="IM1237" s="5">
        <v>260</v>
      </c>
      <c r="IN1237" s="296">
        <f t="shared" si="101"/>
        <v>4.333333333333333</v>
      </c>
    </row>
    <row r="1238" spans="1:248">
      <c r="A1238" s="52">
        <f>+'3.- Resumen general'!B1240</f>
        <v>1234</v>
      </c>
      <c r="B1238" s="52">
        <v>58260</v>
      </c>
      <c r="C1238" s="53" t="str">
        <f>+'3.- Resumen general'!D1240</f>
        <v>Histerectomía vaginal</v>
      </c>
      <c r="D1238" s="490" t="str">
        <f>+'3.- Resumen general'!F1240</f>
        <v>IQ A</v>
      </c>
      <c r="E1238" s="433" t="s">
        <v>444</v>
      </c>
      <c r="F1238" s="323">
        <f t="shared" si="98"/>
        <v>170.78198999999995</v>
      </c>
      <c r="G1238" s="180" t="s">
        <v>1394</v>
      </c>
      <c r="H1238" s="323">
        <f>+VLOOKUP(G1238,$C$2421:$D$3113,2,FALSE)</f>
        <v>68.84</v>
      </c>
      <c r="I1238" s="55"/>
      <c r="J1238" s="323"/>
      <c r="K1238" s="56">
        <f t="shared" si="100"/>
        <v>239.62198999999995</v>
      </c>
      <c r="IK1238" s="2">
        <v>58260</v>
      </c>
      <c r="IL1238" s="196" t="s">
        <v>4023</v>
      </c>
      <c r="IM1238" s="5">
        <v>110</v>
      </c>
      <c r="IN1238" s="296">
        <f t="shared" si="101"/>
        <v>1.8333333333333333</v>
      </c>
    </row>
    <row r="1239" spans="1:248">
      <c r="A1239" s="52">
        <f>+'3.- Resumen general'!B1241</f>
        <v>1235</v>
      </c>
      <c r="B1239" s="52">
        <v>58262</v>
      </c>
      <c r="C1239" s="53" t="str">
        <f>+'3.- Resumen general'!D1241</f>
        <v>Histerectomía vaginal con extirpación de tubo(s) y/u ovario(s)</v>
      </c>
      <c r="D1239" s="490" t="str">
        <f>+'3.- Resumen general'!F1241</f>
        <v>IQ B</v>
      </c>
      <c r="E1239" s="433" t="s">
        <v>5897</v>
      </c>
      <c r="F1239" s="323">
        <f t="shared" si="98"/>
        <v>179.13249000000002</v>
      </c>
      <c r="G1239" s="180" t="s">
        <v>1395</v>
      </c>
      <c r="H1239" s="323">
        <f>+VLOOKUP(G1239,$C$2421:$D$3113,2,FALSE)</f>
        <v>86.8</v>
      </c>
      <c r="I1239" s="55"/>
      <c r="J1239" s="323"/>
      <c r="K1239" s="56">
        <f t="shared" si="100"/>
        <v>265.93249000000003</v>
      </c>
      <c r="IK1239" s="2">
        <v>58262</v>
      </c>
      <c r="IL1239" s="196" t="s">
        <v>4024</v>
      </c>
      <c r="IM1239" s="5">
        <v>140</v>
      </c>
      <c r="IN1239" s="296">
        <f t="shared" si="101"/>
        <v>2.3333333333333335</v>
      </c>
    </row>
    <row r="1240" spans="1:248">
      <c r="A1240" s="52">
        <f>+'3.- Resumen general'!B1242</f>
        <v>1236</v>
      </c>
      <c r="B1240" s="52">
        <v>58275</v>
      </c>
      <c r="C1240" s="53" t="str">
        <f>+'3.- Resumen general'!D1242</f>
        <v>Histerectomía vaginal, con colpectomía total o parcial</v>
      </c>
      <c r="D1240" s="490" t="str">
        <f>+'3.- Resumen general'!F1242</f>
        <v>IQ B</v>
      </c>
      <c r="E1240" s="433" t="s">
        <v>5897</v>
      </c>
      <c r="F1240" s="323">
        <f t="shared" si="98"/>
        <v>179.13249000000002</v>
      </c>
      <c r="G1240" s="180" t="s">
        <v>1395</v>
      </c>
      <c r="H1240" s="323">
        <f>+VLOOKUP(G1240,$C$2421:$D$3113,2,FALSE)</f>
        <v>86.8</v>
      </c>
      <c r="I1240" s="55"/>
      <c r="J1240" s="323"/>
      <c r="K1240" s="56">
        <f t="shared" si="100"/>
        <v>265.93249000000003</v>
      </c>
      <c r="IK1240" s="2">
        <v>58275</v>
      </c>
      <c r="IL1240" s="196" t="s">
        <v>4025</v>
      </c>
      <c r="IM1240" s="5">
        <v>170</v>
      </c>
      <c r="IN1240" s="296">
        <f t="shared" si="101"/>
        <v>2.8333333333333335</v>
      </c>
    </row>
    <row r="1241" spans="1:248">
      <c r="A1241" s="52">
        <f>+'3.- Resumen general'!B1243</f>
        <v>1237</v>
      </c>
      <c r="B1241" s="52">
        <v>58285</v>
      </c>
      <c r="C1241" s="53" t="str">
        <f>+'3.- Resumen general'!D1243</f>
        <v>Histerectomía vaginal, radical (operación de Schauta)</v>
      </c>
      <c r="D1241" s="490" t="str">
        <f>+'3.- Resumen general'!F1243</f>
        <v>IQ B</v>
      </c>
      <c r="E1241" s="433" t="s">
        <v>5897</v>
      </c>
      <c r="F1241" s="323">
        <f t="shared" si="98"/>
        <v>179.13249000000002</v>
      </c>
      <c r="G1241" s="180" t="s">
        <v>1390</v>
      </c>
      <c r="H1241" s="323">
        <f>+VLOOKUP(G1241,$C$2421:$D$3113,2,FALSE)+($H$3323*$G$3323*IN1241)+($H$3319*$G$3319*IN1241)</f>
        <v>243.51401666666666</v>
      </c>
      <c r="I1241" s="55"/>
      <c r="J1241" s="323"/>
      <c r="K1241" s="56">
        <f t="shared" si="100"/>
        <v>422.64650666666671</v>
      </c>
      <c r="IK1241" s="2">
        <v>58285</v>
      </c>
      <c r="IL1241" s="196" t="s">
        <v>4026</v>
      </c>
      <c r="IM1241" s="5">
        <v>200</v>
      </c>
      <c r="IN1241" s="296">
        <f t="shared" si="101"/>
        <v>3.3333333333333335</v>
      </c>
    </row>
    <row r="1242" spans="1:248" s="63" customFormat="1">
      <c r="A1242" s="52">
        <f>+'3.- Resumen general'!B1244</f>
        <v>1238</v>
      </c>
      <c r="B1242" s="52">
        <v>58300</v>
      </c>
      <c r="C1242" s="53" t="str">
        <f>+'3.- Resumen general'!D1244</f>
        <v>Inserción de dispositivo intrauterino (DIU)</v>
      </c>
      <c r="D1242" s="490" t="str">
        <f>+'3.- Resumen general'!F1244</f>
        <v>Atención de Tópico</v>
      </c>
      <c r="E1242" s="434" t="s">
        <v>446</v>
      </c>
      <c r="F1242" s="323">
        <f t="shared" si="98"/>
        <v>2.9198499999999998</v>
      </c>
      <c r="G1242" s="62"/>
      <c r="H1242" s="323"/>
      <c r="I1242" s="60"/>
      <c r="J1242" s="323"/>
      <c r="K1242" s="61">
        <f t="shared" si="100"/>
        <v>2.9198499999999998</v>
      </c>
      <c r="L1242" s="6"/>
      <c r="M1242" s="6"/>
      <c r="N1242" s="6"/>
      <c r="P1242" s="64"/>
      <c r="IK1242" s="2">
        <v>58300</v>
      </c>
      <c r="IL1242" s="196" t="s">
        <v>4027</v>
      </c>
      <c r="IM1242" s="64">
        <v>8</v>
      </c>
      <c r="IN1242" s="296">
        <f t="shared" si="101"/>
        <v>0.13333333333333333</v>
      </c>
    </row>
    <row r="1243" spans="1:248" s="63" customFormat="1">
      <c r="A1243" s="52">
        <f>+'3.- Resumen general'!B1245</f>
        <v>1239</v>
      </c>
      <c r="B1243" s="52">
        <v>58301</v>
      </c>
      <c r="C1243" s="53" t="str">
        <f>+'3.- Resumen general'!D1245</f>
        <v>Remoción de dispositivo intrauterino (DIU)</v>
      </c>
      <c r="D1243" s="490" t="str">
        <f>+'3.- Resumen general'!F1245</f>
        <v>Atención de Tópico</v>
      </c>
      <c r="E1243" s="434" t="s">
        <v>446</v>
      </c>
      <c r="F1243" s="323">
        <f t="shared" si="98"/>
        <v>2.9198499999999998</v>
      </c>
      <c r="G1243" s="62"/>
      <c r="H1243" s="323"/>
      <c r="I1243" s="60"/>
      <c r="J1243" s="323"/>
      <c r="K1243" s="61">
        <f t="shared" si="100"/>
        <v>2.9198499999999998</v>
      </c>
      <c r="L1243" s="6"/>
      <c r="M1243" s="6"/>
      <c r="N1243" s="6"/>
      <c r="P1243" s="64"/>
      <c r="IK1243" s="2">
        <v>58301</v>
      </c>
      <c r="IL1243" s="196" t="s">
        <v>4028</v>
      </c>
      <c r="IM1243" s="64">
        <v>80</v>
      </c>
      <c r="IN1243" s="296">
        <f t="shared" si="101"/>
        <v>1.3333333333333333</v>
      </c>
    </row>
    <row r="1244" spans="1:248">
      <c r="A1244" s="52">
        <f>+'3.- Resumen general'!B1246</f>
        <v>1240</v>
      </c>
      <c r="B1244" s="52">
        <v>58400</v>
      </c>
      <c r="C1244" s="53" t="str">
        <f>+'3.- Resumen general'!D1246</f>
        <v>Suspensión uterina, con o sin acortamiento de ligamentos redondos, con o sin acortamiento de ligamentos sacrouterinos</v>
      </c>
      <c r="D1244" s="490" t="str">
        <f>+'3.- Resumen general'!F1246</f>
        <v>IQ B</v>
      </c>
      <c r="E1244" s="433" t="s">
        <v>5897</v>
      </c>
      <c r="F1244" s="323">
        <f t="shared" si="98"/>
        <v>179.13249000000002</v>
      </c>
      <c r="G1244" s="180" t="s">
        <v>1392</v>
      </c>
      <c r="H1244" s="323">
        <f>+VLOOKUP(G1244,$C$2421:$D$3113,2,FALSE)</f>
        <v>21.28</v>
      </c>
      <c r="I1244" s="55"/>
      <c r="J1244" s="323"/>
      <c r="K1244" s="56">
        <f t="shared" si="100"/>
        <v>200.41249000000002</v>
      </c>
      <c r="IK1244" s="2">
        <v>58400</v>
      </c>
      <c r="IL1244" s="196" t="s">
        <v>4029</v>
      </c>
      <c r="IM1244" s="5">
        <v>80</v>
      </c>
      <c r="IN1244" s="296">
        <f t="shared" si="101"/>
        <v>1.3333333333333333</v>
      </c>
    </row>
    <row r="1245" spans="1:248">
      <c r="A1245" s="52">
        <f>+'3.- Resumen general'!B1247</f>
        <v>1241</v>
      </c>
      <c r="B1245" s="52">
        <v>58540</v>
      </c>
      <c r="C1245" s="53" t="str">
        <f>+'3.- Resumen general'!D1247</f>
        <v>Histeroplastía, corrección de anomalía uterina (tipo Strassman)</v>
      </c>
      <c r="D1245" s="490" t="str">
        <f>+'3.- Resumen general'!F1247</f>
        <v>IQ B</v>
      </c>
      <c r="E1245" s="433" t="s">
        <v>5897</v>
      </c>
      <c r="F1245" s="323">
        <f t="shared" si="98"/>
        <v>179.13249000000002</v>
      </c>
      <c r="G1245" s="180" t="s">
        <v>1390</v>
      </c>
      <c r="H1245" s="323">
        <f>+VLOOKUP(G1245,$C$2421:$D$3113,2,FALSE)+($H$3323*$G$3323*IN1245)+($H$3319*$G$3319*IN1245)</f>
        <v>182.41001666666668</v>
      </c>
      <c r="I1245" s="55"/>
      <c r="J1245" s="323"/>
      <c r="K1245" s="56">
        <f t="shared" si="100"/>
        <v>361.54250666666667</v>
      </c>
      <c r="IK1245" s="2">
        <v>58540</v>
      </c>
      <c r="IL1245" s="196" t="s">
        <v>4030</v>
      </c>
      <c r="IM1245" s="5">
        <v>110</v>
      </c>
      <c r="IN1245" s="296">
        <f t="shared" si="101"/>
        <v>1.8333333333333333</v>
      </c>
    </row>
    <row r="1246" spans="1:248">
      <c r="A1246" s="52">
        <f>+'3.- Resumen general'!B1248</f>
        <v>1242</v>
      </c>
      <c r="B1246" s="52">
        <v>58545</v>
      </c>
      <c r="C1246" s="53" t="str">
        <f>+'3.- Resumen general'!D1248</f>
        <v>Miomectomía laparoscópica</v>
      </c>
      <c r="D1246" s="490" t="str">
        <f>+'3.- Resumen general'!F1248</f>
        <v>IQ B</v>
      </c>
      <c r="E1246" s="433" t="s">
        <v>5897</v>
      </c>
      <c r="F1246" s="323">
        <f t="shared" si="98"/>
        <v>179.13249000000002</v>
      </c>
      <c r="G1246" s="180" t="s">
        <v>1390</v>
      </c>
      <c r="H1246" s="323">
        <f>+VLOOKUP(G1246,$C$2421:$D$3113,2,FALSE)+($H$3323*$G$3323*IN1246)+($H$3319*$G$3319*IN1246)</f>
        <v>162.04201666666668</v>
      </c>
      <c r="I1246" s="55"/>
      <c r="J1246" s="323"/>
      <c r="K1246" s="56">
        <f t="shared" si="100"/>
        <v>341.17450666666673</v>
      </c>
      <c r="IK1246" s="2">
        <v>58545</v>
      </c>
      <c r="IL1246" s="196" t="s">
        <v>4591</v>
      </c>
      <c r="IM1246" s="5">
        <v>80</v>
      </c>
      <c r="IN1246" s="296">
        <f t="shared" si="101"/>
        <v>1.3333333333333333</v>
      </c>
    </row>
    <row r="1247" spans="1:248">
      <c r="A1247" s="52">
        <f>+'3.- Resumen general'!B1249</f>
        <v>1243</v>
      </c>
      <c r="B1247" s="52">
        <v>58550</v>
      </c>
      <c r="C1247" s="53" t="str">
        <f>+'3.- Resumen general'!D1249</f>
        <v>Histerectomía vaginal asistida laparoscópicamente</v>
      </c>
      <c r="D1247" s="490" t="str">
        <f>+'3.- Resumen general'!F1249</f>
        <v>IQ B</v>
      </c>
      <c r="E1247" s="433" t="s">
        <v>5897</v>
      </c>
      <c r="F1247" s="323">
        <f t="shared" si="98"/>
        <v>179.13249000000002</v>
      </c>
      <c r="G1247" s="180" t="s">
        <v>1390</v>
      </c>
      <c r="H1247" s="323">
        <f>+VLOOKUP(G1247,$C$2421:$D$3113,2,FALSE)+($H$3323*$G$3323*IN1247)+($H$3319*$G$3319*IN1247)</f>
        <v>175.62068333333335</v>
      </c>
      <c r="I1247" s="55"/>
      <c r="J1247" s="323"/>
      <c r="K1247" s="56">
        <f t="shared" si="100"/>
        <v>354.75317333333339</v>
      </c>
      <c r="IK1247" s="2">
        <v>58550</v>
      </c>
      <c r="IL1247" s="196" t="s">
        <v>4031</v>
      </c>
      <c r="IM1247" s="5">
        <v>100</v>
      </c>
      <c r="IN1247" s="296">
        <f t="shared" si="101"/>
        <v>1.6666666666666667</v>
      </c>
    </row>
    <row r="1248" spans="1:248" ht="25.5">
      <c r="A1248" s="52">
        <f>+'3.- Resumen general'!B1250</f>
        <v>1244</v>
      </c>
      <c r="B1248" s="52">
        <v>58555</v>
      </c>
      <c r="C1248" s="53" t="str">
        <f>+'3.- Resumen general'!D1250</f>
        <v>Histeroscopía diagnóstica</v>
      </c>
      <c r="D1248" s="490" t="str">
        <f>+'3.- Resumen general'!F1250</f>
        <v>Endoscopía No Digestiva Diagnóstica</v>
      </c>
      <c r="E1248" s="433" t="s">
        <v>3261</v>
      </c>
      <c r="F1248" s="323">
        <f t="shared" si="98"/>
        <v>22.083799999999997</v>
      </c>
      <c r="G1248" s="58" t="s">
        <v>1392</v>
      </c>
      <c r="H1248" s="323">
        <f>+VLOOKUP(G1248,$C$2421:$D$3113,2,FALSE)</f>
        <v>21.28</v>
      </c>
      <c r="I1248" s="55"/>
      <c r="J1248" s="323"/>
      <c r="K1248" s="56">
        <f t="shared" si="100"/>
        <v>43.363799999999998</v>
      </c>
      <c r="IK1248" s="2">
        <v>58555</v>
      </c>
      <c r="IL1248" s="196" t="s">
        <v>4032</v>
      </c>
      <c r="IM1248" s="5">
        <v>30</v>
      </c>
      <c r="IN1248" s="296">
        <f t="shared" si="101"/>
        <v>0.5</v>
      </c>
    </row>
    <row r="1249" spans="1:248">
      <c r="A1249" s="52">
        <f>+'3.- Resumen general'!B1251</f>
        <v>1245</v>
      </c>
      <c r="B1249" s="52">
        <v>58558</v>
      </c>
      <c r="C1249" s="53" t="str">
        <f>+'3.- Resumen general'!D1251</f>
        <v>Histeroscopía terapéutica: liberación de adherencias intrauterinas y/o resección de pólipos, leiomiomas, cuerpo extraño, tejido endometrial, toma de muestra</v>
      </c>
      <c r="D1249" s="490" t="str">
        <f>+'3.- Resumen general'!F1251</f>
        <v>IQ C</v>
      </c>
      <c r="E1249" s="433" t="s">
        <v>445</v>
      </c>
      <c r="F1249" s="323">
        <f t="shared" si="98"/>
        <v>96.123999999999981</v>
      </c>
      <c r="G1249" s="180" t="s">
        <v>1395</v>
      </c>
      <c r="H1249" s="323">
        <f>+VLOOKUP(G1249,$C$2421:$D$3113,2,FALSE)</f>
        <v>86.8</v>
      </c>
      <c r="I1249" s="55"/>
      <c r="J1249" s="323"/>
      <c r="K1249" s="56">
        <f t="shared" si="100"/>
        <v>182.92399999999998</v>
      </c>
      <c r="IK1249" s="2">
        <v>58558</v>
      </c>
      <c r="IL1249" s="196" t="s">
        <v>4033</v>
      </c>
      <c r="IM1249" s="5">
        <v>60</v>
      </c>
      <c r="IN1249" s="296">
        <f t="shared" si="101"/>
        <v>1</v>
      </c>
    </row>
    <row r="1250" spans="1:248">
      <c r="A1250" s="52">
        <f>+'3.- Resumen general'!B1252</f>
        <v>1246</v>
      </c>
      <c r="B1250" s="52">
        <v>58600</v>
      </c>
      <c r="C1250" s="53" t="str">
        <f>+'3.- Resumen general'!D1252</f>
        <v>Ligadura o sección de trompas de Falopio</v>
      </c>
      <c r="D1250" s="490" t="str">
        <f>+'3.- Resumen general'!F1252</f>
        <v>IQ C</v>
      </c>
      <c r="E1250" s="433" t="s">
        <v>445</v>
      </c>
      <c r="F1250" s="323">
        <f t="shared" si="98"/>
        <v>96.123999999999981</v>
      </c>
      <c r="G1250" s="180" t="s">
        <v>1394</v>
      </c>
      <c r="H1250" s="323">
        <f>+VLOOKUP(G1250,$C$2421:$D$3113,2,FALSE)</f>
        <v>68.84</v>
      </c>
      <c r="I1250" s="55"/>
      <c r="J1250" s="323"/>
      <c r="K1250" s="56">
        <f t="shared" si="100"/>
        <v>164.964</v>
      </c>
      <c r="IK1250" s="2">
        <v>58600</v>
      </c>
      <c r="IL1250" s="196" t="s">
        <v>4592</v>
      </c>
      <c r="IM1250" s="5">
        <v>40</v>
      </c>
      <c r="IN1250" s="296">
        <f t="shared" si="101"/>
        <v>0.66666666666666663</v>
      </c>
    </row>
    <row r="1251" spans="1:248">
      <c r="A1251" s="52">
        <f>+'3.- Resumen general'!B1253</f>
        <v>1247</v>
      </c>
      <c r="B1251" s="52">
        <v>58615</v>
      </c>
      <c r="C1251" s="53" t="str">
        <f>+'3.- Resumen general'!D1253</f>
        <v>Oclusión de trompas de Falopio mediante dispositivo (ejm. banda, grapa, anillo falopiano), abordaje vaginal o suprapúbico</v>
      </c>
      <c r="D1251" s="490" t="str">
        <f>+'3.- Resumen general'!F1253</f>
        <v>IQ C</v>
      </c>
      <c r="E1251" s="433" t="s">
        <v>445</v>
      </c>
      <c r="F1251" s="323">
        <f t="shared" si="98"/>
        <v>96.123999999999981</v>
      </c>
      <c r="G1251" s="180" t="s">
        <v>1395</v>
      </c>
      <c r="H1251" s="323">
        <f>+VLOOKUP(G1251,$C$2421:$D$3113,2,FALSE)</f>
        <v>86.8</v>
      </c>
      <c r="I1251" s="55"/>
      <c r="J1251" s="323"/>
      <c r="K1251" s="56">
        <f t="shared" si="100"/>
        <v>182.92399999999998</v>
      </c>
      <c r="IK1251" s="2">
        <v>58615</v>
      </c>
      <c r="IL1251" s="196" t="s">
        <v>831</v>
      </c>
      <c r="IM1251" s="5">
        <v>35</v>
      </c>
      <c r="IN1251" s="296">
        <f t="shared" si="101"/>
        <v>0.58333333333333337</v>
      </c>
    </row>
    <row r="1252" spans="1:248">
      <c r="A1252" s="52">
        <f>+'3.- Resumen general'!B1254</f>
        <v>1248</v>
      </c>
      <c r="B1252" s="52">
        <v>58661</v>
      </c>
      <c r="C1252" s="53" t="str">
        <f>+'3.- Resumen general'!D1254</f>
        <v>Ooforectomía y/o salpingectomía, completa o parcial por laparoscopía</v>
      </c>
      <c r="D1252" s="490" t="str">
        <f>+'3.- Resumen general'!F1254</f>
        <v>IQ C</v>
      </c>
      <c r="E1252" s="433" t="s">
        <v>445</v>
      </c>
      <c r="F1252" s="323">
        <f t="shared" si="98"/>
        <v>96.123999999999981</v>
      </c>
      <c r="G1252" s="180" t="s">
        <v>1401</v>
      </c>
      <c r="H1252" s="323">
        <f>+VLOOKUP(G1252,$C$2421:$D$3113,2,FALSE)+($H$3275*$G$3275*IN1252)+($H$3271*$G$3271*IN1252)</f>
        <v>159.59801666666667</v>
      </c>
      <c r="I1252" s="55"/>
      <c r="J1252" s="323"/>
      <c r="K1252" s="56">
        <f t="shared" si="100"/>
        <v>255.72201666666666</v>
      </c>
      <c r="IK1252" s="2">
        <v>58661</v>
      </c>
      <c r="IL1252" s="196" t="s">
        <v>832</v>
      </c>
      <c r="IM1252" s="5">
        <v>65</v>
      </c>
      <c r="IN1252" s="296">
        <f t="shared" si="101"/>
        <v>1.0833333333333333</v>
      </c>
    </row>
    <row r="1253" spans="1:248">
      <c r="A1253" s="52">
        <f>+'3.- Resumen general'!B1255</f>
        <v>1249</v>
      </c>
      <c r="B1253" s="52">
        <v>58671</v>
      </c>
      <c r="C1253" s="53" t="str">
        <f>+'3.- Resumen general'!D1255</f>
        <v>Oclusión de trompas de Falopio mediante dispositivo (ej. banda, grapa, anillo falopiano) por laparoscopía</v>
      </c>
      <c r="D1253" s="490" t="str">
        <f>+'3.- Resumen general'!F1255</f>
        <v>IQ C</v>
      </c>
      <c r="E1253" s="433" t="s">
        <v>445</v>
      </c>
      <c r="F1253" s="323">
        <f t="shared" si="98"/>
        <v>96.123999999999981</v>
      </c>
      <c r="G1253" s="180" t="s">
        <v>1401</v>
      </c>
      <c r="H1253" s="323">
        <f>+VLOOKUP(G1253,$C$2421:$D$3113,2,FALSE)+($H$3275*$G$3275*IN1253)+($H$3271*$G$3271*IN1253)</f>
        <v>159.59801666666667</v>
      </c>
      <c r="I1253" s="55"/>
      <c r="J1253" s="323"/>
      <c r="K1253" s="56">
        <f t="shared" si="100"/>
        <v>255.72201666666666</v>
      </c>
      <c r="IK1253" s="2">
        <v>58671</v>
      </c>
      <c r="IL1253" s="196" t="s">
        <v>833</v>
      </c>
      <c r="IM1253" s="5">
        <v>65</v>
      </c>
      <c r="IN1253" s="296">
        <f t="shared" si="101"/>
        <v>1.0833333333333333</v>
      </c>
    </row>
    <row r="1254" spans="1:248">
      <c r="A1254" s="52">
        <f>+'3.- Resumen general'!B1256</f>
        <v>1250</v>
      </c>
      <c r="B1254" s="52">
        <v>58672</v>
      </c>
      <c r="C1254" s="53" t="str">
        <f>+'3.- Resumen general'!D1256</f>
        <v>Fimbrioplastía por laparoscopía</v>
      </c>
      <c r="D1254" s="490" t="str">
        <f>+'3.- Resumen general'!F1256</f>
        <v>IQ C</v>
      </c>
      <c r="E1254" s="433" t="s">
        <v>445</v>
      </c>
      <c r="F1254" s="323">
        <f t="shared" si="98"/>
        <v>96.123999999999981</v>
      </c>
      <c r="G1254" s="180" t="s">
        <v>1401</v>
      </c>
      <c r="H1254" s="323">
        <f>+VLOOKUP(G1254,$C$2421:$D$3113,2,FALSE)+($H$3275*$G$3275*IN1254)+($H$3271*$G$3271*IN1254)</f>
        <v>159.59801666666667</v>
      </c>
      <c r="I1254" s="55"/>
      <c r="J1254" s="323"/>
      <c r="K1254" s="56">
        <f t="shared" si="100"/>
        <v>255.72201666666666</v>
      </c>
      <c r="IK1254" s="2">
        <v>58672</v>
      </c>
      <c r="IL1254" s="196" t="s">
        <v>834</v>
      </c>
      <c r="IM1254" s="5">
        <v>65</v>
      </c>
      <c r="IN1254" s="296">
        <f t="shared" si="101"/>
        <v>1.0833333333333333</v>
      </c>
    </row>
    <row r="1255" spans="1:248">
      <c r="A1255" s="52">
        <f>+'3.- Resumen general'!B1257</f>
        <v>1251</v>
      </c>
      <c r="B1255" s="52">
        <v>58673</v>
      </c>
      <c r="C1255" s="53" t="str">
        <f>+'3.- Resumen general'!D1257</f>
        <v>Salpingostomía (salpingoneostomía) por laparoscopía</v>
      </c>
      <c r="D1255" s="490" t="str">
        <f>+'3.- Resumen general'!F1257</f>
        <v>IQ C</v>
      </c>
      <c r="E1255" s="433" t="s">
        <v>445</v>
      </c>
      <c r="F1255" s="323">
        <f t="shared" si="98"/>
        <v>96.123999999999981</v>
      </c>
      <c r="G1255" s="180" t="s">
        <v>1401</v>
      </c>
      <c r="H1255" s="323">
        <f>+VLOOKUP(G1255,$C$2421:$D$3113,2,FALSE)+($H$3275*$G$3275*IN1255)+($H$3271*$G$3271*IN1255)</f>
        <v>159.59801666666667</v>
      </c>
      <c r="I1255" s="55"/>
      <c r="J1255" s="323"/>
      <c r="K1255" s="56">
        <f t="shared" si="100"/>
        <v>255.72201666666666</v>
      </c>
      <c r="IK1255" s="2">
        <v>58673</v>
      </c>
      <c r="IL1255" s="196" t="s">
        <v>835</v>
      </c>
      <c r="IM1255" s="5">
        <v>65</v>
      </c>
      <c r="IN1255" s="296">
        <f t="shared" si="101"/>
        <v>1.0833333333333333</v>
      </c>
    </row>
    <row r="1256" spans="1:248">
      <c r="A1256" s="52">
        <f>+'3.- Resumen general'!B1258</f>
        <v>1252</v>
      </c>
      <c r="B1256" s="52">
        <v>58700</v>
      </c>
      <c r="C1256" s="53" t="str">
        <f>+'3.- Resumen general'!D1258</f>
        <v>Salpingectomía, completa o parcial, unilateral o bilateral</v>
      </c>
      <c r="D1256" s="490" t="str">
        <f>+'3.- Resumen general'!F1258</f>
        <v>IQ C</v>
      </c>
      <c r="E1256" s="433" t="s">
        <v>445</v>
      </c>
      <c r="F1256" s="323">
        <f t="shared" si="98"/>
        <v>96.123999999999981</v>
      </c>
      <c r="G1256" s="180" t="s">
        <v>1395</v>
      </c>
      <c r="H1256" s="323">
        <f>+VLOOKUP(G1256,$C$2421:$D$3113,2,FALSE)</f>
        <v>86.8</v>
      </c>
      <c r="I1256" s="55"/>
      <c r="J1256" s="323"/>
      <c r="K1256" s="56">
        <f t="shared" si="100"/>
        <v>182.92399999999998</v>
      </c>
      <c r="IK1256" s="2">
        <v>58700</v>
      </c>
      <c r="IL1256" s="196" t="s">
        <v>836</v>
      </c>
      <c r="IM1256" s="5">
        <v>65</v>
      </c>
      <c r="IN1256" s="296">
        <f t="shared" si="101"/>
        <v>1.0833333333333333</v>
      </c>
    </row>
    <row r="1257" spans="1:248">
      <c r="A1257" s="52">
        <f>+'3.- Resumen general'!B1259</f>
        <v>1253</v>
      </c>
      <c r="B1257" s="52">
        <v>58720</v>
      </c>
      <c r="C1257" s="53" t="str">
        <f>+'3.- Resumen general'!D1259</f>
        <v>Salpingo-ooforectomía, completa o parcial, unilateral o bilateral</v>
      </c>
      <c r="D1257" s="490" t="str">
        <f>+'3.- Resumen general'!F1259</f>
        <v>IQ C</v>
      </c>
      <c r="E1257" s="433" t="s">
        <v>445</v>
      </c>
      <c r="F1257" s="323">
        <f t="shared" si="98"/>
        <v>96.123999999999981</v>
      </c>
      <c r="G1257" s="180" t="s">
        <v>1401</v>
      </c>
      <c r="H1257" s="323">
        <f>+VLOOKUP(G1257,$C$2421:$D$3113,2,FALSE)+($H$3275*$G$3275*IN1257)+($H$3271*$G$3271*IN1257)</f>
        <v>159.59801666666667</v>
      </c>
      <c r="I1257" s="55"/>
      <c r="J1257" s="323"/>
      <c r="K1257" s="56">
        <f t="shared" si="100"/>
        <v>255.72201666666666</v>
      </c>
      <c r="IK1257" s="2">
        <v>58720</v>
      </c>
      <c r="IL1257" s="196" t="s">
        <v>837</v>
      </c>
      <c r="IM1257" s="5">
        <v>65</v>
      </c>
      <c r="IN1257" s="296">
        <f t="shared" si="101"/>
        <v>1.0833333333333333</v>
      </c>
    </row>
    <row r="1258" spans="1:248">
      <c r="A1258" s="52">
        <f>+'3.- Resumen general'!B1260</f>
        <v>1254</v>
      </c>
      <c r="B1258" s="52">
        <v>58740</v>
      </c>
      <c r="C1258" s="53" t="str">
        <f>+'3.- Resumen general'!D1260</f>
        <v>Lisis de adherencias (salpingolisis, ovariolisis)</v>
      </c>
      <c r="D1258" s="490" t="str">
        <f>+'3.- Resumen general'!F1260</f>
        <v>IQ C</v>
      </c>
      <c r="E1258" s="433" t="s">
        <v>445</v>
      </c>
      <c r="F1258" s="323">
        <f t="shared" si="98"/>
        <v>96.123999999999981</v>
      </c>
      <c r="G1258" s="180" t="s">
        <v>1395</v>
      </c>
      <c r="H1258" s="323">
        <f>+VLOOKUP(G1258,$C$2421:$D$3113,2,FALSE)</f>
        <v>86.8</v>
      </c>
      <c r="I1258" s="55"/>
      <c r="J1258" s="323"/>
      <c r="K1258" s="56">
        <f t="shared" si="100"/>
        <v>182.92399999999998</v>
      </c>
      <c r="IK1258" s="2">
        <v>58740</v>
      </c>
      <c r="IL1258" s="196" t="s">
        <v>838</v>
      </c>
      <c r="IM1258" s="5">
        <v>65</v>
      </c>
      <c r="IN1258" s="296">
        <f t="shared" si="101"/>
        <v>1.0833333333333333</v>
      </c>
    </row>
    <row r="1259" spans="1:248">
      <c r="A1259" s="52">
        <f>+'3.- Resumen general'!B1261</f>
        <v>1255</v>
      </c>
      <c r="B1259" s="52">
        <v>58750</v>
      </c>
      <c r="C1259" s="53" t="str">
        <f>+'3.- Resumen general'!D1261</f>
        <v>Anastomosis tubotubaria</v>
      </c>
      <c r="D1259" s="490" t="str">
        <f>+'3.- Resumen general'!F1261</f>
        <v>IQ C</v>
      </c>
      <c r="E1259" s="433" t="s">
        <v>445</v>
      </c>
      <c r="F1259" s="323">
        <f t="shared" si="98"/>
        <v>96.123999999999981</v>
      </c>
      <c r="G1259" s="180" t="s">
        <v>1401</v>
      </c>
      <c r="H1259" s="323">
        <f>+VLOOKUP(G1259,$C$2421:$D$3113,2,FALSE)+($H$3275*$G$3275*IN1259)+($H$3271*$G$3271*IN1259)</f>
        <v>210.51801666666671</v>
      </c>
      <c r="I1259" s="55"/>
      <c r="J1259" s="323"/>
      <c r="K1259" s="56">
        <f t="shared" si="100"/>
        <v>306.64201666666668</v>
      </c>
      <c r="IK1259" s="2">
        <v>58750</v>
      </c>
      <c r="IL1259" s="196" t="s">
        <v>839</v>
      </c>
      <c r="IM1259" s="5">
        <v>140</v>
      </c>
      <c r="IN1259" s="296">
        <f t="shared" si="101"/>
        <v>2.3333333333333335</v>
      </c>
    </row>
    <row r="1260" spans="1:248">
      <c r="A1260" s="52">
        <f>+'3.- Resumen general'!B1262</f>
        <v>1256</v>
      </c>
      <c r="B1260" s="52">
        <v>58760</v>
      </c>
      <c r="C1260" s="53" t="str">
        <f>+'3.- Resumen general'!D1262</f>
        <v>Fimbrioplastía</v>
      </c>
      <c r="D1260" s="490" t="str">
        <f>+'3.- Resumen general'!F1262</f>
        <v>IQ C</v>
      </c>
      <c r="E1260" s="433" t="s">
        <v>445</v>
      </c>
      <c r="F1260" s="323">
        <f t="shared" si="98"/>
        <v>96.123999999999981</v>
      </c>
      <c r="G1260" s="180" t="s">
        <v>1401</v>
      </c>
      <c r="H1260" s="323">
        <f>+VLOOKUP(G1260,$C$2421:$D$3113,2,FALSE)+($H$3275*$G$3275*IN1260)+($H$3271*$G$3271*IN1260)</f>
        <v>190.15001666666666</v>
      </c>
      <c r="I1260" s="55"/>
      <c r="J1260" s="323"/>
      <c r="K1260" s="56">
        <f t="shared" si="100"/>
        <v>286.27401666666663</v>
      </c>
      <c r="IK1260" s="2">
        <v>58760</v>
      </c>
      <c r="IL1260" s="196" t="s">
        <v>840</v>
      </c>
      <c r="IM1260" s="5">
        <v>110</v>
      </c>
      <c r="IN1260" s="296">
        <f t="shared" si="101"/>
        <v>1.8333333333333333</v>
      </c>
    </row>
    <row r="1261" spans="1:248">
      <c r="A1261" s="52">
        <f>+'3.- Resumen general'!B1263</f>
        <v>1257</v>
      </c>
      <c r="B1261" s="52">
        <v>58770</v>
      </c>
      <c r="C1261" s="53" t="str">
        <f>+'3.- Resumen general'!D1263</f>
        <v>Salpingostomía (salpingoneostomía)</v>
      </c>
      <c r="D1261" s="490" t="str">
        <f>+'3.- Resumen general'!F1263</f>
        <v>IQ C</v>
      </c>
      <c r="E1261" s="433" t="s">
        <v>445</v>
      </c>
      <c r="F1261" s="323">
        <f t="shared" si="98"/>
        <v>96.123999999999981</v>
      </c>
      <c r="G1261" s="180" t="s">
        <v>1395</v>
      </c>
      <c r="H1261" s="323">
        <f>+VLOOKUP(G1261,$C$2421:$D$3113,2,FALSE)</f>
        <v>86.8</v>
      </c>
      <c r="I1261" s="55"/>
      <c r="J1261" s="323"/>
      <c r="K1261" s="56">
        <f t="shared" si="100"/>
        <v>182.92399999999998</v>
      </c>
      <c r="IK1261" s="2">
        <v>58770</v>
      </c>
      <c r="IL1261" s="196" t="s">
        <v>841</v>
      </c>
      <c r="IM1261" s="5">
        <v>95</v>
      </c>
      <c r="IN1261" s="296">
        <f t="shared" si="101"/>
        <v>1.5833333333333333</v>
      </c>
    </row>
    <row r="1262" spans="1:248">
      <c r="A1262" s="52">
        <f>+'3.- Resumen general'!B1264</f>
        <v>1258</v>
      </c>
      <c r="B1262" s="52">
        <v>58800</v>
      </c>
      <c r="C1262" s="53" t="str">
        <f>+'3.- Resumen general'!D1264</f>
        <v>Drenaje de quistes o abscesos de ovario, unilateral o bilateral; abordaje vaginal</v>
      </c>
      <c r="D1262" s="490" t="str">
        <f>+'3.- Resumen general'!F1264</f>
        <v>IQ C</v>
      </c>
      <c r="E1262" s="433" t="s">
        <v>445</v>
      </c>
      <c r="F1262" s="323">
        <f t="shared" si="98"/>
        <v>96.123999999999981</v>
      </c>
      <c r="G1262" s="180" t="s">
        <v>1401</v>
      </c>
      <c r="H1262" s="323">
        <f>+VLOOKUP(G1262,$C$2421:$D$3113,2,FALSE)+($H$3275*$G$3275*IN1262)+($H$3271*$G$3271*IN1262)</f>
        <v>159.59801666666667</v>
      </c>
      <c r="I1262" s="55"/>
      <c r="J1262" s="323"/>
      <c r="K1262" s="56">
        <f t="shared" si="100"/>
        <v>255.72201666666666</v>
      </c>
      <c r="IK1262" s="2">
        <v>58800</v>
      </c>
      <c r="IL1262" s="196" t="s">
        <v>842</v>
      </c>
      <c r="IM1262" s="5">
        <v>65</v>
      </c>
      <c r="IN1262" s="296">
        <f t="shared" si="101"/>
        <v>1.0833333333333333</v>
      </c>
    </row>
    <row r="1263" spans="1:248">
      <c r="A1263" s="52">
        <f>+'3.- Resumen general'!B1265</f>
        <v>1259</v>
      </c>
      <c r="B1263" s="52">
        <v>58900</v>
      </c>
      <c r="C1263" s="53" t="str">
        <f>+'3.- Resumen general'!D1265</f>
        <v>Biopsia de ovario, unilateral o bilateral</v>
      </c>
      <c r="D1263" s="490" t="str">
        <f>+'3.- Resumen general'!F1265</f>
        <v>IQ C</v>
      </c>
      <c r="E1263" s="433" t="s">
        <v>3273</v>
      </c>
      <c r="F1263" s="323">
        <f t="shared" si="98"/>
        <v>49.8</v>
      </c>
      <c r="G1263" s="180" t="s">
        <v>1401</v>
      </c>
      <c r="H1263" s="323">
        <f>+VLOOKUP(G1263,$C$2421:$D$3113,2,FALSE)+($H$3275*$G$3275*IN1263)+($H$3271*$G$3271*IN1263)</f>
        <v>149.41401666666667</v>
      </c>
      <c r="I1263" s="55"/>
      <c r="J1263" s="323"/>
      <c r="K1263" s="56">
        <f t="shared" si="100"/>
        <v>199.21401666666668</v>
      </c>
      <c r="IK1263" s="2">
        <v>58900</v>
      </c>
      <c r="IL1263" s="196" t="s">
        <v>843</v>
      </c>
      <c r="IM1263" s="5">
        <v>50</v>
      </c>
      <c r="IN1263" s="296">
        <f t="shared" si="101"/>
        <v>0.83333333333333337</v>
      </c>
    </row>
    <row r="1264" spans="1:248">
      <c r="A1264" s="52">
        <f>+'3.- Resumen general'!B1266</f>
        <v>1260</v>
      </c>
      <c r="B1264" s="52">
        <v>58920</v>
      </c>
      <c r="C1264" s="53" t="str">
        <f>+'3.- Resumen general'!D1266</f>
        <v>Resección en cuña o bisección de ovario, unilateral o bilateral</v>
      </c>
      <c r="D1264" s="490" t="str">
        <f>+'3.- Resumen general'!F1266</f>
        <v>IQ C</v>
      </c>
      <c r="E1264" s="433" t="s">
        <v>445</v>
      </c>
      <c r="F1264" s="323">
        <f t="shared" si="98"/>
        <v>96.123999999999981</v>
      </c>
      <c r="G1264" s="180" t="s">
        <v>1395</v>
      </c>
      <c r="H1264" s="323">
        <f>+VLOOKUP(G1264,$C$2421:$D$3113,2,FALSE)</f>
        <v>86.8</v>
      </c>
      <c r="I1264" s="55"/>
      <c r="J1264" s="323"/>
      <c r="K1264" s="56">
        <f t="shared" si="100"/>
        <v>182.92399999999998</v>
      </c>
      <c r="IK1264" s="2">
        <v>58920</v>
      </c>
      <c r="IL1264" s="196" t="s">
        <v>844</v>
      </c>
      <c r="IM1264" s="5">
        <v>65</v>
      </c>
      <c r="IN1264" s="296">
        <f t="shared" si="101"/>
        <v>1.0833333333333333</v>
      </c>
    </row>
    <row r="1265" spans="1:248">
      <c r="A1265" s="52">
        <f>+'3.- Resumen general'!B1267</f>
        <v>1261</v>
      </c>
      <c r="B1265" s="52">
        <v>58925</v>
      </c>
      <c r="C1265" s="53" t="str">
        <f>+'3.- Resumen general'!D1267</f>
        <v>Cistectomía ovárica, unilateral o bilateral</v>
      </c>
      <c r="D1265" s="490" t="str">
        <f>+'3.- Resumen general'!F1267</f>
        <v>IQ C</v>
      </c>
      <c r="E1265" s="433" t="s">
        <v>445</v>
      </c>
      <c r="F1265" s="323">
        <f t="shared" si="98"/>
        <v>96.123999999999981</v>
      </c>
      <c r="G1265" s="180" t="s">
        <v>1401</v>
      </c>
      <c r="H1265" s="323">
        <f>+VLOOKUP(G1265,$C$2421:$D$3113,2,FALSE)+($H$3275*$G$3275*IN1265)+($H$3271*$G$3271*IN1265)</f>
        <v>169.78201666666666</v>
      </c>
      <c r="I1265" s="55"/>
      <c r="J1265" s="323"/>
      <c r="K1265" s="56">
        <f t="shared" si="100"/>
        <v>265.90601666666663</v>
      </c>
      <c r="IK1265" s="2">
        <v>58925</v>
      </c>
      <c r="IL1265" s="196" t="s">
        <v>845</v>
      </c>
      <c r="IM1265" s="5">
        <v>80</v>
      </c>
      <c r="IN1265" s="296">
        <f t="shared" si="101"/>
        <v>1.3333333333333333</v>
      </c>
    </row>
    <row r="1266" spans="1:248">
      <c r="A1266" s="52">
        <f>+'3.- Resumen general'!B1268</f>
        <v>1262</v>
      </c>
      <c r="B1266" s="52">
        <v>58940</v>
      </c>
      <c r="C1266" s="53" t="str">
        <f>+'3.- Resumen general'!D1268</f>
        <v>Ooforectomía, parcial o total, unilateral o bilateral</v>
      </c>
      <c r="D1266" s="490" t="str">
        <f>+'3.- Resumen general'!F1268</f>
        <v>IQ C</v>
      </c>
      <c r="E1266" s="433" t="s">
        <v>445</v>
      </c>
      <c r="F1266" s="323">
        <f t="shared" si="98"/>
        <v>96.123999999999981</v>
      </c>
      <c r="G1266" s="180" t="s">
        <v>1401</v>
      </c>
      <c r="H1266" s="323">
        <f>+VLOOKUP(G1266,$C$2421:$D$3113,2,FALSE)+($H$3275*$G$3275*IN1266)+($H$3271*$G$3271*IN1266)</f>
        <v>179.96601666666669</v>
      </c>
      <c r="I1266" s="55"/>
      <c r="J1266" s="323"/>
      <c r="K1266" s="56">
        <f t="shared" si="100"/>
        <v>276.09001666666666</v>
      </c>
      <c r="IK1266" s="2">
        <v>58940</v>
      </c>
      <c r="IL1266" s="196" t="s">
        <v>846</v>
      </c>
      <c r="IM1266" s="5">
        <v>95</v>
      </c>
      <c r="IN1266" s="296">
        <f t="shared" si="101"/>
        <v>1.5833333333333333</v>
      </c>
    </row>
    <row r="1267" spans="1:248">
      <c r="A1267" s="52">
        <f>+'3.- Resumen general'!B1269</f>
        <v>1263</v>
      </c>
      <c r="B1267" s="52">
        <v>58955</v>
      </c>
      <c r="C1267" s="53" t="str">
        <f>+'3.- Resumen general'!D1269</f>
        <v>Tratamiento quirúrgico de la endometriosis I - II</v>
      </c>
      <c r="D1267" s="490" t="str">
        <f>+'3.- Resumen general'!F1269</f>
        <v>IQ C</v>
      </c>
      <c r="E1267" s="433" t="s">
        <v>445</v>
      </c>
      <c r="F1267" s="323">
        <f t="shared" si="98"/>
        <v>96.123999999999981</v>
      </c>
      <c r="G1267" s="180" t="s">
        <v>1401</v>
      </c>
      <c r="H1267" s="323">
        <f>+VLOOKUP(G1267,$C$2421:$D$3113,2,FALSE)+($H$3275*$G$3275*IN1267)+($H$3271*$G$3271*IN1267)</f>
        <v>159.59801666666667</v>
      </c>
      <c r="I1267" s="55"/>
      <c r="J1267" s="323"/>
      <c r="K1267" s="56">
        <f t="shared" si="100"/>
        <v>255.72201666666666</v>
      </c>
      <c r="IK1267" s="2">
        <v>58955</v>
      </c>
      <c r="IL1267" s="196" t="s">
        <v>847</v>
      </c>
      <c r="IM1267" s="5">
        <v>65</v>
      </c>
      <c r="IN1267" s="296">
        <f t="shared" si="101"/>
        <v>1.0833333333333333</v>
      </c>
    </row>
    <row r="1268" spans="1:248">
      <c r="A1268" s="52">
        <f>+'3.- Resumen general'!B1270</f>
        <v>1264</v>
      </c>
      <c r="B1268" s="52">
        <v>58956</v>
      </c>
      <c r="C1268" s="53" t="str">
        <f>+'3.- Resumen general'!D1270</f>
        <v>Tratamiento quirúrgico de la endometriosis III - IV</v>
      </c>
      <c r="D1268" s="490" t="str">
        <f>+'3.- Resumen general'!F1270</f>
        <v>IQ B</v>
      </c>
      <c r="E1268" s="433" t="s">
        <v>5897</v>
      </c>
      <c r="F1268" s="323">
        <f t="shared" si="98"/>
        <v>179.13249000000002</v>
      </c>
      <c r="G1268" s="180" t="s">
        <v>1401</v>
      </c>
      <c r="H1268" s="323">
        <f>+VLOOKUP(G1268,$C$2421:$D$3113,2,FALSE)+($H$3275*$G$3275*IN1268)+($H$3271*$G$3271*IN1268)</f>
        <v>210.51801666666671</v>
      </c>
      <c r="I1268" s="55"/>
      <c r="J1268" s="323"/>
      <c r="K1268" s="56">
        <f t="shared" si="100"/>
        <v>389.65050666666673</v>
      </c>
      <c r="IK1268" s="2">
        <v>58956</v>
      </c>
      <c r="IL1268" s="196" t="s">
        <v>848</v>
      </c>
      <c r="IM1268" s="5">
        <v>140</v>
      </c>
      <c r="IN1268" s="296">
        <f t="shared" si="101"/>
        <v>2.3333333333333335</v>
      </c>
    </row>
    <row r="1269" spans="1:248">
      <c r="A1269" s="52">
        <f>+'3.- Resumen general'!B1271</f>
        <v>1265</v>
      </c>
      <c r="B1269" s="52">
        <v>58965</v>
      </c>
      <c r="C1269" s="53" t="str">
        <f>+'3.- Resumen general'!D1271</f>
        <v>Excisión de lesiones de ovario, visceras pélvicas, o superficie peritoneal por vía laparoscópica</v>
      </c>
      <c r="D1269" s="490" t="str">
        <f>+'3.- Resumen general'!F1271</f>
        <v>IQ C</v>
      </c>
      <c r="E1269" s="433" t="s">
        <v>445</v>
      </c>
      <c r="F1269" s="323">
        <f t="shared" si="98"/>
        <v>96.123999999999981</v>
      </c>
      <c r="G1269" s="180" t="s">
        <v>1401</v>
      </c>
      <c r="H1269" s="323">
        <f>+VLOOKUP(G1269,$C$2421:$D$3113,2,FALSE)+($H$3275*$G$3275*IN1269)+($H$3271*$G$3271*IN1269)</f>
        <v>159.59801666666667</v>
      </c>
      <c r="I1269" s="55"/>
      <c r="J1269" s="323"/>
      <c r="K1269" s="56">
        <f t="shared" si="100"/>
        <v>255.72201666666666</v>
      </c>
      <c r="IK1269" s="287">
        <v>58965</v>
      </c>
      <c r="IL1269" s="196" t="s">
        <v>849</v>
      </c>
      <c r="IM1269" s="5">
        <v>65</v>
      </c>
      <c r="IN1269" s="296">
        <f t="shared" si="101"/>
        <v>1.0833333333333333</v>
      </c>
    </row>
    <row r="1270" spans="1:248" s="63" customFormat="1">
      <c r="A1270" s="52">
        <f>+'3.- Resumen general'!B1272</f>
        <v>1266</v>
      </c>
      <c r="B1270" s="52">
        <v>58970</v>
      </c>
      <c r="C1270" s="53" t="str">
        <f>+'3.- Resumen general'!D1272</f>
        <v>Punción folicular para obtención de óvulo, cualquier método</v>
      </c>
      <c r="D1270" s="490" t="str">
        <f>+'3.- Resumen general'!F1272</f>
        <v>Atención de Tópico</v>
      </c>
      <c r="E1270" s="434" t="s">
        <v>446</v>
      </c>
      <c r="F1270" s="323">
        <f t="shared" si="98"/>
        <v>2.9198499999999998</v>
      </c>
      <c r="G1270" s="62"/>
      <c r="H1270" s="323"/>
      <c r="I1270" s="60"/>
      <c r="J1270" s="323"/>
      <c r="K1270" s="61">
        <f t="shared" si="100"/>
        <v>2.9198499999999998</v>
      </c>
      <c r="L1270" s="6"/>
      <c r="M1270" s="6"/>
      <c r="N1270" s="6"/>
      <c r="P1270" s="64"/>
      <c r="IK1270" s="2">
        <v>58970</v>
      </c>
      <c r="IL1270" s="196" t="s">
        <v>850</v>
      </c>
      <c r="IM1270" s="64">
        <v>30</v>
      </c>
      <c r="IN1270" s="296">
        <f t="shared" si="101"/>
        <v>0.5</v>
      </c>
    </row>
    <row r="1271" spans="1:248" s="63" customFormat="1">
      <c r="A1271" s="52">
        <f>+'3.- Resumen general'!B1273</f>
        <v>1267</v>
      </c>
      <c r="B1271" s="52">
        <v>59000</v>
      </c>
      <c r="C1271" s="53" t="str">
        <f>+'3.- Resumen general'!D1273</f>
        <v xml:space="preserve">Amniocentesis </v>
      </c>
      <c r="D1271" s="490" t="str">
        <f>+'3.- Resumen general'!F1273</f>
        <v>Atención de Tópico</v>
      </c>
      <c r="E1271" s="434" t="s">
        <v>446</v>
      </c>
      <c r="F1271" s="323">
        <f t="shared" si="98"/>
        <v>2.9198499999999998</v>
      </c>
      <c r="G1271" s="62"/>
      <c r="H1271" s="323"/>
      <c r="I1271" s="60"/>
      <c r="J1271" s="323"/>
      <c r="K1271" s="61">
        <f t="shared" si="100"/>
        <v>2.9198499999999998</v>
      </c>
      <c r="L1271" s="6"/>
      <c r="M1271" s="6"/>
      <c r="N1271" s="6"/>
      <c r="P1271" s="64"/>
      <c r="IK1271" s="2">
        <v>59000</v>
      </c>
      <c r="IL1271" s="196" t="s">
        <v>4593</v>
      </c>
      <c r="IM1271" s="64">
        <v>20</v>
      </c>
      <c r="IN1271" s="296">
        <f t="shared" si="101"/>
        <v>0.33333333333333331</v>
      </c>
    </row>
    <row r="1272" spans="1:248" s="63" customFormat="1">
      <c r="A1272" s="52">
        <f>+'3.- Resumen general'!B1274</f>
        <v>1268</v>
      </c>
      <c r="B1272" s="52">
        <v>59012</v>
      </c>
      <c r="C1272" s="53" t="str">
        <f>+'3.- Resumen general'!D1274</f>
        <v xml:space="preserve">Cordocentesis </v>
      </c>
      <c r="D1272" s="490" t="str">
        <f>+'3.- Resumen general'!F1274</f>
        <v>Atención de Tópico</v>
      </c>
      <c r="E1272" s="434" t="s">
        <v>446</v>
      </c>
      <c r="F1272" s="323">
        <f t="shared" si="98"/>
        <v>2.9198499999999998</v>
      </c>
      <c r="G1272" s="62"/>
      <c r="H1272" s="323"/>
      <c r="I1272" s="60"/>
      <c r="J1272" s="323"/>
      <c r="K1272" s="61">
        <f t="shared" si="100"/>
        <v>2.9198499999999998</v>
      </c>
      <c r="L1272" s="6"/>
      <c r="M1272" s="6"/>
      <c r="N1272" s="6"/>
      <c r="P1272" s="64"/>
      <c r="IK1272" s="2">
        <v>59012</v>
      </c>
      <c r="IL1272" s="196" t="s">
        <v>851</v>
      </c>
      <c r="IM1272" s="64">
        <v>20</v>
      </c>
      <c r="IN1272" s="296">
        <f t="shared" si="101"/>
        <v>0.33333333333333331</v>
      </c>
    </row>
    <row r="1273" spans="1:248" s="63" customFormat="1">
      <c r="A1273" s="52">
        <f>+'3.- Resumen general'!B1275</f>
        <v>1269</v>
      </c>
      <c r="B1273" s="52">
        <v>59020</v>
      </c>
      <c r="C1273" s="53" t="str">
        <f>+'3.- Resumen general'!D1275</f>
        <v>Test de estrés fetal</v>
      </c>
      <c r="D1273" s="490" t="str">
        <f>+'3.- Resumen general'!F1275</f>
        <v>Atención de Tópico</v>
      </c>
      <c r="E1273" s="434" t="s">
        <v>446</v>
      </c>
      <c r="F1273" s="323">
        <f t="shared" si="98"/>
        <v>2.9198499999999998</v>
      </c>
      <c r="G1273" s="62"/>
      <c r="H1273" s="323"/>
      <c r="I1273" s="60"/>
      <c r="J1273" s="323"/>
      <c r="K1273" s="61">
        <f t="shared" si="100"/>
        <v>2.9198499999999998</v>
      </c>
      <c r="L1273" s="6"/>
      <c r="M1273" s="6"/>
      <c r="N1273" s="6"/>
      <c r="P1273" s="64"/>
      <c r="IK1273" s="2">
        <v>59020</v>
      </c>
      <c r="IL1273" s="196" t="s">
        <v>4594</v>
      </c>
      <c r="IM1273" s="64">
        <v>20</v>
      </c>
      <c r="IN1273" s="296">
        <f t="shared" si="101"/>
        <v>0.33333333333333331</v>
      </c>
    </row>
    <row r="1274" spans="1:248" s="63" customFormat="1">
      <c r="A1274" s="52">
        <f>+'3.- Resumen general'!B1276</f>
        <v>1270</v>
      </c>
      <c r="B1274" s="52">
        <v>59025</v>
      </c>
      <c r="C1274" s="53" t="str">
        <f>+'3.- Resumen general'!D1276</f>
        <v>Test no estresante</v>
      </c>
      <c r="D1274" s="490" t="str">
        <f>+'3.- Resumen general'!F1276</f>
        <v>Atención de Tópico</v>
      </c>
      <c r="E1274" s="434" t="s">
        <v>446</v>
      </c>
      <c r="F1274" s="323">
        <f t="shared" si="98"/>
        <v>2.9198499999999998</v>
      </c>
      <c r="G1274" s="62"/>
      <c r="H1274" s="323"/>
      <c r="I1274" s="60"/>
      <c r="J1274" s="323"/>
      <c r="K1274" s="61">
        <f t="shared" si="100"/>
        <v>2.9198499999999998</v>
      </c>
      <c r="L1274" s="6"/>
      <c r="M1274" s="6"/>
      <c r="N1274" s="6"/>
      <c r="P1274" s="64"/>
      <c r="IK1274" s="2">
        <v>59025</v>
      </c>
      <c r="IL1274" s="196" t="s">
        <v>4595</v>
      </c>
      <c r="IM1274" s="64">
        <v>20</v>
      </c>
      <c r="IN1274" s="296">
        <f t="shared" si="101"/>
        <v>0.33333333333333331</v>
      </c>
    </row>
    <row r="1275" spans="1:248" s="63" customFormat="1">
      <c r="A1275" s="52">
        <f>+'3.- Resumen general'!B1277</f>
        <v>1271</v>
      </c>
      <c r="B1275" s="52">
        <v>59070</v>
      </c>
      <c r="C1275" s="53" t="str">
        <f>+'3.- Resumen general'!D1277</f>
        <v>Amnioinfusión transabdominal</v>
      </c>
      <c r="D1275" s="490" t="str">
        <f>+'3.- Resumen general'!F1277</f>
        <v>Atención de Tópico</v>
      </c>
      <c r="E1275" s="434" t="s">
        <v>446</v>
      </c>
      <c r="F1275" s="323">
        <f t="shared" si="98"/>
        <v>2.9198499999999998</v>
      </c>
      <c r="G1275" s="62"/>
      <c r="H1275" s="323"/>
      <c r="I1275" s="60"/>
      <c r="J1275" s="323"/>
      <c r="K1275" s="61">
        <f t="shared" si="100"/>
        <v>2.9198499999999998</v>
      </c>
      <c r="L1275" s="6"/>
      <c r="M1275" s="6"/>
      <c r="N1275" s="6"/>
      <c r="P1275" s="64"/>
      <c r="IK1275" s="2">
        <v>59070</v>
      </c>
      <c r="IL1275" s="196" t="s">
        <v>4596</v>
      </c>
      <c r="IM1275" s="64">
        <v>20</v>
      </c>
      <c r="IN1275" s="296">
        <f t="shared" si="101"/>
        <v>0.33333333333333331</v>
      </c>
    </row>
    <row r="1276" spans="1:248">
      <c r="A1276" s="52">
        <f>+'3.- Resumen general'!B1278</f>
        <v>1272</v>
      </c>
      <c r="B1276" s="52">
        <v>59100</v>
      </c>
      <c r="C1276" s="53" t="str">
        <f>+'3.- Resumen general'!D1278</f>
        <v>Histerotomía, abdominal</v>
      </c>
      <c r="D1276" s="490" t="str">
        <f>+'3.- Resumen general'!F1278</f>
        <v>IQ B</v>
      </c>
      <c r="E1276" s="433" t="s">
        <v>5897</v>
      </c>
      <c r="F1276" s="323">
        <f t="shared" si="98"/>
        <v>179.13249000000002</v>
      </c>
      <c r="G1276" s="180" t="s">
        <v>1394</v>
      </c>
      <c r="H1276" s="323">
        <f>+VLOOKUP(G1276,$C$2421:$D$3113,2,FALSE)</f>
        <v>68.84</v>
      </c>
      <c r="I1276" s="55"/>
      <c r="J1276" s="323"/>
      <c r="K1276" s="56">
        <f t="shared" si="100"/>
        <v>247.97249000000002</v>
      </c>
      <c r="IK1276" s="2">
        <v>59100</v>
      </c>
      <c r="IL1276" s="196" t="s">
        <v>852</v>
      </c>
      <c r="IM1276" s="5">
        <v>80</v>
      </c>
      <c r="IN1276" s="296">
        <f t="shared" si="101"/>
        <v>1.3333333333333333</v>
      </c>
    </row>
    <row r="1277" spans="1:248">
      <c r="A1277" s="52">
        <f>+'3.- Resumen general'!B1279</f>
        <v>1273</v>
      </c>
      <c r="B1277" s="52">
        <v>59120</v>
      </c>
      <c r="C1277" s="53" t="str">
        <f>+'3.- Resumen general'!D1279</f>
        <v>Salpingectomía, abordaje abdominal</v>
      </c>
      <c r="D1277" s="490" t="str">
        <f>+'3.- Resumen general'!F1279</f>
        <v>IQ C</v>
      </c>
      <c r="E1277" s="433" t="s">
        <v>445</v>
      </c>
      <c r="F1277" s="323">
        <f t="shared" si="98"/>
        <v>96.123999999999981</v>
      </c>
      <c r="G1277" s="180" t="s">
        <v>1401</v>
      </c>
      <c r="H1277" s="323">
        <f>+VLOOKUP(G1277,$C$2421:$D$3113,2,FALSE)+($H$3275*$G$3275*IN1277)+($H$3271*$G$3271*IN1277)</f>
        <v>176.57135</v>
      </c>
      <c r="I1277" s="55"/>
      <c r="J1277" s="323"/>
      <c r="K1277" s="56">
        <f t="shared" si="100"/>
        <v>272.69534999999996</v>
      </c>
      <c r="IK1277" s="2">
        <v>59120</v>
      </c>
      <c r="IL1277" s="196" t="s">
        <v>4597</v>
      </c>
      <c r="IM1277" s="5">
        <v>90</v>
      </c>
      <c r="IN1277" s="296">
        <f t="shared" si="101"/>
        <v>1.5</v>
      </c>
    </row>
    <row r="1278" spans="1:248">
      <c r="A1278" s="52">
        <f>+'3.- Resumen general'!B1280</f>
        <v>1274</v>
      </c>
      <c r="B1278" s="52">
        <v>59121</v>
      </c>
      <c r="C1278" s="53" t="str">
        <f>+'3.- Resumen general'!D1280</f>
        <v>Salpingostomía, abordaje abdominal</v>
      </c>
      <c r="D1278" s="490" t="str">
        <f>+'3.- Resumen general'!F1280</f>
        <v>IQ C</v>
      </c>
      <c r="E1278" s="433" t="s">
        <v>445</v>
      </c>
      <c r="F1278" s="323">
        <f t="shared" si="98"/>
        <v>96.123999999999981</v>
      </c>
      <c r="G1278" s="180" t="s">
        <v>1401</v>
      </c>
      <c r="H1278" s="323">
        <f>+VLOOKUP(G1278,$C$2421:$D$3113,2,FALSE)+($H$3275*$G$3275*IN1278)+($H$3271*$G$3271*IN1278)</f>
        <v>176.57135</v>
      </c>
      <c r="I1278" s="55"/>
      <c r="J1278" s="323"/>
      <c r="K1278" s="56">
        <f t="shared" si="100"/>
        <v>272.69534999999996</v>
      </c>
      <c r="IK1278" s="2">
        <v>59121</v>
      </c>
      <c r="IL1278" s="196" t="s">
        <v>4598</v>
      </c>
      <c r="IM1278" s="5">
        <v>90</v>
      </c>
      <c r="IN1278" s="296">
        <f t="shared" si="101"/>
        <v>1.5</v>
      </c>
    </row>
    <row r="1279" spans="1:248">
      <c r="A1279" s="52">
        <f>+'3.- Resumen general'!B1281</f>
        <v>1275</v>
      </c>
      <c r="B1279" s="52">
        <v>59150</v>
      </c>
      <c r="C1279" s="53" t="str">
        <f>+'3.- Resumen general'!D1281</f>
        <v>Salpingostomía laparoscópica</v>
      </c>
      <c r="D1279" s="490" t="str">
        <f>+'3.- Resumen general'!F1281</f>
        <v>IQ A</v>
      </c>
      <c r="E1279" s="433" t="s">
        <v>444</v>
      </c>
      <c r="F1279" s="323">
        <f t="shared" si="98"/>
        <v>170.78198999999995</v>
      </c>
      <c r="G1279" s="180" t="s">
        <v>1401</v>
      </c>
      <c r="H1279" s="323">
        <f>+VLOOKUP(G1279,$C$2421:$D$3113,2,FALSE)+($H$3275*$G$3275*IN1279)+($H$3271*$G$3271*IN1279)</f>
        <v>190.15001666666666</v>
      </c>
      <c r="I1279" s="55"/>
      <c r="J1279" s="323"/>
      <c r="K1279" s="56">
        <f t="shared" si="100"/>
        <v>360.93200666666661</v>
      </c>
      <c r="IK1279" s="2">
        <v>59150</v>
      </c>
      <c r="IL1279" s="196" t="s">
        <v>4599</v>
      </c>
      <c r="IM1279" s="5">
        <v>110</v>
      </c>
      <c r="IN1279" s="296">
        <f t="shared" si="101"/>
        <v>1.8333333333333333</v>
      </c>
    </row>
    <row r="1280" spans="1:248">
      <c r="A1280" s="52">
        <f>+'3.- Resumen general'!B1282</f>
        <v>1276</v>
      </c>
      <c r="B1280" s="52">
        <v>59151</v>
      </c>
      <c r="C1280" s="53" t="str">
        <f>+'3.- Resumen general'!D1282</f>
        <v xml:space="preserve">Salpingectomía laparoscópica </v>
      </c>
      <c r="D1280" s="490" t="str">
        <f>+'3.- Resumen general'!F1282</f>
        <v>IQ C</v>
      </c>
      <c r="E1280" s="433" t="s">
        <v>445</v>
      </c>
      <c r="F1280" s="323">
        <f t="shared" si="98"/>
        <v>96.123999999999981</v>
      </c>
      <c r="G1280" s="180" t="s">
        <v>1401</v>
      </c>
      <c r="H1280" s="323">
        <f>+VLOOKUP(G1280,$C$2421:$D$3113,2,FALSE)+($H$3275*$G$3275*IN1280)+($H$3271*$G$3271*IN1280)</f>
        <v>190.15001666666666</v>
      </c>
      <c r="I1280" s="55"/>
      <c r="J1280" s="323"/>
      <c r="K1280" s="56">
        <f t="shared" si="100"/>
        <v>286.27401666666663</v>
      </c>
      <c r="IK1280" s="2" t="s">
        <v>6168</v>
      </c>
      <c r="IL1280" s="196" t="s">
        <v>4600</v>
      </c>
      <c r="IM1280" s="5">
        <v>110</v>
      </c>
      <c r="IN1280" s="296">
        <f t="shared" si="101"/>
        <v>1.8333333333333333</v>
      </c>
    </row>
    <row r="1281" spans="1:248">
      <c r="A1281" s="52">
        <f>+'3.- Resumen general'!B1283</f>
        <v>1277</v>
      </c>
      <c r="B1281" s="52">
        <v>59160</v>
      </c>
      <c r="C1281" s="53" t="str">
        <f>+'3.- Resumen general'!D1283</f>
        <v>Legrado post parto</v>
      </c>
      <c r="D1281" s="490" t="str">
        <f>+'3.- Resumen general'!F1283</f>
        <v>IQ D</v>
      </c>
      <c r="E1281" s="433" t="s">
        <v>3273</v>
      </c>
      <c r="F1281" s="323">
        <f t="shared" si="98"/>
        <v>49.8</v>
      </c>
      <c r="G1281" s="58" t="s">
        <v>1392</v>
      </c>
      <c r="H1281" s="323">
        <f>+VLOOKUP(G1281,$C$2421:$D$3113,2,FALSE)</f>
        <v>21.28</v>
      </c>
      <c r="I1281" s="55"/>
      <c r="J1281" s="323"/>
      <c r="K1281" s="56">
        <f t="shared" si="100"/>
        <v>71.08</v>
      </c>
      <c r="IK1281" s="2">
        <v>59160</v>
      </c>
      <c r="IL1281" s="196" t="s">
        <v>4601</v>
      </c>
      <c r="IM1281" s="5">
        <v>30</v>
      </c>
      <c r="IN1281" s="296">
        <f t="shared" si="101"/>
        <v>0.5</v>
      </c>
    </row>
    <row r="1282" spans="1:248" ht="25.5">
      <c r="A1282" s="52">
        <f>+'3.- Resumen general'!B1284</f>
        <v>1278</v>
      </c>
      <c r="B1282" s="52">
        <v>59200</v>
      </c>
      <c r="C1282" s="53" t="str">
        <f>+'3.- Resumen general'!D1284</f>
        <v>Inserción de dilatador cervical (ejm. laminaria, prostaglandina)</v>
      </c>
      <c r="D1282" s="490" t="str">
        <f>+'3.- Resumen general'!F1284</f>
        <v>Atención en Hospitalización General</v>
      </c>
      <c r="E1282" s="433" t="s">
        <v>3252</v>
      </c>
      <c r="F1282" s="323">
        <f t="shared" si="98"/>
        <v>116.78704999999999</v>
      </c>
      <c r="G1282" s="55"/>
      <c r="H1282" s="323"/>
      <c r="I1282" s="55"/>
      <c r="J1282" s="323"/>
      <c r="K1282" s="56">
        <f t="shared" si="100"/>
        <v>116.78704999999999</v>
      </c>
      <c r="IK1282" s="2">
        <v>59200</v>
      </c>
      <c r="IL1282" s="196" t="s">
        <v>853</v>
      </c>
      <c r="IM1282" s="5">
        <v>10</v>
      </c>
      <c r="IN1282" s="296">
        <f t="shared" si="101"/>
        <v>0.16666666666666666</v>
      </c>
    </row>
    <row r="1283" spans="1:248">
      <c r="A1283" s="52">
        <f>+'3.- Resumen general'!B1285</f>
        <v>1279</v>
      </c>
      <c r="B1283" s="52">
        <v>59300</v>
      </c>
      <c r="C1283" s="53" t="str">
        <f>+'3.- Resumen general'!D1285</f>
        <v>Episiotomía</v>
      </c>
      <c r="D1283" s="490" t="str">
        <f>+'3.- Resumen general'!F1285</f>
        <v>Parto Vaginal</v>
      </c>
      <c r="E1283" s="433" t="s">
        <v>3219</v>
      </c>
      <c r="F1283" s="323">
        <f t="shared" si="98"/>
        <v>22.827999999999996</v>
      </c>
      <c r="G1283" s="55"/>
      <c r="H1283" s="323"/>
      <c r="I1283" s="55"/>
      <c r="J1283" s="323"/>
      <c r="K1283" s="56">
        <f t="shared" si="100"/>
        <v>22.827999999999996</v>
      </c>
      <c r="IK1283" s="2">
        <v>59300</v>
      </c>
      <c r="IL1283" s="196" t="s">
        <v>854</v>
      </c>
      <c r="IM1283" s="5">
        <v>25</v>
      </c>
      <c r="IN1283" s="296">
        <f t="shared" si="101"/>
        <v>0.41666666666666669</v>
      </c>
    </row>
    <row r="1284" spans="1:248">
      <c r="A1284" s="52">
        <f>+'3.- Resumen general'!B1286</f>
        <v>1280</v>
      </c>
      <c r="B1284" s="52">
        <v>59350</v>
      </c>
      <c r="C1284" s="53" t="str">
        <f>+'3.- Resumen general'!D1286</f>
        <v>Histerorrafia de ruptura uterina</v>
      </c>
      <c r="D1284" s="490" t="str">
        <f>+'3.- Resumen general'!F1286</f>
        <v>IQ C</v>
      </c>
      <c r="E1284" s="433" t="s">
        <v>445</v>
      </c>
      <c r="F1284" s="323">
        <f t="shared" si="98"/>
        <v>96.123999999999981</v>
      </c>
      <c r="G1284" s="180" t="s">
        <v>1401</v>
      </c>
      <c r="H1284" s="323">
        <f>+VLOOKUP(G1284,$C$2421:$D$3113,2,FALSE)+($H$3275*$G$3275*IN1284)+($H$3271*$G$3271*IN1284)</f>
        <v>156.20335000000003</v>
      </c>
      <c r="I1284" s="55"/>
      <c r="J1284" s="323"/>
      <c r="K1284" s="56">
        <f t="shared" si="100"/>
        <v>252.32735000000002</v>
      </c>
      <c r="IK1284" s="2">
        <v>59350</v>
      </c>
      <c r="IL1284" s="196" t="s">
        <v>4602</v>
      </c>
      <c r="IM1284" s="5">
        <v>60</v>
      </c>
      <c r="IN1284" s="296">
        <f t="shared" si="101"/>
        <v>1</v>
      </c>
    </row>
    <row r="1285" spans="1:248">
      <c r="A1285" s="52">
        <f>+'3.- Resumen general'!B1287</f>
        <v>1281</v>
      </c>
      <c r="B1285" s="52">
        <v>59400</v>
      </c>
      <c r="C1285" s="53" t="str">
        <f>+'3.- Resumen general'!D1287</f>
        <v>Atención obstétrica de rutina incluyendo atención preparto, parto vaginal y atención postparto</v>
      </c>
      <c r="D1285" s="490" t="str">
        <f>+'3.- Resumen general'!F1287</f>
        <v>Parto Vaginal</v>
      </c>
      <c r="E1285" s="433" t="s">
        <v>3253</v>
      </c>
      <c r="F1285" s="323">
        <f t="shared" ref="F1285:F1348" si="103">+VLOOKUP(E1285,$C$2421:$D$3113,2,FALSE)</f>
        <v>24.846699999999995</v>
      </c>
      <c r="G1285" s="55"/>
      <c r="H1285" s="323"/>
      <c r="I1285" s="55"/>
      <c r="J1285" s="323"/>
      <c r="K1285" s="56">
        <f t="shared" ref="K1285:K1348" si="104">+F1285+H1285+J1285</f>
        <v>24.846699999999995</v>
      </c>
      <c r="IK1285" s="2">
        <v>59400</v>
      </c>
      <c r="IL1285" s="196" t="s">
        <v>856</v>
      </c>
      <c r="IM1285" s="5">
        <v>45</v>
      </c>
      <c r="IN1285" s="296">
        <f t="shared" ref="IN1285:IN1348" si="105">IM1285/60</f>
        <v>0.75</v>
      </c>
    </row>
    <row r="1286" spans="1:248">
      <c r="A1286" s="52">
        <f>+'3.- Resumen general'!B1288</f>
        <v>1282</v>
      </c>
      <c r="B1286" s="52">
        <v>59409</v>
      </c>
      <c r="C1286" s="53" t="str">
        <f>+'3.- Resumen general'!D1288</f>
        <v>Parto vaginal</v>
      </c>
      <c r="D1286" s="490" t="str">
        <f>+'3.- Resumen general'!F1288</f>
        <v>Parto Vaginal</v>
      </c>
      <c r="E1286" s="433" t="s">
        <v>3253</v>
      </c>
      <c r="F1286" s="323">
        <f t="shared" si="103"/>
        <v>24.846699999999995</v>
      </c>
      <c r="G1286" s="55"/>
      <c r="H1286" s="323"/>
      <c r="I1286" s="55"/>
      <c r="J1286" s="323"/>
      <c r="K1286" s="56">
        <f t="shared" si="104"/>
        <v>24.846699999999995</v>
      </c>
      <c r="IK1286" s="2">
        <v>59409</v>
      </c>
      <c r="IL1286" s="196" t="s">
        <v>4603</v>
      </c>
      <c r="IM1286" s="5">
        <v>30</v>
      </c>
      <c r="IN1286" s="296">
        <f t="shared" si="105"/>
        <v>0.5</v>
      </c>
    </row>
    <row r="1287" spans="1:248">
      <c r="A1287" s="52">
        <f>+'3.- Resumen general'!B1289</f>
        <v>1283</v>
      </c>
      <c r="B1287" s="52">
        <v>59414</v>
      </c>
      <c r="C1287" s="53" t="str">
        <f>+'3.- Resumen general'!D1289</f>
        <v>Extracción manual de placenta</v>
      </c>
      <c r="D1287" s="490" t="str">
        <f>+'3.- Resumen general'!F1289</f>
        <v>Parto Vaginal</v>
      </c>
      <c r="E1287" s="433" t="s">
        <v>3253</v>
      </c>
      <c r="F1287" s="323">
        <f t="shared" si="103"/>
        <v>24.846699999999995</v>
      </c>
      <c r="G1287" s="55"/>
      <c r="H1287" s="323"/>
      <c r="I1287" s="55"/>
      <c r="J1287" s="323"/>
      <c r="K1287" s="56">
        <f t="shared" si="104"/>
        <v>24.846699999999995</v>
      </c>
      <c r="IK1287" s="2">
        <v>59414</v>
      </c>
      <c r="IL1287" s="196" t="s">
        <v>4604</v>
      </c>
      <c r="IM1287" s="5">
        <v>40</v>
      </c>
      <c r="IN1287" s="296">
        <f t="shared" si="105"/>
        <v>0.66666666666666663</v>
      </c>
    </row>
    <row r="1288" spans="1:248">
      <c r="A1288" s="52">
        <f>+'3.- Resumen general'!B1290</f>
        <v>1284</v>
      </c>
      <c r="B1288" s="52">
        <v>59430</v>
      </c>
      <c r="C1288" s="53" t="str">
        <f>+'3.- Resumen general'!D1290</f>
        <v>Control de puerperio</v>
      </c>
      <c r="D1288" s="490" t="str">
        <f>+'3.- Resumen general'!F1290</f>
        <v>Parto Vaginal</v>
      </c>
      <c r="E1288" s="433" t="s">
        <v>3253</v>
      </c>
      <c r="F1288" s="323">
        <f t="shared" si="103"/>
        <v>24.846699999999995</v>
      </c>
      <c r="G1288" s="55"/>
      <c r="H1288" s="323"/>
      <c r="I1288" s="55"/>
      <c r="J1288" s="323"/>
      <c r="K1288" s="56">
        <f t="shared" si="104"/>
        <v>24.846699999999995</v>
      </c>
      <c r="IK1288" s="2">
        <v>59430</v>
      </c>
      <c r="IL1288" s="196" t="s">
        <v>3277</v>
      </c>
      <c r="IM1288" s="5">
        <v>0</v>
      </c>
      <c r="IN1288" s="296">
        <f t="shared" si="105"/>
        <v>0</v>
      </c>
    </row>
    <row r="1289" spans="1:248">
      <c r="A1289" s="52">
        <f>+'3.- Resumen general'!B1291</f>
        <v>1285</v>
      </c>
      <c r="B1289" s="52">
        <v>59514</v>
      </c>
      <c r="C1289" s="53" t="str">
        <f>+'3.- Resumen general'!D1291</f>
        <v>Cesárea</v>
      </c>
      <c r="D1289" s="490" t="str">
        <f>+'3.- Resumen general'!F1291</f>
        <v>IQ C</v>
      </c>
      <c r="E1289" s="433" t="s">
        <v>445</v>
      </c>
      <c r="F1289" s="323">
        <f t="shared" si="103"/>
        <v>96.123999999999981</v>
      </c>
      <c r="G1289" s="180" t="s">
        <v>1394</v>
      </c>
      <c r="H1289" s="323">
        <f>+VLOOKUP(G1289,$C$2421:$D$3113,2,FALSE)</f>
        <v>68.84</v>
      </c>
      <c r="I1289" s="55"/>
      <c r="J1289" s="323"/>
      <c r="K1289" s="56">
        <f t="shared" si="104"/>
        <v>164.964</v>
      </c>
      <c r="IK1289" s="2">
        <v>59514</v>
      </c>
      <c r="IL1289" s="196" t="s">
        <v>4564</v>
      </c>
      <c r="IM1289" s="5">
        <v>80</v>
      </c>
      <c r="IN1289" s="296">
        <f t="shared" si="105"/>
        <v>1.3333333333333333</v>
      </c>
    </row>
    <row r="1290" spans="1:248">
      <c r="A1290" s="52">
        <f>+'3.- Resumen general'!B1292</f>
        <v>1286</v>
      </c>
      <c r="B1290" s="52">
        <v>59525</v>
      </c>
      <c r="C1290" s="53" t="str">
        <f>+'3.- Resumen general'!D1292</f>
        <v>Cesárea más Histerectomía subtotal o total</v>
      </c>
      <c r="D1290" s="490" t="str">
        <f>+'3.- Resumen general'!F1292</f>
        <v>IQ B</v>
      </c>
      <c r="E1290" s="433" t="s">
        <v>5897</v>
      </c>
      <c r="F1290" s="323">
        <f t="shared" si="103"/>
        <v>179.13249000000002</v>
      </c>
      <c r="G1290" s="180" t="s">
        <v>1390</v>
      </c>
      <c r="H1290" s="323">
        <f>+VLOOKUP(G1290,$C$2421:$D$3113,2,FALSE)+($H$3323*$G$3323*IN1290)+($H$3319*$G$3319*IN1290)</f>
        <v>202.7780166666667</v>
      </c>
      <c r="I1290" s="55"/>
      <c r="J1290" s="323"/>
      <c r="K1290" s="56">
        <f t="shared" si="104"/>
        <v>381.91050666666672</v>
      </c>
      <c r="IK1290" s="2">
        <v>59525</v>
      </c>
      <c r="IL1290" s="196" t="s">
        <v>860</v>
      </c>
      <c r="IM1290" s="5">
        <v>140</v>
      </c>
      <c r="IN1290" s="296">
        <f t="shared" si="105"/>
        <v>2.3333333333333335</v>
      </c>
    </row>
    <row r="1291" spans="1:248">
      <c r="A1291" s="52">
        <f>+'3.- Resumen general'!B1293</f>
        <v>1287</v>
      </c>
      <c r="B1291" s="52">
        <v>59812</v>
      </c>
      <c r="C1291" s="53" t="str">
        <f>+'3.- Resumen general'!D1293</f>
        <v xml:space="preserve">Legrado Uterino </v>
      </c>
      <c r="D1291" s="490" t="str">
        <f>+'3.- Resumen general'!F1293</f>
        <v>IQ D</v>
      </c>
      <c r="E1291" s="433" t="s">
        <v>3273</v>
      </c>
      <c r="F1291" s="323">
        <f t="shared" si="103"/>
        <v>49.8</v>
      </c>
      <c r="G1291" s="58" t="s">
        <v>1392</v>
      </c>
      <c r="H1291" s="323">
        <f>+VLOOKUP(G1291,$C$2421:$D$3113,2,FALSE)</f>
        <v>21.28</v>
      </c>
      <c r="I1291" s="55"/>
      <c r="J1291" s="323"/>
      <c r="K1291" s="56">
        <f t="shared" si="104"/>
        <v>71.08</v>
      </c>
      <c r="IK1291" s="2">
        <v>59812</v>
      </c>
      <c r="IL1291" s="196" t="s">
        <v>4605</v>
      </c>
      <c r="IM1291" s="5">
        <v>35</v>
      </c>
      <c r="IN1291" s="296">
        <f t="shared" si="105"/>
        <v>0.58333333333333337</v>
      </c>
    </row>
    <row r="1292" spans="1:248" s="63" customFormat="1">
      <c r="A1292" s="52">
        <f>+'3.- Resumen general'!B1294</f>
        <v>1288</v>
      </c>
      <c r="B1292" s="52">
        <v>59813</v>
      </c>
      <c r="C1292" s="53" t="str">
        <f>+'3.- Resumen general'!D1294</f>
        <v>Aspiración manual endouterina (AMEU)</v>
      </c>
      <c r="D1292" s="490" t="str">
        <f>+'3.- Resumen general'!F1294</f>
        <v>Atención de Tópico</v>
      </c>
      <c r="E1292" s="434" t="s">
        <v>3219</v>
      </c>
      <c r="F1292" s="323">
        <f t="shared" si="103"/>
        <v>22.827999999999996</v>
      </c>
      <c r="G1292" s="62"/>
      <c r="H1292" s="323"/>
      <c r="I1292" s="60"/>
      <c r="J1292" s="323"/>
      <c r="K1292" s="61">
        <f t="shared" si="104"/>
        <v>22.827999999999996</v>
      </c>
      <c r="L1292" s="6"/>
      <c r="M1292" s="6"/>
      <c r="N1292" s="6"/>
      <c r="P1292" s="64"/>
      <c r="IK1292" s="2">
        <v>59813</v>
      </c>
      <c r="IL1292" s="196" t="s">
        <v>4606</v>
      </c>
      <c r="IM1292" s="64">
        <v>30</v>
      </c>
      <c r="IN1292" s="296">
        <f t="shared" si="105"/>
        <v>0.5</v>
      </c>
    </row>
    <row r="1293" spans="1:248">
      <c r="A1293" s="52">
        <f>+'3.- Resumen general'!B1295</f>
        <v>1289</v>
      </c>
      <c r="B1293" s="52">
        <v>59872</v>
      </c>
      <c r="C1293" s="53" t="str">
        <f>+'3.- Resumen general'!D1295</f>
        <v xml:space="preserve">Inducción, dilatación y evacuación, puede ser por legrado, en caso de óbito fetal </v>
      </c>
      <c r="D1293" s="490" t="str">
        <f>+'3.- Resumen general'!F1295</f>
        <v>Parto Vaginal</v>
      </c>
      <c r="E1293" s="433" t="s">
        <v>3253</v>
      </c>
      <c r="F1293" s="323">
        <f t="shared" si="103"/>
        <v>24.846699999999995</v>
      </c>
      <c r="G1293" s="55"/>
      <c r="H1293" s="323"/>
      <c r="I1293" s="55"/>
      <c r="J1293" s="323"/>
      <c r="K1293" s="56">
        <f t="shared" si="104"/>
        <v>24.846699999999995</v>
      </c>
      <c r="IK1293" s="2">
        <v>59872</v>
      </c>
      <c r="IL1293" s="196" t="s">
        <v>861</v>
      </c>
      <c r="IM1293" s="5">
        <v>50</v>
      </c>
      <c r="IN1293" s="296">
        <f t="shared" si="105"/>
        <v>0.83333333333333337</v>
      </c>
    </row>
    <row r="1294" spans="1:248">
      <c r="A1294" s="52">
        <f>+'3.- Resumen general'!B1296</f>
        <v>1290</v>
      </c>
      <c r="B1294" s="52">
        <v>59899</v>
      </c>
      <c r="C1294" s="53" t="str">
        <f>+'3.- Resumen general'!D1296</f>
        <v>Reversión uterina manual</v>
      </c>
      <c r="D1294" s="490" t="str">
        <f>+'3.- Resumen general'!F1296</f>
        <v>Parto Vaginal</v>
      </c>
      <c r="E1294" s="433" t="s">
        <v>3253</v>
      </c>
      <c r="F1294" s="323">
        <f t="shared" si="103"/>
        <v>24.846699999999995</v>
      </c>
      <c r="G1294" s="55"/>
      <c r="H1294" s="323"/>
      <c r="I1294" s="55"/>
      <c r="J1294" s="323"/>
      <c r="K1294" s="56">
        <f t="shared" si="104"/>
        <v>24.846699999999995</v>
      </c>
      <c r="IK1294" s="2">
        <v>59899</v>
      </c>
      <c r="IL1294" s="196" t="s">
        <v>4607</v>
      </c>
      <c r="IM1294" s="5">
        <v>30</v>
      </c>
      <c r="IN1294" s="296">
        <f t="shared" si="105"/>
        <v>0.5</v>
      </c>
    </row>
    <row r="1295" spans="1:248">
      <c r="A1295" s="52">
        <f>+'3.- Resumen general'!B1297</f>
        <v>1291</v>
      </c>
      <c r="B1295" s="52">
        <v>60000</v>
      </c>
      <c r="C1295" s="53" t="str">
        <f>+'3.- Resumen general'!D1297</f>
        <v>Incisión y drenaje de quiste tirogloso, infectado</v>
      </c>
      <c r="D1295" s="490" t="str">
        <f>+'3.- Resumen general'!F1297</f>
        <v>Atención de Tópico</v>
      </c>
      <c r="E1295" s="432" t="s">
        <v>446</v>
      </c>
      <c r="F1295" s="323">
        <f t="shared" si="103"/>
        <v>2.9198499999999998</v>
      </c>
      <c r="G1295" s="57" t="s">
        <v>3217</v>
      </c>
      <c r="H1295" s="323">
        <f>+VLOOKUP(G1295,$C$2421:$D$3113,2,FALSE)</f>
        <v>16.531500000000001</v>
      </c>
      <c r="I1295" s="55"/>
      <c r="J1295" s="323"/>
      <c r="K1295" s="56">
        <f t="shared" si="104"/>
        <v>19.451350000000001</v>
      </c>
      <c r="IK1295" s="2">
        <v>60000</v>
      </c>
      <c r="IL1295" s="196" t="s">
        <v>862</v>
      </c>
      <c r="IM1295" s="5">
        <v>30</v>
      </c>
      <c r="IN1295" s="296">
        <f t="shared" si="105"/>
        <v>0.5</v>
      </c>
    </row>
    <row r="1296" spans="1:248">
      <c r="A1296" s="52">
        <f>+'3.- Resumen general'!B1298</f>
        <v>1292</v>
      </c>
      <c r="B1296" s="52">
        <v>60100</v>
      </c>
      <c r="C1296" s="53" t="str">
        <f>+'3.- Resumen general'!D1298</f>
        <v>Biopsia de tiroides percutánea</v>
      </c>
      <c r="D1296" s="490" t="str">
        <f>+'3.- Resumen general'!F1298</f>
        <v>Atención de Tópico</v>
      </c>
      <c r="E1296" s="432" t="s">
        <v>3214</v>
      </c>
      <c r="F1296" s="323">
        <f t="shared" si="103"/>
        <v>18.19285</v>
      </c>
      <c r="G1296" s="57"/>
      <c r="H1296" s="323"/>
      <c r="I1296" s="55"/>
      <c r="J1296" s="323"/>
      <c r="K1296" s="56">
        <f t="shared" si="104"/>
        <v>18.19285</v>
      </c>
      <c r="IK1296" s="2">
        <v>60100</v>
      </c>
      <c r="IL1296" s="196" t="s">
        <v>4608</v>
      </c>
      <c r="IM1296" s="5">
        <v>20</v>
      </c>
      <c r="IN1296" s="296">
        <f t="shared" si="105"/>
        <v>0.33333333333333331</v>
      </c>
    </row>
    <row r="1297" spans="1:248">
      <c r="A1297" s="52">
        <f>+'3.- Resumen general'!B1299</f>
        <v>1293</v>
      </c>
      <c r="B1297" s="52">
        <v>60200</v>
      </c>
      <c r="C1297" s="53" t="str">
        <f>+'3.- Resumen general'!D1299</f>
        <v xml:space="preserve">Istmectomía tiroidea (excisión de quiste o adenoma de tiroides, o transección del istmo) </v>
      </c>
      <c r="D1297" s="490" t="str">
        <f>+'3.- Resumen general'!F1299</f>
        <v>IQ C</v>
      </c>
      <c r="E1297" s="433" t="s">
        <v>445</v>
      </c>
      <c r="F1297" s="323">
        <f t="shared" si="103"/>
        <v>96.123999999999981</v>
      </c>
      <c r="G1297" s="180" t="s">
        <v>1401</v>
      </c>
      <c r="H1297" s="323">
        <f>+VLOOKUP(G1297,$C$2421:$D$3113,2,FALSE)+($H$3275*$G$3275*IN1297)+($H$3271*$G$3271*IN1297)</f>
        <v>146.01935000000003</v>
      </c>
      <c r="I1297" s="55"/>
      <c r="J1297" s="323"/>
      <c r="K1297" s="56">
        <f t="shared" si="104"/>
        <v>242.14335</v>
      </c>
      <c r="IK1297" s="2">
        <v>60200</v>
      </c>
      <c r="IL1297" s="196" t="s">
        <v>863</v>
      </c>
      <c r="IM1297" s="5">
        <v>45</v>
      </c>
      <c r="IN1297" s="296">
        <f t="shared" si="105"/>
        <v>0.75</v>
      </c>
    </row>
    <row r="1298" spans="1:248">
      <c r="A1298" s="52">
        <f>+'3.- Resumen general'!B1300</f>
        <v>1294</v>
      </c>
      <c r="B1298" s="52">
        <v>60210</v>
      </c>
      <c r="C1298" s="53" t="str">
        <f>+'3.- Resumen general'!D1300</f>
        <v>Hemitiroidectomía (lobectomía tiroidea parcial, unilateral; con o sin istmosectomía)</v>
      </c>
      <c r="D1298" s="490" t="str">
        <f>+'3.- Resumen general'!F1300</f>
        <v>IQ B</v>
      </c>
      <c r="E1298" s="433" t="s">
        <v>5897</v>
      </c>
      <c r="F1298" s="323">
        <f t="shared" si="103"/>
        <v>179.13249000000002</v>
      </c>
      <c r="G1298" s="180" t="s">
        <v>1401</v>
      </c>
      <c r="H1298" s="323">
        <f>+VLOOKUP(G1298,$C$2421:$D$3113,2,FALSE)+($H$3275*$G$3275*IN1298)+($H$3271*$G$3271*IN1298)</f>
        <v>169.78201666666666</v>
      </c>
      <c r="I1298" s="55"/>
      <c r="J1298" s="323"/>
      <c r="K1298" s="56">
        <f t="shared" si="104"/>
        <v>348.91450666666668</v>
      </c>
      <c r="IK1298" s="2">
        <v>60210</v>
      </c>
      <c r="IL1298" s="196" t="s">
        <v>1843</v>
      </c>
      <c r="IM1298" s="5">
        <v>80</v>
      </c>
      <c r="IN1298" s="296">
        <f t="shared" si="105"/>
        <v>1.3333333333333333</v>
      </c>
    </row>
    <row r="1299" spans="1:248">
      <c r="A1299" s="52">
        <f>+'3.- Resumen general'!B1301</f>
        <v>1295</v>
      </c>
      <c r="B1299" s="52">
        <v>60220</v>
      </c>
      <c r="C1299" s="53" t="str">
        <f>+'3.- Resumen general'!D1301</f>
        <v>Tiroidectomía subtotal (lobectomía tiroidea total, unilateral; con istmosectomía y parte del lóbulo contralateral)</v>
      </c>
      <c r="D1299" s="490" t="str">
        <f>+'3.- Resumen general'!F1301</f>
        <v>IQ B</v>
      </c>
      <c r="E1299" s="433" t="s">
        <v>5897</v>
      </c>
      <c r="F1299" s="323">
        <f t="shared" si="103"/>
        <v>179.13249000000002</v>
      </c>
      <c r="G1299" s="180" t="s">
        <v>1401</v>
      </c>
      <c r="H1299" s="323">
        <f>+VLOOKUP(G1299,$C$2421:$D$3113,2,FALSE)+($H$3275*$G$3275*IN1299)+($H$3271*$G$3271*IN1299)</f>
        <v>179.96601666666669</v>
      </c>
      <c r="I1299" s="55"/>
      <c r="J1299" s="323"/>
      <c r="K1299" s="56">
        <f t="shared" si="104"/>
        <v>359.09850666666671</v>
      </c>
      <c r="IK1299" s="2">
        <v>60220</v>
      </c>
      <c r="IL1299" s="196" t="s">
        <v>1844</v>
      </c>
      <c r="IM1299" s="5">
        <v>95</v>
      </c>
      <c r="IN1299" s="296">
        <f t="shared" si="105"/>
        <v>1.5833333333333333</v>
      </c>
    </row>
    <row r="1300" spans="1:248">
      <c r="A1300" s="52">
        <f>+'3.- Resumen general'!B1302</f>
        <v>1296</v>
      </c>
      <c r="B1300" s="52">
        <v>60240</v>
      </c>
      <c r="C1300" s="53" t="str">
        <f>+'3.- Resumen general'!D1302</f>
        <v>Tiroidectomía, total o completa</v>
      </c>
      <c r="D1300" s="490" t="str">
        <f>+'3.- Resumen general'!F1302</f>
        <v>IQ A</v>
      </c>
      <c r="E1300" s="433" t="s">
        <v>445</v>
      </c>
      <c r="F1300" s="323">
        <f t="shared" si="103"/>
        <v>96.123999999999981</v>
      </c>
      <c r="G1300" s="180" t="s">
        <v>1390</v>
      </c>
      <c r="H1300" s="323">
        <f>+VLOOKUP(G1300,$C$2421:$D$3113,2,FALSE)+($H$3323*$G$3323*IN1300)+($H$3319*$G$3319*IN1300)</f>
        <v>182.41001666666668</v>
      </c>
      <c r="I1300" s="55"/>
      <c r="J1300" s="323"/>
      <c r="K1300" s="56">
        <f t="shared" si="104"/>
        <v>278.53401666666667</v>
      </c>
      <c r="IK1300" s="2">
        <v>60240</v>
      </c>
      <c r="IL1300" s="196" t="s">
        <v>1845</v>
      </c>
      <c r="IM1300" s="5">
        <v>110</v>
      </c>
      <c r="IN1300" s="296">
        <f t="shared" si="105"/>
        <v>1.8333333333333333</v>
      </c>
    </row>
    <row r="1301" spans="1:248">
      <c r="A1301" s="52">
        <f>+'3.- Resumen general'!B1303</f>
        <v>1297</v>
      </c>
      <c r="B1301" s="52">
        <v>60252</v>
      </c>
      <c r="C1301" s="53" t="str">
        <f>+'3.- Resumen general'!D1303</f>
        <v>Tiroidectomía, total o subtotal por malignidad; con disección conservadora del cuello</v>
      </c>
      <c r="D1301" s="490" t="str">
        <f>+'3.- Resumen general'!F1303</f>
        <v>IQ A</v>
      </c>
      <c r="E1301" s="433" t="s">
        <v>445</v>
      </c>
      <c r="F1301" s="323">
        <f t="shared" si="103"/>
        <v>96.123999999999981</v>
      </c>
      <c r="G1301" s="180" t="s">
        <v>1390</v>
      </c>
      <c r="H1301" s="323">
        <f>+VLOOKUP(G1301,$C$2421:$D$3113,2,FALSE)+($H$3323*$G$3323*IN1301)+($H$3319*$G$3319*IN1301)</f>
        <v>202.7780166666667</v>
      </c>
      <c r="I1301" s="55"/>
      <c r="J1301" s="323"/>
      <c r="K1301" s="56">
        <f t="shared" si="104"/>
        <v>298.90201666666667</v>
      </c>
      <c r="IK1301" s="2">
        <v>60252</v>
      </c>
      <c r="IL1301" s="196" t="s">
        <v>1846</v>
      </c>
      <c r="IM1301" s="5">
        <v>140</v>
      </c>
      <c r="IN1301" s="296">
        <f t="shared" si="105"/>
        <v>2.3333333333333335</v>
      </c>
    </row>
    <row r="1302" spans="1:248">
      <c r="A1302" s="52">
        <f>+'3.- Resumen general'!B1304</f>
        <v>1298</v>
      </c>
      <c r="B1302" s="52">
        <v>60254</v>
      </c>
      <c r="C1302" s="53" t="str">
        <f>+'3.- Resumen general'!D1304</f>
        <v>Tiroidectomía con disección radical del cuello</v>
      </c>
      <c r="D1302" s="490" t="str">
        <f>+'3.- Resumen general'!F1304</f>
        <v>IQ A</v>
      </c>
      <c r="E1302" s="433" t="s">
        <v>444</v>
      </c>
      <c r="F1302" s="323">
        <f t="shared" si="103"/>
        <v>170.78198999999995</v>
      </c>
      <c r="G1302" s="180" t="s">
        <v>1390</v>
      </c>
      <c r="H1302" s="323">
        <f>+VLOOKUP(G1302,$C$2421:$D$3113,2,FALSE)+($H$3323*$G$3323*IN1302)+($H$3319*$G$3319*IN1302)</f>
        <v>223.14601666666667</v>
      </c>
      <c r="I1302" s="55"/>
      <c r="J1302" s="323"/>
      <c r="K1302" s="56">
        <f t="shared" si="104"/>
        <v>393.92800666666665</v>
      </c>
      <c r="IK1302" s="2">
        <v>60254</v>
      </c>
      <c r="IL1302" s="196" t="s">
        <v>1847</v>
      </c>
      <c r="IM1302" s="5">
        <v>170</v>
      </c>
      <c r="IN1302" s="296">
        <f t="shared" si="105"/>
        <v>2.8333333333333335</v>
      </c>
    </row>
    <row r="1303" spans="1:248">
      <c r="A1303" s="52">
        <f>+'3.- Resumen general'!B1305</f>
        <v>1299</v>
      </c>
      <c r="B1303" s="52">
        <v>60280</v>
      </c>
      <c r="C1303" s="53" t="str">
        <f>+'3.- Resumen general'!D1305</f>
        <v>Excisión de quiste o seno del conducto tirogloso</v>
      </c>
      <c r="D1303" s="490" t="str">
        <f>+'3.- Resumen general'!F1305</f>
        <v>IQ C</v>
      </c>
      <c r="E1303" s="433" t="s">
        <v>445</v>
      </c>
      <c r="F1303" s="323">
        <f t="shared" si="103"/>
        <v>96.123999999999981</v>
      </c>
      <c r="G1303" s="180" t="s">
        <v>1401</v>
      </c>
      <c r="H1303" s="323">
        <f>+VLOOKUP(G1303,$C$2421:$D$3113,2,FALSE)+($H$3275*$G$3275*IN1303)+($H$3271*$G$3271*IN1303)</f>
        <v>169.78201666666666</v>
      </c>
      <c r="I1303" s="55"/>
      <c r="J1303" s="323"/>
      <c r="K1303" s="56">
        <f t="shared" si="104"/>
        <v>265.90601666666663</v>
      </c>
      <c r="IK1303" s="2">
        <v>60280</v>
      </c>
      <c r="IL1303" s="196" t="s">
        <v>1848</v>
      </c>
      <c r="IM1303" s="5">
        <v>80</v>
      </c>
      <c r="IN1303" s="296">
        <f t="shared" si="105"/>
        <v>1.3333333333333333</v>
      </c>
    </row>
    <row r="1304" spans="1:248">
      <c r="A1304" s="52">
        <f>+'3.- Resumen general'!B1306</f>
        <v>1300</v>
      </c>
      <c r="B1304" s="52">
        <v>60500</v>
      </c>
      <c r="C1304" s="53" t="str">
        <f>+'3.- Resumen general'!D1306</f>
        <v>Paratiroidectomía o exploración de paratiroides</v>
      </c>
      <c r="D1304" s="490" t="str">
        <f>+'3.- Resumen general'!F1306</f>
        <v>IQ A</v>
      </c>
      <c r="E1304" s="433" t="s">
        <v>444</v>
      </c>
      <c r="F1304" s="323">
        <f t="shared" si="103"/>
        <v>170.78198999999995</v>
      </c>
      <c r="G1304" s="180" t="s">
        <v>1401</v>
      </c>
      <c r="H1304" s="323">
        <f>+VLOOKUP(G1304,$C$2421:$D$3113,2,FALSE)+($H$3275*$G$3275*IN1304)+($H$3271*$G$3271*IN1304)</f>
        <v>179.96601666666669</v>
      </c>
      <c r="I1304" s="55"/>
      <c r="J1304" s="323"/>
      <c r="K1304" s="56">
        <f t="shared" si="104"/>
        <v>350.74800666666664</v>
      </c>
      <c r="IK1304" s="2">
        <v>60500</v>
      </c>
      <c r="IL1304" s="196" t="s">
        <v>1849</v>
      </c>
      <c r="IM1304" s="5">
        <v>95</v>
      </c>
      <c r="IN1304" s="296">
        <f t="shared" si="105"/>
        <v>1.5833333333333333</v>
      </c>
    </row>
    <row r="1305" spans="1:248">
      <c r="A1305" s="52">
        <f>+'3.- Resumen general'!B1307</f>
        <v>1301</v>
      </c>
      <c r="B1305" s="52">
        <v>60520</v>
      </c>
      <c r="C1305" s="53" t="str">
        <f>+'3.- Resumen general'!D1307</f>
        <v>Timectomía, parcial o total; abordaje transcervical</v>
      </c>
      <c r="D1305" s="490" t="str">
        <f>+'3.- Resumen general'!F1307</f>
        <v>IQ A</v>
      </c>
      <c r="E1305" s="433" t="s">
        <v>444</v>
      </c>
      <c r="F1305" s="323">
        <f t="shared" si="103"/>
        <v>170.78198999999995</v>
      </c>
      <c r="G1305" s="180" t="s">
        <v>1401</v>
      </c>
      <c r="H1305" s="323">
        <f>+VLOOKUP(G1305,$C$2421:$D$3113,2,FALSE)+($H$3275*$G$3275*IN1305)+($H$3271*$G$3271*IN1305)</f>
        <v>190.15001666666666</v>
      </c>
      <c r="I1305" s="55"/>
      <c r="J1305" s="323"/>
      <c r="K1305" s="56">
        <f t="shared" si="104"/>
        <v>360.93200666666661</v>
      </c>
      <c r="IK1305" s="2">
        <v>60520</v>
      </c>
      <c r="IL1305" s="196" t="s">
        <v>1850</v>
      </c>
      <c r="IM1305" s="5">
        <v>110</v>
      </c>
      <c r="IN1305" s="296">
        <f t="shared" si="105"/>
        <v>1.8333333333333333</v>
      </c>
    </row>
    <row r="1306" spans="1:248">
      <c r="A1306" s="52">
        <f>+'3.- Resumen general'!B1308</f>
        <v>1302</v>
      </c>
      <c r="B1306" s="52">
        <v>60540</v>
      </c>
      <c r="C1306" s="53" t="str">
        <f>+'3.- Resumen general'!D1308</f>
        <v>Adrenalectomía, parcial o completa, o exploración de glándula adrenal con o sin biopsia</v>
      </c>
      <c r="D1306" s="490" t="str">
        <f>+'3.- Resumen general'!F1308</f>
        <v>IQ A</v>
      </c>
      <c r="E1306" s="433" t="s">
        <v>444</v>
      </c>
      <c r="F1306" s="323">
        <f t="shared" si="103"/>
        <v>170.78198999999995</v>
      </c>
      <c r="G1306" s="180" t="s">
        <v>1391</v>
      </c>
      <c r="H1306" s="323">
        <f>+VLOOKUP(G1306,$C$2421:$D$3113,2,FALSE)</f>
        <v>183.9085</v>
      </c>
      <c r="I1306" s="55"/>
      <c r="J1306" s="323"/>
      <c r="K1306" s="56">
        <f t="shared" si="104"/>
        <v>354.69048999999995</v>
      </c>
      <c r="IK1306" s="2">
        <v>60540</v>
      </c>
      <c r="IL1306" s="196" t="s">
        <v>1851</v>
      </c>
      <c r="IM1306" s="5">
        <v>110</v>
      </c>
      <c r="IN1306" s="296">
        <f t="shared" si="105"/>
        <v>1.8333333333333333</v>
      </c>
    </row>
    <row r="1307" spans="1:248">
      <c r="A1307" s="52">
        <f>+'3.- Resumen general'!B1309</f>
        <v>1303</v>
      </c>
      <c r="B1307" s="52">
        <v>60600</v>
      </c>
      <c r="C1307" s="53" t="str">
        <f>+'3.- Resumen general'!D1309</f>
        <v>Excisión de tumor del cuerpo carotídeo; sin excisión de arteria carótida</v>
      </c>
      <c r="D1307" s="490" t="str">
        <f>+'3.- Resumen general'!F1309</f>
        <v>IQ A</v>
      </c>
      <c r="E1307" s="433" t="s">
        <v>444</v>
      </c>
      <c r="F1307" s="323">
        <f t="shared" si="103"/>
        <v>170.78198999999995</v>
      </c>
      <c r="G1307" s="180" t="s">
        <v>1390</v>
      </c>
      <c r="H1307" s="323">
        <f>+VLOOKUP(G1307,$C$2421:$D$3113,2,FALSE)+($H$3323*$G$3323*IN1307)+($H$3319*$G$3319*IN1307)</f>
        <v>182.41001666666668</v>
      </c>
      <c r="I1307" s="55"/>
      <c r="J1307" s="323"/>
      <c r="K1307" s="56">
        <f t="shared" si="104"/>
        <v>353.19200666666666</v>
      </c>
      <c r="IK1307" s="2">
        <v>60600</v>
      </c>
      <c r="IL1307" s="196" t="s">
        <v>1852</v>
      </c>
      <c r="IM1307" s="5">
        <v>110</v>
      </c>
      <c r="IN1307" s="296">
        <f t="shared" si="105"/>
        <v>1.8333333333333333</v>
      </c>
    </row>
    <row r="1308" spans="1:248">
      <c r="A1308" s="52">
        <f>+'3.- Resumen general'!B1310</f>
        <v>1304</v>
      </c>
      <c r="B1308" s="52">
        <v>60605</v>
      </c>
      <c r="C1308" s="53" t="str">
        <f>+'3.- Resumen general'!D1310</f>
        <v>Excisión de tumor de cuerpo carotídeo con excisión de arteria carótida</v>
      </c>
      <c r="D1308" s="490" t="str">
        <f>+'3.- Resumen general'!F1310</f>
        <v>IQ A</v>
      </c>
      <c r="E1308" s="433" t="s">
        <v>444</v>
      </c>
      <c r="F1308" s="323">
        <f t="shared" si="103"/>
        <v>170.78198999999995</v>
      </c>
      <c r="G1308" s="180" t="s">
        <v>1390</v>
      </c>
      <c r="H1308" s="323">
        <f>+VLOOKUP(G1308,$C$2421:$D$3113,2,FALSE)+($H$3323*$G$3323*IN1308)+($H$3319*$G$3319*IN1308)</f>
        <v>202.7780166666667</v>
      </c>
      <c r="I1308" s="55"/>
      <c r="J1308" s="323"/>
      <c r="K1308" s="56">
        <f t="shared" si="104"/>
        <v>373.56000666666665</v>
      </c>
      <c r="IK1308" s="2">
        <v>60605</v>
      </c>
      <c r="IL1308" s="196" t="s">
        <v>1853</v>
      </c>
      <c r="IM1308" s="5">
        <v>140</v>
      </c>
      <c r="IN1308" s="296">
        <f t="shared" si="105"/>
        <v>2.3333333333333335</v>
      </c>
    </row>
    <row r="1309" spans="1:248">
      <c r="A1309" s="52">
        <f>+'3.- Resumen general'!B1311</f>
        <v>1305</v>
      </c>
      <c r="B1309" s="52">
        <v>60650</v>
      </c>
      <c r="C1309" s="53" t="str">
        <f>+'3.- Resumen general'!D1311</f>
        <v>Adrenalectomía, parcial o completa, por laparoscopía</v>
      </c>
      <c r="D1309" s="490" t="str">
        <f>+'3.- Resumen general'!F1311</f>
        <v>IQ A</v>
      </c>
      <c r="E1309" s="433" t="s">
        <v>444</v>
      </c>
      <c r="F1309" s="323">
        <f t="shared" si="103"/>
        <v>170.78198999999995</v>
      </c>
      <c r="G1309" s="180" t="s">
        <v>1401</v>
      </c>
      <c r="H1309" s="323">
        <f>+VLOOKUP(G1309,$C$2421:$D$3113,2,FALSE)+($H$3275*$G$3275*IN1309)+($H$3271*$G$3271*IN1309)</f>
        <v>210.51801666666671</v>
      </c>
      <c r="I1309" s="55"/>
      <c r="J1309" s="323"/>
      <c r="K1309" s="56">
        <f t="shared" si="104"/>
        <v>381.30000666666666</v>
      </c>
      <c r="IK1309" s="2">
        <v>60650</v>
      </c>
      <c r="IL1309" s="196" t="s">
        <v>1854</v>
      </c>
      <c r="IM1309" s="5">
        <v>140</v>
      </c>
      <c r="IN1309" s="296">
        <f t="shared" si="105"/>
        <v>2.3333333333333335</v>
      </c>
    </row>
    <row r="1310" spans="1:248">
      <c r="A1310" s="52">
        <f>+'3.- Resumen general'!B1312</f>
        <v>1306</v>
      </c>
      <c r="B1310" s="52">
        <v>61000</v>
      </c>
      <c r="C1310" s="53" t="str">
        <f>+'3.- Resumen general'!D1312</f>
        <v>Punción evacuadora subdural a través de la fontanela o sutura, lactante, unilateral o bilateral</v>
      </c>
      <c r="D1310" s="490" t="str">
        <f>+'3.- Resumen general'!F1312</f>
        <v>IQ B</v>
      </c>
      <c r="E1310" s="433" t="s">
        <v>5897</v>
      </c>
      <c r="F1310" s="323">
        <f t="shared" si="103"/>
        <v>179.13249000000002</v>
      </c>
      <c r="G1310" s="180" t="s">
        <v>1401</v>
      </c>
      <c r="H1310" s="323">
        <f>+VLOOKUP(G1310,$C$2421:$D$3113,2,FALSE)+($H$3275*$G$3275*IN1310)+($H$3271*$G$3271*IN1310)</f>
        <v>139.23001666666667</v>
      </c>
      <c r="I1310" s="55"/>
      <c r="J1310" s="323"/>
      <c r="K1310" s="56">
        <f t="shared" si="104"/>
        <v>318.36250666666672</v>
      </c>
      <c r="IK1310" s="2">
        <v>61000</v>
      </c>
      <c r="IL1310" s="196" t="s">
        <v>1855</v>
      </c>
      <c r="IM1310" s="5">
        <v>35</v>
      </c>
      <c r="IN1310" s="296">
        <f t="shared" si="105"/>
        <v>0.58333333333333337</v>
      </c>
    </row>
    <row r="1311" spans="1:248">
      <c r="A1311" s="52">
        <f>+'3.- Resumen general'!B1313</f>
        <v>1307</v>
      </c>
      <c r="B1311" s="52">
        <v>61020</v>
      </c>
      <c r="C1311" s="53" t="str">
        <f>+'3.- Resumen general'!D1313</f>
        <v>Punción ventricular</v>
      </c>
      <c r="D1311" s="490" t="str">
        <f>+'3.- Resumen general'!F1313</f>
        <v>IQ B</v>
      </c>
      <c r="E1311" s="433" t="s">
        <v>5897</v>
      </c>
      <c r="F1311" s="323">
        <f t="shared" si="103"/>
        <v>179.13249000000002</v>
      </c>
      <c r="G1311" s="180" t="s">
        <v>1401</v>
      </c>
      <c r="H1311" s="323">
        <f>+VLOOKUP(G1311,$C$2421:$D$3113,2,FALSE)+($H$3275*$G$3275*IN1311)+($H$3271*$G$3271*IN1311)</f>
        <v>139.23001666666667</v>
      </c>
      <c r="I1311" s="55"/>
      <c r="J1311" s="323"/>
      <c r="K1311" s="56">
        <f t="shared" si="104"/>
        <v>318.36250666666672</v>
      </c>
      <c r="IK1311" s="2">
        <v>61020</v>
      </c>
      <c r="IL1311" s="196" t="s">
        <v>4609</v>
      </c>
      <c r="IM1311" s="5">
        <v>35</v>
      </c>
      <c r="IN1311" s="296">
        <f t="shared" si="105"/>
        <v>0.58333333333333337</v>
      </c>
    </row>
    <row r="1312" spans="1:248">
      <c r="A1312" s="52">
        <f>+'3.- Resumen general'!B1314</f>
        <v>1308</v>
      </c>
      <c r="B1312" s="52">
        <v>61050</v>
      </c>
      <c r="C1312" s="53" t="str">
        <f>+'3.- Resumen general'!D1314</f>
        <v>Punción cisternal o cervical lateral (C1-C2); con o sin inyección</v>
      </c>
      <c r="D1312" s="490" t="str">
        <f>+'3.- Resumen general'!F1314</f>
        <v>IQ A</v>
      </c>
      <c r="E1312" s="433" t="s">
        <v>444</v>
      </c>
      <c r="F1312" s="323">
        <f t="shared" si="103"/>
        <v>170.78198999999995</v>
      </c>
      <c r="G1312" s="180" t="s">
        <v>441</v>
      </c>
      <c r="H1312" s="323">
        <f>+VLOOKUP(G1312,$C$2421:$D$3113,2,FALSE)</f>
        <v>17.94735</v>
      </c>
      <c r="I1312" s="55"/>
      <c r="J1312" s="323"/>
      <c r="K1312" s="56">
        <f t="shared" si="104"/>
        <v>188.72933999999995</v>
      </c>
      <c r="IK1312" s="2">
        <v>61050</v>
      </c>
      <c r="IL1312" s="196" t="s">
        <v>1856</v>
      </c>
      <c r="IM1312" s="5">
        <v>35</v>
      </c>
      <c r="IN1312" s="296">
        <f t="shared" si="105"/>
        <v>0.58333333333333337</v>
      </c>
    </row>
    <row r="1313" spans="1:248">
      <c r="A1313" s="52">
        <f>+'3.- Resumen general'!B1315</f>
        <v>1309</v>
      </c>
      <c r="B1313" s="52">
        <v>61107</v>
      </c>
      <c r="C1313" s="53" t="str">
        <f>+'3.- Resumen general'!D1315</f>
        <v>Trepanación para implantar catéter</v>
      </c>
      <c r="D1313" s="490" t="str">
        <f>+'3.- Resumen general'!F1315</f>
        <v>IQ C</v>
      </c>
      <c r="E1313" s="433" t="s">
        <v>445</v>
      </c>
      <c r="F1313" s="323">
        <f t="shared" si="103"/>
        <v>96.123999999999981</v>
      </c>
      <c r="G1313" s="58" t="s">
        <v>1392</v>
      </c>
      <c r="H1313" s="323">
        <f>+VLOOKUP(G1313,$C$2421:$D$3113,2,FALSE)</f>
        <v>21.28</v>
      </c>
      <c r="I1313" s="55"/>
      <c r="J1313" s="323"/>
      <c r="K1313" s="56">
        <f t="shared" si="104"/>
        <v>117.40399999999998</v>
      </c>
      <c r="IK1313" s="2">
        <v>61107</v>
      </c>
      <c r="IL1313" s="196" t="s">
        <v>4610</v>
      </c>
      <c r="IM1313" s="5">
        <v>65</v>
      </c>
      <c r="IN1313" s="296">
        <f t="shared" si="105"/>
        <v>1.0833333333333333</v>
      </c>
    </row>
    <row r="1314" spans="1:248">
      <c r="A1314" s="52">
        <f>+'3.- Resumen general'!B1316</f>
        <v>1310</v>
      </c>
      <c r="B1314" s="52">
        <v>61120</v>
      </c>
      <c r="C1314" s="53" t="str">
        <f>+'3.- Resumen general'!D1316</f>
        <v>Agujeros de trépano para punción ventricular, no seguido de otra cirugía</v>
      </c>
      <c r="D1314" s="490" t="str">
        <f>+'3.- Resumen general'!F1316</f>
        <v>IQ A</v>
      </c>
      <c r="E1314" s="433" t="s">
        <v>445</v>
      </c>
      <c r="F1314" s="323">
        <f t="shared" si="103"/>
        <v>96.123999999999981</v>
      </c>
      <c r="G1314" s="180" t="s">
        <v>1401</v>
      </c>
      <c r="H1314" s="323">
        <f>+VLOOKUP(G1314,$C$2421:$D$3113,2,FALSE)+($H$3275*$G$3275*IN1314)+($H$3271*$G$3271*IN1314)</f>
        <v>159.59801666666667</v>
      </c>
      <c r="I1314" s="55"/>
      <c r="J1314" s="323"/>
      <c r="K1314" s="56">
        <f t="shared" si="104"/>
        <v>255.72201666666666</v>
      </c>
      <c r="IK1314" s="2">
        <v>61120</v>
      </c>
      <c r="IL1314" s="196" t="s">
        <v>1857</v>
      </c>
      <c r="IM1314" s="5">
        <v>65</v>
      </c>
      <c r="IN1314" s="296">
        <f t="shared" si="105"/>
        <v>1.0833333333333333</v>
      </c>
    </row>
    <row r="1315" spans="1:248">
      <c r="A1315" s="52">
        <f>+'3.- Resumen general'!B1317</f>
        <v>1311</v>
      </c>
      <c r="B1315" s="52">
        <v>61140</v>
      </c>
      <c r="C1315" s="53" t="str">
        <f>+'3.- Resumen general'!D1317</f>
        <v>Agujero(s) de trépano o trefina; con biopsia de cerebro o de lesión intracraneana</v>
      </c>
      <c r="D1315" s="490" t="str">
        <f>+'3.- Resumen general'!F1317</f>
        <v>IQ C</v>
      </c>
      <c r="E1315" s="433" t="s">
        <v>445</v>
      </c>
      <c r="F1315" s="323">
        <f t="shared" si="103"/>
        <v>96.123999999999981</v>
      </c>
      <c r="G1315" s="180" t="s">
        <v>1401</v>
      </c>
      <c r="H1315" s="323">
        <f>+VLOOKUP(G1315,$C$2421:$D$3113,2,FALSE)+($H$3275*$G$3275*IN1315)+($H$3271*$G$3271*IN1315)</f>
        <v>190.15001666666666</v>
      </c>
      <c r="I1315" s="55"/>
      <c r="J1315" s="323"/>
      <c r="K1315" s="56">
        <f t="shared" si="104"/>
        <v>286.27401666666663</v>
      </c>
      <c r="IK1315" s="2">
        <v>61140</v>
      </c>
      <c r="IL1315" s="196" t="s">
        <v>1858</v>
      </c>
      <c r="IM1315" s="5">
        <v>110</v>
      </c>
      <c r="IN1315" s="296">
        <f t="shared" si="105"/>
        <v>1.8333333333333333</v>
      </c>
    </row>
    <row r="1316" spans="1:248">
      <c r="A1316" s="52">
        <f>+'3.- Resumen general'!B1318</f>
        <v>1312</v>
      </c>
      <c r="B1316" s="52">
        <v>61150</v>
      </c>
      <c r="C1316" s="53" t="str">
        <f>+'3.- Resumen general'!D1318</f>
        <v>Trepanación; con drenaje/ aspiración/ evacuación de absceso, quiste, hematoma subdural/ extradural/ intracerebral</v>
      </c>
      <c r="D1316" s="490" t="str">
        <f>+'3.- Resumen general'!F1318</f>
        <v>IQ C</v>
      </c>
      <c r="E1316" s="433" t="s">
        <v>445</v>
      </c>
      <c r="F1316" s="323">
        <f t="shared" si="103"/>
        <v>96.123999999999981</v>
      </c>
      <c r="G1316" s="180" t="s">
        <v>1401</v>
      </c>
      <c r="H1316" s="323">
        <f>+VLOOKUP(G1316,$C$2421:$D$3113,2,FALSE)+($H$3275*$G$3275*IN1316)+($H$3271*$G$3271*IN1316)</f>
        <v>190.15001666666666</v>
      </c>
      <c r="I1316" s="55"/>
      <c r="J1316" s="323"/>
      <c r="K1316" s="56">
        <f t="shared" si="104"/>
        <v>286.27401666666663</v>
      </c>
      <c r="IK1316" s="2">
        <v>61150</v>
      </c>
      <c r="IL1316" s="196" t="s">
        <v>1859</v>
      </c>
      <c r="IM1316" s="5">
        <v>110</v>
      </c>
      <c r="IN1316" s="296">
        <f t="shared" si="105"/>
        <v>1.8333333333333333</v>
      </c>
    </row>
    <row r="1317" spans="1:248">
      <c r="A1317" s="52">
        <f>+'3.- Resumen general'!B1319</f>
        <v>1313</v>
      </c>
      <c r="B1317" s="52">
        <v>61154</v>
      </c>
      <c r="C1317" s="53" t="str">
        <f>+'3.- Resumen general'!D1319</f>
        <v>Agujero(s) de trépano con evacuación y/o drenaje de hematoma, extradural o subdural</v>
      </c>
      <c r="D1317" s="490" t="str">
        <f>+'3.- Resumen general'!F1319</f>
        <v>IQ A</v>
      </c>
      <c r="E1317" s="433" t="s">
        <v>445</v>
      </c>
      <c r="F1317" s="323">
        <f t="shared" si="103"/>
        <v>96.123999999999981</v>
      </c>
      <c r="G1317" s="180" t="s">
        <v>1401</v>
      </c>
      <c r="H1317" s="323">
        <f>+VLOOKUP(G1317,$C$2421:$D$3113,2,FALSE)+($H$3275*$G$3275*IN1317)+($H$3271*$G$3271*IN1317)</f>
        <v>190.15001666666666</v>
      </c>
      <c r="I1317" s="55"/>
      <c r="J1317" s="323"/>
      <c r="K1317" s="56">
        <f t="shared" si="104"/>
        <v>286.27401666666663</v>
      </c>
      <c r="IK1317" s="2">
        <v>61154</v>
      </c>
      <c r="IL1317" s="196" t="s">
        <v>1860</v>
      </c>
      <c r="IM1317" s="5">
        <v>110</v>
      </c>
      <c r="IN1317" s="296">
        <f t="shared" si="105"/>
        <v>1.8333333333333333</v>
      </c>
    </row>
    <row r="1318" spans="1:248">
      <c r="A1318" s="52">
        <f>+'3.- Resumen general'!B1320</f>
        <v>1314</v>
      </c>
      <c r="B1318" s="52">
        <v>61210</v>
      </c>
      <c r="C1318" s="53" t="str">
        <f>+'3.- Resumen general'!D1320</f>
        <v>Agujero(s) de trépano para implantación de catéter ventricular, reservorio</v>
      </c>
      <c r="D1318" s="490" t="str">
        <f>+'3.- Resumen general'!F1320</f>
        <v>IQ C</v>
      </c>
      <c r="E1318" s="433" t="s">
        <v>445</v>
      </c>
      <c r="F1318" s="323">
        <f t="shared" si="103"/>
        <v>96.123999999999981</v>
      </c>
      <c r="G1318" s="58" t="s">
        <v>1392</v>
      </c>
      <c r="H1318" s="323">
        <f>+VLOOKUP(G1318,$C$2421:$D$3113,2,FALSE)</f>
        <v>21.28</v>
      </c>
      <c r="I1318" s="55"/>
      <c r="J1318" s="323"/>
      <c r="K1318" s="56">
        <f t="shared" si="104"/>
        <v>117.40399999999998</v>
      </c>
      <c r="IK1318" s="2">
        <v>61210</v>
      </c>
      <c r="IL1318" s="196" t="s">
        <v>1861</v>
      </c>
      <c r="IM1318" s="5">
        <v>80</v>
      </c>
      <c r="IN1318" s="296">
        <f t="shared" si="105"/>
        <v>1.3333333333333333</v>
      </c>
    </row>
    <row r="1319" spans="1:248">
      <c r="A1319" s="52">
        <f>+'3.- Resumen general'!B1321</f>
        <v>1315</v>
      </c>
      <c r="B1319" s="52">
        <v>61215</v>
      </c>
      <c r="C1319" s="53" t="str">
        <f>+'3.- Resumen general'!D1321</f>
        <v>Inserción de reservorio subcutáneo, bomba o sistema de infusión continua para conectar con un catéter ventricular</v>
      </c>
      <c r="D1319" s="490" t="str">
        <f>+'3.- Resumen general'!F1321</f>
        <v>IQ C</v>
      </c>
      <c r="E1319" s="433" t="s">
        <v>445</v>
      </c>
      <c r="F1319" s="323">
        <f t="shared" si="103"/>
        <v>96.123999999999981</v>
      </c>
      <c r="G1319" s="180" t="s">
        <v>1401</v>
      </c>
      <c r="H1319" s="323">
        <f>+VLOOKUP(G1319,$C$2421:$D$3113,2,FALSE)+($H$3275*$G$3275*IN1319)+($H$3271*$G$3271*IN1319)</f>
        <v>190.15001666666666</v>
      </c>
      <c r="I1319" s="55"/>
      <c r="J1319" s="323"/>
      <c r="K1319" s="56">
        <f t="shared" si="104"/>
        <v>286.27401666666663</v>
      </c>
      <c r="IK1319" s="2">
        <v>61215</v>
      </c>
      <c r="IL1319" s="196" t="s">
        <v>1862</v>
      </c>
      <c r="IM1319" s="5">
        <v>110</v>
      </c>
      <c r="IN1319" s="296">
        <f t="shared" si="105"/>
        <v>1.8333333333333333</v>
      </c>
    </row>
    <row r="1320" spans="1:248">
      <c r="A1320" s="52">
        <f>+'3.- Resumen general'!B1322</f>
        <v>1316</v>
      </c>
      <c r="B1320" s="52">
        <v>61250</v>
      </c>
      <c r="C1320" s="53" t="str">
        <f>+'3.- Resumen general'!D1322</f>
        <v>Agujero(s) de trépano para exploración, supratentorial o infratentorial, no seguido de otra cirugía</v>
      </c>
      <c r="D1320" s="490" t="str">
        <f>+'3.- Resumen general'!F1322</f>
        <v>IQ A</v>
      </c>
      <c r="E1320" s="433" t="s">
        <v>444</v>
      </c>
      <c r="F1320" s="323">
        <f t="shared" si="103"/>
        <v>170.78198999999995</v>
      </c>
      <c r="G1320" s="180" t="s">
        <v>1401</v>
      </c>
      <c r="H1320" s="323">
        <f>+VLOOKUP(G1320,$C$2421:$D$3113,2,FALSE)+($H$3275*$G$3275*IN1320)+($H$3271*$G$3271*IN1320)</f>
        <v>190.15001666666666</v>
      </c>
      <c r="I1320" s="55"/>
      <c r="J1320" s="323"/>
      <c r="K1320" s="56">
        <f t="shared" si="104"/>
        <v>360.93200666666661</v>
      </c>
      <c r="IK1320" s="2">
        <v>61250</v>
      </c>
      <c r="IL1320" s="196" t="s">
        <v>1863</v>
      </c>
      <c r="IM1320" s="5">
        <v>110</v>
      </c>
      <c r="IN1320" s="296">
        <f t="shared" si="105"/>
        <v>1.8333333333333333</v>
      </c>
    </row>
    <row r="1321" spans="1:248">
      <c r="A1321" s="52">
        <f>+'3.- Resumen general'!B1323</f>
        <v>1317</v>
      </c>
      <c r="B1321" s="52">
        <v>61253</v>
      </c>
      <c r="C1321" s="53" t="str">
        <f>+'3.- Resumen general'!D1323</f>
        <v>Agujero(s) de trépano o trefina, infratentorial, unilateral o bilateral</v>
      </c>
      <c r="D1321" s="490" t="str">
        <f>+'3.- Resumen general'!F1323</f>
        <v>IQ A</v>
      </c>
      <c r="E1321" s="433" t="s">
        <v>444</v>
      </c>
      <c r="F1321" s="323">
        <f t="shared" si="103"/>
        <v>170.78198999999995</v>
      </c>
      <c r="G1321" s="180" t="s">
        <v>1401</v>
      </c>
      <c r="H1321" s="323">
        <f>+VLOOKUP(G1321,$C$2421:$D$3113,2,FALSE)+($H$3275*$G$3275*IN1321)+($H$3271*$G$3271*IN1321)</f>
        <v>190.15001666666666</v>
      </c>
      <c r="I1321" s="55"/>
      <c r="J1321" s="323"/>
      <c r="K1321" s="56">
        <f t="shared" si="104"/>
        <v>360.93200666666661</v>
      </c>
      <c r="IK1321" s="2">
        <v>61253</v>
      </c>
      <c r="IL1321" s="196" t="s">
        <v>1864</v>
      </c>
      <c r="IM1321" s="5">
        <v>110</v>
      </c>
      <c r="IN1321" s="296">
        <f t="shared" si="105"/>
        <v>1.8333333333333333</v>
      </c>
    </row>
    <row r="1322" spans="1:248">
      <c r="A1322" s="52">
        <f>+'3.- Resumen general'!B1324</f>
        <v>1318</v>
      </c>
      <c r="B1322" s="52">
        <v>61304</v>
      </c>
      <c r="C1322" s="53" t="str">
        <f>+'3.- Resumen general'!D1324</f>
        <v>Craniectomía o craneotomía exploratoria supra o infratentorial</v>
      </c>
      <c r="D1322" s="490" t="str">
        <f>+'3.- Resumen general'!F1324</f>
        <v>IQ A</v>
      </c>
      <c r="E1322" s="433" t="s">
        <v>444</v>
      </c>
      <c r="F1322" s="323">
        <f t="shared" si="103"/>
        <v>170.78198999999995</v>
      </c>
      <c r="G1322" s="180" t="s">
        <v>1391</v>
      </c>
      <c r="H1322" s="323">
        <f t="shared" ref="H1322:H1339" si="106">+VLOOKUP(G1322,$C$2421:$D$3113,2,FALSE)</f>
        <v>183.9085</v>
      </c>
      <c r="I1322" s="55"/>
      <c r="J1322" s="323"/>
      <c r="K1322" s="56">
        <f t="shared" si="104"/>
        <v>354.69048999999995</v>
      </c>
      <c r="IK1322" s="2">
        <v>61304</v>
      </c>
      <c r="IL1322" s="196" t="s">
        <v>890</v>
      </c>
      <c r="IM1322" s="5">
        <v>170</v>
      </c>
      <c r="IN1322" s="296">
        <f t="shared" si="105"/>
        <v>2.8333333333333335</v>
      </c>
    </row>
    <row r="1323" spans="1:248">
      <c r="A1323" s="52">
        <f>+'3.- Resumen general'!B1325</f>
        <v>1319</v>
      </c>
      <c r="B1323" s="52">
        <v>61305</v>
      </c>
      <c r="C1323" s="53" t="str">
        <f>+'3.- Resumen general'!D1325</f>
        <v>Craniectomía o craneotomía infratentorial (fosa posterior)</v>
      </c>
      <c r="D1323" s="490" t="str">
        <f>+'3.- Resumen general'!F1325</f>
        <v>IQ A</v>
      </c>
      <c r="E1323" s="433" t="s">
        <v>444</v>
      </c>
      <c r="F1323" s="323">
        <f t="shared" si="103"/>
        <v>170.78198999999995</v>
      </c>
      <c r="G1323" s="180" t="s">
        <v>1391</v>
      </c>
      <c r="H1323" s="323">
        <f t="shared" si="106"/>
        <v>183.9085</v>
      </c>
      <c r="I1323" s="55"/>
      <c r="J1323" s="323"/>
      <c r="K1323" s="56">
        <f t="shared" si="104"/>
        <v>354.69048999999995</v>
      </c>
      <c r="IK1323" s="2">
        <v>61305</v>
      </c>
      <c r="IL1323" s="196" t="s">
        <v>891</v>
      </c>
      <c r="IM1323" s="5">
        <v>170</v>
      </c>
      <c r="IN1323" s="296">
        <f t="shared" si="105"/>
        <v>2.8333333333333335</v>
      </c>
    </row>
    <row r="1324" spans="1:248">
      <c r="A1324" s="52">
        <f>+'3.- Resumen general'!B1326</f>
        <v>1320</v>
      </c>
      <c r="B1324" s="52">
        <v>61312</v>
      </c>
      <c r="C1324" s="53" t="str">
        <f>+'3.- Resumen general'!D1326</f>
        <v>Craniectomía o craneotomía para evacuación de hematoma supratentorial, extradural o subdural</v>
      </c>
      <c r="D1324" s="490" t="str">
        <f>+'3.- Resumen general'!F1326</f>
        <v>IQ A</v>
      </c>
      <c r="E1324" s="433" t="s">
        <v>444</v>
      </c>
      <c r="F1324" s="323">
        <f t="shared" si="103"/>
        <v>170.78198999999995</v>
      </c>
      <c r="G1324" s="180" t="s">
        <v>1391</v>
      </c>
      <c r="H1324" s="323">
        <f t="shared" si="106"/>
        <v>183.9085</v>
      </c>
      <c r="I1324" s="55"/>
      <c r="J1324" s="323"/>
      <c r="K1324" s="56">
        <f t="shared" si="104"/>
        <v>354.69048999999995</v>
      </c>
      <c r="IK1324" s="2">
        <v>61312</v>
      </c>
      <c r="IL1324" s="196" t="s">
        <v>4611</v>
      </c>
      <c r="IM1324" s="5">
        <v>200</v>
      </c>
      <c r="IN1324" s="296">
        <f t="shared" si="105"/>
        <v>3.3333333333333335</v>
      </c>
    </row>
    <row r="1325" spans="1:248">
      <c r="A1325" s="52">
        <f>+'3.- Resumen general'!B1327</f>
        <v>1321</v>
      </c>
      <c r="B1325" s="52">
        <v>61314</v>
      </c>
      <c r="C1325" s="53" t="str">
        <f>+'3.- Resumen general'!D1327</f>
        <v>Craniectomía o craneotomía para evacuación de hematoma infratentorial, extradural, subdural o intracerebelar</v>
      </c>
      <c r="D1325" s="490" t="str">
        <f>+'3.- Resumen general'!F1327</f>
        <v>IQ A</v>
      </c>
      <c r="E1325" s="433" t="s">
        <v>444</v>
      </c>
      <c r="F1325" s="323">
        <f t="shared" si="103"/>
        <v>170.78198999999995</v>
      </c>
      <c r="G1325" s="180" t="s">
        <v>1391</v>
      </c>
      <c r="H1325" s="323">
        <f t="shared" si="106"/>
        <v>183.9085</v>
      </c>
      <c r="I1325" s="55"/>
      <c r="J1325" s="323"/>
      <c r="K1325" s="56">
        <f t="shared" si="104"/>
        <v>354.69048999999995</v>
      </c>
      <c r="IK1325" s="2">
        <v>61314</v>
      </c>
      <c r="IL1325" s="196" t="s">
        <v>892</v>
      </c>
      <c r="IM1325" s="5">
        <v>200</v>
      </c>
      <c r="IN1325" s="296">
        <f t="shared" si="105"/>
        <v>3.3333333333333335</v>
      </c>
    </row>
    <row r="1326" spans="1:248">
      <c r="A1326" s="52">
        <f>+'3.- Resumen general'!B1328</f>
        <v>1322</v>
      </c>
      <c r="B1326" s="52">
        <v>61320</v>
      </c>
      <c r="C1326" s="53" t="str">
        <f>+'3.- Resumen general'!D1328</f>
        <v>Craniectomía o craneotomía para drenaje de absceso intracranial supratentorial</v>
      </c>
      <c r="D1326" s="490" t="str">
        <f>+'3.- Resumen general'!F1328</f>
        <v>IQ A</v>
      </c>
      <c r="E1326" s="433" t="s">
        <v>444</v>
      </c>
      <c r="F1326" s="323">
        <f t="shared" si="103"/>
        <v>170.78198999999995</v>
      </c>
      <c r="G1326" s="180" t="s">
        <v>1391</v>
      </c>
      <c r="H1326" s="323">
        <f t="shared" si="106"/>
        <v>183.9085</v>
      </c>
      <c r="I1326" s="55"/>
      <c r="J1326" s="323"/>
      <c r="K1326" s="56">
        <f t="shared" si="104"/>
        <v>354.69048999999995</v>
      </c>
      <c r="IK1326" s="3" t="s">
        <v>6169</v>
      </c>
      <c r="IL1326" s="196" t="s">
        <v>893</v>
      </c>
      <c r="IM1326" s="5">
        <v>260</v>
      </c>
      <c r="IN1326" s="296">
        <f t="shared" si="105"/>
        <v>4.333333333333333</v>
      </c>
    </row>
    <row r="1327" spans="1:248">
      <c r="A1327" s="52">
        <f>+'3.- Resumen general'!B1329</f>
        <v>1323</v>
      </c>
      <c r="B1327" s="52">
        <v>61321</v>
      </c>
      <c r="C1327" s="53" t="str">
        <f>+'3.- Resumen general'!D1329</f>
        <v>Craniectomía o craneotomía para drenaje de absceso intracranial infratentorial</v>
      </c>
      <c r="D1327" s="490" t="str">
        <f>+'3.- Resumen general'!F1329</f>
        <v>IQ A</v>
      </c>
      <c r="E1327" s="433" t="s">
        <v>444</v>
      </c>
      <c r="F1327" s="323">
        <f t="shared" si="103"/>
        <v>170.78198999999995</v>
      </c>
      <c r="G1327" s="180" t="s">
        <v>1391</v>
      </c>
      <c r="H1327" s="323">
        <f t="shared" si="106"/>
        <v>183.9085</v>
      </c>
      <c r="I1327" s="55"/>
      <c r="J1327" s="323"/>
      <c r="K1327" s="56">
        <f t="shared" si="104"/>
        <v>354.69048999999995</v>
      </c>
      <c r="IK1327" s="3" t="s">
        <v>6170</v>
      </c>
      <c r="IL1327" s="196" t="s">
        <v>894</v>
      </c>
      <c r="IM1327" s="5">
        <v>320</v>
      </c>
      <c r="IN1327" s="296">
        <f t="shared" si="105"/>
        <v>5.333333333333333</v>
      </c>
    </row>
    <row r="1328" spans="1:248">
      <c r="A1328" s="52">
        <f>+'3.- Resumen general'!B1330</f>
        <v>1324</v>
      </c>
      <c r="B1328" s="52">
        <v>61343</v>
      </c>
      <c r="C1328" s="53" t="str">
        <f>+'3.- Resumen general'!D1330</f>
        <v>Craniectomía, suboccipital con laminectomía cervical para descompresión del bulbo y médula espinal, con o sin injerto dural</v>
      </c>
      <c r="D1328" s="490" t="str">
        <f>+'3.- Resumen general'!F1330</f>
        <v>IQ A</v>
      </c>
      <c r="E1328" s="433" t="s">
        <v>444</v>
      </c>
      <c r="F1328" s="323">
        <f t="shared" si="103"/>
        <v>170.78198999999995</v>
      </c>
      <c r="G1328" s="180" t="s">
        <v>1391</v>
      </c>
      <c r="H1328" s="323">
        <f t="shared" si="106"/>
        <v>183.9085</v>
      </c>
      <c r="I1328" s="55"/>
      <c r="J1328" s="323"/>
      <c r="K1328" s="56">
        <f t="shared" si="104"/>
        <v>354.69048999999995</v>
      </c>
      <c r="IK1328" s="2">
        <v>61343</v>
      </c>
      <c r="IL1328" s="196" t="s">
        <v>895</v>
      </c>
      <c r="IM1328" s="5">
        <v>260</v>
      </c>
      <c r="IN1328" s="296">
        <f t="shared" si="105"/>
        <v>4.333333333333333</v>
      </c>
    </row>
    <row r="1329" spans="1:248">
      <c r="A1329" s="52">
        <f>+'3.- Resumen general'!B1331</f>
        <v>1325</v>
      </c>
      <c r="B1329" s="52">
        <v>61440</v>
      </c>
      <c r="C1329" s="53" t="str">
        <f>+'3.- Resumen general'!D1331</f>
        <v>Craneotomía para sección de la tienda del cerebelo</v>
      </c>
      <c r="D1329" s="490" t="str">
        <f>+'3.- Resumen general'!F1331</f>
        <v>IQ A</v>
      </c>
      <c r="E1329" s="433" t="s">
        <v>444</v>
      </c>
      <c r="F1329" s="323">
        <f t="shared" si="103"/>
        <v>170.78198999999995</v>
      </c>
      <c r="G1329" s="180" t="s">
        <v>1391</v>
      </c>
      <c r="H1329" s="323">
        <f t="shared" si="106"/>
        <v>183.9085</v>
      </c>
      <c r="I1329" s="55"/>
      <c r="J1329" s="323"/>
      <c r="K1329" s="56">
        <f t="shared" si="104"/>
        <v>354.69048999999995</v>
      </c>
      <c r="IK1329" s="2">
        <v>61440</v>
      </c>
      <c r="IL1329" s="196" t="s">
        <v>896</v>
      </c>
      <c r="IM1329" s="5">
        <v>380</v>
      </c>
      <c r="IN1329" s="296">
        <f t="shared" si="105"/>
        <v>6.333333333333333</v>
      </c>
    </row>
    <row r="1330" spans="1:248">
      <c r="A1330" s="52">
        <f>+'3.- Resumen general'!B1332</f>
        <v>1326</v>
      </c>
      <c r="B1330" s="52">
        <v>61450</v>
      </c>
      <c r="C1330" s="53" t="str">
        <f>+'3.- Resumen general'!D1332</f>
        <v>Craniectomía subtemporal para sección, compresión o descompresión de la raíz sensorial del ganglio de Gasser</v>
      </c>
      <c r="D1330" s="490" t="str">
        <f>+'3.- Resumen general'!F1332</f>
        <v>IQ A</v>
      </c>
      <c r="E1330" s="433" t="s">
        <v>444</v>
      </c>
      <c r="F1330" s="323">
        <f t="shared" si="103"/>
        <v>170.78198999999995</v>
      </c>
      <c r="G1330" s="180" t="s">
        <v>1391</v>
      </c>
      <c r="H1330" s="323">
        <f t="shared" si="106"/>
        <v>183.9085</v>
      </c>
      <c r="I1330" s="55"/>
      <c r="J1330" s="323"/>
      <c r="K1330" s="56">
        <f t="shared" si="104"/>
        <v>354.69048999999995</v>
      </c>
      <c r="IK1330" s="2">
        <v>61450</v>
      </c>
      <c r="IL1330" s="196" t="s">
        <v>897</v>
      </c>
      <c r="IM1330" s="5">
        <v>440</v>
      </c>
      <c r="IN1330" s="296">
        <f t="shared" si="105"/>
        <v>7.333333333333333</v>
      </c>
    </row>
    <row r="1331" spans="1:248">
      <c r="A1331" s="52">
        <f>+'3.- Resumen general'!B1333</f>
        <v>1327</v>
      </c>
      <c r="B1331" s="52">
        <v>61490</v>
      </c>
      <c r="C1331" s="53" t="str">
        <f>+'3.- Resumen general'!D1333</f>
        <v>Craneotomía para lobotomía, incluyendo cingulotomía</v>
      </c>
      <c r="D1331" s="490" t="str">
        <f>+'3.- Resumen general'!F1333</f>
        <v>IQ A</v>
      </c>
      <c r="E1331" s="433" t="s">
        <v>444</v>
      </c>
      <c r="F1331" s="323">
        <f t="shared" si="103"/>
        <v>170.78198999999995</v>
      </c>
      <c r="G1331" s="180" t="s">
        <v>1391</v>
      </c>
      <c r="H1331" s="323">
        <f t="shared" si="106"/>
        <v>183.9085</v>
      </c>
      <c r="I1331" s="55"/>
      <c r="J1331" s="323"/>
      <c r="K1331" s="56">
        <f t="shared" si="104"/>
        <v>354.69048999999995</v>
      </c>
      <c r="IK1331" s="2">
        <v>61490</v>
      </c>
      <c r="IL1331" s="196" t="s">
        <v>1878</v>
      </c>
      <c r="IM1331" s="5">
        <v>380</v>
      </c>
      <c r="IN1331" s="296">
        <f t="shared" si="105"/>
        <v>6.333333333333333</v>
      </c>
    </row>
    <row r="1332" spans="1:248">
      <c r="A1332" s="52">
        <f>+'3.- Resumen general'!B1334</f>
        <v>1328</v>
      </c>
      <c r="B1332" s="52">
        <v>61500</v>
      </c>
      <c r="C1332" s="53" t="str">
        <f>+'3.- Resumen general'!D1334</f>
        <v>Craniectomía, para excisión de lesión osea, osteomielitis</v>
      </c>
      <c r="D1332" s="490" t="str">
        <f>+'3.- Resumen general'!F1334</f>
        <v>IQ A</v>
      </c>
      <c r="E1332" s="433" t="s">
        <v>444</v>
      </c>
      <c r="F1332" s="323">
        <f t="shared" si="103"/>
        <v>170.78198999999995</v>
      </c>
      <c r="G1332" s="180" t="s">
        <v>1391</v>
      </c>
      <c r="H1332" s="323">
        <f t="shared" si="106"/>
        <v>183.9085</v>
      </c>
      <c r="I1332" s="55"/>
      <c r="J1332" s="323"/>
      <c r="K1332" s="56">
        <f t="shared" si="104"/>
        <v>354.69048999999995</v>
      </c>
      <c r="IK1332" s="2">
        <v>61500</v>
      </c>
      <c r="IL1332" s="196" t="s">
        <v>1879</v>
      </c>
      <c r="IM1332" s="5">
        <v>260</v>
      </c>
      <c r="IN1332" s="296">
        <f t="shared" si="105"/>
        <v>4.333333333333333</v>
      </c>
    </row>
    <row r="1333" spans="1:248">
      <c r="A1333" s="52">
        <f>+'3.- Resumen general'!B1335</f>
        <v>1329</v>
      </c>
      <c r="B1333" s="52">
        <v>61510</v>
      </c>
      <c r="C1333" s="53" t="str">
        <f>+'3.- Resumen general'!D1335</f>
        <v>Craniectomía, trepanación, craneotomía con colgajo óseo; para excisión de tumor  supratentorial</v>
      </c>
      <c r="D1333" s="490" t="str">
        <f>+'3.- Resumen general'!F1335</f>
        <v>IQ A</v>
      </c>
      <c r="E1333" s="433" t="s">
        <v>444</v>
      </c>
      <c r="F1333" s="323">
        <f t="shared" si="103"/>
        <v>170.78198999999995</v>
      </c>
      <c r="G1333" s="180" t="s">
        <v>1391</v>
      </c>
      <c r="H1333" s="323">
        <f t="shared" si="106"/>
        <v>183.9085</v>
      </c>
      <c r="I1333" s="55"/>
      <c r="J1333" s="323"/>
      <c r="K1333" s="56">
        <f t="shared" si="104"/>
        <v>354.69048999999995</v>
      </c>
      <c r="IK1333" s="2">
        <v>61510</v>
      </c>
      <c r="IL1333" s="196" t="s">
        <v>1880</v>
      </c>
      <c r="IM1333" s="5">
        <v>440</v>
      </c>
      <c r="IN1333" s="296">
        <f t="shared" si="105"/>
        <v>7.333333333333333</v>
      </c>
    </row>
    <row r="1334" spans="1:248">
      <c r="A1334" s="52">
        <f>+'3.- Resumen general'!B1336</f>
        <v>1330</v>
      </c>
      <c r="B1334" s="52">
        <v>61516</v>
      </c>
      <c r="C1334" s="53" t="str">
        <f>+'3.- Resumen general'!D1336</f>
        <v>Craniectomía o craneotomía para excisión de quiste supratentorial</v>
      </c>
      <c r="D1334" s="490" t="str">
        <f>+'3.- Resumen general'!F1336</f>
        <v>IQ A</v>
      </c>
      <c r="E1334" s="433" t="s">
        <v>444</v>
      </c>
      <c r="F1334" s="323">
        <f t="shared" si="103"/>
        <v>170.78198999999995</v>
      </c>
      <c r="G1334" s="180" t="s">
        <v>1391</v>
      </c>
      <c r="H1334" s="323">
        <f t="shared" si="106"/>
        <v>183.9085</v>
      </c>
      <c r="I1334" s="55"/>
      <c r="J1334" s="323"/>
      <c r="K1334" s="56">
        <f t="shared" si="104"/>
        <v>354.69048999999995</v>
      </c>
      <c r="IK1334" s="2">
        <v>61516</v>
      </c>
      <c r="IL1334" s="196" t="s">
        <v>1881</v>
      </c>
      <c r="IM1334" s="5">
        <v>260</v>
      </c>
      <c r="IN1334" s="296">
        <f t="shared" si="105"/>
        <v>4.333333333333333</v>
      </c>
    </row>
    <row r="1335" spans="1:248">
      <c r="A1335" s="52">
        <f>+'3.- Resumen general'!B1337</f>
        <v>1331</v>
      </c>
      <c r="B1335" s="52">
        <v>61518</v>
      </c>
      <c r="C1335" s="53" t="str">
        <f>+'3.- Resumen general'!D1337</f>
        <v>Craniectomía para excisión de tumor infratentorial, de fosa posterior, ángulo pontocerebeloso, o línea media de base de cráneo</v>
      </c>
      <c r="D1335" s="490" t="str">
        <f>+'3.- Resumen general'!F1337</f>
        <v>IQ A</v>
      </c>
      <c r="E1335" s="433" t="s">
        <v>444</v>
      </c>
      <c r="F1335" s="323">
        <f t="shared" si="103"/>
        <v>170.78198999999995</v>
      </c>
      <c r="G1335" s="180" t="s">
        <v>1391</v>
      </c>
      <c r="H1335" s="323">
        <f t="shared" si="106"/>
        <v>183.9085</v>
      </c>
      <c r="I1335" s="55"/>
      <c r="J1335" s="323"/>
      <c r="K1335" s="56">
        <f t="shared" si="104"/>
        <v>354.69048999999995</v>
      </c>
      <c r="IK1335" s="2">
        <v>61518</v>
      </c>
      <c r="IL1335" s="196" t="s">
        <v>1882</v>
      </c>
      <c r="IM1335" s="5">
        <v>500</v>
      </c>
      <c r="IN1335" s="296">
        <f t="shared" si="105"/>
        <v>8.3333333333333339</v>
      </c>
    </row>
    <row r="1336" spans="1:248">
      <c r="A1336" s="52">
        <f>+'3.- Resumen general'!B1338</f>
        <v>1332</v>
      </c>
      <c r="B1336" s="52">
        <v>61538</v>
      </c>
      <c r="C1336" s="53" t="str">
        <f>+'3.- Resumen general'!D1338</f>
        <v>Craneotomía con elevación de colgajo óseo; para lobectomía temporal con electrocorticografía durante la operación quirúrgica</v>
      </c>
      <c r="D1336" s="490" t="str">
        <f>+'3.- Resumen general'!F1338</f>
        <v>IQ A</v>
      </c>
      <c r="E1336" s="433" t="s">
        <v>444</v>
      </c>
      <c r="F1336" s="323">
        <f t="shared" si="103"/>
        <v>170.78198999999995</v>
      </c>
      <c r="G1336" s="180" t="s">
        <v>1391</v>
      </c>
      <c r="H1336" s="323">
        <f t="shared" si="106"/>
        <v>183.9085</v>
      </c>
      <c r="I1336" s="55"/>
      <c r="J1336" s="323"/>
      <c r="K1336" s="56">
        <f t="shared" si="104"/>
        <v>354.69048999999995</v>
      </c>
      <c r="IK1336" s="2">
        <v>61538</v>
      </c>
      <c r="IL1336" s="196" t="s">
        <v>1883</v>
      </c>
      <c r="IM1336" s="5">
        <v>260</v>
      </c>
      <c r="IN1336" s="296">
        <f t="shared" si="105"/>
        <v>4.333333333333333</v>
      </c>
    </row>
    <row r="1337" spans="1:248">
      <c r="A1337" s="52">
        <f>+'3.- Resumen general'!B1339</f>
        <v>1333</v>
      </c>
      <c r="B1337" s="52">
        <v>61542</v>
      </c>
      <c r="C1337" s="53" t="str">
        <f>+'3.- Resumen general'!D1339</f>
        <v>Craneotomía con elevación de colgajo óseo para hemiferectomía total</v>
      </c>
      <c r="D1337" s="490" t="str">
        <f>+'3.- Resumen general'!F1339</f>
        <v>IQ A</v>
      </c>
      <c r="E1337" s="433" t="s">
        <v>444</v>
      </c>
      <c r="F1337" s="323">
        <f t="shared" si="103"/>
        <v>170.78198999999995</v>
      </c>
      <c r="G1337" s="180" t="s">
        <v>1391</v>
      </c>
      <c r="H1337" s="323">
        <f t="shared" si="106"/>
        <v>183.9085</v>
      </c>
      <c r="I1337" s="55"/>
      <c r="J1337" s="323"/>
      <c r="K1337" s="56">
        <f t="shared" si="104"/>
        <v>354.69048999999995</v>
      </c>
      <c r="IK1337" s="2">
        <v>61542</v>
      </c>
      <c r="IL1337" s="196" t="s">
        <v>1884</v>
      </c>
      <c r="IM1337" s="5">
        <v>500</v>
      </c>
      <c r="IN1337" s="296">
        <f t="shared" si="105"/>
        <v>8.3333333333333339</v>
      </c>
    </row>
    <row r="1338" spans="1:248">
      <c r="A1338" s="52">
        <f>+'3.- Resumen general'!B1340</f>
        <v>1334</v>
      </c>
      <c r="B1338" s="52">
        <v>61543</v>
      </c>
      <c r="C1338" s="53" t="str">
        <f>+'3.- Resumen general'!D1340</f>
        <v>Craneotomía con elevación de colgajo óseo para hemiferectomía parcial o subtotal</v>
      </c>
      <c r="D1338" s="490" t="str">
        <f>+'3.- Resumen general'!F1340</f>
        <v>IQ A</v>
      </c>
      <c r="E1338" s="433" t="s">
        <v>444</v>
      </c>
      <c r="F1338" s="323">
        <f t="shared" si="103"/>
        <v>170.78198999999995</v>
      </c>
      <c r="G1338" s="180" t="s">
        <v>1391</v>
      </c>
      <c r="H1338" s="323">
        <f t="shared" si="106"/>
        <v>183.9085</v>
      </c>
      <c r="I1338" s="55"/>
      <c r="J1338" s="323"/>
      <c r="K1338" s="56">
        <f t="shared" si="104"/>
        <v>354.69048999999995</v>
      </c>
      <c r="IK1338" s="2">
        <v>61543</v>
      </c>
      <c r="IL1338" s="196" t="s">
        <v>1885</v>
      </c>
      <c r="IM1338" s="5">
        <v>380</v>
      </c>
      <c r="IN1338" s="296">
        <f t="shared" si="105"/>
        <v>6.333333333333333</v>
      </c>
    </row>
    <row r="1339" spans="1:248">
      <c r="A1339" s="52">
        <f>+'3.- Resumen general'!B1341</f>
        <v>1335</v>
      </c>
      <c r="B1339" s="52">
        <v>61546</v>
      </c>
      <c r="C1339" s="53" t="str">
        <f>+'3.- Resumen general'!D1341</f>
        <v>Craneotomía para hipofisectomía o excisión de tumor hipofisario, abordaje intracraneal</v>
      </c>
      <c r="D1339" s="490" t="str">
        <f>+'3.- Resumen general'!F1341</f>
        <v>IQ A</v>
      </c>
      <c r="E1339" s="433" t="s">
        <v>444</v>
      </c>
      <c r="F1339" s="323">
        <f t="shared" si="103"/>
        <v>170.78198999999995</v>
      </c>
      <c r="G1339" s="180" t="s">
        <v>1391</v>
      </c>
      <c r="H1339" s="323">
        <f t="shared" si="106"/>
        <v>183.9085</v>
      </c>
      <c r="I1339" s="55"/>
      <c r="J1339" s="323"/>
      <c r="K1339" s="56">
        <f t="shared" si="104"/>
        <v>354.69048999999995</v>
      </c>
      <c r="IK1339" s="2">
        <v>61546</v>
      </c>
      <c r="IL1339" s="196" t="s">
        <v>1886</v>
      </c>
      <c r="IM1339" s="5">
        <v>440</v>
      </c>
      <c r="IN1339" s="296">
        <f t="shared" si="105"/>
        <v>7.333333333333333</v>
      </c>
    </row>
    <row r="1340" spans="1:248">
      <c r="A1340" s="52">
        <f>+'3.- Resumen general'!B1342</f>
        <v>1336</v>
      </c>
      <c r="B1340" s="52">
        <v>61548</v>
      </c>
      <c r="C1340" s="53" t="str">
        <f>+'3.- Resumen general'!D1342</f>
        <v>Hipofisectomía o excisión de tumor hipofisario, abordaje transnasal o transeptal, no estereotáxico</v>
      </c>
      <c r="D1340" s="490" t="str">
        <f>+'3.- Resumen general'!F1342</f>
        <v>IQ A</v>
      </c>
      <c r="E1340" s="433" t="s">
        <v>444</v>
      </c>
      <c r="F1340" s="323">
        <f t="shared" si="103"/>
        <v>170.78198999999995</v>
      </c>
      <c r="G1340" s="180" t="s">
        <v>1390</v>
      </c>
      <c r="H1340" s="323">
        <f>+VLOOKUP(G1340,$C$2421:$D$3113,2,FALSE)+($H$3323*$G$3323*IN1340)+($H$3319*$G$3319*IN1340)</f>
        <v>324.98601666666667</v>
      </c>
      <c r="I1340" s="55"/>
      <c r="J1340" s="323"/>
      <c r="K1340" s="56">
        <f t="shared" si="104"/>
        <v>495.76800666666662</v>
      </c>
      <c r="IK1340" s="2">
        <v>61548</v>
      </c>
      <c r="IL1340" s="196" t="s">
        <v>1887</v>
      </c>
      <c r="IM1340" s="5">
        <v>320</v>
      </c>
      <c r="IN1340" s="296">
        <f t="shared" si="105"/>
        <v>5.333333333333333</v>
      </c>
    </row>
    <row r="1341" spans="1:248">
      <c r="A1341" s="52">
        <f>+'3.- Resumen general'!B1343</f>
        <v>1337</v>
      </c>
      <c r="B1341" s="52">
        <v>61550</v>
      </c>
      <c r="C1341" s="53" t="str">
        <f>+'3.- Resumen general'!D1343</f>
        <v>Craniectomía por craniosinostosis; una sola sutura craneal</v>
      </c>
      <c r="D1341" s="490" t="str">
        <f>+'3.- Resumen general'!F1343</f>
        <v>IQ A</v>
      </c>
      <c r="E1341" s="433" t="s">
        <v>444</v>
      </c>
      <c r="F1341" s="323">
        <f t="shared" si="103"/>
        <v>170.78198999999995</v>
      </c>
      <c r="G1341" s="180" t="s">
        <v>1391</v>
      </c>
      <c r="H1341" s="323">
        <f>+VLOOKUP(G1341,$C$2421:$D$3113,2,FALSE)</f>
        <v>183.9085</v>
      </c>
      <c r="I1341" s="55"/>
      <c r="J1341" s="323"/>
      <c r="K1341" s="56">
        <f t="shared" si="104"/>
        <v>354.69048999999995</v>
      </c>
      <c r="IK1341" s="2">
        <v>61550</v>
      </c>
      <c r="IL1341" s="196" t="s">
        <v>1888</v>
      </c>
      <c r="IM1341" s="5">
        <v>200</v>
      </c>
      <c r="IN1341" s="296">
        <f t="shared" si="105"/>
        <v>3.3333333333333335</v>
      </c>
    </row>
    <row r="1342" spans="1:248">
      <c r="A1342" s="52">
        <f>+'3.- Resumen general'!B1344</f>
        <v>1338</v>
      </c>
      <c r="B1342" s="52">
        <v>61558</v>
      </c>
      <c r="C1342" s="53" t="str">
        <f>+'3.- Resumen general'!D1344</f>
        <v>Craniectomía amplia por craniosinostosis de varias suturas craneales; que no requiera injertos óseos</v>
      </c>
      <c r="D1342" s="490" t="str">
        <f>+'3.- Resumen general'!F1344</f>
        <v>IQ A</v>
      </c>
      <c r="E1342" s="433" t="s">
        <v>444</v>
      </c>
      <c r="F1342" s="323">
        <f t="shared" si="103"/>
        <v>170.78198999999995</v>
      </c>
      <c r="G1342" s="180" t="s">
        <v>1391</v>
      </c>
      <c r="H1342" s="323">
        <f>+VLOOKUP(G1342,$C$2421:$D$3113,2,FALSE)</f>
        <v>183.9085</v>
      </c>
      <c r="I1342" s="55"/>
      <c r="J1342" s="323"/>
      <c r="K1342" s="56">
        <f t="shared" si="104"/>
        <v>354.69048999999995</v>
      </c>
      <c r="IK1342" s="2">
        <v>61558</v>
      </c>
      <c r="IL1342" s="196" t="s">
        <v>1889</v>
      </c>
      <c r="IM1342" s="5">
        <v>320</v>
      </c>
      <c r="IN1342" s="296">
        <f t="shared" si="105"/>
        <v>5.333333333333333</v>
      </c>
    </row>
    <row r="1343" spans="1:248">
      <c r="A1343" s="52">
        <f>+'3.- Resumen general'!B1345</f>
        <v>1339</v>
      </c>
      <c r="B1343" s="52">
        <v>61570</v>
      </c>
      <c r="C1343" s="53" t="str">
        <f>+'3.- Resumen general'!D1345</f>
        <v>Craniectomía o craneotomía para excisión de cuerpo extraño, o tratamiento de herida penetrante de cerebro</v>
      </c>
      <c r="D1343" s="490" t="str">
        <f>+'3.- Resumen general'!F1345</f>
        <v>IQ A</v>
      </c>
      <c r="E1343" s="433" t="s">
        <v>444</v>
      </c>
      <c r="F1343" s="323">
        <f t="shared" si="103"/>
        <v>170.78198999999995</v>
      </c>
      <c r="G1343" s="180" t="s">
        <v>1401</v>
      </c>
      <c r="H1343" s="323">
        <f>+VLOOKUP(G1343,$C$2421:$D$3113,2,FALSE)+($H$3275*$G$3275*IN1343)+($H$3271*$G$3271*IN1343)</f>
        <v>291.99001666666663</v>
      </c>
      <c r="I1343" s="55"/>
      <c r="J1343" s="323"/>
      <c r="K1343" s="56">
        <f t="shared" si="104"/>
        <v>462.77200666666658</v>
      </c>
      <c r="IK1343" s="2">
        <v>61570</v>
      </c>
      <c r="IL1343" s="196" t="s">
        <v>1890</v>
      </c>
      <c r="IM1343" s="5">
        <v>260</v>
      </c>
      <c r="IN1343" s="296">
        <f t="shared" si="105"/>
        <v>4.333333333333333</v>
      </c>
    </row>
    <row r="1344" spans="1:248">
      <c r="A1344" s="52">
        <f>+'3.- Resumen general'!B1346</f>
        <v>1340</v>
      </c>
      <c r="B1344" s="52">
        <v>61571</v>
      </c>
      <c r="C1344" s="53" t="str">
        <f>+'3.- Resumen general'!D1346</f>
        <v>Craniectomía o craneotomía con tratamiento de herida penetrante del cerebro</v>
      </c>
      <c r="D1344" s="490" t="str">
        <f>+'3.- Resumen general'!F1346</f>
        <v>IQ A</v>
      </c>
      <c r="E1344" s="433" t="s">
        <v>444</v>
      </c>
      <c r="F1344" s="323">
        <f t="shared" si="103"/>
        <v>170.78198999999995</v>
      </c>
      <c r="G1344" s="180" t="s">
        <v>1391</v>
      </c>
      <c r="H1344" s="323">
        <f>+VLOOKUP(G1344,$C$2421:$D$3113,2,FALSE)</f>
        <v>183.9085</v>
      </c>
      <c r="I1344" s="55"/>
      <c r="J1344" s="323"/>
      <c r="K1344" s="56">
        <f t="shared" si="104"/>
        <v>354.69048999999995</v>
      </c>
      <c r="IK1344" s="2">
        <v>61571</v>
      </c>
      <c r="IL1344" s="196" t="s">
        <v>1891</v>
      </c>
      <c r="IM1344" s="5">
        <v>260</v>
      </c>
      <c r="IN1344" s="296">
        <f t="shared" si="105"/>
        <v>4.333333333333333</v>
      </c>
    </row>
    <row r="1345" spans="1:248">
      <c r="A1345" s="52">
        <f>+'3.- Resumen general'!B1347</f>
        <v>1341</v>
      </c>
      <c r="B1345" s="52">
        <v>61575</v>
      </c>
      <c r="C1345" s="53" t="str">
        <f>+'3.- Resumen general'!D1347</f>
        <v>Abordaje transoral de base de cráneo, tallo encefálico o médula espinal alta</v>
      </c>
      <c r="D1345" s="490" t="str">
        <f>+'3.- Resumen general'!F1347</f>
        <v>IQ A</v>
      </c>
      <c r="E1345" s="433" t="s">
        <v>444</v>
      </c>
      <c r="F1345" s="323">
        <f t="shared" si="103"/>
        <v>170.78198999999995</v>
      </c>
      <c r="G1345" s="180" t="s">
        <v>1391</v>
      </c>
      <c r="H1345" s="323">
        <f>+VLOOKUP(G1345,$C$2421:$D$3113,2,FALSE)</f>
        <v>183.9085</v>
      </c>
      <c r="I1345" s="55"/>
      <c r="J1345" s="323"/>
      <c r="K1345" s="56">
        <f t="shared" si="104"/>
        <v>354.69048999999995</v>
      </c>
      <c r="IK1345" s="2">
        <v>61575</v>
      </c>
      <c r="IL1345" s="196" t="s">
        <v>1892</v>
      </c>
      <c r="IM1345" s="5">
        <v>500</v>
      </c>
      <c r="IN1345" s="296">
        <f t="shared" si="105"/>
        <v>8.3333333333333339</v>
      </c>
    </row>
    <row r="1346" spans="1:248" s="63" customFormat="1">
      <c r="A1346" s="52">
        <f>+'3.- Resumen general'!B1348</f>
        <v>1342</v>
      </c>
      <c r="B1346" s="52">
        <v>61624</v>
      </c>
      <c r="C1346" s="53" t="str">
        <f>+'3.- Resumen general'!D1348</f>
        <v>Oclusión transcatéter o embolización percutánea</v>
      </c>
      <c r="D1346" s="490" t="str">
        <f>+'3.- Resumen general'!F1348</f>
        <v>Atención de Tópico</v>
      </c>
      <c r="E1346" s="433" t="s">
        <v>3273</v>
      </c>
      <c r="F1346" s="323">
        <f t="shared" si="103"/>
        <v>49.8</v>
      </c>
      <c r="G1346" s="62"/>
      <c r="H1346" s="323"/>
      <c r="I1346" s="60"/>
      <c r="J1346" s="323"/>
      <c r="K1346" s="61">
        <f t="shared" si="104"/>
        <v>49.8</v>
      </c>
      <c r="L1346" s="6"/>
      <c r="M1346" s="6"/>
      <c r="N1346" s="6"/>
      <c r="P1346" s="64"/>
      <c r="IK1346" s="2">
        <v>61624</v>
      </c>
      <c r="IL1346" s="196" t="s">
        <v>1893</v>
      </c>
      <c r="IM1346" s="64">
        <v>140</v>
      </c>
      <c r="IN1346" s="296">
        <f t="shared" si="105"/>
        <v>2.3333333333333335</v>
      </c>
    </row>
    <row r="1347" spans="1:248">
      <c r="A1347" s="52">
        <f>+'3.- Resumen general'!B1349</f>
        <v>1343</v>
      </c>
      <c r="B1347" s="52">
        <v>61680</v>
      </c>
      <c r="C1347" s="53" t="str">
        <f>+'3.- Resumen general'!D1349</f>
        <v>Cirugía de malformación arteriovenosa intracraneal; supratentorial, simple</v>
      </c>
      <c r="D1347" s="490" t="str">
        <f>+'3.- Resumen general'!F1349</f>
        <v>IQ A</v>
      </c>
      <c r="E1347" s="433" t="s">
        <v>444</v>
      </c>
      <c r="F1347" s="323">
        <f t="shared" si="103"/>
        <v>170.78198999999995</v>
      </c>
      <c r="G1347" s="180" t="s">
        <v>1391</v>
      </c>
      <c r="H1347" s="323">
        <f>+VLOOKUP(G1347,$C$2421:$D$3113,2,FALSE)</f>
        <v>183.9085</v>
      </c>
      <c r="I1347" s="55"/>
      <c r="J1347" s="323"/>
      <c r="K1347" s="56">
        <f t="shared" si="104"/>
        <v>354.69048999999995</v>
      </c>
      <c r="IK1347" s="2">
        <v>61680</v>
      </c>
      <c r="IL1347" s="196" t="s">
        <v>1894</v>
      </c>
      <c r="IM1347" s="5">
        <v>380</v>
      </c>
      <c r="IN1347" s="296">
        <f t="shared" si="105"/>
        <v>6.333333333333333</v>
      </c>
    </row>
    <row r="1348" spans="1:248">
      <c r="A1348" s="52">
        <f>+'3.- Resumen general'!B1350</f>
        <v>1344</v>
      </c>
      <c r="B1348" s="52">
        <v>61700</v>
      </c>
      <c r="C1348" s="53" t="str">
        <f>+'3.- Resumen general'!D1350</f>
        <v>Cirugía para aneurisma intracraneal, abordaje intracraneal; circulación carotídea</v>
      </c>
      <c r="D1348" s="490" t="str">
        <f>+'3.- Resumen general'!F1350</f>
        <v>IQ A</v>
      </c>
      <c r="E1348" s="433" t="s">
        <v>444</v>
      </c>
      <c r="F1348" s="323">
        <f t="shared" si="103"/>
        <v>170.78198999999995</v>
      </c>
      <c r="G1348" s="180" t="s">
        <v>1391</v>
      </c>
      <c r="H1348" s="323">
        <f>+VLOOKUP(G1348,$C$2421:$D$3113,2,FALSE)</f>
        <v>183.9085</v>
      </c>
      <c r="I1348" s="55"/>
      <c r="J1348" s="323"/>
      <c r="K1348" s="56">
        <f t="shared" si="104"/>
        <v>354.69048999999995</v>
      </c>
      <c r="IK1348" s="2">
        <v>61700</v>
      </c>
      <c r="IL1348" s="196" t="s">
        <v>2799</v>
      </c>
      <c r="IM1348" s="5">
        <v>420</v>
      </c>
      <c r="IN1348" s="296">
        <f t="shared" si="105"/>
        <v>7</v>
      </c>
    </row>
    <row r="1349" spans="1:248">
      <c r="A1349" s="52">
        <f>+'3.- Resumen general'!B1351</f>
        <v>1345</v>
      </c>
      <c r="B1349" s="52">
        <v>61703</v>
      </c>
      <c r="C1349" s="53" t="str">
        <f>+'3.- Resumen general'!D1351</f>
        <v>Cirugía de aneurisma intracraneal, abordaje cervical mediante aplicación de un clip oclusivo a la arteria carótida cervical</v>
      </c>
      <c r="D1349" s="490" t="str">
        <f>+'3.- Resumen general'!F1351</f>
        <v>IQ A</v>
      </c>
      <c r="E1349" s="433" t="s">
        <v>444</v>
      </c>
      <c r="F1349" s="323">
        <f t="shared" ref="F1349:F1412" si="107">+VLOOKUP(E1349,$C$2421:$D$3113,2,FALSE)</f>
        <v>170.78198999999995</v>
      </c>
      <c r="G1349" s="180" t="s">
        <v>1391</v>
      </c>
      <c r="H1349" s="323">
        <f>+VLOOKUP(G1349,$C$2421:$D$3113,2,FALSE)</f>
        <v>183.9085</v>
      </c>
      <c r="I1349" s="55"/>
      <c r="J1349" s="323"/>
      <c r="K1349" s="56">
        <f t="shared" ref="K1349:K1412" si="108">+F1349+H1349+J1349</f>
        <v>354.69048999999995</v>
      </c>
      <c r="IK1349" s="2">
        <v>61703</v>
      </c>
      <c r="IL1349" s="196" t="s">
        <v>2800</v>
      </c>
      <c r="IM1349" s="5">
        <v>440</v>
      </c>
      <c r="IN1349" s="296">
        <f t="shared" ref="IN1349:IN1412" si="109">IM1349/60</f>
        <v>7.333333333333333</v>
      </c>
    </row>
    <row r="1350" spans="1:248">
      <c r="A1350" s="52">
        <f>+'3.- Resumen general'!B1352</f>
        <v>1346</v>
      </c>
      <c r="B1350" s="52">
        <v>61705</v>
      </c>
      <c r="C1350" s="53" t="str">
        <f>+'3.- Resumen general'!D1352</f>
        <v>Oclusión de aneurisma, malformación vascular o fístula carótida-cavernosa; a nivel de carótida intracraneal y cervical</v>
      </c>
      <c r="D1350" s="490" t="str">
        <f>+'3.- Resumen general'!F1352</f>
        <v>IQ A</v>
      </c>
      <c r="E1350" s="433" t="s">
        <v>444</v>
      </c>
      <c r="F1350" s="323">
        <f t="shared" si="107"/>
        <v>170.78198999999995</v>
      </c>
      <c r="G1350" s="180" t="s">
        <v>1391</v>
      </c>
      <c r="H1350" s="323">
        <f>+VLOOKUP(G1350,$C$2421:$D$3113,2,FALSE)</f>
        <v>183.9085</v>
      </c>
      <c r="I1350" s="55"/>
      <c r="J1350" s="323"/>
      <c r="K1350" s="56">
        <f t="shared" si="108"/>
        <v>354.69048999999995</v>
      </c>
      <c r="IK1350" s="2">
        <v>61705</v>
      </c>
      <c r="IL1350" s="196" t="s">
        <v>2801</v>
      </c>
      <c r="IM1350" s="5">
        <v>440</v>
      </c>
      <c r="IN1350" s="296">
        <f t="shared" si="109"/>
        <v>7.333333333333333</v>
      </c>
    </row>
    <row r="1351" spans="1:248">
      <c r="A1351" s="52">
        <f>+'3.- Resumen general'!B1353</f>
        <v>1347</v>
      </c>
      <c r="B1351" s="52">
        <v>61711</v>
      </c>
      <c r="C1351" s="53" t="str">
        <f>+'3.- Resumen general'!D1353</f>
        <v>Anastomosis, arterial, arterias extracraneal intracraneal (ejm. cerebral media/cortical)</v>
      </c>
      <c r="D1351" s="490" t="str">
        <f>+'3.- Resumen general'!F1353</f>
        <v>IQ A</v>
      </c>
      <c r="E1351" s="433" t="s">
        <v>444</v>
      </c>
      <c r="F1351" s="323">
        <f t="shared" si="107"/>
        <v>170.78198999999995</v>
      </c>
      <c r="G1351" s="180" t="s">
        <v>1391</v>
      </c>
      <c r="H1351" s="323">
        <f>+VLOOKUP(G1351,$C$2421:$D$3113,2,FALSE)</f>
        <v>183.9085</v>
      </c>
      <c r="I1351" s="55"/>
      <c r="J1351" s="323"/>
      <c r="K1351" s="56">
        <f t="shared" si="108"/>
        <v>354.69048999999995</v>
      </c>
      <c r="IK1351" s="2">
        <v>61711</v>
      </c>
      <c r="IL1351" s="196" t="s">
        <v>2802</v>
      </c>
      <c r="IM1351" s="5">
        <v>380</v>
      </c>
      <c r="IN1351" s="296">
        <f t="shared" si="109"/>
        <v>6.333333333333333</v>
      </c>
    </row>
    <row r="1352" spans="1:248">
      <c r="A1352" s="52">
        <f>+'3.- Resumen general'!B1354</f>
        <v>1348</v>
      </c>
      <c r="B1352" s="52">
        <v>61720</v>
      </c>
      <c r="C1352" s="53" t="str">
        <f>+'3.- Resumen general'!D1354</f>
        <v>Producción de lesión mediante método estereotáxico, un sólo o varios estadíos; globo pálido o tálamo</v>
      </c>
      <c r="D1352" s="490" t="str">
        <f>+'3.- Resumen general'!F1354</f>
        <v>IQ A</v>
      </c>
      <c r="E1352" s="433" t="s">
        <v>444</v>
      </c>
      <c r="F1352" s="323">
        <f t="shared" si="107"/>
        <v>170.78198999999995</v>
      </c>
      <c r="G1352" s="180" t="s">
        <v>1390</v>
      </c>
      <c r="H1352" s="323">
        <f>+VLOOKUP(G1352,$C$2421:$D$3113,2,FALSE)+($H$3323*$G$3323*IN1352)+($H$3319*$G$3319*IN1352)</f>
        <v>447.1940166666667</v>
      </c>
      <c r="I1352" s="55"/>
      <c r="J1352" s="323"/>
      <c r="K1352" s="56">
        <f t="shared" si="108"/>
        <v>617.97600666666665</v>
      </c>
      <c r="IK1352" s="2">
        <v>61720</v>
      </c>
      <c r="IL1352" s="196" t="s">
        <v>2803</v>
      </c>
      <c r="IM1352" s="5">
        <v>500</v>
      </c>
      <c r="IN1352" s="296">
        <f t="shared" si="109"/>
        <v>8.3333333333333339</v>
      </c>
    </row>
    <row r="1353" spans="1:248">
      <c r="A1353" s="52">
        <f>+'3.- Resumen general'!B1355</f>
        <v>1349</v>
      </c>
      <c r="B1353" s="52">
        <v>61750</v>
      </c>
      <c r="C1353" s="53" t="str">
        <f>+'3.- Resumen general'!D1355</f>
        <v>Biopsia, aspiración o excisión por estereotaxia para lesiones intracraneales</v>
      </c>
      <c r="D1353" s="490" t="str">
        <f>+'3.- Resumen general'!F1355</f>
        <v>IQ A</v>
      </c>
      <c r="E1353" s="433" t="s">
        <v>444</v>
      </c>
      <c r="F1353" s="323">
        <f t="shared" si="107"/>
        <v>170.78198999999995</v>
      </c>
      <c r="G1353" s="180" t="s">
        <v>1392</v>
      </c>
      <c r="H1353" s="323">
        <f>+VLOOKUP(G1353,$C$2421:$D$3113,2,FALSE)</f>
        <v>21.28</v>
      </c>
      <c r="I1353" s="55"/>
      <c r="J1353" s="323"/>
      <c r="K1353" s="56">
        <f t="shared" si="108"/>
        <v>192.06198999999995</v>
      </c>
      <c r="IK1353" s="2">
        <v>61750</v>
      </c>
      <c r="IL1353" s="196" t="s">
        <v>2804</v>
      </c>
      <c r="IM1353" s="5">
        <v>260</v>
      </c>
      <c r="IN1353" s="296">
        <f t="shared" si="109"/>
        <v>4.333333333333333</v>
      </c>
    </row>
    <row r="1354" spans="1:248">
      <c r="A1354" s="52">
        <f>+'3.- Resumen general'!B1356</f>
        <v>1350</v>
      </c>
      <c r="B1354" s="52">
        <v>61850</v>
      </c>
      <c r="C1354" s="53" t="str">
        <f>+'3.- Resumen general'!D1356</f>
        <v>Agujero(s) de trepanación o con trépano helicoidal para implantación de electrodos neuroestimuladores; cortical</v>
      </c>
      <c r="D1354" s="490" t="str">
        <f>+'3.- Resumen general'!F1356</f>
        <v>IQ A</v>
      </c>
      <c r="E1354" s="433" t="s">
        <v>444</v>
      </c>
      <c r="F1354" s="323">
        <f t="shared" si="107"/>
        <v>170.78198999999995</v>
      </c>
      <c r="G1354" s="180" t="s">
        <v>1401</v>
      </c>
      <c r="H1354" s="323">
        <f>+VLOOKUP(G1354,$C$2421:$D$3113,2,FALSE)+($H$3275*$G$3275*IN1354)+($H$3271*$G$3271*IN1354)</f>
        <v>190.15001666666666</v>
      </c>
      <c r="I1354" s="55"/>
      <c r="J1354" s="323"/>
      <c r="K1354" s="56">
        <f t="shared" si="108"/>
        <v>360.93200666666661</v>
      </c>
      <c r="IK1354" s="2">
        <v>61850</v>
      </c>
      <c r="IL1354" s="196" t="s">
        <v>2805</v>
      </c>
      <c r="IM1354" s="5">
        <v>110</v>
      </c>
      <c r="IN1354" s="296">
        <f t="shared" si="109"/>
        <v>1.8333333333333333</v>
      </c>
    </row>
    <row r="1355" spans="1:248">
      <c r="A1355" s="52">
        <f>+'3.- Resumen general'!B1357</f>
        <v>1351</v>
      </c>
      <c r="B1355" s="52">
        <v>61860</v>
      </c>
      <c r="C1355" s="53" t="str">
        <f>+'3.- Resumen general'!D1357</f>
        <v>Craniectomía o craneotomía para implantación de electrodos neuroestimuladores, cerebral; cortical</v>
      </c>
      <c r="D1355" s="490" t="str">
        <f>+'3.- Resumen general'!F1357</f>
        <v>IQ A</v>
      </c>
      <c r="E1355" s="433" t="s">
        <v>444</v>
      </c>
      <c r="F1355" s="323">
        <f t="shared" si="107"/>
        <v>170.78198999999995</v>
      </c>
      <c r="G1355" s="180" t="s">
        <v>1391</v>
      </c>
      <c r="H1355" s="323">
        <f>+VLOOKUP(G1355,$C$2421:$D$3113,2,FALSE)</f>
        <v>183.9085</v>
      </c>
      <c r="I1355" s="55"/>
      <c r="J1355" s="323"/>
      <c r="K1355" s="56">
        <f t="shared" si="108"/>
        <v>354.69048999999995</v>
      </c>
      <c r="IK1355" s="2">
        <v>61860</v>
      </c>
      <c r="IL1355" s="196" t="s">
        <v>2806</v>
      </c>
      <c r="IM1355" s="5">
        <v>200</v>
      </c>
      <c r="IN1355" s="296">
        <f t="shared" si="109"/>
        <v>3.3333333333333335</v>
      </c>
    </row>
    <row r="1356" spans="1:248">
      <c r="A1356" s="52">
        <f>+'3.- Resumen general'!B1358</f>
        <v>1352</v>
      </c>
      <c r="B1356" s="52">
        <v>62000</v>
      </c>
      <c r="C1356" s="53" t="str">
        <f>+'3.- Resumen general'!D1358</f>
        <v>Elevación de fractura de cráneo deprimida simple, extradural</v>
      </c>
      <c r="D1356" s="490" t="str">
        <f>+'3.- Resumen general'!F1358</f>
        <v>IQ C</v>
      </c>
      <c r="E1356" s="433" t="s">
        <v>445</v>
      </c>
      <c r="F1356" s="323">
        <f t="shared" si="107"/>
        <v>96.123999999999981</v>
      </c>
      <c r="G1356" s="180" t="s">
        <v>1390</v>
      </c>
      <c r="H1356" s="323">
        <f>+VLOOKUP(G1356,$C$2421:$D$3113,2,FALSE)+($H$3323*$G$3323*IN1356)+($H$3319*$G$3319*IN1356)</f>
        <v>202.7780166666667</v>
      </c>
      <c r="I1356" s="55"/>
      <c r="J1356" s="323"/>
      <c r="K1356" s="56">
        <f t="shared" si="108"/>
        <v>298.90201666666667</v>
      </c>
      <c r="IK1356" s="2">
        <v>62000</v>
      </c>
      <c r="IL1356" s="196" t="s">
        <v>3931</v>
      </c>
      <c r="IM1356" s="5">
        <v>140</v>
      </c>
      <c r="IN1356" s="296">
        <f t="shared" si="109"/>
        <v>2.3333333333333335</v>
      </c>
    </row>
    <row r="1357" spans="1:248">
      <c r="A1357" s="52">
        <f>+'3.- Resumen general'!B1359</f>
        <v>1353</v>
      </c>
      <c r="B1357" s="52">
        <v>62010</v>
      </c>
      <c r="C1357" s="53" t="str">
        <f>+'3.- Resumen general'!D1359</f>
        <v>Elevación de fractura de cráneo deprimida con corrección de duramadre y/o debridamiento de cerebro</v>
      </c>
      <c r="D1357" s="490" t="str">
        <f>+'3.- Resumen general'!F1359</f>
        <v>IQ C</v>
      </c>
      <c r="E1357" s="433" t="s">
        <v>445</v>
      </c>
      <c r="F1357" s="323">
        <f t="shared" si="107"/>
        <v>96.123999999999981</v>
      </c>
      <c r="G1357" s="180" t="s">
        <v>1401</v>
      </c>
      <c r="H1357" s="323">
        <f>+VLOOKUP(G1357,$C$2421:$D$3113,2,FALSE)+($H$3275*$G$3275*IN1357)+($H$3271*$G$3271*IN1357)</f>
        <v>251.25401666666667</v>
      </c>
      <c r="I1357" s="55"/>
      <c r="J1357" s="323"/>
      <c r="K1357" s="56">
        <f t="shared" si="108"/>
        <v>347.37801666666667</v>
      </c>
      <c r="IK1357" s="2">
        <v>62010</v>
      </c>
      <c r="IL1357" s="196" t="s">
        <v>3932</v>
      </c>
      <c r="IM1357" s="5">
        <v>200</v>
      </c>
      <c r="IN1357" s="296">
        <f t="shared" si="109"/>
        <v>3.3333333333333335</v>
      </c>
    </row>
    <row r="1358" spans="1:248">
      <c r="A1358" s="52">
        <f>+'3.- Resumen general'!B1360</f>
        <v>1354</v>
      </c>
      <c r="B1358" s="52">
        <v>62100</v>
      </c>
      <c r="C1358" s="53" t="str">
        <f>+'3.- Resumen general'!D1360</f>
        <v>Craneotomía para corrección de escape dural de LCR, incluyendo cirugía para rinorrea/ otorrea</v>
      </c>
      <c r="D1358" s="490" t="str">
        <f>+'3.- Resumen general'!F1360</f>
        <v>IQ B</v>
      </c>
      <c r="E1358" s="433" t="s">
        <v>5897</v>
      </c>
      <c r="F1358" s="323">
        <f t="shared" si="107"/>
        <v>179.13249000000002</v>
      </c>
      <c r="G1358" s="58" t="s">
        <v>1391</v>
      </c>
      <c r="H1358" s="323">
        <f>+VLOOKUP(G1358,$C$2421:$D$3113,2,FALSE)</f>
        <v>183.9085</v>
      </c>
      <c r="I1358" s="55"/>
      <c r="J1358" s="323"/>
      <c r="K1358" s="56">
        <f t="shared" si="108"/>
        <v>363.04099000000002</v>
      </c>
      <c r="IK1358" s="2">
        <v>62100</v>
      </c>
      <c r="IL1358" s="196" t="s">
        <v>3933</v>
      </c>
      <c r="IM1358" s="5">
        <v>260</v>
      </c>
      <c r="IN1358" s="296">
        <f t="shared" si="109"/>
        <v>4.333333333333333</v>
      </c>
    </row>
    <row r="1359" spans="1:248">
      <c r="A1359" s="52">
        <f>+'3.- Resumen general'!B1361</f>
        <v>1355</v>
      </c>
      <c r="B1359" s="52">
        <v>62115</v>
      </c>
      <c r="C1359" s="53" t="str">
        <f>+'3.- Resumen general'!D1361</f>
        <v>Reducción de craneomegalia (ejm. hidrocefalia tratada); que no requiera injertos óseos o craneoplastía</v>
      </c>
      <c r="D1359" s="490" t="str">
        <f>+'3.- Resumen general'!F1361</f>
        <v>IQ A</v>
      </c>
      <c r="E1359" s="433" t="s">
        <v>444</v>
      </c>
      <c r="F1359" s="323">
        <f t="shared" si="107"/>
        <v>170.78198999999995</v>
      </c>
      <c r="G1359" s="58" t="s">
        <v>1401</v>
      </c>
      <c r="H1359" s="323">
        <f>+VLOOKUP(G1359,$C$2421:$D$3113,2,FALSE)+($H$3275*$G$3275*IN1359)+($H$3271*$G$3271*IN1359)</f>
        <v>251.25401666666667</v>
      </c>
      <c r="I1359" s="55"/>
      <c r="J1359" s="323"/>
      <c r="K1359" s="56">
        <f t="shared" si="108"/>
        <v>422.03600666666659</v>
      </c>
      <c r="IK1359" s="2">
        <v>62115</v>
      </c>
      <c r="IL1359" s="196" t="s">
        <v>3934</v>
      </c>
      <c r="IM1359" s="5">
        <v>200</v>
      </c>
      <c r="IN1359" s="296">
        <f t="shared" si="109"/>
        <v>3.3333333333333335</v>
      </c>
    </row>
    <row r="1360" spans="1:248">
      <c r="A1360" s="52">
        <f>+'3.- Resumen general'!B1362</f>
        <v>1356</v>
      </c>
      <c r="B1360" s="52">
        <v>62160</v>
      </c>
      <c r="C1360" s="53" t="str">
        <f>+'3.- Resumen general'!D1362</f>
        <v>Neuroendoscopía intracraneal</v>
      </c>
      <c r="D1360" s="490" t="str">
        <f>+'3.- Resumen general'!F1362</f>
        <v>IQ A</v>
      </c>
      <c r="E1360" s="433" t="s">
        <v>444</v>
      </c>
      <c r="F1360" s="323">
        <f t="shared" si="107"/>
        <v>170.78198999999995</v>
      </c>
      <c r="G1360" s="58" t="s">
        <v>1401</v>
      </c>
      <c r="H1360" s="323">
        <f>+VLOOKUP(G1360,$C$2421:$D$3113,2,FALSE)+($H$3275*$G$3275*IN1360)+($H$3271*$G$3271*IN1360)</f>
        <v>251.25401666666667</v>
      </c>
      <c r="I1360" s="55"/>
      <c r="J1360" s="323"/>
      <c r="K1360" s="56">
        <f t="shared" si="108"/>
        <v>422.03600666666659</v>
      </c>
      <c r="IK1360" s="2">
        <v>62160</v>
      </c>
      <c r="IL1360" s="196" t="s">
        <v>4612</v>
      </c>
      <c r="IM1360" s="5">
        <v>200</v>
      </c>
      <c r="IN1360" s="296">
        <f t="shared" si="109"/>
        <v>3.3333333333333335</v>
      </c>
    </row>
    <row r="1361" spans="1:248">
      <c r="A1361" s="52">
        <f>+'3.- Resumen general'!B1363</f>
        <v>1357</v>
      </c>
      <c r="B1361" s="52">
        <v>62180</v>
      </c>
      <c r="C1361" s="53" t="str">
        <f>+'3.- Resumen general'!D1363</f>
        <v>Ventriculocisternostomía (operación de Torkildsen)</v>
      </c>
      <c r="D1361" s="490" t="str">
        <f>+'3.- Resumen general'!F1363</f>
        <v>IQ A</v>
      </c>
      <c r="E1361" s="433" t="s">
        <v>444</v>
      </c>
      <c r="F1361" s="323">
        <f t="shared" si="107"/>
        <v>170.78198999999995</v>
      </c>
      <c r="G1361" s="58" t="s">
        <v>1401</v>
      </c>
      <c r="H1361" s="323">
        <f>+VLOOKUP(G1361,$C$2421:$D$3113,2,FALSE)+($H$3275*$G$3275*IN1361)+($H$3271*$G$3271*IN1361)</f>
        <v>251.25401666666667</v>
      </c>
      <c r="I1361" s="55"/>
      <c r="J1361" s="323"/>
      <c r="K1361" s="56">
        <f t="shared" si="108"/>
        <v>422.03600666666659</v>
      </c>
      <c r="IK1361" s="2">
        <v>62180</v>
      </c>
      <c r="IL1361" s="196" t="s">
        <v>4428</v>
      </c>
      <c r="IM1361" s="5">
        <v>200</v>
      </c>
      <c r="IN1361" s="296">
        <f t="shared" si="109"/>
        <v>3.3333333333333335</v>
      </c>
    </row>
    <row r="1362" spans="1:248">
      <c r="A1362" s="52">
        <f>+'3.- Resumen general'!B1364</f>
        <v>1358</v>
      </c>
      <c r="B1362" s="52">
        <v>62190</v>
      </c>
      <c r="C1362" s="53" t="str">
        <f>+'3.- Resumen general'!D1364</f>
        <v>Creación de derivación subaracnoideo/subdural - auricular -yugular</v>
      </c>
      <c r="D1362" s="490" t="str">
        <f>+'3.- Resumen general'!F1364</f>
        <v>IQ C</v>
      </c>
      <c r="E1362" s="433" t="s">
        <v>445</v>
      </c>
      <c r="F1362" s="323">
        <f t="shared" si="107"/>
        <v>96.123999999999981</v>
      </c>
      <c r="G1362" s="180" t="s">
        <v>1390</v>
      </c>
      <c r="H1362" s="323">
        <f>+VLOOKUP(G1362,$C$2421:$D$3113,2,FALSE)+($H$3323*$G$3323*IN1362)+($H$3319*$G$3319*IN1362)</f>
        <v>202.7780166666667</v>
      </c>
      <c r="I1362" s="55"/>
      <c r="J1362" s="323"/>
      <c r="K1362" s="56">
        <f t="shared" si="108"/>
        <v>298.90201666666667</v>
      </c>
      <c r="IK1362" s="2">
        <v>62190</v>
      </c>
      <c r="IL1362" s="196" t="s">
        <v>4429</v>
      </c>
      <c r="IM1362" s="5">
        <v>140</v>
      </c>
      <c r="IN1362" s="296">
        <f t="shared" si="109"/>
        <v>2.3333333333333335</v>
      </c>
    </row>
    <row r="1363" spans="1:248">
      <c r="A1363" s="52">
        <f>+'3.- Resumen general'!B1365</f>
        <v>1359</v>
      </c>
      <c r="B1363" s="52">
        <v>62192</v>
      </c>
      <c r="C1363" s="53" t="str">
        <f>+'3.- Resumen general'!D1365</f>
        <v>Creación de derivación subaracnoideo/subdural-peritoneal, -pleural, otras vías</v>
      </c>
      <c r="D1363" s="490" t="str">
        <f>+'3.- Resumen general'!F1365</f>
        <v>IQ A</v>
      </c>
      <c r="E1363" s="433" t="s">
        <v>444</v>
      </c>
      <c r="F1363" s="323">
        <f t="shared" si="107"/>
        <v>170.78198999999995</v>
      </c>
      <c r="G1363" s="180" t="s">
        <v>1391</v>
      </c>
      <c r="H1363" s="323">
        <f>+VLOOKUP(G1363,$C$2421:$D$3113,2,FALSE)</f>
        <v>183.9085</v>
      </c>
      <c r="I1363" s="55"/>
      <c r="J1363" s="323"/>
      <c r="K1363" s="56">
        <f t="shared" si="108"/>
        <v>354.69048999999995</v>
      </c>
      <c r="IK1363" s="2">
        <v>62192</v>
      </c>
      <c r="IL1363" s="196" t="s">
        <v>4430</v>
      </c>
      <c r="IM1363" s="5">
        <v>140</v>
      </c>
      <c r="IN1363" s="296">
        <f t="shared" si="109"/>
        <v>2.3333333333333335</v>
      </c>
    </row>
    <row r="1364" spans="1:248">
      <c r="A1364" s="52">
        <f>+'3.- Resumen general'!B1366</f>
        <v>1360</v>
      </c>
      <c r="B1364" s="52">
        <v>62200</v>
      </c>
      <c r="C1364" s="53" t="str">
        <f>+'3.- Resumen general'!D1366</f>
        <v>Ventriculocisternostomía, tercer ventrículo</v>
      </c>
      <c r="D1364" s="490" t="str">
        <f>+'3.- Resumen general'!F1366</f>
        <v>IQ A</v>
      </c>
      <c r="E1364" s="433" t="s">
        <v>444</v>
      </c>
      <c r="F1364" s="323">
        <f t="shared" si="107"/>
        <v>170.78198999999995</v>
      </c>
      <c r="G1364" s="180" t="s">
        <v>1401</v>
      </c>
      <c r="H1364" s="323">
        <f>+VLOOKUP(G1364,$C$2421:$D$3113,2,FALSE)+($H$3275*$G$3275*IN1364)+($H$3271*$G$3271*IN1364)</f>
        <v>291.99001666666663</v>
      </c>
      <c r="I1364" s="55"/>
      <c r="J1364" s="323"/>
      <c r="K1364" s="56">
        <f t="shared" si="108"/>
        <v>462.77200666666658</v>
      </c>
      <c r="IK1364" s="2">
        <v>62200</v>
      </c>
      <c r="IL1364" s="196" t="s">
        <v>4431</v>
      </c>
      <c r="IM1364" s="5">
        <v>260</v>
      </c>
      <c r="IN1364" s="296">
        <f t="shared" si="109"/>
        <v>4.333333333333333</v>
      </c>
    </row>
    <row r="1365" spans="1:248">
      <c r="A1365" s="52">
        <f>+'3.- Resumen general'!B1367</f>
        <v>1361</v>
      </c>
      <c r="B1365" s="52">
        <v>62220</v>
      </c>
      <c r="C1365" s="53" t="str">
        <f>+'3.- Resumen general'!D1367</f>
        <v>Derivación ventrículo-atrial</v>
      </c>
      <c r="D1365" s="490" t="str">
        <f>+'3.- Resumen general'!F1367</f>
        <v>IQ C</v>
      </c>
      <c r="E1365" s="433" t="s">
        <v>445</v>
      </c>
      <c r="F1365" s="323">
        <f t="shared" si="107"/>
        <v>96.123999999999981</v>
      </c>
      <c r="G1365" s="180" t="s">
        <v>1391</v>
      </c>
      <c r="H1365" s="323">
        <f>+VLOOKUP(G1365,$C$2421:$D$3113,2,FALSE)</f>
        <v>183.9085</v>
      </c>
      <c r="I1365" s="69"/>
      <c r="J1365" s="323"/>
      <c r="K1365" s="56">
        <f t="shared" si="108"/>
        <v>280.03249999999997</v>
      </c>
      <c r="IK1365" s="2">
        <v>62220</v>
      </c>
      <c r="IL1365" s="196" t="s">
        <v>4613</v>
      </c>
      <c r="IM1365" s="5">
        <v>140</v>
      </c>
      <c r="IN1365" s="296">
        <f t="shared" si="109"/>
        <v>2.3333333333333335</v>
      </c>
    </row>
    <row r="1366" spans="1:248">
      <c r="A1366" s="52">
        <f>+'3.- Resumen general'!B1368</f>
        <v>1362</v>
      </c>
      <c r="B1366" s="52">
        <v>62223</v>
      </c>
      <c r="C1366" s="53" t="str">
        <f>+'3.- Resumen general'!D1368</f>
        <v>Derivación ventrículo-peritoneal</v>
      </c>
      <c r="D1366" s="490" t="str">
        <f>+'3.- Resumen general'!F1368</f>
        <v>IQ C</v>
      </c>
      <c r="E1366" s="433" t="s">
        <v>445</v>
      </c>
      <c r="F1366" s="323">
        <f t="shared" si="107"/>
        <v>96.123999999999981</v>
      </c>
      <c r="G1366" s="180" t="s">
        <v>1390</v>
      </c>
      <c r="H1366" s="323">
        <f>+VLOOKUP(G1366,$C$2421:$D$3113,2,FALSE)+($H$3323*$G$3323*IN1366)+($H$3319*$G$3319*IN1366)</f>
        <v>202.7780166666667</v>
      </c>
      <c r="I1366" s="69"/>
      <c r="J1366" s="323"/>
      <c r="K1366" s="56">
        <f t="shared" si="108"/>
        <v>298.90201666666667</v>
      </c>
      <c r="IK1366" s="2">
        <v>62223</v>
      </c>
      <c r="IL1366" s="196" t="s">
        <v>4614</v>
      </c>
      <c r="IM1366" s="5">
        <v>140</v>
      </c>
      <c r="IN1366" s="296">
        <f t="shared" si="109"/>
        <v>2.3333333333333335</v>
      </c>
    </row>
    <row r="1367" spans="1:248">
      <c r="A1367" s="52">
        <f>+'3.- Resumen general'!B1369</f>
        <v>1363</v>
      </c>
      <c r="B1367" s="52">
        <v>62230</v>
      </c>
      <c r="C1367" s="53" t="str">
        <f>+'3.- Resumen general'!D1369</f>
        <v>Reemplazo o revisión de derivación de LCR</v>
      </c>
      <c r="D1367" s="490" t="str">
        <f>+'3.- Resumen general'!F1369</f>
        <v>IQ C</v>
      </c>
      <c r="E1367" s="433" t="s">
        <v>445</v>
      </c>
      <c r="F1367" s="323">
        <f t="shared" si="107"/>
        <v>96.123999999999981</v>
      </c>
      <c r="G1367" s="180" t="s">
        <v>1401</v>
      </c>
      <c r="H1367" s="323">
        <f>+VLOOKUP(G1367,$C$2421:$D$3113,2,FALSE)+($H$3275*$G$3275*IN1367)+($H$3271*$G$3271*IN1367)</f>
        <v>210.51801666666671</v>
      </c>
      <c r="I1367" s="55"/>
      <c r="J1367" s="323"/>
      <c r="K1367" s="56">
        <f t="shared" si="108"/>
        <v>306.64201666666668</v>
      </c>
      <c r="IK1367" s="2">
        <v>62230</v>
      </c>
      <c r="IL1367" s="196" t="s">
        <v>4432</v>
      </c>
      <c r="IM1367" s="5">
        <v>140</v>
      </c>
      <c r="IN1367" s="296">
        <f t="shared" si="109"/>
        <v>2.3333333333333335</v>
      </c>
    </row>
    <row r="1368" spans="1:248" s="63" customFormat="1">
      <c r="A1368" s="52">
        <f>+'3.- Resumen general'!B1370</f>
        <v>1364</v>
      </c>
      <c r="B1368" s="52">
        <v>62270</v>
      </c>
      <c r="C1368" s="53" t="str">
        <f>+'3.- Resumen general'!D1370</f>
        <v>Punción lumbar</v>
      </c>
      <c r="D1368" s="490" t="str">
        <f>+'3.- Resumen general'!F1370</f>
        <v>Atención de Tópico</v>
      </c>
      <c r="E1368" s="434" t="s">
        <v>446</v>
      </c>
      <c r="F1368" s="323">
        <f t="shared" si="107"/>
        <v>2.9198499999999998</v>
      </c>
      <c r="G1368" s="62"/>
      <c r="H1368" s="323"/>
      <c r="I1368" s="60"/>
      <c r="J1368" s="323"/>
      <c r="K1368" s="61">
        <f t="shared" si="108"/>
        <v>2.9198499999999998</v>
      </c>
      <c r="L1368" s="6"/>
      <c r="M1368" s="6"/>
      <c r="N1368" s="6"/>
      <c r="P1368" s="64"/>
      <c r="IK1368" s="2">
        <v>62270</v>
      </c>
      <c r="IL1368" s="196" t="s">
        <v>4615</v>
      </c>
      <c r="IM1368" s="64">
        <v>10</v>
      </c>
      <c r="IN1368" s="296">
        <f t="shared" si="109"/>
        <v>0.16666666666666666</v>
      </c>
    </row>
    <row r="1369" spans="1:248">
      <c r="A1369" s="52">
        <f>+'3.- Resumen general'!B1371</f>
        <v>1365</v>
      </c>
      <c r="B1369" s="52">
        <v>62274</v>
      </c>
      <c r="C1369" s="53" t="str">
        <f>+'3.- Resumen general'!D1371</f>
        <v>Aspiración percutánea, quiste de médula espinal o cavidad siringomiélica</v>
      </c>
      <c r="D1369" s="490" t="str">
        <f>+'3.- Resumen general'!F1371</f>
        <v>IQ B</v>
      </c>
      <c r="E1369" s="433" t="s">
        <v>5897</v>
      </c>
      <c r="F1369" s="323">
        <f t="shared" si="107"/>
        <v>179.13249000000002</v>
      </c>
      <c r="G1369" s="180" t="s">
        <v>1391</v>
      </c>
      <c r="H1369" s="323">
        <f>+VLOOKUP(G1369,$C$2421:$D$3113,2,FALSE)</f>
        <v>183.9085</v>
      </c>
      <c r="I1369" s="55"/>
      <c r="J1369" s="323"/>
      <c r="K1369" s="56">
        <f t="shared" si="108"/>
        <v>363.04099000000002</v>
      </c>
      <c r="IK1369" s="2" t="s">
        <v>6171</v>
      </c>
      <c r="IL1369" s="196" t="s">
        <v>4433</v>
      </c>
      <c r="IM1369" s="5">
        <v>50</v>
      </c>
      <c r="IN1369" s="296">
        <f t="shared" si="109"/>
        <v>0.83333333333333337</v>
      </c>
    </row>
    <row r="1370" spans="1:248">
      <c r="A1370" s="52">
        <f>+'3.- Resumen general'!B1372</f>
        <v>1366</v>
      </c>
      <c r="B1370" s="52">
        <v>62275</v>
      </c>
      <c r="C1370" s="53" t="str">
        <f>+'3.- Resumen general'!D1372</f>
        <v>Biopsia de médula espinal, aguja percutánea</v>
      </c>
      <c r="D1370" s="490" t="str">
        <f>+'3.- Resumen general'!F1372</f>
        <v>Atención de Tópico</v>
      </c>
      <c r="E1370" s="432" t="s">
        <v>3214</v>
      </c>
      <c r="F1370" s="323">
        <f t="shared" si="107"/>
        <v>18.19285</v>
      </c>
      <c r="G1370" s="57"/>
      <c r="H1370" s="323"/>
      <c r="I1370" s="55"/>
      <c r="J1370" s="323"/>
      <c r="K1370" s="56">
        <f t="shared" si="108"/>
        <v>18.19285</v>
      </c>
      <c r="IK1370" s="2" t="s">
        <v>6172</v>
      </c>
      <c r="IL1370" s="196" t="s">
        <v>4434</v>
      </c>
      <c r="IM1370" s="5">
        <v>20</v>
      </c>
      <c r="IN1370" s="296">
        <f t="shared" si="109"/>
        <v>0.33333333333333331</v>
      </c>
    </row>
    <row r="1371" spans="1:248">
      <c r="A1371" s="52">
        <f>+'3.- Resumen general'!B1373</f>
        <v>1367</v>
      </c>
      <c r="B1371" s="52">
        <v>62287</v>
      </c>
      <c r="C1371" s="53" t="str">
        <f>+'3.- Resumen general'!D1373</f>
        <v>Procedimiento de aspiración o descompresión del núcleo pulposo</v>
      </c>
      <c r="D1371" s="490" t="str">
        <f>+'3.- Resumen general'!F1373</f>
        <v>IQ B</v>
      </c>
      <c r="E1371" s="433" t="s">
        <v>5897</v>
      </c>
      <c r="F1371" s="323">
        <f t="shared" si="107"/>
        <v>179.13249000000002</v>
      </c>
      <c r="G1371" s="180" t="s">
        <v>1391</v>
      </c>
      <c r="H1371" s="323">
        <f>+VLOOKUP(G1371,$C$2421:$D$3113,2,FALSE)</f>
        <v>183.9085</v>
      </c>
      <c r="I1371" s="55"/>
      <c r="J1371" s="323"/>
      <c r="K1371" s="56">
        <f t="shared" si="108"/>
        <v>363.04099000000002</v>
      </c>
      <c r="IK1371" s="2">
        <v>62287</v>
      </c>
      <c r="IL1371" s="196" t="s">
        <v>4616</v>
      </c>
      <c r="IM1371" s="5">
        <v>140</v>
      </c>
      <c r="IN1371" s="296">
        <f t="shared" si="109"/>
        <v>2.3333333333333335</v>
      </c>
    </row>
    <row r="1372" spans="1:248">
      <c r="A1372" s="52">
        <f>+'3.- Resumen general'!B1374</f>
        <v>1368</v>
      </c>
      <c r="B1372" s="52">
        <v>62350</v>
      </c>
      <c r="C1372" s="53" t="str">
        <f>+'3.- Resumen general'!D1374</f>
        <v>Implantación, revisión o reposicionamiento de catéter intratecal o epidural, para manejo a largo plazo del dolor</v>
      </c>
      <c r="D1372" s="490" t="str">
        <f>+'3.- Resumen general'!F1374</f>
        <v>IQ B</v>
      </c>
      <c r="E1372" s="433" t="s">
        <v>5897</v>
      </c>
      <c r="F1372" s="323">
        <f t="shared" si="107"/>
        <v>179.13249000000002</v>
      </c>
      <c r="G1372" s="180" t="s">
        <v>1392</v>
      </c>
      <c r="H1372" s="323">
        <f>+VLOOKUP(G1372,$C$2421:$D$3113,2,FALSE)</f>
        <v>21.28</v>
      </c>
      <c r="I1372" s="55"/>
      <c r="J1372" s="323"/>
      <c r="K1372" s="56">
        <f t="shared" si="108"/>
        <v>200.41249000000002</v>
      </c>
      <c r="IK1372" s="2">
        <v>62350</v>
      </c>
      <c r="IL1372" s="196" t="s">
        <v>4672</v>
      </c>
      <c r="IM1372" s="5">
        <v>140</v>
      </c>
      <c r="IN1372" s="296">
        <f t="shared" si="109"/>
        <v>2.3333333333333335</v>
      </c>
    </row>
    <row r="1373" spans="1:248">
      <c r="A1373" s="52">
        <f>+'3.- Resumen general'!B1375</f>
        <v>1369</v>
      </c>
      <c r="B1373" s="52">
        <v>62360</v>
      </c>
      <c r="C1373" s="53" t="str">
        <f>+'3.- Resumen general'!D1375</f>
        <v>Implantación o reemplazo de dispositivo para infusión intratecal o epidural de fármacos</v>
      </c>
      <c r="D1373" s="490" t="str">
        <f>+'3.- Resumen general'!F1375</f>
        <v>IQ B</v>
      </c>
      <c r="E1373" s="433" t="s">
        <v>5897</v>
      </c>
      <c r="F1373" s="323">
        <f t="shared" si="107"/>
        <v>179.13249000000002</v>
      </c>
      <c r="G1373" s="180" t="s">
        <v>1392</v>
      </c>
      <c r="H1373" s="323">
        <f>+VLOOKUP(G1373,$C$2421:$D$3113,2,FALSE)</f>
        <v>21.28</v>
      </c>
      <c r="I1373" s="55"/>
      <c r="J1373" s="323"/>
      <c r="K1373" s="56">
        <f t="shared" si="108"/>
        <v>200.41249000000002</v>
      </c>
      <c r="IK1373" s="2">
        <v>62360</v>
      </c>
      <c r="IL1373" s="196" t="s">
        <v>4673</v>
      </c>
      <c r="IM1373" s="5">
        <v>110</v>
      </c>
      <c r="IN1373" s="296">
        <f t="shared" si="109"/>
        <v>1.8333333333333333</v>
      </c>
    </row>
    <row r="1374" spans="1:248">
      <c r="A1374" s="52">
        <f>+'3.- Resumen general'!B1376</f>
        <v>1370</v>
      </c>
      <c r="B1374" s="52">
        <v>63020</v>
      </c>
      <c r="C1374" s="53" t="str">
        <f>+'3.- Resumen general'!D1376</f>
        <v>Laminotomía, con descompresión de raíces neurales</v>
      </c>
      <c r="D1374" s="490" t="str">
        <f>+'3.- Resumen general'!F1376</f>
        <v>IQ B</v>
      </c>
      <c r="E1374" s="433" t="s">
        <v>5897</v>
      </c>
      <c r="F1374" s="323">
        <f t="shared" si="107"/>
        <v>179.13249000000002</v>
      </c>
      <c r="G1374" s="180" t="s">
        <v>1390</v>
      </c>
      <c r="H1374" s="323">
        <f>+VLOOKUP(G1374,$C$2421:$D$3113,2,FALSE)+($H$3323*$G$3323*IN1374)+($H$3319*$G$3319*IN1374)</f>
        <v>223.14601666666667</v>
      </c>
      <c r="I1374" s="55"/>
      <c r="J1374" s="323"/>
      <c r="K1374" s="56">
        <f t="shared" si="108"/>
        <v>402.27850666666666</v>
      </c>
      <c r="IK1374" s="2">
        <v>63020</v>
      </c>
      <c r="IL1374" s="196" t="s">
        <v>4674</v>
      </c>
      <c r="IM1374" s="5">
        <v>170</v>
      </c>
      <c r="IN1374" s="296">
        <f t="shared" si="109"/>
        <v>2.8333333333333335</v>
      </c>
    </row>
    <row r="1375" spans="1:248">
      <c r="A1375" s="52">
        <f>+'3.- Resumen general'!B1377</f>
        <v>1371</v>
      </c>
      <c r="B1375" s="52">
        <v>63045</v>
      </c>
      <c r="C1375" s="53" t="str">
        <f>+'3.- Resumen general'!D1377</f>
        <v>Laminectomía con discectomía (Laminectomía, facetectomía y foraminotomía)</v>
      </c>
      <c r="D1375" s="490" t="str">
        <f>+'3.- Resumen general'!F1377</f>
        <v>IQ B</v>
      </c>
      <c r="E1375" s="433" t="s">
        <v>5897</v>
      </c>
      <c r="F1375" s="323">
        <f t="shared" si="107"/>
        <v>179.13249000000002</v>
      </c>
      <c r="G1375" s="180" t="s">
        <v>1401</v>
      </c>
      <c r="H1375" s="323">
        <f>+VLOOKUP(G1375,$C$2421:$D$3113,2,FALSE)+($H$3275*$G$3275*IN1375)+($H$3271*$G$3271*IN1375)</f>
        <v>230.88601666666668</v>
      </c>
      <c r="I1375" s="55"/>
      <c r="J1375" s="323"/>
      <c r="K1375" s="56">
        <f t="shared" si="108"/>
        <v>410.01850666666667</v>
      </c>
      <c r="IK1375" s="2">
        <v>63045</v>
      </c>
      <c r="IL1375" s="196" t="s">
        <v>4617</v>
      </c>
      <c r="IM1375" s="5">
        <v>170</v>
      </c>
      <c r="IN1375" s="296">
        <f t="shared" si="109"/>
        <v>2.8333333333333335</v>
      </c>
    </row>
    <row r="1376" spans="1:248">
      <c r="A1376" s="52">
        <f>+'3.- Resumen general'!B1378</f>
        <v>1372</v>
      </c>
      <c r="B1376" s="52">
        <v>63055</v>
      </c>
      <c r="C1376" s="53" t="str">
        <f>+'3.- Resumen general'!D1378</f>
        <v>Abordaje transpedicular con descompresión de la médula espinal, cola de caballo y/o raíces neurales, un segmento</v>
      </c>
      <c r="D1376" s="490" t="str">
        <f>+'3.- Resumen general'!F1378</f>
        <v>IQ B</v>
      </c>
      <c r="E1376" s="433" t="s">
        <v>5897</v>
      </c>
      <c r="F1376" s="323">
        <f t="shared" si="107"/>
        <v>179.13249000000002</v>
      </c>
      <c r="G1376" s="58" t="s">
        <v>1391</v>
      </c>
      <c r="H1376" s="323">
        <f>+VLOOKUP(G1376,$C$2421:$D$3113,2,FALSE)</f>
        <v>183.9085</v>
      </c>
      <c r="I1376" s="55"/>
      <c r="J1376" s="323"/>
      <c r="K1376" s="56">
        <f t="shared" si="108"/>
        <v>363.04099000000002</v>
      </c>
      <c r="IK1376" s="2">
        <v>63055</v>
      </c>
      <c r="IL1376" s="196" t="s">
        <v>4675</v>
      </c>
      <c r="IM1376" s="5">
        <v>260</v>
      </c>
      <c r="IN1376" s="296">
        <f t="shared" si="109"/>
        <v>4.333333333333333</v>
      </c>
    </row>
    <row r="1377" spans="1:248">
      <c r="A1377" s="52">
        <f>+'3.- Resumen general'!B1379</f>
        <v>1373</v>
      </c>
      <c r="B1377" s="52">
        <v>63064</v>
      </c>
      <c r="C1377" s="53" t="str">
        <f>+'3.- Resumen general'!D1379</f>
        <v>Abordaje costovertebral con descompresión de médula espinal o raíces neurales, (ejm. discointervertebral herniado), torácico</v>
      </c>
      <c r="D1377" s="490" t="str">
        <f>+'3.- Resumen general'!F1379</f>
        <v>IQ B</v>
      </c>
      <c r="E1377" s="433" t="s">
        <v>5897</v>
      </c>
      <c r="F1377" s="323">
        <f t="shared" si="107"/>
        <v>179.13249000000002</v>
      </c>
      <c r="G1377" s="58" t="s">
        <v>1391</v>
      </c>
      <c r="H1377" s="323">
        <f>+VLOOKUP(G1377,$C$2421:$D$3113,2,FALSE)</f>
        <v>183.9085</v>
      </c>
      <c r="I1377" s="55"/>
      <c r="J1377" s="323"/>
      <c r="K1377" s="56">
        <f t="shared" si="108"/>
        <v>363.04099000000002</v>
      </c>
      <c r="IK1377" s="2">
        <v>63064</v>
      </c>
      <c r="IL1377" s="196" t="s">
        <v>4461</v>
      </c>
      <c r="IM1377" s="5">
        <v>320</v>
      </c>
      <c r="IN1377" s="296">
        <f t="shared" si="109"/>
        <v>5.333333333333333</v>
      </c>
    </row>
    <row r="1378" spans="1:248">
      <c r="A1378" s="52">
        <f>+'3.- Resumen general'!B1380</f>
        <v>1374</v>
      </c>
      <c r="B1378" s="52">
        <v>63081</v>
      </c>
      <c r="C1378" s="53" t="str">
        <f>+'3.- Resumen general'!D1380</f>
        <v>Corpectomía vertebral parcial o completa, con descompresión de médula y/o raíces neurales; cervical, torácico, lumbar, sacra</v>
      </c>
      <c r="D1378" s="490" t="str">
        <f>+'3.- Resumen general'!F1380</f>
        <v>IQ A</v>
      </c>
      <c r="E1378" s="433" t="s">
        <v>444</v>
      </c>
      <c r="F1378" s="323">
        <f t="shared" si="107"/>
        <v>170.78198999999995</v>
      </c>
      <c r="G1378" s="180" t="s">
        <v>1390</v>
      </c>
      <c r="H1378" s="323">
        <f>+VLOOKUP(G1378,$C$2421:$D$3113,2,FALSE)+($H$3323*$G$3323*IN1378)+($H$3319*$G$3319*IN1378)</f>
        <v>406.45801666666665</v>
      </c>
      <c r="I1378" s="55"/>
      <c r="J1378" s="323"/>
      <c r="K1378" s="56">
        <f t="shared" si="108"/>
        <v>577.24000666666666</v>
      </c>
      <c r="IK1378" s="2">
        <v>63081</v>
      </c>
      <c r="IL1378" s="196" t="s">
        <v>2173</v>
      </c>
      <c r="IM1378" s="5">
        <v>440</v>
      </c>
      <c r="IN1378" s="296">
        <f t="shared" si="109"/>
        <v>7.333333333333333</v>
      </c>
    </row>
    <row r="1379" spans="1:248">
      <c r="A1379" s="52">
        <f>+'3.- Resumen general'!B1381</f>
        <v>1375</v>
      </c>
      <c r="B1379" s="52">
        <v>63085</v>
      </c>
      <c r="C1379" s="53" t="str">
        <f>+'3.- Resumen general'!D1381</f>
        <v>Corpectomía torácica, con descompresión de médula y/o de raíces neurales; un segmento</v>
      </c>
      <c r="D1379" s="490" t="str">
        <f>+'3.- Resumen general'!F1381</f>
        <v>IQ A</v>
      </c>
      <c r="E1379" s="433" t="s">
        <v>444</v>
      </c>
      <c r="F1379" s="323">
        <f t="shared" si="107"/>
        <v>170.78198999999995</v>
      </c>
      <c r="G1379" s="180" t="s">
        <v>1390</v>
      </c>
      <c r="H1379" s="323">
        <f>+VLOOKUP(G1379,$C$2421:$D$3113,2,FALSE)+($H$3323*$G$3323*IN1379)+($H$3319*$G$3319*IN1379)</f>
        <v>365.72201666666666</v>
      </c>
      <c r="I1379" s="55"/>
      <c r="J1379" s="323"/>
      <c r="K1379" s="56">
        <f t="shared" si="108"/>
        <v>536.50400666666656</v>
      </c>
      <c r="IK1379" s="2">
        <v>63085</v>
      </c>
      <c r="IL1379" s="196" t="s">
        <v>2174</v>
      </c>
      <c r="IM1379" s="5">
        <v>380</v>
      </c>
      <c r="IN1379" s="296">
        <f t="shared" si="109"/>
        <v>6.333333333333333</v>
      </c>
    </row>
    <row r="1380" spans="1:248">
      <c r="A1380" s="52">
        <f>+'3.- Resumen general'!B1382</f>
        <v>1376</v>
      </c>
      <c r="B1380" s="52">
        <v>63087</v>
      </c>
      <c r="C1380" s="53" t="str">
        <f>+'3.- Resumen general'!D1382</f>
        <v>Corpectomía torácica baja o lumbar, con descompresión medular, de cola de caballo o raíces neurales; un segmento</v>
      </c>
      <c r="D1380" s="490" t="str">
        <f>+'3.- Resumen general'!F1382</f>
        <v>IQ A</v>
      </c>
      <c r="E1380" s="433" t="s">
        <v>444</v>
      </c>
      <c r="F1380" s="323">
        <f t="shared" si="107"/>
        <v>170.78198999999995</v>
      </c>
      <c r="G1380" s="180" t="s">
        <v>1390</v>
      </c>
      <c r="H1380" s="323">
        <f>+VLOOKUP(G1380,$C$2421:$D$3113,2,FALSE)+($H$3323*$G$3323*IN1380)+($H$3319*$G$3319*IN1380)</f>
        <v>447.1940166666667</v>
      </c>
      <c r="I1380" s="55"/>
      <c r="J1380" s="323"/>
      <c r="K1380" s="56">
        <f t="shared" si="108"/>
        <v>617.97600666666665</v>
      </c>
      <c r="IK1380" s="2">
        <v>63087</v>
      </c>
      <c r="IL1380" s="196" t="s">
        <v>2175</v>
      </c>
      <c r="IM1380" s="5">
        <v>500</v>
      </c>
      <c r="IN1380" s="296">
        <f t="shared" si="109"/>
        <v>8.3333333333333339</v>
      </c>
    </row>
    <row r="1381" spans="1:248">
      <c r="A1381" s="52">
        <f>+'3.- Resumen general'!B1383</f>
        <v>1377</v>
      </c>
      <c r="B1381" s="52">
        <v>63090</v>
      </c>
      <c r="C1381" s="53" t="str">
        <f>+'3.- Resumen general'!D1383</f>
        <v>Corpectomía torácica baja, lumbar o sacra, con descompresión medular, de cola de caballo o de raíces neurales; un segmento</v>
      </c>
      <c r="D1381" s="490" t="str">
        <f>+'3.- Resumen general'!F1383</f>
        <v>IQ A</v>
      </c>
      <c r="E1381" s="433" t="s">
        <v>444</v>
      </c>
      <c r="F1381" s="323">
        <f t="shared" si="107"/>
        <v>170.78198999999995</v>
      </c>
      <c r="G1381" s="180" t="s">
        <v>1390</v>
      </c>
      <c r="H1381" s="323">
        <f>+VLOOKUP(G1381,$C$2421:$D$3113,2,FALSE)+($H$3323*$G$3323*IN1381)+($H$3319*$G$3319*IN1381)</f>
        <v>406.45801666666665</v>
      </c>
      <c r="I1381" s="55"/>
      <c r="J1381" s="323"/>
      <c r="K1381" s="56">
        <f t="shared" si="108"/>
        <v>577.24000666666666</v>
      </c>
      <c r="IK1381" s="2">
        <v>63090</v>
      </c>
      <c r="IL1381" s="196" t="s">
        <v>2176</v>
      </c>
      <c r="IM1381" s="5">
        <v>440</v>
      </c>
      <c r="IN1381" s="296">
        <f t="shared" si="109"/>
        <v>7.333333333333333</v>
      </c>
    </row>
    <row r="1382" spans="1:248">
      <c r="A1382" s="52">
        <f>+'3.- Resumen general'!B1384</f>
        <v>1378</v>
      </c>
      <c r="B1382" s="52">
        <v>63170</v>
      </c>
      <c r="C1382" s="53" t="str">
        <f>+'3.- Resumen general'!D1384</f>
        <v>Laminectomía con mielotomía (ejm. tipo Bischof o DREZ) a nivel cervical, torácico o toracolumbar</v>
      </c>
      <c r="D1382" s="490" t="str">
        <f>+'3.- Resumen general'!F1384</f>
        <v>IQ A</v>
      </c>
      <c r="E1382" s="433" t="s">
        <v>444</v>
      </c>
      <c r="F1382" s="323">
        <f t="shared" si="107"/>
        <v>170.78198999999995</v>
      </c>
      <c r="G1382" s="180" t="s">
        <v>1401</v>
      </c>
      <c r="H1382" s="323">
        <f t="shared" ref="H1382:H1387" si="110">+VLOOKUP(G1382,$C$2421:$D$3113,2,FALSE)+($H$3275*$G$3275*IN1382)+($H$3271*$G$3271*IN1382)</f>
        <v>332.72601666666662</v>
      </c>
      <c r="I1382" s="55"/>
      <c r="J1382" s="323"/>
      <c r="K1382" s="56">
        <f t="shared" si="108"/>
        <v>503.50800666666657</v>
      </c>
      <c r="IK1382" s="2">
        <v>63170</v>
      </c>
      <c r="IL1382" s="196" t="s">
        <v>2177</v>
      </c>
      <c r="IM1382" s="5">
        <v>320</v>
      </c>
      <c r="IN1382" s="296">
        <f t="shared" si="109"/>
        <v>5.333333333333333</v>
      </c>
    </row>
    <row r="1383" spans="1:248">
      <c r="A1383" s="52">
        <f>+'3.- Resumen general'!B1385</f>
        <v>1379</v>
      </c>
      <c r="B1383" s="52">
        <v>63172</v>
      </c>
      <c r="C1383" s="53" t="str">
        <f>+'3.- Resumen general'!D1385</f>
        <v>Laminectomía con drenaje de quiste o cavidad siringomiélica intramedular; hacia el espacio subaracnoideo</v>
      </c>
      <c r="D1383" s="490" t="str">
        <f>+'3.- Resumen general'!F1385</f>
        <v>IQ A</v>
      </c>
      <c r="E1383" s="433" t="s">
        <v>444</v>
      </c>
      <c r="F1383" s="323">
        <f t="shared" si="107"/>
        <v>170.78198999999995</v>
      </c>
      <c r="G1383" s="180" t="s">
        <v>1401</v>
      </c>
      <c r="H1383" s="323">
        <f t="shared" si="110"/>
        <v>332.72601666666662</v>
      </c>
      <c r="I1383" s="55"/>
      <c r="J1383" s="323"/>
      <c r="K1383" s="56">
        <f t="shared" si="108"/>
        <v>503.50800666666657</v>
      </c>
      <c r="IK1383" s="2">
        <v>63172</v>
      </c>
      <c r="IL1383" s="196" t="s">
        <v>2178</v>
      </c>
      <c r="IM1383" s="5">
        <v>320</v>
      </c>
      <c r="IN1383" s="296">
        <f t="shared" si="109"/>
        <v>5.333333333333333</v>
      </c>
    </row>
    <row r="1384" spans="1:248">
      <c r="A1384" s="52">
        <f>+'3.- Resumen general'!B1386</f>
        <v>1380</v>
      </c>
      <c r="B1384" s="52">
        <v>63185</v>
      </c>
      <c r="C1384" s="53" t="str">
        <f>+'3.- Resumen general'!D1386</f>
        <v>Laminectomía con rizotomía</v>
      </c>
      <c r="D1384" s="490" t="str">
        <f>+'3.- Resumen general'!F1386</f>
        <v>IQ A</v>
      </c>
      <c r="E1384" s="433" t="s">
        <v>444</v>
      </c>
      <c r="F1384" s="323">
        <f t="shared" si="107"/>
        <v>170.78198999999995</v>
      </c>
      <c r="G1384" s="180" t="s">
        <v>1401</v>
      </c>
      <c r="H1384" s="323">
        <f t="shared" si="110"/>
        <v>291.99001666666663</v>
      </c>
      <c r="I1384" s="55"/>
      <c r="J1384" s="323"/>
      <c r="K1384" s="56">
        <f t="shared" si="108"/>
        <v>462.77200666666658</v>
      </c>
      <c r="IK1384" s="2">
        <v>63185</v>
      </c>
      <c r="IL1384" s="196" t="s">
        <v>2179</v>
      </c>
      <c r="IM1384" s="5">
        <v>260</v>
      </c>
      <c r="IN1384" s="296">
        <f t="shared" si="109"/>
        <v>4.333333333333333</v>
      </c>
    </row>
    <row r="1385" spans="1:248">
      <c r="A1385" s="52">
        <f>+'3.- Resumen general'!B1387</f>
        <v>1381</v>
      </c>
      <c r="B1385" s="52">
        <v>63194</v>
      </c>
      <c r="C1385" s="53" t="str">
        <f>+'3.- Resumen general'!D1387</f>
        <v>Laminectomía con cordotomía, con sección de un haz espinotalámico, un estadío</v>
      </c>
      <c r="D1385" s="490" t="str">
        <f>+'3.- Resumen general'!F1387</f>
        <v>IQ A</v>
      </c>
      <c r="E1385" s="433" t="s">
        <v>444</v>
      </c>
      <c r="F1385" s="323">
        <f t="shared" si="107"/>
        <v>170.78198999999995</v>
      </c>
      <c r="G1385" s="180" t="s">
        <v>1401</v>
      </c>
      <c r="H1385" s="323">
        <f t="shared" si="110"/>
        <v>291.99001666666663</v>
      </c>
      <c r="I1385" s="55"/>
      <c r="J1385" s="323"/>
      <c r="K1385" s="56">
        <f t="shared" si="108"/>
        <v>462.77200666666658</v>
      </c>
      <c r="IK1385" s="2">
        <v>63194</v>
      </c>
      <c r="IL1385" s="196" t="s">
        <v>2180</v>
      </c>
      <c r="IM1385" s="5">
        <v>260</v>
      </c>
      <c r="IN1385" s="296">
        <f t="shared" si="109"/>
        <v>4.333333333333333</v>
      </c>
    </row>
    <row r="1386" spans="1:248">
      <c r="A1386" s="52">
        <f>+'3.- Resumen general'!B1388</f>
        <v>1382</v>
      </c>
      <c r="B1386" s="52">
        <v>63250</v>
      </c>
      <c r="C1386" s="53" t="str">
        <f>+'3.- Resumen general'!D1388</f>
        <v>Laminectomía para excisión u oclusión de malformación arteriovenosa de la médula espinal; cervical</v>
      </c>
      <c r="D1386" s="490" t="str">
        <f>+'3.- Resumen general'!F1388</f>
        <v>IQ A</v>
      </c>
      <c r="E1386" s="433" t="s">
        <v>444</v>
      </c>
      <c r="F1386" s="323">
        <f t="shared" si="107"/>
        <v>170.78198999999995</v>
      </c>
      <c r="G1386" s="180" t="s">
        <v>1401</v>
      </c>
      <c r="H1386" s="323">
        <f t="shared" si="110"/>
        <v>373.46201666666667</v>
      </c>
      <c r="I1386" s="55"/>
      <c r="J1386" s="323"/>
      <c r="K1386" s="56">
        <f t="shared" si="108"/>
        <v>544.24400666666656</v>
      </c>
      <c r="IK1386" s="2">
        <v>63250</v>
      </c>
      <c r="IL1386" s="196" t="s">
        <v>2181</v>
      </c>
      <c r="IM1386" s="5">
        <v>380</v>
      </c>
      <c r="IN1386" s="296">
        <f t="shared" si="109"/>
        <v>6.333333333333333</v>
      </c>
    </row>
    <row r="1387" spans="1:248">
      <c r="A1387" s="52">
        <f>+'3.- Resumen general'!B1389</f>
        <v>1383</v>
      </c>
      <c r="B1387" s="52">
        <v>63265</v>
      </c>
      <c r="C1387" s="53" t="str">
        <f>+'3.- Resumen general'!D1389</f>
        <v>Laminectomía para excisión o evacuación de lesión intraespinal que no sea neoplasia, extradural</v>
      </c>
      <c r="D1387" s="490" t="str">
        <f>+'3.- Resumen general'!F1389</f>
        <v>IQ B</v>
      </c>
      <c r="E1387" s="433" t="s">
        <v>5897</v>
      </c>
      <c r="F1387" s="323">
        <f t="shared" si="107"/>
        <v>179.13249000000002</v>
      </c>
      <c r="G1387" s="180" t="s">
        <v>1401</v>
      </c>
      <c r="H1387" s="323">
        <f t="shared" si="110"/>
        <v>332.72601666666662</v>
      </c>
      <c r="I1387" s="55"/>
      <c r="J1387" s="323"/>
      <c r="K1387" s="56">
        <f t="shared" si="108"/>
        <v>511.85850666666664</v>
      </c>
      <c r="IK1387" s="2">
        <v>63265</v>
      </c>
      <c r="IL1387" s="196" t="s">
        <v>2182</v>
      </c>
      <c r="IM1387" s="5">
        <v>320</v>
      </c>
      <c r="IN1387" s="296">
        <f t="shared" si="109"/>
        <v>5.333333333333333</v>
      </c>
    </row>
    <row r="1388" spans="1:248">
      <c r="A1388" s="52">
        <f>+'3.- Resumen general'!B1390</f>
        <v>1384</v>
      </c>
      <c r="B1388" s="52">
        <v>63650</v>
      </c>
      <c r="C1388" s="53" t="str">
        <f>+'3.- Resumen general'!D1390</f>
        <v>Implantación, revisión o remoción percutánea de electrodo neuroestimulador; arreglo, epidural</v>
      </c>
      <c r="D1388" s="490" t="str">
        <f>+'3.- Resumen general'!F1390</f>
        <v>Atención de Tópico</v>
      </c>
      <c r="E1388" s="432" t="s">
        <v>446</v>
      </c>
      <c r="F1388" s="323">
        <f t="shared" si="107"/>
        <v>2.9198499999999998</v>
      </c>
      <c r="G1388" s="57"/>
      <c r="H1388" s="323"/>
      <c r="I1388" s="55"/>
      <c r="J1388" s="323"/>
      <c r="K1388" s="56">
        <f t="shared" si="108"/>
        <v>2.9198499999999998</v>
      </c>
      <c r="IK1388" s="2">
        <v>63650</v>
      </c>
      <c r="IL1388" s="196" t="s">
        <v>2183</v>
      </c>
      <c r="IM1388" s="5">
        <v>30</v>
      </c>
      <c r="IN1388" s="296">
        <f t="shared" si="109"/>
        <v>0.5</v>
      </c>
    </row>
    <row r="1389" spans="1:248">
      <c r="A1389" s="52">
        <f>+'3.- Resumen general'!B1391</f>
        <v>1385</v>
      </c>
      <c r="B1389" s="52">
        <v>63655</v>
      </c>
      <c r="C1389" s="53" t="str">
        <f>+'3.- Resumen general'!D1391</f>
        <v>Laminectomía para implantación de electrodo neuroestimulador; placa/ paleta, epidural</v>
      </c>
      <c r="D1389" s="490" t="str">
        <f>+'3.- Resumen general'!F1391</f>
        <v>IQ B</v>
      </c>
      <c r="E1389" s="433" t="s">
        <v>5897</v>
      </c>
      <c r="F1389" s="323">
        <f t="shared" si="107"/>
        <v>179.13249000000002</v>
      </c>
      <c r="G1389" s="180" t="s">
        <v>1390</v>
      </c>
      <c r="H1389" s="323">
        <f>+VLOOKUP(G1389,$C$2421:$D$3113,2,FALSE)+($H$3323*$G$3323*IN1389)+($H$3319*$G$3319*IN1389)</f>
        <v>243.51401666666666</v>
      </c>
      <c r="I1389" s="55"/>
      <c r="J1389" s="323"/>
      <c r="K1389" s="56">
        <f t="shared" si="108"/>
        <v>422.64650666666671</v>
      </c>
      <c r="IK1389" s="2">
        <v>63655</v>
      </c>
      <c r="IL1389" s="196" t="s">
        <v>2184</v>
      </c>
      <c r="IM1389" s="5">
        <v>200</v>
      </c>
      <c r="IN1389" s="296">
        <f t="shared" si="109"/>
        <v>3.3333333333333335</v>
      </c>
    </row>
    <row r="1390" spans="1:248">
      <c r="A1390" s="52">
        <f>+'3.- Resumen general'!B1392</f>
        <v>1386</v>
      </c>
      <c r="B1390" s="52">
        <v>63660</v>
      </c>
      <c r="C1390" s="53" t="str">
        <f>+'3.- Resumen general'!D1392</f>
        <v>Revisión o remoción de electrodos neuroestimuladores, arreglo(s) percutáneo(s) o placa(s) / paleta(s)</v>
      </c>
      <c r="D1390" s="490" t="str">
        <f>+'3.- Resumen general'!F1392</f>
        <v>IQ C</v>
      </c>
      <c r="E1390" s="433" t="s">
        <v>445</v>
      </c>
      <c r="F1390" s="323">
        <f t="shared" si="107"/>
        <v>96.123999999999981</v>
      </c>
      <c r="G1390" s="180" t="s">
        <v>1401</v>
      </c>
      <c r="H1390" s="323">
        <f>+VLOOKUP(G1390,$C$2421:$D$3113,2,FALSE)+($H$3275*$G$3275*IN1390)+($H$3271*$G$3271*IN1390)</f>
        <v>251.25401666666667</v>
      </c>
      <c r="I1390" s="55"/>
      <c r="J1390" s="323"/>
      <c r="K1390" s="56">
        <f t="shared" si="108"/>
        <v>347.37801666666667</v>
      </c>
      <c r="IK1390" s="2">
        <v>63660</v>
      </c>
      <c r="IL1390" s="196" t="s">
        <v>2185</v>
      </c>
      <c r="IM1390" s="5">
        <v>200</v>
      </c>
      <c r="IN1390" s="296">
        <f t="shared" si="109"/>
        <v>3.3333333333333335</v>
      </c>
    </row>
    <row r="1391" spans="1:248">
      <c r="A1391" s="52">
        <f>+'3.- Resumen general'!B1393</f>
        <v>1387</v>
      </c>
      <c r="B1391" s="52">
        <v>63700</v>
      </c>
      <c r="C1391" s="53" t="str">
        <f>+'3.- Resumen general'!D1393</f>
        <v>Corrección de meningocele</v>
      </c>
      <c r="D1391" s="490" t="str">
        <f>+'3.- Resumen general'!F1393</f>
        <v>IQ A</v>
      </c>
      <c r="E1391" s="433" t="s">
        <v>444</v>
      </c>
      <c r="F1391" s="323">
        <f t="shared" si="107"/>
        <v>170.78198999999995</v>
      </c>
      <c r="G1391" s="180" t="s">
        <v>1390</v>
      </c>
      <c r="H1391" s="323">
        <f>+VLOOKUP(G1391,$C$2421:$D$3113,2,FALSE)+($H$3323*$G$3323*IN1391)+($H$3319*$G$3319*IN1391)</f>
        <v>324.98601666666667</v>
      </c>
      <c r="I1391" s="55"/>
      <c r="J1391" s="323"/>
      <c r="K1391" s="56">
        <f t="shared" si="108"/>
        <v>495.76800666666662</v>
      </c>
      <c r="IK1391" s="2">
        <v>63700</v>
      </c>
      <c r="IL1391" s="196" t="s">
        <v>2186</v>
      </c>
      <c r="IM1391" s="5">
        <v>320</v>
      </c>
      <c r="IN1391" s="296">
        <f t="shared" si="109"/>
        <v>5.333333333333333</v>
      </c>
    </row>
    <row r="1392" spans="1:248">
      <c r="A1392" s="52">
        <f>+'3.- Resumen general'!B1394</f>
        <v>1388</v>
      </c>
      <c r="B1392" s="52">
        <v>63710</v>
      </c>
      <c r="C1392" s="53" t="str">
        <f>+'3.- Resumen general'!D1394</f>
        <v>Injerto dural, espinal</v>
      </c>
      <c r="D1392" s="490" t="str">
        <f>+'3.- Resumen general'!F1394</f>
        <v>IQ B</v>
      </c>
      <c r="E1392" s="433" t="s">
        <v>5897</v>
      </c>
      <c r="F1392" s="323">
        <f t="shared" si="107"/>
        <v>179.13249000000002</v>
      </c>
      <c r="G1392" s="180" t="s">
        <v>1401</v>
      </c>
      <c r="H1392" s="323">
        <f>+VLOOKUP(G1392,$C$2421:$D$3113,2,FALSE)+($H$3275*$G$3275*IN1392)+($H$3271*$G$3271*IN1392)</f>
        <v>332.72601666666662</v>
      </c>
      <c r="I1392" s="55"/>
      <c r="J1392" s="323"/>
      <c r="K1392" s="56">
        <f t="shared" si="108"/>
        <v>511.85850666666664</v>
      </c>
      <c r="IK1392" s="2">
        <v>63710</v>
      </c>
      <c r="IL1392" s="196" t="s">
        <v>2187</v>
      </c>
      <c r="IM1392" s="5">
        <v>320</v>
      </c>
      <c r="IN1392" s="296">
        <f t="shared" si="109"/>
        <v>5.333333333333333</v>
      </c>
    </row>
    <row r="1393" spans="1:248">
      <c r="A1393" s="52">
        <f>+'3.- Resumen general'!B1395</f>
        <v>1389</v>
      </c>
      <c r="B1393" s="52">
        <v>63740</v>
      </c>
      <c r="C1393" s="53" t="str">
        <f>+'3.- Resumen general'!D1395</f>
        <v>Creación de derivación, lumbar, subaracnoidea-peritoneal, -pleural, u otra, que pueda requerir laminectomía</v>
      </c>
      <c r="D1393" s="490" t="str">
        <f>+'3.- Resumen general'!F1395</f>
        <v>IQ B</v>
      </c>
      <c r="E1393" s="433" t="s">
        <v>5897</v>
      </c>
      <c r="F1393" s="323">
        <f t="shared" si="107"/>
        <v>179.13249000000002</v>
      </c>
      <c r="G1393" s="180" t="s">
        <v>1401</v>
      </c>
      <c r="H1393" s="323">
        <f>+VLOOKUP(G1393,$C$2421:$D$3113,2,FALSE)+($H$3275*$G$3275*IN1393)+($H$3271*$G$3271*IN1393)</f>
        <v>291.99001666666663</v>
      </c>
      <c r="I1393" s="55"/>
      <c r="J1393" s="323"/>
      <c r="K1393" s="56">
        <f t="shared" si="108"/>
        <v>471.12250666666665</v>
      </c>
      <c r="IK1393" s="2">
        <v>63740</v>
      </c>
      <c r="IL1393" s="196" t="s">
        <v>2188</v>
      </c>
      <c r="IM1393" s="5">
        <v>260</v>
      </c>
      <c r="IN1393" s="296">
        <f t="shared" si="109"/>
        <v>4.333333333333333</v>
      </c>
    </row>
    <row r="1394" spans="1:248">
      <c r="A1394" s="52">
        <f>+'3.- Resumen general'!B1396</f>
        <v>1390</v>
      </c>
      <c r="B1394" s="52">
        <v>63741</v>
      </c>
      <c r="C1394" s="53" t="str">
        <f>+'3.- Resumen general'!D1396</f>
        <v>Creación de derivación lumbar, subaracnoidea-peritoneal, -pleural u otra por vía percutánea, que no requiera laminectomía</v>
      </c>
      <c r="D1394" s="490" t="str">
        <f>+'3.- Resumen general'!F1396</f>
        <v>IQ B</v>
      </c>
      <c r="E1394" s="433" t="s">
        <v>5897</v>
      </c>
      <c r="F1394" s="323">
        <f t="shared" si="107"/>
        <v>179.13249000000002</v>
      </c>
      <c r="G1394" s="180" t="s">
        <v>1401</v>
      </c>
      <c r="H1394" s="323">
        <f>+VLOOKUP(G1394,$C$2421:$D$3113,2,FALSE)+($H$3275*$G$3275*IN1394)+($H$3271*$G$3271*IN1394)</f>
        <v>169.78201666666666</v>
      </c>
      <c r="I1394" s="55"/>
      <c r="J1394" s="323"/>
      <c r="K1394" s="56">
        <f t="shared" si="108"/>
        <v>348.91450666666668</v>
      </c>
      <c r="IK1394" s="2">
        <v>63741</v>
      </c>
      <c r="IL1394" s="196" t="s">
        <v>2189</v>
      </c>
      <c r="IM1394" s="5">
        <v>80</v>
      </c>
      <c r="IN1394" s="296">
        <f t="shared" si="109"/>
        <v>1.3333333333333333</v>
      </c>
    </row>
    <row r="1395" spans="1:248">
      <c r="A1395" s="52">
        <f>+'3.- Resumen general'!B1397</f>
        <v>1391</v>
      </c>
      <c r="B1395" s="52">
        <v>64400</v>
      </c>
      <c r="C1395" s="53" t="str">
        <f>+'3.- Resumen general'!D1397</f>
        <v>Inyección de agente anestésico en nervio periférico</v>
      </c>
      <c r="D1395" s="490" t="str">
        <f>+'3.- Resumen general'!F1397</f>
        <v>Atención de Tópico</v>
      </c>
      <c r="E1395" s="432" t="s">
        <v>446</v>
      </c>
      <c r="F1395" s="323">
        <f t="shared" si="107"/>
        <v>2.9198499999999998</v>
      </c>
      <c r="G1395" s="57"/>
      <c r="H1395" s="323"/>
      <c r="I1395" s="55"/>
      <c r="J1395" s="323"/>
      <c r="K1395" s="56">
        <f t="shared" si="108"/>
        <v>2.9198499999999998</v>
      </c>
      <c r="IK1395" s="2">
        <v>64400</v>
      </c>
      <c r="IL1395" s="196" t="s">
        <v>2190</v>
      </c>
      <c r="IM1395" s="5">
        <v>30</v>
      </c>
      <c r="IN1395" s="296">
        <f t="shared" si="109"/>
        <v>0.5</v>
      </c>
    </row>
    <row r="1396" spans="1:248">
      <c r="A1396" s="52">
        <f>+'3.- Resumen general'!B1398</f>
        <v>1392</v>
      </c>
      <c r="B1396" s="52">
        <v>64505</v>
      </c>
      <c r="C1396" s="53" t="str">
        <f>+'3.- Resumen general'!D1398</f>
        <v>Inyección, agente anestésico en ganglio esfenopalatino, seno carotídeo o ganglio estrellado</v>
      </c>
      <c r="D1396" s="490" t="str">
        <f>+'3.- Resumen general'!F1398</f>
        <v>Atención de Tópico</v>
      </c>
      <c r="E1396" s="432" t="s">
        <v>446</v>
      </c>
      <c r="F1396" s="323">
        <f t="shared" si="107"/>
        <v>2.9198499999999998</v>
      </c>
      <c r="G1396" s="57"/>
      <c r="H1396" s="323"/>
      <c r="I1396" s="55"/>
      <c r="J1396" s="323"/>
      <c r="K1396" s="56">
        <f t="shared" si="108"/>
        <v>2.9198499999999998</v>
      </c>
      <c r="IK1396" s="2">
        <v>64505</v>
      </c>
      <c r="IL1396" s="196" t="s">
        <v>2191</v>
      </c>
      <c r="IM1396" s="5">
        <v>30</v>
      </c>
      <c r="IN1396" s="296">
        <f t="shared" si="109"/>
        <v>0.5</v>
      </c>
    </row>
    <row r="1397" spans="1:248">
      <c r="A1397" s="52">
        <f>+'3.- Resumen general'!B1399</f>
        <v>1393</v>
      </c>
      <c r="B1397" s="52">
        <v>64550</v>
      </c>
      <c r="C1397" s="53" t="str">
        <f>+'3.- Resumen general'!D1399</f>
        <v>Aplicación de neuroestimulador de superficie (transcutáneo)</v>
      </c>
      <c r="D1397" s="490" t="str">
        <f>+'3.- Resumen general'!F1399</f>
        <v>Atención de Tópico</v>
      </c>
      <c r="E1397" s="432" t="s">
        <v>446</v>
      </c>
      <c r="F1397" s="323">
        <f t="shared" si="107"/>
        <v>2.9198499999999998</v>
      </c>
      <c r="G1397" s="57"/>
      <c r="H1397" s="323"/>
      <c r="I1397" s="55"/>
      <c r="J1397" s="323"/>
      <c r="K1397" s="56">
        <f t="shared" si="108"/>
        <v>2.9198499999999998</v>
      </c>
      <c r="IK1397" s="2">
        <v>64550</v>
      </c>
      <c r="IL1397" s="196" t="s">
        <v>2192</v>
      </c>
      <c r="IM1397" s="5">
        <v>30</v>
      </c>
      <c r="IN1397" s="296">
        <f t="shared" si="109"/>
        <v>0.5</v>
      </c>
    </row>
    <row r="1398" spans="1:248">
      <c r="A1398" s="52">
        <f>+'3.- Resumen general'!B1400</f>
        <v>1394</v>
      </c>
      <c r="B1398" s="52">
        <v>64600</v>
      </c>
      <c r="C1398" s="53" t="str">
        <f>+'3.- Resumen general'!D1400</f>
        <v>Destrucción con agente neurolítico, nervio trigémino; ramas supraorbital, infraorbital, mentoniana, o alveolar inferior</v>
      </c>
      <c r="D1398" s="490" t="str">
        <f>+'3.- Resumen general'!F1400</f>
        <v>Atención de Tópico</v>
      </c>
      <c r="E1398" s="432" t="s">
        <v>446</v>
      </c>
      <c r="F1398" s="323">
        <f t="shared" si="107"/>
        <v>2.9198499999999998</v>
      </c>
      <c r="G1398" s="57"/>
      <c r="H1398" s="323"/>
      <c r="I1398" s="55"/>
      <c r="J1398" s="323"/>
      <c r="K1398" s="56">
        <f t="shared" si="108"/>
        <v>2.9198499999999998</v>
      </c>
      <c r="IK1398" s="2">
        <v>64600</v>
      </c>
      <c r="IL1398" s="196" t="s">
        <v>2193</v>
      </c>
      <c r="IM1398" s="5">
        <v>30</v>
      </c>
      <c r="IN1398" s="296">
        <f t="shared" si="109"/>
        <v>0.5</v>
      </c>
    </row>
    <row r="1399" spans="1:248">
      <c r="A1399" s="52">
        <f>+'3.- Resumen general'!B1401</f>
        <v>1395</v>
      </c>
      <c r="B1399" s="52">
        <v>64722</v>
      </c>
      <c r="C1399" s="53" t="str">
        <f>+'3.- Resumen general'!D1401</f>
        <v>Descompresión; nervios no especificados</v>
      </c>
      <c r="D1399" s="490" t="str">
        <f>+'3.- Resumen general'!F1401</f>
        <v>IQ B</v>
      </c>
      <c r="E1399" s="433" t="s">
        <v>5897</v>
      </c>
      <c r="F1399" s="323">
        <f t="shared" si="107"/>
        <v>179.13249000000002</v>
      </c>
      <c r="G1399" s="180" t="s">
        <v>1401</v>
      </c>
      <c r="H1399" s="323">
        <f>+VLOOKUP(G1399,$C$2421:$D$3113,2,FALSE)+($H$3275*$G$3275*IN1399)+($H$3271*$G$3271*IN1399)</f>
        <v>162.99268333333336</v>
      </c>
      <c r="I1399" s="55"/>
      <c r="J1399" s="323"/>
      <c r="K1399" s="56">
        <f t="shared" si="108"/>
        <v>342.12517333333335</v>
      </c>
      <c r="IK1399" s="2">
        <v>64722</v>
      </c>
      <c r="IL1399" s="196" t="s">
        <v>2194</v>
      </c>
      <c r="IM1399" s="5">
        <v>70</v>
      </c>
      <c r="IN1399" s="296">
        <f t="shared" si="109"/>
        <v>1.1666666666666667</v>
      </c>
    </row>
    <row r="1400" spans="1:248">
      <c r="A1400" s="52">
        <f>+'3.- Resumen general'!B1402</f>
        <v>1396</v>
      </c>
      <c r="B1400" s="52">
        <v>64774</v>
      </c>
      <c r="C1400" s="53" t="str">
        <f>+'3.- Resumen general'!D1402</f>
        <v>Excisión de neuroma; nervio cutáneo, identificable quirúrgicamente</v>
      </c>
      <c r="D1400" s="490" t="str">
        <f>+'3.- Resumen general'!F1402</f>
        <v>IQ B</v>
      </c>
      <c r="E1400" s="433" t="s">
        <v>5897</v>
      </c>
      <c r="F1400" s="323">
        <f t="shared" si="107"/>
        <v>179.13249000000002</v>
      </c>
      <c r="G1400" s="180" t="s">
        <v>1401</v>
      </c>
      <c r="H1400" s="323">
        <f>+VLOOKUP(G1400,$C$2421:$D$3113,2,FALSE)+($H$3275*$G$3275*IN1400)+($H$3271*$G$3271*IN1400)</f>
        <v>291.99001666666663</v>
      </c>
      <c r="I1400" s="55"/>
      <c r="J1400" s="323"/>
      <c r="K1400" s="56">
        <f t="shared" si="108"/>
        <v>471.12250666666665</v>
      </c>
      <c r="IK1400" s="2">
        <v>64774</v>
      </c>
      <c r="IL1400" s="196" t="s">
        <v>2195</v>
      </c>
      <c r="IM1400" s="5">
        <v>260</v>
      </c>
      <c r="IN1400" s="296">
        <f t="shared" si="109"/>
        <v>4.333333333333333</v>
      </c>
    </row>
    <row r="1401" spans="1:248">
      <c r="A1401" s="52">
        <f>+'3.- Resumen general'!B1403</f>
        <v>1397</v>
      </c>
      <c r="B1401" s="52">
        <v>64802</v>
      </c>
      <c r="C1401" s="53" t="str">
        <f>+'3.- Resumen general'!D1403</f>
        <v>Simpatectomía cervical</v>
      </c>
      <c r="D1401" s="490" t="str">
        <f>+'3.- Resumen general'!F1403</f>
        <v>IQ B</v>
      </c>
      <c r="E1401" s="433" t="s">
        <v>5897</v>
      </c>
      <c r="F1401" s="323">
        <f t="shared" si="107"/>
        <v>179.13249000000002</v>
      </c>
      <c r="G1401" s="180" t="s">
        <v>1401</v>
      </c>
      <c r="H1401" s="323">
        <f>+VLOOKUP(G1401,$C$2421:$D$3113,2,FALSE)+($H$3275*$G$3275*IN1401)+($H$3271*$G$3271*IN1401)</f>
        <v>251.25401666666667</v>
      </c>
      <c r="I1401" s="55"/>
      <c r="J1401" s="323"/>
      <c r="K1401" s="56">
        <f t="shared" si="108"/>
        <v>430.38650666666672</v>
      </c>
      <c r="IK1401" s="2">
        <v>64802</v>
      </c>
      <c r="IL1401" s="196" t="s">
        <v>2196</v>
      </c>
      <c r="IM1401" s="5">
        <v>200</v>
      </c>
      <c r="IN1401" s="296">
        <f t="shared" si="109"/>
        <v>3.3333333333333335</v>
      </c>
    </row>
    <row r="1402" spans="1:248">
      <c r="A1402" s="52">
        <f>+'3.- Resumen general'!B1404</f>
        <v>1398</v>
      </c>
      <c r="B1402" s="52">
        <v>64831</v>
      </c>
      <c r="C1402" s="53" t="str">
        <f>+'3.- Resumen general'!D1404</f>
        <v>Sutura de nervio digital, mano o pie; por cada nervio suturado</v>
      </c>
      <c r="D1402" s="490" t="str">
        <f>+'3.- Resumen general'!F1404</f>
        <v>IQ B</v>
      </c>
      <c r="E1402" s="433" t="s">
        <v>5897</v>
      </c>
      <c r="F1402" s="323">
        <f t="shared" si="107"/>
        <v>179.13249000000002</v>
      </c>
      <c r="G1402" s="180" t="s">
        <v>1392</v>
      </c>
      <c r="H1402" s="323">
        <f>+VLOOKUP(G1402,$C$2421:$D$3113,2,FALSE)</f>
        <v>21.28</v>
      </c>
      <c r="I1402" s="55"/>
      <c r="J1402" s="323"/>
      <c r="K1402" s="56">
        <f t="shared" si="108"/>
        <v>200.41249000000002</v>
      </c>
      <c r="IK1402" s="2">
        <v>64831</v>
      </c>
      <c r="IL1402" s="196" t="s">
        <v>2197</v>
      </c>
      <c r="IM1402" s="5">
        <v>200</v>
      </c>
      <c r="IN1402" s="296">
        <f t="shared" si="109"/>
        <v>3.3333333333333335</v>
      </c>
    </row>
    <row r="1403" spans="1:248">
      <c r="A1403" s="52">
        <f>+'3.- Resumen general'!B1405</f>
        <v>1399</v>
      </c>
      <c r="B1403" s="52">
        <v>64861</v>
      </c>
      <c r="C1403" s="53" t="str">
        <f>+'3.- Resumen general'!D1405</f>
        <v>Sutura de plexo braquial o plexo lumbar</v>
      </c>
      <c r="D1403" s="490" t="str">
        <f>+'3.- Resumen general'!F1405</f>
        <v>IQ A</v>
      </c>
      <c r="E1403" s="433" t="s">
        <v>444</v>
      </c>
      <c r="F1403" s="323">
        <f t="shared" si="107"/>
        <v>170.78198999999995</v>
      </c>
      <c r="G1403" s="180" t="s">
        <v>1390</v>
      </c>
      <c r="H1403" s="323">
        <f>+VLOOKUP(G1403,$C$2421:$D$3113,2,FALSE)+($H$3323*$G$3323*IN1403)+($H$3319*$G$3319*IN1403)</f>
        <v>365.72201666666666</v>
      </c>
      <c r="I1403" s="55"/>
      <c r="J1403" s="323"/>
      <c r="K1403" s="56">
        <f t="shared" si="108"/>
        <v>536.50400666666656</v>
      </c>
      <c r="IK1403" s="2">
        <v>64861</v>
      </c>
      <c r="IL1403" s="196" t="s">
        <v>2198</v>
      </c>
      <c r="IM1403" s="5">
        <v>380</v>
      </c>
      <c r="IN1403" s="296">
        <f t="shared" si="109"/>
        <v>6.333333333333333</v>
      </c>
    </row>
    <row r="1404" spans="1:248">
      <c r="A1404" s="52">
        <f>+'3.- Resumen general'!B1406</f>
        <v>1400</v>
      </c>
      <c r="B1404" s="52">
        <v>64864</v>
      </c>
      <c r="C1404" s="53" t="str">
        <f>+'3.- Resumen general'!D1406</f>
        <v>Sutura del nervio facial; extracraneal o infratemporal</v>
      </c>
      <c r="D1404" s="490" t="str">
        <f>+'3.- Resumen general'!F1406</f>
        <v>IQ A</v>
      </c>
      <c r="E1404" s="433" t="s">
        <v>444</v>
      </c>
      <c r="F1404" s="323">
        <f t="shared" si="107"/>
        <v>170.78198999999995</v>
      </c>
      <c r="G1404" s="180" t="s">
        <v>1401</v>
      </c>
      <c r="H1404" s="323">
        <f>+VLOOKUP(G1404,$C$2421:$D$3113,2,FALSE)+($H$3275*$G$3275*IN1404)+($H$3271*$G$3271*IN1404)</f>
        <v>332.72601666666662</v>
      </c>
      <c r="I1404" s="55"/>
      <c r="J1404" s="323"/>
      <c r="K1404" s="56">
        <f t="shared" si="108"/>
        <v>503.50800666666657</v>
      </c>
      <c r="IK1404" s="2">
        <v>64864</v>
      </c>
      <c r="IL1404" s="196" t="s">
        <v>2199</v>
      </c>
      <c r="IM1404" s="5">
        <v>320</v>
      </c>
      <c r="IN1404" s="296">
        <f t="shared" si="109"/>
        <v>5.333333333333333</v>
      </c>
    </row>
    <row r="1405" spans="1:248">
      <c r="A1405" s="52">
        <f>+'3.- Resumen general'!B1407</f>
        <v>1401</v>
      </c>
      <c r="B1405" s="52">
        <v>64866</v>
      </c>
      <c r="C1405" s="53" t="str">
        <f>+'3.- Resumen general'!D1407</f>
        <v>Anastomosis; facial-accesorio espinal, facial-hipogloso, facial-frénico</v>
      </c>
      <c r="D1405" s="490" t="str">
        <f>+'3.- Resumen general'!F1407</f>
        <v>IQ A</v>
      </c>
      <c r="E1405" s="433" t="s">
        <v>444</v>
      </c>
      <c r="F1405" s="323">
        <f t="shared" si="107"/>
        <v>170.78198999999995</v>
      </c>
      <c r="G1405" s="180" t="s">
        <v>1390</v>
      </c>
      <c r="H1405" s="323">
        <f>+VLOOKUP(G1405,$C$2421:$D$3113,2,FALSE)+($H$3323*$G$3323*IN1405)+($H$3319*$G$3319*IN1405)</f>
        <v>324.98601666666667</v>
      </c>
      <c r="I1405" s="55"/>
      <c r="J1405" s="323"/>
      <c r="K1405" s="56">
        <f t="shared" si="108"/>
        <v>495.76800666666662</v>
      </c>
      <c r="IK1405" s="2">
        <v>64866</v>
      </c>
      <c r="IL1405" s="196" t="s">
        <v>2200</v>
      </c>
      <c r="IM1405" s="5">
        <v>320</v>
      </c>
      <c r="IN1405" s="296">
        <f t="shared" si="109"/>
        <v>5.333333333333333</v>
      </c>
    </row>
    <row r="1406" spans="1:248">
      <c r="A1406" s="52">
        <f>+'3.- Resumen general'!B1408</f>
        <v>1402</v>
      </c>
      <c r="B1406" s="52">
        <v>64885</v>
      </c>
      <c r="C1406" s="53" t="str">
        <f>+'3.- Resumen general'!D1408</f>
        <v>Injerto de nervio, cabeza o cuello</v>
      </c>
      <c r="D1406" s="490" t="str">
        <f>+'3.- Resumen general'!F1408</f>
        <v>IQ B</v>
      </c>
      <c r="E1406" s="433" t="s">
        <v>5897</v>
      </c>
      <c r="F1406" s="323">
        <f t="shared" si="107"/>
        <v>179.13249000000002</v>
      </c>
      <c r="G1406" s="180" t="s">
        <v>1401</v>
      </c>
      <c r="H1406" s="323">
        <f>+VLOOKUP(G1406,$C$2421:$D$3113,2,FALSE)+($H$3275*$G$3275*IN1406)+($H$3271*$G$3271*IN1406)</f>
        <v>332.72601666666662</v>
      </c>
      <c r="I1406" s="55"/>
      <c r="J1406" s="323"/>
      <c r="K1406" s="56">
        <f t="shared" si="108"/>
        <v>511.85850666666664</v>
      </c>
      <c r="IK1406" s="2">
        <v>64885</v>
      </c>
      <c r="IL1406" s="196" t="s">
        <v>2201</v>
      </c>
      <c r="IM1406" s="5">
        <v>320</v>
      </c>
      <c r="IN1406" s="296">
        <f t="shared" si="109"/>
        <v>5.333333333333333</v>
      </c>
    </row>
    <row r="1407" spans="1:248">
      <c r="A1407" s="52">
        <f>+'3.- Resumen general'!B1409</f>
        <v>1403</v>
      </c>
      <c r="B1407" s="52">
        <v>64918</v>
      </c>
      <c r="C1407" s="53" t="str">
        <f>+'3.- Resumen general'!D1409</f>
        <v>Biopsia de nervio periférico</v>
      </c>
      <c r="D1407" s="490" t="str">
        <f>+'3.- Resumen general'!F1409</f>
        <v>Atención de Tópico</v>
      </c>
      <c r="E1407" s="432" t="s">
        <v>3214</v>
      </c>
      <c r="F1407" s="323">
        <f t="shared" si="107"/>
        <v>18.19285</v>
      </c>
      <c r="G1407" s="57"/>
      <c r="H1407" s="323"/>
      <c r="I1407" s="55"/>
      <c r="J1407" s="323"/>
      <c r="K1407" s="56">
        <f t="shared" si="108"/>
        <v>18.19285</v>
      </c>
      <c r="IK1407" s="2">
        <v>64918</v>
      </c>
      <c r="IL1407" s="196" t="s">
        <v>2202</v>
      </c>
      <c r="IM1407" s="5">
        <v>20</v>
      </c>
      <c r="IN1407" s="296">
        <f t="shared" si="109"/>
        <v>0.33333333333333331</v>
      </c>
    </row>
    <row r="1408" spans="1:248">
      <c r="A1408" s="52">
        <f>+'3.- Resumen general'!B1410</f>
        <v>1404</v>
      </c>
      <c r="B1408" s="52">
        <v>65091</v>
      </c>
      <c r="C1408" s="53" t="str">
        <f>+'3.- Resumen general'!D1410</f>
        <v>Evisceración de contenidos oculares; sin implante</v>
      </c>
      <c r="D1408" s="490" t="str">
        <f>+'3.- Resumen general'!F1410</f>
        <v>IQ B</v>
      </c>
      <c r="E1408" s="433" t="s">
        <v>3273</v>
      </c>
      <c r="F1408" s="323">
        <f t="shared" si="107"/>
        <v>49.8</v>
      </c>
      <c r="G1408" s="180" t="s">
        <v>1401</v>
      </c>
      <c r="H1408" s="323">
        <f>+VLOOKUP(G1408,$C$2421:$D$3113,2,FALSE)+($H$3275*$G$3275*IN1408)+($H$3271*$G$3271*IN1408)</f>
        <v>169.78201666666666</v>
      </c>
      <c r="I1408" s="55"/>
      <c r="J1408" s="323"/>
      <c r="K1408" s="56">
        <f t="shared" si="108"/>
        <v>219.58201666666668</v>
      </c>
      <c r="IK1408" s="288">
        <v>65091</v>
      </c>
      <c r="IL1408" s="196" t="s">
        <v>2203</v>
      </c>
      <c r="IM1408" s="5">
        <v>80</v>
      </c>
      <c r="IN1408" s="296">
        <f t="shared" si="109"/>
        <v>1.3333333333333333</v>
      </c>
    </row>
    <row r="1409" spans="1:248">
      <c r="A1409" s="52">
        <f>+'3.- Resumen general'!B1411</f>
        <v>1405</v>
      </c>
      <c r="B1409" s="52">
        <v>65101</v>
      </c>
      <c r="C1409" s="53" t="str">
        <f>+'3.- Resumen general'!D1411</f>
        <v>Enucleación del ojo; sin implante</v>
      </c>
      <c r="D1409" s="490" t="str">
        <f>+'3.- Resumen general'!F1411</f>
        <v>IQ B</v>
      </c>
      <c r="E1409" s="433" t="s">
        <v>3273</v>
      </c>
      <c r="F1409" s="323">
        <f t="shared" si="107"/>
        <v>49.8</v>
      </c>
      <c r="G1409" s="180" t="s">
        <v>1401</v>
      </c>
      <c r="H1409" s="323">
        <f>+VLOOKUP(G1409,$C$2421:$D$3113,2,FALSE)+($H$3275*$G$3275*IN1409)+($H$3271*$G$3271*IN1409)</f>
        <v>190.15001666666666</v>
      </c>
      <c r="I1409" s="55"/>
      <c r="J1409" s="323"/>
      <c r="K1409" s="56">
        <f t="shared" si="108"/>
        <v>239.95001666666667</v>
      </c>
      <c r="IK1409" s="288">
        <v>65101</v>
      </c>
      <c r="IL1409" s="196" t="s">
        <v>2204</v>
      </c>
      <c r="IM1409" s="5">
        <v>110</v>
      </c>
      <c r="IN1409" s="296">
        <f t="shared" si="109"/>
        <v>1.8333333333333333</v>
      </c>
    </row>
    <row r="1410" spans="1:248">
      <c r="A1410" s="52">
        <f>+'3.- Resumen general'!B1412</f>
        <v>1406</v>
      </c>
      <c r="B1410" s="52">
        <v>65110</v>
      </c>
      <c r="C1410" s="53" t="str">
        <f>+'3.- Resumen general'!D1412</f>
        <v>Exenteración de la órbita (no incluye injerto cutáneo), extirpación de contenidos oculares; solamente</v>
      </c>
      <c r="D1410" s="490" t="str">
        <f>+'3.- Resumen general'!F1412</f>
        <v>IQ A</v>
      </c>
      <c r="E1410" s="433" t="s">
        <v>445</v>
      </c>
      <c r="F1410" s="323">
        <f t="shared" si="107"/>
        <v>96.123999999999981</v>
      </c>
      <c r="G1410" s="180" t="s">
        <v>1401</v>
      </c>
      <c r="H1410" s="323">
        <f>+VLOOKUP(G1410,$C$2421:$D$3113,2,FALSE)+($H$3275*$G$3275*IN1410)+($H$3271*$G$3271*IN1410)</f>
        <v>271.62201666666664</v>
      </c>
      <c r="I1410" s="55"/>
      <c r="J1410" s="323"/>
      <c r="K1410" s="56">
        <f t="shared" si="108"/>
        <v>367.74601666666661</v>
      </c>
      <c r="IK1410" s="288">
        <v>65110</v>
      </c>
      <c r="IL1410" s="196" t="s">
        <v>2205</v>
      </c>
      <c r="IM1410" s="5">
        <v>230</v>
      </c>
      <c r="IN1410" s="296">
        <f t="shared" si="109"/>
        <v>3.8333333333333335</v>
      </c>
    </row>
    <row r="1411" spans="1:248">
      <c r="A1411" s="52">
        <f>+'3.- Resumen general'!B1413</f>
        <v>1407</v>
      </c>
      <c r="B1411" s="52">
        <v>65175</v>
      </c>
      <c r="C1411" s="53" t="str">
        <f>+'3.- Resumen general'!D1413</f>
        <v>Remoción de implante ocular</v>
      </c>
      <c r="D1411" s="490" t="str">
        <f>+'3.- Resumen general'!F1413</f>
        <v>IQ C</v>
      </c>
      <c r="E1411" s="433" t="s">
        <v>445</v>
      </c>
      <c r="F1411" s="323">
        <f t="shared" si="107"/>
        <v>96.123999999999981</v>
      </c>
      <c r="G1411" s="58" t="s">
        <v>1392</v>
      </c>
      <c r="H1411" s="323">
        <f>+VLOOKUP(G1411,$C$2421:$D$3113,2,FALSE)</f>
        <v>21.28</v>
      </c>
      <c r="I1411" s="55"/>
      <c r="J1411" s="323"/>
      <c r="K1411" s="56">
        <f t="shared" si="108"/>
        <v>117.40399999999998</v>
      </c>
      <c r="IK1411" s="2">
        <v>65175</v>
      </c>
      <c r="IL1411" s="196" t="s">
        <v>2206</v>
      </c>
      <c r="IM1411" s="5">
        <v>30</v>
      </c>
      <c r="IN1411" s="296">
        <f t="shared" si="109"/>
        <v>0.5</v>
      </c>
    </row>
    <row r="1412" spans="1:248">
      <c r="A1412" s="52">
        <f>+'3.- Resumen general'!B1414</f>
        <v>1408</v>
      </c>
      <c r="B1412" s="52">
        <v>65205</v>
      </c>
      <c r="C1412" s="53" t="str">
        <f>+'3.- Resumen general'!D1414</f>
        <v>Extirpación de cuerpo extraño, ojo externo, conjuntival superficial</v>
      </c>
      <c r="D1412" s="490" t="str">
        <f>+'3.- Resumen general'!F1414</f>
        <v>Atención de Tópico</v>
      </c>
      <c r="E1412" s="432" t="s">
        <v>446</v>
      </c>
      <c r="F1412" s="323">
        <f t="shared" si="107"/>
        <v>2.9198499999999998</v>
      </c>
      <c r="G1412" s="57"/>
      <c r="H1412" s="323"/>
      <c r="I1412" s="55"/>
      <c r="J1412" s="323"/>
      <c r="K1412" s="56">
        <f t="shared" si="108"/>
        <v>2.9198499999999998</v>
      </c>
      <c r="IK1412" s="2">
        <v>65205</v>
      </c>
      <c r="IL1412" s="196" t="s">
        <v>2207</v>
      </c>
      <c r="IM1412" s="5">
        <v>20</v>
      </c>
      <c r="IN1412" s="296">
        <f t="shared" si="109"/>
        <v>0.33333333333333331</v>
      </c>
    </row>
    <row r="1413" spans="1:248">
      <c r="A1413" s="52">
        <f>+'3.- Resumen general'!B1415</f>
        <v>1409</v>
      </c>
      <c r="B1413" s="52">
        <v>65235</v>
      </c>
      <c r="C1413" s="53" t="str">
        <f>+'3.- Resumen general'!D1415</f>
        <v>Extirpación de cuerpo extraño, intraocular; de la cámara anterior o cristalino</v>
      </c>
      <c r="D1413" s="490" t="str">
        <f>+'3.- Resumen general'!F1415</f>
        <v>IQ A</v>
      </c>
      <c r="E1413" s="433" t="s">
        <v>3273</v>
      </c>
      <c r="F1413" s="323">
        <f t="shared" ref="F1413:F1476" si="111">+VLOOKUP(E1413,$C$2421:$D$3113,2,FALSE)</f>
        <v>49.8</v>
      </c>
      <c r="G1413" s="180" t="s">
        <v>1401</v>
      </c>
      <c r="H1413" s="323">
        <f>+VLOOKUP(G1413,$C$2421:$D$3113,2,FALSE)+($H$3275*$G$3275*IN1413)+($H$3271*$G$3271*IN1413)</f>
        <v>156.20335000000003</v>
      </c>
      <c r="I1413" s="55"/>
      <c r="J1413" s="323"/>
      <c r="K1413" s="56">
        <f t="shared" ref="K1413:K1476" si="112">+F1413+H1413+J1413</f>
        <v>206.00335000000001</v>
      </c>
      <c r="IK1413" s="2">
        <v>65235</v>
      </c>
      <c r="IL1413" s="196" t="s">
        <v>3069</v>
      </c>
      <c r="IM1413" s="5">
        <v>60</v>
      </c>
      <c r="IN1413" s="296">
        <f t="shared" ref="IN1413:IN1476" si="113">IM1413/60</f>
        <v>1</v>
      </c>
    </row>
    <row r="1414" spans="1:248">
      <c r="A1414" s="52">
        <f>+'3.- Resumen general'!B1416</f>
        <v>1410</v>
      </c>
      <c r="B1414" s="52">
        <v>65260</v>
      </c>
      <c r="C1414" s="53" t="str">
        <f>+'3.- Resumen general'!D1416</f>
        <v>Del segmento posterior, extracción magnética, ruta anterior o posterior</v>
      </c>
      <c r="D1414" s="490" t="str">
        <f>+'3.- Resumen general'!F1416</f>
        <v>IQ A</v>
      </c>
      <c r="E1414" s="433" t="s">
        <v>444</v>
      </c>
      <c r="F1414" s="323">
        <f t="shared" si="111"/>
        <v>170.78198999999995</v>
      </c>
      <c r="G1414" s="180" t="s">
        <v>1401</v>
      </c>
      <c r="H1414" s="323">
        <f>+VLOOKUP(G1414,$C$2421:$D$3113,2,FALSE)+($H$3275*$G$3275*IN1414)+($H$3271*$G$3271*IN1414)</f>
        <v>196.93935000000002</v>
      </c>
      <c r="I1414" s="55"/>
      <c r="J1414" s="323"/>
      <c r="K1414" s="56">
        <f t="shared" si="112"/>
        <v>367.72133999999994</v>
      </c>
      <c r="IK1414" s="2">
        <v>65260</v>
      </c>
      <c r="IL1414" s="196" t="s">
        <v>3070</v>
      </c>
      <c r="IM1414" s="5">
        <v>120</v>
      </c>
      <c r="IN1414" s="296">
        <f t="shared" si="113"/>
        <v>2</v>
      </c>
    </row>
    <row r="1415" spans="1:248">
      <c r="A1415" s="52">
        <f>+'3.- Resumen general'!B1417</f>
        <v>1411</v>
      </c>
      <c r="B1415" s="52">
        <v>65270</v>
      </c>
      <c r="C1415" s="53" t="str">
        <f>+'3.- Resumen general'!D1417</f>
        <v>Corrección de laceración; conjuntiva, con o sin laceración no perforante de esclerótica, cierre directo</v>
      </c>
      <c r="D1415" s="490" t="str">
        <f>+'3.- Resumen general'!F1417</f>
        <v>IQ C</v>
      </c>
      <c r="E1415" s="433" t="s">
        <v>445</v>
      </c>
      <c r="F1415" s="323">
        <f t="shared" si="111"/>
        <v>96.123999999999981</v>
      </c>
      <c r="G1415" s="180" t="s">
        <v>441</v>
      </c>
      <c r="H1415" s="323">
        <f>+VLOOKUP(G1415,$C$2421:$D$3113,2,FALSE)</f>
        <v>17.94735</v>
      </c>
      <c r="I1415" s="55"/>
      <c r="J1415" s="323"/>
      <c r="K1415" s="56">
        <f t="shared" si="112"/>
        <v>114.07134999999998</v>
      </c>
      <c r="IK1415" s="2">
        <v>65270</v>
      </c>
      <c r="IL1415" s="196" t="s">
        <v>3071</v>
      </c>
      <c r="IM1415" s="5">
        <v>20</v>
      </c>
      <c r="IN1415" s="296">
        <f t="shared" si="113"/>
        <v>0.33333333333333331</v>
      </c>
    </row>
    <row r="1416" spans="1:248">
      <c r="A1416" s="52">
        <f>+'3.- Resumen general'!B1418</f>
        <v>1412</v>
      </c>
      <c r="B1416" s="52">
        <v>65275</v>
      </c>
      <c r="C1416" s="53" t="str">
        <f>+'3.- Resumen general'!D1418</f>
        <v>Córnea, no perforante, con o sin extirpación de cuerpo extraño</v>
      </c>
      <c r="D1416" s="490" t="str">
        <f>+'3.- Resumen general'!F1418</f>
        <v>IQ B</v>
      </c>
      <c r="E1416" s="433" t="s">
        <v>5897</v>
      </c>
      <c r="F1416" s="323">
        <f t="shared" si="111"/>
        <v>179.13249000000002</v>
      </c>
      <c r="G1416" s="180" t="s">
        <v>441</v>
      </c>
      <c r="H1416" s="323">
        <f>+VLOOKUP(G1416,$C$2421:$D$3113,2,FALSE)</f>
        <v>17.94735</v>
      </c>
      <c r="I1416" s="55"/>
      <c r="J1416" s="323"/>
      <c r="K1416" s="56">
        <f t="shared" si="112"/>
        <v>197.07984000000002</v>
      </c>
      <c r="IK1416" s="2">
        <v>65275</v>
      </c>
      <c r="IL1416" s="196" t="s">
        <v>3072</v>
      </c>
      <c r="IM1416" s="5">
        <v>30</v>
      </c>
      <c r="IN1416" s="296">
        <f t="shared" si="113"/>
        <v>0.5</v>
      </c>
    </row>
    <row r="1417" spans="1:248">
      <c r="A1417" s="52">
        <f>+'3.- Resumen general'!B1419</f>
        <v>1413</v>
      </c>
      <c r="B1417" s="52">
        <v>65290</v>
      </c>
      <c r="C1417" s="53" t="str">
        <f>+'3.- Resumen general'!D1419</f>
        <v>Corrección de herida, músculo extraocular, tendón y/o cápsula de Tenon</v>
      </c>
      <c r="D1417" s="490" t="str">
        <f>+'3.- Resumen general'!F1419</f>
        <v>IQ B</v>
      </c>
      <c r="E1417" s="433" t="s">
        <v>5897</v>
      </c>
      <c r="F1417" s="323">
        <f t="shared" si="111"/>
        <v>179.13249000000002</v>
      </c>
      <c r="G1417" s="180" t="s">
        <v>441</v>
      </c>
      <c r="H1417" s="323">
        <f>+VLOOKUP(G1417,$C$2421:$D$3113,2,FALSE)</f>
        <v>17.94735</v>
      </c>
      <c r="I1417" s="55"/>
      <c r="J1417" s="323"/>
      <c r="K1417" s="56">
        <f t="shared" si="112"/>
        <v>197.07984000000002</v>
      </c>
      <c r="IK1417" s="2">
        <v>65290</v>
      </c>
      <c r="IL1417" s="196" t="s">
        <v>3073</v>
      </c>
      <c r="IM1417" s="5">
        <v>60</v>
      </c>
      <c r="IN1417" s="296">
        <f t="shared" si="113"/>
        <v>1</v>
      </c>
    </row>
    <row r="1418" spans="1:248">
      <c r="A1418" s="52">
        <f>+'3.- Resumen general'!B1420</f>
        <v>1414</v>
      </c>
      <c r="B1418" s="52">
        <v>65400</v>
      </c>
      <c r="C1418" s="53" t="str">
        <f>+'3.- Resumen general'!D1420</f>
        <v>Excisión de lesión, córnea (queratectomía, lamelar, parcial), excepto pterigion</v>
      </c>
      <c r="D1418" s="490" t="str">
        <f>+'3.- Resumen general'!F1420</f>
        <v>IQ B</v>
      </c>
      <c r="E1418" s="433" t="s">
        <v>5897</v>
      </c>
      <c r="F1418" s="323">
        <f t="shared" si="111"/>
        <v>179.13249000000002</v>
      </c>
      <c r="G1418" s="180" t="s">
        <v>441</v>
      </c>
      <c r="H1418" s="323">
        <f>+VLOOKUP(G1418,$C$2421:$D$3113,2,FALSE)</f>
        <v>17.94735</v>
      </c>
      <c r="I1418" s="55"/>
      <c r="J1418" s="323"/>
      <c r="K1418" s="56">
        <f t="shared" si="112"/>
        <v>197.07984000000002</v>
      </c>
      <c r="IK1418" s="2">
        <v>65400</v>
      </c>
      <c r="IL1418" s="196" t="s">
        <v>3074</v>
      </c>
      <c r="IM1418" s="5">
        <v>50</v>
      </c>
      <c r="IN1418" s="296">
        <f t="shared" si="113"/>
        <v>0.83333333333333337</v>
      </c>
    </row>
    <row r="1419" spans="1:248">
      <c r="A1419" s="52">
        <f>+'3.- Resumen general'!B1421</f>
        <v>1415</v>
      </c>
      <c r="B1419" s="52">
        <v>65410</v>
      </c>
      <c r="C1419" s="53" t="str">
        <f>+'3.- Resumen general'!D1421</f>
        <v>Biopsia de córnea</v>
      </c>
      <c r="D1419" s="490" t="str">
        <f>+'3.- Resumen general'!F1421</f>
        <v>Atención de Tópico</v>
      </c>
      <c r="E1419" s="432" t="s">
        <v>3214</v>
      </c>
      <c r="F1419" s="323">
        <f t="shared" si="111"/>
        <v>18.19285</v>
      </c>
      <c r="G1419" s="57"/>
      <c r="H1419" s="323"/>
      <c r="I1419" s="55"/>
      <c r="J1419" s="323"/>
      <c r="K1419" s="56">
        <f t="shared" si="112"/>
        <v>18.19285</v>
      </c>
      <c r="IK1419" s="2">
        <v>65410</v>
      </c>
      <c r="IL1419" s="196" t="s">
        <v>3075</v>
      </c>
      <c r="IM1419" s="5">
        <v>30</v>
      </c>
      <c r="IN1419" s="296">
        <f t="shared" si="113"/>
        <v>0.5</v>
      </c>
    </row>
    <row r="1420" spans="1:248">
      <c r="A1420" s="52">
        <f>+'3.- Resumen general'!B1422</f>
        <v>1416</v>
      </c>
      <c r="B1420" s="52">
        <v>65420</v>
      </c>
      <c r="C1420" s="53" t="str">
        <f>+'3.- Resumen general'!D1422</f>
        <v>Excisión o transposición de pterigion; sin injerto</v>
      </c>
      <c r="D1420" s="490" t="str">
        <f>+'3.- Resumen general'!F1422</f>
        <v>Atención de Tópico</v>
      </c>
      <c r="E1420" s="432" t="s">
        <v>446</v>
      </c>
      <c r="F1420" s="323">
        <f t="shared" si="111"/>
        <v>2.9198499999999998</v>
      </c>
      <c r="G1420" s="57"/>
      <c r="H1420" s="323"/>
      <c r="I1420" s="55"/>
      <c r="J1420" s="323"/>
      <c r="K1420" s="56">
        <f t="shared" si="112"/>
        <v>2.9198499999999998</v>
      </c>
      <c r="IK1420" s="2">
        <v>65420</v>
      </c>
      <c r="IL1420" s="196" t="s">
        <v>3076</v>
      </c>
      <c r="IM1420" s="5">
        <v>40</v>
      </c>
      <c r="IN1420" s="296">
        <f t="shared" si="113"/>
        <v>0.66666666666666663</v>
      </c>
    </row>
    <row r="1421" spans="1:248">
      <c r="A1421" s="52">
        <f>+'3.- Resumen general'!B1423</f>
        <v>1417</v>
      </c>
      <c r="B1421" s="52">
        <v>65430</v>
      </c>
      <c r="C1421" s="53" t="str">
        <f>+'3.- Resumen general'!D1423</f>
        <v>Raspado de córnea, diagnóstico, para frotis y/o cultivo</v>
      </c>
      <c r="D1421" s="490" t="str">
        <f>+'3.- Resumen general'!F1423</f>
        <v>Atención de Tópico</v>
      </c>
      <c r="E1421" s="432" t="s">
        <v>446</v>
      </c>
      <c r="F1421" s="323">
        <f t="shared" si="111"/>
        <v>2.9198499999999998</v>
      </c>
      <c r="G1421" s="57"/>
      <c r="H1421" s="323"/>
      <c r="I1421" s="55"/>
      <c r="J1421" s="323"/>
      <c r="K1421" s="56">
        <f t="shared" si="112"/>
        <v>2.9198499999999998</v>
      </c>
      <c r="IK1421" s="2">
        <v>65430</v>
      </c>
      <c r="IL1421" s="196" t="s">
        <v>3077</v>
      </c>
      <c r="IM1421" s="5">
        <v>20</v>
      </c>
      <c r="IN1421" s="296">
        <f t="shared" si="113"/>
        <v>0.33333333333333331</v>
      </c>
    </row>
    <row r="1422" spans="1:248">
      <c r="A1422" s="52">
        <f>+'3.- Resumen general'!B1424</f>
        <v>1418</v>
      </c>
      <c r="B1422" s="52">
        <v>65435</v>
      </c>
      <c r="C1422" s="53" t="str">
        <f>+'3.- Resumen general'!D1424</f>
        <v>Extirpación de epitelio de córnea; con o sin quimiocauterización (abrasión, legrado)</v>
      </c>
      <c r="D1422" s="490" t="str">
        <f>+'3.- Resumen general'!F1424</f>
        <v>IQ B</v>
      </c>
      <c r="E1422" s="433" t="s">
        <v>5897</v>
      </c>
      <c r="F1422" s="323">
        <f t="shared" si="111"/>
        <v>179.13249000000002</v>
      </c>
      <c r="G1422" s="180" t="s">
        <v>441</v>
      </c>
      <c r="H1422" s="323">
        <f>+VLOOKUP(G1422,$C$2421:$D$3113,2,FALSE)</f>
        <v>17.94735</v>
      </c>
      <c r="I1422" s="55"/>
      <c r="J1422" s="323"/>
      <c r="K1422" s="56">
        <f t="shared" si="112"/>
        <v>197.07984000000002</v>
      </c>
      <c r="IK1422" s="2">
        <v>65435</v>
      </c>
      <c r="IL1422" s="196" t="s">
        <v>3078</v>
      </c>
      <c r="IM1422" s="5">
        <v>20</v>
      </c>
      <c r="IN1422" s="296">
        <f t="shared" si="113"/>
        <v>0.33333333333333331</v>
      </c>
    </row>
    <row r="1423" spans="1:248">
      <c r="A1423" s="52">
        <f>+'3.- Resumen general'!B1425</f>
        <v>1419</v>
      </c>
      <c r="B1423" s="52">
        <v>65450</v>
      </c>
      <c r="C1423" s="53" t="str">
        <f>+'3.- Resumen general'!D1425</f>
        <v>Destrucción de lesión de córnea mediante crioterapia, fotocoagulación o termocauterización</v>
      </c>
      <c r="D1423" s="490" t="str">
        <f>+'3.- Resumen general'!F1425</f>
        <v>IQ B</v>
      </c>
      <c r="E1423" s="433" t="s">
        <v>5897</v>
      </c>
      <c r="F1423" s="323">
        <f t="shared" si="111"/>
        <v>179.13249000000002</v>
      </c>
      <c r="G1423" s="180" t="s">
        <v>1392</v>
      </c>
      <c r="H1423" s="323">
        <f>+VLOOKUP(G1423,$C$2421:$D$3113,2,FALSE)</f>
        <v>21.28</v>
      </c>
      <c r="I1423" s="55"/>
      <c r="J1423" s="323"/>
      <c r="K1423" s="56">
        <f t="shared" si="112"/>
        <v>200.41249000000002</v>
      </c>
      <c r="IK1423" s="2">
        <v>65450</v>
      </c>
      <c r="IL1423" s="196" t="s">
        <v>3079</v>
      </c>
      <c r="IM1423" s="5">
        <v>40</v>
      </c>
      <c r="IN1423" s="296">
        <f t="shared" si="113"/>
        <v>0.66666666666666663</v>
      </c>
    </row>
    <row r="1424" spans="1:248">
      <c r="A1424" s="52">
        <f>+'3.- Resumen general'!B1426</f>
        <v>1420</v>
      </c>
      <c r="B1424" s="52">
        <v>65771</v>
      </c>
      <c r="C1424" s="53" t="str">
        <f>+'3.- Resumen general'!D1426</f>
        <v>Queratotomía radial</v>
      </c>
      <c r="D1424" s="490" t="str">
        <f>+'3.- Resumen general'!F1426</f>
        <v>IQ B</v>
      </c>
      <c r="E1424" s="433" t="s">
        <v>5897</v>
      </c>
      <c r="F1424" s="323">
        <f t="shared" si="111"/>
        <v>179.13249000000002</v>
      </c>
      <c r="G1424" s="180" t="s">
        <v>441</v>
      </c>
      <c r="H1424" s="323">
        <f>+VLOOKUP(G1424,$C$2421:$D$3113,2,FALSE)</f>
        <v>17.94735</v>
      </c>
      <c r="I1424" s="55"/>
      <c r="J1424" s="323"/>
      <c r="K1424" s="56">
        <f t="shared" si="112"/>
        <v>197.07984000000002</v>
      </c>
      <c r="IK1424" s="2">
        <v>65771</v>
      </c>
      <c r="IL1424" s="196" t="s">
        <v>3080</v>
      </c>
      <c r="IM1424" s="5">
        <v>60</v>
      </c>
      <c r="IN1424" s="296">
        <f t="shared" si="113"/>
        <v>1</v>
      </c>
    </row>
    <row r="1425" spans="1:248" s="63" customFormat="1">
      <c r="A1425" s="52">
        <f>+'3.- Resumen general'!B1427</f>
        <v>1421</v>
      </c>
      <c r="B1425" s="52">
        <v>65800</v>
      </c>
      <c r="C1425" s="53" t="str">
        <f>+'3.- Resumen general'!D1427</f>
        <v>Paracentesis de cámara anterior del ojo (procedimiento separado); con aspiración diagnóstica de humor acuoso</v>
      </c>
      <c r="D1425" s="490" t="str">
        <f>+'3.- Resumen general'!F1427</f>
        <v>IQ D</v>
      </c>
      <c r="E1425" s="433" t="s">
        <v>3273</v>
      </c>
      <c r="F1425" s="323">
        <f t="shared" si="111"/>
        <v>49.8</v>
      </c>
      <c r="G1425" s="180" t="s">
        <v>1392</v>
      </c>
      <c r="H1425" s="323"/>
      <c r="I1425" s="60"/>
      <c r="J1425" s="323"/>
      <c r="K1425" s="61">
        <f t="shared" si="112"/>
        <v>49.8</v>
      </c>
      <c r="L1425" s="6"/>
      <c r="M1425" s="6"/>
      <c r="N1425" s="6"/>
      <c r="P1425" s="64"/>
      <c r="IK1425" s="2">
        <v>65800</v>
      </c>
      <c r="IL1425" s="196" t="s">
        <v>3081</v>
      </c>
      <c r="IM1425" s="64">
        <v>10</v>
      </c>
      <c r="IN1425" s="296">
        <f t="shared" si="113"/>
        <v>0.16666666666666666</v>
      </c>
    </row>
    <row r="1426" spans="1:248" s="63" customFormat="1">
      <c r="A1426" s="52">
        <f>+'3.- Resumen general'!B1428</f>
        <v>1422</v>
      </c>
      <c r="B1426" s="52">
        <v>65820</v>
      </c>
      <c r="C1426" s="53" t="str">
        <f>+'3.- Resumen general'!D1428</f>
        <v>Goniotomía</v>
      </c>
      <c r="D1426" s="490" t="str">
        <f>+'3.- Resumen general'!F1428</f>
        <v>IQ D</v>
      </c>
      <c r="E1426" s="433" t="s">
        <v>3273</v>
      </c>
      <c r="F1426" s="323">
        <f t="shared" si="111"/>
        <v>49.8</v>
      </c>
      <c r="G1426" s="180" t="s">
        <v>441</v>
      </c>
      <c r="H1426" s="323"/>
      <c r="I1426" s="60"/>
      <c r="J1426" s="323"/>
      <c r="K1426" s="61">
        <f t="shared" si="112"/>
        <v>49.8</v>
      </c>
      <c r="L1426" s="6"/>
      <c r="M1426" s="6"/>
      <c r="N1426" s="6"/>
      <c r="P1426" s="64"/>
      <c r="IK1426" s="2">
        <v>65820</v>
      </c>
      <c r="IL1426" s="196" t="s">
        <v>3082</v>
      </c>
      <c r="IM1426" s="64">
        <v>60</v>
      </c>
      <c r="IN1426" s="296">
        <f t="shared" si="113"/>
        <v>1</v>
      </c>
    </row>
    <row r="1427" spans="1:248" s="63" customFormat="1">
      <c r="A1427" s="52">
        <f>+'3.- Resumen general'!B1429</f>
        <v>1423</v>
      </c>
      <c r="B1427" s="52">
        <v>65850</v>
      </c>
      <c r="C1427" s="53" t="str">
        <f>+'3.- Resumen general'!D1429</f>
        <v>Trabeculotomía ab externo</v>
      </c>
      <c r="D1427" s="490" t="str">
        <f>+'3.- Resumen general'!F1429</f>
        <v>IQ D</v>
      </c>
      <c r="E1427" s="433" t="s">
        <v>3273</v>
      </c>
      <c r="F1427" s="323">
        <f t="shared" si="111"/>
        <v>49.8</v>
      </c>
      <c r="G1427" s="180" t="s">
        <v>441</v>
      </c>
      <c r="H1427" s="323"/>
      <c r="I1427" s="60"/>
      <c r="J1427" s="323"/>
      <c r="K1427" s="61">
        <f t="shared" si="112"/>
        <v>49.8</v>
      </c>
      <c r="L1427" s="6"/>
      <c r="M1427" s="6"/>
      <c r="N1427" s="6"/>
      <c r="P1427" s="64"/>
      <c r="IK1427" s="2">
        <v>65850</v>
      </c>
      <c r="IL1427" s="196" t="s">
        <v>3083</v>
      </c>
      <c r="IM1427" s="64">
        <v>40</v>
      </c>
      <c r="IN1427" s="296">
        <f t="shared" si="113"/>
        <v>0.66666666666666663</v>
      </c>
    </row>
    <row r="1428" spans="1:248" s="63" customFormat="1">
      <c r="A1428" s="52">
        <f>+'3.- Resumen general'!B1430</f>
        <v>1424</v>
      </c>
      <c r="B1428" s="52">
        <v>65855</v>
      </c>
      <c r="C1428" s="53" t="str">
        <f>+'3.- Resumen general'!D1430</f>
        <v>Trabeculoplastía por láser</v>
      </c>
      <c r="D1428" s="490" t="str">
        <f>+'3.- Resumen general'!F1430</f>
        <v>IQ D</v>
      </c>
      <c r="E1428" s="434" t="s">
        <v>3273</v>
      </c>
      <c r="F1428" s="323">
        <f t="shared" si="111"/>
        <v>49.8</v>
      </c>
      <c r="G1428" s="180" t="s">
        <v>441</v>
      </c>
      <c r="H1428" s="323"/>
      <c r="I1428" s="60"/>
      <c r="J1428" s="323"/>
      <c r="K1428" s="61">
        <f t="shared" si="112"/>
        <v>49.8</v>
      </c>
      <c r="L1428" s="6"/>
      <c r="M1428" s="6"/>
      <c r="N1428" s="6"/>
      <c r="P1428" s="64"/>
      <c r="IK1428" s="2">
        <v>65855</v>
      </c>
      <c r="IL1428" s="196" t="s">
        <v>4618</v>
      </c>
      <c r="IM1428" s="64">
        <v>50</v>
      </c>
      <c r="IN1428" s="296">
        <f t="shared" si="113"/>
        <v>0.83333333333333337</v>
      </c>
    </row>
    <row r="1429" spans="1:248">
      <c r="A1429" s="52">
        <f>+'3.- Resumen general'!B1431</f>
        <v>1425</v>
      </c>
      <c r="B1429" s="52">
        <v>65860</v>
      </c>
      <c r="C1429" s="53" t="str">
        <f>+'3.- Resumen general'!D1431</f>
        <v>Sección de adherencias del segmento anterior, técnica de láser (procedimiento separado)</v>
      </c>
      <c r="D1429" s="490" t="str">
        <f>+'3.- Resumen general'!F1431</f>
        <v>IQ A</v>
      </c>
      <c r="E1429" s="433" t="s">
        <v>444</v>
      </c>
      <c r="F1429" s="323">
        <f t="shared" si="111"/>
        <v>170.78198999999995</v>
      </c>
      <c r="G1429" s="180" t="s">
        <v>441</v>
      </c>
      <c r="H1429" s="323">
        <f t="shared" ref="H1429:H1449" si="114">+VLOOKUP(G1429,$C$2421:$D$3113,2,FALSE)</f>
        <v>17.94735</v>
      </c>
      <c r="I1429" s="55"/>
      <c r="J1429" s="323"/>
      <c r="K1429" s="56">
        <f t="shared" si="112"/>
        <v>188.72933999999995</v>
      </c>
      <c r="IK1429" s="2">
        <v>65860</v>
      </c>
      <c r="IL1429" s="196" t="s">
        <v>3084</v>
      </c>
      <c r="IM1429" s="5">
        <v>30</v>
      </c>
      <c r="IN1429" s="296">
        <f t="shared" si="113"/>
        <v>0.5</v>
      </c>
    </row>
    <row r="1430" spans="1:248">
      <c r="A1430" s="52">
        <f>+'3.- Resumen general'!B1432</f>
        <v>1426</v>
      </c>
      <c r="B1430" s="52">
        <v>65865</v>
      </c>
      <c r="C1430" s="53" t="str">
        <f>+'3.- Resumen general'!D1432</f>
        <v>Sección de adherencias del segmento anterior del ojo, técnica incisional (con o sin inyección  de aire o líquido) (procedimiento separado); goniosinequias</v>
      </c>
      <c r="D1430" s="490" t="str">
        <f>+'3.- Resumen general'!F1432</f>
        <v>IQ A</v>
      </c>
      <c r="E1430" s="433" t="s">
        <v>444</v>
      </c>
      <c r="F1430" s="323">
        <f t="shared" si="111"/>
        <v>170.78198999999995</v>
      </c>
      <c r="G1430" s="180" t="s">
        <v>441</v>
      </c>
      <c r="H1430" s="323">
        <f t="shared" si="114"/>
        <v>17.94735</v>
      </c>
      <c r="I1430" s="55"/>
      <c r="J1430" s="323"/>
      <c r="K1430" s="56">
        <f t="shared" si="112"/>
        <v>188.72933999999995</v>
      </c>
      <c r="IK1430" s="2">
        <v>65865</v>
      </c>
      <c r="IL1430" s="196" t="s">
        <v>3085</v>
      </c>
      <c r="IM1430" s="5">
        <v>60</v>
      </c>
      <c r="IN1430" s="296">
        <f t="shared" si="113"/>
        <v>1</v>
      </c>
    </row>
    <row r="1431" spans="1:248">
      <c r="A1431" s="52">
        <f>+'3.- Resumen general'!B1433</f>
        <v>1427</v>
      </c>
      <c r="B1431" s="52">
        <v>66130</v>
      </c>
      <c r="C1431" s="53" t="str">
        <f>+'3.- Resumen general'!D1433</f>
        <v>Excisión  de lesión, esclerótica</v>
      </c>
      <c r="D1431" s="490" t="str">
        <f>+'3.- Resumen general'!F1433</f>
        <v>IQ B</v>
      </c>
      <c r="E1431" s="433" t="s">
        <v>5897</v>
      </c>
      <c r="F1431" s="323">
        <f t="shared" si="111"/>
        <v>179.13249000000002</v>
      </c>
      <c r="G1431" s="180" t="s">
        <v>441</v>
      </c>
      <c r="H1431" s="323">
        <f t="shared" si="114"/>
        <v>17.94735</v>
      </c>
      <c r="I1431" s="55"/>
      <c r="J1431" s="323"/>
      <c r="K1431" s="56">
        <f t="shared" si="112"/>
        <v>197.07984000000002</v>
      </c>
      <c r="IK1431" s="2">
        <v>66130</v>
      </c>
      <c r="IL1431" s="196" t="s">
        <v>3086</v>
      </c>
      <c r="IM1431" s="5">
        <v>30</v>
      </c>
      <c r="IN1431" s="296">
        <f t="shared" si="113"/>
        <v>0.5</v>
      </c>
    </row>
    <row r="1432" spans="1:248">
      <c r="A1432" s="52">
        <f>+'3.- Resumen general'!B1434</f>
        <v>1428</v>
      </c>
      <c r="B1432" s="52">
        <v>66170</v>
      </c>
      <c r="C1432" s="53" t="str">
        <f>+'3.- Resumen general'!D1434</f>
        <v>Trabeculectomía</v>
      </c>
      <c r="D1432" s="490" t="str">
        <f>+'3.- Resumen general'!F1434</f>
        <v>IQ B</v>
      </c>
      <c r="E1432" s="433" t="s">
        <v>5897</v>
      </c>
      <c r="F1432" s="323">
        <f t="shared" si="111"/>
        <v>179.13249000000002</v>
      </c>
      <c r="G1432" s="180" t="s">
        <v>441</v>
      </c>
      <c r="H1432" s="323">
        <f t="shared" si="114"/>
        <v>17.94735</v>
      </c>
      <c r="I1432" s="55"/>
      <c r="J1432" s="323"/>
      <c r="K1432" s="56">
        <f t="shared" si="112"/>
        <v>197.07984000000002</v>
      </c>
      <c r="IK1432" s="2">
        <v>66170</v>
      </c>
      <c r="IL1432" s="196" t="s">
        <v>4619</v>
      </c>
      <c r="IM1432" s="5">
        <v>40</v>
      </c>
      <c r="IN1432" s="296">
        <f t="shared" si="113"/>
        <v>0.66666666666666663</v>
      </c>
    </row>
    <row r="1433" spans="1:248">
      <c r="A1433" s="52">
        <f>+'3.- Resumen general'!B1435</f>
        <v>1429</v>
      </c>
      <c r="B1433" s="52">
        <v>66180</v>
      </c>
      <c r="C1433" s="53" t="str">
        <f>+'3.- Resumen general'!D1435</f>
        <v>Derivación de humor acuoso a un reservorio extraocular (p. Ej. Molteno, Schocket, DenverKrupin)</v>
      </c>
      <c r="D1433" s="490" t="str">
        <f>+'3.- Resumen general'!F1435</f>
        <v>IQ B</v>
      </c>
      <c r="E1433" s="433" t="s">
        <v>5897</v>
      </c>
      <c r="F1433" s="323">
        <f t="shared" si="111"/>
        <v>179.13249000000002</v>
      </c>
      <c r="G1433" s="180" t="s">
        <v>1392</v>
      </c>
      <c r="H1433" s="323">
        <f t="shared" si="114"/>
        <v>21.28</v>
      </c>
      <c r="I1433" s="55"/>
      <c r="J1433" s="323"/>
      <c r="K1433" s="56">
        <f t="shared" si="112"/>
        <v>200.41249000000002</v>
      </c>
      <c r="IK1433" s="2">
        <v>66180</v>
      </c>
      <c r="IL1433" s="196" t="s">
        <v>3087</v>
      </c>
      <c r="IM1433" s="5">
        <v>80</v>
      </c>
      <c r="IN1433" s="296">
        <f t="shared" si="113"/>
        <v>1.3333333333333333</v>
      </c>
    </row>
    <row r="1434" spans="1:248">
      <c r="A1434" s="52">
        <f>+'3.- Resumen general'!B1436</f>
        <v>1430</v>
      </c>
      <c r="B1434" s="52">
        <v>66220</v>
      </c>
      <c r="C1434" s="53" t="str">
        <f>+'3.- Resumen general'!D1436</f>
        <v>Corrección de estafiloma escleral; sin injerto</v>
      </c>
      <c r="D1434" s="490" t="str">
        <f>+'3.- Resumen general'!F1436</f>
        <v>IQ B</v>
      </c>
      <c r="E1434" s="433" t="s">
        <v>5897</v>
      </c>
      <c r="F1434" s="323">
        <f t="shared" si="111"/>
        <v>179.13249000000002</v>
      </c>
      <c r="G1434" s="180" t="s">
        <v>441</v>
      </c>
      <c r="H1434" s="323">
        <f t="shared" si="114"/>
        <v>17.94735</v>
      </c>
      <c r="I1434" s="55"/>
      <c r="J1434" s="323"/>
      <c r="K1434" s="56">
        <f t="shared" si="112"/>
        <v>197.07984000000002</v>
      </c>
      <c r="IK1434" s="2">
        <v>66220</v>
      </c>
      <c r="IL1434" s="196" t="s">
        <v>3088</v>
      </c>
      <c r="IM1434" s="5">
        <v>60</v>
      </c>
      <c r="IN1434" s="296">
        <f t="shared" si="113"/>
        <v>1</v>
      </c>
    </row>
    <row r="1435" spans="1:248">
      <c r="A1435" s="52">
        <f>+'3.- Resumen general'!B1437</f>
        <v>1431</v>
      </c>
      <c r="B1435" s="52">
        <v>66500</v>
      </c>
      <c r="C1435" s="53" t="str">
        <f>+'3.- Resumen general'!D1437</f>
        <v>Iridotomía mediante incisión con instrumento cortante (procedimiento separado); excepto transfixión</v>
      </c>
      <c r="D1435" s="490" t="str">
        <f>+'3.- Resumen general'!F1437</f>
        <v>IQ B</v>
      </c>
      <c r="E1435" s="433" t="s">
        <v>5897</v>
      </c>
      <c r="F1435" s="323">
        <f t="shared" si="111"/>
        <v>179.13249000000002</v>
      </c>
      <c r="G1435" s="180" t="s">
        <v>441</v>
      </c>
      <c r="H1435" s="323">
        <f t="shared" si="114"/>
        <v>17.94735</v>
      </c>
      <c r="I1435" s="55"/>
      <c r="J1435" s="323"/>
      <c r="K1435" s="56">
        <f t="shared" si="112"/>
        <v>197.07984000000002</v>
      </c>
      <c r="IK1435" s="2">
        <v>66500</v>
      </c>
      <c r="IL1435" s="196" t="s">
        <v>3089</v>
      </c>
      <c r="IM1435" s="5">
        <v>30</v>
      </c>
      <c r="IN1435" s="296">
        <f t="shared" si="113"/>
        <v>0.5</v>
      </c>
    </row>
    <row r="1436" spans="1:248">
      <c r="A1436" s="52">
        <f>+'3.- Resumen general'!B1438</f>
        <v>1432</v>
      </c>
      <c r="B1436" s="52">
        <v>66600</v>
      </c>
      <c r="C1436" s="53" t="str">
        <f>+'3.- Resumen general'!D1438</f>
        <v>Iridectomía</v>
      </c>
      <c r="D1436" s="490" t="str">
        <f>+'3.- Resumen general'!F1438</f>
        <v>IQ B</v>
      </c>
      <c r="E1436" s="433" t="s">
        <v>5897</v>
      </c>
      <c r="F1436" s="323">
        <f t="shared" si="111"/>
        <v>179.13249000000002</v>
      </c>
      <c r="G1436" s="180" t="s">
        <v>441</v>
      </c>
      <c r="H1436" s="323">
        <f t="shared" si="114"/>
        <v>17.94735</v>
      </c>
      <c r="I1436" s="55"/>
      <c r="J1436" s="323"/>
      <c r="K1436" s="56">
        <f t="shared" si="112"/>
        <v>197.07984000000002</v>
      </c>
      <c r="IK1436" s="38" t="s">
        <v>6173</v>
      </c>
      <c r="IL1436" s="196" t="s">
        <v>3090</v>
      </c>
      <c r="IM1436" s="5">
        <v>30</v>
      </c>
      <c r="IN1436" s="296">
        <f t="shared" si="113"/>
        <v>0.5</v>
      </c>
    </row>
    <row r="1437" spans="1:248">
      <c r="A1437" s="52">
        <f>+'3.- Resumen general'!B1439</f>
        <v>1433</v>
      </c>
      <c r="B1437" s="52">
        <v>66680</v>
      </c>
      <c r="C1437" s="53" t="str">
        <f>+'3.- Resumen general'!D1439</f>
        <v>Corrección del iris, cuerpo ciliar (como para iridodiálisis)</v>
      </c>
      <c r="D1437" s="490" t="str">
        <f>+'3.- Resumen general'!F1439</f>
        <v>IQ B</v>
      </c>
      <c r="E1437" s="433" t="s">
        <v>5897</v>
      </c>
      <c r="F1437" s="323">
        <f t="shared" si="111"/>
        <v>179.13249000000002</v>
      </c>
      <c r="G1437" s="180" t="s">
        <v>441</v>
      </c>
      <c r="H1437" s="323">
        <f t="shared" si="114"/>
        <v>17.94735</v>
      </c>
      <c r="I1437" s="55"/>
      <c r="J1437" s="323"/>
      <c r="K1437" s="56">
        <f t="shared" si="112"/>
        <v>197.07984000000002</v>
      </c>
      <c r="IK1437" s="2">
        <v>66680</v>
      </c>
      <c r="IL1437" s="196" t="s">
        <v>3091</v>
      </c>
      <c r="IM1437" s="5">
        <v>60</v>
      </c>
      <c r="IN1437" s="296">
        <f t="shared" si="113"/>
        <v>1</v>
      </c>
    </row>
    <row r="1438" spans="1:248">
      <c r="A1438" s="52">
        <f>+'3.- Resumen general'!B1440</f>
        <v>1434</v>
      </c>
      <c r="B1438" s="52">
        <v>66700</v>
      </c>
      <c r="C1438" s="53" t="str">
        <f>+'3.- Resumen general'!D1440</f>
        <v>Destrucción del cuerpo ciliar; diatermia</v>
      </c>
      <c r="D1438" s="490" t="str">
        <f>+'3.- Resumen general'!F1440</f>
        <v>IQ B</v>
      </c>
      <c r="E1438" s="433" t="s">
        <v>5897</v>
      </c>
      <c r="F1438" s="323">
        <f t="shared" si="111"/>
        <v>179.13249000000002</v>
      </c>
      <c r="G1438" s="180" t="s">
        <v>1392</v>
      </c>
      <c r="H1438" s="323">
        <f t="shared" si="114"/>
        <v>21.28</v>
      </c>
      <c r="I1438" s="55"/>
      <c r="J1438" s="323"/>
      <c r="K1438" s="56">
        <f t="shared" si="112"/>
        <v>200.41249000000002</v>
      </c>
      <c r="IK1438" s="2">
        <v>66700</v>
      </c>
      <c r="IL1438" s="196" t="s">
        <v>3092</v>
      </c>
      <c r="IM1438" s="5">
        <v>50</v>
      </c>
      <c r="IN1438" s="296">
        <f t="shared" si="113"/>
        <v>0.83333333333333337</v>
      </c>
    </row>
    <row r="1439" spans="1:248">
      <c r="A1439" s="52">
        <f>+'3.- Resumen general'!B1441</f>
        <v>1435</v>
      </c>
      <c r="B1439" s="52">
        <v>66761</v>
      </c>
      <c r="C1439" s="53" t="str">
        <f>+'3.- Resumen general'!D1441</f>
        <v>Iridotomía/Iridectomía por cirugía láser</v>
      </c>
      <c r="D1439" s="490" t="str">
        <f>+'3.- Resumen general'!F1441</f>
        <v>IQ B</v>
      </c>
      <c r="E1439" s="433" t="s">
        <v>5897</v>
      </c>
      <c r="F1439" s="323">
        <f t="shared" si="111"/>
        <v>179.13249000000002</v>
      </c>
      <c r="G1439" s="180" t="s">
        <v>441</v>
      </c>
      <c r="H1439" s="323">
        <f t="shared" si="114"/>
        <v>17.94735</v>
      </c>
      <c r="I1439" s="55"/>
      <c r="J1439" s="323"/>
      <c r="K1439" s="56">
        <f t="shared" si="112"/>
        <v>197.07984000000002</v>
      </c>
      <c r="IK1439" s="2">
        <v>66761</v>
      </c>
      <c r="IL1439" s="196" t="s">
        <v>4620</v>
      </c>
      <c r="IM1439" s="5">
        <v>30</v>
      </c>
      <c r="IN1439" s="296">
        <f t="shared" si="113"/>
        <v>0.5</v>
      </c>
    </row>
    <row r="1440" spans="1:248">
      <c r="A1440" s="52">
        <f>+'3.- Resumen general'!B1442</f>
        <v>1436</v>
      </c>
      <c r="B1440" s="52">
        <v>66770</v>
      </c>
      <c r="C1440" s="53" t="str">
        <f>+'3.- Resumen general'!D1442</f>
        <v>Destrucción de quiste o de lesiones del iris o cuerpo ciliar (procedimiento no escisional)</v>
      </c>
      <c r="D1440" s="490" t="str">
        <f>+'3.- Resumen general'!F1442</f>
        <v>IQ B</v>
      </c>
      <c r="E1440" s="433" t="s">
        <v>5897</v>
      </c>
      <c r="F1440" s="323">
        <f t="shared" si="111"/>
        <v>179.13249000000002</v>
      </c>
      <c r="G1440" s="180" t="s">
        <v>1392</v>
      </c>
      <c r="H1440" s="323">
        <f t="shared" si="114"/>
        <v>21.28</v>
      </c>
      <c r="I1440" s="55"/>
      <c r="J1440" s="323"/>
      <c r="K1440" s="56">
        <f t="shared" si="112"/>
        <v>200.41249000000002</v>
      </c>
      <c r="IK1440" s="2">
        <v>66770</v>
      </c>
      <c r="IL1440" s="196" t="s">
        <v>2089</v>
      </c>
      <c r="IM1440" s="5">
        <v>45</v>
      </c>
      <c r="IN1440" s="296">
        <f t="shared" si="113"/>
        <v>0.75</v>
      </c>
    </row>
    <row r="1441" spans="1:248">
      <c r="A1441" s="52">
        <f>+'3.- Resumen general'!B1443</f>
        <v>1437</v>
      </c>
      <c r="B1441" s="52">
        <v>66821</v>
      </c>
      <c r="C1441" s="53" t="str">
        <f>+'3.- Resumen general'!D1443</f>
        <v>Cirugía láser para escisión de catarata</v>
      </c>
      <c r="D1441" s="490" t="str">
        <f>+'3.- Resumen general'!F1443</f>
        <v>IQ A</v>
      </c>
      <c r="E1441" s="433" t="s">
        <v>444</v>
      </c>
      <c r="F1441" s="323">
        <f t="shared" si="111"/>
        <v>170.78198999999995</v>
      </c>
      <c r="G1441" s="180" t="s">
        <v>1392</v>
      </c>
      <c r="H1441" s="323">
        <f t="shared" si="114"/>
        <v>21.28</v>
      </c>
      <c r="I1441" s="55"/>
      <c r="J1441" s="323"/>
      <c r="K1441" s="56">
        <f t="shared" si="112"/>
        <v>192.06198999999995</v>
      </c>
      <c r="IK1441" s="2">
        <v>66821</v>
      </c>
      <c r="IL1441" s="196" t="s">
        <v>4621</v>
      </c>
      <c r="IM1441" s="5">
        <v>40</v>
      </c>
      <c r="IN1441" s="296">
        <f t="shared" si="113"/>
        <v>0.66666666666666663</v>
      </c>
    </row>
    <row r="1442" spans="1:248">
      <c r="A1442" s="52">
        <f>+'3.- Resumen general'!B1444</f>
        <v>1438</v>
      </c>
      <c r="B1442" s="52">
        <v>66830</v>
      </c>
      <c r="C1442" s="53" t="str">
        <f>+'3.- Resumen general'!D1444</f>
        <v>Extirpación de catarata membranosa secundaria (opacidad capsular posterior y /o hialoide anterior)</v>
      </c>
      <c r="D1442" s="490" t="str">
        <f>+'3.- Resumen general'!F1444</f>
        <v>IQ A</v>
      </c>
      <c r="E1442" s="433" t="s">
        <v>444</v>
      </c>
      <c r="F1442" s="323">
        <f t="shared" si="111"/>
        <v>170.78198999999995</v>
      </c>
      <c r="G1442" s="180" t="s">
        <v>1392</v>
      </c>
      <c r="H1442" s="323">
        <f t="shared" si="114"/>
        <v>21.28</v>
      </c>
      <c r="I1442" s="55"/>
      <c r="J1442" s="323"/>
      <c r="K1442" s="56">
        <f t="shared" si="112"/>
        <v>192.06198999999995</v>
      </c>
      <c r="IK1442" s="2">
        <v>66830</v>
      </c>
      <c r="IL1442" s="196" t="s">
        <v>2090</v>
      </c>
      <c r="IM1442" s="5">
        <v>40</v>
      </c>
      <c r="IN1442" s="296">
        <f t="shared" si="113"/>
        <v>0.66666666666666663</v>
      </c>
    </row>
    <row r="1443" spans="1:248">
      <c r="A1443" s="52">
        <f>+'3.- Resumen general'!B1445</f>
        <v>1439</v>
      </c>
      <c r="B1443" s="52">
        <v>66833</v>
      </c>
      <c r="C1443" s="53" t="str">
        <f>+'3.- Resumen general'!D1445</f>
        <v>Extracción extracapsular con implante de lente intraocular</v>
      </c>
      <c r="D1443" s="490" t="str">
        <f>+'3.- Resumen general'!F1445</f>
        <v>IQ A</v>
      </c>
      <c r="E1443" s="433" t="s">
        <v>444</v>
      </c>
      <c r="F1443" s="323">
        <f t="shared" si="111"/>
        <v>170.78198999999995</v>
      </c>
      <c r="G1443" s="180" t="s">
        <v>1392</v>
      </c>
      <c r="H1443" s="323">
        <f t="shared" si="114"/>
        <v>21.28</v>
      </c>
      <c r="I1443" s="55"/>
      <c r="J1443" s="323"/>
      <c r="K1443" s="56">
        <f t="shared" si="112"/>
        <v>192.06198999999995</v>
      </c>
      <c r="IK1443" s="2">
        <v>66833</v>
      </c>
      <c r="IL1443" s="196" t="s">
        <v>2091</v>
      </c>
      <c r="IM1443" s="5">
        <v>40</v>
      </c>
      <c r="IN1443" s="296">
        <f t="shared" si="113"/>
        <v>0.66666666666666663</v>
      </c>
    </row>
    <row r="1444" spans="1:248">
      <c r="A1444" s="52">
        <f>+'3.- Resumen general'!B1446</f>
        <v>1440</v>
      </c>
      <c r="B1444" s="52">
        <v>66850</v>
      </c>
      <c r="C1444" s="53" t="str">
        <f>+'3.- Resumen general'!D1446</f>
        <v>Facofragmentación (mecánica o ultrasonido), con aspiración</v>
      </c>
      <c r="D1444" s="490" t="str">
        <f>+'3.- Resumen general'!F1446</f>
        <v>IQ A</v>
      </c>
      <c r="E1444" s="433" t="s">
        <v>444</v>
      </c>
      <c r="F1444" s="323">
        <f t="shared" si="111"/>
        <v>170.78198999999995</v>
      </c>
      <c r="G1444" s="180" t="s">
        <v>1392</v>
      </c>
      <c r="H1444" s="323">
        <f t="shared" si="114"/>
        <v>21.28</v>
      </c>
      <c r="I1444" s="55"/>
      <c r="J1444" s="323"/>
      <c r="K1444" s="56">
        <f t="shared" si="112"/>
        <v>192.06198999999995</v>
      </c>
      <c r="IK1444" s="2">
        <v>66850</v>
      </c>
      <c r="IL1444" s="196" t="s">
        <v>4622</v>
      </c>
      <c r="IM1444" s="5">
        <v>40</v>
      </c>
      <c r="IN1444" s="296">
        <f t="shared" si="113"/>
        <v>0.66666666666666663</v>
      </c>
    </row>
    <row r="1445" spans="1:248">
      <c r="A1445" s="52">
        <f>+'3.- Resumen general'!B1447</f>
        <v>1441</v>
      </c>
      <c r="B1445" s="52">
        <v>66982</v>
      </c>
      <c r="C1445" s="53" t="str">
        <f>+'3.- Resumen general'!D1447</f>
        <v>Extracción de catarata extracapsular con implante de lente intraocular</v>
      </c>
      <c r="D1445" s="490" t="str">
        <f>+'3.- Resumen general'!F1447</f>
        <v>IQ A</v>
      </c>
      <c r="E1445" s="433" t="s">
        <v>444</v>
      </c>
      <c r="F1445" s="323">
        <f t="shared" si="111"/>
        <v>170.78198999999995</v>
      </c>
      <c r="G1445" s="180" t="s">
        <v>1392</v>
      </c>
      <c r="H1445" s="323">
        <f t="shared" si="114"/>
        <v>21.28</v>
      </c>
      <c r="I1445" s="55"/>
      <c r="J1445" s="323"/>
      <c r="K1445" s="56">
        <f t="shared" si="112"/>
        <v>192.06198999999995</v>
      </c>
      <c r="IK1445" s="2">
        <v>66982</v>
      </c>
      <c r="IL1445" s="196" t="s">
        <v>4623</v>
      </c>
      <c r="IM1445" s="5">
        <v>40</v>
      </c>
      <c r="IN1445" s="296">
        <f t="shared" si="113"/>
        <v>0.66666666666666663</v>
      </c>
    </row>
    <row r="1446" spans="1:248">
      <c r="A1446" s="52">
        <f>+'3.- Resumen general'!B1448</f>
        <v>1442</v>
      </c>
      <c r="B1446" s="52">
        <v>66985</v>
      </c>
      <c r="C1446" s="53" t="str">
        <f>+'3.- Resumen general'!D1448</f>
        <v>Inserción de lente intraocular (implante secundario), no asociada con extirpación concurrente de catarata</v>
      </c>
      <c r="D1446" s="490" t="str">
        <f>+'3.- Resumen general'!F1448</f>
        <v>IQ A</v>
      </c>
      <c r="E1446" s="433" t="s">
        <v>444</v>
      </c>
      <c r="F1446" s="323">
        <f t="shared" si="111"/>
        <v>170.78198999999995</v>
      </c>
      <c r="G1446" s="180" t="s">
        <v>1392</v>
      </c>
      <c r="H1446" s="323">
        <f t="shared" si="114"/>
        <v>21.28</v>
      </c>
      <c r="I1446" s="55"/>
      <c r="J1446" s="323"/>
      <c r="K1446" s="56">
        <f t="shared" si="112"/>
        <v>192.06198999999995</v>
      </c>
      <c r="IK1446" s="2">
        <v>66985</v>
      </c>
      <c r="IL1446" s="196" t="s">
        <v>2092</v>
      </c>
      <c r="IM1446" s="5">
        <v>30</v>
      </c>
      <c r="IN1446" s="296">
        <f t="shared" si="113"/>
        <v>0.5</v>
      </c>
    </row>
    <row r="1447" spans="1:248">
      <c r="A1447" s="52">
        <f>+'3.- Resumen general'!B1449</f>
        <v>1443</v>
      </c>
      <c r="B1447" s="52">
        <v>66986</v>
      </c>
      <c r="C1447" s="53" t="str">
        <f>+'3.- Resumen general'!D1449</f>
        <v>Intercambio de lente intraocular</v>
      </c>
      <c r="D1447" s="490" t="str">
        <f>+'3.- Resumen general'!F1449</f>
        <v>IQ A</v>
      </c>
      <c r="E1447" s="433" t="s">
        <v>444</v>
      </c>
      <c r="F1447" s="323">
        <f t="shared" si="111"/>
        <v>170.78198999999995</v>
      </c>
      <c r="G1447" s="180" t="s">
        <v>1392</v>
      </c>
      <c r="H1447" s="323">
        <f t="shared" si="114"/>
        <v>21.28</v>
      </c>
      <c r="I1447" s="55"/>
      <c r="J1447" s="323"/>
      <c r="K1447" s="56">
        <f t="shared" si="112"/>
        <v>192.06198999999995</v>
      </c>
      <c r="IK1447" s="2">
        <v>66986</v>
      </c>
      <c r="IL1447" s="196" t="s">
        <v>2093</v>
      </c>
      <c r="IM1447" s="5">
        <v>35</v>
      </c>
      <c r="IN1447" s="296">
        <f t="shared" si="113"/>
        <v>0.58333333333333337</v>
      </c>
    </row>
    <row r="1448" spans="1:248">
      <c r="A1448" s="52">
        <f>+'3.- Resumen general'!B1450</f>
        <v>1444</v>
      </c>
      <c r="B1448" s="52">
        <v>67005</v>
      </c>
      <c r="C1448" s="53" t="str">
        <f>+'3.- Resumen general'!D1450</f>
        <v>Vitrectomía anterior</v>
      </c>
      <c r="D1448" s="490" t="str">
        <f>+'3.- Resumen general'!F1450</f>
        <v>IQ A</v>
      </c>
      <c r="E1448" s="433" t="s">
        <v>444</v>
      </c>
      <c r="F1448" s="323">
        <f t="shared" si="111"/>
        <v>170.78198999999995</v>
      </c>
      <c r="G1448" s="180" t="s">
        <v>441</v>
      </c>
      <c r="H1448" s="323">
        <f t="shared" si="114"/>
        <v>17.94735</v>
      </c>
      <c r="I1448" s="55"/>
      <c r="J1448" s="323"/>
      <c r="K1448" s="56">
        <f t="shared" si="112"/>
        <v>188.72933999999995</v>
      </c>
      <c r="IK1448" s="2" t="s">
        <v>6174</v>
      </c>
      <c r="IL1448" s="196" t="s">
        <v>4624</v>
      </c>
      <c r="IM1448" s="5">
        <v>60</v>
      </c>
      <c r="IN1448" s="296">
        <f t="shared" si="113"/>
        <v>1</v>
      </c>
    </row>
    <row r="1449" spans="1:248">
      <c r="A1449" s="52">
        <f>+'3.- Resumen general'!B1451</f>
        <v>1445</v>
      </c>
      <c r="B1449" s="52">
        <v>67015</v>
      </c>
      <c r="C1449" s="53" t="str">
        <f>+'3.- Resumen general'!D1451</f>
        <v>Aspiración de vítreo fluido subretinal o coroidal, vía pars plana (esclerotomía posterior)</v>
      </c>
      <c r="D1449" s="490" t="str">
        <f>+'3.- Resumen general'!F1451</f>
        <v>IQ A</v>
      </c>
      <c r="E1449" s="433" t="s">
        <v>444</v>
      </c>
      <c r="F1449" s="323">
        <f t="shared" si="111"/>
        <v>170.78198999999995</v>
      </c>
      <c r="G1449" s="180" t="s">
        <v>1392</v>
      </c>
      <c r="H1449" s="323">
        <f t="shared" si="114"/>
        <v>21.28</v>
      </c>
      <c r="I1449" s="55"/>
      <c r="J1449" s="323"/>
      <c r="K1449" s="56">
        <f t="shared" si="112"/>
        <v>192.06198999999995</v>
      </c>
      <c r="IK1449" s="2">
        <v>67015</v>
      </c>
      <c r="IL1449" s="196" t="s">
        <v>2094</v>
      </c>
      <c r="IM1449" s="5">
        <v>35</v>
      </c>
      <c r="IN1449" s="296">
        <f t="shared" si="113"/>
        <v>0.58333333333333337</v>
      </c>
    </row>
    <row r="1450" spans="1:248">
      <c r="A1450" s="52">
        <f>+'3.- Resumen general'!B1452</f>
        <v>1446</v>
      </c>
      <c r="B1450" s="52">
        <v>67028</v>
      </c>
      <c r="C1450" s="53" t="str">
        <f>+'3.- Resumen general'!D1452</f>
        <v>Inyección intravítrea de agente farmacológico (procedimiento separado)</v>
      </c>
      <c r="D1450" s="490" t="str">
        <f>+'3.- Resumen general'!F1452</f>
        <v>Atención de Tópico</v>
      </c>
      <c r="E1450" s="432" t="s">
        <v>446</v>
      </c>
      <c r="F1450" s="323">
        <f t="shared" si="111"/>
        <v>2.9198499999999998</v>
      </c>
      <c r="G1450" s="57"/>
      <c r="H1450" s="323"/>
      <c r="I1450" s="55"/>
      <c r="J1450" s="323"/>
      <c r="K1450" s="56">
        <f t="shared" si="112"/>
        <v>2.9198499999999998</v>
      </c>
      <c r="IK1450" s="2">
        <v>67028</v>
      </c>
      <c r="IL1450" s="196" t="s">
        <v>2095</v>
      </c>
      <c r="IM1450" s="5">
        <v>20</v>
      </c>
      <c r="IN1450" s="296">
        <f t="shared" si="113"/>
        <v>0.33333333333333331</v>
      </c>
    </row>
    <row r="1451" spans="1:248">
      <c r="A1451" s="52">
        <f>+'3.- Resumen general'!B1453</f>
        <v>1447</v>
      </c>
      <c r="B1451" s="52">
        <v>67031</v>
      </c>
      <c r="C1451" s="53" t="str">
        <f>+'3.- Resumen general'!D1453</f>
        <v>Eliminación de filamentos, membranas, opacidades, láminas o adhesiones vitreas mediante cirugía laser (en uno o más sesiones)</v>
      </c>
      <c r="D1451" s="490" t="str">
        <f>+'3.- Resumen general'!F1453</f>
        <v>IQ A</v>
      </c>
      <c r="E1451" s="433" t="s">
        <v>444</v>
      </c>
      <c r="F1451" s="323">
        <f t="shared" si="111"/>
        <v>170.78198999999995</v>
      </c>
      <c r="G1451" s="180" t="s">
        <v>441</v>
      </c>
      <c r="H1451" s="323">
        <f>+VLOOKUP(G1451,$C$2421:$D$3113,2,FALSE)</f>
        <v>17.94735</v>
      </c>
      <c r="I1451" s="55"/>
      <c r="J1451" s="323"/>
      <c r="K1451" s="56">
        <f t="shared" si="112"/>
        <v>188.72933999999995</v>
      </c>
      <c r="IK1451" s="2" t="s">
        <v>6175</v>
      </c>
      <c r="IL1451" s="196" t="s">
        <v>2096</v>
      </c>
      <c r="IM1451" s="5">
        <v>30</v>
      </c>
      <c r="IN1451" s="296">
        <f t="shared" si="113"/>
        <v>0.5</v>
      </c>
    </row>
    <row r="1452" spans="1:248">
      <c r="A1452" s="52">
        <f>+'3.- Resumen general'!B1454</f>
        <v>1448</v>
      </c>
      <c r="B1452" s="52">
        <v>67036</v>
      </c>
      <c r="C1452" s="53" t="str">
        <f>+'3.- Resumen general'!D1454</f>
        <v>Vitrectomía, mecánica, vía pars plana</v>
      </c>
      <c r="D1452" s="490" t="str">
        <f>+'3.- Resumen general'!F1454</f>
        <v>IQ A</v>
      </c>
      <c r="E1452" s="433" t="s">
        <v>444</v>
      </c>
      <c r="F1452" s="323">
        <f t="shared" si="111"/>
        <v>170.78198999999995</v>
      </c>
      <c r="G1452" s="180" t="s">
        <v>441</v>
      </c>
      <c r="H1452" s="323">
        <f>+VLOOKUP(G1452,$C$2421:$D$3113,2,FALSE)</f>
        <v>17.94735</v>
      </c>
      <c r="I1452" s="55"/>
      <c r="J1452" s="323"/>
      <c r="K1452" s="56">
        <f t="shared" si="112"/>
        <v>188.72933999999995</v>
      </c>
      <c r="IK1452" s="2">
        <v>67036</v>
      </c>
      <c r="IL1452" s="196" t="s">
        <v>2097</v>
      </c>
      <c r="IM1452" s="5">
        <v>60</v>
      </c>
      <c r="IN1452" s="296">
        <f t="shared" si="113"/>
        <v>1</v>
      </c>
    </row>
    <row r="1453" spans="1:248">
      <c r="A1453" s="52">
        <f>+'3.- Resumen general'!B1455</f>
        <v>1449</v>
      </c>
      <c r="B1453" s="52">
        <v>67039</v>
      </c>
      <c r="C1453" s="53" t="str">
        <f>+'3.- Resumen general'!D1455</f>
        <v>Vitrectomía mecánica con fotocoagulación endolaser focálizada, vía pars plana</v>
      </c>
      <c r="D1453" s="490" t="str">
        <f>+'3.- Resumen general'!F1455</f>
        <v>IQ A</v>
      </c>
      <c r="E1453" s="433" t="s">
        <v>444</v>
      </c>
      <c r="F1453" s="323">
        <f t="shared" si="111"/>
        <v>170.78198999999995</v>
      </c>
      <c r="G1453" s="180" t="s">
        <v>441</v>
      </c>
      <c r="H1453" s="323">
        <f>+VLOOKUP(G1453,$C$2421:$D$3113,2,FALSE)</f>
        <v>17.94735</v>
      </c>
      <c r="I1453" s="55"/>
      <c r="J1453" s="323"/>
      <c r="K1453" s="56">
        <f t="shared" si="112"/>
        <v>188.72933999999995</v>
      </c>
      <c r="IK1453" s="2" t="s">
        <v>6176</v>
      </c>
      <c r="IL1453" s="196" t="s">
        <v>2098</v>
      </c>
      <c r="IM1453" s="5">
        <v>60</v>
      </c>
      <c r="IN1453" s="296">
        <f t="shared" si="113"/>
        <v>1</v>
      </c>
    </row>
    <row r="1454" spans="1:248">
      <c r="A1454" s="52">
        <f>+'3.- Resumen general'!B1456</f>
        <v>1450</v>
      </c>
      <c r="B1454" s="52">
        <v>67080</v>
      </c>
      <c r="C1454" s="53" t="str">
        <f>+'3.- Resumen general'!D1456</f>
        <v xml:space="preserve">Corrección de desprendimiento de retina, con crioterapia </v>
      </c>
      <c r="D1454" s="490" t="str">
        <f>+'3.- Resumen general'!F1456</f>
        <v>IQ A</v>
      </c>
      <c r="E1454" s="433" t="s">
        <v>444</v>
      </c>
      <c r="F1454" s="323">
        <f t="shared" si="111"/>
        <v>170.78198999999995</v>
      </c>
      <c r="G1454" s="180" t="s">
        <v>441</v>
      </c>
      <c r="H1454" s="323">
        <f>+VLOOKUP(G1454,$C$2421:$D$3113,2,FALSE)</f>
        <v>17.94735</v>
      </c>
      <c r="I1454" s="55"/>
      <c r="J1454" s="323"/>
      <c r="K1454" s="56">
        <f t="shared" si="112"/>
        <v>188.72933999999995</v>
      </c>
      <c r="IK1454" s="2">
        <v>67080</v>
      </c>
      <c r="IL1454" s="196" t="s">
        <v>2099</v>
      </c>
      <c r="IM1454" s="5">
        <v>60</v>
      </c>
      <c r="IN1454" s="296">
        <f t="shared" si="113"/>
        <v>1</v>
      </c>
    </row>
    <row r="1455" spans="1:248">
      <c r="A1455" s="52">
        <f>+'3.- Resumen general'!B1457</f>
        <v>1451</v>
      </c>
      <c r="B1455" s="52">
        <v>67082</v>
      </c>
      <c r="C1455" s="53" t="str">
        <f>+'3.- Resumen general'!D1457</f>
        <v>Correción de desprendimiento de retina con vitrectomía pars plana, sutura de explante de silicona y crioterapia o endolaser</v>
      </c>
      <c r="D1455" s="490" t="str">
        <f>+'3.- Resumen general'!F1457</f>
        <v>IQ A</v>
      </c>
      <c r="E1455" s="433" t="s">
        <v>444</v>
      </c>
      <c r="F1455" s="323">
        <f t="shared" si="111"/>
        <v>170.78198999999995</v>
      </c>
      <c r="G1455" s="180" t="s">
        <v>441</v>
      </c>
      <c r="H1455" s="323">
        <f>+VLOOKUP(G1455,$C$2421:$D$3113,2,FALSE)</f>
        <v>17.94735</v>
      </c>
      <c r="I1455" s="55"/>
      <c r="J1455" s="323"/>
      <c r="K1455" s="56">
        <f t="shared" si="112"/>
        <v>188.72933999999995</v>
      </c>
      <c r="IK1455" s="2">
        <v>67082</v>
      </c>
      <c r="IL1455" s="196" t="s">
        <v>2100</v>
      </c>
      <c r="IM1455" s="5">
        <v>60</v>
      </c>
      <c r="IN1455" s="296">
        <f t="shared" si="113"/>
        <v>1</v>
      </c>
    </row>
    <row r="1456" spans="1:248">
      <c r="A1456" s="52">
        <f>+'3.- Resumen general'!B1458</f>
        <v>1452</v>
      </c>
      <c r="B1456" s="52">
        <v>67141</v>
      </c>
      <c r="C1456" s="53" t="str">
        <f>+'3.- Resumen general'!D1458</f>
        <v>Profilaxis de desprendimiento de retina (P. ej. ruptura retiniana, degeneración lattice) usando crioterapia o diatermia, sin drenaje, en una o más sesiones</v>
      </c>
      <c r="D1456" s="490" t="str">
        <f>+'3.- Resumen general'!F1458</f>
        <v>IQ A</v>
      </c>
      <c r="E1456" s="433" t="s">
        <v>445</v>
      </c>
      <c r="F1456" s="323">
        <f t="shared" si="111"/>
        <v>96.123999999999981</v>
      </c>
      <c r="G1456" s="58"/>
      <c r="H1456" s="323"/>
      <c r="I1456" s="55"/>
      <c r="J1456" s="323"/>
      <c r="K1456" s="56">
        <f t="shared" si="112"/>
        <v>96.123999999999981</v>
      </c>
      <c r="IK1456" s="38" t="s">
        <v>6177</v>
      </c>
      <c r="IL1456" s="196" t="s">
        <v>2101</v>
      </c>
      <c r="IM1456" s="5">
        <v>60</v>
      </c>
      <c r="IN1456" s="296">
        <f t="shared" si="113"/>
        <v>1</v>
      </c>
    </row>
    <row r="1457" spans="1:248">
      <c r="A1457" s="52">
        <f>+'3.- Resumen general'!B1459</f>
        <v>1453</v>
      </c>
      <c r="B1457" s="52">
        <v>67208</v>
      </c>
      <c r="C1457" s="53" t="str">
        <f>+'3.- Resumen general'!D1459</f>
        <v>Destrucción de lesión localizada de la retina (p. Ej.  tumores), una o más sesiones; crioterapia o láser</v>
      </c>
      <c r="D1457" s="490" t="str">
        <f>+'3.- Resumen general'!F1459</f>
        <v>IQ A</v>
      </c>
      <c r="E1457" s="433" t="s">
        <v>444</v>
      </c>
      <c r="F1457" s="323">
        <f t="shared" si="111"/>
        <v>170.78198999999995</v>
      </c>
      <c r="G1457" s="180" t="s">
        <v>1392</v>
      </c>
      <c r="H1457" s="323">
        <f>+VLOOKUP(G1457,$C$2421:$D$3113,2,FALSE)</f>
        <v>21.28</v>
      </c>
      <c r="I1457" s="55"/>
      <c r="J1457" s="323"/>
      <c r="K1457" s="56">
        <f t="shared" si="112"/>
        <v>192.06198999999995</v>
      </c>
      <c r="IK1457" s="2">
        <v>67208</v>
      </c>
      <c r="IL1457" s="196" t="s">
        <v>2116</v>
      </c>
      <c r="IM1457" s="5">
        <v>40</v>
      </c>
      <c r="IN1457" s="296">
        <f t="shared" si="113"/>
        <v>0.66666666666666663</v>
      </c>
    </row>
    <row r="1458" spans="1:248">
      <c r="A1458" s="52">
        <f>+'3.- Resumen general'!B1460</f>
        <v>1454</v>
      </c>
      <c r="B1458" s="52">
        <v>67220</v>
      </c>
      <c r="C1458" s="53" t="str">
        <f>+'3.- Resumen general'!D1460</f>
        <v>Destrucción de lesión localizada de coroides (p. ej. Neovascularización coroidal), una o más sesiones, fotocoagulación láser</v>
      </c>
      <c r="D1458" s="490" t="str">
        <f>+'3.- Resumen general'!F1460</f>
        <v>IQ A</v>
      </c>
      <c r="E1458" s="433" t="s">
        <v>444</v>
      </c>
      <c r="F1458" s="323">
        <f t="shared" si="111"/>
        <v>170.78198999999995</v>
      </c>
      <c r="G1458" s="180" t="s">
        <v>1392</v>
      </c>
      <c r="H1458" s="323">
        <f>+VLOOKUP(G1458,$C$2421:$D$3113,2,FALSE)</f>
        <v>21.28</v>
      </c>
      <c r="I1458" s="55"/>
      <c r="J1458" s="323"/>
      <c r="K1458" s="56">
        <f t="shared" si="112"/>
        <v>192.06198999999995</v>
      </c>
      <c r="IK1458" s="2">
        <v>67220</v>
      </c>
      <c r="IL1458" s="196" t="s">
        <v>2117</v>
      </c>
      <c r="IM1458" s="5">
        <v>40</v>
      </c>
      <c r="IN1458" s="296">
        <f t="shared" si="113"/>
        <v>0.66666666666666663</v>
      </c>
    </row>
    <row r="1459" spans="1:248">
      <c r="A1459" s="52">
        <f>+'3.- Resumen general'!B1461</f>
        <v>1455</v>
      </c>
      <c r="B1459" s="52">
        <v>67227</v>
      </c>
      <c r="C1459" s="53" t="str">
        <f>+'3.- Resumen general'!D1461</f>
        <v>Destrucción de retinopatía extensa o progresiva (p. Ej. Retinopatía diabética), uno o más sesiones; crioterapia, diatermia o láser</v>
      </c>
      <c r="D1459" s="490" t="str">
        <f>+'3.- Resumen general'!F1461</f>
        <v>IQ A</v>
      </c>
      <c r="E1459" s="433" t="s">
        <v>444</v>
      </c>
      <c r="F1459" s="323">
        <f t="shared" si="111"/>
        <v>170.78198999999995</v>
      </c>
      <c r="G1459" s="180" t="s">
        <v>1392</v>
      </c>
      <c r="H1459" s="323">
        <f>+VLOOKUP(G1459,$C$2421:$D$3113,2,FALSE)</f>
        <v>21.28</v>
      </c>
      <c r="I1459" s="55"/>
      <c r="J1459" s="323"/>
      <c r="K1459" s="56">
        <f t="shared" si="112"/>
        <v>192.06198999999995</v>
      </c>
      <c r="IK1459" s="2">
        <v>67227</v>
      </c>
      <c r="IL1459" s="196" t="s">
        <v>2118</v>
      </c>
      <c r="IM1459" s="5">
        <v>40</v>
      </c>
      <c r="IN1459" s="296">
        <f t="shared" si="113"/>
        <v>0.66666666666666663</v>
      </c>
    </row>
    <row r="1460" spans="1:248">
      <c r="A1460" s="52">
        <f>+'3.- Resumen general'!B1462</f>
        <v>1456</v>
      </c>
      <c r="B1460" s="52">
        <v>67311</v>
      </c>
      <c r="C1460" s="53" t="str">
        <f>+'3.- Resumen general'!D1462</f>
        <v>Cirugía para estrabismo, procedimiento de recesión o resección; un músculo horizontal</v>
      </c>
      <c r="D1460" s="490" t="str">
        <f>+'3.- Resumen general'!F1462</f>
        <v>IQ B</v>
      </c>
      <c r="E1460" s="433" t="s">
        <v>5897</v>
      </c>
      <c r="F1460" s="323">
        <f t="shared" si="111"/>
        <v>179.13249000000002</v>
      </c>
      <c r="G1460" s="180" t="s">
        <v>1401</v>
      </c>
      <c r="H1460" s="323">
        <f>+VLOOKUP(G1460,$C$2421:$D$3113,2,FALSE)+($H$3275*$G$3275*IN1460)+($H$3271*$G$3271*IN1460)</f>
        <v>156.20335000000003</v>
      </c>
      <c r="I1460" s="55"/>
      <c r="J1460" s="323"/>
      <c r="K1460" s="56">
        <f t="shared" si="112"/>
        <v>335.33584000000008</v>
      </c>
      <c r="IK1460" s="2">
        <v>67311</v>
      </c>
      <c r="IL1460" s="196" t="s">
        <v>2119</v>
      </c>
      <c r="IM1460" s="5">
        <v>60</v>
      </c>
      <c r="IN1460" s="296">
        <f t="shared" si="113"/>
        <v>1</v>
      </c>
    </row>
    <row r="1461" spans="1:248">
      <c r="A1461" s="52">
        <f>+'3.- Resumen general'!B1463</f>
        <v>1457</v>
      </c>
      <c r="B1461" s="52">
        <v>67345</v>
      </c>
      <c r="C1461" s="53" t="str">
        <f>+'3.- Resumen general'!D1463</f>
        <v>Quimiodenervación de músculo extraocular</v>
      </c>
      <c r="D1461" s="490" t="str">
        <f>+'3.- Resumen general'!F1463</f>
        <v>IQ C</v>
      </c>
      <c r="E1461" s="433" t="s">
        <v>445</v>
      </c>
      <c r="F1461" s="323">
        <f t="shared" si="111"/>
        <v>96.123999999999981</v>
      </c>
      <c r="G1461" s="180" t="s">
        <v>441</v>
      </c>
      <c r="H1461" s="323">
        <f>+VLOOKUP(G1461,$C$2421:$D$3113,2,FALSE)</f>
        <v>17.94735</v>
      </c>
      <c r="I1461" s="55"/>
      <c r="J1461" s="323"/>
      <c r="K1461" s="56">
        <f t="shared" si="112"/>
        <v>114.07134999999998</v>
      </c>
      <c r="IK1461" s="2">
        <v>67345</v>
      </c>
      <c r="IL1461" s="196" t="s">
        <v>2120</v>
      </c>
      <c r="IM1461" s="5">
        <v>20</v>
      </c>
      <c r="IN1461" s="296">
        <f t="shared" si="113"/>
        <v>0.33333333333333331</v>
      </c>
    </row>
    <row r="1462" spans="1:248">
      <c r="A1462" s="52">
        <f>+'3.- Resumen general'!B1464</f>
        <v>1458</v>
      </c>
      <c r="B1462" s="52">
        <v>67350</v>
      </c>
      <c r="C1462" s="53" t="str">
        <f>+'3.- Resumen general'!D1464</f>
        <v>Biopsia de músculo extraocular</v>
      </c>
      <c r="D1462" s="490" t="str">
        <f>+'3.- Resumen general'!F1464</f>
        <v>IQ C</v>
      </c>
      <c r="E1462" s="433" t="s">
        <v>445</v>
      </c>
      <c r="F1462" s="323">
        <f t="shared" si="111"/>
        <v>96.123999999999981</v>
      </c>
      <c r="G1462" s="180" t="s">
        <v>441</v>
      </c>
      <c r="H1462" s="323">
        <f>+VLOOKUP(G1462,$C$2421:$D$3113,2,FALSE)</f>
        <v>17.94735</v>
      </c>
      <c r="I1462" s="55"/>
      <c r="J1462" s="323"/>
      <c r="K1462" s="56">
        <f t="shared" si="112"/>
        <v>114.07134999999998</v>
      </c>
      <c r="IK1462" s="2">
        <v>67350</v>
      </c>
      <c r="IL1462" s="196" t="s">
        <v>2121</v>
      </c>
      <c r="IM1462" s="5">
        <v>20</v>
      </c>
      <c r="IN1462" s="296">
        <f t="shared" si="113"/>
        <v>0.33333333333333331</v>
      </c>
    </row>
    <row r="1463" spans="1:248">
      <c r="A1463" s="52">
        <f>+'3.- Resumen general'!B1465</f>
        <v>1459</v>
      </c>
      <c r="B1463" s="52">
        <v>67415</v>
      </c>
      <c r="C1463" s="53" t="str">
        <f>+'3.- Resumen general'!D1465</f>
        <v>Aspiración de contenidos orbitales con aguja fina</v>
      </c>
      <c r="D1463" s="490" t="str">
        <f>+'3.- Resumen general'!F1465</f>
        <v>IQ C</v>
      </c>
      <c r="E1463" s="433" t="s">
        <v>445</v>
      </c>
      <c r="F1463" s="323">
        <f t="shared" si="111"/>
        <v>96.123999999999981</v>
      </c>
      <c r="G1463" s="180" t="s">
        <v>441</v>
      </c>
      <c r="H1463" s="323">
        <f>+VLOOKUP(G1463,$C$2421:$D$3113,2,FALSE)</f>
        <v>17.94735</v>
      </c>
      <c r="I1463" s="55"/>
      <c r="J1463" s="323"/>
      <c r="K1463" s="56">
        <f t="shared" si="112"/>
        <v>114.07134999999998</v>
      </c>
      <c r="IK1463" s="2">
        <v>67415</v>
      </c>
      <c r="IL1463" s="196" t="s">
        <v>2122</v>
      </c>
      <c r="IM1463" s="5">
        <v>30</v>
      </c>
      <c r="IN1463" s="296">
        <f t="shared" si="113"/>
        <v>0.5</v>
      </c>
    </row>
    <row r="1464" spans="1:248">
      <c r="A1464" s="52">
        <f>+'3.- Resumen general'!B1466</f>
        <v>1460</v>
      </c>
      <c r="B1464" s="52">
        <v>67500</v>
      </c>
      <c r="C1464" s="53" t="str">
        <f>+'3.- Resumen general'!D1466</f>
        <v>Inyección retrobulbar; medicación (procedimiento separado, no incluye suministro de medicación)</v>
      </c>
      <c r="D1464" s="490" t="str">
        <f>+'3.- Resumen general'!F1466</f>
        <v>IQ C</v>
      </c>
      <c r="E1464" s="433" t="s">
        <v>445</v>
      </c>
      <c r="F1464" s="323">
        <f t="shared" si="111"/>
        <v>96.123999999999981</v>
      </c>
      <c r="G1464" s="180" t="s">
        <v>441</v>
      </c>
      <c r="H1464" s="323">
        <f>+VLOOKUP(G1464,$C$2421:$D$3113,2,FALSE)</f>
        <v>17.94735</v>
      </c>
      <c r="I1464" s="55"/>
      <c r="J1464" s="323"/>
      <c r="K1464" s="56">
        <f t="shared" si="112"/>
        <v>114.07134999999998</v>
      </c>
      <c r="IK1464" s="2">
        <v>67500</v>
      </c>
      <c r="IL1464" s="196" t="s">
        <v>2123</v>
      </c>
      <c r="IM1464" s="5">
        <v>10</v>
      </c>
      <c r="IN1464" s="296">
        <f t="shared" si="113"/>
        <v>0.16666666666666666</v>
      </c>
    </row>
    <row r="1465" spans="1:248">
      <c r="A1465" s="52">
        <f>+'3.- Resumen general'!B1467</f>
        <v>1461</v>
      </c>
      <c r="B1465" s="52">
        <v>67550</v>
      </c>
      <c r="C1465" s="53" t="str">
        <f>+'3.- Resumen general'!D1467</f>
        <v>Implante orbitario (implante fuera del cono muscular); inserción</v>
      </c>
      <c r="D1465" s="490" t="str">
        <f>+'3.- Resumen general'!F1467</f>
        <v>IQ A</v>
      </c>
      <c r="E1465" s="433" t="s">
        <v>444</v>
      </c>
      <c r="F1465" s="323">
        <f t="shared" si="111"/>
        <v>170.78198999999995</v>
      </c>
      <c r="G1465" s="180" t="s">
        <v>1401</v>
      </c>
      <c r="H1465" s="323">
        <f>+VLOOKUP(G1465,$C$2421:$D$3113,2,FALSE)+($H$3275*$G$3275*IN1465)+($H$3271*$G$3271*IN1465)</f>
        <v>169.78201666666666</v>
      </c>
      <c r="I1465" s="55"/>
      <c r="J1465" s="323"/>
      <c r="K1465" s="56">
        <f t="shared" si="112"/>
        <v>340.56400666666661</v>
      </c>
      <c r="IK1465" s="2">
        <v>67550</v>
      </c>
      <c r="IL1465" s="196" t="s">
        <v>2124</v>
      </c>
      <c r="IM1465" s="5">
        <v>80</v>
      </c>
      <c r="IN1465" s="296">
        <f t="shared" si="113"/>
        <v>1.3333333333333333</v>
      </c>
    </row>
    <row r="1466" spans="1:248">
      <c r="A1466" s="52">
        <f>+'3.- Resumen general'!B1468</f>
        <v>1462</v>
      </c>
      <c r="B1466" s="52">
        <v>67570</v>
      </c>
      <c r="C1466" s="53" t="str">
        <f>+'3.- Resumen general'!D1468</f>
        <v>Descompresión del nervio óptico (p. Ej. Incisión o fenestración de la vaina del nervio óptico)</v>
      </c>
      <c r="D1466" s="490" t="str">
        <f>+'3.- Resumen general'!F1468</f>
        <v>IQ A</v>
      </c>
      <c r="E1466" s="433" t="s">
        <v>444</v>
      </c>
      <c r="F1466" s="323">
        <f t="shared" si="111"/>
        <v>170.78198999999995</v>
      </c>
      <c r="G1466" s="180" t="s">
        <v>1401</v>
      </c>
      <c r="H1466" s="323">
        <f>+VLOOKUP(G1466,$C$2421:$D$3113,2,FALSE)+($H$3275*$G$3275*IN1466)+($H$3271*$G$3271*IN1466)</f>
        <v>190.15001666666666</v>
      </c>
      <c r="I1466" s="55"/>
      <c r="J1466" s="323"/>
      <c r="K1466" s="56">
        <f t="shared" si="112"/>
        <v>360.93200666666661</v>
      </c>
      <c r="IK1466" s="2">
        <v>67570</v>
      </c>
      <c r="IL1466" s="196" t="s">
        <v>2125</v>
      </c>
      <c r="IM1466" s="5">
        <v>110</v>
      </c>
      <c r="IN1466" s="296">
        <f t="shared" si="113"/>
        <v>1.8333333333333333</v>
      </c>
    </row>
    <row r="1467" spans="1:248">
      <c r="A1467" s="52">
        <f>+'3.- Resumen general'!B1469</f>
        <v>1463</v>
      </c>
      <c r="B1467" s="52">
        <v>67700</v>
      </c>
      <c r="C1467" s="53" t="str">
        <f>+'3.- Resumen general'!D1469</f>
        <v>Blefarotomía, drenaje de abceso, párpado</v>
      </c>
      <c r="D1467" s="490" t="str">
        <f>+'3.- Resumen general'!F1469</f>
        <v>Atención de Tópico</v>
      </c>
      <c r="E1467" s="432" t="s">
        <v>446</v>
      </c>
      <c r="F1467" s="323">
        <f t="shared" si="111"/>
        <v>2.9198499999999998</v>
      </c>
      <c r="G1467" s="57" t="s">
        <v>3216</v>
      </c>
      <c r="H1467" s="323">
        <f>+VLOOKUP(G1467,$C$2421:$D$3113,2,FALSE)</f>
        <v>11.236499999999998</v>
      </c>
      <c r="I1467" s="55"/>
      <c r="J1467" s="323"/>
      <c r="K1467" s="56">
        <f t="shared" si="112"/>
        <v>14.156349999999998</v>
      </c>
      <c r="IK1467" s="2">
        <v>67700</v>
      </c>
      <c r="IL1467" s="196" t="s">
        <v>2126</v>
      </c>
      <c r="IM1467" s="5">
        <v>15</v>
      </c>
      <c r="IN1467" s="296">
        <f t="shared" si="113"/>
        <v>0.25</v>
      </c>
    </row>
    <row r="1468" spans="1:248">
      <c r="A1468" s="52">
        <f>+'3.- Resumen general'!B1470</f>
        <v>1464</v>
      </c>
      <c r="B1468" s="52">
        <v>67710</v>
      </c>
      <c r="C1468" s="53" t="str">
        <f>+'3.- Resumen general'!D1470</f>
        <v>Sección de tarsorrafia</v>
      </c>
      <c r="D1468" s="490" t="str">
        <f>+'3.- Resumen general'!F1470</f>
        <v>Atención de Tópico</v>
      </c>
      <c r="E1468" s="432" t="s">
        <v>446</v>
      </c>
      <c r="F1468" s="323">
        <f t="shared" si="111"/>
        <v>2.9198499999999998</v>
      </c>
      <c r="G1468" s="57" t="s">
        <v>3216</v>
      </c>
      <c r="H1468" s="323">
        <f>+VLOOKUP(G1468,$C$2421:$D$3113,2,FALSE)</f>
        <v>11.236499999999998</v>
      </c>
      <c r="I1468" s="55"/>
      <c r="J1468" s="323"/>
      <c r="K1468" s="56">
        <f t="shared" si="112"/>
        <v>14.156349999999998</v>
      </c>
      <c r="IK1468" s="2">
        <v>67710</v>
      </c>
      <c r="IL1468" s="196" t="s">
        <v>2127</v>
      </c>
      <c r="IM1468" s="5">
        <v>20</v>
      </c>
      <c r="IN1468" s="296">
        <f t="shared" si="113"/>
        <v>0.33333333333333331</v>
      </c>
    </row>
    <row r="1469" spans="1:248" s="63" customFormat="1">
      <c r="A1469" s="52">
        <f>+'3.- Resumen general'!B1471</f>
        <v>1465</v>
      </c>
      <c r="B1469" s="52">
        <v>67715</v>
      </c>
      <c r="C1469" s="53" t="str">
        <f>+'3.- Resumen general'!D1471</f>
        <v>Cantotomía (procedimiento separado)</v>
      </c>
      <c r="D1469" s="490" t="str">
        <f>+'3.- Resumen general'!F1471</f>
        <v>Atención de Tópico</v>
      </c>
      <c r="E1469" s="434" t="s">
        <v>446</v>
      </c>
      <c r="F1469" s="323">
        <f t="shared" si="111"/>
        <v>2.9198499999999998</v>
      </c>
      <c r="G1469" s="62"/>
      <c r="H1469" s="323"/>
      <c r="I1469" s="60"/>
      <c r="J1469" s="323"/>
      <c r="K1469" s="61">
        <f t="shared" si="112"/>
        <v>2.9198499999999998</v>
      </c>
      <c r="L1469" s="6"/>
      <c r="M1469" s="6"/>
      <c r="N1469" s="6"/>
      <c r="P1469" s="64"/>
      <c r="IK1469" s="2">
        <v>67715</v>
      </c>
      <c r="IL1469" s="196" t="s">
        <v>2128</v>
      </c>
      <c r="IM1469" s="64">
        <v>15</v>
      </c>
      <c r="IN1469" s="296">
        <f t="shared" si="113"/>
        <v>0.25</v>
      </c>
    </row>
    <row r="1470" spans="1:248">
      <c r="A1470" s="52">
        <f>+'3.- Resumen general'!B1472</f>
        <v>1466</v>
      </c>
      <c r="B1470" s="52">
        <v>67800</v>
      </c>
      <c r="C1470" s="53" t="str">
        <f>+'3.- Resumen general'!D1472</f>
        <v>Excisión de chalazión; uno solo</v>
      </c>
      <c r="D1470" s="490" t="str">
        <f>+'3.- Resumen general'!F1472</f>
        <v>Atención de Tópico</v>
      </c>
      <c r="E1470" s="432" t="s">
        <v>446</v>
      </c>
      <c r="F1470" s="323">
        <f t="shared" si="111"/>
        <v>2.9198499999999998</v>
      </c>
      <c r="G1470" s="57" t="s">
        <v>3216</v>
      </c>
      <c r="H1470" s="323">
        <f>+VLOOKUP(G1470,$C$2421:$D$3113,2,FALSE)</f>
        <v>11.236499999999998</v>
      </c>
      <c r="I1470" s="55"/>
      <c r="J1470" s="323"/>
      <c r="K1470" s="56">
        <f t="shared" si="112"/>
        <v>14.156349999999998</v>
      </c>
      <c r="IK1470" s="2">
        <v>67800</v>
      </c>
      <c r="IL1470" s="196" t="s">
        <v>2129</v>
      </c>
      <c r="IM1470" s="5">
        <v>20</v>
      </c>
      <c r="IN1470" s="296">
        <f t="shared" si="113"/>
        <v>0.33333333333333331</v>
      </c>
    </row>
    <row r="1471" spans="1:248">
      <c r="A1471" s="52">
        <f>+'3.- Resumen general'!B1473</f>
        <v>1467</v>
      </c>
      <c r="B1471" s="52">
        <v>67820</v>
      </c>
      <c r="C1471" s="53" t="str">
        <f>+'3.- Resumen general'!D1473</f>
        <v>Epilación con pinzas (P. ej. Mediante electrocirugía, crioterapia, cirugía láser)</v>
      </c>
      <c r="D1471" s="490" t="str">
        <f>+'3.- Resumen general'!F1473</f>
        <v>Atención de Tópico</v>
      </c>
      <c r="E1471" s="432" t="s">
        <v>446</v>
      </c>
      <c r="F1471" s="323">
        <f t="shared" si="111"/>
        <v>2.9198499999999998</v>
      </c>
      <c r="G1471" s="57"/>
      <c r="H1471" s="323"/>
      <c r="I1471" s="55"/>
      <c r="J1471" s="323"/>
      <c r="K1471" s="56">
        <f t="shared" si="112"/>
        <v>2.9198499999999998</v>
      </c>
      <c r="IK1471" s="2" t="s">
        <v>6178</v>
      </c>
      <c r="IL1471" s="196" t="s">
        <v>2130</v>
      </c>
      <c r="IM1471" s="5">
        <v>40</v>
      </c>
      <c r="IN1471" s="296">
        <f t="shared" si="113"/>
        <v>0.66666666666666663</v>
      </c>
    </row>
    <row r="1472" spans="1:248">
      <c r="A1472" s="52">
        <f>+'3.- Resumen general'!B1474</f>
        <v>1468</v>
      </c>
      <c r="B1472" s="52">
        <v>67840</v>
      </c>
      <c r="C1472" s="53" t="str">
        <f>+'3.- Resumen general'!D1474</f>
        <v>Excisión de lesión del párpado (excepto chalazión) sin cierre o con cierre directo simple</v>
      </c>
      <c r="D1472" s="490" t="str">
        <f>+'3.- Resumen general'!F1474</f>
        <v>Atención de Tópico</v>
      </c>
      <c r="E1472" s="432" t="s">
        <v>446</v>
      </c>
      <c r="F1472" s="323">
        <f t="shared" si="111"/>
        <v>2.9198499999999998</v>
      </c>
      <c r="G1472" s="57" t="s">
        <v>3216</v>
      </c>
      <c r="H1472" s="323">
        <f t="shared" ref="H1472:H1479" si="115">+VLOOKUP(G1472,$C$2421:$D$3113,2,FALSE)</f>
        <v>11.236499999999998</v>
      </c>
      <c r="I1472" s="55"/>
      <c r="J1472" s="323"/>
      <c r="K1472" s="56">
        <f t="shared" si="112"/>
        <v>14.156349999999998</v>
      </c>
      <c r="IK1472" s="2">
        <v>67840</v>
      </c>
      <c r="IL1472" s="196" t="s">
        <v>2131</v>
      </c>
      <c r="IM1472" s="5">
        <v>60</v>
      </c>
      <c r="IN1472" s="296">
        <f t="shared" si="113"/>
        <v>1</v>
      </c>
    </row>
    <row r="1473" spans="1:248">
      <c r="A1473" s="52">
        <f>+'3.- Resumen general'!B1475</f>
        <v>1469</v>
      </c>
      <c r="B1473" s="52">
        <v>67875</v>
      </c>
      <c r="C1473" s="53" t="str">
        <f>+'3.- Resumen general'!D1475</f>
        <v>Cierre provisorio de párpado mediante sutura (p.Ej.  Sutura de Frost)</v>
      </c>
      <c r="D1473" s="490" t="str">
        <f>+'3.- Resumen general'!F1475</f>
        <v>Atención de Tópico</v>
      </c>
      <c r="E1473" s="432" t="s">
        <v>446</v>
      </c>
      <c r="F1473" s="323">
        <f t="shared" si="111"/>
        <v>2.9198499999999998</v>
      </c>
      <c r="G1473" s="57" t="s">
        <v>3216</v>
      </c>
      <c r="H1473" s="323">
        <f t="shared" si="115"/>
        <v>11.236499999999998</v>
      </c>
      <c r="I1473" s="55"/>
      <c r="J1473" s="323"/>
      <c r="K1473" s="56">
        <f t="shared" si="112"/>
        <v>14.156349999999998</v>
      </c>
      <c r="IK1473" s="2">
        <v>67875</v>
      </c>
      <c r="IL1473" s="196" t="s">
        <v>2132</v>
      </c>
      <c r="IM1473" s="5">
        <v>20</v>
      </c>
      <c r="IN1473" s="296">
        <f t="shared" si="113"/>
        <v>0.33333333333333331</v>
      </c>
    </row>
    <row r="1474" spans="1:248">
      <c r="A1474" s="52">
        <f>+'3.- Resumen general'!B1476</f>
        <v>1470</v>
      </c>
      <c r="B1474" s="52">
        <v>67880</v>
      </c>
      <c r="C1474" s="53" t="str">
        <f>+'3.- Resumen general'!D1476</f>
        <v>Excisión de chalazión;  tarsorrafia mediana o cantorrafia</v>
      </c>
      <c r="D1474" s="490" t="str">
        <f>+'3.- Resumen general'!F1476</f>
        <v>Atención de Tópico</v>
      </c>
      <c r="E1474" s="432" t="s">
        <v>446</v>
      </c>
      <c r="F1474" s="323">
        <f t="shared" si="111"/>
        <v>2.9198499999999998</v>
      </c>
      <c r="G1474" s="57" t="s">
        <v>3216</v>
      </c>
      <c r="H1474" s="323">
        <f t="shared" si="115"/>
        <v>11.236499999999998</v>
      </c>
      <c r="I1474" s="55"/>
      <c r="J1474" s="323"/>
      <c r="K1474" s="56">
        <f t="shared" si="112"/>
        <v>14.156349999999998</v>
      </c>
      <c r="IK1474" s="2">
        <v>67880</v>
      </c>
      <c r="IL1474" s="196" t="s">
        <v>2133</v>
      </c>
      <c r="IM1474" s="5">
        <v>40</v>
      </c>
      <c r="IN1474" s="296">
        <f t="shared" si="113"/>
        <v>0.66666666666666663</v>
      </c>
    </row>
    <row r="1475" spans="1:248">
      <c r="A1475" s="52">
        <f>+'3.- Resumen general'!B1477</f>
        <v>1471</v>
      </c>
      <c r="B1475" s="52">
        <v>67901</v>
      </c>
      <c r="C1475" s="53" t="str">
        <f>+'3.- Resumen general'!D1477</f>
        <v>Corrección de blefaroptosis no congénita; método del músculo frontal con sutura u otro material</v>
      </c>
      <c r="D1475" s="490" t="str">
        <f>+'3.- Resumen general'!F1477</f>
        <v>Atención de Tópico</v>
      </c>
      <c r="E1475" s="432" t="s">
        <v>446</v>
      </c>
      <c r="F1475" s="323">
        <f t="shared" si="111"/>
        <v>2.9198499999999998</v>
      </c>
      <c r="G1475" s="57" t="s">
        <v>3216</v>
      </c>
      <c r="H1475" s="323">
        <f t="shared" si="115"/>
        <v>11.236499999999998</v>
      </c>
      <c r="I1475" s="55"/>
      <c r="J1475" s="323"/>
      <c r="K1475" s="56">
        <f t="shared" si="112"/>
        <v>14.156349999999998</v>
      </c>
      <c r="IK1475" s="2">
        <v>67901</v>
      </c>
      <c r="IL1475" s="196" t="s">
        <v>2134</v>
      </c>
      <c r="IM1475" s="5">
        <v>40</v>
      </c>
      <c r="IN1475" s="296">
        <f t="shared" si="113"/>
        <v>0.66666666666666663</v>
      </c>
    </row>
    <row r="1476" spans="1:248">
      <c r="A1476" s="52">
        <f>+'3.- Resumen general'!B1478</f>
        <v>1472</v>
      </c>
      <c r="B1476" s="52">
        <v>67930</v>
      </c>
      <c r="C1476" s="53" t="str">
        <f>+'3.- Resumen general'!D1478</f>
        <v>Sutura de herida reciente, párpado, que involucre borde del párpado, tarso y/o conjuntiva palpebral, cierre directo; espesor parcial</v>
      </c>
      <c r="D1476" s="490" t="str">
        <f>+'3.- Resumen general'!F1478</f>
        <v>Atención de Tópico</v>
      </c>
      <c r="E1476" s="432" t="s">
        <v>446</v>
      </c>
      <c r="F1476" s="323">
        <f t="shared" si="111"/>
        <v>2.9198499999999998</v>
      </c>
      <c r="G1476" s="57" t="s">
        <v>3216</v>
      </c>
      <c r="H1476" s="323">
        <f t="shared" si="115"/>
        <v>11.236499999999998</v>
      </c>
      <c r="I1476" s="55"/>
      <c r="J1476" s="323"/>
      <c r="K1476" s="56">
        <f t="shared" si="112"/>
        <v>14.156349999999998</v>
      </c>
      <c r="IK1476" s="2">
        <v>67930</v>
      </c>
      <c r="IL1476" s="196" t="s">
        <v>2135</v>
      </c>
      <c r="IM1476" s="5">
        <v>40</v>
      </c>
      <c r="IN1476" s="296">
        <f t="shared" si="113"/>
        <v>0.66666666666666663</v>
      </c>
    </row>
    <row r="1477" spans="1:248">
      <c r="A1477" s="52">
        <f>+'3.- Resumen general'!B1479</f>
        <v>1473</v>
      </c>
      <c r="B1477" s="52">
        <v>67938</v>
      </c>
      <c r="C1477" s="53" t="str">
        <f>+'3.- Resumen general'!D1479</f>
        <v>Extirpación de cuerpo extraño internalizado, párpado</v>
      </c>
      <c r="D1477" s="490" t="str">
        <f>+'3.- Resumen general'!F1479</f>
        <v>Atención de Tópico</v>
      </c>
      <c r="E1477" s="432" t="s">
        <v>446</v>
      </c>
      <c r="F1477" s="323">
        <f t="shared" ref="F1477:F1540" si="116">+VLOOKUP(E1477,$C$2421:$D$3113,2,FALSE)</f>
        <v>2.9198499999999998</v>
      </c>
      <c r="G1477" s="57" t="s">
        <v>3216</v>
      </c>
      <c r="H1477" s="323">
        <f t="shared" si="115"/>
        <v>11.236499999999998</v>
      </c>
      <c r="I1477" s="55"/>
      <c r="J1477" s="323"/>
      <c r="K1477" s="56">
        <f t="shared" ref="K1477:K1540" si="117">+F1477+H1477+J1477</f>
        <v>14.156349999999998</v>
      </c>
      <c r="IK1477" s="2">
        <v>67938</v>
      </c>
      <c r="IL1477" s="196" t="s">
        <v>2136</v>
      </c>
      <c r="IM1477" s="5">
        <v>15</v>
      </c>
      <c r="IN1477" s="296">
        <f t="shared" ref="IN1477:IN1540" si="118">IM1477/60</f>
        <v>0.25</v>
      </c>
    </row>
    <row r="1478" spans="1:248">
      <c r="A1478" s="52">
        <f>+'3.- Resumen general'!B1480</f>
        <v>1474</v>
      </c>
      <c r="B1478" s="52">
        <v>67971</v>
      </c>
      <c r="C1478" s="53" t="str">
        <f>+'3.- Resumen general'!D1480</f>
        <v>Reconstrucción de párpado, espesor  total mediante transferencia de colgajo tarsoconjuntival del párpado opuesto; hasta dos tercios de párpado, un estadio o primer estadio</v>
      </c>
      <c r="D1478" s="490" t="str">
        <f>+'3.- Resumen general'!F1480</f>
        <v>IQ A</v>
      </c>
      <c r="E1478" s="433" t="s">
        <v>444</v>
      </c>
      <c r="F1478" s="323">
        <f t="shared" si="116"/>
        <v>170.78198999999995</v>
      </c>
      <c r="G1478" s="180" t="s">
        <v>1392</v>
      </c>
      <c r="H1478" s="323">
        <f t="shared" si="115"/>
        <v>21.28</v>
      </c>
      <c r="I1478" s="55"/>
      <c r="J1478" s="323"/>
      <c r="K1478" s="56">
        <f t="shared" si="117"/>
        <v>192.06198999999995</v>
      </c>
      <c r="IK1478" s="2">
        <v>67971</v>
      </c>
      <c r="IL1478" s="196" t="s">
        <v>2137</v>
      </c>
      <c r="IM1478" s="5">
        <v>60</v>
      </c>
      <c r="IN1478" s="296">
        <f t="shared" si="118"/>
        <v>1</v>
      </c>
    </row>
    <row r="1479" spans="1:248">
      <c r="A1479" s="52">
        <f>+'3.- Resumen general'!B1481</f>
        <v>1475</v>
      </c>
      <c r="B1479" s="52">
        <v>68020</v>
      </c>
      <c r="C1479" s="53" t="str">
        <f>+'3.- Resumen general'!D1481</f>
        <v>Incisión de conjuntiva, drenaje de quiste</v>
      </c>
      <c r="D1479" s="490" t="str">
        <f>+'3.- Resumen general'!F1481</f>
        <v>Atención de Tópico</v>
      </c>
      <c r="E1479" s="432" t="s">
        <v>446</v>
      </c>
      <c r="F1479" s="323">
        <f t="shared" si="116"/>
        <v>2.9198499999999998</v>
      </c>
      <c r="G1479" s="57" t="s">
        <v>3216</v>
      </c>
      <c r="H1479" s="323">
        <f t="shared" si="115"/>
        <v>11.236499999999998</v>
      </c>
      <c r="I1479" s="55"/>
      <c r="J1479" s="323"/>
      <c r="K1479" s="56">
        <f t="shared" si="117"/>
        <v>14.156349999999998</v>
      </c>
      <c r="IK1479" s="2">
        <v>68020</v>
      </c>
      <c r="IL1479" s="196" t="s">
        <v>2138</v>
      </c>
      <c r="IM1479" s="5">
        <v>40</v>
      </c>
      <c r="IN1479" s="296">
        <f t="shared" si="118"/>
        <v>0.66666666666666663</v>
      </c>
    </row>
    <row r="1480" spans="1:248">
      <c r="A1480" s="52">
        <f>+'3.- Resumen general'!B1482</f>
        <v>1476</v>
      </c>
      <c r="B1480" s="52">
        <v>68100</v>
      </c>
      <c r="C1480" s="53" t="str">
        <f>+'3.- Resumen general'!D1482</f>
        <v>Biopsia de conjuntiva</v>
      </c>
      <c r="D1480" s="490" t="str">
        <f>+'3.- Resumen general'!F1482</f>
        <v>Atención de Tópico</v>
      </c>
      <c r="E1480" s="432" t="s">
        <v>3214</v>
      </c>
      <c r="F1480" s="323">
        <f t="shared" si="116"/>
        <v>18.19285</v>
      </c>
      <c r="G1480" s="57"/>
      <c r="H1480" s="323"/>
      <c r="I1480" s="55"/>
      <c r="J1480" s="323"/>
      <c r="K1480" s="56">
        <f t="shared" si="117"/>
        <v>18.19285</v>
      </c>
      <c r="IK1480" s="2">
        <v>68100</v>
      </c>
      <c r="IL1480" s="196" t="s">
        <v>2139</v>
      </c>
      <c r="IM1480" s="5">
        <v>20</v>
      </c>
      <c r="IN1480" s="296">
        <f t="shared" si="118"/>
        <v>0.33333333333333331</v>
      </c>
    </row>
    <row r="1481" spans="1:248">
      <c r="A1481" s="52">
        <f>+'3.- Resumen general'!B1483</f>
        <v>1477</v>
      </c>
      <c r="B1481" s="52">
        <v>68110</v>
      </c>
      <c r="C1481" s="53" t="str">
        <f>+'3.- Resumen general'!D1483</f>
        <v>Excisión de lesión, conjuntiva, hasta 1 cm</v>
      </c>
      <c r="D1481" s="490" t="str">
        <f>+'3.- Resumen general'!F1483</f>
        <v>Atención de Tópico</v>
      </c>
      <c r="E1481" s="432" t="s">
        <v>446</v>
      </c>
      <c r="F1481" s="323">
        <f t="shared" si="116"/>
        <v>2.9198499999999998</v>
      </c>
      <c r="G1481" s="57" t="s">
        <v>3216</v>
      </c>
      <c r="H1481" s="323">
        <f>+VLOOKUP(G1481,$C$2421:$D$3113,2,FALSE)</f>
        <v>11.236499999999998</v>
      </c>
      <c r="I1481" s="55"/>
      <c r="J1481" s="323"/>
      <c r="K1481" s="56">
        <f t="shared" si="117"/>
        <v>14.156349999999998</v>
      </c>
      <c r="IK1481" s="2">
        <v>68110</v>
      </c>
      <c r="IL1481" s="196" t="s">
        <v>2140</v>
      </c>
      <c r="IM1481" s="5">
        <v>30</v>
      </c>
      <c r="IN1481" s="296">
        <f t="shared" si="118"/>
        <v>0.5</v>
      </c>
    </row>
    <row r="1482" spans="1:248">
      <c r="A1482" s="52">
        <f>+'3.- Resumen general'!B1484</f>
        <v>1478</v>
      </c>
      <c r="B1482" s="52">
        <v>68200</v>
      </c>
      <c r="C1482" s="53" t="str">
        <f>+'3.- Resumen general'!D1484</f>
        <v>Inyección subconjuntival</v>
      </c>
      <c r="D1482" s="490" t="str">
        <f>+'3.- Resumen general'!F1484</f>
        <v>Atención de Tópico</v>
      </c>
      <c r="E1482" s="432" t="s">
        <v>446</v>
      </c>
      <c r="F1482" s="323">
        <f t="shared" si="116"/>
        <v>2.9198499999999998</v>
      </c>
      <c r="G1482" s="57"/>
      <c r="H1482" s="323"/>
      <c r="I1482" s="55"/>
      <c r="J1482" s="323"/>
      <c r="K1482" s="56">
        <f t="shared" si="117"/>
        <v>2.9198499999999998</v>
      </c>
      <c r="IK1482" s="2">
        <v>68200</v>
      </c>
      <c r="IL1482" s="196" t="s">
        <v>2141</v>
      </c>
      <c r="IM1482" s="5">
        <v>10</v>
      </c>
      <c r="IN1482" s="296">
        <f t="shared" si="118"/>
        <v>0.16666666666666666</v>
      </c>
    </row>
    <row r="1483" spans="1:248">
      <c r="A1483" s="52">
        <f>+'3.- Resumen general'!B1485</f>
        <v>1479</v>
      </c>
      <c r="B1483" s="52">
        <v>68320</v>
      </c>
      <c r="C1483" s="53" t="str">
        <f>+'3.- Resumen general'!D1485</f>
        <v>Conjuntivoplastía; con injerto conjuntival o rearreglo amplio</v>
      </c>
      <c r="D1483" s="490" t="str">
        <f>+'3.- Resumen general'!F1485</f>
        <v>IQ B</v>
      </c>
      <c r="E1483" s="433" t="s">
        <v>5897</v>
      </c>
      <c r="F1483" s="323">
        <f t="shared" si="116"/>
        <v>179.13249000000002</v>
      </c>
      <c r="G1483" s="180" t="s">
        <v>441</v>
      </c>
      <c r="H1483" s="323">
        <f>+VLOOKUP(G1483,$C$2421:$D$3113,2,FALSE)</f>
        <v>17.94735</v>
      </c>
      <c r="I1483" s="55"/>
      <c r="J1483" s="323"/>
      <c r="K1483" s="56">
        <f t="shared" si="117"/>
        <v>197.07984000000002</v>
      </c>
      <c r="IK1483" s="2">
        <v>68320</v>
      </c>
      <c r="IL1483" s="196" t="s">
        <v>2142</v>
      </c>
      <c r="IM1483" s="5">
        <v>50</v>
      </c>
      <c r="IN1483" s="296">
        <f t="shared" si="118"/>
        <v>0.83333333333333337</v>
      </c>
    </row>
    <row r="1484" spans="1:248">
      <c r="A1484" s="52">
        <f>+'3.- Resumen general'!B1486</f>
        <v>1480</v>
      </c>
      <c r="B1484" s="52">
        <v>68500</v>
      </c>
      <c r="C1484" s="53" t="str">
        <f>+'3.- Resumen general'!D1486</f>
        <v>Excisión de glándula lagrimal (dacrioadenectomía) excepto por tumor; total</v>
      </c>
      <c r="D1484" s="490" t="str">
        <f>+'3.- Resumen general'!F1486</f>
        <v>Atención de Tópico</v>
      </c>
      <c r="E1484" s="432" t="s">
        <v>446</v>
      </c>
      <c r="F1484" s="323">
        <f t="shared" si="116"/>
        <v>2.9198499999999998</v>
      </c>
      <c r="G1484" s="57" t="s">
        <v>3216</v>
      </c>
      <c r="H1484" s="323">
        <f>+VLOOKUP(G1484,$C$2421:$D$3113,2,FALSE)</f>
        <v>11.236499999999998</v>
      </c>
      <c r="I1484" s="55"/>
      <c r="J1484" s="323"/>
      <c r="K1484" s="56">
        <f t="shared" si="117"/>
        <v>14.156349999999998</v>
      </c>
      <c r="IK1484" s="2">
        <v>68500</v>
      </c>
      <c r="IL1484" s="196" t="s">
        <v>2143</v>
      </c>
      <c r="IM1484" s="5">
        <v>50</v>
      </c>
      <c r="IN1484" s="296">
        <f t="shared" si="118"/>
        <v>0.83333333333333337</v>
      </c>
    </row>
    <row r="1485" spans="1:248">
      <c r="A1485" s="52">
        <f>+'3.- Resumen general'!B1487</f>
        <v>1481</v>
      </c>
      <c r="B1485" s="52">
        <v>68510</v>
      </c>
      <c r="C1485" s="53" t="str">
        <f>+'3.- Resumen general'!D1487</f>
        <v>Biopsia de glándula lagrimal</v>
      </c>
      <c r="D1485" s="490" t="str">
        <f>+'3.- Resumen general'!F1487</f>
        <v>Atención de Tópico</v>
      </c>
      <c r="E1485" s="432" t="s">
        <v>3214</v>
      </c>
      <c r="F1485" s="323">
        <f t="shared" si="116"/>
        <v>18.19285</v>
      </c>
      <c r="G1485" s="57"/>
      <c r="H1485" s="323"/>
      <c r="I1485" s="55"/>
      <c r="J1485" s="323"/>
      <c r="K1485" s="56">
        <f t="shared" si="117"/>
        <v>18.19285</v>
      </c>
      <c r="IK1485" s="2">
        <v>68510</v>
      </c>
      <c r="IL1485" s="196" t="s">
        <v>3324</v>
      </c>
      <c r="IM1485" s="5">
        <v>10</v>
      </c>
      <c r="IN1485" s="296">
        <f t="shared" si="118"/>
        <v>0.16666666666666666</v>
      </c>
    </row>
    <row r="1486" spans="1:248">
      <c r="A1486" s="52">
        <f>+'3.- Resumen general'!B1488</f>
        <v>1482</v>
      </c>
      <c r="B1486" s="52">
        <v>68530</v>
      </c>
      <c r="C1486" s="53" t="str">
        <f>+'3.- Resumen general'!D1488</f>
        <v>Extirpación de cuerpo extraño o dacriolito, conductos lagrimales</v>
      </c>
      <c r="D1486" s="490" t="str">
        <f>+'3.- Resumen general'!F1488</f>
        <v>Atención de Tópico</v>
      </c>
      <c r="E1486" s="432" t="s">
        <v>446</v>
      </c>
      <c r="F1486" s="323">
        <f t="shared" si="116"/>
        <v>2.9198499999999998</v>
      </c>
      <c r="G1486" s="57"/>
      <c r="H1486" s="323"/>
      <c r="I1486" s="55"/>
      <c r="J1486" s="323"/>
      <c r="K1486" s="56">
        <f t="shared" si="117"/>
        <v>2.9198499999999998</v>
      </c>
      <c r="IK1486" s="2">
        <v>68530</v>
      </c>
      <c r="IL1486" s="196" t="s">
        <v>3325</v>
      </c>
      <c r="IM1486" s="5">
        <v>50</v>
      </c>
      <c r="IN1486" s="296">
        <f t="shared" si="118"/>
        <v>0.83333333333333337</v>
      </c>
    </row>
    <row r="1487" spans="1:248">
      <c r="A1487" s="52">
        <f>+'3.- Resumen general'!B1489</f>
        <v>1483</v>
      </c>
      <c r="B1487" s="52">
        <v>68540</v>
      </c>
      <c r="C1487" s="53" t="str">
        <f>+'3.- Resumen general'!D1489</f>
        <v>Excisión de tumor de glándula lagrimal; abordaje frontal</v>
      </c>
      <c r="D1487" s="490" t="str">
        <f>+'3.- Resumen general'!F1489</f>
        <v>IQ B</v>
      </c>
      <c r="E1487" s="433" t="s">
        <v>5897</v>
      </c>
      <c r="F1487" s="323">
        <f t="shared" si="116"/>
        <v>179.13249000000002</v>
      </c>
      <c r="G1487" s="180" t="s">
        <v>1401</v>
      </c>
      <c r="H1487" s="323">
        <f>+VLOOKUP(G1487,$C$2421:$D$3113,2,FALSE)+($H$3275*$G$3275*IN1487)+($H$3271*$G$3271*IN1487)</f>
        <v>149.41401666666667</v>
      </c>
      <c r="I1487" s="55"/>
      <c r="J1487" s="323"/>
      <c r="K1487" s="56">
        <f t="shared" si="117"/>
        <v>328.54650666666669</v>
      </c>
      <c r="IK1487" s="2">
        <v>68540</v>
      </c>
      <c r="IL1487" s="196" t="s">
        <v>3326</v>
      </c>
      <c r="IM1487" s="5">
        <v>50</v>
      </c>
      <c r="IN1487" s="296">
        <f t="shared" si="118"/>
        <v>0.83333333333333337</v>
      </c>
    </row>
    <row r="1488" spans="1:248">
      <c r="A1488" s="52">
        <f>+'3.- Resumen general'!B1490</f>
        <v>1484</v>
      </c>
      <c r="B1488" s="52">
        <v>68700</v>
      </c>
      <c r="C1488" s="53" t="str">
        <f>+'3.- Resumen general'!D1490</f>
        <v>Corrección plástica de canalículos</v>
      </c>
      <c r="D1488" s="490" t="str">
        <f>+'3.- Resumen general'!F1490</f>
        <v>IQ A</v>
      </c>
      <c r="E1488" s="433" t="s">
        <v>444</v>
      </c>
      <c r="F1488" s="323">
        <f t="shared" si="116"/>
        <v>170.78198999999995</v>
      </c>
      <c r="G1488" s="180" t="s">
        <v>1392</v>
      </c>
      <c r="H1488" s="323">
        <f>+VLOOKUP(G1488,$C$2421:$D$3113,2,FALSE)</f>
        <v>21.28</v>
      </c>
      <c r="I1488" s="55"/>
      <c r="J1488" s="323"/>
      <c r="K1488" s="56">
        <f t="shared" si="117"/>
        <v>192.06198999999995</v>
      </c>
      <c r="IK1488" s="2">
        <v>68700</v>
      </c>
      <c r="IL1488" s="196" t="s">
        <v>4803</v>
      </c>
      <c r="IM1488" s="5">
        <v>40</v>
      </c>
      <c r="IN1488" s="296">
        <f t="shared" si="118"/>
        <v>0.66666666666666663</v>
      </c>
    </row>
    <row r="1489" spans="1:248">
      <c r="A1489" s="52">
        <f>+'3.- Resumen general'!B1491</f>
        <v>1485</v>
      </c>
      <c r="B1489" s="52">
        <v>68720</v>
      </c>
      <c r="C1489" s="53" t="str">
        <f>+'3.- Resumen general'!D1491</f>
        <v>Dacriocistorrinostomía (fistulización de saco lagrimal a la cavidad nasal)</v>
      </c>
      <c r="D1489" s="490" t="str">
        <f>+'3.- Resumen general'!F1491</f>
        <v>IQ A</v>
      </c>
      <c r="E1489" s="433" t="s">
        <v>444</v>
      </c>
      <c r="F1489" s="323">
        <f t="shared" si="116"/>
        <v>170.78198999999995</v>
      </c>
      <c r="G1489" s="180" t="s">
        <v>1392</v>
      </c>
      <c r="H1489" s="323">
        <f>+VLOOKUP(G1489,$C$2421:$D$3113,2,FALSE)</f>
        <v>21.28</v>
      </c>
      <c r="I1489" s="55"/>
      <c r="J1489" s="323"/>
      <c r="K1489" s="56">
        <f t="shared" si="117"/>
        <v>192.06198999999995</v>
      </c>
      <c r="IK1489" s="2">
        <v>68720</v>
      </c>
      <c r="IL1489" s="196" t="s">
        <v>4804</v>
      </c>
      <c r="IM1489" s="5">
        <v>110</v>
      </c>
      <c r="IN1489" s="296">
        <f t="shared" si="118"/>
        <v>1.8333333333333333</v>
      </c>
    </row>
    <row r="1490" spans="1:248">
      <c r="A1490" s="52">
        <f>+'3.- Resumen general'!B1492</f>
        <v>1486</v>
      </c>
      <c r="B1490" s="52">
        <v>68745</v>
      </c>
      <c r="C1490" s="53" t="str">
        <f>+'3.- Resumen general'!D1492</f>
        <v>Conjuntivorrinostomía (fistulización de la conjuntiva a la cavidad nasal); sin tubo</v>
      </c>
      <c r="D1490" s="490" t="str">
        <f>+'3.- Resumen general'!F1492</f>
        <v>IQ A</v>
      </c>
      <c r="E1490" s="433" t="s">
        <v>444</v>
      </c>
      <c r="F1490" s="323">
        <f t="shared" si="116"/>
        <v>170.78198999999995</v>
      </c>
      <c r="G1490" s="180" t="s">
        <v>441</v>
      </c>
      <c r="H1490" s="323">
        <f>+VLOOKUP(G1490,$C$2421:$D$3113,2,FALSE)</f>
        <v>17.94735</v>
      </c>
      <c r="I1490" s="55"/>
      <c r="J1490" s="323"/>
      <c r="K1490" s="56">
        <f t="shared" si="117"/>
        <v>188.72933999999995</v>
      </c>
      <c r="IK1490" s="2">
        <v>68745</v>
      </c>
      <c r="IL1490" s="196" t="s">
        <v>4805</v>
      </c>
      <c r="IM1490" s="5">
        <v>110</v>
      </c>
      <c r="IN1490" s="296">
        <f t="shared" si="118"/>
        <v>1.8333333333333333</v>
      </c>
    </row>
    <row r="1491" spans="1:248">
      <c r="A1491" s="52">
        <f>+'3.- Resumen general'!B1493</f>
        <v>1487</v>
      </c>
      <c r="B1491" s="52">
        <v>68810</v>
      </c>
      <c r="C1491" s="53" t="str">
        <f>+'3.- Resumen general'!D1493</f>
        <v>Sondeo de conducto nasolagrimal, con o sin irrigación;</v>
      </c>
      <c r="D1491" s="490" t="str">
        <f>+'3.- Resumen general'!F1493</f>
        <v>Atención de Tópico</v>
      </c>
      <c r="E1491" s="432" t="s">
        <v>446</v>
      </c>
      <c r="F1491" s="323">
        <f t="shared" si="116"/>
        <v>2.9198499999999998</v>
      </c>
      <c r="G1491" s="57"/>
      <c r="H1491" s="323"/>
      <c r="I1491" s="55"/>
      <c r="J1491" s="323"/>
      <c r="K1491" s="56">
        <f t="shared" si="117"/>
        <v>2.9198499999999998</v>
      </c>
      <c r="IK1491" s="2">
        <v>68810</v>
      </c>
      <c r="IL1491" s="196" t="s">
        <v>4806</v>
      </c>
      <c r="IM1491" s="5">
        <v>35</v>
      </c>
      <c r="IN1491" s="296">
        <f t="shared" si="118"/>
        <v>0.58333333333333337</v>
      </c>
    </row>
    <row r="1492" spans="1:248">
      <c r="A1492" s="52">
        <f>+'3.- Resumen general'!B1494</f>
        <v>1488</v>
      </c>
      <c r="B1492" s="52">
        <v>69000</v>
      </c>
      <c r="C1492" s="53" t="str">
        <f>+'3.- Resumen general'!D1494</f>
        <v>Drenaje abceso o hematoma de oído externo</v>
      </c>
      <c r="D1492" s="490" t="str">
        <f>+'3.- Resumen general'!F1494</f>
        <v>Atención de Tópico</v>
      </c>
      <c r="E1492" s="432" t="s">
        <v>446</v>
      </c>
      <c r="F1492" s="323">
        <f t="shared" si="116"/>
        <v>2.9198499999999998</v>
      </c>
      <c r="G1492" s="57"/>
      <c r="H1492" s="323"/>
      <c r="I1492" s="55"/>
      <c r="J1492" s="323"/>
      <c r="K1492" s="56">
        <f t="shared" si="117"/>
        <v>2.9198499999999998</v>
      </c>
      <c r="IK1492" s="2">
        <v>69000</v>
      </c>
      <c r="IL1492" s="196" t="s">
        <v>4807</v>
      </c>
      <c r="IM1492" s="5">
        <v>15</v>
      </c>
      <c r="IN1492" s="296">
        <f t="shared" si="118"/>
        <v>0.25</v>
      </c>
    </row>
    <row r="1493" spans="1:248">
      <c r="A1493" s="52">
        <f>+'3.- Resumen general'!B1495</f>
        <v>1489</v>
      </c>
      <c r="B1493" s="52">
        <v>69090</v>
      </c>
      <c r="C1493" s="53" t="str">
        <f>+'3.- Resumen general'!D1495</f>
        <v>Perforación de lóbulos de las orejas</v>
      </c>
      <c r="D1493" s="490" t="str">
        <f>+'3.- Resumen general'!F1495</f>
        <v>Atención de Tópico</v>
      </c>
      <c r="E1493" s="432" t="s">
        <v>446</v>
      </c>
      <c r="F1493" s="323">
        <f t="shared" si="116"/>
        <v>2.9198499999999998</v>
      </c>
      <c r="G1493" s="57"/>
      <c r="H1493" s="323"/>
      <c r="I1493" s="55"/>
      <c r="J1493" s="323"/>
      <c r="K1493" s="56">
        <f t="shared" si="117"/>
        <v>2.9198499999999998</v>
      </c>
      <c r="IK1493" s="2">
        <v>69090</v>
      </c>
      <c r="IL1493" s="196" t="s">
        <v>4808</v>
      </c>
      <c r="IM1493" s="5">
        <v>10</v>
      </c>
      <c r="IN1493" s="296">
        <f t="shared" si="118"/>
        <v>0.16666666666666666</v>
      </c>
    </row>
    <row r="1494" spans="1:248">
      <c r="A1494" s="52">
        <f>+'3.- Resumen general'!B1496</f>
        <v>1490</v>
      </c>
      <c r="B1494" s="52">
        <v>69100</v>
      </c>
      <c r="C1494" s="53" t="str">
        <f>+'3.- Resumen general'!D1496</f>
        <v>Biopsia de pabellón auricular o conducto auditivo externo</v>
      </c>
      <c r="D1494" s="490" t="str">
        <f>+'3.- Resumen general'!F1496</f>
        <v>Atención de Tópico</v>
      </c>
      <c r="E1494" s="432" t="s">
        <v>3214</v>
      </c>
      <c r="F1494" s="323">
        <f t="shared" si="116"/>
        <v>18.19285</v>
      </c>
      <c r="G1494" s="57"/>
      <c r="H1494" s="323"/>
      <c r="I1494" s="55"/>
      <c r="J1494" s="323"/>
      <c r="K1494" s="56">
        <f t="shared" si="117"/>
        <v>18.19285</v>
      </c>
      <c r="IK1494" s="287">
        <v>69100</v>
      </c>
      <c r="IL1494" s="196" t="s">
        <v>4809</v>
      </c>
      <c r="IM1494" s="5">
        <v>15</v>
      </c>
      <c r="IN1494" s="296">
        <f t="shared" si="118"/>
        <v>0.25</v>
      </c>
    </row>
    <row r="1495" spans="1:248">
      <c r="A1495" s="52">
        <f>+'3.- Resumen general'!B1497</f>
        <v>1491</v>
      </c>
      <c r="B1495" s="52">
        <v>69110</v>
      </c>
      <c r="C1495" s="53" t="str">
        <f>+'3.- Resumen general'!D1497</f>
        <v>Excisión de oído externo; parcial, corrección simple</v>
      </c>
      <c r="D1495" s="490" t="str">
        <f>+'3.- Resumen general'!F1497</f>
        <v>IQ D</v>
      </c>
      <c r="E1495" s="433" t="s">
        <v>3273</v>
      </c>
      <c r="F1495" s="323">
        <f t="shared" si="116"/>
        <v>49.8</v>
      </c>
      <c r="G1495" s="180" t="s">
        <v>1392</v>
      </c>
      <c r="H1495" s="323">
        <f>+VLOOKUP(G1495,$C$2421:$D$3113,2,FALSE)</f>
        <v>21.28</v>
      </c>
      <c r="I1495" s="55"/>
      <c r="J1495" s="323"/>
      <c r="K1495" s="56">
        <f t="shared" si="117"/>
        <v>71.08</v>
      </c>
      <c r="IK1495" s="2">
        <v>69110</v>
      </c>
      <c r="IL1495" s="196" t="s">
        <v>4810</v>
      </c>
      <c r="IM1495" s="5">
        <v>45</v>
      </c>
      <c r="IN1495" s="296">
        <f t="shared" si="118"/>
        <v>0.75</v>
      </c>
    </row>
    <row r="1496" spans="1:248">
      <c r="A1496" s="52">
        <f>+'3.- Resumen general'!B1498</f>
        <v>1492</v>
      </c>
      <c r="B1496" s="52">
        <v>69140</v>
      </c>
      <c r="C1496" s="53" t="str">
        <f>+'3.- Resumen general'!D1498</f>
        <v>Excisión de exostosis, conducto auditivo externo</v>
      </c>
      <c r="D1496" s="490" t="str">
        <f>+'3.- Resumen general'!F1498</f>
        <v>IQ B</v>
      </c>
      <c r="E1496" s="433" t="s">
        <v>5897</v>
      </c>
      <c r="F1496" s="323">
        <f t="shared" si="116"/>
        <v>179.13249000000002</v>
      </c>
      <c r="G1496" s="180" t="s">
        <v>1401</v>
      </c>
      <c r="H1496" s="323">
        <f>+VLOOKUP(G1496,$C$2421:$D$3113,2,FALSE)+($H$3275*$G$3275*IN1496)+($H$3271*$G$3271*IN1496)</f>
        <v>156.20335000000003</v>
      </c>
      <c r="I1496" s="55"/>
      <c r="J1496" s="323"/>
      <c r="K1496" s="56">
        <f t="shared" si="117"/>
        <v>335.33584000000008</v>
      </c>
      <c r="IK1496" s="2">
        <v>69140</v>
      </c>
      <c r="IL1496" s="196" t="s">
        <v>4811</v>
      </c>
      <c r="IM1496" s="5">
        <v>60</v>
      </c>
      <c r="IN1496" s="296">
        <f t="shared" si="118"/>
        <v>1</v>
      </c>
    </row>
    <row r="1497" spans="1:248">
      <c r="A1497" s="52">
        <f>+'3.- Resumen general'!B1499</f>
        <v>1493</v>
      </c>
      <c r="B1497" s="52">
        <v>69155</v>
      </c>
      <c r="C1497" s="53" t="str">
        <f>+'3.- Resumen general'!D1499</f>
        <v>Excisión radical de lesión en canal auditivo externo con disección del cuello</v>
      </c>
      <c r="D1497" s="490" t="str">
        <f>+'3.- Resumen general'!F1499</f>
        <v>IQ A</v>
      </c>
      <c r="E1497" s="433" t="s">
        <v>444</v>
      </c>
      <c r="F1497" s="323">
        <f t="shared" si="116"/>
        <v>170.78198999999995</v>
      </c>
      <c r="G1497" s="180" t="s">
        <v>1390</v>
      </c>
      <c r="H1497" s="323">
        <f>+VLOOKUP(G1497,$C$2421:$D$3113,2,FALSE)+($H$3323*$G$3323*IN1497)+($H$3319*$G$3319*IN1497)</f>
        <v>263.88201666666663</v>
      </c>
      <c r="I1497" s="55"/>
      <c r="J1497" s="323"/>
      <c r="K1497" s="56">
        <f t="shared" si="117"/>
        <v>434.66400666666658</v>
      </c>
      <c r="IK1497" s="2">
        <v>69155</v>
      </c>
      <c r="IL1497" s="196" t="s">
        <v>4812</v>
      </c>
      <c r="IM1497" s="5">
        <v>230</v>
      </c>
      <c r="IN1497" s="296">
        <f t="shared" si="118"/>
        <v>3.8333333333333335</v>
      </c>
    </row>
    <row r="1498" spans="1:248">
      <c r="A1498" s="52">
        <f>+'3.- Resumen general'!B1500</f>
        <v>1494</v>
      </c>
      <c r="B1498" s="52">
        <v>69200</v>
      </c>
      <c r="C1498" s="53" t="str">
        <f>+'3.- Resumen general'!D1500</f>
        <v>Extirpación de cuerpo extraño del conducto auditivo externo; sin anestesia general</v>
      </c>
      <c r="D1498" s="490" t="str">
        <f>+'3.- Resumen general'!F1500</f>
        <v>Atención de Tópico</v>
      </c>
      <c r="E1498" s="432" t="s">
        <v>446</v>
      </c>
      <c r="F1498" s="323">
        <f t="shared" si="116"/>
        <v>2.9198499999999998</v>
      </c>
      <c r="G1498" s="57"/>
      <c r="H1498" s="323"/>
      <c r="I1498" s="55"/>
      <c r="J1498" s="323"/>
      <c r="K1498" s="56">
        <f t="shared" si="117"/>
        <v>2.9198499999999998</v>
      </c>
      <c r="IK1498" s="2">
        <v>69200</v>
      </c>
      <c r="IL1498" s="196" t="s">
        <v>4813</v>
      </c>
      <c r="IM1498" s="5">
        <v>10</v>
      </c>
      <c r="IN1498" s="296">
        <f t="shared" si="118"/>
        <v>0.16666666666666666</v>
      </c>
    </row>
    <row r="1499" spans="1:248">
      <c r="A1499" s="52">
        <f>+'3.- Resumen general'!B1501</f>
        <v>1495</v>
      </c>
      <c r="B1499" s="52">
        <v>69210</v>
      </c>
      <c r="C1499" s="53" t="str">
        <f>+'3.- Resumen general'!D1501</f>
        <v>Remoción de cerumen impactado (procedimiento separado), uno o ambos oídos</v>
      </c>
      <c r="D1499" s="490" t="str">
        <f>+'3.- Resumen general'!F1501</f>
        <v>Atención de Tópico</v>
      </c>
      <c r="E1499" s="432" t="s">
        <v>446</v>
      </c>
      <c r="F1499" s="323">
        <f t="shared" si="116"/>
        <v>2.9198499999999998</v>
      </c>
      <c r="G1499" s="57"/>
      <c r="H1499" s="323"/>
      <c r="I1499" s="55"/>
      <c r="J1499" s="323"/>
      <c r="K1499" s="56">
        <f t="shared" si="117"/>
        <v>2.9198499999999998</v>
      </c>
      <c r="IK1499" s="2">
        <v>69210</v>
      </c>
      <c r="IL1499" s="196" t="s">
        <v>4814</v>
      </c>
      <c r="IM1499" s="5">
        <v>10</v>
      </c>
      <c r="IN1499" s="296">
        <f t="shared" si="118"/>
        <v>0.16666666666666666</v>
      </c>
    </row>
    <row r="1500" spans="1:248">
      <c r="A1500" s="52">
        <f>+'3.- Resumen general'!B1502</f>
        <v>1496</v>
      </c>
      <c r="B1500" s="52">
        <v>69300</v>
      </c>
      <c r="C1500" s="53" t="str">
        <f>+'3.- Resumen general'!D1502</f>
        <v>Otoplastía, orejas en protrusión (sobresalientes), con o sin reducción de tamaño</v>
      </c>
      <c r="D1500" s="490" t="str">
        <f>+'3.- Resumen general'!F1502</f>
        <v>IQ B</v>
      </c>
      <c r="E1500" s="433" t="s">
        <v>5897</v>
      </c>
      <c r="F1500" s="323">
        <f t="shared" si="116"/>
        <v>179.13249000000002</v>
      </c>
      <c r="G1500" s="180" t="s">
        <v>1401</v>
      </c>
      <c r="H1500" s="323">
        <f>+VLOOKUP(G1500,$C$2421:$D$3113,2,FALSE)+($H$3275*$G$3275*IN1500)+($H$3271*$G$3271*IN1500)</f>
        <v>196.93935000000002</v>
      </c>
      <c r="I1500" s="55"/>
      <c r="J1500" s="323"/>
      <c r="K1500" s="56">
        <f t="shared" si="117"/>
        <v>376.07184000000007</v>
      </c>
      <c r="IK1500" s="2">
        <v>69300</v>
      </c>
      <c r="IL1500" s="196" t="s">
        <v>4815</v>
      </c>
      <c r="IM1500" s="5">
        <v>120</v>
      </c>
      <c r="IN1500" s="296">
        <f t="shared" si="118"/>
        <v>2</v>
      </c>
    </row>
    <row r="1501" spans="1:248">
      <c r="A1501" s="52">
        <f>+'3.- Resumen general'!B1503</f>
        <v>1497</v>
      </c>
      <c r="B1501" s="52">
        <v>69310</v>
      </c>
      <c r="C1501" s="53" t="str">
        <f>+'3.- Resumen general'!D1503</f>
        <v>Reconstrucción de conducto auditivo externo (meatoplastía) (p. ej. estenosis debida a trauma, infección)</v>
      </c>
      <c r="D1501" s="490" t="str">
        <f>+'3.- Resumen general'!F1503</f>
        <v>IQ B</v>
      </c>
      <c r="E1501" s="433" t="s">
        <v>5897</v>
      </c>
      <c r="F1501" s="323">
        <f t="shared" si="116"/>
        <v>179.13249000000002</v>
      </c>
      <c r="G1501" s="180" t="s">
        <v>1401</v>
      </c>
      <c r="H1501" s="323">
        <f>+VLOOKUP(G1501,$C$2421:$D$3113,2,FALSE)+($H$3275*$G$3275*IN1501)+($H$3271*$G$3271*IN1501)</f>
        <v>210.51801666666671</v>
      </c>
      <c r="I1501" s="55"/>
      <c r="J1501" s="323"/>
      <c r="K1501" s="56">
        <f t="shared" si="117"/>
        <v>389.65050666666673</v>
      </c>
      <c r="IK1501" s="2">
        <v>69310</v>
      </c>
      <c r="IL1501" s="196" t="s">
        <v>4816</v>
      </c>
      <c r="IM1501" s="5">
        <v>140</v>
      </c>
      <c r="IN1501" s="296">
        <f t="shared" si="118"/>
        <v>2.3333333333333335</v>
      </c>
    </row>
    <row r="1502" spans="1:248">
      <c r="A1502" s="52">
        <f>+'3.- Resumen general'!B1504</f>
        <v>1498</v>
      </c>
      <c r="B1502" s="52">
        <v>69320</v>
      </c>
      <c r="C1502" s="53" t="str">
        <f>+'3.- Resumen general'!D1504</f>
        <v>Reconstrucción de conducto auditivo externo debido a atresia congénita, un solo estadio</v>
      </c>
      <c r="D1502" s="490" t="str">
        <f>+'3.- Resumen general'!F1504</f>
        <v>IQ A</v>
      </c>
      <c r="E1502" s="433" t="s">
        <v>444</v>
      </c>
      <c r="F1502" s="323">
        <f t="shared" si="116"/>
        <v>170.78198999999995</v>
      </c>
      <c r="G1502" s="180" t="s">
        <v>1401</v>
      </c>
      <c r="H1502" s="323">
        <f>+VLOOKUP(G1502,$C$2421:$D$3113,2,FALSE)+($H$3275*$G$3275*IN1502)+($H$3271*$G$3271*IN1502)</f>
        <v>210.51801666666671</v>
      </c>
      <c r="I1502" s="55"/>
      <c r="J1502" s="323"/>
      <c r="K1502" s="56">
        <f t="shared" si="117"/>
        <v>381.30000666666666</v>
      </c>
      <c r="IK1502" s="2">
        <v>69320</v>
      </c>
      <c r="IL1502" s="196" t="s">
        <v>4817</v>
      </c>
      <c r="IM1502" s="5">
        <v>140</v>
      </c>
      <c r="IN1502" s="296">
        <f t="shared" si="118"/>
        <v>2.3333333333333335</v>
      </c>
    </row>
    <row r="1503" spans="1:248">
      <c r="A1503" s="52">
        <f>+'3.- Resumen general'!B1505</f>
        <v>1499</v>
      </c>
      <c r="B1503" s="52">
        <v>69400</v>
      </c>
      <c r="C1503" s="53" t="str">
        <f>+'3.- Resumen general'!D1505</f>
        <v>Insuflación de conducto de eustaquio, transnasal; con cateterización</v>
      </c>
      <c r="D1503" s="490" t="str">
        <f>+'3.- Resumen general'!F1505</f>
        <v>IQ D</v>
      </c>
      <c r="E1503" s="433" t="s">
        <v>445</v>
      </c>
      <c r="F1503" s="323">
        <f t="shared" si="116"/>
        <v>96.123999999999981</v>
      </c>
      <c r="G1503" s="180" t="s">
        <v>1392</v>
      </c>
      <c r="H1503" s="323">
        <f>+VLOOKUP(G1503,$C$2421:$D$3113,2,FALSE)</f>
        <v>21.28</v>
      </c>
      <c r="I1503" s="55"/>
      <c r="J1503" s="323"/>
      <c r="K1503" s="56">
        <f t="shared" si="117"/>
        <v>117.40399999999998</v>
      </c>
      <c r="IK1503" s="2">
        <v>69400</v>
      </c>
      <c r="IL1503" s="196" t="s">
        <v>4818</v>
      </c>
      <c r="IM1503" s="5">
        <v>50</v>
      </c>
      <c r="IN1503" s="296">
        <f t="shared" si="118"/>
        <v>0.83333333333333337</v>
      </c>
    </row>
    <row r="1504" spans="1:248">
      <c r="A1504" s="52">
        <f>+'3.- Resumen general'!B1506</f>
        <v>1500</v>
      </c>
      <c r="B1504" s="52">
        <v>69405</v>
      </c>
      <c r="C1504" s="53" t="str">
        <f>+'3.- Resumen general'!D1506</f>
        <v>Cateterización de conducto de eustaquio, transtimpánica</v>
      </c>
      <c r="D1504" s="490" t="str">
        <f>+'3.- Resumen general'!F1506</f>
        <v>IQ B</v>
      </c>
      <c r="E1504" s="433" t="s">
        <v>5897</v>
      </c>
      <c r="F1504" s="323">
        <f t="shared" si="116"/>
        <v>179.13249000000002</v>
      </c>
      <c r="G1504" s="180" t="s">
        <v>1401</v>
      </c>
      <c r="H1504" s="323">
        <f>+VLOOKUP(G1504,$C$2421:$D$3113,2,FALSE)+($H$3275*$G$3275*IN1504)+($H$3271*$G$3271*IN1504)</f>
        <v>149.41401666666667</v>
      </c>
      <c r="I1504" s="55"/>
      <c r="J1504" s="323"/>
      <c r="K1504" s="56">
        <f t="shared" si="117"/>
        <v>328.54650666666669</v>
      </c>
      <c r="IK1504" s="2">
        <v>69405</v>
      </c>
      <c r="IL1504" s="196" t="s">
        <v>4819</v>
      </c>
      <c r="IM1504" s="5">
        <v>50</v>
      </c>
      <c r="IN1504" s="296">
        <f t="shared" si="118"/>
        <v>0.83333333333333337</v>
      </c>
    </row>
    <row r="1505" spans="1:248">
      <c r="A1505" s="52">
        <f>+'3.- Resumen general'!B1507</f>
        <v>1501</v>
      </c>
      <c r="B1505" s="52">
        <v>69420</v>
      </c>
      <c r="C1505" s="53" t="str">
        <f>+'3.- Resumen general'!D1507</f>
        <v>Miringotomía incluyendo aspiración y/o insuflación de conducto de eustaquio</v>
      </c>
      <c r="D1505" s="490" t="str">
        <f>+'3.- Resumen general'!F1507</f>
        <v>IQ B</v>
      </c>
      <c r="E1505" s="433" t="s">
        <v>5897</v>
      </c>
      <c r="F1505" s="323">
        <f t="shared" si="116"/>
        <v>179.13249000000002</v>
      </c>
      <c r="G1505" s="180" t="s">
        <v>1392</v>
      </c>
      <c r="H1505" s="323">
        <f>+VLOOKUP(G1505,$C$2421:$D$3113,2,FALSE)</f>
        <v>21.28</v>
      </c>
      <c r="I1505" s="55"/>
      <c r="J1505" s="323"/>
      <c r="K1505" s="56">
        <f t="shared" si="117"/>
        <v>200.41249000000002</v>
      </c>
      <c r="IK1505" s="2">
        <v>69420</v>
      </c>
      <c r="IL1505" s="196" t="s">
        <v>4820</v>
      </c>
      <c r="IM1505" s="5">
        <v>50</v>
      </c>
      <c r="IN1505" s="296">
        <f t="shared" si="118"/>
        <v>0.83333333333333337</v>
      </c>
    </row>
    <row r="1506" spans="1:248">
      <c r="A1506" s="52">
        <f>+'3.- Resumen general'!B1508</f>
        <v>1502</v>
      </c>
      <c r="B1506" s="52">
        <v>69433</v>
      </c>
      <c r="C1506" s="53" t="str">
        <f>+'3.- Resumen general'!D1508</f>
        <v>Timpanostomía (que requiera inserción de tubo de ventilación), anestesia local o tópica</v>
      </c>
      <c r="D1506" s="490" t="str">
        <f>+'3.- Resumen general'!F1508</f>
        <v>IQ B</v>
      </c>
      <c r="E1506" s="433" t="s">
        <v>5897</v>
      </c>
      <c r="F1506" s="323">
        <f t="shared" si="116"/>
        <v>179.13249000000002</v>
      </c>
      <c r="G1506" s="180" t="s">
        <v>1401</v>
      </c>
      <c r="H1506" s="323">
        <f>+VLOOKUP(G1506,$C$2421:$D$3113,2,FALSE)+($H$3275*$G$3275*IN1506)+($H$3271*$G$3271*IN1506)</f>
        <v>156.20335000000003</v>
      </c>
      <c r="I1506" s="55"/>
      <c r="J1506" s="323"/>
      <c r="K1506" s="56">
        <f t="shared" si="117"/>
        <v>335.33584000000008</v>
      </c>
      <c r="IK1506" s="2">
        <v>69433</v>
      </c>
      <c r="IL1506" s="196" t="s">
        <v>4821</v>
      </c>
      <c r="IM1506" s="5">
        <v>60</v>
      </c>
      <c r="IN1506" s="296">
        <f t="shared" si="118"/>
        <v>1</v>
      </c>
    </row>
    <row r="1507" spans="1:248">
      <c r="A1507" s="52">
        <f>+'3.- Resumen general'!B1509</f>
        <v>1503</v>
      </c>
      <c r="B1507" s="52">
        <v>69450</v>
      </c>
      <c r="C1507" s="53" t="str">
        <f>+'3.- Resumen general'!D1509</f>
        <v>Timpanolisis transconducto</v>
      </c>
      <c r="D1507" s="490" t="str">
        <f>+'3.- Resumen general'!F1509</f>
        <v>IQ A</v>
      </c>
      <c r="E1507" s="433" t="s">
        <v>444</v>
      </c>
      <c r="F1507" s="323">
        <f t="shared" si="116"/>
        <v>170.78198999999995</v>
      </c>
      <c r="G1507" s="180" t="s">
        <v>1401</v>
      </c>
      <c r="H1507" s="323">
        <f>+VLOOKUP(G1507,$C$2421:$D$3113,2,FALSE)+($H$3275*$G$3275*IN1507)+($H$3271*$G$3271*IN1507)</f>
        <v>169.78201666666666</v>
      </c>
      <c r="I1507" s="55"/>
      <c r="J1507" s="323"/>
      <c r="K1507" s="56">
        <f t="shared" si="117"/>
        <v>340.56400666666661</v>
      </c>
      <c r="IK1507" s="2">
        <v>69450</v>
      </c>
      <c r="IL1507" s="196" t="s">
        <v>4822</v>
      </c>
      <c r="IM1507" s="5">
        <v>80</v>
      </c>
      <c r="IN1507" s="296">
        <f t="shared" si="118"/>
        <v>1.3333333333333333</v>
      </c>
    </row>
    <row r="1508" spans="1:248">
      <c r="A1508" s="52">
        <f>+'3.- Resumen general'!B1510</f>
        <v>1504</v>
      </c>
      <c r="B1508" s="52">
        <v>69501</v>
      </c>
      <c r="C1508" s="53" t="str">
        <f>+'3.- Resumen general'!D1510</f>
        <v>Antrotomía transmastoidea (mastoidectomía "simple")</v>
      </c>
      <c r="D1508" s="490" t="str">
        <f>+'3.- Resumen general'!F1510</f>
        <v>IQ A</v>
      </c>
      <c r="E1508" s="433" t="s">
        <v>444</v>
      </c>
      <c r="F1508" s="323">
        <f t="shared" si="116"/>
        <v>170.78198999999995</v>
      </c>
      <c r="G1508" s="180" t="s">
        <v>1401</v>
      </c>
      <c r="H1508" s="323">
        <f>+VLOOKUP(G1508,$C$2421:$D$3113,2,FALSE)+($H$3275*$G$3275*IN1508)+($H$3271*$G$3271*IN1508)</f>
        <v>190.15001666666666</v>
      </c>
      <c r="I1508" s="55"/>
      <c r="J1508" s="323"/>
      <c r="K1508" s="56">
        <f t="shared" si="117"/>
        <v>360.93200666666661</v>
      </c>
      <c r="IK1508" s="2">
        <v>69501</v>
      </c>
      <c r="IL1508" s="196" t="s">
        <v>4823</v>
      </c>
      <c r="IM1508" s="5">
        <v>110</v>
      </c>
      <c r="IN1508" s="296">
        <f t="shared" si="118"/>
        <v>1.8333333333333333</v>
      </c>
    </row>
    <row r="1509" spans="1:248">
      <c r="A1509" s="52">
        <f>+'3.- Resumen general'!B1511</f>
        <v>1505</v>
      </c>
      <c r="B1509" s="52">
        <v>69502</v>
      </c>
      <c r="C1509" s="53" t="str">
        <f>+'3.- Resumen general'!D1511</f>
        <v>Mastoidectomía completa</v>
      </c>
      <c r="D1509" s="490" t="str">
        <f>+'3.- Resumen general'!F1511</f>
        <v>IQ A</v>
      </c>
      <c r="E1509" s="433" t="s">
        <v>444</v>
      </c>
      <c r="F1509" s="323">
        <f t="shared" si="116"/>
        <v>170.78198999999995</v>
      </c>
      <c r="G1509" s="180" t="s">
        <v>1401</v>
      </c>
      <c r="H1509" s="323">
        <f>+VLOOKUP(G1509,$C$2421:$D$3113,2,FALSE)+($H$3275*$G$3275*IN1509)+($H$3271*$G$3271*IN1509)</f>
        <v>230.88601666666668</v>
      </c>
      <c r="I1509" s="55"/>
      <c r="J1509" s="323"/>
      <c r="K1509" s="56">
        <f t="shared" si="117"/>
        <v>401.66800666666666</v>
      </c>
      <c r="IK1509" s="2">
        <v>69502</v>
      </c>
      <c r="IL1509" s="196" t="s">
        <v>4824</v>
      </c>
      <c r="IM1509" s="5">
        <v>170</v>
      </c>
      <c r="IN1509" s="296">
        <f t="shared" si="118"/>
        <v>2.8333333333333335</v>
      </c>
    </row>
    <row r="1510" spans="1:248">
      <c r="A1510" s="52">
        <f>+'3.- Resumen general'!B1512</f>
        <v>1506</v>
      </c>
      <c r="B1510" s="52">
        <v>69505</v>
      </c>
      <c r="C1510" s="53" t="str">
        <f>+'3.- Resumen general'!D1512</f>
        <v>Mastoidectomía radical modificada</v>
      </c>
      <c r="D1510" s="490" t="str">
        <f>+'3.- Resumen general'!F1512</f>
        <v>IQ A</v>
      </c>
      <c r="E1510" s="433" t="s">
        <v>444</v>
      </c>
      <c r="F1510" s="323">
        <f t="shared" si="116"/>
        <v>170.78198999999995</v>
      </c>
      <c r="G1510" s="180" t="s">
        <v>1390</v>
      </c>
      <c r="H1510" s="323">
        <f>+VLOOKUP(G1510,$C$2421:$D$3113,2,FALSE)+($H$3323*$G$3323*IN1510)+($H$3319*$G$3319*IN1510)</f>
        <v>243.51401666666666</v>
      </c>
      <c r="I1510" s="55"/>
      <c r="J1510" s="323"/>
      <c r="K1510" s="56">
        <f t="shared" si="117"/>
        <v>414.29600666666659</v>
      </c>
      <c r="IK1510" s="2">
        <v>69505</v>
      </c>
      <c r="IL1510" s="196" t="s">
        <v>4825</v>
      </c>
      <c r="IM1510" s="5">
        <v>200</v>
      </c>
      <c r="IN1510" s="296">
        <f t="shared" si="118"/>
        <v>3.3333333333333335</v>
      </c>
    </row>
    <row r="1511" spans="1:248">
      <c r="A1511" s="52">
        <f>+'3.- Resumen general'!B1513</f>
        <v>1507</v>
      </c>
      <c r="B1511" s="52">
        <v>69530</v>
      </c>
      <c r="C1511" s="53" t="str">
        <f>+'3.- Resumen general'!D1513</f>
        <v>Apicectomía petrosa incluyendo mastoidectomía radical</v>
      </c>
      <c r="D1511" s="490" t="str">
        <f>+'3.- Resumen general'!F1513</f>
        <v>IQ A</v>
      </c>
      <c r="E1511" s="433" t="s">
        <v>444</v>
      </c>
      <c r="F1511" s="323">
        <f t="shared" si="116"/>
        <v>170.78198999999995</v>
      </c>
      <c r="G1511" s="180" t="s">
        <v>1390</v>
      </c>
      <c r="H1511" s="323">
        <f>+VLOOKUP(G1511,$C$2421:$D$3113,2,FALSE)+($H$3323*$G$3323*IN1511)+($H$3319*$G$3319*IN1511)</f>
        <v>284.25001666666662</v>
      </c>
      <c r="I1511" s="55"/>
      <c r="J1511" s="323"/>
      <c r="K1511" s="56">
        <f t="shared" si="117"/>
        <v>455.03200666666658</v>
      </c>
      <c r="IK1511" s="2">
        <v>69530</v>
      </c>
      <c r="IL1511" s="196" t="s">
        <v>4826</v>
      </c>
      <c r="IM1511" s="5">
        <v>260</v>
      </c>
      <c r="IN1511" s="296">
        <f t="shared" si="118"/>
        <v>4.333333333333333</v>
      </c>
    </row>
    <row r="1512" spans="1:248">
      <c r="A1512" s="52">
        <f>+'3.- Resumen general'!B1514</f>
        <v>1508</v>
      </c>
      <c r="B1512" s="52">
        <v>69535</v>
      </c>
      <c r="C1512" s="53" t="str">
        <f>+'3.- Resumen general'!D1514</f>
        <v>Resección del hueso temporal, abordaje externo</v>
      </c>
      <c r="D1512" s="490" t="str">
        <f>+'3.- Resumen general'!F1514</f>
        <v>IQ A</v>
      </c>
      <c r="E1512" s="433" t="s">
        <v>444</v>
      </c>
      <c r="F1512" s="323">
        <f t="shared" si="116"/>
        <v>170.78198999999995</v>
      </c>
      <c r="G1512" s="180" t="s">
        <v>1401</v>
      </c>
      <c r="H1512" s="323">
        <f>+VLOOKUP(G1512,$C$2421:$D$3113,2,FALSE)+($H$3275*$G$3275*IN1512)+($H$3271*$G$3271*IN1512)</f>
        <v>251.25401666666667</v>
      </c>
      <c r="I1512" s="55"/>
      <c r="J1512" s="323"/>
      <c r="K1512" s="56">
        <f t="shared" si="117"/>
        <v>422.03600666666659</v>
      </c>
      <c r="IK1512" s="2">
        <v>69535</v>
      </c>
      <c r="IL1512" s="196" t="s">
        <v>4827</v>
      </c>
      <c r="IM1512" s="5">
        <v>200</v>
      </c>
      <c r="IN1512" s="296">
        <f t="shared" si="118"/>
        <v>3.3333333333333335</v>
      </c>
    </row>
    <row r="1513" spans="1:248">
      <c r="A1513" s="52">
        <f>+'3.- Resumen general'!B1515</f>
        <v>1509</v>
      </c>
      <c r="B1513" s="52">
        <v>69540</v>
      </c>
      <c r="C1513" s="53" t="str">
        <f>+'3.- Resumen general'!D1515</f>
        <v>Excisión de pólipo auditivo</v>
      </c>
      <c r="D1513" s="490" t="str">
        <f>+'3.- Resumen general'!F1515</f>
        <v>IQ B</v>
      </c>
      <c r="E1513" s="433" t="s">
        <v>5897</v>
      </c>
      <c r="F1513" s="323">
        <f t="shared" si="116"/>
        <v>179.13249000000002</v>
      </c>
      <c r="G1513" s="180" t="s">
        <v>1401</v>
      </c>
      <c r="H1513" s="323">
        <f>+VLOOKUP(G1513,$C$2421:$D$3113,2,FALSE)+($H$3275*$G$3275*IN1513)+($H$3271*$G$3271*IN1513)</f>
        <v>190.15001666666666</v>
      </c>
      <c r="I1513" s="55"/>
      <c r="J1513" s="323"/>
      <c r="K1513" s="56">
        <f t="shared" si="117"/>
        <v>369.28250666666668</v>
      </c>
      <c r="IK1513" s="2">
        <v>69540</v>
      </c>
      <c r="IL1513" s="196" t="s">
        <v>4828</v>
      </c>
      <c r="IM1513" s="5">
        <v>110</v>
      </c>
      <c r="IN1513" s="296">
        <f t="shared" si="118"/>
        <v>1.8333333333333333</v>
      </c>
    </row>
    <row r="1514" spans="1:248">
      <c r="A1514" s="52">
        <f>+'3.- Resumen general'!B1516</f>
        <v>1510</v>
      </c>
      <c r="B1514" s="52">
        <v>69550</v>
      </c>
      <c r="C1514" s="53" t="str">
        <f>+'3.- Resumen general'!D1516</f>
        <v>Excisión de tumor glómico; transconducto</v>
      </c>
      <c r="D1514" s="490" t="str">
        <f>+'3.- Resumen general'!F1516</f>
        <v>IQ A</v>
      </c>
      <c r="E1514" s="433" t="s">
        <v>444</v>
      </c>
      <c r="F1514" s="323">
        <f t="shared" si="116"/>
        <v>170.78198999999995</v>
      </c>
      <c r="G1514" s="180" t="s">
        <v>1390</v>
      </c>
      <c r="H1514" s="323">
        <f>+VLOOKUP(G1514,$C$2421:$D$3113,2,FALSE)+($H$3323*$G$3323*IN1514)+($H$3319*$G$3319*IN1514)</f>
        <v>189.19935000000001</v>
      </c>
      <c r="I1514" s="55"/>
      <c r="J1514" s="323"/>
      <c r="K1514" s="56">
        <f t="shared" si="117"/>
        <v>359.98133999999993</v>
      </c>
      <c r="IK1514" s="2">
        <v>69550</v>
      </c>
      <c r="IL1514" s="196" t="s">
        <v>4829</v>
      </c>
      <c r="IM1514" s="5">
        <v>120</v>
      </c>
      <c r="IN1514" s="296">
        <f t="shared" si="118"/>
        <v>2</v>
      </c>
    </row>
    <row r="1515" spans="1:248">
      <c r="A1515" s="52">
        <f>+'3.- Resumen general'!B1517</f>
        <v>1511</v>
      </c>
      <c r="B1515" s="52">
        <v>69620</v>
      </c>
      <c r="C1515" s="53" t="str">
        <f>+'3.- Resumen general'!D1517</f>
        <v>Miringoplastía (cirugía confinada a la membrana timpánica y región donante)</v>
      </c>
      <c r="D1515" s="490" t="str">
        <f>+'3.- Resumen general'!F1517</f>
        <v>IQ B</v>
      </c>
      <c r="E1515" s="433" t="s">
        <v>5897</v>
      </c>
      <c r="F1515" s="323">
        <f t="shared" si="116"/>
        <v>179.13249000000002</v>
      </c>
      <c r="G1515" s="180" t="s">
        <v>1401</v>
      </c>
      <c r="H1515" s="323">
        <f t="shared" ref="H1515:H1534" si="119">+VLOOKUP(G1515,$C$2421:$D$3113,2,FALSE)+($H$3275*$G$3275*IN1515)+($H$3271*$G$3271*IN1515)</f>
        <v>210.51801666666671</v>
      </c>
      <c r="I1515" s="55"/>
      <c r="J1515" s="323"/>
      <c r="K1515" s="56">
        <f t="shared" si="117"/>
        <v>389.65050666666673</v>
      </c>
      <c r="IK1515" s="2">
        <v>69620</v>
      </c>
      <c r="IL1515" s="196" t="s">
        <v>4830</v>
      </c>
      <c r="IM1515" s="5">
        <v>140</v>
      </c>
      <c r="IN1515" s="296">
        <f t="shared" si="118"/>
        <v>2.3333333333333335</v>
      </c>
    </row>
    <row r="1516" spans="1:248">
      <c r="A1516" s="52">
        <f>+'3.- Resumen general'!B1518</f>
        <v>1512</v>
      </c>
      <c r="B1516" s="52">
        <v>69631</v>
      </c>
      <c r="C1516" s="53" t="str">
        <f>+'3.- Resumen general'!D1518</f>
        <v>Timpanoplastía sin mastoidectomía, inicial o revisión</v>
      </c>
      <c r="D1516" s="490" t="str">
        <f>+'3.- Resumen general'!F1518</f>
        <v>IQ B</v>
      </c>
      <c r="E1516" s="433" t="s">
        <v>5897</v>
      </c>
      <c r="F1516" s="323">
        <f t="shared" si="116"/>
        <v>179.13249000000002</v>
      </c>
      <c r="G1516" s="180" t="s">
        <v>1401</v>
      </c>
      <c r="H1516" s="323">
        <f t="shared" si="119"/>
        <v>230.88601666666668</v>
      </c>
      <c r="I1516" s="55"/>
      <c r="J1516" s="323"/>
      <c r="K1516" s="56">
        <f t="shared" si="117"/>
        <v>410.01850666666667</v>
      </c>
      <c r="IK1516" s="2">
        <v>69631</v>
      </c>
      <c r="IL1516" s="196" t="s">
        <v>4831</v>
      </c>
      <c r="IM1516" s="5">
        <v>170</v>
      </c>
      <c r="IN1516" s="296">
        <f t="shared" si="118"/>
        <v>2.8333333333333335</v>
      </c>
    </row>
    <row r="1517" spans="1:248">
      <c r="A1517" s="52">
        <f>+'3.- Resumen general'!B1519</f>
        <v>1513</v>
      </c>
      <c r="B1517" s="52">
        <v>69635</v>
      </c>
      <c r="C1517" s="53" t="str">
        <f>+'3.- Resumen general'!D1519</f>
        <v>Timpanoplastía con antrotomía o mastoidotomía</v>
      </c>
      <c r="D1517" s="490" t="str">
        <f>+'3.- Resumen general'!F1519</f>
        <v>IQ A</v>
      </c>
      <c r="E1517" s="433" t="s">
        <v>444</v>
      </c>
      <c r="F1517" s="323">
        <f t="shared" si="116"/>
        <v>170.78198999999995</v>
      </c>
      <c r="G1517" s="180" t="s">
        <v>1401</v>
      </c>
      <c r="H1517" s="323">
        <f t="shared" si="119"/>
        <v>251.25401666666667</v>
      </c>
      <c r="I1517" s="55"/>
      <c r="J1517" s="323"/>
      <c r="K1517" s="56">
        <f t="shared" si="117"/>
        <v>422.03600666666659</v>
      </c>
      <c r="IK1517" s="2">
        <v>69635</v>
      </c>
      <c r="IL1517" s="196" t="s">
        <v>3366</v>
      </c>
      <c r="IM1517" s="5">
        <v>200</v>
      </c>
      <c r="IN1517" s="296">
        <f t="shared" si="118"/>
        <v>3.3333333333333335</v>
      </c>
    </row>
    <row r="1518" spans="1:248">
      <c r="A1518" s="52">
        <f>+'3.- Resumen general'!B1520</f>
        <v>1514</v>
      </c>
      <c r="B1518" s="52">
        <v>69641</v>
      </c>
      <c r="C1518" s="53" t="str">
        <f>+'3.- Resumen general'!D1520</f>
        <v>Timpanoplastía con mastoidectomía</v>
      </c>
      <c r="D1518" s="490" t="str">
        <f>+'3.- Resumen general'!F1520</f>
        <v>IQ A</v>
      </c>
      <c r="E1518" s="433" t="s">
        <v>444</v>
      </c>
      <c r="F1518" s="323">
        <f t="shared" si="116"/>
        <v>170.78198999999995</v>
      </c>
      <c r="G1518" s="180" t="s">
        <v>1401</v>
      </c>
      <c r="H1518" s="323">
        <f t="shared" si="119"/>
        <v>291.99001666666663</v>
      </c>
      <c r="I1518" s="55"/>
      <c r="J1518" s="323"/>
      <c r="K1518" s="56">
        <f t="shared" si="117"/>
        <v>462.77200666666658</v>
      </c>
      <c r="IK1518" s="2">
        <v>69641</v>
      </c>
      <c r="IL1518" s="196" t="s">
        <v>3367</v>
      </c>
      <c r="IM1518" s="5">
        <v>260</v>
      </c>
      <c r="IN1518" s="296">
        <f t="shared" si="118"/>
        <v>4.333333333333333</v>
      </c>
    </row>
    <row r="1519" spans="1:248">
      <c r="A1519" s="52">
        <f>+'3.- Resumen general'!B1521</f>
        <v>1515</v>
      </c>
      <c r="B1519" s="52">
        <v>69650</v>
      </c>
      <c r="C1519" s="53" t="str">
        <f>+'3.- Resumen general'!D1521</f>
        <v>Movilización del estribo</v>
      </c>
      <c r="D1519" s="490" t="str">
        <f>+'3.- Resumen general'!F1521</f>
        <v>IQ A</v>
      </c>
      <c r="E1519" s="433" t="s">
        <v>444</v>
      </c>
      <c r="F1519" s="323">
        <f t="shared" si="116"/>
        <v>170.78198999999995</v>
      </c>
      <c r="G1519" s="180" t="s">
        <v>1401</v>
      </c>
      <c r="H1519" s="323">
        <f t="shared" si="119"/>
        <v>210.51801666666671</v>
      </c>
      <c r="I1519" s="55"/>
      <c r="J1519" s="323"/>
      <c r="K1519" s="56">
        <f t="shared" si="117"/>
        <v>381.30000666666666</v>
      </c>
      <c r="IK1519" s="2">
        <v>69650</v>
      </c>
      <c r="IL1519" s="196" t="s">
        <v>3368</v>
      </c>
      <c r="IM1519" s="5">
        <v>140</v>
      </c>
      <c r="IN1519" s="296">
        <f t="shared" si="118"/>
        <v>2.3333333333333335</v>
      </c>
    </row>
    <row r="1520" spans="1:248">
      <c r="A1520" s="52">
        <f>+'3.- Resumen general'!B1522</f>
        <v>1516</v>
      </c>
      <c r="B1520" s="52">
        <v>69660</v>
      </c>
      <c r="C1520" s="53" t="str">
        <f>+'3.- Resumen general'!D1522</f>
        <v>Estapedectomía o estapedotomía con reestablecimiento de continuidad osicular, con o sin uso de material extraño</v>
      </c>
      <c r="D1520" s="490" t="str">
        <f>+'3.- Resumen general'!F1522</f>
        <v>IQ A</v>
      </c>
      <c r="E1520" s="433" t="s">
        <v>444</v>
      </c>
      <c r="F1520" s="323">
        <f t="shared" si="116"/>
        <v>170.78198999999995</v>
      </c>
      <c r="G1520" s="180" t="s">
        <v>1401</v>
      </c>
      <c r="H1520" s="323">
        <f t="shared" si="119"/>
        <v>210.51801666666671</v>
      </c>
      <c r="I1520" s="55"/>
      <c r="J1520" s="323"/>
      <c r="K1520" s="56">
        <f t="shared" si="117"/>
        <v>381.30000666666666</v>
      </c>
      <c r="IK1520" s="2">
        <v>69660</v>
      </c>
      <c r="IL1520" s="196" t="s">
        <v>3369</v>
      </c>
      <c r="IM1520" s="5">
        <v>140</v>
      </c>
      <c r="IN1520" s="296">
        <f t="shared" si="118"/>
        <v>2.3333333333333335</v>
      </c>
    </row>
    <row r="1521" spans="1:248">
      <c r="A1521" s="52">
        <f>+'3.- Resumen general'!B1523</f>
        <v>1517</v>
      </c>
      <c r="B1521" s="52">
        <v>69666</v>
      </c>
      <c r="C1521" s="53" t="str">
        <f>+'3.- Resumen general'!D1523</f>
        <v>Corrección de fístula de la ventana oval</v>
      </c>
      <c r="D1521" s="490" t="str">
        <f>+'3.- Resumen general'!F1523</f>
        <v>IQ A</v>
      </c>
      <c r="E1521" s="433" t="s">
        <v>444</v>
      </c>
      <c r="F1521" s="323">
        <f t="shared" si="116"/>
        <v>170.78198999999995</v>
      </c>
      <c r="G1521" s="180" t="s">
        <v>1401</v>
      </c>
      <c r="H1521" s="323">
        <f t="shared" si="119"/>
        <v>210.51801666666671</v>
      </c>
      <c r="I1521" s="55"/>
      <c r="J1521" s="323"/>
      <c r="K1521" s="56">
        <f t="shared" si="117"/>
        <v>381.30000666666666</v>
      </c>
      <c r="IK1521" s="2">
        <v>69666</v>
      </c>
      <c r="IL1521" s="196" t="s">
        <v>3370</v>
      </c>
      <c r="IM1521" s="5">
        <v>140</v>
      </c>
      <c r="IN1521" s="296">
        <f t="shared" si="118"/>
        <v>2.3333333333333335</v>
      </c>
    </row>
    <row r="1522" spans="1:248">
      <c r="A1522" s="52">
        <f>+'3.- Resumen general'!B1524</f>
        <v>1518</v>
      </c>
      <c r="B1522" s="52">
        <v>69667</v>
      </c>
      <c r="C1522" s="53" t="str">
        <f>+'3.- Resumen general'!D1524</f>
        <v>Corrección de fístula de la ventana rRedonda</v>
      </c>
      <c r="D1522" s="490" t="str">
        <f>+'3.- Resumen general'!F1524</f>
        <v>IQ A</v>
      </c>
      <c r="E1522" s="433" t="s">
        <v>444</v>
      </c>
      <c r="F1522" s="323">
        <f t="shared" si="116"/>
        <v>170.78198999999995</v>
      </c>
      <c r="G1522" s="180" t="s">
        <v>1401</v>
      </c>
      <c r="H1522" s="323">
        <f t="shared" si="119"/>
        <v>210.51801666666671</v>
      </c>
      <c r="I1522" s="55"/>
      <c r="J1522" s="323"/>
      <c r="K1522" s="56">
        <f t="shared" si="117"/>
        <v>381.30000666666666</v>
      </c>
      <c r="IK1522" s="2">
        <v>69667</v>
      </c>
      <c r="IL1522" s="196" t="s">
        <v>3371</v>
      </c>
      <c r="IM1522" s="5">
        <v>140</v>
      </c>
      <c r="IN1522" s="296">
        <f t="shared" si="118"/>
        <v>2.3333333333333335</v>
      </c>
    </row>
    <row r="1523" spans="1:248">
      <c r="A1523" s="52">
        <f>+'3.- Resumen general'!B1525</f>
        <v>1519</v>
      </c>
      <c r="B1523" s="52">
        <v>69676</v>
      </c>
      <c r="C1523" s="53" t="str">
        <f>+'3.- Resumen general'!D1525</f>
        <v>Neurectomía timpánica</v>
      </c>
      <c r="D1523" s="490" t="str">
        <f>+'3.- Resumen general'!F1525</f>
        <v>IQ A</v>
      </c>
      <c r="E1523" s="433" t="s">
        <v>444</v>
      </c>
      <c r="F1523" s="323">
        <f t="shared" si="116"/>
        <v>170.78198999999995</v>
      </c>
      <c r="G1523" s="180" t="s">
        <v>1401</v>
      </c>
      <c r="H1523" s="323">
        <f t="shared" si="119"/>
        <v>230.88601666666668</v>
      </c>
      <c r="I1523" s="55"/>
      <c r="J1523" s="323"/>
      <c r="K1523" s="56">
        <f t="shared" si="117"/>
        <v>401.66800666666666</v>
      </c>
      <c r="IK1523" s="2">
        <v>69676</v>
      </c>
      <c r="IL1523" s="196" t="s">
        <v>3372</v>
      </c>
      <c r="IM1523" s="5">
        <v>170</v>
      </c>
      <c r="IN1523" s="296">
        <f t="shared" si="118"/>
        <v>2.8333333333333335</v>
      </c>
    </row>
    <row r="1524" spans="1:248">
      <c r="A1524" s="52">
        <f>+'3.- Resumen general'!B1526</f>
        <v>1520</v>
      </c>
      <c r="B1524" s="52">
        <v>69710</v>
      </c>
      <c r="C1524" s="53" t="str">
        <f>+'3.- Resumen general'!D1526</f>
        <v>Implantación o reemplazo de dispositivo de audición de conducción ósea electromagnética en el hueso temporal</v>
      </c>
      <c r="D1524" s="490" t="str">
        <f>+'3.- Resumen general'!F1526</f>
        <v>IQ B</v>
      </c>
      <c r="E1524" s="433" t="s">
        <v>5897</v>
      </c>
      <c r="F1524" s="323">
        <f t="shared" si="116"/>
        <v>179.13249000000002</v>
      </c>
      <c r="G1524" s="180" t="s">
        <v>1401</v>
      </c>
      <c r="H1524" s="323">
        <f t="shared" si="119"/>
        <v>251.25401666666667</v>
      </c>
      <c r="I1524" s="55"/>
      <c r="J1524" s="323"/>
      <c r="K1524" s="56">
        <f t="shared" si="117"/>
        <v>430.38650666666672</v>
      </c>
      <c r="IK1524" s="2">
        <v>69710</v>
      </c>
      <c r="IL1524" s="196" t="s">
        <v>3373</v>
      </c>
      <c r="IM1524" s="5">
        <v>200</v>
      </c>
      <c r="IN1524" s="296">
        <f t="shared" si="118"/>
        <v>3.3333333333333335</v>
      </c>
    </row>
    <row r="1525" spans="1:248">
      <c r="A1525" s="52">
        <f>+'3.- Resumen general'!B1527</f>
        <v>1521</v>
      </c>
      <c r="B1525" s="52">
        <v>69720</v>
      </c>
      <c r="C1525" s="53" t="str">
        <f>+'3.- Resumen general'!D1527</f>
        <v>Descompresión del nervio facial, intratemporal; lateral o incluyendo parte medial al ganglio geniculado</v>
      </c>
      <c r="D1525" s="490" t="str">
        <f>+'3.- Resumen general'!F1527</f>
        <v>IQ A</v>
      </c>
      <c r="E1525" s="433" t="s">
        <v>444</v>
      </c>
      <c r="F1525" s="323">
        <f t="shared" si="116"/>
        <v>170.78198999999995</v>
      </c>
      <c r="G1525" s="180" t="s">
        <v>1401</v>
      </c>
      <c r="H1525" s="323">
        <f t="shared" si="119"/>
        <v>230.88601666666668</v>
      </c>
      <c r="I1525" s="55"/>
      <c r="J1525" s="323"/>
      <c r="K1525" s="56">
        <f t="shared" si="117"/>
        <v>401.66800666666666</v>
      </c>
      <c r="IK1525" s="2">
        <v>69720</v>
      </c>
      <c r="IL1525" s="196" t="s">
        <v>3374</v>
      </c>
      <c r="IM1525" s="5">
        <v>170</v>
      </c>
      <c r="IN1525" s="296">
        <f t="shared" si="118"/>
        <v>2.8333333333333335</v>
      </c>
    </row>
    <row r="1526" spans="1:248">
      <c r="A1526" s="52">
        <f>+'3.- Resumen general'!B1528</f>
        <v>1522</v>
      </c>
      <c r="B1526" s="52">
        <v>69740</v>
      </c>
      <c r="C1526" s="53" t="str">
        <f>+'3.- Resumen general'!D1528</f>
        <v>Sutura del nervio facial, intratemporal; lateral o incluyendo parte medial al ganglio geniculado</v>
      </c>
      <c r="D1526" s="490" t="str">
        <f>+'3.- Resumen general'!F1528</f>
        <v>IQ A</v>
      </c>
      <c r="E1526" s="433" t="s">
        <v>444</v>
      </c>
      <c r="F1526" s="323">
        <f t="shared" si="116"/>
        <v>170.78198999999995</v>
      </c>
      <c r="G1526" s="180" t="s">
        <v>1401</v>
      </c>
      <c r="H1526" s="323">
        <f t="shared" si="119"/>
        <v>230.88601666666668</v>
      </c>
      <c r="I1526" s="55"/>
      <c r="J1526" s="323"/>
      <c r="K1526" s="56">
        <f t="shared" si="117"/>
        <v>401.66800666666666</v>
      </c>
      <c r="IK1526" s="2">
        <v>69740</v>
      </c>
      <c r="IL1526" s="196" t="s">
        <v>3375</v>
      </c>
      <c r="IM1526" s="5">
        <v>170</v>
      </c>
      <c r="IN1526" s="296">
        <f t="shared" si="118"/>
        <v>2.8333333333333335</v>
      </c>
    </row>
    <row r="1527" spans="1:248">
      <c r="A1527" s="52">
        <f>+'3.- Resumen general'!B1529</f>
        <v>1523</v>
      </c>
      <c r="B1527" s="52">
        <v>69801</v>
      </c>
      <c r="C1527" s="53" t="str">
        <f>+'3.- Resumen general'!D1529</f>
        <v>Laberintotomía transconducto, con o sin criocirugía o perfusión con compuestos vestíbulo activos</v>
      </c>
      <c r="D1527" s="490" t="str">
        <f>+'3.- Resumen general'!F1529</f>
        <v>IQ A</v>
      </c>
      <c r="E1527" s="433" t="s">
        <v>444</v>
      </c>
      <c r="F1527" s="323">
        <f t="shared" si="116"/>
        <v>170.78198999999995</v>
      </c>
      <c r="G1527" s="180" t="s">
        <v>1401</v>
      </c>
      <c r="H1527" s="323">
        <f t="shared" si="119"/>
        <v>210.51801666666671</v>
      </c>
      <c r="I1527" s="55"/>
      <c r="J1527" s="323"/>
      <c r="K1527" s="56">
        <f t="shared" si="117"/>
        <v>381.30000666666666</v>
      </c>
      <c r="IK1527" s="2">
        <v>69801</v>
      </c>
      <c r="IL1527" s="196" t="s">
        <v>3376</v>
      </c>
      <c r="IM1527" s="5">
        <v>140</v>
      </c>
      <c r="IN1527" s="296">
        <f t="shared" si="118"/>
        <v>2.3333333333333335</v>
      </c>
    </row>
    <row r="1528" spans="1:248">
      <c r="A1528" s="52">
        <f>+'3.- Resumen general'!B1530</f>
        <v>1524</v>
      </c>
      <c r="B1528" s="52">
        <v>69805</v>
      </c>
      <c r="C1528" s="53" t="str">
        <f>+'3.- Resumen general'!D1530</f>
        <v>Operación del saco endolinfático; sin derivación</v>
      </c>
      <c r="D1528" s="490" t="str">
        <f>+'3.- Resumen general'!F1530</f>
        <v>IQ A</v>
      </c>
      <c r="E1528" s="433" t="s">
        <v>444</v>
      </c>
      <c r="F1528" s="323">
        <f t="shared" si="116"/>
        <v>170.78198999999995</v>
      </c>
      <c r="G1528" s="180" t="s">
        <v>1401</v>
      </c>
      <c r="H1528" s="323">
        <f t="shared" si="119"/>
        <v>251.25401666666667</v>
      </c>
      <c r="I1528" s="55"/>
      <c r="J1528" s="323"/>
      <c r="K1528" s="56">
        <f t="shared" si="117"/>
        <v>422.03600666666659</v>
      </c>
      <c r="IK1528" s="2">
        <v>69805</v>
      </c>
      <c r="IL1528" s="196" t="s">
        <v>3377</v>
      </c>
      <c r="IM1528" s="5">
        <v>200</v>
      </c>
      <c r="IN1528" s="296">
        <f t="shared" si="118"/>
        <v>3.3333333333333335</v>
      </c>
    </row>
    <row r="1529" spans="1:248">
      <c r="A1529" s="52">
        <f>+'3.- Resumen general'!B1531</f>
        <v>1525</v>
      </c>
      <c r="B1529" s="52">
        <v>69905</v>
      </c>
      <c r="C1529" s="53" t="str">
        <f>+'3.- Resumen general'!D1531</f>
        <v>Laberintectomía; transconducto</v>
      </c>
      <c r="D1529" s="490" t="str">
        <f>+'3.- Resumen general'!F1531</f>
        <v>IQ A</v>
      </c>
      <c r="E1529" s="433" t="s">
        <v>444</v>
      </c>
      <c r="F1529" s="323">
        <f t="shared" si="116"/>
        <v>170.78198999999995</v>
      </c>
      <c r="G1529" s="180" t="s">
        <v>1401</v>
      </c>
      <c r="H1529" s="323">
        <f t="shared" si="119"/>
        <v>230.88601666666668</v>
      </c>
      <c r="I1529" s="55"/>
      <c r="J1529" s="323"/>
      <c r="K1529" s="56">
        <f t="shared" si="117"/>
        <v>401.66800666666666</v>
      </c>
      <c r="IK1529" s="2">
        <v>69905</v>
      </c>
      <c r="IL1529" s="196" t="s">
        <v>3378</v>
      </c>
      <c r="IM1529" s="5">
        <v>170</v>
      </c>
      <c r="IN1529" s="296">
        <f t="shared" si="118"/>
        <v>2.8333333333333335</v>
      </c>
    </row>
    <row r="1530" spans="1:248">
      <c r="A1530" s="52">
        <f>+'3.- Resumen general'!B1532</f>
        <v>1526</v>
      </c>
      <c r="B1530" s="52">
        <v>69910</v>
      </c>
      <c r="C1530" s="53" t="str">
        <f>+'3.- Resumen general'!D1532</f>
        <v>Laberintectomía con astoidectomía</v>
      </c>
      <c r="D1530" s="490" t="str">
        <f>+'3.- Resumen general'!F1532</f>
        <v>IQ A</v>
      </c>
      <c r="E1530" s="433" t="s">
        <v>444</v>
      </c>
      <c r="F1530" s="323">
        <f t="shared" si="116"/>
        <v>170.78198999999995</v>
      </c>
      <c r="G1530" s="180" t="s">
        <v>1401</v>
      </c>
      <c r="H1530" s="323">
        <f t="shared" si="119"/>
        <v>291.99001666666663</v>
      </c>
      <c r="I1530" s="55"/>
      <c r="J1530" s="323"/>
      <c r="K1530" s="56">
        <f t="shared" si="117"/>
        <v>462.77200666666658</v>
      </c>
      <c r="IK1530" s="2">
        <v>69910</v>
      </c>
      <c r="IL1530" s="196" t="s">
        <v>3379</v>
      </c>
      <c r="IM1530" s="5">
        <v>260</v>
      </c>
      <c r="IN1530" s="296">
        <f t="shared" si="118"/>
        <v>4.333333333333333</v>
      </c>
    </row>
    <row r="1531" spans="1:248">
      <c r="A1531" s="52">
        <f>+'3.- Resumen general'!B1533</f>
        <v>1527</v>
      </c>
      <c r="B1531" s="52">
        <v>69915</v>
      </c>
      <c r="C1531" s="53" t="str">
        <f>+'3.- Resumen general'!D1533</f>
        <v>Sección del nervio vestibular, abordaje translaberíntico</v>
      </c>
      <c r="D1531" s="490" t="str">
        <f>+'3.- Resumen general'!F1533</f>
        <v>IQ A</v>
      </c>
      <c r="E1531" s="433" t="s">
        <v>444</v>
      </c>
      <c r="F1531" s="323">
        <f t="shared" si="116"/>
        <v>170.78198999999995</v>
      </c>
      <c r="G1531" s="180" t="s">
        <v>1401</v>
      </c>
      <c r="H1531" s="323">
        <f t="shared" si="119"/>
        <v>271.62201666666664</v>
      </c>
      <c r="I1531" s="55"/>
      <c r="J1531" s="323"/>
      <c r="K1531" s="56">
        <f t="shared" si="117"/>
        <v>442.40400666666659</v>
      </c>
      <c r="IK1531" s="2">
        <v>69915</v>
      </c>
      <c r="IL1531" s="196" t="s">
        <v>3380</v>
      </c>
      <c r="IM1531" s="5">
        <v>230</v>
      </c>
      <c r="IN1531" s="296">
        <f t="shared" si="118"/>
        <v>3.8333333333333335</v>
      </c>
    </row>
    <row r="1532" spans="1:248">
      <c r="A1532" s="52">
        <f>+'3.- Resumen general'!B1534</f>
        <v>1528</v>
      </c>
      <c r="B1532" s="52">
        <v>69930</v>
      </c>
      <c r="C1532" s="53" t="str">
        <f>+'3.- Resumen general'!D1534</f>
        <v>Implantación de dispositivo coclear, con o sin mastoidectomía</v>
      </c>
      <c r="D1532" s="490" t="str">
        <f>+'3.- Resumen general'!F1534</f>
        <v>IQ B</v>
      </c>
      <c r="E1532" s="433" t="s">
        <v>5897</v>
      </c>
      <c r="F1532" s="323">
        <f t="shared" si="116"/>
        <v>179.13249000000002</v>
      </c>
      <c r="G1532" s="180" t="s">
        <v>1401</v>
      </c>
      <c r="H1532" s="323">
        <f t="shared" si="119"/>
        <v>271.62201666666664</v>
      </c>
      <c r="I1532" s="55"/>
      <c r="J1532" s="323"/>
      <c r="K1532" s="56">
        <f t="shared" si="117"/>
        <v>450.75450666666666</v>
      </c>
      <c r="IK1532" s="2">
        <v>69930</v>
      </c>
      <c r="IL1532" s="196" t="s">
        <v>3381</v>
      </c>
      <c r="IM1532" s="5">
        <v>230</v>
      </c>
      <c r="IN1532" s="296">
        <f t="shared" si="118"/>
        <v>3.8333333333333335</v>
      </c>
    </row>
    <row r="1533" spans="1:248">
      <c r="A1533" s="52">
        <f>+'3.- Resumen general'!B1535</f>
        <v>1529</v>
      </c>
      <c r="B1533" s="52">
        <v>69950</v>
      </c>
      <c r="C1533" s="53" t="str">
        <f>+'3.- Resumen general'!D1535</f>
        <v>Sección del nervio vestibular, abordaje transcraneal</v>
      </c>
      <c r="D1533" s="490" t="str">
        <f>+'3.- Resumen general'!F1535</f>
        <v>IQ A</v>
      </c>
      <c r="E1533" s="433" t="s">
        <v>444</v>
      </c>
      <c r="F1533" s="323">
        <f t="shared" si="116"/>
        <v>170.78198999999995</v>
      </c>
      <c r="G1533" s="180" t="s">
        <v>1401</v>
      </c>
      <c r="H1533" s="323">
        <f t="shared" si="119"/>
        <v>271.62201666666664</v>
      </c>
      <c r="I1533" s="55"/>
      <c r="J1533" s="323"/>
      <c r="K1533" s="56">
        <f t="shared" si="117"/>
        <v>442.40400666666659</v>
      </c>
      <c r="IK1533" s="2">
        <v>69950</v>
      </c>
      <c r="IL1533" s="196" t="s">
        <v>3382</v>
      </c>
      <c r="IM1533" s="5">
        <v>230</v>
      </c>
      <c r="IN1533" s="296">
        <f t="shared" si="118"/>
        <v>3.8333333333333335</v>
      </c>
    </row>
    <row r="1534" spans="1:248">
      <c r="A1534" s="52">
        <f>+'3.- Resumen general'!B1536</f>
        <v>1530</v>
      </c>
      <c r="B1534" s="52">
        <v>69955</v>
      </c>
      <c r="C1534" s="53" t="str">
        <f>+'3.- Resumen general'!D1536</f>
        <v>Descompresión total del nervio facial y/o corrección (puede incluir injerto)</v>
      </c>
      <c r="D1534" s="490" t="str">
        <f>+'3.- Resumen general'!F1536</f>
        <v>IQ A</v>
      </c>
      <c r="E1534" s="433" t="s">
        <v>444</v>
      </c>
      <c r="F1534" s="323">
        <f t="shared" si="116"/>
        <v>170.78198999999995</v>
      </c>
      <c r="G1534" s="180" t="s">
        <v>1401</v>
      </c>
      <c r="H1534" s="323">
        <f t="shared" si="119"/>
        <v>271.62201666666664</v>
      </c>
      <c r="I1534" s="55"/>
      <c r="J1534" s="323"/>
      <c r="K1534" s="56">
        <f t="shared" si="117"/>
        <v>442.40400666666659</v>
      </c>
      <c r="IK1534" s="2">
        <v>69955</v>
      </c>
      <c r="IL1534" s="196" t="s">
        <v>3383</v>
      </c>
      <c r="IM1534" s="5">
        <v>230</v>
      </c>
      <c r="IN1534" s="296">
        <f t="shared" si="118"/>
        <v>3.8333333333333335</v>
      </c>
    </row>
    <row r="1535" spans="1:248">
      <c r="A1535" s="52">
        <f>+'3.- Resumen general'!B1537</f>
        <v>1531</v>
      </c>
      <c r="B1535" s="52">
        <v>69960</v>
      </c>
      <c r="C1535" s="53" t="str">
        <f>+'3.- Resumen general'!D1537</f>
        <v>Descompresión del conducto auditivo interno</v>
      </c>
      <c r="D1535" s="490" t="str">
        <f>+'3.- Resumen general'!F1537</f>
        <v>IQ A</v>
      </c>
      <c r="E1535" s="433" t="s">
        <v>444</v>
      </c>
      <c r="F1535" s="323">
        <f t="shared" si="116"/>
        <v>170.78198999999995</v>
      </c>
      <c r="G1535" s="180" t="s">
        <v>1392</v>
      </c>
      <c r="H1535" s="323">
        <f>+VLOOKUP(G1535,$C$2421:$D$3113,2,FALSE)</f>
        <v>21.28</v>
      </c>
      <c r="I1535" s="55"/>
      <c r="J1535" s="323"/>
      <c r="K1535" s="56">
        <f t="shared" si="117"/>
        <v>192.06198999999995</v>
      </c>
      <c r="IK1535" s="2">
        <v>69960</v>
      </c>
      <c r="IL1535" s="196" t="s">
        <v>3384</v>
      </c>
      <c r="IM1535" s="5">
        <v>230</v>
      </c>
      <c r="IN1535" s="296">
        <f t="shared" si="118"/>
        <v>3.8333333333333335</v>
      </c>
    </row>
    <row r="1536" spans="1:248">
      <c r="A1536" s="52">
        <f>+'3.- Resumen general'!B1538</f>
        <v>1532</v>
      </c>
      <c r="B1536" s="52">
        <v>69970</v>
      </c>
      <c r="C1536" s="53" t="str">
        <f>+'3.- Resumen general'!D1538</f>
        <v>Extirpación de tumor, hueso temporal</v>
      </c>
      <c r="D1536" s="490" t="str">
        <f>+'3.- Resumen general'!F1538</f>
        <v>IQ A</v>
      </c>
      <c r="E1536" s="433" t="s">
        <v>444</v>
      </c>
      <c r="F1536" s="323">
        <f t="shared" si="116"/>
        <v>170.78198999999995</v>
      </c>
      <c r="G1536" s="180" t="s">
        <v>1401</v>
      </c>
      <c r="H1536" s="323">
        <f>+VLOOKUP(G1536,$C$2421:$D$3113,2,FALSE)+($H$3275*$G$3275*IN1536)+($H$3271*$G$3271*IN1536)</f>
        <v>230.88601666666668</v>
      </c>
      <c r="I1536" s="55"/>
      <c r="J1536" s="323"/>
      <c r="K1536" s="56">
        <f t="shared" si="117"/>
        <v>401.66800666666666</v>
      </c>
      <c r="IK1536" s="2">
        <v>69970</v>
      </c>
      <c r="IL1536" s="196" t="s">
        <v>3385</v>
      </c>
      <c r="IM1536" s="5">
        <v>170</v>
      </c>
      <c r="IN1536" s="296">
        <f t="shared" si="118"/>
        <v>2.8333333333333335</v>
      </c>
    </row>
    <row r="1537" spans="1:248">
      <c r="A1537" s="52">
        <f>+'3.- Resumen general'!B1539</f>
        <v>1533</v>
      </c>
      <c r="B1537" s="52">
        <v>70100</v>
      </c>
      <c r="C1537" s="53" t="str">
        <f>+'3.- Resumen general'!D1539</f>
        <v>Examen radiológico parcial de mandíbula</v>
      </c>
      <c r="D1537" s="490" t="str">
        <f>+'3.- Resumen general'!F1539</f>
        <v>Radiografía simple</v>
      </c>
      <c r="E1537" s="432" t="s">
        <v>3242</v>
      </c>
      <c r="F1537" s="323">
        <f t="shared" si="116"/>
        <v>9.286249999999999</v>
      </c>
      <c r="G1537" s="55"/>
      <c r="H1537" s="323"/>
      <c r="I1537" s="55"/>
      <c r="J1537" s="323"/>
      <c r="K1537" s="56">
        <f t="shared" si="117"/>
        <v>9.286249999999999</v>
      </c>
      <c r="IK1537" s="2">
        <v>70100</v>
      </c>
      <c r="IL1537" s="196" t="s">
        <v>3386</v>
      </c>
      <c r="IM1537" s="5">
        <v>5</v>
      </c>
      <c r="IN1537" s="296">
        <f t="shared" si="118"/>
        <v>8.3333333333333329E-2</v>
      </c>
    </row>
    <row r="1538" spans="1:248">
      <c r="A1538" s="52">
        <f>+'3.- Resumen general'!B1540</f>
        <v>1534</v>
      </c>
      <c r="B1538" s="52">
        <v>70120</v>
      </c>
      <c r="C1538" s="53" t="str">
        <f>+'3.- Resumen general'!D1540</f>
        <v>Examen radiológico parcial de mastoides</v>
      </c>
      <c r="D1538" s="490" t="str">
        <f>+'3.- Resumen general'!F1540</f>
        <v>Radiografía simple</v>
      </c>
      <c r="E1538" s="432" t="s">
        <v>3242</v>
      </c>
      <c r="F1538" s="323">
        <f t="shared" si="116"/>
        <v>9.286249999999999</v>
      </c>
      <c r="G1538" s="55"/>
      <c r="H1538" s="323"/>
      <c r="I1538" s="55"/>
      <c r="J1538" s="323"/>
      <c r="K1538" s="56">
        <f t="shared" si="117"/>
        <v>9.286249999999999</v>
      </c>
      <c r="IK1538" s="2">
        <v>70120</v>
      </c>
      <c r="IL1538" s="196" t="s">
        <v>3389</v>
      </c>
      <c r="IM1538" s="5">
        <v>5</v>
      </c>
      <c r="IN1538" s="296">
        <f t="shared" si="118"/>
        <v>8.3333333333333329E-2</v>
      </c>
    </row>
    <row r="1539" spans="1:248">
      <c r="A1539" s="52">
        <f>+'3.- Resumen general'!B1541</f>
        <v>1535</v>
      </c>
      <c r="B1539" s="52">
        <v>70134</v>
      </c>
      <c r="C1539" s="53" t="str">
        <f>+'3.- Resumen general'!D1541</f>
        <v>Examen radiológico completo de meatos auditivos internos</v>
      </c>
      <c r="D1539" s="490" t="str">
        <f>+'3.- Resumen general'!F1541</f>
        <v>Radiografía simple</v>
      </c>
      <c r="E1539" s="432" t="s">
        <v>3242</v>
      </c>
      <c r="F1539" s="323">
        <f t="shared" si="116"/>
        <v>9.286249999999999</v>
      </c>
      <c r="G1539" s="55"/>
      <c r="H1539" s="323"/>
      <c r="I1539" s="55"/>
      <c r="J1539" s="323"/>
      <c r="K1539" s="56">
        <f t="shared" si="117"/>
        <v>9.286249999999999</v>
      </c>
      <c r="IK1539" s="2">
        <v>70134</v>
      </c>
      <c r="IL1539" s="196" t="s">
        <v>3390</v>
      </c>
      <c r="IM1539" s="5">
        <v>5</v>
      </c>
      <c r="IN1539" s="296">
        <f t="shared" si="118"/>
        <v>8.3333333333333329E-2</v>
      </c>
    </row>
    <row r="1540" spans="1:248">
      <c r="A1540" s="52">
        <f>+'3.- Resumen general'!B1542</f>
        <v>1536</v>
      </c>
      <c r="B1540" s="52">
        <v>70140</v>
      </c>
      <c r="C1540" s="53" t="str">
        <f>+'3.- Resumen general'!D1542</f>
        <v>Examen radiológico parcial de huesos faciales</v>
      </c>
      <c r="D1540" s="490" t="str">
        <f>+'3.- Resumen general'!F1542</f>
        <v>Radiografía simple</v>
      </c>
      <c r="E1540" s="432" t="s">
        <v>3242</v>
      </c>
      <c r="F1540" s="323">
        <f t="shared" si="116"/>
        <v>9.286249999999999</v>
      </c>
      <c r="G1540" s="55"/>
      <c r="H1540" s="323"/>
      <c r="I1540" s="55"/>
      <c r="J1540" s="323"/>
      <c r="K1540" s="56">
        <f t="shared" si="117"/>
        <v>9.286249999999999</v>
      </c>
      <c r="IK1540" s="2">
        <v>70140</v>
      </c>
      <c r="IL1540" s="196" t="s">
        <v>3391</v>
      </c>
      <c r="IM1540" s="5">
        <v>5</v>
      </c>
      <c r="IN1540" s="296">
        <f t="shared" si="118"/>
        <v>8.3333333333333329E-2</v>
      </c>
    </row>
    <row r="1541" spans="1:248">
      <c r="A1541" s="52">
        <f>+'3.- Resumen general'!B1543</f>
        <v>1537</v>
      </c>
      <c r="B1541" s="52">
        <v>70160</v>
      </c>
      <c r="C1541" s="53" t="str">
        <f>+'3.- Resumen general'!D1543</f>
        <v>Examen radiológico completo de huesos nasales</v>
      </c>
      <c r="D1541" s="490" t="str">
        <f>+'3.- Resumen general'!F1543</f>
        <v>Radiografía simple</v>
      </c>
      <c r="E1541" s="432" t="s">
        <v>3242</v>
      </c>
      <c r="F1541" s="323">
        <f t="shared" ref="F1541:F1604" si="120">+VLOOKUP(E1541,$C$2421:$D$3113,2,FALSE)</f>
        <v>9.286249999999999</v>
      </c>
      <c r="G1541" s="55"/>
      <c r="H1541" s="323"/>
      <c r="I1541" s="55"/>
      <c r="J1541" s="323"/>
      <c r="K1541" s="56">
        <f t="shared" ref="K1541:K1604" si="121">+F1541+H1541+J1541</f>
        <v>9.286249999999999</v>
      </c>
      <c r="IK1541" s="2">
        <v>70160</v>
      </c>
      <c r="IL1541" s="196" t="s">
        <v>3392</v>
      </c>
      <c r="IM1541" s="5">
        <v>5</v>
      </c>
      <c r="IN1541" s="296">
        <f t="shared" ref="IN1541:IN1604" si="122">IM1541/60</f>
        <v>8.3333333333333329E-2</v>
      </c>
    </row>
    <row r="1542" spans="1:248">
      <c r="A1542" s="52">
        <f>+'3.- Resumen general'!B1544</f>
        <v>1538</v>
      </c>
      <c r="B1542" s="52">
        <v>70170</v>
      </c>
      <c r="C1542" s="53" t="str">
        <f>+'3.- Resumen general'!D1544</f>
        <v>Dacriocistografía de conducto nasolagrimal</v>
      </c>
      <c r="D1542" s="490" t="str">
        <f>+'3.- Resumen general'!F1544</f>
        <v>Radiografía simple</v>
      </c>
      <c r="E1542" s="432" t="s">
        <v>3242</v>
      </c>
      <c r="F1542" s="323">
        <f t="shared" si="120"/>
        <v>9.286249999999999</v>
      </c>
      <c r="G1542" s="55"/>
      <c r="H1542" s="323"/>
      <c r="I1542" s="55"/>
      <c r="J1542" s="323"/>
      <c r="K1542" s="56">
        <f t="shared" si="121"/>
        <v>9.286249999999999</v>
      </c>
      <c r="IK1542" s="2">
        <v>70170</v>
      </c>
      <c r="IL1542" s="196" t="s">
        <v>3393</v>
      </c>
      <c r="IM1542" s="5">
        <v>10</v>
      </c>
      <c r="IN1542" s="296">
        <f t="shared" si="122"/>
        <v>0.16666666666666666</v>
      </c>
    </row>
    <row r="1543" spans="1:248">
      <c r="A1543" s="52">
        <f>+'3.- Resumen general'!B1545</f>
        <v>1539</v>
      </c>
      <c r="B1543" s="52">
        <v>70190</v>
      </c>
      <c r="C1543" s="53" t="str">
        <f>+'3.- Resumen general'!D1545</f>
        <v>Examen radiológico de forámenes ópticos</v>
      </c>
      <c r="D1543" s="490" t="str">
        <f>+'3.- Resumen general'!F1545</f>
        <v>Radiografía simple</v>
      </c>
      <c r="E1543" s="432" t="s">
        <v>3242</v>
      </c>
      <c r="F1543" s="323">
        <f t="shared" si="120"/>
        <v>9.286249999999999</v>
      </c>
      <c r="G1543" s="55"/>
      <c r="H1543" s="323"/>
      <c r="I1543" s="55"/>
      <c r="J1543" s="323"/>
      <c r="K1543" s="56">
        <f t="shared" si="121"/>
        <v>9.286249999999999</v>
      </c>
      <c r="IK1543" s="2">
        <v>70190</v>
      </c>
      <c r="IL1543" s="196" t="s">
        <v>3394</v>
      </c>
      <c r="IM1543" s="5">
        <v>5</v>
      </c>
      <c r="IN1543" s="296">
        <f t="shared" si="122"/>
        <v>8.3333333333333329E-2</v>
      </c>
    </row>
    <row r="1544" spans="1:248">
      <c r="A1544" s="52">
        <f>+'3.- Resumen general'!B1546</f>
        <v>1540</v>
      </c>
      <c r="B1544" s="52">
        <v>70200</v>
      </c>
      <c r="C1544" s="53" t="str">
        <f>+'3.- Resumen general'!D1546</f>
        <v>Examen completo de órbitas</v>
      </c>
      <c r="D1544" s="490" t="str">
        <f>+'3.- Resumen general'!F1546</f>
        <v>Radiografía simple</v>
      </c>
      <c r="E1544" s="432" t="s">
        <v>3242</v>
      </c>
      <c r="F1544" s="323">
        <f t="shared" si="120"/>
        <v>9.286249999999999</v>
      </c>
      <c r="G1544" s="55"/>
      <c r="H1544" s="323"/>
      <c r="I1544" s="55"/>
      <c r="J1544" s="323"/>
      <c r="K1544" s="56">
        <f t="shared" si="121"/>
        <v>9.286249999999999</v>
      </c>
      <c r="IK1544" s="2">
        <v>70200</v>
      </c>
      <c r="IL1544" s="196" t="s">
        <v>3395</v>
      </c>
      <c r="IM1544" s="5">
        <v>5</v>
      </c>
      <c r="IN1544" s="296">
        <f t="shared" si="122"/>
        <v>8.3333333333333329E-2</v>
      </c>
    </row>
    <row r="1545" spans="1:248">
      <c r="A1545" s="52">
        <f>+'3.- Resumen general'!B1547</f>
        <v>1541</v>
      </c>
      <c r="B1545" s="52">
        <v>70220</v>
      </c>
      <c r="C1545" s="53" t="str">
        <f>+'3.- Resumen general'!D1547</f>
        <v>Examen radiológico completo de senos paranasales</v>
      </c>
      <c r="D1545" s="490" t="str">
        <f>+'3.- Resumen general'!F1547</f>
        <v>Radiografía simple</v>
      </c>
      <c r="E1545" s="432" t="s">
        <v>3242</v>
      </c>
      <c r="F1545" s="323">
        <f t="shared" si="120"/>
        <v>9.286249999999999</v>
      </c>
      <c r="G1545" s="55"/>
      <c r="H1545" s="323"/>
      <c r="I1545" s="55"/>
      <c r="J1545" s="323"/>
      <c r="K1545" s="56">
        <f t="shared" si="121"/>
        <v>9.286249999999999</v>
      </c>
      <c r="IK1545" s="2">
        <v>70220</v>
      </c>
      <c r="IL1545" s="196" t="s">
        <v>3396</v>
      </c>
      <c r="IM1545" s="5">
        <v>5</v>
      </c>
      <c r="IN1545" s="296">
        <f t="shared" si="122"/>
        <v>8.3333333333333329E-2</v>
      </c>
    </row>
    <row r="1546" spans="1:248">
      <c r="A1546" s="52">
        <f>+'3.- Resumen general'!B1548</f>
        <v>1542</v>
      </c>
      <c r="B1546" s="52">
        <v>70240</v>
      </c>
      <c r="C1546" s="53" t="str">
        <f>+'3.- Resumen general'!D1548</f>
        <v>Examen radiológico de silla turca</v>
      </c>
      <c r="D1546" s="490" t="str">
        <f>+'3.- Resumen general'!F1548</f>
        <v>Radiografía simple</v>
      </c>
      <c r="E1546" s="432" t="s">
        <v>3242</v>
      </c>
      <c r="F1546" s="323">
        <f t="shared" si="120"/>
        <v>9.286249999999999</v>
      </c>
      <c r="G1546" s="55"/>
      <c r="H1546" s="323"/>
      <c r="I1546" s="55"/>
      <c r="J1546" s="323"/>
      <c r="K1546" s="56">
        <f t="shared" si="121"/>
        <v>9.286249999999999</v>
      </c>
      <c r="IK1546" s="2">
        <v>70240</v>
      </c>
      <c r="IL1546" s="196" t="s">
        <v>3397</v>
      </c>
      <c r="IM1546" s="5">
        <v>5</v>
      </c>
      <c r="IN1546" s="296">
        <f t="shared" si="122"/>
        <v>8.3333333333333329E-2</v>
      </c>
    </row>
    <row r="1547" spans="1:248">
      <c r="A1547" s="52">
        <f>+'3.- Resumen general'!B1549</f>
        <v>1543</v>
      </c>
      <c r="B1547" s="52">
        <v>70250</v>
      </c>
      <c r="C1547" s="53" t="str">
        <f>+'3.- Resumen general'!D1549</f>
        <v>Radiografía de cráneo; menos de cuatro placas</v>
      </c>
      <c r="D1547" s="490" t="str">
        <f>+'3.- Resumen general'!F1549</f>
        <v>Radiografía simple</v>
      </c>
      <c r="E1547" s="432" t="s">
        <v>3243</v>
      </c>
      <c r="F1547" s="323">
        <f t="shared" si="120"/>
        <v>20.876249999999999</v>
      </c>
      <c r="G1547" s="55"/>
      <c r="H1547" s="323"/>
      <c r="I1547" s="55"/>
      <c r="J1547" s="323"/>
      <c r="K1547" s="56">
        <f t="shared" si="121"/>
        <v>20.876249999999999</v>
      </c>
      <c r="IK1547" s="2">
        <v>70250</v>
      </c>
      <c r="IL1547" s="196" t="s">
        <v>4625</v>
      </c>
      <c r="IM1547" s="5">
        <v>5</v>
      </c>
      <c r="IN1547" s="296">
        <f t="shared" si="122"/>
        <v>8.3333333333333329E-2</v>
      </c>
    </row>
    <row r="1548" spans="1:248">
      <c r="A1548" s="52">
        <f>+'3.- Resumen general'!B1550</f>
        <v>1544</v>
      </c>
      <c r="B1548" s="52">
        <v>70260</v>
      </c>
      <c r="C1548" s="53" t="str">
        <f>+'3.- Resumen general'!D1550</f>
        <v>Radiografía de cráneo; cuatro placas</v>
      </c>
      <c r="D1548" s="490" t="str">
        <f>+'3.- Resumen general'!F1550</f>
        <v>Radiografía simple</v>
      </c>
      <c r="E1548" s="432" t="s">
        <v>3245</v>
      </c>
      <c r="F1548" s="323">
        <f t="shared" si="120"/>
        <v>26.671250000000001</v>
      </c>
      <c r="G1548" s="55"/>
      <c r="H1548" s="323"/>
      <c r="I1548" s="55"/>
      <c r="J1548" s="323"/>
      <c r="K1548" s="56">
        <f t="shared" si="121"/>
        <v>26.671250000000001</v>
      </c>
      <c r="IK1548" s="2">
        <v>70260</v>
      </c>
      <c r="IL1548" s="196" t="s">
        <v>4626</v>
      </c>
      <c r="IM1548" s="5">
        <v>5</v>
      </c>
      <c r="IN1548" s="296">
        <f t="shared" si="122"/>
        <v>8.3333333333333329E-2</v>
      </c>
    </row>
    <row r="1549" spans="1:248">
      <c r="A1549" s="52">
        <f>+'3.- Resumen general'!B1551</f>
        <v>1545</v>
      </c>
      <c r="B1549" s="52">
        <v>70320</v>
      </c>
      <c r="C1549" s="53" t="str">
        <f>+'3.- Resumen general'!D1551</f>
        <v>Radiografía dental panorámica</v>
      </c>
      <c r="D1549" s="490" t="str">
        <f>+'3.- Resumen general'!F1551</f>
        <v>Radiografía simple</v>
      </c>
      <c r="E1549" s="432" t="s">
        <v>3242</v>
      </c>
      <c r="F1549" s="323">
        <f t="shared" si="120"/>
        <v>9.286249999999999</v>
      </c>
      <c r="G1549" s="55"/>
      <c r="H1549" s="323"/>
      <c r="I1549" s="55"/>
      <c r="J1549" s="323"/>
      <c r="K1549" s="56">
        <f t="shared" si="121"/>
        <v>9.286249999999999</v>
      </c>
      <c r="IK1549" s="2">
        <v>70320</v>
      </c>
      <c r="IL1549" s="196" t="s">
        <v>4627</v>
      </c>
      <c r="IM1549" s="5">
        <v>5</v>
      </c>
      <c r="IN1549" s="296">
        <f t="shared" si="122"/>
        <v>8.3333333333333329E-2</v>
      </c>
    </row>
    <row r="1550" spans="1:248">
      <c r="A1550" s="52">
        <f>+'3.- Resumen general'!B1552</f>
        <v>1546</v>
      </c>
      <c r="B1550" s="52">
        <v>70328</v>
      </c>
      <c r="C1550" s="53" t="str">
        <f>+'3.- Resumen general'!D1552</f>
        <v>Examen radiológico de articulación témporomandibular, boca abierta y cerrada; unilateral</v>
      </c>
      <c r="D1550" s="490" t="str">
        <f>+'3.- Resumen general'!F1552</f>
        <v>Radiografía simple</v>
      </c>
      <c r="E1550" s="432" t="s">
        <v>3244</v>
      </c>
      <c r="F1550" s="323">
        <f t="shared" si="120"/>
        <v>15.081250000000001</v>
      </c>
      <c r="G1550" s="55"/>
      <c r="H1550" s="323"/>
      <c r="I1550" s="55"/>
      <c r="J1550" s="323"/>
      <c r="K1550" s="56">
        <f t="shared" si="121"/>
        <v>15.081250000000001</v>
      </c>
      <c r="IK1550" s="2">
        <v>70328</v>
      </c>
      <c r="IL1550" s="196" t="s">
        <v>3398</v>
      </c>
      <c r="IM1550" s="5">
        <v>5</v>
      </c>
      <c r="IN1550" s="296">
        <f t="shared" si="122"/>
        <v>8.3333333333333329E-2</v>
      </c>
    </row>
    <row r="1551" spans="1:248">
      <c r="A1551" s="52">
        <f>+'3.- Resumen general'!B1553</f>
        <v>1547</v>
      </c>
      <c r="B1551" s="52">
        <v>70332</v>
      </c>
      <c r="C1551" s="53" t="str">
        <f>+'3.- Resumen general'!D1553</f>
        <v>Artrografía de articulación témporomandibular</v>
      </c>
      <c r="D1551" s="490" t="str">
        <f>+'3.- Resumen general'!F1553</f>
        <v>Radiografía con contraste</v>
      </c>
      <c r="E1551" s="433" t="s">
        <v>3246</v>
      </c>
      <c r="F1551" s="323">
        <f t="shared" si="120"/>
        <v>23.18</v>
      </c>
      <c r="G1551" s="55"/>
      <c r="H1551" s="323"/>
      <c r="I1551" s="55"/>
      <c r="J1551" s="323"/>
      <c r="K1551" s="56">
        <f t="shared" si="121"/>
        <v>23.18</v>
      </c>
      <c r="IK1551" s="2">
        <v>70332</v>
      </c>
      <c r="IL1551" s="196" t="s">
        <v>4522</v>
      </c>
      <c r="IM1551" s="5">
        <v>5</v>
      </c>
      <c r="IN1551" s="296">
        <f t="shared" si="122"/>
        <v>8.3333333333333329E-2</v>
      </c>
    </row>
    <row r="1552" spans="1:248">
      <c r="A1552" s="52">
        <f>+'3.- Resumen general'!B1554</f>
        <v>1548</v>
      </c>
      <c r="B1552" s="52">
        <v>70360</v>
      </c>
      <c r="C1552" s="53" t="str">
        <f>+'3.- Resumen general'!D1554</f>
        <v>Examen radiológico, cuello, tejidos blandos</v>
      </c>
      <c r="D1552" s="490" t="str">
        <f>+'3.- Resumen general'!F1554</f>
        <v>Radiografía simple</v>
      </c>
      <c r="E1552" s="432" t="s">
        <v>3242</v>
      </c>
      <c r="F1552" s="323">
        <f t="shared" si="120"/>
        <v>9.286249999999999</v>
      </c>
      <c r="G1552" s="55"/>
      <c r="H1552" s="323"/>
      <c r="I1552" s="55"/>
      <c r="J1552" s="323"/>
      <c r="K1552" s="56">
        <f t="shared" si="121"/>
        <v>9.286249999999999</v>
      </c>
      <c r="IK1552" s="2">
        <v>70360</v>
      </c>
      <c r="IL1552" s="196" t="s">
        <v>4628</v>
      </c>
      <c r="IM1552" s="5">
        <v>5</v>
      </c>
      <c r="IN1552" s="296">
        <f t="shared" si="122"/>
        <v>8.3333333333333329E-2</v>
      </c>
    </row>
    <row r="1553" spans="1:248">
      <c r="A1553" s="52">
        <f>+'3.- Resumen general'!B1555</f>
        <v>1549</v>
      </c>
      <c r="B1553" s="52">
        <v>70373</v>
      </c>
      <c r="C1553" s="53" t="str">
        <f>+'3.- Resumen general'!D1555</f>
        <v>Laringografía contrastada</v>
      </c>
      <c r="D1553" s="490" t="str">
        <f>+'3.- Resumen general'!F1555</f>
        <v>Radiografía con contraste</v>
      </c>
      <c r="E1553" s="433" t="s">
        <v>3246</v>
      </c>
      <c r="F1553" s="323">
        <f t="shared" si="120"/>
        <v>23.18</v>
      </c>
      <c r="G1553" s="55"/>
      <c r="H1553" s="323"/>
      <c r="I1553" s="55"/>
      <c r="J1553" s="323"/>
      <c r="K1553" s="56">
        <f t="shared" si="121"/>
        <v>23.18</v>
      </c>
      <c r="IK1553" s="2">
        <v>70373</v>
      </c>
      <c r="IL1553" s="196" t="s">
        <v>4524</v>
      </c>
      <c r="IM1553" s="5">
        <v>5</v>
      </c>
      <c r="IN1553" s="296">
        <f t="shared" si="122"/>
        <v>8.3333333333333329E-2</v>
      </c>
    </row>
    <row r="1554" spans="1:248">
      <c r="A1554" s="52">
        <f>+'3.- Resumen general'!B1556</f>
        <v>1550</v>
      </c>
      <c r="B1554" s="52">
        <v>70390</v>
      </c>
      <c r="C1554" s="53" t="str">
        <f>+'3.- Resumen general'!D1556</f>
        <v>Sialografía</v>
      </c>
      <c r="D1554" s="490" t="str">
        <f>+'3.- Resumen general'!F1556</f>
        <v>Radiografía con contraste</v>
      </c>
      <c r="E1554" s="433" t="s">
        <v>3246</v>
      </c>
      <c r="F1554" s="323">
        <f t="shared" si="120"/>
        <v>23.18</v>
      </c>
      <c r="G1554" s="55"/>
      <c r="H1554" s="323"/>
      <c r="I1554" s="55"/>
      <c r="J1554" s="323"/>
      <c r="K1554" s="56">
        <f t="shared" si="121"/>
        <v>23.18</v>
      </c>
      <c r="IK1554" s="2">
        <v>70390</v>
      </c>
      <c r="IL1554" s="196" t="s">
        <v>4525</v>
      </c>
      <c r="IM1554" s="5">
        <v>5</v>
      </c>
      <c r="IN1554" s="296">
        <f t="shared" si="122"/>
        <v>8.3333333333333329E-2</v>
      </c>
    </row>
    <row r="1555" spans="1:248">
      <c r="A1555" s="52">
        <f>+'3.- Resumen general'!B1557</f>
        <v>1551</v>
      </c>
      <c r="B1555" s="52">
        <v>71010</v>
      </c>
      <c r="C1555" s="53" t="str">
        <f>+'3.- Resumen general'!D1557</f>
        <v>Examen radiológico, tórax; vista única, frontal.</v>
      </c>
      <c r="D1555" s="490" t="str">
        <f>+'3.- Resumen general'!F1557</f>
        <v>Radiografía simple</v>
      </c>
      <c r="E1555" s="432" t="s">
        <v>3242</v>
      </c>
      <c r="F1555" s="323">
        <f t="shared" si="120"/>
        <v>9.286249999999999</v>
      </c>
      <c r="G1555" s="55"/>
      <c r="H1555" s="323"/>
      <c r="I1555" s="55"/>
      <c r="J1555" s="323"/>
      <c r="K1555" s="56">
        <f t="shared" si="121"/>
        <v>9.286249999999999</v>
      </c>
      <c r="IK1555" s="2">
        <v>71010</v>
      </c>
      <c r="IL1555" s="196" t="s">
        <v>4629</v>
      </c>
      <c r="IM1555" s="5">
        <v>5</v>
      </c>
      <c r="IN1555" s="296">
        <f t="shared" si="122"/>
        <v>8.3333333333333329E-2</v>
      </c>
    </row>
    <row r="1556" spans="1:248">
      <c r="A1556" s="52">
        <f>+'3.- Resumen general'!B1558</f>
        <v>1552</v>
      </c>
      <c r="B1556" s="52">
        <v>71020</v>
      </c>
      <c r="C1556" s="53" t="str">
        <f>+'3.- Resumen general'!D1558</f>
        <v>Examen radiológico, tórax, frontal y lateral</v>
      </c>
      <c r="D1556" s="490" t="str">
        <f>+'3.- Resumen general'!F1558</f>
        <v>Radiografía simple</v>
      </c>
      <c r="E1556" s="432" t="s">
        <v>3244</v>
      </c>
      <c r="F1556" s="323">
        <f t="shared" si="120"/>
        <v>15.081250000000001</v>
      </c>
      <c r="G1556" s="55"/>
      <c r="H1556" s="323"/>
      <c r="I1556" s="55"/>
      <c r="J1556" s="323"/>
      <c r="K1556" s="56">
        <f t="shared" si="121"/>
        <v>15.081250000000001</v>
      </c>
      <c r="IK1556" s="2">
        <v>71020</v>
      </c>
      <c r="IL1556" s="196" t="s">
        <v>4630</v>
      </c>
      <c r="IM1556" s="5">
        <v>5</v>
      </c>
      <c r="IN1556" s="296">
        <f t="shared" si="122"/>
        <v>8.3333333333333329E-2</v>
      </c>
    </row>
    <row r="1557" spans="1:248">
      <c r="A1557" s="52">
        <f>+'3.- Resumen general'!B1559</f>
        <v>1553</v>
      </c>
      <c r="B1557" s="52">
        <v>71035</v>
      </c>
      <c r="C1557" s="53" t="str">
        <f>+'3.- Resumen general'!D1559</f>
        <v xml:space="preserve">Radiografía de decúbito lateral con rayo horizontal </v>
      </c>
      <c r="D1557" s="490" t="str">
        <f>+'3.- Resumen general'!F1559</f>
        <v>Radiografía simple</v>
      </c>
      <c r="E1557" s="432" t="s">
        <v>3242</v>
      </c>
      <c r="F1557" s="323">
        <f t="shared" si="120"/>
        <v>9.286249999999999</v>
      </c>
      <c r="G1557" s="55"/>
      <c r="H1557" s="323"/>
      <c r="I1557" s="55"/>
      <c r="J1557" s="323"/>
      <c r="K1557" s="56">
        <f t="shared" si="121"/>
        <v>9.286249999999999</v>
      </c>
      <c r="IK1557" s="2">
        <v>71035</v>
      </c>
      <c r="IL1557" s="196" t="s">
        <v>4631</v>
      </c>
      <c r="IM1557" s="5">
        <v>5</v>
      </c>
      <c r="IN1557" s="296">
        <f t="shared" si="122"/>
        <v>8.3333333333333329E-2</v>
      </c>
    </row>
    <row r="1558" spans="1:248">
      <c r="A1558" s="52">
        <f>+'3.- Resumen general'!B1560</f>
        <v>1554</v>
      </c>
      <c r="B1558" s="52">
        <v>71040</v>
      </c>
      <c r="C1558" s="53" t="str">
        <f>+'3.- Resumen general'!D1560</f>
        <v>Bronquiografía unilateral</v>
      </c>
      <c r="D1558" s="490" t="str">
        <f>+'3.- Resumen general'!F1560</f>
        <v>Radiografía simple</v>
      </c>
      <c r="E1558" s="432" t="s">
        <v>3243</v>
      </c>
      <c r="F1558" s="323">
        <f t="shared" si="120"/>
        <v>20.876249999999999</v>
      </c>
      <c r="G1558" s="55"/>
      <c r="H1558" s="323"/>
      <c r="I1558" s="55"/>
      <c r="J1558" s="323"/>
      <c r="K1558" s="56">
        <f t="shared" si="121"/>
        <v>20.876249999999999</v>
      </c>
      <c r="IK1558" s="2">
        <v>71040</v>
      </c>
      <c r="IL1558" s="196" t="s">
        <v>4526</v>
      </c>
      <c r="IM1558" s="5">
        <v>0</v>
      </c>
      <c r="IN1558" s="296">
        <f t="shared" si="122"/>
        <v>0</v>
      </c>
    </row>
    <row r="1559" spans="1:248">
      <c r="A1559" s="52">
        <f>+'3.- Resumen general'!B1561</f>
        <v>1555</v>
      </c>
      <c r="B1559" s="52">
        <v>71100</v>
      </c>
      <c r="C1559" s="53" t="str">
        <f>+'3.- Resumen general'!D1561</f>
        <v>Examen radiológico de parrilla costal</v>
      </c>
      <c r="D1559" s="490" t="str">
        <f>+'3.- Resumen general'!F1561</f>
        <v>Radiografía simple</v>
      </c>
      <c r="E1559" s="432" t="s">
        <v>3242</v>
      </c>
      <c r="F1559" s="323">
        <f t="shared" si="120"/>
        <v>9.286249999999999</v>
      </c>
      <c r="G1559" s="55"/>
      <c r="H1559" s="323"/>
      <c r="I1559" s="55"/>
      <c r="J1559" s="323"/>
      <c r="K1559" s="56">
        <f t="shared" si="121"/>
        <v>9.286249999999999</v>
      </c>
      <c r="IK1559" s="2">
        <v>71100</v>
      </c>
      <c r="IL1559" s="196" t="s">
        <v>4632</v>
      </c>
      <c r="IM1559" s="5">
        <v>5</v>
      </c>
      <c r="IN1559" s="296">
        <f t="shared" si="122"/>
        <v>8.3333333333333329E-2</v>
      </c>
    </row>
    <row r="1560" spans="1:248">
      <c r="A1560" s="52">
        <f>+'3.- Resumen general'!B1562</f>
        <v>1556</v>
      </c>
      <c r="B1560" s="52">
        <v>71120</v>
      </c>
      <c r="C1560" s="53" t="str">
        <f>+'3.- Resumen general'!D1562</f>
        <v>Examen radiológico de esternón, mínimo de dos incidencias</v>
      </c>
      <c r="D1560" s="490" t="str">
        <f>+'3.- Resumen general'!F1562</f>
        <v>Radiografía simple</v>
      </c>
      <c r="E1560" s="432" t="s">
        <v>3244</v>
      </c>
      <c r="F1560" s="323">
        <f t="shared" si="120"/>
        <v>15.081250000000001</v>
      </c>
      <c r="G1560" s="55"/>
      <c r="H1560" s="323"/>
      <c r="I1560" s="55"/>
      <c r="J1560" s="323"/>
      <c r="K1560" s="56">
        <f t="shared" si="121"/>
        <v>15.081250000000001</v>
      </c>
      <c r="IK1560" s="2">
        <v>71120</v>
      </c>
      <c r="IL1560" s="196" t="s">
        <v>4527</v>
      </c>
      <c r="IM1560" s="5">
        <v>5</v>
      </c>
      <c r="IN1560" s="296">
        <f t="shared" si="122"/>
        <v>8.3333333333333329E-2</v>
      </c>
    </row>
    <row r="1561" spans="1:248">
      <c r="A1561" s="52">
        <f>+'3.- Resumen general'!B1563</f>
        <v>1557</v>
      </c>
      <c r="B1561" s="52">
        <v>72010</v>
      </c>
      <c r="C1561" s="53" t="str">
        <f>+'3.- Resumen general'!D1563</f>
        <v>Examen radiológico de columna vertebral completa, anteroposterior y lateral</v>
      </c>
      <c r="D1561" s="490" t="str">
        <f>+'3.- Resumen general'!F1563</f>
        <v>Radiografía simple</v>
      </c>
      <c r="E1561" s="432" t="s">
        <v>3243</v>
      </c>
      <c r="F1561" s="323">
        <f t="shared" si="120"/>
        <v>20.876249999999999</v>
      </c>
      <c r="G1561" s="55"/>
      <c r="H1561" s="323"/>
      <c r="I1561" s="55"/>
      <c r="J1561" s="323"/>
      <c r="K1561" s="56">
        <f t="shared" si="121"/>
        <v>20.876249999999999</v>
      </c>
      <c r="IK1561" s="2">
        <v>72010</v>
      </c>
      <c r="IL1561" s="196" t="s">
        <v>4633</v>
      </c>
      <c r="IM1561" s="5">
        <v>5</v>
      </c>
      <c r="IN1561" s="296">
        <f t="shared" si="122"/>
        <v>8.3333333333333329E-2</v>
      </c>
    </row>
    <row r="1562" spans="1:248">
      <c r="A1562" s="52">
        <f>+'3.- Resumen general'!B1564</f>
        <v>1558</v>
      </c>
      <c r="B1562" s="52">
        <v>72020</v>
      </c>
      <c r="C1562" s="53" t="str">
        <f>+'3.- Resumen general'!D1564</f>
        <v>Examen radiológico de columna vertebral, vista única</v>
      </c>
      <c r="D1562" s="490" t="str">
        <f>+'3.- Resumen general'!F1564</f>
        <v>Radiografía simple</v>
      </c>
      <c r="E1562" s="432" t="s">
        <v>3242</v>
      </c>
      <c r="F1562" s="323">
        <f t="shared" si="120"/>
        <v>9.286249999999999</v>
      </c>
      <c r="G1562" s="55"/>
      <c r="H1562" s="323"/>
      <c r="I1562" s="55"/>
      <c r="J1562" s="323"/>
      <c r="K1562" s="56">
        <f t="shared" si="121"/>
        <v>9.286249999999999</v>
      </c>
      <c r="IK1562" s="2">
        <v>72020</v>
      </c>
      <c r="IL1562" s="196" t="s">
        <v>4528</v>
      </c>
      <c r="IM1562" s="5">
        <v>5</v>
      </c>
      <c r="IN1562" s="296">
        <f t="shared" si="122"/>
        <v>8.3333333333333329E-2</v>
      </c>
    </row>
    <row r="1563" spans="1:248">
      <c r="A1563" s="52">
        <f>+'3.- Resumen general'!B1565</f>
        <v>1559</v>
      </c>
      <c r="B1563" s="52">
        <v>72040</v>
      </c>
      <c r="C1563" s="53" t="str">
        <f>+'3.- Resumen general'!D1565</f>
        <v>Examen radiológico de columna cervical, 2 o 3 incidencias</v>
      </c>
      <c r="D1563" s="490" t="str">
        <f>+'3.- Resumen general'!F1565</f>
        <v>Radiografía simple</v>
      </c>
      <c r="E1563" s="432" t="s">
        <v>3243</v>
      </c>
      <c r="F1563" s="323">
        <f t="shared" si="120"/>
        <v>20.876249999999999</v>
      </c>
      <c r="G1563" s="55"/>
      <c r="H1563" s="323"/>
      <c r="I1563" s="55"/>
      <c r="J1563" s="323"/>
      <c r="K1563" s="56">
        <f t="shared" si="121"/>
        <v>20.876249999999999</v>
      </c>
      <c r="IK1563" s="2">
        <v>72040</v>
      </c>
      <c r="IL1563" s="196" t="s">
        <v>4634</v>
      </c>
      <c r="IM1563" s="5">
        <v>5</v>
      </c>
      <c r="IN1563" s="296">
        <f t="shared" si="122"/>
        <v>8.3333333333333329E-2</v>
      </c>
    </row>
    <row r="1564" spans="1:248">
      <c r="A1564" s="52">
        <f>+'3.- Resumen general'!B1566</f>
        <v>1560</v>
      </c>
      <c r="B1564" s="52">
        <v>72050</v>
      </c>
      <c r="C1564" s="53" t="str">
        <f>+'3.- Resumen general'!D1566</f>
        <v>Examen radiológico de columna cervical; mínimo de cuatro incidencias</v>
      </c>
      <c r="D1564" s="490" t="str">
        <f>+'3.- Resumen general'!F1566</f>
        <v>Radiografía simple</v>
      </c>
      <c r="E1564" s="432" t="s">
        <v>3245</v>
      </c>
      <c r="F1564" s="323">
        <f t="shared" si="120"/>
        <v>26.671250000000001</v>
      </c>
      <c r="G1564" s="55"/>
      <c r="H1564" s="323"/>
      <c r="I1564" s="55"/>
      <c r="J1564" s="323"/>
      <c r="K1564" s="56">
        <f t="shared" si="121"/>
        <v>26.671250000000001</v>
      </c>
      <c r="IK1564" s="2">
        <v>72050</v>
      </c>
      <c r="IL1564" s="196" t="s">
        <v>4529</v>
      </c>
      <c r="IM1564" s="5">
        <v>5</v>
      </c>
      <c r="IN1564" s="296">
        <f t="shared" si="122"/>
        <v>8.3333333333333329E-2</v>
      </c>
    </row>
    <row r="1565" spans="1:248">
      <c r="A1565" s="52">
        <f>+'3.- Resumen general'!B1567</f>
        <v>1561</v>
      </c>
      <c r="B1565" s="52">
        <v>72052</v>
      </c>
      <c r="C1565" s="53" t="str">
        <f>+'3.- Resumen general'!D1567</f>
        <v>Examen radiológico de columna cervical completo; incluyendo estudios oblícuos, de flexión y/o de extensión</v>
      </c>
      <c r="D1565" s="490" t="str">
        <f>+'3.- Resumen general'!F1567</f>
        <v>Radiografía simple</v>
      </c>
      <c r="E1565" s="432" t="s">
        <v>3245</v>
      </c>
      <c r="F1565" s="323">
        <f t="shared" si="120"/>
        <v>26.671250000000001</v>
      </c>
      <c r="G1565" s="55"/>
      <c r="H1565" s="323"/>
      <c r="I1565" s="55"/>
      <c r="J1565" s="323"/>
      <c r="K1565" s="56">
        <f t="shared" si="121"/>
        <v>26.671250000000001</v>
      </c>
      <c r="IK1565" s="2">
        <v>72052</v>
      </c>
      <c r="IL1565" s="196" t="s">
        <v>4530</v>
      </c>
      <c r="IM1565" s="5">
        <v>5</v>
      </c>
      <c r="IN1565" s="296">
        <f t="shared" si="122"/>
        <v>8.3333333333333329E-2</v>
      </c>
    </row>
    <row r="1566" spans="1:248">
      <c r="A1566" s="52">
        <f>+'3.- Resumen general'!B1568</f>
        <v>1562</v>
      </c>
      <c r="B1566" s="52">
        <v>72070</v>
      </c>
      <c r="C1566" s="53" t="str">
        <f>+'3.- Resumen general'!D1568</f>
        <v>Examen radiológico de columna vertebral torácica, dos incidencias</v>
      </c>
      <c r="D1566" s="490" t="str">
        <f>+'3.- Resumen general'!F1568</f>
        <v>Radiografía simple</v>
      </c>
      <c r="E1566" s="432" t="s">
        <v>3244</v>
      </c>
      <c r="F1566" s="323">
        <f t="shared" si="120"/>
        <v>15.081250000000001</v>
      </c>
      <c r="G1566" s="55"/>
      <c r="H1566" s="323"/>
      <c r="I1566" s="55"/>
      <c r="J1566" s="323"/>
      <c r="K1566" s="56">
        <f t="shared" si="121"/>
        <v>15.081250000000001</v>
      </c>
      <c r="IK1566" s="2">
        <v>72070</v>
      </c>
      <c r="IL1566" s="196" t="s">
        <v>4531</v>
      </c>
      <c r="IM1566" s="5">
        <v>5</v>
      </c>
      <c r="IN1566" s="296">
        <f t="shared" si="122"/>
        <v>8.3333333333333329E-2</v>
      </c>
    </row>
    <row r="1567" spans="1:248">
      <c r="A1567" s="52">
        <f>+'3.- Resumen general'!B1569</f>
        <v>1563</v>
      </c>
      <c r="B1567" s="52">
        <v>72074</v>
      </c>
      <c r="C1567" s="53" t="str">
        <f>+'3.- Resumen general'!D1569</f>
        <v>Examen radiológico de columna torácica, mínimo de cuatro incidencias</v>
      </c>
      <c r="D1567" s="490" t="str">
        <f>+'3.- Resumen general'!F1569</f>
        <v>Radiografía simple</v>
      </c>
      <c r="E1567" s="432" t="s">
        <v>3245</v>
      </c>
      <c r="F1567" s="323">
        <f t="shared" si="120"/>
        <v>26.671250000000001</v>
      </c>
      <c r="G1567" s="55"/>
      <c r="H1567" s="323"/>
      <c r="I1567" s="55"/>
      <c r="J1567" s="323"/>
      <c r="K1567" s="56">
        <f t="shared" si="121"/>
        <v>26.671250000000001</v>
      </c>
      <c r="IK1567" s="2">
        <v>72074</v>
      </c>
      <c r="IL1567" s="196" t="s">
        <v>4532</v>
      </c>
      <c r="IM1567" s="5">
        <v>5</v>
      </c>
      <c r="IN1567" s="296">
        <f t="shared" si="122"/>
        <v>8.3333333333333329E-2</v>
      </c>
    </row>
    <row r="1568" spans="1:248">
      <c r="A1568" s="52">
        <f>+'3.- Resumen general'!B1570</f>
        <v>1564</v>
      </c>
      <c r="B1568" s="52">
        <v>72080</v>
      </c>
      <c r="C1568" s="53" t="str">
        <f>+'3.- Resumen general'!D1570</f>
        <v>Examen radiológico de columna dorsolumbar (2 vistas)</v>
      </c>
      <c r="D1568" s="490" t="str">
        <f>+'3.- Resumen general'!F1570</f>
        <v>Radiografía simple</v>
      </c>
      <c r="E1568" s="432" t="s">
        <v>3244</v>
      </c>
      <c r="F1568" s="323">
        <f t="shared" si="120"/>
        <v>15.081250000000001</v>
      </c>
      <c r="G1568" s="55"/>
      <c r="H1568" s="323"/>
      <c r="I1568" s="55"/>
      <c r="J1568" s="323"/>
      <c r="K1568" s="56">
        <f t="shared" si="121"/>
        <v>15.081250000000001</v>
      </c>
      <c r="IK1568" s="2">
        <v>72080</v>
      </c>
      <c r="IL1568" s="196" t="s">
        <v>4635</v>
      </c>
      <c r="IM1568" s="5">
        <v>5</v>
      </c>
      <c r="IN1568" s="296">
        <f t="shared" si="122"/>
        <v>8.3333333333333329E-2</v>
      </c>
    </row>
    <row r="1569" spans="1:248">
      <c r="A1569" s="52">
        <f>+'3.- Resumen general'!B1571</f>
        <v>1565</v>
      </c>
      <c r="B1569" s="52">
        <v>72100</v>
      </c>
      <c r="C1569" s="53" t="str">
        <f>+'3.- Resumen general'!D1571</f>
        <v>Examen radiológico de columna lumbosacra (2 a 3 vistas)</v>
      </c>
      <c r="D1569" s="490" t="str">
        <f>+'3.- Resumen general'!F1571</f>
        <v>Radiografía simple</v>
      </c>
      <c r="E1569" s="432" t="s">
        <v>3243</v>
      </c>
      <c r="F1569" s="323">
        <f t="shared" si="120"/>
        <v>20.876249999999999</v>
      </c>
      <c r="G1569" s="55"/>
      <c r="H1569" s="323"/>
      <c r="I1569" s="55"/>
      <c r="J1569" s="323"/>
      <c r="K1569" s="56">
        <f t="shared" si="121"/>
        <v>20.876249999999999</v>
      </c>
      <c r="IK1569" s="2">
        <v>72100</v>
      </c>
      <c r="IL1569" s="196" t="s">
        <v>4636</v>
      </c>
      <c r="IM1569" s="5">
        <v>5</v>
      </c>
      <c r="IN1569" s="296">
        <f t="shared" si="122"/>
        <v>8.3333333333333329E-2</v>
      </c>
    </row>
    <row r="1570" spans="1:248">
      <c r="A1570" s="52">
        <f>+'3.- Resumen general'!B1572</f>
        <v>1566</v>
      </c>
      <c r="B1570" s="52">
        <v>72110</v>
      </c>
      <c r="C1570" s="53" t="str">
        <f>+'3.- Resumen general'!D1572</f>
        <v>Examen radiológico de columna lumbosacra, mínimo de cuatro incidencias</v>
      </c>
      <c r="D1570" s="490" t="str">
        <f>+'3.- Resumen general'!F1572</f>
        <v>Radiografía simple</v>
      </c>
      <c r="E1570" s="432" t="s">
        <v>3245</v>
      </c>
      <c r="F1570" s="323">
        <f t="shared" si="120"/>
        <v>26.671250000000001</v>
      </c>
      <c r="G1570" s="55"/>
      <c r="H1570" s="323"/>
      <c r="I1570" s="55"/>
      <c r="J1570" s="323"/>
      <c r="K1570" s="56">
        <f t="shared" si="121"/>
        <v>26.671250000000001</v>
      </c>
      <c r="IK1570" s="2">
        <v>72110</v>
      </c>
      <c r="IL1570" s="196" t="s">
        <v>4533</v>
      </c>
      <c r="IM1570" s="5">
        <v>5</v>
      </c>
      <c r="IN1570" s="296">
        <f t="shared" si="122"/>
        <v>8.3333333333333329E-2</v>
      </c>
    </row>
    <row r="1571" spans="1:248">
      <c r="A1571" s="52">
        <f>+'3.- Resumen general'!B1573</f>
        <v>1567</v>
      </c>
      <c r="B1571" s="52">
        <v>72120</v>
      </c>
      <c r="C1571" s="53" t="str">
        <f>+'3.- Resumen general'!D1573</f>
        <v>Radiológico de pelvis, mínimo 4 incidencias</v>
      </c>
      <c r="D1571" s="490" t="str">
        <f>+'3.- Resumen general'!F1573</f>
        <v>Radiografía simple</v>
      </c>
      <c r="E1571" s="432" t="s">
        <v>3245</v>
      </c>
      <c r="F1571" s="323">
        <f t="shared" si="120"/>
        <v>26.671250000000001</v>
      </c>
      <c r="G1571" s="55"/>
      <c r="H1571" s="323"/>
      <c r="I1571" s="55"/>
      <c r="J1571" s="323"/>
      <c r="K1571" s="56">
        <f t="shared" si="121"/>
        <v>26.671250000000001</v>
      </c>
      <c r="IK1571" s="2">
        <v>72120</v>
      </c>
      <c r="IL1571" s="196" t="s">
        <v>4637</v>
      </c>
      <c r="IM1571" s="5">
        <v>5</v>
      </c>
      <c r="IN1571" s="296">
        <f t="shared" si="122"/>
        <v>8.3333333333333329E-2</v>
      </c>
    </row>
    <row r="1572" spans="1:248">
      <c r="A1572" s="52">
        <f>+'3.- Resumen general'!B1574</f>
        <v>1568</v>
      </c>
      <c r="B1572" s="52">
        <v>72170</v>
      </c>
      <c r="C1572" s="53" t="str">
        <f>+'3.- Resumen general'!D1574</f>
        <v>Examen radiológico de pelvis; una o dos incidencias</v>
      </c>
      <c r="D1572" s="490" t="str">
        <f>+'3.- Resumen general'!F1574</f>
        <v>Radiografía simple</v>
      </c>
      <c r="E1572" s="432" t="s">
        <v>3244</v>
      </c>
      <c r="F1572" s="323">
        <f t="shared" si="120"/>
        <v>15.081250000000001</v>
      </c>
      <c r="G1572" s="55"/>
      <c r="H1572" s="323"/>
      <c r="I1572" s="55"/>
      <c r="J1572" s="323"/>
      <c r="K1572" s="56">
        <f t="shared" si="121"/>
        <v>15.081250000000001</v>
      </c>
      <c r="IK1572" s="2">
        <v>72170</v>
      </c>
      <c r="IL1572" s="196" t="s">
        <v>4534</v>
      </c>
      <c r="IM1572" s="5">
        <v>5</v>
      </c>
      <c r="IN1572" s="296">
        <f t="shared" si="122"/>
        <v>8.3333333333333329E-2</v>
      </c>
    </row>
    <row r="1573" spans="1:248">
      <c r="A1573" s="52">
        <f>+'3.- Resumen general'!B1575</f>
        <v>1569</v>
      </c>
      <c r="B1573" s="52">
        <v>72190</v>
      </c>
      <c r="C1573" s="53" t="str">
        <f>+'3.- Resumen general'!D1575</f>
        <v>Examen radiológico de pelvis completo, mínimo de tres incidencias</v>
      </c>
      <c r="D1573" s="490" t="str">
        <f>+'3.- Resumen general'!F1575</f>
        <v>Radiografía simple</v>
      </c>
      <c r="E1573" s="432" t="s">
        <v>3243</v>
      </c>
      <c r="F1573" s="323">
        <f t="shared" si="120"/>
        <v>20.876249999999999</v>
      </c>
      <c r="G1573" s="55"/>
      <c r="H1573" s="323"/>
      <c r="I1573" s="55"/>
      <c r="J1573" s="323"/>
      <c r="K1573" s="56">
        <f t="shared" si="121"/>
        <v>20.876249999999999</v>
      </c>
      <c r="IK1573" s="2">
        <v>72190</v>
      </c>
      <c r="IL1573" s="196" t="s">
        <v>4535</v>
      </c>
      <c r="IM1573" s="5">
        <v>5</v>
      </c>
      <c r="IN1573" s="296">
        <f t="shared" si="122"/>
        <v>8.3333333333333329E-2</v>
      </c>
    </row>
    <row r="1574" spans="1:248">
      <c r="A1574" s="52">
        <f>+'3.- Resumen general'!B1576</f>
        <v>1570</v>
      </c>
      <c r="B1574" s="52">
        <v>72200</v>
      </c>
      <c r="C1574" s="53" t="str">
        <f>+'3.- Resumen general'!D1576</f>
        <v>Examen radiológico, articulaciones sacroilíacas; menos de tres incidencias</v>
      </c>
      <c r="D1574" s="490" t="str">
        <f>+'3.- Resumen general'!F1576</f>
        <v>Radiografía simple</v>
      </c>
      <c r="E1574" s="432" t="s">
        <v>3243</v>
      </c>
      <c r="F1574" s="323">
        <f t="shared" si="120"/>
        <v>20.876249999999999</v>
      </c>
      <c r="G1574" s="55"/>
      <c r="H1574" s="323"/>
      <c r="I1574" s="55"/>
      <c r="J1574" s="323"/>
      <c r="K1574" s="56">
        <f t="shared" si="121"/>
        <v>20.876249999999999</v>
      </c>
      <c r="IK1574" s="2">
        <v>72200</v>
      </c>
      <c r="IL1574" s="196" t="s">
        <v>4536</v>
      </c>
      <c r="IM1574" s="5">
        <v>5</v>
      </c>
      <c r="IN1574" s="296">
        <f t="shared" si="122"/>
        <v>8.3333333333333329E-2</v>
      </c>
    </row>
    <row r="1575" spans="1:248">
      <c r="A1575" s="52">
        <f>+'3.- Resumen general'!B1577</f>
        <v>1571</v>
      </c>
      <c r="B1575" s="52">
        <v>72221</v>
      </c>
      <c r="C1575" s="53" t="str">
        <f>+'3.- Resumen general'!D1577</f>
        <v>Mielografia columna toracica sin contraste</v>
      </c>
      <c r="D1575" s="490" t="str">
        <f>+'3.- Resumen general'!F1577</f>
        <v>Radiografía simple</v>
      </c>
      <c r="E1575" s="432" t="s">
        <v>3242</v>
      </c>
      <c r="F1575" s="323">
        <f t="shared" si="120"/>
        <v>9.286249999999999</v>
      </c>
      <c r="G1575" s="55"/>
      <c r="H1575" s="323"/>
      <c r="I1575" s="55"/>
      <c r="J1575" s="323"/>
      <c r="K1575" s="56">
        <f t="shared" si="121"/>
        <v>9.286249999999999</v>
      </c>
      <c r="IK1575" s="287">
        <v>72221</v>
      </c>
      <c r="IL1575" s="196" t="s">
        <v>4537</v>
      </c>
      <c r="IM1575" s="5">
        <v>5</v>
      </c>
      <c r="IN1575" s="296">
        <f t="shared" si="122"/>
        <v>8.3333333333333329E-2</v>
      </c>
    </row>
    <row r="1576" spans="1:248">
      <c r="A1576" s="52">
        <f>+'3.- Resumen general'!B1578</f>
        <v>1572</v>
      </c>
      <c r="B1576" s="52">
        <v>72270</v>
      </c>
      <c r="C1576" s="53" t="str">
        <f>+'3.- Resumen general'!D1578</f>
        <v>Mielografía de canal espinal completo, supervisión e interpretación radiológicas</v>
      </c>
      <c r="D1576" s="490" t="str">
        <f>+'3.- Resumen general'!F1578</f>
        <v>Radiografía con contraste</v>
      </c>
      <c r="E1576" s="433" t="s">
        <v>3246</v>
      </c>
      <c r="F1576" s="323">
        <f t="shared" si="120"/>
        <v>23.18</v>
      </c>
      <c r="G1576" s="55"/>
      <c r="H1576" s="323"/>
      <c r="I1576" s="55"/>
      <c r="J1576" s="323"/>
      <c r="K1576" s="56">
        <f t="shared" si="121"/>
        <v>23.18</v>
      </c>
      <c r="IK1576" s="287" t="s">
        <v>6179</v>
      </c>
      <c r="IL1576" s="196" t="s">
        <v>4538</v>
      </c>
      <c r="IM1576" s="5">
        <v>5</v>
      </c>
      <c r="IN1576" s="296">
        <f t="shared" si="122"/>
        <v>8.3333333333333329E-2</v>
      </c>
    </row>
    <row r="1577" spans="1:248">
      <c r="A1577" s="52">
        <f>+'3.- Resumen general'!B1579</f>
        <v>1573</v>
      </c>
      <c r="B1577" s="52">
        <v>72285</v>
      </c>
      <c r="C1577" s="53" t="str">
        <f>+'3.- Resumen general'!D1579</f>
        <v>Discografía cervical, supervisión e interpretación radiológicas</v>
      </c>
      <c r="D1577" s="490" t="str">
        <f>+'3.- Resumen general'!F1579</f>
        <v>Radiografía con contraste</v>
      </c>
      <c r="E1577" s="433" t="s">
        <v>3246</v>
      </c>
      <c r="F1577" s="323">
        <f t="shared" si="120"/>
        <v>23.18</v>
      </c>
      <c r="G1577" s="55"/>
      <c r="H1577" s="323"/>
      <c r="I1577" s="55"/>
      <c r="J1577" s="323"/>
      <c r="K1577" s="56">
        <f t="shared" si="121"/>
        <v>23.18</v>
      </c>
      <c r="IK1577" s="287" t="s">
        <v>6180</v>
      </c>
      <c r="IL1577" s="196" t="s">
        <v>4539</v>
      </c>
      <c r="IM1577" s="5">
        <v>0</v>
      </c>
      <c r="IN1577" s="296">
        <f t="shared" si="122"/>
        <v>0</v>
      </c>
    </row>
    <row r="1578" spans="1:248">
      <c r="A1578" s="52">
        <f>+'3.- Resumen general'!B1580</f>
        <v>1574</v>
      </c>
      <c r="B1578" s="52">
        <v>73000</v>
      </c>
      <c r="C1578" s="53" t="str">
        <f>+'3.- Resumen general'!D1580</f>
        <v>Examen radiológico de clavícula, completa</v>
      </c>
      <c r="D1578" s="490" t="str">
        <f>+'3.- Resumen general'!F1580</f>
        <v>Radiografía simple</v>
      </c>
      <c r="E1578" s="432" t="s">
        <v>3242</v>
      </c>
      <c r="F1578" s="323">
        <f t="shared" si="120"/>
        <v>9.286249999999999</v>
      </c>
      <c r="G1578" s="55"/>
      <c r="H1578" s="323"/>
      <c r="I1578" s="55"/>
      <c r="J1578" s="323"/>
      <c r="K1578" s="56">
        <f t="shared" si="121"/>
        <v>9.286249999999999</v>
      </c>
      <c r="IK1578" s="2">
        <v>73000</v>
      </c>
      <c r="IL1578" s="196" t="s">
        <v>4638</v>
      </c>
      <c r="IM1578" s="5">
        <v>5</v>
      </c>
      <c r="IN1578" s="296">
        <f t="shared" si="122"/>
        <v>8.3333333333333329E-2</v>
      </c>
    </row>
    <row r="1579" spans="1:248">
      <c r="A1579" s="52">
        <f>+'3.- Resumen general'!B1581</f>
        <v>1575</v>
      </c>
      <c r="B1579" s="52">
        <v>73010</v>
      </c>
      <c r="C1579" s="53" t="str">
        <f>+'3.- Resumen general'!D1581</f>
        <v>Examen radiológico de escápula, completo</v>
      </c>
      <c r="D1579" s="490" t="str">
        <f>+'3.- Resumen general'!F1581</f>
        <v>Radiografía simple</v>
      </c>
      <c r="E1579" s="432" t="s">
        <v>3242</v>
      </c>
      <c r="F1579" s="323">
        <f t="shared" si="120"/>
        <v>9.286249999999999</v>
      </c>
      <c r="G1579" s="55"/>
      <c r="H1579" s="323"/>
      <c r="I1579" s="55"/>
      <c r="J1579" s="323"/>
      <c r="K1579" s="56">
        <f t="shared" si="121"/>
        <v>9.286249999999999</v>
      </c>
      <c r="IK1579" s="2">
        <v>73010</v>
      </c>
      <c r="IL1579" s="196" t="s">
        <v>4273</v>
      </c>
      <c r="IM1579" s="5">
        <v>5</v>
      </c>
      <c r="IN1579" s="296">
        <f t="shared" si="122"/>
        <v>8.3333333333333329E-2</v>
      </c>
    </row>
    <row r="1580" spans="1:248">
      <c r="A1580" s="52">
        <f>+'3.- Resumen general'!B1582</f>
        <v>1576</v>
      </c>
      <c r="B1580" s="52">
        <v>73020</v>
      </c>
      <c r="C1580" s="53" t="str">
        <f>+'3.- Resumen general'!D1582</f>
        <v>Examen radiológico de hombro,  una vista</v>
      </c>
      <c r="D1580" s="490" t="str">
        <f>+'3.- Resumen general'!F1582</f>
        <v>Radiografía simple</v>
      </c>
      <c r="E1580" s="432" t="s">
        <v>3242</v>
      </c>
      <c r="F1580" s="323">
        <f t="shared" si="120"/>
        <v>9.286249999999999</v>
      </c>
      <c r="G1580" s="55"/>
      <c r="H1580" s="323"/>
      <c r="I1580" s="55"/>
      <c r="J1580" s="323"/>
      <c r="K1580" s="56">
        <f t="shared" si="121"/>
        <v>9.286249999999999</v>
      </c>
      <c r="IK1580" s="2">
        <v>73020</v>
      </c>
      <c r="IL1580" s="196" t="s">
        <v>4639</v>
      </c>
      <c r="IM1580" s="5">
        <v>5</v>
      </c>
      <c r="IN1580" s="296">
        <f t="shared" si="122"/>
        <v>8.3333333333333329E-2</v>
      </c>
    </row>
    <row r="1581" spans="1:248">
      <c r="A1581" s="52">
        <f>+'3.- Resumen general'!B1583</f>
        <v>1577</v>
      </c>
      <c r="B1581" s="52">
        <v>73030</v>
      </c>
      <c r="C1581" s="53" t="str">
        <f>+'3.- Resumen general'!D1583</f>
        <v>Examen radiológico de hombro,  2 incidencias</v>
      </c>
      <c r="D1581" s="490" t="str">
        <f>+'3.- Resumen general'!F1583</f>
        <v>Radiografía simple</v>
      </c>
      <c r="E1581" s="432" t="s">
        <v>3244</v>
      </c>
      <c r="F1581" s="323">
        <f t="shared" si="120"/>
        <v>15.081250000000001</v>
      </c>
      <c r="G1581" s="55"/>
      <c r="H1581" s="323"/>
      <c r="I1581" s="55"/>
      <c r="J1581" s="323"/>
      <c r="K1581" s="56">
        <f t="shared" si="121"/>
        <v>15.081250000000001</v>
      </c>
      <c r="IK1581" s="2">
        <v>73030</v>
      </c>
      <c r="IL1581" s="196" t="s">
        <v>4640</v>
      </c>
      <c r="IM1581" s="5">
        <v>5</v>
      </c>
      <c r="IN1581" s="296">
        <f t="shared" si="122"/>
        <v>8.3333333333333329E-2</v>
      </c>
    </row>
    <row r="1582" spans="1:248">
      <c r="A1582" s="52">
        <f>+'3.- Resumen general'!B1584</f>
        <v>1578</v>
      </c>
      <c r="B1582" s="52">
        <v>73040</v>
      </c>
      <c r="C1582" s="53" t="str">
        <f>+'3.- Resumen general'!D1584</f>
        <v>artrografía de hombro</v>
      </c>
      <c r="D1582" s="490" t="str">
        <f>+'3.- Resumen general'!F1584</f>
        <v>Radiografía con contraste</v>
      </c>
      <c r="E1582" s="433" t="s">
        <v>3246</v>
      </c>
      <c r="F1582" s="323">
        <f t="shared" si="120"/>
        <v>23.18</v>
      </c>
      <c r="G1582" s="55"/>
      <c r="H1582" s="323"/>
      <c r="I1582" s="55"/>
      <c r="J1582" s="323"/>
      <c r="K1582" s="56">
        <f t="shared" si="121"/>
        <v>23.18</v>
      </c>
      <c r="IK1582" s="2">
        <v>73040</v>
      </c>
      <c r="IL1582" s="196" t="s">
        <v>4274</v>
      </c>
      <c r="IM1582" s="5">
        <v>5</v>
      </c>
      <c r="IN1582" s="296">
        <f t="shared" si="122"/>
        <v>8.3333333333333329E-2</v>
      </c>
    </row>
    <row r="1583" spans="1:248">
      <c r="A1583" s="52">
        <f>+'3.- Resumen general'!B1585</f>
        <v>1579</v>
      </c>
      <c r="B1583" s="52">
        <v>73060</v>
      </c>
      <c r="C1583" s="53" t="str">
        <f>+'3.- Resumen general'!D1585</f>
        <v>Examen radiológico de húmero, dos incidencias</v>
      </c>
      <c r="D1583" s="490" t="str">
        <f>+'3.- Resumen general'!F1585</f>
        <v>Radiografía simple</v>
      </c>
      <c r="E1583" s="432" t="s">
        <v>3244</v>
      </c>
      <c r="F1583" s="323">
        <f t="shared" si="120"/>
        <v>15.081250000000001</v>
      </c>
      <c r="G1583" s="55"/>
      <c r="H1583" s="323"/>
      <c r="I1583" s="55"/>
      <c r="J1583" s="323"/>
      <c r="K1583" s="56">
        <f t="shared" si="121"/>
        <v>15.081250000000001</v>
      </c>
      <c r="IK1583" s="2">
        <v>73060</v>
      </c>
      <c r="IL1583" s="196" t="s">
        <v>4641</v>
      </c>
      <c r="IM1583" s="5">
        <v>5</v>
      </c>
      <c r="IN1583" s="296">
        <f t="shared" si="122"/>
        <v>8.3333333333333329E-2</v>
      </c>
    </row>
    <row r="1584" spans="1:248">
      <c r="A1584" s="52">
        <f>+'3.- Resumen general'!B1586</f>
        <v>1580</v>
      </c>
      <c r="B1584" s="52">
        <v>73070</v>
      </c>
      <c r="C1584" s="53" t="str">
        <f>+'3.- Resumen general'!D1586</f>
        <v>Examen radiológico de codo; dos incidencias</v>
      </c>
      <c r="D1584" s="490" t="str">
        <f>+'3.- Resumen general'!F1586</f>
        <v>Radiografía simple</v>
      </c>
      <c r="E1584" s="432" t="s">
        <v>3244</v>
      </c>
      <c r="F1584" s="323">
        <f t="shared" si="120"/>
        <v>15.081250000000001</v>
      </c>
      <c r="G1584" s="55"/>
      <c r="H1584" s="323"/>
      <c r="I1584" s="55"/>
      <c r="J1584" s="323"/>
      <c r="K1584" s="56">
        <f t="shared" si="121"/>
        <v>15.081250000000001</v>
      </c>
      <c r="IK1584" s="2">
        <v>73070</v>
      </c>
      <c r="IL1584" s="196" t="s">
        <v>4275</v>
      </c>
      <c r="IM1584" s="5">
        <v>5</v>
      </c>
      <c r="IN1584" s="296">
        <f t="shared" si="122"/>
        <v>8.3333333333333329E-2</v>
      </c>
    </row>
    <row r="1585" spans="1:248">
      <c r="A1585" s="52">
        <f>+'3.- Resumen general'!B1587</f>
        <v>1581</v>
      </c>
      <c r="B1585" s="52">
        <v>73080</v>
      </c>
      <c r="C1585" s="53" t="str">
        <f>+'3.- Resumen general'!D1587</f>
        <v>Examen radiológico de codo; tres incidencias</v>
      </c>
      <c r="D1585" s="490" t="str">
        <f>+'3.- Resumen general'!F1587</f>
        <v>Radiografía simple</v>
      </c>
      <c r="E1585" s="432" t="s">
        <v>3243</v>
      </c>
      <c r="F1585" s="323">
        <f t="shared" si="120"/>
        <v>20.876249999999999</v>
      </c>
      <c r="G1585" s="55"/>
      <c r="H1585" s="323"/>
      <c r="I1585" s="55"/>
      <c r="J1585" s="323"/>
      <c r="K1585" s="56">
        <f t="shared" si="121"/>
        <v>20.876249999999999</v>
      </c>
      <c r="IK1585" s="2">
        <v>73080</v>
      </c>
      <c r="IL1585" s="196" t="s">
        <v>4642</v>
      </c>
      <c r="IM1585" s="5">
        <v>5</v>
      </c>
      <c r="IN1585" s="296">
        <f t="shared" si="122"/>
        <v>8.3333333333333329E-2</v>
      </c>
    </row>
    <row r="1586" spans="1:248">
      <c r="A1586" s="52">
        <f>+'3.- Resumen general'!B1588</f>
        <v>1582</v>
      </c>
      <c r="B1586" s="52">
        <v>73085</v>
      </c>
      <c r="C1586" s="53" t="str">
        <f>+'3.- Resumen general'!D1588</f>
        <v>artrografía de codo</v>
      </c>
      <c r="D1586" s="490" t="str">
        <f>+'3.- Resumen general'!F1588</f>
        <v>Radiografía con contraste</v>
      </c>
      <c r="E1586" s="433" t="s">
        <v>3246</v>
      </c>
      <c r="F1586" s="323">
        <f t="shared" si="120"/>
        <v>23.18</v>
      </c>
      <c r="G1586" s="55"/>
      <c r="H1586" s="323"/>
      <c r="I1586" s="55"/>
      <c r="J1586" s="323"/>
      <c r="K1586" s="56">
        <f t="shared" si="121"/>
        <v>23.18</v>
      </c>
      <c r="IK1586" s="2">
        <v>73085</v>
      </c>
      <c r="IL1586" s="196" t="s">
        <v>4276</v>
      </c>
      <c r="IM1586" s="5">
        <v>5</v>
      </c>
      <c r="IN1586" s="296">
        <f t="shared" si="122"/>
        <v>8.3333333333333329E-2</v>
      </c>
    </row>
    <row r="1587" spans="1:248">
      <c r="A1587" s="52">
        <f>+'3.- Resumen general'!B1589</f>
        <v>1583</v>
      </c>
      <c r="B1587" s="52">
        <v>73090</v>
      </c>
      <c r="C1587" s="53" t="str">
        <f>+'3.- Resumen general'!D1589</f>
        <v>Examen radiológico de antebrazo, dos incidencias</v>
      </c>
      <c r="D1587" s="490" t="str">
        <f>+'3.- Resumen general'!F1589</f>
        <v>Radiografía simple</v>
      </c>
      <c r="E1587" s="432" t="s">
        <v>3244</v>
      </c>
      <c r="F1587" s="323">
        <f t="shared" si="120"/>
        <v>15.081250000000001</v>
      </c>
      <c r="G1587" s="55"/>
      <c r="H1587" s="323"/>
      <c r="I1587" s="55"/>
      <c r="J1587" s="323"/>
      <c r="K1587" s="56">
        <f t="shared" si="121"/>
        <v>15.081250000000001</v>
      </c>
      <c r="IK1587" s="2">
        <v>73090</v>
      </c>
      <c r="IL1587" s="196" t="s">
        <v>4277</v>
      </c>
      <c r="IM1587" s="5">
        <v>5</v>
      </c>
      <c r="IN1587" s="296">
        <f t="shared" si="122"/>
        <v>8.3333333333333329E-2</v>
      </c>
    </row>
    <row r="1588" spans="1:248">
      <c r="A1588" s="52">
        <f>+'3.- Resumen general'!B1590</f>
        <v>1584</v>
      </c>
      <c r="B1588" s="52">
        <v>73100</v>
      </c>
      <c r="C1588" s="53" t="str">
        <f>+'3.- Resumen general'!D1590</f>
        <v>Examen radiológico de muñeca; dos incidencias</v>
      </c>
      <c r="D1588" s="490" t="str">
        <f>+'3.- Resumen general'!F1590</f>
        <v>Radiografía simple</v>
      </c>
      <c r="E1588" s="432" t="s">
        <v>3244</v>
      </c>
      <c r="F1588" s="323">
        <f t="shared" si="120"/>
        <v>15.081250000000001</v>
      </c>
      <c r="G1588" s="55"/>
      <c r="H1588" s="323"/>
      <c r="I1588" s="55"/>
      <c r="J1588" s="323"/>
      <c r="K1588" s="56">
        <f t="shared" si="121"/>
        <v>15.081250000000001</v>
      </c>
      <c r="IK1588" s="2">
        <v>73100</v>
      </c>
      <c r="IL1588" s="196" t="s">
        <v>4278</v>
      </c>
      <c r="IM1588" s="5">
        <v>5</v>
      </c>
      <c r="IN1588" s="296">
        <f t="shared" si="122"/>
        <v>8.3333333333333329E-2</v>
      </c>
    </row>
    <row r="1589" spans="1:248">
      <c r="A1589" s="52">
        <f>+'3.- Resumen general'!B1591</f>
        <v>1585</v>
      </c>
      <c r="B1589" s="52">
        <v>73110</v>
      </c>
      <c r="C1589" s="53" t="str">
        <f>+'3.- Resumen general'!D1591</f>
        <v>Examen radiológico de muñeca,  3 vistas</v>
      </c>
      <c r="D1589" s="490" t="str">
        <f>+'3.- Resumen general'!F1591</f>
        <v>Radiografía simple</v>
      </c>
      <c r="E1589" s="432" t="s">
        <v>3243</v>
      </c>
      <c r="F1589" s="323">
        <f t="shared" si="120"/>
        <v>20.876249999999999</v>
      </c>
      <c r="G1589" s="55"/>
      <c r="H1589" s="323"/>
      <c r="I1589" s="55"/>
      <c r="J1589" s="323"/>
      <c r="K1589" s="56">
        <f t="shared" si="121"/>
        <v>20.876249999999999</v>
      </c>
      <c r="IK1589" s="2">
        <v>73110</v>
      </c>
      <c r="IL1589" s="196" t="s">
        <v>4643</v>
      </c>
      <c r="IM1589" s="5">
        <v>5</v>
      </c>
      <c r="IN1589" s="296">
        <f t="shared" si="122"/>
        <v>8.3333333333333329E-2</v>
      </c>
    </row>
    <row r="1590" spans="1:248">
      <c r="A1590" s="52">
        <f>+'3.- Resumen general'!B1592</f>
        <v>1586</v>
      </c>
      <c r="B1590" s="52">
        <v>73115</v>
      </c>
      <c r="C1590" s="53" t="str">
        <f>+'3.- Resumen general'!D1592</f>
        <v>artrografía de muñeca</v>
      </c>
      <c r="D1590" s="490" t="str">
        <f>+'3.- Resumen general'!F1592</f>
        <v>Radiografía con contraste</v>
      </c>
      <c r="E1590" s="433" t="s">
        <v>3246</v>
      </c>
      <c r="F1590" s="323">
        <f t="shared" si="120"/>
        <v>23.18</v>
      </c>
      <c r="G1590" s="55"/>
      <c r="H1590" s="323"/>
      <c r="I1590" s="55"/>
      <c r="J1590" s="323"/>
      <c r="K1590" s="56">
        <f t="shared" si="121"/>
        <v>23.18</v>
      </c>
      <c r="IK1590" s="2">
        <v>73115</v>
      </c>
      <c r="IL1590" s="196" t="s">
        <v>4279</v>
      </c>
      <c r="IM1590" s="5">
        <v>5</v>
      </c>
      <c r="IN1590" s="296">
        <f t="shared" si="122"/>
        <v>8.3333333333333329E-2</v>
      </c>
    </row>
    <row r="1591" spans="1:248">
      <c r="A1591" s="52">
        <f>+'3.- Resumen general'!B1593</f>
        <v>1587</v>
      </c>
      <c r="B1591" s="52">
        <v>73120</v>
      </c>
      <c r="C1591" s="53" t="str">
        <f>+'3.- Resumen general'!D1593</f>
        <v>Examen radiológico de mano, mínimo dos incidencias</v>
      </c>
      <c r="D1591" s="490" t="str">
        <f>+'3.- Resumen general'!F1593</f>
        <v>Radiografía simple</v>
      </c>
      <c r="E1591" s="432" t="s">
        <v>3244</v>
      </c>
      <c r="F1591" s="323">
        <f t="shared" si="120"/>
        <v>15.081250000000001</v>
      </c>
      <c r="G1591" s="55"/>
      <c r="H1591" s="323"/>
      <c r="I1591" s="55"/>
      <c r="J1591" s="323"/>
      <c r="K1591" s="56">
        <f t="shared" si="121"/>
        <v>15.081250000000001</v>
      </c>
      <c r="IK1591" s="2">
        <v>73120</v>
      </c>
      <c r="IL1591" s="196" t="s">
        <v>4644</v>
      </c>
      <c r="IM1591" s="5">
        <v>5</v>
      </c>
      <c r="IN1591" s="296">
        <f t="shared" si="122"/>
        <v>8.3333333333333329E-2</v>
      </c>
    </row>
    <row r="1592" spans="1:248">
      <c r="A1592" s="52">
        <f>+'3.- Resumen general'!B1594</f>
        <v>1588</v>
      </c>
      <c r="B1592" s="52">
        <v>73130</v>
      </c>
      <c r="C1592" s="53" t="str">
        <f>+'3.- Resumen general'!D1594</f>
        <v>Examen radiológico de mano, mínimo tres incidencias</v>
      </c>
      <c r="D1592" s="490" t="str">
        <f>+'3.- Resumen general'!F1594</f>
        <v>Radiografía simple</v>
      </c>
      <c r="E1592" s="432" t="s">
        <v>3243</v>
      </c>
      <c r="F1592" s="323">
        <f t="shared" si="120"/>
        <v>20.876249999999999</v>
      </c>
      <c r="G1592" s="55"/>
      <c r="H1592" s="323"/>
      <c r="I1592" s="55"/>
      <c r="J1592" s="323"/>
      <c r="K1592" s="56">
        <f t="shared" si="121"/>
        <v>20.876249999999999</v>
      </c>
      <c r="IK1592" s="2">
        <v>73130</v>
      </c>
      <c r="IL1592" s="196" t="s">
        <v>4280</v>
      </c>
      <c r="IM1592" s="5">
        <v>5</v>
      </c>
      <c r="IN1592" s="296">
        <f t="shared" si="122"/>
        <v>8.3333333333333329E-2</v>
      </c>
    </row>
    <row r="1593" spans="1:248">
      <c r="A1593" s="52">
        <f>+'3.- Resumen general'!B1595</f>
        <v>1589</v>
      </c>
      <c r="B1593" s="52">
        <v>73140</v>
      </c>
      <c r="C1593" s="53" t="str">
        <f>+'3.- Resumen general'!D1595</f>
        <v>Examen radiológico de dedos de manos, mínimo dos incidencias</v>
      </c>
      <c r="D1593" s="490" t="str">
        <f>+'3.- Resumen general'!F1595</f>
        <v>Radiografía simple</v>
      </c>
      <c r="E1593" s="432" t="s">
        <v>3244</v>
      </c>
      <c r="F1593" s="323">
        <f t="shared" si="120"/>
        <v>15.081250000000001</v>
      </c>
      <c r="G1593" s="55"/>
      <c r="H1593" s="323"/>
      <c r="I1593" s="55"/>
      <c r="J1593" s="323"/>
      <c r="K1593" s="56">
        <f t="shared" si="121"/>
        <v>15.081250000000001</v>
      </c>
      <c r="IK1593" s="2">
        <v>73140</v>
      </c>
      <c r="IL1593" s="196" t="s">
        <v>4281</v>
      </c>
      <c r="IM1593" s="5">
        <v>5</v>
      </c>
      <c r="IN1593" s="296">
        <f t="shared" si="122"/>
        <v>8.3333333333333329E-2</v>
      </c>
    </row>
    <row r="1594" spans="1:248">
      <c r="A1594" s="52">
        <f>+'3.- Resumen general'!B1596</f>
        <v>1590</v>
      </c>
      <c r="B1594" s="52">
        <v>73510</v>
      </c>
      <c r="C1594" s="53" t="str">
        <f>+'3.- Resumen general'!D1596</f>
        <v>Examen radiológico, cadera, de dos vistas</v>
      </c>
      <c r="D1594" s="490" t="str">
        <f>+'3.- Resumen general'!F1596</f>
        <v>Radiografía simple</v>
      </c>
      <c r="E1594" s="432" t="s">
        <v>3244</v>
      </c>
      <c r="F1594" s="323">
        <f t="shared" si="120"/>
        <v>15.081250000000001</v>
      </c>
      <c r="G1594" s="55"/>
      <c r="H1594" s="323"/>
      <c r="I1594" s="55"/>
      <c r="J1594" s="323"/>
      <c r="K1594" s="56">
        <f t="shared" si="121"/>
        <v>15.081250000000001</v>
      </c>
      <c r="IK1594" s="2">
        <v>73510</v>
      </c>
      <c r="IL1594" s="196" t="s">
        <v>4645</v>
      </c>
      <c r="IM1594" s="5">
        <v>5</v>
      </c>
      <c r="IN1594" s="296">
        <f t="shared" si="122"/>
        <v>8.3333333333333329E-2</v>
      </c>
    </row>
    <row r="1595" spans="1:248">
      <c r="A1595" s="52">
        <f>+'3.- Resumen general'!B1597</f>
        <v>1591</v>
      </c>
      <c r="B1595" s="52">
        <v>73520</v>
      </c>
      <c r="C1595" s="53" t="str">
        <f>+'3.- Resumen general'!D1597</f>
        <v>Examen radiológico bilateral de cadera, mínimo dos incidencias de cada cadera</v>
      </c>
      <c r="D1595" s="490" t="str">
        <f>+'3.- Resumen general'!F1597</f>
        <v>Radiografía simple</v>
      </c>
      <c r="E1595" s="432" t="s">
        <v>3244</v>
      </c>
      <c r="F1595" s="323">
        <f t="shared" si="120"/>
        <v>15.081250000000001</v>
      </c>
      <c r="G1595" s="55"/>
      <c r="H1595" s="323"/>
      <c r="I1595" s="55"/>
      <c r="J1595" s="323"/>
      <c r="K1595" s="56">
        <f t="shared" si="121"/>
        <v>15.081250000000001</v>
      </c>
      <c r="IK1595" s="2">
        <v>73520</v>
      </c>
      <c r="IL1595" s="196" t="s">
        <v>4282</v>
      </c>
      <c r="IM1595" s="5">
        <v>5</v>
      </c>
      <c r="IN1595" s="296">
        <f t="shared" si="122"/>
        <v>8.3333333333333329E-2</v>
      </c>
    </row>
    <row r="1596" spans="1:248">
      <c r="A1596" s="52">
        <f>+'3.- Resumen general'!B1598</f>
        <v>1592</v>
      </c>
      <c r="B1596" s="52">
        <v>73525</v>
      </c>
      <c r="C1596" s="53" t="str">
        <f>+'3.- Resumen general'!D1598</f>
        <v>Artrografía de cadera</v>
      </c>
      <c r="D1596" s="490" t="str">
        <f>+'3.- Resumen general'!F1598</f>
        <v>Radiografía con contraste</v>
      </c>
      <c r="E1596" s="433" t="s">
        <v>3246</v>
      </c>
      <c r="F1596" s="323">
        <f t="shared" si="120"/>
        <v>23.18</v>
      </c>
      <c r="G1596" s="55"/>
      <c r="H1596" s="323"/>
      <c r="I1596" s="55"/>
      <c r="J1596" s="323"/>
      <c r="K1596" s="56">
        <f t="shared" si="121"/>
        <v>23.18</v>
      </c>
      <c r="IK1596" s="2">
        <v>73525</v>
      </c>
      <c r="IL1596" s="196" t="s">
        <v>4283</v>
      </c>
      <c r="IM1596" s="5">
        <v>5</v>
      </c>
      <c r="IN1596" s="296">
        <f t="shared" si="122"/>
        <v>8.3333333333333329E-2</v>
      </c>
    </row>
    <row r="1597" spans="1:248">
      <c r="A1597" s="52">
        <f>+'3.- Resumen general'!B1599</f>
        <v>1593</v>
      </c>
      <c r="B1597" s="52">
        <v>73542</v>
      </c>
      <c r="C1597" s="53" t="str">
        <f>+'3.- Resumen general'!D1599</f>
        <v>Artrografía de articulación sacroilíaca</v>
      </c>
      <c r="D1597" s="490" t="str">
        <f>+'3.- Resumen general'!F1599</f>
        <v>Radiografía con contraste</v>
      </c>
      <c r="E1597" s="433" t="s">
        <v>3246</v>
      </c>
      <c r="F1597" s="323">
        <f t="shared" si="120"/>
        <v>23.18</v>
      </c>
      <c r="G1597" s="55"/>
      <c r="H1597" s="323"/>
      <c r="I1597" s="55"/>
      <c r="J1597" s="323"/>
      <c r="K1597" s="56">
        <f t="shared" si="121"/>
        <v>23.18</v>
      </c>
      <c r="IK1597" s="2">
        <v>73542</v>
      </c>
      <c r="IL1597" s="196" t="s">
        <v>4284</v>
      </c>
      <c r="IM1597" s="5">
        <v>5</v>
      </c>
      <c r="IN1597" s="296">
        <f t="shared" si="122"/>
        <v>8.3333333333333329E-2</v>
      </c>
    </row>
    <row r="1598" spans="1:248">
      <c r="A1598" s="52">
        <f>+'3.- Resumen general'!B1600</f>
        <v>1594</v>
      </c>
      <c r="B1598" s="52">
        <v>73550</v>
      </c>
      <c r="C1598" s="53" t="str">
        <f>+'3.- Resumen general'!D1600</f>
        <v>Radiografía de fémur, dos incidencias</v>
      </c>
      <c r="D1598" s="490" t="str">
        <f>+'3.- Resumen general'!F1600</f>
        <v>Radiografía simple</v>
      </c>
      <c r="E1598" s="432" t="s">
        <v>3244</v>
      </c>
      <c r="F1598" s="323">
        <f t="shared" si="120"/>
        <v>15.081250000000001</v>
      </c>
      <c r="G1598" s="55"/>
      <c r="H1598" s="323"/>
      <c r="I1598" s="55"/>
      <c r="J1598" s="323"/>
      <c r="K1598" s="56">
        <f t="shared" si="121"/>
        <v>15.081250000000001</v>
      </c>
      <c r="IK1598" s="2">
        <v>73550</v>
      </c>
      <c r="IL1598" s="196" t="s">
        <v>4646</v>
      </c>
      <c r="IM1598" s="5">
        <v>5</v>
      </c>
      <c r="IN1598" s="296">
        <f t="shared" si="122"/>
        <v>8.3333333333333329E-2</v>
      </c>
    </row>
    <row r="1599" spans="1:248">
      <c r="A1599" s="52">
        <f>+'3.- Resumen general'!B1601</f>
        <v>1595</v>
      </c>
      <c r="B1599" s="52">
        <v>73560</v>
      </c>
      <c r="C1599" s="53" t="str">
        <f>+'3.- Resumen general'!D1601</f>
        <v>Examen radiológico de rodilla,  dos incidencias</v>
      </c>
      <c r="D1599" s="490" t="str">
        <f>+'3.- Resumen general'!F1601</f>
        <v>Radiografía simple</v>
      </c>
      <c r="E1599" s="432" t="s">
        <v>3244</v>
      </c>
      <c r="F1599" s="323">
        <f t="shared" si="120"/>
        <v>15.081250000000001</v>
      </c>
      <c r="G1599" s="55"/>
      <c r="H1599" s="323"/>
      <c r="I1599" s="55"/>
      <c r="J1599" s="323"/>
      <c r="K1599" s="56">
        <f t="shared" si="121"/>
        <v>15.081250000000001</v>
      </c>
      <c r="IK1599" s="2">
        <v>73560</v>
      </c>
      <c r="IL1599" s="196" t="s">
        <v>4647</v>
      </c>
      <c r="IM1599" s="5">
        <v>5</v>
      </c>
      <c r="IN1599" s="296">
        <f t="shared" si="122"/>
        <v>8.3333333333333329E-2</v>
      </c>
    </row>
    <row r="1600" spans="1:248">
      <c r="A1600" s="52">
        <f>+'3.- Resumen general'!B1602</f>
        <v>1596</v>
      </c>
      <c r="B1600" s="52">
        <v>73562</v>
      </c>
      <c r="C1600" s="53" t="str">
        <f>+'3.- Resumen general'!D1602</f>
        <v>Examen radiológico de rodilla,  tres incidencias</v>
      </c>
      <c r="D1600" s="490" t="str">
        <f>+'3.- Resumen general'!F1602</f>
        <v>Radiografía simple</v>
      </c>
      <c r="E1600" s="432" t="s">
        <v>3243</v>
      </c>
      <c r="F1600" s="323">
        <f t="shared" si="120"/>
        <v>20.876249999999999</v>
      </c>
      <c r="G1600" s="55"/>
      <c r="H1600" s="323"/>
      <c r="I1600" s="55"/>
      <c r="J1600" s="323"/>
      <c r="K1600" s="56">
        <f t="shared" si="121"/>
        <v>20.876249999999999</v>
      </c>
      <c r="IK1600" s="2">
        <v>73562</v>
      </c>
      <c r="IL1600" s="196" t="s">
        <v>4285</v>
      </c>
      <c r="IM1600" s="5">
        <v>5</v>
      </c>
      <c r="IN1600" s="296">
        <f t="shared" si="122"/>
        <v>8.3333333333333329E-2</v>
      </c>
    </row>
    <row r="1601" spans="1:248">
      <c r="A1601" s="52">
        <f>+'3.- Resumen general'!B1603</f>
        <v>1597</v>
      </c>
      <c r="B1601" s="52">
        <v>73580</v>
      </c>
      <c r="C1601" s="53" t="str">
        <f>+'3.- Resumen general'!D1603</f>
        <v>Artrografía de rodilla</v>
      </c>
      <c r="D1601" s="490" t="str">
        <f>+'3.- Resumen general'!F1603</f>
        <v>Radiografía con contraste</v>
      </c>
      <c r="E1601" s="433" t="s">
        <v>3246</v>
      </c>
      <c r="F1601" s="323">
        <f t="shared" si="120"/>
        <v>23.18</v>
      </c>
      <c r="G1601" s="55"/>
      <c r="H1601" s="323"/>
      <c r="I1601" s="55"/>
      <c r="J1601" s="323"/>
      <c r="K1601" s="56">
        <f t="shared" si="121"/>
        <v>23.18</v>
      </c>
      <c r="IK1601" s="2">
        <v>73580</v>
      </c>
      <c r="IL1601" s="196" t="s">
        <v>4286</v>
      </c>
      <c r="IM1601" s="5">
        <v>5</v>
      </c>
      <c r="IN1601" s="296">
        <f t="shared" si="122"/>
        <v>8.3333333333333329E-2</v>
      </c>
    </row>
    <row r="1602" spans="1:248">
      <c r="A1602" s="52">
        <f>+'3.- Resumen general'!B1604</f>
        <v>1598</v>
      </c>
      <c r="B1602" s="52">
        <v>73590</v>
      </c>
      <c r="C1602" s="53" t="str">
        <f>+'3.- Resumen general'!D1604</f>
        <v>Radiografía de tibia y peroné, dos incidencias</v>
      </c>
      <c r="D1602" s="490" t="str">
        <f>+'3.- Resumen general'!F1604</f>
        <v>Radiografía simple</v>
      </c>
      <c r="E1602" s="432" t="s">
        <v>3244</v>
      </c>
      <c r="F1602" s="323">
        <f t="shared" si="120"/>
        <v>15.081250000000001</v>
      </c>
      <c r="G1602" s="55"/>
      <c r="H1602" s="323"/>
      <c r="I1602" s="55"/>
      <c r="J1602" s="323"/>
      <c r="K1602" s="56">
        <f t="shared" si="121"/>
        <v>15.081250000000001</v>
      </c>
      <c r="IK1602" s="2">
        <v>73590</v>
      </c>
      <c r="IL1602" s="196" t="s">
        <v>4648</v>
      </c>
      <c r="IM1602" s="5">
        <v>5</v>
      </c>
      <c r="IN1602" s="296">
        <f t="shared" si="122"/>
        <v>8.3333333333333329E-2</v>
      </c>
    </row>
    <row r="1603" spans="1:248">
      <c r="A1603" s="52">
        <f>+'3.- Resumen general'!B1605</f>
        <v>1599</v>
      </c>
      <c r="B1603" s="52">
        <v>73600</v>
      </c>
      <c r="C1603" s="53" t="str">
        <f>+'3.- Resumen general'!D1605</f>
        <v>Examen radiológico de tobillo, 2 incidencias</v>
      </c>
      <c r="D1603" s="490" t="str">
        <f>+'3.- Resumen general'!F1605</f>
        <v>Radiografía simple</v>
      </c>
      <c r="E1603" s="432" t="s">
        <v>3244</v>
      </c>
      <c r="F1603" s="323">
        <f t="shared" si="120"/>
        <v>15.081250000000001</v>
      </c>
      <c r="G1603" s="55"/>
      <c r="H1603" s="323"/>
      <c r="I1603" s="55"/>
      <c r="J1603" s="323"/>
      <c r="K1603" s="56">
        <f t="shared" si="121"/>
        <v>15.081250000000001</v>
      </c>
      <c r="IK1603" s="2">
        <v>73600</v>
      </c>
      <c r="IL1603" s="196" t="s">
        <v>4649</v>
      </c>
      <c r="IM1603" s="5">
        <v>5</v>
      </c>
      <c r="IN1603" s="296">
        <f t="shared" si="122"/>
        <v>8.3333333333333329E-2</v>
      </c>
    </row>
    <row r="1604" spans="1:248">
      <c r="A1604" s="52">
        <f>+'3.- Resumen general'!B1606</f>
        <v>1600</v>
      </c>
      <c r="B1604" s="52">
        <v>73615</v>
      </c>
      <c r="C1604" s="53" t="str">
        <f>+'3.- Resumen general'!D1606</f>
        <v>Artrografía de tobillo</v>
      </c>
      <c r="D1604" s="490" t="str">
        <f>+'3.- Resumen general'!F1606</f>
        <v>Radiografía con contraste</v>
      </c>
      <c r="E1604" s="433" t="s">
        <v>3246</v>
      </c>
      <c r="F1604" s="323">
        <f t="shared" si="120"/>
        <v>23.18</v>
      </c>
      <c r="G1604" s="55"/>
      <c r="H1604" s="323"/>
      <c r="I1604" s="55"/>
      <c r="J1604" s="323"/>
      <c r="K1604" s="56">
        <f t="shared" si="121"/>
        <v>23.18</v>
      </c>
      <c r="IK1604" s="2">
        <v>73615</v>
      </c>
      <c r="IL1604" s="196" t="s">
        <v>4287</v>
      </c>
      <c r="IM1604" s="5">
        <v>5</v>
      </c>
      <c r="IN1604" s="296">
        <f t="shared" si="122"/>
        <v>8.3333333333333329E-2</v>
      </c>
    </row>
    <row r="1605" spans="1:248">
      <c r="A1605" s="52">
        <f>+'3.- Resumen general'!B1607</f>
        <v>1601</v>
      </c>
      <c r="B1605" s="52">
        <v>73620</v>
      </c>
      <c r="C1605" s="53" t="str">
        <f>+'3.- Resumen general'!D1607</f>
        <v>Examen radiológico de pie completo, mínimo dos incidencias</v>
      </c>
      <c r="D1605" s="490" t="str">
        <f>+'3.- Resumen general'!F1607</f>
        <v>Radiografía simple</v>
      </c>
      <c r="E1605" s="432" t="s">
        <v>3244</v>
      </c>
      <c r="F1605" s="323">
        <f t="shared" ref="F1605:F1668" si="123">+VLOOKUP(E1605,$C$2421:$D$3113,2,FALSE)</f>
        <v>15.081250000000001</v>
      </c>
      <c r="G1605" s="55"/>
      <c r="H1605" s="323"/>
      <c r="I1605" s="55"/>
      <c r="J1605" s="323"/>
      <c r="K1605" s="56">
        <f t="shared" ref="K1605:K1668" si="124">+F1605+H1605+J1605</f>
        <v>15.081250000000001</v>
      </c>
      <c r="IK1605" s="2">
        <v>73620</v>
      </c>
      <c r="IL1605" s="196" t="s">
        <v>4650</v>
      </c>
      <c r="IM1605" s="5">
        <v>5</v>
      </c>
      <c r="IN1605" s="296">
        <f t="shared" ref="IN1605:IN1668" si="125">IM1605/60</f>
        <v>8.3333333333333329E-2</v>
      </c>
    </row>
    <row r="1606" spans="1:248">
      <c r="A1606" s="52">
        <f>+'3.- Resumen general'!B1608</f>
        <v>1602</v>
      </c>
      <c r="B1606" s="52">
        <v>73630</v>
      </c>
      <c r="C1606" s="53" t="str">
        <f>+'3.- Resumen general'!D1608</f>
        <v>Examen radiológico de pie completo, mínimo tres incidencias</v>
      </c>
      <c r="D1606" s="490" t="str">
        <f>+'3.- Resumen general'!F1608</f>
        <v>Radiografía simple</v>
      </c>
      <c r="E1606" s="432" t="s">
        <v>3243</v>
      </c>
      <c r="F1606" s="323">
        <f t="shared" si="123"/>
        <v>20.876249999999999</v>
      </c>
      <c r="G1606" s="55"/>
      <c r="H1606" s="323"/>
      <c r="I1606" s="55"/>
      <c r="J1606" s="323"/>
      <c r="K1606" s="56">
        <f t="shared" si="124"/>
        <v>20.876249999999999</v>
      </c>
      <c r="IK1606" s="2">
        <v>73630</v>
      </c>
      <c r="IL1606" s="196" t="s">
        <v>4288</v>
      </c>
      <c r="IM1606" s="5">
        <v>5</v>
      </c>
      <c r="IN1606" s="296">
        <f t="shared" si="125"/>
        <v>8.3333333333333329E-2</v>
      </c>
    </row>
    <row r="1607" spans="1:248">
      <c r="A1607" s="52">
        <f>+'3.- Resumen general'!B1609</f>
        <v>1603</v>
      </c>
      <c r="B1607" s="52">
        <v>74000</v>
      </c>
      <c r="C1607" s="53" t="str">
        <f>+'3.- Resumen general'!D1609</f>
        <v>Examen radiológico de abdomen AP</v>
      </c>
      <c r="D1607" s="490" t="str">
        <f>+'3.- Resumen general'!F1609</f>
        <v>Radiografía simple</v>
      </c>
      <c r="E1607" s="432" t="s">
        <v>3242</v>
      </c>
      <c r="F1607" s="323">
        <f t="shared" si="123"/>
        <v>9.286249999999999</v>
      </c>
      <c r="G1607" s="55"/>
      <c r="H1607" s="323"/>
      <c r="I1607" s="55"/>
      <c r="J1607" s="323"/>
      <c r="K1607" s="56">
        <f t="shared" si="124"/>
        <v>9.286249999999999</v>
      </c>
      <c r="IK1607" s="2">
        <v>74000</v>
      </c>
      <c r="IL1607" s="196" t="s">
        <v>4651</v>
      </c>
      <c r="IM1607" s="5">
        <v>5</v>
      </c>
      <c r="IN1607" s="296">
        <f t="shared" si="125"/>
        <v>8.3333333333333329E-2</v>
      </c>
    </row>
    <row r="1608" spans="1:248">
      <c r="A1608" s="52">
        <f>+'3.- Resumen general'!B1610</f>
        <v>1604</v>
      </c>
      <c r="B1608" s="52">
        <v>74020</v>
      </c>
      <c r="C1608" s="53" t="str">
        <f>+'3.- Resumen general'!D1610</f>
        <v>Examen radiológico de abdomen completa, incluye incidencia de pie y/o decúbito</v>
      </c>
      <c r="D1608" s="490" t="str">
        <f>+'3.- Resumen general'!F1610</f>
        <v>Radiografía simple</v>
      </c>
      <c r="E1608" s="432" t="s">
        <v>3244</v>
      </c>
      <c r="F1608" s="323">
        <f t="shared" si="123"/>
        <v>15.081250000000001</v>
      </c>
      <c r="G1608" s="55"/>
      <c r="H1608" s="323"/>
      <c r="I1608" s="55"/>
      <c r="J1608" s="323"/>
      <c r="K1608" s="56">
        <f t="shared" si="124"/>
        <v>15.081250000000001</v>
      </c>
      <c r="IK1608" s="2">
        <v>74020</v>
      </c>
      <c r="IL1608" s="196" t="s">
        <v>4652</v>
      </c>
      <c r="IM1608" s="5">
        <v>5</v>
      </c>
      <c r="IN1608" s="296">
        <f t="shared" si="125"/>
        <v>8.3333333333333329E-2</v>
      </c>
    </row>
    <row r="1609" spans="1:248">
      <c r="A1609" s="52">
        <f>+'3.- Resumen general'!B1611</f>
        <v>1605</v>
      </c>
      <c r="B1609" s="52">
        <v>74190</v>
      </c>
      <c r="C1609" s="53" t="str">
        <f>+'3.- Resumen general'!D1611</f>
        <v>Peritoneograma</v>
      </c>
      <c r="D1609" s="490" t="str">
        <f>+'3.- Resumen general'!F1611</f>
        <v>Radiografía con contraste</v>
      </c>
      <c r="E1609" s="433" t="s">
        <v>3246</v>
      </c>
      <c r="F1609" s="323">
        <f t="shared" si="123"/>
        <v>23.18</v>
      </c>
      <c r="G1609" s="55"/>
      <c r="H1609" s="323"/>
      <c r="I1609" s="55"/>
      <c r="J1609" s="323"/>
      <c r="K1609" s="56">
        <f t="shared" si="124"/>
        <v>23.18</v>
      </c>
      <c r="IK1609" s="2">
        <v>74190</v>
      </c>
      <c r="IL1609" s="196" t="s">
        <v>587</v>
      </c>
      <c r="IM1609" s="5">
        <v>10</v>
      </c>
      <c r="IN1609" s="296">
        <f t="shared" si="125"/>
        <v>0.16666666666666666</v>
      </c>
    </row>
    <row r="1610" spans="1:248">
      <c r="A1610" s="52">
        <f>+'3.- Resumen general'!B1612</f>
        <v>1606</v>
      </c>
      <c r="B1610" s="52">
        <v>74220</v>
      </c>
      <c r="C1610" s="53" t="str">
        <f>+'3.- Resumen general'!D1612</f>
        <v>Examen radiológico de esófago</v>
      </c>
      <c r="D1610" s="490" t="str">
        <f>+'3.- Resumen general'!F1612</f>
        <v>Radiografía con contraste</v>
      </c>
      <c r="E1610" s="433" t="s">
        <v>3246</v>
      </c>
      <c r="F1610" s="323">
        <f t="shared" si="123"/>
        <v>23.18</v>
      </c>
      <c r="G1610" s="55"/>
      <c r="H1610" s="323"/>
      <c r="I1610" s="55"/>
      <c r="J1610" s="323"/>
      <c r="K1610" s="56">
        <f t="shared" si="124"/>
        <v>23.18</v>
      </c>
      <c r="IK1610" s="2">
        <v>74220</v>
      </c>
      <c r="IL1610" s="196" t="s">
        <v>2302</v>
      </c>
      <c r="IM1610" s="5">
        <v>5</v>
      </c>
      <c r="IN1610" s="296">
        <f t="shared" si="125"/>
        <v>8.3333333333333329E-2</v>
      </c>
    </row>
    <row r="1611" spans="1:248">
      <c r="A1611" s="52">
        <f>+'3.- Resumen general'!B1613</f>
        <v>1607</v>
      </c>
      <c r="B1611" s="52">
        <v>74246</v>
      </c>
      <c r="C1611" s="53" t="str">
        <f>+'3.- Resumen general'!D1613</f>
        <v>Examen radiológico de tracto gastrointestinal superior a doble contraste sin KUB</v>
      </c>
      <c r="D1611" s="490" t="str">
        <f>+'3.- Resumen general'!F1613</f>
        <v>Radiografía con contraste</v>
      </c>
      <c r="E1611" s="433" t="s">
        <v>3246</v>
      </c>
      <c r="F1611" s="323">
        <f t="shared" si="123"/>
        <v>23.18</v>
      </c>
      <c r="G1611" s="55"/>
      <c r="H1611" s="323"/>
      <c r="I1611" s="55"/>
      <c r="J1611" s="323"/>
      <c r="K1611" s="56">
        <f t="shared" si="124"/>
        <v>23.18</v>
      </c>
      <c r="IK1611" s="2">
        <v>74246</v>
      </c>
      <c r="IL1611" s="196" t="s">
        <v>2303</v>
      </c>
      <c r="IM1611" s="5">
        <v>5</v>
      </c>
      <c r="IN1611" s="296">
        <f t="shared" si="125"/>
        <v>8.3333333333333329E-2</v>
      </c>
    </row>
    <row r="1612" spans="1:248">
      <c r="A1612" s="52">
        <f>+'3.- Resumen general'!B1614</f>
        <v>1608</v>
      </c>
      <c r="B1612" s="52">
        <v>74249</v>
      </c>
      <c r="C1612" s="53" t="str">
        <f>+'3.- Resumen general'!D1614</f>
        <v>Examen radiológico de tracto gastrointestinal superior a doble contraste con KUB, y control de intestino delgado</v>
      </c>
      <c r="D1612" s="490" t="str">
        <f>+'3.- Resumen general'!F1614</f>
        <v>Radiografía con contraste</v>
      </c>
      <c r="E1612" s="433" t="s">
        <v>3246</v>
      </c>
      <c r="F1612" s="323">
        <f t="shared" si="123"/>
        <v>23.18</v>
      </c>
      <c r="G1612" s="55"/>
      <c r="H1612" s="323"/>
      <c r="I1612" s="55"/>
      <c r="J1612" s="323"/>
      <c r="K1612" s="56">
        <f t="shared" si="124"/>
        <v>23.18</v>
      </c>
      <c r="IK1612" s="2">
        <v>74249</v>
      </c>
      <c r="IL1612" s="196" t="s">
        <v>2304</v>
      </c>
      <c r="IM1612" s="5">
        <v>5</v>
      </c>
      <c r="IN1612" s="296">
        <f t="shared" si="125"/>
        <v>8.3333333333333329E-2</v>
      </c>
    </row>
    <row r="1613" spans="1:248">
      <c r="A1613" s="52">
        <f>+'3.- Resumen general'!B1615</f>
        <v>1609</v>
      </c>
      <c r="B1613" s="52">
        <v>74250</v>
      </c>
      <c r="C1613" s="53" t="str">
        <f>+'3.- Resumen general'!D1615</f>
        <v>Examen radiológico de intestino delgado, con múltiples placas seriadas</v>
      </c>
      <c r="D1613" s="490" t="str">
        <f>+'3.- Resumen general'!F1615</f>
        <v>Radiografía con contraste</v>
      </c>
      <c r="E1613" s="433" t="s">
        <v>3246</v>
      </c>
      <c r="F1613" s="323">
        <f t="shared" si="123"/>
        <v>23.18</v>
      </c>
      <c r="G1613" s="55"/>
      <c r="H1613" s="323"/>
      <c r="I1613" s="55"/>
      <c r="J1613" s="323"/>
      <c r="K1613" s="56">
        <f t="shared" si="124"/>
        <v>23.18</v>
      </c>
      <c r="IK1613" s="2">
        <v>74250</v>
      </c>
      <c r="IL1613" s="196" t="s">
        <v>2305</v>
      </c>
      <c r="IM1613" s="5">
        <v>5</v>
      </c>
      <c r="IN1613" s="296">
        <f t="shared" si="125"/>
        <v>8.3333333333333329E-2</v>
      </c>
    </row>
    <row r="1614" spans="1:248">
      <c r="A1614" s="52">
        <f>+'3.- Resumen general'!B1616</f>
        <v>1610</v>
      </c>
      <c r="B1614" s="52">
        <v>74280</v>
      </c>
      <c r="C1614" s="53" t="str">
        <f>+'3.- Resumen general'!D1616</f>
        <v>Examen radiológico de colon con contraste de aire y bario específico de alta densidad, con o sin glucagón</v>
      </c>
      <c r="D1614" s="490" t="str">
        <f>+'3.- Resumen general'!F1616</f>
        <v>Radiografía con contraste</v>
      </c>
      <c r="E1614" s="433" t="s">
        <v>3246</v>
      </c>
      <c r="F1614" s="323">
        <f t="shared" si="123"/>
        <v>23.18</v>
      </c>
      <c r="G1614" s="55"/>
      <c r="H1614" s="323"/>
      <c r="I1614" s="55"/>
      <c r="J1614" s="323"/>
      <c r="K1614" s="56">
        <f t="shared" si="124"/>
        <v>23.18</v>
      </c>
      <c r="IK1614" s="2">
        <v>74280</v>
      </c>
      <c r="IL1614" s="196" t="s">
        <v>2306</v>
      </c>
      <c r="IM1614" s="5">
        <v>5</v>
      </c>
      <c r="IN1614" s="296">
        <f t="shared" si="125"/>
        <v>8.3333333333333329E-2</v>
      </c>
    </row>
    <row r="1615" spans="1:248">
      <c r="A1615" s="52">
        <f>+'3.- Resumen general'!B1617</f>
        <v>1611</v>
      </c>
      <c r="B1615" s="52">
        <v>74290</v>
      </c>
      <c r="C1615" s="53" t="str">
        <f>+'3.- Resumen general'!D1617</f>
        <v>Colecistografía oral</v>
      </c>
      <c r="D1615" s="490" t="str">
        <f>+'3.- Resumen general'!F1617</f>
        <v>Radiografía con contraste</v>
      </c>
      <c r="E1615" s="433" t="s">
        <v>3246</v>
      </c>
      <c r="F1615" s="323">
        <f t="shared" si="123"/>
        <v>23.18</v>
      </c>
      <c r="G1615" s="55"/>
      <c r="H1615" s="323"/>
      <c r="I1615" s="55"/>
      <c r="J1615" s="323"/>
      <c r="K1615" s="56">
        <f t="shared" si="124"/>
        <v>23.18</v>
      </c>
      <c r="IK1615" s="2">
        <v>74290</v>
      </c>
      <c r="IL1615" s="196" t="s">
        <v>2307</v>
      </c>
      <c r="IM1615" s="5">
        <v>10</v>
      </c>
      <c r="IN1615" s="296">
        <f t="shared" si="125"/>
        <v>0.16666666666666666</v>
      </c>
    </row>
    <row r="1616" spans="1:248">
      <c r="A1616" s="52">
        <f>+'3.- Resumen general'!B1618</f>
        <v>1612</v>
      </c>
      <c r="B1616" s="52">
        <v>74300</v>
      </c>
      <c r="C1616" s="53" t="str">
        <f>+'3.- Resumen general'!D1618</f>
        <v>Colangiografía y/o pancreatografía intraquirúrgica</v>
      </c>
      <c r="D1616" s="490" t="str">
        <f>+'3.- Resumen general'!F1618</f>
        <v>Radiografía con contraste</v>
      </c>
      <c r="E1616" s="433" t="s">
        <v>3246</v>
      </c>
      <c r="F1616" s="323">
        <f t="shared" si="123"/>
        <v>23.18</v>
      </c>
      <c r="G1616" s="55"/>
      <c r="H1616" s="323"/>
      <c r="I1616" s="55"/>
      <c r="J1616" s="323"/>
      <c r="K1616" s="56">
        <f t="shared" si="124"/>
        <v>23.18</v>
      </c>
      <c r="IK1616" s="2">
        <v>74300</v>
      </c>
      <c r="IL1616" s="196" t="s">
        <v>2308</v>
      </c>
      <c r="IM1616" s="5">
        <v>10</v>
      </c>
      <c r="IN1616" s="296">
        <f t="shared" si="125"/>
        <v>0.16666666666666666</v>
      </c>
    </row>
    <row r="1617" spans="1:248">
      <c r="A1617" s="52">
        <f>+'3.- Resumen general'!B1619</f>
        <v>1613</v>
      </c>
      <c r="B1617" s="52">
        <v>74301</v>
      </c>
      <c r="C1617" s="53" t="str">
        <f>+'3.- Resumen general'!D1619</f>
        <v>Colangiografía y/o pancreatografía intraquirúrgica adicional</v>
      </c>
      <c r="D1617" s="490" t="str">
        <f>+'3.- Resumen general'!F1619</f>
        <v>Radiografía con contraste</v>
      </c>
      <c r="E1617" s="433" t="s">
        <v>3246</v>
      </c>
      <c r="F1617" s="323">
        <f t="shared" si="123"/>
        <v>23.18</v>
      </c>
      <c r="G1617" s="55"/>
      <c r="H1617" s="323"/>
      <c r="I1617" s="55"/>
      <c r="J1617" s="323"/>
      <c r="K1617" s="56">
        <f t="shared" si="124"/>
        <v>23.18</v>
      </c>
      <c r="IK1617" s="2">
        <v>74301</v>
      </c>
      <c r="IL1617" s="196" t="s">
        <v>2309</v>
      </c>
      <c r="IM1617" s="5">
        <v>10</v>
      </c>
      <c r="IN1617" s="296">
        <f t="shared" si="125"/>
        <v>0.16666666666666666</v>
      </c>
    </row>
    <row r="1618" spans="1:248">
      <c r="A1618" s="52">
        <f>+'3.- Resumen general'!B1620</f>
        <v>1614</v>
      </c>
      <c r="B1618" s="52">
        <v>74305</v>
      </c>
      <c r="C1618" s="53" t="str">
        <f>+'3.- Resumen general'!D1620</f>
        <v>Colangiografía y pancreatografía a través de catéter existente</v>
      </c>
      <c r="D1618" s="490" t="str">
        <f>+'3.- Resumen general'!F1620</f>
        <v>Radiografía con contraste</v>
      </c>
      <c r="E1618" s="433" t="s">
        <v>3246</v>
      </c>
      <c r="F1618" s="323">
        <f t="shared" si="123"/>
        <v>23.18</v>
      </c>
      <c r="G1618" s="55"/>
      <c r="H1618" s="323"/>
      <c r="I1618" s="55"/>
      <c r="J1618" s="323"/>
      <c r="K1618" s="56">
        <f t="shared" si="124"/>
        <v>23.18</v>
      </c>
      <c r="IK1618" s="2">
        <v>74305</v>
      </c>
      <c r="IL1618" s="196" t="s">
        <v>2310</v>
      </c>
      <c r="IM1618" s="5">
        <v>10</v>
      </c>
      <c r="IN1618" s="296">
        <f t="shared" si="125"/>
        <v>0.16666666666666666</v>
      </c>
    </row>
    <row r="1619" spans="1:248">
      <c r="A1619" s="52">
        <f>+'3.- Resumen general'!B1621</f>
        <v>1615</v>
      </c>
      <c r="B1619" s="52">
        <v>74320</v>
      </c>
      <c r="C1619" s="53" t="str">
        <f>+'3.- Resumen general'!D1621</f>
        <v>Colangiografía percutánea transhepática</v>
      </c>
      <c r="D1619" s="490" t="str">
        <f>+'3.- Resumen general'!F1621</f>
        <v>Radiografía con contraste</v>
      </c>
      <c r="E1619" s="433" t="s">
        <v>3246</v>
      </c>
      <c r="F1619" s="323">
        <f t="shared" si="123"/>
        <v>23.18</v>
      </c>
      <c r="G1619" s="55"/>
      <c r="H1619" s="323"/>
      <c r="I1619" s="55"/>
      <c r="J1619" s="323"/>
      <c r="K1619" s="56">
        <f t="shared" si="124"/>
        <v>23.18</v>
      </c>
      <c r="IK1619" s="2">
        <v>74320</v>
      </c>
      <c r="IL1619" s="196" t="s">
        <v>2311</v>
      </c>
      <c r="IM1619" s="5">
        <v>10</v>
      </c>
      <c r="IN1619" s="296">
        <f t="shared" si="125"/>
        <v>0.16666666666666666</v>
      </c>
    </row>
    <row r="1620" spans="1:248">
      <c r="A1620" s="52">
        <f>+'3.- Resumen general'!B1622</f>
        <v>1616</v>
      </c>
      <c r="B1620" s="52">
        <v>74400</v>
      </c>
      <c r="C1620" s="53" t="str">
        <f>+'3.- Resumen general'!D1622</f>
        <v>Urografía excretoria</v>
      </c>
      <c r="D1620" s="490" t="str">
        <f>+'3.- Resumen general'!F1622</f>
        <v>Radiografía con contraste</v>
      </c>
      <c r="E1620" s="433" t="s">
        <v>3246</v>
      </c>
      <c r="F1620" s="323">
        <f t="shared" si="123"/>
        <v>23.18</v>
      </c>
      <c r="G1620" s="55"/>
      <c r="H1620" s="323"/>
      <c r="I1620" s="55"/>
      <c r="J1620" s="323"/>
      <c r="K1620" s="56">
        <f t="shared" si="124"/>
        <v>23.18</v>
      </c>
      <c r="IK1620" s="2">
        <v>74400</v>
      </c>
      <c r="IL1620" s="196" t="s">
        <v>4653</v>
      </c>
      <c r="IM1620" s="5">
        <v>10</v>
      </c>
      <c r="IN1620" s="296">
        <f t="shared" si="125"/>
        <v>0.16666666666666666</v>
      </c>
    </row>
    <row r="1621" spans="1:248">
      <c r="A1621" s="52">
        <f>+'3.- Resumen general'!B1623</f>
        <v>1617</v>
      </c>
      <c r="B1621" s="52">
        <v>74410</v>
      </c>
      <c r="C1621" s="53" t="str">
        <f>+'3.- Resumen general'!D1623</f>
        <v>Urografía, infusión por goteo y/o en bolo</v>
      </c>
      <c r="D1621" s="490" t="str">
        <f>+'3.- Resumen general'!F1623</f>
        <v>Radiografía con contraste</v>
      </c>
      <c r="E1621" s="433" t="s">
        <v>3246</v>
      </c>
      <c r="F1621" s="323">
        <f t="shared" si="123"/>
        <v>23.18</v>
      </c>
      <c r="G1621" s="55"/>
      <c r="H1621" s="323"/>
      <c r="I1621" s="55"/>
      <c r="J1621" s="323"/>
      <c r="K1621" s="56">
        <f t="shared" si="124"/>
        <v>23.18</v>
      </c>
      <c r="IK1621" s="2">
        <v>74410</v>
      </c>
      <c r="IL1621" s="196" t="s">
        <v>2312</v>
      </c>
      <c r="IM1621" s="5">
        <v>10</v>
      </c>
      <c r="IN1621" s="296">
        <f t="shared" si="125"/>
        <v>0.16666666666666666</v>
      </c>
    </row>
    <row r="1622" spans="1:248">
      <c r="A1622" s="52">
        <f>+'3.- Resumen general'!B1624</f>
        <v>1618</v>
      </c>
      <c r="B1622" s="52">
        <v>74420</v>
      </c>
      <c r="C1622" s="53" t="str">
        <f>+'3.- Resumen general'!D1624</f>
        <v>Urografía retrógrada</v>
      </c>
      <c r="D1622" s="490" t="str">
        <f>+'3.- Resumen general'!F1624</f>
        <v>Radiografía con contraste</v>
      </c>
      <c r="E1622" s="433" t="s">
        <v>3246</v>
      </c>
      <c r="F1622" s="323">
        <f t="shared" si="123"/>
        <v>23.18</v>
      </c>
      <c r="G1622" s="55"/>
      <c r="H1622" s="323"/>
      <c r="I1622" s="55"/>
      <c r="J1622" s="323"/>
      <c r="K1622" s="56">
        <f t="shared" si="124"/>
        <v>23.18</v>
      </c>
      <c r="IK1622" s="2">
        <v>74420</v>
      </c>
      <c r="IL1622" s="196" t="s">
        <v>4654</v>
      </c>
      <c r="IM1622" s="5">
        <v>10</v>
      </c>
      <c r="IN1622" s="296">
        <f t="shared" si="125"/>
        <v>0.16666666666666666</v>
      </c>
    </row>
    <row r="1623" spans="1:248">
      <c r="A1623" s="52">
        <f>+'3.- Resumen general'!B1625</f>
        <v>1619</v>
      </c>
      <c r="B1623" s="52">
        <v>74425</v>
      </c>
      <c r="C1623" s="53" t="str">
        <f>+'3.- Resumen general'!D1625</f>
        <v>Urografía anterógrada</v>
      </c>
      <c r="D1623" s="490" t="str">
        <f>+'3.- Resumen general'!F1625</f>
        <v>Radiografía con contraste</v>
      </c>
      <c r="E1623" s="433" t="s">
        <v>3246</v>
      </c>
      <c r="F1623" s="323">
        <f t="shared" si="123"/>
        <v>23.18</v>
      </c>
      <c r="G1623" s="55"/>
      <c r="H1623" s="323"/>
      <c r="I1623" s="55"/>
      <c r="J1623" s="323"/>
      <c r="K1623" s="56">
        <f t="shared" si="124"/>
        <v>23.18</v>
      </c>
      <c r="IK1623" s="2">
        <v>74425</v>
      </c>
      <c r="IL1623" s="196" t="s">
        <v>2313</v>
      </c>
      <c r="IM1623" s="5">
        <v>10</v>
      </c>
      <c r="IN1623" s="296">
        <f t="shared" si="125"/>
        <v>0.16666666666666666</v>
      </c>
    </row>
    <row r="1624" spans="1:248">
      <c r="A1624" s="52">
        <f>+'3.- Resumen general'!B1626</f>
        <v>1620</v>
      </c>
      <c r="B1624" s="52">
        <v>74430</v>
      </c>
      <c r="C1624" s="53" t="str">
        <f>+'3.- Resumen general'!D1626</f>
        <v>Cistografía, mínimo tres incidencias</v>
      </c>
      <c r="D1624" s="490" t="str">
        <f>+'3.- Resumen general'!F1626</f>
        <v>Radiografía con contraste</v>
      </c>
      <c r="E1624" s="433" t="s">
        <v>3246</v>
      </c>
      <c r="F1624" s="323">
        <f t="shared" si="123"/>
        <v>23.18</v>
      </c>
      <c r="G1624" s="55"/>
      <c r="H1624" s="323"/>
      <c r="I1624" s="55"/>
      <c r="J1624" s="323"/>
      <c r="K1624" s="56">
        <f t="shared" si="124"/>
        <v>23.18</v>
      </c>
      <c r="IK1624" s="2">
        <v>74430</v>
      </c>
      <c r="IL1624" s="196" t="s">
        <v>2314</v>
      </c>
      <c r="IM1624" s="5">
        <v>10</v>
      </c>
      <c r="IN1624" s="296">
        <f t="shared" si="125"/>
        <v>0.16666666666666666</v>
      </c>
    </row>
    <row r="1625" spans="1:248">
      <c r="A1625" s="52">
        <f>+'3.- Resumen general'!B1627</f>
        <v>1621</v>
      </c>
      <c r="B1625" s="52">
        <v>74450</v>
      </c>
      <c r="C1625" s="53" t="str">
        <f>+'3.- Resumen general'!D1627</f>
        <v>Uretrocistografía retrógrada</v>
      </c>
      <c r="D1625" s="490" t="str">
        <f>+'3.- Resumen general'!F1627</f>
        <v>Radiografía con contraste</v>
      </c>
      <c r="E1625" s="433" t="s">
        <v>3246</v>
      </c>
      <c r="F1625" s="323">
        <f t="shared" si="123"/>
        <v>23.18</v>
      </c>
      <c r="G1625" s="55"/>
      <c r="H1625" s="323"/>
      <c r="I1625" s="55"/>
      <c r="J1625" s="323"/>
      <c r="K1625" s="56">
        <f t="shared" si="124"/>
        <v>23.18</v>
      </c>
      <c r="IK1625" s="2">
        <v>74450</v>
      </c>
      <c r="IL1625" s="196" t="s">
        <v>2315</v>
      </c>
      <c r="IM1625" s="5">
        <v>10</v>
      </c>
      <c r="IN1625" s="296">
        <f t="shared" si="125"/>
        <v>0.16666666666666666</v>
      </c>
    </row>
    <row r="1626" spans="1:248">
      <c r="A1626" s="52">
        <f>+'3.- Resumen general'!B1628</f>
        <v>1622</v>
      </c>
      <c r="B1626" s="52">
        <v>74485</v>
      </c>
      <c r="C1626" s="53" t="str">
        <f>+'3.- Resumen general'!D1628</f>
        <v>Dilatación de nefrostomía, uréteres o uretra</v>
      </c>
      <c r="D1626" s="490" t="str">
        <f>+'3.- Resumen general'!F1628</f>
        <v>Radiografía con contraste</v>
      </c>
      <c r="E1626" s="433" t="s">
        <v>3246</v>
      </c>
      <c r="F1626" s="323">
        <f t="shared" si="123"/>
        <v>23.18</v>
      </c>
      <c r="G1626" s="55"/>
      <c r="H1626" s="323"/>
      <c r="I1626" s="55"/>
      <c r="J1626" s="323"/>
      <c r="K1626" s="56">
        <f t="shared" si="124"/>
        <v>23.18</v>
      </c>
      <c r="IK1626" s="2">
        <v>74485</v>
      </c>
      <c r="IL1626" s="196" t="s">
        <v>2316</v>
      </c>
      <c r="IM1626" s="5">
        <v>10</v>
      </c>
      <c r="IN1626" s="296">
        <f t="shared" si="125"/>
        <v>0.16666666666666666</v>
      </c>
    </row>
    <row r="1627" spans="1:248">
      <c r="A1627" s="52">
        <f>+'3.- Resumen general'!B1629</f>
        <v>1623</v>
      </c>
      <c r="B1627" s="52">
        <v>74710</v>
      </c>
      <c r="C1627" s="53" t="str">
        <f>+'3.- Resumen general'!D1629</f>
        <v>Pelvimetría, con o sin ubicación placentaria</v>
      </c>
      <c r="D1627" s="490" t="str">
        <f>+'3.- Resumen general'!F1629</f>
        <v>Radiografía con contraste</v>
      </c>
      <c r="E1627" s="433" t="s">
        <v>3246</v>
      </c>
      <c r="F1627" s="323">
        <f t="shared" si="123"/>
        <v>23.18</v>
      </c>
      <c r="G1627" s="55"/>
      <c r="H1627" s="323"/>
      <c r="I1627" s="55"/>
      <c r="J1627" s="323"/>
      <c r="K1627" s="56">
        <f t="shared" si="124"/>
        <v>23.18</v>
      </c>
      <c r="IK1627" s="3" t="s">
        <v>6181</v>
      </c>
      <c r="IL1627" s="196" t="s">
        <v>2317</v>
      </c>
      <c r="IM1627" s="5">
        <v>10</v>
      </c>
      <c r="IN1627" s="296">
        <f t="shared" si="125"/>
        <v>0.16666666666666666</v>
      </c>
    </row>
    <row r="1628" spans="1:248">
      <c r="A1628" s="52">
        <f>+'3.- Resumen general'!B1630</f>
        <v>1624</v>
      </c>
      <c r="B1628" s="52">
        <v>74740</v>
      </c>
      <c r="C1628" s="53" t="str">
        <f>+'3.- Resumen general'!D1630</f>
        <v>Histerosalpingografía</v>
      </c>
      <c r="D1628" s="490" t="str">
        <f>+'3.- Resumen general'!F1630</f>
        <v>Radiografía con contraste</v>
      </c>
      <c r="E1628" s="433" t="s">
        <v>3246</v>
      </c>
      <c r="F1628" s="323">
        <f t="shared" si="123"/>
        <v>23.18</v>
      </c>
      <c r="G1628" s="55"/>
      <c r="H1628" s="323"/>
      <c r="I1628" s="55"/>
      <c r="J1628" s="323"/>
      <c r="K1628" s="56">
        <f t="shared" si="124"/>
        <v>23.18</v>
      </c>
      <c r="IK1628" s="2">
        <v>74740</v>
      </c>
      <c r="IL1628" s="196" t="s">
        <v>2318</v>
      </c>
      <c r="IM1628" s="5">
        <v>10</v>
      </c>
      <c r="IN1628" s="296">
        <f t="shared" si="125"/>
        <v>0.16666666666666666</v>
      </c>
    </row>
    <row r="1629" spans="1:248">
      <c r="A1629" s="52">
        <f>+'3.- Resumen general'!B1631</f>
        <v>1625</v>
      </c>
      <c r="B1629" s="52">
        <v>75600</v>
      </c>
      <c r="C1629" s="53" t="str">
        <f>+'3.- Resumen general'!D1631</f>
        <v>Aortografía torácica sin estudio seriado</v>
      </c>
      <c r="D1629" s="490" t="str">
        <f>+'3.- Resumen general'!F1631</f>
        <v>Radiografía con contraste</v>
      </c>
      <c r="E1629" s="433" t="s">
        <v>3246</v>
      </c>
      <c r="F1629" s="323">
        <f t="shared" si="123"/>
        <v>23.18</v>
      </c>
      <c r="G1629" s="55"/>
      <c r="H1629" s="323"/>
      <c r="I1629" s="55"/>
      <c r="J1629" s="323"/>
      <c r="K1629" s="56">
        <f t="shared" si="124"/>
        <v>23.18</v>
      </c>
      <c r="IK1629" s="2">
        <v>75600</v>
      </c>
      <c r="IL1629" s="196" t="s">
        <v>2319</v>
      </c>
      <c r="IM1629" s="5">
        <v>10</v>
      </c>
      <c r="IN1629" s="296">
        <f t="shared" si="125"/>
        <v>0.16666666666666666</v>
      </c>
    </row>
    <row r="1630" spans="1:248">
      <c r="A1630" s="52">
        <f>+'3.- Resumen general'!B1632</f>
        <v>1626</v>
      </c>
      <c r="B1630" s="52">
        <v>75625</v>
      </c>
      <c r="C1630" s="53" t="str">
        <f>+'3.- Resumen general'!D1632</f>
        <v>Aortografía abdominal por estudio seriado</v>
      </c>
      <c r="D1630" s="490" t="str">
        <f>+'3.- Resumen general'!F1632</f>
        <v>Radiografía con contraste</v>
      </c>
      <c r="E1630" s="433" t="s">
        <v>3246</v>
      </c>
      <c r="F1630" s="323">
        <f t="shared" si="123"/>
        <v>23.18</v>
      </c>
      <c r="G1630" s="55"/>
      <c r="H1630" s="323"/>
      <c r="I1630" s="55"/>
      <c r="J1630" s="323"/>
      <c r="K1630" s="56">
        <f t="shared" si="124"/>
        <v>23.18</v>
      </c>
      <c r="IK1630" s="2">
        <v>75625</v>
      </c>
      <c r="IL1630" s="196" t="s">
        <v>2320</v>
      </c>
      <c r="IM1630" s="5">
        <v>10</v>
      </c>
      <c r="IN1630" s="296">
        <f t="shared" si="125"/>
        <v>0.16666666666666666</v>
      </c>
    </row>
    <row r="1631" spans="1:248">
      <c r="A1631" s="52">
        <f>+'3.- Resumen general'!B1633</f>
        <v>1627</v>
      </c>
      <c r="B1631" s="52">
        <v>75650</v>
      </c>
      <c r="C1631" s="53" t="str">
        <f>+'3.- Resumen general'!D1633</f>
        <v>Angiografía cérvico-cerebral</v>
      </c>
      <c r="D1631" s="490" t="str">
        <f>+'3.- Resumen general'!F1633</f>
        <v>Angiografía Cerebral</v>
      </c>
      <c r="E1631" s="433" t="s">
        <v>3246</v>
      </c>
      <c r="F1631" s="323">
        <f t="shared" si="123"/>
        <v>23.18</v>
      </c>
      <c r="G1631" s="55"/>
      <c r="H1631" s="323"/>
      <c r="I1631" s="55"/>
      <c r="J1631" s="323"/>
      <c r="K1631" s="56">
        <f t="shared" si="124"/>
        <v>23.18</v>
      </c>
      <c r="IK1631" s="2">
        <v>75650</v>
      </c>
      <c r="IL1631" s="196" t="s">
        <v>4655</v>
      </c>
      <c r="IM1631" s="5">
        <v>25</v>
      </c>
      <c r="IN1631" s="296">
        <f t="shared" si="125"/>
        <v>0.41666666666666669</v>
      </c>
    </row>
    <row r="1632" spans="1:248">
      <c r="A1632" s="52">
        <f>+'3.- Resumen general'!B1634</f>
        <v>1628</v>
      </c>
      <c r="B1632" s="52">
        <v>75658</v>
      </c>
      <c r="C1632" s="53" t="str">
        <f>+'3.- Resumen general'!D1634</f>
        <v>Angiografía braquial retrógrada</v>
      </c>
      <c r="D1632" s="490" t="str">
        <f>+'3.- Resumen general'!F1634</f>
        <v>Angiografía Cerebral</v>
      </c>
      <c r="E1632" s="433" t="s">
        <v>3246</v>
      </c>
      <c r="F1632" s="323">
        <f t="shared" si="123"/>
        <v>23.18</v>
      </c>
      <c r="G1632" s="55"/>
      <c r="H1632" s="323"/>
      <c r="I1632" s="55"/>
      <c r="J1632" s="323"/>
      <c r="K1632" s="56">
        <f t="shared" si="124"/>
        <v>23.18</v>
      </c>
      <c r="IK1632" s="2">
        <v>75658</v>
      </c>
      <c r="IL1632" s="196" t="s">
        <v>2321</v>
      </c>
      <c r="IM1632" s="5">
        <v>25</v>
      </c>
      <c r="IN1632" s="296">
        <f t="shared" si="125"/>
        <v>0.41666666666666669</v>
      </c>
    </row>
    <row r="1633" spans="1:248">
      <c r="A1633" s="52">
        <f>+'3.- Resumen general'!B1635</f>
        <v>1629</v>
      </c>
      <c r="B1633" s="52">
        <v>75705</v>
      </c>
      <c r="C1633" s="53" t="str">
        <f>+'3.- Resumen general'!D1635</f>
        <v>Angiografía espinal selectiva</v>
      </c>
      <c r="D1633" s="490" t="str">
        <f>+'3.- Resumen general'!F1635</f>
        <v>Angiografía Cerebral</v>
      </c>
      <c r="E1633" s="433" t="s">
        <v>3246</v>
      </c>
      <c r="F1633" s="323">
        <f t="shared" si="123"/>
        <v>23.18</v>
      </c>
      <c r="G1633" s="55"/>
      <c r="H1633" s="323"/>
      <c r="I1633" s="55"/>
      <c r="J1633" s="323"/>
      <c r="K1633" s="56">
        <f t="shared" si="124"/>
        <v>23.18</v>
      </c>
      <c r="IK1633" s="2">
        <v>75705</v>
      </c>
      <c r="IL1633" s="196" t="s">
        <v>1329</v>
      </c>
      <c r="IM1633" s="5">
        <v>25</v>
      </c>
      <c r="IN1633" s="296">
        <f t="shared" si="125"/>
        <v>0.41666666666666669</v>
      </c>
    </row>
    <row r="1634" spans="1:248">
      <c r="A1634" s="52">
        <f>+'3.- Resumen general'!B1636</f>
        <v>1630</v>
      </c>
      <c r="B1634" s="52">
        <v>75710</v>
      </c>
      <c r="C1634" s="53" t="str">
        <f>+'3.- Resumen general'!D1636</f>
        <v>Angiografía de extremidad, unilateral</v>
      </c>
      <c r="D1634" s="490" t="str">
        <f>+'3.- Resumen general'!F1636</f>
        <v>Angiografía Cerebral</v>
      </c>
      <c r="E1634" s="433" t="s">
        <v>3246</v>
      </c>
      <c r="F1634" s="323">
        <f t="shared" si="123"/>
        <v>23.18</v>
      </c>
      <c r="G1634" s="55"/>
      <c r="H1634" s="323"/>
      <c r="I1634" s="55"/>
      <c r="J1634" s="323"/>
      <c r="K1634" s="56">
        <f t="shared" si="124"/>
        <v>23.18</v>
      </c>
      <c r="IK1634" s="2">
        <v>75710</v>
      </c>
      <c r="IL1634" s="196" t="s">
        <v>1330</v>
      </c>
      <c r="IM1634" s="5">
        <v>25</v>
      </c>
      <c r="IN1634" s="296">
        <f t="shared" si="125"/>
        <v>0.41666666666666669</v>
      </c>
    </row>
    <row r="1635" spans="1:248">
      <c r="A1635" s="52">
        <f>+'3.- Resumen general'!B1637</f>
        <v>1631</v>
      </c>
      <c r="B1635" s="52">
        <v>75726</v>
      </c>
      <c r="C1635" s="53" t="str">
        <f>+'3.- Resumen general'!D1637</f>
        <v>Angiografía visceral selectiva o supraselectiva</v>
      </c>
      <c r="D1635" s="490" t="str">
        <f>+'3.- Resumen general'!F1637</f>
        <v>Angiografía Cerebral</v>
      </c>
      <c r="E1635" s="433" t="s">
        <v>3246</v>
      </c>
      <c r="F1635" s="323">
        <f t="shared" si="123"/>
        <v>23.18</v>
      </c>
      <c r="G1635" s="55"/>
      <c r="H1635" s="323"/>
      <c r="I1635" s="55"/>
      <c r="J1635" s="323"/>
      <c r="K1635" s="56">
        <f t="shared" si="124"/>
        <v>23.18</v>
      </c>
      <c r="IK1635" s="2">
        <v>75726</v>
      </c>
      <c r="IL1635" s="196" t="s">
        <v>1331</v>
      </c>
      <c r="IM1635" s="5">
        <v>25</v>
      </c>
      <c r="IN1635" s="296">
        <f t="shared" si="125"/>
        <v>0.41666666666666669</v>
      </c>
    </row>
    <row r="1636" spans="1:248">
      <c r="A1636" s="52">
        <f>+'3.- Resumen general'!B1638</f>
        <v>1632</v>
      </c>
      <c r="B1636" s="52">
        <v>75801</v>
      </c>
      <c r="C1636" s="53" t="str">
        <f>+'3.- Resumen general'!D1638</f>
        <v>Linfangiografía unilateral de extremidad</v>
      </c>
      <c r="D1636" s="490" t="str">
        <f>+'3.- Resumen general'!F1638</f>
        <v>Angiografía Cerebral</v>
      </c>
      <c r="E1636" s="433" t="s">
        <v>3246</v>
      </c>
      <c r="F1636" s="323">
        <f t="shared" si="123"/>
        <v>23.18</v>
      </c>
      <c r="G1636" s="55"/>
      <c r="H1636" s="323"/>
      <c r="I1636" s="55"/>
      <c r="J1636" s="323"/>
      <c r="K1636" s="56">
        <f t="shared" si="124"/>
        <v>23.18</v>
      </c>
      <c r="IK1636" s="2">
        <v>75801</v>
      </c>
      <c r="IL1636" s="196" t="s">
        <v>1332</v>
      </c>
      <c r="IM1636" s="5">
        <v>25</v>
      </c>
      <c r="IN1636" s="296">
        <f t="shared" si="125"/>
        <v>0.41666666666666669</v>
      </c>
    </row>
    <row r="1637" spans="1:248">
      <c r="A1637" s="52">
        <f>+'3.- Resumen general'!B1639</f>
        <v>1633</v>
      </c>
      <c r="B1637" s="52">
        <v>75810</v>
      </c>
      <c r="C1637" s="53" t="str">
        <f>+'3.- Resumen general'!D1639</f>
        <v>Esplenoportografía</v>
      </c>
      <c r="D1637" s="490" t="str">
        <f>+'3.- Resumen general'!F1639</f>
        <v>Angiografía Cerebral</v>
      </c>
      <c r="E1637" s="433" t="s">
        <v>3246</v>
      </c>
      <c r="F1637" s="323">
        <f t="shared" si="123"/>
        <v>23.18</v>
      </c>
      <c r="G1637" s="55"/>
      <c r="H1637" s="323"/>
      <c r="I1637" s="55"/>
      <c r="J1637" s="323"/>
      <c r="K1637" s="56">
        <f t="shared" si="124"/>
        <v>23.18</v>
      </c>
      <c r="IK1637" s="2">
        <v>75810</v>
      </c>
      <c r="IL1637" s="196" t="s">
        <v>1333</v>
      </c>
      <c r="IM1637" s="5">
        <v>25</v>
      </c>
      <c r="IN1637" s="296">
        <f t="shared" si="125"/>
        <v>0.41666666666666669</v>
      </c>
    </row>
    <row r="1638" spans="1:248">
      <c r="A1638" s="52">
        <f>+'3.- Resumen general'!B1640</f>
        <v>1634</v>
      </c>
      <c r="B1638" s="52">
        <v>75820</v>
      </c>
      <c r="C1638" s="53" t="str">
        <f>+'3.- Resumen general'!D1640</f>
        <v>Venografía unilateral de extremidad</v>
      </c>
      <c r="D1638" s="490" t="str">
        <f>+'3.- Resumen general'!F1640</f>
        <v>Angiografía Cerebral</v>
      </c>
      <c r="E1638" s="433" t="s">
        <v>3246</v>
      </c>
      <c r="F1638" s="323">
        <f t="shared" si="123"/>
        <v>23.18</v>
      </c>
      <c r="G1638" s="55"/>
      <c r="H1638" s="323"/>
      <c r="I1638" s="55"/>
      <c r="J1638" s="323"/>
      <c r="K1638" s="56">
        <f t="shared" si="124"/>
        <v>23.18</v>
      </c>
      <c r="IK1638" s="2">
        <v>75820</v>
      </c>
      <c r="IL1638" s="196" t="s">
        <v>1334</v>
      </c>
      <c r="IM1638" s="5">
        <v>25</v>
      </c>
      <c r="IN1638" s="296">
        <f t="shared" si="125"/>
        <v>0.41666666666666669</v>
      </c>
    </row>
    <row r="1639" spans="1:248">
      <c r="A1639" s="52">
        <f>+'3.- Resumen general'!B1641</f>
        <v>1635</v>
      </c>
      <c r="B1639" s="52">
        <v>75825</v>
      </c>
      <c r="C1639" s="53" t="str">
        <f>+'3.- Resumen general'!D1641</f>
        <v>Venografía seriada de la cava inferior</v>
      </c>
      <c r="D1639" s="490" t="str">
        <f>+'3.- Resumen general'!F1641</f>
        <v>Angiografía Cerebral</v>
      </c>
      <c r="E1639" s="433" t="s">
        <v>3246</v>
      </c>
      <c r="F1639" s="323">
        <f t="shared" si="123"/>
        <v>23.18</v>
      </c>
      <c r="G1639" s="55"/>
      <c r="H1639" s="323"/>
      <c r="I1639" s="55"/>
      <c r="J1639" s="323"/>
      <c r="K1639" s="56">
        <f t="shared" si="124"/>
        <v>23.18</v>
      </c>
      <c r="IK1639" s="2">
        <v>75825</v>
      </c>
      <c r="IL1639" s="196" t="s">
        <v>1335</v>
      </c>
      <c r="IM1639" s="5">
        <v>25</v>
      </c>
      <c r="IN1639" s="296">
        <f t="shared" si="125"/>
        <v>0.41666666666666669</v>
      </c>
    </row>
    <row r="1640" spans="1:248">
      <c r="A1640" s="52">
        <f>+'3.- Resumen general'!B1642</f>
        <v>1636</v>
      </c>
      <c r="B1640" s="52">
        <v>75827</v>
      </c>
      <c r="C1640" s="53" t="str">
        <f>+'3.- Resumen general'!D1642</f>
        <v>Venografía seriada de la cava superior</v>
      </c>
      <c r="D1640" s="490" t="str">
        <f>+'3.- Resumen general'!F1642</f>
        <v>Angiografía Cerebral</v>
      </c>
      <c r="E1640" s="433" t="s">
        <v>3246</v>
      </c>
      <c r="F1640" s="323">
        <f t="shared" si="123"/>
        <v>23.18</v>
      </c>
      <c r="G1640" s="55"/>
      <c r="H1640" s="323"/>
      <c r="I1640" s="55"/>
      <c r="J1640" s="323"/>
      <c r="K1640" s="56">
        <f t="shared" si="124"/>
        <v>23.18</v>
      </c>
      <c r="IK1640" s="2">
        <v>75827</v>
      </c>
      <c r="IL1640" s="196" t="s">
        <v>1336</v>
      </c>
      <c r="IM1640" s="5">
        <v>25</v>
      </c>
      <c r="IN1640" s="296">
        <f t="shared" si="125"/>
        <v>0.41666666666666669</v>
      </c>
    </row>
    <row r="1641" spans="1:248">
      <c r="A1641" s="52">
        <f>+'3.- Resumen general'!B1643</f>
        <v>1637</v>
      </c>
      <c r="B1641" s="52">
        <v>75831</v>
      </c>
      <c r="C1641" s="53" t="str">
        <f>+'3.- Resumen general'!D1643</f>
        <v>Venografía renal unilateral selectiva</v>
      </c>
      <c r="D1641" s="490" t="str">
        <f>+'3.- Resumen general'!F1643</f>
        <v>Angiografía Cerebral</v>
      </c>
      <c r="E1641" s="433" t="s">
        <v>3246</v>
      </c>
      <c r="F1641" s="323">
        <f t="shared" si="123"/>
        <v>23.18</v>
      </c>
      <c r="G1641" s="55"/>
      <c r="H1641" s="323"/>
      <c r="I1641" s="55"/>
      <c r="J1641" s="323"/>
      <c r="K1641" s="56">
        <f t="shared" si="124"/>
        <v>23.18</v>
      </c>
      <c r="IK1641" s="2">
        <v>75831</v>
      </c>
      <c r="IL1641" s="196" t="s">
        <v>1337</v>
      </c>
      <c r="IM1641" s="5">
        <v>25</v>
      </c>
      <c r="IN1641" s="296">
        <f t="shared" si="125"/>
        <v>0.41666666666666669</v>
      </c>
    </row>
    <row r="1642" spans="1:248">
      <c r="A1642" s="52">
        <f>+'3.- Resumen general'!B1644</f>
        <v>1638</v>
      </c>
      <c r="B1642" s="52">
        <v>75885</v>
      </c>
      <c r="C1642" s="53" t="str">
        <f>+'3.- Resumen general'!D1644</f>
        <v>Portografía transhepática percutánea con evaluación hemodinámica</v>
      </c>
      <c r="D1642" s="490" t="str">
        <f>+'3.- Resumen general'!F1644</f>
        <v>Angiografía Cerebral</v>
      </c>
      <c r="E1642" s="433" t="s">
        <v>3246</v>
      </c>
      <c r="F1642" s="323">
        <f t="shared" si="123"/>
        <v>23.18</v>
      </c>
      <c r="G1642" s="55"/>
      <c r="H1642" s="323"/>
      <c r="I1642" s="55"/>
      <c r="J1642" s="323"/>
      <c r="K1642" s="56">
        <f t="shared" si="124"/>
        <v>23.18</v>
      </c>
      <c r="IK1642" s="2">
        <v>75885</v>
      </c>
      <c r="IL1642" s="196" t="s">
        <v>1338</v>
      </c>
      <c r="IM1642" s="5">
        <v>25</v>
      </c>
      <c r="IN1642" s="296">
        <f t="shared" si="125"/>
        <v>0.41666666666666669</v>
      </c>
    </row>
    <row r="1643" spans="1:248">
      <c r="A1643" s="52">
        <f>+'3.- Resumen general'!B1645</f>
        <v>1639</v>
      </c>
      <c r="B1643" s="52">
        <v>75894</v>
      </c>
      <c r="C1643" s="53" t="str">
        <f>+'3.- Resumen general'!D1645</f>
        <v xml:space="preserve">Embolización arteria uterina </v>
      </c>
      <c r="D1643" s="490" t="str">
        <f>+'3.- Resumen general'!F1645</f>
        <v>Angiografía Cerebral</v>
      </c>
      <c r="E1643" s="433" t="s">
        <v>3246</v>
      </c>
      <c r="F1643" s="323">
        <f t="shared" si="123"/>
        <v>23.18</v>
      </c>
      <c r="G1643" s="55"/>
      <c r="H1643" s="323"/>
      <c r="I1643" s="55"/>
      <c r="J1643" s="323"/>
      <c r="K1643" s="56">
        <f t="shared" si="124"/>
        <v>23.18</v>
      </c>
      <c r="IK1643" s="2">
        <v>75894</v>
      </c>
      <c r="IL1643" s="196" t="s">
        <v>4656</v>
      </c>
      <c r="IM1643" s="5">
        <v>25</v>
      </c>
      <c r="IN1643" s="296">
        <f t="shared" si="125"/>
        <v>0.41666666666666669</v>
      </c>
    </row>
    <row r="1644" spans="1:248">
      <c r="A1644" s="52">
        <f>+'3.- Resumen general'!B1646</f>
        <v>1640</v>
      </c>
      <c r="B1644" s="52">
        <v>75945</v>
      </c>
      <c r="C1644" s="53" t="str">
        <f>+'3.- Resumen general'!D1646</f>
        <v>Ultrasonido intravascular</v>
      </c>
      <c r="D1644" s="490" t="str">
        <f>+'3.- Resumen general'!F1646</f>
        <v>Angiografía Cerebral</v>
      </c>
      <c r="E1644" s="433" t="s">
        <v>3246</v>
      </c>
      <c r="F1644" s="323">
        <f t="shared" si="123"/>
        <v>23.18</v>
      </c>
      <c r="G1644" s="55"/>
      <c r="H1644" s="323"/>
      <c r="I1644" s="55"/>
      <c r="J1644" s="323"/>
      <c r="K1644" s="56">
        <f t="shared" si="124"/>
        <v>23.18</v>
      </c>
      <c r="IK1644" s="2">
        <v>75945</v>
      </c>
      <c r="IL1644" s="196" t="s">
        <v>1339</v>
      </c>
      <c r="IM1644" s="5">
        <v>10</v>
      </c>
      <c r="IN1644" s="296">
        <f t="shared" si="125"/>
        <v>0.16666666666666666</v>
      </c>
    </row>
    <row r="1645" spans="1:248">
      <c r="A1645" s="52">
        <f>+'3.- Resumen general'!B1647</f>
        <v>1641</v>
      </c>
      <c r="B1645" s="52">
        <v>76020</v>
      </c>
      <c r="C1645" s="53" t="str">
        <f>+'3.- Resumen general'!D1647</f>
        <v>Estudios de edad ósea</v>
      </c>
      <c r="D1645" s="490" t="str">
        <f>+'3.- Resumen general'!F1647</f>
        <v>Radiografía simple</v>
      </c>
      <c r="E1645" s="432" t="s">
        <v>3243</v>
      </c>
      <c r="F1645" s="323">
        <f t="shared" si="123"/>
        <v>20.876249999999999</v>
      </c>
      <c r="G1645" s="55"/>
      <c r="H1645" s="323"/>
      <c r="I1645" s="55"/>
      <c r="J1645" s="323"/>
      <c r="K1645" s="56">
        <f t="shared" si="124"/>
        <v>20.876249999999999</v>
      </c>
      <c r="IK1645" s="2">
        <v>76020</v>
      </c>
      <c r="IL1645" s="196" t="s">
        <v>588</v>
      </c>
      <c r="IM1645" s="5">
        <v>10</v>
      </c>
      <c r="IN1645" s="296">
        <f t="shared" si="125"/>
        <v>0.16666666666666666</v>
      </c>
    </row>
    <row r="1646" spans="1:248">
      <c r="A1646" s="52">
        <f>+'3.- Resumen general'!B1648</f>
        <v>1642</v>
      </c>
      <c r="B1646" s="52">
        <v>76040</v>
      </c>
      <c r="C1646" s="53" t="str">
        <f>+'3.- Resumen general'!D1648</f>
        <v>Estudios de longitud de huesos (ortoroentgenograma, estudio de barrido " scanogram")</v>
      </c>
      <c r="D1646" s="490" t="str">
        <f>+'3.- Resumen general'!F1648</f>
        <v>Radiografía simple</v>
      </c>
      <c r="E1646" s="432" t="s">
        <v>3243</v>
      </c>
      <c r="F1646" s="323">
        <f t="shared" si="123"/>
        <v>20.876249999999999</v>
      </c>
      <c r="G1646" s="55"/>
      <c r="H1646" s="323"/>
      <c r="I1646" s="55"/>
      <c r="J1646" s="323"/>
      <c r="K1646" s="56">
        <f t="shared" si="124"/>
        <v>20.876249999999999</v>
      </c>
      <c r="IK1646" s="2">
        <v>76040</v>
      </c>
      <c r="IL1646" s="196" t="s">
        <v>1340</v>
      </c>
      <c r="IM1646" s="5">
        <v>10</v>
      </c>
      <c r="IN1646" s="296">
        <f t="shared" si="125"/>
        <v>0.16666666666666666</v>
      </c>
    </row>
    <row r="1647" spans="1:248">
      <c r="A1647" s="52">
        <f>+'3.- Resumen general'!B1649</f>
        <v>1643</v>
      </c>
      <c r="B1647" s="52">
        <v>76061</v>
      </c>
      <c r="C1647" s="53" t="str">
        <f>+'3.- Resumen general'!D1649</f>
        <v>Survey óseo</v>
      </c>
      <c r="D1647" s="490" t="str">
        <f>+'3.- Resumen general'!F1649</f>
        <v>Radiografía simple</v>
      </c>
      <c r="E1647" s="432" t="s">
        <v>3244</v>
      </c>
      <c r="F1647" s="323">
        <f t="shared" si="123"/>
        <v>15.081250000000001</v>
      </c>
      <c r="G1647" s="55"/>
      <c r="H1647" s="323"/>
      <c r="I1647" s="55"/>
      <c r="J1647" s="323"/>
      <c r="K1647" s="56">
        <f t="shared" si="124"/>
        <v>15.081250000000001</v>
      </c>
      <c r="IK1647" s="2">
        <v>76061</v>
      </c>
      <c r="IL1647" s="196" t="s">
        <v>1341</v>
      </c>
      <c r="IM1647" s="5">
        <v>10</v>
      </c>
      <c r="IN1647" s="296">
        <f t="shared" si="125"/>
        <v>0.16666666666666666</v>
      </c>
    </row>
    <row r="1648" spans="1:248">
      <c r="A1648" s="52">
        <f>+'3.- Resumen general'!B1650</f>
        <v>1644</v>
      </c>
      <c r="B1648" s="52">
        <v>76080</v>
      </c>
      <c r="C1648" s="53" t="str">
        <f>+'3.- Resumen general'!D1650</f>
        <v>Examen radiológico de absceso, fístula o estudio de tracto</v>
      </c>
      <c r="D1648" s="490" t="str">
        <f>+'3.- Resumen general'!F1650</f>
        <v>Radiografía simple</v>
      </c>
      <c r="E1648" s="432" t="s">
        <v>3244</v>
      </c>
      <c r="F1648" s="323">
        <f t="shared" si="123"/>
        <v>15.081250000000001</v>
      </c>
      <c r="G1648" s="55"/>
      <c r="H1648" s="323"/>
      <c r="I1648" s="55"/>
      <c r="J1648" s="323"/>
      <c r="K1648" s="56">
        <f t="shared" si="124"/>
        <v>15.081250000000001</v>
      </c>
      <c r="IK1648" s="2">
        <v>76080</v>
      </c>
      <c r="IL1648" s="196" t="s">
        <v>1342</v>
      </c>
      <c r="IM1648" s="5">
        <v>10</v>
      </c>
      <c r="IN1648" s="296">
        <f t="shared" si="125"/>
        <v>0.16666666666666666</v>
      </c>
    </row>
    <row r="1649" spans="1:248">
      <c r="A1649" s="52">
        <f>+'3.- Resumen general'!B1651</f>
        <v>1645</v>
      </c>
      <c r="B1649" s="52">
        <v>76506</v>
      </c>
      <c r="C1649" s="53" t="str">
        <f>+'3.- Resumen general'!D1651</f>
        <v>Ecografía Cerebral</v>
      </c>
      <c r="D1649" s="490" t="str">
        <f>+'3.- Resumen general'!F1651</f>
        <v>Ecografía</v>
      </c>
      <c r="E1649" s="433" t="s">
        <v>3226</v>
      </c>
      <c r="F1649" s="323">
        <f t="shared" si="123"/>
        <v>5.618850000000001</v>
      </c>
      <c r="G1649" s="55"/>
      <c r="H1649" s="323"/>
      <c r="I1649" s="55"/>
      <c r="J1649" s="323"/>
      <c r="K1649" s="56">
        <f t="shared" si="124"/>
        <v>5.618850000000001</v>
      </c>
      <c r="IK1649" s="2" t="s">
        <v>6182</v>
      </c>
      <c r="IL1649" s="196" t="s">
        <v>4657</v>
      </c>
      <c r="IM1649" s="5">
        <v>20</v>
      </c>
      <c r="IN1649" s="296">
        <f t="shared" si="125"/>
        <v>0.33333333333333331</v>
      </c>
    </row>
    <row r="1650" spans="1:248">
      <c r="A1650" s="52">
        <f>+'3.- Resumen general'!B1652</f>
        <v>1646</v>
      </c>
      <c r="B1650" s="52">
        <v>76510</v>
      </c>
      <c r="C1650" s="53" t="str">
        <f>+'3.- Resumen general'!D1652</f>
        <v>Ultrasonido oftálmico, ecografía, diagnóstico.</v>
      </c>
      <c r="D1650" s="490" t="str">
        <f>+'3.- Resumen general'!F1652</f>
        <v>Ecografía</v>
      </c>
      <c r="E1650" s="433" t="s">
        <v>3226</v>
      </c>
      <c r="F1650" s="323">
        <f t="shared" si="123"/>
        <v>5.618850000000001</v>
      </c>
      <c r="G1650" s="55"/>
      <c r="H1650" s="323"/>
      <c r="I1650" s="55"/>
      <c r="J1650" s="323"/>
      <c r="K1650" s="56">
        <f t="shared" si="124"/>
        <v>5.618850000000001</v>
      </c>
      <c r="IK1650" s="2">
        <v>76510</v>
      </c>
      <c r="IL1650" s="196" t="s">
        <v>4658</v>
      </c>
      <c r="IM1650" s="5">
        <v>25</v>
      </c>
      <c r="IN1650" s="296">
        <f t="shared" si="125"/>
        <v>0.41666666666666669</v>
      </c>
    </row>
    <row r="1651" spans="1:248">
      <c r="A1651" s="52">
        <f>+'3.- Resumen general'!B1653</f>
        <v>1647</v>
      </c>
      <c r="B1651" s="52">
        <v>76512</v>
      </c>
      <c r="C1651" s="53" t="str">
        <f>+'3.- Resumen general'!D1653</f>
        <v>Ultrasonido oftálmico diagnóstico con rastreo B de contacto</v>
      </c>
      <c r="D1651" s="490" t="str">
        <f>+'3.- Resumen general'!F1653</f>
        <v>Ecografía</v>
      </c>
      <c r="E1651" s="433" t="s">
        <v>3226</v>
      </c>
      <c r="F1651" s="323">
        <f t="shared" si="123"/>
        <v>5.618850000000001</v>
      </c>
      <c r="G1651" s="55"/>
      <c r="H1651" s="323"/>
      <c r="I1651" s="55"/>
      <c r="J1651" s="323"/>
      <c r="K1651" s="56">
        <f t="shared" si="124"/>
        <v>5.618850000000001</v>
      </c>
      <c r="IK1651" s="2">
        <v>76512</v>
      </c>
      <c r="IL1651" s="196" t="s">
        <v>1348</v>
      </c>
      <c r="IM1651" s="5">
        <v>25</v>
      </c>
      <c r="IN1651" s="296">
        <f t="shared" si="125"/>
        <v>0.41666666666666669</v>
      </c>
    </row>
    <row r="1652" spans="1:248">
      <c r="A1652" s="52">
        <f>+'3.- Resumen general'!B1654</f>
        <v>1648</v>
      </c>
      <c r="B1652" s="52">
        <v>76516</v>
      </c>
      <c r="C1652" s="53" t="str">
        <f>+'3.- Resumen general'!D1654</f>
        <v>Biometría ocular por ultrasonido</v>
      </c>
      <c r="D1652" s="490" t="str">
        <f>+'3.- Resumen general'!F1654</f>
        <v>Ecografía</v>
      </c>
      <c r="E1652" s="433" t="s">
        <v>3226</v>
      </c>
      <c r="F1652" s="323">
        <f t="shared" si="123"/>
        <v>5.618850000000001</v>
      </c>
      <c r="G1652" s="55"/>
      <c r="H1652" s="323"/>
      <c r="I1652" s="55"/>
      <c r="J1652" s="323"/>
      <c r="K1652" s="56">
        <f t="shared" si="124"/>
        <v>5.618850000000001</v>
      </c>
      <c r="IK1652" s="2">
        <v>76516</v>
      </c>
      <c r="IL1652" s="196" t="s">
        <v>2340</v>
      </c>
      <c r="IM1652" s="5">
        <v>25</v>
      </c>
      <c r="IN1652" s="296">
        <f t="shared" si="125"/>
        <v>0.41666666666666669</v>
      </c>
    </row>
    <row r="1653" spans="1:248">
      <c r="A1653" s="52">
        <f>+'3.- Resumen general'!B1655</f>
        <v>1649</v>
      </c>
      <c r="B1653" s="52">
        <v>76536</v>
      </c>
      <c r="C1653" s="53" t="str">
        <f>+'3.- Resumen general'!D1655</f>
        <v>Ultrasonido de tejidos blandos de cabeza y cuello</v>
      </c>
      <c r="D1653" s="490" t="str">
        <f>+'3.- Resumen general'!F1655</f>
        <v>Ecografía</v>
      </c>
      <c r="E1653" s="433" t="s">
        <v>3226</v>
      </c>
      <c r="F1653" s="323">
        <f t="shared" si="123"/>
        <v>5.618850000000001</v>
      </c>
      <c r="G1653" s="55"/>
      <c r="H1653" s="323"/>
      <c r="I1653" s="55"/>
      <c r="J1653" s="323"/>
      <c r="K1653" s="56">
        <f t="shared" si="124"/>
        <v>5.618850000000001</v>
      </c>
      <c r="IK1653" s="2">
        <v>76536</v>
      </c>
      <c r="IL1653" s="196" t="s">
        <v>4659</v>
      </c>
      <c r="IM1653" s="5">
        <v>20</v>
      </c>
      <c r="IN1653" s="296">
        <f t="shared" si="125"/>
        <v>0.33333333333333331</v>
      </c>
    </row>
    <row r="1654" spans="1:248">
      <c r="A1654" s="52">
        <f>+'3.- Resumen general'!B1656</f>
        <v>1650</v>
      </c>
      <c r="B1654" s="52">
        <v>76604</v>
      </c>
      <c r="C1654" s="53" t="str">
        <f>+'3.- Resumen general'!D1656</f>
        <v>Ultrasonido de tórax</v>
      </c>
      <c r="D1654" s="490" t="str">
        <f>+'3.- Resumen general'!F1656</f>
        <v>Ecografía</v>
      </c>
      <c r="E1654" s="433" t="s">
        <v>3226</v>
      </c>
      <c r="F1654" s="323">
        <f t="shared" si="123"/>
        <v>5.618850000000001</v>
      </c>
      <c r="G1654" s="55"/>
      <c r="H1654" s="323"/>
      <c r="I1654" s="55"/>
      <c r="J1654" s="323"/>
      <c r="K1654" s="56">
        <f t="shared" si="124"/>
        <v>5.618850000000001</v>
      </c>
      <c r="IK1654" s="2">
        <v>76604</v>
      </c>
      <c r="IL1654" s="196" t="s">
        <v>4660</v>
      </c>
      <c r="IM1654" s="5">
        <v>15</v>
      </c>
      <c r="IN1654" s="296">
        <f t="shared" si="125"/>
        <v>0.25</v>
      </c>
    </row>
    <row r="1655" spans="1:248">
      <c r="A1655" s="52">
        <f>+'3.- Resumen general'!B1657</f>
        <v>1651</v>
      </c>
      <c r="B1655" s="52">
        <v>76645</v>
      </c>
      <c r="C1655" s="53" t="str">
        <f>+'3.- Resumen general'!D1657</f>
        <v>Ecografía mamaria</v>
      </c>
      <c r="D1655" s="490" t="str">
        <f>+'3.- Resumen general'!F1657</f>
        <v>Ecografía</v>
      </c>
      <c r="E1655" s="433" t="s">
        <v>3226</v>
      </c>
      <c r="F1655" s="323">
        <f t="shared" si="123"/>
        <v>5.618850000000001</v>
      </c>
      <c r="G1655" s="55"/>
      <c r="H1655" s="323"/>
      <c r="I1655" s="55"/>
      <c r="J1655" s="323"/>
      <c r="K1655" s="56">
        <f t="shared" si="124"/>
        <v>5.618850000000001</v>
      </c>
      <c r="IK1655" s="2">
        <v>76645</v>
      </c>
      <c r="IL1655" s="196" t="s">
        <v>4661</v>
      </c>
      <c r="IM1655" s="5">
        <v>20</v>
      </c>
      <c r="IN1655" s="296">
        <f t="shared" si="125"/>
        <v>0.33333333333333331</v>
      </c>
    </row>
    <row r="1656" spans="1:248">
      <c r="A1656" s="52">
        <f>+'3.- Resumen general'!B1658</f>
        <v>1652</v>
      </c>
      <c r="B1656" s="52">
        <v>76646</v>
      </c>
      <c r="C1656" s="53" t="str">
        <f>+'3.- Resumen general'!D1658</f>
        <v>Ecografía cavidad pericárdica</v>
      </c>
      <c r="D1656" s="490" t="str">
        <f>+'3.- Resumen general'!F1658</f>
        <v>Ecografía</v>
      </c>
      <c r="E1656" s="433" t="s">
        <v>3226</v>
      </c>
      <c r="F1656" s="323">
        <f t="shared" si="123"/>
        <v>5.618850000000001</v>
      </c>
      <c r="G1656" s="55"/>
      <c r="H1656" s="323"/>
      <c r="I1656" s="55"/>
      <c r="J1656" s="323"/>
      <c r="K1656" s="56">
        <f t="shared" si="124"/>
        <v>5.618850000000001</v>
      </c>
      <c r="IK1656" s="287">
        <v>76646</v>
      </c>
      <c r="IL1656" s="196" t="s">
        <v>2341</v>
      </c>
      <c r="IM1656" s="5">
        <v>25</v>
      </c>
      <c r="IN1656" s="296">
        <f t="shared" si="125"/>
        <v>0.41666666666666669</v>
      </c>
    </row>
    <row r="1657" spans="1:248">
      <c r="A1657" s="52">
        <f>+'3.- Resumen general'!B1659</f>
        <v>1653</v>
      </c>
      <c r="B1657" s="52">
        <v>76700</v>
      </c>
      <c r="C1657" s="53" t="str">
        <f>+'3.- Resumen general'!D1659</f>
        <v>Ecografía Abdominal completa</v>
      </c>
      <c r="D1657" s="490" t="str">
        <f>+'3.- Resumen general'!F1659</f>
        <v>Ecografía</v>
      </c>
      <c r="E1657" s="433" t="s">
        <v>3226</v>
      </c>
      <c r="F1657" s="323">
        <f t="shared" si="123"/>
        <v>5.618850000000001</v>
      </c>
      <c r="G1657" s="55"/>
      <c r="H1657" s="323"/>
      <c r="I1657" s="55"/>
      <c r="J1657" s="323"/>
      <c r="K1657" s="56">
        <f t="shared" si="124"/>
        <v>5.618850000000001</v>
      </c>
      <c r="IK1657" s="2">
        <v>76700</v>
      </c>
      <c r="IL1657" s="196" t="s">
        <v>4662</v>
      </c>
      <c r="IM1657" s="5">
        <v>20</v>
      </c>
      <c r="IN1657" s="296">
        <f t="shared" si="125"/>
        <v>0.33333333333333331</v>
      </c>
    </row>
    <row r="1658" spans="1:248">
      <c r="A1658" s="52">
        <f>+'3.- Resumen general'!B1660</f>
        <v>1654</v>
      </c>
      <c r="B1658" s="52">
        <v>76705</v>
      </c>
      <c r="C1658" s="53" t="str">
        <f>+'3.- Resumen general'!D1660</f>
        <v>Ecografía vías biliares</v>
      </c>
      <c r="D1658" s="490" t="str">
        <f>+'3.- Resumen general'!F1660</f>
        <v>Ecografía</v>
      </c>
      <c r="E1658" s="433" t="s">
        <v>3226</v>
      </c>
      <c r="F1658" s="323">
        <f t="shared" si="123"/>
        <v>5.618850000000001</v>
      </c>
      <c r="G1658" s="55"/>
      <c r="H1658" s="323"/>
      <c r="I1658" s="55"/>
      <c r="J1658" s="323"/>
      <c r="K1658" s="56">
        <f t="shared" si="124"/>
        <v>5.618850000000001</v>
      </c>
      <c r="IK1658" s="2">
        <v>76705</v>
      </c>
      <c r="IL1658" s="196" t="s">
        <v>3506</v>
      </c>
      <c r="IM1658" s="5">
        <v>15</v>
      </c>
      <c r="IN1658" s="296">
        <f t="shared" si="125"/>
        <v>0.25</v>
      </c>
    </row>
    <row r="1659" spans="1:248">
      <c r="A1659" s="52">
        <f>+'3.- Resumen general'!B1661</f>
        <v>1655</v>
      </c>
      <c r="B1659" s="52">
        <v>76770</v>
      </c>
      <c r="C1659" s="53" t="str">
        <f>+'3.- Resumen general'!D1661</f>
        <v>Ecografía renal</v>
      </c>
      <c r="D1659" s="490" t="str">
        <f>+'3.- Resumen general'!F1661</f>
        <v>Ecografía</v>
      </c>
      <c r="E1659" s="433" t="s">
        <v>3226</v>
      </c>
      <c r="F1659" s="323">
        <f t="shared" si="123"/>
        <v>5.618850000000001</v>
      </c>
      <c r="G1659" s="55"/>
      <c r="H1659" s="323"/>
      <c r="I1659" s="55"/>
      <c r="J1659" s="323"/>
      <c r="K1659" s="56">
        <f t="shared" si="124"/>
        <v>5.618850000000001</v>
      </c>
      <c r="IK1659" s="2">
        <v>76770</v>
      </c>
      <c r="IL1659" s="196" t="s">
        <v>3507</v>
      </c>
      <c r="IM1659" s="5">
        <v>25</v>
      </c>
      <c r="IN1659" s="296">
        <f t="shared" si="125"/>
        <v>0.41666666666666669</v>
      </c>
    </row>
    <row r="1660" spans="1:248">
      <c r="A1660" s="52">
        <f>+'3.- Resumen general'!B1662</f>
        <v>1656</v>
      </c>
      <c r="B1660" s="52">
        <v>76775</v>
      </c>
      <c r="C1660" s="53" t="str">
        <f>+'3.- Resumen general'!D1662</f>
        <v>Ecografía de vías urinarias</v>
      </c>
      <c r="D1660" s="490" t="str">
        <f>+'3.- Resumen general'!F1662</f>
        <v>Ecografía</v>
      </c>
      <c r="E1660" s="433" t="s">
        <v>3226</v>
      </c>
      <c r="F1660" s="323">
        <f t="shared" si="123"/>
        <v>5.618850000000001</v>
      </c>
      <c r="G1660" s="55"/>
      <c r="H1660" s="323"/>
      <c r="I1660" s="55"/>
      <c r="J1660" s="323"/>
      <c r="K1660" s="56">
        <f t="shared" si="124"/>
        <v>5.618850000000001</v>
      </c>
      <c r="IK1660" s="2">
        <v>76775</v>
      </c>
      <c r="IL1660" s="196" t="s">
        <v>3508</v>
      </c>
      <c r="IM1660" s="5">
        <v>20</v>
      </c>
      <c r="IN1660" s="296">
        <f t="shared" si="125"/>
        <v>0.33333333333333331</v>
      </c>
    </row>
    <row r="1661" spans="1:248">
      <c r="A1661" s="52">
        <f>+'3.- Resumen general'!B1663</f>
        <v>1657</v>
      </c>
      <c r="B1661" s="52">
        <v>76800</v>
      </c>
      <c r="C1661" s="53" t="str">
        <f>+'3.- Resumen general'!D1663</f>
        <v>Ecografía de canal espinal y contenido</v>
      </c>
      <c r="D1661" s="490" t="str">
        <f>+'3.- Resumen general'!F1663</f>
        <v>Ecografía</v>
      </c>
      <c r="E1661" s="433" t="s">
        <v>3226</v>
      </c>
      <c r="F1661" s="323">
        <f t="shared" si="123"/>
        <v>5.618850000000001</v>
      </c>
      <c r="G1661" s="55"/>
      <c r="H1661" s="323"/>
      <c r="I1661" s="55"/>
      <c r="J1661" s="323"/>
      <c r="K1661" s="56">
        <f t="shared" si="124"/>
        <v>5.618850000000001</v>
      </c>
      <c r="IK1661" s="2">
        <v>76800</v>
      </c>
      <c r="IL1661" s="196" t="s">
        <v>2342</v>
      </c>
      <c r="IM1661" s="5">
        <v>25</v>
      </c>
      <c r="IN1661" s="296">
        <f t="shared" si="125"/>
        <v>0.41666666666666669</v>
      </c>
    </row>
    <row r="1662" spans="1:248">
      <c r="A1662" s="52">
        <f>+'3.- Resumen general'!B1664</f>
        <v>1658</v>
      </c>
      <c r="B1662" s="52">
        <v>76805</v>
      </c>
      <c r="C1662" s="53" t="str">
        <f>+'3.- Resumen general'!D1664</f>
        <v>Ultrasonido de útero grávido, posterior al 1er trimestre</v>
      </c>
      <c r="D1662" s="490" t="str">
        <f>+'3.- Resumen general'!F1664</f>
        <v>Ecografía</v>
      </c>
      <c r="E1662" s="433" t="s">
        <v>3226</v>
      </c>
      <c r="F1662" s="323">
        <f t="shared" si="123"/>
        <v>5.618850000000001</v>
      </c>
      <c r="G1662" s="55"/>
      <c r="H1662" s="323"/>
      <c r="I1662" s="55"/>
      <c r="J1662" s="323"/>
      <c r="K1662" s="56">
        <f t="shared" si="124"/>
        <v>5.618850000000001</v>
      </c>
      <c r="IK1662" s="2">
        <v>76805</v>
      </c>
      <c r="IL1662" s="196" t="s">
        <v>2343</v>
      </c>
      <c r="IM1662" s="5">
        <v>20</v>
      </c>
      <c r="IN1662" s="296">
        <f t="shared" si="125"/>
        <v>0.33333333333333331</v>
      </c>
    </row>
    <row r="1663" spans="1:248">
      <c r="A1663" s="52">
        <f>+'3.- Resumen general'!B1665</f>
        <v>1659</v>
      </c>
      <c r="B1663" s="52">
        <v>76811</v>
      </c>
      <c r="C1663" s="53" t="str">
        <f>+'3.- Resumen general'!D1665</f>
        <v>Ultrasonido de útero grávido y evaluación fetal detallada</v>
      </c>
      <c r="D1663" s="490" t="str">
        <f>+'3.- Resumen general'!F1665</f>
        <v>Ecografía</v>
      </c>
      <c r="E1663" s="433" t="s">
        <v>3226</v>
      </c>
      <c r="F1663" s="323">
        <f t="shared" si="123"/>
        <v>5.618850000000001</v>
      </c>
      <c r="G1663" s="55"/>
      <c r="H1663" s="323"/>
      <c r="I1663" s="55"/>
      <c r="J1663" s="323"/>
      <c r="K1663" s="56">
        <f t="shared" si="124"/>
        <v>5.618850000000001</v>
      </c>
      <c r="IK1663" s="2">
        <v>76811</v>
      </c>
      <c r="IL1663" s="196" t="s">
        <v>3509</v>
      </c>
      <c r="IM1663" s="5">
        <v>20</v>
      </c>
      <c r="IN1663" s="296">
        <f t="shared" si="125"/>
        <v>0.33333333333333331</v>
      </c>
    </row>
    <row r="1664" spans="1:248">
      <c r="A1664" s="52">
        <f>+'3.- Resumen general'!B1666</f>
        <v>1660</v>
      </c>
      <c r="B1664" s="52">
        <v>76816</v>
      </c>
      <c r="C1664" s="53" t="str">
        <f>+'3.- Resumen general'!D1666</f>
        <v>Ecografía obstétrica selectiva evaluación morfológica del feto para descarte de malformaciones</v>
      </c>
      <c r="D1664" s="490" t="str">
        <f>+'3.- Resumen general'!F1666</f>
        <v>Ecografía</v>
      </c>
      <c r="E1664" s="433" t="s">
        <v>3226</v>
      </c>
      <c r="F1664" s="323">
        <f t="shared" si="123"/>
        <v>5.618850000000001</v>
      </c>
      <c r="G1664" s="55"/>
      <c r="H1664" s="323"/>
      <c r="I1664" s="55"/>
      <c r="J1664" s="323"/>
      <c r="K1664" s="56">
        <f t="shared" si="124"/>
        <v>5.618850000000001</v>
      </c>
      <c r="IK1664" s="2">
        <v>76816</v>
      </c>
      <c r="IL1664" s="196" t="s">
        <v>4202</v>
      </c>
      <c r="IM1664" s="5">
        <v>20</v>
      </c>
      <c r="IN1664" s="296">
        <f t="shared" si="125"/>
        <v>0.33333333333333331</v>
      </c>
    </row>
    <row r="1665" spans="1:248">
      <c r="A1665" s="52">
        <f>+'3.- Resumen general'!B1667</f>
        <v>1661</v>
      </c>
      <c r="B1665" s="52">
        <v>76817</v>
      </c>
      <c r="C1665" s="53" t="str">
        <f>+'3.- Resumen general'!D1667</f>
        <v>Ecografía transvaginal obstétrica</v>
      </c>
      <c r="D1665" s="490" t="str">
        <f>+'3.- Resumen general'!F1667</f>
        <v>Ecografía</v>
      </c>
      <c r="E1665" s="433" t="s">
        <v>3226</v>
      </c>
      <c r="F1665" s="323">
        <f t="shared" si="123"/>
        <v>5.618850000000001</v>
      </c>
      <c r="G1665" s="55"/>
      <c r="H1665" s="323"/>
      <c r="I1665" s="55"/>
      <c r="J1665" s="323"/>
      <c r="K1665" s="56">
        <f t="shared" si="124"/>
        <v>5.618850000000001</v>
      </c>
      <c r="IK1665" s="2">
        <v>76817</v>
      </c>
      <c r="IL1665" s="196" t="s">
        <v>4203</v>
      </c>
      <c r="IM1665" s="5">
        <v>25</v>
      </c>
      <c r="IN1665" s="296">
        <f t="shared" si="125"/>
        <v>0.41666666666666669</v>
      </c>
    </row>
    <row r="1666" spans="1:248">
      <c r="A1666" s="52">
        <f>+'3.- Resumen general'!B1668</f>
        <v>1662</v>
      </c>
      <c r="B1666" s="52">
        <v>76818</v>
      </c>
      <c r="C1666" s="53" t="str">
        <f>+'3.- Resumen general'!D1668</f>
        <v>Perfil biofísico fetal</v>
      </c>
      <c r="D1666" s="490" t="str">
        <f>+'3.- Resumen general'!F1668</f>
        <v>Ecografía</v>
      </c>
      <c r="E1666" s="433" t="s">
        <v>3226</v>
      </c>
      <c r="F1666" s="323">
        <f t="shared" si="123"/>
        <v>5.618850000000001</v>
      </c>
      <c r="G1666" s="55"/>
      <c r="H1666" s="323"/>
      <c r="I1666" s="55"/>
      <c r="J1666" s="323"/>
      <c r="K1666" s="56">
        <f t="shared" si="124"/>
        <v>5.618850000000001</v>
      </c>
      <c r="IK1666" s="289">
        <v>76818</v>
      </c>
      <c r="IL1666" s="196" t="s">
        <v>4204</v>
      </c>
      <c r="IM1666" s="5">
        <v>25</v>
      </c>
      <c r="IN1666" s="296">
        <f t="shared" si="125"/>
        <v>0.41666666666666669</v>
      </c>
    </row>
    <row r="1667" spans="1:248">
      <c r="A1667" s="52">
        <f>+'3.- Resumen general'!B1669</f>
        <v>1663</v>
      </c>
      <c r="B1667" s="52">
        <v>76819</v>
      </c>
      <c r="C1667" s="53" t="str">
        <f>+'3.- Resumen general'!D1669</f>
        <v xml:space="preserve">Perfil biofísico fetal sin test no estresante </v>
      </c>
      <c r="D1667" s="490" t="str">
        <f>+'3.- Resumen general'!F1669</f>
        <v>Ecografía</v>
      </c>
      <c r="E1667" s="433" t="s">
        <v>3226</v>
      </c>
      <c r="F1667" s="323">
        <f t="shared" si="123"/>
        <v>5.618850000000001</v>
      </c>
      <c r="G1667" s="55"/>
      <c r="H1667" s="323"/>
      <c r="I1667" s="55"/>
      <c r="J1667" s="323"/>
      <c r="K1667" s="56">
        <f t="shared" si="124"/>
        <v>5.618850000000001</v>
      </c>
      <c r="IK1667" s="2">
        <v>76819</v>
      </c>
      <c r="IL1667" s="196" t="s">
        <v>4205</v>
      </c>
      <c r="IM1667" s="5">
        <v>20</v>
      </c>
      <c r="IN1667" s="296">
        <f t="shared" si="125"/>
        <v>0.33333333333333331</v>
      </c>
    </row>
    <row r="1668" spans="1:248">
      <c r="A1668" s="52">
        <f>+'3.- Resumen general'!B1670</f>
        <v>1664</v>
      </c>
      <c r="B1668" s="52">
        <v>76825</v>
      </c>
      <c r="C1668" s="53" t="str">
        <f>+'3.- Resumen general'!D1670</f>
        <v>Ecocardiografía fetal</v>
      </c>
      <c r="D1668" s="490" t="str">
        <f>+'3.- Resumen general'!F1670</f>
        <v>Ecografía</v>
      </c>
      <c r="E1668" s="433" t="s">
        <v>3226</v>
      </c>
      <c r="F1668" s="323">
        <f t="shared" si="123"/>
        <v>5.618850000000001</v>
      </c>
      <c r="G1668" s="55"/>
      <c r="H1668" s="323"/>
      <c r="I1668" s="55"/>
      <c r="J1668" s="323"/>
      <c r="K1668" s="56">
        <f t="shared" si="124"/>
        <v>5.618850000000001</v>
      </c>
      <c r="IK1668" s="2">
        <v>76825</v>
      </c>
      <c r="IL1668" s="196" t="s">
        <v>2344</v>
      </c>
      <c r="IM1668" s="5">
        <v>30</v>
      </c>
      <c r="IN1668" s="296">
        <f t="shared" si="125"/>
        <v>0.5</v>
      </c>
    </row>
    <row r="1669" spans="1:248">
      <c r="A1669" s="52">
        <f>+'3.- Resumen general'!B1671</f>
        <v>1665</v>
      </c>
      <c r="B1669" s="52">
        <v>76827</v>
      </c>
      <c r="C1669" s="53" t="str">
        <f>+'3.- Resumen general'!D1671</f>
        <v>Ecografía fetal Doppler</v>
      </c>
      <c r="D1669" s="490" t="str">
        <f>+'3.- Resumen general'!F1671</f>
        <v>Ecografía</v>
      </c>
      <c r="E1669" s="433" t="s">
        <v>3226</v>
      </c>
      <c r="F1669" s="323">
        <f t="shared" ref="F1669:F1732" si="126">+VLOOKUP(E1669,$C$2421:$D$3113,2,FALSE)</f>
        <v>5.618850000000001</v>
      </c>
      <c r="G1669" s="55"/>
      <c r="H1669" s="323"/>
      <c r="I1669" s="55"/>
      <c r="J1669" s="323"/>
      <c r="K1669" s="56">
        <f t="shared" ref="K1669:K1732" si="127">+F1669+H1669+J1669</f>
        <v>5.618850000000001</v>
      </c>
      <c r="IK1669" s="2">
        <v>76827</v>
      </c>
      <c r="IL1669" s="196" t="s">
        <v>4206</v>
      </c>
      <c r="IM1669" s="5">
        <v>30</v>
      </c>
      <c r="IN1669" s="296">
        <f t="shared" ref="IN1669:IN1732" si="128">IM1669/60</f>
        <v>0.5</v>
      </c>
    </row>
    <row r="1670" spans="1:248">
      <c r="A1670" s="52">
        <f>+'3.- Resumen general'!B1672</f>
        <v>1666</v>
      </c>
      <c r="B1670" s="52">
        <v>76830</v>
      </c>
      <c r="C1670" s="53" t="str">
        <f>+'3.- Resumen general'!D1672</f>
        <v>Ecografía transvaginal (no obstétrica)</v>
      </c>
      <c r="D1670" s="490" t="str">
        <f>+'3.- Resumen general'!F1672</f>
        <v>Ecografía</v>
      </c>
      <c r="E1670" s="433" t="s">
        <v>3226</v>
      </c>
      <c r="F1670" s="323">
        <f t="shared" si="126"/>
        <v>5.618850000000001</v>
      </c>
      <c r="G1670" s="55"/>
      <c r="H1670" s="323"/>
      <c r="I1670" s="55"/>
      <c r="J1670" s="323"/>
      <c r="K1670" s="56">
        <f t="shared" si="127"/>
        <v>5.618850000000001</v>
      </c>
      <c r="IK1670" s="2">
        <v>76830</v>
      </c>
      <c r="IL1670" s="196" t="s">
        <v>4207</v>
      </c>
      <c r="IM1670" s="5">
        <v>15</v>
      </c>
      <c r="IN1670" s="296">
        <f t="shared" si="128"/>
        <v>0.25</v>
      </c>
    </row>
    <row r="1671" spans="1:248">
      <c r="A1671" s="52">
        <f>+'3.- Resumen general'!B1673</f>
        <v>1667</v>
      </c>
      <c r="B1671" s="52">
        <v>76831</v>
      </c>
      <c r="C1671" s="53" t="str">
        <f>+'3.- Resumen general'!D1673</f>
        <v>Histerosonografía, con o sin flujo, doppler codificado con color</v>
      </c>
      <c r="D1671" s="490" t="str">
        <f>+'3.- Resumen general'!F1673</f>
        <v>Ecografía</v>
      </c>
      <c r="E1671" s="433" t="s">
        <v>3226</v>
      </c>
      <c r="F1671" s="323">
        <f t="shared" si="126"/>
        <v>5.618850000000001</v>
      </c>
      <c r="G1671" s="55"/>
      <c r="H1671" s="323"/>
      <c r="I1671" s="55"/>
      <c r="J1671" s="323"/>
      <c r="K1671" s="56">
        <f t="shared" si="127"/>
        <v>5.618850000000001</v>
      </c>
      <c r="IK1671" s="2">
        <v>76831</v>
      </c>
      <c r="IL1671" s="196" t="s">
        <v>2346</v>
      </c>
      <c r="IM1671" s="5">
        <v>15</v>
      </c>
      <c r="IN1671" s="296">
        <f t="shared" si="128"/>
        <v>0.25</v>
      </c>
    </row>
    <row r="1672" spans="1:248">
      <c r="A1672" s="52">
        <f>+'3.- Resumen general'!B1674</f>
        <v>1668</v>
      </c>
      <c r="B1672" s="52">
        <v>76856</v>
      </c>
      <c r="C1672" s="53" t="str">
        <f>+'3.- Resumen general'!D1674</f>
        <v>Ultrasonido pélvico (no obstétrico)</v>
      </c>
      <c r="D1672" s="490" t="str">
        <f>+'3.- Resumen general'!F1674</f>
        <v>Ecografía</v>
      </c>
      <c r="E1672" s="433" t="s">
        <v>3226</v>
      </c>
      <c r="F1672" s="323">
        <f t="shared" si="126"/>
        <v>5.618850000000001</v>
      </c>
      <c r="G1672" s="55"/>
      <c r="H1672" s="323"/>
      <c r="I1672" s="55"/>
      <c r="J1672" s="323"/>
      <c r="K1672" s="56">
        <f t="shared" si="127"/>
        <v>5.618850000000001</v>
      </c>
      <c r="IK1672" s="2">
        <v>76856</v>
      </c>
      <c r="IL1672" s="196" t="s">
        <v>4208</v>
      </c>
      <c r="IM1672" s="5">
        <v>15</v>
      </c>
      <c r="IN1672" s="296">
        <f t="shared" si="128"/>
        <v>0.25</v>
      </c>
    </row>
    <row r="1673" spans="1:248">
      <c r="A1673" s="52">
        <f>+'3.- Resumen general'!B1675</f>
        <v>1669</v>
      </c>
      <c r="B1673" s="52">
        <v>76870</v>
      </c>
      <c r="C1673" s="53" t="str">
        <f>+'3.- Resumen general'!D1675</f>
        <v>Ecografía, escroto y contenido</v>
      </c>
      <c r="D1673" s="490" t="str">
        <f>+'3.- Resumen general'!F1675</f>
        <v>Ecografía</v>
      </c>
      <c r="E1673" s="433" t="s">
        <v>3226</v>
      </c>
      <c r="F1673" s="323">
        <f t="shared" si="126"/>
        <v>5.618850000000001</v>
      </c>
      <c r="G1673" s="55"/>
      <c r="H1673" s="323"/>
      <c r="I1673" s="55"/>
      <c r="J1673" s="323"/>
      <c r="K1673" s="56">
        <f t="shared" si="127"/>
        <v>5.618850000000001</v>
      </c>
      <c r="IK1673" s="2">
        <v>76870</v>
      </c>
      <c r="IL1673" s="196" t="s">
        <v>2347</v>
      </c>
      <c r="IM1673" s="5">
        <v>15</v>
      </c>
      <c r="IN1673" s="296">
        <f t="shared" si="128"/>
        <v>0.25</v>
      </c>
    </row>
    <row r="1674" spans="1:248">
      <c r="A1674" s="52">
        <f>+'3.- Resumen general'!B1676</f>
        <v>1670</v>
      </c>
      <c r="B1674" s="52">
        <v>76872</v>
      </c>
      <c r="C1674" s="53" t="str">
        <f>+'3.- Resumen general'!D1676</f>
        <v>Ultrasonido prostático transrectal</v>
      </c>
      <c r="D1674" s="490" t="str">
        <f>+'3.- Resumen general'!F1676</f>
        <v>Ecografía</v>
      </c>
      <c r="E1674" s="433" t="s">
        <v>3226</v>
      </c>
      <c r="F1674" s="323">
        <f t="shared" si="126"/>
        <v>5.618850000000001</v>
      </c>
      <c r="G1674" s="55"/>
      <c r="H1674" s="323"/>
      <c r="I1674" s="55"/>
      <c r="J1674" s="323"/>
      <c r="K1674" s="56">
        <f t="shared" si="127"/>
        <v>5.618850000000001</v>
      </c>
      <c r="IK1674" s="2">
        <v>76872</v>
      </c>
      <c r="IL1674" s="196" t="s">
        <v>4209</v>
      </c>
      <c r="IM1674" s="5">
        <v>15</v>
      </c>
      <c r="IN1674" s="296">
        <f t="shared" si="128"/>
        <v>0.25</v>
      </c>
    </row>
    <row r="1675" spans="1:248">
      <c r="A1675" s="52">
        <f>+'3.- Resumen general'!B1677</f>
        <v>1671</v>
      </c>
      <c r="B1675" s="52">
        <v>76880</v>
      </c>
      <c r="C1675" s="53" t="str">
        <f>+'3.- Resumen general'!D1677</f>
        <v>Ecografía no vascular de extremidades por rastreo B y/o en tiempo real</v>
      </c>
      <c r="D1675" s="490" t="str">
        <f>+'3.- Resumen general'!F1677</f>
        <v>Ecografía</v>
      </c>
      <c r="E1675" s="433" t="s">
        <v>3226</v>
      </c>
      <c r="F1675" s="323">
        <f t="shared" si="126"/>
        <v>5.618850000000001</v>
      </c>
      <c r="G1675" s="55"/>
      <c r="H1675" s="323"/>
      <c r="I1675" s="55"/>
      <c r="J1675" s="323"/>
      <c r="K1675" s="56">
        <f t="shared" si="127"/>
        <v>5.618850000000001</v>
      </c>
      <c r="IK1675" s="2">
        <v>76880</v>
      </c>
      <c r="IL1675" s="196" t="s">
        <v>2348</v>
      </c>
      <c r="IM1675" s="5">
        <v>15</v>
      </c>
      <c r="IN1675" s="296">
        <f t="shared" si="128"/>
        <v>0.25</v>
      </c>
    </row>
    <row r="1676" spans="1:248">
      <c r="A1676" s="52">
        <f>+'3.- Resumen general'!B1678</f>
        <v>1672</v>
      </c>
      <c r="B1676" s="52">
        <v>76885</v>
      </c>
      <c r="C1676" s="53" t="str">
        <f>+'3.- Resumen general'!D1678</f>
        <v xml:space="preserve">Ultrasonido de caderas de lactante </v>
      </c>
      <c r="D1676" s="490" t="str">
        <f>+'3.- Resumen general'!F1678</f>
        <v>Ecografía</v>
      </c>
      <c r="E1676" s="433" t="s">
        <v>3226</v>
      </c>
      <c r="F1676" s="323">
        <f t="shared" si="126"/>
        <v>5.618850000000001</v>
      </c>
      <c r="G1676" s="55"/>
      <c r="H1676" s="323"/>
      <c r="I1676" s="55"/>
      <c r="J1676" s="323"/>
      <c r="K1676" s="56">
        <f t="shared" si="127"/>
        <v>5.618850000000001</v>
      </c>
      <c r="IK1676" s="2">
        <v>76885</v>
      </c>
      <c r="IL1676" s="196" t="s">
        <v>4210</v>
      </c>
      <c r="IM1676" s="5">
        <v>20</v>
      </c>
      <c r="IN1676" s="296">
        <f t="shared" si="128"/>
        <v>0.33333333333333331</v>
      </c>
    </row>
    <row r="1677" spans="1:248">
      <c r="A1677" s="52">
        <f>+'3.- Resumen general'!B1679</f>
        <v>1673</v>
      </c>
      <c r="B1677" s="52">
        <v>76942</v>
      </c>
      <c r="C1677" s="53" t="str">
        <f>+'3.- Resumen general'!D1679</f>
        <v>Biopsia guiada por ecografía</v>
      </c>
      <c r="D1677" s="490" t="str">
        <f>+'3.- Resumen general'!F1679</f>
        <v>Ecografía</v>
      </c>
      <c r="E1677" s="433" t="s">
        <v>3226</v>
      </c>
      <c r="F1677" s="323">
        <f t="shared" si="126"/>
        <v>5.618850000000001</v>
      </c>
      <c r="G1677" s="55"/>
      <c r="H1677" s="323"/>
      <c r="I1677" s="55"/>
      <c r="J1677" s="323"/>
      <c r="K1677" s="56">
        <f t="shared" si="127"/>
        <v>5.618850000000001</v>
      </c>
      <c r="IK1677" s="2">
        <v>76942</v>
      </c>
      <c r="IL1677" s="196" t="s">
        <v>4211</v>
      </c>
      <c r="IM1677" s="5">
        <v>30</v>
      </c>
      <c r="IN1677" s="296">
        <f t="shared" si="128"/>
        <v>0.5</v>
      </c>
    </row>
    <row r="1678" spans="1:248">
      <c r="A1678" s="52">
        <f>+'3.- Resumen general'!B1680</f>
        <v>1674</v>
      </c>
      <c r="B1678" s="52">
        <v>77055</v>
      </c>
      <c r="C1678" s="53" t="str">
        <f>+'3.- Resumen general'!D1680</f>
        <v>Mamografía unilateral</v>
      </c>
      <c r="D1678" s="490" t="str">
        <f>+'3.- Resumen general'!F1680</f>
        <v>Mamografía digital</v>
      </c>
      <c r="E1678" s="433" t="s">
        <v>3247</v>
      </c>
      <c r="F1678" s="323">
        <f t="shared" si="126"/>
        <v>8.6301100000000002</v>
      </c>
      <c r="G1678" s="55"/>
      <c r="H1678" s="323"/>
      <c r="I1678" s="55"/>
      <c r="J1678" s="323"/>
      <c r="K1678" s="56">
        <f t="shared" si="127"/>
        <v>8.6301100000000002</v>
      </c>
      <c r="IK1678" s="2" t="s">
        <v>6183</v>
      </c>
      <c r="IL1678" s="196" t="s">
        <v>1343</v>
      </c>
      <c r="IM1678" s="5">
        <v>10</v>
      </c>
      <c r="IN1678" s="296">
        <f t="shared" si="128"/>
        <v>0.16666666666666666</v>
      </c>
    </row>
    <row r="1679" spans="1:248">
      <c r="A1679" s="52">
        <f>+'3.- Resumen general'!B1681</f>
        <v>1675</v>
      </c>
      <c r="B1679" s="52">
        <v>77056</v>
      </c>
      <c r="C1679" s="53" t="str">
        <f>+'3.- Resumen general'!D1681</f>
        <v>Mamografía bilateral</v>
      </c>
      <c r="D1679" s="490" t="str">
        <f>+'3.- Resumen general'!F1681</f>
        <v>Mamografía digital</v>
      </c>
      <c r="E1679" s="433" t="s">
        <v>3248</v>
      </c>
      <c r="F1679" s="323">
        <f t="shared" si="126"/>
        <v>49.950109999999995</v>
      </c>
      <c r="G1679" s="55"/>
      <c r="H1679" s="323"/>
      <c r="I1679" s="55"/>
      <c r="J1679" s="323"/>
      <c r="K1679" s="56">
        <f t="shared" si="127"/>
        <v>49.950109999999995</v>
      </c>
      <c r="IK1679" s="2" t="s">
        <v>6184</v>
      </c>
      <c r="IL1679" s="196" t="s">
        <v>1345</v>
      </c>
      <c r="IM1679" s="5">
        <v>10</v>
      </c>
      <c r="IN1679" s="296">
        <f t="shared" si="128"/>
        <v>0.16666666666666666</v>
      </c>
    </row>
    <row r="1680" spans="1:248">
      <c r="A1680" s="52">
        <f>+'3.- Resumen general'!B1682</f>
        <v>1676</v>
      </c>
      <c r="B1680" s="52">
        <v>77057</v>
      </c>
      <c r="C1680" s="53" t="str">
        <f>+'3.- Resumen general'!D1682</f>
        <v>Mamografía de tamizaje</v>
      </c>
      <c r="D1680" s="490" t="str">
        <f>+'3.- Resumen general'!F1682</f>
        <v>Mamografía convencional</v>
      </c>
      <c r="E1680" s="433" t="s">
        <v>3248</v>
      </c>
      <c r="F1680" s="323">
        <f t="shared" si="126"/>
        <v>49.950109999999995</v>
      </c>
      <c r="G1680" s="55"/>
      <c r="H1680" s="323"/>
      <c r="I1680" s="55"/>
      <c r="J1680" s="323"/>
      <c r="K1680" s="56">
        <f t="shared" si="127"/>
        <v>49.950109999999995</v>
      </c>
      <c r="IK1680" s="2" t="s">
        <v>6185</v>
      </c>
      <c r="IL1680" s="196" t="s">
        <v>4212</v>
      </c>
      <c r="IM1680" s="5">
        <v>10</v>
      </c>
      <c r="IN1680" s="296">
        <f t="shared" si="128"/>
        <v>0.16666666666666666</v>
      </c>
    </row>
    <row r="1681" spans="1:248">
      <c r="A1681" s="52">
        <f>+'3.- Resumen general'!B1683</f>
        <v>1677</v>
      </c>
      <c r="B1681" s="52">
        <v>77080</v>
      </c>
      <c r="C1681" s="53" t="str">
        <f>+'3.- Resumen general'!D1683</f>
        <v>Densitometría ósea</v>
      </c>
      <c r="D1681" s="490" t="str">
        <f>+'3.- Resumen general'!F1683</f>
        <v>Densitometría Osea</v>
      </c>
      <c r="E1681" s="433" t="s">
        <v>3249</v>
      </c>
      <c r="F1681" s="323">
        <f t="shared" si="126"/>
        <v>3.93011</v>
      </c>
      <c r="G1681" s="55"/>
      <c r="H1681" s="323"/>
      <c r="I1681" s="55"/>
      <c r="J1681" s="323"/>
      <c r="K1681" s="56">
        <f t="shared" si="127"/>
        <v>3.93011</v>
      </c>
      <c r="IK1681" s="2" t="s">
        <v>6186</v>
      </c>
      <c r="IL1681" s="196" t="s">
        <v>4213</v>
      </c>
      <c r="IM1681" s="5">
        <v>5</v>
      </c>
      <c r="IN1681" s="296">
        <f t="shared" si="128"/>
        <v>8.3333333333333329E-2</v>
      </c>
    </row>
    <row r="1682" spans="1:248">
      <c r="A1682" s="52">
        <f>+'3.- Resumen general'!B1684</f>
        <v>1678</v>
      </c>
      <c r="B1682" s="52">
        <v>77500</v>
      </c>
      <c r="C1682" s="53" t="str">
        <f>+'3.- Resumen general'!D1684</f>
        <v>ACELERADOR LINEAL (1 SESION)</v>
      </c>
      <c r="D1682" s="490" t="str">
        <f>+'3.- Resumen general'!F1684</f>
        <v>Braquiterapia</v>
      </c>
      <c r="E1682" s="432" t="s">
        <v>438</v>
      </c>
      <c r="F1682" s="323">
        <f t="shared" si="126"/>
        <v>1.4520000000000002</v>
      </c>
      <c r="G1682" s="55"/>
      <c r="H1682" s="323"/>
      <c r="I1682" s="55"/>
      <c r="J1682" s="323"/>
      <c r="K1682" s="56">
        <f t="shared" si="127"/>
        <v>1.4520000000000002</v>
      </c>
      <c r="IK1682" s="38" t="s">
        <v>6187</v>
      </c>
      <c r="IL1682" s="196" t="s">
        <v>2349</v>
      </c>
      <c r="IM1682" s="5">
        <v>10</v>
      </c>
      <c r="IN1682" s="296">
        <f t="shared" si="128"/>
        <v>0.16666666666666666</v>
      </c>
    </row>
    <row r="1683" spans="1:248">
      <c r="A1683" s="52">
        <f>+'3.- Resumen general'!B1685</f>
        <v>1679</v>
      </c>
      <c r="B1683" s="52">
        <v>77501</v>
      </c>
      <c r="C1683" s="53" t="str">
        <f>+'3.- Resumen general'!D1685</f>
        <v>BRAQUITERAPIA DE CONTACTO</v>
      </c>
      <c r="D1683" s="490" t="str">
        <f>+'3.- Resumen general'!F1685</f>
        <v>Braquiterapia</v>
      </c>
      <c r="E1683" s="432" t="s">
        <v>438</v>
      </c>
      <c r="F1683" s="323">
        <f t="shared" si="126"/>
        <v>1.4520000000000002</v>
      </c>
      <c r="G1683" s="55"/>
      <c r="H1683" s="323"/>
      <c r="I1683" s="55"/>
      <c r="J1683" s="323"/>
      <c r="K1683" s="56">
        <f t="shared" si="127"/>
        <v>1.4520000000000002</v>
      </c>
      <c r="IK1683" s="38" t="s">
        <v>6188</v>
      </c>
      <c r="IL1683" s="196" t="s">
        <v>2350</v>
      </c>
      <c r="IM1683" s="5">
        <v>10</v>
      </c>
      <c r="IN1683" s="296">
        <f t="shared" si="128"/>
        <v>0.16666666666666666</v>
      </c>
    </row>
    <row r="1684" spans="1:248">
      <c r="A1684" s="52">
        <f>+'3.- Resumen general'!B1686</f>
        <v>1680</v>
      </c>
      <c r="B1684" s="52">
        <v>78000</v>
      </c>
      <c r="C1684" s="53" t="str">
        <f>+'3.- Resumen general'!D1686</f>
        <v>Captación tiroidea en determinación única con Iodo 131</v>
      </c>
      <c r="D1684" s="490" t="str">
        <f>+'3.- Resumen general'!F1686</f>
        <v>Gammagrafía</v>
      </c>
      <c r="E1684" s="436" t="s">
        <v>3275</v>
      </c>
      <c r="F1684" s="323">
        <f t="shared" si="126"/>
        <v>127.35866874999999</v>
      </c>
      <c r="G1684" s="55"/>
      <c r="H1684" s="323"/>
      <c r="I1684" s="55"/>
      <c r="J1684" s="323"/>
      <c r="K1684" s="56">
        <f t="shared" si="127"/>
        <v>127.35866874999999</v>
      </c>
      <c r="IK1684" s="2">
        <v>78000</v>
      </c>
      <c r="IL1684" s="196" t="s">
        <v>2351</v>
      </c>
      <c r="IM1684" s="5">
        <v>10</v>
      </c>
      <c r="IN1684" s="296">
        <f t="shared" si="128"/>
        <v>0.16666666666666666</v>
      </c>
    </row>
    <row r="1685" spans="1:248">
      <c r="A1685" s="52">
        <f>+'3.- Resumen general'!B1687</f>
        <v>1681</v>
      </c>
      <c r="B1685" s="52">
        <v>78006</v>
      </c>
      <c r="C1685" s="53" t="str">
        <f>+'3.- Resumen general'!D1687</f>
        <v>Gammagrafía tiroidea</v>
      </c>
      <c r="D1685" s="490" t="str">
        <f>+'3.- Resumen general'!F1687</f>
        <v>Gammagrafía</v>
      </c>
      <c r="E1685" s="436" t="s">
        <v>3275</v>
      </c>
      <c r="F1685" s="323">
        <f t="shared" si="126"/>
        <v>127.35866874999999</v>
      </c>
      <c r="G1685" s="55"/>
      <c r="H1685" s="323"/>
      <c r="I1685" s="55"/>
      <c r="J1685" s="323"/>
      <c r="K1685" s="56">
        <f t="shared" si="127"/>
        <v>127.35866874999999</v>
      </c>
      <c r="IK1685" s="2">
        <v>78006</v>
      </c>
      <c r="IL1685" s="196" t="s">
        <v>4214</v>
      </c>
      <c r="IM1685" s="5">
        <v>10</v>
      </c>
      <c r="IN1685" s="296">
        <f t="shared" si="128"/>
        <v>0.16666666666666666</v>
      </c>
    </row>
    <row r="1686" spans="1:248">
      <c r="A1686" s="52">
        <f>+'3.- Resumen general'!B1688</f>
        <v>1682</v>
      </c>
      <c r="B1686" s="52">
        <v>78007</v>
      </c>
      <c r="C1686" s="53" t="str">
        <f>+'3.- Resumen general'!D1688</f>
        <v>Prueba de estímulo con TSH - gammagráfica</v>
      </c>
      <c r="D1686" s="490" t="str">
        <f>+'3.- Resumen general'!F1688</f>
        <v>Gammagrafía</v>
      </c>
      <c r="E1686" s="436" t="s">
        <v>3275</v>
      </c>
      <c r="F1686" s="323">
        <f t="shared" si="126"/>
        <v>127.35866874999999</v>
      </c>
      <c r="G1686" s="55"/>
      <c r="H1686" s="323"/>
      <c r="I1686" s="55"/>
      <c r="J1686" s="323"/>
      <c r="K1686" s="56">
        <f t="shared" si="127"/>
        <v>127.35866874999999</v>
      </c>
      <c r="IK1686" s="287">
        <v>78007</v>
      </c>
      <c r="IL1686" s="196" t="s">
        <v>3327</v>
      </c>
      <c r="IM1686" s="5">
        <v>10</v>
      </c>
      <c r="IN1686" s="296">
        <f t="shared" si="128"/>
        <v>0.16666666666666666</v>
      </c>
    </row>
    <row r="1687" spans="1:248">
      <c r="A1687" s="52">
        <f>+'3.- Resumen general'!B1689</f>
        <v>1683</v>
      </c>
      <c r="B1687" s="52">
        <v>78008</v>
      </c>
      <c r="C1687" s="53" t="str">
        <f>+'3.- Resumen general'!D1689</f>
        <v>Prueba de supresión con T3 gammagráfica</v>
      </c>
      <c r="D1687" s="490" t="str">
        <f>+'3.- Resumen general'!F1689</f>
        <v>Gammagrafía</v>
      </c>
      <c r="E1687" s="436" t="s">
        <v>3275</v>
      </c>
      <c r="F1687" s="323">
        <f t="shared" si="126"/>
        <v>127.35866874999999</v>
      </c>
      <c r="G1687" s="55"/>
      <c r="H1687" s="323"/>
      <c r="I1687" s="55"/>
      <c r="J1687" s="323"/>
      <c r="K1687" s="56">
        <f t="shared" si="127"/>
        <v>127.35866874999999</v>
      </c>
      <c r="IK1687" s="287">
        <v>78008</v>
      </c>
      <c r="IL1687" s="196" t="s">
        <v>3328</v>
      </c>
      <c r="IM1687" s="5">
        <v>10</v>
      </c>
      <c r="IN1687" s="296">
        <f t="shared" si="128"/>
        <v>0.16666666666666666</v>
      </c>
    </row>
    <row r="1688" spans="1:248">
      <c r="A1688" s="52">
        <f>+'3.- Resumen general'!B1690</f>
        <v>1684</v>
      </c>
      <c r="B1688" s="52">
        <v>78009</v>
      </c>
      <c r="C1688" s="53" t="str">
        <f>+'3.- Resumen general'!D1690</f>
        <v>Prueba de estímulo con TSH captación</v>
      </c>
      <c r="D1688" s="490" t="str">
        <f>+'3.- Resumen general'!F1690</f>
        <v>Gammagrafía</v>
      </c>
      <c r="E1688" s="436" t="s">
        <v>3275</v>
      </c>
      <c r="F1688" s="323">
        <f t="shared" si="126"/>
        <v>127.35866874999999</v>
      </c>
      <c r="G1688" s="55"/>
      <c r="H1688" s="323"/>
      <c r="I1688" s="55"/>
      <c r="J1688" s="323"/>
      <c r="K1688" s="56">
        <f t="shared" si="127"/>
        <v>127.35866874999999</v>
      </c>
      <c r="IK1688" s="287">
        <v>78009</v>
      </c>
      <c r="IL1688" s="196" t="s">
        <v>3329</v>
      </c>
      <c r="IM1688" s="5">
        <v>10</v>
      </c>
      <c r="IN1688" s="296">
        <f t="shared" si="128"/>
        <v>0.16666666666666666</v>
      </c>
    </row>
    <row r="1689" spans="1:248">
      <c r="A1689" s="52">
        <f>+'3.- Resumen general'!B1691</f>
        <v>1685</v>
      </c>
      <c r="B1689" s="52">
        <v>78010</v>
      </c>
      <c r="C1689" s="53" t="str">
        <f>+'3.- Resumen general'!D1691</f>
        <v>Prueba de descarga con perclorato</v>
      </c>
      <c r="D1689" s="490" t="str">
        <f>+'3.- Resumen general'!F1691</f>
        <v>Gammagrafía</v>
      </c>
      <c r="E1689" s="436" t="s">
        <v>3275</v>
      </c>
      <c r="F1689" s="323">
        <f t="shared" si="126"/>
        <v>127.35866874999999</v>
      </c>
      <c r="G1689" s="55"/>
      <c r="H1689" s="323"/>
      <c r="I1689" s="55"/>
      <c r="J1689" s="323"/>
      <c r="K1689" s="56">
        <f t="shared" si="127"/>
        <v>127.35866874999999</v>
      </c>
      <c r="IK1689" s="287">
        <v>78010</v>
      </c>
      <c r="IL1689" s="196" t="s">
        <v>3330</v>
      </c>
      <c r="IM1689" s="5">
        <v>10</v>
      </c>
      <c r="IN1689" s="296">
        <f t="shared" si="128"/>
        <v>0.16666666666666666</v>
      </c>
    </row>
    <row r="1690" spans="1:248">
      <c r="A1690" s="52">
        <f>+'3.- Resumen general'!B1692</f>
        <v>1686</v>
      </c>
      <c r="B1690" s="52">
        <v>78011</v>
      </c>
      <c r="C1690" s="53" t="str">
        <f>+'3.- Resumen general'!D1692</f>
        <v>Prueba de inhibición con T3 captación</v>
      </c>
      <c r="D1690" s="490" t="str">
        <f>+'3.- Resumen general'!F1692</f>
        <v>Gammagrafía</v>
      </c>
      <c r="E1690" s="436" t="s">
        <v>3275</v>
      </c>
      <c r="F1690" s="323">
        <f t="shared" si="126"/>
        <v>127.35866874999999</v>
      </c>
      <c r="G1690" s="55"/>
      <c r="H1690" s="323"/>
      <c r="I1690" s="55"/>
      <c r="J1690" s="323"/>
      <c r="K1690" s="56">
        <f t="shared" si="127"/>
        <v>127.35866874999999</v>
      </c>
      <c r="IK1690" s="287">
        <v>78011</v>
      </c>
      <c r="IL1690" s="196" t="s">
        <v>3331</v>
      </c>
      <c r="IM1690" s="5">
        <v>10</v>
      </c>
      <c r="IN1690" s="296">
        <f t="shared" si="128"/>
        <v>0.16666666666666666</v>
      </c>
    </row>
    <row r="1691" spans="1:248">
      <c r="A1691" s="52">
        <f>+'3.- Resumen general'!B1693</f>
        <v>1687</v>
      </c>
      <c r="B1691" s="52">
        <v>78019</v>
      </c>
      <c r="C1691" s="53" t="str">
        <f>+'3.- Resumen general'!D1693</f>
        <v>Obtención de imágenes de metástasis de carcinoma de tiroides en todo el cuerpo - rastreo de tejido tiroideo a cuerpo entero con Talio 201</v>
      </c>
      <c r="D1691" s="490" t="str">
        <f>+'3.- Resumen general'!F1693</f>
        <v>Gammagrafía</v>
      </c>
      <c r="E1691" s="436" t="s">
        <v>3275</v>
      </c>
      <c r="F1691" s="323">
        <f t="shared" si="126"/>
        <v>127.35866874999999</v>
      </c>
      <c r="G1691" s="55"/>
      <c r="H1691" s="323"/>
      <c r="I1691" s="55"/>
      <c r="J1691" s="323"/>
      <c r="K1691" s="56">
        <f t="shared" si="127"/>
        <v>127.35866874999999</v>
      </c>
      <c r="IK1691" s="2">
        <v>78019</v>
      </c>
      <c r="IL1691" s="196" t="s">
        <v>3332</v>
      </c>
      <c r="IM1691" s="5">
        <v>10</v>
      </c>
      <c r="IN1691" s="296">
        <f t="shared" si="128"/>
        <v>0.16666666666666666</v>
      </c>
    </row>
    <row r="1692" spans="1:248">
      <c r="A1692" s="52">
        <f>+'3.- Resumen general'!B1694</f>
        <v>1688</v>
      </c>
      <c r="B1692" s="52">
        <v>78025</v>
      </c>
      <c r="C1692" s="53" t="str">
        <f>+'3.- Resumen general'!D1694</f>
        <v>Rastreo de tejido tiroideo</v>
      </c>
      <c r="D1692" s="490" t="str">
        <f>+'3.- Resumen general'!F1694</f>
        <v>Gammagrafía</v>
      </c>
      <c r="E1692" s="436" t="s">
        <v>3275</v>
      </c>
      <c r="F1692" s="323">
        <f t="shared" si="126"/>
        <v>127.35866874999999</v>
      </c>
      <c r="G1692" s="55"/>
      <c r="H1692" s="323"/>
      <c r="I1692" s="55"/>
      <c r="J1692" s="323"/>
      <c r="K1692" s="56">
        <f t="shared" si="127"/>
        <v>127.35866874999999</v>
      </c>
      <c r="IK1692" s="38" t="s">
        <v>6189</v>
      </c>
      <c r="IL1692" s="196" t="s">
        <v>3333</v>
      </c>
      <c r="IM1692" s="5">
        <v>10</v>
      </c>
      <c r="IN1692" s="296">
        <f t="shared" si="128"/>
        <v>0.16666666666666666</v>
      </c>
    </row>
    <row r="1693" spans="1:248">
      <c r="A1693" s="52">
        <f>+'3.- Resumen general'!B1695</f>
        <v>1689</v>
      </c>
      <c r="B1693" s="52">
        <v>78026</v>
      </c>
      <c r="C1693" s="53" t="str">
        <f>+'3.- Resumen general'!D1695</f>
        <v>Terapia de hiperfunción con I-131</v>
      </c>
      <c r="D1693" s="490" t="str">
        <f>+'3.- Resumen general'!F1695</f>
        <v>Gammagrafía</v>
      </c>
      <c r="E1693" s="436" t="s">
        <v>3275</v>
      </c>
      <c r="F1693" s="323">
        <f t="shared" si="126"/>
        <v>127.35866874999999</v>
      </c>
      <c r="G1693" s="55"/>
      <c r="H1693" s="323"/>
      <c r="I1693" s="55"/>
      <c r="J1693" s="323"/>
      <c r="K1693" s="56">
        <f t="shared" si="127"/>
        <v>127.35866874999999</v>
      </c>
      <c r="IK1693" s="38" t="s">
        <v>6190</v>
      </c>
      <c r="IL1693" s="196" t="s">
        <v>3334</v>
      </c>
      <c r="IM1693" s="5">
        <v>10</v>
      </c>
      <c r="IN1693" s="296">
        <f t="shared" si="128"/>
        <v>0.16666666666666666</v>
      </c>
    </row>
    <row r="1694" spans="1:248">
      <c r="A1694" s="52">
        <f>+'3.- Resumen general'!B1696</f>
        <v>1690</v>
      </c>
      <c r="B1694" s="52">
        <v>78027</v>
      </c>
      <c r="C1694" s="53" t="str">
        <f>+'3.- Resumen general'!D1696</f>
        <v>Terapia de atipias diferenciadas con I-131</v>
      </c>
      <c r="D1694" s="490" t="str">
        <f>+'3.- Resumen general'!F1696</f>
        <v>Gammagrafía</v>
      </c>
      <c r="E1694" s="436" t="s">
        <v>3275</v>
      </c>
      <c r="F1694" s="323">
        <f t="shared" si="126"/>
        <v>127.35866874999999</v>
      </c>
      <c r="G1694" s="55"/>
      <c r="H1694" s="323"/>
      <c r="I1694" s="55"/>
      <c r="J1694" s="323"/>
      <c r="K1694" s="56">
        <f t="shared" si="127"/>
        <v>127.35866874999999</v>
      </c>
      <c r="IK1694" s="38" t="s">
        <v>6191</v>
      </c>
      <c r="IL1694" s="196" t="s">
        <v>3335</v>
      </c>
      <c r="IM1694" s="5">
        <v>10</v>
      </c>
      <c r="IN1694" s="296">
        <f t="shared" si="128"/>
        <v>0.16666666666666666</v>
      </c>
    </row>
    <row r="1695" spans="1:248">
      <c r="A1695" s="52">
        <f>+'3.- Resumen general'!B1697</f>
        <v>1691</v>
      </c>
      <c r="B1695" s="52">
        <v>78028</v>
      </c>
      <c r="C1695" s="53" t="str">
        <f>+'3.- Resumen general'!D1697</f>
        <v>Radioablación Funcional Tiroidea con I-131</v>
      </c>
      <c r="D1695" s="490" t="str">
        <f>+'3.- Resumen general'!F1697</f>
        <v>Gammagrafía</v>
      </c>
      <c r="E1695" s="436" t="s">
        <v>3275</v>
      </c>
      <c r="F1695" s="323">
        <f t="shared" si="126"/>
        <v>127.35866874999999</v>
      </c>
      <c r="G1695" s="55"/>
      <c r="H1695" s="323"/>
      <c r="I1695" s="55"/>
      <c r="J1695" s="323"/>
      <c r="K1695" s="56">
        <f t="shared" si="127"/>
        <v>127.35866874999999</v>
      </c>
      <c r="IK1695" s="38" t="s">
        <v>6192</v>
      </c>
      <c r="IL1695" s="196" t="s">
        <v>3336</v>
      </c>
      <c r="IM1695" s="5">
        <v>10</v>
      </c>
      <c r="IN1695" s="296">
        <f t="shared" si="128"/>
        <v>0.16666666666666666</v>
      </c>
    </row>
    <row r="1696" spans="1:248">
      <c r="A1696" s="52">
        <f>+'3.- Resumen general'!B1698</f>
        <v>1692</v>
      </c>
      <c r="B1696" s="52">
        <v>78031</v>
      </c>
      <c r="C1696" s="53" t="str">
        <f>+'3.- Resumen general'!D1698</f>
        <v>Gammagrafía de Tiroides y captación con TEC99M</v>
      </c>
      <c r="D1696" s="490" t="str">
        <f>+'3.- Resumen general'!F1698</f>
        <v>Gammagrafía</v>
      </c>
      <c r="E1696" s="436" t="s">
        <v>3275</v>
      </c>
      <c r="F1696" s="323">
        <f t="shared" si="126"/>
        <v>127.35866874999999</v>
      </c>
      <c r="G1696" s="55"/>
      <c r="H1696" s="323"/>
      <c r="I1696" s="55"/>
      <c r="J1696" s="323"/>
      <c r="K1696" s="56">
        <f t="shared" si="127"/>
        <v>127.35866874999999</v>
      </c>
      <c r="IK1696" s="38" t="s">
        <v>6193</v>
      </c>
      <c r="IL1696" s="196" t="s">
        <v>3337</v>
      </c>
      <c r="IM1696" s="5">
        <v>10</v>
      </c>
      <c r="IN1696" s="296">
        <f t="shared" si="128"/>
        <v>0.16666666666666666</v>
      </c>
    </row>
    <row r="1697" spans="1:248">
      <c r="A1697" s="52">
        <f>+'3.- Resumen general'!B1699</f>
        <v>1693</v>
      </c>
      <c r="B1697" s="52">
        <v>78070</v>
      </c>
      <c r="C1697" s="53" t="str">
        <f>+'3.- Resumen general'!D1699</f>
        <v>Imágenes del paratiroides- gammagrafía de paratiroides con sestamibi-TEC99M</v>
      </c>
      <c r="D1697" s="490" t="str">
        <f>+'3.- Resumen general'!F1699</f>
        <v>Gammagrafía</v>
      </c>
      <c r="E1697" s="436" t="s">
        <v>3275</v>
      </c>
      <c r="F1697" s="323">
        <f t="shared" si="126"/>
        <v>127.35866874999999</v>
      </c>
      <c r="G1697" s="55"/>
      <c r="H1697" s="323"/>
      <c r="I1697" s="55"/>
      <c r="J1697" s="323"/>
      <c r="K1697" s="56">
        <f t="shared" si="127"/>
        <v>127.35866874999999</v>
      </c>
      <c r="IK1697" s="2">
        <v>78070</v>
      </c>
      <c r="IL1697" s="196" t="s">
        <v>3338</v>
      </c>
      <c r="IM1697" s="5">
        <v>10</v>
      </c>
      <c r="IN1697" s="296">
        <f t="shared" si="128"/>
        <v>0.16666666666666666</v>
      </c>
    </row>
    <row r="1698" spans="1:248">
      <c r="A1698" s="52">
        <f>+'3.- Resumen general'!B1700</f>
        <v>1694</v>
      </c>
      <c r="B1698" s="52">
        <v>78072</v>
      </c>
      <c r="C1698" s="53" t="str">
        <f>+'3.- Resumen general'!D1700</f>
        <v>Detección de Adenomas paratiroideos con sestamibi-TEC99M</v>
      </c>
      <c r="D1698" s="490" t="str">
        <f>+'3.- Resumen general'!F1700</f>
        <v>Gammagrafía</v>
      </c>
      <c r="E1698" s="436" t="s">
        <v>3275</v>
      </c>
      <c r="F1698" s="323">
        <f t="shared" si="126"/>
        <v>127.35866874999999</v>
      </c>
      <c r="G1698" s="55"/>
      <c r="H1698" s="323"/>
      <c r="I1698" s="55"/>
      <c r="J1698" s="323"/>
      <c r="K1698" s="56">
        <f t="shared" si="127"/>
        <v>127.35866874999999</v>
      </c>
      <c r="IK1698" s="38" t="s">
        <v>6194</v>
      </c>
      <c r="IL1698" s="196" t="s">
        <v>3339</v>
      </c>
      <c r="IM1698" s="5">
        <v>10</v>
      </c>
      <c r="IN1698" s="296">
        <f t="shared" si="128"/>
        <v>0.16666666666666666</v>
      </c>
    </row>
    <row r="1699" spans="1:248">
      <c r="A1699" s="52">
        <f>+'3.- Resumen general'!B1701</f>
        <v>1695</v>
      </c>
      <c r="B1699" s="52">
        <v>78075</v>
      </c>
      <c r="C1699" s="53" t="str">
        <f>+'3.- Resumen general'!D1701</f>
        <v>Imágenes de adrenales, corteza y/o médula- gammagrafía de glándulas suprarrenales</v>
      </c>
      <c r="D1699" s="490" t="str">
        <f>+'3.- Resumen general'!F1701</f>
        <v>Gammagrafía</v>
      </c>
      <c r="E1699" s="436" t="s">
        <v>3275</v>
      </c>
      <c r="F1699" s="323">
        <f t="shared" si="126"/>
        <v>127.35866874999999</v>
      </c>
      <c r="G1699" s="55"/>
      <c r="H1699" s="323"/>
      <c r="I1699" s="55"/>
      <c r="J1699" s="323"/>
      <c r="K1699" s="56">
        <f t="shared" si="127"/>
        <v>127.35866874999999</v>
      </c>
      <c r="IK1699" s="2">
        <v>78075</v>
      </c>
      <c r="IL1699" s="196" t="s">
        <v>3340</v>
      </c>
      <c r="IM1699" s="5">
        <v>10</v>
      </c>
      <c r="IN1699" s="296">
        <f t="shared" si="128"/>
        <v>0.16666666666666666</v>
      </c>
    </row>
    <row r="1700" spans="1:248">
      <c r="A1700" s="52">
        <f>+'3.- Resumen general'!B1702</f>
        <v>1696</v>
      </c>
      <c r="B1700" s="52">
        <v>78076</v>
      </c>
      <c r="C1700" s="53" t="str">
        <f>+'3.- Resumen general'!D1702</f>
        <v>Detección de feocromocitoma con metil-iodo- guanetidina -123</v>
      </c>
      <c r="D1700" s="490" t="str">
        <f>+'3.- Resumen general'!F1702</f>
        <v>Gammagrafía</v>
      </c>
      <c r="E1700" s="436" t="s">
        <v>3275</v>
      </c>
      <c r="F1700" s="323">
        <f t="shared" si="126"/>
        <v>127.35866874999999</v>
      </c>
      <c r="G1700" s="55"/>
      <c r="H1700" s="323"/>
      <c r="I1700" s="55"/>
      <c r="J1700" s="323"/>
      <c r="K1700" s="56">
        <f t="shared" si="127"/>
        <v>127.35866874999999</v>
      </c>
      <c r="IK1700" s="2">
        <v>78076</v>
      </c>
      <c r="IL1700" s="196" t="s">
        <v>3341</v>
      </c>
      <c r="IM1700" s="5">
        <v>10</v>
      </c>
      <c r="IN1700" s="296">
        <f t="shared" si="128"/>
        <v>0.16666666666666666</v>
      </c>
    </row>
    <row r="1701" spans="1:248">
      <c r="A1701" s="52">
        <f>+'3.- Resumen general'!B1703</f>
        <v>1697</v>
      </c>
      <c r="B1701" s="52">
        <v>78078</v>
      </c>
      <c r="C1701" s="53" t="str">
        <f>+'3.- Resumen general'!D1703</f>
        <v>Gammagrafía de tiroides planar y tomográfica con TEC99M</v>
      </c>
      <c r="D1701" s="490" t="str">
        <f>+'3.- Resumen general'!F1703</f>
        <v>Gammagrafía</v>
      </c>
      <c r="E1701" s="436" t="s">
        <v>3275</v>
      </c>
      <c r="F1701" s="323">
        <f t="shared" si="126"/>
        <v>127.35866874999999</v>
      </c>
      <c r="G1701" s="55"/>
      <c r="H1701" s="323"/>
      <c r="I1701" s="55"/>
      <c r="J1701" s="323"/>
      <c r="K1701" s="56">
        <f t="shared" si="127"/>
        <v>127.35866874999999</v>
      </c>
      <c r="IK1701" s="287">
        <v>78078</v>
      </c>
      <c r="IL1701" s="196" t="s">
        <v>3342</v>
      </c>
      <c r="IM1701" s="5">
        <v>10</v>
      </c>
      <c r="IN1701" s="296">
        <f t="shared" si="128"/>
        <v>0.16666666666666666</v>
      </c>
    </row>
    <row r="1702" spans="1:248">
      <c r="A1702" s="52">
        <f>+'3.- Resumen general'!B1704</f>
        <v>1698</v>
      </c>
      <c r="B1702" s="52">
        <v>78079</v>
      </c>
      <c r="C1702" s="53" t="str">
        <f>+'3.- Resumen general'!D1704</f>
        <v>Gammagrafía de tiroides planar y tomográfica con I-131</v>
      </c>
      <c r="D1702" s="490" t="str">
        <f>+'3.- Resumen general'!F1704</f>
        <v>Gammagrafía</v>
      </c>
      <c r="E1702" s="436" t="s">
        <v>3275</v>
      </c>
      <c r="F1702" s="323">
        <f t="shared" si="126"/>
        <v>127.35866874999999</v>
      </c>
      <c r="G1702" s="55"/>
      <c r="H1702" s="323"/>
      <c r="I1702" s="55"/>
      <c r="J1702" s="323"/>
      <c r="K1702" s="56">
        <f t="shared" si="127"/>
        <v>127.35866874999999</v>
      </c>
      <c r="IK1702" s="287" t="s">
        <v>6195</v>
      </c>
      <c r="IL1702" s="196" t="s">
        <v>3343</v>
      </c>
      <c r="IM1702" s="5">
        <v>10</v>
      </c>
      <c r="IN1702" s="296">
        <f t="shared" si="128"/>
        <v>0.16666666666666666</v>
      </c>
    </row>
    <row r="1703" spans="1:248">
      <c r="A1703" s="52">
        <f>+'3.- Resumen general'!B1705</f>
        <v>1699</v>
      </c>
      <c r="B1703" s="52">
        <v>78185</v>
      </c>
      <c r="C1703" s="53" t="str">
        <f>+'3.- Resumen general'!D1705</f>
        <v>Imágenes del bazo solamente</v>
      </c>
      <c r="D1703" s="490" t="str">
        <f>+'3.- Resumen general'!F1705</f>
        <v>Gammagrafía</v>
      </c>
      <c r="E1703" s="436" t="s">
        <v>3275</v>
      </c>
      <c r="F1703" s="323">
        <f t="shared" si="126"/>
        <v>127.35866874999999</v>
      </c>
      <c r="G1703" s="55"/>
      <c r="H1703" s="323"/>
      <c r="I1703" s="55"/>
      <c r="J1703" s="323"/>
      <c r="K1703" s="56">
        <f t="shared" si="127"/>
        <v>127.35866874999999</v>
      </c>
      <c r="IK1703" s="2">
        <v>78185</v>
      </c>
      <c r="IL1703" s="196" t="s">
        <v>3344</v>
      </c>
      <c r="IM1703" s="5">
        <v>10</v>
      </c>
      <c r="IN1703" s="296">
        <f t="shared" si="128"/>
        <v>0.16666666666666666</v>
      </c>
    </row>
    <row r="1704" spans="1:248">
      <c r="A1704" s="52">
        <f>+'3.- Resumen general'!B1706</f>
        <v>1700</v>
      </c>
      <c r="B1704" s="52">
        <v>78195</v>
      </c>
      <c r="C1704" s="53" t="str">
        <f>+'3.- Resumen general'!D1706</f>
        <v>Imágenes de linfáticos y ganglios linfáticos</v>
      </c>
      <c r="D1704" s="490" t="str">
        <f>+'3.- Resumen general'!F1706</f>
        <v>Gammagrafía</v>
      </c>
      <c r="E1704" s="436" t="s">
        <v>3275</v>
      </c>
      <c r="F1704" s="323">
        <f t="shared" si="126"/>
        <v>127.35866874999999</v>
      </c>
      <c r="G1704" s="55"/>
      <c r="H1704" s="323"/>
      <c r="I1704" s="55"/>
      <c r="J1704" s="323"/>
      <c r="K1704" s="56">
        <f t="shared" si="127"/>
        <v>127.35866874999999</v>
      </c>
      <c r="IK1704" s="2">
        <v>78195</v>
      </c>
      <c r="IL1704" s="196" t="s">
        <v>3345</v>
      </c>
      <c r="IM1704" s="5">
        <v>10</v>
      </c>
      <c r="IN1704" s="296">
        <f t="shared" si="128"/>
        <v>0.16666666666666666</v>
      </c>
    </row>
    <row r="1705" spans="1:248">
      <c r="A1705" s="52">
        <f>+'3.- Resumen general'!B1707</f>
        <v>1701</v>
      </c>
      <c r="B1705" s="52">
        <v>78196</v>
      </c>
      <c r="C1705" s="53" t="str">
        <f>+'3.- Resumen general'!D1707</f>
        <v>Imágenes de médula ósea</v>
      </c>
      <c r="D1705" s="490" t="str">
        <f>+'3.- Resumen general'!F1707</f>
        <v>Gammagrafía</v>
      </c>
      <c r="E1705" s="436" t="s">
        <v>3275</v>
      </c>
      <c r="F1705" s="323">
        <f t="shared" si="126"/>
        <v>127.35866874999999</v>
      </c>
      <c r="G1705" s="55"/>
      <c r="H1705" s="323"/>
      <c r="I1705" s="55"/>
      <c r="J1705" s="323"/>
      <c r="K1705" s="56">
        <f t="shared" si="127"/>
        <v>127.35866874999999</v>
      </c>
      <c r="IK1705" s="287">
        <v>78196</v>
      </c>
      <c r="IL1705" s="196" t="s">
        <v>3346</v>
      </c>
      <c r="IM1705" s="5">
        <v>10</v>
      </c>
      <c r="IN1705" s="296">
        <f t="shared" si="128"/>
        <v>0.16666666666666666</v>
      </c>
    </row>
    <row r="1706" spans="1:248">
      <c r="A1706" s="52">
        <f>+'3.- Resumen general'!B1708</f>
        <v>1702</v>
      </c>
      <c r="B1706" s="52">
        <v>78198</v>
      </c>
      <c r="C1706" s="53" t="str">
        <f>+'3.- Resumen general'!D1708</f>
        <v>Volumen plasmático, por técnica de determinación de volumen mediante dilución de radiofármaco (procedimiento separado); muestra única</v>
      </c>
      <c r="D1706" s="490" t="str">
        <f>+'3.- Resumen general'!F1708</f>
        <v>Gammagrafía</v>
      </c>
      <c r="E1706" s="436" t="s">
        <v>3275</v>
      </c>
      <c r="F1706" s="323">
        <f t="shared" si="126"/>
        <v>127.35866874999999</v>
      </c>
      <c r="G1706" s="55"/>
      <c r="H1706" s="323"/>
      <c r="I1706" s="55"/>
      <c r="J1706" s="323"/>
      <c r="K1706" s="56">
        <f t="shared" si="127"/>
        <v>127.35866874999999</v>
      </c>
      <c r="IK1706" s="2">
        <v>78198</v>
      </c>
      <c r="IL1706" s="196" t="s">
        <v>3095</v>
      </c>
      <c r="IM1706" s="5">
        <v>10</v>
      </c>
      <c r="IN1706" s="296">
        <f t="shared" si="128"/>
        <v>0.16666666666666666</v>
      </c>
    </row>
    <row r="1707" spans="1:248">
      <c r="A1707" s="52">
        <f>+'3.- Resumen general'!B1709</f>
        <v>1703</v>
      </c>
      <c r="B1707" s="52">
        <v>78199</v>
      </c>
      <c r="C1707" s="53" t="str">
        <f>+'3.- Resumen general'!D1709</f>
        <v>Determinación del volumen de sangre entera, incluyendo la determinación separada del volumen plasmático y del volumen de eritrocitos (técnica de determinación de volumen por dilución de radiofármacos)</v>
      </c>
      <c r="D1707" s="490" t="str">
        <f>+'3.- Resumen general'!F1709</f>
        <v>Gammagrafía</v>
      </c>
      <c r="E1707" s="436" t="s">
        <v>3275</v>
      </c>
      <c r="F1707" s="323">
        <f t="shared" si="126"/>
        <v>127.35866874999999</v>
      </c>
      <c r="G1707" s="55"/>
      <c r="H1707" s="323"/>
      <c r="I1707" s="55"/>
      <c r="J1707" s="323"/>
      <c r="K1707" s="56">
        <f t="shared" si="127"/>
        <v>127.35866874999999</v>
      </c>
      <c r="IK1707" s="2">
        <v>78199</v>
      </c>
      <c r="IL1707" s="196" t="s">
        <v>3347</v>
      </c>
      <c r="IM1707" s="5">
        <v>10</v>
      </c>
      <c r="IN1707" s="296">
        <f t="shared" si="128"/>
        <v>0.16666666666666666</v>
      </c>
    </row>
    <row r="1708" spans="1:248">
      <c r="A1708" s="52">
        <f>+'3.- Resumen general'!B1710</f>
        <v>1704</v>
      </c>
      <c r="B1708" s="52">
        <v>78201</v>
      </c>
      <c r="C1708" s="53" t="str">
        <f>+'3.- Resumen general'!D1710</f>
        <v>Obtención de imágenes hepáticas estáticas</v>
      </c>
      <c r="D1708" s="490" t="str">
        <f>+'3.- Resumen general'!F1710</f>
        <v>Gammagrafía</v>
      </c>
      <c r="E1708" s="436" t="s">
        <v>3275</v>
      </c>
      <c r="F1708" s="323">
        <f t="shared" si="126"/>
        <v>127.35866874999999</v>
      </c>
      <c r="G1708" s="55"/>
      <c r="H1708" s="323"/>
      <c r="I1708" s="55"/>
      <c r="J1708" s="323"/>
      <c r="K1708" s="56">
        <f t="shared" si="127"/>
        <v>127.35866874999999</v>
      </c>
      <c r="IK1708" s="2">
        <v>78201</v>
      </c>
      <c r="IL1708" s="196" t="s">
        <v>3348</v>
      </c>
      <c r="IM1708" s="5">
        <v>10</v>
      </c>
      <c r="IN1708" s="296">
        <f t="shared" si="128"/>
        <v>0.16666666666666666</v>
      </c>
    </row>
    <row r="1709" spans="1:248">
      <c r="A1709" s="52">
        <f>+'3.- Resumen general'!B1711</f>
        <v>1705</v>
      </c>
      <c r="B1709" s="52">
        <v>78205</v>
      </c>
      <c r="C1709" s="53" t="str">
        <f>+'3.- Resumen general'!D1711</f>
        <v>Obtención de imágenes del hígado por SPECT</v>
      </c>
      <c r="D1709" s="490" t="str">
        <f>+'3.- Resumen general'!F1711</f>
        <v>Gammagrafía</v>
      </c>
      <c r="E1709" s="436" t="s">
        <v>3275</v>
      </c>
      <c r="F1709" s="323">
        <f t="shared" si="126"/>
        <v>127.35866874999999</v>
      </c>
      <c r="G1709" s="55"/>
      <c r="H1709" s="323"/>
      <c r="I1709" s="55"/>
      <c r="J1709" s="323"/>
      <c r="K1709" s="56">
        <f t="shared" si="127"/>
        <v>127.35866874999999</v>
      </c>
      <c r="IK1709" s="2">
        <v>78205</v>
      </c>
      <c r="IL1709" s="196" t="s">
        <v>3349</v>
      </c>
      <c r="IM1709" s="5">
        <v>10</v>
      </c>
      <c r="IN1709" s="296">
        <f t="shared" si="128"/>
        <v>0.16666666666666666</v>
      </c>
    </row>
    <row r="1710" spans="1:248">
      <c r="A1710" s="52">
        <f>+'3.- Resumen general'!B1712</f>
        <v>1706</v>
      </c>
      <c r="B1710" s="52">
        <v>78215</v>
      </c>
      <c r="C1710" s="53" t="str">
        <f>+'3.- Resumen general'!D1712</f>
        <v>Obtención de imágenes hepáticas y de bazo estáticas</v>
      </c>
      <c r="D1710" s="490" t="str">
        <f>+'3.- Resumen general'!F1712</f>
        <v>Gammagrafía</v>
      </c>
      <c r="E1710" s="436" t="s">
        <v>3275</v>
      </c>
      <c r="F1710" s="323">
        <f t="shared" si="126"/>
        <v>127.35866874999999</v>
      </c>
      <c r="G1710" s="55"/>
      <c r="H1710" s="323"/>
      <c r="I1710" s="55"/>
      <c r="J1710" s="323"/>
      <c r="K1710" s="56">
        <f t="shared" si="127"/>
        <v>127.35866874999999</v>
      </c>
      <c r="IK1710" s="2">
        <v>78215</v>
      </c>
      <c r="IL1710" s="196" t="s">
        <v>3350</v>
      </c>
      <c r="IM1710" s="5">
        <v>10</v>
      </c>
      <c r="IN1710" s="296">
        <f t="shared" si="128"/>
        <v>0.16666666666666666</v>
      </c>
    </row>
    <row r="1711" spans="1:248">
      <c r="A1711" s="52">
        <f>+'3.- Resumen general'!B1713</f>
        <v>1707</v>
      </c>
      <c r="B1711" s="52">
        <v>78220</v>
      </c>
      <c r="C1711" s="53" t="str">
        <f>+'3.- Resumen general'!D1713</f>
        <v>Estudio de función hepática con agentes hepatobiliares</v>
      </c>
      <c r="D1711" s="490" t="str">
        <f>+'3.- Resumen general'!F1713</f>
        <v>Gammagrafía</v>
      </c>
      <c r="E1711" s="436" t="s">
        <v>3275</v>
      </c>
      <c r="F1711" s="323">
        <f t="shared" si="126"/>
        <v>127.35866874999999</v>
      </c>
      <c r="G1711" s="55"/>
      <c r="H1711" s="323"/>
      <c r="I1711" s="55"/>
      <c r="J1711" s="323"/>
      <c r="K1711" s="56">
        <f t="shared" si="127"/>
        <v>127.35866874999999</v>
      </c>
      <c r="IK1711" s="2">
        <v>78220</v>
      </c>
      <c r="IL1711" s="196" t="s">
        <v>3351</v>
      </c>
      <c r="IM1711" s="5">
        <v>10</v>
      </c>
      <c r="IN1711" s="296">
        <f t="shared" si="128"/>
        <v>0.16666666666666666</v>
      </c>
    </row>
    <row r="1712" spans="1:248">
      <c r="A1712" s="52">
        <f>+'3.- Resumen general'!B1714</f>
        <v>1708</v>
      </c>
      <c r="B1712" s="52">
        <v>78223</v>
      </c>
      <c r="C1712" s="53" t="str">
        <f>+'3.- Resumen general'!D1714</f>
        <v>Imágenes del sistema de conductos hepatobiliares incluyendo la vesícula biliar</v>
      </c>
      <c r="D1712" s="490" t="str">
        <f>+'3.- Resumen general'!F1714</f>
        <v>Gammagrafía</v>
      </c>
      <c r="E1712" s="436" t="s">
        <v>3275</v>
      </c>
      <c r="F1712" s="323">
        <f t="shared" si="126"/>
        <v>127.35866874999999</v>
      </c>
      <c r="G1712" s="55"/>
      <c r="H1712" s="323"/>
      <c r="I1712" s="55"/>
      <c r="J1712" s="323"/>
      <c r="K1712" s="56">
        <f t="shared" si="127"/>
        <v>127.35866874999999</v>
      </c>
      <c r="IK1712" s="2">
        <v>78223</v>
      </c>
      <c r="IL1712" s="196" t="s">
        <v>3352</v>
      </c>
      <c r="IM1712" s="5">
        <v>10</v>
      </c>
      <c r="IN1712" s="296">
        <f t="shared" si="128"/>
        <v>0.16666666666666666</v>
      </c>
    </row>
    <row r="1713" spans="1:248">
      <c r="A1713" s="52">
        <f>+'3.- Resumen general'!B1715</f>
        <v>1709</v>
      </c>
      <c r="B1713" s="52">
        <v>78230</v>
      </c>
      <c r="C1713" s="53" t="str">
        <f>+'3.- Resumen general'!D1715</f>
        <v>Imágenes de glándulas salivales</v>
      </c>
      <c r="D1713" s="490" t="str">
        <f>+'3.- Resumen general'!F1715</f>
        <v>Gammagrafía</v>
      </c>
      <c r="E1713" s="436" t="s">
        <v>3275</v>
      </c>
      <c r="F1713" s="323">
        <f t="shared" si="126"/>
        <v>127.35866874999999</v>
      </c>
      <c r="G1713" s="55"/>
      <c r="H1713" s="323"/>
      <c r="I1713" s="55"/>
      <c r="J1713" s="323"/>
      <c r="K1713" s="56">
        <f t="shared" si="127"/>
        <v>127.35866874999999</v>
      </c>
      <c r="IK1713" s="2">
        <v>78230</v>
      </c>
      <c r="IL1713" s="196" t="s">
        <v>3353</v>
      </c>
      <c r="IM1713" s="5">
        <v>10</v>
      </c>
      <c r="IN1713" s="296">
        <f t="shared" si="128"/>
        <v>0.16666666666666666</v>
      </c>
    </row>
    <row r="1714" spans="1:248">
      <c r="A1714" s="52">
        <f>+'3.- Resumen general'!B1716</f>
        <v>1710</v>
      </c>
      <c r="B1714" s="52">
        <v>78258</v>
      </c>
      <c r="C1714" s="53" t="str">
        <f>+'3.- Resumen general'!D1716</f>
        <v>Motilidad esofágica</v>
      </c>
      <c r="D1714" s="490" t="str">
        <f>+'3.- Resumen general'!F1716</f>
        <v>Gammagrafía</v>
      </c>
      <c r="E1714" s="436" t="s">
        <v>3275</v>
      </c>
      <c r="F1714" s="323">
        <f t="shared" si="126"/>
        <v>127.35866874999999</v>
      </c>
      <c r="G1714" s="55"/>
      <c r="H1714" s="323"/>
      <c r="I1714" s="55"/>
      <c r="J1714" s="323"/>
      <c r="K1714" s="56">
        <f t="shared" si="127"/>
        <v>127.35866874999999</v>
      </c>
      <c r="IK1714" s="2">
        <v>78258</v>
      </c>
      <c r="IL1714" s="196" t="s">
        <v>3354</v>
      </c>
      <c r="IM1714" s="5">
        <v>10</v>
      </c>
      <c r="IN1714" s="296">
        <f t="shared" si="128"/>
        <v>0.16666666666666666</v>
      </c>
    </row>
    <row r="1715" spans="1:248">
      <c r="A1715" s="52">
        <f>+'3.- Resumen general'!B1717</f>
        <v>1711</v>
      </c>
      <c r="B1715" s="52">
        <v>78261</v>
      </c>
      <c r="C1715" s="53" t="str">
        <f>+'3.- Resumen general'!D1717</f>
        <v>Obtención de imágenes de mucosa gástrica</v>
      </c>
      <c r="D1715" s="490" t="str">
        <f>+'3.- Resumen general'!F1717</f>
        <v>Gammagrafía</v>
      </c>
      <c r="E1715" s="436" t="s">
        <v>3275</v>
      </c>
      <c r="F1715" s="323">
        <f t="shared" si="126"/>
        <v>127.35866874999999</v>
      </c>
      <c r="G1715" s="55"/>
      <c r="H1715" s="323"/>
      <c r="I1715" s="55"/>
      <c r="J1715" s="323"/>
      <c r="K1715" s="56">
        <f t="shared" si="127"/>
        <v>127.35866874999999</v>
      </c>
      <c r="IK1715" s="2">
        <v>78261</v>
      </c>
      <c r="IL1715" s="196" t="s">
        <v>3355</v>
      </c>
      <c r="IM1715" s="5">
        <v>10</v>
      </c>
      <c r="IN1715" s="296">
        <f t="shared" si="128"/>
        <v>0.16666666666666666</v>
      </c>
    </row>
    <row r="1716" spans="1:248">
      <c r="A1716" s="52">
        <f>+'3.- Resumen general'!B1718</f>
        <v>1712</v>
      </c>
      <c r="B1716" s="52">
        <v>78262</v>
      </c>
      <c r="C1716" s="53" t="str">
        <f>+'3.- Resumen general'!D1718</f>
        <v>Estudio de reflujo gastroesofágico</v>
      </c>
      <c r="D1716" s="490" t="str">
        <f>+'3.- Resumen general'!F1718</f>
        <v>Gammagrafía</v>
      </c>
      <c r="E1716" s="436" t="s">
        <v>3275</v>
      </c>
      <c r="F1716" s="323">
        <f t="shared" si="126"/>
        <v>127.35866874999999</v>
      </c>
      <c r="G1716" s="55"/>
      <c r="H1716" s="323"/>
      <c r="I1716" s="55"/>
      <c r="J1716" s="323"/>
      <c r="K1716" s="56">
        <f t="shared" si="127"/>
        <v>127.35866874999999</v>
      </c>
      <c r="IK1716" s="2">
        <v>78262</v>
      </c>
      <c r="IL1716" s="196" t="s">
        <v>3356</v>
      </c>
      <c r="IM1716" s="5">
        <v>10</v>
      </c>
      <c r="IN1716" s="296">
        <f t="shared" si="128"/>
        <v>0.16666666666666666</v>
      </c>
    </row>
    <row r="1717" spans="1:248">
      <c r="A1717" s="52">
        <f>+'3.- Resumen general'!B1719</f>
        <v>1713</v>
      </c>
      <c r="B1717" s="52">
        <v>78264</v>
      </c>
      <c r="C1717" s="53" t="str">
        <f>+'3.- Resumen general'!D1719</f>
        <v>Estudio de vaciamiento gástrico</v>
      </c>
      <c r="D1717" s="490" t="str">
        <f>+'3.- Resumen general'!F1719</f>
        <v>Gammagrafía</v>
      </c>
      <c r="E1717" s="436" t="s">
        <v>3275</v>
      </c>
      <c r="F1717" s="323">
        <f t="shared" si="126"/>
        <v>127.35866874999999</v>
      </c>
      <c r="G1717" s="55"/>
      <c r="H1717" s="323"/>
      <c r="I1717" s="55"/>
      <c r="J1717" s="323"/>
      <c r="K1717" s="56">
        <f t="shared" si="127"/>
        <v>127.35866874999999</v>
      </c>
      <c r="IK1717" s="2">
        <v>78264</v>
      </c>
      <c r="IL1717" s="196" t="s">
        <v>3357</v>
      </c>
      <c r="IM1717" s="5">
        <v>10</v>
      </c>
      <c r="IN1717" s="296">
        <f t="shared" si="128"/>
        <v>0.16666666666666666</v>
      </c>
    </row>
    <row r="1718" spans="1:248">
      <c r="A1718" s="52">
        <f>+'3.- Resumen general'!B1720</f>
        <v>1714</v>
      </c>
      <c r="B1718" s="52">
        <v>78278</v>
      </c>
      <c r="C1718" s="53" t="str">
        <f>+'3.- Resumen general'!D1720</f>
        <v>Obtención de imágenes de pérdida gastrointestinal aguda de sangre</v>
      </c>
      <c r="D1718" s="490" t="str">
        <f>+'3.- Resumen general'!F1720</f>
        <v>Gammagrafía</v>
      </c>
      <c r="E1718" s="436" t="s">
        <v>3275</v>
      </c>
      <c r="F1718" s="323">
        <f t="shared" si="126"/>
        <v>127.35866874999999</v>
      </c>
      <c r="G1718" s="55"/>
      <c r="H1718" s="323"/>
      <c r="I1718" s="55"/>
      <c r="J1718" s="323"/>
      <c r="K1718" s="56">
        <f t="shared" si="127"/>
        <v>127.35866874999999</v>
      </c>
      <c r="IK1718" s="2">
        <v>78278</v>
      </c>
      <c r="IL1718" s="196" t="s">
        <v>3358</v>
      </c>
      <c r="IM1718" s="5">
        <v>10</v>
      </c>
      <c r="IN1718" s="296">
        <f t="shared" si="128"/>
        <v>0.16666666666666666</v>
      </c>
    </row>
    <row r="1719" spans="1:248">
      <c r="A1719" s="52">
        <f>+'3.- Resumen general'!B1721</f>
        <v>1715</v>
      </c>
      <c r="B1719" s="52">
        <v>78279</v>
      </c>
      <c r="C1719" s="53" t="str">
        <f>+'3.- Resumen general'!D1721</f>
        <v>Detección del divertículo de Meckel</v>
      </c>
      <c r="D1719" s="490" t="str">
        <f>+'3.- Resumen general'!F1721</f>
        <v>Gammagrafía</v>
      </c>
      <c r="E1719" s="436" t="s">
        <v>3275</v>
      </c>
      <c r="F1719" s="323">
        <f t="shared" si="126"/>
        <v>127.35866874999999</v>
      </c>
      <c r="G1719" s="55"/>
      <c r="H1719" s="323"/>
      <c r="I1719" s="55"/>
      <c r="J1719" s="323"/>
      <c r="K1719" s="56">
        <f t="shared" si="127"/>
        <v>127.35866874999999</v>
      </c>
      <c r="IK1719" s="287">
        <v>78279</v>
      </c>
      <c r="IL1719" s="196" t="s">
        <v>3359</v>
      </c>
      <c r="IM1719" s="5">
        <v>10</v>
      </c>
      <c r="IN1719" s="296">
        <f t="shared" si="128"/>
        <v>0.16666666666666666</v>
      </c>
    </row>
    <row r="1720" spans="1:248">
      <c r="A1720" s="52">
        <f>+'3.- Resumen general'!B1722</f>
        <v>1716</v>
      </c>
      <c r="B1720" s="52">
        <v>78281</v>
      </c>
      <c r="C1720" s="53" t="str">
        <f>+'3.- Resumen general'!D1722</f>
        <v>Imágenes de intestino (p. ej., mucosa gástrica ectópica, ubicación Meckel, vólvulo)</v>
      </c>
      <c r="D1720" s="490" t="str">
        <f>+'3.- Resumen general'!F1722</f>
        <v>Gammagrafía</v>
      </c>
      <c r="E1720" s="436" t="s">
        <v>3275</v>
      </c>
      <c r="F1720" s="323">
        <f t="shared" si="126"/>
        <v>127.35866874999999</v>
      </c>
      <c r="G1720" s="55"/>
      <c r="H1720" s="323"/>
      <c r="I1720" s="55"/>
      <c r="J1720" s="323"/>
      <c r="K1720" s="56">
        <f t="shared" si="127"/>
        <v>127.35866874999999</v>
      </c>
      <c r="IK1720" s="2">
        <v>78281</v>
      </c>
      <c r="IL1720" s="196" t="s">
        <v>3360</v>
      </c>
      <c r="IM1720" s="5">
        <v>10</v>
      </c>
      <c r="IN1720" s="296">
        <f t="shared" si="128"/>
        <v>0.16666666666666666</v>
      </c>
    </row>
    <row r="1721" spans="1:248">
      <c r="A1721" s="52">
        <f>+'3.- Resumen general'!B1723</f>
        <v>1717</v>
      </c>
      <c r="B1721" s="52">
        <v>78300</v>
      </c>
      <c r="C1721" s="53" t="str">
        <f>+'3.- Resumen general'!D1723</f>
        <v>Obtención de imágenes de huesos y/o articulaciones limitadas a una zona</v>
      </c>
      <c r="D1721" s="490" t="str">
        <f>+'3.- Resumen general'!F1723</f>
        <v>Gammagrafía</v>
      </c>
      <c r="E1721" s="436" t="s">
        <v>3275</v>
      </c>
      <c r="F1721" s="323">
        <f t="shared" si="126"/>
        <v>127.35866874999999</v>
      </c>
      <c r="G1721" s="55"/>
      <c r="H1721" s="323"/>
      <c r="I1721" s="55"/>
      <c r="J1721" s="323"/>
      <c r="K1721" s="56">
        <f t="shared" si="127"/>
        <v>127.35866874999999</v>
      </c>
      <c r="IK1721" s="2">
        <v>78300</v>
      </c>
      <c r="IL1721" s="196" t="s">
        <v>3501</v>
      </c>
      <c r="IM1721" s="5">
        <v>10</v>
      </c>
      <c r="IN1721" s="296">
        <f t="shared" si="128"/>
        <v>0.16666666666666666</v>
      </c>
    </row>
    <row r="1722" spans="1:248">
      <c r="A1722" s="52">
        <f>+'3.- Resumen general'!B1724</f>
        <v>1718</v>
      </c>
      <c r="B1722" s="52">
        <v>78305</v>
      </c>
      <c r="C1722" s="53" t="str">
        <f>+'3.- Resumen general'!D1724</f>
        <v>Gammagrafía ósea y/o articular, múltiples áreas</v>
      </c>
      <c r="D1722" s="490" t="str">
        <f>+'3.- Resumen general'!F1724</f>
        <v>Gammagrafía</v>
      </c>
      <c r="E1722" s="436" t="s">
        <v>3275</v>
      </c>
      <c r="F1722" s="323">
        <f t="shared" si="126"/>
        <v>127.35866874999999</v>
      </c>
      <c r="G1722" s="55"/>
      <c r="H1722" s="323"/>
      <c r="I1722" s="55"/>
      <c r="J1722" s="323"/>
      <c r="K1722" s="56">
        <f t="shared" si="127"/>
        <v>127.35866874999999</v>
      </c>
      <c r="IK1722" s="2">
        <v>78305</v>
      </c>
      <c r="IL1722" s="196" t="s">
        <v>3502</v>
      </c>
      <c r="IM1722" s="5">
        <v>10</v>
      </c>
      <c r="IN1722" s="296">
        <f t="shared" si="128"/>
        <v>0.16666666666666666</v>
      </c>
    </row>
    <row r="1723" spans="1:248">
      <c r="A1723" s="52">
        <f>+'3.- Resumen general'!B1725</f>
        <v>1719</v>
      </c>
      <c r="B1723" s="52">
        <v>78321</v>
      </c>
      <c r="C1723" s="53" t="str">
        <f>+'3.- Resumen general'!D1725</f>
        <v>Gammagrafía con nanocoloides-TEC99M</v>
      </c>
      <c r="D1723" s="490" t="str">
        <f>+'3.- Resumen general'!F1725</f>
        <v>Gammagrafía</v>
      </c>
      <c r="E1723" s="436" t="s">
        <v>3275</v>
      </c>
      <c r="F1723" s="323">
        <f t="shared" si="126"/>
        <v>127.35866874999999</v>
      </c>
      <c r="G1723" s="55"/>
      <c r="H1723" s="323"/>
      <c r="I1723" s="55"/>
      <c r="J1723" s="323"/>
      <c r="K1723" s="56">
        <f t="shared" si="127"/>
        <v>127.35866874999999</v>
      </c>
      <c r="IK1723" s="287">
        <v>78321</v>
      </c>
      <c r="IL1723" s="196" t="s">
        <v>3505</v>
      </c>
      <c r="IM1723" s="5">
        <v>10</v>
      </c>
      <c r="IN1723" s="296">
        <f t="shared" si="128"/>
        <v>0.16666666666666666</v>
      </c>
    </row>
    <row r="1724" spans="1:248">
      <c r="A1724" s="52">
        <f>+'3.- Resumen general'!B1726</f>
        <v>1720</v>
      </c>
      <c r="B1724" s="52">
        <v>78322</v>
      </c>
      <c r="C1724" s="53" t="str">
        <f>+'3.- Resumen general'!D1726</f>
        <v>Gammagrafía con HIG (inmunoglobulinas-TEC99M)</v>
      </c>
      <c r="D1724" s="490" t="str">
        <f>+'3.- Resumen general'!F1726</f>
        <v>Gammagrafía</v>
      </c>
      <c r="E1724" s="436" t="s">
        <v>3275</v>
      </c>
      <c r="F1724" s="323">
        <f t="shared" si="126"/>
        <v>127.35866874999999</v>
      </c>
      <c r="G1724" s="55"/>
      <c r="H1724" s="323"/>
      <c r="I1724" s="55"/>
      <c r="J1724" s="323"/>
      <c r="K1724" s="56">
        <f t="shared" si="127"/>
        <v>127.35866874999999</v>
      </c>
      <c r="IK1724" s="287">
        <v>78322</v>
      </c>
      <c r="IL1724" s="196" t="s">
        <v>2596</v>
      </c>
      <c r="IM1724" s="5">
        <v>10</v>
      </c>
      <c r="IN1724" s="296">
        <f t="shared" si="128"/>
        <v>0.16666666666666666</v>
      </c>
    </row>
    <row r="1725" spans="1:248">
      <c r="A1725" s="52">
        <f>+'3.- Resumen general'!B1727</f>
        <v>1721</v>
      </c>
      <c r="B1725" s="52">
        <v>78350</v>
      </c>
      <c r="C1725" s="53" t="str">
        <f>+'3.- Resumen general'!D1727</f>
        <v>Estudio de densidad ósea de una o más zonas por absorciometría única de fotones</v>
      </c>
      <c r="D1725" s="490" t="str">
        <f>+'3.- Resumen general'!F1727</f>
        <v>Gammagrafía</v>
      </c>
      <c r="E1725" s="436" t="s">
        <v>3275</v>
      </c>
      <c r="F1725" s="323">
        <f t="shared" si="126"/>
        <v>127.35866874999999</v>
      </c>
      <c r="G1725" s="55"/>
      <c r="H1725" s="323"/>
      <c r="I1725" s="55"/>
      <c r="J1725" s="323"/>
      <c r="K1725" s="56">
        <f t="shared" si="127"/>
        <v>127.35866874999999</v>
      </c>
      <c r="IK1725" s="2">
        <v>78350</v>
      </c>
      <c r="IL1725" s="196" t="s">
        <v>4034</v>
      </c>
      <c r="IM1725" s="5">
        <v>10</v>
      </c>
      <c r="IN1725" s="296">
        <f t="shared" si="128"/>
        <v>0.16666666666666666</v>
      </c>
    </row>
    <row r="1726" spans="1:248">
      <c r="A1726" s="52">
        <f>+'3.- Resumen general'!B1728</f>
        <v>1722</v>
      </c>
      <c r="B1726" s="52">
        <v>78360</v>
      </c>
      <c r="C1726" s="53" t="str">
        <f>+'3.- Resumen general'!D1728</f>
        <v>Gammagrafía de médula ósea</v>
      </c>
      <c r="D1726" s="490" t="str">
        <f>+'3.- Resumen general'!F1728</f>
        <v>Gammagrafía</v>
      </c>
      <c r="E1726" s="436" t="s">
        <v>3275</v>
      </c>
      <c r="F1726" s="323">
        <f t="shared" si="126"/>
        <v>127.35866874999999</v>
      </c>
      <c r="G1726" s="55"/>
      <c r="H1726" s="323"/>
      <c r="I1726" s="55"/>
      <c r="J1726" s="323"/>
      <c r="K1726" s="56">
        <f t="shared" si="127"/>
        <v>127.35866874999999</v>
      </c>
      <c r="IK1726" s="2">
        <v>78360</v>
      </c>
      <c r="IL1726" s="196" t="s">
        <v>4035</v>
      </c>
      <c r="IM1726" s="5">
        <v>10</v>
      </c>
      <c r="IN1726" s="296">
        <f t="shared" si="128"/>
        <v>0.16666666666666666</v>
      </c>
    </row>
    <row r="1727" spans="1:248">
      <c r="A1727" s="52">
        <f>+'3.- Resumen general'!B1729</f>
        <v>1723</v>
      </c>
      <c r="B1727" s="52">
        <v>78362</v>
      </c>
      <c r="C1727" s="53" t="str">
        <f>+'3.- Resumen general'!D1729</f>
        <v>Gammagrafía ósea planar y tomográfica</v>
      </c>
      <c r="D1727" s="490" t="str">
        <f>+'3.- Resumen general'!F1729</f>
        <v>Gammagrafía</v>
      </c>
      <c r="E1727" s="436" t="s">
        <v>3275</v>
      </c>
      <c r="F1727" s="323">
        <f t="shared" si="126"/>
        <v>127.35866874999999</v>
      </c>
      <c r="G1727" s="55"/>
      <c r="H1727" s="323"/>
      <c r="I1727" s="55"/>
      <c r="J1727" s="323"/>
      <c r="K1727" s="56">
        <f t="shared" si="127"/>
        <v>127.35866874999999</v>
      </c>
      <c r="IK1727" s="287">
        <v>78362</v>
      </c>
      <c r="IL1727" s="196" t="s">
        <v>4036</v>
      </c>
      <c r="IM1727" s="5">
        <v>10</v>
      </c>
      <c r="IN1727" s="296">
        <f t="shared" si="128"/>
        <v>0.16666666666666666</v>
      </c>
    </row>
    <row r="1728" spans="1:248">
      <c r="A1728" s="52">
        <f>+'3.- Resumen general'!B1730</f>
        <v>1724</v>
      </c>
      <c r="B1728" s="52">
        <v>78363</v>
      </c>
      <c r="C1728" s="53" t="str">
        <f>+'3.- Resumen general'!D1730</f>
        <v>Gammagrafía ósea trifásica</v>
      </c>
      <c r="D1728" s="490" t="str">
        <f>+'3.- Resumen general'!F1730</f>
        <v>Gammagrafía</v>
      </c>
      <c r="E1728" s="436" t="s">
        <v>3275</v>
      </c>
      <c r="F1728" s="323">
        <f t="shared" si="126"/>
        <v>127.35866874999999</v>
      </c>
      <c r="G1728" s="55"/>
      <c r="H1728" s="323"/>
      <c r="I1728" s="55"/>
      <c r="J1728" s="323"/>
      <c r="K1728" s="56">
        <f t="shared" si="127"/>
        <v>127.35866874999999</v>
      </c>
      <c r="IK1728" s="287">
        <v>78363</v>
      </c>
      <c r="IL1728" s="196" t="s">
        <v>4037</v>
      </c>
      <c r="IM1728" s="5">
        <v>10</v>
      </c>
      <c r="IN1728" s="296">
        <f t="shared" si="128"/>
        <v>0.16666666666666666</v>
      </c>
    </row>
    <row r="1729" spans="1:248">
      <c r="A1729" s="52">
        <f>+'3.- Resumen general'!B1731</f>
        <v>1725</v>
      </c>
      <c r="B1729" s="52">
        <v>78364</v>
      </c>
      <c r="C1729" s="53" t="str">
        <f>+'3.- Resumen general'!D1731</f>
        <v>Gammagrafía ósea Segmentaria-segmento</v>
      </c>
      <c r="D1729" s="490" t="str">
        <f>+'3.- Resumen general'!F1731</f>
        <v>Gammagrafía</v>
      </c>
      <c r="E1729" s="436" t="s">
        <v>3275</v>
      </c>
      <c r="F1729" s="323">
        <f t="shared" si="126"/>
        <v>127.35866874999999</v>
      </c>
      <c r="G1729" s="55"/>
      <c r="H1729" s="323"/>
      <c r="I1729" s="55"/>
      <c r="J1729" s="323"/>
      <c r="K1729" s="56">
        <f t="shared" si="127"/>
        <v>127.35866874999999</v>
      </c>
      <c r="IK1729" s="287">
        <v>78364</v>
      </c>
      <c r="IL1729" s="196" t="s">
        <v>4038</v>
      </c>
      <c r="IM1729" s="5">
        <v>10</v>
      </c>
      <c r="IN1729" s="296">
        <f t="shared" si="128"/>
        <v>0.16666666666666666</v>
      </c>
    </row>
    <row r="1730" spans="1:248">
      <c r="A1730" s="52">
        <f>+'3.- Resumen general'!B1732</f>
        <v>1726</v>
      </c>
      <c r="B1730" s="52">
        <v>78365</v>
      </c>
      <c r="C1730" s="53" t="str">
        <f>+'3.- Resumen general'!D1732</f>
        <v>Gammagrafía ósteomuscular</v>
      </c>
      <c r="D1730" s="490" t="str">
        <f>+'3.- Resumen general'!F1732</f>
        <v>Gammagrafía</v>
      </c>
      <c r="E1730" s="436" t="s">
        <v>3275</v>
      </c>
      <c r="F1730" s="323">
        <f t="shared" si="126"/>
        <v>127.35866874999999</v>
      </c>
      <c r="G1730" s="55"/>
      <c r="H1730" s="323"/>
      <c r="I1730" s="55"/>
      <c r="J1730" s="323"/>
      <c r="K1730" s="56">
        <f t="shared" si="127"/>
        <v>127.35866874999999</v>
      </c>
      <c r="IK1730" s="287">
        <v>78365</v>
      </c>
      <c r="IL1730" s="196" t="s">
        <v>4039</v>
      </c>
      <c r="IM1730" s="5">
        <v>10</v>
      </c>
      <c r="IN1730" s="296">
        <f t="shared" si="128"/>
        <v>0.16666666666666666</v>
      </c>
    </row>
    <row r="1731" spans="1:248">
      <c r="A1731" s="52">
        <f>+'3.- Resumen general'!B1733</f>
        <v>1727</v>
      </c>
      <c r="B1731" s="52">
        <v>78366</v>
      </c>
      <c r="C1731" s="53" t="str">
        <f>+'3.- Resumen general'!D1733</f>
        <v>Gammagrafía ósteoarticular-otros</v>
      </c>
      <c r="D1731" s="490" t="str">
        <f>+'3.- Resumen general'!F1733</f>
        <v>Gammagrafía</v>
      </c>
      <c r="E1731" s="436" t="s">
        <v>3275</v>
      </c>
      <c r="F1731" s="323">
        <f t="shared" si="126"/>
        <v>127.35866874999999</v>
      </c>
      <c r="G1731" s="55"/>
      <c r="H1731" s="323"/>
      <c r="I1731" s="55"/>
      <c r="J1731" s="323"/>
      <c r="K1731" s="56">
        <f t="shared" si="127"/>
        <v>127.35866874999999</v>
      </c>
      <c r="IK1731" s="287">
        <v>78366</v>
      </c>
      <c r="IL1731" s="196" t="s">
        <v>4040</v>
      </c>
      <c r="IM1731" s="5">
        <v>10</v>
      </c>
      <c r="IN1731" s="296">
        <f t="shared" si="128"/>
        <v>0.16666666666666666</v>
      </c>
    </row>
    <row r="1732" spans="1:248">
      <c r="A1732" s="52">
        <f>+'3.- Resumen general'!B1734</f>
        <v>1728</v>
      </c>
      <c r="B1732" s="52">
        <v>78367</v>
      </c>
      <c r="C1732" s="53" t="str">
        <f>+'3.- Resumen general'!D1734</f>
        <v>Gammagrafía ósteoarticular-coxofemorales</v>
      </c>
      <c r="D1732" s="490" t="str">
        <f>+'3.- Resumen general'!F1734</f>
        <v>Gammagrafía</v>
      </c>
      <c r="E1732" s="436" t="s">
        <v>3275</v>
      </c>
      <c r="F1732" s="323">
        <f t="shared" si="126"/>
        <v>127.35866874999999</v>
      </c>
      <c r="G1732" s="55"/>
      <c r="H1732" s="323"/>
      <c r="I1732" s="55"/>
      <c r="J1732" s="323"/>
      <c r="K1732" s="56">
        <f t="shared" si="127"/>
        <v>127.35866874999999</v>
      </c>
      <c r="IK1732" s="287">
        <v>78367</v>
      </c>
      <c r="IL1732" s="196" t="s">
        <v>4041</v>
      </c>
      <c r="IM1732" s="5">
        <v>10</v>
      </c>
      <c r="IN1732" s="296">
        <f t="shared" si="128"/>
        <v>0.16666666666666666</v>
      </c>
    </row>
    <row r="1733" spans="1:248">
      <c r="A1733" s="52">
        <f>+'3.- Resumen general'!B1735</f>
        <v>1729</v>
      </c>
      <c r="B1733" s="52">
        <v>78368</v>
      </c>
      <c r="C1733" s="53" t="str">
        <f>+'3.- Resumen general'!D1735</f>
        <v>Gammagrafía ósteoarticular-sacroiliacas</v>
      </c>
      <c r="D1733" s="490" t="str">
        <f>+'3.- Resumen general'!F1735</f>
        <v>Gammagrafía</v>
      </c>
      <c r="E1733" s="436" t="s">
        <v>3275</v>
      </c>
      <c r="F1733" s="323">
        <f t="shared" ref="F1733:F1796" si="129">+VLOOKUP(E1733,$C$2421:$D$3113,2,FALSE)</f>
        <v>127.35866874999999</v>
      </c>
      <c r="G1733" s="55"/>
      <c r="H1733" s="323"/>
      <c r="I1733" s="55"/>
      <c r="J1733" s="323"/>
      <c r="K1733" s="56">
        <f t="shared" ref="K1733:K1796" si="130">+F1733+H1733+J1733</f>
        <v>127.35866874999999</v>
      </c>
      <c r="IK1733" s="287">
        <v>78368</v>
      </c>
      <c r="IL1733" s="196" t="s">
        <v>4042</v>
      </c>
      <c r="IM1733" s="5">
        <v>10</v>
      </c>
      <c r="IN1733" s="296">
        <f t="shared" ref="IN1733:IN1796" si="131">IM1733/60</f>
        <v>0.16666666666666666</v>
      </c>
    </row>
    <row r="1734" spans="1:248">
      <c r="A1734" s="52">
        <f>+'3.- Resumen general'!B1736</f>
        <v>1730</v>
      </c>
      <c r="B1734" s="52">
        <v>78369</v>
      </c>
      <c r="C1734" s="53" t="str">
        <f>+'3.- Resumen general'!D1736</f>
        <v>Gammagrafía ósteoarticular-hombros</v>
      </c>
      <c r="D1734" s="490" t="str">
        <f>+'3.- Resumen general'!F1736</f>
        <v>Gammagrafía</v>
      </c>
      <c r="E1734" s="436" t="s">
        <v>3275</v>
      </c>
      <c r="F1734" s="323">
        <f t="shared" si="129"/>
        <v>127.35866874999999</v>
      </c>
      <c r="G1734" s="55"/>
      <c r="H1734" s="323"/>
      <c r="I1734" s="55"/>
      <c r="J1734" s="323"/>
      <c r="K1734" s="56">
        <f t="shared" si="130"/>
        <v>127.35866874999999</v>
      </c>
      <c r="IK1734" s="287">
        <v>78369</v>
      </c>
      <c r="IL1734" s="196" t="s">
        <v>4043</v>
      </c>
      <c r="IM1734" s="5">
        <v>10</v>
      </c>
      <c r="IN1734" s="296">
        <f t="shared" si="131"/>
        <v>0.16666666666666666</v>
      </c>
    </row>
    <row r="1735" spans="1:248">
      <c r="A1735" s="52">
        <f>+'3.- Resumen general'!B1737</f>
        <v>1731</v>
      </c>
      <c r="B1735" s="52">
        <v>78455</v>
      </c>
      <c r="C1735" s="53" t="str">
        <f>+'3.- Resumen general'!D1737</f>
        <v>Estudio de trombosis venosa-flebografía isotópica regional</v>
      </c>
      <c r="D1735" s="490" t="str">
        <f>+'3.- Resumen general'!F1737</f>
        <v>Gammagrafía</v>
      </c>
      <c r="E1735" s="436" t="s">
        <v>3275</v>
      </c>
      <c r="F1735" s="323">
        <f t="shared" si="129"/>
        <v>127.35866874999999</v>
      </c>
      <c r="G1735" s="55"/>
      <c r="H1735" s="323"/>
      <c r="I1735" s="55"/>
      <c r="J1735" s="323"/>
      <c r="K1735" s="56">
        <f t="shared" si="130"/>
        <v>127.35866874999999</v>
      </c>
      <c r="IK1735" s="2">
        <v>78455</v>
      </c>
      <c r="IL1735" s="196" t="s">
        <v>4044</v>
      </c>
      <c r="IM1735" s="5">
        <v>10</v>
      </c>
      <c r="IN1735" s="296">
        <f t="shared" si="131"/>
        <v>0.16666666666666666</v>
      </c>
    </row>
    <row r="1736" spans="1:248">
      <c r="A1736" s="52">
        <f>+'3.- Resumen general'!B1738</f>
        <v>1732</v>
      </c>
      <c r="B1736" s="52">
        <v>78456</v>
      </c>
      <c r="C1736" s="53" t="str">
        <f>+'3.- Resumen general'!D1738</f>
        <v>Trombovenografía profunda</v>
      </c>
      <c r="D1736" s="490" t="str">
        <f>+'3.- Resumen general'!F1738</f>
        <v>Gammagrafía</v>
      </c>
      <c r="E1736" s="436" t="s">
        <v>3275</v>
      </c>
      <c r="F1736" s="323">
        <f t="shared" si="129"/>
        <v>127.35866874999999</v>
      </c>
      <c r="G1736" s="55"/>
      <c r="H1736" s="323"/>
      <c r="I1736" s="55"/>
      <c r="J1736" s="323"/>
      <c r="K1736" s="56">
        <f t="shared" si="130"/>
        <v>127.35866874999999</v>
      </c>
      <c r="IK1736" s="287">
        <v>78456</v>
      </c>
      <c r="IL1736" s="196" t="s">
        <v>4045</v>
      </c>
      <c r="IM1736" s="5">
        <v>10</v>
      </c>
      <c r="IN1736" s="296">
        <f t="shared" si="131"/>
        <v>0.16666666666666666</v>
      </c>
    </row>
    <row r="1737" spans="1:248">
      <c r="A1737" s="52">
        <f>+'3.- Resumen general'!B1739</f>
        <v>1733</v>
      </c>
      <c r="B1737" s="52">
        <v>78458</v>
      </c>
      <c r="C1737" s="53" t="str">
        <f>+'3.- Resumen general'!D1739</f>
        <v>Obtención de imágenes de trombosis venosa mediante venograma bilateral - flebografía isotópica de miembros inferiores</v>
      </c>
      <c r="D1737" s="490" t="str">
        <f>+'3.- Resumen general'!F1739</f>
        <v>Gammagrafía</v>
      </c>
      <c r="E1737" s="436" t="s">
        <v>3275</v>
      </c>
      <c r="F1737" s="323">
        <f t="shared" si="129"/>
        <v>127.35866874999999</v>
      </c>
      <c r="G1737" s="55"/>
      <c r="H1737" s="323"/>
      <c r="I1737" s="55"/>
      <c r="J1737" s="323"/>
      <c r="K1737" s="56">
        <f t="shared" si="130"/>
        <v>127.35866874999999</v>
      </c>
      <c r="IK1737" s="2">
        <v>78458</v>
      </c>
      <c r="IL1737" s="196" t="s">
        <v>4046</v>
      </c>
      <c r="IM1737" s="5">
        <v>10</v>
      </c>
      <c r="IN1737" s="296">
        <f t="shared" si="131"/>
        <v>0.16666666666666666</v>
      </c>
    </row>
    <row r="1738" spans="1:248">
      <c r="A1738" s="52">
        <f>+'3.- Resumen general'!B1740</f>
        <v>1734</v>
      </c>
      <c r="B1738" s="52">
        <v>78481</v>
      </c>
      <c r="C1738" s="53" t="str">
        <f>+'3.- Resumen general'!D1740</f>
        <v>Estudio con pirifosfato planar</v>
      </c>
      <c r="D1738" s="490" t="str">
        <f>+'3.- Resumen general'!F1740</f>
        <v>Gammagrafía</v>
      </c>
      <c r="E1738" s="436" t="s">
        <v>3275</v>
      </c>
      <c r="F1738" s="323">
        <f t="shared" si="129"/>
        <v>127.35866874999999</v>
      </c>
      <c r="G1738" s="55"/>
      <c r="H1738" s="323"/>
      <c r="I1738" s="55"/>
      <c r="J1738" s="323"/>
      <c r="K1738" s="56">
        <f t="shared" si="130"/>
        <v>127.35866874999999</v>
      </c>
      <c r="IK1738" s="287">
        <v>78481</v>
      </c>
      <c r="IL1738" s="196" t="s">
        <v>4047</v>
      </c>
      <c r="IM1738" s="5">
        <v>10</v>
      </c>
      <c r="IN1738" s="296">
        <f t="shared" si="131"/>
        <v>0.16666666666666666</v>
      </c>
    </row>
    <row r="1739" spans="1:248">
      <c r="A1739" s="52">
        <f>+'3.- Resumen general'!B1741</f>
        <v>1735</v>
      </c>
      <c r="B1739" s="52">
        <v>78482</v>
      </c>
      <c r="C1739" s="53" t="str">
        <f>+'3.- Resumen general'!D1741</f>
        <v>Estudio con pirifosfato planar y tomográfico</v>
      </c>
      <c r="D1739" s="490" t="str">
        <f>+'3.- Resumen general'!F1741</f>
        <v>Gammagrafía</v>
      </c>
      <c r="E1739" s="436" t="s">
        <v>3275</v>
      </c>
      <c r="F1739" s="323">
        <f t="shared" si="129"/>
        <v>127.35866874999999</v>
      </c>
      <c r="G1739" s="55"/>
      <c r="H1739" s="323"/>
      <c r="I1739" s="55"/>
      <c r="J1739" s="323"/>
      <c r="K1739" s="56">
        <f t="shared" si="130"/>
        <v>127.35866874999999</v>
      </c>
      <c r="IK1739" s="287">
        <v>78482</v>
      </c>
      <c r="IL1739" s="196" t="s">
        <v>4048</v>
      </c>
      <c r="IM1739" s="5">
        <v>10</v>
      </c>
      <c r="IN1739" s="296">
        <f t="shared" si="131"/>
        <v>0.16666666666666666</v>
      </c>
    </row>
    <row r="1740" spans="1:248">
      <c r="A1740" s="52">
        <f>+'3.- Resumen general'!B1742</f>
        <v>1736</v>
      </c>
      <c r="B1740" s="52">
        <v>78483</v>
      </c>
      <c r="C1740" s="53" t="str">
        <f>+'3.- Resumen general'!D1742</f>
        <v>Estudio con mibi-tec99m reposo-esfuerzo y tomografía (SPECT)</v>
      </c>
      <c r="D1740" s="490" t="str">
        <f>+'3.- Resumen general'!F1742</f>
        <v>Gammagrafía</v>
      </c>
      <c r="E1740" s="436" t="s">
        <v>3275</v>
      </c>
      <c r="F1740" s="323">
        <f t="shared" si="129"/>
        <v>127.35866874999999</v>
      </c>
      <c r="G1740" s="55"/>
      <c r="H1740" s="323"/>
      <c r="I1740" s="55"/>
      <c r="J1740" s="323"/>
      <c r="K1740" s="56">
        <f t="shared" si="130"/>
        <v>127.35866874999999</v>
      </c>
      <c r="IK1740" s="287">
        <v>78483</v>
      </c>
      <c r="IL1740" s="196" t="s">
        <v>4049</v>
      </c>
      <c r="IM1740" s="5">
        <v>10</v>
      </c>
      <c r="IN1740" s="296">
        <f t="shared" si="131"/>
        <v>0.16666666666666666</v>
      </c>
    </row>
    <row r="1741" spans="1:248">
      <c r="A1741" s="52">
        <f>+'3.- Resumen general'!B1743</f>
        <v>1737</v>
      </c>
      <c r="B1741" s="52">
        <v>78484</v>
      </c>
      <c r="C1741" s="53" t="str">
        <f>+'3.- Resumen general'!D1743</f>
        <v>Perfusión miocárdiaca con Mibi-tec99m reposo y tomografía (SPECT)</v>
      </c>
      <c r="D1741" s="490" t="str">
        <f>+'3.- Resumen general'!F1743</f>
        <v>Gammagrafía</v>
      </c>
      <c r="E1741" s="436" t="s">
        <v>3275</v>
      </c>
      <c r="F1741" s="323">
        <f t="shared" si="129"/>
        <v>127.35866874999999</v>
      </c>
      <c r="G1741" s="55"/>
      <c r="H1741" s="323"/>
      <c r="I1741" s="55"/>
      <c r="J1741" s="323"/>
      <c r="K1741" s="56">
        <f t="shared" si="130"/>
        <v>127.35866874999999</v>
      </c>
      <c r="IK1741" s="287">
        <v>78484</v>
      </c>
      <c r="IL1741" s="196" t="s">
        <v>4050</v>
      </c>
      <c r="IM1741" s="5">
        <v>10</v>
      </c>
      <c r="IN1741" s="296">
        <f t="shared" si="131"/>
        <v>0.16666666666666666</v>
      </c>
    </row>
    <row r="1742" spans="1:248">
      <c r="A1742" s="52">
        <f>+'3.- Resumen general'!B1744</f>
        <v>1738</v>
      </c>
      <c r="B1742" s="52">
        <v>78485</v>
      </c>
      <c r="C1742" s="53" t="str">
        <f>+'3.- Resumen general'!D1744</f>
        <v>Estudio con Talio - 201 en reposo planar y tomográfico</v>
      </c>
      <c r="D1742" s="490" t="str">
        <f>+'3.- Resumen general'!F1744</f>
        <v>Gammagrafía</v>
      </c>
      <c r="E1742" s="436" t="s">
        <v>3275</v>
      </c>
      <c r="F1742" s="323">
        <f t="shared" si="129"/>
        <v>127.35866874999999</v>
      </c>
      <c r="G1742" s="55"/>
      <c r="H1742" s="323"/>
      <c r="I1742" s="55"/>
      <c r="J1742" s="323"/>
      <c r="K1742" s="56">
        <f t="shared" si="130"/>
        <v>127.35866874999999</v>
      </c>
      <c r="IK1742" s="287">
        <v>78485</v>
      </c>
      <c r="IL1742" s="196" t="s">
        <v>4051</v>
      </c>
      <c r="IM1742" s="5">
        <v>10</v>
      </c>
      <c r="IN1742" s="296">
        <f t="shared" si="131"/>
        <v>0.16666666666666666</v>
      </c>
    </row>
    <row r="1743" spans="1:248">
      <c r="A1743" s="52">
        <f>+'3.- Resumen general'!B1745</f>
        <v>1739</v>
      </c>
      <c r="B1743" s="52">
        <v>78486</v>
      </c>
      <c r="C1743" s="53" t="str">
        <f>+'3.- Resumen general'!D1745</f>
        <v>Estudio con Talio - 201 en reposo y esfuerzo planar y tomográfico</v>
      </c>
      <c r="D1743" s="490" t="str">
        <f>+'3.- Resumen general'!F1745</f>
        <v>Gammagrafía</v>
      </c>
      <c r="E1743" s="436" t="s">
        <v>3275</v>
      </c>
      <c r="F1743" s="323">
        <f t="shared" si="129"/>
        <v>127.35866874999999</v>
      </c>
      <c r="G1743" s="55"/>
      <c r="H1743" s="323"/>
      <c r="I1743" s="55"/>
      <c r="J1743" s="323"/>
      <c r="K1743" s="56">
        <f t="shared" si="130"/>
        <v>127.35866874999999</v>
      </c>
      <c r="IK1743" s="287">
        <v>78486</v>
      </c>
      <c r="IL1743" s="196" t="s">
        <v>4052</v>
      </c>
      <c r="IM1743" s="5">
        <v>10</v>
      </c>
      <c r="IN1743" s="296">
        <f t="shared" si="131"/>
        <v>0.16666666666666666</v>
      </c>
    </row>
    <row r="1744" spans="1:248">
      <c r="A1744" s="52">
        <f>+'3.- Resumen general'!B1746</f>
        <v>1740</v>
      </c>
      <c r="B1744" s="52">
        <v>78487</v>
      </c>
      <c r="C1744" s="53" t="str">
        <f>+'3.- Resumen general'!D1746</f>
        <v>Estudio con Talio - 201 en reposo planar y postdipiridamol con SPECT</v>
      </c>
      <c r="D1744" s="490" t="str">
        <f>+'3.- Resumen general'!F1746</f>
        <v>Gammagrafía</v>
      </c>
      <c r="E1744" s="436" t="s">
        <v>3275</v>
      </c>
      <c r="F1744" s="323">
        <f t="shared" si="129"/>
        <v>127.35866874999999</v>
      </c>
      <c r="G1744" s="55"/>
      <c r="H1744" s="323"/>
      <c r="I1744" s="55"/>
      <c r="J1744" s="323"/>
      <c r="K1744" s="56">
        <f t="shared" si="130"/>
        <v>127.35866874999999</v>
      </c>
      <c r="IK1744" s="287">
        <v>78487</v>
      </c>
      <c r="IL1744" s="196" t="s">
        <v>4053</v>
      </c>
      <c r="IM1744" s="5">
        <v>10</v>
      </c>
      <c r="IN1744" s="296">
        <f t="shared" si="131"/>
        <v>0.16666666666666666</v>
      </c>
    </row>
    <row r="1745" spans="1:248">
      <c r="A1745" s="52">
        <f>+'3.- Resumen general'!B1747</f>
        <v>1741</v>
      </c>
      <c r="B1745" s="52">
        <v>78489</v>
      </c>
      <c r="C1745" s="53" t="str">
        <f>+'3.- Resumen general'!D1747</f>
        <v>Ventriculografía en reposo y con aplicación farmacológica</v>
      </c>
      <c r="D1745" s="490" t="str">
        <f>+'3.- Resumen general'!F1747</f>
        <v>Gammagrafía</v>
      </c>
      <c r="E1745" s="436" t="s">
        <v>3275</v>
      </c>
      <c r="F1745" s="323">
        <f t="shared" si="129"/>
        <v>127.35866874999999</v>
      </c>
      <c r="G1745" s="55"/>
      <c r="H1745" s="323"/>
      <c r="I1745" s="55"/>
      <c r="J1745" s="323"/>
      <c r="K1745" s="56">
        <f t="shared" si="130"/>
        <v>127.35866874999999</v>
      </c>
      <c r="IK1745" s="287">
        <v>78489</v>
      </c>
      <c r="IL1745" s="196" t="s">
        <v>4054</v>
      </c>
      <c r="IM1745" s="5">
        <v>10</v>
      </c>
      <c r="IN1745" s="296">
        <f t="shared" si="131"/>
        <v>0.16666666666666666</v>
      </c>
    </row>
    <row r="1746" spans="1:248">
      <c r="A1746" s="52">
        <f>+'3.- Resumen general'!B1748</f>
        <v>1742</v>
      </c>
      <c r="B1746" s="52">
        <v>78490</v>
      </c>
      <c r="C1746" s="53" t="str">
        <f>+'3.- Resumen general'!D1748</f>
        <v>Ventriculografía isotópica en reposo y esfuerzo</v>
      </c>
      <c r="D1746" s="490" t="str">
        <f>+'3.- Resumen general'!F1748</f>
        <v>Gammagrafía</v>
      </c>
      <c r="E1746" s="436" t="s">
        <v>3275</v>
      </c>
      <c r="F1746" s="323">
        <f t="shared" si="129"/>
        <v>127.35866874999999</v>
      </c>
      <c r="G1746" s="55"/>
      <c r="H1746" s="323"/>
      <c r="I1746" s="55"/>
      <c r="J1746" s="323"/>
      <c r="K1746" s="56">
        <f t="shared" si="130"/>
        <v>127.35866874999999</v>
      </c>
      <c r="IK1746" s="287">
        <v>78490</v>
      </c>
      <c r="IL1746" s="196" t="s">
        <v>4055</v>
      </c>
      <c r="IM1746" s="5">
        <v>10</v>
      </c>
      <c r="IN1746" s="296">
        <f t="shared" si="131"/>
        <v>0.16666666666666666</v>
      </c>
    </row>
    <row r="1747" spans="1:248">
      <c r="A1747" s="52">
        <f>+'3.- Resumen general'!B1749</f>
        <v>1743</v>
      </c>
      <c r="B1747" s="52">
        <v>78491</v>
      </c>
      <c r="C1747" s="53" t="str">
        <f>+'3.- Resumen general'!D1749</f>
        <v>Ventriculografía isotópica en reposo</v>
      </c>
      <c r="D1747" s="490" t="str">
        <f>+'3.- Resumen general'!F1749</f>
        <v>Gammagrafía</v>
      </c>
      <c r="E1747" s="436" t="s">
        <v>3275</v>
      </c>
      <c r="F1747" s="323">
        <f t="shared" si="129"/>
        <v>127.35866874999999</v>
      </c>
      <c r="G1747" s="55"/>
      <c r="H1747" s="323"/>
      <c r="I1747" s="55"/>
      <c r="J1747" s="323"/>
      <c r="K1747" s="56">
        <f t="shared" si="130"/>
        <v>127.35866874999999</v>
      </c>
      <c r="IK1747" s="287">
        <v>78491</v>
      </c>
      <c r="IL1747" s="196" t="s">
        <v>4056</v>
      </c>
      <c r="IM1747" s="5">
        <v>10</v>
      </c>
      <c r="IN1747" s="296">
        <f t="shared" si="131"/>
        <v>0.16666666666666666</v>
      </c>
    </row>
    <row r="1748" spans="1:248">
      <c r="A1748" s="52">
        <f>+'3.- Resumen general'!B1750</f>
        <v>1744</v>
      </c>
      <c r="B1748" s="52">
        <v>78492</v>
      </c>
      <c r="C1748" s="53" t="str">
        <f>+'3.- Resumen general'!D1750</f>
        <v>Estudio de primer pasaje en reposo</v>
      </c>
      <c r="D1748" s="490" t="str">
        <f>+'3.- Resumen general'!F1750</f>
        <v>Gammagrafía</v>
      </c>
      <c r="E1748" s="436" t="s">
        <v>3275</v>
      </c>
      <c r="F1748" s="323">
        <f t="shared" si="129"/>
        <v>127.35866874999999</v>
      </c>
      <c r="G1748" s="55"/>
      <c r="H1748" s="323"/>
      <c r="I1748" s="55"/>
      <c r="J1748" s="323"/>
      <c r="K1748" s="56">
        <f t="shared" si="130"/>
        <v>127.35866874999999</v>
      </c>
      <c r="IK1748" s="287">
        <v>78492</v>
      </c>
      <c r="IL1748" s="196" t="s">
        <v>4057</v>
      </c>
      <c r="IM1748" s="5">
        <v>10</v>
      </c>
      <c r="IN1748" s="296">
        <f t="shared" si="131"/>
        <v>0.16666666666666666</v>
      </c>
    </row>
    <row r="1749" spans="1:248">
      <c r="A1749" s="52">
        <f>+'3.- Resumen general'!B1751</f>
        <v>1745</v>
      </c>
      <c r="B1749" s="52">
        <v>78493</v>
      </c>
      <c r="C1749" s="53" t="str">
        <f>+'3.- Resumen general'!D1751</f>
        <v>Estudio de primer pasaje reposo y esfuerzo</v>
      </c>
      <c r="D1749" s="490" t="str">
        <f>+'3.- Resumen general'!F1751</f>
        <v>Gammagrafía</v>
      </c>
      <c r="E1749" s="436" t="s">
        <v>3275</v>
      </c>
      <c r="F1749" s="323">
        <f t="shared" si="129"/>
        <v>127.35866874999999</v>
      </c>
      <c r="G1749" s="55"/>
      <c r="H1749" s="323"/>
      <c r="I1749" s="55"/>
      <c r="J1749" s="323"/>
      <c r="K1749" s="56">
        <f t="shared" si="130"/>
        <v>127.35866874999999</v>
      </c>
      <c r="IK1749" s="287">
        <v>78493</v>
      </c>
      <c r="IL1749" s="196" t="s">
        <v>4058</v>
      </c>
      <c r="IM1749" s="5">
        <v>10</v>
      </c>
      <c r="IN1749" s="296">
        <f t="shared" si="131"/>
        <v>0.16666666666666666</v>
      </c>
    </row>
    <row r="1750" spans="1:248">
      <c r="A1750" s="52">
        <f>+'3.- Resumen general'!B1752</f>
        <v>1746</v>
      </c>
      <c r="B1750" s="52">
        <v>78494</v>
      </c>
      <c r="C1750" s="53" t="str">
        <f>+'3.- Resumen general'!D1752</f>
        <v>Estudio de shunts y cálculo del QP/QS</v>
      </c>
      <c r="D1750" s="490" t="str">
        <f>+'3.- Resumen general'!F1752</f>
        <v>Gammagrafía</v>
      </c>
      <c r="E1750" s="436" t="s">
        <v>3275</v>
      </c>
      <c r="F1750" s="323">
        <f t="shared" si="129"/>
        <v>127.35866874999999</v>
      </c>
      <c r="G1750" s="55"/>
      <c r="H1750" s="323"/>
      <c r="I1750" s="55"/>
      <c r="J1750" s="323"/>
      <c r="K1750" s="56">
        <f t="shared" si="130"/>
        <v>127.35866874999999</v>
      </c>
      <c r="IK1750" s="287">
        <v>78494</v>
      </c>
      <c r="IL1750" s="196" t="s">
        <v>4059</v>
      </c>
      <c r="IM1750" s="5">
        <v>10</v>
      </c>
      <c r="IN1750" s="296">
        <f t="shared" si="131"/>
        <v>0.16666666666666666</v>
      </c>
    </row>
    <row r="1751" spans="1:248">
      <c r="A1751" s="52">
        <f>+'3.- Resumen general'!B1753</f>
        <v>1747</v>
      </c>
      <c r="B1751" s="52">
        <v>78495</v>
      </c>
      <c r="C1751" s="53" t="str">
        <f>+'3.- Resumen general'!D1753</f>
        <v>Gammagrafía miocárdica con pirofosfato</v>
      </c>
      <c r="D1751" s="490" t="str">
        <f>+'3.- Resumen general'!F1753</f>
        <v>Gammagrafía</v>
      </c>
      <c r="E1751" s="436" t="s">
        <v>3275</v>
      </c>
      <c r="F1751" s="323">
        <f t="shared" si="129"/>
        <v>127.35866874999999</v>
      </c>
      <c r="G1751" s="55"/>
      <c r="H1751" s="323"/>
      <c r="I1751" s="55"/>
      <c r="J1751" s="323"/>
      <c r="K1751" s="56">
        <f t="shared" si="130"/>
        <v>127.35866874999999</v>
      </c>
      <c r="IK1751" s="287">
        <v>78495</v>
      </c>
      <c r="IL1751" s="196" t="s">
        <v>4060</v>
      </c>
      <c r="IM1751" s="5">
        <v>10</v>
      </c>
      <c r="IN1751" s="296">
        <f t="shared" si="131"/>
        <v>0.16666666666666666</v>
      </c>
    </row>
    <row r="1752" spans="1:248">
      <c r="A1752" s="52">
        <f>+'3.- Resumen general'!B1754</f>
        <v>1748</v>
      </c>
      <c r="B1752" s="52">
        <v>78496</v>
      </c>
      <c r="C1752" s="53" t="str">
        <f>+'3.- Resumen general'!D1754</f>
        <v>Gammagrafía de espacio vascular cardiaco y/o grandes vasos</v>
      </c>
      <c r="D1752" s="490" t="str">
        <f>+'3.- Resumen general'!F1754</f>
        <v>Gammagrafía</v>
      </c>
      <c r="E1752" s="436" t="s">
        <v>3275</v>
      </c>
      <c r="F1752" s="323">
        <f t="shared" si="129"/>
        <v>127.35866874999999</v>
      </c>
      <c r="G1752" s="55"/>
      <c r="H1752" s="323"/>
      <c r="I1752" s="55"/>
      <c r="J1752" s="323"/>
      <c r="K1752" s="56">
        <f t="shared" si="130"/>
        <v>127.35866874999999</v>
      </c>
      <c r="IK1752" s="287">
        <v>78496</v>
      </c>
      <c r="IL1752" s="196" t="s">
        <v>4061</v>
      </c>
      <c r="IM1752" s="5">
        <v>10</v>
      </c>
      <c r="IN1752" s="296">
        <f t="shared" si="131"/>
        <v>0.16666666666666666</v>
      </c>
    </row>
    <row r="1753" spans="1:248">
      <c r="A1753" s="52">
        <f>+'3.- Resumen general'!B1755</f>
        <v>1749</v>
      </c>
      <c r="B1753" s="52">
        <v>78497</v>
      </c>
      <c r="C1753" s="53" t="str">
        <f>+'3.- Resumen general'!D1755</f>
        <v>Terapia con radionucleidos</v>
      </c>
      <c r="D1753" s="490" t="str">
        <f>+'3.- Resumen general'!F1755</f>
        <v>Gammagrafía</v>
      </c>
      <c r="E1753" s="436" t="s">
        <v>3275</v>
      </c>
      <c r="F1753" s="323">
        <f t="shared" si="129"/>
        <v>127.35866874999999</v>
      </c>
      <c r="G1753" s="55"/>
      <c r="H1753" s="323"/>
      <c r="I1753" s="55"/>
      <c r="J1753" s="323"/>
      <c r="K1753" s="56">
        <f t="shared" si="130"/>
        <v>127.35866874999999</v>
      </c>
      <c r="IK1753" s="290">
        <v>78497</v>
      </c>
      <c r="IL1753" s="196" t="s">
        <v>4062</v>
      </c>
      <c r="IM1753" s="5">
        <v>10</v>
      </c>
      <c r="IN1753" s="296">
        <f t="shared" si="131"/>
        <v>0.16666666666666666</v>
      </c>
    </row>
    <row r="1754" spans="1:248">
      <c r="A1754" s="52">
        <f>+'3.- Resumen general'!B1756</f>
        <v>1750</v>
      </c>
      <c r="B1754" s="52">
        <v>78521</v>
      </c>
      <c r="C1754" s="53" t="str">
        <f>+'3.- Resumen general'!D1756</f>
        <v>Gammagrafía cerebral</v>
      </c>
      <c r="D1754" s="490" t="str">
        <f>+'3.- Resumen general'!F1756</f>
        <v>Gammagrafía</v>
      </c>
      <c r="E1754" s="436" t="s">
        <v>3275</v>
      </c>
      <c r="F1754" s="323">
        <f t="shared" si="129"/>
        <v>127.35866874999999</v>
      </c>
      <c r="G1754" s="55"/>
      <c r="H1754" s="323"/>
      <c r="I1754" s="55"/>
      <c r="J1754" s="323"/>
      <c r="K1754" s="56">
        <f t="shared" si="130"/>
        <v>127.35866874999999</v>
      </c>
      <c r="IK1754" s="38" t="s">
        <v>6196</v>
      </c>
      <c r="IL1754" s="196" t="s">
        <v>434</v>
      </c>
      <c r="IM1754" s="5">
        <v>10</v>
      </c>
      <c r="IN1754" s="296">
        <f t="shared" si="131"/>
        <v>0.16666666666666666</v>
      </c>
    </row>
    <row r="1755" spans="1:248">
      <c r="A1755" s="52">
        <f>+'3.- Resumen general'!B1757</f>
        <v>1751</v>
      </c>
      <c r="B1755" s="52">
        <v>78522</v>
      </c>
      <c r="C1755" s="53" t="str">
        <f>+'3.- Resumen general'!D1757</f>
        <v>Gammagrafia de glándulas salivales</v>
      </c>
      <c r="D1755" s="490" t="str">
        <f>+'3.- Resumen general'!F1757</f>
        <v>Gammagrafía</v>
      </c>
      <c r="E1755" s="436" t="s">
        <v>3275</v>
      </c>
      <c r="F1755" s="323">
        <f t="shared" si="129"/>
        <v>127.35866874999999</v>
      </c>
      <c r="G1755" s="55"/>
      <c r="H1755" s="323"/>
      <c r="I1755" s="55"/>
      <c r="J1755" s="323"/>
      <c r="K1755" s="56">
        <f t="shared" si="130"/>
        <v>127.35866874999999</v>
      </c>
      <c r="IK1755" s="38" t="s">
        <v>6197</v>
      </c>
      <c r="IL1755" s="196" t="s">
        <v>435</v>
      </c>
      <c r="IM1755" s="5">
        <v>10</v>
      </c>
      <c r="IN1755" s="296">
        <f t="shared" si="131"/>
        <v>0.16666666666666666</v>
      </c>
    </row>
    <row r="1756" spans="1:248">
      <c r="A1756" s="52">
        <f>+'3.- Resumen general'!B1758</f>
        <v>1752</v>
      </c>
      <c r="B1756" s="52">
        <v>78524</v>
      </c>
      <c r="C1756" s="53" t="str">
        <f>+'3.- Resumen general'!D1758</f>
        <v>Gammagrafia de vías biliares</v>
      </c>
      <c r="D1756" s="490" t="str">
        <f>+'3.- Resumen general'!F1758</f>
        <v>Gammagrafía</v>
      </c>
      <c r="E1756" s="436" t="s">
        <v>3275</v>
      </c>
      <c r="F1756" s="323">
        <f t="shared" si="129"/>
        <v>127.35866874999999</v>
      </c>
      <c r="G1756" s="55"/>
      <c r="H1756" s="323"/>
      <c r="I1756" s="55"/>
      <c r="J1756" s="323"/>
      <c r="K1756" s="56">
        <f t="shared" si="130"/>
        <v>127.35866874999999</v>
      </c>
      <c r="IK1756" s="38" t="s">
        <v>6198</v>
      </c>
      <c r="IL1756" s="196" t="s">
        <v>436</v>
      </c>
      <c r="IM1756" s="5">
        <v>10</v>
      </c>
      <c r="IN1756" s="296">
        <f t="shared" si="131"/>
        <v>0.16666666666666666</v>
      </c>
    </row>
    <row r="1757" spans="1:248">
      <c r="A1757" s="52">
        <f>+'3.- Resumen general'!B1759</f>
        <v>1753</v>
      </c>
      <c r="B1757" s="52">
        <v>78525</v>
      </c>
      <c r="C1757" s="53" t="str">
        <f>+'3.- Resumen general'!D1759</f>
        <v>Gammagrafia higado y bazo</v>
      </c>
      <c r="D1757" s="490" t="str">
        <f>+'3.- Resumen general'!F1759</f>
        <v>Gammagrafía</v>
      </c>
      <c r="E1757" s="436" t="s">
        <v>3275</v>
      </c>
      <c r="F1757" s="323">
        <f t="shared" si="129"/>
        <v>127.35866874999999</v>
      </c>
      <c r="G1757" s="55"/>
      <c r="H1757" s="323"/>
      <c r="I1757" s="55"/>
      <c r="J1757" s="323"/>
      <c r="K1757" s="56">
        <f t="shared" si="130"/>
        <v>127.35866874999999</v>
      </c>
      <c r="IK1757" s="38" t="s">
        <v>6199</v>
      </c>
      <c r="IL1757" s="196" t="s">
        <v>437</v>
      </c>
      <c r="IM1757" s="5">
        <v>10</v>
      </c>
      <c r="IN1757" s="296">
        <f t="shared" si="131"/>
        <v>0.16666666666666666</v>
      </c>
    </row>
    <row r="1758" spans="1:248">
      <c r="A1758" s="52">
        <f>+'3.- Resumen general'!B1760</f>
        <v>1754</v>
      </c>
      <c r="B1758" s="52">
        <v>78580</v>
      </c>
      <c r="C1758" s="53" t="str">
        <f>+'3.- Resumen general'!D1760</f>
        <v>Gammagrafía pulmonar de perfusión</v>
      </c>
      <c r="D1758" s="490" t="str">
        <f>+'3.- Resumen general'!F1760</f>
        <v>Gammagrafía</v>
      </c>
      <c r="E1758" s="436" t="s">
        <v>3275</v>
      </c>
      <c r="F1758" s="323">
        <f t="shared" si="129"/>
        <v>127.35866874999999</v>
      </c>
      <c r="G1758" s="55"/>
      <c r="H1758" s="323"/>
      <c r="I1758" s="55"/>
      <c r="J1758" s="323"/>
      <c r="K1758" s="56">
        <f t="shared" si="130"/>
        <v>127.35866874999999</v>
      </c>
      <c r="IK1758" s="38">
        <v>78580</v>
      </c>
      <c r="IL1758" s="196" t="s">
        <v>4479</v>
      </c>
      <c r="IM1758" s="5">
        <v>10</v>
      </c>
      <c r="IN1758" s="296">
        <f t="shared" si="131"/>
        <v>0.16666666666666666</v>
      </c>
    </row>
    <row r="1759" spans="1:248">
      <c r="A1759" s="52">
        <f>+'3.- Resumen general'!B1761</f>
        <v>1755</v>
      </c>
      <c r="B1759" s="52">
        <v>78584</v>
      </c>
      <c r="C1759" s="53" t="str">
        <f>+'3.- Resumen general'!D1761</f>
        <v>Gammagrafía de perfusión pulmonar, partículas, con ventilación, inhalación única</v>
      </c>
      <c r="D1759" s="490" t="str">
        <f>+'3.- Resumen general'!F1761</f>
        <v>Gammagrafía</v>
      </c>
      <c r="E1759" s="436" t="s">
        <v>3275</v>
      </c>
      <c r="F1759" s="323">
        <f t="shared" si="129"/>
        <v>127.35866874999999</v>
      </c>
      <c r="G1759" s="55"/>
      <c r="H1759" s="323"/>
      <c r="I1759" s="55"/>
      <c r="J1759" s="323"/>
      <c r="K1759" s="56">
        <f t="shared" si="130"/>
        <v>127.35866874999999</v>
      </c>
      <c r="IK1759" s="2">
        <v>78584</v>
      </c>
      <c r="IL1759" s="196" t="s">
        <v>4215</v>
      </c>
      <c r="IM1759" s="5">
        <v>10</v>
      </c>
      <c r="IN1759" s="296">
        <f t="shared" si="131"/>
        <v>0.16666666666666666</v>
      </c>
    </row>
    <row r="1760" spans="1:248">
      <c r="A1760" s="52">
        <f>+'3.- Resumen general'!B1762</f>
        <v>1756</v>
      </c>
      <c r="B1760" s="52">
        <v>78587</v>
      </c>
      <c r="C1760" s="53" t="str">
        <f>+'3.- Resumen general'!D1762</f>
        <v>Obtención de imágenes múltiples sobre ventilación pulmonar con aerosol-gammagrafía pulmonar de ventilación</v>
      </c>
      <c r="D1760" s="490" t="str">
        <f>+'3.- Resumen general'!F1762</f>
        <v>Gammagrafía</v>
      </c>
      <c r="E1760" s="436" t="s">
        <v>3275</v>
      </c>
      <c r="F1760" s="323">
        <f t="shared" si="129"/>
        <v>127.35866874999999</v>
      </c>
      <c r="G1760" s="55"/>
      <c r="H1760" s="323"/>
      <c r="I1760" s="55"/>
      <c r="J1760" s="323"/>
      <c r="K1760" s="56">
        <f t="shared" si="130"/>
        <v>127.35866874999999</v>
      </c>
      <c r="IK1760" s="2">
        <v>78587</v>
      </c>
      <c r="IL1760" s="196" t="s">
        <v>4480</v>
      </c>
      <c r="IM1760" s="5">
        <v>10</v>
      </c>
      <c r="IN1760" s="296">
        <f t="shared" si="131"/>
        <v>0.16666666666666666</v>
      </c>
    </row>
    <row r="1761" spans="1:248">
      <c r="A1761" s="52">
        <f>+'3.- Resumen general'!B1763</f>
        <v>1757</v>
      </c>
      <c r="B1761" s="52">
        <v>78588</v>
      </c>
      <c r="C1761" s="53" t="str">
        <f>+'3.- Resumen general'!D1763</f>
        <v>Obtención de imágenes de perfusión pulmonar con partículas y de ventilación con aerosol- gammagrafía pulmonar de perfusión/ventilación y flebografía</v>
      </c>
      <c r="D1761" s="490" t="str">
        <f>+'3.- Resumen general'!F1763</f>
        <v>Gammagrafía</v>
      </c>
      <c r="E1761" s="436" t="s">
        <v>3275</v>
      </c>
      <c r="F1761" s="323">
        <f t="shared" si="129"/>
        <v>127.35866874999999</v>
      </c>
      <c r="G1761" s="55"/>
      <c r="H1761" s="323"/>
      <c r="I1761" s="55"/>
      <c r="J1761" s="323"/>
      <c r="K1761" s="56">
        <f t="shared" si="130"/>
        <v>127.35866874999999</v>
      </c>
      <c r="IK1761" s="2">
        <v>78588</v>
      </c>
      <c r="IL1761" s="196" t="s">
        <v>4481</v>
      </c>
      <c r="IM1761" s="5">
        <v>10</v>
      </c>
      <c r="IN1761" s="296">
        <f t="shared" si="131"/>
        <v>0.16666666666666666</v>
      </c>
    </row>
    <row r="1762" spans="1:248">
      <c r="A1762" s="52">
        <f>+'3.- Resumen general'!B1764</f>
        <v>1758</v>
      </c>
      <c r="B1762" s="52">
        <v>78608</v>
      </c>
      <c r="C1762" s="53" t="str">
        <f>+'3.- Resumen general'!D1764</f>
        <v>Radioangiografía con gammagrafía planar y tomográfica</v>
      </c>
      <c r="D1762" s="490" t="str">
        <f>+'3.- Resumen general'!F1764</f>
        <v>Gammagrafía</v>
      </c>
      <c r="E1762" s="436" t="s">
        <v>3275</v>
      </c>
      <c r="F1762" s="323">
        <f t="shared" si="129"/>
        <v>127.35866874999999</v>
      </c>
      <c r="G1762" s="55"/>
      <c r="H1762" s="323"/>
      <c r="I1762" s="55"/>
      <c r="J1762" s="323"/>
      <c r="K1762" s="56">
        <f t="shared" si="130"/>
        <v>127.35866874999999</v>
      </c>
      <c r="IK1762" s="287">
        <v>78608</v>
      </c>
      <c r="IL1762" s="196" t="s">
        <v>4482</v>
      </c>
      <c r="IM1762" s="5">
        <v>10</v>
      </c>
      <c r="IN1762" s="296">
        <f t="shared" si="131"/>
        <v>0.16666666666666666</v>
      </c>
    </row>
    <row r="1763" spans="1:248">
      <c r="A1763" s="52">
        <f>+'3.- Resumen general'!B1765</f>
        <v>1759</v>
      </c>
      <c r="B1763" s="52">
        <v>78609</v>
      </c>
      <c r="C1763" s="53" t="str">
        <f>+'3.- Resumen general'!D1765</f>
        <v>Radioangiografía con gammagrafía cerebral estática planar</v>
      </c>
      <c r="D1763" s="490" t="str">
        <f>+'3.- Resumen general'!F1765</f>
        <v>Gammagrafía</v>
      </c>
      <c r="E1763" s="436" t="s">
        <v>3275</v>
      </c>
      <c r="F1763" s="323">
        <f t="shared" si="129"/>
        <v>127.35866874999999</v>
      </c>
      <c r="G1763" s="55"/>
      <c r="H1763" s="323"/>
      <c r="I1763" s="55"/>
      <c r="J1763" s="323"/>
      <c r="K1763" s="56">
        <f t="shared" si="130"/>
        <v>127.35866874999999</v>
      </c>
      <c r="IK1763" s="287">
        <v>78609</v>
      </c>
      <c r="IL1763" s="196" t="s">
        <v>4483</v>
      </c>
      <c r="IM1763" s="5">
        <v>10</v>
      </c>
      <c r="IN1763" s="296">
        <f t="shared" si="131"/>
        <v>0.16666666666666666</v>
      </c>
    </row>
    <row r="1764" spans="1:248">
      <c r="A1764" s="52">
        <f>+'3.- Resumen general'!B1766</f>
        <v>1760</v>
      </c>
      <c r="B1764" s="52">
        <v>78610</v>
      </c>
      <c r="C1764" s="53" t="str">
        <f>+'3.- Resumen general'!D1766</f>
        <v>Tomografía nuclear de cerebro con DTPA/GHCA</v>
      </c>
      <c r="D1764" s="490" t="str">
        <f>+'3.- Resumen general'!F1766</f>
        <v>Gammagrafía</v>
      </c>
      <c r="E1764" s="436" t="s">
        <v>3275</v>
      </c>
      <c r="F1764" s="323">
        <f t="shared" si="129"/>
        <v>127.35866874999999</v>
      </c>
      <c r="G1764" s="55"/>
      <c r="H1764" s="323"/>
      <c r="I1764" s="55"/>
      <c r="J1764" s="323"/>
      <c r="K1764" s="56">
        <f t="shared" si="130"/>
        <v>127.35866874999999</v>
      </c>
      <c r="IK1764" s="287">
        <v>78610</v>
      </c>
      <c r="IL1764" s="196" t="s">
        <v>4484</v>
      </c>
      <c r="IM1764" s="5">
        <v>10</v>
      </c>
      <c r="IN1764" s="296">
        <f t="shared" si="131"/>
        <v>0.16666666666666666</v>
      </c>
    </row>
    <row r="1765" spans="1:248">
      <c r="A1765" s="52">
        <f>+'3.- Resumen general'!B1767</f>
        <v>1761</v>
      </c>
      <c r="B1765" s="52">
        <v>78630</v>
      </c>
      <c r="C1765" s="53" t="str">
        <f>+'3.- Resumen general'!D1767</f>
        <v>Cisternografía isotópica</v>
      </c>
      <c r="D1765" s="490" t="str">
        <f>+'3.- Resumen general'!F1767</f>
        <v>Gammagrafía</v>
      </c>
      <c r="E1765" s="436" t="s">
        <v>3275</v>
      </c>
      <c r="F1765" s="323">
        <f t="shared" si="129"/>
        <v>127.35866874999999</v>
      </c>
      <c r="G1765" s="55"/>
      <c r="H1765" s="323"/>
      <c r="I1765" s="55"/>
      <c r="J1765" s="323"/>
      <c r="K1765" s="56">
        <f t="shared" si="130"/>
        <v>127.35866874999999</v>
      </c>
      <c r="IK1765" s="2">
        <v>78630</v>
      </c>
      <c r="IL1765" s="196" t="s">
        <v>4485</v>
      </c>
      <c r="IM1765" s="5">
        <v>10</v>
      </c>
      <c r="IN1765" s="296">
        <f t="shared" si="131"/>
        <v>0.16666666666666666</v>
      </c>
    </row>
    <row r="1766" spans="1:248">
      <c r="A1766" s="52">
        <f>+'3.- Resumen general'!B1768</f>
        <v>1762</v>
      </c>
      <c r="B1766" s="52">
        <v>78631</v>
      </c>
      <c r="C1766" s="53" t="str">
        <f>+'3.- Resumen general'!D1768</f>
        <v>Cisternografía tomográfica</v>
      </c>
      <c r="D1766" s="490" t="str">
        <f>+'3.- Resumen general'!F1768</f>
        <v>Gammagrafía</v>
      </c>
      <c r="E1766" s="436" t="s">
        <v>3275</v>
      </c>
      <c r="F1766" s="323">
        <f t="shared" si="129"/>
        <v>127.35866874999999</v>
      </c>
      <c r="G1766" s="55"/>
      <c r="H1766" s="323"/>
      <c r="I1766" s="55"/>
      <c r="J1766" s="323"/>
      <c r="K1766" s="56">
        <f t="shared" si="130"/>
        <v>127.35866874999999</v>
      </c>
      <c r="IK1766" s="287">
        <v>78631</v>
      </c>
      <c r="IL1766" s="196" t="s">
        <v>4486</v>
      </c>
      <c r="IM1766" s="5">
        <v>10</v>
      </c>
      <c r="IN1766" s="296">
        <f t="shared" si="131"/>
        <v>0.16666666666666666</v>
      </c>
    </row>
    <row r="1767" spans="1:248">
      <c r="A1767" s="52">
        <f>+'3.- Resumen general'!B1769</f>
        <v>1763</v>
      </c>
      <c r="B1767" s="52">
        <v>78648</v>
      </c>
      <c r="C1767" s="53" t="str">
        <f>+'3.- Resumen general'!D1769</f>
        <v>Flujo sanguíneo cerebral regional con HMPAO y SPECT</v>
      </c>
      <c r="D1767" s="490" t="str">
        <f>+'3.- Resumen general'!F1769</f>
        <v>Gammagrafía</v>
      </c>
      <c r="E1767" s="436" t="s">
        <v>3275</v>
      </c>
      <c r="F1767" s="323">
        <f t="shared" si="129"/>
        <v>127.35866874999999</v>
      </c>
      <c r="G1767" s="55"/>
      <c r="H1767" s="323"/>
      <c r="I1767" s="55"/>
      <c r="J1767" s="323"/>
      <c r="K1767" s="56">
        <f t="shared" si="130"/>
        <v>127.35866874999999</v>
      </c>
      <c r="IK1767" s="287">
        <v>78648</v>
      </c>
      <c r="IL1767" s="196" t="s">
        <v>4487</v>
      </c>
      <c r="IM1767" s="5">
        <v>10</v>
      </c>
      <c r="IN1767" s="296">
        <f t="shared" si="131"/>
        <v>0.16666666666666666</v>
      </c>
    </row>
    <row r="1768" spans="1:248">
      <c r="A1768" s="52">
        <f>+'3.- Resumen general'!B1770</f>
        <v>1764</v>
      </c>
      <c r="B1768" s="52">
        <v>78649</v>
      </c>
      <c r="C1768" s="53" t="str">
        <f>+'3.- Resumen general'!D1770</f>
        <v>Flujo sanguíneo cerebral con ECD y SPECT</v>
      </c>
      <c r="D1768" s="490" t="str">
        <f>+'3.- Resumen general'!F1770</f>
        <v>Gammagrafía</v>
      </c>
      <c r="E1768" s="436" t="s">
        <v>3275</v>
      </c>
      <c r="F1768" s="323">
        <f t="shared" si="129"/>
        <v>127.35866874999999</v>
      </c>
      <c r="G1768" s="55"/>
      <c r="H1768" s="323"/>
      <c r="I1768" s="55"/>
      <c r="J1768" s="323"/>
      <c r="K1768" s="56">
        <f t="shared" si="130"/>
        <v>127.35866874999999</v>
      </c>
      <c r="IK1768" s="287">
        <v>78649</v>
      </c>
      <c r="IL1768" s="196" t="s">
        <v>4488</v>
      </c>
      <c r="IM1768" s="5">
        <v>10</v>
      </c>
      <c r="IN1768" s="296">
        <f t="shared" si="131"/>
        <v>0.16666666666666666</v>
      </c>
    </row>
    <row r="1769" spans="1:248">
      <c r="A1769" s="52">
        <f>+'3.- Resumen general'!B1771</f>
        <v>1765</v>
      </c>
      <c r="B1769" s="52">
        <v>78654</v>
      </c>
      <c r="C1769" s="53" t="str">
        <f>+'3.- Resumen general'!D1771</f>
        <v>Radioangiografía cerebral</v>
      </c>
      <c r="D1769" s="490" t="str">
        <f>+'3.- Resumen general'!F1771</f>
        <v>Gammagrafía</v>
      </c>
      <c r="E1769" s="436" t="s">
        <v>3275</v>
      </c>
      <c r="F1769" s="323">
        <f t="shared" si="129"/>
        <v>127.35866874999999</v>
      </c>
      <c r="G1769" s="55"/>
      <c r="H1769" s="323"/>
      <c r="I1769" s="55"/>
      <c r="J1769" s="323"/>
      <c r="K1769" s="56">
        <f t="shared" si="130"/>
        <v>127.35866874999999</v>
      </c>
      <c r="IK1769" s="38" t="s">
        <v>6200</v>
      </c>
      <c r="IL1769" s="196" t="s">
        <v>4489</v>
      </c>
      <c r="IM1769" s="5">
        <v>10</v>
      </c>
      <c r="IN1769" s="296">
        <f t="shared" si="131"/>
        <v>0.16666666666666666</v>
      </c>
    </row>
    <row r="1770" spans="1:248">
      <c r="A1770" s="52">
        <f>+'3.- Resumen general'!B1772</f>
        <v>1766</v>
      </c>
      <c r="B1770" s="52">
        <v>78660</v>
      </c>
      <c r="C1770" s="53" t="str">
        <f>+'3.- Resumen general'!D1772</f>
        <v>Tomografía cerebral con Talio - 201</v>
      </c>
      <c r="D1770" s="490" t="str">
        <f>+'3.- Resumen general'!F1772</f>
        <v>Gammagrafía</v>
      </c>
      <c r="E1770" s="436" t="s">
        <v>3275</v>
      </c>
      <c r="F1770" s="323">
        <f t="shared" si="129"/>
        <v>127.35866874999999</v>
      </c>
      <c r="G1770" s="55"/>
      <c r="H1770" s="323"/>
      <c r="I1770" s="55"/>
      <c r="J1770" s="323"/>
      <c r="K1770" s="56">
        <f t="shared" si="130"/>
        <v>127.35866874999999</v>
      </c>
      <c r="IK1770" s="38" t="s">
        <v>6201</v>
      </c>
      <c r="IL1770" s="196" t="s">
        <v>4490</v>
      </c>
      <c r="IM1770" s="5">
        <v>10</v>
      </c>
      <c r="IN1770" s="296">
        <f t="shared" si="131"/>
        <v>0.16666666666666666</v>
      </c>
    </row>
    <row r="1771" spans="1:248">
      <c r="A1771" s="52">
        <f>+'3.- Resumen general'!B1773</f>
        <v>1767</v>
      </c>
      <c r="B1771" s="52">
        <v>78700</v>
      </c>
      <c r="C1771" s="53" t="str">
        <f>+'3.- Resumen general'!D1773</f>
        <v>Gammagrafía renal con GHCA-TEC99M</v>
      </c>
      <c r="D1771" s="490" t="str">
        <f>+'3.- Resumen general'!F1773</f>
        <v>Gammagrafía</v>
      </c>
      <c r="E1771" s="436" t="s">
        <v>3275</v>
      </c>
      <c r="F1771" s="323">
        <f t="shared" si="129"/>
        <v>127.35866874999999</v>
      </c>
      <c r="G1771" s="55"/>
      <c r="H1771" s="323"/>
      <c r="I1771" s="55"/>
      <c r="J1771" s="323"/>
      <c r="K1771" s="56">
        <f t="shared" si="130"/>
        <v>127.35866874999999</v>
      </c>
      <c r="IK1771" s="38" t="s">
        <v>6202</v>
      </c>
      <c r="IL1771" s="196" t="s">
        <v>4491</v>
      </c>
      <c r="IM1771" s="5">
        <v>10</v>
      </c>
      <c r="IN1771" s="296">
        <f t="shared" si="131"/>
        <v>0.16666666666666666</v>
      </c>
    </row>
    <row r="1772" spans="1:248">
      <c r="A1772" s="52">
        <f>+'3.- Resumen general'!B1774</f>
        <v>1768</v>
      </c>
      <c r="B1772" s="52">
        <v>78701</v>
      </c>
      <c r="C1772" s="53" t="str">
        <f>+'3.- Resumen general'!D1774</f>
        <v>Gammagrafía renal con DMSA-TEC99M</v>
      </c>
      <c r="D1772" s="490" t="str">
        <f>+'3.- Resumen general'!F1774</f>
        <v>Gammagrafía</v>
      </c>
      <c r="E1772" s="436" t="s">
        <v>3275</v>
      </c>
      <c r="F1772" s="323">
        <f t="shared" si="129"/>
        <v>127.35866874999999</v>
      </c>
      <c r="G1772" s="55"/>
      <c r="H1772" s="323"/>
      <c r="I1772" s="55"/>
      <c r="J1772" s="323"/>
      <c r="K1772" s="56">
        <f t="shared" si="130"/>
        <v>127.35866874999999</v>
      </c>
      <c r="IK1772" s="38" t="s">
        <v>6203</v>
      </c>
      <c r="IL1772" s="196" t="s">
        <v>4492</v>
      </c>
      <c r="IM1772" s="5">
        <v>10</v>
      </c>
      <c r="IN1772" s="296">
        <f t="shared" si="131"/>
        <v>0.16666666666666666</v>
      </c>
    </row>
    <row r="1773" spans="1:248">
      <c r="A1773" s="52">
        <f>+'3.- Resumen general'!B1775</f>
        <v>1769</v>
      </c>
      <c r="B1773" s="52">
        <v>78711</v>
      </c>
      <c r="C1773" s="53" t="str">
        <f>+'3.- Resumen general'!D1775</f>
        <v>Gammagrafía renal con GHCA-TEC99M y tomografía</v>
      </c>
      <c r="D1773" s="490" t="str">
        <f>+'3.- Resumen general'!F1775</f>
        <v>Gammagrafía</v>
      </c>
      <c r="E1773" s="436" t="s">
        <v>3275</v>
      </c>
      <c r="F1773" s="323">
        <f t="shared" si="129"/>
        <v>127.35866874999999</v>
      </c>
      <c r="G1773" s="55"/>
      <c r="H1773" s="323"/>
      <c r="I1773" s="55"/>
      <c r="J1773" s="323"/>
      <c r="K1773" s="56">
        <f t="shared" si="130"/>
        <v>127.35866874999999</v>
      </c>
      <c r="IK1773" s="287">
        <v>78711</v>
      </c>
      <c r="IL1773" s="196" t="s">
        <v>4493</v>
      </c>
      <c r="IM1773" s="5">
        <v>10</v>
      </c>
      <c r="IN1773" s="296">
        <f t="shared" si="131"/>
        <v>0.16666666666666666</v>
      </c>
    </row>
    <row r="1774" spans="1:248">
      <c r="A1774" s="52">
        <f>+'3.- Resumen general'!B1776</f>
        <v>1770</v>
      </c>
      <c r="B1774" s="52">
        <v>78712</v>
      </c>
      <c r="C1774" s="53" t="str">
        <f>+'3.- Resumen general'!D1776</f>
        <v>Radiorrenograma isotópico con MAG3-TEC99M</v>
      </c>
      <c r="D1774" s="490" t="str">
        <f>+'3.- Resumen general'!F1776</f>
        <v>Gammagrafía</v>
      </c>
      <c r="E1774" s="436" t="s">
        <v>3275</v>
      </c>
      <c r="F1774" s="323">
        <f t="shared" si="129"/>
        <v>127.35866874999999</v>
      </c>
      <c r="G1774" s="55"/>
      <c r="H1774" s="323"/>
      <c r="I1774" s="55"/>
      <c r="J1774" s="323"/>
      <c r="K1774" s="56">
        <f t="shared" si="130"/>
        <v>127.35866874999999</v>
      </c>
      <c r="IK1774" s="287">
        <v>78712</v>
      </c>
      <c r="IL1774" s="196" t="s">
        <v>4494</v>
      </c>
      <c r="IM1774" s="5">
        <v>10</v>
      </c>
      <c r="IN1774" s="296">
        <f t="shared" si="131"/>
        <v>0.16666666666666666</v>
      </c>
    </row>
    <row r="1775" spans="1:248">
      <c r="A1775" s="52">
        <f>+'3.- Resumen general'!B1777</f>
        <v>1771</v>
      </c>
      <c r="B1775" s="52">
        <v>78713</v>
      </c>
      <c r="C1775" s="53" t="str">
        <f>+'3.- Resumen general'!D1777</f>
        <v>Radiorrenograma isotópico con DTPA-TEC99M</v>
      </c>
      <c r="D1775" s="490" t="str">
        <f>+'3.- Resumen general'!F1777</f>
        <v>Gammagrafía</v>
      </c>
      <c r="E1775" s="436" t="s">
        <v>3275</v>
      </c>
      <c r="F1775" s="323">
        <f t="shared" si="129"/>
        <v>127.35866874999999</v>
      </c>
      <c r="G1775" s="55"/>
      <c r="H1775" s="323"/>
      <c r="I1775" s="55"/>
      <c r="J1775" s="323"/>
      <c r="K1775" s="56">
        <f t="shared" si="130"/>
        <v>127.35866874999999</v>
      </c>
      <c r="IK1775" s="287">
        <v>78713</v>
      </c>
      <c r="IL1775" s="196" t="s">
        <v>4495</v>
      </c>
      <c r="IM1775" s="5">
        <v>10</v>
      </c>
      <c r="IN1775" s="296">
        <f t="shared" si="131"/>
        <v>0.16666666666666666</v>
      </c>
    </row>
    <row r="1776" spans="1:248">
      <c r="A1776" s="52">
        <f>+'3.- Resumen general'!B1778</f>
        <v>1772</v>
      </c>
      <c r="B1776" s="52">
        <v>78714</v>
      </c>
      <c r="C1776" s="53" t="str">
        <f>+'3.- Resumen general'!D1778</f>
        <v>Test de Furosemida (Lasix) *Dos Radiorrenogramas</v>
      </c>
      <c r="D1776" s="490" t="str">
        <f>+'3.- Resumen general'!F1778</f>
        <v>Gammagrafía</v>
      </c>
      <c r="E1776" s="436" t="s">
        <v>3275</v>
      </c>
      <c r="F1776" s="323">
        <f t="shared" si="129"/>
        <v>127.35866874999999</v>
      </c>
      <c r="G1776" s="55"/>
      <c r="H1776" s="323"/>
      <c r="I1776" s="55"/>
      <c r="J1776" s="323"/>
      <c r="K1776" s="56">
        <f t="shared" si="130"/>
        <v>127.35866874999999</v>
      </c>
      <c r="IK1776" s="287">
        <v>78714</v>
      </c>
      <c r="IL1776" s="196" t="s">
        <v>4496</v>
      </c>
      <c r="IM1776" s="5">
        <v>10</v>
      </c>
      <c r="IN1776" s="296">
        <f t="shared" si="131"/>
        <v>0.16666666666666666</v>
      </c>
    </row>
    <row r="1777" spans="1:248">
      <c r="A1777" s="52">
        <f>+'3.- Resumen general'!B1779</f>
        <v>1773</v>
      </c>
      <c r="B1777" s="52">
        <v>78716</v>
      </c>
      <c r="C1777" s="53" t="str">
        <f>+'3.- Resumen general'!D1779</f>
        <v>Test de Captopril *Dos Radiorrenogramas</v>
      </c>
      <c r="D1777" s="490" t="str">
        <f>+'3.- Resumen general'!F1779</f>
        <v>Gammagrafía</v>
      </c>
      <c r="E1777" s="436" t="s">
        <v>3275</v>
      </c>
      <c r="F1777" s="323">
        <f t="shared" si="129"/>
        <v>127.35866874999999</v>
      </c>
      <c r="G1777" s="55"/>
      <c r="H1777" s="323"/>
      <c r="I1777" s="55"/>
      <c r="J1777" s="323"/>
      <c r="K1777" s="56">
        <f t="shared" si="130"/>
        <v>127.35866874999999</v>
      </c>
      <c r="IK1777" s="38" t="s">
        <v>6204</v>
      </c>
      <c r="IL1777" s="196" t="s">
        <v>4497</v>
      </c>
      <c r="IM1777" s="5">
        <v>10</v>
      </c>
      <c r="IN1777" s="296">
        <f t="shared" si="131"/>
        <v>0.16666666666666666</v>
      </c>
    </row>
    <row r="1778" spans="1:248">
      <c r="A1778" s="52">
        <f>+'3.- Resumen general'!B1780</f>
        <v>1774</v>
      </c>
      <c r="B1778" s="52">
        <v>78730</v>
      </c>
      <c r="C1778" s="53" t="str">
        <f>+'3.- Resumen general'!D1780</f>
        <v>Estudio residual de vejiga urinaria</v>
      </c>
      <c r="D1778" s="490" t="str">
        <f>+'3.- Resumen general'!F1780</f>
        <v>Gammagrafía</v>
      </c>
      <c r="E1778" s="436" t="s">
        <v>3275</v>
      </c>
      <c r="F1778" s="323">
        <f t="shared" si="129"/>
        <v>127.35866874999999</v>
      </c>
      <c r="G1778" s="55"/>
      <c r="H1778" s="323"/>
      <c r="I1778" s="55"/>
      <c r="J1778" s="323"/>
      <c r="K1778" s="56">
        <f t="shared" si="130"/>
        <v>127.35866874999999</v>
      </c>
      <c r="IK1778" s="2">
        <v>78730</v>
      </c>
      <c r="IL1778" s="196" t="s">
        <v>4498</v>
      </c>
      <c r="IM1778" s="5">
        <v>10</v>
      </c>
      <c r="IN1778" s="296">
        <f t="shared" si="131"/>
        <v>0.16666666666666666</v>
      </c>
    </row>
    <row r="1779" spans="1:248">
      <c r="A1779" s="52">
        <f>+'3.- Resumen general'!B1781</f>
        <v>1775</v>
      </c>
      <c r="B1779" s="52">
        <v>78740</v>
      </c>
      <c r="C1779" s="53" t="str">
        <f>+'3.- Resumen general'!D1781</f>
        <v>Estudio de reflujo vésico ureteral -métodos directo</v>
      </c>
      <c r="D1779" s="490" t="str">
        <f>+'3.- Resumen general'!F1781</f>
        <v>Gammagrafía</v>
      </c>
      <c r="E1779" s="436" t="s">
        <v>3275</v>
      </c>
      <c r="F1779" s="323">
        <f t="shared" si="129"/>
        <v>127.35866874999999</v>
      </c>
      <c r="G1779" s="55"/>
      <c r="H1779" s="323"/>
      <c r="I1779" s="55"/>
      <c r="J1779" s="323"/>
      <c r="K1779" s="56">
        <f t="shared" si="130"/>
        <v>127.35866874999999</v>
      </c>
      <c r="IK1779" s="2">
        <v>78740</v>
      </c>
      <c r="IL1779" s="196" t="s">
        <v>4499</v>
      </c>
      <c r="IM1779" s="5">
        <v>10</v>
      </c>
      <c r="IN1779" s="296">
        <f t="shared" si="131"/>
        <v>0.16666666666666666</v>
      </c>
    </row>
    <row r="1780" spans="1:248">
      <c r="A1780" s="52">
        <f>+'3.- Resumen general'!B1782</f>
        <v>1776</v>
      </c>
      <c r="B1780" s="52">
        <v>78741</v>
      </c>
      <c r="C1780" s="53" t="str">
        <f>+'3.- Resumen general'!D1782</f>
        <v xml:space="preserve">Estudio de reflujo vésico ureteral -métodos indirecto </v>
      </c>
      <c r="D1780" s="490" t="str">
        <f>+'3.- Resumen general'!F1782</f>
        <v>Gammagrafía</v>
      </c>
      <c r="E1780" s="436" t="s">
        <v>3275</v>
      </c>
      <c r="F1780" s="323">
        <f t="shared" si="129"/>
        <v>127.35866874999999</v>
      </c>
      <c r="G1780" s="55"/>
      <c r="H1780" s="323"/>
      <c r="I1780" s="55"/>
      <c r="J1780" s="323"/>
      <c r="K1780" s="56">
        <f t="shared" si="130"/>
        <v>127.35866874999999</v>
      </c>
      <c r="IK1780" s="2">
        <v>78741</v>
      </c>
      <c r="IL1780" s="196" t="s">
        <v>4500</v>
      </c>
      <c r="IM1780" s="5">
        <v>10</v>
      </c>
      <c r="IN1780" s="296">
        <f t="shared" si="131"/>
        <v>0.16666666666666666</v>
      </c>
    </row>
    <row r="1781" spans="1:248">
      <c r="A1781" s="52">
        <f>+'3.- Resumen general'!B1783</f>
        <v>1777</v>
      </c>
      <c r="B1781" s="52">
        <v>78761</v>
      </c>
      <c r="C1781" s="53" t="str">
        <f>+'3.- Resumen general'!D1783</f>
        <v>Obtención de imágenes y flujo vascular de testículos- perfusión testicular</v>
      </c>
      <c r="D1781" s="490" t="str">
        <f>+'3.- Resumen general'!F1783</f>
        <v>Gammagrafía</v>
      </c>
      <c r="E1781" s="436" t="s">
        <v>3275</v>
      </c>
      <c r="F1781" s="323">
        <f t="shared" si="129"/>
        <v>127.35866874999999</v>
      </c>
      <c r="G1781" s="55"/>
      <c r="H1781" s="323"/>
      <c r="I1781" s="55"/>
      <c r="J1781" s="323"/>
      <c r="K1781" s="56">
        <f t="shared" si="130"/>
        <v>127.35866874999999</v>
      </c>
      <c r="IK1781" s="2">
        <v>78761</v>
      </c>
      <c r="IL1781" s="196" t="s">
        <v>4501</v>
      </c>
      <c r="IM1781" s="5">
        <v>10</v>
      </c>
      <c r="IN1781" s="296">
        <f t="shared" si="131"/>
        <v>0.16666666666666666</v>
      </c>
    </row>
    <row r="1782" spans="1:248">
      <c r="A1782" s="52">
        <f>+'3.- Resumen general'!B1784</f>
        <v>1778</v>
      </c>
      <c r="B1782" s="52">
        <v>78762</v>
      </c>
      <c r="C1782" s="53" t="str">
        <f>+'3.- Resumen general'!D1784</f>
        <v>Determinación de filtración de Glomerular (GFR) y Radiorrenograma</v>
      </c>
      <c r="D1782" s="490" t="str">
        <f>+'3.- Resumen general'!F1784</f>
        <v>Gammagrafía</v>
      </c>
      <c r="E1782" s="436" t="s">
        <v>3275</v>
      </c>
      <c r="F1782" s="323">
        <f t="shared" si="129"/>
        <v>127.35866874999999</v>
      </c>
      <c r="G1782" s="55"/>
      <c r="H1782" s="323"/>
      <c r="I1782" s="55"/>
      <c r="J1782" s="323"/>
      <c r="K1782" s="56">
        <f t="shared" si="130"/>
        <v>127.35866874999999</v>
      </c>
      <c r="IK1782" s="287">
        <v>78762</v>
      </c>
      <c r="IL1782" s="196" t="s">
        <v>4502</v>
      </c>
      <c r="IM1782" s="5">
        <v>10</v>
      </c>
      <c r="IN1782" s="296">
        <f t="shared" si="131"/>
        <v>0.16666666666666666</v>
      </c>
    </row>
    <row r="1783" spans="1:248">
      <c r="A1783" s="52">
        <f>+'3.- Resumen general'!B1785</f>
        <v>1779</v>
      </c>
      <c r="B1783" s="52">
        <v>78802</v>
      </c>
      <c r="C1783" s="53" t="str">
        <f>+'3.- Resumen general'!D1785</f>
        <v>Evaluaciónde Shunts</v>
      </c>
      <c r="D1783" s="490" t="str">
        <f>+'3.- Resumen general'!F1785</f>
        <v>Gammagrafía</v>
      </c>
      <c r="E1783" s="436" t="s">
        <v>3275</v>
      </c>
      <c r="F1783" s="323">
        <f t="shared" si="129"/>
        <v>127.35866874999999</v>
      </c>
      <c r="G1783" s="55"/>
      <c r="H1783" s="323"/>
      <c r="I1783" s="55"/>
      <c r="J1783" s="323"/>
      <c r="K1783" s="56">
        <f t="shared" si="130"/>
        <v>127.35866874999999</v>
      </c>
      <c r="IK1783" s="287">
        <v>78802</v>
      </c>
      <c r="IL1783" s="196" t="s">
        <v>4503</v>
      </c>
      <c r="IM1783" s="5">
        <v>10</v>
      </c>
      <c r="IN1783" s="296">
        <f t="shared" si="131"/>
        <v>0.16666666666666666</v>
      </c>
    </row>
    <row r="1784" spans="1:248">
      <c r="A1784" s="52">
        <f>+'3.- Resumen general'!B1786</f>
        <v>1780</v>
      </c>
      <c r="B1784" s="52">
        <v>78808</v>
      </c>
      <c r="C1784" s="53" t="str">
        <f>+'3.- Resumen general'!D1786</f>
        <v>Gammagrafía de perfusión regional</v>
      </c>
      <c r="D1784" s="490" t="str">
        <f>+'3.- Resumen general'!F1786</f>
        <v>Gammagrafía</v>
      </c>
      <c r="E1784" s="436" t="s">
        <v>3275</v>
      </c>
      <c r="F1784" s="323">
        <f t="shared" si="129"/>
        <v>127.35866874999999</v>
      </c>
      <c r="G1784" s="55"/>
      <c r="H1784" s="323"/>
      <c r="I1784" s="55"/>
      <c r="J1784" s="323"/>
      <c r="K1784" s="56">
        <f t="shared" si="130"/>
        <v>127.35866874999999</v>
      </c>
      <c r="IK1784" s="287">
        <v>78808</v>
      </c>
      <c r="IL1784" s="196" t="s">
        <v>4504</v>
      </c>
      <c r="IM1784" s="5">
        <v>10</v>
      </c>
      <c r="IN1784" s="296">
        <f t="shared" si="131"/>
        <v>0.16666666666666666</v>
      </c>
    </row>
    <row r="1785" spans="1:248">
      <c r="A1785" s="52">
        <f>+'3.- Resumen general'!B1787</f>
        <v>1781</v>
      </c>
      <c r="B1785" s="52">
        <v>78891</v>
      </c>
      <c r="C1785" s="53" t="str">
        <f>+'3.- Resumen general'!D1787</f>
        <v>Biopsia dirigida x fluoroscopía</v>
      </c>
      <c r="D1785" s="490" t="str">
        <f>+'3.- Resumen general'!F1787</f>
        <v>Radiografía con contraste</v>
      </c>
      <c r="E1785" s="433" t="s">
        <v>3246</v>
      </c>
      <c r="F1785" s="323">
        <f t="shared" si="129"/>
        <v>23.18</v>
      </c>
      <c r="G1785" s="55"/>
      <c r="H1785" s="323"/>
      <c r="I1785" s="55"/>
      <c r="J1785" s="323"/>
      <c r="K1785" s="56">
        <f t="shared" si="130"/>
        <v>23.18</v>
      </c>
      <c r="IK1785" s="2">
        <v>78891</v>
      </c>
      <c r="IL1785" s="196" t="s">
        <v>4505</v>
      </c>
      <c r="IM1785" s="5">
        <v>30</v>
      </c>
      <c r="IN1785" s="296">
        <f t="shared" si="131"/>
        <v>0.5</v>
      </c>
    </row>
    <row r="1786" spans="1:248">
      <c r="A1786" s="52">
        <f>+'3.- Resumen general'!B1788</f>
        <v>1782</v>
      </c>
      <c r="B1786" s="52">
        <v>80048</v>
      </c>
      <c r="C1786" s="53" t="str">
        <f>+'3.- Resumen general'!D1788</f>
        <v xml:space="preserve">Batería metabólica básica </v>
      </c>
      <c r="D1786" s="490" t="str">
        <f>+'3.- Resumen general'!F1788</f>
        <v>Análisis Bioquímicos</v>
      </c>
      <c r="E1786" s="433" t="s">
        <v>3233</v>
      </c>
      <c r="F1786" s="323">
        <f t="shared" si="129"/>
        <v>8.3233800000000002</v>
      </c>
      <c r="G1786" s="55"/>
      <c r="H1786" s="323"/>
      <c r="I1786" s="55"/>
      <c r="J1786" s="323"/>
      <c r="K1786" s="56">
        <f t="shared" si="130"/>
        <v>8.3233800000000002</v>
      </c>
      <c r="IK1786" s="2">
        <v>80048</v>
      </c>
      <c r="IL1786" s="196" t="s">
        <v>4216</v>
      </c>
      <c r="IM1786" s="5">
        <v>0</v>
      </c>
      <c r="IN1786" s="296">
        <f t="shared" si="131"/>
        <v>0</v>
      </c>
    </row>
    <row r="1787" spans="1:248">
      <c r="A1787" s="52">
        <f>+'3.- Resumen general'!B1789</f>
        <v>1783</v>
      </c>
      <c r="B1787" s="52">
        <v>80051</v>
      </c>
      <c r="C1787" s="53" t="str">
        <f>+'3.- Resumen general'!D1789</f>
        <v>Electrolitos séricos</v>
      </c>
      <c r="D1787" s="490" t="str">
        <f>+'3.- Resumen general'!F1789</f>
        <v>Análisis Bioquímicos</v>
      </c>
      <c r="E1787" s="436" t="s">
        <v>3638</v>
      </c>
      <c r="F1787" s="323">
        <f t="shared" si="129"/>
        <v>1.5009033333333333</v>
      </c>
      <c r="G1787" s="55"/>
      <c r="H1787" s="323"/>
      <c r="I1787" s="55"/>
      <c r="J1787" s="323"/>
      <c r="K1787" s="56">
        <f t="shared" si="130"/>
        <v>1.5009033333333333</v>
      </c>
      <c r="IK1787" s="2">
        <v>80051</v>
      </c>
      <c r="IL1787" s="196" t="s">
        <v>4217</v>
      </c>
      <c r="IM1787" s="5">
        <v>0</v>
      </c>
      <c r="IN1787" s="296">
        <f t="shared" si="131"/>
        <v>0</v>
      </c>
    </row>
    <row r="1788" spans="1:248">
      <c r="A1788" s="52">
        <f>+'3.- Resumen general'!B1790</f>
        <v>1784</v>
      </c>
      <c r="B1788" s="52">
        <v>80055</v>
      </c>
      <c r="C1788" s="68" t="str">
        <f>+'3.- Resumen general'!D1790</f>
        <v>Perfil prenatal: hemograma de tercera generación, grupo sanguíneo, glucosa, VDRL, HIV, examen de orina, rubéola</v>
      </c>
      <c r="D1788" s="490" t="str">
        <f>+'3.- Resumen general'!F1790</f>
        <v>Análisis Bioquímicos</v>
      </c>
      <c r="E1788" s="433" t="s">
        <v>3233</v>
      </c>
      <c r="F1788" s="323">
        <f t="shared" si="129"/>
        <v>8.3233800000000002</v>
      </c>
      <c r="G1788" s="55"/>
      <c r="H1788" s="323"/>
      <c r="I1788" s="55"/>
      <c r="J1788" s="323"/>
      <c r="K1788" s="56">
        <f t="shared" si="130"/>
        <v>8.3233800000000002</v>
      </c>
      <c r="IK1788" s="2">
        <v>80055</v>
      </c>
      <c r="IL1788" s="196" t="s">
        <v>4508</v>
      </c>
      <c r="IM1788" s="5">
        <v>0</v>
      </c>
      <c r="IN1788" s="296">
        <f t="shared" si="131"/>
        <v>0</v>
      </c>
    </row>
    <row r="1789" spans="1:248">
      <c r="A1789" s="52">
        <f>+'3.- Resumen general'!B1791</f>
        <v>1785</v>
      </c>
      <c r="B1789" s="52">
        <v>80057</v>
      </c>
      <c r="C1789" s="53" t="str">
        <f>+'3.- Resumen general'!D1791</f>
        <v>Perfil preoperatorio: hemograma de tercera generación, grupo sanguíneo, factor Rh, tiempo de coagulación y sangría, tiempo de protrombina, glucosa, HIV, VDRL, examen completo de orina</v>
      </c>
      <c r="D1789" s="490" t="str">
        <f>+'3.- Resumen general'!F1791</f>
        <v>Análisis Bioquímicos</v>
      </c>
      <c r="E1789" s="433" t="s">
        <v>3233</v>
      </c>
      <c r="F1789" s="323">
        <f t="shared" si="129"/>
        <v>8.3233800000000002</v>
      </c>
      <c r="G1789" s="55"/>
      <c r="H1789" s="323"/>
      <c r="I1789" s="55"/>
      <c r="J1789" s="323"/>
      <c r="K1789" s="56">
        <f t="shared" si="130"/>
        <v>8.3233800000000002</v>
      </c>
      <c r="IK1789" s="2">
        <v>80057</v>
      </c>
      <c r="IL1789" s="196" t="s">
        <v>2779</v>
      </c>
      <c r="IM1789" s="5">
        <v>0</v>
      </c>
      <c r="IN1789" s="296">
        <f t="shared" si="131"/>
        <v>0</v>
      </c>
    </row>
    <row r="1790" spans="1:248">
      <c r="A1790" s="52">
        <f>+'3.- Resumen general'!B1792</f>
        <v>1786</v>
      </c>
      <c r="B1790" s="52">
        <v>80058</v>
      </c>
      <c r="C1790" s="53" t="str">
        <f>+'3.- Resumen general'!D1792</f>
        <v>Batería de hepatitis:Antígeno de superficie de la hepatitis B (HBsAg), Anticuerpo contra el antígeno de superficie de la hepatitis B (HBsAb),Anticuerpo contra el antígeno de la nucleocápside de la hepatitis B (HBcAb), IgG e IgM ,Anticuerpo contra la hepat</v>
      </c>
      <c r="D1790" s="490" t="str">
        <f>+'3.- Resumen general'!F1792</f>
        <v>Análisis de Inmunología</v>
      </c>
      <c r="E1790" s="436" t="s">
        <v>4798</v>
      </c>
      <c r="F1790" s="323">
        <f t="shared" si="129"/>
        <v>11.79738</v>
      </c>
      <c r="G1790" s="55"/>
      <c r="H1790" s="323"/>
      <c r="I1790" s="55"/>
      <c r="J1790" s="323"/>
      <c r="K1790" s="56">
        <f t="shared" si="130"/>
        <v>11.79738</v>
      </c>
      <c r="IK1790" s="2">
        <v>80058</v>
      </c>
      <c r="IL1790" s="196" t="s">
        <v>2780</v>
      </c>
      <c r="IM1790" s="5">
        <v>0</v>
      </c>
      <c r="IN1790" s="296">
        <f t="shared" si="131"/>
        <v>0</v>
      </c>
    </row>
    <row r="1791" spans="1:248">
      <c r="A1791" s="52">
        <f>+'3.- Resumen general'!B1793</f>
        <v>1787</v>
      </c>
      <c r="B1791" s="52">
        <v>80061</v>
      </c>
      <c r="C1791" s="53" t="str">
        <f>+'3.- Resumen general'!D1793</f>
        <v>Perfil lipídico</v>
      </c>
      <c r="D1791" s="490" t="str">
        <f>+'3.- Resumen general'!F1793</f>
        <v>Análisis Bioquímicos</v>
      </c>
      <c r="E1791" s="433" t="s">
        <v>3233</v>
      </c>
      <c r="F1791" s="323">
        <f t="shared" si="129"/>
        <v>8.3233800000000002</v>
      </c>
      <c r="G1791" s="55"/>
      <c r="H1791" s="323"/>
      <c r="I1791" s="55"/>
      <c r="J1791" s="323"/>
      <c r="K1791" s="56">
        <f t="shared" si="130"/>
        <v>8.3233800000000002</v>
      </c>
      <c r="IK1791" s="2">
        <v>80061</v>
      </c>
      <c r="IL1791" s="196" t="s">
        <v>4218</v>
      </c>
      <c r="IM1791" s="5">
        <v>0</v>
      </c>
      <c r="IN1791" s="296">
        <f t="shared" si="131"/>
        <v>0</v>
      </c>
    </row>
    <row r="1792" spans="1:248">
      <c r="A1792" s="52">
        <f>+'3.- Resumen general'!B1794</f>
        <v>1788</v>
      </c>
      <c r="B1792" s="52">
        <v>80062</v>
      </c>
      <c r="C1792" s="53" t="str">
        <f>+'3.- Resumen general'!D1794</f>
        <v>Perfil cardíaco: CPK, CPK-MB, DHL, TGO</v>
      </c>
      <c r="D1792" s="490" t="str">
        <f>+'3.- Resumen general'!F1794</f>
        <v>Análisis Bioquímicos</v>
      </c>
      <c r="E1792" s="433" t="s">
        <v>3233</v>
      </c>
      <c r="F1792" s="323">
        <f t="shared" si="129"/>
        <v>8.3233800000000002</v>
      </c>
      <c r="G1792" s="55"/>
      <c r="H1792" s="323"/>
      <c r="I1792" s="55"/>
      <c r="J1792" s="323"/>
      <c r="K1792" s="56">
        <f t="shared" si="130"/>
        <v>8.3233800000000002</v>
      </c>
      <c r="IK1792" s="2">
        <v>80062</v>
      </c>
      <c r="IL1792" s="196" t="s">
        <v>2781</v>
      </c>
      <c r="IM1792" s="5">
        <v>0</v>
      </c>
      <c r="IN1792" s="296">
        <f t="shared" si="131"/>
        <v>0</v>
      </c>
    </row>
    <row r="1793" spans="1:248">
      <c r="A1793" s="52">
        <f>+'3.- Resumen general'!B1795</f>
        <v>1789</v>
      </c>
      <c r="B1793" s="52">
        <v>80063</v>
      </c>
      <c r="C1793" s="53" t="str">
        <f>+'3.- Resumen general'!D1795</f>
        <v xml:space="preserve">Perfil de coagulación básico </v>
      </c>
      <c r="D1793" s="490" t="str">
        <f>+'3.- Resumen general'!F1795</f>
        <v>Análisis Bioquímicos</v>
      </c>
      <c r="E1793" s="436" t="s">
        <v>4717</v>
      </c>
      <c r="F1793" s="323">
        <f t="shared" si="129"/>
        <v>11.82338</v>
      </c>
      <c r="G1793" s="55"/>
      <c r="H1793" s="323"/>
      <c r="I1793" s="55"/>
      <c r="J1793" s="323"/>
      <c r="K1793" s="56">
        <f t="shared" si="130"/>
        <v>11.82338</v>
      </c>
      <c r="IK1793" s="2">
        <v>80063</v>
      </c>
      <c r="IL1793" s="196" t="s">
        <v>4219</v>
      </c>
      <c r="IM1793" s="5">
        <v>0</v>
      </c>
      <c r="IN1793" s="296">
        <f t="shared" si="131"/>
        <v>0</v>
      </c>
    </row>
    <row r="1794" spans="1:248">
      <c r="A1794" s="52">
        <f>+'3.- Resumen general'!B1796</f>
        <v>1790</v>
      </c>
      <c r="B1794" s="52">
        <v>80072</v>
      </c>
      <c r="C1794" s="53" t="str">
        <f>+'3.- Resumen general'!D1796</f>
        <v>Perfil reumatoideo</v>
      </c>
      <c r="D1794" s="490" t="str">
        <f>+'3.- Resumen general'!F1796</f>
        <v>Análisis Bioquímicos</v>
      </c>
      <c r="E1794" s="433" t="s">
        <v>3233</v>
      </c>
      <c r="F1794" s="323">
        <f t="shared" si="129"/>
        <v>8.3233800000000002</v>
      </c>
      <c r="G1794" s="55"/>
      <c r="H1794" s="323"/>
      <c r="I1794" s="55"/>
      <c r="J1794" s="323"/>
      <c r="K1794" s="56">
        <f t="shared" si="130"/>
        <v>8.3233800000000002</v>
      </c>
      <c r="IK1794" s="2">
        <v>80072</v>
      </c>
      <c r="IL1794" s="196" t="s">
        <v>2782</v>
      </c>
      <c r="IM1794" s="5">
        <v>0</v>
      </c>
      <c r="IN1794" s="296">
        <f t="shared" si="131"/>
        <v>0</v>
      </c>
    </row>
    <row r="1795" spans="1:248">
      <c r="A1795" s="52">
        <f>+'3.- Resumen general'!B1797</f>
        <v>1791</v>
      </c>
      <c r="B1795" s="52">
        <v>80076</v>
      </c>
      <c r="C1795" s="53" t="str">
        <f>+'3.- Resumen general'!D1797</f>
        <v>Perfil hepático</v>
      </c>
      <c r="D1795" s="490" t="str">
        <f>+'3.- Resumen general'!F1797</f>
        <v>Análisis Bioquímicos</v>
      </c>
      <c r="E1795" s="436" t="s">
        <v>4737</v>
      </c>
      <c r="F1795" s="323">
        <f t="shared" si="129"/>
        <v>8.0243800000000007</v>
      </c>
      <c r="G1795" s="55"/>
      <c r="H1795" s="323"/>
      <c r="I1795" s="55"/>
      <c r="J1795" s="323"/>
      <c r="K1795" s="56">
        <f t="shared" si="130"/>
        <v>8.0243800000000007</v>
      </c>
      <c r="IK1795" s="2">
        <v>80076</v>
      </c>
      <c r="IL1795" s="196" t="s">
        <v>4220</v>
      </c>
      <c r="IM1795" s="5">
        <v>0</v>
      </c>
      <c r="IN1795" s="296">
        <f t="shared" si="131"/>
        <v>0</v>
      </c>
    </row>
    <row r="1796" spans="1:248">
      <c r="A1796" s="52">
        <f>+'3.- Resumen general'!B1798</f>
        <v>1792</v>
      </c>
      <c r="B1796" s="52">
        <v>80077</v>
      </c>
      <c r="C1796" s="53" t="str">
        <f>+'3.- Resumen general'!D1798</f>
        <v>Estudio histoquímico de líquido pleural</v>
      </c>
      <c r="D1796" s="490" t="str">
        <f>+'3.- Resumen general'!F1798</f>
        <v>Análisis de Inmunología</v>
      </c>
      <c r="E1796" s="433" t="s">
        <v>3239</v>
      </c>
      <c r="F1796" s="323">
        <f t="shared" si="129"/>
        <v>14.17338</v>
      </c>
      <c r="G1796" s="55"/>
      <c r="H1796" s="323"/>
      <c r="I1796" s="55"/>
      <c r="J1796" s="323"/>
      <c r="K1796" s="56">
        <f t="shared" si="130"/>
        <v>14.17338</v>
      </c>
      <c r="IK1796" s="2" t="s">
        <v>6205</v>
      </c>
      <c r="IL1796" s="196" t="s">
        <v>4221</v>
      </c>
      <c r="IM1796" s="5">
        <v>10</v>
      </c>
      <c r="IN1796" s="296">
        <f t="shared" si="131"/>
        <v>0.16666666666666666</v>
      </c>
    </row>
    <row r="1797" spans="1:248">
      <c r="A1797" s="52">
        <f>+'3.- Resumen general'!B1799</f>
        <v>1793</v>
      </c>
      <c r="B1797" s="52">
        <v>80089</v>
      </c>
      <c r="C1797" s="53" t="str">
        <f>+'3.- Resumen general'!D1799</f>
        <v>PERFIL DE INGRESO INMUNOLOGIA</v>
      </c>
      <c r="D1797" s="490" t="str">
        <f>+'3.- Resumen general'!F1799</f>
        <v>Análisis de Inmunología</v>
      </c>
      <c r="E1797" s="433" t="s">
        <v>3238</v>
      </c>
      <c r="F1797" s="323">
        <f t="shared" ref="F1797:F1860" si="132">+VLOOKUP(E1797,$C$2421:$D$3113,2,FALSE)</f>
        <v>14.17338</v>
      </c>
      <c r="G1797" s="55"/>
      <c r="H1797" s="323"/>
      <c r="I1797" s="55"/>
      <c r="J1797" s="323"/>
      <c r="K1797" s="56">
        <f t="shared" ref="K1797:K1860" si="133">+F1797+H1797+J1797</f>
        <v>14.17338</v>
      </c>
      <c r="IK1797" s="2" t="s">
        <v>6206</v>
      </c>
      <c r="IL1797" s="196" t="s">
        <v>2783</v>
      </c>
      <c r="IM1797" s="5">
        <v>0</v>
      </c>
      <c r="IN1797" s="296">
        <f t="shared" ref="IN1797:IN1860" si="134">IM1797/60</f>
        <v>0</v>
      </c>
    </row>
    <row r="1798" spans="1:248">
      <c r="A1798" s="52">
        <f>+'3.- Resumen general'!B1800</f>
        <v>1794</v>
      </c>
      <c r="B1798" s="52">
        <v>80090</v>
      </c>
      <c r="C1798" s="53" t="str">
        <f>+'3.- Resumen general'!D1800</f>
        <v xml:space="preserve">Examen de TORCH </v>
      </c>
      <c r="D1798" s="490" t="str">
        <f>+'3.- Resumen general'!F1800</f>
        <v>Análisis de Inmunología</v>
      </c>
      <c r="E1798" s="433" t="s">
        <v>3238</v>
      </c>
      <c r="F1798" s="323">
        <f t="shared" si="132"/>
        <v>14.17338</v>
      </c>
      <c r="G1798" s="55"/>
      <c r="H1798" s="323"/>
      <c r="I1798" s="55"/>
      <c r="J1798" s="323"/>
      <c r="K1798" s="56">
        <f t="shared" si="133"/>
        <v>14.17338</v>
      </c>
      <c r="IK1798" s="2">
        <v>80090</v>
      </c>
      <c r="IL1798" s="196" t="s">
        <v>4222</v>
      </c>
      <c r="IM1798" s="5">
        <v>0</v>
      </c>
      <c r="IN1798" s="296">
        <f t="shared" si="134"/>
        <v>0</v>
      </c>
    </row>
    <row r="1799" spans="1:248">
      <c r="A1799" s="52">
        <f>+'3.- Resumen general'!B1801</f>
        <v>1795</v>
      </c>
      <c r="B1799" s="52">
        <v>80095</v>
      </c>
      <c r="C1799" s="69" t="str">
        <f>+'3.- Resumen general'!D1801</f>
        <v>Perfil de donante de sangre (grupo sanguíneo, hematocrito, VIH I-II, HBsAg, VHC, Sífilis,  Chagas, HTLV I-II y anticore HB)</v>
      </c>
      <c r="D1799" s="490" t="str">
        <f>+'3.- Resumen general'!F1801</f>
        <v>Análisis de Inmunología</v>
      </c>
      <c r="E1799" s="433" t="s">
        <v>3238</v>
      </c>
      <c r="F1799" s="323">
        <f t="shared" si="132"/>
        <v>14.17338</v>
      </c>
      <c r="G1799" s="55"/>
      <c r="H1799" s="323"/>
      <c r="I1799" s="55"/>
      <c r="J1799" s="323"/>
      <c r="K1799" s="56">
        <f t="shared" si="133"/>
        <v>14.17338</v>
      </c>
      <c r="IK1799" s="2">
        <v>80095</v>
      </c>
      <c r="IL1799" s="196" t="s">
        <v>2786</v>
      </c>
      <c r="IM1799" s="5">
        <v>0</v>
      </c>
      <c r="IN1799" s="296">
        <f t="shared" si="134"/>
        <v>0</v>
      </c>
    </row>
    <row r="1800" spans="1:248">
      <c r="A1800" s="52">
        <f>+'3.- Resumen general'!B1802</f>
        <v>1796</v>
      </c>
      <c r="B1800" s="52">
        <v>80096</v>
      </c>
      <c r="C1800" s="69" t="str">
        <f>+'3.- Resumen general'!D1802</f>
        <v>Perfil de Neonato (hematocrito, glucosa, grupo sanguíneo y RH, TSH)</v>
      </c>
      <c r="D1800" s="490" t="str">
        <f>+'3.- Resumen general'!F1802</f>
        <v>Análisis Bioquímicos</v>
      </c>
      <c r="E1800" s="436" t="s">
        <v>3272</v>
      </c>
      <c r="F1800" s="323">
        <f t="shared" si="132"/>
        <v>20.273380000000003</v>
      </c>
      <c r="G1800" s="55"/>
      <c r="H1800" s="323"/>
      <c r="I1800" s="55"/>
      <c r="J1800" s="323"/>
      <c r="K1800" s="56">
        <f t="shared" si="133"/>
        <v>20.273380000000003</v>
      </c>
      <c r="IK1800" s="2">
        <v>80096</v>
      </c>
      <c r="IL1800" s="196" t="s">
        <v>2787</v>
      </c>
      <c r="IM1800" s="5">
        <v>0</v>
      </c>
      <c r="IN1800" s="296">
        <f t="shared" si="134"/>
        <v>0</v>
      </c>
    </row>
    <row r="1801" spans="1:248">
      <c r="A1801" s="52">
        <f>+'3.- Resumen general'!B1803</f>
        <v>1797</v>
      </c>
      <c r="B1801" s="52">
        <v>80099</v>
      </c>
      <c r="C1801" s="69" t="str">
        <f>+'3.- Resumen general'!D1803</f>
        <v>Tamizaje neonatal: (Hipotiroidismo congénito, Hiperplasia suprarrenal, Fenilcetonuria, Fibrosis quística)</v>
      </c>
      <c r="D1801" s="490" t="str">
        <f>+'3.- Resumen general'!F1803</f>
        <v>Análisis de Inmunología</v>
      </c>
      <c r="E1801" s="433" t="s">
        <v>3238</v>
      </c>
      <c r="F1801" s="323">
        <f t="shared" si="132"/>
        <v>14.17338</v>
      </c>
      <c r="G1801" s="55"/>
      <c r="H1801" s="323"/>
      <c r="I1801" s="55"/>
      <c r="J1801" s="323"/>
      <c r="K1801" s="56">
        <f t="shared" si="133"/>
        <v>14.17338</v>
      </c>
      <c r="IK1801" s="2">
        <v>80099</v>
      </c>
      <c r="IL1801" s="196" t="s">
        <v>4518</v>
      </c>
      <c r="IM1801" s="5">
        <v>0</v>
      </c>
      <c r="IN1801" s="296">
        <f t="shared" si="134"/>
        <v>0</v>
      </c>
    </row>
    <row r="1802" spans="1:248">
      <c r="A1802" s="52">
        <f>+'3.- Resumen general'!B1804</f>
        <v>1798</v>
      </c>
      <c r="B1802" s="52">
        <v>80100</v>
      </c>
      <c r="C1802" s="53" t="str">
        <f>+'3.- Resumen general'!D1804</f>
        <v>Screening para drogas</v>
      </c>
      <c r="D1802" s="490" t="str">
        <f>+'3.- Resumen general'!F1804</f>
        <v>Análisis Bioquímicos</v>
      </c>
      <c r="E1802" s="436" t="s">
        <v>3234</v>
      </c>
      <c r="F1802" s="323">
        <f t="shared" si="132"/>
        <v>5.0733800000000002</v>
      </c>
      <c r="G1802" s="55"/>
      <c r="H1802" s="323"/>
      <c r="I1802" s="55"/>
      <c r="J1802" s="323"/>
      <c r="K1802" s="56">
        <f t="shared" si="133"/>
        <v>5.0733800000000002</v>
      </c>
      <c r="IK1802" s="2">
        <v>80100</v>
      </c>
      <c r="IL1802" s="196" t="s">
        <v>4223</v>
      </c>
      <c r="IM1802" s="5">
        <v>0</v>
      </c>
      <c r="IN1802" s="296">
        <f t="shared" si="134"/>
        <v>0</v>
      </c>
    </row>
    <row r="1803" spans="1:248">
      <c r="A1803" s="52">
        <f>+'3.- Resumen general'!B1805</f>
        <v>1799</v>
      </c>
      <c r="B1803" s="52">
        <v>80150</v>
      </c>
      <c r="C1803" s="53" t="str">
        <f>+'3.- Resumen general'!D1805</f>
        <v>Dosaje de amikacina</v>
      </c>
      <c r="D1803" s="490" t="str">
        <f>+'3.- Resumen general'!F1805</f>
        <v>Análisis Bioquímicos</v>
      </c>
      <c r="E1803" s="436" t="s">
        <v>3234</v>
      </c>
      <c r="F1803" s="323">
        <f t="shared" si="132"/>
        <v>5.0733800000000002</v>
      </c>
      <c r="G1803" s="55"/>
      <c r="H1803" s="323"/>
      <c r="I1803" s="55"/>
      <c r="J1803" s="323"/>
      <c r="K1803" s="56">
        <f t="shared" si="133"/>
        <v>5.0733800000000002</v>
      </c>
      <c r="IK1803" s="2">
        <v>80150</v>
      </c>
      <c r="IL1803" s="196" t="s">
        <v>4519</v>
      </c>
      <c r="IM1803" s="5">
        <v>0</v>
      </c>
      <c r="IN1803" s="296">
        <f t="shared" si="134"/>
        <v>0</v>
      </c>
    </row>
    <row r="1804" spans="1:248">
      <c r="A1804" s="52">
        <f>+'3.- Resumen general'!B1806</f>
        <v>1800</v>
      </c>
      <c r="B1804" s="52">
        <v>80154</v>
      </c>
      <c r="C1804" s="53" t="str">
        <f>+'3.- Resumen general'!D1806</f>
        <v>Dosaje de benzodiacepinas</v>
      </c>
      <c r="D1804" s="490" t="str">
        <f>+'3.- Resumen general'!F1806</f>
        <v>Análisis Bioquímicos</v>
      </c>
      <c r="E1804" s="436" t="s">
        <v>3234</v>
      </c>
      <c r="F1804" s="323">
        <f t="shared" si="132"/>
        <v>5.0733800000000002</v>
      </c>
      <c r="G1804" s="55"/>
      <c r="H1804" s="323"/>
      <c r="I1804" s="55"/>
      <c r="J1804" s="323"/>
      <c r="K1804" s="56">
        <f t="shared" si="133"/>
        <v>5.0733800000000002</v>
      </c>
      <c r="IK1804" s="2">
        <v>80154</v>
      </c>
      <c r="IL1804" s="196" t="s">
        <v>4224</v>
      </c>
      <c r="IM1804" s="5">
        <v>0</v>
      </c>
      <c r="IN1804" s="296">
        <f t="shared" si="134"/>
        <v>0</v>
      </c>
    </row>
    <row r="1805" spans="1:248">
      <c r="A1805" s="52">
        <f>+'3.- Resumen general'!B1807</f>
        <v>1801</v>
      </c>
      <c r="B1805" s="52">
        <v>80156</v>
      </c>
      <c r="C1805" s="53" t="str">
        <f>+'3.- Resumen general'!D1807</f>
        <v>Dosaje de carbamacepina total</v>
      </c>
      <c r="D1805" s="490" t="str">
        <f>+'3.- Resumen general'!F1807</f>
        <v>Análisis Bioquímicos</v>
      </c>
      <c r="E1805" s="436" t="s">
        <v>3234</v>
      </c>
      <c r="F1805" s="323">
        <f t="shared" si="132"/>
        <v>5.0733800000000002</v>
      </c>
      <c r="G1805" s="55"/>
      <c r="H1805" s="323"/>
      <c r="I1805" s="55"/>
      <c r="J1805" s="323"/>
      <c r="K1805" s="56">
        <f t="shared" si="133"/>
        <v>5.0733800000000002</v>
      </c>
      <c r="IK1805" s="2">
        <v>80156</v>
      </c>
      <c r="IL1805" s="196" t="s">
        <v>4225</v>
      </c>
      <c r="IM1805" s="5">
        <v>0</v>
      </c>
      <c r="IN1805" s="296">
        <f t="shared" si="134"/>
        <v>0</v>
      </c>
    </row>
    <row r="1806" spans="1:248">
      <c r="A1806" s="52">
        <f>+'3.- Resumen general'!B1808</f>
        <v>1802</v>
      </c>
      <c r="B1806" s="52">
        <v>80158</v>
      </c>
      <c r="C1806" s="53" t="str">
        <f>+'3.- Resumen general'!D1808</f>
        <v>Dosaje de ciclosporina</v>
      </c>
      <c r="D1806" s="490" t="str">
        <f>+'3.- Resumen general'!F1808</f>
        <v>Análisis Bioquímicos</v>
      </c>
      <c r="E1806" s="436" t="s">
        <v>3234</v>
      </c>
      <c r="F1806" s="323">
        <f t="shared" si="132"/>
        <v>5.0733800000000002</v>
      </c>
      <c r="G1806" s="55"/>
      <c r="H1806" s="323"/>
      <c r="I1806" s="55"/>
      <c r="J1806" s="323"/>
      <c r="K1806" s="56">
        <f t="shared" si="133"/>
        <v>5.0733800000000002</v>
      </c>
      <c r="IK1806" s="2">
        <v>80158</v>
      </c>
      <c r="IL1806" s="196" t="s">
        <v>4520</v>
      </c>
      <c r="IM1806" s="5">
        <v>0</v>
      </c>
      <c r="IN1806" s="296">
        <f t="shared" si="134"/>
        <v>0</v>
      </c>
    </row>
    <row r="1807" spans="1:248">
      <c r="A1807" s="52">
        <f>+'3.- Resumen general'!B1809</f>
        <v>1803</v>
      </c>
      <c r="B1807" s="52">
        <v>80162</v>
      </c>
      <c r="C1807" s="53" t="str">
        <f>+'3.- Resumen general'!D1809</f>
        <v>Dosaje de  digoxina</v>
      </c>
      <c r="D1807" s="490" t="str">
        <f>+'3.- Resumen general'!F1809</f>
        <v>Análisis Bioquímicos</v>
      </c>
      <c r="E1807" s="436" t="s">
        <v>3234</v>
      </c>
      <c r="F1807" s="323">
        <f t="shared" si="132"/>
        <v>5.0733800000000002</v>
      </c>
      <c r="G1807" s="55"/>
      <c r="H1807" s="323"/>
      <c r="I1807" s="55"/>
      <c r="J1807" s="323"/>
      <c r="K1807" s="56">
        <f t="shared" si="133"/>
        <v>5.0733800000000002</v>
      </c>
      <c r="IK1807" s="2">
        <v>80162</v>
      </c>
      <c r="IL1807" s="196" t="s">
        <v>4521</v>
      </c>
      <c r="IM1807" s="5">
        <v>0</v>
      </c>
      <c r="IN1807" s="296">
        <f t="shared" si="134"/>
        <v>0</v>
      </c>
    </row>
    <row r="1808" spans="1:248">
      <c r="A1808" s="52">
        <f>+'3.- Resumen general'!B1810</f>
        <v>1804</v>
      </c>
      <c r="B1808" s="52">
        <v>80164</v>
      </c>
      <c r="C1808" s="53" t="str">
        <f>+'3.- Resumen general'!D1810</f>
        <v>Dosaje de ácido valproico</v>
      </c>
      <c r="D1808" s="490" t="str">
        <f>+'3.- Resumen general'!F1810</f>
        <v>Análisis Bioquímicos</v>
      </c>
      <c r="E1808" s="436" t="s">
        <v>3234</v>
      </c>
      <c r="F1808" s="323">
        <f t="shared" si="132"/>
        <v>5.0733800000000002</v>
      </c>
      <c r="G1808" s="55"/>
      <c r="H1808" s="323"/>
      <c r="I1808" s="55"/>
      <c r="J1808" s="323"/>
      <c r="K1808" s="56">
        <f t="shared" si="133"/>
        <v>5.0733800000000002</v>
      </c>
      <c r="IK1808" s="2">
        <v>80164</v>
      </c>
      <c r="IL1808" s="196" t="s">
        <v>4226</v>
      </c>
      <c r="IM1808" s="5">
        <v>0</v>
      </c>
      <c r="IN1808" s="296">
        <f t="shared" si="134"/>
        <v>0</v>
      </c>
    </row>
    <row r="1809" spans="1:248">
      <c r="A1809" s="52">
        <f>+'3.- Resumen general'!B1811</f>
        <v>1805</v>
      </c>
      <c r="B1809" s="52">
        <v>80170</v>
      </c>
      <c r="C1809" s="53" t="str">
        <f>+'3.- Resumen general'!D1811</f>
        <v>Dosaje de gentamicina</v>
      </c>
      <c r="D1809" s="490" t="str">
        <f>+'3.- Resumen general'!F1811</f>
        <v>Análisis Bioquímicos</v>
      </c>
      <c r="E1809" s="436" t="s">
        <v>3234</v>
      </c>
      <c r="F1809" s="323">
        <f t="shared" si="132"/>
        <v>5.0733800000000002</v>
      </c>
      <c r="G1809" s="55"/>
      <c r="H1809" s="323"/>
      <c r="I1809" s="55"/>
      <c r="J1809" s="323"/>
      <c r="K1809" s="56">
        <f t="shared" si="133"/>
        <v>5.0733800000000002</v>
      </c>
      <c r="IK1809" s="2">
        <v>80170</v>
      </c>
      <c r="IL1809" s="196" t="s">
        <v>4149</v>
      </c>
      <c r="IM1809" s="5">
        <v>0</v>
      </c>
      <c r="IN1809" s="296">
        <f t="shared" si="134"/>
        <v>0</v>
      </c>
    </row>
    <row r="1810" spans="1:248">
      <c r="A1810" s="52">
        <f>+'3.- Resumen general'!B1812</f>
        <v>1806</v>
      </c>
      <c r="B1810" s="52">
        <v>80178</v>
      </c>
      <c r="C1810" s="53" t="str">
        <f>+'3.- Resumen general'!D1812</f>
        <v>Dosaje de litio</v>
      </c>
      <c r="D1810" s="490" t="str">
        <f>+'3.- Resumen general'!F1812</f>
        <v>Análisis Bioquímicos</v>
      </c>
      <c r="E1810" s="436" t="s">
        <v>3234</v>
      </c>
      <c r="F1810" s="323">
        <f t="shared" si="132"/>
        <v>5.0733800000000002</v>
      </c>
      <c r="G1810" s="55"/>
      <c r="H1810" s="323"/>
      <c r="I1810" s="55"/>
      <c r="J1810" s="323"/>
      <c r="K1810" s="56">
        <f t="shared" si="133"/>
        <v>5.0733800000000002</v>
      </c>
      <c r="IK1810" s="2">
        <v>80178</v>
      </c>
      <c r="IL1810" s="196" t="s">
        <v>4150</v>
      </c>
      <c r="IM1810" s="5">
        <v>0</v>
      </c>
      <c r="IN1810" s="296">
        <f t="shared" si="134"/>
        <v>0</v>
      </c>
    </row>
    <row r="1811" spans="1:248">
      <c r="A1811" s="52">
        <f>+'3.- Resumen general'!B1813</f>
        <v>1807</v>
      </c>
      <c r="B1811" s="52">
        <v>80184</v>
      </c>
      <c r="C1811" s="53" t="str">
        <f>+'3.- Resumen general'!D1813</f>
        <v>Dosaje de fenobarbital</v>
      </c>
      <c r="D1811" s="490" t="str">
        <f>+'3.- Resumen general'!F1813</f>
        <v>Análisis Bioquímicos</v>
      </c>
      <c r="E1811" s="436" t="s">
        <v>3234</v>
      </c>
      <c r="F1811" s="323">
        <f t="shared" si="132"/>
        <v>5.0733800000000002</v>
      </c>
      <c r="G1811" s="55"/>
      <c r="H1811" s="323"/>
      <c r="I1811" s="55"/>
      <c r="J1811" s="323"/>
      <c r="K1811" s="56">
        <f t="shared" si="133"/>
        <v>5.0733800000000002</v>
      </c>
      <c r="IK1811" s="2">
        <v>80184</v>
      </c>
      <c r="IL1811" s="196" t="s">
        <v>4151</v>
      </c>
      <c r="IM1811" s="5">
        <v>0</v>
      </c>
      <c r="IN1811" s="296">
        <f t="shared" si="134"/>
        <v>0</v>
      </c>
    </row>
    <row r="1812" spans="1:248">
      <c r="A1812" s="52">
        <f>+'3.- Resumen general'!B1814</f>
        <v>1808</v>
      </c>
      <c r="B1812" s="52">
        <v>80185</v>
      </c>
      <c r="C1812" s="53" t="str">
        <f>+'3.- Resumen general'!D1814</f>
        <v>Dosaje de fenitoína total</v>
      </c>
      <c r="D1812" s="490" t="str">
        <f>+'3.- Resumen general'!F1814</f>
        <v>Análisis Bioquímicos</v>
      </c>
      <c r="E1812" s="436" t="s">
        <v>3234</v>
      </c>
      <c r="F1812" s="323">
        <f t="shared" si="132"/>
        <v>5.0733800000000002</v>
      </c>
      <c r="G1812" s="55"/>
      <c r="H1812" s="323"/>
      <c r="I1812" s="55"/>
      <c r="J1812" s="323"/>
      <c r="K1812" s="56">
        <f t="shared" si="133"/>
        <v>5.0733800000000002</v>
      </c>
      <c r="IK1812" s="2">
        <v>80185</v>
      </c>
      <c r="IL1812" s="196" t="s">
        <v>4152</v>
      </c>
      <c r="IM1812" s="5">
        <v>0</v>
      </c>
      <c r="IN1812" s="296">
        <f t="shared" si="134"/>
        <v>0</v>
      </c>
    </row>
    <row r="1813" spans="1:248">
      <c r="A1813" s="52">
        <f>+'3.- Resumen general'!B1815</f>
        <v>1809</v>
      </c>
      <c r="B1813" s="52">
        <v>80188</v>
      </c>
      <c r="C1813" s="53" t="str">
        <f>+'3.- Resumen general'!D1815</f>
        <v>Dosaje de primidona</v>
      </c>
      <c r="D1813" s="490" t="str">
        <f>+'3.- Resumen general'!F1815</f>
        <v>Análisis Bioquímicos</v>
      </c>
      <c r="E1813" s="436" t="s">
        <v>3234</v>
      </c>
      <c r="F1813" s="323">
        <f t="shared" si="132"/>
        <v>5.0733800000000002</v>
      </c>
      <c r="G1813" s="55"/>
      <c r="H1813" s="323"/>
      <c r="I1813" s="55"/>
      <c r="J1813" s="323"/>
      <c r="K1813" s="56">
        <f t="shared" si="133"/>
        <v>5.0733800000000002</v>
      </c>
      <c r="IK1813" s="2">
        <v>80188</v>
      </c>
      <c r="IL1813" s="196" t="s">
        <v>4153</v>
      </c>
      <c r="IM1813" s="5">
        <v>0</v>
      </c>
      <c r="IN1813" s="296">
        <f t="shared" si="134"/>
        <v>0</v>
      </c>
    </row>
    <row r="1814" spans="1:248">
      <c r="A1814" s="52">
        <f>+'3.- Resumen general'!B1816</f>
        <v>1810</v>
      </c>
      <c r="B1814" s="52">
        <v>80190</v>
      </c>
      <c r="C1814" s="53" t="str">
        <f>+'3.- Resumen general'!D1816</f>
        <v>Dosaje de procainamida</v>
      </c>
      <c r="D1814" s="490" t="str">
        <f>+'3.- Resumen general'!F1816</f>
        <v>Análisis Bioquímicos</v>
      </c>
      <c r="E1814" s="436" t="s">
        <v>3234</v>
      </c>
      <c r="F1814" s="323">
        <f t="shared" si="132"/>
        <v>5.0733800000000002</v>
      </c>
      <c r="G1814" s="55"/>
      <c r="H1814" s="323"/>
      <c r="I1814" s="55"/>
      <c r="J1814" s="323"/>
      <c r="K1814" s="56">
        <f t="shared" si="133"/>
        <v>5.0733800000000002</v>
      </c>
      <c r="IK1814" s="2">
        <v>80190</v>
      </c>
      <c r="IL1814" s="196" t="s">
        <v>4154</v>
      </c>
      <c r="IM1814" s="5">
        <v>0</v>
      </c>
      <c r="IN1814" s="296">
        <f t="shared" si="134"/>
        <v>0</v>
      </c>
    </row>
    <row r="1815" spans="1:248">
      <c r="A1815" s="52">
        <f>+'3.- Resumen general'!B1817</f>
        <v>1811</v>
      </c>
      <c r="B1815" s="52">
        <v>80194</v>
      </c>
      <c r="C1815" s="53" t="str">
        <f>+'3.- Resumen general'!D1817</f>
        <v>Dosaje de quinidina</v>
      </c>
      <c r="D1815" s="490" t="str">
        <f>+'3.- Resumen general'!F1817</f>
        <v>Análisis Bioquímicos</v>
      </c>
      <c r="E1815" s="436" t="s">
        <v>3234</v>
      </c>
      <c r="F1815" s="323">
        <f t="shared" si="132"/>
        <v>5.0733800000000002</v>
      </c>
      <c r="G1815" s="55"/>
      <c r="H1815" s="323"/>
      <c r="I1815" s="55"/>
      <c r="J1815" s="323"/>
      <c r="K1815" s="56">
        <f t="shared" si="133"/>
        <v>5.0733800000000002</v>
      </c>
      <c r="IK1815" s="2">
        <v>80194</v>
      </c>
      <c r="IL1815" s="196" t="s">
        <v>4155</v>
      </c>
      <c r="IM1815" s="5">
        <v>0</v>
      </c>
      <c r="IN1815" s="296">
        <f t="shared" si="134"/>
        <v>0</v>
      </c>
    </row>
    <row r="1816" spans="1:248">
      <c r="A1816" s="52">
        <f>+'3.- Resumen general'!B1818</f>
        <v>1812</v>
      </c>
      <c r="B1816" s="52">
        <v>80196</v>
      </c>
      <c r="C1816" s="53" t="str">
        <f>+'3.- Resumen general'!D1818</f>
        <v>Dosaje de salicilato</v>
      </c>
      <c r="D1816" s="490" t="str">
        <f>+'3.- Resumen general'!F1818</f>
        <v>Análisis Bioquímicos</v>
      </c>
      <c r="E1816" s="436" t="s">
        <v>3234</v>
      </c>
      <c r="F1816" s="323">
        <f t="shared" si="132"/>
        <v>5.0733800000000002</v>
      </c>
      <c r="G1816" s="55"/>
      <c r="H1816" s="323"/>
      <c r="I1816" s="55"/>
      <c r="J1816" s="323"/>
      <c r="K1816" s="56">
        <f t="shared" si="133"/>
        <v>5.0733800000000002</v>
      </c>
      <c r="IK1816" s="2">
        <v>80196</v>
      </c>
      <c r="IL1816" s="196" t="s">
        <v>4156</v>
      </c>
      <c r="IM1816" s="5">
        <v>0</v>
      </c>
      <c r="IN1816" s="296">
        <f t="shared" si="134"/>
        <v>0</v>
      </c>
    </row>
    <row r="1817" spans="1:248">
      <c r="A1817" s="52">
        <f>+'3.- Resumen general'!B1819</f>
        <v>1813</v>
      </c>
      <c r="B1817" s="52">
        <v>80198</v>
      </c>
      <c r="C1817" s="53" t="str">
        <f>+'3.- Resumen general'!D1819</f>
        <v>Dosaje de teofilina</v>
      </c>
      <c r="D1817" s="490" t="str">
        <f>+'3.- Resumen general'!F1819</f>
        <v>Análisis Bioquímicos</v>
      </c>
      <c r="E1817" s="436" t="s">
        <v>3234</v>
      </c>
      <c r="F1817" s="323">
        <f t="shared" si="132"/>
        <v>5.0733800000000002</v>
      </c>
      <c r="G1817" s="55"/>
      <c r="H1817" s="323"/>
      <c r="I1817" s="55"/>
      <c r="J1817" s="323"/>
      <c r="K1817" s="56">
        <f t="shared" si="133"/>
        <v>5.0733800000000002</v>
      </c>
      <c r="IK1817" s="2">
        <v>80198</v>
      </c>
      <c r="IL1817" s="196" t="s">
        <v>4157</v>
      </c>
      <c r="IM1817" s="5">
        <v>0</v>
      </c>
      <c r="IN1817" s="296">
        <f t="shared" si="134"/>
        <v>0</v>
      </c>
    </row>
    <row r="1818" spans="1:248">
      <c r="A1818" s="52">
        <f>+'3.- Resumen general'!B1820</f>
        <v>1814</v>
      </c>
      <c r="B1818" s="52">
        <v>80200</v>
      </c>
      <c r="C1818" s="53" t="str">
        <f>+'3.- Resumen general'!D1820</f>
        <v>Dosaje de tobramicina</v>
      </c>
      <c r="D1818" s="490" t="str">
        <f>+'3.- Resumen general'!F1820</f>
        <v>Análisis Bioquímicos</v>
      </c>
      <c r="E1818" s="436" t="s">
        <v>3234</v>
      </c>
      <c r="F1818" s="323">
        <f t="shared" si="132"/>
        <v>5.0733800000000002</v>
      </c>
      <c r="G1818" s="55"/>
      <c r="H1818" s="323"/>
      <c r="I1818" s="55"/>
      <c r="J1818" s="323"/>
      <c r="K1818" s="56">
        <f t="shared" si="133"/>
        <v>5.0733800000000002</v>
      </c>
      <c r="IK1818" s="2">
        <v>80200</v>
      </c>
      <c r="IL1818" s="196" t="s">
        <v>4158</v>
      </c>
      <c r="IM1818" s="5">
        <v>0</v>
      </c>
      <c r="IN1818" s="296">
        <f t="shared" si="134"/>
        <v>0</v>
      </c>
    </row>
    <row r="1819" spans="1:248">
      <c r="A1819" s="52">
        <f>+'3.- Resumen general'!B1821</f>
        <v>1815</v>
      </c>
      <c r="B1819" s="52">
        <v>80202</v>
      </c>
      <c r="C1819" s="53" t="str">
        <f>+'3.- Resumen general'!D1821</f>
        <v>Dosaje de vancomicina</v>
      </c>
      <c r="D1819" s="490" t="str">
        <f>+'3.- Resumen general'!F1821</f>
        <v>Análisis Bioquímicos</v>
      </c>
      <c r="E1819" s="436" t="s">
        <v>3234</v>
      </c>
      <c r="F1819" s="323">
        <f t="shared" si="132"/>
        <v>5.0733800000000002</v>
      </c>
      <c r="G1819" s="55"/>
      <c r="H1819" s="323"/>
      <c r="I1819" s="55"/>
      <c r="J1819" s="323"/>
      <c r="K1819" s="56">
        <f t="shared" si="133"/>
        <v>5.0733800000000002</v>
      </c>
      <c r="IK1819" s="2">
        <v>80202</v>
      </c>
      <c r="IL1819" s="196" t="s">
        <v>4159</v>
      </c>
      <c r="IM1819" s="5">
        <v>0</v>
      </c>
      <c r="IN1819" s="296">
        <f t="shared" si="134"/>
        <v>0</v>
      </c>
    </row>
    <row r="1820" spans="1:248">
      <c r="A1820" s="52">
        <f>+'3.- Resumen general'!B1822</f>
        <v>1816</v>
      </c>
      <c r="B1820" s="52">
        <v>80203</v>
      </c>
      <c r="C1820" s="53" t="str">
        <f>+'3.- Resumen general'!D1822</f>
        <v>Dosaje de metotrexate</v>
      </c>
      <c r="D1820" s="490" t="str">
        <f>+'3.- Resumen general'!F1822</f>
        <v>Análisis Bioquímicos</v>
      </c>
      <c r="E1820" s="436" t="s">
        <v>3234</v>
      </c>
      <c r="F1820" s="323">
        <f t="shared" si="132"/>
        <v>5.0733800000000002</v>
      </c>
      <c r="G1820" s="55"/>
      <c r="H1820" s="323"/>
      <c r="I1820" s="55"/>
      <c r="J1820" s="323"/>
      <c r="K1820" s="56">
        <f t="shared" si="133"/>
        <v>5.0733800000000002</v>
      </c>
      <c r="IK1820" s="2">
        <v>80203</v>
      </c>
      <c r="IL1820" s="196" t="s">
        <v>4160</v>
      </c>
      <c r="IM1820" s="5">
        <v>0</v>
      </c>
      <c r="IN1820" s="296">
        <f t="shared" si="134"/>
        <v>0</v>
      </c>
    </row>
    <row r="1821" spans="1:248">
      <c r="A1821" s="52">
        <f>+'3.- Resumen general'!B1823</f>
        <v>1817</v>
      </c>
      <c r="B1821" s="52">
        <v>81000</v>
      </c>
      <c r="C1821" s="53" t="str">
        <f>+'3.- Resumen general'!D1823</f>
        <v>Examen de orina con tira reactiva</v>
      </c>
      <c r="D1821" s="490" t="str">
        <f>+'3.- Resumen general'!F1823</f>
        <v>Análisis Bioquímicos</v>
      </c>
      <c r="E1821" s="436" t="s">
        <v>4678</v>
      </c>
      <c r="F1821" s="323">
        <f t="shared" si="132"/>
        <v>3.5060500000000001</v>
      </c>
      <c r="G1821" s="55"/>
      <c r="H1821" s="323"/>
      <c r="I1821" s="55"/>
      <c r="J1821" s="323"/>
      <c r="K1821" s="56">
        <f t="shared" si="133"/>
        <v>3.5060500000000001</v>
      </c>
      <c r="IK1821" s="2">
        <v>81000</v>
      </c>
      <c r="IL1821" s="196" t="s">
        <v>4227</v>
      </c>
      <c r="IM1821" s="5">
        <v>0</v>
      </c>
      <c r="IN1821" s="296">
        <f t="shared" si="134"/>
        <v>0</v>
      </c>
    </row>
    <row r="1822" spans="1:248">
      <c r="A1822" s="52">
        <f>+'3.- Resumen general'!B1824</f>
        <v>1818</v>
      </c>
      <c r="B1822" s="52">
        <v>81001</v>
      </c>
      <c r="C1822" s="53" t="str">
        <f>+'3.- Resumen general'!D1824</f>
        <v>Examen de orina automatizado con microscopía</v>
      </c>
      <c r="D1822" s="490" t="str">
        <f>+'3.- Resumen general'!F1824</f>
        <v>Análisis Bioquímicos</v>
      </c>
      <c r="E1822" s="436" t="s">
        <v>4678</v>
      </c>
      <c r="F1822" s="323">
        <f t="shared" si="132"/>
        <v>3.5060500000000001</v>
      </c>
      <c r="G1822" s="55"/>
      <c r="H1822" s="323"/>
      <c r="I1822" s="55"/>
      <c r="J1822" s="323"/>
      <c r="K1822" s="56">
        <f t="shared" si="133"/>
        <v>3.5060500000000001</v>
      </c>
      <c r="IK1822" s="2">
        <v>81001</v>
      </c>
      <c r="IL1822" s="196" t="s">
        <v>4228</v>
      </c>
      <c r="IM1822" s="5">
        <v>0</v>
      </c>
      <c r="IN1822" s="296">
        <f t="shared" si="134"/>
        <v>0</v>
      </c>
    </row>
    <row r="1823" spans="1:248">
      <c r="A1823" s="52">
        <f>+'3.- Resumen general'!B1825</f>
        <v>1819</v>
      </c>
      <c r="B1823" s="52">
        <v>81003</v>
      </c>
      <c r="C1823" s="53" t="str">
        <f>+'3.- Resumen general'!D1825</f>
        <v>Examen de orina  no automatizado con microscopía</v>
      </c>
      <c r="D1823" s="490" t="str">
        <f>+'3.- Resumen general'!F1825</f>
        <v>Análisis Bioquímicos</v>
      </c>
      <c r="E1823" s="436" t="s">
        <v>4678</v>
      </c>
      <c r="F1823" s="323">
        <f t="shared" si="132"/>
        <v>3.5060500000000001</v>
      </c>
      <c r="G1823" s="55"/>
      <c r="H1823" s="323"/>
      <c r="I1823" s="55"/>
      <c r="J1823" s="323"/>
      <c r="K1823" s="56">
        <f t="shared" si="133"/>
        <v>3.5060500000000001</v>
      </c>
      <c r="IK1823" s="2">
        <v>81003</v>
      </c>
      <c r="IL1823" s="196" t="s">
        <v>4229</v>
      </c>
      <c r="IM1823" s="5">
        <v>0</v>
      </c>
      <c r="IN1823" s="296">
        <f t="shared" si="134"/>
        <v>0</v>
      </c>
    </row>
    <row r="1824" spans="1:248">
      <c r="A1824" s="52">
        <f>+'3.- Resumen general'!B1826</f>
        <v>1820</v>
      </c>
      <c r="B1824" s="52">
        <v>81005</v>
      </c>
      <c r="C1824" s="53" t="str">
        <f>+'3.- Resumen general'!D1826</f>
        <v>Análisis de orina cualitativo o semicuantitativo, excepto inmunoensayos</v>
      </c>
      <c r="D1824" s="490" t="str">
        <f>+'3.- Resumen general'!F1826</f>
        <v>Análisis Bioquímicos</v>
      </c>
      <c r="E1824" s="436" t="s">
        <v>4678</v>
      </c>
      <c r="F1824" s="323">
        <f t="shared" si="132"/>
        <v>3.5060500000000001</v>
      </c>
      <c r="G1824" s="55"/>
      <c r="H1824" s="323"/>
      <c r="I1824" s="55"/>
      <c r="J1824" s="323"/>
      <c r="K1824" s="56">
        <f t="shared" si="133"/>
        <v>3.5060500000000001</v>
      </c>
      <c r="IK1824" s="2">
        <v>81005</v>
      </c>
      <c r="IL1824" s="196" t="s">
        <v>4289</v>
      </c>
      <c r="IM1824" s="5">
        <v>0</v>
      </c>
      <c r="IN1824" s="296">
        <f t="shared" si="134"/>
        <v>0</v>
      </c>
    </row>
    <row r="1825" spans="1:248">
      <c r="A1825" s="52">
        <f>+'3.- Resumen general'!B1827</f>
        <v>1821</v>
      </c>
      <c r="B1825" s="52">
        <v>81007</v>
      </c>
      <c r="C1825" s="53" t="str">
        <f>+'3.- Resumen general'!D1827</f>
        <v>Tira reactiva para bacteriuria</v>
      </c>
      <c r="D1825" s="490" t="str">
        <f>+'3.- Resumen general'!F1827</f>
        <v>Análisis Bioquímicos</v>
      </c>
      <c r="E1825" s="436" t="s">
        <v>3232</v>
      </c>
      <c r="F1825" s="323">
        <f t="shared" si="132"/>
        <v>5.2683799999999996</v>
      </c>
      <c r="G1825" s="55"/>
      <c r="H1825" s="323"/>
      <c r="I1825" s="55"/>
      <c r="J1825" s="323"/>
      <c r="K1825" s="56">
        <f t="shared" si="133"/>
        <v>5.2683799999999996</v>
      </c>
      <c r="IK1825" s="2">
        <v>81007</v>
      </c>
      <c r="IL1825" s="196" t="s">
        <v>4230</v>
      </c>
      <c r="IM1825" s="5">
        <v>0</v>
      </c>
      <c r="IN1825" s="296">
        <f t="shared" si="134"/>
        <v>0</v>
      </c>
    </row>
    <row r="1826" spans="1:248">
      <c r="A1826" s="52">
        <f>+'3.- Resumen general'!B1828</f>
        <v>1822</v>
      </c>
      <c r="B1826" s="52">
        <v>81015</v>
      </c>
      <c r="C1826" s="53" t="str">
        <f>+'3.- Resumen general'!D1828</f>
        <v>Examen microscópico de sedimento urinario</v>
      </c>
      <c r="D1826" s="490" t="str">
        <f>+'3.- Resumen general'!F1828</f>
        <v>Análisis Bioquímicos</v>
      </c>
      <c r="E1826" s="436" t="s">
        <v>4678</v>
      </c>
      <c r="F1826" s="323">
        <f t="shared" si="132"/>
        <v>3.5060500000000001</v>
      </c>
      <c r="G1826" s="55"/>
      <c r="H1826" s="323"/>
      <c r="I1826" s="55"/>
      <c r="J1826" s="323"/>
      <c r="K1826" s="56">
        <f t="shared" si="133"/>
        <v>3.5060500000000001</v>
      </c>
      <c r="IK1826" s="2">
        <v>81015</v>
      </c>
      <c r="IL1826" s="196" t="s">
        <v>4290</v>
      </c>
      <c r="IM1826" s="5">
        <v>0</v>
      </c>
      <c r="IN1826" s="296">
        <f t="shared" si="134"/>
        <v>0</v>
      </c>
    </row>
    <row r="1827" spans="1:248">
      <c r="A1827" s="52">
        <f>+'3.- Resumen general'!B1829</f>
        <v>1823</v>
      </c>
      <c r="B1827" s="52">
        <v>81025</v>
      </c>
      <c r="C1827" s="53" t="str">
        <f>+'3.- Resumen general'!D1829</f>
        <v>Test de embarazo en orina</v>
      </c>
      <c r="D1827" s="490" t="str">
        <f>+'3.- Resumen general'!F1829</f>
        <v>Análisis Bioquímicos</v>
      </c>
      <c r="E1827" s="436" t="s">
        <v>3232</v>
      </c>
      <c r="F1827" s="323">
        <f t="shared" si="132"/>
        <v>5.2683799999999996</v>
      </c>
      <c r="G1827" s="55"/>
      <c r="H1827" s="323"/>
      <c r="I1827" s="55"/>
      <c r="J1827" s="323"/>
      <c r="K1827" s="56">
        <f t="shared" si="133"/>
        <v>5.2683799999999996</v>
      </c>
      <c r="IK1827" s="2">
        <v>81025</v>
      </c>
      <c r="IL1827" s="196" t="s">
        <v>4231</v>
      </c>
      <c r="IM1827" s="5">
        <v>0</v>
      </c>
      <c r="IN1827" s="296">
        <f t="shared" si="134"/>
        <v>0</v>
      </c>
    </row>
    <row r="1828" spans="1:248">
      <c r="A1828" s="52">
        <f>+'3.- Resumen general'!B1830</f>
        <v>1824</v>
      </c>
      <c r="B1828" s="52">
        <v>81050</v>
      </c>
      <c r="C1828" s="53" t="str">
        <f>+'3.- Resumen general'!D1830</f>
        <v>Estudio de orina 24 horas</v>
      </c>
      <c r="D1828" s="490" t="str">
        <f>+'3.- Resumen general'!F1830</f>
        <v>Análisis Bioquímicos</v>
      </c>
      <c r="E1828" s="436" t="s">
        <v>4683</v>
      </c>
      <c r="F1828" s="323">
        <f t="shared" si="132"/>
        <v>7.3143000000000011</v>
      </c>
      <c r="G1828" s="55"/>
      <c r="H1828" s="323"/>
      <c r="I1828" s="55"/>
      <c r="J1828" s="323"/>
      <c r="K1828" s="56">
        <f t="shared" si="133"/>
        <v>7.3143000000000011</v>
      </c>
      <c r="IK1828" s="2">
        <v>81050</v>
      </c>
      <c r="IL1828" s="196" t="s">
        <v>4232</v>
      </c>
      <c r="IM1828" s="5">
        <v>0</v>
      </c>
      <c r="IN1828" s="296">
        <f t="shared" si="134"/>
        <v>0</v>
      </c>
    </row>
    <row r="1829" spans="1:248">
      <c r="A1829" s="52">
        <f>+'3.- Resumen general'!B1831</f>
        <v>1825</v>
      </c>
      <c r="B1829" s="52">
        <v>82003</v>
      </c>
      <c r="C1829" s="53" t="str">
        <f>+'3.- Resumen general'!D1831</f>
        <v>Acetaminofeno</v>
      </c>
      <c r="D1829" s="490" t="str">
        <f>+'3.- Resumen general'!F1831</f>
        <v>Análisis Bioquímicos</v>
      </c>
      <c r="E1829" s="436" t="s">
        <v>3232</v>
      </c>
      <c r="F1829" s="323">
        <f t="shared" si="132"/>
        <v>5.2683799999999996</v>
      </c>
      <c r="G1829" s="55"/>
      <c r="H1829" s="323"/>
      <c r="I1829" s="55"/>
      <c r="J1829" s="323"/>
      <c r="K1829" s="56">
        <f t="shared" si="133"/>
        <v>5.2683799999999996</v>
      </c>
      <c r="IK1829" s="2">
        <v>82003</v>
      </c>
      <c r="IL1829" s="196" t="s">
        <v>4291</v>
      </c>
      <c r="IM1829" s="5">
        <v>0</v>
      </c>
      <c r="IN1829" s="296">
        <f t="shared" si="134"/>
        <v>0</v>
      </c>
    </row>
    <row r="1830" spans="1:248">
      <c r="A1830" s="52">
        <f>+'3.- Resumen general'!B1832</f>
        <v>1826</v>
      </c>
      <c r="B1830" s="52">
        <v>82020</v>
      </c>
      <c r="C1830" s="53" t="str">
        <f>+'3.- Resumen general'!D1832</f>
        <v>Adenosinadeaminasa (ADA)</v>
      </c>
      <c r="D1830" s="490" t="str">
        <f>+'3.- Resumen general'!F1832</f>
        <v>Análisis Bioquímicos</v>
      </c>
      <c r="E1830" s="436" t="s">
        <v>4709</v>
      </c>
      <c r="F1830" s="323">
        <f t="shared" si="132"/>
        <v>3.08338</v>
      </c>
      <c r="G1830" s="55"/>
      <c r="H1830" s="323"/>
      <c r="I1830" s="55"/>
      <c r="J1830" s="323"/>
      <c r="K1830" s="56">
        <f t="shared" si="133"/>
        <v>3.08338</v>
      </c>
      <c r="IK1830" s="2">
        <v>82020</v>
      </c>
      <c r="IL1830" s="196" t="s">
        <v>4233</v>
      </c>
      <c r="IM1830" s="5">
        <v>0</v>
      </c>
      <c r="IN1830" s="296">
        <f t="shared" si="134"/>
        <v>0</v>
      </c>
    </row>
    <row r="1831" spans="1:248">
      <c r="A1831" s="52">
        <f>+'3.- Resumen general'!B1833</f>
        <v>1827</v>
      </c>
      <c r="B1831" s="52">
        <v>82024</v>
      </c>
      <c r="C1831" s="53" t="str">
        <f>+'3.- Resumen general'!D1833</f>
        <v>Hormona Adrenocorticotrópica (ACTH)</v>
      </c>
      <c r="D1831" s="490" t="str">
        <f>+'3.- Resumen general'!F1833</f>
        <v>Análisis Bioquímicos</v>
      </c>
      <c r="E1831" s="436" t="s">
        <v>3232</v>
      </c>
      <c r="F1831" s="323">
        <f t="shared" si="132"/>
        <v>5.2683799999999996</v>
      </c>
      <c r="G1831" s="55"/>
      <c r="H1831" s="323"/>
      <c r="I1831" s="55"/>
      <c r="J1831" s="323"/>
      <c r="K1831" s="56">
        <f t="shared" si="133"/>
        <v>5.2683799999999996</v>
      </c>
      <c r="IK1831" s="2">
        <v>82024</v>
      </c>
      <c r="IL1831" s="196" t="s">
        <v>4292</v>
      </c>
      <c r="IM1831" s="5">
        <v>0</v>
      </c>
      <c r="IN1831" s="296">
        <f t="shared" si="134"/>
        <v>0</v>
      </c>
    </row>
    <row r="1832" spans="1:248">
      <c r="A1832" s="52">
        <f>+'3.- Resumen general'!B1834</f>
        <v>1828</v>
      </c>
      <c r="B1832" s="52">
        <v>82040</v>
      </c>
      <c r="C1832" s="53" t="str">
        <f>+'3.- Resumen general'!D1834</f>
        <v>Medición de albúmina sérica</v>
      </c>
      <c r="D1832" s="490" t="str">
        <f>+'3.- Resumen general'!F1834</f>
        <v>Análisis Bioquímicos</v>
      </c>
      <c r="E1832" s="436" t="s">
        <v>4702</v>
      </c>
      <c r="F1832" s="323">
        <f t="shared" si="132"/>
        <v>2.3593799999999998</v>
      </c>
      <c r="G1832" s="55"/>
      <c r="H1832" s="323"/>
      <c r="I1832" s="55"/>
      <c r="J1832" s="323"/>
      <c r="K1832" s="56">
        <f t="shared" si="133"/>
        <v>2.3593799999999998</v>
      </c>
      <c r="IK1832" s="2">
        <v>82040</v>
      </c>
      <c r="IL1832" s="196" t="s">
        <v>4234</v>
      </c>
      <c r="IM1832" s="5">
        <v>0</v>
      </c>
      <c r="IN1832" s="296">
        <f t="shared" si="134"/>
        <v>0</v>
      </c>
    </row>
    <row r="1833" spans="1:248">
      <c r="A1833" s="52">
        <f>+'3.- Resumen general'!B1835</f>
        <v>1829</v>
      </c>
      <c r="B1833" s="52">
        <v>82042</v>
      </c>
      <c r="C1833" s="53" t="str">
        <f>+'3.- Resumen general'!D1835</f>
        <v>Albúmina urinaria, cuantitativa</v>
      </c>
      <c r="D1833" s="490" t="str">
        <f>+'3.- Resumen general'!F1835</f>
        <v>Análisis Bioquímicos</v>
      </c>
      <c r="E1833" s="436" t="s">
        <v>4702</v>
      </c>
      <c r="F1833" s="323">
        <f t="shared" si="132"/>
        <v>2.3593799999999998</v>
      </c>
      <c r="G1833" s="55"/>
      <c r="H1833" s="323"/>
      <c r="I1833" s="55"/>
      <c r="J1833" s="323"/>
      <c r="K1833" s="56">
        <f t="shared" si="133"/>
        <v>2.3593799999999998</v>
      </c>
      <c r="IK1833" s="2">
        <v>82042</v>
      </c>
      <c r="IL1833" s="196" t="s">
        <v>4293</v>
      </c>
      <c r="IM1833" s="5">
        <v>0</v>
      </c>
      <c r="IN1833" s="296">
        <f t="shared" si="134"/>
        <v>0</v>
      </c>
    </row>
    <row r="1834" spans="1:248">
      <c r="A1834" s="52">
        <f>+'3.- Resumen general'!B1836</f>
        <v>1830</v>
      </c>
      <c r="B1834" s="52">
        <v>82043</v>
      </c>
      <c r="C1834" s="53" t="str">
        <f>+'3.- Resumen general'!D1836</f>
        <v>Microalbuminuria cuantitativa en orina</v>
      </c>
      <c r="D1834" s="490" t="str">
        <f>+'3.- Resumen general'!F1836</f>
        <v>Análisis Bioquímicos</v>
      </c>
      <c r="E1834" s="436" t="s">
        <v>3579</v>
      </c>
      <c r="F1834" s="323">
        <f t="shared" si="132"/>
        <v>11.82338</v>
      </c>
      <c r="G1834" s="55"/>
      <c r="H1834" s="323"/>
      <c r="I1834" s="55"/>
      <c r="J1834" s="323"/>
      <c r="K1834" s="56">
        <f t="shared" si="133"/>
        <v>11.82338</v>
      </c>
      <c r="IK1834" s="2">
        <v>82043</v>
      </c>
      <c r="IL1834" s="196" t="s">
        <v>4235</v>
      </c>
      <c r="IM1834" s="5">
        <v>0</v>
      </c>
      <c r="IN1834" s="296">
        <f t="shared" si="134"/>
        <v>0</v>
      </c>
    </row>
    <row r="1835" spans="1:248">
      <c r="A1835" s="52">
        <f>+'3.- Resumen general'!B1837</f>
        <v>1831</v>
      </c>
      <c r="B1835" s="52">
        <v>82044</v>
      </c>
      <c r="C1835" s="53" t="str">
        <f>+'3.- Resumen general'!D1837</f>
        <v>Proteinuria cualitativa en orina (tira reactiva)</v>
      </c>
      <c r="D1835" s="490" t="str">
        <f>+'3.- Resumen general'!F1837</f>
        <v>Análisis Bioquímicos</v>
      </c>
      <c r="E1835" s="436" t="s">
        <v>3578</v>
      </c>
      <c r="F1835" s="323">
        <f t="shared" si="132"/>
        <v>11.82338</v>
      </c>
      <c r="G1835" s="55"/>
      <c r="H1835" s="323"/>
      <c r="I1835" s="55"/>
      <c r="J1835" s="323"/>
      <c r="K1835" s="56">
        <f t="shared" si="133"/>
        <v>11.82338</v>
      </c>
      <c r="IK1835" s="2">
        <v>82044</v>
      </c>
      <c r="IL1835" s="196" t="s">
        <v>4236</v>
      </c>
      <c r="IM1835" s="5">
        <v>0</v>
      </c>
      <c r="IN1835" s="296">
        <f t="shared" si="134"/>
        <v>0</v>
      </c>
    </row>
    <row r="1836" spans="1:248">
      <c r="A1836" s="52">
        <f>+'3.- Resumen general'!B1838</f>
        <v>1832</v>
      </c>
      <c r="B1836" s="52">
        <v>82055</v>
      </c>
      <c r="C1836" s="53" t="str">
        <f>+'3.- Resumen general'!D1838</f>
        <v xml:space="preserve">Alcohol en sangre </v>
      </c>
      <c r="D1836" s="490" t="str">
        <f>+'3.- Resumen general'!F1838</f>
        <v>Análisis Bioquímicos</v>
      </c>
      <c r="E1836" s="436" t="s">
        <v>3232</v>
      </c>
      <c r="F1836" s="323">
        <f t="shared" si="132"/>
        <v>5.2683799999999996</v>
      </c>
      <c r="G1836" s="55"/>
      <c r="H1836" s="323"/>
      <c r="I1836" s="55"/>
      <c r="J1836" s="323"/>
      <c r="K1836" s="56">
        <f t="shared" si="133"/>
        <v>5.2683799999999996</v>
      </c>
      <c r="IK1836" s="2" t="s">
        <v>6207</v>
      </c>
      <c r="IL1836" s="196" t="s">
        <v>4237</v>
      </c>
      <c r="IM1836" s="5">
        <v>0</v>
      </c>
      <c r="IN1836" s="296">
        <f t="shared" si="134"/>
        <v>0</v>
      </c>
    </row>
    <row r="1837" spans="1:248">
      <c r="A1837" s="52">
        <f>+'3.- Resumen general'!B1839</f>
        <v>1833</v>
      </c>
      <c r="B1837" s="52">
        <v>82085</v>
      </c>
      <c r="C1837" s="53" t="str">
        <f>+'3.- Resumen general'!D1839</f>
        <v>Aldolasa</v>
      </c>
      <c r="D1837" s="490" t="str">
        <f>+'3.- Resumen general'!F1839</f>
        <v>Análisis Bioquímicos</v>
      </c>
      <c r="E1837" s="436" t="s">
        <v>3232</v>
      </c>
      <c r="F1837" s="323">
        <f t="shared" si="132"/>
        <v>5.2683799999999996</v>
      </c>
      <c r="G1837" s="55"/>
      <c r="H1837" s="323"/>
      <c r="I1837" s="55"/>
      <c r="J1837" s="323"/>
      <c r="K1837" s="56">
        <f t="shared" si="133"/>
        <v>5.2683799999999996</v>
      </c>
      <c r="IK1837" s="2">
        <v>82085</v>
      </c>
      <c r="IL1837" s="196" t="s">
        <v>4294</v>
      </c>
      <c r="IM1837" s="5">
        <v>0</v>
      </c>
      <c r="IN1837" s="296">
        <f t="shared" si="134"/>
        <v>0</v>
      </c>
    </row>
    <row r="1838" spans="1:248">
      <c r="A1838" s="52">
        <f>+'3.- Resumen general'!B1840</f>
        <v>1834</v>
      </c>
      <c r="B1838" s="52">
        <v>82088</v>
      </c>
      <c r="C1838" s="53" t="str">
        <f>+'3.- Resumen general'!D1840</f>
        <v>Aldosterona</v>
      </c>
      <c r="D1838" s="490" t="str">
        <f>+'3.- Resumen general'!F1840</f>
        <v>Análisis Bioquímicos</v>
      </c>
      <c r="E1838" s="436" t="s">
        <v>3232</v>
      </c>
      <c r="F1838" s="323">
        <f t="shared" si="132"/>
        <v>5.2683799999999996</v>
      </c>
      <c r="G1838" s="55"/>
      <c r="H1838" s="323"/>
      <c r="I1838" s="55"/>
      <c r="J1838" s="323"/>
      <c r="K1838" s="56">
        <f t="shared" si="133"/>
        <v>5.2683799999999996</v>
      </c>
      <c r="IK1838" s="2">
        <v>82088</v>
      </c>
      <c r="IL1838" s="196" t="s">
        <v>4295</v>
      </c>
      <c r="IM1838" s="5">
        <v>0</v>
      </c>
      <c r="IN1838" s="296">
        <f t="shared" si="134"/>
        <v>0</v>
      </c>
    </row>
    <row r="1839" spans="1:248">
      <c r="A1839" s="52">
        <f>+'3.- Resumen general'!B1841</f>
        <v>1835</v>
      </c>
      <c r="B1839" s="52">
        <v>82103</v>
      </c>
      <c r="C1839" s="53" t="str">
        <f>+'3.- Resumen general'!D1841</f>
        <v>Alfa-1-antitripsina; total</v>
      </c>
      <c r="D1839" s="490" t="str">
        <f>+'3.- Resumen general'!F1841</f>
        <v>Análisis Bioquímicos</v>
      </c>
      <c r="E1839" s="436" t="s">
        <v>3232</v>
      </c>
      <c r="F1839" s="323">
        <f t="shared" si="132"/>
        <v>5.2683799999999996</v>
      </c>
      <c r="G1839" s="55"/>
      <c r="H1839" s="323"/>
      <c r="I1839" s="55"/>
      <c r="J1839" s="323"/>
      <c r="K1839" s="56">
        <f t="shared" si="133"/>
        <v>5.2683799999999996</v>
      </c>
      <c r="IK1839" s="2">
        <v>82103</v>
      </c>
      <c r="IL1839" s="196" t="s">
        <v>4296</v>
      </c>
      <c r="IM1839" s="5">
        <v>0</v>
      </c>
      <c r="IN1839" s="296">
        <f t="shared" si="134"/>
        <v>0</v>
      </c>
    </row>
    <row r="1840" spans="1:248">
      <c r="A1840" s="52">
        <f>+'3.- Resumen general'!B1842</f>
        <v>1836</v>
      </c>
      <c r="B1840" s="52">
        <v>82105</v>
      </c>
      <c r="C1840" s="53" t="str">
        <f>+'3.- Resumen general'!D1842</f>
        <v>Alfa fetoproteína (AFP) sérica</v>
      </c>
      <c r="D1840" s="490" t="str">
        <f>+'3.- Resumen general'!F1842</f>
        <v>Análisis Bioquímicos</v>
      </c>
      <c r="E1840" s="436" t="s">
        <v>4781</v>
      </c>
      <c r="F1840" s="323">
        <f t="shared" si="132"/>
        <v>7.1303799999999997</v>
      </c>
      <c r="G1840" s="55"/>
      <c r="H1840" s="323"/>
      <c r="I1840" s="55"/>
      <c r="J1840" s="323"/>
      <c r="K1840" s="56">
        <f t="shared" si="133"/>
        <v>7.1303799999999997</v>
      </c>
      <c r="IK1840" s="2">
        <v>82105</v>
      </c>
      <c r="IL1840" s="196" t="s">
        <v>4238</v>
      </c>
      <c r="IM1840" s="5">
        <v>0</v>
      </c>
      <c r="IN1840" s="296">
        <f t="shared" si="134"/>
        <v>0</v>
      </c>
    </row>
    <row r="1841" spans="1:248">
      <c r="A1841" s="52">
        <f>+'3.- Resumen general'!B1843</f>
        <v>1837</v>
      </c>
      <c r="B1841" s="52">
        <v>82135</v>
      </c>
      <c r="C1841" s="53" t="str">
        <f>+'3.- Resumen general'!D1843</f>
        <v>Acido delta-aminolevulínico (ALA)</v>
      </c>
      <c r="D1841" s="490" t="str">
        <f>+'3.- Resumen general'!F1843</f>
        <v>Análisis Bioquímicos</v>
      </c>
      <c r="E1841" s="436" t="s">
        <v>3232</v>
      </c>
      <c r="F1841" s="323">
        <f t="shared" si="132"/>
        <v>5.2683799999999996</v>
      </c>
      <c r="G1841" s="55"/>
      <c r="H1841" s="323"/>
      <c r="I1841" s="55"/>
      <c r="J1841" s="323"/>
      <c r="K1841" s="56">
        <f t="shared" si="133"/>
        <v>5.2683799999999996</v>
      </c>
      <c r="IK1841" s="2">
        <v>82135</v>
      </c>
      <c r="IL1841" s="196" t="s">
        <v>4297</v>
      </c>
      <c r="IM1841" s="5">
        <v>0</v>
      </c>
      <c r="IN1841" s="296">
        <f t="shared" si="134"/>
        <v>0</v>
      </c>
    </row>
    <row r="1842" spans="1:248">
      <c r="A1842" s="52">
        <f>+'3.- Resumen general'!B1844</f>
        <v>1838</v>
      </c>
      <c r="B1842" s="52">
        <v>82140</v>
      </c>
      <c r="C1842" s="53" t="str">
        <f>+'3.- Resumen general'!D1844</f>
        <v>Amoníaco</v>
      </c>
      <c r="D1842" s="490" t="str">
        <f>+'3.- Resumen general'!F1844</f>
        <v>Análisis Bioquímicos</v>
      </c>
      <c r="E1842" s="436" t="s">
        <v>3232</v>
      </c>
      <c r="F1842" s="323">
        <f t="shared" si="132"/>
        <v>5.2683799999999996</v>
      </c>
      <c r="G1842" s="55"/>
      <c r="H1842" s="323"/>
      <c r="I1842" s="55"/>
      <c r="J1842" s="323"/>
      <c r="K1842" s="56">
        <f t="shared" si="133"/>
        <v>5.2683799999999996</v>
      </c>
      <c r="IK1842" s="2">
        <v>82140</v>
      </c>
      <c r="IL1842" s="196" t="s">
        <v>4298</v>
      </c>
      <c r="IM1842" s="5">
        <v>0</v>
      </c>
      <c r="IN1842" s="296">
        <f t="shared" si="134"/>
        <v>0</v>
      </c>
    </row>
    <row r="1843" spans="1:248">
      <c r="A1843" s="52">
        <f>+'3.- Resumen general'!B1845</f>
        <v>1839</v>
      </c>
      <c r="B1843" s="52">
        <v>82143</v>
      </c>
      <c r="C1843" s="53" t="str">
        <f>+'3.- Resumen general'!D1845</f>
        <v xml:space="preserve">Espectrofotometría del líquido amniótico </v>
      </c>
      <c r="D1843" s="490" t="str">
        <f>+'3.- Resumen general'!F1845</f>
        <v>Análisis Bioquímicos</v>
      </c>
      <c r="E1843" s="436" t="s">
        <v>3232</v>
      </c>
      <c r="F1843" s="323">
        <f t="shared" si="132"/>
        <v>5.2683799999999996</v>
      </c>
      <c r="G1843" s="55"/>
      <c r="H1843" s="323"/>
      <c r="I1843" s="55"/>
      <c r="J1843" s="323"/>
      <c r="K1843" s="56">
        <f t="shared" si="133"/>
        <v>5.2683799999999996</v>
      </c>
      <c r="IK1843" s="2">
        <v>82143</v>
      </c>
      <c r="IL1843" s="196" t="s">
        <v>4239</v>
      </c>
      <c r="IM1843" s="5">
        <v>0</v>
      </c>
      <c r="IN1843" s="296">
        <f t="shared" si="134"/>
        <v>0</v>
      </c>
    </row>
    <row r="1844" spans="1:248">
      <c r="A1844" s="52">
        <f>+'3.- Resumen general'!B1846</f>
        <v>1840</v>
      </c>
      <c r="B1844" s="52">
        <v>82145</v>
      </c>
      <c r="C1844" s="53" t="str">
        <f>+'3.- Resumen general'!D1846</f>
        <v>Anfetamina o metanfetamina</v>
      </c>
      <c r="D1844" s="490" t="str">
        <f>+'3.- Resumen general'!F1846</f>
        <v>Análisis Bioquímicos</v>
      </c>
      <c r="E1844" s="436" t="s">
        <v>3232</v>
      </c>
      <c r="F1844" s="323">
        <f t="shared" si="132"/>
        <v>5.2683799999999996</v>
      </c>
      <c r="G1844" s="55"/>
      <c r="H1844" s="323"/>
      <c r="I1844" s="55"/>
      <c r="J1844" s="323"/>
      <c r="K1844" s="56">
        <f t="shared" si="133"/>
        <v>5.2683799999999996</v>
      </c>
      <c r="IK1844" s="2">
        <v>82145</v>
      </c>
      <c r="IL1844" s="196" t="s">
        <v>4299</v>
      </c>
      <c r="IM1844" s="5">
        <v>0</v>
      </c>
      <c r="IN1844" s="296">
        <f t="shared" si="134"/>
        <v>0</v>
      </c>
    </row>
    <row r="1845" spans="1:248">
      <c r="A1845" s="52">
        <f>+'3.- Resumen general'!B1847</f>
        <v>1841</v>
      </c>
      <c r="B1845" s="52">
        <v>82150</v>
      </c>
      <c r="C1845" s="53" t="str">
        <f>+'3.- Resumen general'!D1847</f>
        <v xml:space="preserve">Dosaje de amilasa </v>
      </c>
      <c r="D1845" s="490" t="str">
        <f>+'3.- Resumen general'!F1847</f>
        <v>Análisis Bioquímicos</v>
      </c>
      <c r="E1845" s="436" t="s">
        <v>3271</v>
      </c>
      <c r="F1845" s="323">
        <f t="shared" si="132"/>
        <v>6.5713799999999996</v>
      </c>
      <c r="G1845" s="55"/>
      <c r="H1845" s="323"/>
      <c r="I1845" s="55"/>
      <c r="J1845" s="323"/>
      <c r="K1845" s="56">
        <f t="shared" si="133"/>
        <v>6.5713799999999996</v>
      </c>
      <c r="IK1845" s="2">
        <v>82150</v>
      </c>
      <c r="IL1845" s="196" t="s">
        <v>4240</v>
      </c>
      <c r="IM1845" s="5">
        <v>0</v>
      </c>
      <c r="IN1845" s="296">
        <f t="shared" si="134"/>
        <v>0</v>
      </c>
    </row>
    <row r="1846" spans="1:248">
      <c r="A1846" s="52">
        <f>+'3.- Resumen general'!B1848</f>
        <v>1842</v>
      </c>
      <c r="B1846" s="52">
        <v>82157</v>
      </c>
      <c r="C1846" s="53" t="str">
        <f>+'3.- Resumen general'!D1848</f>
        <v>Androstenediona</v>
      </c>
      <c r="D1846" s="490" t="str">
        <f>+'3.- Resumen general'!F1848</f>
        <v>Análisis Bioquímicos</v>
      </c>
      <c r="E1846" s="436" t="s">
        <v>3232</v>
      </c>
      <c r="F1846" s="323">
        <f t="shared" si="132"/>
        <v>5.2683799999999996</v>
      </c>
      <c r="G1846" s="55"/>
      <c r="H1846" s="323"/>
      <c r="I1846" s="55"/>
      <c r="J1846" s="323"/>
      <c r="K1846" s="56">
        <f t="shared" si="133"/>
        <v>5.2683799999999996</v>
      </c>
      <c r="IK1846" s="2">
        <v>82157</v>
      </c>
      <c r="IL1846" s="196" t="s">
        <v>4300</v>
      </c>
      <c r="IM1846" s="5">
        <v>0</v>
      </c>
      <c r="IN1846" s="296">
        <f t="shared" si="134"/>
        <v>0</v>
      </c>
    </row>
    <row r="1847" spans="1:248">
      <c r="A1847" s="52">
        <f>+'3.- Resumen general'!B1849</f>
        <v>1843</v>
      </c>
      <c r="B1847" s="52">
        <v>82163</v>
      </c>
      <c r="C1847" s="53" t="str">
        <f>+'3.- Resumen general'!D1849</f>
        <v>Angiotensina II</v>
      </c>
      <c r="D1847" s="490" t="str">
        <f>+'3.- Resumen general'!F1849</f>
        <v>Análisis Bioquímicos</v>
      </c>
      <c r="E1847" s="436" t="s">
        <v>4711</v>
      </c>
      <c r="F1847" s="323">
        <f t="shared" si="132"/>
        <v>21.57338</v>
      </c>
      <c r="G1847" s="55"/>
      <c r="H1847" s="323"/>
      <c r="I1847" s="55"/>
      <c r="J1847" s="323"/>
      <c r="K1847" s="56">
        <f t="shared" si="133"/>
        <v>21.57338</v>
      </c>
      <c r="IK1847" s="2">
        <v>82163</v>
      </c>
      <c r="IL1847" s="196" t="s">
        <v>4301</v>
      </c>
      <c r="IM1847" s="5">
        <v>0</v>
      </c>
      <c r="IN1847" s="296">
        <f t="shared" si="134"/>
        <v>0</v>
      </c>
    </row>
    <row r="1848" spans="1:248">
      <c r="A1848" s="52">
        <f>+'3.- Resumen general'!B1850</f>
        <v>1844</v>
      </c>
      <c r="B1848" s="52">
        <v>82172</v>
      </c>
      <c r="C1848" s="53" t="str">
        <f>+'3.- Resumen general'!D1850</f>
        <v>Apolipoproteina</v>
      </c>
      <c r="D1848" s="490" t="str">
        <f>+'3.- Resumen general'!F1850</f>
        <v>Análisis Bioquímicos</v>
      </c>
      <c r="E1848" s="436" t="s">
        <v>3232</v>
      </c>
      <c r="F1848" s="323">
        <f t="shared" si="132"/>
        <v>5.2683799999999996</v>
      </c>
      <c r="G1848" s="55"/>
      <c r="H1848" s="323"/>
      <c r="I1848" s="55"/>
      <c r="J1848" s="323"/>
      <c r="K1848" s="56">
        <f t="shared" si="133"/>
        <v>5.2683799999999996</v>
      </c>
      <c r="IK1848" s="38" t="s">
        <v>6208</v>
      </c>
      <c r="IL1848" s="196" t="s">
        <v>4302</v>
      </c>
      <c r="IM1848" s="5">
        <v>0</v>
      </c>
      <c r="IN1848" s="296">
        <f t="shared" si="134"/>
        <v>0</v>
      </c>
    </row>
    <row r="1849" spans="1:248">
      <c r="A1849" s="52">
        <f>+'3.- Resumen general'!B1851</f>
        <v>1845</v>
      </c>
      <c r="B1849" s="52">
        <v>82232</v>
      </c>
      <c r="C1849" s="53" t="str">
        <f>+'3.- Resumen general'!D1851</f>
        <v>Beta-2-microglobulina</v>
      </c>
      <c r="D1849" s="490" t="str">
        <f>+'3.- Resumen general'!F1851</f>
        <v>Análisis Bioquímicos</v>
      </c>
      <c r="E1849" s="436" t="s">
        <v>4796</v>
      </c>
      <c r="F1849" s="323">
        <f t="shared" si="132"/>
        <v>13.123380000000001</v>
      </c>
      <c r="G1849" s="55"/>
      <c r="H1849" s="323"/>
      <c r="I1849" s="55"/>
      <c r="J1849" s="323"/>
      <c r="K1849" s="56">
        <f t="shared" si="133"/>
        <v>13.123380000000001</v>
      </c>
      <c r="IK1849" s="2">
        <v>82232</v>
      </c>
      <c r="IL1849" s="196" t="s">
        <v>4303</v>
      </c>
      <c r="IM1849" s="5">
        <v>0</v>
      </c>
      <c r="IN1849" s="296">
        <f t="shared" si="134"/>
        <v>0</v>
      </c>
    </row>
    <row r="1850" spans="1:248">
      <c r="A1850" s="52">
        <f>+'3.- Resumen general'!B1852</f>
        <v>1846</v>
      </c>
      <c r="B1850" s="52">
        <v>82247</v>
      </c>
      <c r="C1850" s="53" t="str">
        <f>+'3.- Resumen general'!D1852</f>
        <v>Bilirrubina total</v>
      </c>
      <c r="D1850" s="490" t="str">
        <f>+'3.- Resumen general'!F1852</f>
        <v>Análisis Bioquímicos</v>
      </c>
      <c r="E1850" s="436" t="s">
        <v>4684</v>
      </c>
      <c r="F1850" s="323">
        <f t="shared" si="132"/>
        <v>2.33338</v>
      </c>
      <c r="G1850" s="55"/>
      <c r="H1850" s="323"/>
      <c r="I1850" s="55"/>
      <c r="J1850" s="323"/>
      <c r="K1850" s="56">
        <f t="shared" si="133"/>
        <v>2.33338</v>
      </c>
      <c r="IK1850" s="2">
        <v>82247</v>
      </c>
      <c r="IL1850" s="196" t="s">
        <v>4241</v>
      </c>
      <c r="IM1850" s="5">
        <v>0</v>
      </c>
      <c r="IN1850" s="296">
        <f t="shared" si="134"/>
        <v>0</v>
      </c>
    </row>
    <row r="1851" spans="1:248">
      <c r="A1851" s="52">
        <f>+'3.- Resumen general'!B1853</f>
        <v>1847</v>
      </c>
      <c r="B1851" s="52">
        <v>82248</v>
      </c>
      <c r="C1851" s="53" t="str">
        <f>+'3.- Resumen general'!D1853</f>
        <v>Bilirrubina directa</v>
      </c>
      <c r="D1851" s="490" t="str">
        <f>+'3.- Resumen general'!F1853</f>
        <v>Análisis Bioquímicos</v>
      </c>
      <c r="E1851" s="436" t="s">
        <v>4685</v>
      </c>
      <c r="F1851" s="323">
        <f t="shared" si="132"/>
        <v>5.33338</v>
      </c>
      <c r="G1851" s="55"/>
      <c r="H1851" s="323"/>
      <c r="I1851" s="55"/>
      <c r="J1851" s="323"/>
      <c r="K1851" s="56">
        <f t="shared" si="133"/>
        <v>5.33338</v>
      </c>
      <c r="IK1851" s="2">
        <v>82248</v>
      </c>
      <c r="IL1851" s="196" t="s">
        <v>4242</v>
      </c>
      <c r="IM1851" s="5">
        <v>0</v>
      </c>
      <c r="IN1851" s="296">
        <f t="shared" si="134"/>
        <v>0</v>
      </c>
    </row>
    <row r="1852" spans="1:248">
      <c r="A1852" s="52">
        <f>+'3.- Resumen general'!B1854</f>
        <v>1848</v>
      </c>
      <c r="B1852" s="52">
        <v>82270</v>
      </c>
      <c r="C1852" s="53" t="str">
        <f>+'3.- Resumen general'!D1854</f>
        <v>Sangre oculta en heces, 1-3 determinaciones</v>
      </c>
      <c r="D1852" s="490" t="str">
        <f>+'3.- Resumen general'!F1854</f>
        <v>Análisis Bioquímicos</v>
      </c>
      <c r="E1852" s="436" t="s">
        <v>4778</v>
      </c>
      <c r="F1852" s="323">
        <f t="shared" si="132"/>
        <v>3.6900500000000003</v>
      </c>
      <c r="G1852" s="55"/>
      <c r="H1852" s="323"/>
      <c r="I1852" s="55"/>
      <c r="J1852" s="323"/>
      <c r="K1852" s="56">
        <f t="shared" si="133"/>
        <v>3.6900500000000003</v>
      </c>
      <c r="IK1852" s="2">
        <v>82270</v>
      </c>
      <c r="IL1852" s="196" t="s">
        <v>4243</v>
      </c>
      <c r="IM1852" s="5">
        <v>5</v>
      </c>
      <c r="IN1852" s="296">
        <f t="shared" si="134"/>
        <v>8.3333333333333329E-2</v>
      </c>
    </row>
    <row r="1853" spans="1:248">
      <c r="A1853" s="52">
        <f>+'3.- Resumen general'!B1855</f>
        <v>1849</v>
      </c>
      <c r="B1853" s="52">
        <v>82310</v>
      </c>
      <c r="C1853" s="53" t="str">
        <f>+'3.- Resumen general'!D1855</f>
        <v>Calcio sérico</v>
      </c>
      <c r="D1853" s="490" t="str">
        <f>+'3.- Resumen general'!F1855</f>
        <v>Análisis Bioquímicos</v>
      </c>
      <c r="E1853" s="436" t="s">
        <v>4686</v>
      </c>
      <c r="F1853" s="323">
        <f t="shared" si="132"/>
        <v>2.62338</v>
      </c>
      <c r="G1853" s="55"/>
      <c r="H1853" s="323"/>
      <c r="I1853" s="55"/>
      <c r="J1853" s="323"/>
      <c r="K1853" s="56">
        <f t="shared" si="133"/>
        <v>2.62338</v>
      </c>
      <c r="IK1853" s="2">
        <v>82310</v>
      </c>
      <c r="IL1853" s="196" t="s">
        <v>4244</v>
      </c>
      <c r="IM1853" s="5">
        <v>0</v>
      </c>
      <c r="IN1853" s="296">
        <f t="shared" si="134"/>
        <v>0</v>
      </c>
    </row>
    <row r="1854" spans="1:248">
      <c r="A1854" s="52">
        <f>+'3.- Resumen general'!B1856</f>
        <v>1850</v>
      </c>
      <c r="B1854" s="52">
        <v>82330</v>
      </c>
      <c r="C1854" s="53" t="str">
        <f>+'3.- Resumen general'!D1856</f>
        <v>Calcio ionizado</v>
      </c>
      <c r="D1854" s="490" t="str">
        <f>+'3.- Resumen general'!F1856</f>
        <v>Análisis Bioquímicos</v>
      </c>
      <c r="E1854" s="436" t="s">
        <v>4686</v>
      </c>
      <c r="F1854" s="323">
        <f t="shared" si="132"/>
        <v>2.62338</v>
      </c>
      <c r="G1854" s="55"/>
      <c r="H1854" s="323"/>
      <c r="I1854" s="55"/>
      <c r="J1854" s="323"/>
      <c r="K1854" s="56">
        <f t="shared" si="133"/>
        <v>2.62338</v>
      </c>
      <c r="IK1854" s="2">
        <v>82330</v>
      </c>
      <c r="IL1854" s="196" t="s">
        <v>4304</v>
      </c>
      <c r="IM1854" s="5">
        <v>0</v>
      </c>
      <c r="IN1854" s="296">
        <f t="shared" si="134"/>
        <v>0</v>
      </c>
    </row>
    <row r="1855" spans="1:248">
      <c r="A1855" s="52">
        <f>+'3.- Resumen general'!B1857</f>
        <v>1851</v>
      </c>
      <c r="B1855" s="52">
        <v>82340</v>
      </c>
      <c r="C1855" s="53" t="str">
        <f>+'3.- Resumen general'!D1857</f>
        <v>Calcio urinario cuantitativo</v>
      </c>
      <c r="D1855" s="490" t="str">
        <f>+'3.- Resumen general'!F1857</f>
        <v>Análisis Bioquímicos</v>
      </c>
      <c r="E1855" s="436" t="s">
        <v>4729</v>
      </c>
      <c r="F1855" s="323">
        <f t="shared" si="132"/>
        <v>10.393380000000001</v>
      </c>
      <c r="G1855" s="55"/>
      <c r="H1855" s="323"/>
      <c r="I1855" s="55"/>
      <c r="J1855" s="323"/>
      <c r="K1855" s="56">
        <f t="shared" si="133"/>
        <v>10.393380000000001</v>
      </c>
      <c r="IK1855" s="2">
        <v>82340</v>
      </c>
      <c r="IL1855" s="196" t="s">
        <v>4245</v>
      </c>
      <c r="IM1855" s="5">
        <v>0</v>
      </c>
      <c r="IN1855" s="296">
        <f t="shared" si="134"/>
        <v>0</v>
      </c>
    </row>
    <row r="1856" spans="1:248">
      <c r="A1856" s="52">
        <f>+'3.- Resumen general'!B1858</f>
        <v>1852</v>
      </c>
      <c r="B1856" s="52">
        <v>82355</v>
      </c>
      <c r="C1856" s="53" t="str">
        <f>+'3.- Resumen general'!D1858</f>
        <v>Cálculo; análisis cualitativo</v>
      </c>
      <c r="D1856" s="490" t="str">
        <f>+'3.- Resumen general'!F1858</f>
        <v>Análisis Bioquímicos</v>
      </c>
      <c r="E1856" s="436" t="s">
        <v>3232</v>
      </c>
      <c r="F1856" s="323">
        <f t="shared" si="132"/>
        <v>5.2683799999999996</v>
      </c>
      <c r="G1856" s="55"/>
      <c r="H1856" s="323"/>
      <c r="I1856" s="55"/>
      <c r="J1856" s="323"/>
      <c r="K1856" s="56">
        <f t="shared" si="133"/>
        <v>5.2683799999999996</v>
      </c>
      <c r="IK1856" s="2">
        <v>82355</v>
      </c>
      <c r="IL1856" s="196" t="s">
        <v>4305</v>
      </c>
      <c r="IM1856" s="5">
        <v>0</v>
      </c>
      <c r="IN1856" s="296">
        <f t="shared" si="134"/>
        <v>0</v>
      </c>
    </row>
    <row r="1857" spans="1:248">
      <c r="A1857" s="52">
        <f>+'3.- Resumen general'!B1859</f>
        <v>1853</v>
      </c>
      <c r="B1857" s="52">
        <v>82378</v>
      </c>
      <c r="C1857" s="53" t="str">
        <f>+'3.- Resumen general'!D1859</f>
        <v>Antígeno carcinoembrionario (CEA)</v>
      </c>
      <c r="D1857" s="490" t="str">
        <f>+'3.- Resumen general'!F1859</f>
        <v>Análisis Bioquímicos</v>
      </c>
      <c r="E1857" s="436" t="s">
        <v>3232</v>
      </c>
      <c r="F1857" s="323">
        <f t="shared" si="132"/>
        <v>5.2683799999999996</v>
      </c>
      <c r="G1857" s="55"/>
      <c r="H1857" s="323"/>
      <c r="I1857" s="55"/>
      <c r="J1857" s="323"/>
      <c r="K1857" s="56">
        <f t="shared" si="133"/>
        <v>5.2683799999999996</v>
      </c>
      <c r="IK1857" s="2">
        <v>82378</v>
      </c>
      <c r="IL1857" s="196" t="s">
        <v>4306</v>
      </c>
      <c r="IM1857" s="5">
        <v>0</v>
      </c>
      <c r="IN1857" s="296">
        <f t="shared" si="134"/>
        <v>0</v>
      </c>
    </row>
    <row r="1858" spans="1:248">
      <c r="A1858" s="52">
        <f>+'3.- Resumen general'!B1860</f>
        <v>1854</v>
      </c>
      <c r="B1858" s="52">
        <v>82379</v>
      </c>
      <c r="C1858" s="53" t="str">
        <f>+'3.- Resumen general'!D1860</f>
        <v>Carnitina (total y libre), cuantitativo, cada muestra</v>
      </c>
      <c r="D1858" s="490" t="str">
        <f>+'3.- Resumen general'!F1860</f>
        <v>Análisis Bioquímicos</v>
      </c>
      <c r="E1858" s="436" t="s">
        <v>3232</v>
      </c>
      <c r="F1858" s="323">
        <f t="shared" si="132"/>
        <v>5.2683799999999996</v>
      </c>
      <c r="G1858" s="55"/>
      <c r="H1858" s="323"/>
      <c r="I1858" s="55"/>
      <c r="J1858" s="323"/>
      <c r="K1858" s="56">
        <f t="shared" si="133"/>
        <v>5.2683799999999996</v>
      </c>
      <c r="IK1858" s="2">
        <v>82379</v>
      </c>
      <c r="IL1858" s="196" t="s">
        <v>4307</v>
      </c>
      <c r="IM1858" s="5">
        <v>0</v>
      </c>
      <c r="IN1858" s="296">
        <f t="shared" si="134"/>
        <v>0</v>
      </c>
    </row>
    <row r="1859" spans="1:248">
      <c r="A1859" s="52">
        <f>+'3.- Resumen general'!B1861</f>
        <v>1855</v>
      </c>
      <c r="B1859" s="52">
        <v>82382</v>
      </c>
      <c r="C1859" s="53" t="str">
        <f>+'3.- Resumen general'!D1861</f>
        <v>Catecolaminas; totales, orina</v>
      </c>
      <c r="D1859" s="490" t="str">
        <f>+'3.- Resumen general'!F1861</f>
        <v>Análisis Bioquímicos</v>
      </c>
      <c r="E1859" s="436" t="s">
        <v>3232</v>
      </c>
      <c r="F1859" s="323">
        <f t="shared" si="132"/>
        <v>5.2683799999999996</v>
      </c>
      <c r="G1859" s="55"/>
      <c r="H1859" s="323"/>
      <c r="I1859" s="55"/>
      <c r="J1859" s="323"/>
      <c r="K1859" s="56">
        <f t="shared" si="133"/>
        <v>5.2683799999999996</v>
      </c>
      <c r="IK1859" s="2">
        <v>82382</v>
      </c>
      <c r="IL1859" s="196" t="s">
        <v>4308</v>
      </c>
      <c r="IM1859" s="5">
        <v>0</v>
      </c>
      <c r="IN1859" s="296">
        <f t="shared" si="134"/>
        <v>0</v>
      </c>
    </row>
    <row r="1860" spans="1:248">
      <c r="A1860" s="52">
        <f>+'3.- Resumen general'!B1862</f>
        <v>1856</v>
      </c>
      <c r="B1860" s="52">
        <v>82390</v>
      </c>
      <c r="C1860" s="53" t="str">
        <f>+'3.- Resumen general'!D1862</f>
        <v>Ceruloplasmina</v>
      </c>
      <c r="D1860" s="490" t="str">
        <f>+'3.- Resumen general'!F1862</f>
        <v>Análisis Bioquímicos</v>
      </c>
      <c r="E1860" s="436" t="s">
        <v>3232</v>
      </c>
      <c r="F1860" s="323">
        <f t="shared" si="132"/>
        <v>5.2683799999999996</v>
      </c>
      <c r="G1860" s="55"/>
      <c r="H1860" s="323"/>
      <c r="I1860" s="55"/>
      <c r="J1860" s="323"/>
      <c r="K1860" s="56">
        <f t="shared" si="133"/>
        <v>5.2683799999999996</v>
      </c>
      <c r="IK1860" s="2">
        <v>82390</v>
      </c>
      <c r="IL1860" s="196" t="s">
        <v>4309</v>
      </c>
      <c r="IM1860" s="5">
        <v>0</v>
      </c>
      <c r="IN1860" s="296">
        <f t="shared" si="134"/>
        <v>0</v>
      </c>
    </row>
    <row r="1861" spans="1:248">
      <c r="A1861" s="52">
        <f>+'3.- Resumen general'!B1863</f>
        <v>1857</v>
      </c>
      <c r="B1861" s="52">
        <v>82435</v>
      </c>
      <c r="C1861" s="53" t="str">
        <f>+'3.- Resumen general'!D1863</f>
        <v>Cloruro; en sangre</v>
      </c>
      <c r="D1861" s="490" t="str">
        <f>+'3.- Resumen general'!F1863</f>
        <v>Análisis Bioquímicos</v>
      </c>
      <c r="E1861" s="436" t="s">
        <v>4732</v>
      </c>
      <c r="F1861" s="323">
        <f t="shared" ref="F1861:F1924" si="135">+VLOOKUP(E1861,$C$2421:$D$3113,2,FALSE)</f>
        <v>2.5531966666666666</v>
      </c>
      <c r="G1861" s="55"/>
      <c r="H1861" s="323"/>
      <c r="I1861" s="55"/>
      <c r="J1861" s="323"/>
      <c r="K1861" s="56">
        <f t="shared" ref="K1861:K1924" si="136">+F1861+H1861+J1861</f>
        <v>2.5531966666666666</v>
      </c>
      <c r="IK1861" s="2">
        <v>82435</v>
      </c>
      <c r="IL1861" s="196" t="s">
        <v>4310</v>
      </c>
      <c r="IM1861" s="5">
        <v>0</v>
      </c>
      <c r="IN1861" s="296">
        <f t="shared" ref="IN1861:IN1924" si="137">IM1861/60</f>
        <v>0</v>
      </c>
    </row>
    <row r="1862" spans="1:248">
      <c r="A1862" s="52">
        <f>+'3.- Resumen general'!B1864</f>
        <v>1858</v>
      </c>
      <c r="B1862" s="52">
        <v>82436</v>
      </c>
      <c r="C1862" s="53" t="str">
        <f>+'3.- Resumen general'!D1864</f>
        <v>Cloruro; en orina</v>
      </c>
      <c r="D1862" s="490" t="str">
        <f>+'3.- Resumen general'!F1864</f>
        <v>Análisis Bioquímicos</v>
      </c>
      <c r="E1862" s="436" t="s">
        <v>3232</v>
      </c>
      <c r="F1862" s="323">
        <f t="shared" si="135"/>
        <v>5.2683799999999996</v>
      </c>
      <c r="G1862" s="55"/>
      <c r="H1862" s="323"/>
      <c r="I1862" s="55"/>
      <c r="J1862" s="323"/>
      <c r="K1862" s="56">
        <f t="shared" si="136"/>
        <v>5.2683799999999996</v>
      </c>
      <c r="IK1862" s="2">
        <v>82436</v>
      </c>
      <c r="IL1862" s="196" t="s">
        <v>4311</v>
      </c>
      <c r="IM1862" s="5">
        <v>0</v>
      </c>
      <c r="IN1862" s="296">
        <f t="shared" si="137"/>
        <v>0</v>
      </c>
    </row>
    <row r="1863" spans="1:248">
      <c r="A1863" s="52">
        <f>+'3.- Resumen general'!B1865</f>
        <v>1859</v>
      </c>
      <c r="B1863" s="52">
        <v>82465</v>
      </c>
      <c r="C1863" s="53" t="str">
        <f>+'3.- Resumen general'!D1865</f>
        <v>Colesterol total, en suero o sangre total</v>
      </c>
      <c r="D1863" s="490" t="str">
        <f>+'3.- Resumen general'!F1865</f>
        <v>Análisis Bioquímicos</v>
      </c>
      <c r="E1863" s="436" t="s">
        <v>4687</v>
      </c>
      <c r="F1863" s="323">
        <f t="shared" si="135"/>
        <v>2.1123799999999999</v>
      </c>
      <c r="G1863" s="55"/>
      <c r="H1863" s="323"/>
      <c r="I1863" s="55"/>
      <c r="J1863" s="323"/>
      <c r="K1863" s="56">
        <f t="shared" si="136"/>
        <v>2.1123799999999999</v>
      </c>
      <c r="IK1863" s="2">
        <v>82465</v>
      </c>
      <c r="IL1863" s="196" t="s">
        <v>4246</v>
      </c>
      <c r="IM1863" s="5">
        <v>0</v>
      </c>
      <c r="IN1863" s="296">
        <f t="shared" si="137"/>
        <v>0</v>
      </c>
    </row>
    <row r="1864" spans="1:248">
      <c r="A1864" s="52">
        <f>+'3.- Resumen general'!B1866</f>
        <v>1860</v>
      </c>
      <c r="B1864" s="52">
        <v>82480</v>
      </c>
      <c r="C1864" s="53" t="str">
        <f>+'3.- Resumen general'!D1866</f>
        <v>Dosaje de colinesterasa en suero</v>
      </c>
      <c r="D1864" s="490" t="str">
        <f>+'3.- Resumen general'!F1866</f>
        <v>Análisis Bioquímicos</v>
      </c>
      <c r="E1864" s="436" t="s">
        <v>3232</v>
      </c>
      <c r="F1864" s="323">
        <f t="shared" si="135"/>
        <v>5.2683799999999996</v>
      </c>
      <c r="G1864" s="55"/>
      <c r="H1864" s="323"/>
      <c r="I1864" s="55"/>
      <c r="J1864" s="323"/>
      <c r="K1864" s="56">
        <f t="shared" si="136"/>
        <v>5.2683799999999996</v>
      </c>
      <c r="IK1864" s="2">
        <v>82480</v>
      </c>
      <c r="IL1864" s="196" t="s">
        <v>4247</v>
      </c>
      <c r="IM1864" s="5">
        <v>0</v>
      </c>
      <c r="IN1864" s="296">
        <f t="shared" si="137"/>
        <v>0</v>
      </c>
    </row>
    <row r="1865" spans="1:248">
      <c r="A1865" s="52">
        <f>+'3.- Resumen general'!B1867</f>
        <v>1861</v>
      </c>
      <c r="B1865" s="52">
        <v>82530</v>
      </c>
      <c r="C1865" s="53" t="str">
        <f>+'3.- Resumen general'!D1867</f>
        <v>Cortisol; libre</v>
      </c>
      <c r="D1865" s="490" t="str">
        <f>+'3.- Resumen general'!F1867</f>
        <v>Análisis Bioquímicos</v>
      </c>
      <c r="E1865" s="436" t="s">
        <v>3232</v>
      </c>
      <c r="F1865" s="323">
        <f t="shared" si="135"/>
        <v>5.2683799999999996</v>
      </c>
      <c r="G1865" s="55"/>
      <c r="H1865" s="323"/>
      <c r="I1865" s="55"/>
      <c r="J1865" s="323"/>
      <c r="K1865" s="56">
        <f t="shared" si="136"/>
        <v>5.2683799999999996</v>
      </c>
      <c r="IK1865" s="2">
        <v>82530</v>
      </c>
      <c r="IL1865" s="196" t="s">
        <v>4312</v>
      </c>
      <c r="IM1865" s="5">
        <v>0</v>
      </c>
      <c r="IN1865" s="296">
        <f t="shared" si="137"/>
        <v>0</v>
      </c>
    </row>
    <row r="1866" spans="1:248">
      <c r="A1866" s="52">
        <f>+'3.- Resumen general'!B1868</f>
        <v>1862</v>
      </c>
      <c r="B1866" s="52">
        <v>82533</v>
      </c>
      <c r="C1866" s="53" t="str">
        <f>+'3.- Resumen general'!D1868</f>
        <v>Cortisol total</v>
      </c>
      <c r="D1866" s="490" t="str">
        <f>+'3.- Resumen general'!F1868</f>
        <v>Análisis Bioquímicos</v>
      </c>
      <c r="E1866" s="436" t="s">
        <v>3232</v>
      </c>
      <c r="F1866" s="323">
        <f t="shared" si="135"/>
        <v>5.2683799999999996</v>
      </c>
      <c r="G1866" s="55"/>
      <c r="H1866" s="323"/>
      <c r="I1866" s="55"/>
      <c r="J1866" s="323"/>
      <c r="K1866" s="56">
        <f t="shared" si="136"/>
        <v>5.2683799999999996</v>
      </c>
      <c r="IK1866" s="2">
        <v>82533</v>
      </c>
      <c r="IL1866" s="196" t="s">
        <v>4248</v>
      </c>
      <c r="IM1866" s="5">
        <v>0</v>
      </c>
      <c r="IN1866" s="296">
        <f t="shared" si="137"/>
        <v>0</v>
      </c>
    </row>
    <row r="1867" spans="1:248">
      <c r="A1867" s="52">
        <f>+'3.- Resumen general'!B1869</f>
        <v>1863</v>
      </c>
      <c r="B1867" s="52">
        <v>82540</v>
      </c>
      <c r="C1867" s="53" t="str">
        <f>+'3.- Resumen general'!D1869</f>
        <v>Creatina</v>
      </c>
      <c r="D1867" s="490" t="str">
        <f>+'3.- Resumen general'!F1869</f>
        <v>Análisis Bioquímicos</v>
      </c>
      <c r="E1867" s="436" t="s">
        <v>4690</v>
      </c>
      <c r="F1867" s="323">
        <f t="shared" si="135"/>
        <v>2.1903799999999998</v>
      </c>
      <c r="G1867" s="55"/>
      <c r="H1867" s="323"/>
      <c r="I1867" s="55"/>
      <c r="J1867" s="323"/>
      <c r="K1867" s="56">
        <f t="shared" si="136"/>
        <v>2.1903799999999998</v>
      </c>
      <c r="IK1867" s="2">
        <v>82540</v>
      </c>
      <c r="IL1867" s="196" t="s">
        <v>4313</v>
      </c>
      <c r="IM1867" s="5">
        <v>0</v>
      </c>
      <c r="IN1867" s="296">
        <f t="shared" si="137"/>
        <v>0</v>
      </c>
    </row>
    <row r="1868" spans="1:248">
      <c r="A1868" s="52">
        <f>+'3.- Resumen general'!B1870</f>
        <v>1864</v>
      </c>
      <c r="B1868" s="52">
        <v>82550</v>
      </c>
      <c r="C1868" s="53" t="str">
        <f>+'3.- Resumen general'!D1870</f>
        <v>Creatina fosfoquinasa total (CPK-Total)</v>
      </c>
      <c r="D1868" s="490" t="str">
        <f>+'3.- Resumen general'!F1870</f>
        <v>Análisis Bioquímicos</v>
      </c>
      <c r="E1868" s="436" t="s">
        <v>4688</v>
      </c>
      <c r="F1868" s="323">
        <f t="shared" si="135"/>
        <v>4.4133800000000001</v>
      </c>
      <c r="G1868" s="55"/>
      <c r="H1868" s="323"/>
      <c r="I1868" s="55"/>
      <c r="J1868" s="323"/>
      <c r="K1868" s="56">
        <f t="shared" si="136"/>
        <v>4.4133800000000001</v>
      </c>
      <c r="IK1868" s="291">
        <v>82550</v>
      </c>
      <c r="IL1868" s="196" t="s">
        <v>3124</v>
      </c>
      <c r="IM1868" s="5">
        <v>0</v>
      </c>
      <c r="IN1868" s="296">
        <f t="shared" si="137"/>
        <v>0</v>
      </c>
    </row>
    <row r="1869" spans="1:248">
      <c r="A1869" s="52">
        <f>+'3.- Resumen general'!B1871</f>
        <v>1865</v>
      </c>
      <c r="B1869" s="52">
        <v>82553</v>
      </c>
      <c r="C1869" s="53" t="str">
        <f>+'3.- Resumen general'!D1871</f>
        <v>Creatina fosfoquinasa MB (CPK-MB)</v>
      </c>
      <c r="D1869" s="490" t="str">
        <f>+'3.- Resumen general'!F1871</f>
        <v>Análisis Bioquímicos</v>
      </c>
      <c r="E1869" s="436" t="s">
        <v>4689</v>
      </c>
      <c r="F1869" s="323">
        <f t="shared" si="135"/>
        <v>6.4933800000000002</v>
      </c>
      <c r="G1869" s="55"/>
      <c r="H1869" s="323"/>
      <c r="I1869" s="55"/>
      <c r="J1869" s="323"/>
      <c r="K1869" s="56">
        <f t="shared" si="136"/>
        <v>6.4933800000000002</v>
      </c>
      <c r="IK1869" s="2">
        <v>82553</v>
      </c>
      <c r="IL1869" s="196" t="s">
        <v>3125</v>
      </c>
      <c r="IM1869" s="5">
        <v>0</v>
      </c>
      <c r="IN1869" s="296">
        <f t="shared" si="137"/>
        <v>0</v>
      </c>
    </row>
    <row r="1870" spans="1:248">
      <c r="A1870" s="52">
        <f>+'3.- Resumen general'!B1872</f>
        <v>1866</v>
      </c>
      <c r="B1870" s="52">
        <v>82565</v>
      </c>
      <c r="C1870" s="53" t="str">
        <f>+'3.- Resumen general'!D1872</f>
        <v>Creatinina en sangre</v>
      </c>
      <c r="D1870" s="490" t="str">
        <f>+'3.- Resumen general'!F1872</f>
        <v>Análisis Bioquímicos</v>
      </c>
      <c r="E1870" s="436" t="s">
        <v>4690</v>
      </c>
      <c r="F1870" s="323">
        <f t="shared" si="135"/>
        <v>2.1903799999999998</v>
      </c>
      <c r="G1870" s="55"/>
      <c r="H1870" s="323"/>
      <c r="I1870" s="55"/>
      <c r="J1870" s="323"/>
      <c r="K1870" s="56">
        <f t="shared" si="136"/>
        <v>2.1903799999999998</v>
      </c>
      <c r="IK1870" s="2">
        <v>82565</v>
      </c>
      <c r="IL1870" s="196" t="s">
        <v>3126</v>
      </c>
      <c r="IM1870" s="5">
        <v>0</v>
      </c>
      <c r="IN1870" s="296">
        <f t="shared" si="137"/>
        <v>0</v>
      </c>
    </row>
    <row r="1871" spans="1:248">
      <c r="A1871" s="52">
        <f>+'3.- Resumen general'!B1873</f>
        <v>1867</v>
      </c>
      <c r="B1871" s="52">
        <v>82570</v>
      </c>
      <c r="C1871" s="53" t="str">
        <f>+'3.- Resumen general'!D1873</f>
        <v>Creatinina (24 hrs.)</v>
      </c>
      <c r="D1871" s="490" t="str">
        <f>+'3.- Resumen general'!F1873</f>
        <v>Análisis Bioquímicos</v>
      </c>
      <c r="E1871" s="436" t="s">
        <v>3232</v>
      </c>
      <c r="F1871" s="323">
        <f t="shared" si="135"/>
        <v>5.2683799999999996</v>
      </c>
      <c r="G1871" s="55"/>
      <c r="H1871" s="323"/>
      <c r="I1871" s="55"/>
      <c r="J1871" s="323"/>
      <c r="K1871" s="56">
        <f t="shared" si="136"/>
        <v>5.2683799999999996</v>
      </c>
      <c r="IK1871" s="287" t="s">
        <v>6209</v>
      </c>
      <c r="IL1871" s="196" t="s">
        <v>4314</v>
      </c>
      <c r="IM1871" s="5">
        <v>0</v>
      </c>
      <c r="IN1871" s="296">
        <f t="shared" si="137"/>
        <v>0</v>
      </c>
    </row>
    <row r="1872" spans="1:248">
      <c r="A1872" s="52">
        <f>+'3.- Resumen general'!B1874</f>
        <v>1868</v>
      </c>
      <c r="B1872" s="52">
        <v>82575</v>
      </c>
      <c r="C1872" s="53" t="str">
        <f>+'3.- Resumen general'!D1874</f>
        <v>Depuración de creatinina</v>
      </c>
      <c r="D1872" s="490" t="str">
        <f>+'3.- Resumen general'!F1874</f>
        <v>Análisis Bioquímicos</v>
      </c>
      <c r="E1872" s="436" t="s">
        <v>4692</v>
      </c>
      <c r="F1872" s="323">
        <f t="shared" si="135"/>
        <v>2.1903799999999998</v>
      </c>
      <c r="G1872" s="55"/>
      <c r="H1872" s="323"/>
      <c r="I1872" s="55"/>
      <c r="J1872" s="323"/>
      <c r="K1872" s="56">
        <f t="shared" si="136"/>
        <v>2.1903799999999998</v>
      </c>
      <c r="IK1872" s="2" t="s">
        <v>6210</v>
      </c>
      <c r="IL1872" s="196" t="s">
        <v>3127</v>
      </c>
      <c r="IM1872" s="5">
        <v>0</v>
      </c>
      <c r="IN1872" s="296">
        <f t="shared" si="137"/>
        <v>0</v>
      </c>
    </row>
    <row r="1873" spans="1:248">
      <c r="A1873" s="52">
        <f>+'3.- Resumen general'!B1875</f>
        <v>1869</v>
      </c>
      <c r="B1873" s="52">
        <v>82595</v>
      </c>
      <c r="C1873" s="53" t="str">
        <f>+'3.- Resumen general'!D1875</f>
        <v>Crioglobulina</v>
      </c>
      <c r="D1873" s="490" t="str">
        <f>+'3.- Resumen general'!F1875</f>
        <v>Análisis Bioquímicos</v>
      </c>
      <c r="E1873" s="436" t="s">
        <v>3232</v>
      </c>
      <c r="F1873" s="323">
        <f t="shared" si="135"/>
        <v>5.2683799999999996</v>
      </c>
      <c r="G1873" s="55"/>
      <c r="H1873" s="323"/>
      <c r="I1873" s="55"/>
      <c r="J1873" s="323"/>
      <c r="K1873" s="56">
        <f t="shared" si="136"/>
        <v>5.2683799999999996</v>
      </c>
      <c r="IK1873" s="2" t="s">
        <v>6211</v>
      </c>
      <c r="IL1873" s="196" t="s">
        <v>4315</v>
      </c>
      <c r="IM1873" s="5">
        <v>0</v>
      </c>
      <c r="IN1873" s="296">
        <f t="shared" si="137"/>
        <v>0</v>
      </c>
    </row>
    <row r="1874" spans="1:248">
      <c r="A1874" s="52">
        <f>+'3.- Resumen general'!B1876</f>
        <v>1870</v>
      </c>
      <c r="B1874" s="52">
        <v>82607</v>
      </c>
      <c r="C1874" s="53" t="str">
        <f>+'3.- Resumen general'!D1876</f>
        <v>Dosaje de Cianocobalamina (Vitamina B12)</v>
      </c>
      <c r="D1874" s="490" t="str">
        <f>+'3.- Resumen general'!F1876</f>
        <v>Análisis Bioquímicos</v>
      </c>
      <c r="E1874" s="436" t="s">
        <v>3232</v>
      </c>
      <c r="F1874" s="323">
        <f t="shared" si="135"/>
        <v>5.2683799999999996</v>
      </c>
      <c r="G1874" s="55"/>
      <c r="H1874" s="323"/>
      <c r="I1874" s="55"/>
      <c r="J1874" s="323"/>
      <c r="K1874" s="56">
        <f t="shared" si="136"/>
        <v>5.2683799999999996</v>
      </c>
      <c r="IK1874" s="2">
        <v>82607</v>
      </c>
      <c r="IL1874" s="196" t="s">
        <v>3128</v>
      </c>
      <c r="IM1874" s="5">
        <v>0</v>
      </c>
      <c r="IN1874" s="296">
        <f t="shared" si="137"/>
        <v>0</v>
      </c>
    </row>
    <row r="1875" spans="1:248">
      <c r="A1875" s="52">
        <f>+'3.- Resumen general'!B1877</f>
        <v>1871</v>
      </c>
      <c r="B1875" s="52">
        <v>82627</v>
      </c>
      <c r="C1875" s="53" t="str">
        <f>+'3.- Resumen general'!D1877</f>
        <v>Dehidroepinandrosterona sulfato DHEA - SO4</v>
      </c>
      <c r="D1875" s="490" t="str">
        <f>+'3.- Resumen general'!F1877</f>
        <v>Análisis Bioquímicos</v>
      </c>
      <c r="E1875" s="436" t="s">
        <v>3232</v>
      </c>
      <c r="F1875" s="323">
        <f t="shared" si="135"/>
        <v>5.2683799999999996</v>
      </c>
      <c r="G1875" s="55"/>
      <c r="H1875" s="323"/>
      <c r="I1875" s="55"/>
      <c r="J1875" s="323"/>
      <c r="K1875" s="56">
        <f t="shared" si="136"/>
        <v>5.2683799999999996</v>
      </c>
      <c r="IK1875" s="287">
        <v>82627</v>
      </c>
      <c r="IL1875" s="196" t="s">
        <v>4316</v>
      </c>
      <c r="IM1875" s="5">
        <v>0</v>
      </c>
      <c r="IN1875" s="296">
        <f t="shared" si="137"/>
        <v>0</v>
      </c>
    </row>
    <row r="1876" spans="1:248">
      <c r="A1876" s="52">
        <f>+'3.- Resumen general'!B1878</f>
        <v>1872</v>
      </c>
      <c r="B1876" s="52">
        <v>82668</v>
      </c>
      <c r="C1876" s="53" t="str">
        <f>+'3.- Resumen general'!D1878</f>
        <v>Eritropoyetina</v>
      </c>
      <c r="D1876" s="490" t="str">
        <f>+'3.- Resumen general'!F1878</f>
        <v>Análisis Bioquímicos</v>
      </c>
      <c r="E1876" s="436" t="s">
        <v>3232</v>
      </c>
      <c r="F1876" s="323">
        <f t="shared" si="135"/>
        <v>5.2683799999999996</v>
      </c>
      <c r="G1876" s="55"/>
      <c r="H1876" s="323"/>
      <c r="I1876" s="55"/>
      <c r="J1876" s="323"/>
      <c r="K1876" s="56">
        <f t="shared" si="136"/>
        <v>5.2683799999999996</v>
      </c>
      <c r="IK1876" s="2">
        <v>82668</v>
      </c>
      <c r="IL1876" s="196" t="s">
        <v>4317</v>
      </c>
      <c r="IM1876" s="5">
        <v>0</v>
      </c>
      <c r="IN1876" s="296">
        <f t="shared" si="137"/>
        <v>0</v>
      </c>
    </row>
    <row r="1877" spans="1:248">
      <c r="A1877" s="52">
        <f>+'3.- Resumen general'!B1879</f>
        <v>1873</v>
      </c>
      <c r="B1877" s="52">
        <v>82670</v>
      </c>
      <c r="C1877" s="53" t="str">
        <f>+'3.- Resumen general'!D1879</f>
        <v>Estradiol</v>
      </c>
      <c r="D1877" s="490" t="str">
        <f>+'3.- Resumen general'!F1879</f>
        <v>Análisis Bioquímicos</v>
      </c>
      <c r="E1877" s="436" t="s">
        <v>2695</v>
      </c>
      <c r="F1877" s="323">
        <f t="shared" si="135"/>
        <v>21.57338</v>
      </c>
      <c r="G1877" s="55"/>
      <c r="H1877" s="323"/>
      <c r="I1877" s="55"/>
      <c r="J1877" s="323"/>
      <c r="K1877" s="56">
        <f t="shared" si="136"/>
        <v>21.57338</v>
      </c>
      <c r="IK1877" s="2">
        <v>82670</v>
      </c>
      <c r="IL1877" s="196" t="s">
        <v>4318</v>
      </c>
      <c r="IM1877" s="5">
        <v>0</v>
      </c>
      <c r="IN1877" s="296">
        <f t="shared" si="137"/>
        <v>0</v>
      </c>
    </row>
    <row r="1878" spans="1:248">
      <c r="A1878" s="52">
        <f>+'3.- Resumen general'!B1880</f>
        <v>1874</v>
      </c>
      <c r="B1878" s="52">
        <v>82671</v>
      </c>
      <c r="C1878" s="53" t="str">
        <f>+'3.- Resumen general'!D1880</f>
        <v>Estrógenos; fraccionados</v>
      </c>
      <c r="D1878" s="490" t="str">
        <f>+'3.- Resumen general'!F1880</f>
        <v>Análisis Bioquímicos</v>
      </c>
      <c r="E1878" s="436" t="s">
        <v>3232</v>
      </c>
      <c r="F1878" s="323">
        <f t="shared" si="135"/>
        <v>5.2683799999999996</v>
      </c>
      <c r="G1878" s="55"/>
      <c r="H1878" s="323"/>
      <c r="I1878" s="55"/>
      <c r="J1878" s="323"/>
      <c r="K1878" s="56">
        <f t="shared" si="136"/>
        <v>5.2683799999999996</v>
      </c>
      <c r="IK1878" s="2">
        <v>82671</v>
      </c>
      <c r="IL1878" s="196" t="s">
        <v>4319</v>
      </c>
      <c r="IM1878" s="5">
        <v>0</v>
      </c>
      <c r="IN1878" s="296">
        <f t="shared" si="137"/>
        <v>0</v>
      </c>
    </row>
    <row r="1879" spans="1:248">
      <c r="A1879" s="52">
        <f>+'3.- Resumen general'!B1881</f>
        <v>1875</v>
      </c>
      <c r="B1879" s="52">
        <v>82677</v>
      </c>
      <c r="C1879" s="53" t="str">
        <f>+'3.- Resumen general'!D1881</f>
        <v>Estriol</v>
      </c>
      <c r="D1879" s="490" t="str">
        <f>+'3.- Resumen general'!F1881</f>
        <v>Análisis Bioquímicos</v>
      </c>
      <c r="E1879" s="436" t="s">
        <v>3232</v>
      </c>
      <c r="F1879" s="323">
        <f t="shared" si="135"/>
        <v>5.2683799999999996</v>
      </c>
      <c r="G1879" s="55"/>
      <c r="H1879" s="323"/>
      <c r="I1879" s="55"/>
      <c r="J1879" s="323"/>
      <c r="K1879" s="56">
        <f t="shared" si="136"/>
        <v>5.2683799999999996</v>
      </c>
      <c r="IK1879" s="2">
        <v>82677</v>
      </c>
      <c r="IL1879" s="196" t="s">
        <v>4320</v>
      </c>
      <c r="IM1879" s="5">
        <v>0</v>
      </c>
      <c r="IN1879" s="296">
        <f t="shared" si="137"/>
        <v>0</v>
      </c>
    </row>
    <row r="1880" spans="1:248">
      <c r="A1880" s="52">
        <f>+'3.- Resumen general'!B1882</f>
        <v>1876</v>
      </c>
      <c r="B1880" s="52">
        <v>82679</v>
      </c>
      <c r="C1880" s="53" t="str">
        <f>+'3.- Resumen general'!D1882</f>
        <v>Estrona</v>
      </c>
      <c r="D1880" s="490" t="str">
        <f>+'3.- Resumen general'!F1882</f>
        <v>Análisis Bioquímicos</v>
      </c>
      <c r="E1880" s="436" t="s">
        <v>3232</v>
      </c>
      <c r="F1880" s="323">
        <f t="shared" si="135"/>
        <v>5.2683799999999996</v>
      </c>
      <c r="G1880" s="55"/>
      <c r="H1880" s="323"/>
      <c r="I1880" s="55"/>
      <c r="J1880" s="323"/>
      <c r="K1880" s="56">
        <f t="shared" si="136"/>
        <v>5.2683799999999996</v>
      </c>
      <c r="IK1880" s="2">
        <v>82679</v>
      </c>
      <c r="IL1880" s="196" t="s">
        <v>4321</v>
      </c>
      <c r="IM1880" s="5">
        <v>0</v>
      </c>
      <c r="IN1880" s="296">
        <f t="shared" si="137"/>
        <v>0</v>
      </c>
    </row>
    <row r="1881" spans="1:248">
      <c r="A1881" s="52">
        <f>+'3.- Resumen general'!B1883</f>
        <v>1877</v>
      </c>
      <c r="B1881" s="52">
        <v>82705</v>
      </c>
      <c r="C1881" s="53" t="str">
        <f>+'3.- Resumen general'!D1883</f>
        <v>Grasas o lípidos fecales</v>
      </c>
      <c r="D1881" s="490" t="str">
        <f>+'3.- Resumen general'!F1883</f>
        <v>Análisis Bioquímicos</v>
      </c>
      <c r="E1881" s="436" t="s">
        <v>4767</v>
      </c>
      <c r="F1881" s="323">
        <f t="shared" si="135"/>
        <v>0.91990000000000005</v>
      </c>
      <c r="G1881" s="55"/>
      <c r="H1881" s="323"/>
      <c r="I1881" s="55"/>
      <c r="J1881" s="323"/>
      <c r="K1881" s="56">
        <f t="shared" si="136"/>
        <v>0.91990000000000005</v>
      </c>
      <c r="IK1881" s="2">
        <v>82705</v>
      </c>
      <c r="IL1881" s="196" t="s">
        <v>3129</v>
      </c>
      <c r="IM1881" s="5">
        <v>0</v>
      </c>
      <c r="IN1881" s="296">
        <f t="shared" si="137"/>
        <v>0</v>
      </c>
    </row>
    <row r="1882" spans="1:248">
      <c r="A1882" s="52">
        <f>+'3.- Resumen general'!B1884</f>
        <v>1878</v>
      </c>
      <c r="B1882" s="52">
        <v>82710</v>
      </c>
      <c r="C1882" s="53" t="str">
        <f>+'3.- Resumen general'!D1884</f>
        <v>Grasas o lípidos fecales; cuantitativos</v>
      </c>
      <c r="D1882" s="490" t="str">
        <f>+'3.- Resumen general'!F1884</f>
        <v>Análisis Bioquímicos</v>
      </c>
      <c r="E1882" s="436" t="s">
        <v>4767</v>
      </c>
      <c r="F1882" s="323">
        <f t="shared" si="135"/>
        <v>0.91990000000000005</v>
      </c>
      <c r="G1882" s="55"/>
      <c r="H1882" s="323"/>
      <c r="I1882" s="55"/>
      <c r="J1882" s="323"/>
      <c r="K1882" s="56">
        <f t="shared" si="136"/>
        <v>0.91990000000000005</v>
      </c>
      <c r="IK1882" s="2">
        <v>82710</v>
      </c>
      <c r="IL1882" s="196" t="s">
        <v>4322</v>
      </c>
      <c r="IM1882" s="5">
        <v>0</v>
      </c>
      <c r="IN1882" s="296">
        <f t="shared" si="137"/>
        <v>0</v>
      </c>
    </row>
    <row r="1883" spans="1:248">
      <c r="A1883" s="52">
        <f>+'3.- Resumen general'!B1885</f>
        <v>1879</v>
      </c>
      <c r="B1883" s="52">
        <v>82728</v>
      </c>
      <c r="C1883" s="53" t="str">
        <f>+'3.- Resumen general'!D1885</f>
        <v>Ferritina</v>
      </c>
      <c r="D1883" s="490" t="str">
        <f>+'3.- Resumen general'!F1885</f>
        <v>Análisis Bioquímicos</v>
      </c>
      <c r="E1883" s="436" t="s">
        <v>4800</v>
      </c>
      <c r="F1883" s="323">
        <f t="shared" si="135"/>
        <v>28.723379999999999</v>
      </c>
      <c r="G1883" s="55"/>
      <c r="H1883" s="323"/>
      <c r="I1883" s="55"/>
      <c r="J1883" s="323"/>
      <c r="K1883" s="56">
        <f t="shared" si="136"/>
        <v>28.723379999999999</v>
      </c>
      <c r="IK1883" s="2">
        <v>82728</v>
      </c>
      <c r="IL1883" s="196" t="s">
        <v>4323</v>
      </c>
      <c r="IM1883" s="5">
        <v>0</v>
      </c>
      <c r="IN1883" s="296">
        <f t="shared" si="137"/>
        <v>0</v>
      </c>
    </row>
    <row r="1884" spans="1:248">
      <c r="A1884" s="52">
        <f>+'3.- Resumen general'!B1886</f>
        <v>1880</v>
      </c>
      <c r="B1884" s="52">
        <v>82731</v>
      </c>
      <c r="C1884" s="53" t="str">
        <f>+'3.- Resumen general'!D1886</f>
        <v>Fibronectina</v>
      </c>
      <c r="D1884" s="490" t="str">
        <f>+'3.- Resumen general'!F1886</f>
        <v>Análisis Bioquímicos</v>
      </c>
      <c r="E1884" s="436" t="s">
        <v>3232</v>
      </c>
      <c r="F1884" s="323">
        <f t="shared" si="135"/>
        <v>5.2683799999999996</v>
      </c>
      <c r="G1884" s="55"/>
      <c r="H1884" s="323"/>
      <c r="I1884" s="55"/>
      <c r="J1884" s="323"/>
      <c r="K1884" s="56">
        <f t="shared" si="136"/>
        <v>5.2683799999999996</v>
      </c>
      <c r="IK1884" s="2">
        <v>82731</v>
      </c>
      <c r="IL1884" s="196" t="s">
        <v>4324</v>
      </c>
      <c r="IM1884" s="5">
        <v>0</v>
      </c>
      <c r="IN1884" s="296">
        <f t="shared" si="137"/>
        <v>0</v>
      </c>
    </row>
    <row r="1885" spans="1:248">
      <c r="A1885" s="52">
        <f>+'3.- Resumen general'!B1887</f>
        <v>1881</v>
      </c>
      <c r="B1885" s="52">
        <v>82746</v>
      </c>
      <c r="C1885" s="53" t="str">
        <f>+'3.- Resumen general'!D1887</f>
        <v>Ácido fólico sérico</v>
      </c>
      <c r="D1885" s="490" t="str">
        <f>+'3.- Resumen general'!F1887</f>
        <v>Análisis Bioquímicos</v>
      </c>
      <c r="E1885" s="436" t="s">
        <v>3232</v>
      </c>
      <c r="F1885" s="323">
        <f t="shared" si="135"/>
        <v>5.2683799999999996</v>
      </c>
      <c r="G1885" s="55"/>
      <c r="H1885" s="323"/>
      <c r="I1885" s="55"/>
      <c r="J1885" s="323"/>
      <c r="K1885" s="56">
        <f t="shared" si="136"/>
        <v>5.2683799999999996</v>
      </c>
      <c r="IK1885" s="2">
        <v>82746</v>
      </c>
      <c r="IL1885" s="196" t="s">
        <v>3130</v>
      </c>
      <c r="IM1885" s="5">
        <v>0</v>
      </c>
      <c r="IN1885" s="296">
        <f t="shared" si="137"/>
        <v>0</v>
      </c>
    </row>
    <row r="1886" spans="1:248">
      <c r="A1886" s="52">
        <f>+'3.- Resumen general'!B1888</f>
        <v>1882</v>
      </c>
      <c r="B1886" s="52">
        <v>82757</v>
      </c>
      <c r="C1886" s="53" t="str">
        <f>+'3.- Resumen general'!D1888</f>
        <v>Fructosa en semen</v>
      </c>
      <c r="D1886" s="490" t="str">
        <f>+'3.- Resumen general'!F1888</f>
        <v>Análisis Bioquímicos</v>
      </c>
      <c r="E1886" s="436" t="s">
        <v>3232</v>
      </c>
      <c r="F1886" s="323">
        <f t="shared" si="135"/>
        <v>5.2683799999999996</v>
      </c>
      <c r="G1886" s="55"/>
      <c r="H1886" s="323"/>
      <c r="I1886" s="55"/>
      <c r="J1886" s="323"/>
      <c r="K1886" s="56">
        <f t="shared" si="136"/>
        <v>5.2683799999999996</v>
      </c>
      <c r="IK1886" s="2">
        <v>82757</v>
      </c>
      <c r="IL1886" s="196" t="s">
        <v>4325</v>
      </c>
      <c r="IM1886" s="5">
        <v>0</v>
      </c>
      <c r="IN1886" s="296">
        <f t="shared" si="137"/>
        <v>0</v>
      </c>
    </row>
    <row r="1887" spans="1:248">
      <c r="A1887" s="52">
        <f>+'3.- Resumen general'!B1889</f>
        <v>1883</v>
      </c>
      <c r="B1887" s="52">
        <v>82760</v>
      </c>
      <c r="C1887" s="53" t="str">
        <f>+'3.- Resumen general'!D1889</f>
        <v>Galactosa</v>
      </c>
      <c r="D1887" s="490" t="str">
        <f>+'3.- Resumen general'!F1889</f>
        <v>Análisis Bioquímicos</v>
      </c>
      <c r="E1887" s="436" t="s">
        <v>3232</v>
      </c>
      <c r="F1887" s="323">
        <f t="shared" si="135"/>
        <v>5.2683799999999996</v>
      </c>
      <c r="G1887" s="55"/>
      <c r="H1887" s="323"/>
      <c r="I1887" s="55"/>
      <c r="J1887" s="323"/>
      <c r="K1887" s="56">
        <f t="shared" si="136"/>
        <v>5.2683799999999996</v>
      </c>
      <c r="IK1887" s="2">
        <v>82760</v>
      </c>
      <c r="IL1887" s="196" t="s">
        <v>4326</v>
      </c>
      <c r="IM1887" s="5">
        <v>0</v>
      </c>
      <c r="IN1887" s="296">
        <f t="shared" si="137"/>
        <v>0</v>
      </c>
    </row>
    <row r="1888" spans="1:248">
      <c r="A1888" s="52">
        <f>+'3.- Resumen general'!B1890</f>
        <v>1884</v>
      </c>
      <c r="B1888" s="52">
        <v>82784</v>
      </c>
      <c r="C1888" s="53" t="str">
        <f>+'3.- Resumen general'!D1890</f>
        <v>Gammaglobulina; IgA, IgD, IgG, IgM cada una</v>
      </c>
      <c r="D1888" s="490" t="str">
        <f>+'3.- Resumen general'!F1890</f>
        <v>Análisis Bioquímicos</v>
      </c>
      <c r="E1888" s="436" t="s">
        <v>3232</v>
      </c>
      <c r="F1888" s="323">
        <f t="shared" si="135"/>
        <v>5.2683799999999996</v>
      </c>
      <c r="G1888" s="55"/>
      <c r="H1888" s="323"/>
      <c r="I1888" s="55"/>
      <c r="J1888" s="323"/>
      <c r="K1888" s="56">
        <f t="shared" si="136"/>
        <v>5.2683799999999996</v>
      </c>
      <c r="IK1888" s="2">
        <v>82784</v>
      </c>
      <c r="IL1888" s="196" t="s">
        <v>4327</v>
      </c>
      <c r="IM1888" s="5">
        <v>0</v>
      </c>
      <c r="IN1888" s="296">
        <f t="shared" si="137"/>
        <v>0</v>
      </c>
    </row>
    <row r="1889" spans="1:248">
      <c r="A1889" s="52">
        <f>+'3.- Resumen general'!B1891</f>
        <v>1885</v>
      </c>
      <c r="B1889" s="52">
        <v>82785</v>
      </c>
      <c r="C1889" s="53" t="str">
        <f>+'3.- Resumen general'!D1891</f>
        <v>Gammaglobulina; IgE</v>
      </c>
      <c r="D1889" s="490" t="str">
        <f>+'3.- Resumen general'!F1891</f>
        <v>Análisis Bioquímicos</v>
      </c>
      <c r="E1889" s="436" t="s">
        <v>3232</v>
      </c>
      <c r="F1889" s="323">
        <f t="shared" si="135"/>
        <v>5.2683799999999996</v>
      </c>
      <c r="G1889" s="55"/>
      <c r="H1889" s="323"/>
      <c r="I1889" s="55"/>
      <c r="J1889" s="323"/>
      <c r="K1889" s="56">
        <f t="shared" si="136"/>
        <v>5.2683799999999996</v>
      </c>
      <c r="IK1889" s="2">
        <v>82785</v>
      </c>
      <c r="IL1889" s="196" t="s">
        <v>4328</v>
      </c>
      <c r="IM1889" s="5">
        <v>0</v>
      </c>
      <c r="IN1889" s="296">
        <f t="shared" si="137"/>
        <v>0</v>
      </c>
    </row>
    <row r="1890" spans="1:248">
      <c r="A1890" s="52">
        <f>+'3.- Resumen general'!B1892</f>
        <v>1886</v>
      </c>
      <c r="B1890" s="52">
        <v>82800</v>
      </c>
      <c r="C1890" s="53" t="str">
        <f>+'3.- Resumen general'!D1892</f>
        <v>Gases en sangre, pH solamente</v>
      </c>
      <c r="D1890" s="490" t="str">
        <f>+'3.- Resumen general'!F1892</f>
        <v>Análisis Bioquímicos</v>
      </c>
      <c r="E1890" s="436" t="s">
        <v>4693</v>
      </c>
      <c r="F1890" s="323">
        <f t="shared" si="135"/>
        <v>1.5009033333333333</v>
      </c>
      <c r="G1890" s="55"/>
      <c r="H1890" s="323"/>
      <c r="I1890" s="55"/>
      <c r="J1890" s="323"/>
      <c r="K1890" s="56">
        <f t="shared" si="136"/>
        <v>1.5009033333333333</v>
      </c>
      <c r="IK1890" s="2">
        <v>82800</v>
      </c>
      <c r="IL1890" s="196" t="s">
        <v>4329</v>
      </c>
      <c r="IM1890" s="5">
        <v>0</v>
      </c>
      <c r="IN1890" s="296">
        <f t="shared" si="137"/>
        <v>0</v>
      </c>
    </row>
    <row r="1891" spans="1:248">
      <c r="A1891" s="52">
        <f>+'3.- Resumen general'!B1893</f>
        <v>1887</v>
      </c>
      <c r="B1891" s="52">
        <v>82803</v>
      </c>
      <c r="C1891" s="53" t="str">
        <f>+'3.- Resumen general'!D1893</f>
        <v>Gases arteriales</v>
      </c>
      <c r="D1891" s="490" t="str">
        <f>+'3.- Resumen general'!F1893</f>
        <v>Análisis Bioquímicos</v>
      </c>
      <c r="E1891" s="436" t="s">
        <v>4693</v>
      </c>
      <c r="F1891" s="323">
        <f t="shared" si="135"/>
        <v>1.5009033333333333</v>
      </c>
      <c r="G1891" s="55"/>
      <c r="H1891" s="323"/>
      <c r="I1891" s="55"/>
      <c r="J1891" s="323"/>
      <c r="K1891" s="56">
        <f t="shared" si="136"/>
        <v>1.5009033333333333</v>
      </c>
      <c r="IK1891" s="2">
        <v>82803</v>
      </c>
      <c r="IL1891" s="196" t="s">
        <v>3131</v>
      </c>
      <c r="IM1891" s="5">
        <v>0</v>
      </c>
      <c r="IN1891" s="296">
        <f t="shared" si="137"/>
        <v>0</v>
      </c>
    </row>
    <row r="1892" spans="1:248">
      <c r="A1892" s="52">
        <f>+'3.- Resumen general'!B1894</f>
        <v>1888</v>
      </c>
      <c r="B1892" s="52">
        <v>82804</v>
      </c>
      <c r="C1892" s="53" t="str">
        <f>+'3.- Resumen general'!D1894</f>
        <v>Reserva alcalina</v>
      </c>
      <c r="D1892" s="490" t="str">
        <f>+'3.- Resumen general'!F1894</f>
        <v>Análisis Bioquímicos</v>
      </c>
      <c r="E1892" s="436" t="s">
        <v>3232</v>
      </c>
      <c r="F1892" s="323">
        <f t="shared" si="135"/>
        <v>5.2683799999999996</v>
      </c>
      <c r="G1892" s="55"/>
      <c r="H1892" s="323"/>
      <c r="I1892" s="55"/>
      <c r="J1892" s="323"/>
      <c r="K1892" s="56">
        <f t="shared" si="136"/>
        <v>5.2683799999999996</v>
      </c>
      <c r="IK1892" s="287">
        <v>82804</v>
      </c>
      <c r="IL1892" s="196" t="s">
        <v>4330</v>
      </c>
      <c r="IM1892" s="5">
        <v>0</v>
      </c>
      <c r="IN1892" s="296">
        <f t="shared" si="137"/>
        <v>0</v>
      </c>
    </row>
    <row r="1893" spans="1:248">
      <c r="A1893" s="52">
        <f>+'3.- Resumen general'!B1895</f>
        <v>1889</v>
      </c>
      <c r="B1893" s="52">
        <v>82941</v>
      </c>
      <c r="C1893" s="53" t="str">
        <f>+'3.- Resumen general'!D1895</f>
        <v>Gastrina</v>
      </c>
      <c r="D1893" s="490" t="str">
        <f>+'3.- Resumen general'!F1895</f>
        <v>Análisis Bioquímicos</v>
      </c>
      <c r="E1893" s="436" t="s">
        <v>3232</v>
      </c>
      <c r="F1893" s="323">
        <f t="shared" si="135"/>
        <v>5.2683799999999996</v>
      </c>
      <c r="G1893" s="55"/>
      <c r="H1893" s="323"/>
      <c r="I1893" s="55"/>
      <c r="J1893" s="323"/>
      <c r="K1893" s="56">
        <f t="shared" si="136"/>
        <v>5.2683799999999996</v>
      </c>
      <c r="IK1893" s="2">
        <v>82941</v>
      </c>
      <c r="IL1893" s="196" t="s">
        <v>4331</v>
      </c>
      <c r="IM1893" s="5">
        <v>0</v>
      </c>
      <c r="IN1893" s="296">
        <f t="shared" si="137"/>
        <v>0</v>
      </c>
    </row>
    <row r="1894" spans="1:248">
      <c r="A1894" s="52">
        <f>+'3.- Resumen general'!B1896</f>
        <v>1890</v>
      </c>
      <c r="B1894" s="52">
        <v>82943</v>
      </c>
      <c r="C1894" s="53" t="str">
        <f>+'3.- Resumen general'!D1896</f>
        <v>Glucagón</v>
      </c>
      <c r="D1894" s="490" t="str">
        <f>+'3.- Resumen general'!F1896</f>
        <v>Análisis Bioquímicos</v>
      </c>
      <c r="E1894" s="436" t="s">
        <v>3232</v>
      </c>
      <c r="F1894" s="323">
        <f t="shared" si="135"/>
        <v>5.2683799999999996</v>
      </c>
      <c r="G1894" s="55"/>
      <c r="H1894" s="323"/>
      <c r="I1894" s="55"/>
      <c r="J1894" s="323"/>
      <c r="K1894" s="56">
        <f t="shared" si="136"/>
        <v>5.2683799999999996</v>
      </c>
      <c r="IK1894" s="2">
        <v>82943</v>
      </c>
      <c r="IL1894" s="196" t="s">
        <v>4332</v>
      </c>
      <c r="IM1894" s="5">
        <v>0</v>
      </c>
      <c r="IN1894" s="296">
        <f t="shared" si="137"/>
        <v>0</v>
      </c>
    </row>
    <row r="1895" spans="1:248">
      <c r="A1895" s="52">
        <f>+'3.- Resumen general'!B1897</f>
        <v>1891</v>
      </c>
      <c r="B1895" s="52">
        <v>82945</v>
      </c>
      <c r="C1895" s="53" t="str">
        <f>+'3.- Resumen general'!D1897</f>
        <v>Glucosa en otros fluidos corporales (no sangre)</v>
      </c>
      <c r="D1895" s="490" t="str">
        <f>+'3.- Resumen general'!F1897</f>
        <v>Análisis Bioquímicos</v>
      </c>
      <c r="E1895" s="436" t="s">
        <v>3232</v>
      </c>
      <c r="F1895" s="323">
        <f t="shared" si="135"/>
        <v>5.2683799999999996</v>
      </c>
      <c r="G1895" s="55"/>
      <c r="H1895" s="323"/>
      <c r="I1895" s="55"/>
      <c r="J1895" s="323"/>
      <c r="K1895" s="56">
        <f t="shared" si="136"/>
        <v>5.2683799999999996</v>
      </c>
      <c r="IK1895" s="3">
        <v>82945</v>
      </c>
      <c r="IL1895" s="196" t="s">
        <v>4333</v>
      </c>
      <c r="IM1895" s="5">
        <v>0</v>
      </c>
      <c r="IN1895" s="296">
        <f t="shared" si="137"/>
        <v>0</v>
      </c>
    </row>
    <row r="1896" spans="1:248">
      <c r="A1896" s="52">
        <f>+'3.- Resumen general'!B1898</f>
        <v>1892</v>
      </c>
      <c r="B1896" s="52">
        <v>82947</v>
      </c>
      <c r="C1896" s="53" t="str">
        <f>+'3.- Resumen general'!D1898</f>
        <v>Glucosa cuantitativa en sangre</v>
      </c>
      <c r="D1896" s="490" t="str">
        <f>+'3.- Resumen general'!F1898</f>
        <v>Análisis Bioquímicos</v>
      </c>
      <c r="E1896" s="436" t="s">
        <v>4691</v>
      </c>
      <c r="F1896" s="323">
        <f t="shared" si="135"/>
        <v>1.81338</v>
      </c>
      <c r="G1896" s="55"/>
      <c r="H1896" s="323"/>
      <c r="I1896" s="55"/>
      <c r="J1896" s="323"/>
      <c r="K1896" s="56">
        <f t="shared" si="136"/>
        <v>1.81338</v>
      </c>
      <c r="IK1896" s="2">
        <v>82947</v>
      </c>
      <c r="IL1896" s="196" t="s">
        <v>3132</v>
      </c>
      <c r="IM1896" s="5">
        <v>0</v>
      </c>
      <c r="IN1896" s="296">
        <f t="shared" si="137"/>
        <v>0</v>
      </c>
    </row>
    <row r="1897" spans="1:248">
      <c r="A1897" s="52">
        <f>+'3.- Resumen general'!B1899</f>
        <v>1893</v>
      </c>
      <c r="B1897" s="52">
        <v>82948</v>
      </c>
      <c r="C1897" s="53" t="str">
        <f>+'3.- Resumen general'!D1899</f>
        <v>Glucosa (tira reactiva)</v>
      </c>
      <c r="D1897" s="490" t="str">
        <f>+'3.- Resumen general'!F1899</f>
        <v>Análisis Bioquímicos</v>
      </c>
      <c r="E1897" s="436" t="s">
        <v>4691</v>
      </c>
      <c r="F1897" s="323">
        <f t="shared" si="135"/>
        <v>1.81338</v>
      </c>
      <c r="G1897" s="55"/>
      <c r="H1897" s="323"/>
      <c r="I1897" s="55"/>
      <c r="J1897" s="323"/>
      <c r="K1897" s="56">
        <f t="shared" si="136"/>
        <v>1.81338</v>
      </c>
      <c r="IK1897" s="2">
        <v>82948</v>
      </c>
      <c r="IL1897" s="196" t="s">
        <v>3133</v>
      </c>
      <c r="IM1897" s="5">
        <v>0</v>
      </c>
      <c r="IN1897" s="296">
        <f t="shared" si="137"/>
        <v>0</v>
      </c>
    </row>
    <row r="1898" spans="1:248">
      <c r="A1898" s="52">
        <f>+'3.- Resumen general'!B1900</f>
        <v>1894</v>
      </c>
      <c r="B1898" s="52">
        <v>82950</v>
      </c>
      <c r="C1898" s="53" t="str">
        <f>+'3.- Resumen general'!D1900</f>
        <v>Prueba de sobrecarga de glucosa</v>
      </c>
      <c r="D1898" s="490" t="str">
        <f>+'3.- Resumen general'!F1900</f>
        <v>Análisis Bioquímicos</v>
      </c>
      <c r="E1898" s="436" t="s">
        <v>4694</v>
      </c>
      <c r="F1898" s="323">
        <f t="shared" si="135"/>
        <v>4.6133799999999994</v>
      </c>
      <c r="G1898" s="55"/>
      <c r="H1898" s="323"/>
      <c r="I1898" s="55"/>
      <c r="J1898" s="323"/>
      <c r="K1898" s="56">
        <f t="shared" si="136"/>
        <v>4.6133799999999994</v>
      </c>
      <c r="IK1898" s="2">
        <v>82950</v>
      </c>
      <c r="IL1898" s="196" t="s">
        <v>3134</v>
      </c>
      <c r="IM1898" s="5">
        <v>0</v>
      </c>
      <c r="IN1898" s="296">
        <f t="shared" si="137"/>
        <v>0</v>
      </c>
    </row>
    <row r="1899" spans="1:248">
      <c r="A1899" s="52">
        <f>+'3.- Resumen general'!B1901</f>
        <v>1895</v>
      </c>
      <c r="B1899" s="52">
        <v>82951</v>
      </c>
      <c r="C1899" s="53" t="str">
        <f>+'3.- Resumen general'!D1901</f>
        <v>Glucosa, prueba de tolerancia, tres muestras</v>
      </c>
      <c r="D1899" s="490" t="str">
        <f>+'3.- Resumen general'!F1901</f>
        <v>Análisis Bioquímicos</v>
      </c>
      <c r="E1899" s="436" t="s">
        <v>4694</v>
      </c>
      <c r="F1899" s="323">
        <f t="shared" si="135"/>
        <v>4.6133799999999994</v>
      </c>
      <c r="G1899" s="55"/>
      <c r="H1899" s="323"/>
      <c r="I1899" s="55"/>
      <c r="J1899" s="323"/>
      <c r="K1899" s="56">
        <f t="shared" si="136"/>
        <v>4.6133799999999994</v>
      </c>
      <c r="IK1899" s="2">
        <v>82951</v>
      </c>
      <c r="IL1899" s="196" t="s">
        <v>3135</v>
      </c>
      <c r="IM1899" s="5">
        <v>0</v>
      </c>
      <c r="IN1899" s="296">
        <f t="shared" si="137"/>
        <v>0</v>
      </c>
    </row>
    <row r="1900" spans="1:248">
      <c r="A1900" s="52">
        <f>+'3.- Resumen general'!B1902</f>
        <v>1896</v>
      </c>
      <c r="B1900" s="52">
        <v>82955</v>
      </c>
      <c r="C1900" s="53" t="str">
        <f>+'3.- Resumen general'!D1902</f>
        <v xml:space="preserve">Dosaje G6PDH </v>
      </c>
      <c r="D1900" s="490" t="str">
        <f>+'3.- Resumen general'!F1902</f>
        <v>Análisis Bioquímicos</v>
      </c>
      <c r="E1900" s="436" t="s">
        <v>3232</v>
      </c>
      <c r="F1900" s="323">
        <f t="shared" si="135"/>
        <v>5.2683799999999996</v>
      </c>
      <c r="G1900" s="55"/>
      <c r="H1900" s="323"/>
      <c r="I1900" s="55"/>
      <c r="J1900" s="323"/>
      <c r="K1900" s="56">
        <f t="shared" si="136"/>
        <v>5.2683799999999996</v>
      </c>
      <c r="IK1900" s="2">
        <v>82955</v>
      </c>
      <c r="IL1900" s="196" t="s">
        <v>3136</v>
      </c>
      <c r="IM1900" s="5">
        <v>0</v>
      </c>
      <c r="IN1900" s="296">
        <f t="shared" si="137"/>
        <v>0</v>
      </c>
    </row>
    <row r="1901" spans="1:248">
      <c r="A1901" s="52">
        <f>+'3.- Resumen general'!B1903</f>
        <v>1897</v>
      </c>
      <c r="B1901" s="52">
        <v>82977</v>
      </c>
      <c r="C1901" s="53" t="str">
        <f>+'3.- Resumen general'!D1903</f>
        <v>Glutamil transferasa, gamma (GGT)</v>
      </c>
      <c r="D1901" s="490" t="str">
        <f>+'3.- Resumen general'!F1903</f>
        <v>Análisis Bioquímicos</v>
      </c>
      <c r="E1901" s="436" t="s">
        <v>3232</v>
      </c>
      <c r="F1901" s="323">
        <f t="shared" si="135"/>
        <v>5.2683799999999996</v>
      </c>
      <c r="G1901" s="55"/>
      <c r="H1901" s="323"/>
      <c r="I1901" s="55"/>
      <c r="J1901" s="323"/>
      <c r="K1901" s="56">
        <f t="shared" si="136"/>
        <v>5.2683799999999996</v>
      </c>
      <c r="IK1901" s="2">
        <v>82977</v>
      </c>
      <c r="IL1901" s="196" t="s">
        <v>4334</v>
      </c>
      <c r="IM1901" s="5">
        <v>0</v>
      </c>
      <c r="IN1901" s="296">
        <f t="shared" si="137"/>
        <v>0</v>
      </c>
    </row>
    <row r="1902" spans="1:248">
      <c r="A1902" s="52">
        <f>+'3.- Resumen general'!B1904</f>
        <v>1898</v>
      </c>
      <c r="B1902" s="52">
        <v>82985</v>
      </c>
      <c r="C1902" s="53" t="str">
        <f>+'3.- Resumen general'!D1904</f>
        <v>Proteína glucosilada</v>
      </c>
      <c r="D1902" s="490" t="str">
        <f>+'3.- Resumen general'!F1904</f>
        <v>Análisis Bioquímicos</v>
      </c>
      <c r="E1902" s="436" t="s">
        <v>4741</v>
      </c>
      <c r="F1902" s="323">
        <f t="shared" si="135"/>
        <v>42.423380000000002</v>
      </c>
      <c r="G1902" s="55"/>
      <c r="H1902" s="323"/>
      <c r="I1902" s="55"/>
      <c r="J1902" s="323"/>
      <c r="K1902" s="56">
        <f t="shared" si="136"/>
        <v>42.423380000000002</v>
      </c>
      <c r="IK1902" s="3" t="s">
        <v>6212</v>
      </c>
      <c r="IL1902" s="196" t="s">
        <v>4335</v>
      </c>
      <c r="IM1902" s="5">
        <v>0</v>
      </c>
      <c r="IN1902" s="296">
        <f t="shared" si="137"/>
        <v>0</v>
      </c>
    </row>
    <row r="1903" spans="1:248">
      <c r="A1903" s="52">
        <f>+'3.- Resumen general'!B1905</f>
        <v>1899</v>
      </c>
      <c r="B1903" s="52">
        <v>83001</v>
      </c>
      <c r="C1903" s="53" t="str">
        <f>+'3.- Resumen general'!D1905</f>
        <v>FSH</v>
      </c>
      <c r="D1903" s="490" t="str">
        <f>+'3.- Resumen general'!F1905</f>
        <v>Análisis Bioquímicos</v>
      </c>
      <c r="E1903" s="436" t="s">
        <v>4791</v>
      </c>
      <c r="F1903" s="323">
        <f t="shared" si="135"/>
        <v>23.273380000000003</v>
      </c>
      <c r="G1903" s="55"/>
      <c r="H1903" s="323"/>
      <c r="I1903" s="55"/>
      <c r="J1903" s="323"/>
      <c r="K1903" s="56">
        <f t="shared" si="136"/>
        <v>23.273380000000003</v>
      </c>
      <c r="IK1903" s="2">
        <v>83001</v>
      </c>
      <c r="IL1903" s="196" t="s">
        <v>3137</v>
      </c>
      <c r="IM1903" s="5">
        <v>0</v>
      </c>
      <c r="IN1903" s="296">
        <f t="shared" si="137"/>
        <v>0</v>
      </c>
    </row>
    <row r="1904" spans="1:248">
      <c r="A1904" s="52">
        <f>+'3.- Resumen general'!B1906</f>
        <v>1900</v>
      </c>
      <c r="B1904" s="52">
        <v>83002</v>
      </c>
      <c r="C1904" s="53" t="str">
        <f>+'3.- Resumen general'!D1906</f>
        <v>LH</v>
      </c>
      <c r="D1904" s="490" t="str">
        <f>+'3.- Resumen general'!F1906</f>
        <v>Análisis Bioquímicos</v>
      </c>
      <c r="E1904" s="436" t="s">
        <v>3232</v>
      </c>
      <c r="F1904" s="323">
        <f t="shared" si="135"/>
        <v>5.2683799999999996</v>
      </c>
      <c r="G1904" s="55"/>
      <c r="H1904" s="323"/>
      <c r="I1904" s="55"/>
      <c r="J1904" s="323"/>
      <c r="K1904" s="56">
        <f t="shared" si="136"/>
        <v>5.2683799999999996</v>
      </c>
      <c r="IK1904" s="2">
        <v>83002</v>
      </c>
      <c r="IL1904" s="196" t="s">
        <v>3138</v>
      </c>
      <c r="IM1904" s="5">
        <v>0</v>
      </c>
      <c r="IN1904" s="296">
        <f t="shared" si="137"/>
        <v>0</v>
      </c>
    </row>
    <row r="1905" spans="1:248">
      <c r="A1905" s="52">
        <f>+'3.- Resumen general'!B1907</f>
        <v>1901</v>
      </c>
      <c r="B1905" s="52">
        <v>83003</v>
      </c>
      <c r="C1905" s="53" t="str">
        <f>+'3.- Resumen general'!D1907</f>
        <v>Hormona de crecimiento humana (somatotropina)</v>
      </c>
      <c r="D1905" s="490" t="str">
        <f>+'3.- Resumen general'!F1907</f>
        <v>Análisis Bioquímicos</v>
      </c>
      <c r="E1905" s="436" t="s">
        <v>3232</v>
      </c>
      <c r="F1905" s="323">
        <f t="shared" si="135"/>
        <v>5.2683799999999996</v>
      </c>
      <c r="G1905" s="55"/>
      <c r="H1905" s="323"/>
      <c r="I1905" s="55"/>
      <c r="J1905" s="323"/>
      <c r="K1905" s="56">
        <f t="shared" si="136"/>
        <v>5.2683799999999996</v>
      </c>
      <c r="IK1905" s="2">
        <v>83003</v>
      </c>
      <c r="IL1905" s="196" t="s">
        <v>4336</v>
      </c>
      <c r="IM1905" s="5">
        <v>0</v>
      </c>
      <c r="IN1905" s="296">
        <f t="shared" si="137"/>
        <v>0</v>
      </c>
    </row>
    <row r="1906" spans="1:248">
      <c r="A1906" s="52">
        <f>+'3.- Resumen general'!B1908</f>
        <v>1902</v>
      </c>
      <c r="B1906" s="52">
        <v>83010</v>
      </c>
      <c r="C1906" s="53" t="str">
        <f>+'3.- Resumen general'!D1908</f>
        <v>Haptoglobina cuantitativa</v>
      </c>
      <c r="D1906" s="490" t="str">
        <f>+'3.- Resumen general'!F1908</f>
        <v>Análisis Bioquímicos</v>
      </c>
      <c r="E1906" s="436" t="s">
        <v>4755</v>
      </c>
      <c r="F1906" s="323">
        <f t="shared" si="135"/>
        <v>53.423380000000002</v>
      </c>
      <c r="G1906" s="55"/>
      <c r="H1906" s="323"/>
      <c r="I1906" s="55"/>
      <c r="J1906" s="323"/>
      <c r="K1906" s="56">
        <f t="shared" si="136"/>
        <v>53.423380000000002</v>
      </c>
      <c r="IK1906" s="2">
        <v>83010</v>
      </c>
      <c r="IL1906" s="196" t="s">
        <v>3139</v>
      </c>
      <c r="IM1906" s="5">
        <v>0</v>
      </c>
      <c r="IN1906" s="296">
        <f t="shared" si="137"/>
        <v>0</v>
      </c>
    </row>
    <row r="1907" spans="1:248">
      <c r="A1907" s="52">
        <f>+'3.- Resumen general'!B1909</f>
        <v>1903</v>
      </c>
      <c r="B1907" s="52">
        <v>83015</v>
      </c>
      <c r="C1907" s="53" t="str">
        <f>+'3.- Resumen general'!D1909</f>
        <v xml:space="preserve">Metales pesados (arsénico, bario, berilio, bismuto, antimonio, mercurio) </v>
      </c>
      <c r="D1907" s="490" t="str">
        <f>+'3.- Resumen general'!F1909</f>
        <v>Análisis Bioquímicos</v>
      </c>
      <c r="E1907" s="436" t="s">
        <v>3232</v>
      </c>
      <c r="F1907" s="323">
        <f t="shared" si="135"/>
        <v>5.2683799999999996</v>
      </c>
      <c r="G1907" s="55"/>
      <c r="H1907" s="323"/>
      <c r="I1907" s="55"/>
      <c r="J1907" s="323"/>
      <c r="K1907" s="56">
        <f t="shared" si="136"/>
        <v>5.2683799999999996</v>
      </c>
      <c r="IK1907" s="2">
        <v>83015</v>
      </c>
      <c r="IL1907" s="196" t="s">
        <v>4337</v>
      </c>
      <c r="IM1907" s="5">
        <v>0</v>
      </c>
      <c r="IN1907" s="296">
        <f t="shared" si="137"/>
        <v>0</v>
      </c>
    </row>
    <row r="1908" spans="1:248">
      <c r="A1908" s="52">
        <f>+'3.- Resumen general'!B1910</f>
        <v>1904</v>
      </c>
      <c r="B1908" s="52">
        <v>83020</v>
      </c>
      <c r="C1908" s="53" t="str">
        <f>+'3.- Resumen general'!D1910</f>
        <v>Hemoglobina, fraccionamiento y análisis cuantitativo; electroforesis (p. ej., A2, S, C y/o F)</v>
      </c>
      <c r="D1908" s="490" t="str">
        <f>+'3.- Resumen general'!F1910</f>
        <v>Análisis Bioquímicos</v>
      </c>
      <c r="E1908" s="436" t="s">
        <v>3232</v>
      </c>
      <c r="F1908" s="323">
        <f t="shared" si="135"/>
        <v>5.2683799999999996</v>
      </c>
      <c r="G1908" s="55"/>
      <c r="H1908" s="323"/>
      <c r="I1908" s="55"/>
      <c r="J1908" s="323"/>
      <c r="K1908" s="56">
        <f t="shared" si="136"/>
        <v>5.2683799999999996</v>
      </c>
      <c r="IK1908" s="2">
        <v>83020</v>
      </c>
      <c r="IL1908" s="196" t="s">
        <v>4338</v>
      </c>
      <c r="IM1908" s="5">
        <v>0</v>
      </c>
      <c r="IN1908" s="296">
        <f t="shared" si="137"/>
        <v>0</v>
      </c>
    </row>
    <row r="1909" spans="1:248">
      <c r="A1909" s="52">
        <f>+'3.- Resumen general'!B1911</f>
        <v>1905</v>
      </c>
      <c r="B1909" s="52">
        <v>83021</v>
      </c>
      <c r="C1909" s="53" t="str">
        <f>+'3.- Resumen general'!D1911</f>
        <v>Hemoglobina, fraccionamiento y análisis cuantitativo; cromatografía (p. ej., A2, S, C y/o F)</v>
      </c>
      <c r="D1909" s="490" t="str">
        <f>+'3.- Resumen general'!F1911</f>
        <v>Análisis Bioquímicos</v>
      </c>
      <c r="E1909" s="436" t="s">
        <v>3232</v>
      </c>
      <c r="F1909" s="323">
        <f t="shared" si="135"/>
        <v>5.2683799999999996</v>
      </c>
      <c r="G1909" s="55"/>
      <c r="H1909" s="323"/>
      <c r="I1909" s="55"/>
      <c r="J1909" s="323"/>
      <c r="K1909" s="56">
        <f t="shared" si="136"/>
        <v>5.2683799999999996</v>
      </c>
      <c r="IK1909" s="2">
        <v>83021</v>
      </c>
      <c r="IL1909" s="196" t="s">
        <v>4339</v>
      </c>
      <c r="IM1909" s="5">
        <v>0</v>
      </c>
      <c r="IN1909" s="296">
        <f t="shared" si="137"/>
        <v>0</v>
      </c>
    </row>
    <row r="1910" spans="1:248">
      <c r="A1910" s="52">
        <f>+'3.- Resumen general'!B1912</f>
        <v>1906</v>
      </c>
      <c r="B1910" s="52">
        <v>83030</v>
      </c>
      <c r="C1910" s="53" t="str">
        <f>+'3.- Resumen general'!D1912</f>
        <v>Hemoglobina;  F(fetal), análisis químico</v>
      </c>
      <c r="D1910" s="490" t="str">
        <f>+'3.- Resumen general'!F1912</f>
        <v>Análisis Bioquímicos</v>
      </c>
      <c r="E1910" s="436" t="s">
        <v>3232</v>
      </c>
      <c r="F1910" s="323">
        <f t="shared" si="135"/>
        <v>5.2683799999999996</v>
      </c>
      <c r="G1910" s="55"/>
      <c r="H1910" s="323"/>
      <c r="I1910" s="55"/>
      <c r="J1910" s="323"/>
      <c r="K1910" s="56">
        <f t="shared" si="136"/>
        <v>5.2683799999999996</v>
      </c>
      <c r="IK1910" s="2">
        <v>83030</v>
      </c>
      <c r="IL1910" s="196" t="s">
        <v>4340</v>
      </c>
      <c r="IM1910" s="5">
        <v>0</v>
      </c>
      <c r="IN1910" s="296">
        <f t="shared" si="137"/>
        <v>0</v>
      </c>
    </row>
    <row r="1911" spans="1:248">
      <c r="A1911" s="52">
        <f>+'3.- Resumen general'!B1913</f>
        <v>1907</v>
      </c>
      <c r="B1911" s="52">
        <v>83036</v>
      </c>
      <c r="C1911" s="53" t="str">
        <f>+'3.- Resumen general'!D1913</f>
        <v>Dosaje de hemoglobina glicosilada</v>
      </c>
      <c r="D1911" s="490" t="str">
        <f>+'3.- Resumen general'!F1913</f>
        <v>Análisis Bioquímicos</v>
      </c>
      <c r="E1911" s="436" t="s">
        <v>4741</v>
      </c>
      <c r="F1911" s="323">
        <f t="shared" si="135"/>
        <v>42.423380000000002</v>
      </c>
      <c r="G1911" s="55"/>
      <c r="H1911" s="323"/>
      <c r="I1911" s="55"/>
      <c r="J1911" s="323"/>
      <c r="K1911" s="56">
        <f t="shared" si="136"/>
        <v>42.423380000000002</v>
      </c>
      <c r="IK1911" s="2">
        <v>83036</v>
      </c>
      <c r="IL1911" s="196" t="s">
        <v>3140</v>
      </c>
      <c r="IM1911" s="5">
        <v>0</v>
      </c>
      <c r="IN1911" s="296">
        <f t="shared" si="137"/>
        <v>0</v>
      </c>
    </row>
    <row r="1912" spans="1:248">
      <c r="A1912" s="52">
        <f>+'3.- Resumen general'!B1914</f>
        <v>1908</v>
      </c>
      <c r="B1912" s="52">
        <v>83070</v>
      </c>
      <c r="C1912" s="53" t="str">
        <f>+'3.- Resumen general'!D1914</f>
        <v>Hemosiderina; cualitativa</v>
      </c>
      <c r="D1912" s="490" t="str">
        <f>+'3.- Resumen general'!F1914</f>
        <v>Análisis Bioquímicos</v>
      </c>
      <c r="E1912" s="436" t="s">
        <v>3232</v>
      </c>
      <c r="F1912" s="323">
        <f t="shared" si="135"/>
        <v>5.2683799999999996</v>
      </c>
      <c r="G1912" s="55"/>
      <c r="H1912" s="323"/>
      <c r="I1912" s="55"/>
      <c r="J1912" s="323"/>
      <c r="K1912" s="56">
        <f t="shared" si="136"/>
        <v>5.2683799999999996</v>
      </c>
      <c r="IK1912" s="2">
        <v>83070</v>
      </c>
      <c r="IL1912" s="196" t="s">
        <v>4341</v>
      </c>
      <c r="IM1912" s="5">
        <v>0</v>
      </c>
      <c r="IN1912" s="296">
        <f t="shared" si="137"/>
        <v>0</v>
      </c>
    </row>
    <row r="1913" spans="1:248">
      <c r="A1913" s="52">
        <f>+'3.- Resumen general'!B1915</f>
        <v>1909</v>
      </c>
      <c r="B1913" s="52">
        <v>83090</v>
      </c>
      <c r="C1913" s="53" t="str">
        <f>+'3.- Resumen general'!D1915</f>
        <v>Homocisteína</v>
      </c>
      <c r="D1913" s="490" t="str">
        <f>+'3.- Resumen general'!F1915</f>
        <v>Análisis Bioquímicos</v>
      </c>
      <c r="E1913" s="436" t="s">
        <v>3232</v>
      </c>
      <c r="F1913" s="323">
        <f t="shared" si="135"/>
        <v>5.2683799999999996</v>
      </c>
      <c r="G1913" s="55"/>
      <c r="H1913" s="323"/>
      <c r="I1913" s="55"/>
      <c r="J1913" s="323"/>
      <c r="K1913" s="56">
        <f t="shared" si="136"/>
        <v>5.2683799999999996</v>
      </c>
      <c r="IK1913" s="2">
        <v>83090</v>
      </c>
      <c r="IL1913" s="196" t="s">
        <v>4342</v>
      </c>
      <c r="IM1913" s="5">
        <v>0</v>
      </c>
      <c r="IN1913" s="296">
        <f t="shared" si="137"/>
        <v>0</v>
      </c>
    </row>
    <row r="1914" spans="1:248">
      <c r="A1914" s="52">
        <f>+'3.- Resumen general'!B1916</f>
        <v>1910</v>
      </c>
      <c r="B1914" s="52">
        <v>83491</v>
      </c>
      <c r="C1914" s="53" t="str">
        <f>+'3.- Resumen general'!D1916</f>
        <v>Hidroxicorticosteroides, 17- (17-OHCS)</v>
      </c>
      <c r="D1914" s="490" t="str">
        <f>+'3.- Resumen general'!F1916</f>
        <v>Análisis Bioquímicos</v>
      </c>
      <c r="E1914" s="436" t="s">
        <v>3232</v>
      </c>
      <c r="F1914" s="323">
        <f t="shared" si="135"/>
        <v>5.2683799999999996</v>
      </c>
      <c r="G1914" s="55"/>
      <c r="H1914" s="323"/>
      <c r="I1914" s="55"/>
      <c r="J1914" s="323"/>
      <c r="K1914" s="56">
        <f t="shared" si="136"/>
        <v>5.2683799999999996</v>
      </c>
      <c r="IK1914" s="2">
        <v>83491</v>
      </c>
      <c r="IL1914" s="196" t="s">
        <v>4343</v>
      </c>
      <c r="IM1914" s="5">
        <v>0</v>
      </c>
      <c r="IN1914" s="296">
        <f t="shared" si="137"/>
        <v>0</v>
      </c>
    </row>
    <row r="1915" spans="1:248">
      <c r="A1915" s="52">
        <f>+'3.- Resumen general'!B1917</f>
        <v>1911</v>
      </c>
      <c r="B1915" s="52">
        <v>83497</v>
      </c>
      <c r="C1915" s="53" t="str">
        <f>+'3.- Resumen general'!D1917</f>
        <v>Acido hidroxiindolacético, 5-(HIAA)</v>
      </c>
      <c r="D1915" s="490" t="str">
        <f>+'3.- Resumen general'!F1917</f>
        <v>Análisis Bioquímicos</v>
      </c>
      <c r="E1915" s="436" t="s">
        <v>3232</v>
      </c>
      <c r="F1915" s="323">
        <f t="shared" si="135"/>
        <v>5.2683799999999996</v>
      </c>
      <c r="G1915" s="55"/>
      <c r="H1915" s="323"/>
      <c r="I1915" s="55"/>
      <c r="J1915" s="323"/>
      <c r="K1915" s="56">
        <f t="shared" si="136"/>
        <v>5.2683799999999996</v>
      </c>
      <c r="IK1915" s="2">
        <v>83497</v>
      </c>
      <c r="IL1915" s="196" t="s">
        <v>3978</v>
      </c>
      <c r="IM1915" s="5">
        <v>0</v>
      </c>
      <c r="IN1915" s="296">
        <f t="shared" si="137"/>
        <v>0</v>
      </c>
    </row>
    <row r="1916" spans="1:248">
      <c r="A1916" s="52">
        <f>+'3.- Resumen general'!B1918</f>
        <v>1912</v>
      </c>
      <c r="B1916" s="52">
        <v>83498</v>
      </c>
      <c r="C1916" s="53" t="str">
        <f>+'3.- Resumen general'!D1918</f>
        <v>Hidroxiprogesterona, 17-D</v>
      </c>
      <c r="D1916" s="490" t="str">
        <f>+'3.- Resumen general'!F1918</f>
        <v>Análisis Bioquímicos</v>
      </c>
      <c r="E1916" s="436" t="s">
        <v>3232</v>
      </c>
      <c r="F1916" s="323">
        <f t="shared" si="135"/>
        <v>5.2683799999999996</v>
      </c>
      <c r="G1916" s="55"/>
      <c r="H1916" s="323"/>
      <c r="I1916" s="55"/>
      <c r="J1916" s="323"/>
      <c r="K1916" s="56">
        <f t="shared" si="136"/>
        <v>5.2683799999999996</v>
      </c>
      <c r="IK1916" s="2">
        <v>83498</v>
      </c>
      <c r="IL1916" s="196" t="s">
        <v>3979</v>
      </c>
      <c r="IM1916" s="5">
        <v>0</v>
      </c>
      <c r="IN1916" s="296">
        <f t="shared" si="137"/>
        <v>0</v>
      </c>
    </row>
    <row r="1917" spans="1:248">
      <c r="A1917" s="52">
        <f>+'3.- Resumen general'!B1919</f>
        <v>1913</v>
      </c>
      <c r="B1917" s="52">
        <v>83505</v>
      </c>
      <c r="C1917" s="53" t="str">
        <f>+'3.- Resumen general'!D1919</f>
        <v>Hidroxiprolina; total</v>
      </c>
      <c r="D1917" s="490" t="str">
        <f>+'3.- Resumen general'!F1919</f>
        <v>Análisis Bioquímicos</v>
      </c>
      <c r="E1917" s="436" t="s">
        <v>3232</v>
      </c>
      <c r="F1917" s="323">
        <f t="shared" si="135"/>
        <v>5.2683799999999996</v>
      </c>
      <c r="G1917" s="55"/>
      <c r="H1917" s="323"/>
      <c r="I1917" s="55"/>
      <c r="J1917" s="323"/>
      <c r="K1917" s="56">
        <f t="shared" si="136"/>
        <v>5.2683799999999996</v>
      </c>
      <c r="IK1917" s="2">
        <v>83505</v>
      </c>
      <c r="IL1917" s="196" t="s">
        <v>3980</v>
      </c>
      <c r="IM1917" s="5">
        <v>0</v>
      </c>
      <c r="IN1917" s="296">
        <f t="shared" si="137"/>
        <v>0</v>
      </c>
    </row>
    <row r="1918" spans="1:248">
      <c r="A1918" s="52">
        <f>+'3.- Resumen general'!B1920</f>
        <v>1914</v>
      </c>
      <c r="B1918" s="52">
        <v>83520</v>
      </c>
      <c r="C1918" s="53" t="str">
        <f>+'3.- Resumen general'!D1920</f>
        <v>Otro inmunoensayo (Dosaje de enolasa específica)</v>
      </c>
      <c r="D1918" s="490" t="str">
        <f>+'3.- Resumen general'!F1920</f>
        <v>Análisis Bioquímicos</v>
      </c>
      <c r="E1918" s="436" t="s">
        <v>3232</v>
      </c>
      <c r="F1918" s="323">
        <f t="shared" si="135"/>
        <v>5.2683799999999996</v>
      </c>
      <c r="G1918" s="55"/>
      <c r="H1918" s="323"/>
      <c r="I1918" s="55"/>
      <c r="J1918" s="323"/>
      <c r="K1918" s="56">
        <f t="shared" si="136"/>
        <v>5.2683799999999996</v>
      </c>
      <c r="IK1918" s="2">
        <v>83520</v>
      </c>
      <c r="IL1918" s="196" t="s">
        <v>3141</v>
      </c>
      <c r="IM1918" s="5">
        <v>0</v>
      </c>
      <c r="IN1918" s="296">
        <f t="shared" si="137"/>
        <v>0</v>
      </c>
    </row>
    <row r="1919" spans="1:248">
      <c r="A1919" s="52">
        <f>+'3.- Resumen general'!B1921</f>
        <v>1915</v>
      </c>
      <c r="B1919" s="52">
        <v>83521</v>
      </c>
      <c r="C1919" s="53" t="str">
        <f>+'3.- Resumen general'!D1921</f>
        <v>Inmunohistoquímica por marcador</v>
      </c>
      <c r="D1919" s="490" t="str">
        <f>+'3.- Resumen general'!F1921</f>
        <v>Análisis de Inmunología</v>
      </c>
      <c r="E1919" s="432" t="s">
        <v>3239</v>
      </c>
      <c r="F1919" s="323">
        <f t="shared" si="135"/>
        <v>14.17338</v>
      </c>
      <c r="G1919" s="55"/>
      <c r="H1919" s="323"/>
      <c r="I1919" s="55"/>
      <c r="J1919" s="323"/>
      <c r="K1919" s="56">
        <f t="shared" si="136"/>
        <v>14.17338</v>
      </c>
      <c r="IK1919" s="287">
        <v>83521</v>
      </c>
      <c r="IL1919" s="196" t="s">
        <v>3981</v>
      </c>
      <c r="IM1919" s="5">
        <v>10</v>
      </c>
      <c r="IN1919" s="296">
        <f t="shared" si="137"/>
        <v>0.16666666666666666</v>
      </c>
    </row>
    <row r="1920" spans="1:248">
      <c r="A1920" s="52">
        <f>+'3.- Resumen general'!B1922</f>
        <v>1916</v>
      </c>
      <c r="B1920" s="52">
        <v>83525</v>
      </c>
      <c r="C1920" s="53" t="str">
        <f>+'3.- Resumen general'!D1922</f>
        <v>Insulina</v>
      </c>
      <c r="D1920" s="490" t="str">
        <f>+'3.- Resumen general'!F1922</f>
        <v>Análisis Bioquímicos</v>
      </c>
      <c r="E1920" s="436" t="s">
        <v>3232</v>
      </c>
      <c r="F1920" s="323">
        <f t="shared" si="135"/>
        <v>5.2683799999999996</v>
      </c>
      <c r="G1920" s="55"/>
      <c r="H1920" s="323"/>
      <c r="I1920" s="55"/>
      <c r="J1920" s="323"/>
      <c r="K1920" s="56">
        <f t="shared" si="136"/>
        <v>5.2683799999999996</v>
      </c>
      <c r="IK1920" s="2">
        <v>83525</v>
      </c>
      <c r="IL1920" s="196" t="s">
        <v>3142</v>
      </c>
      <c r="IM1920" s="5">
        <v>0</v>
      </c>
      <c r="IN1920" s="296">
        <f t="shared" si="137"/>
        <v>0</v>
      </c>
    </row>
    <row r="1921" spans="1:248">
      <c r="A1921" s="52">
        <f>+'3.- Resumen general'!B1923</f>
        <v>1917</v>
      </c>
      <c r="B1921" s="52">
        <v>83540</v>
      </c>
      <c r="C1921" s="53" t="str">
        <f>+'3.- Resumen general'!D1923</f>
        <v>Hierro sérico</v>
      </c>
      <c r="D1921" s="490" t="str">
        <f>+'3.- Resumen general'!F1923</f>
        <v>Análisis Bioquímicos</v>
      </c>
      <c r="E1921" s="436" t="s">
        <v>4727</v>
      </c>
      <c r="F1921" s="323">
        <f t="shared" si="135"/>
        <v>11.82338</v>
      </c>
      <c r="G1921" s="55"/>
      <c r="H1921" s="323"/>
      <c r="I1921" s="55"/>
      <c r="J1921" s="323"/>
      <c r="K1921" s="56">
        <f t="shared" si="136"/>
        <v>11.82338</v>
      </c>
      <c r="IK1921" s="2">
        <v>83540</v>
      </c>
      <c r="IL1921" s="196" t="s">
        <v>3143</v>
      </c>
      <c r="IM1921" s="5">
        <v>0</v>
      </c>
      <c r="IN1921" s="296">
        <f t="shared" si="137"/>
        <v>0</v>
      </c>
    </row>
    <row r="1922" spans="1:248">
      <c r="A1922" s="52">
        <f>+'3.- Resumen general'!B1924</f>
        <v>1918</v>
      </c>
      <c r="B1922" s="52">
        <v>83550</v>
      </c>
      <c r="C1922" s="53" t="str">
        <f>+'3.- Resumen general'!D1924</f>
        <v>Capacidad de ligar el hierro</v>
      </c>
      <c r="D1922" s="490" t="str">
        <f>+'3.- Resumen general'!F1924</f>
        <v>Análisis Bioquímicos</v>
      </c>
      <c r="E1922" s="436" t="s">
        <v>3232</v>
      </c>
      <c r="F1922" s="323">
        <f t="shared" si="135"/>
        <v>5.2683799999999996</v>
      </c>
      <c r="G1922" s="55"/>
      <c r="H1922" s="323"/>
      <c r="I1922" s="55"/>
      <c r="J1922" s="323"/>
      <c r="K1922" s="56">
        <f t="shared" si="136"/>
        <v>5.2683799999999996</v>
      </c>
      <c r="IK1922" s="2">
        <v>83550</v>
      </c>
      <c r="IL1922" s="196" t="s">
        <v>3982</v>
      </c>
      <c r="IM1922" s="5">
        <v>0</v>
      </c>
      <c r="IN1922" s="296">
        <f t="shared" si="137"/>
        <v>0</v>
      </c>
    </row>
    <row r="1923" spans="1:248">
      <c r="A1923" s="52">
        <f>+'3.- Resumen general'!B1925</f>
        <v>1919</v>
      </c>
      <c r="B1923" s="52">
        <v>83586</v>
      </c>
      <c r="C1923" s="53" t="str">
        <f>+'3.- Resumen general'!D1925</f>
        <v>Cetosteroides, 17- (17-KS); totales</v>
      </c>
      <c r="D1923" s="490" t="str">
        <f>+'3.- Resumen general'!F1925</f>
        <v>Análisis Bioquímicos</v>
      </c>
      <c r="E1923" s="436" t="s">
        <v>3232</v>
      </c>
      <c r="F1923" s="323">
        <f t="shared" si="135"/>
        <v>5.2683799999999996</v>
      </c>
      <c r="G1923" s="55"/>
      <c r="H1923" s="323"/>
      <c r="I1923" s="55"/>
      <c r="J1923" s="323"/>
      <c r="K1923" s="56">
        <f t="shared" si="136"/>
        <v>5.2683799999999996</v>
      </c>
      <c r="IK1923" s="2">
        <v>83586</v>
      </c>
      <c r="IL1923" s="196" t="s">
        <v>3983</v>
      </c>
      <c r="IM1923" s="5">
        <v>0</v>
      </c>
      <c r="IN1923" s="296">
        <f t="shared" si="137"/>
        <v>0</v>
      </c>
    </row>
    <row r="1924" spans="1:248">
      <c r="A1924" s="52">
        <f>+'3.- Resumen general'!B1926</f>
        <v>1920</v>
      </c>
      <c r="B1924" s="52">
        <v>83605</v>
      </c>
      <c r="C1924" s="53" t="str">
        <f>+'3.- Resumen general'!D1926</f>
        <v>Lactato (Ácido Láctico)</v>
      </c>
      <c r="D1924" s="490" t="str">
        <f>+'3.- Resumen general'!F1926</f>
        <v>Análisis Bioquímicos</v>
      </c>
      <c r="E1924" s="436" t="s">
        <v>3232</v>
      </c>
      <c r="F1924" s="323">
        <f t="shared" si="135"/>
        <v>5.2683799999999996</v>
      </c>
      <c r="G1924" s="55"/>
      <c r="H1924" s="323"/>
      <c r="I1924" s="55"/>
      <c r="J1924" s="323"/>
      <c r="K1924" s="56">
        <f t="shared" si="136"/>
        <v>5.2683799999999996</v>
      </c>
      <c r="IK1924" s="2">
        <v>83605</v>
      </c>
      <c r="IL1924" s="196" t="s">
        <v>3144</v>
      </c>
      <c r="IM1924" s="5">
        <v>0</v>
      </c>
      <c r="IN1924" s="296">
        <f t="shared" si="137"/>
        <v>0</v>
      </c>
    </row>
    <row r="1925" spans="1:248">
      <c r="A1925" s="52">
        <f>+'3.- Resumen general'!B1927</f>
        <v>1921</v>
      </c>
      <c r="B1925" s="52">
        <v>83615</v>
      </c>
      <c r="C1925" s="53" t="str">
        <f>+'3.- Resumen general'!D1927</f>
        <v>Lactato Deshidrogenasa (LDH)</v>
      </c>
      <c r="D1925" s="490" t="str">
        <f>+'3.- Resumen general'!F1927</f>
        <v>Análisis Bioquímicos</v>
      </c>
      <c r="E1925" s="436" t="s">
        <v>4695</v>
      </c>
      <c r="F1925" s="323">
        <f t="shared" ref="F1925:F1988" si="138">+VLOOKUP(E1925,$C$2421:$D$3113,2,FALSE)</f>
        <v>2.6453799999999998</v>
      </c>
      <c r="G1925" s="55"/>
      <c r="H1925" s="323"/>
      <c r="I1925" s="55"/>
      <c r="J1925" s="323"/>
      <c r="K1925" s="56">
        <f t="shared" ref="K1925:K1988" si="139">+F1925+H1925+J1925</f>
        <v>2.6453799999999998</v>
      </c>
      <c r="IK1925" s="2">
        <v>83615</v>
      </c>
      <c r="IL1925" s="196" t="s">
        <v>3145</v>
      </c>
      <c r="IM1925" s="5">
        <v>0</v>
      </c>
      <c r="IN1925" s="296">
        <f t="shared" ref="IN1925:IN1988" si="140">IM1925/60</f>
        <v>0</v>
      </c>
    </row>
    <row r="1926" spans="1:248">
      <c r="A1926" s="52">
        <f>+'3.- Resumen general'!B1928</f>
        <v>1922</v>
      </c>
      <c r="B1926" s="52">
        <v>83625</v>
      </c>
      <c r="C1926" s="53" t="str">
        <f>+'3.- Resumen general'!D1928</f>
        <v>Lactato deshidrogenasa (LD), (LDH); isoenzimas, separación y determinación cuantitativa</v>
      </c>
      <c r="D1926" s="490" t="str">
        <f>+'3.- Resumen general'!F1928</f>
        <v>Análisis Bioquímicos</v>
      </c>
      <c r="E1926" s="436" t="s">
        <v>3232</v>
      </c>
      <c r="F1926" s="323">
        <f t="shared" si="138"/>
        <v>5.2683799999999996</v>
      </c>
      <c r="G1926" s="55"/>
      <c r="H1926" s="323"/>
      <c r="I1926" s="55"/>
      <c r="J1926" s="323"/>
      <c r="K1926" s="56">
        <f t="shared" si="139"/>
        <v>5.2683799999999996</v>
      </c>
      <c r="IK1926" s="2">
        <v>83625</v>
      </c>
      <c r="IL1926" s="196" t="s">
        <v>3984</v>
      </c>
      <c r="IM1926" s="5">
        <v>0</v>
      </c>
      <c r="IN1926" s="296">
        <f t="shared" si="140"/>
        <v>0</v>
      </c>
    </row>
    <row r="1927" spans="1:248">
      <c r="A1927" s="52">
        <f>+'3.- Resumen general'!B1929</f>
        <v>1923</v>
      </c>
      <c r="B1927" s="52">
        <v>83634</v>
      </c>
      <c r="C1927" s="53" t="str">
        <f>+'3.- Resumen general'!D1929</f>
        <v>Lactosa en orina; cuantitativa</v>
      </c>
      <c r="D1927" s="490" t="str">
        <f>+'3.- Resumen general'!F1929</f>
        <v>Análisis Bioquímicos</v>
      </c>
      <c r="E1927" s="436" t="s">
        <v>3232</v>
      </c>
      <c r="F1927" s="323">
        <f t="shared" si="138"/>
        <v>5.2683799999999996</v>
      </c>
      <c r="G1927" s="55"/>
      <c r="H1927" s="323"/>
      <c r="I1927" s="55"/>
      <c r="J1927" s="323"/>
      <c r="K1927" s="56">
        <f t="shared" si="139"/>
        <v>5.2683799999999996</v>
      </c>
      <c r="IK1927" s="2">
        <v>83634</v>
      </c>
      <c r="IL1927" s="196" t="s">
        <v>3985</v>
      </c>
      <c r="IM1927" s="5">
        <v>0</v>
      </c>
      <c r="IN1927" s="296">
        <f t="shared" si="140"/>
        <v>0</v>
      </c>
    </row>
    <row r="1928" spans="1:248">
      <c r="A1928" s="52">
        <f>+'3.- Resumen general'!B1930</f>
        <v>1924</v>
      </c>
      <c r="B1928" s="52">
        <v>83661</v>
      </c>
      <c r="C1928" s="53" t="str">
        <f>+'3.- Resumen general'!D1930</f>
        <v>Fosfatidilglicerol ó ratio lecitina/esfingomielina</v>
      </c>
      <c r="D1928" s="490" t="str">
        <f>+'3.- Resumen general'!F1930</f>
        <v>Análisis Bioquímicos</v>
      </c>
      <c r="E1928" s="436" t="s">
        <v>3232</v>
      </c>
      <c r="F1928" s="323">
        <f t="shared" si="138"/>
        <v>5.2683799999999996</v>
      </c>
      <c r="G1928" s="55"/>
      <c r="H1928" s="323"/>
      <c r="I1928" s="55"/>
      <c r="J1928" s="323"/>
      <c r="K1928" s="56">
        <f t="shared" si="139"/>
        <v>5.2683799999999996</v>
      </c>
      <c r="IK1928" s="2">
        <v>83661</v>
      </c>
      <c r="IL1928" s="196" t="s">
        <v>3146</v>
      </c>
      <c r="IM1928" s="5">
        <v>0</v>
      </c>
      <c r="IN1928" s="296">
        <f t="shared" si="140"/>
        <v>0</v>
      </c>
    </row>
    <row r="1929" spans="1:248">
      <c r="A1929" s="52">
        <f>+'3.- Resumen general'!B1931</f>
        <v>1925</v>
      </c>
      <c r="B1929" s="52">
        <v>83662</v>
      </c>
      <c r="C1929" s="53" t="str">
        <f>+'3.- Resumen general'!D1931</f>
        <v>Test de Clements lecitina-esfingomielina,</v>
      </c>
      <c r="D1929" s="490" t="str">
        <f>+'3.- Resumen general'!F1931</f>
        <v>Análisis Bioquímicos</v>
      </c>
      <c r="E1929" s="436" t="s">
        <v>3232</v>
      </c>
      <c r="F1929" s="323">
        <f t="shared" si="138"/>
        <v>5.2683799999999996</v>
      </c>
      <c r="G1929" s="55"/>
      <c r="H1929" s="323"/>
      <c r="I1929" s="55"/>
      <c r="J1929" s="323"/>
      <c r="K1929" s="56">
        <f t="shared" si="139"/>
        <v>5.2683799999999996</v>
      </c>
      <c r="IK1929" s="2">
        <v>83662</v>
      </c>
      <c r="IL1929" s="196" t="s">
        <v>3147</v>
      </c>
      <c r="IM1929" s="5">
        <v>0</v>
      </c>
      <c r="IN1929" s="296">
        <f t="shared" si="140"/>
        <v>0</v>
      </c>
    </row>
    <row r="1930" spans="1:248">
      <c r="A1930" s="52">
        <f>+'3.- Resumen general'!B1932</f>
        <v>1926</v>
      </c>
      <c r="B1930" s="52">
        <v>83690</v>
      </c>
      <c r="C1930" s="53" t="str">
        <f>+'3.- Resumen general'!D1932</f>
        <v>Lipasa</v>
      </c>
      <c r="D1930" s="490" t="str">
        <f>+'3.- Resumen general'!F1932</f>
        <v>Análisis Bioquímicos</v>
      </c>
      <c r="E1930" s="436" t="s">
        <v>3232</v>
      </c>
      <c r="F1930" s="323">
        <f t="shared" si="138"/>
        <v>5.2683799999999996</v>
      </c>
      <c r="G1930" s="55"/>
      <c r="H1930" s="323"/>
      <c r="I1930" s="55"/>
      <c r="J1930" s="323"/>
      <c r="K1930" s="56">
        <f t="shared" si="139"/>
        <v>5.2683799999999996</v>
      </c>
      <c r="IK1930" s="2">
        <v>83690</v>
      </c>
      <c r="IL1930" s="196" t="s">
        <v>3986</v>
      </c>
      <c r="IM1930" s="5">
        <v>0</v>
      </c>
      <c r="IN1930" s="296">
        <f t="shared" si="140"/>
        <v>0</v>
      </c>
    </row>
    <row r="1931" spans="1:248">
      <c r="A1931" s="52">
        <f>+'3.- Resumen general'!B1933</f>
        <v>1927</v>
      </c>
      <c r="B1931" s="52">
        <v>83715</v>
      </c>
      <c r="C1931" s="53" t="str">
        <f>+'3.- Resumen general'!D1933</f>
        <v>Lipoproteínas en sangre; separación y determinación cuantitativa por electroforesis</v>
      </c>
      <c r="D1931" s="490" t="str">
        <f>+'3.- Resumen general'!F1933</f>
        <v>Análisis Bioquímicos</v>
      </c>
      <c r="E1931" s="436" t="s">
        <v>3232</v>
      </c>
      <c r="F1931" s="323">
        <f t="shared" si="138"/>
        <v>5.2683799999999996</v>
      </c>
      <c r="G1931" s="55"/>
      <c r="H1931" s="323"/>
      <c r="I1931" s="55"/>
      <c r="J1931" s="323"/>
      <c r="K1931" s="56">
        <f t="shared" si="139"/>
        <v>5.2683799999999996</v>
      </c>
      <c r="IK1931" s="2">
        <v>83715</v>
      </c>
      <c r="IL1931" s="196" t="s">
        <v>3987</v>
      </c>
      <c r="IM1931" s="5">
        <v>0</v>
      </c>
      <c r="IN1931" s="296">
        <f t="shared" si="140"/>
        <v>0</v>
      </c>
    </row>
    <row r="1932" spans="1:248">
      <c r="A1932" s="52">
        <f>+'3.- Resumen general'!B1934</f>
        <v>1928</v>
      </c>
      <c r="B1932" s="52">
        <v>83718</v>
      </c>
      <c r="C1932" s="53" t="str">
        <f>+'3.- Resumen general'!D1934</f>
        <v>HDL colesterol</v>
      </c>
      <c r="D1932" s="490" t="str">
        <f>+'3.- Resumen general'!F1934</f>
        <v>Análisis Bioquímicos</v>
      </c>
      <c r="E1932" s="436" t="s">
        <v>4696</v>
      </c>
      <c r="F1932" s="323">
        <f t="shared" si="138"/>
        <v>5.9733799999999997</v>
      </c>
      <c r="G1932" s="55"/>
      <c r="H1932" s="323"/>
      <c r="I1932" s="55"/>
      <c r="J1932" s="323"/>
      <c r="K1932" s="56">
        <f t="shared" si="139"/>
        <v>5.9733799999999997</v>
      </c>
      <c r="IK1932" s="2">
        <v>83718</v>
      </c>
      <c r="IL1932" s="196" t="s">
        <v>3148</v>
      </c>
      <c r="IM1932" s="5">
        <v>0</v>
      </c>
      <c r="IN1932" s="296">
        <f t="shared" si="140"/>
        <v>0</v>
      </c>
    </row>
    <row r="1933" spans="1:248">
      <c r="A1933" s="52">
        <f>+'3.- Resumen general'!B1935</f>
        <v>1929</v>
      </c>
      <c r="B1933" s="52">
        <v>83719</v>
      </c>
      <c r="C1933" s="53" t="str">
        <f>+'3.- Resumen general'!D1935</f>
        <v>VLDL Colesterol</v>
      </c>
      <c r="D1933" s="490" t="str">
        <f>+'3.- Resumen general'!F1935</f>
        <v>Análisis Bioquímicos</v>
      </c>
      <c r="E1933" s="436" t="s">
        <v>4736</v>
      </c>
      <c r="F1933" s="323">
        <f t="shared" si="138"/>
        <v>5.11538</v>
      </c>
      <c r="G1933" s="55"/>
      <c r="H1933" s="323"/>
      <c r="I1933" s="55"/>
      <c r="J1933" s="323"/>
      <c r="K1933" s="56">
        <f t="shared" si="139"/>
        <v>5.11538</v>
      </c>
      <c r="IK1933" s="2">
        <v>83719</v>
      </c>
      <c r="IL1933" s="196" t="s">
        <v>3149</v>
      </c>
      <c r="IM1933" s="5">
        <v>0</v>
      </c>
      <c r="IN1933" s="296">
        <f t="shared" si="140"/>
        <v>0</v>
      </c>
    </row>
    <row r="1934" spans="1:248">
      <c r="A1934" s="52">
        <f>+'3.- Resumen general'!B1936</f>
        <v>1930</v>
      </c>
      <c r="B1934" s="52">
        <v>83721</v>
      </c>
      <c r="C1934" s="53" t="str">
        <f>+'3.- Resumen general'!D1936</f>
        <v>LDL colesterol</v>
      </c>
      <c r="D1934" s="490" t="str">
        <f>+'3.- Resumen general'!F1936</f>
        <v>Análisis Bioquímicos</v>
      </c>
      <c r="E1934" s="436" t="s">
        <v>4697</v>
      </c>
      <c r="F1934" s="323">
        <f t="shared" si="138"/>
        <v>10.87438</v>
      </c>
      <c r="G1934" s="55"/>
      <c r="H1934" s="323"/>
      <c r="I1934" s="55"/>
      <c r="J1934" s="323"/>
      <c r="K1934" s="56">
        <f t="shared" si="139"/>
        <v>10.87438</v>
      </c>
      <c r="IK1934" s="2">
        <v>83721</v>
      </c>
      <c r="IL1934" s="196" t="s">
        <v>3150</v>
      </c>
      <c r="IM1934" s="5">
        <v>0</v>
      </c>
      <c r="IN1934" s="296">
        <f t="shared" si="140"/>
        <v>0</v>
      </c>
    </row>
    <row r="1935" spans="1:248">
      <c r="A1935" s="52">
        <f>+'3.- Resumen general'!B1937</f>
        <v>1931</v>
      </c>
      <c r="B1935" s="52">
        <v>83735</v>
      </c>
      <c r="C1935" s="53" t="str">
        <f>+'3.- Resumen general'!D1937</f>
        <v>Magnesio</v>
      </c>
      <c r="D1935" s="490" t="str">
        <f>+'3.- Resumen general'!F1937</f>
        <v>Análisis Bioquímicos</v>
      </c>
      <c r="E1935" s="436" t="s">
        <v>3232</v>
      </c>
      <c r="F1935" s="323">
        <f t="shared" si="138"/>
        <v>5.2683799999999996</v>
      </c>
      <c r="G1935" s="55"/>
      <c r="H1935" s="323"/>
      <c r="I1935" s="55"/>
      <c r="J1935" s="323"/>
      <c r="K1935" s="56">
        <f t="shared" si="139"/>
        <v>5.2683799999999996</v>
      </c>
      <c r="IK1935" s="2">
        <v>83735</v>
      </c>
      <c r="IL1935" s="196" t="s">
        <v>3988</v>
      </c>
      <c r="IM1935" s="5">
        <v>0</v>
      </c>
      <c r="IN1935" s="296">
        <f t="shared" si="140"/>
        <v>0</v>
      </c>
    </row>
    <row r="1936" spans="1:248">
      <c r="A1936" s="52">
        <f>+'3.- Resumen general'!B1938</f>
        <v>1932</v>
      </c>
      <c r="B1936" s="52">
        <v>83874</v>
      </c>
      <c r="C1936" s="53" t="str">
        <f>+'3.- Resumen general'!D1938</f>
        <v>Mioglobina</v>
      </c>
      <c r="D1936" s="490" t="str">
        <f>+'3.- Resumen general'!F1938</f>
        <v>Análisis Bioquímicos</v>
      </c>
      <c r="E1936" s="436" t="s">
        <v>3232</v>
      </c>
      <c r="F1936" s="323">
        <f t="shared" si="138"/>
        <v>5.2683799999999996</v>
      </c>
      <c r="G1936" s="55"/>
      <c r="H1936" s="323"/>
      <c r="I1936" s="55"/>
      <c r="J1936" s="323"/>
      <c r="K1936" s="56">
        <f t="shared" si="139"/>
        <v>5.2683799999999996</v>
      </c>
      <c r="IK1936" s="2">
        <v>83874</v>
      </c>
      <c r="IL1936" s="196" t="s">
        <v>3989</v>
      </c>
      <c r="IM1936" s="5">
        <v>0</v>
      </c>
      <c r="IN1936" s="296">
        <f t="shared" si="140"/>
        <v>0</v>
      </c>
    </row>
    <row r="1937" spans="1:248">
      <c r="A1937" s="52">
        <f>+'3.- Resumen general'!B1939</f>
        <v>1933</v>
      </c>
      <c r="B1937" s="52">
        <v>83898</v>
      </c>
      <c r="C1937" s="53" t="str">
        <f>+'3.- Resumen general'!D1939</f>
        <v>Reacción en cadena de la polimerasa (PCR)</v>
      </c>
      <c r="D1937" s="490" t="str">
        <f>+'3.- Resumen general'!F1939</f>
        <v>Análisis de Inmunología</v>
      </c>
      <c r="E1937" s="432" t="s">
        <v>3239</v>
      </c>
      <c r="F1937" s="323">
        <f t="shared" si="138"/>
        <v>14.17338</v>
      </c>
      <c r="G1937" s="55"/>
      <c r="H1937" s="323"/>
      <c r="I1937" s="55"/>
      <c r="J1937" s="323"/>
      <c r="K1937" s="56">
        <f t="shared" si="139"/>
        <v>14.17338</v>
      </c>
      <c r="IK1937" s="2" t="s">
        <v>6213</v>
      </c>
      <c r="IL1937" s="196" t="s">
        <v>3151</v>
      </c>
      <c r="IM1937" s="5">
        <v>20</v>
      </c>
      <c r="IN1937" s="296">
        <f t="shared" si="140"/>
        <v>0.33333333333333331</v>
      </c>
    </row>
    <row r="1938" spans="1:248">
      <c r="A1938" s="52">
        <f>+'3.- Resumen general'!B1940</f>
        <v>1934</v>
      </c>
      <c r="B1938" s="52">
        <v>83925</v>
      </c>
      <c r="C1938" s="53" t="str">
        <f>+'3.- Resumen general'!D1940</f>
        <v>Opiáceos (p. ej., morfina, meperidina)</v>
      </c>
      <c r="D1938" s="490" t="str">
        <f>+'3.- Resumen general'!F1940</f>
        <v>Análisis Bioquímicos</v>
      </c>
      <c r="E1938" s="436" t="s">
        <v>3232</v>
      </c>
      <c r="F1938" s="323">
        <f t="shared" si="138"/>
        <v>5.2683799999999996</v>
      </c>
      <c r="G1938" s="55"/>
      <c r="H1938" s="323"/>
      <c r="I1938" s="55"/>
      <c r="J1938" s="323"/>
      <c r="K1938" s="56">
        <f t="shared" si="139"/>
        <v>5.2683799999999996</v>
      </c>
      <c r="IK1938" s="2">
        <v>83925</v>
      </c>
      <c r="IL1938" s="196" t="s">
        <v>3990</v>
      </c>
      <c r="IM1938" s="5">
        <v>0</v>
      </c>
      <c r="IN1938" s="296">
        <f t="shared" si="140"/>
        <v>0</v>
      </c>
    </row>
    <row r="1939" spans="1:248">
      <c r="A1939" s="52">
        <f>+'3.- Resumen general'!B1941</f>
        <v>1935</v>
      </c>
      <c r="B1939" s="52">
        <v>83930</v>
      </c>
      <c r="C1939" s="53" t="str">
        <f>+'3.- Resumen general'!D1941</f>
        <v>Osmolalidad; sangre</v>
      </c>
      <c r="D1939" s="490" t="str">
        <f>+'3.- Resumen general'!F1941</f>
        <v>Análisis Bioquímicos</v>
      </c>
      <c r="E1939" s="436" t="s">
        <v>4738</v>
      </c>
      <c r="F1939" s="323">
        <f t="shared" si="138"/>
        <v>0.58329999999999993</v>
      </c>
      <c r="G1939" s="55"/>
      <c r="H1939" s="323"/>
      <c r="I1939" s="55"/>
      <c r="J1939" s="323"/>
      <c r="K1939" s="56">
        <f t="shared" si="139"/>
        <v>0.58329999999999993</v>
      </c>
      <c r="IK1939" s="2">
        <v>83930</v>
      </c>
      <c r="IL1939" s="196" t="s">
        <v>3991</v>
      </c>
      <c r="IM1939" s="5">
        <v>0</v>
      </c>
      <c r="IN1939" s="296">
        <f t="shared" si="140"/>
        <v>0</v>
      </c>
    </row>
    <row r="1940" spans="1:248">
      <c r="A1940" s="52">
        <f>+'3.- Resumen general'!B1942</f>
        <v>1936</v>
      </c>
      <c r="B1940" s="52">
        <v>83935</v>
      </c>
      <c r="C1940" s="53" t="str">
        <f>+'3.- Resumen general'!D1942</f>
        <v>Osmolalidad; orina</v>
      </c>
      <c r="D1940" s="490" t="str">
        <f>+'3.- Resumen general'!F1942</f>
        <v>Análisis Bioquímicos</v>
      </c>
      <c r="E1940" s="436" t="s">
        <v>4739</v>
      </c>
      <c r="F1940" s="323">
        <f t="shared" si="138"/>
        <v>0.60470000000000002</v>
      </c>
      <c r="G1940" s="55"/>
      <c r="H1940" s="323"/>
      <c r="I1940" s="55"/>
      <c r="J1940" s="323"/>
      <c r="K1940" s="56">
        <f t="shared" si="139"/>
        <v>0.60470000000000002</v>
      </c>
      <c r="IK1940" s="2">
        <v>83935</v>
      </c>
      <c r="IL1940" s="196" t="s">
        <v>3992</v>
      </c>
      <c r="IM1940" s="5">
        <v>0</v>
      </c>
      <c r="IN1940" s="296">
        <f t="shared" si="140"/>
        <v>0</v>
      </c>
    </row>
    <row r="1941" spans="1:248">
      <c r="A1941" s="52">
        <f>+'3.- Resumen general'!B1943</f>
        <v>1937</v>
      </c>
      <c r="B1941" s="52">
        <v>83970</v>
      </c>
      <c r="C1941" s="53" t="str">
        <f>+'3.- Resumen general'!D1943</f>
        <v>Paratohormona (PTH)</v>
      </c>
      <c r="D1941" s="490" t="str">
        <f>+'3.- Resumen general'!F1943</f>
        <v>Análisis Bioquímicos</v>
      </c>
      <c r="E1941" s="436" t="s">
        <v>3232</v>
      </c>
      <c r="F1941" s="323">
        <f t="shared" si="138"/>
        <v>5.2683799999999996</v>
      </c>
      <c r="G1941" s="55"/>
      <c r="H1941" s="323"/>
      <c r="I1941" s="55"/>
      <c r="J1941" s="323"/>
      <c r="K1941" s="56">
        <f t="shared" si="139"/>
        <v>5.2683799999999996</v>
      </c>
      <c r="IK1941" s="2">
        <v>83970</v>
      </c>
      <c r="IL1941" s="196" t="s">
        <v>3152</v>
      </c>
      <c r="IM1941" s="5">
        <v>0</v>
      </c>
      <c r="IN1941" s="296">
        <f t="shared" si="140"/>
        <v>0</v>
      </c>
    </row>
    <row r="1942" spans="1:248">
      <c r="A1942" s="52">
        <f>+'3.- Resumen general'!B1944</f>
        <v>1938</v>
      </c>
      <c r="B1942" s="52">
        <v>83986</v>
      </c>
      <c r="C1942" s="53" t="str">
        <f>+'3.- Resumen general'!D1944</f>
        <v>pH en líquido corporal, excepto sangre (Ph vaginal, test de nitrazina)</v>
      </c>
      <c r="D1942" s="490" t="str">
        <f>+'3.- Resumen general'!F1944</f>
        <v>Análisis Bioquímicos</v>
      </c>
      <c r="E1942" s="436" t="s">
        <v>3232</v>
      </c>
      <c r="F1942" s="323">
        <f t="shared" si="138"/>
        <v>5.2683799999999996</v>
      </c>
      <c r="G1942" s="55"/>
      <c r="H1942" s="323"/>
      <c r="I1942" s="55"/>
      <c r="J1942" s="323"/>
      <c r="K1942" s="56">
        <f t="shared" si="139"/>
        <v>5.2683799999999996</v>
      </c>
      <c r="IK1942" s="2">
        <v>83986</v>
      </c>
      <c r="IL1942" s="196" t="s">
        <v>3153</v>
      </c>
      <c r="IM1942" s="5">
        <v>0</v>
      </c>
      <c r="IN1942" s="296">
        <f t="shared" si="140"/>
        <v>0</v>
      </c>
    </row>
    <row r="1943" spans="1:248">
      <c r="A1943" s="52">
        <f>+'3.- Resumen general'!B1945</f>
        <v>1939</v>
      </c>
      <c r="B1943" s="52">
        <v>84030</v>
      </c>
      <c r="C1943" s="53" t="str">
        <f>+'3.- Resumen general'!D1945</f>
        <v>Fenilalanina (PKU), en sangre</v>
      </c>
      <c r="D1943" s="490" t="str">
        <f>+'3.- Resumen general'!F1945</f>
        <v>Análisis Bioquímicos</v>
      </c>
      <c r="E1943" s="436" t="s">
        <v>3232</v>
      </c>
      <c r="F1943" s="323">
        <f t="shared" si="138"/>
        <v>5.2683799999999996</v>
      </c>
      <c r="G1943" s="55"/>
      <c r="H1943" s="323"/>
      <c r="I1943" s="55"/>
      <c r="J1943" s="323"/>
      <c r="K1943" s="56">
        <f t="shared" si="139"/>
        <v>5.2683799999999996</v>
      </c>
      <c r="IK1943" s="2">
        <v>84030</v>
      </c>
      <c r="IL1943" s="196" t="s">
        <v>3993</v>
      </c>
      <c r="IM1943" s="5">
        <v>0</v>
      </c>
      <c r="IN1943" s="296">
        <f t="shared" si="140"/>
        <v>0</v>
      </c>
    </row>
    <row r="1944" spans="1:248">
      <c r="A1944" s="52">
        <f>+'3.- Resumen general'!B1946</f>
        <v>1940</v>
      </c>
      <c r="B1944" s="52">
        <v>84060</v>
      </c>
      <c r="C1944" s="53" t="str">
        <f>+'3.- Resumen general'!D1946</f>
        <v>Fosfatasa ácida; total</v>
      </c>
      <c r="D1944" s="490" t="str">
        <f>+'3.- Resumen general'!F1946</f>
        <v>Análisis Bioquímicos</v>
      </c>
      <c r="E1944" s="436" t="s">
        <v>3232</v>
      </c>
      <c r="F1944" s="323">
        <f t="shared" si="138"/>
        <v>5.2683799999999996</v>
      </c>
      <c r="G1944" s="55"/>
      <c r="H1944" s="323"/>
      <c r="I1944" s="55"/>
      <c r="J1944" s="323"/>
      <c r="K1944" s="56">
        <f t="shared" si="139"/>
        <v>5.2683799999999996</v>
      </c>
      <c r="IK1944" s="2">
        <v>84060</v>
      </c>
      <c r="IL1944" s="196" t="s">
        <v>3994</v>
      </c>
      <c r="IM1944" s="5">
        <v>0</v>
      </c>
      <c r="IN1944" s="296">
        <f t="shared" si="140"/>
        <v>0</v>
      </c>
    </row>
    <row r="1945" spans="1:248">
      <c r="A1945" s="52">
        <f>+'3.- Resumen general'!B1947</f>
        <v>1941</v>
      </c>
      <c r="B1945" s="52">
        <v>84066</v>
      </c>
      <c r="C1945" s="53" t="str">
        <f>+'3.- Resumen general'!D1947</f>
        <v>Fosfatasa ácida prostática</v>
      </c>
      <c r="D1945" s="490" t="str">
        <f>+'3.- Resumen general'!F1947</f>
        <v>Análisis Bioquímicos</v>
      </c>
      <c r="E1945" s="436" t="s">
        <v>3232</v>
      </c>
      <c r="F1945" s="323">
        <f t="shared" si="138"/>
        <v>5.2683799999999996</v>
      </c>
      <c r="G1945" s="55"/>
      <c r="H1945" s="323"/>
      <c r="I1945" s="55"/>
      <c r="J1945" s="323"/>
      <c r="K1945" s="56">
        <f t="shared" si="139"/>
        <v>5.2683799999999996</v>
      </c>
      <c r="IK1945" s="2">
        <v>84066</v>
      </c>
      <c r="IL1945" s="196" t="s">
        <v>3995</v>
      </c>
      <c r="IM1945" s="5">
        <v>0</v>
      </c>
      <c r="IN1945" s="296">
        <f t="shared" si="140"/>
        <v>0</v>
      </c>
    </row>
    <row r="1946" spans="1:248">
      <c r="A1946" s="52">
        <f>+'3.- Resumen general'!B1948</f>
        <v>1942</v>
      </c>
      <c r="B1946" s="52">
        <v>84075</v>
      </c>
      <c r="C1946" s="53" t="str">
        <f>+'3.- Resumen general'!D1948</f>
        <v>Fosfatasa alcalina</v>
      </c>
      <c r="D1946" s="490" t="str">
        <f>+'3.- Resumen general'!F1948</f>
        <v>Análisis Bioquímicos</v>
      </c>
      <c r="E1946" s="436" t="s">
        <v>4698</v>
      </c>
      <c r="F1946" s="323">
        <f t="shared" si="138"/>
        <v>2.80138</v>
      </c>
      <c r="G1946" s="55"/>
      <c r="H1946" s="323"/>
      <c r="I1946" s="55"/>
      <c r="J1946" s="323"/>
      <c r="K1946" s="56">
        <f t="shared" si="139"/>
        <v>2.80138</v>
      </c>
      <c r="IK1946" s="2">
        <v>84075</v>
      </c>
      <c r="IL1946" s="196" t="s">
        <v>3996</v>
      </c>
      <c r="IM1946" s="5">
        <v>0</v>
      </c>
      <c r="IN1946" s="296">
        <f t="shared" si="140"/>
        <v>0</v>
      </c>
    </row>
    <row r="1947" spans="1:248">
      <c r="A1947" s="52">
        <f>+'3.- Resumen general'!B1949</f>
        <v>1943</v>
      </c>
      <c r="B1947" s="52">
        <v>84080</v>
      </c>
      <c r="C1947" s="53" t="str">
        <f>+'3.- Resumen general'!D1949</f>
        <v>Fosfatasa alcalina; isoenzimas</v>
      </c>
      <c r="D1947" s="490" t="str">
        <f>+'3.- Resumen general'!F1949</f>
        <v>Análisis Bioquímicos</v>
      </c>
      <c r="E1947" s="436" t="s">
        <v>3232</v>
      </c>
      <c r="F1947" s="323">
        <f t="shared" si="138"/>
        <v>5.2683799999999996</v>
      </c>
      <c r="G1947" s="55"/>
      <c r="H1947" s="323"/>
      <c r="I1947" s="55"/>
      <c r="J1947" s="323"/>
      <c r="K1947" s="56">
        <f t="shared" si="139"/>
        <v>5.2683799999999996</v>
      </c>
      <c r="IK1947" s="2">
        <v>84080</v>
      </c>
      <c r="IL1947" s="196" t="s">
        <v>3997</v>
      </c>
      <c r="IM1947" s="5">
        <v>0</v>
      </c>
      <c r="IN1947" s="296">
        <f t="shared" si="140"/>
        <v>0</v>
      </c>
    </row>
    <row r="1948" spans="1:248">
      <c r="A1948" s="52">
        <f>+'3.- Resumen general'!B1950</f>
        <v>1944</v>
      </c>
      <c r="B1948" s="52">
        <v>84081</v>
      </c>
      <c r="C1948" s="53" t="str">
        <f>+'3.- Resumen general'!D1950</f>
        <v xml:space="preserve">Fosfolípidos </v>
      </c>
      <c r="D1948" s="490" t="str">
        <f>+'3.- Resumen general'!F1950</f>
        <v>Análisis Bioquímicos</v>
      </c>
      <c r="E1948" s="436" t="s">
        <v>3232</v>
      </c>
      <c r="F1948" s="323">
        <f t="shared" si="138"/>
        <v>5.2683799999999996</v>
      </c>
      <c r="G1948" s="55"/>
      <c r="H1948" s="323"/>
      <c r="I1948" s="55"/>
      <c r="J1948" s="323"/>
      <c r="K1948" s="56">
        <f t="shared" si="139"/>
        <v>5.2683799999999996</v>
      </c>
      <c r="IK1948" s="287">
        <v>84081</v>
      </c>
      <c r="IL1948" s="196" t="s">
        <v>3998</v>
      </c>
      <c r="IM1948" s="5">
        <v>0</v>
      </c>
      <c r="IN1948" s="296">
        <f t="shared" si="140"/>
        <v>0</v>
      </c>
    </row>
    <row r="1949" spans="1:248">
      <c r="A1949" s="52">
        <f>+'3.- Resumen general'!B1951</f>
        <v>1945</v>
      </c>
      <c r="B1949" s="52">
        <v>84100</v>
      </c>
      <c r="C1949" s="53" t="str">
        <f>+'3.- Resumen general'!D1951</f>
        <v>Fósforo en sangre</v>
      </c>
      <c r="D1949" s="490" t="str">
        <f>+'3.- Resumen general'!F1951</f>
        <v>Análisis Bioquímicos</v>
      </c>
      <c r="E1949" s="436" t="s">
        <v>4699</v>
      </c>
      <c r="F1949" s="323">
        <f t="shared" si="138"/>
        <v>7.3773800000000005</v>
      </c>
      <c r="G1949" s="55"/>
      <c r="H1949" s="323"/>
      <c r="I1949" s="55"/>
      <c r="J1949" s="323"/>
      <c r="K1949" s="56">
        <f t="shared" si="139"/>
        <v>7.3773800000000005</v>
      </c>
      <c r="IK1949" s="2">
        <v>84100</v>
      </c>
      <c r="IL1949" s="196" t="s">
        <v>3154</v>
      </c>
      <c r="IM1949" s="5">
        <v>0</v>
      </c>
      <c r="IN1949" s="296">
        <f t="shared" si="140"/>
        <v>0</v>
      </c>
    </row>
    <row r="1950" spans="1:248">
      <c r="A1950" s="52">
        <f>+'3.- Resumen general'!B1952</f>
        <v>1946</v>
      </c>
      <c r="B1950" s="52">
        <v>84105</v>
      </c>
      <c r="C1950" s="53" t="str">
        <f>+'3.- Resumen general'!D1952</f>
        <v>Fósforo inorgánico (fosfato); en orina</v>
      </c>
      <c r="D1950" s="490" t="str">
        <f>+'3.- Resumen general'!F1952</f>
        <v>Análisis Bioquímicos</v>
      </c>
      <c r="E1950" s="436" t="s">
        <v>4700</v>
      </c>
      <c r="F1950" s="323">
        <f t="shared" si="138"/>
        <v>1.4454799999999999</v>
      </c>
      <c r="G1950" s="55"/>
      <c r="H1950" s="323"/>
      <c r="I1950" s="55"/>
      <c r="J1950" s="323"/>
      <c r="K1950" s="56">
        <f t="shared" si="139"/>
        <v>1.4454799999999999</v>
      </c>
      <c r="IK1950" s="2">
        <v>84105</v>
      </c>
      <c r="IL1950" s="196" t="s">
        <v>3999</v>
      </c>
      <c r="IM1950" s="5">
        <v>0</v>
      </c>
      <c r="IN1950" s="296">
        <f t="shared" si="140"/>
        <v>0</v>
      </c>
    </row>
    <row r="1951" spans="1:248">
      <c r="A1951" s="52">
        <f>+'3.- Resumen general'!B1953</f>
        <v>1947</v>
      </c>
      <c r="B1951" s="52">
        <v>84106</v>
      </c>
      <c r="C1951" s="53" t="str">
        <f>+'3.- Resumen general'!D1953</f>
        <v>Porfobilinógeno en orina; cualitativo</v>
      </c>
      <c r="D1951" s="490" t="str">
        <f>+'3.- Resumen general'!F1953</f>
        <v>Análisis Bioquímicos</v>
      </c>
      <c r="E1951" s="436" t="s">
        <v>3671</v>
      </c>
      <c r="F1951" s="323">
        <f t="shared" si="138"/>
        <v>2.3593799999999998</v>
      </c>
      <c r="G1951" s="55"/>
      <c r="H1951" s="323"/>
      <c r="I1951" s="55"/>
      <c r="J1951" s="323"/>
      <c r="K1951" s="56">
        <f t="shared" si="139"/>
        <v>2.3593799999999998</v>
      </c>
      <c r="IK1951" s="2">
        <v>84106</v>
      </c>
      <c r="IL1951" s="196" t="s">
        <v>4000</v>
      </c>
      <c r="IM1951" s="5">
        <v>0</v>
      </c>
      <c r="IN1951" s="296">
        <f t="shared" si="140"/>
        <v>0</v>
      </c>
    </row>
    <row r="1952" spans="1:248">
      <c r="A1952" s="52">
        <f>+'3.- Resumen general'!B1954</f>
        <v>1948</v>
      </c>
      <c r="B1952" s="52">
        <v>84119</v>
      </c>
      <c r="C1952" s="53" t="str">
        <f>+'3.- Resumen general'!D1954</f>
        <v>Porfirinas en orina; cualitativas</v>
      </c>
      <c r="D1952" s="490" t="str">
        <f>+'3.- Resumen general'!F1954</f>
        <v>Análisis Bioquímicos</v>
      </c>
      <c r="E1952" s="436" t="s">
        <v>3232</v>
      </c>
      <c r="F1952" s="323">
        <f t="shared" si="138"/>
        <v>5.2683799999999996</v>
      </c>
      <c r="G1952" s="55"/>
      <c r="H1952" s="323"/>
      <c r="I1952" s="55"/>
      <c r="J1952" s="323"/>
      <c r="K1952" s="56">
        <f t="shared" si="139"/>
        <v>5.2683799999999996</v>
      </c>
      <c r="IK1952" s="2">
        <v>84119</v>
      </c>
      <c r="IL1952" s="196" t="s">
        <v>4001</v>
      </c>
      <c r="IM1952" s="5">
        <v>0</v>
      </c>
      <c r="IN1952" s="296">
        <f t="shared" si="140"/>
        <v>0</v>
      </c>
    </row>
    <row r="1953" spans="1:248">
      <c r="A1953" s="52">
        <f>+'3.- Resumen general'!B1955</f>
        <v>1949</v>
      </c>
      <c r="B1953" s="52">
        <v>84126</v>
      </c>
      <c r="C1953" s="53" t="str">
        <f>+'3.- Resumen general'!D1955</f>
        <v>Porfirinas fecales; cuantitativas</v>
      </c>
      <c r="D1953" s="490" t="str">
        <f>+'3.- Resumen general'!F1955</f>
        <v>Análisis Bioquímicos</v>
      </c>
      <c r="E1953" s="436" t="s">
        <v>3232</v>
      </c>
      <c r="F1953" s="323">
        <f t="shared" si="138"/>
        <v>5.2683799999999996</v>
      </c>
      <c r="G1953" s="55"/>
      <c r="H1953" s="323"/>
      <c r="I1953" s="55"/>
      <c r="J1953" s="323"/>
      <c r="K1953" s="56">
        <f t="shared" si="139"/>
        <v>5.2683799999999996</v>
      </c>
      <c r="IK1953" s="2">
        <v>84126</v>
      </c>
      <c r="IL1953" s="196" t="s">
        <v>4002</v>
      </c>
      <c r="IM1953" s="5">
        <v>0</v>
      </c>
      <c r="IN1953" s="296">
        <f t="shared" si="140"/>
        <v>0</v>
      </c>
    </row>
    <row r="1954" spans="1:248">
      <c r="A1954" s="52">
        <f>+'3.- Resumen general'!B1956</f>
        <v>1950</v>
      </c>
      <c r="B1954" s="52">
        <v>84132</v>
      </c>
      <c r="C1954" s="53" t="str">
        <f>+'3.- Resumen general'!D1956</f>
        <v>Potasio sérico</v>
      </c>
      <c r="D1954" s="490" t="str">
        <f>+'3.- Resumen general'!F1956</f>
        <v>Análisis Bioquímicos</v>
      </c>
      <c r="E1954" s="436" t="s">
        <v>4730</v>
      </c>
      <c r="F1954" s="323">
        <f t="shared" si="138"/>
        <v>4.5731966666666661</v>
      </c>
      <c r="G1954" s="55"/>
      <c r="H1954" s="323"/>
      <c r="I1954" s="55"/>
      <c r="J1954" s="323"/>
      <c r="K1954" s="56">
        <f t="shared" si="139"/>
        <v>4.5731966666666661</v>
      </c>
      <c r="IK1954" s="2">
        <v>84132</v>
      </c>
      <c r="IL1954" s="196" t="s">
        <v>3155</v>
      </c>
      <c r="IM1954" s="5">
        <v>0</v>
      </c>
      <c r="IN1954" s="296">
        <f t="shared" si="140"/>
        <v>0</v>
      </c>
    </row>
    <row r="1955" spans="1:248">
      <c r="A1955" s="52">
        <f>+'3.- Resumen general'!B1957</f>
        <v>1951</v>
      </c>
      <c r="B1955" s="52">
        <v>84133</v>
      </c>
      <c r="C1955" s="53" t="str">
        <f>+'3.- Resumen general'!D1957</f>
        <v>Potasio; en orina</v>
      </c>
      <c r="D1955" s="490" t="str">
        <f>+'3.- Resumen general'!F1957</f>
        <v>Análisis Bioquímicos</v>
      </c>
      <c r="E1955" s="436" t="s">
        <v>4734</v>
      </c>
      <c r="F1955" s="323">
        <f t="shared" si="138"/>
        <v>3.7033</v>
      </c>
      <c r="G1955" s="55"/>
      <c r="H1955" s="323"/>
      <c r="I1955" s="55"/>
      <c r="J1955" s="323"/>
      <c r="K1955" s="56">
        <f t="shared" si="139"/>
        <v>3.7033</v>
      </c>
      <c r="IK1955" s="2">
        <v>84133</v>
      </c>
      <c r="IL1955" s="196" t="s">
        <v>4003</v>
      </c>
      <c r="IM1955" s="5">
        <v>0</v>
      </c>
      <c r="IN1955" s="296">
        <f t="shared" si="140"/>
        <v>0</v>
      </c>
    </row>
    <row r="1956" spans="1:248">
      <c r="A1956" s="52">
        <f>+'3.- Resumen general'!B1958</f>
        <v>1952</v>
      </c>
      <c r="B1956" s="52">
        <v>84135</v>
      </c>
      <c r="C1956" s="53" t="str">
        <f>+'3.- Resumen general'!D1958</f>
        <v>Pregnandiol</v>
      </c>
      <c r="D1956" s="490" t="str">
        <f>+'3.- Resumen general'!F1958</f>
        <v>Análisis Bioquímicos</v>
      </c>
      <c r="E1956" s="436" t="s">
        <v>4785</v>
      </c>
      <c r="F1956" s="323">
        <f t="shared" si="138"/>
        <v>20.273380000000003</v>
      </c>
      <c r="G1956" s="55"/>
      <c r="H1956" s="323"/>
      <c r="I1956" s="55"/>
      <c r="J1956" s="323"/>
      <c r="K1956" s="56">
        <f t="shared" si="139"/>
        <v>20.273380000000003</v>
      </c>
      <c r="IK1956" s="2">
        <v>84135</v>
      </c>
      <c r="IL1956" s="196" t="s">
        <v>4004</v>
      </c>
      <c r="IM1956" s="5">
        <v>0</v>
      </c>
      <c r="IN1956" s="296">
        <f t="shared" si="140"/>
        <v>0</v>
      </c>
    </row>
    <row r="1957" spans="1:248">
      <c r="A1957" s="52">
        <f>+'3.- Resumen general'!B1959</f>
        <v>1953</v>
      </c>
      <c r="B1957" s="52">
        <v>84144</v>
      </c>
      <c r="C1957" s="53" t="str">
        <f>+'3.- Resumen general'!D1959</f>
        <v>Progesterona</v>
      </c>
      <c r="D1957" s="490" t="str">
        <f>+'3.- Resumen general'!F1959</f>
        <v>Análisis Bioquímicos</v>
      </c>
      <c r="E1957" s="436" t="s">
        <v>3272</v>
      </c>
      <c r="F1957" s="323">
        <f t="shared" si="138"/>
        <v>20.273380000000003</v>
      </c>
      <c r="G1957" s="55"/>
      <c r="H1957" s="323"/>
      <c r="I1957" s="55"/>
      <c r="J1957" s="323"/>
      <c r="K1957" s="56">
        <f t="shared" si="139"/>
        <v>20.273380000000003</v>
      </c>
      <c r="IK1957" s="2">
        <v>84144</v>
      </c>
      <c r="IL1957" s="196" t="s">
        <v>4005</v>
      </c>
      <c r="IM1957" s="5">
        <v>0</v>
      </c>
      <c r="IN1957" s="296">
        <f t="shared" si="140"/>
        <v>0</v>
      </c>
    </row>
    <row r="1958" spans="1:248">
      <c r="A1958" s="52">
        <f>+'3.- Resumen general'!B1960</f>
        <v>1954</v>
      </c>
      <c r="B1958" s="52">
        <v>84145</v>
      </c>
      <c r="C1958" s="53" t="str">
        <f>+'3.- Resumen general'!D1960</f>
        <v>Procalcitonina</v>
      </c>
      <c r="D1958" s="490" t="str">
        <f>+'3.- Resumen general'!F1960</f>
        <v>Análisis Bioquímicos</v>
      </c>
      <c r="E1958" s="436" t="s">
        <v>3232</v>
      </c>
      <c r="F1958" s="323">
        <f t="shared" si="138"/>
        <v>5.2683799999999996</v>
      </c>
      <c r="G1958" s="55"/>
      <c r="H1958" s="323"/>
      <c r="I1958" s="55"/>
      <c r="J1958" s="323"/>
      <c r="K1958" s="56">
        <f t="shared" si="139"/>
        <v>5.2683799999999996</v>
      </c>
      <c r="IK1958" s="2">
        <v>84145</v>
      </c>
      <c r="IL1958" s="196" t="s">
        <v>4006</v>
      </c>
      <c r="IM1958" s="5">
        <v>0</v>
      </c>
      <c r="IN1958" s="296">
        <f t="shared" si="140"/>
        <v>0</v>
      </c>
    </row>
    <row r="1959" spans="1:248">
      <c r="A1959" s="52">
        <f>+'3.- Resumen general'!B1961</f>
        <v>1955</v>
      </c>
      <c r="B1959" s="52">
        <v>84146</v>
      </c>
      <c r="C1959" s="53" t="str">
        <f>+'3.- Resumen general'!D1961</f>
        <v>Prolactina</v>
      </c>
      <c r="D1959" s="490" t="str">
        <f>+'3.- Resumen general'!F1961</f>
        <v>Análisis Bioquímicos</v>
      </c>
      <c r="E1959" s="436" t="s">
        <v>4784</v>
      </c>
      <c r="F1959" s="323">
        <f t="shared" si="138"/>
        <v>20.273380000000003</v>
      </c>
      <c r="G1959" s="55"/>
      <c r="H1959" s="323"/>
      <c r="I1959" s="55"/>
      <c r="J1959" s="323"/>
      <c r="K1959" s="56">
        <f t="shared" si="139"/>
        <v>20.273380000000003</v>
      </c>
      <c r="IK1959" s="2">
        <v>84146</v>
      </c>
      <c r="IL1959" s="196" t="s">
        <v>4007</v>
      </c>
      <c r="IM1959" s="5">
        <v>0</v>
      </c>
      <c r="IN1959" s="296">
        <f t="shared" si="140"/>
        <v>0</v>
      </c>
    </row>
    <row r="1960" spans="1:248">
      <c r="A1960" s="52">
        <f>+'3.- Resumen general'!B1962</f>
        <v>1956</v>
      </c>
      <c r="B1960" s="52">
        <v>84152</v>
      </c>
      <c r="C1960" s="53" t="str">
        <f>+'3.- Resumen general'!D1962</f>
        <v>Antígeno Prostático Específico (PSA)</v>
      </c>
      <c r="D1960" s="490" t="str">
        <f>+'3.- Resumen general'!F1962</f>
        <v>Análisis de Inmunología</v>
      </c>
      <c r="E1960" s="436" t="s">
        <v>4779</v>
      </c>
      <c r="F1960" s="323">
        <f t="shared" si="138"/>
        <v>12.928380000000001</v>
      </c>
      <c r="G1960" s="55"/>
      <c r="H1960" s="323"/>
      <c r="I1960" s="55"/>
      <c r="J1960" s="323"/>
      <c r="K1960" s="56">
        <f t="shared" si="139"/>
        <v>12.928380000000001</v>
      </c>
      <c r="IK1960" s="2">
        <v>84152</v>
      </c>
      <c r="IL1960" s="196" t="s">
        <v>3156</v>
      </c>
      <c r="IM1960" s="5">
        <v>0</v>
      </c>
      <c r="IN1960" s="296">
        <f t="shared" si="140"/>
        <v>0</v>
      </c>
    </row>
    <row r="1961" spans="1:248">
      <c r="A1961" s="52">
        <f>+'3.- Resumen general'!B1963</f>
        <v>1957</v>
      </c>
      <c r="B1961" s="52">
        <v>84154</v>
      </c>
      <c r="C1961" s="53" t="str">
        <f>+'3.- Resumen general'!D1963</f>
        <v>Antígeno prostático específico (PSA) libre</v>
      </c>
      <c r="D1961" s="490" t="str">
        <f>+'3.- Resumen general'!F1963</f>
        <v>Análisis de Inmunología</v>
      </c>
      <c r="E1961" s="436" t="s">
        <v>4780</v>
      </c>
      <c r="F1961" s="323">
        <f t="shared" si="138"/>
        <v>12.928380000000001</v>
      </c>
      <c r="G1961" s="55"/>
      <c r="H1961" s="323"/>
      <c r="I1961" s="55"/>
      <c r="J1961" s="323"/>
      <c r="K1961" s="56">
        <f t="shared" si="139"/>
        <v>12.928380000000001</v>
      </c>
      <c r="IK1961" s="2">
        <v>84154</v>
      </c>
      <c r="IL1961" s="196" t="s">
        <v>3157</v>
      </c>
      <c r="IM1961" s="5">
        <v>0</v>
      </c>
      <c r="IN1961" s="296">
        <f t="shared" si="140"/>
        <v>0</v>
      </c>
    </row>
    <row r="1962" spans="1:248">
      <c r="A1962" s="52">
        <f>+'3.- Resumen general'!B1964</f>
        <v>1958</v>
      </c>
      <c r="B1962" s="52">
        <v>84155</v>
      </c>
      <c r="C1962" s="53" t="str">
        <f>+'3.- Resumen general'!D1964</f>
        <v>Proteínas totales</v>
      </c>
      <c r="D1962" s="490" t="str">
        <f>+'3.- Resumen general'!F1964</f>
        <v>Análisis Bioquímicos</v>
      </c>
      <c r="E1962" s="436" t="s">
        <v>4701</v>
      </c>
      <c r="F1962" s="323">
        <f t="shared" si="138"/>
        <v>2.2683800000000001</v>
      </c>
      <c r="G1962" s="55"/>
      <c r="H1962" s="323"/>
      <c r="I1962" s="55"/>
      <c r="J1962" s="323"/>
      <c r="K1962" s="56">
        <f t="shared" si="139"/>
        <v>2.2683800000000001</v>
      </c>
      <c r="IK1962" s="2">
        <v>84155</v>
      </c>
      <c r="IL1962" s="196" t="s">
        <v>3158</v>
      </c>
      <c r="IM1962" s="5">
        <v>0</v>
      </c>
      <c r="IN1962" s="296">
        <f t="shared" si="140"/>
        <v>0</v>
      </c>
    </row>
    <row r="1963" spans="1:248">
      <c r="A1963" s="52">
        <f>+'3.- Resumen general'!B1965</f>
        <v>1959</v>
      </c>
      <c r="B1963" s="52">
        <v>84156</v>
      </c>
      <c r="C1963" s="53" t="str">
        <f>+'3.- Resumen general'!D1965</f>
        <v>Proteinuria de 24 horas</v>
      </c>
      <c r="D1963" s="490" t="str">
        <f>+'3.- Resumen general'!F1965</f>
        <v>Análisis Bioquímicos</v>
      </c>
      <c r="E1963" s="436" t="s">
        <v>4683</v>
      </c>
      <c r="F1963" s="323">
        <f t="shared" si="138"/>
        <v>7.3143000000000011</v>
      </c>
      <c r="G1963" s="55"/>
      <c r="H1963" s="323"/>
      <c r="I1963" s="55"/>
      <c r="J1963" s="323"/>
      <c r="K1963" s="56">
        <f t="shared" si="139"/>
        <v>7.3143000000000011</v>
      </c>
      <c r="IK1963" s="2" t="s">
        <v>6214</v>
      </c>
      <c r="IL1963" s="196" t="s">
        <v>4009</v>
      </c>
      <c r="IM1963" s="5">
        <v>0</v>
      </c>
      <c r="IN1963" s="296">
        <f t="shared" si="140"/>
        <v>0</v>
      </c>
    </row>
    <row r="1964" spans="1:248">
      <c r="A1964" s="52">
        <f>+'3.- Resumen general'!B1966</f>
        <v>1960</v>
      </c>
      <c r="B1964" s="52">
        <v>84157</v>
      </c>
      <c r="C1964" s="53" t="str">
        <f>+'3.- Resumen general'!D1966</f>
        <v>Proteínas en otros fluidos corporales</v>
      </c>
      <c r="D1964" s="490" t="str">
        <f>+'3.- Resumen general'!F1966</f>
        <v>Análisis Bioquímicos</v>
      </c>
      <c r="E1964" s="436" t="s">
        <v>3232</v>
      </c>
      <c r="F1964" s="323">
        <f t="shared" si="138"/>
        <v>5.2683799999999996</v>
      </c>
      <c r="G1964" s="55"/>
      <c r="H1964" s="323"/>
      <c r="I1964" s="55"/>
      <c r="J1964" s="323"/>
      <c r="K1964" s="56">
        <f t="shared" si="139"/>
        <v>5.2683799999999996</v>
      </c>
      <c r="IK1964" s="2">
        <v>84157</v>
      </c>
      <c r="IL1964" s="196" t="s">
        <v>3159</v>
      </c>
      <c r="IM1964" s="5">
        <v>0</v>
      </c>
      <c r="IN1964" s="296">
        <f t="shared" si="140"/>
        <v>0</v>
      </c>
    </row>
    <row r="1965" spans="1:248">
      <c r="A1965" s="52">
        <f>+'3.- Resumen general'!B1967</f>
        <v>1961</v>
      </c>
      <c r="B1965" s="52">
        <v>84165</v>
      </c>
      <c r="C1965" s="53" t="str">
        <f>+'3.- Resumen general'!D1967</f>
        <v>Proteínas; fraccionamiento y determinación cuantitativa por electroforesis</v>
      </c>
      <c r="D1965" s="490" t="str">
        <f>+'3.- Resumen general'!F1967</f>
        <v>Análisis Bioquímicos</v>
      </c>
      <c r="E1965" s="436" t="s">
        <v>3232</v>
      </c>
      <c r="F1965" s="323">
        <f t="shared" si="138"/>
        <v>5.2683799999999996</v>
      </c>
      <c r="G1965" s="55"/>
      <c r="H1965" s="323"/>
      <c r="I1965" s="55"/>
      <c r="J1965" s="323"/>
      <c r="K1965" s="56">
        <f t="shared" si="139"/>
        <v>5.2683799999999996</v>
      </c>
      <c r="IK1965" s="2">
        <v>84165</v>
      </c>
      <c r="IL1965" s="196" t="s">
        <v>4008</v>
      </c>
      <c r="IM1965" s="5">
        <v>0</v>
      </c>
      <c r="IN1965" s="296">
        <f t="shared" si="140"/>
        <v>0</v>
      </c>
    </row>
    <row r="1966" spans="1:248">
      <c r="A1966" s="52">
        <f>+'3.- Resumen general'!B1968</f>
        <v>1962</v>
      </c>
      <c r="B1966" s="52">
        <v>84207</v>
      </c>
      <c r="C1966" s="53" t="str">
        <f>+'3.- Resumen general'!D1968</f>
        <v>Dosaje de piridoxina (Vitamina B6)</v>
      </c>
      <c r="D1966" s="490" t="str">
        <f>+'3.- Resumen general'!F1968</f>
        <v>Análisis Bioquímicos</v>
      </c>
      <c r="E1966" s="436" t="s">
        <v>3232</v>
      </c>
      <c r="F1966" s="323">
        <f t="shared" si="138"/>
        <v>5.2683799999999996</v>
      </c>
      <c r="G1966" s="55"/>
      <c r="H1966" s="323"/>
      <c r="I1966" s="55"/>
      <c r="J1966" s="323"/>
      <c r="K1966" s="56">
        <f t="shared" si="139"/>
        <v>5.2683799999999996</v>
      </c>
      <c r="IK1966" s="2">
        <v>84207</v>
      </c>
      <c r="IL1966" s="196" t="s">
        <v>3160</v>
      </c>
      <c r="IM1966" s="5">
        <v>0</v>
      </c>
      <c r="IN1966" s="296">
        <f t="shared" si="140"/>
        <v>0</v>
      </c>
    </row>
    <row r="1967" spans="1:248">
      <c r="A1967" s="52">
        <f>+'3.- Resumen general'!B1969</f>
        <v>1963</v>
      </c>
      <c r="B1967" s="52">
        <v>84220</v>
      </c>
      <c r="C1967" s="53" t="str">
        <f>+'3.- Resumen general'!D1969</f>
        <v>Piruvato quinasa (PK)</v>
      </c>
      <c r="D1967" s="490" t="str">
        <f>+'3.- Resumen general'!F1969</f>
        <v>Análisis Bioquímicos</v>
      </c>
      <c r="E1967" s="436" t="s">
        <v>3232</v>
      </c>
      <c r="F1967" s="323">
        <f t="shared" si="138"/>
        <v>5.2683799999999996</v>
      </c>
      <c r="G1967" s="55"/>
      <c r="H1967" s="323"/>
      <c r="I1967" s="55"/>
      <c r="J1967" s="323"/>
      <c r="K1967" s="56">
        <f t="shared" si="139"/>
        <v>5.2683799999999996</v>
      </c>
      <c r="IK1967" s="2">
        <v>84220</v>
      </c>
      <c r="IL1967" s="196" t="s">
        <v>4010</v>
      </c>
      <c r="IM1967" s="5">
        <v>0</v>
      </c>
      <c r="IN1967" s="296">
        <f t="shared" si="140"/>
        <v>0</v>
      </c>
    </row>
    <row r="1968" spans="1:248">
      <c r="A1968" s="52">
        <f>+'3.- Resumen general'!B1970</f>
        <v>1964</v>
      </c>
      <c r="B1968" s="52">
        <v>84244</v>
      </c>
      <c r="C1968" s="53" t="str">
        <f>+'3.- Resumen general'!D1970</f>
        <v>Renina</v>
      </c>
      <c r="D1968" s="490" t="str">
        <f>+'3.- Resumen general'!F1970</f>
        <v>Análisis Bioquímicos</v>
      </c>
      <c r="E1968" s="436" t="s">
        <v>3232</v>
      </c>
      <c r="F1968" s="323">
        <f t="shared" si="138"/>
        <v>5.2683799999999996</v>
      </c>
      <c r="G1968" s="55"/>
      <c r="H1968" s="323"/>
      <c r="I1968" s="55"/>
      <c r="J1968" s="323"/>
      <c r="K1968" s="56">
        <f t="shared" si="139"/>
        <v>5.2683799999999996</v>
      </c>
      <c r="IK1968" s="2">
        <v>84244</v>
      </c>
      <c r="IL1968" s="196" t="s">
        <v>4011</v>
      </c>
      <c r="IM1968" s="5">
        <v>0</v>
      </c>
      <c r="IN1968" s="296">
        <f t="shared" si="140"/>
        <v>0</v>
      </c>
    </row>
    <row r="1969" spans="1:248">
      <c r="A1969" s="52">
        <f>+'3.- Resumen general'!B1971</f>
        <v>1965</v>
      </c>
      <c r="B1969" s="52">
        <v>84295</v>
      </c>
      <c r="C1969" s="53" t="str">
        <f>+'3.- Resumen general'!D1971</f>
        <v>Sodio sérico</v>
      </c>
      <c r="D1969" s="490" t="str">
        <f>+'3.- Resumen general'!F1971</f>
        <v>Análisis Bioquímicos</v>
      </c>
      <c r="E1969" s="436" t="s">
        <v>4731</v>
      </c>
      <c r="F1969" s="323">
        <f t="shared" si="138"/>
        <v>2.6531966666666662</v>
      </c>
      <c r="G1969" s="55"/>
      <c r="H1969" s="323"/>
      <c r="I1969" s="55"/>
      <c r="J1969" s="323"/>
      <c r="K1969" s="56">
        <f t="shared" si="139"/>
        <v>2.6531966666666662</v>
      </c>
      <c r="IK1969" s="2">
        <v>84295</v>
      </c>
      <c r="IL1969" s="196" t="s">
        <v>3161</v>
      </c>
      <c r="IM1969" s="5">
        <v>0</v>
      </c>
      <c r="IN1969" s="296">
        <f t="shared" si="140"/>
        <v>0</v>
      </c>
    </row>
    <row r="1970" spans="1:248">
      <c r="A1970" s="52">
        <f>+'3.- Resumen general'!B1972</f>
        <v>1966</v>
      </c>
      <c r="B1970" s="52">
        <v>84300</v>
      </c>
      <c r="C1970" s="53" t="str">
        <f>+'3.- Resumen general'!D1972</f>
        <v>Sodio; orina</v>
      </c>
      <c r="D1970" s="490" t="str">
        <f>+'3.- Resumen general'!F1972</f>
        <v>Análisis Bioquímicos</v>
      </c>
      <c r="E1970" s="436" t="s">
        <v>4733</v>
      </c>
      <c r="F1970" s="323">
        <f t="shared" si="138"/>
        <v>3.6966000000000001</v>
      </c>
      <c r="G1970" s="55"/>
      <c r="H1970" s="323"/>
      <c r="I1970" s="55"/>
      <c r="J1970" s="323"/>
      <c r="K1970" s="56">
        <f t="shared" si="139"/>
        <v>3.6966000000000001</v>
      </c>
      <c r="IK1970" s="2">
        <v>84300</v>
      </c>
      <c r="IL1970" s="196" t="s">
        <v>4012</v>
      </c>
      <c r="IM1970" s="5">
        <v>0</v>
      </c>
      <c r="IN1970" s="296">
        <f t="shared" si="140"/>
        <v>0</v>
      </c>
    </row>
    <row r="1971" spans="1:248">
      <c r="A1971" s="52">
        <f>+'3.- Resumen general'!B1973</f>
        <v>1967</v>
      </c>
      <c r="B1971" s="52">
        <v>84305</v>
      </c>
      <c r="C1971" s="53" t="str">
        <f>+'3.- Resumen general'!D1973</f>
        <v>Somatomedina</v>
      </c>
      <c r="D1971" s="490" t="str">
        <f>+'3.- Resumen general'!F1973</f>
        <v>Análisis Bioquímicos</v>
      </c>
      <c r="E1971" s="436" t="s">
        <v>3232</v>
      </c>
      <c r="F1971" s="323">
        <f t="shared" si="138"/>
        <v>5.2683799999999996</v>
      </c>
      <c r="G1971" s="55"/>
      <c r="H1971" s="323"/>
      <c r="I1971" s="55"/>
      <c r="J1971" s="323"/>
      <c r="K1971" s="56">
        <f t="shared" si="139"/>
        <v>5.2683799999999996</v>
      </c>
      <c r="IK1971" s="2">
        <v>84305</v>
      </c>
      <c r="IL1971" s="196" t="s">
        <v>4013</v>
      </c>
      <c r="IM1971" s="5">
        <v>0</v>
      </c>
      <c r="IN1971" s="296">
        <f t="shared" si="140"/>
        <v>0</v>
      </c>
    </row>
    <row r="1972" spans="1:248">
      <c r="A1972" s="52">
        <f>+'3.- Resumen general'!B1974</f>
        <v>1968</v>
      </c>
      <c r="B1972" s="52">
        <v>84376</v>
      </c>
      <c r="C1972" s="53" t="str">
        <f>+'3.- Resumen general'!D1974</f>
        <v>Sustancias reductoras</v>
      </c>
      <c r="D1972" s="490" t="str">
        <f>+'3.- Resumen general'!F1974</f>
        <v>Análisis Bioquímicos</v>
      </c>
      <c r="E1972" s="436" t="s">
        <v>3232</v>
      </c>
      <c r="F1972" s="323">
        <f t="shared" si="138"/>
        <v>5.2683799999999996</v>
      </c>
      <c r="G1972" s="55"/>
      <c r="H1972" s="323"/>
      <c r="I1972" s="55"/>
      <c r="J1972" s="323"/>
      <c r="K1972" s="56">
        <f t="shared" si="139"/>
        <v>5.2683799999999996</v>
      </c>
      <c r="IK1972" s="2">
        <v>84376</v>
      </c>
      <c r="IL1972" s="196" t="s">
        <v>4014</v>
      </c>
      <c r="IM1972" s="5">
        <v>0</v>
      </c>
      <c r="IN1972" s="296">
        <f t="shared" si="140"/>
        <v>0</v>
      </c>
    </row>
    <row r="1973" spans="1:248">
      <c r="A1973" s="52">
        <f>+'3.- Resumen general'!B1975</f>
        <v>1969</v>
      </c>
      <c r="B1973" s="52">
        <v>84402</v>
      </c>
      <c r="C1973" s="53" t="str">
        <f>+'3.- Resumen general'!D1975</f>
        <v>Testosterona</v>
      </c>
      <c r="D1973" s="490" t="str">
        <f>+'3.- Resumen general'!F1975</f>
        <v>Análisis Bioquímicos</v>
      </c>
      <c r="E1973" s="436" t="s">
        <v>4786</v>
      </c>
      <c r="F1973" s="323">
        <f t="shared" si="138"/>
        <v>19.363379999999999</v>
      </c>
      <c r="G1973" s="55"/>
      <c r="H1973" s="323"/>
      <c r="I1973" s="55"/>
      <c r="J1973" s="323"/>
      <c r="K1973" s="56">
        <f t="shared" si="139"/>
        <v>19.363379999999999</v>
      </c>
      <c r="IK1973" s="2">
        <v>84402</v>
      </c>
      <c r="IL1973" s="196" t="s">
        <v>3162</v>
      </c>
      <c r="IM1973" s="5">
        <v>0</v>
      </c>
      <c r="IN1973" s="296">
        <f t="shared" si="140"/>
        <v>0</v>
      </c>
    </row>
    <row r="1974" spans="1:248">
      <c r="A1974" s="52">
        <f>+'3.- Resumen general'!B1976</f>
        <v>1970</v>
      </c>
      <c r="B1974" s="52">
        <v>84403</v>
      </c>
      <c r="C1974" s="53" t="str">
        <f>+'3.- Resumen general'!D1976</f>
        <v>Testosterona; total</v>
      </c>
      <c r="D1974" s="490" t="str">
        <f>+'3.- Resumen general'!F1976</f>
        <v>Análisis Bioquímicos</v>
      </c>
      <c r="E1974" s="436" t="s">
        <v>4786</v>
      </c>
      <c r="F1974" s="323">
        <f t="shared" si="138"/>
        <v>19.363379999999999</v>
      </c>
      <c r="G1974" s="55"/>
      <c r="H1974" s="323"/>
      <c r="I1974" s="55"/>
      <c r="J1974" s="323"/>
      <c r="K1974" s="56">
        <f t="shared" si="139"/>
        <v>19.363379999999999</v>
      </c>
      <c r="IK1974" s="2">
        <v>84403</v>
      </c>
      <c r="IL1974" s="196" t="s">
        <v>4015</v>
      </c>
      <c r="IM1974" s="5">
        <v>0</v>
      </c>
      <c r="IN1974" s="296">
        <f t="shared" si="140"/>
        <v>0</v>
      </c>
    </row>
    <row r="1975" spans="1:248">
      <c r="A1975" s="52">
        <f>+'3.- Resumen general'!B1977</f>
        <v>1971</v>
      </c>
      <c r="B1975" s="52">
        <v>84432</v>
      </c>
      <c r="C1975" s="53" t="str">
        <f>+'3.- Resumen general'!D1977</f>
        <v>Tiroglobulina</v>
      </c>
      <c r="D1975" s="490" t="str">
        <f>+'3.- Resumen general'!F1977</f>
        <v>Análisis Bioquímicos</v>
      </c>
      <c r="E1975" s="436" t="s">
        <v>4753</v>
      </c>
      <c r="F1975" s="323">
        <f t="shared" si="138"/>
        <v>16.77338</v>
      </c>
      <c r="G1975" s="55"/>
      <c r="H1975" s="323"/>
      <c r="I1975" s="55"/>
      <c r="J1975" s="323"/>
      <c r="K1975" s="56">
        <f t="shared" si="139"/>
        <v>16.77338</v>
      </c>
      <c r="IK1975" s="2">
        <v>84432</v>
      </c>
      <c r="IL1975" s="196" t="s">
        <v>4016</v>
      </c>
      <c r="IM1975" s="5">
        <v>0</v>
      </c>
      <c r="IN1975" s="296">
        <f t="shared" si="140"/>
        <v>0</v>
      </c>
    </row>
    <row r="1976" spans="1:248">
      <c r="A1976" s="52">
        <f>+'3.- Resumen general'!B1978</f>
        <v>1972</v>
      </c>
      <c r="B1976" s="52">
        <v>84436</v>
      </c>
      <c r="C1976" s="53" t="str">
        <f>+'3.- Resumen general'!D1978</f>
        <v>Tiroxina; total</v>
      </c>
      <c r="D1976" s="490" t="str">
        <f>+'3.- Resumen general'!F1978</f>
        <v>Análisis Bioquímicos</v>
      </c>
      <c r="E1976" s="436" t="s">
        <v>4750</v>
      </c>
      <c r="F1976" s="323">
        <f t="shared" si="138"/>
        <v>11.17338</v>
      </c>
      <c r="G1976" s="55"/>
      <c r="H1976" s="323"/>
      <c r="I1976" s="55"/>
      <c r="J1976" s="323"/>
      <c r="K1976" s="56">
        <f t="shared" si="139"/>
        <v>11.17338</v>
      </c>
      <c r="IK1976" s="2">
        <v>84436</v>
      </c>
      <c r="IL1976" s="196" t="s">
        <v>3286</v>
      </c>
      <c r="IM1976" s="5">
        <v>0</v>
      </c>
      <c r="IN1976" s="296">
        <f t="shared" si="140"/>
        <v>0</v>
      </c>
    </row>
    <row r="1977" spans="1:248">
      <c r="A1977" s="52">
        <f>+'3.- Resumen general'!B1979</f>
        <v>1973</v>
      </c>
      <c r="B1977" s="52">
        <v>84439</v>
      </c>
      <c r="C1977" s="53" t="str">
        <f>+'3.- Resumen general'!D1979</f>
        <v>Tiroxina; libre</v>
      </c>
      <c r="D1977" s="490" t="str">
        <f>+'3.- Resumen general'!F1979</f>
        <v>Análisis Bioquímicos</v>
      </c>
      <c r="E1977" s="436" t="s">
        <v>4749</v>
      </c>
      <c r="F1977" s="323">
        <f t="shared" si="138"/>
        <v>9.1733799999999999</v>
      </c>
      <c r="G1977" s="55"/>
      <c r="H1977" s="323"/>
      <c r="I1977" s="55"/>
      <c r="J1977" s="323"/>
      <c r="K1977" s="56">
        <f t="shared" si="139"/>
        <v>9.1733799999999999</v>
      </c>
      <c r="IK1977" s="2">
        <v>84439</v>
      </c>
      <c r="IL1977" s="196" t="s">
        <v>3287</v>
      </c>
      <c r="IM1977" s="5">
        <v>0</v>
      </c>
      <c r="IN1977" s="296">
        <f t="shared" si="140"/>
        <v>0</v>
      </c>
    </row>
    <row r="1978" spans="1:248">
      <c r="A1978" s="52">
        <f>+'3.- Resumen general'!B1980</f>
        <v>1974</v>
      </c>
      <c r="B1978" s="52">
        <v>84442</v>
      </c>
      <c r="C1978" s="53" t="str">
        <f>+'3.- Resumen general'!D1980</f>
        <v>Globulina, transportadora de tiroxina (TBG)</v>
      </c>
      <c r="D1978" s="490" t="str">
        <f>+'3.- Resumen general'!F1980</f>
        <v>Análisis Bioquímicos</v>
      </c>
      <c r="E1978" s="436" t="s">
        <v>3232</v>
      </c>
      <c r="F1978" s="323">
        <f t="shared" si="138"/>
        <v>5.2683799999999996</v>
      </c>
      <c r="G1978" s="55"/>
      <c r="H1978" s="323"/>
      <c r="I1978" s="55"/>
      <c r="J1978" s="323"/>
      <c r="K1978" s="56">
        <f t="shared" si="139"/>
        <v>5.2683799999999996</v>
      </c>
      <c r="IK1978" s="2">
        <v>84442</v>
      </c>
      <c r="IL1978" s="196" t="s">
        <v>3163</v>
      </c>
      <c r="IM1978" s="5">
        <v>0</v>
      </c>
      <c r="IN1978" s="296">
        <f t="shared" si="140"/>
        <v>0</v>
      </c>
    </row>
    <row r="1979" spans="1:248">
      <c r="A1979" s="52">
        <f>+'3.- Resumen general'!B1981</f>
        <v>1975</v>
      </c>
      <c r="B1979" s="52">
        <v>84443</v>
      </c>
      <c r="C1979" s="53" t="str">
        <f>+'3.- Resumen general'!D1981</f>
        <v>Dosaje de hormona tiroestimulante (TSH)</v>
      </c>
      <c r="D1979" s="490" t="str">
        <f>+'3.- Resumen general'!F1981</f>
        <v>Análisis Bioquímicos</v>
      </c>
      <c r="E1979" s="436" t="s">
        <v>4742</v>
      </c>
      <c r="F1979" s="323">
        <f t="shared" si="138"/>
        <v>15.42338</v>
      </c>
      <c r="G1979" s="55"/>
      <c r="H1979" s="323"/>
      <c r="I1979" s="55"/>
      <c r="J1979" s="323"/>
      <c r="K1979" s="56">
        <f t="shared" si="139"/>
        <v>15.42338</v>
      </c>
      <c r="IK1979" s="2">
        <v>84443</v>
      </c>
      <c r="IL1979" s="196" t="s">
        <v>3164</v>
      </c>
      <c r="IM1979" s="5">
        <v>0</v>
      </c>
      <c r="IN1979" s="296">
        <f t="shared" si="140"/>
        <v>0</v>
      </c>
    </row>
    <row r="1980" spans="1:248">
      <c r="A1980" s="52">
        <f>+'3.- Resumen general'!B1982</f>
        <v>1976</v>
      </c>
      <c r="B1980" s="52">
        <v>84450</v>
      </c>
      <c r="C1980" s="53" t="str">
        <f>+'3.- Resumen general'!D1982</f>
        <v>TGO transaminasa glutámico oxalacética</v>
      </c>
      <c r="D1980" s="490" t="str">
        <f>+'3.- Resumen general'!F1982</f>
        <v>Análisis Bioquímicos</v>
      </c>
      <c r="E1980" s="436" t="s">
        <v>4703</v>
      </c>
      <c r="F1980" s="323">
        <f t="shared" si="138"/>
        <v>2.5933799999999998</v>
      </c>
      <c r="G1980" s="55"/>
      <c r="H1980" s="323"/>
      <c r="I1980" s="55"/>
      <c r="J1980" s="323"/>
      <c r="K1980" s="56">
        <f t="shared" si="139"/>
        <v>2.5933799999999998</v>
      </c>
      <c r="IK1980" s="2">
        <v>84450</v>
      </c>
      <c r="IL1980" s="196" t="s">
        <v>3165</v>
      </c>
      <c r="IM1980" s="5">
        <v>0</v>
      </c>
      <c r="IN1980" s="296">
        <f t="shared" si="140"/>
        <v>0</v>
      </c>
    </row>
    <row r="1981" spans="1:248">
      <c r="A1981" s="52">
        <f>+'3.- Resumen general'!B1983</f>
        <v>1977</v>
      </c>
      <c r="B1981" s="52">
        <v>84460</v>
      </c>
      <c r="C1981" s="53" t="str">
        <f>+'3.- Resumen general'!D1983</f>
        <v>TGP transaminasa glutámico pirúvica</v>
      </c>
      <c r="D1981" s="490" t="str">
        <f>+'3.- Resumen general'!F1983</f>
        <v>Análisis Bioquímicos</v>
      </c>
      <c r="E1981" s="436" t="s">
        <v>4704</v>
      </c>
      <c r="F1981" s="323">
        <f t="shared" si="138"/>
        <v>2.5933799999999998</v>
      </c>
      <c r="G1981" s="55"/>
      <c r="H1981" s="323"/>
      <c r="I1981" s="55"/>
      <c r="J1981" s="323"/>
      <c r="K1981" s="56">
        <f t="shared" si="139"/>
        <v>2.5933799999999998</v>
      </c>
      <c r="IK1981" s="2">
        <v>84460</v>
      </c>
      <c r="IL1981" s="196" t="s">
        <v>3166</v>
      </c>
      <c r="IM1981" s="5">
        <v>0</v>
      </c>
      <c r="IN1981" s="296">
        <f t="shared" si="140"/>
        <v>0</v>
      </c>
    </row>
    <row r="1982" spans="1:248">
      <c r="A1982" s="52">
        <f>+'3.- Resumen general'!B1984</f>
        <v>1978</v>
      </c>
      <c r="B1982" s="52">
        <v>84466</v>
      </c>
      <c r="C1982" s="53" t="str">
        <f>+'3.- Resumen general'!D1984</f>
        <v>Saturación de transferrina</v>
      </c>
      <c r="D1982" s="490" t="str">
        <f>+'3.- Resumen general'!F1984</f>
        <v>Análisis Bioquímicos</v>
      </c>
      <c r="E1982" s="436" t="s">
        <v>3232</v>
      </c>
      <c r="F1982" s="323">
        <f t="shared" si="138"/>
        <v>5.2683799999999996</v>
      </c>
      <c r="G1982" s="55"/>
      <c r="H1982" s="323"/>
      <c r="I1982" s="55"/>
      <c r="J1982" s="323"/>
      <c r="K1982" s="56">
        <f t="shared" si="139"/>
        <v>5.2683799999999996</v>
      </c>
      <c r="IK1982" s="2">
        <v>84466</v>
      </c>
      <c r="IL1982" s="196" t="s">
        <v>3167</v>
      </c>
      <c r="IM1982" s="5">
        <v>0</v>
      </c>
      <c r="IN1982" s="296">
        <f t="shared" si="140"/>
        <v>0</v>
      </c>
    </row>
    <row r="1983" spans="1:248">
      <c r="A1983" s="52">
        <f>+'3.- Resumen general'!B1985</f>
        <v>1979</v>
      </c>
      <c r="B1983" s="52">
        <v>84478</v>
      </c>
      <c r="C1983" s="53" t="str">
        <f>+'3.- Resumen general'!D1985</f>
        <v>Triglicéridos</v>
      </c>
      <c r="D1983" s="490" t="str">
        <f>+'3.- Resumen general'!F1985</f>
        <v>Análisis Bioquímicos</v>
      </c>
      <c r="E1983" s="436" t="s">
        <v>3232</v>
      </c>
      <c r="F1983" s="323">
        <f t="shared" si="138"/>
        <v>5.2683799999999996</v>
      </c>
      <c r="G1983" s="55"/>
      <c r="H1983" s="323"/>
      <c r="I1983" s="55"/>
      <c r="J1983" s="323"/>
      <c r="K1983" s="56">
        <f t="shared" si="139"/>
        <v>5.2683799999999996</v>
      </c>
      <c r="IK1983" s="2">
        <v>84478</v>
      </c>
      <c r="IL1983" s="196" t="s">
        <v>3288</v>
      </c>
      <c r="IM1983" s="5">
        <v>0</v>
      </c>
      <c r="IN1983" s="296">
        <f t="shared" si="140"/>
        <v>0</v>
      </c>
    </row>
    <row r="1984" spans="1:248">
      <c r="A1984" s="52">
        <f>+'3.- Resumen general'!B1986</f>
        <v>1980</v>
      </c>
      <c r="B1984" s="52">
        <v>84480</v>
      </c>
      <c r="C1984" s="53" t="str">
        <f>+'3.- Resumen general'!D1986</f>
        <v>Triyodotironina (T3)</v>
      </c>
      <c r="D1984" s="490" t="str">
        <f>+'3.- Resumen general'!F1986</f>
        <v>Análisis Bioquímicos</v>
      </c>
      <c r="E1984" s="436" t="s">
        <v>4754</v>
      </c>
      <c r="F1984" s="323">
        <f t="shared" si="138"/>
        <v>13.968380000000002</v>
      </c>
      <c r="G1984" s="55"/>
      <c r="H1984" s="323"/>
      <c r="I1984" s="55"/>
      <c r="J1984" s="323"/>
      <c r="K1984" s="56">
        <f t="shared" si="139"/>
        <v>13.968380000000002</v>
      </c>
      <c r="IK1984" s="2">
        <v>84480</v>
      </c>
      <c r="IL1984" s="196" t="s">
        <v>3168</v>
      </c>
      <c r="IM1984" s="5">
        <v>0</v>
      </c>
      <c r="IN1984" s="296">
        <f t="shared" si="140"/>
        <v>0</v>
      </c>
    </row>
    <row r="1985" spans="1:248">
      <c r="A1985" s="52">
        <f>+'3.- Resumen general'!B1987</f>
        <v>1981</v>
      </c>
      <c r="B1985" s="52">
        <v>84481</v>
      </c>
      <c r="C1985" s="53" t="str">
        <f>+'3.- Resumen general'!D1987</f>
        <v>Triyodotironina T3; libre</v>
      </c>
      <c r="D1985" s="490" t="str">
        <f>+'3.- Resumen general'!F1987</f>
        <v>Análisis Bioquímicos</v>
      </c>
      <c r="E1985" s="436" t="s">
        <v>4756</v>
      </c>
      <c r="F1985" s="323">
        <f t="shared" si="138"/>
        <v>16.968380000000003</v>
      </c>
      <c r="G1985" s="55"/>
      <c r="H1985" s="323"/>
      <c r="I1985" s="55"/>
      <c r="J1985" s="323"/>
      <c r="K1985" s="56">
        <f t="shared" si="139"/>
        <v>16.968380000000003</v>
      </c>
      <c r="IK1985" s="2">
        <v>84481</v>
      </c>
      <c r="IL1985" s="196" t="s">
        <v>3289</v>
      </c>
      <c r="IM1985" s="5">
        <v>0</v>
      </c>
      <c r="IN1985" s="296">
        <f t="shared" si="140"/>
        <v>0</v>
      </c>
    </row>
    <row r="1986" spans="1:248">
      <c r="A1986" s="52">
        <f>+'3.- Resumen general'!B1988</f>
        <v>1982</v>
      </c>
      <c r="B1986" s="52">
        <v>84510</v>
      </c>
      <c r="C1986" s="53" t="str">
        <f>+'3.- Resumen general'!D1988</f>
        <v>Tirosina (T4)</v>
      </c>
      <c r="D1986" s="490" t="str">
        <f>+'3.- Resumen general'!F1988</f>
        <v>Análisis Bioquímicos</v>
      </c>
      <c r="E1986" s="436" t="s">
        <v>4750</v>
      </c>
      <c r="F1986" s="323">
        <f t="shared" si="138"/>
        <v>11.17338</v>
      </c>
      <c r="G1986" s="55"/>
      <c r="H1986" s="323"/>
      <c r="I1986" s="55"/>
      <c r="J1986" s="323"/>
      <c r="K1986" s="56">
        <f t="shared" si="139"/>
        <v>11.17338</v>
      </c>
      <c r="IK1986" s="2">
        <v>84510</v>
      </c>
      <c r="IL1986" s="196" t="s">
        <v>3169</v>
      </c>
      <c r="IM1986" s="5">
        <v>0</v>
      </c>
      <c r="IN1986" s="296">
        <f t="shared" si="140"/>
        <v>0</v>
      </c>
    </row>
    <row r="1987" spans="1:248">
      <c r="A1987" s="52">
        <f>+'3.- Resumen general'!B1989</f>
        <v>1983</v>
      </c>
      <c r="B1987" s="52">
        <v>84512</v>
      </c>
      <c r="C1987" s="53" t="str">
        <f>+'3.- Resumen general'!D1989</f>
        <v>Troponina</v>
      </c>
      <c r="D1987" s="490" t="str">
        <f>+'3.- Resumen general'!F1989</f>
        <v>Análisis Bioquímicos</v>
      </c>
      <c r="E1987" s="436" t="s">
        <v>3232</v>
      </c>
      <c r="F1987" s="323">
        <f t="shared" si="138"/>
        <v>5.2683799999999996</v>
      </c>
      <c r="G1987" s="55"/>
      <c r="H1987" s="323"/>
      <c r="I1987" s="55"/>
      <c r="J1987" s="323"/>
      <c r="K1987" s="56">
        <f t="shared" si="139"/>
        <v>5.2683799999999996</v>
      </c>
      <c r="IK1987" s="2">
        <v>84512</v>
      </c>
      <c r="IL1987" s="196" t="s">
        <v>3170</v>
      </c>
      <c r="IM1987" s="5">
        <v>0</v>
      </c>
      <c r="IN1987" s="296">
        <f t="shared" si="140"/>
        <v>0</v>
      </c>
    </row>
    <row r="1988" spans="1:248">
      <c r="A1988" s="52">
        <f>+'3.- Resumen general'!B1990</f>
        <v>1984</v>
      </c>
      <c r="B1988" s="52">
        <v>84520</v>
      </c>
      <c r="C1988" s="53" t="str">
        <f>+'3.- Resumen general'!D1990</f>
        <v>Urea</v>
      </c>
      <c r="D1988" s="490" t="str">
        <f>+'3.- Resumen general'!F1990</f>
        <v>Análisis Bioquímicos</v>
      </c>
      <c r="E1988" s="436" t="s">
        <v>4708</v>
      </c>
      <c r="F1988" s="323">
        <f t="shared" si="138"/>
        <v>2.7233799999999997</v>
      </c>
      <c r="G1988" s="55"/>
      <c r="H1988" s="323"/>
      <c r="I1988" s="55"/>
      <c r="J1988" s="323"/>
      <c r="K1988" s="56">
        <f t="shared" si="139"/>
        <v>2.7233799999999997</v>
      </c>
      <c r="IK1988" s="2">
        <v>84520</v>
      </c>
      <c r="IL1988" s="196" t="s">
        <v>3171</v>
      </c>
      <c r="IM1988" s="5">
        <v>0</v>
      </c>
      <c r="IN1988" s="296">
        <f t="shared" si="140"/>
        <v>0</v>
      </c>
    </row>
    <row r="1989" spans="1:248">
      <c r="A1989" s="52">
        <f>+'3.- Resumen general'!B1991</f>
        <v>1985</v>
      </c>
      <c r="B1989" s="52">
        <v>84540</v>
      </c>
      <c r="C1989" s="53" t="str">
        <f>+'3.- Resumen general'!D1991</f>
        <v>Nitrógeno uréico, en orina</v>
      </c>
      <c r="D1989" s="490" t="str">
        <f>+'3.- Resumen general'!F1991</f>
        <v>Análisis Bioquímicos</v>
      </c>
      <c r="E1989" s="436" t="s">
        <v>4707</v>
      </c>
      <c r="F1989" s="323">
        <f t="shared" ref="F1989:F2052" si="141">+VLOOKUP(E1989,$C$2421:$D$3113,2,FALSE)</f>
        <v>5.4413799999999997</v>
      </c>
      <c r="G1989" s="55"/>
      <c r="H1989" s="323"/>
      <c r="I1989" s="55"/>
      <c r="J1989" s="323"/>
      <c r="K1989" s="56">
        <f t="shared" ref="K1989:K2052" si="142">+F1989+H1989+J1989</f>
        <v>5.4413799999999997</v>
      </c>
      <c r="IK1989" s="2">
        <v>84540</v>
      </c>
      <c r="IL1989" s="196" t="s">
        <v>3290</v>
      </c>
      <c r="IM1989" s="5">
        <v>0</v>
      </c>
      <c r="IN1989" s="296">
        <f t="shared" ref="IN1989:IN2052" si="143">IM1989/60</f>
        <v>0</v>
      </c>
    </row>
    <row r="1990" spans="1:248">
      <c r="A1990" s="52">
        <f>+'3.- Resumen general'!B1992</f>
        <v>1986</v>
      </c>
      <c r="B1990" s="52">
        <v>84550</v>
      </c>
      <c r="C1990" s="53" t="str">
        <f>+'3.- Resumen general'!D1992</f>
        <v>Acido úrico</v>
      </c>
      <c r="D1990" s="490" t="str">
        <f>+'3.- Resumen general'!F1992</f>
        <v>Análisis Bioquímicos</v>
      </c>
      <c r="E1990" s="436" t="s">
        <v>4706</v>
      </c>
      <c r="F1990" s="323">
        <f t="shared" si="141"/>
        <v>2.4633799999999999</v>
      </c>
      <c r="G1990" s="55"/>
      <c r="H1990" s="323"/>
      <c r="I1990" s="55"/>
      <c r="J1990" s="323"/>
      <c r="K1990" s="56">
        <f t="shared" si="142"/>
        <v>2.4633799999999999</v>
      </c>
      <c r="IK1990" s="2">
        <v>84550</v>
      </c>
      <c r="IL1990" s="196" t="s">
        <v>3172</v>
      </c>
      <c r="IM1990" s="5">
        <v>0</v>
      </c>
      <c r="IN1990" s="296">
        <f t="shared" si="143"/>
        <v>0</v>
      </c>
    </row>
    <row r="1991" spans="1:248">
      <c r="A1991" s="52">
        <f>+'3.- Resumen general'!B1993</f>
        <v>1987</v>
      </c>
      <c r="B1991" s="52">
        <v>84560</v>
      </c>
      <c r="C1991" s="53" t="str">
        <f>+'3.- Resumen general'!D1993</f>
        <v>Acido úrico; otra fuente</v>
      </c>
      <c r="D1991" s="490" t="str">
        <f>+'3.- Resumen general'!F1993</f>
        <v>Análisis Bioquímicos</v>
      </c>
      <c r="E1991" s="436" t="s">
        <v>4706</v>
      </c>
      <c r="F1991" s="323">
        <f t="shared" si="141"/>
        <v>2.4633799999999999</v>
      </c>
      <c r="G1991" s="55"/>
      <c r="H1991" s="323"/>
      <c r="I1991" s="55"/>
      <c r="J1991" s="323"/>
      <c r="K1991" s="56">
        <f t="shared" si="142"/>
        <v>2.4633799999999999</v>
      </c>
      <c r="IK1991" s="2">
        <v>84560</v>
      </c>
      <c r="IL1991" s="196" t="s">
        <v>3291</v>
      </c>
      <c r="IM1991" s="5">
        <v>0</v>
      </c>
      <c r="IN1991" s="296">
        <f t="shared" si="143"/>
        <v>0</v>
      </c>
    </row>
    <row r="1992" spans="1:248">
      <c r="A1992" s="52">
        <f>+'3.- Resumen general'!B1994</f>
        <v>1988</v>
      </c>
      <c r="B1992" s="52">
        <v>84577</v>
      </c>
      <c r="C1992" s="53" t="str">
        <f>+'3.- Resumen general'!D1994</f>
        <v>Urobilinógeno en heces, cuantitativo</v>
      </c>
      <c r="D1992" s="490" t="str">
        <f>+'3.- Resumen general'!F1994</f>
        <v>Análisis Bioquímicos</v>
      </c>
      <c r="E1992" s="436" t="s">
        <v>3232</v>
      </c>
      <c r="F1992" s="323">
        <f t="shared" si="141"/>
        <v>5.2683799999999996</v>
      </c>
      <c r="G1992" s="55"/>
      <c r="H1992" s="323"/>
      <c r="I1992" s="55"/>
      <c r="J1992" s="323"/>
      <c r="K1992" s="56">
        <f t="shared" si="142"/>
        <v>5.2683799999999996</v>
      </c>
      <c r="IK1992" s="2">
        <v>84577</v>
      </c>
      <c r="IL1992" s="196" t="s">
        <v>2322</v>
      </c>
      <c r="IM1992" s="5">
        <v>0</v>
      </c>
      <c r="IN1992" s="296">
        <f t="shared" si="143"/>
        <v>0</v>
      </c>
    </row>
    <row r="1993" spans="1:248">
      <c r="A1993" s="52">
        <f>+'3.- Resumen general'!B1995</f>
        <v>1989</v>
      </c>
      <c r="B1993" s="52">
        <v>84578</v>
      </c>
      <c r="C1993" s="53" t="str">
        <f>+'3.- Resumen general'!D1995</f>
        <v>Urobilinógeno en orina; cualitativo</v>
      </c>
      <c r="D1993" s="490" t="str">
        <f>+'3.- Resumen general'!F1995</f>
        <v>Análisis Bioquímicos</v>
      </c>
      <c r="E1993" s="436" t="s">
        <v>3232</v>
      </c>
      <c r="F1993" s="323">
        <f t="shared" si="141"/>
        <v>5.2683799999999996</v>
      </c>
      <c r="G1993" s="55"/>
      <c r="H1993" s="323"/>
      <c r="I1993" s="55"/>
      <c r="J1993" s="323"/>
      <c r="K1993" s="56">
        <f t="shared" si="142"/>
        <v>5.2683799999999996</v>
      </c>
      <c r="IK1993" s="2">
        <v>84578</v>
      </c>
      <c r="IL1993" s="196" t="s">
        <v>2323</v>
      </c>
      <c r="IM1993" s="5">
        <v>0</v>
      </c>
      <c r="IN1993" s="296">
        <f t="shared" si="143"/>
        <v>0</v>
      </c>
    </row>
    <row r="1994" spans="1:248">
      <c r="A1994" s="52">
        <f>+'3.- Resumen general'!B1996</f>
        <v>1990</v>
      </c>
      <c r="B1994" s="52">
        <v>84585</v>
      </c>
      <c r="C1994" s="53" t="str">
        <f>+'3.- Resumen general'!D1996</f>
        <v>Vanililmandélico, ácido (VMA), en orina</v>
      </c>
      <c r="D1994" s="490" t="str">
        <f>+'3.- Resumen general'!F1996</f>
        <v>Análisis Bioquímicos</v>
      </c>
      <c r="E1994" s="436" t="s">
        <v>3232</v>
      </c>
      <c r="F1994" s="323">
        <f t="shared" si="141"/>
        <v>5.2683799999999996</v>
      </c>
      <c r="G1994" s="55"/>
      <c r="H1994" s="323"/>
      <c r="I1994" s="55"/>
      <c r="J1994" s="323"/>
      <c r="K1994" s="56">
        <f t="shared" si="142"/>
        <v>5.2683799999999996</v>
      </c>
      <c r="IK1994" s="2">
        <v>84585</v>
      </c>
      <c r="IL1994" s="196" t="s">
        <v>2324</v>
      </c>
      <c r="IM1994" s="5">
        <v>0</v>
      </c>
      <c r="IN1994" s="296">
        <f t="shared" si="143"/>
        <v>0</v>
      </c>
    </row>
    <row r="1995" spans="1:248">
      <c r="A1995" s="52">
        <f>+'3.- Resumen general'!B1997</f>
        <v>1991</v>
      </c>
      <c r="B1995" s="52">
        <v>84620</v>
      </c>
      <c r="C1995" s="53" t="str">
        <f>+'3.- Resumen general'!D1997</f>
        <v>Xilosa, prueba de absorción, en sangre y/o en orina</v>
      </c>
      <c r="D1995" s="490" t="str">
        <f>+'3.- Resumen general'!F1997</f>
        <v>Análisis Bioquímicos</v>
      </c>
      <c r="E1995" s="436" t="s">
        <v>3232</v>
      </c>
      <c r="F1995" s="323">
        <f t="shared" si="141"/>
        <v>5.2683799999999996</v>
      </c>
      <c r="G1995" s="55"/>
      <c r="H1995" s="323"/>
      <c r="I1995" s="55"/>
      <c r="J1995" s="323"/>
      <c r="K1995" s="56">
        <f t="shared" si="142"/>
        <v>5.2683799999999996</v>
      </c>
      <c r="IK1995" s="2">
        <v>84620</v>
      </c>
      <c r="IL1995" s="196" t="s">
        <v>2325</v>
      </c>
      <c r="IM1995" s="5">
        <v>0</v>
      </c>
      <c r="IN1995" s="296">
        <f t="shared" si="143"/>
        <v>0</v>
      </c>
    </row>
    <row r="1996" spans="1:248">
      <c r="A1996" s="52">
        <f>+'3.- Resumen general'!B1998</f>
        <v>1992</v>
      </c>
      <c r="B1996" s="52">
        <v>84702</v>
      </c>
      <c r="C1996" s="53" t="str">
        <f>+'3.- Resumen general'!D1998</f>
        <v>Gonadotropina coriónica (HCG); cuantitativa</v>
      </c>
      <c r="D1996" s="490" t="str">
        <f>+'3.- Resumen general'!F1998</f>
        <v>Análisis Bioquímicos</v>
      </c>
      <c r="E1996" s="436" t="s">
        <v>3582</v>
      </c>
      <c r="F1996" s="323">
        <f t="shared" si="141"/>
        <v>29.50338</v>
      </c>
      <c r="G1996" s="55"/>
      <c r="H1996" s="323"/>
      <c r="I1996" s="55"/>
      <c r="J1996" s="323"/>
      <c r="K1996" s="56">
        <f t="shared" si="142"/>
        <v>29.50338</v>
      </c>
      <c r="IK1996" s="2">
        <v>84702</v>
      </c>
      <c r="IL1996" s="196" t="s">
        <v>2326</v>
      </c>
      <c r="IM1996" s="5">
        <v>0</v>
      </c>
      <c r="IN1996" s="296">
        <f t="shared" si="143"/>
        <v>0</v>
      </c>
    </row>
    <row r="1997" spans="1:248">
      <c r="A1997" s="52">
        <f>+'3.- Resumen general'!B1999</f>
        <v>1993</v>
      </c>
      <c r="B1997" s="52">
        <v>84703</v>
      </c>
      <c r="C1997" s="53" t="str">
        <f>+'3.- Resumen general'!D1999</f>
        <v>Gonadotrofina coriónica cualitativa</v>
      </c>
      <c r="D1997" s="490" t="str">
        <f>+'3.- Resumen general'!F1999</f>
        <v>Análisis Bioquímicos</v>
      </c>
      <c r="E1997" s="436" t="s">
        <v>3581</v>
      </c>
      <c r="F1997" s="323">
        <f t="shared" si="141"/>
        <v>29.50338</v>
      </c>
      <c r="G1997" s="55"/>
      <c r="H1997" s="323"/>
      <c r="I1997" s="55"/>
      <c r="J1997" s="323"/>
      <c r="K1997" s="56">
        <f t="shared" si="142"/>
        <v>29.50338</v>
      </c>
      <c r="IK1997" s="2">
        <v>84703</v>
      </c>
      <c r="IL1997" s="196" t="s">
        <v>3173</v>
      </c>
      <c r="IM1997" s="5">
        <v>0</v>
      </c>
      <c r="IN1997" s="296">
        <f t="shared" si="143"/>
        <v>0</v>
      </c>
    </row>
    <row r="1998" spans="1:248">
      <c r="A1998" s="52">
        <f>+'3.- Resumen general'!B2000</f>
        <v>1994</v>
      </c>
      <c r="B1998" s="52">
        <v>84704</v>
      </c>
      <c r="C1998" s="53" t="str">
        <f>+'3.- Resumen general'!D2000</f>
        <v>Dosaje de subunidad beta</v>
      </c>
      <c r="D1998" s="490" t="str">
        <f>+'3.- Resumen general'!F2000</f>
        <v>Análisis de Inmunología</v>
      </c>
      <c r="E1998" s="436" t="s">
        <v>3582</v>
      </c>
      <c r="F1998" s="323">
        <f t="shared" si="141"/>
        <v>29.50338</v>
      </c>
      <c r="G1998" s="55"/>
      <c r="H1998" s="323"/>
      <c r="I1998" s="55"/>
      <c r="J1998" s="323"/>
      <c r="K1998" s="56">
        <f t="shared" si="142"/>
        <v>29.50338</v>
      </c>
      <c r="IK1998" s="2" t="s">
        <v>6215</v>
      </c>
      <c r="IL1998" s="196" t="s">
        <v>3910</v>
      </c>
      <c r="IM1998" s="5">
        <v>0</v>
      </c>
      <c r="IN1998" s="296">
        <f t="shared" si="143"/>
        <v>0</v>
      </c>
    </row>
    <row r="1999" spans="1:248">
      <c r="A1999" s="52">
        <f>+'3.- Resumen general'!B2001</f>
        <v>1995</v>
      </c>
      <c r="B1999" s="52">
        <v>84830</v>
      </c>
      <c r="C1999" s="53" t="str">
        <f>+'3.- Resumen general'!D2001</f>
        <v>Ovulación, pruebas de, por métodos de comparación visual de color, para la hormona luteinizante humana</v>
      </c>
      <c r="D1999" s="490" t="str">
        <f>+'3.- Resumen general'!F2001</f>
        <v>Análisis Bioquímicos</v>
      </c>
      <c r="E1999" s="436" t="s">
        <v>3232</v>
      </c>
      <c r="F1999" s="323">
        <f t="shared" si="141"/>
        <v>5.2683799999999996</v>
      </c>
      <c r="G1999" s="55"/>
      <c r="H1999" s="323"/>
      <c r="I1999" s="55"/>
      <c r="J1999" s="323"/>
      <c r="K1999" s="56">
        <f t="shared" si="142"/>
        <v>5.2683799999999996</v>
      </c>
      <c r="IK1999" s="2">
        <v>84830</v>
      </c>
      <c r="IL1999" s="196" t="s">
        <v>2327</v>
      </c>
      <c r="IM1999" s="5">
        <v>0</v>
      </c>
      <c r="IN1999" s="296">
        <f t="shared" si="143"/>
        <v>0</v>
      </c>
    </row>
    <row r="2000" spans="1:248">
      <c r="A2000" s="52">
        <f>+'3.- Resumen general'!B2002</f>
        <v>1996</v>
      </c>
      <c r="B2000" s="52">
        <v>84999</v>
      </c>
      <c r="C2000" s="53" t="str">
        <f>+'3.- Resumen general'!D2002</f>
        <v>Citoquímico de fluidos (excepto sangre, orina, heces)</v>
      </c>
      <c r="D2000" s="490" t="str">
        <f>+'3.- Resumen general'!F2002</f>
        <v>Análisis Bioquímicos</v>
      </c>
      <c r="E2000" s="436" t="s">
        <v>3232</v>
      </c>
      <c r="F2000" s="323">
        <f t="shared" si="141"/>
        <v>5.2683799999999996</v>
      </c>
      <c r="G2000" s="55"/>
      <c r="H2000" s="323"/>
      <c r="I2000" s="55"/>
      <c r="J2000" s="323"/>
      <c r="K2000" s="56">
        <f t="shared" si="142"/>
        <v>5.2683799999999996</v>
      </c>
      <c r="IK2000" s="2" t="s">
        <v>6216</v>
      </c>
      <c r="IL2000" s="196" t="s">
        <v>3174</v>
      </c>
      <c r="IM2000" s="5">
        <v>0</v>
      </c>
      <c r="IN2000" s="296">
        <f t="shared" si="143"/>
        <v>0</v>
      </c>
    </row>
    <row r="2001" spans="1:248">
      <c r="A2001" s="52">
        <f>+'3.- Resumen general'!B2003</f>
        <v>1997</v>
      </c>
      <c r="B2001" s="52">
        <v>85002</v>
      </c>
      <c r="C2001" s="53" t="str">
        <f>+'3.- Resumen general'!D2003</f>
        <v>Tiempo de coagulación y sangría</v>
      </c>
      <c r="D2001" s="490" t="str">
        <f>+'3.- Resumen general'!F2003</f>
        <v>Análisis Hematológicos</v>
      </c>
      <c r="E2001" s="436" t="s">
        <v>4716</v>
      </c>
      <c r="F2001" s="323">
        <f t="shared" si="141"/>
        <v>0.82609999999999995</v>
      </c>
      <c r="G2001" s="55"/>
      <c r="H2001" s="323"/>
      <c r="I2001" s="55"/>
      <c r="J2001" s="323"/>
      <c r="K2001" s="56">
        <f t="shared" si="142"/>
        <v>0.82609999999999995</v>
      </c>
      <c r="IK2001" s="2">
        <v>85002</v>
      </c>
      <c r="IL2001" s="196" t="s">
        <v>2328</v>
      </c>
      <c r="IM2001" s="5">
        <v>0</v>
      </c>
      <c r="IN2001" s="296">
        <f t="shared" si="143"/>
        <v>0</v>
      </c>
    </row>
    <row r="2002" spans="1:248">
      <c r="A2002" s="52">
        <f>+'3.- Resumen general'!B2004</f>
        <v>1998</v>
      </c>
      <c r="B2002" s="52">
        <v>85007</v>
      </c>
      <c r="C2002" s="53" t="str">
        <f>+'3.- Resumen general'!D2004</f>
        <v xml:space="preserve">Hemograma </v>
      </c>
      <c r="D2002" s="490" t="str">
        <f>+'3.- Resumen general'!F2004</f>
        <v>Análisis Hematológicos</v>
      </c>
      <c r="E2002" s="436" t="s">
        <v>4712</v>
      </c>
      <c r="F2002" s="323">
        <f t="shared" si="141"/>
        <v>5.2843800000000005</v>
      </c>
      <c r="G2002" s="55"/>
      <c r="H2002" s="323"/>
      <c r="I2002" s="55"/>
      <c r="J2002" s="323"/>
      <c r="K2002" s="56">
        <f t="shared" si="142"/>
        <v>5.2843800000000005</v>
      </c>
      <c r="IK2002" s="2">
        <v>85007</v>
      </c>
      <c r="IL2002" s="196" t="s">
        <v>3175</v>
      </c>
      <c r="IM2002" s="5">
        <v>0</v>
      </c>
      <c r="IN2002" s="296">
        <f t="shared" si="143"/>
        <v>0</v>
      </c>
    </row>
    <row r="2003" spans="1:248">
      <c r="A2003" s="52">
        <f>+'3.- Resumen general'!B2005</f>
        <v>1999</v>
      </c>
      <c r="B2003" s="52">
        <v>85014</v>
      </c>
      <c r="C2003" s="53" t="str">
        <f>+'3.- Resumen general'!D2005</f>
        <v>Hematocrito</v>
      </c>
      <c r="D2003" s="490" t="str">
        <f>+'3.- Resumen general'!F2005</f>
        <v>Análisis Hematológicos</v>
      </c>
      <c r="E2003" s="436" t="s">
        <v>2720</v>
      </c>
      <c r="F2003" s="323">
        <f t="shared" si="141"/>
        <v>1.1348000000000003</v>
      </c>
      <c r="G2003" s="55"/>
      <c r="H2003" s="323"/>
      <c r="I2003" s="55"/>
      <c r="J2003" s="323"/>
      <c r="K2003" s="56">
        <f t="shared" si="142"/>
        <v>1.1348000000000003</v>
      </c>
      <c r="IK2003" s="2">
        <v>85014</v>
      </c>
      <c r="IL2003" s="196" t="s">
        <v>2331</v>
      </c>
      <c r="IM2003" s="5">
        <v>0</v>
      </c>
      <c r="IN2003" s="296">
        <f t="shared" si="143"/>
        <v>0</v>
      </c>
    </row>
    <row r="2004" spans="1:248">
      <c r="A2004" s="52">
        <f>+'3.- Resumen general'!B2006</f>
        <v>2000</v>
      </c>
      <c r="B2004" s="52">
        <v>85018</v>
      </c>
      <c r="C2004" s="53" t="str">
        <f>+'3.- Resumen general'!D2006</f>
        <v>Dosaje de hemoglobina</v>
      </c>
      <c r="D2004" s="490" t="str">
        <f>+'3.- Resumen general'!F2006</f>
        <v>Análisis Hematológicos</v>
      </c>
      <c r="E2004" s="436" t="s">
        <v>4712</v>
      </c>
      <c r="F2004" s="323">
        <f t="shared" si="141"/>
        <v>5.2843800000000005</v>
      </c>
      <c r="G2004" s="55"/>
      <c r="H2004" s="323"/>
      <c r="I2004" s="55"/>
      <c r="J2004" s="323"/>
      <c r="K2004" s="56">
        <f t="shared" si="142"/>
        <v>5.2843800000000005</v>
      </c>
      <c r="IK2004" s="2">
        <v>85018</v>
      </c>
      <c r="IL2004" s="196" t="s">
        <v>3176</v>
      </c>
      <c r="IM2004" s="5">
        <v>0</v>
      </c>
      <c r="IN2004" s="296">
        <f t="shared" si="143"/>
        <v>0</v>
      </c>
    </row>
    <row r="2005" spans="1:248">
      <c r="A2005" s="52">
        <f>+'3.- Resumen general'!B2007</f>
        <v>2001</v>
      </c>
      <c r="B2005" s="52">
        <v>85027</v>
      </c>
      <c r="C2005" s="53" t="str">
        <f>+'3.- Resumen general'!D2007</f>
        <v>Hemograma completo</v>
      </c>
      <c r="D2005" s="490" t="str">
        <f>+'3.- Resumen general'!F2007</f>
        <v>Análisis Hematológicos</v>
      </c>
      <c r="E2005" s="436" t="s">
        <v>4712</v>
      </c>
      <c r="F2005" s="323">
        <f t="shared" si="141"/>
        <v>5.2843800000000005</v>
      </c>
      <c r="G2005" s="55"/>
      <c r="H2005" s="323"/>
      <c r="I2005" s="55"/>
      <c r="J2005" s="323"/>
      <c r="K2005" s="56">
        <f t="shared" si="142"/>
        <v>5.2843800000000005</v>
      </c>
      <c r="IK2005" s="2">
        <v>85027</v>
      </c>
      <c r="IL2005" s="196" t="s">
        <v>3177</v>
      </c>
      <c r="IM2005" s="5">
        <v>0</v>
      </c>
      <c r="IN2005" s="296">
        <f t="shared" si="143"/>
        <v>0</v>
      </c>
    </row>
    <row r="2006" spans="1:248">
      <c r="A2006" s="52">
        <f>+'3.- Resumen general'!B2008</f>
        <v>2002</v>
      </c>
      <c r="B2006" s="52">
        <v>85032</v>
      </c>
      <c r="C2006" s="53" t="str">
        <f>+'3.- Resumen general'!D2008</f>
        <v>Recuento manual de constantes corpusculares por separado</v>
      </c>
      <c r="D2006" s="490" t="str">
        <f>+'3.- Resumen general'!F2008</f>
        <v>Análisis Hematológicos</v>
      </c>
      <c r="E2006" s="436" t="s">
        <v>3240</v>
      </c>
      <c r="F2006" s="323">
        <f t="shared" si="141"/>
        <v>4.4733799999999997</v>
      </c>
      <c r="G2006" s="55"/>
      <c r="H2006" s="323"/>
      <c r="I2006" s="55"/>
      <c r="J2006" s="323"/>
      <c r="K2006" s="56">
        <f t="shared" si="142"/>
        <v>4.4733799999999997</v>
      </c>
      <c r="IK2006" s="2">
        <v>85032</v>
      </c>
      <c r="IL2006" s="196" t="s">
        <v>2332</v>
      </c>
      <c r="IM2006" s="5">
        <v>0</v>
      </c>
      <c r="IN2006" s="296">
        <f t="shared" si="143"/>
        <v>0</v>
      </c>
    </row>
    <row r="2007" spans="1:248">
      <c r="A2007" s="52">
        <f>+'3.- Resumen general'!B2009</f>
        <v>2003</v>
      </c>
      <c r="B2007" s="52">
        <v>85042</v>
      </c>
      <c r="C2007" s="53" t="str">
        <f>+'3.- Resumen general'!D2009</f>
        <v>Test de ADDIS</v>
      </c>
      <c r="D2007" s="490" t="str">
        <f>+'3.- Resumen general'!F2009</f>
        <v>Análisis Hematológicos</v>
      </c>
      <c r="E2007" s="436" t="s">
        <v>3240</v>
      </c>
      <c r="F2007" s="323">
        <f t="shared" si="141"/>
        <v>4.4733799999999997</v>
      </c>
      <c r="G2007" s="55"/>
      <c r="H2007" s="323"/>
      <c r="I2007" s="55"/>
      <c r="J2007" s="323"/>
      <c r="K2007" s="56">
        <f t="shared" si="142"/>
        <v>4.4733799999999997</v>
      </c>
      <c r="IK2007" s="287">
        <v>85042</v>
      </c>
      <c r="IL2007" s="196" t="s">
        <v>2333</v>
      </c>
      <c r="IM2007" s="5">
        <v>0</v>
      </c>
      <c r="IN2007" s="296">
        <f t="shared" si="143"/>
        <v>0</v>
      </c>
    </row>
    <row r="2008" spans="1:248">
      <c r="A2008" s="52">
        <f>+'3.- Resumen general'!B2010</f>
        <v>2004</v>
      </c>
      <c r="B2008" s="52">
        <v>85045</v>
      </c>
      <c r="C2008" s="53" t="str">
        <f>+'3.- Resumen general'!D2010</f>
        <v>Recuento de reticulocitos</v>
      </c>
      <c r="D2008" s="490" t="str">
        <f>+'3.- Resumen general'!F2010</f>
        <v>Análisis Hematológicos</v>
      </c>
      <c r="E2008" s="436" t="s">
        <v>4723</v>
      </c>
      <c r="F2008" s="323">
        <f t="shared" si="141"/>
        <v>4.4733799999999997</v>
      </c>
      <c r="G2008" s="55"/>
      <c r="H2008" s="323"/>
      <c r="I2008" s="55"/>
      <c r="J2008" s="323"/>
      <c r="K2008" s="56">
        <f t="shared" si="142"/>
        <v>4.4733799999999997</v>
      </c>
      <c r="IK2008" s="2">
        <v>85045</v>
      </c>
      <c r="IL2008" s="196" t="s">
        <v>2334</v>
      </c>
      <c r="IM2008" s="5">
        <v>0</v>
      </c>
      <c r="IN2008" s="296">
        <f t="shared" si="143"/>
        <v>0</v>
      </c>
    </row>
    <row r="2009" spans="1:248">
      <c r="A2009" s="52">
        <f>+'3.- Resumen general'!B2011</f>
        <v>2005</v>
      </c>
      <c r="B2009" s="52">
        <v>85048</v>
      </c>
      <c r="C2009" s="53" t="str">
        <f>+'3.- Resumen general'!D2011</f>
        <v>Recuento automatizado de leucocitos</v>
      </c>
      <c r="D2009" s="490" t="str">
        <f>+'3.- Resumen general'!F2011</f>
        <v>Análisis Hematológicos</v>
      </c>
      <c r="E2009" s="436" t="s">
        <v>3240</v>
      </c>
      <c r="F2009" s="323">
        <f t="shared" si="141"/>
        <v>4.4733799999999997</v>
      </c>
      <c r="G2009" s="55"/>
      <c r="H2009" s="323"/>
      <c r="I2009" s="55"/>
      <c r="J2009" s="323"/>
      <c r="K2009" s="56">
        <f t="shared" si="142"/>
        <v>4.4733799999999997</v>
      </c>
      <c r="IK2009" s="2">
        <v>85048</v>
      </c>
      <c r="IL2009" s="196" t="s">
        <v>2335</v>
      </c>
      <c r="IM2009" s="5">
        <v>0</v>
      </c>
      <c r="IN2009" s="296">
        <f t="shared" si="143"/>
        <v>0</v>
      </c>
    </row>
    <row r="2010" spans="1:248">
      <c r="A2010" s="52">
        <f>+'3.- Resumen general'!B2012</f>
        <v>2006</v>
      </c>
      <c r="B2010" s="52">
        <v>85049</v>
      </c>
      <c r="C2010" s="53" t="str">
        <f>+'3.- Resumen general'!D2012</f>
        <v>Eosinófilo, recuento de</v>
      </c>
      <c r="D2010" s="490" t="str">
        <f>+'3.- Resumen general'!F2012</f>
        <v>Análisis Hematológicos</v>
      </c>
      <c r="E2010" s="436" t="s">
        <v>3240</v>
      </c>
      <c r="F2010" s="323">
        <f t="shared" si="141"/>
        <v>4.4733799999999997</v>
      </c>
      <c r="G2010" s="55"/>
      <c r="H2010" s="323"/>
      <c r="I2010" s="55"/>
      <c r="J2010" s="323"/>
      <c r="K2010" s="56">
        <f t="shared" si="142"/>
        <v>4.4733799999999997</v>
      </c>
      <c r="IK2010" s="2">
        <v>85049</v>
      </c>
      <c r="IL2010" s="196" t="s">
        <v>3178</v>
      </c>
      <c r="IM2010" s="5">
        <v>0</v>
      </c>
      <c r="IN2010" s="296">
        <f t="shared" si="143"/>
        <v>0</v>
      </c>
    </row>
    <row r="2011" spans="1:248">
      <c r="A2011" s="52">
        <f>+'3.- Resumen general'!B2013</f>
        <v>2007</v>
      </c>
      <c r="B2011" s="52">
        <v>85060</v>
      </c>
      <c r="C2011" s="53" t="str">
        <f>+'3.- Resumen general'!D2013</f>
        <v>Extendido de sangre periférica</v>
      </c>
      <c r="D2011" s="490" t="str">
        <f>+'3.- Resumen general'!F2013</f>
        <v>Análisis Hematológicos</v>
      </c>
      <c r="E2011" s="436" t="s">
        <v>3240</v>
      </c>
      <c r="F2011" s="323">
        <f t="shared" si="141"/>
        <v>4.4733799999999997</v>
      </c>
      <c r="G2011" s="55"/>
      <c r="H2011" s="323"/>
      <c r="I2011" s="55"/>
      <c r="J2011" s="323"/>
      <c r="K2011" s="56">
        <f t="shared" si="142"/>
        <v>4.4733799999999997</v>
      </c>
      <c r="IK2011" s="2">
        <v>85060</v>
      </c>
      <c r="IL2011" s="196" t="s">
        <v>3179</v>
      </c>
      <c r="IM2011" s="5">
        <v>5</v>
      </c>
      <c r="IN2011" s="296">
        <f t="shared" si="143"/>
        <v>8.3333333333333329E-2</v>
      </c>
    </row>
    <row r="2012" spans="1:248">
      <c r="A2012" s="52">
        <f>+'3.- Resumen general'!B2014</f>
        <v>2008</v>
      </c>
      <c r="B2012" s="52">
        <v>85097</v>
      </c>
      <c r="C2012" s="53" t="str">
        <f>+'3.- Resumen general'!D2014</f>
        <v>Interpretación del extendido de médula ósea solamente</v>
      </c>
      <c r="D2012" s="490" t="str">
        <f>+'3.- Resumen general'!F2014</f>
        <v>Análisis Hematológicos</v>
      </c>
      <c r="E2012" s="436" t="s">
        <v>3240</v>
      </c>
      <c r="F2012" s="323">
        <f t="shared" si="141"/>
        <v>4.4733799999999997</v>
      </c>
      <c r="G2012" s="55"/>
      <c r="H2012" s="323"/>
      <c r="I2012" s="55"/>
      <c r="J2012" s="323"/>
      <c r="K2012" s="56">
        <f t="shared" si="142"/>
        <v>4.4733799999999997</v>
      </c>
      <c r="IK2012" s="2">
        <v>85097</v>
      </c>
      <c r="IL2012" s="196" t="s">
        <v>2336</v>
      </c>
      <c r="IM2012" s="5">
        <v>5</v>
      </c>
      <c r="IN2012" s="296">
        <f t="shared" si="143"/>
        <v>8.3333333333333329E-2</v>
      </c>
    </row>
    <row r="2013" spans="1:248">
      <c r="A2013" s="52">
        <f>+'3.- Resumen general'!B2015</f>
        <v>2009</v>
      </c>
      <c r="B2013" s="52">
        <v>85170</v>
      </c>
      <c r="C2013" s="53" t="str">
        <f>+'3.- Resumen general'!D2015</f>
        <v>Retracción de coágulo</v>
      </c>
      <c r="D2013" s="490" t="str">
        <f>+'3.- Resumen general'!F2015</f>
        <v>Análisis Hematológicos</v>
      </c>
      <c r="E2013" s="436" t="s">
        <v>3240</v>
      </c>
      <c r="F2013" s="323">
        <f t="shared" si="141"/>
        <v>4.4733799999999997</v>
      </c>
      <c r="G2013" s="55"/>
      <c r="H2013" s="323"/>
      <c r="I2013" s="55"/>
      <c r="J2013" s="323"/>
      <c r="K2013" s="56">
        <f t="shared" si="142"/>
        <v>4.4733799999999997</v>
      </c>
      <c r="IK2013" s="2">
        <v>85170</v>
      </c>
      <c r="IL2013" s="196" t="s">
        <v>2337</v>
      </c>
      <c r="IM2013" s="5">
        <v>0</v>
      </c>
      <c r="IN2013" s="296">
        <f t="shared" si="143"/>
        <v>0</v>
      </c>
    </row>
    <row r="2014" spans="1:248">
      <c r="A2014" s="52">
        <f>+'3.- Resumen general'!B2016</f>
        <v>2010</v>
      </c>
      <c r="B2014" s="52">
        <v>85244</v>
      </c>
      <c r="C2014" s="53" t="str">
        <f>+'3.- Resumen general'!D2016</f>
        <v>Medición del antígeno asociado al factor VIII</v>
      </c>
      <c r="D2014" s="490" t="str">
        <f>+'3.- Resumen general'!F2016</f>
        <v>Análisis Hematológicos</v>
      </c>
      <c r="E2014" s="436" t="s">
        <v>3240</v>
      </c>
      <c r="F2014" s="323">
        <f t="shared" si="141"/>
        <v>4.4733799999999997</v>
      </c>
      <c r="G2014" s="55"/>
      <c r="H2014" s="323"/>
      <c r="I2014" s="55"/>
      <c r="J2014" s="323"/>
      <c r="K2014" s="56">
        <f t="shared" si="142"/>
        <v>4.4733799999999997</v>
      </c>
      <c r="IK2014" s="2">
        <v>85244</v>
      </c>
      <c r="IL2014" s="196" t="s">
        <v>2338</v>
      </c>
      <c r="IM2014" s="5">
        <v>0</v>
      </c>
      <c r="IN2014" s="296">
        <f t="shared" si="143"/>
        <v>0</v>
      </c>
    </row>
    <row r="2015" spans="1:248">
      <c r="A2015" s="52">
        <f>+'3.- Resumen general'!B2017</f>
        <v>2011</v>
      </c>
      <c r="B2015" s="52">
        <v>85301</v>
      </c>
      <c r="C2015" s="53" t="str">
        <f>+'3.- Resumen general'!D2017</f>
        <v>Antitrombina</v>
      </c>
      <c r="D2015" s="490" t="str">
        <f>+'3.- Resumen general'!F2017</f>
        <v>Análisis Hematológicos</v>
      </c>
      <c r="E2015" s="436" t="s">
        <v>3240</v>
      </c>
      <c r="F2015" s="323">
        <f t="shared" si="141"/>
        <v>4.4733799999999997</v>
      </c>
      <c r="G2015" s="55"/>
      <c r="H2015" s="323"/>
      <c r="I2015" s="55"/>
      <c r="J2015" s="323"/>
      <c r="K2015" s="56">
        <f t="shared" si="142"/>
        <v>4.4733799999999997</v>
      </c>
      <c r="IK2015" s="2">
        <v>85301</v>
      </c>
      <c r="IL2015" s="196" t="s">
        <v>3180</v>
      </c>
      <c r="IM2015" s="5">
        <v>0</v>
      </c>
      <c r="IN2015" s="296">
        <f t="shared" si="143"/>
        <v>0</v>
      </c>
    </row>
    <row r="2016" spans="1:248">
      <c r="A2016" s="52">
        <f>+'3.- Resumen general'!B2018</f>
        <v>2012</v>
      </c>
      <c r="B2016" s="52">
        <v>85302</v>
      </c>
      <c r="C2016" s="53" t="str">
        <f>+'3.- Resumen general'!D2018</f>
        <v>Proteína C</v>
      </c>
      <c r="D2016" s="490" t="str">
        <f>+'3.- Resumen general'!F2018</f>
        <v>Análisis Hematológicos</v>
      </c>
      <c r="E2016" s="436" t="s">
        <v>3240</v>
      </c>
      <c r="F2016" s="323">
        <f t="shared" si="141"/>
        <v>4.4733799999999997</v>
      </c>
      <c r="G2016" s="55"/>
      <c r="H2016" s="323"/>
      <c r="I2016" s="55"/>
      <c r="J2016" s="323"/>
      <c r="K2016" s="56">
        <f t="shared" si="142"/>
        <v>4.4733799999999997</v>
      </c>
      <c r="IK2016" s="2">
        <v>85302</v>
      </c>
      <c r="IL2016" s="196" t="s">
        <v>3181</v>
      </c>
      <c r="IM2016" s="5">
        <v>0</v>
      </c>
      <c r="IN2016" s="296">
        <f t="shared" si="143"/>
        <v>0</v>
      </c>
    </row>
    <row r="2017" spans="1:248">
      <c r="A2017" s="52">
        <f>+'3.- Resumen general'!B2019</f>
        <v>2013</v>
      </c>
      <c r="B2017" s="52">
        <v>85303</v>
      </c>
      <c r="C2017" s="53" t="str">
        <f>+'3.- Resumen general'!D2019</f>
        <v>Inhibidores de la coagulación o anticoagulantes; proteína C, actividad</v>
      </c>
      <c r="D2017" s="490" t="str">
        <f>+'3.- Resumen general'!F2019</f>
        <v>Análisis Hematológicos</v>
      </c>
      <c r="E2017" s="436" t="s">
        <v>3240</v>
      </c>
      <c r="F2017" s="323">
        <f t="shared" si="141"/>
        <v>4.4733799999999997</v>
      </c>
      <c r="G2017" s="55"/>
      <c r="H2017" s="323"/>
      <c r="I2017" s="55"/>
      <c r="J2017" s="323"/>
      <c r="K2017" s="56">
        <f t="shared" si="142"/>
        <v>4.4733799999999997</v>
      </c>
      <c r="IK2017" s="2">
        <v>85303</v>
      </c>
      <c r="IL2017" s="196" t="s">
        <v>2339</v>
      </c>
      <c r="IM2017" s="5">
        <v>0</v>
      </c>
      <c r="IN2017" s="296">
        <f t="shared" si="143"/>
        <v>0</v>
      </c>
    </row>
    <row r="2018" spans="1:248">
      <c r="A2018" s="52">
        <f>+'3.- Resumen general'!B2020</f>
        <v>2014</v>
      </c>
      <c r="B2018" s="52">
        <v>85305</v>
      </c>
      <c r="C2018" s="53" t="str">
        <f>+'3.- Resumen general'!D2020</f>
        <v>Proteína S</v>
      </c>
      <c r="D2018" s="490" t="str">
        <f>+'3.- Resumen general'!F2020</f>
        <v>Análisis Hematológicos</v>
      </c>
      <c r="E2018" s="436" t="s">
        <v>3240</v>
      </c>
      <c r="F2018" s="323">
        <f t="shared" si="141"/>
        <v>4.4733799999999997</v>
      </c>
      <c r="G2018" s="55"/>
      <c r="H2018" s="323"/>
      <c r="I2018" s="55"/>
      <c r="J2018" s="323"/>
      <c r="K2018" s="56">
        <f t="shared" si="142"/>
        <v>4.4733799999999997</v>
      </c>
      <c r="IK2018" s="2">
        <v>85305</v>
      </c>
      <c r="IL2018" s="196" t="s">
        <v>3182</v>
      </c>
      <c r="IM2018" s="5">
        <v>0</v>
      </c>
      <c r="IN2018" s="296">
        <f t="shared" si="143"/>
        <v>0</v>
      </c>
    </row>
    <row r="2019" spans="1:248">
      <c r="A2019" s="52">
        <f>+'3.- Resumen general'!B2021</f>
        <v>2015</v>
      </c>
      <c r="B2019" s="52">
        <v>85362</v>
      </c>
      <c r="C2019" s="53" t="str">
        <f>+'3.- Resumen general'!D2021</f>
        <v>Medición de Producto de degradación de fibrinógeno (PDF) por aglutinación en placa</v>
      </c>
      <c r="D2019" s="490" t="str">
        <f>+'3.- Resumen general'!F2021</f>
        <v>Análisis Hematológicos</v>
      </c>
      <c r="E2019" s="436" t="s">
        <v>3240</v>
      </c>
      <c r="F2019" s="323">
        <f t="shared" si="141"/>
        <v>4.4733799999999997</v>
      </c>
      <c r="G2019" s="55"/>
      <c r="H2019" s="323"/>
      <c r="I2019" s="55"/>
      <c r="J2019" s="323"/>
      <c r="K2019" s="56">
        <f t="shared" si="142"/>
        <v>4.4733799999999997</v>
      </c>
      <c r="IK2019" s="2">
        <v>85362</v>
      </c>
      <c r="IL2019" s="196" t="s">
        <v>3323</v>
      </c>
      <c r="IM2019" s="5">
        <v>0</v>
      </c>
      <c r="IN2019" s="296">
        <f t="shared" si="143"/>
        <v>0</v>
      </c>
    </row>
    <row r="2020" spans="1:248">
      <c r="A2020" s="52">
        <f>+'3.- Resumen general'!B2022</f>
        <v>2016</v>
      </c>
      <c r="B2020" s="52">
        <v>85378</v>
      </c>
      <c r="C2020" s="53" t="str">
        <f>+'3.- Resumen general'!D2022</f>
        <v>Dímero D</v>
      </c>
      <c r="D2020" s="490" t="str">
        <f>+'3.- Resumen general'!F2022</f>
        <v>Análisis Hematológicos</v>
      </c>
      <c r="E2020" s="436" t="s">
        <v>3240</v>
      </c>
      <c r="F2020" s="323">
        <f t="shared" si="141"/>
        <v>4.4733799999999997</v>
      </c>
      <c r="G2020" s="55"/>
      <c r="H2020" s="323"/>
      <c r="I2020" s="55"/>
      <c r="J2020" s="323"/>
      <c r="K2020" s="56">
        <f t="shared" si="142"/>
        <v>4.4733799999999997</v>
      </c>
      <c r="IK2020" s="2">
        <v>85378</v>
      </c>
      <c r="IL2020" s="196" t="s">
        <v>3183</v>
      </c>
      <c r="IM2020" s="5">
        <v>0</v>
      </c>
      <c r="IN2020" s="296">
        <f t="shared" si="143"/>
        <v>0</v>
      </c>
    </row>
    <row r="2021" spans="1:248">
      <c r="A2021" s="52">
        <f>+'3.- Resumen general'!B2023</f>
        <v>2017</v>
      </c>
      <c r="B2021" s="52">
        <v>85384</v>
      </c>
      <c r="C2021" s="53" t="str">
        <f>+'3.- Resumen general'!D2023</f>
        <v>Fibrinógeno</v>
      </c>
      <c r="D2021" s="490" t="str">
        <f>+'3.- Resumen general'!F2023</f>
        <v>Análisis Hematológicos</v>
      </c>
      <c r="E2021" s="436" t="s">
        <v>3240</v>
      </c>
      <c r="F2021" s="323">
        <f t="shared" si="141"/>
        <v>4.4733799999999997</v>
      </c>
      <c r="G2021" s="55"/>
      <c r="H2021" s="323"/>
      <c r="I2021" s="55"/>
      <c r="J2021" s="323"/>
      <c r="K2021" s="56">
        <f t="shared" si="142"/>
        <v>4.4733799999999997</v>
      </c>
      <c r="IK2021" s="2">
        <v>85384</v>
      </c>
      <c r="IL2021" s="196" t="s">
        <v>3184</v>
      </c>
      <c r="IM2021" s="5">
        <v>0</v>
      </c>
      <c r="IN2021" s="296">
        <f t="shared" si="143"/>
        <v>0</v>
      </c>
    </row>
    <row r="2022" spans="1:248">
      <c r="A2022" s="52">
        <f>+'3.- Resumen general'!B2024</f>
        <v>2018</v>
      </c>
      <c r="B2022" s="52">
        <v>85460</v>
      </c>
      <c r="C2022" s="53" t="str">
        <f>+'3.- Resumen general'!D2024</f>
        <v>Test de Kleihauer-Betke</v>
      </c>
      <c r="D2022" s="490" t="str">
        <f>+'3.- Resumen general'!F2024</f>
        <v>Análisis Hematológicos</v>
      </c>
      <c r="E2022" s="436" t="s">
        <v>3240</v>
      </c>
      <c r="F2022" s="323">
        <f t="shared" si="141"/>
        <v>4.4733799999999997</v>
      </c>
      <c r="G2022" s="55"/>
      <c r="H2022" s="323"/>
      <c r="I2022" s="55"/>
      <c r="J2022" s="323"/>
      <c r="K2022" s="56">
        <f t="shared" si="142"/>
        <v>4.4733799999999997</v>
      </c>
      <c r="IK2022" s="2">
        <v>85460</v>
      </c>
      <c r="IL2022" s="196" t="s">
        <v>3185</v>
      </c>
      <c r="IM2022" s="5">
        <v>0</v>
      </c>
      <c r="IN2022" s="296">
        <f t="shared" si="143"/>
        <v>0</v>
      </c>
    </row>
    <row r="2023" spans="1:248">
      <c r="A2023" s="52">
        <f>+'3.- Resumen general'!B2025</f>
        <v>2019</v>
      </c>
      <c r="B2023" s="52">
        <v>85540</v>
      </c>
      <c r="C2023" s="53" t="str">
        <f>+'3.- Resumen general'!D2025</f>
        <v>Medición de fosfatasa alcalina leucocitaria</v>
      </c>
      <c r="D2023" s="490" t="str">
        <f>+'3.- Resumen general'!F2025</f>
        <v>Análisis Hematológicos</v>
      </c>
      <c r="E2023" s="436" t="s">
        <v>3240</v>
      </c>
      <c r="F2023" s="323">
        <f t="shared" si="141"/>
        <v>4.4733799999999997</v>
      </c>
      <c r="G2023" s="55"/>
      <c r="H2023" s="323"/>
      <c r="I2023" s="55"/>
      <c r="J2023" s="323"/>
      <c r="K2023" s="56">
        <f t="shared" si="142"/>
        <v>4.4733799999999997</v>
      </c>
      <c r="IK2023" s="2">
        <v>85540</v>
      </c>
      <c r="IL2023" s="196" t="s">
        <v>3862</v>
      </c>
      <c r="IM2023" s="5">
        <v>0</v>
      </c>
      <c r="IN2023" s="296">
        <f t="shared" si="143"/>
        <v>0</v>
      </c>
    </row>
    <row r="2024" spans="1:248">
      <c r="A2024" s="52">
        <f>+'3.- Resumen general'!B2026</f>
        <v>2020</v>
      </c>
      <c r="B2024" s="52">
        <v>85549</v>
      </c>
      <c r="C2024" s="53" t="str">
        <f>+'3.- Resumen general'!D2026</f>
        <v>Prueba de muramidasa</v>
      </c>
      <c r="D2024" s="490" t="str">
        <f>+'3.- Resumen general'!F2026</f>
        <v>Análisis Hematológicos</v>
      </c>
      <c r="E2024" s="436" t="s">
        <v>3240</v>
      </c>
      <c r="F2024" s="323">
        <f t="shared" si="141"/>
        <v>4.4733799999999997</v>
      </c>
      <c r="G2024" s="55"/>
      <c r="H2024" s="323"/>
      <c r="I2024" s="55"/>
      <c r="J2024" s="323"/>
      <c r="K2024" s="56">
        <f t="shared" si="142"/>
        <v>4.4733799999999997</v>
      </c>
      <c r="IK2024" s="2">
        <v>85549</v>
      </c>
      <c r="IL2024" s="196" t="s">
        <v>3863</v>
      </c>
      <c r="IM2024" s="5">
        <v>0</v>
      </c>
      <c r="IN2024" s="296">
        <f t="shared" si="143"/>
        <v>0</v>
      </c>
    </row>
    <row r="2025" spans="1:248">
      <c r="A2025" s="52">
        <f>+'3.- Resumen general'!B2027</f>
        <v>2021</v>
      </c>
      <c r="B2025" s="52">
        <v>85555</v>
      </c>
      <c r="C2025" s="53" t="str">
        <f>+'3.- Resumen general'!D2027</f>
        <v>Medición de fragilidad osmótica de eritrocitos sin incubación</v>
      </c>
      <c r="D2025" s="490" t="str">
        <f>+'3.- Resumen general'!F2027</f>
        <v>Análisis Hematológicos</v>
      </c>
      <c r="E2025" s="436" t="s">
        <v>3240</v>
      </c>
      <c r="F2025" s="323">
        <f t="shared" si="141"/>
        <v>4.4733799999999997</v>
      </c>
      <c r="G2025" s="55"/>
      <c r="H2025" s="323"/>
      <c r="I2025" s="55"/>
      <c r="J2025" s="323"/>
      <c r="K2025" s="56">
        <f t="shared" si="142"/>
        <v>4.4733799999999997</v>
      </c>
      <c r="IK2025" s="2">
        <v>85555</v>
      </c>
      <c r="IL2025" s="196" t="s">
        <v>3864</v>
      </c>
      <c r="IM2025" s="5">
        <v>0</v>
      </c>
      <c r="IN2025" s="296">
        <f t="shared" si="143"/>
        <v>0</v>
      </c>
    </row>
    <row r="2026" spans="1:248">
      <c r="A2026" s="52">
        <f>+'3.- Resumen general'!B2028</f>
        <v>2022</v>
      </c>
      <c r="B2026" s="52">
        <v>85590</v>
      </c>
      <c r="C2026" s="53" t="str">
        <f>+'3.- Resumen general'!D2028</f>
        <v xml:space="preserve">Recuento de plaquetas </v>
      </c>
      <c r="D2026" s="490" t="str">
        <f>+'3.- Resumen general'!F2028</f>
        <v>Análisis Hematológicos</v>
      </c>
      <c r="E2026" s="436" t="s">
        <v>2719</v>
      </c>
      <c r="F2026" s="323">
        <f t="shared" si="141"/>
        <v>1.627675</v>
      </c>
      <c r="G2026" s="55"/>
      <c r="H2026" s="323"/>
      <c r="I2026" s="55"/>
      <c r="J2026" s="323"/>
      <c r="K2026" s="56">
        <f t="shared" si="142"/>
        <v>1.627675</v>
      </c>
      <c r="IK2026" s="287">
        <v>85590</v>
      </c>
      <c r="IL2026" s="196" t="s">
        <v>3865</v>
      </c>
      <c r="IM2026" s="5">
        <v>0</v>
      </c>
      <c r="IN2026" s="296">
        <f t="shared" si="143"/>
        <v>0</v>
      </c>
    </row>
    <row r="2027" spans="1:248">
      <c r="A2027" s="52">
        <f>+'3.- Resumen general'!B2029</f>
        <v>2023</v>
      </c>
      <c r="B2027" s="52">
        <v>85610</v>
      </c>
      <c r="C2027" s="53" t="str">
        <f>+'3.- Resumen general'!D2029</f>
        <v>Tiempo de protrombina</v>
      </c>
      <c r="D2027" s="490" t="str">
        <f>+'3.- Resumen general'!F2029</f>
        <v>Análisis Hematológicos</v>
      </c>
      <c r="E2027" s="436" t="s">
        <v>4719</v>
      </c>
      <c r="F2027" s="323">
        <f t="shared" si="141"/>
        <v>4.89438</v>
      </c>
      <c r="G2027" s="55"/>
      <c r="H2027" s="323"/>
      <c r="I2027" s="55"/>
      <c r="J2027" s="323"/>
      <c r="K2027" s="56">
        <f t="shared" si="142"/>
        <v>4.89438</v>
      </c>
      <c r="IK2027" s="2">
        <v>85610</v>
      </c>
      <c r="IL2027" s="196" t="s">
        <v>3866</v>
      </c>
      <c r="IM2027" s="5">
        <v>0</v>
      </c>
      <c r="IN2027" s="296">
        <f t="shared" si="143"/>
        <v>0</v>
      </c>
    </row>
    <row r="2028" spans="1:248">
      <c r="A2028" s="52">
        <f>+'3.- Resumen general'!B2030</f>
        <v>2024</v>
      </c>
      <c r="B2028" s="52">
        <v>85651</v>
      </c>
      <c r="C2028" s="53" t="str">
        <f>+'3.- Resumen general'!D2030</f>
        <v>Velocidad de Sedimentación Globular</v>
      </c>
      <c r="D2028" s="490" t="str">
        <f>+'3.- Resumen general'!F2030</f>
        <v>Análisis Hematológicos</v>
      </c>
      <c r="E2028" s="436" t="s">
        <v>4722</v>
      </c>
      <c r="F2028" s="323">
        <f t="shared" si="141"/>
        <v>1.4173</v>
      </c>
      <c r="G2028" s="55"/>
      <c r="H2028" s="323"/>
      <c r="I2028" s="55"/>
      <c r="J2028" s="323"/>
      <c r="K2028" s="56">
        <f t="shared" si="142"/>
        <v>1.4173</v>
      </c>
      <c r="IK2028" s="2">
        <v>85651</v>
      </c>
      <c r="IL2028" s="196" t="s">
        <v>3186</v>
      </c>
      <c r="IM2028" s="5">
        <v>0</v>
      </c>
      <c r="IN2028" s="296">
        <f t="shared" si="143"/>
        <v>0</v>
      </c>
    </row>
    <row r="2029" spans="1:248">
      <c r="A2029" s="52">
        <f>+'3.- Resumen general'!B2031</f>
        <v>2025</v>
      </c>
      <c r="B2029" s="52">
        <v>85670</v>
      </c>
      <c r="C2029" s="53" t="str">
        <f>+'3.- Resumen general'!D2031</f>
        <v>Tiempo de trombina plasmática</v>
      </c>
      <c r="D2029" s="490" t="str">
        <f>+'3.- Resumen general'!F2031</f>
        <v>Análisis Hematológicos</v>
      </c>
      <c r="E2029" s="436" t="s">
        <v>4720</v>
      </c>
      <c r="F2029" s="323">
        <f t="shared" si="141"/>
        <v>4.99838</v>
      </c>
      <c r="G2029" s="55"/>
      <c r="H2029" s="323"/>
      <c r="I2029" s="55"/>
      <c r="J2029" s="323"/>
      <c r="K2029" s="56">
        <f t="shared" si="142"/>
        <v>4.99838</v>
      </c>
      <c r="IK2029" s="2">
        <v>85670</v>
      </c>
      <c r="IL2029" s="196" t="s">
        <v>3867</v>
      </c>
      <c r="IM2029" s="5">
        <v>0</v>
      </c>
      <c r="IN2029" s="296">
        <f t="shared" si="143"/>
        <v>0</v>
      </c>
    </row>
    <row r="2030" spans="1:248">
      <c r="A2030" s="52">
        <f>+'3.- Resumen general'!B2032</f>
        <v>2026</v>
      </c>
      <c r="B2030" s="52">
        <v>85705</v>
      </c>
      <c r="C2030" s="53" t="str">
        <f>+'3.- Resumen general'!D2032</f>
        <v>Anticoagulante lúpico</v>
      </c>
      <c r="D2030" s="490" t="str">
        <f>+'3.- Resumen general'!F2032</f>
        <v>Análisis Hematológicos</v>
      </c>
      <c r="E2030" s="436" t="s">
        <v>3240</v>
      </c>
      <c r="F2030" s="323">
        <f t="shared" si="141"/>
        <v>4.4733799999999997</v>
      </c>
      <c r="G2030" s="55"/>
      <c r="H2030" s="323"/>
      <c r="I2030" s="55"/>
      <c r="J2030" s="323"/>
      <c r="K2030" s="56">
        <f t="shared" si="142"/>
        <v>4.4733799999999997</v>
      </c>
      <c r="IK2030" s="2" t="s">
        <v>6217</v>
      </c>
      <c r="IL2030" s="196" t="s">
        <v>3187</v>
      </c>
      <c r="IM2030" s="5">
        <v>0</v>
      </c>
      <c r="IN2030" s="296">
        <f t="shared" si="143"/>
        <v>0</v>
      </c>
    </row>
    <row r="2031" spans="1:248">
      <c r="A2031" s="52">
        <f>+'3.- Resumen general'!B2033</f>
        <v>2027</v>
      </c>
      <c r="B2031" s="52">
        <v>85730</v>
      </c>
      <c r="C2031" s="53" t="str">
        <f>+'3.- Resumen general'!D2033</f>
        <v>Tiempo parcial de tromboplastina</v>
      </c>
      <c r="D2031" s="490" t="str">
        <f>+'3.- Resumen general'!F2033</f>
        <v>Análisis Hematológicos</v>
      </c>
      <c r="E2031" s="436" t="s">
        <v>4721</v>
      </c>
      <c r="F2031" s="323">
        <f t="shared" si="141"/>
        <v>4.9073799999999999</v>
      </c>
      <c r="G2031" s="55"/>
      <c r="H2031" s="323"/>
      <c r="I2031" s="55"/>
      <c r="J2031" s="323"/>
      <c r="K2031" s="56">
        <f t="shared" si="142"/>
        <v>4.9073799999999999</v>
      </c>
      <c r="IK2031" s="2">
        <v>85730</v>
      </c>
      <c r="IL2031" s="196" t="s">
        <v>3188</v>
      </c>
      <c r="IM2031" s="5">
        <v>0</v>
      </c>
      <c r="IN2031" s="296">
        <f t="shared" si="143"/>
        <v>0</v>
      </c>
    </row>
    <row r="2032" spans="1:248">
      <c r="A2032" s="52">
        <f>+'3.- Resumen general'!B2034</f>
        <v>2028</v>
      </c>
      <c r="B2032" s="52">
        <v>85999</v>
      </c>
      <c r="C2032" s="53" t="str">
        <f>+'3.- Resumen general'!D2034</f>
        <v>Células LE</v>
      </c>
      <c r="D2032" s="490" t="str">
        <f>+'3.- Resumen general'!F2034</f>
        <v>Análisis de Inmunología</v>
      </c>
      <c r="E2032" s="432" t="s">
        <v>3239</v>
      </c>
      <c r="F2032" s="323">
        <f t="shared" si="141"/>
        <v>14.17338</v>
      </c>
      <c r="G2032" s="55"/>
      <c r="H2032" s="323"/>
      <c r="I2032" s="55"/>
      <c r="J2032" s="323"/>
      <c r="K2032" s="56">
        <f t="shared" si="142"/>
        <v>14.17338</v>
      </c>
      <c r="IK2032" s="2">
        <v>85999</v>
      </c>
      <c r="IL2032" s="196" t="s">
        <v>3868</v>
      </c>
      <c r="IM2032" s="5">
        <v>0</v>
      </c>
      <c r="IN2032" s="296">
        <f t="shared" si="143"/>
        <v>0</v>
      </c>
    </row>
    <row r="2033" spans="1:248">
      <c r="A2033" s="52">
        <f>+'3.- Resumen general'!B2035</f>
        <v>2029</v>
      </c>
      <c r="B2033" s="52">
        <v>86000</v>
      </c>
      <c r="C2033" s="53" t="str">
        <f>+'3.- Resumen general'!D2035</f>
        <v>Aglutinaciones</v>
      </c>
      <c r="D2033" s="490" t="str">
        <f>+'3.- Resumen general'!F2035</f>
        <v>Análisis de Inmunología</v>
      </c>
      <c r="E2033" s="436" t="s">
        <v>4790</v>
      </c>
      <c r="F2033" s="323">
        <f t="shared" si="141"/>
        <v>4.7613799999999999</v>
      </c>
      <c r="G2033" s="55"/>
      <c r="H2033" s="323"/>
      <c r="I2033" s="55"/>
      <c r="J2033" s="323"/>
      <c r="K2033" s="56">
        <f t="shared" si="142"/>
        <v>4.7613799999999999</v>
      </c>
      <c r="IK2033" s="2">
        <v>86000</v>
      </c>
      <c r="IL2033" s="196" t="s">
        <v>3189</v>
      </c>
      <c r="IM2033" s="5">
        <v>0</v>
      </c>
      <c r="IN2033" s="296">
        <f t="shared" si="143"/>
        <v>0</v>
      </c>
    </row>
    <row r="2034" spans="1:248">
      <c r="A2034" s="52">
        <f>+'3.- Resumen general'!B2036</f>
        <v>2030</v>
      </c>
      <c r="B2034" s="52">
        <v>86006</v>
      </c>
      <c r="C2034" s="53" t="str">
        <f>+'3.- Resumen general'!D2036</f>
        <v>Brucella estudio serológico completo</v>
      </c>
      <c r="D2034" s="490" t="str">
        <f>+'3.- Resumen general'!F2036</f>
        <v>Análisis de Inmunología</v>
      </c>
      <c r="E2034" s="436" t="s">
        <v>4789</v>
      </c>
      <c r="F2034" s="323">
        <f t="shared" si="141"/>
        <v>4.6313800000000001</v>
      </c>
      <c r="G2034" s="55"/>
      <c r="H2034" s="323"/>
      <c r="I2034" s="55"/>
      <c r="J2034" s="323"/>
      <c r="K2034" s="56">
        <f t="shared" si="142"/>
        <v>4.6313800000000001</v>
      </c>
      <c r="IK2034" s="2" t="s">
        <v>6218</v>
      </c>
      <c r="IL2034" s="196" t="s">
        <v>3869</v>
      </c>
      <c r="IM2034" s="5">
        <v>0</v>
      </c>
      <c r="IN2034" s="296">
        <f t="shared" si="143"/>
        <v>0</v>
      </c>
    </row>
    <row r="2035" spans="1:248">
      <c r="A2035" s="52">
        <f>+'3.- Resumen general'!B2037</f>
        <v>2031</v>
      </c>
      <c r="B2035" s="52">
        <v>86007</v>
      </c>
      <c r="C2035" s="53" t="str">
        <f>+'3.- Resumen general'!D2037</f>
        <v>Brucella estudio con rosa de bengala</v>
      </c>
      <c r="D2035" s="490" t="str">
        <f>+'3.- Resumen general'!F2037</f>
        <v>Análisis de Inmunología</v>
      </c>
      <c r="E2035" s="436" t="s">
        <v>4788</v>
      </c>
      <c r="F2035" s="323">
        <f t="shared" si="141"/>
        <v>4.6313800000000001</v>
      </c>
      <c r="G2035" s="55"/>
      <c r="H2035" s="323"/>
      <c r="I2035" s="55"/>
      <c r="J2035" s="323"/>
      <c r="K2035" s="56">
        <f t="shared" si="142"/>
        <v>4.6313800000000001</v>
      </c>
      <c r="IK2035" s="2" t="s">
        <v>6219</v>
      </c>
      <c r="IL2035" s="196" t="s">
        <v>3870</v>
      </c>
      <c r="IM2035" s="5">
        <v>0</v>
      </c>
      <c r="IN2035" s="296">
        <f t="shared" si="143"/>
        <v>0</v>
      </c>
    </row>
    <row r="2036" spans="1:248">
      <c r="A2036" s="52">
        <f>+'3.- Resumen general'!B2038</f>
        <v>2032</v>
      </c>
      <c r="B2036" s="52">
        <v>86008</v>
      </c>
      <c r="C2036" s="53" t="str">
        <f>+'3.- Resumen general'!D2038</f>
        <v>Brucella: aglutinaciones bloqueadores</v>
      </c>
      <c r="D2036" s="490" t="str">
        <f>+'3.- Resumen general'!F2038</f>
        <v>Análisis de Inmunología</v>
      </c>
      <c r="E2036" s="436" t="s">
        <v>4787</v>
      </c>
      <c r="F2036" s="323">
        <f t="shared" si="141"/>
        <v>4.7613799999999999</v>
      </c>
      <c r="G2036" s="55"/>
      <c r="H2036" s="323"/>
      <c r="I2036" s="55"/>
      <c r="J2036" s="323"/>
      <c r="K2036" s="56">
        <f t="shared" si="142"/>
        <v>4.7613799999999999</v>
      </c>
      <c r="IK2036" s="2" t="s">
        <v>6220</v>
      </c>
      <c r="IL2036" s="196" t="s">
        <v>3871</v>
      </c>
      <c r="IM2036" s="5">
        <v>0</v>
      </c>
      <c r="IN2036" s="296">
        <f t="shared" si="143"/>
        <v>0</v>
      </c>
    </row>
    <row r="2037" spans="1:248">
      <c r="A2037" s="52">
        <f>+'3.- Resumen general'!B2039</f>
        <v>2033</v>
      </c>
      <c r="B2037" s="52">
        <v>86010</v>
      </c>
      <c r="C2037" s="53" t="str">
        <f>+'3.- Resumen general'!D2039</f>
        <v>Brucella:fenómeno de zona</v>
      </c>
      <c r="D2037" s="490" t="str">
        <f>+'3.- Resumen general'!F2039</f>
        <v>Análisis de Inmunología</v>
      </c>
      <c r="E2037" s="436" t="s">
        <v>4789</v>
      </c>
      <c r="F2037" s="323">
        <f t="shared" si="141"/>
        <v>4.6313800000000001</v>
      </c>
      <c r="G2037" s="55"/>
      <c r="H2037" s="323"/>
      <c r="I2037" s="55"/>
      <c r="J2037" s="323"/>
      <c r="K2037" s="56">
        <f t="shared" si="142"/>
        <v>4.6313800000000001</v>
      </c>
      <c r="IK2037" s="2" t="s">
        <v>6221</v>
      </c>
      <c r="IL2037" s="196" t="s">
        <v>3872</v>
      </c>
      <c r="IM2037" s="5">
        <v>0</v>
      </c>
      <c r="IN2037" s="296">
        <f t="shared" si="143"/>
        <v>0</v>
      </c>
    </row>
    <row r="2038" spans="1:248">
      <c r="A2038" s="52">
        <f>+'3.- Resumen general'!B2040</f>
        <v>2034</v>
      </c>
      <c r="B2038" s="52">
        <v>86038</v>
      </c>
      <c r="C2038" s="53" t="str">
        <f>+'3.- Resumen general'!D2040</f>
        <v>Anticuerpos antinucleares (ANA)</v>
      </c>
      <c r="D2038" s="490" t="str">
        <f>+'3.- Resumen general'!F2040</f>
        <v>Análisis de Inmunología</v>
      </c>
      <c r="E2038" s="432" t="s">
        <v>3239</v>
      </c>
      <c r="F2038" s="323">
        <f t="shared" si="141"/>
        <v>14.17338</v>
      </c>
      <c r="G2038" s="55"/>
      <c r="H2038" s="323"/>
      <c r="I2038" s="55"/>
      <c r="J2038" s="323"/>
      <c r="K2038" s="56">
        <f t="shared" si="142"/>
        <v>14.17338</v>
      </c>
      <c r="IK2038" s="2">
        <v>86038</v>
      </c>
      <c r="IL2038" s="196" t="s">
        <v>3190</v>
      </c>
      <c r="IM2038" s="5">
        <v>0</v>
      </c>
      <c r="IN2038" s="296">
        <f t="shared" si="143"/>
        <v>0</v>
      </c>
    </row>
    <row r="2039" spans="1:248">
      <c r="A2039" s="52">
        <f>+'3.- Resumen general'!B2041</f>
        <v>2035</v>
      </c>
      <c r="B2039" s="52">
        <v>86060</v>
      </c>
      <c r="C2039" s="53" t="str">
        <f>+'3.- Resumen general'!D2041</f>
        <v>Antiestreptolisina O ASO</v>
      </c>
      <c r="D2039" s="490" t="str">
        <f>+'3.- Resumen general'!F2041</f>
        <v>Análisis de Inmunología</v>
      </c>
      <c r="E2039" s="432" t="s">
        <v>3239</v>
      </c>
      <c r="F2039" s="323">
        <f t="shared" si="141"/>
        <v>14.17338</v>
      </c>
      <c r="G2039" s="55"/>
      <c r="H2039" s="323"/>
      <c r="I2039" s="55"/>
      <c r="J2039" s="323"/>
      <c r="K2039" s="56">
        <f t="shared" si="142"/>
        <v>14.17338</v>
      </c>
      <c r="IK2039" s="2">
        <v>86060</v>
      </c>
      <c r="IL2039" s="196" t="s">
        <v>3191</v>
      </c>
      <c r="IM2039" s="5">
        <v>0</v>
      </c>
      <c r="IN2039" s="296">
        <f t="shared" si="143"/>
        <v>0</v>
      </c>
    </row>
    <row r="2040" spans="1:248">
      <c r="A2040" s="52">
        <f>+'3.- Resumen general'!B2042</f>
        <v>2036</v>
      </c>
      <c r="B2040" s="52">
        <v>86140</v>
      </c>
      <c r="C2040" s="53" t="str">
        <f>+'3.- Resumen general'!D2042</f>
        <v>Proteína C reactiva</v>
      </c>
      <c r="D2040" s="490" t="str">
        <f>+'3.- Resumen general'!F2042</f>
        <v>Análisis de Inmunología</v>
      </c>
      <c r="E2040" s="436" t="s">
        <v>4797</v>
      </c>
      <c r="F2040" s="323">
        <f t="shared" si="141"/>
        <v>17.023380000000003</v>
      </c>
      <c r="G2040" s="55"/>
      <c r="H2040" s="323"/>
      <c r="I2040" s="55"/>
      <c r="J2040" s="323"/>
      <c r="K2040" s="56">
        <f t="shared" si="142"/>
        <v>17.023380000000003</v>
      </c>
      <c r="IK2040" s="2">
        <v>86140</v>
      </c>
      <c r="IL2040" s="196" t="s">
        <v>3192</v>
      </c>
      <c r="IM2040" s="5">
        <v>0</v>
      </c>
      <c r="IN2040" s="296">
        <f t="shared" si="143"/>
        <v>0</v>
      </c>
    </row>
    <row r="2041" spans="1:248">
      <c r="A2041" s="52">
        <f>+'3.- Resumen general'!B2043</f>
        <v>2037</v>
      </c>
      <c r="B2041" s="52">
        <v>86147</v>
      </c>
      <c r="C2041" s="53" t="str">
        <f>+'3.- Resumen general'!D2043</f>
        <v>Anticuerpo anticardiolipina</v>
      </c>
      <c r="D2041" s="490" t="str">
        <f>+'3.- Resumen general'!F2043</f>
        <v>Análisis de Inmunología</v>
      </c>
      <c r="E2041" s="432" t="s">
        <v>3239</v>
      </c>
      <c r="F2041" s="323">
        <f t="shared" si="141"/>
        <v>14.17338</v>
      </c>
      <c r="G2041" s="55"/>
      <c r="H2041" s="323"/>
      <c r="I2041" s="55"/>
      <c r="J2041" s="323"/>
      <c r="K2041" s="56">
        <f t="shared" si="142"/>
        <v>14.17338</v>
      </c>
      <c r="IK2041" s="2">
        <v>86147</v>
      </c>
      <c r="IL2041" s="196" t="s">
        <v>3193</v>
      </c>
      <c r="IM2041" s="5">
        <v>0</v>
      </c>
      <c r="IN2041" s="296">
        <f t="shared" si="143"/>
        <v>0</v>
      </c>
    </row>
    <row r="2042" spans="1:248">
      <c r="A2042" s="52">
        <f>+'3.- Resumen general'!B2044</f>
        <v>2038</v>
      </c>
      <c r="B2042" s="52">
        <v>86148</v>
      </c>
      <c r="C2042" s="53" t="str">
        <f>+'3.- Resumen general'!D2044</f>
        <v xml:space="preserve">Anticuerpos antifosfolípidos </v>
      </c>
      <c r="D2042" s="490" t="str">
        <f>+'3.- Resumen general'!F2044</f>
        <v>Análisis de Inmunología</v>
      </c>
      <c r="E2042" s="432" t="s">
        <v>3239</v>
      </c>
      <c r="F2042" s="323">
        <f t="shared" si="141"/>
        <v>14.17338</v>
      </c>
      <c r="G2042" s="55"/>
      <c r="H2042" s="323"/>
      <c r="I2042" s="55"/>
      <c r="J2042" s="323"/>
      <c r="K2042" s="56">
        <f t="shared" si="142"/>
        <v>14.17338</v>
      </c>
      <c r="IK2042" s="2">
        <v>86148</v>
      </c>
      <c r="IL2042" s="196" t="s">
        <v>3194</v>
      </c>
      <c r="IM2042" s="5">
        <v>0</v>
      </c>
      <c r="IN2042" s="296">
        <f t="shared" si="143"/>
        <v>0</v>
      </c>
    </row>
    <row r="2043" spans="1:248">
      <c r="A2043" s="52">
        <f>+'3.- Resumen general'!B2045</f>
        <v>2039</v>
      </c>
      <c r="B2043" s="52">
        <v>86156</v>
      </c>
      <c r="C2043" s="53" t="str">
        <f>+'3.- Resumen general'!D2045</f>
        <v>Crioaglutinina; evaluación</v>
      </c>
      <c r="D2043" s="490" t="str">
        <f>+'3.- Resumen general'!F2045</f>
        <v>Análisis de Inmunología</v>
      </c>
      <c r="E2043" s="432" t="s">
        <v>3239</v>
      </c>
      <c r="F2043" s="323">
        <f t="shared" si="141"/>
        <v>14.17338</v>
      </c>
      <c r="G2043" s="55"/>
      <c r="H2043" s="323"/>
      <c r="I2043" s="55"/>
      <c r="J2043" s="323"/>
      <c r="K2043" s="56">
        <f t="shared" si="142"/>
        <v>14.17338</v>
      </c>
      <c r="IK2043" s="2">
        <v>86156</v>
      </c>
      <c r="IL2043" s="196" t="s">
        <v>3873</v>
      </c>
      <c r="IM2043" s="5">
        <v>0</v>
      </c>
      <c r="IN2043" s="296">
        <f t="shared" si="143"/>
        <v>0</v>
      </c>
    </row>
    <row r="2044" spans="1:248">
      <c r="A2044" s="52">
        <f>+'3.- Resumen general'!B2046</f>
        <v>2040</v>
      </c>
      <c r="B2044" s="52">
        <v>86160</v>
      </c>
      <c r="C2044" s="53" t="str">
        <f>+'3.- Resumen general'!D2046</f>
        <v>Complemento: C3, C4</v>
      </c>
      <c r="D2044" s="490" t="str">
        <f>+'3.- Resumen general'!F2046</f>
        <v>Análisis de Inmunología</v>
      </c>
      <c r="E2044" s="432" t="s">
        <v>3239</v>
      </c>
      <c r="F2044" s="323">
        <f t="shared" si="141"/>
        <v>14.17338</v>
      </c>
      <c r="G2044" s="55"/>
      <c r="H2044" s="323"/>
      <c r="I2044" s="55"/>
      <c r="J2044" s="323"/>
      <c r="K2044" s="56">
        <f t="shared" si="142"/>
        <v>14.17338</v>
      </c>
      <c r="IK2044" s="2">
        <v>86160</v>
      </c>
      <c r="IL2044" s="196" t="s">
        <v>3195</v>
      </c>
      <c r="IM2044" s="5">
        <v>0</v>
      </c>
      <c r="IN2044" s="296">
        <f t="shared" si="143"/>
        <v>0</v>
      </c>
    </row>
    <row r="2045" spans="1:248">
      <c r="A2045" s="52">
        <f>+'3.- Resumen general'!B2047</f>
        <v>2041</v>
      </c>
      <c r="B2045" s="52">
        <v>86162</v>
      </c>
      <c r="C2045" s="53" t="str">
        <f>+'3.- Resumen general'!D2047</f>
        <v>Complemento total hemolítico (CH 50)</v>
      </c>
      <c r="D2045" s="490" t="str">
        <f>+'3.- Resumen general'!F2047</f>
        <v>Análisis de Inmunología</v>
      </c>
      <c r="E2045" s="432" t="s">
        <v>3239</v>
      </c>
      <c r="F2045" s="323">
        <f t="shared" si="141"/>
        <v>14.17338</v>
      </c>
      <c r="G2045" s="55"/>
      <c r="H2045" s="323"/>
      <c r="I2045" s="55"/>
      <c r="J2045" s="323"/>
      <c r="K2045" s="56">
        <f t="shared" si="142"/>
        <v>14.17338</v>
      </c>
      <c r="IK2045" s="2">
        <v>86162</v>
      </c>
      <c r="IL2045" s="196" t="s">
        <v>3874</v>
      </c>
      <c r="IM2045" s="5">
        <v>0</v>
      </c>
      <c r="IN2045" s="296">
        <f t="shared" si="143"/>
        <v>0</v>
      </c>
    </row>
    <row r="2046" spans="1:248">
      <c r="A2046" s="52">
        <f>+'3.- Resumen general'!B2048</f>
        <v>2042</v>
      </c>
      <c r="B2046" s="52">
        <v>86200</v>
      </c>
      <c r="C2046" s="53" t="str">
        <f>+'3.- Resumen general'!D2048</f>
        <v>Anticuerpo péptido citrulinado cíclico (CCP)</v>
      </c>
      <c r="D2046" s="490" t="str">
        <f>+'3.- Resumen general'!F2048</f>
        <v>Análisis de Inmunología</v>
      </c>
      <c r="E2046" s="432" t="s">
        <v>3239</v>
      </c>
      <c r="F2046" s="323">
        <f t="shared" si="141"/>
        <v>14.17338</v>
      </c>
      <c r="G2046" s="55"/>
      <c r="H2046" s="323"/>
      <c r="I2046" s="55"/>
      <c r="J2046" s="323"/>
      <c r="K2046" s="56">
        <f t="shared" si="142"/>
        <v>14.17338</v>
      </c>
      <c r="IK2046" s="2">
        <v>86200</v>
      </c>
      <c r="IL2046" s="196" t="s">
        <v>3196</v>
      </c>
      <c r="IM2046" s="5">
        <v>0</v>
      </c>
      <c r="IN2046" s="296">
        <f t="shared" si="143"/>
        <v>0</v>
      </c>
    </row>
    <row r="2047" spans="1:248">
      <c r="A2047" s="52">
        <f>+'3.- Resumen general'!B2049</f>
        <v>2043</v>
      </c>
      <c r="B2047" s="52">
        <v>86225</v>
      </c>
      <c r="C2047" s="53" t="str">
        <f>+'3.- Resumen general'!D2049</f>
        <v>Determinación de anticuerpos anti DNA nativo o de doble cadena</v>
      </c>
      <c r="D2047" s="490" t="str">
        <f>+'3.- Resumen general'!F2049</f>
        <v>Análisis de Inmunología</v>
      </c>
      <c r="E2047" s="432" t="s">
        <v>3239</v>
      </c>
      <c r="F2047" s="323">
        <f t="shared" si="141"/>
        <v>14.17338</v>
      </c>
      <c r="G2047" s="55"/>
      <c r="H2047" s="323"/>
      <c r="I2047" s="55"/>
      <c r="J2047" s="323"/>
      <c r="K2047" s="56">
        <f t="shared" si="142"/>
        <v>14.17338</v>
      </c>
      <c r="IK2047" s="2">
        <v>86225</v>
      </c>
      <c r="IL2047" s="196" t="s">
        <v>3875</v>
      </c>
      <c r="IM2047" s="5">
        <v>0</v>
      </c>
      <c r="IN2047" s="296">
        <f t="shared" si="143"/>
        <v>0</v>
      </c>
    </row>
    <row r="2048" spans="1:248">
      <c r="A2048" s="52">
        <f>+'3.- Resumen general'!B2050</f>
        <v>2044</v>
      </c>
      <c r="B2048" s="52">
        <v>86226</v>
      </c>
      <c r="C2048" s="53" t="str">
        <f>+'3.- Resumen general'!D2050</f>
        <v>Determinación de anticuerpos anti DNA de cadena simple</v>
      </c>
      <c r="D2048" s="490" t="str">
        <f>+'3.- Resumen general'!F2050</f>
        <v>Análisis de Inmunología</v>
      </c>
      <c r="E2048" s="432" t="s">
        <v>3239</v>
      </c>
      <c r="F2048" s="323">
        <f t="shared" si="141"/>
        <v>14.17338</v>
      </c>
      <c r="G2048" s="55"/>
      <c r="H2048" s="323"/>
      <c r="I2048" s="55"/>
      <c r="J2048" s="323"/>
      <c r="K2048" s="56">
        <f t="shared" si="142"/>
        <v>14.17338</v>
      </c>
      <c r="IK2048" s="2">
        <v>86226</v>
      </c>
      <c r="IL2048" s="196" t="s">
        <v>3876</v>
      </c>
      <c r="IM2048" s="5">
        <v>0</v>
      </c>
      <c r="IN2048" s="296">
        <f t="shared" si="143"/>
        <v>0</v>
      </c>
    </row>
    <row r="2049" spans="1:248">
      <c r="A2049" s="52">
        <f>+'3.- Resumen general'!B2051</f>
        <v>2045</v>
      </c>
      <c r="B2049" s="52">
        <v>86235</v>
      </c>
      <c r="C2049" s="53" t="str">
        <f>+'3.- Resumen general'!D2051</f>
        <v>Determinación de anticuerpos contra antígeno nuclear extraíble</v>
      </c>
      <c r="D2049" s="490" t="str">
        <f>+'3.- Resumen general'!F2051</f>
        <v>Análisis de Inmunología</v>
      </c>
      <c r="E2049" s="432" t="s">
        <v>3239</v>
      </c>
      <c r="F2049" s="323">
        <f t="shared" si="141"/>
        <v>14.17338</v>
      </c>
      <c r="G2049" s="55"/>
      <c r="H2049" s="323"/>
      <c r="I2049" s="55"/>
      <c r="J2049" s="323"/>
      <c r="K2049" s="56">
        <f t="shared" si="142"/>
        <v>14.17338</v>
      </c>
      <c r="IK2049" s="2">
        <v>86235</v>
      </c>
      <c r="IL2049" s="196" t="s">
        <v>3877</v>
      </c>
      <c r="IM2049" s="5">
        <v>0</v>
      </c>
      <c r="IN2049" s="296">
        <f t="shared" si="143"/>
        <v>0</v>
      </c>
    </row>
    <row r="2050" spans="1:248">
      <c r="A2050" s="52">
        <f>+'3.- Resumen general'!B2052</f>
        <v>2046</v>
      </c>
      <c r="B2050" s="52">
        <v>86256</v>
      </c>
      <c r="C2050" s="53" t="str">
        <f>+'3.- Resumen general'!D2052</f>
        <v>ANCA</v>
      </c>
      <c r="D2050" s="490" t="str">
        <f>+'3.- Resumen general'!F2052</f>
        <v>Análisis de Inmunología</v>
      </c>
      <c r="E2050" s="432" t="s">
        <v>3239</v>
      </c>
      <c r="F2050" s="323">
        <f t="shared" si="141"/>
        <v>14.17338</v>
      </c>
      <c r="G2050" s="55"/>
      <c r="H2050" s="323"/>
      <c r="I2050" s="55"/>
      <c r="J2050" s="323"/>
      <c r="K2050" s="56">
        <f t="shared" si="142"/>
        <v>14.17338</v>
      </c>
      <c r="IK2050" s="2">
        <v>86256</v>
      </c>
      <c r="IL2050" s="196" t="s">
        <v>3197</v>
      </c>
      <c r="IM2050" s="5">
        <v>0</v>
      </c>
      <c r="IN2050" s="296">
        <f t="shared" si="143"/>
        <v>0</v>
      </c>
    </row>
    <row r="2051" spans="1:248">
      <c r="A2051" s="52">
        <f>+'3.- Resumen general'!B2053</f>
        <v>2047</v>
      </c>
      <c r="B2051" s="52">
        <v>86316</v>
      </c>
      <c r="C2051" s="53" t="str">
        <f>+'3.- Resumen general'!D2053</f>
        <v>Inmunoensayo cuantitativo para otros antígenos</v>
      </c>
      <c r="D2051" s="490" t="str">
        <f>+'3.- Resumen general'!F2053</f>
        <v>Análisis de Inmunología</v>
      </c>
      <c r="E2051" s="432" t="s">
        <v>3239</v>
      </c>
      <c r="F2051" s="323">
        <f t="shared" si="141"/>
        <v>14.17338</v>
      </c>
      <c r="G2051" s="55"/>
      <c r="H2051" s="323"/>
      <c r="I2051" s="55"/>
      <c r="J2051" s="323"/>
      <c r="K2051" s="56">
        <f t="shared" si="142"/>
        <v>14.17338</v>
      </c>
      <c r="IK2051" s="2">
        <v>86316</v>
      </c>
      <c r="IL2051" s="196" t="s">
        <v>3878</v>
      </c>
      <c r="IM2051" s="5">
        <v>0</v>
      </c>
      <c r="IN2051" s="296">
        <f t="shared" si="143"/>
        <v>0</v>
      </c>
    </row>
    <row r="2052" spans="1:248">
      <c r="A2052" s="52">
        <f>+'3.- Resumen general'!B2054</f>
        <v>2048</v>
      </c>
      <c r="B2052" s="52">
        <v>86318</v>
      </c>
      <c r="C2052" s="53" t="str">
        <f>+'3.- Resumen general'!D2054</f>
        <v>Inmunoensayo para anticuerpos de agentes infecciosos</v>
      </c>
      <c r="D2052" s="490" t="str">
        <f>+'3.- Resumen general'!F2054</f>
        <v>Análisis de Inmunología</v>
      </c>
      <c r="E2052" s="432" t="s">
        <v>3239</v>
      </c>
      <c r="F2052" s="323">
        <f t="shared" si="141"/>
        <v>14.17338</v>
      </c>
      <c r="G2052" s="55"/>
      <c r="H2052" s="323"/>
      <c r="I2052" s="55"/>
      <c r="J2052" s="323"/>
      <c r="K2052" s="56">
        <f t="shared" si="142"/>
        <v>14.17338</v>
      </c>
      <c r="IK2052" s="2">
        <v>86318</v>
      </c>
      <c r="IL2052" s="196" t="s">
        <v>3198</v>
      </c>
      <c r="IM2052" s="5">
        <v>0</v>
      </c>
      <c r="IN2052" s="296">
        <f t="shared" si="143"/>
        <v>0</v>
      </c>
    </row>
    <row r="2053" spans="1:248">
      <c r="A2053" s="52">
        <f>+'3.- Resumen general'!B2055</f>
        <v>2049</v>
      </c>
      <c r="B2053" s="52">
        <v>86319</v>
      </c>
      <c r="C2053" s="53" t="str">
        <f>+'3.- Resumen general'!D2055</f>
        <v>Inmunofijación</v>
      </c>
      <c r="D2053" s="490" t="str">
        <f>+'3.- Resumen general'!F2055</f>
        <v>Análisis de Inmunología</v>
      </c>
      <c r="E2053" s="432" t="s">
        <v>3239</v>
      </c>
      <c r="F2053" s="323">
        <f t="shared" ref="F2053:F2116" si="144">+VLOOKUP(E2053,$C$2421:$D$3113,2,FALSE)</f>
        <v>14.17338</v>
      </c>
      <c r="G2053" s="55"/>
      <c r="H2053" s="323"/>
      <c r="I2053" s="55"/>
      <c r="J2053" s="323"/>
      <c r="K2053" s="56">
        <f t="shared" ref="K2053:K2116" si="145">+F2053+H2053+J2053</f>
        <v>14.17338</v>
      </c>
      <c r="IK2053" s="287">
        <v>86319</v>
      </c>
      <c r="IL2053" s="196" t="s">
        <v>3879</v>
      </c>
      <c r="IM2053" s="5">
        <v>0</v>
      </c>
      <c r="IN2053" s="296">
        <f t="shared" ref="IN2053:IN2116" si="146">IM2053/60</f>
        <v>0</v>
      </c>
    </row>
    <row r="2054" spans="1:248">
      <c r="A2054" s="52">
        <f>+'3.- Resumen general'!B2056</f>
        <v>2050</v>
      </c>
      <c r="B2054" s="52">
        <v>86320</v>
      </c>
      <c r="C2054" s="53" t="str">
        <f>+'3.- Resumen general'!D2056</f>
        <v>Inmunoelectroforesis de suero</v>
      </c>
      <c r="D2054" s="490" t="str">
        <f>+'3.- Resumen general'!F2056</f>
        <v>Análisis de Inmunología</v>
      </c>
      <c r="E2054" s="432" t="s">
        <v>3239</v>
      </c>
      <c r="F2054" s="323">
        <f t="shared" si="144"/>
        <v>14.17338</v>
      </c>
      <c r="G2054" s="55"/>
      <c r="H2054" s="323"/>
      <c r="I2054" s="55"/>
      <c r="J2054" s="323"/>
      <c r="K2054" s="56">
        <f t="shared" si="145"/>
        <v>14.17338</v>
      </c>
      <c r="IK2054" s="2">
        <v>86320</v>
      </c>
      <c r="IL2054" s="196" t="s">
        <v>3199</v>
      </c>
      <c r="IM2054" s="5">
        <v>0</v>
      </c>
      <c r="IN2054" s="296">
        <f t="shared" si="146"/>
        <v>0</v>
      </c>
    </row>
    <row r="2055" spans="1:248">
      <c r="A2055" s="52">
        <f>+'3.- Resumen general'!B2057</f>
        <v>2051</v>
      </c>
      <c r="B2055" s="52">
        <v>86325</v>
      </c>
      <c r="C2055" s="53" t="str">
        <f>+'3.- Resumen general'!D2057</f>
        <v>Inmunoelectroforesis y concentración de otros líquidos (orina, LCR)</v>
      </c>
      <c r="D2055" s="490" t="str">
        <f>+'3.- Resumen general'!F2057</f>
        <v>Análisis de Inmunología</v>
      </c>
      <c r="E2055" s="432" t="s">
        <v>3239</v>
      </c>
      <c r="F2055" s="323">
        <f t="shared" si="144"/>
        <v>14.17338</v>
      </c>
      <c r="G2055" s="55"/>
      <c r="H2055" s="323"/>
      <c r="I2055" s="55"/>
      <c r="J2055" s="323"/>
      <c r="K2055" s="56">
        <f t="shared" si="145"/>
        <v>14.17338</v>
      </c>
      <c r="IK2055" s="2">
        <v>86325</v>
      </c>
      <c r="IL2055" s="196" t="s">
        <v>3200</v>
      </c>
      <c r="IM2055" s="5">
        <v>0</v>
      </c>
      <c r="IN2055" s="296">
        <f t="shared" si="146"/>
        <v>0</v>
      </c>
    </row>
    <row r="2056" spans="1:248">
      <c r="A2056" s="52">
        <f>+'3.- Resumen general'!B2058</f>
        <v>2052</v>
      </c>
      <c r="B2056" s="52">
        <v>86332</v>
      </c>
      <c r="C2056" s="53" t="str">
        <f>+'3.- Resumen general'!D2058</f>
        <v>Análisis de complejos inmunes</v>
      </c>
      <c r="D2056" s="490" t="str">
        <f>+'3.- Resumen general'!F2058</f>
        <v>Análisis de Inmunología</v>
      </c>
      <c r="E2056" s="432" t="s">
        <v>3239</v>
      </c>
      <c r="F2056" s="323">
        <f t="shared" si="144"/>
        <v>14.17338</v>
      </c>
      <c r="G2056" s="55"/>
      <c r="H2056" s="323"/>
      <c r="I2056" s="55"/>
      <c r="J2056" s="323"/>
      <c r="K2056" s="56">
        <f t="shared" si="145"/>
        <v>14.17338</v>
      </c>
      <c r="IK2056" s="2">
        <v>86332</v>
      </c>
      <c r="IL2056" s="196" t="s">
        <v>3880</v>
      </c>
      <c r="IM2056" s="5">
        <v>0</v>
      </c>
      <c r="IN2056" s="296">
        <f t="shared" si="146"/>
        <v>0</v>
      </c>
    </row>
    <row r="2057" spans="1:248">
      <c r="A2057" s="52">
        <f>+'3.- Resumen general'!B2059</f>
        <v>2053</v>
      </c>
      <c r="B2057" s="52">
        <v>86337</v>
      </c>
      <c r="C2057" s="53" t="str">
        <f>+'3.- Resumen general'!D2059</f>
        <v>Determinación de anticuerpos contra la insulina</v>
      </c>
      <c r="D2057" s="490" t="str">
        <f>+'3.- Resumen general'!F2059</f>
        <v>Análisis de Inmunología</v>
      </c>
      <c r="E2057" s="432" t="s">
        <v>3239</v>
      </c>
      <c r="F2057" s="323">
        <f t="shared" si="144"/>
        <v>14.17338</v>
      </c>
      <c r="G2057" s="55"/>
      <c r="H2057" s="323"/>
      <c r="I2057" s="55"/>
      <c r="J2057" s="323"/>
      <c r="K2057" s="56">
        <f t="shared" si="145"/>
        <v>14.17338</v>
      </c>
      <c r="IK2057" s="2">
        <v>86337</v>
      </c>
      <c r="IL2057" s="196" t="s">
        <v>3881</v>
      </c>
      <c r="IM2057" s="5">
        <v>0</v>
      </c>
      <c r="IN2057" s="296">
        <f t="shared" si="146"/>
        <v>0</v>
      </c>
    </row>
    <row r="2058" spans="1:248">
      <c r="A2058" s="52">
        <f>+'3.- Resumen general'!B2060</f>
        <v>2054</v>
      </c>
      <c r="B2058" s="52">
        <v>86359</v>
      </c>
      <c r="C2058" s="53" t="str">
        <f>+'3.- Resumen general'!D2060</f>
        <v>Linfocitos T, recuento total</v>
      </c>
      <c r="D2058" s="490" t="str">
        <f>+'3.- Resumen general'!F2060</f>
        <v>Análisis de Inmunología</v>
      </c>
      <c r="E2058" s="432" t="s">
        <v>3239</v>
      </c>
      <c r="F2058" s="323">
        <f t="shared" si="144"/>
        <v>14.17338</v>
      </c>
      <c r="G2058" s="55"/>
      <c r="H2058" s="323"/>
      <c r="I2058" s="55"/>
      <c r="J2058" s="323"/>
      <c r="K2058" s="56">
        <f t="shared" si="145"/>
        <v>14.17338</v>
      </c>
      <c r="IK2058" s="2">
        <v>86359</v>
      </c>
      <c r="IL2058" s="196" t="s">
        <v>3882</v>
      </c>
      <c r="IM2058" s="5">
        <v>3</v>
      </c>
      <c r="IN2058" s="296">
        <f t="shared" si="146"/>
        <v>0.05</v>
      </c>
    </row>
    <row r="2059" spans="1:248">
      <c r="A2059" s="52">
        <f>+'3.- Resumen general'!B2061</f>
        <v>2055</v>
      </c>
      <c r="B2059" s="52">
        <v>86360</v>
      </c>
      <c r="C2059" s="53" t="str">
        <f>+'3.- Resumen general'!D2061</f>
        <v>Linfocitos T, recuento absoluto de CD4 y CD8</v>
      </c>
      <c r="D2059" s="490" t="str">
        <f>+'3.- Resumen general'!F2061</f>
        <v>Análisis de Inmunología</v>
      </c>
      <c r="E2059" s="432" t="s">
        <v>3239</v>
      </c>
      <c r="F2059" s="323">
        <f t="shared" si="144"/>
        <v>14.17338</v>
      </c>
      <c r="G2059" s="55"/>
      <c r="H2059" s="323"/>
      <c r="I2059" s="55"/>
      <c r="J2059" s="323"/>
      <c r="K2059" s="56">
        <f t="shared" si="145"/>
        <v>14.17338</v>
      </c>
      <c r="IK2059" s="2">
        <v>86360</v>
      </c>
      <c r="IL2059" s="196" t="s">
        <v>3883</v>
      </c>
      <c r="IM2059" s="5">
        <v>3</v>
      </c>
      <c r="IN2059" s="296">
        <f t="shared" si="146"/>
        <v>0.05</v>
      </c>
    </row>
    <row r="2060" spans="1:248">
      <c r="A2060" s="52">
        <f>+'3.- Resumen general'!B2062</f>
        <v>2056</v>
      </c>
      <c r="B2060" s="52">
        <v>86361</v>
      </c>
      <c r="C2060" s="53" t="str">
        <f>+'3.- Resumen general'!D2062</f>
        <v>Linfocitos T, recuento absoluto de CD4</v>
      </c>
      <c r="D2060" s="490" t="str">
        <f>+'3.- Resumen general'!F2062</f>
        <v>Análisis de Inmunología</v>
      </c>
      <c r="E2060" s="432" t="s">
        <v>3239</v>
      </c>
      <c r="F2060" s="323">
        <f t="shared" si="144"/>
        <v>14.17338</v>
      </c>
      <c r="G2060" s="55"/>
      <c r="H2060" s="323"/>
      <c r="I2060" s="55"/>
      <c r="J2060" s="323"/>
      <c r="K2060" s="56">
        <f t="shared" si="145"/>
        <v>14.17338</v>
      </c>
      <c r="IK2060" s="2">
        <v>86361</v>
      </c>
      <c r="IL2060" s="196" t="s">
        <v>3884</v>
      </c>
      <c r="IM2060" s="5">
        <v>3</v>
      </c>
      <c r="IN2060" s="296">
        <f t="shared" si="146"/>
        <v>0.05</v>
      </c>
    </row>
    <row r="2061" spans="1:248">
      <c r="A2061" s="52">
        <f>+'3.- Resumen general'!B2063</f>
        <v>2057</v>
      </c>
      <c r="B2061" s="52">
        <v>86430</v>
      </c>
      <c r="C2061" s="53" t="str">
        <f>+'3.- Resumen general'!D2063</f>
        <v>Factor reumatoideo cualitativo</v>
      </c>
      <c r="D2061" s="490" t="str">
        <f>+'3.- Resumen general'!F2063</f>
        <v>Análisis de Inmunología</v>
      </c>
      <c r="E2061" s="436" t="s">
        <v>3583</v>
      </c>
      <c r="F2061" s="323">
        <f t="shared" si="144"/>
        <v>2.1513800000000001</v>
      </c>
      <c r="G2061" s="55"/>
      <c r="H2061" s="323"/>
      <c r="I2061" s="55"/>
      <c r="J2061" s="323"/>
      <c r="K2061" s="56">
        <f t="shared" si="145"/>
        <v>2.1513800000000001</v>
      </c>
      <c r="IK2061" s="2">
        <v>86430</v>
      </c>
      <c r="IL2061" s="196" t="s">
        <v>3885</v>
      </c>
      <c r="IM2061" s="5">
        <v>0</v>
      </c>
      <c r="IN2061" s="296">
        <f t="shared" si="146"/>
        <v>0</v>
      </c>
    </row>
    <row r="2062" spans="1:248">
      <c r="A2062" s="52">
        <f>+'3.- Resumen general'!B2064</f>
        <v>2058</v>
      </c>
      <c r="B2062" s="52">
        <v>86486</v>
      </c>
      <c r="C2062" s="53" t="str">
        <f>+'3.- Resumen general'!D2064</f>
        <v>Prueba cutánea para antígeno específico</v>
      </c>
      <c r="D2062" s="490" t="str">
        <f>+'3.- Resumen general'!F2064</f>
        <v>Análisis de Inmunología</v>
      </c>
      <c r="E2062" s="432" t="s">
        <v>3239</v>
      </c>
      <c r="F2062" s="323">
        <f t="shared" si="144"/>
        <v>14.17338</v>
      </c>
      <c r="G2062" s="55"/>
      <c r="H2062" s="323"/>
      <c r="I2062" s="55"/>
      <c r="J2062" s="323"/>
      <c r="K2062" s="56">
        <f t="shared" si="145"/>
        <v>14.17338</v>
      </c>
      <c r="IK2062" s="2">
        <v>86486</v>
      </c>
      <c r="IL2062" s="196" t="s">
        <v>3201</v>
      </c>
      <c r="IM2062" s="5">
        <v>5</v>
      </c>
      <c r="IN2062" s="296">
        <f t="shared" si="146"/>
        <v>8.3333333333333329E-2</v>
      </c>
    </row>
    <row r="2063" spans="1:248">
      <c r="A2063" s="52">
        <f>+'3.- Resumen general'!B2065</f>
        <v>2059</v>
      </c>
      <c r="B2063" s="52">
        <v>86580</v>
      </c>
      <c r="C2063" s="53" t="str">
        <f>+'3.- Resumen general'!D2065</f>
        <v>Prueba intradérmica  para TBC (PPD)</v>
      </c>
      <c r="D2063" s="490" t="str">
        <f>+'3.- Resumen general'!F2065</f>
        <v>Análisis de Inmunología</v>
      </c>
      <c r="E2063" s="432" t="s">
        <v>3239</v>
      </c>
      <c r="F2063" s="323">
        <f t="shared" si="144"/>
        <v>14.17338</v>
      </c>
      <c r="G2063" s="55"/>
      <c r="H2063" s="323"/>
      <c r="I2063" s="55"/>
      <c r="J2063" s="323"/>
      <c r="K2063" s="56">
        <f t="shared" si="145"/>
        <v>14.17338</v>
      </c>
      <c r="IK2063" s="2">
        <v>86580</v>
      </c>
      <c r="IL2063" s="196" t="s">
        <v>3202</v>
      </c>
      <c r="IM2063" s="5">
        <v>0</v>
      </c>
      <c r="IN2063" s="296">
        <f t="shared" si="146"/>
        <v>0</v>
      </c>
    </row>
    <row r="2064" spans="1:248">
      <c r="A2064" s="52">
        <f>+'3.- Resumen general'!B2066</f>
        <v>2060</v>
      </c>
      <c r="B2064" s="52">
        <v>86588</v>
      </c>
      <c r="C2064" s="53" t="str">
        <f>+'3.- Resumen general'!D2066</f>
        <v>Estreptococo beta hemolítico (prueba rápida)</v>
      </c>
      <c r="D2064" s="490" t="str">
        <f>+'3.- Resumen general'!F2066</f>
        <v>Análisis de Inmunología</v>
      </c>
      <c r="E2064" s="432" t="s">
        <v>3239</v>
      </c>
      <c r="F2064" s="323">
        <f t="shared" si="144"/>
        <v>14.17338</v>
      </c>
      <c r="G2064" s="55"/>
      <c r="H2064" s="323"/>
      <c r="I2064" s="55"/>
      <c r="J2064" s="323"/>
      <c r="K2064" s="56">
        <f t="shared" si="145"/>
        <v>14.17338</v>
      </c>
      <c r="IK2064" s="287">
        <v>86588</v>
      </c>
      <c r="IL2064" s="196" t="s">
        <v>3886</v>
      </c>
      <c r="IM2064" s="5">
        <v>0</v>
      </c>
      <c r="IN2064" s="296">
        <f t="shared" si="146"/>
        <v>0</v>
      </c>
    </row>
    <row r="2065" spans="1:248">
      <c r="A2065" s="52">
        <f>+'3.- Resumen general'!B2067</f>
        <v>2061</v>
      </c>
      <c r="B2065" s="52">
        <v>86592</v>
      </c>
      <c r="C2065" s="53" t="str">
        <f>+'3.- Resumen general'!D2067</f>
        <v>Prueba de sífilis cualitativa (VDRL, RPR)</v>
      </c>
      <c r="D2065" s="490" t="str">
        <f>+'3.- Resumen general'!F2067</f>
        <v>Análisis de Inmunología</v>
      </c>
      <c r="E2065" s="436" t="s">
        <v>4725</v>
      </c>
      <c r="F2065" s="323">
        <f t="shared" si="144"/>
        <v>2.9053800000000001</v>
      </c>
      <c r="G2065" s="55"/>
      <c r="H2065" s="323"/>
      <c r="I2065" s="55"/>
      <c r="J2065" s="323"/>
      <c r="K2065" s="56">
        <f t="shared" si="145"/>
        <v>2.9053800000000001</v>
      </c>
      <c r="IK2065" s="2">
        <v>86592</v>
      </c>
      <c r="IL2065" s="196" t="s">
        <v>3203</v>
      </c>
      <c r="IM2065" s="5">
        <v>0</v>
      </c>
      <c r="IN2065" s="296">
        <f t="shared" si="146"/>
        <v>0</v>
      </c>
    </row>
    <row r="2066" spans="1:248">
      <c r="A2066" s="52">
        <f>+'3.- Resumen general'!B2068</f>
        <v>2062</v>
      </c>
      <c r="B2066" s="52">
        <v>86603</v>
      </c>
      <c r="C2066" s="53" t="str">
        <f>+'3.- Resumen general'!D2068</f>
        <v>Detección de ancituerpos para Adenovirus</v>
      </c>
      <c r="D2066" s="490" t="str">
        <f>+'3.- Resumen general'!F2068</f>
        <v>Análisis de Inmunología</v>
      </c>
      <c r="E2066" s="432" t="s">
        <v>3239</v>
      </c>
      <c r="F2066" s="323">
        <f t="shared" si="144"/>
        <v>14.17338</v>
      </c>
      <c r="G2066" s="55"/>
      <c r="H2066" s="323"/>
      <c r="I2066" s="55"/>
      <c r="J2066" s="323"/>
      <c r="K2066" s="56">
        <f t="shared" si="145"/>
        <v>14.17338</v>
      </c>
      <c r="IK2066" s="2">
        <v>86603</v>
      </c>
      <c r="IL2066" s="196" t="s">
        <v>3887</v>
      </c>
      <c r="IM2066" s="5">
        <v>0</v>
      </c>
      <c r="IN2066" s="296">
        <f t="shared" si="146"/>
        <v>0</v>
      </c>
    </row>
    <row r="2067" spans="1:248">
      <c r="A2067" s="52">
        <f>+'3.- Resumen general'!B2069</f>
        <v>2063</v>
      </c>
      <c r="B2067" s="52">
        <v>86606</v>
      </c>
      <c r="C2067" s="53" t="str">
        <f>+'3.- Resumen general'!D2069</f>
        <v>Detección de anticuerpos para Aspergilus</v>
      </c>
      <c r="D2067" s="490" t="str">
        <f>+'3.- Resumen general'!F2069</f>
        <v>Análisis de Inmunología</v>
      </c>
      <c r="E2067" s="432" t="s">
        <v>3239</v>
      </c>
      <c r="F2067" s="323">
        <f t="shared" si="144"/>
        <v>14.17338</v>
      </c>
      <c r="G2067" s="55"/>
      <c r="H2067" s="323"/>
      <c r="I2067" s="55"/>
      <c r="J2067" s="323"/>
      <c r="K2067" s="56">
        <f t="shared" si="145"/>
        <v>14.17338</v>
      </c>
      <c r="IK2067" s="2">
        <v>86606</v>
      </c>
      <c r="IL2067" s="196" t="s">
        <v>3888</v>
      </c>
      <c r="IM2067" s="5">
        <v>0</v>
      </c>
      <c r="IN2067" s="296">
        <f t="shared" si="146"/>
        <v>0</v>
      </c>
    </row>
    <row r="2068" spans="1:248">
      <c r="A2068" s="52">
        <f>+'3.- Resumen general'!B2070</f>
        <v>2064</v>
      </c>
      <c r="B2068" s="52">
        <v>86611</v>
      </c>
      <c r="C2068" s="53" t="str">
        <f>+'3.- Resumen general'!D2070</f>
        <v>Detección de anticuerpos a Bartonella</v>
      </c>
      <c r="D2068" s="490" t="str">
        <f>+'3.- Resumen general'!F2070</f>
        <v>Análisis de Inmunología</v>
      </c>
      <c r="E2068" s="432" t="s">
        <v>3239</v>
      </c>
      <c r="F2068" s="323">
        <f t="shared" si="144"/>
        <v>14.17338</v>
      </c>
      <c r="G2068" s="55"/>
      <c r="H2068" s="323"/>
      <c r="I2068" s="55"/>
      <c r="J2068" s="323"/>
      <c r="K2068" s="56">
        <f t="shared" si="145"/>
        <v>14.17338</v>
      </c>
      <c r="IK2068" s="2">
        <v>86611</v>
      </c>
      <c r="IL2068" s="196" t="s">
        <v>3204</v>
      </c>
      <c r="IM2068" s="5">
        <v>0</v>
      </c>
      <c r="IN2068" s="296">
        <f t="shared" si="146"/>
        <v>0</v>
      </c>
    </row>
    <row r="2069" spans="1:248">
      <c r="A2069" s="52">
        <f>+'3.- Resumen general'!B2071</f>
        <v>2065</v>
      </c>
      <c r="B2069" s="52">
        <v>86622</v>
      </c>
      <c r="C2069" s="53" t="str">
        <f>+'3.- Resumen general'!D2071</f>
        <v>Determinación de anticuerpos para Brucella</v>
      </c>
      <c r="D2069" s="490" t="str">
        <f>+'3.- Resumen general'!F2071</f>
        <v>Análisis de Inmunología</v>
      </c>
      <c r="E2069" s="432" t="s">
        <v>3239</v>
      </c>
      <c r="F2069" s="323">
        <f t="shared" si="144"/>
        <v>14.17338</v>
      </c>
      <c r="G2069" s="55"/>
      <c r="H2069" s="323"/>
      <c r="I2069" s="55"/>
      <c r="J2069" s="323"/>
      <c r="K2069" s="56">
        <f t="shared" si="145"/>
        <v>14.17338</v>
      </c>
      <c r="IK2069" s="2">
        <v>86622</v>
      </c>
      <c r="IL2069" s="196" t="s">
        <v>3205</v>
      </c>
      <c r="IM2069" s="5">
        <v>0</v>
      </c>
      <c r="IN2069" s="296">
        <f t="shared" si="146"/>
        <v>0</v>
      </c>
    </row>
    <row r="2070" spans="1:248">
      <c r="A2070" s="52">
        <f>+'3.- Resumen general'!B2072</f>
        <v>2066</v>
      </c>
      <c r="B2070" s="52">
        <v>86628</v>
      </c>
      <c r="C2070" s="53" t="str">
        <f>+'3.- Resumen general'!D2072</f>
        <v>Detección de anticuerpos para Candida</v>
      </c>
      <c r="D2070" s="490" t="str">
        <f>+'3.- Resumen general'!F2072</f>
        <v>Análisis de Inmunología</v>
      </c>
      <c r="E2070" s="432" t="s">
        <v>3239</v>
      </c>
      <c r="F2070" s="323">
        <f t="shared" si="144"/>
        <v>14.17338</v>
      </c>
      <c r="G2070" s="55"/>
      <c r="H2070" s="323"/>
      <c r="I2070" s="55"/>
      <c r="J2070" s="323"/>
      <c r="K2070" s="56">
        <f t="shared" si="145"/>
        <v>14.17338</v>
      </c>
      <c r="IK2070" s="2">
        <v>86628</v>
      </c>
      <c r="IL2070" s="196" t="s">
        <v>3889</v>
      </c>
      <c r="IM2070" s="5">
        <v>0</v>
      </c>
      <c r="IN2070" s="296">
        <f t="shared" si="146"/>
        <v>0</v>
      </c>
    </row>
    <row r="2071" spans="1:248">
      <c r="A2071" s="52">
        <f>+'3.- Resumen general'!B2073</f>
        <v>2067</v>
      </c>
      <c r="B2071" s="52">
        <v>86631</v>
      </c>
      <c r="C2071" s="53" t="str">
        <f>+'3.- Resumen general'!D2073</f>
        <v>Serología para Chlamydia</v>
      </c>
      <c r="D2071" s="490" t="str">
        <f>+'3.- Resumen general'!F2073</f>
        <v>Análisis de Inmunología</v>
      </c>
      <c r="E2071" s="436" t="s">
        <v>4743</v>
      </c>
      <c r="F2071" s="323">
        <f t="shared" si="144"/>
        <v>21.423380000000002</v>
      </c>
      <c r="G2071" s="55"/>
      <c r="H2071" s="323"/>
      <c r="I2071" s="55"/>
      <c r="J2071" s="323"/>
      <c r="K2071" s="56">
        <f t="shared" si="145"/>
        <v>21.423380000000002</v>
      </c>
      <c r="IK2071" s="2">
        <v>86631</v>
      </c>
      <c r="IL2071" s="196" t="s">
        <v>3206</v>
      </c>
      <c r="IM2071" s="5">
        <v>0</v>
      </c>
      <c r="IN2071" s="296">
        <f t="shared" si="146"/>
        <v>0</v>
      </c>
    </row>
    <row r="2072" spans="1:248">
      <c r="A2072" s="52">
        <f>+'3.- Resumen general'!B2074</f>
        <v>2068</v>
      </c>
      <c r="B2072" s="52">
        <v>86644</v>
      </c>
      <c r="C2072" s="53" t="str">
        <f>+'3.- Resumen general'!D2074</f>
        <v>Anticuerpos para Citomegalovirus</v>
      </c>
      <c r="D2072" s="490" t="str">
        <f>+'3.- Resumen general'!F2074</f>
        <v>Análisis de Inmunología</v>
      </c>
      <c r="E2072" s="436" t="s">
        <v>4795</v>
      </c>
      <c r="F2072" s="323">
        <f t="shared" si="144"/>
        <v>21.57338</v>
      </c>
      <c r="G2072" s="55"/>
      <c r="H2072" s="323"/>
      <c r="I2072" s="55"/>
      <c r="J2072" s="323"/>
      <c r="K2072" s="56">
        <f t="shared" si="145"/>
        <v>21.57338</v>
      </c>
      <c r="IK2072" s="2">
        <v>86644</v>
      </c>
      <c r="IL2072" s="196" t="s">
        <v>3207</v>
      </c>
      <c r="IM2072" s="5">
        <v>0</v>
      </c>
      <c r="IN2072" s="296">
        <f t="shared" si="146"/>
        <v>0</v>
      </c>
    </row>
    <row r="2073" spans="1:248">
      <c r="A2073" s="52">
        <f>+'3.- Resumen general'!B2075</f>
        <v>2069</v>
      </c>
      <c r="B2073" s="52">
        <v>86645</v>
      </c>
      <c r="C2073" s="53" t="str">
        <f>+'3.- Resumen general'!D2075</f>
        <v>Anticuerpos para Citomegalovirus IgM</v>
      </c>
      <c r="D2073" s="490" t="str">
        <f>+'3.- Resumen general'!F2075</f>
        <v>Análisis de Inmunología</v>
      </c>
      <c r="E2073" s="436" t="s">
        <v>4793</v>
      </c>
      <c r="F2073" s="323">
        <f t="shared" si="144"/>
        <v>24.57338</v>
      </c>
      <c r="G2073" s="55"/>
      <c r="H2073" s="323"/>
      <c r="I2073" s="55"/>
      <c r="J2073" s="323"/>
      <c r="K2073" s="56">
        <f t="shared" si="145"/>
        <v>24.57338</v>
      </c>
      <c r="IK2073" s="2">
        <v>86645</v>
      </c>
      <c r="IL2073" s="196" t="s">
        <v>3208</v>
      </c>
      <c r="IM2073" s="5">
        <v>0</v>
      </c>
      <c r="IN2073" s="296">
        <f t="shared" si="146"/>
        <v>0</v>
      </c>
    </row>
    <row r="2074" spans="1:248">
      <c r="A2074" s="52">
        <f>+'3.- Resumen general'!B2076</f>
        <v>2070</v>
      </c>
      <c r="B2074" s="52">
        <v>86658</v>
      </c>
      <c r="C2074" s="53" t="str">
        <f>+'3.- Resumen general'!D2076</f>
        <v>Detección de anticuerpos para Echovirus</v>
      </c>
      <c r="D2074" s="490" t="str">
        <f>+'3.- Resumen general'!F2076</f>
        <v>Análisis de Inmunología</v>
      </c>
      <c r="E2074" s="432" t="s">
        <v>3239</v>
      </c>
      <c r="F2074" s="323">
        <f t="shared" si="144"/>
        <v>14.17338</v>
      </c>
      <c r="G2074" s="55"/>
      <c r="H2074" s="323"/>
      <c r="I2074" s="55"/>
      <c r="J2074" s="323"/>
      <c r="K2074" s="56">
        <f t="shared" si="145"/>
        <v>14.17338</v>
      </c>
      <c r="IK2074" s="2">
        <v>86658</v>
      </c>
      <c r="IL2074" s="196" t="s">
        <v>3890</v>
      </c>
      <c r="IM2074" s="5">
        <v>0</v>
      </c>
      <c r="IN2074" s="296">
        <f t="shared" si="146"/>
        <v>0</v>
      </c>
    </row>
    <row r="2075" spans="1:248">
      <c r="A2075" s="52">
        <f>+'3.- Resumen general'!B2077</f>
        <v>2071</v>
      </c>
      <c r="B2075" s="52">
        <v>86664</v>
      </c>
      <c r="C2075" s="53" t="str">
        <f>+'3.- Resumen general'!D2077</f>
        <v>Detección de anticuerpos para antígeno nuclear del virus Epstein Barr</v>
      </c>
      <c r="D2075" s="490" t="str">
        <f>+'3.- Resumen general'!F2077</f>
        <v>Análisis de Inmunología</v>
      </c>
      <c r="E2075" s="432" t="s">
        <v>3239</v>
      </c>
      <c r="F2075" s="323">
        <f t="shared" si="144"/>
        <v>14.17338</v>
      </c>
      <c r="G2075" s="55"/>
      <c r="H2075" s="323"/>
      <c r="I2075" s="55"/>
      <c r="J2075" s="323"/>
      <c r="K2075" s="56">
        <f t="shared" si="145"/>
        <v>14.17338</v>
      </c>
      <c r="IK2075" s="2">
        <v>86664</v>
      </c>
      <c r="IL2075" s="196" t="s">
        <v>3891</v>
      </c>
      <c r="IM2075" s="5">
        <v>0</v>
      </c>
      <c r="IN2075" s="296">
        <f t="shared" si="146"/>
        <v>0</v>
      </c>
    </row>
    <row r="2076" spans="1:248">
      <c r="A2076" s="52">
        <f>+'3.- Resumen general'!B2078</f>
        <v>2072</v>
      </c>
      <c r="B2076" s="52">
        <v>86665</v>
      </c>
      <c r="C2076" s="53" t="str">
        <f>+'3.- Resumen general'!D2078</f>
        <v>Detección de anticuerpos para antígeno de cápside del virus Epstein Barr</v>
      </c>
      <c r="D2076" s="490" t="str">
        <f>+'3.- Resumen general'!F2078</f>
        <v>Análisis de Inmunología</v>
      </c>
      <c r="E2076" s="432" t="s">
        <v>3239</v>
      </c>
      <c r="F2076" s="323">
        <f t="shared" si="144"/>
        <v>14.17338</v>
      </c>
      <c r="G2076" s="55"/>
      <c r="H2076" s="323"/>
      <c r="I2076" s="55"/>
      <c r="J2076" s="323"/>
      <c r="K2076" s="56">
        <f t="shared" si="145"/>
        <v>14.17338</v>
      </c>
      <c r="IK2076" s="2">
        <v>86665</v>
      </c>
      <c r="IL2076" s="196" t="s">
        <v>3892</v>
      </c>
      <c r="IM2076" s="5">
        <v>0</v>
      </c>
      <c r="IN2076" s="296">
        <f t="shared" si="146"/>
        <v>0</v>
      </c>
    </row>
    <row r="2077" spans="1:248">
      <c r="A2077" s="52">
        <f>+'3.- Resumen general'!B2079</f>
        <v>2073</v>
      </c>
      <c r="B2077" s="52">
        <v>86677</v>
      </c>
      <c r="C2077" s="53" t="str">
        <f>+'3.- Resumen general'!D2079</f>
        <v>ELISA Helicobacter Pylori</v>
      </c>
      <c r="D2077" s="490" t="str">
        <f>+'3.- Resumen general'!F2079</f>
        <v>Análisis de Inmunología</v>
      </c>
      <c r="E2077" s="432" t="s">
        <v>3239</v>
      </c>
      <c r="F2077" s="323">
        <f t="shared" si="144"/>
        <v>14.17338</v>
      </c>
      <c r="G2077" s="55"/>
      <c r="H2077" s="323"/>
      <c r="I2077" s="55"/>
      <c r="J2077" s="323"/>
      <c r="K2077" s="56">
        <f t="shared" si="145"/>
        <v>14.17338</v>
      </c>
      <c r="IK2077" s="2">
        <v>86677</v>
      </c>
      <c r="IL2077" s="196" t="s">
        <v>3209</v>
      </c>
      <c r="IM2077" s="5">
        <v>0</v>
      </c>
      <c r="IN2077" s="296">
        <f t="shared" si="146"/>
        <v>0</v>
      </c>
    </row>
    <row r="2078" spans="1:248">
      <c r="A2078" s="52">
        <f>+'3.- Resumen general'!B2080</f>
        <v>2074</v>
      </c>
      <c r="B2078" s="52">
        <v>86687</v>
      </c>
      <c r="C2078" s="53" t="str">
        <f>+'3.- Resumen general'!D2080</f>
        <v>Detección de anticuerpos para HTLV-I</v>
      </c>
      <c r="D2078" s="490" t="str">
        <f>+'3.- Resumen general'!F2080</f>
        <v>Análisis de Inmunología</v>
      </c>
      <c r="E2078" s="432" t="s">
        <v>3239</v>
      </c>
      <c r="F2078" s="323">
        <f t="shared" si="144"/>
        <v>14.17338</v>
      </c>
      <c r="G2078" s="55"/>
      <c r="H2078" s="323"/>
      <c r="I2078" s="55"/>
      <c r="J2078" s="323"/>
      <c r="K2078" s="56">
        <f t="shared" si="145"/>
        <v>14.17338</v>
      </c>
      <c r="IK2078" s="2">
        <v>86687</v>
      </c>
      <c r="IL2078" s="196" t="s">
        <v>3893</v>
      </c>
      <c r="IM2078" s="5">
        <v>0</v>
      </c>
      <c r="IN2078" s="296">
        <f t="shared" si="146"/>
        <v>0</v>
      </c>
    </row>
    <row r="2079" spans="1:248">
      <c r="A2079" s="52">
        <f>+'3.- Resumen general'!B2081</f>
        <v>2075</v>
      </c>
      <c r="B2079" s="52">
        <v>86689</v>
      </c>
      <c r="C2079" s="53" t="str">
        <f>+'3.- Resumen general'!D2081</f>
        <v>Identificación de anticuerpo anti VIH 1-2 prueba confirmatoria (Western blot)</v>
      </c>
      <c r="D2079" s="490" t="str">
        <f>+'3.- Resumen general'!F2081</f>
        <v>Análisis de Inmunología</v>
      </c>
      <c r="E2079" s="436" t="s">
        <v>4726</v>
      </c>
      <c r="F2079" s="323">
        <f t="shared" si="144"/>
        <v>8.0533800000000006</v>
      </c>
      <c r="G2079" s="55"/>
      <c r="H2079" s="323"/>
      <c r="I2079" s="55"/>
      <c r="J2079" s="323"/>
      <c r="K2079" s="56">
        <f t="shared" si="145"/>
        <v>8.0533800000000006</v>
      </c>
      <c r="IK2079" s="2">
        <v>86689</v>
      </c>
      <c r="IL2079" s="196" t="s">
        <v>3210</v>
      </c>
      <c r="IM2079" s="5">
        <v>0</v>
      </c>
      <c r="IN2079" s="296">
        <f t="shared" si="146"/>
        <v>0</v>
      </c>
    </row>
    <row r="2080" spans="1:248">
      <c r="A2080" s="52">
        <f>+'3.- Resumen general'!B2082</f>
        <v>2076</v>
      </c>
      <c r="B2080" s="52">
        <v>86695</v>
      </c>
      <c r="C2080" s="53" t="str">
        <f>+'3.- Resumen general'!D2082</f>
        <v>Anticuerpos para Herpes simple, tipo 1</v>
      </c>
      <c r="D2080" s="490" t="str">
        <f>+'3.- Resumen general'!F2082</f>
        <v>Análisis de Inmunología</v>
      </c>
      <c r="E2080" s="432" t="s">
        <v>3239</v>
      </c>
      <c r="F2080" s="323">
        <f t="shared" si="144"/>
        <v>14.17338</v>
      </c>
      <c r="G2080" s="55"/>
      <c r="H2080" s="323"/>
      <c r="I2080" s="55"/>
      <c r="J2080" s="323"/>
      <c r="K2080" s="56">
        <f t="shared" si="145"/>
        <v>14.17338</v>
      </c>
      <c r="IK2080" s="2">
        <v>86695</v>
      </c>
      <c r="IL2080" s="196" t="s">
        <v>3211</v>
      </c>
      <c r="IM2080" s="5">
        <v>0</v>
      </c>
      <c r="IN2080" s="296">
        <f t="shared" si="146"/>
        <v>0</v>
      </c>
    </row>
    <row r="2081" spans="1:248">
      <c r="A2081" s="52">
        <f>+'3.- Resumen general'!B2083</f>
        <v>2077</v>
      </c>
      <c r="B2081" s="52">
        <v>86698</v>
      </c>
      <c r="C2081" s="53" t="str">
        <f>+'3.- Resumen general'!D2083</f>
        <v>Detección de anticuerpos para Histoplasma</v>
      </c>
      <c r="D2081" s="490" t="str">
        <f>+'3.- Resumen general'!F2083</f>
        <v>Análisis de Inmunología</v>
      </c>
      <c r="E2081" s="432" t="s">
        <v>3239</v>
      </c>
      <c r="F2081" s="323">
        <f t="shared" si="144"/>
        <v>14.17338</v>
      </c>
      <c r="G2081" s="55"/>
      <c r="H2081" s="323"/>
      <c r="I2081" s="55"/>
      <c r="J2081" s="323"/>
      <c r="K2081" s="56">
        <f t="shared" si="145"/>
        <v>14.17338</v>
      </c>
      <c r="IK2081" s="2">
        <v>86698</v>
      </c>
      <c r="IL2081" s="196" t="s">
        <v>3894</v>
      </c>
      <c r="IM2081" s="5">
        <v>0</v>
      </c>
      <c r="IN2081" s="296">
        <f t="shared" si="146"/>
        <v>0</v>
      </c>
    </row>
    <row r="2082" spans="1:248">
      <c r="A2082" s="52">
        <f>+'3.- Resumen general'!B2084</f>
        <v>2078</v>
      </c>
      <c r="B2082" s="52">
        <v>86701</v>
      </c>
      <c r="C2082" s="53" t="str">
        <f>+'3.- Resumen general'!D2084</f>
        <v>Detección de anticuerpos para HIV-1 / HIV -2</v>
      </c>
      <c r="D2082" s="490" t="str">
        <f>+'3.- Resumen general'!F2084</f>
        <v>Análisis de Inmunología</v>
      </c>
      <c r="E2082" s="436" t="s">
        <v>4726</v>
      </c>
      <c r="F2082" s="323">
        <f t="shared" si="144"/>
        <v>8.0533800000000006</v>
      </c>
      <c r="G2082" s="55"/>
      <c r="H2082" s="323"/>
      <c r="I2082" s="55"/>
      <c r="J2082" s="323"/>
      <c r="K2082" s="56">
        <f t="shared" si="145"/>
        <v>8.0533800000000006</v>
      </c>
      <c r="IK2082" s="2">
        <v>86701</v>
      </c>
      <c r="IL2082" s="196" t="s">
        <v>3895</v>
      </c>
      <c r="IM2082" s="5">
        <v>0</v>
      </c>
      <c r="IN2082" s="296">
        <f t="shared" si="146"/>
        <v>0</v>
      </c>
    </row>
    <row r="2083" spans="1:248">
      <c r="A2083" s="52">
        <f>+'3.- Resumen general'!B2085</f>
        <v>2079</v>
      </c>
      <c r="B2083" s="52">
        <v>86702</v>
      </c>
      <c r="C2083" s="53" t="str">
        <f>+'3.- Resumen general'!D2085</f>
        <v>Detección semicuantitativa de anticuerpos para HIV-2</v>
      </c>
      <c r="D2083" s="490" t="str">
        <f>+'3.- Resumen general'!F2085</f>
        <v>Análisis de Inmunología</v>
      </c>
      <c r="E2083" s="436" t="s">
        <v>4726</v>
      </c>
      <c r="F2083" s="323">
        <f t="shared" si="144"/>
        <v>8.0533800000000006</v>
      </c>
      <c r="G2083" s="55"/>
      <c r="H2083" s="323"/>
      <c r="I2083" s="55"/>
      <c r="J2083" s="323"/>
      <c r="K2083" s="56">
        <f t="shared" si="145"/>
        <v>8.0533800000000006</v>
      </c>
      <c r="IK2083" s="2">
        <v>86702</v>
      </c>
      <c r="IL2083" s="196" t="s">
        <v>3896</v>
      </c>
      <c r="IM2083" s="5">
        <v>0</v>
      </c>
      <c r="IN2083" s="296">
        <f t="shared" si="146"/>
        <v>0</v>
      </c>
    </row>
    <row r="2084" spans="1:248">
      <c r="A2084" s="52">
        <f>+'3.- Resumen general'!B2086</f>
        <v>2080</v>
      </c>
      <c r="B2084" s="52">
        <v>86703</v>
      </c>
      <c r="C2084" s="53" t="str">
        <f>+'3.- Resumen general'!D2086</f>
        <v>ELISA o prueba rápida para HIV-1 y HIV-2</v>
      </c>
      <c r="D2084" s="490" t="str">
        <f>+'3.- Resumen general'!F2086</f>
        <v>Análisis de Inmunología</v>
      </c>
      <c r="E2084" s="436" t="s">
        <v>4726</v>
      </c>
      <c r="F2084" s="323">
        <f t="shared" si="144"/>
        <v>8.0533800000000006</v>
      </c>
      <c r="G2084" s="55"/>
      <c r="H2084" s="323"/>
      <c r="I2084" s="55"/>
      <c r="J2084" s="323"/>
      <c r="K2084" s="56">
        <f t="shared" si="145"/>
        <v>8.0533800000000006</v>
      </c>
      <c r="IK2084" s="2">
        <v>86703</v>
      </c>
      <c r="IL2084" s="196" t="s">
        <v>3212</v>
      </c>
      <c r="IM2084" s="5">
        <v>0</v>
      </c>
      <c r="IN2084" s="296">
        <f t="shared" si="146"/>
        <v>0</v>
      </c>
    </row>
    <row r="2085" spans="1:248">
      <c r="A2085" s="52">
        <f>+'3.- Resumen general'!B2087</f>
        <v>2081</v>
      </c>
      <c r="B2085" s="52">
        <v>86704</v>
      </c>
      <c r="C2085" s="53" t="str">
        <f>+'3.- Resumen general'!D2087</f>
        <v>Detección de anticuerpos totales para núcleo de virus de Hepatitis B (Total Anti-Hbcore)</v>
      </c>
      <c r="D2085" s="490" t="str">
        <f>+'3.- Resumen general'!F2087</f>
        <v>Análisis de Inmunología</v>
      </c>
      <c r="E2085" s="432" t="s">
        <v>3239</v>
      </c>
      <c r="F2085" s="323">
        <f t="shared" si="144"/>
        <v>14.17338</v>
      </c>
      <c r="G2085" s="55"/>
      <c r="H2085" s="323"/>
      <c r="I2085" s="55"/>
      <c r="J2085" s="323"/>
      <c r="K2085" s="56">
        <f t="shared" si="145"/>
        <v>14.17338</v>
      </c>
      <c r="IK2085" s="2">
        <v>86704</v>
      </c>
      <c r="IL2085" s="196" t="s">
        <v>3213</v>
      </c>
      <c r="IM2085" s="5">
        <v>0</v>
      </c>
      <c r="IN2085" s="296">
        <f t="shared" si="146"/>
        <v>0</v>
      </c>
    </row>
    <row r="2086" spans="1:248">
      <c r="A2086" s="52">
        <f>+'3.- Resumen general'!B2088</f>
        <v>2082</v>
      </c>
      <c r="B2086" s="52">
        <v>86705</v>
      </c>
      <c r="C2086" s="53" t="str">
        <f>+'3.- Resumen general'!D2088</f>
        <v>Detección de anticuerpos anti-core IgM para núcleo de virus de Hepatitis B</v>
      </c>
      <c r="D2086" s="490" t="str">
        <f>+'3.- Resumen general'!F2088</f>
        <v>Análisis de Inmunología</v>
      </c>
      <c r="E2086" s="432" t="s">
        <v>3239</v>
      </c>
      <c r="F2086" s="323">
        <f t="shared" si="144"/>
        <v>14.17338</v>
      </c>
      <c r="G2086" s="55"/>
      <c r="H2086" s="323"/>
      <c r="I2086" s="55"/>
      <c r="J2086" s="323"/>
      <c r="K2086" s="56">
        <f t="shared" si="145"/>
        <v>14.17338</v>
      </c>
      <c r="IK2086" s="2">
        <v>86705</v>
      </c>
      <c r="IL2086" s="196" t="s">
        <v>2621</v>
      </c>
      <c r="IM2086" s="5">
        <v>0</v>
      </c>
      <c r="IN2086" s="296">
        <f t="shared" si="146"/>
        <v>0</v>
      </c>
    </row>
    <row r="2087" spans="1:248">
      <c r="A2087" s="52">
        <f>+'3.- Resumen general'!B2089</f>
        <v>2083</v>
      </c>
      <c r="B2087" s="52">
        <v>86706</v>
      </c>
      <c r="C2087" s="53" t="str">
        <f>+'3.- Resumen general'!D2089</f>
        <v>Detección de anticuerpos para HBs-Ag</v>
      </c>
      <c r="D2087" s="490" t="str">
        <f>+'3.- Resumen general'!F2089</f>
        <v>Análisis de Inmunología</v>
      </c>
      <c r="E2087" s="436" t="s">
        <v>4799</v>
      </c>
      <c r="F2087" s="323">
        <f t="shared" si="144"/>
        <v>16.763380000000002</v>
      </c>
      <c r="G2087" s="55"/>
      <c r="H2087" s="323"/>
      <c r="I2087" s="55"/>
      <c r="J2087" s="323"/>
      <c r="K2087" s="56">
        <f t="shared" si="145"/>
        <v>16.763380000000002</v>
      </c>
      <c r="IK2087" s="2">
        <v>86706</v>
      </c>
      <c r="IL2087" s="196" t="s">
        <v>2622</v>
      </c>
      <c r="IM2087" s="5">
        <v>0</v>
      </c>
      <c r="IN2087" s="296">
        <f t="shared" si="146"/>
        <v>0</v>
      </c>
    </row>
    <row r="2088" spans="1:248">
      <c r="A2088" s="52">
        <f>+'3.- Resumen general'!B2090</f>
        <v>2084</v>
      </c>
      <c r="B2088" s="52">
        <v>86707</v>
      </c>
      <c r="C2088" s="53" t="str">
        <f>+'3.- Resumen general'!D2090</f>
        <v>Detección de anticuerpos e de Hepatitis B (HBeAb)</v>
      </c>
      <c r="D2088" s="490" t="str">
        <f>+'3.- Resumen general'!F2090</f>
        <v>Análisis de Inmunología</v>
      </c>
      <c r="E2088" s="432" t="s">
        <v>3239</v>
      </c>
      <c r="F2088" s="323">
        <f t="shared" si="144"/>
        <v>14.17338</v>
      </c>
      <c r="G2088" s="55"/>
      <c r="H2088" s="323"/>
      <c r="I2088" s="55"/>
      <c r="J2088" s="323"/>
      <c r="K2088" s="56">
        <f t="shared" si="145"/>
        <v>14.17338</v>
      </c>
      <c r="IK2088" s="2">
        <v>86707</v>
      </c>
      <c r="IL2088" s="196" t="s">
        <v>2623</v>
      </c>
      <c r="IM2088" s="5">
        <v>0</v>
      </c>
      <c r="IN2088" s="296">
        <f t="shared" si="146"/>
        <v>0</v>
      </c>
    </row>
    <row r="2089" spans="1:248">
      <c r="A2089" s="52">
        <f>+'3.- Resumen general'!B2091</f>
        <v>2085</v>
      </c>
      <c r="B2089" s="52">
        <v>86708</v>
      </c>
      <c r="C2089" s="53" t="str">
        <f>+'3.- Resumen general'!D2091</f>
        <v>Determinación de anticuerpos para Hepatitis A</v>
      </c>
      <c r="D2089" s="490" t="str">
        <f>+'3.- Resumen general'!F2091</f>
        <v>Análisis de Inmunología</v>
      </c>
      <c r="E2089" s="432" t="s">
        <v>3239</v>
      </c>
      <c r="F2089" s="323">
        <f t="shared" si="144"/>
        <v>14.17338</v>
      </c>
      <c r="G2089" s="55"/>
      <c r="H2089" s="323"/>
      <c r="I2089" s="55"/>
      <c r="J2089" s="323"/>
      <c r="K2089" s="56">
        <f t="shared" si="145"/>
        <v>14.17338</v>
      </c>
      <c r="IK2089" s="2">
        <v>86708</v>
      </c>
      <c r="IL2089" s="196" t="s">
        <v>2624</v>
      </c>
      <c r="IM2089" s="5">
        <v>0</v>
      </c>
      <c r="IN2089" s="296">
        <f t="shared" si="146"/>
        <v>0</v>
      </c>
    </row>
    <row r="2090" spans="1:248">
      <c r="A2090" s="52">
        <f>+'3.- Resumen general'!B2092</f>
        <v>2086</v>
      </c>
      <c r="B2090" s="52">
        <v>86709</v>
      </c>
      <c r="C2090" s="53" t="str">
        <f>+'3.- Resumen general'!D2092</f>
        <v>Detección de anticuerpos IgM para virus de Hepatitis A</v>
      </c>
      <c r="D2090" s="490" t="str">
        <f>+'3.- Resumen general'!F2092</f>
        <v>Análisis de Inmunología</v>
      </c>
      <c r="E2090" s="432" t="s">
        <v>3239</v>
      </c>
      <c r="F2090" s="323">
        <f t="shared" si="144"/>
        <v>14.17338</v>
      </c>
      <c r="G2090" s="55"/>
      <c r="H2090" s="323"/>
      <c r="I2090" s="55"/>
      <c r="J2090" s="323"/>
      <c r="K2090" s="56">
        <f t="shared" si="145"/>
        <v>14.17338</v>
      </c>
      <c r="IK2090" s="2">
        <v>86709</v>
      </c>
      <c r="IL2090" s="196" t="s">
        <v>3897</v>
      </c>
      <c r="IM2090" s="5">
        <v>0</v>
      </c>
      <c r="IN2090" s="296">
        <f t="shared" si="146"/>
        <v>0</v>
      </c>
    </row>
    <row r="2091" spans="1:248">
      <c r="A2091" s="52">
        <f>+'3.- Resumen general'!B2093</f>
        <v>2087</v>
      </c>
      <c r="B2091" s="52">
        <v>86710</v>
      </c>
      <c r="C2091" s="53" t="str">
        <f>+'3.- Resumen general'!D2093</f>
        <v>Detección de anticuerpos para virus Influenza</v>
      </c>
      <c r="D2091" s="490" t="str">
        <f>+'3.- Resumen general'!F2093</f>
        <v>Análisis de Inmunología</v>
      </c>
      <c r="E2091" s="432" t="s">
        <v>3239</v>
      </c>
      <c r="F2091" s="323">
        <f t="shared" si="144"/>
        <v>14.17338</v>
      </c>
      <c r="G2091" s="55"/>
      <c r="H2091" s="323"/>
      <c r="I2091" s="55"/>
      <c r="J2091" s="323"/>
      <c r="K2091" s="56">
        <f t="shared" si="145"/>
        <v>14.17338</v>
      </c>
      <c r="IK2091" s="2">
        <v>86710</v>
      </c>
      <c r="IL2091" s="196" t="s">
        <v>3898</v>
      </c>
      <c r="IM2091" s="5">
        <v>0</v>
      </c>
      <c r="IN2091" s="296">
        <f t="shared" si="146"/>
        <v>0</v>
      </c>
    </row>
    <row r="2092" spans="1:248">
      <c r="A2092" s="52">
        <f>+'3.- Resumen general'!B2094</f>
        <v>2088</v>
      </c>
      <c r="B2092" s="52">
        <v>86738</v>
      </c>
      <c r="C2092" s="53" t="str">
        <f>+'3.- Resumen general'!D2094</f>
        <v>Determinación de anticuerpos para Mycoplasma</v>
      </c>
      <c r="D2092" s="490" t="str">
        <f>+'3.- Resumen general'!F2094</f>
        <v>Análisis de Inmunología</v>
      </c>
      <c r="E2092" s="432" t="s">
        <v>3239</v>
      </c>
      <c r="F2092" s="323">
        <f t="shared" si="144"/>
        <v>14.17338</v>
      </c>
      <c r="G2092" s="55"/>
      <c r="H2092" s="323"/>
      <c r="I2092" s="55"/>
      <c r="J2092" s="323"/>
      <c r="K2092" s="56">
        <f t="shared" si="145"/>
        <v>14.17338</v>
      </c>
      <c r="IK2092" s="2">
        <v>86738</v>
      </c>
      <c r="IL2092" s="196" t="s">
        <v>3899</v>
      </c>
      <c r="IM2092" s="5">
        <v>0</v>
      </c>
      <c r="IN2092" s="296">
        <f t="shared" si="146"/>
        <v>0</v>
      </c>
    </row>
    <row r="2093" spans="1:248">
      <c r="A2093" s="52">
        <f>+'3.- Resumen general'!B2095</f>
        <v>2089</v>
      </c>
      <c r="B2093" s="52">
        <v>86747</v>
      </c>
      <c r="C2093" s="53" t="str">
        <f>+'3.- Resumen general'!D2095</f>
        <v>Anticuerpos para Parvovirus</v>
      </c>
      <c r="D2093" s="490" t="str">
        <f>+'3.- Resumen general'!F2095</f>
        <v>Análisis de Inmunología</v>
      </c>
      <c r="E2093" s="432" t="s">
        <v>3239</v>
      </c>
      <c r="F2093" s="323">
        <f t="shared" si="144"/>
        <v>14.17338</v>
      </c>
      <c r="G2093" s="55"/>
      <c r="H2093" s="323"/>
      <c r="I2093" s="55"/>
      <c r="J2093" s="323"/>
      <c r="K2093" s="56">
        <f t="shared" si="145"/>
        <v>14.17338</v>
      </c>
      <c r="IK2093" s="2">
        <v>86747</v>
      </c>
      <c r="IL2093" s="196" t="s">
        <v>2625</v>
      </c>
      <c r="IM2093" s="5">
        <v>0</v>
      </c>
      <c r="IN2093" s="296">
        <f t="shared" si="146"/>
        <v>0</v>
      </c>
    </row>
    <row r="2094" spans="1:248">
      <c r="A2094" s="52">
        <f>+'3.- Resumen general'!B2096</f>
        <v>2090</v>
      </c>
      <c r="B2094" s="52">
        <v>86762</v>
      </c>
      <c r="C2094" s="53" t="str">
        <f>+'3.- Resumen general'!D2096</f>
        <v>Determinación de anticuerpos para Rubéola</v>
      </c>
      <c r="D2094" s="490" t="str">
        <f>+'3.- Resumen general'!F2096</f>
        <v>Análisis de Inmunología</v>
      </c>
      <c r="E2094" s="432" t="s">
        <v>3239</v>
      </c>
      <c r="F2094" s="323">
        <f t="shared" si="144"/>
        <v>14.17338</v>
      </c>
      <c r="G2094" s="55"/>
      <c r="H2094" s="323"/>
      <c r="I2094" s="55"/>
      <c r="J2094" s="323"/>
      <c r="K2094" s="56">
        <f t="shared" si="145"/>
        <v>14.17338</v>
      </c>
      <c r="IK2094" s="2">
        <v>86762</v>
      </c>
      <c r="IL2094" s="196" t="s">
        <v>3900</v>
      </c>
      <c r="IM2094" s="5">
        <v>0</v>
      </c>
      <c r="IN2094" s="296">
        <f t="shared" si="146"/>
        <v>0</v>
      </c>
    </row>
    <row r="2095" spans="1:248">
      <c r="A2095" s="52">
        <f>+'3.- Resumen general'!B2097</f>
        <v>2091</v>
      </c>
      <c r="B2095" s="52">
        <v>86765</v>
      </c>
      <c r="C2095" s="53" t="str">
        <f>+'3.- Resumen general'!D2097</f>
        <v>Anticuerpos para Rubéola (sarampión)</v>
      </c>
      <c r="D2095" s="490" t="str">
        <f>+'3.- Resumen general'!F2097</f>
        <v>Análisis de Inmunología</v>
      </c>
      <c r="E2095" s="432" t="s">
        <v>3239</v>
      </c>
      <c r="F2095" s="323">
        <f t="shared" si="144"/>
        <v>14.17338</v>
      </c>
      <c r="G2095" s="55"/>
      <c r="H2095" s="323"/>
      <c r="I2095" s="55"/>
      <c r="J2095" s="323"/>
      <c r="K2095" s="56">
        <f t="shared" si="145"/>
        <v>14.17338</v>
      </c>
      <c r="IK2095" s="2">
        <v>86765</v>
      </c>
      <c r="IL2095" s="196" t="s">
        <v>2626</v>
      </c>
      <c r="IM2095" s="5">
        <v>0</v>
      </c>
      <c r="IN2095" s="296">
        <f t="shared" si="146"/>
        <v>0</v>
      </c>
    </row>
    <row r="2096" spans="1:248">
      <c r="A2096" s="52">
        <f>+'3.- Resumen general'!B2098</f>
        <v>2092</v>
      </c>
      <c r="B2096" s="52">
        <v>86768</v>
      </c>
      <c r="C2096" s="53" t="str">
        <f>+'3.- Resumen general'!D2098</f>
        <v>Detección para anticuerpos contra Salmonella</v>
      </c>
      <c r="D2096" s="490" t="str">
        <f>+'3.- Resumen general'!F2098</f>
        <v>Análisis de Inmunología</v>
      </c>
      <c r="E2096" s="432" t="s">
        <v>3239</v>
      </c>
      <c r="F2096" s="323">
        <f t="shared" si="144"/>
        <v>14.17338</v>
      </c>
      <c r="G2096" s="55"/>
      <c r="H2096" s="323"/>
      <c r="I2096" s="55"/>
      <c r="J2096" s="323"/>
      <c r="K2096" s="56">
        <f t="shared" si="145"/>
        <v>14.17338</v>
      </c>
      <c r="IK2096" s="2">
        <v>86768</v>
      </c>
      <c r="IL2096" s="196" t="s">
        <v>2627</v>
      </c>
      <c r="IM2096" s="5">
        <v>0</v>
      </c>
      <c r="IN2096" s="296">
        <f t="shared" si="146"/>
        <v>0</v>
      </c>
    </row>
    <row r="2097" spans="1:248">
      <c r="A2097" s="52">
        <f>+'3.- Resumen general'!B2099</f>
        <v>2093</v>
      </c>
      <c r="B2097" s="52">
        <v>86777</v>
      </c>
      <c r="C2097" s="53" t="str">
        <f>+'3.- Resumen general'!D2099</f>
        <v>Anticuerpos para Toxoplasma</v>
      </c>
      <c r="D2097" s="490" t="str">
        <f>+'3.- Resumen general'!F2099</f>
        <v>Análisis de Inmunología</v>
      </c>
      <c r="E2097" s="436" t="s">
        <v>4745</v>
      </c>
      <c r="F2097" s="323">
        <f t="shared" si="144"/>
        <v>16.423380000000002</v>
      </c>
      <c r="G2097" s="55"/>
      <c r="H2097" s="323"/>
      <c r="I2097" s="55"/>
      <c r="J2097" s="323"/>
      <c r="K2097" s="56">
        <f t="shared" si="145"/>
        <v>16.423380000000002</v>
      </c>
      <c r="IK2097" s="2">
        <v>86777</v>
      </c>
      <c r="IL2097" s="196" t="s">
        <v>2628</v>
      </c>
      <c r="IM2097" s="5">
        <v>0</v>
      </c>
      <c r="IN2097" s="296">
        <f t="shared" si="146"/>
        <v>0</v>
      </c>
    </row>
    <row r="2098" spans="1:248">
      <c r="A2098" s="52">
        <f>+'3.- Resumen general'!B2100</f>
        <v>2094</v>
      </c>
      <c r="B2098" s="52">
        <v>86778</v>
      </c>
      <c r="C2098" s="53" t="str">
        <f>+'3.- Resumen general'!D2100</f>
        <v>Anticuerpos para Toxoplasma IgM</v>
      </c>
      <c r="D2098" s="490" t="str">
        <f>+'3.- Resumen general'!F2100</f>
        <v>Análisis de Inmunología</v>
      </c>
      <c r="E2098" s="436" t="s">
        <v>4746</v>
      </c>
      <c r="F2098" s="323">
        <f t="shared" si="144"/>
        <v>16.423380000000002</v>
      </c>
      <c r="G2098" s="55"/>
      <c r="H2098" s="323"/>
      <c r="I2098" s="55"/>
      <c r="J2098" s="323"/>
      <c r="K2098" s="56">
        <f t="shared" si="145"/>
        <v>16.423380000000002</v>
      </c>
      <c r="IK2098" s="2">
        <v>86778</v>
      </c>
      <c r="IL2098" s="196" t="s">
        <v>2629</v>
      </c>
      <c r="IM2098" s="5">
        <v>0</v>
      </c>
      <c r="IN2098" s="296">
        <f t="shared" si="146"/>
        <v>0</v>
      </c>
    </row>
    <row r="2099" spans="1:248">
      <c r="A2099" s="52">
        <f>+'3.- Resumen general'!B2101</f>
        <v>2095</v>
      </c>
      <c r="B2099" s="52">
        <v>86780</v>
      </c>
      <c r="C2099" s="53" t="str">
        <f>+'3.- Resumen general'!D2101</f>
        <v>Prueba específica de Treponema pallidum (Ej FTA)</v>
      </c>
      <c r="D2099" s="490" t="str">
        <f>+'3.- Resumen general'!F2101</f>
        <v>Análisis de Inmunología</v>
      </c>
      <c r="E2099" s="432" t="s">
        <v>3239</v>
      </c>
      <c r="F2099" s="323">
        <f t="shared" si="144"/>
        <v>14.17338</v>
      </c>
      <c r="G2099" s="55"/>
      <c r="H2099" s="323"/>
      <c r="I2099" s="55"/>
      <c r="J2099" s="323"/>
      <c r="K2099" s="56">
        <f t="shared" si="145"/>
        <v>14.17338</v>
      </c>
      <c r="IK2099" s="2">
        <v>86780</v>
      </c>
      <c r="IL2099" s="196" t="s">
        <v>2630</v>
      </c>
      <c r="IM2099" s="5">
        <v>0</v>
      </c>
      <c r="IN2099" s="296">
        <f t="shared" si="146"/>
        <v>0</v>
      </c>
    </row>
    <row r="2100" spans="1:248">
      <c r="A2100" s="52">
        <f>+'3.- Resumen general'!B2102</f>
        <v>2096</v>
      </c>
      <c r="B2100" s="52">
        <v>86781</v>
      </c>
      <c r="C2100" s="53" t="str">
        <f>+'3.- Resumen general'!D2102</f>
        <v>Prueba de confirmación de anticuerpos para Treponema Pallidum</v>
      </c>
      <c r="D2100" s="490" t="str">
        <f>+'3.- Resumen general'!F2102</f>
        <v>Análisis de Inmunología</v>
      </c>
      <c r="E2100" s="432" t="s">
        <v>3239</v>
      </c>
      <c r="F2100" s="323">
        <f t="shared" si="144"/>
        <v>14.17338</v>
      </c>
      <c r="G2100" s="55"/>
      <c r="H2100" s="323"/>
      <c r="I2100" s="55"/>
      <c r="J2100" s="323"/>
      <c r="K2100" s="56">
        <f t="shared" si="145"/>
        <v>14.17338</v>
      </c>
      <c r="IK2100" s="2">
        <v>86781</v>
      </c>
      <c r="IL2100" s="196" t="s">
        <v>3901</v>
      </c>
      <c r="IM2100" s="5">
        <v>0</v>
      </c>
      <c r="IN2100" s="296">
        <f t="shared" si="146"/>
        <v>0</v>
      </c>
    </row>
    <row r="2101" spans="1:248">
      <c r="A2101" s="52">
        <f>+'3.- Resumen general'!B2103</f>
        <v>2097</v>
      </c>
      <c r="B2101" s="52">
        <v>86787</v>
      </c>
      <c r="C2101" s="53" t="str">
        <f>+'3.- Resumen general'!D2103</f>
        <v>Determinación de anticuerpos para virus varicela zoster</v>
      </c>
      <c r="D2101" s="490" t="str">
        <f>+'3.- Resumen general'!F2103</f>
        <v>Análisis de Inmunología</v>
      </c>
      <c r="E2101" s="432" t="s">
        <v>3239</v>
      </c>
      <c r="F2101" s="323">
        <f t="shared" si="144"/>
        <v>14.17338</v>
      </c>
      <c r="G2101" s="55"/>
      <c r="H2101" s="323"/>
      <c r="I2101" s="55"/>
      <c r="J2101" s="323"/>
      <c r="K2101" s="56">
        <f t="shared" si="145"/>
        <v>14.17338</v>
      </c>
      <c r="IK2101" s="2">
        <v>86787</v>
      </c>
      <c r="IL2101" s="196" t="s">
        <v>3902</v>
      </c>
      <c r="IM2101" s="5">
        <v>0</v>
      </c>
      <c r="IN2101" s="296">
        <f t="shared" si="146"/>
        <v>0</v>
      </c>
    </row>
    <row r="2102" spans="1:248">
      <c r="A2102" s="52">
        <f>+'3.- Resumen general'!B2104</f>
        <v>2098</v>
      </c>
      <c r="B2102" s="52">
        <v>86790</v>
      </c>
      <c r="C2102" s="53" t="str">
        <f>+'3.- Resumen general'!D2104</f>
        <v>Prueba de anticuerpo para virus no especificado (Ej. ELISA Fiebre Amarilla, TORCH)</v>
      </c>
      <c r="D2102" s="490" t="str">
        <f>+'3.- Resumen general'!F2104</f>
        <v>Análisis de Inmunología</v>
      </c>
      <c r="E2102" s="432" t="s">
        <v>3239</v>
      </c>
      <c r="F2102" s="323">
        <f t="shared" si="144"/>
        <v>14.17338</v>
      </c>
      <c r="G2102" s="55"/>
      <c r="H2102" s="323"/>
      <c r="I2102" s="55"/>
      <c r="J2102" s="323"/>
      <c r="K2102" s="56">
        <f t="shared" si="145"/>
        <v>14.17338</v>
      </c>
      <c r="IK2102" s="2">
        <v>86790</v>
      </c>
      <c r="IL2102" s="196" t="s">
        <v>2631</v>
      </c>
      <c r="IM2102" s="5">
        <v>0</v>
      </c>
      <c r="IN2102" s="296">
        <f t="shared" si="146"/>
        <v>0</v>
      </c>
    </row>
    <row r="2103" spans="1:248">
      <c r="A2103" s="52">
        <f>+'3.- Resumen general'!B2105</f>
        <v>2099</v>
      </c>
      <c r="B2103" s="52">
        <v>86793</v>
      </c>
      <c r="C2103" s="53" t="str">
        <f>+'3.- Resumen general'!D2105</f>
        <v>Determinación de anticuerpos para Yersinia</v>
      </c>
      <c r="D2103" s="490" t="str">
        <f>+'3.- Resumen general'!F2105</f>
        <v>Análisis de Inmunología</v>
      </c>
      <c r="E2103" s="432" t="s">
        <v>3239</v>
      </c>
      <c r="F2103" s="323">
        <f t="shared" si="144"/>
        <v>14.17338</v>
      </c>
      <c r="G2103" s="55"/>
      <c r="H2103" s="323"/>
      <c r="I2103" s="55"/>
      <c r="J2103" s="323"/>
      <c r="K2103" s="56">
        <f t="shared" si="145"/>
        <v>14.17338</v>
      </c>
      <c r="IK2103" s="2">
        <v>86793</v>
      </c>
      <c r="IL2103" s="196" t="s">
        <v>3903</v>
      </c>
      <c r="IM2103" s="5">
        <v>0</v>
      </c>
      <c r="IN2103" s="296">
        <f t="shared" si="146"/>
        <v>0</v>
      </c>
    </row>
    <row r="2104" spans="1:248">
      <c r="A2104" s="52">
        <f>+'3.- Resumen general'!B2106</f>
        <v>2100</v>
      </c>
      <c r="B2104" s="52">
        <v>86800</v>
      </c>
      <c r="C2104" s="53" t="str">
        <f>+'3.- Resumen general'!D2106</f>
        <v>Anticuerpos antitiroideos</v>
      </c>
      <c r="D2104" s="490" t="str">
        <f>+'3.- Resumen general'!F2106</f>
        <v>Análisis de Inmunología</v>
      </c>
      <c r="E2104" s="432" t="s">
        <v>3239</v>
      </c>
      <c r="F2104" s="323">
        <f t="shared" si="144"/>
        <v>14.17338</v>
      </c>
      <c r="G2104" s="55"/>
      <c r="H2104" s="323"/>
      <c r="I2104" s="55"/>
      <c r="J2104" s="323"/>
      <c r="K2104" s="56">
        <f t="shared" si="145"/>
        <v>14.17338</v>
      </c>
      <c r="IK2104" s="2">
        <v>86800</v>
      </c>
      <c r="IL2104" s="196" t="s">
        <v>2632</v>
      </c>
      <c r="IM2104" s="5">
        <v>0</v>
      </c>
      <c r="IN2104" s="296">
        <f t="shared" si="146"/>
        <v>0</v>
      </c>
    </row>
    <row r="2105" spans="1:248">
      <c r="A2105" s="52">
        <f>+'3.- Resumen general'!B2107</f>
        <v>2101</v>
      </c>
      <c r="B2105" s="52">
        <v>86803</v>
      </c>
      <c r="C2105" s="53" t="str">
        <f>+'3.- Resumen general'!D2107</f>
        <v>Determinación de anticuerpos para Hepatitis C</v>
      </c>
      <c r="D2105" s="490" t="str">
        <f>+'3.- Resumen general'!F2107</f>
        <v>Análisis de Inmunología</v>
      </c>
      <c r="E2105" s="432" t="s">
        <v>3239</v>
      </c>
      <c r="F2105" s="323">
        <f t="shared" si="144"/>
        <v>14.17338</v>
      </c>
      <c r="G2105" s="55"/>
      <c r="H2105" s="323"/>
      <c r="I2105" s="55"/>
      <c r="J2105" s="323"/>
      <c r="K2105" s="56">
        <f t="shared" si="145"/>
        <v>14.17338</v>
      </c>
      <c r="IK2105" s="2">
        <v>86803</v>
      </c>
      <c r="IL2105" s="196" t="s">
        <v>3904</v>
      </c>
      <c r="IM2105" s="5">
        <v>0</v>
      </c>
      <c r="IN2105" s="296">
        <f t="shared" si="146"/>
        <v>0</v>
      </c>
    </row>
    <row r="2106" spans="1:248">
      <c r="A2106" s="52">
        <f>+'3.- Resumen general'!B2108</f>
        <v>2102</v>
      </c>
      <c r="B2106" s="52">
        <v>86812</v>
      </c>
      <c r="C2106" s="53" t="str">
        <f>+'3.- Resumen general'!D2108</f>
        <v>HLA B27</v>
      </c>
      <c r="D2106" s="490" t="str">
        <f>+'3.- Resumen general'!F2108</f>
        <v>Análisis de Inmunología</v>
      </c>
      <c r="E2106" s="432" t="s">
        <v>3239</v>
      </c>
      <c r="F2106" s="323">
        <f t="shared" si="144"/>
        <v>14.17338</v>
      </c>
      <c r="G2106" s="55"/>
      <c r="H2106" s="323"/>
      <c r="I2106" s="55"/>
      <c r="J2106" s="323"/>
      <c r="K2106" s="56">
        <f t="shared" si="145"/>
        <v>14.17338</v>
      </c>
      <c r="IK2106" s="2">
        <v>86812</v>
      </c>
      <c r="IL2106" s="196" t="s">
        <v>2633</v>
      </c>
      <c r="IM2106" s="5">
        <v>0</v>
      </c>
      <c r="IN2106" s="296">
        <f t="shared" si="146"/>
        <v>0</v>
      </c>
    </row>
    <row r="2107" spans="1:248">
      <c r="A2107" s="52">
        <f>+'3.- Resumen general'!B2109</f>
        <v>2103</v>
      </c>
      <c r="B2107" s="52">
        <v>86880</v>
      </c>
      <c r="C2107" s="53" t="str">
        <f>+'3.- Resumen general'!D2109</f>
        <v>Test de Coombs directo, cada antisuero</v>
      </c>
      <c r="D2107" s="490" t="str">
        <f>+'3.- Resumen general'!F2109</f>
        <v>Análisis Hematológicos</v>
      </c>
      <c r="E2107" s="436" t="s">
        <v>3240</v>
      </c>
      <c r="F2107" s="323">
        <f t="shared" si="144"/>
        <v>4.4733799999999997</v>
      </c>
      <c r="G2107" s="55"/>
      <c r="H2107" s="323"/>
      <c r="I2107" s="55"/>
      <c r="J2107" s="323"/>
      <c r="K2107" s="56">
        <f t="shared" si="145"/>
        <v>4.4733799999999997</v>
      </c>
      <c r="IK2107" s="2">
        <v>86880</v>
      </c>
      <c r="IL2107" s="196" t="s">
        <v>3905</v>
      </c>
      <c r="IM2107" s="5">
        <v>0</v>
      </c>
      <c r="IN2107" s="296">
        <f t="shared" si="146"/>
        <v>0</v>
      </c>
    </row>
    <row r="2108" spans="1:248">
      <c r="A2108" s="52">
        <f>+'3.- Resumen general'!B2110</f>
        <v>2104</v>
      </c>
      <c r="B2108" s="52">
        <v>86885</v>
      </c>
      <c r="C2108" s="53" t="str">
        <f>+'3.- Resumen general'!D2110</f>
        <v>Test de Coombs indirecto, cada glóbulo rojo reactivo</v>
      </c>
      <c r="D2108" s="490" t="str">
        <f>+'3.- Resumen general'!F2110</f>
        <v>Análisis Hematológicos</v>
      </c>
      <c r="E2108" s="436" t="s">
        <v>3240</v>
      </c>
      <c r="F2108" s="323">
        <f t="shared" si="144"/>
        <v>4.4733799999999997</v>
      </c>
      <c r="G2108" s="55"/>
      <c r="H2108" s="323"/>
      <c r="I2108" s="55"/>
      <c r="J2108" s="323"/>
      <c r="K2108" s="56">
        <f t="shared" si="145"/>
        <v>4.4733799999999997</v>
      </c>
      <c r="IK2108" s="2">
        <v>86885</v>
      </c>
      <c r="IL2108" s="196" t="s">
        <v>3906</v>
      </c>
      <c r="IM2108" s="5">
        <v>0</v>
      </c>
      <c r="IN2108" s="296">
        <f t="shared" si="146"/>
        <v>0</v>
      </c>
    </row>
    <row r="2109" spans="1:248">
      <c r="A2109" s="52">
        <f>+'3.- Resumen general'!B2111</f>
        <v>2105</v>
      </c>
      <c r="B2109" s="52">
        <v>86886</v>
      </c>
      <c r="C2109" s="53" t="str">
        <f>+'3.- Resumen general'!D2111</f>
        <v>Test de Coombs indirecto, cada título de anticuerpos</v>
      </c>
      <c r="D2109" s="490" t="str">
        <f>+'3.- Resumen general'!F2111</f>
        <v>Análisis Hematológicos</v>
      </c>
      <c r="E2109" s="436" t="s">
        <v>3240</v>
      </c>
      <c r="F2109" s="323">
        <f t="shared" si="144"/>
        <v>4.4733799999999997</v>
      </c>
      <c r="G2109" s="55"/>
      <c r="H2109" s="323"/>
      <c r="I2109" s="55"/>
      <c r="J2109" s="323"/>
      <c r="K2109" s="56">
        <f t="shared" si="145"/>
        <v>4.4733799999999997</v>
      </c>
      <c r="IK2109" s="2">
        <v>86886</v>
      </c>
      <c r="IL2109" s="196" t="s">
        <v>3906</v>
      </c>
      <c r="IM2109" s="5">
        <v>0</v>
      </c>
      <c r="IN2109" s="296">
        <f t="shared" si="146"/>
        <v>0</v>
      </c>
    </row>
    <row r="2110" spans="1:248">
      <c r="A2110" s="52">
        <f>+'3.- Resumen general'!B2112</f>
        <v>2106</v>
      </c>
      <c r="B2110" s="52">
        <v>86890</v>
      </c>
      <c r="C2110" s="53" t="str">
        <f>+'3.- Resumen general'!D2112</f>
        <v>Obtención, procesado y almacenamiento de sangre o componente autólogo</v>
      </c>
      <c r="D2110" s="490" t="str">
        <f>+'3.- Resumen general'!F2112</f>
        <v>Análisis Hematológicos</v>
      </c>
      <c r="E2110" s="436" t="s">
        <v>3240</v>
      </c>
      <c r="F2110" s="323">
        <f t="shared" si="144"/>
        <v>4.4733799999999997</v>
      </c>
      <c r="G2110" s="55"/>
      <c r="H2110" s="323"/>
      <c r="I2110" s="55"/>
      <c r="J2110" s="323"/>
      <c r="K2110" s="56">
        <f t="shared" si="145"/>
        <v>4.4733799999999997</v>
      </c>
      <c r="IK2110" s="2">
        <v>86890</v>
      </c>
      <c r="IL2110" s="196" t="s">
        <v>3907</v>
      </c>
      <c r="IM2110" s="5">
        <v>0</v>
      </c>
      <c r="IN2110" s="296">
        <f t="shared" si="146"/>
        <v>0</v>
      </c>
    </row>
    <row r="2111" spans="1:248">
      <c r="A2111" s="52">
        <f>+'3.- Resumen general'!B2113</f>
        <v>2107</v>
      </c>
      <c r="B2111" s="52">
        <v>86900</v>
      </c>
      <c r="C2111" s="53" t="str">
        <f>+'3.- Resumen general'!D2113</f>
        <v>Grupo Sanguíneo</v>
      </c>
      <c r="D2111" s="490" t="str">
        <f>+'3.- Resumen general'!F2113</f>
        <v>Análisis Hematológicos</v>
      </c>
      <c r="E2111" s="436" t="s">
        <v>4724</v>
      </c>
      <c r="F2111" s="323">
        <f t="shared" si="144"/>
        <v>1.4311799999999997</v>
      </c>
      <c r="G2111" s="55"/>
      <c r="H2111" s="323"/>
      <c r="I2111" s="55"/>
      <c r="J2111" s="323"/>
      <c r="K2111" s="56">
        <f t="shared" si="145"/>
        <v>1.4311799999999997</v>
      </c>
      <c r="IK2111" s="2">
        <v>86900</v>
      </c>
      <c r="IL2111" s="196" t="s">
        <v>2634</v>
      </c>
      <c r="IM2111" s="5">
        <v>0</v>
      </c>
      <c r="IN2111" s="296">
        <f t="shared" si="146"/>
        <v>0</v>
      </c>
    </row>
    <row r="2112" spans="1:248">
      <c r="A2112" s="52">
        <f>+'3.- Resumen general'!B2114</f>
        <v>2108</v>
      </c>
      <c r="B2112" s="52">
        <v>86901</v>
      </c>
      <c r="C2112" s="53" t="str">
        <f>+'3.- Resumen general'!D2114</f>
        <v>Factor Rh</v>
      </c>
      <c r="D2112" s="490" t="str">
        <f>+'3.- Resumen general'!F2114</f>
        <v>Análisis Hematológicos</v>
      </c>
      <c r="E2112" s="436" t="s">
        <v>4724</v>
      </c>
      <c r="F2112" s="323">
        <f t="shared" si="144"/>
        <v>1.4311799999999997</v>
      </c>
      <c r="G2112" s="55"/>
      <c r="H2112" s="323"/>
      <c r="I2112" s="55"/>
      <c r="J2112" s="323"/>
      <c r="K2112" s="56">
        <f t="shared" si="145"/>
        <v>1.4311799999999997</v>
      </c>
      <c r="IK2112" s="2">
        <v>86901</v>
      </c>
      <c r="IL2112" s="196" t="s">
        <v>2635</v>
      </c>
      <c r="IM2112" s="5">
        <v>0</v>
      </c>
      <c r="IN2112" s="296">
        <f t="shared" si="146"/>
        <v>0</v>
      </c>
    </row>
    <row r="2113" spans="1:248">
      <c r="A2113" s="52">
        <f>+'3.- Resumen general'!B2115</f>
        <v>2109</v>
      </c>
      <c r="B2113" s="52">
        <v>86906</v>
      </c>
      <c r="C2113" s="53" t="str">
        <f>+'3.- Resumen general'!D2115</f>
        <v>Tipificación completa fenotipo Rh</v>
      </c>
      <c r="D2113" s="490" t="str">
        <f>+'3.- Resumen general'!F2115</f>
        <v>Análisis Hematológicos</v>
      </c>
      <c r="E2113" s="436" t="s">
        <v>3240</v>
      </c>
      <c r="F2113" s="323">
        <f t="shared" si="144"/>
        <v>4.4733799999999997</v>
      </c>
      <c r="G2113" s="55"/>
      <c r="H2113" s="323"/>
      <c r="I2113" s="55"/>
      <c r="J2113" s="323"/>
      <c r="K2113" s="56">
        <f t="shared" si="145"/>
        <v>4.4733799999999997</v>
      </c>
      <c r="IK2113" s="2">
        <v>86906</v>
      </c>
      <c r="IL2113" s="196" t="s">
        <v>3908</v>
      </c>
      <c r="IM2113" s="5">
        <v>0</v>
      </c>
      <c r="IN2113" s="296">
        <f t="shared" si="146"/>
        <v>0</v>
      </c>
    </row>
    <row r="2114" spans="1:248">
      <c r="A2114" s="52">
        <f>+'3.- Resumen general'!B2116</f>
        <v>2110</v>
      </c>
      <c r="B2114" s="52">
        <v>86920</v>
      </c>
      <c r="C2114" s="53" t="str">
        <f>+'3.- Resumen general'!D2116</f>
        <v>Pruebas Cruzadas</v>
      </c>
      <c r="D2114" s="490" t="str">
        <f>+'3.- Resumen general'!F2116</f>
        <v>Análisis de Inmunología</v>
      </c>
      <c r="E2114" s="432" t="s">
        <v>3239</v>
      </c>
      <c r="F2114" s="323">
        <f t="shared" si="144"/>
        <v>14.17338</v>
      </c>
      <c r="G2114" s="55"/>
      <c r="H2114" s="323"/>
      <c r="I2114" s="55"/>
      <c r="J2114" s="323"/>
      <c r="K2114" s="56">
        <f t="shared" si="145"/>
        <v>14.17338</v>
      </c>
      <c r="IK2114" s="2">
        <v>86920</v>
      </c>
      <c r="IL2114" s="196" t="s">
        <v>2636</v>
      </c>
      <c r="IM2114" s="5">
        <v>0</v>
      </c>
      <c r="IN2114" s="296">
        <f t="shared" si="146"/>
        <v>0</v>
      </c>
    </row>
    <row r="2115" spans="1:248">
      <c r="A2115" s="52">
        <f>+'3.- Resumen general'!B2117</f>
        <v>2111</v>
      </c>
      <c r="B2115" s="52">
        <v>86922</v>
      </c>
      <c r="C2115" s="53" t="str">
        <f>+'3.- Resumen general'!D2117</f>
        <v>Prueba de compatibilidad para cada unidad; técnica de antiglobulina</v>
      </c>
      <c r="D2115" s="490" t="str">
        <f>+'3.- Resumen general'!F2117</f>
        <v>Análisis de Inmunología</v>
      </c>
      <c r="E2115" s="432" t="s">
        <v>3239</v>
      </c>
      <c r="F2115" s="323">
        <f t="shared" si="144"/>
        <v>14.17338</v>
      </c>
      <c r="G2115" s="55"/>
      <c r="H2115" s="323"/>
      <c r="I2115" s="55"/>
      <c r="J2115" s="323"/>
      <c r="K2115" s="56">
        <f t="shared" si="145"/>
        <v>14.17338</v>
      </c>
      <c r="IK2115" s="2">
        <v>86922</v>
      </c>
      <c r="IL2115" s="196" t="s">
        <v>3909</v>
      </c>
      <c r="IM2115" s="5">
        <v>0</v>
      </c>
      <c r="IN2115" s="296">
        <f t="shared" si="146"/>
        <v>0</v>
      </c>
    </row>
    <row r="2116" spans="1:248">
      <c r="A2116" s="52">
        <f>+'3.- Resumen general'!B2118</f>
        <v>2112</v>
      </c>
      <c r="B2116" s="52">
        <v>87015</v>
      </c>
      <c r="C2116" s="53" t="str">
        <f>+'3.- Resumen general'!D2118</f>
        <v>Detección de agentes infecciosos por concentración</v>
      </c>
      <c r="D2116" s="490" t="str">
        <f>+'3.- Resumen general'!F2118</f>
        <v>Análisis de Inmunología</v>
      </c>
      <c r="E2116" s="432" t="s">
        <v>3239</v>
      </c>
      <c r="F2116" s="323">
        <f t="shared" si="144"/>
        <v>14.17338</v>
      </c>
      <c r="G2116" s="55"/>
      <c r="H2116" s="323"/>
      <c r="I2116" s="55"/>
      <c r="J2116" s="323"/>
      <c r="K2116" s="56">
        <f t="shared" si="145"/>
        <v>14.17338</v>
      </c>
      <c r="IK2116" s="2">
        <v>87015</v>
      </c>
      <c r="IL2116" s="196" t="s">
        <v>2637</v>
      </c>
      <c r="IM2116" s="5">
        <v>2</v>
      </c>
      <c r="IN2116" s="296">
        <f t="shared" si="146"/>
        <v>3.3333333333333333E-2</v>
      </c>
    </row>
    <row r="2117" spans="1:248">
      <c r="A2117" s="52">
        <f>+'3.- Resumen general'!B2119</f>
        <v>2113</v>
      </c>
      <c r="B2117" s="52">
        <v>87040</v>
      </c>
      <c r="C2117" s="53" t="str">
        <f>+'3.- Resumen general'!D2119</f>
        <v>Hemocultivo</v>
      </c>
      <c r="D2117" s="490" t="str">
        <f>+'3.- Resumen general'!F2119</f>
        <v>Análisis Microbiológicos</v>
      </c>
      <c r="E2117" s="436" t="s">
        <v>4759</v>
      </c>
      <c r="F2117" s="323">
        <f t="shared" ref="F2117:F2180" si="147">+VLOOKUP(E2117,$C$2421:$D$3113,2,FALSE)</f>
        <v>7.4521113111333319</v>
      </c>
      <c r="G2117" s="55"/>
      <c r="H2117" s="323"/>
      <c r="I2117" s="55"/>
      <c r="J2117" s="323"/>
      <c r="K2117" s="56">
        <f t="shared" ref="K2117:K2180" si="148">+F2117+H2117+J2117</f>
        <v>7.4521113111333319</v>
      </c>
      <c r="IK2117" s="2">
        <v>87040</v>
      </c>
      <c r="IL2117" s="196" t="s">
        <v>3911</v>
      </c>
      <c r="IM2117" s="5">
        <v>2</v>
      </c>
      <c r="IN2117" s="296">
        <f t="shared" ref="IN2117:IN2180" si="149">IM2117/60</f>
        <v>3.3333333333333333E-2</v>
      </c>
    </row>
    <row r="2118" spans="1:248">
      <c r="A2118" s="52">
        <f>+'3.- Resumen general'!B2120</f>
        <v>2114</v>
      </c>
      <c r="B2118" s="52">
        <v>87045</v>
      </c>
      <c r="C2118" s="53" t="str">
        <f>+'3.- Resumen general'!D2120</f>
        <v>Coprocultivo</v>
      </c>
      <c r="D2118" s="490" t="str">
        <f>+'3.- Resumen general'!F2120</f>
        <v>Análisis Microbiológicos</v>
      </c>
      <c r="E2118" s="436" t="s">
        <v>5867</v>
      </c>
      <c r="F2118" s="323">
        <f t="shared" si="147"/>
        <v>7.4521113111333319</v>
      </c>
      <c r="G2118" s="55"/>
      <c r="H2118" s="323"/>
      <c r="I2118" s="55"/>
      <c r="J2118" s="323"/>
      <c r="K2118" s="56">
        <f t="shared" si="148"/>
        <v>7.4521113111333319</v>
      </c>
      <c r="IK2118" s="2">
        <v>87045</v>
      </c>
      <c r="IL2118" s="196" t="s">
        <v>3914</v>
      </c>
      <c r="IM2118" s="5">
        <v>2</v>
      </c>
      <c r="IN2118" s="296">
        <f t="shared" si="149"/>
        <v>3.3333333333333333E-2</v>
      </c>
    </row>
    <row r="2119" spans="1:248">
      <c r="A2119" s="52">
        <f>+'3.- Resumen general'!B2121</f>
        <v>2115</v>
      </c>
      <c r="B2119" s="52">
        <v>87046</v>
      </c>
      <c r="C2119" s="53" t="str">
        <f>+'3.- Resumen general'!D2121</f>
        <v>Mielocultivo</v>
      </c>
      <c r="D2119" s="490" t="str">
        <f>+'3.- Resumen general'!F2121</f>
        <v>Análisis Microbiológicos</v>
      </c>
      <c r="E2119" s="432" t="s">
        <v>3241</v>
      </c>
      <c r="F2119" s="323">
        <f t="shared" si="147"/>
        <v>7.4521113111333319</v>
      </c>
      <c r="G2119" s="55"/>
      <c r="H2119" s="323"/>
      <c r="I2119" s="55"/>
      <c r="J2119" s="323"/>
      <c r="K2119" s="56">
        <f t="shared" si="148"/>
        <v>7.4521113111333319</v>
      </c>
      <c r="IK2119" s="2">
        <v>87046</v>
      </c>
      <c r="IL2119" s="196" t="s">
        <v>3915</v>
      </c>
      <c r="IM2119" s="5">
        <v>2</v>
      </c>
      <c r="IN2119" s="296">
        <f t="shared" si="149"/>
        <v>3.3333333333333333E-2</v>
      </c>
    </row>
    <row r="2120" spans="1:248">
      <c r="A2120" s="52">
        <f>+'3.- Resumen general'!B2122</f>
        <v>2116</v>
      </c>
      <c r="B2120" s="52">
        <v>87070</v>
      </c>
      <c r="C2120" s="53" t="str">
        <f>+'3.- Resumen general'!D2122</f>
        <v>Cultivo bacteriano (no sangre, orina ni heces, p. ej. mielocultivo)</v>
      </c>
      <c r="D2120" s="490" t="str">
        <f>+'3.- Resumen general'!F2122</f>
        <v>Análisis Microbiológicos</v>
      </c>
      <c r="E2120" s="433" t="s">
        <v>2724</v>
      </c>
      <c r="F2120" s="323">
        <f t="shared" si="147"/>
        <v>7.4521113111333319</v>
      </c>
      <c r="G2120" s="55"/>
      <c r="H2120" s="323"/>
      <c r="I2120" s="55"/>
      <c r="J2120" s="323"/>
      <c r="K2120" s="56">
        <f t="shared" si="148"/>
        <v>7.4521113111333319</v>
      </c>
      <c r="IK2120" s="2">
        <v>87070</v>
      </c>
      <c r="IL2120" s="196" t="s">
        <v>2638</v>
      </c>
      <c r="IM2120" s="5">
        <v>2</v>
      </c>
      <c r="IN2120" s="296">
        <f t="shared" si="149"/>
        <v>3.3333333333333333E-2</v>
      </c>
    </row>
    <row r="2121" spans="1:248">
      <c r="A2121" s="52">
        <f>+'3.- Resumen general'!B2123</f>
        <v>2117</v>
      </c>
      <c r="B2121" s="52">
        <v>87086</v>
      </c>
      <c r="C2121" s="53" t="str">
        <f>+'3.- Resumen general'!D2123</f>
        <v>Urocultivo con recuento de colonias</v>
      </c>
      <c r="D2121" s="490" t="str">
        <f>+'3.- Resumen general'!F2123</f>
        <v>Análisis Microbiológicos</v>
      </c>
      <c r="E2121" s="436" t="s">
        <v>4758</v>
      </c>
      <c r="F2121" s="323">
        <f t="shared" si="147"/>
        <v>7.4521113111333319</v>
      </c>
      <c r="G2121" s="55"/>
      <c r="H2121" s="323"/>
      <c r="I2121" s="55"/>
      <c r="J2121" s="323"/>
      <c r="K2121" s="56">
        <f t="shared" si="148"/>
        <v>7.4521113111333319</v>
      </c>
      <c r="IK2121" s="2">
        <v>87086</v>
      </c>
      <c r="IL2121" s="196" t="s">
        <v>3916</v>
      </c>
      <c r="IM2121" s="5">
        <v>2</v>
      </c>
      <c r="IN2121" s="296">
        <f t="shared" si="149"/>
        <v>3.3333333333333333E-2</v>
      </c>
    </row>
    <row r="2122" spans="1:248">
      <c r="A2122" s="52">
        <f>+'3.- Resumen general'!B2124</f>
        <v>2118</v>
      </c>
      <c r="B2122" s="52">
        <v>87087</v>
      </c>
      <c r="C2122" s="53" t="str">
        <f>+'3.- Resumen general'!D2124</f>
        <v xml:space="preserve">Urocultivo y antibiograma </v>
      </c>
      <c r="D2122" s="490" t="str">
        <f>+'3.- Resumen general'!F2124</f>
        <v>Análisis Microbiológicos</v>
      </c>
      <c r="E2122" s="436" t="s">
        <v>4758</v>
      </c>
      <c r="F2122" s="323">
        <f t="shared" si="147"/>
        <v>7.4521113111333319</v>
      </c>
      <c r="G2122" s="55"/>
      <c r="H2122" s="323"/>
      <c r="I2122" s="55"/>
      <c r="J2122" s="323"/>
      <c r="K2122" s="56">
        <f t="shared" si="148"/>
        <v>7.4521113111333319</v>
      </c>
      <c r="IK2122" s="287">
        <v>87087</v>
      </c>
      <c r="IL2122" s="196" t="s">
        <v>3917</v>
      </c>
      <c r="IM2122" s="5">
        <v>2</v>
      </c>
      <c r="IN2122" s="296">
        <f t="shared" si="149"/>
        <v>3.3333333333333333E-2</v>
      </c>
    </row>
    <row r="2123" spans="1:248">
      <c r="A2123" s="52">
        <f>+'3.- Resumen general'!B2125</f>
        <v>2119</v>
      </c>
      <c r="B2123" s="52">
        <v>87101</v>
      </c>
      <c r="C2123" s="53" t="str">
        <f>+'3.- Resumen general'!D2125</f>
        <v>Cultivo para hongos a partir de piel, cabello o uñas</v>
      </c>
      <c r="D2123" s="490" t="str">
        <f>+'3.- Resumen general'!F2125</f>
        <v>Análisis Microbiológicos</v>
      </c>
      <c r="E2123" s="436" t="s">
        <v>4760</v>
      </c>
      <c r="F2123" s="323">
        <f t="shared" si="147"/>
        <v>1.7274829999999999</v>
      </c>
      <c r="G2123" s="55"/>
      <c r="H2123" s="323"/>
      <c r="I2123" s="55"/>
      <c r="J2123" s="323"/>
      <c r="K2123" s="56">
        <f t="shared" si="148"/>
        <v>1.7274829999999999</v>
      </c>
      <c r="IK2123" s="2">
        <v>87101</v>
      </c>
      <c r="IL2123" s="196" t="s">
        <v>3918</v>
      </c>
      <c r="IM2123" s="5">
        <v>2</v>
      </c>
      <c r="IN2123" s="296">
        <f t="shared" si="149"/>
        <v>3.3333333333333333E-2</v>
      </c>
    </row>
    <row r="2124" spans="1:248">
      <c r="A2124" s="52">
        <f>+'3.- Resumen general'!B2126</f>
        <v>2120</v>
      </c>
      <c r="B2124" s="52">
        <v>87102</v>
      </c>
      <c r="C2124" s="53" t="str">
        <f>+'3.- Resumen general'!D2126</f>
        <v>Cultivo de hongos</v>
      </c>
      <c r="D2124" s="490" t="str">
        <f>+'3.- Resumen general'!F2126</f>
        <v>Análisis Microbiológicos</v>
      </c>
      <c r="E2124" s="436" t="s">
        <v>4760</v>
      </c>
      <c r="F2124" s="323">
        <f t="shared" si="147"/>
        <v>1.7274829999999999</v>
      </c>
      <c r="G2124" s="55"/>
      <c r="H2124" s="323"/>
      <c r="I2124" s="55"/>
      <c r="J2124" s="323"/>
      <c r="K2124" s="56">
        <f t="shared" si="148"/>
        <v>1.7274829999999999</v>
      </c>
      <c r="IK2124" s="2">
        <v>87102</v>
      </c>
      <c r="IL2124" s="196" t="s">
        <v>2639</v>
      </c>
      <c r="IM2124" s="5">
        <v>2</v>
      </c>
      <c r="IN2124" s="296">
        <f t="shared" si="149"/>
        <v>3.3333333333333333E-2</v>
      </c>
    </row>
    <row r="2125" spans="1:248">
      <c r="A2125" s="52">
        <f>+'3.- Resumen general'!B2127</f>
        <v>2121</v>
      </c>
      <c r="B2125" s="52">
        <v>87115</v>
      </c>
      <c r="C2125" s="53" t="str">
        <f>+'3.- Resumen general'!D2127</f>
        <v>Baciloscopía: BK</v>
      </c>
      <c r="D2125" s="490" t="str">
        <f>+'3.- Resumen general'!F2127</f>
        <v>Análisis Microbiológicos</v>
      </c>
      <c r="E2125" s="436" t="s">
        <v>4714</v>
      </c>
      <c r="F2125" s="323">
        <f t="shared" si="147"/>
        <v>1.9835559999999999</v>
      </c>
      <c r="G2125" s="55"/>
      <c r="H2125" s="323"/>
      <c r="I2125" s="55"/>
      <c r="J2125" s="323"/>
      <c r="K2125" s="56">
        <f t="shared" si="148"/>
        <v>1.9835559999999999</v>
      </c>
      <c r="IK2125" s="287">
        <v>87115</v>
      </c>
      <c r="IL2125" s="196" t="s">
        <v>3919</v>
      </c>
      <c r="IM2125" s="5">
        <v>0</v>
      </c>
      <c r="IN2125" s="296">
        <f t="shared" si="149"/>
        <v>0</v>
      </c>
    </row>
    <row r="2126" spans="1:248">
      <c r="A2126" s="52">
        <f>+'3.- Resumen general'!B2128</f>
        <v>2122</v>
      </c>
      <c r="B2126" s="52">
        <v>87116</v>
      </c>
      <c r="C2126" s="53" t="str">
        <f>+'3.- Resumen general'!D2128</f>
        <v>Cultivo para micobacteria</v>
      </c>
      <c r="D2126" s="490" t="str">
        <f>+'3.- Resumen general'!F2128</f>
        <v>Análisis Microbiológicos</v>
      </c>
      <c r="E2126" s="432" t="s">
        <v>3241</v>
      </c>
      <c r="F2126" s="323">
        <f t="shared" si="147"/>
        <v>7.4521113111333319</v>
      </c>
      <c r="G2126" s="55"/>
      <c r="H2126" s="323"/>
      <c r="I2126" s="55"/>
      <c r="J2126" s="323"/>
      <c r="K2126" s="56">
        <f t="shared" si="148"/>
        <v>7.4521113111333319</v>
      </c>
      <c r="IK2126" s="2">
        <v>87116</v>
      </c>
      <c r="IL2126" s="196" t="s">
        <v>2640</v>
      </c>
      <c r="IM2126" s="5">
        <v>2</v>
      </c>
      <c r="IN2126" s="296">
        <f t="shared" si="149"/>
        <v>3.3333333333333333E-2</v>
      </c>
    </row>
    <row r="2127" spans="1:248">
      <c r="A2127" s="52">
        <f>+'3.- Resumen general'!B2129</f>
        <v>2123</v>
      </c>
      <c r="B2127" s="52">
        <v>87161</v>
      </c>
      <c r="C2127" s="53" t="str">
        <f>+'3.- Resumen general'!D2129</f>
        <v>Cutivo para anaeróbicos</v>
      </c>
      <c r="D2127" s="490" t="str">
        <f>+'3.- Resumen general'!F2129</f>
        <v>Análisis Microbiológicos</v>
      </c>
      <c r="E2127" s="432" t="s">
        <v>3241</v>
      </c>
      <c r="F2127" s="323">
        <f t="shared" si="147"/>
        <v>7.4521113111333319</v>
      </c>
      <c r="G2127" s="55"/>
      <c r="H2127" s="323"/>
      <c r="I2127" s="55"/>
      <c r="J2127" s="323"/>
      <c r="K2127" s="56">
        <f t="shared" si="148"/>
        <v>7.4521113111333319</v>
      </c>
      <c r="IK2127" s="287">
        <v>87161</v>
      </c>
      <c r="IL2127" s="196" t="s">
        <v>3920</v>
      </c>
      <c r="IM2127" s="5">
        <v>2</v>
      </c>
      <c r="IN2127" s="296">
        <f t="shared" si="149"/>
        <v>3.3333333333333333E-2</v>
      </c>
    </row>
    <row r="2128" spans="1:248">
      <c r="A2128" s="52">
        <f>+'3.- Resumen general'!B2130</f>
        <v>2124</v>
      </c>
      <c r="B2128" s="52">
        <v>87172</v>
      </c>
      <c r="C2128" s="53" t="str">
        <f>+'3.- Resumen general'!D2130</f>
        <v>Test de Graham</v>
      </c>
      <c r="D2128" s="490" t="str">
        <f>+'3.- Resumen general'!F2130</f>
        <v>Análisis Microbiológicos</v>
      </c>
      <c r="E2128" s="436" t="s">
        <v>4713</v>
      </c>
      <c r="F2128" s="323">
        <f t="shared" si="147"/>
        <v>0.70840999999999998</v>
      </c>
      <c r="G2128" s="55"/>
      <c r="H2128" s="323"/>
      <c r="I2128" s="55"/>
      <c r="J2128" s="323"/>
      <c r="K2128" s="56">
        <f t="shared" si="148"/>
        <v>0.70840999999999998</v>
      </c>
      <c r="IK2128" s="2" t="s">
        <v>6222</v>
      </c>
      <c r="IL2128" s="196" t="s">
        <v>3921</v>
      </c>
      <c r="IM2128" s="5">
        <v>0</v>
      </c>
      <c r="IN2128" s="296">
        <f t="shared" si="149"/>
        <v>0</v>
      </c>
    </row>
    <row r="2129" spans="1:248">
      <c r="A2129" s="52">
        <f>+'3.- Resumen general'!B2131</f>
        <v>2125</v>
      </c>
      <c r="B2129" s="52">
        <v>87177</v>
      </c>
      <c r="C2129" s="53" t="str">
        <f>+'3.- Resumen general'!D2131</f>
        <v>Examen de parásitos y huevos por frotis directo (3 muestras)</v>
      </c>
      <c r="D2129" s="490" t="str">
        <f>+'3.- Resumen general'!F2131</f>
        <v>Análisis Microbiológicos</v>
      </c>
      <c r="E2129" s="436" t="s">
        <v>4776</v>
      </c>
      <c r="F2129" s="323">
        <f t="shared" si="147"/>
        <v>3.9732599999999998</v>
      </c>
      <c r="G2129" s="55"/>
      <c r="H2129" s="323"/>
      <c r="I2129" s="55"/>
      <c r="J2129" s="323"/>
      <c r="K2129" s="56">
        <f t="shared" si="148"/>
        <v>3.9732599999999998</v>
      </c>
      <c r="IK2129" s="2">
        <v>87177</v>
      </c>
      <c r="IL2129" s="196" t="s">
        <v>2641</v>
      </c>
      <c r="IM2129" s="5">
        <v>0</v>
      </c>
      <c r="IN2129" s="296">
        <f t="shared" si="149"/>
        <v>0</v>
      </c>
    </row>
    <row r="2130" spans="1:248">
      <c r="A2130" s="52">
        <f>+'3.- Resumen general'!B2132</f>
        <v>2126</v>
      </c>
      <c r="B2130" s="52">
        <v>87179</v>
      </c>
      <c r="C2130" s="53" t="str">
        <f>+'3.- Resumen general'!D2132</f>
        <v>Examen coprológico funcional</v>
      </c>
      <c r="D2130" s="490" t="str">
        <f>+'3.- Resumen general'!F2132</f>
        <v>Análisis Microbiológicos</v>
      </c>
      <c r="E2130" s="436" t="s">
        <v>4769</v>
      </c>
      <c r="F2130" s="323">
        <f t="shared" si="147"/>
        <v>1.0442</v>
      </c>
      <c r="G2130" s="55"/>
      <c r="H2130" s="323"/>
      <c r="I2130" s="55"/>
      <c r="J2130" s="323"/>
      <c r="K2130" s="56">
        <f t="shared" si="148"/>
        <v>1.0442</v>
      </c>
      <c r="IK2130" s="287">
        <v>87179</v>
      </c>
      <c r="IL2130" s="196" t="s">
        <v>3922</v>
      </c>
      <c r="IM2130" s="5">
        <v>0</v>
      </c>
      <c r="IN2130" s="296">
        <f t="shared" si="149"/>
        <v>0</v>
      </c>
    </row>
    <row r="2131" spans="1:248">
      <c r="A2131" s="52">
        <f>+'3.- Resumen general'!B2133</f>
        <v>2127</v>
      </c>
      <c r="B2131" s="52">
        <v>87180</v>
      </c>
      <c r="C2131" s="53" t="str">
        <f>+'3.- Resumen general'!D2133</f>
        <v xml:space="preserve">Parasitológico - sedimentación en copa </v>
      </c>
      <c r="D2131" s="490" t="str">
        <f>+'3.- Resumen general'!F2133</f>
        <v>Análisis Microbiológicos</v>
      </c>
      <c r="E2131" s="436" t="s">
        <v>4773</v>
      </c>
      <c r="F2131" s="323">
        <f t="shared" si="147"/>
        <v>3.6899499999999996</v>
      </c>
      <c r="G2131" s="55"/>
      <c r="H2131" s="323"/>
      <c r="I2131" s="55"/>
      <c r="J2131" s="323"/>
      <c r="K2131" s="56">
        <f t="shared" si="148"/>
        <v>3.6899499999999996</v>
      </c>
      <c r="IK2131" s="287">
        <v>87180</v>
      </c>
      <c r="IL2131" s="196" t="s">
        <v>3923</v>
      </c>
      <c r="IM2131" s="5">
        <v>0</v>
      </c>
      <c r="IN2131" s="296">
        <f t="shared" si="149"/>
        <v>0</v>
      </c>
    </row>
    <row r="2132" spans="1:248">
      <c r="A2132" s="52">
        <f>+'3.- Resumen general'!B2134</f>
        <v>2128</v>
      </c>
      <c r="B2132" s="52">
        <v>87184</v>
      </c>
      <c r="C2132" s="53" t="str">
        <f>+'3.- Resumen general'!D2134</f>
        <v>Prueba de sensibilidad</v>
      </c>
      <c r="D2132" s="490" t="str">
        <f>+'3.- Resumen general'!F2134</f>
        <v>Análisis Microbiológicos</v>
      </c>
      <c r="E2132" s="432" t="s">
        <v>3241</v>
      </c>
      <c r="F2132" s="323">
        <f t="shared" si="147"/>
        <v>7.4521113111333319</v>
      </c>
      <c r="G2132" s="55"/>
      <c r="H2132" s="323"/>
      <c r="I2132" s="55"/>
      <c r="J2132" s="323"/>
      <c r="K2132" s="56">
        <f t="shared" si="148"/>
        <v>7.4521113111333319</v>
      </c>
      <c r="IK2132" s="2">
        <v>87184</v>
      </c>
      <c r="IL2132" s="196" t="s">
        <v>2642</v>
      </c>
      <c r="IM2132" s="5">
        <v>0</v>
      </c>
      <c r="IN2132" s="296">
        <f t="shared" si="149"/>
        <v>0</v>
      </c>
    </row>
    <row r="2133" spans="1:248">
      <c r="A2133" s="52">
        <f>+'3.- Resumen general'!B2135</f>
        <v>2129</v>
      </c>
      <c r="B2133" s="52">
        <v>87190</v>
      </c>
      <c r="C2133" s="53" t="str">
        <f>+'3.- Resumen general'!D2135</f>
        <v>Prueba se susceptibilidad de M. tuberculosis</v>
      </c>
      <c r="D2133" s="490" t="str">
        <f>+'3.- Resumen general'!F2135</f>
        <v>Análisis Microbiológicos</v>
      </c>
      <c r="E2133" s="432" t="s">
        <v>3241</v>
      </c>
      <c r="F2133" s="323">
        <f t="shared" si="147"/>
        <v>7.4521113111333319</v>
      </c>
      <c r="G2133" s="55"/>
      <c r="H2133" s="323"/>
      <c r="I2133" s="55"/>
      <c r="J2133" s="323"/>
      <c r="K2133" s="56">
        <f t="shared" si="148"/>
        <v>7.4521113111333319</v>
      </c>
      <c r="IK2133" s="2">
        <v>87190</v>
      </c>
      <c r="IL2133" s="196" t="s">
        <v>2643</v>
      </c>
      <c r="IM2133" s="5">
        <v>0</v>
      </c>
      <c r="IN2133" s="296">
        <f t="shared" si="149"/>
        <v>0</v>
      </c>
    </row>
    <row r="2134" spans="1:248">
      <c r="A2134" s="52">
        <f>+'3.- Resumen general'!B2136</f>
        <v>2130</v>
      </c>
      <c r="B2134" s="52">
        <v>87205</v>
      </c>
      <c r="C2134" s="53" t="str">
        <f>+'3.- Resumen general'!D2136</f>
        <v>Gram o Giemsa de fuente primaria</v>
      </c>
      <c r="D2134" s="490" t="str">
        <f>+'3.- Resumen general'!F2136</f>
        <v>Análisis Microbiológicos</v>
      </c>
      <c r="E2134" s="433" t="s">
        <v>4713</v>
      </c>
      <c r="F2134" s="323">
        <f t="shared" si="147"/>
        <v>0.70840999999999998</v>
      </c>
      <c r="G2134" s="55"/>
      <c r="H2134" s="323"/>
      <c r="I2134" s="55"/>
      <c r="J2134" s="323"/>
      <c r="K2134" s="56">
        <f t="shared" si="148"/>
        <v>0.70840999999999998</v>
      </c>
      <c r="IK2134" s="2">
        <v>87205</v>
      </c>
      <c r="IL2134" s="196" t="s">
        <v>2644</v>
      </c>
      <c r="IM2134" s="5">
        <v>0</v>
      </c>
      <c r="IN2134" s="296">
        <f t="shared" si="149"/>
        <v>0</v>
      </c>
    </row>
    <row r="2135" spans="1:248">
      <c r="A2135" s="52">
        <f>+'3.- Resumen general'!B2137</f>
        <v>2131</v>
      </c>
      <c r="B2135" s="52">
        <v>87206</v>
      </c>
      <c r="C2135" s="53" t="str">
        <f>+'3.- Resumen general'!D2137</f>
        <v>Tinción fluorescente o acido resistente (p. ej. BK)</v>
      </c>
      <c r="D2135" s="490" t="str">
        <f>+'3.- Resumen general'!F2137</f>
        <v>Análisis Microbiológicos</v>
      </c>
      <c r="E2135" s="432" t="s">
        <v>3241</v>
      </c>
      <c r="F2135" s="323">
        <f t="shared" si="147"/>
        <v>7.4521113111333319</v>
      </c>
      <c r="G2135" s="55"/>
      <c r="H2135" s="323"/>
      <c r="I2135" s="55"/>
      <c r="J2135" s="323"/>
      <c r="K2135" s="56">
        <f t="shared" si="148"/>
        <v>7.4521113111333319</v>
      </c>
      <c r="IK2135" s="2">
        <v>87206</v>
      </c>
      <c r="IL2135" s="196" t="s">
        <v>2645</v>
      </c>
      <c r="IM2135" s="5">
        <v>2</v>
      </c>
      <c r="IN2135" s="296">
        <f t="shared" si="149"/>
        <v>3.3333333333333333E-2</v>
      </c>
    </row>
    <row r="2136" spans="1:248">
      <c r="A2136" s="52">
        <f>+'3.- Resumen general'!B2138</f>
        <v>2132</v>
      </c>
      <c r="B2136" s="52">
        <v>87207</v>
      </c>
      <c r="C2136" s="70" t="str">
        <f>+'3.- Resumen general'!D2138</f>
        <v>Frotis con tinción especial para cuerpos de inclusión o parásitos (gota gruesa)</v>
      </c>
      <c r="D2136" s="490" t="str">
        <f>+'3.- Resumen general'!F2138</f>
        <v>Análisis Microbiológicos</v>
      </c>
      <c r="E2136" s="433" t="s">
        <v>2725</v>
      </c>
      <c r="F2136" s="323">
        <f t="shared" si="147"/>
        <v>3.9355440000000002</v>
      </c>
      <c r="G2136" s="55"/>
      <c r="H2136" s="323"/>
      <c r="I2136" s="55"/>
      <c r="J2136" s="323"/>
      <c r="K2136" s="56">
        <f t="shared" si="148"/>
        <v>3.9355440000000002</v>
      </c>
      <c r="IK2136" s="2">
        <v>87207</v>
      </c>
      <c r="IL2136" s="196" t="s">
        <v>3924</v>
      </c>
      <c r="IM2136" s="5">
        <v>0</v>
      </c>
      <c r="IN2136" s="296">
        <f t="shared" si="149"/>
        <v>0</v>
      </c>
    </row>
    <row r="2137" spans="1:248">
      <c r="A2137" s="52">
        <f>+'3.- Resumen general'!B2139</f>
        <v>2133</v>
      </c>
      <c r="B2137" s="52">
        <v>87209</v>
      </c>
      <c r="C2137" s="53" t="str">
        <f>+'3.- Resumen general'!D2139</f>
        <v>Tinción especial compleja para huevos y parásitos</v>
      </c>
      <c r="D2137" s="490" t="str">
        <f>+'3.- Resumen general'!F2139</f>
        <v>Análisis Microbiológicos</v>
      </c>
      <c r="E2137" s="432" t="s">
        <v>3241</v>
      </c>
      <c r="F2137" s="323">
        <f t="shared" si="147"/>
        <v>7.4521113111333319</v>
      </c>
      <c r="G2137" s="55"/>
      <c r="H2137" s="323"/>
      <c r="I2137" s="55"/>
      <c r="J2137" s="323"/>
      <c r="K2137" s="56">
        <f t="shared" si="148"/>
        <v>7.4521113111333319</v>
      </c>
      <c r="IK2137" s="2">
        <v>87209</v>
      </c>
      <c r="IL2137" s="196" t="s">
        <v>2646</v>
      </c>
      <c r="IM2137" s="5">
        <v>2</v>
      </c>
      <c r="IN2137" s="296">
        <f t="shared" si="149"/>
        <v>3.3333333333333333E-2</v>
      </c>
    </row>
    <row r="2138" spans="1:248">
      <c r="A2138" s="52">
        <f>+'3.- Resumen general'!B2140</f>
        <v>2134</v>
      </c>
      <c r="B2138" s="52">
        <v>87210</v>
      </c>
      <c r="C2138" s="53" t="str">
        <f>+'3.- Resumen general'!D2140</f>
        <v>Extendido de fuente primaria (examen en fresco)</v>
      </c>
      <c r="D2138" s="490" t="str">
        <f>+'3.- Resumen general'!F2140</f>
        <v>Análisis Microbiológicos</v>
      </c>
      <c r="E2138" s="432" t="s">
        <v>3241</v>
      </c>
      <c r="F2138" s="323">
        <f t="shared" si="147"/>
        <v>7.4521113111333319</v>
      </c>
      <c r="G2138" s="55"/>
      <c r="H2138" s="323"/>
      <c r="I2138" s="55"/>
      <c r="J2138" s="323"/>
      <c r="K2138" s="56">
        <f t="shared" si="148"/>
        <v>7.4521113111333319</v>
      </c>
      <c r="IK2138" s="2">
        <v>87210</v>
      </c>
      <c r="IL2138" s="196" t="s">
        <v>2647</v>
      </c>
      <c r="IM2138" s="5">
        <v>0</v>
      </c>
      <c r="IN2138" s="296">
        <f t="shared" si="149"/>
        <v>0</v>
      </c>
    </row>
    <row r="2139" spans="1:248">
      <c r="A2139" s="52">
        <f>+'3.- Resumen general'!B2141</f>
        <v>2135</v>
      </c>
      <c r="B2139" s="52">
        <v>87220</v>
      </c>
      <c r="C2139" s="53" t="str">
        <f>+'3.- Resumen general'!D2141</f>
        <v>Examen de piel, cabello o uñas para examinar huevos o larvas de ectoparásitos (KOH)</v>
      </c>
      <c r="D2139" s="490" t="str">
        <f>+'3.- Resumen general'!F2141</f>
        <v>Análisis Microbiológicos</v>
      </c>
      <c r="E2139" s="432" t="s">
        <v>3241</v>
      </c>
      <c r="F2139" s="323">
        <f t="shared" si="147"/>
        <v>7.4521113111333319</v>
      </c>
      <c r="G2139" s="55"/>
      <c r="H2139" s="323"/>
      <c r="I2139" s="55"/>
      <c r="J2139" s="323"/>
      <c r="K2139" s="56">
        <f t="shared" si="148"/>
        <v>7.4521113111333319</v>
      </c>
      <c r="IK2139" s="2">
        <v>87220</v>
      </c>
      <c r="IL2139" s="196" t="s">
        <v>2648</v>
      </c>
      <c r="IM2139" s="5">
        <v>0</v>
      </c>
      <c r="IN2139" s="296">
        <f t="shared" si="149"/>
        <v>0</v>
      </c>
    </row>
    <row r="2140" spans="1:248">
      <c r="A2140" s="52">
        <f>+'3.- Resumen general'!B2142</f>
        <v>2136</v>
      </c>
      <c r="B2140" s="52">
        <v>87230</v>
      </c>
      <c r="C2140" s="53" t="str">
        <f>+'3.- Resumen general'!D2142</f>
        <v>Cultivo de tejidos para análisis de toxinas (Ensayo de toxinas o antitoxinas mediante cultivo de tejidos)</v>
      </c>
      <c r="D2140" s="490" t="str">
        <f>+'3.- Resumen general'!F2142</f>
        <v>Análisis Microbiológicos</v>
      </c>
      <c r="E2140" s="432" t="s">
        <v>3241</v>
      </c>
      <c r="F2140" s="323">
        <f t="shared" si="147"/>
        <v>7.4521113111333319</v>
      </c>
      <c r="G2140" s="55"/>
      <c r="H2140" s="323"/>
      <c r="I2140" s="55"/>
      <c r="J2140" s="323"/>
      <c r="K2140" s="56">
        <f t="shared" si="148"/>
        <v>7.4521113111333319</v>
      </c>
      <c r="IK2140" s="2">
        <v>87230</v>
      </c>
      <c r="IL2140" s="196" t="s">
        <v>2649</v>
      </c>
      <c r="IM2140" s="5">
        <v>2</v>
      </c>
      <c r="IN2140" s="296">
        <f t="shared" si="149"/>
        <v>3.3333333333333333E-2</v>
      </c>
    </row>
    <row r="2141" spans="1:248">
      <c r="A2141" s="52">
        <f>+'3.- Resumen general'!B2143</f>
        <v>2137</v>
      </c>
      <c r="B2141" s="52">
        <v>87250</v>
      </c>
      <c r="C2141" s="53" t="str">
        <f>+'3.- Resumen general'!D2143</f>
        <v>Aislamiento viral por inoculación en huevos o animales pequeños, incluye observación y disección</v>
      </c>
      <c r="D2141" s="490" t="str">
        <f>+'3.- Resumen general'!F2143</f>
        <v>Análisis Microbiológicos</v>
      </c>
      <c r="E2141" s="432" t="s">
        <v>3241</v>
      </c>
      <c r="F2141" s="323">
        <f t="shared" si="147"/>
        <v>7.4521113111333319</v>
      </c>
      <c r="G2141" s="55"/>
      <c r="H2141" s="323"/>
      <c r="I2141" s="55"/>
      <c r="J2141" s="323"/>
      <c r="K2141" s="56">
        <f t="shared" si="148"/>
        <v>7.4521113111333319</v>
      </c>
      <c r="IK2141" s="2">
        <v>87250</v>
      </c>
      <c r="IL2141" s="196" t="s">
        <v>2650</v>
      </c>
      <c r="IM2141" s="5">
        <v>2</v>
      </c>
      <c r="IN2141" s="296">
        <f t="shared" si="149"/>
        <v>3.3333333333333333E-2</v>
      </c>
    </row>
    <row r="2142" spans="1:248">
      <c r="A2142" s="52">
        <f>+'3.- Resumen general'!B2144</f>
        <v>2138</v>
      </c>
      <c r="B2142" s="52">
        <v>87254</v>
      </c>
      <c r="C2142" s="53" t="str">
        <f>+'3.- Resumen general'!D2144</f>
        <v>Aislamiento con técnica de Shell Vial</v>
      </c>
      <c r="D2142" s="490" t="str">
        <f>+'3.- Resumen general'!F2144</f>
        <v>Análisis Microbiológicos</v>
      </c>
      <c r="E2142" s="432" t="s">
        <v>3241</v>
      </c>
      <c r="F2142" s="323">
        <f t="shared" si="147"/>
        <v>7.4521113111333319</v>
      </c>
      <c r="G2142" s="55"/>
      <c r="H2142" s="323"/>
      <c r="I2142" s="55"/>
      <c r="J2142" s="323"/>
      <c r="K2142" s="56">
        <f t="shared" si="148"/>
        <v>7.4521113111333319</v>
      </c>
      <c r="IK2142" s="2">
        <v>87254</v>
      </c>
      <c r="IL2142" s="196" t="s">
        <v>2651</v>
      </c>
      <c r="IM2142" s="5">
        <v>2</v>
      </c>
      <c r="IN2142" s="296">
        <f t="shared" si="149"/>
        <v>3.3333333333333333E-2</v>
      </c>
    </row>
    <row r="2143" spans="1:248">
      <c r="A2143" s="52">
        <f>+'3.- Resumen general'!B2145</f>
        <v>2139</v>
      </c>
      <c r="B2143" s="52">
        <v>87272</v>
      </c>
      <c r="C2143" s="53" t="str">
        <f>+'3.- Resumen general'!D2145</f>
        <v>Detección de antígeno de Cryptosporidium por inmunofluorescencia</v>
      </c>
      <c r="D2143" s="490" t="str">
        <f>+'3.- Resumen general'!F2145</f>
        <v>Análisis de Inmunología</v>
      </c>
      <c r="E2143" s="432" t="s">
        <v>3239</v>
      </c>
      <c r="F2143" s="323">
        <f t="shared" si="147"/>
        <v>14.17338</v>
      </c>
      <c r="G2143" s="55"/>
      <c r="H2143" s="323"/>
      <c r="I2143" s="55"/>
      <c r="J2143" s="323"/>
      <c r="K2143" s="56">
        <f t="shared" si="148"/>
        <v>14.17338</v>
      </c>
      <c r="IK2143" s="2">
        <v>87272</v>
      </c>
      <c r="IL2143" s="196" t="s">
        <v>3925</v>
      </c>
      <c r="IM2143" s="5">
        <v>2</v>
      </c>
      <c r="IN2143" s="296">
        <f t="shared" si="149"/>
        <v>3.3333333333333333E-2</v>
      </c>
    </row>
    <row r="2144" spans="1:248">
      <c r="A2144" s="52">
        <f>+'3.- Resumen general'!B2146</f>
        <v>2140</v>
      </c>
      <c r="B2144" s="52">
        <v>87274</v>
      </c>
      <c r="C2144" s="53" t="str">
        <f>+'3.- Resumen general'!D2146</f>
        <v>Detección de antígeno de Herpes simple tipo 1 por inmunofluorescencia</v>
      </c>
      <c r="D2144" s="490" t="str">
        <f>+'3.- Resumen general'!F2146</f>
        <v>Análisis de Inmunología</v>
      </c>
      <c r="E2144" s="432" t="s">
        <v>3239</v>
      </c>
      <c r="F2144" s="323">
        <f t="shared" si="147"/>
        <v>14.17338</v>
      </c>
      <c r="G2144" s="55"/>
      <c r="H2144" s="323"/>
      <c r="I2144" s="55"/>
      <c r="J2144" s="323"/>
      <c r="K2144" s="56">
        <f t="shared" si="148"/>
        <v>14.17338</v>
      </c>
      <c r="IK2144" s="2">
        <v>87274</v>
      </c>
      <c r="IL2144" s="196" t="s">
        <v>3926</v>
      </c>
      <c r="IM2144" s="5">
        <v>2</v>
      </c>
      <c r="IN2144" s="296">
        <f t="shared" si="149"/>
        <v>3.3333333333333333E-2</v>
      </c>
    </row>
    <row r="2145" spans="1:248">
      <c r="A2145" s="52">
        <f>+'3.- Resumen general'!B2147</f>
        <v>2141</v>
      </c>
      <c r="B2145" s="52">
        <v>87276</v>
      </c>
      <c r="C2145" s="53" t="str">
        <f>+'3.- Resumen general'!D2147</f>
        <v>Detección de antígeno de virus Influenza A por inmunofluorescencia</v>
      </c>
      <c r="D2145" s="490" t="str">
        <f>+'3.- Resumen general'!F2147</f>
        <v>Análisis de Inmunología</v>
      </c>
      <c r="E2145" s="432" t="s">
        <v>3239</v>
      </c>
      <c r="F2145" s="323">
        <f t="shared" si="147"/>
        <v>14.17338</v>
      </c>
      <c r="G2145" s="55"/>
      <c r="H2145" s="323"/>
      <c r="I2145" s="55"/>
      <c r="J2145" s="323"/>
      <c r="K2145" s="56">
        <f t="shared" si="148"/>
        <v>14.17338</v>
      </c>
      <c r="IK2145" s="2">
        <v>87276</v>
      </c>
      <c r="IL2145" s="196" t="s">
        <v>3927</v>
      </c>
      <c r="IM2145" s="5">
        <v>2</v>
      </c>
      <c r="IN2145" s="296">
        <f t="shared" si="149"/>
        <v>3.3333333333333333E-2</v>
      </c>
    </row>
    <row r="2146" spans="1:248">
      <c r="A2146" s="52">
        <f>+'3.- Resumen general'!B2148</f>
        <v>2142</v>
      </c>
      <c r="B2146" s="52">
        <v>87280</v>
      </c>
      <c r="C2146" s="53" t="str">
        <f>+'3.- Resumen general'!D2148</f>
        <v>Inmunofluorescencia VSR</v>
      </c>
      <c r="D2146" s="490" t="str">
        <f>+'3.- Resumen general'!F2148</f>
        <v>Análisis de Inmunología</v>
      </c>
      <c r="E2146" s="432" t="s">
        <v>3239</v>
      </c>
      <c r="F2146" s="323">
        <f t="shared" si="147"/>
        <v>14.17338</v>
      </c>
      <c r="G2146" s="55"/>
      <c r="H2146" s="323"/>
      <c r="I2146" s="55"/>
      <c r="J2146" s="323"/>
      <c r="K2146" s="56">
        <f t="shared" si="148"/>
        <v>14.17338</v>
      </c>
      <c r="IK2146" s="2">
        <v>87280</v>
      </c>
      <c r="IL2146" s="196" t="s">
        <v>2652</v>
      </c>
      <c r="IM2146" s="5">
        <v>2</v>
      </c>
      <c r="IN2146" s="296">
        <f t="shared" si="149"/>
        <v>3.3333333333333333E-2</v>
      </c>
    </row>
    <row r="2147" spans="1:248">
      <c r="A2147" s="52">
        <f>+'3.- Resumen general'!B2149</f>
        <v>2143</v>
      </c>
      <c r="B2147" s="52">
        <v>87285</v>
      </c>
      <c r="C2147" s="53" t="str">
        <f>+'3.- Resumen general'!D2149</f>
        <v>Detección de antígeno de Treponema Pallidum por inmunofluorescencia</v>
      </c>
      <c r="D2147" s="490" t="str">
        <f>+'3.- Resumen general'!F2149</f>
        <v>Análisis de Inmunología</v>
      </c>
      <c r="E2147" s="432" t="s">
        <v>3239</v>
      </c>
      <c r="F2147" s="323">
        <f t="shared" si="147"/>
        <v>14.17338</v>
      </c>
      <c r="G2147" s="55"/>
      <c r="H2147" s="323"/>
      <c r="I2147" s="55"/>
      <c r="J2147" s="323"/>
      <c r="K2147" s="56">
        <f t="shared" si="148"/>
        <v>14.17338</v>
      </c>
      <c r="IK2147" s="2">
        <v>87285</v>
      </c>
      <c r="IL2147" s="196" t="s">
        <v>3928</v>
      </c>
      <c r="IM2147" s="5">
        <v>2</v>
      </c>
      <c r="IN2147" s="296">
        <f t="shared" si="149"/>
        <v>3.3333333333333333E-2</v>
      </c>
    </row>
    <row r="2148" spans="1:248">
      <c r="A2148" s="52">
        <f>+'3.- Resumen general'!B2150</f>
        <v>2144</v>
      </c>
      <c r="B2148" s="52">
        <v>87299</v>
      </c>
      <c r="C2148" s="53" t="str">
        <f>+'3.- Resumen general'!D2150</f>
        <v>Detección de agente infeccioso por inmunofluorescencia directa</v>
      </c>
      <c r="D2148" s="490" t="str">
        <f>+'3.- Resumen general'!F2150</f>
        <v>Análisis de Inmunología</v>
      </c>
      <c r="E2148" s="432" t="s">
        <v>3239</v>
      </c>
      <c r="F2148" s="323">
        <f t="shared" si="147"/>
        <v>14.17338</v>
      </c>
      <c r="G2148" s="55"/>
      <c r="H2148" s="323"/>
      <c r="I2148" s="55"/>
      <c r="J2148" s="323"/>
      <c r="K2148" s="56">
        <f t="shared" si="148"/>
        <v>14.17338</v>
      </c>
      <c r="IK2148" s="2">
        <v>87299</v>
      </c>
      <c r="IL2148" s="196" t="s">
        <v>2653</v>
      </c>
      <c r="IM2148" s="5">
        <v>0</v>
      </c>
      <c r="IN2148" s="296">
        <f t="shared" si="149"/>
        <v>0</v>
      </c>
    </row>
    <row r="2149" spans="1:248">
      <c r="A2149" s="52">
        <f>+'3.- Resumen general'!B2151</f>
        <v>2145</v>
      </c>
      <c r="B2149" s="52">
        <v>87320</v>
      </c>
      <c r="C2149" s="53" t="str">
        <f>+'3.- Resumen general'!D2151</f>
        <v>Detección de Chlamydia trachomatis</v>
      </c>
      <c r="D2149" s="490" t="str">
        <f>+'3.- Resumen general'!F2151</f>
        <v>Análisis de Inmunología</v>
      </c>
      <c r="E2149" s="436" t="s">
        <v>4743</v>
      </c>
      <c r="F2149" s="323">
        <f t="shared" si="147"/>
        <v>21.423380000000002</v>
      </c>
      <c r="G2149" s="55"/>
      <c r="H2149" s="323"/>
      <c r="I2149" s="55"/>
      <c r="J2149" s="323"/>
      <c r="K2149" s="56">
        <f t="shared" si="148"/>
        <v>21.423380000000002</v>
      </c>
      <c r="IK2149" s="2">
        <v>87320</v>
      </c>
      <c r="IL2149" s="196" t="s">
        <v>2654</v>
      </c>
      <c r="IM2149" s="5">
        <v>2</v>
      </c>
      <c r="IN2149" s="296">
        <f t="shared" si="149"/>
        <v>3.3333333333333333E-2</v>
      </c>
    </row>
    <row r="2150" spans="1:248">
      <c r="A2150" s="52">
        <f>+'3.- Resumen general'!B2152</f>
        <v>2146</v>
      </c>
      <c r="B2150" s="52">
        <v>87340</v>
      </c>
      <c r="C2150" s="53" t="str">
        <f>+'3.- Resumen general'!D2152</f>
        <v xml:space="preserve">Detección de antígeno de superficie de virus de Hepatitis B (HBsAg) por ELISA </v>
      </c>
      <c r="D2150" s="490" t="str">
        <f>+'3.- Resumen general'!F2152</f>
        <v>Análisis de Inmunología</v>
      </c>
      <c r="E2150" s="432" t="s">
        <v>3239</v>
      </c>
      <c r="F2150" s="323">
        <f t="shared" si="147"/>
        <v>14.17338</v>
      </c>
      <c r="G2150" s="55"/>
      <c r="H2150" s="323"/>
      <c r="I2150" s="55"/>
      <c r="J2150" s="323"/>
      <c r="K2150" s="56">
        <f t="shared" si="148"/>
        <v>14.17338</v>
      </c>
      <c r="IK2150" s="2">
        <v>87340</v>
      </c>
      <c r="IL2150" s="196" t="s">
        <v>2655</v>
      </c>
      <c r="IM2150" s="5">
        <v>2</v>
      </c>
      <c r="IN2150" s="296">
        <f t="shared" si="149"/>
        <v>3.3333333333333333E-2</v>
      </c>
    </row>
    <row r="2151" spans="1:248">
      <c r="A2151" s="52">
        <f>+'3.- Resumen general'!B2153</f>
        <v>2147</v>
      </c>
      <c r="B2151" s="52">
        <v>87350</v>
      </c>
      <c r="C2151" s="53" t="str">
        <f>+'3.- Resumen general'!D2153</f>
        <v>Determinación de HbeAg Antígeno epsilon</v>
      </c>
      <c r="D2151" s="490" t="str">
        <f>+'3.- Resumen general'!F2153</f>
        <v>Análisis de Inmunología</v>
      </c>
      <c r="E2151" s="432" t="s">
        <v>3239</v>
      </c>
      <c r="F2151" s="323">
        <f t="shared" si="147"/>
        <v>14.17338</v>
      </c>
      <c r="G2151" s="55"/>
      <c r="H2151" s="323"/>
      <c r="I2151" s="55"/>
      <c r="J2151" s="323"/>
      <c r="K2151" s="56">
        <f t="shared" si="148"/>
        <v>14.17338</v>
      </c>
      <c r="IK2151" s="2">
        <v>87350</v>
      </c>
      <c r="IL2151" s="196" t="s">
        <v>2656</v>
      </c>
      <c r="IM2151" s="5">
        <v>2</v>
      </c>
      <c r="IN2151" s="296">
        <f t="shared" si="149"/>
        <v>3.3333333333333333E-2</v>
      </c>
    </row>
    <row r="2152" spans="1:248">
      <c r="A2152" s="52">
        <f>+'3.- Resumen general'!B2154</f>
        <v>2148</v>
      </c>
      <c r="B2152" s="52">
        <v>87351</v>
      </c>
      <c r="C2152" s="53" t="str">
        <f>+'3.- Resumen general'!D2154</f>
        <v>Hepatitis B: Ag Epsilon</v>
      </c>
      <c r="D2152" s="490" t="str">
        <f>+'3.- Resumen general'!F2154</f>
        <v>Análisis de Inmunología</v>
      </c>
      <c r="E2152" s="432" t="s">
        <v>3239</v>
      </c>
      <c r="F2152" s="323">
        <f t="shared" si="147"/>
        <v>14.17338</v>
      </c>
      <c r="G2152" s="55"/>
      <c r="H2152" s="323"/>
      <c r="I2152" s="55"/>
      <c r="J2152" s="323"/>
      <c r="K2152" s="56">
        <f t="shared" si="148"/>
        <v>14.17338</v>
      </c>
      <c r="IK2152" s="287">
        <v>87351</v>
      </c>
      <c r="IL2152" s="196" t="s">
        <v>3929</v>
      </c>
      <c r="IM2152" s="5">
        <v>2</v>
      </c>
      <c r="IN2152" s="296">
        <f t="shared" si="149"/>
        <v>3.3333333333333333E-2</v>
      </c>
    </row>
    <row r="2153" spans="1:248">
      <c r="A2153" s="52">
        <f>+'3.- Resumen general'!B2155</f>
        <v>2149</v>
      </c>
      <c r="B2153" s="52">
        <v>87445</v>
      </c>
      <c r="C2153" s="53" t="str">
        <f>+'3.- Resumen general'!D2155</f>
        <v>Chagas ELISA</v>
      </c>
      <c r="D2153" s="490" t="str">
        <f>+'3.- Resumen general'!F2155</f>
        <v>Análisis de Inmunología</v>
      </c>
      <c r="E2153" s="432" t="s">
        <v>3239</v>
      </c>
      <c r="F2153" s="323">
        <f t="shared" si="147"/>
        <v>14.17338</v>
      </c>
      <c r="G2153" s="55"/>
      <c r="H2153" s="323"/>
      <c r="I2153" s="55"/>
      <c r="J2153" s="323"/>
      <c r="K2153" s="56">
        <f t="shared" si="148"/>
        <v>14.17338</v>
      </c>
      <c r="IK2153" s="287">
        <v>87445</v>
      </c>
      <c r="IL2153" s="196" t="s">
        <v>3930</v>
      </c>
      <c r="IM2153" s="5">
        <v>0</v>
      </c>
      <c r="IN2153" s="296">
        <f t="shared" si="149"/>
        <v>0</v>
      </c>
    </row>
    <row r="2154" spans="1:248">
      <c r="A2154" s="52">
        <f>+'3.- Resumen general'!B2156</f>
        <v>2150</v>
      </c>
      <c r="B2154" s="52">
        <v>87449</v>
      </c>
      <c r="C2154" s="53" t="str">
        <f>+'3.- Resumen general'!D2156</f>
        <v>Detección de agente infeccioso por ELISA</v>
      </c>
      <c r="D2154" s="490" t="str">
        <f>+'3.- Resumen general'!F2156</f>
        <v>Análisis de Inmunología</v>
      </c>
      <c r="E2154" s="432" t="s">
        <v>3239</v>
      </c>
      <c r="F2154" s="323">
        <f t="shared" si="147"/>
        <v>14.17338</v>
      </c>
      <c r="G2154" s="55"/>
      <c r="H2154" s="323"/>
      <c r="I2154" s="55"/>
      <c r="J2154" s="323"/>
      <c r="K2154" s="56">
        <f t="shared" si="148"/>
        <v>14.17338</v>
      </c>
      <c r="IK2154" s="2">
        <v>87449</v>
      </c>
      <c r="IL2154" s="196" t="s">
        <v>2657</v>
      </c>
      <c r="IM2154" s="5">
        <v>0</v>
      </c>
      <c r="IN2154" s="296">
        <f t="shared" si="149"/>
        <v>0</v>
      </c>
    </row>
    <row r="2155" spans="1:248">
      <c r="A2155" s="52">
        <f>+'3.- Resumen general'!B2157</f>
        <v>2151</v>
      </c>
      <c r="B2155" s="52">
        <v>87536</v>
      </c>
      <c r="C2155" s="53" t="str">
        <f>+'3.- Resumen general'!D2157</f>
        <v>Cuantificación de ADN o ARN; HIV (Carga viral)</v>
      </c>
      <c r="D2155" s="490" t="str">
        <f>+'3.- Resumen general'!F2157</f>
        <v>Análisis de Inmunología</v>
      </c>
      <c r="E2155" s="432" t="s">
        <v>3239</v>
      </c>
      <c r="F2155" s="323">
        <f t="shared" si="147"/>
        <v>14.17338</v>
      </c>
      <c r="G2155" s="55"/>
      <c r="H2155" s="323"/>
      <c r="I2155" s="55"/>
      <c r="J2155" s="323"/>
      <c r="K2155" s="56">
        <f t="shared" si="148"/>
        <v>14.17338</v>
      </c>
      <c r="IK2155" s="2">
        <v>87536</v>
      </c>
      <c r="IL2155" s="196" t="s">
        <v>2658</v>
      </c>
      <c r="IM2155" s="5">
        <v>5</v>
      </c>
      <c r="IN2155" s="296">
        <f t="shared" si="149"/>
        <v>8.3333333333333329E-2</v>
      </c>
    </row>
    <row r="2156" spans="1:248">
      <c r="A2156" s="52">
        <f>+'3.- Resumen general'!B2158</f>
        <v>2152</v>
      </c>
      <c r="B2156" s="52">
        <v>87797</v>
      </c>
      <c r="C2156" s="53" t="str">
        <f>+'3.- Resumen general'!D2158</f>
        <v>Detección de agente infeccioso por medio de ácidos nucleicos</v>
      </c>
      <c r="D2156" s="490" t="str">
        <f>+'3.- Resumen general'!F2158</f>
        <v>Análisis de Inmunología</v>
      </c>
      <c r="E2156" s="432" t="s">
        <v>3239</v>
      </c>
      <c r="F2156" s="323">
        <f t="shared" si="147"/>
        <v>14.17338</v>
      </c>
      <c r="G2156" s="55"/>
      <c r="H2156" s="323"/>
      <c r="I2156" s="55"/>
      <c r="J2156" s="323"/>
      <c r="K2156" s="56">
        <f t="shared" si="148"/>
        <v>14.17338</v>
      </c>
      <c r="IK2156" s="2">
        <v>87797</v>
      </c>
      <c r="IL2156" s="196" t="s">
        <v>2659</v>
      </c>
      <c r="IM2156" s="5">
        <v>5</v>
      </c>
      <c r="IN2156" s="296">
        <f t="shared" si="149"/>
        <v>8.3333333333333329E-2</v>
      </c>
    </row>
    <row r="2157" spans="1:248">
      <c r="A2157" s="52">
        <f>+'3.- Resumen general'!B2159</f>
        <v>2153</v>
      </c>
      <c r="B2157" s="52">
        <v>87799</v>
      </c>
      <c r="C2157" s="53" t="str">
        <f>+'3.- Resumen general'!D2159</f>
        <v>Cuantificación de ADN o ARN, por cada organismo</v>
      </c>
      <c r="D2157" s="490" t="str">
        <f>+'3.- Resumen general'!F2159</f>
        <v>Análisis de Inmunología</v>
      </c>
      <c r="E2157" s="432" t="s">
        <v>3239</v>
      </c>
      <c r="F2157" s="323">
        <f t="shared" si="147"/>
        <v>14.17338</v>
      </c>
      <c r="G2157" s="55"/>
      <c r="H2157" s="323"/>
      <c r="I2157" s="55"/>
      <c r="J2157" s="323"/>
      <c r="K2157" s="56">
        <f t="shared" si="148"/>
        <v>14.17338</v>
      </c>
      <c r="IK2157" s="2">
        <v>87799</v>
      </c>
      <c r="IL2157" s="196" t="s">
        <v>2660</v>
      </c>
      <c r="IM2157" s="5">
        <v>20</v>
      </c>
      <c r="IN2157" s="296">
        <f t="shared" si="149"/>
        <v>0.33333333333333331</v>
      </c>
    </row>
    <row r="2158" spans="1:248">
      <c r="A2158" s="52">
        <f>+'3.- Resumen general'!B2160</f>
        <v>2154</v>
      </c>
      <c r="B2158" s="52">
        <v>88141</v>
      </c>
      <c r="C2158" s="53" t="str">
        <f>+'3.- Resumen general'!D2160</f>
        <v>Citopatología cervical o vaginal y tamizaje manual (Papanicolaou)</v>
      </c>
      <c r="D2158" s="490" t="str">
        <f>+'3.- Resumen general'!F2160</f>
        <v>Diagnósticos Citológicos</v>
      </c>
      <c r="E2158" s="436" t="s">
        <v>5878</v>
      </c>
      <c r="F2158" s="323">
        <f t="shared" si="147"/>
        <v>3.8917529126213593</v>
      </c>
      <c r="G2158" s="55"/>
      <c r="H2158" s="323"/>
      <c r="I2158" s="55"/>
      <c r="J2158" s="323"/>
      <c r="K2158" s="56">
        <f t="shared" si="148"/>
        <v>3.8917529126213593</v>
      </c>
      <c r="IK2158" s="2">
        <v>88141</v>
      </c>
      <c r="IL2158" s="196" t="s">
        <v>2661</v>
      </c>
      <c r="IM2158" s="5">
        <v>10</v>
      </c>
      <c r="IN2158" s="296">
        <f t="shared" si="149"/>
        <v>0.16666666666666666</v>
      </c>
    </row>
    <row r="2159" spans="1:248">
      <c r="A2159" s="52">
        <f>+'3.- Resumen general'!B2161</f>
        <v>2155</v>
      </c>
      <c r="B2159" s="52">
        <v>89050</v>
      </c>
      <c r="C2159" s="53" t="str">
        <f>+'3.- Resumen general'!D2161</f>
        <v>Recuento celular en líquidos corporales varios (excepto sangre)</v>
      </c>
      <c r="D2159" s="490" t="str">
        <f>+'3.- Resumen general'!F2161</f>
        <v>Análisis Microbiológicos</v>
      </c>
      <c r="E2159" s="436" t="s">
        <v>3241</v>
      </c>
      <c r="F2159" s="323">
        <f t="shared" si="147"/>
        <v>7.4521113111333319</v>
      </c>
      <c r="G2159" s="55"/>
      <c r="H2159" s="323"/>
      <c r="I2159" s="55"/>
      <c r="J2159" s="323"/>
      <c r="K2159" s="56">
        <f t="shared" si="148"/>
        <v>7.4521113111333319</v>
      </c>
      <c r="IK2159" s="2">
        <v>89050</v>
      </c>
      <c r="IL2159" s="196" t="s">
        <v>2662</v>
      </c>
      <c r="IM2159" s="5">
        <v>2</v>
      </c>
      <c r="IN2159" s="296">
        <f t="shared" si="149"/>
        <v>3.3333333333333333E-2</v>
      </c>
    </row>
    <row r="2160" spans="1:248">
      <c r="A2160" s="52">
        <f>+'3.- Resumen general'!B2162</f>
        <v>2156</v>
      </c>
      <c r="B2160" s="52">
        <v>89051</v>
      </c>
      <c r="C2160" s="53" t="str">
        <f>+'3.- Resumen general'!D2162</f>
        <v>Recuento celular en líquidos corporales, con recuento diferencial (Ej  secreción cervical)</v>
      </c>
      <c r="D2160" s="490" t="str">
        <f>+'3.- Resumen general'!F2162</f>
        <v>Análisis Microbiológicos</v>
      </c>
      <c r="E2160" s="436" t="s">
        <v>3241</v>
      </c>
      <c r="F2160" s="323">
        <f t="shared" si="147"/>
        <v>7.4521113111333319</v>
      </c>
      <c r="G2160" s="55"/>
      <c r="H2160" s="323"/>
      <c r="I2160" s="55"/>
      <c r="J2160" s="323"/>
      <c r="K2160" s="56">
        <f t="shared" si="148"/>
        <v>7.4521113111333319</v>
      </c>
      <c r="IK2160" s="2">
        <v>89051</v>
      </c>
      <c r="IL2160" s="196" t="s">
        <v>2663</v>
      </c>
      <c r="IM2160" s="5">
        <v>2</v>
      </c>
      <c r="IN2160" s="296">
        <f t="shared" si="149"/>
        <v>3.3333333333333333E-2</v>
      </c>
    </row>
    <row r="2161" spans="1:248">
      <c r="A2161" s="52">
        <f>+'3.- Resumen general'!B2163</f>
        <v>2157</v>
      </c>
      <c r="B2161" s="52">
        <v>89055</v>
      </c>
      <c r="C2161" s="53" t="str">
        <f>+'3.- Resumen general'!D2163</f>
        <v>Examen de leucocitos en heces</v>
      </c>
      <c r="D2161" s="490" t="str">
        <f>+'3.- Resumen general'!F2163</f>
        <v>Análisis Microbiológicos</v>
      </c>
      <c r="E2161" s="436" t="s">
        <v>4768</v>
      </c>
      <c r="F2161" s="323">
        <f t="shared" si="147"/>
        <v>0.78629039999999983</v>
      </c>
      <c r="G2161" s="55"/>
      <c r="H2161" s="323"/>
      <c r="I2161" s="55"/>
      <c r="J2161" s="323"/>
      <c r="K2161" s="56">
        <f t="shared" si="148"/>
        <v>0.78629039999999983</v>
      </c>
      <c r="IK2161" s="2">
        <v>89055</v>
      </c>
      <c r="IL2161" s="196" t="s">
        <v>2664</v>
      </c>
      <c r="IM2161" s="5">
        <v>2</v>
      </c>
      <c r="IN2161" s="296">
        <f t="shared" si="149"/>
        <v>3.3333333333333333E-2</v>
      </c>
    </row>
    <row r="2162" spans="1:248">
      <c r="A2162" s="52">
        <f>+'3.- Resumen general'!B2164</f>
        <v>2158</v>
      </c>
      <c r="B2162" s="52">
        <v>89060</v>
      </c>
      <c r="C2162" s="53" t="str">
        <f>+'3.- Resumen general'!D2164</f>
        <v>Test de Fern (hoja de helecho)</v>
      </c>
      <c r="D2162" s="490" t="str">
        <f>+'3.- Resumen general'!F2164</f>
        <v>Análisis Microbiológicos</v>
      </c>
      <c r="E2162" s="436" t="s">
        <v>3241</v>
      </c>
      <c r="F2162" s="323">
        <f t="shared" si="147"/>
        <v>7.4521113111333319</v>
      </c>
      <c r="G2162" s="55"/>
      <c r="H2162" s="323"/>
      <c r="I2162" s="55"/>
      <c r="J2162" s="323"/>
      <c r="K2162" s="56">
        <f t="shared" si="148"/>
        <v>7.4521113111333319</v>
      </c>
      <c r="IK2162" s="2">
        <v>89060</v>
      </c>
      <c r="IL2162" s="196" t="s">
        <v>2665</v>
      </c>
      <c r="IM2162" s="5">
        <v>2</v>
      </c>
      <c r="IN2162" s="296">
        <f t="shared" si="149"/>
        <v>3.3333333333333333E-2</v>
      </c>
    </row>
    <row r="2163" spans="1:248">
      <c r="A2163" s="52">
        <f>+'3.- Resumen general'!B2165</f>
        <v>2159</v>
      </c>
      <c r="B2163" s="52">
        <v>89240</v>
      </c>
      <c r="C2163" s="53" t="str">
        <f>+'3.- Resumen general'!D2165</f>
        <v>Test de Laneta</v>
      </c>
      <c r="D2163" s="490" t="str">
        <f>+'3.- Resumen general'!F2165</f>
        <v>Análisis Microbiológicos</v>
      </c>
      <c r="E2163" s="436" t="s">
        <v>3241</v>
      </c>
      <c r="F2163" s="323">
        <f t="shared" si="147"/>
        <v>7.4521113111333319</v>
      </c>
      <c r="G2163" s="55"/>
      <c r="H2163" s="323"/>
      <c r="I2163" s="55"/>
      <c r="J2163" s="323"/>
      <c r="K2163" s="56">
        <f t="shared" si="148"/>
        <v>7.4521113111333319</v>
      </c>
      <c r="IK2163" s="2" t="s">
        <v>6223</v>
      </c>
      <c r="IL2163" s="196" t="s">
        <v>2666</v>
      </c>
      <c r="IM2163" s="5">
        <v>2</v>
      </c>
      <c r="IN2163" s="296">
        <f t="shared" si="149"/>
        <v>3.3333333333333333E-2</v>
      </c>
    </row>
    <row r="2164" spans="1:248">
      <c r="A2164" s="52">
        <f>+'3.- Resumen general'!B2166</f>
        <v>2160</v>
      </c>
      <c r="B2164" s="52">
        <v>89320</v>
      </c>
      <c r="C2164" s="53" t="str">
        <f>+'3.- Resumen general'!D2166</f>
        <v>Semen - Espermatograma</v>
      </c>
      <c r="D2164" s="490" t="str">
        <f>+'3.- Resumen general'!F2166</f>
        <v>Análisis Microbiológicos</v>
      </c>
      <c r="E2164" s="436" t="s">
        <v>4748</v>
      </c>
      <c r="F2164" s="323">
        <f t="shared" si="147"/>
        <v>2.02338</v>
      </c>
      <c r="G2164" s="55"/>
      <c r="H2164" s="323"/>
      <c r="I2164" s="55"/>
      <c r="J2164" s="323"/>
      <c r="K2164" s="56">
        <f t="shared" si="148"/>
        <v>2.02338</v>
      </c>
      <c r="IK2164" s="2">
        <v>89320</v>
      </c>
      <c r="IL2164" s="196" t="s">
        <v>4676</v>
      </c>
      <c r="IM2164" s="5">
        <v>2</v>
      </c>
      <c r="IN2164" s="296">
        <f t="shared" si="149"/>
        <v>3.3333333333333333E-2</v>
      </c>
    </row>
    <row r="2165" spans="1:248">
      <c r="A2165" s="52">
        <f>+'3.- Resumen general'!B2167</f>
        <v>2161</v>
      </c>
      <c r="B2165" s="52">
        <v>90375</v>
      </c>
      <c r="C2165" s="53" t="str">
        <f>+'3.- Resumen general'!D2167</f>
        <v>Inmunoglobulina humana para rabia</v>
      </c>
      <c r="D2165" s="490" t="str">
        <f>+'3.- Resumen general'!F2167</f>
        <v>Atención de Tópico</v>
      </c>
      <c r="E2165" s="432" t="s">
        <v>446</v>
      </c>
      <c r="F2165" s="323">
        <f t="shared" si="147"/>
        <v>2.9198499999999998</v>
      </c>
      <c r="G2165" s="57"/>
      <c r="H2165" s="323"/>
      <c r="I2165" s="55"/>
      <c r="J2165" s="323"/>
      <c r="K2165" s="56">
        <f t="shared" si="148"/>
        <v>2.9198499999999998</v>
      </c>
      <c r="IK2165" s="2">
        <v>90375</v>
      </c>
      <c r="IL2165" s="196" t="s">
        <v>2667</v>
      </c>
      <c r="IM2165" s="5">
        <v>0</v>
      </c>
      <c r="IN2165" s="296">
        <f t="shared" si="149"/>
        <v>0</v>
      </c>
    </row>
    <row r="2166" spans="1:248">
      <c r="A2166" s="52">
        <f>+'3.- Resumen general'!B2168</f>
        <v>2162</v>
      </c>
      <c r="B2166" s="52">
        <v>90384</v>
      </c>
      <c r="C2166" s="53" t="str">
        <f>+'3.- Resumen general'!D2168</f>
        <v>Inmunoglobulina humana Anti Rh</v>
      </c>
      <c r="D2166" s="490" t="str">
        <f>+'3.- Resumen general'!F2168</f>
        <v>Atención de Tópico</v>
      </c>
      <c r="E2166" s="432" t="s">
        <v>446</v>
      </c>
      <c r="F2166" s="323">
        <f t="shared" si="147"/>
        <v>2.9198499999999998</v>
      </c>
      <c r="G2166" s="57"/>
      <c r="H2166" s="323"/>
      <c r="I2166" s="55"/>
      <c r="J2166" s="323"/>
      <c r="K2166" s="56">
        <f t="shared" si="148"/>
        <v>2.9198499999999998</v>
      </c>
      <c r="IK2166" s="2">
        <v>90384</v>
      </c>
      <c r="IL2166" s="196" t="s">
        <v>2668</v>
      </c>
      <c r="IM2166" s="5">
        <v>0</v>
      </c>
      <c r="IN2166" s="296">
        <f t="shared" si="149"/>
        <v>0</v>
      </c>
    </row>
    <row r="2167" spans="1:248">
      <c r="A2167" s="52">
        <f>+'3.- Resumen general'!B2169</f>
        <v>2163</v>
      </c>
      <c r="B2167" s="52">
        <v>90471</v>
      </c>
      <c r="C2167" s="53" t="str">
        <f>+'3.- Resumen general'!D2169</f>
        <v>Administración de inmunización (incluye inyecciones percutáneas, intradérmicas, subcutáneas, intramusculares y a chorro); una vacuna (aislada o en combinación de vacuna/toxoide)</v>
      </c>
      <c r="D2167" s="490" t="str">
        <f>+'3.- Resumen general'!F2169</f>
        <v>Atención de Tópico</v>
      </c>
      <c r="E2167" s="432" t="s">
        <v>446</v>
      </c>
      <c r="F2167" s="323">
        <f t="shared" si="147"/>
        <v>2.9198499999999998</v>
      </c>
      <c r="G2167" s="57"/>
      <c r="H2167" s="323"/>
      <c r="I2167" s="55"/>
      <c r="J2167" s="323"/>
      <c r="K2167" s="56">
        <f t="shared" si="148"/>
        <v>2.9198499999999998</v>
      </c>
      <c r="IK2167" s="2">
        <v>90471</v>
      </c>
      <c r="IL2167" s="196" t="s">
        <v>4677</v>
      </c>
      <c r="IM2167" s="5">
        <v>0</v>
      </c>
      <c r="IN2167" s="296">
        <f t="shared" si="149"/>
        <v>0</v>
      </c>
    </row>
    <row r="2168" spans="1:248">
      <c r="A2168" s="52">
        <f>+'3.- Resumen general'!B2170</f>
        <v>2164</v>
      </c>
      <c r="B2168" s="52">
        <v>90474</v>
      </c>
      <c r="C2168" s="53" t="str">
        <f>+'3.- Resumen general'!D2170</f>
        <v>Administración de inmunización por vía intranasal u oral; una vacuna (aislada o en combinación de vacuna/toxoide)</v>
      </c>
      <c r="D2168" s="490" t="str">
        <f>+'3.- Resumen general'!F2170</f>
        <v>Atención de Tópico</v>
      </c>
      <c r="E2168" s="432" t="s">
        <v>446</v>
      </c>
      <c r="F2168" s="323">
        <f t="shared" si="147"/>
        <v>2.9198499999999998</v>
      </c>
      <c r="G2168" s="57"/>
      <c r="H2168" s="323"/>
      <c r="I2168" s="55"/>
      <c r="J2168" s="323"/>
      <c r="K2168" s="56">
        <f t="shared" si="148"/>
        <v>2.9198499999999998</v>
      </c>
      <c r="IK2168" s="2">
        <v>90474</v>
      </c>
      <c r="IL2168" s="196" t="s">
        <v>4832</v>
      </c>
      <c r="IM2168" s="5">
        <v>0</v>
      </c>
      <c r="IN2168" s="296">
        <f t="shared" si="149"/>
        <v>0</v>
      </c>
    </row>
    <row r="2169" spans="1:248">
      <c r="A2169" s="52">
        <f>+'3.- Resumen general'!B2171</f>
        <v>2165</v>
      </c>
      <c r="B2169" s="52">
        <v>90585</v>
      </c>
      <c r="C2169" s="53" t="str">
        <f>+'3.- Resumen general'!D2171</f>
        <v>Vacuna viva del bacilo de Calmette-Guerin (BCG) para la tuberculosis, uso percutáneo</v>
      </c>
      <c r="D2169" s="490" t="str">
        <f>+'3.- Resumen general'!F2171</f>
        <v>Atención de Tópico</v>
      </c>
      <c r="E2169" s="432" t="s">
        <v>446</v>
      </c>
      <c r="F2169" s="323">
        <f t="shared" si="147"/>
        <v>2.9198499999999998</v>
      </c>
      <c r="G2169" s="66"/>
      <c r="H2169" s="323"/>
      <c r="I2169" s="55"/>
      <c r="J2169" s="323"/>
      <c r="K2169" s="56">
        <f t="shared" si="148"/>
        <v>2.9198499999999998</v>
      </c>
      <c r="IK2169" s="2">
        <v>90585</v>
      </c>
      <c r="IL2169" s="196" t="s">
        <v>2669</v>
      </c>
      <c r="IM2169" s="5">
        <v>0</v>
      </c>
      <c r="IN2169" s="296">
        <f t="shared" si="149"/>
        <v>0</v>
      </c>
    </row>
    <row r="2170" spans="1:248">
      <c r="A2170" s="52">
        <f>+'3.- Resumen general'!B2172</f>
        <v>2166</v>
      </c>
      <c r="B2170" s="52">
        <v>90649</v>
      </c>
      <c r="C2170" s="53" t="str">
        <f>+'3.- Resumen general'!D2172</f>
        <v>Vacuna para Virus Papiloma (HPV)</v>
      </c>
      <c r="D2170" s="490" t="str">
        <f>+'3.- Resumen general'!F2172</f>
        <v>Atención de Tópico</v>
      </c>
      <c r="E2170" s="432" t="s">
        <v>446</v>
      </c>
      <c r="F2170" s="323">
        <f t="shared" si="147"/>
        <v>2.9198499999999998</v>
      </c>
      <c r="G2170" s="456"/>
      <c r="H2170" s="323"/>
      <c r="I2170" s="55"/>
      <c r="J2170" s="323"/>
      <c r="K2170" s="56">
        <f t="shared" si="148"/>
        <v>2.9198499999999998</v>
      </c>
      <c r="IK2170" s="2">
        <v>90649</v>
      </c>
      <c r="IL2170" s="196" t="s">
        <v>1770</v>
      </c>
      <c r="IM2170" s="5">
        <v>0</v>
      </c>
      <c r="IN2170" s="296">
        <f t="shared" si="149"/>
        <v>0</v>
      </c>
    </row>
    <row r="2171" spans="1:248">
      <c r="A2171" s="52">
        <f>+'3.- Resumen general'!B2173</f>
        <v>2167</v>
      </c>
      <c r="B2171" s="52">
        <v>90657</v>
      </c>
      <c r="C2171" s="53" t="str">
        <f>+'3.- Resumen general'!D2173</f>
        <v>Vacuna de influenza, para uso IM</v>
      </c>
      <c r="D2171" s="490" t="str">
        <f>+'3.- Resumen general'!F2173</f>
        <v>Atención de Tópico</v>
      </c>
      <c r="E2171" s="432" t="s">
        <v>446</v>
      </c>
      <c r="F2171" s="323">
        <f t="shared" si="147"/>
        <v>2.9198499999999998</v>
      </c>
      <c r="G2171" s="66"/>
      <c r="H2171" s="323"/>
      <c r="I2171" s="55"/>
      <c r="J2171" s="323"/>
      <c r="K2171" s="56">
        <f t="shared" si="148"/>
        <v>2.9198499999999998</v>
      </c>
      <c r="IK2171" s="2">
        <v>90657</v>
      </c>
      <c r="IL2171" s="196" t="s">
        <v>1771</v>
      </c>
      <c r="IM2171" s="5">
        <v>0</v>
      </c>
      <c r="IN2171" s="296">
        <f t="shared" si="149"/>
        <v>0</v>
      </c>
    </row>
    <row r="2172" spans="1:248">
      <c r="A2172" s="52">
        <f>+'3.- Resumen general'!B2174</f>
        <v>2168</v>
      </c>
      <c r="B2172" s="52">
        <v>90669</v>
      </c>
      <c r="C2172" s="53" t="str">
        <f>+'3.- Resumen general'!D2174</f>
        <v>Vacuna para neumococo, heptavalente</v>
      </c>
      <c r="D2172" s="490" t="str">
        <f>+'3.- Resumen general'!F2174</f>
        <v>Atención de Tópico</v>
      </c>
      <c r="E2172" s="432" t="s">
        <v>446</v>
      </c>
      <c r="F2172" s="323">
        <f t="shared" si="147"/>
        <v>2.9198499999999998</v>
      </c>
      <c r="G2172" s="66"/>
      <c r="H2172" s="323"/>
      <c r="I2172" s="55"/>
      <c r="J2172" s="323"/>
      <c r="K2172" s="56">
        <f t="shared" si="148"/>
        <v>2.9198499999999998</v>
      </c>
      <c r="IK2172" s="2">
        <v>90669</v>
      </c>
      <c r="IL2172" s="196" t="s">
        <v>1772</v>
      </c>
      <c r="IM2172" s="5">
        <v>0</v>
      </c>
      <c r="IN2172" s="296">
        <f t="shared" si="149"/>
        <v>0</v>
      </c>
    </row>
    <row r="2173" spans="1:248">
      <c r="A2173" s="52">
        <f>+'3.- Resumen general'!B2175</f>
        <v>2169</v>
      </c>
      <c r="B2173" s="52">
        <v>90675</v>
      </c>
      <c r="C2173" s="53" t="str">
        <f>+'3.- Resumen general'!D2175</f>
        <v>Vacuna antirrábica, uso IM (CRL)</v>
      </c>
      <c r="D2173" s="490" t="str">
        <f>+'3.- Resumen general'!F2175</f>
        <v>Atención de Tópico</v>
      </c>
      <c r="E2173" s="432" t="s">
        <v>446</v>
      </c>
      <c r="F2173" s="323">
        <f t="shared" si="147"/>
        <v>2.9198499999999998</v>
      </c>
      <c r="G2173" s="34"/>
      <c r="H2173" s="323"/>
      <c r="I2173" s="55"/>
      <c r="J2173" s="323"/>
      <c r="K2173" s="56">
        <f t="shared" si="148"/>
        <v>2.9198499999999998</v>
      </c>
      <c r="IK2173" s="2">
        <v>90675</v>
      </c>
      <c r="IL2173" s="196" t="s">
        <v>1773</v>
      </c>
      <c r="IM2173" s="5">
        <v>0</v>
      </c>
      <c r="IN2173" s="296">
        <f t="shared" si="149"/>
        <v>0</v>
      </c>
    </row>
    <row r="2174" spans="1:248">
      <c r="A2174" s="52">
        <f>+'3.- Resumen general'!B2176</f>
        <v>2170</v>
      </c>
      <c r="B2174" s="52">
        <v>90676</v>
      </c>
      <c r="C2174" s="53" t="str">
        <f>+'3.- Resumen general'!D2176</f>
        <v>Vacuna antirrábica, uso intradérmico</v>
      </c>
      <c r="D2174" s="490" t="str">
        <f>+'3.- Resumen general'!F2176</f>
        <v>Atención de Tópico</v>
      </c>
      <c r="E2174" s="432" t="s">
        <v>446</v>
      </c>
      <c r="F2174" s="323">
        <f t="shared" si="147"/>
        <v>2.9198499999999998</v>
      </c>
      <c r="G2174" s="34"/>
      <c r="H2174" s="323"/>
      <c r="I2174" s="55"/>
      <c r="J2174" s="323"/>
      <c r="K2174" s="56">
        <f t="shared" si="148"/>
        <v>2.9198499999999998</v>
      </c>
      <c r="IK2174" s="2">
        <v>90676</v>
      </c>
      <c r="IL2174" s="196" t="s">
        <v>1774</v>
      </c>
      <c r="IM2174" s="5">
        <v>0</v>
      </c>
      <c r="IN2174" s="296">
        <f t="shared" si="149"/>
        <v>0</v>
      </c>
    </row>
    <row r="2175" spans="1:248">
      <c r="A2175" s="52">
        <f>+'3.- Resumen general'!B2177</f>
        <v>2171</v>
      </c>
      <c r="B2175" s="52">
        <v>90681</v>
      </c>
      <c r="C2175" s="53" t="str">
        <f>+'3.- Resumen general'!D2177</f>
        <v>Vacuna para rotavirus, atenuada dos dosis</v>
      </c>
      <c r="D2175" s="490" t="str">
        <f>+'3.- Resumen general'!F2177</f>
        <v>Atención de Tópico</v>
      </c>
      <c r="E2175" s="432" t="s">
        <v>446</v>
      </c>
      <c r="F2175" s="323">
        <f t="shared" si="147"/>
        <v>2.9198499999999998</v>
      </c>
      <c r="G2175" s="66"/>
      <c r="H2175" s="323"/>
      <c r="I2175" s="55"/>
      <c r="J2175" s="323"/>
      <c r="K2175" s="56">
        <f t="shared" si="148"/>
        <v>2.9198499999999998</v>
      </c>
      <c r="IK2175" s="2">
        <v>90681</v>
      </c>
      <c r="IL2175" s="196" t="s">
        <v>1775</v>
      </c>
      <c r="IM2175" s="5">
        <v>0</v>
      </c>
      <c r="IN2175" s="296">
        <f t="shared" si="149"/>
        <v>0</v>
      </c>
    </row>
    <row r="2176" spans="1:248">
      <c r="A2176" s="52">
        <f>+'3.- Resumen general'!B2178</f>
        <v>2172</v>
      </c>
      <c r="B2176" s="52">
        <v>90701</v>
      </c>
      <c r="C2176" s="53" t="str">
        <f>+'3.- Resumen general'!D2178</f>
        <v>Vacuna DPT, uso IM</v>
      </c>
      <c r="D2176" s="490" t="str">
        <f>+'3.- Resumen general'!F2178</f>
        <v>Atención de Tópico</v>
      </c>
      <c r="E2176" s="432" t="s">
        <v>446</v>
      </c>
      <c r="F2176" s="323">
        <f t="shared" si="147"/>
        <v>2.9198499999999998</v>
      </c>
      <c r="G2176" s="66"/>
      <c r="H2176" s="323"/>
      <c r="I2176" s="55"/>
      <c r="J2176" s="323"/>
      <c r="K2176" s="56">
        <f t="shared" si="148"/>
        <v>2.9198499999999998</v>
      </c>
      <c r="IK2176" s="2">
        <v>90701</v>
      </c>
      <c r="IL2176" s="196" t="s">
        <v>1776</v>
      </c>
      <c r="IM2176" s="5">
        <v>0</v>
      </c>
      <c r="IN2176" s="296">
        <f t="shared" si="149"/>
        <v>0</v>
      </c>
    </row>
    <row r="2177" spans="1:248">
      <c r="A2177" s="52">
        <f>+'3.- Resumen general'!B2179</f>
        <v>2173</v>
      </c>
      <c r="B2177" s="52">
        <v>90702</v>
      </c>
      <c r="C2177" s="53" t="str">
        <f>+'3.- Resumen general'!D2179</f>
        <v>Toxoides absorbidos del tétanos y de la difteria, (DT)</v>
      </c>
      <c r="D2177" s="490" t="str">
        <f>+'3.- Resumen general'!F2179</f>
        <v>Atención de Tópico</v>
      </c>
      <c r="E2177" s="432" t="s">
        <v>446</v>
      </c>
      <c r="F2177" s="323">
        <f t="shared" si="147"/>
        <v>2.9198499999999998</v>
      </c>
      <c r="G2177" s="457"/>
      <c r="H2177" s="323"/>
      <c r="I2177" s="55"/>
      <c r="J2177" s="323"/>
      <c r="K2177" s="56">
        <f t="shared" si="148"/>
        <v>2.9198499999999998</v>
      </c>
      <c r="IK2177" s="2">
        <v>90702</v>
      </c>
      <c r="IL2177" s="196" t="s">
        <v>1777</v>
      </c>
      <c r="IM2177" s="5">
        <v>0</v>
      </c>
      <c r="IN2177" s="296">
        <f t="shared" si="149"/>
        <v>0</v>
      </c>
    </row>
    <row r="2178" spans="1:248">
      <c r="A2178" s="52">
        <f>+'3.- Resumen general'!B2180</f>
        <v>2174</v>
      </c>
      <c r="B2178" s="52">
        <v>90707</v>
      </c>
      <c r="C2178" s="53" t="str">
        <f>+'3.- Resumen general'!D2180</f>
        <v>Vacuna SPR, uso subcutáneo</v>
      </c>
      <c r="D2178" s="490" t="str">
        <f>+'3.- Resumen general'!F2180</f>
        <v>Atención de Tópico</v>
      </c>
      <c r="E2178" s="432" t="s">
        <v>446</v>
      </c>
      <c r="F2178" s="323">
        <f t="shared" si="147"/>
        <v>2.9198499999999998</v>
      </c>
      <c r="G2178" s="66"/>
      <c r="H2178" s="323"/>
      <c r="I2178" s="55"/>
      <c r="J2178" s="323"/>
      <c r="K2178" s="56">
        <f t="shared" si="148"/>
        <v>2.9198499999999998</v>
      </c>
      <c r="IK2178" s="2">
        <v>90707</v>
      </c>
      <c r="IL2178" s="196" t="s">
        <v>1778</v>
      </c>
      <c r="IM2178" s="5">
        <v>0</v>
      </c>
      <c r="IN2178" s="296">
        <f t="shared" si="149"/>
        <v>0</v>
      </c>
    </row>
    <row r="2179" spans="1:248">
      <c r="A2179" s="52">
        <f>+'3.- Resumen general'!B2181</f>
        <v>2175</v>
      </c>
      <c r="B2179" s="52">
        <v>90708</v>
      </c>
      <c r="C2179" s="53" t="str">
        <f>+'3.- Resumen general'!D2181</f>
        <v>Vacuna SR, uso subcutáneo</v>
      </c>
      <c r="D2179" s="490" t="str">
        <f>+'3.- Resumen general'!F2181</f>
        <v>Atención de Tópico</v>
      </c>
      <c r="E2179" s="432" t="s">
        <v>446</v>
      </c>
      <c r="F2179" s="323">
        <f t="shared" si="147"/>
        <v>2.9198499999999998</v>
      </c>
      <c r="G2179" s="457"/>
      <c r="H2179" s="323"/>
      <c r="I2179" s="55"/>
      <c r="J2179" s="323"/>
      <c r="K2179" s="56">
        <f t="shared" si="148"/>
        <v>2.9198499999999998</v>
      </c>
      <c r="IK2179" s="2">
        <v>90708</v>
      </c>
      <c r="IL2179" s="196" t="s">
        <v>1779</v>
      </c>
      <c r="IM2179" s="5">
        <v>0</v>
      </c>
      <c r="IN2179" s="296">
        <f t="shared" si="149"/>
        <v>0</v>
      </c>
    </row>
    <row r="2180" spans="1:248">
      <c r="A2180" s="52">
        <f>+'3.- Resumen general'!B2182</f>
        <v>2176</v>
      </c>
      <c r="B2180" s="52">
        <v>90711</v>
      </c>
      <c r="C2180" s="53" t="str">
        <f>+'3.- Resumen general'!D2182</f>
        <v>Administración de vacuna contra sarampión</v>
      </c>
      <c r="D2180" s="490" t="str">
        <f>+'3.- Resumen general'!F2182</f>
        <v>Atención de Tópico</v>
      </c>
      <c r="E2180" s="432" t="s">
        <v>446</v>
      </c>
      <c r="F2180" s="323">
        <f t="shared" si="147"/>
        <v>2.9198499999999998</v>
      </c>
      <c r="G2180" s="57"/>
      <c r="H2180" s="323"/>
      <c r="I2180" s="55"/>
      <c r="J2180" s="323"/>
      <c r="K2180" s="56">
        <f t="shared" si="148"/>
        <v>2.9198499999999998</v>
      </c>
      <c r="IK2180" s="2">
        <v>90711</v>
      </c>
      <c r="IL2180" s="196" t="s">
        <v>4833</v>
      </c>
      <c r="IM2180" s="5">
        <v>0</v>
      </c>
      <c r="IN2180" s="296">
        <f t="shared" si="149"/>
        <v>0</v>
      </c>
    </row>
    <row r="2181" spans="1:248">
      <c r="A2181" s="52">
        <f>+'3.- Resumen general'!B2183</f>
        <v>2177</v>
      </c>
      <c r="B2181" s="52">
        <v>90712</v>
      </c>
      <c r="C2181" s="53" t="str">
        <f>+'3.- Resumen general'!D2183</f>
        <v>Vacuna antipolio, uso oral</v>
      </c>
      <c r="D2181" s="490" t="str">
        <f>+'3.- Resumen general'!F2183</f>
        <v>Atención de Tópico</v>
      </c>
      <c r="E2181" s="432" t="s">
        <v>446</v>
      </c>
      <c r="F2181" s="323">
        <f t="shared" ref="F2181:F2244" si="150">+VLOOKUP(E2181,$C$2421:$D$3113,2,FALSE)</f>
        <v>2.9198499999999998</v>
      </c>
      <c r="G2181" s="66"/>
      <c r="H2181" s="323"/>
      <c r="I2181" s="55"/>
      <c r="J2181" s="323"/>
      <c r="K2181" s="56">
        <f t="shared" ref="K2181:K2244" si="151">+F2181+H2181+J2181</f>
        <v>2.9198499999999998</v>
      </c>
      <c r="IK2181" s="2">
        <v>90712</v>
      </c>
      <c r="IL2181" s="196" t="s">
        <v>1780</v>
      </c>
      <c r="IM2181" s="5">
        <v>0</v>
      </c>
      <c r="IN2181" s="296">
        <f t="shared" ref="IN2181:IN2244" si="152">IM2181/60</f>
        <v>0</v>
      </c>
    </row>
    <row r="2182" spans="1:248">
      <c r="A2182" s="52">
        <f>+'3.- Resumen general'!B2184</f>
        <v>2178</v>
      </c>
      <c r="B2182" s="52">
        <v>90713</v>
      </c>
      <c r="C2182" s="53" t="str">
        <f>+'3.- Resumen general'!D2184</f>
        <v>Vacuna antipolio, IPV, uso IM</v>
      </c>
      <c r="D2182" s="490" t="str">
        <f>+'3.- Resumen general'!F2184</f>
        <v>Atención de Tópico</v>
      </c>
      <c r="E2182" s="432" t="s">
        <v>446</v>
      </c>
      <c r="F2182" s="323">
        <f t="shared" si="150"/>
        <v>2.9198499999999998</v>
      </c>
      <c r="G2182" s="456"/>
      <c r="H2182" s="323"/>
      <c r="I2182" s="55"/>
      <c r="J2182" s="323"/>
      <c r="K2182" s="56">
        <f t="shared" si="151"/>
        <v>2.9198499999999998</v>
      </c>
      <c r="IK2182" s="2">
        <v>90713</v>
      </c>
      <c r="IL2182" s="196" t="s">
        <v>4834</v>
      </c>
      <c r="IM2182" s="5">
        <v>0</v>
      </c>
      <c r="IN2182" s="296">
        <f t="shared" si="152"/>
        <v>0</v>
      </c>
    </row>
    <row r="2183" spans="1:248">
      <c r="A2183" s="52">
        <f>+'3.- Resumen general'!B2185</f>
        <v>2179</v>
      </c>
      <c r="B2183" s="52">
        <v>90717</v>
      </c>
      <c r="C2183" s="53" t="str">
        <f>+'3.- Resumen general'!D2185</f>
        <v>Vacuna contra la fiebre amarilla, uso IM</v>
      </c>
      <c r="D2183" s="490" t="str">
        <f>+'3.- Resumen general'!F2185</f>
        <v>Atención de Tópico</v>
      </c>
      <c r="E2183" s="432" t="s">
        <v>446</v>
      </c>
      <c r="F2183" s="323">
        <f t="shared" si="150"/>
        <v>2.9198499999999998</v>
      </c>
      <c r="G2183" s="66"/>
      <c r="H2183" s="323"/>
      <c r="I2183" s="55"/>
      <c r="J2183" s="323"/>
      <c r="K2183" s="56">
        <f t="shared" si="151"/>
        <v>2.9198499999999998</v>
      </c>
      <c r="IK2183" s="2">
        <v>90717</v>
      </c>
      <c r="IL2183" s="196" t="s">
        <v>1781</v>
      </c>
      <c r="IM2183" s="5">
        <v>0</v>
      </c>
      <c r="IN2183" s="296">
        <f t="shared" si="152"/>
        <v>0</v>
      </c>
    </row>
    <row r="2184" spans="1:248">
      <c r="A2184" s="52">
        <f>+'3.- Resumen general'!B2186</f>
        <v>2180</v>
      </c>
      <c r="B2184" s="52">
        <v>90723</v>
      </c>
      <c r="C2184" s="53" t="str">
        <f>+'3.- Resumen general'!D2186</f>
        <v>Vacuna Pentavalente (DPT+ Hib + HvB)</v>
      </c>
      <c r="D2184" s="490" t="str">
        <f>+'3.- Resumen general'!F2186</f>
        <v>Atención de Tópico</v>
      </c>
      <c r="E2184" s="432" t="s">
        <v>446</v>
      </c>
      <c r="F2184" s="323">
        <f t="shared" si="150"/>
        <v>2.9198499999999998</v>
      </c>
      <c r="G2184" s="66"/>
      <c r="H2184" s="323"/>
      <c r="I2184" s="55"/>
      <c r="J2184" s="323"/>
      <c r="K2184" s="56">
        <f t="shared" si="151"/>
        <v>2.9198499999999998</v>
      </c>
      <c r="IK2184" s="2" t="s">
        <v>6224</v>
      </c>
      <c r="IL2184" s="196" t="s">
        <v>1782</v>
      </c>
      <c r="IM2184" s="5">
        <v>0</v>
      </c>
      <c r="IN2184" s="296">
        <f t="shared" si="152"/>
        <v>0</v>
      </c>
    </row>
    <row r="2185" spans="1:248">
      <c r="A2185" s="52">
        <f>+'3.- Resumen general'!B2187</f>
        <v>2181</v>
      </c>
      <c r="B2185" s="52">
        <v>90744</v>
      </c>
      <c r="C2185" s="53" t="str">
        <f>+'3.- Resumen general'!D2187</f>
        <v>Vacuna para hepatitis B</v>
      </c>
      <c r="D2185" s="490" t="str">
        <f>+'3.- Resumen general'!F2187</f>
        <v>Atención de Tópico</v>
      </c>
      <c r="E2185" s="432" t="s">
        <v>446</v>
      </c>
      <c r="F2185" s="323">
        <f t="shared" si="150"/>
        <v>2.9198499999999998</v>
      </c>
      <c r="G2185" s="66"/>
      <c r="H2185" s="323"/>
      <c r="I2185" s="55"/>
      <c r="J2185" s="323"/>
      <c r="K2185" s="56">
        <f t="shared" si="151"/>
        <v>2.9198499999999998</v>
      </c>
      <c r="IK2185" s="2">
        <v>90744</v>
      </c>
      <c r="IL2185" s="196" t="s">
        <v>1783</v>
      </c>
      <c r="IM2185" s="5">
        <v>0</v>
      </c>
      <c r="IN2185" s="296">
        <f t="shared" si="152"/>
        <v>0</v>
      </c>
    </row>
    <row r="2186" spans="1:248">
      <c r="A2186" s="52">
        <f>+'3.- Resumen general'!B2188</f>
        <v>2182</v>
      </c>
      <c r="B2186" s="52">
        <v>90780</v>
      </c>
      <c r="C2186" s="53" t="str">
        <f>+'3.- Resumen general'!D2188</f>
        <v>Infusión intravenosa para diagnóstico o terapia, administrada por el médico o bajo su supervisión directa</v>
      </c>
      <c r="D2186" s="490" t="str">
        <f>+'3.- Resumen general'!F2188</f>
        <v>Atención de Tópico</v>
      </c>
      <c r="E2186" s="433" t="s">
        <v>3231</v>
      </c>
      <c r="F2186" s="323">
        <f t="shared" si="150"/>
        <v>9.251199999999999</v>
      </c>
      <c r="G2186" s="57"/>
      <c r="H2186" s="323"/>
      <c r="I2186" s="55"/>
      <c r="J2186" s="323"/>
      <c r="K2186" s="56">
        <f t="shared" si="151"/>
        <v>9.251199999999999</v>
      </c>
      <c r="IK2186" s="2">
        <v>90780</v>
      </c>
      <c r="IL2186" s="196" t="s">
        <v>4835</v>
      </c>
      <c r="IM2186" s="5">
        <v>0</v>
      </c>
      <c r="IN2186" s="296">
        <f t="shared" si="152"/>
        <v>0</v>
      </c>
    </row>
    <row r="2187" spans="1:248">
      <c r="A2187" s="52">
        <f>+'3.- Resumen general'!B2189</f>
        <v>2183</v>
      </c>
      <c r="B2187" s="52">
        <v>90782</v>
      </c>
      <c r="C2187" s="53" t="str">
        <f>+'3.- Resumen general'!D2189</f>
        <v>Inyección profiláctica, diagnóstica o  terapéutica; subcutánea o intramuscular</v>
      </c>
      <c r="D2187" s="490" t="str">
        <f>+'3.- Resumen general'!F2189</f>
        <v>Atención de Tópico</v>
      </c>
      <c r="E2187" s="432" t="s">
        <v>446</v>
      </c>
      <c r="F2187" s="323">
        <f t="shared" si="150"/>
        <v>2.9198499999999998</v>
      </c>
      <c r="G2187" s="57"/>
      <c r="H2187" s="323"/>
      <c r="I2187" s="55"/>
      <c r="J2187" s="323"/>
      <c r="K2187" s="56">
        <f t="shared" si="151"/>
        <v>2.9198499999999998</v>
      </c>
      <c r="IK2187" s="2">
        <v>90782</v>
      </c>
      <c r="IL2187" s="196" t="s">
        <v>4836</v>
      </c>
      <c r="IM2187" s="5">
        <v>0</v>
      </c>
      <c r="IN2187" s="296">
        <f t="shared" si="152"/>
        <v>0</v>
      </c>
    </row>
    <row r="2188" spans="1:248">
      <c r="A2188" s="52">
        <f>+'3.- Resumen general'!B2190</f>
        <v>2184</v>
      </c>
      <c r="B2188" s="52">
        <v>90783</v>
      </c>
      <c r="C2188" s="53" t="str">
        <f>+'3.- Resumen general'!D2190</f>
        <v>Inyección profiláctica, diagnóstica o terapéutica; intraarterial</v>
      </c>
      <c r="D2188" s="490" t="str">
        <f>+'3.- Resumen general'!F2190</f>
        <v>Atención de Tópico</v>
      </c>
      <c r="E2188" s="432" t="s">
        <v>446</v>
      </c>
      <c r="F2188" s="323">
        <f t="shared" si="150"/>
        <v>2.9198499999999998</v>
      </c>
      <c r="G2188" s="57"/>
      <c r="H2188" s="323"/>
      <c r="I2188" s="55"/>
      <c r="J2188" s="323"/>
      <c r="K2188" s="56">
        <f t="shared" si="151"/>
        <v>2.9198499999999998</v>
      </c>
      <c r="IK2188" s="2">
        <v>90783</v>
      </c>
      <c r="IL2188" s="196" t="s">
        <v>4837</v>
      </c>
      <c r="IM2188" s="5">
        <v>0</v>
      </c>
      <c r="IN2188" s="296">
        <f t="shared" si="152"/>
        <v>0</v>
      </c>
    </row>
    <row r="2189" spans="1:248">
      <c r="A2189" s="52">
        <f>+'3.- Resumen general'!B2191</f>
        <v>2185</v>
      </c>
      <c r="B2189" s="52">
        <v>90784</v>
      </c>
      <c r="C2189" s="53" t="str">
        <f>+'3.- Resumen general'!D2191</f>
        <v>Inyección profiláctica, diagnóstica o terapéutica, intravenosa</v>
      </c>
      <c r="D2189" s="490" t="str">
        <f>+'3.- Resumen general'!F2191</f>
        <v>Control de Enfermería</v>
      </c>
      <c r="E2189" s="433" t="s">
        <v>446</v>
      </c>
      <c r="F2189" s="323">
        <f t="shared" si="150"/>
        <v>2.9198499999999998</v>
      </c>
      <c r="G2189" s="55"/>
      <c r="H2189" s="323"/>
      <c r="I2189" s="55"/>
      <c r="J2189" s="323"/>
      <c r="K2189" s="56">
        <f t="shared" si="151"/>
        <v>2.9198499999999998</v>
      </c>
      <c r="IK2189" s="2">
        <v>90784</v>
      </c>
      <c r="IL2189" s="196" t="s">
        <v>4838</v>
      </c>
      <c r="IM2189" s="5">
        <v>0</v>
      </c>
      <c r="IN2189" s="296">
        <f t="shared" si="152"/>
        <v>0</v>
      </c>
    </row>
    <row r="2190" spans="1:248">
      <c r="A2190" s="52">
        <f>+'3.- Resumen general'!B2192</f>
        <v>2186</v>
      </c>
      <c r="B2190" s="52">
        <v>90801</v>
      </c>
      <c r="C2190" s="53" t="str">
        <f>+'3.- Resumen general'!D2192</f>
        <v>Entrevista Psiquiatrica de diagnóstico</v>
      </c>
      <c r="D2190" s="490" t="str">
        <f>+'3.- Resumen general'!F2192</f>
        <v>Consulta Médica</v>
      </c>
      <c r="E2190" s="432" t="s">
        <v>438</v>
      </c>
      <c r="F2190" s="323">
        <f t="shared" si="150"/>
        <v>1.4520000000000002</v>
      </c>
      <c r="G2190" s="55"/>
      <c r="H2190" s="323"/>
      <c r="I2190" s="55"/>
      <c r="J2190" s="323"/>
      <c r="K2190" s="56">
        <f t="shared" si="151"/>
        <v>1.4520000000000002</v>
      </c>
      <c r="IK2190" s="292">
        <v>90801</v>
      </c>
      <c r="IL2190" s="196" t="s">
        <v>4513</v>
      </c>
      <c r="IM2190" s="5">
        <v>60</v>
      </c>
      <c r="IN2190" s="296">
        <f t="shared" si="152"/>
        <v>1</v>
      </c>
    </row>
    <row r="2191" spans="1:248">
      <c r="A2191" s="52">
        <f>+'3.- Resumen general'!B2193</f>
        <v>2187</v>
      </c>
      <c r="B2191" s="52">
        <v>90805</v>
      </c>
      <c r="C2191" s="53" t="str">
        <f>+'3.- Resumen general'!D2193</f>
        <v>Psicoterapia individual, de soporte, psicodinámica o psicoeducativa o de afronte cognitivo conductual de 20-30 minutos de duración, cara a cara. Incluye evaluación y manejo médico de paciente</v>
      </c>
      <c r="D2191" s="490" t="str">
        <f>+'3.- Resumen general'!F2193</f>
        <v>Consulta Médica</v>
      </c>
      <c r="E2191" s="432" t="s">
        <v>438</v>
      </c>
      <c r="F2191" s="323">
        <f t="shared" si="150"/>
        <v>1.4520000000000002</v>
      </c>
      <c r="G2191" s="55"/>
      <c r="H2191" s="323"/>
      <c r="I2191" s="55"/>
      <c r="J2191" s="323"/>
      <c r="K2191" s="56">
        <f t="shared" si="151"/>
        <v>1.4520000000000002</v>
      </c>
      <c r="IK2191" s="2">
        <v>90805</v>
      </c>
      <c r="IL2191" s="196" t="s">
        <v>4509</v>
      </c>
      <c r="IM2191" s="5">
        <v>30</v>
      </c>
      <c r="IN2191" s="296">
        <f t="shared" si="152"/>
        <v>0.5</v>
      </c>
    </row>
    <row r="2192" spans="1:248">
      <c r="A2192" s="52">
        <f>+'3.- Resumen general'!B2194</f>
        <v>2188</v>
      </c>
      <c r="B2192" s="52">
        <v>90806</v>
      </c>
      <c r="C2192" s="53" t="str">
        <f>+'3.- Resumen general'!D2194</f>
        <v>Psicoterapia individual</v>
      </c>
      <c r="D2192" s="490" t="str">
        <f>+'3.- Resumen general'!F2194</f>
        <v>Consulta Médica</v>
      </c>
      <c r="E2192" s="432" t="s">
        <v>438</v>
      </c>
      <c r="F2192" s="323">
        <f t="shared" si="150"/>
        <v>1.4520000000000002</v>
      </c>
      <c r="G2192" s="55"/>
      <c r="H2192" s="323"/>
      <c r="I2192" s="55"/>
      <c r="J2192" s="323"/>
      <c r="K2192" s="56">
        <f t="shared" si="151"/>
        <v>1.4520000000000002</v>
      </c>
      <c r="IK2192" s="2">
        <v>90806</v>
      </c>
      <c r="IL2192" s="196" t="s">
        <v>1784</v>
      </c>
      <c r="IM2192" s="5">
        <v>40</v>
      </c>
      <c r="IN2192" s="296">
        <f t="shared" si="152"/>
        <v>0.66666666666666663</v>
      </c>
    </row>
    <row r="2193" spans="1:248">
      <c r="A2193" s="52">
        <f>+'3.- Resumen general'!B2195</f>
        <v>2189</v>
      </c>
      <c r="B2193" s="52">
        <v>90846</v>
      </c>
      <c r="C2193" s="53" t="str">
        <f>+'3.- Resumen general'!D2195</f>
        <v>Psicoterapia familiar</v>
      </c>
      <c r="D2193" s="490" t="str">
        <f>+'3.- Resumen general'!F2195</f>
        <v>Consulta Médica</v>
      </c>
      <c r="E2193" s="432" t="s">
        <v>438</v>
      </c>
      <c r="F2193" s="323">
        <f t="shared" si="150"/>
        <v>1.4520000000000002</v>
      </c>
      <c r="G2193" s="55"/>
      <c r="H2193" s="323"/>
      <c r="I2193" s="55"/>
      <c r="J2193" s="323"/>
      <c r="K2193" s="56">
        <f t="shared" si="151"/>
        <v>1.4520000000000002</v>
      </c>
      <c r="IK2193" s="2">
        <v>90846</v>
      </c>
      <c r="IL2193" s="196" t="s">
        <v>1785</v>
      </c>
      <c r="IM2193" s="5">
        <v>40</v>
      </c>
      <c r="IN2193" s="296">
        <f t="shared" si="152"/>
        <v>0.66666666666666663</v>
      </c>
    </row>
    <row r="2194" spans="1:248">
      <c r="A2194" s="52">
        <f>+'3.- Resumen general'!B2196</f>
        <v>2190</v>
      </c>
      <c r="B2194" s="52">
        <v>90849</v>
      </c>
      <c r="C2194" s="53" t="str">
        <f>+'3.- Resumen general'!D2196</f>
        <v>Psicoterapia de grupo multifamiliar (10 familias)</v>
      </c>
      <c r="D2194" s="490" t="str">
        <f>+'3.- Resumen general'!F2196</f>
        <v>Consulta Médica</v>
      </c>
      <c r="E2194" s="432" t="s">
        <v>438</v>
      </c>
      <c r="F2194" s="323">
        <f t="shared" si="150"/>
        <v>1.4520000000000002</v>
      </c>
      <c r="G2194" s="55"/>
      <c r="H2194" s="323"/>
      <c r="I2194" s="55"/>
      <c r="J2194" s="323"/>
      <c r="K2194" s="56">
        <f t="shared" si="151"/>
        <v>1.4520000000000002</v>
      </c>
      <c r="IK2194" s="2">
        <v>90849</v>
      </c>
      <c r="IL2194" s="196" t="s">
        <v>5861</v>
      </c>
      <c r="IM2194" s="5">
        <v>70</v>
      </c>
      <c r="IN2194" s="296">
        <f t="shared" si="152"/>
        <v>1.1666666666666667</v>
      </c>
    </row>
    <row r="2195" spans="1:248">
      <c r="A2195" s="52">
        <f>+'3.- Resumen general'!B2197</f>
        <v>2191</v>
      </c>
      <c r="B2195" s="52">
        <v>90853</v>
      </c>
      <c r="C2195" s="53" t="str">
        <f>+'3.- Resumen general'!D2197</f>
        <v>Psicoterapia de grupo (diferente grupo multifamiliar) (10 pacientes) - Médico</v>
      </c>
      <c r="D2195" s="490" t="str">
        <f>+'3.- Resumen general'!F2197</f>
        <v>Consulta Médica</v>
      </c>
      <c r="E2195" s="432" t="s">
        <v>438</v>
      </c>
      <c r="F2195" s="323">
        <f t="shared" si="150"/>
        <v>1.4520000000000002</v>
      </c>
      <c r="G2195" s="55"/>
      <c r="H2195" s="323"/>
      <c r="I2195" s="55"/>
      <c r="J2195" s="323"/>
      <c r="K2195" s="56">
        <f t="shared" si="151"/>
        <v>1.4520000000000002</v>
      </c>
      <c r="IK2195" s="2">
        <v>90853</v>
      </c>
      <c r="IL2195" s="196" t="s">
        <v>5862</v>
      </c>
      <c r="IM2195" s="5">
        <v>70</v>
      </c>
      <c r="IN2195" s="296">
        <f t="shared" si="152"/>
        <v>1.1666666666666667</v>
      </c>
    </row>
    <row r="2196" spans="1:248">
      <c r="A2196" s="52">
        <f>+'3.- Resumen general'!B2198</f>
        <v>2192</v>
      </c>
      <c r="B2196" s="52">
        <v>90874</v>
      </c>
      <c r="C2196" s="53" t="str">
        <f>+'3.- Resumen general'!D2198</f>
        <v>Tratamiento electroplexia</v>
      </c>
      <c r="D2196" s="490" t="str">
        <f>+'3.- Resumen general'!F2198</f>
        <v>Atención de Tópico</v>
      </c>
      <c r="E2196" s="433" t="s">
        <v>3231</v>
      </c>
      <c r="F2196" s="323">
        <f t="shared" si="150"/>
        <v>9.251199999999999</v>
      </c>
      <c r="G2196" s="57"/>
      <c r="H2196" s="323"/>
      <c r="I2196" s="55"/>
      <c r="J2196" s="323"/>
      <c r="K2196" s="56">
        <f t="shared" si="151"/>
        <v>9.251199999999999</v>
      </c>
      <c r="IK2196" s="2">
        <v>90874</v>
      </c>
      <c r="IL2196" s="196" t="s">
        <v>4841</v>
      </c>
      <c r="IM2196" s="5">
        <v>40</v>
      </c>
      <c r="IN2196" s="296">
        <f t="shared" si="152"/>
        <v>0.66666666666666663</v>
      </c>
    </row>
    <row r="2197" spans="1:248">
      <c r="A2197" s="52">
        <f>+'3.- Resumen general'!B2199</f>
        <v>2193</v>
      </c>
      <c r="B2197" s="52">
        <v>90885</v>
      </c>
      <c r="C2197" s="53" t="str">
        <f>+'3.- Resumen general'!D2199</f>
        <v>Evaluación psiquiátrica de la historia clínica, otros reportes psiquiátricos, psicométricos, pruebas proyectivas y otros datos acumulados con propósitos de diagnóstico médico</v>
      </c>
      <c r="D2197" s="490" t="str">
        <f>+'3.- Resumen general'!F2199</f>
        <v>Consulta Médica</v>
      </c>
      <c r="E2197" s="432" t="s">
        <v>438</v>
      </c>
      <c r="F2197" s="323">
        <f t="shared" si="150"/>
        <v>1.4520000000000002</v>
      </c>
      <c r="G2197" s="55"/>
      <c r="H2197" s="323"/>
      <c r="I2197" s="55"/>
      <c r="J2197" s="323"/>
      <c r="K2197" s="56">
        <f t="shared" si="151"/>
        <v>1.4520000000000002</v>
      </c>
      <c r="IK2197" s="2">
        <v>90885</v>
      </c>
      <c r="IL2197" s="196" t="s">
        <v>4511</v>
      </c>
      <c r="IM2197" s="5">
        <v>30</v>
      </c>
      <c r="IN2197" s="296">
        <f t="shared" si="152"/>
        <v>0.5</v>
      </c>
    </row>
    <row r="2198" spans="1:248">
      <c r="A2198" s="52">
        <f>+'3.- Resumen general'!B2200</f>
        <v>2194</v>
      </c>
      <c r="B2198" s="52">
        <v>90935</v>
      </c>
      <c r="C2198" s="53" t="str">
        <f>+'3.- Resumen general'!D2200</f>
        <v>Primera sesión de hemodiálisis</v>
      </c>
      <c r="D2198" s="490" t="str">
        <f>+'3.- Resumen general'!F2200</f>
        <v>Hemodiálisis</v>
      </c>
      <c r="E2198" s="433" t="s">
        <v>3262</v>
      </c>
      <c r="F2198" s="323">
        <f t="shared" si="150"/>
        <v>125.08799999999999</v>
      </c>
      <c r="G2198" s="55"/>
      <c r="H2198" s="323"/>
      <c r="I2198" s="55"/>
      <c r="J2198" s="323"/>
      <c r="K2198" s="56">
        <f t="shared" si="151"/>
        <v>125.08799999999999</v>
      </c>
      <c r="IK2198" s="2">
        <v>90935</v>
      </c>
      <c r="IL2198" s="196" t="s">
        <v>4842</v>
      </c>
      <c r="IM2198" s="5">
        <v>60</v>
      </c>
      <c r="IN2198" s="296">
        <f t="shared" si="152"/>
        <v>1</v>
      </c>
    </row>
    <row r="2199" spans="1:248">
      <c r="A2199" s="52">
        <f>+'3.- Resumen general'!B2201</f>
        <v>2195</v>
      </c>
      <c r="B2199" s="52">
        <v>90937</v>
      </c>
      <c r="C2199" s="53" t="str">
        <f>+'3.- Resumen general'!D2201</f>
        <v>Hemodiálisis (2da. sesión)</v>
      </c>
      <c r="D2199" s="490" t="str">
        <f>+'3.- Resumen general'!F2201</f>
        <v>Hemodiálisis</v>
      </c>
      <c r="E2199" s="433" t="s">
        <v>3262</v>
      </c>
      <c r="F2199" s="323">
        <f t="shared" si="150"/>
        <v>125.08799999999999</v>
      </c>
      <c r="G2199" s="55"/>
      <c r="H2199" s="323"/>
      <c r="I2199" s="55"/>
      <c r="J2199" s="323"/>
      <c r="K2199" s="56">
        <f t="shared" si="151"/>
        <v>125.08799999999999</v>
      </c>
      <c r="IK2199" s="2">
        <v>90937</v>
      </c>
      <c r="IL2199" s="196" t="s">
        <v>4843</v>
      </c>
      <c r="IM2199" s="5">
        <v>30</v>
      </c>
      <c r="IN2199" s="296">
        <f t="shared" si="152"/>
        <v>0.5</v>
      </c>
    </row>
    <row r="2200" spans="1:248">
      <c r="A2200" s="52">
        <f>+'3.- Resumen general'!B2202</f>
        <v>2196</v>
      </c>
      <c r="B2200" s="52">
        <v>90945</v>
      </c>
      <c r="C2200" s="53" t="str">
        <f>+'3.- Resumen general'!D2202</f>
        <v>Hemofiltración</v>
      </c>
      <c r="D2200" s="490" t="str">
        <f>+'3.- Resumen general'!F2202</f>
        <v>Hemodiálisis</v>
      </c>
      <c r="E2200" s="433" t="s">
        <v>3262</v>
      </c>
      <c r="F2200" s="323">
        <f t="shared" si="150"/>
        <v>125.08799999999999</v>
      </c>
      <c r="G2200" s="55"/>
      <c r="H2200" s="323"/>
      <c r="I2200" s="55"/>
      <c r="J2200" s="323"/>
      <c r="K2200" s="56">
        <f t="shared" si="151"/>
        <v>125.08799999999999</v>
      </c>
      <c r="IK2200" s="2">
        <v>90945</v>
      </c>
      <c r="IL2200" s="196" t="s">
        <v>4844</v>
      </c>
      <c r="IM2200" s="5">
        <v>120</v>
      </c>
      <c r="IN2200" s="296">
        <f t="shared" si="152"/>
        <v>2</v>
      </c>
    </row>
    <row r="2201" spans="1:248">
      <c r="A2201" s="52">
        <f>+'3.- Resumen general'!B2203</f>
        <v>2197</v>
      </c>
      <c r="B2201" s="52">
        <v>90950</v>
      </c>
      <c r="C2201" s="53" t="str">
        <f>+'3.- Resumen general'!D2203</f>
        <v>Hemodiafiltración</v>
      </c>
      <c r="D2201" s="490" t="str">
        <f>+'3.- Resumen general'!F2203</f>
        <v>Hemodiálisis</v>
      </c>
      <c r="E2201" s="433" t="s">
        <v>3262</v>
      </c>
      <c r="F2201" s="323">
        <f t="shared" si="150"/>
        <v>125.08799999999999</v>
      </c>
      <c r="G2201" s="55"/>
      <c r="H2201" s="323"/>
      <c r="I2201" s="55"/>
      <c r="J2201" s="323"/>
      <c r="K2201" s="56">
        <f t="shared" si="151"/>
        <v>125.08799999999999</v>
      </c>
      <c r="IK2201" s="2">
        <v>90950</v>
      </c>
      <c r="IL2201" s="196" t="s">
        <v>4845</v>
      </c>
      <c r="IM2201" s="5">
        <v>90</v>
      </c>
      <c r="IN2201" s="296">
        <f t="shared" si="152"/>
        <v>1.5</v>
      </c>
    </row>
    <row r="2202" spans="1:248">
      <c r="A2202" s="52">
        <f>+'3.- Resumen general'!B2204</f>
        <v>2198</v>
      </c>
      <c r="B2202" s="52">
        <v>90951</v>
      </c>
      <c r="C2202" s="53" t="str">
        <f>+'3.- Resumen general'!D2204</f>
        <v>Diálisis peritoneal intermitente</v>
      </c>
      <c r="D2202" s="490" t="str">
        <f>+'3.- Resumen general'!F2204</f>
        <v>Diálisis Peritoneal</v>
      </c>
      <c r="E2202" s="433" t="s">
        <v>3262</v>
      </c>
      <c r="F2202" s="323">
        <f t="shared" si="150"/>
        <v>125.08799999999999</v>
      </c>
      <c r="G2202" s="55"/>
      <c r="H2202" s="323"/>
      <c r="I2202" s="55"/>
      <c r="J2202" s="323"/>
      <c r="K2202" s="56">
        <f t="shared" si="151"/>
        <v>125.08799999999999</v>
      </c>
      <c r="IK2202" s="2">
        <v>90951</v>
      </c>
      <c r="IL2202" s="196" t="s">
        <v>4846</v>
      </c>
      <c r="IM2202" s="5">
        <v>15</v>
      </c>
      <c r="IN2202" s="296">
        <f t="shared" si="152"/>
        <v>0.25</v>
      </c>
    </row>
    <row r="2203" spans="1:248">
      <c r="A2203" s="52">
        <f>+'3.- Resumen general'!B2205</f>
        <v>2199</v>
      </c>
      <c r="B2203" s="52">
        <v>90952</v>
      </c>
      <c r="C2203" s="53" t="str">
        <f>+'3.- Resumen general'!D2205</f>
        <v>Diálisis peritoneal crónica ambulatoria</v>
      </c>
      <c r="D2203" s="490" t="str">
        <f>+'3.- Resumen general'!F2205</f>
        <v>Diálisis Peritoneal</v>
      </c>
      <c r="E2203" s="433" t="s">
        <v>3262</v>
      </c>
      <c r="F2203" s="323">
        <f t="shared" si="150"/>
        <v>125.08799999999999</v>
      </c>
      <c r="G2203" s="55"/>
      <c r="H2203" s="323"/>
      <c r="I2203" s="55"/>
      <c r="J2203" s="323"/>
      <c r="K2203" s="56">
        <f t="shared" si="151"/>
        <v>125.08799999999999</v>
      </c>
      <c r="IK2203" s="2">
        <v>90952</v>
      </c>
      <c r="IL2203" s="196" t="s">
        <v>4847</v>
      </c>
      <c r="IM2203" s="5">
        <v>15</v>
      </c>
      <c r="IN2203" s="296">
        <f t="shared" si="152"/>
        <v>0.25</v>
      </c>
    </row>
    <row r="2204" spans="1:248" s="63" customFormat="1">
      <c r="A2204" s="52">
        <f>+'3.- Resumen general'!B2206</f>
        <v>2200</v>
      </c>
      <c r="B2204" s="52">
        <v>91000</v>
      </c>
      <c r="C2204" s="53" t="str">
        <f>+'3.- Resumen general'!D2206</f>
        <v>Intubación esofágica y obtención de material</v>
      </c>
      <c r="D2204" s="490" t="str">
        <f>+'3.- Resumen general'!F2206</f>
        <v>Atención de Tópico</v>
      </c>
      <c r="E2204" s="434" t="s">
        <v>3228</v>
      </c>
      <c r="F2204" s="323">
        <f t="shared" si="150"/>
        <v>12.01</v>
      </c>
      <c r="G2204" s="62"/>
      <c r="H2204" s="323"/>
      <c r="I2204" s="60"/>
      <c r="J2204" s="323"/>
      <c r="K2204" s="61">
        <f t="shared" si="151"/>
        <v>12.01</v>
      </c>
      <c r="L2204" s="6"/>
      <c r="M2204" s="6"/>
      <c r="N2204" s="6"/>
      <c r="P2204" s="64"/>
      <c r="IK2204" s="287">
        <v>91000</v>
      </c>
      <c r="IL2204" s="196" t="s">
        <v>4848</v>
      </c>
      <c r="IM2204" s="64">
        <v>20</v>
      </c>
      <c r="IN2204" s="296">
        <f t="shared" si="152"/>
        <v>0.33333333333333331</v>
      </c>
    </row>
    <row r="2205" spans="1:248" s="63" customFormat="1">
      <c r="A2205" s="52">
        <f>+'3.- Resumen general'!B2207</f>
        <v>2201</v>
      </c>
      <c r="B2205" s="52">
        <v>91001</v>
      </c>
      <c r="C2205" s="53" t="str">
        <f>+'3.- Resumen general'!D2207</f>
        <v>Colocación de Sonda Nasogástrica</v>
      </c>
      <c r="D2205" s="490" t="str">
        <f>+'3.- Resumen general'!F2207</f>
        <v>Atención de Tópico</v>
      </c>
      <c r="E2205" s="434" t="s">
        <v>3228</v>
      </c>
      <c r="F2205" s="323">
        <f t="shared" si="150"/>
        <v>12.01</v>
      </c>
      <c r="G2205" s="62"/>
      <c r="H2205" s="323"/>
      <c r="I2205" s="60"/>
      <c r="J2205" s="323"/>
      <c r="K2205" s="61">
        <f t="shared" si="151"/>
        <v>12.01</v>
      </c>
      <c r="L2205" s="6"/>
      <c r="M2205" s="6"/>
      <c r="N2205" s="6"/>
      <c r="P2205" s="64"/>
      <c r="IK2205" s="287">
        <v>91001</v>
      </c>
      <c r="IL2205" s="196" t="s">
        <v>4849</v>
      </c>
      <c r="IM2205" s="64">
        <v>0</v>
      </c>
      <c r="IN2205" s="296">
        <f t="shared" si="152"/>
        <v>0</v>
      </c>
    </row>
    <row r="2206" spans="1:248" s="63" customFormat="1">
      <c r="A2206" s="52">
        <f>+'3.- Resumen general'!B2208</f>
        <v>2202</v>
      </c>
      <c r="B2206" s="52">
        <v>91002</v>
      </c>
      <c r="C2206" s="53" t="str">
        <f>+'3.- Resumen general'!D2208</f>
        <v>Colocación Sonda Duodenal</v>
      </c>
      <c r="D2206" s="490" t="str">
        <f>+'3.- Resumen general'!F2208</f>
        <v>Atención de Tópico</v>
      </c>
      <c r="E2206" s="434" t="s">
        <v>3228</v>
      </c>
      <c r="F2206" s="323">
        <f t="shared" si="150"/>
        <v>12.01</v>
      </c>
      <c r="G2206" s="62"/>
      <c r="H2206" s="323"/>
      <c r="I2206" s="60"/>
      <c r="J2206" s="323"/>
      <c r="K2206" s="61">
        <f t="shared" si="151"/>
        <v>12.01</v>
      </c>
      <c r="L2206" s="6"/>
      <c r="M2206" s="6"/>
      <c r="N2206" s="6"/>
      <c r="P2206" s="64"/>
      <c r="IK2206" s="287">
        <v>91002</v>
      </c>
      <c r="IL2206" s="196" t="s">
        <v>4850</v>
      </c>
      <c r="IM2206" s="64">
        <v>20</v>
      </c>
      <c r="IN2206" s="296">
        <f t="shared" si="152"/>
        <v>0.33333333333333331</v>
      </c>
    </row>
    <row r="2207" spans="1:248" s="63" customFormat="1">
      <c r="A2207" s="52">
        <f>+'3.- Resumen general'!B2209</f>
        <v>2203</v>
      </c>
      <c r="B2207" s="52">
        <v>91010</v>
      </c>
      <c r="C2207" s="53" t="str">
        <f>+'3.- Resumen general'!D2209</f>
        <v>Estudio de motilidad esofágica (manometría del esófago y/o de la unión gastroesofágica)</v>
      </c>
      <c r="D2207" s="490" t="str">
        <f>+'3.- Resumen general'!F2209</f>
        <v>Atención de Tópico</v>
      </c>
      <c r="E2207" s="434" t="s">
        <v>3228</v>
      </c>
      <c r="F2207" s="323">
        <f t="shared" si="150"/>
        <v>12.01</v>
      </c>
      <c r="G2207" s="62"/>
      <c r="H2207" s="323"/>
      <c r="I2207" s="60"/>
      <c r="J2207" s="323"/>
      <c r="K2207" s="61">
        <f t="shared" si="151"/>
        <v>12.01</v>
      </c>
      <c r="L2207" s="6"/>
      <c r="M2207" s="6"/>
      <c r="N2207" s="6"/>
      <c r="P2207" s="64"/>
      <c r="IK2207" s="2">
        <v>91010</v>
      </c>
      <c r="IL2207" s="196" t="s">
        <v>4851</v>
      </c>
      <c r="IM2207" s="64">
        <v>20</v>
      </c>
      <c r="IN2207" s="296">
        <f t="shared" si="152"/>
        <v>0.33333333333333331</v>
      </c>
    </row>
    <row r="2208" spans="1:248" s="63" customFormat="1">
      <c r="A2208" s="52">
        <f>+'3.- Resumen general'!B2210</f>
        <v>2204</v>
      </c>
      <c r="B2208" s="52">
        <v>91030</v>
      </c>
      <c r="C2208" s="53" t="str">
        <f>+'3.- Resumen general'!D2210</f>
        <v>Test de perfusión ácida (prueba de Bernstein) para esofagitis</v>
      </c>
      <c r="D2208" s="490" t="str">
        <f>+'3.- Resumen general'!F2210</f>
        <v>Atención de Tópico</v>
      </c>
      <c r="E2208" s="434" t="s">
        <v>3228</v>
      </c>
      <c r="F2208" s="323">
        <f t="shared" si="150"/>
        <v>12.01</v>
      </c>
      <c r="G2208" s="62"/>
      <c r="H2208" s="323"/>
      <c r="I2208" s="60"/>
      <c r="J2208" s="323"/>
      <c r="K2208" s="61">
        <f t="shared" si="151"/>
        <v>12.01</v>
      </c>
      <c r="L2208" s="6"/>
      <c r="M2208" s="6"/>
      <c r="N2208" s="6"/>
      <c r="P2208" s="64"/>
      <c r="IK2208" s="2">
        <v>91030</v>
      </c>
      <c r="IL2208" s="196" t="s">
        <v>4852</v>
      </c>
      <c r="IM2208" s="64">
        <v>20</v>
      </c>
      <c r="IN2208" s="296">
        <f t="shared" si="152"/>
        <v>0.33333333333333331</v>
      </c>
    </row>
    <row r="2209" spans="1:248" s="63" customFormat="1">
      <c r="A2209" s="52">
        <f>+'3.- Resumen general'!B2211</f>
        <v>2205</v>
      </c>
      <c r="B2209" s="52">
        <v>91033</v>
      </c>
      <c r="C2209" s="53" t="str">
        <f>+'3.- Resumen general'!D2211</f>
        <v>Monitoreo de pH esofágico</v>
      </c>
      <c r="D2209" s="490" t="str">
        <f>+'3.- Resumen general'!F2211</f>
        <v>Atención de Tópico</v>
      </c>
      <c r="E2209" s="434" t="s">
        <v>3228</v>
      </c>
      <c r="F2209" s="323">
        <f t="shared" si="150"/>
        <v>12.01</v>
      </c>
      <c r="G2209" s="62"/>
      <c r="H2209" s="323"/>
      <c r="I2209" s="60"/>
      <c r="J2209" s="323"/>
      <c r="K2209" s="61">
        <f t="shared" si="151"/>
        <v>12.01</v>
      </c>
      <c r="L2209" s="6"/>
      <c r="M2209" s="6"/>
      <c r="N2209" s="6"/>
      <c r="P2209" s="64"/>
      <c r="IK2209" s="2">
        <v>91033</v>
      </c>
      <c r="IL2209" s="196" t="s">
        <v>4853</v>
      </c>
      <c r="IM2209" s="64">
        <v>30</v>
      </c>
      <c r="IN2209" s="296">
        <f t="shared" si="152"/>
        <v>0.5</v>
      </c>
    </row>
    <row r="2210" spans="1:248" s="63" customFormat="1">
      <c r="A2210" s="52">
        <f>+'3.- Resumen general'!B2212</f>
        <v>2206</v>
      </c>
      <c r="B2210" s="52">
        <v>91052</v>
      </c>
      <c r="C2210" s="53" t="str">
        <f>+'3.- Resumen general'!D2212</f>
        <v>Test de secreción gástrica con inyección de estimulante (histamina, insulina, calcio y secretina)</v>
      </c>
      <c r="D2210" s="490" t="str">
        <f>+'3.- Resumen general'!F2212</f>
        <v>Atención de Tópico</v>
      </c>
      <c r="E2210" s="434" t="s">
        <v>3228</v>
      </c>
      <c r="F2210" s="323">
        <f t="shared" si="150"/>
        <v>12.01</v>
      </c>
      <c r="G2210" s="62"/>
      <c r="H2210" s="323"/>
      <c r="I2210" s="60"/>
      <c r="J2210" s="323"/>
      <c r="K2210" s="61">
        <f t="shared" si="151"/>
        <v>12.01</v>
      </c>
      <c r="L2210" s="6"/>
      <c r="M2210" s="6"/>
      <c r="N2210" s="6"/>
      <c r="P2210" s="64"/>
      <c r="IK2210" s="2">
        <v>91052</v>
      </c>
      <c r="IL2210" s="196" t="s">
        <v>4854</v>
      </c>
      <c r="IM2210" s="64">
        <v>30</v>
      </c>
      <c r="IN2210" s="296">
        <f t="shared" si="152"/>
        <v>0.5</v>
      </c>
    </row>
    <row r="2211" spans="1:248" s="63" customFormat="1">
      <c r="A2211" s="52">
        <f>+'3.- Resumen general'!B2213</f>
        <v>2207</v>
      </c>
      <c r="B2211" s="52">
        <v>91105</v>
      </c>
      <c r="C2211" s="53" t="str">
        <f>+'3.- Resumen general'!D2213</f>
        <v>Intubación gástrica, lavado o aspiración terapéutica</v>
      </c>
      <c r="D2211" s="490" t="str">
        <f>+'3.- Resumen general'!F2213</f>
        <v>Atención de Tópico</v>
      </c>
      <c r="E2211" s="434" t="s">
        <v>3228</v>
      </c>
      <c r="F2211" s="323">
        <f t="shared" si="150"/>
        <v>12.01</v>
      </c>
      <c r="G2211" s="62"/>
      <c r="H2211" s="323"/>
      <c r="I2211" s="60"/>
      <c r="J2211" s="323"/>
      <c r="K2211" s="61">
        <f t="shared" si="151"/>
        <v>12.01</v>
      </c>
      <c r="L2211" s="6"/>
      <c r="M2211" s="6"/>
      <c r="N2211" s="6"/>
      <c r="P2211" s="64"/>
      <c r="IK2211" s="2">
        <v>91105</v>
      </c>
      <c r="IL2211" s="196" t="s">
        <v>1786</v>
      </c>
      <c r="IM2211" s="64">
        <v>20</v>
      </c>
      <c r="IN2211" s="296">
        <f t="shared" si="152"/>
        <v>0.33333333333333331</v>
      </c>
    </row>
    <row r="2212" spans="1:248" s="63" customFormat="1">
      <c r="A2212" s="52">
        <f>+'3.- Resumen general'!B2214</f>
        <v>2208</v>
      </c>
      <c r="B2212" s="52">
        <v>91122</v>
      </c>
      <c r="C2212" s="53" t="str">
        <f>+'3.- Resumen general'!D2214</f>
        <v>Manometría anorectal</v>
      </c>
      <c r="D2212" s="490" t="str">
        <f>+'3.- Resumen general'!F2214</f>
        <v>Atención de Tópico</v>
      </c>
      <c r="E2212" s="434" t="s">
        <v>446</v>
      </c>
      <c r="F2212" s="323">
        <f t="shared" si="150"/>
        <v>2.9198499999999998</v>
      </c>
      <c r="G2212" s="62"/>
      <c r="H2212" s="323"/>
      <c r="I2212" s="60"/>
      <c r="J2212" s="323"/>
      <c r="K2212" s="61">
        <f t="shared" si="151"/>
        <v>2.9198499999999998</v>
      </c>
      <c r="L2212" s="6"/>
      <c r="M2212" s="6"/>
      <c r="N2212" s="6"/>
      <c r="P2212" s="64"/>
      <c r="IK2212" s="2">
        <v>91122</v>
      </c>
      <c r="IL2212" s="196" t="s">
        <v>4855</v>
      </c>
      <c r="IM2212" s="64">
        <v>30</v>
      </c>
      <c r="IN2212" s="296">
        <f t="shared" si="152"/>
        <v>0.5</v>
      </c>
    </row>
    <row r="2213" spans="1:248">
      <c r="A2213" s="52">
        <f>+'3.- Resumen general'!B2215</f>
        <v>2209</v>
      </c>
      <c r="B2213" s="52">
        <v>92015</v>
      </c>
      <c r="C2213" s="53" t="str">
        <f>+'3.- Resumen general'!D2215</f>
        <v>Refracción</v>
      </c>
      <c r="D2213" s="490" t="str">
        <f>+'3.- Resumen general'!F2215</f>
        <v>Atención de Tópico</v>
      </c>
      <c r="E2213" s="432" t="s">
        <v>446</v>
      </c>
      <c r="F2213" s="323">
        <f t="shared" si="150"/>
        <v>2.9198499999999998</v>
      </c>
      <c r="G2213" s="57"/>
      <c r="H2213" s="323"/>
      <c r="I2213" s="55"/>
      <c r="J2213" s="323"/>
      <c r="K2213" s="56">
        <f t="shared" si="151"/>
        <v>2.9198499999999998</v>
      </c>
      <c r="IK2213" s="2">
        <v>92015</v>
      </c>
      <c r="IL2213" s="196" t="s">
        <v>1787</v>
      </c>
      <c r="IM2213" s="5">
        <v>0</v>
      </c>
      <c r="IN2213" s="296">
        <f t="shared" si="152"/>
        <v>0</v>
      </c>
    </row>
    <row r="2214" spans="1:248">
      <c r="A2214" s="52">
        <f>+'3.- Resumen general'!B2216</f>
        <v>2210</v>
      </c>
      <c r="B2214" s="52">
        <v>92020</v>
      </c>
      <c r="C2214" s="53" t="str">
        <f>+'3.- Resumen general'!D2216</f>
        <v>Gonioscopía</v>
      </c>
      <c r="D2214" s="490" t="str">
        <f>+'3.- Resumen general'!F2216</f>
        <v>Atención de Tópico</v>
      </c>
      <c r="E2214" s="432" t="s">
        <v>446</v>
      </c>
      <c r="F2214" s="323">
        <f t="shared" si="150"/>
        <v>2.9198499999999998</v>
      </c>
      <c r="G2214" s="57"/>
      <c r="H2214" s="323"/>
      <c r="I2214" s="55"/>
      <c r="J2214" s="323"/>
      <c r="K2214" s="56">
        <f t="shared" si="151"/>
        <v>2.9198499999999998</v>
      </c>
      <c r="IK2214" s="2">
        <v>92020</v>
      </c>
      <c r="IL2214" s="196" t="s">
        <v>4856</v>
      </c>
      <c r="IM2214" s="5">
        <v>15</v>
      </c>
      <c r="IN2214" s="296">
        <f t="shared" si="152"/>
        <v>0.25</v>
      </c>
    </row>
    <row r="2215" spans="1:248">
      <c r="A2215" s="52">
        <f>+'3.- Resumen general'!B2217</f>
        <v>2211</v>
      </c>
      <c r="B2215" s="52">
        <v>92065</v>
      </c>
      <c r="C2215" s="53" t="str">
        <f>+'3.- Resumen general'!D2217</f>
        <v>Ejercicios ortópticos c/sesión</v>
      </c>
      <c r="D2215" s="490" t="str">
        <f>+'3.- Resumen general'!F2217</f>
        <v>Atención de Tópico</v>
      </c>
      <c r="E2215" s="432" t="s">
        <v>446</v>
      </c>
      <c r="F2215" s="323">
        <f t="shared" si="150"/>
        <v>2.9198499999999998</v>
      </c>
      <c r="G2215" s="57"/>
      <c r="H2215" s="323"/>
      <c r="I2215" s="55"/>
      <c r="J2215" s="323"/>
      <c r="K2215" s="56">
        <f t="shared" si="151"/>
        <v>2.9198499999999998</v>
      </c>
      <c r="IK2215" s="287">
        <v>92065</v>
      </c>
      <c r="IL2215" s="196" t="s">
        <v>4857</v>
      </c>
      <c r="IM2215" s="5">
        <v>20</v>
      </c>
      <c r="IN2215" s="296">
        <f t="shared" si="152"/>
        <v>0.33333333333333331</v>
      </c>
    </row>
    <row r="2216" spans="1:248">
      <c r="A2216" s="52">
        <f>+'3.- Resumen general'!B2218</f>
        <v>2212</v>
      </c>
      <c r="B2216" s="52">
        <v>92081</v>
      </c>
      <c r="C2216" s="53" t="str">
        <f>+'3.- Resumen general'!D2218</f>
        <v>Campimetría y/o perimetría, uni o bilateral</v>
      </c>
      <c r="D2216" s="490" t="str">
        <f>+'3.- Resumen general'!F2218</f>
        <v>Atención de Tópico</v>
      </c>
      <c r="E2216" s="432" t="s">
        <v>446</v>
      </c>
      <c r="F2216" s="323">
        <f t="shared" si="150"/>
        <v>2.9198499999999998</v>
      </c>
      <c r="G2216" s="57"/>
      <c r="H2216" s="323"/>
      <c r="I2216" s="55"/>
      <c r="J2216" s="323"/>
      <c r="K2216" s="56">
        <f t="shared" si="151"/>
        <v>2.9198499999999998</v>
      </c>
      <c r="IK2216" s="2">
        <v>92081</v>
      </c>
      <c r="IL2216" s="196" t="s">
        <v>4858</v>
      </c>
      <c r="IM2216" s="5">
        <v>20</v>
      </c>
      <c r="IN2216" s="296">
        <f t="shared" si="152"/>
        <v>0.33333333333333331</v>
      </c>
    </row>
    <row r="2217" spans="1:248">
      <c r="A2217" s="52">
        <f>+'3.- Resumen general'!B2219</f>
        <v>2213</v>
      </c>
      <c r="B2217" s="52">
        <v>92100</v>
      </c>
      <c r="C2217" s="53" t="str">
        <f>+'3.- Resumen general'!D2219</f>
        <v>Tonometría</v>
      </c>
      <c r="D2217" s="490" t="str">
        <f>+'3.- Resumen general'!F2219</f>
        <v>Atención de Tópico</v>
      </c>
      <c r="E2217" s="432" t="s">
        <v>446</v>
      </c>
      <c r="F2217" s="323">
        <f t="shared" si="150"/>
        <v>2.9198499999999998</v>
      </c>
      <c r="G2217" s="57"/>
      <c r="H2217" s="323"/>
      <c r="I2217" s="55"/>
      <c r="J2217" s="323"/>
      <c r="K2217" s="56">
        <f t="shared" si="151"/>
        <v>2.9198499999999998</v>
      </c>
      <c r="IK2217" s="2">
        <v>92100</v>
      </c>
      <c r="IL2217" s="196" t="s">
        <v>1788</v>
      </c>
      <c r="IM2217" s="5">
        <v>10</v>
      </c>
      <c r="IN2217" s="296">
        <f t="shared" si="152"/>
        <v>0.16666666666666666</v>
      </c>
    </row>
    <row r="2218" spans="1:248">
      <c r="A2218" s="52">
        <f>+'3.- Resumen general'!B2220</f>
        <v>2214</v>
      </c>
      <c r="B2218" s="52">
        <v>92227</v>
      </c>
      <c r="C2218" s="53" t="str">
        <f>+'3.- Resumen general'!D2220</f>
        <v>Oftalmoscopía directa e Indirecta</v>
      </c>
      <c r="D2218" s="490" t="str">
        <f>+'3.- Resumen general'!F2220</f>
        <v>Atención de Tópico</v>
      </c>
      <c r="E2218" s="432" t="s">
        <v>446</v>
      </c>
      <c r="F2218" s="323">
        <f t="shared" si="150"/>
        <v>2.9198499999999998</v>
      </c>
      <c r="G2218" s="57"/>
      <c r="H2218" s="323"/>
      <c r="I2218" s="55"/>
      <c r="J2218" s="323"/>
      <c r="K2218" s="56">
        <f t="shared" si="151"/>
        <v>2.9198499999999998</v>
      </c>
      <c r="IK2218" s="287">
        <v>92227</v>
      </c>
      <c r="IL2218" s="196" t="s">
        <v>4859</v>
      </c>
      <c r="IM2218" s="5">
        <v>10</v>
      </c>
      <c r="IN2218" s="296">
        <f t="shared" si="152"/>
        <v>0.16666666666666666</v>
      </c>
    </row>
    <row r="2219" spans="1:248" s="63" customFormat="1">
      <c r="A2219" s="52">
        <f>+'3.- Resumen general'!B2221</f>
        <v>2215</v>
      </c>
      <c r="B2219" s="52">
        <v>92235</v>
      </c>
      <c r="C2219" s="53" t="str">
        <f>+'3.- Resumen general'!D2221</f>
        <v>Angiografía con fluoresceína</v>
      </c>
      <c r="D2219" s="490" t="str">
        <f>+'3.- Resumen general'!F2221</f>
        <v>Atención de Tópico</v>
      </c>
      <c r="E2219" s="433" t="s">
        <v>3246</v>
      </c>
      <c r="F2219" s="323">
        <f t="shared" si="150"/>
        <v>23.18</v>
      </c>
      <c r="G2219" s="62"/>
      <c r="H2219" s="323"/>
      <c r="I2219" s="60"/>
      <c r="J2219" s="323"/>
      <c r="K2219" s="61">
        <f t="shared" si="151"/>
        <v>23.18</v>
      </c>
      <c r="L2219" s="6"/>
      <c r="M2219" s="6"/>
      <c r="N2219" s="6"/>
      <c r="P2219" s="64"/>
      <c r="IK2219" s="2">
        <v>92235</v>
      </c>
      <c r="IL2219" s="196" t="s">
        <v>1789</v>
      </c>
      <c r="IM2219" s="64">
        <v>45</v>
      </c>
      <c r="IN2219" s="296">
        <f t="shared" si="152"/>
        <v>0.75</v>
      </c>
    </row>
    <row r="2220" spans="1:248">
      <c r="A2220" s="52">
        <f>+'3.- Resumen general'!B2222</f>
        <v>2216</v>
      </c>
      <c r="B2220" s="52">
        <v>92250</v>
      </c>
      <c r="C2220" s="53" t="str">
        <f>+'3.- Resumen general'!D2222</f>
        <v>Fondo de ojo</v>
      </c>
      <c r="D2220" s="490" t="str">
        <f>+'3.- Resumen general'!F2222</f>
        <v>Atención de Tópico</v>
      </c>
      <c r="E2220" s="432" t="s">
        <v>446</v>
      </c>
      <c r="F2220" s="323">
        <f t="shared" si="150"/>
        <v>2.9198499999999998</v>
      </c>
      <c r="G2220" s="57"/>
      <c r="H2220" s="323"/>
      <c r="I2220" s="55"/>
      <c r="J2220" s="323"/>
      <c r="K2220" s="56">
        <f t="shared" si="151"/>
        <v>2.9198499999999998</v>
      </c>
      <c r="IK2220" s="2">
        <v>92250</v>
      </c>
      <c r="IL2220" s="196" t="s">
        <v>1790</v>
      </c>
      <c r="IM2220" s="5">
        <v>15</v>
      </c>
      <c r="IN2220" s="296">
        <f t="shared" si="152"/>
        <v>0.25</v>
      </c>
    </row>
    <row r="2221" spans="1:248">
      <c r="A2221" s="52">
        <f>+'3.- Resumen general'!B2223</f>
        <v>2217</v>
      </c>
      <c r="B2221" s="52">
        <v>92260</v>
      </c>
      <c r="C2221" s="53" t="str">
        <f>+'3.- Resumen general'!D2223</f>
        <v>Oftalmodinamometría</v>
      </c>
      <c r="D2221" s="490" t="str">
        <f>+'3.- Resumen general'!F2223</f>
        <v>Atención de Tópico</v>
      </c>
      <c r="E2221" s="432" t="s">
        <v>446</v>
      </c>
      <c r="F2221" s="323">
        <f t="shared" si="150"/>
        <v>2.9198499999999998</v>
      </c>
      <c r="G2221" s="57"/>
      <c r="H2221" s="323"/>
      <c r="I2221" s="55"/>
      <c r="J2221" s="323"/>
      <c r="K2221" s="56">
        <f t="shared" si="151"/>
        <v>2.9198499999999998</v>
      </c>
      <c r="IK2221" s="287">
        <v>92260</v>
      </c>
      <c r="IL2221" s="196" t="s">
        <v>4860</v>
      </c>
      <c r="IM2221" s="5">
        <v>20</v>
      </c>
      <c r="IN2221" s="296">
        <f t="shared" si="152"/>
        <v>0.33333333333333331</v>
      </c>
    </row>
    <row r="2222" spans="1:248">
      <c r="A2222" s="52">
        <f>+'3.- Resumen general'!B2224</f>
        <v>2218</v>
      </c>
      <c r="B2222" s="52">
        <v>92265</v>
      </c>
      <c r="C2222" s="53" t="str">
        <f>+'3.- Resumen general'!D2224</f>
        <v>Oculoelectromiografía de aguja, uno o varios músculos extraoculares</v>
      </c>
      <c r="D2222" s="490" t="str">
        <f>+'3.- Resumen general'!F2224</f>
        <v>Atención de Tópico</v>
      </c>
      <c r="E2222" s="432" t="s">
        <v>446</v>
      </c>
      <c r="F2222" s="323">
        <f t="shared" si="150"/>
        <v>2.9198499999999998</v>
      </c>
      <c r="G2222" s="57"/>
      <c r="H2222" s="323"/>
      <c r="I2222" s="55"/>
      <c r="J2222" s="323"/>
      <c r="K2222" s="56">
        <f t="shared" si="151"/>
        <v>2.9198499999999998</v>
      </c>
      <c r="IK2222" s="2">
        <v>92265</v>
      </c>
      <c r="IL2222" s="196" t="s">
        <v>4861</v>
      </c>
      <c r="IM2222" s="5">
        <v>15</v>
      </c>
      <c r="IN2222" s="296">
        <f t="shared" si="152"/>
        <v>0.25</v>
      </c>
    </row>
    <row r="2223" spans="1:248">
      <c r="A2223" s="52">
        <f>+'3.- Resumen general'!B2225</f>
        <v>2219</v>
      </c>
      <c r="B2223" s="52">
        <v>92275</v>
      </c>
      <c r="C2223" s="53" t="str">
        <f>+'3.- Resumen general'!D2225</f>
        <v>Electroretinograma</v>
      </c>
      <c r="D2223" s="490" t="str">
        <f>+'3.- Resumen general'!F2225</f>
        <v>Atención de Tópico</v>
      </c>
      <c r="E2223" s="432" t="s">
        <v>446</v>
      </c>
      <c r="F2223" s="323">
        <f t="shared" si="150"/>
        <v>2.9198499999999998</v>
      </c>
      <c r="G2223" s="57"/>
      <c r="H2223" s="323"/>
      <c r="I2223" s="55"/>
      <c r="J2223" s="323"/>
      <c r="K2223" s="56">
        <f t="shared" si="151"/>
        <v>2.9198499999999998</v>
      </c>
      <c r="IK2223" s="2">
        <v>92275</v>
      </c>
      <c r="IL2223" s="196" t="s">
        <v>1791</v>
      </c>
      <c r="IM2223" s="5">
        <v>20</v>
      </c>
      <c r="IN2223" s="296">
        <f t="shared" si="152"/>
        <v>0.33333333333333331</v>
      </c>
    </row>
    <row r="2224" spans="1:248">
      <c r="A2224" s="52">
        <f>+'3.- Resumen general'!B2226</f>
        <v>2220</v>
      </c>
      <c r="B2224" s="52">
        <v>92499</v>
      </c>
      <c r="C2224" s="53" t="str">
        <f>+'3.- Resumen general'!D2226</f>
        <v>Microscopía especular</v>
      </c>
      <c r="D2224" s="490" t="str">
        <f>+'3.- Resumen general'!F2226</f>
        <v>Atención de Tópico</v>
      </c>
      <c r="E2224" s="432" t="s">
        <v>446</v>
      </c>
      <c r="F2224" s="323">
        <f t="shared" si="150"/>
        <v>2.9198499999999998</v>
      </c>
      <c r="G2224" s="57"/>
      <c r="H2224" s="323"/>
      <c r="I2224" s="55"/>
      <c r="J2224" s="323"/>
      <c r="K2224" s="56">
        <f t="shared" si="151"/>
        <v>2.9198499999999998</v>
      </c>
      <c r="IK2224" s="2">
        <v>92499</v>
      </c>
      <c r="IL2224" s="196" t="s">
        <v>1792</v>
      </c>
      <c r="IM2224" s="5">
        <v>20</v>
      </c>
      <c r="IN2224" s="296">
        <f t="shared" si="152"/>
        <v>0.33333333333333331</v>
      </c>
    </row>
    <row r="2225" spans="1:248">
      <c r="A2225" s="52">
        <f>+'3.- Resumen general'!B2227</f>
        <v>2221</v>
      </c>
      <c r="B2225" s="52">
        <v>92504</v>
      </c>
      <c r="C2225" s="53" t="str">
        <f>+'3.- Resumen general'!D2227</f>
        <v>Microscopía binocular</v>
      </c>
      <c r="D2225" s="490" t="str">
        <f>+'3.- Resumen general'!F2227</f>
        <v>Atención de Tópico</v>
      </c>
      <c r="E2225" s="432" t="s">
        <v>446</v>
      </c>
      <c r="F2225" s="323">
        <f t="shared" si="150"/>
        <v>2.9198499999999998</v>
      </c>
      <c r="G2225" s="57"/>
      <c r="H2225" s="323"/>
      <c r="I2225" s="55"/>
      <c r="J2225" s="323"/>
      <c r="K2225" s="56">
        <f t="shared" si="151"/>
        <v>2.9198499999999998</v>
      </c>
      <c r="IK2225" s="2">
        <v>92504</v>
      </c>
      <c r="IL2225" s="196" t="s">
        <v>4862</v>
      </c>
      <c r="IM2225" s="5">
        <v>20</v>
      </c>
      <c r="IN2225" s="296">
        <f t="shared" si="152"/>
        <v>0.33333333333333331</v>
      </c>
    </row>
    <row r="2226" spans="1:248">
      <c r="A2226" s="52">
        <f>+'3.- Resumen general'!B2228</f>
        <v>2222</v>
      </c>
      <c r="B2226" s="52">
        <v>92507</v>
      </c>
      <c r="C2226" s="53" t="str">
        <f>+'3.- Resumen general'!D2228</f>
        <v>Terapia del lenguaje</v>
      </c>
      <c r="D2226" s="490" t="str">
        <f>+'3.- Resumen general'!F2228</f>
        <v>Atención de Tópico</v>
      </c>
      <c r="E2226" s="432" t="s">
        <v>446</v>
      </c>
      <c r="F2226" s="323">
        <f t="shared" si="150"/>
        <v>2.9198499999999998</v>
      </c>
      <c r="G2226" s="57"/>
      <c r="H2226" s="323"/>
      <c r="I2226" s="55"/>
      <c r="J2226" s="323"/>
      <c r="K2226" s="56">
        <f t="shared" si="151"/>
        <v>2.9198499999999998</v>
      </c>
      <c r="IK2226" s="2" t="s">
        <v>6225</v>
      </c>
      <c r="IL2226" s="196" t="s">
        <v>1793</v>
      </c>
      <c r="IM2226" s="5">
        <v>0</v>
      </c>
      <c r="IN2226" s="296">
        <f t="shared" si="152"/>
        <v>0</v>
      </c>
    </row>
    <row r="2227" spans="1:248">
      <c r="A2227" s="52">
        <f>+'3.- Resumen general'!B2229</f>
        <v>2223</v>
      </c>
      <c r="B2227" s="52">
        <v>92511</v>
      </c>
      <c r="C2227" s="53" t="str">
        <f>+'3.- Resumen general'!D2229</f>
        <v>Nasofaringoscopía con endoscopio (procedimiento separado)</v>
      </c>
      <c r="D2227" s="490" t="str">
        <f>+'3.- Resumen general'!F2229</f>
        <v>Atención de Tópico</v>
      </c>
      <c r="E2227" s="432" t="s">
        <v>446</v>
      </c>
      <c r="F2227" s="323">
        <f t="shared" si="150"/>
        <v>2.9198499999999998</v>
      </c>
      <c r="G2227" s="57"/>
      <c r="H2227" s="323"/>
      <c r="I2227" s="55"/>
      <c r="J2227" s="323"/>
      <c r="K2227" s="56">
        <f t="shared" si="151"/>
        <v>2.9198499999999998</v>
      </c>
      <c r="IK2227" s="2">
        <v>92511</v>
      </c>
      <c r="IL2227" s="196" t="s">
        <v>4863</v>
      </c>
      <c r="IM2227" s="5">
        <v>25</v>
      </c>
      <c r="IN2227" s="296">
        <f t="shared" si="152"/>
        <v>0.41666666666666669</v>
      </c>
    </row>
    <row r="2228" spans="1:248">
      <c r="A2228" s="52">
        <f>+'3.- Resumen general'!B2230</f>
        <v>2224</v>
      </c>
      <c r="B2228" s="52">
        <v>92557</v>
      </c>
      <c r="C2228" s="53" t="str">
        <f>+'3.- Resumen general'!D2230</f>
        <v>Audiometría</v>
      </c>
      <c r="D2228" s="490" t="str">
        <f>+'3.- Resumen general'!F2230</f>
        <v>Atención de Tópico</v>
      </c>
      <c r="E2228" s="432" t="s">
        <v>446</v>
      </c>
      <c r="F2228" s="323">
        <f t="shared" si="150"/>
        <v>2.9198499999999998</v>
      </c>
      <c r="G2228" s="57"/>
      <c r="H2228" s="323"/>
      <c r="I2228" s="55"/>
      <c r="J2228" s="323"/>
      <c r="K2228" s="56">
        <f t="shared" si="151"/>
        <v>2.9198499999999998</v>
      </c>
      <c r="IK2228" s="2">
        <v>92557</v>
      </c>
      <c r="IL2228" s="196" t="s">
        <v>4571</v>
      </c>
      <c r="IM2228" s="5">
        <v>25</v>
      </c>
      <c r="IN2228" s="296">
        <f t="shared" si="152"/>
        <v>0.41666666666666669</v>
      </c>
    </row>
    <row r="2229" spans="1:248">
      <c r="A2229" s="52">
        <f>+'3.- Resumen general'!B2231</f>
        <v>2225</v>
      </c>
      <c r="B2229" s="52">
        <v>92567</v>
      </c>
      <c r="C2229" s="53" t="str">
        <f>+'3.- Resumen general'!D2231</f>
        <v>Timpanometría (prueba de impedancia)</v>
      </c>
      <c r="D2229" s="490" t="str">
        <f>+'3.- Resumen general'!F2231</f>
        <v>Atención de Tópico</v>
      </c>
      <c r="E2229" s="432" t="s">
        <v>446</v>
      </c>
      <c r="F2229" s="323">
        <f t="shared" si="150"/>
        <v>2.9198499999999998</v>
      </c>
      <c r="G2229" s="57"/>
      <c r="H2229" s="323"/>
      <c r="I2229" s="55"/>
      <c r="J2229" s="323"/>
      <c r="K2229" s="56">
        <f t="shared" si="151"/>
        <v>2.9198499999999998</v>
      </c>
      <c r="IK2229" s="2">
        <v>92567</v>
      </c>
      <c r="IL2229" s="196" t="s">
        <v>4864</v>
      </c>
      <c r="IM2229" s="5">
        <v>20</v>
      </c>
      <c r="IN2229" s="296">
        <f t="shared" si="152"/>
        <v>0.33333333333333331</v>
      </c>
    </row>
    <row r="2230" spans="1:248">
      <c r="A2230" s="52">
        <f>+'3.- Resumen general'!B2232</f>
        <v>2226</v>
      </c>
      <c r="B2230" s="52">
        <v>92584</v>
      </c>
      <c r="C2230" s="53" t="str">
        <f>+'3.- Resumen general'!D2232</f>
        <v>Electrococleografía</v>
      </c>
      <c r="D2230" s="490" t="str">
        <f>+'3.- Resumen general'!F2232</f>
        <v>Atención de Tópico</v>
      </c>
      <c r="E2230" s="432" t="s">
        <v>446</v>
      </c>
      <c r="F2230" s="323">
        <f t="shared" si="150"/>
        <v>2.9198499999999998</v>
      </c>
      <c r="G2230" s="57"/>
      <c r="H2230" s="323"/>
      <c r="I2230" s="55"/>
      <c r="J2230" s="323"/>
      <c r="K2230" s="56">
        <f t="shared" si="151"/>
        <v>2.9198499999999998</v>
      </c>
      <c r="IK2230" s="2">
        <v>92584</v>
      </c>
      <c r="IL2230" s="196" t="s">
        <v>4865</v>
      </c>
      <c r="IM2230" s="5">
        <v>20</v>
      </c>
      <c r="IN2230" s="296">
        <f t="shared" si="152"/>
        <v>0.33333333333333331</v>
      </c>
    </row>
    <row r="2231" spans="1:248">
      <c r="A2231" s="52">
        <f>+'3.- Resumen general'!B2233</f>
        <v>2227</v>
      </c>
      <c r="B2231" s="52">
        <v>92585</v>
      </c>
      <c r="C2231" s="53" t="str">
        <f>+'3.- Resumen general'!D2233</f>
        <v>Potenciales evocados auditivos</v>
      </c>
      <c r="D2231" s="490" t="str">
        <f>+'3.- Resumen general'!F2233</f>
        <v>Atención de Tópico</v>
      </c>
      <c r="E2231" s="432" t="s">
        <v>446</v>
      </c>
      <c r="F2231" s="323">
        <f t="shared" si="150"/>
        <v>2.9198499999999998</v>
      </c>
      <c r="G2231" s="57"/>
      <c r="H2231" s="323"/>
      <c r="I2231" s="55"/>
      <c r="J2231" s="323"/>
      <c r="K2231" s="56">
        <f t="shared" si="151"/>
        <v>2.9198499999999998</v>
      </c>
      <c r="IK2231" s="2">
        <v>92585</v>
      </c>
      <c r="IL2231" s="196" t="s">
        <v>1794</v>
      </c>
      <c r="IM2231" s="5">
        <v>30</v>
      </c>
      <c r="IN2231" s="296">
        <f t="shared" si="152"/>
        <v>0.5</v>
      </c>
    </row>
    <row r="2232" spans="1:248" ht="25.5">
      <c r="A2232" s="52">
        <f>+'3.- Resumen general'!B2234</f>
        <v>2228</v>
      </c>
      <c r="B2232" s="52">
        <v>92950</v>
      </c>
      <c r="C2232" s="53" t="str">
        <f>+'3.- Resumen general'!D2234</f>
        <v>Reanimación cardiopulmonar (p. ej. en paro cardiaco)</v>
      </c>
      <c r="D2232" s="490" t="str">
        <f>+'3.- Resumen general'!F2234</f>
        <v>Atencion de Emergencia Prioridad I (Shock Trauma)</v>
      </c>
      <c r="E2232" s="433" t="s">
        <v>3265</v>
      </c>
      <c r="F2232" s="323">
        <f t="shared" si="150"/>
        <v>2.641</v>
      </c>
      <c r="G2232" s="55"/>
      <c r="H2232" s="323"/>
      <c r="I2232" s="55"/>
      <c r="J2232" s="323"/>
      <c r="K2232" s="56">
        <f t="shared" si="151"/>
        <v>2.641</v>
      </c>
      <c r="IK2232" s="2">
        <v>92950</v>
      </c>
      <c r="IL2232" s="196" t="s">
        <v>4866</v>
      </c>
      <c r="IM2232" s="5">
        <v>30</v>
      </c>
      <c r="IN2232" s="296">
        <f t="shared" si="152"/>
        <v>0.5</v>
      </c>
    </row>
    <row r="2233" spans="1:248">
      <c r="A2233" s="52">
        <f>+'3.- Resumen general'!B2235</f>
        <v>2229</v>
      </c>
      <c r="B2233" s="52">
        <v>92960</v>
      </c>
      <c r="C2233" s="53" t="str">
        <f>+'3.- Resumen general'!D2235</f>
        <v>Cardioversión electiva, conversión eléctrica de la arritmia; externa</v>
      </c>
      <c r="D2233" s="490" t="str">
        <f>+'3.- Resumen general'!F2235</f>
        <v>Atención de Tópico</v>
      </c>
      <c r="E2233" s="432" t="s">
        <v>446</v>
      </c>
      <c r="F2233" s="323">
        <f t="shared" si="150"/>
        <v>2.9198499999999998</v>
      </c>
      <c r="G2233" s="57"/>
      <c r="H2233" s="323"/>
      <c r="I2233" s="55"/>
      <c r="J2233" s="323"/>
      <c r="K2233" s="56">
        <f t="shared" si="151"/>
        <v>2.9198499999999998</v>
      </c>
      <c r="IK2233" s="2">
        <v>92960</v>
      </c>
      <c r="IL2233" s="196" t="s">
        <v>4867</v>
      </c>
      <c r="IM2233" s="5">
        <v>20</v>
      </c>
      <c r="IN2233" s="296">
        <f t="shared" si="152"/>
        <v>0.33333333333333331</v>
      </c>
    </row>
    <row r="2234" spans="1:248">
      <c r="A2234" s="52">
        <f>+'3.- Resumen general'!B2236</f>
        <v>2230</v>
      </c>
      <c r="B2234" s="52">
        <v>92980</v>
      </c>
      <c r="C2234" s="53" t="str">
        <f>+'3.- Resumen general'!D2236</f>
        <v>Colocación transcatéter de catéteres dilatadores intracoronarios</v>
      </c>
      <c r="D2234" s="490" t="str">
        <f>+'3.- Resumen general'!F2236</f>
        <v>Cateterismo Cardíaco</v>
      </c>
      <c r="E2234" s="433" t="s">
        <v>444</v>
      </c>
      <c r="F2234" s="323">
        <f t="shared" si="150"/>
        <v>170.78198999999995</v>
      </c>
      <c r="G2234" s="458" t="s">
        <v>1401</v>
      </c>
      <c r="H2234" s="323">
        <f>+VLOOKUP(G2234,$C$2421:$D$3113,2,FALSE)+($H$3275*$G$3275*IN2234)+($H$3271*$G$3271*IN2234)</f>
        <v>146.01935000000003</v>
      </c>
      <c r="I2234" s="55"/>
      <c r="J2234" s="323"/>
      <c r="K2234" s="56">
        <f t="shared" si="151"/>
        <v>316.80133999999998</v>
      </c>
      <c r="IK2234" s="2">
        <v>92980</v>
      </c>
      <c r="IL2234" s="196" t="s">
        <v>4868</v>
      </c>
      <c r="IM2234" s="5">
        <v>45</v>
      </c>
      <c r="IN2234" s="296">
        <f t="shared" si="152"/>
        <v>0.75</v>
      </c>
    </row>
    <row r="2235" spans="1:248">
      <c r="A2235" s="52">
        <f>+'3.- Resumen general'!B2237</f>
        <v>2231</v>
      </c>
      <c r="B2235" s="52">
        <v>92982</v>
      </c>
      <c r="C2235" s="53" t="str">
        <f>+'3.- Resumen general'!D2237</f>
        <v>Angioplastía coronaria transluminal percutánea</v>
      </c>
      <c r="D2235" s="490" t="str">
        <f>+'3.- Resumen general'!F2237</f>
        <v>Cateterismo Cardíaco</v>
      </c>
      <c r="E2235" s="433" t="s">
        <v>444</v>
      </c>
      <c r="F2235" s="323">
        <f t="shared" si="150"/>
        <v>170.78198999999995</v>
      </c>
      <c r="G2235" s="458" t="s">
        <v>1390</v>
      </c>
      <c r="H2235" s="323">
        <f>+VLOOKUP(G2235,$C$2421:$D$3113,2,FALSE)+($H$3323*$G$3323*IN2235)+($H$3319*$G$3319*IN2235)</f>
        <v>138.27935000000002</v>
      </c>
      <c r="I2235" s="55"/>
      <c r="J2235" s="323"/>
      <c r="K2235" s="56">
        <f t="shared" si="151"/>
        <v>309.06133999999997</v>
      </c>
      <c r="IK2235" s="2">
        <v>92982</v>
      </c>
      <c r="IL2235" s="196" t="s">
        <v>4869</v>
      </c>
      <c r="IM2235" s="5">
        <v>45</v>
      </c>
      <c r="IN2235" s="296">
        <f t="shared" si="152"/>
        <v>0.75</v>
      </c>
    </row>
    <row r="2236" spans="1:248">
      <c r="A2236" s="52">
        <f>+'3.- Resumen general'!B2238</f>
        <v>2232</v>
      </c>
      <c r="B2236" s="52">
        <v>92986</v>
      </c>
      <c r="C2236" s="53" t="str">
        <f>+'3.- Resumen general'!D2238</f>
        <v>Valvuloplastía percutánea de balón</v>
      </c>
      <c r="D2236" s="490" t="str">
        <f>+'3.- Resumen general'!F2238</f>
        <v>Cateterismo Cardíaco</v>
      </c>
      <c r="E2236" s="433" t="s">
        <v>444</v>
      </c>
      <c r="F2236" s="323">
        <f t="shared" si="150"/>
        <v>170.78198999999995</v>
      </c>
      <c r="G2236" s="458" t="s">
        <v>1401</v>
      </c>
      <c r="H2236" s="323">
        <f>+VLOOKUP(G2236,$C$2421:$D$3113,2,FALSE)+($H$3275*$G$3275*IN2236)+($H$3271*$G$3271*IN2236)</f>
        <v>146.01935000000003</v>
      </c>
      <c r="I2236" s="55"/>
      <c r="J2236" s="323"/>
      <c r="K2236" s="56">
        <f t="shared" si="151"/>
        <v>316.80133999999998</v>
      </c>
      <c r="IK2236" s="2">
        <v>92986</v>
      </c>
      <c r="IL2236" s="196" t="s">
        <v>4870</v>
      </c>
      <c r="IM2236" s="5">
        <v>45</v>
      </c>
      <c r="IN2236" s="296">
        <f t="shared" si="152"/>
        <v>0.75</v>
      </c>
    </row>
    <row r="2237" spans="1:248" s="63" customFormat="1">
      <c r="A2237" s="52">
        <f>+'3.- Resumen general'!B2239</f>
        <v>2233</v>
      </c>
      <c r="B2237" s="52">
        <v>93000</v>
      </c>
      <c r="C2237" s="53" t="str">
        <f>+'3.- Resumen general'!D2239</f>
        <v>Electrocardiograma</v>
      </c>
      <c r="D2237" s="490" t="str">
        <f>+'3.- Resumen general'!F2239</f>
        <v>Atención de Tópico</v>
      </c>
      <c r="E2237" s="434" t="s">
        <v>3225</v>
      </c>
      <c r="F2237" s="323">
        <f t="shared" si="150"/>
        <v>7.6233500000000012</v>
      </c>
      <c r="G2237" s="62"/>
      <c r="H2237" s="323"/>
      <c r="I2237" s="60"/>
      <c r="J2237" s="323"/>
      <c r="K2237" s="61">
        <f t="shared" si="151"/>
        <v>7.6233500000000012</v>
      </c>
      <c r="L2237" s="6"/>
      <c r="M2237" s="6"/>
      <c r="N2237" s="6"/>
      <c r="P2237" s="64"/>
      <c r="IK2237" s="2">
        <v>93000</v>
      </c>
      <c r="IL2237" s="196" t="s">
        <v>4871</v>
      </c>
      <c r="IM2237" s="64">
        <v>10</v>
      </c>
      <c r="IN2237" s="296">
        <f t="shared" si="152"/>
        <v>0.16666666666666666</v>
      </c>
    </row>
    <row r="2238" spans="1:248">
      <c r="A2238" s="52">
        <f>+'3.- Resumen general'!B2240</f>
        <v>2234</v>
      </c>
      <c r="B2238" s="52">
        <v>93015</v>
      </c>
      <c r="C2238" s="53" t="str">
        <f>+'3.- Resumen general'!D2240</f>
        <v>Prueba de esfuerzo</v>
      </c>
      <c r="D2238" s="490" t="str">
        <f>+'3.- Resumen general'!F2240</f>
        <v>Atención de Tópico</v>
      </c>
      <c r="E2238" s="432" t="s">
        <v>446</v>
      </c>
      <c r="F2238" s="323">
        <f t="shared" si="150"/>
        <v>2.9198499999999998</v>
      </c>
      <c r="G2238" s="57"/>
      <c r="H2238" s="323"/>
      <c r="I2238" s="55"/>
      <c r="J2238" s="323"/>
      <c r="K2238" s="56">
        <f t="shared" si="151"/>
        <v>2.9198499999999998</v>
      </c>
      <c r="IK2238" s="2">
        <v>93015</v>
      </c>
      <c r="IL2238" s="196" t="s">
        <v>3500</v>
      </c>
      <c r="IM2238" s="5">
        <v>25</v>
      </c>
      <c r="IN2238" s="296">
        <f t="shared" si="152"/>
        <v>0.41666666666666669</v>
      </c>
    </row>
    <row r="2239" spans="1:248">
      <c r="A2239" s="52">
        <f>+'3.- Resumen general'!B2241</f>
        <v>2235</v>
      </c>
      <c r="B2239" s="52">
        <v>93224</v>
      </c>
      <c r="C2239" s="53" t="str">
        <f>+'3.- Resumen general'!D2241</f>
        <v>Monitoreo Holter</v>
      </c>
      <c r="D2239" s="490" t="str">
        <f>+'3.- Resumen general'!F2241</f>
        <v>Atención de Tópico</v>
      </c>
      <c r="E2239" s="432" t="s">
        <v>446</v>
      </c>
      <c r="F2239" s="323">
        <f t="shared" si="150"/>
        <v>2.9198499999999998</v>
      </c>
      <c r="G2239" s="57"/>
      <c r="H2239" s="323"/>
      <c r="I2239" s="55"/>
      <c r="J2239" s="323"/>
      <c r="K2239" s="56">
        <f t="shared" si="151"/>
        <v>2.9198499999999998</v>
      </c>
      <c r="IK2239" s="2">
        <v>93224</v>
      </c>
      <c r="IL2239" s="196" t="s">
        <v>1795</v>
      </c>
      <c r="IM2239" s="5">
        <v>15</v>
      </c>
      <c r="IN2239" s="296">
        <f t="shared" si="152"/>
        <v>0.25</v>
      </c>
    </row>
    <row r="2240" spans="1:248" s="63" customFormat="1">
      <c r="A2240" s="52">
        <f>+'3.- Resumen general'!B2242</f>
        <v>2236</v>
      </c>
      <c r="B2240" s="52">
        <v>93307</v>
      </c>
      <c r="C2240" s="53" t="str">
        <f>+'3.- Resumen general'!D2242</f>
        <v>Ecocardiografía transtorácica</v>
      </c>
      <c r="D2240" s="490" t="str">
        <f>+'3.- Resumen general'!F2242</f>
        <v>Atención de Tópico</v>
      </c>
      <c r="E2240" s="434" t="s">
        <v>3226</v>
      </c>
      <c r="F2240" s="323">
        <f t="shared" si="150"/>
        <v>5.618850000000001</v>
      </c>
      <c r="G2240" s="62"/>
      <c r="H2240" s="323"/>
      <c r="I2240" s="60"/>
      <c r="J2240" s="323"/>
      <c r="K2240" s="61">
        <f t="shared" si="151"/>
        <v>5.618850000000001</v>
      </c>
      <c r="L2240" s="6"/>
      <c r="M2240" s="6"/>
      <c r="N2240" s="6"/>
      <c r="P2240" s="64"/>
      <c r="IK2240" s="2">
        <v>93307</v>
      </c>
      <c r="IL2240" s="196" t="s">
        <v>4872</v>
      </c>
      <c r="IM2240" s="64">
        <v>30</v>
      </c>
      <c r="IN2240" s="296">
        <f t="shared" si="152"/>
        <v>0.5</v>
      </c>
    </row>
    <row r="2241" spans="1:248" s="63" customFormat="1">
      <c r="A2241" s="52">
        <f>+'3.- Resumen general'!B2243</f>
        <v>2237</v>
      </c>
      <c r="B2241" s="52">
        <v>93314</v>
      </c>
      <c r="C2241" s="53" t="str">
        <f>+'3.- Resumen general'!D2243</f>
        <v>Ecocardiografía transesofágica (TEE)</v>
      </c>
      <c r="D2241" s="490" t="str">
        <f>+'3.- Resumen general'!F2243</f>
        <v>Atención de Tópico</v>
      </c>
      <c r="E2241" s="434" t="s">
        <v>3226</v>
      </c>
      <c r="F2241" s="323">
        <f t="shared" si="150"/>
        <v>5.618850000000001</v>
      </c>
      <c r="G2241" s="62"/>
      <c r="H2241" s="323"/>
      <c r="I2241" s="60"/>
      <c r="J2241" s="323"/>
      <c r="K2241" s="61">
        <f t="shared" si="151"/>
        <v>5.618850000000001</v>
      </c>
      <c r="L2241" s="6"/>
      <c r="M2241" s="6"/>
      <c r="N2241" s="6"/>
      <c r="P2241" s="64"/>
      <c r="IK2241" s="2">
        <v>93314</v>
      </c>
      <c r="IL2241" s="196" t="s">
        <v>1796</v>
      </c>
      <c r="IM2241" s="64">
        <v>45</v>
      </c>
      <c r="IN2241" s="296">
        <f t="shared" si="152"/>
        <v>0.75</v>
      </c>
    </row>
    <row r="2242" spans="1:248" s="63" customFormat="1">
      <c r="A2242" s="52">
        <f>+'3.- Resumen general'!B2244</f>
        <v>2238</v>
      </c>
      <c r="B2242" s="52">
        <v>93320</v>
      </c>
      <c r="C2242" s="53" t="str">
        <f>+'3.- Resumen general'!D2244</f>
        <v>Ecocardiografía doppler</v>
      </c>
      <c r="D2242" s="490" t="str">
        <f>+'3.- Resumen general'!F2244</f>
        <v>Atención de Tópico</v>
      </c>
      <c r="E2242" s="434" t="s">
        <v>3226</v>
      </c>
      <c r="F2242" s="323">
        <f t="shared" si="150"/>
        <v>5.618850000000001</v>
      </c>
      <c r="G2242" s="62"/>
      <c r="H2242" s="323"/>
      <c r="I2242" s="60"/>
      <c r="J2242" s="323"/>
      <c r="K2242" s="61">
        <f t="shared" si="151"/>
        <v>5.618850000000001</v>
      </c>
      <c r="L2242" s="6"/>
      <c r="M2242" s="6"/>
      <c r="N2242" s="6"/>
      <c r="P2242" s="64"/>
      <c r="IK2242" s="2">
        <v>93320</v>
      </c>
      <c r="IL2242" s="196" t="s">
        <v>2345</v>
      </c>
      <c r="IM2242" s="64">
        <v>40</v>
      </c>
      <c r="IN2242" s="296">
        <f t="shared" si="152"/>
        <v>0.66666666666666663</v>
      </c>
    </row>
    <row r="2243" spans="1:248">
      <c r="A2243" s="52">
        <f>+'3.- Resumen general'!B2245</f>
        <v>2239</v>
      </c>
      <c r="B2243" s="52">
        <v>93501</v>
      </c>
      <c r="C2243" s="53" t="str">
        <f>+'3.- Resumen general'!D2245</f>
        <v>Cateterismo cardíaco derecho</v>
      </c>
      <c r="D2243" s="490" t="str">
        <f>+'3.- Resumen general'!F2245</f>
        <v>Cateterismo Cardíaco</v>
      </c>
      <c r="E2243" s="433" t="s">
        <v>445</v>
      </c>
      <c r="F2243" s="323">
        <f t="shared" si="150"/>
        <v>96.123999999999981</v>
      </c>
      <c r="G2243" s="458" t="s">
        <v>1401</v>
      </c>
      <c r="H2243" s="323">
        <f>+VLOOKUP(G2243,$C$2421:$D$3113,2,FALSE)+($H$3275*$G$3275*IN2243)+($H$3271*$G$3271*IN2243)</f>
        <v>142.62468333333334</v>
      </c>
      <c r="I2243" s="55"/>
      <c r="J2243" s="323"/>
      <c r="K2243" s="56">
        <f t="shared" si="151"/>
        <v>238.7486833333333</v>
      </c>
      <c r="IK2243" s="2">
        <v>93501</v>
      </c>
      <c r="IL2243" s="196" t="s">
        <v>4873</v>
      </c>
      <c r="IM2243" s="5">
        <v>40</v>
      </c>
      <c r="IN2243" s="296">
        <f t="shared" si="152"/>
        <v>0.66666666666666663</v>
      </c>
    </row>
    <row r="2244" spans="1:248" s="63" customFormat="1">
      <c r="A2244" s="52">
        <f>+'3.- Resumen general'!B2246</f>
        <v>2240</v>
      </c>
      <c r="B2244" s="52">
        <v>93503</v>
      </c>
      <c r="C2244" s="53" t="str">
        <f>+'3.- Resumen general'!D2246</f>
        <v>Colocación de catéter Swan Ganz</v>
      </c>
      <c r="D2244" s="490" t="str">
        <f>+'3.- Resumen general'!F2246</f>
        <v>Atención de Tópico</v>
      </c>
      <c r="E2244" s="434" t="s">
        <v>446</v>
      </c>
      <c r="F2244" s="323">
        <f t="shared" si="150"/>
        <v>2.9198499999999998</v>
      </c>
      <c r="G2244" s="62"/>
      <c r="H2244" s="323"/>
      <c r="I2244" s="60"/>
      <c r="J2244" s="323"/>
      <c r="K2244" s="61">
        <f t="shared" si="151"/>
        <v>2.9198499999999998</v>
      </c>
      <c r="L2244" s="6"/>
      <c r="M2244" s="6"/>
      <c r="N2244" s="6"/>
      <c r="P2244" s="64"/>
      <c r="IK2244" s="2">
        <v>93503</v>
      </c>
      <c r="IL2244" s="196" t="s">
        <v>1797</v>
      </c>
      <c r="IM2244" s="64">
        <v>30</v>
      </c>
      <c r="IN2244" s="296">
        <f t="shared" si="152"/>
        <v>0.5</v>
      </c>
    </row>
    <row r="2245" spans="1:248">
      <c r="A2245" s="52">
        <f>+'3.- Resumen general'!B2247</f>
        <v>2241</v>
      </c>
      <c r="B2245" s="52">
        <v>93526</v>
      </c>
      <c r="C2245" s="53" t="str">
        <f>+'3.- Resumen general'!D2247</f>
        <v>Cateterismo combinado de corazón derecho y retrógrado de corazón izquierdo</v>
      </c>
      <c r="D2245" s="490" t="str">
        <f>+'3.- Resumen general'!F2247</f>
        <v>Cateterismo Cardíaco</v>
      </c>
      <c r="E2245" s="433" t="s">
        <v>444</v>
      </c>
      <c r="F2245" s="323">
        <f t="shared" ref="F2245:F2308" si="153">+VLOOKUP(E2245,$C$2421:$D$3113,2,FALSE)</f>
        <v>170.78198999999995</v>
      </c>
      <c r="G2245" s="458" t="s">
        <v>1401</v>
      </c>
      <c r="H2245" s="323">
        <f>+VLOOKUP(G2245,$C$2421:$D$3113,2,FALSE)+($H$3275*$G$3275*IN2245)+($H$3271*$G$3271*IN2245)</f>
        <v>142.62468333333334</v>
      </c>
      <c r="I2245" s="55"/>
      <c r="J2245" s="323"/>
      <c r="K2245" s="56">
        <f t="shared" ref="K2245:K2308" si="154">+F2245+H2245+J2245</f>
        <v>313.40667333333329</v>
      </c>
      <c r="IK2245" s="2">
        <v>93526</v>
      </c>
      <c r="IL2245" s="196" t="s">
        <v>4874</v>
      </c>
      <c r="IM2245" s="5">
        <v>40</v>
      </c>
      <c r="IN2245" s="296">
        <f t="shared" ref="IN2245:IN2308" si="155">IM2245/60</f>
        <v>0.66666666666666663</v>
      </c>
    </row>
    <row r="2246" spans="1:248">
      <c r="A2246" s="52">
        <f>+'3.- Resumen general'!B2248</f>
        <v>2242</v>
      </c>
      <c r="B2246" s="52">
        <v>93542</v>
      </c>
      <c r="C2246" s="53" t="str">
        <f>+'3.- Resumen general'!D2248</f>
        <v>Cateterismo venoso central</v>
      </c>
      <c r="D2246" s="490" t="str">
        <f>+'3.- Resumen general'!F2248</f>
        <v>Cateterismo Cardíaco</v>
      </c>
      <c r="E2246" s="433" t="s">
        <v>444</v>
      </c>
      <c r="F2246" s="323">
        <f t="shared" si="153"/>
        <v>170.78198999999995</v>
      </c>
      <c r="G2246" s="458" t="s">
        <v>1401</v>
      </c>
      <c r="H2246" s="323">
        <f>+VLOOKUP(G2246,$C$2421:$D$3113,2,FALSE)+($H$3275*$G$3275*IN2246)+($H$3271*$G$3271*IN2246)</f>
        <v>135.83535000000001</v>
      </c>
      <c r="I2246" s="55"/>
      <c r="J2246" s="323"/>
      <c r="K2246" s="56">
        <f t="shared" si="154"/>
        <v>306.61733999999996</v>
      </c>
      <c r="IK2246" s="287">
        <v>93542</v>
      </c>
      <c r="IL2246" s="196" t="s">
        <v>4875</v>
      </c>
      <c r="IM2246" s="5">
        <v>30</v>
      </c>
      <c r="IN2246" s="296">
        <f t="shared" si="155"/>
        <v>0.5</v>
      </c>
    </row>
    <row r="2247" spans="1:248">
      <c r="A2247" s="52">
        <f>+'3.- Resumen general'!B2249</f>
        <v>2243</v>
      </c>
      <c r="B2247" s="52">
        <v>93556</v>
      </c>
      <c r="C2247" s="53" t="str">
        <f>+'3.- Resumen general'!D2249</f>
        <v>Angiografía coronaria selectiva</v>
      </c>
      <c r="D2247" s="490" t="str">
        <f>+'3.- Resumen general'!F2249</f>
        <v>Cateterismo Cardíaco</v>
      </c>
      <c r="E2247" s="433" t="s">
        <v>3246</v>
      </c>
      <c r="F2247" s="323">
        <f t="shared" si="153"/>
        <v>23.18</v>
      </c>
      <c r="G2247" s="55"/>
      <c r="H2247" s="323"/>
      <c r="I2247" s="55"/>
      <c r="J2247" s="323"/>
      <c r="K2247" s="56">
        <f t="shared" si="154"/>
        <v>23.18</v>
      </c>
      <c r="IK2247" s="2" t="s">
        <v>6226</v>
      </c>
      <c r="IL2247" s="196" t="s">
        <v>4876</v>
      </c>
      <c r="IM2247" s="5">
        <v>45</v>
      </c>
      <c r="IN2247" s="296">
        <f t="shared" si="155"/>
        <v>0.75</v>
      </c>
    </row>
    <row r="2248" spans="1:248" s="63" customFormat="1">
      <c r="A2248" s="52">
        <f>+'3.- Resumen general'!B2250</f>
        <v>2244</v>
      </c>
      <c r="B2248" s="52">
        <v>93784</v>
      </c>
      <c r="C2248" s="53" t="str">
        <f>+'3.- Resumen general'!D2250</f>
        <v>Monitoreo ambulatorio de la presión arterial (MAPA)</v>
      </c>
      <c r="D2248" s="490" t="str">
        <f>+'3.- Resumen general'!F2250</f>
        <v>Atención de Tópico</v>
      </c>
      <c r="E2248" s="434" t="s">
        <v>446</v>
      </c>
      <c r="F2248" s="323">
        <f t="shared" si="153"/>
        <v>2.9198499999999998</v>
      </c>
      <c r="G2248" s="62"/>
      <c r="H2248" s="323"/>
      <c r="I2248" s="60"/>
      <c r="J2248" s="323"/>
      <c r="K2248" s="61">
        <f t="shared" si="154"/>
        <v>2.9198499999999998</v>
      </c>
      <c r="L2248" s="6"/>
      <c r="M2248" s="6"/>
      <c r="N2248" s="6"/>
      <c r="P2248" s="64"/>
      <c r="IK2248" s="2">
        <v>93784</v>
      </c>
      <c r="IL2248" s="196" t="s">
        <v>1798</v>
      </c>
      <c r="IM2248" s="64">
        <v>15</v>
      </c>
      <c r="IN2248" s="296">
        <f t="shared" si="155"/>
        <v>0.25</v>
      </c>
    </row>
    <row r="2249" spans="1:248">
      <c r="A2249" s="52">
        <f>+'3.- Resumen general'!B2251</f>
        <v>2245</v>
      </c>
      <c r="B2249" s="52">
        <v>93875</v>
      </c>
      <c r="C2249" s="53" t="str">
        <f>+'3.- Resumen general'!D2251</f>
        <v>Estudio no invasivo de arterias extracraneales (Ecografía Doppler)</v>
      </c>
      <c r="D2249" s="490" t="str">
        <f>+'3.- Resumen general'!F2251</f>
        <v>Doppler Vascular</v>
      </c>
      <c r="E2249" s="433" t="s">
        <v>3226</v>
      </c>
      <c r="F2249" s="323">
        <f t="shared" si="153"/>
        <v>5.618850000000001</v>
      </c>
      <c r="G2249" s="55"/>
      <c r="H2249" s="323"/>
      <c r="I2249" s="55"/>
      <c r="J2249" s="323"/>
      <c r="K2249" s="56">
        <f t="shared" si="154"/>
        <v>5.618850000000001</v>
      </c>
      <c r="IK2249" s="2">
        <v>93875</v>
      </c>
      <c r="IL2249" s="196" t="s">
        <v>1799</v>
      </c>
      <c r="IM2249" s="5">
        <v>30</v>
      </c>
      <c r="IN2249" s="296">
        <f t="shared" si="155"/>
        <v>0.5</v>
      </c>
    </row>
    <row r="2250" spans="1:248">
      <c r="A2250" s="52">
        <f>+'3.- Resumen general'!B2252</f>
        <v>2246</v>
      </c>
      <c r="B2250" s="52">
        <v>93886</v>
      </c>
      <c r="C2250" s="53" t="str">
        <f>+'3.- Resumen general'!D2252</f>
        <v>Doppler transcraneal</v>
      </c>
      <c r="D2250" s="490" t="str">
        <f>+'3.- Resumen general'!F2252</f>
        <v>Doppler Vascular</v>
      </c>
      <c r="E2250" s="433" t="s">
        <v>3226</v>
      </c>
      <c r="F2250" s="323">
        <f t="shared" si="153"/>
        <v>5.618850000000001</v>
      </c>
      <c r="G2250" s="55"/>
      <c r="H2250" s="323"/>
      <c r="I2250" s="55"/>
      <c r="J2250" s="323"/>
      <c r="K2250" s="56">
        <f t="shared" si="154"/>
        <v>5.618850000000001</v>
      </c>
      <c r="IK2250" s="2" t="s">
        <v>6227</v>
      </c>
      <c r="IL2250" s="196" t="s">
        <v>1800</v>
      </c>
      <c r="IM2250" s="5">
        <v>30</v>
      </c>
      <c r="IN2250" s="296">
        <f t="shared" si="155"/>
        <v>0.5</v>
      </c>
    </row>
    <row r="2251" spans="1:248">
      <c r="A2251" s="52">
        <f>+'3.- Resumen general'!B2253</f>
        <v>2247</v>
      </c>
      <c r="B2251" s="52">
        <v>93923</v>
      </c>
      <c r="C2251" s="53" t="str">
        <f>+'3.- Resumen general'!D2253</f>
        <v>Estudio fisiológico no invasivo arterial de las extremidades superiores o inferiores (Doppler arterial de extremidades)</v>
      </c>
      <c r="D2251" s="490" t="str">
        <f>+'3.- Resumen general'!F2253</f>
        <v>Doppler Vascular</v>
      </c>
      <c r="E2251" s="433" t="s">
        <v>3226</v>
      </c>
      <c r="F2251" s="323">
        <f t="shared" si="153"/>
        <v>5.618850000000001</v>
      </c>
      <c r="G2251" s="55"/>
      <c r="H2251" s="323"/>
      <c r="I2251" s="55"/>
      <c r="J2251" s="323"/>
      <c r="K2251" s="56">
        <f t="shared" si="154"/>
        <v>5.618850000000001</v>
      </c>
      <c r="IK2251" s="2" t="s">
        <v>6228</v>
      </c>
      <c r="IL2251" s="196" t="s">
        <v>4067</v>
      </c>
      <c r="IM2251" s="5">
        <v>30</v>
      </c>
      <c r="IN2251" s="296">
        <f t="shared" si="155"/>
        <v>0.5</v>
      </c>
    </row>
    <row r="2252" spans="1:248">
      <c r="A2252" s="52">
        <f>+'3.- Resumen general'!B2254</f>
        <v>2248</v>
      </c>
      <c r="B2252" s="52">
        <v>93965</v>
      </c>
      <c r="C2252" s="53" t="str">
        <f>+'3.- Resumen general'!D2254</f>
        <v>Estudio fisiológico no invasivo venoso de extremidades (Doppler venoso  de extremidades)</v>
      </c>
      <c r="D2252" s="490" t="str">
        <f>+'3.- Resumen general'!F2254</f>
        <v>Doppler Vascular</v>
      </c>
      <c r="E2252" s="433" t="s">
        <v>3226</v>
      </c>
      <c r="F2252" s="323">
        <f t="shared" si="153"/>
        <v>5.618850000000001</v>
      </c>
      <c r="G2252" s="55"/>
      <c r="H2252" s="323"/>
      <c r="I2252" s="55"/>
      <c r="J2252" s="323"/>
      <c r="K2252" s="56">
        <f t="shared" si="154"/>
        <v>5.618850000000001</v>
      </c>
      <c r="IK2252" s="2">
        <v>93965</v>
      </c>
      <c r="IL2252" s="196" t="s">
        <v>4068</v>
      </c>
      <c r="IM2252" s="5">
        <v>30</v>
      </c>
      <c r="IN2252" s="296">
        <f t="shared" si="155"/>
        <v>0.5</v>
      </c>
    </row>
    <row r="2253" spans="1:248">
      <c r="A2253" s="52">
        <f>+'3.- Resumen general'!B2255</f>
        <v>2249</v>
      </c>
      <c r="B2253" s="52">
        <v>93978</v>
      </c>
      <c r="C2253" s="53" t="str">
        <f>+'3.- Resumen general'!D2255</f>
        <v>Barrido dúplex de la aorta, vena cava inferior, vasculatura iliaca o injertos de revascularización</v>
      </c>
      <c r="D2253" s="490" t="str">
        <f>+'3.- Resumen general'!F2255</f>
        <v>Doppler Vascular</v>
      </c>
      <c r="E2253" s="433" t="s">
        <v>3226</v>
      </c>
      <c r="F2253" s="323">
        <f t="shared" si="153"/>
        <v>5.618850000000001</v>
      </c>
      <c r="G2253" s="55"/>
      <c r="H2253" s="323"/>
      <c r="I2253" s="55"/>
      <c r="J2253" s="323"/>
      <c r="K2253" s="56">
        <f t="shared" si="154"/>
        <v>5.618850000000001</v>
      </c>
      <c r="IK2253" s="2">
        <v>93978</v>
      </c>
      <c r="IL2253" s="196" t="s">
        <v>3060</v>
      </c>
      <c r="IM2253" s="5">
        <v>30</v>
      </c>
      <c r="IN2253" s="296">
        <f t="shared" si="155"/>
        <v>0.5</v>
      </c>
    </row>
    <row r="2254" spans="1:248">
      <c r="A2254" s="52">
        <f>+'3.- Resumen general'!B2256</f>
        <v>2250</v>
      </c>
      <c r="B2254" s="52">
        <v>94002</v>
      </c>
      <c r="C2254" s="53" t="str">
        <f>+'3.- Resumen general'!D2256</f>
        <v>Apoyo ventilatorio (p. ej. no invasivo)</v>
      </c>
      <c r="D2254" s="490" t="str">
        <f>+'3.- Resumen general'!F2256</f>
        <v>Atención de Tópico</v>
      </c>
      <c r="E2254" s="434" t="s">
        <v>446</v>
      </c>
      <c r="F2254" s="323">
        <f t="shared" si="153"/>
        <v>2.9198499999999998</v>
      </c>
      <c r="G2254" s="57"/>
      <c r="H2254" s="323"/>
      <c r="I2254" s="55"/>
      <c r="J2254" s="323"/>
      <c r="K2254" s="56">
        <f t="shared" si="154"/>
        <v>2.9198499999999998</v>
      </c>
      <c r="IK2254" s="2" t="s">
        <v>6229</v>
      </c>
      <c r="IL2254" s="196" t="s">
        <v>4069</v>
      </c>
      <c r="IM2254" s="5">
        <v>30</v>
      </c>
      <c r="IN2254" s="296">
        <f t="shared" si="155"/>
        <v>0.5</v>
      </c>
    </row>
    <row r="2255" spans="1:248" s="63" customFormat="1">
      <c r="A2255" s="52">
        <f>+'3.- Resumen general'!B2257</f>
        <v>2251</v>
      </c>
      <c r="B2255" s="52">
        <v>94010</v>
      </c>
      <c r="C2255" s="53" t="str">
        <f>+'3.- Resumen general'!D2257</f>
        <v>Espirometría</v>
      </c>
      <c r="D2255" s="490" t="str">
        <f>+'3.- Resumen general'!F2257</f>
        <v>Atención de Tópico</v>
      </c>
      <c r="E2255" s="434" t="s">
        <v>3230</v>
      </c>
      <c r="F2255" s="323">
        <f t="shared" si="153"/>
        <v>15.935500000000001</v>
      </c>
      <c r="G2255" s="62"/>
      <c r="H2255" s="323"/>
      <c r="I2255" s="60"/>
      <c r="J2255" s="323"/>
      <c r="K2255" s="61">
        <f t="shared" si="154"/>
        <v>15.935500000000001</v>
      </c>
      <c r="L2255" s="6"/>
      <c r="M2255" s="6"/>
      <c r="N2255" s="6"/>
      <c r="P2255" s="64"/>
      <c r="IK2255" s="2" t="s">
        <v>6230</v>
      </c>
      <c r="IL2255" s="196" t="s">
        <v>3061</v>
      </c>
      <c r="IM2255" s="64">
        <v>30</v>
      </c>
      <c r="IN2255" s="296">
        <f t="shared" si="155"/>
        <v>0.5</v>
      </c>
    </row>
    <row r="2256" spans="1:248">
      <c r="A2256" s="52">
        <f>+'3.- Resumen general'!B2258</f>
        <v>2252</v>
      </c>
      <c r="B2256" s="52">
        <v>94375</v>
      </c>
      <c r="C2256" s="53" t="str">
        <f>+'3.- Resumen general'!D2258</f>
        <v>Medición del bucle de flujo-volumen respiratorio</v>
      </c>
      <c r="D2256" s="490" t="str">
        <f>+'3.- Resumen general'!F2258</f>
        <v>Atención de Tópico</v>
      </c>
      <c r="E2256" s="432" t="s">
        <v>3230</v>
      </c>
      <c r="F2256" s="323">
        <f t="shared" si="153"/>
        <v>15.935500000000001</v>
      </c>
      <c r="G2256" s="57"/>
      <c r="H2256" s="323"/>
      <c r="I2256" s="55"/>
      <c r="J2256" s="323"/>
      <c r="K2256" s="56">
        <f t="shared" si="154"/>
        <v>15.935500000000001</v>
      </c>
      <c r="IK2256" s="2" t="s">
        <v>6231</v>
      </c>
      <c r="IL2256" s="196" t="s">
        <v>3062</v>
      </c>
      <c r="IM2256" s="5">
        <v>30</v>
      </c>
      <c r="IN2256" s="296">
        <f t="shared" si="155"/>
        <v>0.5</v>
      </c>
    </row>
    <row r="2257" spans="1:248">
      <c r="A2257" s="52">
        <f>+'3.- Resumen general'!B2259</f>
        <v>2253</v>
      </c>
      <c r="B2257" s="52">
        <v>94620</v>
      </c>
      <c r="C2257" s="53" t="str">
        <f>+'3.- Resumen general'!D2259</f>
        <v>Prueba de esfuerzo pulmonar</v>
      </c>
      <c r="D2257" s="490" t="str">
        <f>+'3.- Resumen general'!F2259</f>
        <v>Atención de Tópico</v>
      </c>
      <c r="E2257" s="432" t="s">
        <v>446</v>
      </c>
      <c r="F2257" s="323">
        <f t="shared" si="153"/>
        <v>2.9198499999999998</v>
      </c>
      <c r="G2257" s="57"/>
      <c r="H2257" s="323"/>
      <c r="I2257" s="55"/>
      <c r="J2257" s="323"/>
      <c r="K2257" s="56">
        <f t="shared" si="154"/>
        <v>2.9198499999999998</v>
      </c>
      <c r="IK2257" s="2">
        <v>94620</v>
      </c>
      <c r="IL2257" s="196" t="s">
        <v>3063</v>
      </c>
      <c r="IM2257" s="5">
        <v>60</v>
      </c>
      <c r="IN2257" s="296">
        <f t="shared" si="155"/>
        <v>1</v>
      </c>
    </row>
    <row r="2258" spans="1:248">
      <c r="A2258" s="52">
        <f>+'3.- Resumen general'!B2260</f>
        <v>2254</v>
      </c>
      <c r="B2258" s="52">
        <v>94640</v>
      </c>
      <c r="C2258" s="53" t="str">
        <f>+'3.- Resumen general'!D2260</f>
        <v>Tratamiento por inhalación con o sin presión</v>
      </c>
      <c r="D2258" s="490" t="str">
        <f>+'3.- Resumen general'!F2260</f>
        <v>Atención de Tópico</v>
      </c>
      <c r="E2258" s="432" t="s">
        <v>3230</v>
      </c>
      <c r="F2258" s="323">
        <f t="shared" si="153"/>
        <v>15.935500000000001</v>
      </c>
      <c r="G2258" s="57"/>
      <c r="H2258" s="323"/>
      <c r="I2258" s="55"/>
      <c r="J2258" s="323"/>
      <c r="K2258" s="56">
        <f t="shared" si="154"/>
        <v>15.935500000000001</v>
      </c>
      <c r="IK2258" s="2" t="s">
        <v>6232</v>
      </c>
      <c r="IL2258" s="196" t="s">
        <v>4070</v>
      </c>
      <c r="IM2258" s="5">
        <v>45</v>
      </c>
      <c r="IN2258" s="296">
        <f t="shared" si="155"/>
        <v>0.75</v>
      </c>
    </row>
    <row r="2259" spans="1:248">
      <c r="A2259" s="52">
        <f>+'3.- Resumen general'!B2261</f>
        <v>2255</v>
      </c>
      <c r="B2259" s="52">
        <v>94664</v>
      </c>
      <c r="C2259" s="53" t="str">
        <f>+'3.- Resumen general'!D2261</f>
        <v>Inhalaciones de aerosoles o vapores para la movilización del esputo, broncodilatación o inducción del esputo con fines diagnósticos</v>
      </c>
      <c r="D2259" s="490" t="str">
        <f>+'3.- Resumen general'!F2261</f>
        <v>Atención de Tópico</v>
      </c>
      <c r="E2259" s="432" t="s">
        <v>3230</v>
      </c>
      <c r="F2259" s="323">
        <f t="shared" si="153"/>
        <v>15.935500000000001</v>
      </c>
      <c r="G2259" s="57"/>
      <c r="H2259" s="323"/>
      <c r="I2259" s="55"/>
      <c r="J2259" s="323"/>
      <c r="K2259" s="56">
        <f t="shared" si="154"/>
        <v>15.935500000000001</v>
      </c>
      <c r="IK2259" s="2">
        <v>94664</v>
      </c>
      <c r="IL2259" s="196" t="s">
        <v>3064</v>
      </c>
      <c r="IM2259" s="5">
        <v>45</v>
      </c>
      <c r="IN2259" s="296">
        <f t="shared" si="155"/>
        <v>0.75</v>
      </c>
    </row>
    <row r="2260" spans="1:248">
      <c r="A2260" s="52">
        <f>+'3.- Resumen general'!B2262</f>
        <v>2256</v>
      </c>
      <c r="B2260" s="52">
        <v>94760</v>
      </c>
      <c r="C2260" s="53" t="str">
        <f>+'3.- Resumen general'!D2262</f>
        <v>Oximetría no invasiva</v>
      </c>
      <c r="D2260" s="490" t="str">
        <f>+'3.- Resumen general'!F2262</f>
        <v>Atención de Tópico</v>
      </c>
      <c r="E2260" s="432" t="s">
        <v>446</v>
      </c>
      <c r="F2260" s="323">
        <f t="shared" si="153"/>
        <v>2.9198499999999998</v>
      </c>
      <c r="G2260" s="57"/>
      <c r="H2260" s="323"/>
      <c r="I2260" s="55"/>
      <c r="J2260" s="323"/>
      <c r="K2260" s="56">
        <f t="shared" si="154"/>
        <v>2.9198499999999998</v>
      </c>
      <c r="IK2260" s="2">
        <v>94760</v>
      </c>
      <c r="IL2260" s="196" t="s">
        <v>4071</v>
      </c>
      <c r="IM2260" s="5">
        <v>10</v>
      </c>
      <c r="IN2260" s="296">
        <f t="shared" si="155"/>
        <v>0.16666666666666666</v>
      </c>
    </row>
    <row r="2261" spans="1:248">
      <c r="A2261" s="52">
        <f>+'3.- Resumen general'!B2263</f>
        <v>2257</v>
      </c>
      <c r="B2261" s="52">
        <v>95004</v>
      </c>
      <c r="C2261" s="53" t="str">
        <f>+'3.- Resumen general'!D2263</f>
        <v>Prueba cutánea de lectura inmediata - tipo puntura (por cada aplicación de extracto)</v>
      </c>
      <c r="D2261" s="490" t="str">
        <f>+'3.- Resumen general'!F2263</f>
        <v>Atención de Tópico</v>
      </c>
      <c r="E2261" s="432" t="s">
        <v>446</v>
      </c>
      <c r="F2261" s="323">
        <f t="shared" si="153"/>
        <v>2.9198499999999998</v>
      </c>
      <c r="G2261" s="57"/>
      <c r="H2261" s="323"/>
      <c r="I2261" s="55"/>
      <c r="J2261" s="323"/>
      <c r="K2261" s="56">
        <f t="shared" si="154"/>
        <v>2.9198499999999998</v>
      </c>
      <c r="IK2261" s="2">
        <v>95004</v>
      </c>
      <c r="IL2261" s="196" t="s">
        <v>3065</v>
      </c>
      <c r="IM2261" s="5">
        <v>10</v>
      </c>
      <c r="IN2261" s="296">
        <f t="shared" si="155"/>
        <v>0.16666666666666666</v>
      </c>
    </row>
    <row r="2262" spans="1:248">
      <c r="A2262" s="52">
        <f>+'3.- Resumen general'!B2264</f>
        <v>2258</v>
      </c>
      <c r="B2262" s="52">
        <v>95044</v>
      </c>
      <c r="C2262" s="53" t="str">
        <f>+'3.- Resumen general'!D2264</f>
        <v>Pruebas cutáneas con parche (por extracto)</v>
      </c>
      <c r="D2262" s="490" t="str">
        <f>+'3.- Resumen general'!F2264</f>
        <v>Atención de Tópico</v>
      </c>
      <c r="E2262" s="432" t="s">
        <v>446</v>
      </c>
      <c r="F2262" s="323">
        <f t="shared" si="153"/>
        <v>2.9198499999999998</v>
      </c>
      <c r="G2262" s="57"/>
      <c r="H2262" s="323"/>
      <c r="I2262" s="55"/>
      <c r="J2262" s="323"/>
      <c r="K2262" s="56">
        <f t="shared" si="154"/>
        <v>2.9198499999999998</v>
      </c>
      <c r="IK2262" s="2">
        <v>95044</v>
      </c>
      <c r="IL2262" s="196" t="s">
        <v>3066</v>
      </c>
      <c r="IM2262" s="5">
        <v>10</v>
      </c>
      <c r="IN2262" s="296">
        <f t="shared" si="155"/>
        <v>0.16666666666666666</v>
      </c>
    </row>
    <row r="2263" spans="1:248">
      <c r="A2263" s="52">
        <f>+'3.- Resumen general'!B2265</f>
        <v>2259</v>
      </c>
      <c r="B2263" s="52">
        <v>95060</v>
      </c>
      <c r="C2263" s="53" t="str">
        <f>+'3.- Resumen general'!D2265</f>
        <v>Prueba de sensibilidad (conjuntival, mucosa) (por hora)</v>
      </c>
      <c r="D2263" s="490" t="str">
        <f>+'3.- Resumen general'!F2265</f>
        <v>Atención de Tópico</v>
      </c>
      <c r="E2263" s="432" t="s">
        <v>446</v>
      </c>
      <c r="F2263" s="323">
        <f t="shared" si="153"/>
        <v>2.9198499999999998</v>
      </c>
      <c r="G2263" s="57"/>
      <c r="H2263" s="323"/>
      <c r="I2263" s="55"/>
      <c r="J2263" s="323"/>
      <c r="K2263" s="56">
        <f t="shared" si="154"/>
        <v>2.9198499999999998</v>
      </c>
      <c r="IK2263" s="2">
        <v>95060</v>
      </c>
      <c r="IL2263" s="196" t="s">
        <v>3067</v>
      </c>
      <c r="IM2263" s="5">
        <v>10</v>
      </c>
      <c r="IN2263" s="296">
        <f t="shared" si="155"/>
        <v>0.16666666666666666</v>
      </c>
    </row>
    <row r="2264" spans="1:248">
      <c r="A2264" s="52">
        <f>+'3.- Resumen general'!B2266</f>
        <v>2260</v>
      </c>
      <c r="B2264" s="52">
        <v>95065</v>
      </c>
      <c r="C2264" s="53" t="str">
        <f>+'3.- Resumen general'!D2266</f>
        <v>Prueba directa de mucosa nasal de sensibilidad para alergias</v>
      </c>
      <c r="D2264" s="490" t="str">
        <f>+'3.- Resumen general'!F2266</f>
        <v>Atención de Tópico</v>
      </c>
      <c r="E2264" s="432" t="s">
        <v>446</v>
      </c>
      <c r="F2264" s="323">
        <f t="shared" si="153"/>
        <v>2.9198499999999998</v>
      </c>
      <c r="G2264" s="57"/>
      <c r="H2264" s="323"/>
      <c r="I2264" s="55"/>
      <c r="J2264" s="323"/>
      <c r="K2264" s="56">
        <f t="shared" si="154"/>
        <v>2.9198499999999998</v>
      </c>
      <c r="IK2264" s="2">
        <v>95065</v>
      </c>
      <c r="IL2264" s="196" t="s">
        <v>3068</v>
      </c>
      <c r="IM2264" s="5">
        <v>10</v>
      </c>
      <c r="IN2264" s="296">
        <f t="shared" si="155"/>
        <v>0.16666666666666666</v>
      </c>
    </row>
    <row r="2265" spans="1:248">
      <c r="A2265" s="52">
        <f>+'3.- Resumen general'!B2267</f>
        <v>2261</v>
      </c>
      <c r="B2265" s="52">
        <v>95070</v>
      </c>
      <c r="C2265" s="53" t="str">
        <f>+'3.- Resumen general'!D2267</f>
        <v>Prueba de broncoprovocación</v>
      </c>
      <c r="D2265" s="490" t="str">
        <f>+'3.- Resumen general'!F2267</f>
        <v>Atención de Tópico</v>
      </c>
      <c r="E2265" s="432" t="s">
        <v>3230</v>
      </c>
      <c r="F2265" s="323">
        <f t="shared" si="153"/>
        <v>15.935500000000001</v>
      </c>
      <c r="G2265" s="57"/>
      <c r="H2265" s="323"/>
      <c r="I2265" s="55"/>
      <c r="J2265" s="323"/>
      <c r="K2265" s="56">
        <f t="shared" si="154"/>
        <v>15.935500000000001</v>
      </c>
      <c r="IK2265" s="2">
        <v>95070</v>
      </c>
      <c r="IL2265" s="196" t="s">
        <v>4251</v>
      </c>
      <c r="IM2265" s="5">
        <v>45</v>
      </c>
      <c r="IN2265" s="296">
        <f t="shared" si="155"/>
        <v>0.75</v>
      </c>
    </row>
    <row r="2266" spans="1:248">
      <c r="A2266" s="52">
        <f>+'3.- Resumen general'!B2268</f>
        <v>2262</v>
      </c>
      <c r="B2266" s="52">
        <v>95812</v>
      </c>
      <c r="C2266" s="53" t="str">
        <f>+'3.- Resumen general'!D2268</f>
        <v>Electroencefalograma</v>
      </c>
      <c r="D2266" s="490" t="str">
        <f>+'3.- Resumen general'!F2268</f>
        <v>Atención de Tópico</v>
      </c>
      <c r="E2266" s="432" t="s">
        <v>3229</v>
      </c>
      <c r="F2266" s="323">
        <f t="shared" si="153"/>
        <v>7.6233500000000012</v>
      </c>
      <c r="G2266" s="57"/>
      <c r="H2266" s="323"/>
      <c r="I2266" s="55"/>
      <c r="J2266" s="323"/>
      <c r="K2266" s="56">
        <f t="shared" si="154"/>
        <v>7.6233500000000012</v>
      </c>
      <c r="IK2266" s="2">
        <v>95812</v>
      </c>
      <c r="IL2266" s="196" t="s">
        <v>4569</v>
      </c>
      <c r="IM2266" s="5">
        <v>30</v>
      </c>
      <c r="IN2266" s="296">
        <f t="shared" si="155"/>
        <v>0.5</v>
      </c>
    </row>
    <row r="2267" spans="1:248">
      <c r="A2267" s="52">
        <f>+'3.- Resumen general'!B2269</f>
        <v>2263</v>
      </c>
      <c r="B2267" s="52">
        <v>95860</v>
      </c>
      <c r="C2267" s="53" t="str">
        <f>+'3.- Resumen general'!D2269</f>
        <v>Electromiografía, una extremidad</v>
      </c>
      <c r="D2267" s="490" t="str">
        <f>+'3.- Resumen general'!F2269</f>
        <v>Atención de Tópico</v>
      </c>
      <c r="E2267" s="432" t="s">
        <v>3229</v>
      </c>
      <c r="F2267" s="323">
        <f t="shared" si="153"/>
        <v>7.6233500000000012</v>
      </c>
      <c r="G2267" s="57"/>
      <c r="H2267" s="323"/>
      <c r="I2267" s="55"/>
      <c r="J2267" s="323"/>
      <c r="K2267" s="56">
        <f t="shared" si="154"/>
        <v>7.6233500000000012</v>
      </c>
      <c r="IK2267" s="2">
        <v>95860</v>
      </c>
      <c r="IL2267" s="196" t="s">
        <v>4072</v>
      </c>
      <c r="IM2267" s="5">
        <v>30</v>
      </c>
      <c r="IN2267" s="296">
        <f t="shared" si="155"/>
        <v>0.5</v>
      </c>
    </row>
    <row r="2268" spans="1:248">
      <c r="A2268" s="52">
        <f>+'3.- Resumen general'!B2270</f>
        <v>2264</v>
      </c>
      <c r="B2268" s="52">
        <v>95872</v>
      </c>
      <c r="C2268" s="53" t="str">
        <f>+'3.- Resumen general'!D2270</f>
        <v>Electromiografía de aguja con electrodo de fibra única, con determinación cuantitativa de fibrilaciones, bloqueo y/o densidad de fibras</v>
      </c>
      <c r="D2268" s="490" t="str">
        <f>+'3.- Resumen general'!F2270</f>
        <v>Atención de Tópico</v>
      </c>
      <c r="E2268" s="432" t="s">
        <v>3229</v>
      </c>
      <c r="F2268" s="323">
        <f t="shared" si="153"/>
        <v>7.6233500000000012</v>
      </c>
      <c r="G2268" s="57"/>
      <c r="H2268" s="323"/>
      <c r="I2268" s="55"/>
      <c r="J2268" s="323"/>
      <c r="K2268" s="56">
        <f t="shared" si="154"/>
        <v>7.6233500000000012</v>
      </c>
      <c r="IK2268" s="2">
        <v>95872</v>
      </c>
      <c r="IL2268" s="196" t="s">
        <v>4252</v>
      </c>
      <c r="IM2268" s="5">
        <v>45</v>
      </c>
      <c r="IN2268" s="296">
        <f t="shared" si="155"/>
        <v>0.75</v>
      </c>
    </row>
    <row r="2269" spans="1:248">
      <c r="A2269" s="52">
        <f>+'3.- Resumen general'!B2271</f>
        <v>2265</v>
      </c>
      <c r="B2269" s="52">
        <v>95879</v>
      </c>
      <c r="C2269" s="53" t="str">
        <f>+'3.- Resumen general'!D2271</f>
        <v>Electrografia: evaluacion integral del sistema autónomo</v>
      </c>
      <c r="D2269" s="490" t="str">
        <f>+'3.- Resumen general'!F2271</f>
        <v>Atención de Tópico</v>
      </c>
      <c r="E2269" s="432" t="s">
        <v>3229</v>
      </c>
      <c r="F2269" s="323">
        <f t="shared" si="153"/>
        <v>7.6233500000000012</v>
      </c>
      <c r="G2269" s="57"/>
      <c r="H2269" s="323"/>
      <c r="I2269" s="55"/>
      <c r="J2269" s="323"/>
      <c r="K2269" s="56">
        <f t="shared" si="154"/>
        <v>7.6233500000000012</v>
      </c>
      <c r="IK2269" s="2" t="s">
        <v>6233</v>
      </c>
      <c r="IL2269" s="196" t="s">
        <v>4253</v>
      </c>
      <c r="IM2269" s="5">
        <v>45</v>
      </c>
      <c r="IN2269" s="296">
        <f t="shared" si="155"/>
        <v>0.75</v>
      </c>
    </row>
    <row r="2270" spans="1:248">
      <c r="A2270" s="52">
        <f>+'3.- Resumen general'!B2272</f>
        <v>2266</v>
      </c>
      <c r="B2270" s="52">
        <v>95880</v>
      </c>
      <c r="C2270" s="53" t="str">
        <f>+'3.- Resumen general'!D2272</f>
        <v>Electrografia: monitorizacion con PEA</v>
      </c>
      <c r="D2270" s="490" t="str">
        <f>+'3.- Resumen general'!F2272</f>
        <v>Atención de Tópico</v>
      </c>
      <c r="E2270" s="432" t="s">
        <v>3229</v>
      </c>
      <c r="F2270" s="323">
        <f t="shared" si="153"/>
        <v>7.6233500000000012</v>
      </c>
      <c r="G2270" s="57"/>
      <c r="H2270" s="323"/>
      <c r="I2270" s="55"/>
      <c r="J2270" s="323"/>
      <c r="K2270" s="56">
        <f t="shared" si="154"/>
        <v>7.6233500000000012</v>
      </c>
      <c r="IK2270" s="2" t="s">
        <v>6234</v>
      </c>
      <c r="IL2270" s="196" t="s">
        <v>4254</v>
      </c>
      <c r="IM2270" s="5">
        <v>45</v>
      </c>
      <c r="IN2270" s="296">
        <f t="shared" si="155"/>
        <v>0.75</v>
      </c>
    </row>
    <row r="2271" spans="1:248">
      <c r="A2271" s="52">
        <f>+'3.- Resumen general'!B2273</f>
        <v>2267</v>
      </c>
      <c r="B2271" s="52">
        <v>95881</v>
      </c>
      <c r="C2271" s="53" t="str">
        <f>+'3.- Resumen general'!D2273</f>
        <v>Electrografia: monitorizacion con PESS</v>
      </c>
      <c r="D2271" s="490" t="str">
        <f>+'3.- Resumen general'!F2273</f>
        <v>Atención de Tópico</v>
      </c>
      <c r="E2271" s="432" t="s">
        <v>3229</v>
      </c>
      <c r="F2271" s="323">
        <f t="shared" si="153"/>
        <v>7.6233500000000012</v>
      </c>
      <c r="G2271" s="57"/>
      <c r="H2271" s="323"/>
      <c r="I2271" s="55"/>
      <c r="J2271" s="323"/>
      <c r="K2271" s="56">
        <f t="shared" si="154"/>
        <v>7.6233500000000012</v>
      </c>
      <c r="IK2271" s="2" t="s">
        <v>6235</v>
      </c>
      <c r="IL2271" s="196" t="s">
        <v>4255</v>
      </c>
      <c r="IM2271" s="5">
        <v>45</v>
      </c>
      <c r="IN2271" s="296">
        <f t="shared" si="155"/>
        <v>0.75</v>
      </c>
    </row>
    <row r="2272" spans="1:248">
      <c r="A2272" s="52">
        <f>+'3.- Resumen general'!B2274</f>
        <v>2268</v>
      </c>
      <c r="B2272" s="52">
        <v>95882</v>
      </c>
      <c r="C2272" s="53" t="str">
        <f>+'3.- Resumen general'!D2274</f>
        <v>Electrografia: monitorizacion con PEV</v>
      </c>
      <c r="D2272" s="490" t="str">
        <f>+'3.- Resumen general'!F2274</f>
        <v>Atención de Tópico</v>
      </c>
      <c r="E2272" s="432" t="s">
        <v>3229</v>
      </c>
      <c r="F2272" s="323">
        <f t="shared" si="153"/>
        <v>7.6233500000000012</v>
      </c>
      <c r="G2272" s="57"/>
      <c r="H2272" s="323"/>
      <c r="I2272" s="55"/>
      <c r="J2272" s="323"/>
      <c r="K2272" s="56">
        <f t="shared" si="154"/>
        <v>7.6233500000000012</v>
      </c>
      <c r="IK2272" s="2" t="s">
        <v>6236</v>
      </c>
      <c r="IL2272" s="196" t="s">
        <v>4256</v>
      </c>
      <c r="IM2272" s="5">
        <v>45</v>
      </c>
      <c r="IN2272" s="296">
        <f t="shared" si="155"/>
        <v>0.75</v>
      </c>
    </row>
    <row r="2273" spans="1:248">
      <c r="A2273" s="52">
        <f>+'3.- Resumen general'!B2275</f>
        <v>2269</v>
      </c>
      <c r="B2273" s="52">
        <v>95883</v>
      </c>
      <c r="C2273" s="53" t="str">
        <f>+'3.- Resumen general'!D2275</f>
        <v>Electrografia: reflejo palpebral</v>
      </c>
      <c r="D2273" s="490" t="str">
        <f>+'3.- Resumen general'!F2275</f>
        <v>Atención de Tópico</v>
      </c>
      <c r="E2273" s="432" t="s">
        <v>3229</v>
      </c>
      <c r="F2273" s="323">
        <f t="shared" si="153"/>
        <v>7.6233500000000012</v>
      </c>
      <c r="G2273" s="57"/>
      <c r="H2273" s="323"/>
      <c r="I2273" s="55"/>
      <c r="J2273" s="323"/>
      <c r="K2273" s="56">
        <f t="shared" si="154"/>
        <v>7.6233500000000012</v>
      </c>
      <c r="IK2273" s="2" t="s">
        <v>6237</v>
      </c>
      <c r="IL2273" s="196" t="s">
        <v>4257</v>
      </c>
      <c r="IM2273" s="5">
        <v>30</v>
      </c>
      <c r="IN2273" s="296">
        <f t="shared" si="155"/>
        <v>0.5</v>
      </c>
    </row>
    <row r="2274" spans="1:248">
      <c r="A2274" s="52">
        <f>+'3.- Resumen general'!B2276</f>
        <v>2270</v>
      </c>
      <c r="B2274" s="52">
        <v>95884</v>
      </c>
      <c r="C2274" s="53" t="str">
        <f>+'3.- Resumen general'!D2276</f>
        <v>Electrografia: vc metodo de colision</v>
      </c>
      <c r="D2274" s="490" t="str">
        <f>+'3.- Resumen general'!F2276</f>
        <v>Atención de Tópico</v>
      </c>
      <c r="E2274" s="432" t="s">
        <v>3229</v>
      </c>
      <c r="F2274" s="323">
        <f t="shared" si="153"/>
        <v>7.6233500000000012</v>
      </c>
      <c r="G2274" s="57"/>
      <c r="H2274" s="323"/>
      <c r="I2274" s="55"/>
      <c r="J2274" s="323"/>
      <c r="K2274" s="56">
        <f t="shared" si="154"/>
        <v>7.6233500000000012</v>
      </c>
      <c r="IK2274" s="2" t="s">
        <v>6238</v>
      </c>
      <c r="IL2274" s="196" t="s">
        <v>4258</v>
      </c>
      <c r="IM2274" s="5">
        <v>30</v>
      </c>
      <c r="IN2274" s="296">
        <f t="shared" si="155"/>
        <v>0.5</v>
      </c>
    </row>
    <row r="2275" spans="1:248">
      <c r="A2275" s="52">
        <f>+'3.- Resumen general'!B2277</f>
        <v>2271</v>
      </c>
      <c r="B2275" s="52">
        <v>95900</v>
      </c>
      <c r="C2275" s="53" t="str">
        <f>+'3.- Resumen general'!D2277</f>
        <v>Estudio de velocidad, amplitud y latencia de conducción nerviosa, nervio motor</v>
      </c>
      <c r="D2275" s="490" t="str">
        <f>+'3.- Resumen general'!F2277</f>
        <v>Atención de Tópico</v>
      </c>
      <c r="E2275" s="432" t="s">
        <v>3229</v>
      </c>
      <c r="F2275" s="323">
        <f t="shared" si="153"/>
        <v>7.6233500000000012</v>
      </c>
      <c r="G2275" s="57"/>
      <c r="H2275" s="323"/>
      <c r="I2275" s="55"/>
      <c r="J2275" s="323"/>
      <c r="K2275" s="56">
        <f t="shared" si="154"/>
        <v>7.6233500000000012</v>
      </c>
      <c r="IK2275" s="2">
        <v>95900</v>
      </c>
      <c r="IL2275" s="196" t="s">
        <v>4073</v>
      </c>
      <c r="IM2275" s="5">
        <v>30</v>
      </c>
      <c r="IN2275" s="296">
        <f t="shared" si="155"/>
        <v>0.5</v>
      </c>
    </row>
    <row r="2276" spans="1:248">
      <c r="A2276" s="52">
        <f>+'3.- Resumen general'!B2278</f>
        <v>2272</v>
      </c>
      <c r="B2276" s="52">
        <v>95904</v>
      </c>
      <c r="C2276" s="53" t="str">
        <f>+'3.- Resumen general'!D2278</f>
        <v>Estudio de velocidad, amplitud y latencia de conducción nerviosa, nervio sensitivo</v>
      </c>
      <c r="D2276" s="490" t="str">
        <f>+'3.- Resumen general'!F2278</f>
        <v>Atención de Tópico</v>
      </c>
      <c r="E2276" s="432" t="s">
        <v>3229</v>
      </c>
      <c r="F2276" s="323">
        <f t="shared" si="153"/>
        <v>7.6233500000000012</v>
      </c>
      <c r="G2276" s="57"/>
      <c r="H2276" s="323"/>
      <c r="I2276" s="55"/>
      <c r="J2276" s="323"/>
      <c r="K2276" s="56">
        <f t="shared" si="154"/>
        <v>7.6233500000000012</v>
      </c>
      <c r="IK2276" s="2">
        <v>95904</v>
      </c>
      <c r="IL2276" s="196" t="s">
        <v>4259</v>
      </c>
      <c r="IM2276" s="5">
        <v>30</v>
      </c>
      <c r="IN2276" s="296">
        <f t="shared" si="155"/>
        <v>0.5</v>
      </c>
    </row>
    <row r="2277" spans="1:248">
      <c r="A2277" s="52">
        <f>+'3.- Resumen general'!B2279</f>
        <v>2273</v>
      </c>
      <c r="B2277" s="52">
        <v>95925</v>
      </c>
      <c r="C2277" s="53" t="str">
        <f>+'3.- Resumen general'!D2279</f>
        <v>Potenciales evocados somatosensoriales de latencia corta</v>
      </c>
      <c r="D2277" s="490" t="str">
        <f>+'3.- Resumen general'!F2279</f>
        <v>Atención de Tópico</v>
      </c>
      <c r="E2277" s="432" t="s">
        <v>446</v>
      </c>
      <c r="F2277" s="323">
        <f t="shared" si="153"/>
        <v>2.9198499999999998</v>
      </c>
      <c r="G2277" s="57"/>
      <c r="H2277" s="323"/>
      <c r="I2277" s="55"/>
      <c r="J2277" s="323"/>
      <c r="K2277" s="56">
        <f t="shared" si="154"/>
        <v>2.9198499999999998</v>
      </c>
      <c r="IK2277" s="2">
        <v>95925</v>
      </c>
      <c r="IL2277" s="196" t="s">
        <v>4260</v>
      </c>
      <c r="IM2277" s="5">
        <v>45</v>
      </c>
      <c r="IN2277" s="296">
        <f t="shared" si="155"/>
        <v>0.75</v>
      </c>
    </row>
    <row r="2278" spans="1:248">
      <c r="A2278" s="52">
        <f>+'3.- Resumen general'!B2280</f>
        <v>2274</v>
      </c>
      <c r="B2278" s="52">
        <v>95930</v>
      </c>
      <c r="C2278" s="53" t="str">
        <f>+'3.- Resumen general'!D2280</f>
        <v>Potenciales evocados visuales</v>
      </c>
      <c r="D2278" s="490" t="str">
        <f>+'3.- Resumen general'!F2280</f>
        <v>Atención de Tópico</v>
      </c>
      <c r="E2278" s="432" t="s">
        <v>446</v>
      </c>
      <c r="F2278" s="323">
        <f t="shared" si="153"/>
        <v>2.9198499999999998</v>
      </c>
      <c r="G2278" s="57"/>
      <c r="H2278" s="323"/>
      <c r="I2278" s="55"/>
      <c r="J2278" s="323"/>
      <c r="K2278" s="56">
        <f t="shared" si="154"/>
        <v>2.9198499999999998</v>
      </c>
      <c r="IK2278" s="2">
        <v>95930</v>
      </c>
      <c r="IL2278" s="196" t="s">
        <v>4074</v>
      </c>
      <c r="IM2278" s="5">
        <v>30</v>
      </c>
      <c r="IN2278" s="296">
        <f t="shared" si="155"/>
        <v>0.5</v>
      </c>
    </row>
    <row r="2279" spans="1:248">
      <c r="A2279" s="52">
        <f>+'3.- Resumen general'!B2345</f>
        <v>2339</v>
      </c>
      <c r="B2279" s="52">
        <v>95999</v>
      </c>
      <c r="C2279" s="53" t="str">
        <f>+'3.- Resumen general'!D2345</f>
        <v>Tratamiento estimulacion magnetica transcraneana</v>
      </c>
      <c r="D2279" s="490" t="str">
        <f>+'3.- Resumen general'!F2345</f>
        <v>Atención de Tópico</v>
      </c>
      <c r="E2279" s="445" t="s">
        <v>446</v>
      </c>
      <c r="F2279" s="323">
        <f t="shared" si="153"/>
        <v>2.9198499999999998</v>
      </c>
      <c r="G2279" s="57"/>
      <c r="H2279" s="323"/>
      <c r="I2279" s="55"/>
      <c r="J2279" s="323"/>
      <c r="K2279" s="56">
        <f t="shared" si="154"/>
        <v>2.9198499999999998</v>
      </c>
      <c r="IK2279" s="2">
        <v>95999</v>
      </c>
      <c r="IL2279" s="196" t="s">
        <v>2223</v>
      </c>
      <c r="IM2279" s="5">
        <v>90</v>
      </c>
      <c r="IN2279" s="296">
        <f t="shared" si="155"/>
        <v>1.5</v>
      </c>
    </row>
    <row r="2280" spans="1:248">
      <c r="A2280" s="52">
        <f>+'3.- Resumen general'!B2281</f>
        <v>2275</v>
      </c>
      <c r="B2280" s="52">
        <v>96101</v>
      </c>
      <c r="C2280" s="53" t="str">
        <f>+'3.- Resumen general'!D2281</f>
        <v>Pruebas psicológicas</v>
      </c>
      <c r="D2280" s="490" t="str">
        <f>+'3.- Resumen general'!F2281</f>
        <v>Atencion de Psicología</v>
      </c>
      <c r="E2280" s="433" t="s">
        <v>442</v>
      </c>
      <c r="F2280" s="323">
        <f t="shared" si="153"/>
        <v>1.4520000000000002</v>
      </c>
      <c r="G2280" s="55"/>
      <c r="H2280" s="323"/>
      <c r="I2280" s="55"/>
      <c r="J2280" s="323"/>
      <c r="K2280" s="56">
        <f t="shared" si="154"/>
        <v>1.4520000000000002</v>
      </c>
      <c r="IK2280" s="2">
        <v>96101</v>
      </c>
      <c r="IL2280" s="196" t="s">
        <v>4075</v>
      </c>
      <c r="IM2280" s="5">
        <v>10</v>
      </c>
      <c r="IN2280" s="296">
        <f t="shared" si="155"/>
        <v>0.16666666666666666</v>
      </c>
    </row>
    <row r="2281" spans="1:248">
      <c r="A2281" s="52">
        <f>+'3.- Resumen general'!B2282</f>
        <v>2276</v>
      </c>
      <c r="B2281" s="52">
        <v>96110</v>
      </c>
      <c r="C2281" s="53" t="str">
        <f>+'3.- Resumen general'!D2282</f>
        <v>Pruebas de desarrollo limitadas</v>
      </c>
      <c r="D2281" s="490" t="str">
        <f>+'3.- Resumen general'!F2282</f>
        <v>Atencion de Psicología</v>
      </c>
      <c r="E2281" s="433" t="s">
        <v>442</v>
      </c>
      <c r="F2281" s="323">
        <f t="shared" si="153"/>
        <v>1.4520000000000002</v>
      </c>
      <c r="G2281" s="55"/>
      <c r="H2281" s="323"/>
      <c r="I2281" s="55"/>
      <c r="J2281" s="323"/>
      <c r="K2281" s="56">
        <f t="shared" si="154"/>
        <v>1.4520000000000002</v>
      </c>
      <c r="IK2281" s="2">
        <v>96110</v>
      </c>
      <c r="IL2281" s="196" t="s">
        <v>4076</v>
      </c>
      <c r="IM2281" s="5">
        <v>10</v>
      </c>
      <c r="IN2281" s="296">
        <f t="shared" si="155"/>
        <v>0.16666666666666666</v>
      </c>
    </row>
    <row r="2282" spans="1:248">
      <c r="A2282" s="52">
        <f>+'3.- Resumen general'!B2283</f>
        <v>2277</v>
      </c>
      <c r="B2282" s="52">
        <v>96111</v>
      </c>
      <c r="C2282" s="53" t="str">
        <f>+'3.- Resumen general'!D2283</f>
        <v>Pruebas de desarrollo prolongado</v>
      </c>
      <c r="D2282" s="490" t="str">
        <f>+'3.- Resumen general'!F2283</f>
        <v>Atencion de Psicología</v>
      </c>
      <c r="E2282" s="446" t="s">
        <v>442</v>
      </c>
      <c r="F2282" s="323">
        <f t="shared" si="153"/>
        <v>1.4520000000000002</v>
      </c>
      <c r="G2282" s="55"/>
      <c r="H2282" s="323"/>
      <c r="I2282" s="55"/>
      <c r="J2282" s="323"/>
      <c r="K2282" s="56">
        <f t="shared" si="154"/>
        <v>1.4520000000000002</v>
      </c>
      <c r="IK2282" s="2">
        <v>96111</v>
      </c>
      <c r="IL2282" s="196" t="s">
        <v>4077</v>
      </c>
      <c r="IM2282" s="5">
        <v>10</v>
      </c>
      <c r="IN2282" s="296">
        <f t="shared" si="155"/>
        <v>0.16666666666666666</v>
      </c>
    </row>
    <row r="2283" spans="1:248">
      <c r="A2283" s="52">
        <f>+'3.- Resumen general'!B2284</f>
        <v>2278</v>
      </c>
      <c r="B2283" s="52">
        <v>96116</v>
      </c>
      <c r="C2283" s="53" t="str">
        <f>+'3.- Resumen general'!D2284</f>
        <v>Examen de estado neuroconductual</v>
      </c>
      <c r="D2283" s="490" t="str">
        <f>+'3.- Resumen general'!F2284</f>
        <v>Consulta Médica</v>
      </c>
      <c r="E2283" s="445" t="s">
        <v>438</v>
      </c>
      <c r="F2283" s="323">
        <f t="shared" si="153"/>
        <v>1.4520000000000002</v>
      </c>
      <c r="G2283" s="55"/>
      <c r="H2283" s="323"/>
      <c r="I2283" s="55"/>
      <c r="J2283" s="323"/>
      <c r="K2283" s="56">
        <f t="shared" si="154"/>
        <v>1.4520000000000002</v>
      </c>
      <c r="IK2283" s="2" t="s">
        <v>6239</v>
      </c>
      <c r="IL2283" s="196" t="s">
        <v>4078</v>
      </c>
      <c r="IM2283" s="5">
        <v>30</v>
      </c>
      <c r="IN2283" s="296">
        <f t="shared" si="155"/>
        <v>0.5</v>
      </c>
    </row>
    <row r="2284" spans="1:248">
      <c r="A2284" s="52">
        <f>+'3.- Resumen general'!B2285</f>
        <v>2279</v>
      </c>
      <c r="B2284" s="52">
        <v>96118</v>
      </c>
      <c r="C2284" s="53" t="str">
        <f>+'3.- Resumen general'!D2285</f>
        <v>Pruebas neuropsicológicas (P. ej. Batería neurosicológica Halstead-Reitan, Escalas de Memoria de Weschler y Prueba de cartas de Wisconsin)</v>
      </c>
      <c r="D2284" s="490" t="str">
        <f>+'3.- Resumen general'!F2285</f>
        <v>Atencion de Psicología</v>
      </c>
      <c r="E2284" s="433" t="s">
        <v>442</v>
      </c>
      <c r="F2284" s="323">
        <f t="shared" si="153"/>
        <v>1.4520000000000002</v>
      </c>
      <c r="G2284" s="55"/>
      <c r="H2284" s="323"/>
      <c r="I2284" s="55"/>
      <c r="J2284" s="323"/>
      <c r="K2284" s="56">
        <f t="shared" si="154"/>
        <v>1.4520000000000002</v>
      </c>
      <c r="IK2284" s="2">
        <v>96118</v>
      </c>
      <c r="IL2284" s="196" t="s">
        <v>4512</v>
      </c>
      <c r="IM2284" s="5">
        <v>10</v>
      </c>
      <c r="IN2284" s="296">
        <f t="shared" si="155"/>
        <v>0.16666666666666666</v>
      </c>
    </row>
    <row r="2285" spans="1:248">
      <c r="A2285" s="52">
        <f>+'3.- Resumen general'!B2286</f>
        <v>2280</v>
      </c>
      <c r="B2285" s="52">
        <v>96365</v>
      </c>
      <c r="C2285" s="53" t="str">
        <f>+'3.- Resumen general'!D2286</f>
        <v xml:space="preserve">Infusión IV </v>
      </c>
      <c r="D2285" s="490" t="str">
        <f>+'3.- Resumen general'!F2286</f>
        <v>Atención de Tópico</v>
      </c>
      <c r="E2285" s="433" t="s">
        <v>3231</v>
      </c>
      <c r="F2285" s="323">
        <f t="shared" si="153"/>
        <v>9.251199999999999</v>
      </c>
      <c r="G2285" s="57"/>
      <c r="H2285" s="323"/>
      <c r="I2285" s="55"/>
      <c r="J2285" s="323"/>
      <c r="K2285" s="56">
        <f t="shared" si="154"/>
        <v>9.251199999999999</v>
      </c>
      <c r="IK2285" s="2">
        <v>96365</v>
      </c>
      <c r="IL2285" s="196" t="s">
        <v>4079</v>
      </c>
      <c r="IM2285" s="5">
        <v>0</v>
      </c>
      <c r="IN2285" s="296">
        <f t="shared" si="155"/>
        <v>0</v>
      </c>
    </row>
    <row r="2286" spans="1:248">
      <c r="A2286" s="52">
        <f>+'3.- Resumen general'!B2287</f>
        <v>2281</v>
      </c>
      <c r="B2286" s="52">
        <v>96407</v>
      </c>
      <c r="C2286" s="53" t="str">
        <f>+'3.- Resumen general'!D2287</f>
        <v>Quimioterapia EV o IM (bolo)</v>
      </c>
      <c r="D2286" s="490" t="str">
        <f>+'3.- Resumen general'!F2287</f>
        <v>Atención de Tópico</v>
      </c>
      <c r="E2286" s="433" t="s">
        <v>3231</v>
      </c>
      <c r="F2286" s="323">
        <f t="shared" si="153"/>
        <v>9.251199999999999</v>
      </c>
      <c r="G2286" s="57"/>
      <c r="H2286" s="323"/>
      <c r="I2286" s="55"/>
      <c r="J2286" s="323"/>
      <c r="K2286" s="56">
        <f t="shared" si="154"/>
        <v>9.251199999999999</v>
      </c>
      <c r="IK2286" s="2" t="s">
        <v>6240</v>
      </c>
      <c r="IL2286" s="196" t="s">
        <v>4261</v>
      </c>
      <c r="IM2286" s="5">
        <v>0</v>
      </c>
      <c r="IN2286" s="296">
        <f t="shared" si="155"/>
        <v>0</v>
      </c>
    </row>
    <row r="2287" spans="1:248" ht="25.5">
      <c r="A2287" s="52">
        <f>+'3.- Resumen general'!B2288</f>
        <v>2282</v>
      </c>
      <c r="B2287" s="52">
        <v>96410</v>
      </c>
      <c r="C2287" s="53" t="str">
        <f>+'3.- Resumen general'!D2288</f>
        <v>Administración de quimioterapia intravenosa en infusión</v>
      </c>
      <c r="D2287" s="490" t="str">
        <f>+'3.- Resumen general'!F2288</f>
        <v>Atención en sala de observación</v>
      </c>
      <c r="E2287" s="446" t="s">
        <v>3252</v>
      </c>
      <c r="F2287" s="323">
        <f t="shared" si="153"/>
        <v>116.78704999999999</v>
      </c>
      <c r="G2287" s="55"/>
      <c r="H2287" s="323"/>
      <c r="I2287" s="55"/>
      <c r="J2287" s="323"/>
      <c r="K2287" s="56">
        <f t="shared" si="154"/>
        <v>116.78704999999999</v>
      </c>
      <c r="IK2287" s="2">
        <v>96410</v>
      </c>
      <c r="IL2287" s="196" t="s">
        <v>4262</v>
      </c>
      <c r="IM2287" s="5">
        <v>0</v>
      </c>
      <c r="IN2287" s="296">
        <f t="shared" si="155"/>
        <v>0</v>
      </c>
    </row>
    <row r="2288" spans="1:248">
      <c r="A2288" s="52">
        <f>+'3.- Resumen general'!B2289</f>
        <v>2283</v>
      </c>
      <c r="B2288" s="52">
        <v>96900</v>
      </c>
      <c r="C2288" s="53" t="str">
        <f>+'3.- Resumen general'!D2289</f>
        <v>Fototerapia – actinoterapia (luz ultravioleta)</v>
      </c>
      <c r="D2288" s="490" t="str">
        <f>+'3.- Resumen general'!F2289</f>
        <v>Atención de Tópico</v>
      </c>
      <c r="E2288" s="432" t="s">
        <v>446</v>
      </c>
      <c r="F2288" s="323">
        <f t="shared" si="153"/>
        <v>2.9198499999999998</v>
      </c>
      <c r="G2288" s="57"/>
      <c r="H2288" s="323"/>
      <c r="I2288" s="55"/>
      <c r="J2288" s="323"/>
      <c r="K2288" s="56">
        <f t="shared" si="154"/>
        <v>2.9198499999999998</v>
      </c>
      <c r="IK2288" s="2" t="s">
        <v>6241</v>
      </c>
      <c r="IL2288" s="196" t="s">
        <v>4080</v>
      </c>
      <c r="IM2288" s="5">
        <v>10</v>
      </c>
      <c r="IN2288" s="296">
        <f t="shared" si="155"/>
        <v>0.16666666666666666</v>
      </c>
    </row>
    <row r="2289" spans="1:248">
      <c r="A2289" s="52">
        <f>+'3.- Resumen general'!B2290</f>
        <v>2284</v>
      </c>
      <c r="B2289" s="52">
        <v>97001</v>
      </c>
      <c r="C2289" s="53" t="str">
        <f>+'3.- Resumen general'!D2290</f>
        <v>Evaluación de fisioterapia</v>
      </c>
      <c r="D2289" s="490" t="str">
        <f>+'3.- Resumen general'!F2290</f>
        <v>Consulta Médica</v>
      </c>
      <c r="E2289" s="445" t="s">
        <v>438</v>
      </c>
      <c r="F2289" s="323">
        <f t="shared" si="153"/>
        <v>1.4520000000000002</v>
      </c>
      <c r="G2289" s="55"/>
      <c r="H2289" s="323"/>
      <c r="I2289" s="55"/>
      <c r="J2289" s="323"/>
      <c r="K2289" s="56">
        <f t="shared" si="154"/>
        <v>1.4520000000000002</v>
      </c>
      <c r="IK2289" s="2">
        <v>97001</v>
      </c>
      <c r="IL2289" s="196" t="s">
        <v>4263</v>
      </c>
      <c r="IM2289" s="5">
        <v>20</v>
      </c>
      <c r="IN2289" s="296">
        <f t="shared" si="155"/>
        <v>0.33333333333333331</v>
      </c>
    </row>
    <row r="2290" spans="1:248">
      <c r="A2290" s="52">
        <f>+'3.- Resumen general'!B2291</f>
        <v>2285</v>
      </c>
      <c r="B2290" s="52">
        <v>97010</v>
      </c>
      <c r="C2290" s="53" t="str">
        <f>+'3.- Resumen general'!D2291</f>
        <v>Terapia física a una o más áreas; frío o calor local</v>
      </c>
      <c r="D2290" s="490" t="str">
        <f>+'3.- Resumen general'!F2291</f>
        <v>Rehabilitación</v>
      </c>
      <c r="E2290" s="433" t="s">
        <v>446</v>
      </c>
      <c r="F2290" s="323">
        <f t="shared" si="153"/>
        <v>2.9198499999999998</v>
      </c>
      <c r="G2290" s="55"/>
      <c r="H2290" s="323"/>
      <c r="I2290" s="55"/>
      <c r="J2290" s="323"/>
      <c r="K2290" s="56">
        <f t="shared" si="154"/>
        <v>2.9198499999999998</v>
      </c>
      <c r="IK2290" s="2">
        <v>97010</v>
      </c>
      <c r="IL2290" s="196" t="s">
        <v>4081</v>
      </c>
      <c r="IM2290" s="5">
        <v>0</v>
      </c>
      <c r="IN2290" s="296">
        <f t="shared" si="155"/>
        <v>0</v>
      </c>
    </row>
    <row r="2291" spans="1:248">
      <c r="A2291" s="52">
        <f>+'3.- Resumen general'!B2292</f>
        <v>2286</v>
      </c>
      <c r="B2291" s="52">
        <v>97026</v>
      </c>
      <c r="C2291" s="53" t="str">
        <f>+'3.- Resumen general'!D2292</f>
        <v>Aplicación de rayos infrarrojos</v>
      </c>
      <c r="D2291" s="490" t="str">
        <f>+'3.- Resumen general'!F2292</f>
        <v>Rehabilitación</v>
      </c>
      <c r="E2291" s="433" t="s">
        <v>446</v>
      </c>
      <c r="F2291" s="323">
        <f t="shared" si="153"/>
        <v>2.9198499999999998</v>
      </c>
      <c r="G2291" s="55"/>
      <c r="H2291" s="323"/>
      <c r="I2291" s="55"/>
      <c r="J2291" s="323"/>
      <c r="K2291" s="56">
        <f t="shared" si="154"/>
        <v>2.9198499999999998</v>
      </c>
      <c r="IK2291" s="2">
        <v>97026</v>
      </c>
      <c r="IL2291" s="196" t="s">
        <v>4264</v>
      </c>
      <c r="IM2291" s="5">
        <v>0</v>
      </c>
      <c r="IN2291" s="296">
        <f t="shared" si="155"/>
        <v>0</v>
      </c>
    </row>
    <row r="2292" spans="1:248">
      <c r="A2292" s="52">
        <f>+'3.- Resumen general'!B2293</f>
        <v>2287</v>
      </c>
      <c r="B2292" s="52">
        <v>97028</v>
      </c>
      <c r="C2292" s="53" t="str">
        <f>+'3.- Resumen general'!D2293</f>
        <v>Aplicación de luz ultravioleta</v>
      </c>
      <c r="D2292" s="490" t="str">
        <f>+'3.- Resumen general'!F2293</f>
        <v>Rehabilitación</v>
      </c>
      <c r="E2292" s="433" t="s">
        <v>446</v>
      </c>
      <c r="F2292" s="323">
        <f t="shared" si="153"/>
        <v>2.9198499999999998</v>
      </c>
      <c r="G2292" s="55"/>
      <c r="H2292" s="323"/>
      <c r="I2292" s="55"/>
      <c r="J2292" s="323"/>
      <c r="K2292" s="56">
        <f t="shared" si="154"/>
        <v>2.9198499999999998</v>
      </c>
      <c r="IK2292" s="2">
        <v>97028</v>
      </c>
      <c r="IL2292" s="196" t="s">
        <v>4265</v>
      </c>
      <c r="IM2292" s="5">
        <v>0</v>
      </c>
      <c r="IN2292" s="296">
        <f t="shared" si="155"/>
        <v>0</v>
      </c>
    </row>
    <row r="2293" spans="1:248">
      <c r="A2293" s="52">
        <f>+'3.- Resumen general'!B2294</f>
        <v>2288</v>
      </c>
      <c r="B2293" s="52">
        <v>97110</v>
      </c>
      <c r="C2293" s="53" t="str">
        <f>+'3.- Resumen general'!D2294</f>
        <v>Procedimiento terapéutico para desarrollar fuerza y resistencia al ejercicio, arco de movimiento y flexibilidad</v>
      </c>
      <c r="D2293" s="490" t="str">
        <f>+'3.- Resumen general'!F2294</f>
        <v>Rehabilitación</v>
      </c>
      <c r="E2293" s="433" t="s">
        <v>446</v>
      </c>
      <c r="F2293" s="323">
        <f t="shared" si="153"/>
        <v>2.9198499999999998</v>
      </c>
      <c r="G2293" s="55"/>
      <c r="H2293" s="323"/>
      <c r="I2293" s="55"/>
      <c r="J2293" s="323"/>
      <c r="K2293" s="56">
        <f t="shared" si="154"/>
        <v>2.9198499999999998</v>
      </c>
      <c r="IK2293" s="2">
        <v>97110</v>
      </c>
      <c r="IL2293" s="196" t="s">
        <v>4266</v>
      </c>
      <c r="IM2293" s="5">
        <v>0</v>
      </c>
      <c r="IN2293" s="296">
        <f t="shared" si="155"/>
        <v>0</v>
      </c>
    </row>
    <row r="2294" spans="1:248">
      <c r="A2294" s="52">
        <f>+'3.- Resumen general'!B2295</f>
        <v>2289</v>
      </c>
      <c r="B2294" s="52">
        <v>97112</v>
      </c>
      <c r="C2294" s="53" t="str">
        <f>+'3.- Resumen general'!D2295</f>
        <v>Procedimiento terapéutico para reeducación neuromuscular del movimiento, equilibrio, coordinación, sentido quinestésico, postura y propiocepción.</v>
      </c>
      <c r="D2294" s="490" t="str">
        <f>+'3.- Resumen general'!F2295</f>
        <v>Rehabilitación</v>
      </c>
      <c r="E2294" s="433" t="s">
        <v>446</v>
      </c>
      <c r="F2294" s="323">
        <f t="shared" si="153"/>
        <v>2.9198499999999998</v>
      </c>
      <c r="G2294" s="55"/>
      <c r="H2294" s="323"/>
      <c r="I2294" s="55"/>
      <c r="J2294" s="323"/>
      <c r="K2294" s="56">
        <f t="shared" si="154"/>
        <v>2.9198499999999998</v>
      </c>
      <c r="IK2294" s="2">
        <v>97112</v>
      </c>
      <c r="IL2294" s="196" t="s">
        <v>4082</v>
      </c>
      <c r="IM2294" s="5">
        <v>0</v>
      </c>
      <c r="IN2294" s="296">
        <f t="shared" si="155"/>
        <v>0</v>
      </c>
    </row>
    <row r="2295" spans="1:248">
      <c r="A2295" s="52">
        <f>+'3.- Resumen general'!B2296</f>
        <v>2290</v>
      </c>
      <c r="B2295" s="52">
        <v>97113</v>
      </c>
      <c r="C2295" s="53" t="str">
        <f>+'3.- Resumen general'!D2296</f>
        <v>Sesión: Hidroterapia: tanque de Whirlpool +  procedimiento terapéutico (Quinesioterapia)</v>
      </c>
      <c r="D2295" s="490" t="str">
        <f>+'3.- Resumen general'!F2296</f>
        <v>Rehabilitación</v>
      </c>
      <c r="E2295" s="433" t="s">
        <v>446</v>
      </c>
      <c r="F2295" s="323">
        <f t="shared" si="153"/>
        <v>2.9198499999999998</v>
      </c>
      <c r="G2295" s="55"/>
      <c r="H2295" s="323"/>
      <c r="I2295" s="55"/>
      <c r="J2295" s="323"/>
      <c r="K2295" s="56">
        <f t="shared" si="154"/>
        <v>2.9198499999999998</v>
      </c>
      <c r="IK2295" s="2">
        <v>97113</v>
      </c>
      <c r="IL2295" s="196" t="s">
        <v>4083</v>
      </c>
      <c r="IM2295" s="5">
        <v>5</v>
      </c>
      <c r="IN2295" s="296">
        <f t="shared" si="155"/>
        <v>8.3333333333333329E-2</v>
      </c>
    </row>
    <row r="2296" spans="1:248">
      <c r="A2296" s="52">
        <f>+'3.- Resumen general'!B2297</f>
        <v>2291</v>
      </c>
      <c r="B2296" s="52">
        <v>97125</v>
      </c>
      <c r="C2296" s="53" t="str">
        <f>+'3.- Resumen general'!D2297</f>
        <v>Técnicas de terapia manual</v>
      </c>
      <c r="D2296" s="490" t="str">
        <f>+'3.- Resumen general'!F2297</f>
        <v>Rehabilitación</v>
      </c>
      <c r="E2296" s="433" t="s">
        <v>446</v>
      </c>
      <c r="F2296" s="323">
        <f t="shared" si="153"/>
        <v>2.9198499999999998</v>
      </c>
      <c r="G2296" s="55"/>
      <c r="H2296" s="323"/>
      <c r="I2296" s="55"/>
      <c r="J2296" s="323"/>
      <c r="K2296" s="56">
        <f t="shared" si="154"/>
        <v>2.9198499999999998</v>
      </c>
      <c r="IK2296" s="287">
        <v>97125</v>
      </c>
      <c r="IL2296" s="196" t="s">
        <v>4267</v>
      </c>
      <c r="IM2296" s="5">
        <v>0</v>
      </c>
      <c r="IN2296" s="296">
        <f t="shared" si="155"/>
        <v>0</v>
      </c>
    </row>
    <row r="2297" spans="1:248">
      <c r="A2297" s="52">
        <f>+'3.- Resumen general'!B2298</f>
        <v>2292</v>
      </c>
      <c r="B2297" s="52">
        <v>97139</v>
      </c>
      <c r="C2297" s="53" t="str">
        <f>+'3.- Resumen general'!D2298</f>
        <v>Sesión: Procedimiento terapéutico (Quinesioterapia) + agentes físicos</v>
      </c>
      <c r="D2297" s="490" t="str">
        <f>+'3.- Resumen general'!F2298</f>
        <v>Rehabilitación</v>
      </c>
      <c r="E2297" s="433" t="s">
        <v>446</v>
      </c>
      <c r="F2297" s="323">
        <f t="shared" si="153"/>
        <v>2.9198499999999998</v>
      </c>
      <c r="G2297" s="55"/>
      <c r="H2297" s="323"/>
      <c r="I2297" s="55"/>
      <c r="J2297" s="323"/>
      <c r="K2297" s="56">
        <f t="shared" si="154"/>
        <v>2.9198499999999998</v>
      </c>
      <c r="IK2297" s="2">
        <v>97139</v>
      </c>
      <c r="IL2297" s="196" t="s">
        <v>4084</v>
      </c>
      <c r="IM2297" s="5">
        <v>0</v>
      </c>
      <c r="IN2297" s="296">
        <f t="shared" si="155"/>
        <v>0</v>
      </c>
    </row>
    <row r="2298" spans="1:248">
      <c r="A2298" s="52">
        <f>+'3.- Resumen general'!B2299</f>
        <v>2293</v>
      </c>
      <c r="B2298" s="52">
        <v>97532</v>
      </c>
      <c r="C2298" s="53" t="str">
        <f>+'3.- Resumen general'!D2299</f>
        <v>Desarrollo de habilidades cognitivas</v>
      </c>
      <c r="D2298" s="490" t="str">
        <f>+'3.- Resumen general'!F2299</f>
        <v>Atencion de Psicología</v>
      </c>
      <c r="E2298" s="446" t="s">
        <v>442</v>
      </c>
      <c r="F2298" s="323">
        <f t="shared" si="153"/>
        <v>1.4520000000000002</v>
      </c>
      <c r="G2298" s="55"/>
      <c r="H2298" s="323"/>
      <c r="I2298" s="55"/>
      <c r="J2298" s="323"/>
      <c r="K2298" s="56">
        <f t="shared" si="154"/>
        <v>1.4520000000000002</v>
      </c>
      <c r="IK2298" s="2">
        <v>97532</v>
      </c>
      <c r="IL2298" s="196" t="s">
        <v>4085</v>
      </c>
      <c r="IM2298" s="5">
        <v>30</v>
      </c>
      <c r="IN2298" s="296">
        <f t="shared" si="155"/>
        <v>0.5</v>
      </c>
    </row>
    <row r="2299" spans="1:248">
      <c r="A2299" s="52">
        <f>+'3.- Resumen general'!B2300</f>
        <v>2294</v>
      </c>
      <c r="B2299" s="52">
        <v>97597</v>
      </c>
      <c r="C2299" s="53" t="str">
        <f>+'3.- Resumen general'!D2300</f>
        <v>Curación de heridas</v>
      </c>
      <c r="D2299" s="490" t="str">
        <f>+'3.- Resumen general'!F2300</f>
        <v>Atención de Tópico</v>
      </c>
      <c r="E2299" s="432" t="s">
        <v>3223</v>
      </c>
      <c r="F2299" s="323">
        <f t="shared" si="153"/>
        <v>22.827999999999996</v>
      </c>
      <c r="G2299" s="57"/>
      <c r="H2299" s="323"/>
      <c r="I2299" s="55"/>
      <c r="J2299" s="323"/>
      <c r="K2299" s="56">
        <f t="shared" si="154"/>
        <v>22.827999999999996</v>
      </c>
      <c r="IK2299" s="2" t="s">
        <v>6242</v>
      </c>
      <c r="IL2299" s="196" t="s">
        <v>4086</v>
      </c>
      <c r="IM2299" s="5">
        <v>15</v>
      </c>
      <c r="IN2299" s="296">
        <f t="shared" si="155"/>
        <v>0.25</v>
      </c>
    </row>
    <row r="2300" spans="1:248">
      <c r="A2300" s="52">
        <f>+'3.- Resumen general'!B2301</f>
        <v>2295</v>
      </c>
      <c r="B2300" s="52">
        <v>97780</v>
      </c>
      <c r="C2300" s="53" t="str">
        <f>+'3.- Resumen general'!D2301</f>
        <v>Sesión:  Acupuntura</v>
      </c>
      <c r="D2300" s="490" t="str">
        <f>+'3.- Resumen general'!F2301</f>
        <v>Atención de Tópico</v>
      </c>
      <c r="E2300" s="445" t="s">
        <v>446</v>
      </c>
      <c r="F2300" s="323">
        <f t="shared" si="153"/>
        <v>2.9198499999999998</v>
      </c>
      <c r="G2300" s="57"/>
      <c r="H2300" s="323"/>
      <c r="I2300" s="55"/>
      <c r="J2300" s="323"/>
      <c r="K2300" s="56">
        <f t="shared" si="154"/>
        <v>2.9198499999999998</v>
      </c>
      <c r="IK2300" s="2">
        <v>97780</v>
      </c>
      <c r="IL2300" s="196" t="s">
        <v>4268</v>
      </c>
      <c r="IM2300" s="5">
        <v>15</v>
      </c>
      <c r="IN2300" s="296">
        <f t="shared" si="155"/>
        <v>0.25</v>
      </c>
    </row>
    <row r="2301" spans="1:248">
      <c r="A2301" s="52">
        <f>+'3.- Resumen general'!B2302</f>
        <v>2296</v>
      </c>
      <c r="B2301" s="52">
        <v>97799</v>
      </c>
      <c r="C2301" s="53" t="str">
        <f>+'3.- Resumen general'!D2302</f>
        <v>Procedimiento de medicina física / rehabilitación</v>
      </c>
      <c r="D2301" s="490" t="str">
        <f>+'3.- Resumen general'!F2302</f>
        <v>Rehabilitación</v>
      </c>
      <c r="E2301" s="446" t="s">
        <v>446</v>
      </c>
      <c r="F2301" s="323">
        <f t="shared" si="153"/>
        <v>2.9198499999999998</v>
      </c>
      <c r="G2301" s="55"/>
      <c r="H2301" s="323"/>
      <c r="I2301" s="55"/>
      <c r="J2301" s="323"/>
      <c r="K2301" s="56">
        <f t="shared" si="154"/>
        <v>2.9198499999999998</v>
      </c>
      <c r="IK2301" s="2">
        <v>97799</v>
      </c>
      <c r="IL2301" s="196" t="s">
        <v>4087</v>
      </c>
      <c r="IM2301" s="5">
        <v>0</v>
      </c>
      <c r="IN2301" s="296">
        <f t="shared" si="155"/>
        <v>0</v>
      </c>
    </row>
    <row r="2302" spans="1:248">
      <c r="A2302" s="52">
        <f>+'3.- Resumen general'!B2303</f>
        <v>2297</v>
      </c>
      <c r="B2302" s="52">
        <v>97802</v>
      </c>
      <c r="C2302" s="53" t="str">
        <f>+'3.- Resumen general'!D2303</f>
        <v>Terapia de nutrición médica (p. ej. Consulta para nutrición parenteral)</v>
      </c>
      <c r="D2302" s="490" t="str">
        <f>+'3.- Resumen general'!F2303</f>
        <v>Consulta Médica</v>
      </c>
      <c r="E2302" s="432" t="s">
        <v>438</v>
      </c>
      <c r="F2302" s="323">
        <f t="shared" si="153"/>
        <v>1.4520000000000002</v>
      </c>
      <c r="G2302" s="55"/>
      <c r="H2302" s="323"/>
      <c r="I2302" s="55"/>
      <c r="J2302" s="323"/>
      <c r="K2302" s="56">
        <f t="shared" si="154"/>
        <v>1.4520000000000002</v>
      </c>
      <c r="IK2302" s="2" t="s">
        <v>6243</v>
      </c>
      <c r="IL2302" s="196" t="s">
        <v>4088</v>
      </c>
      <c r="IM2302" s="5">
        <v>15</v>
      </c>
      <c r="IN2302" s="296">
        <f t="shared" si="155"/>
        <v>0.25</v>
      </c>
    </row>
    <row r="2303" spans="1:248">
      <c r="A2303" s="52">
        <f>+'3.- Resumen general'!B2304</f>
        <v>2298</v>
      </c>
      <c r="B2303" s="52">
        <v>99130</v>
      </c>
      <c r="C2303" s="53" t="str">
        <f>+'3.- Resumen general'!D2304</f>
        <v>Electrofulguración</v>
      </c>
      <c r="D2303" s="490" t="str">
        <f>+'3.- Resumen general'!F2304</f>
        <v>Atención de Tópico</v>
      </c>
      <c r="E2303" s="432" t="s">
        <v>3224</v>
      </c>
      <c r="F2303" s="323">
        <f t="shared" si="153"/>
        <v>42.279999999999994</v>
      </c>
      <c r="G2303" s="57"/>
      <c r="H2303" s="323"/>
      <c r="I2303" s="55"/>
      <c r="J2303" s="323"/>
      <c r="K2303" s="56">
        <f t="shared" si="154"/>
        <v>42.279999999999994</v>
      </c>
      <c r="IK2303" s="287">
        <v>99130</v>
      </c>
      <c r="IL2303" s="196" t="s">
        <v>4269</v>
      </c>
      <c r="IM2303" s="5">
        <v>15</v>
      </c>
      <c r="IN2303" s="296">
        <f t="shared" si="155"/>
        <v>0.25</v>
      </c>
    </row>
    <row r="2304" spans="1:248">
      <c r="A2304" s="52">
        <f>+'3.- Resumen general'!B2305</f>
        <v>2299</v>
      </c>
      <c r="B2304" s="52">
        <v>99131</v>
      </c>
      <c r="C2304" s="53" t="str">
        <f>+'3.- Resumen general'!D2305</f>
        <v>Electrocauterización</v>
      </c>
      <c r="D2304" s="490" t="str">
        <f>+'3.- Resumen general'!F2305</f>
        <v>Atención de Tópico</v>
      </c>
      <c r="E2304" s="432" t="s">
        <v>3224</v>
      </c>
      <c r="F2304" s="323">
        <f t="shared" si="153"/>
        <v>42.279999999999994</v>
      </c>
      <c r="G2304" s="57"/>
      <c r="H2304" s="323"/>
      <c r="I2304" s="55"/>
      <c r="J2304" s="323"/>
      <c r="K2304" s="56">
        <f t="shared" si="154"/>
        <v>42.279999999999994</v>
      </c>
      <c r="IK2304" s="287">
        <v>99131</v>
      </c>
      <c r="IL2304" s="196" t="s">
        <v>4270</v>
      </c>
      <c r="IM2304" s="5">
        <v>15</v>
      </c>
      <c r="IN2304" s="296">
        <f t="shared" si="155"/>
        <v>0.25</v>
      </c>
    </row>
    <row r="2305" spans="1:248">
      <c r="A2305" s="52">
        <f>+'3.- Resumen general'!B2306</f>
        <v>2300</v>
      </c>
      <c r="B2305" s="52">
        <v>99141</v>
      </c>
      <c r="C2305" s="53" t="str">
        <f>+'3.- Resumen general'!D2306</f>
        <v>Sedación con o sin analgesia (sedación consciente); intravenosa, intramuscular o por inhalación</v>
      </c>
      <c r="D2305" s="490" t="str">
        <f>+'3.- Resumen general'!F2306</f>
        <v>Atención de Tópico</v>
      </c>
      <c r="E2305" s="432" t="s">
        <v>446</v>
      </c>
      <c r="F2305" s="323">
        <f t="shared" si="153"/>
        <v>2.9198499999999998</v>
      </c>
      <c r="G2305" s="57"/>
      <c r="H2305" s="323"/>
      <c r="I2305" s="55"/>
      <c r="J2305" s="323"/>
      <c r="K2305" s="56">
        <f t="shared" si="154"/>
        <v>2.9198499999999998</v>
      </c>
      <c r="IK2305" s="2">
        <v>99141</v>
      </c>
      <c r="IL2305" s="196" t="s">
        <v>4271</v>
      </c>
      <c r="IM2305" s="5">
        <v>15</v>
      </c>
      <c r="IN2305" s="296">
        <f t="shared" si="155"/>
        <v>0.25</v>
      </c>
    </row>
    <row r="2306" spans="1:248">
      <c r="A2306" s="52">
        <f>+'3.- Resumen general'!B2307</f>
        <v>2301</v>
      </c>
      <c r="B2306" s="52">
        <v>99173</v>
      </c>
      <c r="C2306" s="53" t="str">
        <f>+'3.- Resumen general'!D2307</f>
        <v>Determinación de agudeza visual bilateral</v>
      </c>
      <c r="D2306" s="490" t="str">
        <f>+'3.- Resumen general'!F2307</f>
        <v>Atención de Tópico</v>
      </c>
      <c r="E2306" s="445" t="s">
        <v>446</v>
      </c>
      <c r="F2306" s="323">
        <f t="shared" si="153"/>
        <v>2.9198499999999998</v>
      </c>
      <c r="G2306" s="57"/>
      <c r="H2306" s="323"/>
      <c r="I2306" s="55"/>
      <c r="J2306" s="323"/>
      <c r="K2306" s="56">
        <f t="shared" si="154"/>
        <v>2.9198499999999998</v>
      </c>
      <c r="IK2306" s="2">
        <v>99173</v>
      </c>
      <c r="IL2306" s="196" t="s">
        <v>4089</v>
      </c>
      <c r="IM2306" s="5">
        <v>10</v>
      </c>
      <c r="IN2306" s="296">
        <f t="shared" si="155"/>
        <v>0.16666666666666666</v>
      </c>
    </row>
    <row r="2307" spans="1:248">
      <c r="A2307" s="52">
        <f>+'3.- Resumen general'!B2308</f>
        <v>2302</v>
      </c>
      <c r="B2307" s="52">
        <v>99195</v>
      </c>
      <c r="C2307" s="53" t="str">
        <f>+'3.- Resumen general'!D2308</f>
        <v>Flebotomía terapéutica</v>
      </c>
      <c r="D2307" s="490" t="str">
        <f>+'3.- Resumen general'!F2308</f>
        <v>Atención de Tópico</v>
      </c>
      <c r="E2307" s="446" t="s">
        <v>3231</v>
      </c>
      <c r="F2307" s="323">
        <f t="shared" si="153"/>
        <v>9.251199999999999</v>
      </c>
      <c r="G2307" s="57"/>
      <c r="H2307" s="323"/>
      <c r="I2307" s="55"/>
      <c r="J2307" s="323"/>
      <c r="K2307" s="56">
        <f t="shared" si="154"/>
        <v>9.251199999999999</v>
      </c>
      <c r="IK2307" s="2">
        <v>99195</v>
      </c>
      <c r="IL2307" s="196" t="s">
        <v>4272</v>
      </c>
      <c r="IM2307" s="5">
        <v>10</v>
      </c>
      <c r="IN2307" s="296">
        <f t="shared" si="155"/>
        <v>0.16666666666666666</v>
      </c>
    </row>
    <row r="2308" spans="1:248">
      <c r="A2308" s="52">
        <f>+'3.- Resumen general'!B2309</f>
        <v>2303</v>
      </c>
      <c r="B2308" s="52">
        <v>99199</v>
      </c>
      <c r="C2308" s="53" t="str">
        <f>+'3.- Resumen general'!D2309</f>
        <v>Infiltraciones intraarticulares</v>
      </c>
      <c r="D2308" s="490" t="str">
        <f>+'3.- Resumen general'!F2309</f>
        <v>Atención de Tópico</v>
      </c>
      <c r="E2308" s="432" t="s">
        <v>446</v>
      </c>
      <c r="F2308" s="323">
        <f t="shared" si="153"/>
        <v>2.9198499999999998</v>
      </c>
      <c r="G2308" s="57"/>
      <c r="H2308" s="323"/>
      <c r="I2308" s="55"/>
      <c r="J2308" s="323"/>
      <c r="K2308" s="56">
        <f t="shared" si="154"/>
        <v>2.9198499999999998</v>
      </c>
      <c r="IK2308" s="2" t="s">
        <v>6244</v>
      </c>
      <c r="IL2308" s="196" t="s">
        <v>4090</v>
      </c>
      <c r="IM2308" s="5">
        <v>10</v>
      </c>
      <c r="IN2308" s="296">
        <f t="shared" si="155"/>
        <v>0.16666666666666666</v>
      </c>
    </row>
    <row r="2309" spans="1:248">
      <c r="A2309" s="52">
        <f>+'3.- Resumen general'!B2310</f>
        <v>2304</v>
      </c>
      <c r="B2309" s="52">
        <v>99203</v>
      </c>
      <c r="C2309" s="53" t="str">
        <f>+'3.- Resumen general'!D2310</f>
        <v>Consulta ambulatoria II y III nivel de atención</v>
      </c>
      <c r="D2309" s="490" t="str">
        <f>+'3.- Resumen general'!F2310</f>
        <v>Consulta Médica</v>
      </c>
      <c r="E2309" s="432" t="s">
        <v>438</v>
      </c>
      <c r="F2309" s="323">
        <f t="shared" ref="F2309:F2372" si="156">+VLOOKUP(E2309,$C$2421:$D$3113,2,FALSE)</f>
        <v>1.4520000000000002</v>
      </c>
      <c r="G2309" s="55"/>
      <c r="H2309" s="323"/>
      <c r="I2309" s="55"/>
      <c r="J2309" s="323"/>
      <c r="K2309" s="56">
        <f t="shared" ref="K2309:K2372" si="157">+F2309+H2309+J2309</f>
        <v>1.4520000000000002</v>
      </c>
      <c r="IK2309" s="2">
        <v>99203</v>
      </c>
      <c r="IL2309" s="196" t="s">
        <v>4091</v>
      </c>
      <c r="IM2309" s="5">
        <v>20</v>
      </c>
      <c r="IN2309" s="296">
        <f t="shared" ref="IN2309:IN2372" si="158">IM2309/60</f>
        <v>0.33333333333333331</v>
      </c>
    </row>
    <row r="2310" spans="1:248">
      <c r="A2310" s="52">
        <f>+'3.- Resumen general'!B2311</f>
        <v>2305</v>
      </c>
      <c r="B2310" s="52">
        <v>99204</v>
      </c>
      <c r="C2310" s="53" t="str">
        <f>+'3.- Resumen general'!D2311</f>
        <v>Consulta ambulatoria prolongada, II, III nivel de atención</v>
      </c>
      <c r="D2310" s="490" t="str">
        <f>+'3.- Resumen general'!F2311</f>
        <v>Consulta Médica</v>
      </c>
      <c r="E2310" s="432" t="s">
        <v>438</v>
      </c>
      <c r="F2310" s="323">
        <f t="shared" si="156"/>
        <v>1.4520000000000002</v>
      </c>
      <c r="G2310" s="55"/>
      <c r="H2310" s="323"/>
      <c r="I2310" s="55"/>
      <c r="J2310" s="323"/>
      <c r="K2310" s="56">
        <f t="shared" si="157"/>
        <v>1.4520000000000002</v>
      </c>
      <c r="IK2310" s="2" t="s">
        <v>6245</v>
      </c>
      <c r="IL2310" s="196" t="s">
        <v>4092</v>
      </c>
      <c r="IM2310" s="5">
        <v>40</v>
      </c>
      <c r="IN2310" s="296">
        <f t="shared" si="158"/>
        <v>0.66666666666666663</v>
      </c>
    </row>
    <row r="2311" spans="1:248">
      <c r="A2311" s="52">
        <f>+'3.- Resumen general'!B2312</f>
        <v>2306</v>
      </c>
      <c r="B2311" s="52">
        <v>99206</v>
      </c>
      <c r="C2311" s="53" t="str">
        <f>+'3.- Resumen general'!D2312</f>
        <v>Atención de enfermería en II, III nivel de atención</v>
      </c>
      <c r="D2311" s="490" t="str">
        <f>+'3.- Resumen general'!F2312</f>
        <v>Control de Enfermería</v>
      </c>
      <c r="E2311" s="445" t="s">
        <v>438</v>
      </c>
      <c r="F2311" s="323">
        <f t="shared" si="156"/>
        <v>1.4520000000000002</v>
      </c>
      <c r="G2311" s="55"/>
      <c r="H2311" s="323"/>
      <c r="I2311" s="55"/>
      <c r="J2311" s="323"/>
      <c r="K2311" s="56">
        <f t="shared" si="157"/>
        <v>1.4520000000000002</v>
      </c>
      <c r="IK2311" s="2">
        <v>99206</v>
      </c>
      <c r="IL2311" s="196" t="s">
        <v>4093</v>
      </c>
      <c r="IM2311" s="5">
        <v>0</v>
      </c>
      <c r="IN2311" s="296">
        <f t="shared" si="158"/>
        <v>0</v>
      </c>
    </row>
    <row r="2312" spans="1:248">
      <c r="A2312" s="52">
        <f>+'3.- Resumen general'!B2313</f>
        <v>2307</v>
      </c>
      <c r="B2312" s="52">
        <v>99207</v>
      </c>
      <c r="C2312" s="53" t="str">
        <f>+'3.- Resumen general'!D2313</f>
        <v>Atención en salud mental</v>
      </c>
      <c r="D2312" s="490" t="str">
        <f>+'3.- Resumen general'!F2313</f>
        <v>Atencion de Psicología</v>
      </c>
      <c r="E2312" s="446" t="s">
        <v>442</v>
      </c>
      <c r="F2312" s="323">
        <f t="shared" si="156"/>
        <v>1.4520000000000002</v>
      </c>
      <c r="G2312" s="55"/>
      <c r="H2312" s="323"/>
      <c r="I2312" s="55"/>
      <c r="J2312" s="323"/>
      <c r="K2312" s="56">
        <f t="shared" si="157"/>
        <v>1.4520000000000002</v>
      </c>
      <c r="IK2312" s="2" t="s">
        <v>6246</v>
      </c>
      <c r="IL2312" s="196" t="s">
        <v>4094</v>
      </c>
      <c r="IM2312" s="5">
        <v>0</v>
      </c>
      <c r="IN2312" s="296">
        <f t="shared" si="158"/>
        <v>0</v>
      </c>
    </row>
    <row r="2313" spans="1:248">
      <c r="A2313" s="52">
        <f>+'3.- Resumen general'!B2314</f>
        <v>2308</v>
      </c>
      <c r="B2313" s="52">
        <v>99208</v>
      </c>
      <c r="C2313" s="53" t="str">
        <f>+'3.- Resumen general'!D2314</f>
        <v>Atención en planificación familiar</v>
      </c>
      <c r="D2313" s="490" t="str">
        <f>+'3.- Resumen general'!F2314</f>
        <v>Control de Obstetricia</v>
      </c>
      <c r="E2313" s="432" t="s">
        <v>438</v>
      </c>
      <c r="F2313" s="323">
        <f t="shared" si="156"/>
        <v>1.4520000000000002</v>
      </c>
      <c r="G2313" s="55"/>
      <c r="H2313" s="323"/>
      <c r="I2313" s="55"/>
      <c r="J2313" s="323"/>
      <c r="K2313" s="56">
        <f t="shared" si="157"/>
        <v>1.4520000000000002</v>
      </c>
      <c r="IK2313" s="2" t="s">
        <v>6247</v>
      </c>
      <c r="IL2313" s="196" t="s">
        <v>4063</v>
      </c>
      <c r="IM2313" s="5">
        <v>0</v>
      </c>
      <c r="IN2313" s="296">
        <f t="shared" si="158"/>
        <v>0</v>
      </c>
    </row>
    <row r="2314" spans="1:248">
      <c r="A2314" s="52">
        <f>+'3.- Resumen general'!B2315</f>
        <v>2309</v>
      </c>
      <c r="B2314" s="52">
        <v>99209</v>
      </c>
      <c r="C2314" s="53" t="str">
        <f>+'3.- Resumen general'!D2315</f>
        <v>Atención en nutrición</v>
      </c>
      <c r="D2314" s="490" t="str">
        <f>+'3.- Resumen general'!F2315</f>
        <v>Control de Nutrición</v>
      </c>
      <c r="E2314" s="432" t="s">
        <v>438</v>
      </c>
      <c r="F2314" s="323">
        <f t="shared" si="156"/>
        <v>1.4520000000000002</v>
      </c>
      <c r="G2314" s="55"/>
      <c r="H2314" s="323"/>
      <c r="I2314" s="55"/>
      <c r="J2314" s="323"/>
      <c r="K2314" s="56">
        <f t="shared" si="157"/>
        <v>1.4520000000000002</v>
      </c>
      <c r="IK2314" s="2" t="s">
        <v>6248</v>
      </c>
      <c r="IL2314" s="196" t="s">
        <v>4095</v>
      </c>
      <c r="IM2314" s="5">
        <v>0</v>
      </c>
      <c r="IN2314" s="296">
        <f t="shared" si="158"/>
        <v>0</v>
      </c>
    </row>
    <row r="2315" spans="1:248">
      <c r="A2315" s="52">
        <f>+'3.- Resumen general'!B2316</f>
        <v>2310</v>
      </c>
      <c r="B2315" s="52">
        <v>99210</v>
      </c>
      <c r="C2315" s="53" t="str">
        <f>+'3.- Resumen general'!D2316</f>
        <v>Atención de servicio social</v>
      </c>
      <c r="D2315" s="490" t="str">
        <f>+'3.- Resumen general'!F2316</f>
        <v>Control de Trabajo Social</v>
      </c>
      <c r="E2315" s="432" t="s">
        <v>438</v>
      </c>
      <c r="F2315" s="323">
        <f t="shared" si="156"/>
        <v>1.4520000000000002</v>
      </c>
      <c r="G2315" s="55"/>
      <c r="H2315" s="323"/>
      <c r="I2315" s="55"/>
      <c r="J2315" s="323"/>
      <c r="K2315" s="56">
        <f t="shared" si="157"/>
        <v>1.4520000000000002</v>
      </c>
      <c r="IK2315" s="2" t="s">
        <v>6249</v>
      </c>
      <c r="IL2315" s="196" t="s">
        <v>4065</v>
      </c>
      <c r="IM2315" s="5">
        <v>0</v>
      </c>
      <c r="IN2315" s="296">
        <f t="shared" si="158"/>
        <v>0</v>
      </c>
    </row>
    <row r="2316" spans="1:248">
      <c r="A2316" s="52">
        <f>+'3.- Resumen general'!B2317</f>
        <v>2311</v>
      </c>
      <c r="B2316" s="52">
        <v>99214</v>
      </c>
      <c r="C2316" s="53" t="str">
        <f>+'3.- Resumen general'!D2317</f>
        <v>Consulta ambulatoria para la evaluación y manejo de un paciente continuador especializada</v>
      </c>
      <c r="D2316" s="490" t="str">
        <f>+'3.- Resumen general'!F2317</f>
        <v>Consulta Médica</v>
      </c>
      <c r="E2316" s="432" t="s">
        <v>438</v>
      </c>
      <c r="F2316" s="323">
        <f t="shared" si="156"/>
        <v>1.4520000000000002</v>
      </c>
      <c r="G2316" s="55"/>
      <c r="H2316" s="323"/>
      <c r="I2316" s="55"/>
      <c r="J2316" s="323"/>
      <c r="K2316" s="56">
        <f t="shared" si="157"/>
        <v>1.4520000000000002</v>
      </c>
      <c r="IK2316" s="2">
        <v>99214</v>
      </c>
      <c r="IL2316" s="196" t="s">
        <v>4066</v>
      </c>
      <c r="IM2316" s="5">
        <v>20</v>
      </c>
      <c r="IN2316" s="296">
        <f t="shared" si="158"/>
        <v>0.33333333333333331</v>
      </c>
    </row>
    <row r="2317" spans="1:248">
      <c r="A2317" s="52">
        <f>+'3.- Resumen general'!B2318</f>
        <v>2312</v>
      </c>
      <c r="B2317" s="52">
        <v>99215</v>
      </c>
      <c r="C2317" s="53" t="str">
        <f>+'3.- Resumen general'!D2318</f>
        <v>Consulta ambulatoria para la evaluación y manejo de un paciente continuador de psiquiatría y rehabilitación</v>
      </c>
      <c r="D2317" s="490" t="str">
        <f>+'3.- Resumen general'!F2318</f>
        <v>Consulta Médica</v>
      </c>
      <c r="E2317" s="445" t="s">
        <v>438</v>
      </c>
      <c r="F2317" s="323">
        <f t="shared" si="156"/>
        <v>1.4520000000000002</v>
      </c>
      <c r="G2317" s="55"/>
      <c r="H2317" s="323"/>
      <c r="I2317" s="55"/>
      <c r="J2317" s="323"/>
      <c r="K2317" s="56">
        <f t="shared" si="157"/>
        <v>1.4520000000000002</v>
      </c>
      <c r="IK2317" s="2">
        <v>99215</v>
      </c>
      <c r="IL2317" s="196" t="s">
        <v>3048</v>
      </c>
      <c r="IM2317" s="5">
        <v>30</v>
      </c>
      <c r="IN2317" s="296">
        <f t="shared" si="158"/>
        <v>0.5</v>
      </c>
    </row>
    <row r="2318" spans="1:248" ht="25.5">
      <c r="A2318" s="52">
        <f>+'3.- Resumen general'!B2319</f>
        <v>2313</v>
      </c>
      <c r="B2318" s="52">
        <v>99221</v>
      </c>
      <c r="C2318" s="53" t="str">
        <f>+'3.- Resumen general'!D2319</f>
        <v xml:space="preserve">Cuidados hospitalarios iniciales </v>
      </c>
      <c r="D2318" s="490" t="str">
        <f>+'3.- Resumen general'!F2319</f>
        <v>Atención en Hospitalización General</v>
      </c>
      <c r="E2318" s="433" t="s">
        <v>3252</v>
      </c>
      <c r="F2318" s="323">
        <f t="shared" si="156"/>
        <v>116.78704999999999</v>
      </c>
      <c r="G2318" s="55"/>
      <c r="H2318" s="323"/>
      <c r="I2318" s="55"/>
      <c r="J2318" s="323"/>
      <c r="K2318" s="56">
        <f t="shared" si="157"/>
        <v>116.78704999999999</v>
      </c>
      <c r="IK2318" s="2">
        <v>99221</v>
      </c>
      <c r="IL2318" s="196" t="s">
        <v>3049</v>
      </c>
      <c r="IM2318" s="5">
        <v>60</v>
      </c>
      <c r="IN2318" s="296">
        <f t="shared" si="158"/>
        <v>1</v>
      </c>
    </row>
    <row r="2319" spans="1:248" ht="25.5">
      <c r="A2319" s="52">
        <f>+'3.- Resumen general'!B2320</f>
        <v>2314</v>
      </c>
      <c r="B2319" s="52">
        <v>99231</v>
      </c>
      <c r="C2319" s="53" t="str">
        <f>+'3.- Resumen general'!D2320</f>
        <v>Atención paciente-día hospitalización</v>
      </c>
      <c r="D2319" s="490" t="str">
        <f>+'3.- Resumen general'!F2320</f>
        <v>Atención en Hospitalización General</v>
      </c>
      <c r="E2319" s="433" t="s">
        <v>3252</v>
      </c>
      <c r="F2319" s="323">
        <f t="shared" si="156"/>
        <v>116.78704999999999</v>
      </c>
      <c r="G2319" s="55"/>
      <c r="H2319" s="323"/>
      <c r="I2319" s="55"/>
      <c r="J2319" s="323"/>
      <c r="K2319" s="56">
        <f t="shared" si="157"/>
        <v>116.78704999999999</v>
      </c>
      <c r="IK2319" s="2">
        <v>99231</v>
      </c>
      <c r="IL2319" s="196" t="s">
        <v>4096</v>
      </c>
      <c r="IM2319" s="5">
        <v>60</v>
      </c>
      <c r="IN2319" s="296">
        <f t="shared" si="158"/>
        <v>1</v>
      </c>
    </row>
    <row r="2320" spans="1:248" ht="25.5">
      <c r="A2320" s="52">
        <f>+'3.- Resumen general'!B2321</f>
        <v>2315</v>
      </c>
      <c r="B2320" s="52">
        <v>99234</v>
      </c>
      <c r="C2320" s="53" t="str">
        <f>+'3.- Resumen general'!D2321</f>
        <v>Atención en sala de observación</v>
      </c>
      <c r="D2320" s="490" t="str">
        <f>+'3.- Resumen general'!F2321</f>
        <v>Atención en sala de observación</v>
      </c>
      <c r="E2320" s="433" t="s">
        <v>3252</v>
      </c>
      <c r="F2320" s="323">
        <f t="shared" si="156"/>
        <v>116.78704999999999</v>
      </c>
      <c r="G2320" s="55"/>
      <c r="H2320" s="323"/>
      <c r="I2320" s="55"/>
      <c r="J2320" s="323"/>
      <c r="K2320" s="56">
        <f t="shared" si="157"/>
        <v>116.78704999999999</v>
      </c>
      <c r="IK2320" s="2">
        <v>99234</v>
      </c>
      <c r="IL2320" s="196" t="s">
        <v>4563</v>
      </c>
      <c r="IM2320" s="5">
        <v>60</v>
      </c>
      <c r="IN2320" s="296">
        <f t="shared" si="158"/>
        <v>1</v>
      </c>
    </row>
    <row r="2321" spans="1:248" ht="25.5">
      <c r="A2321" s="52">
        <f>+'3.- Resumen general'!B2322</f>
        <v>2316</v>
      </c>
      <c r="B2321" s="52">
        <v>99282</v>
      </c>
      <c r="C2321" s="53" t="str">
        <f>+'3.- Resumen general'!D2322</f>
        <v>Atención de Emergencia, Prioridad I (Urgencia)</v>
      </c>
      <c r="D2321" s="490" t="str">
        <f>+'3.- Resumen general'!F2322</f>
        <v>Atencion de Emergencia Prioridad I (Shock Trauma)</v>
      </c>
      <c r="E2321" s="433" t="s">
        <v>3265</v>
      </c>
      <c r="F2321" s="323">
        <f t="shared" si="156"/>
        <v>2.641</v>
      </c>
      <c r="G2321" s="55"/>
      <c r="H2321" s="323"/>
      <c r="I2321" s="55"/>
      <c r="J2321" s="323"/>
      <c r="K2321" s="56">
        <f t="shared" si="157"/>
        <v>2.641</v>
      </c>
      <c r="IK2321" s="2">
        <v>99282</v>
      </c>
      <c r="IL2321" s="196" t="s">
        <v>4097</v>
      </c>
      <c r="IM2321" s="5">
        <v>60</v>
      </c>
      <c r="IN2321" s="296">
        <f t="shared" si="158"/>
        <v>1</v>
      </c>
    </row>
    <row r="2322" spans="1:248" ht="25.5">
      <c r="A2322" s="52">
        <f>+'3.- Resumen general'!B2323</f>
        <v>2317</v>
      </c>
      <c r="B2322" s="52">
        <v>99283</v>
      </c>
      <c r="C2322" s="53" t="str">
        <f>+'3.- Resumen general'!D2323</f>
        <v>Atención de Emergencia, Prioridad II</v>
      </c>
      <c r="D2322" s="490" t="str">
        <f>+'3.- Resumen general'!F2323</f>
        <v>Atención de Emergencia Prioridad II</v>
      </c>
      <c r="E2322" s="433" t="s">
        <v>3265</v>
      </c>
      <c r="F2322" s="323">
        <f t="shared" si="156"/>
        <v>2.641</v>
      </c>
      <c r="G2322" s="55"/>
      <c r="H2322" s="323"/>
      <c r="I2322" s="55"/>
      <c r="J2322" s="323"/>
      <c r="K2322" s="56">
        <f t="shared" si="157"/>
        <v>2.641</v>
      </c>
      <c r="IK2322" s="2" t="s">
        <v>6250</v>
      </c>
      <c r="IL2322" s="196" t="s">
        <v>4098</v>
      </c>
      <c r="IM2322" s="5">
        <v>30</v>
      </c>
      <c r="IN2322" s="296">
        <f t="shared" si="158"/>
        <v>0.5</v>
      </c>
    </row>
    <row r="2323" spans="1:248" ht="25.5">
      <c r="A2323" s="52">
        <f>+'3.- Resumen general'!B2324</f>
        <v>2318</v>
      </c>
      <c r="B2323" s="52">
        <v>99284</v>
      </c>
      <c r="C2323" s="53" t="str">
        <f>+'3.- Resumen general'!D2324</f>
        <v>Atención de Emergencia, Prioridad III</v>
      </c>
      <c r="D2323" s="490" t="str">
        <f>+'3.- Resumen general'!F2324</f>
        <v>Atencion de Emergencia Prioridad III</v>
      </c>
      <c r="E2323" s="433" t="s">
        <v>3265</v>
      </c>
      <c r="F2323" s="323">
        <f t="shared" si="156"/>
        <v>2.641</v>
      </c>
      <c r="G2323" s="55"/>
      <c r="H2323" s="323"/>
      <c r="I2323" s="55"/>
      <c r="J2323" s="323"/>
      <c r="K2323" s="56">
        <f t="shared" si="157"/>
        <v>2.641</v>
      </c>
      <c r="IK2323" s="2" t="s">
        <v>6251</v>
      </c>
      <c r="IL2323" s="196" t="s">
        <v>4099</v>
      </c>
      <c r="IM2323" s="5">
        <v>20</v>
      </c>
      <c r="IN2323" s="296">
        <f t="shared" si="158"/>
        <v>0.33333333333333331</v>
      </c>
    </row>
    <row r="2324" spans="1:248" ht="25.5">
      <c r="A2324" s="52">
        <f>+'3.- Resumen general'!B2325</f>
        <v>2319</v>
      </c>
      <c r="B2324" s="52">
        <v>99285</v>
      </c>
      <c r="C2324" s="53" t="str">
        <f>+'3.- Resumen general'!D2325</f>
        <v>Atención de Emergencia, Prioridad IV</v>
      </c>
      <c r="D2324" s="490" t="str">
        <f>+'3.- Resumen general'!F2325</f>
        <v>Atencion de Emergencia Prioridad IV</v>
      </c>
      <c r="E2324" s="433" t="s">
        <v>3266</v>
      </c>
      <c r="F2324" s="323">
        <f t="shared" si="156"/>
        <v>7.281200000000001</v>
      </c>
      <c r="G2324" s="55"/>
      <c r="H2324" s="323"/>
      <c r="I2324" s="55"/>
      <c r="J2324" s="323"/>
      <c r="K2324" s="56">
        <f t="shared" si="157"/>
        <v>7.281200000000001</v>
      </c>
      <c r="IK2324" s="2" t="s">
        <v>6252</v>
      </c>
      <c r="IL2324" s="196" t="s">
        <v>4100</v>
      </c>
      <c r="IM2324" s="5">
        <v>15</v>
      </c>
      <c r="IN2324" s="296">
        <f t="shared" si="158"/>
        <v>0.25</v>
      </c>
    </row>
    <row r="2325" spans="1:248">
      <c r="A2325" s="52">
        <f>+'3.- Resumen general'!B2326</f>
        <v>2320</v>
      </c>
      <c r="B2325" s="52">
        <v>99291</v>
      </c>
      <c r="C2325" s="53" t="str">
        <f>+'3.- Resumen general'!D2326</f>
        <v>Atención paciente-día UCI</v>
      </c>
      <c r="D2325" s="490" t="str">
        <f>+'3.- Resumen general'!F2326</f>
        <v>Atención en UCI</v>
      </c>
      <c r="E2325" s="433" t="s">
        <v>3250</v>
      </c>
      <c r="F2325" s="323">
        <f t="shared" si="156"/>
        <v>682.32321000000013</v>
      </c>
      <c r="G2325" s="55"/>
      <c r="H2325" s="323"/>
      <c r="I2325" s="55"/>
      <c r="J2325" s="323"/>
      <c r="K2325" s="56">
        <f t="shared" si="157"/>
        <v>682.32321000000013</v>
      </c>
      <c r="IK2325" s="2" t="s">
        <v>6253</v>
      </c>
      <c r="IL2325" s="196" t="s">
        <v>4101</v>
      </c>
      <c r="IM2325" s="5">
        <v>240</v>
      </c>
      <c r="IN2325" s="296">
        <f t="shared" si="158"/>
        <v>4</v>
      </c>
    </row>
    <row r="2326" spans="1:248">
      <c r="A2326" s="52">
        <f>+'3.- Resumen general'!B2327</f>
        <v>2321</v>
      </c>
      <c r="B2326" s="52">
        <v>99305</v>
      </c>
      <c r="C2326" s="53" t="str">
        <f>+'3.- Resumen general'!D2327</f>
        <v>Atención paciente-día cuidados intermedios</v>
      </c>
      <c r="D2326" s="490" t="str">
        <f>+'3.- Resumen general'!F2327</f>
        <v>Atención en UCIN</v>
      </c>
      <c r="E2326" s="433" t="s">
        <v>3276</v>
      </c>
      <c r="F2326" s="323">
        <f t="shared" si="156"/>
        <v>146.680285</v>
      </c>
      <c r="G2326" s="55"/>
      <c r="H2326" s="323"/>
      <c r="I2326" s="55"/>
      <c r="J2326" s="323"/>
      <c r="K2326" s="56">
        <f t="shared" si="157"/>
        <v>146.680285</v>
      </c>
      <c r="IK2326" s="2" t="s">
        <v>6254</v>
      </c>
      <c r="IL2326" s="196" t="s">
        <v>4102</v>
      </c>
      <c r="IM2326" s="5">
        <v>180</v>
      </c>
      <c r="IN2326" s="296">
        <f t="shared" si="158"/>
        <v>3</v>
      </c>
    </row>
    <row r="2327" spans="1:248" ht="25.5">
      <c r="A2327" s="52">
        <f>+'3.- Resumen general'!B2328</f>
        <v>2322</v>
      </c>
      <c r="B2327" s="52">
        <v>99309</v>
      </c>
      <c r="C2327" s="53" t="str">
        <f>+'3.- Resumen general'!D2328</f>
        <v>Evaluación y manejo iniciales, por día, de un paciente que está dentro de una institución de cuidados de enfermeria, en psiquiatria</v>
      </c>
      <c r="D2327" s="490" t="str">
        <f>+'3.- Resumen general'!F2328</f>
        <v>Atención en Hospitalización General</v>
      </c>
      <c r="E2327" s="446" t="s">
        <v>3252</v>
      </c>
      <c r="F2327" s="323">
        <f t="shared" si="156"/>
        <v>116.78704999999999</v>
      </c>
      <c r="G2327" s="55"/>
      <c r="H2327" s="323"/>
      <c r="I2327" s="55"/>
      <c r="J2327" s="323"/>
      <c r="K2327" s="56">
        <f t="shared" si="157"/>
        <v>116.78704999999999</v>
      </c>
      <c r="IK2327" s="2">
        <v>99309</v>
      </c>
      <c r="IL2327" s="196" t="s">
        <v>4514</v>
      </c>
      <c r="IM2327" s="5">
        <v>60</v>
      </c>
      <c r="IN2327" s="296">
        <f t="shared" si="158"/>
        <v>1</v>
      </c>
    </row>
    <row r="2328" spans="1:248">
      <c r="A2328" s="52">
        <f>+'3.- Resumen general'!B2329</f>
        <v>2323</v>
      </c>
      <c r="B2328" s="52">
        <v>99324</v>
      </c>
      <c r="C2328" s="53" t="str">
        <f>+'3.- Resumen general'!D2329</f>
        <v>Evaluación y manejo de un paciente nuevo en asilos, casas de reposo, hogares de pacientes de adulto mayor, hogares infantiles. orfanatos, guaderías o similares</v>
      </c>
      <c r="D2328" s="490" t="str">
        <f>+'3.- Resumen general'!F2329</f>
        <v>Visita Domiciliaria</v>
      </c>
      <c r="E2328" s="432" t="s">
        <v>438</v>
      </c>
      <c r="F2328" s="323">
        <f t="shared" si="156"/>
        <v>1.4520000000000002</v>
      </c>
      <c r="G2328" s="55"/>
      <c r="H2328" s="323"/>
      <c r="I2328" s="55"/>
      <c r="J2328" s="323"/>
      <c r="K2328" s="56">
        <f t="shared" si="157"/>
        <v>1.4520000000000002</v>
      </c>
      <c r="IK2328" s="2">
        <v>99324</v>
      </c>
      <c r="IL2328" s="196" t="s">
        <v>4515</v>
      </c>
      <c r="IM2328" s="5">
        <v>90</v>
      </c>
      <c r="IN2328" s="296">
        <f t="shared" si="158"/>
        <v>1.5</v>
      </c>
    </row>
    <row r="2329" spans="1:248">
      <c r="A2329" s="52">
        <f>+'3.- Resumen general'!B2330</f>
        <v>2324</v>
      </c>
      <c r="B2329" s="52">
        <v>99342</v>
      </c>
      <c r="C2329" s="53" t="str">
        <f>+'3.- Resumen general'!D2330</f>
        <v>Visita médica domiciliaria</v>
      </c>
      <c r="D2329" s="490" t="str">
        <f>+'3.- Resumen general'!F2330</f>
        <v>Visita Domiciliaria</v>
      </c>
      <c r="E2329" s="432" t="s">
        <v>438</v>
      </c>
      <c r="F2329" s="323">
        <f t="shared" si="156"/>
        <v>1.4520000000000002</v>
      </c>
      <c r="G2329" s="55"/>
      <c r="H2329" s="323"/>
      <c r="I2329" s="55"/>
      <c r="J2329" s="323"/>
      <c r="K2329" s="56">
        <f t="shared" si="157"/>
        <v>1.4520000000000002</v>
      </c>
      <c r="IK2329" s="2">
        <v>99342</v>
      </c>
      <c r="IL2329" s="196" t="s">
        <v>4103</v>
      </c>
      <c r="IM2329" s="5">
        <v>90</v>
      </c>
      <c r="IN2329" s="296">
        <f t="shared" si="158"/>
        <v>1.5</v>
      </c>
    </row>
    <row r="2330" spans="1:248">
      <c r="A2330" s="52">
        <f>+'3.- Resumen general'!B2331</f>
        <v>2325</v>
      </c>
      <c r="B2330" s="52">
        <v>99344</v>
      </c>
      <c r="C2330" s="53" t="str">
        <f>+'3.- Resumen general'!D2331</f>
        <v>Visita familiar integral</v>
      </c>
      <c r="D2330" s="490" t="str">
        <f>+'3.- Resumen general'!F2331</f>
        <v>Visita Domiciliaria</v>
      </c>
      <c r="E2330" s="432" t="s">
        <v>438</v>
      </c>
      <c r="F2330" s="323">
        <f t="shared" si="156"/>
        <v>1.4520000000000002</v>
      </c>
      <c r="G2330" s="55"/>
      <c r="H2330" s="323"/>
      <c r="I2330" s="55"/>
      <c r="J2330" s="323"/>
      <c r="K2330" s="56">
        <f t="shared" si="157"/>
        <v>1.4520000000000002</v>
      </c>
      <c r="IK2330" s="2" t="s">
        <v>6255</v>
      </c>
      <c r="IL2330" s="196" t="s">
        <v>4104</v>
      </c>
      <c r="IM2330" s="5">
        <v>90</v>
      </c>
      <c r="IN2330" s="296">
        <f t="shared" si="158"/>
        <v>1.5</v>
      </c>
    </row>
    <row r="2331" spans="1:248">
      <c r="A2331" s="52">
        <f>+'3.- Resumen general'!B2332</f>
        <v>2326</v>
      </c>
      <c r="B2331" s="52">
        <v>99366</v>
      </c>
      <c r="C2331" s="53" t="str">
        <f>+'3.- Resumen general'!D2332</f>
        <v>Reunión del o los médicos tratantes con el equipo interdisciplinario de profesionales de la salud (participación de profesional no médicos de la salud) , frente a frente con el paciente y/o familia. La reunión tendrá una duración de 30 minutos o más.</v>
      </c>
      <c r="D2331" s="490" t="str">
        <f>+'3.- Resumen general'!F2332</f>
        <v>Consulta Médica</v>
      </c>
      <c r="E2331" s="432" t="s">
        <v>438</v>
      </c>
      <c r="F2331" s="323">
        <f t="shared" si="156"/>
        <v>1.4520000000000002</v>
      </c>
      <c r="G2331" s="55"/>
      <c r="H2331" s="323"/>
      <c r="I2331" s="55"/>
      <c r="J2331" s="323"/>
      <c r="K2331" s="56">
        <f t="shared" si="157"/>
        <v>1.4520000000000002</v>
      </c>
      <c r="IK2331" s="2">
        <v>99366</v>
      </c>
      <c r="IL2331" s="196" t="s">
        <v>4516</v>
      </c>
      <c r="IM2331" s="5">
        <v>60</v>
      </c>
      <c r="IN2331" s="296">
        <f t="shared" si="158"/>
        <v>1</v>
      </c>
    </row>
    <row r="2332" spans="1:248">
      <c r="A2332" s="52">
        <f>+'3.- Resumen general'!B2333</f>
        <v>2327</v>
      </c>
      <c r="B2332" s="52">
        <v>99367</v>
      </c>
      <c r="C2332" s="53" t="str">
        <f>+'3.- Resumen general'!D2333</f>
        <v>Junta médica del o los médicos tratantes con el equipo interdisciplinario de profesionales de la salud, (participación de médicos) sin la presencia del paciente y/o familia. La reunión tendrá una duración de 30 minutos o más</v>
      </c>
      <c r="D2332" s="490" t="str">
        <f>+'3.- Resumen general'!F2333</f>
        <v>Consulta Médica</v>
      </c>
      <c r="E2332" s="432" t="s">
        <v>438</v>
      </c>
      <c r="F2332" s="323">
        <f t="shared" si="156"/>
        <v>1.4520000000000002</v>
      </c>
      <c r="G2332" s="55"/>
      <c r="H2332" s="323"/>
      <c r="I2332" s="55"/>
      <c r="J2332" s="323"/>
      <c r="K2332" s="56">
        <f t="shared" si="157"/>
        <v>1.4520000000000002</v>
      </c>
      <c r="IK2332" s="2">
        <v>99367</v>
      </c>
      <c r="IL2332" s="196" t="s">
        <v>4517</v>
      </c>
      <c r="IM2332" s="5">
        <v>30</v>
      </c>
      <c r="IN2332" s="296">
        <f t="shared" si="158"/>
        <v>0.5</v>
      </c>
    </row>
    <row r="2333" spans="1:248">
      <c r="A2333" s="52">
        <f>+'3.- Resumen general'!B2334</f>
        <v>2328</v>
      </c>
      <c r="B2333" s="52">
        <v>99382</v>
      </c>
      <c r="C2333" s="53" t="str">
        <f>+'3.- Resumen general'!D2334</f>
        <v>Control de crecimiento y desarrollo para niños menores de 12 años</v>
      </c>
      <c r="D2333" s="490" t="str">
        <f>+'3.- Resumen general'!F2334</f>
        <v>Control de Enfermería</v>
      </c>
      <c r="E2333" s="432" t="s">
        <v>438</v>
      </c>
      <c r="F2333" s="323">
        <f t="shared" si="156"/>
        <v>1.4520000000000002</v>
      </c>
      <c r="G2333" s="55"/>
      <c r="H2333" s="323"/>
      <c r="I2333" s="55"/>
      <c r="J2333" s="323"/>
      <c r="K2333" s="56">
        <f t="shared" si="157"/>
        <v>1.4520000000000002</v>
      </c>
      <c r="IK2333" s="2" t="s">
        <v>6256</v>
      </c>
      <c r="IL2333" s="196" t="s">
        <v>3278</v>
      </c>
      <c r="IM2333" s="5">
        <v>0</v>
      </c>
      <c r="IN2333" s="296">
        <f t="shared" si="158"/>
        <v>0</v>
      </c>
    </row>
    <row r="2334" spans="1:248">
      <c r="A2334" s="52">
        <f>+'3.- Resumen general'!B2335</f>
        <v>2329</v>
      </c>
      <c r="B2334" s="52">
        <v>99384</v>
      </c>
      <c r="C2334" s="53" t="str">
        <f>+'3.- Resumen general'!D2335</f>
        <v>Control de crecimiento y desarrollo del adolescente</v>
      </c>
      <c r="D2334" s="490" t="str">
        <f>+'3.- Resumen general'!F2335</f>
        <v>Control de Enfermería</v>
      </c>
      <c r="E2334" s="432" t="s">
        <v>438</v>
      </c>
      <c r="F2334" s="323">
        <f t="shared" si="156"/>
        <v>1.4520000000000002</v>
      </c>
      <c r="G2334" s="55"/>
      <c r="H2334" s="323"/>
      <c r="I2334" s="55"/>
      <c r="J2334" s="323"/>
      <c r="K2334" s="56">
        <f t="shared" si="157"/>
        <v>1.4520000000000002</v>
      </c>
      <c r="IK2334" s="2" t="s">
        <v>6257</v>
      </c>
      <c r="IL2334" s="196" t="s">
        <v>4344</v>
      </c>
      <c r="IM2334" s="5">
        <v>0</v>
      </c>
      <c r="IN2334" s="296">
        <f t="shared" si="158"/>
        <v>0</v>
      </c>
    </row>
    <row r="2335" spans="1:248">
      <c r="A2335" s="52">
        <f>+'3.- Resumen general'!B2336</f>
        <v>2330</v>
      </c>
      <c r="B2335" s="52">
        <v>99401</v>
      </c>
      <c r="C2335" s="53" t="str">
        <f>+'3.- Resumen general'!D2336</f>
        <v>Consejería integral</v>
      </c>
      <c r="D2335" s="490" t="str">
        <f>+'3.- Resumen general'!F2336</f>
        <v>Control de Enfermería</v>
      </c>
      <c r="E2335" s="432" t="s">
        <v>438</v>
      </c>
      <c r="F2335" s="323">
        <f t="shared" si="156"/>
        <v>1.4520000000000002</v>
      </c>
      <c r="G2335" s="55"/>
      <c r="H2335" s="323"/>
      <c r="I2335" s="55"/>
      <c r="J2335" s="323"/>
      <c r="K2335" s="56">
        <f t="shared" si="157"/>
        <v>1.4520000000000002</v>
      </c>
      <c r="IK2335" s="2" t="s">
        <v>6258</v>
      </c>
      <c r="IL2335" s="196" t="s">
        <v>4345</v>
      </c>
      <c r="IM2335" s="5">
        <v>0</v>
      </c>
      <c r="IN2335" s="296">
        <f t="shared" si="158"/>
        <v>0</v>
      </c>
    </row>
    <row r="2336" spans="1:248">
      <c r="A2336" s="52">
        <f>+'3.- Resumen general'!B2337</f>
        <v>2331</v>
      </c>
      <c r="B2336" s="52">
        <v>99402</v>
      </c>
      <c r="C2336" s="53" t="str">
        <f>+'3.- Resumen general'!D2337</f>
        <v xml:space="preserve">Consejería Planificación Familiar </v>
      </c>
      <c r="D2336" s="490" t="str">
        <f>+'3.- Resumen general'!F2337</f>
        <v>Control de Obstetricia</v>
      </c>
      <c r="E2336" s="432" t="s">
        <v>438</v>
      </c>
      <c r="F2336" s="323">
        <f t="shared" si="156"/>
        <v>1.4520000000000002</v>
      </c>
      <c r="G2336" s="55"/>
      <c r="H2336" s="323"/>
      <c r="I2336" s="55"/>
      <c r="J2336" s="323"/>
      <c r="K2336" s="56">
        <f t="shared" si="157"/>
        <v>1.4520000000000002</v>
      </c>
      <c r="IK2336" s="2" t="s">
        <v>6259</v>
      </c>
      <c r="IL2336" s="196" t="s">
        <v>4346</v>
      </c>
      <c r="IM2336" s="5">
        <v>0</v>
      </c>
      <c r="IN2336" s="296">
        <f t="shared" si="158"/>
        <v>0</v>
      </c>
    </row>
    <row r="2337" spans="1:256">
      <c r="A2337" s="52">
        <f>+'3.- Resumen general'!B2338</f>
        <v>2332</v>
      </c>
      <c r="B2337" s="52">
        <v>99403</v>
      </c>
      <c r="C2337" s="53" t="str">
        <f>+'3.- Resumen general'!D2338</f>
        <v>Consejería nutricional</v>
      </c>
      <c r="D2337" s="490" t="str">
        <f>+'3.- Resumen general'!F2338</f>
        <v>Control de Nutrición</v>
      </c>
      <c r="E2337" s="432" t="s">
        <v>438</v>
      </c>
      <c r="F2337" s="323">
        <f t="shared" si="156"/>
        <v>1.4520000000000002</v>
      </c>
      <c r="G2337" s="55"/>
      <c r="H2337" s="323"/>
      <c r="I2337" s="55"/>
      <c r="J2337" s="323"/>
      <c r="K2337" s="56">
        <f t="shared" si="157"/>
        <v>1.4520000000000002</v>
      </c>
      <c r="IK2337" s="2" t="s">
        <v>6260</v>
      </c>
      <c r="IL2337" s="196" t="s">
        <v>4347</v>
      </c>
      <c r="IM2337" s="5">
        <v>0</v>
      </c>
      <c r="IN2337" s="296">
        <f t="shared" si="158"/>
        <v>0</v>
      </c>
    </row>
    <row r="2338" spans="1:256">
      <c r="A2338" s="52">
        <f>+'3.- Resumen general'!B2339</f>
        <v>2333</v>
      </c>
      <c r="B2338" s="52">
        <v>99404</v>
      </c>
      <c r="C2338" s="53" t="str">
        <f>+'3.- Resumen general'!D2339</f>
        <v>Consejería especial (VIH/Salud mental)</v>
      </c>
      <c r="D2338" s="490" t="str">
        <f>+'3.- Resumen general'!F2339</f>
        <v>Consulta Médica</v>
      </c>
      <c r="E2338" s="432" t="s">
        <v>438</v>
      </c>
      <c r="F2338" s="323">
        <f t="shared" si="156"/>
        <v>1.4520000000000002</v>
      </c>
      <c r="G2338" s="55"/>
      <c r="H2338" s="323"/>
      <c r="I2338" s="55"/>
      <c r="J2338" s="323"/>
      <c r="K2338" s="56">
        <f t="shared" si="157"/>
        <v>1.4520000000000002</v>
      </c>
      <c r="IK2338" s="2" t="s">
        <v>6261</v>
      </c>
      <c r="IL2338" s="196" t="s">
        <v>4105</v>
      </c>
      <c r="IM2338" s="5">
        <v>15</v>
      </c>
      <c r="IN2338" s="296">
        <f t="shared" si="158"/>
        <v>0.25</v>
      </c>
    </row>
    <row r="2339" spans="1:256">
      <c r="A2339" s="52">
        <f>+'3.- Resumen general'!B2340</f>
        <v>2334</v>
      </c>
      <c r="B2339" s="52">
        <v>99411</v>
      </c>
      <c r="C2339" s="53" t="str">
        <f>+'3.- Resumen general'!D2340</f>
        <v>Sesión de estimulación temprana</v>
      </c>
      <c r="D2339" s="490" t="str">
        <f>+'3.- Resumen general'!F2340</f>
        <v>Control de Enfermería</v>
      </c>
      <c r="E2339" s="432" t="s">
        <v>438</v>
      </c>
      <c r="F2339" s="323">
        <f t="shared" si="156"/>
        <v>1.4520000000000002</v>
      </c>
      <c r="G2339" s="55"/>
      <c r="H2339" s="323"/>
      <c r="I2339" s="55"/>
      <c r="J2339" s="323"/>
      <c r="K2339" s="56">
        <f t="shared" si="157"/>
        <v>1.4520000000000002</v>
      </c>
      <c r="IK2339" s="2" t="s">
        <v>6262</v>
      </c>
      <c r="IL2339" s="196" t="s">
        <v>4348</v>
      </c>
      <c r="IM2339" s="5">
        <v>0</v>
      </c>
      <c r="IN2339" s="296">
        <f t="shared" si="158"/>
        <v>0</v>
      </c>
    </row>
    <row r="2340" spans="1:256" s="73" customFormat="1">
      <c r="A2340" s="52">
        <f>+'3.- Resumen general'!B2341</f>
        <v>2335</v>
      </c>
      <c r="B2340" s="52">
        <v>99412</v>
      </c>
      <c r="C2340" s="53" t="str">
        <f>+'3.- Resumen general'!D2341</f>
        <v>Psicoprofilaxis</v>
      </c>
      <c r="D2340" s="490" t="str">
        <f>+'3.- Resumen general'!F2341</f>
        <v>Control de Obstetricia</v>
      </c>
      <c r="E2340" s="432" t="s">
        <v>438</v>
      </c>
      <c r="F2340" s="323">
        <f t="shared" si="156"/>
        <v>1.4520000000000002</v>
      </c>
      <c r="G2340" s="55"/>
      <c r="H2340" s="323"/>
      <c r="I2340" s="55"/>
      <c r="J2340" s="323"/>
      <c r="K2340" s="56">
        <f t="shared" si="157"/>
        <v>1.4520000000000002</v>
      </c>
      <c r="L2340" s="6"/>
      <c r="M2340" s="6"/>
      <c r="N2340" s="6"/>
      <c r="O2340" s="6"/>
      <c r="P2340" s="5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  <c r="DV2340" s="6"/>
      <c r="DW2340" s="6"/>
      <c r="DX2340" s="6"/>
      <c r="DY2340" s="6"/>
      <c r="DZ2340" s="6"/>
      <c r="EA2340" s="6"/>
      <c r="EB2340" s="6"/>
      <c r="EC2340" s="6"/>
      <c r="ED2340" s="6"/>
      <c r="EE2340" s="6"/>
      <c r="EF2340" s="6"/>
      <c r="EG2340" s="6"/>
      <c r="EH2340" s="6"/>
      <c r="EI2340" s="6"/>
      <c r="EJ2340" s="6"/>
      <c r="EK2340" s="6"/>
      <c r="EL2340" s="6"/>
      <c r="EM2340" s="6"/>
      <c r="EN2340" s="6"/>
      <c r="EO2340" s="6"/>
      <c r="EP2340" s="6"/>
      <c r="EQ2340" s="6"/>
      <c r="ER2340" s="6"/>
      <c r="ES2340" s="6"/>
      <c r="ET2340" s="6"/>
      <c r="EU2340" s="6"/>
      <c r="EV2340" s="6"/>
      <c r="EW2340" s="6"/>
      <c r="EX2340" s="6"/>
      <c r="EY2340" s="6"/>
      <c r="EZ2340" s="6"/>
      <c r="FA2340" s="6"/>
      <c r="FB2340" s="6"/>
      <c r="FC2340" s="6"/>
      <c r="FD2340" s="6"/>
      <c r="FE2340" s="6"/>
      <c r="FF2340" s="6"/>
      <c r="FG2340" s="6"/>
      <c r="FH2340" s="6"/>
      <c r="FI2340" s="6"/>
      <c r="FJ2340" s="6"/>
      <c r="FK2340" s="6"/>
      <c r="FL2340" s="6"/>
      <c r="FM2340" s="6"/>
      <c r="FN2340" s="6"/>
      <c r="FO2340" s="6"/>
      <c r="FP2340" s="6"/>
      <c r="FQ2340" s="6"/>
      <c r="FR2340" s="6"/>
      <c r="FS2340" s="6"/>
      <c r="FT2340" s="6"/>
      <c r="FU2340" s="6"/>
      <c r="FV2340" s="6"/>
      <c r="FW2340" s="6"/>
      <c r="FX2340" s="6"/>
      <c r="FY2340" s="6"/>
      <c r="FZ2340" s="6"/>
      <c r="GA2340" s="6"/>
      <c r="GB2340" s="6"/>
      <c r="GC2340" s="6"/>
      <c r="GD2340" s="6"/>
      <c r="GE2340" s="6"/>
      <c r="GF2340" s="6"/>
      <c r="GG2340" s="6"/>
      <c r="GH2340" s="6"/>
      <c r="GI2340" s="6"/>
      <c r="GJ2340" s="6"/>
      <c r="GK2340" s="6"/>
      <c r="GL2340" s="6"/>
      <c r="GM2340" s="6"/>
      <c r="GN2340" s="6"/>
      <c r="GO2340" s="6"/>
      <c r="GP2340" s="6"/>
      <c r="GQ2340" s="6"/>
      <c r="GR2340" s="6"/>
      <c r="GS2340" s="6"/>
      <c r="GT2340" s="6"/>
      <c r="GU2340" s="6"/>
      <c r="GV2340" s="6"/>
      <c r="GW2340" s="6"/>
      <c r="GX2340" s="6"/>
      <c r="GY2340" s="6"/>
      <c r="GZ2340" s="6"/>
      <c r="HA2340" s="6"/>
      <c r="HB2340" s="6"/>
      <c r="HC2340" s="6"/>
      <c r="HD2340" s="6"/>
      <c r="HE2340" s="6"/>
      <c r="HF2340" s="6"/>
      <c r="HG2340" s="6"/>
      <c r="HH2340" s="6"/>
      <c r="HI2340" s="6"/>
      <c r="HJ2340" s="6"/>
      <c r="HK2340" s="6"/>
      <c r="HL2340" s="6"/>
      <c r="HM2340" s="6"/>
      <c r="HN2340" s="6"/>
      <c r="HO2340" s="6"/>
      <c r="HP2340" s="6"/>
      <c r="HQ2340" s="6"/>
      <c r="HR2340" s="6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6"/>
      <c r="II2340" s="6"/>
      <c r="IJ2340" s="6"/>
      <c r="IK2340" s="2" t="s">
        <v>6263</v>
      </c>
      <c r="IL2340" s="196" t="s">
        <v>4349</v>
      </c>
      <c r="IM2340" s="5">
        <v>0</v>
      </c>
      <c r="IN2340" s="296">
        <f t="shared" si="158"/>
        <v>0</v>
      </c>
      <c r="IP2340" s="6"/>
      <c r="IQ2340" s="6"/>
      <c r="IR2340" s="6"/>
      <c r="IS2340" s="6"/>
      <c r="IT2340" s="6"/>
      <c r="IU2340" s="6"/>
      <c r="IV2340" s="6"/>
    </row>
    <row r="2341" spans="1:256">
      <c r="A2341" s="52">
        <f>+'3.- Resumen general'!B2342</f>
        <v>2336</v>
      </c>
      <c r="B2341" s="52">
        <v>99460</v>
      </c>
      <c r="C2341" s="53" t="str">
        <f>+'3.- Resumen general'!D2342</f>
        <v>Atención inmediata del recién nacido</v>
      </c>
      <c r="D2341" s="490" t="str">
        <f>+'3.- Resumen general'!F2342</f>
        <v>Atención de Tópico</v>
      </c>
      <c r="E2341" s="432" t="s">
        <v>446</v>
      </c>
      <c r="F2341" s="323">
        <f t="shared" si="156"/>
        <v>2.9198499999999998</v>
      </c>
      <c r="G2341" s="57"/>
      <c r="H2341" s="323"/>
      <c r="I2341" s="55"/>
      <c r="J2341" s="323"/>
      <c r="K2341" s="56">
        <f t="shared" si="157"/>
        <v>2.9198499999999998</v>
      </c>
      <c r="O2341" s="73"/>
      <c r="P2341" s="74"/>
      <c r="Q2341" s="73"/>
      <c r="R2341" s="73"/>
      <c r="S2341" s="73"/>
      <c r="T2341" s="73"/>
      <c r="U2341" s="73"/>
      <c r="V2341" s="73"/>
      <c r="W2341" s="73"/>
      <c r="X2341" s="73"/>
      <c r="Y2341" s="73"/>
      <c r="Z2341" s="73"/>
      <c r="AA2341" s="73"/>
      <c r="AB2341" s="73"/>
      <c r="AC2341" s="73"/>
      <c r="AD2341" s="73"/>
      <c r="AE2341" s="73"/>
      <c r="AF2341" s="73"/>
      <c r="AG2341" s="73"/>
      <c r="AH2341" s="73"/>
      <c r="AI2341" s="73"/>
      <c r="AJ2341" s="73"/>
      <c r="AK2341" s="73"/>
      <c r="AL2341" s="73"/>
      <c r="AM2341" s="73"/>
      <c r="AN2341" s="73"/>
      <c r="AO2341" s="73"/>
      <c r="AP2341" s="73"/>
      <c r="AQ2341" s="73"/>
      <c r="AR2341" s="73"/>
      <c r="AS2341" s="73"/>
      <c r="AT2341" s="73"/>
      <c r="AU2341" s="73"/>
      <c r="AV2341" s="73"/>
      <c r="AW2341" s="73"/>
      <c r="AX2341" s="73"/>
      <c r="AY2341" s="73"/>
      <c r="AZ2341" s="73"/>
      <c r="BA2341" s="73"/>
      <c r="BB2341" s="73"/>
      <c r="BC2341" s="73"/>
      <c r="BD2341" s="73"/>
      <c r="BE2341" s="73"/>
      <c r="BF2341" s="73"/>
      <c r="BG2341" s="73"/>
      <c r="BH2341" s="73"/>
      <c r="BI2341" s="73"/>
      <c r="BJ2341" s="73"/>
      <c r="BK2341" s="73"/>
      <c r="BL2341" s="73"/>
      <c r="BM2341" s="73"/>
      <c r="BN2341" s="73"/>
      <c r="BO2341" s="73"/>
      <c r="BP2341" s="73"/>
      <c r="BQ2341" s="73"/>
      <c r="BR2341" s="73"/>
      <c r="BS2341" s="73"/>
      <c r="BT2341" s="73"/>
      <c r="BU2341" s="73"/>
      <c r="BV2341" s="73"/>
      <c r="BW2341" s="73"/>
      <c r="BX2341" s="73"/>
      <c r="BY2341" s="73"/>
      <c r="BZ2341" s="73"/>
      <c r="CA2341" s="73"/>
      <c r="CB2341" s="73"/>
      <c r="CC2341" s="73"/>
      <c r="CD2341" s="73"/>
      <c r="CE2341" s="73"/>
      <c r="CF2341" s="73"/>
      <c r="CG2341" s="73"/>
      <c r="CH2341" s="73"/>
      <c r="CI2341" s="73"/>
      <c r="CJ2341" s="73"/>
      <c r="CK2341" s="73"/>
      <c r="CL2341" s="73"/>
      <c r="CM2341" s="73"/>
      <c r="CN2341" s="73"/>
      <c r="CO2341" s="73"/>
      <c r="CP2341" s="73"/>
      <c r="CQ2341" s="73"/>
      <c r="CR2341" s="73"/>
      <c r="CS2341" s="73"/>
      <c r="CT2341" s="73"/>
      <c r="CU2341" s="73"/>
      <c r="CV2341" s="73"/>
      <c r="CW2341" s="73"/>
      <c r="CX2341" s="73"/>
      <c r="CY2341" s="73"/>
      <c r="CZ2341" s="73"/>
      <c r="DA2341" s="73"/>
      <c r="DB2341" s="73"/>
      <c r="DC2341" s="73"/>
      <c r="DD2341" s="73"/>
      <c r="DE2341" s="73"/>
      <c r="DF2341" s="73"/>
      <c r="DG2341" s="73"/>
      <c r="DH2341" s="73"/>
      <c r="DI2341" s="73"/>
      <c r="DJ2341" s="73"/>
      <c r="DK2341" s="73"/>
      <c r="DL2341" s="73"/>
      <c r="DM2341" s="73"/>
      <c r="DN2341" s="73"/>
      <c r="DO2341" s="73"/>
      <c r="DP2341" s="73"/>
      <c r="DQ2341" s="73"/>
      <c r="DR2341" s="73"/>
      <c r="DS2341" s="73"/>
      <c r="DT2341" s="73"/>
      <c r="DU2341" s="73"/>
      <c r="DV2341" s="73"/>
      <c r="DW2341" s="73"/>
      <c r="DX2341" s="73"/>
      <c r="DY2341" s="73"/>
      <c r="DZ2341" s="73"/>
      <c r="EA2341" s="73"/>
      <c r="EB2341" s="73"/>
      <c r="EC2341" s="73"/>
      <c r="ED2341" s="73"/>
      <c r="EE2341" s="73"/>
      <c r="EF2341" s="73"/>
      <c r="EG2341" s="73"/>
      <c r="EH2341" s="73"/>
      <c r="EI2341" s="73"/>
      <c r="EJ2341" s="73"/>
      <c r="EK2341" s="73"/>
      <c r="EL2341" s="73"/>
      <c r="EM2341" s="73"/>
      <c r="EN2341" s="73"/>
      <c r="EO2341" s="73"/>
      <c r="EP2341" s="73"/>
      <c r="EQ2341" s="73"/>
      <c r="ER2341" s="73"/>
      <c r="ES2341" s="73"/>
      <c r="ET2341" s="73"/>
      <c r="EU2341" s="73"/>
      <c r="EV2341" s="73"/>
      <c r="EW2341" s="73"/>
      <c r="EX2341" s="73"/>
      <c r="EY2341" s="73"/>
      <c r="EZ2341" s="73"/>
      <c r="FA2341" s="73"/>
      <c r="FB2341" s="73"/>
      <c r="FC2341" s="73"/>
      <c r="FD2341" s="73"/>
      <c r="FE2341" s="73"/>
      <c r="FF2341" s="73"/>
      <c r="FG2341" s="73"/>
      <c r="FH2341" s="73"/>
      <c r="FI2341" s="73"/>
      <c r="FJ2341" s="73"/>
      <c r="FK2341" s="73"/>
      <c r="FL2341" s="73"/>
      <c r="FM2341" s="73"/>
      <c r="FN2341" s="73"/>
      <c r="FO2341" s="73"/>
      <c r="FP2341" s="73"/>
      <c r="FQ2341" s="73"/>
      <c r="FR2341" s="73"/>
      <c r="FS2341" s="73"/>
      <c r="FT2341" s="73"/>
      <c r="FU2341" s="73"/>
      <c r="FV2341" s="73"/>
      <c r="FW2341" s="73"/>
      <c r="FX2341" s="73"/>
      <c r="FY2341" s="73"/>
      <c r="FZ2341" s="73"/>
      <c r="GA2341" s="73"/>
      <c r="GB2341" s="73"/>
      <c r="GC2341" s="73"/>
      <c r="GD2341" s="73"/>
      <c r="GE2341" s="73"/>
      <c r="GF2341" s="73"/>
      <c r="GG2341" s="73"/>
      <c r="GH2341" s="73"/>
      <c r="GI2341" s="73"/>
      <c r="GJ2341" s="73"/>
      <c r="GK2341" s="73"/>
      <c r="GL2341" s="73"/>
      <c r="GM2341" s="73"/>
      <c r="GN2341" s="73"/>
      <c r="GO2341" s="73"/>
      <c r="GP2341" s="73"/>
      <c r="GQ2341" s="73"/>
      <c r="GR2341" s="73"/>
      <c r="GS2341" s="73"/>
      <c r="GT2341" s="73"/>
      <c r="GU2341" s="73"/>
      <c r="GV2341" s="73"/>
      <c r="GW2341" s="73"/>
      <c r="GX2341" s="73"/>
      <c r="GY2341" s="73"/>
      <c r="GZ2341" s="73"/>
      <c r="HA2341" s="73"/>
      <c r="HB2341" s="73"/>
      <c r="HC2341" s="73"/>
      <c r="HD2341" s="73"/>
      <c r="HE2341" s="73"/>
      <c r="HF2341" s="73"/>
      <c r="HG2341" s="73"/>
      <c r="HH2341" s="73"/>
      <c r="HI2341" s="73"/>
      <c r="HJ2341" s="73"/>
      <c r="HK2341" s="73"/>
      <c r="HL2341" s="73"/>
      <c r="HM2341" s="73"/>
      <c r="HN2341" s="73"/>
      <c r="HO2341" s="73"/>
      <c r="HP2341" s="73"/>
      <c r="HQ2341" s="73"/>
      <c r="HR2341" s="73"/>
      <c r="HS2341" s="73"/>
      <c r="HT2341" s="73"/>
      <c r="HU2341" s="73"/>
      <c r="HV2341" s="73"/>
      <c r="HW2341" s="73"/>
      <c r="HX2341" s="73"/>
      <c r="HY2341" s="73"/>
      <c r="HZ2341" s="73"/>
      <c r="IA2341" s="73"/>
      <c r="IB2341" s="73"/>
      <c r="IC2341" s="73"/>
      <c r="ID2341" s="73"/>
      <c r="IE2341" s="73"/>
      <c r="IF2341" s="73"/>
      <c r="IG2341" s="73"/>
      <c r="IH2341" s="73"/>
      <c r="II2341" s="73"/>
      <c r="IJ2341" s="73"/>
      <c r="IK2341" s="2" t="s">
        <v>6264</v>
      </c>
      <c r="IL2341" s="196" t="s">
        <v>4106</v>
      </c>
      <c r="IM2341" s="74">
        <v>20</v>
      </c>
      <c r="IN2341" s="296">
        <f t="shared" si="158"/>
        <v>0.33333333333333331</v>
      </c>
      <c r="IP2341" s="73"/>
      <c r="IQ2341" s="73"/>
      <c r="IR2341" s="73"/>
      <c r="IS2341" s="73"/>
      <c r="IT2341" s="73"/>
      <c r="IU2341" s="73"/>
      <c r="IV2341" s="73"/>
    </row>
    <row r="2342" spans="1:256">
      <c r="A2342" s="52">
        <f>+'3.- Resumen general'!B2343</f>
        <v>2337</v>
      </c>
      <c r="B2342" s="52">
        <v>99509</v>
      </c>
      <c r="C2342" s="53" t="str">
        <f>+'3.- Resumen general'!D2343</f>
        <v>Visita domiciliaria para la ayuda con actividades de la vida diaria y del cuidado personal</v>
      </c>
      <c r="D2342" s="490" t="str">
        <f>+'3.- Resumen general'!F2343</f>
        <v>Visita Domiciliaria</v>
      </c>
      <c r="E2342" s="432" t="s">
        <v>438</v>
      </c>
      <c r="F2342" s="323">
        <f t="shared" si="156"/>
        <v>1.4520000000000002</v>
      </c>
      <c r="G2342" s="55"/>
      <c r="H2342" s="323"/>
      <c r="I2342" s="55"/>
      <c r="J2342" s="323"/>
      <c r="K2342" s="56">
        <f t="shared" si="157"/>
        <v>1.4520000000000002</v>
      </c>
      <c r="IK2342" s="2">
        <v>99509</v>
      </c>
      <c r="IL2342" s="196" t="s">
        <v>2221</v>
      </c>
      <c r="IM2342" s="5">
        <v>90</v>
      </c>
      <c r="IN2342" s="296">
        <f t="shared" si="158"/>
        <v>1.5</v>
      </c>
    </row>
    <row r="2343" spans="1:256">
      <c r="A2343" s="52">
        <f>+'3.- Resumen general'!B2344</f>
        <v>2338</v>
      </c>
      <c r="B2343" s="52">
        <v>99510</v>
      </c>
      <c r="C2343" s="53" t="str">
        <f>+'3.- Resumen general'!D2344</f>
        <v>Visita domiciliaria para el individuo, la familia, o consejo matrimonial</v>
      </c>
      <c r="D2343" s="490" t="str">
        <f>+'3.- Resumen general'!F2344</f>
        <v>Visita Domiciliaria</v>
      </c>
      <c r="E2343" s="432" t="s">
        <v>438</v>
      </c>
      <c r="F2343" s="323">
        <f t="shared" si="156"/>
        <v>1.4520000000000002</v>
      </c>
      <c r="G2343" s="55"/>
      <c r="H2343" s="323"/>
      <c r="I2343" s="55"/>
      <c r="J2343" s="323"/>
      <c r="K2343" s="56">
        <f t="shared" si="157"/>
        <v>1.4520000000000002</v>
      </c>
      <c r="IK2343" s="2">
        <v>99510</v>
      </c>
      <c r="IL2343" s="196" t="s">
        <v>2222</v>
      </c>
      <c r="IM2343" s="5">
        <v>90</v>
      </c>
      <c r="IN2343" s="296">
        <f t="shared" si="158"/>
        <v>1.5</v>
      </c>
    </row>
    <row r="2344" spans="1:256">
      <c r="A2344" s="52">
        <f>+'3.- Resumen general'!B2346</f>
        <v>2340</v>
      </c>
      <c r="B2344" s="52" t="s">
        <v>4350</v>
      </c>
      <c r="C2344" s="53" t="str">
        <f>+'3.- Resumen general'!D2346</f>
        <v>Consulta estomatológica no especializada</v>
      </c>
      <c r="D2344" s="490" t="str">
        <f>+'3.- Resumen general'!F2346</f>
        <v>Atención de Odontología</v>
      </c>
      <c r="E2344" s="433" t="s">
        <v>3255</v>
      </c>
      <c r="F2344" s="323">
        <f t="shared" si="156"/>
        <v>6.633</v>
      </c>
      <c r="G2344" s="55"/>
      <c r="H2344" s="323"/>
      <c r="I2344" s="55"/>
      <c r="J2344" s="323"/>
      <c r="K2344" s="56">
        <f t="shared" si="157"/>
        <v>6.633</v>
      </c>
      <c r="IK2344" s="2" t="s">
        <v>4350</v>
      </c>
      <c r="IL2344" s="196" t="s">
        <v>4107</v>
      </c>
      <c r="IM2344" s="5">
        <v>0</v>
      </c>
      <c r="IN2344" s="296">
        <f t="shared" si="158"/>
        <v>0</v>
      </c>
    </row>
    <row r="2345" spans="1:256">
      <c r="A2345" s="52">
        <f>+'3.- Resumen general'!B2347</f>
        <v>2341</v>
      </c>
      <c r="B2345" s="52" t="s">
        <v>4351</v>
      </c>
      <c r="C2345" s="53" t="str">
        <f>+'3.- Resumen general'!D2347</f>
        <v>Fisioterapia estomatológica</v>
      </c>
      <c r="D2345" s="490" t="str">
        <f>+'3.- Resumen general'!F2347</f>
        <v>Atención de Odontología</v>
      </c>
      <c r="E2345" s="433" t="s">
        <v>3255</v>
      </c>
      <c r="F2345" s="323">
        <f t="shared" si="156"/>
        <v>6.633</v>
      </c>
      <c r="G2345" s="55"/>
      <c r="H2345" s="323"/>
      <c r="I2345" s="55"/>
      <c r="J2345" s="323"/>
      <c r="K2345" s="56">
        <f t="shared" si="157"/>
        <v>6.633</v>
      </c>
      <c r="IK2345" s="2" t="s">
        <v>4351</v>
      </c>
      <c r="IL2345" s="196" t="s">
        <v>4108</v>
      </c>
      <c r="IM2345" s="5">
        <v>0</v>
      </c>
      <c r="IN2345" s="296">
        <f t="shared" si="158"/>
        <v>0</v>
      </c>
    </row>
    <row r="2346" spans="1:256">
      <c r="A2346" s="52">
        <f>+'3.- Resumen general'!B2348</f>
        <v>2342</v>
      </c>
      <c r="B2346" s="52" t="s">
        <v>4352</v>
      </c>
      <c r="C2346" s="53" t="str">
        <f>+'3.- Resumen general'!D2348</f>
        <v>Examen estomatológico</v>
      </c>
      <c r="D2346" s="490" t="str">
        <f>+'3.- Resumen general'!F2348</f>
        <v>Atención de Odontología</v>
      </c>
      <c r="E2346" s="433" t="s">
        <v>3255</v>
      </c>
      <c r="F2346" s="323">
        <f t="shared" si="156"/>
        <v>6.633</v>
      </c>
      <c r="G2346" s="55"/>
      <c r="H2346" s="323"/>
      <c r="I2346" s="55"/>
      <c r="J2346" s="323"/>
      <c r="K2346" s="56">
        <f t="shared" si="157"/>
        <v>6.633</v>
      </c>
      <c r="IK2346" s="2" t="s">
        <v>4352</v>
      </c>
      <c r="IL2346" s="196" t="s">
        <v>4109</v>
      </c>
      <c r="IM2346" s="5">
        <v>0</v>
      </c>
      <c r="IN2346" s="296">
        <f t="shared" si="158"/>
        <v>0</v>
      </c>
    </row>
    <row r="2347" spans="1:256">
      <c r="A2347" s="52">
        <f>+'3.- Resumen general'!B2349</f>
        <v>2343</v>
      </c>
      <c r="B2347" s="52" t="s">
        <v>4353</v>
      </c>
      <c r="C2347" s="53" t="str">
        <f>+'3.- Resumen general'!D2349</f>
        <v>Consulta estomatológica especializada</v>
      </c>
      <c r="D2347" s="490" t="str">
        <f>+'3.- Resumen general'!F2349</f>
        <v>Atención de Odontología</v>
      </c>
      <c r="E2347" s="433" t="s">
        <v>3255</v>
      </c>
      <c r="F2347" s="323">
        <f t="shared" si="156"/>
        <v>6.633</v>
      </c>
      <c r="G2347" s="55"/>
      <c r="H2347" s="323"/>
      <c r="I2347" s="55"/>
      <c r="J2347" s="323"/>
      <c r="K2347" s="56">
        <f t="shared" si="157"/>
        <v>6.633</v>
      </c>
      <c r="IK2347" s="2" t="s">
        <v>4353</v>
      </c>
      <c r="IL2347" s="196" t="s">
        <v>4110</v>
      </c>
      <c r="IM2347" s="5">
        <v>0</v>
      </c>
      <c r="IN2347" s="296">
        <f t="shared" si="158"/>
        <v>0</v>
      </c>
    </row>
    <row r="2348" spans="1:256">
      <c r="A2348" s="52">
        <f>+'3.- Resumen general'!B2350</f>
        <v>2344</v>
      </c>
      <c r="B2348" s="52" t="s">
        <v>4354</v>
      </c>
      <c r="C2348" s="53" t="str">
        <f>+'3.- Resumen general'!D2350</f>
        <v>Radiografía intraoral periapical</v>
      </c>
      <c r="D2348" s="490" t="str">
        <f>+'3.- Resumen general'!F2350</f>
        <v>Atención de Odontología</v>
      </c>
      <c r="E2348" s="433" t="s">
        <v>3242</v>
      </c>
      <c r="F2348" s="323">
        <f t="shared" si="156"/>
        <v>9.286249999999999</v>
      </c>
      <c r="G2348" s="55"/>
      <c r="H2348" s="323"/>
      <c r="I2348" s="55"/>
      <c r="J2348" s="323"/>
      <c r="K2348" s="56">
        <f t="shared" si="157"/>
        <v>9.286249999999999</v>
      </c>
      <c r="IK2348" s="2" t="s">
        <v>4354</v>
      </c>
      <c r="IL2348" s="196" t="s">
        <v>4111</v>
      </c>
      <c r="IM2348" s="5">
        <v>0</v>
      </c>
      <c r="IN2348" s="296">
        <f t="shared" si="158"/>
        <v>0</v>
      </c>
    </row>
    <row r="2349" spans="1:256">
      <c r="A2349" s="52">
        <f>+'3.- Resumen general'!B2351</f>
        <v>2345</v>
      </c>
      <c r="B2349" s="52" t="s">
        <v>4355</v>
      </c>
      <c r="C2349" s="53" t="str">
        <f>+'3.- Resumen general'!D2351</f>
        <v>Radiografía intraoral oclusal</v>
      </c>
      <c r="D2349" s="490" t="str">
        <f>+'3.- Resumen general'!F2351</f>
        <v>Atención de Odontología</v>
      </c>
      <c r="E2349" s="433" t="s">
        <v>3242</v>
      </c>
      <c r="F2349" s="323">
        <f t="shared" si="156"/>
        <v>9.286249999999999</v>
      </c>
      <c r="G2349" s="55"/>
      <c r="H2349" s="323"/>
      <c r="I2349" s="55"/>
      <c r="J2349" s="323"/>
      <c r="K2349" s="56">
        <f t="shared" si="157"/>
        <v>9.286249999999999</v>
      </c>
      <c r="IK2349" s="2" t="s">
        <v>4355</v>
      </c>
      <c r="IL2349" s="196" t="s">
        <v>4112</v>
      </c>
      <c r="IM2349" s="5">
        <v>0</v>
      </c>
      <c r="IN2349" s="296">
        <f t="shared" si="158"/>
        <v>0</v>
      </c>
    </row>
    <row r="2350" spans="1:256">
      <c r="A2350" s="52">
        <f>+'3.- Resumen general'!B2352</f>
        <v>2346</v>
      </c>
      <c r="B2350" s="52" t="s">
        <v>4356</v>
      </c>
      <c r="C2350" s="53" t="str">
        <f>+'3.- Resumen general'!D2352</f>
        <v>Radiografía extraoral panorámica</v>
      </c>
      <c r="D2350" s="490" t="str">
        <f>+'3.- Resumen general'!F2352</f>
        <v>Atención de Odontología</v>
      </c>
      <c r="E2350" s="433" t="s">
        <v>3242</v>
      </c>
      <c r="F2350" s="323">
        <f t="shared" si="156"/>
        <v>9.286249999999999</v>
      </c>
      <c r="G2350" s="55"/>
      <c r="H2350" s="323"/>
      <c r="I2350" s="55"/>
      <c r="J2350" s="323"/>
      <c r="K2350" s="56">
        <f t="shared" si="157"/>
        <v>9.286249999999999</v>
      </c>
      <c r="IK2350" s="2" t="s">
        <v>4356</v>
      </c>
      <c r="IL2350" s="196" t="s">
        <v>4113</v>
      </c>
      <c r="IM2350" s="5">
        <v>0</v>
      </c>
      <c r="IN2350" s="296">
        <f t="shared" si="158"/>
        <v>0</v>
      </c>
    </row>
    <row r="2351" spans="1:256">
      <c r="A2351" s="52">
        <f>+'3.- Resumen general'!B2353</f>
        <v>2347</v>
      </c>
      <c r="B2351" s="52" t="s">
        <v>4357</v>
      </c>
      <c r="C2351" s="53" t="str">
        <f>+'3.- Resumen general'!D2353</f>
        <v>Radiografía intraoral de mordida</v>
      </c>
      <c r="D2351" s="490" t="str">
        <f>+'3.- Resumen general'!F2353</f>
        <v>Atención de Odontología</v>
      </c>
      <c r="E2351" s="433" t="s">
        <v>3242</v>
      </c>
      <c r="F2351" s="323">
        <f t="shared" si="156"/>
        <v>9.286249999999999</v>
      </c>
      <c r="G2351" s="55"/>
      <c r="H2351" s="323"/>
      <c r="I2351" s="55"/>
      <c r="J2351" s="323"/>
      <c r="K2351" s="56">
        <f t="shared" si="157"/>
        <v>9.286249999999999</v>
      </c>
      <c r="IK2351" s="2" t="s">
        <v>4357</v>
      </c>
      <c r="IL2351" s="196" t="s">
        <v>4114</v>
      </c>
      <c r="IM2351" s="5">
        <v>0</v>
      </c>
      <c r="IN2351" s="296">
        <f t="shared" si="158"/>
        <v>0</v>
      </c>
    </row>
    <row r="2352" spans="1:256">
      <c r="A2352" s="52">
        <f>+'3.- Resumen general'!B2354</f>
        <v>2348</v>
      </c>
      <c r="B2352" s="52" t="s">
        <v>4115</v>
      </c>
      <c r="C2352" s="53" t="str">
        <f>+'3.- Resumen general'!D2354</f>
        <v>Profilaxis</v>
      </c>
      <c r="D2352" s="490" t="str">
        <f>+'3.- Resumen general'!F2354</f>
        <v>Atención de Odontología</v>
      </c>
      <c r="E2352" s="433" t="s">
        <v>3256</v>
      </c>
      <c r="F2352" s="323">
        <f t="shared" si="156"/>
        <v>17.205500000000001</v>
      </c>
      <c r="G2352" s="55"/>
      <c r="H2352" s="323"/>
      <c r="I2352" s="55"/>
      <c r="J2352" s="323"/>
      <c r="K2352" s="56">
        <f t="shared" si="157"/>
        <v>17.205500000000001</v>
      </c>
      <c r="IK2352" s="2" t="s">
        <v>4115</v>
      </c>
      <c r="IL2352" s="196" t="s">
        <v>4116</v>
      </c>
      <c r="IM2352" s="5">
        <v>0</v>
      </c>
      <c r="IN2352" s="296">
        <f t="shared" si="158"/>
        <v>0</v>
      </c>
    </row>
    <row r="2353" spans="1:248">
      <c r="A2353" s="52">
        <f>+'3.- Resumen general'!B2355</f>
        <v>2349</v>
      </c>
      <c r="B2353" s="52" t="s">
        <v>4361</v>
      </c>
      <c r="C2353" s="53" t="str">
        <f>+'3.- Resumen general'!D2355</f>
        <v>Fluorización tópica (gel acidulado, neutro, barniz) y profilaxis</v>
      </c>
      <c r="D2353" s="490" t="str">
        <f>+'3.- Resumen general'!F2355</f>
        <v>Atención de Odontología</v>
      </c>
      <c r="E2353" s="433" t="s">
        <v>3256</v>
      </c>
      <c r="F2353" s="323">
        <f t="shared" si="156"/>
        <v>17.205500000000001</v>
      </c>
      <c r="G2353" s="55"/>
      <c r="H2353" s="323"/>
      <c r="I2353" s="55"/>
      <c r="J2353" s="323"/>
      <c r="K2353" s="56">
        <f t="shared" si="157"/>
        <v>17.205500000000001</v>
      </c>
      <c r="IK2353" s="2" t="s">
        <v>4361</v>
      </c>
      <c r="IL2353" s="196" t="s">
        <v>4117</v>
      </c>
      <c r="IM2353" s="5">
        <v>0</v>
      </c>
      <c r="IN2353" s="296">
        <f t="shared" si="158"/>
        <v>0</v>
      </c>
    </row>
    <row r="2354" spans="1:248">
      <c r="A2354" s="52">
        <f>+'3.- Resumen general'!B2356</f>
        <v>2350</v>
      </c>
      <c r="B2354" s="52" t="s">
        <v>4362</v>
      </c>
      <c r="C2354" s="53" t="str">
        <f>+'3.- Resumen general'!D2356</f>
        <v>Fluorización tópica (gel acidulado, neutro, barniz), sin profilaxis</v>
      </c>
      <c r="D2354" s="490" t="str">
        <f>+'3.- Resumen general'!F2356</f>
        <v>Atención de Odontología</v>
      </c>
      <c r="E2354" s="433" t="s">
        <v>3256</v>
      </c>
      <c r="F2354" s="323">
        <f t="shared" si="156"/>
        <v>17.205500000000001</v>
      </c>
      <c r="G2354" s="55"/>
      <c r="H2354" s="323"/>
      <c r="I2354" s="55"/>
      <c r="J2354" s="323"/>
      <c r="K2354" s="56">
        <f t="shared" si="157"/>
        <v>17.205500000000001</v>
      </c>
      <c r="IK2354" s="2" t="s">
        <v>4362</v>
      </c>
      <c r="IL2354" s="196" t="s">
        <v>4118</v>
      </c>
      <c r="IM2354" s="5">
        <v>0</v>
      </c>
      <c r="IN2354" s="296">
        <f t="shared" si="158"/>
        <v>0</v>
      </c>
    </row>
    <row r="2355" spans="1:248">
      <c r="A2355" s="52">
        <f>+'3.- Resumen general'!B2357</f>
        <v>2351</v>
      </c>
      <c r="B2355" s="52" t="s">
        <v>4363</v>
      </c>
      <c r="C2355" s="53" t="str">
        <f>+'3.- Resumen general'!D2357</f>
        <v>Aplicación de barniz de flúor</v>
      </c>
      <c r="D2355" s="490" t="str">
        <f>+'3.- Resumen general'!F2357</f>
        <v>Atención de Odontología</v>
      </c>
      <c r="E2355" s="433" t="s">
        <v>3256</v>
      </c>
      <c r="F2355" s="323">
        <f t="shared" si="156"/>
        <v>17.205500000000001</v>
      </c>
      <c r="G2355" s="55"/>
      <c r="H2355" s="323"/>
      <c r="I2355" s="55"/>
      <c r="J2355" s="323"/>
      <c r="K2355" s="56">
        <f t="shared" si="157"/>
        <v>17.205500000000001</v>
      </c>
      <c r="IK2355" s="2" t="s">
        <v>4363</v>
      </c>
      <c r="IL2355" s="196" t="s">
        <v>4119</v>
      </c>
      <c r="IM2355" s="5">
        <v>0</v>
      </c>
      <c r="IN2355" s="296">
        <f t="shared" si="158"/>
        <v>0</v>
      </c>
    </row>
    <row r="2356" spans="1:248">
      <c r="A2356" s="52">
        <f>+'3.- Resumen general'!B2358</f>
        <v>2352</v>
      </c>
      <c r="B2356" s="52" t="s">
        <v>4364</v>
      </c>
      <c r="C2356" s="53" t="str">
        <f>+'3.- Resumen general'!D2358</f>
        <v>Aplicación de sellante por pieza dentaria</v>
      </c>
      <c r="D2356" s="490" t="str">
        <f>+'3.- Resumen general'!F2358</f>
        <v>Atención de Odontología</v>
      </c>
      <c r="E2356" s="433" t="s">
        <v>3256</v>
      </c>
      <c r="F2356" s="323">
        <f t="shared" si="156"/>
        <v>17.205500000000001</v>
      </c>
      <c r="G2356" s="55"/>
      <c r="H2356" s="323"/>
      <c r="I2356" s="55"/>
      <c r="J2356" s="323"/>
      <c r="K2356" s="56">
        <f t="shared" si="157"/>
        <v>17.205500000000001</v>
      </c>
      <c r="IK2356" s="2" t="s">
        <v>4364</v>
      </c>
      <c r="IL2356" s="196" t="s">
        <v>4365</v>
      </c>
      <c r="IM2356" s="5">
        <v>0</v>
      </c>
      <c r="IN2356" s="296">
        <f t="shared" si="158"/>
        <v>0</v>
      </c>
    </row>
    <row r="2357" spans="1:248">
      <c r="A2357" s="52">
        <f>+'3.- Resumen general'!B2359</f>
        <v>2353</v>
      </c>
      <c r="B2357" s="52" t="s">
        <v>4366</v>
      </c>
      <c r="C2357" s="53" t="str">
        <f>+'3.- Resumen general'!D2359</f>
        <v>Inactivación de caries (p. ej. ionómero de vidrio)</v>
      </c>
      <c r="D2357" s="490" t="str">
        <f>+'3.- Resumen general'!F2359</f>
        <v>Atención de Odontología</v>
      </c>
      <c r="E2357" s="433" t="s">
        <v>3256</v>
      </c>
      <c r="F2357" s="323">
        <f t="shared" si="156"/>
        <v>17.205500000000001</v>
      </c>
      <c r="G2357" s="55"/>
      <c r="H2357" s="323"/>
      <c r="I2357" s="55"/>
      <c r="J2357" s="323"/>
      <c r="K2357" s="56">
        <f t="shared" si="157"/>
        <v>17.205500000000001</v>
      </c>
      <c r="IK2357" s="2" t="s">
        <v>4366</v>
      </c>
      <c r="IL2357" s="196" t="s">
        <v>4120</v>
      </c>
      <c r="IM2357" s="5">
        <v>0</v>
      </c>
      <c r="IN2357" s="296">
        <f t="shared" si="158"/>
        <v>0</v>
      </c>
    </row>
    <row r="2358" spans="1:248">
      <c r="A2358" s="52">
        <f>+'3.- Resumen general'!B2360</f>
        <v>2354</v>
      </c>
      <c r="B2358" s="52" t="s">
        <v>4367</v>
      </c>
      <c r="C2358" s="53" t="str">
        <f>+'3.- Resumen general'!D2360</f>
        <v>Restauración de diente decidual, una superficie, amalgama</v>
      </c>
      <c r="D2358" s="490" t="str">
        <f>+'3.- Resumen general'!F2360</f>
        <v>Atención de Odontología</v>
      </c>
      <c r="E2358" s="433" t="s">
        <v>3256</v>
      </c>
      <c r="F2358" s="323">
        <f t="shared" si="156"/>
        <v>17.205500000000001</v>
      </c>
      <c r="G2358" s="55"/>
      <c r="H2358" s="323"/>
      <c r="I2358" s="55"/>
      <c r="J2358" s="323"/>
      <c r="K2358" s="56">
        <f t="shared" si="157"/>
        <v>17.205500000000001</v>
      </c>
      <c r="IK2358" s="2" t="s">
        <v>4367</v>
      </c>
      <c r="IL2358" s="196" t="s">
        <v>4121</v>
      </c>
      <c r="IM2358" s="5">
        <v>0</v>
      </c>
      <c r="IN2358" s="296">
        <f t="shared" si="158"/>
        <v>0</v>
      </c>
    </row>
    <row r="2359" spans="1:248">
      <c r="A2359" s="52">
        <f>+'3.- Resumen general'!B2361</f>
        <v>2355</v>
      </c>
      <c r="B2359" s="52" t="s">
        <v>4368</v>
      </c>
      <c r="C2359" s="53" t="str">
        <f>+'3.- Resumen general'!D2361</f>
        <v>Restauración de diente decidual, dos superficies, amalgama</v>
      </c>
      <c r="D2359" s="490" t="str">
        <f>+'3.- Resumen general'!F2361</f>
        <v>Atención de Odontología</v>
      </c>
      <c r="E2359" s="433" t="s">
        <v>3256</v>
      </c>
      <c r="F2359" s="323">
        <f t="shared" si="156"/>
        <v>17.205500000000001</v>
      </c>
      <c r="G2359" s="55"/>
      <c r="H2359" s="323"/>
      <c r="I2359" s="55"/>
      <c r="J2359" s="323"/>
      <c r="K2359" s="56">
        <f t="shared" si="157"/>
        <v>17.205500000000001</v>
      </c>
      <c r="IK2359" s="2" t="s">
        <v>4368</v>
      </c>
      <c r="IL2359" s="196" t="s">
        <v>4122</v>
      </c>
      <c r="IM2359" s="5">
        <v>0</v>
      </c>
      <c r="IN2359" s="296">
        <f t="shared" si="158"/>
        <v>0</v>
      </c>
    </row>
    <row r="2360" spans="1:248">
      <c r="A2360" s="52">
        <f>+'3.- Resumen general'!B2362</f>
        <v>2356</v>
      </c>
      <c r="B2360" s="52" t="s">
        <v>4369</v>
      </c>
      <c r="C2360" s="53" t="str">
        <f>+'3.- Resumen general'!D2362</f>
        <v>Restauración de una superficie, con amalgama de plata, en piezas dentarias permanentes (simple)</v>
      </c>
      <c r="D2360" s="490" t="str">
        <f>+'3.- Resumen general'!F2362</f>
        <v>Atención de Odontología</v>
      </c>
      <c r="E2360" s="433" t="s">
        <v>3256</v>
      </c>
      <c r="F2360" s="323">
        <f t="shared" si="156"/>
        <v>17.205500000000001</v>
      </c>
      <c r="G2360" s="55"/>
      <c r="H2360" s="323"/>
      <c r="I2360" s="55"/>
      <c r="J2360" s="323"/>
      <c r="K2360" s="56">
        <f t="shared" si="157"/>
        <v>17.205500000000001</v>
      </c>
      <c r="IK2360" s="2" t="s">
        <v>4369</v>
      </c>
      <c r="IL2360" s="196" t="s">
        <v>4370</v>
      </c>
      <c r="IM2360" s="5">
        <v>0</v>
      </c>
      <c r="IN2360" s="296">
        <f t="shared" si="158"/>
        <v>0</v>
      </c>
    </row>
    <row r="2361" spans="1:248">
      <c r="A2361" s="52">
        <f>+'3.- Resumen general'!B2363</f>
        <v>2357</v>
      </c>
      <c r="B2361" s="52" t="s">
        <v>4371</v>
      </c>
      <c r="C2361" s="53" t="str">
        <f>+'3.- Resumen general'!D2363</f>
        <v>Restauración de dos superficies, con amalgama de plata, en piezas dentarias permanentes (compuesta)</v>
      </c>
      <c r="D2361" s="490" t="str">
        <f>+'3.- Resumen general'!F2363</f>
        <v>Atención de Odontología</v>
      </c>
      <c r="E2361" s="433" t="s">
        <v>3256</v>
      </c>
      <c r="F2361" s="323">
        <f t="shared" si="156"/>
        <v>17.205500000000001</v>
      </c>
      <c r="G2361" s="55"/>
      <c r="H2361" s="323"/>
      <c r="I2361" s="55"/>
      <c r="J2361" s="323"/>
      <c r="K2361" s="56">
        <f t="shared" si="157"/>
        <v>17.205500000000001</v>
      </c>
      <c r="IK2361" s="2" t="s">
        <v>4371</v>
      </c>
      <c r="IL2361" s="196" t="s">
        <v>4372</v>
      </c>
      <c r="IM2361" s="5">
        <v>0</v>
      </c>
      <c r="IN2361" s="296">
        <f t="shared" si="158"/>
        <v>0</v>
      </c>
    </row>
    <row r="2362" spans="1:248">
      <c r="A2362" s="52">
        <f>+'3.- Resumen general'!B2364</f>
        <v>2358</v>
      </c>
      <c r="B2362" s="52" t="s">
        <v>4373</v>
      </c>
      <c r="C2362" s="53" t="str">
        <f>+'3.- Resumen general'!D2364</f>
        <v>Restauración de diente con resina, dos superficies anteriores</v>
      </c>
      <c r="D2362" s="490" t="str">
        <f>+'3.- Resumen general'!F2364</f>
        <v>Atención de Odontología</v>
      </c>
      <c r="E2362" s="433" t="s">
        <v>3256</v>
      </c>
      <c r="F2362" s="323">
        <f t="shared" si="156"/>
        <v>17.205500000000001</v>
      </c>
      <c r="G2362" s="55"/>
      <c r="H2362" s="323"/>
      <c r="I2362" s="55"/>
      <c r="J2362" s="323"/>
      <c r="K2362" s="56">
        <f t="shared" si="157"/>
        <v>17.205500000000001</v>
      </c>
      <c r="IK2362" s="2" t="s">
        <v>4373</v>
      </c>
      <c r="IL2362" s="196" t="s">
        <v>4123</v>
      </c>
      <c r="IM2362" s="5">
        <v>0</v>
      </c>
      <c r="IN2362" s="296">
        <f t="shared" si="158"/>
        <v>0</v>
      </c>
    </row>
    <row r="2363" spans="1:248">
      <c r="A2363" s="52">
        <f>+'3.- Resumen general'!B2365</f>
        <v>2359</v>
      </c>
      <c r="B2363" s="52" t="s">
        <v>4374</v>
      </c>
      <c r="C2363" s="53" t="str">
        <f>+'3.- Resumen general'!D2365</f>
        <v>Restauración de diente con resina, una superficie, posterior, permanente</v>
      </c>
      <c r="D2363" s="490" t="str">
        <f>+'3.- Resumen general'!F2365</f>
        <v>Atención de Odontología</v>
      </c>
      <c r="E2363" s="433" t="s">
        <v>3256</v>
      </c>
      <c r="F2363" s="323">
        <f t="shared" si="156"/>
        <v>17.205500000000001</v>
      </c>
      <c r="G2363" s="55"/>
      <c r="H2363" s="323"/>
      <c r="I2363" s="55"/>
      <c r="J2363" s="323"/>
      <c r="K2363" s="56">
        <f t="shared" si="157"/>
        <v>17.205500000000001</v>
      </c>
      <c r="IK2363" s="2" t="s">
        <v>4374</v>
      </c>
      <c r="IL2363" s="196" t="s">
        <v>4124</v>
      </c>
      <c r="IM2363" s="5">
        <v>0</v>
      </c>
      <c r="IN2363" s="296">
        <f t="shared" si="158"/>
        <v>0</v>
      </c>
    </row>
    <row r="2364" spans="1:248">
      <c r="A2364" s="52">
        <f>+'3.- Resumen general'!B2366</f>
        <v>2360</v>
      </c>
      <c r="B2364" s="52" t="s">
        <v>4375</v>
      </c>
      <c r="C2364" s="53" t="str">
        <f>+'3.- Resumen general'!D2366</f>
        <v>Restauración de diente con resina, dos superficies, posterior, permanente</v>
      </c>
      <c r="D2364" s="490" t="str">
        <f>+'3.- Resumen general'!F2366</f>
        <v>Atención de Odontología</v>
      </c>
      <c r="E2364" s="433" t="s">
        <v>3256</v>
      </c>
      <c r="F2364" s="323">
        <f t="shared" si="156"/>
        <v>17.205500000000001</v>
      </c>
      <c r="G2364" s="55"/>
      <c r="H2364" s="323"/>
      <c r="I2364" s="55"/>
      <c r="J2364" s="323"/>
      <c r="K2364" s="56">
        <f t="shared" si="157"/>
        <v>17.205500000000001</v>
      </c>
      <c r="IK2364" s="2" t="s">
        <v>4375</v>
      </c>
      <c r="IL2364" s="196" t="s">
        <v>4125</v>
      </c>
      <c r="IM2364" s="5">
        <v>0</v>
      </c>
      <c r="IN2364" s="296">
        <f t="shared" si="158"/>
        <v>0</v>
      </c>
    </row>
    <row r="2365" spans="1:248">
      <c r="A2365" s="52">
        <f>+'3.- Resumen general'!B2367</f>
        <v>2361</v>
      </c>
      <c r="B2365" s="52" t="s">
        <v>4376</v>
      </c>
      <c r="C2365" s="53" t="str">
        <f>+'3.- Resumen general'!D2367</f>
        <v>Restauración de una superficie con ionómero de vidrio en piezas dentarias deciduas</v>
      </c>
      <c r="D2365" s="490" t="str">
        <f>+'3.- Resumen general'!F2367</f>
        <v>Atención de Odontología</v>
      </c>
      <c r="E2365" s="433" t="s">
        <v>3256</v>
      </c>
      <c r="F2365" s="323">
        <f t="shared" si="156"/>
        <v>17.205500000000001</v>
      </c>
      <c r="G2365" s="55"/>
      <c r="H2365" s="323"/>
      <c r="I2365" s="55"/>
      <c r="J2365" s="323"/>
      <c r="K2365" s="56">
        <f t="shared" si="157"/>
        <v>17.205500000000001</v>
      </c>
      <c r="IK2365" s="2" t="s">
        <v>4376</v>
      </c>
      <c r="IL2365" s="196" t="s">
        <v>4377</v>
      </c>
      <c r="IM2365" s="5">
        <v>0</v>
      </c>
      <c r="IN2365" s="296">
        <f t="shared" si="158"/>
        <v>0</v>
      </c>
    </row>
    <row r="2366" spans="1:248">
      <c r="A2366" s="52">
        <f>+'3.- Resumen general'!B2368</f>
        <v>2362</v>
      </c>
      <c r="B2366" s="52" t="s">
        <v>4378</v>
      </c>
      <c r="C2366" s="53" t="str">
        <f>+'3.- Resumen general'!D2368</f>
        <v>Restauración compuesta con ionómero de vidrio en piezas dentarias deciduas (2 ó más superficies)</v>
      </c>
      <c r="D2366" s="490" t="str">
        <f>+'3.- Resumen general'!F2368</f>
        <v>Atención de Odontología</v>
      </c>
      <c r="E2366" s="433" t="s">
        <v>3256</v>
      </c>
      <c r="F2366" s="323">
        <f t="shared" si="156"/>
        <v>17.205500000000001</v>
      </c>
      <c r="G2366" s="55"/>
      <c r="H2366" s="323"/>
      <c r="I2366" s="55"/>
      <c r="J2366" s="323"/>
      <c r="K2366" s="56">
        <f t="shared" si="157"/>
        <v>17.205500000000001</v>
      </c>
      <c r="IK2366" s="2" t="s">
        <v>4378</v>
      </c>
      <c r="IL2366" s="196" t="s">
        <v>4379</v>
      </c>
      <c r="IM2366" s="5">
        <v>0</v>
      </c>
      <c r="IN2366" s="296">
        <f t="shared" si="158"/>
        <v>0</v>
      </c>
    </row>
    <row r="2367" spans="1:248">
      <c r="A2367" s="52">
        <f>+'3.- Resumen general'!B2369</f>
        <v>2363</v>
      </c>
      <c r="B2367" s="52" t="s">
        <v>4380</v>
      </c>
      <c r="C2367" s="53" t="str">
        <f>+'3.- Resumen general'!D2369</f>
        <v>Restauración de una superficie con ionómero de vidrio en piezas dentarias permanentes</v>
      </c>
      <c r="D2367" s="490" t="str">
        <f>+'3.- Resumen general'!F2369</f>
        <v>Atención de Odontología</v>
      </c>
      <c r="E2367" s="433" t="s">
        <v>3256</v>
      </c>
      <c r="F2367" s="323">
        <f t="shared" si="156"/>
        <v>17.205500000000001</v>
      </c>
      <c r="G2367" s="55"/>
      <c r="H2367" s="323"/>
      <c r="I2367" s="55"/>
      <c r="J2367" s="323"/>
      <c r="K2367" s="56">
        <f t="shared" si="157"/>
        <v>17.205500000000001</v>
      </c>
      <c r="IK2367" s="2" t="s">
        <v>4380</v>
      </c>
      <c r="IL2367" s="196" t="s">
        <v>4381</v>
      </c>
      <c r="IM2367" s="5">
        <v>0</v>
      </c>
      <c r="IN2367" s="296">
        <f t="shared" si="158"/>
        <v>0</v>
      </c>
    </row>
    <row r="2368" spans="1:248">
      <c r="A2368" s="52">
        <f>+'3.- Resumen general'!B2370</f>
        <v>2364</v>
      </c>
      <c r="B2368" s="52" t="s">
        <v>4382</v>
      </c>
      <c r="C2368" s="53" t="str">
        <f>+'3.- Resumen general'!D2370</f>
        <v>Restauración compuesta con ionómero de vidrio en piezas dentarias permanentes (2 ó más superficies)</v>
      </c>
      <c r="D2368" s="490" t="str">
        <f>+'3.- Resumen general'!F2370</f>
        <v>Atención de Odontología</v>
      </c>
      <c r="E2368" s="433" t="s">
        <v>3256</v>
      </c>
      <c r="F2368" s="323">
        <f t="shared" si="156"/>
        <v>17.205500000000001</v>
      </c>
      <c r="G2368" s="55"/>
      <c r="H2368" s="323"/>
      <c r="I2368" s="55"/>
      <c r="J2368" s="323"/>
      <c r="K2368" s="56">
        <f t="shared" si="157"/>
        <v>17.205500000000001</v>
      </c>
      <c r="IK2368" s="2" t="s">
        <v>4382</v>
      </c>
      <c r="IL2368" s="196" t="s">
        <v>4383</v>
      </c>
      <c r="IM2368" s="5">
        <v>0</v>
      </c>
      <c r="IN2368" s="296">
        <f t="shared" si="158"/>
        <v>0</v>
      </c>
    </row>
    <row r="2369" spans="1:248">
      <c r="A2369" s="52">
        <f>+'3.- Resumen general'!B2371</f>
        <v>2365</v>
      </c>
      <c r="B2369" s="52" t="s">
        <v>4384</v>
      </c>
      <c r="C2369" s="53" t="str">
        <f>+'3.- Resumen general'!D2371</f>
        <v>Recubrimiento pulpar directo</v>
      </c>
      <c r="D2369" s="490" t="str">
        <f>+'3.- Resumen general'!F2371</f>
        <v>Atención de Odontología</v>
      </c>
      <c r="E2369" s="433" t="s">
        <v>3256</v>
      </c>
      <c r="F2369" s="323">
        <f t="shared" si="156"/>
        <v>17.205500000000001</v>
      </c>
      <c r="G2369" s="55"/>
      <c r="H2369" s="323"/>
      <c r="I2369" s="55"/>
      <c r="J2369" s="323"/>
      <c r="K2369" s="56">
        <f t="shared" si="157"/>
        <v>17.205500000000001</v>
      </c>
      <c r="IK2369" s="2" t="s">
        <v>4384</v>
      </c>
      <c r="IL2369" s="196" t="s">
        <v>4126</v>
      </c>
      <c r="IM2369" s="5">
        <v>0</v>
      </c>
      <c r="IN2369" s="296">
        <f t="shared" si="158"/>
        <v>0</v>
      </c>
    </row>
    <row r="2370" spans="1:248">
      <c r="A2370" s="52">
        <f>+'3.- Resumen general'!B2372</f>
        <v>2366</v>
      </c>
      <c r="B2370" s="52" t="s">
        <v>4385</v>
      </c>
      <c r="C2370" s="53" t="str">
        <f>+'3.- Resumen general'!D2372</f>
        <v>Recubrimiento pulpar Indirecto</v>
      </c>
      <c r="D2370" s="490" t="str">
        <f>+'3.- Resumen general'!F2372</f>
        <v>Atención de Odontología</v>
      </c>
      <c r="E2370" s="433" t="s">
        <v>3256</v>
      </c>
      <c r="F2370" s="323">
        <f t="shared" si="156"/>
        <v>17.205500000000001</v>
      </c>
      <c r="G2370" s="55"/>
      <c r="H2370" s="323"/>
      <c r="I2370" s="55"/>
      <c r="J2370" s="323"/>
      <c r="K2370" s="56">
        <f t="shared" si="157"/>
        <v>17.205500000000001</v>
      </c>
      <c r="IK2370" s="2" t="s">
        <v>4385</v>
      </c>
      <c r="IL2370" s="196" t="s">
        <v>4127</v>
      </c>
      <c r="IM2370" s="5">
        <v>0</v>
      </c>
      <c r="IN2370" s="296">
        <f t="shared" si="158"/>
        <v>0</v>
      </c>
    </row>
    <row r="2371" spans="1:248">
      <c r="A2371" s="52">
        <f>+'3.- Resumen general'!B2373</f>
        <v>2367</v>
      </c>
      <c r="B2371" s="52" t="s">
        <v>4386</v>
      </c>
      <c r="C2371" s="53" t="str">
        <f>+'3.- Resumen general'!D2373</f>
        <v xml:space="preserve">Pulpectomía </v>
      </c>
      <c r="D2371" s="490" t="str">
        <f>+'3.- Resumen general'!F2373</f>
        <v>Atención de Odontología</v>
      </c>
      <c r="E2371" s="433" t="s">
        <v>3257</v>
      </c>
      <c r="F2371" s="323">
        <f t="shared" si="156"/>
        <v>16.419</v>
      </c>
      <c r="G2371" s="55"/>
      <c r="H2371" s="323"/>
      <c r="I2371" s="55"/>
      <c r="J2371" s="323"/>
      <c r="K2371" s="56">
        <f t="shared" si="157"/>
        <v>16.419</v>
      </c>
      <c r="IK2371" s="2" t="s">
        <v>4386</v>
      </c>
      <c r="IL2371" s="196" t="s">
        <v>4128</v>
      </c>
      <c r="IM2371" s="5">
        <v>0</v>
      </c>
      <c r="IN2371" s="296">
        <f t="shared" si="158"/>
        <v>0</v>
      </c>
    </row>
    <row r="2372" spans="1:248">
      <c r="A2372" s="52">
        <f>+'3.- Resumen general'!B2374</f>
        <v>2368</v>
      </c>
      <c r="B2372" s="52" t="s">
        <v>4387</v>
      </c>
      <c r="C2372" s="53" t="str">
        <f>+'3.- Resumen general'!D2374</f>
        <v>Pulpectomía anterior; diente deciduo</v>
      </c>
      <c r="D2372" s="490" t="str">
        <f>+'3.- Resumen general'!F2374</f>
        <v>Atención de Odontología</v>
      </c>
      <c r="E2372" s="433" t="s">
        <v>3257</v>
      </c>
      <c r="F2372" s="323">
        <f t="shared" si="156"/>
        <v>16.419</v>
      </c>
      <c r="G2372" s="55"/>
      <c r="H2372" s="323"/>
      <c r="I2372" s="55"/>
      <c r="J2372" s="323"/>
      <c r="K2372" s="56">
        <f t="shared" si="157"/>
        <v>16.419</v>
      </c>
      <c r="IK2372" s="2" t="s">
        <v>4387</v>
      </c>
      <c r="IL2372" s="196" t="s">
        <v>4129</v>
      </c>
      <c r="IM2372" s="5">
        <v>0</v>
      </c>
      <c r="IN2372" s="296">
        <f t="shared" si="158"/>
        <v>0</v>
      </c>
    </row>
    <row r="2373" spans="1:248">
      <c r="A2373" s="52">
        <f>+'3.- Resumen general'!B2375</f>
        <v>2369</v>
      </c>
      <c r="B2373" s="52" t="s">
        <v>4388</v>
      </c>
      <c r="C2373" s="53" t="str">
        <f>+'3.- Resumen general'!D2375</f>
        <v>Pulpectomía posterior; diente deciduo</v>
      </c>
      <c r="D2373" s="490" t="str">
        <f>+'3.- Resumen general'!F2375</f>
        <v>Atención de Odontología</v>
      </c>
      <c r="E2373" s="433" t="s">
        <v>3257</v>
      </c>
      <c r="F2373" s="323">
        <f t="shared" ref="F2373:F2389" si="159">+VLOOKUP(E2373,$C$2421:$D$3113,2,FALSE)</f>
        <v>16.419</v>
      </c>
      <c r="G2373" s="55"/>
      <c r="H2373" s="323"/>
      <c r="I2373" s="55"/>
      <c r="J2373" s="323"/>
      <c r="K2373" s="56">
        <f t="shared" ref="K2373:K2389" si="160">+F2373+H2373+J2373</f>
        <v>16.419</v>
      </c>
      <c r="IK2373" s="2" t="s">
        <v>4388</v>
      </c>
      <c r="IL2373" s="196" t="s">
        <v>4130</v>
      </c>
      <c r="IM2373" s="5">
        <v>0</v>
      </c>
      <c r="IN2373" s="296">
        <f t="shared" ref="IN2373:IN2389" si="161">IM2373/60</f>
        <v>0</v>
      </c>
    </row>
    <row r="2374" spans="1:248">
      <c r="A2374" s="52">
        <f>+'3.- Resumen general'!B2376</f>
        <v>2370</v>
      </c>
      <c r="B2374" s="52" t="s">
        <v>4389</v>
      </c>
      <c r="C2374" s="53" t="str">
        <f>+'3.- Resumen general'!D2376</f>
        <v>Tratamiento de conducto en pieza uniradicular vital</v>
      </c>
      <c r="D2374" s="490" t="str">
        <f>+'3.- Resumen general'!F2376</f>
        <v>Atención de Odontología</v>
      </c>
      <c r="E2374" s="433" t="s">
        <v>3257</v>
      </c>
      <c r="F2374" s="323">
        <f t="shared" si="159"/>
        <v>16.419</v>
      </c>
      <c r="G2374" s="55"/>
      <c r="H2374" s="323"/>
      <c r="I2374" s="55"/>
      <c r="J2374" s="323"/>
      <c r="K2374" s="56">
        <f t="shared" si="160"/>
        <v>16.419</v>
      </c>
      <c r="IK2374" s="2" t="s">
        <v>4389</v>
      </c>
      <c r="IL2374" s="196" t="s">
        <v>4131</v>
      </c>
      <c r="IM2374" s="5">
        <v>0</v>
      </c>
      <c r="IN2374" s="296">
        <f t="shared" si="161"/>
        <v>0</v>
      </c>
    </row>
    <row r="2375" spans="1:248">
      <c r="A2375" s="52">
        <f>+'3.- Resumen general'!B2377</f>
        <v>2371</v>
      </c>
      <c r="B2375" s="52" t="s">
        <v>4390</v>
      </c>
      <c r="C2375" s="53" t="str">
        <f>+'3.- Resumen general'!D2377</f>
        <v>Tratamiento de conducto en pieza uniradicular no vital</v>
      </c>
      <c r="D2375" s="490" t="str">
        <f>+'3.- Resumen general'!F2377</f>
        <v>Atención de Odontología</v>
      </c>
      <c r="E2375" s="433" t="s">
        <v>3257</v>
      </c>
      <c r="F2375" s="323">
        <f t="shared" si="159"/>
        <v>16.419</v>
      </c>
      <c r="G2375" s="55"/>
      <c r="H2375" s="323"/>
      <c r="I2375" s="55"/>
      <c r="J2375" s="323"/>
      <c r="K2375" s="56">
        <f t="shared" si="160"/>
        <v>16.419</v>
      </c>
      <c r="IK2375" s="2" t="s">
        <v>4390</v>
      </c>
      <c r="IL2375" s="196" t="s">
        <v>4132</v>
      </c>
      <c r="IM2375" s="5">
        <v>0</v>
      </c>
      <c r="IN2375" s="296">
        <f t="shared" si="161"/>
        <v>0</v>
      </c>
    </row>
    <row r="2376" spans="1:248">
      <c r="A2376" s="52">
        <f>+'3.- Resumen general'!B2378</f>
        <v>2372</v>
      </c>
      <c r="B2376" s="52" t="s">
        <v>4391</v>
      </c>
      <c r="C2376" s="53" t="str">
        <f>+'3.- Resumen general'!D2378</f>
        <v>Tratamiento de conducto en pieza bicúspide vital</v>
      </c>
      <c r="D2376" s="490" t="str">
        <f>+'3.- Resumen general'!F2378</f>
        <v>Atención de Odontología</v>
      </c>
      <c r="E2376" s="433" t="s">
        <v>3257</v>
      </c>
      <c r="F2376" s="323">
        <f t="shared" si="159"/>
        <v>16.419</v>
      </c>
      <c r="G2376" s="55"/>
      <c r="H2376" s="323"/>
      <c r="I2376" s="55"/>
      <c r="J2376" s="323"/>
      <c r="K2376" s="56">
        <f t="shared" si="160"/>
        <v>16.419</v>
      </c>
      <c r="IK2376" s="2" t="s">
        <v>4391</v>
      </c>
      <c r="IL2376" s="196" t="s">
        <v>4133</v>
      </c>
      <c r="IM2376" s="5">
        <v>0</v>
      </c>
      <c r="IN2376" s="296">
        <f t="shared" si="161"/>
        <v>0</v>
      </c>
    </row>
    <row r="2377" spans="1:248">
      <c r="A2377" s="52">
        <f>+'3.- Resumen general'!B2379</f>
        <v>2373</v>
      </c>
      <c r="B2377" s="52" t="s">
        <v>4392</v>
      </c>
      <c r="C2377" s="53" t="str">
        <f>+'3.- Resumen general'!D2379</f>
        <v>Tratamiento de conducto en pieza bicúspide no vital</v>
      </c>
      <c r="D2377" s="490" t="str">
        <f>+'3.- Resumen general'!F2379</f>
        <v>Atención de Odontología</v>
      </c>
      <c r="E2377" s="433" t="s">
        <v>3257</v>
      </c>
      <c r="F2377" s="323">
        <f t="shared" si="159"/>
        <v>16.419</v>
      </c>
      <c r="G2377" s="55"/>
      <c r="H2377" s="323"/>
      <c r="I2377" s="55"/>
      <c r="J2377" s="323"/>
      <c r="K2377" s="56">
        <f t="shared" si="160"/>
        <v>16.419</v>
      </c>
      <c r="IK2377" s="2" t="s">
        <v>4392</v>
      </c>
      <c r="IL2377" s="196" t="s">
        <v>4134</v>
      </c>
      <c r="IM2377" s="5">
        <v>0</v>
      </c>
      <c r="IN2377" s="296">
        <f t="shared" si="161"/>
        <v>0</v>
      </c>
    </row>
    <row r="2378" spans="1:248">
      <c r="A2378" s="52">
        <f>+'3.- Resumen general'!B2380</f>
        <v>2374</v>
      </c>
      <c r="B2378" s="52" t="s">
        <v>4393</v>
      </c>
      <c r="C2378" s="53" t="str">
        <f>+'3.- Resumen general'!D2380</f>
        <v>Tratamiento de conducto de pieza multiradicular</v>
      </c>
      <c r="D2378" s="490" t="str">
        <f>+'3.- Resumen general'!F2380</f>
        <v>Atención de Odontología</v>
      </c>
      <c r="E2378" s="433" t="s">
        <v>3257</v>
      </c>
      <c r="F2378" s="323">
        <f t="shared" si="159"/>
        <v>16.419</v>
      </c>
      <c r="G2378" s="55"/>
      <c r="H2378" s="323"/>
      <c r="I2378" s="55"/>
      <c r="J2378" s="323"/>
      <c r="K2378" s="56">
        <f t="shared" si="160"/>
        <v>16.419</v>
      </c>
      <c r="IK2378" s="2" t="s">
        <v>4393</v>
      </c>
      <c r="IL2378" s="196" t="s">
        <v>4135</v>
      </c>
      <c r="IM2378" s="5">
        <v>0</v>
      </c>
      <c r="IN2378" s="296">
        <f t="shared" si="161"/>
        <v>0</v>
      </c>
    </row>
    <row r="2379" spans="1:248">
      <c r="A2379" s="52">
        <f>+'3.- Resumen general'!B2381</f>
        <v>2375</v>
      </c>
      <c r="B2379" s="52" t="s">
        <v>4394</v>
      </c>
      <c r="C2379" s="53" t="str">
        <f>+'3.- Resumen general'!D2381</f>
        <v>Tratamiento de obstrucción de canal radicular, acceso no quirúrgico</v>
      </c>
      <c r="D2379" s="490" t="str">
        <f>+'3.- Resumen general'!F2381</f>
        <v>Atención de Odontología</v>
      </c>
      <c r="E2379" s="433" t="s">
        <v>3257</v>
      </c>
      <c r="F2379" s="323">
        <f t="shared" si="159"/>
        <v>16.419</v>
      </c>
      <c r="G2379" s="55"/>
      <c r="H2379" s="323"/>
      <c r="I2379" s="55"/>
      <c r="J2379" s="323"/>
      <c r="K2379" s="56">
        <f t="shared" si="160"/>
        <v>16.419</v>
      </c>
      <c r="IK2379" s="2" t="s">
        <v>4394</v>
      </c>
      <c r="IL2379" s="196" t="s">
        <v>4136</v>
      </c>
      <c r="IM2379" s="5">
        <v>0</v>
      </c>
      <c r="IN2379" s="296">
        <f t="shared" si="161"/>
        <v>0</v>
      </c>
    </row>
    <row r="2380" spans="1:248">
      <c r="A2380" s="52">
        <f>+'3.- Resumen general'!B2382</f>
        <v>2376</v>
      </c>
      <c r="B2380" s="52" t="s">
        <v>4137</v>
      </c>
      <c r="C2380" s="53" t="str">
        <f>+'3.- Resumen general'!D2382</f>
        <v>Retratamiento de terapia de canal radicular; pieza anterior</v>
      </c>
      <c r="D2380" s="490" t="str">
        <f>+'3.- Resumen general'!F2382</f>
        <v>Atención de Odontología</v>
      </c>
      <c r="E2380" s="433" t="s">
        <v>3257</v>
      </c>
      <c r="F2380" s="323">
        <f t="shared" si="159"/>
        <v>16.419</v>
      </c>
      <c r="G2380" s="55"/>
      <c r="H2380" s="323"/>
      <c r="I2380" s="55"/>
      <c r="J2380" s="323"/>
      <c r="K2380" s="56">
        <f t="shared" si="160"/>
        <v>16.419</v>
      </c>
      <c r="IK2380" s="2" t="s">
        <v>4137</v>
      </c>
      <c r="IL2380" s="196" t="s">
        <v>4138</v>
      </c>
      <c r="IM2380" s="5">
        <v>0</v>
      </c>
      <c r="IN2380" s="296">
        <f t="shared" si="161"/>
        <v>0</v>
      </c>
    </row>
    <row r="2381" spans="1:248">
      <c r="A2381" s="52">
        <f>+'3.- Resumen general'!B2383</f>
        <v>2377</v>
      </c>
      <c r="B2381" s="52" t="s">
        <v>4139</v>
      </c>
      <c r="C2381" s="53" t="str">
        <f>+'3.- Resumen general'!D2383</f>
        <v>Retratamiento de terapia de canal radicular; pieza bicúspide</v>
      </c>
      <c r="D2381" s="490" t="str">
        <f>+'3.- Resumen general'!F2383</f>
        <v>Atención de Odontología</v>
      </c>
      <c r="E2381" s="433" t="s">
        <v>3257</v>
      </c>
      <c r="F2381" s="323">
        <f t="shared" si="159"/>
        <v>16.419</v>
      </c>
      <c r="G2381" s="55"/>
      <c r="H2381" s="323"/>
      <c r="I2381" s="55"/>
      <c r="J2381" s="323"/>
      <c r="K2381" s="56">
        <f t="shared" si="160"/>
        <v>16.419</v>
      </c>
      <c r="IK2381" s="2" t="s">
        <v>4139</v>
      </c>
      <c r="IL2381" s="196" t="s">
        <v>4140</v>
      </c>
      <c r="IM2381" s="5">
        <v>0</v>
      </c>
      <c r="IN2381" s="296">
        <f t="shared" si="161"/>
        <v>0</v>
      </c>
    </row>
    <row r="2382" spans="1:248">
      <c r="A2382" s="52">
        <f>+'3.- Resumen general'!B2384</f>
        <v>2378</v>
      </c>
      <c r="B2382" s="52" t="s">
        <v>4141</v>
      </c>
      <c r="C2382" s="53" t="str">
        <f>+'3.- Resumen general'!D2384</f>
        <v>Retratamiento de terapia de canal radicular; pieza multiradicular</v>
      </c>
      <c r="D2382" s="490" t="str">
        <f>+'3.- Resumen general'!F2384</f>
        <v>Atención de Odontología</v>
      </c>
      <c r="E2382" s="433" t="s">
        <v>3257</v>
      </c>
      <c r="F2382" s="323">
        <f t="shared" si="159"/>
        <v>16.419</v>
      </c>
      <c r="G2382" s="55"/>
      <c r="H2382" s="323"/>
      <c r="I2382" s="55"/>
      <c r="J2382" s="323"/>
      <c r="K2382" s="56">
        <f t="shared" si="160"/>
        <v>16.419</v>
      </c>
      <c r="IK2382" s="2" t="s">
        <v>4141</v>
      </c>
      <c r="IL2382" s="196" t="s">
        <v>4142</v>
      </c>
      <c r="IM2382" s="5">
        <v>0</v>
      </c>
      <c r="IN2382" s="296">
        <f t="shared" si="161"/>
        <v>0</v>
      </c>
    </row>
    <row r="2383" spans="1:248">
      <c r="A2383" s="52">
        <f>+'3.- Resumen general'!B2385</f>
        <v>2379</v>
      </c>
      <c r="B2383" s="52" t="s">
        <v>4395</v>
      </c>
      <c r="C2383" s="53" t="str">
        <f>+'3.- Resumen general'!D2385</f>
        <v>Apexificación</v>
      </c>
      <c r="D2383" s="490" t="str">
        <f>+'3.- Resumen general'!F2385</f>
        <v>Atención de Odontología</v>
      </c>
      <c r="E2383" s="433" t="s">
        <v>3257</v>
      </c>
      <c r="F2383" s="323">
        <f t="shared" si="159"/>
        <v>16.419</v>
      </c>
      <c r="G2383" s="55"/>
      <c r="H2383" s="323"/>
      <c r="I2383" s="55"/>
      <c r="J2383" s="323"/>
      <c r="K2383" s="56">
        <f t="shared" si="160"/>
        <v>16.419</v>
      </c>
      <c r="IK2383" s="2" t="s">
        <v>4395</v>
      </c>
      <c r="IL2383" s="196" t="s">
        <v>4396</v>
      </c>
      <c r="IM2383" s="5">
        <v>0</v>
      </c>
      <c r="IN2383" s="296">
        <f t="shared" si="161"/>
        <v>0</v>
      </c>
    </row>
    <row r="2384" spans="1:248">
      <c r="A2384" s="52">
        <f>+'3.- Resumen general'!B2386</f>
        <v>2380</v>
      </c>
      <c r="B2384" s="52" t="s">
        <v>4143</v>
      </c>
      <c r="C2384" s="53" t="str">
        <f>+'3.- Resumen general'!D2386</f>
        <v>Apexogénesis</v>
      </c>
      <c r="D2384" s="490" t="str">
        <f>+'3.- Resumen general'!F2386</f>
        <v>Atención de Odontología</v>
      </c>
      <c r="E2384" s="433" t="s">
        <v>3257</v>
      </c>
      <c r="F2384" s="323">
        <f t="shared" si="159"/>
        <v>16.419</v>
      </c>
      <c r="G2384" s="55"/>
      <c r="H2384" s="323"/>
      <c r="I2384" s="55"/>
      <c r="J2384" s="323"/>
      <c r="K2384" s="56">
        <f t="shared" si="160"/>
        <v>16.419</v>
      </c>
      <c r="IK2384" s="2" t="s">
        <v>4143</v>
      </c>
      <c r="IL2384" s="196" t="s">
        <v>4144</v>
      </c>
      <c r="IM2384" s="5">
        <v>0</v>
      </c>
      <c r="IN2384" s="296">
        <f t="shared" si="161"/>
        <v>0</v>
      </c>
    </row>
    <row r="2385" spans="1:248">
      <c r="A2385" s="52">
        <f>+'3.- Resumen general'!B2387</f>
        <v>2381</v>
      </c>
      <c r="B2385" s="52" t="s">
        <v>4145</v>
      </c>
      <c r="C2385" s="53" t="str">
        <f>+'3.- Resumen general'!D2387</f>
        <v>Gingivectomía</v>
      </c>
      <c r="D2385" s="490" t="str">
        <f>+'3.- Resumen general'!F2387</f>
        <v>Atención de Odontología</v>
      </c>
      <c r="E2385" s="433" t="s">
        <v>3257</v>
      </c>
      <c r="F2385" s="323">
        <f t="shared" si="159"/>
        <v>16.419</v>
      </c>
      <c r="G2385" s="55"/>
      <c r="H2385" s="323"/>
      <c r="I2385" s="55"/>
      <c r="J2385" s="323"/>
      <c r="K2385" s="56">
        <f t="shared" si="160"/>
        <v>16.419</v>
      </c>
      <c r="IK2385" s="2" t="s">
        <v>4145</v>
      </c>
      <c r="IL2385" s="196" t="s">
        <v>4146</v>
      </c>
      <c r="IM2385" s="5">
        <v>0</v>
      </c>
      <c r="IN2385" s="296">
        <f t="shared" si="161"/>
        <v>0</v>
      </c>
    </row>
    <row r="2386" spans="1:248">
      <c r="A2386" s="52">
        <f>+'3.- Resumen general'!B2388</f>
        <v>2382</v>
      </c>
      <c r="B2386" s="52" t="s">
        <v>4147</v>
      </c>
      <c r="C2386" s="53" t="str">
        <f>+'3.- Resumen general'!D2388</f>
        <v>Destartraje</v>
      </c>
      <c r="D2386" s="490" t="str">
        <f>+'3.- Resumen general'!F2388</f>
        <v>Atención de Odontología</v>
      </c>
      <c r="E2386" s="433" t="s">
        <v>3257</v>
      </c>
      <c r="F2386" s="323">
        <f t="shared" si="159"/>
        <v>16.419</v>
      </c>
      <c r="G2386" s="55"/>
      <c r="H2386" s="323"/>
      <c r="I2386" s="55"/>
      <c r="J2386" s="323"/>
      <c r="K2386" s="56">
        <f t="shared" si="160"/>
        <v>16.419</v>
      </c>
      <c r="IK2386" s="2" t="s">
        <v>4147</v>
      </c>
      <c r="IL2386" s="196" t="s">
        <v>4358</v>
      </c>
      <c r="IM2386" s="5">
        <v>0</v>
      </c>
      <c r="IN2386" s="296">
        <f t="shared" si="161"/>
        <v>0</v>
      </c>
    </row>
    <row r="2387" spans="1:248">
      <c r="A2387" s="52">
        <f>+'3.- Resumen general'!B2389</f>
        <v>2383</v>
      </c>
      <c r="B2387" s="52" t="s">
        <v>4397</v>
      </c>
      <c r="C2387" s="53" t="str">
        <f>+'3.- Resumen general'!D2389</f>
        <v>Extracción dental simple</v>
      </c>
      <c r="D2387" s="490" t="str">
        <f>+'3.- Resumen general'!F2389</f>
        <v>Atención de Odontología</v>
      </c>
      <c r="E2387" s="433" t="s">
        <v>3257</v>
      </c>
      <c r="F2387" s="323">
        <f t="shared" si="159"/>
        <v>16.419</v>
      </c>
      <c r="G2387" s="55"/>
      <c r="H2387" s="323"/>
      <c r="I2387" s="55"/>
      <c r="J2387" s="323"/>
      <c r="K2387" s="56">
        <f t="shared" si="160"/>
        <v>16.419</v>
      </c>
      <c r="IK2387" s="2" t="s">
        <v>4397</v>
      </c>
      <c r="IL2387" s="196" t="s">
        <v>4398</v>
      </c>
      <c r="IM2387" s="5">
        <v>0</v>
      </c>
      <c r="IN2387" s="296">
        <f t="shared" si="161"/>
        <v>0</v>
      </c>
    </row>
    <row r="2388" spans="1:248">
      <c r="A2388" s="52">
        <f>+'3.- Resumen general'!B2390</f>
        <v>2384</v>
      </c>
      <c r="B2388" s="52" t="s">
        <v>4148</v>
      </c>
      <c r="C2388" s="53" t="str">
        <f>+'3.- Resumen general'!D2390</f>
        <v>Técnica de restauración atraumática</v>
      </c>
      <c r="D2388" s="490" t="str">
        <f>+'3.- Resumen general'!F2390</f>
        <v>Atención de Odontología</v>
      </c>
      <c r="E2388" s="433" t="s">
        <v>3257</v>
      </c>
      <c r="F2388" s="323">
        <f t="shared" si="159"/>
        <v>16.419</v>
      </c>
      <c r="G2388" s="55"/>
      <c r="H2388" s="323"/>
      <c r="I2388" s="55"/>
      <c r="J2388" s="323"/>
      <c r="K2388" s="56">
        <f t="shared" si="160"/>
        <v>16.419</v>
      </c>
      <c r="IK2388" s="2" t="s">
        <v>4148</v>
      </c>
      <c r="IL2388" s="196" t="s">
        <v>2736</v>
      </c>
      <c r="IM2388" s="5">
        <v>0</v>
      </c>
      <c r="IN2388" s="296">
        <f t="shared" si="161"/>
        <v>0</v>
      </c>
    </row>
    <row r="2389" spans="1:248">
      <c r="A2389" s="52">
        <f>+'3.- Resumen general'!B2391</f>
        <v>2385</v>
      </c>
      <c r="B2389" s="52" t="s">
        <v>2737</v>
      </c>
      <c r="C2389" s="53" t="str">
        <f>+'3.- Resumen general'!D2391</f>
        <v>Ajuste oclusal completo</v>
      </c>
      <c r="D2389" s="490" t="str">
        <f>+'3.- Resumen general'!F2391</f>
        <v>Atención de Odontología</v>
      </c>
      <c r="E2389" s="433" t="s">
        <v>3257</v>
      </c>
      <c r="F2389" s="323">
        <f t="shared" si="159"/>
        <v>16.419</v>
      </c>
      <c r="G2389" s="55"/>
      <c r="H2389" s="323"/>
      <c r="I2389" s="55"/>
      <c r="J2389" s="323"/>
      <c r="K2389" s="56">
        <f t="shared" si="160"/>
        <v>16.419</v>
      </c>
      <c r="IK2389" s="2" t="s">
        <v>2737</v>
      </c>
      <c r="IL2389" s="196" t="s">
        <v>2738</v>
      </c>
      <c r="IM2389" s="5">
        <v>0</v>
      </c>
      <c r="IN2389" s="296">
        <f t="shared" si="161"/>
        <v>0</v>
      </c>
    </row>
    <row r="2418" spans="1:16" s="73" customFormat="1" ht="18">
      <c r="B2418" s="439" t="s">
        <v>5886</v>
      </c>
      <c r="D2418" s="75"/>
      <c r="E2418" s="76"/>
      <c r="G2418" s="77"/>
      <c r="L2418" s="6"/>
      <c r="M2418" s="6"/>
      <c r="N2418" s="6"/>
      <c r="P2418" s="74"/>
    </row>
    <row r="2420" spans="1:16" ht="22.5" customHeight="1">
      <c r="B2420" s="321" t="s">
        <v>3554</v>
      </c>
      <c r="C2420" s="321" t="s">
        <v>447</v>
      </c>
      <c r="D2420" s="322" t="s">
        <v>1765</v>
      </c>
    </row>
    <row r="2421" spans="1:16" ht="14.25">
      <c r="A2421" s="440" t="s">
        <v>5892</v>
      </c>
      <c r="B2421" s="34" t="s">
        <v>5646</v>
      </c>
      <c r="C2421" s="430" t="s">
        <v>442</v>
      </c>
      <c r="D2421" s="78">
        <f>+G3265</f>
        <v>1.4520000000000002</v>
      </c>
    </row>
    <row r="2422" spans="1:16" ht="14.25">
      <c r="A2422" s="440" t="s">
        <v>5892</v>
      </c>
      <c r="B2422" s="34" t="s">
        <v>5647</v>
      </c>
      <c r="C2422" s="430" t="s">
        <v>1401</v>
      </c>
      <c r="D2422" s="78">
        <f>+I3312</f>
        <v>115.46735000000001</v>
      </c>
    </row>
    <row r="2423" spans="1:16" ht="14.25">
      <c r="A2423" s="440" t="s">
        <v>5892</v>
      </c>
      <c r="B2423" s="34" t="s">
        <v>5648</v>
      </c>
      <c r="C2423" s="430" t="s">
        <v>1390</v>
      </c>
      <c r="D2423" s="78">
        <f>+I3360</f>
        <v>107.72735000000002</v>
      </c>
    </row>
    <row r="2424" spans="1:16" ht="14.25">
      <c r="A2424" s="440" t="s">
        <v>5892</v>
      </c>
      <c r="B2424" s="34" t="s">
        <v>5649</v>
      </c>
      <c r="C2424" s="430" t="s">
        <v>1391</v>
      </c>
      <c r="D2424" s="78">
        <f>+I3403</f>
        <v>183.9085</v>
      </c>
    </row>
    <row r="2425" spans="1:16" ht="14.25">
      <c r="A2425" s="440" t="s">
        <v>5892</v>
      </c>
      <c r="B2425" s="34" t="s">
        <v>5650</v>
      </c>
      <c r="C2425" s="430" t="s">
        <v>1392</v>
      </c>
      <c r="D2425" s="78">
        <f>+I3436</f>
        <v>21.28</v>
      </c>
    </row>
    <row r="2426" spans="1:16" ht="14.25">
      <c r="A2426" s="440" t="s">
        <v>5892</v>
      </c>
      <c r="B2426" s="34" t="s">
        <v>5651</v>
      </c>
      <c r="C2426" s="430" t="s">
        <v>1393</v>
      </c>
      <c r="D2426" s="78">
        <f>+I3471</f>
        <v>39.269999999999996</v>
      </c>
    </row>
    <row r="2427" spans="1:16" ht="14.25">
      <c r="A2427" s="440" t="s">
        <v>5892</v>
      </c>
      <c r="B2427" s="34" t="s">
        <v>5652</v>
      </c>
      <c r="C2427" s="430" t="s">
        <v>1394</v>
      </c>
      <c r="D2427" s="78">
        <f>+I3507</f>
        <v>68.84</v>
      </c>
    </row>
    <row r="2428" spans="1:16" ht="14.25">
      <c r="A2428" s="440" t="s">
        <v>5892</v>
      </c>
      <c r="B2428" s="34" t="s">
        <v>5653</v>
      </c>
      <c r="C2428" s="430" t="s">
        <v>1395</v>
      </c>
      <c r="D2428" s="78">
        <f>+I3543</f>
        <v>86.8</v>
      </c>
    </row>
    <row r="2429" spans="1:16" ht="14.25">
      <c r="A2429" s="440" t="s">
        <v>5892</v>
      </c>
      <c r="B2429" s="34" t="s">
        <v>5654</v>
      </c>
      <c r="C2429" s="430" t="s">
        <v>1396</v>
      </c>
      <c r="D2429" s="78">
        <f>+I3576</f>
        <v>45.034999999999997</v>
      </c>
    </row>
    <row r="2430" spans="1:16" ht="14.25">
      <c r="A2430" s="440" t="s">
        <v>5892</v>
      </c>
      <c r="B2430" s="34" t="s">
        <v>5655</v>
      </c>
      <c r="C2430" s="430" t="s">
        <v>441</v>
      </c>
      <c r="D2430" s="78">
        <f>+I3598</f>
        <v>17.94735</v>
      </c>
    </row>
    <row r="2431" spans="1:16" ht="14.25">
      <c r="A2431" s="440" t="s">
        <v>5892</v>
      </c>
      <c r="B2431" s="34" t="s">
        <v>5656</v>
      </c>
      <c r="C2431" s="430" t="s">
        <v>444</v>
      </c>
      <c r="D2431" s="78">
        <f>+I3641</f>
        <v>170.78198999999995</v>
      </c>
    </row>
    <row r="2432" spans="1:16" ht="14.25">
      <c r="A2432" s="440" t="s">
        <v>5892</v>
      </c>
      <c r="B2432" s="34" t="s">
        <v>5657</v>
      </c>
      <c r="C2432" s="430" t="s">
        <v>5897</v>
      </c>
      <c r="D2432" s="78">
        <f>+I3672</f>
        <v>179.13249000000002</v>
      </c>
    </row>
    <row r="2433" spans="1:4" ht="14.25">
      <c r="A2433" s="440" t="s">
        <v>5892</v>
      </c>
      <c r="B2433" s="34" t="s">
        <v>5658</v>
      </c>
      <c r="C2433" s="430" t="s">
        <v>445</v>
      </c>
      <c r="D2433" s="78">
        <f>+I3698</f>
        <v>96.123999999999981</v>
      </c>
    </row>
    <row r="2434" spans="1:4" ht="14.25">
      <c r="A2434" s="440" t="s">
        <v>5892</v>
      </c>
      <c r="B2434" s="34" t="s">
        <v>5659</v>
      </c>
      <c r="C2434" s="430" t="s">
        <v>3273</v>
      </c>
      <c r="D2434" s="78">
        <f>+I3716</f>
        <v>49.8</v>
      </c>
    </row>
    <row r="2435" spans="1:4" ht="14.25">
      <c r="A2435" s="440" t="s">
        <v>5892</v>
      </c>
      <c r="B2435" s="34" t="s">
        <v>5660</v>
      </c>
      <c r="C2435" s="430" t="s">
        <v>446</v>
      </c>
      <c r="D2435" s="78">
        <f>+I3729</f>
        <v>2.9198499999999998</v>
      </c>
    </row>
    <row r="2436" spans="1:4" ht="14.25">
      <c r="A2436" s="440" t="s">
        <v>5892</v>
      </c>
      <c r="B2436" s="34" t="s">
        <v>5661</v>
      </c>
      <c r="C2436" s="430" t="s">
        <v>3214</v>
      </c>
      <c r="D2436" s="78">
        <f>+I3753</f>
        <v>18.19285</v>
      </c>
    </row>
    <row r="2437" spans="1:4" ht="14.25">
      <c r="A2437" s="440" t="s">
        <v>5892</v>
      </c>
      <c r="B2437" s="34" t="s">
        <v>5662</v>
      </c>
      <c r="C2437" s="430" t="s">
        <v>3216</v>
      </c>
      <c r="D2437" s="78">
        <f>+I3774</f>
        <v>11.236499999999998</v>
      </c>
    </row>
    <row r="2438" spans="1:4" ht="14.25">
      <c r="A2438" s="440" t="s">
        <v>5892</v>
      </c>
      <c r="B2438" s="34" t="s">
        <v>5663</v>
      </c>
      <c r="C2438" s="430" t="s">
        <v>3217</v>
      </c>
      <c r="D2438" s="78">
        <f>+I3796</f>
        <v>16.531500000000001</v>
      </c>
    </row>
    <row r="2439" spans="1:4" ht="14.25">
      <c r="A2439" s="440" t="s">
        <v>5892</v>
      </c>
      <c r="B2439" s="34" t="s">
        <v>5664</v>
      </c>
      <c r="C2439" s="430" t="s">
        <v>3218</v>
      </c>
      <c r="D2439" s="78">
        <f>+I3818</f>
        <v>17.986499999999996</v>
      </c>
    </row>
    <row r="2440" spans="1:4" ht="14.25">
      <c r="A2440" s="440" t="s">
        <v>5892</v>
      </c>
      <c r="B2440" s="34" t="s">
        <v>5665</v>
      </c>
      <c r="C2440" s="430" t="s">
        <v>3219</v>
      </c>
      <c r="D2440" s="78">
        <f>+I3837</f>
        <v>22.827999999999996</v>
      </c>
    </row>
    <row r="2441" spans="1:4" ht="14.25">
      <c r="A2441" s="440" t="s">
        <v>5892</v>
      </c>
      <c r="B2441" s="34" t="s">
        <v>5666</v>
      </c>
      <c r="C2441" s="430" t="s">
        <v>3222</v>
      </c>
      <c r="D2441" s="78">
        <f>+I3854</f>
        <v>11.590499999999999</v>
      </c>
    </row>
    <row r="2442" spans="1:4" ht="14.25">
      <c r="A2442" s="440" t="s">
        <v>5892</v>
      </c>
      <c r="B2442" s="34" t="s">
        <v>5667</v>
      </c>
      <c r="C2442" s="430" t="s">
        <v>5898</v>
      </c>
      <c r="D2442" s="78">
        <f>+I3865</f>
        <v>46.857150000000004</v>
      </c>
    </row>
    <row r="2443" spans="1:4" ht="14.25">
      <c r="A2443" s="440" t="s">
        <v>5892</v>
      </c>
      <c r="B2443" s="34" t="s">
        <v>5668</v>
      </c>
      <c r="C2443" s="430" t="s">
        <v>3220</v>
      </c>
      <c r="D2443" s="78">
        <f>+I3876</f>
        <v>22.887150000000002</v>
      </c>
    </row>
    <row r="2444" spans="1:4" ht="14.25">
      <c r="A2444" s="440" t="s">
        <v>5892</v>
      </c>
      <c r="B2444" s="34" t="s">
        <v>5669</v>
      </c>
      <c r="C2444" s="430" t="s">
        <v>3221</v>
      </c>
      <c r="D2444" s="78">
        <f>+I3894</f>
        <v>42.279999999999994</v>
      </c>
    </row>
    <row r="2445" spans="1:4" ht="14.25">
      <c r="A2445" s="440" t="s">
        <v>5892</v>
      </c>
      <c r="B2445" s="34" t="s">
        <v>5670</v>
      </c>
      <c r="C2445" s="430" t="s">
        <v>3225</v>
      </c>
      <c r="D2445" s="78">
        <f>+I3908</f>
        <v>7.6233500000000012</v>
      </c>
    </row>
    <row r="2446" spans="1:4" ht="14.25">
      <c r="A2446" s="440" t="s">
        <v>5892</v>
      </c>
      <c r="B2446" s="34" t="s">
        <v>5671</v>
      </c>
      <c r="C2446" s="430" t="s">
        <v>3226</v>
      </c>
      <c r="D2446" s="78">
        <f>+I3922</f>
        <v>5.618850000000001</v>
      </c>
    </row>
    <row r="2447" spans="1:4" ht="14.25">
      <c r="A2447" s="440" t="s">
        <v>5892</v>
      </c>
      <c r="B2447" s="34" t="s">
        <v>5672</v>
      </c>
      <c r="C2447" s="430" t="s">
        <v>3227</v>
      </c>
      <c r="D2447" s="78">
        <f>+I3939</f>
        <v>13.394999999999998</v>
      </c>
    </row>
    <row r="2448" spans="1:4" ht="14.25">
      <c r="A2448" s="440" t="s">
        <v>5892</v>
      </c>
      <c r="B2448" s="34" t="s">
        <v>5673</v>
      </c>
      <c r="C2448" s="430" t="s">
        <v>3228</v>
      </c>
      <c r="D2448" s="78">
        <f>+I3956</f>
        <v>12.01</v>
      </c>
    </row>
    <row r="2449" spans="1:4" ht="14.25">
      <c r="A2449" s="440" t="s">
        <v>5892</v>
      </c>
      <c r="B2449" s="34" t="s">
        <v>5674</v>
      </c>
      <c r="C2449" s="430" t="s">
        <v>3229</v>
      </c>
      <c r="D2449" s="78">
        <f>+I3970</f>
        <v>7.6233500000000012</v>
      </c>
    </row>
    <row r="2450" spans="1:4" ht="14.25">
      <c r="A2450" s="440" t="s">
        <v>5892</v>
      </c>
      <c r="B2450" s="34" t="s">
        <v>5675</v>
      </c>
      <c r="C2450" s="430" t="s">
        <v>3230</v>
      </c>
      <c r="D2450" s="78">
        <f>+I3982</f>
        <v>15.935500000000001</v>
      </c>
    </row>
    <row r="2451" spans="1:4" ht="14.25">
      <c r="A2451" s="440" t="s">
        <v>5892</v>
      </c>
      <c r="B2451" s="34" t="s">
        <v>5676</v>
      </c>
      <c r="C2451" s="430" t="s">
        <v>3231</v>
      </c>
      <c r="D2451" s="78">
        <f>+I3998</f>
        <v>9.251199999999999</v>
      </c>
    </row>
    <row r="2452" spans="1:4" ht="14.25">
      <c r="A2452" s="440" t="s">
        <v>5892</v>
      </c>
      <c r="B2452" s="34" t="s">
        <v>5677</v>
      </c>
      <c r="C2452" s="430" t="s">
        <v>3232</v>
      </c>
      <c r="D2452" s="78">
        <f>+I4017</f>
        <v>5.2683799999999996</v>
      </c>
    </row>
    <row r="2453" spans="1:4" ht="14.25">
      <c r="A2453" s="440" t="s">
        <v>5892</v>
      </c>
      <c r="B2453" s="34" t="s">
        <v>5678</v>
      </c>
      <c r="C2453" s="430" t="s">
        <v>3233</v>
      </c>
      <c r="D2453" s="78">
        <f>+I4035</f>
        <v>8.3233800000000002</v>
      </c>
    </row>
    <row r="2454" spans="1:4" ht="14.25">
      <c r="A2454" s="440" t="s">
        <v>5892</v>
      </c>
      <c r="B2454" s="34" t="s">
        <v>5679</v>
      </c>
      <c r="C2454" s="430" t="s">
        <v>3234</v>
      </c>
      <c r="D2454" s="78">
        <f>+I4053</f>
        <v>5.0733800000000002</v>
      </c>
    </row>
    <row r="2455" spans="1:4" ht="14.25">
      <c r="A2455" s="440" t="s">
        <v>5892</v>
      </c>
      <c r="B2455" s="34" t="s">
        <v>5680</v>
      </c>
      <c r="C2455" s="488" t="s">
        <v>3235</v>
      </c>
      <c r="D2455" s="489">
        <f>+D2550</f>
        <v>9.1733799999999999</v>
      </c>
    </row>
    <row r="2456" spans="1:4" ht="14.25">
      <c r="A2456" s="440" t="s">
        <v>5892</v>
      </c>
      <c r="B2456" s="34" t="s">
        <v>5681</v>
      </c>
      <c r="C2456" s="488" t="s">
        <v>3238</v>
      </c>
      <c r="D2456" s="489">
        <f>+D2552</f>
        <v>14.17338</v>
      </c>
    </row>
    <row r="2457" spans="1:4" ht="14.25">
      <c r="A2457" s="440" t="s">
        <v>5892</v>
      </c>
      <c r="B2457" s="34" t="s">
        <v>5682</v>
      </c>
      <c r="C2457" s="488" t="s">
        <v>3239</v>
      </c>
      <c r="D2457" s="489">
        <f>+D2552</f>
        <v>14.17338</v>
      </c>
    </row>
    <row r="2458" spans="1:4" ht="14.25">
      <c r="A2458" s="440" t="s">
        <v>5892</v>
      </c>
      <c r="B2458" s="34" t="s">
        <v>5683</v>
      </c>
      <c r="C2458" s="488" t="s">
        <v>3240</v>
      </c>
      <c r="D2458" s="489">
        <f>+D2522</f>
        <v>4.4733799999999997</v>
      </c>
    </row>
    <row r="2459" spans="1:4" ht="14.25">
      <c r="A2459" s="440" t="s">
        <v>5892</v>
      </c>
      <c r="B2459" s="34" t="s">
        <v>5684</v>
      </c>
      <c r="C2459" s="488" t="s">
        <v>3241</v>
      </c>
      <c r="D2459" s="489">
        <f>+D2565</f>
        <v>7.4521113111333319</v>
      </c>
    </row>
    <row r="2460" spans="1:4" ht="14.25">
      <c r="A2460" s="440" t="s">
        <v>5892</v>
      </c>
      <c r="B2460" s="34" t="s">
        <v>5685</v>
      </c>
      <c r="C2460" s="430" t="s">
        <v>3242</v>
      </c>
      <c r="D2460" s="78">
        <f>+I4062</f>
        <v>9.286249999999999</v>
      </c>
    </row>
    <row r="2461" spans="1:4" ht="14.25">
      <c r="A2461" s="440" t="s">
        <v>5892</v>
      </c>
      <c r="B2461" s="34" t="s">
        <v>5686</v>
      </c>
      <c r="C2461" s="430" t="s">
        <v>3244</v>
      </c>
      <c r="D2461" s="78">
        <f>+I4070</f>
        <v>15.081250000000001</v>
      </c>
    </row>
    <row r="2462" spans="1:4" ht="14.25">
      <c r="A2462" s="440" t="s">
        <v>5892</v>
      </c>
      <c r="B2462" s="34" t="s">
        <v>5687</v>
      </c>
      <c r="C2462" s="430" t="s">
        <v>3243</v>
      </c>
      <c r="D2462" s="78">
        <f>+I4078</f>
        <v>20.876249999999999</v>
      </c>
    </row>
    <row r="2463" spans="1:4" ht="14.25">
      <c r="A2463" s="440" t="s">
        <v>5892</v>
      </c>
      <c r="B2463" s="34" t="s">
        <v>5688</v>
      </c>
      <c r="C2463" s="430" t="s">
        <v>3245</v>
      </c>
      <c r="D2463" s="78">
        <f>+I4086</f>
        <v>26.671250000000001</v>
      </c>
    </row>
    <row r="2464" spans="1:4" ht="14.25">
      <c r="A2464" s="440" t="s">
        <v>5892</v>
      </c>
      <c r="B2464" s="34" t="s">
        <v>5689</v>
      </c>
      <c r="C2464" s="430" t="s">
        <v>3246</v>
      </c>
      <c r="D2464" s="78">
        <f>+I4102</f>
        <v>23.18</v>
      </c>
    </row>
    <row r="2465" spans="1:4" ht="14.25">
      <c r="A2465" s="440" t="s">
        <v>5892</v>
      </c>
      <c r="B2465" s="34" t="s">
        <v>5690</v>
      </c>
      <c r="C2465" s="430" t="s">
        <v>3249</v>
      </c>
      <c r="D2465" s="78">
        <f>+I4140</f>
        <v>3.93011</v>
      </c>
    </row>
    <row r="2466" spans="1:4" ht="14.25">
      <c r="A2466" s="440" t="s">
        <v>5892</v>
      </c>
      <c r="B2466" s="34" t="s">
        <v>5691</v>
      </c>
      <c r="C2466" s="430" t="s">
        <v>3247</v>
      </c>
      <c r="D2466" s="78">
        <f>+I4116</f>
        <v>8.6301100000000002</v>
      </c>
    </row>
    <row r="2467" spans="1:4" ht="14.25">
      <c r="A2467" s="440" t="s">
        <v>5892</v>
      </c>
      <c r="B2467" s="34" t="s">
        <v>5692</v>
      </c>
      <c r="C2467" s="430" t="s">
        <v>3248</v>
      </c>
      <c r="D2467" s="78">
        <f>+I4129</f>
        <v>49.950109999999995</v>
      </c>
    </row>
    <row r="2468" spans="1:4" ht="14.25">
      <c r="A2468" s="440" t="s">
        <v>5892</v>
      </c>
      <c r="B2468" s="34" t="s">
        <v>5693</v>
      </c>
      <c r="C2468" s="430" t="s">
        <v>3275</v>
      </c>
      <c r="D2468" s="78">
        <f>+I4445</f>
        <v>127.35866874999999</v>
      </c>
    </row>
    <row r="2469" spans="1:4" ht="14.25">
      <c r="A2469" s="440" t="s">
        <v>5892</v>
      </c>
      <c r="B2469" s="34" t="s">
        <v>5694</v>
      </c>
      <c r="C2469" s="430" t="s">
        <v>3265</v>
      </c>
      <c r="D2469" s="78">
        <f>+I4168</f>
        <v>2.641</v>
      </c>
    </row>
    <row r="2470" spans="1:4" ht="14.25">
      <c r="A2470" s="440" t="s">
        <v>5892</v>
      </c>
      <c r="B2470" s="34" t="s">
        <v>5695</v>
      </c>
      <c r="C2470" s="430" t="s">
        <v>3266</v>
      </c>
      <c r="D2470" s="78">
        <f>+I4186</f>
        <v>7.281200000000001</v>
      </c>
    </row>
    <row r="2471" spans="1:4" ht="14.25">
      <c r="A2471" s="440" t="s">
        <v>5892</v>
      </c>
      <c r="B2471" s="34" t="s">
        <v>5696</v>
      </c>
      <c r="C2471" s="430" t="s">
        <v>3250</v>
      </c>
      <c r="D2471" s="78">
        <f>+I4227</f>
        <v>682.32321000000013</v>
      </c>
    </row>
    <row r="2472" spans="1:4" ht="14.25">
      <c r="A2472" s="440" t="s">
        <v>5892</v>
      </c>
      <c r="B2472" s="34" t="s">
        <v>5697</v>
      </c>
      <c r="C2472" s="430" t="s">
        <v>3276</v>
      </c>
      <c r="D2472" s="78">
        <f>+I4256</f>
        <v>146.680285</v>
      </c>
    </row>
    <row r="2473" spans="1:4" ht="14.25">
      <c r="A2473" s="440" t="s">
        <v>5892</v>
      </c>
      <c r="B2473" s="34" t="s">
        <v>5698</v>
      </c>
      <c r="C2473" s="430" t="s">
        <v>3252</v>
      </c>
      <c r="D2473" s="78">
        <f>+I4287</f>
        <v>116.78704999999999</v>
      </c>
    </row>
    <row r="2474" spans="1:4" ht="14.25">
      <c r="A2474" s="440" t="s">
        <v>5892</v>
      </c>
      <c r="B2474" s="34" t="s">
        <v>5699</v>
      </c>
      <c r="C2474" s="430" t="s">
        <v>3253</v>
      </c>
      <c r="D2474" s="78">
        <f>+I4309</f>
        <v>24.846699999999995</v>
      </c>
    </row>
    <row r="2475" spans="1:4" ht="14.25">
      <c r="A2475" s="440" t="s">
        <v>5892</v>
      </c>
      <c r="B2475" s="34" t="s">
        <v>5700</v>
      </c>
      <c r="C2475" s="430" t="s">
        <v>3255</v>
      </c>
      <c r="D2475" s="78">
        <f>+I4320</f>
        <v>6.633</v>
      </c>
    </row>
    <row r="2476" spans="1:4" ht="14.25">
      <c r="A2476" s="440" t="s">
        <v>5892</v>
      </c>
      <c r="B2476" s="34" t="s">
        <v>5701</v>
      </c>
      <c r="C2476" s="430" t="s">
        <v>3256</v>
      </c>
      <c r="D2476" s="78">
        <f>+I4336</f>
        <v>17.205500000000001</v>
      </c>
    </row>
    <row r="2477" spans="1:4" ht="14.25">
      <c r="A2477" s="440" t="s">
        <v>5892</v>
      </c>
      <c r="B2477" s="34" t="s">
        <v>5702</v>
      </c>
      <c r="C2477" s="430" t="s">
        <v>3257</v>
      </c>
      <c r="D2477" s="78">
        <f>+I4355</f>
        <v>16.419</v>
      </c>
    </row>
    <row r="2478" spans="1:4" ht="14.25">
      <c r="A2478" s="440" t="s">
        <v>5892</v>
      </c>
      <c r="B2478" s="34" t="s">
        <v>5703</v>
      </c>
      <c r="C2478" s="430" t="s">
        <v>3259</v>
      </c>
      <c r="D2478" s="78">
        <f>+I4369</f>
        <v>58.557499999999997</v>
      </c>
    </row>
    <row r="2479" spans="1:4" ht="14.25">
      <c r="A2479" s="440" t="s">
        <v>5892</v>
      </c>
      <c r="B2479" s="34" t="s">
        <v>5704</v>
      </c>
      <c r="C2479" s="430" t="s">
        <v>3261</v>
      </c>
      <c r="D2479" s="78">
        <f>+I4395</f>
        <v>22.083799999999997</v>
      </c>
    </row>
    <row r="2480" spans="1:4" ht="14.25">
      <c r="A2480" s="440" t="s">
        <v>5892</v>
      </c>
      <c r="B2480" s="34" t="s">
        <v>5705</v>
      </c>
      <c r="C2480" s="430" t="s">
        <v>3262</v>
      </c>
      <c r="D2480" s="78">
        <f>+I4425</f>
        <v>125.08799999999999</v>
      </c>
    </row>
    <row r="2481" spans="1:6" ht="14.25">
      <c r="A2481" s="440" t="s">
        <v>5892</v>
      </c>
      <c r="B2481" s="34" t="s">
        <v>5887</v>
      </c>
      <c r="C2481" s="430" t="s">
        <v>4678</v>
      </c>
      <c r="D2481" s="78">
        <f>+I4458</f>
        <v>3.5060500000000001</v>
      </c>
      <c r="F2481" s="79"/>
    </row>
    <row r="2482" spans="1:6" ht="14.25">
      <c r="A2482" s="440" t="s">
        <v>5892</v>
      </c>
      <c r="B2482" s="34" t="s">
        <v>5888</v>
      </c>
      <c r="C2482" s="430" t="s">
        <v>4683</v>
      </c>
      <c r="D2482" s="78">
        <f>+I4487</f>
        <v>7.3143000000000011</v>
      </c>
      <c r="F2482" s="79"/>
    </row>
    <row r="2483" spans="1:6" ht="14.25">
      <c r="A2483" s="440" t="s">
        <v>5892</v>
      </c>
      <c r="B2483" s="34" t="s">
        <v>5889</v>
      </c>
      <c r="C2483" s="430" t="s">
        <v>4684</v>
      </c>
      <c r="D2483" s="78">
        <f>+I4504</f>
        <v>2.33338</v>
      </c>
      <c r="F2483" s="79"/>
    </row>
    <row r="2484" spans="1:6" ht="14.25">
      <c r="A2484" s="440" t="s">
        <v>5892</v>
      </c>
      <c r="B2484" s="34" t="s">
        <v>5706</v>
      </c>
      <c r="C2484" s="430" t="s">
        <v>4685</v>
      </c>
      <c r="D2484" s="78">
        <f>+I4522</f>
        <v>5.33338</v>
      </c>
      <c r="F2484" s="79"/>
    </row>
    <row r="2485" spans="1:6" ht="14.25">
      <c r="A2485" s="440" t="s">
        <v>5892</v>
      </c>
      <c r="B2485" s="34" t="s">
        <v>5707</v>
      </c>
      <c r="C2485" s="430" t="s">
        <v>3271</v>
      </c>
      <c r="D2485" s="78">
        <f>+I4475</f>
        <v>6.5713799999999996</v>
      </c>
      <c r="F2485" s="79"/>
    </row>
    <row r="2486" spans="1:6" ht="14.25">
      <c r="A2486" s="440" t="s">
        <v>5892</v>
      </c>
      <c r="B2486" s="34" t="s">
        <v>5708</v>
      </c>
      <c r="C2486" s="430" t="s">
        <v>4686</v>
      </c>
      <c r="D2486" s="78">
        <f>+I4539</f>
        <v>2.62338</v>
      </c>
      <c r="F2486" s="79"/>
    </row>
    <row r="2487" spans="1:6" ht="14.25">
      <c r="A2487" s="440" t="s">
        <v>5892</v>
      </c>
      <c r="B2487" s="34" t="s">
        <v>5709</v>
      </c>
      <c r="C2487" s="430" t="s">
        <v>4687</v>
      </c>
      <c r="D2487" s="78">
        <f>+I4556</f>
        <v>2.1123799999999999</v>
      </c>
      <c r="F2487" s="79"/>
    </row>
    <row r="2488" spans="1:6" ht="14.25">
      <c r="A2488" s="440" t="s">
        <v>5892</v>
      </c>
      <c r="B2488" s="34" t="s">
        <v>5710</v>
      </c>
      <c r="C2488" s="430" t="s">
        <v>4688</v>
      </c>
      <c r="D2488" s="78">
        <f>+I4573</f>
        <v>4.4133800000000001</v>
      </c>
      <c r="F2488" s="79"/>
    </row>
    <row r="2489" spans="1:6" ht="14.25">
      <c r="A2489" s="440" t="s">
        <v>5892</v>
      </c>
      <c r="B2489" s="34" t="s">
        <v>5711</v>
      </c>
      <c r="C2489" s="430" t="s">
        <v>4689</v>
      </c>
      <c r="D2489" s="78">
        <f>+I4590</f>
        <v>6.4933800000000002</v>
      </c>
      <c r="F2489" s="79"/>
    </row>
    <row r="2490" spans="1:6" ht="14.25">
      <c r="A2490" s="440" t="s">
        <v>5892</v>
      </c>
      <c r="B2490" s="34" t="s">
        <v>5712</v>
      </c>
      <c r="C2490" s="430" t="s">
        <v>4690</v>
      </c>
      <c r="D2490" s="78">
        <f>+I4607</f>
        <v>2.1903799999999998</v>
      </c>
      <c r="F2490" s="80"/>
    </row>
    <row r="2491" spans="1:6" ht="14.25">
      <c r="A2491" s="440" t="s">
        <v>5892</v>
      </c>
      <c r="B2491" s="34" t="s">
        <v>5713</v>
      </c>
      <c r="C2491" s="430" t="s">
        <v>4691</v>
      </c>
      <c r="D2491" s="78">
        <f>+I4624</f>
        <v>1.81338</v>
      </c>
      <c r="F2491" s="80"/>
    </row>
    <row r="2492" spans="1:6" ht="14.25">
      <c r="A2492" s="440" t="s">
        <v>5892</v>
      </c>
      <c r="B2492" s="34" t="s">
        <v>5714</v>
      </c>
      <c r="C2492" s="430" t="s">
        <v>4692</v>
      </c>
      <c r="D2492" s="78">
        <f>+I4641</f>
        <v>2.1903799999999998</v>
      </c>
      <c r="F2492" s="80"/>
    </row>
    <row r="2493" spans="1:6" ht="14.25">
      <c r="A2493" s="440" t="s">
        <v>5892</v>
      </c>
      <c r="B2493" s="34" t="s">
        <v>5715</v>
      </c>
      <c r="C2493" s="430" t="s">
        <v>4693</v>
      </c>
      <c r="D2493" s="78">
        <f>+I4658</f>
        <v>1.5009033333333333</v>
      </c>
      <c r="F2493" s="80"/>
    </row>
    <row r="2494" spans="1:6" ht="14.25">
      <c r="A2494" s="440" t="s">
        <v>5892</v>
      </c>
      <c r="B2494" s="34" t="s">
        <v>5716</v>
      </c>
      <c r="C2494" s="430" t="s">
        <v>4694</v>
      </c>
      <c r="D2494" s="78">
        <f>+I4676</f>
        <v>4.6133799999999994</v>
      </c>
      <c r="F2494" s="80"/>
    </row>
    <row r="2495" spans="1:6" ht="14.25">
      <c r="A2495" s="440" t="s">
        <v>5892</v>
      </c>
      <c r="B2495" s="34" t="s">
        <v>5717</v>
      </c>
      <c r="C2495" s="430" t="s">
        <v>4695</v>
      </c>
      <c r="D2495" s="78">
        <f>+I4693</f>
        <v>2.6453799999999998</v>
      </c>
      <c r="F2495" s="80"/>
    </row>
    <row r="2496" spans="1:6" ht="14.25">
      <c r="A2496" s="440" t="s">
        <v>5892</v>
      </c>
      <c r="B2496" s="34" t="s">
        <v>5718</v>
      </c>
      <c r="C2496" s="430" t="s">
        <v>4696</v>
      </c>
      <c r="D2496" s="78">
        <f>+I4710</f>
        <v>5.9733799999999997</v>
      </c>
      <c r="F2496" s="80"/>
    </row>
    <row r="2497" spans="1:6" ht="14.25">
      <c r="A2497" s="440" t="s">
        <v>5892</v>
      </c>
      <c r="B2497" s="34" t="s">
        <v>5719</v>
      </c>
      <c r="C2497" s="430" t="s">
        <v>4697</v>
      </c>
      <c r="D2497" s="78">
        <f>+I4727</f>
        <v>10.87438</v>
      </c>
      <c r="F2497" s="80"/>
    </row>
    <row r="2498" spans="1:6" ht="14.25">
      <c r="A2498" s="440" t="s">
        <v>5892</v>
      </c>
      <c r="B2498" s="34" t="s">
        <v>5720</v>
      </c>
      <c r="C2498" s="430" t="s">
        <v>4698</v>
      </c>
      <c r="D2498" s="78">
        <f>+I4744</f>
        <v>2.80138</v>
      </c>
      <c r="F2498" s="80"/>
    </row>
    <row r="2499" spans="1:6" ht="14.25">
      <c r="A2499" s="440" t="s">
        <v>5892</v>
      </c>
      <c r="B2499" s="34" t="s">
        <v>5721</v>
      </c>
      <c r="C2499" s="430" t="s">
        <v>4699</v>
      </c>
      <c r="D2499" s="78">
        <f>+I4761</f>
        <v>7.3773800000000005</v>
      </c>
      <c r="F2499" s="80"/>
    </row>
    <row r="2500" spans="1:6" ht="14.25">
      <c r="A2500" s="440" t="s">
        <v>5892</v>
      </c>
      <c r="B2500" s="34" t="s">
        <v>5722</v>
      </c>
      <c r="C2500" s="430" t="s">
        <v>4700</v>
      </c>
      <c r="D2500" s="78">
        <f>+I4778</f>
        <v>1.4454799999999999</v>
      </c>
      <c r="F2500" s="80"/>
    </row>
    <row r="2501" spans="1:6" ht="14.25">
      <c r="A2501" s="440" t="s">
        <v>5892</v>
      </c>
      <c r="B2501" s="34" t="s">
        <v>5723</v>
      </c>
      <c r="C2501" s="430" t="s">
        <v>4701</v>
      </c>
      <c r="D2501" s="78">
        <f>+I4795</f>
        <v>2.2683800000000001</v>
      </c>
      <c r="F2501" s="80"/>
    </row>
    <row r="2502" spans="1:6" ht="14.25">
      <c r="A2502" s="440" t="s">
        <v>5892</v>
      </c>
      <c r="B2502" s="34" t="s">
        <v>5724</v>
      </c>
      <c r="C2502" s="430" t="s">
        <v>4702</v>
      </c>
      <c r="D2502" s="78">
        <f>+I4812</f>
        <v>2.3593799999999998</v>
      </c>
      <c r="F2502" s="80"/>
    </row>
    <row r="2503" spans="1:6" ht="14.25">
      <c r="A2503" s="440" t="s">
        <v>5892</v>
      </c>
      <c r="B2503" s="34" t="s">
        <v>5725</v>
      </c>
      <c r="C2503" s="430" t="s">
        <v>4703</v>
      </c>
      <c r="D2503" s="78">
        <f>+I4829</f>
        <v>2.5933799999999998</v>
      </c>
      <c r="F2503" s="80"/>
    </row>
    <row r="2504" spans="1:6" ht="14.25">
      <c r="A2504" s="440" t="s">
        <v>5892</v>
      </c>
      <c r="B2504" s="34" t="s">
        <v>5726</v>
      </c>
      <c r="C2504" s="430" t="s">
        <v>4704</v>
      </c>
      <c r="D2504" s="78">
        <f>+I4846</f>
        <v>2.5933799999999998</v>
      </c>
      <c r="F2504" s="80"/>
    </row>
    <row r="2505" spans="1:6" ht="14.25">
      <c r="A2505" s="440" t="s">
        <v>5892</v>
      </c>
      <c r="B2505" s="34" t="s">
        <v>5727</v>
      </c>
      <c r="C2505" s="430" t="s">
        <v>4705</v>
      </c>
      <c r="D2505" s="78">
        <f>+I4863</f>
        <v>2.8793800000000003</v>
      </c>
      <c r="F2505" s="80"/>
    </row>
    <row r="2506" spans="1:6" ht="14.25">
      <c r="A2506" s="440" t="s">
        <v>5892</v>
      </c>
      <c r="B2506" s="34" t="s">
        <v>5728</v>
      </c>
      <c r="C2506" s="430" t="s">
        <v>4706</v>
      </c>
      <c r="D2506" s="78">
        <f>+I4880</f>
        <v>2.4633799999999999</v>
      </c>
      <c r="F2506" s="80"/>
    </row>
    <row r="2507" spans="1:6" ht="14.25">
      <c r="A2507" s="440" t="s">
        <v>5892</v>
      </c>
      <c r="B2507" s="34" t="s">
        <v>5729</v>
      </c>
      <c r="C2507" s="430" t="s">
        <v>4707</v>
      </c>
      <c r="D2507" s="78">
        <f>+I4897</f>
        <v>5.4413799999999997</v>
      </c>
      <c r="F2507" s="80"/>
    </row>
    <row r="2508" spans="1:6" ht="14.25">
      <c r="A2508" s="440" t="s">
        <v>5892</v>
      </c>
      <c r="B2508" s="34" t="s">
        <v>5730</v>
      </c>
      <c r="C2508" s="430" t="s">
        <v>4708</v>
      </c>
      <c r="D2508" s="78">
        <f>+I4914</f>
        <v>2.7233799999999997</v>
      </c>
      <c r="F2508" s="80"/>
    </row>
    <row r="2509" spans="1:6" ht="14.25">
      <c r="A2509" s="440" t="s">
        <v>5892</v>
      </c>
      <c r="B2509" s="34" t="s">
        <v>5731</v>
      </c>
      <c r="C2509" s="430" t="s">
        <v>4710</v>
      </c>
      <c r="D2509" s="78">
        <f>+I4924</f>
        <v>0.58329999999999993</v>
      </c>
      <c r="F2509" s="80"/>
    </row>
    <row r="2510" spans="1:6" ht="14.25">
      <c r="A2510" s="440" t="s">
        <v>5892</v>
      </c>
      <c r="B2510" s="34" t="s">
        <v>5732</v>
      </c>
      <c r="C2510" s="430" t="s">
        <v>4711</v>
      </c>
      <c r="D2510" s="78">
        <f>+I4941</f>
        <v>21.57338</v>
      </c>
      <c r="F2510" s="80"/>
    </row>
    <row r="2511" spans="1:6" ht="14.25">
      <c r="A2511" s="440" t="s">
        <v>5892</v>
      </c>
      <c r="B2511" s="34" t="s">
        <v>5733</v>
      </c>
      <c r="C2511" s="453" t="s">
        <v>4712</v>
      </c>
      <c r="D2511" s="78">
        <f>+I4971</f>
        <v>5.2843800000000005</v>
      </c>
      <c r="F2511" s="80"/>
    </row>
    <row r="2512" spans="1:6" ht="14.25">
      <c r="A2512" s="440" t="s">
        <v>5892</v>
      </c>
      <c r="B2512" s="34" t="s">
        <v>5734</v>
      </c>
      <c r="C2512" s="430" t="s">
        <v>4713</v>
      </c>
      <c r="D2512" s="78">
        <f>+I4954</f>
        <v>0.70840999999999998</v>
      </c>
      <c r="F2512" s="80"/>
    </row>
    <row r="2513" spans="1:6" ht="14.25">
      <c r="A2513" s="440" t="s">
        <v>5892</v>
      </c>
      <c r="B2513" s="34" t="s">
        <v>5735</v>
      </c>
      <c r="C2513" s="430" t="s">
        <v>4714</v>
      </c>
      <c r="D2513" s="78">
        <f>+I4990</f>
        <v>1.9835559999999999</v>
      </c>
      <c r="F2513" s="80"/>
    </row>
    <row r="2514" spans="1:6" ht="14.25">
      <c r="A2514" s="440" t="s">
        <v>5892</v>
      </c>
      <c r="B2514" s="34" t="s">
        <v>5736</v>
      </c>
      <c r="C2514" s="430" t="s">
        <v>4715</v>
      </c>
      <c r="D2514" s="78">
        <f>+I5007</f>
        <v>4.8683800000000002</v>
      </c>
      <c r="F2514" s="80"/>
    </row>
    <row r="2515" spans="1:6" ht="14.25">
      <c r="A2515" s="440" t="s">
        <v>5892</v>
      </c>
      <c r="B2515" s="34" t="s">
        <v>5737</v>
      </c>
      <c r="C2515" s="430" t="s">
        <v>4716</v>
      </c>
      <c r="D2515" s="78">
        <f>+I5018</f>
        <v>0.82609999999999995</v>
      </c>
      <c r="F2515" s="80"/>
    </row>
    <row r="2516" spans="1:6" ht="14.25">
      <c r="A2516" s="440" t="s">
        <v>5892</v>
      </c>
      <c r="B2516" s="34" t="s">
        <v>5738</v>
      </c>
      <c r="C2516" s="430" t="s">
        <v>4717</v>
      </c>
      <c r="D2516" s="78">
        <f>+I5037</f>
        <v>11.82338</v>
      </c>
      <c r="F2516" s="80"/>
    </row>
    <row r="2517" spans="1:6" ht="14.25">
      <c r="A2517" s="440" t="s">
        <v>5892</v>
      </c>
      <c r="B2517" s="34" t="s">
        <v>5739</v>
      </c>
      <c r="C2517" s="430" t="s">
        <v>4718</v>
      </c>
      <c r="D2517" s="78">
        <f>+I5055</f>
        <v>5.2843800000000005</v>
      </c>
      <c r="F2517" s="80"/>
    </row>
    <row r="2518" spans="1:6" ht="14.25">
      <c r="A2518" s="440" t="s">
        <v>5892</v>
      </c>
      <c r="B2518" s="34" t="s">
        <v>5740</v>
      </c>
      <c r="C2518" s="430" t="s">
        <v>4719</v>
      </c>
      <c r="D2518" s="78">
        <f>+I5072</f>
        <v>4.89438</v>
      </c>
      <c r="F2518" s="80"/>
    </row>
    <row r="2519" spans="1:6" ht="14.25">
      <c r="A2519" s="440" t="s">
        <v>5892</v>
      </c>
      <c r="B2519" s="34" t="s">
        <v>5741</v>
      </c>
      <c r="C2519" s="430" t="s">
        <v>4720</v>
      </c>
      <c r="D2519" s="78">
        <f>+I5089</f>
        <v>4.99838</v>
      </c>
      <c r="F2519" s="80"/>
    </row>
    <row r="2520" spans="1:6" ht="14.25">
      <c r="A2520" s="440" t="s">
        <v>5892</v>
      </c>
      <c r="B2520" s="34" t="s">
        <v>5742</v>
      </c>
      <c r="C2520" s="430" t="s">
        <v>4721</v>
      </c>
      <c r="D2520" s="78">
        <f>+I5106</f>
        <v>4.9073799999999999</v>
      </c>
      <c r="F2520" s="80"/>
    </row>
    <row r="2521" spans="1:6" ht="14.25">
      <c r="A2521" s="440" t="s">
        <v>5892</v>
      </c>
      <c r="B2521" s="34" t="s">
        <v>5743</v>
      </c>
      <c r="C2521" s="430" t="s">
        <v>4722</v>
      </c>
      <c r="D2521" s="78">
        <f>+I5121</f>
        <v>1.4173</v>
      </c>
      <c r="F2521" s="80"/>
    </row>
    <row r="2522" spans="1:6" ht="14.25">
      <c r="A2522" s="440" t="s">
        <v>5892</v>
      </c>
      <c r="B2522" s="34" t="s">
        <v>5744</v>
      </c>
      <c r="C2522" s="430" t="s">
        <v>4723</v>
      </c>
      <c r="D2522" s="78">
        <f>+I5140</f>
        <v>4.4733799999999997</v>
      </c>
      <c r="F2522" s="80"/>
    </row>
    <row r="2523" spans="1:6" ht="14.25">
      <c r="A2523" s="440" t="s">
        <v>5892</v>
      </c>
      <c r="B2523" s="34" t="s">
        <v>5745</v>
      </c>
      <c r="C2523" s="430" t="s">
        <v>4724</v>
      </c>
      <c r="D2523" s="78">
        <f>+I5160</f>
        <v>1.4311799999999997</v>
      </c>
      <c r="F2523" s="80"/>
    </row>
    <row r="2524" spans="1:6" ht="14.25">
      <c r="A2524" s="440" t="s">
        <v>5892</v>
      </c>
      <c r="B2524" s="34" t="s">
        <v>5746</v>
      </c>
      <c r="C2524" s="430" t="s">
        <v>4725</v>
      </c>
      <c r="D2524" s="78">
        <f>+I5177</f>
        <v>2.9053800000000001</v>
      </c>
      <c r="F2524" s="80"/>
    </row>
    <row r="2525" spans="1:6" ht="14.25">
      <c r="A2525" s="440" t="s">
        <v>5892</v>
      </c>
      <c r="B2525" s="34" t="s">
        <v>5747</v>
      </c>
      <c r="C2525" s="430" t="s">
        <v>4726</v>
      </c>
      <c r="D2525" s="78">
        <f>+I5194</f>
        <v>8.0533800000000006</v>
      </c>
      <c r="F2525" s="80"/>
    </row>
    <row r="2526" spans="1:6" ht="14.25">
      <c r="A2526" s="440" t="s">
        <v>5892</v>
      </c>
      <c r="B2526" s="34" t="s">
        <v>5748</v>
      </c>
      <c r="C2526" s="430" t="s">
        <v>4727</v>
      </c>
      <c r="D2526" s="78">
        <f>+I5211</f>
        <v>11.82338</v>
      </c>
      <c r="F2526" s="80"/>
    </row>
    <row r="2527" spans="1:6" ht="14.25">
      <c r="A2527" s="440" t="s">
        <v>5892</v>
      </c>
      <c r="B2527" s="34" t="s">
        <v>5749</v>
      </c>
      <c r="C2527" s="430" t="s">
        <v>4728</v>
      </c>
      <c r="D2527" s="78">
        <f>+I5228</f>
        <v>4.2183799999999998</v>
      </c>
      <c r="F2527" s="80"/>
    </row>
    <row r="2528" spans="1:6" ht="14.25">
      <c r="A2528" s="440" t="s">
        <v>5892</v>
      </c>
      <c r="B2528" s="34" t="s">
        <v>5750</v>
      </c>
      <c r="C2528" s="430" t="s">
        <v>4729</v>
      </c>
      <c r="D2528" s="78">
        <f>+I5245</f>
        <v>10.393380000000001</v>
      </c>
      <c r="F2528" s="80"/>
    </row>
    <row r="2529" spans="1:6" ht="14.25">
      <c r="A2529" s="440" t="s">
        <v>5892</v>
      </c>
      <c r="B2529" s="34" t="s">
        <v>5751</v>
      </c>
      <c r="C2529" s="430" t="s">
        <v>4735</v>
      </c>
      <c r="D2529" s="78">
        <f>+I5262</f>
        <v>3.2303799999999998</v>
      </c>
      <c r="F2529" s="80"/>
    </row>
    <row r="2530" spans="1:6" ht="14.25">
      <c r="A2530" s="440" t="s">
        <v>5892</v>
      </c>
      <c r="B2530" s="34" t="s">
        <v>5752</v>
      </c>
      <c r="C2530" s="430" t="s">
        <v>4730</v>
      </c>
      <c r="D2530" s="78">
        <f>+I5316</f>
        <v>4.5731966666666661</v>
      </c>
      <c r="F2530" s="80"/>
    </row>
    <row r="2531" spans="1:6" ht="14.25">
      <c r="A2531" s="440" t="s">
        <v>5892</v>
      </c>
      <c r="B2531" s="34" t="s">
        <v>5753</v>
      </c>
      <c r="C2531" s="430" t="s">
        <v>4731</v>
      </c>
      <c r="D2531" s="78">
        <f>+I5280</f>
        <v>2.6531966666666662</v>
      </c>
      <c r="F2531" s="80"/>
    </row>
    <row r="2532" spans="1:6" ht="14.25">
      <c r="A2532" s="440" t="s">
        <v>5892</v>
      </c>
      <c r="B2532" s="34" t="s">
        <v>5754</v>
      </c>
      <c r="C2532" s="430" t="s">
        <v>4732</v>
      </c>
      <c r="D2532" s="78">
        <f>+I5298</f>
        <v>2.5531966666666666</v>
      </c>
      <c r="F2532" s="80"/>
    </row>
    <row r="2533" spans="1:6" ht="14.25">
      <c r="A2533" s="440" t="s">
        <v>5892</v>
      </c>
      <c r="B2533" s="34" t="s">
        <v>5755</v>
      </c>
      <c r="C2533" s="430" t="s">
        <v>4733</v>
      </c>
      <c r="D2533" s="78">
        <f>+I5325</f>
        <v>3.6966000000000001</v>
      </c>
      <c r="F2533" s="80"/>
    </row>
    <row r="2534" spans="1:6" ht="14.25">
      <c r="A2534" s="440" t="s">
        <v>5892</v>
      </c>
      <c r="B2534" s="34" t="s">
        <v>5756</v>
      </c>
      <c r="C2534" s="430" t="s">
        <v>4734</v>
      </c>
      <c r="D2534" s="78">
        <f>+I5336</f>
        <v>3.7033</v>
      </c>
      <c r="F2534" s="80"/>
    </row>
    <row r="2535" spans="1:6" ht="14.25">
      <c r="A2535" s="440" t="s">
        <v>5892</v>
      </c>
      <c r="B2535" s="34" t="s">
        <v>5757</v>
      </c>
      <c r="C2535" s="430" t="s">
        <v>4736</v>
      </c>
      <c r="D2535" s="78">
        <f>+I5353</f>
        <v>5.11538</v>
      </c>
      <c r="F2535" s="80"/>
    </row>
    <row r="2536" spans="1:6" ht="14.25">
      <c r="A2536" s="440" t="s">
        <v>5892</v>
      </c>
      <c r="B2536" s="34" t="s">
        <v>5758</v>
      </c>
      <c r="C2536" s="430" t="s">
        <v>4737</v>
      </c>
      <c r="D2536" s="78">
        <f>+I5377</f>
        <v>8.0243800000000007</v>
      </c>
      <c r="F2536" s="80"/>
    </row>
    <row r="2537" spans="1:6" ht="14.25">
      <c r="A2537" s="440" t="s">
        <v>5892</v>
      </c>
      <c r="B2537" s="34" t="s">
        <v>5759</v>
      </c>
      <c r="C2537" s="430" t="s">
        <v>4738</v>
      </c>
      <c r="D2537" s="78">
        <f>+I5405</f>
        <v>0.58329999999999993</v>
      </c>
      <c r="F2537" s="80"/>
    </row>
    <row r="2538" spans="1:6" ht="14.25">
      <c r="A2538" s="440" t="s">
        <v>5892</v>
      </c>
      <c r="B2538" s="34" t="s">
        <v>5760</v>
      </c>
      <c r="C2538" s="430" t="s">
        <v>4739</v>
      </c>
      <c r="D2538" s="78">
        <f>+I5415</f>
        <v>0.60470000000000002</v>
      </c>
      <c r="F2538" s="80"/>
    </row>
    <row r="2539" spans="1:6" ht="14.25">
      <c r="A2539" s="440" t="s">
        <v>5892</v>
      </c>
      <c r="B2539" s="34" t="s">
        <v>5761</v>
      </c>
      <c r="C2539" s="430" t="s">
        <v>4740</v>
      </c>
      <c r="D2539" s="78">
        <f>+I5449</f>
        <v>15.42338</v>
      </c>
      <c r="F2539" s="80"/>
    </row>
    <row r="2540" spans="1:6" ht="14.25">
      <c r="A2540" s="440" t="s">
        <v>5892</v>
      </c>
      <c r="B2540" s="34" t="s">
        <v>5762</v>
      </c>
      <c r="C2540" s="430" t="s">
        <v>4741</v>
      </c>
      <c r="D2540" s="78">
        <f>+I5466</f>
        <v>42.423380000000002</v>
      </c>
      <c r="F2540" s="80"/>
    </row>
    <row r="2541" spans="1:6" ht="14.25">
      <c r="A2541" s="440" t="s">
        <v>5892</v>
      </c>
      <c r="B2541" s="34" t="s">
        <v>5763</v>
      </c>
      <c r="C2541" s="430" t="s">
        <v>4745</v>
      </c>
      <c r="D2541" s="78">
        <f>+I5483</f>
        <v>16.423380000000002</v>
      </c>
      <c r="F2541" s="80"/>
    </row>
    <row r="2542" spans="1:6" ht="14.25">
      <c r="A2542" s="440" t="s">
        <v>5892</v>
      </c>
      <c r="B2542" s="34" t="s">
        <v>5764</v>
      </c>
      <c r="C2542" s="430" t="s">
        <v>4709</v>
      </c>
      <c r="D2542" s="78">
        <f>+I5395</f>
        <v>3.08338</v>
      </c>
      <c r="F2542" s="80"/>
    </row>
    <row r="2543" spans="1:6" ht="14.25">
      <c r="A2543" s="440" t="s">
        <v>5892</v>
      </c>
      <c r="B2543" s="34" t="s">
        <v>5765</v>
      </c>
      <c r="C2543" s="430" t="s">
        <v>3671</v>
      </c>
      <c r="D2543" s="78">
        <f>+I5432</f>
        <v>2.3593799999999998</v>
      </c>
      <c r="F2543" s="80"/>
    </row>
    <row r="2544" spans="1:6" ht="14.25">
      <c r="A2544" s="440" t="s">
        <v>5892</v>
      </c>
      <c r="B2544" s="34" t="s">
        <v>5766</v>
      </c>
      <c r="C2544" s="430" t="s">
        <v>4742</v>
      </c>
      <c r="D2544" s="78">
        <f>+I5500</f>
        <v>15.42338</v>
      </c>
      <c r="F2544" s="80"/>
    </row>
    <row r="2545" spans="1:6" ht="14.25">
      <c r="A2545" s="440" t="s">
        <v>5892</v>
      </c>
      <c r="B2545" s="34" t="s">
        <v>5767</v>
      </c>
      <c r="C2545" s="430" t="s">
        <v>4743</v>
      </c>
      <c r="D2545" s="78">
        <f>+I5517</f>
        <v>21.423380000000002</v>
      </c>
      <c r="F2545" s="80"/>
    </row>
    <row r="2546" spans="1:6" ht="14.25">
      <c r="A2546" s="440" t="s">
        <v>5892</v>
      </c>
      <c r="B2546" s="34" t="s">
        <v>5768</v>
      </c>
      <c r="C2546" s="430" t="s">
        <v>4744</v>
      </c>
      <c r="D2546" s="78">
        <f>+I5534</f>
        <v>15.42338</v>
      </c>
      <c r="F2546" s="80"/>
    </row>
    <row r="2547" spans="1:6" ht="14.25">
      <c r="A2547" s="440" t="s">
        <v>5892</v>
      </c>
      <c r="B2547" s="34" t="s">
        <v>5769</v>
      </c>
      <c r="C2547" s="430" t="s">
        <v>4746</v>
      </c>
      <c r="D2547" s="78">
        <f>+I5551</f>
        <v>16.423380000000002</v>
      </c>
      <c r="F2547" s="80"/>
    </row>
    <row r="2548" spans="1:6" ht="14.25">
      <c r="A2548" s="440" t="s">
        <v>5892</v>
      </c>
      <c r="B2548" s="34" t="s">
        <v>5770</v>
      </c>
      <c r="C2548" s="430" t="s">
        <v>4747</v>
      </c>
      <c r="D2548" s="78">
        <f>+I5570</f>
        <v>32.82338</v>
      </c>
      <c r="F2548" s="80"/>
    </row>
    <row r="2549" spans="1:6" ht="14.25">
      <c r="A2549" s="440" t="s">
        <v>5892</v>
      </c>
      <c r="B2549" s="34" t="s">
        <v>5771</v>
      </c>
      <c r="C2549" s="430" t="s">
        <v>4748</v>
      </c>
      <c r="D2549" s="78">
        <f>+I5588</f>
        <v>2.02338</v>
      </c>
      <c r="F2549" s="80"/>
    </row>
    <row r="2550" spans="1:6" ht="14.25">
      <c r="A2550" s="440" t="s">
        <v>5892</v>
      </c>
      <c r="B2550" s="34" t="s">
        <v>5772</v>
      </c>
      <c r="C2550" s="430" t="s">
        <v>4749</v>
      </c>
      <c r="D2550" s="78">
        <f>+I5605</f>
        <v>9.1733799999999999</v>
      </c>
      <c r="F2550" s="80"/>
    </row>
    <row r="2551" spans="1:6" ht="14.25">
      <c r="A2551" s="440" t="s">
        <v>5892</v>
      </c>
      <c r="B2551" s="34" t="s">
        <v>5773</v>
      </c>
      <c r="C2551" s="430" t="s">
        <v>4750</v>
      </c>
      <c r="D2551" s="78">
        <f>+I5622</f>
        <v>11.17338</v>
      </c>
      <c r="F2551" s="80"/>
    </row>
    <row r="2552" spans="1:6" ht="14.25">
      <c r="A2552" s="440" t="s">
        <v>5892</v>
      </c>
      <c r="B2552" s="34" t="s">
        <v>5774</v>
      </c>
      <c r="C2552" s="430" t="s">
        <v>4751</v>
      </c>
      <c r="D2552" s="78">
        <f>+I5640</f>
        <v>14.17338</v>
      </c>
      <c r="F2552" s="80"/>
    </row>
    <row r="2553" spans="1:6" ht="14.25">
      <c r="A2553" s="440" t="s">
        <v>5892</v>
      </c>
      <c r="B2553" s="34" t="s">
        <v>5775</v>
      </c>
      <c r="C2553" s="430" t="s">
        <v>4752</v>
      </c>
      <c r="D2553" s="78">
        <f>+I5657</f>
        <v>56.423380000000002</v>
      </c>
      <c r="F2553" s="80"/>
    </row>
    <row r="2554" spans="1:6" ht="14.25">
      <c r="A2554" s="440" t="s">
        <v>5892</v>
      </c>
      <c r="B2554" s="34" t="s">
        <v>5776</v>
      </c>
      <c r="C2554" s="430" t="s">
        <v>4753</v>
      </c>
      <c r="D2554" s="78">
        <f>+I5674</f>
        <v>16.77338</v>
      </c>
      <c r="F2554" s="80"/>
    </row>
    <row r="2555" spans="1:6" ht="14.25">
      <c r="A2555" s="440" t="s">
        <v>5892</v>
      </c>
      <c r="B2555" s="34" t="s">
        <v>5777</v>
      </c>
      <c r="C2555" s="430" t="s">
        <v>4754</v>
      </c>
      <c r="D2555" s="78">
        <f>+I5691</f>
        <v>13.968380000000002</v>
      </c>
      <c r="F2555" s="80"/>
    </row>
    <row r="2556" spans="1:6" ht="14.25">
      <c r="A2556" s="440" t="s">
        <v>5892</v>
      </c>
      <c r="B2556" s="34" t="s">
        <v>5778</v>
      </c>
      <c r="C2556" s="430" t="s">
        <v>4755</v>
      </c>
      <c r="D2556" s="78">
        <f>+I5708</f>
        <v>53.423380000000002</v>
      </c>
      <c r="F2556" s="80"/>
    </row>
    <row r="2557" spans="1:6" ht="14.25">
      <c r="A2557" s="440" t="s">
        <v>5892</v>
      </c>
      <c r="B2557" s="34" t="s">
        <v>5779</v>
      </c>
      <c r="C2557" s="430" t="s">
        <v>4756</v>
      </c>
      <c r="D2557" s="78">
        <f>+I5726</f>
        <v>16.968380000000003</v>
      </c>
      <c r="F2557" s="80"/>
    </row>
    <row r="2558" spans="1:6" ht="14.25">
      <c r="A2558" s="440" t="s">
        <v>5892</v>
      </c>
      <c r="B2558" s="34" t="s">
        <v>5780</v>
      </c>
      <c r="C2558" s="430" t="s">
        <v>4757</v>
      </c>
      <c r="D2558" s="78">
        <f>+I5743</f>
        <v>13.968380000000002</v>
      </c>
      <c r="F2558" s="80"/>
    </row>
    <row r="2559" spans="1:6" ht="14.25">
      <c r="A2559" s="440" t="s">
        <v>5892</v>
      </c>
      <c r="B2559" s="34" t="s">
        <v>5781</v>
      </c>
      <c r="C2559" s="430" t="s">
        <v>4758</v>
      </c>
      <c r="D2559" s="78">
        <f>+I5773</f>
        <v>7.4521113111333319</v>
      </c>
      <c r="F2559" s="80"/>
    </row>
    <row r="2560" spans="1:6" ht="14.25">
      <c r="A2560" s="440" t="s">
        <v>5892</v>
      </c>
      <c r="B2560" s="34" t="s">
        <v>5782</v>
      </c>
      <c r="C2560" s="430" t="s">
        <v>4759</v>
      </c>
      <c r="D2560" s="78">
        <f>+I5803</f>
        <v>7.4521113111333319</v>
      </c>
      <c r="F2560" s="80"/>
    </row>
    <row r="2561" spans="1:6" ht="14.25">
      <c r="A2561" s="440" t="s">
        <v>5892</v>
      </c>
      <c r="B2561" s="34" t="s">
        <v>5783</v>
      </c>
      <c r="C2561" s="430" t="s">
        <v>5867</v>
      </c>
      <c r="D2561" s="78">
        <f>+I5833</f>
        <v>7.4521113111333319</v>
      </c>
      <c r="F2561" s="80"/>
    </row>
    <row r="2562" spans="1:6" ht="14.25">
      <c r="A2562" s="440" t="s">
        <v>5892</v>
      </c>
      <c r="B2562" s="34" t="s">
        <v>5784</v>
      </c>
      <c r="C2562" s="430" t="s">
        <v>4760</v>
      </c>
      <c r="D2562" s="78">
        <f>+I5847</f>
        <v>1.7274829999999999</v>
      </c>
      <c r="F2562" s="80"/>
    </row>
    <row r="2563" spans="1:6" ht="14.25">
      <c r="A2563" s="440" t="s">
        <v>5892</v>
      </c>
      <c r="B2563" s="34" t="s">
        <v>5785</v>
      </c>
      <c r="C2563" s="430" t="s">
        <v>4761</v>
      </c>
      <c r="D2563" s="78">
        <f>+I5857</f>
        <v>0.6522</v>
      </c>
      <c r="F2563" s="80"/>
    </row>
    <row r="2564" spans="1:6" ht="14.25">
      <c r="A2564" s="440" t="s">
        <v>5892</v>
      </c>
      <c r="B2564" s="34" t="s">
        <v>5786</v>
      </c>
      <c r="C2564" s="430" t="s">
        <v>4762</v>
      </c>
      <c r="D2564" s="78">
        <f>+I5887</f>
        <v>7.4521113111333319</v>
      </c>
      <c r="F2564" s="80"/>
    </row>
    <row r="2565" spans="1:6" ht="14.25">
      <c r="A2565" s="440" t="s">
        <v>5892</v>
      </c>
      <c r="B2565" s="34" t="s">
        <v>5787</v>
      </c>
      <c r="C2565" s="430" t="s">
        <v>4763</v>
      </c>
      <c r="D2565" s="78">
        <f>+I5917</f>
        <v>7.4521113111333319</v>
      </c>
      <c r="F2565" s="80"/>
    </row>
    <row r="2566" spans="1:6" ht="14.25">
      <c r="A2566" s="440" t="s">
        <v>5892</v>
      </c>
      <c r="B2566" s="34" t="s">
        <v>5788</v>
      </c>
      <c r="C2566" s="430" t="s">
        <v>4764</v>
      </c>
      <c r="D2566" s="78">
        <f>+I5947</f>
        <v>7.4521113111333319</v>
      </c>
      <c r="F2566" s="80"/>
    </row>
    <row r="2567" spans="1:6" ht="14.25">
      <c r="A2567" s="440" t="s">
        <v>5892</v>
      </c>
      <c r="B2567" s="34" t="s">
        <v>5789</v>
      </c>
      <c r="C2567" s="430" t="s">
        <v>4765</v>
      </c>
      <c r="D2567" s="78">
        <f>+I5977</f>
        <v>7.4521113111333319</v>
      </c>
      <c r="F2567" s="80"/>
    </row>
    <row r="2568" spans="1:6" ht="14.25">
      <c r="A2568" s="440" t="s">
        <v>5892</v>
      </c>
      <c r="B2568" s="34" t="s">
        <v>5790</v>
      </c>
      <c r="C2568" s="430" t="s">
        <v>4766</v>
      </c>
      <c r="D2568" s="78">
        <f>+I6007</f>
        <v>7.4521113111333319</v>
      </c>
      <c r="F2568" s="80"/>
    </row>
    <row r="2569" spans="1:6" ht="14.25">
      <c r="A2569" s="440" t="s">
        <v>5892</v>
      </c>
      <c r="B2569" s="34" t="s">
        <v>5791</v>
      </c>
      <c r="C2569" s="430" t="s">
        <v>4767</v>
      </c>
      <c r="D2569" s="78">
        <f>+I6818</f>
        <v>0.91990000000000005</v>
      </c>
      <c r="F2569" s="80"/>
    </row>
    <row r="2570" spans="1:6" ht="14.25">
      <c r="A2570" s="440" t="s">
        <v>5892</v>
      </c>
      <c r="B2570" s="34" t="s">
        <v>5792</v>
      </c>
      <c r="C2570" s="430" t="s">
        <v>4768</v>
      </c>
      <c r="D2570" s="78">
        <f>+I6023</f>
        <v>0.78629039999999983</v>
      </c>
      <c r="F2570" s="80"/>
    </row>
    <row r="2571" spans="1:6" ht="14.25">
      <c r="A2571" s="440" t="s">
        <v>5892</v>
      </c>
      <c r="B2571" s="34" t="s">
        <v>5793</v>
      </c>
      <c r="C2571" s="430" t="s">
        <v>4769</v>
      </c>
      <c r="D2571" s="78">
        <f>+I6039</f>
        <v>1.0442</v>
      </c>
      <c r="F2571" s="80"/>
    </row>
    <row r="2572" spans="1:6" ht="14.25">
      <c r="A2572" s="440" t="s">
        <v>5892</v>
      </c>
      <c r="B2572" s="34" t="s">
        <v>5794</v>
      </c>
      <c r="C2572" s="430" t="s">
        <v>4770</v>
      </c>
      <c r="D2572" s="78">
        <f>+I6069</f>
        <v>7.4521113111333319</v>
      </c>
      <c r="F2572" s="80"/>
    </row>
    <row r="2573" spans="1:6" ht="14.25">
      <c r="A2573" s="440" t="s">
        <v>5892</v>
      </c>
      <c r="B2573" s="34" t="s">
        <v>5795</v>
      </c>
      <c r="C2573" s="430" t="s">
        <v>4771</v>
      </c>
      <c r="D2573" s="78">
        <f>+I6106</f>
        <v>7.4521113111333319</v>
      </c>
      <c r="F2573" s="80"/>
    </row>
    <row r="2574" spans="1:6" ht="14.25">
      <c r="A2574" s="440" t="s">
        <v>5892</v>
      </c>
      <c r="B2574" s="34" t="s">
        <v>5796</v>
      </c>
      <c r="C2574" s="430" t="s">
        <v>4772</v>
      </c>
      <c r="D2574" s="78">
        <f>+I6143</f>
        <v>7.4521113111333319</v>
      </c>
      <c r="F2574" s="80"/>
    </row>
    <row r="2575" spans="1:6" ht="14.25">
      <c r="A2575" s="440" t="s">
        <v>5892</v>
      </c>
      <c r="B2575" s="34" t="s">
        <v>5797</v>
      </c>
      <c r="C2575" s="430" t="s">
        <v>4773</v>
      </c>
      <c r="D2575" s="78">
        <f>+I6159</f>
        <v>3.6899499999999996</v>
      </c>
      <c r="F2575" s="80"/>
    </row>
    <row r="2576" spans="1:6" ht="14.25">
      <c r="A2576" s="440" t="s">
        <v>5892</v>
      </c>
      <c r="B2576" s="34" t="s">
        <v>5798</v>
      </c>
      <c r="C2576" s="430" t="s">
        <v>4774</v>
      </c>
      <c r="D2576" s="78">
        <f>+I6174</f>
        <v>3.6024499999999997</v>
      </c>
      <c r="F2576" s="80"/>
    </row>
    <row r="2577" spans="1:6" ht="14.25">
      <c r="A2577" s="440" t="s">
        <v>5892</v>
      </c>
      <c r="B2577" s="34" t="s">
        <v>5799</v>
      </c>
      <c r="C2577" s="430" t="s">
        <v>4775</v>
      </c>
      <c r="D2577" s="78">
        <f>+I6198</f>
        <v>0.47019500000000003</v>
      </c>
      <c r="F2577" s="80"/>
    </row>
    <row r="2578" spans="1:6" ht="14.25">
      <c r="A2578" s="440" t="s">
        <v>5892</v>
      </c>
      <c r="B2578" s="34" t="s">
        <v>5800</v>
      </c>
      <c r="C2578" s="430" t="s">
        <v>4776</v>
      </c>
      <c r="D2578" s="78">
        <f>+I6215</f>
        <v>3.9732599999999998</v>
      </c>
      <c r="F2578" s="80"/>
    </row>
    <row r="2579" spans="1:6" ht="14.25">
      <c r="A2579" s="440" t="s">
        <v>5892</v>
      </c>
      <c r="B2579" s="34" t="s">
        <v>5801</v>
      </c>
      <c r="C2579" s="430" t="s">
        <v>4777</v>
      </c>
      <c r="D2579" s="78">
        <f>+I6232</f>
        <v>3.9355440000000002</v>
      </c>
      <c r="F2579" s="80"/>
    </row>
    <row r="2580" spans="1:6" ht="14.25">
      <c r="A2580" s="440" t="s">
        <v>5892</v>
      </c>
      <c r="B2580" s="34" t="s">
        <v>5802</v>
      </c>
      <c r="C2580" s="430" t="s">
        <v>4778</v>
      </c>
      <c r="D2580" s="78">
        <f>+I6249</f>
        <v>3.6900500000000003</v>
      </c>
      <c r="F2580" s="80"/>
    </row>
    <row r="2581" spans="1:6" ht="14.25">
      <c r="A2581" s="440" t="s">
        <v>5892</v>
      </c>
      <c r="B2581" s="34" t="s">
        <v>5803</v>
      </c>
      <c r="C2581" s="430" t="s">
        <v>4779</v>
      </c>
      <c r="D2581" s="78">
        <f>+I6266</f>
        <v>12.928380000000001</v>
      </c>
      <c r="F2581" s="80"/>
    </row>
    <row r="2582" spans="1:6" ht="14.25">
      <c r="A2582" s="440" t="s">
        <v>5892</v>
      </c>
      <c r="B2582" s="34" t="s">
        <v>5804</v>
      </c>
      <c r="C2582" s="430" t="s">
        <v>4780</v>
      </c>
      <c r="D2582" s="78">
        <f>+I6283</f>
        <v>12.928380000000001</v>
      </c>
      <c r="F2582" s="80"/>
    </row>
    <row r="2583" spans="1:6" ht="14.25">
      <c r="A2583" s="440" t="s">
        <v>5892</v>
      </c>
      <c r="B2583" s="34" t="s">
        <v>5805</v>
      </c>
      <c r="C2583" s="430" t="s">
        <v>4781</v>
      </c>
      <c r="D2583" s="78">
        <f>+I6300</f>
        <v>7.1303799999999997</v>
      </c>
      <c r="F2583" s="80"/>
    </row>
    <row r="2584" spans="1:6" ht="14.25">
      <c r="A2584" s="440" t="s">
        <v>5892</v>
      </c>
      <c r="B2584" s="34" t="s">
        <v>5806</v>
      </c>
      <c r="C2584" s="430" t="s">
        <v>2695</v>
      </c>
      <c r="D2584" s="78">
        <f>+I6317</f>
        <v>21.57338</v>
      </c>
      <c r="F2584" s="80"/>
    </row>
    <row r="2585" spans="1:6" ht="14.25">
      <c r="A2585" s="440" t="s">
        <v>5892</v>
      </c>
      <c r="B2585" s="34" t="s">
        <v>5807</v>
      </c>
      <c r="C2585" s="430" t="s">
        <v>4782</v>
      </c>
      <c r="D2585" s="78">
        <f>+I6327</f>
        <v>20.732700000000001</v>
      </c>
      <c r="F2585" s="80"/>
    </row>
    <row r="2586" spans="1:6" ht="14.25">
      <c r="A2586" s="440" t="s">
        <v>5892</v>
      </c>
      <c r="B2586" s="34" t="s">
        <v>5808</v>
      </c>
      <c r="C2586" s="430" t="s">
        <v>4783</v>
      </c>
      <c r="D2586" s="78">
        <f>+I6344</f>
        <v>21.57338</v>
      </c>
      <c r="F2586" s="80"/>
    </row>
    <row r="2587" spans="1:6" ht="14.25">
      <c r="A2587" s="440" t="s">
        <v>5892</v>
      </c>
      <c r="B2587" s="34" t="s">
        <v>5809</v>
      </c>
      <c r="C2587" s="430" t="s">
        <v>4784</v>
      </c>
      <c r="D2587" s="78">
        <f>+I6361</f>
        <v>20.273380000000003</v>
      </c>
      <c r="F2587" s="80"/>
    </row>
    <row r="2588" spans="1:6" ht="14.25">
      <c r="A2588" s="440" t="s">
        <v>5892</v>
      </c>
      <c r="B2588" s="34" t="s">
        <v>5810</v>
      </c>
      <c r="C2588" s="430" t="s">
        <v>4785</v>
      </c>
      <c r="D2588" s="78">
        <f>+I6378</f>
        <v>20.273380000000003</v>
      </c>
      <c r="F2588" s="80"/>
    </row>
    <row r="2589" spans="1:6" ht="14.25">
      <c r="A2589" s="440" t="s">
        <v>5892</v>
      </c>
      <c r="B2589" s="34" t="s">
        <v>5811</v>
      </c>
      <c r="C2589" s="430" t="s">
        <v>4786</v>
      </c>
      <c r="D2589" s="78">
        <f>+I6395</f>
        <v>19.363379999999999</v>
      </c>
      <c r="F2589" s="80"/>
    </row>
    <row r="2590" spans="1:6" ht="14.25">
      <c r="A2590" s="440" t="s">
        <v>5892</v>
      </c>
      <c r="B2590" s="34" t="s">
        <v>5812</v>
      </c>
      <c r="C2590" s="430" t="s">
        <v>4787</v>
      </c>
      <c r="D2590" s="78">
        <f>+I6413</f>
        <v>4.7613799999999999</v>
      </c>
      <c r="F2590" s="80"/>
    </row>
    <row r="2591" spans="1:6" ht="14.25">
      <c r="A2591" s="440" t="s">
        <v>5892</v>
      </c>
      <c r="B2591" s="34" t="s">
        <v>5813</v>
      </c>
      <c r="C2591" s="430" t="s">
        <v>4788</v>
      </c>
      <c r="D2591" s="78">
        <f>+I6431</f>
        <v>4.6313800000000001</v>
      </c>
      <c r="F2591" s="80"/>
    </row>
    <row r="2592" spans="1:6" ht="14.25">
      <c r="A2592" s="440" t="s">
        <v>5892</v>
      </c>
      <c r="B2592" s="34" t="s">
        <v>5814</v>
      </c>
      <c r="C2592" s="430" t="s">
        <v>4789</v>
      </c>
      <c r="D2592" s="78">
        <f>+I6449</f>
        <v>4.6313800000000001</v>
      </c>
      <c r="F2592" s="80"/>
    </row>
    <row r="2593" spans="1:6" ht="14.25">
      <c r="A2593" s="440" t="s">
        <v>5892</v>
      </c>
      <c r="B2593" s="34" t="s">
        <v>5815</v>
      </c>
      <c r="C2593" s="430" t="s">
        <v>4790</v>
      </c>
      <c r="D2593" s="78">
        <f>+I6467</f>
        <v>4.7613799999999999</v>
      </c>
      <c r="F2593" s="80"/>
    </row>
    <row r="2594" spans="1:6" ht="14.25">
      <c r="A2594" s="440" t="s">
        <v>5892</v>
      </c>
      <c r="B2594" s="34" t="s">
        <v>5816</v>
      </c>
      <c r="C2594" s="430" t="s">
        <v>4791</v>
      </c>
      <c r="D2594" s="78">
        <f>+I6485</f>
        <v>23.273380000000003</v>
      </c>
      <c r="F2594" s="80"/>
    </row>
    <row r="2595" spans="1:6" ht="14.25">
      <c r="A2595" s="440" t="s">
        <v>5892</v>
      </c>
      <c r="B2595" s="34" t="s">
        <v>5817</v>
      </c>
      <c r="C2595" s="430" t="s">
        <v>4792</v>
      </c>
      <c r="D2595" s="78">
        <f>+I6503</f>
        <v>7.2833800000000002</v>
      </c>
      <c r="F2595" s="80"/>
    </row>
    <row r="2596" spans="1:6" ht="14.25">
      <c r="A2596" s="440" t="s">
        <v>5892</v>
      </c>
      <c r="B2596" s="34" t="s">
        <v>5818</v>
      </c>
      <c r="C2596" s="430" t="s">
        <v>4793</v>
      </c>
      <c r="D2596" s="78">
        <f>+I6521</f>
        <v>24.57338</v>
      </c>
      <c r="F2596" s="80"/>
    </row>
    <row r="2597" spans="1:6" ht="14.25">
      <c r="A2597" s="440" t="s">
        <v>5892</v>
      </c>
      <c r="B2597" s="34" t="s">
        <v>5819</v>
      </c>
      <c r="C2597" s="430" t="s">
        <v>4794</v>
      </c>
      <c r="D2597" s="78">
        <f>+I6531</f>
        <v>20.732700000000001</v>
      </c>
      <c r="F2597" s="80"/>
    </row>
    <row r="2598" spans="1:6" ht="14.25">
      <c r="A2598" s="440" t="s">
        <v>5892</v>
      </c>
      <c r="B2598" s="34" t="s">
        <v>5820</v>
      </c>
      <c r="C2598" s="430" t="s">
        <v>4795</v>
      </c>
      <c r="D2598" s="78">
        <f>+I6548</f>
        <v>21.57338</v>
      </c>
      <c r="F2598" s="80"/>
    </row>
    <row r="2599" spans="1:6" ht="14.25">
      <c r="A2599" s="440" t="s">
        <v>5892</v>
      </c>
      <c r="B2599" s="34" t="s">
        <v>5821</v>
      </c>
      <c r="C2599" s="430" t="s">
        <v>3272</v>
      </c>
      <c r="D2599" s="78">
        <f>+I6565</f>
        <v>20.273380000000003</v>
      </c>
      <c r="F2599" s="80"/>
    </row>
    <row r="2600" spans="1:6" ht="14.25">
      <c r="A2600" s="440" t="s">
        <v>5892</v>
      </c>
      <c r="B2600" s="34" t="s">
        <v>5822</v>
      </c>
      <c r="C2600" s="430" t="s">
        <v>4796</v>
      </c>
      <c r="D2600" s="78">
        <f>+I6582</f>
        <v>13.123380000000001</v>
      </c>
      <c r="F2600" s="80"/>
    </row>
    <row r="2601" spans="1:6" ht="14.25">
      <c r="A2601" s="440" t="s">
        <v>5892</v>
      </c>
      <c r="B2601" s="34" t="s">
        <v>5823</v>
      </c>
      <c r="C2601" s="430" t="s">
        <v>4797</v>
      </c>
      <c r="D2601" s="78">
        <f>+I6599</f>
        <v>17.023380000000003</v>
      </c>
      <c r="F2601" s="80"/>
    </row>
    <row r="2602" spans="1:6" ht="14.25">
      <c r="A2602" s="440" t="s">
        <v>5892</v>
      </c>
      <c r="B2602" s="34" t="s">
        <v>5824</v>
      </c>
      <c r="C2602" s="430" t="s">
        <v>4798</v>
      </c>
      <c r="D2602" s="78">
        <f>+I6616</f>
        <v>11.79738</v>
      </c>
      <c r="F2602" s="80"/>
    </row>
    <row r="2603" spans="1:6" ht="14.25">
      <c r="A2603" s="440" t="s">
        <v>5892</v>
      </c>
      <c r="B2603" s="34" t="s">
        <v>5825</v>
      </c>
      <c r="C2603" s="430" t="s">
        <v>4799</v>
      </c>
      <c r="D2603" s="78">
        <f>+I6633</f>
        <v>16.763380000000002</v>
      </c>
      <c r="F2603" s="80"/>
    </row>
    <row r="2604" spans="1:6" ht="14.25">
      <c r="A2604" s="440" t="s">
        <v>5892</v>
      </c>
      <c r="B2604" s="34" t="s">
        <v>5826</v>
      </c>
      <c r="C2604" s="430" t="s">
        <v>4800</v>
      </c>
      <c r="D2604" s="78">
        <f>+I6650</f>
        <v>28.723379999999999</v>
      </c>
      <c r="F2604" s="80"/>
    </row>
    <row r="2605" spans="1:6" ht="14.25">
      <c r="A2605" s="440" t="s">
        <v>5892</v>
      </c>
      <c r="B2605" s="34" t="s">
        <v>5827</v>
      </c>
      <c r="C2605" s="430" t="s">
        <v>4801</v>
      </c>
      <c r="D2605" s="78">
        <f>+I6667</f>
        <v>9.99038</v>
      </c>
      <c r="F2605" s="80"/>
    </row>
    <row r="2606" spans="1:6" ht="14.25">
      <c r="A2606" s="440" t="s">
        <v>5892</v>
      </c>
      <c r="B2606" s="34" t="s">
        <v>5828</v>
      </c>
      <c r="C2606" s="430" t="s">
        <v>4802</v>
      </c>
      <c r="D2606" s="78">
        <f>+I6684</f>
        <v>9.76938</v>
      </c>
      <c r="F2606" s="80"/>
    </row>
    <row r="2607" spans="1:6" ht="14.25">
      <c r="A2607" s="440" t="s">
        <v>5892</v>
      </c>
      <c r="B2607" s="34" t="s">
        <v>5829</v>
      </c>
      <c r="C2607" s="430" t="s">
        <v>3578</v>
      </c>
      <c r="D2607" s="78">
        <f>+I6701</f>
        <v>11.82338</v>
      </c>
      <c r="F2607" s="80"/>
    </row>
    <row r="2608" spans="1:6" ht="14.25">
      <c r="A2608" s="440" t="s">
        <v>5892</v>
      </c>
      <c r="B2608" s="34" t="s">
        <v>5830</v>
      </c>
      <c r="C2608" s="430" t="s">
        <v>3579</v>
      </c>
      <c r="D2608" s="78">
        <f>+I6718</f>
        <v>11.82338</v>
      </c>
      <c r="F2608" s="80"/>
    </row>
    <row r="2609" spans="1:6" ht="14.25">
      <c r="A2609" s="440" t="s">
        <v>5892</v>
      </c>
      <c r="B2609" s="34" t="s">
        <v>5831</v>
      </c>
      <c r="C2609" s="430" t="s">
        <v>3580</v>
      </c>
      <c r="D2609" s="78">
        <f>+I6735</f>
        <v>22.964379999999998</v>
      </c>
      <c r="F2609" s="79"/>
    </row>
    <row r="2610" spans="1:6" ht="14.25">
      <c r="A2610" s="440" t="s">
        <v>5892</v>
      </c>
      <c r="B2610" s="34" t="s">
        <v>5832</v>
      </c>
      <c r="C2610" s="430" t="s">
        <v>3581</v>
      </c>
      <c r="D2610" s="78">
        <f>+I6752</f>
        <v>29.50338</v>
      </c>
      <c r="F2610" s="79"/>
    </row>
    <row r="2611" spans="1:6" ht="14.25">
      <c r="A2611" s="440" t="s">
        <v>5892</v>
      </c>
      <c r="B2611" s="34" t="s">
        <v>5833</v>
      </c>
      <c r="C2611" s="430" t="s">
        <v>3582</v>
      </c>
      <c r="D2611" s="78">
        <f>+I6769</f>
        <v>29.50338</v>
      </c>
      <c r="F2611" s="79"/>
    </row>
    <row r="2612" spans="1:6" ht="14.25">
      <c r="A2612" s="440" t="s">
        <v>5892</v>
      </c>
      <c r="B2612" s="34" t="s">
        <v>5834</v>
      </c>
      <c r="C2612" s="430" t="s">
        <v>3583</v>
      </c>
      <c r="D2612" s="78">
        <f>+I6786</f>
        <v>2.1513800000000001</v>
      </c>
      <c r="F2612" s="79"/>
    </row>
    <row r="2613" spans="1:6" ht="14.25">
      <c r="A2613" s="440" t="s">
        <v>5892</v>
      </c>
      <c r="B2613" s="34" t="s">
        <v>5835</v>
      </c>
      <c r="C2613" s="430" t="s">
        <v>3638</v>
      </c>
      <c r="D2613" s="78">
        <f>+I6803</f>
        <v>1.5009033333333333</v>
      </c>
      <c r="F2613" s="79"/>
    </row>
    <row r="2614" spans="1:6" ht="14.25">
      <c r="A2614" s="440" t="s">
        <v>5892</v>
      </c>
      <c r="B2614" s="34" t="s">
        <v>5836</v>
      </c>
      <c r="C2614" s="430" t="s">
        <v>2719</v>
      </c>
      <c r="D2614" s="78">
        <f>+I6834</f>
        <v>1.627675</v>
      </c>
    </row>
    <row r="2615" spans="1:6" ht="14.25">
      <c r="A2615" s="440" t="s">
        <v>5892</v>
      </c>
      <c r="B2615" s="34" t="s">
        <v>5837</v>
      </c>
      <c r="C2615" s="430" t="s">
        <v>2720</v>
      </c>
      <c r="D2615" s="78">
        <f>+I6849</f>
        <v>1.1348000000000003</v>
      </c>
    </row>
    <row r="2616" spans="1:6" ht="14.25">
      <c r="A2616" s="440" t="s">
        <v>5892</v>
      </c>
      <c r="B2616" s="34" t="s">
        <v>5838</v>
      </c>
      <c r="C2616" s="430" t="s">
        <v>5878</v>
      </c>
      <c r="D2616" s="78">
        <f>I6862</f>
        <v>3.8917529126213593</v>
      </c>
    </row>
    <row r="2617" spans="1:6" ht="14.25">
      <c r="A2617" s="440" t="s">
        <v>5892</v>
      </c>
      <c r="B2617" s="34" t="s">
        <v>5900</v>
      </c>
      <c r="C2617" s="454" t="s">
        <v>5899</v>
      </c>
      <c r="D2617" s="78">
        <f>I6873</f>
        <v>23.517150000000001</v>
      </c>
    </row>
    <row r="2618" spans="1:6">
      <c r="B2618" s="34"/>
      <c r="C2618" s="71"/>
      <c r="D2618" s="78">
        <v>0</v>
      </c>
    </row>
    <row r="2619" spans="1:6">
      <c r="B2619" s="34"/>
      <c r="C2619" s="71"/>
      <c r="D2619" s="78">
        <v>0</v>
      </c>
    </row>
    <row r="2620" spans="1:6">
      <c r="B2620" s="34"/>
      <c r="C2620" s="71"/>
      <c r="D2620" s="78">
        <v>0</v>
      </c>
    </row>
    <row r="2621" spans="1:6">
      <c r="B2621" s="34"/>
    </row>
    <row r="2622" spans="1:6">
      <c r="B2622" s="34"/>
      <c r="C2622" s="71"/>
      <c r="D2622" s="78">
        <v>0</v>
      </c>
    </row>
    <row r="2623" spans="1:6">
      <c r="B2623" s="34"/>
      <c r="C2623" s="71"/>
      <c r="D2623" s="78">
        <v>0</v>
      </c>
    </row>
    <row r="2624" spans="1:6">
      <c r="B2624" s="34"/>
      <c r="C2624" s="72"/>
      <c r="D2624" s="78">
        <v>0</v>
      </c>
    </row>
    <row r="2625" spans="2:4">
      <c r="B2625" s="34"/>
      <c r="C2625" s="71"/>
      <c r="D2625" s="78">
        <v>0</v>
      </c>
    </row>
    <row r="2626" spans="2:4">
      <c r="B2626" s="34"/>
      <c r="C2626" s="71"/>
      <c r="D2626" s="78">
        <v>0</v>
      </c>
    </row>
    <row r="2627" spans="2:4">
      <c r="B2627" s="34"/>
      <c r="C2627" s="71"/>
      <c r="D2627" s="78">
        <v>0</v>
      </c>
    </row>
    <row r="2628" spans="2:4">
      <c r="B2628" s="34"/>
      <c r="C2628" s="72"/>
      <c r="D2628" s="78">
        <v>0</v>
      </c>
    </row>
    <row r="2629" spans="2:4">
      <c r="B2629" s="34"/>
      <c r="C2629" s="72"/>
      <c r="D2629" s="78">
        <v>0</v>
      </c>
    </row>
    <row r="2630" spans="2:4">
      <c r="B2630" s="34"/>
      <c r="C2630" s="72"/>
      <c r="D2630" s="78">
        <v>0</v>
      </c>
    </row>
    <row r="2631" spans="2:4">
      <c r="B2631" s="34"/>
      <c r="C2631" s="72"/>
      <c r="D2631" s="78">
        <v>0</v>
      </c>
    </row>
    <row r="2632" spans="2:4">
      <c r="B2632" s="34"/>
      <c r="C2632" s="72"/>
      <c r="D2632" s="78">
        <v>0</v>
      </c>
    </row>
    <row r="2633" spans="2:4">
      <c r="B2633" s="34"/>
      <c r="C2633" s="56"/>
      <c r="D2633" s="78">
        <v>0</v>
      </c>
    </row>
    <row r="2634" spans="2:4">
      <c r="B2634" s="34"/>
      <c r="C2634" s="56"/>
      <c r="D2634" s="78">
        <v>0</v>
      </c>
    </row>
    <row r="2635" spans="2:4">
      <c r="B2635" s="34"/>
      <c r="C2635" s="40"/>
      <c r="D2635" s="78">
        <v>0</v>
      </c>
    </row>
    <row r="3254" spans="1:16" s="73" customFormat="1" ht="18">
      <c r="B3254" s="439" t="s">
        <v>5890</v>
      </c>
      <c r="D3254" s="75"/>
      <c r="E3254" s="76"/>
      <c r="G3254" s="77"/>
      <c r="L3254" s="6"/>
      <c r="M3254" s="6"/>
      <c r="N3254" s="6"/>
      <c r="P3254" s="74"/>
    </row>
    <row r="3256" spans="1:16" ht="14.25">
      <c r="A3256" s="440" t="s">
        <v>5892</v>
      </c>
      <c r="B3256" s="487" t="s">
        <v>442</v>
      </c>
    </row>
    <row r="3257" spans="1:16">
      <c r="A3257" s="96" t="s">
        <v>5869</v>
      </c>
    </row>
    <row r="3258" spans="1:16">
      <c r="A3258" s="96" t="s">
        <v>5869</v>
      </c>
      <c r="B3258" s="83"/>
      <c r="C3258" s="84"/>
      <c r="D3258" s="85"/>
      <c r="E3258" s="86"/>
      <c r="F3258" s="87"/>
      <c r="G3258" s="88" t="s">
        <v>439</v>
      </c>
      <c r="K3258" s="89"/>
    </row>
    <row r="3259" spans="1:16" ht="25.5">
      <c r="A3259" s="96" t="s">
        <v>5869</v>
      </c>
      <c r="B3259" s="90" t="s">
        <v>5562</v>
      </c>
      <c r="C3259" s="91" t="s">
        <v>3556</v>
      </c>
      <c r="D3259" s="92" t="s">
        <v>4415</v>
      </c>
      <c r="E3259" s="93" t="s">
        <v>2283</v>
      </c>
      <c r="F3259" s="94" t="s">
        <v>2730</v>
      </c>
      <c r="G3259" s="95" t="s">
        <v>1765</v>
      </c>
    </row>
    <row r="3260" spans="1:16">
      <c r="A3260" s="96" t="s">
        <v>5869</v>
      </c>
      <c r="B3260" s="97" t="s">
        <v>4877</v>
      </c>
      <c r="C3260" s="98" t="s">
        <v>269</v>
      </c>
      <c r="D3260" s="99">
        <v>1</v>
      </c>
      <c r="E3260" s="67" t="str">
        <f>+VLOOKUP(C3260,$C$7896:$P$9810,4,FALSE)</f>
        <v>UN</v>
      </c>
      <c r="F3260" s="100">
        <f>+VLOOKUP(C3260,$C$7896:$P$9810,13,FALSE)</f>
        <v>0.04</v>
      </c>
      <c r="G3260" s="101">
        <f>D3260*F3260</f>
        <v>0.04</v>
      </c>
    </row>
    <row r="3261" spans="1:16">
      <c r="A3261" s="96" t="s">
        <v>5869</v>
      </c>
      <c r="B3261" s="97" t="s">
        <v>4878</v>
      </c>
      <c r="C3261" s="98" t="s">
        <v>1462</v>
      </c>
      <c r="D3261" s="102">
        <v>0.05</v>
      </c>
      <c r="E3261" s="67" t="str">
        <f>+VLOOKUP(C3261,$C$7896:$P$9810,4,FALSE)</f>
        <v>UN</v>
      </c>
      <c r="F3261" s="100">
        <f>+VLOOKUP(C3261,$C$7896:$P$9810,13,FALSE)</f>
        <v>10.63</v>
      </c>
      <c r="G3261" s="101">
        <f>D3261*F3261</f>
        <v>0.53150000000000008</v>
      </c>
    </row>
    <row r="3262" spans="1:16">
      <c r="A3262" s="96" t="s">
        <v>5869</v>
      </c>
      <c r="B3262" s="97" t="s">
        <v>4879</v>
      </c>
      <c r="C3262" s="98" t="s">
        <v>545</v>
      </c>
      <c r="D3262" s="99">
        <v>15</v>
      </c>
      <c r="E3262" s="67" t="str">
        <f>+VLOOKUP(C3262,$C$7896:$P$9810,4,FALSE)</f>
        <v>CM3</v>
      </c>
      <c r="F3262" s="100">
        <f>+VLOOKUP(C3262,$C$7896:$P$9810,13,FALSE)</f>
        <v>8.6999999999999994E-3</v>
      </c>
      <c r="G3262" s="101">
        <f>D3262*F3262</f>
        <v>0.1305</v>
      </c>
    </row>
    <row r="3263" spans="1:16">
      <c r="A3263" s="96" t="s">
        <v>5869</v>
      </c>
      <c r="B3263" s="97" t="s">
        <v>4880</v>
      </c>
      <c r="C3263" s="98" t="s">
        <v>1647</v>
      </c>
      <c r="D3263" s="99">
        <v>15</v>
      </c>
      <c r="E3263" s="67" t="str">
        <f>+VLOOKUP(C3263,$C$7896:$P$9810,4,FALSE)</f>
        <v>CM3</v>
      </c>
      <c r="F3263" s="100">
        <f>+VLOOKUP(C3263,$C$7896:$P$9810,13,FALSE)</f>
        <v>0.03</v>
      </c>
      <c r="G3263" s="101">
        <f>D3263*F3263</f>
        <v>0.44999999999999996</v>
      </c>
    </row>
    <row r="3264" spans="1:16">
      <c r="A3264" s="96" t="s">
        <v>5869</v>
      </c>
      <c r="B3264" s="97" t="s">
        <v>4881</v>
      </c>
      <c r="C3264" s="98" t="s">
        <v>546</v>
      </c>
      <c r="D3264" s="448">
        <v>0.02</v>
      </c>
      <c r="E3264" s="67" t="str">
        <f>+VLOOKUP(C3264,$C$7896:$P$9810,4,FALSE)</f>
        <v>PQ</v>
      </c>
      <c r="F3264" s="100">
        <f>+VLOOKUP(C3264,$C$7896:$P$9810,13,FALSE)</f>
        <v>15</v>
      </c>
      <c r="G3264" s="101">
        <f>D3264*F3264</f>
        <v>0.3</v>
      </c>
    </row>
    <row r="3265" spans="1:10">
      <c r="A3265" s="96" t="s">
        <v>5869</v>
      </c>
      <c r="B3265" s="83" t="s">
        <v>440</v>
      </c>
      <c r="C3265" s="103"/>
      <c r="D3265" s="104"/>
      <c r="E3265" s="105"/>
      <c r="F3265" s="106"/>
      <c r="G3265" s="107">
        <f>SUM(G3260:G3264)</f>
        <v>1.4520000000000002</v>
      </c>
    </row>
    <row r="3266" spans="1:10">
      <c r="A3266" s="96" t="s">
        <v>5869</v>
      </c>
    </row>
    <row r="3267" spans="1:10" ht="14.25">
      <c r="A3267" s="440" t="s">
        <v>5892</v>
      </c>
      <c r="B3267" s="108" t="s">
        <v>1401</v>
      </c>
    </row>
    <row r="3268" spans="1:10">
      <c r="A3268" s="96" t="s">
        <v>5869</v>
      </c>
    </row>
    <row r="3269" spans="1:10">
      <c r="A3269" s="96" t="s">
        <v>5869</v>
      </c>
      <c r="B3269" s="109" t="s">
        <v>1402</v>
      </c>
      <c r="C3269" s="110"/>
      <c r="D3269" s="111"/>
      <c r="E3269" s="112"/>
      <c r="F3269" s="110"/>
      <c r="G3269" s="113"/>
      <c r="H3269" s="110"/>
      <c r="I3269" s="114"/>
    </row>
    <row r="3270" spans="1:10" ht="25.5">
      <c r="A3270" s="96" t="s">
        <v>5869</v>
      </c>
      <c r="B3270" s="90" t="s">
        <v>5562</v>
      </c>
      <c r="C3270" s="24" t="s">
        <v>2850</v>
      </c>
      <c r="D3270" s="24" t="s">
        <v>1931</v>
      </c>
      <c r="E3270" s="24" t="s">
        <v>1932</v>
      </c>
      <c r="F3270" s="24" t="s">
        <v>2279</v>
      </c>
      <c r="G3270" s="51" t="s">
        <v>5866</v>
      </c>
      <c r="H3270" s="24" t="s">
        <v>4415</v>
      </c>
      <c r="I3270" s="24" t="s">
        <v>1403</v>
      </c>
    </row>
    <row r="3271" spans="1:10">
      <c r="A3271" s="96" t="s">
        <v>5869</v>
      </c>
      <c r="B3271" s="97" t="s">
        <v>1367</v>
      </c>
      <c r="C3271" s="282" t="s">
        <v>1368</v>
      </c>
      <c r="D3271" s="66" t="s">
        <v>1369</v>
      </c>
      <c r="E3271" s="66" t="s">
        <v>1370</v>
      </c>
      <c r="F3271" s="67" t="str">
        <f t="shared" ref="F3271:F3287" si="162">+VLOOKUP(C3271,$C$7896:$P$9810,4,FALSE)</f>
        <v>M3</v>
      </c>
      <c r="G3271" s="449">
        <f t="shared" ref="G3271:G3287" si="163">+VLOOKUP(C3271,$C$7896:$P$9810,13,FALSE)</f>
        <v>5.8399999999999997E-3</v>
      </c>
      <c r="H3271" s="168">
        <v>400</v>
      </c>
      <c r="I3271" s="298"/>
      <c r="J3271" s="301"/>
    </row>
    <row r="3272" spans="1:10">
      <c r="A3272" s="96" t="s">
        <v>5869</v>
      </c>
      <c r="B3272" s="97" t="s">
        <v>1371</v>
      </c>
      <c r="C3272" s="40" t="s">
        <v>1372</v>
      </c>
      <c r="D3272" s="66">
        <v>0.01</v>
      </c>
      <c r="E3272" s="66" t="s">
        <v>1936</v>
      </c>
      <c r="F3272" s="67" t="str">
        <f t="shared" si="162"/>
        <v>20ml</v>
      </c>
      <c r="G3272" s="100">
        <f t="shared" si="163"/>
        <v>4.4000000000000004</v>
      </c>
      <c r="H3272" s="168">
        <v>1</v>
      </c>
      <c r="I3272" s="115">
        <f t="shared" ref="I3272:I3287" si="164">H3272*G3272</f>
        <v>4.4000000000000004</v>
      </c>
    </row>
    <row r="3273" spans="1:10">
      <c r="A3273" s="96" t="s">
        <v>5869</v>
      </c>
      <c r="B3273" s="97" t="s">
        <v>1951</v>
      </c>
      <c r="C3273" s="40" t="s">
        <v>1952</v>
      </c>
      <c r="D3273" s="66" t="s">
        <v>1953</v>
      </c>
      <c r="E3273" s="66" t="s">
        <v>1936</v>
      </c>
      <c r="F3273" s="67" t="str">
        <f t="shared" si="162"/>
        <v>10ml</v>
      </c>
      <c r="G3273" s="100">
        <f t="shared" si="163"/>
        <v>1.4</v>
      </c>
      <c r="H3273" s="168">
        <v>1</v>
      </c>
      <c r="I3273" s="115">
        <f t="shared" si="164"/>
        <v>1.4</v>
      </c>
    </row>
    <row r="3274" spans="1:10">
      <c r="A3274" s="96" t="s">
        <v>5869</v>
      </c>
      <c r="B3274" s="97" t="s">
        <v>1377</v>
      </c>
      <c r="C3274" s="40" t="s">
        <v>1378</v>
      </c>
      <c r="D3274" s="66" t="s">
        <v>1950</v>
      </c>
      <c r="E3274" s="66" t="s">
        <v>1936</v>
      </c>
      <c r="F3274" s="67" t="str">
        <f t="shared" si="162"/>
        <v>5ml</v>
      </c>
      <c r="G3274" s="100">
        <f t="shared" si="163"/>
        <v>9.4</v>
      </c>
      <c r="H3274" s="168">
        <v>2</v>
      </c>
      <c r="I3274" s="115">
        <f t="shared" si="164"/>
        <v>18.8</v>
      </c>
    </row>
    <row r="3275" spans="1:10">
      <c r="A3275" s="96" t="s">
        <v>5869</v>
      </c>
      <c r="B3275" s="97" t="s">
        <v>1380</v>
      </c>
      <c r="C3275" s="282" t="s">
        <v>1381</v>
      </c>
      <c r="D3275" s="66" t="s">
        <v>1382</v>
      </c>
      <c r="E3275" s="66" t="s">
        <v>1383</v>
      </c>
      <c r="F3275" s="67" t="str">
        <f t="shared" si="162"/>
        <v>250ml</v>
      </c>
      <c r="G3275" s="100">
        <f t="shared" si="163"/>
        <v>1.28</v>
      </c>
      <c r="H3275" s="168">
        <v>30</v>
      </c>
      <c r="I3275" s="297"/>
    </row>
    <row r="3276" spans="1:10">
      <c r="A3276" s="96" t="s">
        <v>5869</v>
      </c>
      <c r="B3276" s="97" t="s">
        <v>1351</v>
      </c>
      <c r="C3276" s="40" t="s">
        <v>1352</v>
      </c>
      <c r="D3276" s="66">
        <v>0.02</v>
      </c>
      <c r="E3276" s="66" t="s">
        <v>1936</v>
      </c>
      <c r="F3276" s="67" t="str">
        <f t="shared" si="162"/>
        <v>20ml</v>
      </c>
      <c r="G3276" s="100">
        <f t="shared" si="163"/>
        <v>1.5</v>
      </c>
      <c r="H3276" s="168">
        <v>1</v>
      </c>
      <c r="I3276" s="115">
        <f t="shared" si="164"/>
        <v>1.5</v>
      </c>
    </row>
    <row r="3277" spans="1:10">
      <c r="A3277" s="96" t="s">
        <v>5869</v>
      </c>
      <c r="B3277" s="97" t="s">
        <v>1359</v>
      </c>
      <c r="C3277" s="40" t="s">
        <v>1360</v>
      </c>
      <c r="D3277" s="66" t="s">
        <v>1946</v>
      </c>
      <c r="E3277" s="66" t="s">
        <v>1936</v>
      </c>
      <c r="F3277" s="67" t="str">
        <f t="shared" si="162"/>
        <v>5ml</v>
      </c>
      <c r="G3277" s="100">
        <f t="shared" si="163"/>
        <v>0.9</v>
      </c>
      <c r="H3277" s="168">
        <v>1</v>
      </c>
      <c r="I3277" s="115">
        <f t="shared" si="164"/>
        <v>0.9</v>
      </c>
    </row>
    <row r="3278" spans="1:10">
      <c r="A3278" s="96" t="s">
        <v>5869</v>
      </c>
      <c r="B3278" s="97" t="s">
        <v>1940</v>
      </c>
      <c r="C3278" s="40" t="s">
        <v>1941</v>
      </c>
      <c r="D3278" s="66" t="s">
        <v>1942</v>
      </c>
      <c r="E3278" s="66" t="s">
        <v>1936</v>
      </c>
      <c r="F3278" s="67" t="str">
        <f t="shared" si="162"/>
        <v>2ml</v>
      </c>
      <c r="G3278" s="100">
        <f t="shared" si="163"/>
        <v>0.24</v>
      </c>
      <c r="H3278" s="168">
        <v>2</v>
      </c>
      <c r="I3278" s="115">
        <f t="shared" si="164"/>
        <v>0.48</v>
      </c>
    </row>
    <row r="3279" spans="1:10">
      <c r="A3279" s="96" t="s">
        <v>5869</v>
      </c>
      <c r="B3279" s="97" t="s">
        <v>1374</v>
      </c>
      <c r="C3279" s="40" t="s">
        <v>1375</v>
      </c>
      <c r="D3279" s="66" t="s">
        <v>1376</v>
      </c>
      <c r="E3279" s="66" t="s">
        <v>1936</v>
      </c>
      <c r="F3279" s="67" t="str">
        <f t="shared" si="162"/>
        <v>2ml</v>
      </c>
      <c r="G3279" s="100">
        <f t="shared" si="163"/>
        <v>0.3</v>
      </c>
      <c r="H3279" s="168">
        <v>2</v>
      </c>
      <c r="I3279" s="115">
        <f t="shared" si="164"/>
        <v>0.6</v>
      </c>
    </row>
    <row r="3280" spans="1:10">
      <c r="A3280" s="96" t="s">
        <v>5869</v>
      </c>
      <c r="B3280" s="97" t="s">
        <v>1356</v>
      </c>
      <c r="C3280" s="40" t="s">
        <v>1357</v>
      </c>
      <c r="D3280" s="66" t="s">
        <v>1358</v>
      </c>
      <c r="E3280" s="66" t="s">
        <v>1936</v>
      </c>
      <c r="F3280" s="67" t="str">
        <f t="shared" si="162"/>
        <v>2ml</v>
      </c>
      <c r="G3280" s="100">
        <f t="shared" si="163"/>
        <v>0.2</v>
      </c>
      <c r="H3280" s="168">
        <v>1</v>
      </c>
      <c r="I3280" s="115">
        <f t="shared" si="164"/>
        <v>0.2</v>
      </c>
    </row>
    <row r="3281" spans="1:9">
      <c r="A3281" s="96" t="s">
        <v>5869</v>
      </c>
      <c r="B3281" s="97" t="s">
        <v>1933</v>
      </c>
      <c r="C3281" s="40" t="s">
        <v>1934</v>
      </c>
      <c r="D3281" s="66" t="s">
        <v>1935</v>
      </c>
      <c r="E3281" s="66" t="s">
        <v>1936</v>
      </c>
      <c r="F3281" s="67">
        <f t="shared" si="162"/>
        <v>0</v>
      </c>
      <c r="G3281" s="100">
        <f t="shared" si="163"/>
        <v>0.3</v>
      </c>
      <c r="H3281" s="168">
        <v>2</v>
      </c>
      <c r="I3281" s="115">
        <f t="shared" si="164"/>
        <v>0.6</v>
      </c>
    </row>
    <row r="3282" spans="1:9">
      <c r="A3282" s="96" t="s">
        <v>5869</v>
      </c>
      <c r="B3282" s="97" t="s">
        <v>1944</v>
      </c>
      <c r="C3282" s="40" t="s">
        <v>1945</v>
      </c>
      <c r="D3282" s="66" t="s">
        <v>1946</v>
      </c>
      <c r="E3282" s="66" t="s">
        <v>1936</v>
      </c>
      <c r="F3282" s="67" t="str">
        <f t="shared" si="162"/>
        <v>1ml</v>
      </c>
      <c r="G3282" s="100">
        <f t="shared" si="163"/>
        <v>0.35</v>
      </c>
      <c r="H3282" s="168">
        <v>1</v>
      </c>
      <c r="I3282" s="115">
        <f t="shared" si="164"/>
        <v>0.35</v>
      </c>
    </row>
    <row r="3283" spans="1:9">
      <c r="A3283" s="96" t="s">
        <v>5869</v>
      </c>
      <c r="B3283" s="97" t="s">
        <v>1948</v>
      </c>
      <c r="C3283" s="40" t="s">
        <v>1949</v>
      </c>
      <c r="D3283" s="66" t="s">
        <v>1950</v>
      </c>
      <c r="E3283" s="66" t="s">
        <v>1936</v>
      </c>
      <c r="F3283" s="67">
        <f t="shared" si="162"/>
        <v>0</v>
      </c>
      <c r="G3283" s="100">
        <f t="shared" si="163"/>
        <v>1.45</v>
      </c>
      <c r="H3283" s="168">
        <v>2</v>
      </c>
      <c r="I3283" s="115">
        <f t="shared" si="164"/>
        <v>2.9</v>
      </c>
    </row>
    <row r="3284" spans="1:9">
      <c r="A3284" s="96" t="s">
        <v>5869</v>
      </c>
      <c r="B3284" s="97" t="s">
        <v>1353</v>
      </c>
      <c r="C3284" s="40" t="s">
        <v>1354</v>
      </c>
      <c r="D3284" s="66" t="s">
        <v>1355</v>
      </c>
      <c r="E3284" s="66" t="s">
        <v>1936</v>
      </c>
      <c r="F3284" s="67" t="str">
        <f t="shared" si="162"/>
        <v>2ml</v>
      </c>
      <c r="G3284" s="100">
        <f t="shared" si="163"/>
        <v>0.86</v>
      </c>
      <c r="H3284" s="168">
        <v>2</v>
      </c>
      <c r="I3284" s="115">
        <f t="shared" si="164"/>
        <v>1.72</v>
      </c>
    </row>
    <row r="3285" spans="1:9">
      <c r="A3285" s="96" t="s">
        <v>5869</v>
      </c>
      <c r="B3285" s="97" t="s">
        <v>4887</v>
      </c>
      <c r="C3285" s="126" t="s">
        <v>3947</v>
      </c>
      <c r="D3285" s="124"/>
      <c r="E3285" s="125"/>
      <c r="F3285" s="67" t="str">
        <f t="shared" si="162"/>
        <v>FR</v>
      </c>
      <c r="G3285" s="100">
        <f t="shared" si="163"/>
        <v>2.2999999999999998</v>
      </c>
      <c r="H3285" s="180">
        <v>2</v>
      </c>
      <c r="I3285" s="115">
        <f>H3285*G3285</f>
        <v>4.5999999999999996</v>
      </c>
    </row>
    <row r="3286" spans="1:9">
      <c r="A3286" s="96" t="s">
        <v>5869</v>
      </c>
      <c r="B3286" s="97" t="s">
        <v>4882</v>
      </c>
      <c r="C3286" s="40" t="s">
        <v>1385</v>
      </c>
      <c r="D3286" s="66" t="s">
        <v>1386</v>
      </c>
      <c r="E3286" s="66" t="s">
        <v>1936</v>
      </c>
      <c r="F3286" s="67" t="str">
        <f t="shared" si="162"/>
        <v>2ml</v>
      </c>
      <c r="G3286" s="100">
        <f t="shared" si="163"/>
        <v>1.44</v>
      </c>
      <c r="H3286" s="168">
        <v>1</v>
      </c>
      <c r="I3286" s="115">
        <f t="shared" si="164"/>
        <v>1.44</v>
      </c>
    </row>
    <row r="3287" spans="1:9">
      <c r="A3287" s="96" t="s">
        <v>5869</v>
      </c>
      <c r="B3287" s="97" t="s">
        <v>1365</v>
      </c>
      <c r="C3287" s="40" t="s">
        <v>1366</v>
      </c>
      <c r="D3287" s="66" t="s">
        <v>1935</v>
      </c>
      <c r="E3287" s="66" t="s">
        <v>1936</v>
      </c>
      <c r="F3287" s="67" t="str">
        <f t="shared" si="162"/>
        <v>1ml</v>
      </c>
      <c r="G3287" s="100">
        <f t="shared" si="163"/>
        <v>0.75</v>
      </c>
      <c r="H3287" s="168">
        <v>2</v>
      </c>
      <c r="I3287" s="115">
        <f t="shared" si="164"/>
        <v>1.5</v>
      </c>
    </row>
    <row r="3288" spans="1:9">
      <c r="A3288" s="96" t="s">
        <v>5869</v>
      </c>
      <c r="B3288" s="116" t="s">
        <v>1404</v>
      </c>
      <c r="C3288" s="117"/>
      <c r="D3288" s="118"/>
      <c r="E3288" s="118"/>
      <c r="F3288" s="119"/>
      <c r="G3288" s="120"/>
      <c r="H3288" s="315"/>
      <c r="I3288" s="122">
        <f>SUBTOTAL(9,I3271:I3287)</f>
        <v>41.39</v>
      </c>
    </row>
    <row r="3289" spans="1:9">
      <c r="A3289" s="96" t="s">
        <v>5869</v>
      </c>
      <c r="B3289" s="123" t="s">
        <v>1405</v>
      </c>
      <c r="C3289" s="110"/>
      <c r="D3289" s="111"/>
      <c r="E3289" s="112"/>
      <c r="F3289" s="110"/>
      <c r="G3289" s="113"/>
      <c r="H3289" s="203"/>
      <c r="I3289" s="114"/>
    </row>
    <row r="3290" spans="1:9" ht="25.5">
      <c r="A3290" s="96" t="s">
        <v>5869</v>
      </c>
      <c r="B3290" s="90" t="s">
        <v>5562</v>
      </c>
      <c r="C3290" s="23" t="s">
        <v>1406</v>
      </c>
      <c r="D3290" s="124"/>
      <c r="E3290" s="125"/>
      <c r="F3290" s="24" t="s">
        <v>1407</v>
      </c>
      <c r="G3290" s="51" t="s">
        <v>2730</v>
      </c>
      <c r="H3290" s="24" t="s">
        <v>4415</v>
      </c>
      <c r="I3290" s="24" t="s">
        <v>1403</v>
      </c>
    </row>
    <row r="3291" spans="1:9">
      <c r="A3291" s="96" t="s">
        <v>5869</v>
      </c>
      <c r="B3291" s="97" t="s">
        <v>4883</v>
      </c>
      <c r="C3291" s="126" t="s">
        <v>1813</v>
      </c>
      <c r="D3291" s="124"/>
      <c r="E3291" s="125"/>
      <c r="F3291" s="67" t="str">
        <f t="shared" ref="F3291:F3309" si="165">+VLOOKUP(C3291,$C$7896:$P$9810,4,FALSE)</f>
        <v>UN</v>
      </c>
      <c r="G3291" s="100">
        <f t="shared" ref="G3291:G3309" si="166">+VLOOKUP(C3291,$C$7896:$P$9810,13,FALSE)</f>
        <v>1.4449999999999998</v>
      </c>
      <c r="H3291" s="180">
        <v>2</v>
      </c>
      <c r="I3291" s="115">
        <f t="shared" ref="I3291:I3309" si="167">H3291*G3291</f>
        <v>2.8899999999999997</v>
      </c>
    </row>
    <row r="3292" spans="1:9">
      <c r="A3292" s="96" t="s">
        <v>5869</v>
      </c>
      <c r="B3292" s="97" t="s">
        <v>4884</v>
      </c>
      <c r="C3292" s="127" t="s">
        <v>520</v>
      </c>
      <c r="D3292" s="128"/>
      <c r="E3292" s="129"/>
      <c r="F3292" s="67" t="str">
        <f t="shared" si="165"/>
        <v>UN</v>
      </c>
      <c r="G3292" s="100">
        <f t="shared" si="166"/>
        <v>8.7499999999999994E-2</v>
      </c>
      <c r="H3292" s="180">
        <v>2</v>
      </c>
      <c r="I3292" s="115">
        <f t="shared" si="167"/>
        <v>0.17499999999999999</v>
      </c>
    </row>
    <row r="3293" spans="1:9">
      <c r="A3293" s="96" t="s">
        <v>5869</v>
      </c>
      <c r="B3293" s="97" t="s">
        <v>4885</v>
      </c>
      <c r="C3293" s="126" t="s">
        <v>523</v>
      </c>
      <c r="D3293" s="124"/>
      <c r="E3293" s="125"/>
      <c r="F3293" s="67" t="str">
        <f t="shared" si="165"/>
        <v>UN</v>
      </c>
      <c r="G3293" s="100">
        <f t="shared" si="166"/>
        <v>0.09</v>
      </c>
      <c r="H3293" s="180">
        <v>2</v>
      </c>
      <c r="I3293" s="115">
        <f t="shared" si="167"/>
        <v>0.18</v>
      </c>
    </row>
    <row r="3294" spans="1:9">
      <c r="A3294" s="96" t="s">
        <v>5869</v>
      </c>
      <c r="B3294" s="97" t="s">
        <v>4886</v>
      </c>
      <c r="C3294" s="126" t="s">
        <v>525</v>
      </c>
      <c r="D3294" s="124"/>
      <c r="E3294" s="125"/>
      <c r="F3294" s="67" t="str">
        <f t="shared" si="165"/>
        <v>UN</v>
      </c>
      <c r="G3294" s="100">
        <f t="shared" si="166"/>
        <v>8.9849999999999999E-2</v>
      </c>
      <c r="H3294" s="180">
        <v>1</v>
      </c>
      <c r="I3294" s="115">
        <f t="shared" si="167"/>
        <v>8.9849999999999999E-2</v>
      </c>
    </row>
    <row r="3295" spans="1:9">
      <c r="A3295" s="96" t="s">
        <v>5869</v>
      </c>
      <c r="B3295" s="97" t="s">
        <v>4888</v>
      </c>
      <c r="C3295" s="127" t="s">
        <v>2935</v>
      </c>
      <c r="D3295" s="128"/>
      <c r="E3295" s="129"/>
      <c r="F3295" s="67" t="str">
        <f t="shared" si="165"/>
        <v>UN</v>
      </c>
      <c r="G3295" s="100">
        <f t="shared" si="166"/>
        <v>0.4</v>
      </c>
      <c r="H3295" s="180">
        <v>3</v>
      </c>
      <c r="I3295" s="115">
        <f t="shared" si="167"/>
        <v>1.2000000000000002</v>
      </c>
    </row>
    <row r="3296" spans="1:9">
      <c r="A3296" s="96" t="s">
        <v>5869</v>
      </c>
      <c r="B3296" s="97" t="s">
        <v>4889</v>
      </c>
      <c r="C3296" s="126" t="s">
        <v>331</v>
      </c>
      <c r="D3296" s="124"/>
      <c r="E3296" s="125"/>
      <c r="F3296" s="67" t="str">
        <f t="shared" si="165"/>
        <v>UN</v>
      </c>
      <c r="G3296" s="100">
        <f t="shared" si="166"/>
        <v>0.99</v>
      </c>
      <c r="H3296" s="180">
        <v>1</v>
      </c>
      <c r="I3296" s="115">
        <f t="shared" si="167"/>
        <v>0.99</v>
      </c>
    </row>
    <row r="3297" spans="1:11">
      <c r="A3297" s="96" t="s">
        <v>5869</v>
      </c>
      <c r="B3297" s="97" t="s">
        <v>4890</v>
      </c>
      <c r="C3297" s="127" t="s">
        <v>2962</v>
      </c>
      <c r="D3297" s="128"/>
      <c r="E3297" s="129"/>
      <c r="F3297" s="67" t="str">
        <f t="shared" si="165"/>
        <v>UN</v>
      </c>
      <c r="G3297" s="100">
        <f t="shared" si="166"/>
        <v>1.5649999999999999</v>
      </c>
      <c r="H3297" s="180">
        <v>1</v>
      </c>
      <c r="I3297" s="115">
        <f t="shared" si="167"/>
        <v>1.5649999999999999</v>
      </c>
    </row>
    <row r="3298" spans="1:11">
      <c r="A3298" s="96" t="s">
        <v>5869</v>
      </c>
      <c r="B3298" s="97" t="s">
        <v>4891</v>
      </c>
      <c r="C3298" s="126" t="s">
        <v>1417</v>
      </c>
      <c r="D3298" s="124"/>
      <c r="E3298" s="125"/>
      <c r="F3298" s="67" t="str">
        <f t="shared" si="165"/>
        <v>UN</v>
      </c>
      <c r="G3298" s="100">
        <f t="shared" si="166"/>
        <v>27.5</v>
      </c>
      <c r="H3298" s="180">
        <v>1</v>
      </c>
      <c r="I3298" s="115">
        <f t="shared" si="167"/>
        <v>27.5</v>
      </c>
    </row>
    <row r="3299" spans="1:11">
      <c r="A3299" s="96" t="s">
        <v>5869</v>
      </c>
      <c r="B3299" s="97" t="s">
        <v>4892</v>
      </c>
      <c r="C3299" s="127" t="s">
        <v>1105</v>
      </c>
      <c r="D3299" s="128"/>
      <c r="E3299" s="129"/>
      <c r="F3299" s="67" t="str">
        <f t="shared" si="165"/>
        <v>UN</v>
      </c>
      <c r="G3299" s="100">
        <f t="shared" si="166"/>
        <v>0.9375</v>
      </c>
      <c r="H3299" s="180">
        <v>1</v>
      </c>
      <c r="I3299" s="115">
        <f t="shared" si="167"/>
        <v>0.9375</v>
      </c>
    </row>
    <row r="3300" spans="1:11">
      <c r="A3300" s="96" t="s">
        <v>5869</v>
      </c>
      <c r="B3300" s="97" t="s">
        <v>4893</v>
      </c>
      <c r="C3300" s="126" t="s">
        <v>1654</v>
      </c>
      <c r="D3300" s="124"/>
      <c r="E3300" s="125"/>
      <c r="F3300" s="67" t="str">
        <f t="shared" si="165"/>
        <v>UN</v>
      </c>
      <c r="G3300" s="100">
        <f t="shared" si="166"/>
        <v>0.41500000000000004</v>
      </c>
      <c r="H3300" s="180">
        <v>1</v>
      </c>
      <c r="I3300" s="115">
        <f t="shared" si="167"/>
        <v>0.41500000000000004</v>
      </c>
    </row>
    <row r="3301" spans="1:11">
      <c r="A3301" s="96" t="s">
        <v>5869</v>
      </c>
      <c r="B3301" s="97" t="s">
        <v>4894</v>
      </c>
      <c r="C3301" s="127" t="s">
        <v>1652</v>
      </c>
      <c r="D3301" s="128"/>
      <c r="E3301" s="129"/>
      <c r="F3301" s="67" t="str">
        <f t="shared" si="165"/>
        <v>UN</v>
      </c>
      <c r="G3301" s="100">
        <f t="shared" si="166"/>
        <v>0.41</v>
      </c>
      <c r="H3301" s="180">
        <v>2</v>
      </c>
      <c r="I3301" s="115">
        <f t="shared" si="167"/>
        <v>0.82</v>
      </c>
    </row>
    <row r="3302" spans="1:11">
      <c r="A3302" s="96" t="s">
        <v>5869</v>
      </c>
      <c r="B3302" s="97" t="s">
        <v>4895</v>
      </c>
      <c r="C3302" s="126" t="s">
        <v>150</v>
      </c>
      <c r="D3302" s="124"/>
      <c r="E3302" s="125"/>
      <c r="F3302" s="67" t="str">
        <f t="shared" si="165"/>
        <v>UN</v>
      </c>
      <c r="G3302" s="100">
        <f t="shared" si="166"/>
        <v>0.22</v>
      </c>
      <c r="H3302" s="180">
        <v>2</v>
      </c>
      <c r="I3302" s="115">
        <f t="shared" si="167"/>
        <v>0.44</v>
      </c>
    </row>
    <row r="3303" spans="1:11">
      <c r="A3303" s="96" t="s">
        <v>5869</v>
      </c>
      <c r="B3303" s="97" t="s">
        <v>4896</v>
      </c>
      <c r="C3303" s="127" t="s">
        <v>209</v>
      </c>
      <c r="D3303" s="128"/>
      <c r="E3303" s="129"/>
      <c r="F3303" s="67" t="str">
        <f t="shared" si="165"/>
        <v>UN</v>
      </c>
      <c r="G3303" s="100">
        <f t="shared" si="166"/>
        <v>1.26</v>
      </c>
      <c r="H3303" s="180">
        <v>1</v>
      </c>
      <c r="I3303" s="115">
        <f t="shared" si="167"/>
        <v>1.26</v>
      </c>
    </row>
    <row r="3304" spans="1:11">
      <c r="A3304" s="96" t="s">
        <v>5869</v>
      </c>
      <c r="B3304" s="97" t="s">
        <v>4897</v>
      </c>
      <c r="C3304" s="126" t="s">
        <v>251</v>
      </c>
      <c r="D3304" s="124"/>
      <c r="E3304" s="125"/>
      <c r="F3304" s="67" t="str">
        <f t="shared" si="165"/>
        <v>UN</v>
      </c>
      <c r="G3304" s="100">
        <f t="shared" si="166"/>
        <v>1.2</v>
      </c>
      <c r="H3304" s="180">
        <v>1</v>
      </c>
      <c r="I3304" s="115">
        <f t="shared" si="167"/>
        <v>1.2</v>
      </c>
    </row>
    <row r="3305" spans="1:11">
      <c r="A3305" s="96" t="s">
        <v>5869</v>
      </c>
      <c r="B3305" s="97" t="s">
        <v>4898</v>
      </c>
      <c r="C3305" s="127" t="s">
        <v>1496</v>
      </c>
      <c r="D3305" s="128"/>
      <c r="E3305" s="129"/>
      <c r="F3305" s="67" t="str">
        <f t="shared" si="165"/>
        <v>UN</v>
      </c>
      <c r="G3305" s="100">
        <f t="shared" si="166"/>
        <v>5</v>
      </c>
      <c r="H3305" s="180">
        <v>1</v>
      </c>
      <c r="I3305" s="115">
        <f t="shared" si="167"/>
        <v>5</v>
      </c>
    </row>
    <row r="3306" spans="1:11">
      <c r="A3306" s="96" t="s">
        <v>5869</v>
      </c>
      <c r="B3306" s="97" t="s">
        <v>4899</v>
      </c>
      <c r="C3306" s="126" t="s">
        <v>458</v>
      </c>
      <c r="D3306" s="124"/>
      <c r="E3306" s="125"/>
      <c r="F3306" s="67" t="str">
        <f t="shared" si="165"/>
        <v>UN</v>
      </c>
      <c r="G3306" s="100">
        <f t="shared" si="166"/>
        <v>5.49</v>
      </c>
      <c r="H3306" s="180">
        <v>1</v>
      </c>
      <c r="I3306" s="115">
        <f t="shared" si="167"/>
        <v>5.49</v>
      </c>
    </row>
    <row r="3307" spans="1:11">
      <c r="A3307" s="96" t="s">
        <v>5869</v>
      </c>
      <c r="B3307" s="97" t="s">
        <v>4900</v>
      </c>
      <c r="C3307" s="130" t="s">
        <v>2831</v>
      </c>
      <c r="D3307" s="124"/>
      <c r="E3307" s="125"/>
      <c r="F3307" s="67">
        <f t="shared" si="165"/>
        <v>0</v>
      </c>
      <c r="G3307" s="100">
        <f t="shared" si="166"/>
        <v>121.25</v>
      </c>
      <c r="H3307" s="180">
        <v>0.1</v>
      </c>
      <c r="I3307" s="115">
        <f t="shared" si="167"/>
        <v>12.125</v>
      </c>
      <c r="K3307" s="450"/>
    </row>
    <row r="3308" spans="1:11">
      <c r="A3308" s="96" t="s">
        <v>5869</v>
      </c>
      <c r="B3308" s="97" t="s">
        <v>4901</v>
      </c>
      <c r="C3308" s="131" t="s">
        <v>420</v>
      </c>
      <c r="D3308" s="132"/>
      <c r="E3308" s="133"/>
      <c r="F3308" s="67" t="str">
        <f t="shared" si="165"/>
        <v>M</v>
      </c>
      <c r="G3308" s="100">
        <f t="shared" si="166"/>
        <v>7.4</v>
      </c>
      <c r="H3308" s="180">
        <v>1</v>
      </c>
      <c r="I3308" s="115">
        <f t="shared" si="167"/>
        <v>7.4</v>
      </c>
    </row>
    <row r="3309" spans="1:11">
      <c r="A3309" s="96" t="s">
        <v>5869</v>
      </c>
      <c r="B3309" s="97" t="s">
        <v>4902</v>
      </c>
      <c r="C3309" s="131" t="s">
        <v>364</v>
      </c>
      <c r="D3309" s="128"/>
      <c r="E3309" s="129"/>
      <c r="F3309" s="67" t="str">
        <f t="shared" si="165"/>
        <v>ROL</v>
      </c>
      <c r="G3309" s="100">
        <f t="shared" si="166"/>
        <v>4.4000000000000004</v>
      </c>
      <c r="H3309" s="180">
        <v>1</v>
      </c>
      <c r="I3309" s="115">
        <f t="shared" si="167"/>
        <v>4.4000000000000004</v>
      </c>
    </row>
    <row r="3310" spans="1:11">
      <c r="A3310" s="96" t="s">
        <v>5869</v>
      </c>
      <c r="B3310" s="116" t="s">
        <v>1404</v>
      </c>
      <c r="C3310" s="117"/>
      <c r="D3310" s="118"/>
      <c r="E3310" s="118"/>
      <c r="F3310" s="119"/>
      <c r="G3310" s="120"/>
      <c r="H3310" s="315"/>
      <c r="I3310" s="134">
        <f>SUBTOTAL(9,I3291:I3309)</f>
        <v>74.07735000000001</v>
      </c>
    </row>
    <row r="3311" spans="1:11">
      <c r="A3311" s="96" t="s">
        <v>5869</v>
      </c>
      <c r="B3311" s="135"/>
      <c r="C3311" s="136"/>
      <c r="D3311" s="128"/>
      <c r="E3311" s="129"/>
      <c r="F3311" s="136"/>
      <c r="G3311" s="137"/>
      <c r="H3311" s="166"/>
      <c r="I3311" s="138"/>
    </row>
    <row r="3312" spans="1:11">
      <c r="A3312" s="96" t="s">
        <v>5869</v>
      </c>
      <c r="B3312" s="116" t="s">
        <v>4421</v>
      </c>
      <c r="C3312" s="139"/>
      <c r="D3312" s="140"/>
      <c r="E3312" s="140"/>
      <c r="F3312" s="139"/>
      <c r="G3312" s="141"/>
      <c r="H3312" s="316"/>
      <c r="I3312" s="143">
        <f>I3288+I3310</f>
        <v>115.46735000000001</v>
      </c>
    </row>
    <row r="3313" spans="1:9">
      <c r="A3313" s="96" t="s">
        <v>5869</v>
      </c>
      <c r="B3313" s="144"/>
      <c r="C3313" s="145"/>
      <c r="D3313" s="146"/>
      <c r="E3313" s="147"/>
      <c r="F3313" s="145"/>
      <c r="G3313" s="148"/>
      <c r="H3313" s="144"/>
      <c r="I3313" s="145"/>
    </row>
    <row r="3314" spans="1:9">
      <c r="A3314" s="96" t="s">
        <v>5869</v>
      </c>
      <c r="B3314" s="144"/>
      <c r="C3314" s="145"/>
      <c r="D3314" s="146"/>
      <c r="E3314" s="147"/>
      <c r="F3314" s="145"/>
      <c r="G3314" s="148"/>
      <c r="H3314" s="144"/>
      <c r="I3314" s="145"/>
    </row>
    <row r="3315" spans="1:9" ht="14.25">
      <c r="A3315" s="440" t="s">
        <v>5892</v>
      </c>
      <c r="B3315" s="108" t="s">
        <v>1390</v>
      </c>
      <c r="C3315" s="145"/>
      <c r="D3315" s="146"/>
      <c r="E3315" s="147"/>
      <c r="F3315" s="149"/>
      <c r="G3315" s="148"/>
      <c r="H3315" s="317"/>
      <c r="I3315" s="145"/>
    </row>
    <row r="3316" spans="1:9">
      <c r="A3316" s="96" t="s">
        <v>5869</v>
      </c>
      <c r="B3316" s="150"/>
      <c r="C3316" s="145"/>
      <c r="D3316" s="146"/>
      <c r="E3316" s="147"/>
      <c r="F3316" s="149"/>
      <c r="G3316" s="148"/>
      <c r="H3316" s="317"/>
      <c r="I3316" s="145"/>
    </row>
    <row r="3317" spans="1:9">
      <c r="A3317" s="96" t="s">
        <v>5869</v>
      </c>
      <c r="B3317" s="109" t="s">
        <v>1402</v>
      </c>
      <c r="C3317" s="110"/>
      <c r="D3317" s="111"/>
      <c r="E3317" s="112"/>
      <c r="F3317" s="110"/>
      <c r="G3317" s="113"/>
      <c r="H3317" s="203"/>
      <c r="I3317" s="114"/>
    </row>
    <row r="3318" spans="1:9" ht="25.5">
      <c r="A3318" s="96" t="s">
        <v>5869</v>
      </c>
      <c r="B3318" s="90" t="s">
        <v>5562</v>
      </c>
      <c r="C3318" s="24" t="s">
        <v>2850</v>
      </c>
      <c r="D3318" s="24" t="s">
        <v>1931</v>
      </c>
      <c r="E3318" s="24" t="s">
        <v>1932</v>
      </c>
      <c r="F3318" s="24" t="s">
        <v>2279</v>
      </c>
      <c r="G3318" s="51" t="s">
        <v>5866</v>
      </c>
      <c r="H3318" s="24" t="s">
        <v>4415</v>
      </c>
      <c r="I3318" s="24" t="s">
        <v>1403</v>
      </c>
    </row>
    <row r="3319" spans="1:9">
      <c r="A3319" s="96" t="s">
        <v>5869</v>
      </c>
      <c r="B3319" s="97" t="s">
        <v>1367</v>
      </c>
      <c r="C3319" s="282" t="s">
        <v>1368</v>
      </c>
      <c r="D3319" s="66" t="s">
        <v>1369</v>
      </c>
      <c r="E3319" s="66" t="s">
        <v>1370</v>
      </c>
      <c r="F3319" s="67" t="str">
        <f t="shared" ref="F3319:F3335" si="168">+VLOOKUP(C3319,$C$7896:$P$9810,4,FALSE)</f>
        <v>M3</v>
      </c>
      <c r="G3319" s="449">
        <f t="shared" ref="G3319:G3335" si="169">+VLOOKUP(C3319,$C$7896:$P$9810,13,FALSE)</f>
        <v>5.8399999999999997E-3</v>
      </c>
      <c r="H3319" s="168">
        <v>400</v>
      </c>
      <c r="I3319" s="297"/>
    </row>
    <row r="3320" spans="1:9">
      <c r="A3320" s="96" t="s">
        <v>5869</v>
      </c>
      <c r="B3320" s="97" t="s">
        <v>1371</v>
      </c>
      <c r="C3320" s="40" t="s">
        <v>1372</v>
      </c>
      <c r="D3320" s="302">
        <v>0.01</v>
      </c>
      <c r="E3320" s="66" t="s">
        <v>1936</v>
      </c>
      <c r="F3320" s="67" t="str">
        <f t="shared" si="168"/>
        <v>20ml</v>
      </c>
      <c r="G3320" s="100">
        <f t="shared" si="169"/>
        <v>4.4000000000000004</v>
      </c>
      <c r="H3320" s="168">
        <v>1</v>
      </c>
      <c r="I3320" s="115">
        <f t="shared" ref="I3320:I3335" si="170">H3320*G3320</f>
        <v>4.4000000000000004</v>
      </c>
    </row>
    <row r="3321" spans="1:9">
      <c r="A3321" s="96" t="s">
        <v>5869</v>
      </c>
      <c r="B3321" s="97" t="s">
        <v>1951</v>
      </c>
      <c r="C3321" s="40" t="s">
        <v>1952</v>
      </c>
      <c r="D3321" s="66" t="s">
        <v>1953</v>
      </c>
      <c r="E3321" s="66" t="s">
        <v>1936</v>
      </c>
      <c r="F3321" s="67" t="str">
        <f t="shared" si="168"/>
        <v>10ml</v>
      </c>
      <c r="G3321" s="100">
        <f t="shared" si="169"/>
        <v>1.4</v>
      </c>
      <c r="H3321" s="168">
        <v>1</v>
      </c>
      <c r="I3321" s="115">
        <f t="shared" si="170"/>
        <v>1.4</v>
      </c>
    </row>
    <row r="3322" spans="1:9">
      <c r="A3322" s="96" t="s">
        <v>5869</v>
      </c>
      <c r="B3322" s="97" t="s">
        <v>1387</v>
      </c>
      <c r="C3322" s="40" t="s">
        <v>1388</v>
      </c>
      <c r="D3322" s="66" t="s">
        <v>1389</v>
      </c>
      <c r="E3322" s="66" t="s">
        <v>1936</v>
      </c>
      <c r="F3322" s="67">
        <f t="shared" si="168"/>
        <v>0</v>
      </c>
      <c r="G3322" s="100">
        <f t="shared" si="169"/>
        <v>4.4000000000000004</v>
      </c>
      <c r="H3322" s="168">
        <v>2</v>
      </c>
      <c r="I3322" s="115">
        <f t="shared" si="170"/>
        <v>8.8000000000000007</v>
      </c>
    </row>
    <row r="3323" spans="1:9">
      <c r="A3323" s="96" t="s">
        <v>5869</v>
      </c>
      <c r="B3323" s="97" t="s">
        <v>1380</v>
      </c>
      <c r="C3323" s="282" t="s">
        <v>1381</v>
      </c>
      <c r="D3323" s="66" t="s">
        <v>1382</v>
      </c>
      <c r="E3323" s="66" t="s">
        <v>1383</v>
      </c>
      <c r="F3323" s="67" t="str">
        <f t="shared" si="168"/>
        <v>250ml</v>
      </c>
      <c r="G3323" s="100">
        <f t="shared" si="169"/>
        <v>1.28</v>
      </c>
      <c r="H3323" s="168">
        <v>30</v>
      </c>
      <c r="I3323" s="297"/>
    </row>
    <row r="3324" spans="1:9">
      <c r="A3324" s="96" t="s">
        <v>5869</v>
      </c>
      <c r="B3324" s="97" t="s">
        <v>1351</v>
      </c>
      <c r="C3324" s="40" t="s">
        <v>1352</v>
      </c>
      <c r="D3324" s="302">
        <v>0.02</v>
      </c>
      <c r="E3324" s="66" t="s">
        <v>1936</v>
      </c>
      <c r="F3324" s="67" t="str">
        <f t="shared" si="168"/>
        <v>20ml</v>
      </c>
      <c r="G3324" s="100">
        <f t="shared" si="169"/>
        <v>1.5</v>
      </c>
      <c r="H3324" s="168">
        <v>1</v>
      </c>
      <c r="I3324" s="115">
        <f t="shared" si="170"/>
        <v>1.5</v>
      </c>
    </row>
    <row r="3325" spans="1:9">
      <c r="A3325" s="96" t="s">
        <v>5869</v>
      </c>
      <c r="B3325" s="97" t="s">
        <v>1359</v>
      </c>
      <c r="C3325" s="40" t="s">
        <v>1360</v>
      </c>
      <c r="D3325" s="66" t="s">
        <v>1946</v>
      </c>
      <c r="E3325" s="66" t="s">
        <v>1936</v>
      </c>
      <c r="F3325" s="67" t="str">
        <f t="shared" si="168"/>
        <v>5ml</v>
      </c>
      <c r="G3325" s="100">
        <f t="shared" si="169"/>
        <v>0.9</v>
      </c>
      <c r="H3325" s="168">
        <v>1</v>
      </c>
      <c r="I3325" s="115">
        <f t="shared" si="170"/>
        <v>0.9</v>
      </c>
    </row>
    <row r="3326" spans="1:9">
      <c r="A3326" s="96" t="s">
        <v>5869</v>
      </c>
      <c r="B3326" s="97" t="s">
        <v>1940</v>
      </c>
      <c r="C3326" s="40" t="s">
        <v>1941</v>
      </c>
      <c r="D3326" s="66" t="s">
        <v>1942</v>
      </c>
      <c r="E3326" s="66" t="s">
        <v>1936</v>
      </c>
      <c r="F3326" s="67" t="str">
        <f t="shared" si="168"/>
        <v>2ml</v>
      </c>
      <c r="G3326" s="100">
        <f t="shared" si="169"/>
        <v>0.24</v>
      </c>
      <c r="H3326" s="168">
        <v>2</v>
      </c>
      <c r="I3326" s="115">
        <f t="shared" si="170"/>
        <v>0.48</v>
      </c>
    </row>
    <row r="3327" spans="1:9">
      <c r="A3327" s="96" t="s">
        <v>5869</v>
      </c>
      <c r="B3327" s="97" t="s">
        <v>1374</v>
      </c>
      <c r="C3327" s="40" t="s">
        <v>1375</v>
      </c>
      <c r="D3327" s="66" t="s">
        <v>1376</v>
      </c>
      <c r="E3327" s="66" t="s">
        <v>1936</v>
      </c>
      <c r="F3327" s="67" t="str">
        <f t="shared" si="168"/>
        <v>2ml</v>
      </c>
      <c r="G3327" s="100">
        <f t="shared" si="169"/>
        <v>0.3</v>
      </c>
      <c r="H3327" s="168">
        <v>2</v>
      </c>
      <c r="I3327" s="115">
        <f t="shared" si="170"/>
        <v>0.6</v>
      </c>
    </row>
    <row r="3328" spans="1:9">
      <c r="A3328" s="96" t="s">
        <v>5869</v>
      </c>
      <c r="B3328" s="97" t="s">
        <v>1356</v>
      </c>
      <c r="C3328" s="40" t="s">
        <v>1357</v>
      </c>
      <c r="D3328" s="66" t="s">
        <v>1358</v>
      </c>
      <c r="E3328" s="66" t="s">
        <v>1936</v>
      </c>
      <c r="F3328" s="67" t="str">
        <f t="shared" si="168"/>
        <v>2ml</v>
      </c>
      <c r="G3328" s="100">
        <f t="shared" si="169"/>
        <v>0.2</v>
      </c>
      <c r="H3328" s="168">
        <v>1</v>
      </c>
      <c r="I3328" s="115">
        <f t="shared" si="170"/>
        <v>0.2</v>
      </c>
    </row>
    <row r="3329" spans="1:9">
      <c r="A3329" s="96" t="s">
        <v>5869</v>
      </c>
      <c r="B3329" s="97" t="s">
        <v>1933</v>
      </c>
      <c r="C3329" s="40" t="s">
        <v>1934</v>
      </c>
      <c r="D3329" s="66" t="s">
        <v>1935</v>
      </c>
      <c r="E3329" s="66" t="s">
        <v>1936</v>
      </c>
      <c r="F3329" s="67">
        <f t="shared" si="168"/>
        <v>0</v>
      </c>
      <c r="G3329" s="100">
        <f t="shared" si="169"/>
        <v>0.3</v>
      </c>
      <c r="H3329" s="168">
        <v>2</v>
      </c>
      <c r="I3329" s="115">
        <f t="shared" si="170"/>
        <v>0.6</v>
      </c>
    </row>
    <row r="3330" spans="1:9">
      <c r="A3330" s="96" t="s">
        <v>5869</v>
      </c>
      <c r="B3330" s="97" t="s">
        <v>1944</v>
      </c>
      <c r="C3330" s="40" t="s">
        <v>1945</v>
      </c>
      <c r="D3330" s="66" t="s">
        <v>1946</v>
      </c>
      <c r="E3330" s="66" t="s">
        <v>1936</v>
      </c>
      <c r="F3330" s="67" t="str">
        <f t="shared" si="168"/>
        <v>1ml</v>
      </c>
      <c r="G3330" s="100">
        <f t="shared" si="169"/>
        <v>0.35</v>
      </c>
      <c r="H3330" s="168">
        <v>1</v>
      </c>
      <c r="I3330" s="115">
        <f t="shared" si="170"/>
        <v>0.35</v>
      </c>
    </row>
    <row r="3331" spans="1:9">
      <c r="A3331" s="96" t="s">
        <v>5869</v>
      </c>
      <c r="B3331" s="97" t="s">
        <v>1948</v>
      </c>
      <c r="C3331" s="40" t="s">
        <v>1949</v>
      </c>
      <c r="D3331" s="66" t="s">
        <v>1950</v>
      </c>
      <c r="E3331" s="66" t="s">
        <v>1936</v>
      </c>
      <c r="F3331" s="67">
        <f t="shared" si="168"/>
        <v>0</v>
      </c>
      <c r="G3331" s="100">
        <f t="shared" si="169"/>
        <v>1.45</v>
      </c>
      <c r="H3331" s="168">
        <v>2</v>
      </c>
      <c r="I3331" s="115">
        <f t="shared" si="170"/>
        <v>2.9</v>
      </c>
    </row>
    <row r="3332" spans="1:9">
      <c r="A3332" s="96" t="s">
        <v>5869</v>
      </c>
      <c r="B3332" s="97" t="s">
        <v>1353</v>
      </c>
      <c r="C3332" s="40" t="s">
        <v>1354</v>
      </c>
      <c r="D3332" s="66" t="s">
        <v>1355</v>
      </c>
      <c r="E3332" s="66" t="s">
        <v>1936</v>
      </c>
      <c r="F3332" s="67" t="str">
        <f t="shared" si="168"/>
        <v>2ml</v>
      </c>
      <c r="G3332" s="100">
        <f t="shared" si="169"/>
        <v>0.86</v>
      </c>
      <c r="H3332" s="168">
        <v>2</v>
      </c>
      <c r="I3332" s="115">
        <f t="shared" si="170"/>
        <v>1.72</v>
      </c>
    </row>
    <row r="3333" spans="1:9">
      <c r="A3333" s="96" t="s">
        <v>5869</v>
      </c>
      <c r="B3333" s="97" t="s">
        <v>4887</v>
      </c>
      <c r="C3333" s="126" t="s">
        <v>3947</v>
      </c>
      <c r="D3333" s="124"/>
      <c r="E3333" s="125"/>
      <c r="F3333" s="67" t="str">
        <f t="shared" si="168"/>
        <v>FR</v>
      </c>
      <c r="G3333" s="100">
        <f t="shared" si="169"/>
        <v>2.2999999999999998</v>
      </c>
      <c r="H3333" s="180">
        <v>2</v>
      </c>
      <c r="I3333" s="115">
        <f>H3333*G3333</f>
        <v>4.5999999999999996</v>
      </c>
    </row>
    <row r="3334" spans="1:9">
      <c r="A3334" s="96" t="s">
        <v>5869</v>
      </c>
      <c r="B3334" s="97" t="s">
        <v>1362</v>
      </c>
      <c r="C3334" s="40" t="s">
        <v>1363</v>
      </c>
      <c r="D3334" s="66" t="s">
        <v>1364</v>
      </c>
      <c r="E3334" s="66" t="s">
        <v>1936</v>
      </c>
      <c r="F3334" s="67" t="str">
        <f t="shared" si="168"/>
        <v>1ml</v>
      </c>
      <c r="G3334" s="100">
        <f t="shared" si="169"/>
        <v>3.7</v>
      </c>
      <c r="H3334" s="168">
        <v>1</v>
      </c>
      <c r="I3334" s="115">
        <f t="shared" si="170"/>
        <v>3.7</v>
      </c>
    </row>
    <row r="3335" spans="1:9">
      <c r="A3335" s="96" t="s">
        <v>5869</v>
      </c>
      <c r="B3335" s="97" t="s">
        <v>1365</v>
      </c>
      <c r="C3335" s="40" t="s">
        <v>1366</v>
      </c>
      <c r="D3335" s="66" t="s">
        <v>1935</v>
      </c>
      <c r="E3335" s="66" t="s">
        <v>1936</v>
      </c>
      <c r="F3335" s="67" t="str">
        <f t="shared" si="168"/>
        <v>1ml</v>
      </c>
      <c r="G3335" s="100">
        <f t="shared" si="169"/>
        <v>0.75</v>
      </c>
      <c r="H3335" s="168">
        <v>2</v>
      </c>
      <c r="I3335" s="115">
        <f t="shared" si="170"/>
        <v>1.5</v>
      </c>
    </row>
    <row r="3336" spans="1:9">
      <c r="A3336" s="96" t="s">
        <v>5869</v>
      </c>
      <c r="B3336" s="116" t="s">
        <v>1404</v>
      </c>
      <c r="C3336" s="117"/>
      <c r="D3336" s="118"/>
      <c r="E3336" s="118"/>
      <c r="F3336" s="119"/>
      <c r="G3336" s="120"/>
      <c r="H3336" s="315"/>
      <c r="I3336" s="122">
        <f>SUBTOTAL(9,I3319:I3335)</f>
        <v>33.650000000000006</v>
      </c>
    </row>
    <row r="3337" spans="1:9">
      <c r="A3337" s="96" t="s">
        <v>5869</v>
      </c>
      <c r="B3337" s="123" t="s">
        <v>1405</v>
      </c>
      <c r="C3337" s="110"/>
      <c r="D3337" s="111"/>
      <c r="E3337" s="112"/>
      <c r="F3337" s="110"/>
      <c r="G3337" s="113"/>
      <c r="H3337" s="203"/>
      <c r="I3337" s="114"/>
    </row>
    <row r="3338" spans="1:9" ht="25.5">
      <c r="A3338" s="96" t="s">
        <v>5869</v>
      </c>
      <c r="B3338" s="90" t="s">
        <v>5562</v>
      </c>
      <c r="C3338" s="23" t="s">
        <v>1406</v>
      </c>
      <c r="D3338" s="124"/>
      <c r="E3338" s="125"/>
      <c r="F3338" s="24" t="s">
        <v>1407</v>
      </c>
      <c r="G3338" s="51" t="s">
        <v>2730</v>
      </c>
      <c r="H3338" s="24" t="s">
        <v>4415</v>
      </c>
      <c r="I3338" s="24" t="s">
        <v>1403</v>
      </c>
    </row>
    <row r="3339" spans="1:9">
      <c r="A3339" s="96" t="s">
        <v>5869</v>
      </c>
      <c r="B3339" s="97" t="s">
        <v>4883</v>
      </c>
      <c r="C3339" s="126" t="s">
        <v>1813</v>
      </c>
      <c r="D3339" s="124"/>
      <c r="E3339" s="125"/>
      <c r="F3339" s="67" t="str">
        <f t="shared" ref="F3339:F3357" si="171">+VLOOKUP(C3339,$C$7896:$P$9810,4,FALSE)</f>
        <v>UN</v>
      </c>
      <c r="G3339" s="100">
        <f t="shared" ref="G3339:G3357" si="172">+VLOOKUP(C3339,$C$7896:$P$9810,13,FALSE)</f>
        <v>1.4449999999999998</v>
      </c>
      <c r="H3339" s="180">
        <v>2</v>
      </c>
      <c r="I3339" s="115">
        <f t="shared" ref="I3339:I3357" si="173">H3339*G3339</f>
        <v>2.8899999999999997</v>
      </c>
    </row>
    <row r="3340" spans="1:9">
      <c r="A3340" s="96" t="s">
        <v>5869</v>
      </c>
      <c r="B3340" s="97" t="s">
        <v>4884</v>
      </c>
      <c r="C3340" s="127" t="s">
        <v>520</v>
      </c>
      <c r="D3340" s="128"/>
      <c r="E3340" s="129"/>
      <c r="F3340" s="67" t="str">
        <f t="shared" si="171"/>
        <v>UN</v>
      </c>
      <c r="G3340" s="100">
        <f t="shared" si="172"/>
        <v>8.7499999999999994E-2</v>
      </c>
      <c r="H3340" s="180">
        <v>2</v>
      </c>
      <c r="I3340" s="115">
        <f t="shared" si="173"/>
        <v>0.17499999999999999</v>
      </c>
    </row>
    <row r="3341" spans="1:9">
      <c r="A3341" s="96" t="s">
        <v>5869</v>
      </c>
      <c r="B3341" s="97" t="s">
        <v>4885</v>
      </c>
      <c r="C3341" s="126" t="s">
        <v>523</v>
      </c>
      <c r="D3341" s="124"/>
      <c r="E3341" s="125"/>
      <c r="F3341" s="67" t="str">
        <f t="shared" si="171"/>
        <v>UN</v>
      </c>
      <c r="G3341" s="100">
        <f t="shared" si="172"/>
        <v>0.09</v>
      </c>
      <c r="H3341" s="180">
        <v>2</v>
      </c>
      <c r="I3341" s="115">
        <f t="shared" si="173"/>
        <v>0.18</v>
      </c>
    </row>
    <row r="3342" spans="1:9">
      <c r="A3342" s="96" t="s">
        <v>5869</v>
      </c>
      <c r="B3342" s="97" t="s">
        <v>4886</v>
      </c>
      <c r="C3342" s="126" t="s">
        <v>525</v>
      </c>
      <c r="D3342" s="124"/>
      <c r="E3342" s="125"/>
      <c r="F3342" s="67" t="str">
        <f t="shared" si="171"/>
        <v>UN</v>
      </c>
      <c r="G3342" s="100">
        <f t="shared" si="172"/>
        <v>8.9849999999999999E-2</v>
      </c>
      <c r="H3342" s="180">
        <v>1</v>
      </c>
      <c r="I3342" s="115">
        <f t="shared" si="173"/>
        <v>8.9849999999999999E-2</v>
      </c>
    </row>
    <row r="3343" spans="1:9">
      <c r="A3343" s="96" t="s">
        <v>5869</v>
      </c>
      <c r="B3343" s="97" t="s">
        <v>4888</v>
      </c>
      <c r="C3343" s="127" t="s">
        <v>2935</v>
      </c>
      <c r="D3343" s="128"/>
      <c r="E3343" s="129"/>
      <c r="F3343" s="67" t="str">
        <f t="shared" si="171"/>
        <v>UN</v>
      </c>
      <c r="G3343" s="100">
        <f t="shared" si="172"/>
        <v>0.4</v>
      </c>
      <c r="H3343" s="180">
        <v>3</v>
      </c>
      <c r="I3343" s="115">
        <f t="shared" si="173"/>
        <v>1.2000000000000002</v>
      </c>
    </row>
    <row r="3344" spans="1:9">
      <c r="A3344" s="96" t="s">
        <v>5869</v>
      </c>
      <c r="B3344" s="97" t="s">
        <v>4889</v>
      </c>
      <c r="C3344" s="126" t="s">
        <v>331</v>
      </c>
      <c r="D3344" s="124"/>
      <c r="E3344" s="125"/>
      <c r="F3344" s="67" t="str">
        <f t="shared" si="171"/>
        <v>UN</v>
      </c>
      <c r="G3344" s="100">
        <f t="shared" si="172"/>
        <v>0.99</v>
      </c>
      <c r="H3344" s="180">
        <v>1</v>
      </c>
      <c r="I3344" s="115">
        <f t="shared" si="173"/>
        <v>0.99</v>
      </c>
    </row>
    <row r="3345" spans="1:9">
      <c r="A3345" s="96" t="s">
        <v>5869</v>
      </c>
      <c r="B3345" s="97" t="s">
        <v>4890</v>
      </c>
      <c r="C3345" s="127" t="s">
        <v>2962</v>
      </c>
      <c r="D3345" s="128"/>
      <c r="E3345" s="129"/>
      <c r="F3345" s="67" t="str">
        <f t="shared" si="171"/>
        <v>UN</v>
      </c>
      <c r="G3345" s="100">
        <f t="shared" si="172"/>
        <v>1.5649999999999999</v>
      </c>
      <c r="H3345" s="180">
        <v>1</v>
      </c>
      <c r="I3345" s="115">
        <f t="shared" si="173"/>
        <v>1.5649999999999999</v>
      </c>
    </row>
    <row r="3346" spans="1:9">
      <c r="A3346" s="96" t="s">
        <v>5869</v>
      </c>
      <c r="B3346" s="97" t="s">
        <v>4891</v>
      </c>
      <c r="C3346" s="126" t="s">
        <v>1417</v>
      </c>
      <c r="D3346" s="124"/>
      <c r="E3346" s="125"/>
      <c r="F3346" s="67" t="str">
        <f t="shared" si="171"/>
        <v>UN</v>
      </c>
      <c r="G3346" s="100">
        <f t="shared" si="172"/>
        <v>27.5</v>
      </c>
      <c r="H3346" s="180">
        <v>1</v>
      </c>
      <c r="I3346" s="115">
        <f t="shared" si="173"/>
        <v>27.5</v>
      </c>
    </row>
    <row r="3347" spans="1:9">
      <c r="A3347" s="96" t="s">
        <v>5869</v>
      </c>
      <c r="B3347" s="97" t="s">
        <v>4892</v>
      </c>
      <c r="C3347" s="127" t="s">
        <v>1105</v>
      </c>
      <c r="D3347" s="128"/>
      <c r="E3347" s="129"/>
      <c r="F3347" s="67" t="str">
        <f t="shared" si="171"/>
        <v>UN</v>
      </c>
      <c r="G3347" s="100">
        <f t="shared" si="172"/>
        <v>0.9375</v>
      </c>
      <c r="H3347" s="180">
        <v>1</v>
      </c>
      <c r="I3347" s="115">
        <f t="shared" si="173"/>
        <v>0.9375</v>
      </c>
    </row>
    <row r="3348" spans="1:9">
      <c r="A3348" s="96" t="s">
        <v>5869</v>
      </c>
      <c r="B3348" s="97" t="s">
        <v>4893</v>
      </c>
      <c r="C3348" s="126" t="s">
        <v>1654</v>
      </c>
      <c r="D3348" s="124"/>
      <c r="E3348" s="125"/>
      <c r="F3348" s="67" t="str">
        <f t="shared" si="171"/>
        <v>UN</v>
      </c>
      <c r="G3348" s="100">
        <f t="shared" si="172"/>
        <v>0.41500000000000004</v>
      </c>
      <c r="H3348" s="180">
        <v>1</v>
      </c>
      <c r="I3348" s="115">
        <f t="shared" si="173"/>
        <v>0.41500000000000004</v>
      </c>
    </row>
    <row r="3349" spans="1:9">
      <c r="A3349" s="96" t="s">
        <v>5869</v>
      </c>
      <c r="B3349" s="97" t="s">
        <v>4894</v>
      </c>
      <c r="C3349" s="127" t="s">
        <v>1652</v>
      </c>
      <c r="D3349" s="128"/>
      <c r="E3349" s="129"/>
      <c r="F3349" s="67" t="str">
        <f t="shared" si="171"/>
        <v>UN</v>
      </c>
      <c r="G3349" s="100">
        <f t="shared" si="172"/>
        <v>0.41</v>
      </c>
      <c r="H3349" s="180">
        <v>2</v>
      </c>
      <c r="I3349" s="115">
        <f t="shared" si="173"/>
        <v>0.82</v>
      </c>
    </row>
    <row r="3350" spans="1:9">
      <c r="A3350" s="96" t="s">
        <v>5869</v>
      </c>
      <c r="B3350" s="97" t="s">
        <v>4895</v>
      </c>
      <c r="C3350" s="126" t="s">
        <v>150</v>
      </c>
      <c r="D3350" s="124"/>
      <c r="E3350" s="125"/>
      <c r="F3350" s="67" t="str">
        <f t="shared" si="171"/>
        <v>UN</v>
      </c>
      <c r="G3350" s="100">
        <f t="shared" si="172"/>
        <v>0.22</v>
      </c>
      <c r="H3350" s="180">
        <v>2</v>
      </c>
      <c r="I3350" s="115">
        <f t="shared" si="173"/>
        <v>0.44</v>
      </c>
    </row>
    <row r="3351" spans="1:9">
      <c r="A3351" s="96" t="s">
        <v>5869</v>
      </c>
      <c r="B3351" s="97" t="s">
        <v>4896</v>
      </c>
      <c r="C3351" s="127" t="s">
        <v>209</v>
      </c>
      <c r="D3351" s="128"/>
      <c r="E3351" s="129"/>
      <c r="F3351" s="67" t="str">
        <f t="shared" si="171"/>
        <v>UN</v>
      </c>
      <c r="G3351" s="100">
        <f t="shared" si="172"/>
        <v>1.26</v>
      </c>
      <c r="H3351" s="180">
        <v>1</v>
      </c>
      <c r="I3351" s="115">
        <f t="shared" si="173"/>
        <v>1.26</v>
      </c>
    </row>
    <row r="3352" spans="1:9">
      <c r="A3352" s="96" t="s">
        <v>5869</v>
      </c>
      <c r="B3352" s="97" t="s">
        <v>4897</v>
      </c>
      <c r="C3352" s="126" t="s">
        <v>251</v>
      </c>
      <c r="D3352" s="124"/>
      <c r="E3352" s="125"/>
      <c r="F3352" s="67" t="str">
        <f t="shared" si="171"/>
        <v>UN</v>
      </c>
      <c r="G3352" s="100">
        <f t="shared" si="172"/>
        <v>1.2</v>
      </c>
      <c r="H3352" s="180">
        <v>1</v>
      </c>
      <c r="I3352" s="115">
        <f t="shared" si="173"/>
        <v>1.2</v>
      </c>
    </row>
    <row r="3353" spans="1:9">
      <c r="A3353" s="96" t="s">
        <v>5869</v>
      </c>
      <c r="B3353" s="97" t="s">
        <v>4898</v>
      </c>
      <c r="C3353" s="127" t="s">
        <v>1496</v>
      </c>
      <c r="D3353" s="128"/>
      <c r="E3353" s="129"/>
      <c r="F3353" s="67" t="str">
        <f t="shared" si="171"/>
        <v>UN</v>
      </c>
      <c r="G3353" s="100">
        <f t="shared" si="172"/>
        <v>5</v>
      </c>
      <c r="H3353" s="180">
        <v>1</v>
      </c>
      <c r="I3353" s="115">
        <f t="shared" si="173"/>
        <v>5</v>
      </c>
    </row>
    <row r="3354" spans="1:9">
      <c r="A3354" s="96" t="s">
        <v>5869</v>
      </c>
      <c r="B3354" s="97" t="s">
        <v>4899</v>
      </c>
      <c r="C3354" s="126" t="s">
        <v>458</v>
      </c>
      <c r="D3354" s="124"/>
      <c r="E3354" s="125"/>
      <c r="F3354" s="67" t="str">
        <f t="shared" si="171"/>
        <v>UN</v>
      </c>
      <c r="G3354" s="100">
        <f t="shared" si="172"/>
        <v>5.49</v>
      </c>
      <c r="H3354" s="180">
        <v>1</v>
      </c>
      <c r="I3354" s="115">
        <f t="shared" si="173"/>
        <v>5.49</v>
      </c>
    </row>
    <row r="3355" spans="1:9">
      <c r="A3355" s="96" t="s">
        <v>5869</v>
      </c>
      <c r="B3355" s="97" t="s">
        <v>4900</v>
      </c>
      <c r="C3355" s="130" t="s">
        <v>2831</v>
      </c>
      <c r="D3355" s="124"/>
      <c r="E3355" s="125"/>
      <c r="F3355" s="67">
        <f t="shared" si="171"/>
        <v>0</v>
      </c>
      <c r="G3355" s="100">
        <f t="shared" si="172"/>
        <v>121.25</v>
      </c>
      <c r="H3355" s="180">
        <v>0.1</v>
      </c>
      <c r="I3355" s="115">
        <f t="shared" si="173"/>
        <v>12.125</v>
      </c>
    </row>
    <row r="3356" spans="1:9">
      <c r="A3356" s="96" t="s">
        <v>5869</v>
      </c>
      <c r="B3356" s="97" t="s">
        <v>4901</v>
      </c>
      <c r="C3356" s="131" t="s">
        <v>420</v>
      </c>
      <c r="D3356" s="132"/>
      <c r="E3356" s="133"/>
      <c r="F3356" s="67" t="str">
        <f t="shared" si="171"/>
        <v>M</v>
      </c>
      <c r="G3356" s="100">
        <f t="shared" si="172"/>
        <v>7.4</v>
      </c>
      <c r="H3356" s="180">
        <v>1</v>
      </c>
      <c r="I3356" s="115">
        <f t="shared" si="173"/>
        <v>7.4</v>
      </c>
    </row>
    <row r="3357" spans="1:9">
      <c r="A3357" s="96" t="s">
        <v>5869</v>
      </c>
      <c r="B3357" s="97" t="s">
        <v>4902</v>
      </c>
      <c r="C3357" s="131" t="s">
        <v>364</v>
      </c>
      <c r="D3357" s="128"/>
      <c r="E3357" s="129"/>
      <c r="F3357" s="67" t="str">
        <f t="shared" si="171"/>
        <v>ROL</v>
      </c>
      <c r="G3357" s="100">
        <f t="shared" si="172"/>
        <v>4.4000000000000004</v>
      </c>
      <c r="H3357" s="180">
        <v>1</v>
      </c>
      <c r="I3357" s="115">
        <f t="shared" si="173"/>
        <v>4.4000000000000004</v>
      </c>
    </row>
    <row r="3358" spans="1:9">
      <c r="A3358" s="96" t="s">
        <v>5869</v>
      </c>
      <c r="B3358" s="116" t="s">
        <v>1404</v>
      </c>
      <c r="C3358" s="117"/>
      <c r="D3358" s="118"/>
      <c r="E3358" s="118"/>
      <c r="F3358" s="119"/>
      <c r="G3358" s="120"/>
      <c r="H3358" s="315"/>
      <c r="I3358" s="134">
        <f>SUBTOTAL(9,I3339:I3357)</f>
        <v>74.07735000000001</v>
      </c>
    </row>
    <row r="3359" spans="1:9">
      <c r="A3359" s="96" t="s">
        <v>5869</v>
      </c>
      <c r="B3359" s="151"/>
      <c r="C3359" s="152"/>
      <c r="D3359" s="153"/>
      <c r="E3359" s="154"/>
      <c r="F3359" s="152"/>
      <c r="G3359" s="155"/>
      <c r="H3359" s="318"/>
      <c r="I3359" s="156"/>
    </row>
    <row r="3360" spans="1:9">
      <c r="A3360" s="96" t="s">
        <v>5869</v>
      </c>
      <c r="B3360" s="116" t="s">
        <v>4421</v>
      </c>
      <c r="C3360" s="139"/>
      <c r="D3360" s="140"/>
      <c r="E3360" s="140"/>
      <c r="F3360" s="139"/>
      <c r="G3360" s="141"/>
      <c r="H3360" s="316"/>
      <c r="I3360" s="143">
        <f>I3358+I3336</f>
        <v>107.72735000000002</v>
      </c>
    </row>
    <row r="3361" spans="1:9">
      <c r="A3361" s="96" t="s">
        <v>5869</v>
      </c>
      <c r="B3361" s="144"/>
      <c r="C3361" s="145"/>
      <c r="D3361" s="146"/>
      <c r="E3361" s="147"/>
      <c r="F3361" s="145"/>
      <c r="G3361" s="148"/>
      <c r="H3361" s="144"/>
      <c r="I3361" s="145"/>
    </row>
    <row r="3362" spans="1:9">
      <c r="A3362" s="96" t="s">
        <v>5869</v>
      </c>
      <c r="B3362" s="144"/>
      <c r="C3362" s="145"/>
      <c r="D3362" s="146"/>
      <c r="E3362" s="147"/>
      <c r="F3362" s="145"/>
      <c r="G3362" s="148"/>
      <c r="H3362" s="144"/>
      <c r="I3362" s="145"/>
    </row>
    <row r="3363" spans="1:9" ht="14.25">
      <c r="A3363" s="440" t="s">
        <v>5892</v>
      </c>
      <c r="B3363" s="108" t="s">
        <v>1391</v>
      </c>
      <c r="C3363" s="145"/>
      <c r="D3363" s="146"/>
      <c r="E3363" s="147"/>
      <c r="F3363" s="149"/>
      <c r="G3363" s="148"/>
      <c r="H3363" s="317"/>
      <c r="I3363" s="145"/>
    </row>
    <row r="3364" spans="1:9">
      <c r="A3364" s="96" t="s">
        <v>5869</v>
      </c>
      <c r="B3364" s="144"/>
      <c r="C3364" s="145"/>
      <c r="D3364" s="146"/>
      <c r="E3364" s="147"/>
      <c r="F3364" s="149"/>
      <c r="G3364" s="148"/>
      <c r="H3364" s="317"/>
      <c r="I3364" s="145"/>
    </row>
    <row r="3365" spans="1:9">
      <c r="A3365" s="96" t="s">
        <v>5869</v>
      </c>
      <c r="B3365" s="109" t="s">
        <v>1402</v>
      </c>
      <c r="C3365" s="110"/>
      <c r="D3365" s="111"/>
      <c r="E3365" s="112"/>
      <c r="F3365" s="110"/>
      <c r="G3365" s="113"/>
      <c r="H3365" s="203"/>
      <c r="I3365" s="114"/>
    </row>
    <row r="3366" spans="1:9" ht="25.5">
      <c r="A3366" s="96" t="s">
        <v>5869</v>
      </c>
      <c r="B3366" s="90" t="s">
        <v>5562</v>
      </c>
      <c r="C3366" s="24" t="s">
        <v>2850</v>
      </c>
      <c r="D3366" s="24" t="s">
        <v>1931</v>
      </c>
      <c r="E3366" s="24" t="s">
        <v>1932</v>
      </c>
      <c r="F3366" s="24" t="s">
        <v>2279</v>
      </c>
      <c r="G3366" s="51" t="s">
        <v>2730</v>
      </c>
      <c r="H3366" s="24" t="s">
        <v>4415</v>
      </c>
      <c r="I3366" s="24" t="s">
        <v>1403</v>
      </c>
    </row>
    <row r="3367" spans="1:9">
      <c r="A3367" s="96" t="s">
        <v>5869</v>
      </c>
      <c r="B3367" s="97" t="s">
        <v>1367</v>
      </c>
      <c r="C3367" s="282" t="s">
        <v>1368</v>
      </c>
      <c r="D3367" s="81" t="s">
        <v>1369</v>
      </c>
      <c r="E3367" s="66" t="s">
        <v>1370</v>
      </c>
      <c r="F3367" s="67" t="str">
        <f t="shared" ref="F3367:F3382" si="174">+VLOOKUP(C3367,$C$7896:$P$9810,4,FALSE)</f>
        <v>M3</v>
      </c>
      <c r="G3367" s="449">
        <f t="shared" ref="G3367:G3382" si="175">+VLOOKUP(C3367,$C$7896:$P$9810,13,FALSE)</f>
        <v>5.8399999999999997E-3</v>
      </c>
      <c r="H3367" s="168">
        <v>400</v>
      </c>
      <c r="I3367" s="115">
        <f t="shared" ref="I3367:I3382" si="176">H3367*G3367</f>
        <v>2.3359999999999999</v>
      </c>
    </row>
    <row r="3368" spans="1:9">
      <c r="A3368" s="96" t="s">
        <v>5869</v>
      </c>
      <c r="B3368" s="97" t="s">
        <v>5893</v>
      </c>
      <c r="C3368" s="40" t="s">
        <v>1373</v>
      </c>
      <c r="D3368" s="81">
        <v>0</v>
      </c>
      <c r="E3368" s="66" t="s">
        <v>1936</v>
      </c>
      <c r="F3368" s="67">
        <f t="shared" si="174"/>
        <v>0</v>
      </c>
      <c r="G3368" s="100">
        <f t="shared" si="175"/>
        <v>139.52000000000001</v>
      </c>
      <c r="H3368" s="168">
        <v>1</v>
      </c>
      <c r="I3368" s="115">
        <f t="shared" si="176"/>
        <v>139.52000000000001</v>
      </c>
    </row>
    <row r="3369" spans="1:9">
      <c r="A3369" s="96" t="s">
        <v>5869</v>
      </c>
      <c r="B3369" s="97" t="s">
        <v>1951</v>
      </c>
      <c r="C3369" s="40" t="s">
        <v>1952</v>
      </c>
      <c r="D3369" s="66" t="s">
        <v>1953</v>
      </c>
      <c r="E3369" s="66" t="s">
        <v>1936</v>
      </c>
      <c r="F3369" s="67" t="str">
        <f t="shared" si="174"/>
        <v>10ml</v>
      </c>
      <c r="G3369" s="100">
        <f t="shared" si="175"/>
        <v>1.4</v>
      </c>
      <c r="H3369" s="168">
        <v>1</v>
      </c>
      <c r="I3369" s="115">
        <f t="shared" si="176"/>
        <v>1.4</v>
      </c>
    </row>
    <row r="3370" spans="1:9">
      <c r="A3370" s="96" t="s">
        <v>5869</v>
      </c>
      <c r="B3370" s="97" t="s">
        <v>1377</v>
      </c>
      <c r="C3370" s="40" t="s">
        <v>1378</v>
      </c>
      <c r="D3370" s="81" t="s">
        <v>1950</v>
      </c>
      <c r="E3370" s="66" t="s">
        <v>1936</v>
      </c>
      <c r="F3370" s="67" t="str">
        <f t="shared" si="174"/>
        <v>5ml</v>
      </c>
      <c r="G3370" s="100">
        <f t="shared" si="175"/>
        <v>9.4</v>
      </c>
      <c r="H3370" s="168">
        <v>1</v>
      </c>
      <c r="I3370" s="115">
        <f t="shared" si="176"/>
        <v>9.4</v>
      </c>
    </row>
    <row r="3371" spans="1:9">
      <c r="A3371" s="96" t="s">
        <v>5869</v>
      </c>
      <c r="B3371" s="97" t="s">
        <v>1351</v>
      </c>
      <c r="C3371" s="40" t="s">
        <v>1352</v>
      </c>
      <c r="D3371" s="66">
        <v>0.02</v>
      </c>
      <c r="E3371" s="66" t="s">
        <v>1936</v>
      </c>
      <c r="F3371" s="67" t="str">
        <f t="shared" si="174"/>
        <v>20ml</v>
      </c>
      <c r="G3371" s="100">
        <f t="shared" si="175"/>
        <v>1.5</v>
      </c>
      <c r="H3371" s="168">
        <v>1</v>
      </c>
      <c r="I3371" s="115">
        <f t="shared" si="176"/>
        <v>1.5</v>
      </c>
    </row>
    <row r="3372" spans="1:9">
      <c r="A3372" s="96" t="s">
        <v>5869</v>
      </c>
      <c r="B3372" s="97" t="s">
        <v>1359</v>
      </c>
      <c r="C3372" s="40" t="s">
        <v>1360</v>
      </c>
      <c r="D3372" s="81" t="s">
        <v>1946</v>
      </c>
      <c r="E3372" s="66" t="s">
        <v>1936</v>
      </c>
      <c r="F3372" s="67" t="str">
        <f t="shared" si="174"/>
        <v>5ml</v>
      </c>
      <c r="G3372" s="100">
        <f t="shared" si="175"/>
        <v>0.9</v>
      </c>
      <c r="H3372" s="168">
        <v>1</v>
      </c>
      <c r="I3372" s="115">
        <f t="shared" si="176"/>
        <v>0.9</v>
      </c>
    </row>
    <row r="3373" spans="1:9">
      <c r="A3373" s="96" t="s">
        <v>5869</v>
      </c>
      <c r="B3373" s="97" t="s">
        <v>1940</v>
      </c>
      <c r="C3373" s="40" t="s">
        <v>1941</v>
      </c>
      <c r="D3373" s="81" t="s">
        <v>1942</v>
      </c>
      <c r="E3373" s="66" t="s">
        <v>1936</v>
      </c>
      <c r="F3373" s="67" t="str">
        <f t="shared" si="174"/>
        <v>2ml</v>
      </c>
      <c r="G3373" s="100">
        <f t="shared" si="175"/>
        <v>0.24</v>
      </c>
      <c r="H3373" s="168">
        <v>2</v>
      </c>
      <c r="I3373" s="115">
        <f t="shared" si="176"/>
        <v>0.48</v>
      </c>
    </row>
    <row r="3374" spans="1:9">
      <c r="A3374" s="96" t="s">
        <v>5869</v>
      </c>
      <c r="B3374" s="97" t="s">
        <v>1374</v>
      </c>
      <c r="C3374" s="40" t="s">
        <v>1375</v>
      </c>
      <c r="D3374" s="81" t="s">
        <v>1376</v>
      </c>
      <c r="E3374" s="66" t="s">
        <v>1936</v>
      </c>
      <c r="F3374" s="67" t="str">
        <f t="shared" si="174"/>
        <v>2ml</v>
      </c>
      <c r="G3374" s="100">
        <f t="shared" si="175"/>
        <v>0.3</v>
      </c>
      <c r="H3374" s="168">
        <v>2</v>
      </c>
      <c r="I3374" s="115">
        <f t="shared" si="176"/>
        <v>0.6</v>
      </c>
    </row>
    <row r="3375" spans="1:9">
      <c r="A3375" s="96" t="s">
        <v>5869</v>
      </c>
      <c r="B3375" s="97" t="s">
        <v>1356</v>
      </c>
      <c r="C3375" s="40" t="s">
        <v>1357</v>
      </c>
      <c r="D3375" s="81" t="s">
        <v>1358</v>
      </c>
      <c r="E3375" s="66" t="s">
        <v>1936</v>
      </c>
      <c r="F3375" s="67" t="str">
        <f t="shared" si="174"/>
        <v>2ml</v>
      </c>
      <c r="G3375" s="100">
        <f t="shared" si="175"/>
        <v>0.2</v>
      </c>
      <c r="H3375" s="168">
        <v>1</v>
      </c>
      <c r="I3375" s="115">
        <f t="shared" si="176"/>
        <v>0.2</v>
      </c>
    </row>
    <row r="3376" spans="1:9">
      <c r="A3376" s="96" t="s">
        <v>5869</v>
      </c>
      <c r="B3376" s="97" t="s">
        <v>1933</v>
      </c>
      <c r="C3376" s="40" t="s">
        <v>1934</v>
      </c>
      <c r="D3376" s="81" t="s">
        <v>1935</v>
      </c>
      <c r="E3376" s="66" t="s">
        <v>1936</v>
      </c>
      <c r="F3376" s="67">
        <f t="shared" si="174"/>
        <v>0</v>
      </c>
      <c r="G3376" s="100">
        <f t="shared" si="175"/>
        <v>0.3</v>
      </c>
      <c r="H3376" s="168">
        <v>2</v>
      </c>
      <c r="I3376" s="115">
        <f t="shared" si="176"/>
        <v>0.6</v>
      </c>
    </row>
    <row r="3377" spans="1:9">
      <c r="A3377" s="96" t="s">
        <v>5869</v>
      </c>
      <c r="B3377" s="97" t="s">
        <v>1944</v>
      </c>
      <c r="C3377" s="40" t="s">
        <v>1945</v>
      </c>
      <c r="D3377" s="81" t="s">
        <v>1946</v>
      </c>
      <c r="E3377" s="66" t="s">
        <v>1936</v>
      </c>
      <c r="F3377" s="67" t="str">
        <f t="shared" si="174"/>
        <v>1ml</v>
      </c>
      <c r="G3377" s="100">
        <f t="shared" si="175"/>
        <v>0.35</v>
      </c>
      <c r="H3377" s="168">
        <v>1</v>
      </c>
      <c r="I3377" s="115">
        <f t="shared" si="176"/>
        <v>0.35</v>
      </c>
    </row>
    <row r="3378" spans="1:9">
      <c r="A3378" s="96" t="s">
        <v>5869</v>
      </c>
      <c r="B3378" s="97" t="s">
        <v>1948</v>
      </c>
      <c r="C3378" s="40" t="s">
        <v>1949</v>
      </c>
      <c r="D3378" s="81" t="s">
        <v>1950</v>
      </c>
      <c r="E3378" s="66" t="s">
        <v>1936</v>
      </c>
      <c r="F3378" s="67">
        <f t="shared" si="174"/>
        <v>0</v>
      </c>
      <c r="G3378" s="100">
        <f t="shared" si="175"/>
        <v>1.45</v>
      </c>
      <c r="H3378" s="168">
        <v>2</v>
      </c>
      <c r="I3378" s="115">
        <f t="shared" si="176"/>
        <v>2.9</v>
      </c>
    </row>
    <row r="3379" spans="1:9">
      <c r="A3379" s="96" t="s">
        <v>5869</v>
      </c>
      <c r="B3379" s="97" t="s">
        <v>1353</v>
      </c>
      <c r="C3379" s="40" t="s">
        <v>1354</v>
      </c>
      <c r="D3379" s="81" t="s">
        <v>1355</v>
      </c>
      <c r="E3379" s="66" t="s">
        <v>1936</v>
      </c>
      <c r="F3379" s="67" t="str">
        <f t="shared" si="174"/>
        <v>2ml</v>
      </c>
      <c r="G3379" s="100">
        <f t="shared" si="175"/>
        <v>0.86</v>
      </c>
      <c r="H3379" s="168">
        <v>2</v>
      </c>
      <c r="I3379" s="115">
        <f t="shared" si="176"/>
        <v>1.72</v>
      </c>
    </row>
    <row r="3380" spans="1:9">
      <c r="A3380" s="96" t="s">
        <v>5869</v>
      </c>
      <c r="B3380" s="97" t="s">
        <v>4882</v>
      </c>
      <c r="C3380" s="40" t="s">
        <v>1385</v>
      </c>
      <c r="D3380" s="81" t="s">
        <v>1386</v>
      </c>
      <c r="E3380" s="66" t="s">
        <v>1936</v>
      </c>
      <c r="F3380" s="67" t="str">
        <f t="shared" si="174"/>
        <v>2ml</v>
      </c>
      <c r="G3380" s="100">
        <f t="shared" si="175"/>
        <v>1.44</v>
      </c>
      <c r="H3380" s="168">
        <v>1</v>
      </c>
      <c r="I3380" s="115">
        <f t="shared" si="176"/>
        <v>1.44</v>
      </c>
    </row>
    <row r="3381" spans="1:9">
      <c r="A3381" s="96" t="s">
        <v>5869</v>
      </c>
      <c r="B3381" s="97" t="s">
        <v>4887</v>
      </c>
      <c r="C3381" s="126" t="s">
        <v>3947</v>
      </c>
      <c r="D3381" s="124"/>
      <c r="E3381" s="125"/>
      <c r="F3381" s="67" t="str">
        <f t="shared" si="174"/>
        <v>FR</v>
      </c>
      <c r="G3381" s="100">
        <f t="shared" si="175"/>
        <v>2.2999999999999998</v>
      </c>
      <c r="H3381" s="180">
        <v>2</v>
      </c>
      <c r="I3381" s="115">
        <f>H3381*G3381</f>
        <v>4.5999999999999996</v>
      </c>
    </row>
    <row r="3382" spans="1:9">
      <c r="A3382" s="96" t="s">
        <v>5869</v>
      </c>
      <c r="B3382" s="97" t="s">
        <v>1365</v>
      </c>
      <c r="C3382" s="40" t="s">
        <v>1366</v>
      </c>
      <c r="D3382" s="81" t="s">
        <v>1935</v>
      </c>
      <c r="E3382" s="66" t="s">
        <v>1936</v>
      </c>
      <c r="F3382" s="67" t="str">
        <f t="shared" si="174"/>
        <v>1ml</v>
      </c>
      <c r="G3382" s="100">
        <f t="shared" si="175"/>
        <v>0.75</v>
      </c>
      <c r="H3382" s="168">
        <v>2</v>
      </c>
      <c r="I3382" s="115">
        <f t="shared" si="176"/>
        <v>1.5</v>
      </c>
    </row>
    <row r="3383" spans="1:9">
      <c r="A3383" s="96" t="s">
        <v>5869</v>
      </c>
      <c r="B3383" s="116" t="s">
        <v>1404</v>
      </c>
      <c r="C3383" s="117"/>
      <c r="D3383" s="118"/>
      <c r="E3383" s="118"/>
      <c r="F3383" s="119"/>
      <c r="G3383" s="120"/>
      <c r="H3383" s="315"/>
      <c r="I3383" s="122">
        <f>SUBTOTAL(9,I3367:I3382)</f>
        <v>169.446</v>
      </c>
    </row>
    <row r="3384" spans="1:9">
      <c r="A3384" s="96" t="s">
        <v>5869</v>
      </c>
      <c r="B3384" s="123" t="s">
        <v>1405</v>
      </c>
      <c r="C3384" s="110"/>
      <c r="D3384" s="111"/>
      <c r="E3384" s="112"/>
      <c r="F3384" s="110"/>
      <c r="G3384" s="113"/>
      <c r="H3384" s="203"/>
      <c r="I3384" s="114"/>
    </row>
    <row r="3385" spans="1:9" ht="25.5">
      <c r="A3385" s="96" t="s">
        <v>5869</v>
      </c>
      <c r="B3385" s="90" t="s">
        <v>5562</v>
      </c>
      <c r="C3385" s="23" t="s">
        <v>1406</v>
      </c>
      <c r="D3385" s="124"/>
      <c r="E3385" s="125"/>
      <c r="F3385" s="24" t="s">
        <v>1407</v>
      </c>
      <c r="G3385" s="51" t="s">
        <v>2730</v>
      </c>
      <c r="H3385" s="24" t="s">
        <v>4415</v>
      </c>
      <c r="I3385" s="24" t="s">
        <v>1403</v>
      </c>
    </row>
    <row r="3386" spans="1:9">
      <c r="A3386" s="96" t="s">
        <v>5869</v>
      </c>
      <c r="B3386" s="97" t="s">
        <v>4883</v>
      </c>
      <c r="C3386" s="126" t="s">
        <v>1813</v>
      </c>
      <c r="D3386" s="124"/>
      <c r="E3386" s="125"/>
      <c r="F3386" s="67" t="str">
        <f t="shared" ref="F3386:F3391" si="177">+VLOOKUP(C3386,$C$7896:$P$9810,4,FALSE)</f>
        <v>UN</v>
      </c>
      <c r="G3386" s="100">
        <f t="shared" ref="G3386:G3391" si="178">+VLOOKUP(C3386,$C$7896:$P$9810,13,FALSE)</f>
        <v>1.4449999999999998</v>
      </c>
      <c r="H3386" s="180">
        <v>2</v>
      </c>
      <c r="I3386" s="115">
        <f t="shared" ref="I3386:I3400" si="179">H3386*G3386</f>
        <v>2.8899999999999997</v>
      </c>
    </row>
    <row r="3387" spans="1:9">
      <c r="A3387" s="96" t="s">
        <v>5869</v>
      </c>
      <c r="B3387" s="97" t="s">
        <v>4884</v>
      </c>
      <c r="C3387" s="127" t="s">
        <v>520</v>
      </c>
      <c r="D3387" s="128"/>
      <c r="E3387" s="129"/>
      <c r="F3387" s="67" t="str">
        <f t="shared" si="177"/>
        <v>UN</v>
      </c>
      <c r="G3387" s="100">
        <f t="shared" si="178"/>
        <v>8.7499999999999994E-2</v>
      </c>
      <c r="H3387" s="180">
        <v>2</v>
      </c>
      <c r="I3387" s="115">
        <f t="shared" si="179"/>
        <v>0.17499999999999999</v>
      </c>
    </row>
    <row r="3388" spans="1:9">
      <c r="A3388" s="96" t="s">
        <v>5869</v>
      </c>
      <c r="B3388" s="97" t="s">
        <v>4885</v>
      </c>
      <c r="C3388" s="126" t="s">
        <v>523</v>
      </c>
      <c r="D3388" s="124"/>
      <c r="E3388" s="125"/>
      <c r="F3388" s="67" t="str">
        <f t="shared" si="177"/>
        <v>UN</v>
      </c>
      <c r="G3388" s="100">
        <f t="shared" si="178"/>
        <v>0.09</v>
      </c>
      <c r="H3388" s="180">
        <v>2</v>
      </c>
      <c r="I3388" s="115">
        <f t="shared" si="179"/>
        <v>0.18</v>
      </c>
    </row>
    <row r="3389" spans="1:9">
      <c r="A3389" s="96" t="s">
        <v>5869</v>
      </c>
      <c r="B3389" s="97" t="s">
        <v>4888</v>
      </c>
      <c r="C3389" s="127" t="s">
        <v>2935</v>
      </c>
      <c r="D3389" s="128"/>
      <c r="E3389" s="129"/>
      <c r="F3389" s="67" t="str">
        <f t="shared" si="177"/>
        <v>UN</v>
      </c>
      <c r="G3389" s="100">
        <f t="shared" si="178"/>
        <v>0.4</v>
      </c>
      <c r="H3389" s="180">
        <v>3</v>
      </c>
      <c r="I3389" s="115">
        <f t="shared" si="179"/>
        <v>1.2000000000000002</v>
      </c>
    </row>
    <row r="3390" spans="1:9">
      <c r="A3390" s="96" t="s">
        <v>5869</v>
      </c>
      <c r="B3390" s="97" t="s">
        <v>4889</v>
      </c>
      <c r="C3390" s="126" t="s">
        <v>331</v>
      </c>
      <c r="D3390" s="124"/>
      <c r="E3390" s="125"/>
      <c r="F3390" s="67" t="str">
        <f t="shared" si="177"/>
        <v>UN</v>
      </c>
      <c r="G3390" s="100">
        <f t="shared" si="178"/>
        <v>0.99</v>
      </c>
      <c r="H3390" s="180">
        <v>1</v>
      </c>
      <c r="I3390" s="115">
        <f t="shared" si="179"/>
        <v>0.99</v>
      </c>
    </row>
    <row r="3391" spans="1:9">
      <c r="A3391" s="96" t="s">
        <v>5869</v>
      </c>
      <c r="B3391" s="97" t="s">
        <v>4890</v>
      </c>
      <c r="C3391" s="127" t="s">
        <v>2962</v>
      </c>
      <c r="D3391" s="128"/>
      <c r="E3391" s="129"/>
      <c r="F3391" s="67" t="str">
        <f t="shared" si="177"/>
        <v>UN</v>
      </c>
      <c r="G3391" s="100">
        <f t="shared" si="178"/>
        <v>1.5649999999999999</v>
      </c>
      <c r="H3391" s="180">
        <v>2</v>
      </c>
      <c r="I3391" s="115">
        <f t="shared" si="179"/>
        <v>3.13</v>
      </c>
    </row>
    <row r="3392" spans="1:9">
      <c r="A3392" s="96" t="s">
        <v>5869</v>
      </c>
      <c r="B3392" s="97" t="s">
        <v>4892</v>
      </c>
      <c r="C3392" s="127" t="s">
        <v>1105</v>
      </c>
      <c r="D3392" s="128"/>
      <c r="E3392" s="129"/>
      <c r="F3392" s="67" t="str">
        <f>+VLOOKUP(C3392,$C$7896:$P$9810,4,FALSE)</f>
        <v>UN</v>
      </c>
      <c r="G3392" s="100">
        <f>+VLOOKUP(C3392,$C$7896:$P$9810,13,FALSE)</f>
        <v>0.9375</v>
      </c>
      <c r="H3392" s="180">
        <v>1</v>
      </c>
      <c r="I3392" s="115">
        <f t="shared" ref="I3392:I3399" si="180">H3392*G3392</f>
        <v>0.9375</v>
      </c>
    </row>
    <row r="3393" spans="1:9">
      <c r="A3393" s="96" t="s">
        <v>5869</v>
      </c>
      <c r="B3393" s="97" t="s">
        <v>4904</v>
      </c>
      <c r="C3393" s="126" t="s">
        <v>151</v>
      </c>
      <c r="D3393" s="124"/>
      <c r="E3393" s="118"/>
      <c r="F3393" s="67" t="str">
        <f>+VLOOKUP(C3393,$C$7896:$P$9810,4,FALSE)</f>
        <v>UN</v>
      </c>
      <c r="G3393" s="100">
        <f>+VLOOKUP(C3393,$C$7896:$P$9810,13,FALSE)</f>
        <v>2.5</v>
      </c>
      <c r="H3393" s="180">
        <v>1</v>
      </c>
      <c r="I3393" s="115">
        <f t="shared" si="180"/>
        <v>2.5</v>
      </c>
    </row>
    <row r="3394" spans="1:9">
      <c r="A3394" s="96" t="s">
        <v>5869</v>
      </c>
      <c r="B3394" s="97" t="s">
        <v>4894</v>
      </c>
      <c r="C3394" s="127" t="s">
        <v>1652</v>
      </c>
      <c r="D3394" s="128"/>
      <c r="E3394" s="129"/>
      <c r="F3394" s="67" t="str">
        <f>+VLOOKUP(C3394,$C$7896:$P$9810,4,FALSE)</f>
        <v>UN</v>
      </c>
      <c r="G3394" s="100">
        <f>+VLOOKUP(C3394,$C$7896:$P$9810,13,FALSE)</f>
        <v>0.41</v>
      </c>
      <c r="H3394" s="180">
        <v>2</v>
      </c>
      <c r="I3394" s="115">
        <f t="shared" si="180"/>
        <v>0.82</v>
      </c>
    </row>
    <row r="3395" spans="1:9">
      <c r="A3395" s="96" t="s">
        <v>5869</v>
      </c>
      <c r="B3395" s="97" t="s">
        <v>4895</v>
      </c>
      <c r="C3395" s="126" t="s">
        <v>150</v>
      </c>
      <c r="D3395" s="124"/>
      <c r="E3395" s="125"/>
      <c r="F3395" s="67" t="str">
        <f>+VLOOKUP(C3395,$C$7896:$P$9810,4,FALSE)</f>
        <v>UN</v>
      </c>
      <c r="G3395" s="100">
        <f>+VLOOKUP(C3395,$C$7896:$P$9810,13,FALSE)</f>
        <v>0.22</v>
      </c>
      <c r="H3395" s="180">
        <v>2</v>
      </c>
      <c r="I3395" s="115">
        <f t="shared" si="180"/>
        <v>0.44</v>
      </c>
    </row>
    <row r="3396" spans="1:9">
      <c r="A3396" s="96" t="s">
        <v>5869</v>
      </c>
      <c r="B3396" s="97" t="s">
        <v>4897</v>
      </c>
      <c r="C3396" s="126" t="s">
        <v>251</v>
      </c>
      <c r="D3396" s="124"/>
      <c r="E3396" s="125"/>
      <c r="F3396" s="67" t="str">
        <f>+VLOOKUP(C3396,$C$7896:$P$9810,4,FALSE)</f>
        <v>UN</v>
      </c>
      <c r="G3396" s="100">
        <f>+VLOOKUP(C3396,$C$7896:$P$9810,13,FALSE)</f>
        <v>1.2</v>
      </c>
      <c r="H3396" s="180">
        <v>1</v>
      </c>
      <c r="I3396" s="115">
        <f t="shared" si="180"/>
        <v>1.2</v>
      </c>
    </row>
    <row r="3397" spans="1:9">
      <c r="A3397" s="96" t="s">
        <v>5869</v>
      </c>
      <c r="B3397" s="97"/>
      <c r="C3397" s="126"/>
      <c r="D3397" s="124"/>
      <c r="E3397" s="125"/>
      <c r="F3397" s="67"/>
      <c r="G3397" s="100"/>
      <c r="H3397" s="180"/>
      <c r="I3397" s="115">
        <f t="shared" si="180"/>
        <v>0</v>
      </c>
    </row>
    <row r="3398" spans="1:9">
      <c r="A3398" s="96" t="s">
        <v>5869</v>
      </c>
      <c r="B3398" s="97"/>
      <c r="C3398" s="127"/>
      <c r="D3398" s="128"/>
      <c r="E3398" s="129"/>
      <c r="F3398" s="67"/>
      <c r="G3398" s="100"/>
      <c r="H3398" s="180"/>
      <c r="I3398" s="115">
        <f t="shared" si="180"/>
        <v>0</v>
      </c>
    </row>
    <row r="3399" spans="1:9">
      <c r="A3399" s="96" t="s">
        <v>5869</v>
      </c>
      <c r="B3399" s="97"/>
      <c r="C3399" s="126"/>
      <c r="D3399" s="124"/>
      <c r="E3399" s="125"/>
      <c r="F3399" s="67"/>
      <c r="G3399" s="100"/>
      <c r="H3399" s="180"/>
      <c r="I3399" s="115">
        <f t="shared" si="180"/>
        <v>0</v>
      </c>
    </row>
    <row r="3400" spans="1:9">
      <c r="A3400" s="96" t="s">
        <v>5869</v>
      </c>
      <c r="B3400" s="97"/>
      <c r="C3400" s="126"/>
      <c r="D3400" s="124"/>
      <c r="E3400" s="125"/>
      <c r="F3400" s="67"/>
      <c r="G3400" s="100"/>
      <c r="H3400" s="180"/>
      <c r="I3400" s="115">
        <f t="shared" si="179"/>
        <v>0</v>
      </c>
    </row>
    <row r="3401" spans="1:9">
      <c r="A3401" s="96" t="s">
        <v>5869</v>
      </c>
      <c r="B3401" s="116" t="s">
        <v>1404</v>
      </c>
      <c r="C3401" s="117"/>
      <c r="D3401" s="118"/>
      <c r="E3401" s="118"/>
      <c r="F3401" s="119"/>
      <c r="G3401" s="120"/>
      <c r="H3401" s="315"/>
      <c r="I3401" s="134">
        <f>SUBTOTAL(9,I3386:I3400)</f>
        <v>14.4625</v>
      </c>
    </row>
    <row r="3402" spans="1:9">
      <c r="A3402" s="96" t="s">
        <v>5869</v>
      </c>
      <c r="B3402" s="135"/>
      <c r="C3402" s="136"/>
      <c r="D3402" s="128"/>
      <c r="E3402" s="129"/>
      <c r="F3402" s="136"/>
      <c r="G3402" s="137"/>
      <c r="H3402" s="166"/>
      <c r="I3402" s="138"/>
    </row>
    <row r="3403" spans="1:9">
      <c r="A3403" s="96" t="s">
        <v>5869</v>
      </c>
      <c r="B3403" s="116" t="s">
        <v>4421</v>
      </c>
      <c r="C3403" s="117"/>
      <c r="D3403" s="118"/>
      <c r="E3403" s="118"/>
      <c r="F3403" s="119"/>
      <c r="G3403" s="120"/>
      <c r="H3403" s="315"/>
      <c r="I3403" s="143">
        <f>I3401+I3383</f>
        <v>183.9085</v>
      </c>
    </row>
    <row r="3404" spans="1:9">
      <c r="A3404" s="96" t="s">
        <v>5869</v>
      </c>
      <c r="B3404" s="157"/>
      <c r="C3404" s="158"/>
      <c r="D3404" s="159"/>
      <c r="E3404" s="159"/>
      <c r="F3404" s="158"/>
      <c r="G3404" s="160"/>
      <c r="H3404" s="157"/>
      <c r="I3404" s="161"/>
    </row>
    <row r="3405" spans="1:9">
      <c r="A3405" s="96" t="s">
        <v>5869</v>
      </c>
      <c r="B3405" s="144"/>
      <c r="C3405" s="145"/>
      <c r="D3405" s="146"/>
      <c r="E3405" s="147"/>
      <c r="F3405" s="145"/>
      <c r="G3405" s="148"/>
      <c r="H3405" s="144"/>
      <c r="I3405" s="145"/>
    </row>
    <row r="3406" spans="1:9" ht="14.25">
      <c r="A3406" s="440" t="s">
        <v>5892</v>
      </c>
      <c r="B3406" s="108" t="s">
        <v>1392</v>
      </c>
      <c r="C3406" s="145"/>
      <c r="D3406" s="146"/>
      <c r="E3406" s="147"/>
      <c r="F3406" s="145"/>
      <c r="G3406" s="148"/>
      <c r="H3406" s="144"/>
      <c r="I3406" s="145"/>
    </row>
    <row r="3407" spans="1:9">
      <c r="A3407" s="96" t="s">
        <v>5869</v>
      </c>
      <c r="B3407" s="144"/>
      <c r="C3407" s="145"/>
      <c r="D3407" s="146"/>
      <c r="E3407" s="147"/>
      <c r="F3407" s="145"/>
      <c r="G3407" s="148"/>
      <c r="H3407" s="144"/>
      <c r="I3407" s="145"/>
    </row>
    <row r="3408" spans="1:9">
      <c r="A3408" s="96" t="s">
        <v>5869</v>
      </c>
      <c r="B3408" s="109" t="s">
        <v>1402</v>
      </c>
      <c r="C3408" s="110"/>
      <c r="D3408" s="111"/>
      <c r="E3408" s="112"/>
      <c r="F3408" s="110"/>
      <c r="G3408" s="113"/>
      <c r="H3408" s="203"/>
      <c r="I3408" s="114"/>
    </row>
    <row r="3409" spans="1:9" ht="25.5">
      <c r="A3409" s="96" t="s">
        <v>5869</v>
      </c>
      <c r="B3409" s="90" t="s">
        <v>5562</v>
      </c>
      <c r="C3409" s="24" t="s">
        <v>2850</v>
      </c>
      <c r="D3409" s="24" t="s">
        <v>1931</v>
      </c>
      <c r="E3409" s="24" t="s">
        <v>1932</v>
      </c>
      <c r="F3409" s="24" t="s">
        <v>2279</v>
      </c>
      <c r="G3409" s="51" t="s">
        <v>2730</v>
      </c>
      <c r="H3409" s="24" t="s">
        <v>4415</v>
      </c>
      <c r="I3409" s="24" t="s">
        <v>1403</v>
      </c>
    </row>
    <row r="3410" spans="1:9">
      <c r="A3410" s="96" t="s">
        <v>5869</v>
      </c>
      <c r="B3410" s="97" t="s">
        <v>1359</v>
      </c>
      <c r="C3410" s="40" t="s">
        <v>1360</v>
      </c>
      <c r="D3410" s="162" t="s">
        <v>1946</v>
      </c>
      <c r="E3410" s="58" t="s">
        <v>1936</v>
      </c>
      <c r="F3410" s="67" t="str">
        <f>+VLOOKUP(C3410,$C$7896:$P$9810,4,FALSE)</f>
        <v>5ml</v>
      </c>
      <c r="G3410" s="100">
        <f>+VLOOKUP(C3410,$C$7896:$P$9810,13,FALSE)</f>
        <v>0.9</v>
      </c>
      <c r="H3410" s="168">
        <v>1</v>
      </c>
      <c r="I3410" s="115">
        <f>H3410*G3410</f>
        <v>0.9</v>
      </c>
    </row>
    <row r="3411" spans="1:9">
      <c r="A3411" s="96" t="s">
        <v>5869</v>
      </c>
      <c r="B3411" s="97" t="s">
        <v>1351</v>
      </c>
      <c r="C3411" s="40" t="s">
        <v>1352</v>
      </c>
      <c r="D3411" s="437">
        <v>0.02</v>
      </c>
      <c r="E3411" s="58" t="s">
        <v>1936</v>
      </c>
      <c r="F3411" s="67" t="str">
        <f>+VLOOKUP(C3411,$C$7896:$P$9810,4,FALSE)</f>
        <v>20ml</v>
      </c>
      <c r="G3411" s="100">
        <f>+VLOOKUP(C3411,$C$7896:$P$9810,13,FALSE)</f>
        <v>1.5</v>
      </c>
      <c r="H3411" s="168">
        <v>1</v>
      </c>
      <c r="I3411" s="115">
        <f>H3411*G3411</f>
        <v>1.5</v>
      </c>
    </row>
    <row r="3412" spans="1:9">
      <c r="A3412" s="96" t="s">
        <v>5869</v>
      </c>
      <c r="B3412" s="97" t="s">
        <v>1940</v>
      </c>
      <c r="C3412" s="40" t="s">
        <v>1941</v>
      </c>
      <c r="D3412" s="163" t="s">
        <v>1942</v>
      </c>
      <c r="E3412" s="58" t="s">
        <v>1936</v>
      </c>
      <c r="F3412" s="67" t="str">
        <f t="shared" ref="F3412:F3419" si="181">+VLOOKUP(C3412,$C$7896:$P$9810,4,FALSE)</f>
        <v>2ml</v>
      </c>
      <c r="G3412" s="100">
        <f t="shared" ref="G3412:G3419" si="182">+VLOOKUP(C3412,$C$7896:$P$9810,13,FALSE)</f>
        <v>0.24</v>
      </c>
      <c r="H3412" s="168">
        <v>1</v>
      </c>
      <c r="I3412" s="115">
        <f t="shared" ref="I3412:I3418" si="183">H3412*G3412</f>
        <v>0.24</v>
      </c>
    </row>
    <row r="3413" spans="1:9">
      <c r="A3413" s="96" t="s">
        <v>5869</v>
      </c>
      <c r="B3413" s="97" t="s">
        <v>1951</v>
      </c>
      <c r="C3413" s="40" t="s">
        <v>1952</v>
      </c>
      <c r="D3413" s="163" t="s">
        <v>1953</v>
      </c>
      <c r="E3413" s="58" t="s">
        <v>1936</v>
      </c>
      <c r="F3413" s="67" t="str">
        <f t="shared" si="181"/>
        <v>10ml</v>
      </c>
      <c r="G3413" s="100">
        <f t="shared" si="182"/>
        <v>1.4</v>
      </c>
      <c r="H3413" s="168">
        <v>1</v>
      </c>
      <c r="I3413" s="115">
        <f t="shared" si="183"/>
        <v>1.4</v>
      </c>
    </row>
    <row r="3414" spans="1:9">
      <c r="A3414" s="96" t="s">
        <v>5869</v>
      </c>
      <c r="B3414" s="97" t="s">
        <v>1933</v>
      </c>
      <c r="C3414" s="40" t="s">
        <v>1934</v>
      </c>
      <c r="D3414" s="162" t="s">
        <v>1935</v>
      </c>
      <c r="E3414" s="58" t="s">
        <v>1936</v>
      </c>
      <c r="F3414" s="67">
        <f t="shared" si="181"/>
        <v>0</v>
      </c>
      <c r="G3414" s="100">
        <f t="shared" si="182"/>
        <v>0.3</v>
      </c>
      <c r="H3414" s="168">
        <v>1</v>
      </c>
      <c r="I3414" s="115">
        <f t="shared" si="183"/>
        <v>0.3</v>
      </c>
    </row>
    <row r="3415" spans="1:9">
      <c r="A3415" s="96" t="s">
        <v>5869</v>
      </c>
      <c r="B3415" s="97" t="s">
        <v>1944</v>
      </c>
      <c r="C3415" s="40" t="s">
        <v>1945</v>
      </c>
      <c r="D3415" s="163" t="s">
        <v>1946</v>
      </c>
      <c r="E3415" s="58" t="s">
        <v>1936</v>
      </c>
      <c r="F3415" s="67" t="str">
        <f t="shared" si="181"/>
        <v>1ml</v>
      </c>
      <c r="G3415" s="100">
        <f t="shared" si="182"/>
        <v>0.35</v>
      </c>
      <c r="H3415" s="168">
        <v>1</v>
      </c>
      <c r="I3415" s="115">
        <f t="shared" si="183"/>
        <v>0.35</v>
      </c>
    </row>
    <row r="3416" spans="1:9">
      <c r="A3416" s="96" t="s">
        <v>5869</v>
      </c>
      <c r="B3416" s="97" t="s">
        <v>1948</v>
      </c>
      <c r="C3416" s="40" t="s">
        <v>1949</v>
      </c>
      <c r="D3416" s="163" t="s">
        <v>1950</v>
      </c>
      <c r="E3416" s="58" t="s">
        <v>1936</v>
      </c>
      <c r="F3416" s="67">
        <f t="shared" si="181"/>
        <v>0</v>
      </c>
      <c r="G3416" s="100">
        <f t="shared" si="182"/>
        <v>1.45</v>
      </c>
      <c r="H3416" s="168">
        <v>1</v>
      </c>
      <c r="I3416" s="115">
        <f t="shared" si="183"/>
        <v>1.45</v>
      </c>
    </row>
    <row r="3417" spans="1:9">
      <c r="A3417" s="96" t="s">
        <v>5869</v>
      </c>
      <c r="B3417" s="97" t="s">
        <v>1353</v>
      </c>
      <c r="C3417" s="40" t="s">
        <v>1354</v>
      </c>
      <c r="D3417" s="163" t="s">
        <v>1355</v>
      </c>
      <c r="E3417" s="58" t="s">
        <v>1936</v>
      </c>
      <c r="F3417" s="67" t="str">
        <f t="shared" si="181"/>
        <v>2ml</v>
      </c>
      <c r="G3417" s="100">
        <f t="shared" si="182"/>
        <v>0.86</v>
      </c>
      <c r="H3417" s="168">
        <v>1</v>
      </c>
      <c r="I3417" s="115">
        <f t="shared" si="183"/>
        <v>0.86</v>
      </c>
    </row>
    <row r="3418" spans="1:9">
      <c r="A3418" s="96" t="s">
        <v>5869</v>
      </c>
      <c r="B3418" s="97" t="s">
        <v>1371</v>
      </c>
      <c r="C3418" s="40" t="s">
        <v>1372</v>
      </c>
      <c r="D3418" s="163">
        <v>0.01</v>
      </c>
      <c r="E3418" s="58" t="s">
        <v>1936</v>
      </c>
      <c r="F3418" s="67" t="str">
        <f t="shared" si="181"/>
        <v>20ml</v>
      </c>
      <c r="G3418" s="100">
        <f t="shared" si="182"/>
        <v>4.4000000000000004</v>
      </c>
      <c r="H3418" s="168">
        <v>1</v>
      </c>
      <c r="I3418" s="115">
        <f t="shared" si="183"/>
        <v>4.4000000000000004</v>
      </c>
    </row>
    <row r="3419" spans="1:9">
      <c r="A3419" s="96" t="s">
        <v>5869</v>
      </c>
      <c r="B3419" s="97" t="s">
        <v>4887</v>
      </c>
      <c r="C3419" s="126" t="s">
        <v>3947</v>
      </c>
      <c r="D3419" s="163"/>
      <c r="E3419" s="58"/>
      <c r="F3419" s="67" t="str">
        <f t="shared" si="181"/>
        <v>FR</v>
      </c>
      <c r="G3419" s="100">
        <f t="shared" si="182"/>
        <v>2.2999999999999998</v>
      </c>
      <c r="H3419" s="168">
        <v>1</v>
      </c>
      <c r="I3419" s="115">
        <f>H3419*G3419</f>
        <v>2.2999999999999998</v>
      </c>
    </row>
    <row r="3420" spans="1:9">
      <c r="A3420" s="96" t="s">
        <v>5869</v>
      </c>
      <c r="B3420" s="116" t="s">
        <v>1404</v>
      </c>
      <c r="C3420" s="117"/>
      <c r="D3420" s="118"/>
      <c r="E3420" s="118"/>
      <c r="F3420" s="119"/>
      <c r="G3420" s="120"/>
      <c r="H3420" s="315"/>
      <c r="I3420" s="122">
        <f>SUBTOTAL(9,I3410:I3419)</f>
        <v>13.7</v>
      </c>
    </row>
    <row r="3421" spans="1:9">
      <c r="A3421" s="96" t="s">
        <v>5869</v>
      </c>
      <c r="B3421" s="123" t="s">
        <v>1405</v>
      </c>
      <c r="C3421" s="110"/>
      <c r="D3421" s="111"/>
      <c r="E3421" s="112"/>
      <c r="F3421" s="110"/>
      <c r="G3421" s="113"/>
      <c r="H3421" s="203"/>
      <c r="I3421" s="114"/>
    </row>
    <row r="3422" spans="1:9" ht="25.5">
      <c r="A3422" s="96" t="s">
        <v>5869</v>
      </c>
      <c r="B3422" s="90" t="s">
        <v>5562</v>
      </c>
      <c r="C3422" s="23" t="s">
        <v>1406</v>
      </c>
      <c r="D3422" s="124"/>
      <c r="E3422" s="125"/>
      <c r="F3422" s="24" t="s">
        <v>1407</v>
      </c>
      <c r="G3422" s="51" t="s">
        <v>2730</v>
      </c>
      <c r="H3422" s="24" t="s">
        <v>4415</v>
      </c>
      <c r="I3422" s="24" t="s">
        <v>1403</v>
      </c>
    </row>
    <row r="3423" spans="1:9">
      <c r="A3423" s="96" t="s">
        <v>5869</v>
      </c>
      <c r="B3423" s="97" t="s">
        <v>4883</v>
      </c>
      <c r="C3423" s="126" t="s">
        <v>1813</v>
      </c>
      <c r="D3423" s="124"/>
      <c r="E3423" s="125"/>
      <c r="F3423" s="67" t="str">
        <f>+VLOOKUP(C3423,$C$7896:$P$9810,4,FALSE)</f>
        <v>UN</v>
      </c>
      <c r="G3423" s="100">
        <f>+VLOOKUP(C3423,$C$7896:$P$9810,13,FALSE)</f>
        <v>1.4449999999999998</v>
      </c>
      <c r="H3423" s="180">
        <v>1</v>
      </c>
      <c r="I3423" s="115">
        <f>H3423*G3423</f>
        <v>1.4449999999999998</v>
      </c>
    </row>
    <row r="3424" spans="1:9">
      <c r="A3424" s="96" t="s">
        <v>5869</v>
      </c>
      <c r="B3424" s="97" t="s">
        <v>4884</v>
      </c>
      <c r="C3424" s="126" t="s">
        <v>520</v>
      </c>
      <c r="D3424" s="128"/>
      <c r="E3424" s="129"/>
      <c r="F3424" s="67" t="str">
        <f>+VLOOKUP(C3424,$C$7896:$P$9810,4,FALSE)</f>
        <v>UN</v>
      </c>
      <c r="G3424" s="100">
        <f>+VLOOKUP(C3424,$C$7896:$P$9810,13,FALSE)</f>
        <v>8.7499999999999994E-2</v>
      </c>
      <c r="H3424" s="180">
        <v>1</v>
      </c>
      <c r="I3424" s="115">
        <f>H3424*G3424</f>
        <v>8.7499999999999994E-2</v>
      </c>
    </row>
    <row r="3425" spans="1:9">
      <c r="A3425" s="96" t="s">
        <v>5869</v>
      </c>
      <c r="B3425" s="97" t="s">
        <v>4885</v>
      </c>
      <c r="C3425" s="126" t="s">
        <v>523</v>
      </c>
      <c r="D3425" s="124"/>
      <c r="E3425" s="125"/>
      <c r="F3425" s="67" t="str">
        <f>+VLOOKUP(C3425,$C$7896:$P$9810,4,FALSE)</f>
        <v>UN</v>
      </c>
      <c r="G3425" s="100">
        <f>+VLOOKUP(C3425,$C$7896:$P$9810,13,FALSE)</f>
        <v>0.09</v>
      </c>
      <c r="H3425" s="180">
        <v>1</v>
      </c>
      <c r="I3425" s="115">
        <f>H3425*G3425</f>
        <v>0.09</v>
      </c>
    </row>
    <row r="3426" spans="1:9">
      <c r="A3426" s="96" t="s">
        <v>5869</v>
      </c>
      <c r="B3426" s="97" t="s">
        <v>4888</v>
      </c>
      <c r="C3426" s="126" t="s">
        <v>2935</v>
      </c>
      <c r="D3426" s="128"/>
      <c r="E3426" s="129"/>
      <c r="F3426" s="67" t="str">
        <f t="shared" ref="F3426:F3432" si="184">+VLOOKUP(C3426,$C$7896:$P$9810,4,FALSE)</f>
        <v>UN</v>
      </c>
      <c r="G3426" s="100">
        <f t="shared" ref="G3426:G3432" si="185">+VLOOKUP(C3426,$C$7896:$P$9810,13,FALSE)</f>
        <v>0.4</v>
      </c>
      <c r="H3426" s="180">
        <v>3</v>
      </c>
      <c r="I3426" s="115">
        <f t="shared" ref="I3426:I3432" si="186">H3426*G3426</f>
        <v>1.2000000000000002</v>
      </c>
    </row>
    <row r="3427" spans="1:9">
      <c r="A3427" s="96" t="s">
        <v>5869</v>
      </c>
      <c r="B3427" s="97" t="s">
        <v>4889</v>
      </c>
      <c r="C3427" s="126" t="s">
        <v>331</v>
      </c>
      <c r="D3427" s="124"/>
      <c r="E3427" s="125"/>
      <c r="F3427" s="67" t="str">
        <f t="shared" si="184"/>
        <v>UN</v>
      </c>
      <c r="G3427" s="100">
        <f t="shared" si="185"/>
        <v>0.99</v>
      </c>
      <c r="H3427" s="180">
        <v>1</v>
      </c>
      <c r="I3427" s="115">
        <f t="shared" si="186"/>
        <v>0.99</v>
      </c>
    </row>
    <row r="3428" spans="1:9">
      <c r="A3428" s="96" t="s">
        <v>5869</v>
      </c>
      <c r="B3428" s="97" t="s">
        <v>4890</v>
      </c>
      <c r="C3428" s="126" t="s">
        <v>2962</v>
      </c>
      <c r="D3428" s="128"/>
      <c r="E3428" s="129"/>
      <c r="F3428" s="67" t="str">
        <f t="shared" si="184"/>
        <v>UN</v>
      </c>
      <c r="G3428" s="100">
        <f t="shared" si="185"/>
        <v>1.5649999999999999</v>
      </c>
      <c r="H3428" s="180">
        <v>1</v>
      </c>
      <c r="I3428" s="115">
        <f t="shared" si="186"/>
        <v>1.5649999999999999</v>
      </c>
    </row>
    <row r="3429" spans="1:9">
      <c r="A3429" s="96" t="s">
        <v>5869</v>
      </c>
      <c r="B3429" s="97" t="s">
        <v>4892</v>
      </c>
      <c r="C3429" s="126" t="s">
        <v>1105</v>
      </c>
      <c r="D3429" s="124"/>
      <c r="E3429" s="125"/>
      <c r="F3429" s="67" t="str">
        <f t="shared" si="184"/>
        <v>UN</v>
      </c>
      <c r="G3429" s="100">
        <f t="shared" si="185"/>
        <v>0.9375</v>
      </c>
      <c r="H3429" s="180">
        <v>1</v>
      </c>
      <c r="I3429" s="115">
        <f t="shared" si="186"/>
        <v>0.9375</v>
      </c>
    </row>
    <row r="3430" spans="1:9">
      <c r="A3430" s="96" t="s">
        <v>5869</v>
      </c>
      <c r="B3430" s="97" t="s">
        <v>4893</v>
      </c>
      <c r="C3430" s="126" t="s">
        <v>1654</v>
      </c>
      <c r="D3430" s="128"/>
      <c r="E3430" s="129"/>
      <c r="F3430" s="67" t="str">
        <f t="shared" si="184"/>
        <v>UN</v>
      </c>
      <c r="G3430" s="100">
        <f t="shared" si="185"/>
        <v>0.41500000000000004</v>
      </c>
      <c r="H3430" s="180">
        <v>1</v>
      </c>
      <c r="I3430" s="115">
        <f t="shared" si="186"/>
        <v>0.41500000000000004</v>
      </c>
    </row>
    <row r="3431" spans="1:9">
      <c r="A3431" s="96" t="s">
        <v>5869</v>
      </c>
      <c r="B3431" s="97" t="s">
        <v>4894</v>
      </c>
      <c r="C3431" s="126" t="s">
        <v>1652</v>
      </c>
      <c r="D3431" s="124"/>
      <c r="E3431" s="118"/>
      <c r="F3431" s="67" t="str">
        <f t="shared" si="184"/>
        <v>UN</v>
      </c>
      <c r="G3431" s="100">
        <f t="shared" si="185"/>
        <v>0.41</v>
      </c>
      <c r="H3431" s="180">
        <v>1</v>
      </c>
      <c r="I3431" s="115">
        <f t="shared" si="186"/>
        <v>0.41</v>
      </c>
    </row>
    <row r="3432" spans="1:9">
      <c r="A3432" s="96" t="s">
        <v>5869</v>
      </c>
      <c r="B3432" s="97" t="s">
        <v>4895</v>
      </c>
      <c r="C3432" s="164" t="s">
        <v>150</v>
      </c>
      <c r="D3432" s="124"/>
      <c r="E3432" s="118"/>
      <c r="F3432" s="67" t="str">
        <f t="shared" si="184"/>
        <v>UN</v>
      </c>
      <c r="G3432" s="100">
        <f t="shared" si="185"/>
        <v>0.22</v>
      </c>
      <c r="H3432" s="180">
        <v>2</v>
      </c>
      <c r="I3432" s="115">
        <f t="shared" si="186"/>
        <v>0.44</v>
      </c>
    </row>
    <row r="3433" spans="1:9">
      <c r="A3433" s="96" t="s">
        <v>5869</v>
      </c>
      <c r="B3433" s="97"/>
      <c r="C3433" s="164"/>
      <c r="D3433" s="128"/>
      <c r="E3433" s="129"/>
      <c r="F3433" s="67"/>
      <c r="G3433" s="100"/>
      <c r="H3433" s="180"/>
      <c r="I3433" s="115">
        <f>H3433*G3433</f>
        <v>0</v>
      </c>
    </row>
    <row r="3434" spans="1:9">
      <c r="A3434" s="96" t="s">
        <v>5869</v>
      </c>
      <c r="B3434" s="116" t="s">
        <v>1404</v>
      </c>
      <c r="C3434" s="117"/>
      <c r="D3434" s="118"/>
      <c r="E3434" s="118"/>
      <c r="F3434" s="119"/>
      <c r="G3434" s="120"/>
      <c r="H3434" s="315"/>
      <c r="I3434" s="134">
        <f>SUBTOTAL(9,I3423:I3433)</f>
        <v>7.58</v>
      </c>
    </row>
    <row r="3435" spans="1:9">
      <c r="A3435" s="96" t="s">
        <v>5869</v>
      </c>
      <c r="B3435" s="151"/>
      <c r="C3435" s="152"/>
      <c r="D3435" s="153"/>
      <c r="E3435" s="154"/>
      <c r="F3435" s="152"/>
      <c r="G3435" s="155"/>
      <c r="H3435" s="318"/>
      <c r="I3435" s="138"/>
    </row>
    <row r="3436" spans="1:9">
      <c r="A3436" s="96" t="s">
        <v>5869</v>
      </c>
      <c r="B3436" s="116" t="s">
        <v>4421</v>
      </c>
      <c r="C3436" s="139"/>
      <c r="D3436" s="140"/>
      <c r="E3436" s="140"/>
      <c r="F3436" s="139"/>
      <c r="G3436" s="141"/>
      <c r="H3436" s="316"/>
      <c r="I3436" s="143">
        <f>I3434+I3420</f>
        <v>21.28</v>
      </c>
    </row>
    <row r="3437" spans="1:9">
      <c r="A3437" s="96" t="s">
        <v>5869</v>
      </c>
      <c r="B3437" s="144"/>
      <c r="C3437" s="145"/>
      <c r="D3437" s="146"/>
      <c r="E3437" s="147"/>
      <c r="F3437" s="145"/>
      <c r="G3437" s="148"/>
      <c r="H3437" s="144"/>
      <c r="I3437" s="145"/>
    </row>
    <row r="3438" spans="1:9">
      <c r="A3438" s="96" t="s">
        <v>5869</v>
      </c>
      <c r="B3438" s="144"/>
      <c r="C3438" s="145"/>
      <c r="D3438" s="146"/>
      <c r="E3438" s="147"/>
      <c r="F3438" s="145"/>
      <c r="G3438" s="148"/>
      <c r="H3438" s="144"/>
      <c r="I3438" s="145"/>
    </row>
    <row r="3439" spans="1:9" ht="14.25">
      <c r="A3439" s="440" t="s">
        <v>5892</v>
      </c>
      <c r="B3439" s="108" t="s">
        <v>1393</v>
      </c>
      <c r="C3439" s="145"/>
      <c r="D3439" s="146"/>
      <c r="E3439" s="147"/>
      <c r="F3439" s="149"/>
      <c r="G3439" s="148"/>
      <c r="H3439" s="317"/>
      <c r="I3439" s="145"/>
    </row>
    <row r="3440" spans="1:9">
      <c r="A3440" s="96" t="s">
        <v>5869</v>
      </c>
      <c r="B3440" s="144"/>
      <c r="C3440" s="145"/>
      <c r="D3440" s="146"/>
      <c r="E3440" s="147"/>
      <c r="F3440" s="149"/>
      <c r="G3440" s="148"/>
      <c r="H3440" s="317"/>
      <c r="I3440" s="145"/>
    </row>
    <row r="3441" spans="1:9">
      <c r="A3441" s="96" t="s">
        <v>5869</v>
      </c>
      <c r="B3441" s="109" t="s">
        <v>1402</v>
      </c>
      <c r="C3441" s="110"/>
      <c r="D3441" s="111"/>
      <c r="E3441" s="112"/>
      <c r="F3441" s="110"/>
      <c r="G3441" s="113"/>
      <c r="H3441" s="203"/>
      <c r="I3441" s="114"/>
    </row>
    <row r="3442" spans="1:9" ht="25.5">
      <c r="A3442" s="96" t="s">
        <v>5869</v>
      </c>
      <c r="B3442" s="90" t="s">
        <v>5562</v>
      </c>
      <c r="C3442" s="24" t="s">
        <v>2850</v>
      </c>
      <c r="D3442" s="24" t="s">
        <v>1931</v>
      </c>
      <c r="E3442" s="24" t="s">
        <v>1932</v>
      </c>
      <c r="F3442" s="24" t="s">
        <v>2279</v>
      </c>
      <c r="G3442" s="51" t="s">
        <v>2730</v>
      </c>
      <c r="H3442" s="24" t="s">
        <v>4415</v>
      </c>
      <c r="I3442" s="24" t="s">
        <v>1403</v>
      </c>
    </row>
    <row r="3443" spans="1:9">
      <c r="A3443" s="96" t="s">
        <v>5869</v>
      </c>
      <c r="B3443" s="97" t="s">
        <v>1351</v>
      </c>
      <c r="C3443" s="40" t="s">
        <v>1352</v>
      </c>
      <c r="D3443" s="66">
        <v>0.02</v>
      </c>
      <c r="E3443" s="66" t="s">
        <v>1936</v>
      </c>
      <c r="F3443" s="67" t="str">
        <f t="shared" ref="F3443:F3452" si="187">+VLOOKUP(C3443,$C$7896:$P$9810,4,FALSE)</f>
        <v>20ml</v>
      </c>
      <c r="G3443" s="100">
        <f t="shared" ref="G3443:G3452" si="188">+VLOOKUP(C3443,$C$7896:$P$9810,13,FALSE)</f>
        <v>1.5</v>
      </c>
      <c r="H3443" s="168">
        <v>1</v>
      </c>
      <c r="I3443" s="115">
        <f t="shared" ref="I3443:I3452" si="189">H3443*G3443</f>
        <v>1.5</v>
      </c>
    </row>
    <row r="3444" spans="1:9">
      <c r="A3444" s="96" t="s">
        <v>5869</v>
      </c>
      <c r="B3444" s="97" t="s">
        <v>4906</v>
      </c>
      <c r="C3444" s="40" t="s">
        <v>1937</v>
      </c>
      <c r="D3444" s="81" t="s">
        <v>1938</v>
      </c>
      <c r="E3444" s="66" t="s">
        <v>1936</v>
      </c>
      <c r="F3444" s="67" t="str">
        <f t="shared" si="187"/>
        <v>20ml</v>
      </c>
      <c r="G3444" s="100">
        <f t="shared" si="188"/>
        <v>1.4</v>
      </c>
      <c r="H3444" s="168">
        <v>1</v>
      </c>
      <c r="I3444" s="115">
        <f t="shared" si="189"/>
        <v>1.4</v>
      </c>
    </row>
    <row r="3445" spans="1:9">
      <c r="A3445" s="96" t="s">
        <v>5869</v>
      </c>
      <c r="B3445" s="97" t="s">
        <v>1359</v>
      </c>
      <c r="C3445" s="40" t="s">
        <v>1360</v>
      </c>
      <c r="D3445" s="81" t="s">
        <v>1946</v>
      </c>
      <c r="E3445" s="66" t="s">
        <v>1936</v>
      </c>
      <c r="F3445" s="67" t="str">
        <f t="shared" si="187"/>
        <v>5ml</v>
      </c>
      <c r="G3445" s="100">
        <f t="shared" si="188"/>
        <v>0.9</v>
      </c>
      <c r="H3445" s="168">
        <v>1</v>
      </c>
      <c r="I3445" s="115">
        <f t="shared" si="189"/>
        <v>0.9</v>
      </c>
    </row>
    <row r="3446" spans="1:9">
      <c r="A3446" s="96" t="s">
        <v>5869</v>
      </c>
      <c r="B3446" s="97" t="s">
        <v>1940</v>
      </c>
      <c r="C3446" s="40" t="s">
        <v>1941</v>
      </c>
      <c r="D3446" s="81" t="s">
        <v>1942</v>
      </c>
      <c r="E3446" s="66" t="s">
        <v>1936</v>
      </c>
      <c r="F3446" s="67" t="str">
        <f t="shared" si="187"/>
        <v>2ml</v>
      </c>
      <c r="G3446" s="100">
        <f t="shared" si="188"/>
        <v>0.24</v>
      </c>
      <c r="H3446" s="168">
        <v>2</v>
      </c>
      <c r="I3446" s="115">
        <f t="shared" si="189"/>
        <v>0.48</v>
      </c>
    </row>
    <row r="3447" spans="1:9">
      <c r="A3447" s="96" t="s">
        <v>5869</v>
      </c>
      <c r="B3447" s="97" t="s">
        <v>1951</v>
      </c>
      <c r="C3447" s="40" t="s">
        <v>1952</v>
      </c>
      <c r="D3447" s="81" t="s">
        <v>1953</v>
      </c>
      <c r="E3447" s="66" t="s">
        <v>1936</v>
      </c>
      <c r="F3447" s="67" t="str">
        <f t="shared" si="187"/>
        <v>10ml</v>
      </c>
      <c r="G3447" s="100">
        <f t="shared" si="188"/>
        <v>1.4</v>
      </c>
      <c r="H3447" s="168">
        <v>1</v>
      </c>
      <c r="I3447" s="115">
        <f t="shared" si="189"/>
        <v>1.4</v>
      </c>
    </row>
    <row r="3448" spans="1:9">
      <c r="A3448" s="96" t="s">
        <v>5869</v>
      </c>
      <c r="B3448" s="97" t="s">
        <v>1933</v>
      </c>
      <c r="C3448" s="40" t="s">
        <v>1934</v>
      </c>
      <c r="D3448" s="81" t="s">
        <v>1935</v>
      </c>
      <c r="E3448" s="66" t="s">
        <v>1936</v>
      </c>
      <c r="F3448" s="67">
        <f t="shared" si="187"/>
        <v>0</v>
      </c>
      <c r="G3448" s="100">
        <f t="shared" si="188"/>
        <v>0.3</v>
      </c>
      <c r="H3448" s="168">
        <v>2</v>
      </c>
      <c r="I3448" s="115">
        <f t="shared" si="189"/>
        <v>0.6</v>
      </c>
    </row>
    <row r="3449" spans="1:9">
      <c r="A3449" s="96" t="s">
        <v>5869</v>
      </c>
      <c r="B3449" s="97" t="s">
        <v>1944</v>
      </c>
      <c r="C3449" s="40" t="s">
        <v>1945</v>
      </c>
      <c r="D3449" s="81" t="s">
        <v>1946</v>
      </c>
      <c r="E3449" s="66" t="s">
        <v>1936</v>
      </c>
      <c r="F3449" s="67" t="str">
        <f t="shared" si="187"/>
        <v>1ml</v>
      </c>
      <c r="G3449" s="100">
        <f t="shared" si="188"/>
        <v>0.35</v>
      </c>
      <c r="H3449" s="168">
        <v>1</v>
      </c>
      <c r="I3449" s="115">
        <f t="shared" si="189"/>
        <v>0.35</v>
      </c>
    </row>
    <row r="3450" spans="1:9">
      <c r="A3450" s="96" t="s">
        <v>5869</v>
      </c>
      <c r="B3450" s="97" t="s">
        <v>1948</v>
      </c>
      <c r="C3450" s="40" t="s">
        <v>1949</v>
      </c>
      <c r="D3450" s="81" t="s">
        <v>1950</v>
      </c>
      <c r="E3450" s="66" t="s">
        <v>1936</v>
      </c>
      <c r="F3450" s="67">
        <f t="shared" si="187"/>
        <v>0</v>
      </c>
      <c r="G3450" s="100">
        <f t="shared" si="188"/>
        <v>1.45</v>
      </c>
      <c r="H3450" s="168">
        <v>2</v>
      </c>
      <c r="I3450" s="115">
        <f t="shared" si="189"/>
        <v>2.9</v>
      </c>
    </row>
    <row r="3451" spans="1:9">
      <c r="A3451" s="96" t="s">
        <v>5869</v>
      </c>
      <c r="B3451" s="97" t="s">
        <v>1353</v>
      </c>
      <c r="C3451" s="40" t="s">
        <v>1354</v>
      </c>
      <c r="D3451" s="81" t="s">
        <v>1355</v>
      </c>
      <c r="E3451" s="66" t="s">
        <v>1936</v>
      </c>
      <c r="F3451" s="67" t="str">
        <f t="shared" si="187"/>
        <v>2ml</v>
      </c>
      <c r="G3451" s="100">
        <f t="shared" si="188"/>
        <v>0.86</v>
      </c>
      <c r="H3451" s="168">
        <v>2</v>
      </c>
      <c r="I3451" s="115">
        <f t="shared" si="189"/>
        <v>1.72</v>
      </c>
    </row>
    <row r="3452" spans="1:9">
      <c r="A3452" s="96" t="s">
        <v>5869</v>
      </c>
      <c r="B3452" s="97" t="s">
        <v>4882</v>
      </c>
      <c r="C3452" s="40" t="s">
        <v>1385</v>
      </c>
      <c r="D3452" s="81" t="s">
        <v>1386</v>
      </c>
      <c r="E3452" s="66" t="s">
        <v>1936</v>
      </c>
      <c r="F3452" s="67" t="str">
        <f t="shared" si="187"/>
        <v>2ml</v>
      </c>
      <c r="G3452" s="100">
        <f t="shared" si="188"/>
        <v>1.44</v>
      </c>
      <c r="H3452" s="168">
        <v>1</v>
      </c>
      <c r="I3452" s="115">
        <f t="shared" si="189"/>
        <v>1.44</v>
      </c>
    </row>
    <row r="3453" spans="1:9">
      <c r="A3453" s="96" t="s">
        <v>5869</v>
      </c>
      <c r="B3453" s="116" t="s">
        <v>1404</v>
      </c>
      <c r="C3453" s="117"/>
      <c r="D3453" s="118"/>
      <c r="E3453" s="118"/>
      <c r="F3453" s="119"/>
      <c r="G3453" s="120"/>
      <c r="H3453" s="315"/>
      <c r="I3453" s="122">
        <f>SUBTOTAL(9,I3443:I3452)</f>
        <v>12.69</v>
      </c>
    </row>
    <row r="3454" spans="1:9">
      <c r="A3454" s="96" t="s">
        <v>5869</v>
      </c>
      <c r="B3454" s="123" t="s">
        <v>1405</v>
      </c>
      <c r="C3454" s="110"/>
      <c r="D3454" s="111"/>
      <c r="E3454" s="112"/>
      <c r="F3454" s="110"/>
      <c r="G3454" s="113"/>
      <c r="H3454" s="203"/>
      <c r="I3454" s="114"/>
    </row>
    <row r="3455" spans="1:9" ht="25.5">
      <c r="A3455" s="96" t="s">
        <v>5869</v>
      </c>
      <c r="B3455" s="90" t="s">
        <v>5562</v>
      </c>
      <c r="C3455" s="23" t="s">
        <v>1406</v>
      </c>
      <c r="D3455" s="124"/>
      <c r="E3455" s="125"/>
      <c r="F3455" s="24" t="s">
        <v>1407</v>
      </c>
      <c r="G3455" s="51" t="s">
        <v>2730</v>
      </c>
      <c r="H3455" s="24" t="s">
        <v>4415</v>
      </c>
      <c r="I3455" s="24" t="s">
        <v>1403</v>
      </c>
    </row>
    <row r="3456" spans="1:9">
      <c r="A3456" s="96" t="s">
        <v>5869</v>
      </c>
      <c r="B3456" s="97" t="s">
        <v>4883</v>
      </c>
      <c r="C3456" s="126" t="s">
        <v>1813</v>
      </c>
      <c r="D3456" s="124"/>
      <c r="E3456" s="125"/>
      <c r="F3456" s="67" t="str">
        <f t="shared" ref="F3456:F3468" si="190">+VLOOKUP(C3456,$C$7896:$P$9810,4,FALSE)</f>
        <v>UN</v>
      </c>
      <c r="G3456" s="100">
        <f t="shared" ref="G3456:G3468" si="191">+VLOOKUP(C3456,$C$7896:$P$9810,13,FALSE)</f>
        <v>1.4449999999999998</v>
      </c>
      <c r="H3456" s="180">
        <v>1</v>
      </c>
      <c r="I3456" s="115">
        <f t="shared" ref="I3456:I3468" si="192">H3456*G3456</f>
        <v>1.4449999999999998</v>
      </c>
    </row>
    <row r="3457" spans="1:9">
      <c r="A3457" s="96" t="s">
        <v>5869</v>
      </c>
      <c r="B3457" s="97" t="s">
        <v>4907</v>
      </c>
      <c r="C3457" s="126" t="s">
        <v>1537</v>
      </c>
      <c r="D3457" s="128"/>
      <c r="E3457" s="129"/>
      <c r="F3457" s="67" t="str">
        <f t="shared" si="190"/>
        <v>UN</v>
      </c>
      <c r="G3457" s="100">
        <f t="shared" si="191"/>
        <v>10.09</v>
      </c>
      <c r="H3457" s="180">
        <v>1</v>
      </c>
      <c r="I3457" s="115">
        <f t="shared" si="192"/>
        <v>10.09</v>
      </c>
    </row>
    <row r="3458" spans="1:9">
      <c r="A3458" s="96" t="s">
        <v>5869</v>
      </c>
      <c r="B3458" s="97" t="s">
        <v>4884</v>
      </c>
      <c r="C3458" s="126" t="s">
        <v>520</v>
      </c>
      <c r="D3458" s="124"/>
      <c r="E3458" s="125"/>
      <c r="F3458" s="67" t="str">
        <f t="shared" si="190"/>
        <v>UN</v>
      </c>
      <c r="G3458" s="100">
        <f t="shared" si="191"/>
        <v>8.7499999999999994E-2</v>
      </c>
      <c r="H3458" s="180">
        <v>1</v>
      </c>
      <c r="I3458" s="115">
        <f t="shared" si="192"/>
        <v>8.7499999999999994E-2</v>
      </c>
    </row>
    <row r="3459" spans="1:9">
      <c r="A3459" s="96" t="s">
        <v>5869</v>
      </c>
      <c r="B3459" s="97" t="s">
        <v>4908</v>
      </c>
      <c r="C3459" s="126" t="s">
        <v>522</v>
      </c>
      <c r="D3459" s="124"/>
      <c r="E3459" s="125"/>
      <c r="F3459" s="67" t="str">
        <f t="shared" si="190"/>
        <v>UN</v>
      </c>
      <c r="G3459" s="100">
        <f t="shared" si="191"/>
        <v>0.08</v>
      </c>
      <c r="H3459" s="180">
        <v>1</v>
      </c>
      <c r="I3459" s="115">
        <f t="shared" si="192"/>
        <v>0.08</v>
      </c>
    </row>
    <row r="3460" spans="1:9">
      <c r="A3460" s="96" t="s">
        <v>5869</v>
      </c>
      <c r="B3460" s="97" t="s">
        <v>4887</v>
      </c>
      <c r="C3460" s="126" t="s">
        <v>3947</v>
      </c>
      <c r="D3460" s="128"/>
      <c r="E3460" s="129"/>
      <c r="F3460" s="67" t="str">
        <f t="shared" si="190"/>
        <v>FR</v>
      </c>
      <c r="G3460" s="100">
        <f t="shared" si="191"/>
        <v>2.2999999999999998</v>
      </c>
      <c r="H3460" s="180">
        <v>2</v>
      </c>
      <c r="I3460" s="115">
        <f t="shared" si="192"/>
        <v>4.5999999999999996</v>
      </c>
    </row>
    <row r="3461" spans="1:9">
      <c r="A3461" s="96" t="s">
        <v>5869</v>
      </c>
      <c r="B3461" s="97" t="s">
        <v>4888</v>
      </c>
      <c r="C3461" s="126" t="s">
        <v>2935</v>
      </c>
      <c r="D3461" s="124"/>
      <c r="E3461" s="125"/>
      <c r="F3461" s="67" t="str">
        <f t="shared" si="190"/>
        <v>UN</v>
      </c>
      <c r="G3461" s="100">
        <f t="shared" si="191"/>
        <v>0.4</v>
      </c>
      <c r="H3461" s="180">
        <v>3</v>
      </c>
      <c r="I3461" s="115">
        <f t="shared" si="192"/>
        <v>1.2000000000000002</v>
      </c>
    </row>
    <row r="3462" spans="1:9">
      <c r="A3462" s="96" t="s">
        <v>5869</v>
      </c>
      <c r="B3462" s="97" t="s">
        <v>4889</v>
      </c>
      <c r="C3462" s="126" t="s">
        <v>331</v>
      </c>
      <c r="D3462" s="128"/>
      <c r="E3462" s="129"/>
      <c r="F3462" s="67" t="str">
        <f t="shared" si="190"/>
        <v>UN</v>
      </c>
      <c r="G3462" s="100">
        <f t="shared" si="191"/>
        <v>0.99</v>
      </c>
      <c r="H3462" s="180">
        <v>1</v>
      </c>
      <c r="I3462" s="115">
        <f t="shared" si="192"/>
        <v>0.99</v>
      </c>
    </row>
    <row r="3463" spans="1:9">
      <c r="A3463" s="96" t="s">
        <v>5869</v>
      </c>
      <c r="B3463" s="97" t="s">
        <v>4890</v>
      </c>
      <c r="C3463" s="126" t="s">
        <v>2962</v>
      </c>
      <c r="D3463" s="124"/>
      <c r="E3463" s="125"/>
      <c r="F3463" s="67" t="str">
        <f t="shared" si="190"/>
        <v>UN</v>
      </c>
      <c r="G3463" s="100">
        <f t="shared" si="191"/>
        <v>1.5649999999999999</v>
      </c>
      <c r="H3463" s="180">
        <v>1</v>
      </c>
      <c r="I3463" s="115">
        <f t="shared" si="192"/>
        <v>1.5649999999999999</v>
      </c>
    </row>
    <row r="3464" spans="1:9">
      <c r="A3464" s="96" t="s">
        <v>5869</v>
      </c>
      <c r="B3464" s="97" t="s">
        <v>4892</v>
      </c>
      <c r="C3464" s="127" t="s">
        <v>1105</v>
      </c>
      <c r="D3464" s="128"/>
      <c r="E3464" s="129"/>
      <c r="F3464" s="67" t="str">
        <f t="shared" si="190"/>
        <v>UN</v>
      </c>
      <c r="G3464" s="100">
        <f t="shared" si="191"/>
        <v>0.9375</v>
      </c>
      <c r="H3464" s="180">
        <v>1</v>
      </c>
      <c r="I3464" s="115">
        <f t="shared" si="192"/>
        <v>0.9375</v>
      </c>
    </row>
    <row r="3465" spans="1:9">
      <c r="A3465" s="96" t="s">
        <v>5869</v>
      </c>
      <c r="B3465" s="97" t="s">
        <v>4893</v>
      </c>
      <c r="C3465" s="126" t="s">
        <v>1654</v>
      </c>
      <c r="D3465" s="124"/>
      <c r="E3465" s="118"/>
      <c r="F3465" s="67" t="str">
        <f t="shared" si="190"/>
        <v>UN</v>
      </c>
      <c r="G3465" s="100">
        <f t="shared" si="191"/>
        <v>0.41500000000000004</v>
      </c>
      <c r="H3465" s="180">
        <v>1</v>
      </c>
      <c r="I3465" s="115">
        <f t="shared" si="192"/>
        <v>0.41500000000000004</v>
      </c>
    </row>
    <row r="3466" spans="1:9">
      <c r="A3466" s="96" t="s">
        <v>5869</v>
      </c>
      <c r="B3466" s="97" t="s">
        <v>4894</v>
      </c>
      <c r="C3466" s="127" t="s">
        <v>1652</v>
      </c>
      <c r="D3466" s="128"/>
      <c r="E3466" s="129"/>
      <c r="F3466" s="67" t="str">
        <f t="shared" si="190"/>
        <v>UN</v>
      </c>
      <c r="G3466" s="100">
        <f t="shared" si="191"/>
        <v>0.41</v>
      </c>
      <c r="H3466" s="180">
        <v>2</v>
      </c>
      <c r="I3466" s="115">
        <f t="shared" si="192"/>
        <v>0.82</v>
      </c>
    </row>
    <row r="3467" spans="1:9">
      <c r="A3467" s="96" t="s">
        <v>5869</v>
      </c>
      <c r="B3467" s="97" t="s">
        <v>4895</v>
      </c>
      <c r="C3467" s="126" t="s">
        <v>150</v>
      </c>
      <c r="D3467" s="124"/>
      <c r="E3467" s="125"/>
      <c r="F3467" s="67" t="str">
        <f t="shared" si="190"/>
        <v>UN</v>
      </c>
      <c r="G3467" s="100">
        <f t="shared" si="191"/>
        <v>0.22</v>
      </c>
      <c r="H3467" s="180">
        <v>1</v>
      </c>
      <c r="I3467" s="115">
        <f t="shared" si="192"/>
        <v>0.22</v>
      </c>
    </row>
    <row r="3468" spans="1:9">
      <c r="A3468" s="96" t="s">
        <v>5869</v>
      </c>
      <c r="B3468" s="97" t="s">
        <v>4909</v>
      </c>
      <c r="C3468" s="126" t="s">
        <v>3469</v>
      </c>
      <c r="D3468" s="128"/>
      <c r="E3468" s="129"/>
      <c r="F3468" s="67" t="str">
        <f t="shared" si="190"/>
        <v>UN</v>
      </c>
      <c r="G3468" s="100">
        <f t="shared" si="191"/>
        <v>4.13</v>
      </c>
      <c r="H3468" s="180">
        <v>1</v>
      </c>
      <c r="I3468" s="115">
        <f t="shared" si="192"/>
        <v>4.13</v>
      </c>
    </row>
    <row r="3469" spans="1:9">
      <c r="A3469" s="96" t="s">
        <v>5869</v>
      </c>
      <c r="B3469" s="116" t="s">
        <v>1404</v>
      </c>
      <c r="C3469" s="117"/>
      <c r="D3469" s="118"/>
      <c r="E3469" s="118"/>
      <c r="F3469" s="119"/>
      <c r="G3469" s="120"/>
      <c r="H3469" s="315"/>
      <c r="I3469" s="134">
        <f>SUBTOTAL(9,I3456:I3468)</f>
        <v>26.58</v>
      </c>
    </row>
    <row r="3470" spans="1:9">
      <c r="A3470" s="96" t="s">
        <v>5869</v>
      </c>
      <c r="B3470" s="151"/>
      <c r="C3470" s="152"/>
      <c r="D3470" s="153"/>
      <c r="E3470" s="154"/>
      <c r="F3470" s="152"/>
      <c r="G3470" s="155"/>
      <c r="H3470" s="318"/>
      <c r="I3470" s="138"/>
    </row>
    <row r="3471" spans="1:9">
      <c r="A3471" s="96" t="s">
        <v>5869</v>
      </c>
      <c r="B3471" s="116" t="s">
        <v>4421</v>
      </c>
      <c r="C3471" s="139"/>
      <c r="D3471" s="140"/>
      <c r="E3471" s="140"/>
      <c r="F3471" s="139"/>
      <c r="G3471" s="141"/>
      <c r="H3471" s="316"/>
      <c r="I3471" s="143">
        <f>I3469+I3453</f>
        <v>39.269999999999996</v>
      </c>
    </row>
    <row r="3472" spans="1:9">
      <c r="A3472" s="96" t="s">
        <v>5869</v>
      </c>
      <c r="B3472" s="144"/>
      <c r="C3472" s="145"/>
      <c r="D3472" s="146"/>
      <c r="E3472" s="147"/>
      <c r="F3472" s="145"/>
      <c r="G3472" s="148"/>
      <c r="H3472" s="144"/>
      <c r="I3472" s="145"/>
    </row>
    <row r="3473" spans="1:9">
      <c r="A3473" s="96" t="s">
        <v>5869</v>
      </c>
      <c r="B3473" s="144"/>
      <c r="C3473" s="145"/>
      <c r="D3473" s="146"/>
      <c r="E3473" s="147"/>
      <c r="F3473" s="145"/>
      <c r="G3473" s="148"/>
      <c r="H3473" s="144"/>
      <c r="I3473" s="145"/>
    </row>
    <row r="3474" spans="1:9" ht="14.25">
      <c r="A3474" s="440" t="s">
        <v>5892</v>
      </c>
      <c r="B3474" s="108" t="s">
        <v>1394</v>
      </c>
      <c r="C3474" s="145"/>
      <c r="D3474" s="146"/>
      <c r="E3474" s="147"/>
      <c r="F3474" s="145"/>
      <c r="G3474" s="148"/>
      <c r="H3474" s="144"/>
      <c r="I3474" s="145"/>
    </row>
    <row r="3475" spans="1:9">
      <c r="A3475" s="96" t="s">
        <v>5869</v>
      </c>
      <c r="B3475" s="144"/>
      <c r="C3475" s="145"/>
      <c r="D3475" s="146"/>
      <c r="E3475" s="147"/>
      <c r="F3475" s="149"/>
      <c r="G3475" s="148"/>
      <c r="H3475" s="317"/>
      <c r="I3475" s="145"/>
    </row>
    <row r="3476" spans="1:9">
      <c r="A3476" s="96" t="s">
        <v>5869</v>
      </c>
      <c r="B3476" s="109" t="s">
        <v>1402</v>
      </c>
      <c r="C3476" s="110"/>
      <c r="D3476" s="111"/>
      <c r="E3476" s="112"/>
      <c r="F3476" s="110"/>
      <c r="G3476" s="113"/>
      <c r="H3476" s="203"/>
      <c r="I3476" s="114"/>
    </row>
    <row r="3477" spans="1:9" ht="25.5">
      <c r="A3477" s="96" t="s">
        <v>5869</v>
      </c>
      <c r="B3477" s="90" t="s">
        <v>5562</v>
      </c>
      <c r="C3477" s="24" t="s">
        <v>2850</v>
      </c>
      <c r="D3477" s="24" t="s">
        <v>1931</v>
      </c>
      <c r="E3477" s="24" t="s">
        <v>1932</v>
      </c>
      <c r="F3477" s="24" t="s">
        <v>2279</v>
      </c>
      <c r="G3477" s="51" t="s">
        <v>2730</v>
      </c>
      <c r="H3477" s="24" t="s">
        <v>4415</v>
      </c>
      <c r="I3477" s="24" t="s">
        <v>1403</v>
      </c>
    </row>
    <row r="3478" spans="1:9">
      <c r="A3478" s="96" t="s">
        <v>5869</v>
      </c>
      <c r="B3478" s="97" t="s">
        <v>1351</v>
      </c>
      <c r="C3478" s="40" t="s">
        <v>1352</v>
      </c>
      <c r="D3478" s="66">
        <v>0.02</v>
      </c>
      <c r="E3478" s="66" t="s">
        <v>1936</v>
      </c>
      <c r="F3478" s="67" t="str">
        <f t="shared" ref="F3478:F3487" si="193">+VLOOKUP(C3478,$C$7896:$P$9810,4,FALSE)</f>
        <v>20ml</v>
      </c>
      <c r="G3478" s="100">
        <f t="shared" ref="G3478:G3487" si="194">+VLOOKUP(C3478,$C$7896:$P$9810,13,FALSE)</f>
        <v>1.5</v>
      </c>
      <c r="H3478" s="168">
        <v>1</v>
      </c>
      <c r="I3478" s="115">
        <f t="shared" ref="I3478:I3487" si="195">H3478*G3478</f>
        <v>1.5</v>
      </c>
    </row>
    <row r="3479" spans="1:9">
      <c r="A3479" s="96" t="s">
        <v>5869</v>
      </c>
      <c r="B3479" s="97" t="s">
        <v>4905</v>
      </c>
      <c r="C3479" s="40" t="s">
        <v>1956</v>
      </c>
      <c r="D3479" s="66" t="s">
        <v>1350</v>
      </c>
      <c r="E3479" s="66" t="s">
        <v>1936</v>
      </c>
      <c r="F3479" s="67" t="str">
        <f t="shared" si="193"/>
        <v>20ml</v>
      </c>
      <c r="G3479" s="100">
        <f t="shared" si="194"/>
        <v>2.04</v>
      </c>
      <c r="H3479" s="168">
        <v>1</v>
      </c>
      <c r="I3479" s="115">
        <f t="shared" si="195"/>
        <v>2.04</v>
      </c>
    </row>
    <row r="3480" spans="1:9">
      <c r="A3480" s="96" t="s">
        <v>5869</v>
      </c>
      <c r="B3480" s="97" t="s">
        <v>1359</v>
      </c>
      <c r="C3480" s="40" t="s">
        <v>1360</v>
      </c>
      <c r="D3480" s="81" t="s">
        <v>1946</v>
      </c>
      <c r="E3480" s="66" t="s">
        <v>1936</v>
      </c>
      <c r="F3480" s="67" t="str">
        <f t="shared" si="193"/>
        <v>5ml</v>
      </c>
      <c r="G3480" s="100">
        <f t="shared" si="194"/>
        <v>0.9</v>
      </c>
      <c r="H3480" s="168">
        <v>1</v>
      </c>
      <c r="I3480" s="115">
        <f t="shared" si="195"/>
        <v>0.9</v>
      </c>
    </row>
    <row r="3481" spans="1:9">
      <c r="A3481" s="96" t="s">
        <v>5869</v>
      </c>
      <c r="B3481" s="97" t="s">
        <v>1940</v>
      </c>
      <c r="C3481" s="40" t="s">
        <v>1941</v>
      </c>
      <c r="D3481" s="81" t="s">
        <v>1942</v>
      </c>
      <c r="E3481" s="66" t="s">
        <v>1936</v>
      </c>
      <c r="F3481" s="67" t="str">
        <f t="shared" si="193"/>
        <v>2ml</v>
      </c>
      <c r="G3481" s="100">
        <f t="shared" si="194"/>
        <v>0.24</v>
      </c>
      <c r="H3481" s="168">
        <v>2</v>
      </c>
      <c r="I3481" s="115">
        <f t="shared" si="195"/>
        <v>0.48</v>
      </c>
    </row>
    <row r="3482" spans="1:9">
      <c r="A3482" s="96" t="s">
        <v>5869</v>
      </c>
      <c r="B3482" s="97" t="s">
        <v>1951</v>
      </c>
      <c r="C3482" s="40" t="s">
        <v>1952</v>
      </c>
      <c r="D3482" s="81" t="s">
        <v>1953</v>
      </c>
      <c r="E3482" s="66" t="s">
        <v>1936</v>
      </c>
      <c r="F3482" s="67" t="str">
        <f t="shared" si="193"/>
        <v>10ml</v>
      </c>
      <c r="G3482" s="100">
        <f t="shared" si="194"/>
        <v>1.4</v>
      </c>
      <c r="H3482" s="168">
        <v>1</v>
      </c>
      <c r="I3482" s="115">
        <f t="shared" si="195"/>
        <v>1.4</v>
      </c>
    </row>
    <row r="3483" spans="1:9">
      <c r="A3483" s="96" t="s">
        <v>5869</v>
      </c>
      <c r="B3483" s="97" t="s">
        <v>1933</v>
      </c>
      <c r="C3483" s="40" t="s">
        <v>1934</v>
      </c>
      <c r="D3483" s="81" t="s">
        <v>1935</v>
      </c>
      <c r="E3483" s="66" t="s">
        <v>1936</v>
      </c>
      <c r="F3483" s="67">
        <f t="shared" si="193"/>
        <v>0</v>
      </c>
      <c r="G3483" s="100">
        <f t="shared" si="194"/>
        <v>0.3</v>
      </c>
      <c r="H3483" s="168">
        <v>2</v>
      </c>
      <c r="I3483" s="115">
        <f t="shared" si="195"/>
        <v>0.6</v>
      </c>
    </row>
    <row r="3484" spans="1:9">
      <c r="A3484" s="96" t="s">
        <v>5869</v>
      </c>
      <c r="B3484" s="97" t="s">
        <v>1944</v>
      </c>
      <c r="C3484" s="40" t="s">
        <v>1945</v>
      </c>
      <c r="D3484" s="81" t="s">
        <v>1946</v>
      </c>
      <c r="E3484" s="66" t="s">
        <v>1936</v>
      </c>
      <c r="F3484" s="67" t="str">
        <f t="shared" si="193"/>
        <v>1ml</v>
      </c>
      <c r="G3484" s="100">
        <f t="shared" si="194"/>
        <v>0.35</v>
      </c>
      <c r="H3484" s="168">
        <v>1</v>
      </c>
      <c r="I3484" s="115">
        <f t="shared" si="195"/>
        <v>0.35</v>
      </c>
    </row>
    <row r="3485" spans="1:9">
      <c r="A3485" s="96" t="s">
        <v>5869</v>
      </c>
      <c r="B3485" s="97" t="s">
        <v>1948</v>
      </c>
      <c r="C3485" s="40" t="s">
        <v>1949</v>
      </c>
      <c r="D3485" s="81" t="s">
        <v>1950</v>
      </c>
      <c r="E3485" s="66" t="s">
        <v>1936</v>
      </c>
      <c r="F3485" s="67">
        <f t="shared" si="193"/>
        <v>0</v>
      </c>
      <c r="G3485" s="100">
        <f t="shared" si="194"/>
        <v>1.45</v>
      </c>
      <c r="H3485" s="168">
        <v>2</v>
      </c>
      <c r="I3485" s="115">
        <f t="shared" si="195"/>
        <v>2.9</v>
      </c>
    </row>
    <row r="3486" spans="1:9">
      <c r="A3486" s="96" t="s">
        <v>5869</v>
      </c>
      <c r="B3486" s="97" t="s">
        <v>1353</v>
      </c>
      <c r="C3486" s="40" t="s">
        <v>1354</v>
      </c>
      <c r="D3486" s="81" t="s">
        <v>1355</v>
      </c>
      <c r="E3486" s="66" t="s">
        <v>1936</v>
      </c>
      <c r="F3486" s="67" t="str">
        <f t="shared" si="193"/>
        <v>2ml</v>
      </c>
      <c r="G3486" s="100">
        <f t="shared" si="194"/>
        <v>0.86</v>
      </c>
      <c r="H3486" s="168">
        <v>2</v>
      </c>
      <c r="I3486" s="115">
        <f t="shared" si="195"/>
        <v>1.72</v>
      </c>
    </row>
    <row r="3487" spans="1:9">
      <c r="A3487" s="96" t="s">
        <v>5869</v>
      </c>
      <c r="B3487" s="97" t="s">
        <v>4882</v>
      </c>
      <c r="C3487" s="40" t="s">
        <v>1385</v>
      </c>
      <c r="D3487" s="81" t="s">
        <v>1386</v>
      </c>
      <c r="E3487" s="66" t="s">
        <v>1936</v>
      </c>
      <c r="F3487" s="67" t="str">
        <f t="shared" si="193"/>
        <v>2ml</v>
      </c>
      <c r="G3487" s="100">
        <f t="shared" si="194"/>
        <v>1.44</v>
      </c>
      <c r="H3487" s="168">
        <v>1</v>
      </c>
      <c r="I3487" s="115">
        <f t="shared" si="195"/>
        <v>1.44</v>
      </c>
    </row>
    <row r="3488" spans="1:9">
      <c r="A3488" s="96" t="s">
        <v>5869</v>
      </c>
      <c r="B3488" s="116" t="s">
        <v>1404</v>
      </c>
      <c r="C3488" s="117"/>
      <c r="D3488" s="118"/>
      <c r="E3488" s="118"/>
      <c r="F3488" s="119"/>
      <c r="G3488" s="120"/>
      <c r="H3488" s="315"/>
      <c r="I3488" s="122">
        <f>SUBTOTAL(9,I3478:I3487)</f>
        <v>13.33</v>
      </c>
    </row>
    <row r="3489" spans="1:9">
      <c r="A3489" s="96" t="s">
        <v>5869</v>
      </c>
      <c r="B3489" s="123" t="s">
        <v>1405</v>
      </c>
      <c r="C3489" s="110"/>
      <c r="D3489" s="111"/>
      <c r="E3489" s="112"/>
      <c r="F3489" s="110"/>
      <c r="G3489" s="113"/>
      <c r="H3489" s="203"/>
      <c r="I3489" s="114"/>
    </row>
    <row r="3490" spans="1:9" ht="25.5">
      <c r="A3490" s="96" t="s">
        <v>5869</v>
      </c>
      <c r="B3490" s="90" t="s">
        <v>5562</v>
      </c>
      <c r="C3490" s="23" t="s">
        <v>1406</v>
      </c>
      <c r="D3490" s="124"/>
      <c r="E3490" s="125"/>
      <c r="F3490" s="24" t="s">
        <v>1407</v>
      </c>
      <c r="G3490" s="51" t="s">
        <v>2730</v>
      </c>
      <c r="H3490" s="24" t="s">
        <v>4415</v>
      </c>
      <c r="I3490" s="24" t="s">
        <v>1403</v>
      </c>
    </row>
    <row r="3491" spans="1:9">
      <c r="A3491" s="96" t="s">
        <v>5869</v>
      </c>
      <c r="B3491" s="97" t="s">
        <v>4883</v>
      </c>
      <c r="C3491" s="126" t="s">
        <v>1813</v>
      </c>
      <c r="D3491" s="124"/>
      <c r="E3491" s="125"/>
      <c r="F3491" s="67" t="str">
        <f t="shared" ref="F3491:F3504" si="196">+VLOOKUP(C3491,$C$7896:$P$9810,4,FALSE)</f>
        <v>UN</v>
      </c>
      <c r="G3491" s="100">
        <f t="shared" ref="G3491:G3504" si="197">+VLOOKUP(C3491,$C$7896:$P$9810,13,FALSE)</f>
        <v>1.4449999999999998</v>
      </c>
      <c r="H3491" s="180">
        <v>1</v>
      </c>
      <c r="I3491" s="115">
        <f t="shared" ref="I3491:I3504" si="198">H3491*G3491</f>
        <v>1.4449999999999998</v>
      </c>
    </row>
    <row r="3492" spans="1:9">
      <c r="A3492" s="96" t="s">
        <v>5869</v>
      </c>
      <c r="B3492" s="97"/>
      <c r="C3492" s="126" t="s">
        <v>1536</v>
      </c>
      <c r="D3492" s="128"/>
      <c r="E3492" s="129"/>
      <c r="F3492" s="67" t="str">
        <f t="shared" si="196"/>
        <v>UN</v>
      </c>
      <c r="G3492" s="100">
        <f t="shared" si="197"/>
        <v>16.2</v>
      </c>
      <c r="H3492" s="180">
        <v>1</v>
      </c>
      <c r="I3492" s="115">
        <f t="shared" si="198"/>
        <v>16.2</v>
      </c>
    </row>
    <row r="3493" spans="1:9">
      <c r="A3493" s="96" t="s">
        <v>5869</v>
      </c>
      <c r="B3493" s="97" t="s">
        <v>4884</v>
      </c>
      <c r="C3493" s="126" t="s">
        <v>520</v>
      </c>
      <c r="D3493" s="124"/>
      <c r="E3493" s="125"/>
      <c r="F3493" s="67" t="str">
        <f t="shared" si="196"/>
        <v>UN</v>
      </c>
      <c r="G3493" s="100">
        <f t="shared" si="197"/>
        <v>8.7499999999999994E-2</v>
      </c>
      <c r="H3493" s="180">
        <v>1</v>
      </c>
      <c r="I3493" s="115">
        <f t="shared" si="198"/>
        <v>8.7499999999999994E-2</v>
      </c>
    </row>
    <row r="3494" spans="1:9">
      <c r="A3494" s="96" t="s">
        <v>5869</v>
      </c>
      <c r="B3494" s="97" t="s">
        <v>4885</v>
      </c>
      <c r="C3494" s="126" t="s">
        <v>523</v>
      </c>
      <c r="D3494" s="124"/>
      <c r="E3494" s="125"/>
      <c r="F3494" s="67" t="str">
        <f t="shared" si="196"/>
        <v>UN</v>
      </c>
      <c r="G3494" s="100">
        <f t="shared" si="197"/>
        <v>0.09</v>
      </c>
      <c r="H3494" s="180">
        <v>1</v>
      </c>
      <c r="I3494" s="115">
        <f t="shared" si="198"/>
        <v>0.09</v>
      </c>
    </row>
    <row r="3495" spans="1:9">
      <c r="A3495" s="96" t="s">
        <v>5869</v>
      </c>
      <c r="B3495" s="97" t="s">
        <v>4910</v>
      </c>
      <c r="C3495" s="126" t="s">
        <v>1816</v>
      </c>
      <c r="D3495" s="128"/>
      <c r="E3495" s="129"/>
      <c r="F3495" s="67" t="str">
        <f t="shared" si="196"/>
        <v>UN</v>
      </c>
      <c r="G3495" s="100">
        <f t="shared" si="197"/>
        <v>23.75</v>
      </c>
      <c r="H3495" s="180">
        <v>1</v>
      </c>
      <c r="I3495" s="115">
        <f t="shared" si="198"/>
        <v>23.75</v>
      </c>
    </row>
    <row r="3496" spans="1:9">
      <c r="A3496" s="96" t="s">
        <v>5869</v>
      </c>
      <c r="B3496" s="97" t="s">
        <v>4887</v>
      </c>
      <c r="C3496" s="126" t="s">
        <v>3947</v>
      </c>
      <c r="D3496" s="124"/>
      <c r="E3496" s="125"/>
      <c r="F3496" s="67" t="str">
        <f t="shared" si="196"/>
        <v>FR</v>
      </c>
      <c r="G3496" s="100">
        <f t="shared" si="197"/>
        <v>2.2999999999999998</v>
      </c>
      <c r="H3496" s="180">
        <v>2</v>
      </c>
      <c r="I3496" s="115">
        <f t="shared" si="198"/>
        <v>4.5999999999999996</v>
      </c>
    </row>
    <row r="3497" spans="1:9">
      <c r="A3497" s="96" t="s">
        <v>5869</v>
      </c>
      <c r="B3497" s="97" t="s">
        <v>4888</v>
      </c>
      <c r="C3497" s="126" t="s">
        <v>2935</v>
      </c>
      <c r="D3497" s="128"/>
      <c r="E3497" s="129"/>
      <c r="F3497" s="67" t="str">
        <f t="shared" si="196"/>
        <v>UN</v>
      </c>
      <c r="G3497" s="100">
        <f t="shared" si="197"/>
        <v>0.4</v>
      </c>
      <c r="H3497" s="180">
        <v>3</v>
      </c>
      <c r="I3497" s="115">
        <f t="shared" si="198"/>
        <v>1.2000000000000002</v>
      </c>
    </row>
    <row r="3498" spans="1:9">
      <c r="A3498" s="96" t="s">
        <v>5869</v>
      </c>
      <c r="B3498" s="97" t="s">
        <v>4889</v>
      </c>
      <c r="C3498" s="126" t="s">
        <v>331</v>
      </c>
      <c r="D3498" s="124"/>
      <c r="E3498" s="125"/>
      <c r="F3498" s="67" t="str">
        <f t="shared" si="196"/>
        <v>UN</v>
      </c>
      <c r="G3498" s="100">
        <f t="shared" si="197"/>
        <v>0.99</v>
      </c>
      <c r="H3498" s="180">
        <v>1</v>
      </c>
      <c r="I3498" s="115">
        <f t="shared" si="198"/>
        <v>0.99</v>
      </c>
    </row>
    <row r="3499" spans="1:9">
      <c r="A3499" s="96" t="s">
        <v>5869</v>
      </c>
      <c r="B3499" s="97" t="s">
        <v>4890</v>
      </c>
      <c r="C3499" s="126" t="s">
        <v>2962</v>
      </c>
      <c r="D3499" s="128"/>
      <c r="E3499" s="129"/>
      <c r="F3499" s="67" t="str">
        <f t="shared" si="196"/>
        <v>UN</v>
      </c>
      <c r="G3499" s="100">
        <f t="shared" si="197"/>
        <v>1.5649999999999999</v>
      </c>
      <c r="H3499" s="180">
        <v>1</v>
      </c>
      <c r="I3499" s="115">
        <f t="shared" si="198"/>
        <v>1.5649999999999999</v>
      </c>
    </row>
    <row r="3500" spans="1:9">
      <c r="A3500" s="96" t="s">
        <v>5869</v>
      </c>
      <c r="B3500" s="97" t="s">
        <v>4892</v>
      </c>
      <c r="C3500" s="126" t="s">
        <v>1105</v>
      </c>
      <c r="D3500" s="124"/>
      <c r="E3500" s="118"/>
      <c r="F3500" s="67" t="str">
        <f t="shared" si="196"/>
        <v>UN</v>
      </c>
      <c r="G3500" s="100">
        <f t="shared" si="197"/>
        <v>0.9375</v>
      </c>
      <c r="H3500" s="180">
        <v>1</v>
      </c>
      <c r="I3500" s="115">
        <f t="shared" si="198"/>
        <v>0.9375</v>
      </c>
    </row>
    <row r="3501" spans="1:9">
      <c r="A3501" s="96" t="s">
        <v>5869</v>
      </c>
      <c r="B3501" s="97" t="s">
        <v>4893</v>
      </c>
      <c r="C3501" s="126" t="s">
        <v>1654</v>
      </c>
      <c r="D3501" s="128"/>
      <c r="E3501" s="129"/>
      <c r="F3501" s="67" t="str">
        <f t="shared" si="196"/>
        <v>UN</v>
      </c>
      <c r="G3501" s="100">
        <f t="shared" si="197"/>
        <v>0.41500000000000004</v>
      </c>
      <c r="H3501" s="180">
        <v>1</v>
      </c>
      <c r="I3501" s="115">
        <f t="shared" si="198"/>
        <v>0.41500000000000004</v>
      </c>
    </row>
    <row r="3502" spans="1:9">
      <c r="A3502" s="96" t="s">
        <v>5869</v>
      </c>
      <c r="B3502" s="97" t="s">
        <v>4894</v>
      </c>
      <c r="C3502" s="126" t="s">
        <v>1652</v>
      </c>
      <c r="D3502" s="124"/>
      <c r="E3502" s="125"/>
      <c r="F3502" s="67" t="str">
        <f t="shared" si="196"/>
        <v>UN</v>
      </c>
      <c r="G3502" s="100">
        <f t="shared" si="197"/>
        <v>0.41</v>
      </c>
      <c r="H3502" s="180">
        <v>1</v>
      </c>
      <c r="I3502" s="115">
        <f t="shared" si="198"/>
        <v>0.41</v>
      </c>
    </row>
    <row r="3503" spans="1:9">
      <c r="A3503" s="96" t="s">
        <v>5869</v>
      </c>
      <c r="B3503" s="97" t="s">
        <v>4895</v>
      </c>
      <c r="C3503" s="164" t="s">
        <v>150</v>
      </c>
      <c r="D3503" s="128"/>
      <c r="E3503" s="129"/>
      <c r="F3503" s="67" t="str">
        <f t="shared" si="196"/>
        <v>UN</v>
      </c>
      <c r="G3503" s="100">
        <f t="shared" si="197"/>
        <v>0.22</v>
      </c>
      <c r="H3503" s="180">
        <v>1</v>
      </c>
      <c r="I3503" s="115">
        <f t="shared" si="198"/>
        <v>0.22</v>
      </c>
    </row>
    <row r="3504" spans="1:9">
      <c r="A3504" s="96" t="s">
        <v>5869</v>
      </c>
      <c r="B3504" s="97" t="s">
        <v>4911</v>
      </c>
      <c r="C3504" s="126" t="s">
        <v>1073</v>
      </c>
      <c r="D3504" s="81"/>
      <c r="E3504" s="125"/>
      <c r="F3504" s="67" t="str">
        <f t="shared" si="196"/>
        <v>UN</v>
      </c>
      <c r="G3504" s="100">
        <f t="shared" si="197"/>
        <v>1.2</v>
      </c>
      <c r="H3504" s="180">
        <v>3</v>
      </c>
      <c r="I3504" s="115">
        <f t="shared" si="198"/>
        <v>3.5999999999999996</v>
      </c>
    </row>
    <row r="3505" spans="1:9">
      <c r="A3505" s="96" t="s">
        <v>5869</v>
      </c>
      <c r="B3505" s="116" t="s">
        <v>1404</v>
      </c>
      <c r="C3505" s="117"/>
      <c r="D3505" s="118"/>
      <c r="E3505" s="118"/>
      <c r="F3505" s="119"/>
      <c r="G3505" s="120"/>
      <c r="H3505" s="315"/>
      <c r="I3505" s="134">
        <f>SUBTOTAL(9,I3491:I3504)</f>
        <v>55.51</v>
      </c>
    </row>
    <row r="3506" spans="1:9">
      <c r="A3506" s="96" t="s">
        <v>5869</v>
      </c>
      <c r="B3506" s="151"/>
      <c r="C3506" s="152"/>
      <c r="D3506" s="153"/>
      <c r="E3506" s="154"/>
      <c r="F3506" s="152"/>
      <c r="G3506" s="155"/>
      <c r="H3506" s="318"/>
      <c r="I3506" s="138"/>
    </row>
    <row r="3507" spans="1:9">
      <c r="A3507" s="96" t="s">
        <v>5869</v>
      </c>
      <c r="B3507" s="116" t="s">
        <v>4421</v>
      </c>
      <c r="C3507" s="139"/>
      <c r="D3507" s="140"/>
      <c r="E3507" s="140"/>
      <c r="F3507" s="139"/>
      <c r="G3507" s="141"/>
      <c r="H3507" s="316"/>
      <c r="I3507" s="143">
        <f>I3505+I3488</f>
        <v>68.84</v>
      </c>
    </row>
    <row r="3508" spans="1:9">
      <c r="A3508" s="96" t="s">
        <v>5869</v>
      </c>
      <c r="B3508" s="144"/>
      <c r="C3508" s="145"/>
      <c r="D3508" s="146"/>
      <c r="E3508" s="147"/>
      <c r="F3508" s="145"/>
      <c r="G3508" s="148"/>
      <c r="H3508" s="144"/>
      <c r="I3508" s="145"/>
    </row>
    <row r="3509" spans="1:9">
      <c r="A3509" s="96" t="s">
        <v>5869</v>
      </c>
      <c r="B3509" s="144"/>
      <c r="C3509" s="145"/>
      <c r="D3509" s="146"/>
      <c r="E3509" s="147"/>
      <c r="F3509" s="145"/>
      <c r="G3509" s="148"/>
      <c r="H3509" s="144"/>
      <c r="I3509" s="145"/>
    </row>
    <row r="3510" spans="1:9" ht="14.25">
      <c r="A3510" s="440" t="s">
        <v>5892</v>
      </c>
      <c r="B3510" s="108" t="s">
        <v>1395</v>
      </c>
      <c r="C3510" s="145"/>
      <c r="D3510" s="146"/>
      <c r="E3510" s="147"/>
      <c r="F3510" s="145"/>
      <c r="G3510" s="148"/>
      <c r="H3510" s="144"/>
      <c r="I3510" s="145"/>
    </row>
    <row r="3511" spans="1:9">
      <c r="A3511" s="96" t="s">
        <v>5869</v>
      </c>
      <c r="B3511" s="144"/>
      <c r="C3511" s="145"/>
      <c r="D3511" s="146"/>
      <c r="E3511" s="147"/>
      <c r="F3511" s="149"/>
      <c r="G3511" s="148"/>
      <c r="H3511" s="317"/>
      <c r="I3511" s="145"/>
    </row>
    <row r="3512" spans="1:9">
      <c r="A3512" s="96" t="s">
        <v>5869</v>
      </c>
      <c r="B3512" s="109" t="s">
        <v>1402</v>
      </c>
      <c r="C3512" s="110"/>
      <c r="D3512" s="111"/>
      <c r="E3512" s="112"/>
      <c r="F3512" s="110"/>
      <c r="G3512" s="113"/>
      <c r="H3512" s="203"/>
      <c r="I3512" s="114"/>
    </row>
    <row r="3513" spans="1:9" ht="25.5">
      <c r="A3513" s="96" t="s">
        <v>5869</v>
      </c>
      <c r="B3513" s="90" t="s">
        <v>5562</v>
      </c>
      <c r="C3513" s="24" t="s">
        <v>2850</v>
      </c>
      <c r="D3513" s="24" t="s">
        <v>1931</v>
      </c>
      <c r="E3513" s="24" t="s">
        <v>1932</v>
      </c>
      <c r="F3513" s="24" t="s">
        <v>2279</v>
      </c>
      <c r="G3513" s="51" t="s">
        <v>2730</v>
      </c>
      <c r="H3513" s="24" t="s">
        <v>4415</v>
      </c>
      <c r="I3513" s="24" t="s">
        <v>1403</v>
      </c>
    </row>
    <row r="3514" spans="1:9">
      <c r="A3514" s="96" t="s">
        <v>5869</v>
      </c>
      <c r="B3514" s="97" t="s">
        <v>1351</v>
      </c>
      <c r="C3514" s="40" t="s">
        <v>1352</v>
      </c>
      <c r="D3514" s="66">
        <v>0.02</v>
      </c>
      <c r="E3514" s="66" t="s">
        <v>1936</v>
      </c>
      <c r="F3514" s="67" t="str">
        <f t="shared" ref="F3514:F3523" si="199">+VLOOKUP(C3514,$C$7896:$P$9810,4,FALSE)</f>
        <v>20ml</v>
      </c>
      <c r="G3514" s="100">
        <f t="shared" ref="G3514:G3523" si="200">+VLOOKUP(C3514,$C$7896:$P$9810,13,FALSE)</f>
        <v>1.5</v>
      </c>
      <c r="H3514" s="168">
        <v>1</v>
      </c>
      <c r="I3514" s="115">
        <f t="shared" ref="I3514:I3523" si="201">H3514*G3514</f>
        <v>1.5</v>
      </c>
    </row>
    <row r="3515" spans="1:9">
      <c r="A3515" s="96" t="s">
        <v>5869</v>
      </c>
      <c r="B3515" s="97" t="s">
        <v>4912</v>
      </c>
      <c r="C3515" s="40" t="s">
        <v>1955</v>
      </c>
      <c r="D3515" s="81">
        <v>0</v>
      </c>
      <c r="E3515" s="66">
        <v>0</v>
      </c>
      <c r="F3515" s="67">
        <f t="shared" si="199"/>
        <v>0</v>
      </c>
      <c r="G3515" s="100">
        <f t="shared" si="200"/>
        <v>20</v>
      </c>
      <c r="H3515" s="168">
        <v>1</v>
      </c>
      <c r="I3515" s="115">
        <f t="shared" si="201"/>
        <v>20</v>
      </c>
    </row>
    <row r="3516" spans="1:9">
      <c r="A3516" s="96" t="s">
        <v>5869</v>
      </c>
      <c r="B3516" s="97" t="s">
        <v>1359</v>
      </c>
      <c r="C3516" s="40" t="s">
        <v>1360</v>
      </c>
      <c r="D3516" s="81" t="s">
        <v>1946</v>
      </c>
      <c r="E3516" s="66" t="s">
        <v>1936</v>
      </c>
      <c r="F3516" s="67" t="str">
        <f t="shared" si="199"/>
        <v>5ml</v>
      </c>
      <c r="G3516" s="100">
        <f t="shared" si="200"/>
        <v>0.9</v>
      </c>
      <c r="H3516" s="168">
        <v>1</v>
      </c>
      <c r="I3516" s="115">
        <f t="shared" si="201"/>
        <v>0.9</v>
      </c>
    </row>
    <row r="3517" spans="1:9">
      <c r="A3517" s="96" t="s">
        <v>5869</v>
      </c>
      <c r="B3517" s="97" t="s">
        <v>1940</v>
      </c>
      <c r="C3517" s="40" t="s">
        <v>1941</v>
      </c>
      <c r="D3517" s="81" t="s">
        <v>1942</v>
      </c>
      <c r="E3517" s="66" t="s">
        <v>1936</v>
      </c>
      <c r="F3517" s="67" t="str">
        <f t="shared" si="199"/>
        <v>2ml</v>
      </c>
      <c r="G3517" s="100">
        <f t="shared" si="200"/>
        <v>0.24</v>
      </c>
      <c r="H3517" s="168">
        <v>2</v>
      </c>
      <c r="I3517" s="115">
        <f t="shared" si="201"/>
        <v>0.48</v>
      </c>
    </row>
    <row r="3518" spans="1:9">
      <c r="A3518" s="96" t="s">
        <v>5869</v>
      </c>
      <c r="B3518" s="97" t="s">
        <v>1951</v>
      </c>
      <c r="C3518" s="40" t="s">
        <v>1952</v>
      </c>
      <c r="D3518" s="81" t="s">
        <v>1953</v>
      </c>
      <c r="E3518" s="66" t="s">
        <v>1936</v>
      </c>
      <c r="F3518" s="67" t="str">
        <f t="shared" si="199"/>
        <v>10ml</v>
      </c>
      <c r="G3518" s="100">
        <f t="shared" si="200"/>
        <v>1.4</v>
      </c>
      <c r="H3518" s="168">
        <v>1</v>
      </c>
      <c r="I3518" s="115">
        <f t="shared" si="201"/>
        <v>1.4</v>
      </c>
    </row>
    <row r="3519" spans="1:9">
      <c r="A3519" s="96" t="s">
        <v>5869</v>
      </c>
      <c r="B3519" s="97" t="s">
        <v>1933</v>
      </c>
      <c r="C3519" s="40" t="s">
        <v>1934</v>
      </c>
      <c r="D3519" s="81" t="s">
        <v>1935</v>
      </c>
      <c r="E3519" s="66" t="s">
        <v>1936</v>
      </c>
      <c r="F3519" s="67">
        <f t="shared" si="199"/>
        <v>0</v>
      </c>
      <c r="G3519" s="100">
        <f t="shared" si="200"/>
        <v>0.3</v>
      </c>
      <c r="H3519" s="168">
        <v>2</v>
      </c>
      <c r="I3519" s="115">
        <f t="shared" si="201"/>
        <v>0.6</v>
      </c>
    </row>
    <row r="3520" spans="1:9">
      <c r="A3520" s="96" t="s">
        <v>5869</v>
      </c>
      <c r="B3520" s="97" t="s">
        <v>1944</v>
      </c>
      <c r="C3520" s="40" t="s">
        <v>1945</v>
      </c>
      <c r="D3520" s="163" t="s">
        <v>1946</v>
      </c>
      <c r="E3520" s="58" t="s">
        <v>1936</v>
      </c>
      <c r="F3520" s="67" t="str">
        <f t="shared" si="199"/>
        <v>1ml</v>
      </c>
      <c r="G3520" s="100">
        <f t="shared" si="200"/>
        <v>0.35</v>
      </c>
      <c r="H3520" s="168">
        <v>1</v>
      </c>
      <c r="I3520" s="115">
        <f t="shared" si="201"/>
        <v>0.35</v>
      </c>
    </row>
    <row r="3521" spans="1:9">
      <c r="A3521" s="96" t="s">
        <v>5869</v>
      </c>
      <c r="B3521" s="97" t="s">
        <v>1948</v>
      </c>
      <c r="C3521" s="40" t="s">
        <v>1949</v>
      </c>
      <c r="D3521" s="163" t="s">
        <v>1950</v>
      </c>
      <c r="E3521" s="58" t="s">
        <v>1936</v>
      </c>
      <c r="F3521" s="67">
        <f t="shared" si="199"/>
        <v>0</v>
      </c>
      <c r="G3521" s="100">
        <f t="shared" si="200"/>
        <v>1.45</v>
      </c>
      <c r="H3521" s="168">
        <v>2</v>
      </c>
      <c r="I3521" s="115">
        <f t="shared" si="201"/>
        <v>2.9</v>
      </c>
    </row>
    <row r="3522" spans="1:9">
      <c r="A3522" s="96" t="s">
        <v>5869</v>
      </c>
      <c r="B3522" s="97" t="s">
        <v>1353</v>
      </c>
      <c r="C3522" s="40" t="s">
        <v>1354</v>
      </c>
      <c r="D3522" s="163" t="s">
        <v>1355</v>
      </c>
      <c r="E3522" s="58" t="s">
        <v>1936</v>
      </c>
      <c r="F3522" s="67" t="str">
        <f t="shared" si="199"/>
        <v>2ml</v>
      </c>
      <c r="G3522" s="100">
        <f t="shared" si="200"/>
        <v>0.86</v>
      </c>
      <c r="H3522" s="168">
        <v>2</v>
      </c>
      <c r="I3522" s="115">
        <f t="shared" si="201"/>
        <v>1.72</v>
      </c>
    </row>
    <row r="3523" spans="1:9">
      <c r="A3523" s="96" t="s">
        <v>5869</v>
      </c>
      <c r="B3523" s="97" t="s">
        <v>4882</v>
      </c>
      <c r="C3523" s="40" t="s">
        <v>1385</v>
      </c>
      <c r="D3523" s="81" t="s">
        <v>1386</v>
      </c>
      <c r="E3523" s="66" t="s">
        <v>1936</v>
      </c>
      <c r="F3523" s="67" t="str">
        <f t="shared" si="199"/>
        <v>2ml</v>
      </c>
      <c r="G3523" s="100">
        <f t="shared" si="200"/>
        <v>1.44</v>
      </c>
      <c r="H3523" s="168">
        <v>1</v>
      </c>
      <c r="I3523" s="115">
        <f t="shared" si="201"/>
        <v>1.44</v>
      </c>
    </row>
    <row r="3524" spans="1:9">
      <c r="A3524" s="96" t="s">
        <v>5869</v>
      </c>
      <c r="B3524" s="116" t="s">
        <v>1404</v>
      </c>
      <c r="C3524" s="117"/>
      <c r="D3524" s="118"/>
      <c r="E3524" s="118"/>
      <c r="F3524" s="119"/>
      <c r="G3524" s="120"/>
      <c r="H3524" s="315"/>
      <c r="I3524" s="122">
        <f>SUBTOTAL(9,I3514:I3523)</f>
        <v>31.29</v>
      </c>
    </row>
    <row r="3525" spans="1:9">
      <c r="A3525" s="96" t="s">
        <v>5869</v>
      </c>
      <c r="B3525" s="123" t="s">
        <v>1405</v>
      </c>
      <c r="C3525" s="110"/>
      <c r="D3525" s="111"/>
      <c r="E3525" s="112"/>
      <c r="F3525" s="110"/>
      <c r="G3525" s="113"/>
      <c r="H3525" s="203"/>
      <c r="I3525" s="114"/>
    </row>
    <row r="3526" spans="1:9" ht="25.5">
      <c r="A3526" s="96" t="s">
        <v>5869</v>
      </c>
      <c r="B3526" s="90" t="s">
        <v>5562</v>
      </c>
      <c r="C3526" s="23" t="s">
        <v>1406</v>
      </c>
      <c r="D3526" s="124"/>
      <c r="E3526" s="125"/>
      <c r="F3526" s="24" t="s">
        <v>1407</v>
      </c>
      <c r="G3526" s="51" t="s">
        <v>2730</v>
      </c>
      <c r="H3526" s="24" t="s">
        <v>4415</v>
      </c>
      <c r="I3526" s="24" t="s">
        <v>1403</v>
      </c>
    </row>
    <row r="3527" spans="1:9">
      <c r="A3527" s="96" t="s">
        <v>5869</v>
      </c>
      <c r="B3527" s="97" t="s">
        <v>4883</v>
      </c>
      <c r="C3527" s="126" t="s">
        <v>1813</v>
      </c>
      <c r="D3527" s="124"/>
      <c r="E3527" s="125"/>
      <c r="F3527" s="67" t="str">
        <f t="shared" ref="F3527:F3540" si="202">+VLOOKUP(C3527,$C$7896:$P$9810,4,FALSE)</f>
        <v>UN</v>
      </c>
      <c r="G3527" s="100">
        <f t="shared" ref="G3527:G3540" si="203">+VLOOKUP(C3527,$C$7896:$P$9810,13,FALSE)</f>
        <v>1.4449999999999998</v>
      </c>
      <c r="H3527" s="180">
        <v>1</v>
      </c>
      <c r="I3527" s="115">
        <f t="shared" ref="I3527:I3540" si="204">H3527*G3527</f>
        <v>1.4449999999999998</v>
      </c>
    </row>
    <row r="3528" spans="1:9">
      <c r="A3528" s="96" t="s">
        <v>5869</v>
      </c>
      <c r="B3528" s="97"/>
      <c r="C3528" s="126" t="s">
        <v>1536</v>
      </c>
      <c r="D3528" s="128"/>
      <c r="E3528" s="129"/>
      <c r="F3528" s="67" t="str">
        <f t="shared" si="202"/>
        <v>UN</v>
      </c>
      <c r="G3528" s="100">
        <f t="shared" si="203"/>
        <v>16.2</v>
      </c>
      <c r="H3528" s="180">
        <v>1</v>
      </c>
      <c r="I3528" s="115">
        <f t="shared" si="204"/>
        <v>16.2</v>
      </c>
    </row>
    <row r="3529" spans="1:9">
      <c r="A3529" s="96" t="s">
        <v>5869</v>
      </c>
      <c r="B3529" s="97" t="s">
        <v>4884</v>
      </c>
      <c r="C3529" s="126" t="s">
        <v>520</v>
      </c>
      <c r="D3529" s="124"/>
      <c r="E3529" s="125"/>
      <c r="F3529" s="67" t="str">
        <f t="shared" si="202"/>
        <v>UN</v>
      </c>
      <c r="G3529" s="100">
        <f t="shared" si="203"/>
        <v>8.7499999999999994E-2</v>
      </c>
      <c r="H3529" s="180">
        <v>1</v>
      </c>
      <c r="I3529" s="115">
        <f t="shared" si="204"/>
        <v>8.7499999999999994E-2</v>
      </c>
    </row>
    <row r="3530" spans="1:9">
      <c r="A3530" s="96" t="s">
        <v>5869</v>
      </c>
      <c r="B3530" s="97" t="s">
        <v>4885</v>
      </c>
      <c r="C3530" s="126" t="s">
        <v>523</v>
      </c>
      <c r="D3530" s="124"/>
      <c r="E3530" s="125"/>
      <c r="F3530" s="67" t="str">
        <f t="shared" si="202"/>
        <v>UN</v>
      </c>
      <c r="G3530" s="100">
        <f t="shared" si="203"/>
        <v>0.09</v>
      </c>
      <c r="H3530" s="180">
        <v>1</v>
      </c>
      <c r="I3530" s="115">
        <f t="shared" si="204"/>
        <v>0.09</v>
      </c>
    </row>
    <row r="3531" spans="1:9">
      <c r="A3531" s="96" t="s">
        <v>5869</v>
      </c>
      <c r="B3531" s="97" t="s">
        <v>4910</v>
      </c>
      <c r="C3531" s="126" t="s">
        <v>1816</v>
      </c>
      <c r="D3531" s="128"/>
      <c r="E3531" s="129"/>
      <c r="F3531" s="67" t="str">
        <f t="shared" si="202"/>
        <v>UN</v>
      </c>
      <c r="G3531" s="100">
        <f t="shared" si="203"/>
        <v>23.75</v>
      </c>
      <c r="H3531" s="180">
        <v>1</v>
      </c>
      <c r="I3531" s="115">
        <f t="shared" si="204"/>
        <v>23.75</v>
      </c>
    </row>
    <row r="3532" spans="1:9">
      <c r="A3532" s="96" t="s">
        <v>5869</v>
      </c>
      <c r="B3532" s="97" t="s">
        <v>4887</v>
      </c>
      <c r="C3532" s="126" t="s">
        <v>3947</v>
      </c>
      <c r="D3532" s="124"/>
      <c r="E3532" s="125"/>
      <c r="F3532" s="67" t="str">
        <f t="shared" si="202"/>
        <v>FR</v>
      </c>
      <c r="G3532" s="100">
        <f t="shared" si="203"/>
        <v>2.2999999999999998</v>
      </c>
      <c r="H3532" s="180">
        <v>2</v>
      </c>
      <c r="I3532" s="115">
        <f t="shared" si="204"/>
        <v>4.5999999999999996</v>
      </c>
    </row>
    <row r="3533" spans="1:9">
      <c r="A3533" s="96" t="s">
        <v>5869</v>
      </c>
      <c r="B3533" s="97" t="s">
        <v>4888</v>
      </c>
      <c r="C3533" s="126" t="s">
        <v>2935</v>
      </c>
      <c r="D3533" s="128"/>
      <c r="E3533" s="129"/>
      <c r="F3533" s="67" t="str">
        <f t="shared" si="202"/>
        <v>UN</v>
      </c>
      <c r="G3533" s="100">
        <f t="shared" si="203"/>
        <v>0.4</v>
      </c>
      <c r="H3533" s="180">
        <v>3</v>
      </c>
      <c r="I3533" s="115">
        <f t="shared" si="204"/>
        <v>1.2000000000000002</v>
      </c>
    </row>
    <row r="3534" spans="1:9">
      <c r="A3534" s="96" t="s">
        <v>5869</v>
      </c>
      <c r="B3534" s="97" t="s">
        <v>4889</v>
      </c>
      <c r="C3534" s="126" t="s">
        <v>331</v>
      </c>
      <c r="D3534" s="124"/>
      <c r="E3534" s="125"/>
      <c r="F3534" s="67" t="str">
        <f t="shared" si="202"/>
        <v>UN</v>
      </c>
      <c r="G3534" s="100">
        <f t="shared" si="203"/>
        <v>0.99</v>
      </c>
      <c r="H3534" s="180">
        <v>1</v>
      </c>
      <c r="I3534" s="115">
        <f t="shared" si="204"/>
        <v>0.99</v>
      </c>
    </row>
    <row r="3535" spans="1:9">
      <c r="A3535" s="96" t="s">
        <v>5869</v>
      </c>
      <c r="B3535" s="97" t="s">
        <v>4890</v>
      </c>
      <c r="C3535" s="126" t="s">
        <v>2962</v>
      </c>
      <c r="D3535" s="128"/>
      <c r="E3535" s="129"/>
      <c r="F3535" s="67" t="str">
        <f t="shared" si="202"/>
        <v>UN</v>
      </c>
      <c r="G3535" s="100">
        <f t="shared" si="203"/>
        <v>1.5649999999999999</v>
      </c>
      <c r="H3535" s="180">
        <v>1</v>
      </c>
      <c r="I3535" s="115">
        <f t="shared" si="204"/>
        <v>1.5649999999999999</v>
      </c>
    </row>
    <row r="3536" spans="1:9">
      <c r="A3536" s="96" t="s">
        <v>5869</v>
      </c>
      <c r="B3536" s="97" t="s">
        <v>4892</v>
      </c>
      <c r="C3536" s="126" t="s">
        <v>1105</v>
      </c>
      <c r="D3536" s="124"/>
      <c r="E3536" s="118"/>
      <c r="F3536" s="67" t="str">
        <f t="shared" si="202"/>
        <v>UN</v>
      </c>
      <c r="G3536" s="100">
        <f t="shared" si="203"/>
        <v>0.9375</v>
      </c>
      <c r="H3536" s="180">
        <v>1</v>
      </c>
      <c r="I3536" s="115">
        <f t="shared" si="204"/>
        <v>0.9375</v>
      </c>
    </row>
    <row r="3537" spans="1:9">
      <c r="A3537" s="96" t="s">
        <v>5869</v>
      </c>
      <c r="B3537" s="97" t="s">
        <v>4893</v>
      </c>
      <c r="C3537" s="126" t="s">
        <v>1654</v>
      </c>
      <c r="D3537" s="128"/>
      <c r="E3537" s="129"/>
      <c r="F3537" s="67" t="str">
        <f t="shared" si="202"/>
        <v>UN</v>
      </c>
      <c r="G3537" s="100">
        <f t="shared" si="203"/>
        <v>0.41500000000000004</v>
      </c>
      <c r="H3537" s="180">
        <v>1</v>
      </c>
      <c r="I3537" s="115">
        <f t="shared" si="204"/>
        <v>0.41500000000000004</v>
      </c>
    </row>
    <row r="3538" spans="1:9">
      <c r="A3538" s="96" t="s">
        <v>5869</v>
      </c>
      <c r="B3538" s="97" t="s">
        <v>4894</v>
      </c>
      <c r="C3538" s="126" t="s">
        <v>1652</v>
      </c>
      <c r="D3538" s="124"/>
      <c r="E3538" s="125"/>
      <c r="F3538" s="67" t="str">
        <f t="shared" si="202"/>
        <v>UN</v>
      </c>
      <c r="G3538" s="100">
        <f t="shared" si="203"/>
        <v>0.41</v>
      </c>
      <c r="H3538" s="180">
        <v>1</v>
      </c>
      <c r="I3538" s="115">
        <f t="shared" si="204"/>
        <v>0.41</v>
      </c>
    </row>
    <row r="3539" spans="1:9">
      <c r="A3539" s="96" t="s">
        <v>5869</v>
      </c>
      <c r="B3539" s="97" t="s">
        <v>4895</v>
      </c>
      <c r="C3539" s="164" t="s">
        <v>150</v>
      </c>
      <c r="D3539" s="128"/>
      <c r="E3539" s="129"/>
      <c r="F3539" s="67" t="str">
        <f t="shared" si="202"/>
        <v>UN</v>
      </c>
      <c r="G3539" s="100">
        <f t="shared" si="203"/>
        <v>0.22</v>
      </c>
      <c r="H3539" s="180">
        <v>1</v>
      </c>
      <c r="I3539" s="115">
        <f t="shared" si="204"/>
        <v>0.22</v>
      </c>
    </row>
    <row r="3540" spans="1:9">
      <c r="A3540" s="96" t="s">
        <v>5869</v>
      </c>
      <c r="B3540" s="97" t="s">
        <v>4911</v>
      </c>
      <c r="C3540" s="126" t="s">
        <v>1073</v>
      </c>
      <c r="D3540" s="81"/>
      <c r="E3540" s="125"/>
      <c r="F3540" s="67" t="str">
        <f t="shared" si="202"/>
        <v>UN</v>
      </c>
      <c r="G3540" s="100">
        <f t="shared" si="203"/>
        <v>1.2</v>
      </c>
      <c r="H3540" s="180">
        <v>3</v>
      </c>
      <c r="I3540" s="115">
        <f t="shared" si="204"/>
        <v>3.5999999999999996</v>
      </c>
    </row>
    <row r="3541" spans="1:9">
      <c r="A3541" s="96" t="s">
        <v>5869</v>
      </c>
      <c r="B3541" s="116" t="s">
        <v>1404</v>
      </c>
      <c r="C3541" s="117"/>
      <c r="D3541" s="118"/>
      <c r="E3541" s="118"/>
      <c r="F3541" s="119"/>
      <c r="G3541" s="120"/>
      <c r="H3541" s="315"/>
      <c r="I3541" s="134">
        <f>SUBTOTAL(9,I3527:I3540)</f>
        <v>55.51</v>
      </c>
    </row>
    <row r="3542" spans="1:9">
      <c r="A3542" s="96" t="s">
        <v>5869</v>
      </c>
      <c r="B3542" s="135"/>
      <c r="C3542" s="136"/>
      <c r="D3542" s="128"/>
      <c r="E3542" s="129"/>
      <c r="F3542" s="136"/>
      <c r="G3542" s="137"/>
      <c r="H3542" s="166"/>
      <c r="I3542" s="138"/>
    </row>
    <row r="3543" spans="1:9">
      <c r="A3543" s="96" t="s">
        <v>5869</v>
      </c>
      <c r="B3543" s="116" t="s">
        <v>4421</v>
      </c>
      <c r="C3543" s="117"/>
      <c r="D3543" s="118"/>
      <c r="E3543" s="118"/>
      <c r="F3543" s="119"/>
      <c r="G3543" s="120"/>
      <c r="H3543" s="315"/>
      <c r="I3543" s="143">
        <f>I3541+I3524</f>
        <v>86.8</v>
      </c>
    </row>
    <row r="3544" spans="1:9">
      <c r="A3544" s="96" t="s">
        <v>5869</v>
      </c>
      <c r="B3544" s="144"/>
      <c r="C3544" s="145"/>
      <c r="D3544" s="146"/>
      <c r="E3544" s="147"/>
      <c r="F3544" s="149"/>
      <c r="G3544" s="148"/>
      <c r="H3544" s="317"/>
      <c r="I3544" s="145"/>
    </row>
    <row r="3545" spans="1:9">
      <c r="A3545" s="96" t="s">
        <v>5869</v>
      </c>
      <c r="B3545" s="144"/>
      <c r="C3545" s="145"/>
      <c r="D3545" s="146"/>
      <c r="E3545" s="147"/>
      <c r="F3545" s="149"/>
      <c r="G3545" s="148"/>
      <c r="H3545" s="317"/>
      <c r="I3545" s="145"/>
    </row>
    <row r="3546" spans="1:9" ht="14.25">
      <c r="A3546" s="440" t="s">
        <v>5892</v>
      </c>
      <c r="B3546" s="108" t="s">
        <v>1396</v>
      </c>
      <c r="C3546" s="145"/>
      <c r="D3546" s="146"/>
      <c r="E3546" s="147"/>
      <c r="F3546" s="149"/>
      <c r="G3546" s="148"/>
      <c r="H3546" s="317"/>
      <c r="I3546" s="145"/>
    </row>
    <row r="3547" spans="1:9">
      <c r="A3547" s="96" t="s">
        <v>5869</v>
      </c>
      <c r="B3547" s="144"/>
      <c r="C3547" s="145"/>
      <c r="D3547" s="165"/>
      <c r="E3547" s="147"/>
      <c r="F3547" s="149"/>
      <c r="G3547" s="148"/>
      <c r="H3547" s="317"/>
      <c r="I3547" s="145"/>
    </row>
    <row r="3548" spans="1:9">
      <c r="A3548" s="96" t="s">
        <v>5869</v>
      </c>
      <c r="B3548" s="109" t="s">
        <v>1402</v>
      </c>
      <c r="C3548" s="110"/>
      <c r="D3548" s="111"/>
      <c r="E3548" s="112"/>
      <c r="F3548" s="110"/>
      <c r="G3548" s="113"/>
      <c r="H3548" s="203"/>
      <c r="I3548" s="114"/>
    </row>
    <row r="3549" spans="1:9" ht="25.5">
      <c r="A3549" s="96" t="s">
        <v>5869</v>
      </c>
      <c r="B3549" s="90" t="s">
        <v>5562</v>
      </c>
      <c r="C3549" s="24" t="s">
        <v>2850</v>
      </c>
      <c r="D3549" s="24" t="s">
        <v>1931</v>
      </c>
      <c r="E3549" s="24" t="s">
        <v>1932</v>
      </c>
      <c r="F3549" s="24" t="s">
        <v>2279</v>
      </c>
      <c r="G3549" s="51" t="s">
        <v>2730</v>
      </c>
      <c r="H3549" s="24" t="s">
        <v>4415</v>
      </c>
      <c r="I3549" s="24" t="s">
        <v>1403</v>
      </c>
    </row>
    <row r="3550" spans="1:9">
      <c r="A3550" s="96" t="s">
        <v>5869</v>
      </c>
      <c r="B3550" s="97" t="s">
        <v>1351</v>
      </c>
      <c r="C3550" s="40" t="s">
        <v>1352</v>
      </c>
      <c r="D3550" s="66">
        <v>0.02</v>
      </c>
      <c r="E3550" s="66" t="s">
        <v>1936</v>
      </c>
      <c r="F3550" s="67" t="str">
        <f t="shared" ref="F3550:F3559" si="205">+VLOOKUP(C3550,$C$7896:$P$9810,4,FALSE)</f>
        <v>20ml</v>
      </c>
      <c r="G3550" s="100">
        <f t="shared" ref="G3550:G3559" si="206">+VLOOKUP(C3550,$C$7896:$P$9810,13,FALSE)</f>
        <v>1.5</v>
      </c>
      <c r="H3550" s="168">
        <v>1</v>
      </c>
      <c r="I3550" s="115">
        <f t="shared" ref="I3550:I3559" si="207">H3550*G3550</f>
        <v>1.5</v>
      </c>
    </row>
    <row r="3551" spans="1:9">
      <c r="A3551" s="96" t="s">
        <v>5869</v>
      </c>
      <c r="B3551" s="97" t="s">
        <v>4912</v>
      </c>
      <c r="C3551" s="40" t="s">
        <v>1955</v>
      </c>
      <c r="D3551" s="81">
        <v>0</v>
      </c>
      <c r="E3551" s="66">
        <v>0</v>
      </c>
      <c r="F3551" s="67">
        <f t="shared" si="205"/>
        <v>0</v>
      </c>
      <c r="G3551" s="100">
        <f t="shared" si="206"/>
        <v>20</v>
      </c>
      <c r="H3551" s="168">
        <v>1</v>
      </c>
      <c r="I3551" s="115">
        <f t="shared" si="207"/>
        <v>20</v>
      </c>
    </row>
    <row r="3552" spans="1:9">
      <c r="A3552" s="96" t="s">
        <v>5869</v>
      </c>
      <c r="B3552" s="97" t="s">
        <v>1359</v>
      </c>
      <c r="C3552" s="40" t="s">
        <v>1360</v>
      </c>
      <c r="D3552" s="81" t="s">
        <v>1946</v>
      </c>
      <c r="E3552" s="66" t="s">
        <v>1936</v>
      </c>
      <c r="F3552" s="67" t="str">
        <f t="shared" si="205"/>
        <v>5ml</v>
      </c>
      <c r="G3552" s="100">
        <f t="shared" si="206"/>
        <v>0.9</v>
      </c>
      <c r="H3552" s="168">
        <v>1</v>
      </c>
      <c r="I3552" s="115">
        <f t="shared" si="207"/>
        <v>0.9</v>
      </c>
    </row>
    <row r="3553" spans="1:9">
      <c r="A3553" s="96" t="s">
        <v>5869</v>
      </c>
      <c r="B3553" s="97" t="s">
        <v>1940</v>
      </c>
      <c r="C3553" s="40" t="s">
        <v>1941</v>
      </c>
      <c r="D3553" s="81" t="s">
        <v>1942</v>
      </c>
      <c r="E3553" s="66" t="s">
        <v>1936</v>
      </c>
      <c r="F3553" s="67" t="str">
        <f t="shared" si="205"/>
        <v>2ml</v>
      </c>
      <c r="G3553" s="100">
        <f t="shared" si="206"/>
        <v>0.24</v>
      </c>
      <c r="H3553" s="168">
        <v>2</v>
      </c>
      <c r="I3553" s="115">
        <f t="shared" si="207"/>
        <v>0.48</v>
      </c>
    </row>
    <row r="3554" spans="1:9">
      <c r="A3554" s="96" t="s">
        <v>5869</v>
      </c>
      <c r="B3554" s="97" t="s">
        <v>1951</v>
      </c>
      <c r="C3554" s="40" t="s">
        <v>1952</v>
      </c>
      <c r="D3554" s="81" t="s">
        <v>1953</v>
      </c>
      <c r="E3554" s="66" t="s">
        <v>1936</v>
      </c>
      <c r="F3554" s="67" t="str">
        <f t="shared" si="205"/>
        <v>10ml</v>
      </c>
      <c r="G3554" s="100">
        <f t="shared" si="206"/>
        <v>1.4</v>
      </c>
      <c r="H3554" s="168">
        <v>1</v>
      </c>
      <c r="I3554" s="115">
        <f t="shared" si="207"/>
        <v>1.4</v>
      </c>
    </row>
    <row r="3555" spans="1:9">
      <c r="A3555" s="96" t="s">
        <v>5869</v>
      </c>
      <c r="B3555" s="97" t="s">
        <v>1933</v>
      </c>
      <c r="C3555" s="40" t="s">
        <v>1934</v>
      </c>
      <c r="D3555" s="81" t="s">
        <v>1935</v>
      </c>
      <c r="E3555" s="66" t="s">
        <v>1936</v>
      </c>
      <c r="F3555" s="67">
        <f t="shared" si="205"/>
        <v>0</v>
      </c>
      <c r="G3555" s="100">
        <f t="shared" si="206"/>
        <v>0.3</v>
      </c>
      <c r="H3555" s="168">
        <v>2</v>
      </c>
      <c r="I3555" s="115">
        <f t="shared" si="207"/>
        <v>0.6</v>
      </c>
    </row>
    <row r="3556" spans="1:9">
      <c r="A3556" s="96" t="s">
        <v>5869</v>
      </c>
      <c r="B3556" s="97" t="s">
        <v>1944</v>
      </c>
      <c r="C3556" s="40" t="s">
        <v>1945</v>
      </c>
      <c r="D3556" s="81" t="s">
        <v>1946</v>
      </c>
      <c r="E3556" s="66" t="s">
        <v>1936</v>
      </c>
      <c r="F3556" s="67" t="str">
        <f t="shared" si="205"/>
        <v>1ml</v>
      </c>
      <c r="G3556" s="100">
        <f t="shared" si="206"/>
        <v>0.35</v>
      </c>
      <c r="H3556" s="168">
        <v>1</v>
      </c>
      <c r="I3556" s="115">
        <f t="shared" si="207"/>
        <v>0.35</v>
      </c>
    </row>
    <row r="3557" spans="1:9">
      <c r="A3557" s="96" t="s">
        <v>5869</v>
      </c>
      <c r="B3557" s="97" t="s">
        <v>1948</v>
      </c>
      <c r="C3557" s="40" t="s">
        <v>1949</v>
      </c>
      <c r="D3557" s="81" t="s">
        <v>1950</v>
      </c>
      <c r="E3557" s="66" t="s">
        <v>1936</v>
      </c>
      <c r="F3557" s="67">
        <f t="shared" si="205"/>
        <v>0</v>
      </c>
      <c r="G3557" s="100">
        <f t="shared" si="206"/>
        <v>1.45</v>
      </c>
      <c r="H3557" s="168">
        <v>2</v>
      </c>
      <c r="I3557" s="115">
        <f t="shared" si="207"/>
        <v>2.9</v>
      </c>
    </row>
    <row r="3558" spans="1:9">
      <c r="A3558" s="96" t="s">
        <v>5869</v>
      </c>
      <c r="B3558" s="97" t="s">
        <v>1353</v>
      </c>
      <c r="C3558" s="40" t="s">
        <v>1354</v>
      </c>
      <c r="D3558" s="81" t="s">
        <v>1355</v>
      </c>
      <c r="E3558" s="66" t="s">
        <v>1936</v>
      </c>
      <c r="F3558" s="67" t="str">
        <f t="shared" si="205"/>
        <v>2ml</v>
      </c>
      <c r="G3558" s="100">
        <f t="shared" si="206"/>
        <v>0.86</v>
      </c>
      <c r="H3558" s="168">
        <v>2</v>
      </c>
      <c r="I3558" s="115">
        <f t="shared" si="207"/>
        <v>1.72</v>
      </c>
    </row>
    <row r="3559" spans="1:9">
      <c r="A3559" s="96" t="s">
        <v>5869</v>
      </c>
      <c r="B3559" s="97" t="s">
        <v>4882</v>
      </c>
      <c r="C3559" s="40" t="s">
        <v>1385</v>
      </c>
      <c r="D3559" s="81" t="s">
        <v>1386</v>
      </c>
      <c r="E3559" s="66" t="s">
        <v>1936</v>
      </c>
      <c r="F3559" s="67" t="str">
        <f t="shared" si="205"/>
        <v>2ml</v>
      </c>
      <c r="G3559" s="100">
        <f t="shared" si="206"/>
        <v>1.44</v>
      </c>
      <c r="H3559" s="168">
        <v>1</v>
      </c>
      <c r="I3559" s="115">
        <f t="shared" si="207"/>
        <v>1.44</v>
      </c>
    </row>
    <row r="3560" spans="1:9">
      <c r="A3560" s="96" t="s">
        <v>5869</v>
      </c>
      <c r="B3560" s="116" t="s">
        <v>1404</v>
      </c>
      <c r="C3560" s="117"/>
      <c r="D3560" s="118"/>
      <c r="E3560" s="118"/>
      <c r="F3560" s="119"/>
      <c r="G3560" s="120"/>
      <c r="H3560" s="315"/>
      <c r="I3560" s="122">
        <f>SUBTOTAL(9,I3550:I3559)</f>
        <v>31.29</v>
      </c>
    </row>
    <row r="3561" spans="1:9">
      <c r="A3561" s="96" t="s">
        <v>5869</v>
      </c>
      <c r="B3561" s="123" t="s">
        <v>1405</v>
      </c>
      <c r="C3561" s="110"/>
      <c r="D3561" s="111"/>
      <c r="E3561" s="112"/>
      <c r="F3561" s="110"/>
      <c r="G3561" s="113"/>
      <c r="H3561" s="203"/>
      <c r="I3561" s="114"/>
    </row>
    <row r="3562" spans="1:9" ht="25.5">
      <c r="A3562" s="96" t="s">
        <v>5869</v>
      </c>
      <c r="B3562" s="90" t="s">
        <v>5562</v>
      </c>
      <c r="C3562" s="23" t="s">
        <v>1406</v>
      </c>
      <c r="D3562" s="124"/>
      <c r="E3562" s="125"/>
      <c r="F3562" s="24" t="s">
        <v>1407</v>
      </c>
      <c r="G3562" s="51" t="s">
        <v>2730</v>
      </c>
      <c r="H3562" s="24" t="s">
        <v>4415</v>
      </c>
      <c r="I3562" s="24" t="s">
        <v>1403</v>
      </c>
    </row>
    <row r="3563" spans="1:9">
      <c r="A3563" s="96" t="s">
        <v>5869</v>
      </c>
      <c r="B3563" s="97" t="s">
        <v>4883</v>
      </c>
      <c r="C3563" s="126" t="s">
        <v>1813</v>
      </c>
      <c r="D3563" s="124"/>
      <c r="E3563" s="125"/>
      <c r="F3563" s="67" t="str">
        <f t="shared" ref="F3563:F3573" si="208">+VLOOKUP(C3563,$C$7896:$P$9810,4,FALSE)</f>
        <v>UN</v>
      </c>
      <c r="G3563" s="100">
        <f t="shared" ref="G3563:G3573" si="209">+VLOOKUP(C3563,$C$7896:$P$9810,13,FALSE)</f>
        <v>1.4449999999999998</v>
      </c>
      <c r="H3563" s="180">
        <v>1</v>
      </c>
      <c r="I3563" s="115">
        <f t="shared" ref="I3563:I3573" si="210">H3563*G3563</f>
        <v>1.4449999999999998</v>
      </c>
    </row>
    <row r="3564" spans="1:9">
      <c r="A3564" s="96" t="s">
        <v>5869</v>
      </c>
      <c r="B3564" s="97" t="s">
        <v>4884</v>
      </c>
      <c r="C3564" s="126" t="s">
        <v>520</v>
      </c>
      <c r="D3564" s="128"/>
      <c r="E3564" s="129"/>
      <c r="F3564" s="67" t="str">
        <f t="shared" si="208"/>
        <v>UN</v>
      </c>
      <c r="G3564" s="100">
        <f t="shared" si="209"/>
        <v>8.7499999999999994E-2</v>
      </c>
      <c r="H3564" s="180">
        <v>1</v>
      </c>
      <c r="I3564" s="115">
        <f t="shared" si="210"/>
        <v>8.7499999999999994E-2</v>
      </c>
    </row>
    <row r="3565" spans="1:9">
      <c r="A3565" s="96" t="s">
        <v>5869</v>
      </c>
      <c r="B3565" s="97" t="s">
        <v>4885</v>
      </c>
      <c r="C3565" s="126" t="s">
        <v>523</v>
      </c>
      <c r="D3565" s="124"/>
      <c r="E3565" s="125"/>
      <c r="F3565" s="67" t="str">
        <f t="shared" si="208"/>
        <v>UN</v>
      </c>
      <c r="G3565" s="100">
        <f t="shared" si="209"/>
        <v>0.09</v>
      </c>
      <c r="H3565" s="180">
        <v>1</v>
      </c>
      <c r="I3565" s="115">
        <f t="shared" si="210"/>
        <v>0.09</v>
      </c>
    </row>
    <row r="3566" spans="1:9">
      <c r="A3566" s="96" t="s">
        <v>5869</v>
      </c>
      <c r="B3566" s="97" t="s">
        <v>4887</v>
      </c>
      <c r="C3566" s="126" t="s">
        <v>3947</v>
      </c>
      <c r="D3566" s="124"/>
      <c r="E3566" s="125"/>
      <c r="F3566" s="67" t="str">
        <f t="shared" si="208"/>
        <v>FR</v>
      </c>
      <c r="G3566" s="100">
        <f t="shared" si="209"/>
        <v>2.2999999999999998</v>
      </c>
      <c r="H3566" s="180">
        <v>2</v>
      </c>
      <c r="I3566" s="115">
        <f t="shared" si="210"/>
        <v>4.5999999999999996</v>
      </c>
    </row>
    <row r="3567" spans="1:9">
      <c r="A3567" s="96" t="s">
        <v>5869</v>
      </c>
      <c r="B3567" s="97" t="s">
        <v>4888</v>
      </c>
      <c r="C3567" s="126" t="s">
        <v>2935</v>
      </c>
      <c r="D3567" s="128"/>
      <c r="E3567" s="129"/>
      <c r="F3567" s="67" t="str">
        <f t="shared" si="208"/>
        <v>UN</v>
      </c>
      <c r="G3567" s="100">
        <f t="shared" si="209"/>
        <v>0.4</v>
      </c>
      <c r="H3567" s="180">
        <v>3</v>
      </c>
      <c r="I3567" s="115">
        <f t="shared" si="210"/>
        <v>1.2000000000000002</v>
      </c>
    </row>
    <row r="3568" spans="1:9">
      <c r="A3568" s="96" t="s">
        <v>5869</v>
      </c>
      <c r="B3568" s="97" t="s">
        <v>4889</v>
      </c>
      <c r="C3568" s="126" t="s">
        <v>331</v>
      </c>
      <c r="D3568" s="124"/>
      <c r="E3568" s="125"/>
      <c r="F3568" s="67" t="str">
        <f t="shared" si="208"/>
        <v>UN</v>
      </c>
      <c r="G3568" s="100">
        <f t="shared" si="209"/>
        <v>0.99</v>
      </c>
      <c r="H3568" s="180">
        <v>1</v>
      </c>
      <c r="I3568" s="115">
        <f t="shared" si="210"/>
        <v>0.99</v>
      </c>
    </row>
    <row r="3569" spans="1:9">
      <c r="A3569" s="96" t="s">
        <v>5869</v>
      </c>
      <c r="B3569" s="97" t="s">
        <v>4890</v>
      </c>
      <c r="C3569" s="126" t="s">
        <v>2962</v>
      </c>
      <c r="D3569" s="128"/>
      <c r="E3569" s="129"/>
      <c r="F3569" s="67" t="str">
        <f t="shared" si="208"/>
        <v>UN</v>
      </c>
      <c r="G3569" s="100">
        <f t="shared" si="209"/>
        <v>1.5649999999999999</v>
      </c>
      <c r="H3569" s="180">
        <v>2</v>
      </c>
      <c r="I3569" s="115">
        <f t="shared" si="210"/>
        <v>3.13</v>
      </c>
    </row>
    <row r="3570" spans="1:9">
      <c r="A3570" s="96" t="s">
        <v>5869</v>
      </c>
      <c r="B3570" s="97" t="s">
        <v>4892</v>
      </c>
      <c r="C3570" s="126" t="s">
        <v>1105</v>
      </c>
      <c r="D3570" s="124"/>
      <c r="E3570" s="125"/>
      <c r="F3570" s="67" t="str">
        <f t="shared" si="208"/>
        <v>UN</v>
      </c>
      <c r="G3570" s="100">
        <f t="shared" si="209"/>
        <v>0.9375</v>
      </c>
      <c r="H3570" s="180">
        <v>1</v>
      </c>
      <c r="I3570" s="115">
        <f t="shared" si="210"/>
        <v>0.9375</v>
      </c>
    </row>
    <row r="3571" spans="1:9">
      <c r="A3571" s="96" t="s">
        <v>5869</v>
      </c>
      <c r="B3571" s="97" t="s">
        <v>4893</v>
      </c>
      <c r="C3571" s="126" t="s">
        <v>1654</v>
      </c>
      <c r="D3571" s="128"/>
      <c r="E3571" s="129"/>
      <c r="F3571" s="67" t="str">
        <f t="shared" si="208"/>
        <v>UN</v>
      </c>
      <c r="G3571" s="100">
        <f t="shared" si="209"/>
        <v>0.41500000000000004</v>
      </c>
      <c r="H3571" s="180">
        <v>1</v>
      </c>
      <c r="I3571" s="115">
        <f t="shared" si="210"/>
        <v>0.41500000000000004</v>
      </c>
    </row>
    <row r="3572" spans="1:9">
      <c r="A3572" s="96" t="s">
        <v>5869</v>
      </c>
      <c r="B3572" s="97" t="s">
        <v>4894</v>
      </c>
      <c r="C3572" s="126" t="s">
        <v>1652</v>
      </c>
      <c r="D3572" s="124"/>
      <c r="E3572" s="118"/>
      <c r="F3572" s="67" t="str">
        <f t="shared" si="208"/>
        <v>UN</v>
      </c>
      <c r="G3572" s="100">
        <f t="shared" si="209"/>
        <v>0.41</v>
      </c>
      <c r="H3572" s="180">
        <v>1</v>
      </c>
      <c r="I3572" s="115">
        <f t="shared" si="210"/>
        <v>0.41</v>
      </c>
    </row>
    <row r="3573" spans="1:9">
      <c r="A3573" s="96" t="s">
        <v>5869</v>
      </c>
      <c r="B3573" s="97" t="s">
        <v>4895</v>
      </c>
      <c r="C3573" s="164" t="s">
        <v>150</v>
      </c>
      <c r="D3573" s="128"/>
      <c r="E3573" s="129"/>
      <c r="F3573" s="67" t="str">
        <f t="shared" si="208"/>
        <v>UN</v>
      </c>
      <c r="G3573" s="100">
        <f t="shared" si="209"/>
        <v>0.22</v>
      </c>
      <c r="H3573" s="180">
        <v>2</v>
      </c>
      <c r="I3573" s="115">
        <f t="shared" si="210"/>
        <v>0.44</v>
      </c>
    </row>
    <row r="3574" spans="1:9">
      <c r="A3574" s="96" t="s">
        <v>5869</v>
      </c>
      <c r="B3574" s="116" t="s">
        <v>1404</v>
      </c>
      <c r="C3574" s="117"/>
      <c r="D3574" s="118"/>
      <c r="E3574" s="118"/>
      <c r="F3574" s="119"/>
      <c r="G3574" s="120"/>
      <c r="H3574" s="315"/>
      <c r="I3574" s="134">
        <f>SUBTOTAL(9,I3563:I3573)</f>
        <v>13.744999999999999</v>
      </c>
    </row>
    <row r="3575" spans="1:9">
      <c r="A3575" s="96" t="s">
        <v>5869</v>
      </c>
      <c r="B3575" s="135"/>
      <c r="C3575" s="136"/>
      <c r="D3575" s="128"/>
      <c r="E3575" s="129"/>
      <c r="F3575" s="136"/>
      <c r="G3575" s="137"/>
      <c r="H3575" s="166"/>
      <c r="I3575" s="138"/>
    </row>
    <row r="3576" spans="1:9">
      <c r="A3576" s="96" t="s">
        <v>5869</v>
      </c>
      <c r="B3576" s="116" t="s">
        <v>4421</v>
      </c>
      <c r="C3576" s="117"/>
      <c r="D3576" s="118"/>
      <c r="E3576" s="118"/>
      <c r="F3576" s="119"/>
      <c r="G3576" s="120"/>
      <c r="H3576" s="315"/>
      <c r="I3576" s="143">
        <f>I3574+I3560</f>
        <v>45.034999999999997</v>
      </c>
    </row>
    <row r="3577" spans="1:9">
      <c r="A3577" s="96" t="s">
        <v>5869</v>
      </c>
      <c r="H3577" s="5"/>
    </row>
    <row r="3578" spans="1:9">
      <c r="A3578" s="96" t="s">
        <v>5869</v>
      </c>
      <c r="H3578" s="5"/>
    </row>
    <row r="3579" spans="1:9" ht="14.25">
      <c r="A3579" s="440" t="s">
        <v>5892</v>
      </c>
      <c r="B3579" s="44" t="s">
        <v>441</v>
      </c>
      <c r="H3579" s="5"/>
    </row>
    <row r="3580" spans="1:9">
      <c r="A3580" s="96" t="s">
        <v>5869</v>
      </c>
      <c r="H3580" s="5"/>
    </row>
    <row r="3581" spans="1:9" ht="25.5">
      <c r="A3581" s="96" t="s">
        <v>5869</v>
      </c>
      <c r="B3581" s="90" t="s">
        <v>5562</v>
      </c>
      <c r="C3581" s="24" t="s">
        <v>2850</v>
      </c>
      <c r="D3581" s="24" t="s">
        <v>1931</v>
      </c>
      <c r="E3581" s="24" t="s">
        <v>1932</v>
      </c>
      <c r="F3581" s="24" t="s">
        <v>2279</v>
      </c>
      <c r="G3581" s="51" t="s">
        <v>2730</v>
      </c>
      <c r="H3581" s="24" t="s">
        <v>4415</v>
      </c>
      <c r="I3581" s="24" t="s">
        <v>1403</v>
      </c>
    </row>
    <row r="3582" spans="1:9">
      <c r="A3582" s="96" t="s">
        <v>5869</v>
      </c>
      <c r="B3582" s="97" t="s">
        <v>1351</v>
      </c>
      <c r="C3582" s="40" t="s">
        <v>1352</v>
      </c>
      <c r="D3582" s="66">
        <v>0.02</v>
      </c>
      <c r="E3582" s="66" t="s">
        <v>1936</v>
      </c>
      <c r="F3582" s="67" t="str">
        <f>+VLOOKUP(C3582,$C$7896:$P$9810,4,FALSE)</f>
        <v>20ml</v>
      </c>
      <c r="G3582" s="100">
        <f>+VLOOKUP(C3582,$C$7896:$P$9810,13,FALSE)</f>
        <v>1.5</v>
      </c>
      <c r="H3582" s="168">
        <v>1</v>
      </c>
      <c r="I3582" s="115">
        <f>H3582*G3582</f>
        <v>1.5</v>
      </c>
    </row>
    <row r="3583" spans="1:9">
      <c r="A3583" s="96" t="s">
        <v>5869</v>
      </c>
      <c r="B3583" s="97" t="s">
        <v>4905</v>
      </c>
      <c r="C3583" s="40" t="s">
        <v>1956</v>
      </c>
      <c r="D3583" s="66" t="s">
        <v>1350</v>
      </c>
      <c r="E3583" s="66" t="s">
        <v>1936</v>
      </c>
      <c r="F3583" s="67" t="str">
        <f>+VLOOKUP(C3583,$C$7896:$P$9810,4,FALSE)</f>
        <v>20ml</v>
      </c>
      <c r="G3583" s="100">
        <f>+VLOOKUP(C3583,$C$7896:$P$9810,13,FALSE)</f>
        <v>2.04</v>
      </c>
      <c r="H3583" s="168">
        <v>1</v>
      </c>
      <c r="I3583" s="115">
        <f>H3583*G3583</f>
        <v>2.04</v>
      </c>
    </row>
    <row r="3584" spans="1:9">
      <c r="A3584" s="96" t="s">
        <v>5869</v>
      </c>
      <c r="B3584" s="116" t="s">
        <v>1404</v>
      </c>
      <c r="C3584" s="117"/>
      <c r="D3584" s="118"/>
      <c r="E3584" s="118"/>
      <c r="F3584" s="119"/>
      <c r="G3584" s="120"/>
      <c r="H3584" s="315"/>
      <c r="I3584" s="122">
        <f>SUBTOTAL(9,I3582:I3583)</f>
        <v>3.54</v>
      </c>
    </row>
    <row r="3585" spans="1:9">
      <c r="A3585" s="96" t="s">
        <v>5869</v>
      </c>
      <c r="B3585" s="166"/>
      <c r="C3585" s="79"/>
      <c r="D3585" s="128"/>
      <c r="E3585" s="129"/>
      <c r="F3585" s="167"/>
      <c r="G3585" s="137"/>
      <c r="H3585" s="319"/>
      <c r="I3585" s="138"/>
    </row>
    <row r="3586" spans="1:9" ht="25.5">
      <c r="A3586" s="96" t="s">
        <v>5869</v>
      </c>
      <c r="B3586" s="90" t="s">
        <v>5562</v>
      </c>
      <c r="C3586" s="23" t="s">
        <v>1406</v>
      </c>
      <c r="D3586" s="124"/>
      <c r="E3586" s="125"/>
      <c r="F3586" s="24" t="s">
        <v>1407</v>
      </c>
      <c r="G3586" s="51" t="s">
        <v>2730</v>
      </c>
      <c r="H3586" s="24" t="s">
        <v>4415</v>
      </c>
      <c r="I3586" s="24" t="s">
        <v>1403</v>
      </c>
    </row>
    <row r="3587" spans="1:9">
      <c r="A3587" s="96" t="s">
        <v>5869</v>
      </c>
      <c r="B3587" s="97" t="s">
        <v>4884</v>
      </c>
      <c r="C3587" s="126" t="s">
        <v>520</v>
      </c>
      <c r="D3587" s="128"/>
      <c r="E3587" s="129"/>
      <c r="F3587" s="67" t="str">
        <f t="shared" ref="F3587:F3595" si="211">+VLOOKUP(C3587,$C$7896:$P$9810,4,FALSE)</f>
        <v>UN</v>
      </c>
      <c r="G3587" s="100">
        <f t="shared" ref="G3587:G3595" si="212">+VLOOKUP(C3587,$C$7896:$P$9810,13,FALSE)</f>
        <v>8.7499999999999994E-2</v>
      </c>
      <c r="H3587" s="180">
        <v>1</v>
      </c>
      <c r="I3587" s="115">
        <f t="shared" ref="I3587:I3595" si="213">H3587*G3587</f>
        <v>8.7499999999999994E-2</v>
      </c>
    </row>
    <row r="3588" spans="1:9">
      <c r="A3588" s="96" t="s">
        <v>5869</v>
      </c>
      <c r="B3588" s="97" t="s">
        <v>4885</v>
      </c>
      <c r="C3588" s="126" t="s">
        <v>523</v>
      </c>
      <c r="D3588" s="124"/>
      <c r="E3588" s="125"/>
      <c r="F3588" s="67" t="str">
        <f t="shared" si="211"/>
        <v>UN</v>
      </c>
      <c r="G3588" s="100">
        <f t="shared" si="212"/>
        <v>0.09</v>
      </c>
      <c r="H3588" s="180">
        <v>1</v>
      </c>
      <c r="I3588" s="115">
        <f t="shared" si="213"/>
        <v>0.09</v>
      </c>
    </row>
    <row r="3589" spans="1:9">
      <c r="A3589" s="96" t="s">
        <v>5869</v>
      </c>
      <c r="B3589" s="97" t="s">
        <v>4886</v>
      </c>
      <c r="C3589" s="127" t="s">
        <v>525</v>
      </c>
      <c r="D3589" s="128"/>
      <c r="E3589" s="129"/>
      <c r="F3589" s="67" t="str">
        <f t="shared" si="211"/>
        <v>UN</v>
      </c>
      <c r="G3589" s="100">
        <f t="shared" si="212"/>
        <v>8.9849999999999999E-2</v>
      </c>
      <c r="H3589" s="180">
        <v>1</v>
      </c>
      <c r="I3589" s="115">
        <f t="shared" si="213"/>
        <v>8.9849999999999999E-2</v>
      </c>
    </row>
    <row r="3590" spans="1:9">
      <c r="A3590" s="96" t="s">
        <v>5869</v>
      </c>
      <c r="B3590" s="97" t="s">
        <v>4892</v>
      </c>
      <c r="C3590" s="126" t="s">
        <v>1105</v>
      </c>
      <c r="D3590" s="124"/>
      <c r="E3590" s="125"/>
      <c r="F3590" s="67" t="str">
        <f t="shared" si="211"/>
        <v>UN</v>
      </c>
      <c r="G3590" s="100">
        <f t="shared" si="212"/>
        <v>0.9375</v>
      </c>
      <c r="H3590" s="180">
        <v>2</v>
      </c>
      <c r="I3590" s="115">
        <f t="shared" si="213"/>
        <v>1.875</v>
      </c>
    </row>
    <row r="3591" spans="1:9">
      <c r="A3591" s="96" t="s">
        <v>5869</v>
      </c>
      <c r="B3591" s="97" t="s">
        <v>4895</v>
      </c>
      <c r="C3591" s="164" t="s">
        <v>150</v>
      </c>
      <c r="D3591" s="128"/>
      <c r="E3591" s="129"/>
      <c r="F3591" s="67" t="str">
        <f t="shared" si="211"/>
        <v>UN</v>
      </c>
      <c r="G3591" s="100">
        <f t="shared" si="212"/>
        <v>0.22</v>
      </c>
      <c r="H3591" s="180">
        <v>2</v>
      </c>
      <c r="I3591" s="115">
        <f t="shared" si="213"/>
        <v>0.44</v>
      </c>
    </row>
    <row r="3592" spans="1:9">
      <c r="A3592" s="96" t="s">
        <v>5869</v>
      </c>
      <c r="B3592" s="97" t="s">
        <v>4894</v>
      </c>
      <c r="C3592" s="126" t="s">
        <v>1652</v>
      </c>
      <c r="D3592" s="124"/>
      <c r="E3592" s="118"/>
      <c r="F3592" s="67" t="str">
        <f t="shared" si="211"/>
        <v>UN</v>
      </c>
      <c r="G3592" s="100">
        <f t="shared" si="212"/>
        <v>0.41</v>
      </c>
      <c r="H3592" s="180">
        <v>1</v>
      </c>
      <c r="I3592" s="115">
        <f t="shared" si="213"/>
        <v>0.41</v>
      </c>
    </row>
    <row r="3593" spans="1:9">
      <c r="A3593" s="96" t="s">
        <v>5869</v>
      </c>
      <c r="B3593" s="97" t="s">
        <v>4893</v>
      </c>
      <c r="C3593" s="126" t="s">
        <v>1654</v>
      </c>
      <c r="D3593" s="128"/>
      <c r="E3593" s="129"/>
      <c r="F3593" s="67" t="str">
        <f t="shared" si="211"/>
        <v>UN</v>
      </c>
      <c r="G3593" s="100">
        <f t="shared" si="212"/>
        <v>0.41500000000000004</v>
      </c>
      <c r="H3593" s="180">
        <v>1</v>
      </c>
      <c r="I3593" s="115">
        <f t="shared" si="213"/>
        <v>0.41500000000000004</v>
      </c>
    </row>
    <row r="3594" spans="1:9">
      <c r="A3594" s="96" t="s">
        <v>5869</v>
      </c>
      <c r="B3594" s="97" t="s">
        <v>4913</v>
      </c>
      <c r="C3594" s="126" t="s">
        <v>1074</v>
      </c>
      <c r="D3594" s="81"/>
      <c r="E3594" s="125"/>
      <c r="F3594" s="67" t="str">
        <f t="shared" si="211"/>
        <v>UN</v>
      </c>
      <c r="G3594" s="100">
        <f t="shared" si="212"/>
        <v>1</v>
      </c>
      <c r="H3594" s="180">
        <v>5</v>
      </c>
      <c r="I3594" s="115">
        <f t="shared" si="213"/>
        <v>5</v>
      </c>
    </row>
    <row r="3595" spans="1:9">
      <c r="A3595" s="96" t="s">
        <v>5869</v>
      </c>
      <c r="B3595" s="97" t="s">
        <v>4911</v>
      </c>
      <c r="C3595" s="126" t="s">
        <v>1073</v>
      </c>
      <c r="D3595" s="81"/>
      <c r="E3595" s="125"/>
      <c r="F3595" s="67" t="str">
        <f t="shared" si="211"/>
        <v>UN</v>
      </c>
      <c r="G3595" s="100">
        <f t="shared" si="212"/>
        <v>1.2</v>
      </c>
      <c r="H3595" s="180">
        <v>5</v>
      </c>
      <c r="I3595" s="115">
        <f t="shared" si="213"/>
        <v>6</v>
      </c>
    </row>
    <row r="3596" spans="1:9">
      <c r="A3596" s="96" t="s">
        <v>5869</v>
      </c>
      <c r="B3596" s="116" t="s">
        <v>1404</v>
      </c>
      <c r="C3596" s="117"/>
      <c r="D3596" s="118"/>
      <c r="E3596" s="118"/>
      <c r="F3596" s="119"/>
      <c r="G3596" s="120"/>
      <c r="H3596" s="121"/>
      <c r="I3596" s="134">
        <f>SUBTOTAL(9,I3587:I3595)</f>
        <v>14.407350000000001</v>
      </c>
    </row>
    <row r="3597" spans="1:9">
      <c r="A3597" s="96" t="s">
        <v>5869</v>
      </c>
      <c r="B3597" s="151"/>
      <c r="C3597" s="152"/>
      <c r="D3597" s="153"/>
      <c r="E3597" s="154"/>
      <c r="F3597" s="152"/>
      <c r="G3597" s="155"/>
      <c r="H3597" s="152"/>
      <c r="I3597" s="156"/>
    </row>
    <row r="3598" spans="1:9">
      <c r="A3598" s="96" t="s">
        <v>5869</v>
      </c>
      <c r="B3598" s="116"/>
      <c r="C3598" s="139"/>
      <c r="D3598" s="140"/>
      <c r="E3598" s="140"/>
      <c r="F3598" s="139"/>
      <c r="G3598" s="141"/>
      <c r="H3598" s="142"/>
      <c r="I3598" s="143">
        <f>I3596+I3584</f>
        <v>17.94735</v>
      </c>
    </row>
    <row r="3599" spans="1:9">
      <c r="A3599" s="96" t="s">
        <v>5869</v>
      </c>
    </row>
    <row r="3600" spans="1:9">
      <c r="A3600" s="96" t="s">
        <v>5869</v>
      </c>
    </row>
    <row r="3601" spans="1:16" ht="14.25">
      <c r="A3601" s="440" t="s">
        <v>5892</v>
      </c>
      <c r="B3601" s="108" t="s">
        <v>444</v>
      </c>
    </row>
    <row r="3602" spans="1:16" ht="14.25">
      <c r="A3602" s="440" t="s">
        <v>5892</v>
      </c>
      <c r="B3602" s="108" t="s">
        <v>443</v>
      </c>
      <c r="D3602" s="45" t="s">
        <v>1408</v>
      </c>
    </row>
    <row r="3603" spans="1:16">
      <c r="A3603" s="96" t="s">
        <v>5869</v>
      </c>
    </row>
    <row r="3604" spans="1:16" ht="25.5">
      <c r="A3604" s="96" t="s">
        <v>5869</v>
      </c>
      <c r="B3604" s="90" t="s">
        <v>5562</v>
      </c>
      <c r="C3604" s="23" t="s">
        <v>1406</v>
      </c>
      <c r="D3604" s="124"/>
      <c r="E3604" s="125"/>
      <c r="F3604" s="24" t="s">
        <v>1407</v>
      </c>
      <c r="G3604" s="51" t="s">
        <v>2730</v>
      </c>
      <c r="H3604" s="24" t="s">
        <v>4415</v>
      </c>
      <c r="I3604" s="24" t="s">
        <v>1403</v>
      </c>
    </row>
    <row r="3605" spans="1:16">
      <c r="A3605" s="96" t="s">
        <v>5869</v>
      </c>
      <c r="B3605" s="97" t="s">
        <v>4914</v>
      </c>
      <c r="C3605" s="98" t="s">
        <v>3946</v>
      </c>
      <c r="D3605" s="124"/>
      <c r="E3605" s="125"/>
      <c r="F3605" s="67" t="str">
        <f t="shared" ref="F3605:F3638" si="214">+VLOOKUP(C3605,$C$7896:$P$9810,4,FALSE)</f>
        <v>AM</v>
      </c>
      <c r="G3605" s="100">
        <f t="shared" ref="G3605:G3638" si="215">+VLOOKUP(C3605,$C$7896:$P$9810,13,FALSE)</f>
        <v>0.29000000000000004</v>
      </c>
      <c r="H3605" s="168">
        <v>3</v>
      </c>
      <c r="I3605" s="169">
        <f t="shared" ref="I3605:I3617" si="216">G3605*H3605</f>
        <v>0.87000000000000011</v>
      </c>
    </row>
    <row r="3606" spans="1:16">
      <c r="A3606" s="96" t="s">
        <v>5869</v>
      </c>
      <c r="B3606" s="97" t="s">
        <v>4887</v>
      </c>
      <c r="C3606" s="98" t="s">
        <v>3947</v>
      </c>
      <c r="D3606" s="124"/>
      <c r="E3606" s="125"/>
      <c r="F3606" s="67" t="str">
        <f t="shared" si="214"/>
        <v>FR</v>
      </c>
      <c r="G3606" s="100">
        <f t="shared" si="215"/>
        <v>2.2999999999999998</v>
      </c>
      <c r="H3606" s="66">
        <v>3</v>
      </c>
      <c r="I3606" s="169">
        <f t="shared" si="216"/>
        <v>6.8999999999999995</v>
      </c>
    </row>
    <row r="3607" spans="1:16">
      <c r="A3607" s="96" t="s">
        <v>5869</v>
      </c>
      <c r="B3607" s="97" t="s">
        <v>4915</v>
      </c>
      <c r="C3607" s="98" t="s">
        <v>2913</v>
      </c>
      <c r="D3607" s="124"/>
      <c r="E3607" s="125"/>
      <c r="F3607" s="67" t="str">
        <f t="shared" si="214"/>
        <v>FR</v>
      </c>
      <c r="G3607" s="100">
        <f t="shared" si="215"/>
        <v>3.6</v>
      </c>
      <c r="H3607" s="66">
        <v>2</v>
      </c>
      <c r="I3607" s="169">
        <f t="shared" si="216"/>
        <v>7.2</v>
      </c>
    </row>
    <row r="3608" spans="1:16">
      <c r="A3608" s="96" t="s">
        <v>5869</v>
      </c>
      <c r="B3608" s="97" t="s">
        <v>4916</v>
      </c>
      <c r="C3608" s="98" t="s">
        <v>2924</v>
      </c>
      <c r="D3608" s="124"/>
      <c r="E3608" s="125"/>
      <c r="F3608" s="67" t="str">
        <f t="shared" si="214"/>
        <v>TB</v>
      </c>
      <c r="G3608" s="100">
        <f t="shared" si="215"/>
        <v>0.03</v>
      </c>
      <c r="H3608" s="66">
        <v>1</v>
      </c>
      <c r="I3608" s="169">
        <f t="shared" si="216"/>
        <v>0.03</v>
      </c>
    </row>
    <row r="3609" spans="1:16">
      <c r="A3609" s="96" t="s">
        <v>5869</v>
      </c>
      <c r="B3609" s="97" t="s">
        <v>4917</v>
      </c>
      <c r="C3609" s="98" t="s">
        <v>2408</v>
      </c>
      <c r="D3609" s="124"/>
      <c r="E3609" s="125"/>
      <c r="F3609" s="67" t="str">
        <f t="shared" si="214"/>
        <v>AM</v>
      </c>
      <c r="G3609" s="100">
        <f t="shared" si="215"/>
        <v>0.28000000000000003</v>
      </c>
      <c r="H3609" s="66">
        <v>6</v>
      </c>
      <c r="I3609" s="169">
        <f t="shared" si="216"/>
        <v>1.6800000000000002</v>
      </c>
      <c r="J3609" s="6" t="s">
        <v>1410</v>
      </c>
    </row>
    <row r="3610" spans="1:16">
      <c r="A3610" s="96" t="s">
        <v>5869</v>
      </c>
      <c r="B3610" s="97" t="s">
        <v>4918</v>
      </c>
      <c r="C3610" s="98" t="s">
        <v>2412</v>
      </c>
      <c r="D3610" s="124"/>
      <c r="E3610" s="125"/>
      <c r="F3610" s="67" t="str">
        <f t="shared" si="214"/>
        <v>TB</v>
      </c>
      <c r="G3610" s="100">
        <f t="shared" si="215"/>
        <v>0.06</v>
      </c>
      <c r="H3610" s="66">
        <v>2</v>
      </c>
      <c r="I3610" s="169">
        <f t="shared" si="216"/>
        <v>0.12</v>
      </c>
      <c r="J3610" s="6" t="s">
        <v>1410</v>
      </c>
    </row>
    <row r="3611" spans="1:16">
      <c r="A3611" s="96" t="s">
        <v>5869</v>
      </c>
      <c r="B3611" s="97" t="s">
        <v>4884</v>
      </c>
      <c r="C3611" s="98" t="s">
        <v>520</v>
      </c>
      <c r="D3611" s="124"/>
      <c r="E3611" s="125"/>
      <c r="F3611" s="67" t="str">
        <f t="shared" si="214"/>
        <v>UN</v>
      </c>
      <c r="G3611" s="100">
        <f t="shared" si="215"/>
        <v>8.7499999999999994E-2</v>
      </c>
      <c r="H3611" s="66">
        <v>4</v>
      </c>
      <c r="I3611" s="169">
        <f t="shared" si="216"/>
        <v>0.35</v>
      </c>
    </row>
    <row r="3612" spans="1:16">
      <c r="A3612" s="96" t="s">
        <v>5869</v>
      </c>
      <c r="B3612" s="97" t="s">
        <v>4908</v>
      </c>
      <c r="C3612" s="98" t="s">
        <v>522</v>
      </c>
      <c r="D3612" s="124"/>
      <c r="E3612" s="125"/>
      <c r="F3612" s="67" t="str">
        <f t="shared" si="214"/>
        <v>UN</v>
      </c>
      <c r="G3612" s="100">
        <f t="shared" si="215"/>
        <v>0.08</v>
      </c>
      <c r="H3612" s="66">
        <v>2</v>
      </c>
      <c r="I3612" s="169">
        <f t="shared" si="216"/>
        <v>0.16</v>
      </c>
    </row>
    <row r="3613" spans="1:16">
      <c r="A3613" s="96" t="s">
        <v>5869</v>
      </c>
      <c r="B3613" s="97" t="s">
        <v>4885</v>
      </c>
      <c r="C3613" s="98" t="s">
        <v>523</v>
      </c>
      <c r="D3613" s="124"/>
      <c r="E3613" s="125"/>
      <c r="F3613" s="67" t="str">
        <f t="shared" si="214"/>
        <v>UN</v>
      </c>
      <c r="G3613" s="100">
        <f t="shared" si="215"/>
        <v>0.09</v>
      </c>
      <c r="H3613" s="66">
        <v>10</v>
      </c>
      <c r="I3613" s="169">
        <f t="shared" si="216"/>
        <v>0.89999999999999991</v>
      </c>
    </row>
    <row r="3614" spans="1:16" s="63" customFormat="1">
      <c r="A3614" s="277" t="s">
        <v>5869</v>
      </c>
      <c r="B3614" s="220" t="s">
        <v>4881</v>
      </c>
      <c r="C3614" s="222" t="s">
        <v>546</v>
      </c>
      <c r="D3614" s="415"/>
      <c r="E3614" s="416"/>
      <c r="F3614" s="67" t="str">
        <f t="shared" si="214"/>
        <v>PQ</v>
      </c>
      <c r="G3614" s="100">
        <f t="shared" si="215"/>
        <v>15</v>
      </c>
      <c r="H3614" s="67">
        <v>0.5</v>
      </c>
      <c r="I3614" s="100">
        <f t="shared" si="216"/>
        <v>7.5</v>
      </c>
      <c r="J3614" s="63" t="s">
        <v>1410</v>
      </c>
      <c r="P3614" s="64"/>
    </row>
    <row r="3615" spans="1:16">
      <c r="A3615" s="96" t="s">
        <v>5869</v>
      </c>
      <c r="B3615" s="97" t="s">
        <v>4919</v>
      </c>
      <c r="C3615" s="98" t="s">
        <v>463</v>
      </c>
      <c r="D3615" s="124"/>
      <c r="E3615" s="125"/>
      <c r="F3615" s="67" t="str">
        <f t="shared" si="214"/>
        <v>UN</v>
      </c>
      <c r="G3615" s="100">
        <f t="shared" si="215"/>
        <v>0.23</v>
      </c>
      <c r="H3615" s="66">
        <v>1</v>
      </c>
      <c r="I3615" s="169">
        <f t="shared" si="216"/>
        <v>0.23</v>
      </c>
    </row>
    <row r="3616" spans="1:16" s="63" customFormat="1">
      <c r="A3616" s="277" t="s">
        <v>5869</v>
      </c>
      <c r="B3616" s="220" t="s">
        <v>4920</v>
      </c>
      <c r="C3616" s="222" t="s">
        <v>254</v>
      </c>
      <c r="D3616" s="415"/>
      <c r="E3616" s="416"/>
      <c r="F3616" s="67" t="str">
        <f t="shared" si="214"/>
        <v>UN</v>
      </c>
      <c r="G3616" s="100">
        <f t="shared" si="215"/>
        <v>1.81</v>
      </c>
      <c r="H3616" s="447">
        <v>25</v>
      </c>
      <c r="I3616" s="100">
        <f t="shared" si="216"/>
        <v>45.25</v>
      </c>
      <c r="P3616" s="64"/>
    </row>
    <row r="3617" spans="1:12">
      <c r="A3617" s="96" t="s">
        <v>5869</v>
      </c>
      <c r="B3617" s="97" t="s">
        <v>4889</v>
      </c>
      <c r="C3617" s="126" t="s">
        <v>331</v>
      </c>
      <c r="D3617" s="124"/>
      <c r="E3617" s="125"/>
      <c r="F3617" s="67" t="str">
        <f t="shared" si="214"/>
        <v>UN</v>
      </c>
      <c r="G3617" s="100">
        <f t="shared" si="215"/>
        <v>0.99</v>
      </c>
      <c r="H3617" s="66">
        <v>1</v>
      </c>
      <c r="I3617" s="169">
        <f t="shared" si="216"/>
        <v>0.99</v>
      </c>
    </row>
    <row r="3618" spans="1:12">
      <c r="A3618" s="96" t="s">
        <v>5869</v>
      </c>
      <c r="B3618" s="97" t="s">
        <v>4922</v>
      </c>
      <c r="C3618" s="98" t="s">
        <v>1104</v>
      </c>
      <c r="D3618" s="124"/>
      <c r="E3618" s="125"/>
      <c r="F3618" s="67" t="str">
        <f t="shared" si="214"/>
        <v>UN</v>
      </c>
      <c r="G3618" s="100">
        <f t="shared" si="215"/>
        <v>0.95</v>
      </c>
      <c r="H3618" s="66">
        <v>3</v>
      </c>
      <c r="I3618" s="169">
        <f t="shared" ref="I3618:I3639" si="217">G3618*H3618</f>
        <v>2.8499999999999996</v>
      </c>
    </row>
    <row r="3619" spans="1:12">
      <c r="A3619" s="96" t="s">
        <v>5869</v>
      </c>
      <c r="B3619" s="97" t="s">
        <v>4892</v>
      </c>
      <c r="C3619" s="98" t="s">
        <v>1105</v>
      </c>
      <c r="D3619" s="124"/>
      <c r="E3619" s="125"/>
      <c r="F3619" s="67" t="str">
        <f t="shared" si="214"/>
        <v>UN</v>
      </c>
      <c r="G3619" s="100">
        <f t="shared" si="215"/>
        <v>0.9375</v>
      </c>
      <c r="H3619" s="66">
        <v>3</v>
      </c>
      <c r="I3619" s="169">
        <f t="shared" si="217"/>
        <v>2.8125</v>
      </c>
    </row>
    <row r="3620" spans="1:12">
      <c r="A3620" s="96" t="s">
        <v>5869</v>
      </c>
      <c r="B3620" s="97" t="s">
        <v>4924</v>
      </c>
      <c r="C3620" s="98" t="s">
        <v>1212</v>
      </c>
      <c r="D3620" s="124"/>
      <c r="E3620" s="125"/>
      <c r="F3620" s="67" t="str">
        <f t="shared" si="214"/>
        <v>UN</v>
      </c>
      <c r="G3620" s="100">
        <f t="shared" si="215"/>
        <v>0.52500000000000002</v>
      </c>
      <c r="H3620" s="66">
        <v>1</v>
      </c>
      <c r="I3620" s="169">
        <f t="shared" si="217"/>
        <v>0.52500000000000002</v>
      </c>
    </row>
    <row r="3621" spans="1:12">
      <c r="A3621" s="96" t="s">
        <v>5869</v>
      </c>
      <c r="B3621" s="97" t="s">
        <v>4895</v>
      </c>
      <c r="C3621" s="98" t="s">
        <v>150</v>
      </c>
      <c r="D3621" s="124"/>
      <c r="E3621" s="125"/>
      <c r="F3621" s="67" t="str">
        <f t="shared" si="214"/>
        <v>UN</v>
      </c>
      <c r="G3621" s="100">
        <f t="shared" si="215"/>
        <v>0.22</v>
      </c>
      <c r="H3621" s="66">
        <v>2</v>
      </c>
      <c r="I3621" s="169">
        <f t="shared" si="217"/>
        <v>0.44</v>
      </c>
    </row>
    <row r="3622" spans="1:12">
      <c r="A3622" s="96" t="s">
        <v>5869</v>
      </c>
      <c r="B3622" s="97" t="s">
        <v>4894</v>
      </c>
      <c r="C3622" s="98" t="s">
        <v>1652</v>
      </c>
      <c r="D3622" s="124"/>
      <c r="E3622" s="125"/>
      <c r="F3622" s="67" t="str">
        <f t="shared" si="214"/>
        <v>UN</v>
      </c>
      <c r="G3622" s="100">
        <f t="shared" si="215"/>
        <v>0.41</v>
      </c>
      <c r="H3622" s="66">
        <v>5</v>
      </c>
      <c r="I3622" s="169">
        <f t="shared" si="217"/>
        <v>2.0499999999999998</v>
      </c>
    </row>
    <row r="3623" spans="1:12">
      <c r="A3623" s="96" t="s">
        <v>5869</v>
      </c>
      <c r="B3623" s="97" t="s">
        <v>4893</v>
      </c>
      <c r="C3623" s="98" t="s">
        <v>1654</v>
      </c>
      <c r="D3623" s="124"/>
      <c r="E3623" s="125"/>
      <c r="F3623" s="67" t="str">
        <f t="shared" si="214"/>
        <v>UN</v>
      </c>
      <c r="G3623" s="100">
        <f t="shared" si="215"/>
        <v>0.41500000000000004</v>
      </c>
      <c r="H3623" s="66">
        <v>2</v>
      </c>
      <c r="I3623" s="169">
        <f t="shared" si="217"/>
        <v>0.83000000000000007</v>
      </c>
    </row>
    <row r="3624" spans="1:12">
      <c r="A3624" s="96" t="s">
        <v>5869</v>
      </c>
      <c r="B3624" s="97" t="s">
        <v>4925</v>
      </c>
      <c r="C3624" s="98" t="s">
        <v>704</v>
      </c>
      <c r="D3624" s="124"/>
      <c r="E3624" s="125"/>
      <c r="F3624" s="67" t="str">
        <f t="shared" si="214"/>
        <v>UN</v>
      </c>
      <c r="G3624" s="100">
        <f t="shared" si="215"/>
        <v>1.1067450000000001</v>
      </c>
      <c r="H3624" s="66">
        <v>2</v>
      </c>
      <c r="I3624" s="169">
        <f t="shared" si="217"/>
        <v>2.2134900000000002</v>
      </c>
      <c r="J3624" s="6" t="s">
        <v>1410</v>
      </c>
    </row>
    <row r="3625" spans="1:12">
      <c r="A3625" s="96" t="s">
        <v>5869</v>
      </c>
      <c r="B3625" s="97" t="s">
        <v>4926</v>
      </c>
      <c r="C3625" s="98" t="s">
        <v>2115</v>
      </c>
      <c r="D3625" s="124"/>
      <c r="E3625" s="125"/>
      <c r="F3625" s="67" t="str">
        <f t="shared" si="214"/>
        <v>SOB</v>
      </c>
      <c r="G3625" s="100">
        <f t="shared" si="215"/>
        <v>3.19</v>
      </c>
      <c r="H3625" s="66">
        <v>2</v>
      </c>
      <c r="I3625" s="169">
        <f t="shared" si="217"/>
        <v>6.38</v>
      </c>
    </row>
    <row r="3626" spans="1:12">
      <c r="A3626" s="96" t="s">
        <v>5869</v>
      </c>
      <c r="B3626" s="97" t="s">
        <v>4927</v>
      </c>
      <c r="C3626" s="98" t="s">
        <v>996</v>
      </c>
      <c r="D3626" s="124"/>
      <c r="E3626" s="125"/>
      <c r="F3626" s="67" t="str">
        <f t="shared" si="214"/>
        <v>UN</v>
      </c>
      <c r="G3626" s="100">
        <f t="shared" si="215"/>
        <v>1.5</v>
      </c>
      <c r="H3626" s="66">
        <v>4</v>
      </c>
      <c r="I3626" s="169">
        <f t="shared" si="217"/>
        <v>6</v>
      </c>
    </row>
    <row r="3627" spans="1:12">
      <c r="A3627" s="96" t="s">
        <v>5869</v>
      </c>
      <c r="B3627" s="97" t="s">
        <v>4928</v>
      </c>
      <c r="C3627" s="98" t="s">
        <v>3532</v>
      </c>
      <c r="D3627" s="124"/>
      <c r="E3627" s="125"/>
      <c r="F3627" s="67" t="str">
        <f t="shared" si="214"/>
        <v>UN</v>
      </c>
      <c r="G3627" s="100">
        <f t="shared" si="215"/>
        <v>1.5049999999999999</v>
      </c>
      <c r="H3627" s="66">
        <v>1</v>
      </c>
      <c r="I3627" s="169">
        <f t="shared" si="217"/>
        <v>1.5049999999999999</v>
      </c>
    </row>
    <row r="3628" spans="1:12">
      <c r="A3628" s="96" t="s">
        <v>5869</v>
      </c>
      <c r="B3628" s="97" t="s">
        <v>4929</v>
      </c>
      <c r="C3628" s="98" t="s">
        <v>1811</v>
      </c>
      <c r="D3628" s="124"/>
      <c r="E3628" s="125"/>
      <c r="F3628" s="67" t="str">
        <f t="shared" si="214"/>
        <v>UN</v>
      </c>
      <c r="G3628" s="100">
        <f t="shared" si="215"/>
        <v>2.5099999999999998</v>
      </c>
      <c r="H3628" s="66">
        <v>1</v>
      </c>
      <c r="I3628" s="169">
        <f t="shared" si="217"/>
        <v>2.5099999999999998</v>
      </c>
      <c r="K3628" s="79"/>
      <c r="L3628" s="79"/>
    </row>
    <row r="3629" spans="1:12">
      <c r="A3629" s="96" t="s">
        <v>5869</v>
      </c>
      <c r="B3629" s="97" t="s">
        <v>4883</v>
      </c>
      <c r="C3629" s="98" t="s">
        <v>1813</v>
      </c>
      <c r="D3629" s="124"/>
      <c r="E3629" s="125"/>
      <c r="F3629" s="67" t="str">
        <f t="shared" si="214"/>
        <v>UN</v>
      </c>
      <c r="G3629" s="100">
        <f t="shared" si="215"/>
        <v>1.4449999999999998</v>
      </c>
      <c r="H3629" s="66">
        <v>1</v>
      </c>
      <c r="I3629" s="169">
        <f t="shared" si="217"/>
        <v>1.4449999999999998</v>
      </c>
      <c r="K3629" s="79"/>
      <c r="L3629" s="79"/>
    </row>
    <row r="3630" spans="1:12">
      <c r="A3630" s="96" t="s">
        <v>5869</v>
      </c>
      <c r="B3630" s="97" t="s">
        <v>4930</v>
      </c>
      <c r="C3630" s="98" t="s">
        <v>1814</v>
      </c>
      <c r="D3630" s="124"/>
      <c r="E3630" s="125"/>
      <c r="F3630" s="67" t="str">
        <f t="shared" si="214"/>
        <v>UN</v>
      </c>
      <c r="G3630" s="100">
        <f t="shared" si="215"/>
        <v>1.5</v>
      </c>
      <c r="H3630" s="66">
        <v>1</v>
      </c>
      <c r="I3630" s="169">
        <f t="shared" si="217"/>
        <v>1.5</v>
      </c>
      <c r="K3630" s="79"/>
      <c r="L3630" s="79"/>
    </row>
    <row r="3631" spans="1:12">
      <c r="A3631" s="96" t="s">
        <v>5869</v>
      </c>
      <c r="B3631" s="97" t="s">
        <v>4931</v>
      </c>
      <c r="C3631" s="170" t="s">
        <v>210</v>
      </c>
      <c r="D3631" s="124"/>
      <c r="E3631" s="125"/>
      <c r="F3631" s="67" t="str">
        <f t="shared" si="214"/>
        <v>UN</v>
      </c>
      <c r="G3631" s="100">
        <f t="shared" si="215"/>
        <v>1.3120000000000001</v>
      </c>
      <c r="H3631" s="66">
        <v>1</v>
      </c>
      <c r="I3631" s="169">
        <f t="shared" si="217"/>
        <v>1.3120000000000001</v>
      </c>
      <c r="K3631" s="79"/>
      <c r="L3631" s="79"/>
    </row>
    <row r="3632" spans="1:12">
      <c r="A3632" s="96" t="s">
        <v>5869</v>
      </c>
      <c r="B3632" s="97" t="s">
        <v>4932</v>
      </c>
      <c r="C3632" s="98" t="s">
        <v>979</v>
      </c>
      <c r="D3632" s="124"/>
      <c r="E3632" s="125"/>
      <c r="F3632" s="67" t="str">
        <f t="shared" si="214"/>
        <v>UN</v>
      </c>
      <c r="G3632" s="100">
        <f t="shared" si="215"/>
        <v>2.73</v>
      </c>
      <c r="H3632" s="66">
        <v>1</v>
      </c>
      <c r="I3632" s="169">
        <f t="shared" si="217"/>
        <v>2.73</v>
      </c>
      <c r="K3632" s="79"/>
      <c r="L3632" s="79"/>
    </row>
    <row r="3633" spans="1:12">
      <c r="A3633" s="96" t="s">
        <v>5869</v>
      </c>
      <c r="B3633" s="97" t="s">
        <v>4933</v>
      </c>
      <c r="C3633" s="98" t="s">
        <v>2823</v>
      </c>
      <c r="D3633" s="124"/>
      <c r="E3633" s="125"/>
      <c r="F3633" s="67" t="str">
        <f t="shared" si="214"/>
        <v>UN</v>
      </c>
      <c r="G3633" s="100">
        <f t="shared" si="215"/>
        <v>1.87</v>
      </c>
      <c r="H3633" s="66">
        <v>1</v>
      </c>
      <c r="I3633" s="169">
        <f t="shared" si="217"/>
        <v>1.87</v>
      </c>
      <c r="K3633" s="79"/>
      <c r="L3633" s="79"/>
    </row>
    <row r="3634" spans="1:12">
      <c r="A3634" s="96" t="s">
        <v>5869</v>
      </c>
      <c r="B3634" s="97" t="s">
        <v>4934</v>
      </c>
      <c r="C3634" s="98" t="s">
        <v>694</v>
      </c>
      <c r="D3634" s="124"/>
      <c r="E3634" s="125"/>
      <c r="F3634" s="67" t="str">
        <f t="shared" si="214"/>
        <v>SOB</v>
      </c>
      <c r="G3634" s="100">
        <f t="shared" si="215"/>
        <v>6.9249999999999998</v>
      </c>
      <c r="H3634" s="66">
        <v>2</v>
      </c>
      <c r="I3634" s="169">
        <f t="shared" si="217"/>
        <v>13.85</v>
      </c>
      <c r="K3634" s="79"/>
      <c r="L3634" s="79"/>
    </row>
    <row r="3635" spans="1:12">
      <c r="A3635" s="96" t="s">
        <v>5869</v>
      </c>
      <c r="B3635" s="97" t="s">
        <v>4935</v>
      </c>
      <c r="C3635" s="98" t="s">
        <v>1091</v>
      </c>
      <c r="D3635" s="124"/>
      <c r="E3635" s="125"/>
      <c r="F3635" s="67" t="str">
        <f t="shared" si="214"/>
        <v>UN</v>
      </c>
      <c r="G3635" s="100">
        <f t="shared" si="215"/>
        <v>0.245</v>
      </c>
      <c r="H3635" s="66">
        <v>5</v>
      </c>
      <c r="I3635" s="169">
        <f t="shared" si="217"/>
        <v>1.2250000000000001</v>
      </c>
      <c r="K3635" s="171"/>
      <c r="L3635" s="171"/>
    </row>
    <row r="3636" spans="1:12">
      <c r="A3636" s="96" t="s">
        <v>5869</v>
      </c>
      <c r="B3636" s="97" t="s">
        <v>4936</v>
      </c>
      <c r="C3636" s="98" t="s">
        <v>1701</v>
      </c>
      <c r="D3636" s="124"/>
      <c r="E3636" s="125"/>
      <c r="F3636" s="67" t="str">
        <f t="shared" si="214"/>
        <v>CM3</v>
      </c>
      <c r="G3636" s="100">
        <f t="shared" si="215"/>
        <v>1.7999999999999999E-2</v>
      </c>
      <c r="H3636" s="66">
        <v>3</v>
      </c>
      <c r="I3636" s="169">
        <f t="shared" si="217"/>
        <v>5.3999999999999992E-2</v>
      </c>
      <c r="J3636" s="6" t="s">
        <v>1410</v>
      </c>
      <c r="K3636" s="171"/>
      <c r="L3636" s="171"/>
    </row>
    <row r="3637" spans="1:12">
      <c r="A3637" s="96" t="s">
        <v>5869</v>
      </c>
      <c r="B3637" s="97" t="s">
        <v>4911</v>
      </c>
      <c r="C3637" s="98" t="s">
        <v>1073</v>
      </c>
      <c r="D3637" s="124"/>
      <c r="E3637" s="125"/>
      <c r="F3637" s="67" t="str">
        <f t="shared" si="214"/>
        <v>UN</v>
      </c>
      <c r="G3637" s="100">
        <f t="shared" si="215"/>
        <v>1.2</v>
      </c>
      <c r="H3637" s="66">
        <v>20</v>
      </c>
      <c r="I3637" s="169">
        <f t="shared" si="217"/>
        <v>24</v>
      </c>
      <c r="K3637" s="171"/>
      <c r="L3637" s="171"/>
    </row>
    <row r="3638" spans="1:12">
      <c r="A3638" s="96" t="s">
        <v>5869</v>
      </c>
      <c r="B3638" s="97" t="s">
        <v>4937</v>
      </c>
      <c r="C3638" s="98" t="s">
        <v>1075</v>
      </c>
      <c r="D3638" s="124"/>
      <c r="E3638" s="125"/>
      <c r="F3638" s="67" t="str">
        <f t="shared" si="214"/>
        <v>UN</v>
      </c>
      <c r="G3638" s="100">
        <f t="shared" si="215"/>
        <v>1.5</v>
      </c>
      <c r="H3638" s="66">
        <v>15</v>
      </c>
      <c r="I3638" s="169">
        <f t="shared" si="217"/>
        <v>22.5</v>
      </c>
      <c r="J3638" s="6" t="s">
        <v>1410</v>
      </c>
      <c r="K3638" s="171"/>
      <c r="L3638" s="171"/>
    </row>
    <row r="3639" spans="1:12">
      <c r="A3639" s="96" t="s">
        <v>5869</v>
      </c>
      <c r="B3639" s="97"/>
      <c r="C3639" s="98"/>
      <c r="D3639" s="124"/>
      <c r="E3639" s="125"/>
      <c r="F3639" s="67"/>
      <c r="G3639" s="100"/>
      <c r="H3639" s="66"/>
      <c r="I3639" s="169">
        <f t="shared" si="217"/>
        <v>0</v>
      </c>
      <c r="J3639" s="6" t="s">
        <v>1410</v>
      </c>
      <c r="K3639" s="171"/>
      <c r="L3639" s="171"/>
    </row>
    <row r="3640" spans="1:12">
      <c r="A3640" s="96" t="s">
        <v>5869</v>
      </c>
      <c r="B3640" s="97"/>
      <c r="C3640" s="98"/>
      <c r="D3640" s="124"/>
      <c r="E3640" s="125"/>
      <c r="F3640" s="67"/>
      <c r="G3640" s="100"/>
      <c r="H3640" s="66"/>
      <c r="I3640" s="169">
        <v>0</v>
      </c>
      <c r="J3640" s="6" t="s">
        <v>1410</v>
      </c>
      <c r="K3640" s="171"/>
      <c r="L3640" s="171"/>
    </row>
    <row r="3641" spans="1:12">
      <c r="A3641" s="96" t="s">
        <v>5869</v>
      </c>
      <c r="B3641" s="116" t="s">
        <v>4421</v>
      </c>
      <c r="C3641" s="117"/>
      <c r="D3641" s="118"/>
      <c r="E3641" s="118"/>
      <c r="F3641" s="119"/>
      <c r="G3641" s="120"/>
      <c r="H3641" s="121"/>
      <c r="I3641" s="134">
        <f>SUBTOTAL(9,I3605:I3640)</f>
        <v>170.78198999999995</v>
      </c>
      <c r="K3641" s="79"/>
      <c r="L3641" s="79"/>
    </row>
    <row r="3642" spans="1:12">
      <c r="A3642" s="96" t="s">
        <v>5869</v>
      </c>
      <c r="K3642" s="79"/>
      <c r="L3642" s="79"/>
    </row>
    <row r="3643" spans="1:12">
      <c r="A3643" s="96" t="s">
        <v>5869</v>
      </c>
    </row>
    <row r="3644" spans="1:12" ht="14.25">
      <c r="A3644" s="440" t="s">
        <v>5892</v>
      </c>
      <c r="B3644" s="108" t="s">
        <v>1397</v>
      </c>
      <c r="D3644" s="172" t="s">
        <v>2558</v>
      </c>
    </row>
    <row r="3645" spans="1:12">
      <c r="A3645" s="96" t="s">
        <v>5869</v>
      </c>
    </row>
    <row r="3646" spans="1:12" ht="25.5">
      <c r="A3646" s="96" t="s">
        <v>5869</v>
      </c>
      <c r="B3646" s="90" t="s">
        <v>5562</v>
      </c>
      <c r="C3646" s="23" t="s">
        <v>1406</v>
      </c>
      <c r="D3646" s="124"/>
      <c r="E3646" s="125"/>
      <c r="F3646" s="24" t="s">
        <v>1407</v>
      </c>
      <c r="G3646" s="51" t="s">
        <v>2730</v>
      </c>
      <c r="H3646" s="24" t="s">
        <v>4415</v>
      </c>
      <c r="I3646" s="24" t="s">
        <v>1403</v>
      </c>
    </row>
    <row r="3647" spans="1:12">
      <c r="A3647" s="96" t="s">
        <v>5869</v>
      </c>
      <c r="B3647" s="97" t="s">
        <v>4884</v>
      </c>
      <c r="C3647" s="98" t="s">
        <v>520</v>
      </c>
      <c r="D3647" s="124"/>
      <c r="E3647" s="125"/>
      <c r="F3647" s="66" t="str">
        <f t="shared" ref="F3647:F3656" si="218">+VLOOKUP(C3647,$C$7896:$P$9810,4,FALSE)</f>
        <v>UN</v>
      </c>
      <c r="G3647" s="169">
        <f t="shared" ref="G3647:G3656" si="219">+VLOOKUP(C3647,$C$7896:$P$9810,13,FALSE)</f>
        <v>8.7499999999999994E-2</v>
      </c>
      <c r="H3647" s="66">
        <v>2</v>
      </c>
      <c r="I3647" s="169">
        <f t="shared" ref="I3647:I3656" si="220">G3647*H3647</f>
        <v>0.17499999999999999</v>
      </c>
    </row>
    <row r="3648" spans="1:12">
      <c r="A3648" s="96" t="s">
        <v>5869</v>
      </c>
      <c r="B3648" s="97" t="s">
        <v>4922</v>
      </c>
      <c r="C3648" s="98" t="s">
        <v>1104</v>
      </c>
      <c r="D3648" s="124"/>
      <c r="E3648" s="125"/>
      <c r="F3648" s="66" t="str">
        <f t="shared" si="218"/>
        <v>UN</v>
      </c>
      <c r="G3648" s="169">
        <f t="shared" si="219"/>
        <v>0.95</v>
      </c>
      <c r="H3648" s="66">
        <v>2</v>
      </c>
      <c r="I3648" s="169">
        <f t="shared" si="220"/>
        <v>1.9</v>
      </c>
    </row>
    <row r="3649" spans="1:16">
      <c r="A3649" s="96" t="s">
        <v>5869</v>
      </c>
      <c r="B3649" s="97" t="s">
        <v>4892</v>
      </c>
      <c r="C3649" s="98" t="s">
        <v>1105</v>
      </c>
      <c r="D3649" s="124"/>
      <c r="E3649" s="125"/>
      <c r="F3649" s="66" t="str">
        <f t="shared" si="218"/>
        <v>UN</v>
      </c>
      <c r="G3649" s="169">
        <f t="shared" si="219"/>
        <v>0.9375</v>
      </c>
      <c r="H3649" s="66">
        <v>4</v>
      </c>
      <c r="I3649" s="169">
        <f t="shared" si="220"/>
        <v>3.75</v>
      </c>
    </row>
    <row r="3650" spans="1:16">
      <c r="A3650" s="96" t="s">
        <v>5869</v>
      </c>
      <c r="B3650" s="97" t="s">
        <v>4938</v>
      </c>
      <c r="C3650" s="98" t="s">
        <v>1106</v>
      </c>
      <c r="D3650" s="124"/>
      <c r="E3650" s="125"/>
      <c r="F3650" s="66" t="str">
        <f t="shared" si="218"/>
        <v>UN</v>
      </c>
      <c r="G3650" s="169">
        <f t="shared" si="219"/>
        <v>1</v>
      </c>
      <c r="H3650" s="66">
        <v>4</v>
      </c>
      <c r="I3650" s="169">
        <f t="shared" si="220"/>
        <v>4</v>
      </c>
      <c r="K3650" s="79"/>
      <c r="L3650" s="79"/>
      <c r="M3650" s="79"/>
    </row>
    <row r="3651" spans="1:16">
      <c r="A3651" s="96" t="s">
        <v>5869</v>
      </c>
      <c r="B3651" s="97" t="s">
        <v>4925</v>
      </c>
      <c r="C3651" s="98" t="s">
        <v>704</v>
      </c>
      <c r="D3651" s="124"/>
      <c r="E3651" s="125"/>
      <c r="F3651" s="66" t="str">
        <f t="shared" si="218"/>
        <v>UN</v>
      </c>
      <c r="G3651" s="169">
        <f t="shared" si="219"/>
        <v>1.1067450000000001</v>
      </c>
      <c r="H3651" s="66">
        <v>2</v>
      </c>
      <c r="I3651" s="169">
        <f t="shared" si="220"/>
        <v>2.2134900000000002</v>
      </c>
      <c r="K3651" s="79"/>
      <c r="L3651" s="79"/>
      <c r="M3651" s="79"/>
    </row>
    <row r="3652" spans="1:16">
      <c r="A3652" s="96" t="s">
        <v>5869</v>
      </c>
      <c r="B3652" s="97" t="s">
        <v>4928</v>
      </c>
      <c r="C3652" s="98" t="s">
        <v>3532</v>
      </c>
      <c r="D3652" s="124"/>
      <c r="E3652" s="125"/>
      <c r="F3652" s="66" t="str">
        <f t="shared" si="218"/>
        <v>UN</v>
      </c>
      <c r="G3652" s="169">
        <f t="shared" si="219"/>
        <v>1.5049999999999999</v>
      </c>
      <c r="H3652" s="66">
        <v>1</v>
      </c>
      <c r="I3652" s="169">
        <f t="shared" si="220"/>
        <v>1.5049999999999999</v>
      </c>
      <c r="K3652" s="79"/>
      <c r="L3652" s="79"/>
      <c r="M3652" s="79"/>
    </row>
    <row r="3653" spans="1:16">
      <c r="A3653" s="96" t="s">
        <v>5869</v>
      </c>
      <c r="B3653" s="97" t="s">
        <v>4929</v>
      </c>
      <c r="C3653" s="98" t="s">
        <v>1811</v>
      </c>
      <c r="D3653" s="124"/>
      <c r="E3653" s="125"/>
      <c r="F3653" s="66" t="str">
        <f t="shared" si="218"/>
        <v>UN</v>
      </c>
      <c r="G3653" s="169">
        <f t="shared" si="219"/>
        <v>2.5099999999999998</v>
      </c>
      <c r="H3653" s="66">
        <v>3</v>
      </c>
      <c r="I3653" s="169">
        <f t="shared" si="220"/>
        <v>7.5299999999999994</v>
      </c>
      <c r="K3653" s="79"/>
      <c r="L3653" s="79"/>
      <c r="M3653" s="79"/>
    </row>
    <row r="3654" spans="1:16">
      <c r="A3654" s="96" t="s">
        <v>5869</v>
      </c>
      <c r="B3654" s="97" t="s">
        <v>4931</v>
      </c>
      <c r="C3654" s="170" t="s">
        <v>210</v>
      </c>
      <c r="D3654" s="124"/>
      <c r="E3654" s="125"/>
      <c r="F3654" s="66" t="str">
        <f t="shared" si="218"/>
        <v>UN</v>
      </c>
      <c r="G3654" s="169">
        <f t="shared" si="219"/>
        <v>1.3120000000000001</v>
      </c>
      <c r="H3654" s="66">
        <v>3</v>
      </c>
      <c r="I3654" s="169">
        <f t="shared" si="220"/>
        <v>3.9359999999999999</v>
      </c>
      <c r="K3654" s="79"/>
      <c r="L3654" s="79"/>
      <c r="M3654" s="79"/>
    </row>
    <row r="3655" spans="1:16">
      <c r="A3655" s="96" t="s">
        <v>5869</v>
      </c>
      <c r="B3655" s="97" t="s">
        <v>4932</v>
      </c>
      <c r="C3655" s="98" t="s">
        <v>979</v>
      </c>
      <c r="D3655" s="124"/>
      <c r="E3655" s="125"/>
      <c r="F3655" s="66" t="str">
        <f t="shared" si="218"/>
        <v>UN</v>
      </c>
      <c r="G3655" s="169">
        <f t="shared" si="219"/>
        <v>2.73</v>
      </c>
      <c r="H3655" s="66">
        <v>1</v>
      </c>
      <c r="I3655" s="169">
        <f t="shared" si="220"/>
        <v>2.73</v>
      </c>
      <c r="K3655" s="79"/>
      <c r="L3655" s="79"/>
      <c r="M3655" s="79"/>
    </row>
    <row r="3656" spans="1:16" s="63" customFormat="1">
      <c r="A3656" s="277" t="s">
        <v>5869</v>
      </c>
      <c r="B3656" s="220" t="s">
        <v>4920</v>
      </c>
      <c r="C3656" s="222" t="s">
        <v>254</v>
      </c>
      <c r="D3656" s="124"/>
      <c r="E3656" s="125"/>
      <c r="F3656" s="67" t="str">
        <f t="shared" si="218"/>
        <v>UN</v>
      </c>
      <c r="G3656" s="100">
        <f t="shared" si="219"/>
        <v>1.81</v>
      </c>
      <c r="H3656" s="447">
        <v>20</v>
      </c>
      <c r="I3656" s="100">
        <f t="shared" si="220"/>
        <v>36.200000000000003</v>
      </c>
      <c r="K3656" s="276"/>
      <c r="L3656" s="276"/>
      <c r="M3656" s="276"/>
      <c r="P3656" s="64"/>
    </row>
    <row r="3657" spans="1:16">
      <c r="A3657" s="96" t="s">
        <v>5869</v>
      </c>
      <c r="B3657" s="97" t="s">
        <v>4939</v>
      </c>
      <c r="C3657" s="98" t="s">
        <v>465</v>
      </c>
      <c r="D3657" s="124"/>
      <c r="E3657" s="125"/>
      <c r="F3657" s="66" t="str">
        <f t="shared" ref="F3657:F3670" si="221">+VLOOKUP(C3657,$C$7896:$P$9810,4,FALSE)</f>
        <v>UN</v>
      </c>
      <c r="G3657" s="169">
        <f t="shared" ref="G3657:G3670" si="222">+VLOOKUP(C3657,$C$7896:$P$9810,13,FALSE)</f>
        <v>0.23</v>
      </c>
      <c r="H3657" s="66">
        <v>1</v>
      </c>
      <c r="I3657" s="169">
        <f t="shared" ref="I3657:I3670" si="223">G3657*H3657</f>
        <v>0.23</v>
      </c>
      <c r="K3657" s="79"/>
      <c r="L3657" s="79"/>
      <c r="M3657" s="79"/>
    </row>
    <row r="3658" spans="1:16">
      <c r="A3658" s="96" t="s">
        <v>5869</v>
      </c>
      <c r="B3658" s="97" t="s">
        <v>4894</v>
      </c>
      <c r="C3658" s="98" t="s">
        <v>1652</v>
      </c>
      <c r="D3658" s="124"/>
      <c r="E3658" s="125"/>
      <c r="F3658" s="66" t="str">
        <f t="shared" si="221"/>
        <v>UN</v>
      </c>
      <c r="G3658" s="169">
        <f t="shared" si="222"/>
        <v>0.41</v>
      </c>
      <c r="H3658" s="66">
        <v>5</v>
      </c>
      <c r="I3658" s="169">
        <f t="shared" si="223"/>
        <v>2.0499999999999998</v>
      </c>
      <c r="K3658" s="174"/>
      <c r="L3658" s="79"/>
      <c r="M3658" s="175"/>
    </row>
    <row r="3659" spans="1:16">
      <c r="A3659" s="96" t="s">
        <v>5869</v>
      </c>
      <c r="B3659" s="97" t="s">
        <v>4887</v>
      </c>
      <c r="C3659" s="98" t="s">
        <v>3947</v>
      </c>
      <c r="D3659" s="124"/>
      <c r="E3659" s="125"/>
      <c r="F3659" s="66" t="str">
        <f t="shared" si="221"/>
        <v>FR</v>
      </c>
      <c r="G3659" s="169">
        <f t="shared" si="222"/>
        <v>2.2999999999999998</v>
      </c>
      <c r="H3659" s="66">
        <v>3</v>
      </c>
      <c r="I3659" s="169">
        <f t="shared" si="223"/>
        <v>6.8999999999999995</v>
      </c>
      <c r="K3659" s="174"/>
      <c r="L3659" s="79"/>
      <c r="M3659" s="175"/>
    </row>
    <row r="3660" spans="1:16">
      <c r="A3660" s="96" t="s">
        <v>5869</v>
      </c>
      <c r="B3660" s="97" t="s">
        <v>4926</v>
      </c>
      <c r="C3660" s="98" t="s">
        <v>2115</v>
      </c>
      <c r="D3660" s="124"/>
      <c r="E3660" s="125"/>
      <c r="F3660" s="66" t="str">
        <f t="shared" si="221"/>
        <v>SOB</v>
      </c>
      <c r="G3660" s="169">
        <f t="shared" si="222"/>
        <v>3.19</v>
      </c>
      <c r="H3660" s="66">
        <v>2</v>
      </c>
      <c r="I3660" s="169">
        <f t="shared" si="223"/>
        <v>6.38</v>
      </c>
      <c r="K3660" s="174"/>
      <c r="L3660" s="79"/>
      <c r="M3660" s="175"/>
    </row>
    <row r="3661" spans="1:16">
      <c r="A3661" s="96" t="s">
        <v>5869</v>
      </c>
      <c r="B3661" s="97" t="s">
        <v>4940</v>
      </c>
      <c r="C3661" s="98" t="s">
        <v>989</v>
      </c>
      <c r="D3661" s="124"/>
      <c r="E3661" s="125"/>
      <c r="F3661" s="66" t="str">
        <f t="shared" si="221"/>
        <v>UN</v>
      </c>
      <c r="G3661" s="169">
        <f t="shared" si="222"/>
        <v>1.39</v>
      </c>
      <c r="H3661" s="66">
        <v>1</v>
      </c>
      <c r="I3661" s="169">
        <f t="shared" si="223"/>
        <v>1.39</v>
      </c>
      <c r="K3661" s="174"/>
      <c r="L3661" s="79"/>
      <c r="M3661" s="175"/>
    </row>
    <row r="3662" spans="1:16">
      <c r="A3662" s="96" t="s">
        <v>5869</v>
      </c>
      <c r="B3662" s="97" t="s">
        <v>4889</v>
      </c>
      <c r="C3662" s="98" t="s">
        <v>331</v>
      </c>
      <c r="D3662" s="124"/>
      <c r="E3662" s="125"/>
      <c r="F3662" s="66" t="str">
        <f t="shared" si="221"/>
        <v>UN</v>
      </c>
      <c r="G3662" s="169">
        <f t="shared" si="222"/>
        <v>0.99</v>
      </c>
      <c r="H3662" s="66">
        <v>1</v>
      </c>
      <c r="I3662" s="169">
        <f t="shared" si="223"/>
        <v>0.99</v>
      </c>
      <c r="K3662" s="174"/>
      <c r="L3662" s="79"/>
      <c r="M3662" s="175"/>
    </row>
    <row r="3663" spans="1:16">
      <c r="A3663" s="96" t="s">
        <v>5869</v>
      </c>
      <c r="B3663" s="97" t="s">
        <v>4934</v>
      </c>
      <c r="C3663" s="98" t="s">
        <v>694</v>
      </c>
      <c r="D3663" s="124"/>
      <c r="E3663" s="125"/>
      <c r="F3663" s="66" t="str">
        <f t="shared" si="221"/>
        <v>SOB</v>
      </c>
      <c r="G3663" s="169">
        <f t="shared" si="222"/>
        <v>6.9249999999999998</v>
      </c>
      <c r="H3663" s="66">
        <v>4</v>
      </c>
      <c r="I3663" s="169">
        <f t="shared" si="223"/>
        <v>27.7</v>
      </c>
      <c r="K3663" s="174"/>
      <c r="L3663" s="79"/>
      <c r="M3663" s="175"/>
    </row>
    <row r="3664" spans="1:16">
      <c r="A3664" s="96" t="s">
        <v>5869</v>
      </c>
      <c r="B3664" s="97" t="s">
        <v>4941</v>
      </c>
      <c r="C3664" s="98" t="s">
        <v>432</v>
      </c>
      <c r="D3664" s="124"/>
      <c r="E3664" s="125"/>
      <c r="F3664" s="66" t="str">
        <f t="shared" si="221"/>
        <v>SOB</v>
      </c>
      <c r="G3664" s="169">
        <f t="shared" si="222"/>
        <v>7</v>
      </c>
      <c r="H3664" s="66">
        <v>2</v>
      </c>
      <c r="I3664" s="169">
        <f t="shared" si="223"/>
        <v>14</v>
      </c>
      <c r="J3664" s="6" t="s">
        <v>2357</v>
      </c>
      <c r="K3664" s="174"/>
      <c r="L3664" s="79"/>
      <c r="M3664" s="175"/>
    </row>
    <row r="3665" spans="1:14">
      <c r="A3665" s="96" t="s">
        <v>5869</v>
      </c>
      <c r="B3665" s="97" t="s">
        <v>4942</v>
      </c>
      <c r="C3665" s="98" t="s">
        <v>696</v>
      </c>
      <c r="D3665" s="124"/>
      <c r="E3665" s="125"/>
      <c r="F3665" s="66" t="str">
        <f t="shared" si="221"/>
        <v>SOB</v>
      </c>
      <c r="G3665" s="169">
        <f t="shared" si="222"/>
        <v>7</v>
      </c>
      <c r="H3665" s="66">
        <v>4</v>
      </c>
      <c r="I3665" s="169">
        <f t="shared" si="223"/>
        <v>28</v>
      </c>
      <c r="J3665" s="6" t="s">
        <v>2357</v>
      </c>
      <c r="K3665" s="174"/>
      <c r="L3665" s="79"/>
      <c r="M3665" s="175"/>
    </row>
    <row r="3666" spans="1:14">
      <c r="A3666" s="96" t="s">
        <v>5869</v>
      </c>
      <c r="B3666" s="97" t="s">
        <v>4935</v>
      </c>
      <c r="C3666" s="98" t="s">
        <v>1091</v>
      </c>
      <c r="D3666" s="124"/>
      <c r="E3666" s="125"/>
      <c r="F3666" s="66" t="str">
        <f t="shared" si="221"/>
        <v>UN</v>
      </c>
      <c r="G3666" s="169">
        <f t="shared" si="222"/>
        <v>0.245</v>
      </c>
      <c r="H3666" s="66">
        <v>1</v>
      </c>
      <c r="I3666" s="169">
        <f t="shared" si="223"/>
        <v>0.245</v>
      </c>
      <c r="J3666" s="6" t="s">
        <v>2357</v>
      </c>
      <c r="K3666" s="174"/>
      <c r="L3666" s="79"/>
      <c r="M3666" s="175"/>
    </row>
    <row r="3667" spans="1:14">
      <c r="A3667" s="96" t="s">
        <v>5869</v>
      </c>
      <c r="B3667" s="97" t="s">
        <v>4914</v>
      </c>
      <c r="C3667" s="98" t="s">
        <v>3946</v>
      </c>
      <c r="D3667" s="124"/>
      <c r="E3667" s="125"/>
      <c r="F3667" s="66" t="str">
        <f t="shared" si="221"/>
        <v>AM</v>
      </c>
      <c r="G3667" s="169">
        <f t="shared" si="222"/>
        <v>0.29000000000000004</v>
      </c>
      <c r="H3667" s="66">
        <v>1</v>
      </c>
      <c r="I3667" s="169">
        <f t="shared" si="223"/>
        <v>0.29000000000000004</v>
      </c>
      <c r="K3667" s="174"/>
      <c r="L3667" s="79"/>
      <c r="M3667" s="175"/>
    </row>
    <row r="3668" spans="1:14">
      <c r="A3668" s="96" t="s">
        <v>5869</v>
      </c>
      <c r="B3668" s="97" t="s">
        <v>4936</v>
      </c>
      <c r="C3668" s="98" t="s">
        <v>1701</v>
      </c>
      <c r="D3668" s="124"/>
      <c r="E3668" s="125"/>
      <c r="F3668" s="66" t="str">
        <f t="shared" si="221"/>
        <v>CM3</v>
      </c>
      <c r="G3668" s="169">
        <f t="shared" si="222"/>
        <v>1.7999999999999999E-2</v>
      </c>
      <c r="H3668" s="66">
        <v>1</v>
      </c>
      <c r="I3668" s="169">
        <f t="shared" si="223"/>
        <v>1.7999999999999999E-2</v>
      </c>
      <c r="K3668" s="174"/>
      <c r="L3668" s="79"/>
      <c r="M3668" s="175"/>
    </row>
    <row r="3669" spans="1:14">
      <c r="A3669" s="96" t="s">
        <v>5869</v>
      </c>
      <c r="B3669" s="97" t="s">
        <v>4911</v>
      </c>
      <c r="C3669" s="98" t="s">
        <v>1073</v>
      </c>
      <c r="D3669" s="124"/>
      <c r="E3669" s="125"/>
      <c r="F3669" s="66" t="str">
        <f t="shared" si="221"/>
        <v>UN</v>
      </c>
      <c r="G3669" s="169">
        <f t="shared" si="222"/>
        <v>1.2</v>
      </c>
      <c r="H3669" s="66">
        <v>10</v>
      </c>
      <c r="I3669" s="169">
        <f t="shared" si="223"/>
        <v>12</v>
      </c>
      <c r="K3669" s="174"/>
      <c r="L3669" s="79"/>
      <c r="M3669" s="175"/>
    </row>
    <row r="3670" spans="1:14">
      <c r="A3670" s="96" t="s">
        <v>5869</v>
      </c>
      <c r="B3670" s="97" t="s">
        <v>4937</v>
      </c>
      <c r="C3670" s="98" t="s">
        <v>1075</v>
      </c>
      <c r="D3670" s="124"/>
      <c r="E3670" s="125"/>
      <c r="F3670" s="66" t="str">
        <f t="shared" si="221"/>
        <v>UN</v>
      </c>
      <c r="G3670" s="169">
        <f t="shared" si="222"/>
        <v>1.5</v>
      </c>
      <c r="H3670" s="66">
        <v>10</v>
      </c>
      <c r="I3670" s="169">
        <f t="shared" si="223"/>
        <v>15</v>
      </c>
      <c r="K3670" s="174"/>
      <c r="L3670" s="79"/>
      <c r="M3670" s="175"/>
    </row>
    <row r="3671" spans="1:14">
      <c r="A3671" s="96" t="s">
        <v>5869</v>
      </c>
      <c r="B3671" s="97"/>
      <c r="C3671" s="98"/>
      <c r="D3671" s="124"/>
      <c r="E3671" s="125"/>
      <c r="F3671" s="66"/>
      <c r="G3671" s="169"/>
      <c r="H3671" s="66"/>
      <c r="I3671" s="169">
        <f>G3671*H3671</f>
        <v>0</v>
      </c>
      <c r="K3671" s="174"/>
      <c r="L3671" s="79"/>
      <c r="M3671" s="175"/>
    </row>
    <row r="3672" spans="1:14">
      <c r="A3672" s="96" t="s">
        <v>5869</v>
      </c>
      <c r="B3672" s="116" t="s">
        <v>4421</v>
      </c>
      <c r="C3672" s="117"/>
      <c r="D3672" s="118"/>
      <c r="E3672" s="118"/>
      <c r="F3672" s="119"/>
      <c r="G3672" s="120"/>
      <c r="H3672" s="121"/>
      <c r="I3672" s="134">
        <f>SUBTOTAL(9,I3647:I3671)</f>
        <v>179.13249000000002</v>
      </c>
    </row>
    <row r="3673" spans="1:14">
      <c r="A3673" s="96" t="s">
        <v>5869</v>
      </c>
    </row>
    <row r="3674" spans="1:14">
      <c r="A3674" s="96" t="s">
        <v>5869</v>
      </c>
    </row>
    <row r="3675" spans="1:14">
      <c r="A3675" s="96" t="s">
        <v>5869</v>
      </c>
    </row>
    <row r="3676" spans="1:14" ht="14.25">
      <c r="A3676" s="440" t="s">
        <v>5892</v>
      </c>
      <c r="B3676" s="108" t="s">
        <v>1398</v>
      </c>
      <c r="D3676" s="172" t="s">
        <v>2360</v>
      </c>
    </row>
    <row r="3677" spans="1:14">
      <c r="A3677" s="96" t="s">
        <v>5869</v>
      </c>
    </row>
    <row r="3678" spans="1:14" ht="25.5">
      <c r="A3678" s="96" t="s">
        <v>5869</v>
      </c>
      <c r="B3678" s="90" t="s">
        <v>5562</v>
      </c>
      <c r="C3678" s="23" t="s">
        <v>1406</v>
      </c>
      <c r="D3678" s="124"/>
      <c r="E3678" s="125"/>
      <c r="F3678" s="24" t="s">
        <v>1407</v>
      </c>
      <c r="G3678" s="51" t="s">
        <v>2730</v>
      </c>
      <c r="H3678" s="24" t="s">
        <v>4415</v>
      </c>
      <c r="I3678" s="24" t="s">
        <v>1403</v>
      </c>
      <c r="K3678" s="79"/>
      <c r="L3678" s="79"/>
      <c r="M3678" s="79"/>
      <c r="N3678" s="79"/>
    </row>
    <row r="3679" spans="1:14">
      <c r="A3679" s="96" t="s">
        <v>5869</v>
      </c>
      <c r="B3679" s="97" t="s">
        <v>4922</v>
      </c>
      <c r="C3679" s="98" t="s">
        <v>1104</v>
      </c>
      <c r="D3679" s="124"/>
      <c r="E3679" s="125"/>
      <c r="F3679" s="66" t="str">
        <f t="shared" ref="F3679:F3687" si="224">+VLOOKUP(C3679,$C$7896:$P$9810,4,FALSE)</f>
        <v>UN</v>
      </c>
      <c r="G3679" s="169">
        <f t="shared" ref="G3679:G3687" si="225">+VLOOKUP(C3679,$C$7896:$P$9810,13,FALSE)</f>
        <v>0.95</v>
      </c>
      <c r="H3679" s="66">
        <v>2</v>
      </c>
      <c r="I3679" s="169">
        <f>G3679*H3679</f>
        <v>1.9</v>
      </c>
      <c r="K3679" s="176"/>
      <c r="L3679" s="177"/>
      <c r="M3679" s="177"/>
      <c r="N3679" s="177"/>
    </row>
    <row r="3680" spans="1:14">
      <c r="A3680" s="96" t="s">
        <v>5869</v>
      </c>
      <c r="B3680" s="97" t="s">
        <v>4892</v>
      </c>
      <c r="C3680" s="98" t="s">
        <v>1105</v>
      </c>
      <c r="D3680" s="124"/>
      <c r="E3680" s="125"/>
      <c r="F3680" s="66" t="str">
        <f t="shared" si="224"/>
        <v>UN</v>
      </c>
      <c r="G3680" s="169">
        <f t="shared" si="225"/>
        <v>0.9375</v>
      </c>
      <c r="H3680" s="66">
        <v>2</v>
      </c>
      <c r="I3680" s="169">
        <f t="shared" ref="I3680:I3697" si="226">G3680*H3680</f>
        <v>1.875</v>
      </c>
      <c r="K3680" s="176"/>
      <c r="L3680" s="177"/>
      <c r="M3680" s="177"/>
      <c r="N3680" s="177"/>
    </row>
    <row r="3681" spans="1:16">
      <c r="A3681" s="96" t="s">
        <v>5869</v>
      </c>
      <c r="B3681" s="97" t="s">
        <v>4938</v>
      </c>
      <c r="C3681" s="98" t="s">
        <v>1106</v>
      </c>
      <c r="D3681" s="124"/>
      <c r="E3681" s="125"/>
      <c r="F3681" s="66" t="str">
        <f t="shared" si="224"/>
        <v>UN</v>
      </c>
      <c r="G3681" s="169">
        <f t="shared" si="225"/>
        <v>1</v>
      </c>
      <c r="H3681" s="66">
        <v>2</v>
      </c>
      <c r="I3681" s="169">
        <f t="shared" si="226"/>
        <v>2</v>
      </c>
      <c r="K3681" s="176"/>
      <c r="L3681" s="177"/>
      <c r="M3681" s="177"/>
      <c r="N3681" s="177"/>
    </row>
    <row r="3682" spans="1:16">
      <c r="A3682" s="96" t="s">
        <v>5869</v>
      </c>
      <c r="B3682" s="97" t="s">
        <v>4939</v>
      </c>
      <c r="C3682" s="98" t="s">
        <v>465</v>
      </c>
      <c r="D3682" s="124"/>
      <c r="E3682" s="125"/>
      <c r="F3682" s="66" t="str">
        <f t="shared" si="224"/>
        <v>UN</v>
      </c>
      <c r="G3682" s="169">
        <f t="shared" si="225"/>
        <v>0.23</v>
      </c>
      <c r="H3682" s="66">
        <v>2</v>
      </c>
      <c r="I3682" s="169">
        <f t="shared" si="226"/>
        <v>0.46</v>
      </c>
      <c r="K3682" s="176"/>
      <c r="L3682" s="177"/>
      <c r="M3682" s="177"/>
      <c r="N3682" s="177"/>
    </row>
    <row r="3683" spans="1:16">
      <c r="A3683" s="96" t="s">
        <v>5869</v>
      </c>
      <c r="B3683" s="97" t="s">
        <v>4894</v>
      </c>
      <c r="C3683" s="98" t="s">
        <v>1652</v>
      </c>
      <c r="D3683" s="124"/>
      <c r="E3683" s="125"/>
      <c r="F3683" s="66" t="str">
        <f t="shared" si="224"/>
        <v>UN</v>
      </c>
      <c r="G3683" s="169">
        <f t="shared" si="225"/>
        <v>0.41</v>
      </c>
      <c r="H3683" s="66">
        <v>3</v>
      </c>
      <c r="I3683" s="169">
        <f t="shared" si="226"/>
        <v>1.23</v>
      </c>
      <c r="K3683" s="176"/>
      <c r="L3683" s="177"/>
      <c r="M3683" s="177"/>
      <c r="N3683" s="177"/>
    </row>
    <row r="3684" spans="1:16">
      <c r="A3684" s="96" t="s">
        <v>5869</v>
      </c>
      <c r="B3684" s="97" t="s">
        <v>4893</v>
      </c>
      <c r="C3684" s="98" t="s">
        <v>1654</v>
      </c>
      <c r="D3684" s="124"/>
      <c r="E3684" s="125"/>
      <c r="F3684" s="66" t="str">
        <f t="shared" si="224"/>
        <v>UN</v>
      </c>
      <c r="G3684" s="169">
        <f t="shared" si="225"/>
        <v>0.41500000000000004</v>
      </c>
      <c r="H3684" s="66">
        <v>2</v>
      </c>
      <c r="I3684" s="169">
        <f t="shared" si="226"/>
        <v>0.83000000000000007</v>
      </c>
      <c r="K3684" s="176"/>
      <c r="L3684" s="177"/>
      <c r="M3684" s="177"/>
      <c r="N3684" s="177"/>
    </row>
    <row r="3685" spans="1:16">
      <c r="A3685" s="96" t="s">
        <v>5869</v>
      </c>
      <c r="B3685" s="97" t="s">
        <v>4887</v>
      </c>
      <c r="C3685" s="98" t="s">
        <v>3947</v>
      </c>
      <c r="D3685" s="124"/>
      <c r="E3685" s="125"/>
      <c r="F3685" s="66" t="str">
        <f t="shared" si="224"/>
        <v>FR</v>
      </c>
      <c r="G3685" s="169">
        <f t="shared" si="225"/>
        <v>2.2999999999999998</v>
      </c>
      <c r="H3685" s="66">
        <v>3</v>
      </c>
      <c r="I3685" s="169">
        <f t="shared" si="226"/>
        <v>6.8999999999999995</v>
      </c>
      <c r="K3685" s="176"/>
      <c r="L3685" s="177"/>
      <c r="M3685" s="177"/>
      <c r="N3685" s="177"/>
    </row>
    <row r="3686" spans="1:16">
      <c r="A3686" s="96" t="s">
        <v>5869</v>
      </c>
      <c r="B3686" s="97" t="s">
        <v>4940</v>
      </c>
      <c r="C3686" s="98" t="s">
        <v>989</v>
      </c>
      <c r="D3686" s="124"/>
      <c r="E3686" s="125"/>
      <c r="F3686" s="66" t="str">
        <f t="shared" si="224"/>
        <v>UN</v>
      </c>
      <c r="G3686" s="169">
        <f t="shared" si="225"/>
        <v>1.39</v>
      </c>
      <c r="H3686" s="66">
        <v>1</v>
      </c>
      <c r="I3686" s="169">
        <f t="shared" si="226"/>
        <v>1.39</v>
      </c>
      <c r="K3686" s="176"/>
      <c r="L3686" s="177"/>
      <c r="M3686" s="177"/>
      <c r="N3686" s="177"/>
    </row>
    <row r="3687" spans="1:16" s="63" customFormat="1">
      <c r="A3687" s="277" t="s">
        <v>5869</v>
      </c>
      <c r="B3687" s="220" t="s">
        <v>4920</v>
      </c>
      <c r="C3687" s="222" t="s">
        <v>254</v>
      </c>
      <c r="D3687" s="124"/>
      <c r="E3687" s="125"/>
      <c r="F3687" s="67" t="str">
        <f t="shared" si="224"/>
        <v>UN</v>
      </c>
      <c r="G3687" s="100">
        <f t="shared" si="225"/>
        <v>1.81</v>
      </c>
      <c r="H3687" s="67">
        <v>10</v>
      </c>
      <c r="I3687" s="100">
        <f>G3687*H3687</f>
        <v>18.100000000000001</v>
      </c>
      <c r="K3687" s="419"/>
      <c r="L3687" s="420"/>
      <c r="M3687" s="420"/>
      <c r="N3687" s="420"/>
      <c r="P3687" s="64"/>
    </row>
    <row r="3688" spans="1:16">
      <c r="A3688" s="96" t="s">
        <v>5869</v>
      </c>
      <c r="B3688" s="97" t="s">
        <v>4889</v>
      </c>
      <c r="C3688" s="98" t="s">
        <v>331</v>
      </c>
      <c r="D3688" s="124"/>
      <c r="E3688" s="125"/>
      <c r="F3688" s="66" t="str">
        <f t="shared" ref="F3688:F3696" si="227">+VLOOKUP(C3688,$C$7896:$P$9810,4,FALSE)</f>
        <v>UN</v>
      </c>
      <c r="G3688" s="169">
        <f t="shared" ref="G3688:G3696" si="228">+VLOOKUP(C3688,$C$7896:$P$9810,13,FALSE)</f>
        <v>0.99</v>
      </c>
      <c r="H3688" s="66">
        <v>2</v>
      </c>
      <c r="I3688" s="169">
        <f>G3688*H3688</f>
        <v>1.98</v>
      </c>
      <c r="K3688" s="176"/>
      <c r="L3688" s="177"/>
      <c r="M3688" s="177"/>
      <c r="N3688" s="177"/>
    </row>
    <row r="3689" spans="1:16">
      <c r="A3689" s="96" t="s">
        <v>5869</v>
      </c>
      <c r="B3689" s="97" t="s">
        <v>4934</v>
      </c>
      <c r="C3689" s="98" t="s">
        <v>694</v>
      </c>
      <c r="D3689" s="124"/>
      <c r="E3689" s="125"/>
      <c r="F3689" s="66" t="str">
        <f t="shared" si="227"/>
        <v>SOB</v>
      </c>
      <c r="G3689" s="169">
        <f t="shared" si="228"/>
        <v>6.9249999999999998</v>
      </c>
      <c r="H3689" s="66">
        <v>2</v>
      </c>
      <c r="I3689" s="169">
        <f t="shared" si="226"/>
        <v>13.85</v>
      </c>
      <c r="K3689" s="79"/>
      <c r="L3689" s="79"/>
      <c r="M3689" s="79"/>
      <c r="N3689" s="79"/>
    </row>
    <row r="3690" spans="1:16">
      <c r="A3690" s="96" t="s">
        <v>5869</v>
      </c>
      <c r="B3690" s="97" t="s">
        <v>4941</v>
      </c>
      <c r="C3690" s="98" t="s">
        <v>432</v>
      </c>
      <c r="D3690" s="124"/>
      <c r="E3690" s="125"/>
      <c r="F3690" s="66" t="str">
        <f t="shared" si="227"/>
        <v>SOB</v>
      </c>
      <c r="G3690" s="169">
        <f t="shared" si="228"/>
        <v>7</v>
      </c>
      <c r="H3690" s="66">
        <v>2</v>
      </c>
      <c r="I3690" s="169">
        <f t="shared" si="226"/>
        <v>14</v>
      </c>
      <c r="K3690" s="176"/>
      <c r="L3690" s="177"/>
      <c r="M3690" s="177"/>
      <c r="N3690" s="177"/>
    </row>
    <row r="3691" spans="1:16">
      <c r="A3691" s="96" t="s">
        <v>5869</v>
      </c>
      <c r="B3691" s="97" t="s">
        <v>4926</v>
      </c>
      <c r="C3691" s="98" t="s">
        <v>2115</v>
      </c>
      <c r="D3691" s="124"/>
      <c r="E3691" s="125"/>
      <c r="F3691" s="66" t="str">
        <f t="shared" si="227"/>
        <v>SOB</v>
      </c>
      <c r="G3691" s="169">
        <f t="shared" si="228"/>
        <v>3.19</v>
      </c>
      <c r="H3691" s="66">
        <v>2</v>
      </c>
      <c r="I3691" s="169">
        <f t="shared" si="226"/>
        <v>6.38</v>
      </c>
      <c r="K3691" s="176"/>
      <c r="L3691" s="177"/>
      <c r="M3691" s="177"/>
      <c r="N3691" s="177"/>
    </row>
    <row r="3692" spans="1:16">
      <c r="A3692" s="96" t="s">
        <v>5869</v>
      </c>
      <c r="B3692" s="97" t="s">
        <v>4935</v>
      </c>
      <c r="C3692" s="98" t="s">
        <v>1091</v>
      </c>
      <c r="D3692" s="124"/>
      <c r="E3692" s="125"/>
      <c r="F3692" s="66" t="str">
        <f t="shared" si="227"/>
        <v>UN</v>
      </c>
      <c r="G3692" s="169">
        <f t="shared" si="228"/>
        <v>0.245</v>
      </c>
      <c r="H3692" s="66">
        <v>3</v>
      </c>
      <c r="I3692" s="169">
        <f t="shared" si="226"/>
        <v>0.73499999999999999</v>
      </c>
      <c r="K3692" s="176"/>
      <c r="L3692" s="177"/>
      <c r="M3692" s="177"/>
      <c r="N3692" s="177"/>
    </row>
    <row r="3693" spans="1:16">
      <c r="A3693" s="96" t="s">
        <v>5869</v>
      </c>
      <c r="B3693" s="97" t="s">
        <v>4931</v>
      </c>
      <c r="C3693" s="170" t="s">
        <v>210</v>
      </c>
      <c r="D3693" s="124"/>
      <c r="E3693" s="125"/>
      <c r="F3693" s="66" t="str">
        <f t="shared" si="227"/>
        <v>UN</v>
      </c>
      <c r="G3693" s="169">
        <f t="shared" si="228"/>
        <v>1.3120000000000001</v>
      </c>
      <c r="H3693" s="66">
        <v>2</v>
      </c>
      <c r="I3693" s="169">
        <f t="shared" si="226"/>
        <v>2.6240000000000001</v>
      </c>
      <c r="K3693" s="79"/>
      <c r="L3693" s="79"/>
      <c r="M3693" s="79"/>
      <c r="N3693" s="79"/>
    </row>
    <row r="3694" spans="1:16">
      <c r="A3694" s="96" t="s">
        <v>5869</v>
      </c>
      <c r="B3694" s="97" t="s">
        <v>4936</v>
      </c>
      <c r="C3694" s="98" t="s">
        <v>1701</v>
      </c>
      <c r="D3694" s="124"/>
      <c r="E3694" s="125"/>
      <c r="F3694" s="66" t="str">
        <f t="shared" si="227"/>
        <v>CM3</v>
      </c>
      <c r="G3694" s="169">
        <f t="shared" si="228"/>
        <v>1.7999999999999999E-2</v>
      </c>
      <c r="H3694" s="66">
        <v>15</v>
      </c>
      <c r="I3694" s="169">
        <f t="shared" si="226"/>
        <v>0.26999999999999996</v>
      </c>
      <c r="K3694" s="176"/>
      <c r="L3694" s="177"/>
      <c r="M3694" s="177"/>
      <c r="N3694" s="177"/>
    </row>
    <row r="3695" spans="1:16">
      <c r="A3695" s="96" t="s">
        <v>5869</v>
      </c>
      <c r="B3695" s="97" t="s">
        <v>4911</v>
      </c>
      <c r="C3695" s="98" t="s">
        <v>1073</v>
      </c>
      <c r="D3695" s="124"/>
      <c r="E3695" s="125"/>
      <c r="F3695" s="66" t="str">
        <f t="shared" si="227"/>
        <v>UN</v>
      </c>
      <c r="G3695" s="169">
        <f t="shared" si="228"/>
        <v>1.2</v>
      </c>
      <c r="H3695" s="66">
        <v>8</v>
      </c>
      <c r="I3695" s="169">
        <f t="shared" si="226"/>
        <v>9.6</v>
      </c>
      <c r="K3695" s="176"/>
      <c r="L3695" s="177"/>
      <c r="M3695" s="177"/>
      <c r="N3695" s="177"/>
    </row>
    <row r="3696" spans="1:16">
      <c r="A3696" s="96" t="s">
        <v>5869</v>
      </c>
      <c r="B3696" s="97" t="s">
        <v>4937</v>
      </c>
      <c r="C3696" s="98" t="s">
        <v>1075</v>
      </c>
      <c r="D3696" s="124"/>
      <c r="E3696" s="125"/>
      <c r="F3696" s="66" t="str">
        <f t="shared" si="227"/>
        <v>UN</v>
      </c>
      <c r="G3696" s="169">
        <f t="shared" si="228"/>
        <v>1.5</v>
      </c>
      <c r="H3696" s="66">
        <v>8</v>
      </c>
      <c r="I3696" s="169">
        <f t="shared" si="226"/>
        <v>12</v>
      </c>
    </row>
    <row r="3697" spans="1:14">
      <c r="A3697" s="96" t="s">
        <v>5869</v>
      </c>
      <c r="B3697" s="97"/>
      <c r="C3697" s="98"/>
      <c r="D3697" s="124"/>
      <c r="E3697" s="125"/>
      <c r="F3697" s="66"/>
      <c r="G3697" s="169"/>
      <c r="H3697" s="66"/>
      <c r="I3697" s="169">
        <f t="shared" si="226"/>
        <v>0</v>
      </c>
    </row>
    <row r="3698" spans="1:14">
      <c r="A3698" s="96" t="s">
        <v>5869</v>
      </c>
      <c r="B3698" s="116" t="s">
        <v>4421</v>
      </c>
      <c r="C3698" s="117"/>
      <c r="D3698" s="118"/>
      <c r="E3698" s="118"/>
      <c r="F3698" s="119"/>
      <c r="G3698" s="120"/>
      <c r="H3698" s="121"/>
      <c r="I3698" s="134">
        <f>SUBTOTAL(9,I3679:I3697)</f>
        <v>96.123999999999981</v>
      </c>
    </row>
    <row r="3699" spans="1:14">
      <c r="A3699" s="96" t="s">
        <v>5869</v>
      </c>
    </row>
    <row r="3700" spans="1:14">
      <c r="A3700" s="96" t="s">
        <v>5869</v>
      </c>
    </row>
    <row r="3701" spans="1:14" ht="14.25">
      <c r="A3701" s="440" t="s">
        <v>5892</v>
      </c>
      <c r="B3701" s="108" t="s">
        <v>1399</v>
      </c>
      <c r="D3701" s="172" t="s">
        <v>2361</v>
      </c>
    </row>
    <row r="3702" spans="1:14">
      <c r="A3702" s="96" t="s">
        <v>5869</v>
      </c>
      <c r="K3702" s="79"/>
      <c r="L3702" s="79"/>
      <c r="M3702" s="79"/>
      <c r="N3702" s="79"/>
    </row>
    <row r="3703" spans="1:14" ht="25.5">
      <c r="A3703" s="96" t="s">
        <v>5869</v>
      </c>
      <c r="B3703" s="90" t="s">
        <v>5562</v>
      </c>
      <c r="C3703" s="23" t="s">
        <v>1406</v>
      </c>
      <c r="D3703" s="124"/>
      <c r="E3703" s="125"/>
      <c r="F3703" s="24" t="s">
        <v>1407</v>
      </c>
      <c r="G3703" s="51" t="s">
        <v>2730</v>
      </c>
      <c r="H3703" s="24" t="s">
        <v>4415</v>
      </c>
      <c r="I3703" s="24" t="s">
        <v>1403</v>
      </c>
      <c r="K3703" s="79"/>
      <c r="L3703" s="79"/>
      <c r="M3703" s="79"/>
      <c r="N3703" s="79"/>
    </row>
    <row r="3704" spans="1:14">
      <c r="A3704" s="96" t="s">
        <v>5869</v>
      </c>
      <c r="B3704" s="97" t="s">
        <v>4887</v>
      </c>
      <c r="C3704" s="98" t="s">
        <v>3947</v>
      </c>
      <c r="D3704" s="81"/>
      <c r="E3704" s="66"/>
      <c r="F3704" s="66" t="str">
        <f t="shared" ref="F3704:F3715" si="229">+VLOOKUP(C3704,$C$7896:$P$9810,4,FALSE)</f>
        <v>FR</v>
      </c>
      <c r="G3704" s="169">
        <f t="shared" ref="G3704:G3715" si="230">+VLOOKUP(C3704,$C$7896:$P$9810,13,FALSE)</f>
        <v>2.2999999999999998</v>
      </c>
      <c r="H3704" s="66">
        <v>2</v>
      </c>
      <c r="I3704" s="169">
        <f t="shared" ref="I3704:I3715" si="231">G3704*H3704</f>
        <v>4.5999999999999996</v>
      </c>
      <c r="K3704" s="79"/>
      <c r="L3704" s="79"/>
      <c r="M3704" s="79"/>
      <c r="N3704" s="79"/>
    </row>
    <row r="3705" spans="1:14">
      <c r="A3705" s="96" t="s">
        <v>5869</v>
      </c>
      <c r="B3705" s="97" t="s">
        <v>4929</v>
      </c>
      <c r="C3705" s="98" t="s">
        <v>1811</v>
      </c>
      <c r="D3705" s="81"/>
      <c r="E3705" s="66"/>
      <c r="F3705" s="66" t="str">
        <f t="shared" si="229"/>
        <v>UN</v>
      </c>
      <c r="G3705" s="169">
        <f t="shared" si="230"/>
        <v>2.5099999999999998</v>
      </c>
      <c r="H3705" s="34">
        <v>1</v>
      </c>
      <c r="I3705" s="169">
        <f t="shared" si="231"/>
        <v>2.5099999999999998</v>
      </c>
      <c r="K3705" s="79"/>
      <c r="L3705" s="79"/>
      <c r="M3705" s="79"/>
      <c r="N3705" s="79"/>
    </row>
    <row r="3706" spans="1:14">
      <c r="A3706" s="96" t="s">
        <v>5869</v>
      </c>
      <c r="B3706" s="97" t="s">
        <v>4889</v>
      </c>
      <c r="C3706" s="126" t="s">
        <v>331</v>
      </c>
      <c r="D3706" s="124"/>
      <c r="E3706" s="125"/>
      <c r="F3706" s="66" t="str">
        <f t="shared" si="229"/>
        <v>UN</v>
      </c>
      <c r="G3706" s="169">
        <f t="shared" si="230"/>
        <v>0.99</v>
      </c>
      <c r="H3706" s="34">
        <v>1</v>
      </c>
      <c r="I3706" s="169">
        <f t="shared" si="231"/>
        <v>0.99</v>
      </c>
      <c r="K3706" s="178"/>
      <c r="L3706" s="177"/>
      <c r="M3706" s="177"/>
      <c r="N3706" s="177"/>
    </row>
    <row r="3707" spans="1:14">
      <c r="A3707" s="96" t="s">
        <v>5869</v>
      </c>
      <c r="B3707" s="97" t="s">
        <v>4939</v>
      </c>
      <c r="C3707" s="98" t="s">
        <v>465</v>
      </c>
      <c r="D3707" s="124"/>
      <c r="E3707" s="125"/>
      <c r="F3707" s="66" t="str">
        <f t="shared" si="229"/>
        <v>UN</v>
      </c>
      <c r="G3707" s="169">
        <f t="shared" si="230"/>
        <v>0.23</v>
      </c>
      <c r="H3707" s="66">
        <v>2</v>
      </c>
      <c r="I3707" s="169">
        <f t="shared" si="231"/>
        <v>0.46</v>
      </c>
      <c r="K3707" s="79"/>
      <c r="L3707" s="79"/>
      <c r="M3707" s="79"/>
      <c r="N3707" s="79"/>
    </row>
    <row r="3708" spans="1:14">
      <c r="A3708" s="96" t="s">
        <v>5869</v>
      </c>
      <c r="B3708" s="97" t="s">
        <v>4892</v>
      </c>
      <c r="C3708" s="98" t="s">
        <v>1105</v>
      </c>
      <c r="D3708" s="124"/>
      <c r="E3708" s="125"/>
      <c r="F3708" s="66" t="str">
        <f t="shared" si="229"/>
        <v>UN</v>
      </c>
      <c r="G3708" s="169">
        <f t="shared" si="230"/>
        <v>0.9375</v>
      </c>
      <c r="H3708" s="66">
        <v>2</v>
      </c>
      <c r="I3708" s="169">
        <f t="shared" si="231"/>
        <v>1.875</v>
      </c>
    </row>
    <row r="3709" spans="1:14">
      <c r="A3709" s="96" t="s">
        <v>5869</v>
      </c>
      <c r="B3709" s="97" t="s">
        <v>4938</v>
      </c>
      <c r="C3709" s="98" t="s">
        <v>1106</v>
      </c>
      <c r="D3709" s="124"/>
      <c r="E3709" s="125"/>
      <c r="F3709" s="66" t="str">
        <f t="shared" si="229"/>
        <v>UN</v>
      </c>
      <c r="G3709" s="169">
        <f t="shared" si="230"/>
        <v>1</v>
      </c>
      <c r="H3709" s="66">
        <v>2</v>
      </c>
      <c r="I3709" s="169">
        <f t="shared" si="231"/>
        <v>2</v>
      </c>
    </row>
    <row r="3710" spans="1:14">
      <c r="A3710" s="96" t="s">
        <v>5869</v>
      </c>
      <c r="B3710" s="97" t="s">
        <v>4895</v>
      </c>
      <c r="C3710" s="98" t="s">
        <v>150</v>
      </c>
      <c r="D3710" s="124"/>
      <c r="E3710" s="125"/>
      <c r="F3710" s="66" t="str">
        <f t="shared" si="229"/>
        <v>UN</v>
      </c>
      <c r="G3710" s="169">
        <f t="shared" si="230"/>
        <v>0.22</v>
      </c>
      <c r="H3710" s="66">
        <v>2</v>
      </c>
      <c r="I3710" s="169">
        <f t="shared" si="231"/>
        <v>0.44</v>
      </c>
    </row>
    <row r="3711" spans="1:14">
      <c r="A3711" s="96" t="s">
        <v>5869</v>
      </c>
      <c r="B3711" s="97" t="s">
        <v>4894</v>
      </c>
      <c r="C3711" s="98" t="s">
        <v>1652</v>
      </c>
      <c r="D3711" s="124"/>
      <c r="E3711" s="125"/>
      <c r="F3711" s="66" t="str">
        <f t="shared" si="229"/>
        <v>UN</v>
      </c>
      <c r="G3711" s="169">
        <f t="shared" si="230"/>
        <v>0.41</v>
      </c>
      <c r="H3711" s="66">
        <v>2</v>
      </c>
      <c r="I3711" s="169">
        <f t="shared" si="231"/>
        <v>0.82</v>
      </c>
    </row>
    <row r="3712" spans="1:14">
      <c r="A3712" s="96" t="s">
        <v>5869</v>
      </c>
      <c r="B3712" s="97" t="s">
        <v>4893</v>
      </c>
      <c r="C3712" s="98" t="s">
        <v>1654</v>
      </c>
      <c r="D3712" s="124"/>
      <c r="E3712" s="125"/>
      <c r="F3712" s="66" t="str">
        <f t="shared" si="229"/>
        <v>UN</v>
      </c>
      <c r="G3712" s="169">
        <f t="shared" si="230"/>
        <v>0.41500000000000004</v>
      </c>
      <c r="H3712" s="66">
        <v>2</v>
      </c>
      <c r="I3712" s="169">
        <f t="shared" si="231"/>
        <v>0.83000000000000007</v>
      </c>
    </row>
    <row r="3713" spans="1:16">
      <c r="A3713" s="96" t="s">
        <v>5869</v>
      </c>
      <c r="B3713" s="97" t="s">
        <v>4934</v>
      </c>
      <c r="C3713" s="98" t="s">
        <v>694</v>
      </c>
      <c r="D3713" s="124"/>
      <c r="E3713" s="125"/>
      <c r="F3713" s="66" t="str">
        <f t="shared" si="229"/>
        <v>SOB</v>
      </c>
      <c r="G3713" s="169">
        <f t="shared" si="230"/>
        <v>6.9249999999999998</v>
      </c>
      <c r="H3713" s="66">
        <v>1</v>
      </c>
      <c r="I3713" s="169">
        <f t="shared" si="231"/>
        <v>6.9249999999999998</v>
      </c>
    </row>
    <row r="3714" spans="1:16">
      <c r="A3714" s="96" t="s">
        <v>5869</v>
      </c>
      <c r="B3714" s="97" t="s">
        <v>4897</v>
      </c>
      <c r="C3714" s="126" t="s">
        <v>251</v>
      </c>
      <c r="D3714" s="124"/>
      <c r="E3714" s="125"/>
      <c r="F3714" s="66" t="str">
        <f t="shared" si="229"/>
        <v>UN</v>
      </c>
      <c r="G3714" s="169">
        <f t="shared" si="230"/>
        <v>1.2</v>
      </c>
      <c r="H3714" s="66">
        <v>1</v>
      </c>
      <c r="I3714" s="169">
        <f t="shared" si="231"/>
        <v>1.2</v>
      </c>
    </row>
    <row r="3715" spans="1:16" s="63" customFormat="1">
      <c r="A3715" s="277" t="s">
        <v>5869</v>
      </c>
      <c r="B3715" s="220" t="s">
        <v>4920</v>
      </c>
      <c r="C3715" s="222" t="s">
        <v>254</v>
      </c>
      <c r="D3715" s="421"/>
      <c r="E3715" s="422"/>
      <c r="F3715" s="67" t="str">
        <f t="shared" si="229"/>
        <v>UN</v>
      </c>
      <c r="G3715" s="100">
        <f t="shared" si="230"/>
        <v>1.81</v>
      </c>
      <c r="H3715" s="67">
        <v>15</v>
      </c>
      <c r="I3715" s="100">
        <f t="shared" si="231"/>
        <v>27.150000000000002</v>
      </c>
      <c r="P3715" s="64"/>
    </row>
    <row r="3716" spans="1:16">
      <c r="A3716" s="96" t="s">
        <v>5869</v>
      </c>
      <c r="B3716" s="116" t="s">
        <v>4421</v>
      </c>
      <c r="C3716" s="117"/>
      <c r="D3716" s="118"/>
      <c r="E3716" s="118"/>
      <c r="F3716" s="119"/>
      <c r="G3716" s="120"/>
      <c r="H3716" s="121"/>
      <c r="I3716" s="134">
        <f>SUBTOTAL(9,I3704:I3715)</f>
        <v>49.8</v>
      </c>
    </row>
    <row r="3717" spans="1:16">
      <c r="A3717" s="96" t="s">
        <v>5869</v>
      </c>
    </row>
    <row r="3718" spans="1:16">
      <c r="A3718" s="96" t="s">
        <v>5869</v>
      </c>
    </row>
    <row r="3719" spans="1:16" ht="14.25">
      <c r="A3719" s="440" t="s">
        <v>5892</v>
      </c>
      <c r="B3719" s="108" t="s">
        <v>1400</v>
      </c>
      <c r="D3719" s="172" t="s">
        <v>2362</v>
      </c>
    </row>
    <row r="3720" spans="1:16">
      <c r="A3720" s="96" t="s">
        <v>5869</v>
      </c>
    </row>
    <row r="3721" spans="1:16" ht="25.5">
      <c r="A3721" s="96" t="s">
        <v>5869</v>
      </c>
      <c r="B3721" s="90" t="s">
        <v>5562</v>
      </c>
      <c r="C3721" s="23" t="s">
        <v>1406</v>
      </c>
      <c r="D3721" s="124"/>
      <c r="E3721" s="125"/>
      <c r="F3721" s="24" t="s">
        <v>1407</v>
      </c>
      <c r="G3721" s="51" t="s">
        <v>2730</v>
      </c>
      <c r="H3721" s="24" t="s">
        <v>4415</v>
      </c>
      <c r="I3721" s="24" t="s">
        <v>1403</v>
      </c>
    </row>
    <row r="3722" spans="1:16">
      <c r="A3722" s="96" t="s">
        <v>5869</v>
      </c>
      <c r="B3722" s="97" t="s">
        <v>4886</v>
      </c>
      <c r="C3722" s="98" t="s">
        <v>525</v>
      </c>
      <c r="D3722" s="81"/>
      <c r="E3722" s="66"/>
      <c r="F3722" s="66" t="str">
        <f t="shared" ref="F3722:F3727" si="232">+VLOOKUP(C3722,$C$7896:$P$9810,4,FALSE)</f>
        <v>UN</v>
      </c>
      <c r="G3722" s="169">
        <f t="shared" ref="G3722:G3727" si="233">+VLOOKUP(C3722,$C$7896:$P$9810,13,FALSE)</f>
        <v>8.9849999999999999E-2</v>
      </c>
      <c r="H3722" s="34">
        <v>1</v>
      </c>
      <c r="I3722" s="169">
        <f t="shared" ref="I3722:I3728" si="234">G3722*H3722</f>
        <v>8.9849999999999999E-2</v>
      </c>
    </row>
    <row r="3723" spans="1:16">
      <c r="A3723" s="96" t="s">
        <v>5869</v>
      </c>
      <c r="B3723" s="97" t="s">
        <v>4938</v>
      </c>
      <c r="C3723" s="98" t="s">
        <v>1106</v>
      </c>
      <c r="D3723" s="81"/>
      <c r="E3723" s="66"/>
      <c r="F3723" s="66" t="str">
        <f t="shared" si="232"/>
        <v>UN</v>
      </c>
      <c r="G3723" s="169">
        <f t="shared" si="233"/>
        <v>1</v>
      </c>
      <c r="H3723" s="34">
        <v>1</v>
      </c>
      <c r="I3723" s="169">
        <f t="shared" si="234"/>
        <v>1</v>
      </c>
    </row>
    <row r="3724" spans="1:16">
      <c r="A3724" s="96" t="s">
        <v>5869</v>
      </c>
      <c r="B3724" s="97" t="s">
        <v>4944</v>
      </c>
      <c r="C3724" s="98" t="s">
        <v>1101</v>
      </c>
      <c r="D3724" s="124"/>
      <c r="E3724" s="125"/>
      <c r="F3724" s="66" t="str">
        <f t="shared" si="232"/>
        <v>UN</v>
      </c>
      <c r="G3724" s="169">
        <f t="shared" si="233"/>
        <v>0.3</v>
      </c>
      <c r="H3724" s="66">
        <v>1</v>
      </c>
      <c r="I3724" s="169">
        <f t="shared" si="234"/>
        <v>0.3</v>
      </c>
    </row>
    <row r="3725" spans="1:16">
      <c r="A3725" s="96" t="s">
        <v>5869</v>
      </c>
      <c r="B3725" s="97" t="s">
        <v>4895</v>
      </c>
      <c r="C3725" s="98" t="s">
        <v>150</v>
      </c>
      <c r="D3725" s="124"/>
      <c r="E3725" s="125"/>
      <c r="F3725" s="66" t="str">
        <f t="shared" si="232"/>
        <v>UN</v>
      </c>
      <c r="G3725" s="169">
        <f t="shared" si="233"/>
        <v>0.22</v>
      </c>
      <c r="H3725" s="66">
        <v>1</v>
      </c>
      <c r="I3725" s="169">
        <f t="shared" si="234"/>
        <v>0.22</v>
      </c>
    </row>
    <row r="3726" spans="1:16">
      <c r="A3726" s="96" t="s">
        <v>5869</v>
      </c>
      <c r="B3726" s="97" t="s">
        <v>4894</v>
      </c>
      <c r="C3726" s="98" t="s">
        <v>1652</v>
      </c>
      <c r="D3726" s="124"/>
      <c r="E3726" s="125"/>
      <c r="F3726" s="66" t="str">
        <f t="shared" si="232"/>
        <v>UN</v>
      </c>
      <c r="G3726" s="169">
        <f t="shared" si="233"/>
        <v>0.41</v>
      </c>
      <c r="H3726" s="66">
        <v>1</v>
      </c>
      <c r="I3726" s="169">
        <f t="shared" si="234"/>
        <v>0.41</v>
      </c>
    </row>
    <row r="3727" spans="1:16">
      <c r="A3727" s="96" t="s">
        <v>5869</v>
      </c>
      <c r="B3727" s="97" t="s">
        <v>5842</v>
      </c>
      <c r="C3727" s="98" t="s">
        <v>2355</v>
      </c>
      <c r="D3727" s="81"/>
      <c r="E3727" s="125"/>
      <c r="F3727" s="66" t="str">
        <f t="shared" si="232"/>
        <v>UN</v>
      </c>
      <c r="G3727" s="169">
        <f t="shared" si="233"/>
        <v>0.3</v>
      </c>
      <c r="H3727" s="66">
        <v>3</v>
      </c>
      <c r="I3727" s="169">
        <f>G3727*H3727</f>
        <v>0.89999999999999991</v>
      </c>
    </row>
    <row r="3728" spans="1:16">
      <c r="A3728" s="96" t="s">
        <v>5869</v>
      </c>
      <c r="B3728" s="97"/>
      <c r="C3728" s="98"/>
      <c r="D3728" s="81"/>
      <c r="E3728" s="125"/>
      <c r="F3728" s="66"/>
      <c r="G3728" s="169"/>
      <c r="H3728" s="66"/>
      <c r="I3728" s="169">
        <f t="shared" si="234"/>
        <v>0</v>
      </c>
    </row>
    <row r="3729" spans="1:9">
      <c r="A3729" s="96" t="s">
        <v>5869</v>
      </c>
      <c r="B3729" s="116" t="s">
        <v>4421</v>
      </c>
      <c r="C3729" s="117"/>
      <c r="D3729" s="118"/>
      <c r="E3729" s="118"/>
      <c r="F3729" s="119"/>
      <c r="G3729" s="120"/>
      <c r="H3729" s="121"/>
      <c r="I3729" s="134">
        <f>SUBTOTAL(9,I3721:I3728)</f>
        <v>2.9198499999999998</v>
      </c>
    </row>
    <row r="3730" spans="1:9">
      <c r="A3730" s="96" t="s">
        <v>5869</v>
      </c>
    </row>
    <row r="3731" spans="1:9">
      <c r="A3731" s="96" t="s">
        <v>5869</v>
      </c>
    </row>
    <row r="3732" spans="1:9">
      <c r="A3732" s="96" t="s">
        <v>5869</v>
      </c>
    </row>
    <row r="3733" spans="1:9" ht="14.25">
      <c r="A3733" s="440" t="s">
        <v>5892</v>
      </c>
      <c r="B3733" s="202" t="s">
        <v>3214</v>
      </c>
      <c r="D3733" s="172"/>
    </row>
    <row r="3734" spans="1:9">
      <c r="A3734" s="96" t="s">
        <v>5869</v>
      </c>
    </row>
    <row r="3735" spans="1:9" ht="25.5">
      <c r="A3735" s="96" t="s">
        <v>5869</v>
      </c>
      <c r="B3735" s="90" t="s">
        <v>5562</v>
      </c>
      <c r="C3735" s="23" t="s">
        <v>1406</v>
      </c>
      <c r="D3735" s="124"/>
      <c r="E3735" s="125"/>
      <c r="F3735" s="24" t="s">
        <v>1407</v>
      </c>
      <c r="G3735" s="51" t="s">
        <v>2730</v>
      </c>
      <c r="H3735" s="24" t="s">
        <v>4415</v>
      </c>
      <c r="I3735" s="24" t="s">
        <v>1403</v>
      </c>
    </row>
    <row r="3736" spans="1:9">
      <c r="A3736" s="96" t="s">
        <v>5869</v>
      </c>
      <c r="B3736" s="97" t="s">
        <v>1351</v>
      </c>
      <c r="C3736" s="40" t="s">
        <v>1352</v>
      </c>
      <c r="D3736" s="124"/>
      <c r="E3736" s="125"/>
      <c r="F3736" s="66" t="str">
        <f t="shared" ref="F3736:F3745" si="235">+VLOOKUP(C3736,$C$7896:$P$9810,4,FALSE)</f>
        <v>20ml</v>
      </c>
      <c r="G3736" s="169">
        <f t="shared" ref="G3736:G3751" si="236">+VLOOKUP(C3736,$C$7896:$P$9810,13,FALSE)</f>
        <v>1.5</v>
      </c>
      <c r="H3736" s="168">
        <v>1</v>
      </c>
      <c r="I3736" s="169">
        <f t="shared" ref="I3736:I3744" si="237">G3736*H3736</f>
        <v>1.5</v>
      </c>
    </row>
    <row r="3737" spans="1:9">
      <c r="A3737" s="96" t="s">
        <v>5869</v>
      </c>
      <c r="B3737" s="97" t="s">
        <v>4884</v>
      </c>
      <c r="C3737" s="126" t="s">
        <v>520</v>
      </c>
      <c r="D3737" s="124"/>
      <c r="E3737" s="125"/>
      <c r="F3737" s="66" t="str">
        <f t="shared" si="235"/>
        <v>UN</v>
      </c>
      <c r="G3737" s="169">
        <f t="shared" si="236"/>
        <v>8.7499999999999994E-2</v>
      </c>
      <c r="H3737" s="180">
        <v>2</v>
      </c>
      <c r="I3737" s="169">
        <f t="shared" si="237"/>
        <v>0.17499999999999999</v>
      </c>
    </row>
    <row r="3738" spans="1:9">
      <c r="A3738" s="96" t="s">
        <v>5869</v>
      </c>
      <c r="B3738" s="97" t="s">
        <v>4885</v>
      </c>
      <c r="C3738" s="126" t="s">
        <v>523</v>
      </c>
      <c r="D3738" s="124"/>
      <c r="E3738" s="125"/>
      <c r="F3738" s="66" t="str">
        <f t="shared" si="235"/>
        <v>UN</v>
      </c>
      <c r="G3738" s="169">
        <f t="shared" si="236"/>
        <v>0.09</v>
      </c>
      <c r="H3738" s="180">
        <v>1</v>
      </c>
      <c r="I3738" s="169">
        <f t="shared" si="237"/>
        <v>0.09</v>
      </c>
    </row>
    <row r="3739" spans="1:9">
      <c r="A3739" s="96" t="s">
        <v>5869</v>
      </c>
      <c r="B3739" s="97" t="s">
        <v>4886</v>
      </c>
      <c r="C3739" s="127" t="s">
        <v>525</v>
      </c>
      <c r="D3739" s="124"/>
      <c r="E3739" s="125"/>
      <c r="F3739" s="66" t="str">
        <f t="shared" si="235"/>
        <v>UN</v>
      </c>
      <c r="G3739" s="169">
        <f t="shared" si="236"/>
        <v>8.9849999999999999E-2</v>
      </c>
      <c r="H3739" s="180">
        <v>1</v>
      </c>
      <c r="I3739" s="169">
        <f t="shared" si="237"/>
        <v>8.9849999999999999E-2</v>
      </c>
    </row>
    <row r="3740" spans="1:9">
      <c r="A3740" s="96" t="s">
        <v>5869</v>
      </c>
      <c r="B3740" s="97" t="s">
        <v>4892</v>
      </c>
      <c r="C3740" s="126" t="s">
        <v>1105</v>
      </c>
      <c r="D3740" s="124"/>
      <c r="E3740" s="125"/>
      <c r="F3740" s="66" t="str">
        <f t="shared" si="235"/>
        <v>UN</v>
      </c>
      <c r="G3740" s="169">
        <f t="shared" si="236"/>
        <v>0.9375</v>
      </c>
      <c r="H3740" s="180">
        <v>2</v>
      </c>
      <c r="I3740" s="169">
        <f t="shared" si="237"/>
        <v>1.875</v>
      </c>
    </row>
    <row r="3741" spans="1:9">
      <c r="A3741" s="96" t="s">
        <v>5869</v>
      </c>
      <c r="B3741" s="97" t="s">
        <v>4895</v>
      </c>
      <c r="C3741" s="164" t="s">
        <v>150</v>
      </c>
      <c r="D3741" s="124"/>
      <c r="E3741" s="125"/>
      <c r="F3741" s="66" t="str">
        <f t="shared" si="235"/>
        <v>UN</v>
      </c>
      <c r="G3741" s="169">
        <f t="shared" si="236"/>
        <v>0.22</v>
      </c>
      <c r="H3741" s="180">
        <v>2</v>
      </c>
      <c r="I3741" s="169">
        <f t="shared" si="237"/>
        <v>0.44</v>
      </c>
    </row>
    <row r="3742" spans="1:9">
      <c r="A3742" s="96" t="s">
        <v>5869</v>
      </c>
      <c r="B3742" s="97" t="s">
        <v>4894</v>
      </c>
      <c r="C3742" s="126" t="s">
        <v>1652</v>
      </c>
      <c r="D3742" s="124"/>
      <c r="E3742" s="125"/>
      <c r="F3742" s="66" t="str">
        <f t="shared" si="235"/>
        <v>UN</v>
      </c>
      <c r="G3742" s="169">
        <f t="shared" si="236"/>
        <v>0.41</v>
      </c>
      <c r="H3742" s="180">
        <v>1</v>
      </c>
      <c r="I3742" s="169">
        <f t="shared" si="237"/>
        <v>0.41</v>
      </c>
    </row>
    <row r="3743" spans="1:9">
      <c r="A3743" s="96" t="s">
        <v>5869</v>
      </c>
      <c r="B3743" s="97" t="s">
        <v>4893</v>
      </c>
      <c r="C3743" s="126" t="s">
        <v>1654</v>
      </c>
      <c r="D3743" s="124"/>
      <c r="E3743" s="125"/>
      <c r="F3743" s="66" t="str">
        <f t="shared" si="235"/>
        <v>UN</v>
      </c>
      <c r="G3743" s="169">
        <f t="shared" si="236"/>
        <v>0.41500000000000004</v>
      </c>
      <c r="H3743" s="180">
        <v>1</v>
      </c>
      <c r="I3743" s="169">
        <f t="shared" si="237"/>
        <v>0.41500000000000004</v>
      </c>
    </row>
    <row r="3744" spans="1:9">
      <c r="A3744" s="96" t="s">
        <v>5869</v>
      </c>
      <c r="B3744" s="97" t="s">
        <v>4911</v>
      </c>
      <c r="C3744" s="126" t="s">
        <v>1073</v>
      </c>
      <c r="D3744" s="81"/>
      <c r="E3744" s="125"/>
      <c r="F3744" s="66" t="str">
        <f t="shared" si="235"/>
        <v>UN</v>
      </c>
      <c r="G3744" s="169">
        <f t="shared" si="236"/>
        <v>1.2</v>
      </c>
      <c r="H3744" s="180">
        <v>5</v>
      </c>
      <c r="I3744" s="169">
        <f t="shared" si="237"/>
        <v>6</v>
      </c>
    </row>
    <row r="3745" spans="1:9">
      <c r="A3745" s="96" t="s">
        <v>5869</v>
      </c>
      <c r="B3745" s="97" t="s">
        <v>4913</v>
      </c>
      <c r="C3745" s="98" t="s">
        <v>1074</v>
      </c>
      <c r="D3745" s="81"/>
      <c r="E3745" s="66"/>
      <c r="F3745" s="66" t="str">
        <f t="shared" si="235"/>
        <v>UN</v>
      </c>
      <c r="G3745" s="169">
        <f t="shared" si="236"/>
        <v>1</v>
      </c>
      <c r="H3745" s="180">
        <v>5</v>
      </c>
      <c r="I3745" s="169">
        <f>G3745*H3745</f>
        <v>5</v>
      </c>
    </row>
    <row r="3746" spans="1:9">
      <c r="A3746" s="96" t="s">
        <v>5869</v>
      </c>
      <c r="B3746" s="97" t="s">
        <v>4879</v>
      </c>
      <c r="C3746" s="98" t="s">
        <v>545</v>
      </c>
      <c r="D3746" s="81"/>
      <c r="E3746" s="66"/>
      <c r="F3746" s="66" t="str">
        <f t="shared" ref="F3746:F3751" si="238">+VLOOKUP(C3746,$C$7896:$F$9810,4,FALSE)</f>
        <v>CM3</v>
      </c>
      <c r="G3746" s="169">
        <f t="shared" si="236"/>
        <v>8.6999999999999994E-3</v>
      </c>
      <c r="H3746" s="99">
        <v>15</v>
      </c>
      <c r="I3746" s="169">
        <f t="shared" ref="I3746:I3751" si="239">G3746*H3746</f>
        <v>0.1305</v>
      </c>
    </row>
    <row r="3747" spans="1:9">
      <c r="A3747" s="96" t="s">
        <v>5869</v>
      </c>
      <c r="B3747" s="97" t="s">
        <v>4880</v>
      </c>
      <c r="C3747" s="98" t="s">
        <v>1647</v>
      </c>
      <c r="D3747" s="81"/>
      <c r="E3747" s="66"/>
      <c r="F3747" s="66" t="str">
        <f t="shared" si="238"/>
        <v>CM3</v>
      </c>
      <c r="G3747" s="169">
        <f t="shared" si="236"/>
        <v>0.03</v>
      </c>
      <c r="H3747" s="99">
        <v>15</v>
      </c>
      <c r="I3747" s="169">
        <f t="shared" si="239"/>
        <v>0.44999999999999996</v>
      </c>
    </row>
    <row r="3748" spans="1:9">
      <c r="A3748" s="96" t="s">
        <v>5869</v>
      </c>
      <c r="B3748" s="97" t="s">
        <v>4902</v>
      </c>
      <c r="C3748" s="131" t="s">
        <v>364</v>
      </c>
      <c r="D3748" s="124"/>
      <c r="E3748" s="125"/>
      <c r="F3748" s="66" t="str">
        <f t="shared" si="238"/>
        <v>ROL</v>
      </c>
      <c r="G3748" s="169">
        <f t="shared" si="236"/>
        <v>4.4000000000000004</v>
      </c>
      <c r="H3748" s="179">
        <v>5.0000000000000001E-3</v>
      </c>
      <c r="I3748" s="169">
        <f t="shared" si="239"/>
        <v>2.2000000000000002E-2</v>
      </c>
    </row>
    <row r="3749" spans="1:9">
      <c r="A3749" s="96" t="s">
        <v>5869</v>
      </c>
      <c r="B3749" s="97" t="s">
        <v>4950</v>
      </c>
      <c r="C3749" s="98" t="s">
        <v>1107</v>
      </c>
      <c r="D3749" s="124"/>
      <c r="E3749" s="125"/>
      <c r="F3749" s="66" t="str">
        <f t="shared" si="238"/>
        <v>UN</v>
      </c>
      <c r="G3749" s="169">
        <f t="shared" si="236"/>
        <v>1</v>
      </c>
      <c r="H3749" s="99">
        <v>1</v>
      </c>
      <c r="I3749" s="169">
        <f t="shared" si="239"/>
        <v>1</v>
      </c>
    </row>
    <row r="3750" spans="1:9">
      <c r="A3750" s="96" t="s">
        <v>5869</v>
      </c>
      <c r="B3750" s="97" t="s">
        <v>4951</v>
      </c>
      <c r="C3750" s="98" t="s">
        <v>1649</v>
      </c>
      <c r="D3750" s="124"/>
      <c r="E3750" s="125"/>
      <c r="F3750" s="66" t="str">
        <f t="shared" si="238"/>
        <v>UN</v>
      </c>
      <c r="G3750" s="169">
        <f t="shared" si="236"/>
        <v>16</v>
      </c>
      <c r="H3750" s="186">
        <v>4.0000000000000001E-3</v>
      </c>
      <c r="I3750" s="169">
        <f t="shared" si="239"/>
        <v>6.4000000000000001E-2</v>
      </c>
    </row>
    <row r="3751" spans="1:9">
      <c r="A3751" s="96" t="s">
        <v>5869</v>
      </c>
      <c r="B3751" s="97" t="s">
        <v>4878</v>
      </c>
      <c r="C3751" s="98" t="s">
        <v>1462</v>
      </c>
      <c r="D3751" s="124"/>
      <c r="E3751" s="125"/>
      <c r="F3751" s="66" t="str">
        <f t="shared" si="238"/>
        <v>UN</v>
      </c>
      <c r="G3751" s="169">
        <f t="shared" si="236"/>
        <v>10.63</v>
      </c>
      <c r="H3751" s="102">
        <v>0.05</v>
      </c>
      <c r="I3751" s="169">
        <f t="shared" si="239"/>
        <v>0.53150000000000008</v>
      </c>
    </row>
    <row r="3752" spans="1:9">
      <c r="A3752" s="96" t="s">
        <v>5869</v>
      </c>
      <c r="B3752" s="97"/>
      <c r="C3752" s="98"/>
      <c r="D3752" s="124"/>
      <c r="E3752" s="125"/>
      <c r="F3752" s="66"/>
      <c r="G3752" s="169"/>
      <c r="H3752" s="102"/>
      <c r="I3752" s="169">
        <f>G3752*H3752</f>
        <v>0</v>
      </c>
    </row>
    <row r="3753" spans="1:9">
      <c r="A3753" s="96" t="s">
        <v>5869</v>
      </c>
      <c r="B3753" s="116" t="s">
        <v>4421</v>
      </c>
      <c r="C3753" s="117"/>
      <c r="D3753" s="118"/>
      <c r="E3753" s="118"/>
      <c r="F3753" s="119"/>
      <c r="G3753" s="120"/>
      <c r="H3753" s="121"/>
      <c r="I3753" s="134">
        <f>SUBTOTAL(9,I3736:I3752)</f>
        <v>18.19285</v>
      </c>
    </row>
    <row r="3754" spans="1:9">
      <c r="A3754" s="96" t="s">
        <v>5869</v>
      </c>
    </row>
    <row r="3755" spans="1:9" ht="14.25">
      <c r="A3755" s="440" t="s">
        <v>5892</v>
      </c>
      <c r="B3755" s="108" t="s">
        <v>3216</v>
      </c>
      <c r="D3755" s="172"/>
    </row>
    <row r="3756" spans="1:9">
      <c r="A3756" s="96" t="s">
        <v>5869</v>
      </c>
    </row>
    <row r="3757" spans="1:9" ht="25.5">
      <c r="A3757" s="96" t="s">
        <v>5869</v>
      </c>
      <c r="B3757" s="90" t="s">
        <v>5562</v>
      </c>
      <c r="C3757" s="23" t="s">
        <v>1406</v>
      </c>
      <c r="D3757" s="124"/>
      <c r="E3757" s="125"/>
      <c r="F3757" s="24" t="s">
        <v>1407</v>
      </c>
      <c r="G3757" s="51" t="s">
        <v>2730</v>
      </c>
      <c r="H3757" s="24" t="s">
        <v>4415</v>
      </c>
      <c r="I3757" s="24" t="s">
        <v>1403</v>
      </c>
    </row>
    <row r="3758" spans="1:9">
      <c r="A3758" s="96" t="s">
        <v>5869</v>
      </c>
      <c r="B3758" s="97" t="s">
        <v>1351</v>
      </c>
      <c r="C3758" s="40" t="s">
        <v>1352</v>
      </c>
      <c r="D3758" s="124"/>
      <c r="E3758" s="125"/>
      <c r="F3758" s="66" t="str">
        <f t="shared" ref="F3758:F3765" si="240">+VLOOKUP(C3758,$C$7896:$P$9810,4,FALSE)</f>
        <v>20ml</v>
      </c>
      <c r="G3758" s="169">
        <f>+VLOOKUP(C3758,$C$7896:$P$9810,13,FALSE)</f>
        <v>1.5</v>
      </c>
      <c r="H3758" s="168">
        <v>1</v>
      </c>
      <c r="I3758" s="169">
        <f t="shared" ref="I3758:I3765" si="241">G3758*H3758</f>
        <v>1.5</v>
      </c>
    </row>
    <row r="3759" spans="1:9">
      <c r="A3759" s="96" t="s">
        <v>5869</v>
      </c>
      <c r="B3759" s="97" t="s">
        <v>4884</v>
      </c>
      <c r="C3759" s="126" t="s">
        <v>520</v>
      </c>
      <c r="D3759" s="124"/>
      <c r="E3759" s="125"/>
      <c r="F3759" s="66" t="str">
        <f t="shared" si="240"/>
        <v>UN</v>
      </c>
      <c r="G3759" s="169">
        <f>+VLOOKUP(C3759,$C$7896:$P$9810,13,FALSE)</f>
        <v>8.7499999999999994E-2</v>
      </c>
      <c r="H3759" s="180">
        <v>2</v>
      </c>
      <c r="I3759" s="169">
        <f t="shared" si="241"/>
        <v>0.17499999999999999</v>
      </c>
    </row>
    <row r="3760" spans="1:9">
      <c r="A3760" s="96" t="s">
        <v>5869</v>
      </c>
      <c r="B3760" s="97" t="s">
        <v>4892</v>
      </c>
      <c r="C3760" s="126" t="s">
        <v>1105</v>
      </c>
      <c r="D3760" s="124"/>
      <c r="E3760" s="125"/>
      <c r="F3760" s="66" t="str">
        <f t="shared" si="240"/>
        <v>UN</v>
      </c>
      <c r="G3760" s="169">
        <f>+VLOOKUP(C3760,$C$7896:$P$9810,13,FALSE)</f>
        <v>0.9375</v>
      </c>
      <c r="H3760" s="180">
        <v>1</v>
      </c>
      <c r="I3760" s="169">
        <f t="shared" si="241"/>
        <v>0.9375</v>
      </c>
    </row>
    <row r="3761" spans="1:9">
      <c r="A3761" s="96" t="s">
        <v>5869</v>
      </c>
      <c r="B3761" s="97" t="s">
        <v>4894</v>
      </c>
      <c r="C3761" s="126" t="s">
        <v>1652</v>
      </c>
      <c r="D3761" s="124"/>
      <c r="E3761" s="125"/>
      <c r="F3761" s="66" t="str">
        <f t="shared" si="240"/>
        <v>UN</v>
      </c>
      <c r="G3761" s="169">
        <f>+VLOOKUP(C3761,$C$7896:$P$9810,13,FALSE)</f>
        <v>0.41</v>
      </c>
      <c r="H3761" s="180">
        <v>1</v>
      </c>
      <c r="I3761" s="169">
        <f t="shared" si="241"/>
        <v>0.41</v>
      </c>
    </row>
    <row r="3762" spans="1:9">
      <c r="A3762" s="96" t="s">
        <v>5869</v>
      </c>
      <c r="B3762" s="97" t="s">
        <v>4887</v>
      </c>
      <c r="C3762" s="98" t="s">
        <v>3947</v>
      </c>
      <c r="D3762" s="124"/>
      <c r="E3762" s="125"/>
      <c r="F3762" s="66" t="str">
        <f t="shared" si="240"/>
        <v>FR</v>
      </c>
      <c r="G3762" s="169">
        <f t="shared" ref="G3762:G3770" si="242">+VLOOKUP(C3762,$C$7896:$P$9810,13,FALSE)</f>
        <v>2.2999999999999998</v>
      </c>
      <c r="H3762" s="180">
        <v>0.3</v>
      </c>
      <c r="I3762" s="169">
        <f t="shared" si="241"/>
        <v>0.69</v>
      </c>
    </row>
    <row r="3763" spans="1:9">
      <c r="A3763" s="96" t="s">
        <v>5869</v>
      </c>
      <c r="B3763" s="97" t="s">
        <v>4926</v>
      </c>
      <c r="C3763" s="98" t="s">
        <v>2115</v>
      </c>
      <c r="D3763" s="124"/>
      <c r="E3763" s="125"/>
      <c r="F3763" s="66" t="str">
        <f t="shared" si="240"/>
        <v>SOB</v>
      </c>
      <c r="G3763" s="169">
        <f t="shared" si="242"/>
        <v>3.19</v>
      </c>
      <c r="H3763" s="180">
        <v>1</v>
      </c>
      <c r="I3763" s="169">
        <f t="shared" si="241"/>
        <v>3.19</v>
      </c>
    </row>
    <row r="3764" spans="1:9">
      <c r="A3764" s="96" t="s">
        <v>5869</v>
      </c>
      <c r="B3764" s="97" t="s">
        <v>4911</v>
      </c>
      <c r="C3764" s="126" t="s">
        <v>1073</v>
      </c>
      <c r="D3764" s="81"/>
      <c r="E3764" s="125"/>
      <c r="F3764" s="66" t="str">
        <f t="shared" si="240"/>
        <v>UN</v>
      </c>
      <c r="G3764" s="169">
        <f t="shared" si="242"/>
        <v>1.2</v>
      </c>
      <c r="H3764" s="180">
        <v>1</v>
      </c>
      <c r="I3764" s="169">
        <f t="shared" si="241"/>
        <v>1.2</v>
      </c>
    </row>
    <row r="3765" spans="1:9">
      <c r="A3765" s="96" t="s">
        <v>5869</v>
      </c>
      <c r="B3765" s="97" t="s">
        <v>4913</v>
      </c>
      <c r="C3765" s="98" t="s">
        <v>1074</v>
      </c>
      <c r="D3765" s="81"/>
      <c r="E3765" s="66"/>
      <c r="F3765" s="66" t="str">
        <f t="shared" si="240"/>
        <v>UN</v>
      </c>
      <c r="G3765" s="169">
        <f t="shared" si="242"/>
        <v>1</v>
      </c>
      <c r="H3765" s="180">
        <v>1</v>
      </c>
      <c r="I3765" s="169">
        <f t="shared" si="241"/>
        <v>1</v>
      </c>
    </row>
    <row r="3766" spans="1:9">
      <c r="A3766" s="96" t="s">
        <v>5869</v>
      </c>
      <c r="B3766" s="97" t="s">
        <v>4879</v>
      </c>
      <c r="C3766" s="98" t="s">
        <v>545</v>
      </c>
      <c r="D3766" s="81"/>
      <c r="E3766" s="66"/>
      <c r="F3766" s="66" t="str">
        <f>+VLOOKUP(C3766,$C$7896:$F$9810,4,FALSE)</f>
        <v>CM3</v>
      </c>
      <c r="G3766" s="169">
        <f t="shared" si="242"/>
        <v>8.6999999999999994E-3</v>
      </c>
      <c r="H3766" s="99">
        <v>15</v>
      </c>
      <c r="I3766" s="169">
        <f t="shared" ref="I3766:I3771" si="243">G3766*H3766</f>
        <v>0.1305</v>
      </c>
    </row>
    <row r="3767" spans="1:9">
      <c r="A3767" s="96" t="s">
        <v>5869</v>
      </c>
      <c r="B3767" s="97" t="s">
        <v>4880</v>
      </c>
      <c r="C3767" s="98" t="s">
        <v>1647</v>
      </c>
      <c r="D3767" s="81"/>
      <c r="E3767" s="66"/>
      <c r="F3767" s="66" t="str">
        <f>+VLOOKUP(C3767,$C$7896:$F$9810,4,FALSE)</f>
        <v>CM3</v>
      </c>
      <c r="G3767" s="169">
        <f t="shared" si="242"/>
        <v>0.03</v>
      </c>
      <c r="H3767" s="99">
        <v>15</v>
      </c>
      <c r="I3767" s="169">
        <f t="shared" si="243"/>
        <v>0.44999999999999996</v>
      </c>
    </row>
    <row r="3768" spans="1:9">
      <c r="A3768" s="96" t="s">
        <v>5869</v>
      </c>
      <c r="B3768" s="97" t="s">
        <v>4902</v>
      </c>
      <c r="C3768" s="131" t="s">
        <v>364</v>
      </c>
      <c r="D3768" s="124"/>
      <c r="E3768" s="125"/>
      <c r="F3768" s="66" t="str">
        <f>+VLOOKUP(C3768,$C$7896:$F$9810,4,FALSE)</f>
        <v>ROL</v>
      </c>
      <c r="G3768" s="169">
        <f t="shared" si="242"/>
        <v>4.4000000000000004</v>
      </c>
      <c r="H3768" s="102">
        <v>5.0000000000000001E-3</v>
      </c>
      <c r="I3768" s="169">
        <f t="shared" si="243"/>
        <v>2.2000000000000002E-2</v>
      </c>
    </row>
    <row r="3769" spans="1:9">
      <c r="A3769" s="96" t="s">
        <v>5869</v>
      </c>
      <c r="B3769" s="97" t="s">
        <v>4950</v>
      </c>
      <c r="C3769" s="98" t="s">
        <v>1107</v>
      </c>
      <c r="D3769" s="124"/>
      <c r="E3769" s="125"/>
      <c r="F3769" s="66" t="str">
        <f>+VLOOKUP(C3769,$C$7896:$F$9810,4,FALSE)</f>
        <v>UN</v>
      </c>
      <c r="G3769" s="169">
        <f t="shared" si="242"/>
        <v>1</v>
      </c>
      <c r="H3769" s="99">
        <v>1</v>
      </c>
      <c r="I3769" s="169">
        <f t="shared" si="243"/>
        <v>1</v>
      </c>
    </row>
    <row r="3770" spans="1:9">
      <c r="A3770" s="96" t="s">
        <v>5869</v>
      </c>
      <c r="B3770" s="97" t="s">
        <v>4878</v>
      </c>
      <c r="C3770" s="98" t="s">
        <v>1462</v>
      </c>
      <c r="D3770" s="124"/>
      <c r="E3770" s="125"/>
      <c r="F3770" s="66" t="str">
        <f>+VLOOKUP(C3770,$C$7896:$F$9810,4,FALSE)</f>
        <v>UN</v>
      </c>
      <c r="G3770" s="169">
        <f t="shared" si="242"/>
        <v>10.63</v>
      </c>
      <c r="H3770" s="102">
        <v>0.05</v>
      </c>
      <c r="I3770" s="169">
        <f t="shared" si="243"/>
        <v>0.53150000000000008</v>
      </c>
    </row>
    <row r="3771" spans="1:9">
      <c r="A3771" s="96" t="s">
        <v>5869</v>
      </c>
      <c r="B3771" s="97"/>
      <c r="C3771" s="98"/>
      <c r="D3771" s="124"/>
      <c r="E3771" s="125"/>
      <c r="F3771" s="66"/>
      <c r="G3771" s="169"/>
      <c r="H3771" s="102"/>
      <c r="I3771" s="169">
        <f t="shared" si="243"/>
        <v>0</v>
      </c>
    </row>
    <row r="3772" spans="1:9">
      <c r="A3772" s="96" t="s">
        <v>5869</v>
      </c>
      <c r="B3772" s="97"/>
      <c r="C3772" s="98"/>
      <c r="D3772" s="124"/>
      <c r="E3772" s="125"/>
      <c r="F3772" s="66"/>
      <c r="G3772" s="169"/>
      <c r="H3772" s="102"/>
      <c r="I3772" s="169">
        <f>G3772*H3772</f>
        <v>0</v>
      </c>
    </row>
    <row r="3773" spans="1:9">
      <c r="A3773" s="96" t="s">
        <v>5869</v>
      </c>
      <c r="B3773" s="97"/>
      <c r="C3773" s="98"/>
      <c r="D3773" s="124"/>
      <c r="E3773" s="125"/>
      <c r="F3773" s="66"/>
      <c r="G3773" s="169"/>
      <c r="H3773" s="102"/>
      <c r="I3773" s="169">
        <f>G3773*H3773</f>
        <v>0</v>
      </c>
    </row>
    <row r="3774" spans="1:9">
      <c r="A3774" s="96" t="s">
        <v>5869</v>
      </c>
      <c r="B3774" s="116" t="s">
        <v>4421</v>
      </c>
      <c r="C3774" s="117"/>
      <c r="D3774" s="118"/>
      <c r="E3774" s="118"/>
      <c r="F3774" s="119"/>
      <c r="G3774" s="120"/>
      <c r="H3774" s="121"/>
      <c r="I3774" s="134">
        <f>SUBTOTAL(9,I3758:I3773)</f>
        <v>11.236499999999998</v>
      </c>
    </row>
    <row r="3775" spans="1:9">
      <c r="A3775" s="96" t="s">
        <v>5869</v>
      </c>
    </row>
    <row r="3776" spans="1:9" ht="14.25">
      <c r="A3776" s="440" t="s">
        <v>5892</v>
      </c>
      <c r="B3776" s="108" t="s">
        <v>3217</v>
      </c>
      <c r="D3776" s="172"/>
    </row>
    <row r="3777" spans="1:9">
      <c r="A3777" s="96" t="s">
        <v>5869</v>
      </c>
    </row>
    <row r="3778" spans="1:9" ht="25.5">
      <c r="A3778" s="96" t="s">
        <v>5869</v>
      </c>
      <c r="B3778" s="90" t="s">
        <v>5562</v>
      </c>
      <c r="C3778" s="23" t="s">
        <v>1406</v>
      </c>
      <c r="D3778" s="124"/>
      <c r="E3778" s="125"/>
      <c r="F3778" s="24" t="s">
        <v>1407</v>
      </c>
      <c r="G3778" s="51" t="s">
        <v>2730</v>
      </c>
      <c r="H3778" s="24" t="s">
        <v>4415</v>
      </c>
      <c r="I3778" s="24" t="s">
        <v>1403</v>
      </c>
    </row>
    <row r="3779" spans="1:9">
      <c r="A3779" s="96" t="s">
        <v>5869</v>
      </c>
      <c r="B3779" s="97" t="s">
        <v>1351</v>
      </c>
      <c r="C3779" s="40" t="s">
        <v>1352</v>
      </c>
      <c r="D3779" s="124"/>
      <c r="E3779" s="125"/>
      <c r="F3779" s="66" t="str">
        <f t="shared" ref="F3779:F3786" si="244">+VLOOKUP(C3779,$C$7896:$P$9810,4,FALSE)</f>
        <v>20ml</v>
      </c>
      <c r="G3779" s="169">
        <f>+VLOOKUP(C3779,$C$7896:$P$9810,13,FALSE)</f>
        <v>1.5</v>
      </c>
      <c r="H3779" s="168">
        <v>1</v>
      </c>
      <c r="I3779" s="169">
        <f t="shared" ref="I3779:I3786" si="245">G3779*H3779</f>
        <v>1.5</v>
      </c>
    </row>
    <row r="3780" spans="1:9">
      <c r="A3780" s="96" t="s">
        <v>5869</v>
      </c>
      <c r="B3780" s="97" t="s">
        <v>4884</v>
      </c>
      <c r="C3780" s="126" t="s">
        <v>520</v>
      </c>
      <c r="D3780" s="124"/>
      <c r="E3780" s="125"/>
      <c r="F3780" s="66" t="str">
        <f t="shared" si="244"/>
        <v>UN</v>
      </c>
      <c r="G3780" s="169">
        <f>+VLOOKUP(C3780,$C$7896:$P$9810,13,FALSE)</f>
        <v>8.7499999999999994E-2</v>
      </c>
      <c r="H3780" s="180">
        <v>2</v>
      </c>
      <c r="I3780" s="169">
        <f t="shared" si="245"/>
        <v>0.17499999999999999</v>
      </c>
    </row>
    <row r="3781" spans="1:9">
      <c r="A3781" s="96" t="s">
        <v>5869</v>
      </c>
      <c r="B3781" s="97" t="s">
        <v>4892</v>
      </c>
      <c r="C3781" s="126" t="s">
        <v>1105</v>
      </c>
      <c r="D3781" s="124"/>
      <c r="E3781" s="125"/>
      <c r="F3781" s="66" t="str">
        <f t="shared" si="244"/>
        <v>UN</v>
      </c>
      <c r="G3781" s="169">
        <f>+VLOOKUP(C3781,$C$7896:$P$9810,13,FALSE)</f>
        <v>0.9375</v>
      </c>
      <c r="H3781" s="180">
        <v>1</v>
      </c>
      <c r="I3781" s="169">
        <f t="shared" si="245"/>
        <v>0.9375</v>
      </c>
    </row>
    <row r="3782" spans="1:9">
      <c r="A3782" s="96" t="s">
        <v>5869</v>
      </c>
      <c r="B3782" s="97" t="s">
        <v>4894</v>
      </c>
      <c r="C3782" s="126" t="s">
        <v>1652</v>
      </c>
      <c r="D3782" s="124"/>
      <c r="E3782" s="125"/>
      <c r="F3782" s="66" t="str">
        <f t="shared" si="244"/>
        <v>UN</v>
      </c>
      <c r="G3782" s="169">
        <f>+VLOOKUP(C3782,$C$7896:$P$9810,13,FALSE)</f>
        <v>0.41</v>
      </c>
      <c r="H3782" s="180">
        <v>1</v>
      </c>
      <c r="I3782" s="169">
        <f t="shared" si="245"/>
        <v>0.41</v>
      </c>
    </row>
    <row r="3783" spans="1:9">
      <c r="A3783" s="96" t="s">
        <v>5869</v>
      </c>
      <c r="B3783" s="97" t="s">
        <v>4887</v>
      </c>
      <c r="C3783" s="98" t="s">
        <v>3947</v>
      </c>
      <c r="D3783" s="124"/>
      <c r="E3783" s="125"/>
      <c r="F3783" s="66" t="str">
        <f t="shared" si="244"/>
        <v>FR</v>
      </c>
      <c r="G3783" s="169">
        <f t="shared" ref="G3783:G3792" si="246">+VLOOKUP(C3783,$C$7896:$P$9810,13,FALSE)</f>
        <v>2.2999999999999998</v>
      </c>
      <c r="H3783" s="180">
        <v>0.4</v>
      </c>
      <c r="I3783" s="169">
        <f t="shared" si="245"/>
        <v>0.91999999999999993</v>
      </c>
    </row>
    <row r="3784" spans="1:9">
      <c r="A3784" s="96" t="s">
        <v>5869</v>
      </c>
      <c r="B3784" s="97" t="s">
        <v>4926</v>
      </c>
      <c r="C3784" s="98" t="s">
        <v>2115</v>
      </c>
      <c r="D3784" s="124"/>
      <c r="E3784" s="125"/>
      <c r="F3784" s="66" t="str">
        <f t="shared" si="244"/>
        <v>SOB</v>
      </c>
      <c r="G3784" s="169">
        <f t="shared" si="246"/>
        <v>3.19</v>
      </c>
      <c r="H3784" s="180">
        <v>2</v>
      </c>
      <c r="I3784" s="169">
        <f t="shared" si="245"/>
        <v>6.38</v>
      </c>
    </row>
    <row r="3785" spans="1:9">
      <c r="A3785" s="96" t="s">
        <v>5869</v>
      </c>
      <c r="B3785" s="97" t="s">
        <v>4911</v>
      </c>
      <c r="C3785" s="126" t="s">
        <v>1073</v>
      </c>
      <c r="D3785" s="81"/>
      <c r="E3785" s="125"/>
      <c r="F3785" s="66" t="str">
        <f t="shared" si="244"/>
        <v>UN</v>
      </c>
      <c r="G3785" s="169">
        <f t="shared" si="246"/>
        <v>1.2</v>
      </c>
      <c r="H3785" s="180">
        <v>2</v>
      </c>
      <c r="I3785" s="169">
        <f t="shared" si="245"/>
        <v>2.4</v>
      </c>
    </row>
    <row r="3786" spans="1:9">
      <c r="A3786" s="96" t="s">
        <v>5869</v>
      </c>
      <c r="B3786" s="97" t="s">
        <v>4913</v>
      </c>
      <c r="C3786" s="98" t="s">
        <v>1074</v>
      </c>
      <c r="D3786" s="81"/>
      <c r="E3786" s="66"/>
      <c r="F3786" s="66" t="str">
        <f t="shared" si="244"/>
        <v>UN</v>
      </c>
      <c r="G3786" s="169">
        <f t="shared" si="246"/>
        <v>1</v>
      </c>
      <c r="H3786" s="180">
        <v>1</v>
      </c>
      <c r="I3786" s="169">
        <f t="shared" si="245"/>
        <v>1</v>
      </c>
    </row>
    <row r="3787" spans="1:9">
      <c r="A3787" s="96" t="s">
        <v>5869</v>
      </c>
      <c r="B3787" s="97" t="s">
        <v>4879</v>
      </c>
      <c r="C3787" s="98" t="s">
        <v>545</v>
      </c>
      <c r="D3787" s="81"/>
      <c r="E3787" s="66"/>
      <c r="F3787" s="66" t="str">
        <f t="shared" ref="F3787:F3792" si="247">+VLOOKUP(C3787,$C$7896:$F$9810,4,FALSE)</f>
        <v>CM3</v>
      </c>
      <c r="G3787" s="169">
        <f t="shared" si="246"/>
        <v>8.6999999999999994E-3</v>
      </c>
      <c r="H3787" s="99">
        <v>15</v>
      </c>
      <c r="I3787" s="169">
        <f t="shared" ref="I3787:I3793" si="248">G3787*H3787</f>
        <v>0.1305</v>
      </c>
    </row>
    <row r="3788" spans="1:9">
      <c r="A3788" s="96" t="s">
        <v>5869</v>
      </c>
      <c r="B3788" s="97" t="s">
        <v>4880</v>
      </c>
      <c r="C3788" s="98" t="s">
        <v>1647</v>
      </c>
      <c r="D3788" s="81"/>
      <c r="E3788" s="66"/>
      <c r="F3788" s="66" t="str">
        <f t="shared" si="247"/>
        <v>CM3</v>
      </c>
      <c r="G3788" s="169">
        <f t="shared" si="246"/>
        <v>0.03</v>
      </c>
      <c r="H3788" s="99">
        <v>15</v>
      </c>
      <c r="I3788" s="169">
        <f t="shared" si="248"/>
        <v>0.44999999999999996</v>
      </c>
    </row>
    <row r="3789" spans="1:9">
      <c r="A3789" s="96" t="s">
        <v>5869</v>
      </c>
      <c r="B3789" s="97" t="s">
        <v>4952</v>
      </c>
      <c r="C3789" s="98" t="s">
        <v>1648</v>
      </c>
      <c r="D3789" s="111"/>
      <c r="E3789" s="173"/>
      <c r="F3789" s="66" t="str">
        <f t="shared" si="247"/>
        <v>CM3</v>
      </c>
      <c r="G3789" s="169">
        <f t="shared" si="246"/>
        <v>2.2499999999999999E-2</v>
      </c>
      <c r="H3789" s="99">
        <v>30</v>
      </c>
      <c r="I3789" s="169">
        <f t="shared" si="248"/>
        <v>0.67499999999999993</v>
      </c>
    </row>
    <row r="3790" spans="1:9">
      <c r="A3790" s="96" t="s">
        <v>5869</v>
      </c>
      <c r="B3790" s="97" t="s">
        <v>4902</v>
      </c>
      <c r="C3790" s="131" t="s">
        <v>364</v>
      </c>
      <c r="D3790" s="124"/>
      <c r="E3790" s="125"/>
      <c r="F3790" s="66" t="str">
        <f t="shared" si="247"/>
        <v>ROL</v>
      </c>
      <c r="G3790" s="169">
        <f t="shared" si="246"/>
        <v>4.4000000000000004</v>
      </c>
      <c r="H3790" s="179">
        <v>5.0000000000000001E-3</v>
      </c>
      <c r="I3790" s="169">
        <f t="shared" si="248"/>
        <v>2.2000000000000002E-2</v>
      </c>
    </row>
    <row r="3791" spans="1:9">
      <c r="A3791" s="96" t="s">
        <v>5869</v>
      </c>
      <c r="B3791" s="97" t="s">
        <v>4950</v>
      </c>
      <c r="C3791" s="98" t="s">
        <v>1107</v>
      </c>
      <c r="D3791" s="124"/>
      <c r="E3791" s="125"/>
      <c r="F3791" s="66" t="str">
        <f t="shared" si="247"/>
        <v>UN</v>
      </c>
      <c r="G3791" s="169">
        <f t="shared" si="246"/>
        <v>1</v>
      </c>
      <c r="H3791" s="99">
        <v>1</v>
      </c>
      <c r="I3791" s="169">
        <f t="shared" si="248"/>
        <v>1</v>
      </c>
    </row>
    <row r="3792" spans="1:9">
      <c r="A3792" s="96" t="s">
        <v>5869</v>
      </c>
      <c r="B3792" s="97" t="s">
        <v>4878</v>
      </c>
      <c r="C3792" s="98" t="s">
        <v>1462</v>
      </c>
      <c r="D3792" s="124"/>
      <c r="E3792" s="125"/>
      <c r="F3792" s="66" t="str">
        <f t="shared" si="247"/>
        <v>UN</v>
      </c>
      <c r="G3792" s="169">
        <f t="shared" si="246"/>
        <v>10.63</v>
      </c>
      <c r="H3792" s="102">
        <v>0.05</v>
      </c>
      <c r="I3792" s="169">
        <f t="shared" si="248"/>
        <v>0.53150000000000008</v>
      </c>
    </row>
    <row r="3793" spans="1:9">
      <c r="A3793" s="96" t="s">
        <v>5869</v>
      </c>
      <c r="B3793" s="97"/>
      <c r="C3793" s="98"/>
      <c r="D3793" s="124"/>
      <c r="E3793" s="125"/>
      <c r="F3793" s="66"/>
      <c r="G3793" s="169"/>
      <c r="H3793" s="102"/>
      <c r="I3793" s="169">
        <f t="shared" si="248"/>
        <v>0</v>
      </c>
    </row>
    <row r="3794" spans="1:9">
      <c r="A3794" s="96" t="s">
        <v>5869</v>
      </c>
      <c r="B3794" s="97"/>
      <c r="C3794" s="98"/>
      <c r="D3794" s="124"/>
      <c r="E3794" s="125"/>
      <c r="F3794" s="66"/>
      <c r="G3794" s="169"/>
      <c r="H3794" s="102"/>
      <c r="I3794" s="169">
        <f>G3794*H3794</f>
        <v>0</v>
      </c>
    </row>
    <row r="3795" spans="1:9">
      <c r="A3795" s="96" t="s">
        <v>5869</v>
      </c>
      <c r="B3795" s="97"/>
      <c r="C3795" s="98"/>
      <c r="D3795" s="124"/>
      <c r="E3795" s="125"/>
      <c r="F3795" s="66"/>
      <c r="G3795" s="169"/>
      <c r="H3795" s="102"/>
      <c r="I3795" s="169">
        <f>G3795*H3795</f>
        <v>0</v>
      </c>
    </row>
    <row r="3796" spans="1:9">
      <c r="A3796" s="96" t="s">
        <v>5869</v>
      </c>
      <c r="B3796" s="116" t="s">
        <v>4421</v>
      </c>
      <c r="C3796" s="117"/>
      <c r="D3796" s="118"/>
      <c r="E3796" s="118"/>
      <c r="F3796" s="119"/>
      <c r="G3796" s="120"/>
      <c r="H3796" s="121"/>
      <c r="I3796" s="134">
        <f>SUBTOTAL(9,I3779:I3795)</f>
        <v>16.531500000000001</v>
      </c>
    </row>
    <row r="3797" spans="1:9">
      <c r="A3797" s="96" t="s">
        <v>5869</v>
      </c>
    </row>
    <row r="3798" spans="1:9" ht="14.25">
      <c r="A3798" s="440" t="s">
        <v>5892</v>
      </c>
      <c r="B3798" s="108" t="s">
        <v>3218</v>
      </c>
      <c r="D3798" s="172"/>
    </row>
    <row r="3799" spans="1:9">
      <c r="A3799" s="96" t="s">
        <v>5869</v>
      </c>
    </row>
    <row r="3800" spans="1:9" ht="25.5">
      <c r="A3800" s="96" t="s">
        <v>5869</v>
      </c>
      <c r="B3800" s="90" t="s">
        <v>5562</v>
      </c>
      <c r="C3800" s="23" t="s">
        <v>1406</v>
      </c>
      <c r="D3800" s="124"/>
      <c r="E3800" s="125"/>
      <c r="F3800" s="24" t="s">
        <v>1407</v>
      </c>
      <c r="G3800" s="51" t="s">
        <v>2730</v>
      </c>
      <c r="H3800" s="24" t="s">
        <v>4415</v>
      </c>
      <c r="I3800" s="24" t="s">
        <v>1403</v>
      </c>
    </row>
    <row r="3801" spans="1:9">
      <c r="A3801" s="96" t="s">
        <v>5869</v>
      </c>
      <c r="B3801" s="97" t="s">
        <v>1351</v>
      </c>
      <c r="C3801" s="40" t="s">
        <v>1352</v>
      </c>
      <c r="D3801" s="124"/>
      <c r="E3801" s="125"/>
      <c r="F3801" s="66" t="str">
        <f t="shared" ref="F3801:F3808" si="249">+VLOOKUP(C3801,$C$7896:$P$9810,4,FALSE)</f>
        <v>20ml</v>
      </c>
      <c r="G3801" s="169">
        <f>+VLOOKUP(C3801,$C$7896:$P$9810,13,FALSE)</f>
        <v>1.5</v>
      </c>
      <c r="H3801" s="168">
        <v>1</v>
      </c>
      <c r="I3801" s="169">
        <f t="shared" ref="I3801:I3808" si="250">G3801*H3801</f>
        <v>1.5</v>
      </c>
    </row>
    <row r="3802" spans="1:9">
      <c r="A3802" s="96" t="s">
        <v>5869</v>
      </c>
      <c r="B3802" s="97" t="s">
        <v>4884</v>
      </c>
      <c r="C3802" s="98" t="s">
        <v>520</v>
      </c>
      <c r="D3802" s="124"/>
      <c r="E3802" s="125"/>
      <c r="F3802" s="66" t="str">
        <f t="shared" si="249"/>
        <v>UN</v>
      </c>
      <c r="G3802" s="169">
        <f>+VLOOKUP(C3802,$C$7896:$P$9810,13,FALSE)</f>
        <v>8.7499999999999994E-2</v>
      </c>
      <c r="H3802" s="180">
        <v>2</v>
      </c>
      <c r="I3802" s="169">
        <f t="shared" si="250"/>
        <v>0.17499999999999999</v>
      </c>
    </row>
    <row r="3803" spans="1:9">
      <c r="A3803" s="96" t="s">
        <v>5869</v>
      </c>
      <c r="B3803" s="97" t="s">
        <v>4892</v>
      </c>
      <c r="C3803" s="98" t="s">
        <v>1105</v>
      </c>
      <c r="D3803" s="124"/>
      <c r="E3803" s="125"/>
      <c r="F3803" s="66" t="str">
        <f t="shared" si="249"/>
        <v>UN</v>
      </c>
      <c r="G3803" s="169">
        <f>+VLOOKUP(C3803,$C$7896:$P$9810,13,FALSE)</f>
        <v>0.9375</v>
      </c>
      <c r="H3803" s="180">
        <v>1</v>
      </c>
      <c r="I3803" s="169">
        <f t="shared" si="250"/>
        <v>0.9375</v>
      </c>
    </row>
    <row r="3804" spans="1:9">
      <c r="A3804" s="96" t="s">
        <v>5869</v>
      </c>
      <c r="B3804" s="97" t="s">
        <v>4894</v>
      </c>
      <c r="C3804" s="98" t="s">
        <v>1652</v>
      </c>
      <c r="D3804" s="124"/>
      <c r="E3804" s="125"/>
      <c r="F3804" s="66" t="str">
        <f t="shared" si="249"/>
        <v>UN</v>
      </c>
      <c r="G3804" s="169">
        <f>+VLOOKUP(C3804,$C$7896:$P$9810,13,FALSE)</f>
        <v>0.41</v>
      </c>
      <c r="H3804" s="180">
        <v>1</v>
      </c>
      <c r="I3804" s="169">
        <f t="shared" si="250"/>
        <v>0.41</v>
      </c>
    </row>
    <row r="3805" spans="1:9">
      <c r="A3805" s="96" t="s">
        <v>5869</v>
      </c>
      <c r="B3805" s="97" t="s">
        <v>4887</v>
      </c>
      <c r="C3805" s="98" t="s">
        <v>3947</v>
      </c>
      <c r="D3805" s="124"/>
      <c r="E3805" s="125"/>
      <c r="F3805" s="66" t="str">
        <f t="shared" si="249"/>
        <v>FR</v>
      </c>
      <c r="G3805" s="169">
        <f t="shared" ref="G3805:G3814" si="251">+VLOOKUP(C3805,$C$7896:$P$9810,13,FALSE)</f>
        <v>2.2999999999999998</v>
      </c>
      <c r="H3805" s="180">
        <v>0.5</v>
      </c>
      <c r="I3805" s="169">
        <f t="shared" si="250"/>
        <v>1.1499999999999999</v>
      </c>
    </row>
    <row r="3806" spans="1:9">
      <c r="A3806" s="96" t="s">
        <v>5869</v>
      </c>
      <c r="B3806" s="97" t="s">
        <v>4926</v>
      </c>
      <c r="C3806" s="98" t="s">
        <v>2115</v>
      </c>
      <c r="D3806" s="124"/>
      <c r="E3806" s="125"/>
      <c r="F3806" s="66" t="str">
        <f t="shared" si="249"/>
        <v>SOB</v>
      </c>
      <c r="G3806" s="169">
        <f t="shared" si="251"/>
        <v>3.19</v>
      </c>
      <c r="H3806" s="180">
        <v>2</v>
      </c>
      <c r="I3806" s="169">
        <f t="shared" si="250"/>
        <v>6.38</v>
      </c>
    </row>
    <row r="3807" spans="1:9">
      <c r="A3807" s="96" t="s">
        <v>5869</v>
      </c>
      <c r="B3807" s="97" t="s">
        <v>4911</v>
      </c>
      <c r="C3807" s="98" t="s">
        <v>1073</v>
      </c>
      <c r="D3807" s="124"/>
      <c r="E3807" s="125"/>
      <c r="F3807" s="66" t="str">
        <f t="shared" si="249"/>
        <v>UN</v>
      </c>
      <c r="G3807" s="169">
        <f t="shared" si="251"/>
        <v>1.2</v>
      </c>
      <c r="H3807" s="180">
        <v>2</v>
      </c>
      <c r="I3807" s="169">
        <f t="shared" si="250"/>
        <v>2.4</v>
      </c>
    </row>
    <row r="3808" spans="1:9">
      <c r="A3808" s="96" t="s">
        <v>5869</v>
      </c>
      <c r="B3808" s="97" t="s">
        <v>4913</v>
      </c>
      <c r="C3808" s="98" t="s">
        <v>1074</v>
      </c>
      <c r="D3808" s="124"/>
      <c r="E3808" s="125"/>
      <c r="F3808" s="66" t="str">
        <f t="shared" si="249"/>
        <v>UN</v>
      </c>
      <c r="G3808" s="169">
        <f t="shared" si="251"/>
        <v>1</v>
      </c>
      <c r="H3808" s="180">
        <v>2</v>
      </c>
      <c r="I3808" s="169">
        <f t="shared" si="250"/>
        <v>2</v>
      </c>
    </row>
    <row r="3809" spans="1:9">
      <c r="A3809" s="96" t="s">
        <v>5869</v>
      </c>
      <c r="B3809" s="97" t="s">
        <v>4879</v>
      </c>
      <c r="C3809" s="98" t="s">
        <v>545</v>
      </c>
      <c r="D3809" s="124"/>
      <c r="E3809" s="125"/>
      <c r="F3809" s="66" t="str">
        <f t="shared" ref="F3809:F3814" si="252">+VLOOKUP(C3809,$C$7896:$F$9810,4,FALSE)</f>
        <v>CM3</v>
      </c>
      <c r="G3809" s="169">
        <f t="shared" si="251"/>
        <v>8.6999999999999994E-3</v>
      </c>
      <c r="H3809" s="99">
        <v>15</v>
      </c>
      <c r="I3809" s="169">
        <f t="shared" ref="I3809:I3815" si="253">G3809*H3809</f>
        <v>0.1305</v>
      </c>
    </row>
    <row r="3810" spans="1:9">
      <c r="A3810" s="96" t="s">
        <v>5869</v>
      </c>
      <c r="B3810" s="97" t="s">
        <v>4880</v>
      </c>
      <c r="C3810" s="98" t="s">
        <v>1647</v>
      </c>
      <c r="D3810" s="124"/>
      <c r="E3810" s="125"/>
      <c r="F3810" s="66" t="str">
        <f t="shared" si="252"/>
        <v>CM3</v>
      </c>
      <c r="G3810" s="169">
        <f t="shared" si="251"/>
        <v>0.03</v>
      </c>
      <c r="H3810" s="99">
        <v>15</v>
      </c>
      <c r="I3810" s="169">
        <f t="shared" si="253"/>
        <v>0.44999999999999996</v>
      </c>
    </row>
    <row r="3811" spans="1:9">
      <c r="A3811" s="96" t="s">
        <v>5869</v>
      </c>
      <c r="B3811" s="97" t="s">
        <v>4952</v>
      </c>
      <c r="C3811" s="98" t="s">
        <v>1648</v>
      </c>
      <c r="D3811" s="124"/>
      <c r="E3811" s="125"/>
      <c r="F3811" s="66" t="str">
        <f t="shared" si="252"/>
        <v>CM3</v>
      </c>
      <c r="G3811" s="169">
        <f t="shared" si="251"/>
        <v>2.2499999999999999E-2</v>
      </c>
      <c r="H3811" s="99">
        <v>40</v>
      </c>
      <c r="I3811" s="169">
        <f t="shared" si="253"/>
        <v>0.89999999999999991</v>
      </c>
    </row>
    <row r="3812" spans="1:9">
      <c r="A3812" s="96" t="s">
        <v>5869</v>
      </c>
      <c r="B3812" s="97" t="s">
        <v>4902</v>
      </c>
      <c r="C3812" s="98" t="s">
        <v>364</v>
      </c>
      <c r="D3812" s="124"/>
      <c r="E3812" s="125"/>
      <c r="F3812" s="66" t="str">
        <f t="shared" si="252"/>
        <v>ROL</v>
      </c>
      <c r="G3812" s="169">
        <f t="shared" si="251"/>
        <v>4.4000000000000004</v>
      </c>
      <c r="H3812" s="179">
        <v>5.0000000000000001E-3</v>
      </c>
      <c r="I3812" s="169">
        <f t="shared" si="253"/>
        <v>2.2000000000000002E-2</v>
      </c>
    </row>
    <row r="3813" spans="1:9">
      <c r="A3813" s="96" t="s">
        <v>5869</v>
      </c>
      <c r="B3813" s="97" t="s">
        <v>4950</v>
      </c>
      <c r="C3813" s="98" t="s">
        <v>1107</v>
      </c>
      <c r="D3813" s="124"/>
      <c r="E3813" s="125"/>
      <c r="F3813" s="66" t="str">
        <f t="shared" si="252"/>
        <v>UN</v>
      </c>
      <c r="G3813" s="169">
        <f t="shared" si="251"/>
        <v>1</v>
      </c>
      <c r="H3813" s="99">
        <v>1</v>
      </c>
      <c r="I3813" s="169">
        <f t="shared" si="253"/>
        <v>1</v>
      </c>
    </row>
    <row r="3814" spans="1:9">
      <c r="A3814" s="96" t="s">
        <v>5869</v>
      </c>
      <c r="B3814" s="97" t="s">
        <v>4878</v>
      </c>
      <c r="C3814" s="98" t="s">
        <v>1462</v>
      </c>
      <c r="D3814" s="124"/>
      <c r="E3814" s="125"/>
      <c r="F3814" s="66" t="str">
        <f t="shared" si="252"/>
        <v>UN</v>
      </c>
      <c r="G3814" s="169">
        <f t="shared" si="251"/>
        <v>10.63</v>
      </c>
      <c r="H3814" s="102">
        <v>0.05</v>
      </c>
      <c r="I3814" s="169">
        <f t="shared" si="253"/>
        <v>0.53150000000000008</v>
      </c>
    </row>
    <row r="3815" spans="1:9">
      <c r="A3815" s="96" t="s">
        <v>5869</v>
      </c>
      <c r="B3815" s="97"/>
      <c r="C3815" s="98"/>
      <c r="D3815" s="124"/>
      <c r="E3815" s="125"/>
      <c r="F3815" s="66"/>
      <c r="G3815" s="169"/>
      <c r="H3815" s="102"/>
      <c r="I3815" s="169">
        <f t="shared" si="253"/>
        <v>0</v>
      </c>
    </row>
    <row r="3816" spans="1:9">
      <c r="A3816" s="96" t="s">
        <v>5869</v>
      </c>
      <c r="B3816" s="97"/>
      <c r="C3816" s="98"/>
      <c r="D3816" s="124"/>
      <c r="E3816" s="125"/>
      <c r="F3816" s="66"/>
      <c r="G3816" s="169"/>
      <c r="H3816" s="102"/>
      <c r="I3816" s="169">
        <f>G3816*H3816</f>
        <v>0</v>
      </c>
    </row>
    <row r="3817" spans="1:9">
      <c r="A3817" s="96" t="s">
        <v>5869</v>
      </c>
      <c r="B3817" s="97"/>
      <c r="C3817" s="98"/>
      <c r="D3817" s="124"/>
      <c r="E3817" s="125"/>
      <c r="F3817" s="66"/>
      <c r="G3817" s="169"/>
      <c r="H3817" s="102"/>
      <c r="I3817" s="169">
        <f>G3817*H3817</f>
        <v>0</v>
      </c>
    </row>
    <row r="3818" spans="1:9">
      <c r="A3818" s="96" t="s">
        <v>5869</v>
      </c>
      <c r="B3818" s="116" t="s">
        <v>4421</v>
      </c>
      <c r="C3818" s="117"/>
      <c r="D3818" s="118"/>
      <c r="E3818" s="118"/>
      <c r="F3818" s="119"/>
      <c r="G3818" s="120"/>
      <c r="H3818" s="121"/>
      <c r="I3818" s="134">
        <f>SUBTOTAL(9,I3801:I3817)</f>
        <v>17.986499999999996</v>
      </c>
    </row>
    <row r="3819" spans="1:9">
      <c r="A3819" s="96" t="s">
        <v>5869</v>
      </c>
    </row>
    <row r="3820" spans="1:9" ht="14.25">
      <c r="A3820" s="440" t="s">
        <v>5892</v>
      </c>
      <c r="B3820" s="108" t="s">
        <v>3219</v>
      </c>
      <c r="D3820" s="172"/>
    </row>
    <row r="3821" spans="1:9">
      <c r="A3821" s="96" t="s">
        <v>5869</v>
      </c>
    </row>
    <row r="3822" spans="1:9" ht="25.5">
      <c r="A3822" s="96" t="s">
        <v>5869</v>
      </c>
      <c r="B3822" s="90" t="s">
        <v>5562</v>
      </c>
      <c r="C3822" s="23" t="s">
        <v>1406</v>
      </c>
      <c r="D3822" s="124"/>
      <c r="E3822" s="125"/>
      <c r="F3822" s="24" t="s">
        <v>1407</v>
      </c>
      <c r="G3822" s="51" t="s">
        <v>2730</v>
      </c>
      <c r="H3822" s="24" t="s">
        <v>4415</v>
      </c>
      <c r="I3822" s="24" t="s">
        <v>1403</v>
      </c>
    </row>
    <row r="3823" spans="1:9">
      <c r="A3823" s="96" t="s">
        <v>5869</v>
      </c>
      <c r="B3823" s="97" t="s">
        <v>4879</v>
      </c>
      <c r="C3823" s="98" t="s">
        <v>545</v>
      </c>
      <c r="D3823" s="124"/>
      <c r="E3823" s="125"/>
      <c r="F3823" s="66" t="str">
        <f t="shared" ref="F3823:F3831" si="254">+VLOOKUP(C3823,$C$7896:$P$9810,4,FALSE)</f>
        <v>CM3</v>
      </c>
      <c r="G3823" s="169">
        <f t="shared" ref="G3823:G3836" si="255">+VLOOKUP(C3823,$C$7896:$P$9810,13,FALSE)</f>
        <v>8.6999999999999994E-3</v>
      </c>
      <c r="H3823" s="168">
        <v>15</v>
      </c>
      <c r="I3823" s="169">
        <f>G3823*H3823</f>
        <v>0.1305</v>
      </c>
    </row>
    <row r="3824" spans="1:9">
      <c r="A3824" s="96" t="s">
        <v>5869</v>
      </c>
      <c r="B3824" s="97" t="s">
        <v>4877</v>
      </c>
      <c r="C3824" s="98" t="s">
        <v>269</v>
      </c>
      <c r="D3824" s="124"/>
      <c r="E3824" s="125"/>
      <c r="F3824" s="66" t="str">
        <f t="shared" si="254"/>
        <v>UN</v>
      </c>
      <c r="G3824" s="169">
        <f t="shared" si="255"/>
        <v>0.04</v>
      </c>
      <c r="H3824" s="168">
        <v>1</v>
      </c>
      <c r="I3824" s="169">
        <f t="shared" ref="I3824:I3830" si="256">G3824*H3824</f>
        <v>0.04</v>
      </c>
    </row>
    <row r="3825" spans="1:9">
      <c r="A3825" s="96" t="s">
        <v>5869</v>
      </c>
      <c r="B3825" s="97" t="s">
        <v>4884</v>
      </c>
      <c r="C3825" s="126" t="s">
        <v>520</v>
      </c>
      <c r="D3825" s="124"/>
      <c r="E3825" s="125"/>
      <c r="F3825" s="66" t="str">
        <f t="shared" si="254"/>
        <v>UN</v>
      </c>
      <c r="G3825" s="169">
        <f t="shared" si="255"/>
        <v>8.7499999999999994E-2</v>
      </c>
      <c r="H3825" s="180">
        <v>2</v>
      </c>
      <c r="I3825" s="169">
        <f t="shared" si="256"/>
        <v>0.17499999999999999</v>
      </c>
    </row>
    <row r="3826" spans="1:9">
      <c r="A3826" s="96" t="s">
        <v>5869</v>
      </c>
      <c r="B3826" s="97" t="s">
        <v>4944</v>
      </c>
      <c r="C3826" s="98" t="s">
        <v>1101</v>
      </c>
      <c r="D3826" s="124"/>
      <c r="E3826" s="125"/>
      <c r="F3826" s="66" t="str">
        <f t="shared" si="254"/>
        <v>UN</v>
      </c>
      <c r="G3826" s="169">
        <f t="shared" si="255"/>
        <v>0.3</v>
      </c>
      <c r="H3826" s="180">
        <v>1</v>
      </c>
      <c r="I3826" s="169">
        <f t="shared" si="256"/>
        <v>0.3</v>
      </c>
    </row>
    <row r="3827" spans="1:9">
      <c r="A3827" s="96" t="s">
        <v>5869</v>
      </c>
      <c r="B3827" s="97" t="s">
        <v>4894</v>
      </c>
      <c r="C3827" s="98" t="s">
        <v>1652</v>
      </c>
      <c r="D3827" s="124"/>
      <c r="E3827" s="125"/>
      <c r="F3827" s="66" t="str">
        <f t="shared" si="254"/>
        <v>UN</v>
      </c>
      <c r="G3827" s="169">
        <f t="shared" si="255"/>
        <v>0.41</v>
      </c>
      <c r="H3827" s="180">
        <v>1</v>
      </c>
      <c r="I3827" s="169">
        <f t="shared" si="256"/>
        <v>0.41</v>
      </c>
    </row>
    <row r="3828" spans="1:9">
      <c r="A3828" s="96" t="s">
        <v>5869</v>
      </c>
      <c r="B3828" s="97" t="s">
        <v>4953</v>
      </c>
      <c r="C3828" s="98" t="s">
        <v>1531</v>
      </c>
      <c r="D3828" s="124"/>
      <c r="E3828" s="125"/>
      <c r="F3828" s="66" t="str">
        <f t="shared" si="254"/>
        <v>FR</v>
      </c>
      <c r="G3828" s="169">
        <f t="shared" si="255"/>
        <v>3.04</v>
      </c>
      <c r="H3828" s="180">
        <v>0.5</v>
      </c>
      <c r="I3828" s="169">
        <f t="shared" si="256"/>
        <v>1.52</v>
      </c>
    </row>
    <row r="3829" spans="1:9">
      <c r="A3829" s="96" t="s">
        <v>5869</v>
      </c>
      <c r="B3829" s="97" t="s">
        <v>4954</v>
      </c>
      <c r="C3829" s="98" t="s">
        <v>250</v>
      </c>
      <c r="D3829" s="124"/>
      <c r="E3829" s="125"/>
      <c r="F3829" s="66" t="str">
        <f t="shared" si="254"/>
        <v>UN</v>
      </c>
      <c r="G3829" s="169">
        <f t="shared" si="255"/>
        <v>11.885</v>
      </c>
      <c r="H3829" s="180">
        <v>1</v>
      </c>
      <c r="I3829" s="169">
        <f t="shared" si="256"/>
        <v>11.885</v>
      </c>
    </row>
    <row r="3830" spans="1:9">
      <c r="A3830" s="96" t="s">
        <v>5869</v>
      </c>
      <c r="B3830" s="97" t="s">
        <v>4911</v>
      </c>
      <c r="C3830" s="126" t="s">
        <v>1073</v>
      </c>
      <c r="D3830" s="81"/>
      <c r="E3830" s="125"/>
      <c r="F3830" s="66" t="str">
        <f t="shared" si="254"/>
        <v>UN</v>
      </c>
      <c r="G3830" s="169">
        <f t="shared" si="255"/>
        <v>1.2</v>
      </c>
      <c r="H3830" s="180">
        <v>2</v>
      </c>
      <c r="I3830" s="169">
        <f t="shared" si="256"/>
        <v>2.4</v>
      </c>
    </row>
    <row r="3831" spans="1:9">
      <c r="A3831" s="96" t="s">
        <v>5869</v>
      </c>
      <c r="B3831" s="97" t="s">
        <v>4913</v>
      </c>
      <c r="C3831" s="98" t="s">
        <v>1074</v>
      </c>
      <c r="D3831" s="81"/>
      <c r="E3831" s="66"/>
      <c r="F3831" s="66" t="str">
        <f t="shared" si="254"/>
        <v>UN</v>
      </c>
      <c r="G3831" s="169">
        <f t="shared" si="255"/>
        <v>1</v>
      </c>
      <c r="H3831" s="180">
        <v>4</v>
      </c>
      <c r="I3831" s="169">
        <f t="shared" ref="I3831:I3836" si="257">G3831*H3831</f>
        <v>4</v>
      </c>
    </row>
    <row r="3832" spans="1:9">
      <c r="A3832" s="96" t="s">
        <v>5869</v>
      </c>
      <c r="B3832" s="97" t="s">
        <v>4880</v>
      </c>
      <c r="C3832" s="98" t="s">
        <v>1647</v>
      </c>
      <c r="D3832" s="81"/>
      <c r="E3832" s="66"/>
      <c r="F3832" s="66" t="str">
        <f>+VLOOKUP(C3832,$C$7896:$F$9810,4,FALSE)</f>
        <v>CM3</v>
      </c>
      <c r="G3832" s="169">
        <f t="shared" si="255"/>
        <v>0.03</v>
      </c>
      <c r="H3832" s="99">
        <v>15</v>
      </c>
      <c r="I3832" s="169">
        <f t="shared" si="257"/>
        <v>0.44999999999999996</v>
      </c>
    </row>
    <row r="3833" spans="1:9">
      <c r="A3833" s="96" t="s">
        <v>5869</v>
      </c>
      <c r="B3833" s="97" t="s">
        <v>4952</v>
      </c>
      <c r="C3833" s="98" t="s">
        <v>1648</v>
      </c>
      <c r="D3833" s="111"/>
      <c r="E3833" s="173"/>
      <c r="F3833" s="66" t="str">
        <f>+VLOOKUP(C3833,$C$7896:$F$9810,4,FALSE)</f>
        <v>CM3</v>
      </c>
      <c r="G3833" s="169">
        <f t="shared" si="255"/>
        <v>2.2499999999999999E-2</v>
      </c>
      <c r="H3833" s="99">
        <v>40</v>
      </c>
      <c r="I3833" s="169">
        <f t="shared" si="257"/>
        <v>0.89999999999999991</v>
      </c>
    </row>
    <row r="3834" spans="1:9">
      <c r="A3834" s="96" t="s">
        <v>5869</v>
      </c>
      <c r="B3834" s="97" t="s">
        <v>4902</v>
      </c>
      <c r="C3834" s="131" t="s">
        <v>364</v>
      </c>
      <c r="D3834" s="124"/>
      <c r="E3834" s="125"/>
      <c r="F3834" s="66" t="str">
        <f>+VLOOKUP(C3834,$C$7896:$F$9810,4,FALSE)</f>
        <v>ROL</v>
      </c>
      <c r="G3834" s="169">
        <f t="shared" si="255"/>
        <v>4.4000000000000004</v>
      </c>
      <c r="H3834" s="179">
        <v>5.0000000000000001E-3</v>
      </c>
      <c r="I3834" s="169">
        <f t="shared" si="257"/>
        <v>2.2000000000000002E-2</v>
      </c>
    </row>
    <row r="3835" spans="1:9">
      <c r="A3835" s="96" t="s">
        <v>5869</v>
      </c>
      <c r="B3835" s="97" t="s">
        <v>4951</v>
      </c>
      <c r="C3835" s="98" t="s">
        <v>1649</v>
      </c>
      <c r="D3835" s="124"/>
      <c r="E3835" s="125"/>
      <c r="F3835" s="66" t="str">
        <f>+VLOOKUP(C3835,$C$7896:$F$9810,4,FALSE)</f>
        <v>UN</v>
      </c>
      <c r="G3835" s="169">
        <f t="shared" si="255"/>
        <v>16</v>
      </c>
      <c r="H3835" s="186">
        <v>4.0000000000000001E-3</v>
      </c>
      <c r="I3835" s="169">
        <f t="shared" si="257"/>
        <v>6.4000000000000001E-2</v>
      </c>
    </row>
    <row r="3836" spans="1:9">
      <c r="A3836" s="96" t="s">
        <v>5869</v>
      </c>
      <c r="B3836" s="97" t="s">
        <v>4878</v>
      </c>
      <c r="C3836" s="98" t="s">
        <v>1462</v>
      </c>
      <c r="D3836" s="124"/>
      <c r="E3836" s="125"/>
      <c r="F3836" s="66" t="str">
        <f>+VLOOKUP(C3836,$C$7896:$F$9810,4,FALSE)</f>
        <v>UN</v>
      </c>
      <c r="G3836" s="169">
        <f t="shared" si="255"/>
        <v>10.63</v>
      </c>
      <c r="H3836" s="102">
        <v>0.05</v>
      </c>
      <c r="I3836" s="169">
        <f t="shared" si="257"/>
        <v>0.53150000000000008</v>
      </c>
    </row>
    <row r="3837" spans="1:9">
      <c r="A3837" s="96" t="s">
        <v>5869</v>
      </c>
      <c r="B3837" s="116" t="s">
        <v>4421</v>
      </c>
      <c r="C3837" s="117"/>
      <c r="D3837" s="118"/>
      <c r="E3837" s="118"/>
      <c r="F3837" s="119"/>
      <c r="G3837" s="120"/>
      <c r="H3837" s="121"/>
      <c r="I3837" s="134">
        <f>SUBTOTAL(9,I3823:I3836)</f>
        <v>22.827999999999996</v>
      </c>
    </row>
    <row r="3838" spans="1:9">
      <c r="A3838" s="96" t="s">
        <v>5869</v>
      </c>
    </row>
    <row r="3839" spans="1:9" ht="14.25">
      <c r="A3839" s="440" t="s">
        <v>5892</v>
      </c>
      <c r="B3839" s="108" t="s">
        <v>3222</v>
      </c>
      <c r="D3839" s="172"/>
    </row>
    <row r="3840" spans="1:9">
      <c r="A3840" s="96" t="s">
        <v>5869</v>
      </c>
    </row>
    <row r="3841" spans="1:9" ht="25.5">
      <c r="A3841" s="96" t="s">
        <v>5869</v>
      </c>
      <c r="B3841" s="90" t="s">
        <v>5562</v>
      </c>
      <c r="C3841" s="23" t="s">
        <v>1406</v>
      </c>
      <c r="D3841" s="124"/>
      <c r="E3841" s="125"/>
      <c r="F3841" s="24" t="s">
        <v>1407</v>
      </c>
      <c r="G3841" s="51" t="s">
        <v>2730</v>
      </c>
      <c r="H3841" s="24" t="s">
        <v>4415</v>
      </c>
      <c r="I3841" s="24" t="s">
        <v>1403</v>
      </c>
    </row>
    <row r="3842" spans="1:9">
      <c r="A3842" s="96" t="s">
        <v>5869</v>
      </c>
      <c r="B3842" s="97" t="s">
        <v>4879</v>
      </c>
      <c r="C3842" s="98" t="s">
        <v>545</v>
      </c>
      <c r="D3842" s="124"/>
      <c r="E3842" s="125"/>
      <c r="F3842" s="66" t="str">
        <f t="shared" ref="F3842:F3848" si="258">+VLOOKUP(C3842,$C$7896:$P$9810,4,FALSE)</f>
        <v>CM3</v>
      </c>
      <c r="G3842" s="169">
        <f t="shared" ref="G3842:G3853" si="259">+VLOOKUP(C3842,$C$7896:$P$9810,13,FALSE)</f>
        <v>8.6999999999999994E-3</v>
      </c>
      <c r="H3842" s="168">
        <v>15</v>
      </c>
      <c r="I3842" s="169">
        <f t="shared" ref="I3842:I3853" si="260">G3842*H3842</f>
        <v>0.1305</v>
      </c>
    </row>
    <row r="3843" spans="1:9">
      <c r="A3843" s="96" t="s">
        <v>5869</v>
      </c>
      <c r="B3843" s="97" t="s">
        <v>4908</v>
      </c>
      <c r="C3843" s="98" t="s">
        <v>522</v>
      </c>
      <c r="D3843" s="124"/>
      <c r="E3843" s="125"/>
      <c r="F3843" s="66" t="str">
        <f t="shared" si="258"/>
        <v>UN</v>
      </c>
      <c r="G3843" s="169">
        <f t="shared" si="259"/>
        <v>0.08</v>
      </c>
      <c r="H3843" s="180">
        <v>1</v>
      </c>
      <c r="I3843" s="169">
        <f t="shared" si="260"/>
        <v>0.08</v>
      </c>
    </row>
    <row r="3844" spans="1:9">
      <c r="A3844" s="96" t="s">
        <v>5869</v>
      </c>
      <c r="B3844" s="97" t="s">
        <v>4892</v>
      </c>
      <c r="C3844" s="126" t="s">
        <v>1105</v>
      </c>
      <c r="D3844" s="124"/>
      <c r="E3844" s="125"/>
      <c r="F3844" s="66" t="str">
        <f t="shared" si="258"/>
        <v>UN</v>
      </c>
      <c r="G3844" s="169">
        <f t="shared" si="259"/>
        <v>0.9375</v>
      </c>
      <c r="H3844" s="180">
        <v>1</v>
      </c>
      <c r="I3844" s="169">
        <f t="shared" si="260"/>
        <v>0.9375</v>
      </c>
    </row>
    <row r="3845" spans="1:9">
      <c r="A3845" s="96" t="s">
        <v>5869</v>
      </c>
      <c r="B3845" s="97" t="s">
        <v>4893</v>
      </c>
      <c r="C3845" s="126" t="s">
        <v>1654</v>
      </c>
      <c r="D3845" s="124"/>
      <c r="E3845" s="125"/>
      <c r="F3845" s="66" t="str">
        <f t="shared" si="258"/>
        <v>UN</v>
      </c>
      <c r="G3845" s="169">
        <f t="shared" si="259"/>
        <v>0.41500000000000004</v>
      </c>
      <c r="H3845" s="180">
        <v>1</v>
      </c>
      <c r="I3845" s="169">
        <f t="shared" si="260"/>
        <v>0.41500000000000004</v>
      </c>
    </row>
    <row r="3846" spans="1:9">
      <c r="A3846" s="96" t="s">
        <v>5869</v>
      </c>
      <c r="B3846" s="97" t="s">
        <v>4887</v>
      </c>
      <c r="C3846" s="98" t="s">
        <v>3947</v>
      </c>
      <c r="D3846" s="124"/>
      <c r="E3846" s="125"/>
      <c r="F3846" s="66" t="str">
        <f t="shared" si="258"/>
        <v>FR</v>
      </c>
      <c r="G3846" s="169">
        <f t="shared" si="259"/>
        <v>2.2999999999999998</v>
      </c>
      <c r="H3846" s="180">
        <v>0.3</v>
      </c>
      <c r="I3846" s="169">
        <f t="shared" si="260"/>
        <v>0.69</v>
      </c>
    </row>
    <row r="3847" spans="1:9">
      <c r="A3847" s="96" t="s">
        <v>5869</v>
      </c>
      <c r="B3847" s="97" t="s">
        <v>4911</v>
      </c>
      <c r="C3847" s="126" t="s">
        <v>1073</v>
      </c>
      <c r="D3847" s="81"/>
      <c r="E3847" s="125"/>
      <c r="F3847" s="66" t="str">
        <f t="shared" si="258"/>
        <v>UN</v>
      </c>
      <c r="G3847" s="169">
        <f t="shared" si="259"/>
        <v>1.2</v>
      </c>
      <c r="H3847" s="180">
        <v>2</v>
      </c>
      <c r="I3847" s="169">
        <f t="shared" si="260"/>
        <v>2.4</v>
      </c>
    </row>
    <row r="3848" spans="1:9">
      <c r="A3848" s="96" t="s">
        <v>5869</v>
      </c>
      <c r="B3848" s="97" t="s">
        <v>4913</v>
      </c>
      <c r="C3848" s="98" t="s">
        <v>1074</v>
      </c>
      <c r="D3848" s="81"/>
      <c r="E3848" s="66"/>
      <c r="F3848" s="66" t="str">
        <f t="shared" si="258"/>
        <v>UN</v>
      </c>
      <c r="G3848" s="169">
        <f t="shared" si="259"/>
        <v>1</v>
      </c>
      <c r="H3848" s="180">
        <v>4</v>
      </c>
      <c r="I3848" s="169">
        <f t="shared" si="260"/>
        <v>4</v>
      </c>
    </row>
    <row r="3849" spans="1:9">
      <c r="A3849" s="96" t="s">
        <v>5869</v>
      </c>
      <c r="B3849" s="97" t="s">
        <v>4880</v>
      </c>
      <c r="C3849" s="98" t="s">
        <v>1647</v>
      </c>
      <c r="D3849" s="81"/>
      <c r="E3849" s="66"/>
      <c r="F3849" s="66" t="str">
        <f>+VLOOKUP(C3849,$C$7896:$F$9810,4,FALSE)</f>
        <v>CM3</v>
      </c>
      <c r="G3849" s="169">
        <f t="shared" si="259"/>
        <v>0.03</v>
      </c>
      <c r="H3849" s="99">
        <v>15</v>
      </c>
      <c r="I3849" s="169">
        <f t="shared" si="260"/>
        <v>0.44999999999999996</v>
      </c>
    </row>
    <row r="3850" spans="1:9">
      <c r="A3850" s="96" t="s">
        <v>5869</v>
      </c>
      <c r="B3850" s="97" t="s">
        <v>4933</v>
      </c>
      <c r="C3850" s="98" t="s">
        <v>2823</v>
      </c>
      <c r="D3850" s="111"/>
      <c r="E3850" s="173"/>
      <c r="F3850" s="66" t="str">
        <f>+VLOOKUP(C3850,$C$7896:$F$9810,4,FALSE)</f>
        <v>UN</v>
      </c>
      <c r="G3850" s="169">
        <f t="shared" si="259"/>
        <v>1.87</v>
      </c>
      <c r="H3850" s="99">
        <v>1</v>
      </c>
      <c r="I3850" s="169">
        <f t="shared" si="260"/>
        <v>1.87</v>
      </c>
    </row>
    <row r="3851" spans="1:9">
      <c r="A3851" s="96" t="s">
        <v>5869</v>
      </c>
      <c r="B3851" s="97" t="s">
        <v>4902</v>
      </c>
      <c r="C3851" s="131" t="s">
        <v>364</v>
      </c>
      <c r="D3851" s="124"/>
      <c r="E3851" s="125"/>
      <c r="F3851" s="66" t="str">
        <f>+VLOOKUP(C3851,$C$7896:$F$9810,4,FALSE)</f>
        <v>ROL</v>
      </c>
      <c r="G3851" s="169">
        <f t="shared" si="259"/>
        <v>4.4000000000000004</v>
      </c>
      <c r="H3851" s="179">
        <v>5.0000000000000001E-3</v>
      </c>
      <c r="I3851" s="169">
        <f t="shared" si="260"/>
        <v>2.2000000000000002E-2</v>
      </c>
    </row>
    <row r="3852" spans="1:9">
      <c r="A3852" s="96" t="s">
        <v>5869</v>
      </c>
      <c r="B3852" s="97" t="s">
        <v>4951</v>
      </c>
      <c r="C3852" s="98" t="s">
        <v>1649</v>
      </c>
      <c r="D3852" s="124"/>
      <c r="E3852" s="125"/>
      <c r="F3852" s="66" t="str">
        <f>+VLOOKUP(C3852,$C$7896:$F$9810,4,FALSE)</f>
        <v>UN</v>
      </c>
      <c r="G3852" s="169">
        <f t="shared" si="259"/>
        <v>16</v>
      </c>
      <c r="H3852" s="186">
        <v>4.0000000000000001E-3</v>
      </c>
      <c r="I3852" s="169">
        <f t="shared" si="260"/>
        <v>6.4000000000000001E-2</v>
      </c>
    </row>
    <row r="3853" spans="1:9">
      <c r="A3853" s="96" t="s">
        <v>5869</v>
      </c>
      <c r="B3853" s="97" t="s">
        <v>4878</v>
      </c>
      <c r="C3853" s="98" t="s">
        <v>1462</v>
      </c>
      <c r="D3853" s="124"/>
      <c r="E3853" s="125"/>
      <c r="F3853" s="66" t="str">
        <f>+VLOOKUP(C3853,$C$7896:$F$9810,4,FALSE)</f>
        <v>UN</v>
      </c>
      <c r="G3853" s="169">
        <f t="shared" si="259"/>
        <v>10.63</v>
      </c>
      <c r="H3853" s="102">
        <v>0.05</v>
      </c>
      <c r="I3853" s="169">
        <f t="shared" si="260"/>
        <v>0.53150000000000008</v>
      </c>
    </row>
    <row r="3854" spans="1:9">
      <c r="A3854" s="96" t="s">
        <v>5869</v>
      </c>
      <c r="B3854" s="116" t="s">
        <v>4421</v>
      </c>
      <c r="C3854" s="117"/>
      <c r="D3854" s="118"/>
      <c r="E3854" s="118"/>
      <c r="F3854" s="119"/>
      <c r="G3854" s="120"/>
      <c r="H3854" s="121"/>
      <c r="I3854" s="134">
        <f>SUBTOTAL(9,I3842:I3853)</f>
        <v>11.590499999999999</v>
      </c>
    </row>
    <row r="3855" spans="1:9">
      <c r="A3855" s="96" t="s">
        <v>5869</v>
      </c>
    </row>
    <row r="3856" spans="1:9" ht="14.25">
      <c r="A3856" s="440" t="s">
        <v>5892</v>
      </c>
      <c r="B3856" s="108" t="s">
        <v>5898</v>
      </c>
      <c r="D3856" s="172"/>
    </row>
    <row r="3857" spans="1:16">
      <c r="A3857" s="96" t="s">
        <v>5869</v>
      </c>
    </row>
    <row r="3858" spans="1:16" ht="25.5">
      <c r="A3858" s="96" t="s">
        <v>5869</v>
      </c>
      <c r="B3858" s="90" t="s">
        <v>5562</v>
      </c>
      <c r="C3858" s="23" t="s">
        <v>1406</v>
      </c>
      <c r="D3858" s="124"/>
      <c r="E3858" s="125"/>
      <c r="F3858" s="24" t="s">
        <v>1407</v>
      </c>
      <c r="G3858" s="51" t="s">
        <v>2730</v>
      </c>
      <c r="H3858" s="24" t="s">
        <v>4415</v>
      </c>
      <c r="I3858" s="24" t="s">
        <v>1403</v>
      </c>
    </row>
    <row r="3859" spans="1:16" s="63" customFormat="1">
      <c r="A3859" s="277" t="s">
        <v>5869</v>
      </c>
      <c r="B3859" s="220" t="s">
        <v>4881</v>
      </c>
      <c r="C3859" s="222" t="s">
        <v>546</v>
      </c>
      <c r="D3859" s="415"/>
      <c r="E3859" s="416"/>
      <c r="F3859" s="67" t="str">
        <f>+VLOOKUP(C3859,$C$7896:$P$9810,4,FALSE)</f>
        <v>PQ</v>
      </c>
      <c r="G3859" s="100">
        <f t="shared" ref="G3859:G3864" si="261">+VLOOKUP(C3859,$C$7896:$P$9810,13,FALSE)</f>
        <v>15</v>
      </c>
      <c r="H3859" s="423">
        <v>0.5</v>
      </c>
      <c r="I3859" s="100">
        <f t="shared" ref="I3859:I3864" si="262">G3859*H3859</f>
        <v>7.5</v>
      </c>
      <c r="P3859" s="64"/>
    </row>
    <row r="3860" spans="1:16">
      <c r="A3860" s="96" t="s">
        <v>5869</v>
      </c>
      <c r="B3860" s="97" t="s">
        <v>4944</v>
      </c>
      <c r="C3860" s="98" t="s">
        <v>1101</v>
      </c>
      <c r="D3860" s="124"/>
      <c r="E3860" s="125"/>
      <c r="F3860" s="66" t="str">
        <f>+VLOOKUP(C3860,$C$7896:$P$9810,4,FALSE)</f>
        <v>UN</v>
      </c>
      <c r="G3860" s="169">
        <f t="shared" si="261"/>
        <v>0.3</v>
      </c>
      <c r="H3860" s="180">
        <v>1</v>
      </c>
      <c r="I3860" s="169">
        <f t="shared" si="262"/>
        <v>0.3</v>
      </c>
    </row>
    <row r="3861" spans="1:16">
      <c r="A3861" s="96" t="s">
        <v>5869</v>
      </c>
      <c r="B3861" s="97" t="s">
        <v>4955</v>
      </c>
      <c r="C3861" s="98" t="s">
        <v>2818</v>
      </c>
      <c r="D3861" s="124"/>
      <c r="E3861" s="125"/>
      <c r="F3861" s="66" t="str">
        <f>+VLOOKUP(C3861,$C$7896:$P$9810,4,FALSE)</f>
        <v>UN</v>
      </c>
      <c r="G3861" s="169">
        <f t="shared" si="261"/>
        <v>8.8000000000000007</v>
      </c>
      <c r="H3861" s="180">
        <v>4</v>
      </c>
      <c r="I3861" s="169">
        <f t="shared" si="262"/>
        <v>35.200000000000003</v>
      </c>
    </row>
    <row r="3862" spans="1:16">
      <c r="A3862" s="96" t="s">
        <v>5869</v>
      </c>
      <c r="B3862" s="97" t="s">
        <v>4933</v>
      </c>
      <c r="C3862" s="98" t="s">
        <v>2823</v>
      </c>
      <c r="D3862" s="111"/>
      <c r="E3862" s="173"/>
      <c r="F3862" s="66" t="str">
        <f>+VLOOKUP(C3862,$C$7896:$F$9810,4,FALSE)</f>
        <v>UN</v>
      </c>
      <c r="G3862" s="169">
        <f t="shared" si="261"/>
        <v>1.87</v>
      </c>
      <c r="H3862" s="99">
        <v>2</v>
      </c>
      <c r="I3862" s="169">
        <f t="shared" si="262"/>
        <v>3.74</v>
      </c>
    </row>
    <row r="3863" spans="1:16">
      <c r="A3863" s="96" t="s">
        <v>5869</v>
      </c>
      <c r="B3863" s="97" t="s">
        <v>4951</v>
      </c>
      <c r="C3863" s="98" t="s">
        <v>1649</v>
      </c>
      <c r="D3863" s="124"/>
      <c r="E3863" s="125"/>
      <c r="F3863" s="66" t="str">
        <f>+VLOOKUP(C3863,$C$7896:$F$9810,4,FALSE)</f>
        <v>UN</v>
      </c>
      <c r="G3863" s="169">
        <f t="shared" si="261"/>
        <v>16</v>
      </c>
      <c r="H3863" s="186">
        <v>4.0000000000000001E-3</v>
      </c>
      <c r="I3863" s="169">
        <f t="shared" si="262"/>
        <v>6.4000000000000001E-2</v>
      </c>
    </row>
    <row r="3864" spans="1:16">
      <c r="A3864" s="96" t="s">
        <v>5869</v>
      </c>
      <c r="B3864" s="97" t="s">
        <v>4878</v>
      </c>
      <c r="C3864" s="98" t="s">
        <v>1463</v>
      </c>
      <c r="D3864" s="124"/>
      <c r="E3864" s="125"/>
      <c r="F3864" s="66" t="str">
        <f>+VLOOKUP(C3864,$C$7896:$F$9810,4,FALSE)</f>
        <v>CAJ</v>
      </c>
      <c r="G3864" s="169">
        <f t="shared" si="261"/>
        <v>10.63</v>
      </c>
      <c r="H3864" s="102">
        <v>5.0000000000000001E-3</v>
      </c>
      <c r="I3864" s="169">
        <f t="shared" si="262"/>
        <v>5.3150000000000003E-2</v>
      </c>
    </row>
    <row r="3865" spans="1:16">
      <c r="A3865" s="96" t="s">
        <v>5869</v>
      </c>
      <c r="B3865" s="116" t="s">
        <v>4421</v>
      </c>
      <c r="C3865" s="117"/>
      <c r="D3865" s="118"/>
      <c r="E3865" s="118"/>
      <c r="F3865" s="119"/>
      <c r="G3865" s="120"/>
      <c r="H3865" s="121"/>
      <c r="I3865" s="134">
        <f>SUBTOTAL(9,I3859:I3864)</f>
        <v>46.857150000000004</v>
      </c>
    </row>
    <row r="3866" spans="1:16">
      <c r="A3866" s="96" t="s">
        <v>5869</v>
      </c>
    </row>
    <row r="3867" spans="1:16" ht="14.25">
      <c r="A3867" s="440" t="s">
        <v>5892</v>
      </c>
      <c r="B3867" s="108" t="s">
        <v>3220</v>
      </c>
      <c r="D3867" s="172"/>
    </row>
    <row r="3868" spans="1:16">
      <c r="A3868" s="96" t="s">
        <v>5869</v>
      </c>
    </row>
    <row r="3869" spans="1:16" ht="25.5">
      <c r="A3869" s="96" t="s">
        <v>5869</v>
      </c>
      <c r="B3869" s="90" t="s">
        <v>5562</v>
      </c>
      <c r="C3869" s="23" t="s">
        <v>1406</v>
      </c>
      <c r="D3869" s="124"/>
      <c r="E3869" s="125"/>
      <c r="F3869" s="24" t="s">
        <v>1407</v>
      </c>
      <c r="G3869" s="51" t="s">
        <v>2730</v>
      </c>
      <c r="H3869" s="24" t="s">
        <v>4415</v>
      </c>
      <c r="I3869" s="24" t="s">
        <v>1403</v>
      </c>
    </row>
    <row r="3870" spans="1:16" s="63" customFormat="1">
      <c r="A3870" s="277" t="s">
        <v>5869</v>
      </c>
      <c r="B3870" s="220" t="s">
        <v>4881</v>
      </c>
      <c r="C3870" s="222" t="s">
        <v>546</v>
      </c>
      <c r="D3870" s="415"/>
      <c r="E3870" s="416"/>
      <c r="F3870" s="67" t="str">
        <f>+VLOOKUP(C3870,$C$7896:$P$9810,4,FALSE)</f>
        <v>PQ</v>
      </c>
      <c r="G3870" s="100">
        <f t="shared" ref="G3870:G3875" si="263">+VLOOKUP(C3870,$C$7896:$P$9810,13,FALSE)</f>
        <v>15</v>
      </c>
      <c r="H3870" s="423">
        <v>0.2</v>
      </c>
      <c r="I3870" s="100">
        <f t="shared" ref="I3870:I3875" si="264">G3870*H3870</f>
        <v>3</v>
      </c>
      <c r="P3870" s="64"/>
    </row>
    <row r="3871" spans="1:16">
      <c r="A3871" s="96" t="s">
        <v>5869</v>
      </c>
      <c r="B3871" s="97" t="s">
        <v>4944</v>
      </c>
      <c r="C3871" s="98" t="s">
        <v>1101</v>
      </c>
      <c r="D3871" s="124"/>
      <c r="E3871" s="125"/>
      <c r="F3871" s="66" t="str">
        <f>+VLOOKUP(C3871,$C$7896:$P$9810,4,FALSE)</f>
        <v>UN</v>
      </c>
      <c r="G3871" s="169">
        <f t="shared" si="263"/>
        <v>0.3</v>
      </c>
      <c r="H3871" s="180">
        <v>1</v>
      </c>
      <c r="I3871" s="169">
        <f t="shared" si="264"/>
        <v>0.3</v>
      </c>
    </row>
    <row r="3872" spans="1:16">
      <c r="A3872" s="96" t="s">
        <v>5869</v>
      </c>
      <c r="B3872" s="97" t="s">
        <v>4955</v>
      </c>
      <c r="C3872" s="98" t="s">
        <v>2818</v>
      </c>
      <c r="D3872" s="124"/>
      <c r="E3872" s="125"/>
      <c r="F3872" s="66" t="str">
        <f>+VLOOKUP(C3872,$C$7896:$P$9810,4,FALSE)</f>
        <v>UN</v>
      </c>
      <c r="G3872" s="169">
        <f t="shared" si="263"/>
        <v>8.8000000000000007</v>
      </c>
      <c r="H3872" s="180">
        <v>2</v>
      </c>
      <c r="I3872" s="169">
        <f t="shared" si="264"/>
        <v>17.600000000000001</v>
      </c>
    </row>
    <row r="3873" spans="1:16">
      <c r="A3873" s="96" t="s">
        <v>5869</v>
      </c>
      <c r="B3873" s="97" t="s">
        <v>4933</v>
      </c>
      <c r="C3873" s="98" t="s">
        <v>2823</v>
      </c>
      <c r="D3873" s="111"/>
      <c r="E3873" s="173"/>
      <c r="F3873" s="66" t="str">
        <f>+VLOOKUP(C3873,$C$7896:$F$9810,4,FALSE)</f>
        <v>UN</v>
      </c>
      <c r="G3873" s="169">
        <f t="shared" si="263"/>
        <v>1.87</v>
      </c>
      <c r="H3873" s="99">
        <v>1</v>
      </c>
      <c r="I3873" s="169">
        <f t="shared" si="264"/>
        <v>1.87</v>
      </c>
    </row>
    <row r="3874" spans="1:16">
      <c r="A3874" s="96" t="s">
        <v>5869</v>
      </c>
      <c r="B3874" s="97" t="s">
        <v>4951</v>
      </c>
      <c r="C3874" s="98" t="s">
        <v>1649</v>
      </c>
      <c r="D3874" s="124"/>
      <c r="E3874" s="125"/>
      <c r="F3874" s="66" t="str">
        <f>+VLOOKUP(C3874,$C$7896:$F$9810,4,FALSE)</f>
        <v>UN</v>
      </c>
      <c r="G3874" s="169">
        <f t="shared" si="263"/>
        <v>16</v>
      </c>
      <c r="H3874" s="186">
        <v>4.0000000000000001E-3</v>
      </c>
      <c r="I3874" s="169">
        <f t="shared" si="264"/>
        <v>6.4000000000000001E-2</v>
      </c>
    </row>
    <row r="3875" spans="1:16">
      <c r="A3875" s="96" t="s">
        <v>5869</v>
      </c>
      <c r="B3875" s="97" t="s">
        <v>4878</v>
      </c>
      <c r="C3875" s="98" t="s">
        <v>1463</v>
      </c>
      <c r="D3875" s="124"/>
      <c r="E3875" s="125"/>
      <c r="F3875" s="66" t="str">
        <f>+VLOOKUP(C3875,$C$7896:$F$9810,4,FALSE)</f>
        <v>CAJ</v>
      </c>
      <c r="G3875" s="169">
        <f t="shared" si="263"/>
        <v>10.63</v>
      </c>
      <c r="H3875" s="102">
        <v>5.0000000000000001E-3</v>
      </c>
      <c r="I3875" s="169">
        <f t="shared" si="264"/>
        <v>5.3150000000000003E-2</v>
      </c>
    </row>
    <row r="3876" spans="1:16">
      <c r="A3876" s="96" t="s">
        <v>5869</v>
      </c>
      <c r="B3876" s="116" t="s">
        <v>4421</v>
      </c>
      <c r="C3876" s="117"/>
      <c r="D3876" s="118"/>
      <c r="E3876" s="118"/>
      <c r="F3876" s="119"/>
      <c r="G3876" s="120"/>
      <c r="H3876" s="121"/>
      <c r="I3876" s="134">
        <f>SUBTOTAL(9,I3870:I3875)</f>
        <v>22.887150000000002</v>
      </c>
    </row>
    <row r="3877" spans="1:16">
      <c r="A3877" s="96" t="s">
        <v>5869</v>
      </c>
    </row>
    <row r="3878" spans="1:16" ht="14.25">
      <c r="A3878" s="440" t="s">
        <v>5892</v>
      </c>
      <c r="B3878" s="108" t="s">
        <v>3221</v>
      </c>
      <c r="D3878" s="172"/>
    </row>
    <row r="3879" spans="1:16">
      <c r="A3879" s="96" t="s">
        <v>5869</v>
      </c>
    </row>
    <row r="3880" spans="1:16" ht="25.5">
      <c r="A3880" s="96" t="s">
        <v>5869</v>
      </c>
      <c r="B3880" s="90" t="s">
        <v>5562</v>
      </c>
      <c r="C3880" s="23" t="s">
        <v>1406</v>
      </c>
      <c r="D3880" s="124"/>
      <c r="E3880" s="125"/>
      <c r="F3880" s="24" t="s">
        <v>1407</v>
      </c>
      <c r="G3880" s="51" t="s">
        <v>2730</v>
      </c>
      <c r="H3880" s="24" t="s">
        <v>4415</v>
      </c>
      <c r="I3880" s="24" t="s">
        <v>1403</v>
      </c>
    </row>
    <row r="3881" spans="1:16">
      <c r="A3881" s="96" t="s">
        <v>5869</v>
      </c>
      <c r="B3881" s="97" t="s">
        <v>5561</v>
      </c>
      <c r="C3881" s="98" t="s">
        <v>3426</v>
      </c>
      <c r="D3881" s="124"/>
      <c r="E3881" s="125"/>
      <c r="F3881" s="66" t="str">
        <f t="shared" ref="F3881:F3890" si="265">+VLOOKUP(C3881,$C$7896:$P$9810,4,FALSE)</f>
        <v>UN</v>
      </c>
      <c r="G3881" s="169">
        <f t="shared" ref="G3881:G3893" si="266">+VLOOKUP(C3881,$C$7896:$P$9810,13,FALSE)</f>
        <v>15.66</v>
      </c>
      <c r="H3881" s="306">
        <v>0.05</v>
      </c>
      <c r="I3881" s="169">
        <f>G3881*H3881</f>
        <v>0.78300000000000003</v>
      </c>
    </row>
    <row r="3882" spans="1:16">
      <c r="A3882" s="96" t="s">
        <v>5869</v>
      </c>
      <c r="B3882" s="97" t="s">
        <v>4951</v>
      </c>
      <c r="C3882" s="98" t="s">
        <v>966</v>
      </c>
      <c r="D3882" s="124"/>
      <c r="E3882" s="125"/>
      <c r="F3882" s="66" t="str">
        <f t="shared" si="265"/>
        <v>UN</v>
      </c>
      <c r="G3882" s="169">
        <f t="shared" si="266"/>
        <v>32.549999999999997</v>
      </c>
      <c r="H3882" s="168">
        <v>1</v>
      </c>
      <c r="I3882" s="169">
        <f t="shared" ref="I3882:I3889" si="267">G3882*H3882</f>
        <v>32.549999999999997</v>
      </c>
    </row>
    <row r="3883" spans="1:16">
      <c r="A3883" s="96" t="s">
        <v>5869</v>
      </c>
      <c r="B3883" s="97" t="s">
        <v>4956</v>
      </c>
      <c r="C3883" s="98" t="s">
        <v>323</v>
      </c>
      <c r="D3883" s="124"/>
      <c r="E3883" s="125"/>
      <c r="F3883" s="66" t="str">
        <f t="shared" si="265"/>
        <v>UN</v>
      </c>
      <c r="G3883" s="169">
        <f t="shared" si="266"/>
        <v>0.3</v>
      </c>
      <c r="H3883" s="180">
        <v>1</v>
      </c>
      <c r="I3883" s="169">
        <f t="shared" si="267"/>
        <v>0.3</v>
      </c>
    </row>
    <row r="3884" spans="1:16">
      <c r="A3884" s="96" t="s">
        <v>5869</v>
      </c>
      <c r="B3884" s="97" t="s">
        <v>4892</v>
      </c>
      <c r="C3884" s="126" t="s">
        <v>1105</v>
      </c>
      <c r="D3884" s="124"/>
      <c r="E3884" s="125"/>
      <c r="F3884" s="66" t="str">
        <f t="shared" si="265"/>
        <v>UN</v>
      </c>
      <c r="G3884" s="169">
        <f t="shared" si="266"/>
        <v>0.9375</v>
      </c>
      <c r="H3884" s="180">
        <v>2</v>
      </c>
      <c r="I3884" s="169">
        <f t="shared" si="267"/>
        <v>1.875</v>
      </c>
    </row>
    <row r="3885" spans="1:16">
      <c r="A3885" s="96" t="s">
        <v>5869</v>
      </c>
      <c r="B3885" s="97" t="s">
        <v>4935</v>
      </c>
      <c r="C3885" s="98" t="s">
        <v>1091</v>
      </c>
      <c r="D3885" s="124"/>
      <c r="E3885" s="125"/>
      <c r="F3885" s="66" t="str">
        <f t="shared" si="265"/>
        <v>UN</v>
      </c>
      <c r="G3885" s="169">
        <f t="shared" si="266"/>
        <v>0.245</v>
      </c>
      <c r="H3885" s="180">
        <v>1</v>
      </c>
      <c r="I3885" s="169">
        <f t="shared" si="267"/>
        <v>0.245</v>
      </c>
    </row>
    <row r="3886" spans="1:16" s="63" customFormat="1">
      <c r="A3886" s="277" t="s">
        <v>5869</v>
      </c>
      <c r="B3886" s="220" t="s">
        <v>4881</v>
      </c>
      <c r="C3886" s="222" t="s">
        <v>546</v>
      </c>
      <c r="D3886" s="415"/>
      <c r="E3886" s="416"/>
      <c r="F3886" s="67" t="str">
        <f t="shared" si="265"/>
        <v>PQ</v>
      </c>
      <c r="G3886" s="100">
        <f t="shared" si="266"/>
        <v>15</v>
      </c>
      <c r="H3886" s="423">
        <f>1/10</f>
        <v>0.1</v>
      </c>
      <c r="I3886" s="100">
        <f t="shared" si="267"/>
        <v>1.5</v>
      </c>
      <c r="P3886" s="64"/>
    </row>
    <row r="3887" spans="1:16">
      <c r="A3887" s="96" t="s">
        <v>5869</v>
      </c>
      <c r="B3887" s="97" t="s">
        <v>4944</v>
      </c>
      <c r="C3887" s="98" t="s">
        <v>1101</v>
      </c>
      <c r="D3887" s="124"/>
      <c r="E3887" s="125"/>
      <c r="F3887" s="66" t="str">
        <f t="shared" si="265"/>
        <v>UN</v>
      </c>
      <c r="G3887" s="169">
        <f t="shared" si="266"/>
        <v>0.3</v>
      </c>
      <c r="H3887" s="180">
        <v>0.5</v>
      </c>
      <c r="I3887" s="169">
        <f t="shared" si="267"/>
        <v>0.15</v>
      </c>
    </row>
    <row r="3888" spans="1:16">
      <c r="A3888" s="96" t="s">
        <v>5869</v>
      </c>
      <c r="B3888" s="97" t="s">
        <v>4957</v>
      </c>
      <c r="C3888" s="98" t="s">
        <v>543</v>
      </c>
      <c r="D3888" s="124"/>
      <c r="E3888" s="125"/>
      <c r="F3888" s="66" t="str">
        <f t="shared" si="265"/>
        <v>CM3</v>
      </c>
      <c r="G3888" s="169">
        <f t="shared" si="266"/>
        <v>6.4999999999999997E-3</v>
      </c>
      <c r="H3888" s="180">
        <v>3</v>
      </c>
      <c r="I3888" s="169">
        <f t="shared" si="267"/>
        <v>1.95E-2</v>
      </c>
    </row>
    <row r="3889" spans="1:9">
      <c r="A3889" s="96" t="s">
        <v>5869</v>
      </c>
      <c r="B3889" s="97" t="s">
        <v>4911</v>
      </c>
      <c r="C3889" s="98" t="s">
        <v>1203</v>
      </c>
      <c r="D3889" s="124"/>
      <c r="E3889" s="125"/>
      <c r="F3889" s="66" t="str">
        <f t="shared" si="265"/>
        <v>UN</v>
      </c>
      <c r="G3889" s="169">
        <f t="shared" si="266"/>
        <v>1.2</v>
      </c>
      <c r="H3889" s="180">
        <v>0.2</v>
      </c>
      <c r="I3889" s="169">
        <f t="shared" si="267"/>
        <v>0.24</v>
      </c>
    </row>
    <row r="3890" spans="1:9">
      <c r="A3890" s="96" t="s">
        <v>5869</v>
      </c>
      <c r="B3890" s="97" t="s">
        <v>4913</v>
      </c>
      <c r="C3890" s="98" t="s">
        <v>1074</v>
      </c>
      <c r="D3890" s="81"/>
      <c r="E3890" s="66"/>
      <c r="F3890" s="66" t="str">
        <f t="shared" si="265"/>
        <v>UN</v>
      </c>
      <c r="G3890" s="169">
        <f t="shared" si="266"/>
        <v>1</v>
      </c>
      <c r="H3890" s="180">
        <v>4</v>
      </c>
      <c r="I3890" s="169">
        <f>G3890*H3890</f>
        <v>4</v>
      </c>
    </row>
    <row r="3891" spans="1:9">
      <c r="A3891" s="96" t="s">
        <v>5869</v>
      </c>
      <c r="B3891" s="97" t="s">
        <v>4902</v>
      </c>
      <c r="C3891" s="131" t="s">
        <v>364</v>
      </c>
      <c r="D3891" s="124"/>
      <c r="E3891" s="125"/>
      <c r="F3891" s="66" t="str">
        <f>+VLOOKUP(C3891,$C$7896:$F$9810,4,FALSE)</f>
        <v>ROL</v>
      </c>
      <c r="G3891" s="169">
        <f t="shared" si="266"/>
        <v>4.4000000000000004</v>
      </c>
      <c r="H3891" s="179">
        <v>5.0000000000000001E-3</v>
      </c>
      <c r="I3891" s="169">
        <f>G3891*H3891</f>
        <v>2.2000000000000002E-2</v>
      </c>
    </row>
    <row r="3892" spans="1:9">
      <c r="A3892" s="96" t="s">
        <v>5869</v>
      </c>
      <c r="B3892" s="97" t="s">
        <v>4951</v>
      </c>
      <c r="C3892" s="98" t="s">
        <v>1649</v>
      </c>
      <c r="D3892" s="124"/>
      <c r="E3892" s="125"/>
      <c r="F3892" s="66" t="str">
        <f>+VLOOKUP(C3892,$C$7896:$F$9810,4,FALSE)</f>
        <v>UN</v>
      </c>
      <c r="G3892" s="169">
        <f t="shared" si="266"/>
        <v>16</v>
      </c>
      <c r="H3892" s="186">
        <v>4.0000000000000001E-3</v>
      </c>
      <c r="I3892" s="169">
        <f>G3892*H3892</f>
        <v>6.4000000000000001E-2</v>
      </c>
    </row>
    <row r="3893" spans="1:9">
      <c r="A3893" s="96" t="s">
        <v>5869</v>
      </c>
      <c r="B3893" s="97" t="s">
        <v>4878</v>
      </c>
      <c r="C3893" s="98" t="s">
        <v>1462</v>
      </c>
      <c r="D3893" s="124"/>
      <c r="E3893" s="125"/>
      <c r="F3893" s="66" t="str">
        <f>+VLOOKUP(C3893,$C$7896:$F$9810,4,FALSE)</f>
        <v>UN</v>
      </c>
      <c r="G3893" s="169">
        <f t="shared" si="266"/>
        <v>10.63</v>
      </c>
      <c r="H3893" s="102">
        <v>0.05</v>
      </c>
      <c r="I3893" s="169">
        <f>G3893*H3893</f>
        <v>0.53150000000000008</v>
      </c>
    </row>
    <row r="3894" spans="1:9">
      <c r="A3894" s="96" t="s">
        <v>5869</v>
      </c>
      <c r="B3894" s="116" t="s">
        <v>4421</v>
      </c>
      <c r="C3894" s="117"/>
      <c r="D3894" s="118"/>
      <c r="E3894" s="118"/>
      <c r="F3894" s="119"/>
      <c r="G3894" s="120"/>
      <c r="H3894" s="121"/>
      <c r="I3894" s="134">
        <f>SUBTOTAL(9,I3881:I3893)</f>
        <v>42.279999999999994</v>
      </c>
    </row>
    <row r="3895" spans="1:9">
      <c r="A3895" s="96" t="s">
        <v>5869</v>
      </c>
    </row>
    <row r="3896" spans="1:9" ht="14.25">
      <c r="A3896" s="440" t="s">
        <v>5892</v>
      </c>
      <c r="B3896" s="108" t="s">
        <v>3225</v>
      </c>
      <c r="D3896" s="172"/>
    </row>
    <row r="3897" spans="1:9">
      <c r="A3897" s="96" t="s">
        <v>5869</v>
      </c>
    </row>
    <row r="3898" spans="1:9" ht="25.5">
      <c r="A3898" s="96" t="s">
        <v>5869</v>
      </c>
      <c r="B3898" s="90" t="s">
        <v>5562</v>
      </c>
      <c r="C3898" s="23" t="s">
        <v>1406</v>
      </c>
      <c r="D3898" s="124"/>
      <c r="E3898" s="125"/>
      <c r="F3898" s="24" t="s">
        <v>1407</v>
      </c>
      <c r="G3898" s="51" t="s">
        <v>2730</v>
      </c>
      <c r="H3898" s="24" t="s">
        <v>4415</v>
      </c>
      <c r="I3898" s="24" t="s">
        <v>1403</v>
      </c>
    </row>
    <row r="3899" spans="1:9">
      <c r="A3899" s="96" t="s">
        <v>5869</v>
      </c>
      <c r="B3899" s="97" t="s">
        <v>4958</v>
      </c>
      <c r="C3899" s="98" t="s">
        <v>2892</v>
      </c>
      <c r="D3899" s="124"/>
      <c r="E3899" s="125"/>
      <c r="F3899" s="66" t="str">
        <f t="shared" ref="F3899:F3905" si="268">+VLOOKUP(C3899,$C$7896:$P$9810,4,FALSE)</f>
        <v>UN</v>
      </c>
      <c r="G3899" s="169">
        <f t="shared" ref="G3899:G3907" si="269">+VLOOKUP(C3899,$C$7896:$P$9810,13,FALSE)</f>
        <v>1.06</v>
      </c>
      <c r="H3899" s="168">
        <v>1</v>
      </c>
      <c r="I3899" s="169">
        <f t="shared" ref="I3899:I3904" si="270">G3899*H3899</f>
        <v>1.06</v>
      </c>
    </row>
    <row r="3900" spans="1:9">
      <c r="A3900" s="96" t="s">
        <v>5869</v>
      </c>
      <c r="B3900" s="97" t="s">
        <v>4951</v>
      </c>
      <c r="C3900" s="98" t="s">
        <v>185</v>
      </c>
      <c r="D3900" s="124"/>
      <c r="E3900" s="125"/>
      <c r="F3900" s="66" t="str">
        <f t="shared" si="268"/>
        <v>UN</v>
      </c>
      <c r="G3900" s="169">
        <f t="shared" si="269"/>
        <v>0.17</v>
      </c>
      <c r="H3900" s="180">
        <v>1</v>
      </c>
      <c r="I3900" s="169">
        <f t="shared" si="270"/>
        <v>0.17</v>
      </c>
    </row>
    <row r="3901" spans="1:9">
      <c r="A3901" s="96" t="s">
        <v>5869</v>
      </c>
      <c r="B3901" s="97" t="s">
        <v>4944</v>
      </c>
      <c r="C3901" s="98" t="s">
        <v>1101</v>
      </c>
      <c r="D3901" s="124"/>
      <c r="E3901" s="125"/>
      <c r="F3901" s="66" t="str">
        <f t="shared" si="268"/>
        <v>UN</v>
      </c>
      <c r="G3901" s="169">
        <f t="shared" si="269"/>
        <v>0.3</v>
      </c>
      <c r="H3901" s="180">
        <v>1</v>
      </c>
      <c r="I3901" s="169">
        <f t="shared" si="270"/>
        <v>0.3</v>
      </c>
    </row>
    <row r="3902" spans="1:9">
      <c r="A3902" s="96" t="s">
        <v>5869</v>
      </c>
      <c r="B3902" s="97" t="s">
        <v>4959</v>
      </c>
      <c r="C3902" s="98" t="s">
        <v>1460</v>
      </c>
      <c r="D3902" s="124"/>
      <c r="E3902" s="125"/>
      <c r="F3902" s="66" t="str">
        <f t="shared" si="268"/>
        <v>ROL</v>
      </c>
      <c r="G3902" s="169">
        <f t="shared" si="269"/>
        <v>65.025000000000006</v>
      </c>
      <c r="H3902" s="305">
        <v>2E-3</v>
      </c>
      <c r="I3902" s="169">
        <f t="shared" si="270"/>
        <v>0.13005000000000003</v>
      </c>
    </row>
    <row r="3903" spans="1:9">
      <c r="A3903" s="96" t="s">
        <v>5869</v>
      </c>
      <c r="B3903" s="97" t="s">
        <v>4960</v>
      </c>
      <c r="C3903" s="98" t="s">
        <v>1079</v>
      </c>
      <c r="D3903" s="124"/>
      <c r="E3903" s="125"/>
      <c r="F3903" s="66" t="str">
        <f t="shared" si="268"/>
        <v>CM3</v>
      </c>
      <c r="G3903" s="169">
        <f t="shared" si="269"/>
        <v>6.4519999999999994E-2</v>
      </c>
      <c r="H3903" s="180">
        <v>15</v>
      </c>
      <c r="I3903" s="169">
        <f t="shared" si="270"/>
        <v>0.96779999999999988</v>
      </c>
    </row>
    <row r="3904" spans="1:9">
      <c r="A3904" s="96" t="s">
        <v>5869</v>
      </c>
      <c r="B3904" s="97" t="s">
        <v>4888</v>
      </c>
      <c r="C3904" s="98" t="s">
        <v>2935</v>
      </c>
      <c r="D3904" s="124"/>
      <c r="E3904" s="125"/>
      <c r="F3904" s="66" t="str">
        <f t="shared" si="268"/>
        <v>UN</v>
      </c>
      <c r="G3904" s="169">
        <f t="shared" si="269"/>
        <v>0.4</v>
      </c>
      <c r="H3904" s="180">
        <v>6</v>
      </c>
      <c r="I3904" s="169">
        <f t="shared" si="270"/>
        <v>2.4000000000000004</v>
      </c>
    </row>
    <row r="3905" spans="1:9">
      <c r="A3905" s="96" t="s">
        <v>5869</v>
      </c>
      <c r="B3905" s="97" t="s">
        <v>4913</v>
      </c>
      <c r="C3905" s="98" t="s">
        <v>1074</v>
      </c>
      <c r="D3905" s="81"/>
      <c r="E3905" s="66"/>
      <c r="F3905" s="66" t="str">
        <f t="shared" si="268"/>
        <v>UN</v>
      </c>
      <c r="G3905" s="169">
        <f t="shared" si="269"/>
        <v>1</v>
      </c>
      <c r="H3905" s="180">
        <v>2</v>
      </c>
      <c r="I3905" s="169">
        <f>G3905*H3905</f>
        <v>2</v>
      </c>
    </row>
    <row r="3906" spans="1:9">
      <c r="A3906" s="96" t="s">
        <v>5869</v>
      </c>
      <c r="B3906" s="97" t="s">
        <v>4951</v>
      </c>
      <c r="C3906" s="98" t="s">
        <v>1649</v>
      </c>
      <c r="D3906" s="124"/>
      <c r="E3906" s="125"/>
      <c r="F3906" s="66" t="str">
        <f>+VLOOKUP(C3906,$C$7896:$F$9810,4,FALSE)</f>
        <v>UN</v>
      </c>
      <c r="G3906" s="169">
        <f t="shared" si="269"/>
        <v>16</v>
      </c>
      <c r="H3906" s="186">
        <v>4.0000000000000001E-3</v>
      </c>
      <c r="I3906" s="169">
        <f>G3906*H3906</f>
        <v>6.4000000000000001E-2</v>
      </c>
    </row>
    <row r="3907" spans="1:9">
      <c r="A3907" s="96" t="s">
        <v>5869</v>
      </c>
      <c r="B3907" s="97" t="s">
        <v>4878</v>
      </c>
      <c r="C3907" s="98" t="s">
        <v>1462</v>
      </c>
      <c r="D3907" s="124"/>
      <c r="E3907" s="125"/>
      <c r="F3907" s="66" t="str">
        <f>+VLOOKUP(C3907,$C$7896:$F$9810,4,FALSE)</f>
        <v>UN</v>
      </c>
      <c r="G3907" s="169">
        <f t="shared" si="269"/>
        <v>10.63</v>
      </c>
      <c r="H3907" s="102">
        <v>0.05</v>
      </c>
      <c r="I3907" s="169">
        <f>G3907*H3907</f>
        <v>0.53150000000000008</v>
      </c>
    </row>
    <row r="3908" spans="1:9">
      <c r="A3908" s="96" t="s">
        <v>5869</v>
      </c>
      <c r="B3908" s="116" t="s">
        <v>4421</v>
      </c>
      <c r="C3908" s="117"/>
      <c r="D3908" s="118"/>
      <c r="E3908" s="118"/>
      <c r="F3908" s="119"/>
      <c r="G3908" s="120"/>
      <c r="H3908" s="121"/>
      <c r="I3908" s="134">
        <f>SUBTOTAL(9,I3899:I3907)</f>
        <v>7.6233500000000012</v>
      </c>
    </row>
    <row r="3909" spans="1:9">
      <c r="A3909" s="96" t="s">
        <v>5869</v>
      </c>
    </row>
    <row r="3910" spans="1:9" ht="14.25">
      <c r="A3910" s="440" t="s">
        <v>5892</v>
      </c>
      <c r="B3910" s="108" t="s">
        <v>3226</v>
      </c>
      <c r="D3910" s="172"/>
    </row>
    <row r="3911" spans="1:9">
      <c r="A3911" s="96" t="s">
        <v>5869</v>
      </c>
    </row>
    <row r="3912" spans="1:9" ht="25.5">
      <c r="A3912" s="96" t="s">
        <v>5869</v>
      </c>
      <c r="B3912" s="90" t="s">
        <v>5562</v>
      </c>
      <c r="C3912" s="23" t="s">
        <v>1406</v>
      </c>
      <c r="D3912" s="124"/>
      <c r="E3912" s="125"/>
      <c r="F3912" s="24" t="s">
        <v>1407</v>
      </c>
      <c r="G3912" s="51" t="s">
        <v>2730</v>
      </c>
      <c r="H3912" s="24" t="s">
        <v>4415</v>
      </c>
      <c r="I3912" s="24" t="s">
        <v>1403</v>
      </c>
    </row>
    <row r="3913" spans="1:9">
      <c r="A3913" s="96" t="s">
        <v>5869</v>
      </c>
      <c r="B3913" s="97" t="s">
        <v>4958</v>
      </c>
      <c r="C3913" s="98" t="s">
        <v>2892</v>
      </c>
      <c r="D3913" s="124"/>
      <c r="E3913" s="125"/>
      <c r="F3913" s="66" t="str">
        <f t="shared" ref="F3913:F3919" si="271">+VLOOKUP(C3913,$C$7896:$P$9810,4,FALSE)</f>
        <v>UN</v>
      </c>
      <c r="G3913" s="169">
        <f t="shared" ref="G3913:G3921" si="272">+VLOOKUP(C3913,$C$7896:$P$9810,13,FALSE)</f>
        <v>1.06</v>
      </c>
      <c r="H3913" s="168">
        <v>1</v>
      </c>
      <c r="I3913" s="169">
        <f t="shared" ref="I3913:I3918" si="273">G3913*H3913</f>
        <v>1.06</v>
      </c>
    </row>
    <row r="3914" spans="1:9">
      <c r="A3914" s="96" t="s">
        <v>5869</v>
      </c>
      <c r="B3914" s="97" t="s">
        <v>4951</v>
      </c>
      <c r="C3914" s="98" t="s">
        <v>185</v>
      </c>
      <c r="D3914" s="124"/>
      <c r="E3914" s="125"/>
      <c r="F3914" s="66" t="str">
        <f t="shared" si="271"/>
        <v>UN</v>
      </c>
      <c r="G3914" s="169">
        <f t="shared" si="272"/>
        <v>0.17</v>
      </c>
      <c r="H3914" s="180">
        <v>1</v>
      </c>
      <c r="I3914" s="169">
        <f t="shared" si="273"/>
        <v>0.17</v>
      </c>
    </row>
    <row r="3915" spans="1:9">
      <c r="A3915" s="96" t="s">
        <v>5869</v>
      </c>
      <c r="B3915" s="97" t="s">
        <v>4944</v>
      </c>
      <c r="C3915" s="98" t="s">
        <v>1101</v>
      </c>
      <c r="D3915" s="124"/>
      <c r="E3915" s="125"/>
      <c r="F3915" s="66" t="str">
        <f t="shared" si="271"/>
        <v>UN</v>
      </c>
      <c r="G3915" s="169">
        <f t="shared" si="272"/>
        <v>0.3</v>
      </c>
      <c r="H3915" s="180">
        <v>1</v>
      </c>
      <c r="I3915" s="169">
        <f t="shared" si="273"/>
        <v>0.3</v>
      </c>
    </row>
    <row r="3916" spans="1:9">
      <c r="A3916" s="96" t="s">
        <v>5869</v>
      </c>
      <c r="B3916" s="97" t="s">
        <v>5894</v>
      </c>
      <c r="C3916" s="98" t="s">
        <v>5895</v>
      </c>
      <c r="D3916" s="124"/>
      <c r="E3916" s="125"/>
      <c r="F3916" s="66" t="str">
        <f t="shared" si="271"/>
        <v>UNID</v>
      </c>
      <c r="G3916" s="169">
        <f t="shared" si="272"/>
        <v>70.8</v>
      </c>
      <c r="H3916" s="180">
        <v>2E-3</v>
      </c>
      <c r="I3916" s="169">
        <f t="shared" si="273"/>
        <v>0.1416</v>
      </c>
    </row>
    <row r="3917" spans="1:9">
      <c r="A3917" s="96" t="s">
        <v>5869</v>
      </c>
      <c r="B3917" s="97" t="s">
        <v>4961</v>
      </c>
      <c r="C3917" s="98" t="s">
        <v>1080</v>
      </c>
      <c r="D3917" s="124"/>
      <c r="E3917" s="125"/>
      <c r="F3917" s="66" t="str">
        <f t="shared" si="271"/>
        <v>CM3</v>
      </c>
      <c r="G3917" s="169">
        <f t="shared" si="272"/>
        <v>8.1000000000000003E-2</v>
      </c>
      <c r="H3917" s="180">
        <v>15</v>
      </c>
      <c r="I3917" s="169">
        <f t="shared" si="273"/>
        <v>1.2150000000000001</v>
      </c>
    </row>
    <row r="3918" spans="1:9">
      <c r="A3918" s="96" t="s">
        <v>5869</v>
      </c>
      <c r="B3918" s="97" t="s">
        <v>4962</v>
      </c>
      <c r="C3918" s="98" t="s">
        <v>1456</v>
      </c>
      <c r="D3918" s="124"/>
      <c r="E3918" s="125"/>
      <c r="F3918" s="66" t="str">
        <f t="shared" si="271"/>
        <v>UN</v>
      </c>
      <c r="G3918" s="169">
        <f t="shared" si="272"/>
        <v>0.68375000000000008</v>
      </c>
      <c r="H3918" s="306">
        <v>0.2</v>
      </c>
      <c r="I3918" s="169">
        <f t="shared" si="273"/>
        <v>0.13675000000000001</v>
      </c>
    </row>
    <row r="3919" spans="1:9">
      <c r="A3919" s="96" t="s">
        <v>5869</v>
      </c>
      <c r="B3919" s="97" t="s">
        <v>4913</v>
      </c>
      <c r="C3919" s="98" t="s">
        <v>1074</v>
      </c>
      <c r="D3919" s="81"/>
      <c r="E3919" s="66"/>
      <c r="F3919" s="66" t="str">
        <f t="shared" si="271"/>
        <v>UN</v>
      </c>
      <c r="G3919" s="169">
        <f t="shared" si="272"/>
        <v>1</v>
      </c>
      <c r="H3919" s="180">
        <v>2</v>
      </c>
      <c r="I3919" s="169">
        <f>G3919*H3919</f>
        <v>2</v>
      </c>
    </row>
    <row r="3920" spans="1:9">
      <c r="A3920" s="96" t="s">
        <v>5869</v>
      </c>
      <c r="B3920" s="97" t="s">
        <v>4951</v>
      </c>
      <c r="C3920" s="98" t="s">
        <v>1649</v>
      </c>
      <c r="D3920" s="124"/>
      <c r="E3920" s="125"/>
      <c r="F3920" s="66" t="str">
        <f>+VLOOKUP(C3920,$C$7896:$F$9810,4,FALSE)</f>
        <v>UN</v>
      </c>
      <c r="G3920" s="169">
        <f t="shared" si="272"/>
        <v>16</v>
      </c>
      <c r="H3920" s="186">
        <v>4.0000000000000001E-3</v>
      </c>
      <c r="I3920" s="169">
        <f>G3920*H3920</f>
        <v>6.4000000000000001E-2</v>
      </c>
    </row>
    <row r="3921" spans="1:9">
      <c r="A3921" s="96" t="s">
        <v>5869</v>
      </c>
      <c r="B3921" s="97" t="s">
        <v>4878</v>
      </c>
      <c r="C3921" s="98" t="s">
        <v>1462</v>
      </c>
      <c r="D3921" s="124"/>
      <c r="E3921" s="125"/>
      <c r="F3921" s="66" t="str">
        <f>+VLOOKUP(C3921,$C$7896:$F$9810,4,FALSE)</f>
        <v>UN</v>
      </c>
      <c r="G3921" s="169">
        <f t="shared" si="272"/>
        <v>10.63</v>
      </c>
      <c r="H3921" s="102">
        <v>0.05</v>
      </c>
      <c r="I3921" s="169">
        <f>G3921*H3921</f>
        <v>0.53150000000000008</v>
      </c>
    </row>
    <row r="3922" spans="1:9">
      <c r="A3922" s="96" t="s">
        <v>5869</v>
      </c>
      <c r="B3922" s="116" t="s">
        <v>4421</v>
      </c>
      <c r="C3922" s="117"/>
      <c r="D3922" s="118"/>
      <c r="E3922" s="118"/>
      <c r="F3922" s="119"/>
      <c r="G3922" s="120"/>
      <c r="H3922" s="121"/>
      <c r="I3922" s="134">
        <f>SUBTOTAL(9,I3913:I3921)</f>
        <v>5.618850000000001</v>
      </c>
    </row>
    <row r="3923" spans="1:9">
      <c r="A3923" s="96" t="s">
        <v>5869</v>
      </c>
    </row>
    <row r="3924" spans="1:9" ht="14.25">
      <c r="A3924" s="440" t="s">
        <v>5892</v>
      </c>
      <c r="B3924" s="108" t="s">
        <v>3227</v>
      </c>
      <c r="D3924" s="172"/>
    </row>
    <row r="3925" spans="1:9">
      <c r="A3925" s="96" t="s">
        <v>5869</v>
      </c>
    </row>
    <row r="3926" spans="1:9" ht="25.5">
      <c r="A3926" s="96" t="s">
        <v>5869</v>
      </c>
      <c r="B3926" s="90" t="s">
        <v>5562</v>
      </c>
      <c r="C3926" s="23" t="s">
        <v>1406</v>
      </c>
      <c r="D3926" s="124"/>
      <c r="E3926" s="125"/>
      <c r="F3926" s="24" t="s">
        <v>1407</v>
      </c>
      <c r="G3926" s="51" t="s">
        <v>2730</v>
      </c>
      <c r="H3926" s="24" t="s">
        <v>4415</v>
      </c>
      <c r="I3926" s="24" t="s">
        <v>1403</v>
      </c>
    </row>
    <row r="3927" spans="1:9">
      <c r="A3927" s="96" t="s">
        <v>5869</v>
      </c>
      <c r="B3927" s="97" t="s">
        <v>4963</v>
      </c>
      <c r="C3927" s="98" t="s">
        <v>978</v>
      </c>
      <c r="D3927" s="124"/>
      <c r="E3927" s="125"/>
      <c r="F3927" s="66" t="str">
        <f t="shared" ref="F3927:F3936" si="274">+VLOOKUP(C3927,$C$7896:$P$9810,4,FALSE)</f>
        <v>UN</v>
      </c>
      <c r="G3927" s="169">
        <f t="shared" ref="G3927:G3938" si="275">+VLOOKUP(C3927,$C$7896:$P$9810,13,FALSE)</f>
        <v>2.7749999999999999</v>
      </c>
      <c r="H3927" s="168">
        <v>1</v>
      </c>
      <c r="I3927" s="169">
        <f t="shared" ref="I3927:I3932" si="276">G3927*H3927</f>
        <v>2.7749999999999999</v>
      </c>
    </row>
    <row r="3928" spans="1:9">
      <c r="A3928" s="96" t="s">
        <v>5869</v>
      </c>
      <c r="B3928" s="97" t="s">
        <v>4928</v>
      </c>
      <c r="C3928" s="98" t="s">
        <v>3532</v>
      </c>
      <c r="D3928" s="124"/>
      <c r="E3928" s="125"/>
      <c r="F3928" s="66" t="str">
        <f t="shared" si="274"/>
        <v>UN</v>
      </c>
      <c r="G3928" s="169">
        <f t="shared" si="275"/>
        <v>1.5049999999999999</v>
      </c>
      <c r="H3928" s="180">
        <v>1</v>
      </c>
      <c r="I3928" s="169">
        <f t="shared" si="276"/>
        <v>1.5049999999999999</v>
      </c>
    </row>
    <row r="3929" spans="1:9">
      <c r="A3929" s="96" t="s">
        <v>5869</v>
      </c>
      <c r="B3929" s="97" t="s">
        <v>4944</v>
      </c>
      <c r="C3929" s="98" t="s">
        <v>1101</v>
      </c>
      <c r="D3929" s="124"/>
      <c r="E3929" s="125"/>
      <c r="F3929" s="66" t="str">
        <f t="shared" si="274"/>
        <v>UN</v>
      </c>
      <c r="G3929" s="169">
        <f t="shared" si="275"/>
        <v>0.3</v>
      </c>
      <c r="H3929" s="180">
        <v>1</v>
      </c>
      <c r="I3929" s="169">
        <f t="shared" si="276"/>
        <v>0.3</v>
      </c>
    </row>
    <row r="3930" spans="1:9">
      <c r="A3930" s="96" t="s">
        <v>5869</v>
      </c>
      <c r="B3930" s="97" t="s">
        <v>4892</v>
      </c>
      <c r="C3930" s="126" t="s">
        <v>1105</v>
      </c>
      <c r="D3930" s="124"/>
      <c r="E3930" s="125"/>
      <c r="F3930" s="66" t="str">
        <f t="shared" si="274"/>
        <v>UN</v>
      </c>
      <c r="G3930" s="169">
        <f t="shared" si="275"/>
        <v>0.9375</v>
      </c>
      <c r="H3930" s="180">
        <v>1</v>
      </c>
      <c r="I3930" s="169">
        <f t="shared" si="276"/>
        <v>0.9375</v>
      </c>
    </row>
    <row r="3931" spans="1:9">
      <c r="A3931" s="96" t="s">
        <v>5869</v>
      </c>
      <c r="B3931" s="97" t="s">
        <v>4964</v>
      </c>
      <c r="C3931" s="98" t="s">
        <v>701</v>
      </c>
      <c r="D3931" s="124"/>
      <c r="E3931" s="125"/>
      <c r="F3931" s="66" t="str">
        <f t="shared" si="274"/>
        <v>TU</v>
      </c>
      <c r="G3931" s="169">
        <f t="shared" si="275"/>
        <v>0.625</v>
      </c>
      <c r="H3931" s="180">
        <v>2</v>
      </c>
      <c r="I3931" s="169">
        <f t="shared" si="276"/>
        <v>1.25</v>
      </c>
    </row>
    <row r="3932" spans="1:9">
      <c r="A3932" s="96" t="s">
        <v>5869</v>
      </c>
      <c r="B3932" s="97" t="s">
        <v>4894</v>
      </c>
      <c r="C3932" s="126" t="s">
        <v>1652</v>
      </c>
      <c r="D3932" s="124"/>
      <c r="E3932" s="125"/>
      <c r="F3932" s="66" t="str">
        <f t="shared" si="274"/>
        <v>UN</v>
      </c>
      <c r="G3932" s="169">
        <f t="shared" si="275"/>
        <v>0.41</v>
      </c>
      <c r="H3932" s="180">
        <v>1</v>
      </c>
      <c r="I3932" s="169">
        <f t="shared" si="276"/>
        <v>0.41</v>
      </c>
    </row>
    <row r="3933" spans="1:9">
      <c r="A3933" s="96" t="s">
        <v>5869</v>
      </c>
      <c r="B3933" s="97" t="s">
        <v>4913</v>
      </c>
      <c r="C3933" s="98" t="s">
        <v>1074</v>
      </c>
      <c r="D3933" s="81"/>
      <c r="E3933" s="66"/>
      <c r="F3933" s="66" t="str">
        <f t="shared" si="274"/>
        <v>UN</v>
      </c>
      <c r="G3933" s="169">
        <f t="shared" si="275"/>
        <v>1</v>
      </c>
      <c r="H3933" s="180">
        <v>4</v>
      </c>
      <c r="I3933" s="169">
        <f t="shared" ref="I3933:I3938" si="277">G3933*H3933</f>
        <v>4</v>
      </c>
    </row>
    <row r="3934" spans="1:9">
      <c r="A3934" s="96" t="s">
        <v>5869</v>
      </c>
      <c r="B3934" s="97" t="s">
        <v>4887</v>
      </c>
      <c r="C3934" s="98" t="s">
        <v>3947</v>
      </c>
      <c r="D3934" s="111"/>
      <c r="E3934" s="173"/>
      <c r="F3934" s="66" t="str">
        <f t="shared" si="274"/>
        <v>FR</v>
      </c>
      <c r="G3934" s="169">
        <f t="shared" si="275"/>
        <v>2.2999999999999998</v>
      </c>
      <c r="H3934" s="180">
        <v>0.5</v>
      </c>
      <c r="I3934" s="169">
        <f t="shared" si="277"/>
        <v>1.1499999999999999</v>
      </c>
    </row>
    <row r="3935" spans="1:9">
      <c r="A3935" s="96" t="s">
        <v>5869</v>
      </c>
      <c r="B3935" s="97" t="s">
        <v>4880</v>
      </c>
      <c r="C3935" s="98" t="s">
        <v>1647</v>
      </c>
      <c r="D3935" s="111"/>
      <c r="E3935" s="173"/>
      <c r="F3935" s="66" t="str">
        <f t="shared" si="274"/>
        <v>CM3</v>
      </c>
      <c r="G3935" s="169">
        <f t="shared" si="275"/>
        <v>0.03</v>
      </c>
      <c r="H3935" s="180">
        <v>15</v>
      </c>
      <c r="I3935" s="169">
        <f t="shared" si="277"/>
        <v>0.44999999999999996</v>
      </c>
    </row>
    <row r="3936" spans="1:9">
      <c r="A3936" s="96" t="s">
        <v>5869</v>
      </c>
      <c r="B3936" s="97" t="s">
        <v>4902</v>
      </c>
      <c r="C3936" s="131" t="s">
        <v>364</v>
      </c>
      <c r="D3936" s="111"/>
      <c r="E3936" s="173"/>
      <c r="F3936" s="66" t="str">
        <f t="shared" si="274"/>
        <v>ROL</v>
      </c>
      <c r="G3936" s="169">
        <f t="shared" si="275"/>
        <v>4.4000000000000004</v>
      </c>
      <c r="H3936" s="180">
        <v>5.0000000000000001E-3</v>
      </c>
      <c r="I3936" s="169">
        <f t="shared" si="277"/>
        <v>2.2000000000000002E-2</v>
      </c>
    </row>
    <row r="3937" spans="1:9">
      <c r="A3937" s="96" t="s">
        <v>5869</v>
      </c>
      <c r="B3937" s="97" t="s">
        <v>4951</v>
      </c>
      <c r="C3937" s="98" t="s">
        <v>1649</v>
      </c>
      <c r="D3937" s="124"/>
      <c r="E3937" s="125"/>
      <c r="F3937" s="66" t="str">
        <f>+VLOOKUP(C3937,$C$7896:$F$9810,4,FALSE)</f>
        <v>UN</v>
      </c>
      <c r="G3937" s="169">
        <f t="shared" si="275"/>
        <v>16</v>
      </c>
      <c r="H3937" s="186">
        <v>4.0000000000000001E-3</v>
      </c>
      <c r="I3937" s="169">
        <f t="shared" si="277"/>
        <v>6.4000000000000001E-2</v>
      </c>
    </row>
    <row r="3938" spans="1:9">
      <c r="A3938" s="96" t="s">
        <v>5869</v>
      </c>
      <c r="B3938" s="97" t="s">
        <v>4878</v>
      </c>
      <c r="C3938" s="98" t="s">
        <v>1462</v>
      </c>
      <c r="D3938" s="124"/>
      <c r="E3938" s="125"/>
      <c r="F3938" s="66" t="str">
        <f>+VLOOKUP(C3938,$C$7896:$F$9810,4,FALSE)</f>
        <v>UN</v>
      </c>
      <c r="G3938" s="169">
        <f t="shared" si="275"/>
        <v>10.63</v>
      </c>
      <c r="H3938" s="102">
        <v>0.05</v>
      </c>
      <c r="I3938" s="169">
        <f t="shared" si="277"/>
        <v>0.53150000000000008</v>
      </c>
    </row>
    <row r="3939" spans="1:9">
      <c r="A3939" s="96" t="s">
        <v>5869</v>
      </c>
      <c r="B3939" s="116" t="s">
        <v>4421</v>
      </c>
      <c r="C3939" s="117"/>
      <c r="D3939" s="118"/>
      <c r="E3939" s="118"/>
      <c r="F3939" s="119"/>
      <c r="G3939" s="120"/>
      <c r="H3939" s="121"/>
      <c r="I3939" s="134">
        <f>SUBTOTAL(9,I3927:I3938)</f>
        <v>13.394999999999998</v>
      </c>
    </row>
    <row r="3940" spans="1:9">
      <c r="A3940" s="96" t="s">
        <v>5869</v>
      </c>
    </row>
    <row r="3941" spans="1:9" ht="14.25">
      <c r="A3941" s="440" t="s">
        <v>5892</v>
      </c>
      <c r="B3941" s="108" t="s">
        <v>3228</v>
      </c>
      <c r="D3941" s="172"/>
    </row>
    <row r="3942" spans="1:9">
      <c r="A3942" s="96" t="s">
        <v>5869</v>
      </c>
    </row>
    <row r="3943" spans="1:9" ht="25.5">
      <c r="A3943" s="96" t="s">
        <v>5869</v>
      </c>
      <c r="B3943" s="90" t="s">
        <v>5562</v>
      </c>
      <c r="C3943" s="23" t="s">
        <v>1406</v>
      </c>
      <c r="D3943" s="124"/>
      <c r="E3943" s="125"/>
      <c r="F3943" s="24" t="s">
        <v>1407</v>
      </c>
      <c r="G3943" s="51" t="s">
        <v>2730</v>
      </c>
      <c r="H3943" s="24" t="s">
        <v>4415</v>
      </c>
      <c r="I3943" s="24" t="s">
        <v>1403</v>
      </c>
    </row>
    <row r="3944" spans="1:9">
      <c r="A3944" s="96" t="s">
        <v>5869</v>
      </c>
      <c r="B3944" s="97" t="s">
        <v>4940</v>
      </c>
      <c r="C3944" s="98" t="s">
        <v>989</v>
      </c>
      <c r="D3944" s="124"/>
      <c r="E3944" s="125"/>
      <c r="F3944" s="66" t="str">
        <f t="shared" ref="F3944:F3953" si="278">+VLOOKUP(C3944,$C$7896:$P$9810,4,FALSE)</f>
        <v>UN</v>
      </c>
      <c r="G3944" s="169">
        <f t="shared" ref="G3944:G3955" si="279">+VLOOKUP(C3944,$C$7896:$P$9810,13,FALSE)</f>
        <v>1.39</v>
      </c>
      <c r="H3944" s="168">
        <v>1</v>
      </c>
      <c r="I3944" s="169">
        <f t="shared" ref="I3944:I3949" si="280">G3944*H3944</f>
        <v>1.39</v>
      </c>
    </row>
    <row r="3945" spans="1:9">
      <c r="A3945" s="96" t="s">
        <v>5869</v>
      </c>
      <c r="B3945" s="97" t="s">
        <v>4928</v>
      </c>
      <c r="C3945" s="98" t="s">
        <v>3532</v>
      </c>
      <c r="D3945" s="124"/>
      <c r="E3945" s="125"/>
      <c r="F3945" s="66" t="str">
        <f t="shared" si="278"/>
        <v>UN</v>
      </c>
      <c r="G3945" s="169">
        <f t="shared" si="279"/>
        <v>1.5049999999999999</v>
      </c>
      <c r="H3945" s="180">
        <v>1</v>
      </c>
      <c r="I3945" s="169">
        <f t="shared" si="280"/>
        <v>1.5049999999999999</v>
      </c>
    </row>
    <row r="3946" spans="1:9">
      <c r="A3946" s="96" t="s">
        <v>5869</v>
      </c>
      <c r="B3946" s="97" t="s">
        <v>4944</v>
      </c>
      <c r="C3946" s="98" t="s">
        <v>1101</v>
      </c>
      <c r="D3946" s="124"/>
      <c r="E3946" s="125"/>
      <c r="F3946" s="66" t="str">
        <f t="shared" si="278"/>
        <v>UN</v>
      </c>
      <c r="G3946" s="169">
        <f t="shared" si="279"/>
        <v>0.3</v>
      </c>
      <c r="H3946" s="180">
        <v>1</v>
      </c>
      <c r="I3946" s="169">
        <f t="shared" si="280"/>
        <v>0.3</v>
      </c>
    </row>
    <row r="3947" spans="1:9">
      <c r="A3947" s="96" t="s">
        <v>5869</v>
      </c>
      <c r="B3947" s="97" t="s">
        <v>4892</v>
      </c>
      <c r="C3947" s="126" t="s">
        <v>1105</v>
      </c>
      <c r="D3947" s="124"/>
      <c r="E3947" s="125"/>
      <c r="F3947" s="66" t="str">
        <f t="shared" si="278"/>
        <v>UN</v>
      </c>
      <c r="G3947" s="169">
        <f t="shared" si="279"/>
        <v>0.9375</v>
      </c>
      <c r="H3947" s="180">
        <v>1</v>
      </c>
      <c r="I3947" s="169">
        <f t="shared" si="280"/>
        <v>0.9375</v>
      </c>
    </row>
    <row r="3948" spans="1:9">
      <c r="A3948" s="96" t="s">
        <v>5869</v>
      </c>
      <c r="B3948" s="97" t="s">
        <v>4964</v>
      </c>
      <c r="C3948" s="98" t="s">
        <v>701</v>
      </c>
      <c r="D3948" s="124"/>
      <c r="E3948" s="125"/>
      <c r="F3948" s="66" t="str">
        <f t="shared" si="278"/>
        <v>TU</v>
      </c>
      <c r="G3948" s="169">
        <f t="shared" si="279"/>
        <v>0.625</v>
      </c>
      <c r="H3948" s="180">
        <v>2</v>
      </c>
      <c r="I3948" s="169">
        <f t="shared" si="280"/>
        <v>1.25</v>
      </c>
    </row>
    <row r="3949" spans="1:9">
      <c r="A3949" s="96" t="s">
        <v>5869</v>
      </c>
      <c r="B3949" s="97" t="s">
        <v>4894</v>
      </c>
      <c r="C3949" s="126" t="s">
        <v>1652</v>
      </c>
      <c r="D3949" s="124"/>
      <c r="E3949" s="125"/>
      <c r="F3949" s="66" t="str">
        <f t="shared" si="278"/>
        <v>UN</v>
      </c>
      <c r="G3949" s="169">
        <f t="shared" si="279"/>
        <v>0.41</v>
      </c>
      <c r="H3949" s="180">
        <v>1</v>
      </c>
      <c r="I3949" s="169">
        <f t="shared" si="280"/>
        <v>0.41</v>
      </c>
    </row>
    <row r="3950" spans="1:9">
      <c r="A3950" s="96" t="s">
        <v>5869</v>
      </c>
      <c r="B3950" s="97" t="s">
        <v>4913</v>
      </c>
      <c r="C3950" s="98" t="s">
        <v>1074</v>
      </c>
      <c r="D3950" s="81"/>
      <c r="E3950" s="66"/>
      <c r="F3950" s="66" t="str">
        <f t="shared" si="278"/>
        <v>UN</v>
      </c>
      <c r="G3950" s="169">
        <f t="shared" si="279"/>
        <v>1</v>
      </c>
      <c r="H3950" s="180">
        <v>4</v>
      </c>
      <c r="I3950" s="169">
        <f t="shared" ref="I3950:I3955" si="281">G3950*H3950</f>
        <v>4</v>
      </c>
    </row>
    <row r="3951" spans="1:9">
      <c r="A3951" s="96" t="s">
        <v>5869</v>
      </c>
      <c r="B3951" s="97" t="s">
        <v>4887</v>
      </c>
      <c r="C3951" s="98" t="s">
        <v>3947</v>
      </c>
      <c r="D3951" s="111"/>
      <c r="E3951" s="173"/>
      <c r="F3951" s="66" t="str">
        <f t="shared" si="278"/>
        <v>FR</v>
      </c>
      <c r="G3951" s="169">
        <f t="shared" si="279"/>
        <v>2.2999999999999998</v>
      </c>
      <c r="H3951" s="180">
        <v>0.5</v>
      </c>
      <c r="I3951" s="169">
        <f t="shared" si="281"/>
        <v>1.1499999999999999</v>
      </c>
    </row>
    <row r="3952" spans="1:9">
      <c r="A3952" s="96" t="s">
        <v>5869</v>
      </c>
      <c r="B3952" s="97" t="s">
        <v>4880</v>
      </c>
      <c r="C3952" s="98" t="s">
        <v>1647</v>
      </c>
      <c r="D3952" s="111"/>
      <c r="E3952" s="173"/>
      <c r="F3952" s="66" t="str">
        <f t="shared" si="278"/>
        <v>CM3</v>
      </c>
      <c r="G3952" s="169">
        <f t="shared" si="279"/>
        <v>0.03</v>
      </c>
      <c r="H3952" s="180">
        <v>15</v>
      </c>
      <c r="I3952" s="169">
        <f t="shared" si="281"/>
        <v>0.44999999999999996</v>
      </c>
    </row>
    <row r="3953" spans="1:9">
      <c r="A3953" s="96" t="s">
        <v>5869</v>
      </c>
      <c r="B3953" s="97" t="s">
        <v>4902</v>
      </c>
      <c r="C3953" s="131" t="s">
        <v>364</v>
      </c>
      <c r="D3953" s="111"/>
      <c r="E3953" s="173"/>
      <c r="F3953" s="66" t="str">
        <f t="shared" si="278"/>
        <v>ROL</v>
      </c>
      <c r="G3953" s="169">
        <f t="shared" si="279"/>
        <v>4.4000000000000004</v>
      </c>
      <c r="H3953" s="180">
        <v>5.0000000000000001E-3</v>
      </c>
      <c r="I3953" s="169">
        <f t="shared" si="281"/>
        <v>2.2000000000000002E-2</v>
      </c>
    </row>
    <row r="3954" spans="1:9">
      <c r="A3954" s="96" t="s">
        <v>5869</v>
      </c>
      <c r="B3954" s="97" t="s">
        <v>4951</v>
      </c>
      <c r="C3954" s="98" t="s">
        <v>1649</v>
      </c>
      <c r="D3954" s="124"/>
      <c r="E3954" s="125"/>
      <c r="F3954" s="66" t="str">
        <f>+VLOOKUP(C3954,$C$7896:$F$9810,4,FALSE)</f>
        <v>UN</v>
      </c>
      <c r="G3954" s="169">
        <f t="shared" si="279"/>
        <v>16</v>
      </c>
      <c r="H3954" s="186">
        <v>4.0000000000000001E-3</v>
      </c>
      <c r="I3954" s="169">
        <f t="shared" si="281"/>
        <v>6.4000000000000001E-2</v>
      </c>
    </row>
    <row r="3955" spans="1:9">
      <c r="A3955" s="96" t="s">
        <v>5869</v>
      </c>
      <c r="B3955" s="97" t="s">
        <v>4878</v>
      </c>
      <c r="C3955" s="98" t="s">
        <v>1462</v>
      </c>
      <c r="D3955" s="124"/>
      <c r="E3955" s="125"/>
      <c r="F3955" s="66" t="str">
        <f>+VLOOKUP(C3955,$C$7896:$F$9810,4,FALSE)</f>
        <v>UN</v>
      </c>
      <c r="G3955" s="169">
        <f t="shared" si="279"/>
        <v>10.63</v>
      </c>
      <c r="H3955" s="102">
        <v>0.05</v>
      </c>
      <c r="I3955" s="169">
        <f t="shared" si="281"/>
        <v>0.53150000000000008</v>
      </c>
    </row>
    <row r="3956" spans="1:9">
      <c r="A3956" s="96" t="s">
        <v>5869</v>
      </c>
      <c r="B3956" s="116" t="s">
        <v>4421</v>
      </c>
      <c r="C3956" s="117"/>
      <c r="D3956" s="118"/>
      <c r="E3956" s="118"/>
      <c r="F3956" s="119"/>
      <c r="G3956" s="120"/>
      <c r="H3956" s="121"/>
      <c r="I3956" s="134">
        <f>SUBTOTAL(9,I3944:I3955)</f>
        <v>12.01</v>
      </c>
    </row>
    <row r="3957" spans="1:9">
      <c r="A3957" s="96" t="s">
        <v>5869</v>
      </c>
    </row>
    <row r="3958" spans="1:9" ht="14.25">
      <c r="A3958" s="440" t="s">
        <v>5892</v>
      </c>
      <c r="B3958" s="108" t="s">
        <v>3229</v>
      </c>
      <c r="D3958" s="172"/>
    </row>
    <row r="3959" spans="1:9">
      <c r="A3959" s="96" t="s">
        <v>5869</v>
      </c>
    </row>
    <row r="3960" spans="1:9" ht="25.5">
      <c r="A3960" s="96" t="s">
        <v>5869</v>
      </c>
      <c r="B3960" s="90" t="s">
        <v>5562</v>
      </c>
      <c r="C3960" s="23" t="s">
        <v>1406</v>
      </c>
      <c r="D3960" s="124"/>
      <c r="E3960" s="125"/>
      <c r="F3960" s="24" t="s">
        <v>1407</v>
      </c>
      <c r="G3960" s="51" t="s">
        <v>2730</v>
      </c>
      <c r="H3960" s="24" t="s">
        <v>4415</v>
      </c>
      <c r="I3960" s="24" t="s">
        <v>1403</v>
      </c>
    </row>
    <row r="3961" spans="1:9">
      <c r="A3961" s="96" t="s">
        <v>5869</v>
      </c>
      <c r="B3961" s="97" t="s">
        <v>4958</v>
      </c>
      <c r="C3961" s="98" t="s">
        <v>2892</v>
      </c>
      <c r="D3961" s="124"/>
      <c r="E3961" s="125"/>
      <c r="F3961" s="66" t="str">
        <f t="shared" ref="F3961:F3967" si="282">+VLOOKUP(C3961,$C$7896:$P$9810,4,FALSE)</f>
        <v>UN</v>
      </c>
      <c r="G3961" s="169">
        <f t="shared" ref="G3961:G3969" si="283">+VLOOKUP(C3961,$C$7896:$P$9810,13,FALSE)</f>
        <v>1.06</v>
      </c>
      <c r="H3961" s="168">
        <v>1</v>
      </c>
      <c r="I3961" s="169">
        <f t="shared" ref="I3961:I3966" si="284">G3961*H3961</f>
        <v>1.06</v>
      </c>
    </row>
    <row r="3962" spans="1:9">
      <c r="A3962" s="96" t="s">
        <v>5869</v>
      </c>
      <c r="B3962" s="97" t="s">
        <v>4951</v>
      </c>
      <c r="C3962" s="98" t="s">
        <v>185</v>
      </c>
      <c r="D3962" s="124"/>
      <c r="E3962" s="125"/>
      <c r="F3962" s="66" t="str">
        <f t="shared" si="282"/>
        <v>UN</v>
      </c>
      <c r="G3962" s="169">
        <f t="shared" si="283"/>
        <v>0.17</v>
      </c>
      <c r="H3962" s="180">
        <v>1</v>
      </c>
      <c r="I3962" s="169">
        <f t="shared" si="284"/>
        <v>0.17</v>
      </c>
    </row>
    <row r="3963" spans="1:9">
      <c r="A3963" s="96" t="s">
        <v>5869</v>
      </c>
      <c r="B3963" s="97" t="s">
        <v>4944</v>
      </c>
      <c r="C3963" s="98" t="s">
        <v>1101</v>
      </c>
      <c r="D3963" s="124"/>
      <c r="E3963" s="125"/>
      <c r="F3963" s="66" t="str">
        <f t="shared" si="282"/>
        <v>UN</v>
      </c>
      <c r="G3963" s="169">
        <f t="shared" si="283"/>
        <v>0.3</v>
      </c>
      <c r="H3963" s="180">
        <v>1</v>
      </c>
      <c r="I3963" s="169">
        <f t="shared" si="284"/>
        <v>0.3</v>
      </c>
    </row>
    <row r="3964" spans="1:9">
      <c r="A3964" s="96" t="s">
        <v>5869</v>
      </c>
      <c r="B3964" s="97" t="s">
        <v>4959</v>
      </c>
      <c r="C3964" s="98" t="s">
        <v>1460</v>
      </c>
      <c r="D3964" s="124"/>
      <c r="E3964" s="125"/>
      <c r="F3964" s="66" t="str">
        <f t="shared" si="282"/>
        <v>ROL</v>
      </c>
      <c r="G3964" s="169">
        <f t="shared" si="283"/>
        <v>65.025000000000006</v>
      </c>
      <c r="H3964" s="305">
        <v>2E-3</v>
      </c>
      <c r="I3964" s="169">
        <f t="shared" si="284"/>
        <v>0.13005000000000003</v>
      </c>
    </row>
    <row r="3965" spans="1:9">
      <c r="A3965" s="96" t="s">
        <v>5869</v>
      </c>
      <c r="B3965" s="97" t="s">
        <v>4960</v>
      </c>
      <c r="C3965" s="98" t="s">
        <v>1079</v>
      </c>
      <c r="D3965" s="124"/>
      <c r="E3965" s="125"/>
      <c r="F3965" s="66" t="str">
        <f t="shared" si="282"/>
        <v>CM3</v>
      </c>
      <c r="G3965" s="169">
        <f t="shared" si="283"/>
        <v>6.4519999999999994E-2</v>
      </c>
      <c r="H3965" s="180">
        <v>15</v>
      </c>
      <c r="I3965" s="169">
        <f t="shared" si="284"/>
        <v>0.96779999999999988</v>
      </c>
    </row>
    <row r="3966" spans="1:9">
      <c r="A3966" s="96" t="s">
        <v>5869</v>
      </c>
      <c r="B3966" s="97" t="s">
        <v>4888</v>
      </c>
      <c r="C3966" s="98" t="s">
        <v>2935</v>
      </c>
      <c r="D3966" s="124"/>
      <c r="E3966" s="125"/>
      <c r="F3966" s="66" t="str">
        <f t="shared" si="282"/>
        <v>UN</v>
      </c>
      <c r="G3966" s="169">
        <f t="shared" si="283"/>
        <v>0.4</v>
      </c>
      <c r="H3966" s="180">
        <v>6</v>
      </c>
      <c r="I3966" s="169">
        <f t="shared" si="284"/>
        <v>2.4000000000000004</v>
      </c>
    </row>
    <row r="3967" spans="1:9">
      <c r="A3967" s="96" t="s">
        <v>5869</v>
      </c>
      <c r="B3967" s="97" t="s">
        <v>4913</v>
      </c>
      <c r="C3967" s="98" t="s">
        <v>1074</v>
      </c>
      <c r="D3967" s="81"/>
      <c r="E3967" s="66"/>
      <c r="F3967" s="66" t="str">
        <f t="shared" si="282"/>
        <v>UN</v>
      </c>
      <c r="G3967" s="169">
        <f t="shared" si="283"/>
        <v>1</v>
      </c>
      <c r="H3967" s="180">
        <v>2</v>
      </c>
      <c r="I3967" s="169">
        <f>G3967*H3967</f>
        <v>2</v>
      </c>
    </row>
    <row r="3968" spans="1:9">
      <c r="A3968" s="96" t="s">
        <v>5869</v>
      </c>
      <c r="B3968" s="97" t="s">
        <v>4951</v>
      </c>
      <c r="C3968" s="98" t="s">
        <v>1649</v>
      </c>
      <c r="D3968" s="124"/>
      <c r="E3968" s="125"/>
      <c r="F3968" s="66" t="str">
        <f>+VLOOKUP(C3968,$C$7896:$F$9810,4,FALSE)</f>
        <v>UN</v>
      </c>
      <c r="G3968" s="169">
        <f t="shared" si="283"/>
        <v>16</v>
      </c>
      <c r="H3968" s="186">
        <v>4.0000000000000001E-3</v>
      </c>
      <c r="I3968" s="169">
        <f>G3968*H3968</f>
        <v>6.4000000000000001E-2</v>
      </c>
    </row>
    <row r="3969" spans="1:9">
      <c r="A3969" s="96" t="s">
        <v>5869</v>
      </c>
      <c r="B3969" s="97" t="s">
        <v>4878</v>
      </c>
      <c r="C3969" s="98" t="s">
        <v>1462</v>
      </c>
      <c r="D3969" s="124"/>
      <c r="E3969" s="125"/>
      <c r="F3969" s="66" t="str">
        <f>+VLOOKUP(C3969,$C$7896:$F$9810,4,FALSE)</f>
        <v>UN</v>
      </c>
      <c r="G3969" s="169">
        <f t="shared" si="283"/>
        <v>10.63</v>
      </c>
      <c r="H3969" s="102">
        <v>0.05</v>
      </c>
      <c r="I3969" s="169">
        <f>G3969*H3969</f>
        <v>0.53150000000000008</v>
      </c>
    </row>
    <row r="3970" spans="1:9">
      <c r="A3970" s="96" t="s">
        <v>5869</v>
      </c>
      <c r="B3970" s="116" t="s">
        <v>4421</v>
      </c>
      <c r="C3970" s="117"/>
      <c r="D3970" s="118"/>
      <c r="E3970" s="118"/>
      <c r="F3970" s="119"/>
      <c r="G3970" s="120"/>
      <c r="H3970" s="121"/>
      <c r="I3970" s="134">
        <f>SUBTOTAL(9,I3961:I3969)</f>
        <v>7.6233500000000012</v>
      </c>
    </row>
    <row r="3971" spans="1:9">
      <c r="A3971" s="96" t="s">
        <v>5869</v>
      </c>
    </row>
    <row r="3972" spans="1:9" ht="14.25">
      <c r="A3972" s="440" t="s">
        <v>5892</v>
      </c>
      <c r="B3972" s="108" t="s">
        <v>3230</v>
      </c>
      <c r="D3972" s="172"/>
    </row>
    <row r="3973" spans="1:9">
      <c r="A3973" s="96" t="s">
        <v>5869</v>
      </c>
    </row>
    <row r="3974" spans="1:9" ht="25.5">
      <c r="A3974" s="96" t="s">
        <v>5869</v>
      </c>
      <c r="B3974" s="90" t="s">
        <v>5562</v>
      </c>
      <c r="C3974" s="23" t="s">
        <v>1406</v>
      </c>
      <c r="D3974" s="124"/>
      <c r="E3974" s="125"/>
      <c r="F3974" s="24" t="s">
        <v>1407</v>
      </c>
      <c r="G3974" s="51" t="s">
        <v>2730</v>
      </c>
      <c r="H3974" s="24" t="s">
        <v>4415</v>
      </c>
      <c r="I3974" s="24" t="s">
        <v>1403</v>
      </c>
    </row>
    <row r="3975" spans="1:9">
      <c r="A3975" s="96" t="s">
        <v>5869</v>
      </c>
      <c r="B3975" s="97" t="s">
        <v>4965</v>
      </c>
      <c r="C3975" s="98" t="s">
        <v>1975</v>
      </c>
      <c r="D3975" s="124"/>
      <c r="E3975" s="125"/>
      <c r="F3975" s="66" t="str">
        <f>+VLOOKUP(C3975,$C$7896:$P$9810,4,FALSE)</f>
        <v>FR</v>
      </c>
      <c r="G3975" s="169">
        <f t="shared" ref="G3975:G3981" si="285">+VLOOKUP(C3975,$C$7896:$P$9810,13,FALSE)</f>
        <v>3.65</v>
      </c>
      <c r="H3975" s="168">
        <v>1</v>
      </c>
      <c r="I3975" s="169">
        <f t="shared" ref="I3975:I3981" si="286">G3975*H3975</f>
        <v>3.65</v>
      </c>
    </row>
    <row r="3976" spans="1:9">
      <c r="A3976" s="96" t="s">
        <v>5869</v>
      </c>
      <c r="B3976" s="97" t="s">
        <v>4966</v>
      </c>
      <c r="C3976" s="98" t="s">
        <v>1528</v>
      </c>
      <c r="D3976" s="124"/>
      <c r="E3976" s="125"/>
      <c r="F3976" s="66" t="str">
        <f>+VLOOKUP(C3976,$C$7896:$P$9810,4,FALSE)</f>
        <v>UN</v>
      </c>
      <c r="G3976" s="169">
        <f t="shared" si="285"/>
        <v>8.98</v>
      </c>
      <c r="H3976" s="180">
        <v>1</v>
      </c>
      <c r="I3976" s="169">
        <f t="shared" si="286"/>
        <v>8.98</v>
      </c>
    </row>
    <row r="3977" spans="1:9">
      <c r="A3977" s="96" t="s">
        <v>5869</v>
      </c>
      <c r="B3977" s="97" t="s">
        <v>4944</v>
      </c>
      <c r="C3977" s="98" t="s">
        <v>1101</v>
      </c>
      <c r="D3977" s="124"/>
      <c r="E3977" s="125"/>
      <c r="F3977" s="66" t="str">
        <f>+VLOOKUP(C3977,$C$7896:$P$9810,4,FALSE)</f>
        <v>UN</v>
      </c>
      <c r="G3977" s="169">
        <f t="shared" si="285"/>
        <v>0.3</v>
      </c>
      <c r="H3977" s="180">
        <v>1</v>
      </c>
      <c r="I3977" s="169">
        <f t="shared" si="286"/>
        <v>0.3</v>
      </c>
    </row>
    <row r="3978" spans="1:9">
      <c r="A3978" s="96" t="s">
        <v>5869</v>
      </c>
      <c r="B3978" s="97" t="s">
        <v>4894</v>
      </c>
      <c r="C3978" s="126" t="s">
        <v>1652</v>
      </c>
      <c r="D3978" s="124"/>
      <c r="E3978" s="125"/>
      <c r="F3978" s="66" t="str">
        <f>+VLOOKUP(C3978,$C$7896:$P$9810,4,FALSE)</f>
        <v>UN</v>
      </c>
      <c r="G3978" s="169">
        <f t="shared" si="285"/>
        <v>0.41</v>
      </c>
      <c r="H3978" s="180">
        <v>1</v>
      </c>
      <c r="I3978" s="169">
        <f t="shared" si="286"/>
        <v>0.41</v>
      </c>
    </row>
    <row r="3979" spans="1:9">
      <c r="A3979" s="96" t="s">
        <v>5869</v>
      </c>
      <c r="B3979" s="97" t="s">
        <v>4913</v>
      </c>
      <c r="C3979" s="98" t="s">
        <v>1074</v>
      </c>
      <c r="D3979" s="81"/>
      <c r="E3979" s="66"/>
      <c r="F3979" s="66" t="str">
        <f>+VLOOKUP(C3979,$C$7896:$P$9810,4,FALSE)</f>
        <v>UN</v>
      </c>
      <c r="G3979" s="169">
        <f t="shared" si="285"/>
        <v>1</v>
      </c>
      <c r="H3979" s="180">
        <v>2</v>
      </c>
      <c r="I3979" s="169">
        <f t="shared" si="286"/>
        <v>2</v>
      </c>
    </row>
    <row r="3980" spans="1:9">
      <c r="A3980" s="96" t="s">
        <v>5869</v>
      </c>
      <c r="B3980" s="97" t="s">
        <v>4951</v>
      </c>
      <c r="C3980" s="98" t="s">
        <v>1649</v>
      </c>
      <c r="D3980" s="124"/>
      <c r="E3980" s="125"/>
      <c r="F3980" s="66" t="str">
        <f>+VLOOKUP(C3980,$C$7896:$F$9810,4,FALSE)</f>
        <v>UN</v>
      </c>
      <c r="G3980" s="169">
        <f t="shared" si="285"/>
        <v>16</v>
      </c>
      <c r="H3980" s="186">
        <v>4.0000000000000001E-3</v>
      </c>
      <c r="I3980" s="169">
        <f t="shared" si="286"/>
        <v>6.4000000000000001E-2</v>
      </c>
    </row>
    <row r="3981" spans="1:9">
      <c r="A3981" s="96" t="s">
        <v>5869</v>
      </c>
      <c r="B3981" s="97" t="s">
        <v>4878</v>
      </c>
      <c r="C3981" s="98" t="s">
        <v>1462</v>
      </c>
      <c r="D3981" s="124"/>
      <c r="E3981" s="125"/>
      <c r="F3981" s="66" t="str">
        <f>+VLOOKUP(C3981,$C$7896:$F$9810,4,FALSE)</f>
        <v>UN</v>
      </c>
      <c r="G3981" s="169">
        <f t="shared" si="285"/>
        <v>10.63</v>
      </c>
      <c r="H3981" s="102">
        <v>0.05</v>
      </c>
      <c r="I3981" s="169">
        <f t="shared" si="286"/>
        <v>0.53150000000000008</v>
      </c>
    </row>
    <row r="3982" spans="1:9">
      <c r="A3982" s="96" t="s">
        <v>5869</v>
      </c>
      <c r="B3982" s="116" t="s">
        <v>4421</v>
      </c>
      <c r="C3982" s="117"/>
      <c r="D3982" s="118"/>
      <c r="E3982" s="118"/>
      <c r="F3982" s="119"/>
      <c r="G3982" s="120"/>
      <c r="H3982" s="121"/>
      <c r="I3982" s="134">
        <f>SUBTOTAL(9,I3975:I3981)</f>
        <v>15.935500000000001</v>
      </c>
    </row>
    <row r="3983" spans="1:9">
      <c r="A3983" s="96" t="s">
        <v>5869</v>
      </c>
    </row>
    <row r="3984" spans="1:9" ht="14.25">
      <c r="A3984" s="440" t="s">
        <v>5892</v>
      </c>
      <c r="B3984" s="108" t="s">
        <v>3231</v>
      </c>
      <c r="D3984" s="172"/>
    </row>
    <row r="3985" spans="1:16">
      <c r="A3985" s="96" t="s">
        <v>5869</v>
      </c>
    </row>
    <row r="3986" spans="1:16" ht="25.5">
      <c r="A3986" s="96" t="s">
        <v>5869</v>
      </c>
      <c r="B3986" s="90" t="s">
        <v>5562</v>
      </c>
      <c r="C3986" s="23" t="s">
        <v>1406</v>
      </c>
      <c r="D3986" s="124"/>
      <c r="E3986" s="125"/>
      <c r="F3986" s="24" t="s">
        <v>1407</v>
      </c>
      <c r="G3986" s="51" t="s">
        <v>2730</v>
      </c>
      <c r="H3986" s="24" t="s">
        <v>4415</v>
      </c>
      <c r="I3986" s="24" t="s">
        <v>1403</v>
      </c>
    </row>
    <row r="3987" spans="1:16">
      <c r="A3987" s="96" t="s">
        <v>5869</v>
      </c>
      <c r="B3987" s="97" t="s">
        <v>4929</v>
      </c>
      <c r="C3987" s="98" t="s">
        <v>1811</v>
      </c>
      <c r="D3987" s="124"/>
      <c r="E3987" s="125"/>
      <c r="F3987" s="66" t="str">
        <f t="shared" ref="F3987:F3995" si="287">+VLOOKUP(C3987,$C$7896:$P$9810,4,FALSE)</f>
        <v>UN</v>
      </c>
      <c r="G3987" s="169">
        <f t="shared" ref="G3987:G3997" si="288">+VLOOKUP(C3987,$C$7896:$P$9810,13,FALSE)</f>
        <v>2.5099999999999998</v>
      </c>
      <c r="H3987" s="168">
        <v>1</v>
      </c>
      <c r="I3987" s="169">
        <f t="shared" ref="I3987:I3997" si="289">G3987*H3987</f>
        <v>2.5099999999999998</v>
      </c>
    </row>
    <row r="3988" spans="1:16">
      <c r="A3988" s="96" t="s">
        <v>5869</v>
      </c>
      <c r="B3988" s="97" t="s">
        <v>4944</v>
      </c>
      <c r="C3988" s="98" t="s">
        <v>1101</v>
      </c>
      <c r="D3988" s="124"/>
      <c r="E3988" s="125"/>
      <c r="F3988" s="66" t="str">
        <f t="shared" si="287"/>
        <v>UN</v>
      </c>
      <c r="G3988" s="169">
        <f t="shared" si="288"/>
        <v>0.3</v>
      </c>
      <c r="H3988" s="180">
        <v>1</v>
      </c>
      <c r="I3988" s="169">
        <f t="shared" si="289"/>
        <v>0.3</v>
      </c>
    </row>
    <row r="3989" spans="1:16">
      <c r="A3989" s="96" t="s">
        <v>5869</v>
      </c>
      <c r="B3989" s="97" t="s">
        <v>4879</v>
      </c>
      <c r="C3989" s="98" t="s">
        <v>545</v>
      </c>
      <c r="D3989" s="124"/>
      <c r="E3989" s="125"/>
      <c r="F3989" s="66" t="str">
        <f t="shared" si="287"/>
        <v>CM3</v>
      </c>
      <c r="G3989" s="169">
        <f t="shared" si="288"/>
        <v>8.6999999999999994E-3</v>
      </c>
      <c r="H3989" s="180">
        <v>1</v>
      </c>
      <c r="I3989" s="169">
        <f t="shared" si="289"/>
        <v>8.6999999999999994E-3</v>
      </c>
    </row>
    <row r="3990" spans="1:16" s="63" customFormat="1">
      <c r="A3990" s="277" t="s">
        <v>5869</v>
      </c>
      <c r="B3990" s="220" t="s">
        <v>4881</v>
      </c>
      <c r="C3990" s="222" t="s">
        <v>546</v>
      </c>
      <c r="D3990" s="415"/>
      <c r="E3990" s="416"/>
      <c r="F3990" s="67" t="str">
        <f t="shared" si="287"/>
        <v>PQ</v>
      </c>
      <c r="G3990" s="100">
        <f t="shared" si="288"/>
        <v>15</v>
      </c>
      <c r="H3990" s="278">
        <v>5.0000000000000001E-3</v>
      </c>
      <c r="I3990" s="100">
        <f t="shared" si="289"/>
        <v>7.4999999999999997E-2</v>
      </c>
      <c r="P3990" s="64"/>
    </row>
    <row r="3991" spans="1:16">
      <c r="A3991" s="96" t="s">
        <v>5869</v>
      </c>
      <c r="B3991" s="97" t="s">
        <v>4913</v>
      </c>
      <c r="C3991" s="98" t="s">
        <v>1074</v>
      </c>
      <c r="D3991" s="81"/>
      <c r="E3991" s="66"/>
      <c r="F3991" s="66" t="str">
        <f t="shared" si="287"/>
        <v>UN</v>
      </c>
      <c r="G3991" s="169">
        <f t="shared" si="288"/>
        <v>1</v>
      </c>
      <c r="H3991" s="180">
        <v>2</v>
      </c>
      <c r="I3991" s="169">
        <f t="shared" si="289"/>
        <v>2</v>
      </c>
    </row>
    <row r="3992" spans="1:16">
      <c r="A3992" s="96" t="s">
        <v>5869</v>
      </c>
      <c r="B3992" s="97" t="s">
        <v>4887</v>
      </c>
      <c r="C3992" s="98" t="s">
        <v>3947</v>
      </c>
      <c r="D3992" s="111"/>
      <c r="E3992" s="173"/>
      <c r="F3992" s="66" t="str">
        <f t="shared" si="287"/>
        <v>FR</v>
      </c>
      <c r="G3992" s="169">
        <f t="shared" si="288"/>
        <v>2.2999999999999998</v>
      </c>
      <c r="H3992" s="180">
        <v>1</v>
      </c>
      <c r="I3992" s="169">
        <f t="shared" si="289"/>
        <v>2.2999999999999998</v>
      </c>
    </row>
    <row r="3993" spans="1:16">
      <c r="A3993" s="96" t="s">
        <v>5869</v>
      </c>
      <c r="B3993" s="97" t="s">
        <v>4889</v>
      </c>
      <c r="C3993" s="98" t="s">
        <v>331</v>
      </c>
      <c r="D3993" s="111"/>
      <c r="E3993" s="173"/>
      <c r="F3993" s="66" t="str">
        <f t="shared" si="287"/>
        <v>UN</v>
      </c>
      <c r="G3993" s="169">
        <f t="shared" si="288"/>
        <v>0.99</v>
      </c>
      <c r="H3993" s="180">
        <v>1</v>
      </c>
      <c r="I3993" s="169">
        <f t="shared" si="289"/>
        <v>0.99</v>
      </c>
    </row>
    <row r="3994" spans="1:16">
      <c r="A3994" s="96" t="s">
        <v>5869</v>
      </c>
      <c r="B3994" s="97" t="s">
        <v>4880</v>
      </c>
      <c r="C3994" s="98" t="s">
        <v>1647</v>
      </c>
      <c r="D3994" s="111"/>
      <c r="E3994" s="173"/>
      <c r="F3994" s="66" t="str">
        <f t="shared" si="287"/>
        <v>CM3</v>
      </c>
      <c r="G3994" s="169">
        <f t="shared" si="288"/>
        <v>0.03</v>
      </c>
      <c r="H3994" s="180">
        <v>15</v>
      </c>
      <c r="I3994" s="169">
        <f t="shared" si="289"/>
        <v>0.44999999999999996</v>
      </c>
    </row>
    <row r="3995" spans="1:16">
      <c r="A3995" s="96" t="s">
        <v>5869</v>
      </c>
      <c r="B3995" s="97" t="s">
        <v>4902</v>
      </c>
      <c r="C3995" s="131" t="s">
        <v>364</v>
      </c>
      <c r="D3995" s="111"/>
      <c r="E3995" s="173"/>
      <c r="F3995" s="66" t="str">
        <f t="shared" si="287"/>
        <v>ROL</v>
      </c>
      <c r="G3995" s="169">
        <f t="shared" si="288"/>
        <v>4.4000000000000004</v>
      </c>
      <c r="H3995" s="180">
        <v>5.0000000000000001E-3</v>
      </c>
      <c r="I3995" s="169">
        <f t="shared" si="289"/>
        <v>2.2000000000000002E-2</v>
      </c>
    </row>
    <row r="3996" spans="1:16">
      <c r="A3996" s="96" t="s">
        <v>5869</v>
      </c>
      <c r="B3996" s="97" t="s">
        <v>4951</v>
      </c>
      <c r="C3996" s="98" t="s">
        <v>1649</v>
      </c>
      <c r="D3996" s="124"/>
      <c r="E3996" s="125"/>
      <c r="F3996" s="66" t="str">
        <f>+VLOOKUP(C3996,$C$7896:$F$9810,4,FALSE)</f>
        <v>UN</v>
      </c>
      <c r="G3996" s="169">
        <f t="shared" si="288"/>
        <v>16</v>
      </c>
      <c r="H3996" s="186">
        <v>4.0000000000000001E-3</v>
      </c>
      <c r="I3996" s="169">
        <f t="shared" si="289"/>
        <v>6.4000000000000001E-2</v>
      </c>
    </row>
    <row r="3997" spans="1:16">
      <c r="A3997" s="96" t="s">
        <v>5869</v>
      </c>
      <c r="B3997" s="97" t="s">
        <v>4878</v>
      </c>
      <c r="C3997" s="98" t="s">
        <v>1462</v>
      </c>
      <c r="D3997" s="124"/>
      <c r="E3997" s="125"/>
      <c r="F3997" s="66" t="str">
        <f>+VLOOKUP(C3997,$C$7896:$F$9810,4,FALSE)</f>
        <v>UN</v>
      </c>
      <c r="G3997" s="169">
        <f t="shared" si="288"/>
        <v>10.63</v>
      </c>
      <c r="H3997" s="186">
        <v>0.05</v>
      </c>
      <c r="I3997" s="169">
        <f t="shared" si="289"/>
        <v>0.53150000000000008</v>
      </c>
    </row>
    <row r="3998" spans="1:16">
      <c r="A3998" s="96" t="s">
        <v>5869</v>
      </c>
      <c r="B3998" s="116" t="s">
        <v>4421</v>
      </c>
      <c r="C3998" s="117"/>
      <c r="D3998" s="118"/>
      <c r="E3998" s="118"/>
      <c r="F3998" s="119"/>
      <c r="G3998" s="120"/>
      <c r="H3998" s="121"/>
      <c r="I3998" s="134">
        <f>SUBTOTAL(9,I3987:I3997)</f>
        <v>9.251199999999999</v>
      </c>
    </row>
    <row r="3999" spans="1:16">
      <c r="A3999" s="96" t="s">
        <v>5869</v>
      </c>
    </row>
    <row r="4000" spans="1:16">
      <c r="A4000" s="96" t="s">
        <v>5869</v>
      </c>
    </row>
    <row r="4001" spans="1:16" ht="14.25">
      <c r="A4001" s="440" t="s">
        <v>5892</v>
      </c>
      <c r="B4001" s="108" t="s">
        <v>3232</v>
      </c>
      <c r="D4001" s="172"/>
    </row>
    <row r="4002" spans="1:16">
      <c r="A4002" s="96" t="s">
        <v>5869</v>
      </c>
    </row>
    <row r="4003" spans="1:16" ht="25.5">
      <c r="A4003" s="96" t="s">
        <v>5869</v>
      </c>
      <c r="B4003" s="90" t="s">
        <v>5562</v>
      </c>
      <c r="C4003" s="23" t="s">
        <v>1406</v>
      </c>
      <c r="D4003" s="124"/>
      <c r="E4003" s="125"/>
      <c r="F4003" s="24" t="s">
        <v>1407</v>
      </c>
      <c r="G4003" s="51" t="s">
        <v>2730</v>
      </c>
      <c r="H4003" s="24" t="s">
        <v>4415</v>
      </c>
      <c r="I4003" s="24" t="s">
        <v>1403</v>
      </c>
    </row>
    <row r="4004" spans="1:16">
      <c r="A4004" s="96" t="s">
        <v>5869</v>
      </c>
      <c r="B4004" s="97" t="s">
        <v>4884</v>
      </c>
      <c r="C4004" s="126" t="s">
        <v>520</v>
      </c>
      <c r="D4004" s="124"/>
      <c r="E4004" s="125"/>
      <c r="F4004" s="66" t="str">
        <f t="shared" ref="F4004:F4016" si="290">+VLOOKUP(C4004,$C$7896:$P$9810,4,FALSE)</f>
        <v>UN</v>
      </c>
      <c r="G4004" s="169">
        <f t="shared" ref="G4004:G4016" si="291">+VLOOKUP(C4004,$C$7896:$P$9810,13,FALSE)</f>
        <v>8.7499999999999994E-2</v>
      </c>
      <c r="H4004" s="180">
        <v>1</v>
      </c>
      <c r="I4004" s="169">
        <f t="shared" ref="I4004:I4016" si="292">G4004*H4004</f>
        <v>8.7499999999999994E-2</v>
      </c>
    </row>
    <row r="4005" spans="1:16">
      <c r="A4005" s="96" t="s">
        <v>5869</v>
      </c>
      <c r="B4005" s="97" t="s">
        <v>4879</v>
      </c>
      <c r="C4005" s="98" t="s">
        <v>545</v>
      </c>
      <c r="D4005" s="124"/>
      <c r="E4005" s="125"/>
      <c r="F4005" s="66" t="str">
        <f t="shared" si="290"/>
        <v>CM3</v>
      </c>
      <c r="G4005" s="169">
        <f t="shared" si="291"/>
        <v>8.6999999999999994E-3</v>
      </c>
      <c r="H4005" s="180">
        <v>10</v>
      </c>
      <c r="I4005" s="169">
        <f t="shared" si="292"/>
        <v>8.6999999999999994E-2</v>
      </c>
    </row>
    <row r="4006" spans="1:16" s="63" customFormat="1">
      <c r="A4006" s="277" t="s">
        <v>5869</v>
      </c>
      <c r="B4006" s="220" t="s">
        <v>4881</v>
      </c>
      <c r="C4006" s="222" t="s">
        <v>546</v>
      </c>
      <c r="D4006" s="415"/>
      <c r="E4006" s="416"/>
      <c r="F4006" s="67" t="str">
        <f t="shared" si="290"/>
        <v>PQ</v>
      </c>
      <c r="G4006" s="100">
        <f t="shared" si="291"/>
        <v>15</v>
      </c>
      <c r="H4006" s="278">
        <v>5.0000000000000001E-3</v>
      </c>
      <c r="I4006" s="100">
        <f t="shared" si="292"/>
        <v>7.4999999999999997E-2</v>
      </c>
      <c r="P4006" s="64"/>
    </row>
    <row r="4007" spans="1:16">
      <c r="A4007" s="96" t="s">
        <v>5869</v>
      </c>
      <c r="B4007" s="97" t="s">
        <v>4944</v>
      </c>
      <c r="C4007" s="98" t="s">
        <v>1101</v>
      </c>
      <c r="D4007" s="81"/>
      <c r="E4007" s="66"/>
      <c r="F4007" s="66" t="str">
        <f t="shared" si="290"/>
        <v>UN</v>
      </c>
      <c r="G4007" s="169">
        <f t="shared" si="291"/>
        <v>0.3</v>
      </c>
      <c r="H4007" s="180">
        <v>1</v>
      </c>
      <c r="I4007" s="169">
        <f t="shared" si="292"/>
        <v>0.3</v>
      </c>
    </row>
    <row r="4008" spans="1:16">
      <c r="A4008" s="96" t="s">
        <v>5869</v>
      </c>
      <c r="B4008" s="97" t="s">
        <v>4951</v>
      </c>
      <c r="C4008" s="98" t="s">
        <v>5896</v>
      </c>
      <c r="D4008" s="111"/>
      <c r="E4008" s="173"/>
      <c r="F4008" s="66" t="str">
        <f t="shared" si="290"/>
        <v>UN</v>
      </c>
      <c r="G4008" s="169">
        <f t="shared" si="291"/>
        <v>1.22</v>
      </c>
      <c r="H4008" s="180">
        <v>5.0000000000000001E-3</v>
      </c>
      <c r="I4008" s="169">
        <f t="shared" si="292"/>
        <v>6.1000000000000004E-3</v>
      </c>
    </row>
    <row r="4009" spans="1:16">
      <c r="A4009" s="96" t="s">
        <v>5869</v>
      </c>
      <c r="B4009" s="97" t="s">
        <v>4956</v>
      </c>
      <c r="C4009" s="98" t="s">
        <v>323</v>
      </c>
      <c r="D4009" s="111"/>
      <c r="E4009" s="173"/>
      <c r="F4009" s="66" t="str">
        <f t="shared" si="290"/>
        <v>UN</v>
      </c>
      <c r="G4009" s="169">
        <f t="shared" si="291"/>
        <v>0.3</v>
      </c>
      <c r="H4009" s="180">
        <v>2E-3</v>
      </c>
      <c r="I4009" s="169">
        <f t="shared" si="292"/>
        <v>5.9999999999999995E-4</v>
      </c>
    </row>
    <row r="4010" spans="1:16">
      <c r="A4010" s="96" t="s">
        <v>5869</v>
      </c>
      <c r="B4010" s="97" t="s">
        <v>4953</v>
      </c>
      <c r="C4010" s="98" t="s">
        <v>1531</v>
      </c>
      <c r="D4010" s="111"/>
      <c r="E4010" s="173"/>
      <c r="F4010" s="66" t="str">
        <f t="shared" si="290"/>
        <v>FR</v>
      </c>
      <c r="G4010" s="169">
        <f t="shared" si="291"/>
        <v>3.04</v>
      </c>
      <c r="H4010" s="180">
        <v>2E-3</v>
      </c>
      <c r="I4010" s="169">
        <f t="shared" si="292"/>
        <v>6.0800000000000003E-3</v>
      </c>
    </row>
    <row r="4011" spans="1:16">
      <c r="A4011" s="96" t="s">
        <v>5869</v>
      </c>
      <c r="B4011" s="97" t="s">
        <v>4967</v>
      </c>
      <c r="C4011" s="98" t="s">
        <v>1510</v>
      </c>
      <c r="D4011" s="111"/>
      <c r="E4011" s="173"/>
      <c r="F4011" s="66" t="str">
        <f t="shared" si="290"/>
        <v>UN</v>
      </c>
      <c r="G4011" s="169">
        <f t="shared" si="291"/>
        <v>0.5625</v>
      </c>
      <c r="H4011" s="180">
        <v>1</v>
      </c>
      <c r="I4011" s="169">
        <f t="shared" si="292"/>
        <v>0.5625</v>
      </c>
    </row>
    <row r="4012" spans="1:16">
      <c r="A4012" s="96" t="s">
        <v>5869</v>
      </c>
      <c r="B4012" s="220">
        <v>23425</v>
      </c>
      <c r="C4012" s="98" t="s">
        <v>2443</v>
      </c>
      <c r="D4012" s="111"/>
      <c r="E4012" s="173"/>
      <c r="F4012" s="66" t="str">
        <f t="shared" si="290"/>
        <v>UN</v>
      </c>
      <c r="G4012" s="169">
        <f t="shared" si="291"/>
        <v>600</v>
      </c>
      <c r="H4012" s="180">
        <v>5.0000000000000001E-3</v>
      </c>
      <c r="I4012" s="169">
        <f t="shared" si="292"/>
        <v>3</v>
      </c>
    </row>
    <row r="4013" spans="1:16">
      <c r="A4013" s="96" t="s">
        <v>5869</v>
      </c>
      <c r="B4013" s="97" t="s">
        <v>4902</v>
      </c>
      <c r="C4013" s="131" t="s">
        <v>364</v>
      </c>
      <c r="D4013" s="111"/>
      <c r="E4013" s="173"/>
      <c r="F4013" s="66" t="str">
        <f t="shared" si="290"/>
        <v>ROL</v>
      </c>
      <c r="G4013" s="169">
        <f t="shared" si="291"/>
        <v>4.4000000000000004</v>
      </c>
      <c r="H4013" s="180">
        <v>5.0000000000000001E-3</v>
      </c>
      <c r="I4013" s="169">
        <f t="shared" si="292"/>
        <v>2.2000000000000002E-2</v>
      </c>
    </row>
    <row r="4014" spans="1:16">
      <c r="A4014" s="96" t="s">
        <v>5869</v>
      </c>
      <c r="B4014" s="97" t="s">
        <v>4951</v>
      </c>
      <c r="C4014" s="98" t="s">
        <v>1649</v>
      </c>
      <c r="D4014" s="124"/>
      <c r="E4014" s="125"/>
      <c r="F4014" s="66" t="str">
        <f t="shared" si="290"/>
        <v>UN</v>
      </c>
      <c r="G4014" s="169">
        <f t="shared" si="291"/>
        <v>16</v>
      </c>
      <c r="H4014" s="186">
        <v>4.0000000000000001E-3</v>
      </c>
      <c r="I4014" s="169">
        <f t="shared" si="292"/>
        <v>6.4000000000000001E-2</v>
      </c>
    </row>
    <row r="4015" spans="1:16">
      <c r="A4015" s="96" t="s">
        <v>5869</v>
      </c>
      <c r="B4015" s="97" t="s">
        <v>4878</v>
      </c>
      <c r="C4015" s="98" t="s">
        <v>1462</v>
      </c>
      <c r="D4015" s="124"/>
      <c r="E4015" s="125"/>
      <c r="F4015" s="66" t="str">
        <f t="shared" si="290"/>
        <v>UN</v>
      </c>
      <c r="G4015" s="169">
        <f t="shared" si="291"/>
        <v>10.63</v>
      </c>
      <c r="H4015" s="186">
        <v>0.02</v>
      </c>
      <c r="I4015" s="169">
        <f t="shared" si="292"/>
        <v>0.21260000000000001</v>
      </c>
    </row>
    <row r="4016" spans="1:16">
      <c r="A4016" s="96" t="s">
        <v>5869</v>
      </c>
      <c r="B4016" s="97" t="s">
        <v>5561</v>
      </c>
      <c r="C4016" s="59" t="s">
        <v>3624</v>
      </c>
      <c r="D4016" s="124"/>
      <c r="E4016" s="125"/>
      <c r="F4016" s="66" t="str">
        <f t="shared" si="290"/>
        <v>DET</v>
      </c>
      <c r="G4016" s="169">
        <f t="shared" si="291"/>
        <v>0.65</v>
      </c>
      <c r="H4016" s="308">
        <f>+VLOOKUP(C4016,$C$7896:$P$9810,7,FALSE)</f>
        <v>1.3</v>
      </c>
      <c r="I4016" s="169">
        <f t="shared" si="292"/>
        <v>0.84500000000000008</v>
      </c>
    </row>
    <row r="4017" spans="1:16">
      <c r="A4017" s="96" t="s">
        <v>5869</v>
      </c>
      <c r="B4017" s="116" t="s">
        <v>4421</v>
      </c>
      <c r="C4017" s="117"/>
      <c r="D4017" s="118"/>
      <c r="E4017" s="118"/>
      <c r="F4017" s="119"/>
      <c r="G4017" s="120"/>
      <c r="H4017" s="121"/>
      <c r="I4017" s="134">
        <f>SUBTOTAL(9,I4004:I4016)</f>
        <v>5.2683799999999996</v>
      </c>
    </row>
    <row r="4018" spans="1:16">
      <c r="A4018" s="96" t="s">
        <v>5869</v>
      </c>
    </row>
    <row r="4019" spans="1:16" ht="14.25">
      <c r="A4019" s="440" t="s">
        <v>5892</v>
      </c>
      <c r="B4019" s="108" t="s">
        <v>3233</v>
      </c>
      <c r="D4019" s="172"/>
    </row>
    <row r="4020" spans="1:16">
      <c r="A4020" s="96" t="s">
        <v>5869</v>
      </c>
    </row>
    <row r="4021" spans="1:16" ht="25.5">
      <c r="A4021" s="96" t="s">
        <v>5869</v>
      </c>
      <c r="B4021" s="90" t="s">
        <v>5562</v>
      </c>
      <c r="C4021" s="23" t="s">
        <v>1406</v>
      </c>
      <c r="D4021" s="124"/>
      <c r="E4021" s="125"/>
      <c r="F4021" s="24" t="s">
        <v>1407</v>
      </c>
      <c r="G4021" s="51" t="s">
        <v>2730</v>
      </c>
      <c r="H4021" s="24" t="s">
        <v>4415</v>
      </c>
      <c r="I4021" s="24" t="s">
        <v>1403</v>
      </c>
    </row>
    <row r="4022" spans="1:16">
      <c r="A4022" s="96" t="s">
        <v>5869</v>
      </c>
      <c r="B4022" s="97" t="s">
        <v>4884</v>
      </c>
      <c r="C4022" s="126" t="s">
        <v>520</v>
      </c>
      <c r="D4022" s="124"/>
      <c r="E4022" s="125"/>
      <c r="F4022" s="66" t="str">
        <f t="shared" ref="F4022:F4034" si="293">+VLOOKUP(C4022,$C$7896:$P$9810,4,FALSE)</f>
        <v>UN</v>
      </c>
      <c r="G4022" s="169">
        <f t="shared" ref="G4022:G4034" si="294">+VLOOKUP(C4022,$C$7896:$P$9810,13,FALSE)</f>
        <v>8.7499999999999994E-2</v>
      </c>
      <c r="H4022" s="305">
        <v>1</v>
      </c>
      <c r="I4022" s="169">
        <f t="shared" ref="I4022:I4034" si="295">G4022*H4022</f>
        <v>8.7499999999999994E-2</v>
      </c>
    </row>
    <row r="4023" spans="1:16">
      <c r="A4023" s="96" t="s">
        <v>5869</v>
      </c>
      <c r="B4023" s="97" t="s">
        <v>4879</v>
      </c>
      <c r="C4023" s="98" t="s">
        <v>545</v>
      </c>
      <c r="D4023" s="124"/>
      <c r="E4023" s="125"/>
      <c r="F4023" s="66" t="str">
        <f t="shared" si="293"/>
        <v>CM3</v>
      </c>
      <c r="G4023" s="169">
        <f t="shared" si="294"/>
        <v>8.6999999999999994E-3</v>
      </c>
      <c r="H4023" s="305">
        <v>10</v>
      </c>
      <c r="I4023" s="169">
        <f t="shared" si="295"/>
        <v>8.6999999999999994E-2</v>
      </c>
    </row>
    <row r="4024" spans="1:16" s="63" customFormat="1">
      <c r="A4024" s="277" t="s">
        <v>5869</v>
      </c>
      <c r="B4024" s="220" t="s">
        <v>4881</v>
      </c>
      <c r="C4024" s="222" t="s">
        <v>546</v>
      </c>
      <c r="D4024" s="415"/>
      <c r="E4024" s="416"/>
      <c r="F4024" s="67" t="str">
        <f t="shared" si="293"/>
        <v>PQ</v>
      </c>
      <c r="G4024" s="100">
        <f t="shared" si="294"/>
        <v>15</v>
      </c>
      <c r="H4024" s="424">
        <v>5.0000000000000001E-3</v>
      </c>
      <c r="I4024" s="100">
        <f t="shared" si="295"/>
        <v>7.4999999999999997E-2</v>
      </c>
      <c r="P4024" s="64"/>
    </row>
    <row r="4025" spans="1:16">
      <c r="A4025" s="96" t="s">
        <v>5869</v>
      </c>
      <c r="B4025" s="97" t="s">
        <v>4944</v>
      </c>
      <c r="C4025" s="98" t="s">
        <v>1101</v>
      </c>
      <c r="D4025" s="81"/>
      <c r="E4025" s="66"/>
      <c r="F4025" s="66" t="str">
        <f t="shared" si="293"/>
        <v>UN</v>
      </c>
      <c r="G4025" s="169">
        <f t="shared" si="294"/>
        <v>0.3</v>
      </c>
      <c r="H4025" s="305">
        <v>1</v>
      </c>
      <c r="I4025" s="169">
        <f t="shared" si="295"/>
        <v>0.3</v>
      </c>
    </row>
    <row r="4026" spans="1:16">
      <c r="A4026" s="96" t="s">
        <v>5869</v>
      </c>
      <c r="B4026" s="97" t="s">
        <v>4951</v>
      </c>
      <c r="C4026" s="98" t="s">
        <v>5896</v>
      </c>
      <c r="D4026" s="111"/>
      <c r="E4026" s="173"/>
      <c r="F4026" s="66" t="str">
        <f t="shared" si="293"/>
        <v>UN</v>
      </c>
      <c r="G4026" s="169">
        <f t="shared" si="294"/>
        <v>1.22</v>
      </c>
      <c r="H4026" s="305">
        <v>5.0000000000000001E-3</v>
      </c>
      <c r="I4026" s="169">
        <f t="shared" si="295"/>
        <v>6.1000000000000004E-3</v>
      </c>
    </row>
    <row r="4027" spans="1:16">
      <c r="A4027" s="96" t="s">
        <v>5869</v>
      </c>
      <c r="B4027" s="97" t="s">
        <v>4956</v>
      </c>
      <c r="C4027" s="98" t="s">
        <v>323</v>
      </c>
      <c r="D4027" s="111"/>
      <c r="E4027" s="173"/>
      <c r="F4027" s="66" t="str">
        <f t="shared" si="293"/>
        <v>UN</v>
      </c>
      <c r="G4027" s="169">
        <f t="shared" si="294"/>
        <v>0.3</v>
      </c>
      <c r="H4027" s="305">
        <v>2E-3</v>
      </c>
      <c r="I4027" s="169">
        <f t="shared" si="295"/>
        <v>5.9999999999999995E-4</v>
      </c>
    </row>
    <row r="4028" spans="1:16">
      <c r="A4028" s="96" t="s">
        <v>5869</v>
      </c>
      <c r="B4028" s="97" t="s">
        <v>4953</v>
      </c>
      <c r="C4028" s="98" t="s">
        <v>1531</v>
      </c>
      <c r="D4028" s="111"/>
      <c r="E4028" s="173"/>
      <c r="F4028" s="66" t="str">
        <f t="shared" si="293"/>
        <v>FR</v>
      </c>
      <c r="G4028" s="169">
        <f t="shared" si="294"/>
        <v>3.04</v>
      </c>
      <c r="H4028" s="305">
        <v>2E-3</v>
      </c>
      <c r="I4028" s="169">
        <f t="shared" si="295"/>
        <v>6.0800000000000003E-3</v>
      </c>
    </row>
    <row r="4029" spans="1:16">
      <c r="A4029" s="96" t="s">
        <v>5869</v>
      </c>
      <c r="B4029" s="97" t="s">
        <v>4967</v>
      </c>
      <c r="C4029" s="98" t="s">
        <v>1510</v>
      </c>
      <c r="D4029" s="111"/>
      <c r="E4029" s="173"/>
      <c r="F4029" s="66" t="str">
        <f t="shared" si="293"/>
        <v>UN</v>
      </c>
      <c r="G4029" s="169">
        <f t="shared" si="294"/>
        <v>0.5625</v>
      </c>
      <c r="H4029" s="168">
        <v>1</v>
      </c>
      <c r="I4029" s="169">
        <f t="shared" si="295"/>
        <v>0.5625</v>
      </c>
    </row>
    <row r="4030" spans="1:16">
      <c r="A4030" s="96" t="s">
        <v>5869</v>
      </c>
      <c r="B4030" s="220">
        <v>23425</v>
      </c>
      <c r="C4030" s="98" t="s">
        <v>2443</v>
      </c>
      <c r="D4030" s="111"/>
      <c r="E4030" s="173"/>
      <c r="F4030" s="66" t="str">
        <f t="shared" si="293"/>
        <v>UN</v>
      </c>
      <c r="G4030" s="169">
        <f t="shared" si="294"/>
        <v>600</v>
      </c>
      <c r="H4030" s="180">
        <v>5.0000000000000001E-3</v>
      </c>
      <c r="I4030" s="169">
        <f t="shared" si="295"/>
        <v>3</v>
      </c>
    </row>
    <row r="4031" spans="1:16">
      <c r="A4031" s="96" t="s">
        <v>5869</v>
      </c>
      <c r="B4031" s="97" t="s">
        <v>4902</v>
      </c>
      <c r="C4031" s="131" t="s">
        <v>364</v>
      </c>
      <c r="D4031" s="111"/>
      <c r="E4031" s="173"/>
      <c r="F4031" s="66" t="str">
        <f t="shared" si="293"/>
        <v>ROL</v>
      </c>
      <c r="G4031" s="169">
        <f t="shared" si="294"/>
        <v>4.4000000000000004</v>
      </c>
      <c r="H4031" s="305">
        <v>5.0000000000000001E-3</v>
      </c>
      <c r="I4031" s="169">
        <f t="shared" si="295"/>
        <v>2.2000000000000002E-2</v>
      </c>
    </row>
    <row r="4032" spans="1:16">
      <c r="A4032" s="96" t="s">
        <v>5869</v>
      </c>
      <c r="B4032" s="97" t="s">
        <v>4951</v>
      </c>
      <c r="C4032" s="98" t="s">
        <v>1649</v>
      </c>
      <c r="D4032" s="111"/>
      <c r="E4032" s="173"/>
      <c r="F4032" s="66" t="str">
        <f t="shared" si="293"/>
        <v>UN</v>
      </c>
      <c r="G4032" s="169">
        <f t="shared" si="294"/>
        <v>16</v>
      </c>
      <c r="H4032" s="186">
        <v>4.0000000000000001E-3</v>
      </c>
      <c r="I4032" s="169">
        <f t="shared" si="295"/>
        <v>6.4000000000000001E-2</v>
      </c>
    </row>
    <row r="4033" spans="1:16">
      <c r="A4033" s="96" t="s">
        <v>5869</v>
      </c>
      <c r="B4033" s="97" t="s">
        <v>4878</v>
      </c>
      <c r="C4033" s="98" t="s">
        <v>1462</v>
      </c>
      <c r="D4033" s="111"/>
      <c r="E4033" s="173"/>
      <c r="F4033" s="66" t="str">
        <f t="shared" si="293"/>
        <v>UN</v>
      </c>
      <c r="G4033" s="169">
        <f t="shared" si="294"/>
        <v>10.63</v>
      </c>
      <c r="H4033" s="186">
        <v>0.02</v>
      </c>
      <c r="I4033" s="169">
        <f t="shared" si="295"/>
        <v>0.21260000000000001</v>
      </c>
    </row>
    <row r="4034" spans="1:16">
      <c r="A4034" s="96" t="s">
        <v>5869</v>
      </c>
      <c r="B4034" s="97" t="s">
        <v>5561</v>
      </c>
      <c r="C4034" s="181" t="s">
        <v>3237</v>
      </c>
      <c r="D4034" s="111"/>
      <c r="E4034" s="173"/>
      <c r="F4034" s="66" t="str">
        <f t="shared" si="293"/>
        <v>DET</v>
      </c>
      <c r="G4034" s="169">
        <f t="shared" si="294"/>
        <v>0.65</v>
      </c>
      <c r="H4034" s="312">
        <v>6</v>
      </c>
      <c r="I4034" s="169">
        <f t="shared" si="295"/>
        <v>3.9000000000000004</v>
      </c>
    </row>
    <row r="4035" spans="1:16">
      <c r="A4035" s="96" t="s">
        <v>5869</v>
      </c>
      <c r="B4035" s="116" t="s">
        <v>4421</v>
      </c>
      <c r="C4035" s="117"/>
      <c r="D4035" s="118"/>
      <c r="E4035" s="118"/>
      <c r="F4035" s="119"/>
      <c r="G4035" s="120"/>
      <c r="H4035" s="121"/>
      <c r="I4035" s="134">
        <f>SUBTOTAL(9,I4022:I4034)</f>
        <v>8.3233800000000002</v>
      </c>
    </row>
    <row r="4036" spans="1:16">
      <c r="A4036" s="96" t="s">
        <v>5869</v>
      </c>
    </row>
    <row r="4037" spans="1:16" ht="14.25">
      <c r="A4037" s="440" t="s">
        <v>5892</v>
      </c>
      <c r="B4037" s="108" t="s">
        <v>3234</v>
      </c>
      <c r="D4037" s="172"/>
    </row>
    <row r="4038" spans="1:16">
      <c r="A4038" s="96" t="s">
        <v>5869</v>
      </c>
    </row>
    <row r="4039" spans="1:16" ht="25.5">
      <c r="A4039" s="96" t="s">
        <v>5869</v>
      </c>
      <c r="B4039" s="90" t="s">
        <v>5562</v>
      </c>
      <c r="C4039" s="23" t="s">
        <v>1406</v>
      </c>
      <c r="D4039" s="124"/>
      <c r="E4039" s="125"/>
      <c r="F4039" s="24" t="s">
        <v>1407</v>
      </c>
      <c r="G4039" s="51" t="s">
        <v>2730</v>
      </c>
      <c r="H4039" s="24" t="s">
        <v>4415</v>
      </c>
      <c r="I4039" s="24" t="s">
        <v>1403</v>
      </c>
    </row>
    <row r="4040" spans="1:16">
      <c r="A4040" s="96" t="s">
        <v>5869</v>
      </c>
      <c r="B4040" s="97" t="s">
        <v>4884</v>
      </c>
      <c r="C4040" s="126" t="s">
        <v>520</v>
      </c>
      <c r="D4040" s="124"/>
      <c r="E4040" s="125"/>
      <c r="F4040" s="66" t="str">
        <f t="shared" ref="F4040:F4051" si="296">+VLOOKUP(C4040,$C$7896:$P$9810,4,FALSE)</f>
        <v>UN</v>
      </c>
      <c r="G4040" s="169">
        <f t="shared" ref="G4040:G4051" si="297">+VLOOKUP(C4040,$C$7896:$P$9810,13,FALSE)</f>
        <v>8.7499999999999994E-2</v>
      </c>
      <c r="H4040" s="305">
        <v>1</v>
      </c>
      <c r="I4040" s="169">
        <f t="shared" ref="I4040:I4052" si="298">G4040*H4040</f>
        <v>8.7499999999999994E-2</v>
      </c>
    </row>
    <row r="4041" spans="1:16">
      <c r="A4041" s="96" t="s">
        <v>5869</v>
      </c>
      <c r="B4041" s="97" t="s">
        <v>4879</v>
      </c>
      <c r="C4041" s="98" t="s">
        <v>545</v>
      </c>
      <c r="D4041" s="124"/>
      <c r="E4041" s="125"/>
      <c r="F4041" s="66" t="str">
        <f t="shared" si="296"/>
        <v>CM3</v>
      </c>
      <c r="G4041" s="169">
        <f t="shared" si="297"/>
        <v>8.6999999999999994E-3</v>
      </c>
      <c r="H4041" s="305">
        <v>10</v>
      </c>
      <c r="I4041" s="169">
        <f t="shared" si="298"/>
        <v>8.6999999999999994E-2</v>
      </c>
    </row>
    <row r="4042" spans="1:16" s="63" customFormat="1">
      <c r="A4042" s="277" t="s">
        <v>5869</v>
      </c>
      <c r="B4042" s="220" t="s">
        <v>4881</v>
      </c>
      <c r="C4042" s="222" t="s">
        <v>546</v>
      </c>
      <c r="D4042" s="415"/>
      <c r="E4042" s="416"/>
      <c r="F4042" s="67" t="str">
        <f t="shared" si="296"/>
        <v>PQ</v>
      </c>
      <c r="G4042" s="100">
        <f t="shared" si="297"/>
        <v>15</v>
      </c>
      <c r="H4042" s="424">
        <v>5.0000000000000001E-3</v>
      </c>
      <c r="I4042" s="100">
        <f t="shared" si="298"/>
        <v>7.4999999999999997E-2</v>
      </c>
      <c r="P4042" s="64"/>
    </row>
    <row r="4043" spans="1:16">
      <c r="A4043" s="96" t="s">
        <v>5869</v>
      </c>
      <c r="B4043" s="97" t="s">
        <v>4944</v>
      </c>
      <c r="C4043" s="98" t="s">
        <v>1101</v>
      </c>
      <c r="D4043" s="81"/>
      <c r="E4043" s="66"/>
      <c r="F4043" s="66" t="str">
        <f t="shared" si="296"/>
        <v>UN</v>
      </c>
      <c r="G4043" s="169">
        <f t="shared" si="297"/>
        <v>0.3</v>
      </c>
      <c r="H4043" s="305">
        <v>1</v>
      </c>
      <c r="I4043" s="169">
        <f t="shared" si="298"/>
        <v>0.3</v>
      </c>
    </row>
    <row r="4044" spans="1:16">
      <c r="A4044" s="96" t="s">
        <v>5869</v>
      </c>
      <c r="B4044" s="97" t="s">
        <v>4951</v>
      </c>
      <c r="C4044" s="98" t="s">
        <v>5896</v>
      </c>
      <c r="D4044" s="111"/>
      <c r="E4044" s="173"/>
      <c r="F4044" s="66" t="str">
        <f t="shared" si="296"/>
        <v>UN</v>
      </c>
      <c r="G4044" s="169">
        <f t="shared" si="297"/>
        <v>1.22</v>
      </c>
      <c r="H4044" s="305">
        <v>5.0000000000000001E-3</v>
      </c>
      <c r="I4044" s="169">
        <f t="shared" si="298"/>
        <v>6.1000000000000004E-3</v>
      </c>
    </row>
    <row r="4045" spans="1:16">
      <c r="A4045" s="96" t="s">
        <v>5869</v>
      </c>
      <c r="B4045" s="97" t="s">
        <v>4956</v>
      </c>
      <c r="C4045" s="98" t="s">
        <v>323</v>
      </c>
      <c r="D4045" s="111"/>
      <c r="E4045" s="173"/>
      <c r="F4045" s="66" t="str">
        <f t="shared" si="296"/>
        <v>UN</v>
      </c>
      <c r="G4045" s="169">
        <f t="shared" si="297"/>
        <v>0.3</v>
      </c>
      <c r="H4045" s="305">
        <v>2E-3</v>
      </c>
      <c r="I4045" s="169">
        <f t="shared" si="298"/>
        <v>5.9999999999999995E-4</v>
      </c>
    </row>
    <row r="4046" spans="1:16">
      <c r="A4046" s="96" t="s">
        <v>5869</v>
      </c>
      <c r="B4046" s="97" t="s">
        <v>4953</v>
      </c>
      <c r="C4046" s="98" t="s">
        <v>1531</v>
      </c>
      <c r="D4046" s="111"/>
      <c r="E4046" s="173"/>
      <c r="F4046" s="66" t="str">
        <f t="shared" si="296"/>
        <v>FR</v>
      </c>
      <c r="G4046" s="169">
        <f t="shared" si="297"/>
        <v>3.04</v>
      </c>
      <c r="H4046" s="305">
        <v>2E-3</v>
      </c>
      <c r="I4046" s="169">
        <f t="shared" si="298"/>
        <v>6.0800000000000003E-3</v>
      </c>
    </row>
    <row r="4047" spans="1:16">
      <c r="A4047" s="96" t="s">
        <v>5869</v>
      </c>
      <c r="B4047" s="97" t="s">
        <v>4967</v>
      </c>
      <c r="C4047" s="98" t="s">
        <v>1510</v>
      </c>
      <c r="D4047" s="111"/>
      <c r="E4047" s="173"/>
      <c r="F4047" s="66" t="str">
        <f t="shared" si="296"/>
        <v>UN</v>
      </c>
      <c r="G4047" s="169">
        <f t="shared" si="297"/>
        <v>0.5625</v>
      </c>
      <c r="H4047" s="168">
        <v>1</v>
      </c>
      <c r="I4047" s="169">
        <f t="shared" si="298"/>
        <v>0.5625</v>
      </c>
    </row>
    <row r="4048" spans="1:16">
      <c r="A4048" s="96" t="s">
        <v>5869</v>
      </c>
      <c r="B4048" s="220">
        <v>23425</v>
      </c>
      <c r="C4048" s="98" t="s">
        <v>2443</v>
      </c>
      <c r="D4048" s="111"/>
      <c r="E4048" s="173"/>
      <c r="F4048" s="66" t="str">
        <f t="shared" si="296"/>
        <v>UN</v>
      </c>
      <c r="G4048" s="169">
        <f t="shared" si="297"/>
        <v>600</v>
      </c>
      <c r="H4048" s="180">
        <v>5.0000000000000001E-3</v>
      </c>
      <c r="I4048" s="169">
        <f t="shared" si="298"/>
        <v>3</v>
      </c>
    </row>
    <row r="4049" spans="1:9">
      <c r="A4049" s="96" t="s">
        <v>5869</v>
      </c>
      <c r="B4049" s="97" t="s">
        <v>4902</v>
      </c>
      <c r="C4049" s="131" t="s">
        <v>364</v>
      </c>
      <c r="D4049" s="111"/>
      <c r="E4049" s="173"/>
      <c r="F4049" s="66" t="str">
        <f t="shared" si="296"/>
        <v>ROL</v>
      </c>
      <c r="G4049" s="169">
        <f t="shared" si="297"/>
        <v>4.4000000000000004</v>
      </c>
      <c r="H4049" s="305">
        <v>5.0000000000000001E-3</v>
      </c>
      <c r="I4049" s="169">
        <f t="shared" si="298"/>
        <v>2.2000000000000002E-2</v>
      </c>
    </row>
    <row r="4050" spans="1:9">
      <c r="A4050" s="96" t="s">
        <v>5869</v>
      </c>
      <c r="B4050" s="97" t="s">
        <v>4951</v>
      </c>
      <c r="C4050" s="98" t="s">
        <v>1649</v>
      </c>
      <c r="D4050" s="111"/>
      <c r="E4050" s="173"/>
      <c r="F4050" s="66" t="str">
        <f t="shared" si="296"/>
        <v>UN</v>
      </c>
      <c r="G4050" s="169">
        <f t="shared" si="297"/>
        <v>16</v>
      </c>
      <c r="H4050" s="186">
        <v>4.0000000000000001E-3</v>
      </c>
      <c r="I4050" s="169">
        <f t="shared" si="298"/>
        <v>6.4000000000000001E-2</v>
      </c>
    </row>
    <row r="4051" spans="1:9">
      <c r="A4051" s="96" t="s">
        <v>5869</v>
      </c>
      <c r="B4051" s="97" t="s">
        <v>4878</v>
      </c>
      <c r="C4051" s="98" t="s">
        <v>1462</v>
      </c>
      <c r="D4051" s="111"/>
      <c r="E4051" s="173"/>
      <c r="F4051" s="66" t="str">
        <f t="shared" si="296"/>
        <v>UN</v>
      </c>
      <c r="G4051" s="169">
        <f t="shared" si="297"/>
        <v>10.63</v>
      </c>
      <c r="H4051" s="186">
        <v>0.02</v>
      </c>
      <c r="I4051" s="169">
        <f t="shared" si="298"/>
        <v>0.21260000000000001</v>
      </c>
    </row>
    <row r="4052" spans="1:9">
      <c r="A4052" s="96" t="s">
        <v>5869</v>
      </c>
      <c r="B4052" s="97" t="e">
        <v>#N/A</v>
      </c>
      <c r="C4052" s="181" t="s">
        <v>3236</v>
      </c>
      <c r="D4052" s="124"/>
      <c r="E4052" s="125"/>
      <c r="F4052" s="66" t="s">
        <v>4680</v>
      </c>
      <c r="G4052" s="169">
        <v>0.65</v>
      </c>
      <c r="H4052" s="312">
        <v>1</v>
      </c>
      <c r="I4052" s="169">
        <f t="shared" si="298"/>
        <v>0.65</v>
      </c>
    </row>
    <row r="4053" spans="1:9">
      <c r="A4053" s="96" t="s">
        <v>5869</v>
      </c>
      <c r="B4053" s="116" t="s">
        <v>4421</v>
      </c>
      <c r="C4053" s="117"/>
      <c r="D4053" s="118"/>
      <c r="E4053" s="118"/>
      <c r="F4053" s="119"/>
      <c r="G4053" s="120"/>
      <c r="H4053" s="121"/>
      <c r="I4053" s="134">
        <f>SUBTOTAL(9,I4040:I4052)</f>
        <v>5.0733800000000002</v>
      </c>
    </row>
    <row r="4054" spans="1:9">
      <c r="A4054" s="96" t="s">
        <v>5869</v>
      </c>
    </row>
    <row r="4055" spans="1:9">
      <c r="A4055" s="96" t="s">
        <v>5869</v>
      </c>
    </row>
    <row r="4056" spans="1:9" ht="14.25">
      <c r="A4056" s="440" t="s">
        <v>5892</v>
      </c>
      <c r="B4056" s="108" t="s">
        <v>3242</v>
      </c>
      <c r="D4056" s="172"/>
    </row>
    <row r="4057" spans="1:9">
      <c r="A4057" s="96" t="s">
        <v>5869</v>
      </c>
    </row>
    <row r="4058" spans="1:9" ht="25.5">
      <c r="A4058" s="96" t="s">
        <v>5869</v>
      </c>
      <c r="B4058" s="90" t="s">
        <v>5562</v>
      </c>
      <c r="C4058" s="23" t="s">
        <v>1406</v>
      </c>
      <c r="D4058" s="124"/>
      <c r="E4058" s="125"/>
      <c r="F4058" s="24" t="s">
        <v>1407</v>
      </c>
      <c r="G4058" s="51" t="s">
        <v>2730</v>
      </c>
      <c r="H4058" s="24" t="s">
        <v>4415</v>
      </c>
      <c r="I4058" s="24" t="s">
        <v>1403</v>
      </c>
    </row>
    <row r="4059" spans="1:9">
      <c r="A4059" s="96" t="s">
        <v>5869</v>
      </c>
      <c r="B4059" s="97" t="s">
        <v>4968</v>
      </c>
      <c r="C4059" s="59" t="s">
        <v>4423</v>
      </c>
      <c r="D4059" s="124"/>
      <c r="E4059" s="125"/>
      <c r="F4059" s="66" t="str">
        <f>+VLOOKUP(C4059,$C$7896:$P$9810,4,FALSE)</f>
        <v>GALON</v>
      </c>
      <c r="G4059" s="169">
        <f>+VLOOKUP(C4059,$C$7896:$P$9810,13,FALSE)</f>
        <v>9</v>
      </c>
      <c r="H4059" s="306">
        <v>0.13300000000000001</v>
      </c>
      <c r="I4059" s="169">
        <f>G4059*H4059</f>
        <v>1.1970000000000001</v>
      </c>
    </row>
    <row r="4060" spans="1:9">
      <c r="A4060" s="96" t="s">
        <v>5869</v>
      </c>
      <c r="B4060" s="97" t="s">
        <v>4968</v>
      </c>
      <c r="C4060" s="59" t="s">
        <v>4424</v>
      </c>
      <c r="D4060" s="124"/>
      <c r="E4060" s="125"/>
      <c r="F4060" s="66" t="str">
        <f>+VLOOKUP(C4060,$C$7896:$P$9810,4,FALSE)</f>
        <v>GALON</v>
      </c>
      <c r="G4060" s="169">
        <f>+VLOOKUP(C4060,$C$7896:$P$9810,13,FALSE)</f>
        <v>17.25</v>
      </c>
      <c r="H4060" s="306">
        <v>0.13300000000000001</v>
      </c>
      <c r="I4060" s="169">
        <f>G4060*H4060</f>
        <v>2.2942499999999999</v>
      </c>
    </row>
    <row r="4061" spans="1:9">
      <c r="A4061" s="96" t="s">
        <v>5869</v>
      </c>
      <c r="B4061" s="97" t="s">
        <v>4969</v>
      </c>
      <c r="C4061" s="59" t="s">
        <v>4200</v>
      </c>
      <c r="D4061" s="81"/>
      <c r="E4061" s="66"/>
      <c r="F4061" s="66" t="str">
        <f>+VLOOKUP(C4061,$C$7896:$P$9810,4,FALSE)</f>
        <v>UNID</v>
      </c>
      <c r="G4061" s="169">
        <f>+VLOOKUP(C4061,$C$7896:$P$9810,13,FALSE)</f>
        <v>5.7949999999999999</v>
      </c>
      <c r="H4061" s="180">
        <v>1</v>
      </c>
      <c r="I4061" s="169">
        <f>G4061*H4061</f>
        <v>5.7949999999999999</v>
      </c>
    </row>
    <row r="4062" spans="1:9">
      <c r="A4062" s="96" t="s">
        <v>5869</v>
      </c>
      <c r="B4062" s="116" t="s">
        <v>4421</v>
      </c>
      <c r="C4062" s="117"/>
      <c r="D4062" s="118"/>
      <c r="E4062" s="118"/>
      <c r="F4062" s="119"/>
      <c r="G4062" s="120"/>
      <c r="H4062" s="121"/>
      <c r="I4062" s="134">
        <f>SUBTOTAL(9,I4059:I4061)</f>
        <v>9.286249999999999</v>
      </c>
    </row>
    <row r="4063" spans="1:9">
      <c r="A4063" s="96" t="s">
        <v>5869</v>
      </c>
    </row>
    <row r="4064" spans="1:9" ht="14.25">
      <c r="A4064" s="440" t="s">
        <v>5892</v>
      </c>
      <c r="B4064" s="108" t="s">
        <v>3244</v>
      </c>
      <c r="D4064" s="172"/>
    </row>
    <row r="4065" spans="1:9">
      <c r="A4065" s="96" t="s">
        <v>5869</v>
      </c>
    </row>
    <row r="4066" spans="1:9" ht="25.5">
      <c r="A4066" s="96" t="s">
        <v>5869</v>
      </c>
      <c r="B4066" s="90" t="s">
        <v>5562</v>
      </c>
      <c r="C4066" s="23" t="s">
        <v>1406</v>
      </c>
      <c r="D4066" s="124"/>
      <c r="E4066" s="125"/>
      <c r="F4066" s="24" t="s">
        <v>1407</v>
      </c>
      <c r="G4066" s="51" t="s">
        <v>2730</v>
      </c>
      <c r="H4066" s="24" t="s">
        <v>4415</v>
      </c>
      <c r="I4066" s="24" t="s">
        <v>1403</v>
      </c>
    </row>
    <row r="4067" spans="1:9">
      <c r="A4067" s="96" t="s">
        <v>5869</v>
      </c>
      <c r="B4067" s="97" t="s">
        <v>4968</v>
      </c>
      <c r="C4067" s="59" t="s">
        <v>4423</v>
      </c>
      <c r="D4067" s="124"/>
      <c r="E4067" s="125"/>
      <c r="F4067" s="66" t="str">
        <f>+VLOOKUP(C4067,$C$7896:$P$9810,4,FALSE)</f>
        <v>GALON</v>
      </c>
      <c r="G4067" s="169">
        <f>+VLOOKUP(C4067,$C$7896:$P$9810,13,FALSE)</f>
        <v>9</v>
      </c>
      <c r="H4067" s="306">
        <v>0.13300000000000001</v>
      </c>
      <c r="I4067" s="169">
        <f>G4067*H4067</f>
        <v>1.1970000000000001</v>
      </c>
    </row>
    <row r="4068" spans="1:9">
      <c r="A4068" s="96" t="s">
        <v>5869</v>
      </c>
      <c r="B4068" s="97" t="s">
        <v>4968</v>
      </c>
      <c r="C4068" s="59" t="s">
        <v>4424</v>
      </c>
      <c r="D4068" s="124"/>
      <c r="E4068" s="125"/>
      <c r="F4068" s="66" t="str">
        <f>+VLOOKUP(C4068,$C$7896:$P$9810,4,FALSE)</f>
        <v>GALON</v>
      </c>
      <c r="G4068" s="169">
        <f>+VLOOKUP(C4068,$C$7896:$P$9810,13,FALSE)</f>
        <v>17.25</v>
      </c>
      <c r="H4068" s="306">
        <v>0.13300000000000001</v>
      </c>
      <c r="I4068" s="169">
        <f>G4068*H4068</f>
        <v>2.2942499999999999</v>
      </c>
    </row>
    <row r="4069" spans="1:9">
      <c r="A4069" s="96" t="s">
        <v>5869</v>
      </c>
      <c r="B4069" s="97" t="s">
        <v>4969</v>
      </c>
      <c r="C4069" s="59" t="s">
        <v>4200</v>
      </c>
      <c r="D4069" s="81"/>
      <c r="E4069" s="66"/>
      <c r="F4069" s="66" t="str">
        <f>+VLOOKUP(C4069,$C$7896:$P$9810,4,FALSE)</f>
        <v>UNID</v>
      </c>
      <c r="G4069" s="169">
        <f>+VLOOKUP(C4069,$C$7896:$P$9810,13,FALSE)</f>
        <v>5.7949999999999999</v>
      </c>
      <c r="H4069" s="180">
        <v>2</v>
      </c>
      <c r="I4069" s="169">
        <f>G4069*H4069</f>
        <v>11.59</v>
      </c>
    </row>
    <row r="4070" spans="1:9">
      <c r="A4070" s="96" t="s">
        <v>5869</v>
      </c>
      <c r="B4070" s="116" t="s">
        <v>4421</v>
      </c>
      <c r="C4070" s="117"/>
      <c r="D4070" s="118"/>
      <c r="E4070" s="118"/>
      <c r="F4070" s="119"/>
      <c r="G4070" s="120"/>
      <c r="H4070" s="121"/>
      <c r="I4070" s="134">
        <f>SUBTOTAL(9,I4067:I4069)</f>
        <v>15.081250000000001</v>
      </c>
    </row>
    <row r="4071" spans="1:9">
      <c r="A4071" s="96" t="s">
        <v>5869</v>
      </c>
    </row>
    <row r="4072" spans="1:9" ht="14.25">
      <c r="A4072" s="440" t="s">
        <v>5892</v>
      </c>
      <c r="B4072" s="108" t="s">
        <v>3243</v>
      </c>
      <c r="D4072" s="172"/>
    </row>
    <row r="4073" spans="1:9">
      <c r="A4073" s="96" t="s">
        <v>5869</v>
      </c>
    </row>
    <row r="4074" spans="1:9" ht="25.5">
      <c r="A4074" s="96" t="s">
        <v>5869</v>
      </c>
      <c r="B4074" s="90" t="s">
        <v>5562</v>
      </c>
      <c r="C4074" s="23" t="s">
        <v>1406</v>
      </c>
      <c r="D4074" s="124"/>
      <c r="E4074" s="125"/>
      <c r="F4074" s="24" t="s">
        <v>1407</v>
      </c>
      <c r="G4074" s="51" t="s">
        <v>2730</v>
      </c>
      <c r="H4074" s="24" t="s">
        <v>4415</v>
      </c>
      <c r="I4074" s="24" t="s">
        <v>1403</v>
      </c>
    </row>
    <row r="4075" spans="1:9">
      <c r="A4075" s="96" t="s">
        <v>5869</v>
      </c>
      <c r="B4075" s="97" t="s">
        <v>4968</v>
      </c>
      <c r="C4075" s="59" t="s">
        <v>4423</v>
      </c>
      <c r="D4075" s="124"/>
      <c r="E4075" s="125"/>
      <c r="F4075" s="66" t="str">
        <f>+VLOOKUP(C4075,$C$7896:$P$9810,4,FALSE)</f>
        <v>GALON</v>
      </c>
      <c r="G4075" s="169">
        <f>+VLOOKUP(C4075,$C$7896:$P$9810,13,FALSE)</f>
        <v>9</v>
      </c>
      <c r="H4075" s="306">
        <v>0.13300000000000001</v>
      </c>
      <c r="I4075" s="169">
        <f>G4075*H4075</f>
        <v>1.1970000000000001</v>
      </c>
    </row>
    <row r="4076" spans="1:9">
      <c r="A4076" s="96" t="s">
        <v>5869</v>
      </c>
      <c r="B4076" s="97" t="s">
        <v>4968</v>
      </c>
      <c r="C4076" s="59" t="s">
        <v>4424</v>
      </c>
      <c r="D4076" s="124"/>
      <c r="E4076" s="125"/>
      <c r="F4076" s="66" t="str">
        <f>+VLOOKUP(C4076,$C$7896:$P$9810,4,FALSE)</f>
        <v>GALON</v>
      </c>
      <c r="G4076" s="169">
        <f>+VLOOKUP(C4076,$C$7896:$P$9810,13,FALSE)</f>
        <v>17.25</v>
      </c>
      <c r="H4076" s="306">
        <v>0.13300000000000001</v>
      </c>
      <c r="I4076" s="169">
        <f>G4076*H4076</f>
        <v>2.2942499999999999</v>
      </c>
    </row>
    <row r="4077" spans="1:9">
      <c r="A4077" s="96" t="s">
        <v>5869</v>
      </c>
      <c r="B4077" s="97" t="s">
        <v>4969</v>
      </c>
      <c r="C4077" s="59" t="s">
        <v>4200</v>
      </c>
      <c r="D4077" s="81"/>
      <c r="E4077" s="66"/>
      <c r="F4077" s="66" t="str">
        <f>+VLOOKUP(C4077,$C$7896:$P$9810,4,FALSE)</f>
        <v>UNID</v>
      </c>
      <c r="G4077" s="169">
        <f>+VLOOKUP(C4077,$C$7896:$P$9810,13,FALSE)</f>
        <v>5.7949999999999999</v>
      </c>
      <c r="H4077" s="180">
        <v>3</v>
      </c>
      <c r="I4077" s="169">
        <f>G4077*H4077</f>
        <v>17.384999999999998</v>
      </c>
    </row>
    <row r="4078" spans="1:9">
      <c r="A4078" s="96" t="s">
        <v>5869</v>
      </c>
      <c r="B4078" s="116" t="s">
        <v>4421</v>
      </c>
      <c r="C4078" s="117"/>
      <c r="D4078" s="118"/>
      <c r="E4078" s="118"/>
      <c r="F4078" s="119"/>
      <c r="G4078" s="120"/>
      <c r="H4078" s="121"/>
      <c r="I4078" s="134">
        <f>SUBTOTAL(9,I4075:I4077)</f>
        <v>20.876249999999999</v>
      </c>
    </row>
    <row r="4079" spans="1:9">
      <c r="A4079" s="96" t="s">
        <v>5869</v>
      </c>
    </row>
    <row r="4080" spans="1:9" ht="14.25">
      <c r="A4080" s="440" t="s">
        <v>5892</v>
      </c>
      <c r="B4080" s="108" t="s">
        <v>3245</v>
      </c>
      <c r="D4080" s="172"/>
    </row>
    <row r="4081" spans="1:9">
      <c r="A4081" s="96" t="s">
        <v>5869</v>
      </c>
    </row>
    <row r="4082" spans="1:9" ht="25.5">
      <c r="A4082" s="96" t="s">
        <v>5869</v>
      </c>
      <c r="B4082" s="90" t="s">
        <v>5562</v>
      </c>
      <c r="C4082" s="23" t="s">
        <v>1406</v>
      </c>
      <c r="D4082" s="124"/>
      <c r="E4082" s="125"/>
      <c r="F4082" s="24" t="s">
        <v>1407</v>
      </c>
      <c r="G4082" s="51" t="s">
        <v>2730</v>
      </c>
      <c r="H4082" s="24" t="s">
        <v>4415</v>
      </c>
      <c r="I4082" s="24" t="s">
        <v>1403</v>
      </c>
    </row>
    <row r="4083" spans="1:9">
      <c r="A4083" s="96" t="s">
        <v>5869</v>
      </c>
      <c r="B4083" s="97" t="s">
        <v>4968</v>
      </c>
      <c r="C4083" s="59" t="s">
        <v>4423</v>
      </c>
      <c r="D4083" s="124"/>
      <c r="E4083" s="125"/>
      <c r="F4083" s="66" t="str">
        <f>+VLOOKUP(C4083,$C$7896:$P$9810,4,FALSE)</f>
        <v>GALON</v>
      </c>
      <c r="G4083" s="169">
        <f>+VLOOKUP(C4083,$C$7896:$P$9810,13,FALSE)</f>
        <v>9</v>
      </c>
      <c r="H4083" s="306">
        <v>0.13300000000000001</v>
      </c>
      <c r="I4083" s="169">
        <f>G4083*H4083</f>
        <v>1.1970000000000001</v>
      </c>
    </row>
    <row r="4084" spans="1:9">
      <c r="A4084" s="96" t="s">
        <v>5869</v>
      </c>
      <c r="B4084" s="97" t="s">
        <v>4968</v>
      </c>
      <c r="C4084" s="59" t="s">
        <v>4424</v>
      </c>
      <c r="D4084" s="124"/>
      <c r="E4084" s="125"/>
      <c r="F4084" s="66" t="str">
        <f>+VLOOKUP(C4084,$C$7896:$P$9810,4,FALSE)</f>
        <v>GALON</v>
      </c>
      <c r="G4084" s="169">
        <f>+VLOOKUP(C4084,$C$7896:$P$9810,13,FALSE)</f>
        <v>17.25</v>
      </c>
      <c r="H4084" s="306">
        <v>0.13300000000000001</v>
      </c>
      <c r="I4084" s="169">
        <f>G4084*H4084</f>
        <v>2.2942499999999999</v>
      </c>
    </row>
    <row r="4085" spans="1:9">
      <c r="A4085" s="96" t="s">
        <v>5869</v>
      </c>
      <c r="B4085" s="97" t="s">
        <v>4969</v>
      </c>
      <c r="C4085" s="59" t="s">
        <v>4200</v>
      </c>
      <c r="D4085" s="81"/>
      <c r="E4085" s="66"/>
      <c r="F4085" s="66" t="str">
        <f>+VLOOKUP(C4085,$C$7896:$P$9810,4,FALSE)</f>
        <v>UNID</v>
      </c>
      <c r="G4085" s="169">
        <f>+VLOOKUP(C4085,$C$7896:$P$9810,13,FALSE)</f>
        <v>5.7949999999999999</v>
      </c>
      <c r="H4085" s="180">
        <v>4</v>
      </c>
      <c r="I4085" s="169">
        <f>G4085*H4085</f>
        <v>23.18</v>
      </c>
    </row>
    <row r="4086" spans="1:9">
      <c r="A4086" s="96" t="s">
        <v>5869</v>
      </c>
      <c r="B4086" s="116" t="s">
        <v>4421</v>
      </c>
      <c r="C4086" s="117"/>
      <c r="D4086" s="118"/>
      <c r="E4086" s="118"/>
      <c r="F4086" s="119"/>
      <c r="G4086" s="120"/>
      <c r="H4086" s="121"/>
      <c r="I4086" s="134">
        <f>SUBTOTAL(9,I4083:I4085)</f>
        <v>26.671250000000001</v>
      </c>
    </row>
    <row r="4087" spans="1:9">
      <c r="A4087" s="96" t="s">
        <v>5869</v>
      </c>
    </row>
    <row r="4088" spans="1:9" ht="14.25">
      <c r="A4088" s="440" t="s">
        <v>5892</v>
      </c>
      <c r="B4088" s="108" t="s">
        <v>3246</v>
      </c>
      <c r="D4088" s="172"/>
    </row>
    <row r="4089" spans="1:9">
      <c r="A4089" s="96" t="s">
        <v>5869</v>
      </c>
    </row>
    <row r="4090" spans="1:9" ht="25.5">
      <c r="A4090" s="96" t="s">
        <v>5869</v>
      </c>
      <c r="B4090" s="90" t="s">
        <v>5562</v>
      </c>
      <c r="C4090" s="23" t="s">
        <v>1406</v>
      </c>
      <c r="D4090" s="124"/>
      <c r="E4090" s="125"/>
      <c r="F4090" s="24" t="s">
        <v>1407</v>
      </c>
      <c r="G4090" s="51" t="s">
        <v>2730</v>
      </c>
      <c r="H4090" s="24" t="s">
        <v>4415</v>
      </c>
      <c r="I4090" s="24" t="s">
        <v>1403</v>
      </c>
    </row>
    <row r="4091" spans="1:9">
      <c r="A4091" s="96" t="s">
        <v>5869</v>
      </c>
      <c r="B4091" s="97" t="s">
        <v>4951</v>
      </c>
      <c r="C4091" s="98" t="s">
        <v>1649</v>
      </c>
      <c r="D4091" s="124"/>
      <c r="E4091" s="125"/>
      <c r="F4091" s="66" t="str">
        <f t="shared" ref="F4091:F4102" si="299">+VLOOKUP(C4091,$C$7896:$P$9810,4,FALSE)</f>
        <v>UN</v>
      </c>
      <c r="G4091" s="169">
        <f t="shared" ref="G4091:G4102" si="300">+VLOOKUP(C4091,$C$7896:$P$9810,13,FALSE)</f>
        <v>16</v>
      </c>
      <c r="H4091" s="186">
        <v>4.0000000000000001E-3</v>
      </c>
      <c r="I4091" s="169">
        <f>G4091*H4091</f>
        <v>6.4000000000000001E-2</v>
      </c>
    </row>
    <row r="4092" spans="1:9">
      <c r="A4092" s="96" t="s">
        <v>5869</v>
      </c>
      <c r="B4092" s="97" t="s">
        <v>4878</v>
      </c>
      <c r="C4092" s="98" t="s">
        <v>1462</v>
      </c>
      <c r="D4092" s="124"/>
      <c r="E4092" s="125"/>
      <c r="F4092" s="66" t="str">
        <f t="shared" si="299"/>
        <v>UN</v>
      </c>
      <c r="G4092" s="169">
        <f t="shared" si="300"/>
        <v>10.63</v>
      </c>
      <c r="H4092" s="102">
        <v>0.02</v>
      </c>
      <c r="I4092" s="169">
        <f t="shared" ref="I4092:I4099" si="301">G4092*H4092</f>
        <v>0.21260000000000001</v>
      </c>
    </row>
    <row r="4093" spans="1:9">
      <c r="A4093" s="96" t="s">
        <v>5869</v>
      </c>
      <c r="B4093" s="97" t="s">
        <v>4951</v>
      </c>
      <c r="C4093" s="98" t="s">
        <v>5896</v>
      </c>
      <c r="D4093" s="124"/>
      <c r="E4093" s="125"/>
      <c r="F4093" s="66" t="str">
        <f t="shared" si="299"/>
        <v>UN</v>
      </c>
      <c r="G4093" s="169">
        <f t="shared" si="300"/>
        <v>1.22</v>
      </c>
      <c r="H4093" s="305">
        <v>0.13300000000000001</v>
      </c>
      <c r="I4093" s="169">
        <f t="shared" si="301"/>
        <v>0.16226000000000002</v>
      </c>
    </row>
    <row r="4094" spans="1:9">
      <c r="A4094" s="96" t="s">
        <v>5869</v>
      </c>
      <c r="B4094" s="97" t="s">
        <v>4944</v>
      </c>
      <c r="C4094" s="98" t="s">
        <v>1101</v>
      </c>
      <c r="D4094" s="124"/>
      <c r="E4094" s="125"/>
      <c r="F4094" s="66" t="str">
        <f t="shared" si="299"/>
        <v>UN</v>
      </c>
      <c r="G4094" s="169">
        <f t="shared" si="300"/>
        <v>0.3</v>
      </c>
      <c r="H4094" s="168">
        <v>1</v>
      </c>
      <c r="I4094" s="169">
        <f t="shared" si="301"/>
        <v>0.3</v>
      </c>
    </row>
    <row r="4095" spans="1:9">
      <c r="A4095" s="96" t="s">
        <v>5869</v>
      </c>
      <c r="B4095" s="97" t="s">
        <v>4945</v>
      </c>
      <c r="C4095" s="98" t="s">
        <v>1250</v>
      </c>
      <c r="D4095" s="124"/>
      <c r="E4095" s="125"/>
      <c r="F4095" s="66" t="str">
        <f t="shared" si="299"/>
        <v>AM</v>
      </c>
      <c r="G4095" s="169">
        <f t="shared" si="300"/>
        <v>208.1</v>
      </c>
      <c r="H4095" s="168">
        <v>1</v>
      </c>
      <c r="I4095" s="169">
        <f t="shared" si="301"/>
        <v>208.1</v>
      </c>
    </row>
    <row r="4096" spans="1:9">
      <c r="A4096" s="96" t="s">
        <v>5869</v>
      </c>
      <c r="B4096" s="97" t="s">
        <v>4948</v>
      </c>
      <c r="C4096" s="98" t="s">
        <v>703</v>
      </c>
      <c r="D4096" s="124"/>
      <c r="E4096" s="125"/>
      <c r="F4096" s="66" t="str">
        <f t="shared" si="299"/>
        <v>UN</v>
      </c>
      <c r="G4096" s="169">
        <f t="shared" si="300"/>
        <v>1.7</v>
      </c>
      <c r="H4096" s="168">
        <v>1</v>
      </c>
      <c r="I4096" s="169">
        <f t="shared" si="301"/>
        <v>1.7</v>
      </c>
    </row>
    <row r="4097" spans="1:9">
      <c r="A4097" s="96" t="s">
        <v>5869</v>
      </c>
      <c r="B4097" s="97" t="s">
        <v>4883</v>
      </c>
      <c r="C4097" s="98" t="s">
        <v>1813</v>
      </c>
      <c r="D4097" s="124"/>
      <c r="E4097" s="125"/>
      <c r="F4097" s="66" t="str">
        <f t="shared" si="299"/>
        <v>UN</v>
      </c>
      <c r="G4097" s="169">
        <f t="shared" si="300"/>
        <v>1.4449999999999998</v>
      </c>
      <c r="H4097" s="168">
        <v>1</v>
      </c>
      <c r="I4097" s="169">
        <f t="shared" si="301"/>
        <v>1.4449999999999998</v>
      </c>
    </row>
    <row r="4098" spans="1:9">
      <c r="A4098" s="96" t="s">
        <v>5869</v>
      </c>
      <c r="B4098" s="97" t="s">
        <v>4894</v>
      </c>
      <c r="C4098" s="98" t="s">
        <v>1652</v>
      </c>
      <c r="D4098" s="124"/>
      <c r="E4098" s="125"/>
      <c r="F4098" s="66" t="str">
        <f t="shared" si="299"/>
        <v>UN</v>
      </c>
      <c r="G4098" s="169">
        <f t="shared" si="300"/>
        <v>0.41</v>
      </c>
      <c r="H4098" s="168">
        <v>1</v>
      </c>
      <c r="I4098" s="169">
        <f t="shared" si="301"/>
        <v>0.41</v>
      </c>
    </row>
    <row r="4099" spans="1:9">
      <c r="A4099" s="96" t="s">
        <v>5869</v>
      </c>
      <c r="B4099" s="97" t="s">
        <v>4949</v>
      </c>
      <c r="C4099" s="98" t="s">
        <v>3943</v>
      </c>
      <c r="D4099" s="124"/>
      <c r="E4099" s="125"/>
      <c r="F4099" s="66" t="str">
        <f t="shared" si="299"/>
        <v>AM</v>
      </c>
      <c r="G4099" s="169">
        <f t="shared" si="300"/>
        <v>0.24875</v>
      </c>
      <c r="H4099" s="168">
        <v>1</v>
      </c>
      <c r="I4099" s="169">
        <f t="shared" si="301"/>
        <v>0.24875</v>
      </c>
    </row>
    <row r="4100" spans="1:9">
      <c r="A4100" s="96" t="s">
        <v>5869</v>
      </c>
      <c r="B4100" s="97" t="s">
        <v>4968</v>
      </c>
      <c r="C4100" s="59" t="s">
        <v>4423</v>
      </c>
      <c r="D4100" s="124"/>
      <c r="E4100" s="125"/>
      <c r="F4100" s="66" t="str">
        <f t="shared" si="299"/>
        <v>GALON</v>
      </c>
      <c r="G4100" s="169">
        <f t="shared" si="300"/>
        <v>9</v>
      </c>
      <c r="H4100" s="306">
        <v>0.13300000000000001</v>
      </c>
      <c r="I4100" s="169">
        <f>G4100*H4100</f>
        <v>1.1970000000000001</v>
      </c>
    </row>
    <row r="4101" spans="1:9">
      <c r="A4101" s="96" t="s">
        <v>5869</v>
      </c>
      <c r="B4101" s="97" t="s">
        <v>4968</v>
      </c>
      <c r="C4101" s="59" t="s">
        <v>4424</v>
      </c>
      <c r="D4101" s="124"/>
      <c r="E4101" s="125"/>
      <c r="F4101" s="66" t="str">
        <f t="shared" si="299"/>
        <v>GALON</v>
      </c>
      <c r="G4101" s="169">
        <f t="shared" si="300"/>
        <v>17.25</v>
      </c>
      <c r="H4101" s="306">
        <v>0.13300000000000001</v>
      </c>
      <c r="I4101" s="169">
        <f>G4101*H4101</f>
        <v>2.2942499999999999</v>
      </c>
    </row>
    <row r="4102" spans="1:9">
      <c r="A4102" s="96" t="s">
        <v>5869</v>
      </c>
      <c r="B4102" s="97" t="s">
        <v>4969</v>
      </c>
      <c r="C4102" s="59" t="s">
        <v>4200</v>
      </c>
      <c r="D4102" s="81"/>
      <c r="E4102" s="66"/>
      <c r="F4102" s="66" t="str">
        <f t="shared" si="299"/>
        <v>UNID</v>
      </c>
      <c r="G4102" s="169">
        <f t="shared" si="300"/>
        <v>5.7949999999999999</v>
      </c>
      <c r="H4102" s="180">
        <v>4</v>
      </c>
      <c r="I4102" s="169">
        <f>G4102*H4102</f>
        <v>23.18</v>
      </c>
    </row>
    <row r="4103" spans="1:9">
      <c r="A4103" s="96" t="s">
        <v>5869</v>
      </c>
      <c r="B4103" s="116" t="s">
        <v>4421</v>
      </c>
      <c r="C4103" s="117"/>
      <c r="D4103" s="118"/>
      <c r="E4103" s="118"/>
      <c r="F4103" s="119"/>
      <c r="G4103" s="120"/>
      <c r="H4103" s="121"/>
      <c r="I4103" s="134">
        <f>SUBTOTAL(9,I4091:I4102)</f>
        <v>239.31385999999998</v>
      </c>
    </row>
    <row r="4104" spans="1:9">
      <c r="A4104" s="96" t="s">
        <v>5869</v>
      </c>
    </row>
    <row r="4105" spans="1:9" ht="14.25">
      <c r="A4105" s="440" t="s">
        <v>5892</v>
      </c>
      <c r="B4105" s="108" t="s">
        <v>3247</v>
      </c>
      <c r="D4105" s="172"/>
    </row>
    <row r="4106" spans="1:9">
      <c r="A4106" s="96" t="s">
        <v>5869</v>
      </c>
    </row>
    <row r="4107" spans="1:9" ht="25.5">
      <c r="A4107" s="96" t="s">
        <v>5869</v>
      </c>
      <c r="B4107" s="90" t="s">
        <v>5562</v>
      </c>
      <c r="C4107" s="23" t="s">
        <v>1406</v>
      </c>
      <c r="D4107" s="124"/>
      <c r="E4107" s="125"/>
      <c r="F4107" s="24" t="s">
        <v>1407</v>
      </c>
      <c r="G4107" s="51" t="s">
        <v>2730</v>
      </c>
      <c r="H4107" s="24" t="s">
        <v>4415</v>
      </c>
      <c r="I4107" s="24" t="s">
        <v>1403</v>
      </c>
    </row>
    <row r="4108" spans="1:9">
      <c r="A4108" s="96" t="s">
        <v>5869</v>
      </c>
      <c r="B4108" s="97" t="s">
        <v>4951</v>
      </c>
      <c r="C4108" s="98" t="s">
        <v>1649</v>
      </c>
      <c r="D4108" s="124"/>
      <c r="E4108" s="125"/>
      <c r="F4108" s="66" t="str">
        <f>+VLOOKUP(C4108,$C$7896:$P$9810,4,FALSE)</f>
        <v>UN</v>
      </c>
      <c r="G4108" s="169">
        <f>+VLOOKUP(C4108,$C$7896:$P$9810,13,FALSE)</f>
        <v>16</v>
      </c>
      <c r="H4108" s="186">
        <v>4.0000000000000001E-3</v>
      </c>
      <c r="I4108" s="169">
        <f t="shared" ref="I4108:I4114" si="302">G4108*H4108</f>
        <v>6.4000000000000001E-2</v>
      </c>
    </row>
    <row r="4109" spans="1:9">
      <c r="A4109" s="96" t="s">
        <v>5869</v>
      </c>
      <c r="B4109" s="97" t="s">
        <v>4878</v>
      </c>
      <c r="C4109" s="98" t="s">
        <v>1462</v>
      </c>
      <c r="D4109" s="124"/>
      <c r="E4109" s="125"/>
      <c r="F4109" s="66" t="str">
        <f>+VLOOKUP(C4109,$C$7896:$P$9810,4,FALSE)</f>
        <v>UN</v>
      </c>
      <c r="G4109" s="169">
        <f>+VLOOKUP(C4109,$C$7896:$P$9810,13,FALSE)</f>
        <v>10.63</v>
      </c>
      <c r="H4109" s="186">
        <v>0.02</v>
      </c>
      <c r="I4109" s="169">
        <f t="shared" si="302"/>
        <v>0.21260000000000001</v>
      </c>
    </row>
    <row r="4110" spans="1:9">
      <c r="A4110" s="96" t="s">
        <v>5869</v>
      </c>
      <c r="B4110" s="97" t="s">
        <v>4951</v>
      </c>
      <c r="C4110" s="98" t="s">
        <v>5896</v>
      </c>
      <c r="D4110" s="124"/>
      <c r="E4110" s="125"/>
      <c r="F4110" s="66" t="str">
        <f>+VLOOKUP(C4110,$C$7896:$P$9810,4,FALSE)</f>
        <v>UN</v>
      </c>
      <c r="G4110" s="169">
        <f>+VLOOKUP(C4110,$C$7896:$P$9810,13,FALSE)</f>
        <v>1.22</v>
      </c>
      <c r="H4110" s="305">
        <v>0.13300000000000001</v>
      </c>
      <c r="I4110" s="169">
        <f t="shared" si="302"/>
        <v>0.16226000000000002</v>
      </c>
    </row>
    <row r="4111" spans="1:9">
      <c r="A4111" s="96" t="s">
        <v>5869</v>
      </c>
      <c r="B4111" s="97" t="s">
        <v>4944</v>
      </c>
      <c r="C4111" s="98" t="s">
        <v>1101</v>
      </c>
      <c r="D4111" s="124"/>
      <c r="E4111" s="125"/>
      <c r="F4111" s="66" t="str">
        <f>+VLOOKUP(C4111,$C$7896:$P$9810,4,FALSE)</f>
        <v>UN</v>
      </c>
      <c r="G4111" s="169">
        <f>+VLOOKUP(C4111,$C$7896:$P$9810,13,FALSE)</f>
        <v>0.3</v>
      </c>
      <c r="H4111" s="168">
        <v>1</v>
      </c>
      <c r="I4111" s="169">
        <f t="shared" si="302"/>
        <v>0.3</v>
      </c>
    </row>
    <row r="4112" spans="1:9">
      <c r="A4112" s="96" t="s">
        <v>5869</v>
      </c>
      <c r="B4112" s="97"/>
      <c r="C4112" s="98"/>
      <c r="D4112" s="124"/>
      <c r="E4112" s="125"/>
      <c r="F4112" s="66"/>
      <c r="G4112" s="169"/>
      <c r="H4112" s="168"/>
      <c r="I4112" s="169"/>
    </row>
    <row r="4113" spans="1:9">
      <c r="A4113" s="96" t="s">
        <v>5869</v>
      </c>
      <c r="B4113" s="97" t="s">
        <v>4968</v>
      </c>
      <c r="C4113" s="59" t="s">
        <v>4423</v>
      </c>
      <c r="D4113" s="124"/>
      <c r="E4113" s="125"/>
      <c r="F4113" s="66" t="str">
        <f>+VLOOKUP(C4113,$C$7896:$P$9810,4,FALSE)</f>
        <v>GALON</v>
      </c>
      <c r="G4113" s="169">
        <f>+VLOOKUP(C4113,$C$7896:$P$9810,13,FALSE)</f>
        <v>9</v>
      </c>
      <c r="H4113" s="305">
        <v>0.13300000000000001</v>
      </c>
      <c r="I4113" s="169">
        <f t="shared" si="302"/>
        <v>1.1970000000000001</v>
      </c>
    </row>
    <row r="4114" spans="1:9">
      <c r="A4114" s="96" t="s">
        <v>5869</v>
      </c>
      <c r="B4114" s="97" t="s">
        <v>4968</v>
      </c>
      <c r="C4114" s="59" t="s">
        <v>4424</v>
      </c>
      <c r="D4114" s="124"/>
      <c r="E4114" s="125"/>
      <c r="F4114" s="66" t="str">
        <f>+VLOOKUP(C4114,$C$7896:$P$9810,4,FALSE)</f>
        <v>GALON</v>
      </c>
      <c r="G4114" s="169">
        <f>+VLOOKUP(C4114,$C$7896:$P$9810,13,FALSE)</f>
        <v>17.25</v>
      </c>
      <c r="H4114" s="305">
        <v>0.13300000000000001</v>
      </c>
      <c r="I4114" s="169">
        <f t="shared" si="302"/>
        <v>2.2942499999999999</v>
      </c>
    </row>
    <row r="4115" spans="1:9">
      <c r="A4115" s="96" t="s">
        <v>5869</v>
      </c>
      <c r="B4115" s="97" t="s">
        <v>4970</v>
      </c>
      <c r="C4115" s="59" t="s">
        <v>3268</v>
      </c>
      <c r="D4115" s="81"/>
      <c r="E4115" s="66"/>
      <c r="F4115" s="66" t="str">
        <f>+VLOOKUP(C4115,$C$7896:$P$9810,4,FALSE)</f>
        <v>UNID</v>
      </c>
      <c r="G4115" s="169">
        <f>+VLOOKUP(C4115,$C$7896:$P$9810,13,FALSE)</f>
        <v>2.2000000000000002</v>
      </c>
      <c r="H4115" s="180">
        <v>2</v>
      </c>
      <c r="I4115" s="169">
        <f>G4115*H4115</f>
        <v>4.4000000000000004</v>
      </c>
    </row>
    <row r="4116" spans="1:9">
      <c r="A4116" s="96" t="s">
        <v>5869</v>
      </c>
      <c r="B4116" s="116" t="s">
        <v>4421</v>
      </c>
      <c r="C4116" s="117"/>
      <c r="D4116" s="118"/>
      <c r="E4116" s="118"/>
      <c r="F4116" s="119"/>
      <c r="G4116" s="120"/>
      <c r="H4116" s="121"/>
      <c r="I4116" s="134">
        <f>SUBTOTAL(9,I4108:I4115)</f>
        <v>8.6301100000000002</v>
      </c>
    </row>
    <row r="4117" spans="1:9">
      <c r="A4117" s="96" t="s">
        <v>5869</v>
      </c>
    </row>
    <row r="4118" spans="1:9" ht="14.25">
      <c r="A4118" s="440" t="s">
        <v>5892</v>
      </c>
      <c r="B4118" s="108" t="s">
        <v>3248</v>
      </c>
      <c r="D4118" s="172"/>
    </row>
    <row r="4119" spans="1:9">
      <c r="A4119" s="96" t="s">
        <v>5869</v>
      </c>
    </row>
    <row r="4120" spans="1:9" ht="25.5">
      <c r="A4120" s="96" t="s">
        <v>5869</v>
      </c>
      <c r="B4120" s="90" t="s">
        <v>5562</v>
      </c>
      <c r="C4120" s="23" t="s">
        <v>1406</v>
      </c>
      <c r="D4120" s="124"/>
      <c r="E4120" s="125"/>
      <c r="F4120" s="24" t="s">
        <v>1407</v>
      </c>
      <c r="G4120" s="51" t="s">
        <v>2730</v>
      </c>
      <c r="H4120" s="24" t="s">
        <v>4415</v>
      </c>
      <c r="I4120" s="24" t="s">
        <v>1403</v>
      </c>
    </row>
    <row r="4121" spans="1:9">
      <c r="A4121" s="96" t="s">
        <v>5869</v>
      </c>
      <c r="B4121" s="97" t="s">
        <v>4951</v>
      </c>
      <c r="C4121" s="98" t="s">
        <v>1649</v>
      </c>
      <c r="D4121" s="124"/>
      <c r="E4121" s="125"/>
      <c r="F4121" s="66" t="str">
        <f>+VLOOKUP(C4121,$C$7896:$P$9810,4,FALSE)</f>
        <v>UN</v>
      </c>
      <c r="G4121" s="169">
        <f>+VLOOKUP(C4121,$C$7896:$P$9810,13,FALSE)</f>
        <v>16</v>
      </c>
      <c r="H4121" s="186">
        <v>4.0000000000000001E-3</v>
      </c>
      <c r="I4121" s="169">
        <f t="shared" ref="I4121:I4127" si="303">G4121*H4121</f>
        <v>6.4000000000000001E-2</v>
      </c>
    </row>
    <row r="4122" spans="1:9">
      <c r="A4122" s="96" t="s">
        <v>5869</v>
      </c>
      <c r="B4122" s="97" t="s">
        <v>4878</v>
      </c>
      <c r="C4122" s="98" t="s">
        <v>1462</v>
      </c>
      <c r="D4122" s="124"/>
      <c r="E4122" s="125"/>
      <c r="F4122" s="66" t="str">
        <f>+VLOOKUP(C4122,$C$7896:$P$9810,4,FALSE)</f>
        <v>UN</v>
      </c>
      <c r="G4122" s="169">
        <f>+VLOOKUP(C4122,$C$7896:$P$9810,13,FALSE)</f>
        <v>10.63</v>
      </c>
      <c r="H4122" s="186">
        <v>0.02</v>
      </c>
      <c r="I4122" s="169">
        <f t="shared" si="303"/>
        <v>0.21260000000000001</v>
      </c>
    </row>
    <row r="4123" spans="1:9">
      <c r="A4123" s="96" t="s">
        <v>5869</v>
      </c>
      <c r="B4123" s="97" t="s">
        <v>4951</v>
      </c>
      <c r="C4123" s="98" t="s">
        <v>5896</v>
      </c>
      <c r="D4123" s="124"/>
      <c r="E4123" s="125"/>
      <c r="F4123" s="66" t="str">
        <f>+VLOOKUP(C4123,$C$7896:$P$9810,4,FALSE)</f>
        <v>UN</v>
      </c>
      <c r="G4123" s="169">
        <f>+VLOOKUP(C4123,$C$7896:$P$9810,13,FALSE)</f>
        <v>1.22</v>
      </c>
      <c r="H4123" s="305">
        <v>0.13300000000000001</v>
      </c>
      <c r="I4123" s="169">
        <f t="shared" si="303"/>
        <v>0.16226000000000002</v>
      </c>
    </row>
    <row r="4124" spans="1:9">
      <c r="A4124" s="96" t="s">
        <v>5869</v>
      </c>
      <c r="B4124" s="97" t="s">
        <v>4944</v>
      </c>
      <c r="C4124" s="98" t="s">
        <v>1101</v>
      </c>
      <c r="D4124" s="124"/>
      <c r="E4124" s="125"/>
      <c r="F4124" s="66" t="str">
        <f>+VLOOKUP(C4124,$C$7896:$P$9810,4,FALSE)</f>
        <v>UN</v>
      </c>
      <c r="G4124" s="169">
        <f>+VLOOKUP(C4124,$C$7896:$P$9810,13,FALSE)</f>
        <v>0.3</v>
      </c>
      <c r="H4124" s="305">
        <v>1</v>
      </c>
      <c r="I4124" s="169">
        <f t="shared" si="303"/>
        <v>0.3</v>
      </c>
    </row>
    <row r="4125" spans="1:9">
      <c r="A4125" s="96" t="s">
        <v>5869</v>
      </c>
      <c r="B4125" s="98"/>
      <c r="C4125" s="98"/>
      <c r="D4125" s="124"/>
      <c r="E4125" s="125"/>
      <c r="F4125" s="66"/>
      <c r="G4125" s="169"/>
      <c r="H4125" s="305"/>
      <c r="I4125" s="169"/>
    </row>
    <row r="4126" spans="1:9">
      <c r="A4126" s="96" t="s">
        <v>5869</v>
      </c>
      <c r="B4126" s="97" t="s">
        <v>4968</v>
      </c>
      <c r="C4126" s="59" t="s">
        <v>4423</v>
      </c>
      <c r="D4126" s="124"/>
      <c r="E4126" s="125"/>
      <c r="F4126" s="66" t="str">
        <f>+VLOOKUP(C4126,$C$7896:$P$9810,4,FALSE)</f>
        <v>GALON</v>
      </c>
      <c r="G4126" s="169">
        <f>+VLOOKUP(C4126,$C$7896:$P$9810,13,FALSE)</f>
        <v>9</v>
      </c>
      <c r="H4126" s="305">
        <v>0.13300000000000001</v>
      </c>
      <c r="I4126" s="169">
        <f t="shared" si="303"/>
        <v>1.1970000000000001</v>
      </c>
    </row>
    <row r="4127" spans="1:9">
      <c r="A4127" s="96" t="s">
        <v>5869</v>
      </c>
      <c r="B4127" s="97" t="s">
        <v>4968</v>
      </c>
      <c r="C4127" s="59" t="s">
        <v>4424</v>
      </c>
      <c r="D4127" s="124"/>
      <c r="E4127" s="125"/>
      <c r="F4127" s="66" t="str">
        <f>+VLOOKUP(C4127,$C$7896:$P$9810,4,FALSE)</f>
        <v>GALON</v>
      </c>
      <c r="G4127" s="169">
        <f>+VLOOKUP(C4127,$C$7896:$P$9810,13,FALSE)</f>
        <v>17.25</v>
      </c>
      <c r="H4127" s="305">
        <v>0.13300000000000001</v>
      </c>
      <c r="I4127" s="169">
        <f t="shared" si="303"/>
        <v>2.2942499999999999</v>
      </c>
    </row>
    <row r="4128" spans="1:9">
      <c r="A4128" s="96" t="s">
        <v>5869</v>
      </c>
      <c r="B4128" s="97" t="s">
        <v>4970</v>
      </c>
      <c r="C4128" s="59" t="s">
        <v>3268</v>
      </c>
      <c r="D4128" s="81"/>
      <c r="E4128" s="66"/>
      <c r="F4128" s="66" t="s">
        <v>2297</v>
      </c>
      <c r="G4128" s="169">
        <v>11.43</v>
      </c>
      <c r="H4128" s="305">
        <v>4</v>
      </c>
      <c r="I4128" s="169">
        <f>G4128*H4128</f>
        <v>45.72</v>
      </c>
    </row>
    <row r="4129" spans="1:9">
      <c r="A4129" s="96" t="s">
        <v>5869</v>
      </c>
      <c r="B4129" s="116" t="s">
        <v>4421</v>
      </c>
      <c r="C4129" s="117"/>
      <c r="D4129" s="118"/>
      <c r="E4129" s="118"/>
      <c r="F4129" s="119"/>
      <c r="G4129" s="120"/>
      <c r="H4129" s="313"/>
      <c r="I4129" s="134">
        <f>SUBTOTAL(9,I4121:I4128)</f>
        <v>49.950109999999995</v>
      </c>
    </row>
    <row r="4130" spans="1:9">
      <c r="A4130" s="96" t="s">
        <v>5869</v>
      </c>
      <c r="H4130" s="294"/>
    </row>
    <row r="4131" spans="1:9" ht="14.25">
      <c r="A4131" s="440" t="s">
        <v>5892</v>
      </c>
      <c r="B4131" s="108" t="s">
        <v>3249</v>
      </c>
      <c r="D4131" s="172"/>
      <c r="H4131" s="294"/>
    </row>
    <row r="4132" spans="1:9">
      <c r="A4132" s="96" t="s">
        <v>5869</v>
      </c>
      <c r="H4132" s="294"/>
    </row>
    <row r="4133" spans="1:9" ht="25.5">
      <c r="A4133" s="96" t="s">
        <v>5869</v>
      </c>
      <c r="B4133" s="90" t="s">
        <v>5562</v>
      </c>
      <c r="C4133" s="23" t="s">
        <v>1406</v>
      </c>
      <c r="D4133" s="124"/>
      <c r="E4133" s="125"/>
      <c r="F4133" s="24" t="s">
        <v>1407</v>
      </c>
      <c r="G4133" s="51" t="s">
        <v>2730</v>
      </c>
      <c r="H4133" s="314" t="s">
        <v>4415</v>
      </c>
      <c r="I4133" s="24" t="s">
        <v>1403</v>
      </c>
    </row>
    <row r="4134" spans="1:9">
      <c r="A4134" s="96" t="s">
        <v>5869</v>
      </c>
      <c r="B4134" s="97" t="s">
        <v>4951</v>
      </c>
      <c r="C4134" s="98" t="s">
        <v>1649</v>
      </c>
      <c r="D4134" s="124"/>
      <c r="E4134" s="125"/>
      <c r="F4134" s="66" t="str">
        <f>+VLOOKUP(C4134,$C$7896:$P$9810,4,FALSE)</f>
        <v>UN</v>
      </c>
      <c r="G4134" s="169">
        <f>+VLOOKUP(C4134,$C$7896:$P$9810,13,FALSE)</f>
        <v>16</v>
      </c>
      <c r="H4134" s="186">
        <v>4.0000000000000001E-3</v>
      </c>
      <c r="I4134" s="169">
        <f>G4134*H4134</f>
        <v>6.4000000000000001E-2</v>
      </c>
    </row>
    <row r="4135" spans="1:9">
      <c r="A4135" s="96" t="s">
        <v>5869</v>
      </c>
      <c r="B4135" s="97" t="s">
        <v>4878</v>
      </c>
      <c r="C4135" s="98" t="s">
        <v>1462</v>
      </c>
      <c r="D4135" s="124"/>
      <c r="E4135" s="125"/>
      <c r="F4135" s="66" t="str">
        <f>+VLOOKUP(C4135,$C$7896:$P$9810,4,FALSE)</f>
        <v>UN</v>
      </c>
      <c r="G4135" s="169">
        <f>+VLOOKUP(C4135,$C$7896:$P$9810,13,FALSE)</f>
        <v>10.63</v>
      </c>
      <c r="H4135" s="186">
        <v>0.02</v>
      </c>
      <c r="I4135" s="169">
        <f>G4135*H4135</f>
        <v>0.21260000000000001</v>
      </c>
    </row>
    <row r="4136" spans="1:9">
      <c r="A4136" s="96" t="s">
        <v>5869</v>
      </c>
      <c r="B4136" s="97" t="s">
        <v>4951</v>
      </c>
      <c r="C4136" s="98" t="s">
        <v>5896</v>
      </c>
      <c r="D4136" s="124"/>
      <c r="E4136" s="125"/>
      <c r="F4136" s="66" t="str">
        <f>+VLOOKUP(C4136,$C$7896:$P$9810,4,FALSE)</f>
        <v>UN</v>
      </c>
      <c r="G4136" s="169">
        <f>+VLOOKUP(C4136,$C$7896:$P$9810,13,FALSE)</f>
        <v>1.22</v>
      </c>
      <c r="H4136" s="305">
        <v>0.13300000000000001</v>
      </c>
      <c r="I4136" s="169">
        <f>G4136*H4136</f>
        <v>0.16226000000000002</v>
      </c>
    </row>
    <row r="4137" spans="1:9">
      <c r="A4137" s="96" t="s">
        <v>5869</v>
      </c>
      <c r="B4137" s="97" t="s">
        <v>4968</v>
      </c>
      <c r="C4137" s="59" t="s">
        <v>4423</v>
      </c>
      <c r="D4137" s="124"/>
      <c r="E4137" s="125"/>
      <c r="F4137" s="66" t="str">
        <f>+VLOOKUP(C4137,$C$7896:$P$9810,4,FALSE)</f>
        <v>GALON</v>
      </c>
      <c r="G4137" s="169">
        <f>+VLOOKUP(C4137,$C$7896:$P$9810,13,FALSE)</f>
        <v>9</v>
      </c>
      <c r="H4137" s="305">
        <v>0.13300000000000001</v>
      </c>
      <c r="I4137" s="169">
        <f>G4137*H4137</f>
        <v>1.1970000000000001</v>
      </c>
    </row>
    <row r="4138" spans="1:9">
      <c r="A4138" s="96" t="s">
        <v>5869</v>
      </c>
      <c r="B4138" s="97" t="s">
        <v>4968</v>
      </c>
      <c r="C4138" s="59" t="s">
        <v>4424</v>
      </c>
      <c r="D4138" s="124"/>
      <c r="E4138" s="125"/>
      <c r="F4138" s="66" t="str">
        <f>+VLOOKUP(C4138,$C$7896:$P$9810,4,FALSE)</f>
        <v>GALON</v>
      </c>
      <c r="G4138" s="169">
        <f>+VLOOKUP(C4138,$C$7896:$P$9810,13,FALSE)</f>
        <v>17.25</v>
      </c>
      <c r="H4138" s="305">
        <v>0.13300000000000001</v>
      </c>
      <c r="I4138" s="169">
        <f>G4138*H4138</f>
        <v>2.2942499999999999</v>
      </c>
    </row>
    <row r="4139" spans="1:9">
      <c r="A4139" s="96" t="s">
        <v>5869</v>
      </c>
      <c r="B4139" s="59"/>
      <c r="C4139" s="59"/>
      <c r="D4139" s="81"/>
      <c r="E4139" s="66"/>
      <c r="F4139" s="66"/>
      <c r="G4139" s="169"/>
      <c r="H4139" s="180"/>
      <c r="I4139" s="169"/>
    </row>
    <row r="4140" spans="1:9">
      <c r="A4140" s="96" t="s">
        <v>5869</v>
      </c>
      <c r="B4140" s="116" t="s">
        <v>4421</v>
      </c>
      <c r="C4140" s="117"/>
      <c r="D4140" s="118"/>
      <c r="E4140" s="118"/>
      <c r="F4140" s="119"/>
      <c r="G4140" s="120"/>
      <c r="H4140" s="121"/>
      <c r="I4140" s="134">
        <f>SUBTOTAL(9,I4134:I4139)</f>
        <v>3.93011</v>
      </c>
    </row>
    <row r="4141" spans="1:9">
      <c r="A4141" s="96" t="s">
        <v>5869</v>
      </c>
    </row>
    <row r="4142" spans="1:9" ht="14.25">
      <c r="A4142" s="440" t="s">
        <v>5892</v>
      </c>
      <c r="B4142" s="108" t="s">
        <v>3231</v>
      </c>
      <c r="D4142" s="172"/>
    </row>
    <row r="4143" spans="1:9">
      <c r="A4143" s="96" t="s">
        <v>5869</v>
      </c>
    </row>
    <row r="4144" spans="1:9" ht="25.5">
      <c r="A4144" s="96" t="s">
        <v>5869</v>
      </c>
      <c r="B4144" s="90" t="s">
        <v>5562</v>
      </c>
      <c r="C4144" s="23" t="s">
        <v>1406</v>
      </c>
      <c r="D4144" s="124"/>
      <c r="E4144" s="125"/>
      <c r="F4144" s="24" t="s">
        <v>1407</v>
      </c>
      <c r="G4144" s="51" t="s">
        <v>2730</v>
      </c>
      <c r="H4144" s="24" t="s">
        <v>4415</v>
      </c>
      <c r="I4144" s="24" t="s">
        <v>1403</v>
      </c>
    </row>
    <row r="4145" spans="1:16">
      <c r="A4145" s="96" t="s">
        <v>5869</v>
      </c>
      <c r="B4145" s="97" t="s">
        <v>4929</v>
      </c>
      <c r="C4145" s="98" t="s">
        <v>1811</v>
      </c>
      <c r="D4145" s="124"/>
      <c r="E4145" s="125"/>
      <c r="F4145" s="66" t="str">
        <f t="shared" ref="F4145:F4153" si="304">+VLOOKUP(C4145,$C$7896:$P$9810,4,FALSE)</f>
        <v>UN</v>
      </c>
      <c r="G4145" s="169">
        <f t="shared" ref="G4145:G4155" si="305">+VLOOKUP(C4145,$C$7896:$P$9810,13,FALSE)</f>
        <v>2.5099999999999998</v>
      </c>
      <c r="H4145" s="168">
        <v>1</v>
      </c>
      <c r="I4145" s="169">
        <f t="shared" ref="I4145:I4155" si="306">G4145*H4145</f>
        <v>2.5099999999999998</v>
      </c>
    </row>
    <row r="4146" spans="1:16">
      <c r="A4146" s="96" t="s">
        <v>5869</v>
      </c>
      <c r="B4146" s="97" t="s">
        <v>4944</v>
      </c>
      <c r="C4146" s="98" t="s">
        <v>1101</v>
      </c>
      <c r="D4146" s="124"/>
      <c r="E4146" s="125"/>
      <c r="F4146" s="66" t="str">
        <f t="shared" si="304"/>
        <v>UN</v>
      </c>
      <c r="G4146" s="169">
        <f t="shared" si="305"/>
        <v>0.3</v>
      </c>
      <c r="H4146" s="180">
        <v>1</v>
      </c>
      <c r="I4146" s="169">
        <f t="shared" si="306"/>
        <v>0.3</v>
      </c>
    </row>
    <row r="4147" spans="1:16">
      <c r="A4147" s="96" t="s">
        <v>5869</v>
      </c>
      <c r="B4147" s="97" t="s">
        <v>4879</v>
      </c>
      <c r="C4147" s="98" t="s">
        <v>545</v>
      </c>
      <c r="D4147" s="124"/>
      <c r="E4147" s="125"/>
      <c r="F4147" s="66" t="str">
        <f t="shared" si="304"/>
        <v>CM3</v>
      </c>
      <c r="G4147" s="169">
        <f t="shared" si="305"/>
        <v>8.6999999999999994E-3</v>
      </c>
      <c r="H4147" s="180">
        <v>1</v>
      </c>
      <c r="I4147" s="169">
        <f t="shared" si="306"/>
        <v>8.6999999999999994E-3</v>
      </c>
    </row>
    <row r="4148" spans="1:16" s="63" customFormat="1">
      <c r="A4148" s="277" t="s">
        <v>5869</v>
      </c>
      <c r="B4148" s="220" t="s">
        <v>4881</v>
      </c>
      <c r="C4148" s="222" t="s">
        <v>546</v>
      </c>
      <c r="D4148" s="415"/>
      <c r="E4148" s="416"/>
      <c r="F4148" s="67" t="str">
        <f t="shared" si="304"/>
        <v>PQ</v>
      </c>
      <c r="G4148" s="100">
        <f t="shared" si="305"/>
        <v>15</v>
      </c>
      <c r="H4148" s="278">
        <v>5.0000000000000001E-3</v>
      </c>
      <c r="I4148" s="100">
        <f t="shared" si="306"/>
        <v>7.4999999999999997E-2</v>
      </c>
      <c r="P4148" s="64"/>
    </row>
    <row r="4149" spans="1:16">
      <c r="A4149" s="96" t="s">
        <v>5869</v>
      </c>
      <c r="B4149" s="97" t="s">
        <v>4913</v>
      </c>
      <c r="C4149" s="98" t="s">
        <v>1074</v>
      </c>
      <c r="D4149" s="81"/>
      <c r="E4149" s="66"/>
      <c r="F4149" s="66" t="str">
        <f t="shared" si="304"/>
        <v>UN</v>
      </c>
      <c r="G4149" s="169">
        <f t="shared" si="305"/>
        <v>1</v>
      </c>
      <c r="H4149" s="180">
        <v>2</v>
      </c>
      <c r="I4149" s="169">
        <f t="shared" si="306"/>
        <v>2</v>
      </c>
    </row>
    <row r="4150" spans="1:16">
      <c r="A4150" s="96" t="s">
        <v>5869</v>
      </c>
      <c r="B4150" s="97" t="s">
        <v>4887</v>
      </c>
      <c r="C4150" s="98" t="s">
        <v>3947</v>
      </c>
      <c r="D4150" s="111"/>
      <c r="E4150" s="173"/>
      <c r="F4150" s="66" t="str">
        <f t="shared" si="304"/>
        <v>FR</v>
      </c>
      <c r="G4150" s="169">
        <f t="shared" si="305"/>
        <v>2.2999999999999998</v>
      </c>
      <c r="H4150" s="180">
        <v>1</v>
      </c>
      <c r="I4150" s="169">
        <f t="shared" si="306"/>
        <v>2.2999999999999998</v>
      </c>
    </row>
    <row r="4151" spans="1:16">
      <c r="A4151" s="96" t="s">
        <v>5869</v>
      </c>
      <c r="B4151" s="97" t="s">
        <v>4889</v>
      </c>
      <c r="C4151" s="98" t="s">
        <v>331</v>
      </c>
      <c r="D4151" s="111"/>
      <c r="E4151" s="173"/>
      <c r="F4151" s="66" t="str">
        <f t="shared" si="304"/>
        <v>UN</v>
      </c>
      <c r="G4151" s="169">
        <f t="shared" si="305"/>
        <v>0.99</v>
      </c>
      <c r="H4151" s="180">
        <v>1</v>
      </c>
      <c r="I4151" s="169">
        <f t="shared" si="306"/>
        <v>0.99</v>
      </c>
    </row>
    <row r="4152" spans="1:16">
      <c r="A4152" s="96" t="s">
        <v>5869</v>
      </c>
      <c r="B4152" s="97" t="s">
        <v>4880</v>
      </c>
      <c r="C4152" s="98" t="s">
        <v>1647</v>
      </c>
      <c r="D4152" s="111"/>
      <c r="E4152" s="173"/>
      <c r="F4152" s="66" t="str">
        <f t="shared" si="304"/>
        <v>CM3</v>
      </c>
      <c r="G4152" s="169">
        <f t="shared" si="305"/>
        <v>0.03</v>
      </c>
      <c r="H4152" s="180">
        <v>15</v>
      </c>
      <c r="I4152" s="169">
        <f t="shared" si="306"/>
        <v>0.44999999999999996</v>
      </c>
    </row>
    <row r="4153" spans="1:16">
      <c r="A4153" s="96" t="s">
        <v>5869</v>
      </c>
      <c r="B4153" s="97" t="s">
        <v>4902</v>
      </c>
      <c r="C4153" s="131" t="s">
        <v>364</v>
      </c>
      <c r="D4153" s="111"/>
      <c r="E4153" s="173"/>
      <c r="F4153" s="66" t="str">
        <f t="shared" si="304"/>
        <v>ROL</v>
      </c>
      <c r="G4153" s="169">
        <f t="shared" si="305"/>
        <v>4.4000000000000004</v>
      </c>
      <c r="H4153" s="180">
        <v>5.0000000000000001E-3</v>
      </c>
      <c r="I4153" s="169">
        <f t="shared" si="306"/>
        <v>2.2000000000000002E-2</v>
      </c>
    </row>
    <row r="4154" spans="1:16">
      <c r="A4154" s="96" t="s">
        <v>5869</v>
      </c>
      <c r="B4154" s="97" t="s">
        <v>4951</v>
      </c>
      <c r="C4154" s="98" t="s">
        <v>1649</v>
      </c>
      <c r="D4154" s="124"/>
      <c r="E4154" s="125"/>
      <c r="F4154" s="66" t="str">
        <f>+VLOOKUP(C4154,$C$7896:$F$9810,4,FALSE)</f>
        <v>UN</v>
      </c>
      <c r="G4154" s="169">
        <f t="shared" si="305"/>
        <v>16</v>
      </c>
      <c r="H4154" s="186">
        <v>4.0000000000000001E-3</v>
      </c>
      <c r="I4154" s="169">
        <f t="shared" si="306"/>
        <v>6.4000000000000001E-2</v>
      </c>
    </row>
    <row r="4155" spans="1:16">
      <c r="A4155" s="96" t="s">
        <v>5869</v>
      </c>
      <c r="B4155" s="97" t="s">
        <v>4878</v>
      </c>
      <c r="C4155" s="98" t="s">
        <v>1462</v>
      </c>
      <c r="D4155" s="124"/>
      <c r="E4155" s="125"/>
      <c r="F4155" s="66" t="str">
        <f>+VLOOKUP(C4155,$C$7896:$F$9810,4,FALSE)</f>
        <v>UN</v>
      </c>
      <c r="G4155" s="169">
        <f t="shared" si="305"/>
        <v>10.63</v>
      </c>
      <c r="H4155" s="102">
        <v>0.05</v>
      </c>
      <c r="I4155" s="169">
        <f t="shared" si="306"/>
        <v>0.53150000000000008</v>
      </c>
    </row>
    <row r="4156" spans="1:16">
      <c r="A4156" s="96" t="s">
        <v>5869</v>
      </c>
      <c r="B4156" s="116" t="s">
        <v>4421</v>
      </c>
      <c r="C4156" s="117"/>
      <c r="D4156" s="118"/>
      <c r="E4156" s="118"/>
      <c r="F4156" s="119"/>
      <c r="G4156" s="120"/>
      <c r="H4156" s="121"/>
      <c r="I4156" s="134">
        <f>SUBTOTAL(9,I4145:I4155)</f>
        <v>9.251199999999999</v>
      </c>
    </row>
    <row r="4157" spans="1:16">
      <c r="A4157" s="96" t="s">
        <v>5869</v>
      </c>
    </row>
    <row r="4158" spans="1:16" ht="14.25">
      <c r="A4158" s="440" t="s">
        <v>5892</v>
      </c>
      <c r="B4158" s="108" t="s">
        <v>3265</v>
      </c>
      <c r="D4158" s="172"/>
    </row>
    <row r="4159" spans="1:16">
      <c r="A4159" s="96" t="s">
        <v>5869</v>
      </c>
    </row>
    <row r="4160" spans="1:16" ht="25.5">
      <c r="A4160" s="96" t="s">
        <v>5869</v>
      </c>
      <c r="B4160" s="90" t="s">
        <v>5562</v>
      </c>
      <c r="C4160" s="23" t="s">
        <v>1406</v>
      </c>
      <c r="D4160" s="124"/>
      <c r="E4160" s="125"/>
      <c r="F4160" s="24" t="s">
        <v>1407</v>
      </c>
      <c r="G4160" s="51" t="s">
        <v>2730</v>
      </c>
      <c r="H4160" s="24" t="s">
        <v>4415</v>
      </c>
      <c r="I4160" s="24" t="s">
        <v>1403</v>
      </c>
    </row>
    <row r="4161" spans="1:16">
      <c r="A4161" s="96" t="s">
        <v>5869</v>
      </c>
      <c r="B4161" s="97" t="s">
        <v>4944</v>
      </c>
      <c r="C4161" s="98" t="s">
        <v>1101</v>
      </c>
      <c r="D4161" s="124"/>
      <c r="E4161" s="125"/>
      <c r="F4161" s="66" t="str">
        <f>+VLOOKUP(C4161,$C$7896:$P$9810,4,FALSE)</f>
        <v>UN</v>
      </c>
      <c r="G4161" s="169">
        <f t="shared" ref="G4161:G4167" si="307">+VLOOKUP(C4161,$C$7896:$P$9810,13,FALSE)</f>
        <v>0.3</v>
      </c>
      <c r="H4161" s="180">
        <v>1</v>
      </c>
      <c r="I4161" s="169">
        <f t="shared" ref="I4161:I4167" si="308">G4161*H4161</f>
        <v>0.3</v>
      </c>
    </row>
    <row r="4162" spans="1:16">
      <c r="A4162" s="96" t="s">
        <v>5869</v>
      </c>
      <c r="B4162" s="97" t="s">
        <v>4879</v>
      </c>
      <c r="C4162" s="98" t="s">
        <v>545</v>
      </c>
      <c r="D4162" s="124"/>
      <c r="E4162" s="125"/>
      <c r="F4162" s="66" t="str">
        <f>+VLOOKUP(C4162,$C$7896:$P$9810,4,FALSE)</f>
        <v>CM3</v>
      </c>
      <c r="G4162" s="169">
        <f t="shared" si="307"/>
        <v>8.6999999999999994E-3</v>
      </c>
      <c r="H4162" s="180">
        <v>15</v>
      </c>
      <c r="I4162" s="169">
        <f t="shared" si="308"/>
        <v>0.1305</v>
      </c>
    </row>
    <row r="4163" spans="1:16" s="63" customFormat="1">
      <c r="A4163" s="277" t="s">
        <v>5869</v>
      </c>
      <c r="B4163" s="220" t="s">
        <v>4881</v>
      </c>
      <c r="C4163" s="222" t="s">
        <v>546</v>
      </c>
      <c r="D4163" s="415"/>
      <c r="E4163" s="416"/>
      <c r="F4163" s="67" t="str">
        <f>+VLOOKUP(C4163,$C$7896:$P$9810,4,FALSE)</f>
        <v>PQ</v>
      </c>
      <c r="G4163" s="100">
        <f t="shared" si="307"/>
        <v>15</v>
      </c>
      <c r="H4163" s="278">
        <v>5.0000000000000001E-3</v>
      </c>
      <c r="I4163" s="100">
        <f t="shared" si="308"/>
        <v>7.4999999999999997E-2</v>
      </c>
      <c r="P4163" s="64"/>
    </row>
    <row r="4164" spans="1:16">
      <c r="A4164" s="96" t="s">
        <v>5869</v>
      </c>
      <c r="B4164" s="97" t="s">
        <v>4971</v>
      </c>
      <c r="C4164" s="98" t="s">
        <v>1186</v>
      </c>
      <c r="D4164" s="81"/>
      <c r="E4164" s="66"/>
      <c r="F4164" s="66" t="str">
        <f>+VLOOKUP(C4164,$C$7896:$P$9810,4,FALSE)</f>
        <v>UN</v>
      </c>
      <c r="G4164" s="169">
        <f t="shared" si="307"/>
        <v>1.5</v>
      </c>
      <c r="H4164" s="180">
        <v>1</v>
      </c>
      <c r="I4164" s="169">
        <f t="shared" si="308"/>
        <v>1.5</v>
      </c>
    </row>
    <row r="4165" spans="1:16">
      <c r="A4165" s="96" t="s">
        <v>5869</v>
      </c>
      <c r="B4165" s="97" t="s">
        <v>4877</v>
      </c>
      <c r="C4165" s="98" t="s">
        <v>269</v>
      </c>
      <c r="D4165" s="111"/>
      <c r="E4165" s="173"/>
      <c r="F4165" s="66" t="str">
        <f>+VLOOKUP(C4165,$C$7896:$P$9810,4,FALSE)</f>
        <v>UN</v>
      </c>
      <c r="G4165" s="169">
        <f t="shared" si="307"/>
        <v>0.04</v>
      </c>
      <c r="H4165" s="180">
        <v>1</v>
      </c>
      <c r="I4165" s="169">
        <f t="shared" si="308"/>
        <v>0.04</v>
      </c>
    </row>
    <row r="4166" spans="1:16">
      <c r="A4166" s="96" t="s">
        <v>5869</v>
      </c>
      <c r="B4166" s="97" t="s">
        <v>4951</v>
      </c>
      <c r="C4166" s="98" t="s">
        <v>1649</v>
      </c>
      <c r="D4166" s="124"/>
      <c r="E4166" s="125"/>
      <c r="F4166" s="66" t="str">
        <f>+VLOOKUP(C4166,$C$7896:$F$9810,4,FALSE)</f>
        <v>UN</v>
      </c>
      <c r="G4166" s="169">
        <f t="shared" si="307"/>
        <v>16</v>
      </c>
      <c r="H4166" s="186">
        <v>4.0000000000000001E-3</v>
      </c>
      <c r="I4166" s="169">
        <f t="shared" si="308"/>
        <v>6.4000000000000001E-2</v>
      </c>
    </row>
    <row r="4167" spans="1:16">
      <c r="A4167" s="96" t="s">
        <v>5869</v>
      </c>
      <c r="B4167" s="97" t="s">
        <v>4878</v>
      </c>
      <c r="C4167" s="98" t="s">
        <v>1462</v>
      </c>
      <c r="D4167" s="124"/>
      <c r="E4167" s="125"/>
      <c r="F4167" s="66" t="str">
        <f>+VLOOKUP(C4167,$C$7896:$F$9810,4,FALSE)</f>
        <v>UN</v>
      </c>
      <c r="G4167" s="169">
        <f t="shared" si="307"/>
        <v>10.63</v>
      </c>
      <c r="H4167" s="102">
        <v>0.05</v>
      </c>
      <c r="I4167" s="169">
        <f t="shared" si="308"/>
        <v>0.53150000000000008</v>
      </c>
    </row>
    <row r="4168" spans="1:16">
      <c r="A4168" s="96" t="s">
        <v>5869</v>
      </c>
      <c r="B4168" s="116" t="s">
        <v>4421</v>
      </c>
      <c r="C4168" s="117"/>
      <c r="D4168" s="118"/>
      <c r="E4168" s="118"/>
      <c r="F4168" s="119"/>
      <c r="G4168" s="120"/>
      <c r="H4168" s="121"/>
      <c r="I4168" s="134">
        <f>SUBTOTAL(9,I4161:I4167)</f>
        <v>2.641</v>
      </c>
    </row>
    <row r="4169" spans="1:16">
      <c r="A4169" s="96" t="s">
        <v>5869</v>
      </c>
    </row>
    <row r="4170" spans="1:16" ht="14.25">
      <c r="A4170" s="440" t="s">
        <v>5892</v>
      </c>
      <c r="B4170" s="108" t="s">
        <v>3266</v>
      </c>
      <c r="D4170" s="172"/>
    </row>
    <row r="4171" spans="1:16">
      <c r="A4171" s="96" t="s">
        <v>5869</v>
      </c>
    </row>
    <row r="4172" spans="1:16" ht="25.5">
      <c r="A4172" s="96" t="s">
        <v>5869</v>
      </c>
      <c r="B4172" s="90" t="s">
        <v>5562</v>
      </c>
      <c r="C4172" s="23" t="s">
        <v>1406</v>
      </c>
      <c r="D4172" s="124"/>
      <c r="E4172" s="125"/>
      <c r="F4172" s="24" t="s">
        <v>1407</v>
      </c>
      <c r="G4172" s="51" t="s">
        <v>2730</v>
      </c>
      <c r="H4172" s="24" t="s">
        <v>4415</v>
      </c>
      <c r="I4172" s="24" t="s">
        <v>1403</v>
      </c>
    </row>
    <row r="4173" spans="1:16">
      <c r="A4173" s="96" t="s">
        <v>5869</v>
      </c>
      <c r="B4173" s="97" t="s">
        <v>4930</v>
      </c>
      <c r="C4173" s="98" t="s">
        <v>1814</v>
      </c>
      <c r="D4173" s="124"/>
      <c r="E4173" s="125"/>
      <c r="F4173" s="66" t="str">
        <f t="shared" ref="F4173:F4181" si="309">+VLOOKUP(C4173,$C$7896:$P$9810,4,FALSE)</f>
        <v>UN</v>
      </c>
      <c r="G4173" s="169">
        <f t="shared" ref="G4173:G4181" si="310">+VLOOKUP(C4173,$C$7896:$P$9810,13,FALSE)</f>
        <v>1.5</v>
      </c>
      <c r="H4173" s="168">
        <v>1</v>
      </c>
      <c r="I4173" s="169">
        <f t="shared" ref="I4173:I4185" si="311">G4173*H4173</f>
        <v>1.5</v>
      </c>
    </row>
    <row r="4174" spans="1:16">
      <c r="A4174" s="96" t="s">
        <v>5869</v>
      </c>
      <c r="B4174" s="97" t="s">
        <v>4944</v>
      </c>
      <c r="C4174" s="98" t="s">
        <v>1101</v>
      </c>
      <c r="D4174" s="124"/>
      <c r="E4174" s="125"/>
      <c r="F4174" s="66" t="str">
        <f t="shared" si="309"/>
        <v>UN</v>
      </c>
      <c r="G4174" s="169">
        <f t="shared" si="310"/>
        <v>0.3</v>
      </c>
      <c r="H4174" s="180">
        <v>1</v>
      </c>
      <c r="I4174" s="169">
        <f t="shared" si="311"/>
        <v>0.3</v>
      </c>
    </row>
    <row r="4175" spans="1:16">
      <c r="A4175" s="96" t="s">
        <v>5869</v>
      </c>
      <c r="B4175" s="97" t="s">
        <v>4879</v>
      </c>
      <c r="C4175" s="98" t="s">
        <v>545</v>
      </c>
      <c r="D4175" s="124"/>
      <c r="E4175" s="125"/>
      <c r="F4175" s="66" t="str">
        <f t="shared" si="309"/>
        <v>CM3</v>
      </c>
      <c r="G4175" s="169">
        <f t="shared" si="310"/>
        <v>8.6999999999999994E-3</v>
      </c>
      <c r="H4175" s="180">
        <v>1</v>
      </c>
      <c r="I4175" s="169">
        <f t="shared" si="311"/>
        <v>8.6999999999999994E-3</v>
      </c>
    </row>
    <row r="4176" spans="1:16" s="63" customFormat="1">
      <c r="A4176" s="277" t="s">
        <v>5869</v>
      </c>
      <c r="B4176" s="220" t="s">
        <v>4881</v>
      </c>
      <c r="C4176" s="222" t="s">
        <v>546</v>
      </c>
      <c r="D4176" s="415"/>
      <c r="E4176" s="416"/>
      <c r="F4176" s="67" t="str">
        <f t="shared" si="309"/>
        <v>PQ</v>
      </c>
      <c r="G4176" s="100">
        <f t="shared" si="310"/>
        <v>15</v>
      </c>
      <c r="H4176" s="278">
        <v>5.0000000000000001E-3</v>
      </c>
      <c r="I4176" s="100">
        <f t="shared" si="311"/>
        <v>7.4999999999999997E-2</v>
      </c>
      <c r="P4176" s="64"/>
    </row>
    <row r="4177" spans="1:14">
      <c r="A4177" s="96" t="s">
        <v>5869</v>
      </c>
      <c r="B4177" s="97" t="s">
        <v>4913</v>
      </c>
      <c r="C4177" s="98" t="s">
        <v>1074</v>
      </c>
      <c r="D4177" s="81"/>
      <c r="E4177" s="66"/>
      <c r="F4177" s="66" t="str">
        <f t="shared" si="309"/>
        <v>UN</v>
      </c>
      <c r="G4177" s="169">
        <f t="shared" si="310"/>
        <v>1</v>
      </c>
      <c r="H4177" s="180">
        <v>1</v>
      </c>
      <c r="I4177" s="169">
        <f t="shared" si="311"/>
        <v>1</v>
      </c>
    </row>
    <row r="4178" spans="1:14">
      <c r="A4178" s="96" t="s">
        <v>5869</v>
      </c>
      <c r="B4178" s="97" t="s">
        <v>4887</v>
      </c>
      <c r="C4178" s="98" t="s">
        <v>3947</v>
      </c>
      <c r="D4178" s="111"/>
      <c r="E4178" s="173"/>
      <c r="F4178" s="66" t="str">
        <f t="shared" si="309"/>
        <v>FR</v>
      </c>
      <c r="G4178" s="169">
        <f t="shared" si="310"/>
        <v>2.2999999999999998</v>
      </c>
      <c r="H4178" s="180">
        <v>1</v>
      </c>
      <c r="I4178" s="169">
        <f t="shared" si="311"/>
        <v>2.2999999999999998</v>
      </c>
    </row>
    <row r="4179" spans="1:14">
      <c r="A4179" s="96" t="s">
        <v>5869</v>
      </c>
      <c r="B4179" s="97" t="s">
        <v>4889</v>
      </c>
      <c r="C4179" s="98" t="s">
        <v>331</v>
      </c>
      <c r="D4179" s="111"/>
      <c r="E4179" s="173"/>
      <c r="F4179" s="66" t="str">
        <f t="shared" si="309"/>
        <v>UN</v>
      </c>
      <c r="G4179" s="169">
        <f t="shared" si="310"/>
        <v>0.99</v>
      </c>
      <c r="H4179" s="180">
        <v>1</v>
      </c>
      <c r="I4179" s="169">
        <f t="shared" si="311"/>
        <v>0.99</v>
      </c>
    </row>
    <row r="4180" spans="1:14">
      <c r="A4180" s="96" t="s">
        <v>5869</v>
      </c>
      <c r="B4180" s="97" t="s">
        <v>4880</v>
      </c>
      <c r="C4180" s="98" t="s">
        <v>1647</v>
      </c>
      <c r="D4180" s="111"/>
      <c r="E4180" s="173"/>
      <c r="F4180" s="66" t="str">
        <f t="shared" si="309"/>
        <v>CM3</v>
      </c>
      <c r="G4180" s="169">
        <f t="shared" si="310"/>
        <v>0.03</v>
      </c>
      <c r="H4180" s="180">
        <v>15</v>
      </c>
      <c r="I4180" s="169">
        <f t="shared" si="311"/>
        <v>0.44999999999999996</v>
      </c>
      <c r="K4180" s="79"/>
      <c r="L4180" s="79"/>
      <c r="M4180" s="79"/>
      <c r="N4180" s="79"/>
    </row>
    <row r="4181" spans="1:14">
      <c r="A4181" s="96" t="s">
        <v>5869</v>
      </c>
      <c r="B4181" s="97" t="s">
        <v>4902</v>
      </c>
      <c r="C4181" s="131" t="s">
        <v>364</v>
      </c>
      <c r="D4181" s="111"/>
      <c r="E4181" s="173"/>
      <c r="F4181" s="66" t="str">
        <f t="shared" si="309"/>
        <v>ROL</v>
      </c>
      <c r="G4181" s="169">
        <f t="shared" si="310"/>
        <v>4.4000000000000004</v>
      </c>
      <c r="H4181" s="180">
        <v>5.0000000000000001E-3</v>
      </c>
      <c r="I4181" s="169">
        <f t="shared" si="311"/>
        <v>2.2000000000000002E-2</v>
      </c>
      <c r="K4181" s="79"/>
      <c r="L4181" s="171"/>
      <c r="M4181" s="171"/>
      <c r="N4181" s="79"/>
    </row>
    <row r="4182" spans="1:14">
      <c r="A4182" s="96" t="s">
        <v>5869</v>
      </c>
      <c r="B4182" s="97" t="s">
        <v>4877</v>
      </c>
      <c r="C4182" s="98" t="s">
        <v>269</v>
      </c>
      <c r="D4182" s="111"/>
      <c r="E4182" s="173"/>
      <c r="F4182" s="66" t="str">
        <f>+VLOOKUP(C4182,$C$7896:$P$9810,4,FALSE)</f>
        <v>UN</v>
      </c>
      <c r="G4182" s="169">
        <f>+VLOOKUP(C4182,$C$7896:$P$9810,13,FALSE)</f>
        <v>0.04</v>
      </c>
      <c r="H4182" s="180">
        <v>1</v>
      </c>
      <c r="I4182" s="169">
        <f>G4182*H4182</f>
        <v>0.04</v>
      </c>
      <c r="K4182" s="79"/>
      <c r="L4182" s="171"/>
      <c r="M4182" s="171"/>
      <c r="N4182" s="79"/>
    </row>
    <row r="4183" spans="1:14">
      <c r="A4183" s="96" t="s">
        <v>5869</v>
      </c>
      <c r="B4183" s="97" t="s">
        <v>4951</v>
      </c>
      <c r="C4183" s="98" t="s">
        <v>1649</v>
      </c>
      <c r="D4183" s="124"/>
      <c r="E4183" s="125"/>
      <c r="F4183" s="66" t="str">
        <f>+VLOOKUP(C4183,$C$7896:$F$9810,4,FALSE)</f>
        <v>UN</v>
      </c>
      <c r="G4183" s="169">
        <f>+VLOOKUP(C4183,$C$7896:$P$9810,13,FALSE)</f>
        <v>16</v>
      </c>
      <c r="H4183" s="186">
        <v>4.0000000000000001E-3</v>
      </c>
      <c r="I4183" s="169">
        <f>G4183*H4183</f>
        <v>6.4000000000000001E-2</v>
      </c>
      <c r="K4183" s="79"/>
      <c r="L4183" s="171"/>
      <c r="M4183" s="171"/>
      <c r="N4183" s="79"/>
    </row>
    <row r="4184" spans="1:14">
      <c r="A4184" s="96" t="s">
        <v>5869</v>
      </c>
      <c r="B4184" s="97" t="s">
        <v>4878</v>
      </c>
      <c r="C4184" s="98" t="s">
        <v>1462</v>
      </c>
      <c r="D4184" s="124"/>
      <c r="E4184" s="125"/>
      <c r="F4184" s="66" t="str">
        <f>+VLOOKUP(C4184,$C$7896:$F$9810,4,FALSE)</f>
        <v>UN</v>
      </c>
      <c r="G4184" s="169">
        <f>+VLOOKUP(C4184,$C$7896:$P$9810,13,FALSE)</f>
        <v>10.63</v>
      </c>
      <c r="H4184" s="102">
        <v>0.05</v>
      </c>
      <c r="I4184" s="169">
        <f>G4184*H4184</f>
        <v>0.53150000000000008</v>
      </c>
      <c r="K4184" s="79"/>
      <c r="L4184" s="171"/>
      <c r="M4184" s="171"/>
      <c r="N4184" s="79"/>
    </row>
    <row r="4185" spans="1:14">
      <c r="A4185" s="96" t="s">
        <v>5869</v>
      </c>
      <c r="B4185" s="97"/>
      <c r="C4185" s="98"/>
      <c r="D4185" s="124"/>
      <c r="E4185" s="125"/>
      <c r="F4185" s="66"/>
      <c r="G4185" s="169"/>
      <c r="H4185" s="102"/>
      <c r="I4185" s="169">
        <f t="shared" si="311"/>
        <v>0</v>
      </c>
      <c r="K4185" s="79"/>
      <c r="L4185" s="171"/>
      <c r="M4185" s="171"/>
      <c r="N4185" s="79"/>
    </row>
    <row r="4186" spans="1:14">
      <c r="A4186" s="96" t="s">
        <v>5869</v>
      </c>
      <c r="B4186" s="116" t="s">
        <v>4421</v>
      </c>
      <c r="C4186" s="117"/>
      <c r="D4186" s="118"/>
      <c r="E4186" s="118"/>
      <c r="F4186" s="119"/>
      <c r="G4186" s="120"/>
      <c r="H4186" s="121"/>
      <c r="I4186" s="134">
        <f>SUBTOTAL(9,I4173:I4185)</f>
        <v>7.281200000000001</v>
      </c>
      <c r="K4186" s="79"/>
      <c r="L4186" s="171"/>
      <c r="M4186" s="171"/>
      <c r="N4186" s="79"/>
    </row>
    <row r="4187" spans="1:14">
      <c r="A4187" s="96" t="s">
        <v>5869</v>
      </c>
      <c r="K4187" s="79"/>
      <c r="L4187" s="171"/>
      <c r="M4187" s="171"/>
      <c r="N4187" s="79"/>
    </row>
    <row r="4188" spans="1:14" ht="14.25">
      <c r="A4188" s="440" t="s">
        <v>5892</v>
      </c>
      <c r="B4188" s="108" t="s">
        <v>3251</v>
      </c>
      <c r="D4188" s="172"/>
      <c r="K4188" s="79"/>
      <c r="L4188" s="79"/>
      <c r="M4188" s="79"/>
      <c r="N4188" s="79"/>
    </row>
    <row r="4189" spans="1:14">
      <c r="A4189" s="96" t="s">
        <v>5869</v>
      </c>
    </row>
    <row r="4190" spans="1:14" ht="25.5">
      <c r="A4190" s="96" t="s">
        <v>5869</v>
      </c>
      <c r="B4190" s="90" t="s">
        <v>5562</v>
      </c>
      <c r="C4190" s="23" t="s">
        <v>1406</v>
      </c>
      <c r="D4190" s="124"/>
      <c r="E4190" s="125"/>
      <c r="F4190" s="24" t="s">
        <v>1407</v>
      </c>
      <c r="G4190" s="51" t="s">
        <v>2730</v>
      </c>
      <c r="H4190" s="24" t="s">
        <v>4415</v>
      </c>
      <c r="I4190" s="24" t="s">
        <v>1403</v>
      </c>
    </row>
    <row r="4191" spans="1:14">
      <c r="A4191" s="96" t="s">
        <v>5869</v>
      </c>
      <c r="B4191" s="97" t="s">
        <v>4972</v>
      </c>
      <c r="C4191" s="98" t="s">
        <v>333</v>
      </c>
      <c r="D4191" s="124"/>
      <c r="E4191" s="125"/>
      <c r="F4191" s="66" t="str">
        <f t="shared" ref="F4191:F4210" si="312">+VLOOKUP(C4191,$C$7896:$P$9810,4,FALSE)</f>
        <v>UN</v>
      </c>
      <c r="G4191" s="169">
        <f t="shared" ref="G4191:G4226" si="313">+VLOOKUP(C4191,$C$7896:$P$9810,13,FALSE)</f>
        <v>43.125</v>
      </c>
      <c r="H4191" s="99">
        <v>8</v>
      </c>
      <c r="I4191" s="169">
        <f>G4191*H4191</f>
        <v>345</v>
      </c>
    </row>
    <row r="4192" spans="1:14">
      <c r="A4192" s="96" t="s">
        <v>5869</v>
      </c>
      <c r="B4192" s="97" t="s">
        <v>4973</v>
      </c>
      <c r="C4192" s="98" t="s">
        <v>1712</v>
      </c>
      <c r="D4192" s="124"/>
      <c r="E4192" s="125"/>
      <c r="F4192" s="66" t="str">
        <f t="shared" si="312"/>
        <v>UN</v>
      </c>
      <c r="G4192" s="169">
        <f t="shared" si="313"/>
        <v>71.400000000000006</v>
      </c>
      <c r="H4192" s="99">
        <v>1</v>
      </c>
      <c r="I4192" s="169">
        <f>G4192*H4192</f>
        <v>71.400000000000006</v>
      </c>
    </row>
    <row r="4193" spans="1:16">
      <c r="A4193" s="96" t="s">
        <v>5869</v>
      </c>
      <c r="B4193" s="97" t="s">
        <v>4974</v>
      </c>
      <c r="C4193" s="98" t="s">
        <v>715</v>
      </c>
      <c r="D4193" s="124"/>
      <c r="E4193" s="125"/>
      <c r="F4193" s="66" t="str">
        <f t="shared" si="312"/>
        <v>UN</v>
      </c>
      <c r="G4193" s="169">
        <f t="shared" si="313"/>
        <v>7.8150000000000004</v>
      </c>
      <c r="H4193" s="99">
        <v>2</v>
      </c>
      <c r="I4193" s="169">
        <f>G4193*H4193</f>
        <v>15.63</v>
      </c>
    </row>
    <row r="4194" spans="1:16">
      <c r="A4194" s="96" t="s">
        <v>5869</v>
      </c>
      <c r="B4194" s="97" t="s">
        <v>4975</v>
      </c>
      <c r="C4194" s="98" t="s">
        <v>328</v>
      </c>
      <c r="D4194" s="124"/>
      <c r="E4194" s="125"/>
      <c r="F4194" s="66" t="str">
        <f t="shared" si="312"/>
        <v>UN</v>
      </c>
      <c r="G4194" s="169">
        <f t="shared" si="313"/>
        <v>3.5</v>
      </c>
      <c r="H4194" s="99">
        <v>4</v>
      </c>
      <c r="I4194" s="169">
        <f>G4194*H4194</f>
        <v>14</v>
      </c>
    </row>
    <row r="4195" spans="1:16">
      <c r="A4195" s="96" t="s">
        <v>5869</v>
      </c>
      <c r="B4195" s="97" t="s">
        <v>4976</v>
      </c>
      <c r="C4195" s="98" t="s">
        <v>157</v>
      </c>
      <c r="D4195" s="81"/>
      <c r="E4195" s="66"/>
      <c r="F4195" s="66" t="str">
        <f t="shared" si="312"/>
        <v>UN</v>
      </c>
      <c r="G4195" s="169">
        <f t="shared" si="313"/>
        <v>6.25</v>
      </c>
      <c r="H4195" s="99">
        <v>6</v>
      </c>
      <c r="I4195" s="169">
        <f t="shared" ref="I4195:I4208" si="314">G4195*H4195</f>
        <v>37.5</v>
      </c>
    </row>
    <row r="4196" spans="1:16">
      <c r="A4196" s="96" t="s">
        <v>5869</v>
      </c>
      <c r="B4196" s="97" t="s">
        <v>4977</v>
      </c>
      <c r="C4196" s="98" t="s">
        <v>368</v>
      </c>
      <c r="D4196" s="111"/>
      <c r="E4196" s="173"/>
      <c r="F4196" s="66" t="str">
        <f t="shared" si="312"/>
        <v>UN</v>
      </c>
      <c r="G4196" s="169">
        <f t="shared" si="313"/>
        <v>26.25</v>
      </c>
      <c r="H4196" s="99">
        <v>1</v>
      </c>
      <c r="I4196" s="169">
        <f t="shared" si="314"/>
        <v>26.25</v>
      </c>
    </row>
    <row r="4197" spans="1:16">
      <c r="A4197" s="96" t="s">
        <v>5869</v>
      </c>
      <c r="B4197" s="97" t="s">
        <v>4944</v>
      </c>
      <c r="C4197" s="98" t="s">
        <v>1101</v>
      </c>
      <c r="D4197" s="111"/>
      <c r="E4197" s="173"/>
      <c r="F4197" s="66" t="str">
        <f t="shared" si="312"/>
        <v>UN</v>
      </c>
      <c r="G4197" s="169">
        <f t="shared" si="313"/>
        <v>0.3</v>
      </c>
      <c r="H4197" s="99">
        <v>50</v>
      </c>
      <c r="I4197" s="169">
        <f t="shared" si="314"/>
        <v>15</v>
      </c>
    </row>
    <row r="4198" spans="1:16">
      <c r="A4198" s="96" t="s">
        <v>5869</v>
      </c>
      <c r="B4198" s="97" t="s">
        <v>4892</v>
      </c>
      <c r="C4198" s="98" t="s">
        <v>1105</v>
      </c>
      <c r="D4198" s="111"/>
      <c r="E4198" s="173"/>
      <c r="F4198" s="66" t="str">
        <f t="shared" si="312"/>
        <v>UN</v>
      </c>
      <c r="G4198" s="169">
        <f t="shared" si="313"/>
        <v>0.9375</v>
      </c>
      <c r="H4198" s="99">
        <v>15</v>
      </c>
      <c r="I4198" s="169">
        <f t="shared" si="314"/>
        <v>14.0625</v>
      </c>
    </row>
    <row r="4199" spans="1:16">
      <c r="A4199" s="96" t="s">
        <v>5869</v>
      </c>
      <c r="B4199" s="97" t="s">
        <v>4896</v>
      </c>
      <c r="C4199" s="98" t="s">
        <v>209</v>
      </c>
      <c r="D4199" s="111"/>
      <c r="E4199" s="173"/>
      <c r="F4199" s="66" t="str">
        <f t="shared" si="312"/>
        <v>UN</v>
      </c>
      <c r="G4199" s="169">
        <f t="shared" si="313"/>
        <v>1.26</v>
      </c>
      <c r="H4199" s="99">
        <v>12</v>
      </c>
      <c r="I4199" s="169">
        <f t="shared" si="314"/>
        <v>15.120000000000001</v>
      </c>
    </row>
    <row r="4200" spans="1:16">
      <c r="A4200" s="96" t="s">
        <v>5869</v>
      </c>
      <c r="B4200" s="97" t="s">
        <v>4978</v>
      </c>
      <c r="C4200" s="98" t="s">
        <v>249</v>
      </c>
      <c r="D4200" s="111"/>
      <c r="E4200" s="173"/>
      <c r="F4200" s="66" t="str">
        <f t="shared" si="312"/>
        <v>UN</v>
      </c>
      <c r="G4200" s="169">
        <f t="shared" si="313"/>
        <v>2.54</v>
      </c>
      <c r="H4200" s="99">
        <v>4</v>
      </c>
      <c r="I4200" s="169">
        <f t="shared" si="314"/>
        <v>10.16</v>
      </c>
    </row>
    <row r="4201" spans="1:16">
      <c r="A4201" s="96" t="s">
        <v>5869</v>
      </c>
      <c r="B4201" s="97" t="s">
        <v>4893</v>
      </c>
      <c r="C4201" s="98" t="s">
        <v>1654</v>
      </c>
      <c r="D4201" s="111"/>
      <c r="E4201" s="173"/>
      <c r="F4201" s="66" t="str">
        <f t="shared" si="312"/>
        <v>UN</v>
      </c>
      <c r="G4201" s="169">
        <f t="shared" si="313"/>
        <v>0.41500000000000004</v>
      </c>
      <c r="H4201" s="99">
        <v>15</v>
      </c>
      <c r="I4201" s="169">
        <f t="shared" si="314"/>
        <v>6.2250000000000005</v>
      </c>
    </row>
    <row r="4202" spans="1:16">
      <c r="A4202" s="96" t="s">
        <v>5869</v>
      </c>
      <c r="B4202" s="97" t="s">
        <v>4889</v>
      </c>
      <c r="C4202" s="98" t="s">
        <v>331</v>
      </c>
      <c r="D4202" s="111"/>
      <c r="E4202" s="173"/>
      <c r="F4202" s="66" t="str">
        <f t="shared" si="312"/>
        <v>UN</v>
      </c>
      <c r="G4202" s="169">
        <f t="shared" si="313"/>
        <v>0.99</v>
      </c>
      <c r="H4202" s="99">
        <v>5</v>
      </c>
      <c r="I4202" s="169">
        <f t="shared" si="314"/>
        <v>4.95</v>
      </c>
    </row>
    <row r="4203" spans="1:16" s="63" customFormat="1">
      <c r="A4203" s="277" t="s">
        <v>5869</v>
      </c>
      <c r="B4203" s="220" t="s">
        <v>4881</v>
      </c>
      <c r="C4203" s="222" t="s">
        <v>546</v>
      </c>
      <c r="D4203" s="417"/>
      <c r="E4203" s="418"/>
      <c r="F4203" s="67" t="str">
        <f t="shared" si="312"/>
        <v>PQ</v>
      </c>
      <c r="G4203" s="100">
        <f t="shared" si="313"/>
        <v>15</v>
      </c>
      <c r="H4203" s="425">
        <v>0.5</v>
      </c>
      <c r="I4203" s="100">
        <f t="shared" si="314"/>
        <v>7.5</v>
      </c>
      <c r="P4203" s="64"/>
    </row>
    <row r="4204" spans="1:16">
      <c r="A4204" s="96" t="s">
        <v>5869</v>
      </c>
      <c r="B4204" s="97" t="s">
        <v>4979</v>
      </c>
      <c r="C4204" s="98" t="s">
        <v>422</v>
      </c>
      <c r="D4204" s="111"/>
      <c r="E4204" s="173"/>
      <c r="F4204" s="66" t="str">
        <f t="shared" si="312"/>
        <v>UN</v>
      </c>
      <c r="G4204" s="169">
        <f t="shared" si="313"/>
        <v>8.5</v>
      </c>
      <c r="H4204" s="99">
        <v>1</v>
      </c>
      <c r="I4204" s="169">
        <f t="shared" si="314"/>
        <v>8.5</v>
      </c>
    </row>
    <row r="4205" spans="1:16">
      <c r="A4205" s="96" t="s">
        <v>5869</v>
      </c>
      <c r="B4205" s="97" t="s">
        <v>4925</v>
      </c>
      <c r="C4205" s="98" t="s">
        <v>704</v>
      </c>
      <c r="D4205" s="111"/>
      <c r="E4205" s="173"/>
      <c r="F4205" s="66" t="str">
        <f t="shared" si="312"/>
        <v>UN</v>
      </c>
      <c r="G4205" s="169">
        <f t="shared" si="313"/>
        <v>1.1067450000000001</v>
      </c>
      <c r="H4205" s="99">
        <v>8</v>
      </c>
      <c r="I4205" s="169">
        <f t="shared" si="314"/>
        <v>8.8539600000000007</v>
      </c>
    </row>
    <row r="4206" spans="1:16">
      <c r="A4206" s="96" t="s">
        <v>5869</v>
      </c>
      <c r="B4206" s="97" t="s">
        <v>4901</v>
      </c>
      <c r="C4206" s="131" t="s">
        <v>420</v>
      </c>
      <c r="D4206" s="111"/>
      <c r="E4206" s="173"/>
      <c r="F4206" s="66" t="str">
        <f t="shared" si="312"/>
        <v>M</v>
      </c>
      <c r="G4206" s="169">
        <f t="shared" si="313"/>
        <v>7.4</v>
      </c>
      <c r="H4206" s="99">
        <v>1</v>
      </c>
      <c r="I4206" s="169">
        <f t="shared" si="314"/>
        <v>7.4</v>
      </c>
    </row>
    <row r="4207" spans="1:16">
      <c r="A4207" s="96" t="s">
        <v>5869</v>
      </c>
      <c r="B4207" s="97" t="s">
        <v>4956</v>
      </c>
      <c r="C4207" s="98" t="s">
        <v>323</v>
      </c>
      <c r="D4207" s="111"/>
      <c r="E4207" s="173"/>
      <c r="F4207" s="66" t="str">
        <f t="shared" si="312"/>
        <v>UN</v>
      </c>
      <c r="G4207" s="169">
        <f t="shared" si="313"/>
        <v>0.3</v>
      </c>
      <c r="H4207" s="99">
        <v>25</v>
      </c>
      <c r="I4207" s="169">
        <f t="shared" si="314"/>
        <v>7.5</v>
      </c>
    </row>
    <row r="4208" spans="1:16">
      <c r="A4208" s="96" t="s">
        <v>5869</v>
      </c>
      <c r="B4208" s="97" t="s">
        <v>4933</v>
      </c>
      <c r="C4208" s="126" t="s">
        <v>2823</v>
      </c>
      <c r="D4208" s="111"/>
      <c r="E4208" s="173"/>
      <c r="F4208" s="66" t="str">
        <f t="shared" si="312"/>
        <v>UN</v>
      </c>
      <c r="G4208" s="169">
        <f t="shared" si="313"/>
        <v>1.87</v>
      </c>
      <c r="H4208" s="99">
        <v>4</v>
      </c>
      <c r="I4208" s="169">
        <f t="shared" si="314"/>
        <v>7.48</v>
      </c>
    </row>
    <row r="4209" spans="1:9">
      <c r="A4209" s="96" t="s">
        <v>5869</v>
      </c>
      <c r="B4209" s="97" t="s">
        <v>4980</v>
      </c>
      <c r="C4209" s="98" t="s">
        <v>428</v>
      </c>
      <c r="D4209" s="111"/>
      <c r="E4209" s="173"/>
      <c r="F4209" s="66" t="str">
        <f t="shared" si="312"/>
        <v>UN</v>
      </c>
      <c r="G4209" s="169">
        <f t="shared" si="313"/>
        <v>6.1</v>
      </c>
      <c r="H4209" s="99">
        <v>1</v>
      </c>
      <c r="I4209" s="169">
        <f>G4209*H4209</f>
        <v>6.1</v>
      </c>
    </row>
    <row r="4210" spans="1:9">
      <c r="A4210" s="96" t="s">
        <v>5869</v>
      </c>
      <c r="B4210" s="97" t="s">
        <v>4928</v>
      </c>
      <c r="C4210" s="98" t="s">
        <v>3532</v>
      </c>
      <c r="D4210" s="111"/>
      <c r="E4210" s="173"/>
      <c r="F4210" s="66" t="str">
        <f t="shared" si="312"/>
        <v>UN</v>
      </c>
      <c r="G4210" s="169">
        <f t="shared" si="313"/>
        <v>1.5049999999999999</v>
      </c>
      <c r="H4210" s="99">
        <v>1</v>
      </c>
      <c r="I4210" s="169">
        <f>G4210*H4210</f>
        <v>1.5049999999999999</v>
      </c>
    </row>
    <row r="4211" spans="1:9">
      <c r="A4211" s="96" t="s">
        <v>5869</v>
      </c>
      <c r="B4211" s="97" t="s">
        <v>4894</v>
      </c>
      <c r="C4211" s="98" t="s">
        <v>1652</v>
      </c>
      <c r="D4211" s="124"/>
      <c r="E4211" s="125"/>
      <c r="F4211" s="66" t="str">
        <f>+VLOOKUP(C4211,$C$7896:$F$9810,4,FALSE)</f>
        <v>UN</v>
      </c>
      <c r="G4211" s="169">
        <f t="shared" si="313"/>
        <v>0.41</v>
      </c>
      <c r="H4211" s="99">
        <v>10</v>
      </c>
      <c r="I4211" s="169">
        <f>G4211*H4211</f>
        <v>4.0999999999999996</v>
      </c>
    </row>
    <row r="4212" spans="1:9">
      <c r="A4212" s="96" t="s">
        <v>5869</v>
      </c>
      <c r="B4212" s="97" t="s">
        <v>4888</v>
      </c>
      <c r="C4212" s="98" t="s">
        <v>2935</v>
      </c>
      <c r="D4212" s="124"/>
      <c r="E4212" s="125"/>
      <c r="F4212" s="66" t="str">
        <f>+VLOOKUP(C4212,$C$7896:$F$9810,4,FALSE)</f>
        <v>UN</v>
      </c>
      <c r="G4212" s="169">
        <f t="shared" si="313"/>
        <v>0.4</v>
      </c>
      <c r="H4212" s="99">
        <v>10</v>
      </c>
      <c r="I4212" s="169">
        <f>G4212*H4212</f>
        <v>4</v>
      </c>
    </row>
    <row r="4213" spans="1:9">
      <c r="A4213" s="96" t="s">
        <v>5869</v>
      </c>
      <c r="B4213" s="97" t="s">
        <v>4981</v>
      </c>
      <c r="C4213" s="126" t="s">
        <v>360</v>
      </c>
      <c r="D4213" s="124"/>
      <c r="E4213" s="118"/>
      <c r="F4213" s="66" t="str">
        <f t="shared" ref="F4213:F4226" si="315">+VLOOKUP(C4213,$C$7896:$P$9810,4,FALSE)</f>
        <v>ROL</v>
      </c>
      <c r="G4213" s="169">
        <f t="shared" si="313"/>
        <v>10</v>
      </c>
      <c r="H4213" s="182">
        <v>0.5</v>
      </c>
      <c r="I4213" s="169">
        <f t="shared" ref="I4213:I4226" si="316">G4213*H4213</f>
        <v>5</v>
      </c>
    </row>
    <row r="4214" spans="1:9">
      <c r="A4214" s="96" t="s">
        <v>5869</v>
      </c>
      <c r="B4214" s="97" t="s">
        <v>4909</v>
      </c>
      <c r="C4214" s="126" t="s">
        <v>3469</v>
      </c>
      <c r="D4214" s="124"/>
      <c r="E4214" s="118"/>
      <c r="F4214" s="66" t="str">
        <f t="shared" si="315"/>
        <v>UN</v>
      </c>
      <c r="G4214" s="169">
        <f t="shared" si="313"/>
        <v>4.13</v>
      </c>
      <c r="H4214" s="99">
        <v>1</v>
      </c>
      <c r="I4214" s="169">
        <f t="shared" si="316"/>
        <v>4.13</v>
      </c>
    </row>
    <row r="4215" spans="1:9">
      <c r="A4215" s="96" t="s">
        <v>5869</v>
      </c>
      <c r="B4215" s="97" t="s">
        <v>4911</v>
      </c>
      <c r="C4215" s="126" t="s">
        <v>1073</v>
      </c>
      <c r="D4215" s="81"/>
      <c r="E4215" s="118"/>
      <c r="F4215" s="66" t="str">
        <f t="shared" si="315"/>
        <v>UN</v>
      </c>
      <c r="G4215" s="169">
        <f t="shared" si="313"/>
        <v>1.2</v>
      </c>
      <c r="H4215" s="99">
        <v>10</v>
      </c>
      <c r="I4215" s="169">
        <f t="shared" si="316"/>
        <v>12</v>
      </c>
    </row>
    <row r="4216" spans="1:9">
      <c r="A4216" s="96" t="s">
        <v>5869</v>
      </c>
      <c r="B4216" s="97" t="s">
        <v>4879</v>
      </c>
      <c r="C4216" s="126" t="s">
        <v>545</v>
      </c>
      <c r="D4216" s="124"/>
      <c r="E4216" s="118"/>
      <c r="F4216" s="66" t="str">
        <f t="shared" si="315"/>
        <v>CM3</v>
      </c>
      <c r="G4216" s="169">
        <f t="shared" si="313"/>
        <v>8.6999999999999994E-3</v>
      </c>
      <c r="H4216" s="99">
        <v>100</v>
      </c>
      <c r="I4216" s="169">
        <f t="shared" si="316"/>
        <v>0.86999999999999988</v>
      </c>
    </row>
    <row r="4217" spans="1:9">
      <c r="A4217" s="96" t="s">
        <v>5869</v>
      </c>
      <c r="B4217" s="97" t="s">
        <v>4884</v>
      </c>
      <c r="C4217" s="126" t="s">
        <v>520</v>
      </c>
      <c r="D4217" s="124"/>
      <c r="E4217" s="118"/>
      <c r="F4217" s="66" t="str">
        <f t="shared" si="315"/>
        <v>UN</v>
      </c>
      <c r="G4217" s="169">
        <f t="shared" si="313"/>
        <v>8.7499999999999994E-2</v>
      </c>
      <c r="H4217" s="99">
        <v>15</v>
      </c>
      <c r="I4217" s="169">
        <f t="shared" si="316"/>
        <v>1.3125</v>
      </c>
    </row>
    <row r="4218" spans="1:9">
      <c r="A4218" s="96" t="s">
        <v>5869</v>
      </c>
      <c r="B4218" s="97" t="s">
        <v>4982</v>
      </c>
      <c r="C4218" s="126" t="s">
        <v>153</v>
      </c>
      <c r="D4218" s="124"/>
      <c r="E4218" s="118"/>
      <c r="F4218" s="66" t="str">
        <f t="shared" si="315"/>
        <v>UN</v>
      </c>
      <c r="G4218" s="169">
        <f t="shared" si="313"/>
        <v>0.4</v>
      </c>
      <c r="H4218" s="99">
        <v>5</v>
      </c>
      <c r="I4218" s="169">
        <f t="shared" si="316"/>
        <v>2</v>
      </c>
    </row>
    <row r="4219" spans="1:9">
      <c r="A4219" s="96" t="s">
        <v>5869</v>
      </c>
      <c r="B4219" s="97" t="s">
        <v>4895</v>
      </c>
      <c r="C4219" s="126" t="s">
        <v>150</v>
      </c>
      <c r="D4219" s="124"/>
      <c r="E4219" s="118"/>
      <c r="F4219" s="66" t="str">
        <f t="shared" si="315"/>
        <v>UN</v>
      </c>
      <c r="G4219" s="169">
        <f t="shared" si="313"/>
        <v>0.22</v>
      </c>
      <c r="H4219" s="99">
        <v>5</v>
      </c>
      <c r="I4219" s="169">
        <f t="shared" si="316"/>
        <v>1.1000000000000001</v>
      </c>
    </row>
    <row r="4220" spans="1:9">
      <c r="A4220" s="96" t="s">
        <v>5869</v>
      </c>
      <c r="B4220" s="97" t="s">
        <v>4886</v>
      </c>
      <c r="C4220" s="126" t="s">
        <v>525</v>
      </c>
      <c r="D4220" s="124"/>
      <c r="E4220" s="118"/>
      <c r="F4220" s="66" t="str">
        <f t="shared" si="315"/>
        <v>UN</v>
      </c>
      <c r="G4220" s="169">
        <f t="shared" si="313"/>
        <v>8.9849999999999999E-2</v>
      </c>
      <c r="H4220" s="99">
        <v>5</v>
      </c>
      <c r="I4220" s="169">
        <f t="shared" si="316"/>
        <v>0.44924999999999998</v>
      </c>
    </row>
    <row r="4221" spans="1:9">
      <c r="A4221" s="96" t="s">
        <v>5869</v>
      </c>
      <c r="B4221" s="183" t="s">
        <v>4983</v>
      </c>
      <c r="C4221" s="126" t="s">
        <v>3514</v>
      </c>
      <c r="D4221" s="124"/>
      <c r="E4221" s="118"/>
      <c r="F4221" s="66" t="str">
        <f t="shared" si="315"/>
        <v>CM3</v>
      </c>
      <c r="G4221" s="169">
        <f t="shared" si="313"/>
        <v>6.0000000000000001E-3</v>
      </c>
      <c r="H4221" s="99">
        <v>50</v>
      </c>
      <c r="I4221" s="169">
        <f t="shared" si="316"/>
        <v>0.3</v>
      </c>
    </row>
    <row r="4222" spans="1:9">
      <c r="A4222" s="96" t="s">
        <v>5869</v>
      </c>
      <c r="B4222" s="97" t="s">
        <v>4984</v>
      </c>
      <c r="C4222" s="126" t="s">
        <v>521</v>
      </c>
      <c r="D4222" s="124"/>
      <c r="E4222" s="118"/>
      <c r="F4222" s="66" t="str">
        <f t="shared" si="315"/>
        <v>UN</v>
      </c>
      <c r="G4222" s="169">
        <f t="shared" si="313"/>
        <v>0.1</v>
      </c>
      <c r="H4222" s="99">
        <v>5</v>
      </c>
      <c r="I4222" s="169">
        <f t="shared" si="316"/>
        <v>0.5</v>
      </c>
    </row>
    <row r="4223" spans="1:9">
      <c r="A4223" s="96" t="s">
        <v>5869</v>
      </c>
      <c r="B4223" s="97" t="s">
        <v>4919</v>
      </c>
      <c r="C4223" s="126" t="s">
        <v>463</v>
      </c>
      <c r="D4223" s="124"/>
      <c r="E4223" s="118"/>
      <c r="F4223" s="66" t="str">
        <f t="shared" si="315"/>
        <v>UN</v>
      </c>
      <c r="G4223" s="169">
        <f t="shared" si="313"/>
        <v>0.23</v>
      </c>
      <c r="H4223" s="99">
        <v>1</v>
      </c>
      <c r="I4223" s="169">
        <f t="shared" si="316"/>
        <v>0.23</v>
      </c>
    </row>
    <row r="4224" spans="1:9">
      <c r="A4224" s="96" t="s">
        <v>5869</v>
      </c>
      <c r="B4224" s="97" t="s">
        <v>4985</v>
      </c>
      <c r="C4224" s="126" t="s">
        <v>990</v>
      </c>
      <c r="D4224" s="124"/>
      <c r="E4224" s="118"/>
      <c r="F4224" s="66" t="str">
        <f t="shared" si="315"/>
        <v>UN</v>
      </c>
      <c r="G4224" s="169">
        <f t="shared" si="313"/>
        <v>1.3650000000000002</v>
      </c>
      <c r="H4224" s="102">
        <v>0.14285714285714285</v>
      </c>
      <c r="I4224" s="169">
        <f t="shared" si="316"/>
        <v>0.19500000000000001</v>
      </c>
    </row>
    <row r="4225" spans="1:9">
      <c r="A4225" s="96" t="s">
        <v>5869</v>
      </c>
      <c r="B4225" s="97" t="s">
        <v>4877</v>
      </c>
      <c r="C4225" s="126" t="s">
        <v>269</v>
      </c>
      <c r="D4225" s="124"/>
      <c r="E4225" s="118"/>
      <c r="F4225" s="66" t="str">
        <f t="shared" si="315"/>
        <v>UN</v>
      </c>
      <c r="G4225" s="169">
        <f t="shared" si="313"/>
        <v>0.04</v>
      </c>
      <c r="H4225" s="52">
        <v>3</v>
      </c>
      <c r="I4225" s="169">
        <f t="shared" si="316"/>
        <v>0.12</v>
      </c>
    </row>
    <row r="4226" spans="1:9">
      <c r="A4226" s="96" t="s">
        <v>5869</v>
      </c>
      <c r="B4226" s="183" t="s">
        <v>5841</v>
      </c>
      <c r="C4226" s="126" t="s">
        <v>3269</v>
      </c>
      <c r="D4226" s="124"/>
      <c r="E4226" s="118"/>
      <c r="F4226" s="66" t="str">
        <f t="shared" si="315"/>
        <v>UN</v>
      </c>
      <c r="G4226" s="169">
        <f t="shared" si="313"/>
        <v>15.88</v>
      </c>
      <c r="H4226" s="99">
        <v>1</v>
      </c>
      <c r="I4226" s="169">
        <f t="shared" si="316"/>
        <v>15.88</v>
      </c>
    </row>
    <row r="4227" spans="1:9">
      <c r="A4227" s="96" t="s">
        <v>5869</v>
      </c>
      <c r="B4227" s="116" t="s">
        <v>4421</v>
      </c>
      <c r="C4227" s="117"/>
      <c r="D4227" s="118"/>
      <c r="E4227" s="118"/>
      <c r="F4227" s="119"/>
      <c r="G4227" s="120"/>
      <c r="H4227" s="121"/>
      <c r="I4227" s="134">
        <f>SUBTOTAL(9,I4191:I4226)</f>
        <v>682.32321000000013</v>
      </c>
    </row>
    <row r="4228" spans="1:9">
      <c r="A4228" s="96" t="s">
        <v>5869</v>
      </c>
    </row>
    <row r="4229" spans="1:9" ht="14.25">
      <c r="A4229" s="440" t="s">
        <v>5892</v>
      </c>
      <c r="B4229" s="108" t="s">
        <v>3276</v>
      </c>
      <c r="D4229" s="172"/>
    </row>
    <row r="4230" spans="1:9">
      <c r="A4230" s="96" t="s">
        <v>5869</v>
      </c>
    </row>
    <row r="4231" spans="1:9" ht="25.5">
      <c r="A4231" s="96" t="s">
        <v>5869</v>
      </c>
      <c r="B4231" s="90" t="s">
        <v>5562</v>
      </c>
      <c r="C4231" s="23" t="s">
        <v>1406</v>
      </c>
      <c r="D4231" s="124"/>
      <c r="E4231" s="125"/>
      <c r="F4231" s="24" t="s">
        <v>1407</v>
      </c>
      <c r="G4231" s="51" t="s">
        <v>2730</v>
      </c>
      <c r="H4231" s="24" t="s">
        <v>4415</v>
      </c>
      <c r="I4231" s="24" t="s">
        <v>1403</v>
      </c>
    </row>
    <row r="4232" spans="1:9">
      <c r="A4232" s="96" t="s">
        <v>5869</v>
      </c>
      <c r="B4232" s="97" t="s">
        <v>4972</v>
      </c>
      <c r="C4232" s="98" t="s">
        <v>333</v>
      </c>
      <c r="D4232" s="124"/>
      <c r="E4232" s="125"/>
      <c r="F4232" s="66" t="str">
        <f t="shared" ref="F4232:F4255" si="317">+VLOOKUP(C4232,$C$7896:$P$9810,4,FALSE)</f>
        <v>UN</v>
      </c>
      <c r="G4232" s="169">
        <f t="shared" ref="G4232:G4255" si="318">+VLOOKUP(C4232,$C$7896:$P$9810,13,FALSE)</f>
        <v>43.125</v>
      </c>
      <c r="H4232" s="99">
        <v>1</v>
      </c>
      <c r="I4232" s="169">
        <f>G4232*H4232</f>
        <v>43.125</v>
      </c>
    </row>
    <row r="4233" spans="1:9">
      <c r="A4233" s="96" t="s">
        <v>5869</v>
      </c>
      <c r="B4233" s="97" t="s">
        <v>4986</v>
      </c>
      <c r="C4233" s="98" t="s">
        <v>332</v>
      </c>
      <c r="D4233" s="124"/>
      <c r="E4233" s="125"/>
      <c r="F4233" s="66" t="str">
        <f t="shared" si="317"/>
        <v>UN</v>
      </c>
      <c r="G4233" s="169">
        <f t="shared" si="318"/>
        <v>45.6</v>
      </c>
      <c r="H4233" s="99">
        <v>1</v>
      </c>
      <c r="I4233" s="169">
        <f>G4233*H4233</f>
        <v>45.6</v>
      </c>
    </row>
    <row r="4234" spans="1:9">
      <c r="A4234" s="96" t="s">
        <v>5869</v>
      </c>
      <c r="B4234" s="97" t="s">
        <v>4983</v>
      </c>
      <c r="C4234" s="98" t="s">
        <v>3423</v>
      </c>
      <c r="D4234" s="124"/>
      <c r="E4234" s="125"/>
      <c r="F4234" s="66" t="str">
        <f t="shared" si="317"/>
        <v>UN</v>
      </c>
      <c r="G4234" s="169">
        <f t="shared" si="318"/>
        <v>9.66</v>
      </c>
      <c r="H4234" s="99">
        <v>1</v>
      </c>
      <c r="I4234" s="169">
        <f>G4234*H4234</f>
        <v>9.66</v>
      </c>
    </row>
    <row r="4235" spans="1:9">
      <c r="A4235" s="96" t="s">
        <v>5869</v>
      </c>
      <c r="B4235" s="97" t="s">
        <v>4987</v>
      </c>
      <c r="C4235" s="98" t="s">
        <v>1076</v>
      </c>
      <c r="D4235" s="81"/>
      <c r="E4235" s="125"/>
      <c r="F4235" s="66" t="str">
        <f t="shared" si="317"/>
        <v>UN</v>
      </c>
      <c r="G4235" s="169">
        <f t="shared" si="318"/>
        <v>3</v>
      </c>
      <c r="H4235" s="99">
        <v>2</v>
      </c>
      <c r="I4235" s="169">
        <f>G4235*H4235</f>
        <v>6</v>
      </c>
    </row>
    <row r="4236" spans="1:9">
      <c r="A4236" s="96" t="s">
        <v>5869</v>
      </c>
      <c r="B4236" s="97" t="s">
        <v>4988</v>
      </c>
      <c r="C4236" s="98" t="s">
        <v>205</v>
      </c>
      <c r="D4236" s="81"/>
      <c r="E4236" s="66"/>
      <c r="F4236" s="66" t="str">
        <f t="shared" si="317"/>
        <v>UN</v>
      </c>
      <c r="G4236" s="169">
        <f t="shared" si="318"/>
        <v>1.31</v>
      </c>
      <c r="H4236" s="99">
        <v>3</v>
      </c>
      <c r="I4236" s="169">
        <f t="shared" ref="I4236:I4255" si="319">G4236*H4236</f>
        <v>3.93</v>
      </c>
    </row>
    <row r="4237" spans="1:9">
      <c r="A4237" s="96" t="s">
        <v>5869</v>
      </c>
      <c r="B4237" s="97" t="s">
        <v>4989</v>
      </c>
      <c r="C4237" s="98" t="s">
        <v>363</v>
      </c>
      <c r="D4237" s="111"/>
      <c r="E4237" s="173"/>
      <c r="F4237" s="66" t="str">
        <f t="shared" si="317"/>
        <v>ROL</v>
      </c>
      <c r="G4237" s="169">
        <f t="shared" si="318"/>
        <v>6.88</v>
      </c>
      <c r="H4237" s="99">
        <v>1</v>
      </c>
      <c r="I4237" s="169">
        <f t="shared" si="319"/>
        <v>6.88</v>
      </c>
    </row>
    <row r="4238" spans="1:9">
      <c r="A4238" s="96" t="s">
        <v>5869</v>
      </c>
      <c r="B4238" s="97" t="s">
        <v>4925</v>
      </c>
      <c r="C4238" s="98" t="s">
        <v>704</v>
      </c>
      <c r="D4238" s="111"/>
      <c r="E4238" s="173"/>
      <c r="F4238" s="66" t="str">
        <f t="shared" si="317"/>
        <v>UN</v>
      </c>
      <c r="G4238" s="169">
        <f t="shared" si="318"/>
        <v>1.1067450000000001</v>
      </c>
      <c r="H4238" s="99">
        <v>3</v>
      </c>
      <c r="I4238" s="169">
        <f t="shared" si="319"/>
        <v>3.3202350000000003</v>
      </c>
    </row>
    <row r="4239" spans="1:9">
      <c r="A4239" s="96" t="s">
        <v>5869</v>
      </c>
      <c r="B4239" s="97" t="s">
        <v>4978</v>
      </c>
      <c r="C4239" s="98" t="s">
        <v>249</v>
      </c>
      <c r="D4239" s="111"/>
      <c r="E4239" s="173"/>
      <c r="F4239" s="66" t="str">
        <f t="shared" si="317"/>
        <v>UN</v>
      </c>
      <c r="G4239" s="169">
        <f t="shared" si="318"/>
        <v>2.54</v>
      </c>
      <c r="H4239" s="99">
        <v>1</v>
      </c>
      <c r="I4239" s="169">
        <f t="shared" si="319"/>
        <v>2.54</v>
      </c>
    </row>
    <row r="4240" spans="1:9">
      <c r="A4240" s="96" t="s">
        <v>5869</v>
      </c>
      <c r="B4240" s="97" t="s">
        <v>4938</v>
      </c>
      <c r="C4240" s="98" t="s">
        <v>1106</v>
      </c>
      <c r="D4240" s="111"/>
      <c r="E4240" s="173"/>
      <c r="F4240" s="66" t="str">
        <f t="shared" si="317"/>
        <v>UN</v>
      </c>
      <c r="G4240" s="169">
        <f t="shared" si="318"/>
        <v>1</v>
      </c>
      <c r="H4240" s="99">
        <v>2</v>
      </c>
      <c r="I4240" s="169">
        <f t="shared" si="319"/>
        <v>2</v>
      </c>
    </row>
    <row r="4241" spans="1:16">
      <c r="A4241" s="96" t="s">
        <v>5869</v>
      </c>
      <c r="B4241" s="97" t="s">
        <v>4911</v>
      </c>
      <c r="C4241" s="126" t="s">
        <v>1073</v>
      </c>
      <c r="D4241" s="81"/>
      <c r="E4241" s="173"/>
      <c r="F4241" s="66" t="str">
        <f t="shared" si="317"/>
        <v>UN</v>
      </c>
      <c r="G4241" s="169">
        <f t="shared" si="318"/>
        <v>1.2</v>
      </c>
      <c r="H4241" s="99">
        <v>10</v>
      </c>
      <c r="I4241" s="169">
        <f t="shared" si="319"/>
        <v>12</v>
      </c>
    </row>
    <row r="4242" spans="1:16">
      <c r="A4242" s="96" t="s">
        <v>5869</v>
      </c>
      <c r="B4242" s="97" t="s">
        <v>4990</v>
      </c>
      <c r="C4242" s="131" t="s">
        <v>2937</v>
      </c>
      <c r="D4242" s="111"/>
      <c r="E4242" s="173"/>
      <c r="F4242" s="66" t="str">
        <f t="shared" si="317"/>
        <v>UN</v>
      </c>
      <c r="G4242" s="169">
        <f t="shared" si="318"/>
        <v>0.6</v>
      </c>
      <c r="H4242" s="99">
        <v>3</v>
      </c>
      <c r="I4242" s="169">
        <f t="shared" si="319"/>
        <v>1.7999999999999998</v>
      </c>
    </row>
    <row r="4243" spans="1:16">
      <c r="A4243" s="96" t="s">
        <v>5869</v>
      </c>
      <c r="B4243" s="97" t="s">
        <v>4944</v>
      </c>
      <c r="C4243" s="131" t="s">
        <v>1101</v>
      </c>
      <c r="D4243" s="111"/>
      <c r="E4243" s="173"/>
      <c r="F4243" s="66" t="str">
        <f t="shared" si="317"/>
        <v>UN</v>
      </c>
      <c r="G4243" s="169">
        <f t="shared" si="318"/>
        <v>0.3</v>
      </c>
      <c r="H4243" s="99">
        <v>5</v>
      </c>
      <c r="I4243" s="169">
        <f t="shared" si="319"/>
        <v>1.5</v>
      </c>
    </row>
    <row r="4244" spans="1:16">
      <c r="A4244" s="96" t="s">
        <v>5869</v>
      </c>
      <c r="B4244" s="97" t="s">
        <v>4893</v>
      </c>
      <c r="C4244" s="131" t="s">
        <v>1654</v>
      </c>
      <c r="D4244" s="111"/>
      <c r="E4244" s="173"/>
      <c r="F4244" s="66" t="str">
        <f t="shared" si="317"/>
        <v>UN</v>
      </c>
      <c r="G4244" s="169">
        <f t="shared" si="318"/>
        <v>0.41500000000000004</v>
      </c>
      <c r="H4244" s="99">
        <v>3</v>
      </c>
      <c r="I4244" s="169">
        <f t="shared" si="319"/>
        <v>1.2450000000000001</v>
      </c>
    </row>
    <row r="4245" spans="1:16">
      <c r="A4245" s="96" t="s">
        <v>5869</v>
      </c>
      <c r="B4245" s="97" t="s">
        <v>4894</v>
      </c>
      <c r="C4245" s="131" t="s">
        <v>1652</v>
      </c>
      <c r="D4245" s="111"/>
      <c r="E4245" s="173"/>
      <c r="F4245" s="66" t="str">
        <f t="shared" si="317"/>
        <v>UN</v>
      </c>
      <c r="G4245" s="169">
        <f t="shared" si="318"/>
        <v>0.41</v>
      </c>
      <c r="H4245" s="99">
        <v>3</v>
      </c>
      <c r="I4245" s="169">
        <f t="shared" si="319"/>
        <v>1.23</v>
      </c>
    </row>
    <row r="4246" spans="1:16">
      <c r="A4246" s="96" t="s">
        <v>5869</v>
      </c>
      <c r="B4246" s="97" t="s">
        <v>4895</v>
      </c>
      <c r="C4246" s="131" t="s">
        <v>150</v>
      </c>
      <c r="D4246" s="111"/>
      <c r="E4246" s="173"/>
      <c r="F4246" s="66" t="str">
        <f t="shared" si="317"/>
        <v>UN</v>
      </c>
      <c r="G4246" s="169">
        <f t="shared" si="318"/>
        <v>0.22</v>
      </c>
      <c r="H4246" s="99">
        <v>5</v>
      </c>
      <c r="I4246" s="169">
        <f t="shared" si="319"/>
        <v>1.1000000000000001</v>
      </c>
    </row>
    <row r="4247" spans="1:16">
      <c r="A4247" s="96" t="s">
        <v>5869</v>
      </c>
      <c r="B4247" s="97" t="s">
        <v>4991</v>
      </c>
      <c r="C4247" s="131" t="s">
        <v>149</v>
      </c>
      <c r="D4247" s="111"/>
      <c r="E4247" s="173"/>
      <c r="F4247" s="66" t="str">
        <f t="shared" si="317"/>
        <v>UN</v>
      </c>
      <c r="G4247" s="169">
        <f t="shared" si="318"/>
        <v>0.19</v>
      </c>
      <c r="H4247" s="99">
        <v>5</v>
      </c>
      <c r="I4247" s="169">
        <f t="shared" si="319"/>
        <v>0.95</v>
      </c>
    </row>
    <row r="4248" spans="1:16">
      <c r="A4248" s="96" t="s">
        <v>5869</v>
      </c>
      <c r="B4248" s="97" t="s">
        <v>4897</v>
      </c>
      <c r="C4248" s="131" t="s">
        <v>251</v>
      </c>
      <c r="D4248" s="111"/>
      <c r="E4248" s="173"/>
      <c r="F4248" s="66" t="str">
        <f t="shared" si="317"/>
        <v>UN</v>
      </c>
      <c r="G4248" s="169">
        <f t="shared" si="318"/>
        <v>1.2</v>
      </c>
      <c r="H4248" s="99">
        <v>1</v>
      </c>
      <c r="I4248" s="169">
        <f t="shared" si="319"/>
        <v>1.2</v>
      </c>
    </row>
    <row r="4249" spans="1:16">
      <c r="A4249" s="96" t="s">
        <v>5869</v>
      </c>
      <c r="B4249" s="97" t="s">
        <v>4992</v>
      </c>
      <c r="C4249" s="131" t="s">
        <v>1645</v>
      </c>
      <c r="D4249" s="111"/>
      <c r="E4249" s="173"/>
      <c r="F4249" s="66" t="str">
        <f t="shared" si="317"/>
        <v>CM3</v>
      </c>
      <c r="G4249" s="169">
        <f t="shared" si="318"/>
        <v>2.1999999999999999E-2</v>
      </c>
      <c r="H4249" s="99">
        <v>24</v>
      </c>
      <c r="I4249" s="169">
        <f t="shared" si="319"/>
        <v>0.52800000000000002</v>
      </c>
    </row>
    <row r="4250" spans="1:16">
      <c r="A4250" s="96" t="s">
        <v>5869</v>
      </c>
      <c r="B4250" s="97" t="s">
        <v>4884</v>
      </c>
      <c r="C4250" s="131" t="s">
        <v>520</v>
      </c>
      <c r="D4250" s="111"/>
      <c r="E4250" s="173"/>
      <c r="F4250" s="66" t="str">
        <f t="shared" si="317"/>
        <v>UN</v>
      </c>
      <c r="G4250" s="169">
        <f t="shared" si="318"/>
        <v>8.7499999999999994E-2</v>
      </c>
      <c r="H4250" s="99">
        <v>7</v>
      </c>
      <c r="I4250" s="169">
        <f t="shared" si="319"/>
        <v>0.61249999999999993</v>
      </c>
    </row>
    <row r="4251" spans="1:16">
      <c r="A4251" s="96" t="s">
        <v>5869</v>
      </c>
      <c r="B4251" s="97" t="s">
        <v>4982</v>
      </c>
      <c r="C4251" s="131" t="s">
        <v>153</v>
      </c>
      <c r="D4251" s="111"/>
      <c r="E4251" s="173"/>
      <c r="F4251" s="66" t="str">
        <f t="shared" si="317"/>
        <v>UN</v>
      </c>
      <c r="G4251" s="169">
        <f t="shared" si="318"/>
        <v>0.4</v>
      </c>
      <c r="H4251" s="99">
        <v>2</v>
      </c>
      <c r="I4251" s="169">
        <f t="shared" si="319"/>
        <v>0.8</v>
      </c>
    </row>
    <row r="4252" spans="1:16">
      <c r="A4252" s="96" t="s">
        <v>5869</v>
      </c>
      <c r="B4252" s="97" t="s">
        <v>4886</v>
      </c>
      <c r="C4252" s="131" t="s">
        <v>525</v>
      </c>
      <c r="D4252" s="111"/>
      <c r="E4252" s="173"/>
      <c r="F4252" s="66" t="str">
        <f t="shared" si="317"/>
        <v>UN</v>
      </c>
      <c r="G4252" s="169">
        <f t="shared" si="318"/>
        <v>8.9849999999999999E-2</v>
      </c>
      <c r="H4252" s="99">
        <v>3</v>
      </c>
      <c r="I4252" s="169">
        <f t="shared" si="319"/>
        <v>0.26955000000000001</v>
      </c>
    </row>
    <row r="4253" spans="1:16">
      <c r="A4253" s="96" t="s">
        <v>5869</v>
      </c>
      <c r="B4253" s="97" t="s">
        <v>4885</v>
      </c>
      <c r="C4253" s="131" t="s">
        <v>523</v>
      </c>
      <c r="D4253" s="111"/>
      <c r="E4253" s="173"/>
      <c r="F4253" s="66" t="str">
        <f t="shared" si="317"/>
        <v>UN</v>
      </c>
      <c r="G4253" s="169">
        <f t="shared" si="318"/>
        <v>0.09</v>
      </c>
      <c r="H4253" s="99">
        <v>3</v>
      </c>
      <c r="I4253" s="169">
        <f t="shared" si="319"/>
        <v>0.27</v>
      </c>
    </row>
    <row r="4254" spans="1:16">
      <c r="A4254" s="96" t="s">
        <v>5869</v>
      </c>
      <c r="B4254" s="97" t="s">
        <v>4983</v>
      </c>
      <c r="C4254" s="131" t="s">
        <v>3514</v>
      </c>
      <c r="D4254" s="111"/>
      <c r="E4254" s="173"/>
      <c r="F4254" s="66" t="str">
        <f t="shared" si="317"/>
        <v>CM3</v>
      </c>
      <c r="G4254" s="169">
        <f t="shared" si="318"/>
        <v>6.0000000000000001E-3</v>
      </c>
      <c r="H4254" s="99">
        <v>10</v>
      </c>
      <c r="I4254" s="169">
        <f t="shared" si="319"/>
        <v>0.06</v>
      </c>
    </row>
    <row r="4255" spans="1:16" s="63" customFormat="1">
      <c r="A4255" s="277" t="s">
        <v>5869</v>
      </c>
      <c r="B4255" s="220" t="s">
        <v>4881</v>
      </c>
      <c r="C4255" s="426" t="s">
        <v>546</v>
      </c>
      <c r="D4255" s="427"/>
      <c r="E4255" s="418"/>
      <c r="F4255" s="67" t="str">
        <f t="shared" si="317"/>
        <v>PQ</v>
      </c>
      <c r="G4255" s="100">
        <f t="shared" si="318"/>
        <v>15</v>
      </c>
      <c r="H4255" s="428">
        <v>4.0000000000000001E-3</v>
      </c>
      <c r="I4255" s="100">
        <f t="shared" si="319"/>
        <v>0.06</v>
      </c>
      <c r="P4255" s="64"/>
    </row>
    <row r="4256" spans="1:16">
      <c r="A4256" s="96" t="s">
        <v>5869</v>
      </c>
      <c r="B4256" s="116" t="s">
        <v>4421</v>
      </c>
      <c r="C4256" s="117"/>
      <c r="D4256" s="118"/>
      <c r="E4256" s="118"/>
      <c r="F4256" s="119"/>
      <c r="G4256" s="120"/>
      <c r="H4256" s="121"/>
      <c r="I4256" s="134">
        <f>SUBTOTAL(9,I4232:I4255)</f>
        <v>146.680285</v>
      </c>
    </row>
    <row r="4257" spans="1:16">
      <c r="A4257" s="96" t="s">
        <v>5869</v>
      </c>
    </row>
    <row r="4258" spans="1:16" ht="14.25">
      <c r="A4258" s="440" t="s">
        <v>5892</v>
      </c>
      <c r="B4258" s="108" t="s">
        <v>3252</v>
      </c>
      <c r="D4258" s="172"/>
    </row>
    <row r="4259" spans="1:16">
      <c r="A4259" s="96" t="s">
        <v>5869</v>
      </c>
    </row>
    <row r="4260" spans="1:16" ht="25.5">
      <c r="A4260" s="96" t="s">
        <v>5869</v>
      </c>
      <c r="B4260" s="90" t="s">
        <v>5562</v>
      </c>
      <c r="C4260" s="23" t="s">
        <v>1406</v>
      </c>
      <c r="D4260" s="124"/>
      <c r="E4260" s="125"/>
      <c r="F4260" s="24" t="s">
        <v>1407</v>
      </c>
      <c r="G4260" s="51" t="s">
        <v>2730</v>
      </c>
      <c r="H4260" s="24" t="s">
        <v>4415</v>
      </c>
      <c r="I4260" s="24" t="s">
        <v>1403</v>
      </c>
    </row>
    <row r="4261" spans="1:16">
      <c r="A4261" s="96" t="s">
        <v>5869</v>
      </c>
      <c r="B4261" s="97" t="s">
        <v>4972</v>
      </c>
      <c r="C4261" s="98" t="s">
        <v>333</v>
      </c>
      <c r="D4261" s="124"/>
      <c r="E4261" s="125"/>
      <c r="F4261" s="66" t="str">
        <f t="shared" ref="F4261:F4286" si="320">+VLOOKUP(C4261,$C$7896:$P$9810,4,FALSE)</f>
        <v>UN</v>
      </c>
      <c r="G4261" s="169">
        <f t="shared" ref="G4261:G4286" si="321">+VLOOKUP(C4261,$C$7896:$P$9810,13,FALSE)</f>
        <v>43.125</v>
      </c>
      <c r="H4261" s="184">
        <f>1*0.4</f>
        <v>0.4</v>
      </c>
      <c r="I4261" s="169">
        <f>G4261*H4261</f>
        <v>17.25</v>
      </c>
    </row>
    <row r="4262" spans="1:16">
      <c r="A4262" s="96" t="s">
        <v>5869</v>
      </c>
      <c r="B4262" s="97" t="s">
        <v>4948</v>
      </c>
      <c r="C4262" s="98" t="s">
        <v>703</v>
      </c>
      <c r="D4262" s="124"/>
      <c r="E4262" s="125"/>
      <c r="F4262" s="66" t="str">
        <f t="shared" si="320"/>
        <v>UN</v>
      </c>
      <c r="G4262" s="169">
        <f t="shared" si="321"/>
        <v>1.7</v>
      </c>
      <c r="H4262" s="185">
        <v>2</v>
      </c>
      <c r="I4262" s="169">
        <f>G4262*H4262</f>
        <v>3.4</v>
      </c>
    </row>
    <row r="4263" spans="1:16">
      <c r="A4263" s="96" t="s">
        <v>5869</v>
      </c>
      <c r="B4263" s="97" t="s">
        <v>4979</v>
      </c>
      <c r="C4263" s="98" t="s">
        <v>422</v>
      </c>
      <c r="D4263" s="124"/>
      <c r="E4263" s="125"/>
      <c r="F4263" s="66" t="str">
        <f t="shared" si="320"/>
        <v>UN</v>
      </c>
      <c r="G4263" s="169">
        <f t="shared" si="321"/>
        <v>8.5</v>
      </c>
      <c r="H4263" s="185">
        <v>1</v>
      </c>
      <c r="I4263" s="169">
        <f>G4263*H4263</f>
        <v>8.5</v>
      </c>
    </row>
    <row r="4264" spans="1:16">
      <c r="A4264" s="96" t="s">
        <v>5869</v>
      </c>
      <c r="B4264" s="97" t="s">
        <v>4901</v>
      </c>
      <c r="C4264" s="98" t="s">
        <v>420</v>
      </c>
      <c r="D4264" s="124"/>
      <c r="E4264" s="125"/>
      <c r="F4264" s="66" t="str">
        <f t="shared" si="320"/>
        <v>M</v>
      </c>
      <c r="G4264" s="169">
        <f t="shared" si="321"/>
        <v>7.4</v>
      </c>
      <c r="H4264" s="185">
        <v>1</v>
      </c>
      <c r="I4264" s="169">
        <f>G4264*H4264</f>
        <v>7.4</v>
      </c>
    </row>
    <row r="4265" spans="1:16">
      <c r="A4265" s="96" t="s">
        <v>5869</v>
      </c>
      <c r="B4265" s="97" t="s">
        <v>4980</v>
      </c>
      <c r="C4265" s="98" t="s">
        <v>428</v>
      </c>
      <c r="D4265" s="81"/>
      <c r="E4265" s="66"/>
      <c r="F4265" s="66" t="str">
        <f t="shared" si="320"/>
        <v>UN</v>
      </c>
      <c r="G4265" s="169">
        <f t="shared" si="321"/>
        <v>6.1</v>
      </c>
      <c r="H4265" s="185">
        <v>1</v>
      </c>
      <c r="I4265" s="169">
        <f t="shared" ref="I4265:I4286" si="322">G4265*H4265</f>
        <v>6.1</v>
      </c>
    </row>
    <row r="4266" spans="1:16">
      <c r="A4266" s="96" t="s">
        <v>5869</v>
      </c>
      <c r="B4266" s="97" t="s">
        <v>4976</v>
      </c>
      <c r="C4266" s="98" t="s">
        <v>157</v>
      </c>
      <c r="D4266" s="111"/>
      <c r="E4266" s="173"/>
      <c r="F4266" s="66" t="str">
        <f t="shared" si="320"/>
        <v>UN</v>
      </c>
      <c r="G4266" s="169">
        <f t="shared" si="321"/>
        <v>6.25</v>
      </c>
      <c r="H4266" s="185">
        <v>1</v>
      </c>
      <c r="I4266" s="169">
        <f t="shared" si="322"/>
        <v>6.25</v>
      </c>
    </row>
    <row r="4267" spans="1:16">
      <c r="A4267" s="96" t="s">
        <v>5869</v>
      </c>
      <c r="B4267" s="97" t="s">
        <v>4909</v>
      </c>
      <c r="C4267" s="98" t="s">
        <v>3469</v>
      </c>
      <c r="D4267" s="111"/>
      <c r="E4267" s="173"/>
      <c r="F4267" s="66" t="str">
        <f t="shared" si="320"/>
        <v>UN</v>
      </c>
      <c r="G4267" s="169">
        <f t="shared" si="321"/>
        <v>4.13</v>
      </c>
      <c r="H4267" s="185">
        <v>1</v>
      </c>
      <c r="I4267" s="169">
        <f t="shared" si="322"/>
        <v>4.13</v>
      </c>
    </row>
    <row r="4268" spans="1:16">
      <c r="A4268" s="96" t="s">
        <v>5869</v>
      </c>
      <c r="B4268" s="97" t="s">
        <v>4993</v>
      </c>
      <c r="C4268" s="98" t="s">
        <v>1812</v>
      </c>
      <c r="D4268" s="111"/>
      <c r="E4268" s="173"/>
      <c r="F4268" s="66" t="str">
        <f t="shared" si="320"/>
        <v>UN</v>
      </c>
      <c r="G4268" s="169">
        <f t="shared" si="321"/>
        <v>2.4</v>
      </c>
      <c r="H4268" s="185">
        <v>1</v>
      </c>
      <c r="I4268" s="169">
        <f t="shared" si="322"/>
        <v>2.4</v>
      </c>
    </row>
    <row r="4269" spans="1:16">
      <c r="A4269" s="96" t="s">
        <v>5869</v>
      </c>
      <c r="B4269" s="97" t="s">
        <v>4944</v>
      </c>
      <c r="C4269" s="98" t="s">
        <v>1101</v>
      </c>
      <c r="D4269" s="111"/>
      <c r="E4269" s="173"/>
      <c r="F4269" s="66" t="str">
        <f t="shared" si="320"/>
        <v>UN</v>
      </c>
      <c r="G4269" s="169">
        <f t="shared" si="321"/>
        <v>0.3</v>
      </c>
      <c r="H4269" s="185">
        <v>10</v>
      </c>
      <c r="I4269" s="169">
        <f t="shared" si="322"/>
        <v>3</v>
      </c>
    </row>
    <row r="4270" spans="1:16" s="63" customFormat="1">
      <c r="A4270" s="277" t="s">
        <v>5869</v>
      </c>
      <c r="B4270" s="220" t="s">
        <v>4881</v>
      </c>
      <c r="C4270" s="227" t="s">
        <v>546</v>
      </c>
      <c r="D4270" s="427"/>
      <c r="E4270" s="418"/>
      <c r="F4270" s="67" t="str">
        <f t="shared" si="320"/>
        <v>PQ</v>
      </c>
      <c r="G4270" s="100">
        <f t="shared" si="321"/>
        <v>15</v>
      </c>
      <c r="H4270" s="429">
        <v>0.2</v>
      </c>
      <c r="I4270" s="100">
        <f t="shared" si="322"/>
        <v>3</v>
      </c>
      <c r="P4270" s="64"/>
    </row>
    <row r="4271" spans="1:16">
      <c r="A4271" s="96" t="s">
        <v>5869</v>
      </c>
      <c r="B4271" s="97" t="s">
        <v>4978</v>
      </c>
      <c r="C4271" s="131" t="s">
        <v>249</v>
      </c>
      <c r="D4271" s="111"/>
      <c r="E4271" s="173"/>
      <c r="F4271" s="66" t="str">
        <f t="shared" si="320"/>
        <v>UN</v>
      </c>
      <c r="G4271" s="169">
        <f t="shared" si="321"/>
        <v>2.54</v>
      </c>
      <c r="H4271" s="185">
        <v>1</v>
      </c>
      <c r="I4271" s="169">
        <f t="shared" si="322"/>
        <v>2.54</v>
      </c>
    </row>
    <row r="4272" spans="1:16">
      <c r="A4272" s="96" t="s">
        <v>5869</v>
      </c>
      <c r="B4272" s="97" t="s">
        <v>4893</v>
      </c>
      <c r="C4272" s="131" t="s">
        <v>1654</v>
      </c>
      <c r="D4272" s="111"/>
      <c r="E4272" s="173"/>
      <c r="F4272" s="66" t="str">
        <f t="shared" si="320"/>
        <v>UN</v>
      </c>
      <c r="G4272" s="169">
        <f t="shared" si="321"/>
        <v>0.41500000000000004</v>
      </c>
      <c r="H4272" s="185">
        <v>4</v>
      </c>
      <c r="I4272" s="169">
        <f t="shared" si="322"/>
        <v>1.6600000000000001</v>
      </c>
    </row>
    <row r="4273" spans="1:9">
      <c r="A4273" s="96" t="s">
        <v>5869</v>
      </c>
      <c r="B4273" s="97" t="s">
        <v>4894</v>
      </c>
      <c r="C4273" s="131" t="s">
        <v>1652</v>
      </c>
      <c r="D4273" s="111"/>
      <c r="E4273" s="173"/>
      <c r="F4273" s="66" t="str">
        <f t="shared" si="320"/>
        <v>UN</v>
      </c>
      <c r="G4273" s="169">
        <f t="shared" si="321"/>
        <v>0.41</v>
      </c>
      <c r="H4273" s="185">
        <v>5</v>
      </c>
      <c r="I4273" s="169">
        <f t="shared" si="322"/>
        <v>2.0499999999999998</v>
      </c>
    </row>
    <row r="4274" spans="1:9">
      <c r="A4274" s="96" t="s">
        <v>5869</v>
      </c>
      <c r="B4274" s="97" t="s">
        <v>4892</v>
      </c>
      <c r="C4274" s="131" t="s">
        <v>1105</v>
      </c>
      <c r="D4274" s="111"/>
      <c r="E4274" s="173"/>
      <c r="F4274" s="66" t="str">
        <f t="shared" si="320"/>
        <v>UN</v>
      </c>
      <c r="G4274" s="169">
        <f t="shared" si="321"/>
        <v>0.9375</v>
      </c>
      <c r="H4274" s="185">
        <v>2</v>
      </c>
      <c r="I4274" s="169">
        <f t="shared" si="322"/>
        <v>1.875</v>
      </c>
    </row>
    <row r="4275" spans="1:9">
      <c r="A4275" s="96" t="s">
        <v>5869</v>
      </c>
      <c r="B4275" s="97" t="s">
        <v>4956</v>
      </c>
      <c r="C4275" s="131" t="s">
        <v>323</v>
      </c>
      <c r="D4275" s="111"/>
      <c r="E4275" s="173"/>
      <c r="F4275" s="66" t="str">
        <f t="shared" si="320"/>
        <v>UN</v>
      </c>
      <c r="G4275" s="169">
        <f t="shared" si="321"/>
        <v>0.3</v>
      </c>
      <c r="H4275" s="185">
        <v>9</v>
      </c>
      <c r="I4275" s="169">
        <f t="shared" si="322"/>
        <v>2.6999999999999997</v>
      </c>
    </row>
    <row r="4276" spans="1:9">
      <c r="A4276" s="96" t="s">
        <v>5869</v>
      </c>
      <c r="B4276" s="97" t="s">
        <v>4981</v>
      </c>
      <c r="C4276" s="131" t="s">
        <v>360</v>
      </c>
      <c r="D4276" s="111"/>
      <c r="E4276" s="173"/>
      <c r="F4276" s="66" t="str">
        <f t="shared" si="320"/>
        <v>ROL</v>
      </c>
      <c r="G4276" s="169">
        <f t="shared" si="321"/>
        <v>10</v>
      </c>
      <c r="H4276" s="179">
        <v>0.2</v>
      </c>
      <c r="I4276" s="169">
        <f t="shared" si="322"/>
        <v>2</v>
      </c>
    </row>
    <row r="4277" spans="1:9">
      <c r="A4277" s="96" t="s">
        <v>5869</v>
      </c>
      <c r="B4277" s="97" t="s">
        <v>4889</v>
      </c>
      <c r="C4277" s="131" t="s">
        <v>331</v>
      </c>
      <c r="D4277" s="111"/>
      <c r="E4277" s="173"/>
      <c r="F4277" s="66" t="str">
        <f t="shared" si="320"/>
        <v>UN</v>
      </c>
      <c r="G4277" s="169">
        <f t="shared" si="321"/>
        <v>0.99</v>
      </c>
      <c r="H4277" s="185">
        <v>1</v>
      </c>
      <c r="I4277" s="169">
        <f t="shared" si="322"/>
        <v>0.99</v>
      </c>
    </row>
    <row r="4278" spans="1:9">
      <c r="A4278" s="96" t="s">
        <v>5869</v>
      </c>
      <c r="B4278" s="97" t="s">
        <v>4895</v>
      </c>
      <c r="C4278" s="131" t="s">
        <v>150</v>
      </c>
      <c r="D4278" s="111"/>
      <c r="E4278" s="173"/>
      <c r="F4278" s="66" t="str">
        <f t="shared" si="320"/>
        <v>UN</v>
      </c>
      <c r="G4278" s="169">
        <f t="shared" si="321"/>
        <v>0.22</v>
      </c>
      <c r="H4278" s="185">
        <v>4</v>
      </c>
      <c r="I4278" s="169">
        <f t="shared" si="322"/>
        <v>0.88</v>
      </c>
    </row>
    <row r="4279" spans="1:9">
      <c r="A4279" s="96" t="s">
        <v>5869</v>
      </c>
      <c r="B4279" s="97" t="s">
        <v>4911</v>
      </c>
      <c r="C4279" s="131" t="s">
        <v>1073</v>
      </c>
      <c r="D4279" s="81"/>
      <c r="E4279" s="173"/>
      <c r="F4279" s="66" t="str">
        <f t="shared" si="320"/>
        <v>UN</v>
      </c>
      <c r="G4279" s="169">
        <f t="shared" si="321"/>
        <v>1.2</v>
      </c>
      <c r="H4279" s="185">
        <v>5</v>
      </c>
      <c r="I4279" s="169">
        <f t="shared" si="322"/>
        <v>6</v>
      </c>
    </row>
    <row r="4280" spans="1:9">
      <c r="A4280" s="96" t="s">
        <v>5869</v>
      </c>
      <c r="B4280" s="97" t="s">
        <v>4982</v>
      </c>
      <c r="C4280" s="131" t="s">
        <v>153</v>
      </c>
      <c r="D4280" s="111"/>
      <c r="E4280" s="173"/>
      <c r="F4280" s="66" t="str">
        <f t="shared" si="320"/>
        <v>UN</v>
      </c>
      <c r="G4280" s="169">
        <f t="shared" si="321"/>
        <v>0.4</v>
      </c>
      <c r="H4280" s="185">
        <v>3</v>
      </c>
      <c r="I4280" s="169">
        <f t="shared" si="322"/>
        <v>1.2000000000000002</v>
      </c>
    </row>
    <row r="4281" spans="1:9">
      <c r="A4281" s="96" t="s">
        <v>5869</v>
      </c>
      <c r="B4281" s="97" t="s">
        <v>4879</v>
      </c>
      <c r="C4281" s="131" t="s">
        <v>545</v>
      </c>
      <c r="D4281" s="111"/>
      <c r="E4281" s="173"/>
      <c r="F4281" s="66" t="str">
        <f t="shared" si="320"/>
        <v>CM3</v>
      </c>
      <c r="G4281" s="169">
        <f t="shared" si="321"/>
        <v>8.6999999999999994E-3</v>
      </c>
      <c r="H4281" s="99">
        <v>50</v>
      </c>
      <c r="I4281" s="169">
        <f t="shared" si="322"/>
        <v>0.43499999999999994</v>
      </c>
    </row>
    <row r="4282" spans="1:9">
      <c r="A4282" s="96" t="s">
        <v>5869</v>
      </c>
      <c r="B4282" s="97" t="s">
        <v>4884</v>
      </c>
      <c r="C4282" s="131" t="s">
        <v>520</v>
      </c>
      <c r="D4282" s="111"/>
      <c r="E4282" s="173"/>
      <c r="F4282" s="66" t="str">
        <f t="shared" si="320"/>
        <v>UN</v>
      </c>
      <c r="G4282" s="169">
        <f t="shared" si="321"/>
        <v>8.7499999999999994E-2</v>
      </c>
      <c r="H4282" s="185">
        <v>5</v>
      </c>
      <c r="I4282" s="169">
        <f t="shared" si="322"/>
        <v>0.4375</v>
      </c>
    </row>
    <row r="4283" spans="1:9">
      <c r="A4283" s="96" t="s">
        <v>5869</v>
      </c>
      <c r="B4283" s="97" t="s">
        <v>4984</v>
      </c>
      <c r="C4283" s="131" t="s">
        <v>521</v>
      </c>
      <c r="D4283" s="111"/>
      <c r="E4283" s="173"/>
      <c r="F4283" s="66" t="str">
        <f t="shared" si="320"/>
        <v>UN</v>
      </c>
      <c r="G4283" s="169">
        <f t="shared" si="321"/>
        <v>0.1</v>
      </c>
      <c r="H4283" s="185">
        <v>5</v>
      </c>
      <c r="I4283" s="169">
        <f t="shared" si="322"/>
        <v>0.5</v>
      </c>
    </row>
    <row r="4284" spans="1:9">
      <c r="A4284" s="96" t="s">
        <v>5869</v>
      </c>
      <c r="B4284" s="97" t="s">
        <v>4886</v>
      </c>
      <c r="C4284" s="131" t="s">
        <v>525</v>
      </c>
      <c r="D4284" s="111"/>
      <c r="E4284" s="173"/>
      <c r="F4284" s="66" t="str">
        <f t="shared" si="320"/>
        <v>UN</v>
      </c>
      <c r="G4284" s="169">
        <f t="shared" si="321"/>
        <v>8.9849999999999999E-2</v>
      </c>
      <c r="H4284" s="185">
        <v>3</v>
      </c>
      <c r="I4284" s="169">
        <f t="shared" si="322"/>
        <v>0.26955000000000001</v>
      </c>
    </row>
    <row r="4285" spans="1:9">
      <c r="A4285" s="96" t="s">
        <v>5869</v>
      </c>
      <c r="B4285" s="97" t="s">
        <v>4983</v>
      </c>
      <c r="C4285" s="98" t="s">
        <v>3514</v>
      </c>
      <c r="D4285" s="111"/>
      <c r="E4285" s="173"/>
      <c r="F4285" s="66" t="str">
        <f t="shared" si="320"/>
        <v>CM3</v>
      </c>
      <c r="G4285" s="169">
        <f t="shared" si="321"/>
        <v>6.0000000000000001E-3</v>
      </c>
      <c r="H4285" s="99">
        <v>10</v>
      </c>
      <c r="I4285" s="169">
        <f t="shared" si="322"/>
        <v>0.06</v>
      </c>
    </row>
    <row r="4286" spans="1:9">
      <c r="A4286" s="96" t="s">
        <v>5869</v>
      </c>
      <c r="B4286" s="183" t="s">
        <v>5841</v>
      </c>
      <c r="C4286" s="98" t="s">
        <v>3269</v>
      </c>
      <c r="D4286" s="111"/>
      <c r="E4286" s="173"/>
      <c r="F4286" s="66" t="str">
        <f t="shared" si="320"/>
        <v>UN</v>
      </c>
      <c r="G4286" s="169">
        <f t="shared" si="321"/>
        <v>15.88</v>
      </c>
      <c r="H4286" s="185">
        <v>2</v>
      </c>
      <c r="I4286" s="169">
        <f t="shared" si="322"/>
        <v>31.76</v>
      </c>
    </row>
    <row r="4287" spans="1:9">
      <c r="A4287" s="96" t="s">
        <v>5869</v>
      </c>
      <c r="B4287" s="116" t="s">
        <v>4421</v>
      </c>
      <c r="C4287" s="117"/>
      <c r="D4287" s="118"/>
      <c r="E4287" s="118"/>
      <c r="F4287" s="119"/>
      <c r="G4287" s="120"/>
      <c r="H4287" s="121"/>
      <c r="I4287" s="134">
        <f>SUBTOTAL(9,I4261:I4286)</f>
        <v>116.78704999999999</v>
      </c>
    </row>
    <row r="4288" spans="1:9">
      <c r="A4288" s="96" t="s">
        <v>5869</v>
      </c>
    </row>
    <row r="4289" spans="1:9" ht="14.25">
      <c r="A4289" s="440" t="s">
        <v>5892</v>
      </c>
      <c r="B4289" s="108" t="s">
        <v>3253</v>
      </c>
      <c r="D4289" s="172"/>
    </row>
    <row r="4290" spans="1:9">
      <c r="A4290" s="96" t="s">
        <v>5869</v>
      </c>
    </row>
    <row r="4291" spans="1:9" ht="25.5">
      <c r="A4291" s="96" t="s">
        <v>5869</v>
      </c>
      <c r="B4291" s="90" t="s">
        <v>5562</v>
      </c>
      <c r="C4291" s="23" t="s">
        <v>1406</v>
      </c>
      <c r="D4291" s="124"/>
      <c r="E4291" s="125"/>
      <c r="F4291" s="24" t="s">
        <v>1407</v>
      </c>
      <c r="G4291" s="51" t="s">
        <v>2730</v>
      </c>
      <c r="H4291" s="24" t="s">
        <v>4415</v>
      </c>
      <c r="I4291" s="24" t="s">
        <v>1403</v>
      </c>
    </row>
    <row r="4292" spans="1:9">
      <c r="A4292" s="96" t="s">
        <v>5869</v>
      </c>
      <c r="B4292" s="97" t="s">
        <v>4929</v>
      </c>
      <c r="C4292" s="98" t="s">
        <v>1811</v>
      </c>
      <c r="D4292" s="124"/>
      <c r="E4292" s="125"/>
      <c r="F4292" s="66" t="str">
        <f t="shared" ref="F4292:F4306" si="323">+VLOOKUP(C4292,$C$7896:$P$9810,4,FALSE)</f>
        <v>UN</v>
      </c>
      <c r="G4292" s="169">
        <f t="shared" ref="G4292:G4308" si="324">+VLOOKUP(C4292,$C$7896:$P$9810,13,FALSE)</f>
        <v>2.5099999999999998</v>
      </c>
      <c r="H4292" s="168">
        <v>1</v>
      </c>
      <c r="I4292" s="169">
        <f>G4292*H4292</f>
        <v>2.5099999999999998</v>
      </c>
    </row>
    <row r="4293" spans="1:9">
      <c r="A4293" s="96" t="s">
        <v>5869</v>
      </c>
      <c r="B4293" s="97" t="s">
        <v>4944</v>
      </c>
      <c r="C4293" s="98" t="s">
        <v>1101</v>
      </c>
      <c r="D4293" s="124"/>
      <c r="E4293" s="125"/>
      <c r="F4293" s="66" t="str">
        <f t="shared" si="323"/>
        <v>UN</v>
      </c>
      <c r="G4293" s="169">
        <f t="shared" si="324"/>
        <v>0.3</v>
      </c>
      <c r="H4293" s="180">
        <v>1</v>
      </c>
      <c r="I4293" s="169">
        <f>G4293*H4293</f>
        <v>0.3</v>
      </c>
    </row>
    <row r="4294" spans="1:9">
      <c r="A4294" s="96" t="s">
        <v>5869</v>
      </c>
      <c r="B4294" s="97" t="s">
        <v>4879</v>
      </c>
      <c r="C4294" s="98" t="s">
        <v>545</v>
      </c>
      <c r="D4294" s="124"/>
      <c r="E4294" s="125"/>
      <c r="F4294" s="66" t="str">
        <f t="shared" si="323"/>
        <v>CM3</v>
      </c>
      <c r="G4294" s="169">
        <f t="shared" si="324"/>
        <v>8.6999999999999994E-3</v>
      </c>
      <c r="H4294" s="180">
        <v>1</v>
      </c>
      <c r="I4294" s="169">
        <f>G4294*H4294</f>
        <v>8.6999999999999994E-3</v>
      </c>
    </row>
    <row r="4295" spans="1:9">
      <c r="A4295" s="96" t="s">
        <v>5869</v>
      </c>
      <c r="B4295" s="97" t="s">
        <v>4881</v>
      </c>
      <c r="C4295" s="126" t="s">
        <v>546</v>
      </c>
      <c r="D4295" s="414"/>
      <c r="E4295" s="125"/>
      <c r="F4295" s="66" t="str">
        <f t="shared" si="323"/>
        <v>PQ</v>
      </c>
      <c r="G4295" s="169">
        <f t="shared" si="324"/>
        <v>15</v>
      </c>
      <c r="H4295" s="180">
        <v>5.0000000000000001E-3</v>
      </c>
      <c r="I4295" s="169">
        <f>G4295*H4295</f>
        <v>7.4999999999999997E-2</v>
      </c>
    </row>
    <row r="4296" spans="1:9">
      <c r="A4296" s="96" t="s">
        <v>5869</v>
      </c>
      <c r="B4296" s="97" t="s">
        <v>4913</v>
      </c>
      <c r="C4296" s="98" t="s">
        <v>1074</v>
      </c>
      <c r="D4296" s="81"/>
      <c r="E4296" s="66"/>
      <c r="F4296" s="66" t="str">
        <f t="shared" si="323"/>
        <v>UN</v>
      </c>
      <c r="G4296" s="169">
        <f t="shared" si="324"/>
        <v>1</v>
      </c>
      <c r="H4296" s="180">
        <v>7</v>
      </c>
      <c r="I4296" s="169">
        <f t="shared" ref="I4296:I4306" si="325">G4296*H4296</f>
        <v>7</v>
      </c>
    </row>
    <row r="4297" spans="1:9">
      <c r="A4297" s="96" t="s">
        <v>5869</v>
      </c>
      <c r="B4297" s="97" t="s">
        <v>4887</v>
      </c>
      <c r="C4297" s="98" t="s">
        <v>3947</v>
      </c>
      <c r="D4297" s="111"/>
      <c r="E4297" s="173"/>
      <c r="F4297" s="66" t="str">
        <f t="shared" si="323"/>
        <v>FR</v>
      </c>
      <c r="G4297" s="169">
        <f t="shared" si="324"/>
        <v>2.2999999999999998</v>
      </c>
      <c r="H4297" s="180">
        <v>1</v>
      </c>
      <c r="I4297" s="169">
        <f t="shared" si="325"/>
        <v>2.2999999999999998</v>
      </c>
    </row>
    <row r="4298" spans="1:9">
      <c r="A4298" s="96" t="s">
        <v>5869</v>
      </c>
      <c r="B4298" s="97" t="s">
        <v>4889</v>
      </c>
      <c r="C4298" s="98" t="s">
        <v>331</v>
      </c>
      <c r="D4298" s="111"/>
      <c r="E4298" s="173"/>
      <c r="F4298" s="66" t="str">
        <f t="shared" si="323"/>
        <v>UN</v>
      </c>
      <c r="G4298" s="169">
        <f t="shared" si="324"/>
        <v>0.99</v>
      </c>
      <c r="H4298" s="180">
        <v>1</v>
      </c>
      <c r="I4298" s="169">
        <f t="shared" si="325"/>
        <v>0.99</v>
      </c>
    </row>
    <row r="4299" spans="1:9">
      <c r="A4299" s="96" t="s">
        <v>5869</v>
      </c>
      <c r="B4299" s="97" t="s">
        <v>4880</v>
      </c>
      <c r="C4299" s="98" t="s">
        <v>1647</v>
      </c>
      <c r="D4299" s="111"/>
      <c r="E4299" s="173"/>
      <c r="F4299" s="66" t="str">
        <f t="shared" si="323"/>
        <v>CM3</v>
      </c>
      <c r="G4299" s="169">
        <f t="shared" si="324"/>
        <v>0.03</v>
      </c>
      <c r="H4299" s="180">
        <v>15</v>
      </c>
      <c r="I4299" s="169">
        <f t="shared" si="325"/>
        <v>0.44999999999999996</v>
      </c>
    </row>
    <row r="4300" spans="1:9">
      <c r="A4300" s="96" t="s">
        <v>5869</v>
      </c>
      <c r="B4300" s="97" t="s">
        <v>4916</v>
      </c>
      <c r="C4300" s="98" t="s">
        <v>2924</v>
      </c>
      <c r="D4300" s="111"/>
      <c r="E4300" s="173"/>
      <c r="F4300" s="66" t="str">
        <f t="shared" si="323"/>
        <v>TB</v>
      </c>
      <c r="G4300" s="169">
        <f t="shared" si="324"/>
        <v>0.03</v>
      </c>
      <c r="H4300" s="180">
        <v>1</v>
      </c>
      <c r="I4300" s="169">
        <f t="shared" si="325"/>
        <v>0.03</v>
      </c>
    </row>
    <row r="4301" spans="1:9">
      <c r="A4301" s="96" t="s">
        <v>5869</v>
      </c>
      <c r="B4301" s="97" t="s">
        <v>1351</v>
      </c>
      <c r="C4301" s="40" t="s">
        <v>1352</v>
      </c>
      <c r="D4301" s="111"/>
      <c r="E4301" s="173"/>
      <c r="F4301" s="66" t="str">
        <f t="shared" si="323"/>
        <v>20ml</v>
      </c>
      <c r="G4301" s="169">
        <f t="shared" si="324"/>
        <v>1.5</v>
      </c>
      <c r="H4301" s="180">
        <v>1</v>
      </c>
      <c r="I4301" s="169">
        <f t="shared" si="325"/>
        <v>1.5</v>
      </c>
    </row>
    <row r="4302" spans="1:9">
      <c r="A4302" s="96" t="s">
        <v>5869</v>
      </c>
      <c r="B4302" s="183" t="s">
        <v>5846</v>
      </c>
      <c r="C4302" s="40" t="s">
        <v>3254</v>
      </c>
      <c r="D4302" s="81"/>
      <c r="E4302" s="66"/>
      <c r="F4302" s="66" t="str">
        <f t="shared" si="323"/>
        <v>AM</v>
      </c>
      <c r="G4302" s="169">
        <f t="shared" si="324"/>
        <v>0.35</v>
      </c>
      <c r="H4302" s="180">
        <v>5</v>
      </c>
      <c r="I4302" s="169">
        <f t="shared" si="325"/>
        <v>1.75</v>
      </c>
    </row>
    <row r="4303" spans="1:9">
      <c r="A4303" s="96" t="s">
        <v>5869</v>
      </c>
      <c r="B4303" s="97" t="s">
        <v>4994</v>
      </c>
      <c r="C4303" s="98" t="s">
        <v>700</v>
      </c>
      <c r="D4303" s="111"/>
      <c r="E4303" s="173"/>
      <c r="F4303" s="66" t="str">
        <f t="shared" si="323"/>
        <v>SOB</v>
      </c>
      <c r="G4303" s="169">
        <f t="shared" si="324"/>
        <v>3.38</v>
      </c>
      <c r="H4303" s="180">
        <v>2</v>
      </c>
      <c r="I4303" s="169">
        <f t="shared" si="325"/>
        <v>6.76</v>
      </c>
    </row>
    <row r="4304" spans="1:9">
      <c r="A4304" s="96" t="s">
        <v>5869</v>
      </c>
      <c r="B4304" s="97" t="s">
        <v>4908</v>
      </c>
      <c r="C4304" s="98" t="s">
        <v>522</v>
      </c>
      <c r="D4304" s="111"/>
      <c r="E4304" s="173"/>
      <c r="F4304" s="66" t="str">
        <f t="shared" si="323"/>
        <v>UN</v>
      </c>
      <c r="G4304" s="169">
        <f t="shared" si="324"/>
        <v>0.08</v>
      </c>
      <c r="H4304" s="180">
        <v>1</v>
      </c>
      <c r="I4304" s="169">
        <f t="shared" si="325"/>
        <v>0.08</v>
      </c>
    </row>
    <row r="4305" spans="1:9">
      <c r="A4305" s="96" t="s">
        <v>5869</v>
      </c>
      <c r="B4305" s="97" t="s">
        <v>4894</v>
      </c>
      <c r="C4305" s="98" t="s">
        <v>1652</v>
      </c>
      <c r="D4305" s="111"/>
      <c r="E4305" s="173"/>
      <c r="F4305" s="66" t="str">
        <f t="shared" si="323"/>
        <v>UN</v>
      </c>
      <c r="G4305" s="169">
        <f t="shared" si="324"/>
        <v>0.41</v>
      </c>
      <c r="H4305" s="180">
        <v>1</v>
      </c>
      <c r="I4305" s="169">
        <f t="shared" si="325"/>
        <v>0.41</v>
      </c>
    </row>
    <row r="4306" spans="1:9">
      <c r="A4306" s="96" t="s">
        <v>5869</v>
      </c>
      <c r="B4306" s="97" t="s">
        <v>4884</v>
      </c>
      <c r="C4306" s="126" t="s">
        <v>520</v>
      </c>
      <c r="D4306" s="111"/>
      <c r="E4306" s="173"/>
      <c r="F4306" s="66" t="str">
        <f t="shared" si="323"/>
        <v>UN</v>
      </c>
      <c r="G4306" s="169">
        <f t="shared" si="324"/>
        <v>8.7499999999999994E-2</v>
      </c>
      <c r="H4306" s="180">
        <v>1</v>
      </c>
      <c r="I4306" s="169">
        <f t="shared" si="325"/>
        <v>8.7499999999999994E-2</v>
      </c>
    </row>
    <row r="4307" spans="1:9">
      <c r="A4307" s="96" t="s">
        <v>5869</v>
      </c>
      <c r="B4307" s="97" t="s">
        <v>4951</v>
      </c>
      <c r="C4307" s="98" t="s">
        <v>1649</v>
      </c>
      <c r="D4307" s="124"/>
      <c r="E4307" s="125"/>
      <c r="F4307" s="66" t="str">
        <f>+VLOOKUP(C4307,$C$7896:$F$9810,4,FALSE)</f>
        <v>UN</v>
      </c>
      <c r="G4307" s="169">
        <f t="shared" si="324"/>
        <v>16</v>
      </c>
      <c r="H4307" s="186">
        <v>4.0000000000000001E-3</v>
      </c>
      <c r="I4307" s="169">
        <f>G4307*H4307</f>
        <v>6.4000000000000001E-2</v>
      </c>
    </row>
    <row r="4308" spans="1:9">
      <c r="A4308" s="96" t="s">
        <v>5869</v>
      </c>
      <c r="B4308" s="97" t="s">
        <v>4878</v>
      </c>
      <c r="C4308" s="98" t="s">
        <v>1462</v>
      </c>
      <c r="D4308" s="124"/>
      <c r="E4308" s="125"/>
      <c r="F4308" s="66" t="str">
        <f>+VLOOKUP(C4308,$C$7896:$F$9810,4,FALSE)</f>
        <v>UN</v>
      </c>
      <c r="G4308" s="169">
        <f t="shared" si="324"/>
        <v>10.63</v>
      </c>
      <c r="H4308" s="102">
        <v>0.05</v>
      </c>
      <c r="I4308" s="169">
        <f>G4308*H4308</f>
        <v>0.53150000000000008</v>
      </c>
    </row>
    <row r="4309" spans="1:9">
      <c r="A4309" s="96" t="s">
        <v>5869</v>
      </c>
      <c r="B4309" s="116" t="s">
        <v>4421</v>
      </c>
      <c r="C4309" s="117"/>
      <c r="D4309" s="118"/>
      <c r="E4309" s="118"/>
      <c r="F4309" s="119"/>
      <c r="G4309" s="120"/>
      <c r="H4309" s="121"/>
      <c r="I4309" s="134">
        <f>SUBTOTAL(9,I4292:I4308)</f>
        <v>24.846699999999995</v>
      </c>
    </row>
    <row r="4310" spans="1:9">
      <c r="A4310" s="96" t="s">
        <v>5869</v>
      </c>
    </row>
    <row r="4311" spans="1:9" ht="14.25">
      <c r="A4311" s="440" t="s">
        <v>5892</v>
      </c>
      <c r="B4311" s="108" t="s">
        <v>3255</v>
      </c>
      <c r="D4311" s="172"/>
    </row>
    <row r="4312" spans="1:9">
      <c r="A4312" s="96" t="s">
        <v>5869</v>
      </c>
    </row>
    <row r="4313" spans="1:9" ht="25.5">
      <c r="A4313" s="96" t="s">
        <v>5869</v>
      </c>
      <c r="B4313" s="90" t="s">
        <v>5562</v>
      </c>
      <c r="C4313" s="23" t="s">
        <v>1406</v>
      </c>
      <c r="D4313" s="124"/>
      <c r="E4313" s="125"/>
      <c r="F4313" s="24" t="s">
        <v>1407</v>
      </c>
      <c r="G4313" s="51" t="s">
        <v>2730</v>
      </c>
      <c r="H4313" s="24" t="s">
        <v>4415</v>
      </c>
      <c r="I4313" s="24" t="s">
        <v>1403</v>
      </c>
    </row>
    <row r="4314" spans="1:9">
      <c r="A4314" s="96" t="s">
        <v>5869</v>
      </c>
      <c r="B4314" s="97" t="s">
        <v>4892</v>
      </c>
      <c r="C4314" s="126" t="s">
        <v>1105</v>
      </c>
      <c r="D4314" s="124"/>
      <c r="E4314" s="125"/>
      <c r="F4314" s="66" t="str">
        <f>+VLOOKUP(C4314,$C$7896:$P$9810,4,FALSE)</f>
        <v>UN</v>
      </c>
      <c r="G4314" s="169">
        <f t="shared" ref="G4314:G4319" si="326">+VLOOKUP(C4314,$C$7896:$P$9810,13,FALSE)</f>
        <v>0.9375</v>
      </c>
      <c r="H4314" s="180">
        <v>1</v>
      </c>
      <c r="I4314" s="169">
        <f t="shared" ref="I4314:I4319" si="327">G4314*H4314</f>
        <v>0.9375</v>
      </c>
    </row>
    <row r="4315" spans="1:9">
      <c r="A4315" s="96" t="s">
        <v>5869</v>
      </c>
      <c r="B4315" s="97" t="s">
        <v>4894</v>
      </c>
      <c r="C4315" s="126" t="s">
        <v>1652</v>
      </c>
      <c r="D4315" s="124"/>
      <c r="E4315" s="125"/>
      <c r="F4315" s="66" t="str">
        <f>+VLOOKUP(C4315,$C$7896:$P$9810,4,FALSE)</f>
        <v>UN</v>
      </c>
      <c r="G4315" s="169">
        <f t="shared" si="326"/>
        <v>0.41</v>
      </c>
      <c r="H4315" s="180">
        <v>1</v>
      </c>
      <c r="I4315" s="169">
        <f t="shared" si="327"/>
        <v>0.41</v>
      </c>
    </row>
    <row r="4316" spans="1:9">
      <c r="A4316" s="96" t="s">
        <v>5869</v>
      </c>
      <c r="B4316" s="97" t="s">
        <v>4887</v>
      </c>
      <c r="C4316" s="98" t="s">
        <v>3947</v>
      </c>
      <c r="D4316" s="124"/>
      <c r="E4316" s="125"/>
      <c r="F4316" s="66" t="str">
        <f>+VLOOKUP(C4316,$C$7896:$P$9810,4,FALSE)</f>
        <v>FR</v>
      </c>
      <c r="G4316" s="169">
        <f t="shared" si="326"/>
        <v>2.2999999999999998</v>
      </c>
      <c r="H4316" s="180">
        <v>0.3</v>
      </c>
      <c r="I4316" s="169">
        <f t="shared" si="327"/>
        <v>0.69</v>
      </c>
    </row>
    <row r="4317" spans="1:9">
      <c r="A4317" s="96" t="s">
        <v>5869</v>
      </c>
      <c r="B4317" s="97" t="s">
        <v>4913</v>
      </c>
      <c r="C4317" s="98" t="s">
        <v>1074</v>
      </c>
      <c r="D4317" s="81"/>
      <c r="E4317" s="66"/>
      <c r="F4317" s="66" t="str">
        <f>+VLOOKUP(C4317,$C$7896:$P$9810,4,FALSE)</f>
        <v>UN</v>
      </c>
      <c r="G4317" s="169">
        <f t="shared" si="326"/>
        <v>1</v>
      </c>
      <c r="H4317" s="180">
        <v>4</v>
      </c>
      <c r="I4317" s="169">
        <f t="shared" si="327"/>
        <v>4</v>
      </c>
    </row>
    <row r="4318" spans="1:9">
      <c r="A4318" s="96" t="s">
        <v>5869</v>
      </c>
      <c r="B4318" s="97" t="s">
        <v>4951</v>
      </c>
      <c r="C4318" s="98" t="s">
        <v>1649</v>
      </c>
      <c r="D4318" s="124"/>
      <c r="E4318" s="125"/>
      <c r="F4318" s="66" t="str">
        <f>+VLOOKUP(C4318,$C$7896:$F$9810,4,FALSE)</f>
        <v>UN</v>
      </c>
      <c r="G4318" s="169">
        <f t="shared" si="326"/>
        <v>16</v>
      </c>
      <c r="H4318" s="186">
        <v>4.0000000000000001E-3</v>
      </c>
      <c r="I4318" s="169">
        <f t="shared" si="327"/>
        <v>6.4000000000000001E-2</v>
      </c>
    </row>
    <row r="4319" spans="1:9">
      <c r="A4319" s="96" t="s">
        <v>5869</v>
      </c>
      <c r="B4319" s="97" t="s">
        <v>4878</v>
      </c>
      <c r="C4319" s="98" t="s">
        <v>1462</v>
      </c>
      <c r="D4319" s="124"/>
      <c r="E4319" s="125"/>
      <c r="F4319" s="66" t="str">
        <f>+VLOOKUP(C4319,$C$7896:$F$9810,4,FALSE)</f>
        <v>UN</v>
      </c>
      <c r="G4319" s="169">
        <f t="shared" si="326"/>
        <v>10.63</v>
      </c>
      <c r="H4319" s="102">
        <v>0.05</v>
      </c>
      <c r="I4319" s="169">
        <f t="shared" si="327"/>
        <v>0.53150000000000008</v>
      </c>
    </row>
    <row r="4320" spans="1:9">
      <c r="A4320" s="96" t="s">
        <v>5869</v>
      </c>
      <c r="B4320" s="116" t="s">
        <v>4421</v>
      </c>
      <c r="C4320" s="117"/>
      <c r="D4320" s="118"/>
      <c r="E4320" s="118"/>
      <c r="F4320" s="119"/>
      <c r="G4320" s="120"/>
      <c r="H4320" s="121"/>
      <c r="I4320" s="134">
        <f>SUBTOTAL(9,I4314:I4319)</f>
        <v>6.633</v>
      </c>
    </row>
    <row r="4321" spans="1:9">
      <c r="A4321" s="96" t="s">
        <v>5869</v>
      </c>
    </row>
    <row r="4322" spans="1:9" ht="14.25">
      <c r="A4322" s="440" t="s">
        <v>5892</v>
      </c>
      <c r="B4322" s="108" t="s">
        <v>3256</v>
      </c>
      <c r="D4322" s="172"/>
    </row>
    <row r="4323" spans="1:9">
      <c r="A4323" s="96" t="s">
        <v>5869</v>
      </c>
    </row>
    <row r="4324" spans="1:9" ht="25.5">
      <c r="A4324" s="96" t="s">
        <v>5869</v>
      </c>
      <c r="B4324" s="90" t="s">
        <v>5562</v>
      </c>
      <c r="C4324" s="23" t="s">
        <v>1406</v>
      </c>
      <c r="D4324" s="124"/>
      <c r="E4324" s="125"/>
      <c r="F4324" s="24" t="s">
        <v>1407</v>
      </c>
      <c r="G4324" s="51" t="s">
        <v>2730</v>
      </c>
      <c r="H4324" s="24" t="s">
        <v>4415</v>
      </c>
      <c r="I4324" s="24" t="s">
        <v>1403</v>
      </c>
    </row>
    <row r="4325" spans="1:9">
      <c r="A4325" s="96" t="s">
        <v>5869</v>
      </c>
      <c r="B4325" s="97" t="s">
        <v>1351</v>
      </c>
      <c r="C4325" s="40" t="s">
        <v>1352</v>
      </c>
      <c r="D4325" s="124"/>
      <c r="E4325" s="125"/>
      <c r="F4325" s="66" t="str">
        <f>+VLOOKUP(C4325,$C$7896:$P$9810,4,FALSE)</f>
        <v>20ml</v>
      </c>
      <c r="G4325" s="169">
        <f>+VLOOKUP(C4325,$C$7896:$P$9810,13,FALSE)</f>
        <v>1.5</v>
      </c>
      <c r="H4325" s="168">
        <v>1</v>
      </c>
      <c r="I4325" s="169">
        <f t="shared" ref="I4325:I4335" si="328">G4325*H4325</f>
        <v>1.5</v>
      </c>
    </row>
    <row r="4326" spans="1:9">
      <c r="A4326" s="96" t="s">
        <v>5869</v>
      </c>
      <c r="B4326" s="97" t="s">
        <v>4884</v>
      </c>
      <c r="C4326" s="126" t="s">
        <v>520</v>
      </c>
      <c r="D4326" s="124"/>
      <c r="E4326" s="125"/>
      <c r="F4326" s="66" t="str">
        <f t="shared" ref="F4326:F4332" si="329">+VLOOKUP(C4326,$C$7896:$P$9810,4,FALSE)</f>
        <v>UN</v>
      </c>
      <c r="G4326" s="169">
        <f t="shared" ref="G4326:G4334" si="330">+VLOOKUP(C4326,$C$7896:$P$9810,13,FALSE)</f>
        <v>8.7499999999999994E-2</v>
      </c>
      <c r="H4326" s="180">
        <v>1</v>
      </c>
      <c r="I4326" s="169">
        <f t="shared" si="328"/>
        <v>8.7499999999999994E-2</v>
      </c>
    </row>
    <row r="4327" spans="1:9">
      <c r="A4327" s="96" t="s">
        <v>5869</v>
      </c>
      <c r="B4327" s="97" t="s">
        <v>4892</v>
      </c>
      <c r="C4327" s="126" t="s">
        <v>1105</v>
      </c>
      <c r="D4327" s="124"/>
      <c r="E4327" s="125"/>
      <c r="F4327" s="66" t="str">
        <f t="shared" si="329"/>
        <v>UN</v>
      </c>
      <c r="G4327" s="169">
        <f t="shared" si="330"/>
        <v>0.9375</v>
      </c>
      <c r="H4327" s="180">
        <v>1</v>
      </c>
      <c r="I4327" s="169">
        <f t="shared" si="328"/>
        <v>0.9375</v>
      </c>
    </row>
    <row r="4328" spans="1:9">
      <c r="A4328" s="96" t="s">
        <v>5869</v>
      </c>
      <c r="B4328" s="97" t="s">
        <v>4894</v>
      </c>
      <c r="C4328" s="126" t="s">
        <v>1652</v>
      </c>
      <c r="D4328" s="124"/>
      <c r="E4328" s="125"/>
      <c r="F4328" s="66" t="str">
        <f t="shared" si="329"/>
        <v>UN</v>
      </c>
      <c r="G4328" s="169">
        <f t="shared" si="330"/>
        <v>0.41</v>
      </c>
      <c r="H4328" s="180">
        <v>1</v>
      </c>
      <c r="I4328" s="169">
        <f t="shared" si="328"/>
        <v>0.41</v>
      </c>
    </row>
    <row r="4329" spans="1:9">
      <c r="A4329" s="96" t="s">
        <v>5869</v>
      </c>
      <c r="B4329" s="97" t="s">
        <v>4887</v>
      </c>
      <c r="C4329" s="98" t="s">
        <v>3947</v>
      </c>
      <c r="D4329" s="124"/>
      <c r="E4329" s="125"/>
      <c r="F4329" s="66" t="str">
        <f t="shared" si="329"/>
        <v>FR</v>
      </c>
      <c r="G4329" s="169">
        <f t="shared" si="330"/>
        <v>2.2999999999999998</v>
      </c>
      <c r="H4329" s="180">
        <v>0.3</v>
      </c>
      <c r="I4329" s="169">
        <f t="shared" si="328"/>
        <v>0.69</v>
      </c>
    </row>
    <row r="4330" spans="1:9">
      <c r="A4330" s="96" t="s">
        <v>5869</v>
      </c>
      <c r="B4330" s="97" t="s">
        <v>4951</v>
      </c>
      <c r="C4330" s="98" t="s">
        <v>2812</v>
      </c>
      <c r="D4330" s="124"/>
      <c r="E4330" s="125"/>
      <c r="F4330" s="66" t="str">
        <f t="shared" si="329"/>
        <v>UN</v>
      </c>
      <c r="G4330" s="169">
        <f t="shared" si="330"/>
        <v>1.61</v>
      </c>
      <c r="H4330" s="180">
        <v>1</v>
      </c>
      <c r="I4330" s="169">
        <f t="shared" si="328"/>
        <v>1.61</v>
      </c>
    </row>
    <row r="4331" spans="1:9">
      <c r="A4331" s="96" t="s">
        <v>5869</v>
      </c>
      <c r="B4331" s="97" t="s">
        <v>4913</v>
      </c>
      <c r="C4331" s="98" t="s">
        <v>1074</v>
      </c>
      <c r="D4331" s="81"/>
      <c r="E4331" s="66"/>
      <c r="F4331" s="66" t="str">
        <f t="shared" si="329"/>
        <v>UN</v>
      </c>
      <c r="G4331" s="169">
        <f t="shared" si="330"/>
        <v>1</v>
      </c>
      <c r="H4331" s="180">
        <v>4</v>
      </c>
      <c r="I4331" s="169">
        <f t="shared" si="328"/>
        <v>4</v>
      </c>
    </row>
    <row r="4332" spans="1:9">
      <c r="A4332" s="96" t="s">
        <v>5869</v>
      </c>
      <c r="B4332" s="183" t="s">
        <v>5839</v>
      </c>
      <c r="C4332" s="98" t="s">
        <v>3258</v>
      </c>
      <c r="D4332" s="81"/>
      <c r="E4332" s="66"/>
      <c r="F4332" s="66" t="str">
        <f t="shared" si="329"/>
        <v>GR</v>
      </c>
      <c r="G4332" s="169">
        <f t="shared" si="330"/>
        <v>2.4583333333333335</v>
      </c>
      <c r="H4332" s="99">
        <v>3</v>
      </c>
      <c r="I4332" s="169">
        <f t="shared" si="328"/>
        <v>7.375</v>
      </c>
    </row>
    <row r="4333" spans="1:9">
      <c r="A4333" s="96" t="s">
        <v>5869</v>
      </c>
      <c r="B4333" s="97" t="s">
        <v>4951</v>
      </c>
      <c r="C4333" s="98" t="s">
        <v>1649</v>
      </c>
      <c r="D4333" s="124"/>
      <c r="E4333" s="125"/>
      <c r="F4333" s="66" t="str">
        <f>+VLOOKUP(C4333,$C$7896:$F$9810,4,FALSE)</f>
        <v>UN</v>
      </c>
      <c r="G4333" s="169">
        <f t="shared" si="330"/>
        <v>16</v>
      </c>
      <c r="H4333" s="186">
        <v>4.0000000000000001E-3</v>
      </c>
      <c r="I4333" s="169">
        <f t="shared" si="328"/>
        <v>6.4000000000000001E-2</v>
      </c>
    </row>
    <row r="4334" spans="1:9">
      <c r="A4334" s="96" t="s">
        <v>5869</v>
      </c>
      <c r="B4334" s="97" t="s">
        <v>4878</v>
      </c>
      <c r="C4334" s="98" t="s">
        <v>1462</v>
      </c>
      <c r="D4334" s="124"/>
      <c r="E4334" s="125"/>
      <c r="F4334" s="66" t="str">
        <f>+VLOOKUP(C4334,$C$7896:$F$9810,4,FALSE)</f>
        <v>UN</v>
      </c>
      <c r="G4334" s="169">
        <f t="shared" si="330"/>
        <v>10.63</v>
      </c>
      <c r="H4334" s="102">
        <v>0.05</v>
      </c>
      <c r="I4334" s="169">
        <f t="shared" si="328"/>
        <v>0.53150000000000008</v>
      </c>
    </row>
    <row r="4335" spans="1:9">
      <c r="A4335" s="96" t="s">
        <v>5869</v>
      </c>
      <c r="B4335" s="97"/>
      <c r="C4335" s="98"/>
      <c r="D4335" s="124"/>
      <c r="E4335" s="125"/>
      <c r="F4335" s="66"/>
      <c r="G4335" s="169"/>
      <c r="H4335" s="169"/>
      <c r="I4335" s="169">
        <f t="shared" si="328"/>
        <v>0</v>
      </c>
    </row>
    <row r="4336" spans="1:9">
      <c r="A4336" s="96" t="s">
        <v>5869</v>
      </c>
      <c r="B4336" s="116" t="s">
        <v>4421</v>
      </c>
      <c r="C4336" s="117"/>
      <c r="D4336" s="118"/>
      <c r="E4336" s="118"/>
      <c r="F4336" s="119"/>
      <c r="G4336" s="120"/>
      <c r="H4336" s="121"/>
      <c r="I4336" s="134">
        <f>SUBTOTAL(9,I4325:I4335)</f>
        <v>17.205500000000001</v>
      </c>
    </row>
    <row r="4337" spans="1:9">
      <c r="A4337" s="96" t="s">
        <v>5869</v>
      </c>
    </row>
    <row r="4338" spans="1:9" ht="14.25">
      <c r="A4338" s="440" t="s">
        <v>5892</v>
      </c>
      <c r="B4338" s="108" t="s">
        <v>3257</v>
      </c>
      <c r="D4338" s="172"/>
    </row>
    <row r="4339" spans="1:9">
      <c r="A4339" s="96" t="s">
        <v>5869</v>
      </c>
    </row>
    <row r="4340" spans="1:9" ht="25.5">
      <c r="A4340" s="96" t="s">
        <v>5869</v>
      </c>
      <c r="B4340" s="90" t="s">
        <v>5562</v>
      </c>
      <c r="C4340" s="23" t="s">
        <v>1406</v>
      </c>
      <c r="D4340" s="124"/>
      <c r="E4340" s="125"/>
      <c r="F4340" s="24" t="s">
        <v>1407</v>
      </c>
      <c r="G4340" s="51" t="s">
        <v>2730</v>
      </c>
      <c r="H4340" s="24" t="s">
        <v>4415</v>
      </c>
      <c r="I4340" s="24" t="s">
        <v>1403</v>
      </c>
    </row>
    <row r="4341" spans="1:9">
      <c r="A4341" s="96" t="s">
        <v>5869</v>
      </c>
      <c r="B4341" s="97" t="s">
        <v>1351</v>
      </c>
      <c r="C4341" s="40" t="s">
        <v>1352</v>
      </c>
      <c r="D4341" s="124"/>
      <c r="E4341" s="125"/>
      <c r="F4341" s="66" t="str">
        <f t="shared" ref="F4341:F4350" si="331">+VLOOKUP(C4341,$C$7896:$P$9810,4,FALSE)</f>
        <v>20ml</v>
      </c>
      <c r="G4341" s="169">
        <f t="shared" ref="G4341:G4354" si="332">+VLOOKUP(C4341,$C$7896:$P$9810,13,FALSE)</f>
        <v>1.5</v>
      </c>
      <c r="H4341" s="168">
        <v>1</v>
      </c>
      <c r="I4341" s="169">
        <f>G4341*H4341</f>
        <v>1.5</v>
      </c>
    </row>
    <row r="4342" spans="1:9">
      <c r="A4342" s="96" t="s">
        <v>5869</v>
      </c>
      <c r="B4342" s="97" t="s">
        <v>4905</v>
      </c>
      <c r="C4342" s="40" t="s">
        <v>1956</v>
      </c>
      <c r="D4342" s="124"/>
      <c r="E4342" s="125"/>
      <c r="F4342" s="66" t="str">
        <f t="shared" si="331"/>
        <v>20ml</v>
      </c>
      <c r="G4342" s="169">
        <f t="shared" si="332"/>
        <v>2.04</v>
      </c>
      <c r="H4342" s="168">
        <v>1</v>
      </c>
      <c r="I4342" s="169">
        <f t="shared" ref="I4342:I4349" si="333">G4342*H4342</f>
        <v>2.04</v>
      </c>
    </row>
    <row r="4343" spans="1:9">
      <c r="A4343" s="96" t="s">
        <v>5869</v>
      </c>
      <c r="B4343" s="97" t="s">
        <v>4884</v>
      </c>
      <c r="C4343" s="126" t="s">
        <v>520</v>
      </c>
      <c r="D4343" s="124"/>
      <c r="E4343" s="125"/>
      <c r="F4343" s="66" t="str">
        <f t="shared" si="331"/>
        <v>UN</v>
      </c>
      <c r="G4343" s="169">
        <f t="shared" si="332"/>
        <v>8.7499999999999994E-2</v>
      </c>
      <c r="H4343" s="180">
        <v>1</v>
      </c>
      <c r="I4343" s="169">
        <f t="shared" si="333"/>
        <v>8.7499999999999994E-2</v>
      </c>
    </row>
    <row r="4344" spans="1:9">
      <c r="A4344" s="96" t="s">
        <v>5869</v>
      </c>
      <c r="B4344" s="97" t="s">
        <v>4892</v>
      </c>
      <c r="C4344" s="126" t="s">
        <v>1105</v>
      </c>
      <c r="D4344" s="124"/>
      <c r="E4344" s="125"/>
      <c r="F4344" s="66" t="str">
        <f t="shared" si="331"/>
        <v>UN</v>
      </c>
      <c r="G4344" s="169">
        <f t="shared" si="332"/>
        <v>0.9375</v>
      </c>
      <c r="H4344" s="180">
        <v>1</v>
      </c>
      <c r="I4344" s="169">
        <f t="shared" si="333"/>
        <v>0.9375</v>
      </c>
    </row>
    <row r="4345" spans="1:9">
      <c r="A4345" s="96" t="s">
        <v>5869</v>
      </c>
      <c r="B4345" s="97" t="s">
        <v>4894</v>
      </c>
      <c r="C4345" s="126" t="s">
        <v>1652</v>
      </c>
      <c r="D4345" s="124"/>
      <c r="E4345" s="125"/>
      <c r="F4345" s="66" t="str">
        <f t="shared" si="331"/>
        <v>UN</v>
      </c>
      <c r="G4345" s="169">
        <f t="shared" si="332"/>
        <v>0.41</v>
      </c>
      <c r="H4345" s="180">
        <v>1</v>
      </c>
      <c r="I4345" s="169">
        <f t="shared" si="333"/>
        <v>0.41</v>
      </c>
    </row>
    <row r="4346" spans="1:9">
      <c r="A4346" s="96" t="s">
        <v>5869</v>
      </c>
      <c r="B4346" s="97" t="s">
        <v>4887</v>
      </c>
      <c r="C4346" s="98" t="s">
        <v>3947</v>
      </c>
      <c r="D4346" s="124"/>
      <c r="E4346" s="125"/>
      <c r="F4346" s="66" t="str">
        <f t="shared" si="331"/>
        <v>FR</v>
      </c>
      <c r="G4346" s="169">
        <f t="shared" si="332"/>
        <v>2.2999999999999998</v>
      </c>
      <c r="H4346" s="180">
        <v>0.5</v>
      </c>
      <c r="I4346" s="169">
        <f t="shared" si="333"/>
        <v>1.1499999999999999</v>
      </c>
    </row>
    <row r="4347" spans="1:9">
      <c r="A4347" s="96" t="s">
        <v>5869</v>
      </c>
      <c r="B4347" s="97" t="s">
        <v>4995</v>
      </c>
      <c r="C4347" s="98" t="s">
        <v>2108</v>
      </c>
      <c r="D4347" s="124"/>
      <c r="E4347" s="125"/>
      <c r="F4347" s="66" t="str">
        <f t="shared" si="331"/>
        <v>SOB</v>
      </c>
      <c r="G4347" s="169">
        <f t="shared" si="332"/>
        <v>3.71</v>
      </c>
      <c r="H4347" s="180">
        <v>1</v>
      </c>
      <c r="I4347" s="169">
        <f t="shared" si="333"/>
        <v>3.71</v>
      </c>
    </row>
    <row r="4348" spans="1:9">
      <c r="A4348" s="96" t="s">
        <v>5869</v>
      </c>
      <c r="B4348" s="97" t="s">
        <v>4951</v>
      </c>
      <c r="C4348" s="98" t="s">
        <v>2812</v>
      </c>
      <c r="D4348" s="124"/>
      <c r="E4348" s="125"/>
      <c r="F4348" s="66" t="str">
        <f t="shared" si="331"/>
        <v>UN</v>
      </c>
      <c r="G4348" s="169">
        <f t="shared" si="332"/>
        <v>1.61</v>
      </c>
      <c r="H4348" s="180">
        <v>1</v>
      </c>
      <c r="I4348" s="169">
        <f t="shared" si="333"/>
        <v>1.61</v>
      </c>
    </row>
    <row r="4349" spans="1:9">
      <c r="A4349" s="96" t="s">
        <v>5869</v>
      </c>
      <c r="B4349" s="97" t="s">
        <v>4913</v>
      </c>
      <c r="C4349" s="98" t="s">
        <v>1074</v>
      </c>
      <c r="D4349" s="81"/>
      <c r="E4349" s="125"/>
      <c r="F4349" s="66" t="str">
        <f t="shared" si="331"/>
        <v>UN</v>
      </c>
      <c r="G4349" s="169">
        <f t="shared" si="332"/>
        <v>1</v>
      </c>
      <c r="H4349" s="180">
        <v>4</v>
      </c>
      <c r="I4349" s="169">
        <f t="shared" si="333"/>
        <v>4</v>
      </c>
    </row>
    <row r="4350" spans="1:9">
      <c r="A4350" s="96" t="s">
        <v>5869</v>
      </c>
      <c r="B4350" s="97" t="s">
        <v>4879</v>
      </c>
      <c r="C4350" s="98" t="s">
        <v>545</v>
      </c>
      <c r="D4350" s="81"/>
      <c r="E4350" s="66"/>
      <c r="F4350" s="66" t="str">
        <f t="shared" si="331"/>
        <v>CM3</v>
      </c>
      <c r="G4350" s="169">
        <f t="shared" si="332"/>
        <v>8.6999999999999994E-3</v>
      </c>
      <c r="H4350" s="99">
        <v>15</v>
      </c>
      <c r="I4350" s="169">
        <f>G4350*H4350</f>
        <v>0.1305</v>
      </c>
    </row>
    <row r="4351" spans="1:9">
      <c r="A4351" s="96" t="s">
        <v>5869</v>
      </c>
      <c r="B4351" s="97" t="s">
        <v>4936</v>
      </c>
      <c r="C4351" s="98" t="s">
        <v>1701</v>
      </c>
      <c r="D4351" s="81"/>
      <c r="E4351" s="66"/>
      <c r="F4351" s="66" t="str">
        <f>+VLOOKUP(C4351,$C$7896:$F$9810,4,FALSE)</f>
        <v>CM3</v>
      </c>
      <c r="G4351" s="169">
        <f t="shared" si="332"/>
        <v>1.7999999999999999E-2</v>
      </c>
      <c r="H4351" s="102">
        <v>1</v>
      </c>
      <c r="I4351" s="169">
        <f>G4351*H4351</f>
        <v>1.7999999999999999E-2</v>
      </c>
    </row>
    <row r="4352" spans="1:9">
      <c r="A4352" s="96" t="s">
        <v>5869</v>
      </c>
      <c r="B4352" s="97" t="s">
        <v>4919</v>
      </c>
      <c r="C4352" s="98" t="s">
        <v>463</v>
      </c>
      <c r="D4352" s="124"/>
      <c r="E4352" s="125"/>
      <c r="F4352" s="66" t="str">
        <f>+VLOOKUP(C4352,$C$7896:$F$9810,4,FALSE)</f>
        <v>UN</v>
      </c>
      <c r="G4352" s="169">
        <f t="shared" si="332"/>
        <v>0.23</v>
      </c>
      <c r="H4352" s="99">
        <v>1</v>
      </c>
      <c r="I4352" s="169">
        <f>G4352*H4352</f>
        <v>0.23</v>
      </c>
    </row>
    <row r="4353" spans="1:12">
      <c r="A4353" s="96" t="s">
        <v>5869</v>
      </c>
      <c r="B4353" s="97" t="s">
        <v>4951</v>
      </c>
      <c r="C4353" s="98" t="s">
        <v>1649</v>
      </c>
      <c r="D4353" s="124"/>
      <c r="E4353" s="125"/>
      <c r="F4353" s="66" t="str">
        <f>+VLOOKUP(C4353,$C$7896:$F$9810,4,FALSE)</f>
        <v>UN</v>
      </c>
      <c r="G4353" s="169">
        <f t="shared" si="332"/>
        <v>16</v>
      </c>
      <c r="H4353" s="186">
        <v>4.0000000000000001E-3</v>
      </c>
      <c r="I4353" s="169">
        <f>G4353*H4353</f>
        <v>6.4000000000000001E-2</v>
      </c>
      <c r="K4353" s="79"/>
      <c r="L4353" s="79"/>
    </row>
    <row r="4354" spans="1:12">
      <c r="A4354" s="96" t="s">
        <v>5869</v>
      </c>
      <c r="B4354" s="97" t="s">
        <v>4878</v>
      </c>
      <c r="C4354" s="98" t="s">
        <v>1462</v>
      </c>
      <c r="D4354" s="124"/>
      <c r="E4354" s="125"/>
      <c r="F4354" s="66" t="str">
        <f>+VLOOKUP(C4354,$C$7896:$F$9810,4,FALSE)</f>
        <v>UN</v>
      </c>
      <c r="G4354" s="169">
        <f t="shared" si="332"/>
        <v>10.63</v>
      </c>
      <c r="H4354" s="102">
        <v>0.05</v>
      </c>
      <c r="I4354" s="169">
        <f>G4354*H4354</f>
        <v>0.53150000000000008</v>
      </c>
      <c r="K4354" s="171"/>
      <c r="L4354" s="171"/>
    </row>
    <row r="4355" spans="1:12">
      <c r="A4355" s="96" t="s">
        <v>5869</v>
      </c>
      <c r="B4355" s="116" t="s">
        <v>4421</v>
      </c>
      <c r="C4355" s="117"/>
      <c r="D4355" s="118"/>
      <c r="E4355" s="118"/>
      <c r="F4355" s="119"/>
      <c r="G4355" s="120"/>
      <c r="H4355" s="121"/>
      <c r="I4355" s="134">
        <f>SUBTOTAL(9,I4341:I4354)</f>
        <v>16.419</v>
      </c>
      <c r="K4355" s="171"/>
      <c r="L4355" s="171"/>
    </row>
    <row r="4356" spans="1:12">
      <c r="A4356" s="96" t="s">
        <v>5869</v>
      </c>
      <c r="K4356" s="79"/>
      <c r="L4356" s="79"/>
    </row>
    <row r="4357" spans="1:12" ht="14.25">
      <c r="A4357" s="440" t="s">
        <v>5892</v>
      </c>
      <c r="B4357" s="108" t="s">
        <v>3259</v>
      </c>
      <c r="D4357" s="172"/>
    </row>
    <row r="4358" spans="1:12">
      <c r="A4358" s="96" t="s">
        <v>5869</v>
      </c>
    </row>
    <row r="4359" spans="1:12" ht="25.5">
      <c r="A4359" s="96" t="s">
        <v>5869</v>
      </c>
      <c r="B4359" s="90" t="s">
        <v>5562</v>
      </c>
      <c r="C4359" s="23" t="s">
        <v>1406</v>
      </c>
      <c r="D4359" s="124"/>
      <c r="E4359" s="125"/>
      <c r="F4359" s="24" t="s">
        <v>1407</v>
      </c>
      <c r="G4359" s="51" t="s">
        <v>2730</v>
      </c>
      <c r="H4359" s="24" t="s">
        <v>4415</v>
      </c>
      <c r="I4359" s="24" t="s">
        <v>1403</v>
      </c>
    </row>
    <row r="4360" spans="1:12">
      <c r="A4360" s="96" t="s">
        <v>5869</v>
      </c>
      <c r="B4360" s="97" t="s">
        <v>4929</v>
      </c>
      <c r="C4360" s="98" t="s">
        <v>1811</v>
      </c>
      <c r="D4360" s="124"/>
      <c r="E4360" s="125"/>
      <c r="F4360" s="66" t="str">
        <f t="shared" ref="F4360:F4366" si="334">+VLOOKUP(C4360,$C$7896:$P$9810,4,FALSE)</f>
        <v>UN</v>
      </c>
      <c r="G4360" s="169">
        <f t="shared" ref="G4360:G4368" si="335">+VLOOKUP(C4360,$C$7896:$P$9810,13,FALSE)</f>
        <v>2.5099999999999998</v>
      </c>
      <c r="H4360" s="168">
        <v>1</v>
      </c>
      <c r="I4360" s="169">
        <f t="shared" ref="I4360:I4368" si="336">G4360*H4360</f>
        <v>2.5099999999999998</v>
      </c>
    </row>
    <row r="4361" spans="1:12">
      <c r="A4361" s="96" t="s">
        <v>5869</v>
      </c>
      <c r="B4361" s="97" t="s">
        <v>4944</v>
      </c>
      <c r="C4361" s="98" t="s">
        <v>1101</v>
      </c>
      <c r="D4361" s="124"/>
      <c r="E4361" s="125"/>
      <c r="F4361" s="66" t="str">
        <f t="shared" si="334"/>
        <v>UN</v>
      </c>
      <c r="G4361" s="169">
        <f t="shared" si="335"/>
        <v>0.3</v>
      </c>
      <c r="H4361" s="180">
        <v>1</v>
      </c>
      <c r="I4361" s="169">
        <f t="shared" si="336"/>
        <v>0.3</v>
      </c>
    </row>
    <row r="4362" spans="1:12">
      <c r="A4362" s="96" t="s">
        <v>5869</v>
      </c>
      <c r="B4362" s="97" t="s">
        <v>4996</v>
      </c>
      <c r="C4362" s="98" t="s">
        <v>330</v>
      </c>
      <c r="D4362" s="124"/>
      <c r="E4362" s="125"/>
      <c r="F4362" s="66" t="str">
        <f t="shared" si="334"/>
        <v>UN</v>
      </c>
      <c r="G4362" s="169">
        <f t="shared" si="335"/>
        <v>2</v>
      </c>
      <c r="H4362" s="180">
        <v>1</v>
      </c>
      <c r="I4362" s="169">
        <f t="shared" si="336"/>
        <v>2</v>
      </c>
    </row>
    <row r="4363" spans="1:12">
      <c r="A4363" s="96" t="s">
        <v>5869</v>
      </c>
      <c r="B4363" s="97" t="s">
        <v>4894</v>
      </c>
      <c r="C4363" s="126" t="s">
        <v>1652</v>
      </c>
      <c r="D4363" s="124"/>
      <c r="E4363" s="125"/>
      <c r="F4363" s="66" t="str">
        <f t="shared" si="334"/>
        <v>UN</v>
      </c>
      <c r="G4363" s="169">
        <f t="shared" si="335"/>
        <v>0.41</v>
      </c>
      <c r="H4363" s="180">
        <v>1</v>
      </c>
      <c r="I4363" s="169">
        <f t="shared" si="336"/>
        <v>0.41</v>
      </c>
    </row>
    <row r="4364" spans="1:12">
      <c r="A4364" s="96" t="s">
        <v>5869</v>
      </c>
      <c r="B4364" s="97" t="s">
        <v>4997</v>
      </c>
      <c r="C4364" s="98" t="s">
        <v>3535</v>
      </c>
      <c r="D4364" s="124"/>
      <c r="E4364" s="125"/>
      <c r="F4364" s="66" t="str">
        <f t="shared" si="334"/>
        <v>UN</v>
      </c>
      <c r="G4364" s="169">
        <f t="shared" si="335"/>
        <v>50.72</v>
      </c>
      <c r="H4364" s="180">
        <v>1</v>
      </c>
      <c r="I4364" s="169">
        <f t="shared" si="336"/>
        <v>50.72</v>
      </c>
    </row>
    <row r="4365" spans="1:12">
      <c r="A4365" s="96" t="s">
        <v>5869</v>
      </c>
      <c r="B4365" s="97" t="s">
        <v>4913</v>
      </c>
      <c r="C4365" s="98" t="s">
        <v>1074</v>
      </c>
      <c r="D4365" s="81"/>
      <c r="E4365" s="66"/>
      <c r="F4365" s="66" t="str">
        <f t="shared" si="334"/>
        <v>UN</v>
      </c>
      <c r="G4365" s="169">
        <f t="shared" si="335"/>
        <v>1</v>
      </c>
      <c r="H4365" s="180">
        <v>2</v>
      </c>
      <c r="I4365" s="169">
        <f t="shared" si="336"/>
        <v>2</v>
      </c>
    </row>
    <row r="4366" spans="1:12">
      <c r="A4366" s="96" t="s">
        <v>5869</v>
      </c>
      <c r="B4366" s="97" t="s">
        <v>4902</v>
      </c>
      <c r="C4366" s="131" t="s">
        <v>364</v>
      </c>
      <c r="D4366" s="111"/>
      <c r="E4366" s="173"/>
      <c r="F4366" s="66" t="str">
        <f t="shared" si="334"/>
        <v>ROL</v>
      </c>
      <c r="G4366" s="169">
        <f t="shared" si="335"/>
        <v>4.4000000000000004</v>
      </c>
      <c r="H4366" s="180">
        <v>5.0000000000000001E-3</v>
      </c>
      <c r="I4366" s="169">
        <f t="shared" si="336"/>
        <v>2.2000000000000002E-2</v>
      </c>
    </row>
    <row r="4367" spans="1:12">
      <c r="A4367" s="96" t="s">
        <v>5869</v>
      </c>
      <c r="B4367" s="97" t="s">
        <v>4951</v>
      </c>
      <c r="C4367" s="98" t="s">
        <v>1649</v>
      </c>
      <c r="D4367" s="124"/>
      <c r="E4367" s="125"/>
      <c r="F4367" s="66" t="str">
        <f>+VLOOKUP(C4367,$C$7896:$F$9810,4,FALSE)</f>
        <v>UN</v>
      </c>
      <c r="G4367" s="169">
        <f t="shared" si="335"/>
        <v>16</v>
      </c>
      <c r="H4367" s="186">
        <v>4.0000000000000001E-3</v>
      </c>
      <c r="I4367" s="169">
        <f t="shared" si="336"/>
        <v>6.4000000000000001E-2</v>
      </c>
    </row>
    <row r="4368" spans="1:12">
      <c r="A4368" s="96" t="s">
        <v>5869</v>
      </c>
      <c r="B4368" s="97" t="s">
        <v>4878</v>
      </c>
      <c r="C4368" s="98" t="s">
        <v>1462</v>
      </c>
      <c r="D4368" s="124"/>
      <c r="E4368" s="125"/>
      <c r="F4368" s="66" t="str">
        <f>+VLOOKUP(C4368,$C$7896:$F$9810,4,FALSE)</f>
        <v>UN</v>
      </c>
      <c r="G4368" s="169">
        <f t="shared" si="335"/>
        <v>10.63</v>
      </c>
      <c r="H4368" s="102">
        <v>0.05</v>
      </c>
      <c r="I4368" s="169">
        <f t="shared" si="336"/>
        <v>0.53150000000000008</v>
      </c>
    </row>
    <row r="4369" spans="1:12">
      <c r="A4369" s="96" t="s">
        <v>5869</v>
      </c>
      <c r="B4369" s="116" t="s">
        <v>4421</v>
      </c>
      <c r="C4369" s="117"/>
      <c r="D4369" s="118"/>
      <c r="E4369" s="118"/>
      <c r="F4369" s="119"/>
      <c r="G4369" s="120"/>
      <c r="H4369" s="121"/>
      <c r="I4369" s="134">
        <f>SUBTOTAL(9,I4360:I4368)</f>
        <v>58.557499999999997</v>
      </c>
    </row>
    <row r="4370" spans="1:12">
      <c r="A4370" s="96" t="s">
        <v>5869</v>
      </c>
    </row>
    <row r="4371" spans="1:12" ht="14.25">
      <c r="A4371" s="440" t="s">
        <v>5892</v>
      </c>
      <c r="B4371" s="108" t="s">
        <v>3261</v>
      </c>
      <c r="D4371" s="172"/>
    </row>
    <row r="4372" spans="1:12">
      <c r="A4372" s="96" t="s">
        <v>5869</v>
      </c>
    </row>
    <row r="4373" spans="1:12" ht="25.5">
      <c r="A4373" s="96" t="s">
        <v>5869</v>
      </c>
      <c r="B4373" s="90" t="s">
        <v>5562</v>
      </c>
      <c r="C4373" s="23" t="s">
        <v>1406</v>
      </c>
      <c r="D4373" s="124"/>
      <c r="E4373" s="125"/>
      <c r="F4373" s="24" t="s">
        <v>1407</v>
      </c>
      <c r="G4373" s="51" t="s">
        <v>2730</v>
      </c>
      <c r="H4373" s="24" t="s">
        <v>4415</v>
      </c>
      <c r="I4373" s="24" t="s">
        <v>1403</v>
      </c>
    </row>
    <row r="4374" spans="1:12">
      <c r="A4374" s="96" t="s">
        <v>5869</v>
      </c>
      <c r="B4374" s="97" t="s">
        <v>4956</v>
      </c>
      <c r="C4374" s="98" t="s">
        <v>323</v>
      </c>
      <c r="D4374" s="124"/>
      <c r="E4374" s="125"/>
      <c r="F4374" s="66" t="str">
        <f t="shared" ref="F4374:F4382" si="337">+VLOOKUP(C4374,$C$7896:$P$9810,4,FALSE)</f>
        <v>UN</v>
      </c>
      <c r="G4374" s="169">
        <f t="shared" ref="G4374:G4382" si="338">+VLOOKUP(C4374,$C$7896:$P$9810,13,FALSE)</f>
        <v>0.3</v>
      </c>
      <c r="H4374" s="306">
        <v>1</v>
      </c>
      <c r="I4374" s="169">
        <f t="shared" ref="I4374:I4382" si="339">G4374*H4374</f>
        <v>0.3</v>
      </c>
    </row>
    <row r="4375" spans="1:12">
      <c r="A4375" s="96" t="s">
        <v>5869</v>
      </c>
      <c r="B4375" s="97" t="s">
        <v>4974</v>
      </c>
      <c r="C4375" s="98" t="s">
        <v>715</v>
      </c>
      <c r="D4375" s="124"/>
      <c r="E4375" s="125"/>
      <c r="F4375" s="66" t="str">
        <f t="shared" si="337"/>
        <v>UN</v>
      </c>
      <c r="G4375" s="169">
        <f t="shared" si="338"/>
        <v>7.8150000000000004</v>
      </c>
      <c r="H4375" s="306">
        <v>1</v>
      </c>
      <c r="I4375" s="169">
        <f t="shared" si="339"/>
        <v>7.8150000000000004</v>
      </c>
    </row>
    <row r="4376" spans="1:12">
      <c r="A4376" s="96" t="s">
        <v>5869</v>
      </c>
      <c r="B4376" s="97" t="s">
        <v>4998</v>
      </c>
      <c r="C4376" s="98" t="s">
        <v>391</v>
      </c>
      <c r="D4376" s="124"/>
      <c r="E4376" s="125"/>
      <c r="F4376" s="66" t="str">
        <f t="shared" si="337"/>
        <v>M</v>
      </c>
      <c r="G4376" s="169">
        <f t="shared" si="338"/>
        <v>0.70314999999999994</v>
      </c>
      <c r="H4376" s="306">
        <v>2</v>
      </c>
      <c r="I4376" s="169">
        <f t="shared" si="339"/>
        <v>1.4062999999999999</v>
      </c>
    </row>
    <row r="4377" spans="1:12">
      <c r="A4377" s="96" t="s">
        <v>5869</v>
      </c>
      <c r="B4377" s="97" t="s">
        <v>4881</v>
      </c>
      <c r="C4377" s="98" t="s">
        <v>546</v>
      </c>
      <c r="D4377" s="124"/>
      <c r="E4377" s="125"/>
      <c r="F4377" s="66" t="str">
        <f t="shared" si="337"/>
        <v>PQ</v>
      </c>
      <c r="G4377" s="169">
        <f t="shared" si="338"/>
        <v>15</v>
      </c>
      <c r="H4377" s="305">
        <v>5.0000000000000001E-3</v>
      </c>
      <c r="I4377" s="169">
        <f t="shared" si="339"/>
        <v>7.4999999999999997E-2</v>
      </c>
    </row>
    <row r="4378" spans="1:12">
      <c r="A4378" s="96" t="s">
        <v>5869</v>
      </c>
      <c r="B4378" s="97" t="s">
        <v>4953</v>
      </c>
      <c r="C4378" s="98" t="s">
        <v>1531</v>
      </c>
      <c r="D4378" s="124"/>
      <c r="E4378" s="125"/>
      <c r="F4378" s="66" t="str">
        <f t="shared" si="337"/>
        <v>FR</v>
      </c>
      <c r="G4378" s="169">
        <f t="shared" si="338"/>
        <v>3.04</v>
      </c>
      <c r="H4378" s="306">
        <v>1</v>
      </c>
      <c r="I4378" s="169">
        <f t="shared" si="339"/>
        <v>3.04</v>
      </c>
    </row>
    <row r="4379" spans="1:12">
      <c r="A4379" s="96" t="s">
        <v>5869</v>
      </c>
      <c r="B4379" s="97" t="s">
        <v>4894</v>
      </c>
      <c r="C4379" s="126" t="s">
        <v>1652</v>
      </c>
      <c r="D4379" s="124"/>
      <c r="E4379" s="125"/>
      <c r="F4379" s="66" t="str">
        <f t="shared" si="337"/>
        <v>UN</v>
      </c>
      <c r="G4379" s="169">
        <f t="shared" si="338"/>
        <v>0.41</v>
      </c>
      <c r="H4379" s="306">
        <v>1</v>
      </c>
      <c r="I4379" s="169">
        <f t="shared" si="339"/>
        <v>0.41</v>
      </c>
    </row>
    <row r="4380" spans="1:12">
      <c r="A4380" s="96" t="s">
        <v>5869</v>
      </c>
      <c r="B4380" s="97" t="s">
        <v>5000</v>
      </c>
      <c r="C4380" s="98" t="s">
        <v>2432</v>
      </c>
      <c r="D4380" s="124"/>
      <c r="E4380" s="125"/>
      <c r="F4380" s="66" t="str">
        <f t="shared" si="337"/>
        <v>AM</v>
      </c>
      <c r="G4380" s="169">
        <f t="shared" si="338"/>
        <v>3.5</v>
      </c>
      <c r="H4380" s="306">
        <v>1</v>
      </c>
      <c r="I4380" s="169">
        <f t="shared" si="339"/>
        <v>3.5</v>
      </c>
      <c r="K4380" s="79"/>
      <c r="L4380" s="79"/>
    </row>
    <row r="4381" spans="1:12">
      <c r="A4381" s="96" t="s">
        <v>5869</v>
      </c>
      <c r="B4381" s="97" t="s">
        <v>4911</v>
      </c>
      <c r="C4381" s="126" t="s">
        <v>1073</v>
      </c>
      <c r="D4381" s="81"/>
      <c r="E4381" s="125"/>
      <c r="F4381" s="66" t="str">
        <f t="shared" si="337"/>
        <v>UN</v>
      </c>
      <c r="G4381" s="169">
        <f t="shared" si="338"/>
        <v>1.2</v>
      </c>
      <c r="H4381" s="168">
        <v>1</v>
      </c>
      <c r="I4381" s="169">
        <f t="shared" si="339"/>
        <v>1.2</v>
      </c>
      <c r="K4381" s="79"/>
      <c r="L4381" s="79"/>
    </row>
    <row r="4382" spans="1:12">
      <c r="A4382" s="96" t="s">
        <v>5869</v>
      </c>
      <c r="B4382" s="97" t="s">
        <v>4913</v>
      </c>
      <c r="C4382" s="98" t="s">
        <v>1074</v>
      </c>
      <c r="D4382" s="81"/>
      <c r="E4382" s="66"/>
      <c r="F4382" s="66" t="str">
        <f t="shared" si="337"/>
        <v>UN</v>
      </c>
      <c r="G4382" s="169">
        <f t="shared" si="338"/>
        <v>1</v>
      </c>
      <c r="H4382" s="168">
        <v>2</v>
      </c>
      <c r="I4382" s="169">
        <f t="shared" si="339"/>
        <v>2</v>
      </c>
      <c r="K4382" s="79"/>
      <c r="L4382" s="79"/>
    </row>
    <row r="4383" spans="1:12">
      <c r="A4383" s="96" t="s">
        <v>5869</v>
      </c>
      <c r="B4383" s="97" t="s">
        <v>4902</v>
      </c>
      <c r="C4383" s="131" t="s">
        <v>364</v>
      </c>
      <c r="D4383" s="124"/>
      <c r="E4383" s="125"/>
      <c r="F4383" s="66" t="str">
        <f t="shared" ref="F4383:F4388" si="340">+VLOOKUP(C4383,$C$7896:$F$9810,4,FALSE)</f>
        <v>ROL</v>
      </c>
      <c r="G4383" s="169">
        <f t="shared" ref="G4383:G4388" si="341">+VLOOKUP(C4383,$C$7896:$P$9810,13,FALSE)</f>
        <v>4.4000000000000004</v>
      </c>
      <c r="H4383" s="102">
        <v>5.0000000000000001E-3</v>
      </c>
      <c r="I4383" s="169">
        <f t="shared" ref="I4383:I4391" si="342">G4383*H4383</f>
        <v>2.2000000000000002E-2</v>
      </c>
      <c r="K4383" s="79"/>
      <c r="L4383" s="79"/>
    </row>
    <row r="4384" spans="1:12">
      <c r="A4384" s="96" t="s">
        <v>5869</v>
      </c>
      <c r="B4384" s="97" t="s">
        <v>4950</v>
      </c>
      <c r="C4384" s="98" t="s">
        <v>1107</v>
      </c>
      <c r="D4384" s="124"/>
      <c r="E4384" s="125"/>
      <c r="F4384" s="66" t="str">
        <f t="shared" si="340"/>
        <v>UN</v>
      </c>
      <c r="G4384" s="169">
        <f t="shared" si="341"/>
        <v>1</v>
      </c>
      <c r="H4384" s="102">
        <v>1</v>
      </c>
      <c r="I4384" s="169">
        <f t="shared" si="342"/>
        <v>1</v>
      </c>
      <c r="K4384" s="79"/>
      <c r="L4384" s="79"/>
    </row>
    <row r="4385" spans="1:12">
      <c r="A4385" s="96" t="s">
        <v>5869</v>
      </c>
      <c r="B4385" s="97" t="s">
        <v>4880</v>
      </c>
      <c r="C4385" s="98" t="s">
        <v>1647</v>
      </c>
      <c r="D4385" s="124"/>
      <c r="E4385" s="125"/>
      <c r="F4385" s="66" t="str">
        <f t="shared" si="340"/>
        <v>CM3</v>
      </c>
      <c r="G4385" s="169">
        <f t="shared" si="341"/>
        <v>0.03</v>
      </c>
      <c r="H4385" s="99">
        <v>15</v>
      </c>
      <c r="I4385" s="169">
        <f t="shared" si="342"/>
        <v>0.44999999999999996</v>
      </c>
      <c r="K4385" s="79"/>
      <c r="L4385" s="79"/>
    </row>
    <row r="4386" spans="1:12">
      <c r="A4386" s="96" t="s">
        <v>5869</v>
      </c>
      <c r="B4386" s="97" t="s">
        <v>4936</v>
      </c>
      <c r="C4386" s="98" t="s">
        <v>1701</v>
      </c>
      <c r="D4386" s="124"/>
      <c r="E4386" s="125"/>
      <c r="F4386" s="66" t="str">
        <f t="shared" si="340"/>
        <v>CM3</v>
      </c>
      <c r="G4386" s="169">
        <f t="shared" si="341"/>
        <v>1.7999999999999999E-2</v>
      </c>
      <c r="H4386" s="102">
        <v>15</v>
      </c>
      <c r="I4386" s="169">
        <f t="shared" si="342"/>
        <v>0.26999999999999996</v>
      </c>
      <c r="K4386" s="79"/>
      <c r="L4386" s="79"/>
    </row>
    <row r="4387" spans="1:12">
      <c r="A4387" s="96" t="s">
        <v>5869</v>
      </c>
      <c r="B4387" s="97" t="s">
        <v>4951</v>
      </c>
      <c r="C4387" s="98" t="s">
        <v>1649</v>
      </c>
      <c r="D4387" s="124"/>
      <c r="E4387" s="125"/>
      <c r="F4387" s="66" t="str">
        <f t="shared" si="340"/>
        <v>UN</v>
      </c>
      <c r="G4387" s="169">
        <f t="shared" si="341"/>
        <v>16</v>
      </c>
      <c r="H4387" s="186">
        <v>4.0000000000000001E-3</v>
      </c>
      <c r="I4387" s="169">
        <f t="shared" si="342"/>
        <v>6.4000000000000001E-2</v>
      </c>
      <c r="K4387" s="79"/>
    </row>
    <row r="4388" spans="1:12">
      <c r="A4388" s="96" t="s">
        <v>5869</v>
      </c>
      <c r="B4388" s="97" t="s">
        <v>4878</v>
      </c>
      <c r="C4388" s="98" t="s">
        <v>1462</v>
      </c>
      <c r="D4388" s="124"/>
      <c r="E4388" s="125"/>
      <c r="F4388" s="66" t="str">
        <f t="shared" si="340"/>
        <v>UN</v>
      </c>
      <c r="G4388" s="169">
        <f t="shared" si="341"/>
        <v>10.63</v>
      </c>
      <c r="H4388" s="102">
        <v>0.05</v>
      </c>
      <c r="I4388" s="169">
        <f t="shared" si="342"/>
        <v>0.53150000000000008</v>
      </c>
      <c r="K4388" s="79"/>
    </row>
    <row r="4389" spans="1:12">
      <c r="A4389" s="96" t="s">
        <v>5869</v>
      </c>
      <c r="B4389" s="97"/>
      <c r="C4389" s="98"/>
      <c r="D4389" s="124"/>
      <c r="E4389" s="125"/>
      <c r="F4389" s="66"/>
      <c r="G4389" s="169"/>
      <c r="H4389" s="102"/>
      <c r="I4389" s="169">
        <f t="shared" si="342"/>
        <v>0</v>
      </c>
      <c r="K4389" s="79"/>
    </row>
    <row r="4390" spans="1:12">
      <c r="A4390" s="96" t="s">
        <v>5869</v>
      </c>
      <c r="B4390" s="97"/>
      <c r="C4390" s="98"/>
      <c r="D4390" s="124"/>
      <c r="E4390" s="125"/>
      <c r="F4390" s="66"/>
      <c r="G4390" s="169"/>
      <c r="H4390" s="169"/>
      <c r="I4390" s="169">
        <f t="shared" si="342"/>
        <v>0</v>
      </c>
      <c r="K4390" s="79"/>
    </row>
    <row r="4391" spans="1:12">
      <c r="A4391" s="96" t="s">
        <v>5869</v>
      </c>
      <c r="B4391" s="97"/>
      <c r="C4391" s="98"/>
      <c r="D4391" s="124"/>
      <c r="E4391" s="125"/>
      <c r="F4391" s="66"/>
      <c r="G4391" s="169"/>
      <c r="H4391" s="169"/>
      <c r="I4391" s="169">
        <f t="shared" si="342"/>
        <v>0</v>
      </c>
      <c r="K4391" s="79"/>
    </row>
    <row r="4392" spans="1:12">
      <c r="A4392" s="96" t="s">
        <v>5869</v>
      </c>
      <c r="B4392" s="97"/>
      <c r="C4392" s="98"/>
      <c r="D4392" s="124"/>
      <c r="E4392" s="125"/>
      <c r="F4392" s="66"/>
      <c r="G4392" s="169"/>
      <c r="H4392" s="169"/>
      <c r="I4392" s="169">
        <f>G4392*H4392</f>
        <v>0</v>
      </c>
      <c r="K4392" s="79"/>
    </row>
    <row r="4393" spans="1:12">
      <c r="A4393" s="96" t="s">
        <v>5869</v>
      </c>
      <c r="B4393" s="97"/>
      <c r="C4393" s="98"/>
      <c r="D4393" s="124"/>
      <c r="E4393" s="125"/>
      <c r="F4393" s="66"/>
      <c r="G4393" s="169"/>
      <c r="H4393" s="169"/>
      <c r="I4393" s="169">
        <f>G4393*H4393</f>
        <v>0</v>
      </c>
      <c r="K4393" s="79"/>
    </row>
    <row r="4394" spans="1:12">
      <c r="A4394" s="96" t="s">
        <v>5869</v>
      </c>
      <c r="B4394" s="97"/>
      <c r="C4394" s="98"/>
      <c r="D4394" s="124"/>
      <c r="E4394" s="125"/>
      <c r="F4394" s="66"/>
      <c r="G4394" s="169"/>
      <c r="H4394" s="169"/>
      <c r="I4394" s="169">
        <f>G4394*H4394</f>
        <v>0</v>
      </c>
      <c r="K4394" s="79"/>
    </row>
    <row r="4395" spans="1:12">
      <c r="A4395" s="96" t="s">
        <v>5869</v>
      </c>
      <c r="B4395" s="116" t="s">
        <v>4421</v>
      </c>
      <c r="C4395" s="117"/>
      <c r="D4395" s="118"/>
      <c r="E4395" s="118"/>
      <c r="F4395" s="119"/>
      <c r="G4395" s="120"/>
      <c r="H4395" s="121"/>
      <c r="I4395" s="134">
        <f>SUBTOTAL(9,I4374:I4394)</f>
        <v>22.083799999999997</v>
      </c>
      <c r="K4395" s="79"/>
    </row>
    <row r="4396" spans="1:12">
      <c r="A4396" s="96" t="s">
        <v>5869</v>
      </c>
      <c r="K4396" s="79"/>
    </row>
    <row r="4397" spans="1:12" ht="14.25">
      <c r="A4397" s="440" t="s">
        <v>5892</v>
      </c>
      <c r="B4397" s="108" t="s">
        <v>3262</v>
      </c>
      <c r="D4397" s="172"/>
      <c r="K4397" s="79"/>
    </row>
    <row r="4398" spans="1:12">
      <c r="A4398" s="96" t="s">
        <v>5869</v>
      </c>
    </row>
    <row r="4399" spans="1:12" ht="25.5">
      <c r="A4399" s="96" t="s">
        <v>5869</v>
      </c>
      <c r="B4399" s="90" t="s">
        <v>5562</v>
      </c>
      <c r="C4399" s="23" t="s">
        <v>1406</v>
      </c>
      <c r="D4399" s="124"/>
      <c r="E4399" s="125"/>
      <c r="F4399" s="24" t="s">
        <v>1407</v>
      </c>
      <c r="G4399" s="51" t="s">
        <v>2730</v>
      </c>
      <c r="H4399" s="24" t="s">
        <v>4415</v>
      </c>
      <c r="I4399" s="24" t="s">
        <v>1403</v>
      </c>
    </row>
    <row r="4400" spans="1:12">
      <c r="A4400" s="96" t="s">
        <v>5869</v>
      </c>
      <c r="B4400" s="97" t="s">
        <v>5561</v>
      </c>
      <c r="C4400" s="98" t="s">
        <v>3425</v>
      </c>
      <c r="D4400" s="124"/>
      <c r="E4400" s="125"/>
      <c r="F4400" s="66" t="str">
        <f t="shared" ref="F4400:F4412" si="343">+VLOOKUP(C4400,$C$7896:$P$9810,4,FALSE)</f>
        <v>UN</v>
      </c>
      <c r="G4400" s="169">
        <f t="shared" ref="G4400:G4424" si="344">+VLOOKUP(C4400,$C$7896:$P$9810,13,FALSE)</f>
        <v>17.309999999999999</v>
      </c>
      <c r="H4400" s="306">
        <v>0.05</v>
      </c>
      <c r="I4400" s="169">
        <f>G4400*H4400</f>
        <v>0.86549999999999994</v>
      </c>
    </row>
    <row r="4401" spans="1:9">
      <c r="A4401" s="96" t="s">
        <v>5869</v>
      </c>
      <c r="B4401" s="97" t="s">
        <v>4951</v>
      </c>
      <c r="C4401" s="98" t="s">
        <v>965</v>
      </c>
      <c r="D4401" s="124"/>
      <c r="E4401" s="125"/>
      <c r="F4401" s="66" t="str">
        <f t="shared" si="343"/>
        <v>UN</v>
      </c>
      <c r="G4401" s="169">
        <f t="shared" si="344"/>
        <v>24.15</v>
      </c>
      <c r="H4401" s="306">
        <v>1</v>
      </c>
      <c r="I4401" s="169">
        <f t="shared" ref="I4401:I4411" si="345">G4401*H4401</f>
        <v>24.15</v>
      </c>
    </row>
    <row r="4402" spans="1:9">
      <c r="A4402" s="96" t="s">
        <v>5869</v>
      </c>
      <c r="B4402" s="97" t="s">
        <v>4935</v>
      </c>
      <c r="C4402" s="98" t="s">
        <v>1091</v>
      </c>
      <c r="D4402" s="124"/>
      <c r="E4402" s="125"/>
      <c r="F4402" s="66" t="str">
        <f t="shared" si="343"/>
        <v>UN</v>
      </c>
      <c r="G4402" s="169">
        <f t="shared" si="344"/>
        <v>0.245</v>
      </c>
      <c r="H4402" s="306">
        <v>1</v>
      </c>
      <c r="I4402" s="169">
        <f t="shared" si="345"/>
        <v>0.245</v>
      </c>
    </row>
    <row r="4403" spans="1:9">
      <c r="A4403" s="96" t="s">
        <v>5869</v>
      </c>
      <c r="B4403" s="97" t="s">
        <v>4956</v>
      </c>
      <c r="C4403" s="98" t="s">
        <v>323</v>
      </c>
      <c r="D4403" s="124"/>
      <c r="E4403" s="125"/>
      <c r="F4403" s="66" t="str">
        <f t="shared" si="343"/>
        <v>UN</v>
      </c>
      <c r="G4403" s="169">
        <f t="shared" si="344"/>
        <v>0.3</v>
      </c>
      <c r="H4403" s="306">
        <v>1</v>
      </c>
      <c r="I4403" s="169">
        <f t="shared" si="345"/>
        <v>0.3</v>
      </c>
    </row>
    <row r="4404" spans="1:9">
      <c r="A4404" s="96" t="s">
        <v>5869</v>
      </c>
      <c r="B4404" s="97" t="s">
        <v>4974</v>
      </c>
      <c r="C4404" s="98" t="s">
        <v>715</v>
      </c>
      <c r="D4404" s="124"/>
      <c r="E4404" s="125"/>
      <c r="F4404" s="66" t="str">
        <f t="shared" si="343"/>
        <v>UN</v>
      </c>
      <c r="G4404" s="169">
        <f t="shared" si="344"/>
        <v>7.8150000000000004</v>
      </c>
      <c r="H4404" s="306">
        <v>1</v>
      </c>
      <c r="I4404" s="169">
        <f t="shared" si="345"/>
        <v>7.8150000000000004</v>
      </c>
    </row>
    <row r="4405" spans="1:9">
      <c r="A4405" s="96" t="s">
        <v>5869</v>
      </c>
      <c r="B4405" s="97" t="s">
        <v>5001</v>
      </c>
      <c r="C4405" s="98" t="s">
        <v>1533</v>
      </c>
      <c r="D4405" s="124"/>
      <c r="E4405" s="125"/>
      <c r="F4405" s="66" t="str">
        <f t="shared" si="343"/>
        <v>UN</v>
      </c>
      <c r="G4405" s="169">
        <f t="shared" si="344"/>
        <v>1.54</v>
      </c>
      <c r="H4405" s="306">
        <v>2</v>
      </c>
      <c r="I4405" s="169">
        <f t="shared" si="345"/>
        <v>3.08</v>
      </c>
    </row>
    <row r="4406" spans="1:9">
      <c r="A4406" s="96" t="s">
        <v>5869</v>
      </c>
      <c r="B4406" s="97" t="s">
        <v>4881</v>
      </c>
      <c r="C4406" s="98" t="s">
        <v>546</v>
      </c>
      <c r="D4406" s="124"/>
      <c r="E4406" s="125"/>
      <c r="F4406" s="66" t="str">
        <f t="shared" si="343"/>
        <v>PQ</v>
      </c>
      <c r="G4406" s="169">
        <f t="shared" si="344"/>
        <v>15</v>
      </c>
      <c r="H4406" s="305">
        <v>5.0000000000000001E-3</v>
      </c>
      <c r="I4406" s="169">
        <f t="shared" si="345"/>
        <v>7.4999999999999997E-2</v>
      </c>
    </row>
    <row r="4407" spans="1:9">
      <c r="A4407" s="96" t="s">
        <v>5869</v>
      </c>
      <c r="B4407" s="97" t="s">
        <v>4908</v>
      </c>
      <c r="C4407" s="98" t="s">
        <v>522</v>
      </c>
      <c r="D4407" s="124"/>
      <c r="E4407" s="125"/>
      <c r="F4407" s="66" t="str">
        <f t="shared" si="343"/>
        <v>UN</v>
      </c>
      <c r="G4407" s="169">
        <f t="shared" si="344"/>
        <v>0.08</v>
      </c>
      <c r="H4407" s="306">
        <v>1</v>
      </c>
      <c r="I4407" s="169">
        <f t="shared" si="345"/>
        <v>0.08</v>
      </c>
    </row>
    <row r="4408" spans="1:9">
      <c r="A4408" s="96" t="s">
        <v>5869</v>
      </c>
      <c r="B4408" s="97" t="s">
        <v>4909</v>
      </c>
      <c r="C4408" s="98" t="s">
        <v>3469</v>
      </c>
      <c r="D4408" s="124"/>
      <c r="E4408" s="125"/>
      <c r="F4408" s="66" t="str">
        <f t="shared" si="343"/>
        <v>UN</v>
      </c>
      <c r="G4408" s="169">
        <f t="shared" si="344"/>
        <v>4.13</v>
      </c>
      <c r="H4408" s="306">
        <v>1</v>
      </c>
      <c r="I4408" s="169">
        <f t="shared" si="345"/>
        <v>4.13</v>
      </c>
    </row>
    <row r="4409" spans="1:9">
      <c r="A4409" s="96" t="s">
        <v>5869</v>
      </c>
      <c r="B4409" s="97" t="s">
        <v>4894</v>
      </c>
      <c r="C4409" s="126" t="s">
        <v>1652</v>
      </c>
      <c r="D4409" s="124"/>
      <c r="E4409" s="125"/>
      <c r="F4409" s="66" t="str">
        <f t="shared" si="343"/>
        <v>UN</v>
      </c>
      <c r="G4409" s="169">
        <f t="shared" si="344"/>
        <v>0.41</v>
      </c>
      <c r="H4409" s="306">
        <v>1</v>
      </c>
      <c r="I4409" s="169">
        <f t="shared" si="345"/>
        <v>0.41</v>
      </c>
    </row>
    <row r="4410" spans="1:9">
      <c r="A4410" s="96" t="s">
        <v>5869</v>
      </c>
      <c r="B4410" s="97" t="s">
        <v>4888</v>
      </c>
      <c r="C4410" s="98" t="s">
        <v>2935</v>
      </c>
      <c r="D4410" s="124"/>
      <c r="E4410" s="125"/>
      <c r="F4410" s="66" t="str">
        <f t="shared" si="343"/>
        <v>UN</v>
      </c>
      <c r="G4410" s="169">
        <f t="shared" si="344"/>
        <v>0.4</v>
      </c>
      <c r="H4410" s="306">
        <v>1</v>
      </c>
      <c r="I4410" s="169">
        <f t="shared" si="345"/>
        <v>0.4</v>
      </c>
    </row>
    <row r="4411" spans="1:9">
      <c r="A4411" s="96" t="s">
        <v>5869</v>
      </c>
      <c r="B4411" s="97" t="s">
        <v>4911</v>
      </c>
      <c r="C4411" s="126" t="s">
        <v>1073</v>
      </c>
      <c r="D4411" s="81"/>
      <c r="E4411" s="125"/>
      <c r="F4411" s="66" t="str">
        <f t="shared" si="343"/>
        <v>UN</v>
      </c>
      <c r="G4411" s="169">
        <f t="shared" si="344"/>
        <v>1.2</v>
      </c>
      <c r="H4411" s="168">
        <v>1</v>
      </c>
      <c r="I4411" s="169">
        <f t="shared" si="345"/>
        <v>1.2</v>
      </c>
    </row>
    <row r="4412" spans="1:9">
      <c r="A4412" s="96" t="s">
        <v>5869</v>
      </c>
      <c r="B4412" s="97" t="s">
        <v>4913</v>
      </c>
      <c r="C4412" s="98" t="s">
        <v>1074</v>
      </c>
      <c r="D4412" s="81"/>
      <c r="E4412" s="66"/>
      <c r="F4412" s="66" t="str">
        <f t="shared" si="343"/>
        <v>UN</v>
      </c>
      <c r="G4412" s="169">
        <f t="shared" si="344"/>
        <v>1</v>
      </c>
      <c r="H4412" s="168">
        <v>2</v>
      </c>
      <c r="I4412" s="169">
        <f>G4412*H4412</f>
        <v>2</v>
      </c>
    </row>
    <row r="4413" spans="1:9">
      <c r="A4413" s="96" t="s">
        <v>5869</v>
      </c>
      <c r="B4413" s="97" t="s">
        <v>4889</v>
      </c>
      <c r="C4413" s="98" t="s">
        <v>331</v>
      </c>
      <c r="D4413" s="81"/>
      <c r="E4413" s="66"/>
      <c r="F4413" s="66" t="str">
        <f t="shared" ref="F4413:F4424" si="346">+VLOOKUP(C4413,$C$7896:$F$9810,4,FALSE)</f>
        <v>UN</v>
      </c>
      <c r="G4413" s="169">
        <f t="shared" si="344"/>
        <v>0.99</v>
      </c>
      <c r="H4413" s="102">
        <v>1</v>
      </c>
      <c r="I4413" s="169">
        <f t="shared" ref="I4413:I4424" si="347">G4413*H4413</f>
        <v>0.99</v>
      </c>
    </row>
    <row r="4414" spans="1:9">
      <c r="A4414" s="96" t="s">
        <v>5869</v>
      </c>
      <c r="B4414" s="97" t="s">
        <v>5002</v>
      </c>
      <c r="C4414" s="98" t="s">
        <v>154</v>
      </c>
      <c r="D4414" s="81"/>
      <c r="E4414" s="66"/>
      <c r="F4414" s="66" t="str">
        <f t="shared" si="346"/>
        <v>UN</v>
      </c>
      <c r="G4414" s="169">
        <f t="shared" si="344"/>
        <v>0.2</v>
      </c>
      <c r="H4414" s="102">
        <v>1</v>
      </c>
      <c r="I4414" s="169">
        <f t="shared" si="347"/>
        <v>0.2</v>
      </c>
    </row>
    <row r="4415" spans="1:9">
      <c r="A4415" s="96" t="s">
        <v>5869</v>
      </c>
      <c r="B4415" s="97" t="s">
        <v>4902</v>
      </c>
      <c r="C4415" s="131" t="s">
        <v>364</v>
      </c>
      <c r="D4415" s="124"/>
      <c r="E4415" s="125"/>
      <c r="F4415" s="66" t="str">
        <f t="shared" si="346"/>
        <v>ROL</v>
      </c>
      <c r="G4415" s="169">
        <f t="shared" si="344"/>
        <v>4.4000000000000004</v>
      </c>
      <c r="H4415" s="102">
        <v>5.0000000000000001E-3</v>
      </c>
      <c r="I4415" s="169">
        <f t="shared" si="347"/>
        <v>2.2000000000000002E-2</v>
      </c>
    </row>
    <row r="4416" spans="1:9">
      <c r="A4416" s="96" t="s">
        <v>5869</v>
      </c>
      <c r="B4416" s="97" t="s">
        <v>5003</v>
      </c>
      <c r="C4416" s="98" t="s">
        <v>2104</v>
      </c>
      <c r="D4416" s="124"/>
      <c r="E4416" s="125"/>
      <c r="F4416" s="66" t="str">
        <f t="shared" si="346"/>
        <v>SOB</v>
      </c>
      <c r="G4416" s="169">
        <f t="shared" si="344"/>
        <v>5.13</v>
      </c>
      <c r="H4416" s="102">
        <v>1</v>
      </c>
      <c r="I4416" s="169">
        <f>G4416*H4416</f>
        <v>5.13</v>
      </c>
    </row>
    <row r="4417" spans="1:9">
      <c r="A4417" s="96" t="s">
        <v>5869</v>
      </c>
      <c r="B4417" s="97" t="s">
        <v>5004</v>
      </c>
      <c r="C4417" s="98" t="s">
        <v>2109</v>
      </c>
      <c r="D4417" s="124"/>
      <c r="E4417" s="125"/>
      <c r="F4417" s="66" t="str">
        <f t="shared" si="346"/>
        <v>SOB</v>
      </c>
      <c r="G4417" s="169">
        <f t="shared" si="344"/>
        <v>3.8</v>
      </c>
      <c r="H4417" s="102">
        <v>1</v>
      </c>
      <c r="I4417" s="169">
        <f>G4417*H4417</f>
        <v>3.8</v>
      </c>
    </row>
    <row r="4418" spans="1:9">
      <c r="A4418" s="96" t="s">
        <v>5869</v>
      </c>
      <c r="B4418" s="97" t="s">
        <v>5005</v>
      </c>
      <c r="C4418" s="98" t="s">
        <v>2820</v>
      </c>
      <c r="D4418" s="124"/>
      <c r="E4418" s="125"/>
      <c r="F4418" s="66" t="str">
        <f t="shared" si="346"/>
        <v>UN</v>
      </c>
      <c r="G4418" s="169">
        <f t="shared" si="344"/>
        <v>0.8</v>
      </c>
      <c r="H4418" s="102">
        <v>1</v>
      </c>
      <c r="I4418" s="169">
        <f>G4418*H4418</f>
        <v>0.8</v>
      </c>
    </row>
    <row r="4419" spans="1:9">
      <c r="A4419" s="96" t="s">
        <v>5869</v>
      </c>
      <c r="B4419" s="97" t="s">
        <v>5006</v>
      </c>
      <c r="C4419" s="98" t="s">
        <v>2822</v>
      </c>
      <c r="D4419" s="124"/>
      <c r="E4419" s="125"/>
      <c r="F4419" s="66" t="str">
        <f t="shared" si="346"/>
        <v>UN</v>
      </c>
      <c r="G4419" s="169">
        <f t="shared" si="344"/>
        <v>1.3</v>
      </c>
      <c r="H4419" s="102">
        <v>1</v>
      </c>
      <c r="I4419" s="169">
        <f>G4419*H4419</f>
        <v>1.3</v>
      </c>
    </row>
    <row r="4420" spans="1:9">
      <c r="A4420" s="96" t="s">
        <v>5869</v>
      </c>
      <c r="B4420" s="183" t="s">
        <v>5840</v>
      </c>
      <c r="C4420" s="98" t="s">
        <v>3267</v>
      </c>
      <c r="F4420" s="66" t="str">
        <f t="shared" si="346"/>
        <v>UN</v>
      </c>
      <c r="G4420" s="169">
        <f t="shared" si="344"/>
        <v>65</v>
      </c>
      <c r="H4420" s="102">
        <v>1</v>
      </c>
      <c r="I4420" s="169">
        <f>G4420*H4420</f>
        <v>65</v>
      </c>
    </row>
    <row r="4421" spans="1:9">
      <c r="A4421" s="96" t="s">
        <v>5869</v>
      </c>
      <c r="B4421" s="97" t="s">
        <v>4950</v>
      </c>
      <c r="C4421" s="98" t="s">
        <v>1107</v>
      </c>
      <c r="D4421" s="124"/>
      <c r="E4421" s="125"/>
      <c r="F4421" s="66" t="str">
        <f t="shared" si="346"/>
        <v>UN</v>
      </c>
      <c r="G4421" s="169">
        <f t="shared" si="344"/>
        <v>1</v>
      </c>
      <c r="H4421" s="102">
        <v>1</v>
      </c>
      <c r="I4421" s="169">
        <f t="shared" si="347"/>
        <v>1</v>
      </c>
    </row>
    <row r="4422" spans="1:9">
      <c r="A4422" s="96" t="s">
        <v>5869</v>
      </c>
      <c r="B4422" s="97" t="s">
        <v>4930</v>
      </c>
      <c r="C4422" s="98" t="s">
        <v>1814</v>
      </c>
      <c r="D4422" s="124"/>
      <c r="E4422" s="125"/>
      <c r="F4422" s="66" t="str">
        <f t="shared" si="346"/>
        <v>UN</v>
      </c>
      <c r="G4422" s="169">
        <f t="shared" si="344"/>
        <v>1.5</v>
      </c>
      <c r="H4422" s="102">
        <v>1</v>
      </c>
      <c r="I4422" s="169">
        <f t="shared" si="347"/>
        <v>1.5</v>
      </c>
    </row>
    <row r="4423" spans="1:9">
      <c r="A4423" s="96" t="s">
        <v>5869</v>
      </c>
      <c r="B4423" s="97" t="s">
        <v>4951</v>
      </c>
      <c r="C4423" s="98" t="s">
        <v>1649</v>
      </c>
      <c r="D4423" s="124"/>
      <c r="E4423" s="125"/>
      <c r="F4423" s="66" t="str">
        <f t="shared" si="346"/>
        <v>UN</v>
      </c>
      <c r="G4423" s="169">
        <f t="shared" si="344"/>
        <v>16</v>
      </c>
      <c r="H4423" s="186">
        <v>4.0000000000000001E-3</v>
      </c>
      <c r="I4423" s="169">
        <f t="shared" si="347"/>
        <v>6.4000000000000001E-2</v>
      </c>
    </row>
    <row r="4424" spans="1:9">
      <c r="A4424" s="96" t="s">
        <v>5869</v>
      </c>
      <c r="B4424" s="97" t="s">
        <v>4878</v>
      </c>
      <c r="C4424" s="98" t="s">
        <v>1462</v>
      </c>
      <c r="D4424" s="124"/>
      <c r="E4424" s="125"/>
      <c r="F4424" s="66" t="str">
        <f t="shared" si="346"/>
        <v>UN</v>
      </c>
      <c r="G4424" s="169">
        <f t="shared" si="344"/>
        <v>10.63</v>
      </c>
      <c r="H4424" s="102">
        <v>0.05</v>
      </c>
      <c r="I4424" s="169">
        <f t="shared" si="347"/>
        <v>0.53150000000000008</v>
      </c>
    </row>
    <row r="4425" spans="1:9">
      <c r="A4425" s="96" t="s">
        <v>5869</v>
      </c>
      <c r="B4425" s="116" t="s">
        <v>4421</v>
      </c>
      <c r="C4425" s="117"/>
      <c r="D4425" s="118"/>
      <c r="E4425" s="118"/>
      <c r="F4425" s="119"/>
      <c r="G4425" s="120"/>
      <c r="H4425" s="309"/>
      <c r="I4425" s="134">
        <f>SUBTOTAL(9,I4400:I4424)</f>
        <v>125.08799999999999</v>
      </c>
    </row>
    <row r="4426" spans="1:9">
      <c r="A4426" s="96" t="s">
        <v>5869</v>
      </c>
      <c r="H4426" s="295"/>
    </row>
    <row r="4427" spans="1:9">
      <c r="A4427" s="96" t="s">
        <v>5869</v>
      </c>
      <c r="H4427" s="295"/>
    </row>
    <row r="4428" spans="1:9" ht="14.25">
      <c r="A4428" s="440" t="s">
        <v>5892</v>
      </c>
      <c r="B4428" s="108" t="s">
        <v>3274</v>
      </c>
      <c r="H4428" s="295"/>
    </row>
    <row r="4429" spans="1:9">
      <c r="A4429" s="96" t="s">
        <v>5869</v>
      </c>
      <c r="H4429" s="295"/>
    </row>
    <row r="4430" spans="1:9" ht="25.5">
      <c r="A4430" s="96" t="s">
        <v>5869</v>
      </c>
      <c r="B4430" s="90" t="s">
        <v>5562</v>
      </c>
      <c r="C4430" s="23" t="s">
        <v>1406</v>
      </c>
      <c r="D4430" s="124"/>
      <c r="E4430" s="125"/>
      <c r="F4430" s="24" t="s">
        <v>1407</v>
      </c>
      <c r="G4430" s="51" t="s">
        <v>2730</v>
      </c>
      <c r="H4430" s="311" t="s">
        <v>4415</v>
      </c>
      <c r="I4430" s="24" t="s">
        <v>1403</v>
      </c>
    </row>
    <row r="4431" spans="1:9">
      <c r="A4431" s="96" t="s">
        <v>5869</v>
      </c>
      <c r="B4431" s="97" t="s">
        <v>5007</v>
      </c>
      <c r="C4431" s="98" t="s">
        <v>2301</v>
      </c>
      <c r="D4431" s="124"/>
      <c r="E4431" s="125"/>
      <c r="F4431" s="66" t="str">
        <f t="shared" ref="F4431:F4444" si="348">+VLOOKUP(C4431,$C$7896:$P$9810,4,FALSE)</f>
        <v>AM</v>
      </c>
      <c r="G4431" s="169">
        <f t="shared" ref="G4431:G4444" si="349">+VLOOKUP(C4431,$C$7896:$P$9810,13,FALSE)</f>
        <v>9.5</v>
      </c>
      <c r="H4431" s="102">
        <v>11</v>
      </c>
      <c r="I4431" s="169">
        <f t="shared" ref="I4431:I4444" si="350">G4431*H4431</f>
        <v>104.5</v>
      </c>
    </row>
    <row r="4432" spans="1:9">
      <c r="A4432" s="96" t="s">
        <v>5869</v>
      </c>
      <c r="B4432" s="97" t="s">
        <v>4975</v>
      </c>
      <c r="C4432" s="98" t="s">
        <v>328</v>
      </c>
      <c r="D4432" s="124"/>
      <c r="E4432" s="125"/>
      <c r="F4432" s="66" t="str">
        <f t="shared" si="348"/>
        <v>UN</v>
      </c>
      <c r="G4432" s="169">
        <f t="shared" si="349"/>
        <v>3.5</v>
      </c>
      <c r="H4432" s="102">
        <v>1</v>
      </c>
      <c r="I4432" s="169">
        <f t="shared" si="350"/>
        <v>3.5</v>
      </c>
    </row>
    <row r="4433" spans="1:9">
      <c r="A4433" s="96" t="s">
        <v>5869</v>
      </c>
      <c r="B4433" s="97" t="s">
        <v>5008</v>
      </c>
      <c r="C4433" s="98" t="s">
        <v>2930</v>
      </c>
      <c r="F4433" s="66" t="str">
        <f t="shared" si="348"/>
        <v>AM</v>
      </c>
      <c r="G4433" s="169">
        <f t="shared" si="349"/>
        <v>6.1</v>
      </c>
      <c r="H4433" s="102">
        <v>1</v>
      </c>
      <c r="I4433" s="169">
        <f t="shared" si="350"/>
        <v>6.1</v>
      </c>
    </row>
    <row r="4434" spans="1:9">
      <c r="A4434" s="96" t="s">
        <v>5869</v>
      </c>
      <c r="B4434" s="97" t="s">
        <v>4888</v>
      </c>
      <c r="C4434" s="98" t="s">
        <v>2935</v>
      </c>
      <c r="F4434" s="66" t="str">
        <f t="shared" si="348"/>
        <v>UN</v>
      </c>
      <c r="G4434" s="169">
        <f t="shared" si="349"/>
        <v>0.4</v>
      </c>
      <c r="H4434" s="102">
        <v>10</v>
      </c>
      <c r="I4434" s="169">
        <f t="shared" si="350"/>
        <v>4</v>
      </c>
    </row>
    <row r="4435" spans="1:9">
      <c r="A4435" s="96" t="s">
        <v>5869</v>
      </c>
      <c r="B4435" s="97" t="s">
        <v>5009</v>
      </c>
      <c r="C4435" s="98" t="s">
        <v>555</v>
      </c>
      <c r="F4435" s="66" t="str">
        <f t="shared" si="348"/>
        <v>AM</v>
      </c>
      <c r="G4435" s="169">
        <f t="shared" si="349"/>
        <v>1.6</v>
      </c>
      <c r="H4435" s="102">
        <v>1</v>
      </c>
      <c r="I4435" s="169">
        <f t="shared" si="350"/>
        <v>1.6</v>
      </c>
    </row>
    <row r="4436" spans="1:9">
      <c r="A4436" s="96" t="s">
        <v>5869</v>
      </c>
      <c r="B4436" s="97" t="s">
        <v>4880</v>
      </c>
      <c r="C4436" s="98" t="s">
        <v>1647</v>
      </c>
      <c r="F4436" s="66" t="str">
        <f t="shared" si="348"/>
        <v>CM3</v>
      </c>
      <c r="G4436" s="169">
        <f t="shared" si="349"/>
        <v>0.03</v>
      </c>
      <c r="H4436" s="99">
        <v>50</v>
      </c>
      <c r="I4436" s="169">
        <f t="shared" si="350"/>
        <v>1.5</v>
      </c>
    </row>
    <row r="4437" spans="1:9">
      <c r="A4437" s="96" t="s">
        <v>5869</v>
      </c>
      <c r="B4437" s="97" t="s">
        <v>4889</v>
      </c>
      <c r="C4437" s="98" t="s">
        <v>331</v>
      </c>
      <c r="F4437" s="66" t="str">
        <f t="shared" si="348"/>
        <v>UN</v>
      </c>
      <c r="G4437" s="169">
        <f t="shared" si="349"/>
        <v>0.99</v>
      </c>
      <c r="H4437" s="102">
        <v>1</v>
      </c>
      <c r="I4437" s="169">
        <f t="shared" si="350"/>
        <v>0.99</v>
      </c>
    </row>
    <row r="4438" spans="1:9">
      <c r="A4438" s="96" t="s">
        <v>5869</v>
      </c>
      <c r="B4438" s="97" t="s">
        <v>4915</v>
      </c>
      <c r="C4438" s="98" t="s">
        <v>2913</v>
      </c>
      <c r="F4438" s="66" t="str">
        <f t="shared" si="348"/>
        <v>FR</v>
      </c>
      <c r="G4438" s="169">
        <f t="shared" si="349"/>
        <v>3.6</v>
      </c>
      <c r="H4438" s="102">
        <v>0.5</v>
      </c>
      <c r="I4438" s="169">
        <f t="shared" si="350"/>
        <v>1.8</v>
      </c>
    </row>
    <row r="4439" spans="1:9">
      <c r="A4439" s="96" t="s">
        <v>5869</v>
      </c>
      <c r="B4439" s="97" t="s">
        <v>4938</v>
      </c>
      <c r="C4439" s="98" t="s">
        <v>1106</v>
      </c>
      <c r="F4439" s="66" t="str">
        <f t="shared" si="348"/>
        <v>UN</v>
      </c>
      <c r="G4439" s="169">
        <f t="shared" si="349"/>
        <v>1</v>
      </c>
      <c r="H4439" s="102">
        <v>1</v>
      </c>
      <c r="I4439" s="169">
        <f t="shared" si="350"/>
        <v>1</v>
      </c>
    </row>
    <row r="4440" spans="1:9">
      <c r="A4440" s="96" t="s">
        <v>5869</v>
      </c>
      <c r="B4440" s="97" t="s">
        <v>4887</v>
      </c>
      <c r="C4440" s="98" t="s">
        <v>3947</v>
      </c>
      <c r="F4440" s="66" t="str">
        <f t="shared" si="348"/>
        <v>FR</v>
      </c>
      <c r="G4440" s="169">
        <f t="shared" si="349"/>
        <v>2.2999999999999998</v>
      </c>
      <c r="H4440" s="102">
        <v>0.25</v>
      </c>
      <c r="I4440" s="169">
        <f t="shared" si="350"/>
        <v>0.57499999999999996</v>
      </c>
    </row>
    <row r="4441" spans="1:9">
      <c r="A4441" s="96" t="s">
        <v>5869</v>
      </c>
      <c r="B4441" s="97" t="s">
        <v>4989</v>
      </c>
      <c r="C4441" s="98" t="s">
        <v>363</v>
      </c>
      <c r="F4441" s="66" t="str">
        <f t="shared" si="348"/>
        <v>ROL</v>
      </c>
      <c r="G4441" s="169">
        <f t="shared" si="349"/>
        <v>6.88</v>
      </c>
      <c r="H4441" s="102">
        <v>0.1</v>
      </c>
      <c r="I4441" s="169">
        <f t="shared" si="350"/>
        <v>0.68800000000000006</v>
      </c>
    </row>
    <row r="4442" spans="1:9">
      <c r="A4442" s="96" t="s">
        <v>5869</v>
      </c>
      <c r="B4442" s="97" t="s">
        <v>5010</v>
      </c>
      <c r="C4442" s="98" t="s">
        <v>540</v>
      </c>
      <c r="F4442" s="66" t="str">
        <f t="shared" si="348"/>
        <v>L</v>
      </c>
      <c r="G4442" s="169">
        <f t="shared" si="349"/>
        <v>6</v>
      </c>
      <c r="H4442" s="102">
        <v>6.25E-2</v>
      </c>
      <c r="I4442" s="169">
        <f t="shared" si="350"/>
        <v>0.375</v>
      </c>
    </row>
    <row r="4443" spans="1:9">
      <c r="A4443" s="96" t="s">
        <v>5869</v>
      </c>
      <c r="B4443" s="97" t="s">
        <v>4962</v>
      </c>
      <c r="C4443" s="98" t="s">
        <v>1456</v>
      </c>
      <c r="F4443" s="66" t="str">
        <f t="shared" si="348"/>
        <v>UN</v>
      </c>
      <c r="G4443" s="169">
        <f t="shared" si="349"/>
        <v>0.68375000000000008</v>
      </c>
      <c r="H4443" s="102">
        <v>0.125</v>
      </c>
      <c r="I4443" s="169">
        <f t="shared" si="350"/>
        <v>8.546875000000001E-2</v>
      </c>
    </row>
    <row r="4444" spans="1:9">
      <c r="A4444" s="96" t="s">
        <v>5869</v>
      </c>
      <c r="B4444" s="97" t="s">
        <v>4960</v>
      </c>
      <c r="C4444" s="98" t="s">
        <v>1079</v>
      </c>
      <c r="F4444" s="66" t="str">
        <f t="shared" si="348"/>
        <v>CM3</v>
      </c>
      <c r="G4444" s="169">
        <f t="shared" si="349"/>
        <v>6.4519999999999994E-2</v>
      </c>
      <c r="H4444" s="102">
        <v>10</v>
      </c>
      <c r="I4444" s="169">
        <f t="shared" si="350"/>
        <v>0.6452</v>
      </c>
    </row>
    <row r="4445" spans="1:9">
      <c r="A4445" s="96" t="s">
        <v>5869</v>
      </c>
      <c r="B4445" s="116" t="s">
        <v>4421</v>
      </c>
      <c r="C4445" s="117"/>
      <c r="D4445" s="118"/>
      <c r="E4445" s="118"/>
      <c r="F4445" s="119"/>
      <c r="G4445" s="120"/>
      <c r="H4445" s="309"/>
      <c r="I4445" s="134">
        <f>SUBTOTAL(9,I4431:I4444)</f>
        <v>127.35866874999999</v>
      </c>
    </row>
    <row r="4446" spans="1:9">
      <c r="A4446" s="96" t="s">
        <v>5869</v>
      </c>
      <c r="H4446" s="295"/>
    </row>
    <row r="4447" spans="1:9" ht="14.25">
      <c r="A4447" s="440" t="s">
        <v>5892</v>
      </c>
      <c r="B4447" s="108" t="s">
        <v>4678</v>
      </c>
      <c r="D4447" s="172"/>
      <c r="H4447" s="295"/>
    </row>
    <row r="4448" spans="1:9">
      <c r="A4448" s="96" t="s">
        <v>5869</v>
      </c>
      <c r="H4448" s="295"/>
    </row>
    <row r="4449" spans="1:11" ht="25.5">
      <c r="A4449" s="96" t="s">
        <v>5869</v>
      </c>
      <c r="B4449" s="90" t="s">
        <v>5562</v>
      </c>
      <c r="C4449" s="23" t="s">
        <v>1406</v>
      </c>
      <c r="D4449" s="124"/>
      <c r="E4449" s="125"/>
      <c r="F4449" s="24" t="s">
        <v>1407</v>
      </c>
      <c r="G4449" s="51" t="s">
        <v>2730</v>
      </c>
      <c r="H4449" s="311" t="s">
        <v>4415</v>
      </c>
      <c r="I4449" s="24" t="s">
        <v>1403</v>
      </c>
    </row>
    <row r="4450" spans="1:11">
      <c r="A4450" s="96" t="s">
        <v>5869</v>
      </c>
      <c r="B4450" s="97" t="s">
        <v>4881</v>
      </c>
      <c r="C4450" s="98" t="s">
        <v>546</v>
      </c>
      <c r="D4450" s="124"/>
      <c r="E4450" s="125"/>
      <c r="F4450" s="66" t="str">
        <f t="shared" ref="F4450:F4457" si="351">+VLOOKUP(C4450,$C$7896:$P$9810,4,FALSE)</f>
        <v>PQ</v>
      </c>
      <c r="G4450" s="169">
        <f t="shared" ref="G4450:G4457" si="352">+VLOOKUP(C4450,$C$7896:$P$9810,13,FALSE)</f>
        <v>15</v>
      </c>
      <c r="H4450" s="305">
        <v>5.0000000000000001E-3</v>
      </c>
      <c r="I4450" s="169">
        <f t="shared" ref="I4450:I4457" si="353">G4450*H4450</f>
        <v>7.4999999999999997E-2</v>
      </c>
    </row>
    <row r="4451" spans="1:11">
      <c r="A4451" s="96" t="s">
        <v>5869</v>
      </c>
      <c r="B4451" s="97" t="s">
        <v>4944</v>
      </c>
      <c r="C4451" s="98" t="s">
        <v>1101</v>
      </c>
      <c r="D4451" s="81"/>
      <c r="E4451" s="66"/>
      <c r="F4451" s="66" t="str">
        <f t="shared" si="351"/>
        <v>UN</v>
      </c>
      <c r="G4451" s="169">
        <f t="shared" si="352"/>
        <v>0.3</v>
      </c>
      <c r="H4451" s="306">
        <v>1</v>
      </c>
      <c r="I4451" s="169">
        <f t="shared" si="353"/>
        <v>0.3</v>
      </c>
    </row>
    <row r="4452" spans="1:11">
      <c r="A4452" s="96" t="s">
        <v>5869</v>
      </c>
      <c r="B4452" s="97" t="s">
        <v>4951</v>
      </c>
      <c r="C4452" s="98" t="s">
        <v>5896</v>
      </c>
      <c r="D4452" s="111"/>
      <c r="E4452" s="173"/>
      <c r="F4452" s="66" t="str">
        <f t="shared" si="351"/>
        <v>UN</v>
      </c>
      <c r="G4452" s="169">
        <f t="shared" si="352"/>
        <v>1.22</v>
      </c>
      <c r="H4452" s="306">
        <v>5.0000000000000001E-3</v>
      </c>
      <c r="I4452" s="169">
        <f t="shared" si="353"/>
        <v>6.1000000000000004E-3</v>
      </c>
    </row>
    <row r="4453" spans="1:11">
      <c r="A4453" s="96" t="s">
        <v>5869</v>
      </c>
      <c r="B4453" s="97" t="s">
        <v>4956</v>
      </c>
      <c r="C4453" s="98" t="s">
        <v>323</v>
      </c>
      <c r="D4453" s="111"/>
      <c r="E4453" s="173"/>
      <c r="F4453" s="66" t="str">
        <f t="shared" si="351"/>
        <v>UN</v>
      </c>
      <c r="G4453" s="169">
        <f t="shared" si="352"/>
        <v>0.3</v>
      </c>
      <c r="H4453" s="306">
        <v>2E-3</v>
      </c>
      <c r="I4453" s="169">
        <f t="shared" si="353"/>
        <v>5.9999999999999995E-4</v>
      </c>
    </row>
    <row r="4454" spans="1:11">
      <c r="A4454" s="96" t="s">
        <v>5869</v>
      </c>
      <c r="B4454" s="97" t="s">
        <v>5011</v>
      </c>
      <c r="C4454" s="98" t="s">
        <v>179</v>
      </c>
      <c r="D4454" s="111"/>
      <c r="E4454" s="173"/>
      <c r="F4454" s="66" t="str">
        <f t="shared" si="351"/>
        <v>Cj</v>
      </c>
      <c r="G4454" s="169">
        <f t="shared" si="352"/>
        <v>4.7750000000000001E-2</v>
      </c>
      <c r="H4454" s="306">
        <v>1</v>
      </c>
      <c r="I4454" s="169">
        <f t="shared" si="353"/>
        <v>4.7750000000000001E-2</v>
      </c>
    </row>
    <row r="4455" spans="1:11">
      <c r="A4455" s="96" t="s">
        <v>5869</v>
      </c>
      <c r="B4455" s="97" t="s">
        <v>5561</v>
      </c>
      <c r="C4455" s="98" t="s">
        <v>181</v>
      </c>
      <c r="D4455" s="111"/>
      <c r="E4455" s="173"/>
      <c r="F4455" s="66" t="str">
        <f t="shared" si="351"/>
        <v>Cj</v>
      </c>
      <c r="G4455" s="169">
        <f t="shared" si="352"/>
        <v>2.8</v>
      </c>
      <c r="H4455" s="306">
        <v>1</v>
      </c>
      <c r="I4455" s="169">
        <f t="shared" si="353"/>
        <v>2.8</v>
      </c>
    </row>
    <row r="4456" spans="1:11">
      <c r="A4456" s="96" t="s">
        <v>5869</v>
      </c>
      <c r="B4456" s="97" t="s">
        <v>4951</v>
      </c>
      <c r="C4456" s="98" t="s">
        <v>1649</v>
      </c>
      <c r="D4456" s="124"/>
      <c r="E4456" s="125"/>
      <c r="F4456" s="66" t="str">
        <f t="shared" si="351"/>
        <v>UN</v>
      </c>
      <c r="G4456" s="169">
        <f t="shared" si="352"/>
        <v>16</v>
      </c>
      <c r="H4456" s="186">
        <v>4.0000000000000001E-3</v>
      </c>
      <c r="I4456" s="169">
        <f t="shared" si="353"/>
        <v>6.4000000000000001E-2</v>
      </c>
      <c r="J4456" s="79"/>
      <c r="K4456" s="79"/>
    </row>
    <row r="4457" spans="1:11">
      <c r="A4457" s="96" t="s">
        <v>5869</v>
      </c>
      <c r="B4457" s="97" t="s">
        <v>4878</v>
      </c>
      <c r="C4457" s="98" t="s">
        <v>1462</v>
      </c>
      <c r="D4457" s="124"/>
      <c r="E4457" s="125"/>
      <c r="F4457" s="66" t="str">
        <f t="shared" si="351"/>
        <v>UN</v>
      </c>
      <c r="G4457" s="169">
        <f t="shared" si="352"/>
        <v>10.63</v>
      </c>
      <c r="H4457" s="102">
        <v>0.02</v>
      </c>
      <c r="I4457" s="169">
        <f t="shared" si="353"/>
        <v>0.21260000000000001</v>
      </c>
      <c r="J4457" s="171"/>
      <c r="K4457" s="171"/>
    </row>
    <row r="4458" spans="1:11">
      <c r="A4458" s="96" t="s">
        <v>5869</v>
      </c>
      <c r="B4458" s="116" t="s">
        <v>4421</v>
      </c>
      <c r="C4458" s="117"/>
      <c r="D4458" s="118"/>
      <c r="E4458" s="118"/>
      <c r="F4458" s="119"/>
      <c r="G4458" s="120"/>
      <c r="H4458" s="309"/>
      <c r="I4458" s="134">
        <f>SUBTOTAL(9,I4450:I4457)</f>
        <v>3.5060500000000001</v>
      </c>
    </row>
    <row r="4459" spans="1:11">
      <c r="A4459" s="96" t="s">
        <v>5869</v>
      </c>
      <c r="H4459" s="295"/>
    </row>
    <row r="4460" spans="1:11" ht="14.25">
      <c r="A4460" s="440" t="s">
        <v>5892</v>
      </c>
      <c r="B4460" s="108" t="s">
        <v>3271</v>
      </c>
      <c r="D4460" s="172"/>
      <c r="H4460" s="295"/>
    </row>
    <row r="4461" spans="1:11">
      <c r="A4461" s="96" t="s">
        <v>5869</v>
      </c>
      <c r="H4461" s="295"/>
    </row>
    <row r="4462" spans="1:11" ht="25.5">
      <c r="A4462" s="96" t="s">
        <v>5869</v>
      </c>
      <c r="B4462" s="90" t="s">
        <v>5562</v>
      </c>
      <c r="C4462" s="23" t="s">
        <v>1406</v>
      </c>
      <c r="D4462" s="124"/>
      <c r="E4462" s="125"/>
      <c r="F4462" s="24" t="s">
        <v>1407</v>
      </c>
      <c r="G4462" s="51" t="s">
        <v>2730</v>
      </c>
      <c r="H4462" s="311" t="s">
        <v>4415</v>
      </c>
      <c r="I4462" s="24" t="s">
        <v>1403</v>
      </c>
    </row>
    <row r="4463" spans="1:11">
      <c r="A4463" s="96" t="s">
        <v>5869</v>
      </c>
      <c r="B4463" s="97" t="s">
        <v>4884</v>
      </c>
      <c r="C4463" s="126" t="s">
        <v>520</v>
      </c>
      <c r="D4463" s="124"/>
      <c r="E4463" s="125"/>
      <c r="F4463" s="66" t="str">
        <f t="shared" ref="F4463:F4474" si="354">+VLOOKUP(C4463,$C$7896:$P$9810,4,FALSE)</f>
        <v>UN</v>
      </c>
      <c r="G4463" s="169">
        <f t="shared" ref="G4463:G4474" si="355">+VLOOKUP(C4463,$C$7896:$P$9810,13,FALSE)</f>
        <v>8.7499999999999994E-2</v>
      </c>
      <c r="H4463" s="306">
        <v>1</v>
      </c>
      <c r="I4463" s="169">
        <f t="shared" ref="I4463:I4474" si="356">G4463*H4463</f>
        <v>8.7499999999999994E-2</v>
      </c>
    </row>
    <row r="4464" spans="1:11">
      <c r="A4464" s="96" t="s">
        <v>5869</v>
      </c>
      <c r="B4464" s="97" t="s">
        <v>4879</v>
      </c>
      <c r="C4464" s="98" t="s">
        <v>545</v>
      </c>
      <c r="D4464" s="124"/>
      <c r="E4464" s="125"/>
      <c r="F4464" s="66" t="str">
        <f t="shared" si="354"/>
        <v>CM3</v>
      </c>
      <c r="G4464" s="169">
        <f t="shared" si="355"/>
        <v>8.6999999999999994E-3</v>
      </c>
      <c r="H4464" s="306">
        <v>10</v>
      </c>
      <c r="I4464" s="169">
        <f t="shared" si="356"/>
        <v>8.6999999999999994E-2</v>
      </c>
    </row>
    <row r="4465" spans="1:9">
      <c r="A4465" s="96" t="s">
        <v>5869</v>
      </c>
      <c r="B4465" s="97" t="s">
        <v>4881</v>
      </c>
      <c r="C4465" s="98" t="s">
        <v>546</v>
      </c>
      <c r="D4465" s="124"/>
      <c r="E4465" s="125"/>
      <c r="F4465" s="66" t="str">
        <f t="shared" si="354"/>
        <v>PQ</v>
      </c>
      <c r="G4465" s="169">
        <f t="shared" si="355"/>
        <v>15</v>
      </c>
      <c r="H4465" s="305">
        <v>5.0000000000000001E-3</v>
      </c>
      <c r="I4465" s="169">
        <f t="shared" si="356"/>
        <v>7.4999999999999997E-2</v>
      </c>
    </row>
    <row r="4466" spans="1:9">
      <c r="A4466" s="96" t="s">
        <v>5869</v>
      </c>
      <c r="B4466" s="97" t="s">
        <v>4944</v>
      </c>
      <c r="C4466" s="98" t="s">
        <v>1101</v>
      </c>
      <c r="D4466" s="81"/>
      <c r="E4466" s="66"/>
      <c r="F4466" s="66" t="str">
        <f t="shared" si="354"/>
        <v>UN</v>
      </c>
      <c r="G4466" s="169">
        <f t="shared" si="355"/>
        <v>0.3</v>
      </c>
      <c r="H4466" s="306">
        <v>1</v>
      </c>
      <c r="I4466" s="169">
        <f t="shared" si="356"/>
        <v>0.3</v>
      </c>
    </row>
    <row r="4467" spans="1:9">
      <c r="A4467" s="96" t="s">
        <v>5869</v>
      </c>
      <c r="B4467" s="97" t="s">
        <v>4951</v>
      </c>
      <c r="C4467" s="98" t="s">
        <v>5896</v>
      </c>
      <c r="D4467" s="111"/>
      <c r="E4467" s="173"/>
      <c r="F4467" s="66" t="str">
        <f t="shared" si="354"/>
        <v>UN</v>
      </c>
      <c r="G4467" s="169">
        <f t="shared" si="355"/>
        <v>1.22</v>
      </c>
      <c r="H4467" s="306">
        <v>5.0000000000000001E-3</v>
      </c>
      <c r="I4467" s="169">
        <f t="shared" si="356"/>
        <v>6.1000000000000004E-3</v>
      </c>
    </row>
    <row r="4468" spans="1:9">
      <c r="A4468" s="96" t="s">
        <v>5869</v>
      </c>
      <c r="B4468" s="97" t="s">
        <v>4956</v>
      </c>
      <c r="C4468" s="98" t="s">
        <v>323</v>
      </c>
      <c r="D4468" s="111"/>
      <c r="E4468" s="173"/>
      <c r="F4468" s="66" t="str">
        <f t="shared" si="354"/>
        <v>UN</v>
      </c>
      <c r="G4468" s="169">
        <f t="shared" si="355"/>
        <v>0.3</v>
      </c>
      <c r="H4468" s="306">
        <v>2E-3</v>
      </c>
      <c r="I4468" s="169">
        <f t="shared" si="356"/>
        <v>5.9999999999999995E-4</v>
      </c>
    </row>
    <row r="4469" spans="1:9">
      <c r="A4469" s="96" t="s">
        <v>5869</v>
      </c>
      <c r="B4469" s="97" t="s">
        <v>4953</v>
      </c>
      <c r="C4469" s="98" t="s">
        <v>1531</v>
      </c>
      <c r="D4469" s="111"/>
      <c r="E4469" s="173"/>
      <c r="F4469" s="66" t="str">
        <f t="shared" si="354"/>
        <v>FR</v>
      </c>
      <c r="G4469" s="169">
        <f t="shared" si="355"/>
        <v>3.04</v>
      </c>
      <c r="H4469" s="306">
        <v>2E-3</v>
      </c>
      <c r="I4469" s="169">
        <f t="shared" si="356"/>
        <v>6.0800000000000003E-3</v>
      </c>
    </row>
    <row r="4470" spans="1:9">
      <c r="A4470" s="96" t="s">
        <v>5869</v>
      </c>
      <c r="B4470" s="97" t="s">
        <v>4967</v>
      </c>
      <c r="C4470" s="98" t="s">
        <v>1510</v>
      </c>
      <c r="D4470" s="111"/>
      <c r="E4470" s="173"/>
      <c r="F4470" s="66" t="str">
        <f t="shared" si="354"/>
        <v>UN</v>
      </c>
      <c r="G4470" s="169">
        <f t="shared" si="355"/>
        <v>0.5625</v>
      </c>
      <c r="H4470" s="168">
        <v>1</v>
      </c>
      <c r="I4470" s="169">
        <f t="shared" si="356"/>
        <v>0.5625</v>
      </c>
    </row>
    <row r="4471" spans="1:9">
      <c r="A4471" s="96" t="s">
        <v>5869</v>
      </c>
      <c r="B4471" s="97" t="s">
        <v>4902</v>
      </c>
      <c r="C4471" s="131" t="s">
        <v>364</v>
      </c>
      <c r="D4471" s="111"/>
      <c r="E4471" s="173"/>
      <c r="F4471" s="66" t="str">
        <f t="shared" si="354"/>
        <v>ROL</v>
      </c>
      <c r="G4471" s="169">
        <f t="shared" si="355"/>
        <v>4.4000000000000004</v>
      </c>
      <c r="H4471" s="306">
        <v>5.0000000000000001E-3</v>
      </c>
      <c r="I4471" s="169">
        <f t="shared" si="356"/>
        <v>2.2000000000000002E-2</v>
      </c>
    </row>
    <row r="4472" spans="1:9">
      <c r="A4472" s="96" t="s">
        <v>5869</v>
      </c>
      <c r="B4472" s="97" t="s">
        <v>4951</v>
      </c>
      <c r="C4472" s="98" t="s">
        <v>1649</v>
      </c>
      <c r="D4472" s="124"/>
      <c r="E4472" s="125"/>
      <c r="F4472" s="66" t="str">
        <f t="shared" si="354"/>
        <v>UN</v>
      </c>
      <c r="G4472" s="169">
        <f t="shared" si="355"/>
        <v>16</v>
      </c>
      <c r="H4472" s="186">
        <v>4.0000000000000001E-3</v>
      </c>
      <c r="I4472" s="169">
        <f t="shared" si="356"/>
        <v>6.4000000000000001E-2</v>
      </c>
    </row>
    <row r="4473" spans="1:9">
      <c r="A4473" s="96" t="s">
        <v>5869</v>
      </c>
      <c r="B4473" s="97" t="s">
        <v>4878</v>
      </c>
      <c r="C4473" s="98" t="s">
        <v>1462</v>
      </c>
      <c r="D4473" s="124"/>
      <c r="E4473" s="125"/>
      <c r="F4473" s="66" t="str">
        <f t="shared" si="354"/>
        <v>UN</v>
      </c>
      <c r="G4473" s="169">
        <f t="shared" si="355"/>
        <v>10.63</v>
      </c>
      <c r="H4473" s="102">
        <v>0.02</v>
      </c>
      <c r="I4473" s="169">
        <f t="shared" si="356"/>
        <v>0.21260000000000001</v>
      </c>
    </row>
    <row r="4474" spans="1:9">
      <c r="A4474" s="96" t="s">
        <v>5869</v>
      </c>
      <c r="B4474" s="183"/>
      <c r="C4474" s="181" t="s">
        <v>4679</v>
      </c>
      <c r="D4474" s="124"/>
      <c r="E4474" s="125"/>
      <c r="F4474" s="66" t="str">
        <f t="shared" si="354"/>
        <v>DET</v>
      </c>
      <c r="G4474" s="169">
        <f t="shared" si="355"/>
        <v>3.96</v>
      </c>
      <c r="H4474" s="184">
        <f>+VLOOKUP(C4474,$C$7896:$P$9810,7,FALSE)</f>
        <v>1.3</v>
      </c>
      <c r="I4474" s="169">
        <f t="shared" si="356"/>
        <v>5.1479999999999997</v>
      </c>
    </row>
    <row r="4475" spans="1:9">
      <c r="A4475" s="96" t="s">
        <v>5869</v>
      </c>
      <c r="B4475" s="116" t="s">
        <v>4421</v>
      </c>
      <c r="C4475" s="117"/>
      <c r="D4475" s="118"/>
      <c r="E4475" s="118"/>
      <c r="F4475" s="119"/>
      <c r="G4475" s="120"/>
      <c r="H4475" s="309"/>
      <c r="I4475" s="134">
        <f>SUBTOTAL(9,I4463:I4474)</f>
        <v>6.5713799999999996</v>
      </c>
    </row>
    <row r="4476" spans="1:9">
      <c r="A4476" s="96" t="s">
        <v>5869</v>
      </c>
      <c r="H4476" s="295"/>
    </row>
    <row r="4477" spans="1:9" ht="14.25">
      <c r="A4477" s="440" t="s">
        <v>5892</v>
      </c>
      <c r="B4477" s="108" t="s">
        <v>4681</v>
      </c>
      <c r="D4477" s="172"/>
      <c r="H4477" s="295"/>
    </row>
    <row r="4478" spans="1:9">
      <c r="A4478" s="96" t="s">
        <v>5869</v>
      </c>
      <c r="H4478" s="295"/>
    </row>
    <row r="4479" spans="1:9" ht="25.5">
      <c r="A4479" s="96" t="s">
        <v>5869</v>
      </c>
      <c r="B4479" s="90" t="s">
        <v>5562</v>
      </c>
      <c r="C4479" s="23" t="s">
        <v>1406</v>
      </c>
      <c r="D4479" s="124"/>
      <c r="E4479" s="125"/>
      <c r="F4479" s="24" t="s">
        <v>1407</v>
      </c>
      <c r="G4479" s="51" t="s">
        <v>2730</v>
      </c>
      <c r="H4479" s="311" t="s">
        <v>4415</v>
      </c>
      <c r="I4479" s="24" t="s">
        <v>1403</v>
      </c>
    </row>
    <row r="4480" spans="1:9">
      <c r="A4480" s="96" t="s">
        <v>5869</v>
      </c>
      <c r="B4480" s="97" t="s">
        <v>4944</v>
      </c>
      <c r="C4480" s="98" t="s">
        <v>1101</v>
      </c>
      <c r="D4480" s="81"/>
      <c r="E4480" s="66"/>
      <c r="F4480" s="66" t="str">
        <f t="shared" ref="F4480:F4486" si="357">+VLOOKUP(C4480,$C$7896:$P$9810,4,FALSE)</f>
        <v>UN</v>
      </c>
      <c r="G4480" s="169">
        <f t="shared" ref="G4480:G4486" si="358">+VLOOKUP(C4480,$C$7896:$P$9810,13,FALSE)</f>
        <v>0.3</v>
      </c>
      <c r="H4480" s="306">
        <v>1</v>
      </c>
      <c r="I4480" s="169">
        <f t="shared" ref="I4480:I4486" si="359">G4480*H4480</f>
        <v>0.3</v>
      </c>
    </row>
    <row r="4481" spans="1:9">
      <c r="A4481" s="96" t="s">
        <v>5869</v>
      </c>
      <c r="B4481" s="97" t="s">
        <v>4951</v>
      </c>
      <c r="C4481" s="98" t="s">
        <v>5896</v>
      </c>
      <c r="D4481" s="111"/>
      <c r="E4481" s="173"/>
      <c r="F4481" s="66" t="str">
        <f t="shared" si="357"/>
        <v>UN</v>
      </c>
      <c r="G4481" s="169">
        <f t="shared" si="358"/>
        <v>1.22</v>
      </c>
      <c r="H4481" s="306">
        <v>5.0000000000000001E-3</v>
      </c>
      <c r="I4481" s="169">
        <f t="shared" si="359"/>
        <v>6.1000000000000004E-3</v>
      </c>
    </row>
    <row r="4482" spans="1:9">
      <c r="A4482" s="96" t="s">
        <v>5869</v>
      </c>
      <c r="B4482" s="97" t="s">
        <v>4956</v>
      </c>
      <c r="C4482" s="98" t="s">
        <v>323</v>
      </c>
      <c r="D4482" s="111"/>
      <c r="E4482" s="173"/>
      <c r="F4482" s="66" t="str">
        <f t="shared" si="357"/>
        <v>UN</v>
      </c>
      <c r="G4482" s="169">
        <f t="shared" si="358"/>
        <v>0.3</v>
      </c>
      <c r="H4482" s="306">
        <v>2E-3</v>
      </c>
      <c r="I4482" s="169">
        <f t="shared" si="359"/>
        <v>5.9999999999999995E-4</v>
      </c>
    </row>
    <row r="4483" spans="1:9">
      <c r="A4483" s="96" t="s">
        <v>5869</v>
      </c>
      <c r="B4483" s="220">
        <v>23425</v>
      </c>
      <c r="C4483" s="98" t="s">
        <v>2443</v>
      </c>
      <c r="D4483" s="111"/>
      <c r="E4483" s="173"/>
      <c r="F4483" s="66" t="str">
        <f t="shared" si="357"/>
        <v>UN</v>
      </c>
      <c r="G4483" s="169">
        <f t="shared" si="358"/>
        <v>600</v>
      </c>
      <c r="H4483" s="180">
        <v>5.0000000000000001E-3</v>
      </c>
      <c r="I4483" s="169">
        <f t="shared" si="359"/>
        <v>3</v>
      </c>
    </row>
    <row r="4484" spans="1:9">
      <c r="A4484" s="96" t="s">
        <v>5869</v>
      </c>
      <c r="B4484" s="97" t="s">
        <v>4951</v>
      </c>
      <c r="C4484" s="98" t="s">
        <v>1649</v>
      </c>
      <c r="D4484" s="124"/>
      <c r="E4484" s="125"/>
      <c r="F4484" s="66" t="str">
        <f t="shared" si="357"/>
        <v>UN</v>
      </c>
      <c r="G4484" s="169">
        <f t="shared" si="358"/>
        <v>16</v>
      </c>
      <c r="H4484" s="186">
        <v>4.0000000000000001E-3</v>
      </c>
      <c r="I4484" s="169">
        <f t="shared" si="359"/>
        <v>6.4000000000000001E-2</v>
      </c>
    </row>
    <row r="4485" spans="1:9">
      <c r="A4485" s="96" t="s">
        <v>5869</v>
      </c>
      <c r="B4485" s="97" t="s">
        <v>4878</v>
      </c>
      <c r="C4485" s="98" t="s">
        <v>1462</v>
      </c>
      <c r="D4485" s="124"/>
      <c r="E4485" s="125"/>
      <c r="F4485" s="66" t="str">
        <f t="shared" si="357"/>
        <v>UN</v>
      </c>
      <c r="G4485" s="169">
        <f t="shared" si="358"/>
        <v>10.63</v>
      </c>
      <c r="H4485" s="102">
        <v>0.02</v>
      </c>
      <c r="I4485" s="169">
        <f t="shared" si="359"/>
        <v>0.21260000000000001</v>
      </c>
    </row>
    <row r="4486" spans="1:9">
      <c r="A4486" s="96" t="s">
        <v>5869</v>
      </c>
      <c r="B4486" s="183" t="e">
        <v>#N/A</v>
      </c>
      <c r="C4486" s="181" t="s">
        <v>4682</v>
      </c>
      <c r="D4486" s="124"/>
      <c r="E4486" s="125"/>
      <c r="F4486" s="66" t="str">
        <f t="shared" si="357"/>
        <v>DET</v>
      </c>
      <c r="G4486" s="169">
        <f t="shared" si="358"/>
        <v>2.87</v>
      </c>
      <c r="H4486" s="184">
        <f>+VLOOKUP(C4486,$C$7896:$P$9810,7,FALSE)</f>
        <v>1.3</v>
      </c>
      <c r="I4486" s="169">
        <f t="shared" si="359"/>
        <v>3.7310000000000003</v>
      </c>
    </row>
    <row r="4487" spans="1:9">
      <c r="A4487" s="96" t="s">
        <v>5869</v>
      </c>
      <c r="B4487" s="116" t="s">
        <v>4421</v>
      </c>
      <c r="C4487" s="117"/>
      <c r="D4487" s="118"/>
      <c r="E4487" s="118"/>
      <c r="F4487" s="119"/>
      <c r="G4487" s="120"/>
      <c r="H4487" s="309"/>
      <c r="I4487" s="134">
        <f>SUBTOTAL(9,I4480:I4486)</f>
        <v>7.3143000000000011</v>
      </c>
    </row>
    <row r="4488" spans="1:9">
      <c r="A4488" s="96" t="s">
        <v>5869</v>
      </c>
      <c r="H4488" s="295"/>
    </row>
    <row r="4489" spans="1:9" ht="14.25">
      <c r="A4489" s="440" t="s">
        <v>5892</v>
      </c>
      <c r="B4489" s="108" t="s">
        <v>4684</v>
      </c>
      <c r="D4489" s="172"/>
      <c r="H4489" s="295"/>
    </row>
    <row r="4490" spans="1:9">
      <c r="A4490" s="96" t="s">
        <v>5869</v>
      </c>
      <c r="H4490" s="295"/>
    </row>
    <row r="4491" spans="1:9" ht="25.5">
      <c r="A4491" s="96" t="s">
        <v>5869</v>
      </c>
      <c r="B4491" s="90" t="s">
        <v>5562</v>
      </c>
      <c r="C4491" s="23" t="s">
        <v>1406</v>
      </c>
      <c r="D4491" s="124"/>
      <c r="E4491" s="125"/>
      <c r="F4491" s="24" t="s">
        <v>1407</v>
      </c>
      <c r="G4491" s="51" t="s">
        <v>2730</v>
      </c>
      <c r="H4491" s="311" t="s">
        <v>4415</v>
      </c>
      <c r="I4491" s="24" t="s">
        <v>1403</v>
      </c>
    </row>
    <row r="4492" spans="1:9">
      <c r="A4492" s="96" t="s">
        <v>5869</v>
      </c>
      <c r="B4492" s="97" t="s">
        <v>4884</v>
      </c>
      <c r="C4492" s="126" t="s">
        <v>520</v>
      </c>
      <c r="D4492" s="124"/>
      <c r="E4492" s="125"/>
      <c r="F4492" s="66" t="str">
        <f t="shared" ref="F4492:F4503" si="360">+VLOOKUP(C4492,$C$7896:$P$9810,4,FALSE)</f>
        <v>UN</v>
      </c>
      <c r="G4492" s="169">
        <f t="shared" ref="G4492:G4503" si="361">+VLOOKUP(C4492,$C$7896:$P$9810,13,FALSE)</f>
        <v>8.7499999999999994E-2</v>
      </c>
      <c r="H4492" s="306">
        <v>1</v>
      </c>
      <c r="I4492" s="169">
        <f t="shared" ref="I4492:I4503" si="362">G4492*H4492</f>
        <v>8.7499999999999994E-2</v>
      </c>
    </row>
    <row r="4493" spans="1:9">
      <c r="A4493" s="96" t="s">
        <v>5869</v>
      </c>
      <c r="B4493" s="97" t="s">
        <v>4879</v>
      </c>
      <c r="C4493" s="98" t="s">
        <v>545</v>
      </c>
      <c r="D4493" s="124"/>
      <c r="E4493" s="125"/>
      <c r="F4493" s="66" t="str">
        <f t="shared" si="360"/>
        <v>CM3</v>
      </c>
      <c r="G4493" s="169">
        <f t="shared" si="361"/>
        <v>8.6999999999999994E-3</v>
      </c>
      <c r="H4493" s="306">
        <v>10</v>
      </c>
      <c r="I4493" s="169">
        <f t="shared" si="362"/>
        <v>8.6999999999999994E-2</v>
      </c>
    </row>
    <row r="4494" spans="1:9">
      <c r="A4494" s="96" t="s">
        <v>5869</v>
      </c>
      <c r="B4494" s="97" t="s">
        <v>4881</v>
      </c>
      <c r="C4494" s="98" t="s">
        <v>546</v>
      </c>
      <c r="D4494" s="124"/>
      <c r="E4494" s="125"/>
      <c r="F4494" s="66" t="str">
        <f t="shared" si="360"/>
        <v>PQ</v>
      </c>
      <c r="G4494" s="169">
        <f t="shared" si="361"/>
        <v>15</v>
      </c>
      <c r="H4494" s="305">
        <v>5.0000000000000001E-3</v>
      </c>
      <c r="I4494" s="169">
        <f t="shared" si="362"/>
        <v>7.4999999999999997E-2</v>
      </c>
    </row>
    <row r="4495" spans="1:9">
      <c r="A4495" s="96" t="s">
        <v>5869</v>
      </c>
      <c r="B4495" s="97" t="s">
        <v>4944</v>
      </c>
      <c r="C4495" s="98" t="s">
        <v>1101</v>
      </c>
      <c r="D4495" s="81"/>
      <c r="E4495" s="66"/>
      <c r="F4495" s="66" t="str">
        <f t="shared" si="360"/>
        <v>UN</v>
      </c>
      <c r="G4495" s="169">
        <f t="shared" si="361"/>
        <v>0.3</v>
      </c>
      <c r="H4495" s="306">
        <v>1</v>
      </c>
      <c r="I4495" s="169">
        <f t="shared" si="362"/>
        <v>0.3</v>
      </c>
    </row>
    <row r="4496" spans="1:9">
      <c r="A4496" s="96" t="s">
        <v>5869</v>
      </c>
      <c r="B4496" s="97" t="s">
        <v>4951</v>
      </c>
      <c r="C4496" s="98" t="s">
        <v>5896</v>
      </c>
      <c r="D4496" s="111"/>
      <c r="E4496" s="173"/>
      <c r="F4496" s="66" t="str">
        <f t="shared" si="360"/>
        <v>UN</v>
      </c>
      <c r="G4496" s="169">
        <f t="shared" si="361"/>
        <v>1.22</v>
      </c>
      <c r="H4496" s="306">
        <v>5.0000000000000001E-3</v>
      </c>
      <c r="I4496" s="169">
        <f t="shared" si="362"/>
        <v>6.1000000000000004E-3</v>
      </c>
    </row>
    <row r="4497" spans="1:13">
      <c r="A4497" s="96" t="s">
        <v>5869</v>
      </c>
      <c r="B4497" s="97" t="s">
        <v>4956</v>
      </c>
      <c r="C4497" s="98" t="s">
        <v>323</v>
      </c>
      <c r="D4497" s="111"/>
      <c r="E4497" s="173"/>
      <c r="F4497" s="66" t="str">
        <f t="shared" si="360"/>
        <v>UN</v>
      </c>
      <c r="G4497" s="169">
        <f t="shared" si="361"/>
        <v>0.3</v>
      </c>
      <c r="H4497" s="306">
        <v>2E-3</v>
      </c>
      <c r="I4497" s="169">
        <f t="shared" si="362"/>
        <v>5.9999999999999995E-4</v>
      </c>
    </row>
    <row r="4498" spans="1:13">
      <c r="A4498" s="96" t="s">
        <v>5869</v>
      </c>
      <c r="B4498" s="97" t="s">
        <v>4953</v>
      </c>
      <c r="C4498" s="98" t="s">
        <v>1531</v>
      </c>
      <c r="D4498" s="111"/>
      <c r="E4498" s="173"/>
      <c r="F4498" s="66" t="str">
        <f t="shared" si="360"/>
        <v>FR</v>
      </c>
      <c r="G4498" s="169">
        <f t="shared" si="361"/>
        <v>3.04</v>
      </c>
      <c r="H4498" s="306">
        <v>2E-3</v>
      </c>
      <c r="I4498" s="169">
        <f t="shared" si="362"/>
        <v>6.0800000000000003E-3</v>
      </c>
    </row>
    <row r="4499" spans="1:13">
      <c r="A4499" s="96" t="s">
        <v>5869</v>
      </c>
      <c r="B4499" s="97" t="s">
        <v>4967</v>
      </c>
      <c r="C4499" s="98" t="s">
        <v>1510</v>
      </c>
      <c r="D4499" s="111"/>
      <c r="E4499" s="173"/>
      <c r="F4499" s="66" t="str">
        <f t="shared" si="360"/>
        <v>UN</v>
      </c>
      <c r="G4499" s="169">
        <f t="shared" si="361"/>
        <v>0.5625</v>
      </c>
      <c r="H4499" s="168">
        <v>1</v>
      </c>
      <c r="I4499" s="169">
        <f t="shared" si="362"/>
        <v>0.5625</v>
      </c>
    </row>
    <row r="4500" spans="1:13">
      <c r="A4500" s="96" t="s">
        <v>5869</v>
      </c>
      <c r="B4500" s="97" t="s">
        <v>4902</v>
      </c>
      <c r="C4500" s="131" t="s">
        <v>364</v>
      </c>
      <c r="D4500" s="111"/>
      <c r="E4500" s="173"/>
      <c r="F4500" s="66" t="str">
        <f t="shared" si="360"/>
        <v>ROL</v>
      </c>
      <c r="G4500" s="169">
        <f t="shared" si="361"/>
        <v>4.4000000000000004</v>
      </c>
      <c r="H4500" s="306">
        <v>5.0000000000000001E-3</v>
      </c>
      <c r="I4500" s="169">
        <f t="shared" si="362"/>
        <v>2.2000000000000002E-2</v>
      </c>
    </row>
    <row r="4501" spans="1:13">
      <c r="A4501" s="96" t="s">
        <v>5869</v>
      </c>
      <c r="B4501" s="97" t="s">
        <v>4951</v>
      </c>
      <c r="C4501" s="98" t="s">
        <v>1649</v>
      </c>
      <c r="D4501" s="124"/>
      <c r="E4501" s="125"/>
      <c r="F4501" s="66" t="str">
        <f t="shared" si="360"/>
        <v>UN</v>
      </c>
      <c r="G4501" s="169">
        <f t="shared" si="361"/>
        <v>16</v>
      </c>
      <c r="H4501" s="186">
        <v>4.0000000000000001E-3</v>
      </c>
      <c r="I4501" s="169">
        <f t="shared" si="362"/>
        <v>6.4000000000000001E-2</v>
      </c>
    </row>
    <row r="4502" spans="1:13">
      <c r="A4502" s="96" t="s">
        <v>5869</v>
      </c>
      <c r="B4502" s="97" t="s">
        <v>4878</v>
      </c>
      <c r="C4502" s="98" t="s">
        <v>1462</v>
      </c>
      <c r="D4502" s="124"/>
      <c r="E4502" s="125"/>
      <c r="F4502" s="66" t="str">
        <f t="shared" si="360"/>
        <v>UN</v>
      </c>
      <c r="G4502" s="169">
        <f t="shared" si="361"/>
        <v>10.63</v>
      </c>
      <c r="H4502" s="102">
        <v>0.02</v>
      </c>
      <c r="I4502" s="169">
        <f t="shared" si="362"/>
        <v>0.21260000000000001</v>
      </c>
    </row>
    <row r="4503" spans="1:13">
      <c r="A4503" s="96" t="s">
        <v>5869</v>
      </c>
      <c r="B4503" s="183" t="s">
        <v>5565</v>
      </c>
      <c r="C4503" s="181" t="s">
        <v>3584</v>
      </c>
      <c r="D4503" s="124"/>
      <c r="E4503" s="125"/>
      <c r="F4503" s="66" t="str">
        <f t="shared" si="360"/>
        <v>DET</v>
      </c>
      <c r="G4503" s="169">
        <f t="shared" si="361"/>
        <v>0.7</v>
      </c>
      <c r="H4503" s="184">
        <f>+VLOOKUP(C4503,$C$7896:$P$9810,7,FALSE)</f>
        <v>1.3</v>
      </c>
      <c r="I4503" s="169">
        <f t="shared" si="362"/>
        <v>0.90999999999999992</v>
      </c>
    </row>
    <row r="4504" spans="1:13">
      <c r="A4504" s="96" t="s">
        <v>5869</v>
      </c>
      <c r="B4504" s="116" t="s">
        <v>4421</v>
      </c>
      <c r="C4504" s="117"/>
      <c r="D4504" s="118"/>
      <c r="E4504" s="118"/>
      <c r="F4504" s="119"/>
      <c r="G4504" s="120"/>
      <c r="H4504" s="309"/>
      <c r="I4504" s="134">
        <f>SUBTOTAL(9,I4492:I4503)</f>
        <v>2.33338</v>
      </c>
    </row>
    <row r="4505" spans="1:13">
      <c r="A4505" s="96" t="s">
        <v>5869</v>
      </c>
      <c r="H4505" s="295"/>
    </row>
    <row r="4506" spans="1:13" ht="14.25">
      <c r="A4506" s="440" t="s">
        <v>5892</v>
      </c>
      <c r="B4506" s="108" t="s">
        <v>4685</v>
      </c>
      <c r="D4506" s="172"/>
      <c r="H4506" s="295"/>
    </row>
    <row r="4507" spans="1:13">
      <c r="A4507" s="96" t="s">
        <v>5869</v>
      </c>
      <c r="H4507" s="295"/>
    </row>
    <row r="4508" spans="1:13" ht="25.5">
      <c r="A4508" s="96" t="s">
        <v>5869</v>
      </c>
      <c r="B4508" s="90" t="s">
        <v>5562</v>
      </c>
      <c r="C4508" s="23" t="s">
        <v>1406</v>
      </c>
      <c r="D4508" s="124"/>
      <c r="E4508" s="125"/>
      <c r="F4508" s="24" t="s">
        <v>1407</v>
      </c>
      <c r="G4508" s="51" t="s">
        <v>2730</v>
      </c>
      <c r="H4508" s="311" t="s">
        <v>4415</v>
      </c>
      <c r="I4508" s="24" t="s">
        <v>1403</v>
      </c>
      <c r="K4508" s="79"/>
    </row>
    <row r="4509" spans="1:13">
      <c r="A4509" s="96" t="s">
        <v>5869</v>
      </c>
      <c r="B4509" s="97" t="s">
        <v>4884</v>
      </c>
      <c r="C4509" s="126" t="s">
        <v>520</v>
      </c>
      <c r="D4509" s="124"/>
      <c r="E4509" s="125"/>
      <c r="F4509" s="66" t="str">
        <f t="shared" ref="F4509:F4521" si="363">+VLOOKUP(C4509,$C$7896:$P$9810,4,FALSE)</f>
        <v>UN</v>
      </c>
      <c r="G4509" s="169">
        <f t="shared" ref="G4509:G4521" si="364">+VLOOKUP(C4509,$C$7896:$P$9810,13,FALSE)</f>
        <v>8.7499999999999994E-2</v>
      </c>
      <c r="H4509" s="306">
        <v>1</v>
      </c>
      <c r="I4509" s="169">
        <f t="shared" ref="I4509:I4521" si="365">G4509*H4509</f>
        <v>8.7499999999999994E-2</v>
      </c>
      <c r="K4509" s="79"/>
    </row>
    <row r="4510" spans="1:13">
      <c r="A4510" s="96" t="s">
        <v>5869</v>
      </c>
      <c r="B4510" s="97" t="s">
        <v>4879</v>
      </c>
      <c r="C4510" s="98" t="s">
        <v>545</v>
      </c>
      <c r="D4510" s="124"/>
      <c r="E4510" s="125"/>
      <c r="F4510" s="66" t="str">
        <f t="shared" si="363"/>
        <v>CM3</v>
      </c>
      <c r="G4510" s="169">
        <f t="shared" si="364"/>
        <v>8.6999999999999994E-3</v>
      </c>
      <c r="H4510" s="306">
        <v>10</v>
      </c>
      <c r="I4510" s="169">
        <f t="shared" si="365"/>
        <v>8.6999999999999994E-2</v>
      </c>
      <c r="K4510" s="79"/>
    </row>
    <row r="4511" spans="1:13">
      <c r="A4511" s="96" t="s">
        <v>5869</v>
      </c>
      <c r="B4511" s="97" t="s">
        <v>4881</v>
      </c>
      <c r="C4511" s="98" t="s">
        <v>546</v>
      </c>
      <c r="D4511" s="124"/>
      <c r="E4511" s="125"/>
      <c r="F4511" s="66" t="str">
        <f t="shared" si="363"/>
        <v>PQ</v>
      </c>
      <c r="G4511" s="169">
        <f t="shared" si="364"/>
        <v>15</v>
      </c>
      <c r="H4511" s="305">
        <v>5.0000000000000001E-3</v>
      </c>
      <c r="I4511" s="169">
        <f t="shared" si="365"/>
        <v>7.4999999999999997E-2</v>
      </c>
      <c r="K4511" s="79"/>
    </row>
    <row r="4512" spans="1:13">
      <c r="A4512" s="96" t="s">
        <v>5869</v>
      </c>
      <c r="B4512" s="97" t="s">
        <v>4944</v>
      </c>
      <c r="C4512" s="98" t="s">
        <v>1101</v>
      </c>
      <c r="D4512" s="81"/>
      <c r="E4512" s="66"/>
      <c r="F4512" s="66" t="str">
        <f t="shared" si="363"/>
        <v>UN</v>
      </c>
      <c r="G4512" s="169">
        <f t="shared" si="364"/>
        <v>0.3</v>
      </c>
      <c r="H4512" s="306">
        <v>1</v>
      </c>
      <c r="I4512" s="169">
        <f t="shared" si="365"/>
        <v>0.3</v>
      </c>
      <c r="K4512" s="79"/>
      <c r="L4512" s="79"/>
      <c r="M4512" s="79"/>
    </row>
    <row r="4513" spans="1:13">
      <c r="A4513" s="96" t="s">
        <v>5869</v>
      </c>
      <c r="B4513" s="97" t="s">
        <v>4951</v>
      </c>
      <c r="C4513" s="98" t="s">
        <v>5896</v>
      </c>
      <c r="D4513" s="111"/>
      <c r="E4513" s="173"/>
      <c r="F4513" s="66" t="str">
        <f t="shared" si="363"/>
        <v>UN</v>
      </c>
      <c r="G4513" s="169">
        <f t="shared" si="364"/>
        <v>1.22</v>
      </c>
      <c r="H4513" s="306">
        <v>5.0000000000000001E-3</v>
      </c>
      <c r="I4513" s="169">
        <f t="shared" si="365"/>
        <v>6.1000000000000004E-3</v>
      </c>
      <c r="K4513" s="79"/>
      <c r="L4513" s="79"/>
      <c r="M4513" s="79"/>
    </row>
    <row r="4514" spans="1:13">
      <c r="A4514" s="96" t="s">
        <v>5869</v>
      </c>
      <c r="B4514" s="97" t="s">
        <v>4956</v>
      </c>
      <c r="C4514" s="98" t="s">
        <v>323</v>
      </c>
      <c r="D4514" s="111"/>
      <c r="E4514" s="173"/>
      <c r="F4514" s="66" t="str">
        <f t="shared" si="363"/>
        <v>UN</v>
      </c>
      <c r="G4514" s="169">
        <f t="shared" si="364"/>
        <v>0.3</v>
      </c>
      <c r="H4514" s="306">
        <v>2E-3</v>
      </c>
      <c r="I4514" s="169">
        <f t="shared" si="365"/>
        <v>5.9999999999999995E-4</v>
      </c>
      <c r="K4514" s="79"/>
      <c r="L4514" s="79"/>
      <c r="M4514" s="79"/>
    </row>
    <row r="4515" spans="1:13">
      <c r="A4515" s="96" t="s">
        <v>5869</v>
      </c>
      <c r="B4515" s="97" t="s">
        <v>4953</v>
      </c>
      <c r="C4515" s="98" t="s">
        <v>1531</v>
      </c>
      <c r="D4515" s="111"/>
      <c r="E4515" s="173"/>
      <c r="F4515" s="66" t="str">
        <f t="shared" si="363"/>
        <v>FR</v>
      </c>
      <c r="G4515" s="169">
        <f t="shared" si="364"/>
        <v>3.04</v>
      </c>
      <c r="H4515" s="306">
        <v>2E-3</v>
      </c>
      <c r="I4515" s="169">
        <f t="shared" si="365"/>
        <v>6.0800000000000003E-3</v>
      </c>
      <c r="K4515" s="79"/>
      <c r="L4515" s="79"/>
      <c r="M4515" s="79"/>
    </row>
    <row r="4516" spans="1:13">
      <c r="A4516" s="96" t="s">
        <v>5869</v>
      </c>
      <c r="B4516" s="97" t="s">
        <v>4967</v>
      </c>
      <c r="C4516" s="98" t="s">
        <v>1510</v>
      </c>
      <c r="D4516" s="111"/>
      <c r="E4516" s="173"/>
      <c r="F4516" s="66" t="str">
        <f t="shared" si="363"/>
        <v>UN</v>
      </c>
      <c r="G4516" s="169">
        <f t="shared" si="364"/>
        <v>0.5625</v>
      </c>
      <c r="H4516" s="168">
        <v>1</v>
      </c>
      <c r="I4516" s="169">
        <f t="shared" si="365"/>
        <v>0.5625</v>
      </c>
      <c r="K4516" s="79"/>
    </row>
    <row r="4517" spans="1:13">
      <c r="A4517" s="96" t="s">
        <v>5869</v>
      </c>
      <c r="B4517" s="220">
        <v>23425</v>
      </c>
      <c r="C4517" s="98" t="s">
        <v>2443</v>
      </c>
      <c r="D4517" s="111"/>
      <c r="E4517" s="173"/>
      <c r="F4517" s="66" t="str">
        <f t="shared" si="363"/>
        <v>UN</v>
      </c>
      <c r="G4517" s="169">
        <f t="shared" si="364"/>
        <v>600</v>
      </c>
      <c r="H4517" s="180">
        <v>5.0000000000000001E-3</v>
      </c>
      <c r="I4517" s="169">
        <f t="shared" si="365"/>
        <v>3</v>
      </c>
      <c r="K4517" s="79"/>
    </row>
    <row r="4518" spans="1:13">
      <c r="A4518" s="96" t="s">
        <v>5869</v>
      </c>
      <c r="B4518" s="97" t="s">
        <v>4902</v>
      </c>
      <c r="C4518" s="131" t="s">
        <v>364</v>
      </c>
      <c r="D4518" s="111"/>
      <c r="E4518" s="173"/>
      <c r="F4518" s="66" t="str">
        <f t="shared" si="363"/>
        <v>ROL</v>
      </c>
      <c r="G4518" s="169">
        <f t="shared" si="364"/>
        <v>4.4000000000000004</v>
      </c>
      <c r="H4518" s="306">
        <v>5.0000000000000001E-3</v>
      </c>
      <c r="I4518" s="169">
        <f t="shared" si="365"/>
        <v>2.2000000000000002E-2</v>
      </c>
      <c r="K4518" s="79"/>
    </row>
    <row r="4519" spans="1:13">
      <c r="A4519" s="96" t="s">
        <v>5869</v>
      </c>
      <c r="B4519" s="97" t="s">
        <v>4951</v>
      </c>
      <c r="C4519" s="98" t="s">
        <v>1649</v>
      </c>
      <c r="D4519" s="124"/>
      <c r="E4519" s="125"/>
      <c r="F4519" s="66" t="str">
        <f t="shared" si="363"/>
        <v>UN</v>
      </c>
      <c r="G4519" s="169">
        <f t="shared" si="364"/>
        <v>16</v>
      </c>
      <c r="H4519" s="186">
        <v>4.0000000000000001E-3</v>
      </c>
      <c r="I4519" s="169">
        <f t="shared" si="365"/>
        <v>6.4000000000000001E-2</v>
      </c>
      <c r="K4519" s="79"/>
    </row>
    <row r="4520" spans="1:13">
      <c r="A4520" s="96" t="s">
        <v>5869</v>
      </c>
      <c r="B4520" s="97" t="s">
        <v>4878</v>
      </c>
      <c r="C4520" s="98" t="s">
        <v>1462</v>
      </c>
      <c r="D4520" s="124"/>
      <c r="E4520" s="125"/>
      <c r="F4520" s="66" t="str">
        <f t="shared" si="363"/>
        <v>UN</v>
      </c>
      <c r="G4520" s="169">
        <f t="shared" si="364"/>
        <v>10.63</v>
      </c>
      <c r="H4520" s="102">
        <v>0.02</v>
      </c>
      <c r="I4520" s="169">
        <f t="shared" si="365"/>
        <v>0.21260000000000001</v>
      </c>
      <c r="K4520" s="79"/>
    </row>
    <row r="4521" spans="1:13">
      <c r="A4521" s="96" t="s">
        <v>5869</v>
      </c>
      <c r="B4521" s="183"/>
      <c r="C4521" s="181" t="s">
        <v>3585</v>
      </c>
      <c r="D4521" s="124"/>
      <c r="E4521" s="125"/>
      <c r="F4521" s="66" t="str">
        <f t="shared" si="363"/>
        <v>DET</v>
      </c>
      <c r="G4521" s="169">
        <f t="shared" si="364"/>
        <v>0.7</v>
      </c>
      <c r="H4521" s="184">
        <f>+VLOOKUP(C4521,$C$7896:$P$9810,7,FALSE)</f>
        <v>1.3</v>
      </c>
      <c r="I4521" s="169">
        <f t="shared" si="365"/>
        <v>0.90999999999999992</v>
      </c>
      <c r="K4521" s="79"/>
    </row>
    <row r="4522" spans="1:13">
      <c r="A4522" s="96" t="s">
        <v>5869</v>
      </c>
      <c r="B4522" s="116" t="s">
        <v>4421</v>
      </c>
      <c r="C4522" s="117"/>
      <c r="D4522" s="118"/>
      <c r="E4522" s="118"/>
      <c r="F4522" s="119"/>
      <c r="G4522" s="120"/>
      <c r="H4522" s="309"/>
      <c r="I4522" s="134">
        <f>SUBTOTAL(9,I4509:I4521)</f>
        <v>5.33338</v>
      </c>
      <c r="K4522" s="79"/>
    </row>
    <row r="4523" spans="1:13">
      <c r="A4523" s="96" t="s">
        <v>5869</v>
      </c>
      <c r="H4523" s="295"/>
      <c r="K4523" s="79"/>
    </row>
    <row r="4524" spans="1:13" ht="14.25">
      <c r="A4524" s="440" t="s">
        <v>5892</v>
      </c>
      <c r="B4524" s="108" t="s">
        <v>4686</v>
      </c>
      <c r="D4524" s="172"/>
      <c r="H4524" s="295"/>
      <c r="K4524" s="79"/>
    </row>
    <row r="4525" spans="1:13">
      <c r="A4525" s="96" t="s">
        <v>5869</v>
      </c>
      <c r="H4525" s="295"/>
      <c r="K4525" s="79"/>
    </row>
    <row r="4526" spans="1:13" ht="25.5">
      <c r="A4526" s="96" t="s">
        <v>5869</v>
      </c>
      <c r="B4526" s="90" t="s">
        <v>5562</v>
      </c>
      <c r="C4526" s="23" t="s">
        <v>1406</v>
      </c>
      <c r="D4526" s="124"/>
      <c r="E4526" s="125"/>
      <c r="F4526" s="24" t="s">
        <v>1407</v>
      </c>
      <c r="G4526" s="51" t="s">
        <v>2730</v>
      </c>
      <c r="H4526" s="311" t="s">
        <v>4415</v>
      </c>
      <c r="I4526" s="24" t="s">
        <v>1403</v>
      </c>
      <c r="K4526" s="79"/>
    </row>
    <row r="4527" spans="1:13">
      <c r="A4527" s="96" t="s">
        <v>5869</v>
      </c>
      <c r="B4527" s="97" t="s">
        <v>4884</v>
      </c>
      <c r="C4527" s="126" t="s">
        <v>520</v>
      </c>
      <c r="D4527" s="124"/>
      <c r="E4527" s="125"/>
      <c r="F4527" s="66" t="str">
        <f t="shared" ref="F4527:F4538" si="366">+VLOOKUP(C4527,$C$7896:$P$9810,4,FALSE)</f>
        <v>UN</v>
      </c>
      <c r="G4527" s="169">
        <f t="shared" ref="G4527:G4538" si="367">+VLOOKUP(C4527,$C$7896:$P$9810,13,FALSE)</f>
        <v>8.7499999999999994E-2</v>
      </c>
      <c r="H4527" s="306">
        <v>1</v>
      </c>
      <c r="I4527" s="169">
        <f t="shared" ref="I4527:I4538" si="368">G4527*H4527</f>
        <v>8.7499999999999994E-2</v>
      </c>
      <c r="K4527" s="79"/>
    </row>
    <row r="4528" spans="1:13">
      <c r="A4528" s="96" t="s">
        <v>5869</v>
      </c>
      <c r="B4528" s="97" t="s">
        <v>4879</v>
      </c>
      <c r="C4528" s="98" t="s">
        <v>545</v>
      </c>
      <c r="D4528" s="124"/>
      <c r="E4528" s="125"/>
      <c r="F4528" s="66" t="str">
        <f t="shared" si="366"/>
        <v>CM3</v>
      </c>
      <c r="G4528" s="169">
        <f t="shared" si="367"/>
        <v>8.6999999999999994E-3</v>
      </c>
      <c r="H4528" s="306">
        <v>10</v>
      </c>
      <c r="I4528" s="169">
        <f t="shared" si="368"/>
        <v>8.6999999999999994E-2</v>
      </c>
      <c r="K4528" s="79"/>
    </row>
    <row r="4529" spans="1:11">
      <c r="A4529" s="96" t="s">
        <v>5869</v>
      </c>
      <c r="B4529" s="97" t="s">
        <v>4881</v>
      </c>
      <c r="C4529" s="98" t="s">
        <v>546</v>
      </c>
      <c r="D4529" s="124"/>
      <c r="E4529" s="125"/>
      <c r="F4529" s="66" t="str">
        <f t="shared" si="366"/>
        <v>PQ</v>
      </c>
      <c r="G4529" s="169">
        <f t="shared" si="367"/>
        <v>15</v>
      </c>
      <c r="H4529" s="305">
        <v>5.0000000000000001E-3</v>
      </c>
      <c r="I4529" s="169">
        <f t="shared" si="368"/>
        <v>7.4999999999999997E-2</v>
      </c>
      <c r="K4529" s="79"/>
    </row>
    <row r="4530" spans="1:11">
      <c r="A4530" s="96" t="s">
        <v>5869</v>
      </c>
      <c r="B4530" s="97" t="s">
        <v>4944</v>
      </c>
      <c r="C4530" s="98" t="s">
        <v>1101</v>
      </c>
      <c r="D4530" s="81"/>
      <c r="E4530" s="66"/>
      <c r="F4530" s="66" t="str">
        <f t="shared" si="366"/>
        <v>UN</v>
      </c>
      <c r="G4530" s="169">
        <f t="shared" si="367"/>
        <v>0.3</v>
      </c>
      <c r="H4530" s="306">
        <v>1</v>
      </c>
      <c r="I4530" s="169">
        <f t="shared" si="368"/>
        <v>0.3</v>
      </c>
      <c r="K4530" s="79"/>
    </row>
    <row r="4531" spans="1:11">
      <c r="A4531" s="96" t="s">
        <v>5869</v>
      </c>
      <c r="B4531" s="97" t="s">
        <v>4951</v>
      </c>
      <c r="C4531" s="98" t="s">
        <v>5896</v>
      </c>
      <c r="D4531" s="111"/>
      <c r="E4531" s="173"/>
      <c r="F4531" s="66" t="str">
        <f t="shared" si="366"/>
        <v>UN</v>
      </c>
      <c r="G4531" s="169">
        <f t="shared" si="367"/>
        <v>1.22</v>
      </c>
      <c r="H4531" s="306">
        <v>5.0000000000000001E-3</v>
      </c>
      <c r="I4531" s="169">
        <f t="shared" si="368"/>
        <v>6.1000000000000004E-3</v>
      </c>
      <c r="K4531" s="79"/>
    </row>
    <row r="4532" spans="1:11">
      <c r="A4532" s="96" t="s">
        <v>5869</v>
      </c>
      <c r="B4532" s="97" t="s">
        <v>4956</v>
      </c>
      <c r="C4532" s="98" t="s">
        <v>323</v>
      </c>
      <c r="D4532" s="111"/>
      <c r="E4532" s="173"/>
      <c r="F4532" s="66" t="str">
        <f t="shared" si="366"/>
        <v>UN</v>
      </c>
      <c r="G4532" s="169">
        <f t="shared" si="367"/>
        <v>0.3</v>
      </c>
      <c r="H4532" s="306">
        <v>2E-3</v>
      </c>
      <c r="I4532" s="169">
        <f t="shared" si="368"/>
        <v>5.9999999999999995E-4</v>
      </c>
      <c r="K4532" s="79"/>
    </row>
    <row r="4533" spans="1:11">
      <c r="A4533" s="96" t="s">
        <v>5869</v>
      </c>
      <c r="B4533" s="97" t="s">
        <v>4953</v>
      </c>
      <c r="C4533" s="98" t="s">
        <v>1531</v>
      </c>
      <c r="D4533" s="111"/>
      <c r="E4533" s="173"/>
      <c r="F4533" s="66" t="str">
        <f t="shared" si="366"/>
        <v>FR</v>
      </c>
      <c r="G4533" s="169">
        <f t="shared" si="367"/>
        <v>3.04</v>
      </c>
      <c r="H4533" s="306">
        <v>2E-3</v>
      </c>
      <c r="I4533" s="169">
        <f t="shared" si="368"/>
        <v>6.0800000000000003E-3</v>
      </c>
      <c r="K4533" s="79"/>
    </row>
    <row r="4534" spans="1:11">
      <c r="A4534" s="96" t="s">
        <v>5869</v>
      </c>
      <c r="B4534" s="97" t="s">
        <v>4967</v>
      </c>
      <c r="C4534" s="98" t="s">
        <v>1510</v>
      </c>
      <c r="D4534" s="111"/>
      <c r="E4534" s="173"/>
      <c r="F4534" s="66" t="str">
        <f t="shared" si="366"/>
        <v>UN</v>
      </c>
      <c r="G4534" s="169">
        <f t="shared" si="367"/>
        <v>0.5625</v>
      </c>
      <c r="H4534" s="168">
        <v>1</v>
      </c>
      <c r="I4534" s="169">
        <f t="shared" si="368"/>
        <v>0.5625</v>
      </c>
      <c r="K4534" s="79"/>
    </row>
    <row r="4535" spans="1:11">
      <c r="A4535" s="96" t="s">
        <v>5869</v>
      </c>
      <c r="B4535" s="97" t="s">
        <v>4902</v>
      </c>
      <c r="C4535" s="131" t="s">
        <v>364</v>
      </c>
      <c r="D4535" s="111"/>
      <c r="E4535" s="173"/>
      <c r="F4535" s="66" t="str">
        <f t="shared" si="366"/>
        <v>ROL</v>
      </c>
      <c r="G4535" s="169">
        <f t="shared" si="367"/>
        <v>4.4000000000000004</v>
      </c>
      <c r="H4535" s="306">
        <v>5.0000000000000001E-3</v>
      </c>
      <c r="I4535" s="169">
        <f t="shared" si="368"/>
        <v>2.2000000000000002E-2</v>
      </c>
      <c r="K4535" s="79"/>
    </row>
    <row r="4536" spans="1:11">
      <c r="A4536" s="96" t="s">
        <v>5869</v>
      </c>
      <c r="B4536" s="97" t="s">
        <v>4951</v>
      </c>
      <c r="C4536" s="98" t="s">
        <v>1649</v>
      </c>
      <c r="D4536" s="124"/>
      <c r="E4536" s="125"/>
      <c r="F4536" s="66" t="str">
        <f t="shared" si="366"/>
        <v>UN</v>
      </c>
      <c r="G4536" s="169">
        <f t="shared" si="367"/>
        <v>16</v>
      </c>
      <c r="H4536" s="186">
        <v>4.0000000000000001E-3</v>
      </c>
      <c r="I4536" s="169">
        <f t="shared" si="368"/>
        <v>6.4000000000000001E-2</v>
      </c>
      <c r="K4536" s="79"/>
    </row>
    <row r="4537" spans="1:11">
      <c r="A4537" s="96" t="s">
        <v>5869</v>
      </c>
      <c r="B4537" s="97" t="s">
        <v>4878</v>
      </c>
      <c r="C4537" s="98" t="s">
        <v>1462</v>
      </c>
      <c r="D4537" s="124"/>
      <c r="E4537" s="125"/>
      <c r="F4537" s="66" t="str">
        <f t="shared" si="366"/>
        <v>UN</v>
      </c>
      <c r="G4537" s="169">
        <f t="shared" si="367"/>
        <v>10.63</v>
      </c>
      <c r="H4537" s="102">
        <v>0.02</v>
      </c>
      <c r="I4537" s="169">
        <f t="shared" si="368"/>
        <v>0.21260000000000001</v>
      </c>
      <c r="K4537" s="79"/>
    </row>
    <row r="4538" spans="1:11">
      <c r="A4538" s="96" t="s">
        <v>5869</v>
      </c>
      <c r="B4538" s="183"/>
      <c r="C4538" s="59" t="s">
        <v>3599</v>
      </c>
      <c r="D4538" s="124"/>
      <c r="E4538" s="125"/>
      <c r="F4538" s="66" t="str">
        <f t="shared" si="366"/>
        <v>DET</v>
      </c>
      <c r="G4538" s="169">
        <f t="shared" si="367"/>
        <v>0.96</v>
      </c>
      <c r="H4538" s="184">
        <f>+VLOOKUP(C4538,$C$7896:$P$9810,7,FALSE)</f>
        <v>1.25</v>
      </c>
      <c r="I4538" s="169">
        <f t="shared" si="368"/>
        <v>1.2</v>
      </c>
      <c r="K4538" s="79"/>
    </row>
    <row r="4539" spans="1:11">
      <c r="A4539" s="96" t="s">
        <v>5869</v>
      </c>
      <c r="B4539" s="116" t="s">
        <v>4421</v>
      </c>
      <c r="C4539" s="117"/>
      <c r="D4539" s="118"/>
      <c r="E4539" s="118"/>
      <c r="F4539" s="119"/>
      <c r="G4539" s="120"/>
      <c r="H4539" s="309"/>
      <c r="I4539" s="134">
        <f>SUBTOTAL(9,I4527:I4538)</f>
        <v>2.62338</v>
      </c>
      <c r="K4539" s="79"/>
    </row>
    <row r="4540" spans="1:11">
      <c r="A4540" s="96" t="s">
        <v>5869</v>
      </c>
      <c r="H4540" s="295"/>
      <c r="K4540" s="79"/>
    </row>
    <row r="4541" spans="1:11" ht="14.25">
      <c r="A4541" s="440" t="s">
        <v>5892</v>
      </c>
      <c r="B4541" s="108" t="s">
        <v>4687</v>
      </c>
      <c r="D4541" s="172"/>
      <c r="H4541" s="295"/>
      <c r="K4541" s="79"/>
    </row>
    <row r="4542" spans="1:11">
      <c r="A4542" s="96" t="s">
        <v>5869</v>
      </c>
      <c r="H4542" s="295"/>
      <c r="K4542" s="79"/>
    </row>
    <row r="4543" spans="1:11" ht="25.5">
      <c r="A4543" s="96" t="s">
        <v>5869</v>
      </c>
      <c r="B4543" s="90" t="s">
        <v>5562</v>
      </c>
      <c r="C4543" s="23" t="s">
        <v>1406</v>
      </c>
      <c r="D4543" s="124"/>
      <c r="E4543" s="125"/>
      <c r="F4543" s="24" t="s">
        <v>1407</v>
      </c>
      <c r="G4543" s="51" t="s">
        <v>2730</v>
      </c>
      <c r="H4543" s="311" t="s">
        <v>4415</v>
      </c>
      <c r="I4543" s="24" t="s">
        <v>1403</v>
      </c>
      <c r="K4543" s="79"/>
    </row>
    <row r="4544" spans="1:11">
      <c r="A4544" s="96" t="s">
        <v>5869</v>
      </c>
      <c r="B4544" s="97" t="s">
        <v>4884</v>
      </c>
      <c r="C4544" s="126" t="s">
        <v>520</v>
      </c>
      <c r="D4544" s="124"/>
      <c r="E4544" s="125"/>
      <c r="F4544" s="66" t="str">
        <f t="shared" ref="F4544:F4555" si="369">+VLOOKUP(C4544,$C$7896:$P$9810,4,FALSE)</f>
        <v>UN</v>
      </c>
      <c r="G4544" s="169">
        <f t="shared" ref="G4544:G4555" si="370">+VLOOKUP(C4544,$C$7896:$P$9810,13,FALSE)</f>
        <v>8.7499999999999994E-2</v>
      </c>
      <c r="H4544" s="306">
        <v>1</v>
      </c>
      <c r="I4544" s="169">
        <f t="shared" ref="I4544:I4555" si="371">G4544*H4544</f>
        <v>8.7499999999999994E-2</v>
      </c>
      <c r="K4544" s="79"/>
    </row>
    <row r="4545" spans="1:11">
      <c r="A4545" s="96" t="s">
        <v>5869</v>
      </c>
      <c r="B4545" s="97" t="s">
        <v>5643</v>
      </c>
      <c r="C4545" s="98" t="s">
        <v>545</v>
      </c>
      <c r="D4545" s="124"/>
      <c r="E4545" s="125"/>
      <c r="F4545" s="66" t="str">
        <f t="shared" si="369"/>
        <v>CM3</v>
      </c>
      <c r="G4545" s="169">
        <f t="shared" si="370"/>
        <v>8.6999999999999994E-3</v>
      </c>
      <c r="H4545" s="306">
        <v>10</v>
      </c>
      <c r="I4545" s="169">
        <f t="shared" si="371"/>
        <v>8.6999999999999994E-2</v>
      </c>
      <c r="K4545" s="79"/>
    </row>
    <row r="4546" spans="1:11">
      <c r="A4546" s="96" t="s">
        <v>5869</v>
      </c>
      <c r="B4546" s="97" t="s">
        <v>4881</v>
      </c>
      <c r="C4546" s="98" t="s">
        <v>546</v>
      </c>
      <c r="D4546" s="124"/>
      <c r="E4546" s="125"/>
      <c r="F4546" s="66" t="str">
        <f t="shared" si="369"/>
        <v>PQ</v>
      </c>
      <c r="G4546" s="169">
        <f t="shared" si="370"/>
        <v>15</v>
      </c>
      <c r="H4546" s="305">
        <v>5.0000000000000001E-3</v>
      </c>
      <c r="I4546" s="169">
        <f t="shared" si="371"/>
        <v>7.4999999999999997E-2</v>
      </c>
      <c r="K4546" s="79"/>
    </row>
    <row r="4547" spans="1:11">
      <c r="A4547" s="96" t="s">
        <v>5869</v>
      </c>
      <c r="B4547" s="97" t="s">
        <v>4944</v>
      </c>
      <c r="C4547" s="98" t="s">
        <v>1101</v>
      </c>
      <c r="D4547" s="81"/>
      <c r="E4547" s="66"/>
      <c r="F4547" s="66" t="str">
        <f t="shared" si="369"/>
        <v>UN</v>
      </c>
      <c r="G4547" s="169">
        <f t="shared" si="370"/>
        <v>0.3</v>
      </c>
      <c r="H4547" s="306">
        <v>1</v>
      </c>
      <c r="I4547" s="169">
        <f t="shared" si="371"/>
        <v>0.3</v>
      </c>
      <c r="K4547" s="79"/>
    </row>
    <row r="4548" spans="1:11">
      <c r="A4548" s="96" t="s">
        <v>5869</v>
      </c>
      <c r="B4548" s="97" t="s">
        <v>4951</v>
      </c>
      <c r="C4548" s="98" t="s">
        <v>5896</v>
      </c>
      <c r="D4548" s="111"/>
      <c r="E4548" s="173"/>
      <c r="F4548" s="66" t="str">
        <f t="shared" si="369"/>
        <v>UN</v>
      </c>
      <c r="G4548" s="169">
        <f t="shared" si="370"/>
        <v>1.22</v>
      </c>
      <c r="H4548" s="306">
        <v>5.0000000000000001E-3</v>
      </c>
      <c r="I4548" s="169">
        <f t="shared" si="371"/>
        <v>6.1000000000000004E-3</v>
      </c>
      <c r="K4548" s="79"/>
    </row>
    <row r="4549" spans="1:11">
      <c r="A4549" s="96" t="s">
        <v>5869</v>
      </c>
      <c r="B4549" s="97" t="s">
        <v>4956</v>
      </c>
      <c r="C4549" s="98" t="s">
        <v>323</v>
      </c>
      <c r="D4549" s="111"/>
      <c r="E4549" s="173"/>
      <c r="F4549" s="66" t="str">
        <f t="shared" si="369"/>
        <v>UN</v>
      </c>
      <c r="G4549" s="169">
        <f t="shared" si="370"/>
        <v>0.3</v>
      </c>
      <c r="H4549" s="306">
        <v>2E-3</v>
      </c>
      <c r="I4549" s="169">
        <f t="shared" si="371"/>
        <v>5.9999999999999995E-4</v>
      </c>
      <c r="K4549" s="79"/>
    </row>
    <row r="4550" spans="1:11">
      <c r="A4550" s="96" t="s">
        <v>5869</v>
      </c>
      <c r="B4550" s="97" t="s">
        <v>4953</v>
      </c>
      <c r="C4550" s="98" t="s">
        <v>1531</v>
      </c>
      <c r="D4550" s="111"/>
      <c r="E4550" s="173"/>
      <c r="F4550" s="66" t="str">
        <f t="shared" si="369"/>
        <v>FR</v>
      </c>
      <c r="G4550" s="169">
        <f t="shared" si="370"/>
        <v>3.04</v>
      </c>
      <c r="H4550" s="306">
        <v>2E-3</v>
      </c>
      <c r="I4550" s="169">
        <f t="shared" si="371"/>
        <v>6.0800000000000003E-3</v>
      </c>
      <c r="K4550" s="79"/>
    </row>
    <row r="4551" spans="1:11">
      <c r="A4551" s="96" t="s">
        <v>5869</v>
      </c>
      <c r="B4551" s="97" t="s">
        <v>4967</v>
      </c>
      <c r="C4551" s="98" t="s">
        <v>1510</v>
      </c>
      <c r="D4551" s="111"/>
      <c r="E4551" s="173"/>
      <c r="F4551" s="66" t="str">
        <f t="shared" si="369"/>
        <v>UN</v>
      </c>
      <c r="G4551" s="169">
        <f t="shared" si="370"/>
        <v>0.5625</v>
      </c>
      <c r="H4551" s="168">
        <v>1</v>
      </c>
      <c r="I4551" s="169">
        <f t="shared" si="371"/>
        <v>0.5625</v>
      </c>
      <c r="K4551" s="79"/>
    </row>
    <row r="4552" spans="1:11">
      <c r="A4552" s="96" t="s">
        <v>5869</v>
      </c>
      <c r="B4552" s="97" t="s">
        <v>4902</v>
      </c>
      <c r="C4552" s="131" t="s">
        <v>364</v>
      </c>
      <c r="D4552" s="111"/>
      <c r="E4552" s="173"/>
      <c r="F4552" s="66" t="str">
        <f t="shared" si="369"/>
        <v>ROL</v>
      </c>
      <c r="G4552" s="169">
        <f t="shared" si="370"/>
        <v>4.4000000000000004</v>
      </c>
      <c r="H4552" s="306">
        <v>5.0000000000000001E-3</v>
      </c>
      <c r="I4552" s="169">
        <f t="shared" si="371"/>
        <v>2.2000000000000002E-2</v>
      </c>
      <c r="K4552" s="79"/>
    </row>
    <row r="4553" spans="1:11">
      <c r="A4553" s="96" t="s">
        <v>5869</v>
      </c>
      <c r="B4553" s="97" t="s">
        <v>4951</v>
      </c>
      <c r="C4553" s="98" t="s">
        <v>1649</v>
      </c>
      <c r="D4553" s="124"/>
      <c r="E4553" s="125"/>
      <c r="F4553" s="66" t="str">
        <f t="shared" si="369"/>
        <v>UN</v>
      </c>
      <c r="G4553" s="169">
        <f t="shared" si="370"/>
        <v>16</v>
      </c>
      <c r="H4553" s="186">
        <v>4.0000000000000001E-3</v>
      </c>
      <c r="I4553" s="169">
        <f t="shared" si="371"/>
        <v>6.4000000000000001E-2</v>
      </c>
      <c r="K4553" s="79"/>
    </row>
    <row r="4554" spans="1:11">
      <c r="A4554" s="96" t="s">
        <v>5869</v>
      </c>
      <c r="B4554" s="97" t="s">
        <v>4878</v>
      </c>
      <c r="C4554" s="98" t="s">
        <v>1462</v>
      </c>
      <c r="D4554" s="124"/>
      <c r="E4554" s="125"/>
      <c r="F4554" s="66" t="str">
        <f t="shared" si="369"/>
        <v>UN</v>
      </c>
      <c r="G4554" s="169">
        <f t="shared" si="370"/>
        <v>10.63</v>
      </c>
      <c r="H4554" s="102">
        <v>0.02</v>
      </c>
      <c r="I4554" s="169">
        <f t="shared" si="371"/>
        <v>0.21260000000000001</v>
      </c>
      <c r="K4554" s="79"/>
    </row>
    <row r="4555" spans="1:11">
      <c r="A4555" s="96" t="s">
        <v>5869</v>
      </c>
      <c r="B4555" s="183"/>
      <c r="C4555" s="59" t="s">
        <v>3601</v>
      </c>
      <c r="D4555" s="124"/>
      <c r="E4555" s="125"/>
      <c r="F4555" s="66" t="str">
        <f t="shared" si="369"/>
        <v>DET</v>
      </c>
      <c r="G4555" s="169">
        <f t="shared" si="370"/>
        <v>0.53</v>
      </c>
      <c r="H4555" s="184">
        <f>+VLOOKUP(C4555,$C$7896:$P$9810,7,FALSE)</f>
        <v>1.3</v>
      </c>
      <c r="I4555" s="169">
        <f t="shared" si="371"/>
        <v>0.68900000000000006</v>
      </c>
      <c r="K4555" s="79"/>
    </row>
    <row r="4556" spans="1:11">
      <c r="A4556" s="96" t="s">
        <v>5869</v>
      </c>
      <c r="B4556" s="116" t="s">
        <v>4421</v>
      </c>
      <c r="C4556" s="117"/>
      <c r="D4556" s="118"/>
      <c r="E4556" s="118"/>
      <c r="F4556" s="119"/>
      <c r="G4556" s="120"/>
      <c r="H4556" s="309"/>
      <c r="I4556" s="134">
        <f>SUBTOTAL(9,I4544:I4555)</f>
        <v>2.1123799999999999</v>
      </c>
      <c r="K4556" s="79"/>
    </row>
    <row r="4557" spans="1:11">
      <c r="A4557" s="96" t="s">
        <v>5869</v>
      </c>
      <c r="H4557" s="295"/>
      <c r="K4557" s="79"/>
    </row>
    <row r="4558" spans="1:11" ht="14.25">
      <c r="A4558" s="440" t="s">
        <v>5892</v>
      </c>
      <c r="B4558" s="108" t="s">
        <v>4688</v>
      </c>
      <c r="D4558" s="172"/>
      <c r="H4558" s="295"/>
      <c r="K4558" s="79"/>
    </row>
    <row r="4559" spans="1:11">
      <c r="A4559" s="96" t="s">
        <v>5869</v>
      </c>
      <c r="H4559" s="295"/>
      <c r="K4559" s="79"/>
    </row>
    <row r="4560" spans="1:11" ht="25.5">
      <c r="A4560" s="96" t="s">
        <v>5869</v>
      </c>
      <c r="B4560" s="90" t="s">
        <v>5562</v>
      </c>
      <c r="C4560" s="23" t="s">
        <v>1406</v>
      </c>
      <c r="D4560" s="124"/>
      <c r="E4560" s="125"/>
      <c r="F4560" s="24" t="s">
        <v>1407</v>
      </c>
      <c r="G4560" s="51" t="s">
        <v>2730</v>
      </c>
      <c r="H4560" s="311" t="s">
        <v>4415</v>
      </c>
      <c r="I4560" s="24" t="s">
        <v>1403</v>
      </c>
      <c r="K4560" s="79"/>
    </row>
    <row r="4561" spans="1:11">
      <c r="A4561" s="96" t="s">
        <v>5869</v>
      </c>
      <c r="B4561" s="97" t="s">
        <v>4884</v>
      </c>
      <c r="C4561" s="126" t="s">
        <v>520</v>
      </c>
      <c r="D4561" s="124"/>
      <c r="E4561" s="125"/>
      <c r="F4561" s="66" t="str">
        <f t="shared" ref="F4561:F4572" si="372">+VLOOKUP(C4561,$C$7896:$P$9810,4,FALSE)</f>
        <v>UN</v>
      </c>
      <c r="G4561" s="169">
        <f t="shared" ref="G4561:G4572" si="373">+VLOOKUP(C4561,$C$7896:$P$9810,13,FALSE)</f>
        <v>8.7499999999999994E-2</v>
      </c>
      <c r="H4561" s="306">
        <v>1</v>
      </c>
      <c r="I4561" s="169">
        <f t="shared" ref="I4561:I4572" si="374">G4561*H4561</f>
        <v>8.7499999999999994E-2</v>
      </c>
      <c r="K4561" s="79"/>
    </row>
    <row r="4562" spans="1:11">
      <c r="A4562" s="96" t="s">
        <v>5869</v>
      </c>
      <c r="B4562" s="97" t="s">
        <v>4879</v>
      </c>
      <c r="C4562" s="98" t="s">
        <v>545</v>
      </c>
      <c r="D4562" s="124"/>
      <c r="E4562" s="125"/>
      <c r="F4562" s="66" t="str">
        <f t="shared" si="372"/>
        <v>CM3</v>
      </c>
      <c r="G4562" s="169">
        <f t="shared" si="373"/>
        <v>8.6999999999999994E-3</v>
      </c>
      <c r="H4562" s="306">
        <v>10</v>
      </c>
      <c r="I4562" s="169">
        <f t="shared" si="374"/>
        <v>8.6999999999999994E-2</v>
      </c>
      <c r="K4562" s="79"/>
    </row>
    <row r="4563" spans="1:11">
      <c r="A4563" s="96" t="s">
        <v>5869</v>
      </c>
      <c r="B4563" s="97" t="s">
        <v>4881</v>
      </c>
      <c r="C4563" s="98" t="s">
        <v>546</v>
      </c>
      <c r="D4563" s="124"/>
      <c r="E4563" s="125"/>
      <c r="F4563" s="66" t="str">
        <f t="shared" si="372"/>
        <v>PQ</v>
      </c>
      <c r="G4563" s="169">
        <f t="shared" si="373"/>
        <v>15</v>
      </c>
      <c r="H4563" s="305">
        <v>5.0000000000000001E-3</v>
      </c>
      <c r="I4563" s="169">
        <f t="shared" si="374"/>
        <v>7.4999999999999997E-2</v>
      </c>
      <c r="K4563" s="79"/>
    </row>
    <row r="4564" spans="1:11">
      <c r="A4564" s="96" t="s">
        <v>5869</v>
      </c>
      <c r="B4564" s="97" t="s">
        <v>4944</v>
      </c>
      <c r="C4564" s="98" t="s">
        <v>1101</v>
      </c>
      <c r="D4564" s="81"/>
      <c r="E4564" s="66"/>
      <c r="F4564" s="66" t="str">
        <f t="shared" si="372"/>
        <v>UN</v>
      </c>
      <c r="G4564" s="169">
        <f t="shared" si="373"/>
        <v>0.3</v>
      </c>
      <c r="H4564" s="306">
        <v>1</v>
      </c>
      <c r="I4564" s="169">
        <f t="shared" si="374"/>
        <v>0.3</v>
      </c>
      <c r="K4564" s="79"/>
    </row>
    <row r="4565" spans="1:11">
      <c r="A4565" s="96" t="s">
        <v>5869</v>
      </c>
      <c r="B4565" s="97" t="s">
        <v>4951</v>
      </c>
      <c r="C4565" s="98" t="s">
        <v>5896</v>
      </c>
      <c r="D4565" s="111"/>
      <c r="E4565" s="173"/>
      <c r="F4565" s="66" t="str">
        <f t="shared" si="372"/>
        <v>UN</v>
      </c>
      <c r="G4565" s="169">
        <f t="shared" si="373"/>
        <v>1.22</v>
      </c>
      <c r="H4565" s="306">
        <v>5.0000000000000001E-3</v>
      </c>
      <c r="I4565" s="169">
        <f t="shared" si="374"/>
        <v>6.1000000000000004E-3</v>
      </c>
      <c r="K4565" s="79"/>
    </row>
    <row r="4566" spans="1:11">
      <c r="A4566" s="96" t="s">
        <v>5869</v>
      </c>
      <c r="B4566" s="97" t="s">
        <v>4956</v>
      </c>
      <c r="C4566" s="98" t="s">
        <v>323</v>
      </c>
      <c r="D4566" s="111"/>
      <c r="E4566" s="173"/>
      <c r="F4566" s="66" t="str">
        <f t="shared" si="372"/>
        <v>UN</v>
      </c>
      <c r="G4566" s="169">
        <f t="shared" si="373"/>
        <v>0.3</v>
      </c>
      <c r="H4566" s="306">
        <v>2E-3</v>
      </c>
      <c r="I4566" s="169">
        <f t="shared" si="374"/>
        <v>5.9999999999999995E-4</v>
      </c>
      <c r="K4566" s="79"/>
    </row>
    <row r="4567" spans="1:11">
      <c r="A4567" s="96" t="s">
        <v>5869</v>
      </c>
      <c r="B4567" s="97" t="s">
        <v>4953</v>
      </c>
      <c r="C4567" s="98" t="s">
        <v>1531</v>
      </c>
      <c r="D4567" s="111"/>
      <c r="E4567" s="173"/>
      <c r="F4567" s="66" t="str">
        <f t="shared" si="372"/>
        <v>FR</v>
      </c>
      <c r="G4567" s="169">
        <f t="shared" si="373"/>
        <v>3.04</v>
      </c>
      <c r="H4567" s="306">
        <v>2E-3</v>
      </c>
      <c r="I4567" s="169">
        <f t="shared" si="374"/>
        <v>6.0800000000000003E-3</v>
      </c>
      <c r="K4567" s="79"/>
    </row>
    <row r="4568" spans="1:11">
      <c r="A4568" s="96" t="s">
        <v>5869</v>
      </c>
      <c r="B4568" s="97" t="s">
        <v>4967</v>
      </c>
      <c r="C4568" s="98" t="s">
        <v>1510</v>
      </c>
      <c r="D4568" s="111"/>
      <c r="E4568" s="173"/>
      <c r="F4568" s="66" t="str">
        <f t="shared" si="372"/>
        <v>UN</v>
      </c>
      <c r="G4568" s="169">
        <f t="shared" si="373"/>
        <v>0.5625</v>
      </c>
      <c r="H4568" s="168">
        <v>1</v>
      </c>
      <c r="I4568" s="169">
        <f t="shared" si="374"/>
        <v>0.5625</v>
      </c>
      <c r="K4568" s="79"/>
    </row>
    <row r="4569" spans="1:11">
      <c r="A4569" s="96" t="s">
        <v>5869</v>
      </c>
      <c r="B4569" s="97" t="s">
        <v>4902</v>
      </c>
      <c r="C4569" s="131" t="s">
        <v>364</v>
      </c>
      <c r="D4569" s="111"/>
      <c r="E4569" s="173"/>
      <c r="F4569" s="66" t="str">
        <f t="shared" si="372"/>
        <v>ROL</v>
      </c>
      <c r="G4569" s="169">
        <f t="shared" si="373"/>
        <v>4.4000000000000004</v>
      </c>
      <c r="H4569" s="306">
        <v>5.0000000000000001E-3</v>
      </c>
      <c r="I4569" s="169">
        <f t="shared" si="374"/>
        <v>2.2000000000000002E-2</v>
      </c>
      <c r="K4569" s="79"/>
    </row>
    <row r="4570" spans="1:11">
      <c r="A4570" s="96" t="s">
        <v>5869</v>
      </c>
      <c r="B4570" s="97" t="s">
        <v>4951</v>
      </c>
      <c r="C4570" s="98" t="s">
        <v>1649</v>
      </c>
      <c r="D4570" s="124"/>
      <c r="E4570" s="125"/>
      <c r="F4570" s="66" t="str">
        <f t="shared" si="372"/>
        <v>UN</v>
      </c>
      <c r="G4570" s="169">
        <f t="shared" si="373"/>
        <v>16</v>
      </c>
      <c r="H4570" s="186">
        <v>4.0000000000000001E-3</v>
      </c>
      <c r="I4570" s="169">
        <f t="shared" si="374"/>
        <v>6.4000000000000001E-2</v>
      </c>
      <c r="K4570" s="79"/>
    </row>
    <row r="4571" spans="1:11">
      <c r="A4571" s="96" t="s">
        <v>5869</v>
      </c>
      <c r="B4571" s="97" t="s">
        <v>4878</v>
      </c>
      <c r="C4571" s="98" t="s">
        <v>1462</v>
      </c>
      <c r="D4571" s="124"/>
      <c r="E4571" s="125"/>
      <c r="F4571" s="66" t="str">
        <f t="shared" si="372"/>
        <v>UN</v>
      </c>
      <c r="G4571" s="169">
        <f t="shared" si="373"/>
        <v>10.63</v>
      </c>
      <c r="H4571" s="102">
        <v>0.02</v>
      </c>
      <c r="I4571" s="169">
        <f t="shared" si="374"/>
        <v>0.21260000000000001</v>
      </c>
      <c r="K4571" s="79"/>
    </row>
    <row r="4572" spans="1:11">
      <c r="A4572" s="96" t="s">
        <v>5869</v>
      </c>
      <c r="B4572" s="183"/>
      <c r="C4572" s="98" t="s">
        <v>3603</v>
      </c>
      <c r="D4572" s="124"/>
      <c r="E4572" s="125"/>
      <c r="F4572" s="66" t="str">
        <f t="shared" si="372"/>
        <v>DET</v>
      </c>
      <c r="G4572" s="169">
        <f t="shared" si="373"/>
        <v>2.2999999999999998</v>
      </c>
      <c r="H4572" s="184">
        <f>+VLOOKUP(C4572,$C$7896:$P$9810,7,FALSE)</f>
        <v>1.3</v>
      </c>
      <c r="I4572" s="169">
        <f t="shared" si="374"/>
        <v>2.9899999999999998</v>
      </c>
      <c r="K4572" s="79"/>
    </row>
    <row r="4573" spans="1:11">
      <c r="A4573" s="96" t="s">
        <v>5869</v>
      </c>
      <c r="B4573" s="116" t="s">
        <v>4421</v>
      </c>
      <c r="C4573" s="117"/>
      <c r="D4573" s="118"/>
      <c r="E4573" s="118"/>
      <c r="F4573" s="119"/>
      <c r="G4573" s="120"/>
      <c r="H4573" s="309"/>
      <c r="I4573" s="134">
        <f>SUBTOTAL(9,I4561:I4572)</f>
        <v>4.4133800000000001</v>
      </c>
      <c r="K4573" s="79"/>
    </row>
    <row r="4574" spans="1:11">
      <c r="A4574" s="96" t="s">
        <v>5869</v>
      </c>
      <c r="H4574" s="295"/>
      <c r="K4574" s="79"/>
    </row>
    <row r="4575" spans="1:11" ht="14.25">
      <c r="A4575" s="440" t="s">
        <v>5892</v>
      </c>
      <c r="B4575" s="108" t="s">
        <v>4689</v>
      </c>
      <c r="D4575" s="172"/>
      <c r="H4575" s="295"/>
      <c r="K4575" s="79"/>
    </row>
    <row r="4576" spans="1:11">
      <c r="A4576" s="96" t="s">
        <v>5869</v>
      </c>
      <c r="H4576" s="295"/>
      <c r="K4576" s="79"/>
    </row>
    <row r="4577" spans="1:11" ht="25.5">
      <c r="A4577" s="96" t="s">
        <v>5869</v>
      </c>
      <c r="B4577" s="90" t="s">
        <v>5562</v>
      </c>
      <c r="C4577" s="23" t="s">
        <v>1406</v>
      </c>
      <c r="D4577" s="124"/>
      <c r="E4577" s="125"/>
      <c r="F4577" s="24" t="s">
        <v>1407</v>
      </c>
      <c r="G4577" s="51" t="s">
        <v>2730</v>
      </c>
      <c r="H4577" s="311" t="s">
        <v>4415</v>
      </c>
      <c r="I4577" s="24" t="s">
        <v>1403</v>
      </c>
      <c r="K4577" s="79"/>
    </row>
    <row r="4578" spans="1:11">
      <c r="A4578" s="96" t="s">
        <v>5869</v>
      </c>
      <c r="B4578" s="97" t="s">
        <v>4884</v>
      </c>
      <c r="C4578" s="126" t="s">
        <v>520</v>
      </c>
      <c r="D4578" s="124"/>
      <c r="E4578" s="125"/>
      <c r="F4578" s="66" t="str">
        <f t="shared" ref="F4578:F4589" si="375">+VLOOKUP(C4578,$C$7896:$P$9810,4,FALSE)</f>
        <v>UN</v>
      </c>
      <c r="G4578" s="169">
        <f t="shared" ref="G4578:G4589" si="376">+VLOOKUP(C4578,$C$7896:$P$9810,13,FALSE)</f>
        <v>8.7499999999999994E-2</v>
      </c>
      <c r="H4578" s="306">
        <v>1</v>
      </c>
      <c r="I4578" s="169">
        <f t="shared" ref="I4578:I4589" si="377">G4578*H4578</f>
        <v>8.7499999999999994E-2</v>
      </c>
      <c r="K4578" s="79"/>
    </row>
    <row r="4579" spans="1:11">
      <c r="A4579" s="96" t="s">
        <v>5869</v>
      </c>
      <c r="B4579" s="97" t="s">
        <v>4879</v>
      </c>
      <c r="C4579" s="98" t="s">
        <v>545</v>
      </c>
      <c r="D4579" s="124"/>
      <c r="E4579" s="125"/>
      <c r="F4579" s="66" t="str">
        <f t="shared" si="375"/>
        <v>CM3</v>
      </c>
      <c r="G4579" s="169">
        <f t="shared" si="376"/>
        <v>8.6999999999999994E-3</v>
      </c>
      <c r="H4579" s="306">
        <v>10</v>
      </c>
      <c r="I4579" s="169">
        <f t="shared" si="377"/>
        <v>8.6999999999999994E-2</v>
      </c>
      <c r="K4579" s="79"/>
    </row>
    <row r="4580" spans="1:11">
      <c r="A4580" s="96" t="s">
        <v>5869</v>
      </c>
      <c r="B4580" s="97" t="s">
        <v>4881</v>
      </c>
      <c r="C4580" s="98" t="s">
        <v>546</v>
      </c>
      <c r="D4580" s="124"/>
      <c r="E4580" s="125"/>
      <c r="F4580" s="66" t="str">
        <f t="shared" si="375"/>
        <v>PQ</v>
      </c>
      <c r="G4580" s="169">
        <f t="shared" si="376"/>
        <v>15</v>
      </c>
      <c r="H4580" s="305">
        <v>5.0000000000000001E-3</v>
      </c>
      <c r="I4580" s="169">
        <f t="shared" si="377"/>
        <v>7.4999999999999997E-2</v>
      </c>
      <c r="K4580" s="79"/>
    </row>
    <row r="4581" spans="1:11">
      <c r="A4581" s="96" t="s">
        <v>5869</v>
      </c>
      <c r="B4581" s="97" t="s">
        <v>4944</v>
      </c>
      <c r="C4581" s="98" t="s">
        <v>1101</v>
      </c>
      <c r="D4581" s="81"/>
      <c r="E4581" s="66"/>
      <c r="F4581" s="66" t="str">
        <f t="shared" si="375"/>
        <v>UN</v>
      </c>
      <c r="G4581" s="169">
        <f t="shared" si="376"/>
        <v>0.3</v>
      </c>
      <c r="H4581" s="306">
        <v>1</v>
      </c>
      <c r="I4581" s="169">
        <f t="shared" si="377"/>
        <v>0.3</v>
      </c>
      <c r="K4581" s="79"/>
    </row>
    <row r="4582" spans="1:11">
      <c r="A4582" s="96" t="s">
        <v>5869</v>
      </c>
      <c r="B4582" s="97" t="s">
        <v>4951</v>
      </c>
      <c r="C4582" s="98" t="s">
        <v>5896</v>
      </c>
      <c r="D4582" s="111"/>
      <c r="E4582" s="173"/>
      <c r="F4582" s="66" t="str">
        <f t="shared" si="375"/>
        <v>UN</v>
      </c>
      <c r="G4582" s="169">
        <f t="shared" si="376"/>
        <v>1.22</v>
      </c>
      <c r="H4582" s="306">
        <v>5.0000000000000001E-3</v>
      </c>
      <c r="I4582" s="169">
        <f t="shared" si="377"/>
        <v>6.1000000000000004E-3</v>
      </c>
      <c r="K4582" s="79"/>
    </row>
    <row r="4583" spans="1:11">
      <c r="A4583" s="96" t="s">
        <v>5869</v>
      </c>
      <c r="B4583" s="97" t="s">
        <v>4956</v>
      </c>
      <c r="C4583" s="98" t="s">
        <v>323</v>
      </c>
      <c r="D4583" s="111"/>
      <c r="E4583" s="173"/>
      <c r="F4583" s="66" t="str">
        <f t="shared" si="375"/>
        <v>UN</v>
      </c>
      <c r="G4583" s="169">
        <f t="shared" si="376"/>
        <v>0.3</v>
      </c>
      <c r="H4583" s="306">
        <v>2E-3</v>
      </c>
      <c r="I4583" s="169">
        <f t="shared" si="377"/>
        <v>5.9999999999999995E-4</v>
      </c>
      <c r="K4583" s="79"/>
    </row>
    <row r="4584" spans="1:11">
      <c r="A4584" s="96" t="s">
        <v>5869</v>
      </c>
      <c r="B4584" s="97" t="s">
        <v>4953</v>
      </c>
      <c r="C4584" s="98" t="s">
        <v>1531</v>
      </c>
      <c r="D4584" s="111"/>
      <c r="E4584" s="173"/>
      <c r="F4584" s="66" t="str">
        <f t="shared" si="375"/>
        <v>FR</v>
      </c>
      <c r="G4584" s="169">
        <f t="shared" si="376"/>
        <v>3.04</v>
      </c>
      <c r="H4584" s="306">
        <v>2E-3</v>
      </c>
      <c r="I4584" s="169">
        <f t="shared" si="377"/>
        <v>6.0800000000000003E-3</v>
      </c>
      <c r="K4584" s="79"/>
    </row>
    <row r="4585" spans="1:11">
      <c r="A4585" s="96" t="s">
        <v>5869</v>
      </c>
      <c r="B4585" s="97" t="s">
        <v>4967</v>
      </c>
      <c r="C4585" s="98" t="s">
        <v>1510</v>
      </c>
      <c r="D4585" s="111"/>
      <c r="E4585" s="173"/>
      <c r="F4585" s="66" t="str">
        <f t="shared" si="375"/>
        <v>UN</v>
      </c>
      <c r="G4585" s="169">
        <f t="shared" si="376"/>
        <v>0.5625</v>
      </c>
      <c r="H4585" s="168">
        <v>1</v>
      </c>
      <c r="I4585" s="169">
        <f t="shared" si="377"/>
        <v>0.5625</v>
      </c>
      <c r="K4585" s="79"/>
    </row>
    <row r="4586" spans="1:11">
      <c r="A4586" s="96" t="s">
        <v>5869</v>
      </c>
      <c r="B4586" s="97" t="s">
        <v>4902</v>
      </c>
      <c r="C4586" s="131" t="s">
        <v>364</v>
      </c>
      <c r="D4586" s="111"/>
      <c r="E4586" s="173"/>
      <c r="F4586" s="66" t="str">
        <f t="shared" si="375"/>
        <v>ROL</v>
      </c>
      <c r="G4586" s="169">
        <f t="shared" si="376"/>
        <v>4.4000000000000004</v>
      </c>
      <c r="H4586" s="306">
        <v>5.0000000000000001E-3</v>
      </c>
      <c r="I4586" s="169">
        <f t="shared" si="377"/>
        <v>2.2000000000000002E-2</v>
      </c>
      <c r="K4586" s="79"/>
    </row>
    <row r="4587" spans="1:11">
      <c r="A4587" s="96" t="s">
        <v>5869</v>
      </c>
      <c r="B4587" s="97" t="s">
        <v>4951</v>
      </c>
      <c r="C4587" s="98" t="s">
        <v>1649</v>
      </c>
      <c r="D4587" s="124"/>
      <c r="E4587" s="125"/>
      <c r="F4587" s="66" t="str">
        <f t="shared" si="375"/>
        <v>UN</v>
      </c>
      <c r="G4587" s="169">
        <f t="shared" si="376"/>
        <v>16</v>
      </c>
      <c r="H4587" s="186">
        <v>4.0000000000000001E-3</v>
      </c>
      <c r="I4587" s="169">
        <f t="shared" si="377"/>
        <v>6.4000000000000001E-2</v>
      </c>
      <c r="K4587" s="79"/>
    </row>
    <row r="4588" spans="1:11">
      <c r="A4588" s="96" t="s">
        <v>5869</v>
      </c>
      <c r="B4588" s="97" t="s">
        <v>4878</v>
      </c>
      <c r="C4588" s="98" t="s">
        <v>1462</v>
      </c>
      <c r="D4588" s="124"/>
      <c r="E4588" s="125"/>
      <c r="F4588" s="66" t="str">
        <f t="shared" si="375"/>
        <v>UN</v>
      </c>
      <c r="G4588" s="169">
        <f t="shared" si="376"/>
        <v>10.63</v>
      </c>
      <c r="H4588" s="102">
        <v>0.02</v>
      </c>
      <c r="I4588" s="169">
        <f t="shared" si="377"/>
        <v>0.21260000000000001</v>
      </c>
      <c r="K4588" s="79"/>
    </row>
    <row r="4589" spans="1:11">
      <c r="A4589" s="96" t="s">
        <v>5869</v>
      </c>
      <c r="B4589" s="183"/>
      <c r="C4589" s="59" t="s">
        <v>3605</v>
      </c>
      <c r="D4589" s="124"/>
      <c r="E4589" s="125"/>
      <c r="F4589" s="66" t="str">
        <f t="shared" si="375"/>
        <v>DET</v>
      </c>
      <c r="G4589" s="169">
        <f t="shared" si="376"/>
        <v>3.9</v>
      </c>
      <c r="H4589" s="184">
        <f>+VLOOKUP(C4589,$C$7896:$P$9810,7,FALSE)</f>
        <v>1.3</v>
      </c>
      <c r="I4589" s="169">
        <f t="shared" si="377"/>
        <v>5.07</v>
      </c>
      <c r="K4589" s="79"/>
    </row>
    <row r="4590" spans="1:11">
      <c r="A4590" s="96" t="s">
        <v>5869</v>
      </c>
      <c r="B4590" s="116" t="s">
        <v>4421</v>
      </c>
      <c r="C4590" s="117"/>
      <c r="D4590" s="118"/>
      <c r="E4590" s="118"/>
      <c r="F4590" s="119"/>
      <c r="G4590" s="120"/>
      <c r="H4590" s="309"/>
      <c r="I4590" s="134">
        <f>SUBTOTAL(9,I4578:I4589)</f>
        <v>6.4933800000000002</v>
      </c>
      <c r="K4590" s="79"/>
    </row>
    <row r="4591" spans="1:11">
      <c r="A4591" s="96" t="s">
        <v>5869</v>
      </c>
      <c r="H4591" s="295"/>
      <c r="K4591" s="79"/>
    </row>
    <row r="4592" spans="1:11" ht="14.25">
      <c r="A4592" s="440" t="s">
        <v>5892</v>
      </c>
      <c r="B4592" s="108" t="s">
        <v>4690</v>
      </c>
      <c r="D4592" s="172"/>
      <c r="H4592" s="295"/>
      <c r="K4592" s="79"/>
    </row>
    <row r="4593" spans="1:11">
      <c r="A4593" s="96" t="s">
        <v>5869</v>
      </c>
      <c r="H4593" s="295"/>
      <c r="K4593" s="79"/>
    </row>
    <row r="4594" spans="1:11" ht="25.5">
      <c r="A4594" s="96" t="s">
        <v>5869</v>
      </c>
      <c r="B4594" s="90" t="s">
        <v>5562</v>
      </c>
      <c r="C4594" s="23" t="s">
        <v>1406</v>
      </c>
      <c r="D4594" s="124"/>
      <c r="E4594" s="125"/>
      <c r="F4594" s="24" t="s">
        <v>1407</v>
      </c>
      <c r="G4594" s="51" t="s">
        <v>2730</v>
      </c>
      <c r="H4594" s="311" t="s">
        <v>4415</v>
      </c>
      <c r="I4594" s="24" t="s">
        <v>1403</v>
      </c>
      <c r="K4594" s="79"/>
    </row>
    <row r="4595" spans="1:11">
      <c r="A4595" s="96" t="s">
        <v>5869</v>
      </c>
      <c r="B4595" s="97" t="s">
        <v>4884</v>
      </c>
      <c r="C4595" s="126" t="s">
        <v>520</v>
      </c>
      <c r="D4595" s="124"/>
      <c r="E4595" s="125"/>
      <c r="F4595" s="66" t="str">
        <f t="shared" ref="F4595:F4606" si="378">+VLOOKUP(C4595,$C$7896:$P$9810,4,FALSE)</f>
        <v>UN</v>
      </c>
      <c r="G4595" s="169">
        <f t="shared" ref="G4595:G4606" si="379">+VLOOKUP(C4595,$C$7896:$P$9810,13,FALSE)</f>
        <v>8.7499999999999994E-2</v>
      </c>
      <c r="H4595" s="306">
        <v>1</v>
      </c>
      <c r="I4595" s="169">
        <f t="shared" ref="I4595:I4606" si="380">G4595*H4595</f>
        <v>8.7499999999999994E-2</v>
      </c>
      <c r="K4595" s="79"/>
    </row>
    <row r="4596" spans="1:11">
      <c r="A4596" s="96" t="s">
        <v>5869</v>
      </c>
      <c r="B4596" s="97" t="s">
        <v>4879</v>
      </c>
      <c r="C4596" s="98" t="s">
        <v>545</v>
      </c>
      <c r="D4596" s="124"/>
      <c r="E4596" s="125"/>
      <c r="F4596" s="66" t="str">
        <f t="shared" si="378"/>
        <v>CM3</v>
      </c>
      <c r="G4596" s="169">
        <f t="shared" si="379"/>
        <v>8.6999999999999994E-3</v>
      </c>
      <c r="H4596" s="306">
        <v>10</v>
      </c>
      <c r="I4596" s="169">
        <f t="shared" si="380"/>
        <v>8.6999999999999994E-2</v>
      </c>
      <c r="K4596" s="79"/>
    </row>
    <row r="4597" spans="1:11">
      <c r="A4597" s="96" t="s">
        <v>5869</v>
      </c>
      <c r="B4597" s="97" t="s">
        <v>4881</v>
      </c>
      <c r="C4597" s="98" t="s">
        <v>546</v>
      </c>
      <c r="D4597" s="124"/>
      <c r="E4597" s="125"/>
      <c r="F4597" s="66" t="str">
        <f t="shared" si="378"/>
        <v>PQ</v>
      </c>
      <c r="G4597" s="169">
        <f t="shared" si="379"/>
        <v>15</v>
      </c>
      <c r="H4597" s="305">
        <v>5.0000000000000001E-3</v>
      </c>
      <c r="I4597" s="169">
        <f t="shared" si="380"/>
        <v>7.4999999999999997E-2</v>
      </c>
      <c r="K4597" s="79"/>
    </row>
    <row r="4598" spans="1:11">
      <c r="A4598" s="96" t="s">
        <v>5869</v>
      </c>
      <c r="B4598" s="97" t="s">
        <v>4944</v>
      </c>
      <c r="C4598" s="98" t="s">
        <v>1101</v>
      </c>
      <c r="D4598" s="81"/>
      <c r="E4598" s="66"/>
      <c r="F4598" s="66" t="str">
        <f t="shared" si="378"/>
        <v>UN</v>
      </c>
      <c r="G4598" s="169">
        <f t="shared" si="379"/>
        <v>0.3</v>
      </c>
      <c r="H4598" s="306">
        <v>1</v>
      </c>
      <c r="I4598" s="169">
        <f t="shared" si="380"/>
        <v>0.3</v>
      </c>
      <c r="K4598" s="79"/>
    </row>
    <row r="4599" spans="1:11">
      <c r="A4599" s="96" t="s">
        <v>5869</v>
      </c>
      <c r="B4599" s="97" t="s">
        <v>4951</v>
      </c>
      <c r="C4599" s="98" t="s">
        <v>5896</v>
      </c>
      <c r="D4599" s="111"/>
      <c r="E4599" s="173"/>
      <c r="F4599" s="66" t="str">
        <f t="shared" si="378"/>
        <v>UN</v>
      </c>
      <c r="G4599" s="169">
        <f t="shared" si="379"/>
        <v>1.22</v>
      </c>
      <c r="H4599" s="306">
        <v>5.0000000000000001E-3</v>
      </c>
      <c r="I4599" s="169">
        <f t="shared" si="380"/>
        <v>6.1000000000000004E-3</v>
      </c>
      <c r="K4599" s="79"/>
    </row>
    <row r="4600" spans="1:11">
      <c r="A4600" s="96" t="s">
        <v>5869</v>
      </c>
      <c r="B4600" s="97" t="s">
        <v>4956</v>
      </c>
      <c r="C4600" s="98" t="s">
        <v>323</v>
      </c>
      <c r="D4600" s="111"/>
      <c r="E4600" s="173"/>
      <c r="F4600" s="66" t="str">
        <f t="shared" si="378"/>
        <v>UN</v>
      </c>
      <c r="G4600" s="169">
        <f t="shared" si="379"/>
        <v>0.3</v>
      </c>
      <c r="H4600" s="306">
        <v>2E-3</v>
      </c>
      <c r="I4600" s="169">
        <f t="shared" si="380"/>
        <v>5.9999999999999995E-4</v>
      </c>
      <c r="K4600" s="79"/>
    </row>
    <row r="4601" spans="1:11">
      <c r="A4601" s="96" t="s">
        <v>5869</v>
      </c>
      <c r="B4601" s="97" t="s">
        <v>4953</v>
      </c>
      <c r="C4601" s="98" t="s">
        <v>1531</v>
      </c>
      <c r="D4601" s="111"/>
      <c r="E4601" s="173"/>
      <c r="F4601" s="66" t="str">
        <f t="shared" si="378"/>
        <v>FR</v>
      </c>
      <c r="G4601" s="169">
        <f t="shared" si="379"/>
        <v>3.04</v>
      </c>
      <c r="H4601" s="306">
        <v>2E-3</v>
      </c>
      <c r="I4601" s="169">
        <f t="shared" si="380"/>
        <v>6.0800000000000003E-3</v>
      </c>
      <c r="K4601" s="79"/>
    </row>
    <row r="4602" spans="1:11">
      <c r="A4602" s="96" t="s">
        <v>5869</v>
      </c>
      <c r="B4602" s="97" t="s">
        <v>4967</v>
      </c>
      <c r="C4602" s="98" t="s">
        <v>1510</v>
      </c>
      <c r="D4602" s="111"/>
      <c r="E4602" s="173"/>
      <c r="F4602" s="66" t="str">
        <f t="shared" si="378"/>
        <v>UN</v>
      </c>
      <c r="G4602" s="169">
        <f t="shared" si="379"/>
        <v>0.5625</v>
      </c>
      <c r="H4602" s="168">
        <v>1</v>
      </c>
      <c r="I4602" s="169">
        <f t="shared" si="380"/>
        <v>0.5625</v>
      </c>
      <c r="K4602" s="79"/>
    </row>
    <row r="4603" spans="1:11">
      <c r="A4603" s="96" t="s">
        <v>5869</v>
      </c>
      <c r="B4603" s="97" t="s">
        <v>4902</v>
      </c>
      <c r="C4603" s="131" t="s">
        <v>364</v>
      </c>
      <c r="D4603" s="111"/>
      <c r="E4603" s="173"/>
      <c r="F4603" s="66" t="str">
        <f t="shared" si="378"/>
        <v>ROL</v>
      </c>
      <c r="G4603" s="169">
        <f t="shared" si="379"/>
        <v>4.4000000000000004</v>
      </c>
      <c r="H4603" s="306">
        <v>5.0000000000000001E-3</v>
      </c>
      <c r="I4603" s="169">
        <f t="shared" si="380"/>
        <v>2.2000000000000002E-2</v>
      </c>
      <c r="K4603" s="79"/>
    </row>
    <row r="4604" spans="1:11">
      <c r="A4604" s="96" t="s">
        <v>5869</v>
      </c>
      <c r="B4604" s="97" t="s">
        <v>4951</v>
      </c>
      <c r="C4604" s="98" t="s">
        <v>1649</v>
      </c>
      <c r="D4604" s="124"/>
      <c r="E4604" s="125"/>
      <c r="F4604" s="66" t="str">
        <f t="shared" si="378"/>
        <v>UN</v>
      </c>
      <c r="G4604" s="169">
        <f t="shared" si="379"/>
        <v>16</v>
      </c>
      <c r="H4604" s="186">
        <v>4.0000000000000001E-3</v>
      </c>
      <c r="I4604" s="169">
        <f t="shared" si="380"/>
        <v>6.4000000000000001E-2</v>
      </c>
      <c r="K4604" s="79"/>
    </row>
    <row r="4605" spans="1:11">
      <c r="A4605" s="96" t="s">
        <v>5869</v>
      </c>
      <c r="B4605" s="97" t="s">
        <v>4878</v>
      </c>
      <c r="C4605" s="98" t="s">
        <v>1462</v>
      </c>
      <c r="D4605" s="124"/>
      <c r="E4605" s="125"/>
      <c r="F4605" s="66" t="str">
        <f t="shared" si="378"/>
        <v>UN</v>
      </c>
      <c r="G4605" s="169">
        <f t="shared" si="379"/>
        <v>10.63</v>
      </c>
      <c r="H4605" s="102">
        <v>0.02</v>
      </c>
      <c r="I4605" s="169">
        <f t="shared" si="380"/>
        <v>0.21260000000000001</v>
      </c>
      <c r="K4605" s="79"/>
    </row>
    <row r="4606" spans="1:11">
      <c r="A4606" s="96" t="s">
        <v>5869</v>
      </c>
      <c r="B4606" s="183"/>
      <c r="C4606" s="59" t="s">
        <v>3607</v>
      </c>
      <c r="D4606" s="124"/>
      <c r="E4606" s="125"/>
      <c r="F4606" s="66" t="str">
        <f t="shared" si="378"/>
        <v>DET</v>
      </c>
      <c r="G4606" s="169">
        <f t="shared" si="379"/>
        <v>0.59</v>
      </c>
      <c r="H4606" s="184">
        <f>+VLOOKUP(C4606,$C$7896:$P$9810,7,FALSE)</f>
        <v>1.3</v>
      </c>
      <c r="I4606" s="169">
        <f t="shared" si="380"/>
        <v>0.76700000000000002</v>
      </c>
      <c r="K4606" s="79"/>
    </row>
    <row r="4607" spans="1:11">
      <c r="A4607" s="96" t="s">
        <v>5869</v>
      </c>
      <c r="B4607" s="116" t="s">
        <v>4421</v>
      </c>
      <c r="C4607" s="117"/>
      <c r="D4607" s="118"/>
      <c r="E4607" s="118"/>
      <c r="F4607" s="119"/>
      <c r="G4607" s="120"/>
      <c r="H4607" s="309"/>
      <c r="I4607" s="134">
        <f>SUBTOTAL(9,I4595:I4606)</f>
        <v>2.1903799999999998</v>
      </c>
      <c r="K4607" s="79"/>
    </row>
    <row r="4608" spans="1:11">
      <c r="A4608" s="96" t="s">
        <v>5869</v>
      </c>
      <c r="H4608" s="295"/>
      <c r="K4608" s="79"/>
    </row>
    <row r="4609" spans="1:11" ht="14.25">
      <c r="A4609" s="440" t="s">
        <v>5892</v>
      </c>
      <c r="B4609" s="108" t="s">
        <v>4691</v>
      </c>
      <c r="D4609" s="172"/>
      <c r="H4609" s="295"/>
      <c r="K4609" s="79"/>
    </row>
    <row r="4610" spans="1:11">
      <c r="A4610" s="96" t="s">
        <v>5869</v>
      </c>
      <c r="H4610" s="295"/>
      <c r="K4610" s="79"/>
    </row>
    <row r="4611" spans="1:11" ht="25.5">
      <c r="A4611" s="96" t="s">
        <v>5869</v>
      </c>
      <c r="B4611" s="90" t="s">
        <v>5562</v>
      </c>
      <c r="C4611" s="23" t="s">
        <v>1406</v>
      </c>
      <c r="D4611" s="124"/>
      <c r="E4611" s="125"/>
      <c r="F4611" s="24" t="s">
        <v>1407</v>
      </c>
      <c r="G4611" s="51" t="s">
        <v>2730</v>
      </c>
      <c r="H4611" s="311" t="s">
        <v>4415</v>
      </c>
      <c r="I4611" s="24" t="s">
        <v>1403</v>
      </c>
      <c r="K4611" s="79"/>
    </row>
    <row r="4612" spans="1:11">
      <c r="A4612" s="96" t="s">
        <v>5869</v>
      </c>
      <c r="B4612" s="97" t="s">
        <v>4884</v>
      </c>
      <c r="C4612" s="126" t="s">
        <v>520</v>
      </c>
      <c r="D4612" s="124"/>
      <c r="E4612" s="125"/>
      <c r="F4612" s="66" t="str">
        <f t="shared" ref="F4612:F4623" si="381">+VLOOKUP(C4612,$C$7896:$P$9810,4,FALSE)</f>
        <v>UN</v>
      </c>
      <c r="G4612" s="169">
        <f t="shared" ref="G4612:G4623" si="382">+VLOOKUP(C4612,$C$7896:$P$9810,13,FALSE)</f>
        <v>8.7499999999999994E-2</v>
      </c>
      <c r="H4612" s="306">
        <v>1</v>
      </c>
      <c r="I4612" s="169">
        <f t="shared" ref="I4612:I4623" si="383">G4612*H4612</f>
        <v>8.7499999999999994E-2</v>
      </c>
      <c r="K4612" s="79"/>
    </row>
    <row r="4613" spans="1:11">
      <c r="A4613" s="96" t="s">
        <v>5869</v>
      </c>
      <c r="B4613" s="97" t="s">
        <v>4879</v>
      </c>
      <c r="C4613" s="98" t="s">
        <v>545</v>
      </c>
      <c r="D4613" s="124"/>
      <c r="E4613" s="125"/>
      <c r="F4613" s="66" t="str">
        <f t="shared" si="381"/>
        <v>CM3</v>
      </c>
      <c r="G4613" s="169">
        <f t="shared" si="382"/>
        <v>8.6999999999999994E-3</v>
      </c>
      <c r="H4613" s="306">
        <v>10</v>
      </c>
      <c r="I4613" s="169">
        <f t="shared" si="383"/>
        <v>8.6999999999999994E-2</v>
      </c>
      <c r="K4613" s="79"/>
    </row>
    <row r="4614" spans="1:11">
      <c r="A4614" s="96" t="s">
        <v>5869</v>
      </c>
      <c r="B4614" s="97" t="s">
        <v>4881</v>
      </c>
      <c r="C4614" s="98" t="s">
        <v>546</v>
      </c>
      <c r="D4614" s="124"/>
      <c r="E4614" s="125"/>
      <c r="F4614" s="66" t="str">
        <f t="shared" si="381"/>
        <v>PQ</v>
      </c>
      <c r="G4614" s="169">
        <f t="shared" si="382"/>
        <v>15</v>
      </c>
      <c r="H4614" s="305">
        <v>5.0000000000000001E-3</v>
      </c>
      <c r="I4614" s="169">
        <f t="shared" si="383"/>
        <v>7.4999999999999997E-2</v>
      </c>
      <c r="K4614" s="79"/>
    </row>
    <row r="4615" spans="1:11">
      <c r="A4615" s="96" t="s">
        <v>5869</v>
      </c>
      <c r="B4615" s="97" t="s">
        <v>4944</v>
      </c>
      <c r="C4615" s="98" t="s">
        <v>1101</v>
      </c>
      <c r="D4615" s="81"/>
      <c r="E4615" s="66"/>
      <c r="F4615" s="66" t="str">
        <f t="shared" si="381"/>
        <v>UN</v>
      </c>
      <c r="G4615" s="169">
        <f t="shared" si="382"/>
        <v>0.3</v>
      </c>
      <c r="H4615" s="306">
        <v>1</v>
      </c>
      <c r="I4615" s="169">
        <f t="shared" si="383"/>
        <v>0.3</v>
      </c>
      <c r="K4615" s="79"/>
    </row>
    <row r="4616" spans="1:11">
      <c r="A4616" s="96" t="s">
        <v>5869</v>
      </c>
      <c r="B4616" s="97" t="s">
        <v>4951</v>
      </c>
      <c r="C4616" s="98" t="s">
        <v>5896</v>
      </c>
      <c r="D4616" s="111"/>
      <c r="E4616" s="173"/>
      <c r="F4616" s="66" t="str">
        <f t="shared" si="381"/>
        <v>UN</v>
      </c>
      <c r="G4616" s="169">
        <f t="shared" si="382"/>
        <v>1.22</v>
      </c>
      <c r="H4616" s="306">
        <v>5.0000000000000001E-3</v>
      </c>
      <c r="I4616" s="169">
        <f t="shared" si="383"/>
        <v>6.1000000000000004E-3</v>
      </c>
      <c r="K4616" s="79"/>
    </row>
    <row r="4617" spans="1:11">
      <c r="A4617" s="96" t="s">
        <v>5869</v>
      </c>
      <c r="B4617" s="97" t="s">
        <v>4956</v>
      </c>
      <c r="C4617" s="98" t="s">
        <v>323</v>
      </c>
      <c r="D4617" s="111"/>
      <c r="E4617" s="173"/>
      <c r="F4617" s="66" t="str">
        <f t="shared" si="381"/>
        <v>UN</v>
      </c>
      <c r="G4617" s="169">
        <f t="shared" si="382"/>
        <v>0.3</v>
      </c>
      <c r="H4617" s="306">
        <v>2E-3</v>
      </c>
      <c r="I4617" s="169">
        <f t="shared" si="383"/>
        <v>5.9999999999999995E-4</v>
      </c>
      <c r="K4617" s="79"/>
    </row>
    <row r="4618" spans="1:11">
      <c r="A4618" s="96" t="s">
        <v>5869</v>
      </c>
      <c r="B4618" s="97" t="s">
        <v>4953</v>
      </c>
      <c r="C4618" s="98" t="s">
        <v>1531</v>
      </c>
      <c r="D4618" s="111"/>
      <c r="E4618" s="173"/>
      <c r="F4618" s="66" t="str">
        <f t="shared" si="381"/>
        <v>FR</v>
      </c>
      <c r="G4618" s="169">
        <f t="shared" si="382"/>
        <v>3.04</v>
      </c>
      <c r="H4618" s="306">
        <v>2E-3</v>
      </c>
      <c r="I4618" s="169">
        <f t="shared" si="383"/>
        <v>6.0800000000000003E-3</v>
      </c>
      <c r="K4618" s="79"/>
    </row>
    <row r="4619" spans="1:11">
      <c r="A4619" s="96" t="s">
        <v>5869</v>
      </c>
      <c r="B4619" s="97" t="s">
        <v>4967</v>
      </c>
      <c r="C4619" s="98" t="s">
        <v>1510</v>
      </c>
      <c r="D4619" s="111"/>
      <c r="E4619" s="173"/>
      <c r="F4619" s="66" t="str">
        <f t="shared" si="381"/>
        <v>UN</v>
      </c>
      <c r="G4619" s="169">
        <f t="shared" si="382"/>
        <v>0.5625</v>
      </c>
      <c r="H4619" s="168">
        <v>1</v>
      </c>
      <c r="I4619" s="169">
        <f t="shared" si="383"/>
        <v>0.5625</v>
      </c>
      <c r="K4619" s="79"/>
    </row>
    <row r="4620" spans="1:11">
      <c r="A4620" s="96" t="s">
        <v>5869</v>
      </c>
      <c r="B4620" s="97" t="s">
        <v>4902</v>
      </c>
      <c r="C4620" s="131" t="s">
        <v>364</v>
      </c>
      <c r="D4620" s="111"/>
      <c r="E4620" s="173"/>
      <c r="F4620" s="66" t="str">
        <f t="shared" si="381"/>
        <v>ROL</v>
      </c>
      <c r="G4620" s="169">
        <f t="shared" si="382"/>
        <v>4.4000000000000004</v>
      </c>
      <c r="H4620" s="306">
        <v>5.0000000000000001E-3</v>
      </c>
      <c r="I4620" s="169">
        <f t="shared" si="383"/>
        <v>2.2000000000000002E-2</v>
      </c>
      <c r="K4620" s="79"/>
    </row>
    <row r="4621" spans="1:11">
      <c r="A4621" s="96" t="s">
        <v>5869</v>
      </c>
      <c r="B4621" s="97" t="s">
        <v>4951</v>
      </c>
      <c r="C4621" s="98" t="s">
        <v>1649</v>
      </c>
      <c r="D4621" s="124"/>
      <c r="E4621" s="125"/>
      <c r="F4621" s="66" t="str">
        <f t="shared" si="381"/>
        <v>UN</v>
      </c>
      <c r="G4621" s="169">
        <f t="shared" si="382"/>
        <v>16</v>
      </c>
      <c r="H4621" s="186">
        <v>4.0000000000000001E-3</v>
      </c>
      <c r="I4621" s="169">
        <f t="shared" si="383"/>
        <v>6.4000000000000001E-2</v>
      </c>
      <c r="K4621" s="79"/>
    </row>
    <row r="4622" spans="1:11">
      <c r="A4622" s="96" t="s">
        <v>5869</v>
      </c>
      <c r="B4622" s="97" t="s">
        <v>4878</v>
      </c>
      <c r="C4622" s="98" t="s">
        <v>1462</v>
      </c>
      <c r="D4622" s="124"/>
      <c r="E4622" s="125"/>
      <c r="F4622" s="66" t="str">
        <f t="shared" si="381"/>
        <v>UN</v>
      </c>
      <c r="G4622" s="169">
        <f t="shared" si="382"/>
        <v>10.63</v>
      </c>
      <c r="H4622" s="102">
        <v>0.02</v>
      </c>
      <c r="I4622" s="169">
        <f t="shared" si="383"/>
        <v>0.21260000000000001</v>
      </c>
      <c r="K4622" s="79"/>
    </row>
    <row r="4623" spans="1:11">
      <c r="A4623" s="96" t="s">
        <v>5869</v>
      </c>
      <c r="B4623" s="183"/>
      <c r="C4623" s="59" t="s">
        <v>3609</v>
      </c>
      <c r="D4623" s="124"/>
      <c r="E4623" s="125"/>
      <c r="F4623" s="66" t="str">
        <f t="shared" si="381"/>
        <v>DET</v>
      </c>
      <c r="G4623" s="169">
        <f t="shared" si="382"/>
        <v>0.3</v>
      </c>
      <c r="H4623" s="184">
        <f>+VLOOKUP(C4623,$C$7896:$P$9810,7,FALSE)</f>
        <v>1.3</v>
      </c>
      <c r="I4623" s="169">
        <f t="shared" si="383"/>
        <v>0.39</v>
      </c>
      <c r="K4623" s="79"/>
    </row>
    <row r="4624" spans="1:11">
      <c r="A4624" s="96" t="s">
        <v>5869</v>
      </c>
      <c r="B4624" s="116" t="s">
        <v>4421</v>
      </c>
      <c r="C4624" s="117"/>
      <c r="D4624" s="118"/>
      <c r="E4624" s="118"/>
      <c r="F4624" s="119"/>
      <c r="G4624" s="120"/>
      <c r="H4624" s="309"/>
      <c r="I4624" s="134">
        <f>SUBTOTAL(9,I4612:I4623)</f>
        <v>1.81338</v>
      </c>
      <c r="K4624" s="79"/>
    </row>
    <row r="4625" spans="1:11">
      <c r="A4625" s="96" t="s">
        <v>5869</v>
      </c>
      <c r="H4625" s="295"/>
      <c r="K4625" s="79"/>
    </row>
    <row r="4626" spans="1:11" ht="14.25">
      <c r="A4626" s="440" t="s">
        <v>5892</v>
      </c>
      <c r="B4626" s="108" t="s">
        <v>4692</v>
      </c>
      <c r="D4626" s="172"/>
      <c r="H4626" s="295"/>
      <c r="K4626" s="79"/>
    </row>
    <row r="4627" spans="1:11">
      <c r="A4627" s="96" t="s">
        <v>5869</v>
      </c>
      <c r="H4627" s="295"/>
      <c r="K4627" s="79"/>
    </row>
    <row r="4628" spans="1:11" ht="25.5">
      <c r="A4628" s="96" t="s">
        <v>5869</v>
      </c>
      <c r="B4628" s="90" t="s">
        <v>5562</v>
      </c>
      <c r="C4628" s="23" t="s">
        <v>1406</v>
      </c>
      <c r="D4628" s="124"/>
      <c r="E4628" s="125"/>
      <c r="F4628" s="24" t="s">
        <v>1407</v>
      </c>
      <c r="G4628" s="51" t="s">
        <v>2730</v>
      </c>
      <c r="H4628" s="311" t="s">
        <v>4415</v>
      </c>
      <c r="I4628" s="24" t="s">
        <v>1403</v>
      </c>
      <c r="K4628" s="79"/>
    </row>
    <row r="4629" spans="1:11">
      <c r="A4629" s="96" t="s">
        <v>5869</v>
      </c>
      <c r="B4629" s="97" t="s">
        <v>4884</v>
      </c>
      <c r="C4629" s="126" t="s">
        <v>520</v>
      </c>
      <c r="D4629" s="124"/>
      <c r="E4629" s="125"/>
      <c r="F4629" s="66" t="str">
        <f t="shared" ref="F4629:F4640" si="384">+VLOOKUP(C4629,$C$7896:$P$9810,4,FALSE)</f>
        <v>UN</v>
      </c>
      <c r="G4629" s="169">
        <f t="shared" ref="G4629:G4640" si="385">+VLOOKUP(C4629,$C$7896:$P$9810,13,FALSE)</f>
        <v>8.7499999999999994E-2</v>
      </c>
      <c r="H4629" s="306">
        <v>1</v>
      </c>
      <c r="I4629" s="169">
        <f t="shared" ref="I4629:I4640" si="386">G4629*H4629</f>
        <v>8.7499999999999994E-2</v>
      </c>
      <c r="K4629" s="79"/>
    </row>
    <row r="4630" spans="1:11">
      <c r="A4630" s="96" t="s">
        <v>5869</v>
      </c>
      <c r="B4630" s="97" t="s">
        <v>4879</v>
      </c>
      <c r="C4630" s="98" t="s">
        <v>545</v>
      </c>
      <c r="D4630" s="124"/>
      <c r="E4630" s="125"/>
      <c r="F4630" s="66" t="str">
        <f t="shared" si="384"/>
        <v>CM3</v>
      </c>
      <c r="G4630" s="169">
        <f t="shared" si="385"/>
        <v>8.6999999999999994E-3</v>
      </c>
      <c r="H4630" s="306">
        <v>10</v>
      </c>
      <c r="I4630" s="169">
        <f t="shared" si="386"/>
        <v>8.6999999999999994E-2</v>
      </c>
    </row>
    <row r="4631" spans="1:11">
      <c r="A4631" s="96" t="s">
        <v>5869</v>
      </c>
      <c r="B4631" s="97" t="s">
        <v>4881</v>
      </c>
      <c r="C4631" s="98" t="s">
        <v>546</v>
      </c>
      <c r="D4631" s="124"/>
      <c r="E4631" s="125"/>
      <c r="F4631" s="66" t="str">
        <f t="shared" si="384"/>
        <v>PQ</v>
      </c>
      <c r="G4631" s="169">
        <f t="shared" si="385"/>
        <v>15</v>
      </c>
      <c r="H4631" s="305">
        <v>5.0000000000000001E-3</v>
      </c>
      <c r="I4631" s="169">
        <f t="shared" si="386"/>
        <v>7.4999999999999997E-2</v>
      </c>
    </row>
    <row r="4632" spans="1:11">
      <c r="A4632" s="96" t="s">
        <v>5869</v>
      </c>
      <c r="B4632" s="97" t="s">
        <v>4944</v>
      </c>
      <c r="C4632" s="98" t="s">
        <v>1101</v>
      </c>
      <c r="D4632" s="81"/>
      <c r="E4632" s="66"/>
      <c r="F4632" s="66" t="str">
        <f t="shared" si="384"/>
        <v>UN</v>
      </c>
      <c r="G4632" s="169">
        <f t="shared" si="385"/>
        <v>0.3</v>
      </c>
      <c r="H4632" s="306">
        <v>1</v>
      </c>
      <c r="I4632" s="169">
        <f t="shared" si="386"/>
        <v>0.3</v>
      </c>
    </row>
    <row r="4633" spans="1:11">
      <c r="A4633" s="96" t="s">
        <v>5869</v>
      </c>
      <c r="B4633" s="97" t="s">
        <v>4951</v>
      </c>
      <c r="C4633" s="98" t="s">
        <v>5896</v>
      </c>
      <c r="D4633" s="111"/>
      <c r="E4633" s="173"/>
      <c r="F4633" s="66" t="str">
        <f t="shared" si="384"/>
        <v>UN</v>
      </c>
      <c r="G4633" s="169">
        <f t="shared" si="385"/>
        <v>1.22</v>
      </c>
      <c r="H4633" s="306">
        <v>5.0000000000000001E-3</v>
      </c>
      <c r="I4633" s="169">
        <f t="shared" si="386"/>
        <v>6.1000000000000004E-3</v>
      </c>
    </row>
    <row r="4634" spans="1:11">
      <c r="A4634" s="96" t="s">
        <v>5869</v>
      </c>
      <c r="B4634" s="97" t="s">
        <v>4956</v>
      </c>
      <c r="C4634" s="98" t="s">
        <v>323</v>
      </c>
      <c r="D4634" s="111"/>
      <c r="E4634" s="173"/>
      <c r="F4634" s="66" t="str">
        <f t="shared" si="384"/>
        <v>UN</v>
      </c>
      <c r="G4634" s="169">
        <f t="shared" si="385"/>
        <v>0.3</v>
      </c>
      <c r="H4634" s="306">
        <v>2E-3</v>
      </c>
      <c r="I4634" s="169">
        <f t="shared" si="386"/>
        <v>5.9999999999999995E-4</v>
      </c>
    </row>
    <row r="4635" spans="1:11">
      <c r="A4635" s="96" t="s">
        <v>5869</v>
      </c>
      <c r="B4635" s="97" t="s">
        <v>4953</v>
      </c>
      <c r="C4635" s="98" t="s">
        <v>1531</v>
      </c>
      <c r="D4635" s="111"/>
      <c r="E4635" s="173"/>
      <c r="F4635" s="66" t="str">
        <f t="shared" si="384"/>
        <v>FR</v>
      </c>
      <c r="G4635" s="169">
        <f t="shared" si="385"/>
        <v>3.04</v>
      </c>
      <c r="H4635" s="306">
        <v>2E-3</v>
      </c>
      <c r="I4635" s="169">
        <f t="shared" si="386"/>
        <v>6.0800000000000003E-3</v>
      </c>
    </row>
    <row r="4636" spans="1:11">
      <c r="A4636" s="96" t="s">
        <v>5869</v>
      </c>
      <c r="B4636" s="97" t="s">
        <v>4967</v>
      </c>
      <c r="C4636" s="98" t="s">
        <v>1510</v>
      </c>
      <c r="D4636" s="111"/>
      <c r="E4636" s="173"/>
      <c r="F4636" s="66" t="str">
        <f t="shared" si="384"/>
        <v>UN</v>
      </c>
      <c r="G4636" s="169">
        <f t="shared" si="385"/>
        <v>0.5625</v>
      </c>
      <c r="H4636" s="168">
        <v>1</v>
      </c>
      <c r="I4636" s="169">
        <f t="shared" si="386"/>
        <v>0.5625</v>
      </c>
    </row>
    <row r="4637" spans="1:11">
      <c r="A4637" s="96" t="s">
        <v>5869</v>
      </c>
      <c r="B4637" s="97" t="s">
        <v>4902</v>
      </c>
      <c r="C4637" s="131" t="s">
        <v>364</v>
      </c>
      <c r="D4637" s="111"/>
      <c r="E4637" s="173"/>
      <c r="F4637" s="66" t="str">
        <f t="shared" si="384"/>
        <v>ROL</v>
      </c>
      <c r="G4637" s="169">
        <f t="shared" si="385"/>
        <v>4.4000000000000004</v>
      </c>
      <c r="H4637" s="306">
        <v>5.0000000000000001E-3</v>
      </c>
      <c r="I4637" s="169">
        <f t="shared" si="386"/>
        <v>2.2000000000000002E-2</v>
      </c>
    </row>
    <row r="4638" spans="1:11">
      <c r="A4638" s="96" t="s">
        <v>5869</v>
      </c>
      <c r="B4638" s="97" t="s">
        <v>4951</v>
      </c>
      <c r="C4638" s="98" t="s">
        <v>1649</v>
      </c>
      <c r="D4638" s="124"/>
      <c r="E4638" s="125"/>
      <c r="F4638" s="66" t="str">
        <f t="shared" si="384"/>
        <v>UN</v>
      </c>
      <c r="G4638" s="169">
        <f t="shared" si="385"/>
        <v>16</v>
      </c>
      <c r="H4638" s="186">
        <v>4.0000000000000001E-3</v>
      </c>
      <c r="I4638" s="169">
        <f t="shared" si="386"/>
        <v>6.4000000000000001E-2</v>
      </c>
    </row>
    <row r="4639" spans="1:11">
      <c r="A4639" s="96" t="s">
        <v>5869</v>
      </c>
      <c r="B4639" s="97" t="s">
        <v>4878</v>
      </c>
      <c r="C4639" s="98" t="s">
        <v>1462</v>
      </c>
      <c r="D4639" s="124"/>
      <c r="E4639" s="125"/>
      <c r="F4639" s="66" t="str">
        <f t="shared" si="384"/>
        <v>UN</v>
      </c>
      <c r="G4639" s="169">
        <f t="shared" si="385"/>
        <v>10.63</v>
      </c>
      <c r="H4639" s="102">
        <v>0.02</v>
      </c>
      <c r="I4639" s="169">
        <f t="shared" si="386"/>
        <v>0.21260000000000001</v>
      </c>
    </row>
    <row r="4640" spans="1:11">
      <c r="A4640" s="96" t="s">
        <v>5869</v>
      </c>
      <c r="B4640" s="183"/>
      <c r="C4640" s="59" t="s">
        <v>3607</v>
      </c>
      <c r="D4640" s="124"/>
      <c r="E4640" s="125"/>
      <c r="F4640" s="66" t="str">
        <f t="shared" si="384"/>
        <v>DET</v>
      </c>
      <c r="G4640" s="169">
        <f t="shared" si="385"/>
        <v>0.59</v>
      </c>
      <c r="H4640" s="184">
        <f>+VLOOKUP(C4640,$C$7896:$P$9810,7,FALSE)</f>
        <v>1.3</v>
      </c>
      <c r="I4640" s="169">
        <f t="shared" si="386"/>
        <v>0.76700000000000002</v>
      </c>
    </row>
    <row r="4641" spans="1:9">
      <c r="A4641" s="96" t="s">
        <v>5869</v>
      </c>
      <c r="B4641" s="116" t="s">
        <v>4421</v>
      </c>
      <c r="C4641" s="117"/>
      <c r="D4641" s="118"/>
      <c r="E4641" s="118"/>
      <c r="F4641" s="119"/>
      <c r="G4641" s="120"/>
      <c r="H4641" s="309"/>
      <c r="I4641" s="134">
        <f>SUBTOTAL(9,I4629:I4640)</f>
        <v>2.1903799999999998</v>
      </c>
    </row>
    <row r="4642" spans="1:9">
      <c r="A4642" s="96" t="s">
        <v>5869</v>
      </c>
      <c r="H4642" s="295"/>
    </row>
    <row r="4643" spans="1:9" ht="14.25">
      <c r="A4643" s="440" t="s">
        <v>5892</v>
      </c>
      <c r="B4643" s="108" t="s">
        <v>4693</v>
      </c>
      <c r="D4643" s="172"/>
      <c r="H4643" s="295"/>
    </row>
    <row r="4644" spans="1:9">
      <c r="A4644" s="96" t="s">
        <v>5869</v>
      </c>
      <c r="H4644" s="295"/>
    </row>
    <row r="4645" spans="1:9" ht="25.5">
      <c r="A4645" s="96" t="s">
        <v>5869</v>
      </c>
      <c r="B4645" s="90" t="s">
        <v>5562</v>
      </c>
      <c r="C4645" s="23" t="s">
        <v>1406</v>
      </c>
      <c r="D4645" s="124"/>
      <c r="E4645" s="125"/>
      <c r="F4645" s="24" t="s">
        <v>1407</v>
      </c>
      <c r="G4645" s="51" t="s">
        <v>2730</v>
      </c>
      <c r="H4645" s="311" t="s">
        <v>4415</v>
      </c>
      <c r="I4645" s="24" t="s">
        <v>1403</v>
      </c>
    </row>
    <row r="4646" spans="1:9">
      <c r="A4646" s="96" t="s">
        <v>5869</v>
      </c>
      <c r="B4646" s="97" t="s">
        <v>4884</v>
      </c>
      <c r="C4646" s="126" t="s">
        <v>520</v>
      </c>
      <c r="D4646" s="124"/>
      <c r="E4646" s="125"/>
      <c r="F4646" s="66" t="str">
        <f t="shared" ref="F4646:F4657" si="387">+VLOOKUP(C4646,$C$7896:$P$9810,4,FALSE)</f>
        <v>UN</v>
      </c>
      <c r="G4646" s="169">
        <f t="shared" ref="G4646:G4657" si="388">+VLOOKUP(C4646,$C$7896:$P$9810,13,FALSE)</f>
        <v>8.7499999999999994E-2</v>
      </c>
      <c r="H4646" s="306">
        <v>1</v>
      </c>
      <c r="I4646" s="169">
        <f t="shared" ref="I4646:I4657" si="389">G4646*H4646</f>
        <v>8.7499999999999994E-2</v>
      </c>
    </row>
    <row r="4647" spans="1:9">
      <c r="A4647" s="96" t="s">
        <v>5869</v>
      </c>
      <c r="B4647" s="97" t="s">
        <v>4879</v>
      </c>
      <c r="C4647" s="98" t="s">
        <v>545</v>
      </c>
      <c r="D4647" s="124"/>
      <c r="E4647" s="125"/>
      <c r="F4647" s="66" t="str">
        <f t="shared" si="387"/>
        <v>CM3</v>
      </c>
      <c r="G4647" s="169">
        <f t="shared" si="388"/>
        <v>8.6999999999999994E-3</v>
      </c>
      <c r="H4647" s="306">
        <v>10</v>
      </c>
      <c r="I4647" s="169">
        <f t="shared" si="389"/>
        <v>8.6999999999999994E-2</v>
      </c>
    </row>
    <row r="4648" spans="1:9">
      <c r="A4648" s="96" t="s">
        <v>5869</v>
      </c>
      <c r="B4648" s="97" t="s">
        <v>4881</v>
      </c>
      <c r="C4648" s="98" t="s">
        <v>546</v>
      </c>
      <c r="D4648" s="124"/>
      <c r="E4648" s="125"/>
      <c r="F4648" s="66" t="str">
        <f t="shared" si="387"/>
        <v>PQ</v>
      </c>
      <c r="G4648" s="169">
        <f t="shared" si="388"/>
        <v>15</v>
      </c>
      <c r="H4648" s="305">
        <v>5.0000000000000001E-3</v>
      </c>
      <c r="I4648" s="169">
        <f t="shared" si="389"/>
        <v>7.4999999999999997E-2</v>
      </c>
    </row>
    <row r="4649" spans="1:9">
      <c r="A4649" s="96" t="s">
        <v>5869</v>
      </c>
      <c r="B4649" s="97" t="s">
        <v>4944</v>
      </c>
      <c r="C4649" s="98" t="s">
        <v>1101</v>
      </c>
      <c r="D4649" s="81"/>
      <c r="E4649" s="66"/>
      <c r="F4649" s="66" t="str">
        <f t="shared" si="387"/>
        <v>UN</v>
      </c>
      <c r="G4649" s="169">
        <f t="shared" si="388"/>
        <v>0.3</v>
      </c>
      <c r="H4649" s="306">
        <v>1</v>
      </c>
      <c r="I4649" s="169">
        <f t="shared" si="389"/>
        <v>0.3</v>
      </c>
    </row>
    <row r="4650" spans="1:9">
      <c r="A4650" s="96" t="s">
        <v>5869</v>
      </c>
      <c r="B4650" s="97" t="s">
        <v>4951</v>
      </c>
      <c r="C4650" s="98" t="s">
        <v>5896</v>
      </c>
      <c r="D4650" s="111"/>
      <c r="E4650" s="173"/>
      <c r="F4650" s="66" t="str">
        <f t="shared" si="387"/>
        <v>UN</v>
      </c>
      <c r="G4650" s="169">
        <f t="shared" si="388"/>
        <v>1.22</v>
      </c>
      <c r="H4650" s="306">
        <v>5.0000000000000001E-3</v>
      </c>
      <c r="I4650" s="169">
        <f t="shared" si="389"/>
        <v>6.1000000000000004E-3</v>
      </c>
    </row>
    <row r="4651" spans="1:9">
      <c r="A4651" s="96" t="s">
        <v>5869</v>
      </c>
      <c r="B4651" s="97" t="s">
        <v>4956</v>
      </c>
      <c r="C4651" s="98" t="s">
        <v>323</v>
      </c>
      <c r="D4651" s="111"/>
      <c r="E4651" s="173"/>
      <c r="F4651" s="66" t="str">
        <f t="shared" si="387"/>
        <v>UN</v>
      </c>
      <c r="G4651" s="169">
        <f t="shared" si="388"/>
        <v>0.3</v>
      </c>
      <c r="H4651" s="306">
        <v>2E-3</v>
      </c>
      <c r="I4651" s="169">
        <f t="shared" si="389"/>
        <v>5.9999999999999995E-4</v>
      </c>
    </row>
    <row r="4652" spans="1:9">
      <c r="A4652" s="96" t="s">
        <v>5869</v>
      </c>
      <c r="B4652" s="97" t="s">
        <v>4953</v>
      </c>
      <c r="C4652" s="98" t="s">
        <v>1531</v>
      </c>
      <c r="D4652" s="111"/>
      <c r="E4652" s="173"/>
      <c r="F4652" s="66" t="str">
        <f t="shared" si="387"/>
        <v>FR</v>
      </c>
      <c r="G4652" s="169">
        <f t="shared" si="388"/>
        <v>3.04</v>
      </c>
      <c r="H4652" s="306">
        <v>2E-3</v>
      </c>
      <c r="I4652" s="169">
        <f t="shared" si="389"/>
        <v>6.0800000000000003E-3</v>
      </c>
    </row>
    <row r="4653" spans="1:9">
      <c r="A4653" s="96" t="s">
        <v>5869</v>
      </c>
      <c r="B4653" s="97" t="s">
        <v>4967</v>
      </c>
      <c r="C4653" s="98" t="s">
        <v>1510</v>
      </c>
      <c r="D4653" s="111"/>
      <c r="E4653" s="173"/>
      <c r="F4653" s="66" t="str">
        <f t="shared" si="387"/>
        <v>UN</v>
      </c>
      <c r="G4653" s="169">
        <f t="shared" si="388"/>
        <v>0.5625</v>
      </c>
      <c r="H4653" s="168">
        <v>1</v>
      </c>
      <c r="I4653" s="169">
        <f t="shared" si="389"/>
        <v>0.5625</v>
      </c>
    </row>
    <row r="4654" spans="1:9">
      <c r="A4654" s="96" t="s">
        <v>5869</v>
      </c>
      <c r="B4654" s="97" t="s">
        <v>4902</v>
      </c>
      <c r="C4654" s="131" t="s">
        <v>364</v>
      </c>
      <c r="D4654" s="111"/>
      <c r="E4654" s="173"/>
      <c r="F4654" s="66" t="str">
        <f t="shared" si="387"/>
        <v>ROL</v>
      </c>
      <c r="G4654" s="169">
        <f t="shared" si="388"/>
        <v>4.4000000000000004</v>
      </c>
      <c r="H4654" s="306">
        <v>5.0000000000000001E-3</v>
      </c>
      <c r="I4654" s="169">
        <f t="shared" si="389"/>
        <v>2.2000000000000002E-2</v>
      </c>
    </row>
    <row r="4655" spans="1:9">
      <c r="A4655" s="96" t="s">
        <v>5869</v>
      </c>
      <c r="B4655" s="97" t="s">
        <v>4951</v>
      </c>
      <c r="C4655" s="98" t="s">
        <v>1649</v>
      </c>
      <c r="D4655" s="124"/>
      <c r="E4655" s="125"/>
      <c r="F4655" s="66" t="str">
        <f t="shared" si="387"/>
        <v>UN</v>
      </c>
      <c r="G4655" s="169">
        <f t="shared" si="388"/>
        <v>16</v>
      </c>
      <c r="H4655" s="186">
        <v>4.0000000000000001E-3</v>
      </c>
      <c r="I4655" s="169">
        <f t="shared" si="389"/>
        <v>6.4000000000000001E-2</v>
      </c>
    </row>
    <row r="4656" spans="1:9">
      <c r="A4656" s="96" t="s">
        <v>5869</v>
      </c>
      <c r="B4656" s="97" t="s">
        <v>4878</v>
      </c>
      <c r="C4656" s="98" t="s">
        <v>1462</v>
      </c>
      <c r="D4656" s="124"/>
      <c r="E4656" s="125"/>
      <c r="F4656" s="66" t="str">
        <f t="shared" si="387"/>
        <v>UN</v>
      </c>
      <c r="G4656" s="169">
        <f t="shared" si="388"/>
        <v>10.63</v>
      </c>
      <c r="H4656" s="102">
        <v>0.02</v>
      </c>
      <c r="I4656" s="169">
        <f t="shared" si="389"/>
        <v>0.21260000000000001</v>
      </c>
    </row>
    <row r="4657" spans="1:9">
      <c r="A4657" s="96" t="s">
        <v>5869</v>
      </c>
      <c r="B4657" s="183"/>
      <c r="C4657" s="59" t="s">
        <v>3611</v>
      </c>
      <c r="D4657" s="124"/>
      <c r="E4657" s="125"/>
      <c r="F4657" s="66" t="str">
        <f t="shared" si="387"/>
        <v>PBAS</v>
      </c>
      <c r="G4657" s="169">
        <f t="shared" si="388"/>
        <v>5.9633333333333337E-2</v>
      </c>
      <c r="H4657" s="184">
        <f>+VLOOKUP(C4657,$C$7896:$P$9810,7,FALSE)</f>
        <v>1.3</v>
      </c>
      <c r="I4657" s="169">
        <f t="shared" si="389"/>
        <v>7.7523333333333347E-2</v>
      </c>
    </row>
    <row r="4658" spans="1:9">
      <c r="A4658" s="96" t="s">
        <v>5869</v>
      </c>
      <c r="B4658" s="116" t="s">
        <v>4421</v>
      </c>
      <c r="C4658" s="117"/>
      <c r="D4658" s="118"/>
      <c r="E4658" s="118"/>
      <c r="F4658" s="119"/>
      <c r="G4658" s="120"/>
      <c r="H4658" s="309"/>
      <c r="I4658" s="134">
        <f>SUBTOTAL(9,I4646:I4657)</f>
        <v>1.5009033333333333</v>
      </c>
    </row>
    <row r="4659" spans="1:9">
      <c r="A4659" s="96" t="s">
        <v>5869</v>
      </c>
      <c r="H4659" s="295"/>
    </row>
    <row r="4660" spans="1:9" ht="14.25">
      <c r="A4660" s="440" t="s">
        <v>5892</v>
      </c>
      <c r="B4660" s="108" t="s">
        <v>4694</v>
      </c>
      <c r="D4660" s="172"/>
      <c r="H4660" s="295"/>
    </row>
    <row r="4661" spans="1:9">
      <c r="A4661" s="96" t="s">
        <v>5869</v>
      </c>
      <c r="H4661" s="295"/>
    </row>
    <row r="4662" spans="1:9" ht="25.5">
      <c r="A4662" s="96" t="s">
        <v>5869</v>
      </c>
      <c r="B4662" s="90" t="s">
        <v>5562</v>
      </c>
      <c r="C4662" s="23" t="s">
        <v>1406</v>
      </c>
      <c r="D4662" s="124"/>
      <c r="E4662" s="125"/>
      <c r="F4662" s="24" t="s">
        <v>1407</v>
      </c>
      <c r="G4662" s="51" t="s">
        <v>2730</v>
      </c>
      <c r="H4662" s="311" t="s">
        <v>4415</v>
      </c>
      <c r="I4662" s="24" t="s">
        <v>1403</v>
      </c>
    </row>
    <row r="4663" spans="1:9">
      <c r="A4663" s="96" t="s">
        <v>5869</v>
      </c>
      <c r="B4663" s="97" t="s">
        <v>4884</v>
      </c>
      <c r="C4663" s="126" t="s">
        <v>520</v>
      </c>
      <c r="D4663" s="124"/>
      <c r="E4663" s="125"/>
      <c r="F4663" s="66" t="str">
        <f t="shared" ref="F4663:F4675" si="390">+VLOOKUP(C4663,$C$7896:$P$9810,4,FALSE)</f>
        <v>UN</v>
      </c>
      <c r="G4663" s="169">
        <f t="shared" ref="G4663:G4675" si="391">+VLOOKUP(C4663,$C$7896:$P$9810,13,FALSE)</f>
        <v>8.7499999999999994E-2</v>
      </c>
      <c r="H4663" s="306">
        <v>1</v>
      </c>
      <c r="I4663" s="169">
        <f t="shared" ref="I4663:I4675" si="392">G4663*H4663</f>
        <v>8.7499999999999994E-2</v>
      </c>
    </row>
    <row r="4664" spans="1:9">
      <c r="A4664" s="96" t="s">
        <v>5869</v>
      </c>
      <c r="B4664" s="97" t="s">
        <v>4879</v>
      </c>
      <c r="C4664" s="98" t="s">
        <v>545</v>
      </c>
      <c r="D4664" s="124"/>
      <c r="E4664" s="125"/>
      <c r="F4664" s="66" t="str">
        <f t="shared" si="390"/>
        <v>CM3</v>
      </c>
      <c r="G4664" s="169">
        <f t="shared" si="391"/>
        <v>8.6999999999999994E-3</v>
      </c>
      <c r="H4664" s="306">
        <v>10</v>
      </c>
      <c r="I4664" s="169">
        <f t="shared" si="392"/>
        <v>8.6999999999999994E-2</v>
      </c>
    </row>
    <row r="4665" spans="1:9">
      <c r="A4665" s="96" t="s">
        <v>5869</v>
      </c>
      <c r="B4665" s="97" t="s">
        <v>4881</v>
      </c>
      <c r="C4665" s="98" t="s">
        <v>546</v>
      </c>
      <c r="D4665" s="124"/>
      <c r="E4665" s="125"/>
      <c r="F4665" s="66" t="str">
        <f t="shared" si="390"/>
        <v>PQ</v>
      </c>
      <c r="G4665" s="169">
        <f t="shared" si="391"/>
        <v>15</v>
      </c>
      <c r="H4665" s="305">
        <v>5.0000000000000001E-3</v>
      </c>
      <c r="I4665" s="169">
        <f t="shared" si="392"/>
        <v>7.4999999999999997E-2</v>
      </c>
    </row>
    <row r="4666" spans="1:9">
      <c r="A4666" s="96" t="s">
        <v>5869</v>
      </c>
      <c r="B4666" s="97" t="s">
        <v>4944</v>
      </c>
      <c r="C4666" s="98" t="s">
        <v>1101</v>
      </c>
      <c r="D4666" s="81"/>
      <c r="E4666" s="66"/>
      <c r="F4666" s="66" t="str">
        <f t="shared" si="390"/>
        <v>UN</v>
      </c>
      <c r="G4666" s="169">
        <f t="shared" si="391"/>
        <v>0.3</v>
      </c>
      <c r="H4666" s="306">
        <v>1</v>
      </c>
      <c r="I4666" s="169">
        <f t="shared" si="392"/>
        <v>0.3</v>
      </c>
    </row>
    <row r="4667" spans="1:9">
      <c r="A4667" s="96" t="s">
        <v>5869</v>
      </c>
      <c r="B4667" s="97" t="s">
        <v>4951</v>
      </c>
      <c r="C4667" s="98" t="s">
        <v>5896</v>
      </c>
      <c r="D4667" s="111"/>
      <c r="E4667" s="173"/>
      <c r="F4667" s="66" t="str">
        <f t="shared" si="390"/>
        <v>UN</v>
      </c>
      <c r="G4667" s="169">
        <f t="shared" si="391"/>
        <v>1.22</v>
      </c>
      <c r="H4667" s="306">
        <v>5.0000000000000001E-3</v>
      </c>
      <c r="I4667" s="169">
        <f t="shared" si="392"/>
        <v>6.1000000000000004E-3</v>
      </c>
    </row>
    <row r="4668" spans="1:9">
      <c r="A4668" s="96" t="s">
        <v>5869</v>
      </c>
      <c r="B4668" s="97" t="s">
        <v>4956</v>
      </c>
      <c r="C4668" s="98" t="s">
        <v>323</v>
      </c>
      <c r="D4668" s="111"/>
      <c r="E4668" s="173"/>
      <c r="F4668" s="66" t="str">
        <f t="shared" si="390"/>
        <v>UN</v>
      </c>
      <c r="G4668" s="169">
        <f t="shared" si="391"/>
        <v>0.3</v>
      </c>
      <c r="H4668" s="306">
        <v>2E-3</v>
      </c>
      <c r="I4668" s="169">
        <f t="shared" si="392"/>
        <v>5.9999999999999995E-4</v>
      </c>
    </row>
    <row r="4669" spans="1:9">
      <c r="A4669" s="96" t="s">
        <v>5869</v>
      </c>
      <c r="B4669" s="97" t="s">
        <v>4953</v>
      </c>
      <c r="C4669" s="98" t="s">
        <v>1531</v>
      </c>
      <c r="D4669" s="111"/>
      <c r="E4669" s="173"/>
      <c r="F4669" s="66" t="str">
        <f t="shared" si="390"/>
        <v>FR</v>
      </c>
      <c r="G4669" s="169">
        <f t="shared" si="391"/>
        <v>3.04</v>
      </c>
      <c r="H4669" s="306">
        <v>2E-3</v>
      </c>
      <c r="I4669" s="169">
        <f t="shared" si="392"/>
        <v>6.0800000000000003E-3</v>
      </c>
    </row>
    <row r="4670" spans="1:9">
      <c r="A4670" s="96" t="s">
        <v>5869</v>
      </c>
      <c r="B4670" s="97" t="s">
        <v>4967</v>
      </c>
      <c r="C4670" s="98" t="s">
        <v>1510</v>
      </c>
      <c r="D4670" s="111"/>
      <c r="E4670" s="173"/>
      <c r="F4670" s="66" t="str">
        <f t="shared" si="390"/>
        <v>UN</v>
      </c>
      <c r="G4670" s="169">
        <f t="shared" si="391"/>
        <v>0.5625</v>
      </c>
      <c r="H4670" s="168">
        <v>1</v>
      </c>
      <c r="I4670" s="169">
        <f t="shared" si="392"/>
        <v>0.5625</v>
      </c>
    </row>
    <row r="4671" spans="1:9">
      <c r="A4671" s="96" t="s">
        <v>5869</v>
      </c>
      <c r="B4671" s="98"/>
      <c r="C4671" s="98" t="s">
        <v>3612</v>
      </c>
      <c r="D4671" s="111"/>
      <c r="E4671" s="173"/>
      <c r="F4671" s="66" t="str">
        <f t="shared" si="390"/>
        <v>PAQ</v>
      </c>
      <c r="G4671" s="169">
        <f t="shared" si="391"/>
        <v>2.8</v>
      </c>
      <c r="H4671" s="306">
        <v>1</v>
      </c>
      <c r="I4671" s="169">
        <f t="shared" si="392"/>
        <v>2.8</v>
      </c>
    </row>
    <row r="4672" spans="1:9">
      <c r="A4672" s="96" t="s">
        <v>5869</v>
      </c>
      <c r="B4672" s="97" t="s">
        <v>4902</v>
      </c>
      <c r="C4672" s="131" t="s">
        <v>364</v>
      </c>
      <c r="D4672" s="111"/>
      <c r="E4672" s="173"/>
      <c r="F4672" s="66" t="str">
        <f t="shared" si="390"/>
        <v>ROL</v>
      </c>
      <c r="G4672" s="169">
        <f t="shared" si="391"/>
        <v>4.4000000000000004</v>
      </c>
      <c r="H4672" s="306">
        <v>5.0000000000000001E-3</v>
      </c>
      <c r="I4672" s="169">
        <f t="shared" si="392"/>
        <v>2.2000000000000002E-2</v>
      </c>
    </row>
    <row r="4673" spans="1:9">
      <c r="A4673" s="96" t="s">
        <v>5869</v>
      </c>
      <c r="B4673" s="97" t="s">
        <v>4951</v>
      </c>
      <c r="C4673" s="98" t="s">
        <v>1649</v>
      </c>
      <c r="D4673" s="124"/>
      <c r="E4673" s="125"/>
      <c r="F4673" s="66" t="str">
        <f t="shared" si="390"/>
        <v>UN</v>
      </c>
      <c r="G4673" s="169">
        <f t="shared" si="391"/>
        <v>16</v>
      </c>
      <c r="H4673" s="186">
        <v>4.0000000000000001E-3</v>
      </c>
      <c r="I4673" s="169">
        <f t="shared" si="392"/>
        <v>6.4000000000000001E-2</v>
      </c>
    </row>
    <row r="4674" spans="1:9">
      <c r="A4674" s="96" t="s">
        <v>5869</v>
      </c>
      <c r="B4674" s="97" t="s">
        <v>4878</v>
      </c>
      <c r="C4674" s="98" t="s">
        <v>1462</v>
      </c>
      <c r="D4674" s="124"/>
      <c r="E4674" s="125"/>
      <c r="F4674" s="66" t="str">
        <f t="shared" si="390"/>
        <v>UN</v>
      </c>
      <c r="G4674" s="169">
        <f t="shared" si="391"/>
        <v>10.63</v>
      </c>
      <c r="H4674" s="102">
        <v>0.02</v>
      </c>
      <c r="I4674" s="169">
        <f t="shared" si="392"/>
        <v>0.21260000000000001</v>
      </c>
    </row>
    <row r="4675" spans="1:9">
      <c r="A4675" s="96" t="s">
        <v>5869</v>
      </c>
      <c r="B4675" s="183"/>
      <c r="C4675" s="59" t="s">
        <v>3609</v>
      </c>
      <c r="D4675" s="124"/>
      <c r="E4675" s="125"/>
      <c r="F4675" s="66" t="str">
        <f t="shared" si="390"/>
        <v>DET</v>
      </c>
      <c r="G4675" s="169">
        <f t="shared" si="391"/>
        <v>0.3</v>
      </c>
      <c r="H4675" s="184">
        <f>+VLOOKUP(C4675,$C$7896:$P$9810,7,FALSE)</f>
        <v>1.3</v>
      </c>
      <c r="I4675" s="169">
        <f t="shared" si="392"/>
        <v>0.39</v>
      </c>
    </row>
    <row r="4676" spans="1:9">
      <c r="A4676" s="96" t="s">
        <v>5869</v>
      </c>
      <c r="B4676" s="116" t="s">
        <v>4421</v>
      </c>
      <c r="C4676" s="117"/>
      <c r="D4676" s="118"/>
      <c r="E4676" s="118"/>
      <c r="F4676" s="119"/>
      <c r="G4676" s="120"/>
      <c r="H4676" s="309"/>
      <c r="I4676" s="134">
        <f>SUBTOTAL(9,I4663:I4675)</f>
        <v>4.6133799999999994</v>
      </c>
    </row>
    <row r="4677" spans="1:9">
      <c r="A4677" s="96" t="s">
        <v>5869</v>
      </c>
      <c r="H4677" s="295"/>
    </row>
    <row r="4678" spans="1:9" ht="14.25">
      <c r="A4678" s="440" t="s">
        <v>5892</v>
      </c>
      <c r="B4678" s="108" t="s">
        <v>4695</v>
      </c>
      <c r="D4678" s="172"/>
      <c r="H4678" s="295"/>
    </row>
    <row r="4679" spans="1:9">
      <c r="A4679" s="96" t="s">
        <v>5869</v>
      </c>
      <c r="H4679" s="295"/>
    </row>
    <row r="4680" spans="1:9" ht="25.5">
      <c r="A4680" s="96" t="s">
        <v>5869</v>
      </c>
      <c r="B4680" s="90" t="s">
        <v>5562</v>
      </c>
      <c r="C4680" s="23" t="s">
        <v>1406</v>
      </c>
      <c r="D4680" s="124"/>
      <c r="E4680" s="125"/>
      <c r="F4680" s="24" t="s">
        <v>1407</v>
      </c>
      <c r="G4680" s="51" t="s">
        <v>2730</v>
      </c>
      <c r="H4680" s="311" t="s">
        <v>4415</v>
      </c>
      <c r="I4680" s="24" t="s">
        <v>1403</v>
      </c>
    </row>
    <row r="4681" spans="1:9">
      <c r="A4681" s="96" t="s">
        <v>5869</v>
      </c>
      <c r="B4681" s="97" t="s">
        <v>4884</v>
      </c>
      <c r="C4681" s="126" t="s">
        <v>520</v>
      </c>
      <c r="D4681" s="124"/>
      <c r="E4681" s="125"/>
      <c r="F4681" s="66" t="str">
        <f t="shared" ref="F4681:F4692" si="393">+VLOOKUP(C4681,$C$7896:$P$9810,4,FALSE)</f>
        <v>UN</v>
      </c>
      <c r="G4681" s="169">
        <f t="shared" ref="G4681:G4692" si="394">+VLOOKUP(C4681,$C$7896:$P$9810,13,FALSE)</f>
        <v>8.7499999999999994E-2</v>
      </c>
      <c r="H4681" s="306">
        <v>1</v>
      </c>
      <c r="I4681" s="169">
        <f t="shared" ref="I4681:I4692" si="395">G4681*H4681</f>
        <v>8.7499999999999994E-2</v>
      </c>
    </row>
    <row r="4682" spans="1:9">
      <c r="A4682" s="96" t="s">
        <v>5869</v>
      </c>
      <c r="B4682" s="97" t="s">
        <v>4879</v>
      </c>
      <c r="C4682" s="98" t="s">
        <v>545</v>
      </c>
      <c r="D4682" s="124"/>
      <c r="E4682" s="125"/>
      <c r="F4682" s="66" t="str">
        <f t="shared" si="393"/>
        <v>CM3</v>
      </c>
      <c r="G4682" s="169">
        <f t="shared" si="394"/>
        <v>8.6999999999999994E-3</v>
      </c>
      <c r="H4682" s="306">
        <v>10</v>
      </c>
      <c r="I4682" s="169">
        <f t="shared" si="395"/>
        <v>8.6999999999999994E-2</v>
      </c>
    </row>
    <row r="4683" spans="1:9">
      <c r="A4683" s="96" t="s">
        <v>5869</v>
      </c>
      <c r="B4683" s="97" t="s">
        <v>4881</v>
      </c>
      <c r="C4683" s="98" t="s">
        <v>546</v>
      </c>
      <c r="D4683" s="124"/>
      <c r="E4683" s="125"/>
      <c r="F4683" s="66" t="str">
        <f t="shared" si="393"/>
        <v>PQ</v>
      </c>
      <c r="G4683" s="169">
        <f t="shared" si="394"/>
        <v>15</v>
      </c>
      <c r="H4683" s="305">
        <v>5.0000000000000001E-3</v>
      </c>
      <c r="I4683" s="169">
        <f t="shared" si="395"/>
        <v>7.4999999999999997E-2</v>
      </c>
    </row>
    <row r="4684" spans="1:9">
      <c r="A4684" s="96" t="s">
        <v>5869</v>
      </c>
      <c r="B4684" s="97" t="s">
        <v>4944</v>
      </c>
      <c r="C4684" s="98" t="s">
        <v>1101</v>
      </c>
      <c r="D4684" s="81"/>
      <c r="E4684" s="66"/>
      <c r="F4684" s="66" t="str">
        <f t="shared" si="393"/>
        <v>UN</v>
      </c>
      <c r="G4684" s="169">
        <f t="shared" si="394"/>
        <v>0.3</v>
      </c>
      <c r="H4684" s="306">
        <v>1</v>
      </c>
      <c r="I4684" s="169">
        <f t="shared" si="395"/>
        <v>0.3</v>
      </c>
    </row>
    <row r="4685" spans="1:9">
      <c r="A4685" s="96" t="s">
        <v>5869</v>
      </c>
      <c r="B4685" s="97" t="s">
        <v>4951</v>
      </c>
      <c r="C4685" s="98" t="s">
        <v>5896</v>
      </c>
      <c r="D4685" s="111"/>
      <c r="E4685" s="173"/>
      <c r="F4685" s="66" t="str">
        <f t="shared" si="393"/>
        <v>UN</v>
      </c>
      <c r="G4685" s="169">
        <f t="shared" si="394"/>
        <v>1.22</v>
      </c>
      <c r="H4685" s="306">
        <v>5.0000000000000001E-3</v>
      </c>
      <c r="I4685" s="169">
        <f t="shared" si="395"/>
        <v>6.1000000000000004E-3</v>
      </c>
    </row>
    <row r="4686" spans="1:9">
      <c r="A4686" s="96" t="s">
        <v>5869</v>
      </c>
      <c r="B4686" s="97" t="s">
        <v>4956</v>
      </c>
      <c r="C4686" s="98" t="s">
        <v>323</v>
      </c>
      <c r="D4686" s="111"/>
      <c r="E4686" s="173"/>
      <c r="F4686" s="66" t="str">
        <f t="shared" si="393"/>
        <v>UN</v>
      </c>
      <c r="G4686" s="169">
        <f t="shared" si="394"/>
        <v>0.3</v>
      </c>
      <c r="H4686" s="306">
        <v>2E-3</v>
      </c>
      <c r="I4686" s="169">
        <f t="shared" si="395"/>
        <v>5.9999999999999995E-4</v>
      </c>
    </row>
    <row r="4687" spans="1:9">
      <c r="A4687" s="96" t="s">
        <v>5869</v>
      </c>
      <c r="B4687" s="97" t="s">
        <v>4953</v>
      </c>
      <c r="C4687" s="98" t="s">
        <v>1531</v>
      </c>
      <c r="D4687" s="111"/>
      <c r="E4687" s="173"/>
      <c r="F4687" s="66" t="str">
        <f t="shared" si="393"/>
        <v>FR</v>
      </c>
      <c r="G4687" s="169">
        <f t="shared" si="394"/>
        <v>3.04</v>
      </c>
      <c r="H4687" s="306">
        <v>2E-3</v>
      </c>
      <c r="I4687" s="169">
        <f t="shared" si="395"/>
        <v>6.0800000000000003E-3</v>
      </c>
    </row>
    <row r="4688" spans="1:9">
      <c r="A4688" s="96" t="s">
        <v>5869</v>
      </c>
      <c r="B4688" s="97" t="s">
        <v>4967</v>
      </c>
      <c r="C4688" s="98" t="s">
        <v>1510</v>
      </c>
      <c r="D4688" s="111"/>
      <c r="E4688" s="173"/>
      <c r="F4688" s="66" t="str">
        <f t="shared" si="393"/>
        <v>UN</v>
      </c>
      <c r="G4688" s="169">
        <f t="shared" si="394"/>
        <v>0.5625</v>
      </c>
      <c r="H4688" s="168">
        <v>1</v>
      </c>
      <c r="I4688" s="169">
        <f t="shared" si="395"/>
        <v>0.5625</v>
      </c>
    </row>
    <row r="4689" spans="1:9">
      <c r="A4689" s="96" t="s">
        <v>5869</v>
      </c>
      <c r="B4689" s="97" t="s">
        <v>4902</v>
      </c>
      <c r="C4689" s="131" t="s">
        <v>364</v>
      </c>
      <c r="D4689" s="111"/>
      <c r="E4689" s="173"/>
      <c r="F4689" s="66" t="str">
        <f t="shared" si="393"/>
        <v>ROL</v>
      </c>
      <c r="G4689" s="169">
        <f t="shared" si="394"/>
        <v>4.4000000000000004</v>
      </c>
      <c r="H4689" s="306">
        <v>5.0000000000000001E-3</v>
      </c>
      <c r="I4689" s="169">
        <f t="shared" si="395"/>
        <v>2.2000000000000002E-2</v>
      </c>
    </row>
    <row r="4690" spans="1:9">
      <c r="A4690" s="96" t="s">
        <v>5869</v>
      </c>
      <c r="B4690" s="97" t="s">
        <v>4951</v>
      </c>
      <c r="C4690" s="98" t="s">
        <v>1649</v>
      </c>
      <c r="D4690" s="124"/>
      <c r="E4690" s="125"/>
      <c r="F4690" s="66" t="str">
        <f t="shared" si="393"/>
        <v>UN</v>
      </c>
      <c r="G4690" s="169">
        <f t="shared" si="394"/>
        <v>16</v>
      </c>
      <c r="H4690" s="186">
        <v>4.0000000000000001E-3</v>
      </c>
      <c r="I4690" s="169">
        <f t="shared" si="395"/>
        <v>6.4000000000000001E-2</v>
      </c>
    </row>
    <row r="4691" spans="1:9">
      <c r="A4691" s="96" t="s">
        <v>5869</v>
      </c>
      <c r="B4691" s="97" t="s">
        <v>4878</v>
      </c>
      <c r="C4691" s="98" t="s">
        <v>1462</v>
      </c>
      <c r="D4691" s="124"/>
      <c r="E4691" s="125"/>
      <c r="F4691" s="66" t="str">
        <f t="shared" si="393"/>
        <v>UN</v>
      </c>
      <c r="G4691" s="169">
        <f t="shared" si="394"/>
        <v>10.63</v>
      </c>
      <c r="H4691" s="102">
        <v>0.02</v>
      </c>
      <c r="I4691" s="169">
        <f t="shared" si="395"/>
        <v>0.21260000000000001</v>
      </c>
    </row>
    <row r="4692" spans="1:9">
      <c r="A4692" s="96" t="s">
        <v>5869</v>
      </c>
      <c r="B4692" s="183"/>
      <c r="C4692" s="59" t="s">
        <v>3614</v>
      </c>
      <c r="D4692" s="124"/>
      <c r="E4692" s="125"/>
      <c r="F4692" s="66" t="str">
        <f t="shared" si="393"/>
        <v>DET</v>
      </c>
      <c r="G4692" s="169">
        <f t="shared" si="394"/>
        <v>0.94</v>
      </c>
      <c r="H4692" s="184">
        <f>+VLOOKUP(C4692,$C$7896:$P$9810,7,FALSE)</f>
        <v>1.3</v>
      </c>
      <c r="I4692" s="169">
        <f t="shared" si="395"/>
        <v>1.222</v>
      </c>
    </row>
    <row r="4693" spans="1:9">
      <c r="A4693" s="96" t="s">
        <v>5869</v>
      </c>
      <c r="B4693" s="116" t="s">
        <v>4421</v>
      </c>
      <c r="C4693" s="117"/>
      <c r="D4693" s="118"/>
      <c r="E4693" s="118"/>
      <c r="F4693" s="119"/>
      <c r="G4693" s="120"/>
      <c r="H4693" s="309"/>
      <c r="I4693" s="134">
        <f>SUBTOTAL(9,I4681:I4692)</f>
        <v>2.6453799999999998</v>
      </c>
    </row>
    <row r="4694" spans="1:9">
      <c r="A4694" s="96" t="s">
        <v>5869</v>
      </c>
      <c r="B4694" s="108"/>
      <c r="H4694" s="295"/>
    </row>
    <row r="4695" spans="1:9" ht="14.25">
      <c r="A4695" s="440" t="s">
        <v>5892</v>
      </c>
      <c r="B4695" s="108" t="s">
        <v>4696</v>
      </c>
      <c r="D4695" s="172"/>
      <c r="H4695" s="295"/>
    </row>
    <row r="4696" spans="1:9">
      <c r="A4696" s="96" t="s">
        <v>5869</v>
      </c>
      <c r="H4696" s="295"/>
    </row>
    <row r="4697" spans="1:9" ht="25.5">
      <c r="A4697" s="96" t="s">
        <v>5869</v>
      </c>
      <c r="B4697" s="90" t="s">
        <v>5562</v>
      </c>
      <c r="C4697" s="23" t="s">
        <v>1406</v>
      </c>
      <c r="D4697" s="124"/>
      <c r="E4697" s="125"/>
      <c r="F4697" s="24" t="s">
        <v>1407</v>
      </c>
      <c r="G4697" s="51" t="s">
        <v>2730</v>
      </c>
      <c r="H4697" s="311" t="s">
        <v>4415</v>
      </c>
      <c r="I4697" s="24" t="s">
        <v>1403</v>
      </c>
    </row>
    <row r="4698" spans="1:9">
      <c r="A4698" s="96" t="s">
        <v>5869</v>
      </c>
      <c r="B4698" s="97" t="s">
        <v>4884</v>
      </c>
      <c r="C4698" s="126" t="s">
        <v>520</v>
      </c>
      <c r="D4698" s="124"/>
      <c r="E4698" s="125"/>
      <c r="F4698" s="66" t="str">
        <f t="shared" ref="F4698:F4709" si="396">+VLOOKUP(C4698,$C$7896:$P$9810,4,FALSE)</f>
        <v>UN</v>
      </c>
      <c r="G4698" s="169">
        <f t="shared" ref="G4698:G4709" si="397">+VLOOKUP(C4698,$C$7896:$P$9810,13,FALSE)</f>
        <v>8.7499999999999994E-2</v>
      </c>
      <c r="H4698" s="306">
        <v>1</v>
      </c>
      <c r="I4698" s="169">
        <f t="shared" ref="I4698:I4709" si="398">G4698*H4698</f>
        <v>8.7499999999999994E-2</v>
      </c>
    </row>
    <row r="4699" spans="1:9">
      <c r="A4699" s="96" t="s">
        <v>5869</v>
      </c>
      <c r="B4699" s="97" t="s">
        <v>4879</v>
      </c>
      <c r="C4699" s="98" t="s">
        <v>545</v>
      </c>
      <c r="D4699" s="124"/>
      <c r="E4699" s="125"/>
      <c r="F4699" s="66" t="str">
        <f t="shared" si="396"/>
        <v>CM3</v>
      </c>
      <c r="G4699" s="169">
        <f t="shared" si="397"/>
        <v>8.6999999999999994E-3</v>
      </c>
      <c r="H4699" s="306">
        <v>10</v>
      </c>
      <c r="I4699" s="169">
        <f t="shared" si="398"/>
        <v>8.6999999999999994E-2</v>
      </c>
    </row>
    <row r="4700" spans="1:9">
      <c r="A4700" s="96" t="s">
        <v>5869</v>
      </c>
      <c r="B4700" s="97" t="s">
        <v>4881</v>
      </c>
      <c r="C4700" s="98" t="s">
        <v>546</v>
      </c>
      <c r="D4700" s="124"/>
      <c r="E4700" s="125"/>
      <c r="F4700" s="66" t="str">
        <f t="shared" si="396"/>
        <v>PQ</v>
      </c>
      <c r="G4700" s="169">
        <f t="shared" si="397"/>
        <v>15</v>
      </c>
      <c r="H4700" s="305">
        <v>5.0000000000000001E-3</v>
      </c>
      <c r="I4700" s="169">
        <f t="shared" si="398"/>
        <v>7.4999999999999997E-2</v>
      </c>
    </row>
    <row r="4701" spans="1:9">
      <c r="A4701" s="96" t="s">
        <v>5869</v>
      </c>
      <c r="B4701" s="97" t="s">
        <v>4944</v>
      </c>
      <c r="C4701" s="98" t="s">
        <v>1101</v>
      </c>
      <c r="D4701" s="81"/>
      <c r="E4701" s="66"/>
      <c r="F4701" s="66" t="str">
        <f t="shared" si="396"/>
        <v>UN</v>
      </c>
      <c r="G4701" s="169">
        <f t="shared" si="397"/>
        <v>0.3</v>
      </c>
      <c r="H4701" s="306">
        <v>1</v>
      </c>
      <c r="I4701" s="169">
        <f t="shared" si="398"/>
        <v>0.3</v>
      </c>
    </row>
    <row r="4702" spans="1:9">
      <c r="A4702" s="96" t="s">
        <v>5869</v>
      </c>
      <c r="B4702" s="97" t="s">
        <v>4951</v>
      </c>
      <c r="C4702" s="98" t="s">
        <v>5896</v>
      </c>
      <c r="D4702" s="111"/>
      <c r="E4702" s="173"/>
      <c r="F4702" s="66" t="str">
        <f t="shared" si="396"/>
        <v>UN</v>
      </c>
      <c r="G4702" s="169">
        <f t="shared" si="397"/>
        <v>1.22</v>
      </c>
      <c r="H4702" s="306">
        <v>5.0000000000000001E-3</v>
      </c>
      <c r="I4702" s="169">
        <f t="shared" si="398"/>
        <v>6.1000000000000004E-3</v>
      </c>
    </row>
    <row r="4703" spans="1:9">
      <c r="A4703" s="96" t="s">
        <v>5869</v>
      </c>
      <c r="B4703" s="97" t="s">
        <v>4956</v>
      </c>
      <c r="C4703" s="98" t="s">
        <v>323</v>
      </c>
      <c r="D4703" s="111"/>
      <c r="E4703" s="173"/>
      <c r="F4703" s="66" t="str">
        <f t="shared" si="396"/>
        <v>UN</v>
      </c>
      <c r="G4703" s="169">
        <f t="shared" si="397"/>
        <v>0.3</v>
      </c>
      <c r="H4703" s="306">
        <v>2E-3</v>
      </c>
      <c r="I4703" s="169">
        <f t="shared" si="398"/>
        <v>5.9999999999999995E-4</v>
      </c>
    </row>
    <row r="4704" spans="1:9">
      <c r="A4704" s="96" t="s">
        <v>5869</v>
      </c>
      <c r="B4704" s="97" t="s">
        <v>4953</v>
      </c>
      <c r="C4704" s="98" t="s">
        <v>1531</v>
      </c>
      <c r="D4704" s="111"/>
      <c r="E4704" s="173"/>
      <c r="F4704" s="66" t="str">
        <f t="shared" si="396"/>
        <v>FR</v>
      </c>
      <c r="G4704" s="169">
        <f t="shared" si="397"/>
        <v>3.04</v>
      </c>
      <c r="H4704" s="306">
        <v>2E-3</v>
      </c>
      <c r="I4704" s="169">
        <f t="shared" si="398"/>
        <v>6.0800000000000003E-3</v>
      </c>
    </row>
    <row r="4705" spans="1:9">
      <c r="A4705" s="96" t="s">
        <v>5869</v>
      </c>
      <c r="B4705" s="97" t="s">
        <v>4967</v>
      </c>
      <c r="C4705" s="98" t="s">
        <v>1510</v>
      </c>
      <c r="D4705" s="111"/>
      <c r="E4705" s="173"/>
      <c r="F4705" s="66" t="str">
        <f t="shared" si="396"/>
        <v>UN</v>
      </c>
      <c r="G4705" s="169">
        <f t="shared" si="397"/>
        <v>0.5625</v>
      </c>
      <c r="H4705" s="168">
        <v>1</v>
      </c>
      <c r="I4705" s="169">
        <f t="shared" si="398"/>
        <v>0.5625</v>
      </c>
    </row>
    <row r="4706" spans="1:9">
      <c r="A4706" s="96" t="s">
        <v>5869</v>
      </c>
      <c r="B4706" s="97" t="s">
        <v>4902</v>
      </c>
      <c r="C4706" s="131" t="s">
        <v>364</v>
      </c>
      <c r="D4706" s="111"/>
      <c r="E4706" s="173"/>
      <c r="F4706" s="66" t="str">
        <f t="shared" si="396"/>
        <v>ROL</v>
      </c>
      <c r="G4706" s="169">
        <f t="shared" si="397"/>
        <v>4.4000000000000004</v>
      </c>
      <c r="H4706" s="306">
        <v>5.0000000000000001E-3</v>
      </c>
      <c r="I4706" s="169">
        <f t="shared" si="398"/>
        <v>2.2000000000000002E-2</v>
      </c>
    </row>
    <row r="4707" spans="1:9">
      <c r="A4707" s="96" t="s">
        <v>5869</v>
      </c>
      <c r="B4707" s="97" t="s">
        <v>4951</v>
      </c>
      <c r="C4707" s="98" t="s">
        <v>1649</v>
      </c>
      <c r="D4707" s="124"/>
      <c r="E4707" s="125"/>
      <c r="F4707" s="66" t="str">
        <f t="shared" si="396"/>
        <v>UN</v>
      </c>
      <c r="G4707" s="169">
        <f t="shared" si="397"/>
        <v>16</v>
      </c>
      <c r="H4707" s="186">
        <v>4.0000000000000001E-3</v>
      </c>
      <c r="I4707" s="169">
        <f t="shared" si="398"/>
        <v>6.4000000000000001E-2</v>
      </c>
    </row>
    <row r="4708" spans="1:9">
      <c r="A4708" s="96" t="s">
        <v>5869</v>
      </c>
      <c r="B4708" s="97" t="s">
        <v>4878</v>
      </c>
      <c r="C4708" s="98" t="s">
        <v>1462</v>
      </c>
      <c r="D4708" s="124"/>
      <c r="E4708" s="125"/>
      <c r="F4708" s="66" t="str">
        <f t="shared" si="396"/>
        <v>UN</v>
      </c>
      <c r="G4708" s="169">
        <f t="shared" si="397"/>
        <v>10.63</v>
      </c>
      <c r="H4708" s="102">
        <v>0.02</v>
      </c>
      <c r="I4708" s="169">
        <f t="shared" si="398"/>
        <v>0.21260000000000001</v>
      </c>
    </row>
    <row r="4709" spans="1:9">
      <c r="A4709" s="96" t="s">
        <v>5869</v>
      </c>
      <c r="B4709" s="183"/>
      <c r="C4709" s="59" t="s">
        <v>3615</v>
      </c>
      <c r="D4709" s="124"/>
      <c r="E4709" s="125"/>
      <c r="F4709" s="66" t="str">
        <f t="shared" si="396"/>
        <v>DET</v>
      </c>
      <c r="G4709" s="169">
        <f t="shared" si="397"/>
        <v>3.5</v>
      </c>
      <c r="H4709" s="184">
        <f>+VLOOKUP(C4709,$C$7896:$P$9810,7,FALSE)</f>
        <v>1.3</v>
      </c>
      <c r="I4709" s="169">
        <f t="shared" si="398"/>
        <v>4.55</v>
      </c>
    </row>
    <row r="4710" spans="1:9">
      <c r="A4710" s="96" t="s">
        <v>5869</v>
      </c>
      <c r="B4710" s="116" t="s">
        <v>4421</v>
      </c>
      <c r="C4710" s="117"/>
      <c r="D4710" s="118"/>
      <c r="E4710" s="118"/>
      <c r="F4710" s="119"/>
      <c r="G4710" s="120"/>
      <c r="H4710" s="309"/>
      <c r="I4710" s="134">
        <f>SUBTOTAL(9,I4698:I4709)</f>
        <v>5.9733799999999997</v>
      </c>
    </row>
    <row r="4711" spans="1:9">
      <c r="A4711" s="96" t="s">
        <v>5869</v>
      </c>
      <c r="H4711" s="295"/>
    </row>
    <row r="4712" spans="1:9" ht="14.25">
      <c r="A4712" s="440" t="s">
        <v>5892</v>
      </c>
      <c r="B4712" s="108" t="s">
        <v>4697</v>
      </c>
      <c r="D4712" s="172"/>
      <c r="H4712" s="295"/>
    </row>
    <row r="4713" spans="1:9">
      <c r="A4713" s="96" t="s">
        <v>5869</v>
      </c>
      <c r="H4713" s="295"/>
    </row>
    <row r="4714" spans="1:9" ht="25.5">
      <c r="A4714" s="96" t="s">
        <v>5869</v>
      </c>
      <c r="B4714" s="90" t="s">
        <v>5562</v>
      </c>
      <c r="C4714" s="23" t="s">
        <v>1406</v>
      </c>
      <c r="D4714" s="124"/>
      <c r="E4714" s="125"/>
      <c r="F4714" s="24" t="s">
        <v>1407</v>
      </c>
      <c r="G4714" s="51" t="s">
        <v>2730</v>
      </c>
      <c r="H4714" s="311" t="s">
        <v>4415</v>
      </c>
      <c r="I4714" s="24" t="s">
        <v>1403</v>
      </c>
    </row>
    <row r="4715" spans="1:9">
      <c r="A4715" s="96" t="s">
        <v>5869</v>
      </c>
      <c r="B4715" s="97" t="s">
        <v>4884</v>
      </c>
      <c r="C4715" s="126" t="s">
        <v>520</v>
      </c>
      <c r="D4715" s="124"/>
      <c r="E4715" s="125"/>
      <c r="F4715" s="66" t="str">
        <f t="shared" ref="F4715:F4726" si="399">+VLOOKUP(C4715,$C$7896:$P$9810,4,FALSE)</f>
        <v>UN</v>
      </c>
      <c r="G4715" s="169">
        <f t="shared" ref="G4715:G4726" si="400">+VLOOKUP(C4715,$C$7896:$P$9810,13,FALSE)</f>
        <v>8.7499999999999994E-2</v>
      </c>
      <c r="H4715" s="306">
        <v>1</v>
      </c>
      <c r="I4715" s="169">
        <f t="shared" ref="I4715:I4726" si="401">G4715*H4715</f>
        <v>8.7499999999999994E-2</v>
      </c>
    </row>
    <row r="4716" spans="1:9">
      <c r="A4716" s="96" t="s">
        <v>5869</v>
      </c>
      <c r="B4716" s="97" t="s">
        <v>4879</v>
      </c>
      <c r="C4716" s="98" t="s">
        <v>545</v>
      </c>
      <c r="D4716" s="124"/>
      <c r="E4716" s="125"/>
      <c r="F4716" s="66" t="str">
        <f t="shared" si="399"/>
        <v>CM3</v>
      </c>
      <c r="G4716" s="169">
        <f t="shared" si="400"/>
        <v>8.6999999999999994E-3</v>
      </c>
      <c r="H4716" s="306">
        <v>10</v>
      </c>
      <c r="I4716" s="169">
        <f t="shared" si="401"/>
        <v>8.6999999999999994E-2</v>
      </c>
    </row>
    <row r="4717" spans="1:9">
      <c r="A4717" s="96" t="s">
        <v>5869</v>
      </c>
      <c r="B4717" s="97" t="s">
        <v>4881</v>
      </c>
      <c r="C4717" s="98" t="s">
        <v>546</v>
      </c>
      <c r="D4717" s="124"/>
      <c r="E4717" s="125"/>
      <c r="F4717" s="66" t="str">
        <f t="shared" si="399"/>
        <v>PQ</v>
      </c>
      <c r="G4717" s="169">
        <f t="shared" si="400"/>
        <v>15</v>
      </c>
      <c r="H4717" s="305">
        <v>5.0000000000000001E-3</v>
      </c>
      <c r="I4717" s="169">
        <f t="shared" si="401"/>
        <v>7.4999999999999997E-2</v>
      </c>
    </row>
    <row r="4718" spans="1:9">
      <c r="A4718" s="96" t="s">
        <v>5869</v>
      </c>
      <c r="B4718" s="97" t="s">
        <v>4944</v>
      </c>
      <c r="C4718" s="98" t="s">
        <v>1101</v>
      </c>
      <c r="D4718" s="81"/>
      <c r="E4718" s="66"/>
      <c r="F4718" s="66" t="str">
        <f t="shared" si="399"/>
        <v>UN</v>
      </c>
      <c r="G4718" s="169">
        <f t="shared" si="400"/>
        <v>0.3</v>
      </c>
      <c r="H4718" s="306">
        <v>1</v>
      </c>
      <c r="I4718" s="169">
        <f t="shared" si="401"/>
        <v>0.3</v>
      </c>
    </row>
    <row r="4719" spans="1:9">
      <c r="A4719" s="96" t="s">
        <v>5869</v>
      </c>
      <c r="B4719" s="97" t="s">
        <v>4951</v>
      </c>
      <c r="C4719" s="98" t="s">
        <v>5896</v>
      </c>
      <c r="D4719" s="111"/>
      <c r="E4719" s="173"/>
      <c r="F4719" s="66" t="str">
        <f t="shared" si="399"/>
        <v>UN</v>
      </c>
      <c r="G4719" s="169">
        <f t="shared" si="400"/>
        <v>1.22</v>
      </c>
      <c r="H4719" s="306">
        <v>5.0000000000000001E-3</v>
      </c>
      <c r="I4719" s="169">
        <f t="shared" si="401"/>
        <v>6.1000000000000004E-3</v>
      </c>
    </row>
    <row r="4720" spans="1:9">
      <c r="A4720" s="96" t="s">
        <v>5869</v>
      </c>
      <c r="B4720" s="97" t="s">
        <v>4956</v>
      </c>
      <c r="C4720" s="98" t="s">
        <v>323</v>
      </c>
      <c r="D4720" s="111"/>
      <c r="E4720" s="173"/>
      <c r="F4720" s="66" t="str">
        <f t="shared" si="399"/>
        <v>UN</v>
      </c>
      <c r="G4720" s="169">
        <f t="shared" si="400"/>
        <v>0.3</v>
      </c>
      <c r="H4720" s="306">
        <v>2E-3</v>
      </c>
      <c r="I4720" s="169">
        <f t="shared" si="401"/>
        <v>5.9999999999999995E-4</v>
      </c>
    </row>
    <row r="4721" spans="1:9">
      <c r="A4721" s="96" t="s">
        <v>5869</v>
      </c>
      <c r="B4721" s="97" t="s">
        <v>4953</v>
      </c>
      <c r="C4721" s="98" t="s">
        <v>1531</v>
      </c>
      <c r="D4721" s="111"/>
      <c r="E4721" s="173"/>
      <c r="F4721" s="66" t="str">
        <f t="shared" si="399"/>
        <v>FR</v>
      </c>
      <c r="G4721" s="169">
        <f t="shared" si="400"/>
        <v>3.04</v>
      </c>
      <c r="H4721" s="306">
        <v>2E-3</v>
      </c>
      <c r="I4721" s="169">
        <f t="shared" si="401"/>
        <v>6.0800000000000003E-3</v>
      </c>
    </row>
    <row r="4722" spans="1:9">
      <c r="A4722" s="96" t="s">
        <v>5869</v>
      </c>
      <c r="B4722" s="97" t="s">
        <v>4967</v>
      </c>
      <c r="C4722" s="98" t="s">
        <v>1510</v>
      </c>
      <c r="D4722" s="111"/>
      <c r="E4722" s="173"/>
      <c r="F4722" s="66" t="str">
        <f t="shared" si="399"/>
        <v>UN</v>
      </c>
      <c r="G4722" s="169">
        <f t="shared" si="400"/>
        <v>0.5625</v>
      </c>
      <c r="H4722" s="168">
        <v>1</v>
      </c>
      <c r="I4722" s="169">
        <f t="shared" si="401"/>
        <v>0.5625</v>
      </c>
    </row>
    <row r="4723" spans="1:9">
      <c r="A4723" s="96" t="s">
        <v>5869</v>
      </c>
      <c r="B4723" s="97" t="s">
        <v>4902</v>
      </c>
      <c r="C4723" s="131" t="s">
        <v>364</v>
      </c>
      <c r="D4723" s="111"/>
      <c r="E4723" s="173"/>
      <c r="F4723" s="66" t="str">
        <f t="shared" si="399"/>
        <v>ROL</v>
      </c>
      <c r="G4723" s="169">
        <f t="shared" si="400"/>
        <v>4.4000000000000004</v>
      </c>
      <c r="H4723" s="306">
        <v>5.0000000000000001E-3</v>
      </c>
      <c r="I4723" s="169">
        <f t="shared" si="401"/>
        <v>2.2000000000000002E-2</v>
      </c>
    </row>
    <row r="4724" spans="1:9">
      <c r="A4724" s="96" t="s">
        <v>5869</v>
      </c>
      <c r="B4724" s="97" t="s">
        <v>4951</v>
      </c>
      <c r="C4724" s="98" t="s">
        <v>1649</v>
      </c>
      <c r="D4724" s="124"/>
      <c r="E4724" s="125"/>
      <c r="F4724" s="66" t="str">
        <f t="shared" si="399"/>
        <v>UN</v>
      </c>
      <c r="G4724" s="169">
        <f t="shared" si="400"/>
        <v>16</v>
      </c>
      <c r="H4724" s="186">
        <v>4.0000000000000001E-3</v>
      </c>
      <c r="I4724" s="169">
        <f t="shared" si="401"/>
        <v>6.4000000000000001E-2</v>
      </c>
    </row>
    <row r="4725" spans="1:9">
      <c r="A4725" s="96" t="s">
        <v>5869</v>
      </c>
      <c r="B4725" s="97" t="s">
        <v>4878</v>
      </c>
      <c r="C4725" s="98" t="s">
        <v>1462</v>
      </c>
      <c r="D4725" s="124"/>
      <c r="E4725" s="125"/>
      <c r="F4725" s="66" t="str">
        <f t="shared" si="399"/>
        <v>UN</v>
      </c>
      <c r="G4725" s="169">
        <f t="shared" si="400"/>
        <v>10.63</v>
      </c>
      <c r="H4725" s="102">
        <v>0.02</v>
      </c>
      <c r="I4725" s="169">
        <f t="shared" si="401"/>
        <v>0.21260000000000001</v>
      </c>
    </row>
    <row r="4726" spans="1:9">
      <c r="A4726" s="96" t="s">
        <v>5869</v>
      </c>
      <c r="B4726" s="183"/>
      <c r="C4726" s="59" t="s">
        <v>3617</v>
      </c>
      <c r="D4726" s="124"/>
      <c r="E4726" s="125"/>
      <c r="F4726" s="66" t="str">
        <f t="shared" si="399"/>
        <v>DET</v>
      </c>
      <c r="G4726" s="169">
        <f t="shared" si="400"/>
        <v>7.2700000000000005</v>
      </c>
      <c r="H4726" s="184">
        <f>+VLOOKUP(C4726,$C$7896:$P$9810,7,FALSE)</f>
        <v>1.3</v>
      </c>
      <c r="I4726" s="169">
        <f t="shared" si="401"/>
        <v>9.4510000000000005</v>
      </c>
    </row>
    <row r="4727" spans="1:9">
      <c r="A4727" s="96" t="s">
        <v>5869</v>
      </c>
      <c r="B4727" s="116" t="s">
        <v>4421</v>
      </c>
      <c r="C4727" s="117"/>
      <c r="D4727" s="118"/>
      <c r="E4727" s="118"/>
      <c r="F4727" s="119"/>
      <c r="G4727" s="120"/>
      <c r="H4727" s="309"/>
      <c r="I4727" s="134">
        <f>SUBTOTAL(9,I4715:I4726)</f>
        <v>10.87438</v>
      </c>
    </row>
    <row r="4728" spans="1:9">
      <c r="A4728" s="96" t="s">
        <v>5869</v>
      </c>
      <c r="H4728" s="295"/>
    </row>
    <row r="4729" spans="1:9" ht="14.25">
      <c r="A4729" s="440" t="s">
        <v>5892</v>
      </c>
      <c r="B4729" s="108" t="s">
        <v>4698</v>
      </c>
      <c r="D4729" s="172"/>
      <c r="H4729" s="295"/>
    </row>
    <row r="4730" spans="1:9">
      <c r="A4730" s="96" t="s">
        <v>5869</v>
      </c>
      <c r="H4730" s="295"/>
    </row>
    <row r="4731" spans="1:9" ht="25.5">
      <c r="A4731" s="96" t="s">
        <v>5869</v>
      </c>
      <c r="B4731" s="90" t="s">
        <v>5562</v>
      </c>
      <c r="C4731" s="23" t="s">
        <v>1406</v>
      </c>
      <c r="D4731" s="124"/>
      <c r="E4731" s="125"/>
      <c r="F4731" s="24" t="s">
        <v>1407</v>
      </c>
      <c r="G4731" s="51" t="s">
        <v>2730</v>
      </c>
      <c r="H4731" s="311" t="s">
        <v>4415</v>
      </c>
      <c r="I4731" s="24" t="s">
        <v>1403</v>
      </c>
    </row>
    <row r="4732" spans="1:9">
      <c r="A4732" s="96" t="s">
        <v>5869</v>
      </c>
      <c r="B4732" s="97" t="s">
        <v>4884</v>
      </c>
      <c r="C4732" s="126" t="s">
        <v>520</v>
      </c>
      <c r="D4732" s="124"/>
      <c r="E4732" s="125"/>
      <c r="F4732" s="66" t="str">
        <f t="shared" ref="F4732:F4743" si="402">+VLOOKUP(C4732,$C$7896:$P$9810,4,FALSE)</f>
        <v>UN</v>
      </c>
      <c r="G4732" s="169">
        <f t="shared" ref="G4732:G4743" si="403">+VLOOKUP(C4732,$C$7896:$P$9810,13,FALSE)</f>
        <v>8.7499999999999994E-2</v>
      </c>
      <c r="H4732" s="306">
        <v>1</v>
      </c>
      <c r="I4732" s="169">
        <f t="shared" ref="I4732:I4743" si="404">G4732*H4732</f>
        <v>8.7499999999999994E-2</v>
      </c>
    </row>
    <row r="4733" spans="1:9">
      <c r="A4733" s="96" t="s">
        <v>5869</v>
      </c>
      <c r="B4733" s="97" t="s">
        <v>4879</v>
      </c>
      <c r="C4733" s="98" t="s">
        <v>545</v>
      </c>
      <c r="D4733" s="124"/>
      <c r="E4733" s="125"/>
      <c r="F4733" s="66" t="str">
        <f t="shared" si="402"/>
        <v>CM3</v>
      </c>
      <c r="G4733" s="169">
        <f t="shared" si="403"/>
        <v>8.6999999999999994E-3</v>
      </c>
      <c r="H4733" s="306">
        <v>10</v>
      </c>
      <c r="I4733" s="169">
        <f t="shared" si="404"/>
        <v>8.6999999999999994E-2</v>
      </c>
    </row>
    <row r="4734" spans="1:9">
      <c r="A4734" s="96" t="s">
        <v>5869</v>
      </c>
      <c r="B4734" s="97" t="s">
        <v>4881</v>
      </c>
      <c r="C4734" s="98" t="s">
        <v>546</v>
      </c>
      <c r="D4734" s="124"/>
      <c r="E4734" s="125"/>
      <c r="F4734" s="66" t="str">
        <f t="shared" si="402"/>
        <v>PQ</v>
      </c>
      <c r="G4734" s="169">
        <f t="shared" si="403"/>
        <v>15</v>
      </c>
      <c r="H4734" s="305">
        <v>5.0000000000000001E-3</v>
      </c>
      <c r="I4734" s="169">
        <f t="shared" si="404"/>
        <v>7.4999999999999997E-2</v>
      </c>
    </row>
    <row r="4735" spans="1:9">
      <c r="A4735" s="96" t="s">
        <v>5869</v>
      </c>
      <c r="B4735" s="97" t="s">
        <v>4944</v>
      </c>
      <c r="C4735" s="98" t="s">
        <v>1101</v>
      </c>
      <c r="D4735" s="81"/>
      <c r="E4735" s="66"/>
      <c r="F4735" s="66" t="str">
        <f t="shared" si="402"/>
        <v>UN</v>
      </c>
      <c r="G4735" s="169">
        <f t="shared" si="403"/>
        <v>0.3</v>
      </c>
      <c r="H4735" s="306">
        <v>1</v>
      </c>
      <c r="I4735" s="169">
        <f t="shared" si="404"/>
        <v>0.3</v>
      </c>
    </row>
    <row r="4736" spans="1:9">
      <c r="A4736" s="96" t="s">
        <v>5869</v>
      </c>
      <c r="B4736" s="97" t="s">
        <v>4951</v>
      </c>
      <c r="C4736" s="98" t="s">
        <v>5896</v>
      </c>
      <c r="D4736" s="111"/>
      <c r="E4736" s="173"/>
      <c r="F4736" s="66" t="str">
        <f t="shared" si="402"/>
        <v>UN</v>
      </c>
      <c r="G4736" s="169">
        <f t="shared" si="403"/>
        <v>1.22</v>
      </c>
      <c r="H4736" s="306">
        <v>5.0000000000000001E-3</v>
      </c>
      <c r="I4736" s="169">
        <f t="shared" si="404"/>
        <v>6.1000000000000004E-3</v>
      </c>
    </row>
    <row r="4737" spans="1:9">
      <c r="A4737" s="96" t="s">
        <v>5869</v>
      </c>
      <c r="B4737" s="97" t="s">
        <v>4956</v>
      </c>
      <c r="C4737" s="98" t="s">
        <v>323</v>
      </c>
      <c r="D4737" s="111"/>
      <c r="E4737" s="173"/>
      <c r="F4737" s="66" t="str">
        <f t="shared" si="402"/>
        <v>UN</v>
      </c>
      <c r="G4737" s="169">
        <f t="shared" si="403"/>
        <v>0.3</v>
      </c>
      <c r="H4737" s="306">
        <v>2E-3</v>
      </c>
      <c r="I4737" s="169">
        <f t="shared" si="404"/>
        <v>5.9999999999999995E-4</v>
      </c>
    </row>
    <row r="4738" spans="1:9">
      <c r="A4738" s="96" t="s">
        <v>5869</v>
      </c>
      <c r="B4738" s="97" t="s">
        <v>4953</v>
      </c>
      <c r="C4738" s="98" t="s">
        <v>1531</v>
      </c>
      <c r="D4738" s="111"/>
      <c r="E4738" s="173"/>
      <c r="F4738" s="66" t="str">
        <f t="shared" si="402"/>
        <v>FR</v>
      </c>
      <c r="G4738" s="169">
        <f t="shared" si="403"/>
        <v>3.04</v>
      </c>
      <c r="H4738" s="306">
        <v>2E-3</v>
      </c>
      <c r="I4738" s="169">
        <f t="shared" si="404"/>
        <v>6.0800000000000003E-3</v>
      </c>
    </row>
    <row r="4739" spans="1:9">
      <c r="A4739" s="96" t="s">
        <v>5869</v>
      </c>
      <c r="B4739" s="97" t="s">
        <v>4967</v>
      </c>
      <c r="C4739" s="98" t="s">
        <v>1510</v>
      </c>
      <c r="D4739" s="111"/>
      <c r="E4739" s="173"/>
      <c r="F4739" s="66" t="str">
        <f t="shared" si="402"/>
        <v>UN</v>
      </c>
      <c r="G4739" s="169">
        <f t="shared" si="403"/>
        <v>0.5625</v>
      </c>
      <c r="H4739" s="168">
        <v>1</v>
      </c>
      <c r="I4739" s="169">
        <f t="shared" si="404"/>
        <v>0.5625</v>
      </c>
    </row>
    <row r="4740" spans="1:9">
      <c r="A4740" s="96" t="s">
        <v>5869</v>
      </c>
      <c r="B4740" s="97" t="s">
        <v>4902</v>
      </c>
      <c r="C4740" s="131" t="s">
        <v>364</v>
      </c>
      <c r="D4740" s="111"/>
      <c r="E4740" s="173"/>
      <c r="F4740" s="66" t="str">
        <f t="shared" si="402"/>
        <v>ROL</v>
      </c>
      <c r="G4740" s="169">
        <f t="shared" si="403"/>
        <v>4.4000000000000004</v>
      </c>
      <c r="H4740" s="306">
        <v>5.0000000000000001E-3</v>
      </c>
      <c r="I4740" s="169">
        <f t="shared" si="404"/>
        <v>2.2000000000000002E-2</v>
      </c>
    </row>
    <row r="4741" spans="1:9">
      <c r="A4741" s="96" t="s">
        <v>5869</v>
      </c>
      <c r="B4741" s="97" t="s">
        <v>4951</v>
      </c>
      <c r="C4741" s="98" t="s">
        <v>1649</v>
      </c>
      <c r="D4741" s="124"/>
      <c r="E4741" s="125"/>
      <c r="F4741" s="66" t="str">
        <f t="shared" si="402"/>
        <v>UN</v>
      </c>
      <c r="G4741" s="169">
        <f t="shared" si="403"/>
        <v>16</v>
      </c>
      <c r="H4741" s="186">
        <v>4.0000000000000001E-3</v>
      </c>
      <c r="I4741" s="169">
        <f t="shared" si="404"/>
        <v>6.4000000000000001E-2</v>
      </c>
    </row>
    <row r="4742" spans="1:9">
      <c r="A4742" s="96" t="s">
        <v>5869</v>
      </c>
      <c r="B4742" s="97" t="s">
        <v>4878</v>
      </c>
      <c r="C4742" s="98" t="s">
        <v>1462</v>
      </c>
      <c r="D4742" s="124"/>
      <c r="E4742" s="125"/>
      <c r="F4742" s="66" t="str">
        <f t="shared" si="402"/>
        <v>UN</v>
      </c>
      <c r="G4742" s="169">
        <f t="shared" si="403"/>
        <v>10.63</v>
      </c>
      <c r="H4742" s="102">
        <v>0.02</v>
      </c>
      <c r="I4742" s="169">
        <f t="shared" si="404"/>
        <v>0.21260000000000001</v>
      </c>
    </row>
    <row r="4743" spans="1:9">
      <c r="A4743" s="96" t="s">
        <v>5869</v>
      </c>
      <c r="B4743" s="183"/>
      <c r="C4743" s="59" t="s">
        <v>3618</v>
      </c>
      <c r="D4743" s="124"/>
      <c r="E4743" s="125"/>
      <c r="F4743" s="66" t="str">
        <f t="shared" si="402"/>
        <v>DET</v>
      </c>
      <c r="G4743" s="169">
        <f t="shared" si="403"/>
        <v>1.06</v>
      </c>
      <c r="H4743" s="184">
        <f>+VLOOKUP(C4743,$C$7896:$P$9810,7,FALSE)</f>
        <v>1.3</v>
      </c>
      <c r="I4743" s="169">
        <f t="shared" si="404"/>
        <v>1.3780000000000001</v>
      </c>
    </row>
    <row r="4744" spans="1:9">
      <c r="A4744" s="96" t="s">
        <v>5869</v>
      </c>
      <c r="B4744" s="116" t="s">
        <v>4421</v>
      </c>
      <c r="C4744" s="117"/>
      <c r="D4744" s="118"/>
      <c r="E4744" s="118"/>
      <c r="F4744" s="119"/>
      <c r="G4744" s="120"/>
      <c r="H4744" s="309"/>
      <c r="I4744" s="134">
        <f>SUBTOTAL(9,I4732:I4743)</f>
        <v>2.80138</v>
      </c>
    </row>
    <row r="4745" spans="1:9">
      <c r="A4745" s="96" t="s">
        <v>5869</v>
      </c>
      <c r="B4745" s="157"/>
      <c r="C4745" s="187"/>
      <c r="D4745" s="129"/>
      <c r="E4745" s="129"/>
      <c r="F4745" s="188"/>
      <c r="G4745" s="137"/>
      <c r="H4745" s="310"/>
      <c r="I4745" s="161"/>
    </row>
    <row r="4746" spans="1:9" ht="14.25">
      <c r="A4746" s="440" t="s">
        <v>5892</v>
      </c>
      <c r="B4746" s="108" t="s">
        <v>4699</v>
      </c>
      <c r="D4746" s="172"/>
      <c r="H4746" s="295"/>
    </row>
    <row r="4747" spans="1:9">
      <c r="A4747" s="96" t="s">
        <v>5869</v>
      </c>
      <c r="H4747" s="295"/>
    </row>
    <row r="4748" spans="1:9" ht="25.5">
      <c r="A4748" s="96" t="s">
        <v>5869</v>
      </c>
      <c r="B4748" s="90" t="s">
        <v>5562</v>
      </c>
      <c r="C4748" s="23" t="s">
        <v>1406</v>
      </c>
      <c r="D4748" s="124"/>
      <c r="E4748" s="125"/>
      <c r="F4748" s="24" t="s">
        <v>1407</v>
      </c>
      <c r="G4748" s="51" t="s">
        <v>2730</v>
      </c>
      <c r="H4748" s="311" t="s">
        <v>4415</v>
      </c>
      <c r="I4748" s="24" t="s">
        <v>1403</v>
      </c>
    </row>
    <row r="4749" spans="1:9">
      <c r="A4749" s="96" t="s">
        <v>5869</v>
      </c>
      <c r="B4749" s="97" t="s">
        <v>4884</v>
      </c>
      <c r="C4749" s="126" t="s">
        <v>520</v>
      </c>
      <c r="D4749" s="124"/>
      <c r="E4749" s="125"/>
      <c r="F4749" s="66" t="str">
        <f t="shared" ref="F4749:F4760" si="405">+VLOOKUP(C4749,$C$7896:$P$9810,4,FALSE)</f>
        <v>UN</v>
      </c>
      <c r="G4749" s="169">
        <f t="shared" ref="G4749:G4760" si="406">+VLOOKUP(C4749,$C$7896:$P$9810,13,FALSE)</f>
        <v>8.7499999999999994E-2</v>
      </c>
      <c r="H4749" s="306">
        <v>1</v>
      </c>
      <c r="I4749" s="169">
        <f t="shared" ref="I4749:I4760" si="407">G4749*H4749</f>
        <v>8.7499999999999994E-2</v>
      </c>
    </row>
    <row r="4750" spans="1:9">
      <c r="A4750" s="96" t="s">
        <v>5869</v>
      </c>
      <c r="B4750" s="97" t="s">
        <v>4879</v>
      </c>
      <c r="C4750" s="98" t="s">
        <v>545</v>
      </c>
      <c r="D4750" s="124"/>
      <c r="E4750" s="125"/>
      <c r="F4750" s="66" t="str">
        <f t="shared" si="405"/>
        <v>CM3</v>
      </c>
      <c r="G4750" s="169">
        <f t="shared" si="406"/>
        <v>8.6999999999999994E-3</v>
      </c>
      <c r="H4750" s="306">
        <v>10</v>
      </c>
      <c r="I4750" s="169">
        <f t="shared" si="407"/>
        <v>8.6999999999999994E-2</v>
      </c>
    </row>
    <row r="4751" spans="1:9">
      <c r="A4751" s="96" t="s">
        <v>5869</v>
      </c>
      <c r="B4751" s="97" t="s">
        <v>4881</v>
      </c>
      <c r="C4751" s="98" t="s">
        <v>546</v>
      </c>
      <c r="D4751" s="124"/>
      <c r="E4751" s="125"/>
      <c r="F4751" s="66" t="str">
        <f t="shared" si="405"/>
        <v>PQ</v>
      </c>
      <c r="G4751" s="169">
        <f t="shared" si="406"/>
        <v>15</v>
      </c>
      <c r="H4751" s="305">
        <v>5.0000000000000001E-3</v>
      </c>
      <c r="I4751" s="169">
        <f t="shared" si="407"/>
        <v>7.4999999999999997E-2</v>
      </c>
    </row>
    <row r="4752" spans="1:9">
      <c r="A4752" s="96" t="s">
        <v>5869</v>
      </c>
      <c r="B4752" s="97" t="s">
        <v>4944</v>
      </c>
      <c r="C4752" s="98" t="s">
        <v>1101</v>
      </c>
      <c r="D4752" s="81"/>
      <c r="E4752" s="66"/>
      <c r="F4752" s="66" t="str">
        <f t="shared" si="405"/>
        <v>UN</v>
      </c>
      <c r="G4752" s="169">
        <f t="shared" si="406"/>
        <v>0.3</v>
      </c>
      <c r="H4752" s="306">
        <v>1</v>
      </c>
      <c r="I4752" s="169">
        <f t="shared" si="407"/>
        <v>0.3</v>
      </c>
    </row>
    <row r="4753" spans="1:9">
      <c r="A4753" s="96" t="s">
        <v>5869</v>
      </c>
      <c r="B4753" s="97" t="s">
        <v>4951</v>
      </c>
      <c r="C4753" s="98" t="s">
        <v>5896</v>
      </c>
      <c r="D4753" s="111"/>
      <c r="E4753" s="173"/>
      <c r="F4753" s="66" t="str">
        <f t="shared" si="405"/>
        <v>UN</v>
      </c>
      <c r="G4753" s="169">
        <f t="shared" si="406"/>
        <v>1.22</v>
      </c>
      <c r="H4753" s="306">
        <v>5.0000000000000001E-3</v>
      </c>
      <c r="I4753" s="169">
        <f t="shared" si="407"/>
        <v>6.1000000000000004E-3</v>
      </c>
    </row>
    <row r="4754" spans="1:9">
      <c r="A4754" s="96" t="s">
        <v>5869</v>
      </c>
      <c r="B4754" s="97" t="s">
        <v>4956</v>
      </c>
      <c r="C4754" s="98" t="s">
        <v>323</v>
      </c>
      <c r="D4754" s="111"/>
      <c r="E4754" s="173"/>
      <c r="F4754" s="66" t="str">
        <f t="shared" si="405"/>
        <v>UN</v>
      </c>
      <c r="G4754" s="169">
        <f t="shared" si="406"/>
        <v>0.3</v>
      </c>
      <c r="H4754" s="306">
        <v>2E-3</v>
      </c>
      <c r="I4754" s="169">
        <f t="shared" si="407"/>
        <v>5.9999999999999995E-4</v>
      </c>
    </row>
    <row r="4755" spans="1:9">
      <c r="A4755" s="96" t="s">
        <v>5869</v>
      </c>
      <c r="B4755" s="97" t="s">
        <v>4953</v>
      </c>
      <c r="C4755" s="98" t="s">
        <v>1531</v>
      </c>
      <c r="D4755" s="111"/>
      <c r="E4755" s="173"/>
      <c r="F4755" s="66" t="str">
        <f t="shared" si="405"/>
        <v>FR</v>
      </c>
      <c r="G4755" s="169">
        <f t="shared" si="406"/>
        <v>3.04</v>
      </c>
      <c r="H4755" s="306">
        <v>2E-3</v>
      </c>
      <c r="I4755" s="169">
        <f t="shared" si="407"/>
        <v>6.0800000000000003E-3</v>
      </c>
    </row>
    <row r="4756" spans="1:9">
      <c r="A4756" s="96" t="s">
        <v>5869</v>
      </c>
      <c r="B4756" s="97" t="s">
        <v>4967</v>
      </c>
      <c r="C4756" s="98" t="s">
        <v>1510</v>
      </c>
      <c r="D4756" s="111"/>
      <c r="E4756" s="173"/>
      <c r="F4756" s="66" t="str">
        <f t="shared" si="405"/>
        <v>UN</v>
      </c>
      <c r="G4756" s="169">
        <f t="shared" si="406"/>
        <v>0.5625</v>
      </c>
      <c r="H4756" s="168">
        <v>1</v>
      </c>
      <c r="I4756" s="169">
        <f t="shared" si="407"/>
        <v>0.5625</v>
      </c>
    </row>
    <row r="4757" spans="1:9">
      <c r="A4757" s="96" t="s">
        <v>5869</v>
      </c>
      <c r="B4757" s="97" t="s">
        <v>4902</v>
      </c>
      <c r="C4757" s="131" t="s">
        <v>364</v>
      </c>
      <c r="D4757" s="111"/>
      <c r="E4757" s="173"/>
      <c r="F4757" s="66" t="str">
        <f t="shared" si="405"/>
        <v>ROL</v>
      </c>
      <c r="G4757" s="169">
        <f t="shared" si="406"/>
        <v>4.4000000000000004</v>
      </c>
      <c r="H4757" s="306">
        <v>5.0000000000000001E-3</v>
      </c>
      <c r="I4757" s="169">
        <f t="shared" si="407"/>
        <v>2.2000000000000002E-2</v>
      </c>
    </row>
    <row r="4758" spans="1:9">
      <c r="A4758" s="96" t="s">
        <v>5869</v>
      </c>
      <c r="B4758" s="97" t="s">
        <v>4951</v>
      </c>
      <c r="C4758" s="98" t="s">
        <v>1649</v>
      </c>
      <c r="D4758" s="124"/>
      <c r="E4758" s="125"/>
      <c r="F4758" s="66" t="str">
        <f t="shared" si="405"/>
        <v>UN</v>
      </c>
      <c r="G4758" s="169">
        <f t="shared" si="406"/>
        <v>16</v>
      </c>
      <c r="H4758" s="186">
        <v>4.0000000000000001E-3</v>
      </c>
      <c r="I4758" s="169">
        <f t="shared" si="407"/>
        <v>6.4000000000000001E-2</v>
      </c>
    </row>
    <row r="4759" spans="1:9">
      <c r="A4759" s="96" t="s">
        <v>5869</v>
      </c>
      <c r="B4759" s="97" t="s">
        <v>4878</v>
      </c>
      <c r="C4759" s="98" t="s">
        <v>1462</v>
      </c>
      <c r="D4759" s="124"/>
      <c r="E4759" s="125"/>
      <c r="F4759" s="66" t="str">
        <f t="shared" si="405"/>
        <v>UN</v>
      </c>
      <c r="G4759" s="169">
        <f t="shared" si="406"/>
        <v>10.63</v>
      </c>
      <c r="H4759" s="102">
        <v>0.02</v>
      </c>
      <c r="I4759" s="169">
        <f t="shared" si="407"/>
        <v>0.21260000000000001</v>
      </c>
    </row>
    <row r="4760" spans="1:9">
      <c r="A4760" s="96" t="s">
        <v>5869</v>
      </c>
      <c r="B4760" s="183"/>
      <c r="C4760" s="59" t="s">
        <v>3620</v>
      </c>
      <c r="D4760" s="124"/>
      <c r="E4760" s="125"/>
      <c r="F4760" s="66" t="str">
        <f t="shared" si="405"/>
        <v>DET</v>
      </c>
      <c r="G4760" s="169">
        <f t="shared" si="406"/>
        <v>4.58</v>
      </c>
      <c r="H4760" s="184">
        <f>+VLOOKUP(C4760,$C$7896:$P$9810,7,FALSE)</f>
        <v>1.3</v>
      </c>
      <c r="I4760" s="169">
        <f t="shared" si="407"/>
        <v>5.9540000000000006</v>
      </c>
    </row>
    <row r="4761" spans="1:9">
      <c r="A4761" s="96" t="s">
        <v>5869</v>
      </c>
      <c r="B4761" s="116" t="s">
        <v>4421</v>
      </c>
      <c r="C4761" s="117"/>
      <c r="D4761" s="118"/>
      <c r="E4761" s="118"/>
      <c r="F4761" s="119"/>
      <c r="G4761" s="120"/>
      <c r="H4761" s="309"/>
      <c r="I4761" s="134">
        <f>SUBTOTAL(9,I4749:I4760)</f>
        <v>7.3773800000000005</v>
      </c>
    </row>
    <row r="4762" spans="1:9">
      <c r="A4762" s="96" t="s">
        <v>5869</v>
      </c>
      <c r="B4762" s="157"/>
      <c r="C4762" s="187"/>
      <c r="D4762" s="129"/>
      <c r="E4762" s="129"/>
      <c r="F4762" s="188"/>
      <c r="G4762" s="137"/>
      <c r="H4762" s="310"/>
      <c r="I4762" s="161"/>
    </row>
    <row r="4763" spans="1:9" ht="14.25">
      <c r="A4763" s="440" t="s">
        <v>5892</v>
      </c>
      <c r="B4763" s="108" t="s">
        <v>4700</v>
      </c>
      <c r="D4763" s="172"/>
      <c r="H4763" s="295"/>
    </row>
    <row r="4764" spans="1:9">
      <c r="A4764" s="96" t="s">
        <v>5869</v>
      </c>
      <c r="H4764" s="295"/>
    </row>
    <row r="4765" spans="1:9" ht="25.5">
      <c r="A4765" s="96" t="s">
        <v>5869</v>
      </c>
      <c r="B4765" s="90" t="s">
        <v>5562</v>
      </c>
      <c r="C4765" s="23" t="s">
        <v>1406</v>
      </c>
      <c r="D4765" s="124"/>
      <c r="E4765" s="125"/>
      <c r="F4765" s="24" t="s">
        <v>1407</v>
      </c>
      <c r="G4765" s="51" t="s">
        <v>2730</v>
      </c>
      <c r="H4765" s="311" t="s">
        <v>4415</v>
      </c>
      <c r="I4765" s="24" t="s">
        <v>1403</v>
      </c>
    </row>
    <row r="4766" spans="1:9">
      <c r="A4766" s="96" t="s">
        <v>5869</v>
      </c>
      <c r="B4766" s="97" t="s">
        <v>4884</v>
      </c>
      <c r="C4766" s="126" t="s">
        <v>520</v>
      </c>
      <c r="D4766" s="124"/>
      <c r="E4766" s="125"/>
      <c r="F4766" s="66" t="str">
        <f t="shared" ref="F4766:F4777" si="408">+VLOOKUP(C4766,$C$7896:$P$9810,4,FALSE)</f>
        <v>UN</v>
      </c>
      <c r="G4766" s="169">
        <f t="shared" ref="G4766:G4777" si="409">+VLOOKUP(C4766,$C$7896:$P$9810,13,FALSE)</f>
        <v>8.7499999999999994E-2</v>
      </c>
      <c r="H4766" s="306">
        <v>1</v>
      </c>
      <c r="I4766" s="169">
        <f t="shared" ref="I4766:I4777" si="410">G4766*H4766</f>
        <v>8.7499999999999994E-2</v>
      </c>
    </row>
    <row r="4767" spans="1:9">
      <c r="A4767" s="96" t="s">
        <v>5869</v>
      </c>
      <c r="B4767" s="97" t="s">
        <v>4879</v>
      </c>
      <c r="C4767" s="98" t="s">
        <v>545</v>
      </c>
      <c r="D4767" s="124"/>
      <c r="E4767" s="125"/>
      <c r="F4767" s="66" t="str">
        <f t="shared" si="408"/>
        <v>CM3</v>
      </c>
      <c r="G4767" s="169">
        <f t="shared" si="409"/>
        <v>8.6999999999999994E-3</v>
      </c>
      <c r="H4767" s="306">
        <v>10</v>
      </c>
      <c r="I4767" s="169">
        <f t="shared" si="410"/>
        <v>8.6999999999999994E-2</v>
      </c>
    </row>
    <row r="4768" spans="1:9">
      <c r="A4768" s="96" t="s">
        <v>5869</v>
      </c>
      <c r="B4768" s="97" t="s">
        <v>4881</v>
      </c>
      <c r="C4768" s="98" t="s">
        <v>546</v>
      </c>
      <c r="D4768" s="124"/>
      <c r="E4768" s="125"/>
      <c r="F4768" s="66" t="str">
        <f t="shared" si="408"/>
        <v>PQ</v>
      </c>
      <c r="G4768" s="169">
        <f t="shared" si="409"/>
        <v>15</v>
      </c>
      <c r="H4768" s="305">
        <v>5.0000000000000001E-3</v>
      </c>
      <c r="I4768" s="169">
        <f t="shared" si="410"/>
        <v>7.4999999999999997E-2</v>
      </c>
    </row>
    <row r="4769" spans="1:9">
      <c r="A4769" s="96" t="s">
        <v>5869</v>
      </c>
      <c r="B4769" s="97" t="s">
        <v>4944</v>
      </c>
      <c r="C4769" s="98" t="s">
        <v>1101</v>
      </c>
      <c r="D4769" s="81"/>
      <c r="E4769" s="66"/>
      <c r="F4769" s="66" t="str">
        <f t="shared" si="408"/>
        <v>UN</v>
      </c>
      <c r="G4769" s="169">
        <f t="shared" si="409"/>
        <v>0.3</v>
      </c>
      <c r="H4769" s="306">
        <v>1</v>
      </c>
      <c r="I4769" s="169">
        <f t="shared" si="410"/>
        <v>0.3</v>
      </c>
    </row>
    <row r="4770" spans="1:9">
      <c r="A4770" s="96" t="s">
        <v>5869</v>
      </c>
      <c r="B4770" s="97" t="s">
        <v>4951</v>
      </c>
      <c r="C4770" s="98" t="s">
        <v>5896</v>
      </c>
      <c r="D4770" s="111"/>
      <c r="E4770" s="173"/>
      <c r="F4770" s="66" t="str">
        <f t="shared" si="408"/>
        <v>UN</v>
      </c>
      <c r="G4770" s="169">
        <f t="shared" si="409"/>
        <v>1.22</v>
      </c>
      <c r="H4770" s="306">
        <v>5.0000000000000001E-3</v>
      </c>
      <c r="I4770" s="169">
        <f t="shared" si="410"/>
        <v>6.1000000000000004E-3</v>
      </c>
    </row>
    <row r="4771" spans="1:9">
      <c r="A4771" s="96" t="s">
        <v>5869</v>
      </c>
      <c r="B4771" s="97" t="s">
        <v>4956</v>
      </c>
      <c r="C4771" s="98" t="s">
        <v>323</v>
      </c>
      <c r="D4771" s="111"/>
      <c r="E4771" s="173"/>
      <c r="F4771" s="66" t="str">
        <f t="shared" si="408"/>
        <v>UN</v>
      </c>
      <c r="G4771" s="169">
        <f t="shared" si="409"/>
        <v>0.3</v>
      </c>
      <c r="H4771" s="306">
        <v>2E-3</v>
      </c>
      <c r="I4771" s="169">
        <f t="shared" si="410"/>
        <v>5.9999999999999995E-4</v>
      </c>
    </row>
    <row r="4772" spans="1:9">
      <c r="A4772" s="96" t="s">
        <v>5869</v>
      </c>
      <c r="B4772" s="97" t="s">
        <v>4953</v>
      </c>
      <c r="C4772" s="98" t="s">
        <v>1531</v>
      </c>
      <c r="D4772" s="111"/>
      <c r="E4772" s="173"/>
      <c r="F4772" s="66" t="str">
        <f t="shared" si="408"/>
        <v>FR</v>
      </c>
      <c r="G4772" s="169">
        <f t="shared" si="409"/>
        <v>3.04</v>
      </c>
      <c r="H4772" s="306">
        <v>2E-3</v>
      </c>
      <c r="I4772" s="169">
        <f t="shared" si="410"/>
        <v>6.0800000000000003E-3</v>
      </c>
    </row>
    <row r="4773" spans="1:9">
      <c r="A4773" s="96" t="s">
        <v>5869</v>
      </c>
      <c r="B4773" s="97" t="s">
        <v>4967</v>
      </c>
      <c r="C4773" s="98" t="s">
        <v>1510</v>
      </c>
      <c r="D4773" s="111"/>
      <c r="E4773" s="173"/>
      <c r="F4773" s="66" t="str">
        <f t="shared" si="408"/>
        <v>UN</v>
      </c>
      <c r="G4773" s="169">
        <f t="shared" si="409"/>
        <v>0.5625</v>
      </c>
      <c r="H4773" s="168">
        <v>1</v>
      </c>
      <c r="I4773" s="169">
        <f t="shared" si="410"/>
        <v>0.5625</v>
      </c>
    </row>
    <row r="4774" spans="1:9">
      <c r="A4774" s="96" t="s">
        <v>5869</v>
      </c>
      <c r="B4774" s="97" t="s">
        <v>4902</v>
      </c>
      <c r="C4774" s="131" t="s">
        <v>364</v>
      </c>
      <c r="D4774" s="111"/>
      <c r="E4774" s="173"/>
      <c r="F4774" s="66" t="str">
        <f t="shared" si="408"/>
        <v>ROL</v>
      </c>
      <c r="G4774" s="169">
        <f t="shared" si="409"/>
        <v>4.4000000000000004</v>
      </c>
      <c r="H4774" s="306">
        <v>5.0000000000000001E-3</v>
      </c>
      <c r="I4774" s="169">
        <f t="shared" si="410"/>
        <v>2.2000000000000002E-2</v>
      </c>
    </row>
    <row r="4775" spans="1:9">
      <c r="A4775" s="96" t="s">
        <v>5869</v>
      </c>
      <c r="B4775" s="97" t="s">
        <v>4951</v>
      </c>
      <c r="C4775" s="98" t="s">
        <v>1649</v>
      </c>
      <c r="D4775" s="124"/>
      <c r="E4775" s="125"/>
      <c r="F4775" s="66" t="str">
        <f t="shared" si="408"/>
        <v>UN</v>
      </c>
      <c r="G4775" s="169">
        <f t="shared" si="409"/>
        <v>16</v>
      </c>
      <c r="H4775" s="186">
        <v>4.0000000000000001E-3</v>
      </c>
      <c r="I4775" s="169">
        <f t="shared" si="410"/>
        <v>6.4000000000000001E-2</v>
      </c>
    </row>
    <row r="4776" spans="1:9">
      <c r="A4776" s="96" t="s">
        <v>5869</v>
      </c>
      <c r="B4776" s="97" t="s">
        <v>4878</v>
      </c>
      <c r="C4776" s="98" t="s">
        <v>1462</v>
      </c>
      <c r="D4776" s="124"/>
      <c r="E4776" s="125"/>
      <c r="F4776" s="66" t="str">
        <f t="shared" si="408"/>
        <v>UN</v>
      </c>
      <c r="G4776" s="169">
        <f t="shared" si="409"/>
        <v>10.63</v>
      </c>
      <c r="H4776" s="102">
        <v>0.02</v>
      </c>
      <c r="I4776" s="169">
        <f t="shared" si="410"/>
        <v>0.21260000000000001</v>
      </c>
    </row>
    <row r="4777" spans="1:9">
      <c r="A4777" s="96" t="s">
        <v>5869</v>
      </c>
      <c r="B4777" s="183"/>
      <c r="C4777" s="59" t="s">
        <v>3622</v>
      </c>
      <c r="D4777" s="124"/>
      <c r="E4777" s="125"/>
      <c r="F4777" s="66" t="str">
        <f t="shared" si="408"/>
        <v>DET</v>
      </c>
      <c r="G4777" s="169">
        <f t="shared" si="409"/>
        <v>1.7000000000000001E-2</v>
      </c>
      <c r="H4777" s="184">
        <f>+VLOOKUP(C4777,$C$7896:$P$9810,7,FALSE)</f>
        <v>1.3</v>
      </c>
      <c r="I4777" s="169">
        <f t="shared" si="410"/>
        <v>2.2100000000000002E-2</v>
      </c>
    </row>
    <row r="4778" spans="1:9">
      <c r="A4778" s="96" t="s">
        <v>5869</v>
      </c>
      <c r="B4778" s="116" t="s">
        <v>4421</v>
      </c>
      <c r="C4778" s="117"/>
      <c r="D4778" s="118"/>
      <c r="E4778" s="118"/>
      <c r="F4778" s="119"/>
      <c r="G4778" s="120"/>
      <c r="H4778" s="309"/>
      <c r="I4778" s="134">
        <f>SUBTOTAL(9,I4766:I4777)</f>
        <v>1.4454799999999999</v>
      </c>
    </row>
    <row r="4779" spans="1:9">
      <c r="A4779" s="96" t="s">
        <v>5869</v>
      </c>
      <c r="B4779" s="157"/>
      <c r="C4779" s="187"/>
      <c r="D4779" s="129"/>
      <c r="E4779" s="129"/>
      <c r="F4779" s="188"/>
      <c r="G4779" s="137"/>
      <c r="H4779" s="310"/>
      <c r="I4779" s="161"/>
    </row>
    <row r="4780" spans="1:9" ht="14.25">
      <c r="A4780" s="440" t="s">
        <v>5892</v>
      </c>
      <c r="B4780" s="108" t="s">
        <v>4701</v>
      </c>
      <c r="D4780" s="172"/>
      <c r="H4780" s="295"/>
    </row>
    <row r="4781" spans="1:9">
      <c r="A4781" s="96" t="s">
        <v>5869</v>
      </c>
      <c r="H4781" s="295"/>
    </row>
    <row r="4782" spans="1:9" ht="25.5">
      <c r="A4782" s="96" t="s">
        <v>5869</v>
      </c>
      <c r="B4782" s="90" t="s">
        <v>5562</v>
      </c>
      <c r="C4782" s="23" t="s">
        <v>1406</v>
      </c>
      <c r="D4782" s="124"/>
      <c r="E4782" s="125"/>
      <c r="F4782" s="24" t="s">
        <v>1407</v>
      </c>
      <c r="G4782" s="51" t="s">
        <v>2730</v>
      </c>
      <c r="H4782" s="311" t="s">
        <v>4415</v>
      </c>
      <c r="I4782" s="24" t="s">
        <v>1403</v>
      </c>
    </row>
    <row r="4783" spans="1:9">
      <c r="A4783" s="96" t="s">
        <v>5869</v>
      </c>
      <c r="B4783" s="97" t="s">
        <v>4884</v>
      </c>
      <c r="C4783" s="126" t="s">
        <v>520</v>
      </c>
      <c r="D4783" s="124"/>
      <c r="E4783" s="125"/>
      <c r="F4783" s="66" t="str">
        <f t="shared" ref="F4783:F4794" si="411">+VLOOKUP(C4783,$C$7896:$P$9810,4,FALSE)</f>
        <v>UN</v>
      </c>
      <c r="G4783" s="169">
        <f t="shared" ref="G4783:G4794" si="412">+VLOOKUP(C4783,$C$7896:$P$9810,13,FALSE)</f>
        <v>8.7499999999999994E-2</v>
      </c>
      <c r="H4783" s="306">
        <v>1</v>
      </c>
      <c r="I4783" s="169">
        <f t="shared" ref="I4783:I4794" si="413">G4783*H4783</f>
        <v>8.7499999999999994E-2</v>
      </c>
    </row>
    <row r="4784" spans="1:9">
      <c r="A4784" s="96" t="s">
        <v>5869</v>
      </c>
      <c r="B4784" s="97" t="s">
        <v>4879</v>
      </c>
      <c r="C4784" s="98" t="s">
        <v>545</v>
      </c>
      <c r="D4784" s="124"/>
      <c r="E4784" s="125"/>
      <c r="F4784" s="66" t="str">
        <f t="shared" si="411"/>
        <v>CM3</v>
      </c>
      <c r="G4784" s="169">
        <f t="shared" si="412"/>
        <v>8.6999999999999994E-3</v>
      </c>
      <c r="H4784" s="306">
        <v>10</v>
      </c>
      <c r="I4784" s="169">
        <f t="shared" si="413"/>
        <v>8.6999999999999994E-2</v>
      </c>
    </row>
    <row r="4785" spans="1:9">
      <c r="A4785" s="96" t="s">
        <v>5869</v>
      </c>
      <c r="B4785" s="97" t="s">
        <v>4881</v>
      </c>
      <c r="C4785" s="98" t="s">
        <v>546</v>
      </c>
      <c r="D4785" s="124"/>
      <c r="E4785" s="125"/>
      <c r="F4785" s="66" t="str">
        <f t="shared" si="411"/>
        <v>PQ</v>
      </c>
      <c r="G4785" s="169">
        <f t="shared" si="412"/>
        <v>15</v>
      </c>
      <c r="H4785" s="305">
        <v>5.0000000000000001E-3</v>
      </c>
      <c r="I4785" s="169">
        <f t="shared" si="413"/>
        <v>7.4999999999999997E-2</v>
      </c>
    </row>
    <row r="4786" spans="1:9">
      <c r="A4786" s="96" t="s">
        <v>5869</v>
      </c>
      <c r="B4786" s="97" t="s">
        <v>4944</v>
      </c>
      <c r="C4786" s="98" t="s">
        <v>1101</v>
      </c>
      <c r="D4786" s="81"/>
      <c r="E4786" s="66"/>
      <c r="F4786" s="66" t="str">
        <f t="shared" si="411"/>
        <v>UN</v>
      </c>
      <c r="G4786" s="169">
        <f t="shared" si="412"/>
        <v>0.3</v>
      </c>
      <c r="H4786" s="306">
        <v>1</v>
      </c>
      <c r="I4786" s="169">
        <f t="shared" si="413"/>
        <v>0.3</v>
      </c>
    </row>
    <row r="4787" spans="1:9">
      <c r="A4787" s="96" t="s">
        <v>5869</v>
      </c>
      <c r="B4787" s="97" t="s">
        <v>4951</v>
      </c>
      <c r="C4787" s="98" t="s">
        <v>5896</v>
      </c>
      <c r="D4787" s="111"/>
      <c r="E4787" s="173"/>
      <c r="F4787" s="66" t="str">
        <f t="shared" si="411"/>
        <v>UN</v>
      </c>
      <c r="G4787" s="169">
        <f t="shared" si="412"/>
        <v>1.22</v>
      </c>
      <c r="H4787" s="306">
        <v>5.0000000000000001E-3</v>
      </c>
      <c r="I4787" s="169">
        <f t="shared" si="413"/>
        <v>6.1000000000000004E-3</v>
      </c>
    </row>
    <row r="4788" spans="1:9">
      <c r="A4788" s="96" t="s">
        <v>5869</v>
      </c>
      <c r="B4788" s="97" t="s">
        <v>4956</v>
      </c>
      <c r="C4788" s="98" t="s">
        <v>323</v>
      </c>
      <c r="D4788" s="111"/>
      <c r="E4788" s="173"/>
      <c r="F4788" s="66" t="str">
        <f t="shared" si="411"/>
        <v>UN</v>
      </c>
      <c r="G4788" s="169">
        <f t="shared" si="412"/>
        <v>0.3</v>
      </c>
      <c r="H4788" s="306">
        <v>2E-3</v>
      </c>
      <c r="I4788" s="169">
        <f t="shared" si="413"/>
        <v>5.9999999999999995E-4</v>
      </c>
    </row>
    <row r="4789" spans="1:9">
      <c r="A4789" s="96" t="s">
        <v>5869</v>
      </c>
      <c r="B4789" s="97" t="s">
        <v>4953</v>
      </c>
      <c r="C4789" s="98" t="s">
        <v>1531</v>
      </c>
      <c r="D4789" s="111"/>
      <c r="E4789" s="173"/>
      <c r="F4789" s="66" t="str">
        <f t="shared" si="411"/>
        <v>FR</v>
      </c>
      <c r="G4789" s="169">
        <f t="shared" si="412"/>
        <v>3.04</v>
      </c>
      <c r="H4789" s="306">
        <v>2E-3</v>
      </c>
      <c r="I4789" s="169">
        <f t="shared" si="413"/>
        <v>6.0800000000000003E-3</v>
      </c>
    </row>
    <row r="4790" spans="1:9">
      <c r="A4790" s="96" t="s">
        <v>5869</v>
      </c>
      <c r="B4790" s="97" t="s">
        <v>4967</v>
      </c>
      <c r="C4790" s="98" t="s">
        <v>1510</v>
      </c>
      <c r="D4790" s="111"/>
      <c r="E4790" s="173"/>
      <c r="F4790" s="66" t="str">
        <f t="shared" si="411"/>
        <v>UN</v>
      </c>
      <c r="G4790" s="169">
        <f t="shared" si="412"/>
        <v>0.5625</v>
      </c>
      <c r="H4790" s="168">
        <v>1</v>
      </c>
      <c r="I4790" s="169">
        <f t="shared" si="413"/>
        <v>0.5625</v>
      </c>
    </row>
    <row r="4791" spans="1:9">
      <c r="A4791" s="96" t="s">
        <v>5869</v>
      </c>
      <c r="B4791" s="97" t="s">
        <v>4902</v>
      </c>
      <c r="C4791" s="131" t="s">
        <v>364</v>
      </c>
      <c r="D4791" s="111"/>
      <c r="E4791" s="173"/>
      <c r="F4791" s="66" t="str">
        <f t="shared" si="411"/>
        <v>ROL</v>
      </c>
      <c r="G4791" s="169">
        <f t="shared" si="412"/>
        <v>4.4000000000000004</v>
      </c>
      <c r="H4791" s="306">
        <v>5.0000000000000001E-3</v>
      </c>
      <c r="I4791" s="169">
        <f t="shared" si="413"/>
        <v>2.2000000000000002E-2</v>
      </c>
    </row>
    <row r="4792" spans="1:9">
      <c r="A4792" s="96" t="s">
        <v>5869</v>
      </c>
      <c r="B4792" s="97" t="s">
        <v>4951</v>
      </c>
      <c r="C4792" s="98" t="s">
        <v>1649</v>
      </c>
      <c r="D4792" s="124"/>
      <c r="E4792" s="125"/>
      <c r="F4792" s="66" t="str">
        <f t="shared" si="411"/>
        <v>UN</v>
      </c>
      <c r="G4792" s="169">
        <f t="shared" si="412"/>
        <v>16</v>
      </c>
      <c r="H4792" s="186">
        <v>4.0000000000000001E-3</v>
      </c>
      <c r="I4792" s="169">
        <f t="shared" si="413"/>
        <v>6.4000000000000001E-2</v>
      </c>
    </row>
    <row r="4793" spans="1:9">
      <c r="A4793" s="96" t="s">
        <v>5869</v>
      </c>
      <c r="B4793" s="97" t="s">
        <v>4878</v>
      </c>
      <c r="C4793" s="98" t="s">
        <v>1462</v>
      </c>
      <c r="D4793" s="124"/>
      <c r="E4793" s="125"/>
      <c r="F4793" s="66" t="str">
        <f t="shared" si="411"/>
        <v>UN</v>
      </c>
      <c r="G4793" s="169">
        <f t="shared" si="412"/>
        <v>10.63</v>
      </c>
      <c r="H4793" s="102">
        <v>0.02</v>
      </c>
      <c r="I4793" s="169">
        <f t="shared" si="413"/>
        <v>0.21260000000000001</v>
      </c>
    </row>
    <row r="4794" spans="1:9">
      <c r="A4794" s="96" t="s">
        <v>5869</v>
      </c>
      <c r="B4794" s="183"/>
      <c r="C4794" s="59" t="s">
        <v>3624</v>
      </c>
      <c r="D4794" s="124"/>
      <c r="E4794" s="125"/>
      <c r="F4794" s="66" t="str">
        <f t="shared" si="411"/>
        <v>DET</v>
      </c>
      <c r="G4794" s="169">
        <f t="shared" si="412"/>
        <v>0.65</v>
      </c>
      <c r="H4794" s="184">
        <f>+VLOOKUP(C4794,$C$7896:$P$9810,7,FALSE)</f>
        <v>1.3</v>
      </c>
      <c r="I4794" s="169">
        <f t="shared" si="413"/>
        <v>0.84500000000000008</v>
      </c>
    </row>
    <row r="4795" spans="1:9">
      <c r="A4795" s="96" t="s">
        <v>5869</v>
      </c>
      <c r="B4795" s="116" t="s">
        <v>4421</v>
      </c>
      <c r="C4795" s="117"/>
      <c r="D4795" s="118"/>
      <c r="E4795" s="118"/>
      <c r="F4795" s="119"/>
      <c r="G4795" s="120"/>
      <c r="H4795" s="309"/>
      <c r="I4795" s="134">
        <f>SUBTOTAL(9,I4783:I4794)</f>
        <v>2.2683800000000001</v>
      </c>
    </row>
    <row r="4796" spans="1:9">
      <c r="A4796" s="96" t="s">
        <v>5869</v>
      </c>
      <c r="B4796" s="157"/>
      <c r="C4796" s="187"/>
      <c r="D4796" s="129"/>
      <c r="E4796" s="129"/>
      <c r="F4796" s="188"/>
      <c r="G4796" s="137"/>
      <c r="H4796" s="310"/>
      <c r="I4796" s="161"/>
    </row>
    <row r="4797" spans="1:9" ht="14.25">
      <c r="A4797" s="440" t="s">
        <v>5892</v>
      </c>
      <c r="B4797" s="108" t="s">
        <v>4702</v>
      </c>
      <c r="D4797" s="172"/>
      <c r="H4797" s="295"/>
    </row>
    <row r="4798" spans="1:9">
      <c r="A4798" s="96" t="s">
        <v>5869</v>
      </c>
      <c r="H4798" s="295"/>
    </row>
    <row r="4799" spans="1:9" ht="25.5">
      <c r="A4799" s="96" t="s">
        <v>5869</v>
      </c>
      <c r="B4799" s="90" t="s">
        <v>5562</v>
      </c>
      <c r="C4799" s="23" t="s">
        <v>1406</v>
      </c>
      <c r="D4799" s="124"/>
      <c r="E4799" s="125"/>
      <c r="F4799" s="24" t="s">
        <v>1407</v>
      </c>
      <c r="G4799" s="51" t="s">
        <v>2730</v>
      </c>
      <c r="H4799" s="311" t="s">
        <v>4415</v>
      </c>
      <c r="I4799" s="24" t="s">
        <v>1403</v>
      </c>
    </row>
    <row r="4800" spans="1:9">
      <c r="A4800" s="96" t="s">
        <v>5869</v>
      </c>
      <c r="B4800" s="97" t="s">
        <v>4884</v>
      </c>
      <c r="C4800" s="126" t="s">
        <v>520</v>
      </c>
      <c r="D4800" s="124"/>
      <c r="E4800" s="125"/>
      <c r="F4800" s="66" t="str">
        <f t="shared" ref="F4800:F4811" si="414">+VLOOKUP(C4800,$C$7896:$P$9810,4,FALSE)</f>
        <v>UN</v>
      </c>
      <c r="G4800" s="169">
        <f t="shared" ref="G4800:G4811" si="415">+VLOOKUP(C4800,$C$7896:$P$9810,13,FALSE)</f>
        <v>8.7499999999999994E-2</v>
      </c>
      <c r="H4800" s="306">
        <v>1</v>
      </c>
      <c r="I4800" s="169">
        <f t="shared" ref="I4800:I4811" si="416">G4800*H4800</f>
        <v>8.7499999999999994E-2</v>
      </c>
    </row>
    <row r="4801" spans="1:9">
      <c r="A4801" s="96" t="s">
        <v>5869</v>
      </c>
      <c r="B4801" s="97" t="s">
        <v>4879</v>
      </c>
      <c r="C4801" s="98" t="s">
        <v>545</v>
      </c>
      <c r="D4801" s="124"/>
      <c r="E4801" s="125"/>
      <c r="F4801" s="66" t="str">
        <f t="shared" si="414"/>
        <v>CM3</v>
      </c>
      <c r="G4801" s="169">
        <f t="shared" si="415"/>
        <v>8.6999999999999994E-3</v>
      </c>
      <c r="H4801" s="306">
        <v>10</v>
      </c>
      <c r="I4801" s="169">
        <f t="shared" si="416"/>
        <v>8.6999999999999994E-2</v>
      </c>
    </row>
    <row r="4802" spans="1:9">
      <c r="A4802" s="96" t="s">
        <v>5869</v>
      </c>
      <c r="B4802" s="97" t="s">
        <v>4881</v>
      </c>
      <c r="C4802" s="98" t="s">
        <v>546</v>
      </c>
      <c r="D4802" s="124"/>
      <c r="E4802" s="125"/>
      <c r="F4802" s="66" t="str">
        <f t="shared" si="414"/>
        <v>PQ</v>
      </c>
      <c r="G4802" s="169">
        <f t="shared" si="415"/>
        <v>15</v>
      </c>
      <c r="H4802" s="305">
        <v>5.0000000000000001E-3</v>
      </c>
      <c r="I4802" s="169">
        <f t="shared" si="416"/>
        <v>7.4999999999999997E-2</v>
      </c>
    </row>
    <row r="4803" spans="1:9">
      <c r="A4803" s="96" t="s">
        <v>5869</v>
      </c>
      <c r="B4803" s="97" t="s">
        <v>4944</v>
      </c>
      <c r="C4803" s="98" t="s">
        <v>1101</v>
      </c>
      <c r="D4803" s="81"/>
      <c r="E4803" s="66"/>
      <c r="F4803" s="66" t="str">
        <f t="shared" si="414"/>
        <v>UN</v>
      </c>
      <c r="G4803" s="169">
        <f t="shared" si="415"/>
        <v>0.3</v>
      </c>
      <c r="H4803" s="306">
        <v>1</v>
      </c>
      <c r="I4803" s="169">
        <f t="shared" si="416"/>
        <v>0.3</v>
      </c>
    </row>
    <row r="4804" spans="1:9">
      <c r="A4804" s="96" t="s">
        <v>5869</v>
      </c>
      <c r="B4804" s="97" t="s">
        <v>4951</v>
      </c>
      <c r="C4804" s="98" t="s">
        <v>5896</v>
      </c>
      <c r="D4804" s="111"/>
      <c r="E4804" s="173"/>
      <c r="F4804" s="66" t="str">
        <f t="shared" si="414"/>
        <v>UN</v>
      </c>
      <c r="G4804" s="169">
        <f t="shared" si="415"/>
        <v>1.22</v>
      </c>
      <c r="H4804" s="306">
        <v>5.0000000000000001E-3</v>
      </c>
      <c r="I4804" s="169">
        <f t="shared" si="416"/>
        <v>6.1000000000000004E-3</v>
      </c>
    </row>
    <row r="4805" spans="1:9">
      <c r="A4805" s="96" t="s">
        <v>5869</v>
      </c>
      <c r="B4805" s="97" t="s">
        <v>4956</v>
      </c>
      <c r="C4805" s="98" t="s">
        <v>323</v>
      </c>
      <c r="D4805" s="111"/>
      <c r="E4805" s="173"/>
      <c r="F4805" s="66" t="str">
        <f t="shared" si="414"/>
        <v>UN</v>
      </c>
      <c r="G4805" s="169">
        <f t="shared" si="415"/>
        <v>0.3</v>
      </c>
      <c r="H4805" s="306">
        <v>2E-3</v>
      </c>
      <c r="I4805" s="169">
        <f t="shared" si="416"/>
        <v>5.9999999999999995E-4</v>
      </c>
    </row>
    <row r="4806" spans="1:9">
      <c r="A4806" s="96" t="s">
        <v>5869</v>
      </c>
      <c r="B4806" s="97" t="s">
        <v>4953</v>
      </c>
      <c r="C4806" s="98" t="s">
        <v>1531</v>
      </c>
      <c r="D4806" s="111"/>
      <c r="E4806" s="173"/>
      <c r="F4806" s="66" t="str">
        <f t="shared" si="414"/>
        <v>FR</v>
      </c>
      <c r="G4806" s="169">
        <f t="shared" si="415"/>
        <v>3.04</v>
      </c>
      <c r="H4806" s="306">
        <v>2E-3</v>
      </c>
      <c r="I4806" s="169">
        <f t="shared" si="416"/>
        <v>6.0800000000000003E-3</v>
      </c>
    </row>
    <row r="4807" spans="1:9">
      <c r="A4807" s="96" t="s">
        <v>5869</v>
      </c>
      <c r="B4807" s="97" t="s">
        <v>4967</v>
      </c>
      <c r="C4807" s="98" t="s">
        <v>1510</v>
      </c>
      <c r="D4807" s="111"/>
      <c r="E4807" s="173"/>
      <c r="F4807" s="66" t="str">
        <f t="shared" si="414"/>
        <v>UN</v>
      </c>
      <c r="G4807" s="169">
        <f t="shared" si="415"/>
        <v>0.5625</v>
      </c>
      <c r="H4807" s="168">
        <v>1</v>
      </c>
      <c r="I4807" s="169">
        <f t="shared" si="416"/>
        <v>0.5625</v>
      </c>
    </row>
    <row r="4808" spans="1:9">
      <c r="A4808" s="96" t="s">
        <v>5869</v>
      </c>
      <c r="B4808" s="97" t="s">
        <v>4902</v>
      </c>
      <c r="C4808" s="131" t="s">
        <v>364</v>
      </c>
      <c r="D4808" s="111"/>
      <c r="E4808" s="173"/>
      <c r="F4808" s="66" t="str">
        <f t="shared" si="414"/>
        <v>ROL</v>
      </c>
      <c r="G4808" s="169">
        <f t="shared" si="415"/>
        <v>4.4000000000000004</v>
      </c>
      <c r="H4808" s="306">
        <v>5.0000000000000001E-3</v>
      </c>
      <c r="I4808" s="169">
        <f t="shared" si="416"/>
        <v>2.2000000000000002E-2</v>
      </c>
    </row>
    <row r="4809" spans="1:9">
      <c r="A4809" s="96" t="s">
        <v>5869</v>
      </c>
      <c r="B4809" s="97" t="s">
        <v>4951</v>
      </c>
      <c r="C4809" s="98" t="s">
        <v>1649</v>
      </c>
      <c r="D4809" s="124"/>
      <c r="E4809" s="125"/>
      <c r="F4809" s="66" t="str">
        <f t="shared" si="414"/>
        <v>UN</v>
      </c>
      <c r="G4809" s="169">
        <f t="shared" si="415"/>
        <v>16</v>
      </c>
      <c r="H4809" s="186">
        <v>4.0000000000000001E-3</v>
      </c>
      <c r="I4809" s="169">
        <f t="shared" si="416"/>
        <v>6.4000000000000001E-2</v>
      </c>
    </row>
    <row r="4810" spans="1:9">
      <c r="A4810" s="96" t="s">
        <v>5869</v>
      </c>
      <c r="B4810" s="97" t="s">
        <v>4878</v>
      </c>
      <c r="C4810" s="98" t="s">
        <v>1462</v>
      </c>
      <c r="D4810" s="124"/>
      <c r="E4810" s="125"/>
      <c r="F4810" s="66" t="str">
        <f t="shared" si="414"/>
        <v>UN</v>
      </c>
      <c r="G4810" s="169">
        <f t="shared" si="415"/>
        <v>10.63</v>
      </c>
      <c r="H4810" s="102">
        <v>0.02</v>
      </c>
      <c r="I4810" s="169">
        <f t="shared" si="416"/>
        <v>0.21260000000000001</v>
      </c>
    </row>
    <row r="4811" spans="1:9">
      <c r="A4811" s="96" t="s">
        <v>5869</v>
      </c>
      <c r="B4811" s="183"/>
      <c r="C4811" s="59" t="s">
        <v>3626</v>
      </c>
      <c r="D4811" s="124"/>
      <c r="E4811" s="125"/>
      <c r="F4811" s="66" t="str">
        <f t="shared" si="414"/>
        <v>DET</v>
      </c>
      <c r="G4811" s="169">
        <f t="shared" si="415"/>
        <v>0.72</v>
      </c>
      <c r="H4811" s="184">
        <f>+VLOOKUP(C4811,$C$7896:$P$9810,7,FALSE)</f>
        <v>1.3</v>
      </c>
      <c r="I4811" s="169">
        <f t="shared" si="416"/>
        <v>0.93599999999999994</v>
      </c>
    </row>
    <row r="4812" spans="1:9">
      <c r="A4812" s="96" t="s">
        <v>5869</v>
      </c>
      <c r="B4812" s="116" t="s">
        <v>4421</v>
      </c>
      <c r="C4812" s="117"/>
      <c r="D4812" s="118"/>
      <c r="E4812" s="118"/>
      <c r="F4812" s="119"/>
      <c r="G4812" s="120"/>
      <c r="H4812" s="309"/>
      <c r="I4812" s="134">
        <f>SUBTOTAL(9,I4800:I4811)</f>
        <v>2.3593799999999998</v>
      </c>
    </row>
    <row r="4813" spans="1:9">
      <c r="A4813" s="96" t="s">
        <v>5869</v>
      </c>
      <c r="B4813" s="157"/>
      <c r="C4813" s="187"/>
      <c r="D4813" s="129"/>
      <c r="E4813" s="129"/>
      <c r="F4813" s="188"/>
      <c r="G4813" s="137"/>
      <c r="H4813" s="310"/>
      <c r="I4813" s="161"/>
    </row>
    <row r="4814" spans="1:9" ht="14.25">
      <c r="A4814" s="440" t="s">
        <v>5892</v>
      </c>
      <c r="B4814" s="108" t="s">
        <v>4703</v>
      </c>
      <c r="D4814" s="172"/>
      <c r="H4814" s="295"/>
    </row>
    <row r="4815" spans="1:9">
      <c r="A4815" s="96" t="s">
        <v>5869</v>
      </c>
      <c r="H4815" s="295"/>
    </row>
    <row r="4816" spans="1:9" ht="25.5">
      <c r="A4816" s="96" t="s">
        <v>5869</v>
      </c>
      <c r="B4816" s="90" t="s">
        <v>5562</v>
      </c>
      <c r="C4816" s="23" t="s">
        <v>1406</v>
      </c>
      <c r="D4816" s="124"/>
      <c r="E4816" s="125"/>
      <c r="F4816" s="24" t="s">
        <v>1407</v>
      </c>
      <c r="G4816" s="51" t="s">
        <v>2730</v>
      </c>
      <c r="H4816" s="311" t="s">
        <v>4415</v>
      </c>
      <c r="I4816" s="24" t="s">
        <v>1403</v>
      </c>
    </row>
    <row r="4817" spans="1:9">
      <c r="A4817" s="96" t="s">
        <v>5869</v>
      </c>
      <c r="B4817" s="97" t="s">
        <v>4884</v>
      </c>
      <c r="C4817" s="126" t="s">
        <v>520</v>
      </c>
      <c r="D4817" s="124"/>
      <c r="E4817" s="125"/>
      <c r="F4817" s="66" t="str">
        <f t="shared" ref="F4817:F4828" si="417">+VLOOKUP(C4817,$C$7896:$P$9810,4,FALSE)</f>
        <v>UN</v>
      </c>
      <c r="G4817" s="169">
        <f t="shared" ref="G4817:G4828" si="418">+VLOOKUP(C4817,$C$7896:$P$9810,13,FALSE)</f>
        <v>8.7499999999999994E-2</v>
      </c>
      <c r="H4817" s="306">
        <v>1</v>
      </c>
      <c r="I4817" s="169">
        <f t="shared" ref="I4817:I4828" si="419">G4817*H4817</f>
        <v>8.7499999999999994E-2</v>
      </c>
    </row>
    <row r="4818" spans="1:9">
      <c r="A4818" s="96" t="s">
        <v>5869</v>
      </c>
      <c r="B4818" s="97" t="s">
        <v>4879</v>
      </c>
      <c r="C4818" s="98" t="s">
        <v>545</v>
      </c>
      <c r="D4818" s="124"/>
      <c r="E4818" s="125"/>
      <c r="F4818" s="66" t="str">
        <f t="shared" si="417"/>
        <v>CM3</v>
      </c>
      <c r="G4818" s="169">
        <f t="shared" si="418"/>
        <v>8.6999999999999994E-3</v>
      </c>
      <c r="H4818" s="306">
        <v>10</v>
      </c>
      <c r="I4818" s="169">
        <f t="shared" si="419"/>
        <v>8.6999999999999994E-2</v>
      </c>
    </row>
    <row r="4819" spans="1:9">
      <c r="A4819" s="96" t="s">
        <v>5869</v>
      </c>
      <c r="B4819" s="97" t="s">
        <v>4881</v>
      </c>
      <c r="C4819" s="98" t="s">
        <v>546</v>
      </c>
      <c r="D4819" s="124"/>
      <c r="E4819" s="125"/>
      <c r="F4819" s="66" t="str">
        <f t="shared" si="417"/>
        <v>PQ</v>
      </c>
      <c r="G4819" s="169">
        <f t="shared" si="418"/>
        <v>15</v>
      </c>
      <c r="H4819" s="305">
        <v>5.0000000000000001E-3</v>
      </c>
      <c r="I4819" s="169">
        <f t="shared" si="419"/>
        <v>7.4999999999999997E-2</v>
      </c>
    </row>
    <row r="4820" spans="1:9">
      <c r="A4820" s="96" t="s">
        <v>5869</v>
      </c>
      <c r="B4820" s="97" t="s">
        <v>4944</v>
      </c>
      <c r="C4820" s="98" t="s">
        <v>1101</v>
      </c>
      <c r="D4820" s="81"/>
      <c r="E4820" s="66"/>
      <c r="F4820" s="66" t="str">
        <f t="shared" si="417"/>
        <v>UN</v>
      </c>
      <c r="G4820" s="169">
        <f t="shared" si="418"/>
        <v>0.3</v>
      </c>
      <c r="H4820" s="306">
        <v>1</v>
      </c>
      <c r="I4820" s="169">
        <f t="shared" si="419"/>
        <v>0.3</v>
      </c>
    </row>
    <row r="4821" spans="1:9">
      <c r="A4821" s="96" t="s">
        <v>5869</v>
      </c>
      <c r="B4821" s="97" t="s">
        <v>4951</v>
      </c>
      <c r="C4821" s="98" t="s">
        <v>5896</v>
      </c>
      <c r="D4821" s="111"/>
      <c r="E4821" s="173"/>
      <c r="F4821" s="66" t="str">
        <f t="shared" si="417"/>
        <v>UN</v>
      </c>
      <c r="G4821" s="169">
        <f t="shared" si="418"/>
        <v>1.22</v>
      </c>
      <c r="H4821" s="306">
        <v>5.0000000000000001E-3</v>
      </c>
      <c r="I4821" s="169">
        <f t="shared" si="419"/>
        <v>6.1000000000000004E-3</v>
      </c>
    </row>
    <row r="4822" spans="1:9">
      <c r="A4822" s="96" t="s">
        <v>5869</v>
      </c>
      <c r="B4822" s="97" t="s">
        <v>4956</v>
      </c>
      <c r="C4822" s="98" t="s">
        <v>323</v>
      </c>
      <c r="D4822" s="111"/>
      <c r="E4822" s="173"/>
      <c r="F4822" s="66" t="str">
        <f t="shared" si="417"/>
        <v>UN</v>
      </c>
      <c r="G4822" s="169">
        <f t="shared" si="418"/>
        <v>0.3</v>
      </c>
      <c r="H4822" s="306">
        <v>2E-3</v>
      </c>
      <c r="I4822" s="169">
        <f t="shared" si="419"/>
        <v>5.9999999999999995E-4</v>
      </c>
    </row>
    <row r="4823" spans="1:9">
      <c r="A4823" s="96" t="s">
        <v>5869</v>
      </c>
      <c r="B4823" s="97" t="s">
        <v>4953</v>
      </c>
      <c r="C4823" s="98" t="s">
        <v>1531</v>
      </c>
      <c r="D4823" s="111"/>
      <c r="E4823" s="173"/>
      <c r="F4823" s="66" t="str">
        <f t="shared" si="417"/>
        <v>FR</v>
      </c>
      <c r="G4823" s="169">
        <f t="shared" si="418"/>
        <v>3.04</v>
      </c>
      <c r="H4823" s="306">
        <v>2E-3</v>
      </c>
      <c r="I4823" s="169">
        <f t="shared" si="419"/>
        <v>6.0800000000000003E-3</v>
      </c>
    </row>
    <row r="4824" spans="1:9">
      <c r="A4824" s="96" t="s">
        <v>5869</v>
      </c>
      <c r="B4824" s="97" t="s">
        <v>4967</v>
      </c>
      <c r="C4824" s="98" t="s">
        <v>1510</v>
      </c>
      <c r="D4824" s="111"/>
      <c r="E4824" s="173"/>
      <c r="F4824" s="66" t="str">
        <f t="shared" si="417"/>
        <v>UN</v>
      </c>
      <c r="G4824" s="169">
        <f t="shared" si="418"/>
        <v>0.5625</v>
      </c>
      <c r="H4824" s="168">
        <v>1</v>
      </c>
      <c r="I4824" s="169">
        <f t="shared" si="419"/>
        <v>0.5625</v>
      </c>
    </row>
    <row r="4825" spans="1:9">
      <c r="A4825" s="96" t="s">
        <v>5869</v>
      </c>
      <c r="B4825" s="97" t="s">
        <v>4902</v>
      </c>
      <c r="C4825" s="131" t="s">
        <v>364</v>
      </c>
      <c r="D4825" s="111"/>
      <c r="E4825" s="173"/>
      <c r="F4825" s="66" t="str">
        <f t="shared" si="417"/>
        <v>ROL</v>
      </c>
      <c r="G4825" s="169">
        <f t="shared" si="418"/>
        <v>4.4000000000000004</v>
      </c>
      <c r="H4825" s="306">
        <v>5.0000000000000001E-3</v>
      </c>
      <c r="I4825" s="169">
        <f t="shared" si="419"/>
        <v>2.2000000000000002E-2</v>
      </c>
    </row>
    <row r="4826" spans="1:9">
      <c r="A4826" s="96" t="s">
        <v>5869</v>
      </c>
      <c r="B4826" s="97" t="s">
        <v>4951</v>
      </c>
      <c r="C4826" s="98" t="s">
        <v>1649</v>
      </c>
      <c r="D4826" s="124"/>
      <c r="E4826" s="125"/>
      <c r="F4826" s="66" t="str">
        <f t="shared" si="417"/>
        <v>UN</v>
      </c>
      <c r="G4826" s="169">
        <f t="shared" si="418"/>
        <v>16</v>
      </c>
      <c r="H4826" s="186">
        <v>4.0000000000000001E-3</v>
      </c>
      <c r="I4826" s="169">
        <f t="shared" si="419"/>
        <v>6.4000000000000001E-2</v>
      </c>
    </row>
    <row r="4827" spans="1:9">
      <c r="A4827" s="96" t="s">
        <v>5869</v>
      </c>
      <c r="B4827" s="97" t="s">
        <v>4878</v>
      </c>
      <c r="C4827" s="98" t="s">
        <v>1462</v>
      </c>
      <c r="D4827" s="124"/>
      <c r="E4827" s="125"/>
      <c r="F4827" s="66" t="str">
        <f t="shared" si="417"/>
        <v>UN</v>
      </c>
      <c r="G4827" s="169">
        <f t="shared" si="418"/>
        <v>10.63</v>
      </c>
      <c r="H4827" s="102">
        <v>0.02</v>
      </c>
      <c r="I4827" s="169">
        <f t="shared" si="419"/>
        <v>0.21260000000000001</v>
      </c>
    </row>
    <row r="4828" spans="1:9">
      <c r="A4828" s="96" t="s">
        <v>5869</v>
      </c>
      <c r="B4828" s="183"/>
      <c r="C4828" s="59" t="s">
        <v>3627</v>
      </c>
      <c r="D4828" s="124"/>
      <c r="E4828" s="125"/>
      <c r="F4828" s="66" t="str">
        <f t="shared" si="417"/>
        <v>DET</v>
      </c>
      <c r="G4828" s="169">
        <f t="shared" si="418"/>
        <v>0.9</v>
      </c>
      <c r="H4828" s="184">
        <f>+VLOOKUP(C4828,$C$7896:$P$9810,7,FALSE)</f>
        <v>1.3</v>
      </c>
      <c r="I4828" s="169">
        <f t="shared" si="419"/>
        <v>1.1700000000000002</v>
      </c>
    </row>
    <row r="4829" spans="1:9">
      <c r="A4829" s="96" t="s">
        <v>5869</v>
      </c>
      <c r="B4829" s="116" t="s">
        <v>4421</v>
      </c>
      <c r="C4829" s="117"/>
      <c r="D4829" s="118"/>
      <c r="E4829" s="118"/>
      <c r="F4829" s="119"/>
      <c r="G4829" s="120"/>
      <c r="H4829" s="309"/>
      <c r="I4829" s="134">
        <f>SUBTOTAL(9,I4817:I4828)</f>
        <v>2.5933799999999998</v>
      </c>
    </row>
    <row r="4830" spans="1:9">
      <c r="A4830" s="96" t="s">
        <v>5869</v>
      </c>
      <c r="B4830" s="157"/>
      <c r="C4830" s="187"/>
      <c r="D4830" s="129"/>
      <c r="E4830" s="129"/>
      <c r="F4830" s="188"/>
      <c r="G4830" s="137"/>
      <c r="H4830" s="310"/>
      <c r="I4830" s="161"/>
    </row>
    <row r="4831" spans="1:9" ht="14.25">
      <c r="A4831" s="440" t="s">
        <v>5892</v>
      </c>
      <c r="B4831" s="108" t="s">
        <v>4704</v>
      </c>
      <c r="D4831" s="172"/>
      <c r="H4831" s="295"/>
    </row>
    <row r="4832" spans="1:9">
      <c r="A4832" s="96" t="s">
        <v>5869</v>
      </c>
      <c r="H4832" s="295"/>
    </row>
    <row r="4833" spans="1:9" ht="25.5">
      <c r="A4833" s="96" t="s">
        <v>5869</v>
      </c>
      <c r="B4833" s="90" t="s">
        <v>5562</v>
      </c>
      <c r="C4833" s="23" t="s">
        <v>1406</v>
      </c>
      <c r="D4833" s="124"/>
      <c r="E4833" s="125"/>
      <c r="F4833" s="24" t="s">
        <v>1407</v>
      </c>
      <c r="G4833" s="51" t="s">
        <v>2730</v>
      </c>
      <c r="H4833" s="311" t="s">
        <v>4415</v>
      </c>
      <c r="I4833" s="24" t="s">
        <v>1403</v>
      </c>
    </row>
    <row r="4834" spans="1:9">
      <c r="A4834" s="96" t="s">
        <v>5869</v>
      </c>
      <c r="B4834" s="97" t="s">
        <v>4884</v>
      </c>
      <c r="C4834" s="126" t="s">
        <v>520</v>
      </c>
      <c r="D4834" s="124"/>
      <c r="E4834" s="125"/>
      <c r="F4834" s="66" t="str">
        <f t="shared" ref="F4834:F4845" si="420">+VLOOKUP(C4834,$C$7896:$P$9810,4,FALSE)</f>
        <v>UN</v>
      </c>
      <c r="G4834" s="169">
        <f t="shared" ref="G4834:G4845" si="421">+VLOOKUP(C4834,$C$7896:$P$9810,13,FALSE)</f>
        <v>8.7499999999999994E-2</v>
      </c>
      <c r="H4834" s="306">
        <v>1</v>
      </c>
      <c r="I4834" s="169">
        <f t="shared" ref="I4834:I4845" si="422">G4834*H4834</f>
        <v>8.7499999999999994E-2</v>
      </c>
    </row>
    <row r="4835" spans="1:9">
      <c r="A4835" s="96" t="s">
        <v>5869</v>
      </c>
      <c r="B4835" s="97" t="s">
        <v>4879</v>
      </c>
      <c r="C4835" s="98" t="s">
        <v>545</v>
      </c>
      <c r="D4835" s="124"/>
      <c r="E4835" s="125"/>
      <c r="F4835" s="66" t="str">
        <f t="shared" si="420"/>
        <v>CM3</v>
      </c>
      <c r="G4835" s="169">
        <f t="shared" si="421"/>
        <v>8.6999999999999994E-3</v>
      </c>
      <c r="H4835" s="306">
        <v>10</v>
      </c>
      <c r="I4835" s="169">
        <f t="shared" si="422"/>
        <v>8.6999999999999994E-2</v>
      </c>
    </row>
    <row r="4836" spans="1:9">
      <c r="A4836" s="96" t="s">
        <v>5869</v>
      </c>
      <c r="B4836" s="97" t="s">
        <v>4881</v>
      </c>
      <c r="C4836" s="98" t="s">
        <v>546</v>
      </c>
      <c r="D4836" s="124"/>
      <c r="E4836" s="125"/>
      <c r="F4836" s="66" t="str">
        <f t="shared" si="420"/>
        <v>PQ</v>
      </c>
      <c r="G4836" s="169">
        <f t="shared" si="421"/>
        <v>15</v>
      </c>
      <c r="H4836" s="305">
        <v>5.0000000000000001E-3</v>
      </c>
      <c r="I4836" s="169">
        <f t="shared" si="422"/>
        <v>7.4999999999999997E-2</v>
      </c>
    </row>
    <row r="4837" spans="1:9">
      <c r="A4837" s="96" t="s">
        <v>5869</v>
      </c>
      <c r="B4837" s="97" t="s">
        <v>4944</v>
      </c>
      <c r="C4837" s="98" t="s">
        <v>1101</v>
      </c>
      <c r="D4837" s="81"/>
      <c r="E4837" s="66"/>
      <c r="F4837" s="66" t="str">
        <f t="shared" si="420"/>
        <v>UN</v>
      </c>
      <c r="G4837" s="169">
        <f t="shared" si="421"/>
        <v>0.3</v>
      </c>
      <c r="H4837" s="306">
        <v>1</v>
      </c>
      <c r="I4837" s="169">
        <f t="shared" si="422"/>
        <v>0.3</v>
      </c>
    </row>
    <row r="4838" spans="1:9">
      <c r="A4838" s="96" t="s">
        <v>5869</v>
      </c>
      <c r="B4838" s="97" t="s">
        <v>4951</v>
      </c>
      <c r="C4838" s="98" t="s">
        <v>5896</v>
      </c>
      <c r="D4838" s="111"/>
      <c r="E4838" s="173"/>
      <c r="F4838" s="66" t="str">
        <f t="shared" si="420"/>
        <v>UN</v>
      </c>
      <c r="G4838" s="169">
        <f t="shared" si="421"/>
        <v>1.22</v>
      </c>
      <c r="H4838" s="306">
        <v>5.0000000000000001E-3</v>
      </c>
      <c r="I4838" s="169">
        <f t="shared" si="422"/>
        <v>6.1000000000000004E-3</v>
      </c>
    </row>
    <row r="4839" spans="1:9">
      <c r="A4839" s="96" t="s">
        <v>5869</v>
      </c>
      <c r="B4839" s="97" t="s">
        <v>4956</v>
      </c>
      <c r="C4839" s="98" t="s">
        <v>323</v>
      </c>
      <c r="D4839" s="111"/>
      <c r="E4839" s="173"/>
      <c r="F4839" s="66" t="str">
        <f t="shared" si="420"/>
        <v>UN</v>
      </c>
      <c r="G4839" s="169">
        <f t="shared" si="421"/>
        <v>0.3</v>
      </c>
      <c r="H4839" s="306">
        <v>2E-3</v>
      </c>
      <c r="I4839" s="169">
        <f t="shared" si="422"/>
        <v>5.9999999999999995E-4</v>
      </c>
    </row>
    <row r="4840" spans="1:9">
      <c r="A4840" s="96" t="s">
        <v>5869</v>
      </c>
      <c r="B4840" s="97" t="s">
        <v>4953</v>
      </c>
      <c r="C4840" s="98" t="s">
        <v>1531</v>
      </c>
      <c r="D4840" s="111"/>
      <c r="E4840" s="173"/>
      <c r="F4840" s="66" t="str">
        <f t="shared" si="420"/>
        <v>FR</v>
      </c>
      <c r="G4840" s="169">
        <f t="shared" si="421"/>
        <v>3.04</v>
      </c>
      <c r="H4840" s="306">
        <v>2E-3</v>
      </c>
      <c r="I4840" s="169">
        <f t="shared" si="422"/>
        <v>6.0800000000000003E-3</v>
      </c>
    </row>
    <row r="4841" spans="1:9">
      <c r="A4841" s="96" t="s">
        <v>5869</v>
      </c>
      <c r="B4841" s="97" t="s">
        <v>4967</v>
      </c>
      <c r="C4841" s="98" t="s">
        <v>1510</v>
      </c>
      <c r="D4841" s="111"/>
      <c r="E4841" s="173"/>
      <c r="F4841" s="66" t="str">
        <f t="shared" si="420"/>
        <v>UN</v>
      </c>
      <c r="G4841" s="169">
        <f t="shared" si="421"/>
        <v>0.5625</v>
      </c>
      <c r="H4841" s="168">
        <v>1</v>
      </c>
      <c r="I4841" s="169">
        <f t="shared" si="422"/>
        <v>0.5625</v>
      </c>
    </row>
    <row r="4842" spans="1:9">
      <c r="A4842" s="96" t="s">
        <v>5869</v>
      </c>
      <c r="B4842" s="97" t="s">
        <v>4902</v>
      </c>
      <c r="C4842" s="131" t="s">
        <v>364</v>
      </c>
      <c r="D4842" s="111"/>
      <c r="E4842" s="173"/>
      <c r="F4842" s="66" t="str">
        <f t="shared" si="420"/>
        <v>ROL</v>
      </c>
      <c r="G4842" s="169">
        <f t="shared" si="421"/>
        <v>4.4000000000000004</v>
      </c>
      <c r="H4842" s="306">
        <v>5.0000000000000001E-3</v>
      </c>
      <c r="I4842" s="169">
        <f t="shared" si="422"/>
        <v>2.2000000000000002E-2</v>
      </c>
    </row>
    <row r="4843" spans="1:9">
      <c r="A4843" s="96" t="s">
        <v>5869</v>
      </c>
      <c r="B4843" s="97" t="s">
        <v>4951</v>
      </c>
      <c r="C4843" s="98" t="s">
        <v>1649</v>
      </c>
      <c r="D4843" s="124"/>
      <c r="E4843" s="125"/>
      <c r="F4843" s="66" t="str">
        <f t="shared" si="420"/>
        <v>UN</v>
      </c>
      <c r="G4843" s="169">
        <f t="shared" si="421"/>
        <v>16</v>
      </c>
      <c r="H4843" s="186">
        <v>4.0000000000000001E-3</v>
      </c>
      <c r="I4843" s="169">
        <f t="shared" si="422"/>
        <v>6.4000000000000001E-2</v>
      </c>
    </row>
    <row r="4844" spans="1:9">
      <c r="A4844" s="96" t="s">
        <v>5869</v>
      </c>
      <c r="B4844" s="97" t="s">
        <v>4878</v>
      </c>
      <c r="C4844" s="98" t="s">
        <v>1462</v>
      </c>
      <c r="D4844" s="124"/>
      <c r="E4844" s="125"/>
      <c r="F4844" s="66" t="str">
        <f t="shared" si="420"/>
        <v>UN</v>
      </c>
      <c r="G4844" s="169">
        <f t="shared" si="421"/>
        <v>10.63</v>
      </c>
      <c r="H4844" s="102">
        <v>0.02</v>
      </c>
      <c r="I4844" s="169">
        <f t="shared" si="422"/>
        <v>0.21260000000000001</v>
      </c>
    </row>
    <row r="4845" spans="1:9">
      <c r="A4845" s="96" t="s">
        <v>5869</v>
      </c>
      <c r="B4845" s="183"/>
      <c r="C4845" s="59" t="s">
        <v>3628</v>
      </c>
      <c r="D4845" s="124"/>
      <c r="E4845" s="125"/>
      <c r="F4845" s="66" t="str">
        <f t="shared" si="420"/>
        <v>DET</v>
      </c>
      <c r="G4845" s="169">
        <f t="shared" si="421"/>
        <v>0.9</v>
      </c>
      <c r="H4845" s="184">
        <f>+VLOOKUP(C4845,$C$7896:$P$9810,7,FALSE)</f>
        <v>1.3</v>
      </c>
      <c r="I4845" s="169">
        <f t="shared" si="422"/>
        <v>1.1700000000000002</v>
      </c>
    </row>
    <row r="4846" spans="1:9">
      <c r="A4846" s="96" t="s">
        <v>5869</v>
      </c>
      <c r="B4846" s="116" t="s">
        <v>4421</v>
      </c>
      <c r="C4846" s="117"/>
      <c r="D4846" s="118"/>
      <c r="E4846" s="118"/>
      <c r="F4846" s="119"/>
      <c r="G4846" s="120"/>
      <c r="H4846" s="309"/>
      <c r="I4846" s="134">
        <f>SUBTOTAL(9,I4834:I4845)</f>
        <v>2.5933799999999998</v>
      </c>
    </row>
    <row r="4847" spans="1:9">
      <c r="A4847" s="96" t="s">
        <v>5869</v>
      </c>
      <c r="B4847" s="157"/>
      <c r="C4847" s="187"/>
      <c r="D4847" s="129"/>
      <c r="E4847" s="129"/>
      <c r="F4847" s="188"/>
      <c r="G4847" s="137"/>
      <c r="H4847" s="310"/>
      <c r="I4847" s="161"/>
    </row>
    <row r="4848" spans="1:9" ht="14.25">
      <c r="A4848" s="440" t="s">
        <v>5892</v>
      </c>
      <c r="B4848" s="108" t="s">
        <v>4705</v>
      </c>
      <c r="D4848" s="172"/>
      <c r="H4848" s="295"/>
    </row>
    <row r="4849" spans="1:9">
      <c r="A4849" s="96" t="s">
        <v>5869</v>
      </c>
      <c r="H4849" s="295"/>
    </row>
    <row r="4850" spans="1:9" ht="25.5">
      <c r="A4850" s="96" t="s">
        <v>5869</v>
      </c>
      <c r="B4850" s="90" t="s">
        <v>5562</v>
      </c>
      <c r="C4850" s="23" t="s">
        <v>1406</v>
      </c>
      <c r="D4850" s="124"/>
      <c r="E4850" s="125"/>
      <c r="F4850" s="24" t="s">
        <v>1407</v>
      </c>
      <c r="G4850" s="51" t="s">
        <v>2730</v>
      </c>
      <c r="H4850" s="311" t="s">
        <v>4415</v>
      </c>
      <c r="I4850" s="24" t="s">
        <v>1403</v>
      </c>
    </row>
    <row r="4851" spans="1:9">
      <c r="A4851" s="96" t="s">
        <v>5869</v>
      </c>
      <c r="B4851" s="97" t="s">
        <v>4884</v>
      </c>
      <c r="C4851" s="126" t="s">
        <v>520</v>
      </c>
      <c r="D4851" s="124"/>
      <c r="E4851" s="125"/>
      <c r="F4851" s="66" t="str">
        <f t="shared" ref="F4851:F4862" si="423">+VLOOKUP(C4851,$C$7896:$P$9810,4,FALSE)</f>
        <v>UN</v>
      </c>
      <c r="G4851" s="169">
        <f t="shared" ref="G4851:G4862" si="424">+VLOOKUP(C4851,$C$7896:$P$9810,13,FALSE)</f>
        <v>8.7499999999999994E-2</v>
      </c>
      <c r="H4851" s="306">
        <v>1</v>
      </c>
      <c r="I4851" s="169">
        <f t="shared" ref="I4851:I4862" si="425">G4851*H4851</f>
        <v>8.7499999999999994E-2</v>
      </c>
    </row>
    <row r="4852" spans="1:9">
      <c r="A4852" s="96" t="s">
        <v>5869</v>
      </c>
      <c r="B4852" s="97" t="s">
        <v>4879</v>
      </c>
      <c r="C4852" s="98" t="s">
        <v>545</v>
      </c>
      <c r="D4852" s="124"/>
      <c r="E4852" s="125"/>
      <c r="F4852" s="66" t="str">
        <f t="shared" si="423"/>
        <v>CM3</v>
      </c>
      <c r="G4852" s="169">
        <f t="shared" si="424"/>
        <v>8.6999999999999994E-3</v>
      </c>
      <c r="H4852" s="306">
        <v>10</v>
      </c>
      <c r="I4852" s="169">
        <f t="shared" si="425"/>
        <v>8.6999999999999994E-2</v>
      </c>
    </row>
    <row r="4853" spans="1:9">
      <c r="A4853" s="96" t="s">
        <v>5869</v>
      </c>
      <c r="B4853" s="97" t="s">
        <v>4881</v>
      </c>
      <c r="C4853" s="98" t="s">
        <v>546</v>
      </c>
      <c r="D4853" s="124"/>
      <c r="E4853" s="125"/>
      <c r="F4853" s="66" t="str">
        <f t="shared" si="423"/>
        <v>PQ</v>
      </c>
      <c r="G4853" s="169">
        <f t="shared" si="424"/>
        <v>15</v>
      </c>
      <c r="H4853" s="305">
        <v>5.0000000000000001E-3</v>
      </c>
      <c r="I4853" s="169">
        <f t="shared" si="425"/>
        <v>7.4999999999999997E-2</v>
      </c>
    </row>
    <row r="4854" spans="1:9">
      <c r="A4854" s="96" t="s">
        <v>5869</v>
      </c>
      <c r="B4854" s="97" t="s">
        <v>4944</v>
      </c>
      <c r="C4854" s="98" t="s">
        <v>1101</v>
      </c>
      <c r="D4854" s="81"/>
      <c r="E4854" s="66"/>
      <c r="F4854" s="66" t="str">
        <f t="shared" si="423"/>
        <v>UN</v>
      </c>
      <c r="G4854" s="169">
        <f t="shared" si="424"/>
        <v>0.3</v>
      </c>
      <c r="H4854" s="306">
        <v>1</v>
      </c>
      <c r="I4854" s="169">
        <f t="shared" si="425"/>
        <v>0.3</v>
      </c>
    </row>
    <row r="4855" spans="1:9">
      <c r="A4855" s="96" t="s">
        <v>5869</v>
      </c>
      <c r="B4855" s="97" t="s">
        <v>4951</v>
      </c>
      <c r="C4855" s="98" t="s">
        <v>5896</v>
      </c>
      <c r="D4855" s="111"/>
      <c r="E4855" s="173"/>
      <c r="F4855" s="66" t="str">
        <f t="shared" si="423"/>
        <v>UN</v>
      </c>
      <c r="G4855" s="169">
        <f t="shared" si="424"/>
        <v>1.22</v>
      </c>
      <c r="H4855" s="306">
        <v>5.0000000000000001E-3</v>
      </c>
      <c r="I4855" s="169">
        <f t="shared" si="425"/>
        <v>6.1000000000000004E-3</v>
      </c>
    </row>
    <row r="4856" spans="1:9">
      <c r="A4856" s="96" t="s">
        <v>5869</v>
      </c>
      <c r="B4856" s="97" t="s">
        <v>4956</v>
      </c>
      <c r="C4856" s="98" t="s">
        <v>323</v>
      </c>
      <c r="D4856" s="111"/>
      <c r="E4856" s="173"/>
      <c r="F4856" s="66" t="str">
        <f t="shared" si="423"/>
        <v>UN</v>
      </c>
      <c r="G4856" s="169">
        <f t="shared" si="424"/>
        <v>0.3</v>
      </c>
      <c r="H4856" s="306">
        <v>2E-3</v>
      </c>
      <c r="I4856" s="169">
        <f t="shared" si="425"/>
        <v>5.9999999999999995E-4</v>
      </c>
    </row>
    <row r="4857" spans="1:9">
      <c r="A4857" s="96" t="s">
        <v>5869</v>
      </c>
      <c r="B4857" s="97" t="s">
        <v>4953</v>
      </c>
      <c r="C4857" s="98" t="s">
        <v>1531</v>
      </c>
      <c r="D4857" s="111"/>
      <c r="E4857" s="173"/>
      <c r="F4857" s="66" t="str">
        <f t="shared" si="423"/>
        <v>FR</v>
      </c>
      <c r="G4857" s="169">
        <f t="shared" si="424"/>
        <v>3.04</v>
      </c>
      <c r="H4857" s="306">
        <v>2E-3</v>
      </c>
      <c r="I4857" s="169">
        <f t="shared" si="425"/>
        <v>6.0800000000000003E-3</v>
      </c>
    </row>
    <row r="4858" spans="1:9">
      <c r="A4858" s="96" t="s">
        <v>5869</v>
      </c>
      <c r="B4858" s="97" t="s">
        <v>4967</v>
      </c>
      <c r="C4858" s="98" t="s">
        <v>1510</v>
      </c>
      <c r="D4858" s="111"/>
      <c r="E4858" s="173"/>
      <c r="F4858" s="66" t="str">
        <f t="shared" si="423"/>
        <v>UN</v>
      </c>
      <c r="G4858" s="169">
        <f t="shared" si="424"/>
        <v>0.5625</v>
      </c>
      <c r="H4858" s="168">
        <v>1</v>
      </c>
      <c r="I4858" s="169">
        <f t="shared" si="425"/>
        <v>0.5625</v>
      </c>
    </row>
    <row r="4859" spans="1:9">
      <c r="A4859" s="96" t="s">
        <v>5869</v>
      </c>
      <c r="B4859" s="97" t="s">
        <v>4902</v>
      </c>
      <c r="C4859" s="131" t="s">
        <v>364</v>
      </c>
      <c r="D4859" s="111"/>
      <c r="E4859" s="173"/>
      <c r="F4859" s="66" t="str">
        <f t="shared" si="423"/>
        <v>ROL</v>
      </c>
      <c r="G4859" s="169">
        <f t="shared" si="424"/>
        <v>4.4000000000000004</v>
      </c>
      <c r="H4859" s="306">
        <v>5.0000000000000001E-3</v>
      </c>
      <c r="I4859" s="169">
        <f t="shared" si="425"/>
        <v>2.2000000000000002E-2</v>
      </c>
    </row>
    <row r="4860" spans="1:9">
      <c r="A4860" s="96" t="s">
        <v>5869</v>
      </c>
      <c r="B4860" s="97" t="s">
        <v>4951</v>
      </c>
      <c r="C4860" s="98" t="s">
        <v>1649</v>
      </c>
      <c r="D4860" s="124"/>
      <c r="E4860" s="125"/>
      <c r="F4860" s="66" t="str">
        <f t="shared" si="423"/>
        <v>UN</v>
      </c>
      <c r="G4860" s="169">
        <f t="shared" si="424"/>
        <v>16</v>
      </c>
      <c r="H4860" s="186">
        <v>4.0000000000000001E-3</v>
      </c>
      <c r="I4860" s="169">
        <f t="shared" si="425"/>
        <v>6.4000000000000001E-2</v>
      </c>
    </row>
    <row r="4861" spans="1:9">
      <c r="A4861" s="96" t="s">
        <v>5869</v>
      </c>
      <c r="B4861" s="97" t="s">
        <v>4878</v>
      </c>
      <c r="C4861" s="98" t="s">
        <v>1462</v>
      </c>
      <c r="D4861" s="124"/>
      <c r="E4861" s="125"/>
      <c r="F4861" s="66" t="str">
        <f t="shared" si="423"/>
        <v>UN</v>
      </c>
      <c r="G4861" s="169">
        <f t="shared" si="424"/>
        <v>10.63</v>
      </c>
      <c r="H4861" s="102">
        <v>0.02</v>
      </c>
      <c r="I4861" s="169">
        <f t="shared" si="425"/>
        <v>0.21260000000000001</v>
      </c>
    </row>
    <row r="4862" spans="1:9">
      <c r="A4862" s="96" t="s">
        <v>5869</v>
      </c>
      <c r="B4862" s="183"/>
      <c r="C4862" s="59" t="s">
        <v>3629</v>
      </c>
      <c r="D4862" s="124"/>
      <c r="E4862" s="125"/>
      <c r="F4862" s="66" t="str">
        <f t="shared" si="423"/>
        <v>DET</v>
      </c>
      <c r="G4862" s="169">
        <f t="shared" si="424"/>
        <v>1.1200000000000001</v>
      </c>
      <c r="H4862" s="184">
        <f>+VLOOKUP(C4862,$C$7896:$P$9810,7,FALSE)</f>
        <v>1.3</v>
      </c>
      <c r="I4862" s="169">
        <f t="shared" si="425"/>
        <v>1.4560000000000002</v>
      </c>
    </row>
    <row r="4863" spans="1:9">
      <c r="A4863" s="96" t="s">
        <v>5869</v>
      </c>
      <c r="B4863" s="116" t="s">
        <v>4421</v>
      </c>
      <c r="C4863" s="117"/>
      <c r="D4863" s="118"/>
      <c r="E4863" s="118"/>
      <c r="F4863" s="119"/>
      <c r="G4863" s="120"/>
      <c r="H4863" s="309"/>
      <c r="I4863" s="134">
        <f>SUBTOTAL(9,I4851:I4862)</f>
        <v>2.8793800000000003</v>
      </c>
    </row>
    <row r="4864" spans="1:9">
      <c r="A4864" s="96" t="s">
        <v>5869</v>
      </c>
      <c r="B4864" s="157"/>
      <c r="C4864" s="187"/>
      <c r="D4864" s="129"/>
      <c r="E4864" s="129"/>
      <c r="F4864" s="188"/>
      <c r="G4864" s="137"/>
      <c r="H4864" s="310"/>
      <c r="I4864" s="161"/>
    </row>
    <row r="4865" spans="1:9" ht="14.25">
      <c r="A4865" s="440" t="s">
        <v>5892</v>
      </c>
      <c r="B4865" s="108" t="s">
        <v>4706</v>
      </c>
      <c r="D4865" s="172"/>
      <c r="H4865" s="295"/>
    </row>
    <row r="4866" spans="1:9">
      <c r="A4866" s="96" t="s">
        <v>5869</v>
      </c>
      <c r="H4866" s="295"/>
    </row>
    <row r="4867" spans="1:9" ht="25.5">
      <c r="A4867" s="96" t="s">
        <v>5869</v>
      </c>
      <c r="B4867" s="90" t="s">
        <v>5562</v>
      </c>
      <c r="C4867" s="23" t="s">
        <v>1406</v>
      </c>
      <c r="D4867" s="124"/>
      <c r="E4867" s="125"/>
      <c r="F4867" s="24" t="s">
        <v>1407</v>
      </c>
      <c r="G4867" s="51" t="s">
        <v>2730</v>
      </c>
      <c r="H4867" s="311" t="s">
        <v>4415</v>
      </c>
      <c r="I4867" s="24" t="s">
        <v>1403</v>
      </c>
    </row>
    <row r="4868" spans="1:9">
      <c r="A4868" s="96" t="s">
        <v>5869</v>
      </c>
      <c r="B4868" s="97" t="s">
        <v>4884</v>
      </c>
      <c r="C4868" s="126" t="s">
        <v>520</v>
      </c>
      <c r="D4868" s="124"/>
      <c r="E4868" s="125"/>
      <c r="F4868" s="66" t="str">
        <f t="shared" ref="F4868:F4879" si="426">+VLOOKUP(C4868,$C$7896:$P$9810,4,FALSE)</f>
        <v>UN</v>
      </c>
      <c r="G4868" s="169">
        <f t="shared" ref="G4868:G4879" si="427">+VLOOKUP(C4868,$C$7896:$P$9810,13,FALSE)</f>
        <v>8.7499999999999994E-2</v>
      </c>
      <c r="H4868" s="306">
        <v>1</v>
      </c>
      <c r="I4868" s="169">
        <f t="shared" ref="I4868:I4879" si="428">G4868*H4868</f>
        <v>8.7499999999999994E-2</v>
      </c>
    </row>
    <row r="4869" spans="1:9">
      <c r="A4869" s="96" t="s">
        <v>5869</v>
      </c>
      <c r="B4869" s="97" t="s">
        <v>4879</v>
      </c>
      <c r="C4869" s="98" t="s">
        <v>545</v>
      </c>
      <c r="D4869" s="124"/>
      <c r="E4869" s="125"/>
      <c r="F4869" s="66" t="str">
        <f t="shared" si="426"/>
        <v>CM3</v>
      </c>
      <c r="G4869" s="169">
        <f t="shared" si="427"/>
        <v>8.6999999999999994E-3</v>
      </c>
      <c r="H4869" s="306">
        <v>10</v>
      </c>
      <c r="I4869" s="169">
        <f t="shared" si="428"/>
        <v>8.6999999999999994E-2</v>
      </c>
    </row>
    <row r="4870" spans="1:9">
      <c r="A4870" s="96" t="s">
        <v>5869</v>
      </c>
      <c r="B4870" s="97" t="s">
        <v>4881</v>
      </c>
      <c r="C4870" s="98" t="s">
        <v>546</v>
      </c>
      <c r="D4870" s="124"/>
      <c r="E4870" s="125"/>
      <c r="F4870" s="66" t="str">
        <f t="shared" si="426"/>
        <v>PQ</v>
      </c>
      <c r="G4870" s="169">
        <f t="shared" si="427"/>
        <v>15</v>
      </c>
      <c r="H4870" s="305">
        <v>5.0000000000000001E-3</v>
      </c>
      <c r="I4870" s="169">
        <f t="shared" si="428"/>
        <v>7.4999999999999997E-2</v>
      </c>
    </row>
    <row r="4871" spans="1:9">
      <c r="A4871" s="96" t="s">
        <v>5869</v>
      </c>
      <c r="B4871" s="97" t="s">
        <v>4944</v>
      </c>
      <c r="C4871" s="98" t="s">
        <v>1101</v>
      </c>
      <c r="D4871" s="81"/>
      <c r="E4871" s="66"/>
      <c r="F4871" s="66" t="str">
        <f t="shared" si="426"/>
        <v>UN</v>
      </c>
      <c r="G4871" s="169">
        <f t="shared" si="427"/>
        <v>0.3</v>
      </c>
      <c r="H4871" s="306">
        <v>1</v>
      </c>
      <c r="I4871" s="169">
        <f t="shared" si="428"/>
        <v>0.3</v>
      </c>
    </row>
    <row r="4872" spans="1:9">
      <c r="A4872" s="96" t="s">
        <v>5869</v>
      </c>
      <c r="B4872" s="97" t="s">
        <v>4951</v>
      </c>
      <c r="C4872" s="98" t="s">
        <v>5896</v>
      </c>
      <c r="D4872" s="111"/>
      <c r="E4872" s="173"/>
      <c r="F4872" s="66" t="str">
        <f t="shared" si="426"/>
        <v>UN</v>
      </c>
      <c r="G4872" s="169">
        <f t="shared" si="427"/>
        <v>1.22</v>
      </c>
      <c r="H4872" s="306">
        <v>5.0000000000000001E-3</v>
      </c>
      <c r="I4872" s="169">
        <f t="shared" si="428"/>
        <v>6.1000000000000004E-3</v>
      </c>
    </row>
    <row r="4873" spans="1:9">
      <c r="A4873" s="96" t="s">
        <v>5869</v>
      </c>
      <c r="B4873" s="97" t="s">
        <v>4956</v>
      </c>
      <c r="C4873" s="98" t="s">
        <v>323</v>
      </c>
      <c r="D4873" s="111"/>
      <c r="E4873" s="173"/>
      <c r="F4873" s="66" t="str">
        <f t="shared" si="426"/>
        <v>UN</v>
      </c>
      <c r="G4873" s="169">
        <f t="shared" si="427"/>
        <v>0.3</v>
      </c>
      <c r="H4873" s="306">
        <v>2E-3</v>
      </c>
      <c r="I4873" s="169">
        <f t="shared" si="428"/>
        <v>5.9999999999999995E-4</v>
      </c>
    </row>
    <row r="4874" spans="1:9">
      <c r="A4874" s="96" t="s">
        <v>5869</v>
      </c>
      <c r="B4874" s="97" t="s">
        <v>4953</v>
      </c>
      <c r="C4874" s="98" t="s">
        <v>1531</v>
      </c>
      <c r="D4874" s="111"/>
      <c r="E4874" s="173"/>
      <c r="F4874" s="66" t="str">
        <f t="shared" si="426"/>
        <v>FR</v>
      </c>
      <c r="G4874" s="169">
        <f t="shared" si="427"/>
        <v>3.04</v>
      </c>
      <c r="H4874" s="306">
        <v>2E-3</v>
      </c>
      <c r="I4874" s="169">
        <f t="shared" si="428"/>
        <v>6.0800000000000003E-3</v>
      </c>
    </row>
    <row r="4875" spans="1:9">
      <c r="A4875" s="96" t="s">
        <v>5869</v>
      </c>
      <c r="B4875" s="97" t="s">
        <v>4967</v>
      </c>
      <c r="C4875" s="98" t="s">
        <v>1510</v>
      </c>
      <c r="D4875" s="111"/>
      <c r="E4875" s="173"/>
      <c r="F4875" s="66" t="str">
        <f t="shared" si="426"/>
        <v>UN</v>
      </c>
      <c r="G4875" s="169">
        <f t="shared" si="427"/>
        <v>0.5625</v>
      </c>
      <c r="H4875" s="168">
        <v>1</v>
      </c>
      <c r="I4875" s="169">
        <f t="shared" si="428"/>
        <v>0.5625</v>
      </c>
    </row>
    <row r="4876" spans="1:9">
      <c r="A4876" s="96" t="s">
        <v>5869</v>
      </c>
      <c r="B4876" s="97" t="s">
        <v>4902</v>
      </c>
      <c r="C4876" s="131" t="s">
        <v>364</v>
      </c>
      <c r="D4876" s="111"/>
      <c r="E4876" s="173"/>
      <c r="F4876" s="66" t="str">
        <f t="shared" si="426"/>
        <v>ROL</v>
      </c>
      <c r="G4876" s="169">
        <f t="shared" si="427"/>
        <v>4.4000000000000004</v>
      </c>
      <c r="H4876" s="306">
        <v>5.0000000000000001E-3</v>
      </c>
      <c r="I4876" s="169">
        <f t="shared" si="428"/>
        <v>2.2000000000000002E-2</v>
      </c>
    </row>
    <row r="4877" spans="1:9">
      <c r="A4877" s="96" t="s">
        <v>5869</v>
      </c>
      <c r="B4877" s="97" t="s">
        <v>4951</v>
      </c>
      <c r="C4877" s="98" t="s">
        <v>1649</v>
      </c>
      <c r="D4877" s="124"/>
      <c r="E4877" s="125"/>
      <c r="F4877" s="66" t="str">
        <f t="shared" si="426"/>
        <v>UN</v>
      </c>
      <c r="G4877" s="169">
        <f t="shared" si="427"/>
        <v>16</v>
      </c>
      <c r="H4877" s="186">
        <v>4.0000000000000001E-3</v>
      </c>
      <c r="I4877" s="169">
        <f t="shared" si="428"/>
        <v>6.4000000000000001E-2</v>
      </c>
    </row>
    <row r="4878" spans="1:9">
      <c r="A4878" s="96" t="s">
        <v>5869</v>
      </c>
      <c r="B4878" s="97" t="s">
        <v>4878</v>
      </c>
      <c r="C4878" s="98" t="s">
        <v>1462</v>
      </c>
      <c r="D4878" s="124"/>
      <c r="E4878" s="125"/>
      <c r="F4878" s="66" t="str">
        <f t="shared" si="426"/>
        <v>UN</v>
      </c>
      <c r="G4878" s="169">
        <f t="shared" si="427"/>
        <v>10.63</v>
      </c>
      <c r="H4878" s="102">
        <v>0.02</v>
      </c>
      <c r="I4878" s="169">
        <f t="shared" si="428"/>
        <v>0.21260000000000001</v>
      </c>
    </row>
    <row r="4879" spans="1:9">
      <c r="A4879" s="96" t="s">
        <v>5869</v>
      </c>
      <c r="B4879" s="183"/>
      <c r="C4879" s="59" t="s">
        <v>3631</v>
      </c>
      <c r="D4879" s="124"/>
      <c r="E4879" s="125"/>
      <c r="F4879" s="66" t="str">
        <f t="shared" si="426"/>
        <v>DET</v>
      </c>
      <c r="G4879" s="169">
        <f t="shared" si="427"/>
        <v>0.8</v>
      </c>
      <c r="H4879" s="184">
        <f>+VLOOKUP(C4879,$C$7896:$P$9810,7,FALSE)</f>
        <v>1.3</v>
      </c>
      <c r="I4879" s="169">
        <f t="shared" si="428"/>
        <v>1.04</v>
      </c>
    </row>
    <row r="4880" spans="1:9">
      <c r="A4880" s="96" t="s">
        <v>5869</v>
      </c>
      <c r="B4880" s="116" t="s">
        <v>4421</v>
      </c>
      <c r="C4880" s="117"/>
      <c r="D4880" s="118"/>
      <c r="E4880" s="118"/>
      <c r="F4880" s="119"/>
      <c r="G4880" s="120"/>
      <c r="H4880" s="309"/>
      <c r="I4880" s="134">
        <f>SUBTOTAL(9,I4868:I4879)</f>
        <v>2.4633799999999999</v>
      </c>
    </row>
    <row r="4881" spans="1:9">
      <c r="A4881" s="96" t="s">
        <v>5869</v>
      </c>
      <c r="B4881" s="157"/>
      <c r="C4881" s="187"/>
      <c r="D4881" s="129"/>
      <c r="E4881" s="129"/>
      <c r="F4881" s="188"/>
      <c r="G4881" s="137"/>
      <c r="H4881" s="310"/>
      <c r="I4881" s="161"/>
    </row>
    <row r="4882" spans="1:9" ht="14.25">
      <c r="A4882" s="440" t="s">
        <v>5892</v>
      </c>
      <c r="B4882" s="108" t="s">
        <v>4707</v>
      </c>
      <c r="D4882" s="172"/>
      <c r="H4882" s="295"/>
    </row>
    <row r="4883" spans="1:9">
      <c r="A4883" s="96" t="s">
        <v>5869</v>
      </c>
      <c r="H4883" s="295"/>
    </row>
    <row r="4884" spans="1:9" ht="25.5">
      <c r="A4884" s="96" t="s">
        <v>5869</v>
      </c>
      <c r="B4884" s="90" t="s">
        <v>5562</v>
      </c>
      <c r="C4884" s="23" t="s">
        <v>1406</v>
      </c>
      <c r="D4884" s="124"/>
      <c r="E4884" s="125"/>
      <c r="F4884" s="24" t="s">
        <v>1407</v>
      </c>
      <c r="G4884" s="51" t="s">
        <v>2730</v>
      </c>
      <c r="H4884" s="311" t="s">
        <v>4415</v>
      </c>
      <c r="I4884" s="24" t="s">
        <v>1403</v>
      </c>
    </row>
    <row r="4885" spans="1:9">
      <c r="A4885" s="96" t="s">
        <v>5869</v>
      </c>
      <c r="B4885" s="97" t="s">
        <v>4884</v>
      </c>
      <c r="C4885" s="126" t="s">
        <v>520</v>
      </c>
      <c r="D4885" s="124"/>
      <c r="E4885" s="125"/>
      <c r="F4885" s="66" t="str">
        <f t="shared" ref="F4885:F4896" si="429">+VLOOKUP(C4885,$C$7896:$P$9810,4,FALSE)</f>
        <v>UN</v>
      </c>
      <c r="G4885" s="169">
        <f t="shared" ref="G4885:G4896" si="430">+VLOOKUP(C4885,$C$7896:$P$9810,13,FALSE)</f>
        <v>8.7499999999999994E-2</v>
      </c>
      <c r="H4885" s="306">
        <v>1</v>
      </c>
      <c r="I4885" s="169">
        <f t="shared" ref="I4885:I4896" si="431">G4885*H4885</f>
        <v>8.7499999999999994E-2</v>
      </c>
    </row>
    <row r="4886" spans="1:9">
      <c r="A4886" s="96" t="s">
        <v>5869</v>
      </c>
      <c r="B4886" s="97" t="s">
        <v>4879</v>
      </c>
      <c r="C4886" s="98" t="s">
        <v>545</v>
      </c>
      <c r="D4886" s="124"/>
      <c r="E4886" s="125"/>
      <c r="F4886" s="66" t="str">
        <f t="shared" si="429"/>
        <v>CM3</v>
      </c>
      <c r="G4886" s="169">
        <f t="shared" si="430"/>
        <v>8.6999999999999994E-3</v>
      </c>
      <c r="H4886" s="306">
        <v>10</v>
      </c>
      <c r="I4886" s="169">
        <f t="shared" si="431"/>
        <v>8.6999999999999994E-2</v>
      </c>
    </row>
    <row r="4887" spans="1:9">
      <c r="A4887" s="96" t="s">
        <v>5869</v>
      </c>
      <c r="B4887" s="97" t="s">
        <v>4881</v>
      </c>
      <c r="C4887" s="98" t="s">
        <v>546</v>
      </c>
      <c r="D4887" s="124"/>
      <c r="E4887" s="125"/>
      <c r="F4887" s="66" t="str">
        <f t="shared" si="429"/>
        <v>PQ</v>
      </c>
      <c r="G4887" s="169">
        <f t="shared" si="430"/>
        <v>15</v>
      </c>
      <c r="H4887" s="305">
        <v>5.0000000000000001E-3</v>
      </c>
      <c r="I4887" s="169">
        <f t="shared" si="431"/>
        <v>7.4999999999999997E-2</v>
      </c>
    </row>
    <row r="4888" spans="1:9">
      <c r="A4888" s="96" t="s">
        <v>5869</v>
      </c>
      <c r="B4888" s="97" t="s">
        <v>4944</v>
      </c>
      <c r="C4888" s="98" t="s">
        <v>1101</v>
      </c>
      <c r="D4888" s="81"/>
      <c r="E4888" s="66"/>
      <c r="F4888" s="66" t="str">
        <f t="shared" si="429"/>
        <v>UN</v>
      </c>
      <c r="G4888" s="169">
        <f t="shared" si="430"/>
        <v>0.3</v>
      </c>
      <c r="H4888" s="306">
        <v>1</v>
      </c>
      <c r="I4888" s="169">
        <f t="shared" si="431"/>
        <v>0.3</v>
      </c>
    </row>
    <row r="4889" spans="1:9">
      <c r="A4889" s="96" t="s">
        <v>5869</v>
      </c>
      <c r="B4889" s="97" t="s">
        <v>4951</v>
      </c>
      <c r="C4889" s="98" t="s">
        <v>5896</v>
      </c>
      <c r="D4889" s="111"/>
      <c r="E4889" s="173"/>
      <c r="F4889" s="66" t="str">
        <f t="shared" si="429"/>
        <v>UN</v>
      </c>
      <c r="G4889" s="169">
        <f t="shared" si="430"/>
        <v>1.22</v>
      </c>
      <c r="H4889" s="306">
        <v>5.0000000000000001E-3</v>
      </c>
      <c r="I4889" s="169">
        <f t="shared" si="431"/>
        <v>6.1000000000000004E-3</v>
      </c>
    </row>
    <row r="4890" spans="1:9">
      <c r="A4890" s="96" t="s">
        <v>5869</v>
      </c>
      <c r="B4890" s="97" t="s">
        <v>4956</v>
      </c>
      <c r="C4890" s="98" t="s">
        <v>323</v>
      </c>
      <c r="D4890" s="111"/>
      <c r="E4890" s="173"/>
      <c r="F4890" s="66" t="str">
        <f t="shared" si="429"/>
        <v>UN</v>
      </c>
      <c r="G4890" s="169">
        <f t="shared" si="430"/>
        <v>0.3</v>
      </c>
      <c r="H4890" s="306">
        <v>2E-3</v>
      </c>
      <c r="I4890" s="169">
        <f t="shared" si="431"/>
        <v>5.9999999999999995E-4</v>
      </c>
    </row>
    <row r="4891" spans="1:9">
      <c r="A4891" s="96" t="s">
        <v>5869</v>
      </c>
      <c r="B4891" s="97" t="s">
        <v>4953</v>
      </c>
      <c r="C4891" s="98" t="s">
        <v>1531</v>
      </c>
      <c r="D4891" s="111"/>
      <c r="E4891" s="173"/>
      <c r="F4891" s="66" t="str">
        <f t="shared" si="429"/>
        <v>FR</v>
      </c>
      <c r="G4891" s="169">
        <f t="shared" si="430"/>
        <v>3.04</v>
      </c>
      <c r="H4891" s="306">
        <v>2E-3</v>
      </c>
      <c r="I4891" s="169">
        <f t="shared" si="431"/>
        <v>6.0800000000000003E-3</v>
      </c>
    </row>
    <row r="4892" spans="1:9">
      <c r="A4892" s="96" t="s">
        <v>5869</v>
      </c>
      <c r="B4892" s="97" t="s">
        <v>4967</v>
      </c>
      <c r="C4892" s="98" t="s">
        <v>1510</v>
      </c>
      <c r="D4892" s="111"/>
      <c r="E4892" s="173"/>
      <c r="F4892" s="66" t="str">
        <f t="shared" si="429"/>
        <v>UN</v>
      </c>
      <c r="G4892" s="169">
        <f t="shared" si="430"/>
        <v>0.5625</v>
      </c>
      <c r="H4892" s="168">
        <v>1</v>
      </c>
      <c r="I4892" s="169">
        <f t="shared" si="431"/>
        <v>0.5625</v>
      </c>
    </row>
    <row r="4893" spans="1:9">
      <c r="A4893" s="96" t="s">
        <v>5869</v>
      </c>
      <c r="B4893" s="220">
        <v>23425</v>
      </c>
      <c r="C4893" s="98" t="s">
        <v>2443</v>
      </c>
      <c r="D4893" s="111"/>
      <c r="E4893" s="173"/>
      <c r="F4893" s="66" t="str">
        <f t="shared" si="429"/>
        <v>UN</v>
      </c>
      <c r="G4893" s="169">
        <f t="shared" si="430"/>
        <v>600</v>
      </c>
      <c r="H4893" s="180">
        <v>5.0000000000000001E-3</v>
      </c>
      <c r="I4893" s="169">
        <f t="shared" si="431"/>
        <v>3</v>
      </c>
    </row>
    <row r="4894" spans="1:9">
      <c r="A4894" s="96" t="s">
        <v>5869</v>
      </c>
      <c r="B4894" s="97" t="s">
        <v>4951</v>
      </c>
      <c r="C4894" s="98" t="s">
        <v>1649</v>
      </c>
      <c r="D4894" s="124"/>
      <c r="E4894" s="125"/>
      <c r="F4894" s="66" t="str">
        <f t="shared" si="429"/>
        <v>UN</v>
      </c>
      <c r="G4894" s="169">
        <f t="shared" si="430"/>
        <v>16</v>
      </c>
      <c r="H4894" s="186">
        <v>4.0000000000000001E-3</v>
      </c>
      <c r="I4894" s="169">
        <f t="shared" si="431"/>
        <v>6.4000000000000001E-2</v>
      </c>
    </row>
    <row r="4895" spans="1:9">
      <c r="A4895" s="96" t="s">
        <v>5869</v>
      </c>
      <c r="B4895" s="97" t="s">
        <v>4878</v>
      </c>
      <c r="C4895" s="98" t="s">
        <v>1462</v>
      </c>
      <c r="D4895" s="124"/>
      <c r="E4895" s="125"/>
      <c r="F4895" s="66" t="str">
        <f t="shared" si="429"/>
        <v>UN</v>
      </c>
      <c r="G4895" s="169">
        <f t="shared" si="430"/>
        <v>10.63</v>
      </c>
      <c r="H4895" s="102">
        <v>0.02</v>
      </c>
      <c r="I4895" s="169">
        <f t="shared" si="431"/>
        <v>0.21260000000000001</v>
      </c>
    </row>
    <row r="4896" spans="1:9">
      <c r="A4896" s="96" t="s">
        <v>5869</v>
      </c>
      <c r="B4896" s="183"/>
      <c r="C4896" s="59" t="s">
        <v>3632</v>
      </c>
      <c r="D4896" s="124"/>
      <c r="E4896" s="125"/>
      <c r="F4896" s="66" t="str">
        <f t="shared" si="429"/>
        <v>DET</v>
      </c>
      <c r="G4896" s="169">
        <f t="shared" si="430"/>
        <v>0.8</v>
      </c>
      <c r="H4896" s="184">
        <f>+VLOOKUP(C4896,$C$7896:$P$9810,7,FALSE)</f>
        <v>1.3</v>
      </c>
      <c r="I4896" s="169">
        <f t="shared" si="431"/>
        <v>1.04</v>
      </c>
    </row>
    <row r="4897" spans="1:9">
      <c r="A4897" s="96" t="s">
        <v>5869</v>
      </c>
      <c r="B4897" s="116" t="s">
        <v>4421</v>
      </c>
      <c r="C4897" s="117"/>
      <c r="D4897" s="118"/>
      <c r="E4897" s="118"/>
      <c r="F4897" s="119"/>
      <c r="G4897" s="120"/>
      <c r="H4897" s="121"/>
      <c r="I4897" s="134">
        <f>SUBTOTAL(9,I4885:I4896)</f>
        <v>5.4413799999999997</v>
      </c>
    </row>
    <row r="4898" spans="1:9">
      <c r="A4898" s="96" t="s">
        <v>5869</v>
      </c>
      <c r="B4898" s="157"/>
      <c r="C4898" s="187"/>
      <c r="D4898" s="129"/>
      <c r="E4898" s="129"/>
      <c r="F4898" s="188"/>
      <c r="G4898" s="137"/>
      <c r="H4898" s="188"/>
      <c r="I4898" s="161"/>
    </row>
    <row r="4899" spans="1:9" ht="14.25">
      <c r="A4899" s="440" t="s">
        <v>5892</v>
      </c>
      <c r="B4899" s="108" t="s">
        <v>4708</v>
      </c>
      <c r="D4899" s="172"/>
    </row>
    <row r="4900" spans="1:9">
      <c r="A4900" s="96" t="s">
        <v>5869</v>
      </c>
    </row>
    <row r="4901" spans="1:9" ht="25.5">
      <c r="A4901" s="96" t="s">
        <v>5869</v>
      </c>
      <c r="B4901" s="90" t="s">
        <v>5562</v>
      </c>
      <c r="C4901" s="23" t="s">
        <v>1406</v>
      </c>
      <c r="D4901" s="124"/>
      <c r="E4901" s="125"/>
      <c r="F4901" s="24" t="s">
        <v>1407</v>
      </c>
      <c r="G4901" s="51" t="s">
        <v>2730</v>
      </c>
      <c r="H4901" s="24" t="s">
        <v>4415</v>
      </c>
      <c r="I4901" s="24" t="s">
        <v>1403</v>
      </c>
    </row>
    <row r="4902" spans="1:9">
      <c r="A4902" s="96" t="s">
        <v>5869</v>
      </c>
      <c r="B4902" s="97" t="s">
        <v>4884</v>
      </c>
      <c r="C4902" s="126" t="s">
        <v>520</v>
      </c>
      <c r="D4902" s="124"/>
      <c r="E4902" s="125"/>
      <c r="F4902" s="66" t="str">
        <f t="shared" ref="F4902:F4913" si="432">+VLOOKUP(C4902,$C$7896:$P$9810,4,FALSE)</f>
        <v>UN</v>
      </c>
      <c r="G4902" s="169">
        <f t="shared" ref="G4902:G4913" si="433">+VLOOKUP(C4902,$C$7896:$P$9810,13,FALSE)</f>
        <v>8.7499999999999994E-2</v>
      </c>
      <c r="H4902" s="306">
        <v>1</v>
      </c>
      <c r="I4902" s="169">
        <f t="shared" ref="I4902:I4913" si="434">G4902*H4902</f>
        <v>8.7499999999999994E-2</v>
      </c>
    </row>
    <row r="4903" spans="1:9">
      <c r="A4903" s="96" t="s">
        <v>5869</v>
      </c>
      <c r="B4903" s="97" t="s">
        <v>4879</v>
      </c>
      <c r="C4903" s="98" t="s">
        <v>545</v>
      </c>
      <c r="D4903" s="124"/>
      <c r="E4903" s="125"/>
      <c r="F4903" s="66" t="str">
        <f t="shared" si="432"/>
        <v>CM3</v>
      </c>
      <c r="G4903" s="169">
        <f t="shared" si="433"/>
        <v>8.6999999999999994E-3</v>
      </c>
      <c r="H4903" s="306">
        <v>10</v>
      </c>
      <c r="I4903" s="169">
        <f t="shared" si="434"/>
        <v>8.6999999999999994E-2</v>
      </c>
    </row>
    <row r="4904" spans="1:9">
      <c r="A4904" s="96" t="s">
        <v>5869</v>
      </c>
      <c r="B4904" s="97" t="s">
        <v>4881</v>
      </c>
      <c r="C4904" s="98" t="s">
        <v>546</v>
      </c>
      <c r="D4904" s="124"/>
      <c r="E4904" s="125"/>
      <c r="F4904" s="66" t="str">
        <f t="shared" si="432"/>
        <v>PQ</v>
      </c>
      <c r="G4904" s="169">
        <f t="shared" si="433"/>
        <v>15</v>
      </c>
      <c r="H4904" s="305">
        <v>5.0000000000000001E-3</v>
      </c>
      <c r="I4904" s="169">
        <f t="shared" si="434"/>
        <v>7.4999999999999997E-2</v>
      </c>
    </row>
    <row r="4905" spans="1:9">
      <c r="A4905" s="96" t="s">
        <v>5869</v>
      </c>
      <c r="B4905" s="97" t="s">
        <v>4944</v>
      </c>
      <c r="C4905" s="98" t="s">
        <v>1101</v>
      </c>
      <c r="D4905" s="81"/>
      <c r="E4905" s="66"/>
      <c r="F4905" s="66" t="str">
        <f t="shared" si="432"/>
        <v>UN</v>
      </c>
      <c r="G4905" s="169">
        <f t="shared" si="433"/>
        <v>0.3</v>
      </c>
      <c r="H4905" s="306">
        <v>1</v>
      </c>
      <c r="I4905" s="169">
        <f t="shared" si="434"/>
        <v>0.3</v>
      </c>
    </row>
    <row r="4906" spans="1:9">
      <c r="A4906" s="96" t="s">
        <v>5869</v>
      </c>
      <c r="B4906" s="97" t="s">
        <v>4951</v>
      </c>
      <c r="C4906" s="98" t="s">
        <v>5896</v>
      </c>
      <c r="D4906" s="111"/>
      <c r="E4906" s="173"/>
      <c r="F4906" s="66" t="str">
        <f t="shared" si="432"/>
        <v>UN</v>
      </c>
      <c r="G4906" s="169">
        <f t="shared" si="433"/>
        <v>1.22</v>
      </c>
      <c r="H4906" s="306">
        <v>5.0000000000000001E-3</v>
      </c>
      <c r="I4906" s="169">
        <f t="shared" si="434"/>
        <v>6.1000000000000004E-3</v>
      </c>
    </row>
    <row r="4907" spans="1:9">
      <c r="A4907" s="96" t="s">
        <v>5869</v>
      </c>
      <c r="B4907" s="97" t="s">
        <v>4956</v>
      </c>
      <c r="C4907" s="98" t="s">
        <v>323</v>
      </c>
      <c r="D4907" s="111"/>
      <c r="E4907" s="173"/>
      <c r="F4907" s="66" t="str">
        <f t="shared" si="432"/>
        <v>UN</v>
      </c>
      <c r="G4907" s="169">
        <f t="shared" si="433"/>
        <v>0.3</v>
      </c>
      <c r="H4907" s="306">
        <v>2E-3</v>
      </c>
      <c r="I4907" s="169">
        <f t="shared" si="434"/>
        <v>5.9999999999999995E-4</v>
      </c>
    </row>
    <row r="4908" spans="1:9">
      <c r="A4908" s="96" t="s">
        <v>5869</v>
      </c>
      <c r="B4908" s="97" t="s">
        <v>4953</v>
      </c>
      <c r="C4908" s="98" t="s">
        <v>1531</v>
      </c>
      <c r="D4908" s="111"/>
      <c r="E4908" s="173"/>
      <c r="F4908" s="66" t="str">
        <f t="shared" si="432"/>
        <v>FR</v>
      </c>
      <c r="G4908" s="169">
        <f t="shared" si="433"/>
        <v>3.04</v>
      </c>
      <c r="H4908" s="306">
        <v>2E-3</v>
      </c>
      <c r="I4908" s="169">
        <f t="shared" si="434"/>
        <v>6.0800000000000003E-3</v>
      </c>
    </row>
    <row r="4909" spans="1:9">
      <c r="A4909" s="96" t="s">
        <v>5869</v>
      </c>
      <c r="B4909" s="97" t="s">
        <v>4967</v>
      </c>
      <c r="C4909" s="98" t="s">
        <v>1510</v>
      </c>
      <c r="D4909" s="111"/>
      <c r="E4909" s="173"/>
      <c r="F4909" s="66" t="str">
        <f t="shared" si="432"/>
        <v>UN</v>
      </c>
      <c r="G4909" s="169">
        <f t="shared" si="433"/>
        <v>0.5625</v>
      </c>
      <c r="H4909" s="168">
        <v>1</v>
      </c>
      <c r="I4909" s="169">
        <f t="shared" si="434"/>
        <v>0.5625</v>
      </c>
    </row>
    <row r="4910" spans="1:9">
      <c r="A4910" s="96" t="s">
        <v>5869</v>
      </c>
      <c r="B4910" s="97" t="s">
        <v>4902</v>
      </c>
      <c r="C4910" s="131" t="s">
        <v>364</v>
      </c>
      <c r="D4910" s="111"/>
      <c r="E4910" s="173"/>
      <c r="F4910" s="66" t="str">
        <f t="shared" si="432"/>
        <v>ROL</v>
      </c>
      <c r="G4910" s="169">
        <f t="shared" si="433"/>
        <v>4.4000000000000004</v>
      </c>
      <c r="H4910" s="306">
        <v>5.0000000000000001E-3</v>
      </c>
      <c r="I4910" s="169">
        <f t="shared" si="434"/>
        <v>2.2000000000000002E-2</v>
      </c>
    </row>
    <row r="4911" spans="1:9">
      <c r="A4911" s="96" t="s">
        <v>5869</v>
      </c>
      <c r="B4911" s="97" t="s">
        <v>4951</v>
      </c>
      <c r="C4911" s="98" t="s">
        <v>1649</v>
      </c>
      <c r="D4911" s="124"/>
      <c r="E4911" s="125"/>
      <c r="F4911" s="66" t="str">
        <f t="shared" si="432"/>
        <v>UN</v>
      </c>
      <c r="G4911" s="169">
        <f t="shared" si="433"/>
        <v>16</v>
      </c>
      <c r="H4911" s="186">
        <v>4.0000000000000001E-3</v>
      </c>
      <c r="I4911" s="169">
        <f t="shared" si="434"/>
        <v>6.4000000000000001E-2</v>
      </c>
    </row>
    <row r="4912" spans="1:9">
      <c r="A4912" s="96" t="s">
        <v>5869</v>
      </c>
      <c r="B4912" s="97" t="s">
        <v>4878</v>
      </c>
      <c r="C4912" s="98" t="s">
        <v>1462</v>
      </c>
      <c r="D4912" s="124"/>
      <c r="E4912" s="125"/>
      <c r="F4912" s="66" t="str">
        <f t="shared" si="432"/>
        <v>UN</v>
      </c>
      <c r="G4912" s="169">
        <f t="shared" si="433"/>
        <v>10.63</v>
      </c>
      <c r="H4912" s="102">
        <v>0.02</v>
      </c>
      <c r="I4912" s="169">
        <f t="shared" si="434"/>
        <v>0.21260000000000001</v>
      </c>
    </row>
    <row r="4913" spans="1:9">
      <c r="A4913" s="96" t="s">
        <v>5869</v>
      </c>
      <c r="B4913" s="183"/>
      <c r="C4913" s="59" t="s">
        <v>3636</v>
      </c>
      <c r="D4913" s="124"/>
      <c r="E4913" s="125"/>
      <c r="F4913" s="66" t="str">
        <f t="shared" si="432"/>
        <v>DET</v>
      </c>
      <c r="G4913" s="169">
        <f t="shared" si="433"/>
        <v>1</v>
      </c>
      <c r="H4913" s="184">
        <f>+VLOOKUP(C4913,$C$7896:$P$9810,7,FALSE)</f>
        <v>1.3</v>
      </c>
      <c r="I4913" s="169">
        <f t="shared" si="434"/>
        <v>1.3</v>
      </c>
    </row>
    <row r="4914" spans="1:9">
      <c r="A4914" s="96" t="s">
        <v>5869</v>
      </c>
      <c r="B4914" s="116" t="s">
        <v>4421</v>
      </c>
      <c r="C4914" s="117"/>
      <c r="D4914" s="118"/>
      <c r="E4914" s="118"/>
      <c r="F4914" s="119"/>
      <c r="G4914" s="120"/>
      <c r="H4914" s="309"/>
      <c r="I4914" s="134">
        <f>SUBTOTAL(9,I4902:I4913)</f>
        <v>2.7233799999999997</v>
      </c>
    </row>
    <row r="4915" spans="1:9">
      <c r="A4915" s="96" t="s">
        <v>5869</v>
      </c>
      <c r="B4915" s="157"/>
      <c r="C4915" s="187"/>
      <c r="D4915" s="129"/>
      <c r="E4915" s="129"/>
      <c r="F4915" s="188"/>
      <c r="G4915" s="137"/>
      <c r="H4915" s="310"/>
      <c r="I4915" s="161"/>
    </row>
    <row r="4916" spans="1:9" ht="14.25">
      <c r="A4916" s="440" t="s">
        <v>5892</v>
      </c>
      <c r="B4916" s="108" t="s">
        <v>4710</v>
      </c>
      <c r="D4916" s="172"/>
      <c r="H4916" s="295"/>
    </row>
    <row r="4917" spans="1:9">
      <c r="A4917" s="96" t="s">
        <v>5869</v>
      </c>
      <c r="H4917" s="295"/>
    </row>
    <row r="4918" spans="1:9" ht="25.5">
      <c r="A4918" s="96" t="s">
        <v>5869</v>
      </c>
      <c r="B4918" s="90" t="s">
        <v>5562</v>
      </c>
      <c r="C4918" s="23" t="s">
        <v>1406</v>
      </c>
      <c r="D4918" s="124"/>
      <c r="E4918" s="125"/>
      <c r="F4918" s="24" t="s">
        <v>1407</v>
      </c>
      <c r="G4918" s="51" t="s">
        <v>2730</v>
      </c>
      <c r="H4918" s="311" t="s">
        <v>4415</v>
      </c>
      <c r="I4918" s="24" t="s">
        <v>1403</v>
      </c>
    </row>
    <row r="4919" spans="1:9">
      <c r="A4919" s="96" t="s">
        <v>5869</v>
      </c>
      <c r="B4919" s="97" t="s">
        <v>4944</v>
      </c>
      <c r="C4919" s="98" t="s">
        <v>1101</v>
      </c>
      <c r="D4919" s="81"/>
      <c r="E4919" s="66"/>
      <c r="F4919" s="66" t="str">
        <f>+VLOOKUP(C4919,$C$7896:$P$9810,4,FALSE)</f>
        <v>UN</v>
      </c>
      <c r="G4919" s="169">
        <f>+VLOOKUP(C4919,$C$7896:$P$9810,13,FALSE)</f>
        <v>0.3</v>
      </c>
      <c r="H4919" s="306">
        <v>1</v>
      </c>
      <c r="I4919" s="169">
        <f>G4919*H4919</f>
        <v>0.3</v>
      </c>
    </row>
    <row r="4920" spans="1:9">
      <c r="A4920" s="96" t="s">
        <v>5869</v>
      </c>
      <c r="B4920" s="97" t="s">
        <v>4951</v>
      </c>
      <c r="C4920" s="98" t="s">
        <v>5896</v>
      </c>
      <c r="D4920" s="111"/>
      <c r="E4920" s="173"/>
      <c r="F4920" s="66" t="str">
        <f>+VLOOKUP(C4920,$C$7896:$P$9810,4,FALSE)</f>
        <v>UN</v>
      </c>
      <c r="G4920" s="169">
        <f>+VLOOKUP(C4920,$C$7896:$P$9810,13,FALSE)</f>
        <v>1.22</v>
      </c>
      <c r="H4920" s="306">
        <v>5.0000000000000001E-3</v>
      </c>
      <c r="I4920" s="169">
        <f>G4920*H4920</f>
        <v>6.1000000000000004E-3</v>
      </c>
    </row>
    <row r="4921" spans="1:9">
      <c r="A4921" s="96" t="s">
        <v>5869</v>
      </c>
      <c r="B4921" s="97" t="s">
        <v>4956</v>
      </c>
      <c r="C4921" s="98" t="s">
        <v>323</v>
      </c>
      <c r="D4921" s="111"/>
      <c r="E4921" s="173"/>
      <c r="F4921" s="66" t="str">
        <f>+VLOOKUP(C4921,$C$7896:$P$9810,4,FALSE)</f>
        <v>UN</v>
      </c>
      <c r="G4921" s="169">
        <f>+VLOOKUP(C4921,$C$7896:$P$9810,13,FALSE)</f>
        <v>0.3</v>
      </c>
      <c r="H4921" s="306">
        <v>2E-3</v>
      </c>
      <c r="I4921" s="169">
        <f>G4921*H4921</f>
        <v>5.9999999999999995E-4</v>
      </c>
    </row>
    <row r="4922" spans="1:9">
      <c r="A4922" s="96" t="s">
        <v>5869</v>
      </c>
      <c r="B4922" s="97" t="s">
        <v>4951</v>
      </c>
      <c r="C4922" s="98" t="s">
        <v>1649</v>
      </c>
      <c r="D4922" s="124"/>
      <c r="E4922" s="125"/>
      <c r="F4922" s="66" t="str">
        <f>+VLOOKUP(C4922,$C$7896:$P$9810,4,FALSE)</f>
        <v>UN</v>
      </c>
      <c r="G4922" s="169">
        <f>+VLOOKUP(C4922,$C$7896:$P$9810,13,FALSE)</f>
        <v>16</v>
      </c>
      <c r="H4922" s="186">
        <v>4.0000000000000001E-3</v>
      </c>
      <c r="I4922" s="169">
        <f>G4922*H4922</f>
        <v>6.4000000000000001E-2</v>
      </c>
    </row>
    <row r="4923" spans="1:9">
      <c r="A4923" s="96" t="s">
        <v>5869</v>
      </c>
      <c r="B4923" s="97" t="s">
        <v>4878</v>
      </c>
      <c r="C4923" s="98" t="s">
        <v>1462</v>
      </c>
      <c r="D4923" s="124"/>
      <c r="E4923" s="125"/>
      <c r="F4923" s="66" t="str">
        <f>+VLOOKUP(C4923,$C$7896:$P$9810,4,FALSE)</f>
        <v>UN</v>
      </c>
      <c r="G4923" s="169">
        <f>+VLOOKUP(C4923,$C$7896:$P$9810,13,FALSE)</f>
        <v>10.63</v>
      </c>
      <c r="H4923" s="102">
        <v>0.02</v>
      </c>
      <c r="I4923" s="169">
        <f>G4923*H4923</f>
        <v>0.21260000000000001</v>
      </c>
    </row>
    <row r="4924" spans="1:9">
      <c r="A4924" s="96" t="s">
        <v>5869</v>
      </c>
      <c r="B4924" s="116" t="s">
        <v>4421</v>
      </c>
      <c r="C4924" s="117"/>
      <c r="D4924" s="118"/>
      <c r="E4924" s="118"/>
      <c r="F4924" s="119"/>
      <c r="G4924" s="120"/>
      <c r="H4924" s="309"/>
      <c r="I4924" s="134">
        <f>SUBTOTAL(9,I4919:I4923)</f>
        <v>0.58329999999999993</v>
      </c>
    </row>
    <row r="4925" spans="1:9">
      <c r="A4925" s="96" t="s">
        <v>5869</v>
      </c>
      <c r="B4925" s="157"/>
      <c r="C4925" s="187"/>
      <c r="D4925" s="129"/>
      <c r="E4925" s="129"/>
      <c r="F4925" s="188"/>
      <c r="G4925" s="137"/>
      <c r="H4925" s="310"/>
      <c r="I4925" s="161"/>
    </row>
    <row r="4926" spans="1:9" ht="14.25">
      <c r="A4926" s="440" t="s">
        <v>5892</v>
      </c>
      <c r="B4926" s="108" t="s">
        <v>4711</v>
      </c>
      <c r="D4926" s="172"/>
      <c r="H4926" s="295"/>
    </row>
    <row r="4927" spans="1:9">
      <c r="A4927" s="96" t="s">
        <v>5869</v>
      </c>
      <c r="H4927" s="295"/>
    </row>
    <row r="4928" spans="1:9" ht="25.5">
      <c r="A4928" s="96" t="s">
        <v>5869</v>
      </c>
      <c r="B4928" s="90" t="s">
        <v>5562</v>
      </c>
      <c r="C4928" s="23" t="s">
        <v>1406</v>
      </c>
      <c r="D4928" s="124"/>
      <c r="E4928" s="125"/>
      <c r="F4928" s="24" t="s">
        <v>1407</v>
      </c>
      <c r="G4928" s="51" t="s">
        <v>2730</v>
      </c>
      <c r="H4928" s="311" t="s">
        <v>4415</v>
      </c>
      <c r="I4928" s="24" t="s">
        <v>1403</v>
      </c>
    </row>
    <row r="4929" spans="1:9">
      <c r="A4929" s="96" t="s">
        <v>5869</v>
      </c>
      <c r="B4929" s="97" t="s">
        <v>4884</v>
      </c>
      <c r="C4929" s="126" t="s">
        <v>520</v>
      </c>
      <c r="D4929" s="124"/>
      <c r="E4929" s="125"/>
      <c r="F4929" s="66" t="str">
        <f t="shared" ref="F4929:F4940" si="435">+VLOOKUP(C4929,$C$7896:$P$9810,4,FALSE)</f>
        <v>UN</v>
      </c>
      <c r="G4929" s="169">
        <f t="shared" ref="G4929:G4940" si="436">+VLOOKUP(C4929,$C$7896:$P$9810,13,FALSE)</f>
        <v>8.7499999999999994E-2</v>
      </c>
      <c r="H4929" s="306">
        <v>1</v>
      </c>
      <c r="I4929" s="169">
        <f t="shared" ref="I4929:I4940" si="437">G4929*H4929</f>
        <v>8.7499999999999994E-2</v>
      </c>
    </row>
    <row r="4930" spans="1:9">
      <c r="A4930" s="96" t="s">
        <v>5869</v>
      </c>
      <c r="B4930" s="97" t="s">
        <v>4879</v>
      </c>
      <c r="C4930" s="98" t="s">
        <v>545</v>
      </c>
      <c r="D4930" s="124"/>
      <c r="E4930" s="125"/>
      <c r="F4930" s="66" t="str">
        <f t="shared" si="435"/>
        <v>CM3</v>
      </c>
      <c r="G4930" s="169">
        <f t="shared" si="436"/>
        <v>8.6999999999999994E-3</v>
      </c>
      <c r="H4930" s="306">
        <v>10</v>
      </c>
      <c r="I4930" s="169">
        <f t="shared" si="437"/>
        <v>8.6999999999999994E-2</v>
      </c>
    </row>
    <row r="4931" spans="1:9">
      <c r="A4931" s="96" t="s">
        <v>5869</v>
      </c>
      <c r="B4931" s="97" t="s">
        <v>4881</v>
      </c>
      <c r="C4931" s="98" t="s">
        <v>546</v>
      </c>
      <c r="D4931" s="124"/>
      <c r="E4931" s="125"/>
      <c r="F4931" s="66" t="str">
        <f t="shared" si="435"/>
        <v>PQ</v>
      </c>
      <c r="G4931" s="169">
        <f t="shared" si="436"/>
        <v>15</v>
      </c>
      <c r="H4931" s="305">
        <v>5.0000000000000001E-3</v>
      </c>
      <c r="I4931" s="169">
        <f t="shared" si="437"/>
        <v>7.4999999999999997E-2</v>
      </c>
    </row>
    <row r="4932" spans="1:9">
      <c r="A4932" s="96" t="s">
        <v>5869</v>
      </c>
      <c r="B4932" s="97" t="s">
        <v>4944</v>
      </c>
      <c r="C4932" s="98" t="s">
        <v>1101</v>
      </c>
      <c r="D4932" s="81"/>
      <c r="E4932" s="66"/>
      <c r="F4932" s="66" t="str">
        <f t="shared" si="435"/>
        <v>UN</v>
      </c>
      <c r="G4932" s="169">
        <f t="shared" si="436"/>
        <v>0.3</v>
      </c>
      <c r="H4932" s="306">
        <v>1</v>
      </c>
      <c r="I4932" s="169">
        <f t="shared" si="437"/>
        <v>0.3</v>
      </c>
    </row>
    <row r="4933" spans="1:9">
      <c r="A4933" s="96" t="s">
        <v>5869</v>
      </c>
      <c r="B4933" s="97" t="s">
        <v>4951</v>
      </c>
      <c r="C4933" s="98" t="s">
        <v>5896</v>
      </c>
      <c r="D4933" s="111"/>
      <c r="E4933" s="173"/>
      <c r="F4933" s="66" t="str">
        <f t="shared" si="435"/>
        <v>UN</v>
      </c>
      <c r="G4933" s="169">
        <f t="shared" si="436"/>
        <v>1.22</v>
      </c>
      <c r="H4933" s="306">
        <v>5.0000000000000001E-3</v>
      </c>
      <c r="I4933" s="169">
        <f t="shared" si="437"/>
        <v>6.1000000000000004E-3</v>
      </c>
    </row>
    <row r="4934" spans="1:9">
      <c r="A4934" s="96" t="s">
        <v>5869</v>
      </c>
      <c r="B4934" s="97" t="s">
        <v>4956</v>
      </c>
      <c r="C4934" s="98" t="s">
        <v>323</v>
      </c>
      <c r="D4934" s="111"/>
      <c r="E4934" s="173"/>
      <c r="F4934" s="66" t="str">
        <f t="shared" si="435"/>
        <v>UN</v>
      </c>
      <c r="G4934" s="169">
        <f t="shared" si="436"/>
        <v>0.3</v>
      </c>
      <c r="H4934" s="306">
        <v>2E-3</v>
      </c>
      <c r="I4934" s="169">
        <f t="shared" si="437"/>
        <v>5.9999999999999995E-4</v>
      </c>
    </row>
    <row r="4935" spans="1:9">
      <c r="A4935" s="96" t="s">
        <v>5869</v>
      </c>
      <c r="B4935" s="97" t="s">
        <v>4953</v>
      </c>
      <c r="C4935" s="98" t="s">
        <v>1531</v>
      </c>
      <c r="D4935" s="111"/>
      <c r="E4935" s="173"/>
      <c r="F4935" s="66" t="str">
        <f t="shared" si="435"/>
        <v>FR</v>
      </c>
      <c r="G4935" s="169">
        <f t="shared" si="436"/>
        <v>3.04</v>
      </c>
      <c r="H4935" s="306">
        <v>2E-3</v>
      </c>
      <c r="I4935" s="169">
        <f t="shared" si="437"/>
        <v>6.0800000000000003E-3</v>
      </c>
    </row>
    <row r="4936" spans="1:9">
      <c r="A4936" s="96" t="s">
        <v>5869</v>
      </c>
      <c r="B4936" s="97" t="s">
        <v>4967</v>
      </c>
      <c r="C4936" s="98" t="s">
        <v>1510</v>
      </c>
      <c r="D4936" s="111"/>
      <c r="E4936" s="173"/>
      <c r="F4936" s="66" t="str">
        <f t="shared" si="435"/>
        <v>UN</v>
      </c>
      <c r="G4936" s="169">
        <f t="shared" si="436"/>
        <v>0.5625</v>
      </c>
      <c r="H4936" s="168">
        <v>1</v>
      </c>
      <c r="I4936" s="169">
        <f t="shared" si="437"/>
        <v>0.5625</v>
      </c>
    </row>
    <row r="4937" spans="1:9">
      <c r="A4937" s="96" t="s">
        <v>5869</v>
      </c>
      <c r="B4937" s="97" t="s">
        <v>4902</v>
      </c>
      <c r="C4937" s="131" t="s">
        <v>364</v>
      </c>
      <c r="D4937" s="111"/>
      <c r="E4937" s="173"/>
      <c r="F4937" s="66" t="str">
        <f t="shared" si="435"/>
        <v>ROL</v>
      </c>
      <c r="G4937" s="169">
        <f t="shared" si="436"/>
        <v>4.4000000000000004</v>
      </c>
      <c r="H4937" s="306">
        <v>5.0000000000000001E-3</v>
      </c>
      <c r="I4937" s="169">
        <f t="shared" si="437"/>
        <v>2.2000000000000002E-2</v>
      </c>
    </row>
    <row r="4938" spans="1:9">
      <c r="A4938" s="96" t="s">
        <v>5869</v>
      </c>
      <c r="B4938" s="97" t="s">
        <v>4951</v>
      </c>
      <c r="C4938" s="98" t="s">
        <v>1649</v>
      </c>
      <c r="D4938" s="124"/>
      <c r="E4938" s="125"/>
      <c r="F4938" s="66" t="str">
        <f t="shared" si="435"/>
        <v>UN</v>
      </c>
      <c r="G4938" s="169">
        <f t="shared" si="436"/>
        <v>16</v>
      </c>
      <c r="H4938" s="186">
        <v>4.0000000000000001E-3</v>
      </c>
      <c r="I4938" s="169">
        <f t="shared" si="437"/>
        <v>6.4000000000000001E-2</v>
      </c>
    </row>
    <row r="4939" spans="1:9">
      <c r="A4939" s="96" t="s">
        <v>5869</v>
      </c>
      <c r="B4939" s="97" t="s">
        <v>4878</v>
      </c>
      <c r="C4939" s="98" t="s">
        <v>1462</v>
      </c>
      <c r="D4939" s="124"/>
      <c r="E4939" s="125"/>
      <c r="F4939" s="66" t="str">
        <f t="shared" si="435"/>
        <v>UN</v>
      </c>
      <c r="G4939" s="169">
        <f t="shared" si="436"/>
        <v>10.63</v>
      </c>
      <c r="H4939" s="102">
        <v>0.02</v>
      </c>
      <c r="I4939" s="169">
        <f t="shared" si="437"/>
        <v>0.21260000000000001</v>
      </c>
    </row>
    <row r="4940" spans="1:9">
      <c r="A4940" s="96" t="s">
        <v>5869</v>
      </c>
      <c r="B4940" s="183"/>
      <c r="C4940" s="98" t="s">
        <v>3639</v>
      </c>
      <c r="D4940" s="124"/>
      <c r="E4940" s="125"/>
      <c r="F4940" s="66" t="str">
        <f t="shared" si="435"/>
        <v>DET</v>
      </c>
      <c r="G4940" s="169">
        <f t="shared" si="436"/>
        <v>15.5</v>
      </c>
      <c r="H4940" s="184">
        <f>+VLOOKUP(C4940,$C$7896:$P$9810,7,FALSE)</f>
        <v>1.3</v>
      </c>
      <c r="I4940" s="169">
        <f t="shared" si="437"/>
        <v>20.150000000000002</v>
      </c>
    </row>
    <row r="4941" spans="1:9">
      <c r="A4941" s="96" t="s">
        <v>5869</v>
      </c>
      <c r="B4941" s="116" t="s">
        <v>4421</v>
      </c>
      <c r="C4941" s="117"/>
      <c r="D4941" s="118"/>
      <c r="E4941" s="118"/>
      <c r="F4941" s="119"/>
      <c r="G4941" s="120"/>
      <c r="H4941" s="309"/>
      <c r="I4941" s="134">
        <f>SUBTOTAL(9,I4929:I4940)</f>
        <v>21.57338</v>
      </c>
    </row>
    <row r="4942" spans="1:9">
      <c r="A4942" s="96" t="s">
        <v>5869</v>
      </c>
      <c r="B4942" s="157"/>
      <c r="C4942" s="187"/>
      <c r="D4942" s="129"/>
      <c r="E4942" s="129"/>
      <c r="F4942" s="188"/>
      <c r="G4942" s="137"/>
      <c r="H4942" s="310"/>
      <c r="I4942" s="161"/>
    </row>
    <row r="4943" spans="1:9" ht="14.25">
      <c r="A4943" s="440" t="s">
        <v>5892</v>
      </c>
      <c r="B4943" s="108" t="s">
        <v>3641</v>
      </c>
      <c r="D4943" s="172"/>
      <c r="H4943" s="295"/>
    </row>
    <row r="4944" spans="1:9">
      <c r="A4944" s="96" t="s">
        <v>5869</v>
      </c>
      <c r="H4944" s="295"/>
    </row>
    <row r="4945" spans="1:9" ht="25.5">
      <c r="A4945" s="96" t="s">
        <v>5869</v>
      </c>
      <c r="B4945" s="90" t="s">
        <v>5562</v>
      </c>
      <c r="C4945" s="23" t="s">
        <v>1406</v>
      </c>
      <c r="D4945" s="124"/>
      <c r="E4945" s="125"/>
      <c r="F4945" s="24" t="s">
        <v>1407</v>
      </c>
      <c r="G4945" s="51" t="s">
        <v>2730</v>
      </c>
      <c r="H4945" s="311" t="s">
        <v>4415</v>
      </c>
      <c r="I4945" s="24" t="s">
        <v>1403</v>
      </c>
    </row>
    <row r="4946" spans="1:9">
      <c r="A4946" s="96" t="s">
        <v>5869</v>
      </c>
      <c r="B4946" s="97" t="s">
        <v>4881</v>
      </c>
      <c r="C4946" s="98" t="s">
        <v>546</v>
      </c>
      <c r="D4946" s="124"/>
      <c r="E4946" s="125"/>
      <c r="F4946" s="66" t="str">
        <f t="shared" ref="F4946:F4953" si="438">+VLOOKUP(C4946,$C$7896:$P$9810,4,FALSE)</f>
        <v>PQ</v>
      </c>
      <c r="G4946" s="169">
        <f t="shared" ref="G4946:G4953" si="439">+VLOOKUP(C4946,$C$7896:$P$9810,13,FALSE)</f>
        <v>15</v>
      </c>
      <c r="H4946" s="305">
        <v>5.0000000000000001E-3</v>
      </c>
      <c r="I4946" s="169">
        <f t="shared" ref="I4946:I4953" si="440">G4946*H4946</f>
        <v>7.4999999999999997E-2</v>
      </c>
    </row>
    <row r="4947" spans="1:9">
      <c r="A4947" s="96" t="s">
        <v>5869</v>
      </c>
      <c r="B4947" s="97" t="s">
        <v>4944</v>
      </c>
      <c r="C4947" s="98" t="s">
        <v>1101</v>
      </c>
      <c r="D4947" s="124"/>
      <c r="E4947" s="125"/>
      <c r="F4947" s="66" t="str">
        <f t="shared" si="438"/>
        <v>UN</v>
      </c>
      <c r="G4947" s="169">
        <f t="shared" si="439"/>
        <v>0.3</v>
      </c>
      <c r="H4947" s="306">
        <v>1</v>
      </c>
      <c r="I4947" s="169">
        <f t="shared" si="440"/>
        <v>0.3</v>
      </c>
    </row>
    <row r="4948" spans="1:9">
      <c r="A4948" s="96" t="s">
        <v>5869</v>
      </c>
      <c r="B4948" s="97" t="s">
        <v>4951</v>
      </c>
      <c r="C4948" s="98" t="s">
        <v>5896</v>
      </c>
      <c r="D4948" s="124"/>
      <c r="E4948" s="125"/>
      <c r="F4948" s="66" t="str">
        <f t="shared" si="438"/>
        <v>UN</v>
      </c>
      <c r="G4948" s="169">
        <f t="shared" si="439"/>
        <v>1.22</v>
      </c>
      <c r="H4948" s="306">
        <v>5.0000000000000001E-3</v>
      </c>
      <c r="I4948" s="169">
        <f t="shared" si="440"/>
        <v>6.1000000000000004E-3</v>
      </c>
    </row>
    <row r="4949" spans="1:9">
      <c r="A4949" s="96" t="s">
        <v>5869</v>
      </c>
      <c r="B4949" s="97" t="s">
        <v>4956</v>
      </c>
      <c r="C4949" s="98" t="s">
        <v>323</v>
      </c>
      <c r="D4949" s="81"/>
      <c r="E4949" s="66"/>
      <c r="F4949" s="66" t="str">
        <f t="shared" si="438"/>
        <v>UN</v>
      </c>
      <c r="G4949" s="169">
        <f t="shared" si="439"/>
        <v>0.3</v>
      </c>
      <c r="H4949" s="306">
        <v>2E-3</v>
      </c>
      <c r="I4949" s="169">
        <f t="shared" si="440"/>
        <v>5.9999999999999995E-4</v>
      </c>
    </row>
    <row r="4950" spans="1:9">
      <c r="A4950" s="96" t="s">
        <v>5869</v>
      </c>
      <c r="B4950" s="97" t="s">
        <v>5011</v>
      </c>
      <c r="C4950" s="98" t="s">
        <v>179</v>
      </c>
      <c r="D4950" s="111"/>
      <c r="E4950" s="173"/>
      <c r="F4950" s="66" t="str">
        <f t="shared" si="438"/>
        <v>Cj</v>
      </c>
      <c r="G4950" s="169">
        <f t="shared" si="439"/>
        <v>4.7750000000000001E-2</v>
      </c>
      <c r="H4950" s="306">
        <v>1</v>
      </c>
      <c r="I4950" s="169">
        <f t="shared" si="440"/>
        <v>4.7750000000000001E-2</v>
      </c>
    </row>
    <row r="4951" spans="1:9">
      <c r="A4951" s="96" t="s">
        <v>5869</v>
      </c>
      <c r="B4951" s="97" t="s">
        <v>4951</v>
      </c>
      <c r="C4951" s="98" t="s">
        <v>1649</v>
      </c>
      <c r="D4951" s="111"/>
      <c r="E4951" s="173"/>
      <c r="F4951" s="66" t="str">
        <f t="shared" si="438"/>
        <v>UN</v>
      </c>
      <c r="G4951" s="169">
        <f t="shared" si="439"/>
        <v>16</v>
      </c>
      <c r="H4951" s="186">
        <v>4.0000000000000001E-3</v>
      </c>
      <c r="I4951" s="169">
        <f t="shared" si="440"/>
        <v>6.4000000000000001E-2</v>
      </c>
    </row>
    <row r="4952" spans="1:9">
      <c r="A4952" s="96" t="s">
        <v>5869</v>
      </c>
      <c r="B4952" s="97"/>
      <c r="C4952" s="189" t="s">
        <v>3642</v>
      </c>
      <c r="D4952" s="111"/>
      <c r="E4952" s="173"/>
      <c r="F4952" s="66" t="str">
        <f t="shared" si="438"/>
        <v>GR</v>
      </c>
      <c r="G4952" s="169">
        <f t="shared" si="439"/>
        <v>1.18</v>
      </c>
      <c r="H4952" s="102">
        <v>2E-3</v>
      </c>
      <c r="I4952" s="169">
        <f t="shared" si="440"/>
        <v>2.3600000000000001E-3</v>
      </c>
    </row>
    <row r="4953" spans="1:9">
      <c r="A4953" s="96" t="s">
        <v>5869</v>
      </c>
      <c r="B4953" s="97" t="s">
        <v>4878</v>
      </c>
      <c r="C4953" s="98" t="s">
        <v>1462</v>
      </c>
      <c r="D4953" s="111"/>
      <c r="E4953" s="173"/>
      <c r="F4953" s="66" t="str">
        <f t="shared" si="438"/>
        <v>UN</v>
      </c>
      <c r="G4953" s="169">
        <f t="shared" si="439"/>
        <v>10.63</v>
      </c>
      <c r="H4953" s="102">
        <v>0.02</v>
      </c>
      <c r="I4953" s="169">
        <f t="shared" si="440"/>
        <v>0.21260000000000001</v>
      </c>
    </row>
    <row r="4954" spans="1:9">
      <c r="A4954" s="96" t="s">
        <v>5869</v>
      </c>
      <c r="B4954" s="116" t="s">
        <v>4421</v>
      </c>
      <c r="C4954" s="117"/>
      <c r="D4954" s="118"/>
      <c r="E4954" s="118"/>
      <c r="F4954" s="119"/>
      <c r="G4954" s="120"/>
      <c r="H4954" s="309"/>
      <c r="I4954" s="134">
        <f>SUBTOTAL(9,I4946:I4953)</f>
        <v>0.70840999999999998</v>
      </c>
    </row>
    <row r="4955" spans="1:9">
      <c r="A4955" s="96" t="s">
        <v>5869</v>
      </c>
      <c r="B4955" s="157"/>
      <c r="C4955" s="187"/>
      <c r="D4955" s="129"/>
      <c r="E4955" s="129"/>
      <c r="F4955" s="188"/>
      <c r="G4955" s="137"/>
      <c r="H4955" s="310"/>
      <c r="I4955" s="161"/>
    </row>
    <row r="4956" spans="1:9" ht="14.25">
      <c r="A4956" s="440" t="s">
        <v>5892</v>
      </c>
      <c r="B4956" s="108" t="s">
        <v>4712</v>
      </c>
      <c r="D4956" s="172"/>
      <c r="H4956" s="295"/>
    </row>
    <row r="4957" spans="1:9">
      <c r="A4957" s="96" t="s">
        <v>5869</v>
      </c>
      <c r="H4957" s="295"/>
    </row>
    <row r="4958" spans="1:9" ht="25.5">
      <c r="A4958" s="96" t="s">
        <v>5869</v>
      </c>
      <c r="B4958" s="90" t="s">
        <v>5562</v>
      </c>
      <c r="C4958" s="23" t="s">
        <v>1406</v>
      </c>
      <c r="D4958" s="124"/>
      <c r="E4958" s="125"/>
      <c r="F4958" s="24" t="s">
        <v>1407</v>
      </c>
      <c r="G4958" s="51" t="s">
        <v>2730</v>
      </c>
      <c r="H4958" s="311" t="s">
        <v>4415</v>
      </c>
      <c r="I4958" s="24" t="s">
        <v>1403</v>
      </c>
    </row>
    <row r="4959" spans="1:9">
      <c r="A4959" s="96" t="s">
        <v>5869</v>
      </c>
      <c r="B4959" s="97" t="s">
        <v>4884</v>
      </c>
      <c r="C4959" s="126" t="s">
        <v>520</v>
      </c>
      <c r="D4959" s="124"/>
      <c r="E4959" s="125"/>
      <c r="F4959" s="66" t="str">
        <f t="shared" ref="F4959:F4970" si="441">+VLOOKUP(C4959,$C$7896:$P$9810,4,FALSE)</f>
        <v>UN</v>
      </c>
      <c r="G4959" s="169">
        <f t="shared" ref="G4959:G4970" si="442">+VLOOKUP(C4959,$C$7896:$P$9810,13,FALSE)</f>
        <v>8.7499999999999994E-2</v>
      </c>
      <c r="H4959" s="306">
        <v>1</v>
      </c>
      <c r="I4959" s="169">
        <f t="shared" ref="I4959:I4970" si="443">G4959*H4959</f>
        <v>8.7499999999999994E-2</v>
      </c>
    </row>
    <row r="4960" spans="1:9">
      <c r="A4960" s="96" t="s">
        <v>5869</v>
      </c>
      <c r="B4960" s="97" t="s">
        <v>4879</v>
      </c>
      <c r="C4960" s="98" t="s">
        <v>545</v>
      </c>
      <c r="D4960" s="124"/>
      <c r="E4960" s="125"/>
      <c r="F4960" s="66" t="str">
        <f t="shared" si="441"/>
        <v>CM3</v>
      </c>
      <c r="G4960" s="169">
        <f t="shared" si="442"/>
        <v>8.6999999999999994E-3</v>
      </c>
      <c r="H4960" s="306">
        <v>10</v>
      </c>
      <c r="I4960" s="169">
        <f t="shared" si="443"/>
        <v>8.6999999999999994E-2</v>
      </c>
    </row>
    <row r="4961" spans="1:9">
      <c r="A4961" s="96" t="s">
        <v>5869</v>
      </c>
      <c r="B4961" s="97" t="s">
        <v>4881</v>
      </c>
      <c r="C4961" s="98" t="s">
        <v>546</v>
      </c>
      <c r="D4961" s="124"/>
      <c r="E4961" s="125"/>
      <c r="F4961" s="66" t="str">
        <f t="shared" si="441"/>
        <v>PQ</v>
      </c>
      <c r="G4961" s="169">
        <f t="shared" si="442"/>
        <v>15</v>
      </c>
      <c r="H4961" s="305">
        <v>5.0000000000000001E-3</v>
      </c>
      <c r="I4961" s="169">
        <f t="shared" si="443"/>
        <v>7.4999999999999997E-2</v>
      </c>
    </row>
    <row r="4962" spans="1:9">
      <c r="A4962" s="96" t="s">
        <v>5869</v>
      </c>
      <c r="B4962" s="97" t="s">
        <v>4944</v>
      </c>
      <c r="C4962" s="98" t="s">
        <v>1101</v>
      </c>
      <c r="D4962" s="81"/>
      <c r="E4962" s="66"/>
      <c r="F4962" s="66" t="str">
        <f t="shared" si="441"/>
        <v>UN</v>
      </c>
      <c r="G4962" s="169">
        <f t="shared" si="442"/>
        <v>0.3</v>
      </c>
      <c r="H4962" s="306">
        <v>1</v>
      </c>
      <c r="I4962" s="169">
        <f t="shared" si="443"/>
        <v>0.3</v>
      </c>
    </row>
    <row r="4963" spans="1:9">
      <c r="A4963" s="96" t="s">
        <v>5869</v>
      </c>
      <c r="B4963" s="97" t="s">
        <v>4951</v>
      </c>
      <c r="C4963" s="98" t="s">
        <v>5896</v>
      </c>
      <c r="D4963" s="111"/>
      <c r="E4963" s="173"/>
      <c r="F4963" s="66" t="str">
        <f t="shared" si="441"/>
        <v>UN</v>
      </c>
      <c r="G4963" s="169">
        <f t="shared" si="442"/>
        <v>1.22</v>
      </c>
      <c r="H4963" s="306">
        <v>5.0000000000000001E-3</v>
      </c>
      <c r="I4963" s="169">
        <f t="shared" si="443"/>
        <v>6.1000000000000004E-3</v>
      </c>
    </row>
    <row r="4964" spans="1:9">
      <c r="A4964" s="96" t="s">
        <v>5869</v>
      </c>
      <c r="B4964" s="97" t="s">
        <v>4956</v>
      </c>
      <c r="C4964" s="98" t="s">
        <v>323</v>
      </c>
      <c r="D4964" s="111"/>
      <c r="E4964" s="173"/>
      <c r="F4964" s="66" t="str">
        <f t="shared" si="441"/>
        <v>UN</v>
      </c>
      <c r="G4964" s="169">
        <f t="shared" si="442"/>
        <v>0.3</v>
      </c>
      <c r="H4964" s="306">
        <v>2E-3</v>
      </c>
      <c r="I4964" s="169">
        <f t="shared" si="443"/>
        <v>5.9999999999999995E-4</v>
      </c>
    </row>
    <row r="4965" spans="1:9">
      <c r="A4965" s="96" t="s">
        <v>5869</v>
      </c>
      <c r="B4965" s="97" t="s">
        <v>4953</v>
      </c>
      <c r="C4965" s="98" t="s">
        <v>1531</v>
      </c>
      <c r="D4965" s="111"/>
      <c r="E4965" s="173"/>
      <c r="F4965" s="66" t="str">
        <f t="shared" si="441"/>
        <v>FR</v>
      </c>
      <c r="G4965" s="169">
        <f t="shared" si="442"/>
        <v>3.04</v>
      </c>
      <c r="H4965" s="306">
        <v>2E-3</v>
      </c>
      <c r="I4965" s="169">
        <f t="shared" si="443"/>
        <v>6.0800000000000003E-3</v>
      </c>
    </row>
    <row r="4966" spans="1:9">
      <c r="A4966" s="96" t="s">
        <v>5869</v>
      </c>
      <c r="B4966" s="97" t="s">
        <v>4967</v>
      </c>
      <c r="C4966" s="98" t="s">
        <v>1510</v>
      </c>
      <c r="D4966" s="111"/>
      <c r="E4966" s="173"/>
      <c r="F4966" s="66" t="str">
        <f t="shared" si="441"/>
        <v>UN</v>
      </c>
      <c r="G4966" s="169">
        <f t="shared" si="442"/>
        <v>0.5625</v>
      </c>
      <c r="H4966" s="168">
        <v>1</v>
      </c>
      <c r="I4966" s="169">
        <f t="shared" si="443"/>
        <v>0.5625</v>
      </c>
    </row>
    <row r="4967" spans="1:9">
      <c r="A4967" s="96" t="s">
        <v>5869</v>
      </c>
      <c r="B4967" s="97" t="s">
        <v>4902</v>
      </c>
      <c r="C4967" s="131" t="s">
        <v>364</v>
      </c>
      <c r="D4967" s="111"/>
      <c r="E4967" s="173"/>
      <c r="F4967" s="66" t="str">
        <f t="shared" si="441"/>
        <v>ROL</v>
      </c>
      <c r="G4967" s="169">
        <f t="shared" si="442"/>
        <v>4.4000000000000004</v>
      </c>
      <c r="H4967" s="306">
        <v>5.0000000000000001E-3</v>
      </c>
      <c r="I4967" s="169">
        <f t="shared" si="443"/>
        <v>2.2000000000000002E-2</v>
      </c>
    </row>
    <row r="4968" spans="1:9">
      <c r="A4968" s="96" t="s">
        <v>5869</v>
      </c>
      <c r="B4968" s="97" t="s">
        <v>4951</v>
      </c>
      <c r="C4968" s="98" t="s">
        <v>1649</v>
      </c>
      <c r="D4968" s="124"/>
      <c r="E4968" s="125"/>
      <c r="F4968" s="66" t="str">
        <f t="shared" si="441"/>
        <v>UN</v>
      </c>
      <c r="G4968" s="169">
        <f t="shared" si="442"/>
        <v>16</v>
      </c>
      <c r="H4968" s="186">
        <v>4.0000000000000001E-3</v>
      </c>
      <c r="I4968" s="169">
        <f t="shared" si="443"/>
        <v>6.4000000000000001E-2</v>
      </c>
    </row>
    <row r="4969" spans="1:9">
      <c r="A4969" s="96" t="s">
        <v>5869</v>
      </c>
      <c r="B4969" s="97" t="s">
        <v>4878</v>
      </c>
      <c r="C4969" s="98" t="s">
        <v>1462</v>
      </c>
      <c r="D4969" s="124"/>
      <c r="E4969" s="125"/>
      <c r="F4969" s="66" t="str">
        <f t="shared" si="441"/>
        <v>UN</v>
      </c>
      <c r="G4969" s="169">
        <f t="shared" si="442"/>
        <v>10.63</v>
      </c>
      <c r="H4969" s="102">
        <v>0.02</v>
      </c>
      <c r="I4969" s="169">
        <f t="shared" si="443"/>
        <v>0.21260000000000001</v>
      </c>
    </row>
    <row r="4970" spans="1:9">
      <c r="A4970" s="96" t="s">
        <v>5869</v>
      </c>
      <c r="B4970" s="183"/>
      <c r="C4970" s="59" t="s">
        <v>3640</v>
      </c>
      <c r="D4970" s="124"/>
      <c r="E4970" s="125"/>
      <c r="F4970" s="66" t="str">
        <f t="shared" si="441"/>
        <v>DET</v>
      </c>
      <c r="G4970" s="169">
        <f t="shared" si="442"/>
        <v>2.97</v>
      </c>
      <c r="H4970" s="184">
        <f>+VLOOKUP(C4970,$C$7896:$P$9810,7,FALSE)</f>
        <v>1.3</v>
      </c>
      <c r="I4970" s="169">
        <f t="shared" si="443"/>
        <v>3.8610000000000002</v>
      </c>
    </row>
    <row r="4971" spans="1:9">
      <c r="A4971" s="96" t="s">
        <v>5869</v>
      </c>
      <c r="B4971" s="116" t="s">
        <v>4421</v>
      </c>
      <c r="C4971" s="117"/>
      <c r="D4971" s="118"/>
      <c r="E4971" s="118"/>
      <c r="F4971" s="119"/>
      <c r="G4971" s="120"/>
      <c r="H4971" s="309"/>
      <c r="I4971" s="134">
        <f>SUBTOTAL(9,I4959:I4970)</f>
        <v>5.2843800000000005</v>
      </c>
    </row>
    <row r="4972" spans="1:9">
      <c r="A4972" s="96" t="s">
        <v>5869</v>
      </c>
      <c r="B4972" s="157"/>
      <c r="C4972" s="187"/>
      <c r="D4972" s="129"/>
      <c r="E4972" s="129"/>
      <c r="F4972" s="188"/>
      <c r="G4972" s="137"/>
      <c r="H4972" s="310"/>
      <c r="I4972" s="161"/>
    </row>
    <row r="4973" spans="1:9" ht="14.25">
      <c r="A4973" s="440" t="s">
        <v>5892</v>
      </c>
      <c r="B4973" s="108" t="s">
        <v>4714</v>
      </c>
      <c r="D4973" s="172"/>
      <c r="H4973" s="295"/>
    </row>
    <row r="4974" spans="1:9">
      <c r="A4974" s="96" t="s">
        <v>5869</v>
      </c>
      <c r="B4974" s="108"/>
      <c r="H4974" s="295"/>
    </row>
    <row r="4975" spans="1:9" ht="25.5">
      <c r="A4975" s="96" t="s">
        <v>5869</v>
      </c>
      <c r="B4975" s="90" t="s">
        <v>5562</v>
      </c>
      <c r="C4975" s="23" t="s">
        <v>1406</v>
      </c>
      <c r="D4975" s="124"/>
      <c r="E4975" s="125"/>
      <c r="F4975" s="24" t="s">
        <v>1407</v>
      </c>
      <c r="G4975" s="51" t="s">
        <v>2730</v>
      </c>
      <c r="H4975" s="311" t="s">
        <v>4415</v>
      </c>
      <c r="I4975" s="24" t="s">
        <v>1403</v>
      </c>
    </row>
    <row r="4976" spans="1:9">
      <c r="A4976" s="96" t="s">
        <v>5869</v>
      </c>
      <c r="B4976" s="97" t="s">
        <v>4884</v>
      </c>
      <c r="C4976" s="126" t="s">
        <v>520</v>
      </c>
      <c r="D4976" s="124"/>
      <c r="E4976" s="125"/>
      <c r="F4976" s="66" t="str">
        <f t="shared" ref="F4976:F4989" si="444">+VLOOKUP(C4976,$C$7896:$P$9810,4,FALSE)</f>
        <v>UN</v>
      </c>
      <c r="G4976" s="169">
        <f t="shared" ref="G4976:G4989" si="445">+VLOOKUP(C4976,$C$7896:$P$9810,13,FALSE)</f>
        <v>8.7499999999999994E-2</v>
      </c>
      <c r="H4976" s="306">
        <v>1</v>
      </c>
      <c r="I4976" s="169">
        <f t="shared" ref="I4976:I4986" si="446">G4976*H4976</f>
        <v>8.7499999999999994E-2</v>
      </c>
    </row>
    <row r="4977" spans="1:9">
      <c r="A4977" s="96" t="s">
        <v>5869</v>
      </c>
      <c r="B4977" s="97" t="s">
        <v>4879</v>
      </c>
      <c r="C4977" s="98" t="s">
        <v>545</v>
      </c>
      <c r="D4977" s="124"/>
      <c r="E4977" s="125"/>
      <c r="F4977" s="66" t="str">
        <f t="shared" si="444"/>
        <v>CM3</v>
      </c>
      <c r="G4977" s="169">
        <f t="shared" si="445"/>
        <v>8.6999999999999994E-3</v>
      </c>
      <c r="H4977" s="306">
        <v>10</v>
      </c>
      <c r="I4977" s="169">
        <f t="shared" si="446"/>
        <v>8.6999999999999994E-2</v>
      </c>
    </row>
    <row r="4978" spans="1:9">
      <c r="A4978" s="96" t="s">
        <v>5869</v>
      </c>
      <c r="B4978" s="97" t="s">
        <v>4881</v>
      </c>
      <c r="C4978" s="98" t="s">
        <v>546</v>
      </c>
      <c r="D4978" s="124"/>
      <c r="E4978" s="125"/>
      <c r="F4978" s="66" t="str">
        <f t="shared" si="444"/>
        <v>PQ</v>
      </c>
      <c r="G4978" s="169">
        <f t="shared" si="445"/>
        <v>15</v>
      </c>
      <c r="H4978" s="305">
        <v>5.0000000000000001E-3</v>
      </c>
      <c r="I4978" s="169">
        <f t="shared" si="446"/>
        <v>7.4999999999999997E-2</v>
      </c>
    </row>
    <row r="4979" spans="1:9">
      <c r="A4979" s="96" t="s">
        <v>5869</v>
      </c>
      <c r="B4979" s="97" t="s">
        <v>4944</v>
      </c>
      <c r="C4979" s="98" t="s">
        <v>1101</v>
      </c>
      <c r="D4979" s="81"/>
      <c r="E4979" s="66"/>
      <c r="F4979" s="66" t="str">
        <f t="shared" si="444"/>
        <v>UN</v>
      </c>
      <c r="G4979" s="169">
        <f t="shared" si="445"/>
        <v>0.3</v>
      </c>
      <c r="H4979" s="306">
        <v>1</v>
      </c>
      <c r="I4979" s="169">
        <f t="shared" si="446"/>
        <v>0.3</v>
      </c>
    </row>
    <row r="4980" spans="1:9">
      <c r="A4980" s="96" t="s">
        <v>5869</v>
      </c>
      <c r="B4980" s="97" t="s">
        <v>4951</v>
      </c>
      <c r="C4980" s="98" t="s">
        <v>5896</v>
      </c>
      <c r="D4980" s="111"/>
      <c r="E4980" s="173"/>
      <c r="F4980" s="66" t="str">
        <f t="shared" si="444"/>
        <v>UN</v>
      </c>
      <c r="G4980" s="169">
        <f t="shared" si="445"/>
        <v>1.22</v>
      </c>
      <c r="H4980" s="306">
        <v>5.0000000000000001E-3</v>
      </c>
      <c r="I4980" s="169">
        <f t="shared" si="446"/>
        <v>6.1000000000000004E-3</v>
      </c>
    </row>
    <row r="4981" spans="1:9">
      <c r="A4981" s="96" t="s">
        <v>5869</v>
      </c>
      <c r="B4981" s="97" t="s">
        <v>4956</v>
      </c>
      <c r="C4981" s="98" t="s">
        <v>323</v>
      </c>
      <c r="D4981" s="111"/>
      <c r="E4981" s="173"/>
      <c r="F4981" s="66" t="str">
        <f t="shared" si="444"/>
        <v>UN</v>
      </c>
      <c r="G4981" s="169">
        <f t="shared" si="445"/>
        <v>0.3</v>
      </c>
      <c r="H4981" s="306">
        <v>2E-3</v>
      </c>
      <c r="I4981" s="169">
        <f t="shared" si="446"/>
        <v>5.9999999999999995E-4</v>
      </c>
    </row>
    <row r="4982" spans="1:9">
      <c r="A4982" s="96" t="s">
        <v>5869</v>
      </c>
      <c r="B4982" s="97" t="s">
        <v>4953</v>
      </c>
      <c r="C4982" s="98" t="s">
        <v>1531</v>
      </c>
      <c r="D4982" s="111"/>
      <c r="E4982" s="173"/>
      <c r="F4982" s="66" t="str">
        <f t="shared" si="444"/>
        <v>FR</v>
      </c>
      <c r="G4982" s="169">
        <f t="shared" si="445"/>
        <v>3.04</v>
      </c>
      <c r="H4982" s="306">
        <v>2E-3</v>
      </c>
      <c r="I4982" s="169">
        <f t="shared" si="446"/>
        <v>6.0800000000000003E-3</v>
      </c>
    </row>
    <row r="4983" spans="1:9">
      <c r="A4983" s="96" t="s">
        <v>5869</v>
      </c>
      <c r="B4983" s="97" t="s">
        <v>4967</v>
      </c>
      <c r="C4983" s="98" t="s">
        <v>1510</v>
      </c>
      <c r="D4983" s="111"/>
      <c r="E4983" s="173"/>
      <c r="F4983" s="66" t="str">
        <f t="shared" si="444"/>
        <v>UN</v>
      </c>
      <c r="G4983" s="169">
        <f t="shared" si="445"/>
        <v>0.5625</v>
      </c>
      <c r="H4983" s="168">
        <v>1</v>
      </c>
      <c r="I4983" s="169">
        <f t="shared" si="446"/>
        <v>0.5625</v>
      </c>
    </row>
    <row r="4984" spans="1:9">
      <c r="A4984" s="96" t="s">
        <v>5869</v>
      </c>
      <c r="B4984" s="97" t="s">
        <v>4902</v>
      </c>
      <c r="C4984" s="131" t="s">
        <v>364</v>
      </c>
      <c r="D4984" s="111"/>
      <c r="E4984" s="173"/>
      <c r="F4984" s="66" t="str">
        <f t="shared" si="444"/>
        <v>ROL</v>
      </c>
      <c r="G4984" s="169">
        <f t="shared" si="445"/>
        <v>4.4000000000000004</v>
      </c>
      <c r="H4984" s="306">
        <v>5.0000000000000001E-3</v>
      </c>
      <c r="I4984" s="169">
        <f t="shared" si="446"/>
        <v>2.2000000000000002E-2</v>
      </c>
    </row>
    <row r="4985" spans="1:9">
      <c r="A4985" s="96" t="s">
        <v>5869</v>
      </c>
      <c r="B4985" s="97" t="s">
        <v>4951</v>
      </c>
      <c r="C4985" s="98" t="s">
        <v>1649</v>
      </c>
      <c r="D4985" s="124"/>
      <c r="E4985" s="125"/>
      <c r="F4985" s="66" t="str">
        <f t="shared" si="444"/>
        <v>UN</v>
      </c>
      <c r="G4985" s="169">
        <f t="shared" si="445"/>
        <v>16</v>
      </c>
      <c r="H4985" s="186">
        <v>4.0000000000000001E-3</v>
      </c>
      <c r="I4985" s="169">
        <f t="shared" si="446"/>
        <v>6.4000000000000001E-2</v>
      </c>
    </row>
    <row r="4986" spans="1:9">
      <c r="A4986" s="96" t="s">
        <v>5869</v>
      </c>
      <c r="B4986" s="97" t="s">
        <v>4878</v>
      </c>
      <c r="C4986" s="98" t="s">
        <v>1462</v>
      </c>
      <c r="D4986" s="124"/>
      <c r="E4986" s="125"/>
      <c r="F4986" s="66" t="str">
        <f t="shared" si="444"/>
        <v>UN</v>
      </c>
      <c r="G4986" s="169">
        <f t="shared" si="445"/>
        <v>10.63</v>
      </c>
      <c r="H4986" s="102">
        <v>0.02</v>
      </c>
      <c r="I4986" s="169">
        <f t="shared" si="446"/>
        <v>0.21260000000000001</v>
      </c>
    </row>
    <row r="4987" spans="1:9">
      <c r="A4987" s="96" t="s">
        <v>5869</v>
      </c>
      <c r="B4987" s="183"/>
      <c r="C4987" s="98" t="s">
        <v>3644</v>
      </c>
      <c r="D4987" s="124"/>
      <c r="E4987" s="125"/>
      <c r="F4987" s="66" t="str">
        <f t="shared" si="444"/>
        <v>GR</v>
      </c>
      <c r="G4987" s="169">
        <f t="shared" si="445"/>
        <v>0.2</v>
      </c>
      <c r="H4987" s="102">
        <v>2.6</v>
      </c>
      <c r="I4987" s="169">
        <f>G4987*H4987</f>
        <v>0.52</v>
      </c>
    </row>
    <row r="4988" spans="1:9">
      <c r="A4988" s="96" t="s">
        <v>5869</v>
      </c>
      <c r="B4988" s="183"/>
      <c r="C4988" s="98" t="s">
        <v>3645</v>
      </c>
      <c r="D4988" s="124"/>
      <c r="E4988" s="125"/>
      <c r="F4988" s="66" t="str">
        <f t="shared" si="444"/>
        <v>ML</v>
      </c>
      <c r="G4988" s="169">
        <f t="shared" si="445"/>
        <v>6.4999999999999997E-3</v>
      </c>
      <c r="H4988" s="102">
        <v>4.0000000000000001E-3</v>
      </c>
      <c r="I4988" s="169">
        <f>G4988*H4988</f>
        <v>2.5999999999999998E-5</v>
      </c>
    </row>
    <row r="4989" spans="1:9">
      <c r="A4989" s="96" t="s">
        <v>5869</v>
      </c>
      <c r="B4989" s="183"/>
      <c r="C4989" s="98" t="s">
        <v>3646</v>
      </c>
      <c r="D4989" s="124"/>
      <c r="E4989" s="125"/>
      <c r="F4989" s="66" t="str">
        <f t="shared" si="444"/>
        <v>GR</v>
      </c>
      <c r="G4989" s="169">
        <f t="shared" si="445"/>
        <v>0.36499999999999999</v>
      </c>
      <c r="H4989" s="102">
        <v>0.11</v>
      </c>
      <c r="I4989" s="169">
        <f>G4989*H4989</f>
        <v>4.0149999999999998E-2</v>
      </c>
    </row>
    <row r="4990" spans="1:9">
      <c r="A4990" s="96" t="s">
        <v>5869</v>
      </c>
      <c r="B4990" s="116" t="s">
        <v>4421</v>
      </c>
      <c r="C4990" s="117"/>
      <c r="D4990" s="118"/>
      <c r="E4990" s="118"/>
      <c r="F4990" s="119"/>
      <c r="G4990" s="120"/>
      <c r="H4990" s="309"/>
      <c r="I4990" s="134">
        <f>SUBTOTAL(9,I4976:I4989)</f>
        <v>1.9835559999999999</v>
      </c>
    </row>
    <row r="4991" spans="1:9">
      <c r="A4991" s="96" t="s">
        <v>5869</v>
      </c>
      <c r="B4991" s="157"/>
      <c r="C4991" s="187"/>
      <c r="D4991" s="129"/>
      <c r="E4991" s="129"/>
      <c r="F4991" s="188"/>
      <c r="G4991" s="137"/>
      <c r="H4991" s="310"/>
      <c r="I4991" s="161"/>
    </row>
    <row r="4992" spans="1:9" ht="14.25">
      <c r="A4992" s="440" t="s">
        <v>5892</v>
      </c>
      <c r="B4992" s="108" t="s">
        <v>4715</v>
      </c>
      <c r="D4992" s="172"/>
      <c r="H4992" s="295"/>
    </row>
    <row r="4993" spans="1:9">
      <c r="A4993" s="96" t="s">
        <v>5869</v>
      </c>
      <c r="H4993" s="295"/>
    </row>
    <row r="4994" spans="1:9" ht="25.5">
      <c r="A4994" s="96" t="s">
        <v>5869</v>
      </c>
      <c r="B4994" s="90" t="s">
        <v>5562</v>
      </c>
      <c r="C4994" s="23" t="s">
        <v>1406</v>
      </c>
      <c r="D4994" s="124"/>
      <c r="E4994" s="125"/>
      <c r="F4994" s="24" t="s">
        <v>1407</v>
      </c>
      <c r="G4994" s="51" t="s">
        <v>2730</v>
      </c>
      <c r="H4994" s="311" t="s">
        <v>4415</v>
      </c>
      <c r="I4994" s="24" t="s">
        <v>1403</v>
      </c>
    </row>
    <row r="4995" spans="1:9">
      <c r="A4995" s="96" t="s">
        <v>5869</v>
      </c>
      <c r="B4995" s="97" t="s">
        <v>4884</v>
      </c>
      <c r="C4995" s="126" t="s">
        <v>520</v>
      </c>
      <c r="D4995" s="124"/>
      <c r="E4995" s="125"/>
      <c r="F4995" s="66" t="str">
        <f t="shared" ref="F4995:F5006" si="447">+VLOOKUP(C4995,$C$7896:$P$9810,4,FALSE)</f>
        <v>UN</v>
      </c>
      <c r="G4995" s="169">
        <f t="shared" ref="G4995:G5006" si="448">+VLOOKUP(C4995,$C$7896:$P$9810,13,FALSE)</f>
        <v>8.7499999999999994E-2</v>
      </c>
      <c r="H4995" s="306">
        <v>1</v>
      </c>
      <c r="I4995" s="169">
        <f t="shared" ref="I4995:I5006" si="449">G4995*H4995</f>
        <v>8.7499999999999994E-2</v>
      </c>
    </row>
    <row r="4996" spans="1:9">
      <c r="A4996" s="96" t="s">
        <v>5869</v>
      </c>
      <c r="B4996" s="97" t="s">
        <v>4879</v>
      </c>
      <c r="C4996" s="98" t="s">
        <v>545</v>
      </c>
      <c r="D4996" s="124"/>
      <c r="E4996" s="125"/>
      <c r="F4996" s="66" t="str">
        <f t="shared" si="447"/>
        <v>CM3</v>
      </c>
      <c r="G4996" s="169">
        <f t="shared" si="448"/>
        <v>8.6999999999999994E-3</v>
      </c>
      <c r="H4996" s="306">
        <v>10</v>
      </c>
      <c r="I4996" s="169">
        <f t="shared" si="449"/>
        <v>8.6999999999999994E-2</v>
      </c>
    </row>
    <row r="4997" spans="1:9">
      <c r="A4997" s="96" t="s">
        <v>5869</v>
      </c>
      <c r="B4997" s="97" t="s">
        <v>4881</v>
      </c>
      <c r="C4997" s="98" t="s">
        <v>546</v>
      </c>
      <c r="D4997" s="124"/>
      <c r="E4997" s="125"/>
      <c r="F4997" s="66" t="str">
        <f t="shared" si="447"/>
        <v>PQ</v>
      </c>
      <c r="G4997" s="169">
        <f t="shared" si="448"/>
        <v>15</v>
      </c>
      <c r="H4997" s="305">
        <v>5.0000000000000001E-3</v>
      </c>
      <c r="I4997" s="169">
        <f t="shared" si="449"/>
        <v>7.4999999999999997E-2</v>
      </c>
    </row>
    <row r="4998" spans="1:9">
      <c r="A4998" s="96" t="s">
        <v>5869</v>
      </c>
      <c r="B4998" s="97" t="s">
        <v>4944</v>
      </c>
      <c r="C4998" s="98" t="s">
        <v>1101</v>
      </c>
      <c r="D4998" s="81"/>
      <c r="E4998" s="66"/>
      <c r="F4998" s="66" t="str">
        <f t="shared" si="447"/>
        <v>UN</v>
      </c>
      <c r="G4998" s="169">
        <f t="shared" si="448"/>
        <v>0.3</v>
      </c>
      <c r="H4998" s="306">
        <v>1</v>
      </c>
      <c r="I4998" s="169">
        <f t="shared" si="449"/>
        <v>0.3</v>
      </c>
    </row>
    <row r="4999" spans="1:9">
      <c r="A4999" s="96" t="s">
        <v>5869</v>
      </c>
      <c r="B4999" s="97" t="s">
        <v>4951</v>
      </c>
      <c r="C4999" s="98" t="s">
        <v>5896</v>
      </c>
      <c r="D4999" s="111"/>
      <c r="E4999" s="173"/>
      <c r="F4999" s="66" t="str">
        <f t="shared" si="447"/>
        <v>UN</v>
      </c>
      <c r="G4999" s="169">
        <f t="shared" si="448"/>
        <v>1.22</v>
      </c>
      <c r="H4999" s="306">
        <v>5.0000000000000001E-3</v>
      </c>
      <c r="I4999" s="169">
        <f t="shared" si="449"/>
        <v>6.1000000000000004E-3</v>
      </c>
    </row>
    <row r="5000" spans="1:9">
      <c r="A5000" s="96" t="s">
        <v>5869</v>
      </c>
      <c r="B5000" s="97" t="s">
        <v>4956</v>
      </c>
      <c r="C5000" s="98" t="s">
        <v>323</v>
      </c>
      <c r="D5000" s="111"/>
      <c r="E5000" s="173"/>
      <c r="F5000" s="66" t="str">
        <f t="shared" si="447"/>
        <v>UN</v>
      </c>
      <c r="G5000" s="169">
        <f t="shared" si="448"/>
        <v>0.3</v>
      </c>
      <c r="H5000" s="306">
        <v>2E-3</v>
      </c>
      <c r="I5000" s="169">
        <f t="shared" si="449"/>
        <v>5.9999999999999995E-4</v>
      </c>
    </row>
    <row r="5001" spans="1:9">
      <c r="A5001" s="96" t="s">
        <v>5869</v>
      </c>
      <c r="B5001" s="97" t="s">
        <v>4953</v>
      </c>
      <c r="C5001" s="98" t="s">
        <v>1531</v>
      </c>
      <c r="D5001" s="111"/>
      <c r="E5001" s="173"/>
      <c r="F5001" s="66" t="str">
        <f t="shared" si="447"/>
        <v>FR</v>
      </c>
      <c r="G5001" s="169">
        <f t="shared" si="448"/>
        <v>3.04</v>
      </c>
      <c r="H5001" s="306">
        <v>2E-3</v>
      </c>
      <c r="I5001" s="169">
        <f t="shared" si="449"/>
        <v>6.0800000000000003E-3</v>
      </c>
    </row>
    <row r="5002" spans="1:9">
      <c r="A5002" s="96" t="s">
        <v>5869</v>
      </c>
      <c r="B5002" s="97" t="s">
        <v>4967</v>
      </c>
      <c r="C5002" s="98" t="s">
        <v>1510</v>
      </c>
      <c r="D5002" s="111"/>
      <c r="E5002" s="173"/>
      <c r="F5002" s="66" t="str">
        <f t="shared" si="447"/>
        <v>UN</v>
      </c>
      <c r="G5002" s="169">
        <f t="shared" si="448"/>
        <v>0.5625</v>
      </c>
      <c r="H5002" s="168">
        <v>1</v>
      </c>
      <c r="I5002" s="169">
        <f t="shared" si="449"/>
        <v>0.5625</v>
      </c>
    </row>
    <row r="5003" spans="1:9">
      <c r="A5003" s="96" t="s">
        <v>5869</v>
      </c>
      <c r="B5003" s="97" t="s">
        <v>4902</v>
      </c>
      <c r="C5003" s="131" t="s">
        <v>364</v>
      </c>
      <c r="D5003" s="111"/>
      <c r="E5003" s="173"/>
      <c r="F5003" s="66" t="str">
        <f t="shared" si="447"/>
        <v>ROL</v>
      </c>
      <c r="G5003" s="169">
        <f t="shared" si="448"/>
        <v>4.4000000000000004</v>
      </c>
      <c r="H5003" s="306">
        <v>5.0000000000000001E-3</v>
      </c>
      <c r="I5003" s="169">
        <f t="shared" si="449"/>
        <v>2.2000000000000002E-2</v>
      </c>
    </row>
    <row r="5004" spans="1:9">
      <c r="A5004" s="96" t="s">
        <v>5869</v>
      </c>
      <c r="B5004" s="97" t="s">
        <v>4951</v>
      </c>
      <c r="C5004" s="98" t="s">
        <v>1649</v>
      </c>
      <c r="D5004" s="124"/>
      <c r="E5004" s="125"/>
      <c r="F5004" s="66" t="str">
        <f t="shared" si="447"/>
        <v>UN</v>
      </c>
      <c r="G5004" s="169">
        <f t="shared" si="448"/>
        <v>16</v>
      </c>
      <c r="H5004" s="186">
        <v>4.0000000000000001E-3</v>
      </c>
      <c r="I5004" s="169">
        <f t="shared" si="449"/>
        <v>6.4000000000000001E-2</v>
      </c>
    </row>
    <row r="5005" spans="1:9">
      <c r="A5005" s="96" t="s">
        <v>5869</v>
      </c>
      <c r="B5005" s="97" t="s">
        <v>4878</v>
      </c>
      <c r="C5005" s="98" t="s">
        <v>1462</v>
      </c>
      <c r="D5005" s="124"/>
      <c r="E5005" s="125"/>
      <c r="F5005" s="66" t="str">
        <f t="shared" si="447"/>
        <v>UN</v>
      </c>
      <c r="G5005" s="169">
        <f t="shared" si="448"/>
        <v>10.63</v>
      </c>
      <c r="H5005" s="102">
        <v>0.02</v>
      </c>
      <c r="I5005" s="169">
        <f t="shared" si="449"/>
        <v>0.21260000000000001</v>
      </c>
    </row>
    <row r="5006" spans="1:9">
      <c r="A5006" s="96" t="s">
        <v>5869</v>
      </c>
      <c r="B5006" s="183"/>
      <c r="C5006" s="59" t="s">
        <v>3648</v>
      </c>
      <c r="D5006" s="124"/>
      <c r="E5006" s="125"/>
      <c r="F5006" s="66" t="str">
        <f t="shared" si="447"/>
        <v>DET</v>
      </c>
      <c r="G5006" s="169">
        <f t="shared" si="448"/>
        <v>2.65</v>
      </c>
      <c r="H5006" s="184">
        <f>+VLOOKUP(C5006,$C$7896:$P$9810,7,FALSE)</f>
        <v>1.3</v>
      </c>
      <c r="I5006" s="169">
        <f t="shared" si="449"/>
        <v>3.4449999999999998</v>
      </c>
    </row>
    <row r="5007" spans="1:9">
      <c r="A5007" s="96" t="s">
        <v>5869</v>
      </c>
      <c r="B5007" s="116" t="s">
        <v>4421</v>
      </c>
      <c r="C5007" s="117"/>
      <c r="D5007" s="118"/>
      <c r="E5007" s="118"/>
      <c r="F5007" s="119"/>
      <c r="G5007" s="120"/>
      <c r="H5007" s="309"/>
      <c r="I5007" s="134">
        <f>SUBTOTAL(9,I4995:I5006)</f>
        <v>4.8683800000000002</v>
      </c>
    </row>
    <row r="5008" spans="1:9">
      <c r="A5008" s="96" t="s">
        <v>5869</v>
      </c>
      <c r="B5008" s="157"/>
      <c r="C5008" s="187"/>
      <c r="D5008" s="129"/>
      <c r="E5008" s="129"/>
      <c r="F5008" s="188"/>
      <c r="G5008" s="137"/>
      <c r="H5008" s="310"/>
      <c r="I5008" s="161"/>
    </row>
    <row r="5009" spans="1:9" ht="14.25">
      <c r="A5009" s="440" t="s">
        <v>5892</v>
      </c>
      <c r="B5009" s="108" t="s">
        <v>4716</v>
      </c>
      <c r="D5009" s="172"/>
      <c r="H5009" s="295"/>
    </row>
    <row r="5010" spans="1:9">
      <c r="A5010" s="96" t="s">
        <v>5869</v>
      </c>
      <c r="H5010" s="295"/>
    </row>
    <row r="5011" spans="1:9" ht="25.5">
      <c r="A5011" s="96" t="s">
        <v>5869</v>
      </c>
      <c r="B5011" s="90" t="s">
        <v>5562</v>
      </c>
      <c r="C5011" s="23" t="s">
        <v>1406</v>
      </c>
      <c r="D5011" s="124"/>
      <c r="E5011" s="125"/>
      <c r="F5011" s="24" t="s">
        <v>1407</v>
      </c>
      <c r="G5011" s="51" t="s">
        <v>2730</v>
      </c>
      <c r="H5011" s="311" t="s">
        <v>4415</v>
      </c>
      <c r="I5011" s="24" t="s">
        <v>1403</v>
      </c>
    </row>
    <row r="5012" spans="1:9">
      <c r="A5012" s="96" t="s">
        <v>5869</v>
      </c>
      <c r="B5012" s="97" t="s">
        <v>4884</v>
      </c>
      <c r="C5012" s="126" t="s">
        <v>520</v>
      </c>
      <c r="D5012" s="124"/>
      <c r="E5012" s="125"/>
      <c r="F5012" s="66" t="str">
        <f t="shared" ref="F5012:F5017" si="450">+VLOOKUP(C5012,$C$7896:$P$9810,4,FALSE)</f>
        <v>UN</v>
      </c>
      <c r="G5012" s="169">
        <f t="shared" ref="G5012:G5017" si="451">+VLOOKUP(C5012,$C$7896:$P$9810,13,FALSE)</f>
        <v>8.7499999999999994E-2</v>
      </c>
      <c r="H5012" s="306">
        <v>1</v>
      </c>
      <c r="I5012" s="169">
        <f t="shared" ref="I5012:I5017" si="452">G5012*H5012</f>
        <v>8.7499999999999994E-2</v>
      </c>
    </row>
    <row r="5013" spans="1:9">
      <c r="A5013" s="96" t="s">
        <v>5869</v>
      </c>
      <c r="B5013" s="97" t="s">
        <v>4879</v>
      </c>
      <c r="C5013" s="98" t="s">
        <v>545</v>
      </c>
      <c r="D5013" s="124"/>
      <c r="E5013" s="125"/>
      <c r="F5013" s="66" t="str">
        <f t="shared" si="450"/>
        <v>CM3</v>
      </c>
      <c r="G5013" s="169">
        <f t="shared" si="451"/>
        <v>8.6999999999999994E-3</v>
      </c>
      <c r="H5013" s="306">
        <v>10</v>
      </c>
      <c r="I5013" s="169">
        <f t="shared" si="452"/>
        <v>8.6999999999999994E-2</v>
      </c>
    </row>
    <row r="5014" spans="1:9">
      <c r="A5014" s="96" t="s">
        <v>5869</v>
      </c>
      <c r="B5014" s="97" t="s">
        <v>4881</v>
      </c>
      <c r="C5014" s="98" t="s">
        <v>546</v>
      </c>
      <c r="D5014" s="124"/>
      <c r="E5014" s="125"/>
      <c r="F5014" s="66" t="str">
        <f t="shared" si="450"/>
        <v>PQ</v>
      </c>
      <c r="G5014" s="169">
        <f t="shared" si="451"/>
        <v>15</v>
      </c>
      <c r="H5014" s="305">
        <v>5.0000000000000001E-3</v>
      </c>
      <c r="I5014" s="169">
        <f t="shared" si="452"/>
        <v>7.4999999999999997E-2</v>
      </c>
    </row>
    <row r="5015" spans="1:9">
      <c r="A5015" s="96" t="s">
        <v>5869</v>
      </c>
      <c r="B5015" s="97" t="s">
        <v>4944</v>
      </c>
      <c r="C5015" s="98" t="s">
        <v>1101</v>
      </c>
      <c r="D5015" s="81"/>
      <c r="E5015" s="66"/>
      <c r="F5015" s="66" t="str">
        <f t="shared" si="450"/>
        <v>UN</v>
      </c>
      <c r="G5015" s="169">
        <f t="shared" si="451"/>
        <v>0.3</v>
      </c>
      <c r="H5015" s="306">
        <v>1</v>
      </c>
      <c r="I5015" s="169">
        <f t="shared" si="452"/>
        <v>0.3</v>
      </c>
    </row>
    <row r="5016" spans="1:9">
      <c r="A5016" s="96" t="s">
        <v>5869</v>
      </c>
      <c r="B5016" s="97" t="s">
        <v>4951</v>
      </c>
      <c r="C5016" s="98" t="s">
        <v>1649</v>
      </c>
      <c r="D5016" s="124"/>
      <c r="E5016" s="125"/>
      <c r="F5016" s="66" t="str">
        <f t="shared" si="450"/>
        <v>UN</v>
      </c>
      <c r="G5016" s="169">
        <f t="shared" si="451"/>
        <v>16</v>
      </c>
      <c r="H5016" s="186">
        <v>4.0000000000000001E-3</v>
      </c>
      <c r="I5016" s="169">
        <f t="shared" si="452"/>
        <v>6.4000000000000001E-2</v>
      </c>
    </row>
    <row r="5017" spans="1:9">
      <c r="A5017" s="96" t="s">
        <v>5869</v>
      </c>
      <c r="B5017" s="97" t="s">
        <v>4878</v>
      </c>
      <c r="C5017" s="98" t="s">
        <v>1462</v>
      </c>
      <c r="D5017" s="124"/>
      <c r="E5017" s="125"/>
      <c r="F5017" s="66" t="str">
        <f t="shared" si="450"/>
        <v>UN</v>
      </c>
      <c r="G5017" s="169">
        <f t="shared" si="451"/>
        <v>10.63</v>
      </c>
      <c r="H5017" s="102">
        <v>0.02</v>
      </c>
      <c r="I5017" s="169">
        <f t="shared" si="452"/>
        <v>0.21260000000000001</v>
      </c>
    </row>
    <row r="5018" spans="1:9">
      <c r="A5018" s="96" t="s">
        <v>5869</v>
      </c>
      <c r="B5018" s="116" t="s">
        <v>4421</v>
      </c>
      <c r="C5018" s="117"/>
      <c r="D5018" s="118"/>
      <c r="E5018" s="118"/>
      <c r="F5018" s="119"/>
      <c r="G5018" s="120"/>
      <c r="H5018" s="309"/>
      <c r="I5018" s="134">
        <f>SUBTOTAL(9,I5012:I5017)</f>
        <v>0.82609999999999995</v>
      </c>
    </row>
    <row r="5019" spans="1:9">
      <c r="A5019" s="96" t="s">
        <v>5869</v>
      </c>
      <c r="B5019" s="157"/>
      <c r="C5019" s="187"/>
      <c r="D5019" s="129"/>
      <c r="E5019" s="129"/>
      <c r="F5019" s="188"/>
      <c r="G5019" s="137"/>
      <c r="H5019" s="310"/>
      <c r="I5019" s="161"/>
    </row>
    <row r="5020" spans="1:9" ht="14.25">
      <c r="A5020" s="440" t="s">
        <v>5892</v>
      </c>
      <c r="B5020" s="108" t="s">
        <v>4717</v>
      </c>
      <c r="D5020" s="172"/>
      <c r="H5020" s="295"/>
    </row>
    <row r="5021" spans="1:9">
      <c r="A5021" s="96" t="s">
        <v>5869</v>
      </c>
      <c r="H5021" s="295"/>
    </row>
    <row r="5022" spans="1:9" ht="25.5">
      <c r="A5022" s="96" t="s">
        <v>5869</v>
      </c>
      <c r="B5022" s="90" t="s">
        <v>5562</v>
      </c>
      <c r="C5022" s="23" t="s">
        <v>1406</v>
      </c>
      <c r="D5022" s="124"/>
      <c r="E5022" s="125"/>
      <c r="F5022" s="24" t="s">
        <v>1407</v>
      </c>
      <c r="G5022" s="51" t="s">
        <v>2730</v>
      </c>
      <c r="H5022" s="311" t="s">
        <v>4415</v>
      </c>
      <c r="I5022" s="24" t="s">
        <v>1403</v>
      </c>
    </row>
    <row r="5023" spans="1:9">
      <c r="A5023" s="96" t="s">
        <v>5869</v>
      </c>
      <c r="B5023" s="97" t="s">
        <v>4884</v>
      </c>
      <c r="C5023" s="126" t="s">
        <v>520</v>
      </c>
      <c r="D5023" s="124"/>
      <c r="E5023" s="125"/>
      <c r="F5023" s="66" t="str">
        <f t="shared" ref="F5023:F5036" si="453">+VLOOKUP(C5023,$C$7896:$P$9810,4,FALSE)</f>
        <v>UN</v>
      </c>
      <c r="G5023" s="169">
        <f t="shared" ref="G5023:G5036" si="454">+VLOOKUP(C5023,$C$7896:$P$9810,13,FALSE)</f>
        <v>8.7499999999999994E-2</v>
      </c>
      <c r="H5023" s="306">
        <v>1</v>
      </c>
      <c r="I5023" s="169">
        <f t="shared" ref="I5023:I5036" si="455">G5023*H5023</f>
        <v>8.7499999999999994E-2</v>
      </c>
    </row>
    <row r="5024" spans="1:9">
      <c r="A5024" s="96" t="s">
        <v>5869</v>
      </c>
      <c r="B5024" s="97" t="s">
        <v>4879</v>
      </c>
      <c r="C5024" s="98" t="s">
        <v>545</v>
      </c>
      <c r="D5024" s="124"/>
      <c r="E5024" s="125"/>
      <c r="F5024" s="66" t="str">
        <f t="shared" si="453"/>
        <v>CM3</v>
      </c>
      <c r="G5024" s="169">
        <f t="shared" si="454"/>
        <v>8.6999999999999994E-3</v>
      </c>
      <c r="H5024" s="306">
        <v>10</v>
      </c>
      <c r="I5024" s="169">
        <f t="shared" si="455"/>
        <v>8.6999999999999994E-2</v>
      </c>
    </row>
    <row r="5025" spans="1:9">
      <c r="A5025" s="96" t="s">
        <v>5869</v>
      </c>
      <c r="B5025" s="97" t="s">
        <v>4881</v>
      </c>
      <c r="C5025" s="98" t="s">
        <v>546</v>
      </c>
      <c r="D5025" s="124"/>
      <c r="E5025" s="125"/>
      <c r="F5025" s="66" t="str">
        <f t="shared" si="453"/>
        <v>PQ</v>
      </c>
      <c r="G5025" s="169">
        <f t="shared" si="454"/>
        <v>15</v>
      </c>
      <c r="H5025" s="305">
        <v>5.0000000000000001E-3</v>
      </c>
      <c r="I5025" s="169">
        <f t="shared" si="455"/>
        <v>7.4999999999999997E-2</v>
      </c>
    </row>
    <row r="5026" spans="1:9">
      <c r="A5026" s="96" t="s">
        <v>5869</v>
      </c>
      <c r="B5026" s="97" t="s">
        <v>4944</v>
      </c>
      <c r="C5026" s="98" t="s">
        <v>1101</v>
      </c>
      <c r="D5026" s="81"/>
      <c r="E5026" s="66"/>
      <c r="F5026" s="66" t="str">
        <f t="shared" si="453"/>
        <v>UN</v>
      </c>
      <c r="G5026" s="169">
        <f t="shared" si="454"/>
        <v>0.3</v>
      </c>
      <c r="H5026" s="306">
        <v>1</v>
      </c>
      <c r="I5026" s="169">
        <f t="shared" si="455"/>
        <v>0.3</v>
      </c>
    </row>
    <row r="5027" spans="1:9">
      <c r="A5027" s="96" t="s">
        <v>5869</v>
      </c>
      <c r="B5027" s="97" t="s">
        <v>4951</v>
      </c>
      <c r="C5027" s="98" t="s">
        <v>5896</v>
      </c>
      <c r="D5027" s="111"/>
      <c r="E5027" s="173"/>
      <c r="F5027" s="66" t="str">
        <f t="shared" si="453"/>
        <v>UN</v>
      </c>
      <c r="G5027" s="169">
        <f t="shared" si="454"/>
        <v>1.22</v>
      </c>
      <c r="H5027" s="306">
        <v>5.0000000000000001E-3</v>
      </c>
      <c r="I5027" s="169">
        <f t="shared" si="455"/>
        <v>6.1000000000000004E-3</v>
      </c>
    </row>
    <row r="5028" spans="1:9">
      <c r="A5028" s="96" t="s">
        <v>5869</v>
      </c>
      <c r="B5028" s="97" t="s">
        <v>4956</v>
      </c>
      <c r="C5028" s="98" t="s">
        <v>323</v>
      </c>
      <c r="D5028" s="111"/>
      <c r="E5028" s="173"/>
      <c r="F5028" s="66" t="str">
        <f t="shared" si="453"/>
        <v>UN</v>
      </c>
      <c r="G5028" s="169">
        <f t="shared" si="454"/>
        <v>0.3</v>
      </c>
      <c r="H5028" s="306">
        <v>2E-3</v>
      </c>
      <c r="I5028" s="169">
        <f t="shared" si="455"/>
        <v>5.9999999999999995E-4</v>
      </c>
    </row>
    <row r="5029" spans="1:9">
      <c r="A5029" s="96" t="s">
        <v>5869</v>
      </c>
      <c r="B5029" s="97" t="s">
        <v>4953</v>
      </c>
      <c r="C5029" s="98" t="s">
        <v>1531</v>
      </c>
      <c r="D5029" s="111"/>
      <c r="E5029" s="173"/>
      <c r="F5029" s="66" t="str">
        <f t="shared" si="453"/>
        <v>FR</v>
      </c>
      <c r="G5029" s="169">
        <f t="shared" si="454"/>
        <v>3.04</v>
      </c>
      <c r="H5029" s="306">
        <v>2E-3</v>
      </c>
      <c r="I5029" s="169">
        <f t="shared" si="455"/>
        <v>6.0800000000000003E-3</v>
      </c>
    </row>
    <row r="5030" spans="1:9">
      <c r="A5030" s="96" t="s">
        <v>5869</v>
      </c>
      <c r="B5030" s="97" t="s">
        <v>4967</v>
      </c>
      <c r="C5030" s="98" t="s">
        <v>1510</v>
      </c>
      <c r="D5030" s="111"/>
      <c r="E5030" s="173"/>
      <c r="F5030" s="66" t="str">
        <f t="shared" si="453"/>
        <v>UN</v>
      </c>
      <c r="G5030" s="169">
        <f t="shared" si="454"/>
        <v>0.5625</v>
      </c>
      <c r="H5030" s="168">
        <v>1</v>
      </c>
      <c r="I5030" s="169">
        <f t="shared" si="455"/>
        <v>0.5625</v>
      </c>
    </row>
    <row r="5031" spans="1:9">
      <c r="A5031" s="96" t="s">
        <v>5869</v>
      </c>
      <c r="B5031" s="97" t="s">
        <v>4902</v>
      </c>
      <c r="C5031" s="131" t="s">
        <v>364</v>
      </c>
      <c r="D5031" s="111"/>
      <c r="E5031" s="173"/>
      <c r="F5031" s="66" t="str">
        <f t="shared" si="453"/>
        <v>ROL</v>
      </c>
      <c r="G5031" s="169">
        <f t="shared" si="454"/>
        <v>4.4000000000000004</v>
      </c>
      <c r="H5031" s="306">
        <v>5.0000000000000001E-3</v>
      </c>
      <c r="I5031" s="169">
        <f t="shared" si="455"/>
        <v>2.2000000000000002E-2</v>
      </c>
    </row>
    <row r="5032" spans="1:9">
      <c r="A5032" s="96" t="s">
        <v>5869</v>
      </c>
      <c r="B5032" s="97" t="s">
        <v>4951</v>
      </c>
      <c r="C5032" s="98" t="s">
        <v>1649</v>
      </c>
      <c r="D5032" s="124"/>
      <c r="E5032" s="125"/>
      <c r="F5032" s="66" t="str">
        <f t="shared" si="453"/>
        <v>UN</v>
      </c>
      <c r="G5032" s="169">
        <f t="shared" si="454"/>
        <v>16</v>
      </c>
      <c r="H5032" s="186">
        <v>4.0000000000000001E-3</v>
      </c>
      <c r="I5032" s="169">
        <f t="shared" si="455"/>
        <v>6.4000000000000001E-2</v>
      </c>
    </row>
    <row r="5033" spans="1:9">
      <c r="A5033" s="96" t="s">
        <v>5869</v>
      </c>
      <c r="B5033" s="97" t="s">
        <v>4878</v>
      </c>
      <c r="C5033" s="98" t="s">
        <v>1462</v>
      </c>
      <c r="D5033" s="124"/>
      <c r="E5033" s="125"/>
      <c r="F5033" s="66" t="str">
        <f t="shared" si="453"/>
        <v>UN</v>
      </c>
      <c r="G5033" s="169">
        <f t="shared" si="454"/>
        <v>10.63</v>
      </c>
      <c r="H5033" s="102">
        <v>0.02</v>
      </c>
      <c r="I5033" s="169">
        <f t="shared" si="455"/>
        <v>0.21260000000000001</v>
      </c>
    </row>
    <row r="5034" spans="1:9">
      <c r="A5034" s="96" t="s">
        <v>5869</v>
      </c>
      <c r="B5034" s="183"/>
      <c r="C5034" s="59" t="s">
        <v>3648</v>
      </c>
      <c r="D5034" s="124"/>
      <c r="E5034" s="125"/>
      <c r="F5034" s="66" t="str">
        <f t="shared" si="453"/>
        <v>DET</v>
      </c>
      <c r="G5034" s="169">
        <f t="shared" si="454"/>
        <v>2.65</v>
      </c>
      <c r="H5034" s="184">
        <f>+VLOOKUP(C5034,$C$7896:$P$9810,7,FALSE)</f>
        <v>1.3</v>
      </c>
      <c r="I5034" s="169">
        <f t="shared" si="455"/>
        <v>3.4449999999999998</v>
      </c>
    </row>
    <row r="5035" spans="1:9">
      <c r="A5035" s="96" t="s">
        <v>5869</v>
      </c>
      <c r="B5035" s="183"/>
      <c r="C5035" s="59" t="s">
        <v>3649</v>
      </c>
      <c r="D5035" s="124"/>
      <c r="E5035" s="125"/>
      <c r="F5035" s="66" t="str">
        <f t="shared" si="453"/>
        <v>ML</v>
      </c>
      <c r="G5035" s="169">
        <f t="shared" si="454"/>
        <v>2.67</v>
      </c>
      <c r="H5035" s="184">
        <f>+VLOOKUP(C5035,$C$7896:$P$9810,7,FALSE)</f>
        <v>1.3</v>
      </c>
      <c r="I5035" s="169">
        <f t="shared" si="455"/>
        <v>3.4710000000000001</v>
      </c>
    </row>
    <row r="5036" spans="1:9">
      <c r="A5036" s="96" t="s">
        <v>5869</v>
      </c>
      <c r="B5036" s="183"/>
      <c r="C5036" s="59" t="s">
        <v>3651</v>
      </c>
      <c r="D5036" s="124"/>
      <c r="E5036" s="125"/>
      <c r="F5036" s="66" t="str">
        <f t="shared" si="453"/>
        <v>MCL</v>
      </c>
      <c r="G5036" s="169">
        <f t="shared" si="454"/>
        <v>2.68</v>
      </c>
      <c r="H5036" s="184">
        <f>+VLOOKUP(C5036,$C$7896:$P$9810,7,FALSE)</f>
        <v>1.3</v>
      </c>
      <c r="I5036" s="169">
        <f t="shared" si="455"/>
        <v>3.4840000000000004</v>
      </c>
    </row>
    <row r="5037" spans="1:9">
      <c r="A5037" s="96" t="s">
        <v>5869</v>
      </c>
      <c r="B5037" s="116" t="s">
        <v>4421</v>
      </c>
      <c r="C5037" s="117"/>
      <c r="D5037" s="118"/>
      <c r="E5037" s="118"/>
      <c r="F5037" s="119"/>
      <c r="G5037" s="120"/>
      <c r="H5037" s="309"/>
      <c r="I5037" s="134">
        <f>SUBTOTAL(9,I5023:I5036)</f>
        <v>11.82338</v>
      </c>
    </row>
    <row r="5038" spans="1:9">
      <c r="A5038" s="96" t="s">
        <v>5869</v>
      </c>
      <c r="B5038" s="157"/>
      <c r="C5038" s="187"/>
      <c r="D5038" s="129"/>
      <c r="E5038" s="129"/>
      <c r="F5038" s="188"/>
      <c r="G5038" s="137"/>
      <c r="H5038" s="310"/>
      <c r="I5038" s="161"/>
    </row>
    <row r="5039" spans="1:9" ht="14.25">
      <c r="A5039" s="440" t="s">
        <v>5892</v>
      </c>
      <c r="B5039" s="108" t="s">
        <v>4718</v>
      </c>
      <c r="D5039" s="172"/>
      <c r="H5039" s="295"/>
    </row>
    <row r="5040" spans="1:9">
      <c r="A5040" s="96" t="s">
        <v>5869</v>
      </c>
      <c r="H5040" s="295"/>
    </row>
    <row r="5041" spans="1:9" ht="25.5">
      <c r="A5041" s="96" t="s">
        <v>5869</v>
      </c>
      <c r="B5041" s="90" t="s">
        <v>5562</v>
      </c>
      <c r="C5041" s="23" t="s">
        <v>1406</v>
      </c>
      <c r="D5041" s="124"/>
      <c r="E5041" s="125"/>
      <c r="F5041" s="24" t="s">
        <v>1407</v>
      </c>
      <c r="G5041" s="51" t="s">
        <v>2730</v>
      </c>
      <c r="H5041" s="311" t="s">
        <v>4415</v>
      </c>
      <c r="I5041" s="24" t="s">
        <v>1403</v>
      </c>
    </row>
    <row r="5042" spans="1:9">
      <c r="A5042" s="96" t="s">
        <v>5869</v>
      </c>
      <c r="B5042" s="97" t="s">
        <v>4884</v>
      </c>
      <c r="C5042" s="126" t="s">
        <v>520</v>
      </c>
      <c r="D5042" s="124"/>
      <c r="E5042" s="125"/>
      <c r="F5042" s="66" t="str">
        <f t="shared" ref="F5042:F5054" si="456">+VLOOKUP(C5042,$C$7896:$P$9810,4,FALSE)</f>
        <v>UN</v>
      </c>
      <c r="G5042" s="169">
        <f t="shared" ref="G5042:G5054" si="457">+VLOOKUP(C5042,$C$7896:$P$9810,13,FALSE)</f>
        <v>8.7499999999999994E-2</v>
      </c>
      <c r="H5042" s="306">
        <v>1</v>
      </c>
      <c r="I5042" s="169">
        <f t="shared" ref="I5042:I5054" si="458">G5042*H5042</f>
        <v>8.7499999999999994E-2</v>
      </c>
    </row>
    <row r="5043" spans="1:9">
      <c r="A5043" s="96" t="s">
        <v>5869</v>
      </c>
      <c r="B5043" s="97" t="s">
        <v>4879</v>
      </c>
      <c r="C5043" s="98" t="s">
        <v>545</v>
      </c>
      <c r="D5043" s="124"/>
      <c r="E5043" s="125"/>
      <c r="F5043" s="66" t="str">
        <f t="shared" si="456"/>
        <v>CM3</v>
      </c>
      <c r="G5043" s="169">
        <f t="shared" si="457"/>
        <v>8.6999999999999994E-3</v>
      </c>
      <c r="H5043" s="306">
        <v>10</v>
      </c>
      <c r="I5043" s="169">
        <f t="shared" si="458"/>
        <v>8.6999999999999994E-2</v>
      </c>
    </row>
    <row r="5044" spans="1:9">
      <c r="A5044" s="96" t="s">
        <v>5869</v>
      </c>
      <c r="B5044" s="97" t="s">
        <v>4881</v>
      </c>
      <c r="C5044" s="98" t="s">
        <v>546</v>
      </c>
      <c r="D5044" s="124"/>
      <c r="E5044" s="125"/>
      <c r="F5044" s="66" t="str">
        <f t="shared" si="456"/>
        <v>PQ</v>
      </c>
      <c r="G5044" s="169">
        <f t="shared" si="457"/>
        <v>15</v>
      </c>
      <c r="H5044" s="305">
        <v>5.0000000000000001E-3</v>
      </c>
      <c r="I5044" s="169">
        <f t="shared" si="458"/>
        <v>7.4999999999999997E-2</v>
      </c>
    </row>
    <row r="5045" spans="1:9">
      <c r="A5045" s="96" t="s">
        <v>5869</v>
      </c>
      <c r="B5045" s="97" t="s">
        <v>4944</v>
      </c>
      <c r="C5045" s="98" t="s">
        <v>1101</v>
      </c>
      <c r="D5045" s="81"/>
      <c r="E5045" s="66"/>
      <c r="F5045" s="66" t="str">
        <f t="shared" si="456"/>
        <v>UN</v>
      </c>
      <c r="G5045" s="169">
        <f t="shared" si="457"/>
        <v>0.3</v>
      </c>
      <c r="H5045" s="306">
        <v>1</v>
      </c>
      <c r="I5045" s="169">
        <f t="shared" si="458"/>
        <v>0.3</v>
      </c>
    </row>
    <row r="5046" spans="1:9">
      <c r="A5046" s="96" t="s">
        <v>5869</v>
      </c>
      <c r="B5046" s="97" t="s">
        <v>4951</v>
      </c>
      <c r="C5046" s="98" t="s">
        <v>5896</v>
      </c>
      <c r="D5046" s="111"/>
      <c r="E5046" s="173"/>
      <c r="F5046" s="66" t="str">
        <f t="shared" si="456"/>
        <v>UN</v>
      </c>
      <c r="G5046" s="169">
        <f t="shared" si="457"/>
        <v>1.22</v>
      </c>
      <c r="H5046" s="306">
        <v>5.0000000000000001E-3</v>
      </c>
      <c r="I5046" s="169">
        <f t="shared" si="458"/>
        <v>6.1000000000000004E-3</v>
      </c>
    </row>
    <row r="5047" spans="1:9">
      <c r="A5047" s="96" t="s">
        <v>5869</v>
      </c>
      <c r="B5047" s="97" t="s">
        <v>4956</v>
      </c>
      <c r="C5047" s="98" t="s">
        <v>323</v>
      </c>
      <c r="D5047" s="111"/>
      <c r="E5047" s="173"/>
      <c r="F5047" s="66" t="str">
        <f t="shared" si="456"/>
        <v>UN</v>
      </c>
      <c r="G5047" s="169">
        <f t="shared" si="457"/>
        <v>0.3</v>
      </c>
      <c r="H5047" s="306">
        <v>2E-3</v>
      </c>
      <c r="I5047" s="169">
        <f t="shared" si="458"/>
        <v>5.9999999999999995E-4</v>
      </c>
    </row>
    <row r="5048" spans="1:9">
      <c r="A5048" s="96" t="s">
        <v>5869</v>
      </c>
      <c r="B5048" s="97" t="s">
        <v>4953</v>
      </c>
      <c r="C5048" s="98" t="s">
        <v>1531</v>
      </c>
      <c r="D5048" s="111"/>
      <c r="E5048" s="173"/>
      <c r="F5048" s="66" t="str">
        <f t="shared" si="456"/>
        <v>FR</v>
      </c>
      <c r="G5048" s="169">
        <f t="shared" si="457"/>
        <v>3.04</v>
      </c>
      <c r="H5048" s="306">
        <v>2E-3</v>
      </c>
      <c r="I5048" s="169">
        <f t="shared" si="458"/>
        <v>6.0800000000000003E-3</v>
      </c>
    </row>
    <row r="5049" spans="1:9">
      <c r="A5049" s="96" t="s">
        <v>5869</v>
      </c>
      <c r="B5049" s="97" t="s">
        <v>4967</v>
      </c>
      <c r="C5049" s="98" t="s">
        <v>1510</v>
      </c>
      <c r="D5049" s="111"/>
      <c r="E5049" s="173"/>
      <c r="F5049" s="66" t="str">
        <f t="shared" si="456"/>
        <v>UN</v>
      </c>
      <c r="G5049" s="169">
        <f t="shared" si="457"/>
        <v>0.5625</v>
      </c>
      <c r="H5049" s="168">
        <v>1</v>
      </c>
      <c r="I5049" s="169">
        <f t="shared" si="458"/>
        <v>0.5625</v>
      </c>
    </row>
    <row r="5050" spans="1:9">
      <c r="A5050" s="96" t="s">
        <v>5869</v>
      </c>
      <c r="B5050" s="97" t="s">
        <v>4902</v>
      </c>
      <c r="C5050" s="131" t="s">
        <v>364</v>
      </c>
      <c r="D5050" s="111"/>
      <c r="E5050" s="173"/>
      <c r="F5050" s="66" t="str">
        <f t="shared" si="456"/>
        <v>ROL</v>
      </c>
      <c r="G5050" s="169">
        <f t="shared" si="457"/>
        <v>4.4000000000000004</v>
      </c>
      <c r="H5050" s="306">
        <v>5.0000000000000001E-3</v>
      </c>
      <c r="I5050" s="169">
        <f t="shared" si="458"/>
        <v>2.2000000000000002E-2</v>
      </c>
    </row>
    <row r="5051" spans="1:9">
      <c r="A5051" s="96" t="s">
        <v>5869</v>
      </c>
      <c r="B5051" s="97" t="s">
        <v>4951</v>
      </c>
      <c r="C5051" s="98" t="s">
        <v>1649</v>
      </c>
      <c r="D5051" s="124"/>
      <c r="E5051" s="125"/>
      <c r="F5051" s="66" t="str">
        <f t="shared" si="456"/>
        <v>UN</v>
      </c>
      <c r="G5051" s="169">
        <f t="shared" si="457"/>
        <v>16</v>
      </c>
      <c r="H5051" s="186">
        <v>4.0000000000000001E-3</v>
      </c>
      <c r="I5051" s="169">
        <f t="shared" si="458"/>
        <v>6.4000000000000001E-2</v>
      </c>
    </row>
    <row r="5052" spans="1:9">
      <c r="A5052" s="96" t="s">
        <v>5869</v>
      </c>
      <c r="B5052" s="97" t="s">
        <v>4878</v>
      </c>
      <c r="C5052" s="98" t="s">
        <v>1462</v>
      </c>
      <c r="D5052" s="124"/>
      <c r="E5052" s="125"/>
      <c r="F5052" s="66" t="str">
        <f t="shared" si="456"/>
        <v>UN</v>
      </c>
      <c r="G5052" s="169">
        <f t="shared" si="457"/>
        <v>10.63</v>
      </c>
      <c r="H5052" s="102">
        <v>0.02</v>
      </c>
      <c r="I5052" s="169">
        <f t="shared" si="458"/>
        <v>0.21260000000000001</v>
      </c>
    </row>
    <row r="5053" spans="1:9">
      <c r="A5053" s="96" t="s">
        <v>5869</v>
      </c>
      <c r="B5053" s="183"/>
      <c r="C5053" s="59" t="s">
        <v>3640</v>
      </c>
      <c r="D5053" s="124"/>
      <c r="E5053" s="125"/>
      <c r="F5053" s="66" t="str">
        <f t="shared" si="456"/>
        <v>DET</v>
      </c>
      <c r="G5053" s="169">
        <f t="shared" si="457"/>
        <v>2.97</v>
      </c>
      <c r="H5053" s="184">
        <f>+VLOOKUP(C5053,$C$7896:$P$9810,7,FALSE)</f>
        <v>1.3</v>
      </c>
      <c r="I5053" s="169">
        <f t="shared" si="458"/>
        <v>3.8610000000000002</v>
      </c>
    </row>
    <row r="5054" spans="1:9">
      <c r="A5054" s="96" t="s">
        <v>5869</v>
      </c>
      <c r="B5054" s="183"/>
      <c r="C5054" s="59" t="s">
        <v>3651</v>
      </c>
      <c r="D5054" s="124"/>
      <c r="E5054" s="118"/>
      <c r="F5054" s="66" t="str">
        <f t="shared" si="456"/>
        <v>MCL</v>
      </c>
      <c r="G5054" s="169">
        <f t="shared" si="457"/>
        <v>2.68</v>
      </c>
      <c r="H5054" s="184">
        <f>+VLOOKUP(C5054,$C$7896:$P$9810,7,FALSE)</f>
        <v>1.3</v>
      </c>
      <c r="I5054" s="169">
        <f t="shared" si="458"/>
        <v>3.4840000000000004</v>
      </c>
    </row>
    <row r="5055" spans="1:9">
      <c r="A5055" s="96" t="s">
        <v>5869</v>
      </c>
      <c r="B5055" s="116" t="s">
        <v>4421</v>
      </c>
      <c r="C5055" s="117"/>
      <c r="D5055" s="118"/>
      <c r="E5055" s="118"/>
      <c r="F5055" s="119"/>
      <c r="G5055" s="120"/>
      <c r="H5055" s="309"/>
      <c r="I5055" s="134">
        <f>SUBTOTAL(9,I5042:I5053)</f>
        <v>5.2843800000000005</v>
      </c>
    </row>
    <row r="5056" spans="1:9">
      <c r="A5056" s="96" t="s">
        <v>5869</v>
      </c>
      <c r="B5056" s="157"/>
      <c r="C5056" s="187"/>
      <c r="D5056" s="129"/>
      <c r="E5056" s="129"/>
      <c r="F5056" s="188"/>
      <c r="G5056" s="137"/>
      <c r="H5056" s="310"/>
      <c r="I5056" s="161"/>
    </row>
    <row r="5057" spans="1:9" ht="14.25">
      <c r="A5057" s="440" t="s">
        <v>5892</v>
      </c>
      <c r="B5057" s="108" t="s">
        <v>4719</v>
      </c>
      <c r="D5057" s="172"/>
      <c r="H5057" s="295"/>
    </row>
    <row r="5058" spans="1:9">
      <c r="A5058" s="96" t="s">
        <v>5869</v>
      </c>
      <c r="H5058" s="295"/>
    </row>
    <row r="5059" spans="1:9" ht="25.5">
      <c r="A5059" s="96" t="s">
        <v>5869</v>
      </c>
      <c r="B5059" s="90" t="s">
        <v>5562</v>
      </c>
      <c r="C5059" s="23" t="s">
        <v>1406</v>
      </c>
      <c r="D5059" s="124"/>
      <c r="E5059" s="125"/>
      <c r="F5059" s="24" t="s">
        <v>1407</v>
      </c>
      <c r="G5059" s="51" t="s">
        <v>2730</v>
      </c>
      <c r="H5059" s="311" t="s">
        <v>4415</v>
      </c>
      <c r="I5059" s="24" t="s">
        <v>1403</v>
      </c>
    </row>
    <row r="5060" spans="1:9">
      <c r="A5060" s="96" t="s">
        <v>5869</v>
      </c>
      <c r="B5060" s="97" t="s">
        <v>4884</v>
      </c>
      <c r="C5060" s="126" t="s">
        <v>520</v>
      </c>
      <c r="D5060" s="124"/>
      <c r="E5060" s="125"/>
      <c r="F5060" s="66" t="str">
        <f t="shared" ref="F5060:F5071" si="459">+VLOOKUP(C5060,$C$7896:$P$9810,4,FALSE)</f>
        <v>UN</v>
      </c>
      <c r="G5060" s="169">
        <f t="shared" ref="G5060:G5071" si="460">+VLOOKUP(C5060,$C$7896:$P$9810,13,FALSE)</f>
        <v>8.7499999999999994E-2</v>
      </c>
      <c r="H5060" s="306">
        <v>1</v>
      </c>
      <c r="I5060" s="169">
        <f t="shared" ref="I5060:I5071" si="461">G5060*H5060</f>
        <v>8.7499999999999994E-2</v>
      </c>
    </row>
    <row r="5061" spans="1:9">
      <c r="A5061" s="96" t="s">
        <v>5869</v>
      </c>
      <c r="B5061" s="97" t="s">
        <v>4879</v>
      </c>
      <c r="C5061" s="98" t="s">
        <v>545</v>
      </c>
      <c r="D5061" s="124"/>
      <c r="E5061" s="125"/>
      <c r="F5061" s="66" t="str">
        <f t="shared" si="459"/>
        <v>CM3</v>
      </c>
      <c r="G5061" s="169">
        <f t="shared" si="460"/>
        <v>8.6999999999999994E-3</v>
      </c>
      <c r="H5061" s="306">
        <v>10</v>
      </c>
      <c r="I5061" s="169">
        <f t="shared" si="461"/>
        <v>8.6999999999999994E-2</v>
      </c>
    </row>
    <row r="5062" spans="1:9">
      <c r="A5062" s="96" t="s">
        <v>5869</v>
      </c>
      <c r="B5062" s="97" t="s">
        <v>4881</v>
      </c>
      <c r="C5062" s="98" t="s">
        <v>546</v>
      </c>
      <c r="D5062" s="124"/>
      <c r="E5062" s="125"/>
      <c r="F5062" s="66" t="str">
        <f t="shared" si="459"/>
        <v>PQ</v>
      </c>
      <c r="G5062" s="169">
        <f t="shared" si="460"/>
        <v>15</v>
      </c>
      <c r="H5062" s="305">
        <v>5.0000000000000001E-3</v>
      </c>
      <c r="I5062" s="169">
        <f t="shared" si="461"/>
        <v>7.4999999999999997E-2</v>
      </c>
    </row>
    <row r="5063" spans="1:9">
      <c r="A5063" s="96" t="s">
        <v>5869</v>
      </c>
      <c r="B5063" s="97" t="s">
        <v>4944</v>
      </c>
      <c r="C5063" s="98" t="s">
        <v>1101</v>
      </c>
      <c r="D5063" s="81"/>
      <c r="E5063" s="66"/>
      <c r="F5063" s="66" t="str">
        <f t="shared" si="459"/>
        <v>UN</v>
      </c>
      <c r="G5063" s="169">
        <f t="shared" si="460"/>
        <v>0.3</v>
      </c>
      <c r="H5063" s="306">
        <v>1</v>
      </c>
      <c r="I5063" s="169">
        <f t="shared" si="461"/>
        <v>0.3</v>
      </c>
    </row>
    <row r="5064" spans="1:9">
      <c r="A5064" s="96" t="s">
        <v>5869</v>
      </c>
      <c r="B5064" s="97" t="s">
        <v>4951</v>
      </c>
      <c r="C5064" s="98" t="s">
        <v>5896</v>
      </c>
      <c r="D5064" s="111"/>
      <c r="E5064" s="173"/>
      <c r="F5064" s="66" t="str">
        <f t="shared" si="459"/>
        <v>UN</v>
      </c>
      <c r="G5064" s="169">
        <f t="shared" si="460"/>
        <v>1.22</v>
      </c>
      <c r="H5064" s="306">
        <v>5.0000000000000001E-3</v>
      </c>
      <c r="I5064" s="169">
        <f t="shared" si="461"/>
        <v>6.1000000000000004E-3</v>
      </c>
    </row>
    <row r="5065" spans="1:9">
      <c r="A5065" s="96" t="s">
        <v>5869</v>
      </c>
      <c r="B5065" s="97" t="s">
        <v>4956</v>
      </c>
      <c r="C5065" s="98" t="s">
        <v>323</v>
      </c>
      <c r="D5065" s="111"/>
      <c r="E5065" s="173"/>
      <c r="F5065" s="66" t="str">
        <f t="shared" si="459"/>
        <v>UN</v>
      </c>
      <c r="G5065" s="169">
        <f t="shared" si="460"/>
        <v>0.3</v>
      </c>
      <c r="H5065" s="306">
        <v>2E-3</v>
      </c>
      <c r="I5065" s="169">
        <f t="shared" si="461"/>
        <v>5.9999999999999995E-4</v>
      </c>
    </row>
    <row r="5066" spans="1:9">
      <c r="A5066" s="96" t="s">
        <v>5869</v>
      </c>
      <c r="B5066" s="97" t="s">
        <v>4953</v>
      </c>
      <c r="C5066" s="98" t="s">
        <v>1531</v>
      </c>
      <c r="D5066" s="111"/>
      <c r="E5066" s="173"/>
      <c r="F5066" s="66" t="str">
        <f t="shared" si="459"/>
        <v>FR</v>
      </c>
      <c r="G5066" s="169">
        <f t="shared" si="460"/>
        <v>3.04</v>
      </c>
      <c r="H5066" s="306">
        <v>2E-3</v>
      </c>
      <c r="I5066" s="169">
        <f t="shared" si="461"/>
        <v>6.0800000000000003E-3</v>
      </c>
    </row>
    <row r="5067" spans="1:9">
      <c r="A5067" s="96" t="s">
        <v>5869</v>
      </c>
      <c r="B5067" s="97" t="s">
        <v>4967</v>
      </c>
      <c r="C5067" s="98" t="s">
        <v>1510</v>
      </c>
      <c r="D5067" s="111"/>
      <c r="E5067" s="173"/>
      <c r="F5067" s="66" t="str">
        <f t="shared" si="459"/>
        <v>UN</v>
      </c>
      <c r="G5067" s="169">
        <f t="shared" si="460"/>
        <v>0.5625</v>
      </c>
      <c r="H5067" s="168">
        <v>1</v>
      </c>
      <c r="I5067" s="169">
        <f t="shared" si="461"/>
        <v>0.5625</v>
      </c>
    </row>
    <row r="5068" spans="1:9">
      <c r="A5068" s="96" t="s">
        <v>5869</v>
      </c>
      <c r="B5068" s="97" t="s">
        <v>4902</v>
      </c>
      <c r="C5068" s="131" t="s">
        <v>364</v>
      </c>
      <c r="D5068" s="111"/>
      <c r="E5068" s="173"/>
      <c r="F5068" s="66" t="str">
        <f t="shared" si="459"/>
        <v>ROL</v>
      </c>
      <c r="G5068" s="169">
        <f t="shared" si="460"/>
        <v>4.4000000000000004</v>
      </c>
      <c r="H5068" s="306">
        <v>5.0000000000000001E-3</v>
      </c>
      <c r="I5068" s="169">
        <f t="shared" si="461"/>
        <v>2.2000000000000002E-2</v>
      </c>
    </row>
    <row r="5069" spans="1:9">
      <c r="A5069" s="96" t="s">
        <v>5869</v>
      </c>
      <c r="B5069" s="97" t="s">
        <v>4951</v>
      </c>
      <c r="C5069" s="98" t="s">
        <v>1649</v>
      </c>
      <c r="D5069" s="124"/>
      <c r="E5069" s="125"/>
      <c r="F5069" s="66" t="str">
        <f t="shared" si="459"/>
        <v>UN</v>
      </c>
      <c r="G5069" s="169">
        <f t="shared" si="460"/>
        <v>16</v>
      </c>
      <c r="H5069" s="186">
        <v>4.0000000000000001E-3</v>
      </c>
      <c r="I5069" s="169">
        <f t="shared" si="461"/>
        <v>6.4000000000000001E-2</v>
      </c>
    </row>
    <row r="5070" spans="1:9">
      <c r="A5070" s="96" t="s">
        <v>5869</v>
      </c>
      <c r="B5070" s="97" t="s">
        <v>4878</v>
      </c>
      <c r="C5070" s="98" t="s">
        <v>1462</v>
      </c>
      <c r="D5070" s="124"/>
      <c r="E5070" s="125"/>
      <c r="F5070" s="66" t="str">
        <f t="shared" si="459"/>
        <v>UN</v>
      </c>
      <c r="G5070" s="169">
        <f t="shared" si="460"/>
        <v>10.63</v>
      </c>
      <c r="H5070" s="102">
        <v>0.02</v>
      </c>
      <c r="I5070" s="169">
        <f t="shared" si="461"/>
        <v>0.21260000000000001</v>
      </c>
    </row>
    <row r="5071" spans="1:9">
      <c r="A5071" s="96" t="s">
        <v>5869</v>
      </c>
      <c r="B5071" s="183"/>
      <c r="C5071" s="59" t="s">
        <v>3649</v>
      </c>
      <c r="D5071" s="124"/>
      <c r="E5071" s="125"/>
      <c r="F5071" s="66" t="str">
        <f t="shared" si="459"/>
        <v>ML</v>
      </c>
      <c r="G5071" s="169">
        <f t="shared" si="460"/>
        <v>2.67</v>
      </c>
      <c r="H5071" s="184">
        <f>+VLOOKUP(C5071,$C$7896:$P$9810,7,FALSE)</f>
        <v>1.3</v>
      </c>
      <c r="I5071" s="169">
        <f t="shared" si="461"/>
        <v>3.4710000000000001</v>
      </c>
    </row>
    <row r="5072" spans="1:9">
      <c r="A5072" s="96" t="s">
        <v>5869</v>
      </c>
      <c r="B5072" s="116" t="s">
        <v>4421</v>
      </c>
      <c r="C5072" s="117"/>
      <c r="D5072" s="118"/>
      <c r="E5072" s="118"/>
      <c r="F5072" s="119"/>
      <c r="G5072" s="120"/>
      <c r="H5072" s="309"/>
      <c r="I5072" s="134">
        <f>SUBTOTAL(9,I5060:I5071)</f>
        <v>4.89438</v>
      </c>
    </row>
    <row r="5073" spans="1:9">
      <c r="A5073" s="96" t="s">
        <v>5869</v>
      </c>
      <c r="B5073" s="157"/>
      <c r="C5073" s="187"/>
      <c r="D5073" s="129"/>
      <c r="E5073" s="129"/>
      <c r="F5073" s="188"/>
      <c r="G5073" s="137"/>
      <c r="H5073" s="310"/>
      <c r="I5073" s="161"/>
    </row>
    <row r="5074" spans="1:9" ht="14.25">
      <c r="A5074" s="440" t="s">
        <v>5892</v>
      </c>
      <c r="B5074" s="108" t="s">
        <v>4720</v>
      </c>
      <c r="D5074" s="172"/>
      <c r="H5074" s="295"/>
    </row>
    <row r="5075" spans="1:9">
      <c r="A5075" s="96" t="s">
        <v>5869</v>
      </c>
      <c r="B5075" s="108"/>
      <c r="H5075" s="295"/>
    </row>
    <row r="5076" spans="1:9" ht="25.5">
      <c r="A5076" s="96" t="s">
        <v>5869</v>
      </c>
      <c r="B5076" s="90" t="s">
        <v>5562</v>
      </c>
      <c r="C5076" s="23" t="s">
        <v>1406</v>
      </c>
      <c r="D5076" s="124"/>
      <c r="E5076" s="125"/>
      <c r="F5076" s="24" t="s">
        <v>1407</v>
      </c>
      <c r="G5076" s="51" t="s">
        <v>2730</v>
      </c>
      <c r="H5076" s="311" t="s">
        <v>4415</v>
      </c>
      <c r="I5076" s="24" t="s">
        <v>1403</v>
      </c>
    </row>
    <row r="5077" spans="1:9">
      <c r="A5077" s="96" t="s">
        <v>5869</v>
      </c>
      <c r="B5077" s="97" t="s">
        <v>4884</v>
      </c>
      <c r="C5077" s="126" t="s">
        <v>520</v>
      </c>
      <c r="D5077" s="124"/>
      <c r="E5077" s="125"/>
      <c r="F5077" s="66" t="str">
        <f t="shared" ref="F5077:F5088" si="462">+VLOOKUP(C5077,$C$7896:$P$9810,4,FALSE)</f>
        <v>UN</v>
      </c>
      <c r="G5077" s="169">
        <f t="shared" ref="G5077:G5088" si="463">+VLOOKUP(C5077,$C$7896:$P$9810,13,FALSE)</f>
        <v>8.7499999999999994E-2</v>
      </c>
      <c r="H5077" s="306">
        <v>1</v>
      </c>
      <c r="I5077" s="169">
        <f t="shared" ref="I5077:I5088" si="464">G5077*H5077</f>
        <v>8.7499999999999994E-2</v>
      </c>
    </row>
    <row r="5078" spans="1:9">
      <c r="A5078" s="96" t="s">
        <v>5869</v>
      </c>
      <c r="B5078" s="97" t="s">
        <v>4879</v>
      </c>
      <c r="C5078" s="98" t="s">
        <v>545</v>
      </c>
      <c r="D5078" s="124"/>
      <c r="E5078" s="125"/>
      <c r="F5078" s="66" t="str">
        <f t="shared" si="462"/>
        <v>CM3</v>
      </c>
      <c r="G5078" s="169">
        <f t="shared" si="463"/>
        <v>8.6999999999999994E-3</v>
      </c>
      <c r="H5078" s="306">
        <v>10</v>
      </c>
      <c r="I5078" s="169">
        <f t="shared" si="464"/>
        <v>8.6999999999999994E-2</v>
      </c>
    </row>
    <row r="5079" spans="1:9">
      <c r="A5079" s="96" t="s">
        <v>5869</v>
      </c>
      <c r="B5079" s="97" t="s">
        <v>4881</v>
      </c>
      <c r="C5079" s="98" t="s">
        <v>546</v>
      </c>
      <c r="D5079" s="124"/>
      <c r="E5079" s="125"/>
      <c r="F5079" s="66" t="str">
        <f t="shared" si="462"/>
        <v>PQ</v>
      </c>
      <c r="G5079" s="169">
        <f t="shared" si="463"/>
        <v>15</v>
      </c>
      <c r="H5079" s="305">
        <v>5.0000000000000001E-3</v>
      </c>
      <c r="I5079" s="169">
        <f t="shared" si="464"/>
        <v>7.4999999999999997E-2</v>
      </c>
    </row>
    <row r="5080" spans="1:9">
      <c r="A5080" s="96" t="s">
        <v>5869</v>
      </c>
      <c r="B5080" s="97" t="s">
        <v>4944</v>
      </c>
      <c r="C5080" s="98" t="s">
        <v>1101</v>
      </c>
      <c r="D5080" s="81"/>
      <c r="E5080" s="66"/>
      <c r="F5080" s="66" t="str">
        <f t="shared" si="462"/>
        <v>UN</v>
      </c>
      <c r="G5080" s="169">
        <f t="shared" si="463"/>
        <v>0.3</v>
      </c>
      <c r="H5080" s="306">
        <v>1</v>
      </c>
      <c r="I5080" s="169">
        <f t="shared" si="464"/>
        <v>0.3</v>
      </c>
    </row>
    <row r="5081" spans="1:9">
      <c r="A5081" s="96" t="s">
        <v>5869</v>
      </c>
      <c r="B5081" s="97" t="s">
        <v>4951</v>
      </c>
      <c r="C5081" s="98" t="s">
        <v>5896</v>
      </c>
      <c r="D5081" s="111"/>
      <c r="E5081" s="173"/>
      <c r="F5081" s="66" t="str">
        <f t="shared" si="462"/>
        <v>UN</v>
      </c>
      <c r="G5081" s="169">
        <f t="shared" si="463"/>
        <v>1.22</v>
      </c>
      <c r="H5081" s="306">
        <v>5.0000000000000001E-3</v>
      </c>
      <c r="I5081" s="169">
        <f t="shared" si="464"/>
        <v>6.1000000000000004E-3</v>
      </c>
    </row>
    <row r="5082" spans="1:9">
      <c r="A5082" s="96" t="s">
        <v>5869</v>
      </c>
      <c r="B5082" s="97" t="s">
        <v>4956</v>
      </c>
      <c r="C5082" s="98" t="s">
        <v>323</v>
      </c>
      <c r="D5082" s="111"/>
      <c r="E5082" s="173"/>
      <c r="F5082" s="66" t="str">
        <f t="shared" si="462"/>
        <v>UN</v>
      </c>
      <c r="G5082" s="169">
        <f t="shared" si="463"/>
        <v>0.3</v>
      </c>
      <c r="H5082" s="306">
        <v>2E-3</v>
      </c>
      <c r="I5082" s="169">
        <f t="shared" si="464"/>
        <v>5.9999999999999995E-4</v>
      </c>
    </row>
    <row r="5083" spans="1:9">
      <c r="A5083" s="96" t="s">
        <v>5869</v>
      </c>
      <c r="B5083" s="97" t="s">
        <v>4953</v>
      </c>
      <c r="C5083" s="98" t="s">
        <v>1531</v>
      </c>
      <c r="D5083" s="111"/>
      <c r="E5083" s="173"/>
      <c r="F5083" s="66" t="str">
        <f t="shared" si="462"/>
        <v>FR</v>
      </c>
      <c r="G5083" s="169">
        <f t="shared" si="463"/>
        <v>3.04</v>
      </c>
      <c r="H5083" s="306">
        <v>2E-3</v>
      </c>
      <c r="I5083" s="169">
        <f t="shared" si="464"/>
        <v>6.0800000000000003E-3</v>
      </c>
    </row>
    <row r="5084" spans="1:9">
      <c r="A5084" s="96" t="s">
        <v>5869</v>
      </c>
      <c r="B5084" s="97" t="s">
        <v>4967</v>
      </c>
      <c r="C5084" s="98" t="s">
        <v>1510</v>
      </c>
      <c r="D5084" s="111"/>
      <c r="E5084" s="173"/>
      <c r="F5084" s="66" t="str">
        <f t="shared" si="462"/>
        <v>UN</v>
      </c>
      <c r="G5084" s="169">
        <f t="shared" si="463"/>
        <v>0.5625</v>
      </c>
      <c r="H5084" s="168">
        <v>1</v>
      </c>
      <c r="I5084" s="169">
        <f t="shared" si="464"/>
        <v>0.5625</v>
      </c>
    </row>
    <row r="5085" spans="1:9">
      <c r="A5085" s="96" t="s">
        <v>5869</v>
      </c>
      <c r="B5085" s="97" t="s">
        <v>4902</v>
      </c>
      <c r="C5085" s="131" t="s">
        <v>364</v>
      </c>
      <c r="D5085" s="111"/>
      <c r="E5085" s="173"/>
      <c r="F5085" s="66" t="str">
        <f t="shared" si="462"/>
        <v>ROL</v>
      </c>
      <c r="G5085" s="169">
        <f t="shared" si="463"/>
        <v>4.4000000000000004</v>
      </c>
      <c r="H5085" s="306">
        <v>5.0000000000000001E-3</v>
      </c>
      <c r="I5085" s="169">
        <f t="shared" si="464"/>
        <v>2.2000000000000002E-2</v>
      </c>
    </row>
    <row r="5086" spans="1:9">
      <c r="A5086" s="96" t="s">
        <v>5869</v>
      </c>
      <c r="B5086" s="97" t="s">
        <v>4951</v>
      </c>
      <c r="C5086" s="98" t="s">
        <v>1649</v>
      </c>
      <c r="D5086" s="124"/>
      <c r="E5086" s="125"/>
      <c r="F5086" s="66" t="str">
        <f t="shared" si="462"/>
        <v>UN</v>
      </c>
      <c r="G5086" s="169">
        <f t="shared" si="463"/>
        <v>16</v>
      </c>
      <c r="H5086" s="186">
        <v>4.0000000000000001E-3</v>
      </c>
      <c r="I5086" s="169">
        <f t="shared" si="464"/>
        <v>6.4000000000000001E-2</v>
      </c>
    </row>
    <row r="5087" spans="1:9">
      <c r="A5087" s="96" t="s">
        <v>5869</v>
      </c>
      <c r="B5087" s="97" t="s">
        <v>4878</v>
      </c>
      <c r="C5087" s="98" t="s">
        <v>1462</v>
      </c>
      <c r="D5087" s="124"/>
      <c r="E5087" s="125"/>
      <c r="F5087" s="66" t="str">
        <f t="shared" si="462"/>
        <v>UN</v>
      </c>
      <c r="G5087" s="169">
        <f t="shared" si="463"/>
        <v>10.63</v>
      </c>
      <c r="H5087" s="102">
        <v>0.02</v>
      </c>
      <c r="I5087" s="169">
        <f t="shared" si="464"/>
        <v>0.21260000000000001</v>
      </c>
    </row>
    <row r="5088" spans="1:9">
      <c r="A5088" s="96" t="s">
        <v>5869</v>
      </c>
      <c r="B5088" s="183"/>
      <c r="C5088" s="59" t="s">
        <v>3650</v>
      </c>
      <c r="D5088" s="124"/>
      <c r="E5088" s="125"/>
      <c r="F5088" s="66" t="str">
        <f t="shared" si="462"/>
        <v>ML</v>
      </c>
      <c r="G5088" s="169">
        <f t="shared" si="463"/>
        <v>2.75</v>
      </c>
      <c r="H5088" s="184">
        <f>+VLOOKUP(C5088,$C$7896:$P$9810,7,FALSE)</f>
        <v>1.3</v>
      </c>
      <c r="I5088" s="169">
        <f t="shared" si="464"/>
        <v>3.5750000000000002</v>
      </c>
    </row>
    <row r="5089" spans="1:9">
      <c r="A5089" s="96" t="s">
        <v>5869</v>
      </c>
      <c r="B5089" s="116" t="s">
        <v>4421</v>
      </c>
      <c r="C5089" s="117"/>
      <c r="D5089" s="118"/>
      <c r="E5089" s="118"/>
      <c r="F5089" s="119"/>
      <c r="G5089" s="120"/>
      <c r="H5089" s="309"/>
      <c r="I5089" s="134">
        <f>SUBTOTAL(9,I5077:I5088)</f>
        <v>4.99838</v>
      </c>
    </row>
    <row r="5090" spans="1:9">
      <c r="A5090" s="96" t="s">
        <v>5869</v>
      </c>
      <c r="B5090" s="157"/>
      <c r="C5090" s="187"/>
      <c r="D5090" s="129"/>
      <c r="E5090" s="129"/>
      <c r="F5090" s="188"/>
      <c r="G5090" s="137"/>
      <c r="H5090" s="310"/>
      <c r="I5090" s="161"/>
    </row>
    <row r="5091" spans="1:9" ht="14.25">
      <c r="A5091" s="440" t="s">
        <v>5892</v>
      </c>
      <c r="B5091" s="108" t="s">
        <v>4721</v>
      </c>
      <c r="D5091" s="172"/>
      <c r="H5091" s="295"/>
    </row>
    <row r="5092" spans="1:9">
      <c r="A5092" s="96" t="s">
        <v>5869</v>
      </c>
      <c r="H5092" s="295"/>
    </row>
    <row r="5093" spans="1:9" ht="25.5">
      <c r="A5093" s="96" t="s">
        <v>5869</v>
      </c>
      <c r="B5093" s="90" t="s">
        <v>5562</v>
      </c>
      <c r="C5093" s="23" t="s">
        <v>1406</v>
      </c>
      <c r="D5093" s="124"/>
      <c r="E5093" s="125"/>
      <c r="F5093" s="24" t="s">
        <v>1407</v>
      </c>
      <c r="G5093" s="51" t="s">
        <v>2730</v>
      </c>
      <c r="H5093" s="311" t="s">
        <v>4415</v>
      </c>
      <c r="I5093" s="24" t="s">
        <v>1403</v>
      </c>
    </row>
    <row r="5094" spans="1:9">
      <c r="A5094" s="96" t="s">
        <v>5869</v>
      </c>
      <c r="B5094" s="97" t="s">
        <v>4884</v>
      </c>
      <c r="C5094" s="126" t="s">
        <v>520</v>
      </c>
      <c r="D5094" s="124"/>
      <c r="E5094" s="125"/>
      <c r="F5094" s="66" t="str">
        <f t="shared" ref="F5094:F5105" si="465">+VLOOKUP(C5094,$C$7896:$P$9810,4,FALSE)</f>
        <v>UN</v>
      </c>
      <c r="G5094" s="169">
        <f t="shared" ref="G5094:G5105" si="466">+VLOOKUP(C5094,$C$7896:$P$9810,13,FALSE)</f>
        <v>8.7499999999999994E-2</v>
      </c>
      <c r="H5094" s="306">
        <v>1</v>
      </c>
      <c r="I5094" s="169">
        <f t="shared" ref="I5094:I5105" si="467">G5094*H5094</f>
        <v>8.7499999999999994E-2</v>
      </c>
    </row>
    <row r="5095" spans="1:9">
      <c r="A5095" s="96" t="s">
        <v>5869</v>
      </c>
      <c r="B5095" s="97" t="s">
        <v>4879</v>
      </c>
      <c r="C5095" s="98" t="s">
        <v>545</v>
      </c>
      <c r="D5095" s="124"/>
      <c r="E5095" s="125"/>
      <c r="F5095" s="66" t="str">
        <f t="shared" si="465"/>
        <v>CM3</v>
      </c>
      <c r="G5095" s="169">
        <f t="shared" si="466"/>
        <v>8.6999999999999994E-3</v>
      </c>
      <c r="H5095" s="306">
        <v>10</v>
      </c>
      <c r="I5095" s="169">
        <f t="shared" si="467"/>
        <v>8.6999999999999994E-2</v>
      </c>
    </row>
    <row r="5096" spans="1:9">
      <c r="A5096" s="96" t="s">
        <v>5869</v>
      </c>
      <c r="B5096" s="97" t="s">
        <v>4881</v>
      </c>
      <c r="C5096" s="98" t="s">
        <v>546</v>
      </c>
      <c r="D5096" s="124"/>
      <c r="E5096" s="125"/>
      <c r="F5096" s="66" t="str">
        <f t="shared" si="465"/>
        <v>PQ</v>
      </c>
      <c r="G5096" s="169">
        <f t="shared" si="466"/>
        <v>15</v>
      </c>
      <c r="H5096" s="305">
        <v>5.0000000000000001E-3</v>
      </c>
      <c r="I5096" s="169">
        <f t="shared" si="467"/>
        <v>7.4999999999999997E-2</v>
      </c>
    </row>
    <row r="5097" spans="1:9">
      <c r="A5097" s="96" t="s">
        <v>5869</v>
      </c>
      <c r="B5097" s="97" t="s">
        <v>4944</v>
      </c>
      <c r="C5097" s="98" t="s">
        <v>1101</v>
      </c>
      <c r="D5097" s="81"/>
      <c r="E5097" s="66"/>
      <c r="F5097" s="66" t="str">
        <f t="shared" si="465"/>
        <v>UN</v>
      </c>
      <c r="G5097" s="169">
        <f t="shared" si="466"/>
        <v>0.3</v>
      </c>
      <c r="H5097" s="306">
        <v>1</v>
      </c>
      <c r="I5097" s="169">
        <f t="shared" si="467"/>
        <v>0.3</v>
      </c>
    </row>
    <row r="5098" spans="1:9">
      <c r="A5098" s="96" t="s">
        <v>5869</v>
      </c>
      <c r="B5098" s="97" t="s">
        <v>4951</v>
      </c>
      <c r="C5098" s="98" t="s">
        <v>5896</v>
      </c>
      <c r="D5098" s="111"/>
      <c r="E5098" s="173"/>
      <c r="F5098" s="66" t="str">
        <f t="shared" si="465"/>
        <v>UN</v>
      </c>
      <c r="G5098" s="169">
        <f t="shared" si="466"/>
        <v>1.22</v>
      </c>
      <c r="H5098" s="306">
        <v>5.0000000000000001E-3</v>
      </c>
      <c r="I5098" s="169">
        <f t="shared" si="467"/>
        <v>6.1000000000000004E-3</v>
      </c>
    </row>
    <row r="5099" spans="1:9">
      <c r="A5099" s="96" t="s">
        <v>5869</v>
      </c>
      <c r="B5099" s="97" t="s">
        <v>4956</v>
      </c>
      <c r="C5099" s="98" t="s">
        <v>323</v>
      </c>
      <c r="D5099" s="111"/>
      <c r="E5099" s="173"/>
      <c r="F5099" s="66" t="str">
        <f t="shared" si="465"/>
        <v>UN</v>
      </c>
      <c r="G5099" s="169">
        <f t="shared" si="466"/>
        <v>0.3</v>
      </c>
      <c r="H5099" s="306">
        <v>2E-3</v>
      </c>
      <c r="I5099" s="169">
        <f t="shared" si="467"/>
        <v>5.9999999999999995E-4</v>
      </c>
    </row>
    <row r="5100" spans="1:9">
      <c r="A5100" s="96" t="s">
        <v>5869</v>
      </c>
      <c r="B5100" s="97" t="s">
        <v>4953</v>
      </c>
      <c r="C5100" s="98" t="s">
        <v>1531</v>
      </c>
      <c r="D5100" s="111"/>
      <c r="E5100" s="173"/>
      <c r="F5100" s="66" t="str">
        <f t="shared" si="465"/>
        <v>FR</v>
      </c>
      <c r="G5100" s="169">
        <f t="shared" si="466"/>
        <v>3.04</v>
      </c>
      <c r="H5100" s="306">
        <v>2E-3</v>
      </c>
      <c r="I5100" s="169">
        <f t="shared" si="467"/>
        <v>6.0800000000000003E-3</v>
      </c>
    </row>
    <row r="5101" spans="1:9">
      <c r="A5101" s="96" t="s">
        <v>5869</v>
      </c>
      <c r="B5101" s="97" t="s">
        <v>4967</v>
      </c>
      <c r="C5101" s="98" t="s">
        <v>1510</v>
      </c>
      <c r="D5101" s="111"/>
      <c r="E5101" s="173"/>
      <c r="F5101" s="66" t="str">
        <f t="shared" si="465"/>
        <v>UN</v>
      </c>
      <c r="G5101" s="169">
        <f t="shared" si="466"/>
        <v>0.5625</v>
      </c>
      <c r="H5101" s="168">
        <v>1</v>
      </c>
      <c r="I5101" s="169">
        <f t="shared" si="467"/>
        <v>0.5625</v>
      </c>
    </row>
    <row r="5102" spans="1:9">
      <c r="A5102" s="96" t="s">
        <v>5869</v>
      </c>
      <c r="B5102" s="97" t="s">
        <v>4902</v>
      </c>
      <c r="C5102" s="131" t="s">
        <v>364</v>
      </c>
      <c r="D5102" s="111"/>
      <c r="E5102" s="173"/>
      <c r="F5102" s="66" t="str">
        <f t="shared" si="465"/>
        <v>ROL</v>
      </c>
      <c r="G5102" s="169">
        <f t="shared" si="466"/>
        <v>4.4000000000000004</v>
      </c>
      <c r="H5102" s="306">
        <v>5.0000000000000001E-3</v>
      </c>
      <c r="I5102" s="169">
        <f t="shared" si="467"/>
        <v>2.2000000000000002E-2</v>
      </c>
    </row>
    <row r="5103" spans="1:9">
      <c r="A5103" s="96" t="s">
        <v>5869</v>
      </c>
      <c r="B5103" s="97" t="s">
        <v>4951</v>
      </c>
      <c r="C5103" s="98" t="s">
        <v>1649</v>
      </c>
      <c r="D5103" s="124"/>
      <c r="E5103" s="125"/>
      <c r="F5103" s="66" t="str">
        <f t="shared" si="465"/>
        <v>UN</v>
      </c>
      <c r="G5103" s="169">
        <f t="shared" si="466"/>
        <v>16</v>
      </c>
      <c r="H5103" s="186">
        <v>4.0000000000000001E-3</v>
      </c>
      <c r="I5103" s="169">
        <f t="shared" si="467"/>
        <v>6.4000000000000001E-2</v>
      </c>
    </row>
    <row r="5104" spans="1:9">
      <c r="A5104" s="96" t="s">
        <v>5869</v>
      </c>
      <c r="B5104" s="97" t="s">
        <v>4878</v>
      </c>
      <c r="C5104" s="98" t="s">
        <v>1462</v>
      </c>
      <c r="D5104" s="124"/>
      <c r="E5104" s="125"/>
      <c r="F5104" s="66" t="str">
        <f t="shared" si="465"/>
        <v>UN</v>
      </c>
      <c r="G5104" s="169">
        <f t="shared" si="466"/>
        <v>10.63</v>
      </c>
      <c r="H5104" s="102">
        <v>0.02</v>
      </c>
      <c r="I5104" s="169">
        <f t="shared" si="467"/>
        <v>0.21260000000000001</v>
      </c>
    </row>
    <row r="5105" spans="1:9">
      <c r="A5105" s="96" t="s">
        <v>5869</v>
      </c>
      <c r="B5105" s="183"/>
      <c r="C5105" s="59" t="s">
        <v>3651</v>
      </c>
      <c r="D5105" s="124"/>
      <c r="E5105" s="125"/>
      <c r="F5105" s="66" t="str">
        <f t="shared" si="465"/>
        <v>MCL</v>
      </c>
      <c r="G5105" s="169">
        <f t="shared" si="466"/>
        <v>2.68</v>
      </c>
      <c r="H5105" s="184">
        <f>+VLOOKUP(C5105,$C$7896:$P$9810,7,FALSE)</f>
        <v>1.3</v>
      </c>
      <c r="I5105" s="169">
        <f t="shared" si="467"/>
        <v>3.4840000000000004</v>
      </c>
    </row>
    <row r="5106" spans="1:9">
      <c r="A5106" s="96" t="s">
        <v>5869</v>
      </c>
      <c r="B5106" s="116" t="s">
        <v>4421</v>
      </c>
      <c r="C5106" s="117"/>
      <c r="D5106" s="118"/>
      <c r="E5106" s="118"/>
      <c r="F5106" s="119"/>
      <c r="G5106" s="120"/>
      <c r="H5106" s="309"/>
      <c r="I5106" s="134">
        <f>SUBTOTAL(9,I5094:I5105)</f>
        <v>4.9073799999999999</v>
      </c>
    </row>
    <row r="5107" spans="1:9">
      <c r="A5107" s="96" t="s">
        <v>5869</v>
      </c>
      <c r="B5107" s="157"/>
      <c r="C5107" s="187"/>
      <c r="D5107" s="129"/>
      <c r="E5107" s="129"/>
      <c r="F5107" s="188"/>
      <c r="G5107" s="137"/>
      <c r="H5107" s="310"/>
      <c r="I5107" s="161"/>
    </row>
    <row r="5108" spans="1:9" ht="14.25">
      <c r="A5108" s="440" t="s">
        <v>5892</v>
      </c>
      <c r="B5108" s="108" t="s">
        <v>4722</v>
      </c>
      <c r="D5108" s="172"/>
      <c r="H5108" s="295"/>
    </row>
    <row r="5109" spans="1:9">
      <c r="A5109" s="96" t="s">
        <v>5869</v>
      </c>
      <c r="H5109" s="295"/>
    </row>
    <row r="5110" spans="1:9" ht="25.5">
      <c r="A5110" s="96" t="s">
        <v>5869</v>
      </c>
      <c r="B5110" s="90" t="s">
        <v>5562</v>
      </c>
      <c r="C5110" s="23" t="s">
        <v>1406</v>
      </c>
      <c r="D5110" s="124"/>
      <c r="E5110" s="125"/>
      <c r="F5110" s="24" t="s">
        <v>1407</v>
      </c>
      <c r="G5110" s="51" t="s">
        <v>2730</v>
      </c>
      <c r="H5110" s="311" t="s">
        <v>4415</v>
      </c>
      <c r="I5110" s="24" t="s">
        <v>1403</v>
      </c>
    </row>
    <row r="5111" spans="1:9">
      <c r="A5111" s="96" t="s">
        <v>5869</v>
      </c>
      <c r="B5111" s="97" t="s">
        <v>4884</v>
      </c>
      <c r="C5111" s="126" t="s">
        <v>520</v>
      </c>
      <c r="D5111" s="124"/>
      <c r="E5111" s="125"/>
      <c r="F5111" s="66" t="str">
        <f t="shared" ref="F5111:F5120" si="468">+VLOOKUP(C5111,$C$7896:$P$9810,4,FALSE)</f>
        <v>UN</v>
      </c>
      <c r="G5111" s="169">
        <f t="shared" ref="G5111:G5120" si="469">+VLOOKUP(C5111,$C$7896:$P$9810,13,FALSE)</f>
        <v>8.7499999999999994E-2</v>
      </c>
      <c r="H5111" s="306">
        <v>1</v>
      </c>
      <c r="I5111" s="169">
        <f t="shared" ref="I5111:I5120" si="470">G5111*H5111</f>
        <v>8.7499999999999994E-2</v>
      </c>
    </row>
    <row r="5112" spans="1:9">
      <c r="A5112" s="96" t="s">
        <v>5869</v>
      </c>
      <c r="B5112" s="97" t="s">
        <v>4879</v>
      </c>
      <c r="C5112" s="98" t="s">
        <v>545</v>
      </c>
      <c r="D5112" s="124"/>
      <c r="E5112" s="125"/>
      <c r="F5112" s="66" t="str">
        <f t="shared" si="468"/>
        <v>CM3</v>
      </c>
      <c r="G5112" s="169">
        <f t="shared" si="469"/>
        <v>8.6999999999999994E-3</v>
      </c>
      <c r="H5112" s="306">
        <v>10</v>
      </c>
      <c r="I5112" s="169">
        <f t="shared" si="470"/>
        <v>8.6999999999999994E-2</v>
      </c>
    </row>
    <row r="5113" spans="1:9">
      <c r="A5113" s="96" t="s">
        <v>5869</v>
      </c>
      <c r="B5113" s="97" t="s">
        <v>4881</v>
      </c>
      <c r="C5113" s="98" t="s">
        <v>546</v>
      </c>
      <c r="D5113" s="124"/>
      <c r="E5113" s="125"/>
      <c r="F5113" s="66" t="str">
        <f t="shared" si="468"/>
        <v>PQ</v>
      </c>
      <c r="G5113" s="169">
        <f t="shared" si="469"/>
        <v>15</v>
      </c>
      <c r="H5113" s="305">
        <v>5.0000000000000001E-3</v>
      </c>
      <c r="I5113" s="169">
        <f t="shared" si="470"/>
        <v>7.4999999999999997E-2</v>
      </c>
    </row>
    <row r="5114" spans="1:9">
      <c r="A5114" s="96" t="s">
        <v>5869</v>
      </c>
      <c r="B5114" s="97" t="s">
        <v>4944</v>
      </c>
      <c r="C5114" s="98" t="s">
        <v>1101</v>
      </c>
      <c r="D5114" s="81"/>
      <c r="E5114" s="66"/>
      <c r="F5114" s="66" t="str">
        <f t="shared" si="468"/>
        <v>UN</v>
      </c>
      <c r="G5114" s="169">
        <f t="shared" si="469"/>
        <v>0.3</v>
      </c>
      <c r="H5114" s="306">
        <v>1</v>
      </c>
      <c r="I5114" s="169">
        <f t="shared" si="470"/>
        <v>0.3</v>
      </c>
    </row>
    <row r="5115" spans="1:9">
      <c r="A5115" s="96" t="s">
        <v>5869</v>
      </c>
      <c r="B5115" s="97" t="s">
        <v>4951</v>
      </c>
      <c r="C5115" s="98" t="s">
        <v>5896</v>
      </c>
      <c r="D5115" s="111"/>
      <c r="E5115" s="173"/>
      <c r="F5115" s="66" t="str">
        <f t="shared" si="468"/>
        <v>UN</v>
      </c>
      <c r="G5115" s="169">
        <f t="shared" si="469"/>
        <v>1.22</v>
      </c>
      <c r="H5115" s="306">
        <v>5.0000000000000001E-3</v>
      </c>
      <c r="I5115" s="169">
        <f t="shared" si="470"/>
        <v>6.1000000000000004E-3</v>
      </c>
    </row>
    <row r="5116" spans="1:9">
      <c r="A5116" s="96" t="s">
        <v>5869</v>
      </c>
      <c r="B5116" s="97" t="s">
        <v>4956</v>
      </c>
      <c r="C5116" s="98" t="s">
        <v>323</v>
      </c>
      <c r="D5116" s="111"/>
      <c r="E5116" s="173"/>
      <c r="F5116" s="66" t="str">
        <f t="shared" si="468"/>
        <v>UN</v>
      </c>
      <c r="G5116" s="169">
        <f t="shared" si="469"/>
        <v>0.3</v>
      </c>
      <c r="H5116" s="306">
        <v>2E-3</v>
      </c>
      <c r="I5116" s="169">
        <f t="shared" si="470"/>
        <v>5.9999999999999995E-4</v>
      </c>
    </row>
    <row r="5117" spans="1:9">
      <c r="A5117" s="96" t="s">
        <v>5869</v>
      </c>
      <c r="B5117" s="97" t="s">
        <v>4967</v>
      </c>
      <c r="C5117" s="98" t="s">
        <v>1510</v>
      </c>
      <c r="D5117" s="111"/>
      <c r="E5117" s="173"/>
      <c r="F5117" s="66" t="str">
        <f t="shared" si="468"/>
        <v>UN</v>
      </c>
      <c r="G5117" s="169">
        <f t="shared" si="469"/>
        <v>0.5625</v>
      </c>
      <c r="H5117" s="168">
        <v>1</v>
      </c>
      <c r="I5117" s="169">
        <f t="shared" si="470"/>
        <v>0.5625</v>
      </c>
    </row>
    <row r="5118" spans="1:9">
      <c r="A5118" s="96" t="s">
        <v>5869</v>
      </c>
      <c r="B5118" s="97" t="s">
        <v>4902</v>
      </c>
      <c r="C5118" s="131" t="s">
        <v>364</v>
      </c>
      <c r="D5118" s="111"/>
      <c r="E5118" s="173"/>
      <c r="F5118" s="66" t="str">
        <f t="shared" si="468"/>
        <v>ROL</v>
      </c>
      <c r="G5118" s="169">
        <f t="shared" si="469"/>
        <v>4.4000000000000004</v>
      </c>
      <c r="H5118" s="306">
        <v>5.0000000000000001E-3</v>
      </c>
      <c r="I5118" s="169">
        <f t="shared" si="470"/>
        <v>2.2000000000000002E-2</v>
      </c>
    </row>
    <row r="5119" spans="1:9">
      <c r="A5119" s="96" t="s">
        <v>5869</v>
      </c>
      <c r="B5119" s="97" t="s">
        <v>4951</v>
      </c>
      <c r="C5119" s="98" t="s">
        <v>1649</v>
      </c>
      <c r="D5119" s="124"/>
      <c r="E5119" s="125"/>
      <c r="F5119" s="66" t="str">
        <f t="shared" si="468"/>
        <v>UN</v>
      </c>
      <c r="G5119" s="169">
        <f t="shared" si="469"/>
        <v>16</v>
      </c>
      <c r="H5119" s="186">
        <v>4.0000000000000001E-3</v>
      </c>
      <c r="I5119" s="169">
        <f t="shared" si="470"/>
        <v>6.4000000000000001E-2</v>
      </c>
    </row>
    <row r="5120" spans="1:9">
      <c r="A5120" s="96" t="s">
        <v>5869</v>
      </c>
      <c r="B5120" s="97" t="s">
        <v>4878</v>
      </c>
      <c r="C5120" s="98" t="s">
        <v>1462</v>
      </c>
      <c r="D5120" s="124"/>
      <c r="E5120" s="125"/>
      <c r="F5120" s="66" t="str">
        <f t="shared" si="468"/>
        <v>UN</v>
      </c>
      <c r="G5120" s="169">
        <f t="shared" si="469"/>
        <v>10.63</v>
      </c>
      <c r="H5120" s="102">
        <v>0.02</v>
      </c>
      <c r="I5120" s="169">
        <f t="shared" si="470"/>
        <v>0.21260000000000001</v>
      </c>
    </row>
    <row r="5121" spans="1:9">
      <c r="A5121" s="96" t="s">
        <v>5869</v>
      </c>
      <c r="B5121" s="116" t="s">
        <v>4421</v>
      </c>
      <c r="C5121" s="117"/>
      <c r="D5121" s="118"/>
      <c r="E5121" s="118"/>
      <c r="F5121" s="119"/>
      <c r="G5121" s="120"/>
      <c r="H5121" s="309"/>
      <c r="I5121" s="134">
        <f>SUBTOTAL(9,I5111:I5120)</f>
        <v>1.4173</v>
      </c>
    </row>
    <row r="5122" spans="1:9">
      <c r="A5122" s="96" t="s">
        <v>5869</v>
      </c>
      <c r="B5122" s="157"/>
      <c r="C5122" s="187"/>
      <c r="D5122" s="129"/>
      <c r="E5122" s="129"/>
      <c r="F5122" s="188"/>
      <c r="G5122" s="137"/>
      <c r="H5122" s="310"/>
      <c r="I5122" s="161"/>
    </row>
    <row r="5123" spans="1:9" ht="14.25">
      <c r="A5123" s="440" t="s">
        <v>5892</v>
      </c>
      <c r="B5123" s="108" t="s">
        <v>4723</v>
      </c>
      <c r="D5123" s="172"/>
      <c r="H5123" s="295"/>
    </row>
    <row r="5124" spans="1:9">
      <c r="A5124" s="96" t="s">
        <v>5869</v>
      </c>
      <c r="H5124" s="295"/>
    </row>
    <row r="5125" spans="1:9" ht="25.5">
      <c r="A5125" s="96" t="s">
        <v>5869</v>
      </c>
      <c r="B5125" s="90" t="s">
        <v>5562</v>
      </c>
      <c r="C5125" s="23" t="s">
        <v>1406</v>
      </c>
      <c r="D5125" s="124"/>
      <c r="E5125" s="125"/>
      <c r="F5125" s="24" t="s">
        <v>1407</v>
      </c>
      <c r="G5125" s="51" t="s">
        <v>2730</v>
      </c>
      <c r="H5125" s="311" t="s">
        <v>4415</v>
      </c>
      <c r="I5125" s="24" t="s">
        <v>1403</v>
      </c>
    </row>
    <row r="5126" spans="1:9">
      <c r="A5126" s="96" t="s">
        <v>5869</v>
      </c>
      <c r="B5126" s="97" t="s">
        <v>4884</v>
      </c>
      <c r="C5126" s="126" t="s">
        <v>520</v>
      </c>
      <c r="D5126" s="124"/>
      <c r="E5126" s="125"/>
      <c r="F5126" s="66" t="str">
        <f t="shared" ref="F5126:F5139" si="471">+VLOOKUP(C5126,$C$7896:$P$9810,4,FALSE)</f>
        <v>UN</v>
      </c>
      <c r="G5126" s="169">
        <f t="shared" ref="G5126:G5139" si="472">+VLOOKUP(C5126,$C$7896:$P$9810,13,FALSE)</f>
        <v>8.7499999999999994E-2</v>
      </c>
      <c r="H5126" s="306">
        <v>1</v>
      </c>
      <c r="I5126" s="169">
        <f t="shared" ref="I5126:I5138" si="473">G5126*H5126</f>
        <v>8.7499999999999994E-2</v>
      </c>
    </row>
    <row r="5127" spans="1:9">
      <c r="A5127" s="96" t="s">
        <v>5869</v>
      </c>
      <c r="B5127" s="97" t="s">
        <v>4879</v>
      </c>
      <c r="C5127" s="98" t="s">
        <v>545</v>
      </c>
      <c r="D5127" s="124"/>
      <c r="E5127" s="125"/>
      <c r="F5127" s="66" t="str">
        <f t="shared" si="471"/>
        <v>CM3</v>
      </c>
      <c r="G5127" s="169">
        <f t="shared" si="472"/>
        <v>8.6999999999999994E-3</v>
      </c>
      <c r="H5127" s="306">
        <v>10</v>
      </c>
      <c r="I5127" s="169">
        <f t="shared" si="473"/>
        <v>8.6999999999999994E-2</v>
      </c>
    </row>
    <row r="5128" spans="1:9">
      <c r="A5128" s="96" t="s">
        <v>5869</v>
      </c>
      <c r="B5128" s="97" t="s">
        <v>4881</v>
      </c>
      <c r="C5128" s="98" t="s">
        <v>546</v>
      </c>
      <c r="D5128" s="124"/>
      <c r="E5128" s="125"/>
      <c r="F5128" s="66" t="str">
        <f t="shared" si="471"/>
        <v>PQ</v>
      </c>
      <c r="G5128" s="169">
        <f t="shared" si="472"/>
        <v>15</v>
      </c>
      <c r="H5128" s="305">
        <v>5.0000000000000001E-3</v>
      </c>
      <c r="I5128" s="169">
        <f t="shared" si="473"/>
        <v>7.4999999999999997E-2</v>
      </c>
    </row>
    <row r="5129" spans="1:9">
      <c r="A5129" s="96" t="s">
        <v>5869</v>
      </c>
      <c r="B5129" s="97" t="s">
        <v>4944</v>
      </c>
      <c r="C5129" s="98" t="s">
        <v>1101</v>
      </c>
      <c r="D5129" s="81"/>
      <c r="E5129" s="66"/>
      <c r="F5129" s="66" t="str">
        <f t="shared" si="471"/>
        <v>UN</v>
      </c>
      <c r="G5129" s="169">
        <f t="shared" si="472"/>
        <v>0.3</v>
      </c>
      <c r="H5129" s="306">
        <v>1</v>
      </c>
      <c r="I5129" s="169">
        <f t="shared" si="473"/>
        <v>0.3</v>
      </c>
    </row>
    <row r="5130" spans="1:9">
      <c r="A5130" s="96" t="s">
        <v>5869</v>
      </c>
      <c r="B5130" s="97" t="s">
        <v>4951</v>
      </c>
      <c r="C5130" s="98" t="s">
        <v>5896</v>
      </c>
      <c r="D5130" s="111"/>
      <c r="E5130" s="173"/>
      <c r="F5130" s="66" t="str">
        <f t="shared" si="471"/>
        <v>UN</v>
      </c>
      <c r="G5130" s="169">
        <f t="shared" si="472"/>
        <v>1.22</v>
      </c>
      <c r="H5130" s="306">
        <v>5.0000000000000001E-3</v>
      </c>
      <c r="I5130" s="169">
        <f t="shared" si="473"/>
        <v>6.1000000000000004E-3</v>
      </c>
    </row>
    <row r="5131" spans="1:9">
      <c r="A5131" s="96" t="s">
        <v>5869</v>
      </c>
      <c r="B5131" s="97" t="s">
        <v>4956</v>
      </c>
      <c r="C5131" s="98" t="s">
        <v>323</v>
      </c>
      <c r="D5131" s="111"/>
      <c r="E5131" s="173"/>
      <c r="F5131" s="66" t="str">
        <f t="shared" si="471"/>
        <v>UN</v>
      </c>
      <c r="G5131" s="169">
        <f t="shared" si="472"/>
        <v>0.3</v>
      </c>
      <c r="H5131" s="306">
        <v>2E-3</v>
      </c>
      <c r="I5131" s="169">
        <f t="shared" si="473"/>
        <v>5.9999999999999995E-4</v>
      </c>
    </row>
    <row r="5132" spans="1:9">
      <c r="A5132" s="96" t="s">
        <v>5869</v>
      </c>
      <c r="B5132" s="97" t="s">
        <v>4953</v>
      </c>
      <c r="C5132" s="98" t="s">
        <v>1531</v>
      </c>
      <c r="D5132" s="111"/>
      <c r="E5132" s="173"/>
      <c r="F5132" s="66" t="str">
        <f t="shared" si="471"/>
        <v>FR</v>
      </c>
      <c r="G5132" s="169">
        <f t="shared" si="472"/>
        <v>3.04</v>
      </c>
      <c r="H5132" s="306">
        <v>2E-3</v>
      </c>
      <c r="I5132" s="169">
        <f t="shared" si="473"/>
        <v>6.0800000000000003E-3</v>
      </c>
    </row>
    <row r="5133" spans="1:9">
      <c r="A5133" s="96" t="s">
        <v>5869</v>
      </c>
      <c r="B5133" s="97" t="s">
        <v>4967</v>
      </c>
      <c r="C5133" s="98" t="s">
        <v>1510</v>
      </c>
      <c r="D5133" s="111"/>
      <c r="E5133" s="173"/>
      <c r="F5133" s="66" t="str">
        <f t="shared" si="471"/>
        <v>UN</v>
      </c>
      <c r="G5133" s="169">
        <f t="shared" si="472"/>
        <v>0.5625</v>
      </c>
      <c r="H5133" s="168">
        <v>1</v>
      </c>
      <c r="I5133" s="169">
        <f t="shared" si="473"/>
        <v>0.5625</v>
      </c>
    </row>
    <row r="5134" spans="1:9">
      <c r="A5134" s="96" t="s">
        <v>5869</v>
      </c>
      <c r="B5134" s="220">
        <v>23425</v>
      </c>
      <c r="C5134" s="98" t="s">
        <v>2443</v>
      </c>
      <c r="D5134" s="111"/>
      <c r="E5134" s="173"/>
      <c r="F5134" s="66" t="str">
        <f t="shared" si="471"/>
        <v>UN</v>
      </c>
      <c r="G5134" s="169">
        <f t="shared" si="472"/>
        <v>600</v>
      </c>
      <c r="H5134" s="180">
        <v>5.0000000000000001E-3</v>
      </c>
      <c r="I5134" s="169">
        <f t="shared" si="473"/>
        <v>3</v>
      </c>
    </row>
    <row r="5135" spans="1:9">
      <c r="A5135" s="96" t="s">
        <v>5869</v>
      </c>
      <c r="B5135" s="97" t="s">
        <v>4902</v>
      </c>
      <c r="C5135" s="131" t="s">
        <v>364</v>
      </c>
      <c r="D5135" s="111"/>
      <c r="E5135" s="173"/>
      <c r="F5135" s="66" t="str">
        <f t="shared" si="471"/>
        <v>ROL</v>
      </c>
      <c r="G5135" s="169">
        <f t="shared" si="472"/>
        <v>4.4000000000000004</v>
      </c>
      <c r="H5135" s="306">
        <v>5.0000000000000001E-3</v>
      </c>
      <c r="I5135" s="169">
        <f t="shared" si="473"/>
        <v>2.2000000000000002E-2</v>
      </c>
    </row>
    <row r="5136" spans="1:9">
      <c r="A5136" s="96" t="s">
        <v>5869</v>
      </c>
      <c r="B5136" s="97" t="s">
        <v>4951</v>
      </c>
      <c r="C5136" s="98" t="s">
        <v>1649</v>
      </c>
      <c r="D5136" s="124"/>
      <c r="E5136" s="125"/>
      <c r="F5136" s="66" t="str">
        <f t="shared" si="471"/>
        <v>UN</v>
      </c>
      <c r="G5136" s="169">
        <f t="shared" si="472"/>
        <v>16</v>
      </c>
      <c r="H5136" s="186">
        <v>4.0000000000000001E-3</v>
      </c>
      <c r="I5136" s="169">
        <f t="shared" si="473"/>
        <v>6.4000000000000001E-2</v>
      </c>
    </row>
    <row r="5137" spans="1:9">
      <c r="A5137" s="96" t="s">
        <v>5869</v>
      </c>
      <c r="B5137" s="97" t="s">
        <v>4878</v>
      </c>
      <c r="C5137" s="98" t="s">
        <v>1462</v>
      </c>
      <c r="D5137" s="124"/>
      <c r="E5137" s="125"/>
      <c r="F5137" s="66" t="str">
        <f t="shared" si="471"/>
        <v>UN</v>
      </c>
      <c r="G5137" s="169">
        <f t="shared" si="472"/>
        <v>10.63</v>
      </c>
      <c r="H5137" s="102">
        <v>0.02</v>
      </c>
      <c r="I5137" s="169">
        <f t="shared" si="473"/>
        <v>0.21260000000000001</v>
      </c>
    </row>
    <row r="5138" spans="1:9">
      <c r="A5138" s="96" t="s">
        <v>5869</v>
      </c>
      <c r="B5138" s="183"/>
      <c r="C5138" s="98" t="s">
        <v>3652</v>
      </c>
      <c r="D5138" s="124"/>
      <c r="E5138" s="125"/>
      <c r="F5138" s="66" t="str">
        <f t="shared" si="471"/>
        <v>ML</v>
      </c>
      <c r="G5138" s="169">
        <f t="shared" si="472"/>
        <v>0.25</v>
      </c>
      <c r="H5138" s="184">
        <v>0.2</v>
      </c>
      <c r="I5138" s="169">
        <f t="shared" si="473"/>
        <v>0.05</v>
      </c>
    </row>
    <row r="5139" spans="1:9">
      <c r="A5139" s="96" t="s">
        <v>5869</v>
      </c>
      <c r="B5139" s="183"/>
      <c r="C5139" s="98" t="s">
        <v>3653</v>
      </c>
      <c r="D5139" s="124"/>
      <c r="E5139" s="118"/>
      <c r="F5139" s="66" t="str">
        <f t="shared" si="471"/>
        <v>GR</v>
      </c>
      <c r="G5139" s="169">
        <f t="shared" si="472"/>
        <v>1.3718999999999999</v>
      </c>
      <c r="H5139" s="184">
        <v>0.01</v>
      </c>
      <c r="I5139" s="169">
        <f>G5139*H5139</f>
        <v>1.3718999999999999E-2</v>
      </c>
    </row>
    <row r="5140" spans="1:9">
      <c r="A5140" s="96" t="s">
        <v>5869</v>
      </c>
      <c r="B5140" s="116" t="s">
        <v>4421</v>
      </c>
      <c r="C5140" s="117"/>
      <c r="D5140" s="118"/>
      <c r="E5140" s="118"/>
      <c r="F5140" s="119"/>
      <c r="G5140" s="120"/>
      <c r="H5140" s="309"/>
      <c r="I5140" s="134">
        <f>SUBTOTAL(9,I5126:I5138)</f>
        <v>4.4733799999999997</v>
      </c>
    </row>
    <row r="5141" spans="1:9">
      <c r="A5141" s="96" t="s">
        <v>5869</v>
      </c>
      <c r="B5141" s="157"/>
      <c r="C5141" s="187"/>
      <c r="D5141" s="129"/>
      <c r="E5141" s="129"/>
      <c r="F5141" s="188"/>
      <c r="G5141" s="137"/>
      <c r="H5141" s="310"/>
      <c r="I5141" s="161"/>
    </row>
    <row r="5142" spans="1:9" ht="14.25">
      <c r="A5142" s="440" t="s">
        <v>5892</v>
      </c>
      <c r="B5142" s="108" t="s">
        <v>4724</v>
      </c>
      <c r="D5142" s="172"/>
      <c r="H5142" s="295"/>
    </row>
    <row r="5143" spans="1:9">
      <c r="A5143" s="96" t="s">
        <v>5869</v>
      </c>
      <c r="H5143" s="295"/>
    </row>
    <row r="5144" spans="1:9" ht="25.5">
      <c r="A5144" s="96" t="s">
        <v>5869</v>
      </c>
      <c r="B5144" s="90" t="s">
        <v>5562</v>
      </c>
      <c r="C5144" s="23" t="s">
        <v>1406</v>
      </c>
      <c r="D5144" s="124"/>
      <c r="E5144" s="125"/>
      <c r="F5144" s="24" t="s">
        <v>1407</v>
      </c>
      <c r="G5144" s="51" t="s">
        <v>2730</v>
      </c>
      <c r="H5144" s="311" t="s">
        <v>4415</v>
      </c>
      <c r="I5144" s="24" t="s">
        <v>1403</v>
      </c>
    </row>
    <row r="5145" spans="1:9">
      <c r="A5145" s="96" t="s">
        <v>5869</v>
      </c>
      <c r="B5145" s="97" t="s">
        <v>4884</v>
      </c>
      <c r="C5145" s="126" t="s">
        <v>520</v>
      </c>
      <c r="D5145" s="124"/>
      <c r="E5145" s="125"/>
      <c r="F5145" s="66" t="str">
        <f t="shared" ref="F5145:F5159" si="474">+VLOOKUP(C5145,$C$7896:$P$9810,4,FALSE)</f>
        <v>UN</v>
      </c>
      <c r="G5145" s="169">
        <f t="shared" ref="G5145:G5159" si="475">+VLOOKUP(C5145,$C$7896:$P$9810,13,FALSE)</f>
        <v>8.7499999999999994E-2</v>
      </c>
      <c r="H5145" s="306">
        <v>1</v>
      </c>
      <c r="I5145" s="169">
        <f t="shared" ref="I5145:I5159" si="476">G5145*H5145</f>
        <v>8.7499999999999994E-2</v>
      </c>
    </row>
    <row r="5146" spans="1:9">
      <c r="A5146" s="96" t="s">
        <v>5869</v>
      </c>
      <c r="B5146" s="97" t="s">
        <v>4879</v>
      </c>
      <c r="C5146" s="98" t="s">
        <v>545</v>
      </c>
      <c r="D5146" s="124"/>
      <c r="E5146" s="125"/>
      <c r="F5146" s="66" t="str">
        <f t="shared" si="474"/>
        <v>CM3</v>
      </c>
      <c r="G5146" s="169">
        <f t="shared" si="475"/>
        <v>8.6999999999999994E-3</v>
      </c>
      <c r="H5146" s="306">
        <v>10</v>
      </c>
      <c r="I5146" s="169">
        <f t="shared" si="476"/>
        <v>8.6999999999999994E-2</v>
      </c>
    </row>
    <row r="5147" spans="1:9">
      <c r="A5147" s="96" t="s">
        <v>5869</v>
      </c>
      <c r="B5147" s="97" t="s">
        <v>4881</v>
      </c>
      <c r="C5147" s="98" t="s">
        <v>546</v>
      </c>
      <c r="D5147" s="124"/>
      <c r="E5147" s="125"/>
      <c r="F5147" s="66" t="str">
        <f t="shared" si="474"/>
        <v>PQ</v>
      </c>
      <c r="G5147" s="169">
        <f t="shared" si="475"/>
        <v>15</v>
      </c>
      <c r="H5147" s="305">
        <v>5.0000000000000001E-3</v>
      </c>
      <c r="I5147" s="169">
        <f t="shared" si="476"/>
        <v>7.4999999999999997E-2</v>
      </c>
    </row>
    <row r="5148" spans="1:9">
      <c r="A5148" s="96" t="s">
        <v>5869</v>
      </c>
      <c r="B5148" s="97" t="s">
        <v>4944</v>
      </c>
      <c r="C5148" s="98" t="s">
        <v>1101</v>
      </c>
      <c r="D5148" s="81"/>
      <c r="E5148" s="66"/>
      <c r="F5148" s="66" t="str">
        <f t="shared" si="474"/>
        <v>UN</v>
      </c>
      <c r="G5148" s="169">
        <f t="shared" si="475"/>
        <v>0.3</v>
      </c>
      <c r="H5148" s="306">
        <v>1</v>
      </c>
      <c r="I5148" s="169">
        <f t="shared" si="476"/>
        <v>0.3</v>
      </c>
    </row>
    <row r="5149" spans="1:9">
      <c r="A5149" s="96" t="s">
        <v>5869</v>
      </c>
      <c r="B5149" s="97" t="s">
        <v>4951</v>
      </c>
      <c r="C5149" s="98" t="s">
        <v>5896</v>
      </c>
      <c r="D5149" s="111"/>
      <c r="E5149" s="173"/>
      <c r="F5149" s="66" t="str">
        <f t="shared" si="474"/>
        <v>UN</v>
      </c>
      <c r="G5149" s="169">
        <f t="shared" si="475"/>
        <v>1.22</v>
      </c>
      <c r="H5149" s="306">
        <v>5.0000000000000001E-3</v>
      </c>
      <c r="I5149" s="169">
        <f t="shared" si="476"/>
        <v>6.1000000000000004E-3</v>
      </c>
    </row>
    <row r="5150" spans="1:9">
      <c r="A5150" s="96" t="s">
        <v>5869</v>
      </c>
      <c r="B5150" s="97" t="s">
        <v>4956</v>
      </c>
      <c r="C5150" s="98" t="s">
        <v>323</v>
      </c>
      <c r="D5150" s="111"/>
      <c r="E5150" s="173"/>
      <c r="F5150" s="66" t="str">
        <f t="shared" si="474"/>
        <v>UN</v>
      </c>
      <c r="G5150" s="169">
        <f t="shared" si="475"/>
        <v>0.3</v>
      </c>
      <c r="H5150" s="306">
        <v>2E-3</v>
      </c>
      <c r="I5150" s="169">
        <f t="shared" si="476"/>
        <v>5.9999999999999995E-4</v>
      </c>
    </row>
    <row r="5151" spans="1:9">
      <c r="A5151" s="96" t="s">
        <v>5869</v>
      </c>
      <c r="B5151" s="97" t="s">
        <v>4953</v>
      </c>
      <c r="C5151" s="98" t="s">
        <v>1531</v>
      </c>
      <c r="D5151" s="111"/>
      <c r="E5151" s="173"/>
      <c r="F5151" s="66" t="str">
        <f t="shared" si="474"/>
        <v>FR</v>
      </c>
      <c r="G5151" s="169">
        <f t="shared" si="475"/>
        <v>3.04</v>
      </c>
      <c r="H5151" s="306">
        <v>2E-3</v>
      </c>
      <c r="I5151" s="169">
        <f t="shared" si="476"/>
        <v>6.0800000000000003E-3</v>
      </c>
    </row>
    <row r="5152" spans="1:9">
      <c r="A5152" s="96" t="s">
        <v>5869</v>
      </c>
      <c r="B5152" s="97" t="s">
        <v>4967</v>
      </c>
      <c r="C5152" s="98" t="s">
        <v>1510</v>
      </c>
      <c r="D5152" s="111"/>
      <c r="E5152" s="173"/>
      <c r="F5152" s="66" t="str">
        <f t="shared" si="474"/>
        <v>UN</v>
      </c>
      <c r="G5152" s="169">
        <f t="shared" si="475"/>
        <v>0.5625</v>
      </c>
      <c r="H5152" s="168">
        <v>1</v>
      </c>
      <c r="I5152" s="169">
        <f t="shared" si="476"/>
        <v>0.5625</v>
      </c>
    </row>
    <row r="5153" spans="1:9">
      <c r="A5153" s="96" t="s">
        <v>5869</v>
      </c>
      <c r="B5153" s="97" t="s">
        <v>4902</v>
      </c>
      <c r="C5153" s="131" t="s">
        <v>364</v>
      </c>
      <c r="D5153" s="111"/>
      <c r="E5153" s="173"/>
      <c r="F5153" s="66" t="str">
        <f t="shared" si="474"/>
        <v>ROL</v>
      </c>
      <c r="G5153" s="169">
        <f t="shared" si="475"/>
        <v>4.4000000000000004</v>
      </c>
      <c r="H5153" s="306">
        <v>5.0000000000000001E-3</v>
      </c>
      <c r="I5153" s="169">
        <f t="shared" si="476"/>
        <v>2.2000000000000002E-2</v>
      </c>
    </row>
    <row r="5154" spans="1:9">
      <c r="A5154" s="96" t="s">
        <v>5869</v>
      </c>
      <c r="B5154" s="97" t="s">
        <v>4951</v>
      </c>
      <c r="C5154" s="98" t="s">
        <v>1649</v>
      </c>
      <c r="D5154" s="124"/>
      <c r="E5154" s="125"/>
      <c r="F5154" s="66" t="str">
        <f t="shared" si="474"/>
        <v>UN</v>
      </c>
      <c r="G5154" s="169">
        <f t="shared" si="475"/>
        <v>16</v>
      </c>
      <c r="H5154" s="186">
        <v>4.0000000000000001E-3</v>
      </c>
      <c r="I5154" s="169">
        <f t="shared" si="476"/>
        <v>6.4000000000000001E-2</v>
      </c>
    </row>
    <row r="5155" spans="1:9">
      <c r="A5155" s="96" t="s">
        <v>5869</v>
      </c>
      <c r="B5155" s="97" t="s">
        <v>4878</v>
      </c>
      <c r="C5155" s="98" t="s">
        <v>1462</v>
      </c>
      <c r="D5155" s="124"/>
      <c r="E5155" s="125"/>
      <c r="F5155" s="66" t="str">
        <f t="shared" si="474"/>
        <v>UN</v>
      </c>
      <c r="G5155" s="169">
        <f t="shared" si="475"/>
        <v>10.63</v>
      </c>
      <c r="H5155" s="102">
        <v>0.02</v>
      </c>
      <c r="I5155" s="169">
        <f t="shared" si="476"/>
        <v>0.21260000000000001</v>
      </c>
    </row>
    <row r="5156" spans="1:9">
      <c r="A5156" s="96" t="s">
        <v>5869</v>
      </c>
      <c r="B5156" s="183"/>
      <c r="C5156" s="59" t="s">
        <v>3654</v>
      </c>
      <c r="D5156" s="124"/>
      <c r="E5156" s="125"/>
      <c r="F5156" s="66" t="str">
        <f t="shared" si="474"/>
        <v>MCL</v>
      </c>
      <c r="G5156" s="169">
        <f t="shared" si="475"/>
        <v>2E-3</v>
      </c>
      <c r="H5156" s="184">
        <f>+VLOOKUP(C5156,$C$7896:$P$9810,7,FALSE)</f>
        <v>1.3</v>
      </c>
      <c r="I5156" s="169">
        <f t="shared" si="476"/>
        <v>2.6000000000000003E-3</v>
      </c>
    </row>
    <row r="5157" spans="1:9">
      <c r="A5157" s="96" t="s">
        <v>5869</v>
      </c>
      <c r="B5157" s="183"/>
      <c r="C5157" s="59" t="s">
        <v>3655</v>
      </c>
      <c r="D5157" s="124"/>
      <c r="E5157" s="125"/>
      <c r="F5157" s="66" t="str">
        <f t="shared" si="474"/>
        <v>MCL</v>
      </c>
      <c r="G5157" s="169">
        <f t="shared" si="475"/>
        <v>2E-3</v>
      </c>
      <c r="H5157" s="184">
        <f>+VLOOKUP(C5157,$C$7896:$P$9810,7,FALSE)</f>
        <v>1.3</v>
      </c>
      <c r="I5157" s="169">
        <f t="shared" si="476"/>
        <v>2.6000000000000003E-3</v>
      </c>
    </row>
    <row r="5158" spans="1:9">
      <c r="A5158" s="96" t="s">
        <v>5869</v>
      </c>
      <c r="B5158" s="183"/>
      <c r="C5158" s="59" t="s">
        <v>3656</v>
      </c>
      <c r="D5158" s="124"/>
      <c r="E5158" s="125"/>
      <c r="F5158" s="66" t="str">
        <f t="shared" si="474"/>
        <v>MCL</v>
      </c>
      <c r="G5158" s="169">
        <f t="shared" si="475"/>
        <v>2E-3</v>
      </c>
      <c r="H5158" s="184">
        <f>+VLOOKUP(C5158,$C$7896:$P$9810,7,FALSE)</f>
        <v>1.3</v>
      </c>
      <c r="I5158" s="169">
        <f t="shared" si="476"/>
        <v>2.6000000000000003E-3</v>
      </c>
    </row>
    <row r="5159" spans="1:9">
      <c r="A5159" s="96" t="s">
        <v>5869</v>
      </c>
      <c r="B5159" s="183"/>
      <c r="C5159" s="59" t="s">
        <v>3657</v>
      </c>
      <c r="D5159" s="124"/>
      <c r="E5159" s="118"/>
      <c r="F5159" s="66" t="str">
        <f t="shared" si="474"/>
        <v>MCL</v>
      </c>
      <c r="G5159" s="169">
        <f t="shared" si="475"/>
        <v>1.4999999999999999E-2</v>
      </c>
      <c r="H5159" s="184">
        <f>+VLOOKUP(C5159,$C$7896:$P$9810,7,FALSE)</f>
        <v>1.3</v>
      </c>
      <c r="I5159" s="169">
        <f t="shared" si="476"/>
        <v>1.95E-2</v>
      </c>
    </row>
    <row r="5160" spans="1:9">
      <c r="A5160" s="96" t="s">
        <v>5869</v>
      </c>
      <c r="B5160" s="116" t="s">
        <v>4421</v>
      </c>
      <c r="C5160" s="117"/>
      <c r="D5160" s="118"/>
      <c r="E5160" s="118"/>
      <c r="F5160" s="119"/>
      <c r="G5160" s="120"/>
      <c r="H5160" s="309"/>
      <c r="I5160" s="134">
        <f>SUBTOTAL(9,I5145:I5158)</f>
        <v>1.4311799999999997</v>
      </c>
    </row>
    <row r="5161" spans="1:9">
      <c r="A5161" s="96" t="s">
        <v>5869</v>
      </c>
      <c r="B5161" s="157"/>
      <c r="C5161" s="187"/>
      <c r="D5161" s="129"/>
      <c r="E5161" s="129"/>
      <c r="F5161" s="188"/>
      <c r="G5161" s="137"/>
      <c r="H5161" s="310"/>
      <c r="I5161" s="161"/>
    </row>
    <row r="5162" spans="1:9" ht="14.25">
      <c r="A5162" s="440" t="s">
        <v>5892</v>
      </c>
      <c r="B5162" s="108" t="s">
        <v>4725</v>
      </c>
      <c r="D5162" s="172"/>
      <c r="H5162" s="295"/>
    </row>
    <row r="5163" spans="1:9">
      <c r="A5163" s="96" t="s">
        <v>5869</v>
      </c>
      <c r="H5163" s="295"/>
    </row>
    <row r="5164" spans="1:9" ht="25.5">
      <c r="A5164" s="96" t="s">
        <v>5869</v>
      </c>
      <c r="B5164" s="90" t="s">
        <v>5562</v>
      </c>
      <c r="C5164" s="23" t="s">
        <v>1406</v>
      </c>
      <c r="D5164" s="124"/>
      <c r="E5164" s="125"/>
      <c r="F5164" s="24" t="s">
        <v>1407</v>
      </c>
      <c r="G5164" s="51" t="s">
        <v>2730</v>
      </c>
      <c r="H5164" s="311" t="s">
        <v>4415</v>
      </c>
      <c r="I5164" s="24" t="s">
        <v>1403</v>
      </c>
    </row>
    <row r="5165" spans="1:9">
      <c r="A5165" s="96" t="s">
        <v>5869</v>
      </c>
      <c r="B5165" s="97" t="s">
        <v>4884</v>
      </c>
      <c r="C5165" s="126" t="s">
        <v>520</v>
      </c>
      <c r="D5165" s="124"/>
      <c r="E5165" s="125"/>
      <c r="F5165" s="66" t="str">
        <f t="shared" ref="F5165:F5176" si="477">+VLOOKUP(C5165,$C$7896:$P$9810,4,FALSE)</f>
        <v>UN</v>
      </c>
      <c r="G5165" s="169">
        <f t="shared" ref="G5165:G5176" si="478">+VLOOKUP(C5165,$C$7896:$P$9810,13,FALSE)</f>
        <v>8.7499999999999994E-2</v>
      </c>
      <c r="H5165" s="306">
        <v>1</v>
      </c>
      <c r="I5165" s="169">
        <f t="shared" ref="I5165:I5176" si="479">G5165*H5165</f>
        <v>8.7499999999999994E-2</v>
      </c>
    </row>
    <row r="5166" spans="1:9">
      <c r="A5166" s="96" t="s">
        <v>5869</v>
      </c>
      <c r="B5166" s="97" t="s">
        <v>4879</v>
      </c>
      <c r="C5166" s="98" t="s">
        <v>545</v>
      </c>
      <c r="D5166" s="124"/>
      <c r="E5166" s="125"/>
      <c r="F5166" s="66" t="str">
        <f t="shared" si="477"/>
        <v>CM3</v>
      </c>
      <c r="G5166" s="169">
        <f t="shared" si="478"/>
        <v>8.6999999999999994E-3</v>
      </c>
      <c r="H5166" s="306">
        <v>10</v>
      </c>
      <c r="I5166" s="169">
        <f t="shared" si="479"/>
        <v>8.6999999999999994E-2</v>
      </c>
    </row>
    <row r="5167" spans="1:9">
      <c r="A5167" s="96" t="s">
        <v>5869</v>
      </c>
      <c r="B5167" s="97" t="s">
        <v>4881</v>
      </c>
      <c r="C5167" s="98" t="s">
        <v>546</v>
      </c>
      <c r="D5167" s="124"/>
      <c r="E5167" s="125"/>
      <c r="F5167" s="66" t="str">
        <f t="shared" si="477"/>
        <v>PQ</v>
      </c>
      <c r="G5167" s="169">
        <f t="shared" si="478"/>
        <v>15</v>
      </c>
      <c r="H5167" s="305">
        <v>5.0000000000000001E-3</v>
      </c>
      <c r="I5167" s="169">
        <f t="shared" si="479"/>
        <v>7.4999999999999997E-2</v>
      </c>
    </row>
    <row r="5168" spans="1:9">
      <c r="A5168" s="96" t="s">
        <v>5869</v>
      </c>
      <c r="B5168" s="97" t="s">
        <v>4944</v>
      </c>
      <c r="C5168" s="98" t="s">
        <v>1101</v>
      </c>
      <c r="D5168" s="81"/>
      <c r="E5168" s="66"/>
      <c r="F5168" s="66" t="str">
        <f t="shared" si="477"/>
        <v>UN</v>
      </c>
      <c r="G5168" s="169">
        <f t="shared" si="478"/>
        <v>0.3</v>
      </c>
      <c r="H5168" s="306">
        <v>1</v>
      </c>
      <c r="I5168" s="169">
        <f t="shared" si="479"/>
        <v>0.3</v>
      </c>
    </row>
    <row r="5169" spans="1:9">
      <c r="A5169" s="96" t="s">
        <v>5869</v>
      </c>
      <c r="B5169" s="97" t="s">
        <v>4951</v>
      </c>
      <c r="C5169" s="98" t="s">
        <v>5896</v>
      </c>
      <c r="D5169" s="111"/>
      <c r="E5169" s="173"/>
      <c r="F5169" s="66" t="str">
        <f t="shared" si="477"/>
        <v>UN</v>
      </c>
      <c r="G5169" s="169">
        <f t="shared" si="478"/>
        <v>1.22</v>
      </c>
      <c r="H5169" s="306">
        <v>5.0000000000000001E-3</v>
      </c>
      <c r="I5169" s="169">
        <f t="shared" si="479"/>
        <v>6.1000000000000004E-3</v>
      </c>
    </row>
    <row r="5170" spans="1:9">
      <c r="A5170" s="96" t="s">
        <v>5869</v>
      </c>
      <c r="B5170" s="97" t="s">
        <v>4956</v>
      </c>
      <c r="C5170" s="98" t="s">
        <v>323</v>
      </c>
      <c r="D5170" s="111"/>
      <c r="E5170" s="173"/>
      <c r="F5170" s="66" t="str">
        <f t="shared" si="477"/>
        <v>UN</v>
      </c>
      <c r="G5170" s="169">
        <f t="shared" si="478"/>
        <v>0.3</v>
      </c>
      <c r="H5170" s="306">
        <v>2E-3</v>
      </c>
      <c r="I5170" s="169">
        <f t="shared" si="479"/>
        <v>5.9999999999999995E-4</v>
      </c>
    </row>
    <row r="5171" spans="1:9">
      <c r="A5171" s="96" t="s">
        <v>5869</v>
      </c>
      <c r="B5171" s="97" t="s">
        <v>4953</v>
      </c>
      <c r="C5171" s="98" t="s">
        <v>1531</v>
      </c>
      <c r="D5171" s="111"/>
      <c r="E5171" s="173"/>
      <c r="F5171" s="66" t="str">
        <f t="shared" si="477"/>
        <v>FR</v>
      </c>
      <c r="G5171" s="169">
        <f t="shared" si="478"/>
        <v>3.04</v>
      </c>
      <c r="H5171" s="306">
        <v>2E-3</v>
      </c>
      <c r="I5171" s="169">
        <f t="shared" si="479"/>
        <v>6.0800000000000003E-3</v>
      </c>
    </row>
    <row r="5172" spans="1:9">
      <c r="A5172" s="96" t="s">
        <v>5869</v>
      </c>
      <c r="B5172" s="97" t="s">
        <v>4967</v>
      </c>
      <c r="C5172" s="98" t="s">
        <v>1510</v>
      </c>
      <c r="D5172" s="111"/>
      <c r="E5172" s="173"/>
      <c r="F5172" s="66" t="str">
        <f t="shared" si="477"/>
        <v>UN</v>
      </c>
      <c r="G5172" s="169">
        <f t="shared" si="478"/>
        <v>0.5625</v>
      </c>
      <c r="H5172" s="168">
        <v>1</v>
      </c>
      <c r="I5172" s="169">
        <f t="shared" si="479"/>
        <v>0.5625</v>
      </c>
    </row>
    <row r="5173" spans="1:9">
      <c r="A5173" s="96" t="s">
        <v>5869</v>
      </c>
      <c r="B5173" s="97" t="s">
        <v>4902</v>
      </c>
      <c r="C5173" s="131" t="s">
        <v>364</v>
      </c>
      <c r="D5173" s="111"/>
      <c r="E5173" s="173"/>
      <c r="F5173" s="66" t="str">
        <f t="shared" si="477"/>
        <v>ROL</v>
      </c>
      <c r="G5173" s="169">
        <f t="shared" si="478"/>
        <v>4.4000000000000004</v>
      </c>
      <c r="H5173" s="306">
        <v>5.0000000000000001E-3</v>
      </c>
      <c r="I5173" s="169">
        <f t="shared" si="479"/>
        <v>2.2000000000000002E-2</v>
      </c>
    </row>
    <row r="5174" spans="1:9">
      <c r="A5174" s="96" t="s">
        <v>5869</v>
      </c>
      <c r="B5174" s="97" t="s">
        <v>4951</v>
      </c>
      <c r="C5174" s="98" t="s">
        <v>1649</v>
      </c>
      <c r="D5174" s="124"/>
      <c r="E5174" s="125"/>
      <c r="F5174" s="66" t="str">
        <f t="shared" si="477"/>
        <v>UN</v>
      </c>
      <c r="G5174" s="169">
        <f t="shared" si="478"/>
        <v>16</v>
      </c>
      <c r="H5174" s="186">
        <v>4.0000000000000001E-3</v>
      </c>
      <c r="I5174" s="169">
        <f t="shared" si="479"/>
        <v>6.4000000000000001E-2</v>
      </c>
    </row>
    <row r="5175" spans="1:9">
      <c r="A5175" s="96" t="s">
        <v>5869</v>
      </c>
      <c r="B5175" s="97" t="s">
        <v>4878</v>
      </c>
      <c r="C5175" s="98" t="s">
        <v>1462</v>
      </c>
      <c r="D5175" s="124"/>
      <c r="E5175" s="125"/>
      <c r="F5175" s="66" t="str">
        <f t="shared" si="477"/>
        <v>UN</v>
      </c>
      <c r="G5175" s="169">
        <f t="shared" si="478"/>
        <v>10.63</v>
      </c>
      <c r="H5175" s="102">
        <v>0.02</v>
      </c>
      <c r="I5175" s="169">
        <f t="shared" si="479"/>
        <v>0.21260000000000001</v>
      </c>
    </row>
    <row r="5176" spans="1:9">
      <c r="A5176" s="96" t="s">
        <v>5869</v>
      </c>
      <c r="B5176" s="183"/>
      <c r="C5176" s="59" t="s">
        <v>3659</v>
      </c>
      <c r="D5176" s="124"/>
      <c r="E5176" s="125"/>
      <c r="F5176" s="66" t="str">
        <f t="shared" si="477"/>
        <v>DET</v>
      </c>
      <c r="G5176" s="169">
        <f t="shared" si="478"/>
        <v>1.1399999999999999</v>
      </c>
      <c r="H5176" s="184">
        <f>+VLOOKUP(C5176,$C$7896:$P$9810,7,FALSE)</f>
        <v>1.3</v>
      </c>
      <c r="I5176" s="169">
        <f t="shared" si="479"/>
        <v>1.482</v>
      </c>
    </row>
    <row r="5177" spans="1:9">
      <c r="A5177" s="96" t="s">
        <v>5869</v>
      </c>
      <c r="B5177" s="116" t="s">
        <v>4421</v>
      </c>
      <c r="C5177" s="117"/>
      <c r="D5177" s="118"/>
      <c r="E5177" s="118"/>
      <c r="F5177" s="119"/>
      <c r="G5177" s="120"/>
      <c r="H5177" s="309"/>
      <c r="I5177" s="134">
        <f>SUBTOTAL(9,I5165:I5176)</f>
        <v>2.9053800000000001</v>
      </c>
    </row>
    <row r="5178" spans="1:9">
      <c r="A5178" s="96" t="s">
        <v>5869</v>
      </c>
      <c r="B5178" s="157"/>
      <c r="C5178" s="187"/>
      <c r="D5178" s="129"/>
      <c r="E5178" s="129"/>
      <c r="F5178" s="188"/>
      <c r="G5178" s="137"/>
      <c r="H5178" s="310"/>
      <c r="I5178" s="161"/>
    </row>
    <row r="5179" spans="1:9" ht="14.25">
      <c r="A5179" s="440" t="s">
        <v>5892</v>
      </c>
      <c r="B5179" s="108" t="s">
        <v>4726</v>
      </c>
      <c r="D5179" s="172"/>
      <c r="H5179" s="295"/>
    </row>
    <row r="5180" spans="1:9">
      <c r="A5180" s="96" t="s">
        <v>5869</v>
      </c>
      <c r="H5180" s="295"/>
    </row>
    <row r="5181" spans="1:9" ht="25.5">
      <c r="A5181" s="96" t="s">
        <v>5869</v>
      </c>
      <c r="B5181" s="90" t="s">
        <v>5562</v>
      </c>
      <c r="C5181" s="23" t="s">
        <v>1406</v>
      </c>
      <c r="D5181" s="124"/>
      <c r="E5181" s="125"/>
      <c r="F5181" s="24" t="s">
        <v>1407</v>
      </c>
      <c r="G5181" s="51" t="s">
        <v>2730</v>
      </c>
      <c r="H5181" s="311" t="s">
        <v>4415</v>
      </c>
      <c r="I5181" s="24" t="s">
        <v>1403</v>
      </c>
    </row>
    <row r="5182" spans="1:9">
      <c r="A5182" s="96" t="s">
        <v>5869</v>
      </c>
      <c r="B5182" s="97" t="s">
        <v>4884</v>
      </c>
      <c r="C5182" s="126" t="s">
        <v>520</v>
      </c>
      <c r="D5182" s="124"/>
      <c r="E5182" s="125"/>
      <c r="F5182" s="66" t="str">
        <f t="shared" ref="F5182:F5193" si="480">+VLOOKUP(C5182,$C$7896:$P$9810,4,FALSE)</f>
        <v>UN</v>
      </c>
      <c r="G5182" s="169">
        <f t="shared" ref="G5182:G5193" si="481">+VLOOKUP(C5182,$C$7896:$P$9810,13,FALSE)</f>
        <v>8.7499999999999994E-2</v>
      </c>
      <c r="H5182" s="306">
        <v>1</v>
      </c>
      <c r="I5182" s="169">
        <f t="shared" ref="I5182:I5193" si="482">G5182*H5182</f>
        <v>8.7499999999999994E-2</v>
      </c>
    </row>
    <row r="5183" spans="1:9">
      <c r="A5183" s="96" t="s">
        <v>5869</v>
      </c>
      <c r="B5183" s="97" t="s">
        <v>4879</v>
      </c>
      <c r="C5183" s="98" t="s">
        <v>545</v>
      </c>
      <c r="D5183" s="124"/>
      <c r="E5183" s="125"/>
      <c r="F5183" s="66" t="str">
        <f t="shared" si="480"/>
        <v>CM3</v>
      </c>
      <c r="G5183" s="169">
        <f t="shared" si="481"/>
        <v>8.6999999999999994E-3</v>
      </c>
      <c r="H5183" s="306">
        <v>10</v>
      </c>
      <c r="I5183" s="169">
        <f t="shared" si="482"/>
        <v>8.6999999999999994E-2</v>
      </c>
    </row>
    <row r="5184" spans="1:9">
      <c r="A5184" s="96" t="s">
        <v>5869</v>
      </c>
      <c r="B5184" s="97" t="s">
        <v>4881</v>
      </c>
      <c r="C5184" s="98" t="s">
        <v>546</v>
      </c>
      <c r="D5184" s="124"/>
      <c r="E5184" s="125"/>
      <c r="F5184" s="66" t="str">
        <f t="shared" si="480"/>
        <v>PQ</v>
      </c>
      <c r="G5184" s="169">
        <f t="shared" si="481"/>
        <v>15</v>
      </c>
      <c r="H5184" s="305">
        <v>5.0000000000000001E-3</v>
      </c>
      <c r="I5184" s="169">
        <f t="shared" si="482"/>
        <v>7.4999999999999997E-2</v>
      </c>
    </row>
    <row r="5185" spans="1:9">
      <c r="A5185" s="96" t="s">
        <v>5869</v>
      </c>
      <c r="B5185" s="97" t="s">
        <v>4944</v>
      </c>
      <c r="C5185" s="98" t="s">
        <v>1101</v>
      </c>
      <c r="D5185" s="81"/>
      <c r="E5185" s="66"/>
      <c r="F5185" s="66" t="str">
        <f t="shared" si="480"/>
        <v>UN</v>
      </c>
      <c r="G5185" s="169">
        <f t="shared" si="481"/>
        <v>0.3</v>
      </c>
      <c r="H5185" s="306">
        <v>1</v>
      </c>
      <c r="I5185" s="169">
        <f t="shared" si="482"/>
        <v>0.3</v>
      </c>
    </row>
    <row r="5186" spans="1:9">
      <c r="A5186" s="96" t="s">
        <v>5869</v>
      </c>
      <c r="B5186" s="97" t="s">
        <v>4951</v>
      </c>
      <c r="C5186" s="98" t="s">
        <v>5896</v>
      </c>
      <c r="D5186" s="111"/>
      <c r="E5186" s="173"/>
      <c r="F5186" s="66" t="str">
        <f t="shared" si="480"/>
        <v>UN</v>
      </c>
      <c r="G5186" s="169">
        <f t="shared" si="481"/>
        <v>1.22</v>
      </c>
      <c r="H5186" s="306">
        <v>5.0000000000000001E-3</v>
      </c>
      <c r="I5186" s="169">
        <f t="shared" si="482"/>
        <v>6.1000000000000004E-3</v>
      </c>
    </row>
    <row r="5187" spans="1:9">
      <c r="A5187" s="96" t="s">
        <v>5869</v>
      </c>
      <c r="B5187" s="97" t="s">
        <v>4956</v>
      </c>
      <c r="C5187" s="98" t="s">
        <v>323</v>
      </c>
      <c r="D5187" s="111"/>
      <c r="E5187" s="173"/>
      <c r="F5187" s="66" t="str">
        <f t="shared" si="480"/>
        <v>UN</v>
      </c>
      <c r="G5187" s="169">
        <f t="shared" si="481"/>
        <v>0.3</v>
      </c>
      <c r="H5187" s="306">
        <v>2E-3</v>
      </c>
      <c r="I5187" s="169">
        <f t="shared" si="482"/>
        <v>5.9999999999999995E-4</v>
      </c>
    </row>
    <row r="5188" spans="1:9">
      <c r="A5188" s="96" t="s">
        <v>5869</v>
      </c>
      <c r="B5188" s="97" t="s">
        <v>4953</v>
      </c>
      <c r="C5188" s="98" t="s">
        <v>1531</v>
      </c>
      <c r="D5188" s="111"/>
      <c r="E5188" s="173"/>
      <c r="F5188" s="66" t="str">
        <f t="shared" si="480"/>
        <v>FR</v>
      </c>
      <c r="G5188" s="169">
        <f t="shared" si="481"/>
        <v>3.04</v>
      </c>
      <c r="H5188" s="306">
        <v>2E-3</v>
      </c>
      <c r="I5188" s="169">
        <f t="shared" si="482"/>
        <v>6.0800000000000003E-3</v>
      </c>
    </row>
    <row r="5189" spans="1:9">
      <c r="A5189" s="96" t="s">
        <v>5869</v>
      </c>
      <c r="B5189" s="97" t="s">
        <v>4967</v>
      </c>
      <c r="C5189" s="98" t="s">
        <v>1510</v>
      </c>
      <c r="D5189" s="111"/>
      <c r="E5189" s="173"/>
      <c r="F5189" s="66" t="str">
        <f t="shared" si="480"/>
        <v>UN</v>
      </c>
      <c r="G5189" s="169">
        <f t="shared" si="481"/>
        <v>0.5625</v>
      </c>
      <c r="H5189" s="168">
        <v>1</v>
      </c>
      <c r="I5189" s="169">
        <f t="shared" si="482"/>
        <v>0.5625</v>
      </c>
    </row>
    <row r="5190" spans="1:9">
      <c r="A5190" s="96" t="s">
        <v>5869</v>
      </c>
      <c r="B5190" s="97" t="s">
        <v>4902</v>
      </c>
      <c r="C5190" s="131" t="s">
        <v>364</v>
      </c>
      <c r="D5190" s="111"/>
      <c r="E5190" s="173"/>
      <c r="F5190" s="66" t="str">
        <f t="shared" si="480"/>
        <v>ROL</v>
      </c>
      <c r="G5190" s="169">
        <f t="shared" si="481"/>
        <v>4.4000000000000004</v>
      </c>
      <c r="H5190" s="306">
        <v>5.0000000000000001E-3</v>
      </c>
      <c r="I5190" s="169">
        <f t="shared" si="482"/>
        <v>2.2000000000000002E-2</v>
      </c>
    </row>
    <row r="5191" spans="1:9">
      <c r="A5191" s="96" t="s">
        <v>5869</v>
      </c>
      <c r="B5191" s="97" t="s">
        <v>4951</v>
      </c>
      <c r="C5191" s="98" t="s">
        <v>1649</v>
      </c>
      <c r="D5191" s="124"/>
      <c r="E5191" s="125"/>
      <c r="F5191" s="66" t="str">
        <f t="shared" si="480"/>
        <v>UN</v>
      </c>
      <c r="G5191" s="169">
        <f t="shared" si="481"/>
        <v>16</v>
      </c>
      <c r="H5191" s="186">
        <v>4.0000000000000001E-3</v>
      </c>
      <c r="I5191" s="169">
        <f t="shared" si="482"/>
        <v>6.4000000000000001E-2</v>
      </c>
    </row>
    <row r="5192" spans="1:9">
      <c r="A5192" s="96" t="s">
        <v>5869</v>
      </c>
      <c r="B5192" s="97" t="s">
        <v>4878</v>
      </c>
      <c r="C5192" s="98" t="s">
        <v>1462</v>
      </c>
      <c r="D5192" s="124"/>
      <c r="E5192" s="125"/>
      <c r="F5192" s="66" t="str">
        <f t="shared" si="480"/>
        <v>UN</v>
      </c>
      <c r="G5192" s="169">
        <f t="shared" si="481"/>
        <v>10.63</v>
      </c>
      <c r="H5192" s="102">
        <v>0.02</v>
      </c>
      <c r="I5192" s="169">
        <f t="shared" si="482"/>
        <v>0.21260000000000001</v>
      </c>
    </row>
    <row r="5193" spans="1:9">
      <c r="A5193" s="96" t="s">
        <v>5869</v>
      </c>
      <c r="B5193" s="183"/>
      <c r="C5193" s="59" t="s">
        <v>3660</v>
      </c>
      <c r="D5193" s="124"/>
      <c r="E5193" s="125"/>
      <c r="F5193" s="66" t="str">
        <f t="shared" si="480"/>
        <v>DET</v>
      </c>
      <c r="G5193" s="169">
        <f t="shared" si="481"/>
        <v>5.0999999999999996</v>
      </c>
      <c r="H5193" s="184">
        <f>+VLOOKUP(C5193,$C$7896:$P$9810,7,FALSE)</f>
        <v>1.3</v>
      </c>
      <c r="I5193" s="169">
        <f t="shared" si="482"/>
        <v>6.63</v>
      </c>
    </row>
    <row r="5194" spans="1:9">
      <c r="A5194" s="96" t="s">
        <v>5869</v>
      </c>
      <c r="B5194" s="116" t="s">
        <v>4421</v>
      </c>
      <c r="C5194" s="117"/>
      <c r="D5194" s="118"/>
      <c r="E5194" s="118"/>
      <c r="F5194" s="119"/>
      <c r="G5194" s="120"/>
      <c r="H5194" s="309"/>
      <c r="I5194" s="134">
        <f>SUBTOTAL(9,I5182:I5193)</f>
        <v>8.0533800000000006</v>
      </c>
    </row>
    <row r="5195" spans="1:9">
      <c r="A5195" s="96" t="s">
        <v>5869</v>
      </c>
      <c r="B5195" s="157"/>
      <c r="C5195" s="187"/>
      <c r="D5195" s="129"/>
      <c r="E5195" s="129"/>
      <c r="F5195" s="188"/>
      <c r="G5195" s="137"/>
      <c r="H5195" s="310"/>
      <c r="I5195" s="161"/>
    </row>
    <row r="5196" spans="1:9" ht="14.25">
      <c r="A5196" s="440" t="s">
        <v>5892</v>
      </c>
      <c r="B5196" s="108" t="s">
        <v>4727</v>
      </c>
      <c r="D5196" s="172"/>
      <c r="H5196" s="295"/>
    </row>
    <row r="5197" spans="1:9">
      <c r="A5197" s="96" t="s">
        <v>5869</v>
      </c>
      <c r="H5197" s="295"/>
    </row>
    <row r="5198" spans="1:9" ht="25.5">
      <c r="A5198" s="96" t="s">
        <v>5869</v>
      </c>
      <c r="B5198" s="90" t="s">
        <v>5562</v>
      </c>
      <c r="C5198" s="23" t="s">
        <v>1406</v>
      </c>
      <c r="D5198" s="124"/>
      <c r="E5198" s="125"/>
      <c r="F5198" s="24" t="s">
        <v>1407</v>
      </c>
      <c r="G5198" s="51" t="s">
        <v>2730</v>
      </c>
      <c r="H5198" s="311" t="s">
        <v>4415</v>
      </c>
      <c r="I5198" s="24" t="s">
        <v>1403</v>
      </c>
    </row>
    <row r="5199" spans="1:9">
      <c r="A5199" s="96" t="s">
        <v>5869</v>
      </c>
      <c r="B5199" s="97" t="s">
        <v>4884</v>
      </c>
      <c r="C5199" s="126" t="s">
        <v>520</v>
      </c>
      <c r="D5199" s="124"/>
      <c r="E5199" s="125"/>
      <c r="F5199" s="66" t="str">
        <f t="shared" ref="F5199:F5210" si="483">+VLOOKUP(C5199,$C$7896:$P$9810,4,FALSE)</f>
        <v>UN</v>
      </c>
      <c r="G5199" s="169">
        <f t="shared" ref="G5199:G5210" si="484">+VLOOKUP(C5199,$C$7896:$P$9810,13,FALSE)</f>
        <v>8.7499999999999994E-2</v>
      </c>
      <c r="H5199" s="306">
        <v>1</v>
      </c>
      <c r="I5199" s="169">
        <f t="shared" ref="I5199:I5210" si="485">G5199*H5199</f>
        <v>8.7499999999999994E-2</v>
      </c>
    </row>
    <row r="5200" spans="1:9">
      <c r="A5200" s="96" t="s">
        <v>5869</v>
      </c>
      <c r="B5200" s="97" t="s">
        <v>4879</v>
      </c>
      <c r="C5200" s="98" t="s">
        <v>545</v>
      </c>
      <c r="D5200" s="124"/>
      <c r="E5200" s="125"/>
      <c r="F5200" s="66" t="str">
        <f t="shared" si="483"/>
        <v>CM3</v>
      </c>
      <c r="G5200" s="169">
        <f t="shared" si="484"/>
        <v>8.6999999999999994E-3</v>
      </c>
      <c r="H5200" s="306">
        <v>10</v>
      </c>
      <c r="I5200" s="169">
        <f t="shared" si="485"/>
        <v>8.6999999999999994E-2</v>
      </c>
    </row>
    <row r="5201" spans="1:9">
      <c r="A5201" s="96" t="s">
        <v>5869</v>
      </c>
      <c r="B5201" s="97" t="s">
        <v>4881</v>
      </c>
      <c r="C5201" s="98" t="s">
        <v>546</v>
      </c>
      <c r="D5201" s="124"/>
      <c r="E5201" s="125"/>
      <c r="F5201" s="66" t="str">
        <f t="shared" si="483"/>
        <v>PQ</v>
      </c>
      <c r="G5201" s="169">
        <f t="shared" si="484"/>
        <v>15</v>
      </c>
      <c r="H5201" s="305">
        <v>5.0000000000000001E-3</v>
      </c>
      <c r="I5201" s="169">
        <f t="shared" si="485"/>
        <v>7.4999999999999997E-2</v>
      </c>
    </row>
    <row r="5202" spans="1:9">
      <c r="A5202" s="96" t="s">
        <v>5869</v>
      </c>
      <c r="B5202" s="97" t="s">
        <v>4944</v>
      </c>
      <c r="C5202" s="98" t="s">
        <v>1101</v>
      </c>
      <c r="D5202" s="81"/>
      <c r="E5202" s="66"/>
      <c r="F5202" s="66" t="str">
        <f t="shared" si="483"/>
        <v>UN</v>
      </c>
      <c r="G5202" s="169">
        <f t="shared" si="484"/>
        <v>0.3</v>
      </c>
      <c r="H5202" s="306">
        <v>1</v>
      </c>
      <c r="I5202" s="169">
        <f t="shared" si="485"/>
        <v>0.3</v>
      </c>
    </row>
    <row r="5203" spans="1:9">
      <c r="A5203" s="96" t="s">
        <v>5869</v>
      </c>
      <c r="B5203" s="97" t="s">
        <v>4951</v>
      </c>
      <c r="C5203" s="98" t="s">
        <v>5896</v>
      </c>
      <c r="D5203" s="111"/>
      <c r="E5203" s="173"/>
      <c r="F5203" s="66" t="str">
        <f t="shared" si="483"/>
        <v>UN</v>
      </c>
      <c r="G5203" s="169">
        <f t="shared" si="484"/>
        <v>1.22</v>
      </c>
      <c r="H5203" s="306">
        <v>5.0000000000000001E-3</v>
      </c>
      <c r="I5203" s="169">
        <f t="shared" si="485"/>
        <v>6.1000000000000004E-3</v>
      </c>
    </row>
    <row r="5204" spans="1:9">
      <c r="A5204" s="96" t="s">
        <v>5869</v>
      </c>
      <c r="B5204" s="97" t="s">
        <v>4956</v>
      </c>
      <c r="C5204" s="98" t="s">
        <v>323</v>
      </c>
      <c r="D5204" s="111"/>
      <c r="E5204" s="173"/>
      <c r="F5204" s="66" t="str">
        <f t="shared" si="483"/>
        <v>UN</v>
      </c>
      <c r="G5204" s="169">
        <f t="shared" si="484"/>
        <v>0.3</v>
      </c>
      <c r="H5204" s="306">
        <v>2E-3</v>
      </c>
      <c r="I5204" s="169">
        <f t="shared" si="485"/>
        <v>5.9999999999999995E-4</v>
      </c>
    </row>
    <row r="5205" spans="1:9">
      <c r="A5205" s="96" t="s">
        <v>5869</v>
      </c>
      <c r="B5205" s="97" t="s">
        <v>4953</v>
      </c>
      <c r="C5205" s="98" t="s">
        <v>1531</v>
      </c>
      <c r="D5205" s="111"/>
      <c r="E5205" s="173"/>
      <c r="F5205" s="66" t="str">
        <f t="shared" si="483"/>
        <v>FR</v>
      </c>
      <c r="G5205" s="169">
        <f t="shared" si="484"/>
        <v>3.04</v>
      </c>
      <c r="H5205" s="306">
        <v>2E-3</v>
      </c>
      <c r="I5205" s="169">
        <f t="shared" si="485"/>
        <v>6.0800000000000003E-3</v>
      </c>
    </row>
    <row r="5206" spans="1:9">
      <c r="A5206" s="96" t="s">
        <v>5869</v>
      </c>
      <c r="B5206" s="97" t="s">
        <v>4967</v>
      </c>
      <c r="C5206" s="98" t="s">
        <v>1510</v>
      </c>
      <c r="D5206" s="111"/>
      <c r="E5206" s="173"/>
      <c r="F5206" s="66" t="str">
        <f t="shared" si="483"/>
        <v>UN</v>
      </c>
      <c r="G5206" s="169">
        <f t="shared" si="484"/>
        <v>0.5625</v>
      </c>
      <c r="H5206" s="168">
        <v>1</v>
      </c>
      <c r="I5206" s="169">
        <f t="shared" si="485"/>
        <v>0.5625</v>
      </c>
    </row>
    <row r="5207" spans="1:9">
      <c r="A5207" s="96" t="s">
        <v>5869</v>
      </c>
      <c r="B5207" s="97" t="s">
        <v>4902</v>
      </c>
      <c r="C5207" s="131" t="s">
        <v>364</v>
      </c>
      <c r="D5207" s="111"/>
      <c r="E5207" s="173"/>
      <c r="F5207" s="66" t="str">
        <f t="shared" si="483"/>
        <v>ROL</v>
      </c>
      <c r="G5207" s="169">
        <f t="shared" si="484"/>
        <v>4.4000000000000004</v>
      </c>
      <c r="H5207" s="306">
        <v>5.0000000000000001E-3</v>
      </c>
      <c r="I5207" s="169">
        <f t="shared" si="485"/>
        <v>2.2000000000000002E-2</v>
      </c>
    </row>
    <row r="5208" spans="1:9">
      <c r="A5208" s="96" t="s">
        <v>5869</v>
      </c>
      <c r="B5208" s="97" t="s">
        <v>4951</v>
      </c>
      <c r="C5208" s="98" t="s">
        <v>1649</v>
      </c>
      <c r="D5208" s="124"/>
      <c r="E5208" s="125"/>
      <c r="F5208" s="66" t="str">
        <f t="shared" si="483"/>
        <v>UN</v>
      </c>
      <c r="G5208" s="169">
        <f t="shared" si="484"/>
        <v>16</v>
      </c>
      <c r="H5208" s="186">
        <v>4.0000000000000001E-3</v>
      </c>
      <c r="I5208" s="169">
        <f t="shared" si="485"/>
        <v>6.4000000000000001E-2</v>
      </c>
    </row>
    <row r="5209" spans="1:9">
      <c r="A5209" s="96" t="s">
        <v>5869</v>
      </c>
      <c r="B5209" s="97" t="s">
        <v>4878</v>
      </c>
      <c r="C5209" s="98" t="s">
        <v>1462</v>
      </c>
      <c r="D5209" s="124"/>
      <c r="E5209" s="125"/>
      <c r="F5209" s="66" t="str">
        <f t="shared" si="483"/>
        <v>UN</v>
      </c>
      <c r="G5209" s="169">
        <f t="shared" si="484"/>
        <v>10.63</v>
      </c>
      <c r="H5209" s="102">
        <v>0.02</v>
      </c>
      <c r="I5209" s="169">
        <f t="shared" si="485"/>
        <v>0.21260000000000001</v>
      </c>
    </row>
    <row r="5210" spans="1:9">
      <c r="A5210" s="96" t="s">
        <v>5869</v>
      </c>
      <c r="B5210" s="183"/>
      <c r="C5210" s="59" t="s">
        <v>3661</v>
      </c>
      <c r="D5210" s="124"/>
      <c r="E5210" s="125"/>
      <c r="F5210" s="66" t="str">
        <f t="shared" si="483"/>
        <v>DET</v>
      </c>
      <c r="G5210" s="169">
        <f t="shared" si="484"/>
        <v>8</v>
      </c>
      <c r="H5210" s="184">
        <f>+VLOOKUP(C5210,$C$7896:$P$9810,7,FALSE)</f>
        <v>1.3</v>
      </c>
      <c r="I5210" s="169">
        <f t="shared" si="485"/>
        <v>10.4</v>
      </c>
    </row>
    <row r="5211" spans="1:9">
      <c r="A5211" s="96" t="s">
        <v>5869</v>
      </c>
      <c r="B5211" s="116" t="s">
        <v>4421</v>
      </c>
      <c r="C5211" s="117"/>
      <c r="D5211" s="118"/>
      <c r="E5211" s="118"/>
      <c r="F5211" s="119"/>
      <c r="G5211" s="120"/>
      <c r="H5211" s="309"/>
      <c r="I5211" s="134">
        <f>SUBTOTAL(9,I5199:I5210)</f>
        <v>11.82338</v>
      </c>
    </row>
    <row r="5212" spans="1:9">
      <c r="A5212" s="96" t="s">
        <v>5869</v>
      </c>
      <c r="B5212" s="157"/>
      <c r="C5212" s="187"/>
      <c r="D5212" s="129"/>
      <c r="E5212" s="129"/>
      <c r="F5212" s="188"/>
      <c r="G5212" s="137"/>
      <c r="H5212" s="310"/>
      <c r="I5212" s="161"/>
    </row>
    <row r="5213" spans="1:9" ht="14.25">
      <c r="A5213" s="440" t="s">
        <v>5892</v>
      </c>
      <c r="B5213" s="108" t="s">
        <v>4728</v>
      </c>
      <c r="D5213" s="172"/>
      <c r="H5213" s="295"/>
    </row>
    <row r="5214" spans="1:9">
      <c r="A5214" s="96" t="s">
        <v>5869</v>
      </c>
      <c r="H5214" s="295"/>
    </row>
    <row r="5215" spans="1:9" ht="25.5">
      <c r="A5215" s="96" t="s">
        <v>5869</v>
      </c>
      <c r="B5215" s="90" t="s">
        <v>5562</v>
      </c>
      <c r="C5215" s="23" t="s">
        <v>1406</v>
      </c>
      <c r="D5215" s="124"/>
      <c r="E5215" s="125"/>
      <c r="F5215" s="24" t="s">
        <v>1407</v>
      </c>
      <c r="G5215" s="51" t="s">
        <v>2730</v>
      </c>
      <c r="H5215" s="311" t="s">
        <v>4415</v>
      </c>
      <c r="I5215" s="24" t="s">
        <v>1403</v>
      </c>
    </row>
    <row r="5216" spans="1:9">
      <c r="A5216" s="96" t="s">
        <v>5869</v>
      </c>
      <c r="B5216" s="97" t="s">
        <v>4884</v>
      </c>
      <c r="C5216" s="126" t="s">
        <v>520</v>
      </c>
      <c r="D5216" s="124"/>
      <c r="E5216" s="125"/>
      <c r="F5216" s="66" t="str">
        <f t="shared" ref="F5216:F5227" si="486">+VLOOKUP(C5216,$C$7896:$P$9810,4,FALSE)</f>
        <v>UN</v>
      </c>
      <c r="G5216" s="169">
        <f t="shared" ref="G5216:G5227" si="487">+VLOOKUP(C5216,$C$7896:$P$9810,13,FALSE)</f>
        <v>8.7499999999999994E-2</v>
      </c>
      <c r="H5216" s="306">
        <v>1</v>
      </c>
      <c r="I5216" s="169">
        <f t="shared" ref="I5216:I5227" si="488">G5216*H5216</f>
        <v>8.7499999999999994E-2</v>
      </c>
    </row>
    <row r="5217" spans="1:9">
      <c r="A5217" s="96" t="s">
        <v>5869</v>
      </c>
      <c r="B5217" s="97" t="s">
        <v>4879</v>
      </c>
      <c r="C5217" s="98" t="s">
        <v>545</v>
      </c>
      <c r="D5217" s="124"/>
      <c r="E5217" s="125"/>
      <c r="F5217" s="66" t="str">
        <f t="shared" si="486"/>
        <v>CM3</v>
      </c>
      <c r="G5217" s="169">
        <f t="shared" si="487"/>
        <v>8.6999999999999994E-3</v>
      </c>
      <c r="H5217" s="306">
        <v>10</v>
      </c>
      <c r="I5217" s="169">
        <f t="shared" si="488"/>
        <v>8.6999999999999994E-2</v>
      </c>
    </row>
    <row r="5218" spans="1:9">
      <c r="A5218" s="96" t="s">
        <v>5869</v>
      </c>
      <c r="B5218" s="97" t="s">
        <v>4881</v>
      </c>
      <c r="C5218" s="98" t="s">
        <v>546</v>
      </c>
      <c r="D5218" s="124"/>
      <c r="E5218" s="125"/>
      <c r="F5218" s="66" t="str">
        <f t="shared" si="486"/>
        <v>PQ</v>
      </c>
      <c r="G5218" s="169">
        <f t="shared" si="487"/>
        <v>15</v>
      </c>
      <c r="H5218" s="305">
        <v>5.0000000000000001E-3</v>
      </c>
      <c r="I5218" s="169">
        <f t="shared" si="488"/>
        <v>7.4999999999999997E-2</v>
      </c>
    </row>
    <row r="5219" spans="1:9">
      <c r="A5219" s="96" t="s">
        <v>5869</v>
      </c>
      <c r="B5219" s="97" t="s">
        <v>4944</v>
      </c>
      <c r="C5219" s="98" t="s">
        <v>1101</v>
      </c>
      <c r="D5219" s="81"/>
      <c r="E5219" s="66"/>
      <c r="F5219" s="66" t="str">
        <f t="shared" si="486"/>
        <v>UN</v>
      </c>
      <c r="G5219" s="169">
        <f t="shared" si="487"/>
        <v>0.3</v>
      </c>
      <c r="H5219" s="306">
        <v>1</v>
      </c>
      <c r="I5219" s="169">
        <f t="shared" si="488"/>
        <v>0.3</v>
      </c>
    </row>
    <row r="5220" spans="1:9">
      <c r="A5220" s="96" t="s">
        <v>5869</v>
      </c>
      <c r="B5220" s="97" t="s">
        <v>4951</v>
      </c>
      <c r="C5220" s="98" t="s">
        <v>5896</v>
      </c>
      <c r="D5220" s="111"/>
      <c r="E5220" s="173"/>
      <c r="F5220" s="66" t="str">
        <f t="shared" si="486"/>
        <v>UN</v>
      </c>
      <c r="G5220" s="169">
        <f t="shared" si="487"/>
        <v>1.22</v>
      </c>
      <c r="H5220" s="306">
        <v>5.0000000000000001E-3</v>
      </c>
      <c r="I5220" s="169">
        <f t="shared" si="488"/>
        <v>6.1000000000000004E-3</v>
      </c>
    </row>
    <row r="5221" spans="1:9">
      <c r="A5221" s="96" t="s">
        <v>5869</v>
      </c>
      <c r="B5221" s="97" t="s">
        <v>4956</v>
      </c>
      <c r="C5221" s="98" t="s">
        <v>323</v>
      </c>
      <c r="D5221" s="111"/>
      <c r="E5221" s="173"/>
      <c r="F5221" s="66" t="str">
        <f t="shared" si="486"/>
        <v>UN</v>
      </c>
      <c r="G5221" s="169">
        <f t="shared" si="487"/>
        <v>0.3</v>
      </c>
      <c r="H5221" s="306">
        <v>2E-3</v>
      </c>
      <c r="I5221" s="169">
        <f t="shared" si="488"/>
        <v>5.9999999999999995E-4</v>
      </c>
    </row>
    <row r="5222" spans="1:9">
      <c r="A5222" s="96" t="s">
        <v>5869</v>
      </c>
      <c r="B5222" s="97" t="s">
        <v>4953</v>
      </c>
      <c r="C5222" s="98" t="s">
        <v>1531</v>
      </c>
      <c r="D5222" s="111"/>
      <c r="E5222" s="173"/>
      <c r="F5222" s="66" t="str">
        <f t="shared" si="486"/>
        <v>FR</v>
      </c>
      <c r="G5222" s="169">
        <f t="shared" si="487"/>
        <v>3.04</v>
      </c>
      <c r="H5222" s="306">
        <v>2E-3</v>
      </c>
      <c r="I5222" s="169">
        <f t="shared" si="488"/>
        <v>6.0800000000000003E-3</v>
      </c>
    </row>
    <row r="5223" spans="1:9">
      <c r="A5223" s="96" t="s">
        <v>5869</v>
      </c>
      <c r="B5223" s="97" t="s">
        <v>4967</v>
      </c>
      <c r="C5223" s="98" t="s">
        <v>1510</v>
      </c>
      <c r="D5223" s="111"/>
      <c r="E5223" s="173"/>
      <c r="F5223" s="66" t="str">
        <f t="shared" si="486"/>
        <v>UN</v>
      </c>
      <c r="G5223" s="169">
        <f t="shared" si="487"/>
        <v>0.5625</v>
      </c>
      <c r="H5223" s="168">
        <v>1</v>
      </c>
      <c r="I5223" s="169">
        <f t="shared" si="488"/>
        <v>0.5625</v>
      </c>
    </row>
    <row r="5224" spans="1:9">
      <c r="A5224" s="96" t="s">
        <v>5869</v>
      </c>
      <c r="B5224" s="97" t="s">
        <v>4902</v>
      </c>
      <c r="C5224" s="131" t="s">
        <v>364</v>
      </c>
      <c r="D5224" s="111"/>
      <c r="E5224" s="173"/>
      <c r="F5224" s="66" t="str">
        <f t="shared" si="486"/>
        <v>ROL</v>
      </c>
      <c r="G5224" s="169">
        <f t="shared" si="487"/>
        <v>4.4000000000000004</v>
      </c>
      <c r="H5224" s="306">
        <v>5.0000000000000001E-3</v>
      </c>
      <c r="I5224" s="169">
        <f t="shared" si="488"/>
        <v>2.2000000000000002E-2</v>
      </c>
    </row>
    <row r="5225" spans="1:9">
      <c r="A5225" s="96" t="s">
        <v>5869</v>
      </c>
      <c r="B5225" s="97" t="s">
        <v>4951</v>
      </c>
      <c r="C5225" s="98" t="s">
        <v>1649</v>
      </c>
      <c r="D5225" s="124"/>
      <c r="E5225" s="125"/>
      <c r="F5225" s="66" t="str">
        <f t="shared" si="486"/>
        <v>UN</v>
      </c>
      <c r="G5225" s="169">
        <f t="shared" si="487"/>
        <v>16</v>
      </c>
      <c r="H5225" s="186">
        <v>4.0000000000000001E-3</v>
      </c>
      <c r="I5225" s="169">
        <f t="shared" si="488"/>
        <v>6.4000000000000001E-2</v>
      </c>
    </row>
    <row r="5226" spans="1:9">
      <c r="A5226" s="96" t="s">
        <v>5869</v>
      </c>
      <c r="B5226" s="97" t="s">
        <v>4878</v>
      </c>
      <c r="C5226" s="98" t="s">
        <v>1462</v>
      </c>
      <c r="D5226" s="124"/>
      <c r="E5226" s="125"/>
      <c r="F5226" s="66" t="str">
        <f t="shared" si="486"/>
        <v>UN</v>
      </c>
      <c r="G5226" s="169">
        <f t="shared" si="487"/>
        <v>10.63</v>
      </c>
      <c r="H5226" s="102">
        <v>0.02</v>
      </c>
      <c r="I5226" s="169">
        <f t="shared" si="488"/>
        <v>0.21260000000000001</v>
      </c>
    </row>
    <row r="5227" spans="1:9">
      <c r="A5227" s="96" t="s">
        <v>5869</v>
      </c>
      <c r="B5227" s="183"/>
      <c r="C5227" s="59" t="s">
        <v>3662</v>
      </c>
      <c r="D5227" s="124"/>
      <c r="E5227" s="125"/>
      <c r="F5227" s="66" t="str">
        <f t="shared" si="486"/>
        <v>DET</v>
      </c>
      <c r="G5227" s="169">
        <f t="shared" si="487"/>
        <v>2.15</v>
      </c>
      <c r="H5227" s="184">
        <f>+VLOOKUP(C5227,$C$7896:$P$9810,7,FALSE)</f>
        <v>1.3</v>
      </c>
      <c r="I5227" s="169">
        <f t="shared" si="488"/>
        <v>2.7949999999999999</v>
      </c>
    </row>
    <row r="5228" spans="1:9">
      <c r="A5228" s="96" t="s">
        <v>5869</v>
      </c>
      <c r="B5228" s="116" t="s">
        <v>4421</v>
      </c>
      <c r="C5228" s="117"/>
      <c r="D5228" s="118"/>
      <c r="E5228" s="118"/>
      <c r="F5228" s="119"/>
      <c r="G5228" s="120"/>
      <c r="H5228" s="309"/>
      <c r="I5228" s="134">
        <f>SUBTOTAL(9,I5216:I5227)</f>
        <v>4.2183799999999998</v>
      </c>
    </row>
    <row r="5229" spans="1:9">
      <c r="A5229" s="96" t="s">
        <v>5869</v>
      </c>
      <c r="B5229" s="157"/>
      <c r="C5229" s="187"/>
      <c r="D5229" s="129"/>
      <c r="E5229" s="129"/>
      <c r="F5229" s="188"/>
      <c r="G5229" s="137"/>
      <c r="H5229" s="310"/>
      <c r="I5229" s="161"/>
    </row>
    <row r="5230" spans="1:9" ht="14.25">
      <c r="A5230" s="440" t="s">
        <v>5892</v>
      </c>
      <c r="B5230" s="108" t="s">
        <v>4729</v>
      </c>
      <c r="D5230" s="172"/>
      <c r="H5230" s="295"/>
    </row>
    <row r="5231" spans="1:9">
      <c r="A5231" s="96" t="s">
        <v>5869</v>
      </c>
      <c r="H5231" s="295"/>
    </row>
    <row r="5232" spans="1:9" ht="25.5">
      <c r="A5232" s="96" t="s">
        <v>5869</v>
      </c>
      <c r="B5232" s="90" t="s">
        <v>5562</v>
      </c>
      <c r="C5232" s="23" t="s">
        <v>1406</v>
      </c>
      <c r="D5232" s="124"/>
      <c r="E5232" s="125"/>
      <c r="F5232" s="24" t="s">
        <v>1407</v>
      </c>
      <c r="G5232" s="51" t="s">
        <v>2730</v>
      </c>
      <c r="H5232" s="311" t="s">
        <v>4415</v>
      </c>
      <c r="I5232" s="24" t="s">
        <v>1403</v>
      </c>
    </row>
    <row r="5233" spans="1:9">
      <c r="A5233" s="96" t="s">
        <v>5869</v>
      </c>
      <c r="B5233" s="97" t="s">
        <v>4884</v>
      </c>
      <c r="C5233" s="126" t="s">
        <v>520</v>
      </c>
      <c r="D5233" s="124"/>
      <c r="E5233" s="125"/>
      <c r="F5233" s="66" t="str">
        <f t="shared" ref="F5233:F5244" si="489">+VLOOKUP(C5233,$C$7896:$P$9810,4,FALSE)</f>
        <v>UN</v>
      </c>
      <c r="G5233" s="169">
        <f t="shared" ref="G5233:G5244" si="490">+VLOOKUP(C5233,$C$7896:$P$9810,13,FALSE)</f>
        <v>8.7499999999999994E-2</v>
      </c>
      <c r="H5233" s="306">
        <v>1</v>
      </c>
      <c r="I5233" s="169">
        <f t="shared" ref="I5233:I5244" si="491">G5233*H5233</f>
        <v>8.7499999999999994E-2</v>
      </c>
    </row>
    <row r="5234" spans="1:9">
      <c r="A5234" s="96" t="s">
        <v>5869</v>
      </c>
      <c r="B5234" s="97" t="s">
        <v>4879</v>
      </c>
      <c r="C5234" s="98" t="s">
        <v>545</v>
      </c>
      <c r="D5234" s="124"/>
      <c r="E5234" s="125"/>
      <c r="F5234" s="66" t="str">
        <f t="shared" si="489"/>
        <v>CM3</v>
      </c>
      <c r="G5234" s="169">
        <f t="shared" si="490"/>
        <v>8.6999999999999994E-3</v>
      </c>
      <c r="H5234" s="306">
        <v>10</v>
      </c>
      <c r="I5234" s="169">
        <f t="shared" si="491"/>
        <v>8.6999999999999994E-2</v>
      </c>
    </row>
    <row r="5235" spans="1:9">
      <c r="A5235" s="96" t="s">
        <v>5869</v>
      </c>
      <c r="B5235" s="97" t="s">
        <v>4881</v>
      </c>
      <c r="C5235" s="98" t="s">
        <v>546</v>
      </c>
      <c r="D5235" s="124"/>
      <c r="E5235" s="125"/>
      <c r="F5235" s="66" t="str">
        <f t="shared" si="489"/>
        <v>PQ</v>
      </c>
      <c r="G5235" s="169">
        <f t="shared" si="490"/>
        <v>15</v>
      </c>
      <c r="H5235" s="305">
        <v>5.0000000000000001E-3</v>
      </c>
      <c r="I5235" s="169">
        <f t="shared" si="491"/>
        <v>7.4999999999999997E-2</v>
      </c>
    </row>
    <row r="5236" spans="1:9">
      <c r="A5236" s="96" t="s">
        <v>5869</v>
      </c>
      <c r="B5236" s="97" t="s">
        <v>4944</v>
      </c>
      <c r="C5236" s="98" t="s">
        <v>1101</v>
      </c>
      <c r="D5236" s="81"/>
      <c r="E5236" s="66"/>
      <c r="F5236" s="66" t="str">
        <f t="shared" si="489"/>
        <v>UN</v>
      </c>
      <c r="G5236" s="169">
        <f t="shared" si="490"/>
        <v>0.3</v>
      </c>
      <c r="H5236" s="306">
        <v>1</v>
      </c>
      <c r="I5236" s="169">
        <f t="shared" si="491"/>
        <v>0.3</v>
      </c>
    </row>
    <row r="5237" spans="1:9">
      <c r="A5237" s="96" t="s">
        <v>5869</v>
      </c>
      <c r="B5237" s="97" t="s">
        <v>4951</v>
      </c>
      <c r="C5237" s="98" t="s">
        <v>5896</v>
      </c>
      <c r="D5237" s="111"/>
      <c r="E5237" s="173"/>
      <c r="F5237" s="66" t="str">
        <f t="shared" si="489"/>
        <v>UN</v>
      </c>
      <c r="G5237" s="169">
        <f t="shared" si="490"/>
        <v>1.22</v>
      </c>
      <c r="H5237" s="306">
        <v>5.0000000000000001E-3</v>
      </c>
      <c r="I5237" s="169">
        <f t="shared" si="491"/>
        <v>6.1000000000000004E-3</v>
      </c>
    </row>
    <row r="5238" spans="1:9">
      <c r="A5238" s="96" t="s">
        <v>5869</v>
      </c>
      <c r="B5238" s="97" t="s">
        <v>4956</v>
      </c>
      <c r="C5238" s="98" t="s">
        <v>323</v>
      </c>
      <c r="D5238" s="111"/>
      <c r="E5238" s="173"/>
      <c r="F5238" s="66" t="str">
        <f t="shared" si="489"/>
        <v>UN</v>
      </c>
      <c r="G5238" s="169">
        <f t="shared" si="490"/>
        <v>0.3</v>
      </c>
      <c r="H5238" s="306">
        <v>2E-3</v>
      </c>
      <c r="I5238" s="169">
        <f t="shared" si="491"/>
        <v>5.9999999999999995E-4</v>
      </c>
    </row>
    <row r="5239" spans="1:9">
      <c r="A5239" s="96" t="s">
        <v>5869</v>
      </c>
      <c r="B5239" s="97" t="s">
        <v>4953</v>
      </c>
      <c r="C5239" s="98" t="s">
        <v>1531</v>
      </c>
      <c r="D5239" s="111"/>
      <c r="E5239" s="173"/>
      <c r="F5239" s="66" t="str">
        <f t="shared" si="489"/>
        <v>FR</v>
      </c>
      <c r="G5239" s="169">
        <f t="shared" si="490"/>
        <v>3.04</v>
      </c>
      <c r="H5239" s="306">
        <v>2E-3</v>
      </c>
      <c r="I5239" s="169">
        <f t="shared" si="491"/>
        <v>6.0800000000000003E-3</v>
      </c>
    </row>
    <row r="5240" spans="1:9">
      <c r="A5240" s="96" t="s">
        <v>5869</v>
      </c>
      <c r="B5240" s="97" t="s">
        <v>4967</v>
      </c>
      <c r="C5240" s="98" t="s">
        <v>1510</v>
      </c>
      <c r="D5240" s="111"/>
      <c r="E5240" s="173"/>
      <c r="F5240" s="66" t="str">
        <f t="shared" si="489"/>
        <v>UN</v>
      </c>
      <c r="G5240" s="169">
        <f t="shared" si="490"/>
        <v>0.5625</v>
      </c>
      <c r="H5240" s="168">
        <v>1</v>
      </c>
      <c r="I5240" s="169">
        <f t="shared" si="491"/>
        <v>0.5625</v>
      </c>
    </row>
    <row r="5241" spans="1:9">
      <c r="A5241" s="96" t="s">
        <v>5869</v>
      </c>
      <c r="B5241" s="97" t="s">
        <v>4902</v>
      </c>
      <c r="C5241" s="131" t="s">
        <v>364</v>
      </c>
      <c r="D5241" s="111"/>
      <c r="E5241" s="173"/>
      <c r="F5241" s="66" t="str">
        <f t="shared" si="489"/>
        <v>ROL</v>
      </c>
      <c r="G5241" s="169">
        <f t="shared" si="490"/>
        <v>4.4000000000000004</v>
      </c>
      <c r="H5241" s="306">
        <v>5.0000000000000001E-3</v>
      </c>
      <c r="I5241" s="169">
        <f t="shared" si="491"/>
        <v>2.2000000000000002E-2</v>
      </c>
    </row>
    <row r="5242" spans="1:9">
      <c r="A5242" s="96" t="s">
        <v>5869</v>
      </c>
      <c r="B5242" s="97" t="s">
        <v>4951</v>
      </c>
      <c r="C5242" s="98" t="s">
        <v>1649</v>
      </c>
      <c r="D5242" s="124"/>
      <c r="E5242" s="125"/>
      <c r="F5242" s="66" t="str">
        <f t="shared" si="489"/>
        <v>UN</v>
      </c>
      <c r="G5242" s="169">
        <f t="shared" si="490"/>
        <v>16</v>
      </c>
      <c r="H5242" s="186">
        <v>4.0000000000000001E-3</v>
      </c>
      <c r="I5242" s="169">
        <f t="shared" si="491"/>
        <v>6.4000000000000001E-2</v>
      </c>
    </row>
    <row r="5243" spans="1:9">
      <c r="A5243" s="96" t="s">
        <v>5869</v>
      </c>
      <c r="B5243" s="97" t="s">
        <v>4878</v>
      </c>
      <c r="C5243" s="98" t="s">
        <v>1462</v>
      </c>
      <c r="D5243" s="124"/>
      <c r="E5243" s="125"/>
      <c r="F5243" s="66" t="str">
        <f t="shared" si="489"/>
        <v>UN</v>
      </c>
      <c r="G5243" s="169">
        <f t="shared" si="490"/>
        <v>10.63</v>
      </c>
      <c r="H5243" s="102">
        <v>0.02</v>
      </c>
      <c r="I5243" s="169">
        <f t="shared" si="491"/>
        <v>0.21260000000000001</v>
      </c>
    </row>
    <row r="5244" spans="1:9">
      <c r="A5244" s="96" t="s">
        <v>5869</v>
      </c>
      <c r="B5244" s="183"/>
      <c r="C5244" s="59" t="s">
        <v>3663</v>
      </c>
      <c r="D5244" s="124"/>
      <c r="E5244" s="125"/>
      <c r="F5244" s="66" t="str">
        <f t="shared" si="489"/>
        <v>DET</v>
      </c>
      <c r="G5244" s="169">
        <f t="shared" si="490"/>
        <v>6.9</v>
      </c>
      <c r="H5244" s="184">
        <f>+VLOOKUP(C5244,$C$7896:$P$9810,7,FALSE)</f>
        <v>1.3</v>
      </c>
      <c r="I5244" s="169">
        <f t="shared" si="491"/>
        <v>8.9700000000000006</v>
      </c>
    </row>
    <row r="5245" spans="1:9">
      <c r="A5245" s="96" t="s">
        <v>5869</v>
      </c>
      <c r="B5245" s="116" t="s">
        <v>4421</v>
      </c>
      <c r="C5245" s="117"/>
      <c r="D5245" s="118"/>
      <c r="E5245" s="118"/>
      <c r="F5245" s="119"/>
      <c r="G5245" s="120"/>
      <c r="H5245" s="121"/>
      <c r="I5245" s="134">
        <f>SUBTOTAL(9,I5233:I5244)</f>
        <v>10.393380000000001</v>
      </c>
    </row>
    <row r="5246" spans="1:9">
      <c r="A5246" s="96" t="s">
        <v>5869</v>
      </c>
      <c r="B5246" s="157"/>
      <c r="C5246" s="187"/>
      <c r="D5246" s="129"/>
      <c r="E5246" s="129"/>
      <c r="F5246" s="188"/>
      <c r="G5246" s="137"/>
      <c r="H5246" s="188"/>
      <c r="I5246" s="161"/>
    </row>
    <row r="5247" spans="1:9" ht="14.25">
      <c r="A5247" s="440" t="s">
        <v>5892</v>
      </c>
      <c r="B5247" s="108" t="s">
        <v>4735</v>
      </c>
      <c r="D5247" s="172"/>
    </row>
    <row r="5248" spans="1:9">
      <c r="A5248" s="96" t="s">
        <v>5869</v>
      </c>
    </row>
    <row r="5249" spans="1:9" ht="25.5">
      <c r="A5249" s="96" t="s">
        <v>5869</v>
      </c>
      <c r="B5249" s="90" t="s">
        <v>5562</v>
      </c>
      <c r="C5249" s="23" t="s">
        <v>1406</v>
      </c>
      <c r="D5249" s="124"/>
      <c r="E5249" s="125"/>
      <c r="F5249" s="24" t="s">
        <v>1407</v>
      </c>
      <c r="G5249" s="51" t="s">
        <v>2730</v>
      </c>
      <c r="H5249" s="24" t="s">
        <v>4415</v>
      </c>
      <c r="I5249" s="24" t="s">
        <v>1403</v>
      </c>
    </row>
    <row r="5250" spans="1:9">
      <c r="A5250" s="96" t="s">
        <v>5869</v>
      </c>
      <c r="B5250" s="97" t="s">
        <v>4884</v>
      </c>
      <c r="C5250" s="126" t="s">
        <v>520</v>
      </c>
      <c r="D5250" s="124"/>
      <c r="E5250" s="125"/>
      <c r="F5250" s="66" t="str">
        <f t="shared" ref="F5250:F5261" si="492">+VLOOKUP(C5250,$C$7896:$P$9810,4,FALSE)</f>
        <v>UN</v>
      </c>
      <c r="G5250" s="169">
        <f t="shared" ref="G5250:G5261" si="493">+VLOOKUP(C5250,$C$7896:$P$9810,13,FALSE)</f>
        <v>8.7499999999999994E-2</v>
      </c>
      <c r="H5250" s="306">
        <v>1</v>
      </c>
      <c r="I5250" s="169">
        <f t="shared" ref="I5250:I5261" si="494">G5250*H5250</f>
        <v>8.7499999999999994E-2</v>
      </c>
    </row>
    <row r="5251" spans="1:9">
      <c r="A5251" s="96" t="s">
        <v>5869</v>
      </c>
      <c r="B5251" s="97" t="s">
        <v>4879</v>
      </c>
      <c r="C5251" s="98" t="s">
        <v>545</v>
      </c>
      <c r="D5251" s="124"/>
      <c r="E5251" s="125"/>
      <c r="F5251" s="66" t="str">
        <f t="shared" si="492"/>
        <v>CM3</v>
      </c>
      <c r="G5251" s="169">
        <f t="shared" si="493"/>
        <v>8.6999999999999994E-3</v>
      </c>
      <c r="H5251" s="306">
        <v>10</v>
      </c>
      <c r="I5251" s="169">
        <f t="shared" si="494"/>
        <v>8.6999999999999994E-2</v>
      </c>
    </row>
    <row r="5252" spans="1:9">
      <c r="A5252" s="96" t="s">
        <v>5869</v>
      </c>
      <c r="B5252" s="97" t="s">
        <v>4881</v>
      </c>
      <c r="C5252" s="98" t="s">
        <v>546</v>
      </c>
      <c r="D5252" s="124"/>
      <c r="E5252" s="125"/>
      <c r="F5252" s="66" t="str">
        <f t="shared" si="492"/>
        <v>PQ</v>
      </c>
      <c r="G5252" s="169">
        <f t="shared" si="493"/>
        <v>15</v>
      </c>
      <c r="H5252" s="305">
        <v>5.0000000000000001E-3</v>
      </c>
      <c r="I5252" s="169">
        <f t="shared" si="494"/>
        <v>7.4999999999999997E-2</v>
      </c>
    </row>
    <row r="5253" spans="1:9">
      <c r="A5253" s="96" t="s">
        <v>5869</v>
      </c>
      <c r="B5253" s="97" t="s">
        <v>4944</v>
      </c>
      <c r="C5253" s="98" t="s">
        <v>1101</v>
      </c>
      <c r="D5253" s="81"/>
      <c r="E5253" s="66"/>
      <c r="F5253" s="66" t="str">
        <f t="shared" si="492"/>
        <v>UN</v>
      </c>
      <c r="G5253" s="169">
        <f t="shared" si="493"/>
        <v>0.3</v>
      </c>
      <c r="H5253" s="306">
        <v>1</v>
      </c>
      <c r="I5253" s="169">
        <f t="shared" si="494"/>
        <v>0.3</v>
      </c>
    </row>
    <row r="5254" spans="1:9">
      <c r="A5254" s="96" t="s">
        <v>5869</v>
      </c>
      <c r="B5254" s="97" t="s">
        <v>4951</v>
      </c>
      <c r="C5254" s="98" t="s">
        <v>5896</v>
      </c>
      <c r="D5254" s="111"/>
      <c r="E5254" s="173"/>
      <c r="F5254" s="66" t="str">
        <f t="shared" si="492"/>
        <v>UN</v>
      </c>
      <c r="G5254" s="169">
        <f t="shared" si="493"/>
        <v>1.22</v>
      </c>
      <c r="H5254" s="306">
        <v>5.0000000000000001E-3</v>
      </c>
      <c r="I5254" s="169">
        <f t="shared" si="494"/>
        <v>6.1000000000000004E-3</v>
      </c>
    </row>
    <row r="5255" spans="1:9">
      <c r="A5255" s="96" t="s">
        <v>5869</v>
      </c>
      <c r="B5255" s="97" t="s">
        <v>4956</v>
      </c>
      <c r="C5255" s="98" t="s">
        <v>323</v>
      </c>
      <c r="D5255" s="111"/>
      <c r="E5255" s="173"/>
      <c r="F5255" s="66" t="str">
        <f t="shared" si="492"/>
        <v>UN</v>
      </c>
      <c r="G5255" s="169">
        <f t="shared" si="493"/>
        <v>0.3</v>
      </c>
      <c r="H5255" s="306">
        <v>2E-3</v>
      </c>
      <c r="I5255" s="169">
        <f t="shared" si="494"/>
        <v>5.9999999999999995E-4</v>
      </c>
    </row>
    <row r="5256" spans="1:9">
      <c r="A5256" s="96" t="s">
        <v>5869</v>
      </c>
      <c r="B5256" s="97" t="s">
        <v>4953</v>
      </c>
      <c r="C5256" s="98" t="s">
        <v>1531</v>
      </c>
      <c r="D5256" s="111"/>
      <c r="E5256" s="173"/>
      <c r="F5256" s="66" t="str">
        <f t="shared" si="492"/>
        <v>FR</v>
      </c>
      <c r="G5256" s="169">
        <f t="shared" si="493"/>
        <v>3.04</v>
      </c>
      <c r="H5256" s="306">
        <v>2E-3</v>
      </c>
      <c r="I5256" s="169">
        <f t="shared" si="494"/>
        <v>6.0800000000000003E-3</v>
      </c>
    </row>
    <row r="5257" spans="1:9">
      <c r="A5257" s="96" t="s">
        <v>5869</v>
      </c>
      <c r="B5257" s="97" t="s">
        <v>4967</v>
      </c>
      <c r="C5257" s="98" t="s">
        <v>1510</v>
      </c>
      <c r="D5257" s="111"/>
      <c r="E5257" s="173"/>
      <c r="F5257" s="66" t="str">
        <f t="shared" si="492"/>
        <v>UN</v>
      </c>
      <c r="G5257" s="169">
        <f t="shared" si="493"/>
        <v>0.5625</v>
      </c>
      <c r="H5257" s="168">
        <v>1</v>
      </c>
      <c r="I5257" s="169">
        <f t="shared" si="494"/>
        <v>0.5625</v>
      </c>
    </row>
    <row r="5258" spans="1:9">
      <c r="A5258" s="96" t="s">
        <v>5869</v>
      </c>
      <c r="B5258" s="97" t="s">
        <v>4902</v>
      </c>
      <c r="C5258" s="131" t="s">
        <v>364</v>
      </c>
      <c r="D5258" s="111"/>
      <c r="E5258" s="173"/>
      <c r="F5258" s="66" t="str">
        <f t="shared" si="492"/>
        <v>ROL</v>
      </c>
      <c r="G5258" s="169">
        <f t="shared" si="493"/>
        <v>4.4000000000000004</v>
      </c>
      <c r="H5258" s="306">
        <v>5.0000000000000001E-3</v>
      </c>
      <c r="I5258" s="169">
        <f t="shared" si="494"/>
        <v>2.2000000000000002E-2</v>
      </c>
    </row>
    <row r="5259" spans="1:9">
      <c r="A5259" s="96" t="s">
        <v>5869</v>
      </c>
      <c r="B5259" s="97" t="s">
        <v>4951</v>
      </c>
      <c r="C5259" s="98" t="s">
        <v>1649</v>
      </c>
      <c r="D5259" s="124"/>
      <c r="E5259" s="125"/>
      <c r="F5259" s="66" t="str">
        <f t="shared" si="492"/>
        <v>UN</v>
      </c>
      <c r="G5259" s="169">
        <f t="shared" si="493"/>
        <v>16</v>
      </c>
      <c r="H5259" s="186">
        <v>4.0000000000000001E-3</v>
      </c>
      <c r="I5259" s="169">
        <f t="shared" si="494"/>
        <v>6.4000000000000001E-2</v>
      </c>
    </row>
    <row r="5260" spans="1:9">
      <c r="A5260" s="96" t="s">
        <v>5869</v>
      </c>
      <c r="B5260" s="97" t="s">
        <v>4878</v>
      </c>
      <c r="C5260" s="98" t="s">
        <v>1462</v>
      </c>
      <c r="D5260" s="124"/>
      <c r="E5260" s="125"/>
      <c r="F5260" s="66" t="str">
        <f t="shared" si="492"/>
        <v>UN</v>
      </c>
      <c r="G5260" s="169">
        <f t="shared" si="493"/>
        <v>10.63</v>
      </c>
      <c r="H5260" s="102">
        <v>0.02</v>
      </c>
      <c r="I5260" s="169">
        <f t="shared" si="494"/>
        <v>0.21260000000000001</v>
      </c>
    </row>
    <row r="5261" spans="1:9">
      <c r="A5261" s="96" t="s">
        <v>5869</v>
      </c>
      <c r="B5261" s="183"/>
      <c r="C5261" s="59" t="s">
        <v>3664</v>
      </c>
      <c r="D5261" s="124"/>
      <c r="E5261" s="125"/>
      <c r="F5261" s="66" t="str">
        <f t="shared" si="492"/>
        <v>DET</v>
      </c>
      <c r="G5261" s="169">
        <f t="shared" si="493"/>
        <v>1.39</v>
      </c>
      <c r="H5261" s="184">
        <f>+VLOOKUP(C5261,$C$7896:$P$9810,7,FALSE)</f>
        <v>1.3</v>
      </c>
      <c r="I5261" s="169">
        <f t="shared" si="494"/>
        <v>1.8069999999999999</v>
      </c>
    </row>
    <row r="5262" spans="1:9">
      <c r="A5262" s="96" t="s">
        <v>5869</v>
      </c>
      <c r="B5262" s="116" t="s">
        <v>4421</v>
      </c>
      <c r="C5262" s="117"/>
      <c r="D5262" s="118"/>
      <c r="E5262" s="118"/>
      <c r="F5262" s="119"/>
      <c r="G5262" s="120"/>
      <c r="H5262" s="309"/>
      <c r="I5262" s="134">
        <f>SUBTOTAL(9,I5250:I5261)</f>
        <v>3.2303799999999998</v>
      </c>
    </row>
    <row r="5263" spans="1:9">
      <c r="A5263" s="96" t="s">
        <v>5869</v>
      </c>
      <c r="B5263" s="157"/>
      <c r="C5263" s="187"/>
      <c r="D5263" s="129"/>
      <c r="E5263" s="129"/>
      <c r="F5263" s="188"/>
      <c r="G5263" s="137"/>
      <c r="H5263" s="310"/>
      <c r="I5263" s="161"/>
    </row>
    <row r="5264" spans="1:9" ht="14.25">
      <c r="A5264" s="440" t="s">
        <v>5892</v>
      </c>
      <c r="B5264" s="108" t="s">
        <v>4731</v>
      </c>
      <c r="D5264" s="172"/>
      <c r="H5264" s="295"/>
    </row>
    <row r="5265" spans="1:9">
      <c r="A5265" s="96" t="s">
        <v>5869</v>
      </c>
      <c r="H5265" s="295"/>
    </row>
    <row r="5266" spans="1:9" ht="25.5">
      <c r="A5266" s="96" t="s">
        <v>5869</v>
      </c>
      <c r="B5266" s="90" t="s">
        <v>5562</v>
      </c>
      <c r="C5266" s="23" t="s">
        <v>1406</v>
      </c>
      <c r="D5266" s="124"/>
      <c r="E5266" s="125"/>
      <c r="F5266" s="24" t="s">
        <v>1407</v>
      </c>
      <c r="G5266" s="51" t="s">
        <v>2730</v>
      </c>
      <c r="H5266" s="311" t="s">
        <v>4415</v>
      </c>
      <c r="I5266" s="24" t="s">
        <v>1403</v>
      </c>
    </row>
    <row r="5267" spans="1:9">
      <c r="A5267" s="96" t="s">
        <v>5869</v>
      </c>
      <c r="B5267" s="97" t="s">
        <v>4884</v>
      </c>
      <c r="C5267" s="126" t="s">
        <v>520</v>
      </c>
      <c r="D5267" s="124"/>
      <c r="E5267" s="125"/>
      <c r="F5267" s="66" t="str">
        <f t="shared" ref="F5267:F5279" si="495">+VLOOKUP(C5267,$C$7896:$P$9810,4,FALSE)</f>
        <v>UN</v>
      </c>
      <c r="G5267" s="169">
        <f t="shared" ref="G5267:G5279" si="496">+VLOOKUP(C5267,$C$7896:$P$9810,13,FALSE)</f>
        <v>8.7499999999999994E-2</v>
      </c>
      <c r="H5267" s="306">
        <v>1</v>
      </c>
      <c r="I5267" s="169">
        <f t="shared" ref="I5267:I5279" si="497">G5267*H5267</f>
        <v>8.7499999999999994E-2</v>
      </c>
    </row>
    <row r="5268" spans="1:9">
      <c r="A5268" s="96" t="s">
        <v>5869</v>
      </c>
      <c r="B5268" s="97" t="s">
        <v>4879</v>
      </c>
      <c r="C5268" s="98" t="s">
        <v>545</v>
      </c>
      <c r="D5268" s="124"/>
      <c r="E5268" s="125"/>
      <c r="F5268" s="66" t="str">
        <f t="shared" si="495"/>
        <v>CM3</v>
      </c>
      <c r="G5268" s="169">
        <f t="shared" si="496"/>
        <v>8.6999999999999994E-3</v>
      </c>
      <c r="H5268" s="306">
        <v>10</v>
      </c>
      <c r="I5268" s="169">
        <f t="shared" si="497"/>
        <v>8.6999999999999994E-2</v>
      </c>
    </row>
    <row r="5269" spans="1:9">
      <c r="A5269" s="96" t="s">
        <v>5869</v>
      </c>
      <c r="B5269" s="97" t="s">
        <v>4881</v>
      </c>
      <c r="C5269" s="98" t="s">
        <v>546</v>
      </c>
      <c r="D5269" s="124"/>
      <c r="E5269" s="125"/>
      <c r="F5269" s="66" t="str">
        <f t="shared" si="495"/>
        <v>PQ</v>
      </c>
      <c r="G5269" s="169">
        <f t="shared" si="496"/>
        <v>15</v>
      </c>
      <c r="H5269" s="305">
        <v>5.0000000000000001E-3</v>
      </c>
      <c r="I5269" s="169">
        <f t="shared" si="497"/>
        <v>7.4999999999999997E-2</v>
      </c>
    </row>
    <row r="5270" spans="1:9">
      <c r="A5270" s="96" t="s">
        <v>5869</v>
      </c>
      <c r="B5270" s="97" t="s">
        <v>4944</v>
      </c>
      <c r="C5270" s="98" t="s">
        <v>1101</v>
      </c>
      <c r="D5270" s="81"/>
      <c r="E5270" s="66"/>
      <c r="F5270" s="66" t="str">
        <f t="shared" si="495"/>
        <v>UN</v>
      </c>
      <c r="G5270" s="169">
        <f t="shared" si="496"/>
        <v>0.3</v>
      </c>
      <c r="H5270" s="306">
        <v>1</v>
      </c>
      <c r="I5270" s="169">
        <f t="shared" si="497"/>
        <v>0.3</v>
      </c>
    </row>
    <row r="5271" spans="1:9">
      <c r="A5271" s="96" t="s">
        <v>5869</v>
      </c>
      <c r="B5271" s="97" t="s">
        <v>4951</v>
      </c>
      <c r="C5271" s="98" t="s">
        <v>5896</v>
      </c>
      <c r="D5271" s="111"/>
      <c r="E5271" s="173"/>
      <c r="F5271" s="66" t="str">
        <f t="shared" si="495"/>
        <v>UN</v>
      </c>
      <c r="G5271" s="169">
        <f t="shared" si="496"/>
        <v>1.22</v>
      </c>
      <c r="H5271" s="306">
        <v>5.0000000000000001E-3</v>
      </c>
      <c r="I5271" s="169">
        <f t="shared" si="497"/>
        <v>6.1000000000000004E-3</v>
      </c>
    </row>
    <row r="5272" spans="1:9">
      <c r="A5272" s="96" t="s">
        <v>5869</v>
      </c>
      <c r="B5272" s="97" t="s">
        <v>4956</v>
      </c>
      <c r="C5272" s="98" t="s">
        <v>323</v>
      </c>
      <c r="D5272" s="111"/>
      <c r="E5272" s="173"/>
      <c r="F5272" s="66" t="str">
        <f t="shared" si="495"/>
        <v>UN</v>
      </c>
      <c r="G5272" s="169">
        <f t="shared" si="496"/>
        <v>0.3</v>
      </c>
      <c r="H5272" s="306">
        <v>2E-3</v>
      </c>
      <c r="I5272" s="169">
        <f t="shared" si="497"/>
        <v>5.9999999999999995E-4</v>
      </c>
    </row>
    <row r="5273" spans="1:9">
      <c r="A5273" s="96" t="s">
        <v>5869</v>
      </c>
      <c r="B5273" s="97" t="s">
        <v>4953</v>
      </c>
      <c r="C5273" s="98" t="s">
        <v>1531</v>
      </c>
      <c r="D5273" s="111"/>
      <c r="E5273" s="173"/>
      <c r="F5273" s="66" t="str">
        <f t="shared" si="495"/>
        <v>FR</v>
      </c>
      <c r="G5273" s="169">
        <f t="shared" si="496"/>
        <v>3.04</v>
      </c>
      <c r="H5273" s="306">
        <v>2E-3</v>
      </c>
      <c r="I5273" s="169">
        <f t="shared" si="497"/>
        <v>6.0800000000000003E-3</v>
      </c>
    </row>
    <row r="5274" spans="1:9">
      <c r="A5274" s="96" t="s">
        <v>5869</v>
      </c>
      <c r="B5274" s="97" t="s">
        <v>4967</v>
      </c>
      <c r="C5274" s="98" t="s">
        <v>1510</v>
      </c>
      <c r="D5274" s="111"/>
      <c r="E5274" s="173"/>
      <c r="F5274" s="66" t="str">
        <f t="shared" si="495"/>
        <v>UN</v>
      </c>
      <c r="G5274" s="169">
        <f t="shared" si="496"/>
        <v>0.5625</v>
      </c>
      <c r="H5274" s="168">
        <v>1</v>
      </c>
      <c r="I5274" s="169">
        <f t="shared" si="497"/>
        <v>0.5625</v>
      </c>
    </row>
    <row r="5275" spans="1:9">
      <c r="A5275" s="96" t="s">
        <v>5869</v>
      </c>
      <c r="B5275" s="97" t="s">
        <v>4902</v>
      </c>
      <c r="C5275" s="131" t="s">
        <v>364</v>
      </c>
      <c r="D5275" s="111"/>
      <c r="E5275" s="173"/>
      <c r="F5275" s="66" t="str">
        <f t="shared" si="495"/>
        <v>ROL</v>
      </c>
      <c r="G5275" s="169">
        <f t="shared" si="496"/>
        <v>4.4000000000000004</v>
      </c>
      <c r="H5275" s="306">
        <v>5.0000000000000001E-3</v>
      </c>
      <c r="I5275" s="169">
        <f t="shared" si="497"/>
        <v>2.2000000000000002E-2</v>
      </c>
    </row>
    <row r="5276" spans="1:9">
      <c r="A5276" s="96" t="s">
        <v>5869</v>
      </c>
      <c r="B5276" s="97" t="s">
        <v>4951</v>
      </c>
      <c r="C5276" s="98" t="s">
        <v>1649</v>
      </c>
      <c r="D5276" s="124"/>
      <c r="E5276" s="125"/>
      <c r="F5276" s="66" t="str">
        <f t="shared" si="495"/>
        <v>UN</v>
      </c>
      <c r="G5276" s="169">
        <f t="shared" si="496"/>
        <v>16</v>
      </c>
      <c r="H5276" s="186">
        <v>4.0000000000000001E-3</v>
      </c>
      <c r="I5276" s="169">
        <f t="shared" si="497"/>
        <v>6.4000000000000001E-2</v>
      </c>
    </row>
    <row r="5277" spans="1:9">
      <c r="A5277" s="96" t="s">
        <v>5869</v>
      </c>
      <c r="B5277" s="97" t="s">
        <v>4878</v>
      </c>
      <c r="C5277" s="98" t="s">
        <v>1462</v>
      </c>
      <c r="D5277" s="124"/>
      <c r="E5277" s="125"/>
      <c r="F5277" s="66" t="str">
        <f t="shared" si="495"/>
        <v>UN</v>
      </c>
      <c r="G5277" s="169">
        <f t="shared" si="496"/>
        <v>10.63</v>
      </c>
      <c r="H5277" s="102">
        <v>0.02</v>
      </c>
      <c r="I5277" s="169">
        <f t="shared" si="497"/>
        <v>0.21260000000000001</v>
      </c>
    </row>
    <row r="5278" spans="1:9">
      <c r="A5278" s="96" t="s">
        <v>5869</v>
      </c>
      <c r="B5278" s="183"/>
      <c r="C5278" s="59" t="s">
        <v>3591</v>
      </c>
      <c r="D5278" s="124"/>
      <c r="E5278" s="125"/>
      <c r="F5278" s="66" t="str">
        <f t="shared" si="495"/>
        <v>PBAS</v>
      </c>
      <c r="G5278" s="169">
        <f t="shared" si="496"/>
        <v>5.9633333333333337E-2</v>
      </c>
      <c r="H5278" s="102">
        <v>0.5</v>
      </c>
      <c r="I5278" s="169">
        <f t="shared" si="497"/>
        <v>2.9816666666666668E-2</v>
      </c>
    </row>
    <row r="5279" spans="1:9">
      <c r="A5279" s="96" t="s">
        <v>5869</v>
      </c>
      <c r="B5279" s="183"/>
      <c r="C5279" s="59" t="s">
        <v>3665</v>
      </c>
      <c r="D5279" s="124"/>
      <c r="E5279" s="125"/>
      <c r="F5279" s="66" t="str">
        <f t="shared" si="495"/>
        <v>DET</v>
      </c>
      <c r="G5279" s="169">
        <f t="shared" si="496"/>
        <v>2.4</v>
      </c>
      <c r="H5279" s="184">
        <v>0.5</v>
      </c>
      <c r="I5279" s="169">
        <f t="shared" si="497"/>
        <v>1.2</v>
      </c>
    </row>
    <row r="5280" spans="1:9">
      <c r="A5280" s="96" t="s">
        <v>5869</v>
      </c>
      <c r="B5280" s="116" t="s">
        <v>4421</v>
      </c>
      <c r="C5280" s="117"/>
      <c r="D5280" s="118"/>
      <c r="E5280" s="118"/>
      <c r="F5280" s="119"/>
      <c r="G5280" s="120"/>
      <c r="H5280" s="309"/>
      <c r="I5280" s="134">
        <f>SUBTOTAL(9,I5267:I5279)</f>
        <v>2.6531966666666662</v>
      </c>
    </row>
    <row r="5281" spans="1:9">
      <c r="A5281" s="96" t="s">
        <v>5869</v>
      </c>
      <c r="B5281" s="157"/>
      <c r="C5281" s="187"/>
      <c r="D5281" s="129"/>
      <c r="E5281" s="129"/>
      <c r="F5281" s="188"/>
      <c r="G5281" s="137"/>
      <c r="H5281" s="310"/>
      <c r="I5281" s="161"/>
    </row>
    <row r="5282" spans="1:9" ht="14.25">
      <c r="A5282" s="440" t="s">
        <v>5892</v>
      </c>
      <c r="B5282" s="108" t="s">
        <v>4732</v>
      </c>
      <c r="D5282" s="172"/>
      <c r="H5282" s="295"/>
    </row>
    <row r="5283" spans="1:9">
      <c r="A5283" s="96" t="s">
        <v>5869</v>
      </c>
      <c r="H5283" s="295"/>
    </row>
    <row r="5284" spans="1:9" ht="25.5">
      <c r="A5284" s="96" t="s">
        <v>5869</v>
      </c>
      <c r="B5284" s="90" t="s">
        <v>5562</v>
      </c>
      <c r="C5284" s="23" t="s">
        <v>1406</v>
      </c>
      <c r="D5284" s="124"/>
      <c r="E5284" s="125"/>
      <c r="F5284" s="24" t="s">
        <v>1407</v>
      </c>
      <c r="G5284" s="51" t="s">
        <v>2730</v>
      </c>
      <c r="H5284" s="311" t="s">
        <v>4415</v>
      </c>
      <c r="I5284" s="24" t="s">
        <v>1403</v>
      </c>
    </row>
    <row r="5285" spans="1:9">
      <c r="A5285" s="96" t="s">
        <v>5869</v>
      </c>
      <c r="B5285" s="97" t="s">
        <v>4884</v>
      </c>
      <c r="C5285" s="126" t="s">
        <v>520</v>
      </c>
      <c r="D5285" s="124"/>
      <c r="E5285" s="125"/>
      <c r="F5285" s="66" t="str">
        <f t="shared" ref="F5285:F5297" si="498">+VLOOKUP(C5285,$C$7896:$P$9810,4,FALSE)</f>
        <v>UN</v>
      </c>
      <c r="G5285" s="169">
        <f t="shared" ref="G5285:G5297" si="499">+VLOOKUP(C5285,$C$7896:$P$9810,13,FALSE)</f>
        <v>8.7499999999999994E-2</v>
      </c>
      <c r="H5285" s="306">
        <v>1</v>
      </c>
      <c r="I5285" s="169">
        <f t="shared" ref="I5285:I5297" si="500">G5285*H5285</f>
        <v>8.7499999999999994E-2</v>
      </c>
    </row>
    <row r="5286" spans="1:9">
      <c r="A5286" s="96" t="s">
        <v>5869</v>
      </c>
      <c r="B5286" s="97" t="s">
        <v>4879</v>
      </c>
      <c r="C5286" s="98" t="s">
        <v>545</v>
      </c>
      <c r="D5286" s="124"/>
      <c r="E5286" s="125"/>
      <c r="F5286" s="66" t="str">
        <f t="shared" si="498"/>
        <v>CM3</v>
      </c>
      <c r="G5286" s="169">
        <f t="shared" si="499"/>
        <v>8.6999999999999994E-3</v>
      </c>
      <c r="H5286" s="306">
        <v>10</v>
      </c>
      <c r="I5286" s="169">
        <f t="shared" si="500"/>
        <v>8.6999999999999994E-2</v>
      </c>
    </row>
    <row r="5287" spans="1:9">
      <c r="A5287" s="96" t="s">
        <v>5869</v>
      </c>
      <c r="B5287" s="97" t="s">
        <v>4881</v>
      </c>
      <c r="C5287" s="98" t="s">
        <v>546</v>
      </c>
      <c r="D5287" s="124"/>
      <c r="E5287" s="125"/>
      <c r="F5287" s="66" t="str">
        <f t="shared" si="498"/>
        <v>PQ</v>
      </c>
      <c r="G5287" s="169">
        <f t="shared" si="499"/>
        <v>15</v>
      </c>
      <c r="H5287" s="305">
        <v>5.0000000000000001E-3</v>
      </c>
      <c r="I5287" s="169">
        <f t="shared" si="500"/>
        <v>7.4999999999999997E-2</v>
      </c>
    </row>
    <row r="5288" spans="1:9">
      <c r="A5288" s="96" t="s">
        <v>5869</v>
      </c>
      <c r="B5288" s="97" t="s">
        <v>4944</v>
      </c>
      <c r="C5288" s="98" t="s">
        <v>1101</v>
      </c>
      <c r="D5288" s="81"/>
      <c r="E5288" s="66"/>
      <c r="F5288" s="66" t="str">
        <f t="shared" si="498"/>
        <v>UN</v>
      </c>
      <c r="G5288" s="169">
        <f t="shared" si="499"/>
        <v>0.3</v>
      </c>
      <c r="H5288" s="306">
        <v>1</v>
      </c>
      <c r="I5288" s="169">
        <f t="shared" si="500"/>
        <v>0.3</v>
      </c>
    </row>
    <row r="5289" spans="1:9">
      <c r="A5289" s="96" t="s">
        <v>5869</v>
      </c>
      <c r="B5289" s="97" t="s">
        <v>4951</v>
      </c>
      <c r="C5289" s="98" t="s">
        <v>5896</v>
      </c>
      <c r="D5289" s="111"/>
      <c r="E5289" s="173"/>
      <c r="F5289" s="66" t="str">
        <f t="shared" si="498"/>
        <v>UN</v>
      </c>
      <c r="G5289" s="169">
        <f t="shared" si="499"/>
        <v>1.22</v>
      </c>
      <c r="H5289" s="306">
        <v>5.0000000000000001E-3</v>
      </c>
      <c r="I5289" s="169">
        <f t="shared" si="500"/>
        <v>6.1000000000000004E-3</v>
      </c>
    </row>
    <row r="5290" spans="1:9">
      <c r="A5290" s="96" t="s">
        <v>5869</v>
      </c>
      <c r="B5290" s="97" t="s">
        <v>4956</v>
      </c>
      <c r="C5290" s="98" t="s">
        <v>323</v>
      </c>
      <c r="D5290" s="111"/>
      <c r="E5290" s="173"/>
      <c r="F5290" s="66" t="str">
        <f t="shared" si="498"/>
        <v>UN</v>
      </c>
      <c r="G5290" s="169">
        <f t="shared" si="499"/>
        <v>0.3</v>
      </c>
      <c r="H5290" s="306">
        <v>2E-3</v>
      </c>
      <c r="I5290" s="169">
        <f t="shared" si="500"/>
        <v>5.9999999999999995E-4</v>
      </c>
    </row>
    <row r="5291" spans="1:9">
      <c r="A5291" s="96" t="s">
        <v>5869</v>
      </c>
      <c r="B5291" s="97" t="s">
        <v>4953</v>
      </c>
      <c r="C5291" s="98" t="s">
        <v>1531</v>
      </c>
      <c r="D5291" s="111"/>
      <c r="E5291" s="173"/>
      <c r="F5291" s="66" t="str">
        <f t="shared" si="498"/>
        <v>FR</v>
      </c>
      <c r="G5291" s="169">
        <f t="shared" si="499"/>
        <v>3.04</v>
      </c>
      <c r="H5291" s="306">
        <v>2E-3</v>
      </c>
      <c r="I5291" s="169">
        <f t="shared" si="500"/>
        <v>6.0800000000000003E-3</v>
      </c>
    </row>
    <row r="5292" spans="1:9">
      <c r="A5292" s="96" t="s">
        <v>5869</v>
      </c>
      <c r="B5292" s="97" t="s">
        <v>4967</v>
      </c>
      <c r="C5292" s="98" t="s">
        <v>1510</v>
      </c>
      <c r="D5292" s="111"/>
      <c r="E5292" s="173"/>
      <c r="F5292" s="66" t="str">
        <f t="shared" si="498"/>
        <v>UN</v>
      </c>
      <c r="G5292" s="169">
        <f t="shared" si="499"/>
        <v>0.5625</v>
      </c>
      <c r="H5292" s="168">
        <v>1</v>
      </c>
      <c r="I5292" s="169">
        <f t="shared" si="500"/>
        <v>0.5625</v>
      </c>
    </row>
    <row r="5293" spans="1:9">
      <c r="A5293" s="96" t="s">
        <v>5869</v>
      </c>
      <c r="B5293" s="97" t="s">
        <v>4902</v>
      </c>
      <c r="C5293" s="131" t="s">
        <v>364</v>
      </c>
      <c r="D5293" s="111"/>
      <c r="E5293" s="173"/>
      <c r="F5293" s="66" t="str">
        <f t="shared" si="498"/>
        <v>ROL</v>
      </c>
      <c r="G5293" s="169">
        <f t="shared" si="499"/>
        <v>4.4000000000000004</v>
      </c>
      <c r="H5293" s="306">
        <v>5.0000000000000001E-3</v>
      </c>
      <c r="I5293" s="169">
        <f t="shared" si="500"/>
        <v>2.2000000000000002E-2</v>
      </c>
    </row>
    <row r="5294" spans="1:9">
      <c r="A5294" s="96" t="s">
        <v>5869</v>
      </c>
      <c r="B5294" s="97" t="s">
        <v>4951</v>
      </c>
      <c r="C5294" s="98" t="s">
        <v>1649</v>
      </c>
      <c r="D5294" s="124"/>
      <c r="E5294" s="125"/>
      <c r="F5294" s="66" t="str">
        <f t="shared" si="498"/>
        <v>UN</v>
      </c>
      <c r="G5294" s="169">
        <f t="shared" si="499"/>
        <v>16</v>
      </c>
      <c r="H5294" s="186">
        <v>4.0000000000000001E-3</v>
      </c>
      <c r="I5294" s="169">
        <f t="shared" si="500"/>
        <v>6.4000000000000001E-2</v>
      </c>
    </row>
    <row r="5295" spans="1:9">
      <c r="A5295" s="96" t="s">
        <v>5869</v>
      </c>
      <c r="B5295" s="97" t="s">
        <v>4878</v>
      </c>
      <c r="C5295" s="98" t="s">
        <v>1462</v>
      </c>
      <c r="D5295" s="124"/>
      <c r="E5295" s="125"/>
      <c r="F5295" s="66" t="str">
        <f t="shared" si="498"/>
        <v>UN</v>
      </c>
      <c r="G5295" s="169">
        <f t="shared" si="499"/>
        <v>10.63</v>
      </c>
      <c r="H5295" s="102">
        <v>0.02</v>
      </c>
      <c r="I5295" s="169">
        <f t="shared" si="500"/>
        <v>0.21260000000000001</v>
      </c>
    </row>
    <row r="5296" spans="1:9">
      <c r="A5296" s="96" t="s">
        <v>5869</v>
      </c>
      <c r="B5296" s="183"/>
      <c r="C5296" s="59" t="s">
        <v>3591</v>
      </c>
      <c r="D5296" s="124"/>
      <c r="E5296" s="125"/>
      <c r="F5296" s="66" t="str">
        <f t="shared" si="498"/>
        <v>PBAS</v>
      </c>
      <c r="G5296" s="169">
        <f t="shared" si="499"/>
        <v>5.9633333333333337E-2</v>
      </c>
      <c r="H5296" s="102">
        <v>0.5</v>
      </c>
      <c r="I5296" s="169">
        <f t="shared" si="500"/>
        <v>2.9816666666666668E-2</v>
      </c>
    </row>
    <row r="5297" spans="1:9">
      <c r="A5297" s="96" t="s">
        <v>5869</v>
      </c>
      <c r="B5297" s="183"/>
      <c r="C5297" s="59" t="s">
        <v>3666</v>
      </c>
      <c r="D5297" s="124"/>
      <c r="E5297" s="125"/>
      <c r="F5297" s="66" t="str">
        <f t="shared" si="498"/>
        <v>DET</v>
      </c>
      <c r="G5297" s="169">
        <f t="shared" si="499"/>
        <v>2.2000000000000002</v>
      </c>
      <c r="H5297" s="184">
        <v>0.5</v>
      </c>
      <c r="I5297" s="169">
        <f t="shared" si="500"/>
        <v>1.1000000000000001</v>
      </c>
    </row>
    <row r="5298" spans="1:9">
      <c r="A5298" s="96" t="s">
        <v>5869</v>
      </c>
      <c r="B5298" s="116" t="s">
        <v>4421</v>
      </c>
      <c r="C5298" s="117"/>
      <c r="D5298" s="118"/>
      <c r="E5298" s="118"/>
      <c r="F5298" s="119"/>
      <c r="G5298" s="120"/>
      <c r="H5298" s="309"/>
      <c r="I5298" s="134">
        <f>SUBTOTAL(9,I5285:I5297)</f>
        <v>2.5531966666666666</v>
      </c>
    </row>
    <row r="5299" spans="1:9">
      <c r="A5299" s="96" t="s">
        <v>5869</v>
      </c>
      <c r="B5299" s="157"/>
      <c r="C5299" s="187"/>
      <c r="D5299" s="129"/>
      <c r="E5299" s="129"/>
      <c r="F5299" s="188"/>
      <c r="G5299" s="137"/>
      <c r="H5299" s="310"/>
      <c r="I5299" s="161"/>
    </row>
    <row r="5300" spans="1:9" ht="14.25">
      <c r="A5300" s="440" t="s">
        <v>5892</v>
      </c>
      <c r="B5300" s="108" t="s">
        <v>4730</v>
      </c>
      <c r="D5300" s="172"/>
      <c r="H5300" s="295"/>
    </row>
    <row r="5301" spans="1:9">
      <c r="A5301" s="96" t="s">
        <v>5869</v>
      </c>
      <c r="H5301" s="295"/>
    </row>
    <row r="5302" spans="1:9" ht="25.5">
      <c r="A5302" s="96" t="s">
        <v>5869</v>
      </c>
      <c r="B5302" s="90" t="s">
        <v>5562</v>
      </c>
      <c r="C5302" s="23" t="s">
        <v>1406</v>
      </c>
      <c r="D5302" s="124"/>
      <c r="E5302" s="125"/>
      <c r="F5302" s="24" t="s">
        <v>1407</v>
      </c>
      <c r="G5302" s="51" t="s">
        <v>2730</v>
      </c>
      <c r="H5302" s="311" t="s">
        <v>4415</v>
      </c>
      <c r="I5302" s="24" t="s">
        <v>1403</v>
      </c>
    </row>
    <row r="5303" spans="1:9">
      <c r="A5303" s="96" t="s">
        <v>5869</v>
      </c>
      <c r="B5303" s="97" t="s">
        <v>4884</v>
      </c>
      <c r="C5303" s="126" t="s">
        <v>520</v>
      </c>
      <c r="D5303" s="124"/>
      <c r="E5303" s="125"/>
      <c r="F5303" s="66" t="str">
        <f t="shared" ref="F5303:F5315" si="501">+VLOOKUP(C5303,$C$7896:$P$9810,4,FALSE)</f>
        <v>UN</v>
      </c>
      <c r="G5303" s="169">
        <f t="shared" ref="G5303:G5315" si="502">+VLOOKUP(C5303,$C$7896:$P$9810,13,FALSE)</f>
        <v>8.7499999999999994E-2</v>
      </c>
      <c r="H5303" s="306">
        <v>1</v>
      </c>
      <c r="I5303" s="169">
        <f t="shared" ref="I5303:I5315" si="503">G5303*H5303</f>
        <v>8.7499999999999994E-2</v>
      </c>
    </row>
    <row r="5304" spans="1:9">
      <c r="A5304" s="96" t="s">
        <v>5869</v>
      </c>
      <c r="B5304" s="97" t="s">
        <v>4879</v>
      </c>
      <c r="C5304" s="98" t="s">
        <v>545</v>
      </c>
      <c r="D5304" s="124"/>
      <c r="E5304" s="125"/>
      <c r="F5304" s="66" t="str">
        <f t="shared" si="501"/>
        <v>CM3</v>
      </c>
      <c r="G5304" s="169">
        <f t="shared" si="502"/>
        <v>8.6999999999999994E-3</v>
      </c>
      <c r="H5304" s="306">
        <v>10</v>
      </c>
      <c r="I5304" s="169">
        <f t="shared" si="503"/>
        <v>8.6999999999999994E-2</v>
      </c>
    </row>
    <row r="5305" spans="1:9">
      <c r="A5305" s="96" t="s">
        <v>5869</v>
      </c>
      <c r="B5305" s="97" t="s">
        <v>4881</v>
      </c>
      <c r="C5305" s="98" t="s">
        <v>546</v>
      </c>
      <c r="D5305" s="124"/>
      <c r="E5305" s="125"/>
      <c r="F5305" s="66" t="str">
        <f t="shared" si="501"/>
        <v>PQ</v>
      </c>
      <c r="G5305" s="169">
        <f t="shared" si="502"/>
        <v>15</v>
      </c>
      <c r="H5305" s="305">
        <v>5.0000000000000001E-3</v>
      </c>
      <c r="I5305" s="169">
        <f t="shared" si="503"/>
        <v>7.4999999999999997E-2</v>
      </c>
    </row>
    <row r="5306" spans="1:9">
      <c r="A5306" s="96" t="s">
        <v>5869</v>
      </c>
      <c r="B5306" s="97" t="s">
        <v>4944</v>
      </c>
      <c r="C5306" s="98" t="s">
        <v>1101</v>
      </c>
      <c r="D5306" s="81"/>
      <c r="E5306" s="66"/>
      <c r="F5306" s="66" t="str">
        <f t="shared" si="501"/>
        <v>UN</v>
      </c>
      <c r="G5306" s="169">
        <f t="shared" si="502"/>
        <v>0.3</v>
      </c>
      <c r="H5306" s="306">
        <v>1</v>
      </c>
      <c r="I5306" s="169">
        <f t="shared" si="503"/>
        <v>0.3</v>
      </c>
    </row>
    <row r="5307" spans="1:9">
      <c r="A5307" s="96" t="s">
        <v>5869</v>
      </c>
      <c r="B5307" s="97" t="s">
        <v>4951</v>
      </c>
      <c r="C5307" s="98" t="s">
        <v>5896</v>
      </c>
      <c r="D5307" s="111"/>
      <c r="E5307" s="173"/>
      <c r="F5307" s="66" t="str">
        <f t="shared" si="501"/>
        <v>UN</v>
      </c>
      <c r="G5307" s="169">
        <f t="shared" si="502"/>
        <v>1.22</v>
      </c>
      <c r="H5307" s="306">
        <v>5.0000000000000001E-3</v>
      </c>
      <c r="I5307" s="169">
        <f t="shared" si="503"/>
        <v>6.1000000000000004E-3</v>
      </c>
    </row>
    <row r="5308" spans="1:9">
      <c r="A5308" s="96" t="s">
        <v>5869</v>
      </c>
      <c r="B5308" s="97" t="s">
        <v>4956</v>
      </c>
      <c r="C5308" s="98" t="s">
        <v>323</v>
      </c>
      <c r="D5308" s="111"/>
      <c r="E5308" s="173"/>
      <c r="F5308" s="66" t="str">
        <f t="shared" si="501"/>
        <v>UN</v>
      </c>
      <c r="G5308" s="169">
        <f t="shared" si="502"/>
        <v>0.3</v>
      </c>
      <c r="H5308" s="306">
        <v>2E-3</v>
      </c>
      <c r="I5308" s="169">
        <f t="shared" si="503"/>
        <v>5.9999999999999995E-4</v>
      </c>
    </row>
    <row r="5309" spans="1:9">
      <c r="A5309" s="96" t="s">
        <v>5869</v>
      </c>
      <c r="B5309" s="97" t="s">
        <v>4953</v>
      </c>
      <c r="C5309" s="98" t="s">
        <v>1531</v>
      </c>
      <c r="D5309" s="111"/>
      <c r="E5309" s="173"/>
      <c r="F5309" s="66" t="str">
        <f t="shared" si="501"/>
        <v>FR</v>
      </c>
      <c r="G5309" s="169">
        <f t="shared" si="502"/>
        <v>3.04</v>
      </c>
      <c r="H5309" s="306">
        <v>2E-3</v>
      </c>
      <c r="I5309" s="169">
        <f t="shared" si="503"/>
        <v>6.0800000000000003E-3</v>
      </c>
    </row>
    <row r="5310" spans="1:9">
      <c r="A5310" s="96" t="s">
        <v>5869</v>
      </c>
      <c r="B5310" s="97" t="s">
        <v>4967</v>
      </c>
      <c r="C5310" s="98" t="s">
        <v>1510</v>
      </c>
      <c r="D5310" s="111"/>
      <c r="E5310" s="173"/>
      <c r="F5310" s="66" t="str">
        <f t="shared" si="501"/>
        <v>UN</v>
      </c>
      <c r="G5310" s="169">
        <f t="shared" si="502"/>
        <v>0.5625</v>
      </c>
      <c r="H5310" s="168">
        <v>1</v>
      </c>
      <c r="I5310" s="169">
        <f t="shared" si="503"/>
        <v>0.5625</v>
      </c>
    </row>
    <row r="5311" spans="1:9">
      <c r="A5311" s="96" t="s">
        <v>5869</v>
      </c>
      <c r="B5311" s="97" t="s">
        <v>4902</v>
      </c>
      <c r="C5311" s="131" t="s">
        <v>364</v>
      </c>
      <c r="D5311" s="111"/>
      <c r="E5311" s="173"/>
      <c r="F5311" s="66" t="str">
        <f t="shared" si="501"/>
        <v>ROL</v>
      </c>
      <c r="G5311" s="169">
        <f t="shared" si="502"/>
        <v>4.4000000000000004</v>
      </c>
      <c r="H5311" s="306">
        <v>5.0000000000000001E-3</v>
      </c>
      <c r="I5311" s="169">
        <f t="shared" si="503"/>
        <v>2.2000000000000002E-2</v>
      </c>
    </row>
    <row r="5312" spans="1:9">
      <c r="A5312" s="96" t="s">
        <v>5869</v>
      </c>
      <c r="B5312" s="97" t="s">
        <v>4951</v>
      </c>
      <c r="C5312" s="98" t="s">
        <v>1649</v>
      </c>
      <c r="D5312" s="124"/>
      <c r="E5312" s="125"/>
      <c r="F5312" s="66" t="str">
        <f t="shared" si="501"/>
        <v>UN</v>
      </c>
      <c r="G5312" s="169">
        <f t="shared" si="502"/>
        <v>16</v>
      </c>
      <c r="H5312" s="186">
        <v>4.0000000000000001E-3</v>
      </c>
      <c r="I5312" s="169">
        <f t="shared" si="503"/>
        <v>6.4000000000000001E-2</v>
      </c>
    </row>
    <row r="5313" spans="1:9">
      <c r="A5313" s="96" t="s">
        <v>5869</v>
      </c>
      <c r="B5313" s="97" t="s">
        <v>4878</v>
      </c>
      <c r="C5313" s="98" t="s">
        <v>1462</v>
      </c>
      <c r="D5313" s="124"/>
      <c r="E5313" s="125"/>
      <c r="F5313" s="66" t="str">
        <f t="shared" si="501"/>
        <v>UN</v>
      </c>
      <c r="G5313" s="169">
        <f t="shared" si="502"/>
        <v>10.63</v>
      </c>
      <c r="H5313" s="102">
        <v>0.02</v>
      </c>
      <c r="I5313" s="169">
        <f t="shared" si="503"/>
        <v>0.21260000000000001</v>
      </c>
    </row>
    <row r="5314" spans="1:9">
      <c r="A5314" s="96" t="s">
        <v>5869</v>
      </c>
      <c r="B5314" s="183"/>
      <c r="C5314" s="59" t="s">
        <v>3591</v>
      </c>
      <c r="D5314" s="124"/>
      <c r="E5314" s="125"/>
      <c r="F5314" s="66" t="str">
        <f t="shared" si="501"/>
        <v>PBAS</v>
      </c>
      <c r="G5314" s="169">
        <f t="shared" si="502"/>
        <v>5.9633333333333337E-2</v>
      </c>
      <c r="H5314" s="102">
        <v>0.5</v>
      </c>
      <c r="I5314" s="169">
        <f t="shared" si="503"/>
        <v>2.9816666666666668E-2</v>
      </c>
    </row>
    <row r="5315" spans="1:9">
      <c r="A5315" s="96" t="s">
        <v>5869</v>
      </c>
      <c r="B5315" s="183"/>
      <c r="C5315" s="59" t="s">
        <v>3667</v>
      </c>
      <c r="D5315" s="124"/>
      <c r="E5315" s="125"/>
      <c r="F5315" s="66" t="str">
        <f t="shared" si="501"/>
        <v>DET</v>
      </c>
      <c r="G5315" s="169">
        <f t="shared" si="502"/>
        <v>2.4</v>
      </c>
      <c r="H5315" s="184">
        <f>+VLOOKUP(C5315,$C$7896:$P$9810,7,FALSE)</f>
        <v>1.3</v>
      </c>
      <c r="I5315" s="169">
        <f t="shared" si="503"/>
        <v>3.12</v>
      </c>
    </row>
    <row r="5316" spans="1:9">
      <c r="A5316" s="96" t="s">
        <v>5869</v>
      </c>
      <c r="B5316" s="116" t="s">
        <v>4421</v>
      </c>
      <c r="C5316" s="117"/>
      <c r="D5316" s="118"/>
      <c r="E5316" s="118"/>
      <c r="F5316" s="119"/>
      <c r="G5316" s="120"/>
      <c r="H5316" s="309"/>
      <c r="I5316" s="134">
        <f>SUBTOTAL(9,I5303:I5315)</f>
        <v>4.5731966666666661</v>
      </c>
    </row>
    <row r="5317" spans="1:9">
      <c r="A5317" s="96" t="s">
        <v>5869</v>
      </c>
      <c r="B5317" s="157"/>
      <c r="C5317" s="187"/>
      <c r="D5317" s="129"/>
      <c r="E5317" s="129"/>
      <c r="F5317" s="188"/>
      <c r="G5317" s="137"/>
      <c r="H5317" s="310"/>
      <c r="I5317" s="161"/>
    </row>
    <row r="5318" spans="1:9" ht="14.25">
      <c r="A5318" s="440" t="s">
        <v>5892</v>
      </c>
      <c r="B5318" s="108" t="s">
        <v>4733</v>
      </c>
      <c r="D5318" s="172"/>
      <c r="H5318" s="295"/>
    </row>
    <row r="5319" spans="1:9">
      <c r="A5319" s="96" t="s">
        <v>5869</v>
      </c>
      <c r="H5319" s="295"/>
    </row>
    <row r="5320" spans="1:9" ht="25.5">
      <c r="A5320" s="96" t="s">
        <v>5869</v>
      </c>
      <c r="B5320" s="90" t="s">
        <v>5562</v>
      </c>
      <c r="C5320" s="23" t="s">
        <v>1406</v>
      </c>
      <c r="D5320" s="124"/>
      <c r="E5320" s="125"/>
      <c r="F5320" s="24" t="s">
        <v>1407</v>
      </c>
      <c r="G5320" s="51" t="s">
        <v>2730</v>
      </c>
      <c r="H5320" s="311" t="s">
        <v>4415</v>
      </c>
      <c r="I5320" s="24" t="s">
        <v>1403</v>
      </c>
    </row>
    <row r="5321" spans="1:9">
      <c r="A5321" s="96" t="s">
        <v>5869</v>
      </c>
      <c r="B5321" s="97" t="s">
        <v>4944</v>
      </c>
      <c r="C5321" s="98" t="s">
        <v>1101</v>
      </c>
      <c r="D5321" s="81"/>
      <c r="E5321" s="66"/>
      <c r="F5321" s="66" t="str">
        <f>+VLOOKUP(C5321,$C$7896:$P$9810,4,FALSE)</f>
        <v>UN</v>
      </c>
      <c r="G5321" s="169">
        <f>+VLOOKUP(C5321,$C$7896:$P$9810,13,FALSE)</f>
        <v>0.3</v>
      </c>
      <c r="H5321" s="306">
        <v>1</v>
      </c>
      <c r="I5321" s="169">
        <f>G5321*H5321</f>
        <v>0.3</v>
      </c>
    </row>
    <row r="5322" spans="1:9">
      <c r="A5322" s="96" t="s">
        <v>5869</v>
      </c>
      <c r="B5322" s="97" t="s">
        <v>4951</v>
      </c>
      <c r="C5322" s="98" t="s">
        <v>1649</v>
      </c>
      <c r="D5322" s="124"/>
      <c r="E5322" s="125"/>
      <c r="F5322" s="66" t="str">
        <f>+VLOOKUP(C5322,$C$7896:$P$9810,4,FALSE)</f>
        <v>UN</v>
      </c>
      <c r="G5322" s="169">
        <f>+VLOOKUP(C5322,$C$7896:$P$9810,13,FALSE)</f>
        <v>16</v>
      </c>
      <c r="H5322" s="186">
        <v>4.0000000000000001E-3</v>
      </c>
      <c r="I5322" s="169">
        <f>G5322*H5322</f>
        <v>6.4000000000000001E-2</v>
      </c>
    </row>
    <row r="5323" spans="1:9">
      <c r="A5323" s="96" t="s">
        <v>5869</v>
      </c>
      <c r="B5323" s="97" t="s">
        <v>4878</v>
      </c>
      <c r="C5323" s="98" t="s">
        <v>1462</v>
      </c>
      <c r="D5323" s="124"/>
      <c r="E5323" s="125"/>
      <c r="F5323" s="66" t="str">
        <f>+VLOOKUP(C5323,$C$7896:$P$9810,4,FALSE)</f>
        <v>UN</v>
      </c>
      <c r="G5323" s="169">
        <f>+VLOOKUP(C5323,$C$7896:$P$9810,13,FALSE)</f>
        <v>10.63</v>
      </c>
      <c r="H5323" s="102">
        <v>0.02</v>
      </c>
      <c r="I5323" s="169">
        <f>G5323*H5323</f>
        <v>0.21260000000000001</v>
      </c>
    </row>
    <row r="5324" spans="1:9">
      <c r="A5324" s="96" t="s">
        <v>5869</v>
      </c>
      <c r="B5324" s="183"/>
      <c r="C5324" s="59" t="s">
        <v>3665</v>
      </c>
      <c r="D5324" s="124"/>
      <c r="E5324" s="125"/>
      <c r="F5324" s="66" t="str">
        <f>+VLOOKUP(C5324,$C$7896:$P$9810,4,FALSE)</f>
        <v>DET</v>
      </c>
      <c r="G5324" s="169">
        <f>+VLOOKUP(C5324,$C$7896:$P$9810,13,FALSE)</f>
        <v>2.4</v>
      </c>
      <c r="H5324" s="184">
        <f>+VLOOKUP(C5324,$C$7896:$P$9810,7,FALSE)</f>
        <v>1.3</v>
      </c>
      <c r="I5324" s="169">
        <f>G5324*H5324</f>
        <v>3.12</v>
      </c>
    </row>
    <row r="5325" spans="1:9">
      <c r="A5325" s="96" t="s">
        <v>5869</v>
      </c>
      <c r="B5325" s="116" t="s">
        <v>4421</v>
      </c>
      <c r="C5325" s="117"/>
      <c r="D5325" s="118"/>
      <c r="E5325" s="118"/>
      <c r="F5325" s="119"/>
      <c r="G5325" s="120"/>
      <c r="H5325" s="309"/>
      <c r="I5325" s="134">
        <f>SUBTOTAL(9,I5321:I5324)</f>
        <v>3.6966000000000001</v>
      </c>
    </row>
    <row r="5326" spans="1:9">
      <c r="A5326" s="96" t="s">
        <v>5869</v>
      </c>
      <c r="B5326" s="157"/>
      <c r="C5326" s="187"/>
      <c r="D5326" s="129"/>
      <c r="E5326" s="129"/>
      <c r="F5326" s="188"/>
      <c r="G5326" s="137"/>
      <c r="H5326" s="310"/>
      <c r="I5326" s="161"/>
    </row>
    <row r="5327" spans="1:9" ht="14.25">
      <c r="A5327" s="440" t="s">
        <v>5892</v>
      </c>
      <c r="B5327" s="108" t="s">
        <v>4734</v>
      </c>
      <c r="D5327" s="172"/>
      <c r="H5327" s="295"/>
    </row>
    <row r="5328" spans="1:9">
      <c r="A5328" s="96" t="s">
        <v>5869</v>
      </c>
      <c r="H5328" s="295"/>
    </row>
    <row r="5329" spans="1:9" ht="25.5">
      <c r="A5329" s="96" t="s">
        <v>5869</v>
      </c>
      <c r="B5329" s="90" t="s">
        <v>5562</v>
      </c>
      <c r="C5329" s="23" t="s">
        <v>1406</v>
      </c>
      <c r="D5329" s="124"/>
      <c r="E5329" s="125"/>
      <c r="F5329" s="24" t="s">
        <v>1407</v>
      </c>
      <c r="G5329" s="51" t="s">
        <v>2730</v>
      </c>
      <c r="H5329" s="311" t="s">
        <v>4415</v>
      </c>
      <c r="I5329" s="24" t="s">
        <v>1403</v>
      </c>
    </row>
    <row r="5330" spans="1:9">
      <c r="A5330" s="96" t="s">
        <v>5869</v>
      </c>
      <c r="B5330" s="97" t="s">
        <v>4944</v>
      </c>
      <c r="C5330" s="98" t="s">
        <v>1101</v>
      </c>
      <c r="D5330" s="81"/>
      <c r="E5330" s="66"/>
      <c r="F5330" s="66" t="str">
        <f t="shared" ref="F5330:F5335" si="504">+VLOOKUP(C5330,$C$7896:$P$9810,4,FALSE)</f>
        <v>UN</v>
      </c>
      <c r="G5330" s="169">
        <f t="shared" ref="G5330:G5335" si="505">+VLOOKUP(C5330,$C$7896:$P$9810,13,FALSE)</f>
        <v>0.3</v>
      </c>
      <c r="H5330" s="306">
        <v>1</v>
      </c>
      <c r="I5330" s="169">
        <f t="shared" ref="I5330:I5335" si="506">G5330*H5330</f>
        <v>0.3</v>
      </c>
    </row>
    <row r="5331" spans="1:9">
      <c r="A5331" s="96" t="s">
        <v>5869</v>
      </c>
      <c r="B5331" s="97" t="s">
        <v>4951</v>
      </c>
      <c r="C5331" s="98" t="s">
        <v>5896</v>
      </c>
      <c r="D5331" s="111"/>
      <c r="E5331" s="173"/>
      <c r="F5331" s="66" t="str">
        <f t="shared" si="504"/>
        <v>UN</v>
      </c>
      <c r="G5331" s="169">
        <f t="shared" si="505"/>
        <v>1.22</v>
      </c>
      <c r="H5331" s="306">
        <v>5.0000000000000001E-3</v>
      </c>
      <c r="I5331" s="169">
        <f t="shared" si="506"/>
        <v>6.1000000000000004E-3</v>
      </c>
    </row>
    <row r="5332" spans="1:9">
      <c r="A5332" s="96" t="s">
        <v>5869</v>
      </c>
      <c r="B5332" s="97" t="s">
        <v>4956</v>
      </c>
      <c r="C5332" s="98" t="s">
        <v>323</v>
      </c>
      <c r="D5332" s="111"/>
      <c r="E5332" s="173"/>
      <c r="F5332" s="66" t="str">
        <f t="shared" si="504"/>
        <v>UN</v>
      </c>
      <c r="G5332" s="169">
        <f t="shared" si="505"/>
        <v>0.3</v>
      </c>
      <c r="H5332" s="306">
        <v>2E-3</v>
      </c>
      <c r="I5332" s="169">
        <f t="shared" si="506"/>
        <v>5.9999999999999995E-4</v>
      </c>
    </row>
    <row r="5333" spans="1:9">
      <c r="A5333" s="96" t="s">
        <v>5869</v>
      </c>
      <c r="B5333" s="97" t="s">
        <v>4951</v>
      </c>
      <c r="C5333" s="98" t="s">
        <v>1649</v>
      </c>
      <c r="D5333" s="124"/>
      <c r="E5333" s="125"/>
      <c r="F5333" s="66" t="str">
        <f t="shared" si="504"/>
        <v>UN</v>
      </c>
      <c r="G5333" s="169">
        <f t="shared" si="505"/>
        <v>16</v>
      </c>
      <c r="H5333" s="186">
        <v>4.0000000000000001E-3</v>
      </c>
      <c r="I5333" s="169">
        <f t="shared" si="506"/>
        <v>6.4000000000000001E-2</v>
      </c>
    </row>
    <row r="5334" spans="1:9">
      <c r="A5334" s="96" t="s">
        <v>5869</v>
      </c>
      <c r="B5334" s="97" t="s">
        <v>4878</v>
      </c>
      <c r="C5334" s="98" t="s">
        <v>1462</v>
      </c>
      <c r="D5334" s="124"/>
      <c r="E5334" s="125"/>
      <c r="F5334" s="66" t="str">
        <f t="shared" si="504"/>
        <v>UN</v>
      </c>
      <c r="G5334" s="169">
        <f t="shared" si="505"/>
        <v>10.63</v>
      </c>
      <c r="H5334" s="102">
        <v>0.02</v>
      </c>
      <c r="I5334" s="169">
        <f t="shared" si="506"/>
        <v>0.21260000000000001</v>
      </c>
    </row>
    <row r="5335" spans="1:9">
      <c r="A5335" s="96" t="s">
        <v>5869</v>
      </c>
      <c r="B5335" s="183"/>
      <c r="C5335" s="59" t="s">
        <v>3667</v>
      </c>
      <c r="D5335" s="124"/>
      <c r="E5335" s="125"/>
      <c r="F5335" s="66" t="str">
        <f t="shared" si="504"/>
        <v>DET</v>
      </c>
      <c r="G5335" s="169">
        <f t="shared" si="505"/>
        <v>2.4</v>
      </c>
      <c r="H5335" s="184">
        <f>+VLOOKUP(C5335,$C$7896:$P$9810,7,FALSE)</f>
        <v>1.3</v>
      </c>
      <c r="I5335" s="169">
        <f t="shared" si="506"/>
        <v>3.12</v>
      </c>
    </row>
    <row r="5336" spans="1:9">
      <c r="A5336" s="96" t="s">
        <v>5869</v>
      </c>
      <c r="B5336" s="116" t="s">
        <v>4421</v>
      </c>
      <c r="C5336" s="117"/>
      <c r="D5336" s="118"/>
      <c r="E5336" s="118"/>
      <c r="F5336" s="119"/>
      <c r="G5336" s="120"/>
      <c r="H5336" s="309"/>
      <c r="I5336" s="134">
        <f>SUBTOTAL(9,I5330:I5335)</f>
        <v>3.7033</v>
      </c>
    </row>
    <row r="5337" spans="1:9">
      <c r="A5337" s="96" t="s">
        <v>5869</v>
      </c>
      <c r="B5337" s="157"/>
      <c r="C5337" s="187"/>
      <c r="D5337" s="129"/>
      <c r="E5337" s="129"/>
      <c r="F5337" s="188"/>
      <c r="G5337" s="137"/>
      <c r="H5337" s="310"/>
      <c r="I5337" s="161"/>
    </row>
    <row r="5338" spans="1:9" ht="14.25">
      <c r="A5338" s="440" t="s">
        <v>5892</v>
      </c>
      <c r="B5338" s="108" t="s">
        <v>4736</v>
      </c>
      <c r="D5338" s="172"/>
      <c r="H5338" s="295"/>
    </row>
    <row r="5339" spans="1:9">
      <c r="A5339" s="96" t="s">
        <v>5869</v>
      </c>
      <c r="B5339" s="108"/>
      <c r="H5339" s="295"/>
    </row>
    <row r="5340" spans="1:9" ht="25.5">
      <c r="A5340" s="96" t="s">
        <v>5869</v>
      </c>
      <c r="B5340" s="90" t="s">
        <v>5562</v>
      </c>
      <c r="C5340" s="23" t="s">
        <v>1406</v>
      </c>
      <c r="D5340" s="124"/>
      <c r="E5340" s="125"/>
      <c r="F5340" s="24" t="s">
        <v>1407</v>
      </c>
      <c r="G5340" s="51" t="s">
        <v>2730</v>
      </c>
      <c r="H5340" s="311" t="s">
        <v>4415</v>
      </c>
      <c r="I5340" s="24" t="s">
        <v>1403</v>
      </c>
    </row>
    <row r="5341" spans="1:9">
      <c r="A5341" s="96" t="s">
        <v>5869</v>
      </c>
      <c r="B5341" s="97" t="s">
        <v>4884</v>
      </c>
      <c r="C5341" s="126" t="s">
        <v>520</v>
      </c>
      <c r="D5341" s="124"/>
      <c r="E5341" s="125"/>
      <c r="F5341" s="66" t="str">
        <f t="shared" ref="F5341:F5352" si="507">+VLOOKUP(C5341,$C$7896:$P$9810,4,FALSE)</f>
        <v>UN</v>
      </c>
      <c r="G5341" s="169">
        <f t="shared" ref="G5341:G5352" si="508">+VLOOKUP(C5341,$C$7896:$P$9810,13,FALSE)</f>
        <v>8.7499999999999994E-2</v>
      </c>
      <c r="H5341" s="306">
        <v>1</v>
      </c>
      <c r="I5341" s="169">
        <f t="shared" ref="I5341:I5352" si="509">G5341*H5341</f>
        <v>8.7499999999999994E-2</v>
      </c>
    </row>
    <row r="5342" spans="1:9">
      <c r="A5342" s="96" t="s">
        <v>5869</v>
      </c>
      <c r="B5342" s="97" t="s">
        <v>4879</v>
      </c>
      <c r="C5342" s="98" t="s">
        <v>545</v>
      </c>
      <c r="D5342" s="124"/>
      <c r="E5342" s="125"/>
      <c r="F5342" s="66" t="str">
        <f t="shared" si="507"/>
        <v>CM3</v>
      </c>
      <c r="G5342" s="169">
        <f t="shared" si="508"/>
        <v>8.6999999999999994E-3</v>
      </c>
      <c r="H5342" s="306">
        <v>10</v>
      </c>
      <c r="I5342" s="169">
        <f t="shared" si="509"/>
        <v>8.6999999999999994E-2</v>
      </c>
    </row>
    <row r="5343" spans="1:9">
      <c r="A5343" s="96" t="s">
        <v>5869</v>
      </c>
      <c r="B5343" s="97" t="s">
        <v>4881</v>
      </c>
      <c r="C5343" s="98" t="s">
        <v>546</v>
      </c>
      <c r="D5343" s="124"/>
      <c r="E5343" s="125"/>
      <c r="F5343" s="66" t="str">
        <f t="shared" si="507"/>
        <v>PQ</v>
      </c>
      <c r="G5343" s="169">
        <f t="shared" si="508"/>
        <v>15</v>
      </c>
      <c r="H5343" s="305">
        <v>5.0000000000000001E-3</v>
      </c>
      <c r="I5343" s="169">
        <f t="shared" si="509"/>
        <v>7.4999999999999997E-2</v>
      </c>
    </row>
    <row r="5344" spans="1:9">
      <c r="A5344" s="96" t="s">
        <v>5869</v>
      </c>
      <c r="B5344" s="97" t="s">
        <v>4944</v>
      </c>
      <c r="C5344" s="98" t="s">
        <v>1101</v>
      </c>
      <c r="D5344" s="81"/>
      <c r="E5344" s="66"/>
      <c r="F5344" s="66" t="str">
        <f t="shared" si="507"/>
        <v>UN</v>
      </c>
      <c r="G5344" s="169">
        <f t="shared" si="508"/>
        <v>0.3</v>
      </c>
      <c r="H5344" s="306">
        <v>1</v>
      </c>
      <c r="I5344" s="169">
        <f t="shared" si="509"/>
        <v>0.3</v>
      </c>
    </row>
    <row r="5345" spans="1:9">
      <c r="A5345" s="96" t="s">
        <v>5869</v>
      </c>
      <c r="B5345" s="97" t="s">
        <v>4951</v>
      </c>
      <c r="C5345" s="98" t="s">
        <v>5896</v>
      </c>
      <c r="D5345" s="111"/>
      <c r="E5345" s="173"/>
      <c r="F5345" s="66" t="str">
        <f t="shared" si="507"/>
        <v>UN</v>
      </c>
      <c r="G5345" s="169">
        <f t="shared" si="508"/>
        <v>1.22</v>
      </c>
      <c r="H5345" s="306">
        <v>5.0000000000000001E-3</v>
      </c>
      <c r="I5345" s="169">
        <f t="shared" si="509"/>
        <v>6.1000000000000004E-3</v>
      </c>
    </row>
    <row r="5346" spans="1:9">
      <c r="A5346" s="96" t="s">
        <v>5869</v>
      </c>
      <c r="B5346" s="97" t="s">
        <v>4956</v>
      </c>
      <c r="C5346" s="98" t="s">
        <v>323</v>
      </c>
      <c r="D5346" s="111"/>
      <c r="E5346" s="173"/>
      <c r="F5346" s="66" t="str">
        <f t="shared" si="507"/>
        <v>UN</v>
      </c>
      <c r="G5346" s="169">
        <f t="shared" si="508"/>
        <v>0.3</v>
      </c>
      <c r="H5346" s="306">
        <v>2E-3</v>
      </c>
      <c r="I5346" s="169">
        <f t="shared" si="509"/>
        <v>5.9999999999999995E-4</v>
      </c>
    </row>
    <row r="5347" spans="1:9">
      <c r="A5347" s="96" t="s">
        <v>5869</v>
      </c>
      <c r="B5347" s="97" t="s">
        <v>4953</v>
      </c>
      <c r="C5347" s="98" t="s">
        <v>1531</v>
      </c>
      <c r="D5347" s="111"/>
      <c r="E5347" s="173"/>
      <c r="F5347" s="66" t="str">
        <f t="shared" si="507"/>
        <v>FR</v>
      </c>
      <c r="G5347" s="169">
        <f t="shared" si="508"/>
        <v>3.04</v>
      </c>
      <c r="H5347" s="306">
        <v>2E-3</v>
      </c>
      <c r="I5347" s="169">
        <f t="shared" si="509"/>
        <v>6.0800000000000003E-3</v>
      </c>
    </row>
    <row r="5348" spans="1:9">
      <c r="A5348" s="96" t="s">
        <v>5869</v>
      </c>
      <c r="B5348" s="97" t="s">
        <v>4967</v>
      </c>
      <c r="C5348" s="98" t="s">
        <v>1510</v>
      </c>
      <c r="D5348" s="111"/>
      <c r="E5348" s="173"/>
      <c r="F5348" s="66" t="str">
        <f t="shared" si="507"/>
        <v>UN</v>
      </c>
      <c r="G5348" s="169">
        <f t="shared" si="508"/>
        <v>0.5625</v>
      </c>
      <c r="H5348" s="168">
        <v>1</v>
      </c>
      <c r="I5348" s="169">
        <f t="shared" si="509"/>
        <v>0.5625</v>
      </c>
    </row>
    <row r="5349" spans="1:9">
      <c r="A5349" s="96" t="s">
        <v>5869</v>
      </c>
      <c r="B5349" s="97" t="s">
        <v>4902</v>
      </c>
      <c r="C5349" s="131" t="s">
        <v>364</v>
      </c>
      <c r="D5349" s="111"/>
      <c r="E5349" s="173"/>
      <c r="F5349" s="66" t="str">
        <f t="shared" si="507"/>
        <v>ROL</v>
      </c>
      <c r="G5349" s="169">
        <f t="shared" si="508"/>
        <v>4.4000000000000004</v>
      </c>
      <c r="H5349" s="306">
        <v>5.0000000000000001E-3</v>
      </c>
      <c r="I5349" s="169">
        <f t="shared" si="509"/>
        <v>2.2000000000000002E-2</v>
      </c>
    </row>
    <row r="5350" spans="1:9">
      <c r="A5350" s="96" t="s">
        <v>5869</v>
      </c>
      <c r="B5350" s="97" t="s">
        <v>4951</v>
      </c>
      <c r="C5350" s="98" t="s">
        <v>1649</v>
      </c>
      <c r="D5350" s="124"/>
      <c r="E5350" s="125"/>
      <c r="F5350" s="66" t="str">
        <f t="shared" si="507"/>
        <v>UN</v>
      </c>
      <c r="G5350" s="169">
        <f t="shared" si="508"/>
        <v>16</v>
      </c>
      <c r="H5350" s="186">
        <v>4.0000000000000001E-3</v>
      </c>
      <c r="I5350" s="169">
        <f t="shared" si="509"/>
        <v>6.4000000000000001E-2</v>
      </c>
    </row>
    <row r="5351" spans="1:9">
      <c r="A5351" s="96" t="s">
        <v>5869</v>
      </c>
      <c r="B5351" s="97" t="s">
        <v>4878</v>
      </c>
      <c r="C5351" s="98" t="s">
        <v>1462</v>
      </c>
      <c r="D5351" s="124"/>
      <c r="E5351" s="125"/>
      <c r="F5351" s="66" t="str">
        <f t="shared" si="507"/>
        <v>UN</v>
      </c>
      <c r="G5351" s="169">
        <f t="shared" si="508"/>
        <v>10.63</v>
      </c>
      <c r="H5351" s="102">
        <v>0.02</v>
      </c>
      <c r="I5351" s="169">
        <f t="shared" si="509"/>
        <v>0.21260000000000001</v>
      </c>
    </row>
    <row r="5352" spans="1:9">
      <c r="A5352" s="96" t="s">
        <v>5869</v>
      </c>
      <c r="B5352" s="183"/>
      <c r="C5352" s="59" t="s">
        <v>3668</v>
      </c>
      <c r="D5352" s="124"/>
      <c r="E5352" s="125"/>
      <c r="F5352" s="66" t="str">
        <f t="shared" si="507"/>
        <v>DET</v>
      </c>
      <c r="G5352" s="169">
        <f t="shared" si="508"/>
        <v>2.84</v>
      </c>
      <c r="H5352" s="184">
        <f>+VLOOKUP(C5352,$C$7896:$P$9810,7,FALSE)</f>
        <v>1.3</v>
      </c>
      <c r="I5352" s="169">
        <f t="shared" si="509"/>
        <v>3.6919999999999997</v>
      </c>
    </row>
    <row r="5353" spans="1:9">
      <c r="A5353" s="96" t="s">
        <v>5869</v>
      </c>
      <c r="B5353" s="116" t="s">
        <v>4421</v>
      </c>
      <c r="C5353" s="117"/>
      <c r="D5353" s="118"/>
      <c r="E5353" s="118"/>
      <c r="F5353" s="119"/>
      <c r="G5353" s="120"/>
      <c r="H5353" s="309"/>
      <c r="I5353" s="134">
        <f>SUBTOTAL(9,I5341:I5352)</f>
        <v>5.11538</v>
      </c>
    </row>
    <row r="5354" spans="1:9">
      <c r="A5354" s="96" t="s">
        <v>5869</v>
      </c>
      <c r="B5354" s="157"/>
      <c r="C5354" s="187"/>
      <c r="D5354" s="129"/>
      <c r="E5354" s="129"/>
      <c r="F5354" s="188"/>
      <c r="G5354" s="137"/>
      <c r="H5354" s="310"/>
      <c r="I5354" s="161"/>
    </row>
    <row r="5355" spans="1:9" ht="14.25">
      <c r="A5355" s="440" t="s">
        <v>5892</v>
      </c>
      <c r="B5355" s="108" t="s">
        <v>4737</v>
      </c>
      <c r="D5355" s="172"/>
      <c r="H5355" s="295"/>
    </row>
    <row r="5356" spans="1:9">
      <c r="A5356" s="96" t="s">
        <v>5869</v>
      </c>
      <c r="H5356" s="295"/>
    </row>
    <row r="5357" spans="1:9" ht="25.5">
      <c r="A5357" s="96" t="s">
        <v>5869</v>
      </c>
      <c r="B5357" s="90" t="s">
        <v>5562</v>
      </c>
      <c r="C5357" s="23" t="s">
        <v>1406</v>
      </c>
      <c r="D5357" s="124"/>
      <c r="E5357" s="125"/>
      <c r="F5357" s="24" t="s">
        <v>1407</v>
      </c>
      <c r="G5357" s="51" t="s">
        <v>2730</v>
      </c>
      <c r="H5357" s="311" t="s">
        <v>4415</v>
      </c>
      <c r="I5357" s="24" t="s">
        <v>1403</v>
      </c>
    </row>
    <row r="5358" spans="1:9">
      <c r="A5358" s="96" t="s">
        <v>5869</v>
      </c>
      <c r="B5358" s="97" t="s">
        <v>4884</v>
      </c>
      <c r="C5358" s="126" t="s">
        <v>520</v>
      </c>
      <c r="D5358" s="124"/>
      <c r="E5358" s="125"/>
      <c r="F5358" s="66" t="str">
        <f t="shared" ref="F5358:F5376" si="510">+VLOOKUP(C5358,$C$7896:$P$9810,4,FALSE)</f>
        <v>UN</v>
      </c>
      <c r="G5358" s="169">
        <f t="shared" ref="G5358:G5376" si="511">+VLOOKUP(C5358,$C$7896:$P$9810,13,FALSE)</f>
        <v>8.7499999999999994E-2</v>
      </c>
      <c r="H5358" s="306">
        <v>1</v>
      </c>
      <c r="I5358" s="169">
        <f t="shared" ref="I5358:I5376" si="512">G5358*H5358</f>
        <v>8.7499999999999994E-2</v>
      </c>
    </row>
    <row r="5359" spans="1:9">
      <c r="A5359" s="96" t="s">
        <v>5869</v>
      </c>
      <c r="B5359" s="97" t="s">
        <v>4879</v>
      </c>
      <c r="C5359" s="98" t="s">
        <v>545</v>
      </c>
      <c r="D5359" s="124"/>
      <c r="E5359" s="125"/>
      <c r="F5359" s="66" t="str">
        <f t="shared" si="510"/>
        <v>CM3</v>
      </c>
      <c r="G5359" s="169">
        <f t="shared" si="511"/>
        <v>8.6999999999999994E-3</v>
      </c>
      <c r="H5359" s="306">
        <v>10</v>
      </c>
      <c r="I5359" s="169">
        <f t="shared" si="512"/>
        <v>8.6999999999999994E-2</v>
      </c>
    </row>
    <row r="5360" spans="1:9">
      <c r="A5360" s="96" t="s">
        <v>5869</v>
      </c>
      <c r="B5360" s="97" t="s">
        <v>4881</v>
      </c>
      <c r="C5360" s="98" t="s">
        <v>546</v>
      </c>
      <c r="D5360" s="124"/>
      <c r="E5360" s="125"/>
      <c r="F5360" s="66" t="str">
        <f t="shared" si="510"/>
        <v>PQ</v>
      </c>
      <c r="G5360" s="169">
        <f t="shared" si="511"/>
        <v>15</v>
      </c>
      <c r="H5360" s="305">
        <v>5.0000000000000001E-3</v>
      </c>
      <c r="I5360" s="169">
        <f t="shared" si="512"/>
        <v>7.4999999999999997E-2</v>
      </c>
    </row>
    <row r="5361" spans="1:9">
      <c r="A5361" s="96" t="s">
        <v>5869</v>
      </c>
      <c r="B5361" s="97" t="s">
        <v>4944</v>
      </c>
      <c r="C5361" s="98" t="s">
        <v>1101</v>
      </c>
      <c r="D5361" s="81"/>
      <c r="E5361" s="66"/>
      <c r="F5361" s="66" t="str">
        <f t="shared" si="510"/>
        <v>UN</v>
      </c>
      <c r="G5361" s="169">
        <f t="shared" si="511"/>
        <v>0.3</v>
      </c>
      <c r="H5361" s="306">
        <v>1</v>
      </c>
      <c r="I5361" s="169">
        <f t="shared" si="512"/>
        <v>0.3</v>
      </c>
    </row>
    <row r="5362" spans="1:9">
      <c r="A5362" s="96" t="s">
        <v>5869</v>
      </c>
      <c r="B5362" s="97" t="s">
        <v>4951</v>
      </c>
      <c r="C5362" s="98" t="s">
        <v>5896</v>
      </c>
      <c r="D5362" s="111"/>
      <c r="E5362" s="173"/>
      <c r="F5362" s="66" t="str">
        <f t="shared" si="510"/>
        <v>UN</v>
      </c>
      <c r="G5362" s="169">
        <f t="shared" si="511"/>
        <v>1.22</v>
      </c>
      <c r="H5362" s="306">
        <v>5.0000000000000001E-3</v>
      </c>
      <c r="I5362" s="169">
        <f t="shared" si="512"/>
        <v>6.1000000000000004E-3</v>
      </c>
    </row>
    <row r="5363" spans="1:9">
      <c r="A5363" s="96" t="s">
        <v>5869</v>
      </c>
      <c r="B5363" s="97" t="s">
        <v>4956</v>
      </c>
      <c r="C5363" s="98" t="s">
        <v>323</v>
      </c>
      <c r="D5363" s="111"/>
      <c r="E5363" s="173"/>
      <c r="F5363" s="66" t="str">
        <f t="shared" si="510"/>
        <v>UN</v>
      </c>
      <c r="G5363" s="169">
        <f t="shared" si="511"/>
        <v>0.3</v>
      </c>
      <c r="H5363" s="306">
        <v>2E-3</v>
      </c>
      <c r="I5363" s="169">
        <f t="shared" si="512"/>
        <v>5.9999999999999995E-4</v>
      </c>
    </row>
    <row r="5364" spans="1:9">
      <c r="A5364" s="96" t="s">
        <v>5869</v>
      </c>
      <c r="B5364" s="97" t="s">
        <v>4953</v>
      </c>
      <c r="C5364" s="98" t="s">
        <v>1531</v>
      </c>
      <c r="D5364" s="111"/>
      <c r="E5364" s="173"/>
      <c r="F5364" s="66" t="str">
        <f t="shared" si="510"/>
        <v>FR</v>
      </c>
      <c r="G5364" s="169">
        <f t="shared" si="511"/>
        <v>3.04</v>
      </c>
      <c r="H5364" s="306">
        <v>2E-3</v>
      </c>
      <c r="I5364" s="169">
        <f t="shared" si="512"/>
        <v>6.0800000000000003E-3</v>
      </c>
    </row>
    <row r="5365" spans="1:9">
      <c r="A5365" s="96" t="s">
        <v>5869</v>
      </c>
      <c r="B5365" s="97" t="s">
        <v>4967</v>
      </c>
      <c r="C5365" s="98" t="s">
        <v>1510</v>
      </c>
      <c r="D5365" s="111"/>
      <c r="E5365" s="173"/>
      <c r="F5365" s="66" t="str">
        <f t="shared" si="510"/>
        <v>UN</v>
      </c>
      <c r="G5365" s="169">
        <f t="shared" si="511"/>
        <v>0.5625</v>
      </c>
      <c r="H5365" s="168">
        <v>1</v>
      </c>
      <c r="I5365" s="169">
        <f t="shared" si="512"/>
        <v>0.5625</v>
      </c>
    </row>
    <row r="5366" spans="1:9">
      <c r="A5366" s="96" t="s">
        <v>5869</v>
      </c>
      <c r="B5366" s="220">
        <v>23425</v>
      </c>
      <c r="C5366" s="98" t="s">
        <v>2443</v>
      </c>
      <c r="D5366" s="111"/>
      <c r="E5366" s="173"/>
      <c r="F5366" s="66" t="str">
        <f t="shared" si="510"/>
        <v>UN</v>
      </c>
      <c r="G5366" s="169">
        <f t="shared" si="511"/>
        <v>600</v>
      </c>
      <c r="H5366" s="180">
        <v>5.0000000000000001E-3</v>
      </c>
      <c r="I5366" s="169">
        <f t="shared" si="512"/>
        <v>3</v>
      </c>
    </row>
    <row r="5367" spans="1:9">
      <c r="A5367" s="96" t="s">
        <v>5869</v>
      </c>
      <c r="B5367" s="97" t="s">
        <v>4902</v>
      </c>
      <c r="C5367" s="131" t="s">
        <v>364</v>
      </c>
      <c r="D5367" s="111"/>
      <c r="E5367" s="173"/>
      <c r="F5367" s="66" t="str">
        <f t="shared" si="510"/>
        <v>ROL</v>
      </c>
      <c r="G5367" s="169">
        <f t="shared" si="511"/>
        <v>4.4000000000000004</v>
      </c>
      <c r="H5367" s="306">
        <v>5.0000000000000001E-3</v>
      </c>
      <c r="I5367" s="169">
        <f t="shared" si="512"/>
        <v>2.2000000000000002E-2</v>
      </c>
    </row>
    <row r="5368" spans="1:9">
      <c r="A5368" s="96" t="s">
        <v>5869</v>
      </c>
      <c r="B5368" s="97" t="s">
        <v>4951</v>
      </c>
      <c r="C5368" s="98" t="s">
        <v>1649</v>
      </c>
      <c r="D5368" s="124"/>
      <c r="E5368" s="125"/>
      <c r="F5368" s="66" t="str">
        <f t="shared" si="510"/>
        <v>UN</v>
      </c>
      <c r="G5368" s="169">
        <f t="shared" si="511"/>
        <v>16</v>
      </c>
      <c r="H5368" s="186">
        <v>4.0000000000000001E-3</v>
      </c>
      <c r="I5368" s="169">
        <f t="shared" si="512"/>
        <v>6.4000000000000001E-2</v>
      </c>
    </row>
    <row r="5369" spans="1:9">
      <c r="A5369" s="96" t="s">
        <v>5869</v>
      </c>
      <c r="B5369" s="97" t="s">
        <v>4878</v>
      </c>
      <c r="C5369" s="98" t="s">
        <v>1462</v>
      </c>
      <c r="D5369" s="124"/>
      <c r="E5369" s="125"/>
      <c r="F5369" s="66" t="str">
        <f t="shared" si="510"/>
        <v>UN</v>
      </c>
      <c r="G5369" s="169">
        <f t="shared" si="511"/>
        <v>10.63</v>
      </c>
      <c r="H5369" s="102">
        <v>0.02</v>
      </c>
      <c r="I5369" s="169">
        <f t="shared" si="512"/>
        <v>0.21260000000000001</v>
      </c>
    </row>
    <row r="5370" spans="1:9">
      <c r="A5370" s="96" t="s">
        <v>5869</v>
      </c>
      <c r="B5370" s="183"/>
      <c r="C5370" s="59" t="s">
        <v>3584</v>
      </c>
      <c r="D5370" s="124"/>
      <c r="E5370" s="125"/>
      <c r="F5370" s="66" t="str">
        <f t="shared" si="510"/>
        <v>DET</v>
      </c>
      <c r="G5370" s="169">
        <f t="shared" si="511"/>
        <v>0.7</v>
      </c>
      <c r="H5370" s="184">
        <f t="shared" ref="H5370:H5376" si="513">+VLOOKUP(C5370,$C$7896:$P$9810,7,FALSE)</f>
        <v>1.3</v>
      </c>
      <c r="I5370" s="169">
        <f t="shared" si="512"/>
        <v>0.90999999999999992</v>
      </c>
    </row>
    <row r="5371" spans="1:9">
      <c r="A5371" s="96" t="s">
        <v>5869</v>
      </c>
      <c r="B5371" s="183"/>
      <c r="C5371" s="59" t="s">
        <v>3585</v>
      </c>
      <c r="D5371" s="124"/>
      <c r="E5371" s="125"/>
      <c r="F5371" s="66" t="str">
        <f t="shared" si="510"/>
        <v>DET</v>
      </c>
      <c r="G5371" s="169">
        <f t="shared" si="511"/>
        <v>0.7</v>
      </c>
      <c r="H5371" s="184">
        <f t="shared" si="513"/>
        <v>1.3</v>
      </c>
      <c r="I5371" s="169">
        <f t="shared" si="512"/>
        <v>0.90999999999999992</v>
      </c>
    </row>
    <row r="5372" spans="1:9">
      <c r="A5372" s="96" t="s">
        <v>5869</v>
      </c>
      <c r="B5372" s="183"/>
      <c r="C5372" s="59" t="s">
        <v>3624</v>
      </c>
      <c r="D5372" s="124"/>
      <c r="E5372" s="125"/>
      <c r="F5372" s="66" t="str">
        <f t="shared" si="510"/>
        <v>DET</v>
      </c>
      <c r="G5372" s="169">
        <f t="shared" si="511"/>
        <v>0.65</v>
      </c>
      <c r="H5372" s="184">
        <f t="shared" si="513"/>
        <v>1.3</v>
      </c>
      <c r="I5372" s="169">
        <f t="shared" si="512"/>
        <v>0.84500000000000008</v>
      </c>
    </row>
    <row r="5373" spans="1:9">
      <c r="A5373" s="96" t="s">
        <v>5869</v>
      </c>
      <c r="B5373" s="183"/>
      <c r="C5373" s="59" t="s">
        <v>3626</v>
      </c>
      <c r="D5373" s="124"/>
      <c r="E5373" s="125"/>
      <c r="F5373" s="66" t="str">
        <f t="shared" si="510"/>
        <v>DET</v>
      </c>
      <c r="G5373" s="169">
        <f t="shared" si="511"/>
        <v>0.72</v>
      </c>
      <c r="H5373" s="184">
        <f t="shared" si="513"/>
        <v>1.3</v>
      </c>
      <c r="I5373" s="169">
        <f t="shared" si="512"/>
        <v>0.93599999999999994</v>
      </c>
    </row>
    <row r="5374" spans="1:9">
      <c r="A5374" s="96" t="s">
        <v>5869</v>
      </c>
      <c r="B5374" s="183"/>
      <c r="C5374" s="59" t="s">
        <v>3618</v>
      </c>
      <c r="D5374" s="124"/>
      <c r="E5374" s="118"/>
      <c r="F5374" s="66" t="str">
        <f t="shared" si="510"/>
        <v>DET</v>
      </c>
      <c r="G5374" s="169">
        <f t="shared" si="511"/>
        <v>1.06</v>
      </c>
      <c r="H5374" s="184">
        <f t="shared" si="513"/>
        <v>1.3</v>
      </c>
      <c r="I5374" s="169">
        <f t="shared" si="512"/>
        <v>1.3780000000000001</v>
      </c>
    </row>
    <row r="5375" spans="1:9">
      <c r="A5375" s="96" t="s">
        <v>5869</v>
      </c>
      <c r="B5375" s="183"/>
      <c r="C5375" s="59" t="s">
        <v>3627</v>
      </c>
      <c r="D5375" s="124"/>
      <c r="E5375" s="118"/>
      <c r="F5375" s="66" t="str">
        <f t="shared" si="510"/>
        <v>DET</v>
      </c>
      <c r="G5375" s="169">
        <f t="shared" si="511"/>
        <v>0.9</v>
      </c>
      <c r="H5375" s="184">
        <f t="shared" si="513"/>
        <v>1.3</v>
      </c>
      <c r="I5375" s="169">
        <f t="shared" si="512"/>
        <v>1.1700000000000002</v>
      </c>
    </row>
    <row r="5376" spans="1:9">
      <c r="A5376" s="96" t="s">
        <v>5869</v>
      </c>
      <c r="B5376" s="183"/>
      <c r="C5376" s="59" t="s">
        <v>3628</v>
      </c>
      <c r="D5376" s="124"/>
      <c r="E5376" s="118"/>
      <c r="F5376" s="66" t="str">
        <f t="shared" si="510"/>
        <v>DET</v>
      </c>
      <c r="G5376" s="169">
        <f t="shared" si="511"/>
        <v>0.9</v>
      </c>
      <c r="H5376" s="184">
        <f t="shared" si="513"/>
        <v>1.3</v>
      </c>
      <c r="I5376" s="169">
        <f t="shared" si="512"/>
        <v>1.1700000000000002</v>
      </c>
    </row>
    <row r="5377" spans="1:9">
      <c r="A5377" s="96" t="s">
        <v>5869</v>
      </c>
      <c r="B5377" s="116" t="s">
        <v>4421</v>
      </c>
      <c r="C5377" s="117"/>
      <c r="D5377" s="118"/>
      <c r="E5377" s="118"/>
      <c r="F5377" s="119"/>
      <c r="G5377" s="120"/>
      <c r="H5377" s="309"/>
      <c r="I5377" s="134">
        <f>SUBTOTAL(9,I5358:I5373)</f>
        <v>8.0243800000000007</v>
      </c>
    </row>
    <row r="5378" spans="1:9">
      <c r="A5378" s="96" t="s">
        <v>5869</v>
      </c>
      <c r="B5378" s="157"/>
      <c r="C5378" s="187"/>
      <c r="D5378" s="129"/>
      <c r="E5378" s="129"/>
      <c r="F5378" s="188"/>
      <c r="G5378" s="137"/>
      <c r="H5378" s="310"/>
      <c r="I5378" s="161"/>
    </row>
    <row r="5379" spans="1:9" ht="14.25">
      <c r="A5379" s="440" t="s">
        <v>5892</v>
      </c>
      <c r="B5379" s="108" t="s">
        <v>4709</v>
      </c>
      <c r="D5379" s="172"/>
      <c r="H5379" s="295"/>
    </row>
    <row r="5380" spans="1:9">
      <c r="A5380" s="96" t="s">
        <v>5869</v>
      </c>
      <c r="H5380" s="295"/>
    </row>
    <row r="5381" spans="1:9" ht="25.5">
      <c r="A5381" s="96" t="s">
        <v>5869</v>
      </c>
      <c r="B5381" s="90" t="s">
        <v>5562</v>
      </c>
      <c r="C5381" s="23" t="s">
        <v>1406</v>
      </c>
      <c r="D5381" s="124"/>
      <c r="E5381" s="125"/>
      <c r="F5381" s="24" t="s">
        <v>1407</v>
      </c>
      <c r="G5381" s="51" t="s">
        <v>2730</v>
      </c>
      <c r="H5381" s="311" t="s">
        <v>4415</v>
      </c>
      <c r="I5381" s="24" t="s">
        <v>1403</v>
      </c>
    </row>
    <row r="5382" spans="1:9">
      <c r="A5382" s="96" t="s">
        <v>5869</v>
      </c>
      <c r="B5382" s="97" t="s">
        <v>4884</v>
      </c>
      <c r="C5382" s="126" t="s">
        <v>520</v>
      </c>
      <c r="D5382" s="124"/>
      <c r="E5382" s="125"/>
      <c r="F5382" s="66" t="str">
        <f t="shared" ref="F5382:F5394" si="514">+VLOOKUP(C5382,$C$7896:$P$9810,4,FALSE)</f>
        <v>UN</v>
      </c>
      <c r="G5382" s="169">
        <f t="shared" ref="G5382:G5394" si="515">+VLOOKUP(C5382,$C$7896:$P$9810,13,FALSE)</f>
        <v>8.7499999999999994E-2</v>
      </c>
      <c r="H5382" s="306">
        <v>1</v>
      </c>
      <c r="I5382" s="169">
        <f t="shared" ref="I5382:I5394" si="516">G5382*H5382</f>
        <v>8.7499999999999994E-2</v>
      </c>
    </row>
    <row r="5383" spans="1:9">
      <c r="A5383" s="96" t="s">
        <v>5869</v>
      </c>
      <c r="B5383" s="97" t="s">
        <v>4879</v>
      </c>
      <c r="C5383" s="98" t="s">
        <v>545</v>
      </c>
      <c r="D5383" s="124"/>
      <c r="E5383" s="125"/>
      <c r="F5383" s="66" t="str">
        <f t="shared" si="514"/>
        <v>CM3</v>
      </c>
      <c r="G5383" s="169">
        <f t="shared" si="515"/>
        <v>8.6999999999999994E-3</v>
      </c>
      <c r="H5383" s="306">
        <v>10</v>
      </c>
      <c r="I5383" s="169">
        <f t="shared" si="516"/>
        <v>8.6999999999999994E-2</v>
      </c>
    </row>
    <row r="5384" spans="1:9">
      <c r="A5384" s="96" t="s">
        <v>5869</v>
      </c>
      <c r="B5384" s="97" t="s">
        <v>4881</v>
      </c>
      <c r="C5384" s="98" t="s">
        <v>546</v>
      </c>
      <c r="D5384" s="124"/>
      <c r="E5384" s="125"/>
      <c r="F5384" s="66" t="str">
        <f t="shared" si="514"/>
        <v>PQ</v>
      </c>
      <c r="G5384" s="169">
        <f t="shared" si="515"/>
        <v>15</v>
      </c>
      <c r="H5384" s="305">
        <v>5.0000000000000001E-3</v>
      </c>
      <c r="I5384" s="169">
        <f t="shared" si="516"/>
        <v>7.4999999999999997E-2</v>
      </c>
    </row>
    <row r="5385" spans="1:9">
      <c r="A5385" s="96" t="s">
        <v>5869</v>
      </c>
      <c r="B5385" s="97" t="s">
        <v>4944</v>
      </c>
      <c r="C5385" s="98" t="s">
        <v>1101</v>
      </c>
      <c r="D5385" s="81"/>
      <c r="E5385" s="66"/>
      <c r="F5385" s="66" t="str">
        <f t="shared" si="514"/>
        <v>UN</v>
      </c>
      <c r="G5385" s="169">
        <f t="shared" si="515"/>
        <v>0.3</v>
      </c>
      <c r="H5385" s="306">
        <v>1</v>
      </c>
      <c r="I5385" s="169">
        <f t="shared" si="516"/>
        <v>0.3</v>
      </c>
    </row>
    <row r="5386" spans="1:9">
      <c r="A5386" s="96" t="s">
        <v>5869</v>
      </c>
      <c r="B5386" s="97" t="s">
        <v>4951</v>
      </c>
      <c r="C5386" s="98" t="s">
        <v>5896</v>
      </c>
      <c r="D5386" s="111"/>
      <c r="E5386" s="173"/>
      <c r="F5386" s="66" t="str">
        <f t="shared" si="514"/>
        <v>UN</v>
      </c>
      <c r="G5386" s="169">
        <f t="shared" si="515"/>
        <v>1.22</v>
      </c>
      <c r="H5386" s="306">
        <v>5.0000000000000001E-3</v>
      </c>
      <c r="I5386" s="169">
        <f t="shared" si="516"/>
        <v>6.1000000000000004E-3</v>
      </c>
    </row>
    <row r="5387" spans="1:9">
      <c r="A5387" s="96" t="s">
        <v>5869</v>
      </c>
      <c r="B5387" s="97" t="s">
        <v>4956</v>
      </c>
      <c r="C5387" s="98" t="s">
        <v>323</v>
      </c>
      <c r="D5387" s="111"/>
      <c r="E5387" s="173"/>
      <c r="F5387" s="66" t="str">
        <f t="shared" si="514"/>
        <v>UN</v>
      </c>
      <c r="G5387" s="169">
        <f t="shared" si="515"/>
        <v>0.3</v>
      </c>
      <c r="H5387" s="306">
        <v>2E-3</v>
      </c>
      <c r="I5387" s="169">
        <f t="shared" si="516"/>
        <v>5.9999999999999995E-4</v>
      </c>
    </row>
    <row r="5388" spans="1:9">
      <c r="A5388" s="96" t="s">
        <v>5869</v>
      </c>
      <c r="B5388" s="97" t="s">
        <v>4953</v>
      </c>
      <c r="C5388" s="98" t="s">
        <v>1531</v>
      </c>
      <c r="D5388" s="111"/>
      <c r="E5388" s="173"/>
      <c r="F5388" s="66" t="str">
        <f t="shared" si="514"/>
        <v>FR</v>
      </c>
      <c r="G5388" s="169">
        <f t="shared" si="515"/>
        <v>3.04</v>
      </c>
      <c r="H5388" s="306">
        <v>2E-3</v>
      </c>
      <c r="I5388" s="169">
        <f t="shared" si="516"/>
        <v>6.0800000000000003E-3</v>
      </c>
    </row>
    <row r="5389" spans="1:9">
      <c r="A5389" s="96" t="s">
        <v>5869</v>
      </c>
      <c r="B5389" s="97" t="s">
        <v>4967</v>
      </c>
      <c r="C5389" s="98" t="s">
        <v>1510</v>
      </c>
      <c r="D5389" s="111"/>
      <c r="E5389" s="173"/>
      <c r="F5389" s="66" t="str">
        <f t="shared" si="514"/>
        <v>UN</v>
      </c>
      <c r="G5389" s="169">
        <f t="shared" si="515"/>
        <v>0.5625</v>
      </c>
      <c r="H5389" s="168">
        <v>1</v>
      </c>
      <c r="I5389" s="169">
        <f t="shared" si="516"/>
        <v>0.5625</v>
      </c>
    </row>
    <row r="5390" spans="1:9">
      <c r="A5390" s="96" t="s">
        <v>5869</v>
      </c>
      <c r="B5390" s="97" t="s">
        <v>4902</v>
      </c>
      <c r="C5390" s="131" t="s">
        <v>364</v>
      </c>
      <c r="D5390" s="111"/>
      <c r="E5390" s="173"/>
      <c r="F5390" s="66" t="str">
        <f t="shared" si="514"/>
        <v>ROL</v>
      </c>
      <c r="G5390" s="169">
        <f t="shared" si="515"/>
        <v>4.4000000000000004</v>
      </c>
      <c r="H5390" s="306">
        <v>5.0000000000000001E-3</v>
      </c>
      <c r="I5390" s="169">
        <f t="shared" si="516"/>
        <v>2.2000000000000002E-2</v>
      </c>
    </row>
    <row r="5391" spans="1:9">
      <c r="A5391" s="96" t="s">
        <v>5869</v>
      </c>
      <c r="B5391" s="97" t="s">
        <v>4951</v>
      </c>
      <c r="C5391" s="98" t="s">
        <v>1649</v>
      </c>
      <c r="D5391" s="124"/>
      <c r="E5391" s="125"/>
      <c r="F5391" s="66" t="str">
        <f t="shared" si="514"/>
        <v>UN</v>
      </c>
      <c r="G5391" s="169">
        <f t="shared" si="515"/>
        <v>16</v>
      </c>
      <c r="H5391" s="186">
        <v>4.0000000000000001E-3</v>
      </c>
      <c r="I5391" s="169">
        <f t="shared" si="516"/>
        <v>6.4000000000000001E-2</v>
      </c>
    </row>
    <row r="5392" spans="1:9">
      <c r="A5392" s="96" t="s">
        <v>5869</v>
      </c>
      <c r="B5392" s="97" t="s">
        <v>4878</v>
      </c>
      <c r="C5392" s="98" t="s">
        <v>1462</v>
      </c>
      <c r="D5392" s="124"/>
      <c r="E5392" s="125"/>
      <c r="F5392" s="66" t="str">
        <f t="shared" si="514"/>
        <v>UN</v>
      </c>
      <c r="G5392" s="169">
        <f t="shared" si="515"/>
        <v>10.63</v>
      </c>
      <c r="H5392" s="102">
        <v>0.02</v>
      </c>
      <c r="I5392" s="169">
        <f t="shared" si="516"/>
        <v>0.21260000000000001</v>
      </c>
    </row>
    <row r="5393" spans="1:9">
      <c r="A5393" s="96" t="s">
        <v>5869</v>
      </c>
      <c r="B5393" s="183"/>
      <c r="C5393" s="98" t="s">
        <v>3670</v>
      </c>
      <c r="D5393" s="124"/>
      <c r="E5393" s="125"/>
      <c r="F5393" s="66" t="str">
        <f t="shared" si="514"/>
        <v>GR</v>
      </c>
      <c r="G5393" s="169">
        <f t="shared" si="515"/>
        <v>0.75</v>
      </c>
      <c r="H5393" s="102">
        <v>1</v>
      </c>
      <c r="I5393" s="169">
        <f t="shared" si="516"/>
        <v>0.75</v>
      </c>
    </row>
    <row r="5394" spans="1:9">
      <c r="A5394" s="96" t="s">
        <v>5869</v>
      </c>
      <c r="B5394" s="183"/>
      <c r="C5394" s="59" t="s">
        <v>3669</v>
      </c>
      <c r="D5394" s="124"/>
      <c r="E5394" s="125"/>
      <c r="F5394" s="66" t="str">
        <f t="shared" si="514"/>
        <v>DET</v>
      </c>
      <c r="G5394" s="169">
        <f t="shared" si="515"/>
        <v>0.7</v>
      </c>
      <c r="H5394" s="184">
        <f>+VLOOKUP(C5394,$C$7896:$P$9810,7,FALSE)</f>
        <v>1.3</v>
      </c>
      <c r="I5394" s="169">
        <f t="shared" si="516"/>
        <v>0.90999999999999992</v>
      </c>
    </row>
    <row r="5395" spans="1:9">
      <c r="A5395" s="96" t="s">
        <v>5869</v>
      </c>
      <c r="B5395" s="116" t="s">
        <v>4421</v>
      </c>
      <c r="C5395" s="117"/>
      <c r="D5395" s="118"/>
      <c r="E5395" s="118"/>
      <c r="F5395" s="119"/>
      <c r="G5395" s="120"/>
      <c r="H5395" s="309"/>
      <c r="I5395" s="134">
        <f>SUBTOTAL(9,I5382:I5394)</f>
        <v>3.08338</v>
      </c>
    </row>
    <row r="5396" spans="1:9">
      <c r="A5396" s="96" t="s">
        <v>5869</v>
      </c>
      <c r="B5396" s="157"/>
      <c r="C5396" s="187"/>
      <c r="D5396" s="129"/>
      <c r="E5396" s="129"/>
      <c r="F5396" s="188"/>
      <c r="G5396" s="137"/>
      <c r="H5396" s="310"/>
      <c r="I5396" s="161"/>
    </row>
    <row r="5397" spans="1:9" ht="14.25">
      <c r="A5397" s="440" t="s">
        <v>5892</v>
      </c>
      <c r="B5397" s="108" t="s">
        <v>4738</v>
      </c>
      <c r="D5397" s="172"/>
      <c r="H5397" s="295"/>
    </row>
    <row r="5398" spans="1:9">
      <c r="A5398" s="96" t="s">
        <v>5869</v>
      </c>
      <c r="H5398" s="295"/>
    </row>
    <row r="5399" spans="1:9" ht="25.5">
      <c r="A5399" s="96" t="s">
        <v>5869</v>
      </c>
      <c r="B5399" s="90" t="s">
        <v>5562</v>
      </c>
      <c r="C5399" s="23" t="s">
        <v>1406</v>
      </c>
      <c r="D5399" s="124"/>
      <c r="E5399" s="125"/>
      <c r="F5399" s="24" t="s">
        <v>1407</v>
      </c>
      <c r="G5399" s="51" t="s">
        <v>2730</v>
      </c>
      <c r="H5399" s="311" t="s">
        <v>4415</v>
      </c>
      <c r="I5399" s="24" t="s">
        <v>1403</v>
      </c>
    </row>
    <row r="5400" spans="1:9">
      <c r="A5400" s="96" t="s">
        <v>5869</v>
      </c>
      <c r="B5400" s="97" t="s">
        <v>4944</v>
      </c>
      <c r="C5400" s="98" t="s">
        <v>1101</v>
      </c>
      <c r="D5400" s="81"/>
      <c r="E5400" s="66"/>
      <c r="F5400" s="66" t="str">
        <f>+VLOOKUP(C5400,$C$7896:$P$9810,4,FALSE)</f>
        <v>UN</v>
      </c>
      <c r="G5400" s="169">
        <f>+VLOOKUP(C5400,$C$7896:$P$9810,13,FALSE)</f>
        <v>0.3</v>
      </c>
      <c r="H5400" s="306">
        <v>1</v>
      </c>
      <c r="I5400" s="169">
        <f>G5400*H5400</f>
        <v>0.3</v>
      </c>
    </row>
    <row r="5401" spans="1:9">
      <c r="A5401" s="96" t="s">
        <v>5869</v>
      </c>
      <c r="B5401" s="97" t="s">
        <v>4951</v>
      </c>
      <c r="C5401" s="98" t="s">
        <v>5896</v>
      </c>
      <c r="D5401" s="111"/>
      <c r="E5401" s="173"/>
      <c r="F5401" s="66" t="str">
        <f>+VLOOKUP(C5401,$C$7896:$P$9810,4,FALSE)</f>
        <v>UN</v>
      </c>
      <c r="G5401" s="169">
        <f>+VLOOKUP(C5401,$C$7896:$P$9810,13,FALSE)</f>
        <v>1.22</v>
      </c>
      <c r="H5401" s="306">
        <v>5.0000000000000001E-3</v>
      </c>
      <c r="I5401" s="169">
        <f>G5401*H5401</f>
        <v>6.1000000000000004E-3</v>
      </c>
    </row>
    <row r="5402" spans="1:9">
      <c r="A5402" s="96" t="s">
        <v>5869</v>
      </c>
      <c r="B5402" s="97" t="s">
        <v>4956</v>
      </c>
      <c r="C5402" s="98" t="s">
        <v>323</v>
      </c>
      <c r="D5402" s="111"/>
      <c r="E5402" s="173"/>
      <c r="F5402" s="66" t="str">
        <f>+VLOOKUP(C5402,$C$7896:$P$9810,4,FALSE)</f>
        <v>UN</v>
      </c>
      <c r="G5402" s="169">
        <f>+VLOOKUP(C5402,$C$7896:$P$9810,13,FALSE)</f>
        <v>0.3</v>
      </c>
      <c r="H5402" s="306">
        <v>2E-3</v>
      </c>
      <c r="I5402" s="169">
        <f>G5402*H5402</f>
        <v>5.9999999999999995E-4</v>
      </c>
    </row>
    <row r="5403" spans="1:9">
      <c r="A5403" s="96" t="s">
        <v>5869</v>
      </c>
      <c r="B5403" s="97" t="s">
        <v>4951</v>
      </c>
      <c r="C5403" s="98" t="s">
        <v>1649</v>
      </c>
      <c r="D5403" s="124"/>
      <c r="E5403" s="125"/>
      <c r="F5403" s="66" t="str">
        <f>+VLOOKUP(C5403,$C$7896:$P$9810,4,FALSE)</f>
        <v>UN</v>
      </c>
      <c r="G5403" s="169">
        <f>+VLOOKUP(C5403,$C$7896:$P$9810,13,FALSE)</f>
        <v>16</v>
      </c>
      <c r="H5403" s="186">
        <v>4.0000000000000001E-3</v>
      </c>
      <c r="I5403" s="169">
        <f>G5403*H5403</f>
        <v>6.4000000000000001E-2</v>
      </c>
    </row>
    <row r="5404" spans="1:9">
      <c r="A5404" s="96" t="s">
        <v>5869</v>
      </c>
      <c r="B5404" s="97" t="s">
        <v>4878</v>
      </c>
      <c r="C5404" s="98" t="s">
        <v>1462</v>
      </c>
      <c r="D5404" s="124"/>
      <c r="E5404" s="125"/>
      <c r="F5404" s="66" t="str">
        <f>+VLOOKUP(C5404,$C$7896:$P$9810,4,FALSE)</f>
        <v>UN</v>
      </c>
      <c r="G5404" s="169">
        <f>+VLOOKUP(C5404,$C$7896:$P$9810,13,FALSE)</f>
        <v>10.63</v>
      </c>
      <c r="H5404" s="102">
        <v>0.02</v>
      </c>
      <c r="I5404" s="169">
        <f>G5404*H5404</f>
        <v>0.21260000000000001</v>
      </c>
    </row>
    <row r="5405" spans="1:9">
      <c r="A5405" s="96" t="s">
        <v>5869</v>
      </c>
      <c r="B5405" s="116" t="s">
        <v>4421</v>
      </c>
      <c r="C5405" s="117"/>
      <c r="D5405" s="118"/>
      <c r="E5405" s="118"/>
      <c r="F5405" s="119"/>
      <c r="G5405" s="120"/>
      <c r="H5405" s="309"/>
      <c r="I5405" s="134">
        <f>SUBTOTAL(9,I5400:I5404)</f>
        <v>0.58329999999999993</v>
      </c>
    </row>
    <row r="5406" spans="1:9">
      <c r="A5406" s="96" t="s">
        <v>5869</v>
      </c>
      <c r="B5406" s="157"/>
      <c r="C5406" s="187"/>
      <c r="D5406" s="129"/>
      <c r="E5406" s="129"/>
      <c r="F5406" s="188"/>
      <c r="G5406" s="137"/>
      <c r="H5406" s="310"/>
      <c r="I5406" s="161"/>
    </row>
    <row r="5407" spans="1:9" ht="14.25">
      <c r="A5407" s="440" t="s">
        <v>5892</v>
      </c>
      <c r="B5407" s="108" t="s">
        <v>4739</v>
      </c>
      <c r="D5407" s="172"/>
      <c r="H5407" s="295"/>
    </row>
    <row r="5408" spans="1:9">
      <c r="A5408" s="96" t="s">
        <v>5869</v>
      </c>
      <c r="H5408" s="295"/>
    </row>
    <row r="5409" spans="1:9" ht="25.5">
      <c r="A5409" s="96" t="s">
        <v>5869</v>
      </c>
      <c r="B5409" s="90" t="s">
        <v>5562</v>
      </c>
      <c r="C5409" s="23" t="s">
        <v>1406</v>
      </c>
      <c r="D5409" s="124"/>
      <c r="E5409" s="125"/>
      <c r="F5409" s="24" t="s">
        <v>1407</v>
      </c>
      <c r="G5409" s="51" t="s">
        <v>2730</v>
      </c>
      <c r="H5409" s="311" t="s">
        <v>4415</v>
      </c>
      <c r="I5409" s="24" t="s">
        <v>1403</v>
      </c>
    </row>
    <row r="5410" spans="1:9">
      <c r="A5410" s="96" t="s">
        <v>5869</v>
      </c>
      <c r="B5410" s="97" t="s">
        <v>4944</v>
      </c>
      <c r="C5410" s="98" t="s">
        <v>1101</v>
      </c>
      <c r="D5410" s="81"/>
      <c r="E5410" s="66"/>
      <c r="F5410" s="66" t="str">
        <f>+VLOOKUP(C5410,$C$7896:$P$9810,4,FALSE)</f>
        <v>UN</v>
      </c>
      <c r="G5410" s="169">
        <f>+VLOOKUP(C5410,$C$7896:$P$9810,13,FALSE)</f>
        <v>0.3</v>
      </c>
      <c r="H5410" s="306">
        <v>1</v>
      </c>
      <c r="I5410" s="169">
        <f>G5410*H5410</f>
        <v>0.3</v>
      </c>
    </row>
    <row r="5411" spans="1:9">
      <c r="A5411" s="96" t="s">
        <v>5869</v>
      </c>
      <c r="B5411" s="97" t="s">
        <v>4951</v>
      </c>
      <c r="C5411" s="98" t="s">
        <v>5896</v>
      </c>
      <c r="D5411" s="111"/>
      <c r="E5411" s="173"/>
      <c r="F5411" s="66" t="str">
        <f>+VLOOKUP(C5411,$C$7896:$P$9810,4,FALSE)</f>
        <v>UN</v>
      </c>
      <c r="G5411" s="169">
        <f>+VLOOKUP(C5411,$C$7896:$P$9810,13,FALSE)</f>
        <v>1.22</v>
      </c>
      <c r="H5411" s="306">
        <v>5.0000000000000001E-3</v>
      </c>
      <c r="I5411" s="169">
        <f>G5411*H5411</f>
        <v>6.1000000000000004E-3</v>
      </c>
    </row>
    <row r="5412" spans="1:9">
      <c r="A5412" s="96" t="s">
        <v>5869</v>
      </c>
      <c r="B5412" s="97" t="s">
        <v>4902</v>
      </c>
      <c r="C5412" s="131" t="s">
        <v>364</v>
      </c>
      <c r="D5412" s="111"/>
      <c r="E5412" s="173"/>
      <c r="F5412" s="66" t="str">
        <f>+VLOOKUP(C5412,$C$7896:$P$9810,4,FALSE)</f>
        <v>ROL</v>
      </c>
      <c r="G5412" s="169">
        <f>+VLOOKUP(C5412,$C$7896:$P$9810,13,FALSE)</f>
        <v>4.4000000000000004</v>
      </c>
      <c r="H5412" s="306">
        <v>5.0000000000000001E-3</v>
      </c>
      <c r="I5412" s="169">
        <f>G5412*H5412</f>
        <v>2.2000000000000002E-2</v>
      </c>
    </row>
    <row r="5413" spans="1:9">
      <c r="A5413" s="96" t="s">
        <v>5869</v>
      </c>
      <c r="B5413" s="97" t="s">
        <v>4951</v>
      </c>
      <c r="C5413" s="98" t="s">
        <v>1649</v>
      </c>
      <c r="D5413" s="124"/>
      <c r="E5413" s="125"/>
      <c r="F5413" s="66" t="str">
        <f>+VLOOKUP(C5413,$C$7896:$P$9810,4,FALSE)</f>
        <v>UN</v>
      </c>
      <c r="G5413" s="169">
        <f>+VLOOKUP(C5413,$C$7896:$P$9810,13,FALSE)</f>
        <v>16</v>
      </c>
      <c r="H5413" s="186">
        <v>4.0000000000000001E-3</v>
      </c>
      <c r="I5413" s="169">
        <f>G5413*H5413</f>
        <v>6.4000000000000001E-2</v>
      </c>
    </row>
    <row r="5414" spans="1:9">
      <c r="A5414" s="96" t="s">
        <v>5869</v>
      </c>
      <c r="B5414" s="97" t="s">
        <v>4878</v>
      </c>
      <c r="C5414" s="98" t="s">
        <v>1462</v>
      </c>
      <c r="D5414" s="124"/>
      <c r="E5414" s="125"/>
      <c r="F5414" s="66" t="str">
        <f>+VLOOKUP(C5414,$C$7896:$P$9810,4,FALSE)</f>
        <v>UN</v>
      </c>
      <c r="G5414" s="169">
        <f>+VLOOKUP(C5414,$C$7896:$P$9810,13,FALSE)</f>
        <v>10.63</v>
      </c>
      <c r="H5414" s="102">
        <v>0.02</v>
      </c>
      <c r="I5414" s="169">
        <f>G5414*H5414</f>
        <v>0.21260000000000001</v>
      </c>
    </row>
    <row r="5415" spans="1:9">
      <c r="A5415" s="96" t="s">
        <v>5869</v>
      </c>
      <c r="B5415" s="116" t="s">
        <v>4421</v>
      </c>
      <c r="C5415" s="117"/>
      <c r="D5415" s="118"/>
      <c r="E5415" s="118"/>
      <c r="F5415" s="119"/>
      <c r="G5415" s="120"/>
      <c r="H5415" s="309"/>
      <c r="I5415" s="134">
        <f>SUBTOTAL(9,I5410:I5414)</f>
        <v>0.60470000000000002</v>
      </c>
    </row>
    <row r="5416" spans="1:9">
      <c r="A5416" s="96" t="s">
        <v>5869</v>
      </c>
      <c r="B5416" s="157"/>
      <c r="C5416" s="187"/>
      <c r="D5416" s="129"/>
      <c r="E5416" s="129"/>
      <c r="F5416" s="188"/>
      <c r="G5416" s="137"/>
      <c r="H5416" s="310"/>
      <c r="I5416" s="161"/>
    </row>
    <row r="5417" spans="1:9" ht="14.25">
      <c r="A5417" s="440" t="s">
        <v>5892</v>
      </c>
      <c r="B5417" s="108" t="s">
        <v>3671</v>
      </c>
      <c r="D5417" s="172"/>
      <c r="H5417" s="295"/>
    </row>
    <row r="5418" spans="1:9">
      <c r="A5418" s="96" t="s">
        <v>5869</v>
      </c>
      <c r="H5418" s="295"/>
    </row>
    <row r="5419" spans="1:9" ht="25.5">
      <c r="A5419" s="96" t="s">
        <v>5869</v>
      </c>
      <c r="B5419" s="90" t="s">
        <v>5562</v>
      </c>
      <c r="C5419" s="23" t="s">
        <v>1406</v>
      </c>
      <c r="D5419" s="124"/>
      <c r="E5419" s="125"/>
      <c r="F5419" s="24" t="s">
        <v>1407</v>
      </c>
      <c r="G5419" s="51" t="s">
        <v>2730</v>
      </c>
      <c r="H5419" s="311" t="s">
        <v>4415</v>
      </c>
      <c r="I5419" s="24" t="s">
        <v>1403</v>
      </c>
    </row>
    <row r="5420" spans="1:9">
      <c r="A5420" s="96" t="s">
        <v>5869</v>
      </c>
      <c r="B5420" s="97" t="s">
        <v>4884</v>
      </c>
      <c r="C5420" s="126" t="s">
        <v>520</v>
      </c>
      <c r="D5420" s="124"/>
      <c r="E5420" s="125"/>
      <c r="F5420" s="66" t="str">
        <f t="shared" ref="F5420:F5431" si="517">+VLOOKUP(C5420,$C$7896:$P$9810,4,FALSE)</f>
        <v>UN</v>
      </c>
      <c r="G5420" s="169">
        <f t="shared" ref="G5420:G5431" si="518">+VLOOKUP(C5420,$C$7896:$P$9810,13,FALSE)</f>
        <v>8.7499999999999994E-2</v>
      </c>
      <c r="H5420" s="306">
        <v>1</v>
      </c>
      <c r="I5420" s="169">
        <f t="shared" ref="I5420:I5431" si="519">G5420*H5420</f>
        <v>8.7499999999999994E-2</v>
      </c>
    </row>
    <row r="5421" spans="1:9">
      <c r="A5421" s="96" t="s">
        <v>5869</v>
      </c>
      <c r="B5421" s="97" t="s">
        <v>4879</v>
      </c>
      <c r="C5421" s="98" t="s">
        <v>545</v>
      </c>
      <c r="D5421" s="124"/>
      <c r="E5421" s="125"/>
      <c r="F5421" s="66" t="str">
        <f t="shared" si="517"/>
        <v>CM3</v>
      </c>
      <c r="G5421" s="169">
        <f t="shared" si="518"/>
        <v>8.6999999999999994E-3</v>
      </c>
      <c r="H5421" s="306">
        <v>10</v>
      </c>
      <c r="I5421" s="169">
        <f t="shared" si="519"/>
        <v>8.6999999999999994E-2</v>
      </c>
    </row>
    <row r="5422" spans="1:9">
      <c r="A5422" s="96" t="s">
        <v>5869</v>
      </c>
      <c r="B5422" s="97" t="s">
        <v>4881</v>
      </c>
      <c r="C5422" s="98" t="s">
        <v>546</v>
      </c>
      <c r="D5422" s="124"/>
      <c r="E5422" s="125"/>
      <c r="F5422" s="66" t="str">
        <f t="shared" si="517"/>
        <v>PQ</v>
      </c>
      <c r="G5422" s="169">
        <f t="shared" si="518"/>
        <v>15</v>
      </c>
      <c r="H5422" s="305">
        <v>5.0000000000000001E-3</v>
      </c>
      <c r="I5422" s="169">
        <f t="shared" si="519"/>
        <v>7.4999999999999997E-2</v>
      </c>
    </row>
    <row r="5423" spans="1:9">
      <c r="A5423" s="96" t="s">
        <v>5869</v>
      </c>
      <c r="B5423" s="97" t="s">
        <v>4944</v>
      </c>
      <c r="C5423" s="98" t="s">
        <v>1101</v>
      </c>
      <c r="D5423" s="81"/>
      <c r="E5423" s="66"/>
      <c r="F5423" s="66" t="str">
        <f t="shared" si="517"/>
        <v>UN</v>
      </c>
      <c r="G5423" s="169">
        <f t="shared" si="518"/>
        <v>0.3</v>
      </c>
      <c r="H5423" s="306">
        <v>1</v>
      </c>
      <c r="I5423" s="169">
        <f t="shared" si="519"/>
        <v>0.3</v>
      </c>
    </row>
    <row r="5424" spans="1:9">
      <c r="A5424" s="96" t="s">
        <v>5869</v>
      </c>
      <c r="B5424" s="97" t="s">
        <v>4951</v>
      </c>
      <c r="C5424" s="98" t="s">
        <v>5896</v>
      </c>
      <c r="D5424" s="111"/>
      <c r="E5424" s="173"/>
      <c r="F5424" s="66" t="str">
        <f t="shared" si="517"/>
        <v>UN</v>
      </c>
      <c r="G5424" s="169">
        <f t="shared" si="518"/>
        <v>1.22</v>
      </c>
      <c r="H5424" s="306">
        <v>5.0000000000000001E-3</v>
      </c>
      <c r="I5424" s="169">
        <f t="shared" si="519"/>
        <v>6.1000000000000004E-3</v>
      </c>
    </row>
    <row r="5425" spans="1:9">
      <c r="A5425" s="96" t="s">
        <v>5869</v>
      </c>
      <c r="B5425" s="97" t="s">
        <v>4956</v>
      </c>
      <c r="C5425" s="98" t="s">
        <v>323</v>
      </c>
      <c r="D5425" s="111"/>
      <c r="E5425" s="173"/>
      <c r="F5425" s="66" t="str">
        <f t="shared" si="517"/>
        <v>UN</v>
      </c>
      <c r="G5425" s="169">
        <f t="shared" si="518"/>
        <v>0.3</v>
      </c>
      <c r="H5425" s="306">
        <v>2E-3</v>
      </c>
      <c r="I5425" s="169">
        <f t="shared" si="519"/>
        <v>5.9999999999999995E-4</v>
      </c>
    </row>
    <row r="5426" spans="1:9">
      <c r="A5426" s="96" t="s">
        <v>5869</v>
      </c>
      <c r="B5426" s="97" t="s">
        <v>4953</v>
      </c>
      <c r="C5426" s="98" t="s">
        <v>1531</v>
      </c>
      <c r="D5426" s="111"/>
      <c r="E5426" s="173"/>
      <c r="F5426" s="66" t="str">
        <f t="shared" si="517"/>
        <v>FR</v>
      </c>
      <c r="G5426" s="169">
        <f t="shared" si="518"/>
        <v>3.04</v>
      </c>
      <c r="H5426" s="306">
        <v>2E-3</v>
      </c>
      <c r="I5426" s="169">
        <f t="shared" si="519"/>
        <v>6.0800000000000003E-3</v>
      </c>
    </row>
    <row r="5427" spans="1:9">
      <c r="A5427" s="96" t="s">
        <v>5869</v>
      </c>
      <c r="B5427" s="97" t="s">
        <v>4967</v>
      </c>
      <c r="C5427" s="98" t="s">
        <v>1510</v>
      </c>
      <c r="D5427" s="111"/>
      <c r="E5427" s="173"/>
      <c r="F5427" s="66" t="str">
        <f t="shared" si="517"/>
        <v>UN</v>
      </c>
      <c r="G5427" s="169">
        <f t="shared" si="518"/>
        <v>0.5625</v>
      </c>
      <c r="H5427" s="168">
        <v>1</v>
      </c>
      <c r="I5427" s="169">
        <f t="shared" si="519"/>
        <v>0.5625</v>
      </c>
    </row>
    <row r="5428" spans="1:9">
      <c r="A5428" s="96" t="s">
        <v>5869</v>
      </c>
      <c r="B5428" s="97" t="s">
        <v>4902</v>
      </c>
      <c r="C5428" s="131" t="s">
        <v>364</v>
      </c>
      <c r="D5428" s="111"/>
      <c r="E5428" s="173"/>
      <c r="F5428" s="66" t="str">
        <f t="shared" si="517"/>
        <v>ROL</v>
      </c>
      <c r="G5428" s="169">
        <f t="shared" si="518"/>
        <v>4.4000000000000004</v>
      </c>
      <c r="H5428" s="306">
        <v>5.0000000000000001E-3</v>
      </c>
      <c r="I5428" s="169">
        <f t="shared" si="519"/>
        <v>2.2000000000000002E-2</v>
      </c>
    </row>
    <row r="5429" spans="1:9">
      <c r="A5429" s="96" t="s">
        <v>5869</v>
      </c>
      <c r="B5429" s="97" t="s">
        <v>4951</v>
      </c>
      <c r="C5429" s="98" t="s">
        <v>1649</v>
      </c>
      <c r="D5429" s="124"/>
      <c r="E5429" s="125"/>
      <c r="F5429" s="66" t="str">
        <f t="shared" si="517"/>
        <v>UN</v>
      </c>
      <c r="G5429" s="169">
        <f t="shared" si="518"/>
        <v>16</v>
      </c>
      <c r="H5429" s="186">
        <v>4.0000000000000001E-3</v>
      </c>
      <c r="I5429" s="169">
        <f t="shared" si="519"/>
        <v>6.4000000000000001E-2</v>
      </c>
    </row>
    <row r="5430" spans="1:9">
      <c r="A5430" s="96" t="s">
        <v>5869</v>
      </c>
      <c r="B5430" s="97" t="s">
        <v>4878</v>
      </c>
      <c r="C5430" s="98" t="s">
        <v>1462</v>
      </c>
      <c r="D5430" s="124"/>
      <c r="E5430" s="125"/>
      <c r="F5430" s="66" t="str">
        <f t="shared" si="517"/>
        <v>UN</v>
      </c>
      <c r="G5430" s="169">
        <f t="shared" si="518"/>
        <v>10.63</v>
      </c>
      <c r="H5430" s="102">
        <v>0.02</v>
      </c>
      <c r="I5430" s="169">
        <f t="shared" si="519"/>
        <v>0.21260000000000001</v>
      </c>
    </row>
    <row r="5431" spans="1:9">
      <c r="A5431" s="96" t="s">
        <v>5869</v>
      </c>
      <c r="B5431" s="183"/>
      <c r="C5431" s="59" t="s">
        <v>3626</v>
      </c>
      <c r="D5431" s="124"/>
      <c r="E5431" s="125"/>
      <c r="F5431" s="66" t="str">
        <f t="shared" si="517"/>
        <v>DET</v>
      </c>
      <c r="G5431" s="169">
        <f t="shared" si="518"/>
        <v>0.72</v>
      </c>
      <c r="H5431" s="184">
        <f>+VLOOKUP(C5431,$C$7896:$P$9810,7,FALSE)</f>
        <v>1.3</v>
      </c>
      <c r="I5431" s="169">
        <f t="shared" si="519"/>
        <v>0.93599999999999994</v>
      </c>
    </row>
    <row r="5432" spans="1:9">
      <c r="A5432" s="96" t="s">
        <v>5869</v>
      </c>
      <c r="B5432" s="116" t="s">
        <v>4421</v>
      </c>
      <c r="C5432" s="117"/>
      <c r="D5432" s="118"/>
      <c r="E5432" s="118"/>
      <c r="F5432" s="119"/>
      <c r="G5432" s="120"/>
      <c r="H5432" s="309"/>
      <c r="I5432" s="134">
        <f>SUBTOTAL(9,I5420:I5431)</f>
        <v>2.3593799999999998</v>
      </c>
    </row>
    <row r="5433" spans="1:9">
      <c r="A5433" s="96" t="s">
        <v>5869</v>
      </c>
      <c r="B5433" s="157"/>
      <c r="C5433" s="187"/>
      <c r="D5433" s="129"/>
      <c r="E5433" s="129"/>
      <c r="F5433" s="188"/>
      <c r="G5433" s="137"/>
      <c r="H5433" s="310"/>
      <c r="I5433" s="161"/>
    </row>
    <row r="5434" spans="1:9" ht="14.25">
      <c r="A5434" s="440" t="s">
        <v>5892</v>
      </c>
      <c r="B5434" s="108" t="s">
        <v>4740</v>
      </c>
      <c r="D5434" s="172"/>
      <c r="H5434" s="295"/>
    </row>
    <row r="5435" spans="1:9">
      <c r="A5435" s="96" t="s">
        <v>5869</v>
      </c>
      <c r="H5435" s="295"/>
    </row>
    <row r="5436" spans="1:9" ht="25.5">
      <c r="A5436" s="96" t="s">
        <v>5869</v>
      </c>
      <c r="B5436" s="90" t="s">
        <v>5562</v>
      </c>
      <c r="C5436" s="23" t="s">
        <v>1406</v>
      </c>
      <c r="D5436" s="124"/>
      <c r="E5436" s="125"/>
      <c r="F5436" s="24" t="s">
        <v>1407</v>
      </c>
      <c r="G5436" s="51" t="s">
        <v>2730</v>
      </c>
      <c r="H5436" s="311" t="s">
        <v>4415</v>
      </c>
      <c r="I5436" s="24" t="s">
        <v>1403</v>
      </c>
    </row>
    <row r="5437" spans="1:9">
      <c r="A5437" s="96" t="s">
        <v>5869</v>
      </c>
      <c r="B5437" s="97" t="s">
        <v>4884</v>
      </c>
      <c r="C5437" s="126" t="s">
        <v>520</v>
      </c>
      <c r="D5437" s="124"/>
      <c r="E5437" s="125"/>
      <c r="F5437" s="66" t="str">
        <f t="shared" ref="F5437:F5448" si="520">+VLOOKUP(C5437,$C$7896:$P$9810,4,FALSE)</f>
        <v>UN</v>
      </c>
      <c r="G5437" s="169">
        <f t="shared" ref="G5437:G5448" si="521">+VLOOKUP(C5437,$C$7896:$P$9810,13,FALSE)</f>
        <v>8.7499999999999994E-2</v>
      </c>
      <c r="H5437" s="306">
        <v>1</v>
      </c>
      <c r="I5437" s="169">
        <f t="shared" ref="I5437:I5448" si="522">G5437*H5437</f>
        <v>8.7499999999999994E-2</v>
      </c>
    </row>
    <row r="5438" spans="1:9">
      <c r="A5438" s="96" t="s">
        <v>5869</v>
      </c>
      <c r="B5438" s="97" t="s">
        <v>4879</v>
      </c>
      <c r="C5438" s="98" t="s">
        <v>545</v>
      </c>
      <c r="D5438" s="124"/>
      <c r="E5438" s="125"/>
      <c r="F5438" s="66" t="str">
        <f t="shared" si="520"/>
        <v>CM3</v>
      </c>
      <c r="G5438" s="169">
        <f t="shared" si="521"/>
        <v>8.6999999999999994E-3</v>
      </c>
      <c r="H5438" s="306">
        <v>10</v>
      </c>
      <c r="I5438" s="169">
        <f t="shared" si="522"/>
        <v>8.6999999999999994E-2</v>
      </c>
    </row>
    <row r="5439" spans="1:9">
      <c r="A5439" s="96" t="s">
        <v>5869</v>
      </c>
      <c r="B5439" s="97" t="s">
        <v>4881</v>
      </c>
      <c r="C5439" s="98" t="s">
        <v>546</v>
      </c>
      <c r="D5439" s="124"/>
      <c r="E5439" s="125"/>
      <c r="F5439" s="66" t="str">
        <f t="shared" si="520"/>
        <v>PQ</v>
      </c>
      <c r="G5439" s="169">
        <f t="shared" si="521"/>
        <v>15</v>
      </c>
      <c r="H5439" s="305">
        <v>5.0000000000000001E-3</v>
      </c>
      <c r="I5439" s="169">
        <f t="shared" si="522"/>
        <v>7.4999999999999997E-2</v>
      </c>
    </row>
    <row r="5440" spans="1:9">
      <c r="A5440" s="96" t="s">
        <v>5869</v>
      </c>
      <c r="B5440" s="97" t="s">
        <v>4944</v>
      </c>
      <c r="C5440" s="98" t="s">
        <v>1101</v>
      </c>
      <c r="D5440" s="81"/>
      <c r="E5440" s="66"/>
      <c r="F5440" s="66" t="str">
        <f t="shared" si="520"/>
        <v>UN</v>
      </c>
      <c r="G5440" s="169">
        <f t="shared" si="521"/>
        <v>0.3</v>
      </c>
      <c r="H5440" s="306">
        <v>1</v>
      </c>
      <c r="I5440" s="169">
        <f t="shared" si="522"/>
        <v>0.3</v>
      </c>
    </row>
    <row r="5441" spans="1:9">
      <c r="A5441" s="96" t="s">
        <v>5869</v>
      </c>
      <c r="B5441" s="97" t="s">
        <v>4951</v>
      </c>
      <c r="C5441" s="98" t="s">
        <v>5896</v>
      </c>
      <c r="D5441" s="111"/>
      <c r="E5441" s="173"/>
      <c r="F5441" s="66" t="str">
        <f t="shared" si="520"/>
        <v>UN</v>
      </c>
      <c r="G5441" s="169">
        <f t="shared" si="521"/>
        <v>1.22</v>
      </c>
      <c r="H5441" s="306">
        <v>5.0000000000000001E-3</v>
      </c>
      <c r="I5441" s="169">
        <f t="shared" si="522"/>
        <v>6.1000000000000004E-3</v>
      </c>
    </row>
    <row r="5442" spans="1:9">
      <c r="A5442" s="96" t="s">
        <v>5869</v>
      </c>
      <c r="B5442" s="97" t="s">
        <v>4956</v>
      </c>
      <c r="C5442" s="98" t="s">
        <v>323</v>
      </c>
      <c r="D5442" s="111"/>
      <c r="E5442" s="173"/>
      <c r="F5442" s="66" t="str">
        <f t="shared" si="520"/>
        <v>UN</v>
      </c>
      <c r="G5442" s="169">
        <f t="shared" si="521"/>
        <v>0.3</v>
      </c>
      <c r="H5442" s="306">
        <v>2E-3</v>
      </c>
      <c r="I5442" s="169">
        <f t="shared" si="522"/>
        <v>5.9999999999999995E-4</v>
      </c>
    </row>
    <row r="5443" spans="1:9">
      <c r="A5443" s="96" t="s">
        <v>5869</v>
      </c>
      <c r="B5443" s="97" t="s">
        <v>4953</v>
      </c>
      <c r="C5443" s="98" t="s">
        <v>1531</v>
      </c>
      <c r="D5443" s="111"/>
      <c r="E5443" s="173"/>
      <c r="F5443" s="66" t="str">
        <f t="shared" si="520"/>
        <v>FR</v>
      </c>
      <c r="G5443" s="169">
        <f t="shared" si="521"/>
        <v>3.04</v>
      </c>
      <c r="H5443" s="306">
        <v>2E-3</v>
      </c>
      <c r="I5443" s="169">
        <f t="shared" si="522"/>
        <v>6.0800000000000003E-3</v>
      </c>
    </row>
    <row r="5444" spans="1:9">
      <c r="A5444" s="96" t="s">
        <v>5869</v>
      </c>
      <c r="B5444" s="97" t="s">
        <v>4967</v>
      </c>
      <c r="C5444" s="98" t="s">
        <v>1510</v>
      </c>
      <c r="D5444" s="111"/>
      <c r="E5444" s="173"/>
      <c r="F5444" s="66" t="str">
        <f t="shared" si="520"/>
        <v>UN</v>
      </c>
      <c r="G5444" s="169">
        <f t="shared" si="521"/>
        <v>0.5625</v>
      </c>
      <c r="H5444" s="168">
        <v>1</v>
      </c>
      <c r="I5444" s="169">
        <f t="shared" si="522"/>
        <v>0.5625</v>
      </c>
    </row>
    <row r="5445" spans="1:9">
      <c r="A5445" s="96" t="s">
        <v>5869</v>
      </c>
      <c r="B5445" s="97" t="s">
        <v>4902</v>
      </c>
      <c r="C5445" s="131" t="s">
        <v>364</v>
      </c>
      <c r="D5445" s="111"/>
      <c r="E5445" s="173"/>
      <c r="F5445" s="66" t="str">
        <f t="shared" si="520"/>
        <v>ROL</v>
      </c>
      <c r="G5445" s="169">
        <f t="shared" si="521"/>
        <v>4.4000000000000004</v>
      </c>
      <c r="H5445" s="306">
        <v>5.0000000000000001E-3</v>
      </c>
      <c r="I5445" s="169">
        <f t="shared" si="522"/>
        <v>2.2000000000000002E-2</v>
      </c>
    </row>
    <row r="5446" spans="1:9">
      <c r="A5446" s="96" t="s">
        <v>5869</v>
      </c>
      <c r="B5446" s="97" t="s">
        <v>4951</v>
      </c>
      <c r="C5446" s="98" t="s">
        <v>1649</v>
      </c>
      <c r="D5446" s="124"/>
      <c r="E5446" s="125"/>
      <c r="F5446" s="66" t="str">
        <f t="shared" si="520"/>
        <v>UN</v>
      </c>
      <c r="G5446" s="169">
        <f t="shared" si="521"/>
        <v>16</v>
      </c>
      <c r="H5446" s="186">
        <v>4.0000000000000001E-3</v>
      </c>
      <c r="I5446" s="169">
        <f t="shared" si="522"/>
        <v>6.4000000000000001E-2</v>
      </c>
    </row>
    <row r="5447" spans="1:9">
      <c r="A5447" s="96" t="s">
        <v>5869</v>
      </c>
      <c r="B5447" s="97" t="s">
        <v>4878</v>
      </c>
      <c r="C5447" s="98" t="s">
        <v>1462</v>
      </c>
      <c r="D5447" s="124"/>
      <c r="E5447" s="125"/>
      <c r="F5447" s="66" t="str">
        <f t="shared" si="520"/>
        <v>UN</v>
      </c>
      <c r="G5447" s="169">
        <f t="shared" si="521"/>
        <v>10.63</v>
      </c>
      <c r="H5447" s="102">
        <v>0.02</v>
      </c>
      <c r="I5447" s="169">
        <f t="shared" si="522"/>
        <v>0.21260000000000001</v>
      </c>
    </row>
    <row r="5448" spans="1:9">
      <c r="A5448" s="96" t="s">
        <v>5869</v>
      </c>
      <c r="B5448" s="183"/>
      <c r="C5448" s="59" t="s">
        <v>3672</v>
      </c>
      <c r="D5448" s="124"/>
      <c r="E5448" s="125"/>
      <c r="F5448" s="66" t="str">
        <f t="shared" si="520"/>
        <v>DET</v>
      </c>
      <c r="G5448" s="169">
        <f t="shared" si="521"/>
        <v>14</v>
      </c>
      <c r="H5448" s="184">
        <v>1</v>
      </c>
      <c r="I5448" s="169">
        <f t="shared" si="522"/>
        <v>14</v>
      </c>
    </row>
    <row r="5449" spans="1:9">
      <c r="A5449" s="96" t="s">
        <v>5869</v>
      </c>
      <c r="B5449" s="116" t="s">
        <v>4421</v>
      </c>
      <c r="C5449" s="117"/>
      <c r="D5449" s="118"/>
      <c r="E5449" s="118"/>
      <c r="F5449" s="119"/>
      <c r="G5449" s="120"/>
      <c r="H5449" s="309"/>
      <c r="I5449" s="134">
        <f>SUBTOTAL(9,I5437:I5448)</f>
        <v>15.42338</v>
      </c>
    </row>
    <row r="5450" spans="1:9">
      <c r="A5450" s="96" t="s">
        <v>5869</v>
      </c>
      <c r="B5450" s="157"/>
      <c r="C5450" s="187"/>
      <c r="D5450" s="129"/>
      <c r="E5450" s="129"/>
      <c r="F5450" s="188"/>
      <c r="G5450" s="137"/>
      <c r="H5450" s="310"/>
      <c r="I5450" s="161"/>
    </row>
    <row r="5451" spans="1:9" ht="14.25">
      <c r="A5451" s="440" t="s">
        <v>5892</v>
      </c>
      <c r="B5451" s="108" t="s">
        <v>4741</v>
      </c>
      <c r="D5451" s="172"/>
      <c r="H5451" s="295"/>
    </row>
    <row r="5452" spans="1:9">
      <c r="A5452" s="96" t="s">
        <v>5869</v>
      </c>
      <c r="H5452" s="295"/>
    </row>
    <row r="5453" spans="1:9" ht="25.5">
      <c r="A5453" s="96" t="s">
        <v>5869</v>
      </c>
      <c r="B5453" s="90" t="s">
        <v>5562</v>
      </c>
      <c r="C5453" s="23" t="s">
        <v>1406</v>
      </c>
      <c r="D5453" s="124"/>
      <c r="E5453" s="125"/>
      <c r="F5453" s="24" t="s">
        <v>1407</v>
      </c>
      <c r="G5453" s="51" t="s">
        <v>2730</v>
      </c>
      <c r="H5453" s="311" t="s">
        <v>4415</v>
      </c>
      <c r="I5453" s="24" t="s">
        <v>1403</v>
      </c>
    </row>
    <row r="5454" spans="1:9">
      <c r="A5454" s="96" t="s">
        <v>5869</v>
      </c>
      <c r="B5454" s="97" t="s">
        <v>4884</v>
      </c>
      <c r="C5454" s="126" t="s">
        <v>520</v>
      </c>
      <c r="D5454" s="124"/>
      <c r="E5454" s="125"/>
      <c r="F5454" s="66" t="str">
        <f t="shared" ref="F5454:F5465" si="523">+VLOOKUP(C5454,$C$7896:$P$9810,4,FALSE)</f>
        <v>UN</v>
      </c>
      <c r="G5454" s="169">
        <f t="shared" ref="G5454:G5465" si="524">+VLOOKUP(C5454,$C$7896:$P$9810,13,FALSE)</f>
        <v>8.7499999999999994E-2</v>
      </c>
      <c r="H5454" s="306">
        <v>1</v>
      </c>
      <c r="I5454" s="169">
        <f t="shared" ref="I5454:I5465" si="525">G5454*H5454</f>
        <v>8.7499999999999994E-2</v>
      </c>
    </row>
    <row r="5455" spans="1:9">
      <c r="A5455" s="96" t="s">
        <v>5869</v>
      </c>
      <c r="B5455" s="97" t="s">
        <v>4879</v>
      </c>
      <c r="C5455" s="98" t="s">
        <v>545</v>
      </c>
      <c r="D5455" s="124"/>
      <c r="E5455" s="125"/>
      <c r="F5455" s="66" t="str">
        <f t="shared" si="523"/>
        <v>CM3</v>
      </c>
      <c r="G5455" s="169">
        <f t="shared" si="524"/>
        <v>8.6999999999999994E-3</v>
      </c>
      <c r="H5455" s="306">
        <v>10</v>
      </c>
      <c r="I5455" s="169">
        <f t="shared" si="525"/>
        <v>8.6999999999999994E-2</v>
      </c>
    </row>
    <row r="5456" spans="1:9">
      <c r="A5456" s="96" t="s">
        <v>5869</v>
      </c>
      <c r="B5456" s="97" t="s">
        <v>4881</v>
      </c>
      <c r="C5456" s="98" t="s">
        <v>546</v>
      </c>
      <c r="D5456" s="124"/>
      <c r="E5456" s="125"/>
      <c r="F5456" s="66" t="str">
        <f t="shared" si="523"/>
        <v>PQ</v>
      </c>
      <c r="G5456" s="169">
        <f t="shared" si="524"/>
        <v>15</v>
      </c>
      <c r="H5456" s="305">
        <v>5.0000000000000001E-3</v>
      </c>
      <c r="I5456" s="169">
        <f t="shared" si="525"/>
        <v>7.4999999999999997E-2</v>
      </c>
    </row>
    <row r="5457" spans="1:9">
      <c r="A5457" s="96" t="s">
        <v>5869</v>
      </c>
      <c r="B5457" s="97" t="s">
        <v>4944</v>
      </c>
      <c r="C5457" s="98" t="s">
        <v>1101</v>
      </c>
      <c r="D5457" s="81"/>
      <c r="E5457" s="66"/>
      <c r="F5457" s="66" t="str">
        <f t="shared" si="523"/>
        <v>UN</v>
      </c>
      <c r="G5457" s="169">
        <f t="shared" si="524"/>
        <v>0.3</v>
      </c>
      <c r="H5457" s="306">
        <v>1</v>
      </c>
      <c r="I5457" s="169">
        <f t="shared" si="525"/>
        <v>0.3</v>
      </c>
    </row>
    <row r="5458" spans="1:9">
      <c r="A5458" s="96" t="s">
        <v>5869</v>
      </c>
      <c r="B5458" s="97" t="s">
        <v>4951</v>
      </c>
      <c r="C5458" s="98" t="s">
        <v>5896</v>
      </c>
      <c r="D5458" s="111"/>
      <c r="E5458" s="173"/>
      <c r="F5458" s="66" t="str">
        <f t="shared" si="523"/>
        <v>UN</v>
      </c>
      <c r="G5458" s="169">
        <f t="shared" si="524"/>
        <v>1.22</v>
      </c>
      <c r="H5458" s="306">
        <v>5.0000000000000001E-3</v>
      </c>
      <c r="I5458" s="169">
        <f t="shared" si="525"/>
        <v>6.1000000000000004E-3</v>
      </c>
    </row>
    <row r="5459" spans="1:9">
      <c r="A5459" s="96" t="s">
        <v>5869</v>
      </c>
      <c r="B5459" s="97" t="s">
        <v>4956</v>
      </c>
      <c r="C5459" s="98" t="s">
        <v>323</v>
      </c>
      <c r="D5459" s="111"/>
      <c r="E5459" s="173"/>
      <c r="F5459" s="66" t="str">
        <f t="shared" si="523"/>
        <v>UN</v>
      </c>
      <c r="G5459" s="169">
        <f t="shared" si="524"/>
        <v>0.3</v>
      </c>
      <c r="H5459" s="306">
        <v>2E-3</v>
      </c>
      <c r="I5459" s="169">
        <f t="shared" si="525"/>
        <v>5.9999999999999995E-4</v>
      </c>
    </row>
    <row r="5460" spans="1:9">
      <c r="A5460" s="96" t="s">
        <v>5869</v>
      </c>
      <c r="B5460" s="97" t="s">
        <v>4953</v>
      </c>
      <c r="C5460" s="98" t="s">
        <v>1531</v>
      </c>
      <c r="D5460" s="111"/>
      <c r="E5460" s="173"/>
      <c r="F5460" s="66" t="str">
        <f t="shared" si="523"/>
        <v>FR</v>
      </c>
      <c r="G5460" s="169">
        <f t="shared" si="524"/>
        <v>3.04</v>
      </c>
      <c r="H5460" s="306">
        <v>2E-3</v>
      </c>
      <c r="I5460" s="169">
        <f t="shared" si="525"/>
        <v>6.0800000000000003E-3</v>
      </c>
    </row>
    <row r="5461" spans="1:9">
      <c r="A5461" s="96" t="s">
        <v>5869</v>
      </c>
      <c r="B5461" s="97" t="s">
        <v>4967</v>
      </c>
      <c r="C5461" s="98" t="s">
        <v>1510</v>
      </c>
      <c r="D5461" s="111"/>
      <c r="E5461" s="173"/>
      <c r="F5461" s="66" t="str">
        <f t="shared" si="523"/>
        <v>UN</v>
      </c>
      <c r="G5461" s="169">
        <f t="shared" si="524"/>
        <v>0.5625</v>
      </c>
      <c r="H5461" s="168">
        <v>1</v>
      </c>
      <c r="I5461" s="169">
        <f t="shared" si="525"/>
        <v>0.5625</v>
      </c>
    </row>
    <row r="5462" spans="1:9">
      <c r="A5462" s="96" t="s">
        <v>5869</v>
      </c>
      <c r="B5462" s="97" t="s">
        <v>4902</v>
      </c>
      <c r="C5462" s="131" t="s">
        <v>364</v>
      </c>
      <c r="D5462" s="111"/>
      <c r="E5462" s="173"/>
      <c r="F5462" s="66" t="str">
        <f t="shared" si="523"/>
        <v>ROL</v>
      </c>
      <c r="G5462" s="169">
        <f t="shared" si="524"/>
        <v>4.4000000000000004</v>
      </c>
      <c r="H5462" s="306">
        <v>5.0000000000000001E-3</v>
      </c>
      <c r="I5462" s="169">
        <f t="shared" si="525"/>
        <v>2.2000000000000002E-2</v>
      </c>
    </row>
    <row r="5463" spans="1:9">
      <c r="A5463" s="96" t="s">
        <v>5869</v>
      </c>
      <c r="B5463" s="97" t="s">
        <v>4951</v>
      </c>
      <c r="C5463" s="98" t="s">
        <v>1649</v>
      </c>
      <c r="D5463" s="124"/>
      <c r="E5463" s="125"/>
      <c r="F5463" s="66" t="str">
        <f t="shared" si="523"/>
        <v>UN</v>
      </c>
      <c r="G5463" s="169">
        <f t="shared" si="524"/>
        <v>16</v>
      </c>
      <c r="H5463" s="186">
        <v>4.0000000000000001E-3</v>
      </c>
      <c r="I5463" s="169">
        <f t="shared" si="525"/>
        <v>6.4000000000000001E-2</v>
      </c>
    </row>
    <row r="5464" spans="1:9">
      <c r="A5464" s="96" t="s">
        <v>5869</v>
      </c>
      <c r="B5464" s="97" t="s">
        <v>4878</v>
      </c>
      <c r="C5464" s="98" t="s">
        <v>1462</v>
      </c>
      <c r="D5464" s="124"/>
      <c r="E5464" s="125"/>
      <c r="F5464" s="66" t="str">
        <f t="shared" si="523"/>
        <v>UN</v>
      </c>
      <c r="G5464" s="169">
        <f t="shared" si="524"/>
        <v>10.63</v>
      </c>
      <c r="H5464" s="102">
        <v>0.02</v>
      </c>
      <c r="I5464" s="169">
        <f t="shared" si="525"/>
        <v>0.21260000000000001</v>
      </c>
    </row>
    <row r="5465" spans="1:9">
      <c r="A5465" s="96" t="s">
        <v>5869</v>
      </c>
      <c r="B5465" s="183"/>
      <c r="C5465" s="59" t="s">
        <v>3673</v>
      </c>
      <c r="D5465" s="124"/>
      <c r="E5465" s="125"/>
      <c r="F5465" s="66" t="str">
        <f t="shared" si="523"/>
        <v>DET</v>
      </c>
      <c r="G5465" s="169">
        <f t="shared" si="524"/>
        <v>41</v>
      </c>
      <c r="H5465" s="184">
        <v>1</v>
      </c>
      <c r="I5465" s="169">
        <f t="shared" si="525"/>
        <v>41</v>
      </c>
    </row>
    <row r="5466" spans="1:9">
      <c r="A5466" s="96" t="s">
        <v>5869</v>
      </c>
      <c r="B5466" s="116" t="s">
        <v>4421</v>
      </c>
      <c r="C5466" s="117"/>
      <c r="D5466" s="118"/>
      <c r="E5466" s="118"/>
      <c r="F5466" s="119"/>
      <c r="G5466" s="120"/>
      <c r="H5466" s="309"/>
      <c r="I5466" s="134">
        <f>SUBTOTAL(9,I5454:I5465)</f>
        <v>42.423380000000002</v>
      </c>
    </row>
    <row r="5467" spans="1:9">
      <c r="A5467" s="96" t="s">
        <v>5869</v>
      </c>
      <c r="B5467" s="157"/>
      <c r="C5467" s="187"/>
      <c r="D5467" s="129"/>
      <c r="E5467" s="129"/>
      <c r="F5467" s="188"/>
      <c r="G5467" s="137"/>
      <c r="H5467" s="310"/>
      <c r="I5467" s="161"/>
    </row>
    <row r="5468" spans="1:9" ht="14.25">
      <c r="A5468" s="440" t="s">
        <v>5892</v>
      </c>
      <c r="B5468" s="108" t="s">
        <v>4745</v>
      </c>
      <c r="D5468" s="172"/>
      <c r="H5468" s="295"/>
    </row>
    <row r="5469" spans="1:9">
      <c r="A5469" s="96" t="s">
        <v>5869</v>
      </c>
      <c r="H5469" s="295"/>
    </row>
    <row r="5470" spans="1:9" ht="25.5">
      <c r="A5470" s="96" t="s">
        <v>5869</v>
      </c>
      <c r="B5470" s="90" t="s">
        <v>5562</v>
      </c>
      <c r="C5470" s="23" t="s">
        <v>1406</v>
      </c>
      <c r="D5470" s="124"/>
      <c r="E5470" s="125"/>
      <c r="F5470" s="24" t="s">
        <v>1407</v>
      </c>
      <c r="G5470" s="51" t="s">
        <v>2730</v>
      </c>
      <c r="H5470" s="311" t="s">
        <v>4415</v>
      </c>
      <c r="I5470" s="24" t="s">
        <v>1403</v>
      </c>
    </row>
    <row r="5471" spans="1:9">
      <c r="A5471" s="96" t="s">
        <v>5869</v>
      </c>
      <c r="B5471" s="97" t="s">
        <v>4884</v>
      </c>
      <c r="C5471" s="126" t="s">
        <v>520</v>
      </c>
      <c r="D5471" s="124"/>
      <c r="E5471" s="125"/>
      <c r="F5471" s="66" t="str">
        <f t="shared" ref="F5471:F5482" si="526">+VLOOKUP(C5471,$C$7896:$P$9810,4,FALSE)</f>
        <v>UN</v>
      </c>
      <c r="G5471" s="169">
        <f t="shared" ref="G5471:G5482" si="527">+VLOOKUP(C5471,$C$7896:$P$9810,13,FALSE)</f>
        <v>8.7499999999999994E-2</v>
      </c>
      <c r="H5471" s="306">
        <v>1</v>
      </c>
      <c r="I5471" s="169">
        <f t="shared" ref="I5471:I5482" si="528">G5471*H5471</f>
        <v>8.7499999999999994E-2</v>
      </c>
    </row>
    <row r="5472" spans="1:9">
      <c r="A5472" s="96" t="s">
        <v>5869</v>
      </c>
      <c r="B5472" s="97" t="s">
        <v>4879</v>
      </c>
      <c r="C5472" s="98" t="s">
        <v>545</v>
      </c>
      <c r="D5472" s="124"/>
      <c r="E5472" s="125"/>
      <c r="F5472" s="66" t="str">
        <f t="shared" si="526"/>
        <v>CM3</v>
      </c>
      <c r="G5472" s="169">
        <f t="shared" si="527"/>
        <v>8.6999999999999994E-3</v>
      </c>
      <c r="H5472" s="306">
        <v>10</v>
      </c>
      <c r="I5472" s="169">
        <f t="shared" si="528"/>
        <v>8.6999999999999994E-2</v>
      </c>
    </row>
    <row r="5473" spans="1:9">
      <c r="A5473" s="96" t="s">
        <v>5869</v>
      </c>
      <c r="B5473" s="97" t="s">
        <v>4881</v>
      </c>
      <c r="C5473" s="98" t="s">
        <v>546</v>
      </c>
      <c r="D5473" s="124"/>
      <c r="E5473" s="125"/>
      <c r="F5473" s="66" t="str">
        <f t="shared" si="526"/>
        <v>PQ</v>
      </c>
      <c r="G5473" s="169">
        <f t="shared" si="527"/>
        <v>15</v>
      </c>
      <c r="H5473" s="305">
        <v>5.0000000000000001E-3</v>
      </c>
      <c r="I5473" s="169">
        <f t="shared" si="528"/>
        <v>7.4999999999999997E-2</v>
      </c>
    </row>
    <row r="5474" spans="1:9">
      <c r="A5474" s="96" t="s">
        <v>5869</v>
      </c>
      <c r="B5474" s="97" t="s">
        <v>4944</v>
      </c>
      <c r="C5474" s="98" t="s">
        <v>1101</v>
      </c>
      <c r="D5474" s="81"/>
      <c r="E5474" s="66"/>
      <c r="F5474" s="66" t="str">
        <f t="shared" si="526"/>
        <v>UN</v>
      </c>
      <c r="G5474" s="169">
        <f t="shared" si="527"/>
        <v>0.3</v>
      </c>
      <c r="H5474" s="306">
        <v>1</v>
      </c>
      <c r="I5474" s="169">
        <f t="shared" si="528"/>
        <v>0.3</v>
      </c>
    </row>
    <row r="5475" spans="1:9">
      <c r="A5475" s="96" t="s">
        <v>5869</v>
      </c>
      <c r="B5475" s="97" t="s">
        <v>4951</v>
      </c>
      <c r="C5475" s="98" t="s">
        <v>5896</v>
      </c>
      <c r="D5475" s="111"/>
      <c r="E5475" s="173"/>
      <c r="F5475" s="66" t="str">
        <f t="shared" si="526"/>
        <v>UN</v>
      </c>
      <c r="G5475" s="169">
        <f t="shared" si="527"/>
        <v>1.22</v>
      </c>
      <c r="H5475" s="306">
        <v>5.0000000000000001E-3</v>
      </c>
      <c r="I5475" s="169">
        <f t="shared" si="528"/>
        <v>6.1000000000000004E-3</v>
      </c>
    </row>
    <row r="5476" spans="1:9">
      <c r="A5476" s="96" t="s">
        <v>5869</v>
      </c>
      <c r="B5476" s="97" t="s">
        <v>4956</v>
      </c>
      <c r="C5476" s="98" t="s">
        <v>323</v>
      </c>
      <c r="D5476" s="111"/>
      <c r="E5476" s="173"/>
      <c r="F5476" s="66" t="str">
        <f t="shared" si="526"/>
        <v>UN</v>
      </c>
      <c r="G5476" s="169">
        <f t="shared" si="527"/>
        <v>0.3</v>
      </c>
      <c r="H5476" s="306">
        <v>2E-3</v>
      </c>
      <c r="I5476" s="169">
        <f t="shared" si="528"/>
        <v>5.9999999999999995E-4</v>
      </c>
    </row>
    <row r="5477" spans="1:9">
      <c r="A5477" s="96" t="s">
        <v>5869</v>
      </c>
      <c r="B5477" s="97" t="s">
        <v>4953</v>
      </c>
      <c r="C5477" s="98" t="s">
        <v>1531</v>
      </c>
      <c r="D5477" s="111"/>
      <c r="E5477" s="173"/>
      <c r="F5477" s="66" t="str">
        <f t="shared" si="526"/>
        <v>FR</v>
      </c>
      <c r="G5477" s="169">
        <f t="shared" si="527"/>
        <v>3.04</v>
      </c>
      <c r="H5477" s="306">
        <v>2E-3</v>
      </c>
      <c r="I5477" s="169">
        <f t="shared" si="528"/>
        <v>6.0800000000000003E-3</v>
      </c>
    </row>
    <row r="5478" spans="1:9">
      <c r="A5478" s="96" t="s">
        <v>5869</v>
      </c>
      <c r="B5478" s="97" t="s">
        <v>4967</v>
      </c>
      <c r="C5478" s="98" t="s">
        <v>1510</v>
      </c>
      <c r="D5478" s="111"/>
      <c r="E5478" s="173"/>
      <c r="F5478" s="66" t="str">
        <f t="shared" si="526"/>
        <v>UN</v>
      </c>
      <c r="G5478" s="169">
        <f t="shared" si="527"/>
        <v>0.5625</v>
      </c>
      <c r="H5478" s="168">
        <v>1</v>
      </c>
      <c r="I5478" s="169">
        <f t="shared" si="528"/>
        <v>0.5625</v>
      </c>
    </row>
    <row r="5479" spans="1:9">
      <c r="A5479" s="96" t="s">
        <v>5869</v>
      </c>
      <c r="B5479" s="97" t="s">
        <v>4902</v>
      </c>
      <c r="C5479" s="131" t="s">
        <v>364</v>
      </c>
      <c r="D5479" s="111"/>
      <c r="E5479" s="173"/>
      <c r="F5479" s="66" t="str">
        <f t="shared" si="526"/>
        <v>ROL</v>
      </c>
      <c r="G5479" s="169">
        <f t="shared" si="527"/>
        <v>4.4000000000000004</v>
      </c>
      <c r="H5479" s="306">
        <v>5.0000000000000001E-3</v>
      </c>
      <c r="I5479" s="169">
        <f t="shared" si="528"/>
        <v>2.2000000000000002E-2</v>
      </c>
    </row>
    <row r="5480" spans="1:9">
      <c r="A5480" s="96" t="s">
        <v>5869</v>
      </c>
      <c r="B5480" s="97" t="s">
        <v>4951</v>
      </c>
      <c r="C5480" s="98" t="s">
        <v>1649</v>
      </c>
      <c r="D5480" s="124"/>
      <c r="E5480" s="125"/>
      <c r="F5480" s="66" t="str">
        <f t="shared" si="526"/>
        <v>UN</v>
      </c>
      <c r="G5480" s="169">
        <f t="shared" si="527"/>
        <v>16</v>
      </c>
      <c r="H5480" s="186">
        <v>4.0000000000000001E-3</v>
      </c>
      <c r="I5480" s="169">
        <f t="shared" si="528"/>
        <v>6.4000000000000001E-2</v>
      </c>
    </row>
    <row r="5481" spans="1:9">
      <c r="A5481" s="96" t="s">
        <v>5869</v>
      </c>
      <c r="B5481" s="97" t="s">
        <v>4878</v>
      </c>
      <c r="C5481" s="98" t="s">
        <v>1462</v>
      </c>
      <c r="D5481" s="124"/>
      <c r="E5481" s="125"/>
      <c r="F5481" s="66" t="str">
        <f t="shared" si="526"/>
        <v>UN</v>
      </c>
      <c r="G5481" s="169">
        <f t="shared" si="527"/>
        <v>10.63</v>
      </c>
      <c r="H5481" s="102">
        <v>0.02</v>
      </c>
      <c r="I5481" s="169">
        <f t="shared" si="528"/>
        <v>0.21260000000000001</v>
      </c>
    </row>
    <row r="5482" spans="1:9">
      <c r="A5482" s="96" t="s">
        <v>5869</v>
      </c>
      <c r="B5482" s="183"/>
      <c r="C5482" s="59" t="s">
        <v>3677</v>
      </c>
      <c r="D5482" s="124"/>
      <c r="E5482" s="125"/>
      <c r="F5482" s="66" t="str">
        <f t="shared" si="526"/>
        <v>DET</v>
      </c>
      <c r="G5482" s="169">
        <f t="shared" si="527"/>
        <v>15</v>
      </c>
      <c r="H5482" s="184">
        <v>1</v>
      </c>
      <c r="I5482" s="169">
        <f t="shared" si="528"/>
        <v>15</v>
      </c>
    </row>
    <row r="5483" spans="1:9">
      <c r="A5483" s="96" t="s">
        <v>5869</v>
      </c>
      <c r="B5483" s="116" t="s">
        <v>4421</v>
      </c>
      <c r="C5483" s="117"/>
      <c r="D5483" s="118"/>
      <c r="E5483" s="118"/>
      <c r="F5483" s="119"/>
      <c r="G5483" s="120"/>
      <c r="H5483" s="309"/>
      <c r="I5483" s="134">
        <f>SUBTOTAL(9,I5471:I5482)</f>
        <v>16.423380000000002</v>
      </c>
    </row>
    <row r="5484" spans="1:9">
      <c r="A5484" s="96" t="s">
        <v>5869</v>
      </c>
      <c r="B5484" s="157"/>
      <c r="C5484" s="187"/>
      <c r="D5484" s="129"/>
      <c r="E5484" s="129"/>
      <c r="F5484" s="188"/>
      <c r="G5484" s="137"/>
      <c r="H5484" s="310"/>
      <c r="I5484" s="161"/>
    </row>
    <row r="5485" spans="1:9" ht="14.25">
      <c r="A5485" s="440" t="s">
        <v>5892</v>
      </c>
      <c r="B5485" s="108" t="s">
        <v>4742</v>
      </c>
      <c r="D5485" s="172"/>
      <c r="H5485" s="295"/>
    </row>
    <row r="5486" spans="1:9">
      <c r="A5486" s="96" t="s">
        <v>5869</v>
      </c>
      <c r="H5486" s="295"/>
    </row>
    <row r="5487" spans="1:9" ht="25.5">
      <c r="A5487" s="96" t="s">
        <v>5869</v>
      </c>
      <c r="B5487" s="90" t="s">
        <v>5562</v>
      </c>
      <c r="C5487" s="23" t="s">
        <v>1406</v>
      </c>
      <c r="D5487" s="124"/>
      <c r="E5487" s="125"/>
      <c r="F5487" s="24" t="s">
        <v>1407</v>
      </c>
      <c r="G5487" s="51" t="s">
        <v>2730</v>
      </c>
      <c r="H5487" s="311" t="s">
        <v>4415</v>
      </c>
      <c r="I5487" s="24" t="s">
        <v>1403</v>
      </c>
    </row>
    <row r="5488" spans="1:9">
      <c r="A5488" s="96" t="s">
        <v>5869</v>
      </c>
      <c r="B5488" s="97" t="s">
        <v>4884</v>
      </c>
      <c r="C5488" s="126" t="s">
        <v>520</v>
      </c>
      <c r="D5488" s="124"/>
      <c r="E5488" s="125"/>
      <c r="F5488" s="66" t="str">
        <f t="shared" ref="F5488:F5499" si="529">+VLOOKUP(C5488,$C$7896:$P$9810,4,FALSE)</f>
        <v>UN</v>
      </c>
      <c r="G5488" s="169">
        <f t="shared" ref="G5488:G5499" si="530">+VLOOKUP(C5488,$C$7896:$P$9810,13,FALSE)</f>
        <v>8.7499999999999994E-2</v>
      </c>
      <c r="H5488" s="306">
        <v>1</v>
      </c>
      <c r="I5488" s="169">
        <f t="shared" ref="I5488:I5499" si="531">G5488*H5488</f>
        <v>8.7499999999999994E-2</v>
      </c>
    </row>
    <row r="5489" spans="1:9">
      <c r="A5489" s="96" t="s">
        <v>5869</v>
      </c>
      <c r="B5489" s="97" t="s">
        <v>4879</v>
      </c>
      <c r="C5489" s="98" t="s">
        <v>545</v>
      </c>
      <c r="D5489" s="124"/>
      <c r="E5489" s="125"/>
      <c r="F5489" s="66" t="str">
        <f t="shared" si="529"/>
        <v>CM3</v>
      </c>
      <c r="G5489" s="169">
        <f t="shared" si="530"/>
        <v>8.6999999999999994E-3</v>
      </c>
      <c r="H5489" s="306">
        <v>10</v>
      </c>
      <c r="I5489" s="169">
        <f t="shared" si="531"/>
        <v>8.6999999999999994E-2</v>
      </c>
    </row>
    <row r="5490" spans="1:9">
      <c r="A5490" s="96" t="s">
        <v>5869</v>
      </c>
      <c r="B5490" s="97" t="s">
        <v>4881</v>
      </c>
      <c r="C5490" s="98" t="s">
        <v>546</v>
      </c>
      <c r="D5490" s="124"/>
      <c r="E5490" s="125"/>
      <c r="F5490" s="66" t="str">
        <f t="shared" si="529"/>
        <v>PQ</v>
      </c>
      <c r="G5490" s="169">
        <f t="shared" si="530"/>
        <v>15</v>
      </c>
      <c r="H5490" s="305">
        <v>5.0000000000000001E-3</v>
      </c>
      <c r="I5490" s="169">
        <f t="shared" si="531"/>
        <v>7.4999999999999997E-2</v>
      </c>
    </row>
    <row r="5491" spans="1:9">
      <c r="A5491" s="96" t="s">
        <v>5869</v>
      </c>
      <c r="B5491" s="97" t="s">
        <v>4944</v>
      </c>
      <c r="C5491" s="98" t="s">
        <v>1101</v>
      </c>
      <c r="D5491" s="81"/>
      <c r="E5491" s="66"/>
      <c r="F5491" s="66" t="str">
        <f t="shared" si="529"/>
        <v>UN</v>
      </c>
      <c r="G5491" s="169">
        <f t="shared" si="530"/>
        <v>0.3</v>
      </c>
      <c r="H5491" s="306">
        <v>1</v>
      </c>
      <c r="I5491" s="169">
        <f t="shared" si="531"/>
        <v>0.3</v>
      </c>
    </row>
    <row r="5492" spans="1:9">
      <c r="A5492" s="96" t="s">
        <v>5869</v>
      </c>
      <c r="B5492" s="97" t="s">
        <v>4951</v>
      </c>
      <c r="C5492" s="98" t="s">
        <v>5896</v>
      </c>
      <c r="D5492" s="111"/>
      <c r="E5492" s="173"/>
      <c r="F5492" s="66" t="str">
        <f t="shared" si="529"/>
        <v>UN</v>
      </c>
      <c r="G5492" s="169">
        <f t="shared" si="530"/>
        <v>1.22</v>
      </c>
      <c r="H5492" s="306">
        <v>5.0000000000000001E-3</v>
      </c>
      <c r="I5492" s="169">
        <f t="shared" si="531"/>
        <v>6.1000000000000004E-3</v>
      </c>
    </row>
    <row r="5493" spans="1:9">
      <c r="A5493" s="96" t="s">
        <v>5869</v>
      </c>
      <c r="B5493" s="97" t="s">
        <v>4956</v>
      </c>
      <c r="C5493" s="98" t="s">
        <v>323</v>
      </c>
      <c r="D5493" s="111"/>
      <c r="E5493" s="173"/>
      <c r="F5493" s="66" t="str">
        <f t="shared" si="529"/>
        <v>UN</v>
      </c>
      <c r="G5493" s="169">
        <f t="shared" si="530"/>
        <v>0.3</v>
      </c>
      <c r="H5493" s="306">
        <v>2E-3</v>
      </c>
      <c r="I5493" s="169">
        <f t="shared" si="531"/>
        <v>5.9999999999999995E-4</v>
      </c>
    </row>
    <row r="5494" spans="1:9">
      <c r="A5494" s="96" t="s">
        <v>5869</v>
      </c>
      <c r="B5494" s="97" t="s">
        <v>4953</v>
      </c>
      <c r="C5494" s="98" t="s">
        <v>1531</v>
      </c>
      <c r="D5494" s="111"/>
      <c r="E5494" s="173"/>
      <c r="F5494" s="66" t="str">
        <f t="shared" si="529"/>
        <v>FR</v>
      </c>
      <c r="G5494" s="169">
        <f t="shared" si="530"/>
        <v>3.04</v>
      </c>
      <c r="H5494" s="306">
        <v>2E-3</v>
      </c>
      <c r="I5494" s="169">
        <f t="shared" si="531"/>
        <v>6.0800000000000003E-3</v>
      </c>
    </row>
    <row r="5495" spans="1:9">
      <c r="A5495" s="96" t="s">
        <v>5869</v>
      </c>
      <c r="B5495" s="97" t="s">
        <v>4967</v>
      </c>
      <c r="C5495" s="98" t="s">
        <v>1510</v>
      </c>
      <c r="D5495" s="111"/>
      <c r="E5495" s="173"/>
      <c r="F5495" s="66" t="str">
        <f t="shared" si="529"/>
        <v>UN</v>
      </c>
      <c r="G5495" s="169">
        <f t="shared" si="530"/>
        <v>0.5625</v>
      </c>
      <c r="H5495" s="168">
        <v>1</v>
      </c>
      <c r="I5495" s="169">
        <f t="shared" si="531"/>
        <v>0.5625</v>
      </c>
    </row>
    <row r="5496" spans="1:9">
      <c r="A5496" s="96" t="s">
        <v>5869</v>
      </c>
      <c r="B5496" s="97" t="s">
        <v>4902</v>
      </c>
      <c r="C5496" s="131" t="s">
        <v>364</v>
      </c>
      <c r="D5496" s="111"/>
      <c r="E5496" s="173"/>
      <c r="F5496" s="66" t="str">
        <f t="shared" si="529"/>
        <v>ROL</v>
      </c>
      <c r="G5496" s="169">
        <f t="shared" si="530"/>
        <v>4.4000000000000004</v>
      </c>
      <c r="H5496" s="306">
        <v>5.0000000000000001E-3</v>
      </c>
      <c r="I5496" s="169">
        <f t="shared" si="531"/>
        <v>2.2000000000000002E-2</v>
      </c>
    </row>
    <row r="5497" spans="1:9">
      <c r="A5497" s="96" t="s">
        <v>5869</v>
      </c>
      <c r="B5497" s="97" t="s">
        <v>4951</v>
      </c>
      <c r="C5497" s="98" t="s">
        <v>1649</v>
      </c>
      <c r="D5497" s="124"/>
      <c r="E5497" s="125"/>
      <c r="F5497" s="66" t="str">
        <f t="shared" si="529"/>
        <v>UN</v>
      </c>
      <c r="G5497" s="169">
        <f t="shared" si="530"/>
        <v>16</v>
      </c>
      <c r="H5497" s="186">
        <v>4.0000000000000001E-3</v>
      </c>
      <c r="I5497" s="169">
        <f t="shared" si="531"/>
        <v>6.4000000000000001E-2</v>
      </c>
    </row>
    <row r="5498" spans="1:9">
      <c r="A5498" s="96" t="s">
        <v>5869</v>
      </c>
      <c r="B5498" s="97" t="s">
        <v>4878</v>
      </c>
      <c r="C5498" s="98" t="s">
        <v>1462</v>
      </c>
      <c r="D5498" s="124"/>
      <c r="E5498" s="125"/>
      <c r="F5498" s="66" t="str">
        <f t="shared" si="529"/>
        <v>UN</v>
      </c>
      <c r="G5498" s="169">
        <f t="shared" si="530"/>
        <v>10.63</v>
      </c>
      <c r="H5498" s="102">
        <v>0.02</v>
      </c>
      <c r="I5498" s="169">
        <f t="shared" si="531"/>
        <v>0.21260000000000001</v>
      </c>
    </row>
    <row r="5499" spans="1:9">
      <c r="A5499" s="96" t="s">
        <v>5869</v>
      </c>
      <c r="B5499" s="183"/>
      <c r="C5499" s="59" t="s">
        <v>3678</v>
      </c>
      <c r="D5499" s="124"/>
      <c r="E5499" s="125"/>
      <c r="F5499" s="66" t="str">
        <f t="shared" si="529"/>
        <v>DET</v>
      </c>
      <c r="G5499" s="169">
        <f t="shared" si="530"/>
        <v>14</v>
      </c>
      <c r="H5499" s="184">
        <v>1</v>
      </c>
      <c r="I5499" s="169">
        <f t="shared" si="531"/>
        <v>14</v>
      </c>
    </row>
    <row r="5500" spans="1:9">
      <c r="A5500" s="96" t="s">
        <v>5869</v>
      </c>
      <c r="B5500" s="116" t="s">
        <v>4421</v>
      </c>
      <c r="C5500" s="117"/>
      <c r="D5500" s="118"/>
      <c r="E5500" s="118"/>
      <c r="F5500" s="119"/>
      <c r="G5500" s="120"/>
      <c r="H5500" s="309"/>
      <c r="I5500" s="134">
        <f>SUBTOTAL(9,I5488:I5499)</f>
        <v>15.42338</v>
      </c>
    </row>
    <row r="5501" spans="1:9">
      <c r="A5501" s="96" t="s">
        <v>5869</v>
      </c>
      <c r="B5501" s="157"/>
      <c r="C5501" s="187"/>
      <c r="D5501" s="129"/>
      <c r="E5501" s="129"/>
      <c r="F5501" s="188"/>
      <c r="G5501" s="137"/>
      <c r="H5501" s="310"/>
      <c r="I5501" s="161"/>
    </row>
    <row r="5502" spans="1:9" ht="14.25">
      <c r="A5502" s="440" t="s">
        <v>5892</v>
      </c>
      <c r="B5502" s="108" t="s">
        <v>4743</v>
      </c>
      <c r="D5502" s="172"/>
      <c r="H5502" s="295"/>
    </row>
    <row r="5503" spans="1:9">
      <c r="A5503" s="96" t="s">
        <v>5869</v>
      </c>
      <c r="H5503" s="295"/>
    </row>
    <row r="5504" spans="1:9" ht="25.5">
      <c r="A5504" s="96" t="s">
        <v>5869</v>
      </c>
      <c r="B5504" s="90" t="s">
        <v>5562</v>
      </c>
      <c r="C5504" s="23" t="s">
        <v>1406</v>
      </c>
      <c r="D5504" s="124"/>
      <c r="E5504" s="125"/>
      <c r="F5504" s="24" t="s">
        <v>1407</v>
      </c>
      <c r="G5504" s="51" t="s">
        <v>2730</v>
      </c>
      <c r="H5504" s="311" t="s">
        <v>4415</v>
      </c>
      <c r="I5504" s="24" t="s">
        <v>1403</v>
      </c>
    </row>
    <row r="5505" spans="1:9">
      <c r="A5505" s="96" t="s">
        <v>5869</v>
      </c>
      <c r="B5505" s="97" t="s">
        <v>4884</v>
      </c>
      <c r="C5505" s="126" t="s">
        <v>520</v>
      </c>
      <c r="D5505" s="124"/>
      <c r="E5505" s="125"/>
      <c r="F5505" s="66" t="str">
        <f t="shared" ref="F5505:F5516" si="532">+VLOOKUP(C5505,$C$7896:$P$9810,4,FALSE)</f>
        <v>UN</v>
      </c>
      <c r="G5505" s="169">
        <f t="shared" ref="G5505:G5516" si="533">+VLOOKUP(C5505,$C$7896:$P$9810,13,FALSE)</f>
        <v>8.7499999999999994E-2</v>
      </c>
      <c r="H5505" s="306">
        <v>1</v>
      </c>
      <c r="I5505" s="169">
        <f t="shared" ref="I5505:I5516" si="534">G5505*H5505</f>
        <v>8.7499999999999994E-2</v>
      </c>
    </row>
    <row r="5506" spans="1:9">
      <c r="A5506" s="96" t="s">
        <v>5869</v>
      </c>
      <c r="B5506" s="97" t="s">
        <v>4879</v>
      </c>
      <c r="C5506" s="98" t="s">
        <v>545</v>
      </c>
      <c r="D5506" s="124"/>
      <c r="E5506" s="125"/>
      <c r="F5506" s="66" t="str">
        <f t="shared" si="532"/>
        <v>CM3</v>
      </c>
      <c r="G5506" s="169">
        <f t="shared" si="533"/>
        <v>8.6999999999999994E-3</v>
      </c>
      <c r="H5506" s="306">
        <v>10</v>
      </c>
      <c r="I5506" s="169">
        <f t="shared" si="534"/>
        <v>8.6999999999999994E-2</v>
      </c>
    </row>
    <row r="5507" spans="1:9">
      <c r="A5507" s="96" t="s">
        <v>5869</v>
      </c>
      <c r="B5507" s="97" t="s">
        <v>4881</v>
      </c>
      <c r="C5507" s="98" t="s">
        <v>546</v>
      </c>
      <c r="D5507" s="124"/>
      <c r="E5507" s="125"/>
      <c r="F5507" s="66" t="str">
        <f t="shared" si="532"/>
        <v>PQ</v>
      </c>
      <c r="G5507" s="169">
        <f t="shared" si="533"/>
        <v>15</v>
      </c>
      <c r="H5507" s="305">
        <v>5.0000000000000001E-3</v>
      </c>
      <c r="I5507" s="169">
        <f t="shared" si="534"/>
        <v>7.4999999999999997E-2</v>
      </c>
    </row>
    <row r="5508" spans="1:9">
      <c r="A5508" s="96" t="s">
        <v>5869</v>
      </c>
      <c r="B5508" s="97" t="s">
        <v>4944</v>
      </c>
      <c r="C5508" s="98" t="s">
        <v>1101</v>
      </c>
      <c r="D5508" s="81"/>
      <c r="E5508" s="66"/>
      <c r="F5508" s="66" t="str">
        <f t="shared" si="532"/>
        <v>UN</v>
      </c>
      <c r="G5508" s="169">
        <f t="shared" si="533"/>
        <v>0.3</v>
      </c>
      <c r="H5508" s="306">
        <v>1</v>
      </c>
      <c r="I5508" s="169">
        <f t="shared" si="534"/>
        <v>0.3</v>
      </c>
    </row>
    <row r="5509" spans="1:9">
      <c r="A5509" s="96" t="s">
        <v>5869</v>
      </c>
      <c r="B5509" s="97" t="s">
        <v>4951</v>
      </c>
      <c r="C5509" s="98" t="s">
        <v>5896</v>
      </c>
      <c r="D5509" s="111"/>
      <c r="E5509" s="173"/>
      <c r="F5509" s="66" t="str">
        <f t="shared" si="532"/>
        <v>UN</v>
      </c>
      <c r="G5509" s="169">
        <f t="shared" si="533"/>
        <v>1.22</v>
      </c>
      <c r="H5509" s="306">
        <v>5.0000000000000001E-3</v>
      </c>
      <c r="I5509" s="169">
        <f t="shared" si="534"/>
        <v>6.1000000000000004E-3</v>
      </c>
    </row>
    <row r="5510" spans="1:9">
      <c r="A5510" s="96" t="s">
        <v>5869</v>
      </c>
      <c r="B5510" s="97" t="s">
        <v>4956</v>
      </c>
      <c r="C5510" s="98" t="s">
        <v>323</v>
      </c>
      <c r="D5510" s="111"/>
      <c r="E5510" s="173"/>
      <c r="F5510" s="66" t="str">
        <f t="shared" si="532"/>
        <v>UN</v>
      </c>
      <c r="G5510" s="169">
        <f t="shared" si="533"/>
        <v>0.3</v>
      </c>
      <c r="H5510" s="306">
        <v>2E-3</v>
      </c>
      <c r="I5510" s="169">
        <f t="shared" si="534"/>
        <v>5.9999999999999995E-4</v>
      </c>
    </row>
    <row r="5511" spans="1:9">
      <c r="A5511" s="96" t="s">
        <v>5869</v>
      </c>
      <c r="B5511" s="97" t="s">
        <v>4953</v>
      </c>
      <c r="C5511" s="98" t="s">
        <v>1531</v>
      </c>
      <c r="D5511" s="111"/>
      <c r="E5511" s="173"/>
      <c r="F5511" s="66" t="str">
        <f t="shared" si="532"/>
        <v>FR</v>
      </c>
      <c r="G5511" s="169">
        <f t="shared" si="533"/>
        <v>3.04</v>
      </c>
      <c r="H5511" s="306">
        <v>2E-3</v>
      </c>
      <c r="I5511" s="169">
        <f t="shared" si="534"/>
        <v>6.0800000000000003E-3</v>
      </c>
    </row>
    <row r="5512" spans="1:9">
      <c r="A5512" s="96" t="s">
        <v>5869</v>
      </c>
      <c r="B5512" s="97" t="s">
        <v>4967</v>
      </c>
      <c r="C5512" s="98" t="s">
        <v>1510</v>
      </c>
      <c r="D5512" s="111"/>
      <c r="E5512" s="173"/>
      <c r="F5512" s="66" t="str">
        <f t="shared" si="532"/>
        <v>UN</v>
      </c>
      <c r="G5512" s="169">
        <f t="shared" si="533"/>
        <v>0.5625</v>
      </c>
      <c r="H5512" s="168">
        <v>1</v>
      </c>
      <c r="I5512" s="169">
        <f t="shared" si="534"/>
        <v>0.5625</v>
      </c>
    </row>
    <row r="5513" spans="1:9">
      <c r="A5513" s="96" t="s">
        <v>5869</v>
      </c>
      <c r="B5513" s="97" t="s">
        <v>4902</v>
      </c>
      <c r="C5513" s="131" t="s">
        <v>364</v>
      </c>
      <c r="D5513" s="111"/>
      <c r="E5513" s="173"/>
      <c r="F5513" s="66" t="str">
        <f t="shared" si="532"/>
        <v>ROL</v>
      </c>
      <c r="G5513" s="169">
        <f t="shared" si="533"/>
        <v>4.4000000000000004</v>
      </c>
      <c r="H5513" s="306">
        <v>5.0000000000000001E-3</v>
      </c>
      <c r="I5513" s="169">
        <f t="shared" si="534"/>
        <v>2.2000000000000002E-2</v>
      </c>
    </row>
    <row r="5514" spans="1:9">
      <c r="A5514" s="96" t="s">
        <v>5869</v>
      </c>
      <c r="B5514" s="97" t="s">
        <v>4951</v>
      </c>
      <c r="C5514" s="98" t="s">
        <v>1649</v>
      </c>
      <c r="D5514" s="124"/>
      <c r="E5514" s="125"/>
      <c r="F5514" s="66" t="str">
        <f t="shared" si="532"/>
        <v>UN</v>
      </c>
      <c r="G5514" s="169">
        <f t="shared" si="533"/>
        <v>16</v>
      </c>
      <c r="H5514" s="186">
        <v>4.0000000000000001E-3</v>
      </c>
      <c r="I5514" s="169">
        <f t="shared" si="534"/>
        <v>6.4000000000000001E-2</v>
      </c>
    </row>
    <row r="5515" spans="1:9">
      <c r="A5515" s="96" t="s">
        <v>5869</v>
      </c>
      <c r="B5515" s="97" t="s">
        <v>4878</v>
      </c>
      <c r="C5515" s="98" t="s">
        <v>1462</v>
      </c>
      <c r="D5515" s="124"/>
      <c r="E5515" s="125"/>
      <c r="F5515" s="66" t="str">
        <f t="shared" si="532"/>
        <v>UN</v>
      </c>
      <c r="G5515" s="169">
        <f t="shared" si="533"/>
        <v>10.63</v>
      </c>
      <c r="H5515" s="102">
        <v>0.02</v>
      </c>
      <c r="I5515" s="169">
        <f t="shared" si="534"/>
        <v>0.21260000000000001</v>
      </c>
    </row>
    <row r="5516" spans="1:9">
      <c r="A5516" s="96" t="s">
        <v>5869</v>
      </c>
      <c r="B5516" s="183"/>
      <c r="C5516" s="59" t="s">
        <v>3679</v>
      </c>
      <c r="D5516" s="124"/>
      <c r="E5516" s="125"/>
      <c r="F5516" s="66" t="str">
        <f t="shared" si="532"/>
        <v>DET</v>
      </c>
      <c r="G5516" s="169">
        <f t="shared" si="533"/>
        <v>20</v>
      </c>
      <c r="H5516" s="184">
        <v>1</v>
      </c>
      <c r="I5516" s="169">
        <f t="shared" si="534"/>
        <v>20</v>
      </c>
    </row>
    <row r="5517" spans="1:9">
      <c r="A5517" s="96" t="s">
        <v>5869</v>
      </c>
      <c r="B5517" s="116" t="s">
        <v>4421</v>
      </c>
      <c r="C5517" s="117"/>
      <c r="D5517" s="118"/>
      <c r="E5517" s="118"/>
      <c r="F5517" s="119"/>
      <c r="G5517" s="120"/>
      <c r="H5517" s="309"/>
      <c r="I5517" s="134">
        <f>SUBTOTAL(9,I5505:I5516)</f>
        <v>21.423380000000002</v>
      </c>
    </row>
    <row r="5518" spans="1:9">
      <c r="A5518" s="96" t="s">
        <v>5869</v>
      </c>
      <c r="B5518" s="157"/>
      <c r="C5518" s="187"/>
      <c r="D5518" s="129"/>
      <c r="E5518" s="129"/>
      <c r="F5518" s="188"/>
      <c r="G5518" s="137"/>
      <c r="H5518" s="310"/>
      <c r="I5518" s="161"/>
    </row>
    <row r="5519" spans="1:9" ht="14.25">
      <c r="A5519" s="440" t="s">
        <v>5892</v>
      </c>
      <c r="B5519" s="108" t="s">
        <v>4744</v>
      </c>
      <c r="D5519" s="172"/>
      <c r="H5519" s="295"/>
    </row>
    <row r="5520" spans="1:9">
      <c r="A5520" s="96" t="s">
        <v>5869</v>
      </c>
      <c r="H5520" s="295"/>
    </row>
    <row r="5521" spans="1:9" ht="25.5">
      <c r="A5521" s="96" t="s">
        <v>5869</v>
      </c>
      <c r="B5521" s="90" t="s">
        <v>5562</v>
      </c>
      <c r="C5521" s="23" t="s">
        <v>1406</v>
      </c>
      <c r="D5521" s="124"/>
      <c r="E5521" s="125"/>
      <c r="F5521" s="24" t="s">
        <v>1407</v>
      </c>
      <c r="G5521" s="51" t="s">
        <v>2730</v>
      </c>
      <c r="H5521" s="311" t="s">
        <v>4415</v>
      </c>
      <c r="I5521" s="24" t="s">
        <v>1403</v>
      </c>
    </row>
    <row r="5522" spans="1:9">
      <c r="A5522" s="96" t="s">
        <v>5869</v>
      </c>
      <c r="B5522" s="97" t="s">
        <v>4884</v>
      </c>
      <c r="C5522" s="126" t="s">
        <v>520</v>
      </c>
      <c r="D5522" s="124"/>
      <c r="E5522" s="125"/>
      <c r="F5522" s="66" t="str">
        <f t="shared" ref="F5522:F5533" si="535">+VLOOKUP(C5522,$C$7896:$P$9810,4,FALSE)</f>
        <v>UN</v>
      </c>
      <c r="G5522" s="169">
        <f t="shared" ref="G5522:G5533" si="536">+VLOOKUP(C5522,$C$7896:$P$9810,13,FALSE)</f>
        <v>8.7499999999999994E-2</v>
      </c>
      <c r="H5522" s="306">
        <v>1</v>
      </c>
      <c r="I5522" s="169">
        <f t="shared" ref="I5522:I5533" si="537">G5522*H5522</f>
        <v>8.7499999999999994E-2</v>
      </c>
    </row>
    <row r="5523" spans="1:9">
      <c r="A5523" s="96" t="s">
        <v>5869</v>
      </c>
      <c r="B5523" s="97" t="s">
        <v>4879</v>
      </c>
      <c r="C5523" s="98" t="s">
        <v>545</v>
      </c>
      <c r="D5523" s="124"/>
      <c r="E5523" s="125"/>
      <c r="F5523" s="66" t="str">
        <f t="shared" si="535"/>
        <v>CM3</v>
      </c>
      <c r="G5523" s="169">
        <f t="shared" si="536"/>
        <v>8.6999999999999994E-3</v>
      </c>
      <c r="H5523" s="306">
        <v>10</v>
      </c>
      <c r="I5523" s="169">
        <f t="shared" si="537"/>
        <v>8.6999999999999994E-2</v>
      </c>
    </row>
    <row r="5524" spans="1:9">
      <c r="A5524" s="96" t="s">
        <v>5869</v>
      </c>
      <c r="B5524" s="97" t="s">
        <v>4881</v>
      </c>
      <c r="C5524" s="98" t="s">
        <v>546</v>
      </c>
      <c r="D5524" s="124"/>
      <c r="E5524" s="125"/>
      <c r="F5524" s="66" t="str">
        <f t="shared" si="535"/>
        <v>PQ</v>
      </c>
      <c r="G5524" s="169">
        <f t="shared" si="536"/>
        <v>15</v>
      </c>
      <c r="H5524" s="305">
        <v>5.0000000000000001E-3</v>
      </c>
      <c r="I5524" s="169">
        <f t="shared" si="537"/>
        <v>7.4999999999999997E-2</v>
      </c>
    </row>
    <row r="5525" spans="1:9">
      <c r="A5525" s="96" t="s">
        <v>5869</v>
      </c>
      <c r="B5525" s="97" t="s">
        <v>4944</v>
      </c>
      <c r="C5525" s="98" t="s">
        <v>1101</v>
      </c>
      <c r="D5525" s="81"/>
      <c r="E5525" s="66"/>
      <c r="F5525" s="66" t="str">
        <f t="shared" si="535"/>
        <v>UN</v>
      </c>
      <c r="G5525" s="169">
        <f t="shared" si="536"/>
        <v>0.3</v>
      </c>
      <c r="H5525" s="306">
        <v>1</v>
      </c>
      <c r="I5525" s="169">
        <f t="shared" si="537"/>
        <v>0.3</v>
      </c>
    </row>
    <row r="5526" spans="1:9">
      <c r="A5526" s="96" t="s">
        <v>5869</v>
      </c>
      <c r="B5526" s="97" t="s">
        <v>4951</v>
      </c>
      <c r="C5526" s="98" t="s">
        <v>5896</v>
      </c>
      <c r="D5526" s="111"/>
      <c r="E5526" s="173"/>
      <c r="F5526" s="66" t="str">
        <f t="shared" si="535"/>
        <v>UN</v>
      </c>
      <c r="G5526" s="169">
        <f t="shared" si="536"/>
        <v>1.22</v>
      </c>
      <c r="H5526" s="306">
        <v>5.0000000000000001E-3</v>
      </c>
      <c r="I5526" s="169">
        <f t="shared" si="537"/>
        <v>6.1000000000000004E-3</v>
      </c>
    </row>
    <row r="5527" spans="1:9">
      <c r="A5527" s="96" t="s">
        <v>5869</v>
      </c>
      <c r="B5527" s="97" t="s">
        <v>4956</v>
      </c>
      <c r="C5527" s="98" t="s">
        <v>323</v>
      </c>
      <c r="D5527" s="111"/>
      <c r="E5527" s="173"/>
      <c r="F5527" s="66" t="str">
        <f t="shared" si="535"/>
        <v>UN</v>
      </c>
      <c r="G5527" s="169">
        <f t="shared" si="536"/>
        <v>0.3</v>
      </c>
      <c r="H5527" s="306">
        <v>2E-3</v>
      </c>
      <c r="I5527" s="169">
        <f t="shared" si="537"/>
        <v>5.9999999999999995E-4</v>
      </c>
    </row>
    <row r="5528" spans="1:9">
      <c r="A5528" s="96" t="s">
        <v>5869</v>
      </c>
      <c r="B5528" s="97" t="s">
        <v>4953</v>
      </c>
      <c r="C5528" s="98" t="s">
        <v>1531</v>
      </c>
      <c r="D5528" s="111"/>
      <c r="E5528" s="173"/>
      <c r="F5528" s="66" t="str">
        <f t="shared" si="535"/>
        <v>FR</v>
      </c>
      <c r="G5528" s="169">
        <f t="shared" si="536"/>
        <v>3.04</v>
      </c>
      <c r="H5528" s="306">
        <v>2E-3</v>
      </c>
      <c r="I5528" s="169">
        <f t="shared" si="537"/>
        <v>6.0800000000000003E-3</v>
      </c>
    </row>
    <row r="5529" spans="1:9">
      <c r="A5529" s="96" t="s">
        <v>5869</v>
      </c>
      <c r="B5529" s="97" t="s">
        <v>4967</v>
      </c>
      <c r="C5529" s="98" t="s">
        <v>1510</v>
      </c>
      <c r="D5529" s="111"/>
      <c r="E5529" s="173"/>
      <c r="F5529" s="66" t="str">
        <f t="shared" si="535"/>
        <v>UN</v>
      </c>
      <c r="G5529" s="169">
        <f t="shared" si="536"/>
        <v>0.5625</v>
      </c>
      <c r="H5529" s="168">
        <v>1</v>
      </c>
      <c r="I5529" s="169">
        <f t="shared" si="537"/>
        <v>0.5625</v>
      </c>
    </row>
    <row r="5530" spans="1:9">
      <c r="A5530" s="96" t="s">
        <v>5869</v>
      </c>
      <c r="B5530" s="97" t="s">
        <v>4902</v>
      </c>
      <c r="C5530" s="131" t="s">
        <v>364</v>
      </c>
      <c r="D5530" s="111"/>
      <c r="E5530" s="173"/>
      <c r="F5530" s="66" t="str">
        <f t="shared" si="535"/>
        <v>ROL</v>
      </c>
      <c r="G5530" s="169">
        <f t="shared" si="536"/>
        <v>4.4000000000000004</v>
      </c>
      <c r="H5530" s="306">
        <v>5.0000000000000001E-3</v>
      </c>
      <c r="I5530" s="169">
        <f t="shared" si="537"/>
        <v>2.2000000000000002E-2</v>
      </c>
    </row>
    <row r="5531" spans="1:9">
      <c r="A5531" s="96" t="s">
        <v>5869</v>
      </c>
      <c r="B5531" s="97" t="s">
        <v>4951</v>
      </c>
      <c r="C5531" s="98" t="s">
        <v>1649</v>
      </c>
      <c r="D5531" s="124"/>
      <c r="E5531" s="125"/>
      <c r="F5531" s="66" t="str">
        <f t="shared" si="535"/>
        <v>UN</v>
      </c>
      <c r="G5531" s="169">
        <f t="shared" si="536"/>
        <v>16</v>
      </c>
      <c r="H5531" s="186">
        <v>4.0000000000000001E-3</v>
      </c>
      <c r="I5531" s="169">
        <f t="shared" si="537"/>
        <v>6.4000000000000001E-2</v>
      </c>
    </row>
    <row r="5532" spans="1:9">
      <c r="A5532" s="96" t="s">
        <v>5869</v>
      </c>
      <c r="B5532" s="97" t="s">
        <v>4878</v>
      </c>
      <c r="C5532" s="98" t="s">
        <v>1462</v>
      </c>
      <c r="D5532" s="124"/>
      <c r="E5532" s="125"/>
      <c r="F5532" s="66" t="str">
        <f t="shared" si="535"/>
        <v>UN</v>
      </c>
      <c r="G5532" s="169">
        <f t="shared" si="536"/>
        <v>10.63</v>
      </c>
      <c r="H5532" s="102">
        <v>0.02</v>
      </c>
      <c r="I5532" s="169">
        <f t="shared" si="537"/>
        <v>0.21260000000000001</v>
      </c>
    </row>
    <row r="5533" spans="1:9">
      <c r="A5533" s="96" t="s">
        <v>5869</v>
      </c>
      <c r="B5533" s="183"/>
      <c r="C5533" s="59" t="s">
        <v>3678</v>
      </c>
      <c r="D5533" s="124"/>
      <c r="E5533" s="125"/>
      <c r="F5533" s="66" t="str">
        <f t="shared" si="535"/>
        <v>DET</v>
      </c>
      <c r="G5533" s="169">
        <f t="shared" si="536"/>
        <v>14</v>
      </c>
      <c r="H5533" s="184">
        <v>1</v>
      </c>
      <c r="I5533" s="169">
        <f t="shared" si="537"/>
        <v>14</v>
      </c>
    </row>
    <row r="5534" spans="1:9">
      <c r="A5534" s="96" t="s">
        <v>5869</v>
      </c>
      <c r="B5534" s="116" t="s">
        <v>4421</v>
      </c>
      <c r="C5534" s="117"/>
      <c r="D5534" s="118"/>
      <c r="E5534" s="118"/>
      <c r="F5534" s="119"/>
      <c r="G5534" s="120"/>
      <c r="H5534" s="121"/>
      <c r="I5534" s="134">
        <f>SUBTOTAL(9,I5522:I5533)</f>
        <v>15.42338</v>
      </c>
    </row>
    <row r="5535" spans="1:9">
      <c r="A5535" s="96" t="s">
        <v>5869</v>
      </c>
      <c r="B5535" s="157"/>
      <c r="C5535" s="187"/>
      <c r="D5535" s="129"/>
      <c r="E5535" s="129"/>
      <c r="F5535" s="188"/>
      <c r="G5535" s="137"/>
      <c r="H5535" s="188"/>
      <c r="I5535" s="161"/>
    </row>
    <row r="5536" spans="1:9" ht="14.25">
      <c r="A5536" s="440" t="s">
        <v>5892</v>
      </c>
      <c r="B5536" s="108" t="s">
        <v>4746</v>
      </c>
      <c r="D5536" s="172"/>
    </row>
    <row r="5537" spans="1:9">
      <c r="A5537" s="96" t="s">
        <v>5869</v>
      </c>
    </row>
    <row r="5538" spans="1:9" ht="25.5">
      <c r="A5538" s="96" t="s">
        <v>5869</v>
      </c>
      <c r="B5538" s="90" t="s">
        <v>5562</v>
      </c>
      <c r="C5538" s="23" t="s">
        <v>1406</v>
      </c>
      <c r="D5538" s="124"/>
      <c r="E5538" s="125"/>
      <c r="F5538" s="24" t="s">
        <v>1407</v>
      </c>
      <c r="G5538" s="51" t="s">
        <v>2730</v>
      </c>
      <c r="H5538" s="24" t="s">
        <v>4415</v>
      </c>
      <c r="I5538" s="24" t="s">
        <v>1403</v>
      </c>
    </row>
    <row r="5539" spans="1:9">
      <c r="A5539" s="96" t="s">
        <v>5869</v>
      </c>
      <c r="B5539" s="97" t="s">
        <v>4884</v>
      </c>
      <c r="C5539" s="126" t="s">
        <v>520</v>
      </c>
      <c r="D5539" s="124"/>
      <c r="E5539" s="125"/>
      <c r="F5539" s="66" t="str">
        <f t="shared" ref="F5539:F5550" si="538">+VLOOKUP(C5539,$C$7896:$P$9810,4,FALSE)</f>
        <v>UN</v>
      </c>
      <c r="G5539" s="169">
        <f t="shared" ref="G5539:G5550" si="539">+VLOOKUP(C5539,$C$7896:$P$9810,13,FALSE)</f>
        <v>8.7499999999999994E-2</v>
      </c>
      <c r="H5539" s="306">
        <v>1</v>
      </c>
      <c r="I5539" s="169">
        <f t="shared" ref="I5539:I5550" si="540">G5539*H5539</f>
        <v>8.7499999999999994E-2</v>
      </c>
    </row>
    <row r="5540" spans="1:9">
      <c r="A5540" s="96" t="s">
        <v>5869</v>
      </c>
      <c r="B5540" s="97" t="s">
        <v>4879</v>
      </c>
      <c r="C5540" s="98" t="s">
        <v>545</v>
      </c>
      <c r="D5540" s="124"/>
      <c r="E5540" s="125"/>
      <c r="F5540" s="66" t="str">
        <f t="shared" si="538"/>
        <v>CM3</v>
      </c>
      <c r="G5540" s="169">
        <f t="shared" si="539"/>
        <v>8.6999999999999994E-3</v>
      </c>
      <c r="H5540" s="306">
        <v>10</v>
      </c>
      <c r="I5540" s="169">
        <f t="shared" si="540"/>
        <v>8.6999999999999994E-2</v>
      </c>
    </row>
    <row r="5541" spans="1:9">
      <c r="A5541" s="96" t="s">
        <v>5869</v>
      </c>
      <c r="B5541" s="97" t="s">
        <v>4881</v>
      </c>
      <c r="C5541" s="98" t="s">
        <v>546</v>
      </c>
      <c r="D5541" s="124"/>
      <c r="E5541" s="125"/>
      <c r="F5541" s="66" t="str">
        <f t="shared" si="538"/>
        <v>PQ</v>
      </c>
      <c r="G5541" s="169">
        <f t="shared" si="539"/>
        <v>15</v>
      </c>
      <c r="H5541" s="305">
        <v>5.0000000000000001E-3</v>
      </c>
      <c r="I5541" s="169">
        <f t="shared" si="540"/>
        <v>7.4999999999999997E-2</v>
      </c>
    </row>
    <row r="5542" spans="1:9">
      <c r="A5542" s="96" t="s">
        <v>5869</v>
      </c>
      <c r="B5542" s="97" t="s">
        <v>4944</v>
      </c>
      <c r="C5542" s="98" t="s">
        <v>1101</v>
      </c>
      <c r="D5542" s="81"/>
      <c r="E5542" s="66"/>
      <c r="F5542" s="66" t="str">
        <f t="shared" si="538"/>
        <v>UN</v>
      </c>
      <c r="G5542" s="169">
        <f t="shared" si="539"/>
        <v>0.3</v>
      </c>
      <c r="H5542" s="306">
        <v>1</v>
      </c>
      <c r="I5542" s="169">
        <f t="shared" si="540"/>
        <v>0.3</v>
      </c>
    </row>
    <row r="5543" spans="1:9">
      <c r="A5543" s="96" t="s">
        <v>5869</v>
      </c>
      <c r="B5543" s="97" t="s">
        <v>4951</v>
      </c>
      <c r="C5543" s="98" t="s">
        <v>5896</v>
      </c>
      <c r="D5543" s="111"/>
      <c r="E5543" s="173"/>
      <c r="F5543" s="66" t="str">
        <f t="shared" si="538"/>
        <v>UN</v>
      </c>
      <c r="G5543" s="169">
        <f t="shared" si="539"/>
        <v>1.22</v>
      </c>
      <c r="H5543" s="306">
        <v>5.0000000000000001E-3</v>
      </c>
      <c r="I5543" s="169">
        <f t="shared" si="540"/>
        <v>6.1000000000000004E-3</v>
      </c>
    </row>
    <row r="5544" spans="1:9">
      <c r="A5544" s="96" t="s">
        <v>5869</v>
      </c>
      <c r="B5544" s="97" t="s">
        <v>4956</v>
      </c>
      <c r="C5544" s="98" t="s">
        <v>323</v>
      </c>
      <c r="D5544" s="111"/>
      <c r="E5544" s="173"/>
      <c r="F5544" s="66" t="str">
        <f t="shared" si="538"/>
        <v>UN</v>
      </c>
      <c r="G5544" s="169">
        <f t="shared" si="539"/>
        <v>0.3</v>
      </c>
      <c r="H5544" s="306">
        <v>2E-3</v>
      </c>
      <c r="I5544" s="169">
        <f t="shared" si="540"/>
        <v>5.9999999999999995E-4</v>
      </c>
    </row>
    <row r="5545" spans="1:9">
      <c r="A5545" s="96" t="s">
        <v>5869</v>
      </c>
      <c r="B5545" s="97" t="s">
        <v>4953</v>
      </c>
      <c r="C5545" s="98" t="s">
        <v>1531</v>
      </c>
      <c r="D5545" s="111"/>
      <c r="E5545" s="173"/>
      <c r="F5545" s="66" t="str">
        <f t="shared" si="538"/>
        <v>FR</v>
      </c>
      <c r="G5545" s="169">
        <f t="shared" si="539"/>
        <v>3.04</v>
      </c>
      <c r="H5545" s="306">
        <v>2E-3</v>
      </c>
      <c r="I5545" s="169">
        <f t="shared" si="540"/>
        <v>6.0800000000000003E-3</v>
      </c>
    </row>
    <row r="5546" spans="1:9">
      <c r="A5546" s="96" t="s">
        <v>5869</v>
      </c>
      <c r="B5546" s="97" t="s">
        <v>4967</v>
      </c>
      <c r="C5546" s="98" t="s">
        <v>1510</v>
      </c>
      <c r="D5546" s="111"/>
      <c r="E5546" s="173"/>
      <c r="F5546" s="66" t="str">
        <f t="shared" si="538"/>
        <v>UN</v>
      </c>
      <c r="G5546" s="169">
        <f t="shared" si="539"/>
        <v>0.5625</v>
      </c>
      <c r="H5546" s="168">
        <v>1</v>
      </c>
      <c r="I5546" s="169">
        <f t="shared" si="540"/>
        <v>0.5625</v>
      </c>
    </row>
    <row r="5547" spans="1:9">
      <c r="A5547" s="96" t="s">
        <v>5869</v>
      </c>
      <c r="B5547" s="97" t="s">
        <v>4902</v>
      </c>
      <c r="C5547" s="131" t="s">
        <v>364</v>
      </c>
      <c r="D5547" s="111"/>
      <c r="E5547" s="173"/>
      <c r="F5547" s="66" t="str">
        <f t="shared" si="538"/>
        <v>ROL</v>
      </c>
      <c r="G5547" s="169">
        <f t="shared" si="539"/>
        <v>4.4000000000000004</v>
      </c>
      <c r="H5547" s="306">
        <v>5.0000000000000001E-3</v>
      </c>
      <c r="I5547" s="169">
        <f t="shared" si="540"/>
        <v>2.2000000000000002E-2</v>
      </c>
    </row>
    <row r="5548" spans="1:9">
      <c r="A5548" s="96" t="s">
        <v>5869</v>
      </c>
      <c r="B5548" s="97" t="s">
        <v>4951</v>
      </c>
      <c r="C5548" s="98" t="s">
        <v>1649</v>
      </c>
      <c r="D5548" s="124"/>
      <c r="E5548" s="125"/>
      <c r="F5548" s="66" t="str">
        <f t="shared" si="538"/>
        <v>UN</v>
      </c>
      <c r="G5548" s="169">
        <f t="shared" si="539"/>
        <v>16</v>
      </c>
      <c r="H5548" s="186">
        <v>4.0000000000000001E-3</v>
      </c>
      <c r="I5548" s="169">
        <f t="shared" si="540"/>
        <v>6.4000000000000001E-2</v>
      </c>
    </row>
    <row r="5549" spans="1:9">
      <c r="A5549" s="96" t="s">
        <v>5869</v>
      </c>
      <c r="B5549" s="97" t="s">
        <v>4878</v>
      </c>
      <c r="C5549" s="98" t="s">
        <v>1462</v>
      </c>
      <c r="D5549" s="124"/>
      <c r="E5549" s="125"/>
      <c r="F5549" s="66" t="str">
        <f t="shared" si="538"/>
        <v>UN</v>
      </c>
      <c r="G5549" s="169">
        <f t="shared" si="539"/>
        <v>10.63</v>
      </c>
      <c r="H5549" s="102">
        <v>0.02</v>
      </c>
      <c r="I5549" s="169">
        <f t="shared" si="540"/>
        <v>0.21260000000000001</v>
      </c>
    </row>
    <row r="5550" spans="1:9">
      <c r="A5550" s="96" t="s">
        <v>5869</v>
      </c>
      <c r="B5550" s="183"/>
      <c r="C5550" s="59" t="s">
        <v>3674</v>
      </c>
      <c r="D5550" s="124"/>
      <c r="E5550" s="125"/>
      <c r="F5550" s="66" t="str">
        <f t="shared" si="538"/>
        <v>DET</v>
      </c>
      <c r="G5550" s="169">
        <f t="shared" si="539"/>
        <v>15</v>
      </c>
      <c r="H5550" s="184">
        <v>1</v>
      </c>
      <c r="I5550" s="169">
        <f t="shared" si="540"/>
        <v>15</v>
      </c>
    </row>
    <row r="5551" spans="1:9">
      <c r="A5551" s="96" t="s">
        <v>5869</v>
      </c>
      <c r="B5551" s="116" t="s">
        <v>4421</v>
      </c>
      <c r="C5551" s="117"/>
      <c r="D5551" s="118"/>
      <c r="E5551" s="118"/>
      <c r="F5551" s="119"/>
      <c r="G5551" s="120"/>
      <c r="H5551" s="121"/>
      <c r="I5551" s="134">
        <f>SUBTOTAL(9,I5539:I5550)</f>
        <v>16.423380000000002</v>
      </c>
    </row>
    <row r="5552" spans="1:9">
      <c r="A5552" s="96" t="s">
        <v>5869</v>
      </c>
      <c r="B5552" s="157"/>
      <c r="C5552" s="187"/>
      <c r="D5552" s="129"/>
      <c r="E5552" s="129"/>
      <c r="F5552" s="188"/>
      <c r="G5552" s="137"/>
      <c r="H5552" s="188"/>
      <c r="I5552" s="161"/>
    </row>
    <row r="5553" spans="1:9" ht="14.25">
      <c r="A5553" s="440" t="s">
        <v>5892</v>
      </c>
      <c r="B5553" s="108" t="s">
        <v>4747</v>
      </c>
      <c r="D5553" s="172"/>
    </row>
    <row r="5554" spans="1:9">
      <c r="A5554" s="96" t="s">
        <v>5869</v>
      </c>
    </row>
    <row r="5555" spans="1:9" ht="25.5">
      <c r="A5555" s="96" t="s">
        <v>5869</v>
      </c>
      <c r="B5555" s="90" t="s">
        <v>5562</v>
      </c>
      <c r="C5555" s="23" t="s">
        <v>1406</v>
      </c>
      <c r="D5555" s="124"/>
      <c r="E5555" s="125"/>
      <c r="F5555" s="24" t="s">
        <v>1407</v>
      </c>
      <c r="G5555" s="51" t="s">
        <v>2730</v>
      </c>
      <c r="H5555" s="24" t="s">
        <v>4415</v>
      </c>
      <c r="I5555" s="24" t="s">
        <v>1403</v>
      </c>
    </row>
    <row r="5556" spans="1:9">
      <c r="A5556" s="96" t="s">
        <v>5869</v>
      </c>
      <c r="B5556" s="97" t="s">
        <v>4884</v>
      </c>
      <c r="C5556" s="126" t="s">
        <v>520</v>
      </c>
      <c r="D5556" s="124"/>
      <c r="E5556" s="125"/>
      <c r="F5556" s="66" t="str">
        <f t="shared" ref="F5556:F5569" si="541">+VLOOKUP(C5556,$C$7896:$P$9810,4,FALSE)</f>
        <v>UN</v>
      </c>
      <c r="G5556" s="169">
        <f t="shared" ref="G5556:G5569" si="542">+VLOOKUP(C5556,$C$7896:$P$9810,13,FALSE)</f>
        <v>8.7499999999999994E-2</v>
      </c>
      <c r="H5556" s="306">
        <v>1</v>
      </c>
      <c r="I5556" s="169">
        <f t="shared" ref="I5556:I5569" si="543">G5556*H5556</f>
        <v>8.7499999999999994E-2</v>
      </c>
    </row>
    <row r="5557" spans="1:9">
      <c r="A5557" s="96" t="s">
        <v>5869</v>
      </c>
      <c r="B5557" s="97" t="s">
        <v>4879</v>
      </c>
      <c r="C5557" s="98" t="s">
        <v>545</v>
      </c>
      <c r="D5557" s="124"/>
      <c r="E5557" s="125"/>
      <c r="F5557" s="66" t="str">
        <f t="shared" si="541"/>
        <v>CM3</v>
      </c>
      <c r="G5557" s="169">
        <f t="shared" si="542"/>
        <v>8.6999999999999994E-3</v>
      </c>
      <c r="H5557" s="306">
        <v>10</v>
      </c>
      <c r="I5557" s="169">
        <f t="shared" si="543"/>
        <v>8.6999999999999994E-2</v>
      </c>
    </row>
    <row r="5558" spans="1:9">
      <c r="A5558" s="96" t="s">
        <v>5869</v>
      </c>
      <c r="B5558" s="97" t="s">
        <v>4881</v>
      </c>
      <c r="C5558" s="98" t="s">
        <v>546</v>
      </c>
      <c r="D5558" s="124"/>
      <c r="E5558" s="125"/>
      <c r="F5558" s="66" t="str">
        <f t="shared" si="541"/>
        <v>PQ</v>
      </c>
      <c r="G5558" s="169">
        <f t="shared" si="542"/>
        <v>15</v>
      </c>
      <c r="H5558" s="305">
        <v>5.0000000000000001E-3</v>
      </c>
      <c r="I5558" s="169">
        <f t="shared" si="543"/>
        <v>7.4999999999999997E-2</v>
      </c>
    </row>
    <row r="5559" spans="1:9">
      <c r="A5559" s="96" t="s">
        <v>5869</v>
      </c>
      <c r="B5559" s="97" t="s">
        <v>4944</v>
      </c>
      <c r="C5559" s="98" t="s">
        <v>1101</v>
      </c>
      <c r="D5559" s="81"/>
      <c r="E5559" s="66"/>
      <c r="F5559" s="66" t="str">
        <f t="shared" si="541"/>
        <v>UN</v>
      </c>
      <c r="G5559" s="169">
        <f t="shared" si="542"/>
        <v>0.3</v>
      </c>
      <c r="H5559" s="306">
        <v>1</v>
      </c>
      <c r="I5559" s="169">
        <f t="shared" si="543"/>
        <v>0.3</v>
      </c>
    </row>
    <row r="5560" spans="1:9">
      <c r="A5560" s="96" t="s">
        <v>5869</v>
      </c>
      <c r="B5560" s="97" t="s">
        <v>4951</v>
      </c>
      <c r="C5560" s="98" t="s">
        <v>5896</v>
      </c>
      <c r="D5560" s="111"/>
      <c r="E5560" s="173"/>
      <c r="F5560" s="66" t="str">
        <f t="shared" si="541"/>
        <v>UN</v>
      </c>
      <c r="G5560" s="169">
        <f t="shared" si="542"/>
        <v>1.22</v>
      </c>
      <c r="H5560" s="306">
        <v>5.0000000000000001E-3</v>
      </c>
      <c r="I5560" s="169">
        <f t="shared" si="543"/>
        <v>6.1000000000000004E-3</v>
      </c>
    </row>
    <row r="5561" spans="1:9">
      <c r="A5561" s="96" t="s">
        <v>5869</v>
      </c>
      <c r="B5561" s="97" t="s">
        <v>4956</v>
      </c>
      <c r="C5561" s="98" t="s">
        <v>323</v>
      </c>
      <c r="D5561" s="111"/>
      <c r="E5561" s="173"/>
      <c r="F5561" s="66" t="str">
        <f t="shared" si="541"/>
        <v>UN</v>
      </c>
      <c r="G5561" s="169">
        <f t="shared" si="542"/>
        <v>0.3</v>
      </c>
      <c r="H5561" s="306">
        <v>2E-3</v>
      </c>
      <c r="I5561" s="169">
        <f t="shared" si="543"/>
        <v>5.9999999999999995E-4</v>
      </c>
    </row>
    <row r="5562" spans="1:9">
      <c r="A5562" s="96" t="s">
        <v>5869</v>
      </c>
      <c r="B5562" s="97" t="s">
        <v>4953</v>
      </c>
      <c r="C5562" s="98" t="s">
        <v>1531</v>
      </c>
      <c r="D5562" s="111"/>
      <c r="E5562" s="173"/>
      <c r="F5562" s="66" t="str">
        <f t="shared" si="541"/>
        <v>FR</v>
      </c>
      <c r="G5562" s="169">
        <f t="shared" si="542"/>
        <v>3.04</v>
      </c>
      <c r="H5562" s="306">
        <v>2E-3</v>
      </c>
      <c r="I5562" s="169">
        <f t="shared" si="543"/>
        <v>6.0800000000000003E-3</v>
      </c>
    </row>
    <row r="5563" spans="1:9">
      <c r="A5563" s="96" t="s">
        <v>5869</v>
      </c>
      <c r="B5563" s="97" t="s">
        <v>4967</v>
      </c>
      <c r="C5563" s="98" t="s">
        <v>1510</v>
      </c>
      <c r="D5563" s="111"/>
      <c r="E5563" s="173"/>
      <c r="F5563" s="66" t="str">
        <f t="shared" si="541"/>
        <v>UN</v>
      </c>
      <c r="G5563" s="169">
        <f t="shared" si="542"/>
        <v>0.5625</v>
      </c>
      <c r="H5563" s="168">
        <v>1</v>
      </c>
      <c r="I5563" s="169">
        <f t="shared" si="543"/>
        <v>0.5625</v>
      </c>
    </row>
    <row r="5564" spans="1:9">
      <c r="A5564" s="96" t="s">
        <v>5869</v>
      </c>
      <c r="B5564" s="97" t="s">
        <v>4902</v>
      </c>
      <c r="C5564" s="131" t="s">
        <v>364</v>
      </c>
      <c r="D5564" s="111"/>
      <c r="E5564" s="173"/>
      <c r="F5564" s="66" t="str">
        <f t="shared" si="541"/>
        <v>ROL</v>
      </c>
      <c r="G5564" s="169">
        <f t="shared" si="542"/>
        <v>4.4000000000000004</v>
      </c>
      <c r="H5564" s="306">
        <v>5.0000000000000001E-3</v>
      </c>
      <c r="I5564" s="169">
        <f t="shared" si="543"/>
        <v>2.2000000000000002E-2</v>
      </c>
    </row>
    <row r="5565" spans="1:9">
      <c r="A5565" s="96" t="s">
        <v>5869</v>
      </c>
      <c r="B5565" s="97" t="s">
        <v>4951</v>
      </c>
      <c r="C5565" s="98" t="s">
        <v>1649</v>
      </c>
      <c r="D5565" s="124"/>
      <c r="E5565" s="125"/>
      <c r="F5565" s="66" t="str">
        <f t="shared" si="541"/>
        <v>UN</v>
      </c>
      <c r="G5565" s="169">
        <f t="shared" si="542"/>
        <v>16</v>
      </c>
      <c r="H5565" s="186">
        <v>4.0000000000000001E-3</v>
      </c>
      <c r="I5565" s="169">
        <f t="shared" si="543"/>
        <v>6.4000000000000001E-2</v>
      </c>
    </row>
    <row r="5566" spans="1:9">
      <c r="A5566" s="96" t="s">
        <v>5869</v>
      </c>
      <c r="B5566" s="97" t="s">
        <v>4878</v>
      </c>
      <c r="C5566" s="98" t="s">
        <v>1462</v>
      </c>
      <c r="D5566" s="124"/>
      <c r="E5566" s="125"/>
      <c r="F5566" s="66" t="str">
        <f t="shared" si="541"/>
        <v>UN</v>
      </c>
      <c r="G5566" s="169">
        <f t="shared" si="542"/>
        <v>10.63</v>
      </c>
      <c r="H5566" s="102">
        <v>0.02</v>
      </c>
      <c r="I5566" s="169">
        <f t="shared" si="543"/>
        <v>0.21260000000000001</v>
      </c>
    </row>
    <row r="5567" spans="1:9">
      <c r="A5567" s="96" t="s">
        <v>5869</v>
      </c>
      <c r="B5567" s="183"/>
      <c r="C5567" s="59" t="s">
        <v>3678</v>
      </c>
      <c r="D5567" s="124"/>
      <c r="E5567" s="125"/>
      <c r="F5567" s="66" t="str">
        <f t="shared" si="541"/>
        <v>DET</v>
      </c>
      <c r="G5567" s="169">
        <f t="shared" si="542"/>
        <v>14</v>
      </c>
      <c r="H5567" s="102">
        <v>1</v>
      </c>
      <c r="I5567" s="169">
        <f t="shared" si="543"/>
        <v>14</v>
      </c>
    </row>
    <row r="5568" spans="1:9">
      <c r="A5568" s="96" t="s">
        <v>5869</v>
      </c>
      <c r="B5568" s="183"/>
      <c r="C5568" s="59" t="s">
        <v>3680</v>
      </c>
      <c r="D5568" s="124"/>
      <c r="E5568" s="125"/>
      <c r="F5568" s="66" t="str">
        <f t="shared" si="541"/>
        <v>DET</v>
      </c>
      <c r="G5568" s="169">
        <f t="shared" si="542"/>
        <v>7.75</v>
      </c>
      <c r="H5568" s="102">
        <v>1</v>
      </c>
      <c r="I5568" s="169">
        <f t="shared" si="543"/>
        <v>7.75</v>
      </c>
    </row>
    <row r="5569" spans="1:9">
      <c r="A5569" s="96" t="s">
        <v>5869</v>
      </c>
      <c r="B5569" s="183"/>
      <c r="C5569" s="59" t="s">
        <v>3684</v>
      </c>
      <c r="D5569" s="124"/>
      <c r="E5569" s="125"/>
      <c r="F5569" s="66" t="str">
        <f t="shared" si="541"/>
        <v>DET</v>
      </c>
      <c r="G5569" s="169">
        <f t="shared" si="542"/>
        <v>9.65</v>
      </c>
      <c r="H5569" s="184">
        <v>1</v>
      </c>
      <c r="I5569" s="169">
        <f t="shared" si="543"/>
        <v>9.65</v>
      </c>
    </row>
    <row r="5570" spans="1:9">
      <c r="A5570" s="96" t="s">
        <v>5869</v>
      </c>
      <c r="B5570" s="116" t="s">
        <v>4421</v>
      </c>
      <c r="C5570" s="117"/>
      <c r="D5570" s="118"/>
      <c r="E5570" s="118"/>
      <c r="F5570" s="119"/>
      <c r="G5570" s="120"/>
      <c r="H5570" s="121"/>
      <c r="I5570" s="134">
        <f>SUBTOTAL(9,I5556:I5569)</f>
        <v>32.82338</v>
      </c>
    </row>
    <row r="5571" spans="1:9">
      <c r="A5571" s="96" t="s">
        <v>5869</v>
      </c>
      <c r="B5571" s="157"/>
      <c r="C5571" s="187"/>
      <c r="D5571" s="129"/>
      <c r="E5571" s="129"/>
      <c r="F5571" s="188"/>
      <c r="G5571" s="137"/>
      <c r="H5571" s="188"/>
      <c r="I5571" s="161"/>
    </row>
    <row r="5572" spans="1:9" ht="14.25">
      <c r="A5572" s="440" t="s">
        <v>5892</v>
      </c>
      <c r="B5572" s="108" t="s">
        <v>4748</v>
      </c>
      <c r="D5572" s="172"/>
    </row>
    <row r="5573" spans="1:9">
      <c r="A5573" s="96" t="s">
        <v>5869</v>
      </c>
    </row>
    <row r="5574" spans="1:9" ht="25.5">
      <c r="A5574" s="96" t="s">
        <v>5869</v>
      </c>
      <c r="B5574" s="90" t="s">
        <v>5562</v>
      </c>
      <c r="C5574" s="23" t="s">
        <v>1406</v>
      </c>
      <c r="D5574" s="124"/>
      <c r="E5574" s="125"/>
      <c r="F5574" s="24" t="s">
        <v>1407</v>
      </c>
      <c r="G5574" s="51" t="s">
        <v>2730</v>
      </c>
      <c r="H5574" s="24" t="s">
        <v>4415</v>
      </c>
      <c r="I5574" s="24" t="s">
        <v>1403</v>
      </c>
    </row>
    <row r="5575" spans="1:9">
      <c r="A5575" s="96" t="s">
        <v>5869</v>
      </c>
      <c r="B5575" s="97" t="s">
        <v>4884</v>
      </c>
      <c r="C5575" s="126" t="s">
        <v>520</v>
      </c>
      <c r="D5575" s="124"/>
      <c r="E5575" s="125"/>
      <c r="F5575" s="66" t="str">
        <f t="shared" ref="F5575:F5587" si="544">+VLOOKUP(C5575,$C$7896:$P$9810,4,FALSE)</f>
        <v>UN</v>
      </c>
      <c r="G5575" s="169">
        <f t="shared" ref="G5575:G5587" si="545">+VLOOKUP(C5575,$C$7896:$P$9810,13,FALSE)</f>
        <v>8.7499999999999994E-2</v>
      </c>
      <c r="H5575" s="306">
        <v>1</v>
      </c>
      <c r="I5575" s="169">
        <f t="shared" ref="I5575:I5587" si="546">G5575*H5575</f>
        <v>8.7499999999999994E-2</v>
      </c>
    </row>
    <row r="5576" spans="1:9">
      <c r="A5576" s="96" t="s">
        <v>5869</v>
      </c>
      <c r="B5576" s="97" t="s">
        <v>4879</v>
      </c>
      <c r="C5576" s="98" t="s">
        <v>545</v>
      </c>
      <c r="D5576" s="124"/>
      <c r="E5576" s="125"/>
      <c r="F5576" s="66" t="str">
        <f t="shared" si="544"/>
        <v>CM3</v>
      </c>
      <c r="G5576" s="169">
        <f t="shared" si="545"/>
        <v>8.6999999999999994E-3</v>
      </c>
      <c r="H5576" s="306">
        <v>10</v>
      </c>
      <c r="I5576" s="169">
        <f t="shared" si="546"/>
        <v>8.6999999999999994E-2</v>
      </c>
    </row>
    <row r="5577" spans="1:9">
      <c r="A5577" s="96" t="s">
        <v>5869</v>
      </c>
      <c r="B5577" s="97" t="s">
        <v>4881</v>
      </c>
      <c r="C5577" s="98" t="s">
        <v>546</v>
      </c>
      <c r="D5577" s="124"/>
      <c r="E5577" s="125"/>
      <c r="F5577" s="66" t="str">
        <f t="shared" si="544"/>
        <v>PQ</v>
      </c>
      <c r="G5577" s="169">
        <f t="shared" si="545"/>
        <v>15</v>
      </c>
      <c r="H5577" s="305">
        <v>5.0000000000000001E-3</v>
      </c>
      <c r="I5577" s="169">
        <f t="shared" si="546"/>
        <v>7.4999999999999997E-2</v>
      </c>
    </row>
    <row r="5578" spans="1:9">
      <c r="A5578" s="96" t="s">
        <v>5869</v>
      </c>
      <c r="B5578" s="97" t="s">
        <v>4944</v>
      </c>
      <c r="C5578" s="98" t="s">
        <v>1101</v>
      </c>
      <c r="D5578" s="81"/>
      <c r="E5578" s="66"/>
      <c r="F5578" s="66" t="str">
        <f t="shared" si="544"/>
        <v>UN</v>
      </c>
      <c r="G5578" s="169">
        <f t="shared" si="545"/>
        <v>0.3</v>
      </c>
      <c r="H5578" s="306">
        <v>1</v>
      </c>
      <c r="I5578" s="169">
        <f t="shared" si="546"/>
        <v>0.3</v>
      </c>
    </row>
    <row r="5579" spans="1:9">
      <c r="A5579" s="96" t="s">
        <v>5869</v>
      </c>
      <c r="B5579" s="97" t="s">
        <v>4951</v>
      </c>
      <c r="C5579" s="98" t="s">
        <v>5896</v>
      </c>
      <c r="D5579" s="111"/>
      <c r="E5579" s="173"/>
      <c r="F5579" s="66" t="str">
        <f t="shared" si="544"/>
        <v>UN</v>
      </c>
      <c r="G5579" s="169">
        <f t="shared" si="545"/>
        <v>1.22</v>
      </c>
      <c r="H5579" s="306">
        <v>5.0000000000000001E-3</v>
      </c>
      <c r="I5579" s="169">
        <f t="shared" si="546"/>
        <v>6.1000000000000004E-3</v>
      </c>
    </row>
    <row r="5580" spans="1:9">
      <c r="A5580" s="96" t="s">
        <v>5869</v>
      </c>
      <c r="B5580" s="97" t="s">
        <v>4956</v>
      </c>
      <c r="C5580" s="98" t="s">
        <v>323</v>
      </c>
      <c r="D5580" s="111"/>
      <c r="E5580" s="173"/>
      <c r="F5580" s="66" t="str">
        <f t="shared" si="544"/>
        <v>UN</v>
      </c>
      <c r="G5580" s="169">
        <f t="shared" si="545"/>
        <v>0.3</v>
      </c>
      <c r="H5580" s="306">
        <v>2E-3</v>
      </c>
      <c r="I5580" s="169">
        <f t="shared" si="546"/>
        <v>5.9999999999999995E-4</v>
      </c>
    </row>
    <row r="5581" spans="1:9">
      <c r="A5581" s="96" t="s">
        <v>5869</v>
      </c>
      <c r="B5581" s="97" t="s">
        <v>4953</v>
      </c>
      <c r="C5581" s="98" t="s">
        <v>1531</v>
      </c>
      <c r="D5581" s="111"/>
      <c r="E5581" s="173"/>
      <c r="F5581" s="66" t="str">
        <f t="shared" si="544"/>
        <v>FR</v>
      </c>
      <c r="G5581" s="169">
        <f t="shared" si="545"/>
        <v>3.04</v>
      </c>
      <c r="H5581" s="306">
        <v>2E-3</v>
      </c>
      <c r="I5581" s="169">
        <f t="shared" si="546"/>
        <v>6.0800000000000003E-3</v>
      </c>
    </row>
    <row r="5582" spans="1:9">
      <c r="A5582" s="96" t="s">
        <v>5869</v>
      </c>
      <c r="B5582" s="97" t="s">
        <v>4967</v>
      </c>
      <c r="C5582" s="98" t="s">
        <v>1510</v>
      </c>
      <c r="D5582" s="111"/>
      <c r="E5582" s="173"/>
      <c r="F5582" s="66" t="str">
        <f t="shared" si="544"/>
        <v>UN</v>
      </c>
      <c r="G5582" s="169">
        <f t="shared" si="545"/>
        <v>0.5625</v>
      </c>
      <c r="H5582" s="168">
        <v>1</v>
      </c>
      <c r="I5582" s="169">
        <f t="shared" si="546"/>
        <v>0.5625</v>
      </c>
    </row>
    <row r="5583" spans="1:9">
      <c r="A5583" s="96" t="s">
        <v>5869</v>
      </c>
      <c r="B5583" s="97" t="s">
        <v>4902</v>
      </c>
      <c r="C5583" s="131" t="s">
        <v>364</v>
      </c>
      <c r="D5583" s="111"/>
      <c r="E5583" s="173"/>
      <c r="F5583" s="66" t="str">
        <f t="shared" si="544"/>
        <v>ROL</v>
      </c>
      <c r="G5583" s="169">
        <f t="shared" si="545"/>
        <v>4.4000000000000004</v>
      </c>
      <c r="H5583" s="306">
        <v>5.0000000000000001E-3</v>
      </c>
      <c r="I5583" s="169">
        <f t="shared" si="546"/>
        <v>2.2000000000000002E-2</v>
      </c>
    </row>
    <row r="5584" spans="1:9">
      <c r="A5584" s="96" t="s">
        <v>5869</v>
      </c>
      <c r="B5584" s="97" t="s">
        <v>4951</v>
      </c>
      <c r="C5584" s="98" t="s">
        <v>1649</v>
      </c>
      <c r="D5584" s="124"/>
      <c r="E5584" s="125"/>
      <c r="F5584" s="66" t="str">
        <f t="shared" si="544"/>
        <v>UN</v>
      </c>
      <c r="G5584" s="169">
        <f t="shared" si="545"/>
        <v>16</v>
      </c>
      <c r="H5584" s="186">
        <v>4.0000000000000001E-3</v>
      </c>
      <c r="I5584" s="169">
        <f t="shared" si="546"/>
        <v>6.4000000000000001E-2</v>
      </c>
    </row>
    <row r="5585" spans="1:9">
      <c r="A5585" s="96" t="s">
        <v>5869</v>
      </c>
      <c r="B5585" s="97" t="s">
        <v>4878</v>
      </c>
      <c r="C5585" s="98" t="s">
        <v>1462</v>
      </c>
      <c r="D5585" s="124"/>
      <c r="E5585" s="125"/>
      <c r="F5585" s="66" t="str">
        <f t="shared" si="544"/>
        <v>UN</v>
      </c>
      <c r="G5585" s="169">
        <f t="shared" si="545"/>
        <v>10.63</v>
      </c>
      <c r="H5585" s="102">
        <v>0.02</v>
      </c>
      <c r="I5585" s="169">
        <f t="shared" si="546"/>
        <v>0.21260000000000001</v>
      </c>
    </row>
    <row r="5586" spans="1:9">
      <c r="A5586" s="96" t="s">
        <v>5869</v>
      </c>
      <c r="B5586" s="183"/>
      <c r="C5586" s="98" t="s">
        <v>3675</v>
      </c>
      <c r="D5586" s="124"/>
      <c r="E5586" s="125"/>
      <c r="F5586" s="66" t="str">
        <f t="shared" si="544"/>
        <v>KG</v>
      </c>
      <c r="G5586" s="169">
        <f t="shared" si="545"/>
        <v>0.2</v>
      </c>
      <c r="H5586" s="102">
        <v>1</v>
      </c>
      <c r="I5586" s="169">
        <f t="shared" si="546"/>
        <v>0.2</v>
      </c>
    </row>
    <row r="5587" spans="1:9">
      <c r="A5587" s="96" t="s">
        <v>5869</v>
      </c>
      <c r="B5587" s="183"/>
      <c r="C5587" s="98" t="s">
        <v>3676</v>
      </c>
      <c r="D5587" s="124"/>
      <c r="E5587" s="125"/>
      <c r="F5587" s="66" t="str">
        <f t="shared" si="544"/>
        <v>GR</v>
      </c>
      <c r="G5587" s="169">
        <f t="shared" si="545"/>
        <v>0.4</v>
      </c>
      <c r="H5587" s="184">
        <v>1</v>
      </c>
      <c r="I5587" s="169">
        <f t="shared" si="546"/>
        <v>0.4</v>
      </c>
    </row>
    <row r="5588" spans="1:9">
      <c r="A5588" s="96" t="s">
        <v>5869</v>
      </c>
      <c r="B5588" s="116" t="s">
        <v>4421</v>
      </c>
      <c r="C5588" s="117"/>
      <c r="D5588" s="118"/>
      <c r="E5588" s="118"/>
      <c r="F5588" s="119"/>
      <c r="G5588" s="120"/>
      <c r="H5588" s="121"/>
      <c r="I5588" s="134">
        <f>SUBTOTAL(9,I5575:I5587)</f>
        <v>2.02338</v>
      </c>
    </row>
    <row r="5589" spans="1:9">
      <c r="A5589" s="96" t="s">
        <v>5869</v>
      </c>
      <c r="B5589" s="157"/>
      <c r="C5589" s="187"/>
      <c r="D5589" s="129"/>
      <c r="E5589" s="129"/>
      <c r="F5589" s="188"/>
      <c r="G5589" s="137"/>
      <c r="H5589" s="188"/>
      <c r="I5589" s="161"/>
    </row>
    <row r="5590" spans="1:9" ht="14.25">
      <c r="A5590" s="440" t="s">
        <v>5892</v>
      </c>
      <c r="B5590" s="108" t="s">
        <v>4749</v>
      </c>
      <c r="D5590" s="172"/>
    </row>
    <row r="5591" spans="1:9">
      <c r="A5591" s="96" t="s">
        <v>5869</v>
      </c>
    </row>
    <row r="5592" spans="1:9" ht="25.5">
      <c r="A5592" s="96" t="s">
        <v>5869</v>
      </c>
      <c r="B5592" s="90" t="s">
        <v>5562</v>
      </c>
      <c r="C5592" s="23" t="s">
        <v>1406</v>
      </c>
      <c r="D5592" s="124"/>
      <c r="E5592" s="125"/>
      <c r="F5592" s="24" t="s">
        <v>1407</v>
      </c>
      <c r="G5592" s="51" t="s">
        <v>2730</v>
      </c>
      <c r="H5592" s="24" t="s">
        <v>4415</v>
      </c>
      <c r="I5592" s="24" t="s">
        <v>1403</v>
      </c>
    </row>
    <row r="5593" spans="1:9">
      <c r="A5593" s="96" t="s">
        <v>5869</v>
      </c>
      <c r="B5593" s="97" t="s">
        <v>4884</v>
      </c>
      <c r="C5593" s="126" t="s">
        <v>520</v>
      </c>
      <c r="D5593" s="124"/>
      <c r="E5593" s="125"/>
      <c r="F5593" s="66" t="str">
        <f t="shared" ref="F5593:F5604" si="547">+VLOOKUP(C5593,$C$7896:$P$9810,4,FALSE)</f>
        <v>UN</v>
      </c>
      <c r="G5593" s="169">
        <f t="shared" ref="G5593:G5604" si="548">+VLOOKUP(C5593,$C$7896:$P$9810,13,FALSE)</f>
        <v>8.7499999999999994E-2</v>
      </c>
      <c r="H5593" s="306">
        <v>1</v>
      </c>
      <c r="I5593" s="169">
        <f t="shared" ref="I5593:I5604" si="549">G5593*H5593</f>
        <v>8.7499999999999994E-2</v>
      </c>
    </row>
    <row r="5594" spans="1:9">
      <c r="A5594" s="96" t="s">
        <v>5869</v>
      </c>
      <c r="B5594" s="97" t="s">
        <v>4879</v>
      </c>
      <c r="C5594" s="98" t="s">
        <v>545</v>
      </c>
      <c r="D5594" s="124"/>
      <c r="E5594" s="125"/>
      <c r="F5594" s="66" t="str">
        <f t="shared" si="547"/>
        <v>CM3</v>
      </c>
      <c r="G5594" s="169">
        <f t="shared" si="548"/>
        <v>8.6999999999999994E-3</v>
      </c>
      <c r="H5594" s="306">
        <v>10</v>
      </c>
      <c r="I5594" s="169">
        <f t="shared" si="549"/>
        <v>8.6999999999999994E-2</v>
      </c>
    </row>
    <row r="5595" spans="1:9">
      <c r="A5595" s="96" t="s">
        <v>5869</v>
      </c>
      <c r="B5595" s="97" t="s">
        <v>4881</v>
      </c>
      <c r="C5595" s="98" t="s">
        <v>546</v>
      </c>
      <c r="D5595" s="124"/>
      <c r="E5595" s="125"/>
      <c r="F5595" s="66" t="str">
        <f t="shared" si="547"/>
        <v>PQ</v>
      </c>
      <c r="G5595" s="169">
        <f t="shared" si="548"/>
        <v>15</v>
      </c>
      <c r="H5595" s="305">
        <v>5.0000000000000001E-3</v>
      </c>
      <c r="I5595" s="169">
        <f t="shared" si="549"/>
        <v>7.4999999999999997E-2</v>
      </c>
    </row>
    <row r="5596" spans="1:9">
      <c r="A5596" s="96" t="s">
        <v>5869</v>
      </c>
      <c r="B5596" s="97" t="s">
        <v>4944</v>
      </c>
      <c r="C5596" s="98" t="s">
        <v>1101</v>
      </c>
      <c r="D5596" s="81"/>
      <c r="E5596" s="66"/>
      <c r="F5596" s="66" t="str">
        <f t="shared" si="547"/>
        <v>UN</v>
      </c>
      <c r="G5596" s="169">
        <f t="shared" si="548"/>
        <v>0.3</v>
      </c>
      <c r="H5596" s="306">
        <v>1</v>
      </c>
      <c r="I5596" s="169">
        <f t="shared" si="549"/>
        <v>0.3</v>
      </c>
    </row>
    <row r="5597" spans="1:9">
      <c r="A5597" s="96" t="s">
        <v>5869</v>
      </c>
      <c r="B5597" s="97" t="s">
        <v>4951</v>
      </c>
      <c r="C5597" s="98" t="s">
        <v>5896</v>
      </c>
      <c r="D5597" s="111"/>
      <c r="E5597" s="173"/>
      <c r="F5597" s="66" t="str">
        <f t="shared" si="547"/>
        <v>UN</v>
      </c>
      <c r="G5597" s="169">
        <f t="shared" si="548"/>
        <v>1.22</v>
      </c>
      <c r="H5597" s="306">
        <v>5.0000000000000001E-3</v>
      </c>
      <c r="I5597" s="169">
        <f t="shared" si="549"/>
        <v>6.1000000000000004E-3</v>
      </c>
    </row>
    <row r="5598" spans="1:9">
      <c r="A5598" s="96" t="s">
        <v>5869</v>
      </c>
      <c r="B5598" s="97" t="s">
        <v>4956</v>
      </c>
      <c r="C5598" s="98" t="s">
        <v>323</v>
      </c>
      <c r="D5598" s="111"/>
      <c r="E5598" s="173"/>
      <c r="F5598" s="66" t="str">
        <f t="shared" si="547"/>
        <v>UN</v>
      </c>
      <c r="G5598" s="169">
        <f t="shared" si="548"/>
        <v>0.3</v>
      </c>
      <c r="H5598" s="306">
        <v>2E-3</v>
      </c>
      <c r="I5598" s="169">
        <f t="shared" si="549"/>
        <v>5.9999999999999995E-4</v>
      </c>
    </row>
    <row r="5599" spans="1:9">
      <c r="A5599" s="96" t="s">
        <v>5869</v>
      </c>
      <c r="B5599" s="97" t="s">
        <v>4953</v>
      </c>
      <c r="C5599" s="98" t="s">
        <v>1531</v>
      </c>
      <c r="D5599" s="111"/>
      <c r="E5599" s="173"/>
      <c r="F5599" s="66" t="str">
        <f t="shared" si="547"/>
        <v>FR</v>
      </c>
      <c r="G5599" s="169">
        <f t="shared" si="548"/>
        <v>3.04</v>
      </c>
      <c r="H5599" s="306">
        <v>2E-3</v>
      </c>
      <c r="I5599" s="169">
        <f t="shared" si="549"/>
        <v>6.0800000000000003E-3</v>
      </c>
    </row>
    <row r="5600" spans="1:9">
      <c r="A5600" s="96" t="s">
        <v>5869</v>
      </c>
      <c r="B5600" s="97" t="s">
        <v>4967</v>
      </c>
      <c r="C5600" s="98" t="s">
        <v>1510</v>
      </c>
      <c r="D5600" s="111"/>
      <c r="E5600" s="173"/>
      <c r="F5600" s="66" t="str">
        <f t="shared" si="547"/>
        <v>UN</v>
      </c>
      <c r="G5600" s="169">
        <f t="shared" si="548"/>
        <v>0.5625</v>
      </c>
      <c r="H5600" s="168">
        <v>1</v>
      </c>
      <c r="I5600" s="169">
        <f t="shared" si="549"/>
        <v>0.5625</v>
      </c>
    </row>
    <row r="5601" spans="1:9">
      <c r="A5601" s="96" t="s">
        <v>5869</v>
      </c>
      <c r="B5601" s="97" t="s">
        <v>4902</v>
      </c>
      <c r="C5601" s="131" t="s">
        <v>364</v>
      </c>
      <c r="D5601" s="111"/>
      <c r="E5601" s="173"/>
      <c r="F5601" s="66" t="str">
        <f t="shared" si="547"/>
        <v>ROL</v>
      </c>
      <c r="G5601" s="169">
        <f t="shared" si="548"/>
        <v>4.4000000000000004</v>
      </c>
      <c r="H5601" s="306">
        <v>5.0000000000000001E-3</v>
      </c>
      <c r="I5601" s="169">
        <f t="shared" si="549"/>
        <v>2.2000000000000002E-2</v>
      </c>
    </row>
    <row r="5602" spans="1:9">
      <c r="A5602" s="96" t="s">
        <v>5869</v>
      </c>
      <c r="B5602" s="97" t="s">
        <v>4951</v>
      </c>
      <c r="C5602" s="98" t="s">
        <v>1649</v>
      </c>
      <c r="D5602" s="124"/>
      <c r="E5602" s="125"/>
      <c r="F5602" s="66" t="str">
        <f t="shared" si="547"/>
        <v>UN</v>
      </c>
      <c r="G5602" s="169">
        <f t="shared" si="548"/>
        <v>16</v>
      </c>
      <c r="H5602" s="186">
        <v>4.0000000000000001E-3</v>
      </c>
      <c r="I5602" s="169">
        <f t="shared" si="549"/>
        <v>6.4000000000000001E-2</v>
      </c>
    </row>
    <row r="5603" spans="1:9">
      <c r="A5603" s="96" t="s">
        <v>5869</v>
      </c>
      <c r="B5603" s="97" t="s">
        <v>4878</v>
      </c>
      <c r="C5603" s="98" t="s">
        <v>1462</v>
      </c>
      <c r="D5603" s="124"/>
      <c r="E5603" s="125"/>
      <c r="F5603" s="66" t="str">
        <f t="shared" si="547"/>
        <v>UN</v>
      </c>
      <c r="G5603" s="169">
        <f t="shared" si="548"/>
        <v>10.63</v>
      </c>
      <c r="H5603" s="102">
        <v>0.02</v>
      </c>
      <c r="I5603" s="169">
        <f t="shared" si="549"/>
        <v>0.21260000000000001</v>
      </c>
    </row>
    <row r="5604" spans="1:9">
      <c r="A5604" s="96" t="s">
        <v>5869</v>
      </c>
      <c r="B5604" s="183"/>
      <c r="C5604" s="59" t="s">
        <v>3680</v>
      </c>
      <c r="D5604" s="124"/>
      <c r="E5604" s="125"/>
      <c r="F5604" s="66" t="str">
        <f t="shared" si="547"/>
        <v>DET</v>
      </c>
      <c r="G5604" s="169">
        <f t="shared" si="548"/>
        <v>7.75</v>
      </c>
      <c r="H5604" s="184">
        <v>1</v>
      </c>
      <c r="I5604" s="169">
        <f t="shared" si="549"/>
        <v>7.75</v>
      </c>
    </row>
    <row r="5605" spans="1:9">
      <c r="A5605" s="96" t="s">
        <v>5869</v>
      </c>
      <c r="B5605" s="116" t="s">
        <v>4421</v>
      </c>
      <c r="C5605" s="117"/>
      <c r="D5605" s="118"/>
      <c r="E5605" s="118"/>
      <c r="F5605" s="119"/>
      <c r="G5605" s="120"/>
      <c r="H5605" s="121"/>
      <c r="I5605" s="134">
        <f>SUBTOTAL(9,I5593:I5604)</f>
        <v>9.1733799999999999</v>
      </c>
    </row>
    <row r="5606" spans="1:9">
      <c r="A5606" s="96" t="s">
        <v>5869</v>
      </c>
      <c r="B5606" s="157"/>
      <c r="C5606" s="187"/>
      <c r="D5606" s="129"/>
      <c r="E5606" s="129"/>
      <c r="F5606" s="188"/>
      <c r="G5606" s="137"/>
      <c r="H5606" s="188"/>
      <c r="I5606" s="161"/>
    </row>
    <row r="5607" spans="1:9" ht="14.25">
      <c r="A5607" s="440" t="s">
        <v>5892</v>
      </c>
      <c r="B5607" s="108" t="s">
        <v>4750</v>
      </c>
      <c r="D5607" s="172"/>
    </row>
    <row r="5608" spans="1:9">
      <c r="A5608" s="96" t="s">
        <v>5869</v>
      </c>
    </row>
    <row r="5609" spans="1:9" ht="25.5">
      <c r="A5609" s="96" t="s">
        <v>5869</v>
      </c>
      <c r="B5609" s="90" t="s">
        <v>5562</v>
      </c>
      <c r="C5609" s="23" t="s">
        <v>1406</v>
      </c>
      <c r="D5609" s="124"/>
      <c r="E5609" s="125"/>
      <c r="F5609" s="24" t="s">
        <v>1407</v>
      </c>
      <c r="G5609" s="51" t="s">
        <v>2730</v>
      </c>
      <c r="H5609" s="24" t="s">
        <v>4415</v>
      </c>
      <c r="I5609" s="24" t="s">
        <v>1403</v>
      </c>
    </row>
    <row r="5610" spans="1:9">
      <c r="A5610" s="96" t="s">
        <v>5869</v>
      </c>
      <c r="B5610" s="97" t="s">
        <v>4884</v>
      </c>
      <c r="C5610" s="126" t="s">
        <v>520</v>
      </c>
      <c r="D5610" s="124"/>
      <c r="E5610" s="125"/>
      <c r="F5610" s="66" t="str">
        <f t="shared" ref="F5610:F5621" si="550">+VLOOKUP(C5610,$C$7896:$P$9810,4,FALSE)</f>
        <v>UN</v>
      </c>
      <c r="G5610" s="169">
        <f t="shared" ref="G5610:G5621" si="551">+VLOOKUP(C5610,$C$7896:$P$9810,13,FALSE)</f>
        <v>8.7499999999999994E-2</v>
      </c>
      <c r="H5610" s="306">
        <v>1</v>
      </c>
      <c r="I5610" s="169">
        <f t="shared" ref="I5610:I5621" si="552">G5610*H5610</f>
        <v>8.7499999999999994E-2</v>
      </c>
    </row>
    <row r="5611" spans="1:9">
      <c r="A5611" s="96" t="s">
        <v>5869</v>
      </c>
      <c r="B5611" s="97" t="s">
        <v>4879</v>
      </c>
      <c r="C5611" s="98" t="s">
        <v>545</v>
      </c>
      <c r="D5611" s="124"/>
      <c r="E5611" s="125"/>
      <c r="F5611" s="66" t="str">
        <f t="shared" si="550"/>
        <v>CM3</v>
      </c>
      <c r="G5611" s="169">
        <f t="shared" si="551"/>
        <v>8.6999999999999994E-3</v>
      </c>
      <c r="H5611" s="306">
        <v>10</v>
      </c>
      <c r="I5611" s="169">
        <f t="shared" si="552"/>
        <v>8.6999999999999994E-2</v>
      </c>
    </row>
    <row r="5612" spans="1:9">
      <c r="A5612" s="96" t="s">
        <v>5869</v>
      </c>
      <c r="B5612" s="97" t="s">
        <v>4881</v>
      </c>
      <c r="C5612" s="98" t="s">
        <v>546</v>
      </c>
      <c r="D5612" s="124"/>
      <c r="E5612" s="125"/>
      <c r="F5612" s="66" t="str">
        <f t="shared" si="550"/>
        <v>PQ</v>
      </c>
      <c r="G5612" s="169">
        <f t="shared" si="551"/>
        <v>15</v>
      </c>
      <c r="H5612" s="305">
        <v>5.0000000000000001E-3</v>
      </c>
      <c r="I5612" s="169">
        <f t="shared" si="552"/>
        <v>7.4999999999999997E-2</v>
      </c>
    </row>
    <row r="5613" spans="1:9">
      <c r="A5613" s="96" t="s">
        <v>5869</v>
      </c>
      <c r="B5613" s="97" t="s">
        <v>4944</v>
      </c>
      <c r="C5613" s="98" t="s">
        <v>1101</v>
      </c>
      <c r="D5613" s="81"/>
      <c r="E5613" s="66"/>
      <c r="F5613" s="66" t="str">
        <f t="shared" si="550"/>
        <v>UN</v>
      </c>
      <c r="G5613" s="169">
        <f t="shared" si="551"/>
        <v>0.3</v>
      </c>
      <c r="H5613" s="306">
        <v>1</v>
      </c>
      <c r="I5613" s="169">
        <f t="shared" si="552"/>
        <v>0.3</v>
      </c>
    </row>
    <row r="5614" spans="1:9">
      <c r="A5614" s="96" t="s">
        <v>5869</v>
      </c>
      <c r="B5614" s="97" t="s">
        <v>4951</v>
      </c>
      <c r="C5614" s="98" t="s">
        <v>5896</v>
      </c>
      <c r="D5614" s="111"/>
      <c r="E5614" s="173"/>
      <c r="F5614" s="66" t="str">
        <f t="shared" si="550"/>
        <v>UN</v>
      </c>
      <c r="G5614" s="169">
        <f t="shared" si="551"/>
        <v>1.22</v>
      </c>
      <c r="H5614" s="306">
        <v>5.0000000000000001E-3</v>
      </c>
      <c r="I5614" s="169">
        <f t="shared" si="552"/>
        <v>6.1000000000000004E-3</v>
      </c>
    </row>
    <row r="5615" spans="1:9">
      <c r="A5615" s="96" t="s">
        <v>5869</v>
      </c>
      <c r="B5615" s="97" t="s">
        <v>4956</v>
      </c>
      <c r="C5615" s="98" t="s">
        <v>323</v>
      </c>
      <c r="D5615" s="111"/>
      <c r="E5615" s="173"/>
      <c r="F5615" s="66" t="str">
        <f t="shared" si="550"/>
        <v>UN</v>
      </c>
      <c r="G5615" s="169">
        <f t="shared" si="551"/>
        <v>0.3</v>
      </c>
      <c r="H5615" s="306">
        <v>2E-3</v>
      </c>
      <c r="I5615" s="169">
        <f t="shared" si="552"/>
        <v>5.9999999999999995E-4</v>
      </c>
    </row>
    <row r="5616" spans="1:9">
      <c r="A5616" s="96" t="s">
        <v>5869</v>
      </c>
      <c r="B5616" s="97" t="s">
        <v>4953</v>
      </c>
      <c r="C5616" s="98" t="s">
        <v>1531</v>
      </c>
      <c r="D5616" s="111"/>
      <c r="E5616" s="173"/>
      <c r="F5616" s="66" t="str">
        <f t="shared" si="550"/>
        <v>FR</v>
      </c>
      <c r="G5616" s="169">
        <f t="shared" si="551"/>
        <v>3.04</v>
      </c>
      <c r="H5616" s="306">
        <v>2E-3</v>
      </c>
      <c r="I5616" s="169">
        <f t="shared" si="552"/>
        <v>6.0800000000000003E-3</v>
      </c>
    </row>
    <row r="5617" spans="1:9">
      <c r="A5617" s="96" t="s">
        <v>5869</v>
      </c>
      <c r="B5617" s="97" t="s">
        <v>4967</v>
      </c>
      <c r="C5617" s="98" t="s">
        <v>1510</v>
      </c>
      <c r="D5617" s="111"/>
      <c r="E5617" s="173"/>
      <c r="F5617" s="66" t="str">
        <f t="shared" si="550"/>
        <v>UN</v>
      </c>
      <c r="G5617" s="169">
        <f t="shared" si="551"/>
        <v>0.5625</v>
      </c>
      <c r="H5617" s="168">
        <v>1</v>
      </c>
      <c r="I5617" s="169">
        <f t="shared" si="552"/>
        <v>0.5625</v>
      </c>
    </row>
    <row r="5618" spans="1:9">
      <c r="A5618" s="96" t="s">
        <v>5869</v>
      </c>
      <c r="B5618" s="97" t="s">
        <v>4902</v>
      </c>
      <c r="C5618" s="131" t="s">
        <v>364</v>
      </c>
      <c r="D5618" s="111"/>
      <c r="E5618" s="173"/>
      <c r="F5618" s="66" t="str">
        <f t="shared" si="550"/>
        <v>ROL</v>
      </c>
      <c r="G5618" s="169">
        <f t="shared" si="551"/>
        <v>4.4000000000000004</v>
      </c>
      <c r="H5618" s="306">
        <v>5.0000000000000001E-3</v>
      </c>
      <c r="I5618" s="169">
        <f t="shared" si="552"/>
        <v>2.2000000000000002E-2</v>
      </c>
    </row>
    <row r="5619" spans="1:9">
      <c r="A5619" s="96" t="s">
        <v>5869</v>
      </c>
      <c r="B5619" s="97" t="s">
        <v>4951</v>
      </c>
      <c r="C5619" s="98" t="s">
        <v>1649</v>
      </c>
      <c r="D5619" s="124"/>
      <c r="E5619" s="125"/>
      <c r="F5619" s="66" t="str">
        <f t="shared" si="550"/>
        <v>UN</v>
      </c>
      <c r="G5619" s="169">
        <f t="shared" si="551"/>
        <v>16</v>
      </c>
      <c r="H5619" s="186">
        <v>4.0000000000000001E-3</v>
      </c>
      <c r="I5619" s="169">
        <f t="shared" si="552"/>
        <v>6.4000000000000001E-2</v>
      </c>
    </row>
    <row r="5620" spans="1:9">
      <c r="A5620" s="96" t="s">
        <v>5869</v>
      </c>
      <c r="B5620" s="97" t="s">
        <v>4878</v>
      </c>
      <c r="C5620" s="98" t="s">
        <v>1462</v>
      </c>
      <c r="D5620" s="124"/>
      <c r="E5620" s="125"/>
      <c r="F5620" s="66" t="str">
        <f t="shared" si="550"/>
        <v>UN</v>
      </c>
      <c r="G5620" s="169">
        <f t="shared" si="551"/>
        <v>10.63</v>
      </c>
      <c r="H5620" s="102">
        <v>0.02</v>
      </c>
      <c r="I5620" s="169">
        <f t="shared" si="552"/>
        <v>0.21260000000000001</v>
      </c>
    </row>
    <row r="5621" spans="1:9">
      <c r="A5621" s="96" t="s">
        <v>5869</v>
      </c>
      <c r="B5621" s="183"/>
      <c r="C5621" s="59" t="s">
        <v>3681</v>
      </c>
      <c r="D5621" s="124"/>
      <c r="E5621" s="125"/>
      <c r="F5621" s="66" t="str">
        <f t="shared" si="550"/>
        <v>DET</v>
      </c>
      <c r="G5621" s="169">
        <f t="shared" si="551"/>
        <v>9.75</v>
      </c>
      <c r="H5621" s="184">
        <v>1</v>
      </c>
      <c r="I5621" s="169">
        <f t="shared" si="552"/>
        <v>9.75</v>
      </c>
    </row>
    <row r="5622" spans="1:9">
      <c r="A5622" s="96" t="s">
        <v>5869</v>
      </c>
      <c r="B5622" s="116" t="s">
        <v>4421</v>
      </c>
      <c r="C5622" s="117"/>
      <c r="D5622" s="118"/>
      <c r="E5622" s="118"/>
      <c r="F5622" s="119"/>
      <c r="G5622" s="120"/>
      <c r="H5622" s="121"/>
      <c r="I5622" s="134">
        <f>SUBTOTAL(9,I5610:I5621)</f>
        <v>11.17338</v>
      </c>
    </row>
    <row r="5623" spans="1:9">
      <c r="A5623" s="96" t="s">
        <v>5869</v>
      </c>
      <c r="B5623" s="157"/>
      <c r="C5623" s="187"/>
      <c r="D5623" s="129"/>
      <c r="E5623" s="129"/>
      <c r="F5623" s="188"/>
      <c r="G5623" s="137"/>
      <c r="H5623" s="188"/>
      <c r="I5623" s="161"/>
    </row>
    <row r="5624" spans="1:9" ht="14.25">
      <c r="A5624" s="440" t="s">
        <v>5892</v>
      </c>
      <c r="B5624" s="108" t="s">
        <v>4751</v>
      </c>
      <c r="D5624" s="172"/>
    </row>
    <row r="5625" spans="1:9">
      <c r="A5625" s="96" t="s">
        <v>5869</v>
      </c>
    </row>
    <row r="5626" spans="1:9" ht="25.5">
      <c r="A5626" s="96" t="s">
        <v>5869</v>
      </c>
      <c r="B5626" s="90" t="s">
        <v>5562</v>
      </c>
      <c r="C5626" s="23" t="s">
        <v>1406</v>
      </c>
      <c r="D5626" s="124"/>
      <c r="E5626" s="125"/>
      <c r="F5626" s="24" t="s">
        <v>1407</v>
      </c>
      <c r="G5626" s="51" t="s">
        <v>2730</v>
      </c>
      <c r="H5626" s="24" t="s">
        <v>4415</v>
      </c>
      <c r="I5626" s="24" t="s">
        <v>1403</v>
      </c>
    </row>
    <row r="5627" spans="1:9">
      <c r="A5627" s="96" t="s">
        <v>5869</v>
      </c>
      <c r="B5627" s="97" t="s">
        <v>4884</v>
      </c>
      <c r="C5627" s="126" t="s">
        <v>520</v>
      </c>
      <c r="D5627" s="124"/>
      <c r="E5627" s="125"/>
      <c r="F5627" s="66" t="str">
        <f t="shared" ref="F5627:F5639" si="553">+VLOOKUP(C5627,$C$7896:$P$9810,4,FALSE)</f>
        <v>UN</v>
      </c>
      <c r="G5627" s="169">
        <f t="shared" ref="G5627:G5639" si="554">+VLOOKUP(C5627,$C$7896:$P$9810,13,FALSE)</f>
        <v>8.7499999999999994E-2</v>
      </c>
      <c r="H5627" s="306">
        <v>1</v>
      </c>
      <c r="I5627" s="169">
        <f t="shared" ref="I5627:I5639" si="555">G5627*H5627</f>
        <v>8.7499999999999994E-2</v>
      </c>
    </row>
    <row r="5628" spans="1:9">
      <c r="A5628" s="96" t="s">
        <v>5869</v>
      </c>
      <c r="B5628" s="97" t="s">
        <v>4879</v>
      </c>
      <c r="C5628" s="98" t="s">
        <v>545</v>
      </c>
      <c r="D5628" s="124"/>
      <c r="E5628" s="125"/>
      <c r="F5628" s="66" t="str">
        <f t="shared" si="553"/>
        <v>CM3</v>
      </c>
      <c r="G5628" s="169">
        <f t="shared" si="554"/>
        <v>8.6999999999999994E-3</v>
      </c>
      <c r="H5628" s="306">
        <v>10</v>
      </c>
      <c r="I5628" s="169">
        <f t="shared" si="555"/>
        <v>8.6999999999999994E-2</v>
      </c>
    </row>
    <row r="5629" spans="1:9">
      <c r="A5629" s="96" t="s">
        <v>5869</v>
      </c>
      <c r="B5629" s="97" t="s">
        <v>4881</v>
      </c>
      <c r="C5629" s="98" t="s">
        <v>546</v>
      </c>
      <c r="D5629" s="124"/>
      <c r="E5629" s="125"/>
      <c r="F5629" s="66" t="str">
        <f t="shared" si="553"/>
        <v>PQ</v>
      </c>
      <c r="G5629" s="169">
        <f t="shared" si="554"/>
        <v>15</v>
      </c>
      <c r="H5629" s="305">
        <v>5.0000000000000001E-3</v>
      </c>
      <c r="I5629" s="169">
        <f t="shared" si="555"/>
        <v>7.4999999999999997E-2</v>
      </c>
    </row>
    <row r="5630" spans="1:9">
      <c r="A5630" s="96" t="s">
        <v>5869</v>
      </c>
      <c r="B5630" s="97" t="s">
        <v>4944</v>
      </c>
      <c r="C5630" s="98" t="s">
        <v>1101</v>
      </c>
      <c r="D5630" s="81"/>
      <c r="E5630" s="66"/>
      <c r="F5630" s="66" t="str">
        <f t="shared" si="553"/>
        <v>UN</v>
      </c>
      <c r="G5630" s="169">
        <f t="shared" si="554"/>
        <v>0.3</v>
      </c>
      <c r="H5630" s="306">
        <v>1</v>
      </c>
      <c r="I5630" s="169">
        <f t="shared" si="555"/>
        <v>0.3</v>
      </c>
    </row>
    <row r="5631" spans="1:9">
      <c r="A5631" s="96" t="s">
        <v>5869</v>
      </c>
      <c r="B5631" s="97" t="s">
        <v>4951</v>
      </c>
      <c r="C5631" s="98" t="s">
        <v>5896</v>
      </c>
      <c r="D5631" s="111"/>
      <c r="E5631" s="173"/>
      <c r="F5631" s="66" t="str">
        <f t="shared" si="553"/>
        <v>UN</v>
      </c>
      <c r="G5631" s="169">
        <f t="shared" si="554"/>
        <v>1.22</v>
      </c>
      <c r="H5631" s="306">
        <v>5.0000000000000001E-3</v>
      </c>
      <c r="I5631" s="169">
        <f t="shared" si="555"/>
        <v>6.1000000000000004E-3</v>
      </c>
    </row>
    <row r="5632" spans="1:9">
      <c r="A5632" s="96" t="s">
        <v>5869</v>
      </c>
      <c r="B5632" s="97" t="s">
        <v>4956</v>
      </c>
      <c r="C5632" s="98" t="s">
        <v>323</v>
      </c>
      <c r="D5632" s="111"/>
      <c r="E5632" s="173"/>
      <c r="F5632" s="66" t="str">
        <f t="shared" si="553"/>
        <v>UN</v>
      </c>
      <c r="G5632" s="169">
        <f t="shared" si="554"/>
        <v>0.3</v>
      </c>
      <c r="H5632" s="306">
        <v>2E-3</v>
      </c>
      <c r="I5632" s="169">
        <f t="shared" si="555"/>
        <v>5.9999999999999995E-4</v>
      </c>
    </row>
    <row r="5633" spans="1:9">
      <c r="A5633" s="96" t="s">
        <v>5869</v>
      </c>
      <c r="B5633" s="97" t="s">
        <v>4953</v>
      </c>
      <c r="C5633" s="98" t="s">
        <v>1531</v>
      </c>
      <c r="D5633" s="111"/>
      <c r="E5633" s="173"/>
      <c r="F5633" s="66" t="str">
        <f t="shared" si="553"/>
        <v>FR</v>
      </c>
      <c r="G5633" s="169">
        <f t="shared" si="554"/>
        <v>3.04</v>
      </c>
      <c r="H5633" s="306">
        <v>2E-3</v>
      </c>
      <c r="I5633" s="169">
        <f t="shared" si="555"/>
        <v>6.0800000000000003E-3</v>
      </c>
    </row>
    <row r="5634" spans="1:9">
      <c r="A5634" s="96" t="s">
        <v>5869</v>
      </c>
      <c r="B5634" s="97" t="s">
        <v>4967</v>
      </c>
      <c r="C5634" s="98" t="s">
        <v>1510</v>
      </c>
      <c r="D5634" s="111"/>
      <c r="E5634" s="173"/>
      <c r="F5634" s="66" t="str">
        <f t="shared" si="553"/>
        <v>UN</v>
      </c>
      <c r="G5634" s="169">
        <f t="shared" si="554"/>
        <v>0.5625</v>
      </c>
      <c r="H5634" s="168">
        <v>1</v>
      </c>
      <c r="I5634" s="169">
        <f t="shared" si="555"/>
        <v>0.5625</v>
      </c>
    </row>
    <row r="5635" spans="1:9">
      <c r="A5635" s="96" t="s">
        <v>5869</v>
      </c>
      <c r="B5635" s="220">
        <v>23425</v>
      </c>
      <c r="C5635" s="98" t="s">
        <v>2443</v>
      </c>
      <c r="D5635" s="111"/>
      <c r="E5635" s="173"/>
      <c r="F5635" s="66" t="str">
        <f t="shared" si="553"/>
        <v>UN</v>
      </c>
      <c r="G5635" s="169">
        <f t="shared" si="554"/>
        <v>600</v>
      </c>
      <c r="H5635" s="180">
        <v>5.0000000000000001E-3</v>
      </c>
      <c r="I5635" s="169">
        <f t="shared" si="555"/>
        <v>3</v>
      </c>
    </row>
    <row r="5636" spans="1:9">
      <c r="A5636" s="96" t="s">
        <v>5869</v>
      </c>
      <c r="B5636" s="97" t="s">
        <v>4902</v>
      </c>
      <c r="C5636" s="131" t="s">
        <v>364</v>
      </c>
      <c r="D5636" s="111"/>
      <c r="E5636" s="173"/>
      <c r="F5636" s="66" t="str">
        <f t="shared" si="553"/>
        <v>ROL</v>
      </c>
      <c r="G5636" s="169">
        <f t="shared" si="554"/>
        <v>4.4000000000000004</v>
      </c>
      <c r="H5636" s="306">
        <v>5.0000000000000001E-3</v>
      </c>
      <c r="I5636" s="169">
        <f t="shared" si="555"/>
        <v>2.2000000000000002E-2</v>
      </c>
    </row>
    <row r="5637" spans="1:9">
      <c r="A5637" s="96" t="s">
        <v>5869</v>
      </c>
      <c r="B5637" s="97" t="s">
        <v>4951</v>
      </c>
      <c r="C5637" s="98" t="s">
        <v>1649</v>
      </c>
      <c r="D5637" s="124"/>
      <c r="E5637" s="125"/>
      <c r="F5637" s="66" t="str">
        <f t="shared" si="553"/>
        <v>UN</v>
      </c>
      <c r="G5637" s="169">
        <f t="shared" si="554"/>
        <v>16</v>
      </c>
      <c r="H5637" s="186">
        <v>4.0000000000000001E-3</v>
      </c>
      <c r="I5637" s="169">
        <f t="shared" si="555"/>
        <v>6.4000000000000001E-2</v>
      </c>
    </row>
    <row r="5638" spans="1:9">
      <c r="A5638" s="96" t="s">
        <v>5869</v>
      </c>
      <c r="B5638" s="97" t="s">
        <v>4878</v>
      </c>
      <c r="C5638" s="98" t="s">
        <v>1462</v>
      </c>
      <c r="D5638" s="124"/>
      <c r="E5638" s="125"/>
      <c r="F5638" s="66" t="str">
        <f t="shared" si="553"/>
        <v>UN</v>
      </c>
      <c r="G5638" s="169">
        <f t="shared" si="554"/>
        <v>10.63</v>
      </c>
      <c r="H5638" s="102">
        <v>0.02</v>
      </c>
      <c r="I5638" s="169">
        <f t="shared" si="555"/>
        <v>0.21260000000000001</v>
      </c>
    </row>
    <row r="5639" spans="1:9">
      <c r="A5639" s="96" t="s">
        <v>5869</v>
      </c>
      <c r="B5639" s="183"/>
      <c r="C5639" s="59" t="s">
        <v>3681</v>
      </c>
      <c r="D5639" s="124"/>
      <c r="E5639" s="125"/>
      <c r="F5639" s="66" t="str">
        <f t="shared" si="553"/>
        <v>DET</v>
      </c>
      <c r="G5639" s="169">
        <f t="shared" si="554"/>
        <v>9.75</v>
      </c>
      <c r="H5639" s="184">
        <v>1</v>
      </c>
      <c r="I5639" s="169">
        <f t="shared" si="555"/>
        <v>9.75</v>
      </c>
    </row>
    <row r="5640" spans="1:9">
      <c r="A5640" s="96" t="s">
        <v>5869</v>
      </c>
      <c r="B5640" s="116" t="s">
        <v>4421</v>
      </c>
      <c r="C5640" s="117"/>
      <c r="D5640" s="118"/>
      <c r="E5640" s="118"/>
      <c r="F5640" s="119"/>
      <c r="G5640" s="120"/>
      <c r="H5640" s="121"/>
      <c r="I5640" s="134">
        <f>SUBTOTAL(9,I5627:I5639)</f>
        <v>14.17338</v>
      </c>
    </row>
    <row r="5641" spans="1:9">
      <c r="A5641" s="96" t="s">
        <v>5869</v>
      </c>
      <c r="B5641" s="157"/>
      <c r="C5641" s="187"/>
      <c r="D5641" s="129"/>
      <c r="E5641" s="129"/>
      <c r="F5641" s="188"/>
      <c r="G5641" s="137"/>
      <c r="H5641" s="188"/>
      <c r="I5641" s="161"/>
    </row>
    <row r="5642" spans="1:9" ht="14.25">
      <c r="A5642" s="440" t="s">
        <v>5892</v>
      </c>
      <c r="B5642" s="108" t="s">
        <v>4752</v>
      </c>
      <c r="D5642" s="172"/>
    </row>
    <row r="5643" spans="1:9">
      <c r="A5643" s="96" t="s">
        <v>5869</v>
      </c>
    </row>
    <row r="5644" spans="1:9" ht="25.5">
      <c r="A5644" s="96" t="s">
        <v>5869</v>
      </c>
      <c r="B5644" s="90" t="s">
        <v>5562</v>
      </c>
      <c r="C5644" s="23" t="s">
        <v>1406</v>
      </c>
      <c r="D5644" s="124"/>
      <c r="E5644" s="125"/>
      <c r="F5644" s="24" t="s">
        <v>1407</v>
      </c>
      <c r="G5644" s="51" t="s">
        <v>2730</v>
      </c>
      <c r="H5644" s="24" t="s">
        <v>4415</v>
      </c>
      <c r="I5644" s="24" t="s">
        <v>1403</v>
      </c>
    </row>
    <row r="5645" spans="1:9">
      <c r="A5645" s="96" t="s">
        <v>5869</v>
      </c>
      <c r="B5645" s="97" t="s">
        <v>4884</v>
      </c>
      <c r="C5645" s="126" t="s">
        <v>520</v>
      </c>
      <c r="D5645" s="124"/>
      <c r="E5645" s="125"/>
      <c r="F5645" s="66" t="str">
        <f t="shared" ref="F5645:F5656" si="556">+VLOOKUP(C5645,$C$7896:$P$9810,4,FALSE)</f>
        <v>UN</v>
      </c>
      <c r="G5645" s="169">
        <f t="shared" ref="G5645:G5656" si="557">+VLOOKUP(C5645,$C$7896:$P$9810,13,FALSE)</f>
        <v>8.7499999999999994E-2</v>
      </c>
      <c r="H5645" s="306">
        <v>1</v>
      </c>
      <c r="I5645" s="169">
        <f t="shared" ref="I5645:I5656" si="558">G5645*H5645</f>
        <v>8.7499999999999994E-2</v>
      </c>
    </row>
    <row r="5646" spans="1:9">
      <c r="A5646" s="96" t="s">
        <v>5869</v>
      </c>
      <c r="B5646" s="97" t="s">
        <v>4879</v>
      </c>
      <c r="C5646" s="98" t="s">
        <v>545</v>
      </c>
      <c r="D5646" s="124"/>
      <c r="E5646" s="125"/>
      <c r="F5646" s="66" t="str">
        <f t="shared" si="556"/>
        <v>CM3</v>
      </c>
      <c r="G5646" s="169">
        <f t="shared" si="557"/>
        <v>8.6999999999999994E-3</v>
      </c>
      <c r="H5646" s="306">
        <v>10</v>
      </c>
      <c r="I5646" s="169">
        <f t="shared" si="558"/>
        <v>8.6999999999999994E-2</v>
      </c>
    </row>
    <row r="5647" spans="1:9">
      <c r="A5647" s="96" t="s">
        <v>5869</v>
      </c>
      <c r="B5647" s="97" t="s">
        <v>4881</v>
      </c>
      <c r="C5647" s="98" t="s">
        <v>546</v>
      </c>
      <c r="D5647" s="124"/>
      <c r="E5647" s="125"/>
      <c r="F5647" s="66" t="str">
        <f t="shared" si="556"/>
        <v>PQ</v>
      </c>
      <c r="G5647" s="169">
        <f t="shared" si="557"/>
        <v>15</v>
      </c>
      <c r="H5647" s="305">
        <v>5.0000000000000001E-3</v>
      </c>
      <c r="I5647" s="169">
        <f t="shared" si="558"/>
        <v>7.4999999999999997E-2</v>
      </c>
    </row>
    <row r="5648" spans="1:9">
      <c r="A5648" s="96" t="s">
        <v>5869</v>
      </c>
      <c r="B5648" s="97" t="s">
        <v>4944</v>
      </c>
      <c r="C5648" s="98" t="s">
        <v>1101</v>
      </c>
      <c r="D5648" s="81"/>
      <c r="E5648" s="66"/>
      <c r="F5648" s="66" t="str">
        <f t="shared" si="556"/>
        <v>UN</v>
      </c>
      <c r="G5648" s="169">
        <f t="shared" si="557"/>
        <v>0.3</v>
      </c>
      <c r="H5648" s="306">
        <v>1</v>
      </c>
      <c r="I5648" s="169">
        <f t="shared" si="558"/>
        <v>0.3</v>
      </c>
    </row>
    <row r="5649" spans="1:9">
      <c r="A5649" s="96" t="s">
        <v>5869</v>
      </c>
      <c r="B5649" s="97" t="s">
        <v>4951</v>
      </c>
      <c r="C5649" s="98" t="s">
        <v>5896</v>
      </c>
      <c r="D5649" s="111"/>
      <c r="E5649" s="173"/>
      <c r="F5649" s="66" t="str">
        <f t="shared" si="556"/>
        <v>UN</v>
      </c>
      <c r="G5649" s="169">
        <f t="shared" si="557"/>
        <v>1.22</v>
      </c>
      <c r="H5649" s="306">
        <v>5.0000000000000001E-3</v>
      </c>
      <c r="I5649" s="169">
        <f t="shared" si="558"/>
        <v>6.1000000000000004E-3</v>
      </c>
    </row>
    <row r="5650" spans="1:9">
      <c r="A5650" s="96" t="s">
        <v>5869</v>
      </c>
      <c r="B5650" s="97" t="s">
        <v>4956</v>
      </c>
      <c r="C5650" s="98" t="s">
        <v>323</v>
      </c>
      <c r="D5650" s="111"/>
      <c r="E5650" s="173"/>
      <c r="F5650" s="66" t="str">
        <f t="shared" si="556"/>
        <v>UN</v>
      </c>
      <c r="G5650" s="169">
        <f t="shared" si="557"/>
        <v>0.3</v>
      </c>
      <c r="H5650" s="306">
        <v>2E-3</v>
      </c>
      <c r="I5650" s="169">
        <f t="shared" si="558"/>
        <v>5.9999999999999995E-4</v>
      </c>
    </row>
    <row r="5651" spans="1:9">
      <c r="A5651" s="96" t="s">
        <v>5869</v>
      </c>
      <c r="B5651" s="97" t="s">
        <v>4953</v>
      </c>
      <c r="C5651" s="98" t="s">
        <v>1531</v>
      </c>
      <c r="D5651" s="111"/>
      <c r="E5651" s="173"/>
      <c r="F5651" s="66" t="str">
        <f t="shared" si="556"/>
        <v>FR</v>
      </c>
      <c r="G5651" s="169">
        <f t="shared" si="557"/>
        <v>3.04</v>
      </c>
      <c r="H5651" s="306">
        <v>2E-3</v>
      </c>
      <c r="I5651" s="169">
        <f t="shared" si="558"/>
        <v>6.0800000000000003E-3</v>
      </c>
    </row>
    <row r="5652" spans="1:9">
      <c r="A5652" s="96" t="s">
        <v>5869</v>
      </c>
      <c r="B5652" s="97" t="s">
        <v>4967</v>
      </c>
      <c r="C5652" s="98" t="s">
        <v>1510</v>
      </c>
      <c r="D5652" s="111"/>
      <c r="E5652" s="173"/>
      <c r="F5652" s="66" t="str">
        <f t="shared" si="556"/>
        <v>UN</v>
      </c>
      <c r="G5652" s="169">
        <f t="shared" si="557"/>
        <v>0.5625</v>
      </c>
      <c r="H5652" s="168">
        <v>1</v>
      </c>
      <c r="I5652" s="169">
        <f t="shared" si="558"/>
        <v>0.5625</v>
      </c>
    </row>
    <row r="5653" spans="1:9">
      <c r="A5653" s="96" t="s">
        <v>5869</v>
      </c>
      <c r="B5653" s="97" t="s">
        <v>4902</v>
      </c>
      <c r="C5653" s="131" t="s">
        <v>364</v>
      </c>
      <c r="D5653" s="111"/>
      <c r="E5653" s="173"/>
      <c r="F5653" s="66" t="str">
        <f t="shared" si="556"/>
        <v>ROL</v>
      </c>
      <c r="G5653" s="169">
        <f t="shared" si="557"/>
        <v>4.4000000000000004</v>
      </c>
      <c r="H5653" s="306">
        <v>5.0000000000000001E-3</v>
      </c>
      <c r="I5653" s="169">
        <f t="shared" si="558"/>
        <v>2.2000000000000002E-2</v>
      </c>
    </row>
    <row r="5654" spans="1:9">
      <c r="A5654" s="96" t="s">
        <v>5869</v>
      </c>
      <c r="B5654" s="97" t="s">
        <v>4951</v>
      </c>
      <c r="C5654" s="98" t="s">
        <v>1649</v>
      </c>
      <c r="D5654" s="124"/>
      <c r="E5654" s="125"/>
      <c r="F5654" s="66" t="str">
        <f t="shared" si="556"/>
        <v>UN</v>
      </c>
      <c r="G5654" s="169">
        <f t="shared" si="557"/>
        <v>16</v>
      </c>
      <c r="H5654" s="186">
        <v>4.0000000000000001E-3</v>
      </c>
      <c r="I5654" s="169">
        <f t="shared" si="558"/>
        <v>6.4000000000000001E-2</v>
      </c>
    </row>
    <row r="5655" spans="1:9">
      <c r="A5655" s="96" t="s">
        <v>5869</v>
      </c>
      <c r="B5655" s="97" t="s">
        <v>4878</v>
      </c>
      <c r="C5655" s="98" t="s">
        <v>1462</v>
      </c>
      <c r="D5655" s="124"/>
      <c r="E5655" s="125"/>
      <c r="F5655" s="66" t="str">
        <f t="shared" si="556"/>
        <v>UN</v>
      </c>
      <c r="G5655" s="169">
        <f t="shared" si="557"/>
        <v>10.63</v>
      </c>
      <c r="H5655" s="102">
        <v>0.02</v>
      </c>
      <c r="I5655" s="169">
        <f t="shared" si="558"/>
        <v>0.21260000000000001</v>
      </c>
    </row>
    <row r="5656" spans="1:9">
      <c r="A5656" s="96" t="s">
        <v>5869</v>
      </c>
      <c r="B5656" s="183"/>
      <c r="C5656" s="59" t="s">
        <v>3682</v>
      </c>
      <c r="D5656" s="124"/>
      <c r="E5656" s="125"/>
      <c r="F5656" s="66" t="str">
        <f t="shared" si="556"/>
        <v>DET</v>
      </c>
      <c r="G5656" s="169">
        <f t="shared" si="557"/>
        <v>55</v>
      </c>
      <c r="H5656" s="184">
        <v>1</v>
      </c>
      <c r="I5656" s="169">
        <f t="shared" si="558"/>
        <v>55</v>
      </c>
    </row>
    <row r="5657" spans="1:9">
      <c r="A5657" s="96" t="s">
        <v>5869</v>
      </c>
      <c r="B5657" s="116" t="s">
        <v>4421</v>
      </c>
      <c r="C5657" s="117"/>
      <c r="D5657" s="118"/>
      <c r="E5657" s="118"/>
      <c r="F5657" s="119"/>
      <c r="G5657" s="120"/>
      <c r="H5657" s="121"/>
      <c r="I5657" s="134">
        <f>SUBTOTAL(9,I5645:I5656)</f>
        <v>56.423380000000002</v>
      </c>
    </row>
    <row r="5658" spans="1:9">
      <c r="A5658" s="96" t="s">
        <v>5869</v>
      </c>
      <c r="B5658" s="157"/>
      <c r="C5658" s="187"/>
      <c r="D5658" s="129"/>
      <c r="E5658" s="129"/>
      <c r="F5658" s="188"/>
      <c r="G5658" s="137"/>
      <c r="H5658" s="188"/>
      <c r="I5658" s="161"/>
    </row>
    <row r="5659" spans="1:9" ht="14.25">
      <c r="A5659" s="440" t="s">
        <v>5892</v>
      </c>
      <c r="B5659" s="108" t="s">
        <v>4753</v>
      </c>
      <c r="D5659" s="172"/>
    </row>
    <row r="5660" spans="1:9">
      <c r="A5660" s="96" t="s">
        <v>5869</v>
      </c>
    </row>
    <row r="5661" spans="1:9" ht="25.5">
      <c r="A5661" s="96" t="s">
        <v>5869</v>
      </c>
      <c r="B5661" s="90" t="s">
        <v>5562</v>
      </c>
      <c r="C5661" s="23" t="s">
        <v>1406</v>
      </c>
      <c r="D5661" s="124"/>
      <c r="E5661" s="125"/>
      <c r="F5661" s="24" t="s">
        <v>1407</v>
      </c>
      <c r="G5661" s="51" t="s">
        <v>2730</v>
      </c>
      <c r="H5661" s="24" t="s">
        <v>4415</v>
      </c>
      <c r="I5661" s="24" t="s">
        <v>1403</v>
      </c>
    </row>
    <row r="5662" spans="1:9">
      <c r="A5662" s="96" t="s">
        <v>5869</v>
      </c>
      <c r="B5662" s="97" t="s">
        <v>4884</v>
      </c>
      <c r="C5662" s="126" t="s">
        <v>520</v>
      </c>
      <c r="D5662" s="124"/>
      <c r="E5662" s="125"/>
      <c r="F5662" s="66" t="str">
        <f t="shared" ref="F5662:F5673" si="559">+VLOOKUP(C5662,$C$7896:$P$9810,4,FALSE)</f>
        <v>UN</v>
      </c>
      <c r="G5662" s="169">
        <f t="shared" ref="G5662:G5673" si="560">+VLOOKUP(C5662,$C$7896:$P$9810,13,FALSE)</f>
        <v>8.7499999999999994E-2</v>
      </c>
      <c r="H5662" s="306">
        <v>1</v>
      </c>
      <c r="I5662" s="169">
        <f t="shared" ref="I5662:I5673" si="561">G5662*H5662</f>
        <v>8.7499999999999994E-2</v>
      </c>
    </row>
    <row r="5663" spans="1:9">
      <c r="A5663" s="96" t="s">
        <v>5869</v>
      </c>
      <c r="B5663" s="97" t="s">
        <v>4879</v>
      </c>
      <c r="C5663" s="98" t="s">
        <v>545</v>
      </c>
      <c r="D5663" s="124"/>
      <c r="E5663" s="125"/>
      <c r="F5663" s="66" t="str">
        <f t="shared" si="559"/>
        <v>CM3</v>
      </c>
      <c r="G5663" s="169">
        <f t="shared" si="560"/>
        <v>8.6999999999999994E-3</v>
      </c>
      <c r="H5663" s="306">
        <v>10</v>
      </c>
      <c r="I5663" s="169">
        <f t="shared" si="561"/>
        <v>8.6999999999999994E-2</v>
      </c>
    </row>
    <row r="5664" spans="1:9">
      <c r="A5664" s="96" t="s">
        <v>5869</v>
      </c>
      <c r="B5664" s="97" t="s">
        <v>4881</v>
      </c>
      <c r="C5664" s="98" t="s">
        <v>546</v>
      </c>
      <c r="D5664" s="124"/>
      <c r="E5664" s="125"/>
      <c r="F5664" s="66" t="str">
        <f t="shared" si="559"/>
        <v>PQ</v>
      </c>
      <c r="G5664" s="169">
        <f t="shared" si="560"/>
        <v>15</v>
      </c>
      <c r="H5664" s="305">
        <v>5.0000000000000001E-3</v>
      </c>
      <c r="I5664" s="169">
        <f t="shared" si="561"/>
        <v>7.4999999999999997E-2</v>
      </c>
    </row>
    <row r="5665" spans="1:9">
      <c r="A5665" s="96" t="s">
        <v>5869</v>
      </c>
      <c r="B5665" s="97" t="s">
        <v>4944</v>
      </c>
      <c r="C5665" s="98" t="s">
        <v>1101</v>
      </c>
      <c r="D5665" s="81"/>
      <c r="E5665" s="66"/>
      <c r="F5665" s="66" t="str">
        <f t="shared" si="559"/>
        <v>UN</v>
      </c>
      <c r="G5665" s="169">
        <f t="shared" si="560"/>
        <v>0.3</v>
      </c>
      <c r="H5665" s="306">
        <v>1</v>
      </c>
      <c r="I5665" s="169">
        <f t="shared" si="561"/>
        <v>0.3</v>
      </c>
    </row>
    <row r="5666" spans="1:9">
      <c r="A5666" s="96" t="s">
        <v>5869</v>
      </c>
      <c r="B5666" s="97" t="s">
        <v>4951</v>
      </c>
      <c r="C5666" s="98" t="s">
        <v>5896</v>
      </c>
      <c r="D5666" s="111"/>
      <c r="E5666" s="173"/>
      <c r="F5666" s="66" t="str">
        <f t="shared" si="559"/>
        <v>UN</v>
      </c>
      <c r="G5666" s="169">
        <f t="shared" si="560"/>
        <v>1.22</v>
      </c>
      <c r="H5666" s="306">
        <v>5.0000000000000001E-3</v>
      </c>
      <c r="I5666" s="169">
        <f t="shared" si="561"/>
        <v>6.1000000000000004E-3</v>
      </c>
    </row>
    <row r="5667" spans="1:9">
      <c r="A5667" s="96" t="s">
        <v>5869</v>
      </c>
      <c r="B5667" s="97" t="s">
        <v>4956</v>
      </c>
      <c r="C5667" s="98" t="s">
        <v>323</v>
      </c>
      <c r="D5667" s="111"/>
      <c r="E5667" s="173"/>
      <c r="F5667" s="66" t="str">
        <f t="shared" si="559"/>
        <v>UN</v>
      </c>
      <c r="G5667" s="169">
        <f t="shared" si="560"/>
        <v>0.3</v>
      </c>
      <c r="H5667" s="306">
        <v>2E-3</v>
      </c>
      <c r="I5667" s="169">
        <f t="shared" si="561"/>
        <v>5.9999999999999995E-4</v>
      </c>
    </row>
    <row r="5668" spans="1:9">
      <c r="A5668" s="96" t="s">
        <v>5869</v>
      </c>
      <c r="B5668" s="97" t="s">
        <v>4953</v>
      </c>
      <c r="C5668" s="98" t="s">
        <v>1531</v>
      </c>
      <c r="D5668" s="111"/>
      <c r="E5668" s="173"/>
      <c r="F5668" s="66" t="str">
        <f t="shared" si="559"/>
        <v>FR</v>
      </c>
      <c r="G5668" s="169">
        <f t="shared" si="560"/>
        <v>3.04</v>
      </c>
      <c r="H5668" s="306">
        <v>2E-3</v>
      </c>
      <c r="I5668" s="169">
        <f t="shared" si="561"/>
        <v>6.0800000000000003E-3</v>
      </c>
    </row>
    <row r="5669" spans="1:9">
      <c r="A5669" s="96" t="s">
        <v>5869</v>
      </c>
      <c r="B5669" s="97" t="s">
        <v>4967</v>
      </c>
      <c r="C5669" s="98" t="s">
        <v>1510</v>
      </c>
      <c r="D5669" s="111"/>
      <c r="E5669" s="173"/>
      <c r="F5669" s="66" t="str">
        <f t="shared" si="559"/>
        <v>UN</v>
      </c>
      <c r="G5669" s="169">
        <f t="shared" si="560"/>
        <v>0.5625</v>
      </c>
      <c r="H5669" s="168">
        <v>1</v>
      </c>
      <c r="I5669" s="169">
        <f t="shared" si="561"/>
        <v>0.5625</v>
      </c>
    </row>
    <row r="5670" spans="1:9">
      <c r="A5670" s="96" t="s">
        <v>5869</v>
      </c>
      <c r="B5670" s="97" t="s">
        <v>4902</v>
      </c>
      <c r="C5670" s="131" t="s">
        <v>364</v>
      </c>
      <c r="D5670" s="111"/>
      <c r="E5670" s="173"/>
      <c r="F5670" s="66" t="str">
        <f t="shared" si="559"/>
        <v>ROL</v>
      </c>
      <c r="G5670" s="169">
        <f t="shared" si="560"/>
        <v>4.4000000000000004</v>
      </c>
      <c r="H5670" s="306">
        <v>5.0000000000000001E-3</v>
      </c>
      <c r="I5670" s="169">
        <f t="shared" si="561"/>
        <v>2.2000000000000002E-2</v>
      </c>
    </row>
    <row r="5671" spans="1:9">
      <c r="A5671" s="96" t="s">
        <v>5869</v>
      </c>
      <c r="B5671" s="97" t="s">
        <v>4951</v>
      </c>
      <c r="C5671" s="98" t="s">
        <v>1649</v>
      </c>
      <c r="D5671" s="124"/>
      <c r="E5671" s="125"/>
      <c r="F5671" s="66" t="str">
        <f t="shared" si="559"/>
        <v>UN</v>
      </c>
      <c r="G5671" s="169">
        <f t="shared" si="560"/>
        <v>16</v>
      </c>
      <c r="H5671" s="186">
        <v>4.0000000000000001E-3</v>
      </c>
      <c r="I5671" s="169">
        <f t="shared" si="561"/>
        <v>6.4000000000000001E-2</v>
      </c>
    </row>
    <row r="5672" spans="1:9">
      <c r="A5672" s="96" t="s">
        <v>5869</v>
      </c>
      <c r="B5672" s="97" t="s">
        <v>4878</v>
      </c>
      <c r="C5672" s="98" t="s">
        <v>1462</v>
      </c>
      <c r="D5672" s="124"/>
      <c r="E5672" s="125"/>
      <c r="F5672" s="66" t="str">
        <f t="shared" si="559"/>
        <v>UN</v>
      </c>
      <c r="G5672" s="169">
        <f t="shared" si="560"/>
        <v>10.63</v>
      </c>
      <c r="H5672" s="102">
        <v>0.02</v>
      </c>
      <c r="I5672" s="169">
        <f t="shared" si="561"/>
        <v>0.21260000000000001</v>
      </c>
    </row>
    <row r="5673" spans="1:9">
      <c r="A5673" s="96" t="s">
        <v>5869</v>
      </c>
      <c r="B5673" s="183"/>
      <c r="C5673" s="59" t="s">
        <v>3683</v>
      </c>
      <c r="D5673" s="124"/>
      <c r="E5673" s="125"/>
      <c r="F5673" s="66" t="str">
        <f t="shared" si="559"/>
        <v>DET</v>
      </c>
      <c r="G5673" s="169">
        <f t="shared" si="560"/>
        <v>15.35</v>
      </c>
      <c r="H5673" s="184">
        <v>1</v>
      </c>
      <c r="I5673" s="169">
        <f t="shared" si="561"/>
        <v>15.35</v>
      </c>
    </row>
    <row r="5674" spans="1:9">
      <c r="A5674" s="96" t="s">
        <v>5869</v>
      </c>
      <c r="B5674" s="116" t="s">
        <v>4421</v>
      </c>
      <c r="C5674" s="117"/>
      <c r="D5674" s="118"/>
      <c r="E5674" s="118"/>
      <c r="F5674" s="119"/>
      <c r="G5674" s="120"/>
      <c r="H5674" s="121"/>
      <c r="I5674" s="134">
        <f>SUBTOTAL(9,I5662:I5673)</f>
        <v>16.77338</v>
      </c>
    </row>
    <row r="5675" spans="1:9">
      <c r="A5675" s="96" t="s">
        <v>5869</v>
      </c>
      <c r="B5675" s="157"/>
      <c r="C5675" s="187"/>
      <c r="D5675" s="129"/>
      <c r="E5675" s="129"/>
      <c r="F5675" s="188"/>
      <c r="G5675" s="137"/>
      <c r="H5675" s="188"/>
      <c r="I5675" s="161"/>
    </row>
    <row r="5676" spans="1:9" ht="14.25">
      <c r="A5676" s="440" t="s">
        <v>5892</v>
      </c>
      <c r="B5676" s="108" t="s">
        <v>4754</v>
      </c>
      <c r="D5676" s="172"/>
    </row>
    <row r="5677" spans="1:9">
      <c r="A5677" s="96" t="s">
        <v>5869</v>
      </c>
    </row>
    <row r="5678" spans="1:9" ht="25.5">
      <c r="A5678" s="96" t="s">
        <v>5869</v>
      </c>
      <c r="B5678" s="90" t="s">
        <v>5562</v>
      </c>
      <c r="C5678" s="23" t="s">
        <v>1406</v>
      </c>
      <c r="D5678" s="124"/>
      <c r="E5678" s="125"/>
      <c r="F5678" s="24" t="s">
        <v>1407</v>
      </c>
      <c r="G5678" s="51" t="s">
        <v>2730</v>
      </c>
      <c r="H5678" s="24" t="s">
        <v>4415</v>
      </c>
      <c r="I5678" s="24" t="s">
        <v>1403</v>
      </c>
    </row>
    <row r="5679" spans="1:9">
      <c r="A5679" s="96" t="s">
        <v>5869</v>
      </c>
      <c r="B5679" s="97" t="s">
        <v>4884</v>
      </c>
      <c r="C5679" s="126" t="s">
        <v>520</v>
      </c>
      <c r="D5679" s="124"/>
      <c r="E5679" s="125"/>
      <c r="F5679" s="66" t="str">
        <f t="shared" ref="F5679:F5690" si="562">+VLOOKUP(C5679,$C$7896:$P$9810,4,FALSE)</f>
        <v>UN</v>
      </c>
      <c r="G5679" s="169">
        <f t="shared" ref="G5679:G5690" si="563">+VLOOKUP(C5679,$C$7896:$P$9810,13,FALSE)</f>
        <v>8.7499999999999994E-2</v>
      </c>
      <c r="H5679" s="306">
        <v>1</v>
      </c>
      <c r="I5679" s="169">
        <f t="shared" ref="I5679:I5690" si="564">G5679*H5679</f>
        <v>8.7499999999999994E-2</v>
      </c>
    </row>
    <row r="5680" spans="1:9">
      <c r="A5680" s="96" t="s">
        <v>5869</v>
      </c>
      <c r="B5680" s="97" t="s">
        <v>4879</v>
      </c>
      <c r="C5680" s="98" t="s">
        <v>545</v>
      </c>
      <c r="D5680" s="124"/>
      <c r="E5680" s="125"/>
      <c r="F5680" s="66" t="str">
        <f t="shared" si="562"/>
        <v>CM3</v>
      </c>
      <c r="G5680" s="169">
        <f t="shared" si="563"/>
        <v>8.6999999999999994E-3</v>
      </c>
      <c r="H5680" s="306">
        <v>10</v>
      </c>
      <c r="I5680" s="169">
        <f t="shared" si="564"/>
        <v>8.6999999999999994E-2</v>
      </c>
    </row>
    <row r="5681" spans="1:9">
      <c r="A5681" s="96" t="s">
        <v>5869</v>
      </c>
      <c r="B5681" s="97" t="s">
        <v>4881</v>
      </c>
      <c r="C5681" s="98" t="s">
        <v>546</v>
      </c>
      <c r="D5681" s="124"/>
      <c r="E5681" s="125"/>
      <c r="F5681" s="66" t="str">
        <f t="shared" si="562"/>
        <v>PQ</v>
      </c>
      <c r="G5681" s="169">
        <f t="shared" si="563"/>
        <v>15</v>
      </c>
      <c r="H5681" s="305">
        <v>5.0000000000000001E-3</v>
      </c>
      <c r="I5681" s="169">
        <f t="shared" si="564"/>
        <v>7.4999999999999997E-2</v>
      </c>
    </row>
    <row r="5682" spans="1:9">
      <c r="A5682" s="96" t="s">
        <v>5869</v>
      </c>
      <c r="B5682" s="97" t="s">
        <v>4944</v>
      </c>
      <c r="C5682" s="98" t="s">
        <v>1101</v>
      </c>
      <c r="D5682" s="81"/>
      <c r="E5682" s="66"/>
      <c r="F5682" s="66" t="str">
        <f t="shared" si="562"/>
        <v>UN</v>
      </c>
      <c r="G5682" s="169">
        <f t="shared" si="563"/>
        <v>0.3</v>
      </c>
      <c r="H5682" s="306">
        <v>1</v>
      </c>
      <c r="I5682" s="169">
        <f t="shared" si="564"/>
        <v>0.3</v>
      </c>
    </row>
    <row r="5683" spans="1:9">
      <c r="A5683" s="96" t="s">
        <v>5869</v>
      </c>
      <c r="B5683" s="97" t="s">
        <v>4951</v>
      </c>
      <c r="C5683" s="98" t="s">
        <v>5896</v>
      </c>
      <c r="D5683" s="111"/>
      <c r="E5683" s="173"/>
      <c r="F5683" s="66" t="str">
        <f t="shared" si="562"/>
        <v>UN</v>
      </c>
      <c r="G5683" s="169">
        <f t="shared" si="563"/>
        <v>1.22</v>
      </c>
      <c r="H5683" s="306">
        <v>5.0000000000000001E-3</v>
      </c>
      <c r="I5683" s="169">
        <f t="shared" si="564"/>
        <v>6.1000000000000004E-3</v>
      </c>
    </row>
    <row r="5684" spans="1:9">
      <c r="A5684" s="96" t="s">
        <v>5869</v>
      </c>
      <c r="B5684" s="97" t="s">
        <v>4956</v>
      </c>
      <c r="C5684" s="98" t="s">
        <v>323</v>
      </c>
      <c r="D5684" s="111"/>
      <c r="E5684" s="173"/>
      <c r="F5684" s="66" t="str">
        <f t="shared" si="562"/>
        <v>UN</v>
      </c>
      <c r="G5684" s="169">
        <f t="shared" si="563"/>
        <v>0.3</v>
      </c>
      <c r="H5684" s="306">
        <v>2E-3</v>
      </c>
      <c r="I5684" s="169">
        <f t="shared" si="564"/>
        <v>5.9999999999999995E-4</v>
      </c>
    </row>
    <row r="5685" spans="1:9">
      <c r="A5685" s="96" t="s">
        <v>5869</v>
      </c>
      <c r="B5685" s="97" t="s">
        <v>4953</v>
      </c>
      <c r="C5685" s="98" t="s">
        <v>1531</v>
      </c>
      <c r="D5685" s="111"/>
      <c r="E5685" s="173"/>
      <c r="F5685" s="66" t="str">
        <f t="shared" si="562"/>
        <v>FR</v>
      </c>
      <c r="G5685" s="169">
        <f t="shared" si="563"/>
        <v>3.04</v>
      </c>
      <c r="H5685" s="306">
        <v>2E-3</v>
      </c>
      <c r="I5685" s="169">
        <f t="shared" si="564"/>
        <v>6.0800000000000003E-3</v>
      </c>
    </row>
    <row r="5686" spans="1:9">
      <c r="A5686" s="96" t="s">
        <v>5869</v>
      </c>
      <c r="B5686" s="97" t="s">
        <v>4967</v>
      </c>
      <c r="C5686" s="98" t="s">
        <v>1510</v>
      </c>
      <c r="D5686" s="111"/>
      <c r="E5686" s="173"/>
      <c r="F5686" s="66" t="str">
        <f t="shared" si="562"/>
        <v>UN</v>
      </c>
      <c r="G5686" s="169">
        <f t="shared" si="563"/>
        <v>0.5625</v>
      </c>
      <c r="H5686" s="168">
        <v>1</v>
      </c>
      <c r="I5686" s="169">
        <f t="shared" si="564"/>
        <v>0.5625</v>
      </c>
    </row>
    <row r="5687" spans="1:9">
      <c r="A5687" s="96" t="s">
        <v>5869</v>
      </c>
      <c r="B5687" s="97" t="s">
        <v>4902</v>
      </c>
      <c r="C5687" s="131" t="s">
        <v>364</v>
      </c>
      <c r="D5687" s="111"/>
      <c r="E5687" s="173"/>
      <c r="F5687" s="66" t="str">
        <f t="shared" si="562"/>
        <v>ROL</v>
      </c>
      <c r="G5687" s="169">
        <f t="shared" si="563"/>
        <v>4.4000000000000004</v>
      </c>
      <c r="H5687" s="306">
        <v>5.0000000000000001E-3</v>
      </c>
      <c r="I5687" s="169">
        <f t="shared" si="564"/>
        <v>2.2000000000000002E-2</v>
      </c>
    </row>
    <row r="5688" spans="1:9">
      <c r="A5688" s="96" t="s">
        <v>5869</v>
      </c>
      <c r="B5688" s="97" t="s">
        <v>4951</v>
      </c>
      <c r="C5688" s="98" t="s">
        <v>1649</v>
      </c>
      <c r="D5688" s="124"/>
      <c r="E5688" s="125"/>
      <c r="F5688" s="66" t="str">
        <f t="shared" si="562"/>
        <v>UN</v>
      </c>
      <c r="G5688" s="169">
        <f t="shared" si="563"/>
        <v>16</v>
      </c>
      <c r="H5688" s="186">
        <v>4.0000000000000001E-3</v>
      </c>
      <c r="I5688" s="169">
        <f t="shared" si="564"/>
        <v>6.4000000000000001E-2</v>
      </c>
    </row>
    <row r="5689" spans="1:9">
      <c r="A5689" s="96" t="s">
        <v>5869</v>
      </c>
      <c r="B5689" s="97" t="s">
        <v>4878</v>
      </c>
      <c r="C5689" s="98" t="s">
        <v>1462</v>
      </c>
      <c r="D5689" s="124"/>
      <c r="E5689" s="125"/>
      <c r="F5689" s="66" t="str">
        <f t="shared" si="562"/>
        <v>UN</v>
      </c>
      <c r="G5689" s="169">
        <f t="shared" si="563"/>
        <v>10.63</v>
      </c>
      <c r="H5689" s="102">
        <v>0.02</v>
      </c>
      <c r="I5689" s="169">
        <f t="shared" si="564"/>
        <v>0.21260000000000001</v>
      </c>
    </row>
    <row r="5690" spans="1:9">
      <c r="A5690" s="96" t="s">
        <v>5869</v>
      </c>
      <c r="B5690" s="183"/>
      <c r="C5690" s="59" t="s">
        <v>3684</v>
      </c>
      <c r="D5690" s="124"/>
      <c r="E5690" s="125"/>
      <c r="F5690" s="66" t="str">
        <f t="shared" si="562"/>
        <v>DET</v>
      </c>
      <c r="G5690" s="169">
        <f t="shared" si="563"/>
        <v>9.65</v>
      </c>
      <c r="H5690" s="184">
        <f>+VLOOKUP(C5690,$C$7896:$P$9810,7,FALSE)</f>
        <v>1.3</v>
      </c>
      <c r="I5690" s="169">
        <f t="shared" si="564"/>
        <v>12.545000000000002</v>
      </c>
    </row>
    <row r="5691" spans="1:9">
      <c r="A5691" s="96" t="s">
        <v>5869</v>
      </c>
      <c r="B5691" s="116" t="s">
        <v>4421</v>
      </c>
      <c r="C5691" s="117"/>
      <c r="D5691" s="118"/>
      <c r="E5691" s="118"/>
      <c r="F5691" s="119"/>
      <c r="G5691" s="120"/>
      <c r="H5691" s="121"/>
      <c r="I5691" s="134">
        <f>SUBTOTAL(9,I5679:I5690)</f>
        <v>13.968380000000002</v>
      </c>
    </row>
    <row r="5692" spans="1:9">
      <c r="A5692" s="96" t="s">
        <v>5869</v>
      </c>
      <c r="B5692" s="157"/>
      <c r="C5692" s="187"/>
      <c r="D5692" s="129"/>
      <c r="E5692" s="129"/>
      <c r="F5692" s="188"/>
      <c r="G5692" s="137"/>
      <c r="H5692" s="188"/>
      <c r="I5692" s="161"/>
    </row>
    <row r="5693" spans="1:9" ht="14.25">
      <c r="A5693" s="440" t="s">
        <v>5892</v>
      </c>
      <c r="B5693" s="108" t="s">
        <v>4755</v>
      </c>
      <c r="D5693" s="172"/>
    </row>
    <row r="5694" spans="1:9">
      <c r="A5694" s="96" t="s">
        <v>5869</v>
      </c>
    </row>
    <row r="5695" spans="1:9" ht="25.5">
      <c r="A5695" s="96" t="s">
        <v>5869</v>
      </c>
      <c r="B5695" s="90" t="s">
        <v>5562</v>
      </c>
      <c r="C5695" s="23" t="s">
        <v>1406</v>
      </c>
      <c r="D5695" s="124"/>
      <c r="E5695" s="125"/>
      <c r="F5695" s="24" t="s">
        <v>1407</v>
      </c>
      <c r="G5695" s="51" t="s">
        <v>2730</v>
      </c>
      <c r="H5695" s="24" t="s">
        <v>4415</v>
      </c>
      <c r="I5695" s="24" t="s">
        <v>1403</v>
      </c>
    </row>
    <row r="5696" spans="1:9">
      <c r="A5696" s="96" t="s">
        <v>5869</v>
      </c>
      <c r="B5696" s="97" t="s">
        <v>4884</v>
      </c>
      <c r="C5696" s="126" t="s">
        <v>520</v>
      </c>
      <c r="D5696" s="124"/>
      <c r="E5696" s="125"/>
      <c r="F5696" s="66" t="str">
        <f t="shared" ref="F5696:F5707" si="565">+VLOOKUP(C5696,$C$7896:$P$9810,4,FALSE)</f>
        <v>UN</v>
      </c>
      <c r="G5696" s="169">
        <f t="shared" ref="G5696:G5707" si="566">+VLOOKUP(C5696,$C$7896:$P$9810,13,FALSE)</f>
        <v>8.7499999999999994E-2</v>
      </c>
      <c r="H5696" s="306">
        <v>1</v>
      </c>
      <c r="I5696" s="169">
        <f t="shared" ref="I5696:I5707" si="567">G5696*H5696</f>
        <v>8.7499999999999994E-2</v>
      </c>
    </row>
    <row r="5697" spans="1:9">
      <c r="A5697" s="96" t="s">
        <v>5869</v>
      </c>
      <c r="B5697" s="97" t="s">
        <v>4879</v>
      </c>
      <c r="C5697" s="98" t="s">
        <v>545</v>
      </c>
      <c r="D5697" s="124"/>
      <c r="E5697" s="125"/>
      <c r="F5697" s="66" t="str">
        <f t="shared" si="565"/>
        <v>CM3</v>
      </c>
      <c r="G5697" s="169">
        <f t="shared" si="566"/>
        <v>8.6999999999999994E-3</v>
      </c>
      <c r="H5697" s="306">
        <v>10</v>
      </c>
      <c r="I5697" s="169">
        <f t="shared" si="567"/>
        <v>8.6999999999999994E-2</v>
      </c>
    </row>
    <row r="5698" spans="1:9">
      <c r="A5698" s="96" t="s">
        <v>5869</v>
      </c>
      <c r="B5698" s="97" t="s">
        <v>4881</v>
      </c>
      <c r="C5698" s="98" t="s">
        <v>546</v>
      </c>
      <c r="D5698" s="124"/>
      <c r="E5698" s="125"/>
      <c r="F5698" s="66" t="str">
        <f t="shared" si="565"/>
        <v>PQ</v>
      </c>
      <c r="G5698" s="169">
        <f t="shared" si="566"/>
        <v>15</v>
      </c>
      <c r="H5698" s="305">
        <v>5.0000000000000001E-3</v>
      </c>
      <c r="I5698" s="169">
        <f t="shared" si="567"/>
        <v>7.4999999999999997E-2</v>
      </c>
    </row>
    <row r="5699" spans="1:9">
      <c r="A5699" s="96" t="s">
        <v>5869</v>
      </c>
      <c r="B5699" s="97" t="s">
        <v>4944</v>
      </c>
      <c r="C5699" s="98" t="s">
        <v>1101</v>
      </c>
      <c r="D5699" s="81"/>
      <c r="E5699" s="66"/>
      <c r="F5699" s="66" t="str">
        <f t="shared" si="565"/>
        <v>UN</v>
      </c>
      <c r="G5699" s="169">
        <f t="shared" si="566"/>
        <v>0.3</v>
      </c>
      <c r="H5699" s="306">
        <v>1</v>
      </c>
      <c r="I5699" s="169">
        <f t="shared" si="567"/>
        <v>0.3</v>
      </c>
    </row>
    <row r="5700" spans="1:9">
      <c r="A5700" s="96" t="s">
        <v>5869</v>
      </c>
      <c r="B5700" s="97" t="s">
        <v>4951</v>
      </c>
      <c r="C5700" s="98" t="s">
        <v>5896</v>
      </c>
      <c r="D5700" s="111"/>
      <c r="E5700" s="173"/>
      <c r="F5700" s="66" t="str">
        <f t="shared" si="565"/>
        <v>UN</v>
      </c>
      <c r="G5700" s="169">
        <f t="shared" si="566"/>
        <v>1.22</v>
      </c>
      <c r="H5700" s="306">
        <v>5.0000000000000001E-3</v>
      </c>
      <c r="I5700" s="169">
        <f t="shared" si="567"/>
        <v>6.1000000000000004E-3</v>
      </c>
    </row>
    <row r="5701" spans="1:9">
      <c r="A5701" s="96" t="s">
        <v>5869</v>
      </c>
      <c r="B5701" s="97" t="s">
        <v>4956</v>
      </c>
      <c r="C5701" s="98" t="s">
        <v>323</v>
      </c>
      <c r="D5701" s="111"/>
      <c r="E5701" s="173"/>
      <c r="F5701" s="66" t="str">
        <f t="shared" si="565"/>
        <v>UN</v>
      </c>
      <c r="G5701" s="169">
        <f t="shared" si="566"/>
        <v>0.3</v>
      </c>
      <c r="H5701" s="306">
        <v>2E-3</v>
      </c>
      <c r="I5701" s="169">
        <f t="shared" si="567"/>
        <v>5.9999999999999995E-4</v>
      </c>
    </row>
    <row r="5702" spans="1:9">
      <c r="A5702" s="96" t="s">
        <v>5869</v>
      </c>
      <c r="B5702" s="97" t="s">
        <v>4953</v>
      </c>
      <c r="C5702" s="98" t="s">
        <v>1531</v>
      </c>
      <c r="D5702" s="111"/>
      <c r="E5702" s="173"/>
      <c r="F5702" s="66" t="str">
        <f t="shared" si="565"/>
        <v>FR</v>
      </c>
      <c r="G5702" s="169">
        <f t="shared" si="566"/>
        <v>3.04</v>
      </c>
      <c r="H5702" s="306">
        <v>2E-3</v>
      </c>
      <c r="I5702" s="169">
        <f t="shared" si="567"/>
        <v>6.0800000000000003E-3</v>
      </c>
    </row>
    <row r="5703" spans="1:9">
      <c r="A5703" s="96" t="s">
        <v>5869</v>
      </c>
      <c r="B5703" s="97" t="s">
        <v>4967</v>
      </c>
      <c r="C5703" s="98" t="s">
        <v>1510</v>
      </c>
      <c r="D5703" s="111"/>
      <c r="E5703" s="173"/>
      <c r="F5703" s="66" t="str">
        <f t="shared" si="565"/>
        <v>UN</v>
      </c>
      <c r="G5703" s="169">
        <f t="shared" si="566"/>
        <v>0.5625</v>
      </c>
      <c r="H5703" s="168">
        <v>1</v>
      </c>
      <c r="I5703" s="169">
        <f t="shared" si="567"/>
        <v>0.5625</v>
      </c>
    </row>
    <row r="5704" spans="1:9">
      <c r="A5704" s="96" t="s">
        <v>5869</v>
      </c>
      <c r="B5704" s="97" t="s">
        <v>4902</v>
      </c>
      <c r="C5704" s="131" t="s">
        <v>364</v>
      </c>
      <c r="D5704" s="111"/>
      <c r="E5704" s="173"/>
      <c r="F5704" s="66" t="str">
        <f t="shared" si="565"/>
        <v>ROL</v>
      </c>
      <c r="G5704" s="169">
        <f t="shared" si="566"/>
        <v>4.4000000000000004</v>
      </c>
      <c r="H5704" s="306">
        <v>5.0000000000000001E-3</v>
      </c>
      <c r="I5704" s="169">
        <f t="shared" si="567"/>
        <v>2.2000000000000002E-2</v>
      </c>
    </row>
    <row r="5705" spans="1:9">
      <c r="A5705" s="96" t="s">
        <v>5869</v>
      </c>
      <c r="B5705" s="97" t="s">
        <v>4951</v>
      </c>
      <c r="C5705" s="98" t="s">
        <v>1649</v>
      </c>
      <c r="D5705" s="124"/>
      <c r="E5705" s="125"/>
      <c r="F5705" s="66" t="str">
        <f t="shared" si="565"/>
        <v>UN</v>
      </c>
      <c r="G5705" s="169">
        <f t="shared" si="566"/>
        <v>16</v>
      </c>
      <c r="H5705" s="186">
        <v>4.0000000000000001E-3</v>
      </c>
      <c r="I5705" s="169">
        <f t="shared" si="567"/>
        <v>6.4000000000000001E-2</v>
      </c>
    </row>
    <row r="5706" spans="1:9">
      <c r="A5706" s="96" t="s">
        <v>5869</v>
      </c>
      <c r="B5706" s="97" t="s">
        <v>4878</v>
      </c>
      <c r="C5706" s="98" t="s">
        <v>1462</v>
      </c>
      <c r="D5706" s="124"/>
      <c r="E5706" s="125"/>
      <c r="F5706" s="66" t="str">
        <f t="shared" si="565"/>
        <v>UN</v>
      </c>
      <c r="G5706" s="169">
        <f t="shared" si="566"/>
        <v>10.63</v>
      </c>
      <c r="H5706" s="102">
        <v>0.02</v>
      </c>
      <c r="I5706" s="169">
        <f t="shared" si="567"/>
        <v>0.21260000000000001</v>
      </c>
    </row>
    <row r="5707" spans="1:9">
      <c r="A5707" s="96" t="s">
        <v>5869</v>
      </c>
      <c r="B5707" s="183"/>
      <c r="C5707" s="59" t="s">
        <v>3685</v>
      </c>
      <c r="D5707" s="124"/>
      <c r="E5707" s="125"/>
      <c r="F5707" s="66" t="str">
        <f t="shared" si="565"/>
        <v>DET</v>
      </c>
      <c r="G5707" s="169">
        <f t="shared" si="566"/>
        <v>52</v>
      </c>
      <c r="H5707" s="184">
        <v>1</v>
      </c>
      <c r="I5707" s="169">
        <f t="shared" si="567"/>
        <v>52</v>
      </c>
    </row>
    <row r="5708" spans="1:9">
      <c r="A5708" s="96" t="s">
        <v>5869</v>
      </c>
      <c r="B5708" s="116" t="s">
        <v>4421</v>
      </c>
      <c r="C5708" s="117"/>
      <c r="D5708" s="118"/>
      <c r="E5708" s="118"/>
      <c r="F5708" s="119"/>
      <c r="G5708" s="120"/>
      <c r="H5708" s="121"/>
      <c r="I5708" s="134">
        <f>SUBTOTAL(9,I5696:I5707)</f>
        <v>53.423380000000002</v>
      </c>
    </row>
    <row r="5709" spans="1:9">
      <c r="A5709" s="96" t="s">
        <v>5869</v>
      </c>
      <c r="B5709" s="157"/>
      <c r="C5709" s="187"/>
      <c r="D5709" s="129"/>
      <c r="E5709" s="129"/>
      <c r="F5709" s="188"/>
      <c r="G5709" s="137"/>
      <c r="H5709" s="188"/>
      <c r="I5709" s="161"/>
    </row>
    <row r="5710" spans="1:9" ht="14.25">
      <c r="A5710" s="440" t="s">
        <v>5892</v>
      </c>
      <c r="B5710" s="108" t="s">
        <v>4756</v>
      </c>
      <c r="D5710" s="172"/>
    </row>
    <row r="5711" spans="1:9">
      <c r="A5711" s="96" t="s">
        <v>5869</v>
      </c>
    </row>
    <row r="5712" spans="1:9" ht="25.5">
      <c r="A5712" s="96" t="s">
        <v>5869</v>
      </c>
      <c r="B5712" s="90" t="s">
        <v>5562</v>
      </c>
      <c r="C5712" s="23" t="s">
        <v>1406</v>
      </c>
      <c r="D5712" s="124"/>
      <c r="E5712" s="125"/>
      <c r="F5712" s="24" t="s">
        <v>1407</v>
      </c>
      <c r="G5712" s="51" t="s">
        <v>2730</v>
      </c>
      <c r="H5712" s="24" t="s">
        <v>4415</v>
      </c>
      <c r="I5712" s="24" t="s">
        <v>1403</v>
      </c>
    </row>
    <row r="5713" spans="1:9">
      <c r="A5713" s="96" t="s">
        <v>5869</v>
      </c>
      <c r="B5713" s="97" t="s">
        <v>4884</v>
      </c>
      <c r="C5713" s="126" t="s">
        <v>520</v>
      </c>
      <c r="D5713" s="124"/>
      <c r="E5713" s="125"/>
      <c r="F5713" s="66" t="str">
        <f t="shared" ref="F5713:F5725" si="568">+VLOOKUP(C5713,$C$7896:$P$9810,4,FALSE)</f>
        <v>UN</v>
      </c>
      <c r="G5713" s="169">
        <f t="shared" ref="G5713:G5725" si="569">+VLOOKUP(C5713,$C$7896:$P$9810,13,FALSE)</f>
        <v>8.7499999999999994E-2</v>
      </c>
      <c r="H5713" s="306">
        <v>1</v>
      </c>
      <c r="I5713" s="169">
        <f t="shared" ref="I5713:I5725" si="570">G5713*H5713</f>
        <v>8.7499999999999994E-2</v>
      </c>
    </row>
    <row r="5714" spans="1:9">
      <c r="A5714" s="96" t="s">
        <v>5869</v>
      </c>
      <c r="B5714" s="97" t="s">
        <v>4879</v>
      </c>
      <c r="C5714" s="98" t="s">
        <v>545</v>
      </c>
      <c r="D5714" s="124"/>
      <c r="E5714" s="125"/>
      <c r="F5714" s="66" t="str">
        <f t="shared" si="568"/>
        <v>CM3</v>
      </c>
      <c r="G5714" s="169">
        <f t="shared" si="569"/>
        <v>8.6999999999999994E-3</v>
      </c>
      <c r="H5714" s="306">
        <v>10</v>
      </c>
      <c r="I5714" s="169">
        <f t="shared" si="570"/>
        <v>8.6999999999999994E-2</v>
      </c>
    </row>
    <row r="5715" spans="1:9">
      <c r="A5715" s="96" t="s">
        <v>5869</v>
      </c>
      <c r="B5715" s="97" t="s">
        <v>4881</v>
      </c>
      <c r="C5715" s="98" t="s">
        <v>546</v>
      </c>
      <c r="D5715" s="124"/>
      <c r="E5715" s="125"/>
      <c r="F5715" s="66" t="str">
        <f t="shared" si="568"/>
        <v>PQ</v>
      </c>
      <c r="G5715" s="169">
        <f t="shared" si="569"/>
        <v>15</v>
      </c>
      <c r="H5715" s="305">
        <v>5.0000000000000001E-3</v>
      </c>
      <c r="I5715" s="169">
        <f t="shared" si="570"/>
        <v>7.4999999999999997E-2</v>
      </c>
    </row>
    <row r="5716" spans="1:9">
      <c r="A5716" s="96" t="s">
        <v>5869</v>
      </c>
      <c r="B5716" s="97" t="s">
        <v>4944</v>
      </c>
      <c r="C5716" s="98" t="s">
        <v>1101</v>
      </c>
      <c r="D5716" s="81"/>
      <c r="E5716" s="66"/>
      <c r="F5716" s="66" t="str">
        <f t="shared" si="568"/>
        <v>UN</v>
      </c>
      <c r="G5716" s="169">
        <f t="shared" si="569"/>
        <v>0.3</v>
      </c>
      <c r="H5716" s="306">
        <v>1</v>
      </c>
      <c r="I5716" s="169">
        <f t="shared" si="570"/>
        <v>0.3</v>
      </c>
    </row>
    <row r="5717" spans="1:9">
      <c r="A5717" s="96" t="s">
        <v>5869</v>
      </c>
      <c r="B5717" s="97" t="s">
        <v>4951</v>
      </c>
      <c r="C5717" s="98" t="s">
        <v>5896</v>
      </c>
      <c r="D5717" s="111"/>
      <c r="E5717" s="173"/>
      <c r="F5717" s="66" t="str">
        <f t="shared" si="568"/>
        <v>UN</v>
      </c>
      <c r="G5717" s="169">
        <f t="shared" si="569"/>
        <v>1.22</v>
      </c>
      <c r="H5717" s="306">
        <v>5.0000000000000001E-3</v>
      </c>
      <c r="I5717" s="169">
        <f t="shared" si="570"/>
        <v>6.1000000000000004E-3</v>
      </c>
    </row>
    <row r="5718" spans="1:9">
      <c r="A5718" s="96" t="s">
        <v>5869</v>
      </c>
      <c r="B5718" s="97" t="s">
        <v>4956</v>
      </c>
      <c r="C5718" s="98" t="s">
        <v>323</v>
      </c>
      <c r="D5718" s="111"/>
      <c r="E5718" s="173"/>
      <c r="F5718" s="66" t="str">
        <f t="shared" si="568"/>
        <v>UN</v>
      </c>
      <c r="G5718" s="169">
        <f t="shared" si="569"/>
        <v>0.3</v>
      </c>
      <c r="H5718" s="306">
        <v>2E-3</v>
      </c>
      <c r="I5718" s="169">
        <f t="shared" si="570"/>
        <v>5.9999999999999995E-4</v>
      </c>
    </row>
    <row r="5719" spans="1:9">
      <c r="A5719" s="96" t="s">
        <v>5869</v>
      </c>
      <c r="B5719" s="97" t="s">
        <v>4953</v>
      </c>
      <c r="C5719" s="98" t="s">
        <v>1531</v>
      </c>
      <c r="D5719" s="111"/>
      <c r="E5719" s="173"/>
      <c r="F5719" s="66" t="str">
        <f t="shared" si="568"/>
        <v>FR</v>
      </c>
      <c r="G5719" s="169">
        <f t="shared" si="569"/>
        <v>3.04</v>
      </c>
      <c r="H5719" s="306">
        <v>2E-3</v>
      </c>
      <c r="I5719" s="169">
        <f t="shared" si="570"/>
        <v>6.0800000000000003E-3</v>
      </c>
    </row>
    <row r="5720" spans="1:9">
      <c r="A5720" s="96" t="s">
        <v>5869</v>
      </c>
      <c r="B5720" s="97" t="s">
        <v>4967</v>
      </c>
      <c r="C5720" s="98" t="s">
        <v>1510</v>
      </c>
      <c r="D5720" s="111"/>
      <c r="E5720" s="173"/>
      <c r="F5720" s="66" t="str">
        <f t="shared" si="568"/>
        <v>UN</v>
      </c>
      <c r="G5720" s="169">
        <f t="shared" si="569"/>
        <v>0.5625</v>
      </c>
      <c r="H5720" s="168">
        <v>1</v>
      </c>
      <c r="I5720" s="169">
        <f t="shared" si="570"/>
        <v>0.5625</v>
      </c>
    </row>
    <row r="5721" spans="1:9">
      <c r="A5721" s="96" t="s">
        <v>5869</v>
      </c>
      <c r="B5721" s="220">
        <v>23425</v>
      </c>
      <c r="C5721" s="98" t="s">
        <v>2443</v>
      </c>
      <c r="D5721" s="111"/>
      <c r="E5721" s="173"/>
      <c r="F5721" s="66" t="str">
        <f t="shared" si="568"/>
        <v>UN</v>
      </c>
      <c r="G5721" s="169">
        <f t="shared" si="569"/>
        <v>600</v>
      </c>
      <c r="H5721" s="180">
        <v>5.0000000000000001E-3</v>
      </c>
      <c r="I5721" s="169">
        <f t="shared" si="570"/>
        <v>3</v>
      </c>
    </row>
    <row r="5722" spans="1:9">
      <c r="A5722" s="96" t="s">
        <v>5869</v>
      </c>
      <c r="B5722" s="97" t="s">
        <v>4902</v>
      </c>
      <c r="C5722" s="131" t="s">
        <v>364</v>
      </c>
      <c r="D5722" s="111"/>
      <c r="E5722" s="173"/>
      <c r="F5722" s="66" t="str">
        <f t="shared" si="568"/>
        <v>ROL</v>
      </c>
      <c r="G5722" s="169">
        <f t="shared" si="569"/>
        <v>4.4000000000000004</v>
      </c>
      <c r="H5722" s="306">
        <v>5.0000000000000001E-3</v>
      </c>
      <c r="I5722" s="169">
        <f t="shared" si="570"/>
        <v>2.2000000000000002E-2</v>
      </c>
    </row>
    <row r="5723" spans="1:9">
      <c r="A5723" s="96" t="s">
        <v>5869</v>
      </c>
      <c r="B5723" s="97" t="s">
        <v>4951</v>
      </c>
      <c r="C5723" s="98" t="s">
        <v>1649</v>
      </c>
      <c r="D5723" s="124"/>
      <c r="E5723" s="125"/>
      <c r="F5723" s="66" t="str">
        <f t="shared" si="568"/>
        <v>UN</v>
      </c>
      <c r="G5723" s="169">
        <f t="shared" si="569"/>
        <v>16</v>
      </c>
      <c r="H5723" s="186">
        <v>4.0000000000000001E-3</v>
      </c>
      <c r="I5723" s="169">
        <f t="shared" si="570"/>
        <v>6.4000000000000001E-2</v>
      </c>
    </row>
    <row r="5724" spans="1:9">
      <c r="A5724" s="96" t="s">
        <v>5869</v>
      </c>
      <c r="B5724" s="97" t="s">
        <v>4878</v>
      </c>
      <c r="C5724" s="98" t="s">
        <v>1462</v>
      </c>
      <c r="D5724" s="124"/>
      <c r="E5724" s="125"/>
      <c r="F5724" s="66" t="str">
        <f t="shared" si="568"/>
        <v>UN</v>
      </c>
      <c r="G5724" s="169">
        <f t="shared" si="569"/>
        <v>10.63</v>
      </c>
      <c r="H5724" s="102">
        <v>0.02</v>
      </c>
      <c r="I5724" s="169">
        <f t="shared" si="570"/>
        <v>0.21260000000000001</v>
      </c>
    </row>
    <row r="5725" spans="1:9">
      <c r="A5725" s="96" t="s">
        <v>5869</v>
      </c>
      <c r="B5725" s="183"/>
      <c r="C5725" s="59" t="s">
        <v>3686</v>
      </c>
      <c r="D5725" s="124"/>
      <c r="E5725" s="125"/>
      <c r="F5725" s="66" t="str">
        <f t="shared" si="568"/>
        <v>DET</v>
      </c>
      <c r="G5725" s="169">
        <f t="shared" si="569"/>
        <v>9.65</v>
      </c>
      <c r="H5725" s="184">
        <f>+VLOOKUP(C5725,$C$7896:$P$9810,7,FALSE)</f>
        <v>1.3</v>
      </c>
      <c r="I5725" s="169">
        <f t="shared" si="570"/>
        <v>12.545000000000002</v>
      </c>
    </row>
    <row r="5726" spans="1:9">
      <c r="A5726" s="96" t="s">
        <v>5869</v>
      </c>
      <c r="B5726" s="116" t="s">
        <v>4421</v>
      </c>
      <c r="C5726" s="117"/>
      <c r="D5726" s="118"/>
      <c r="E5726" s="118"/>
      <c r="F5726" s="119"/>
      <c r="G5726" s="120"/>
      <c r="H5726" s="121"/>
      <c r="I5726" s="134">
        <f>SUBTOTAL(9,I5713:I5725)</f>
        <v>16.968380000000003</v>
      </c>
    </row>
    <row r="5727" spans="1:9">
      <c r="A5727" s="96" t="s">
        <v>5869</v>
      </c>
      <c r="B5727" s="157"/>
      <c r="C5727" s="187"/>
      <c r="D5727" s="129"/>
      <c r="E5727" s="129"/>
      <c r="F5727" s="188"/>
      <c r="G5727" s="137"/>
      <c r="H5727" s="188"/>
      <c r="I5727" s="161"/>
    </row>
    <row r="5728" spans="1:9" ht="14.25">
      <c r="A5728" s="440" t="s">
        <v>5892</v>
      </c>
      <c r="B5728" s="108" t="s">
        <v>4757</v>
      </c>
      <c r="D5728" s="172"/>
    </row>
    <row r="5729" spans="1:9">
      <c r="A5729" s="96" t="s">
        <v>5869</v>
      </c>
    </row>
    <row r="5730" spans="1:9" ht="25.5">
      <c r="A5730" s="96" t="s">
        <v>5869</v>
      </c>
      <c r="B5730" s="90" t="s">
        <v>5562</v>
      </c>
      <c r="C5730" s="23" t="s">
        <v>1406</v>
      </c>
      <c r="D5730" s="124"/>
      <c r="E5730" s="125"/>
      <c r="F5730" s="24" t="s">
        <v>1407</v>
      </c>
      <c r="G5730" s="51" t="s">
        <v>2730</v>
      </c>
      <c r="H5730" s="24" t="s">
        <v>4415</v>
      </c>
      <c r="I5730" s="24" t="s">
        <v>1403</v>
      </c>
    </row>
    <row r="5731" spans="1:9">
      <c r="A5731" s="96" t="s">
        <v>5869</v>
      </c>
      <c r="B5731" s="97" t="s">
        <v>4884</v>
      </c>
      <c r="C5731" s="126" t="s">
        <v>520</v>
      </c>
      <c r="D5731" s="124"/>
      <c r="E5731" s="125"/>
      <c r="F5731" s="66" t="str">
        <f t="shared" ref="F5731:F5742" si="571">+VLOOKUP(C5731,$C$7896:$P$9810,4,FALSE)</f>
        <v>UN</v>
      </c>
      <c r="G5731" s="169">
        <f t="shared" ref="G5731:G5742" si="572">+VLOOKUP(C5731,$C$7896:$P$9810,13,FALSE)</f>
        <v>8.7499999999999994E-2</v>
      </c>
      <c r="H5731" s="306">
        <v>1</v>
      </c>
      <c r="I5731" s="169">
        <f t="shared" ref="I5731:I5742" si="573">G5731*H5731</f>
        <v>8.7499999999999994E-2</v>
      </c>
    </row>
    <row r="5732" spans="1:9">
      <c r="A5732" s="96" t="s">
        <v>5869</v>
      </c>
      <c r="B5732" s="97" t="s">
        <v>4879</v>
      </c>
      <c r="C5732" s="98" t="s">
        <v>545</v>
      </c>
      <c r="D5732" s="124"/>
      <c r="E5732" s="125"/>
      <c r="F5732" s="66" t="str">
        <f t="shared" si="571"/>
        <v>CM3</v>
      </c>
      <c r="G5732" s="169">
        <f t="shared" si="572"/>
        <v>8.6999999999999994E-3</v>
      </c>
      <c r="H5732" s="306">
        <v>10</v>
      </c>
      <c r="I5732" s="169">
        <f t="shared" si="573"/>
        <v>8.6999999999999994E-2</v>
      </c>
    </row>
    <row r="5733" spans="1:9">
      <c r="A5733" s="96" t="s">
        <v>5869</v>
      </c>
      <c r="B5733" s="97" t="s">
        <v>4881</v>
      </c>
      <c r="C5733" s="98" t="s">
        <v>546</v>
      </c>
      <c r="D5733" s="124"/>
      <c r="E5733" s="125"/>
      <c r="F5733" s="66" t="str">
        <f t="shared" si="571"/>
        <v>PQ</v>
      </c>
      <c r="G5733" s="169">
        <f t="shared" si="572"/>
        <v>15</v>
      </c>
      <c r="H5733" s="305">
        <v>5.0000000000000001E-3</v>
      </c>
      <c r="I5733" s="169">
        <f t="shared" si="573"/>
        <v>7.4999999999999997E-2</v>
      </c>
    </row>
    <row r="5734" spans="1:9">
      <c r="A5734" s="96" t="s">
        <v>5869</v>
      </c>
      <c r="B5734" s="97" t="s">
        <v>4944</v>
      </c>
      <c r="C5734" s="98" t="s">
        <v>1101</v>
      </c>
      <c r="D5734" s="81"/>
      <c r="E5734" s="66"/>
      <c r="F5734" s="66" t="str">
        <f t="shared" si="571"/>
        <v>UN</v>
      </c>
      <c r="G5734" s="169">
        <f t="shared" si="572"/>
        <v>0.3</v>
      </c>
      <c r="H5734" s="306">
        <v>1</v>
      </c>
      <c r="I5734" s="169">
        <f t="shared" si="573"/>
        <v>0.3</v>
      </c>
    </row>
    <row r="5735" spans="1:9">
      <c r="A5735" s="96" t="s">
        <v>5869</v>
      </c>
      <c r="B5735" s="97" t="s">
        <v>4951</v>
      </c>
      <c r="C5735" s="98" t="s">
        <v>5896</v>
      </c>
      <c r="D5735" s="111"/>
      <c r="E5735" s="173"/>
      <c r="F5735" s="66" t="str">
        <f t="shared" si="571"/>
        <v>UN</v>
      </c>
      <c r="G5735" s="169">
        <f t="shared" si="572"/>
        <v>1.22</v>
      </c>
      <c r="H5735" s="306">
        <v>5.0000000000000001E-3</v>
      </c>
      <c r="I5735" s="169">
        <f t="shared" si="573"/>
        <v>6.1000000000000004E-3</v>
      </c>
    </row>
    <row r="5736" spans="1:9">
      <c r="A5736" s="96" t="s">
        <v>5869</v>
      </c>
      <c r="B5736" s="97" t="s">
        <v>4956</v>
      </c>
      <c r="C5736" s="98" t="s">
        <v>323</v>
      </c>
      <c r="D5736" s="111"/>
      <c r="E5736" s="173"/>
      <c r="F5736" s="66" t="str">
        <f t="shared" si="571"/>
        <v>UN</v>
      </c>
      <c r="G5736" s="169">
        <f t="shared" si="572"/>
        <v>0.3</v>
      </c>
      <c r="H5736" s="306">
        <v>2E-3</v>
      </c>
      <c r="I5736" s="169">
        <f t="shared" si="573"/>
        <v>5.9999999999999995E-4</v>
      </c>
    </row>
    <row r="5737" spans="1:9">
      <c r="A5737" s="96" t="s">
        <v>5869</v>
      </c>
      <c r="B5737" s="97" t="s">
        <v>4953</v>
      </c>
      <c r="C5737" s="98" t="s">
        <v>1531</v>
      </c>
      <c r="D5737" s="111"/>
      <c r="E5737" s="173"/>
      <c r="F5737" s="66" t="str">
        <f t="shared" si="571"/>
        <v>FR</v>
      </c>
      <c r="G5737" s="169">
        <f t="shared" si="572"/>
        <v>3.04</v>
      </c>
      <c r="H5737" s="306">
        <v>2E-3</v>
      </c>
      <c r="I5737" s="169">
        <f t="shared" si="573"/>
        <v>6.0800000000000003E-3</v>
      </c>
    </row>
    <row r="5738" spans="1:9">
      <c r="A5738" s="96" t="s">
        <v>5869</v>
      </c>
      <c r="B5738" s="97" t="s">
        <v>4967</v>
      </c>
      <c r="C5738" s="98" t="s">
        <v>1510</v>
      </c>
      <c r="D5738" s="111"/>
      <c r="E5738" s="173"/>
      <c r="F5738" s="66" t="str">
        <f t="shared" si="571"/>
        <v>UN</v>
      </c>
      <c r="G5738" s="169">
        <f t="shared" si="572"/>
        <v>0.5625</v>
      </c>
      <c r="H5738" s="168">
        <v>1</v>
      </c>
      <c r="I5738" s="169">
        <f t="shared" si="573"/>
        <v>0.5625</v>
      </c>
    </row>
    <row r="5739" spans="1:9">
      <c r="A5739" s="96" t="s">
        <v>5869</v>
      </c>
      <c r="B5739" s="97" t="s">
        <v>4902</v>
      </c>
      <c r="C5739" s="131" t="s">
        <v>364</v>
      </c>
      <c r="D5739" s="111"/>
      <c r="E5739" s="173"/>
      <c r="F5739" s="66" t="str">
        <f t="shared" si="571"/>
        <v>ROL</v>
      </c>
      <c r="G5739" s="169">
        <f t="shared" si="572"/>
        <v>4.4000000000000004</v>
      </c>
      <c r="H5739" s="306">
        <v>5.0000000000000001E-3</v>
      </c>
      <c r="I5739" s="169">
        <f t="shared" si="573"/>
        <v>2.2000000000000002E-2</v>
      </c>
    </row>
    <row r="5740" spans="1:9">
      <c r="A5740" s="96" t="s">
        <v>5869</v>
      </c>
      <c r="B5740" s="97" t="s">
        <v>4951</v>
      </c>
      <c r="C5740" s="98" t="s">
        <v>1649</v>
      </c>
      <c r="D5740" s="124"/>
      <c r="E5740" s="125"/>
      <c r="F5740" s="66" t="str">
        <f t="shared" si="571"/>
        <v>UN</v>
      </c>
      <c r="G5740" s="169">
        <f t="shared" si="572"/>
        <v>16</v>
      </c>
      <c r="H5740" s="186">
        <v>4.0000000000000001E-3</v>
      </c>
      <c r="I5740" s="169">
        <f t="shared" si="573"/>
        <v>6.4000000000000001E-2</v>
      </c>
    </row>
    <row r="5741" spans="1:9">
      <c r="A5741" s="96" t="s">
        <v>5869</v>
      </c>
      <c r="B5741" s="97" t="s">
        <v>4878</v>
      </c>
      <c r="C5741" s="98" t="s">
        <v>1462</v>
      </c>
      <c r="D5741" s="124"/>
      <c r="E5741" s="125"/>
      <c r="F5741" s="66" t="str">
        <f t="shared" si="571"/>
        <v>UN</v>
      </c>
      <c r="G5741" s="169">
        <f t="shared" si="572"/>
        <v>10.63</v>
      </c>
      <c r="H5741" s="102">
        <v>0.02</v>
      </c>
      <c r="I5741" s="169">
        <f t="shared" si="573"/>
        <v>0.21260000000000001</v>
      </c>
    </row>
    <row r="5742" spans="1:9">
      <c r="A5742" s="96" t="s">
        <v>5869</v>
      </c>
      <c r="B5742" s="183"/>
      <c r="C5742" s="59" t="s">
        <v>3684</v>
      </c>
      <c r="D5742" s="124"/>
      <c r="E5742" s="125"/>
      <c r="F5742" s="66" t="str">
        <f t="shared" si="571"/>
        <v>DET</v>
      </c>
      <c r="G5742" s="169">
        <f t="shared" si="572"/>
        <v>9.65</v>
      </c>
      <c r="H5742" s="184">
        <f>+VLOOKUP(C5742,$C$7896:$P$9810,7,FALSE)</f>
        <v>1.3</v>
      </c>
      <c r="I5742" s="169">
        <f t="shared" si="573"/>
        <v>12.545000000000002</v>
      </c>
    </row>
    <row r="5743" spans="1:9">
      <c r="A5743" s="96" t="s">
        <v>5869</v>
      </c>
      <c r="B5743" s="116" t="s">
        <v>4421</v>
      </c>
      <c r="C5743" s="117"/>
      <c r="D5743" s="118"/>
      <c r="E5743" s="118"/>
      <c r="F5743" s="119"/>
      <c r="G5743" s="120"/>
      <c r="H5743" s="121"/>
      <c r="I5743" s="134">
        <f>SUBTOTAL(9,I5731:I5742)</f>
        <v>13.968380000000002</v>
      </c>
    </row>
    <row r="5744" spans="1:9">
      <c r="A5744" s="96" t="s">
        <v>5869</v>
      </c>
      <c r="B5744" s="157"/>
      <c r="C5744" s="187"/>
      <c r="D5744" s="129"/>
      <c r="E5744" s="129"/>
      <c r="F5744" s="188"/>
      <c r="G5744" s="137"/>
      <c r="H5744" s="188"/>
      <c r="I5744" s="161"/>
    </row>
    <row r="5745" spans="1:9" ht="14.25">
      <c r="A5745" s="440" t="s">
        <v>5892</v>
      </c>
      <c r="B5745" s="108" t="s">
        <v>4758</v>
      </c>
      <c r="D5745" s="172"/>
    </row>
    <row r="5746" spans="1:9">
      <c r="A5746" s="96" t="s">
        <v>5869</v>
      </c>
    </row>
    <row r="5747" spans="1:9" ht="25.5">
      <c r="A5747" s="96" t="s">
        <v>5869</v>
      </c>
      <c r="B5747" s="90" t="s">
        <v>5562</v>
      </c>
      <c r="C5747" s="23" t="s">
        <v>1406</v>
      </c>
      <c r="D5747" s="124"/>
      <c r="E5747" s="125"/>
      <c r="F5747" s="24" t="s">
        <v>1407</v>
      </c>
      <c r="G5747" s="51" t="s">
        <v>2730</v>
      </c>
      <c r="H5747" s="24" t="s">
        <v>4415</v>
      </c>
      <c r="I5747" s="24" t="s">
        <v>1403</v>
      </c>
    </row>
    <row r="5748" spans="1:9">
      <c r="A5748" s="96" t="s">
        <v>5869</v>
      </c>
      <c r="B5748" s="97" t="s">
        <v>4881</v>
      </c>
      <c r="C5748" s="98" t="s">
        <v>546</v>
      </c>
      <c r="D5748" s="124"/>
      <c r="E5748" s="125"/>
      <c r="F5748" s="66" t="str">
        <f t="shared" ref="F5748:F5772" si="574">+VLOOKUP(C5748,$C$7896:$P$9810,4,FALSE)</f>
        <v>PQ</v>
      </c>
      <c r="G5748" s="169">
        <f t="shared" ref="G5748:G5772" si="575">+VLOOKUP(C5748,$C$7896:$P$9810,13,FALSE)</f>
        <v>15</v>
      </c>
      <c r="H5748" s="305">
        <v>5.0000000000000001E-3</v>
      </c>
      <c r="I5748" s="169">
        <f t="shared" ref="I5748:I5770" si="576">G5748*H5748</f>
        <v>7.4999999999999997E-2</v>
      </c>
    </row>
    <row r="5749" spans="1:9">
      <c r="A5749" s="96" t="s">
        <v>5869</v>
      </c>
      <c r="B5749" s="97" t="s">
        <v>4944</v>
      </c>
      <c r="C5749" s="98" t="s">
        <v>1101</v>
      </c>
      <c r="D5749" s="81"/>
      <c r="E5749" s="66"/>
      <c r="F5749" s="66" t="str">
        <f t="shared" si="574"/>
        <v>UN</v>
      </c>
      <c r="G5749" s="169">
        <f t="shared" si="575"/>
        <v>0.3</v>
      </c>
      <c r="H5749" s="306">
        <v>1</v>
      </c>
      <c r="I5749" s="169">
        <f t="shared" si="576"/>
        <v>0.3</v>
      </c>
    </row>
    <row r="5750" spans="1:9">
      <c r="A5750" s="96" t="s">
        <v>5869</v>
      </c>
      <c r="B5750" s="97" t="s">
        <v>4951</v>
      </c>
      <c r="C5750" s="98" t="s">
        <v>5896</v>
      </c>
      <c r="D5750" s="111"/>
      <c r="E5750" s="173"/>
      <c r="F5750" s="66" t="str">
        <f t="shared" si="574"/>
        <v>UN</v>
      </c>
      <c r="G5750" s="169">
        <f t="shared" si="575"/>
        <v>1.22</v>
      </c>
      <c r="H5750" s="306">
        <v>5.0000000000000001E-3</v>
      </c>
      <c r="I5750" s="169">
        <f t="shared" si="576"/>
        <v>6.1000000000000004E-3</v>
      </c>
    </row>
    <row r="5751" spans="1:9">
      <c r="A5751" s="96" t="s">
        <v>5869</v>
      </c>
      <c r="B5751" s="97" t="s">
        <v>4956</v>
      </c>
      <c r="C5751" s="98" t="s">
        <v>323</v>
      </c>
      <c r="D5751" s="111"/>
      <c r="E5751" s="173"/>
      <c r="F5751" s="66" t="str">
        <f t="shared" si="574"/>
        <v>UN</v>
      </c>
      <c r="G5751" s="169">
        <f t="shared" si="575"/>
        <v>0.3</v>
      </c>
      <c r="H5751" s="306">
        <v>2E-3</v>
      </c>
      <c r="I5751" s="169">
        <f t="shared" si="576"/>
        <v>5.9999999999999995E-4</v>
      </c>
    </row>
    <row r="5752" spans="1:9">
      <c r="A5752" s="96" t="s">
        <v>5869</v>
      </c>
      <c r="B5752" s="97" t="s">
        <v>4951</v>
      </c>
      <c r="C5752" s="98" t="s">
        <v>1649</v>
      </c>
      <c r="D5752" s="124"/>
      <c r="E5752" s="125"/>
      <c r="F5752" s="66" t="str">
        <f t="shared" si="574"/>
        <v>UN</v>
      </c>
      <c r="G5752" s="169">
        <f t="shared" si="575"/>
        <v>16</v>
      </c>
      <c r="H5752" s="186">
        <v>4.0000000000000001E-3</v>
      </c>
      <c r="I5752" s="169">
        <f t="shared" si="576"/>
        <v>6.4000000000000001E-2</v>
      </c>
    </row>
    <row r="5753" spans="1:9">
      <c r="A5753" s="96" t="s">
        <v>5869</v>
      </c>
      <c r="B5753" s="97" t="s">
        <v>4878</v>
      </c>
      <c r="C5753" s="98" t="s">
        <v>1462</v>
      </c>
      <c r="D5753" s="124"/>
      <c r="E5753" s="125"/>
      <c r="F5753" s="66" t="str">
        <f t="shared" si="574"/>
        <v>UN</v>
      </c>
      <c r="G5753" s="169">
        <f t="shared" si="575"/>
        <v>10.63</v>
      </c>
      <c r="H5753" s="102">
        <v>0.02</v>
      </c>
      <c r="I5753" s="169">
        <f t="shared" si="576"/>
        <v>0.21260000000000001</v>
      </c>
    </row>
    <row r="5754" spans="1:9">
      <c r="A5754" s="96" t="s">
        <v>5869</v>
      </c>
      <c r="B5754" s="183"/>
      <c r="C5754" s="98" t="s">
        <v>3687</v>
      </c>
      <c r="D5754" s="124"/>
      <c r="E5754" s="118"/>
      <c r="F5754" s="97" t="str">
        <f t="shared" si="574"/>
        <v>Und</v>
      </c>
      <c r="G5754" s="169">
        <f t="shared" si="575"/>
        <v>0.36</v>
      </c>
      <c r="H5754" s="307">
        <v>0.5</v>
      </c>
      <c r="I5754" s="169">
        <f t="shared" si="576"/>
        <v>0.18</v>
      </c>
    </row>
    <row r="5755" spans="1:9">
      <c r="A5755" s="96" t="s">
        <v>5869</v>
      </c>
      <c r="B5755" s="183"/>
      <c r="C5755" s="98" t="s">
        <v>3688</v>
      </c>
      <c r="D5755" s="124"/>
      <c r="E5755" s="118"/>
      <c r="F5755" s="97" t="str">
        <f t="shared" si="574"/>
        <v>Und</v>
      </c>
      <c r="G5755" s="169">
        <f t="shared" si="575"/>
        <v>0.12380000000000001</v>
      </c>
      <c r="H5755" s="190">
        <v>3</v>
      </c>
      <c r="I5755" s="169">
        <f t="shared" si="576"/>
        <v>0.37140000000000001</v>
      </c>
    </row>
    <row r="5756" spans="1:9">
      <c r="A5756" s="96" t="s">
        <v>5869</v>
      </c>
      <c r="B5756" s="183"/>
      <c r="C5756" s="98" t="s">
        <v>3689</v>
      </c>
      <c r="D5756" s="124"/>
      <c r="E5756" s="118"/>
      <c r="F5756" s="97" t="str">
        <f t="shared" si="574"/>
        <v>grs</v>
      </c>
      <c r="G5756" s="169">
        <f t="shared" si="575"/>
        <v>1.0275000000000001</v>
      </c>
      <c r="H5756" s="307">
        <v>0.12</v>
      </c>
      <c r="I5756" s="169">
        <f t="shared" si="576"/>
        <v>0.12330000000000001</v>
      </c>
    </row>
    <row r="5757" spans="1:9">
      <c r="A5757" s="96" t="s">
        <v>5869</v>
      </c>
      <c r="B5757" s="183"/>
      <c r="C5757" s="98" t="s">
        <v>3690</v>
      </c>
      <c r="D5757" s="124"/>
      <c r="E5757" s="118"/>
      <c r="F5757" s="97" t="str">
        <f t="shared" si="574"/>
        <v>Und</v>
      </c>
      <c r="G5757" s="169">
        <f t="shared" si="575"/>
        <v>0.15460000000000002</v>
      </c>
      <c r="H5757" s="307">
        <v>12</v>
      </c>
      <c r="I5757" s="169">
        <f t="shared" si="576"/>
        <v>1.8552000000000002</v>
      </c>
    </row>
    <row r="5758" spans="1:9">
      <c r="A5758" s="96" t="s">
        <v>5869</v>
      </c>
      <c r="B5758" s="183"/>
      <c r="C5758" s="98" t="s">
        <v>3691</v>
      </c>
      <c r="D5758" s="124"/>
      <c r="E5758" s="118"/>
      <c r="F5758" s="97" t="str">
        <f t="shared" si="574"/>
        <v>grs</v>
      </c>
      <c r="G5758" s="169">
        <f t="shared" si="575"/>
        <v>0.62649999999999995</v>
      </c>
      <c r="H5758" s="307">
        <v>0.8</v>
      </c>
      <c r="I5758" s="169">
        <f t="shared" si="576"/>
        <v>0.50119999999999998</v>
      </c>
    </row>
    <row r="5759" spans="1:9">
      <c r="A5759" s="96" t="s">
        <v>5869</v>
      </c>
      <c r="B5759" s="183"/>
      <c r="C5759" s="98" t="s">
        <v>3692</v>
      </c>
      <c r="D5759" s="124"/>
      <c r="E5759" s="118"/>
      <c r="F5759" s="97" t="str">
        <f t="shared" si="574"/>
        <v>grs</v>
      </c>
      <c r="G5759" s="169">
        <f t="shared" si="575"/>
        <v>0.35399999999999998</v>
      </c>
      <c r="H5759" s="307">
        <v>0.25</v>
      </c>
      <c r="I5759" s="169">
        <f t="shared" si="576"/>
        <v>8.8499999999999995E-2</v>
      </c>
    </row>
    <row r="5760" spans="1:9">
      <c r="A5760" s="96" t="s">
        <v>5869</v>
      </c>
      <c r="B5760" s="183"/>
      <c r="C5760" s="98" t="s">
        <v>3693</v>
      </c>
      <c r="D5760" s="124"/>
      <c r="E5760" s="118"/>
      <c r="F5760" s="97" t="str">
        <f t="shared" si="574"/>
        <v>grs</v>
      </c>
      <c r="G5760" s="169">
        <f t="shared" si="575"/>
        <v>0.57250000000000001</v>
      </c>
      <c r="H5760" s="307">
        <v>0.55500000000000005</v>
      </c>
      <c r="I5760" s="169">
        <f t="shared" si="576"/>
        <v>0.31773750000000001</v>
      </c>
    </row>
    <row r="5761" spans="1:9">
      <c r="A5761" s="96" t="s">
        <v>5869</v>
      </c>
      <c r="B5761" s="183"/>
      <c r="C5761" s="98" t="s">
        <v>3694</v>
      </c>
      <c r="D5761" s="124"/>
      <c r="E5761" s="118"/>
      <c r="F5761" s="97" t="str">
        <f t="shared" si="574"/>
        <v>grs</v>
      </c>
      <c r="G5761" s="169">
        <f t="shared" si="575"/>
        <v>0.55459999999999998</v>
      </c>
      <c r="H5761" s="307">
        <v>4.8000000000000001E-2</v>
      </c>
      <c r="I5761" s="169">
        <f t="shared" si="576"/>
        <v>2.66208E-2</v>
      </c>
    </row>
    <row r="5762" spans="1:9">
      <c r="A5762" s="96" t="s">
        <v>5869</v>
      </c>
      <c r="B5762" s="183"/>
      <c r="C5762" s="98" t="s">
        <v>3695</v>
      </c>
      <c r="D5762" s="124"/>
      <c r="E5762" s="118"/>
      <c r="F5762" s="97" t="str">
        <f t="shared" si="574"/>
        <v>grs</v>
      </c>
      <c r="G5762" s="169">
        <f t="shared" si="575"/>
        <v>0.56259999999999999</v>
      </c>
      <c r="H5762" s="307">
        <v>0.20833333333333334</v>
      </c>
      <c r="I5762" s="169">
        <f t="shared" si="576"/>
        <v>0.11720833333333333</v>
      </c>
    </row>
    <row r="5763" spans="1:9">
      <c r="A5763" s="96" t="s">
        <v>5869</v>
      </c>
      <c r="B5763" s="183"/>
      <c r="C5763" s="98" t="s">
        <v>3696</v>
      </c>
      <c r="D5763" s="124"/>
      <c r="E5763" s="118"/>
      <c r="F5763" s="97" t="str">
        <f t="shared" si="574"/>
        <v>grs</v>
      </c>
      <c r="G5763" s="169">
        <f t="shared" si="575"/>
        <v>0.59</v>
      </c>
      <c r="H5763" s="307">
        <v>0.74</v>
      </c>
      <c r="I5763" s="169">
        <f t="shared" si="576"/>
        <v>0.43659999999999999</v>
      </c>
    </row>
    <row r="5764" spans="1:9">
      <c r="A5764" s="96" t="s">
        <v>5869</v>
      </c>
      <c r="B5764" s="183"/>
      <c r="C5764" s="98" t="s">
        <v>3697</v>
      </c>
      <c r="D5764" s="124"/>
      <c r="E5764" s="118"/>
      <c r="F5764" s="97" t="str">
        <f t="shared" si="574"/>
        <v>grs</v>
      </c>
      <c r="G5764" s="169">
        <f t="shared" si="575"/>
        <v>0.78800000000000003</v>
      </c>
      <c r="H5764" s="307">
        <v>6.0499999999999998E-2</v>
      </c>
      <c r="I5764" s="169">
        <f t="shared" si="576"/>
        <v>4.7674000000000001E-2</v>
      </c>
    </row>
    <row r="5765" spans="1:9">
      <c r="A5765" s="96" t="s">
        <v>5869</v>
      </c>
      <c r="B5765" s="183"/>
      <c r="C5765" s="98" t="s">
        <v>3698</v>
      </c>
      <c r="D5765" s="124"/>
      <c r="E5765" s="118"/>
      <c r="F5765" s="97" t="str">
        <f t="shared" si="574"/>
        <v>grs</v>
      </c>
      <c r="G5765" s="169">
        <f t="shared" si="575"/>
        <v>0.80259999999999998</v>
      </c>
      <c r="H5765" s="307">
        <v>0.115</v>
      </c>
      <c r="I5765" s="169">
        <f t="shared" si="576"/>
        <v>9.2299000000000006E-2</v>
      </c>
    </row>
    <row r="5766" spans="1:9">
      <c r="A5766" s="96" t="s">
        <v>5869</v>
      </c>
      <c r="B5766" s="183"/>
      <c r="C5766" s="98" t="s">
        <v>3699</v>
      </c>
      <c r="D5766" s="124"/>
      <c r="E5766" s="118"/>
      <c r="F5766" s="97" t="str">
        <f t="shared" si="574"/>
        <v>ml</v>
      </c>
      <c r="G5766" s="169">
        <f t="shared" si="575"/>
        <v>3.3399999999999997E-3</v>
      </c>
      <c r="H5766" s="307">
        <v>63.166670000000003</v>
      </c>
      <c r="I5766" s="169">
        <f t="shared" si="576"/>
        <v>0.21097667779999998</v>
      </c>
    </row>
    <row r="5767" spans="1:9">
      <c r="A5767" s="96" t="s">
        <v>5869</v>
      </c>
      <c r="B5767" s="183"/>
      <c r="C5767" s="98" t="s">
        <v>3700</v>
      </c>
      <c r="D5767" s="124"/>
      <c r="E5767" s="118"/>
      <c r="F5767" s="97" t="str">
        <f t="shared" si="574"/>
        <v>Und</v>
      </c>
      <c r="G5767" s="169">
        <f t="shared" si="575"/>
        <v>1</v>
      </c>
      <c r="H5767" s="307">
        <v>2</v>
      </c>
      <c r="I5767" s="169">
        <f t="shared" si="576"/>
        <v>2</v>
      </c>
    </row>
    <row r="5768" spans="1:9">
      <c r="A5768" s="96" t="s">
        <v>5869</v>
      </c>
      <c r="B5768" s="183"/>
      <c r="C5768" s="98" t="s">
        <v>3701</v>
      </c>
      <c r="D5768" s="124"/>
      <c r="E5768" s="118"/>
      <c r="F5768" s="97" t="str">
        <f t="shared" si="574"/>
        <v>Und</v>
      </c>
      <c r="G5768" s="169">
        <f t="shared" si="575"/>
        <v>8.4000000000000005E-2</v>
      </c>
      <c r="H5768" s="307">
        <v>1</v>
      </c>
      <c r="I5768" s="169">
        <f t="shared" si="576"/>
        <v>8.4000000000000005E-2</v>
      </c>
    </row>
    <row r="5769" spans="1:9">
      <c r="A5769" s="96" t="s">
        <v>5869</v>
      </c>
      <c r="B5769" s="183"/>
      <c r="C5769" s="98" t="s">
        <v>3702</v>
      </c>
      <c r="D5769" s="124"/>
      <c r="E5769" s="118"/>
      <c r="F5769" s="97" t="str">
        <f t="shared" si="574"/>
        <v>Und</v>
      </c>
      <c r="G5769" s="169">
        <f t="shared" si="575"/>
        <v>3.7</v>
      </c>
      <c r="H5769" s="307">
        <v>0.01</v>
      </c>
      <c r="I5769" s="169">
        <f t="shared" si="576"/>
        <v>3.7000000000000005E-2</v>
      </c>
    </row>
    <row r="5770" spans="1:9">
      <c r="A5770" s="96" t="s">
        <v>5869</v>
      </c>
      <c r="B5770" s="183"/>
      <c r="C5770" s="98" t="s">
        <v>2672</v>
      </c>
      <c r="D5770" s="124"/>
      <c r="E5770" s="118"/>
      <c r="F5770" s="97" t="str">
        <f t="shared" si="574"/>
        <v>grs</v>
      </c>
      <c r="G5770" s="169">
        <f t="shared" si="575"/>
        <v>2.6280000000000001</v>
      </c>
      <c r="H5770" s="307">
        <v>0.1</v>
      </c>
      <c r="I5770" s="169">
        <f t="shared" si="576"/>
        <v>0.26280000000000003</v>
      </c>
    </row>
    <row r="5771" spans="1:9">
      <c r="A5771" s="96" t="s">
        <v>5869</v>
      </c>
      <c r="B5771" s="183"/>
      <c r="C5771" s="98" t="s">
        <v>2673</v>
      </c>
      <c r="D5771" s="124"/>
      <c r="E5771" s="118"/>
      <c r="F5771" s="97" t="str">
        <f t="shared" si="574"/>
        <v>ml</v>
      </c>
      <c r="G5771" s="169">
        <f t="shared" si="575"/>
        <v>7.4340000000000003E-2</v>
      </c>
      <c r="H5771" s="307">
        <v>0.5</v>
      </c>
      <c r="I5771" s="169">
        <f>G5771*H5771</f>
        <v>3.7170000000000002E-2</v>
      </c>
    </row>
    <row r="5772" spans="1:9">
      <c r="A5772" s="96" t="s">
        <v>5869</v>
      </c>
      <c r="B5772" s="183"/>
      <c r="C5772" s="98" t="s">
        <v>2674</v>
      </c>
      <c r="D5772" s="124"/>
      <c r="E5772" s="118"/>
      <c r="F5772" s="97" t="str">
        <f t="shared" si="574"/>
        <v>ml</v>
      </c>
      <c r="G5772" s="169">
        <f t="shared" si="575"/>
        <v>2.7499999999999998E-3</v>
      </c>
      <c r="H5772" s="307">
        <v>1.5</v>
      </c>
      <c r="I5772" s="169">
        <f>G5772*H5772</f>
        <v>4.1250000000000002E-3</v>
      </c>
    </row>
    <row r="5773" spans="1:9">
      <c r="A5773" s="96" t="s">
        <v>5869</v>
      </c>
      <c r="B5773" s="116" t="s">
        <v>4421</v>
      </c>
      <c r="C5773" s="117"/>
      <c r="D5773" s="118"/>
      <c r="E5773" s="118"/>
      <c r="F5773" s="119"/>
      <c r="G5773" s="120"/>
      <c r="H5773" s="121"/>
      <c r="I5773" s="134">
        <f>SUBTOTAL(9,I5748:I5772)</f>
        <v>7.4521113111333319</v>
      </c>
    </row>
    <row r="5774" spans="1:9">
      <c r="A5774" s="96" t="s">
        <v>5869</v>
      </c>
      <c r="B5774" s="157"/>
      <c r="C5774" s="187"/>
      <c r="D5774" s="129"/>
      <c r="E5774" s="129"/>
      <c r="F5774" s="188"/>
      <c r="G5774" s="137"/>
      <c r="H5774" s="188"/>
      <c r="I5774" s="161"/>
    </row>
    <row r="5775" spans="1:9" ht="14.25">
      <c r="A5775" s="440" t="s">
        <v>5892</v>
      </c>
      <c r="B5775" s="108" t="s">
        <v>4759</v>
      </c>
      <c r="D5775" s="172"/>
    </row>
    <row r="5776" spans="1:9">
      <c r="A5776" s="96" t="s">
        <v>5869</v>
      </c>
    </row>
    <row r="5777" spans="1:9" ht="25.5">
      <c r="A5777" s="96" t="s">
        <v>5869</v>
      </c>
      <c r="B5777" s="90" t="s">
        <v>5562</v>
      </c>
      <c r="C5777" s="23" t="s">
        <v>1406</v>
      </c>
      <c r="D5777" s="124"/>
      <c r="E5777" s="125"/>
      <c r="F5777" s="24" t="s">
        <v>1407</v>
      </c>
      <c r="G5777" s="51" t="s">
        <v>2730</v>
      </c>
      <c r="H5777" s="24" t="s">
        <v>4415</v>
      </c>
      <c r="I5777" s="24" t="s">
        <v>1403</v>
      </c>
    </row>
    <row r="5778" spans="1:9">
      <c r="A5778" s="96" t="s">
        <v>5869</v>
      </c>
      <c r="B5778" s="97" t="s">
        <v>4881</v>
      </c>
      <c r="C5778" s="98" t="s">
        <v>546</v>
      </c>
      <c r="D5778" s="124"/>
      <c r="E5778" s="125"/>
      <c r="F5778" s="66" t="str">
        <f t="shared" ref="F5778:F5802" si="577">+VLOOKUP(C5778,$C$7896:$P$9810,4,FALSE)</f>
        <v>PQ</v>
      </c>
      <c r="G5778" s="169">
        <f t="shared" ref="G5778:G5802" si="578">+VLOOKUP(C5778,$C$7896:$P$9810,13,FALSE)</f>
        <v>15</v>
      </c>
      <c r="H5778" s="305">
        <v>5.0000000000000001E-3</v>
      </c>
      <c r="I5778" s="169">
        <f t="shared" ref="I5778:I5802" si="579">G5778*H5778</f>
        <v>7.4999999999999997E-2</v>
      </c>
    </row>
    <row r="5779" spans="1:9">
      <c r="A5779" s="96" t="s">
        <v>5869</v>
      </c>
      <c r="B5779" s="97" t="s">
        <v>4944</v>
      </c>
      <c r="C5779" s="98" t="s">
        <v>1101</v>
      </c>
      <c r="D5779" s="81"/>
      <c r="E5779" s="66"/>
      <c r="F5779" s="66" t="str">
        <f t="shared" si="577"/>
        <v>UN</v>
      </c>
      <c r="G5779" s="169">
        <f t="shared" si="578"/>
        <v>0.3</v>
      </c>
      <c r="H5779" s="306">
        <v>1</v>
      </c>
      <c r="I5779" s="169">
        <f t="shared" si="579"/>
        <v>0.3</v>
      </c>
    </row>
    <row r="5780" spans="1:9">
      <c r="A5780" s="96" t="s">
        <v>5869</v>
      </c>
      <c r="B5780" s="97" t="s">
        <v>4951</v>
      </c>
      <c r="C5780" s="98" t="s">
        <v>5896</v>
      </c>
      <c r="D5780" s="111"/>
      <c r="E5780" s="173"/>
      <c r="F5780" s="66" t="str">
        <f t="shared" si="577"/>
        <v>UN</v>
      </c>
      <c r="G5780" s="169">
        <f t="shared" si="578"/>
        <v>1.22</v>
      </c>
      <c r="H5780" s="306">
        <v>5.0000000000000001E-3</v>
      </c>
      <c r="I5780" s="169">
        <f t="shared" si="579"/>
        <v>6.1000000000000004E-3</v>
      </c>
    </row>
    <row r="5781" spans="1:9">
      <c r="A5781" s="96" t="s">
        <v>5869</v>
      </c>
      <c r="B5781" s="97" t="s">
        <v>4956</v>
      </c>
      <c r="C5781" s="98" t="s">
        <v>323</v>
      </c>
      <c r="D5781" s="111"/>
      <c r="E5781" s="173"/>
      <c r="F5781" s="66" t="str">
        <f t="shared" si="577"/>
        <v>UN</v>
      </c>
      <c r="G5781" s="169">
        <f t="shared" si="578"/>
        <v>0.3</v>
      </c>
      <c r="H5781" s="306">
        <v>2E-3</v>
      </c>
      <c r="I5781" s="169">
        <f t="shared" si="579"/>
        <v>5.9999999999999995E-4</v>
      </c>
    </row>
    <row r="5782" spans="1:9">
      <c r="A5782" s="96" t="s">
        <v>5869</v>
      </c>
      <c r="B5782" s="97" t="s">
        <v>4951</v>
      </c>
      <c r="C5782" s="98" t="s">
        <v>1649</v>
      </c>
      <c r="D5782" s="124"/>
      <c r="E5782" s="125"/>
      <c r="F5782" s="66" t="str">
        <f t="shared" si="577"/>
        <v>UN</v>
      </c>
      <c r="G5782" s="169">
        <f t="shared" si="578"/>
        <v>16</v>
      </c>
      <c r="H5782" s="186">
        <v>4.0000000000000001E-3</v>
      </c>
      <c r="I5782" s="169">
        <f t="shared" si="579"/>
        <v>6.4000000000000001E-2</v>
      </c>
    </row>
    <row r="5783" spans="1:9">
      <c r="A5783" s="96" t="s">
        <v>5869</v>
      </c>
      <c r="B5783" s="97" t="s">
        <v>4878</v>
      </c>
      <c r="C5783" s="98" t="s">
        <v>1462</v>
      </c>
      <c r="D5783" s="124"/>
      <c r="E5783" s="125"/>
      <c r="F5783" s="66" t="str">
        <f t="shared" si="577"/>
        <v>UN</v>
      </c>
      <c r="G5783" s="169">
        <f t="shared" si="578"/>
        <v>10.63</v>
      </c>
      <c r="H5783" s="102">
        <v>0.02</v>
      </c>
      <c r="I5783" s="169">
        <f t="shared" si="579"/>
        <v>0.21260000000000001</v>
      </c>
    </row>
    <row r="5784" spans="1:9">
      <c r="A5784" s="96" t="s">
        <v>5869</v>
      </c>
      <c r="B5784" s="183"/>
      <c r="C5784" s="98" t="s">
        <v>3687</v>
      </c>
      <c r="D5784" s="124"/>
      <c r="E5784" s="118"/>
      <c r="F5784" s="97" t="str">
        <f t="shared" si="577"/>
        <v>Und</v>
      </c>
      <c r="G5784" s="169">
        <f t="shared" si="578"/>
        <v>0.36</v>
      </c>
      <c r="H5784" s="307">
        <v>0.5</v>
      </c>
      <c r="I5784" s="169">
        <f t="shared" si="579"/>
        <v>0.18</v>
      </c>
    </row>
    <row r="5785" spans="1:9">
      <c r="A5785" s="96" t="s">
        <v>5869</v>
      </c>
      <c r="B5785" s="183"/>
      <c r="C5785" s="98" t="s">
        <v>3688</v>
      </c>
      <c r="D5785" s="124"/>
      <c r="E5785" s="118"/>
      <c r="F5785" s="97" t="str">
        <f t="shared" si="577"/>
        <v>Und</v>
      </c>
      <c r="G5785" s="169">
        <f t="shared" si="578"/>
        <v>0.12380000000000001</v>
      </c>
      <c r="H5785" s="190">
        <v>3</v>
      </c>
      <c r="I5785" s="169">
        <f t="shared" si="579"/>
        <v>0.37140000000000001</v>
      </c>
    </row>
    <row r="5786" spans="1:9">
      <c r="A5786" s="96" t="s">
        <v>5869</v>
      </c>
      <c r="B5786" s="183"/>
      <c r="C5786" s="98" t="s">
        <v>3689</v>
      </c>
      <c r="D5786" s="124"/>
      <c r="E5786" s="118"/>
      <c r="F5786" s="97" t="str">
        <f t="shared" si="577"/>
        <v>grs</v>
      </c>
      <c r="G5786" s="169">
        <f t="shared" si="578"/>
        <v>1.0275000000000001</v>
      </c>
      <c r="H5786" s="307">
        <v>0.12</v>
      </c>
      <c r="I5786" s="169">
        <f t="shared" si="579"/>
        <v>0.12330000000000001</v>
      </c>
    </row>
    <row r="5787" spans="1:9">
      <c r="A5787" s="96" t="s">
        <v>5869</v>
      </c>
      <c r="B5787" s="183"/>
      <c r="C5787" s="98" t="s">
        <v>3690</v>
      </c>
      <c r="D5787" s="124"/>
      <c r="E5787" s="118"/>
      <c r="F5787" s="97" t="str">
        <f t="shared" si="577"/>
        <v>Und</v>
      </c>
      <c r="G5787" s="169">
        <f t="shared" si="578"/>
        <v>0.15460000000000002</v>
      </c>
      <c r="H5787" s="307">
        <v>12</v>
      </c>
      <c r="I5787" s="169">
        <f t="shared" si="579"/>
        <v>1.8552000000000002</v>
      </c>
    </row>
    <row r="5788" spans="1:9">
      <c r="A5788" s="96" t="s">
        <v>5869</v>
      </c>
      <c r="B5788" s="183"/>
      <c r="C5788" s="98" t="s">
        <v>3691</v>
      </c>
      <c r="D5788" s="124"/>
      <c r="E5788" s="118"/>
      <c r="F5788" s="97" t="str">
        <f t="shared" si="577"/>
        <v>grs</v>
      </c>
      <c r="G5788" s="169">
        <f t="shared" si="578"/>
        <v>0.62649999999999995</v>
      </c>
      <c r="H5788" s="307">
        <v>0.8</v>
      </c>
      <c r="I5788" s="169">
        <f t="shared" si="579"/>
        <v>0.50119999999999998</v>
      </c>
    </row>
    <row r="5789" spans="1:9">
      <c r="A5789" s="96" t="s">
        <v>5869</v>
      </c>
      <c r="B5789" s="183"/>
      <c r="C5789" s="98" t="s">
        <v>3692</v>
      </c>
      <c r="D5789" s="124"/>
      <c r="E5789" s="118"/>
      <c r="F5789" s="97" t="str">
        <f t="shared" si="577"/>
        <v>grs</v>
      </c>
      <c r="G5789" s="169">
        <f t="shared" si="578"/>
        <v>0.35399999999999998</v>
      </c>
      <c r="H5789" s="307">
        <v>0.25</v>
      </c>
      <c r="I5789" s="169">
        <f t="shared" si="579"/>
        <v>8.8499999999999995E-2</v>
      </c>
    </row>
    <row r="5790" spans="1:9">
      <c r="A5790" s="96" t="s">
        <v>5869</v>
      </c>
      <c r="B5790" s="183"/>
      <c r="C5790" s="98" t="s">
        <v>3693</v>
      </c>
      <c r="D5790" s="124"/>
      <c r="E5790" s="118"/>
      <c r="F5790" s="97" t="str">
        <f t="shared" si="577"/>
        <v>grs</v>
      </c>
      <c r="G5790" s="169">
        <f t="shared" si="578"/>
        <v>0.57250000000000001</v>
      </c>
      <c r="H5790" s="307">
        <v>0.55500000000000005</v>
      </c>
      <c r="I5790" s="169">
        <f t="shared" si="579"/>
        <v>0.31773750000000001</v>
      </c>
    </row>
    <row r="5791" spans="1:9">
      <c r="A5791" s="96" t="s">
        <v>5869</v>
      </c>
      <c r="B5791" s="183"/>
      <c r="C5791" s="98" t="s">
        <v>3694</v>
      </c>
      <c r="D5791" s="124"/>
      <c r="E5791" s="118"/>
      <c r="F5791" s="97" t="str">
        <f t="shared" si="577"/>
        <v>grs</v>
      </c>
      <c r="G5791" s="169">
        <f t="shared" si="578"/>
        <v>0.55459999999999998</v>
      </c>
      <c r="H5791" s="307">
        <v>4.8000000000000001E-2</v>
      </c>
      <c r="I5791" s="169">
        <f t="shared" si="579"/>
        <v>2.66208E-2</v>
      </c>
    </row>
    <row r="5792" spans="1:9">
      <c r="A5792" s="96" t="s">
        <v>5869</v>
      </c>
      <c r="B5792" s="183"/>
      <c r="C5792" s="98" t="s">
        <v>3695</v>
      </c>
      <c r="D5792" s="124"/>
      <c r="E5792" s="118"/>
      <c r="F5792" s="97" t="str">
        <f t="shared" si="577"/>
        <v>grs</v>
      </c>
      <c r="G5792" s="169">
        <f t="shared" si="578"/>
        <v>0.56259999999999999</v>
      </c>
      <c r="H5792" s="307">
        <v>0.20833333333333334</v>
      </c>
      <c r="I5792" s="169">
        <f t="shared" si="579"/>
        <v>0.11720833333333333</v>
      </c>
    </row>
    <row r="5793" spans="1:9">
      <c r="A5793" s="96" t="s">
        <v>5869</v>
      </c>
      <c r="B5793" s="183"/>
      <c r="C5793" s="98" t="s">
        <v>3696</v>
      </c>
      <c r="D5793" s="124"/>
      <c r="E5793" s="118"/>
      <c r="F5793" s="97" t="str">
        <f t="shared" si="577"/>
        <v>grs</v>
      </c>
      <c r="G5793" s="304">
        <f t="shared" si="578"/>
        <v>0.59</v>
      </c>
      <c r="H5793" s="307">
        <v>0.74</v>
      </c>
      <c r="I5793" s="304">
        <f t="shared" si="579"/>
        <v>0.43659999999999999</v>
      </c>
    </row>
    <row r="5794" spans="1:9">
      <c r="A5794" s="96" t="s">
        <v>5869</v>
      </c>
      <c r="B5794" s="183"/>
      <c r="C5794" s="98" t="s">
        <v>3697</v>
      </c>
      <c r="D5794" s="124"/>
      <c r="E5794" s="118"/>
      <c r="F5794" s="97" t="str">
        <f t="shared" si="577"/>
        <v>grs</v>
      </c>
      <c r="G5794" s="169">
        <f t="shared" si="578"/>
        <v>0.78800000000000003</v>
      </c>
      <c r="H5794" s="307">
        <v>6.0499999999999998E-2</v>
      </c>
      <c r="I5794" s="169">
        <f t="shared" si="579"/>
        <v>4.7674000000000001E-2</v>
      </c>
    </row>
    <row r="5795" spans="1:9">
      <c r="A5795" s="96" t="s">
        <v>5869</v>
      </c>
      <c r="B5795" s="183"/>
      <c r="C5795" s="98" t="s">
        <v>3698</v>
      </c>
      <c r="D5795" s="124"/>
      <c r="E5795" s="118"/>
      <c r="F5795" s="97" t="str">
        <f t="shared" si="577"/>
        <v>grs</v>
      </c>
      <c r="G5795" s="169">
        <f t="shared" si="578"/>
        <v>0.80259999999999998</v>
      </c>
      <c r="H5795" s="307">
        <v>0.115</v>
      </c>
      <c r="I5795" s="169">
        <f t="shared" si="579"/>
        <v>9.2299000000000006E-2</v>
      </c>
    </row>
    <row r="5796" spans="1:9">
      <c r="A5796" s="96" t="s">
        <v>5869</v>
      </c>
      <c r="B5796" s="183"/>
      <c r="C5796" s="98" t="s">
        <v>3699</v>
      </c>
      <c r="D5796" s="124"/>
      <c r="E5796" s="118"/>
      <c r="F5796" s="97" t="str">
        <f t="shared" si="577"/>
        <v>ml</v>
      </c>
      <c r="G5796" s="169">
        <f t="shared" si="578"/>
        <v>3.3399999999999997E-3</v>
      </c>
      <c r="H5796" s="307">
        <v>63.166670000000003</v>
      </c>
      <c r="I5796" s="169">
        <f t="shared" si="579"/>
        <v>0.21097667779999998</v>
      </c>
    </row>
    <row r="5797" spans="1:9">
      <c r="A5797" s="96" t="s">
        <v>5869</v>
      </c>
      <c r="B5797" s="183"/>
      <c r="C5797" s="98" t="s">
        <v>3700</v>
      </c>
      <c r="D5797" s="124"/>
      <c r="E5797" s="118"/>
      <c r="F5797" s="97" t="str">
        <f t="shared" si="577"/>
        <v>Und</v>
      </c>
      <c r="G5797" s="169">
        <f t="shared" si="578"/>
        <v>1</v>
      </c>
      <c r="H5797" s="307">
        <v>2</v>
      </c>
      <c r="I5797" s="169">
        <f t="shared" si="579"/>
        <v>2</v>
      </c>
    </row>
    <row r="5798" spans="1:9">
      <c r="A5798" s="96" t="s">
        <v>5869</v>
      </c>
      <c r="B5798" s="183"/>
      <c r="C5798" s="98" t="s">
        <v>3701</v>
      </c>
      <c r="D5798" s="124"/>
      <c r="E5798" s="118"/>
      <c r="F5798" s="97" t="str">
        <f t="shared" si="577"/>
        <v>Und</v>
      </c>
      <c r="G5798" s="169">
        <f t="shared" si="578"/>
        <v>8.4000000000000005E-2</v>
      </c>
      <c r="H5798" s="307">
        <v>1</v>
      </c>
      <c r="I5798" s="169">
        <f t="shared" si="579"/>
        <v>8.4000000000000005E-2</v>
      </c>
    </row>
    <row r="5799" spans="1:9">
      <c r="A5799" s="96" t="s">
        <v>5869</v>
      </c>
      <c r="B5799" s="183"/>
      <c r="C5799" s="98" t="s">
        <v>3702</v>
      </c>
      <c r="D5799" s="124"/>
      <c r="E5799" s="118"/>
      <c r="F5799" s="97" t="str">
        <f t="shared" si="577"/>
        <v>Und</v>
      </c>
      <c r="G5799" s="169">
        <f t="shared" si="578"/>
        <v>3.7</v>
      </c>
      <c r="H5799" s="307">
        <v>0.01</v>
      </c>
      <c r="I5799" s="169">
        <f t="shared" si="579"/>
        <v>3.7000000000000005E-2</v>
      </c>
    </row>
    <row r="5800" spans="1:9">
      <c r="A5800" s="96" t="s">
        <v>5869</v>
      </c>
      <c r="B5800" s="183"/>
      <c r="C5800" s="98" t="s">
        <v>2672</v>
      </c>
      <c r="D5800" s="124"/>
      <c r="E5800" s="118"/>
      <c r="F5800" s="97" t="str">
        <f t="shared" si="577"/>
        <v>grs</v>
      </c>
      <c r="G5800" s="169">
        <f t="shared" si="578"/>
        <v>2.6280000000000001</v>
      </c>
      <c r="H5800" s="307">
        <v>0.1</v>
      </c>
      <c r="I5800" s="169">
        <f t="shared" si="579"/>
        <v>0.26280000000000003</v>
      </c>
    </row>
    <row r="5801" spans="1:9">
      <c r="A5801" s="96" t="s">
        <v>5869</v>
      </c>
      <c r="B5801" s="183"/>
      <c r="C5801" s="98" t="s">
        <v>2673</v>
      </c>
      <c r="D5801" s="124"/>
      <c r="E5801" s="118"/>
      <c r="F5801" s="97" t="str">
        <f t="shared" si="577"/>
        <v>ml</v>
      </c>
      <c r="G5801" s="169">
        <f t="shared" si="578"/>
        <v>7.4340000000000003E-2</v>
      </c>
      <c r="H5801" s="307">
        <v>0.5</v>
      </c>
      <c r="I5801" s="169">
        <f>G5801*H5801</f>
        <v>3.7170000000000002E-2</v>
      </c>
    </row>
    <row r="5802" spans="1:9">
      <c r="A5802" s="96" t="s">
        <v>5869</v>
      </c>
      <c r="B5802" s="183"/>
      <c r="C5802" s="98" t="s">
        <v>2674</v>
      </c>
      <c r="D5802" s="124"/>
      <c r="E5802" s="118"/>
      <c r="F5802" s="97" t="str">
        <f t="shared" si="577"/>
        <v>ml</v>
      </c>
      <c r="G5802" s="169">
        <f t="shared" si="578"/>
        <v>2.7499999999999998E-3</v>
      </c>
      <c r="H5802" s="307">
        <v>1.5</v>
      </c>
      <c r="I5802" s="169">
        <f t="shared" si="579"/>
        <v>4.1250000000000002E-3</v>
      </c>
    </row>
    <row r="5803" spans="1:9">
      <c r="A5803" s="96" t="s">
        <v>5869</v>
      </c>
      <c r="B5803" s="116" t="s">
        <v>4421</v>
      </c>
      <c r="C5803" s="117"/>
      <c r="D5803" s="118"/>
      <c r="E5803" s="118"/>
      <c r="F5803" s="119"/>
      <c r="G5803" s="120"/>
      <c r="H5803" s="121"/>
      <c r="I5803" s="134">
        <f>SUBTOTAL(9,I5778:I5802)</f>
        <v>7.4521113111333319</v>
      </c>
    </row>
    <row r="5804" spans="1:9">
      <c r="A5804" s="96" t="s">
        <v>5869</v>
      </c>
      <c r="B5804" s="157"/>
      <c r="C5804" s="187"/>
      <c r="D5804" s="129"/>
      <c r="E5804" s="129"/>
      <c r="F5804" s="188"/>
      <c r="G5804" s="137"/>
      <c r="H5804" s="188"/>
      <c r="I5804" s="161"/>
    </row>
    <row r="5805" spans="1:9" ht="14.25">
      <c r="A5805" s="440" t="s">
        <v>5892</v>
      </c>
      <c r="B5805" s="108" t="s">
        <v>5867</v>
      </c>
      <c r="D5805" s="172"/>
    </row>
    <row r="5806" spans="1:9">
      <c r="A5806" s="96" t="s">
        <v>5869</v>
      </c>
    </row>
    <row r="5807" spans="1:9" ht="25.5">
      <c r="A5807" s="96" t="s">
        <v>5869</v>
      </c>
      <c r="B5807" s="90" t="s">
        <v>5562</v>
      </c>
      <c r="C5807" s="23" t="s">
        <v>1406</v>
      </c>
      <c r="D5807" s="124"/>
      <c r="E5807" s="125"/>
      <c r="F5807" s="24" t="s">
        <v>1407</v>
      </c>
      <c r="G5807" s="51" t="s">
        <v>2730</v>
      </c>
      <c r="H5807" s="24" t="s">
        <v>4415</v>
      </c>
      <c r="I5807" s="24" t="s">
        <v>1403</v>
      </c>
    </row>
    <row r="5808" spans="1:9">
      <c r="A5808" s="96" t="s">
        <v>5869</v>
      </c>
      <c r="B5808" s="97" t="s">
        <v>4881</v>
      </c>
      <c r="C5808" s="98" t="s">
        <v>546</v>
      </c>
      <c r="D5808" s="124"/>
      <c r="E5808" s="125"/>
      <c r="F5808" s="66" t="str">
        <f t="shared" ref="F5808:F5832" si="580">+VLOOKUP(C5808,$C$7896:$P$9810,4,FALSE)</f>
        <v>PQ</v>
      </c>
      <c r="G5808" s="169">
        <f t="shared" ref="G5808:G5832" si="581">+VLOOKUP(C5808,$C$7896:$P$9810,13,FALSE)</f>
        <v>15</v>
      </c>
      <c r="H5808" s="305">
        <v>5.0000000000000001E-3</v>
      </c>
      <c r="I5808" s="169">
        <f t="shared" ref="I5808:I5830" si="582">G5808*H5808</f>
        <v>7.4999999999999997E-2</v>
      </c>
    </row>
    <row r="5809" spans="1:9">
      <c r="A5809" s="96" t="s">
        <v>5869</v>
      </c>
      <c r="B5809" s="97" t="s">
        <v>4944</v>
      </c>
      <c r="C5809" s="98" t="s">
        <v>1101</v>
      </c>
      <c r="D5809" s="81"/>
      <c r="E5809" s="66"/>
      <c r="F5809" s="66" t="str">
        <f t="shared" si="580"/>
        <v>UN</v>
      </c>
      <c r="G5809" s="169">
        <f t="shared" si="581"/>
        <v>0.3</v>
      </c>
      <c r="H5809" s="306">
        <v>1</v>
      </c>
      <c r="I5809" s="169">
        <f t="shared" si="582"/>
        <v>0.3</v>
      </c>
    </row>
    <row r="5810" spans="1:9">
      <c r="A5810" s="96" t="s">
        <v>5869</v>
      </c>
      <c r="B5810" s="97" t="s">
        <v>4951</v>
      </c>
      <c r="C5810" s="98" t="s">
        <v>5896</v>
      </c>
      <c r="D5810" s="111"/>
      <c r="E5810" s="173"/>
      <c r="F5810" s="66" t="str">
        <f t="shared" si="580"/>
        <v>UN</v>
      </c>
      <c r="G5810" s="169">
        <f t="shared" si="581"/>
        <v>1.22</v>
      </c>
      <c r="H5810" s="306">
        <v>5.0000000000000001E-3</v>
      </c>
      <c r="I5810" s="169">
        <f t="shared" si="582"/>
        <v>6.1000000000000004E-3</v>
      </c>
    </row>
    <row r="5811" spans="1:9">
      <c r="A5811" s="96" t="s">
        <v>5869</v>
      </c>
      <c r="B5811" s="97" t="s">
        <v>4956</v>
      </c>
      <c r="C5811" s="98" t="s">
        <v>323</v>
      </c>
      <c r="D5811" s="111"/>
      <c r="E5811" s="173"/>
      <c r="F5811" s="66" t="str">
        <f t="shared" si="580"/>
        <v>UN</v>
      </c>
      <c r="G5811" s="169">
        <f t="shared" si="581"/>
        <v>0.3</v>
      </c>
      <c r="H5811" s="306">
        <v>2E-3</v>
      </c>
      <c r="I5811" s="169">
        <f t="shared" si="582"/>
        <v>5.9999999999999995E-4</v>
      </c>
    </row>
    <row r="5812" spans="1:9">
      <c r="A5812" s="96" t="s">
        <v>5869</v>
      </c>
      <c r="B5812" s="97" t="s">
        <v>4951</v>
      </c>
      <c r="C5812" s="98" t="s">
        <v>1649</v>
      </c>
      <c r="D5812" s="124"/>
      <c r="E5812" s="125"/>
      <c r="F5812" s="66" t="str">
        <f t="shared" si="580"/>
        <v>UN</v>
      </c>
      <c r="G5812" s="169">
        <f t="shared" si="581"/>
        <v>16</v>
      </c>
      <c r="H5812" s="186">
        <v>4.0000000000000001E-3</v>
      </c>
      <c r="I5812" s="169">
        <f t="shared" si="582"/>
        <v>6.4000000000000001E-2</v>
      </c>
    </row>
    <row r="5813" spans="1:9">
      <c r="A5813" s="96" t="s">
        <v>5869</v>
      </c>
      <c r="B5813" s="97" t="s">
        <v>4878</v>
      </c>
      <c r="C5813" s="98" t="s">
        <v>1462</v>
      </c>
      <c r="D5813" s="124"/>
      <c r="E5813" s="125"/>
      <c r="F5813" s="66" t="str">
        <f t="shared" si="580"/>
        <v>UN</v>
      </c>
      <c r="G5813" s="169">
        <f t="shared" si="581"/>
        <v>10.63</v>
      </c>
      <c r="H5813" s="102">
        <v>0.02</v>
      </c>
      <c r="I5813" s="169">
        <f t="shared" si="582"/>
        <v>0.21260000000000001</v>
      </c>
    </row>
    <row r="5814" spans="1:9">
      <c r="A5814" s="96" t="s">
        <v>5869</v>
      </c>
      <c r="B5814" s="183"/>
      <c r="C5814" s="98" t="s">
        <v>3687</v>
      </c>
      <c r="D5814" s="124"/>
      <c r="E5814" s="118"/>
      <c r="F5814" s="97" t="str">
        <f t="shared" si="580"/>
        <v>Und</v>
      </c>
      <c r="G5814" s="169">
        <f t="shared" si="581"/>
        <v>0.36</v>
      </c>
      <c r="H5814" s="307">
        <v>0.5</v>
      </c>
      <c r="I5814" s="169">
        <f t="shared" si="582"/>
        <v>0.18</v>
      </c>
    </row>
    <row r="5815" spans="1:9">
      <c r="A5815" s="96" t="s">
        <v>5869</v>
      </c>
      <c r="B5815" s="183"/>
      <c r="C5815" s="98" t="s">
        <v>3688</v>
      </c>
      <c r="D5815" s="124"/>
      <c r="E5815" s="118"/>
      <c r="F5815" s="97" t="str">
        <f t="shared" si="580"/>
        <v>Und</v>
      </c>
      <c r="G5815" s="169">
        <f t="shared" si="581"/>
        <v>0.12380000000000001</v>
      </c>
      <c r="H5815" s="190">
        <v>3</v>
      </c>
      <c r="I5815" s="169">
        <f t="shared" si="582"/>
        <v>0.37140000000000001</v>
      </c>
    </row>
    <row r="5816" spans="1:9">
      <c r="A5816" s="96" t="s">
        <v>5869</v>
      </c>
      <c r="B5816" s="183"/>
      <c r="C5816" s="98" t="s">
        <v>3689</v>
      </c>
      <c r="D5816" s="124"/>
      <c r="E5816" s="118"/>
      <c r="F5816" s="97" t="str">
        <f t="shared" si="580"/>
        <v>grs</v>
      </c>
      <c r="G5816" s="169">
        <f t="shared" si="581"/>
        <v>1.0275000000000001</v>
      </c>
      <c r="H5816" s="307">
        <v>0.12</v>
      </c>
      <c r="I5816" s="169">
        <f t="shared" si="582"/>
        <v>0.12330000000000001</v>
      </c>
    </row>
    <row r="5817" spans="1:9">
      <c r="A5817" s="96" t="s">
        <v>5869</v>
      </c>
      <c r="B5817" s="183"/>
      <c r="C5817" s="98" t="s">
        <v>3690</v>
      </c>
      <c r="D5817" s="124"/>
      <c r="E5817" s="118"/>
      <c r="F5817" s="97" t="str">
        <f t="shared" si="580"/>
        <v>Und</v>
      </c>
      <c r="G5817" s="169">
        <f t="shared" si="581"/>
        <v>0.15460000000000002</v>
      </c>
      <c r="H5817" s="307">
        <v>12</v>
      </c>
      <c r="I5817" s="169">
        <f t="shared" si="582"/>
        <v>1.8552000000000002</v>
      </c>
    </row>
    <row r="5818" spans="1:9">
      <c r="A5818" s="96" t="s">
        <v>5869</v>
      </c>
      <c r="B5818" s="183"/>
      <c r="C5818" s="98" t="s">
        <v>3691</v>
      </c>
      <c r="D5818" s="124"/>
      <c r="E5818" s="118"/>
      <c r="F5818" s="97" t="str">
        <f t="shared" si="580"/>
        <v>grs</v>
      </c>
      <c r="G5818" s="169">
        <f t="shared" si="581"/>
        <v>0.62649999999999995</v>
      </c>
      <c r="H5818" s="307">
        <v>0.8</v>
      </c>
      <c r="I5818" s="169">
        <f t="shared" si="582"/>
        <v>0.50119999999999998</v>
      </c>
    </row>
    <row r="5819" spans="1:9">
      <c r="A5819" s="96" t="s">
        <v>5869</v>
      </c>
      <c r="B5819" s="183"/>
      <c r="C5819" s="98" t="s">
        <v>3692</v>
      </c>
      <c r="D5819" s="124"/>
      <c r="E5819" s="118"/>
      <c r="F5819" s="97" t="str">
        <f t="shared" si="580"/>
        <v>grs</v>
      </c>
      <c r="G5819" s="169">
        <f t="shared" si="581"/>
        <v>0.35399999999999998</v>
      </c>
      <c r="H5819" s="307">
        <v>0.25</v>
      </c>
      <c r="I5819" s="169">
        <f t="shared" si="582"/>
        <v>8.8499999999999995E-2</v>
      </c>
    </row>
    <row r="5820" spans="1:9">
      <c r="A5820" s="96" t="s">
        <v>5869</v>
      </c>
      <c r="B5820" s="183"/>
      <c r="C5820" s="98" t="s">
        <v>3693</v>
      </c>
      <c r="D5820" s="124"/>
      <c r="E5820" s="118"/>
      <c r="F5820" s="97" t="str">
        <f t="shared" si="580"/>
        <v>grs</v>
      </c>
      <c r="G5820" s="169">
        <f t="shared" si="581"/>
        <v>0.57250000000000001</v>
      </c>
      <c r="H5820" s="307">
        <v>0.55500000000000005</v>
      </c>
      <c r="I5820" s="169">
        <f t="shared" si="582"/>
        <v>0.31773750000000001</v>
      </c>
    </row>
    <row r="5821" spans="1:9">
      <c r="A5821" s="96" t="s">
        <v>5869</v>
      </c>
      <c r="B5821" s="183"/>
      <c r="C5821" s="98" t="s">
        <v>3694</v>
      </c>
      <c r="D5821" s="124"/>
      <c r="E5821" s="118"/>
      <c r="F5821" s="97" t="str">
        <f t="shared" si="580"/>
        <v>grs</v>
      </c>
      <c r="G5821" s="169">
        <f t="shared" si="581"/>
        <v>0.55459999999999998</v>
      </c>
      <c r="H5821" s="307">
        <v>4.8000000000000001E-2</v>
      </c>
      <c r="I5821" s="169">
        <f t="shared" si="582"/>
        <v>2.66208E-2</v>
      </c>
    </row>
    <row r="5822" spans="1:9">
      <c r="A5822" s="96" t="s">
        <v>5869</v>
      </c>
      <c r="B5822" s="183"/>
      <c r="C5822" s="98" t="s">
        <v>3695</v>
      </c>
      <c r="D5822" s="124"/>
      <c r="E5822" s="118"/>
      <c r="F5822" s="97" t="str">
        <f t="shared" si="580"/>
        <v>grs</v>
      </c>
      <c r="G5822" s="169">
        <f t="shared" si="581"/>
        <v>0.56259999999999999</v>
      </c>
      <c r="H5822" s="307">
        <v>0.20833333333333334</v>
      </c>
      <c r="I5822" s="169">
        <f t="shared" si="582"/>
        <v>0.11720833333333333</v>
      </c>
    </row>
    <row r="5823" spans="1:9">
      <c r="A5823" s="96" t="s">
        <v>5869</v>
      </c>
      <c r="B5823" s="183"/>
      <c r="C5823" s="98" t="s">
        <v>3696</v>
      </c>
      <c r="D5823" s="124"/>
      <c r="E5823" s="118"/>
      <c r="F5823" s="97" t="str">
        <f t="shared" si="580"/>
        <v>grs</v>
      </c>
      <c r="G5823" s="304">
        <f t="shared" si="581"/>
        <v>0.59</v>
      </c>
      <c r="H5823" s="307">
        <v>0.74</v>
      </c>
      <c r="I5823" s="304">
        <f t="shared" si="582"/>
        <v>0.43659999999999999</v>
      </c>
    </row>
    <row r="5824" spans="1:9">
      <c r="A5824" s="96" t="s">
        <v>5869</v>
      </c>
      <c r="B5824" s="183"/>
      <c r="C5824" s="98" t="s">
        <v>3697</v>
      </c>
      <c r="D5824" s="124"/>
      <c r="E5824" s="118"/>
      <c r="F5824" s="97" t="str">
        <f t="shared" si="580"/>
        <v>grs</v>
      </c>
      <c r="G5824" s="169">
        <f t="shared" si="581"/>
        <v>0.78800000000000003</v>
      </c>
      <c r="H5824" s="307">
        <v>6.0499999999999998E-2</v>
      </c>
      <c r="I5824" s="169">
        <f t="shared" si="582"/>
        <v>4.7674000000000001E-2</v>
      </c>
    </row>
    <row r="5825" spans="1:9">
      <c r="A5825" s="96" t="s">
        <v>5869</v>
      </c>
      <c r="B5825" s="183"/>
      <c r="C5825" s="98" t="s">
        <v>3698</v>
      </c>
      <c r="D5825" s="124"/>
      <c r="E5825" s="118"/>
      <c r="F5825" s="97" t="str">
        <f t="shared" si="580"/>
        <v>grs</v>
      </c>
      <c r="G5825" s="169">
        <f t="shared" si="581"/>
        <v>0.80259999999999998</v>
      </c>
      <c r="H5825" s="307">
        <v>0.115</v>
      </c>
      <c r="I5825" s="169">
        <f t="shared" si="582"/>
        <v>9.2299000000000006E-2</v>
      </c>
    </row>
    <row r="5826" spans="1:9">
      <c r="A5826" s="96" t="s">
        <v>5869</v>
      </c>
      <c r="B5826" s="183"/>
      <c r="C5826" s="98" t="s">
        <v>3699</v>
      </c>
      <c r="D5826" s="124"/>
      <c r="E5826" s="118"/>
      <c r="F5826" s="97" t="str">
        <f t="shared" si="580"/>
        <v>ml</v>
      </c>
      <c r="G5826" s="169">
        <f t="shared" si="581"/>
        <v>3.3399999999999997E-3</v>
      </c>
      <c r="H5826" s="307">
        <v>63.166670000000003</v>
      </c>
      <c r="I5826" s="169">
        <f t="shared" si="582"/>
        <v>0.21097667779999998</v>
      </c>
    </row>
    <row r="5827" spans="1:9">
      <c r="A5827" s="96" t="s">
        <v>5869</v>
      </c>
      <c r="B5827" s="183"/>
      <c r="C5827" s="98" t="s">
        <v>3700</v>
      </c>
      <c r="D5827" s="124"/>
      <c r="E5827" s="118"/>
      <c r="F5827" s="97" t="str">
        <f t="shared" si="580"/>
        <v>Und</v>
      </c>
      <c r="G5827" s="169">
        <f t="shared" si="581"/>
        <v>1</v>
      </c>
      <c r="H5827" s="307">
        <v>2</v>
      </c>
      <c r="I5827" s="169">
        <f t="shared" si="582"/>
        <v>2</v>
      </c>
    </row>
    <row r="5828" spans="1:9">
      <c r="A5828" s="96" t="s">
        <v>5869</v>
      </c>
      <c r="B5828" s="183"/>
      <c r="C5828" s="98" t="s">
        <v>3701</v>
      </c>
      <c r="D5828" s="124"/>
      <c r="E5828" s="118"/>
      <c r="F5828" s="97" t="str">
        <f t="shared" si="580"/>
        <v>Und</v>
      </c>
      <c r="G5828" s="169">
        <f t="shared" si="581"/>
        <v>8.4000000000000005E-2</v>
      </c>
      <c r="H5828" s="307">
        <v>1</v>
      </c>
      <c r="I5828" s="169">
        <f t="shared" si="582"/>
        <v>8.4000000000000005E-2</v>
      </c>
    </row>
    <row r="5829" spans="1:9">
      <c r="A5829" s="96" t="s">
        <v>5869</v>
      </c>
      <c r="B5829" s="183"/>
      <c r="C5829" s="98" t="s">
        <v>3702</v>
      </c>
      <c r="D5829" s="124"/>
      <c r="E5829" s="118"/>
      <c r="F5829" s="97" t="str">
        <f t="shared" si="580"/>
        <v>Und</v>
      </c>
      <c r="G5829" s="169">
        <f t="shared" si="581"/>
        <v>3.7</v>
      </c>
      <c r="H5829" s="307">
        <v>0.01</v>
      </c>
      <c r="I5829" s="169">
        <f t="shared" si="582"/>
        <v>3.7000000000000005E-2</v>
      </c>
    </row>
    <row r="5830" spans="1:9">
      <c r="A5830" s="96" t="s">
        <v>5869</v>
      </c>
      <c r="B5830" s="183"/>
      <c r="C5830" s="98" t="s">
        <v>2672</v>
      </c>
      <c r="D5830" s="124"/>
      <c r="E5830" s="118"/>
      <c r="F5830" s="97" t="str">
        <f t="shared" si="580"/>
        <v>grs</v>
      </c>
      <c r="G5830" s="169">
        <f t="shared" si="581"/>
        <v>2.6280000000000001</v>
      </c>
      <c r="H5830" s="307">
        <v>0.1</v>
      </c>
      <c r="I5830" s="169">
        <f t="shared" si="582"/>
        <v>0.26280000000000003</v>
      </c>
    </row>
    <row r="5831" spans="1:9">
      <c r="A5831" s="96" t="s">
        <v>5869</v>
      </c>
      <c r="B5831" s="183"/>
      <c r="C5831" s="98" t="s">
        <v>2673</v>
      </c>
      <c r="D5831" s="124"/>
      <c r="E5831" s="118"/>
      <c r="F5831" s="97" t="str">
        <f t="shared" si="580"/>
        <v>ml</v>
      </c>
      <c r="G5831" s="169">
        <f t="shared" si="581"/>
        <v>7.4340000000000003E-2</v>
      </c>
      <c r="H5831" s="307">
        <v>0.5</v>
      </c>
      <c r="I5831" s="169">
        <f>G5831*H5831</f>
        <v>3.7170000000000002E-2</v>
      </c>
    </row>
    <row r="5832" spans="1:9">
      <c r="A5832" s="96" t="s">
        <v>5869</v>
      </c>
      <c r="B5832" s="183"/>
      <c r="C5832" s="98" t="s">
        <v>2674</v>
      </c>
      <c r="D5832" s="124"/>
      <c r="E5832" s="118"/>
      <c r="F5832" s="97" t="str">
        <f t="shared" si="580"/>
        <v>ml</v>
      </c>
      <c r="G5832" s="169">
        <f t="shared" si="581"/>
        <v>2.7499999999999998E-3</v>
      </c>
      <c r="H5832" s="307">
        <v>1.5</v>
      </c>
      <c r="I5832" s="303">
        <f>G5832*H5832</f>
        <v>4.1250000000000002E-3</v>
      </c>
    </row>
    <row r="5833" spans="1:9">
      <c r="A5833" s="96" t="s">
        <v>5869</v>
      </c>
      <c r="B5833" s="116" t="s">
        <v>4421</v>
      </c>
      <c r="C5833" s="117"/>
      <c r="D5833" s="118"/>
      <c r="E5833" s="118"/>
      <c r="F5833" s="119"/>
      <c r="G5833" s="120"/>
      <c r="H5833" s="121"/>
      <c r="I5833" s="134">
        <f>SUBTOTAL(9,I5808:I5832)</f>
        <v>7.4521113111333319</v>
      </c>
    </row>
    <row r="5834" spans="1:9">
      <c r="A5834" s="96" t="s">
        <v>5869</v>
      </c>
      <c r="B5834" s="157"/>
      <c r="C5834" s="187"/>
      <c r="D5834" s="129"/>
      <c r="E5834" s="129"/>
      <c r="F5834" s="188"/>
      <c r="G5834" s="137"/>
      <c r="H5834" s="188"/>
      <c r="I5834" s="161"/>
    </row>
    <row r="5835" spans="1:9" ht="14.25">
      <c r="A5835" s="440" t="s">
        <v>5892</v>
      </c>
      <c r="B5835" s="108" t="s">
        <v>4760</v>
      </c>
      <c r="D5835" s="172"/>
    </row>
    <row r="5836" spans="1:9">
      <c r="A5836" s="96" t="s">
        <v>5869</v>
      </c>
    </row>
    <row r="5837" spans="1:9" ht="25.5">
      <c r="A5837" s="96" t="s">
        <v>5869</v>
      </c>
      <c r="B5837" s="90" t="s">
        <v>5562</v>
      </c>
      <c r="C5837" s="23" t="s">
        <v>1406</v>
      </c>
      <c r="D5837" s="124"/>
      <c r="E5837" s="125"/>
      <c r="F5837" s="24" t="s">
        <v>1407</v>
      </c>
      <c r="G5837" s="51" t="s">
        <v>2730</v>
      </c>
      <c r="H5837" s="24" t="s">
        <v>4415</v>
      </c>
      <c r="I5837" s="24" t="s">
        <v>1403</v>
      </c>
    </row>
    <row r="5838" spans="1:9">
      <c r="A5838" s="96" t="s">
        <v>5869</v>
      </c>
      <c r="B5838" s="97" t="s">
        <v>4881</v>
      </c>
      <c r="C5838" s="98" t="s">
        <v>546</v>
      </c>
      <c r="D5838" s="124"/>
      <c r="E5838" s="125"/>
      <c r="F5838" s="66" t="str">
        <f t="shared" ref="F5838:F5846" si="583">+VLOOKUP(C5838,$C$7896:$P$9810,4,FALSE)</f>
        <v>PQ</v>
      </c>
      <c r="G5838" s="169">
        <f t="shared" ref="G5838:G5846" si="584">+VLOOKUP(C5838,$C$7896:$P$9810,13,FALSE)</f>
        <v>15</v>
      </c>
      <c r="H5838" s="305">
        <v>5.0000000000000001E-3</v>
      </c>
      <c r="I5838" s="169">
        <f t="shared" ref="I5838:I5846" si="585">G5838*H5838</f>
        <v>7.4999999999999997E-2</v>
      </c>
    </row>
    <row r="5839" spans="1:9">
      <c r="A5839" s="96" t="s">
        <v>5869</v>
      </c>
      <c r="B5839" s="97" t="s">
        <v>4944</v>
      </c>
      <c r="C5839" s="98" t="s">
        <v>1101</v>
      </c>
      <c r="D5839" s="81"/>
      <c r="E5839" s="66"/>
      <c r="F5839" s="66" t="str">
        <f t="shared" si="583"/>
        <v>UN</v>
      </c>
      <c r="G5839" s="169">
        <f t="shared" si="584"/>
        <v>0.3</v>
      </c>
      <c r="H5839" s="306">
        <v>1</v>
      </c>
      <c r="I5839" s="169">
        <f t="shared" si="585"/>
        <v>0.3</v>
      </c>
    </row>
    <row r="5840" spans="1:9">
      <c r="A5840" s="96" t="s">
        <v>5869</v>
      </c>
      <c r="B5840" s="97" t="s">
        <v>5561</v>
      </c>
      <c r="C5840" s="98" t="s">
        <v>2675</v>
      </c>
      <c r="D5840" s="111"/>
      <c r="E5840" s="173"/>
      <c r="F5840" s="66" t="str">
        <f t="shared" si="583"/>
        <v>Und</v>
      </c>
      <c r="G5840" s="169">
        <f t="shared" si="584"/>
        <v>0.63</v>
      </c>
      <c r="H5840" s="306">
        <v>1</v>
      </c>
      <c r="I5840" s="169">
        <f t="shared" si="585"/>
        <v>0.63</v>
      </c>
    </row>
    <row r="5841" spans="1:9">
      <c r="A5841" s="96" t="s">
        <v>5869</v>
      </c>
      <c r="B5841" s="97" t="s">
        <v>5012</v>
      </c>
      <c r="C5841" s="98" t="s">
        <v>2676</v>
      </c>
      <c r="D5841" s="111"/>
      <c r="E5841" s="173"/>
      <c r="F5841" s="66" t="str">
        <f t="shared" si="583"/>
        <v>grs</v>
      </c>
      <c r="G5841" s="169">
        <f t="shared" si="584"/>
        <v>0.61905999999999994</v>
      </c>
      <c r="H5841" s="306">
        <v>0.45</v>
      </c>
      <c r="I5841" s="169">
        <f t="shared" si="585"/>
        <v>0.27857699999999996</v>
      </c>
    </row>
    <row r="5842" spans="1:9">
      <c r="A5842" s="96" t="s">
        <v>5869</v>
      </c>
      <c r="B5842" s="97" t="s">
        <v>5561</v>
      </c>
      <c r="C5842" s="98" t="s">
        <v>2677</v>
      </c>
      <c r="D5842" s="111"/>
      <c r="E5842" s="173"/>
      <c r="F5842" s="66" t="str">
        <f t="shared" si="583"/>
        <v>ml</v>
      </c>
      <c r="G5842" s="169">
        <f t="shared" si="584"/>
        <v>0.307</v>
      </c>
      <c r="H5842" s="306">
        <v>0.12</v>
      </c>
      <c r="I5842" s="169">
        <f t="shared" si="585"/>
        <v>3.6839999999999998E-2</v>
      </c>
    </row>
    <row r="5843" spans="1:9">
      <c r="A5843" s="96" t="s">
        <v>5869</v>
      </c>
      <c r="B5843" s="97" t="s">
        <v>5561</v>
      </c>
      <c r="C5843" s="98" t="s">
        <v>3689</v>
      </c>
      <c r="D5843" s="98"/>
      <c r="E5843" s="173"/>
      <c r="F5843" s="66" t="str">
        <f t="shared" si="583"/>
        <v>grs</v>
      </c>
      <c r="G5843" s="169">
        <f t="shared" si="584"/>
        <v>1.0275000000000001</v>
      </c>
      <c r="H5843" s="306">
        <v>0.12</v>
      </c>
      <c r="I5843" s="169">
        <f t="shared" si="585"/>
        <v>0.12330000000000001</v>
      </c>
    </row>
    <row r="5844" spans="1:9">
      <c r="A5844" s="96" t="s">
        <v>5869</v>
      </c>
      <c r="B5844" s="97" t="s">
        <v>5561</v>
      </c>
      <c r="C5844" s="98" t="s">
        <v>2679</v>
      </c>
      <c r="D5844" s="111"/>
      <c r="E5844" s="173"/>
      <c r="F5844" s="66" t="str">
        <f t="shared" si="583"/>
        <v>grs</v>
      </c>
      <c r="G5844" s="169">
        <f t="shared" si="584"/>
        <v>7.1660000000000004</v>
      </c>
      <c r="H5844" s="306">
        <v>1E-3</v>
      </c>
      <c r="I5844" s="169">
        <f t="shared" si="585"/>
        <v>7.1660000000000005E-3</v>
      </c>
    </row>
    <row r="5845" spans="1:9">
      <c r="A5845" s="96" t="s">
        <v>5869</v>
      </c>
      <c r="B5845" s="97" t="s">
        <v>4951</v>
      </c>
      <c r="C5845" s="98" t="s">
        <v>1649</v>
      </c>
      <c r="D5845" s="124"/>
      <c r="E5845" s="125"/>
      <c r="F5845" s="66" t="str">
        <f t="shared" si="583"/>
        <v>UN</v>
      </c>
      <c r="G5845" s="169">
        <f t="shared" si="584"/>
        <v>16</v>
      </c>
      <c r="H5845" s="186">
        <v>4.0000000000000001E-3</v>
      </c>
      <c r="I5845" s="169">
        <f t="shared" si="585"/>
        <v>6.4000000000000001E-2</v>
      </c>
    </row>
    <row r="5846" spans="1:9">
      <c r="A5846" s="96" t="s">
        <v>5869</v>
      </c>
      <c r="B5846" s="97" t="s">
        <v>4878</v>
      </c>
      <c r="C5846" s="98" t="s">
        <v>1462</v>
      </c>
      <c r="D5846" s="124"/>
      <c r="E5846" s="125"/>
      <c r="F5846" s="66" t="str">
        <f t="shared" si="583"/>
        <v>UN</v>
      </c>
      <c r="G5846" s="169">
        <f t="shared" si="584"/>
        <v>10.63</v>
      </c>
      <c r="H5846" s="102">
        <v>0.02</v>
      </c>
      <c r="I5846" s="169">
        <f t="shared" si="585"/>
        <v>0.21260000000000001</v>
      </c>
    </row>
    <row r="5847" spans="1:9">
      <c r="A5847" s="96" t="s">
        <v>5869</v>
      </c>
      <c r="B5847" s="116" t="s">
        <v>4421</v>
      </c>
      <c r="C5847" s="117"/>
      <c r="D5847" s="118"/>
      <c r="E5847" s="118"/>
      <c r="F5847" s="119"/>
      <c r="G5847" s="120"/>
      <c r="H5847" s="121"/>
      <c r="I5847" s="134">
        <f>SUBTOTAL(9,I5838:I5846)</f>
        <v>1.7274829999999999</v>
      </c>
    </row>
    <row r="5848" spans="1:9">
      <c r="A5848" s="96" t="s">
        <v>5869</v>
      </c>
      <c r="B5848" s="157"/>
      <c r="C5848" s="187"/>
      <c r="D5848" s="129"/>
      <c r="E5848" s="129"/>
      <c r="F5848" s="188"/>
      <c r="G5848" s="137"/>
      <c r="H5848" s="188"/>
      <c r="I5848" s="161"/>
    </row>
    <row r="5849" spans="1:9" ht="14.25">
      <c r="A5849" s="440" t="s">
        <v>5892</v>
      </c>
      <c r="B5849" s="108" t="s">
        <v>4761</v>
      </c>
      <c r="D5849" s="172"/>
    </row>
    <row r="5850" spans="1:9">
      <c r="A5850" s="96" t="s">
        <v>5869</v>
      </c>
    </row>
    <row r="5851" spans="1:9" ht="25.5">
      <c r="A5851" s="96" t="s">
        <v>5869</v>
      </c>
      <c r="B5851" s="90" t="s">
        <v>5562</v>
      </c>
      <c r="C5851" s="23" t="s">
        <v>1406</v>
      </c>
      <c r="D5851" s="124"/>
      <c r="E5851" s="125"/>
      <c r="F5851" s="24" t="s">
        <v>1407</v>
      </c>
      <c r="G5851" s="51" t="s">
        <v>2730</v>
      </c>
      <c r="H5851" s="24" t="s">
        <v>4415</v>
      </c>
      <c r="I5851" s="24" t="s">
        <v>1403</v>
      </c>
    </row>
    <row r="5852" spans="1:9">
      <c r="A5852" s="96" t="s">
        <v>5869</v>
      </c>
      <c r="B5852" s="97" t="s">
        <v>4881</v>
      </c>
      <c r="C5852" s="98" t="s">
        <v>546</v>
      </c>
      <c r="D5852" s="124"/>
      <c r="E5852" s="125"/>
      <c r="F5852" s="66" t="str">
        <f>+VLOOKUP(C5852,$C$7896:$P$9810,4,FALSE)</f>
        <v>PQ</v>
      </c>
      <c r="G5852" s="169">
        <f>+VLOOKUP(C5852,$C$7896:$P$9810,13,FALSE)</f>
        <v>15</v>
      </c>
      <c r="H5852" s="180">
        <v>5.0000000000000001E-3</v>
      </c>
      <c r="I5852" s="169">
        <f>G5852*H5852</f>
        <v>7.4999999999999997E-2</v>
      </c>
    </row>
    <row r="5853" spans="1:9">
      <c r="A5853" s="96" t="s">
        <v>5869</v>
      </c>
      <c r="B5853" s="97" t="s">
        <v>4944</v>
      </c>
      <c r="C5853" s="98" t="s">
        <v>1101</v>
      </c>
      <c r="D5853" s="81"/>
      <c r="E5853" s="66"/>
      <c r="F5853" s="66" t="str">
        <f>+VLOOKUP(C5853,$C$7896:$P$9810,4,FALSE)</f>
        <v>UN</v>
      </c>
      <c r="G5853" s="169">
        <f>+VLOOKUP(C5853,$C$7896:$P$9810,13,FALSE)</f>
        <v>0.3</v>
      </c>
      <c r="H5853" s="180">
        <v>1</v>
      </c>
      <c r="I5853" s="169">
        <f>G5853*H5853</f>
        <v>0.3</v>
      </c>
    </row>
    <row r="5854" spans="1:9">
      <c r="A5854" s="96" t="s">
        <v>5869</v>
      </c>
      <c r="B5854" s="97" t="s">
        <v>4956</v>
      </c>
      <c r="C5854" s="98" t="s">
        <v>323</v>
      </c>
      <c r="D5854" s="111"/>
      <c r="E5854" s="173"/>
      <c r="F5854" s="66" t="str">
        <f>+VLOOKUP(C5854,$C$7896:$P$9810,4,FALSE)</f>
        <v>UN</v>
      </c>
      <c r="G5854" s="169">
        <f>+VLOOKUP(C5854,$C$7896:$P$9810,13,FALSE)</f>
        <v>0.3</v>
      </c>
      <c r="H5854" s="180">
        <v>2E-3</v>
      </c>
      <c r="I5854" s="169">
        <f>G5854*H5854</f>
        <v>5.9999999999999995E-4</v>
      </c>
    </row>
    <row r="5855" spans="1:9">
      <c r="A5855" s="96" t="s">
        <v>5869</v>
      </c>
      <c r="B5855" s="97" t="s">
        <v>4951</v>
      </c>
      <c r="C5855" s="98" t="s">
        <v>1649</v>
      </c>
      <c r="D5855" s="124"/>
      <c r="E5855" s="125"/>
      <c r="F5855" s="66" t="str">
        <f>+VLOOKUP(C5855,$C$7896:$P$9810,4,FALSE)</f>
        <v>UN</v>
      </c>
      <c r="G5855" s="169">
        <f>+VLOOKUP(C5855,$C$7896:$P$9810,13,FALSE)</f>
        <v>16</v>
      </c>
      <c r="H5855" s="186">
        <v>4.0000000000000001E-3</v>
      </c>
      <c r="I5855" s="169">
        <f>G5855*H5855</f>
        <v>6.4000000000000001E-2</v>
      </c>
    </row>
    <row r="5856" spans="1:9">
      <c r="A5856" s="96" t="s">
        <v>5869</v>
      </c>
      <c r="B5856" s="97" t="s">
        <v>4878</v>
      </c>
      <c r="C5856" s="98" t="s">
        <v>1462</v>
      </c>
      <c r="D5856" s="124"/>
      <c r="E5856" s="125"/>
      <c r="F5856" s="66" t="str">
        <f>+VLOOKUP(C5856,$C$7896:$P$9810,4,FALSE)</f>
        <v>UN</v>
      </c>
      <c r="G5856" s="169">
        <f>+VLOOKUP(C5856,$C$7896:$P$9810,13,FALSE)</f>
        <v>10.63</v>
      </c>
      <c r="H5856" s="102">
        <v>0.02</v>
      </c>
      <c r="I5856" s="169">
        <f>G5856*H5856</f>
        <v>0.21260000000000001</v>
      </c>
    </row>
    <row r="5857" spans="1:9">
      <c r="A5857" s="96" t="s">
        <v>5869</v>
      </c>
      <c r="B5857" s="116" t="s">
        <v>4421</v>
      </c>
      <c r="C5857" s="117"/>
      <c r="D5857" s="118"/>
      <c r="E5857" s="118"/>
      <c r="F5857" s="119"/>
      <c r="G5857" s="120"/>
      <c r="H5857" s="121"/>
      <c r="I5857" s="134">
        <f>SUBTOTAL(9,I5852:I5856)</f>
        <v>0.6522</v>
      </c>
    </row>
    <row r="5858" spans="1:9">
      <c r="A5858" s="96" t="s">
        <v>5869</v>
      </c>
      <c r="B5858" s="157"/>
      <c r="C5858" s="187"/>
      <c r="D5858" s="129"/>
      <c r="E5858" s="129"/>
      <c r="F5858" s="188"/>
      <c r="G5858" s="137"/>
      <c r="H5858" s="188"/>
      <c r="I5858" s="161"/>
    </row>
    <row r="5859" spans="1:9" ht="14.25">
      <c r="A5859" s="440" t="s">
        <v>5892</v>
      </c>
      <c r="B5859" s="108" t="s">
        <v>4762</v>
      </c>
      <c r="D5859" s="172"/>
    </row>
    <row r="5860" spans="1:9">
      <c r="A5860" s="96" t="s">
        <v>5869</v>
      </c>
    </row>
    <row r="5861" spans="1:9" ht="25.5">
      <c r="A5861" s="96" t="s">
        <v>5869</v>
      </c>
      <c r="B5861" s="90" t="s">
        <v>5562</v>
      </c>
      <c r="C5861" s="23" t="s">
        <v>1406</v>
      </c>
      <c r="D5861" s="124"/>
      <c r="E5861" s="125"/>
      <c r="F5861" s="24" t="s">
        <v>1407</v>
      </c>
      <c r="G5861" s="51" t="s">
        <v>2730</v>
      </c>
      <c r="H5861" s="24" t="s">
        <v>4415</v>
      </c>
      <c r="I5861" s="24" t="s">
        <v>1403</v>
      </c>
    </row>
    <row r="5862" spans="1:9">
      <c r="A5862" s="96" t="s">
        <v>5869</v>
      </c>
      <c r="B5862" s="97" t="s">
        <v>4881</v>
      </c>
      <c r="C5862" s="98" t="s">
        <v>546</v>
      </c>
      <c r="D5862" s="124"/>
      <c r="E5862" s="125"/>
      <c r="F5862" s="66" t="str">
        <f t="shared" ref="F5862:F5886" si="586">+VLOOKUP(C5862,$C$7896:$P$9810,4,FALSE)</f>
        <v>PQ</v>
      </c>
      <c r="G5862" s="169">
        <f t="shared" ref="G5862:G5886" si="587">+VLOOKUP(C5862,$C$7896:$P$9810,13,FALSE)</f>
        <v>15</v>
      </c>
      <c r="H5862" s="180">
        <v>5.0000000000000001E-3</v>
      </c>
      <c r="I5862" s="169">
        <f t="shared" ref="I5862:I5886" si="588">G5862*H5862</f>
        <v>7.4999999999999997E-2</v>
      </c>
    </row>
    <row r="5863" spans="1:9">
      <c r="A5863" s="96" t="s">
        <v>5869</v>
      </c>
      <c r="B5863" s="97" t="s">
        <v>4944</v>
      </c>
      <c r="C5863" s="98" t="s">
        <v>1101</v>
      </c>
      <c r="D5863" s="124"/>
      <c r="E5863" s="125"/>
      <c r="F5863" s="66" t="str">
        <f t="shared" si="586"/>
        <v>UN</v>
      </c>
      <c r="G5863" s="169">
        <f t="shared" si="587"/>
        <v>0.3</v>
      </c>
      <c r="H5863" s="180">
        <v>1</v>
      </c>
      <c r="I5863" s="169">
        <f t="shared" si="588"/>
        <v>0.3</v>
      </c>
    </row>
    <row r="5864" spans="1:9">
      <c r="A5864" s="96" t="s">
        <v>5869</v>
      </c>
      <c r="B5864" s="97" t="s">
        <v>4951</v>
      </c>
      <c r="C5864" s="98" t="s">
        <v>5896</v>
      </c>
      <c r="D5864" s="124"/>
      <c r="E5864" s="125"/>
      <c r="F5864" s="66" t="str">
        <f t="shared" si="586"/>
        <v>UN</v>
      </c>
      <c r="G5864" s="169">
        <f t="shared" si="587"/>
        <v>1.22</v>
      </c>
      <c r="H5864" s="180">
        <v>5.0000000000000001E-3</v>
      </c>
      <c r="I5864" s="169">
        <f t="shared" si="588"/>
        <v>6.1000000000000004E-3</v>
      </c>
    </row>
    <row r="5865" spans="1:9">
      <c r="A5865" s="96" t="s">
        <v>5869</v>
      </c>
      <c r="B5865" s="97" t="s">
        <v>4956</v>
      </c>
      <c r="C5865" s="98" t="s">
        <v>323</v>
      </c>
      <c r="D5865" s="81"/>
      <c r="E5865" s="66"/>
      <c r="F5865" s="66" t="str">
        <f t="shared" si="586"/>
        <v>UN</v>
      </c>
      <c r="G5865" s="169">
        <f t="shared" si="587"/>
        <v>0.3</v>
      </c>
      <c r="H5865" s="180">
        <v>2E-3</v>
      </c>
      <c r="I5865" s="169">
        <f t="shared" si="588"/>
        <v>5.9999999999999995E-4</v>
      </c>
    </row>
    <row r="5866" spans="1:9">
      <c r="A5866" s="96" t="s">
        <v>5869</v>
      </c>
      <c r="B5866" s="97" t="s">
        <v>4951</v>
      </c>
      <c r="C5866" s="98" t="s">
        <v>1649</v>
      </c>
      <c r="D5866" s="111"/>
      <c r="E5866" s="173"/>
      <c r="F5866" s="66" t="str">
        <f t="shared" si="586"/>
        <v>UN</v>
      </c>
      <c r="G5866" s="169">
        <f t="shared" si="587"/>
        <v>16</v>
      </c>
      <c r="H5866" s="186">
        <v>4.0000000000000001E-3</v>
      </c>
      <c r="I5866" s="169">
        <f t="shared" si="588"/>
        <v>6.4000000000000001E-2</v>
      </c>
    </row>
    <row r="5867" spans="1:9">
      <c r="A5867" s="96" t="s">
        <v>5869</v>
      </c>
      <c r="B5867" s="97" t="s">
        <v>4878</v>
      </c>
      <c r="C5867" s="98" t="s">
        <v>1462</v>
      </c>
      <c r="D5867" s="111"/>
      <c r="E5867" s="173"/>
      <c r="F5867" s="66" t="str">
        <f t="shared" si="586"/>
        <v>UN</v>
      </c>
      <c r="G5867" s="169">
        <f t="shared" si="587"/>
        <v>10.63</v>
      </c>
      <c r="H5867" s="102">
        <v>0.02</v>
      </c>
      <c r="I5867" s="169">
        <f t="shared" si="588"/>
        <v>0.21260000000000001</v>
      </c>
    </row>
    <row r="5868" spans="1:9">
      <c r="A5868" s="96" t="s">
        <v>5869</v>
      </c>
      <c r="B5868" s="97" t="s">
        <v>5013</v>
      </c>
      <c r="C5868" s="98" t="s">
        <v>3687</v>
      </c>
      <c r="D5868" s="111"/>
      <c r="E5868" s="173"/>
      <c r="F5868" s="66" t="str">
        <f t="shared" si="586"/>
        <v>Und</v>
      </c>
      <c r="G5868" s="169">
        <f t="shared" si="587"/>
        <v>0.36</v>
      </c>
      <c r="H5868" s="190">
        <v>0.5</v>
      </c>
      <c r="I5868" s="169">
        <f t="shared" si="588"/>
        <v>0.18</v>
      </c>
    </row>
    <row r="5869" spans="1:9">
      <c r="A5869" s="96" t="s">
        <v>5869</v>
      </c>
      <c r="B5869" s="97" t="s">
        <v>5014</v>
      </c>
      <c r="C5869" s="98" t="s">
        <v>3688</v>
      </c>
      <c r="D5869" s="111"/>
      <c r="E5869" s="173"/>
      <c r="F5869" s="66" t="str">
        <f t="shared" si="586"/>
        <v>Und</v>
      </c>
      <c r="G5869" s="169">
        <f t="shared" si="587"/>
        <v>0.12380000000000001</v>
      </c>
      <c r="H5869" s="190">
        <v>3</v>
      </c>
      <c r="I5869" s="169">
        <f t="shared" si="588"/>
        <v>0.37140000000000001</v>
      </c>
    </row>
    <row r="5870" spans="1:9">
      <c r="A5870" s="96" t="s">
        <v>5869</v>
      </c>
      <c r="B5870" s="97" t="s">
        <v>5561</v>
      </c>
      <c r="C5870" s="98" t="s">
        <v>3689</v>
      </c>
      <c r="D5870" s="111"/>
      <c r="E5870" s="173"/>
      <c r="F5870" s="66" t="str">
        <f t="shared" si="586"/>
        <v>grs</v>
      </c>
      <c r="G5870" s="169">
        <f t="shared" si="587"/>
        <v>1.0275000000000001</v>
      </c>
      <c r="H5870" s="190">
        <v>0.12</v>
      </c>
      <c r="I5870" s="169">
        <f t="shared" si="588"/>
        <v>0.12330000000000001</v>
      </c>
    </row>
    <row r="5871" spans="1:9">
      <c r="A5871" s="96" t="s">
        <v>5869</v>
      </c>
      <c r="B5871" s="97" t="s">
        <v>4983</v>
      </c>
      <c r="C5871" s="98" t="s">
        <v>3690</v>
      </c>
      <c r="D5871" s="111"/>
      <c r="E5871" s="173"/>
      <c r="F5871" s="66" t="str">
        <f t="shared" si="586"/>
        <v>Und</v>
      </c>
      <c r="G5871" s="169">
        <f t="shared" si="587"/>
        <v>0.15460000000000002</v>
      </c>
      <c r="H5871" s="190">
        <v>12</v>
      </c>
      <c r="I5871" s="169">
        <f t="shared" si="588"/>
        <v>1.8552000000000002</v>
      </c>
    </row>
    <row r="5872" spans="1:9">
      <c r="A5872" s="96" t="s">
        <v>5869</v>
      </c>
      <c r="B5872" s="97" t="s">
        <v>5015</v>
      </c>
      <c r="C5872" s="98" t="s">
        <v>3691</v>
      </c>
      <c r="D5872" s="124"/>
      <c r="E5872" s="125"/>
      <c r="F5872" s="66" t="str">
        <f t="shared" si="586"/>
        <v>grs</v>
      </c>
      <c r="G5872" s="169">
        <f t="shared" si="587"/>
        <v>0.62649999999999995</v>
      </c>
      <c r="H5872" s="190">
        <v>0.8</v>
      </c>
      <c r="I5872" s="169">
        <f t="shared" si="588"/>
        <v>0.50119999999999998</v>
      </c>
    </row>
    <row r="5873" spans="1:9">
      <c r="A5873" s="96" t="s">
        <v>5869</v>
      </c>
      <c r="B5873" s="97" t="s">
        <v>5016</v>
      </c>
      <c r="C5873" s="98" t="s">
        <v>3692</v>
      </c>
      <c r="D5873" s="124"/>
      <c r="E5873" s="125"/>
      <c r="F5873" s="66" t="str">
        <f t="shared" si="586"/>
        <v>grs</v>
      </c>
      <c r="G5873" s="169">
        <f t="shared" si="587"/>
        <v>0.35399999999999998</v>
      </c>
      <c r="H5873" s="190">
        <v>0.25</v>
      </c>
      <c r="I5873" s="169">
        <f t="shared" si="588"/>
        <v>8.8499999999999995E-2</v>
      </c>
    </row>
    <row r="5874" spans="1:9">
      <c r="A5874" s="96" t="s">
        <v>5869</v>
      </c>
      <c r="B5874" s="183"/>
      <c r="C5874" s="98" t="s">
        <v>3693</v>
      </c>
      <c r="D5874" s="124"/>
      <c r="E5874" s="125"/>
      <c r="F5874" s="66" t="str">
        <f t="shared" si="586"/>
        <v>grs</v>
      </c>
      <c r="G5874" s="169">
        <f t="shared" si="587"/>
        <v>0.57250000000000001</v>
      </c>
      <c r="H5874" s="190">
        <v>0.55500000000000005</v>
      </c>
      <c r="I5874" s="169">
        <f t="shared" si="588"/>
        <v>0.31773750000000001</v>
      </c>
    </row>
    <row r="5875" spans="1:9">
      <c r="A5875" s="96" t="s">
        <v>5869</v>
      </c>
      <c r="B5875" s="183"/>
      <c r="C5875" s="98" t="s">
        <v>3694</v>
      </c>
      <c r="D5875" s="124"/>
      <c r="E5875" s="118"/>
      <c r="F5875" s="66" t="str">
        <f t="shared" si="586"/>
        <v>grs</v>
      </c>
      <c r="G5875" s="169">
        <f t="shared" si="587"/>
        <v>0.55459999999999998</v>
      </c>
      <c r="H5875" s="190">
        <v>4.8000000000000001E-2</v>
      </c>
      <c r="I5875" s="169">
        <f t="shared" si="588"/>
        <v>2.66208E-2</v>
      </c>
    </row>
    <row r="5876" spans="1:9">
      <c r="A5876" s="96" t="s">
        <v>5869</v>
      </c>
      <c r="B5876" s="183"/>
      <c r="C5876" s="98" t="s">
        <v>3695</v>
      </c>
      <c r="D5876" s="124"/>
      <c r="E5876" s="118"/>
      <c r="F5876" s="66" t="str">
        <f t="shared" si="586"/>
        <v>grs</v>
      </c>
      <c r="G5876" s="169">
        <f t="shared" si="587"/>
        <v>0.56259999999999999</v>
      </c>
      <c r="H5876" s="190">
        <v>0.20833333333333334</v>
      </c>
      <c r="I5876" s="169">
        <f t="shared" si="588"/>
        <v>0.11720833333333333</v>
      </c>
    </row>
    <row r="5877" spans="1:9">
      <c r="A5877" s="96" t="s">
        <v>5869</v>
      </c>
      <c r="B5877" s="183"/>
      <c r="C5877" s="98" t="s">
        <v>3696</v>
      </c>
      <c r="D5877" s="124"/>
      <c r="E5877" s="118"/>
      <c r="F5877" s="66" t="str">
        <f t="shared" si="586"/>
        <v>grs</v>
      </c>
      <c r="G5877" s="169">
        <f t="shared" si="587"/>
        <v>0.59</v>
      </c>
      <c r="H5877" s="190">
        <v>0.74</v>
      </c>
      <c r="I5877" s="169">
        <f t="shared" si="588"/>
        <v>0.43659999999999999</v>
      </c>
    </row>
    <row r="5878" spans="1:9">
      <c r="A5878" s="96" t="s">
        <v>5869</v>
      </c>
      <c r="B5878" s="183"/>
      <c r="C5878" s="98" t="s">
        <v>3697</v>
      </c>
      <c r="D5878" s="124"/>
      <c r="E5878" s="118"/>
      <c r="F5878" s="66" t="str">
        <f t="shared" si="586"/>
        <v>grs</v>
      </c>
      <c r="G5878" s="169">
        <f t="shared" si="587"/>
        <v>0.78800000000000003</v>
      </c>
      <c r="H5878" s="190">
        <v>6.0499999999999998E-2</v>
      </c>
      <c r="I5878" s="169">
        <f t="shared" si="588"/>
        <v>4.7674000000000001E-2</v>
      </c>
    </row>
    <row r="5879" spans="1:9">
      <c r="A5879" s="96" t="s">
        <v>5869</v>
      </c>
      <c r="B5879" s="183"/>
      <c r="C5879" s="98" t="s">
        <v>3698</v>
      </c>
      <c r="D5879" s="124"/>
      <c r="E5879" s="118"/>
      <c r="F5879" s="66" t="str">
        <f t="shared" si="586"/>
        <v>grs</v>
      </c>
      <c r="G5879" s="169">
        <f t="shared" si="587"/>
        <v>0.80259999999999998</v>
      </c>
      <c r="H5879" s="190">
        <v>0.115</v>
      </c>
      <c r="I5879" s="169">
        <f t="shared" si="588"/>
        <v>9.2299000000000006E-2</v>
      </c>
    </row>
    <row r="5880" spans="1:9">
      <c r="A5880" s="96" t="s">
        <v>5869</v>
      </c>
      <c r="B5880" s="183"/>
      <c r="C5880" s="98" t="s">
        <v>3699</v>
      </c>
      <c r="D5880" s="124"/>
      <c r="E5880" s="118"/>
      <c r="F5880" s="66" t="str">
        <f t="shared" si="586"/>
        <v>ml</v>
      </c>
      <c r="G5880" s="169">
        <f t="shared" si="587"/>
        <v>3.3399999999999997E-3</v>
      </c>
      <c r="H5880" s="190">
        <v>63.166670000000003</v>
      </c>
      <c r="I5880" s="169">
        <f t="shared" si="588"/>
        <v>0.21097667779999998</v>
      </c>
    </row>
    <row r="5881" spans="1:9">
      <c r="A5881" s="96" t="s">
        <v>5869</v>
      </c>
      <c r="B5881" s="183"/>
      <c r="C5881" s="98" t="s">
        <v>3700</v>
      </c>
      <c r="D5881" s="124"/>
      <c r="E5881" s="118"/>
      <c r="F5881" s="66" t="str">
        <f t="shared" si="586"/>
        <v>Und</v>
      </c>
      <c r="G5881" s="169">
        <f t="shared" si="587"/>
        <v>1</v>
      </c>
      <c r="H5881" s="190">
        <v>2</v>
      </c>
      <c r="I5881" s="169">
        <f t="shared" si="588"/>
        <v>2</v>
      </c>
    </row>
    <row r="5882" spans="1:9">
      <c r="A5882" s="96" t="s">
        <v>5869</v>
      </c>
      <c r="B5882" s="183"/>
      <c r="C5882" s="98" t="s">
        <v>3701</v>
      </c>
      <c r="D5882" s="124"/>
      <c r="E5882" s="118"/>
      <c r="F5882" s="66" t="str">
        <f t="shared" si="586"/>
        <v>Und</v>
      </c>
      <c r="G5882" s="169">
        <f t="shared" si="587"/>
        <v>8.4000000000000005E-2</v>
      </c>
      <c r="H5882" s="190">
        <v>1</v>
      </c>
      <c r="I5882" s="169">
        <f t="shared" si="588"/>
        <v>8.4000000000000005E-2</v>
      </c>
    </row>
    <row r="5883" spans="1:9">
      <c r="A5883" s="96" t="s">
        <v>5869</v>
      </c>
      <c r="B5883" s="183"/>
      <c r="C5883" s="98" t="s">
        <v>3702</v>
      </c>
      <c r="D5883" s="124"/>
      <c r="E5883" s="118"/>
      <c r="F5883" s="66" t="str">
        <f t="shared" si="586"/>
        <v>Und</v>
      </c>
      <c r="G5883" s="169">
        <f t="shared" si="587"/>
        <v>3.7</v>
      </c>
      <c r="H5883" s="190">
        <v>0.01</v>
      </c>
      <c r="I5883" s="169">
        <f t="shared" si="588"/>
        <v>3.7000000000000005E-2</v>
      </c>
    </row>
    <row r="5884" spans="1:9">
      <c r="A5884" s="96" t="s">
        <v>5869</v>
      </c>
      <c r="B5884" s="183"/>
      <c r="C5884" s="98" t="s">
        <v>2672</v>
      </c>
      <c r="D5884" s="124"/>
      <c r="E5884" s="118"/>
      <c r="F5884" s="66" t="str">
        <f t="shared" si="586"/>
        <v>grs</v>
      </c>
      <c r="G5884" s="169">
        <f t="shared" si="587"/>
        <v>2.6280000000000001</v>
      </c>
      <c r="H5884" s="190">
        <v>0.1</v>
      </c>
      <c r="I5884" s="169">
        <f t="shared" si="588"/>
        <v>0.26280000000000003</v>
      </c>
    </row>
    <row r="5885" spans="1:9">
      <c r="A5885" s="96" t="s">
        <v>5869</v>
      </c>
      <c r="B5885" s="183"/>
      <c r="C5885" s="98" t="s">
        <v>2673</v>
      </c>
      <c r="D5885" s="124"/>
      <c r="E5885" s="118"/>
      <c r="F5885" s="66" t="str">
        <f t="shared" si="586"/>
        <v>ml</v>
      </c>
      <c r="G5885" s="169">
        <f t="shared" si="587"/>
        <v>7.4340000000000003E-2</v>
      </c>
      <c r="H5885" s="190">
        <v>0.5</v>
      </c>
      <c r="I5885" s="169">
        <f t="shared" si="588"/>
        <v>3.7170000000000002E-2</v>
      </c>
    </row>
    <row r="5886" spans="1:9">
      <c r="A5886" s="96" t="s">
        <v>5869</v>
      </c>
      <c r="B5886" s="183"/>
      <c r="C5886" s="98" t="s">
        <v>2674</v>
      </c>
      <c r="D5886" s="124"/>
      <c r="E5886" s="118"/>
      <c r="F5886" s="66" t="str">
        <f t="shared" si="586"/>
        <v>ml</v>
      </c>
      <c r="G5886" s="169">
        <f t="shared" si="587"/>
        <v>2.7499999999999998E-3</v>
      </c>
      <c r="H5886" s="190">
        <v>1.5</v>
      </c>
      <c r="I5886" s="169">
        <f t="shared" si="588"/>
        <v>4.1250000000000002E-3</v>
      </c>
    </row>
    <row r="5887" spans="1:9">
      <c r="A5887" s="96" t="s">
        <v>5869</v>
      </c>
      <c r="B5887" s="116" t="s">
        <v>4421</v>
      </c>
      <c r="C5887" s="117"/>
      <c r="D5887" s="118"/>
      <c r="E5887" s="118"/>
      <c r="F5887" s="119"/>
      <c r="G5887" s="120"/>
      <c r="H5887" s="121"/>
      <c r="I5887" s="134">
        <f>SUBTOTAL(9,I5862:I5886)</f>
        <v>7.4521113111333319</v>
      </c>
    </row>
    <row r="5888" spans="1:9">
      <c r="A5888" s="96" t="s">
        <v>5869</v>
      </c>
      <c r="B5888" s="157"/>
      <c r="C5888" s="187"/>
      <c r="D5888" s="129"/>
      <c r="E5888" s="129"/>
      <c r="F5888" s="188"/>
      <c r="G5888" s="137"/>
      <c r="H5888" s="188"/>
      <c r="I5888" s="161"/>
    </row>
    <row r="5889" spans="1:9" ht="14.25">
      <c r="A5889" s="440" t="s">
        <v>5892</v>
      </c>
      <c r="B5889" s="108" t="s">
        <v>4763</v>
      </c>
      <c r="D5889" s="172"/>
    </row>
    <row r="5890" spans="1:9">
      <c r="A5890" s="96" t="s">
        <v>5869</v>
      </c>
    </row>
    <row r="5891" spans="1:9" ht="25.5">
      <c r="A5891" s="96" t="s">
        <v>5869</v>
      </c>
      <c r="B5891" s="90" t="s">
        <v>5562</v>
      </c>
      <c r="C5891" s="23" t="s">
        <v>1406</v>
      </c>
      <c r="D5891" s="124"/>
      <c r="E5891" s="125"/>
      <c r="F5891" s="24" t="s">
        <v>1407</v>
      </c>
      <c r="G5891" s="51" t="s">
        <v>2730</v>
      </c>
      <c r="H5891" s="24" t="s">
        <v>4415</v>
      </c>
      <c r="I5891" s="24" t="s">
        <v>1403</v>
      </c>
    </row>
    <row r="5892" spans="1:9">
      <c r="A5892" s="96" t="s">
        <v>5869</v>
      </c>
      <c r="B5892" s="97" t="s">
        <v>4881</v>
      </c>
      <c r="C5892" s="98" t="s">
        <v>546</v>
      </c>
      <c r="D5892" s="124"/>
      <c r="E5892" s="125"/>
      <c r="F5892" s="66" t="str">
        <f t="shared" ref="F5892:F5916" si="589">+VLOOKUP(C5892,$C$7896:$P$9810,4,FALSE)</f>
        <v>PQ</v>
      </c>
      <c r="G5892" s="169">
        <f t="shared" ref="G5892:G5916" si="590">+VLOOKUP(C5892,$C$7896:$P$9810,13,FALSE)</f>
        <v>15</v>
      </c>
      <c r="H5892" s="180">
        <v>5.0000000000000001E-3</v>
      </c>
      <c r="I5892" s="169">
        <f t="shared" ref="I5892:I5916" si="591">G5892*H5892</f>
        <v>7.4999999999999997E-2</v>
      </c>
    </row>
    <row r="5893" spans="1:9">
      <c r="A5893" s="96" t="s">
        <v>5869</v>
      </c>
      <c r="B5893" s="97" t="s">
        <v>4944</v>
      </c>
      <c r="C5893" s="98" t="s">
        <v>1101</v>
      </c>
      <c r="D5893" s="124"/>
      <c r="E5893" s="125"/>
      <c r="F5893" s="66" t="str">
        <f t="shared" si="589"/>
        <v>UN</v>
      </c>
      <c r="G5893" s="169">
        <f t="shared" si="590"/>
        <v>0.3</v>
      </c>
      <c r="H5893" s="180">
        <v>1</v>
      </c>
      <c r="I5893" s="169">
        <f t="shared" si="591"/>
        <v>0.3</v>
      </c>
    </row>
    <row r="5894" spans="1:9">
      <c r="A5894" s="96" t="s">
        <v>5869</v>
      </c>
      <c r="B5894" s="97" t="s">
        <v>4951</v>
      </c>
      <c r="C5894" s="98" t="s">
        <v>5896</v>
      </c>
      <c r="D5894" s="124"/>
      <c r="E5894" s="125"/>
      <c r="F5894" s="66" t="str">
        <f t="shared" si="589"/>
        <v>UN</v>
      </c>
      <c r="G5894" s="169">
        <f t="shared" si="590"/>
        <v>1.22</v>
      </c>
      <c r="H5894" s="180">
        <v>5.0000000000000001E-3</v>
      </c>
      <c r="I5894" s="169">
        <f t="shared" si="591"/>
        <v>6.1000000000000004E-3</v>
      </c>
    </row>
    <row r="5895" spans="1:9">
      <c r="A5895" s="96" t="s">
        <v>5869</v>
      </c>
      <c r="B5895" s="97" t="s">
        <v>4956</v>
      </c>
      <c r="C5895" s="98" t="s">
        <v>323</v>
      </c>
      <c r="D5895" s="81"/>
      <c r="E5895" s="66"/>
      <c r="F5895" s="66" t="str">
        <f t="shared" si="589"/>
        <v>UN</v>
      </c>
      <c r="G5895" s="169">
        <f t="shared" si="590"/>
        <v>0.3</v>
      </c>
      <c r="H5895" s="180">
        <v>2E-3</v>
      </c>
      <c r="I5895" s="169">
        <f t="shared" si="591"/>
        <v>5.9999999999999995E-4</v>
      </c>
    </row>
    <row r="5896" spans="1:9">
      <c r="A5896" s="96" t="s">
        <v>5869</v>
      </c>
      <c r="B5896" s="97" t="s">
        <v>4951</v>
      </c>
      <c r="C5896" s="98" t="s">
        <v>1649</v>
      </c>
      <c r="D5896" s="111"/>
      <c r="E5896" s="173"/>
      <c r="F5896" s="66" t="str">
        <f t="shared" si="589"/>
        <v>UN</v>
      </c>
      <c r="G5896" s="169">
        <f t="shared" si="590"/>
        <v>16</v>
      </c>
      <c r="H5896" s="186">
        <v>4.0000000000000001E-3</v>
      </c>
      <c r="I5896" s="169">
        <f t="shared" si="591"/>
        <v>6.4000000000000001E-2</v>
      </c>
    </row>
    <row r="5897" spans="1:9">
      <c r="A5897" s="96" t="s">
        <v>5869</v>
      </c>
      <c r="B5897" s="97" t="s">
        <v>4878</v>
      </c>
      <c r="C5897" s="98" t="s">
        <v>1462</v>
      </c>
      <c r="D5897" s="111"/>
      <c r="E5897" s="173"/>
      <c r="F5897" s="66" t="str">
        <f t="shared" si="589"/>
        <v>UN</v>
      </c>
      <c r="G5897" s="169">
        <f t="shared" si="590"/>
        <v>10.63</v>
      </c>
      <c r="H5897" s="102">
        <v>0.02</v>
      </c>
      <c r="I5897" s="169">
        <f t="shared" si="591"/>
        <v>0.21260000000000001</v>
      </c>
    </row>
    <row r="5898" spans="1:9">
      <c r="A5898" s="96" t="s">
        <v>5869</v>
      </c>
      <c r="B5898" s="97" t="s">
        <v>5013</v>
      </c>
      <c r="C5898" s="98" t="s">
        <v>3687</v>
      </c>
      <c r="D5898" s="111"/>
      <c r="E5898" s="173"/>
      <c r="F5898" s="66" t="str">
        <f t="shared" si="589"/>
        <v>Und</v>
      </c>
      <c r="G5898" s="169">
        <f t="shared" si="590"/>
        <v>0.36</v>
      </c>
      <c r="H5898" s="190">
        <v>0.5</v>
      </c>
      <c r="I5898" s="169">
        <f t="shared" si="591"/>
        <v>0.18</v>
      </c>
    </row>
    <row r="5899" spans="1:9">
      <c r="A5899" s="96" t="s">
        <v>5869</v>
      </c>
      <c r="B5899" s="97" t="s">
        <v>5014</v>
      </c>
      <c r="C5899" s="98" t="s">
        <v>3688</v>
      </c>
      <c r="D5899" s="111"/>
      <c r="E5899" s="173"/>
      <c r="F5899" s="66" t="str">
        <f t="shared" si="589"/>
        <v>Und</v>
      </c>
      <c r="G5899" s="169">
        <f t="shared" si="590"/>
        <v>0.12380000000000001</v>
      </c>
      <c r="H5899" s="190">
        <v>3</v>
      </c>
      <c r="I5899" s="169">
        <f t="shared" si="591"/>
        <v>0.37140000000000001</v>
      </c>
    </row>
    <row r="5900" spans="1:9">
      <c r="A5900" s="96" t="s">
        <v>5869</v>
      </c>
      <c r="B5900" s="97" t="s">
        <v>5561</v>
      </c>
      <c r="C5900" s="98" t="s">
        <v>3689</v>
      </c>
      <c r="D5900" s="111"/>
      <c r="E5900" s="173"/>
      <c r="F5900" s="66" t="str">
        <f t="shared" si="589"/>
        <v>grs</v>
      </c>
      <c r="G5900" s="169">
        <f t="shared" si="590"/>
        <v>1.0275000000000001</v>
      </c>
      <c r="H5900" s="190">
        <v>0.12</v>
      </c>
      <c r="I5900" s="169">
        <f t="shared" si="591"/>
        <v>0.12330000000000001</v>
      </c>
    </row>
    <row r="5901" spans="1:9">
      <c r="A5901" s="96" t="s">
        <v>5869</v>
      </c>
      <c r="B5901" s="97" t="s">
        <v>4983</v>
      </c>
      <c r="C5901" s="98" t="s">
        <v>3690</v>
      </c>
      <c r="D5901" s="111"/>
      <c r="E5901" s="173"/>
      <c r="F5901" s="66" t="str">
        <f t="shared" si="589"/>
        <v>Und</v>
      </c>
      <c r="G5901" s="169">
        <f t="shared" si="590"/>
        <v>0.15460000000000002</v>
      </c>
      <c r="H5901" s="190">
        <v>12</v>
      </c>
      <c r="I5901" s="169">
        <f t="shared" si="591"/>
        <v>1.8552000000000002</v>
      </c>
    </row>
    <row r="5902" spans="1:9">
      <c r="A5902" s="96" t="s">
        <v>5869</v>
      </c>
      <c r="B5902" s="97" t="s">
        <v>5015</v>
      </c>
      <c r="C5902" s="98" t="s">
        <v>3691</v>
      </c>
      <c r="D5902" s="124"/>
      <c r="E5902" s="125"/>
      <c r="F5902" s="66" t="str">
        <f t="shared" si="589"/>
        <v>grs</v>
      </c>
      <c r="G5902" s="169">
        <f t="shared" si="590"/>
        <v>0.62649999999999995</v>
      </c>
      <c r="H5902" s="190">
        <v>0.8</v>
      </c>
      <c r="I5902" s="169">
        <f t="shared" si="591"/>
        <v>0.50119999999999998</v>
      </c>
    </row>
    <row r="5903" spans="1:9">
      <c r="A5903" s="96" t="s">
        <v>5869</v>
      </c>
      <c r="B5903" s="97" t="s">
        <v>5016</v>
      </c>
      <c r="C5903" s="98" t="s">
        <v>3692</v>
      </c>
      <c r="D5903" s="124"/>
      <c r="E5903" s="125"/>
      <c r="F5903" s="66" t="str">
        <f t="shared" si="589"/>
        <v>grs</v>
      </c>
      <c r="G5903" s="169">
        <f t="shared" si="590"/>
        <v>0.35399999999999998</v>
      </c>
      <c r="H5903" s="190">
        <v>0.25</v>
      </c>
      <c r="I5903" s="169">
        <f t="shared" si="591"/>
        <v>8.8499999999999995E-2</v>
      </c>
    </row>
    <row r="5904" spans="1:9">
      <c r="A5904" s="96" t="s">
        <v>5869</v>
      </c>
      <c r="B5904" s="183"/>
      <c r="C5904" s="98" t="s">
        <v>3693</v>
      </c>
      <c r="D5904" s="124"/>
      <c r="E5904" s="125"/>
      <c r="F5904" s="66" t="str">
        <f t="shared" si="589"/>
        <v>grs</v>
      </c>
      <c r="G5904" s="169">
        <f t="shared" si="590"/>
        <v>0.57250000000000001</v>
      </c>
      <c r="H5904" s="190">
        <v>0.55500000000000005</v>
      </c>
      <c r="I5904" s="169">
        <f t="shared" si="591"/>
        <v>0.31773750000000001</v>
      </c>
    </row>
    <row r="5905" spans="1:9">
      <c r="A5905" s="96" t="s">
        <v>5869</v>
      </c>
      <c r="B5905" s="183"/>
      <c r="C5905" s="98" t="s">
        <v>3694</v>
      </c>
      <c r="D5905" s="124"/>
      <c r="E5905" s="125"/>
      <c r="F5905" s="66" t="str">
        <f t="shared" si="589"/>
        <v>grs</v>
      </c>
      <c r="G5905" s="169">
        <f t="shared" si="590"/>
        <v>0.55459999999999998</v>
      </c>
      <c r="H5905" s="190">
        <v>4.8000000000000001E-2</v>
      </c>
      <c r="I5905" s="169">
        <f t="shared" si="591"/>
        <v>2.66208E-2</v>
      </c>
    </row>
    <row r="5906" spans="1:9">
      <c r="A5906" s="96" t="s">
        <v>5869</v>
      </c>
      <c r="B5906" s="183"/>
      <c r="C5906" s="98" t="s">
        <v>3695</v>
      </c>
      <c r="D5906" s="124"/>
      <c r="E5906" s="125"/>
      <c r="F5906" s="66" t="str">
        <f t="shared" si="589"/>
        <v>grs</v>
      </c>
      <c r="G5906" s="169">
        <f t="shared" si="590"/>
        <v>0.56259999999999999</v>
      </c>
      <c r="H5906" s="190">
        <v>0.20833333333333334</v>
      </c>
      <c r="I5906" s="169">
        <f t="shared" si="591"/>
        <v>0.11720833333333333</v>
      </c>
    </row>
    <row r="5907" spans="1:9">
      <c r="A5907" s="96" t="s">
        <v>5869</v>
      </c>
      <c r="B5907" s="183"/>
      <c r="C5907" s="98" t="s">
        <v>3696</v>
      </c>
      <c r="D5907" s="124"/>
      <c r="E5907" s="125"/>
      <c r="F5907" s="66" t="str">
        <f t="shared" si="589"/>
        <v>grs</v>
      </c>
      <c r="G5907" s="169">
        <f t="shared" si="590"/>
        <v>0.59</v>
      </c>
      <c r="H5907" s="190">
        <v>0.74</v>
      </c>
      <c r="I5907" s="169">
        <f t="shared" si="591"/>
        <v>0.43659999999999999</v>
      </c>
    </row>
    <row r="5908" spans="1:9">
      <c r="A5908" s="96" t="s">
        <v>5869</v>
      </c>
      <c r="B5908" s="183"/>
      <c r="C5908" s="98" t="s">
        <v>3697</v>
      </c>
      <c r="D5908" s="124"/>
      <c r="E5908" s="125"/>
      <c r="F5908" s="66" t="str">
        <f t="shared" si="589"/>
        <v>grs</v>
      </c>
      <c r="G5908" s="169">
        <f t="shared" si="590"/>
        <v>0.78800000000000003</v>
      </c>
      <c r="H5908" s="190">
        <v>6.0499999999999998E-2</v>
      </c>
      <c r="I5908" s="169">
        <f t="shared" si="591"/>
        <v>4.7674000000000001E-2</v>
      </c>
    </row>
    <row r="5909" spans="1:9">
      <c r="A5909" s="96" t="s">
        <v>5869</v>
      </c>
      <c r="B5909" s="183"/>
      <c r="C5909" s="98" t="s">
        <v>3698</v>
      </c>
      <c r="D5909" s="124"/>
      <c r="E5909" s="125"/>
      <c r="F5909" s="66" t="str">
        <f t="shared" si="589"/>
        <v>grs</v>
      </c>
      <c r="G5909" s="169">
        <f t="shared" si="590"/>
        <v>0.80259999999999998</v>
      </c>
      <c r="H5909" s="190">
        <v>0.115</v>
      </c>
      <c r="I5909" s="169">
        <f t="shared" si="591"/>
        <v>9.2299000000000006E-2</v>
      </c>
    </row>
    <row r="5910" spans="1:9">
      <c r="A5910" s="96" t="s">
        <v>5869</v>
      </c>
      <c r="B5910" s="183"/>
      <c r="C5910" s="98" t="s">
        <v>3699</v>
      </c>
      <c r="D5910" s="124"/>
      <c r="E5910" s="125"/>
      <c r="F5910" s="66" t="str">
        <f t="shared" si="589"/>
        <v>ml</v>
      </c>
      <c r="G5910" s="169">
        <f t="shared" si="590"/>
        <v>3.3399999999999997E-3</v>
      </c>
      <c r="H5910" s="190">
        <v>63.166670000000003</v>
      </c>
      <c r="I5910" s="169">
        <f t="shared" si="591"/>
        <v>0.21097667779999998</v>
      </c>
    </row>
    <row r="5911" spans="1:9">
      <c r="A5911" s="96" t="s">
        <v>5869</v>
      </c>
      <c r="B5911" s="183"/>
      <c r="C5911" s="98" t="s">
        <v>3700</v>
      </c>
      <c r="D5911" s="124"/>
      <c r="E5911" s="125"/>
      <c r="F5911" s="66" t="str">
        <f t="shared" si="589"/>
        <v>Und</v>
      </c>
      <c r="G5911" s="169">
        <f t="shared" si="590"/>
        <v>1</v>
      </c>
      <c r="H5911" s="190">
        <v>2</v>
      </c>
      <c r="I5911" s="169">
        <f t="shared" si="591"/>
        <v>2</v>
      </c>
    </row>
    <row r="5912" spans="1:9">
      <c r="A5912" s="96" t="s">
        <v>5869</v>
      </c>
      <c r="B5912" s="183"/>
      <c r="C5912" s="98" t="s">
        <v>3701</v>
      </c>
      <c r="D5912" s="124"/>
      <c r="E5912" s="125"/>
      <c r="F5912" s="66" t="str">
        <f t="shared" si="589"/>
        <v>Und</v>
      </c>
      <c r="G5912" s="169">
        <f t="shared" si="590"/>
        <v>8.4000000000000005E-2</v>
      </c>
      <c r="H5912" s="190">
        <v>1</v>
      </c>
      <c r="I5912" s="169">
        <f t="shared" si="591"/>
        <v>8.4000000000000005E-2</v>
      </c>
    </row>
    <row r="5913" spans="1:9">
      <c r="A5913" s="96" t="s">
        <v>5869</v>
      </c>
      <c r="B5913" s="183"/>
      <c r="C5913" s="98" t="s">
        <v>3702</v>
      </c>
      <c r="D5913" s="124"/>
      <c r="E5913" s="125"/>
      <c r="F5913" s="66" t="str">
        <f t="shared" si="589"/>
        <v>Und</v>
      </c>
      <c r="G5913" s="169">
        <f t="shared" si="590"/>
        <v>3.7</v>
      </c>
      <c r="H5913" s="190">
        <v>0.01</v>
      </c>
      <c r="I5913" s="169">
        <f t="shared" si="591"/>
        <v>3.7000000000000005E-2</v>
      </c>
    </row>
    <row r="5914" spans="1:9">
      <c r="A5914" s="96" t="s">
        <v>5869</v>
      </c>
      <c r="B5914" s="183"/>
      <c r="C5914" s="98" t="s">
        <v>2672</v>
      </c>
      <c r="D5914" s="124"/>
      <c r="E5914" s="125"/>
      <c r="F5914" s="66" t="str">
        <f t="shared" si="589"/>
        <v>grs</v>
      </c>
      <c r="G5914" s="169">
        <f t="shared" si="590"/>
        <v>2.6280000000000001</v>
      </c>
      <c r="H5914" s="190">
        <v>0.1</v>
      </c>
      <c r="I5914" s="169">
        <f t="shared" si="591"/>
        <v>0.26280000000000003</v>
      </c>
    </row>
    <row r="5915" spans="1:9">
      <c r="A5915" s="96" t="s">
        <v>5869</v>
      </c>
      <c r="B5915" s="183"/>
      <c r="C5915" s="98" t="s">
        <v>2673</v>
      </c>
      <c r="D5915" s="124"/>
      <c r="E5915" s="125"/>
      <c r="F5915" s="66" t="str">
        <f t="shared" si="589"/>
        <v>ml</v>
      </c>
      <c r="G5915" s="169">
        <f t="shared" si="590"/>
        <v>7.4340000000000003E-2</v>
      </c>
      <c r="H5915" s="190">
        <v>0.5</v>
      </c>
      <c r="I5915" s="169">
        <f t="shared" si="591"/>
        <v>3.7170000000000002E-2</v>
      </c>
    </row>
    <row r="5916" spans="1:9">
      <c r="A5916" s="96" t="s">
        <v>5869</v>
      </c>
      <c r="B5916" s="183"/>
      <c r="C5916" s="98" t="s">
        <v>2674</v>
      </c>
      <c r="D5916" s="124"/>
      <c r="E5916" s="125"/>
      <c r="F5916" s="66" t="str">
        <f t="shared" si="589"/>
        <v>ml</v>
      </c>
      <c r="G5916" s="169">
        <f t="shared" si="590"/>
        <v>2.7499999999999998E-3</v>
      </c>
      <c r="H5916" s="190">
        <v>1.5</v>
      </c>
      <c r="I5916" s="169">
        <f t="shared" si="591"/>
        <v>4.1250000000000002E-3</v>
      </c>
    </row>
    <row r="5917" spans="1:9">
      <c r="A5917" s="96" t="s">
        <v>5869</v>
      </c>
      <c r="B5917" s="116" t="s">
        <v>4421</v>
      </c>
      <c r="C5917" s="117"/>
      <c r="D5917" s="118"/>
      <c r="E5917" s="118"/>
      <c r="F5917" s="119"/>
      <c r="G5917" s="120"/>
      <c r="H5917" s="121"/>
      <c r="I5917" s="134">
        <f>SUBTOTAL(9,I5892:I5916)</f>
        <v>7.4521113111333319</v>
      </c>
    </row>
    <row r="5918" spans="1:9">
      <c r="A5918" s="96" t="s">
        <v>5869</v>
      </c>
      <c r="B5918" s="157"/>
      <c r="C5918" s="187"/>
      <c r="D5918" s="129"/>
      <c r="E5918" s="129"/>
      <c r="F5918" s="188"/>
      <c r="G5918" s="137"/>
      <c r="H5918" s="188"/>
      <c r="I5918" s="161"/>
    </row>
    <row r="5919" spans="1:9" ht="14.25">
      <c r="A5919" s="440" t="s">
        <v>5892</v>
      </c>
      <c r="B5919" s="108" t="s">
        <v>4764</v>
      </c>
      <c r="D5919" s="172"/>
    </row>
    <row r="5920" spans="1:9">
      <c r="A5920" s="96" t="s">
        <v>5869</v>
      </c>
    </row>
    <row r="5921" spans="1:9" ht="25.5">
      <c r="A5921" s="96" t="s">
        <v>5869</v>
      </c>
      <c r="B5921" s="90" t="s">
        <v>5562</v>
      </c>
      <c r="C5921" s="23" t="s">
        <v>1406</v>
      </c>
      <c r="D5921" s="124"/>
      <c r="E5921" s="125"/>
      <c r="F5921" s="24" t="s">
        <v>1407</v>
      </c>
      <c r="G5921" s="51" t="s">
        <v>2730</v>
      </c>
      <c r="H5921" s="24" t="s">
        <v>4415</v>
      </c>
      <c r="I5921" s="24" t="s">
        <v>1403</v>
      </c>
    </row>
    <row r="5922" spans="1:9">
      <c r="A5922" s="96" t="s">
        <v>5869</v>
      </c>
      <c r="B5922" s="97" t="s">
        <v>4881</v>
      </c>
      <c r="C5922" s="98" t="s">
        <v>546</v>
      </c>
      <c r="D5922" s="124"/>
      <c r="E5922" s="125"/>
      <c r="F5922" s="66" t="str">
        <f t="shared" ref="F5922:F5946" si="592">+VLOOKUP(C5922,$C$7896:$P$9810,4,FALSE)</f>
        <v>PQ</v>
      </c>
      <c r="G5922" s="169">
        <f t="shared" ref="G5922:G5946" si="593">+VLOOKUP(C5922,$C$7896:$P$9810,13,FALSE)</f>
        <v>15</v>
      </c>
      <c r="H5922" s="180">
        <v>5.0000000000000001E-3</v>
      </c>
      <c r="I5922" s="169">
        <f t="shared" ref="I5922:I5946" si="594">G5922*H5922</f>
        <v>7.4999999999999997E-2</v>
      </c>
    </row>
    <row r="5923" spans="1:9">
      <c r="A5923" s="96" t="s">
        <v>5869</v>
      </c>
      <c r="B5923" s="97" t="s">
        <v>4944</v>
      </c>
      <c r="C5923" s="98" t="s">
        <v>1101</v>
      </c>
      <c r="D5923" s="124"/>
      <c r="E5923" s="125"/>
      <c r="F5923" s="66" t="str">
        <f t="shared" si="592"/>
        <v>UN</v>
      </c>
      <c r="G5923" s="169">
        <f t="shared" si="593"/>
        <v>0.3</v>
      </c>
      <c r="H5923" s="180">
        <v>1</v>
      </c>
      <c r="I5923" s="169">
        <f t="shared" si="594"/>
        <v>0.3</v>
      </c>
    </row>
    <row r="5924" spans="1:9">
      <c r="A5924" s="96" t="s">
        <v>5869</v>
      </c>
      <c r="B5924" s="97" t="s">
        <v>4951</v>
      </c>
      <c r="C5924" s="98" t="s">
        <v>5896</v>
      </c>
      <c r="D5924" s="124"/>
      <c r="E5924" s="125"/>
      <c r="F5924" s="66" t="str">
        <f t="shared" si="592"/>
        <v>UN</v>
      </c>
      <c r="G5924" s="169">
        <f t="shared" si="593"/>
        <v>1.22</v>
      </c>
      <c r="H5924" s="180">
        <v>5.0000000000000001E-3</v>
      </c>
      <c r="I5924" s="169">
        <f t="shared" si="594"/>
        <v>6.1000000000000004E-3</v>
      </c>
    </row>
    <row r="5925" spans="1:9">
      <c r="A5925" s="96" t="s">
        <v>5869</v>
      </c>
      <c r="B5925" s="97" t="s">
        <v>4956</v>
      </c>
      <c r="C5925" s="98" t="s">
        <v>323</v>
      </c>
      <c r="D5925" s="81"/>
      <c r="E5925" s="66"/>
      <c r="F5925" s="66" t="str">
        <f t="shared" si="592"/>
        <v>UN</v>
      </c>
      <c r="G5925" s="169">
        <f t="shared" si="593"/>
        <v>0.3</v>
      </c>
      <c r="H5925" s="180">
        <v>2E-3</v>
      </c>
      <c r="I5925" s="169">
        <f t="shared" si="594"/>
        <v>5.9999999999999995E-4</v>
      </c>
    </row>
    <row r="5926" spans="1:9">
      <c r="A5926" s="96" t="s">
        <v>5869</v>
      </c>
      <c r="B5926" s="97" t="s">
        <v>4951</v>
      </c>
      <c r="C5926" s="98" t="s">
        <v>1649</v>
      </c>
      <c r="D5926" s="111"/>
      <c r="E5926" s="173"/>
      <c r="F5926" s="66" t="str">
        <f t="shared" si="592"/>
        <v>UN</v>
      </c>
      <c r="G5926" s="169">
        <f t="shared" si="593"/>
        <v>16</v>
      </c>
      <c r="H5926" s="186">
        <v>4.0000000000000001E-3</v>
      </c>
      <c r="I5926" s="169">
        <f t="shared" si="594"/>
        <v>6.4000000000000001E-2</v>
      </c>
    </row>
    <row r="5927" spans="1:9">
      <c r="A5927" s="96" t="s">
        <v>5869</v>
      </c>
      <c r="B5927" s="97" t="s">
        <v>4878</v>
      </c>
      <c r="C5927" s="98" t="s">
        <v>1462</v>
      </c>
      <c r="D5927" s="111"/>
      <c r="E5927" s="173"/>
      <c r="F5927" s="66" t="str">
        <f t="shared" si="592"/>
        <v>UN</v>
      </c>
      <c r="G5927" s="169">
        <f t="shared" si="593"/>
        <v>10.63</v>
      </c>
      <c r="H5927" s="102">
        <v>0.02</v>
      </c>
      <c r="I5927" s="169">
        <f t="shared" si="594"/>
        <v>0.21260000000000001</v>
      </c>
    </row>
    <row r="5928" spans="1:9">
      <c r="A5928" s="96" t="s">
        <v>5869</v>
      </c>
      <c r="B5928" s="97" t="s">
        <v>5013</v>
      </c>
      <c r="C5928" s="98" t="s">
        <v>3687</v>
      </c>
      <c r="D5928" s="111"/>
      <c r="E5928" s="173"/>
      <c r="F5928" s="66" t="str">
        <f t="shared" si="592"/>
        <v>Und</v>
      </c>
      <c r="G5928" s="169">
        <f t="shared" si="593"/>
        <v>0.36</v>
      </c>
      <c r="H5928" s="190">
        <v>0.5</v>
      </c>
      <c r="I5928" s="169">
        <f t="shared" si="594"/>
        <v>0.18</v>
      </c>
    </row>
    <row r="5929" spans="1:9">
      <c r="A5929" s="96" t="s">
        <v>5869</v>
      </c>
      <c r="B5929" s="97" t="s">
        <v>5014</v>
      </c>
      <c r="C5929" s="98" t="s">
        <v>3688</v>
      </c>
      <c r="D5929" s="111"/>
      <c r="E5929" s="173"/>
      <c r="F5929" s="66" t="str">
        <f t="shared" si="592"/>
        <v>Und</v>
      </c>
      <c r="G5929" s="169">
        <f t="shared" si="593"/>
        <v>0.12380000000000001</v>
      </c>
      <c r="H5929" s="190">
        <v>3</v>
      </c>
      <c r="I5929" s="169">
        <f t="shared" si="594"/>
        <v>0.37140000000000001</v>
      </c>
    </row>
    <row r="5930" spans="1:9">
      <c r="A5930" s="96" t="s">
        <v>5869</v>
      </c>
      <c r="B5930" s="97" t="s">
        <v>5561</v>
      </c>
      <c r="C5930" s="98" t="s">
        <v>3689</v>
      </c>
      <c r="D5930" s="111"/>
      <c r="E5930" s="173"/>
      <c r="F5930" s="66" t="str">
        <f t="shared" si="592"/>
        <v>grs</v>
      </c>
      <c r="G5930" s="169">
        <f t="shared" si="593"/>
        <v>1.0275000000000001</v>
      </c>
      <c r="H5930" s="190">
        <v>0.12</v>
      </c>
      <c r="I5930" s="169">
        <f t="shared" si="594"/>
        <v>0.12330000000000001</v>
      </c>
    </row>
    <row r="5931" spans="1:9">
      <c r="A5931" s="96" t="s">
        <v>5869</v>
      </c>
      <c r="B5931" s="97" t="s">
        <v>4983</v>
      </c>
      <c r="C5931" s="98" t="s">
        <v>3690</v>
      </c>
      <c r="D5931" s="111"/>
      <c r="E5931" s="173"/>
      <c r="F5931" s="66" t="str">
        <f t="shared" si="592"/>
        <v>Und</v>
      </c>
      <c r="G5931" s="169">
        <f t="shared" si="593"/>
        <v>0.15460000000000002</v>
      </c>
      <c r="H5931" s="190">
        <v>12</v>
      </c>
      <c r="I5931" s="169">
        <f t="shared" si="594"/>
        <v>1.8552000000000002</v>
      </c>
    </row>
    <row r="5932" spans="1:9">
      <c r="A5932" s="96" t="s">
        <v>5869</v>
      </c>
      <c r="B5932" s="97" t="s">
        <v>5015</v>
      </c>
      <c r="C5932" s="98" t="s">
        <v>3691</v>
      </c>
      <c r="D5932" s="124"/>
      <c r="E5932" s="125"/>
      <c r="F5932" s="66" t="str">
        <f t="shared" si="592"/>
        <v>grs</v>
      </c>
      <c r="G5932" s="169">
        <f t="shared" si="593"/>
        <v>0.62649999999999995</v>
      </c>
      <c r="H5932" s="190">
        <v>0.8</v>
      </c>
      <c r="I5932" s="169">
        <f t="shared" si="594"/>
        <v>0.50119999999999998</v>
      </c>
    </row>
    <row r="5933" spans="1:9">
      <c r="A5933" s="96" t="s">
        <v>5869</v>
      </c>
      <c r="B5933" s="97" t="s">
        <v>5016</v>
      </c>
      <c r="C5933" s="98" t="s">
        <v>3692</v>
      </c>
      <c r="D5933" s="124"/>
      <c r="E5933" s="125"/>
      <c r="F5933" s="66" t="str">
        <f t="shared" si="592"/>
        <v>grs</v>
      </c>
      <c r="G5933" s="169">
        <f t="shared" si="593"/>
        <v>0.35399999999999998</v>
      </c>
      <c r="H5933" s="190">
        <v>0.25</v>
      </c>
      <c r="I5933" s="169">
        <f t="shared" si="594"/>
        <v>8.8499999999999995E-2</v>
      </c>
    </row>
    <row r="5934" spans="1:9">
      <c r="A5934" s="96" t="s">
        <v>5869</v>
      </c>
      <c r="B5934" s="183"/>
      <c r="C5934" s="98" t="s">
        <v>3693</v>
      </c>
      <c r="D5934" s="124"/>
      <c r="E5934" s="125"/>
      <c r="F5934" s="66" t="str">
        <f t="shared" si="592"/>
        <v>grs</v>
      </c>
      <c r="G5934" s="169">
        <f t="shared" si="593"/>
        <v>0.57250000000000001</v>
      </c>
      <c r="H5934" s="190">
        <v>0.55500000000000005</v>
      </c>
      <c r="I5934" s="169">
        <f t="shared" si="594"/>
        <v>0.31773750000000001</v>
      </c>
    </row>
    <row r="5935" spans="1:9">
      <c r="A5935" s="96" t="s">
        <v>5869</v>
      </c>
      <c r="B5935" s="183"/>
      <c r="C5935" s="98" t="s">
        <v>3694</v>
      </c>
      <c r="D5935" s="124"/>
      <c r="E5935" s="125"/>
      <c r="F5935" s="66" t="str">
        <f t="shared" si="592"/>
        <v>grs</v>
      </c>
      <c r="G5935" s="169">
        <f t="shared" si="593"/>
        <v>0.55459999999999998</v>
      </c>
      <c r="H5935" s="190">
        <v>4.8000000000000001E-2</v>
      </c>
      <c r="I5935" s="169">
        <f t="shared" si="594"/>
        <v>2.66208E-2</v>
      </c>
    </row>
    <row r="5936" spans="1:9">
      <c r="A5936" s="96" t="s">
        <v>5869</v>
      </c>
      <c r="B5936" s="183"/>
      <c r="C5936" s="98" t="s">
        <v>3695</v>
      </c>
      <c r="D5936" s="124"/>
      <c r="E5936" s="125"/>
      <c r="F5936" s="66" t="str">
        <f t="shared" si="592"/>
        <v>grs</v>
      </c>
      <c r="G5936" s="169">
        <f t="shared" si="593"/>
        <v>0.56259999999999999</v>
      </c>
      <c r="H5936" s="190">
        <v>0.20833333333333334</v>
      </c>
      <c r="I5936" s="169">
        <f t="shared" si="594"/>
        <v>0.11720833333333333</v>
      </c>
    </row>
    <row r="5937" spans="1:9">
      <c r="A5937" s="96" t="s">
        <v>5869</v>
      </c>
      <c r="B5937" s="183"/>
      <c r="C5937" s="98" t="s">
        <v>3696</v>
      </c>
      <c r="D5937" s="124"/>
      <c r="E5937" s="125"/>
      <c r="F5937" s="66" t="str">
        <f t="shared" si="592"/>
        <v>grs</v>
      </c>
      <c r="G5937" s="169">
        <f t="shared" si="593"/>
        <v>0.59</v>
      </c>
      <c r="H5937" s="190">
        <v>0.74</v>
      </c>
      <c r="I5937" s="169">
        <f t="shared" si="594"/>
        <v>0.43659999999999999</v>
      </c>
    </row>
    <row r="5938" spans="1:9">
      <c r="A5938" s="96" t="s">
        <v>5869</v>
      </c>
      <c r="B5938" s="183"/>
      <c r="C5938" s="98" t="s">
        <v>3697</v>
      </c>
      <c r="D5938" s="124"/>
      <c r="E5938" s="125"/>
      <c r="F5938" s="66" t="str">
        <f t="shared" si="592"/>
        <v>grs</v>
      </c>
      <c r="G5938" s="169">
        <f t="shared" si="593"/>
        <v>0.78800000000000003</v>
      </c>
      <c r="H5938" s="190">
        <v>6.0499999999999998E-2</v>
      </c>
      <c r="I5938" s="169">
        <f t="shared" si="594"/>
        <v>4.7674000000000001E-2</v>
      </c>
    </row>
    <row r="5939" spans="1:9">
      <c r="A5939" s="96" t="s">
        <v>5869</v>
      </c>
      <c r="B5939" s="183"/>
      <c r="C5939" s="98" t="s">
        <v>3698</v>
      </c>
      <c r="D5939" s="124"/>
      <c r="E5939" s="125"/>
      <c r="F5939" s="66" t="str">
        <f t="shared" si="592"/>
        <v>grs</v>
      </c>
      <c r="G5939" s="169">
        <f t="shared" si="593"/>
        <v>0.80259999999999998</v>
      </c>
      <c r="H5939" s="190">
        <v>0.115</v>
      </c>
      <c r="I5939" s="169">
        <f t="shared" si="594"/>
        <v>9.2299000000000006E-2</v>
      </c>
    </row>
    <row r="5940" spans="1:9">
      <c r="A5940" s="96" t="s">
        <v>5869</v>
      </c>
      <c r="B5940" s="183"/>
      <c r="C5940" s="98" t="s">
        <v>3699</v>
      </c>
      <c r="D5940" s="124"/>
      <c r="E5940" s="125"/>
      <c r="F5940" s="66" t="str">
        <f t="shared" si="592"/>
        <v>ml</v>
      </c>
      <c r="G5940" s="169">
        <f t="shared" si="593"/>
        <v>3.3399999999999997E-3</v>
      </c>
      <c r="H5940" s="190">
        <v>63.166670000000003</v>
      </c>
      <c r="I5940" s="169">
        <f t="shared" si="594"/>
        <v>0.21097667779999998</v>
      </c>
    </row>
    <row r="5941" spans="1:9">
      <c r="A5941" s="96" t="s">
        <v>5869</v>
      </c>
      <c r="B5941" s="183"/>
      <c r="C5941" s="98" t="s">
        <v>3700</v>
      </c>
      <c r="D5941" s="124"/>
      <c r="E5941" s="125"/>
      <c r="F5941" s="66" t="str">
        <f t="shared" si="592"/>
        <v>Und</v>
      </c>
      <c r="G5941" s="169">
        <f t="shared" si="593"/>
        <v>1</v>
      </c>
      <c r="H5941" s="190">
        <v>2</v>
      </c>
      <c r="I5941" s="169">
        <f t="shared" si="594"/>
        <v>2</v>
      </c>
    </row>
    <row r="5942" spans="1:9">
      <c r="A5942" s="96" t="s">
        <v>5869</v>
      </c>
      <c r="B5942" s="183"/>
      <c r="C5942" s="98" t="s">
        <v>3701</v>
      </c>
      <c r="D5942" s="124"/>
      <c r="E5942" s="125"/>
      <c r="F5942" s="66" t="str">
        <f t="shared" si="592"/>
        <v>Und</v>
      </c>
      <c r="G5942" s="169">
        <f t="shared" si="593"/>
        <v>8.4000000000000005E-2</v>
      </c>
      <c r="H5942" s="190">
        <v>1</v>
      </c>
      <c r="I5942" s="169">
        <f t="shared" si="594"/>
        <v>8.4000000000000005E-2</v>
      </c>
    </row>
    <row r="5943" spans="1:9">
      <c r="A5943" s="96" t="s">
        <v>5869</v>
      </c>
      <c r="B5943" s="183"/>
      <c r="C5943" s="98" t="s">
        <v>3702</v>
      </c>
      <c r="D5943" s="124"/>
      <c r="E5943" s="125"/>
      <c r="F5943" s="66" t="str">
        <f t="shared" si="592"/>
        <v>Und</v>
      </c>
      <c r="G5943" s="169">
        <f t="shared" si="593"/>
        <v>3.7</v>
      </c>
      <c r="H5943" s="190">
        <v>0.01</v>
      </c>
      <c r="I5943" s="169">
        <f t="shared" si="594"/>
        <v>3.7000000000000005E-2</v>
      </c>
    </row>
    <row r="5944" spans="1:9">
      <c r="A5944" s="96" t="s">
        <v>5869</v>
      </c>
      <c r="B5944" s="183"/>
      <c r="C5944" s="98" t="s">
        <v>2672</v>
      </c>
      <c r="D5944" s="124"/>
      <c r="E5944" s="125"/>
      <c r="F5944" s="66" t="str">
        <f t="shared" si="592"/>
        <v>grs</v>
      </c>
      <c r="G5944" s="169">
        <f t="shared" si="593"/>
        <v>2.6280000000000001</v>
      </c>
      <c r="H5944" s="190">
        <v>0.1</v>
      </c>
      <c r="I5944" s="169">
        <f t="shared" si="594"/>
        <v>0.26280000000000003</v>
      </c>
    </row>
    <row r="5945" spans="1:9">
      <c r="A5945" s="96" t="s">
        <v>5869</v>
      </c>
      <c r="B5945" s="183"/>
      <c r="C5945" s="98" t="s">
        <v>2673</v>
      </c>
      <c r="D5945" s="124"/>
      <c r="E5945" s="125"/>
      <c r="F5945" s="66" t="str">
        <f t="shared" si="592"/>
        <v>ml</v>
      </c>
      <c r="G5945" s="169">
        <f t="shared" si="593"/>
        <v>7.4340000000000003E-2</v>
      </c>
      <c r="H5945" s="190">
        <v>0.5</v>
      </c>
      <c r="I5945" s="169">
        <f t="shared" si="594"/>
        <v>3.7170000000000002E-2</v>
      </c>
    </row>
    <row r="5946" spans="1:9">
      <c r="A5946" s="96" t="s">
        <v>5869</v>
      </c>
      <c r="B5946" s="183"/>
      <c r="C5946" s="98" t="s">
        <v>2674</v>
      </c>
      <c r="D5946" s="124"/>
      <c r="E5946" s="125"/>
      <c r="F5946" s="66" t="str">
        <f t="shared" si="592"/>
        <v>ml</v>
      </c>
      <c r="G5946" s="169">
        <f t="shared" si="593"/>
        <v>2.7499999999999998E-3</v>
      </c>
      <c r="H5946" s="190">
        <v>1.5</v>
      </c>
      <c r="I5946" s="169">
        <f t="shared" si="594"/>
        <v>4.1250000000000002E-3</v>
      </c>
    </row>
    <row r="5947" spans="1:9">
      <c r="A5947" s="96" t="s">
        <v>5869</v>
      </c>
      <c r="B5947" s="116" t="s">
        <v>4421</v>
      </c>
      <c r="C5947" s="117"/>
      <c r="D5947" s="118"/>
      <c r="E5947" s="118"/>
      <c r="F5947" s="119"/>
      <c r="G5947" s="120"/>
      <c r="H5947" s="121"/>
      <c r="I5947" s="134">
        <f>SUBTOTAL(9,I5922:I5946)</f>
        <v>7.4521113111333319</v>
      </c>
    </row>
    <row r="5948" spans="1:9">
      <c r="A5948" s="96" t="s">
        <v>5869</v>
      </c>
      <c r="B5948" s="157"/>
      <c r="C5948" s="187"/>
      <c r="D5948" s="129"/>
      <c r="E5948" s="129"/>
      <c r="F5948" s="188"/>
      <c r="G5948" s="137"/>
      <c r="H5948" s="188"/>
      <c r="I5948" s="161"/>
    </row>
    <row r="5949" spans="1:9" ht="14.25">
      <c r="A5949" s="440" t="s">
        <v>5892</v>
      </c>
      <c r="B5949" s="108" t="s">
        <v>4765</v>
      </c>
      <c r="C5949" s="187"/>
      <c r="D5949" s="129"/>
      <c r="E5949" s="129"/>
      <c r="F5949" s="188"/>
      <c r="G5949" s="137"/>
      <c r="H5949" s="188"/>
      <c r="I5949" s="161"/>
    </row>
    <row r="5950" spans="1:9">
      <c r="A5950" s="96" t="s">
        <v>5869</v>
      </c>
      <c r="B5950" s="157"/>
      <c r="C5950" s="187"/>
      <c r="D5950" s="129"/>
      <c r="E5950" s="129"/>
      <c r="F5950" s="188"/>
      <c r="G5950" s="137"/>
      <c r="H5950" s="188"/>
      <c r="I5950" s="161"/>
    </row>
    <row r="5951" spans="1:9" ht="25.5">
      <c r="A5951" s="96" t="s">
        <v>5869</v>
      </c>
      <c r="B5951" s="90" t="s">
        <v>5562</v>
      </c>
      <c r="C5951" s="23" t="s">
        <v>1406</v>
      </c>
      <c r="D5951" s="124"/>
      <c r="E5951" s="125"/>
      <c r="F5951" s="24" t="s">
        <v>1407</v>
      </c>
      <c r="G5951" s="51" t="s">
        <v>2730</v>
      </c>
      <c r="H5951" s="24" t="s">
        <v>4415</v>
      </c>
      <c r="I5951" s="24" t="s">
        <v>1403</v>
      </c>
    </row>
    <row r="5952" spans="1:9">
      <c r="A5952" s="96" t="s">
        <v>5869</v>
      </c>
      <c r="B5952" s="97" t="s">
        <v>4881</v>
      </c>
      <c r="C5952" s="98" t="s">
        <v>546</v>
      </c>
      <c r="D5952" s="124"/>
      <c r="E5952" s="125"/>
      <c r="F5952" s="66" t="str">
        <f t="shared" ref="F5952:F5976" si="595">+VLOOKUP(C5952,$C$7896:$P$9810,4,FALSE)</f>
        <v>PQ</v>
      </c>
      <c r="G5952" s="169">
        <f t="shared" ref="G5952:G5976" si="596">+VLOOKUP(C5952,$C$7896:$P$9810,13,FALSE)</f>
        <v>15</v>
      </c>
      <c r="H5952" s="180">
        <v>5.0000000000000001E-3</v>
      </c>
      <c r="I5952" s="169">
        <f t="shared" ref="I5952:I5976" si="597">G5952*H5952</f>
        <v>7.4999999999999997E-2</v>
      </c>
    </row>
    <row r="5953" spans="1:9">
      <c r="A5953" s="96" t="s">
        <v>5869</v>
      </c>
      <c r="B5953" s="97" t="s">
        <v>4944</v>
      </c>
      <c r="C5953" s="98" t="s">
        <v>1101</v>
      </c>
      <c r="D5953" s="124"/>
      <c r="E5953" s="125"/>
      <c r="F5953" s="66" t="str">
        <f t="shared" si="595"/>
        <v>UN</v>
      </c>
      <c r="G5953" s="169">
        <f t="shared" si="596"/>
        <v>0.3</v>
      </c>
      <c r="H5953" s="180">
        <v>1</v>
      </c>
      <c r="I5953" s="169">
        <f t="shared" si="597"/>
        <v>0.3</v>
      </c>
    </row>
    <row r="5954" spans="1:9">
      <c r="A5954" s="96" t="s">
        <v>5869</v>
      </c>
      <c r="B5954" s="97" t="s">
        <v>4951</v>
      </c>
      <c r="C5954" s="98" t="s">
        <v>5896</v>
      </c>
      <c r="D5954" s="124"/>
      <c r="E5954" s="125"/>
      <c r="F5954" s="66" t="str">
        <f t="shared" si="595"/>
        <v>UN</v>
      </c>
      <c r="G5954" s="169">
        <f t="shared" si="596"/>
        <v>1.22</v>
      </c>
      <c r="H5954" s="180">
        <v>5.0000000000000001E-3</v>
      </c>
      <c r="I5954" s="169">
        <f t="shared" si="597"/>
        <v>6.1000000000000004E-3</v>
      </c>
    </row>
    <row r="5955" spans="1:9">
      <c r="A5955" s="96" t="s">
        <v>5869</v>
      </c>
      <c r="B5955" s="97" t="s">
        <v>4956</v>
      </c>
      <c r="C5955" s="98" t="s">
        <v>323</v>
      </c>
      <c r="D5955" s="81"/>
      <c r="E5955" s="66"/>
      <c r="F5955" s="66" t="str">
        <f t="shared" si="595"/>
        <v>UN</v>
      </c>
      <c r="G5955" s="169">
        <f t="shared" si="596"/>
        <v>0.3</v>
      </c>
      <c r="H5955" s="180">
        <v>2E-3</v>
      </c>
      <c r="I5955" s="169">
        <f t="shared" si="597"/>
        <v>5.9999999999999995E-4</v>
      </c>
    </row>
    <row r="5956" spans="1:9">
      <c r="A5956" s="96" t="s">
        <v>5869</v>
      </c>
      <c r="B5956" s="97" t="s">
        <v>4951</v>
      </c>
      <c r="C5956" s="98" t="s">
        <v>1649</v>
      </c>
      <c r="D5956" s="111"/>
      <c r="E5956" s="173"/>
      <c r="F5956" s="66" t="str">
        <f t="shared" si="595"/>
        <v>UN</v>
      </c>
      <c r="G5956" s="169">
        <f t="shared" si="596"/>
        <v>16</v>
      </c>
      <c r="H5956" s="186">
        <v>4.0000000000000001E-3</v>
      </c>
      <c r="I5956" s="169">
        <f t="shared" si="597"/>
        <v>6.4000000000000001E-2</v>
      </c>
    </row>
    <row r="5957" spans="1:9">
      <c r="A5957" s="96" t="s">
        <v>5869</v>
      </c>
      <c r="B5957" s="97" t="s">
        <v>4878</v>
      </c>
      <c r="C5957" s="98" t="s">
        <v>1462</v>
      </c>
      <c r="D5957" s="111"/>
      <c r="E5957" s="173"/>
      <c r="F5957" s="66" t="str">
        <f t="shared" si="595"/>
        <v>UN</v>
      </c>
      <c r="G5957" s="169">
        <f t="shared" si="596"/>
        <v>10.63</v>
      </c>
      <c r="H5957" s="102">
        <v>0.02</v>
      </c>
      <c r="I5957" s="169">
        <f t="shared" si="597"/>
        <v>0.21260000000000001</v>
      </c>
    </row>
    <row r="5958" spans="1:9">
      <c r="A5958" s="96" t="s">
        <v>5869</v>
      </c>
      <c r="B5958" s="97" t="s">
        <v>5013</v>
      </c>
      <c r="C5958" s="98" t="s">
        <v>3687</v>
      </c>
      <c r="D5958" s="111"/>
      <c r="E5958" s="173"/>
      <c r="F5958" s="66" t="str">
        <f t="shared" si="595"/>
        <v>Und</v>
      </c>
      <c r="G5958" s="169">
        <f t="shared" si="596"/>
        <v>0.36</v>
      </c>
      <c r="H5958" s="190">
        <v>0.5</v>
      </c>
      <c r="I5958" s="169">
        <f t="shared" si="597"/>
        <v>0.18</v>
      </c>
    </row>
    <row r="5959" spans="1:9">
      <c r="A5959" s="96" t="s">
        <v>5869</v>
      </c>
      <c r="B5959" s="97" t="s">
        <v>5014</v>
      </c>
      <c r="C5959" s="98" t="s">
        <v>3688</v>
      </c>
      <c r="D5959" s="111"/>
      <c r="E5959" s="173"/>
      <c r="F5959" s="66" t="str">
        <f t="shared" si="595"/>
        <v>Und</v>
      </c>
      <c r="G5959" s="169">
        <f t="shared" si="596"/>
        <v>0.12380000000000001</v>
      </c>
      <c r="H5959" s="190">
        <v>3</v>
      </c>
      <c r="I5959" s="169">
        <f t="shared" si="597"/>
        <v>0.37140000000000001</v>
      </c>
    </row>
    <row r="5960" spans="1:9">
      <c r="A5960" s="96" t="s">
        <v>5869</v>
      </c>
      <c r="B5960" s="97" t="s">
        <v>5561</v>
      </c>
      <c r="C5960" s="98" t="s">
        <v>3689</v>
      </c>
      <c r="D5960" s="111"/>
      <c r="E5960" s="173"/>
      <c r="F5960" s="66" t="str">
        <f t="shared" si="595"/>
        <v>grs</v>
      </c>
      <c r="G5960" s="169">
        <f t="shared" si="596"/>
        <v>1.0275000000000001</v>
      </c>
      <c r="H5960" s="190">
        <v>0.12</v>
      </c>
      <c r="I5960" s="169">
        <f t="shared" si="597"/>
        <v>0.12330000000000001</v>
      </c>
    </row>
    <row r="5961" spans="1:9">
      <c r="A5961" s="96" t="s">
        <v>5869</v>
      </c>
      <c r="B5961" s="97" t="s">
        <v>4983</v>
      </c>
      <c r="C5961" s="98" t="s">
        <v>3690</v>
      </c>
      <c r="D5961" s="111"/>
      <c r="E5961" s="173"/>
      <c r="F5961" s="66" t="str">
        <f t="shared" si="595"/>
        <v>Und</v>
      </c>
      <c r="G5961" s="169">
        <f t="shared" si="596"/>
        <v>0.15460000000000002</v>
      </c>
      <c r="H5961" s="190">
        <v>12</v>
      </c>
      <c r="I5961" s="169">
        <f t="shared" si="597"/>
        <v>1.8552000000000002</v>
      </c>
    </row>
    <row r="5962" spans="1:9">
      <c r="A5962" s="96" t="s">
        <v>5869</v>
      </c>
      <c r="B5962" s="97" t="s">
        <v>5015</v>
      </c>
      <c r="C5962" s="98" t="s">
        <v>3691</v>
      </c>
      <c r="D5962" s="124"/>
      <c r="E5962" s="125"/>
      <c r="F5962" s="66" t="str">
        <f t="shared" si="595"/>
        <v>grs</v>
      </c>
      <c r="G5962" s="169">
        <f t="shared" si="596"/>
        <v>0.62649999999999995</v>
      </c>
      <c r="H5962" s="190">
        <v>0.8</v>
      </c>
      <c r="I5962" s="169">
        <f t="shared" si="597"/>
        <v>0.50119999999999998</v>
      </c>
    </row>
    <row r="5963" spans="1:9">
      <c r="A5963" s="96" t="s">
        <v>5869</v>
      </c>
      <c r="B5963" s="97" t="s">
        <v>5016</v>
      </c>
      <c r="C5963" s="98" t="s">
        <v>3692</v>
      </c>
      <c r="D5963" s="124"/>
      <c r="E5963" s="125"/>
      <c r="F5963" s="66" t="str">
        <f t="shared" si="595"/>
        <v>grs</v>
      </c>
      <c r="G5963" s="169">
        <f t="shared" si="596"/>
        <v>0.35399999999999998</v>
      </c>
      <c r="H5963" s="190">
        <v>0.25</v>
      </c>
      <c r="I5963" s="169">
        <f t="shared" si="597"/>
        <v>8.8499999999999995E-2</v>
      </c>
    </row>
    <row r="5964" spans="1:9">
      <c r="A5964" s="96" t="s">
        <v>5869</v>
      </c>
      <c r="B5964" s="183"/>
      <c r="C5964" s="98" t="s">
        <v>3693</v>
      </c>
      <c r="D5964" s="124"/>
      <c r="E5964" s="125"/>
      <c r="F5964" s="66" t="str">
        <f t="shared" si="595"/>
        <v>grs</v>
      </c>
      <c r="G5964" s="169">
        <f t="shared" si="596"/>
        <v>0.57250000000000001</v>
      </c>
      <c r="H5964" s="190">
        <v>0.55500000000000005</v>
      </c>
      <c r="I5964" s="169">
        <f t="shared" si="597"/>
        <v>0.31773750000000001</v>
      </c>
    </row>
    <row r="5965" spans="1:9">
      <c r="A5965" s="96" t="s">
        <v>5869</v>
      </c>
      <c r="B5965" s="183"/>
      <c r="C5965" s="98" t="s">
        <v>3694</v>
      </c>
      <c r="D5965" s="124"/>
      <c r="E5965" s="125"/>
      <c r="F5965" s="66" t="str">
        <f t="shared" si="595"/>
        <v>grs</v>
      </c>
      <c r="G5965" s="169">
        <f t="shared" si="596"/>
        <v>0.55459999999999998</v>
      </c>
      <c r="H5965" s="190">
        <v>4.8000000000000001E-2</v>
      </c>
      <c r="I5965" s="169">
        <f t="shared" si="597"/>
        <v>2.66208E-2</v>
      </c>
    </row>
    <row r="5966" spans="1:9">
      <c r="A5966" s="96" t="s">
        <v>5869</v>
      </c>
      <c r="B5966" s="183"/>
      <c r="C5966" s="98" t="s">
        <v>3695</v>
      </c>
      <c r="D5966" s="124"/>
      <c r="E5966" s="125"/>
      <c r="F5966" s="66" t="str">
        <f t="shared" si="595"/>
        <v>grs</v>
      </c>
      <c r="G5966" s="169">
        <f t="shared" si="596"/>
        <v>0.56259999999999999</v>
      </c>
      <c r="H5966" s="190">
        <v>0.20833333333333334</v>
      </c>
      <c r="I5966" s="169">
        <f t="shared" si="597"/>
        <v>0.11720833333333333</v>
      </c>
    </row>
    <row r="5967" spans="1:9">
      <c r="A5967" s="96" t="s">
        <v>5869</v>
      </c>
      <c r="B5967" s="183"/>
      <c r="C5967" s="98" t="s">
        <v>3696</v>
      </c>
      <c r="D5967" s="124"/>
      <c r="E5967" s="125"/>
      <c r="F5967" s="66" t="str">
        <f t="shared" si="595"/>
        <v>grs</v>
      </c>
      <c r="G5967" s="169">
        <f t="shared" si="596"/>
        <v>0.59</v>
      </c>
      <c r="H5967" s="190">
        <v>0.74</v>
      </c>
      <c r="I5967" s="169">
        <f t="shared" si="597"/>
        <v>0.43659999999999999</v>
      </c>
    </row>
    <row r="5968" spans="1:9">
      <c r="A5968" s="96" t="s">
        <v>5869</v>
      </c>
      <c r="B5968" s="183"/>
      <c r="C5968" s="98" t="s">
        <v>3697</v>
      </c>
      <c r="D5968" s="124"/>
      <c r="E5968" s="125"/>
      <c r="F5968" s="66" t="str">
        <f t="shared" si="595"/>
        <v>grs</v>
      </c>
      <c r="G5968" s="169">
        <f t="shared" si="596"/>
        <v>0.78800000000000003</v>
      </c>
      <c r="H5968" s="190">
        <v>6.0499999999999998E-2</v>
      </c>
      <c r="I5968" s="169">
        <f t="shared" si="597"/>
        <v>4.7674000000000001E-2</v>
      </c>
    </row>
    <row r="5969" spans="1:9">
      <c r="A5969" s="96" t="s">
        <v>5869</v>
      </c>
      <c r="B5969" s="183"/>
      <c r="C5969" s="98" t="s">
        <v>3698</v>
      </c>
      <c r="D5969" s="124"/>
      <c r="E5969" s="125"/>
      <c r="F5969" s="66" t="str">
        <f t="shared" si="595"/>
        <v>grs</v>
      </c>
      <c r="G5969" s="169">
        <f t="shared" si="596"/>
        <v>0.80259999999999998</v>
      </c>
      <c r="H5969" s="190">
        <v>0.115</v>
      </c>
      <c r="I5969" s="169">
        <f t="shared" si="597"/>
        <v>9.2299000000000006E-2</v>
      </c>
    </row>
    <row r="5970" spans="1:9">
      <c r="A5970" s="96" t="s">
        <v>5869</v>
      </c>
      <c r="B5970" s="183"/>
      <c r="C5970" s="98" t="s">
        <v>3699</v>
      </c>
      <c r="D5970" s="124"/>
      <c r="E5970" s="125"/>
      <c r="F5970" s="66" t="str">
        <f t="shared" si="595"/>
        <v>ml</v>
      </c>
      <c r="G5970" s="169">
        <f t="shared" si="596"/>
        <v>3.3399999999999997E-3</v>
      </c>
      <c r="H5970" s="190">
        <v>63.166670000000003</v>
      </c>
      <c r="I5970" s="169">
        <f t="shared" si="597"/>
        <v>0.21097667779999998</v>
      </c>
    </row>
    <row r="5971" spans="1:9">
      <c r="A5971" s="96" t="s">
        <v>5869</v>
      </c>
      <c r="B5971" s="183"/>
      <c r="C5971" s="98" t="s">
        <v>3700</v>
      </c>
      <c r="D5971" s="124"/>
      <c r="E5971" s="125"/>
      <c r="F5971" s="66" t="str">
        <f t="shared" si="595"/>
        <v>Und</v>
      </c>
      <c r="G5971" s="169">
        <f t="shared" si="596"/>
        <v>1</v>
      </c>
      <c r="H5971" s="190">
        <v>2</v>
      </c>
      <c r="I5971" s="169">
        <f t="shared" si="597"/>
        <v>2</v>
      </c>
    </row>
    <row r="5972" spans="1:9">
      <c r="A5972" s="96" t="s">
        <v>5869</v>
      </c>
      <c r="B5972" s="183"/>
      <c r="C5972" s="98" t="s">
        <v>3701</v>
      </c>
      <c r="D5972" s="124"/>
      <c r="E5972" s="125"/>
      <c r="F5972" s="66" t="str">
        <f t="shared" si="595"/>
        <v>Und</v>
      </c>
      <c r="G5972" s="169">
        <f t="shared" si="596"/>
        <v>8.4000000000000005E-2</v>
      </c>
      <c r="H5972" s="190">
        <v>1</v>
      </c>
      <c r="I5972" s="169">
        <f t="shared" si="597"/>
        <v>8.4000000000000005E-2</v>
      </c>
    </row>
    <row r="5973" spans="1:9">
      <c r="A5973" s="96" t="s">
        <v>5869</v>
      </c>
      <c r="B5973" s="183"/>
      <c r="C5973" s="98" t="s">
        <v>3702</v>
      </c>
      <c r="D5973" s="124"/>
      <c r="E5973" s="125"/>
      <c r="F5973" s="66" t="str">
        <f t="shared" si="595"/>
        <v>Und</v>
      </c>
      <c r="G5973" s="169">
        <f t="shared" si="596"/>
        <v>3.7</v>
      </c>
      <c r="H5973" s="190">
        <v>0.01</v>
      </c>
      <c r="I5973" s="169">
        <f t="shared" si="597"/>
        <v>3.7000000000000005E-2</v>
      </c>
    </row>
    <row r="5974" spans="1:9">
      <c r="A5974" s="96" t="s">
        <v>5869</v>
      </c>
      <c r="B5974" s="183"/>
      <c r="C5974" s="98" t="s">
        <v>2672</v>
      </c>
      <c r="D5974" s="124"/>
      <c r="E5974" s="125"/>
      <c r="F5974" s="66" t="str">
        <f t="shared" si="595"/>
        <v>grs</v>
      </c>
      <c r="G5974" s="169">
        <f t="shared" si="596"/>
        <v>2.6280000000000001</v>
      </c>
      <c r="H5974" s="190">
        <v>0.1</v>
      </c>
      <c r="I5974" s="169">
        <f t="shared" si="597"/>
        <v>0.26280000000000003</v>
      </c>
    </row>
    <row r="5975" spans="1:9">
      <c r="A5975" s="96" t="s">
        <v>5869</v>
      </c>
      <c r="B5975" s="183"/>
      <c r="C5975" s="98" t="s">
        <v>2673</v>
      </c>
      <c r="D5975" s="124"/>
      <c r="E5975" s="125"/>
      <c r="F5975" s="66" t="str">
        <f t="shared" si="595"/>
        <v>ml</v>
      </c>
      <c r="G5975" s="169">
        <f t="shared" si="596"/>
        <v>7.4340000000000003E-2</v>
      </c>
      <c r="H5975" s="190">
        <v>0.5</v>
      </c>
      <c r="I5975" s="169">
        <f t="shared" si="597"/>
        <v>3.7170000000000002E-2</v>
      </c>
    </row>
    <row r="5976" spans="1:9">
      <c r="A5976" s="96" t="s">
        <v>5869</v>
      </c>
      <c r="B5976" s="183"/>
      <c r="C5976" s="98" t="s">
        <v>2674</v>
      </c>
      <c r="D5976" s="124"/>
      <c r="E5976" s="125"/>
      <c r="F5976" s="66" t="str">
        <f t="shared" si="595"/>
        <v>ml</v>
      </c>
      <c r="G5976" s="169">
        <f t="shared" si="596"/>
        <v>2.7499999999999998E-3</v>
      </c>
      <c r="H5976" s="190">
        <v>1.5</v>
      </c>
      <c r="I5976" s="169">
        <f t="shared" si="597"/>
        <v>4.1250000000000002E-3</v>
      </c>
    </row>
    <row r="5977" spans="1:9">
      <c r="A5977" s="96" t="s">
        <v>5869</v>
      </c>
      <c r="B5977" s="116" t="s">
        <v>4421</v>
      </c>
      <c r="C5977" s="117"/>
      <c r="D5977" s="118"/>
      <c r="E5977" s="118"/>
      <c r="F5977" s="119"/>
      <c r="G5977" s="120"/>
      <c r="H5977" s="121"/>
      <c r="I5977" s="134">
        <f>SUBTOTAL(9,I5952:I5976)</f>
        <v>7.4521113111333319</v>
      </c>
    </row>
    <row r="5978" spans="1:9">
      <c r="A5978" s="96" t="s">
        <v>5869</v>
      </c>
      <c r="B5978" s="157"/>
      <c r="C5978" s="187"/>
      <c r="D5978" s="129"/>
      <c r="E5978" s="129"/>
      <c r="F5978" s="188"/>
      <c r="G5978" s="137"/>
      <c r="H5978" s="188"/>
      <c r="I5978" s="161"/>
    </row>
    <row r="5979" spans="1:9" ht="14.25">
      <c r="A5979" s="440" t="s">
        <v>5892</v>
      </c>
      <c r="B5979" s="108" t="s">
        <v>4766</v>
      </c>
      <c r="D5979" s="172"/>
    </row>
    <row r="5980" spans="1:9">
      <c r="A5980" s="96" t="s">
        <v>5869</v>
      </c>
    </row>
    <row r="5981" spans="1:9" ht="25.5">
      <c r="A5981" s="96" t="s">
        <v>5869</v>
      </c>
      <c r="B5981" s="90" t="s">
        <v>5562</v>
      </c>
      <c r="C5981" s="23" t="s">
        <v>1406</v>
      </c>
      <c r="D5981" s="124"/>
      <c r="E5981" s="125"/>
      <c r="F5981" s="24" t="s">
        <v>1407</v>
      </c>
      <c r="G5981" s="51" t="s">
        <v>2730</v>
      </c>
      <c r="H5981" s="24" t="s">
        <v>4415</v>
      </c>
      <c r="I5981" s="24" t="s">
        <v>1403</v>
      </c>
    </row>
    <row r="5982" spans="1:9">
      <c r="A5982" s="96" t="s">
        <v>5869</v>
      </c>
      <c r="B5982" s="97" t="s">
        <v>4881</v>
      </c>
      <c r="C5982" s="98" t="s">
        <v>546</v>
      </c>
      <c r="D5982" s="124"/>
      <c r="E5982" s="125"/>
      <c r="F5982" s="66" t="str">
        <f t="shared" ref="F5982:F6006" si="598">+VLOOKUP(C5982,$C$7896:$P$9810,4,FALSE)</f>
        <v>PQ</v>
      </c>
      <c r="G5982" s="169">
        <f t="shared" ref="G5982:G6006" si="599">+VLOOKUP(C5982,$C$7896:$P$9810,13,FALSE)</f>
        <v>15</v>
      </c>
      <c r="H5982" s="180">
        <v>5.0000000000000001E-3</v>
      </c>
      <c r="I5982" s="169">
        <f t="shared" ref="I5982:I6006" si="600">G5982*H5982</f>
        <v>7.4999999999999997E-2</v>
      </c>
    </row>
    <row r="5983" spans="1:9">
      <c r="A5983" s="96" t="s">
        <v>5869</v>
      </c>
      <c r="B5983" s="97" t="s">
        <v>4944</v>
      </c>
      <c r="C5983" s="98" t="s">
        <v>1101</v>
      </c>
      <c r="D5983" s="124"/>
      <c r="E5983" s="125"/>
      <c r="F5983" s="66" t="str">
        <f t="shared" si="598"/>
        <v>UN</v>
      </c>
      <c r="G5983" s="169">
        <f t="shared" si="599"/>
        <v>0.3</v>
      </c>
      <c r="H5983" s="180">
        <v>1</v>
      </c>
      <c r="I5983" s="169">
        <f t="shared" si="600"/>
        <v>0.3</v>
      </c>
    </row>
    <row r="5984" spans="1:9">
      <c r="A5984" s="96" t="s">
        <v>5869</v>
      </c>
      <c r="B5984" s="97" t="s">
        <v>4951</v>
      </c>
      <c r="C5984" s="98" t="s">
        <v>5896</v>
      </c>
      <c r="D5984" s="124"/>
      <c r="E5984" s="125"/>
      <c r="F5984" s="66" t="str">
        <f t="shared" si="598"/>
        <v>UN</v>
      </c>
      <c r="G5984" s="169">
        <f t="shared" si="599"/>
        <v>1.22</v>
      </c>
      <c r="H5984" s="180">
        <v>5.0000000000000001E-3</v>
      </c>
      <c r="I5984" s="169">
        <f t="shared" si="600"/>
        <v>6.1000000000000004E-3</v>
      </c>
    </row>
    <row r="5985" spans="1:9">
      <c r="A5985" s="96" t="s">
        <v>5869</v>
      </c>
      <c r="B5985" s="97" t="s">
        <v>4956</v>
      </c>
      <c r="C5985" s="98" t="s">
        <v>323</v>
      </c>
      <c r="D5985" s="81"/>
      <c r="E5985" s="66"/>
      <c r="F5985" s="66" t="str">
        <f t="shared" si="598"/>
        <v>UN</v>
      </c>
      <c r="G5985" s="169">
        <f t="shared" si="599"/>
        <v>0.3</v>
      </c>
      <c r="H5985" s="180">
        <v>2E-3</v>
      </c>
      <c r="I5985" s="169">
        <f t="shared" si="600"/>
        <v>5.9999999999999995E-4</v>
      </c>
    </row>
    <row r="5986" spans="1:9">
      <c r="A5986" s="96" t="s">
        <v>5869</v>
      </c>
      <c r="B5986" s="97" t="s">
        <v>4951</v>
      </c>
      <c r="C5986" s="98" t="s">
        <v>1649</v>
      </c>
      <c r="D5986" s="111"/>
      <c r="E5986" s="173"/>
      <c r="F5986" s="66" t="str">
        <f t="shared" si="598"/>
        <v>UN</v>
      </c>
      <c r="G5986" s="169">
        <f t="shared" si="599"/>
        <v>16</v>
      </c>
      <c r="H5986" s="186">
        <v>4.0000000000000001E-3</v>
      </c>
      <c r="I5986" s="169">
        <f t="shared" si="600"/>
        <v>6.4000000000000001E-2</v>
      </c>
    </row>
    <row r="5987" spans="1:9">
      <c r="A5987" s="96" t="s">
        <v>5869</v>
      </c>
      <c r="B5987" s="97" t="s">
        <v>4878</v>
      </c>
      <c r="C5987" s="98" t="s">
        <v>1462</v>
      </c>
      <c r="D5987" s="111"/>
      <c r="E5987" s="173"/>
      <c r="F5987" s="66" t="str">
        <f t="shared" si="598"/>
        <v>UN</v>
      </c>
      <c r="G5987" s="169">
        <f t="shared" si="599"/>
        <v>10.63</v>
      </c>
      <c r="H5987" s="102">
        <v>0.02</v>
      </c>
      <c r="I5987" s="169">
        <f t="shared" si="600"/>
        <v>0.21260000000000001</v>
      </c>
    </row>
    <row r="5988" spans="1:9">
      <c r="A5988" s="96" t="s">
        <v>5869</v>
      </c>
      <c r="B5988" s="97" t="s">
        <v>5013</v>
      </c>
      <c r="C5988" s="98" t="s">
        <v>3687</v>
      </c>
      <c r="D5988" s="111"/>
      <c r="E5988" s="173"/>
      <c r="F5988" s="66" t="str">
        <f t="shared" si="598"/>
        <v>Und</v>
      </c>
      <c r="G5988" s="169">
        <f t="shared" si="599"/>
        <v>0.36</v>
      </c>
      <c r="H5988" s="190">
        <v>0.5</v>
      </c>
      <c r="I5988" s="169">
        <f t="shared" si="600"/>
        <v>0.18</v>
      </c>
    </row>
    <row r="5989" spans="1:9">
      <c r="A5989" s="96" t="s">
        <v>5869</v>
      </c>
      <c r="B5989" s="97" t="s">
        <v>5014</v>
      </c>
      <c r="C5989" s="98" t="s">
        <v>3688</v>
      </c>
      <c r="D5989" s="111"/>
      <c r="E5989" s="173"/>
      <c r="F5989" s="66" t="str">
        <f t="shared" si="598"/>
        <v>Und</v>
      </c>
      <c r="G5989" s="169">
        <f t="shared" si="599"/>
        <v>0.12380000000000001</v>
      </c>
      <c r="H5989" s="190">
        <v>3</v>
      </c>
      <c r="I5989" s="169">
        <f t="shared" si="600"/>
        <v>0.37140000000000001</v>
      </c>
    </row>
    <row r="5990" spans="1:9">
      <c r="A5990" s="96" t="s">
        <v>5869</v>
      </c>
      <c r="B5990" s="97" t="s">
        <v>5561</v>
      </c>
      <c r="C5990" s="98" t="s">
        <v>3689</v>
      </c>
      <c r="D5990" s="111"/>
      <c r="E5990" s="173"/>
      <c r="F5990" s="66" t="str">
        <f t="shared" si="598"/>
        <v>grs</v>
      </c>
      <c r="G5990" s="169">
        <f t="shared" si="599"/>
        <v>1.0275000000000001</v>
      </c>
      <c r="H5990" s="190">
        <v>0.12</v>
      </c>
      <c r="I5990" s="169">
        <f t="shared" si="600"/>
        <v>0.12330000000000001</v>
      </c>
    </row>
    <row r="5991" spans="1:9">
      <c r="A5991" s="96" t="s">
        <v>5869</v>
      </c>
      <c r="B5991" s="97" t="s">
        <v>4983</v>
      </c>
      <c r="C5991" s="98" t="s">
        <v>3690</v>
      </c>
      <c r="D5991" s="111"/>
      <c r="E5991" s="173"/>
      <c r="F5991" s="66" t="str">
        <f t="shared" si="598"/>
        <v>Und</v>
      </c>
      <c r="G5991" s="169">
        <f t="shared" si="599"/>
        <v>0.15460000000000002</v>
      </c>
      <c r="H5991" s="190">
        <v>12</v>
      </c>
      <c r="I5991" s="169">
        <f t="shared" si="600"/>
        <v>1.8552000000000002</v>
      </c>
    </row>
    <row r="5992" spans="1:9">
      <c r="A5992" s="96" t="s">
        <v>5869</v>
      </c>
      <c r="B5992" s="97" t="s">
        <v>5015</v>
      </c>
      <c r="C5992" s="98" t="s">
        <v>3691</v>
      </c>
      <c r="D5992" s="124"/>
      <c r="E5992" s="125"/>
      <c r="F5992" s="66" t="str">
        <f t="shared" si="598"/>
        <v>grs</v>
      </c>
      <c r="G5992" s="169">
        <f t="shared" si="599"/>
        <v>0.62649999999999995</v>
      </c>
      <c r="H5992" s="190">
        <v>0.8</v>
      </c>
      <c r="I5992" s="169">
        <f t="shared" si="600"/>
        <v>0.50119999999999998</v>
      </c>
    </row>
    <row r="5993" spans="1:9">
      <c r="A5993" s="96" t="s">
        <v>5869</v>
      </c>
      <c r="B5993" s="97" t="s">
        <v>5016</v>
      </c>
      <c r="C5993" s="98" t="s">
        <v>3692</v>
      </c>
      <c r="D5993" s="124"/>
      <c r="E5993" s="125"/>
      <c r="F5993" s="66" t="str">
        <f t="shared" si="598"/>
        <v>grs</v>
      </c>
      <c r="G5993" s="169">
        <f t="shared" si="599"/>
        <v>0.35399999999999998</v>
      </c>
      <c r="H5993" s="190">
        <v>0.25</v>
      </c>
      <c r="I5993" s="169">
        <f t="shared" si="600"/>
        <v>8.8499999999999995E-2</v>
      </c>
    </row>
    <row r="5994" spans="1:9">
      <c r="A5994" s="96" t="s">
        <v>5869</v>
      </c>
      <c r="B5994" s="183"/>
      <c r="C5994" s="98" t="s">
        <v>3693</v>
      </c>
      <c r="D5994" s="124"/>
      <c r="E5994" s="125"/>
      <c r="F5994" s="66" t="str">
        <f t="shared" si="598"/>
        <v>grs</v>
      </c>
      <c r="G5994" s="169">
        <f t="shared" si="599"/>
        <v>0.57250000000000001</v>
      </c>
      <c r="H5994" s="190">
        <v>0.55500000000000005</v>
      </c>
      <c r="I5994" s="169">
        <f t="shared" si="600"/>
        <v>0.31773750000000001</v>
      </c>
    </row>
    <row r="5995" spans="1:9">
      <c r="A5995" s="96" t="s">
        <v>5869</v>
      </c>
      <c r="B5995" s="183"/>
      <c r="C5995" s="98" t="s">
        <v>3694</v>
      </c>
      <c r="D5995" s="124"/>
      <c r="E5995" s="125"/>
      <c r="F5995" s="66" t="str">
        <f t="shared" si="598"/>
        <v>grs</v>
      </c>
      <c r="G5995" s="169">
        <f t="shared" si="599"/>
        <v>0.55459999999999998</v>
      </c>
      <c r="H5995" s="190">
        <v>4.8000000000000001E-2</v>
      </c>
      <c r="I5995" s="169">
        <f t="shared" si="600"/>
        <v>2.66208E-2</v>
      </c>
    </row>
    <row r="5996" spans="1:9">
      <c r="A5996" s="96" t="s">
        <v>5869</v>
      </c>
      <c r="B5996" s="183"/>
      <c r="C5996" s="98" t="s">
        <v>3695</v>
      </c>
      <c r="D5996" s="124"/>
      <c r="E5996" s="125"/>
      <c r="F5996" s="66" t="str">
        <f t="shared" si="598"/>
        <v>grs</v>
      </c>
      <c r="G5996" s="169">
        <f t="shared" si="599"/>
        <v>0.56259999999999999</v>
      </c>
      <c r="H5996" s="190">
        <v>0.20833333333333334</v>
      </c>
      <c r="I5996" s="169">
        <f t="shared" si="600"/>
        <v>0.11720833333333333</v>
      </c>
    </row>
    <row r="5997" spans="1:9">
      <c r="A5997" s="96" t="s">
        <v>5869</v>
      </c>
      <c r="B5997" s="183"/>
      <c r="C5997" s="98" t="s">
        <v>3696</v>
      </c>
      <c r="D5997" s="124"/>
      <c r="E5997" s="125"/>
      <c r="F5997" s="66" t="str">
        <f t="shared" si="598"/>
        <v>grs</v>
      </c>
      <c r="G5997" s="169">
        <f t="shared" si="599"/>
        <v>0.59</v>
      </c>
      <c r="H5997" s="190">
        <v>0.74</v>
      </c>
      <c r="I5997" s="169">
        <f t="shared" si="600"/>
        <v>0.43659999999999999</v>
      </c>
    </row>
    <row r="5998" spans="1:9">
      <c r="A5998" s="96" t="s">
        <v>5869</v>
      </c>
      <c r="B5998" s="183"/>
      <c r="C5998" s="98" t="s">
        <v>3697</v>
      </c>
      <c r="D5998" s="124"/>
      <c r="E5998" s="125"/>
      <c r="F5998" s="66" t="str">
        <f t="shared" si="598"/>
        <v>grs</v>
      </c>
      <c r="G5998" s="169">
        <f t="shared" si="599"/>
        <v>0.78800000000000003</v>
      </c>
      <c r="H5998" s="190">
        <v>6.0499999999999998E-2</v>
      </c>
      <c r="I5998" s="169">
        <f t="shared" si="600"/>
        <v>4.7674000000000001E-2</v>
      </c>
    </row>
    <row r="5999" spans="1:9">
      <c r="A5999" s="96" t="s">
        <v>5869</v>
      </c>
      <c r="B5999" s="183"/>
      <c r="C5999" s="98" t="s">
        <v>3698</v>
      </c>
      <c r="D5999" s="124"/>
      <c r="E5999" s="125"/>
      <c r="F5999" s="66" t="str">
        <f t="shared" si="598"/>
        <v>grs</v>
      </c>
      <c r="G5999" s="169">
        <f t="shared" si="599"/>
        <v>0.80259999999999998</v>
      </c>
      <c r="H5999" s="190">
        <v>0.115</v>
      </c>
      <c r="I5999" s="169">
        <f t="shared" si="600"/>
        <v>9.2299000000000006E-2</v>
      </c>
    </row>
    <row r="6000" spans="1:9">
      <c r="A6000" s="96" t="s">
        <v>5869</v>
      </c>
      <c r="B6000" s="183"/>
      <c r="C6000" s="98" t="s">
        <v>3699</v>
      </c>
      <c r="D6000" s="124"/>
      <c r="E6000" s="125"/>
      <c r="F6000" s="66" t="str">
        <f t="shared" si="598"/>
        <v>ml</v>
      </c>
      <c r="G6000" s="169">
        <f t="shared" si="599"/>
        <v>3.3399999999999997E-3</v>
      </c>
      <c r="H6000" s="190">
        <v>63.166670000000003</v>
      </c>
      <c r="I6000" s="169">
        <f t="shared" si="600"/>
        <v>0.21097667779999998</v>
      </c>
    </row>
    <row r="6001" spans="1:9">
      <c r="A6001" s="96" t="s">
        <v>5869</v>
      </c>
      <c r="B6001" s="183"/>
      <c r="C6001" s="98" t="s">
        <v>3700</v>
      </c>
      <c r="D6001" s="124"/>
      <c r="E6001" s="125"/>
      <c r="F6001" s="66" t="str">
        <f t="shared" si="598"/>
        <v>Und</v>
      </c>
      <c r="G6001" s="169">
        <f t="shared" si="599"/>
        <v>1</v>
      </c>
      <c r="H6001" s="190">
        <v>2</v>
      </c>
      <c r="I6001" s="169">
        <f t="shared" si="600"/>
        <v>2</v>
      </c>
    </row>
    <row r="6002" spans="1:9">
      <c r="A6002" s="96" t="s">
        <v>5869</v>
      </c>
      <c r="B6002" s="183"/>
      <c r="C6002" s="98" t="s">
        <v>3701</v>
      </c>
      <c r="D6002" s="124"/>
      <c r="E6002" s="125"/>
      <c r="F6002" s="66" t="str">
        <f t="shared" si="598"/>
        <v>Und</v>
      </c>
      <c r="G6002" s="169">
        <f t="shared" si="599"/>
        <v>8.4000000000000005E-2</v>
      </c>
      <c r="H6002" s="190">
        <v>1</v>
      </c>
      <c r="I6002" s="169">
        <f t="shared" si="600"/>
        <v>8.4000000000000005E-2</v>
      </c>
    </row>
    <row r="6003" spans="1:9">
      <c r="A6003" s="96" t="s">
        <v>5869</v>
      </c>
      <c r="B6003" s="183"/>
      <c r="C6003" s="98" t="s">
        <v>3702</v>
      </c>
      <c r="D6003" s="124"/>
      <c r="E6003" s="125"/>
      <c r="F6003" s="66" t="str">
        <f t="shared" si="598"/>
        <v>Und</v>
      </c>
      <c r="G6003" s="169">
        <f t="shared" si="599"/>
        <v>3.7</v>
      </c>
      <c r="H6003" s="190">
        <v>0.01</v>
      </c>
      <c r="I6003" s="169">
        <f t="shared" si="600"/>
        <v>3.7000000000000005E-2</v>
      </c>
    </row>
    <row r="6004" spans="1:9">
      <c r="A6004" s="96" t="s">
        <v>5869</v>
      </c>
      <c r="B6004" s="183"/>
      <c r="C6004" s="98" t="s">
        <v>2672</v>
      </c>
      <c r="D6004" s="124"/>
      <c r="E6004" s="125"/>
      <c r="F6004" s="66" t="str">
        <f t="shared" si="598"/>
        <v>grs</v>
      </c>
      <c r="G6004" s="169">
        <f t="shared" si="599"/>
        <v>2.6280000000000001</v>
      </c>
      <c r="H6004" s="190">
        <v>0.1</v>
      </c>
      <c r="I6004" s="169">
        <f t="shared" si="600"/>
        <v>0.26280000000000003</v>
      </c>
    </row>
    <row r="6005" spans="1:9">
      <c r="A6005" s="96" t="s">
        <v>5869</v>
      </c>
      <c r="B6005" s="183"/>
      <c r="C6005" s="98" t="s">
        <v>2673</v>
      </c>
      <c r="D6005" s="124"/>
      <c r="E6005" s="125"/>
      <c r="F6005" s="66" t="str">
        <f t="shared" si="598"/>
        <v>ml</v>
      </c>
      <c r="G6005" s="169">
        <f t="shared" si="599"/>
        <v>7.4340000000000003E-2</v>
      </c>
      <c r="H6005" s="190">
        <v>0.5</v>
      </c>
      <c r="I6005" s="169">
        <f t="shared" si="600"/>
        <v>3.7170000000000002E-2</v>
      </c>
    </row>
    <row r="6006" spans="1:9">
      <c r="A6006" s="96" t="s">
        <v>5869</v>
      </c>
      <c r="B6006" s="183"/>
      <c r="C6006" s="98" t="s">
        <v>2674</v>
      </c>
      <c r="D6006" s="124"/>
      <c r="E6006" s="125"/>
      <c r="F6006" s="66" t="str">
        <f t="shared" si="598"/>
        <v>ml</v>
      </c>
      <c r="G6006" s="169">
        <f t="shared" si="599"/>
        <v>2.7499999999999998E-3</v>
      </c>
      <c r="H6006" s="190">
        <v>1.5</v>
      </c>
      <c r="I6006" s="169">
        <f t="shared" si="600"/>
        <v>4.1250000000000002E-3</v>
      </c>
    </row>
    <row r="6007" spans="1:9">
      <c r="A6007" s="96" t="s">
        <v>5869</v>
      </c>
      <c r="B6007" s="116" t="s">
        <v>4421</v>
      </c>
      <c r="C6007" s="117"/>
      <c r="D6007" s="118"/>
      <c r="E6007" s="118"/>
      <c r="F6007" s="119"/>
      <c r="G6007" s="120"/>
      <c r="H6007" s="121"/>
      <c r="I6007" s="134">
        <f>SUBTOTAL(9,I5982:I6006)</f>
        <v>7.4521113111333319</v>
      </c>
    </row>
    <row r="6008" spans="1:9">
      <c r="A6008" s="96" t="s">
        <v>5869</v>
      </c>
      <c r="B6008" s="108"/>
      <c r="C6008" s="187"/>
      <c r="D6008" s="129"/>
      <c r="E6008" s="129"/>
      <c r="F6008" s="188"/>
      <c r="G6008" s="137"/>
      <c r="H6008" s="188"/>
      <c r="I6008" s="161"/>
    </row>
    <row r="6009" spans="1:9" ht="14.25">
      <c r="A6009" s="440" t="s">
        <v>5892</v>
      </c>
      <c r="B6009" s="108" t="s">
        <v>4768</v>
      </c>
      <c r="D6009" s="172"/>
    </row>
    <row r="6010" spans="1:9">
      <c r="A6010" s="96" t="s">
        <v>5869</v>
      </c>
    </row>
    <row r="6011" spans="1:9" ht="25.5">
      <c r="A6011" s="96" t="s">
        <v>5869</v>
      </c>
      <c r="B6011" s="90" t="s">
        <v>5562</v>
      </c>
      <c r="C6011" s="23" t="s">
        <v>1406</v>
      </c>
      <c r="D6011" s="124"/>
      <c r="E6011" s="125"/>
      <c r="F6011" s="24" t="s">
        <v>1407</v>
      </c>
      <c r="G6011" s="51" t="s">
        <v>2730</v>
      </c>
      <c r="H6011" s="24" t="s">
        <v>4415</v>
      </c>
      <c r="I6011" s="24" t="s">
        <v>1403</v>
      </c>
    </row>
    <row r="6012" spans="1:9">
      <c r="A6012" s="96" t="s">
        <v>5869</v>
      </c>
      <c r="B6012" s="97" t="s">
        <v>5017</v>
      </c>
      <c r="C6012" s="98" t="s">
        <v>2680</v>
      </c>
      <c r="D6012" s="124"/>
      <c r="E6012" s="125"/>
      <c r="F6012" s="66" t="str">
        <f t="shared" ref="F6012:F6022" si="601">+VLOOKUP(C6012,$C$7896:$P$9810,4,FALSE)</f>
        <v>grs</v>
      </c>
      <c r="G6012" s="169">
        <f t="shared" ref="G6012:G6022" si="602">+VLOOKUP(C6012,$C$7896:$P$9810,13,FALSE)</f>
        <v>12.090399999999999</v>
      </c>
      <c r="H6012" s="180">
        <v>1E-3</v>
      </c>
      <c r="I6012" s="169">
        <f t="shared" ref="I6012:I6022" si="603">G6012*H6012</f>
        <v>1.2090399999999999E-2</v>
      </c>
    </row>
    <row r="6013" spans="1:9">
      <c r="A6013" s="96" t="s">
        <v>5869</v>
      </c>
      <c r="B6013" s="97" t="s">
        <v>4879</v>
      </c>
      <c r="C6013" s="98" t="s">
        <v>545</v>
      </c>
      <c r="D6013" s="124"/>
      <c r="E6013" s="125"/>
      <c r="F6013" s="66" t="str">
        <f t="shared" si="601"/>
        <v>CM3</v>
      </c>
      <c r="G6013" s="169">
        <f t="shared" si="602"/>
        <v>8.6999999999999994E-3</v>
      </c>
      <c r="H6013" s="180">
        <v>10</v>
      </c>
      <c r="I6013" s="169">
        <f t="shared" si="603"/>
        <v>8.6999999999999994E-2</v>
      </c>
    </row>
    <row r="6014" spans="1:9">
      <c r="A6014" s="96" t="s">
        <v>5869</v>
      </c>
      <c r="B6014" s="97" t="s">
        <v>4881</v>
      </c>
      <c r="C6014" s="98" t="s">
        <v>546</v>
      </c>
      <c r="D6014" s="124"/>
      <c r="E6014" s="125"/>
      <c r="F6014" s="66" t="str">
        <f t="shared" si="601"/>
        <v>PQ</v>
      </c>
      <c r="G6014" s="169">
        <f t="shared" si="602"/>
        <v>15</v>
      </c>
      <c r="H6014" s="180">
        <v>5.0000000000000001E-3</v>
      </c>
      <c r="I6014" s="169">
        <f t="shared" si="603"/>
        <v>7.4999999999999997E-2</v>
      </c>
    </row>
    <row r="6015" spans="1:9">
      <c r="A6015" s="96" t="s">
        <v>5869</v>
      </c>
      <c r="B6015" s="97" t="s">
        <v>4944</v>
      </c>
      <c r="C6015" s="98" t="s">
        <v>1101</v>
      </c>
      <c r="D6015" s="81"/>
      <c r="E6015" s="66"/>
      <c r="F6015" s="66" t="str">
        <f t="shared" si="601"/>
        <v>UN</v>
      </c>
      <c r="G6015" s="169">
        <f t="shared" si="602"/>
        <v>0.3</v>
      </c>
      <c r="H6015" s="180">
        <v>1</v>
      </c>
      <c r="I6015" s="169">
        <f t="shared" si="603"/>
        <v>0.3</v>
      </c>
    </row>
    <row r="6016" spans="1:9">
      <c r="A6016" s="96" t="s">
        <v>5869</v>
      </c>
      <c r="B6016" s="97" t="s">
        <v>4951</v>
      </c>
      <c r="C6016" s="98" t="s">
        <v>5896</v>
      </c>
      <c r="D6016" s="111"/>
      <c r="E6016" s="173"/>
      <c r="F6016" s="66" t="str">
        <f t="shared" si="601"/>
        <v>UN</v>
      </c>
      <c r="G6016" s="169">
        <f t="shared" si="602"/>
        <v>1.22</v>
      </c>
      <c r="H6016" s="180">
        <v>5.0000000000000001E-3</v>
      </c>
      <c r="I6016" s="169">
        <f t="shared" si="603"/>
        <v>6.1000000000000004E-3</v>
      </c>
    </row>
    <row r="6017" spans="1:9">
      <c r="A6017" s="96" t="s">
        <v>5869</v>
      </c>
      <c r="B6017" s="97" t="s">
        <v>4956</v>
      </c>
      <c r="C6017" s="98" t="s">
        <v>323</v>
      </c>
      <c r="D6017" s="111"/>
      <c r="E6017" s="173"/>
      <c r="F6017" s="66" t="str">
        <f t="shared" si="601"/>
        <v>UN</v>
      </c>
      <c r="G6017" s="169">
        <f t="shared" si="602"/>
        <v>0.3</v>
      </c>
      <c r="H6017" s="180">
        <v>2E-3</v>
      </c>
      <c r="I6017" s="169">
        <f t="shared" si="603"/>
        <v>5.9999999999999995E-4</v>
      </c>
    </row>
    <row r="6018" spans="1:9">
      <c r="A6018" s="96" t="s">
        <v>5869</v>
      </c>
      <c r="B6018" s="97" t="s">
        <v>5018</v>
      </c>
      <c r="C6018" s="98" t="s">
        <v>3642</v>
      </c>
      <c r="D6018" s="111"/>
      <c r="E6018" s="173"/>
      <c r="F6018" s="66" t="str">
        <f t="shared" si="601"/>
        <v>GR</v>
      </c>
      <c r="G6018" s="169">
        <f t="shared" si="602"/>
        <v>1.18</v>
      </c>
      <c r="H6018" s="180">
        <v>0.02</v>
      </c>
      <c r="I6018" s="169">
        <f t="shared" si="603"/>
        <v>2.3599999999999999E-2</v>
      </c>
    </row>
    <row r="6019" spans="1:9">
      <c r="A6019" s="96" t="s">
        <v>5869</v>
      </c>
      <c r="B6019" s="97" t="s">
        <v>5019</v>
      </c>
      <c r="C6019" s="98" t="s">
        <v>3644</v>
      </c>
      <c r="D6019" s="111"/>
      <c r="E6019" s="173"/>
      <c r="F6019" s="66" t="str">
        <f t="shared" si="601"/>
        <v>GR</v>
      </c>
      <c r="G6019" s="169">
        <f t="shared" si="602"/>
        <v>0.2</v>
      </c>
      <c r="H6019" s="180">
        <v>0.02</v>
      </c>
      <c r="I6019" s="169">
        <f t="shared" si="603"/>
        <v>4.0000000000000001E-3</v>
      </c>
    </row>
    <row r="6020" spans="1:9">
      <c r="A6020" s="96" t="s">
        <v>5869</v>
      </c>
      <c r="B6020" s="97" t="s">
        <v>4957</v>
      </c>
      <c r="C6020" s="98" t="s">
        <v>3645</v>
      </c>
      <c r="D6020" s="111"/>
      <c r="E6020" s="173"/>
      <c r="F6020" s="66" t="str">
        <f t="shared" si="601"/>
        <v>ML</v>
      </c>
      <c r="G6020" s="169">
        <f t="shared" si="602"/>
        <v>6.4999999999999997E-3</v>
      </c>
      <c r="H6020" s="180">
        <v>0.2</v>
      </c>
      <c r="I6020" s="169">
        <f t="shared" si="603"/>
        <v>1.2999999999999999E-3</v>
      </c>
    </row>
    <row r="6021" spans="1:9">
      <c r="A6021" s="96" t="s">
        <v>5869</v>
      </c>
      <c r="B6021" s="97" t="s">
        <v>4951</v>
      </c>
      <c r="C6021" s="98" t="s">
        <v>1649</v>
      </c>
      <c r="D6021" s="124"/>
      <c r="E6021" s="125"/>
      <c r="F6021" s="66" t="str">
        <f t="shared" si="601"/>
        <v>UN</v>
      </c>
      <c r="G6021" s="169">
        <f t="shared" si="602"/>
        <v>16</v>
      </c>
      <c r="H6021" s="186">
        <v>4.0000000000000001E-3</v>
      </c>
      <c r="I6021" s="169">
        <f t="shared" si="603"/>
        <v>6.4000000000000001E-2</v>
      </c>
    </row>
    <row r="6022" spans="1:9">
      <c r="A6022" s="96" t="s">
        <v>5869</v>
      </c>
      <c r="B6022" s="97" t="s">
        <v>4878</v>
      </c>
      <c r="C6022" s="98" t="s">
        <v>1462</v>
      </c>
      <c r="D6022" s="124"/>
      <c r="E6022" s="125"/>
      <c r="F6022" s="66" t="str">
        <f t="shared" si="601"/>
        <v>UN</v>
      </c>
      <c r="G6022" s="169">
        <f t="shared" si="602"/>
        <v>10.63</v>
      </c>
      <c r="H6022" s="102">
        <v>0.02</v>
      </c>
      <c r="I6022" s="169">
        <f t="shared" si="603"/>
        <v>0.21260000000000001</v>
      </c>
    </row>
    <row r="6023" spans="1:9">
      <c r="A6023" s="96" t="s">
        <v>5869</v>
      </c>
      <c r="B6023" s="116" t="s">
        <v>4421</v>
      </c>
      <c r="C6023" s="117"/>
      <c r="D6023" s="118"/>
      <c r="E6023" s="118"/>
      <c r="F6023" s="119"/>
      <c r="G6023" s="120"/>
      <c r="H6023" s="121"/>
      <c r="I6023" s="134">
        <f>SUBTOTAL(9,I6012:I6022)</f>
        <v>0.78629039999999983</v>
      </c>
    </row>
    <row r="6024" spans="1:9">
      <c r="A6024" s="96" t="s">
        <v>5869</v>
      </c>
      <c r="B6024" s="157"/>
      <c r="C6024" s="187"/>
      <c r="D6024" s="129"/>
      <c r="E6024" s="129"/>
      <c r="F6024" s="188"/>
      <c r="G6024" s="137"/>
      <c r="H6024" s="188"/>
      <c r="I6024" s="161"/>
    </row>
    <row r="6025" spans="1:9" ht="14.25">
      <c r="A6025" s="440" t="s">
        <v>5892</v>
      </c>
      <c r="B6025" s="108" t="s">
        <v>4769</v>
      </c>
      <c r="D6025" s="172"/>
    </row>
    <row r="6026" spans="1:9">
      <c r="A6026" s="96" t="s">
        <v>5869</v>
      </c>
    </row>
    <row r="6027" spans="1:9" ht="25.5">
      <c r="A6027" s="96" t="s">
        <v>5869</v>
      </c>
      <c r="B6027" s="90" t="s">
        <v>5562</v>
      </c>
      <c r="C6027" s="23" t="s">
        <v>1406</v>
      </c>
      <c r="D6027" s="124"/>
      <c r="E6027" s="125"/>
      <c r="F6027" s="24" t="s">
        <v>1407</v>
      </c>
      <c r="G6027" s="51" t="s">
        <v>2730</v>
      </c>
      <c r="H6027" s="24" t="s">
        <v>4415</v>
      </c>
      <c r="I6027" s="24" t="s">
        <v>1403</v>
      </c>
    </row>
    <row r="6028" spans="1:9">
      <c r="A6028" s="96" t="s">
        <v>5869</v>
      </c>
      <c r="B6028" s="97" t="s">
        <v>5561</v>
      </c>
      <c r="C6028" s="98" t="s">
        <v>2681</v>
      </c>
      <c r="D6028" s="124"/>
      <c r="E6028" s="125"/>
      <c r="F6028" s="66" t="str">
        <f t="shared" ref="F6028:F6038" si="604">+VLOOKUP(C6028,$C$7896:$P$9810,4,FALSE)</f>
        <v>ml</v>
      </c>
      <c r="G6028" s="169">
        <f t="shared" ref="G6028:G6038" si="605">+VLOOKUP(C6028,$C$7896:$P$9810,13,FALSE)</f>
        <v>9</v>
      </c>
      <c r="H6028" s="180">
        <v>0.03</v>
      </c>
      <c r="I6028" s="169">
        <f t="shared" ref="I6028:I6038" si="606">G6028*H6028</f>
        <v>0.27</v>
      </c>
    </row>
    <row r="6029" spans="1:9">
      <c r="A6029" s="96" t="s">
        <v>5869</v>
      </c>
      <c r="B6029" s="97" t="s">
        <v>4879</v>
      </c>
      <c r="C6029" s="98" t="s">
        <v>545</v>
      </c>
      <c r="D6029" s="124"/>
      <c r="E6029" s="125"/>
      <c r="F6029" s="66" t="str">
        <f t="shared" si="604"/>
        <v>CM3</v>
      </c>
      <c r="G6029" s="169">
        <f t="shared" si="605"/>
        <v>8.6999999999999994E-3</v>
      </c>
      <c r="H6029" s="180">
        <v>10</v>
      </c>
      <c r="I6029" s="169">
        <f t="shared" si="606"/>
        <v>8.6999999999999994E-2</v>
      </c>
    </row>
    <row r="6030" spans="1:9">
      <c r="A6030" s="96" t="s">
        <v>5869</v>
      </c>
      <c r="B6030" s="97" t="s">
        <v>4881</v>
      </c>
      <c r="C6030" s="98" t="s">
        <v>546</v>
      </c>
      <c r="D6030" s="124"/>
      <c r="E6030" s="125"/>
      <c r="F6030" s="66" t="str">
        <f t="shared" si="604"/>
        <v>PQ</v>
      </c>
      <c r="G6030" s="169">
        <f t="shared" si="605"/>
        <v>15</v>
      </c>
      <c r="H6030" s="180">
        <v>5.0000000000000001E-3</v>
      </c>
      <c r="I6030" s="169">
        <f t="shared" si="606"/>
        <v>7.4999999999999997E-2</v>
      </c>
    </row>
    <row r="6031" spans="1:9">
      <c r="A6031" s="96" t="s">
        <v>5869</v>
      </c>
      <c r="B6031" s="97" t="s">
        <v>4944</v>
      </c>
      <c r="C6031" s="98" t="s">
        <v>1101</v>
      </c>
      <c r="D6031" s="81"/>
      <c r="E6031" s="66"/>
      <c r="F6031" s="66" t="str">
        <f t="shared" si="604"/>
        <v>UN</v>
      </c>
      <c r="G6031" s="169">
        <f t="shared" si="605"/>
        <v>0.3</v>
      </c>
      <c r="H6031" s="180">
        <v>1</v>
      </c>
      <c r="I6031" s="169">
        <f t="shared" si="606"/>
        <v>0.3</v>
      </c>
    </row>
    <row r="6032" spans="1:9">
      <c r="A6032" s="96" t="s">
        <v>5869</v>
      </c>
      <c r="B6032" s="97" t="s">
        <v>4951</v>
      </c>
      <c r="C6032" s="98" t="s">
        <v>5896</v>
      </c>
      <c r="D6032" s="111"/>
      <c r="E6032" s="173"/>
      <c r="F6032" s="66" t="str">
        <f t="shared" si="604"/>
        <v>UN</v>
      </c>
      <c r="G6032" s="169">
        <f t="shared" si="605"/>
        <v>1.22</v>
      </c>
      <c r="H6032" s="180">
        <v>5.0000000000000001E-3</v>
      </c>
      <c r="I6032" s="169">
        <f t="shared" si="606"/>
        <v>6.1000000000000004E-3</v>
      </c>
    </row>
    <row r="6033" spans="1:9">
      <c r="A6033" s="96" t="s">
        <v>5869</v>
      </c>
      <c r="B6033" s="97" t="s">
        <v>4956</v>
      </c>
      <c r="C6033" s="98" t="s">
        <v>323</v>
      </c>
      <c r="D6033" s="111"/>
      <c r="E6033" s="173"/>
      <c r="F6033" s="66" t="str">
        <f t="shared" si="604"/>
        <v>UN</v>
      </c>
      <c r="G6033" s="169">
        <f t="shared" si="605"/>
        <v>0.3</v>
      </c>
      <c r="H6033" s="180">
        <v>2E-3</v>
      </c>
      <c r="I6033" s="169">
        <f t="shared" si="606"/>
        <v>5.9999999999999995E-4</v>
      </c>
    </row>
    <row r="6034" spans="1:9">
      <c r="A6034" s="96" t="s">
        <v>5869</v>
      </c>
      <c r="B6034" s="97" t="s">
        <v>5018</v>
      </c>
      <c r="C6034" s="98" t="s">
        <v>3642</v>
      </c>
      <c r="D6034" s="111"/>
      <c r="E6034" s="173"/>
      <c r="F6034" s="66" t="str">
        <f t="shared" si="604"/>
        <v>GR</v>
      </c>
      <c r="G6034" s="169">
        <f t="shared" si="605"/>
        <v>1.18</v>
      </c>
      <c r="H6034" s="180">
        <v>0.02</v>
      </c>
      <c r="I6034" s="169">
        <f t="shared" si="606"/>
        <v>2.3599999999999999E-2</v>
      </c>
    </row>
    <row r="6035" spans="1:9">
      <c r="A6035" s="96" t="s">
        <v>5869</v>
      </c>
      <c r="B6035" s="97" t="s">
        <v>5019</v>
      </c>
      <c r="C6035" s="98" t="s">
        <v>3644</v>
      </c>
      <c r="D6035" s="111"/>
      <c r="E6035" s="173"/>
      <c r="F6035" s="66" t="str">
        <f t="shared" si="604"/>
        <v>GR</v>
      </c>
      <c r="G6035" s="169">
        <f t="shared" si="605"/>
        <v>0.2</v>
      </c>
      <c r="H6035" s="180">
        <v>0.02</v>
      </c>
      <c r="I6035" s="169">
        <f t="shared" si="606"/>
        <v>4.0000000000000001E-3</v>
      </c>
    </row>
    <row r="6036" spans="1:9">
      <c r="A6036" s="96" t="s">
        <v>5869</v>
      </c>
      <c r="B6036" s="97" t="s">
        <v>4957</v>
      </c>
      <c r="C6036" s="98" t="s">
        <v>3645</v>
      </c>
      <c r="D6036" s="111"/>
      <c r="E6036" s="173"/>
      <c r="F6036" s="66" t="str">
        <f t="shared" si="604"/>
        <v>ML</v>
      </c>
      <c r="G6036" s="169">
        <f t="shared" si="605"/>
        <v>6.4999999999999997E-3</v>
      </c>
      <c r="H6036" s="180">
        <v>0.2</v>
      </c>
      <c r="I6036" s="169">
        <f t="shared" si="606"/>
        <v>1.2999999999999999E-3</v>
      </c>
    </row>
    <row r="6037" spans="1:9">
      <c r="A6037" s="96" t="s">
        <v>5869</v>
      </c>
      <c r="B6037" s="97" t="s">
        <v>4951</v>
      </c>
      <c r="C6037" s="98" t="s">
        <v>1649</v>
      </c>
      <c r="D6037" s="111"/>
      <c r="E6037" s="173"/>
      <c r="F6037" s="66" t="str">
        <f t="shared" si="604"/>
        <v>UN</v>
      </c>
      <c r="G6037" s="169">
        <f t="shared" si="605"/>
        <v>16</v>
      </c>
      <c r="H6037" s="186">
        <v>4.0000000000000001E-3</v>
      </c>
      <c r="I6037" s="169">
        <f t="shared" si="606"/>
        <v>6.4000000000000001E-2</v>
      </c>
    </row>
    <row r="6038" spans="1:9">
      <c r="A6038" s="96" t="s">
        <v>5869</v>
      </c>
      <c r="B6038" s="97" t="s">
        <v>4878</v>
      </c>
      <c r="C6038" s="98" t="s">
        <v>1462</v>
      </c>
      <c r="D6038" s="124"/>
      <c r="E6038" s="125"/>
      <c r="F6038" s="66" t="str">
        <f t="shared" si="604"/>
        <v>UN</v>
      </c>
      <c r="G6038" s="169">
        <f t="shared" si="605"/>
        <v>10.63</v>
      </c>
      <c r="H6038" s="102">
        <v>0.02</v>
      </c>
      <c r="I6038" s="169">
        <f t="shared" si="606"/>
        <v>0.21260000000000001</v>
      </c>
    </row>
    <row r="6039" spans="1:9">
      <c r="A6039" s="96" t="s">
        <v>5869</v>
      </c>
      <c r="B6039" s="116" t="s">
        <v>4421</v>
      </c>
      <c r="C6039" s="117"/>
      <c r="D6039" s="118"/>
      <c r="E6039" s="118"/>
      <c r="F6039" s="119"/>
      <c r="G6039" s="120"/>
      <c r="H6039" s="121"/>
      <c r="I6039" s="134">
        <f>SUBTOTAL(9,I6028:I6038)</f>
        <v>1.0442</v>
      </c>
    </row>
    <row r="6040" spans="1:9">
      <c r="A6040" s="96" t="s">
        <v>5869</v>
      </c>
      <c r="B6040" s="157"/>
      <c r="C6040" s="187"/>
      <c r="D6040" s="129"/>
      <c r="E6040" s="129"/>
      <c r="F6040" s="188"/>
      <c r="G6040" s="137"/>
      <c r="H6040" s="188"/>
      <c r="I6040" s="161"/>
    </row>
    <row r="6041" spans="1:9" ht="14.25">
      <c r="A6041" s="440" t="s">
        <v>5892</v>
      </c>
      <c r="B6041" s="108" t="s">
        <v>4770</v>
      </c>
      <c r="D6041" s="172"/>
    </row>
    <row r="6042" spans="1:9">
      <c r="A6042" s="96" t="s">
        <v>5869</v>
      </c>
    </row>
    <row r="6043" spans="1:9" ht="25.5">
      <c r="A6043" s="96" t="s">
        <v>5869</v>
      </c>
      <c r="B6043" s="90" t="s">
        <v>5562</v>
      </c>
      <c r="C6043" s="23" t="s">
        <v>1406</v>
      </c>
      <c r="D6043" s="124"/>
      <c r="E6043" s="125"/>
      <c r="F6043" s="24" t="s">
        <v>1407</v>
      </c>
      <c r="G6043" s="51" t="s">
        <v>2730</v>
      </c>
      <c r="H6043" s="24" t="s">
        <v>4415</v>
      </c>
      <c r="I6043" s="24" t="s">
        <v>1403</v>
      </c>
    </row>
    <row r="6044" spans="1:9">
      <c r="A6044" s="96" t="s">
        <v>5869</v>
      </c>
      <c r="B6044" s="97" t="s">
        <v>4881</v>
      </c>
      <c r="C6044" s="98" t="s">
        <v>546</v>
      </c>
      <c r="D6044" s="124"/>
      <c r="E6044" s="125"/>
      <c r="F6044" s="66" t="str">
        <f t="shared" ref="F6044:F6068" si="607">+VLOOKUP(C6044,$C$7896:$P$9810,4,FALSE)</f>
        <v>PQ</v>
      </c>
      <c r="G6044" s="169">
        <f t="shared" ref="G6044:G6068" si="608">+VLOOKUP(C6044,$C$7896:$P$9810,13,FALSE)</f>
        <v>15</v>
      </c>
      <c r="H6044" s="180">
        <v>5.0000000000000001E-3</v>
      </c>
      <c r="I6044" s="169">
        <f t="shared" ref="I6044:I6068" si="609">G6044*H6044</f>
        <v>7.4999999999999997E-2</v>
      </c>
    </row>
    <row r="6045" spans="1:9">
      <c r="A6045" s="96" t="s">
        <v>5869</v>
      </c>
      <c r="B6045" s="97" t="s">
        <v>4944</v>
      </c>
      <c r="C6045" s="98" t="s">
        <v>1101</v>
      </c>
      <c r="D6045" s="124"/>
      <c r="E6045" s="125"/>
      <c r="F6045" s="66" t="str">
        <f t="shared" si="607"/>
        <v>UN</v>
      </c>
      <c r="G6045" s="169">
        <f t="shared" si="608"/>
        <v>0.3</v>
      </c>
      <c r="H6045" s="180">
        <v>1</v>
      </c>
      <c r="I6045" s="169">
        <f t="shared" si="609"/>
        <v>0.3</v>
      </c>
    </row>
    <row r="6046" spans="1:9">
      <c r="A6046" s="96" t="s">
        <v>5869</v>
      </c>
      <c r="B6046" s="97" t="s">
        <v>4951</v>
      </c>
      <c r="C6046" s="98" t="s">
        <v>5896</v>
      </c>
      <c r="D6046" s="124"/>
      <c r="E6046" s="125"/>
      <c r="F6046" s="66" t="str">
        <f t="shared" si="607"/>
        <v>UN</v>
      </c>
      <c r="G6046" s="169">
        <f t="shared" si="608"/>
        <v>1.22</v>
      </c>
      <c r="H6046" s="180">
        <v>5.0000000000000001E-3</v>
      </c>
      <c r="I6046" s="169">
        <f t="shared" si="609"/>
        <v>6.1000000000000004E-3</v>
      </c>
    </row>
    <row r="6047" spans="1:9">
      <c r="A6047" s="96" t="s">
        <v>5869</v>
      </c>
      <c r="B6047" s="97" t="s">
        <v>4956</v>
      </c>
      <c r="C6047" s="98" t="s">
        <v>323</v>
      </c>
      <c r="D6047" s="81"/>
      <c r="E6047" s="66"/>
      <c r="F6047" s="66" t="str">
        <f t="shared" si="607"/>
        <v>UN</v>
      </c>
      <c r="G6047" s="169">
        <f t="shared" si="608"/>
        <v>0.3</v>
      </c>
      <c r="H6047" s="180">
        <v>2E-3</v>
      </c>
      <c r="I6047" s="169">
        <f t="shared" si="609"/>
        <v>5.9999999999999995E-4</v>
      </c>
    </row>
    <row r="6048" spans="1:9">
      <c r="A6048" s="96" t="s">
        <v>5869</v>
      </c>
      <c r="B6048" s="97" t="s">
        <v>4951</v>
      </c>
      <c r="C6048" s="98" t="s">
        <v>1649</v>
      </c>
      <c r="D6048" s="111"/>
      <c r="E6048" s="173"/>
      <c r="F6048" s="66" t="str">
        <f t="shared" si="607"/>
        <v>UN</v>
      </c>
      <c r="G6048" s="169">
        <f t="shared" si="608"/>
        <v>16</v>
      </c>
      <c r="H6048" s="186">
        <v>4.0000000000000001E-3</v>
      </c>
      <c r="I6048" s="169">
        <f t="shared" si="609"/>
        <v>6.4000000000000001E-2</v>
      </c>
    </row>
    <row r="6049" spans="1:9">
      <c r="A6049" s="96" t="s">
        <v>5869</v>
      </c>
      <c r="B6049" s="97" t="s">
        <v>4878</v>
      </c>
      <c r="C6049" s="98" t="s">
        <v>1462</v>
      </c>
      <c r="D6049" s="111"/>
      <c r="E6049" s="173"/>
      <c r="F6049" s="66" t="str">
        <f t="shared" si="607"/>
        <v>UN</v>
      </c>
      <c r="G6049" s="169">
        <f t="shared" si="608"/>
        <v>10.63</v>
      </c>
      <c r="H6049" s="102">
        <v>0.02</v>
      </c>
      <c r="I6049" s="169">
        <f t="shared" si="609"/>
        <v>0.21260000000000001</v>
      </c>
    </row>
    <row r="6050" spans="1:9">
      <c r="A6050" s="96" t="s">
        <v>5869</v>
      </c>
      <c r="B6050" s="97" t="s">
        <v>5013</v>
      </c>
      <c r="C6050" s="98" t="s">
        <v>3687</v>
      </c>
      <c r="D6050" s="111"/>
      <c r="E6050" s="173"/>
      <c r="F6050" s="66" t="str">
        <f t="shared" si="607"/>
        <v>Und</v>
      </c>
      <c r="G6050" s="169">
        <f t="shared" si="608"/>
        <v>0.36</v>
      </c>
      <c r="H6050" s="190">
        <v>0.5</v>
      </c>
      <c r="I6050" s="169">
        <f t="shared" si="609"/>
        <v>0.18</v>
      </c>
    </row>
    <row r="6051" spans="1:9">
      <c r="A6051" s="96" t="s">
        <v>5869</v>
      </c>
      <c r="B6051" s="97" t="s">
        <v>5014</v>
      </c>
      <c r="C6051" s="98" t="s">
        <v>3688</v>
      </c>
      <c r="D6051" s="111"/>
      <c r="E6051" s="173"/>
      <c r="F6051" s="66" t="str">
        <f t="shared" si="607"/>
        <v>Und</v>
      </c>
      <c r="G6051" s="169">
        <f t="shared" si="608"/>
        <v>0.12380000000000001</v>
      </c>
      <c r="H6051" s="190">
        <v>3</v>
      </c>
      <c r="I6051" s="169">
        <f t="shared" si="609"/>
        <v>0.37140000000000001</v>
      </c>
    </row>
    <row r="6052" spans="1:9">
      <c r="A6052" s="96" t="s">
        <v>5869</v>
      </c>
      <c r="B6052" s="97" t="s">
        <v>5561</v>
      </c>
      <c r="C6052" s="98" t="s">
        <v>3689</v>
      </c>
      <c r="D6052" s="111"/>
      <c r="E6052" s="173"/>
      <c r="F6052" s="66" t="str">
        <f t="shared" si="607"/>
        <v>grs</v>
      </c>
      <c r="G6052" s="169">
        <f t="shared" si="608"/>
        <v>1.0275000000000001</v>
      </c>
      <c r="H6052" s="190">
        <v>0.12</v>
      </c>
      <c r="I6052" s="169">
        <f t="shared" si="609"/>
        <v>0.12330000000000001</v>
      </c>
    </row>
    <row r="6053" spans="1:9">
      <c r="A6053" s="96" t="s">
        <v>5869</v>
      </c>
      <c r="B6053" s="97" t="s">
        <v>4983</v>
      </c>
      <c r="C6053" s="98" t="s">
        <v>3690</v>
      </c>
      <c r="D6053" s="111"/>
      <c r="E6053" s="173"/>
      <c r="F6053" s="66" t="str">
        <f t="shared" si="607"/>
        <v>Und</v>
      </c>
      <c r="G6053" s="169">
        <f t="shared" si="608"/>
        <v>0.15460000000000002</v>
      </c>
      <c r="H6053" s="190">
        <v>12</v>
      </c>
      <c r="I6053" s="169">
        <f t="shared" si="609"/>
        <v>1.8552000000000002</v>
      </c>
    </row>
    <row r="6054" spans="1:9">
      <c r="A6054" s="96" t="s">
        <v>5869</v>
      </c>
      <c r="B6054" s="97" t="s">
        <v>5015</v>
      </c>
      <c r="C6054" s="98" t="s">
        <v>3691</v>
      </c>
      <c r="D6054" s="124"/>
      <c r="E6054" s="125"/>
      <c r="F6054" s="66" t="str">
        <f t="shared" si="607"/>
        <v>grs</v>
      </c>
      <c r="G6054" s="169">
        <f t="shared" si="608"/>
        <v>0.62649999999999995</v>
      </c>
      <c r="H6054" s="190">
        <v>0.8</v>
      </c>
      <c r="I6054" s="169">
        <f t="shared" si="609"/>
        <v>0.50119999999999998</v>
      </c>
    </row>
    <row r="6055" spans="1:9">
      <c r="A6055" s="96" t="s">
        <v>5869</v>
      </c>
      <c r="B6055" s="97" t="s">
        <v>5016</v>
      </c>
      <c r="C6055" s="98" t="s">
        <v>3692</v>
      </c>
      <c r="D6055" s="124"/>
      <c r="E6055" s="125"/>
      <c r="F6055" s="66" t="str">
        <f t="shared" si="607"/>
        <v>grs</v>
      </c>
      <c r="G6055" s="169">
        <f t="shared" si="608"/>
        <v>0.35399999999999998</v>
      </c>
      <c r="H6055" s="190">
        <v>0.25</v>
      </c>
      <c r="I6055" s="169">
        <f t="shared" si="609"/>
        <v>8.8499999999999995E-2</v>
      </c>
    </row>
    <row r="6056" spans="1:9">
      <c r="A6056" s="96" t="s">
        <v>5869</v>
      </c>
      <c r="B6056" s="183"/>
      <c r="C6056" s="98" t="s">
        <v>3693</v>
      </c>
      <c r="D6056" s="124"/>
      <c r="E6056" s="125"/>
      <c r="F6056" s="66" t="str">
        <f t="shared" si="607"/>
        <v>grs</v>
      </c>
      <c r="G6056" s="169">
        <f t="shared" si="608"/>
        <v>0.57250000000000001</v>
      </c>
      <c r="H6056" s="190">
        <v>0.55500000000000005</v>
      </c>
      <c r="I6056" s="169">
        <f t="shared" si="609"/>
        <v>0.31773750000000001</v>
      </c>
    </row>
    <row r="6057" spans="1:9">
      <c r="A6057" s="96" t="s">
        <v>5869</v>
      </c>
      <c r="B6057" s="183"/>
      <c r="C6057" s="98" t="s">
        <v>3694</v>
      </c>
      <c r="D6057" s="124"/>
      <c r="E6057" s="125"/>
      <c r="F6057" s="66" t="str">
        <f t="shared" si="607"/>
        <v>grs</v>
      </c>
      <c r="G6057" s="169">
        <f t="shared" si="608"/>
        <v>0.55459999999999998</v>
      </c>
      <c r="H6057" s="190">
        <v>4.8000000000000001E-2</v>
      </c>
      <c r="I6057" s="169">
        <f t="shared" si="609"/>
        <v>2.66208E-2</v>
      </c>
    </row>
    <row r="6058" spans="1:9">
      <c r="A6058" s="96" t="s">
        <v>5869</v>
      </c>
      <c r="B6058" s="183"/>
      <c r="C6058" s="98" t="s">
        <v>3695</v>
      </c>
      <c r="D6058" s="124"/>
      <c r="E6058" s="125"/>
      <c r="F6058" s="66" t="str">
        <f t="shared" si="607"/>
        <v>grs</v>
      </c>
      <c r="G6058" s="169">
        <f t="shared" si="608"/>
        <v>0.56259999999999999</v>
      </c>
      <c r="H6058" s="190">
        <v>0.20833333333333334</v>
      </c>
      <c r="I6058" s="169">
        <f t="shared" si="609"/>
        <v>0.11720833333333333</v>
      </c>
    </row>
    <row r="6059" spans="1:9">
      <c r="A6059" s="96" t="s">
        <v>5869</v>
      </c>
      <c r="B6059" s="183"/>
      <c r="C6059" s="98" t="s">
        <v>3696</v>
      </c>
      <c r="D6059" s="124"/>
      <c r="E6059" s="125"/>
      <c r="F6059" s="66" t="str">
        <f t="shared" si="607"/>
        <v>grs</v>
      </c>
      <c r="G6059" s="169">
        <f t="shared" si="608"/>
        <v>0.59</v>
      </c>
      <c r="H6059" s="190">
        <v>0.74</v>
      </c>
      <c r="I6059" s="169">
        <f t="shared" si="609"/>
        <v>0.43659999999999999</v>
      </c>
    </row>
    <row r="6060" spans="1:9">
      <c r="A6060" s="96" t="s">
        <v>5869</v>
      </c>
      <c r="B6060" s="183"/>
      <c r="C6060" s="98" t="s">
        <v>3697</v>
      </c>
      <c r="D6060" s="124"/>
      <c r="E6060" s="125"/>
      <c r="F6060" s="66" t="str">
        <f t="shared" si="607"/>
        <v>grs</v>
      </c>
      <c r="G6060" s="169">
        <f t="shared" si="608"/>
        <v>0.78800000000000003</v>
      </c>
      <c r="H6060" s="190">
        <v>6.0499999999999998E-2</v>
      </c>
      <c r="I6060" s="169">
        <f t="shared" si="609"/>
        <v>4.7674000000000001E-2</v>
      </c>
    </row>
    <row r="6061" spans="1:9">
      <c r="A6061" s="96" t="s">
        <v>5869</v>
      </c>
      <c r="B6061" s="183"/>
      <c r="C6061" s="98" t="s">
        <v>3698</v>
      </c>
      <c r="D6061" s="124"/>
      <c r="E6061" s="125"/>
      <c r="F6061" s="66" t="str">
        <f t="shared" si="607"/>
        <v>grs</v>
      </c>
      <c r="G6061" s="169">
        <f t="shared" si="608"/>
        <v>0.80259999999999998</v>
      </c>
      <c r="H6061" s="190">
        <v>0.115</v>
      </c>
      <c r="I6061" s="169">
        <f t="shared" si="609"/>
        <v>9.2299000000000006E-2</v>
      </c>
    </row>
    <row r="6062" spans="1:9">
      <c r="A6062" s="96" t="s">
        <v>5869</v>
      </c>
      <c r="B6062" s="183"/>
      <c r="C6062" s="98" t="s">
        <v>3699</v>
      </c>
      <c r="D6062" s="124"/>
      <c r="E6062" s="125"/>
      <c r="F6062" s="66" t="str">
        <f t="shared" si="607"/>
        <v>ml</v>
      </c>
      <c r="G6062" s="169">
        <f t="shared" si="608"/>
        <v>3.3399999999999997E-3</v>
      </c>
      <c r="H6062" s="190">
        <v>63.166670000000003</v>
      </c>
      <c r="I6062" s="169">
        <f t="shared" si="609"/>
        <v>0.21097667779999998</v>
      </c>
    </row>
    <row r="6063" spans="1:9">
      <c r="A6063" s="96" t="s">
        <v>5869</v>
      </c>
      <c r="B6063" s="183"/>
      <c r="C6063" s="98" t="s">
        <v>3700</v>
      </c>
      <c r="D6063" s="124"/>
      <c r="E6063" s="125"/>
      <c r="F6063" s="66" t="str">
        <f t="shared" si="607"/>
        <v>Und</v>
      </c>
      <c r="G6063" s="169">
        <f t="shared" si="608"/>
        <v>1</v>
      </c>
      <c r="H6063" s="190">
        <v>2</v>
      </c>
      <c r="I6063" s="169">
        <f t="shared" si="609"/>
        <v>2</v>
      </c>
    </row>
    <row r="6064" spans="1:9">
      <c r="A6064" s="96" t="s">
        <v>5869</v>
      </c>
      <c r="B6064" s="183"/>
      <c r="C6064" s="98" t="s">
        <v>3701</v>
      </c>
      <c r="D6064" s="124"/>
      <c r="E6064" s="125"/>
      <c r="F6064" s="66" t="str">
        <f t="shared" si="607"/>
        <v>Und</v>
      </c>
      <c r="G6064" s="169">
        <f t="shared" si="608"/>
        <v>8.4000000000000005E-2</v>
      </c>
      <c r="H6064" s="190">
        <v>1</v>
      </c>
      <c r="I6064" s="169">
        <f t="shared" si="609"/>
        <v>8.4000000000000005E-2</v>
      </c>
    </row>
    <row r="6065" spans="1:9">
      <c r="A6065" s="96" t="s">
        <v>5869</v>
      </c>
      <c r="B6065" s="183"/>
      <c r="C6065" s="98" t="s">
        <v>3702</v>
      </c>
      <c r="D6065" s="124"/>
      <c r="E6065" s="125"/>
      <c r="F6065" s="66" t="str">
        <f t="shared" si="607"/>
        <v>Und</v>
      </c>
      <c r="G6065" s="169">
        <f t="shared" si="608"/>
        <v>3.7</v>
      </c>
      <c r="H6065" s="190">
        <v>0.01</v>
      </c>
      <c r="I6065" s="169">
        <f t="shared" si="609"/>
        <v>3.7000000000000005E-2</v>
      </c>
    </row>
    <row r="6066" spans="1:9">
      <c r="A6066" s="96" t="s">
        <v>5869</v>
      </c>
      <c r="B6066" s="183"/>
      <c r="C6066" s="98" t="s">
        <v>2672</v>
      </c>
      <c r="D6066" s="124"/>
      <c r="E6066" s="125"/>
      <c r="F6066" s="66" t="str">
        <f t="shared" si="607"/>
        <v>grs</v>
      </c>
      <c r="G6066" s="169">
        <f t="shared" si="608"/>
        <v>2.6280000000000001</v>
      </c>
      <c r="H6066" s="190">
        <v>0.1</v>
      </c>
      <c r="I6066" s="169">
        <f t="shared" si="609"/>
        <v>0.26280000000000003</v>
      </c>
    </row>
    <row r="6067" spans="1:9">
      <c r="A6067" s="96" t="s">
        <v>5869</v>
      </c>
      <c r="B6067" s="183"/>
      <c r="C6067" s="98" t="s">
        <v>2673</v>
      </c>
      <c r="D6067" s="124"/>
      <c r="E6067" s="125"/>
      <c r="F6067" s="66" t="str">
        <f t="shared" si="607"/>
        <v>ml</v>
      </c>
      <c r="G6067" s="169">
        <f t="shared" si="608"/>
        <v>7.4340000000000003E-2</v>
      </c>
      <c r="H6067" s="190">
        <v>0.5</v>
      </c>
      <c r="I6067" s="169">
        <f t="shared" si="609"/>
        <v>3.7170000000000002E-2</v>
      </c>
    </row>
    <row r="6068" spans="1:9">
      <c r="A6068" s="96" t="s">
        <v>5869</v>
      </c>
      <c r="B6068" s="183"/>
      <c r="C6068" s="98" t="s">
        <v>2674</v>
      </c>
      <c r="D6068" s="124"/>
      <c r="E6068" s="125"/>
      <c r="F6068" s="66" t="str">
        <f t="shared" si="607"/>
        <v>ml</v>
      </c>
      <c r="G6068" s="169">
        <f t="shared" si="608"/>
        <v>2.7499999999999998E-3</v>
      </c>
      <c r="H6068" s="190">
        <v>1.5</v>
      </c>
      <c r="I6068" s="169">
        <f t="shared" si="609"/>
        <v>4.1250000000000002E-3</v>
      </c>
    </row>
    <row r="6069" spans="1:9">
      <c r="A6069" s="96" t="s">
        <v>5869</v>
      </c>
      <c r="B6069" s="116" t="s">
        <v>4421</v>
      </c>
      <c r="C6069" s="117"/>
      <c r="D6069" s="118"/>
      <c r="E6069" s="118"/>
      <c r="F6069" s="119"/>
      <c r="G6069" s="120"/>
      <c r="H6069" s="121"/>
      <c r="I6069" s="134">
        <f>SUBTOTAL(9,I6044:I6068)</f>
        <v>7.4521113111333319</v>
      </c>
    </row>
    <row r="6070" spans="1:9">
      <c r="A6070" s="96" t="s">
        <v>5869</v>
      </c>
      <c r="B6070" s="108"/>
      <c r="C6070" s="187"/>
      <c r="D6070" s="129"/>
      <c r="E6070" s="129"/>
      <c r="F6070" s="188"/>
      <c r="G6070" s="137"/>
      <c r="H6070" s="188"/>
      <c r="I6070" s="161"/>
    </row>
    <row r="6071" spans="1:9" ht="14.25">
      <c r="A6071" s="440" t="s">
        <v>5892</v>
      </c>
      <c r="B6071" s="108" t="s">
        <v>4771</v>
      </c>
      <c r="D6071" s="172"/>
    </row>
    <row r="6072" spans="1:9">
      <c r="A6072" s="96" t="s">
        <v>5869</v>
      </c>
    </row>
    <row r="6073" spans="1:9" ht="25.5">
      <c r="A6073" s="96" t="s">
        <v>5869</v>
      </c>
      <c r="B6073" s="90" t="s">
        <v>5562</v>
      </c>
      <c r="C6073" s="23" t="s">
        <v>1406</v>
      </c>
      <c r="D6073" s="124"/>
      <c r="E6073" s="125"/>
      <c r="F6073" s="24" t="s">
        <v>1407</v>
      </c>
      <c r="G6073" s="51" t="s">
        <v>2730</v>
      </c>
      <c r="H6073" s="24" t="s">
        <v>4415</v>
      </c>
      <c r="I6073" s="24" t="s">
        <v>1403</v>
      </c>
    </row>
    <row r="6074" spans="1:9">
      <c r="A6074" s="96" t="s">
        <v>5869</v>
      </c>
      <c r="B6074" s="97" t="s">
        <v>4881</v>
      </c>
      <c r="C6074" s="98" t="s">
        <v>546</v>
      </c>
      <c r="D6074" s="124"/>
      <c r="E6074" s="125"/>
      <c r="F6074" s="66" t="str">
        <f t="shared" ref="F6074:F6105" si="610">+VLOOKUP(C6074,$C$7896:$P$9810,4,FALSE)</f>
        <v>PQ</v>
      </c>
      <c r="G6074" s="169">
        <f t="shared" ref="G6074:G6105" si="611">+VLOOKUP(C6074,$C$7896:$P$9810,13,FALSE)</f>
        <v>15</v>
      </c>
      <c r="H6074" s="180">
        <v>5.0000000000000001E-3</v>
      </c>
      <c r="I6074" s="169">
        <f t="shared" ref="I6074:I6105" si="612">G6074*H6074</f>
        <v>7.4999999999999997E-2</v>
      </c>
    </row>
    <row r="6075" spans="1:9">
      <c r="A6075" s="96" t="s">
        <v>5869</v>
      </c>
      <c r="B6075" s="97" t="s">
        <v>4944</v>
      </c>
      <c r="C6075" s="98" t="s">
        <v>1101</v>
      </c>
      <c r="D6075" s="124"/>
      <c r="E6075" s="125"/>
      <c r="F6075" s="66" t="str">
        <f t="shared" si="610"/>
        <v>UN</v>
      </c>
      <c r="G6075" s="169">
        <f t="shared" si="611"/>
        <v>0.3</v>
      </c>
      <c r="H6075" s="180">
        <v>1</v>
      </c>
      <c r="I6075" s="169">
        <f t="shared" si="612"/>
        <v>0.3</v>
      </c>
    </row>
    <row r="6076" spans="1:9">
      <c r="A6076" s="96" t="s">
        <v>5869</v>
      </c>
      <c r="B6076" s="97" t="s">
        <v>4951</v>
      </c>
      <c r="C6076" s="98" t="s">
        <v>5896</v>
      </c>
      <c r="D6076" s="124"/>
      <c r="E6076" s="125"/>
      <c r="F6076" s="66" t="str">
        <f t="shared" si="610"/>
        <v>UN</v>
      </c>
      <c r="G6076" s="169">
        <f t="shared" si="611"/>
        <v>1.22</v>
      </c>
      <c r="H6076" s="180">
        <v>5.0000000000000001E-3</v>
      </c>
      <c r="I6076" s="169">
        <f t="shared" si="612"/>
        <v>6.1000000000000004E-3</v>
      </c>
    </row>
    <row r="6077" spans="1:9">
      <c r="A6077" s="96" t="s">
        <v>5869</v>
      </c>
      <c r="B6077" s="97" t="s">
        <v>4956</v>
      </c>
      <c r="C6077" s="98" t="s">
        <v>323</v>
      </c>
      <c r="D6077" s="81"/>
      <c r="E6077" s="66"/>
      <c r="F6077" s="66" t="str">
        <f t="shared" si="610"/>
        <v>UN</v>
      </c>
      <c r="G6077" s="169">
        <f t="shared" si="611"/>
        <v>0.3</v>
      </c>
      <c r="H6077" s="180">
        <v>2E-3</v>
      </c>
      <c r="I6077" s="169">
        <f t="shared" si="612"/>
        <v>5.9999999999999995E-4</v>
      </c>
    </row>
    <row r="6078" spans="1:9">
      <c r="A6078" s="96" t="s">
        <v>5869</v>
      </c>
      <c r="B6078" s="97" t="s">
        <v>4951</v>
      </c>
      <c r="C6078" s="98" t="s">
        <v>1649</v>
      </c>
      <c r="D6078" s="111"/>
      <c r="E6078" s="173"/>
      <c r="F6078" s="66" t="str">
        <f t="shared" si="610"/>
        <v>UN</v>
      </c>
      <c r="G6078" s="169">
        <f t="shared" si="611"/>
        <v>16</v>
      </c>
      <c r="H6078" s="186">
        <v>4.0000000000000001E-3</v>
      </c>
      <c r="I6078" s="169">
        <f t="shared" si="612"/>
        <v>6.4000000000000001E-2</v>
      </c>
    </row>
    <row r="6079" spans="1:9">
      <c r="A6079" s="96" t="s">
        <v>5869</v>
      </c>
      <c r="B6079" s="97" t="s">
        <v>4878</v>
      </c>
      <c r="C6079" s="98" t="s">
        <v>1462</v>
      </c>
      <c r="D6079" s="111"/>
      <c r="E6079" s="173"/>
      <c r="F6079" s="66" t="str">
        <f t="shared" si="610"/>
        <v>UN</v>
      </c>
      <c r="G6079" s="169">
        <f t="shared" si="611"/>
        <v>10.63</v>
      </c>
      <c r="H6079" s="102">
        <v>0.02</v>
      </c>
      <c r="I6079" s="169">
        <f t="shared" si="612"/>
        <v>0.21260000000000001</v>
      </c>
    </row>
    <row r="6080" spans="1:9">
      <c r="A6080" s="96" t="s">
        <v>5869</v>
      </c>
      <c r="B6080" s="97" t="s">
        <v>5013</v>
      </c>
      <c r="C6080" s="98" t="s">
        <v>3687</v>
      </c>
      <c r="D6080" s="111"/>
      <c r="E6080" s="173"/>
      <c r="F6080" s="66" t="str">
        <f t="shared" si="610"/>
        <v>Und</v>
      </c>
      <c r="G6080" s="169">
        <f t="shared" si="611"/>
        <v>0.36</v>
      </c>
      <c r="H6080" s="190">
        <v>0.5</v>
      </c>
      <c r="I6080" s="169">
        <f t="shared" si="612"/>
        <v>0.18</v>
      </c>
    </row>
    <row r="6081" spans="1:9">
      <c r="A6081" s="96" t="s">
        <v>5869</v>
      </c>
      <c r="B6081" s="97" t="s">
        <v>5014</v>
      </c>
      <c r="C6081" s="98" t="s">
        <v>3688</v>
      </c>
      <c r="D6081" s="111"/>
      <c r="E6081" s="173"/>
      <c r="F6081" s="66" t="str">
        <f t="shared" si="610"/>
        <v>Und</v>
      </c>
      <c r="G6081" s="169">
        <f t="shared" si="611"/>
        <v>0.12380000000000001</v>
      </c>
      <c r="H6081" s="190">
        <v>3</v>
      </c>
      <c r="I6081" s="169">
        <f t="shared" si="612"/>
        <v>0.37140000000000001</v>
      </c>
    </row>
    <row r="6082" spans="1:9">
      <c r="A6082" s="96" t="s">
        <v>5869</v>
      </c>
      <c r="B6082" s="97" t="s">
        <v>5561</v>
      </c>
      <c r="C6082" s="98" t="s">
        <v>3689</v>
      </c>
      <c r="D6082" s="111"/>
      <c r="E6082" s="173"/>
      <c r="F6082" s="66" t="str">
        <f t="shared" si="610"/>
        <v>grs</v>
      </c>
      <c r="G6082" s="169">
        <f t="shared" si="611"/>
        <v>1.0275000000000001</v>
      </c>
      <c r="H6082" s="190">
        <v>0.12</v>
      </c>
      <c r="I6082" s="169">
        <f t="shared" si="612"/>
        <v>0.12330000000000001</v>
      </c>
    </row>
    <row r="6083" spans="1:9">
      <c r="A6083" s="96" t="s">
        <v>5869</v>
      </c>
      <c r="B6083" s="97" t="s">
        <v>4983</v>
      </c>
      <c r="C6083" s="98" t="s">
        <v>3690</v>
      </c>
      <c r="D6083" s="111"/>
      <c r="E6083" s="173"/>
      <c r="F6083" s="66" t="str">
        <f t="shared" si="610"/>
        <v>Und</v>
      </c>
      <c r="G6083" s="169">
        <f t="shared" si="611"/>
        <v>0.15460000000000002</v>
      </c>
      <c r="H6083" s="190">
        <v>12</v>
      </c>
      <c r="I6083" s="169">
        <f t="shared" si="612"/>
        <v>1.8552000000000002</v>
      </c>
    </row>
    <row r="6084" spans="1:9">
      <c r="A6084" s="96" t="s">
        <v>5869</v>
      </c>
      <c r="B6084" s="97" t="s">
        <v>5015</v>
      </c>
      <c r="C6084" s="98" t="s">
        <v>3691</v>
      </c>
      <c r="D6084" s="124"/>
      <c r="E6084" s="125"/>
      <c r="F6084" s="66" t="str">
        <f t="shared" si="610"/>
        <v>grs</v>
      </c>
      <c r="G6084" s="169">
        <f t="shared" si="611"/>
        <v>0.62649999999999995</v>
      </c>
      <c r="H6084" s="190">
        <v>0.8</v>
      </c>
      <c r="I6084" s="169">
        <f t="shared" si="612"/>
        <v>0.50119999999999998</v>
      </c>
    </row>
    <row r="6085" spans="1:9">
      <c r="A6085" s="96" t="s">
        <v>5869</v>
      </c>
      <c r="B6085" s="97" t="s">
        <v>5016</v>
      </c>
      <c r="C6085" s="98" t="s">
        <v>3692</v>
      </c>
      <c r="D6085" s="124"/>
      <c r="E6085" s="125"/>
      <c r="F6085" s="66" t="str">
        <f t="shared" si="610"/>
        <v>grs</v>
      </c>
      <c r="G6085" s="169">
        <f t="shared" si="611"/>
        <v>0.35399999999999998</v>
      </c>
      <c r="H6085" s="190">
        <v>0.25</v>
      </c>
      <c r="I6085" s="169">
        <f t="shared" si="612"/>
        <v>8.8499999999999995E-2</v>
      </c>
    </row>
    <row r="6086" spans="1:9">
      <c r="A6086" s="96" t="s">
        <v>5869</v>
      </c>
      <c r="B6086" s="183"/>
      <c r="C6086" s="98" t="s">
        <v>3693</v>
      </c>
      <c r="D6086" s="124"/>
      <c r="E6086" s="125"/>
      <c r="F6086" s="66" t="str">
        <f t="shared" si="610"/>
        <v>grs</v>
      </c>
      <c r="G6086" s="169">
        <f t="shared" si="611"/>
        <v>0.57250000000000001</v>
      </c>
      <c r="H6086" s="190">
        <v>0.55500000000000005</v>
      </c>
      <c r="I6086" s="169">
        <f t="shared" si="612"/>
        <v>0.31773750000000001</v>
      </c>
    </row>
    <row r="6087" spans="1:9">
      <c r="A6087" s="96" t="s">
        <v>5869</v>
      </c>
      <c r="B6087" s="183"/>
      <c r="C6087" s="98" t="s">
        <v>3694</v>
      </c>
      <c r="D6087" s="124"/>
      <c r="E6087" s="125"/>
      <c r="F6087" s="66" t="str">
        <f t="shared" si="610"/>
        <v>grs</v>
      </c>
      <c r="G6087" s="169">
        <f t="shared" si="611"/>
        <v>0.55459999999999998</v>
      </c>
      <c r="H6087" s="190">
        <v>4.8000000000000001E-2</v>
      </c>
      <c r="I6087" s="169">
        <f t="shared" si="612"/>
        <v>2.66208E-2</v>
      </c>
    </row>
    <row r="6088" spans="1:9">
      <c r="A6088" s="96" t="s">
        <v>5869</v>
      </c>
      <c r="B6088" s="183"/>
      <c r="C6088" s="98" t="s">
        <v>3695</v>
      </c>
      <c r="D6088" s="124"/>
      <c r="E6088" s="125"/>
      <c r="F6088" s="66" t="str">
        <f t="shared" si="610"/>
        <v>grs</v>
      </c>
      <c r="G6088" s="169">
        <f t="shared" si="611"/>
        <v>0.56259999999999999</v>
      </c>
      <c r="H6088" s="190">
        <v>0.20833333333333334</v>
      </c>
      <c r="I6088" s="169">
        <f t="shared" si="612"/>
        <v>0.11720833333333333</v>
      </c>
    </row>
    <row r="6089" spans="1:9">
      <c r="A6089" s="96" t="s">
        <v>5869</v>
      </c>
      <c r="B6089" s="183"/>
      <c r="C6089" s="98" t="s">
        <v>3696</v>
      </c>
      <c r="D6089" s="124"/>
      <c r="E6089" s="125"/>
      <c r="F6089" s="66" t="str">
        <f t="shared" si="610"/>
        <v>grs</v>
      </c>
      <c r="G6089" s="169">
        <f t="shared" si="611"/>
        <v>0.59</v>
      </c>
      <c r="H6089" s="190">
        <v>0.74</v>
      </c>
      <c r="I6089" s="169">
        <f t="shared" si="612"/>
        <v>0.43659999999999999</v>
      </c>
    </row>
    <row r="6090" spans="1:9">
      <c r="A6090" s="96" t="s">
        <v>5869</v>
      </c>
      <c r="B6090" s="183"/>
      <c r="C6090" s="98" t="s">
        <v>3697</v>
      </c>
      <c r="D6090" s="124"/>
      <c r="E6090" s="125"/>
      <c r="F6090" s="66" t="str">
        <f t="shared" si="610"/>
        <v>grs</v>
      </c>
      <c r="G6090" s="169">
        <f t="shared" si="611"/>
        <v>0.78800000000000003</v>
      </c>
      <c r="H6090" s="190">
        <v>6.0499999999999998E-2</v>
      </c>
      <c r="I6090" s="169">
        <f t="shared" si="612"/>
        <v>4.7674000000000001E-2</v>
      </c>
    </row>
    <row r="6091" spans="1:9">
      <c r="A6091" s="96" t="s">
        <v>5869</v>
      </c>
      <c r="B6091" s="183"/>
      <c r="C6091" s="98" t="s">
        <v>3698</v>
      </c>
      <c r="D6091" s="124"/>
      <c r="E6091" s="125"/>
      <c r="F6091" s="66" t="str">
        <f t="shared" si="610"/>
        <v>grs</v>
      </c>
      <c r="G6091" s="169">
        <f t="shared" si="611"/>
        <v>0.80259999999999998</v>
      </c>
      <c r="H6091" s="190">
        <v>0.115</v>
      </c>
      <c r="I6091" s="169">
        <f t="shared" si="612"/>
        <v>9.2299000000000006E-2</v>
      </c>
    </row>
    <row r="6092" spans="1:9">
      <c r="A6092" s="96" t="s">
        <v>5869</v>
      </c>
      <c r="B6092" s="183"/>
      <c r="C6092" s="98" t="s">
        <v>3699</v>
      </c>
      <c r="D6092" s="124"/>
      <c r="E6092" s="125"/>
      <c r="F6092" s="66" t="str">
        <f t="shared" si="610"/>
        <v>ml</v>
      </c>
      <c r="G6092" s="169">
        <f t="shared" si="611"/>
        <v>3.3399999999999997E-3</v>
      </c>
      <c r="H6092" s="190">
        <v>63.166670000000003</v>
      </c>
      <c r="I6092" s="169">
        <f t="shared" si="612"/>
        <v>0.21097667779999998</v>
      </c>
    </row>
    <row r="6093" spans="1:9">
      <c r="A6093" s="96" t="s">
        <v>5869</v>
      </c>
      <c r="B6093" s="183"/>
      <c r="C6093" s="98" t="s">
        <v>3700</v>
      </c>
      <c r="D6093" s="124"/>
      <c r="E6093" s="125"/>
      <c r="F6093" s="66" t="str">
        <f t="shared" si="610"/>
        <v>Und</v>
      </c>
      <c r="G6093" s="169">
        <f t="shared" si="611"/>
        <v>1</v>
      </c>
      <c r="H6093" s="190">
        <v>2</v>
      </c>
      <c r="I6093" s="169">
        <f t="shared" si="612"/>
        <v>2</v>
      </c>
    </row>
    <row r="6094" spans="1:9">
      <c r="A6094" s="96" t="s">
        <v>5869</v>
      </c>
      <c r="B6094" s="183"/>
      <c r="C6094" s="98" t="s">
        <v>3701</v>
      </c>
      <c r="D6094" s="124"/>
      <c r="E6094" s="125"/>
      <c r="F6094" s="66" t="str">
        <f t="shared" si="610"/>
        <v>Und</v>
      </c>
      <c r="G6094" s="169">
        <f t="shared" si="611"/>
        <v>8.4000000000000005E-2</v>
      </c>
      <c r="H6094" s="190">
        <v>1</v>
      </c>
      <c r="I6094" s="169">
        <f t="shared" si="612"/>
        <v>8.4000000000000005E-2</v>
      </c>
    </row>
    <row r="6095" spans="1:9">
      <c r="A6095" s="96" t="s">
        <v>5869</v>
      </c>
      <c r="B6095" s="183"/>
      <c r="C6095" s="98" t="s">
        <v>3702</v>
      </c>
      <c r="D6095" s="124"/>
      <c r="E6095" s="125"/>
      <c r="F6095" s="66" t="str">
        <f t="shared" si="610"/>
        <v>Und</v>
      </c>
      <c r="G6095" s="169">
        <f t="shared" si="611"/>
        <v>3.7</v>
      </c>
      <c r="H6095" s="190">
        <v>0.01</v>
      </c>
      <c r="I6095" s="169">
        <f t="shared" si="612"/>
        <v>3.7000000000000005E-2</v>
      </c>
    </row>
    <row r="6096" spans="1:9">
      <c r="A6096" s="96" t="s">
        <v>5869</v>
      </c>
      <c r="B6096" s="183"/>
      <c r="C6096" s="98" t="s">
        <v>2672</v>
      </c>
      <c r="D6096" s="124"/>
      <c r="E6096" s="125"/>
      <c r="F6096" s="66" t="str">
        <f t="shared" si="610"/>
        <v>grs</v>
      </c>
      <c r="G6096" s="169">
        <f t="shared" si="611"/>
        <v>2.6280000000000001</v>
      </c>
      <c r="H6096" s="190">
        <v>0.1</v>
      </c>
      <c r="I6096" s="169">
        <f t="shared" si="612"/>
        <v>0.26280000000000003</v>
      </c>
    </row>
    <row r="6097" spans="1:9">
      <c r="A6097" s="96" t="s">
        <v>5869</v>
      </c>
      <c r="B6097" s="183"/>
      <c r="C6097" s="98" t="s">
        <v>2673</v>
      </c>
      <c r="D6097" s="124"/>
      <c r="E6097" s="125"/>
      <c r="F6097" s="66" t="str">
        <f t="shared" si="610"/>
        <v>ml</v>
      </c>
      <c r="G6097" s="169">
        <f t="shared" si="611"/>
        <v>7.4340000000000003E-2</v>
      </c>
      <c r="H6097" s="190">
        <v>0.5</v>
      </c>
      <c r="I6097" s="169">
        <f t="shared" si="612"/>
        <v>3.7170000000000002E-2</v>
      </c>
    </row>
    <row r="6098" spans="1:9">
      <c r="A6098" s="96" t="s">
        <v>5869</v>
      </c>
      <c r="B6098" s="97"/>
      <c r="C6098" s="98" t="s">
        <v>2674</v>
      </c>
      <c r="D6098" s="163"/>
      <c r="E6098" s="58"/>
      <c r="F6098" s="66" t="str">
        <f t="shared" si="610"/>
        <v>ml</v>
      </c>
      <c r="G6098" s="169">
        <f t="shared" si="611"/>
        <v>2.7499999999999998E-3</v>
      </c>
      <c r="H6098" s="99">
        <v>1.5</v>
      </c>
      <c r="I6098" s="169">
        <f t="shared" si="612"/>
        <v>4.1250000000000002E-3</v>
      </c>
    </row>
    <row r="6099" spans="1:9">
      <c r="A6099" s="96" t="s">
        <v>5869</v>
      </c>
      <c r="B6099" s="191"/>
      <c r="C6099" s="98" t="s">
        <v>3642</v>
      </c>
      <c r="D6099" s="58"/>
      <c r="E6099" s="58"/>
      <c r="F6099" s="66" t="str">
        <f t="shared" si="610"/>
        <v>GR</v>
      </c>
      <c r="G6099" s="169">
        <f t="shared" si="611"/>
        <v>1.18</v>
      </c>
      <c r="H6099" s="192">
        <v>0.02</v>
      </c>
      <c r="I6099" s="169">
        <f t="shared" si="612"/>
        <v>2.3599999999999999E-2</v>
      </c>
    </row>
    <row r="6100" spans="1:9">
      <c r="A6100" s="96" t="s">
        <v>5869</v>
      </c>
      <c r="B6100" s="191"/>
      <c r="C6100" s="98" t="s">
        <v>3644</v>
      </c>
      <c r="D6100" s="58"/>
      <c r="E6100" s="58"/>
      <c r="F6100" s="66" t="str">
        <f t="shared" si="610"/>
        <v>GR</v>
      </c>
      <c r="G6100" s="169">
        <f t="shared" si="611"/>
        <v>0.2</v>
      </c>
      <c r="H6100" s="192">
        <v>0.02</v>
      </c>
      <c r="I6100" s="169">
        <f t="shared" si="612"/>
        <v>4.0000000000000001E-3</v>
      </c>
    </row>
    <row r="6101" spans="1:9">
      <c r="A6101" s="96" t="s">
        <v>5869</v>
      </c>
      <c r="B6101" s="191"/>
      <c r="C6101" s="98" t="s">
        <v>3645</v>
      </c>
      <c r="D6101" s="58"/>
      <c r="E6101" s="58"/>
      <c r="F6101" s="66" t="str">
        <f t="shared" si="610"/>
        <v>ML</v>
      </c>
      <c r="G6101" s="169">
        <f t="shared" si="611"/>
        <v>6.4999999999999997E-3</v>
      </c>
      <c r="H6101" s="192">
        <v>0.2</v>
      </c>
      <c r="I6101" s="169">
        <f t="shared" si="612"/>
        <v>1.2999999999999999E-3</v>
      </c>
    </row>
    <row r="6102" spans="1:9">
      <c r="A6102" s="96" t="s">
        <v>5869</v>
      </c>
      <c r="B6102" s="191"/>
      <c r="C6102" s="98" t="s">
        <v>3675</v>
      </c>
      <c r="D6102" s="58"/>
      <c r="E6102" s="58"/>
      <c r="F6102" s="66" t="str">
        <f t="shared" si="610"/>
        <v>KG</v>
      </c>
      <c r="G6102" s="169">
        <f t="shared" si="611"/>
        <v>0.2</v>
      </c>
      <c r="H6102" s="192">
        <v>0.01</v>
      </c>
      <c r="I6102" s="169">
        <f t="shared" si="612"/>
        <v>2E-3</v>
      </c>
    </row>
    <row r="6103" spans="1:9">
      <c r="A6103" s="96" t="s">
        <v>5869</v>
      </c>
      <c r="B6103" s="191"/>
      <c r="C6103" s="98" t="s">
        <v>3676</v>
      </c>
      <c r="D6103" s="58"/>
      <c r="E6103" s="58"/>
      <c r="F6103" s="66" t="str">
        <f t="shared" si="610"/>
        <v>GR</v>
      </c>
      <c r="G6103" s="169">
        <f t="shared" si="611"/>
        <v>0.4</v>
      </c>
      <c r="H6103" s="192">
        <v>0.02</v>
      </c>
      <c r="I6103" s="169">
        <f t="shared" si="612"/>
        <v>8.0000000000000002E-3</v>
      </c>
    </row>
    <row r="6104" spans="1:9">
      <c r="A6104" s="96" t="s">
        <v>5869</v>
      </c>
      <c r="B6104" s="191"/>
      <c r="C6104" s="98" t="s">
        <v>2682</v>
      </c>
      <c r="D6104" s="58"/>
      <c r="E6104" s="58"/>
      <c r="F6104" s="66" t="str">
        <f t="shared" si="610"/>
        <v>grs</v>
      </c>
      <c r="G6104" s="169">
        <f t="shared" si="611"/>
        <v>1.5</v>
      </c>
      <c r="H6104" s="192">
        <v>0.08</v>
      </c>
      <c r="I6104" s="169">
        <f t="shared" si="612"/>
        <v>0.12</v>
      </c>
    </row>
    <row r="6105" spans="1:9">
      <c r="A6105" s="96" t="s">
        <v>5869</v>
      </c>
      <c r="B6105" s="191"/>
      <c r="C6105" s="98" t="s">
        <v>2683</v>
      </c>
      <c r="D6105" s="58"/>
      <c r="E6105" s="58"/>
      <c r="F6105" s="66" t="str">
        <f t="shared" si="610"/>
        <v>ml</v>
      </c>
      <c r="G6105" s="169">
        <f t="shared" si="611"/>
        <v>1.7999999999999999E-2</v>
      </c>
      <c r="H6105" s="192">
        <v>0.4</v>
      </c>
      <c r="I6105" s="169">
        <f t="shared" si="612"/>
        <v>7.1999999999999998E-3</v>
      </c>
    </row>
    <row r="6106" spans="1:9">
      <c r="A6106" s="96" t="s">
        <v>5869</v>
      </c>
      <c r="B6106" s="116" t="s">
        <v>4421</v>
      </c>
      <c r="C6106" s="117"/>
      <c r="D6106" s="118"/>
      <c r="E6106" s="118"/>
      <c r="F6106" s="119"/>
      <c r="G6106" s="120"/>
      <c r="H6106" s="121"/>
      <c r="I6106" s="134">
        <f>SUBTOTAL(9,I6074:I6098)</f>
        <v>7.4521113111333319</v>
      </c>
    </row>
    <row r="6107" spans="1:9">
      <c r="A6107" s="96" t="s">
        <v>5869</v>
      </c>
      <c r="B6107" s="157"/>
      <c r="C6107" s="187"/>
      <c r="D6107" s="129"/>
      <c r="E6107" s="129"/>
      <c r="F6107" s="188"/>
      <c r="G6107" s="137"/>
      <c r="H6107" s="188"/>
      <c r="I6107" s="161"/>
    </row>
    <row r="6108" spans="1:9" ht="14.25">
      <c r="A6108" s="440" t="s">
        <v>5892</v>
      </c>
      <c r="B6108" s="108" t="s">
        <v>4772</v>
      </c>
      <c r="D6108" s="172"/>
    </row>
    <row r="6109" spans="1:9">
      <c r="A6109" s="96" t="s">
        <v>5869</v>
      </c>
    </row>
    <row r="6110" spans="1:9" ht="25.5">
      <c r="A6110" s="96" t="s">
        <v>5869</v>
      </c>
      <c r="B6110" s="90" t="s">
        <v>5562</v>
      </c>
      <c r="C6110" s="23" t="s">
        <v>1406</v>
      </c>
      <c r="D6110" s="124"/>
      <c r="E6110" s="125"/>
      <c r="F6110" s="24" t="s">
        <v>1407</v>
      </c>
      <c r="G6110" s="51" t="s">
        <v>2730</v>
      </c>
      <c r="H6110" s="24" t="s">
        <v>4415</v>
      </c>
      <c r="I6110" s="24" t="s">
        <v>1403</v>
      </c>
    </row>
    <row r="6111" spans="1:9">
      <c r="A6111" s="96" t="s">
        <v>5869</v>
      </c>
      <c r="B6111" s="97" t="s">
        <v>4881</v>
      </c>
      <c r="C6111" s="98" t="s">
        <v>546</v>
      </c>
      <c r="D6111" s="124"/>
      <c r="E6111" s="125"/>
      <c r="F6111" s="66" t="str">
        <f t="shared" ref="F6111:F6142" si="613">+VLOOKUP(C6111,$C$7896:$P$9810,4,FALSE)</f>
        <v>PQ</v>
      </c>
      <c r="G6111" s="169">
        <f t="shared" ref="G6111:G6142" si="614">+VLOOKUP(C6111,$C$7896:$P$9810,13,FALSE)</f>
        <v>15</v>
      </c>
      <c r="H6111" s="180">
        <v>5.0000000000000001E-3</v>
      </c>
      <c r="I6111" s="169">
        <f t="shared" ref="I6111:I6142" si="615">G6111*H6111</f>
        <v>7.4999999999999997E-2</v>
      </c>
    </row>
    <row r="6112" spans="1:9">
      <c r="A6112" s="96" t="s">
        <v>5869</v>
      </c>
      <c r="B6112" s="97" t="s">
        <v>4944</v>
      </c>
      <c r="C6112" s="98" t="s">
        <v>1101</v>
      </c>
      <c r="D6112" s="124"/>
      <c r="E6112" s="125"/>
      <c r="F6112" s="66" t="str">
        <f t="shared" si="613"/>
        <v>UN</v>
      </c>
      <c r="G6112" s="169">
        <f t="shared" si="614"/>
        <v>0.3</v>
      </c>
      <c r="H6112" s="180">
        <v>1</v>
      </c>
      <c r="I6112" s="169">
        <f t="shared" si="615"/>
        <v>0.3</v>
      </c>
    </row>
    <row r="6113" spans="1:9">
      <c r="A6113" s="96" t="s">
        <v>5869</v>
      </c>
      <c r="B6113" s="97" t="s">
        <v>4951</v>
      </c>
      <c r="C6113" s="98" t="s">
        <v>5896</v>
      </c>
      <c r="D6113" s="124"/>
      <c r="E6113" s="125"/>
      <c r="F6113" s="66" t="str">
        <f t="shared" si="613"/>
        <v>UN</v>
      </c>
      <c r="G6113" s="169">
        <f t="shared" si="614"/>
        <v>1.22</v>
      </c>
      <c r="H6113" s="180">
        <v>5.0000000000000001E-3</v>
      </c>
      <c r="I6113" s="169">
        <f t="shared" si="615"/>
        <v>6.1000000000000004E-3</v>
      </c>
    </row>
    <row r="6114" spans="1:9">
      <c r="A6114" s="96" t="s">
        <v>5869</v>
      </c>
      <c r="B6114" s="97" t="s">
        <v>4956</v>
      </c>
      <c r="C6114" s="98" t="s">
        <v>323</v>
      </c>
      <c r="D6114" s="81"/>
      <c r="E6114" s="66"/>
      <c r="F6114" s="66" t="str">
        <f t="shared" si="613"/>
        <v>UN</v>
      </c>
      <c r="G6114" s="169">
        <f t="shared" si="614"/>
        <v>0.3</v>
      </c>
      <c r="H6114" s="180">
        <v>2E-3</v>
      </c>
      <c r="I6114" s="169">
        <f t="shared" si="615"/>
        <v>5.9999999999999995E-4</v>
      </c>
    </row>
    <row r="6115" spans="1:9">
      <c r="A6115" s="96" t="s">
        <v>5869</v>
      </c>
      <c r="B6115" s="97" t="s">
        <v>4951</v>
      </c>
      <c r="C6115" s="98" t="s">
        <v>1649</v>
      </c>
      <c r="D6115" s="111"/>
      <c r="E6115" s="173"/>
      <c r="F6115" s="66" t="str">
        <f t="shared" si="613"/>
        <v>UN</v>
      </c>
      <c r="G6115" s="169">
        <f t="shared" si="614"/>
        <v>16</v>
      </c>
      <c r="H6115" s="186">
        <v>4.0000000000000001E-3</v>
      </c>
      <c r="I6115" s="169">
        <f t="shared" si="615"/>
        <v>6.4000000000000001E-2</v>
      </c>
    </row>
    <row r="6116" spans="1:9">
      <c r="A6116" s="96" t="s">
        <v>5869</v>
      </c>
      <c r="B6116" s="97" t="s">
        <v>4878</v>
      </c>
      <c r="C6116" s="98" t="s">
        <v>1462</v>
      </c>
      <c r="D6116" s="111"/>
      <c r="E6116" s="173"/>
      <c r="F6116" s="66" t="str">
        <f t="shared" si="613"/>
        <v>UN</v>
      </c>
      <c r="G6116" s="169">
        <f t="shared" si="614"/>
        <v>10.63</v>
      </c>
      <c r="H6116" s="102">
        <v>0.02</v>
      </c>
      <c r="I6116" s="169">
        <f t="shared" si="615"/>
        <v>0.21260000000000001</v>
      </c>
    </row>
    <row r="6117" spans="1:9">
      <c r="A6117" s="96" t="s">
        <v>5869</v>
      </c>
      <c r="B6117" s="97" t="s">
        <v>5013</v>
      </c>
      <c r="C6117" s="98" t="s">
        <v>3687</v>
      </c>
      <c r="D6117" s="111"/>
      <c r="E6117" s="173"/>
      <c r="F6117" s="66" t="str">
        <f t="shared" si="613"/>
        <v>Und</v>
      </c>
      <c r="G6117" s="169">
        <f t="shared" si="614"/>
        <v>0.36</v>
      </c>
      <c r="H6117" s="190">
        <v>0.5</v>
      </c>
      <c r="I6117" s="169">
        <f t="shared" si="615"/>
        <v>0.18</v>
      </c>
    </row>
    <row r="6118" spans="1:9">
      <c r="A6118" s="96" t="s">
        <v>5869</v>
      </c>
      <c r="B6118" s="97" t="s">
        <v>5014</v>
      </c>
      <c r="C6118" s="98" t="s">
        <v>3688</v>
      </c>
      <c r="D6118" s="111"/>
      <c r="E6118" s="173"/>
      <c r="F6118" s="66" t="str">
        <f t="shared" si="613"/>
        <v>Und</v>
      </c>
      <c r="G6118" s="169">
        <f t="shared" si="614"/>
        <v>0.12380000000000001</v>
      </c>
      <c r="H6118" s="190">
        <v>3</v>
      </c>
      <c r="I6118" s="169">
        <f t="shared" si="615"/>
        <v>0.37140000000000001</v>
      </c>
    </row>
    <row r="6119" spans="1:9">
      <c r="A6119" s="96" t="s">
        <v>5869</v>
      </c>
      <c r="B6119" s="97" t="s">
        <v>5561</v>
      </c>
      <c r="C6119" s="98" t="s">
        <v>3689</v>
      </c>
      <c r="D6119" s="111"/>
      <c r="E6119" s="173"/>
      <c r="F6119" s="66" t="str">
        <f t="shared" si="613"/>
        <v>grs</v>
      </c>
      <c r="G6119" s="169">
        <f t="shared" si="614"/>
        <v>1.0275000000000001</v>
      </c>
      <c r="H6119" s="190">
        <v>0.12</v>
      </c>
      <c r="I6119" s="169">
        <f t="shared" si="615"/>
        <v>0.12330000000000001</v>
      </c>
    </row>
    <row r="6120" spans="1:9">
      <c r="A6120" s="96" t="s">
        <v>5869</v>
      </c>
      <c r="B6120" s="97" t="s">
        <v>4983</v>
      </c>
      <c r="C6120" s="98" t="s">
        <v>3690</v>
      </c>
      <c r="D6120" s="111"/>
      <c r="E6120" s="173"/>
      <c r="F6120" s="66" t="str">
        <f t="shared" si="613"/>
        <v>Und</v>
      </c>
      <c r="G6120" s="169">
        <f t="shared" si="614"/>
        <v>0.15460000000000002</v>
      </c>
      <c r="H6120" s="190">
        <v>12</v>
      </c>
      <c r="I6120" s="169">
        <f t="shared" si="615"/>
        <v>1.8552000000000002</v>
      </c>
    </row>
    <row r="6121" spans="1:9">
      <c r="A6121" s="96" t="s">
        <v>5869</v>
      </c>
      <c r="B6121" s="97" t="s">
        <v>5015</v>
      </c>
      <c r="C6121" s="98" t="s">
        <v>3691</v>
      </c>
      <c r="D6121" s="124"/>
      <c r="E6121" s="125"/>
      <c r="F6121" s="66" t="str">
        <f t="shared" si="613"/>
        <v>grs</v>
      </c>
      <c r="G6121" s="169">
        <f t="shared" si="614"/>
        <v>0.62649999999999995</v>
      </c>
      <c r="H6121" s="190">
        <v>0.8</v>
      </c>
      <c r="I6121" s="169">
        <f t="shared" si="615"/>
        <v>0.50119999999999998</v>
      </c>
    </row>
    <row r="6122" spans="1:9">
      <c r="A6122" s="96" t="s">
        <v>5869</v>
      </c>
      <c r="B6122" s="97" t="s">
        <v>5016</v>
      </c>
      <c r="C6122" s="98" t="s">
        <v>3692</v>
      </c>
      <c r="D6122" s="124"/>
      <c r="E6122" s="125"/>
      <c r="F6122" s="66" t="str">
        <f t="shared" si="613"/>
        <v>grs</v>
      </c>
      <c r="G6122" s="169">
        <f t="shared" si="614"/>
        <v>0.35399999999999998</v>
      </c>
      <c r="H6122" s="190">
        <v>0.25</v>
      </c>
      <c r="I6122" s="169">
        <f t="shared" si="615"/>
        <v>8.8499999999999995E-2</v>
      </c>
    </row>
    <row r="6123" spans="1:9">
      <c r="A6123" s="96" t="s">
        <v>5869</v>
      </c>
      <c r="B6123" s="183"/>
      <c r="C6123" s="98" t="s">
        <v>3693</v>
      </c>
      <c r="D6123" s="124"/>
      <c r="E6123" s="125"/>
      <c r="F6123" s="66" t="str">
        <f t="shared" si="613"/>
        <v>grs</v>
      </c>
      <c r="G6123" s="169">
        <f t="shared" si="614"/>
        <v>0.57250000000000001</v>
      </c>
      <c r="H6123" s="190">
        <v>0.55500000000000005</v>
      </c>
      <c r="I6123" s="169">
        <f t="shared" si="615"/>
        <v>0.31773750000000001</v>
      </c>
    </row>
    <row r="6124" spans="1:9">
      <c r="A6124" s="96" t="s">
        <v>5869</v>
      </c>
      <c r="B6124" s="183"/>
      <c r="C6124" s="98" t="s">
        <v>3694</v>
      </c>
      <c r="D6124" s="124"/>
      <c r="E6124" s="125"/>
      <c r="F6124" s="66" t="str">
        <f t="shared" si="613"/>
        <v>grs</v>
      </c>
      <c r="G6124" s="169">
        <f t="shared" si="614"/>
        <v>0.55459999999999998</v>
      </c>
      <c r="H6124" s="190">
        <v>4.8000000000000001E-2</v>
      </c>
      <c r="I6124" s="169">
        <f t="shared" si="615"/>
        <v>2.66208E-2</v>
      </c>
    </row>
    <row r="6125" spans="1:9">
      <c r="A6125" s="96" t="s">
        <v>5869</v>
      </c>
      <c r="B6125" s="183"/>
      <c r="C6125" s="98" t="s">
        <v>3695</v>
      </c>
      <c r="D6125" s="124"/>
      <c r="E6125" s="125"/>
      <c r="F6125" s="66" t="str">
        <f t="shared" si="613"/>
        <v>grs</v>
      </c>
      <c r="G6125" s="169">
        <f t="shared" si="614"/>
        <v>0.56259999999999999</v>
      </c>
      <c r="H6125" s="190">
        <v>0.20833333333333334</v>
      </c>
      <c r="I6125" s="169">
        <f t="shared" si="615"/>
        <v>0.11720833333333333</v>
      </c>
    </row>
    <row r="6126" spans="1:9">
      <c r="A6126" s="96" t="s">
        <v>5869</v>
      </c>
      <c r="B6126" s="183"/>
      <c r="C6126" s="98" t="s">
        <v>3696</v>
      </c>
      <c r="D6126" s="124"/>
      <c r="E6126" s="125"/>
      <c r="F6126" s="66" t="str">
        <f t="shared" si="613"/>
        <v>grs</v>
      </c>
      <c r="G6126" s="169">
        <f t="shared" si="614"/>
        <v>0.59</v>
      </c>
      <c r="H6126" s="190">
        <v>0.74</v>
      </c>
      <c r="I6126" s="169">
        <f t="shared" si="615"/>
        <v>0.43659999999999999</v>
      </c>
    </row>
    <row r="6127" spans="1:9">
      <c r="A6127" s="96" t="s">
        <v>5869</v>
      </c>
      <c r="B6127" s="183"/>
      <c r="C6127" s="98" t="s">
        <v>3697</v>
      </c>
      <c r="D6127" s="124"/>
      <c r="E6127" s="125"/>
      <c r="F6127" s="66" t="str">
        <f t="shared" si="613"/>
        <v>grs</v>
      </c>
      <c r="G6127" s="169">
        <f t="shared" si="614"/>
        <v>0.78800000000000003</v>
      </c>
      <c r="H6127" s="190">
        <v>6.0499999999999998E-2</v>
      </c>
      <c r="I6127" s="169">
        <f t="shared" si="615"/>
        <v>4.7674000000000001E-2</v>
      </c>
    </row>
    <row r="6128" spans="1:9">
      <c r="A6128" s="96" t="s">
        <v>5869</v>
      </c>
      <c r="B6128" s="183"/>
      <c r="C6128" s="98" t="s">
        <v>3698</v>
      </c>
      <c r="D6128" s="124"/>
      <c r="E6128" s="125"/>
      <c r="F6128" s="66" t="str">
        <f t="shared" si="613"/>
        <v>grs</v>
      </c>
      <c r="G6128" s="169">
        <f t="shared" si="614"/>
        <v>0.80259999999999998</v>
      </c>
      <c r="H6128" s="190">
        <v>0.115</v>
      </c>
      <c r="I6128" s="169">
        <f t="shared" si="615"/>
        <v>9.2299000000000006E-2</v>
      </c>
    </row>
    <row r="6129" spans="1:16">
      <c r="A6129" s="96" t="s">
        <v>5869</v>
      </c>
      <c r="B6129" s="183"/>
      <c r="C6129" s="98" t="s">
        <v>3699</v>
      </c>
      <c r="D6129" s="124"/>
      <c r="E6129" s="125"/>
      <c r="F6129" s="66" t="str">
        <f t="shared" si="613"/>
        <v>ml</v>
      </c>
      <c r="G6129" s="169">
        <f t="shared" si="614"/>
        <v>3.3399999999999997E-3</v>
      </c>
      <c r="H6129" s="190">
        <v>63.166670000000003</v>
      </c>
      <c r="I6129" s="169">
        <f t="shared" si="615"/>
        <v>0.21097667779999998</v>
      </c>
    </row>
    <row r="6130" spans="1:16">
      <c r="A6130" s="96" t="s">
        <v>5869</v>
      </c>
      <c r="B6130" s="183"/>
      <c r="C6130" s="98" t="s">
        <v>3700</v>
      </c>
      <c r="D6130" s="124"/>
      <c r="E6130" s="125"/>
      <c r="F6130" s="66" t="str">
        <f t="shared" si="613"/>
        <v>Und</v>
      </c>
      <c r="G6130" s="169">
        <f t="shared" si="614"/>
        <v>1</v>
      </c>
      <c r="H6130" s="190">
        <v>2</v>
      </c>
      <c r="I6130" s="169">
        <f t="shared" si="615"/>
        <v>2</v>
      </c>
    </row>
    <row r="6131" spans="1:16">
      <c r="A6131" s="96" t="s">
        <v>5869</v>
      </c>
      <c r="B6131" s="183"/>
      <c r="C6131" s="98" t="s">
        <v>3701</v>
      </c>
      <c r="D6131" s="124"/>
      <c r="E6131" s="125"/>
      <c r="F6131" s="66" t="str">
        <f t="shared" si="613"/>
        <v>Und</v>
      </c>
      <c r="G6131" s="169">
        <f t="shared" si="614"/>
        <v>8.4000000000000005E-2</v>
      </c>
      <c r="H6131" s="190">
        <v>1</v>
      </c>
      <c r="I6131" s="169">
        <f t="shared" si="615"/>
        <v>8.4000000000000005E-2</v>
      </c>
    </row>
    <row r="6132" spans="1:16">
      <c r="A6132" s="96" t="s">
        <v>5869</v>
      </c>
      <c r="B6132" s="183"/>
      <c r="C6132" s="98" t="s">
        <v>3702</v>
      </c>
      <c r="D6132" s="124"/>
      <c r="E6132" s="125"/>
      <c r="F6132" s="66" t="str">
        <f t="shared" si="613"/>
        <v>Und</v>
      </c>
      <c r="G6132" s="169">
        <f t="shared" si="614"/>
        <v>3.7</v>
      </c>
      <c r="H6132" s="190">
        <v>0.01</v>
      </c>
      <c r="I6132" s="169">
        <f t="shared" si="615"/>
        <v>3.7000000000000005E-2</v>
      </c>
    </row>
    <row r="6133" spans="1:16">
      <c r="A6133" s="96" t="s">
        <v>5869</v>
      </c>
      <c r="B6133" s="183"/>
      <c r="C6133" s="98" t="s">
        <v>2672</v>
      </c>
      <c r="D6133" s="124"/>
      <c r="E6133" s="125"/>
      <c r="F6133" s="66" t="str">
        <f t="shared" si="613"/>
        <v>grs</v>
      </c>
      <c r="G6133" s="169">
        <f t="shared" si="614"/>
        <v>2.6280000000000001</v>
      </c>
      <c r="H6133" s="190">
        <v>0.1</v>
      </c>
      <c r="I6133" s="169">
        <f t="shared" si="615"/>
        <v>0.26280000000000003</v>
      </c>
    </row>
    <row r="6134" spans="1:16">
      <c r="A6134" s="96" t="s">
        <v>5869</v>
      </c>
      <c r="B6134" s="183"/>
      <c r="C6134" s="98" t="s">
        <v>2673</v>
      </c>
      <c r="D6134" s="124"/>
      <c r="E6134" s="125"/>
      <c r="F6134" s="66" t="str">
        <f t="shared" si="613"/>
        <v>ml</v>
      </c>
      <c r="G6134" s="169">
        <f t="shared" si="614"/>
        <v>7.4340000000000003E-2</v>
      </c>
      <c r="H6134" s="190">
        <v>0.5</v>
      </c>
      <c r="I6134" s="169">
        <f t="shared" si="615"/>
        <v>3.7170000000000002E-2</v>
      </c>
    </row>
    <row r="6135" spans="1:16">
      <c r="A6135" s="96" t="s">
        <v>5869</v>
      </c>
      <c r="B6135" s="97"/>
      <c r="C6135" s="98" t="s">
        <v>2674</v>
      </c>
      <c r="D6135" s="163"/>
      <c r="E6135" s="58"/>
      <c r="F6135" s="66" t="str">
        <f t="shared" si="613"/>
        <v>ml</v>
      </c>
      <c r="G6135" s="169">
        <f t="shared" si="614"/>
        <v>2.7499999999999998E-3</v>
      </c>
      <c r="H6135" s="99">
        <v>1.5</v>
      </c>
      <c r="I6135" s="169">
        <f t="shared" si="615"/>
        <v>4.1250000000000002E-3</v>
      </c>
    </row>
    <row r="6136" spans="1:16">
      <c r="A6136" s="96" t="s">
        <v>5869</v>
      </c>
      <c r="B6136" s="191"/>
      <c r="C6136" s="98" t="s">
        <v>3642</v>
      </c>
      <c r="D6136" s="58"/>
      <c r="E6136" s="58"/>
      <c r="F6136" s="66" t="str">
        <f t="shared" si="613"/>
        <v>GR</v>
      </c>
      <c r="G6136" s="169">
        <f t="shared" si="614"/>
        <v>1.18</v>
      </c>
      <c r="H6136" s="192">
        <v>0.02</v>
      </c>
      <c r="I6136" s="169">
        <f t="shared" si="615"/>
        <v>2.3599999999999999E-2</v>
      </c>
    </row>
    <row r="6137" spans="1:16" s="44" customFormat="1">
      <c r="A6137" s="96" t="s">
        <v>5869</v>
      </c>
      <c r="B6137" s="191"/>
      <c r="C6137" s="98" t="s">
        <v>3644</v>
      </c>
      <c r="D6137" s="58"/>
      <c r="E6137" s="58"/>
      <c r="F6137" s="66" t="str">
        <f t="shared" si="613"/>
        <v>GR</v>
      </c>
      <c r="G6137" s="169">
        <f t="shared" si="614"/>
        <v>0.2</v>
      </c>
      <c r="H6137" s="192">
        <v>0.02</v>
      </c>
      <c r="I6137" s="169">
        <f t="shared" si="615"/>
        <v>4.0000000000000001E-3</v>
      </c>
      <c r="P6137" s="82"/>
    </row>
    <row r="6138" spans="1:16">
      <c r="A6138" s="96" t="s">
        <v>5869</v>
      </c>
      <c r="B6138" s="191"/>
      <c r="C6138" s="98" t="s">
        <v>3645</v>
      </c>
      <c r="D6138" s="58"/>
      <c r="E6138" s="58"/>
      <c r="F6138" s="66" t="str">
        <f t="shared" si="613"/>
        <v>ML</v>
      </c>
      <c r="G6138" s="169">
        <f t="shared" si="614"/>
        <v>6.4999999999999997E-3</v>
      </c>
      <c r="H6138" s="192">
        <v>0.2</v>
      </c>
      <c r="I6138" s="169">
        <f t="shared" si="615"/>
        <v>1.2999999999999999E-3</v>
      </c>
    </row>
    <row r="6139" spans="1:16">
      <c r="A6139" s="96" t="s">
        <v>5869</v>
      </c>
      <c r="B6139" s="191"/>
      <c r="C6139" s="98" t="s">
        <v>3675</v>
      </c>
      <c r="D6139" s="58"/>
      <c r="E6139" s="58"/>
      <c r="F6139" s="66" t="str">
        <f t="shared" si="613"/>
        <v>KG</v>
      </c>
      <c r="G6139" s="169">
        <f t="shared" si="614"/>
        <v>0.2</v>
      </c>
      <c r="H6139" s="192">
        <v>0.01</v>
      </c>
      <c r="I6139" s="169">
        <f t="shared" si="615"/>
        <v>2E-3</v>
      </c>
    </row>
    <row r="6140" spans="1:16">
      <c r="A6140" s="96" t="s">
        <v>5869</v>
      </c>
      <c r="B6140" s="191"/>
      <c r="C6140" s="98" t="s">
        <v>3676</v>
      </c>
      <c r="D6140" s="58"/>
      <c r="E6140" s="58"/>
      <c r="F6140" s="66" t="str">
        <f t="shared" si="613"/>
        <v>GR</v>
      </c>
      <c r="G6140" s="169">
        <f t="shared" si="614"/>
        <v>0.4</v>
      </c>
      <c r="H6140" s="192">
        <v>0.02</v>
      </c>
      <c r="I6140" s="169">
        <f t="shared" si="615"/>
        <v>8.0000000000000002E-3</v>
      </c>
    </row>
    <row r="6141" spans="1:16">
      <c r="A6141" s="96" t="s">
        <v>5869</v>
      </c>
      <c r="B6141" s="191"/>
      <c r="C6141" s="98" t="s">
        <v>2682</v>
      </c>
      <c r="D6141" s="58"/>
      <c r="E6141" s="58"/>
      <c r="F6141" s="66" t="str">
        <f t="shared" si="613"/>
        <v>grs</v>
      </c>
      <c r="G6141" s="169">
        <f t="shared" si="614"/>
        <v>1.5</v>
      </c>
      <c r="H6141" s="192">
        <v>0.08</v>
      </c>
      <c r="I6141" s="169">
        <f t="shared" si="615"/>
        <v>0.12</v>
      </c>
    </row>
    <row r="6142" spans="1:16">
      <c r="A6142" s="96" t="s">
        <v>5869</v>
      </c>
      <c r="B6142" s="191"/>
      <c r="C6142" s="98" t="s">
        <v>2683</v>
      </c>
      <c r="D6142" s="58"/>
      <c r="E6142" s="58"/>
      <c r="F6142" s="66" t="str">
        <f t="shared" si="613"/>
        <v>ml</v>
      </c>
      <c r="G6142" s="169">
        <f t="shared" si="614"/>
        <v>1.7999999999999999E-2</v>
      </c>
      <c r="H6142" s="192">
        <v>0.4</v>
      </c>
      <c r="I6142" s="169">
        <f t="shared" si="615"/>
        <v>7.1999999999999998E-3</v>
      </c>
    </row>
    <row r="6143" spans="1:16">
      <c r="A6143" s="96" t="s">
        <v>5869</v>
      </c>
      <c r="B6143" s="116" t="s">
        <v>4421</v>
      </c>
      <c r="C6143" s="117"/>
      <c r="D6143" s="118"/>
      <c r="E6143" s="118"/>
      <c r="F6143" s="119"/>
      <c r="G6143" s="120"/>
      <c r="H6143" s="121"/>
      <c r="I6143" s="134">
        <f>SUBTOTAL(9,I6111:I6135)</f>
        <v>7.4521113111333319</v>
      </c>
    </row>
    <row r="6144" spans="1:16">
      <c r="A6144" s="96" t="s">
        <v>5869</v>
      </c>
      <c r="B6144" s="157"/>
      <c r="C6144" s="187"/>
      <c r="D6144" s="129"/>
      <c r="E6144" s="129"/>
      <c r="F6144" s="188"/>
      <c r="G6144" s="137"/>
      <c r="H6144" s="188"/>
      <c r="I6144" s="161"/>
    </row>
    <row r="6145" spans="1:9" ht="14.25">
      <c r="A6145" s="440" t="s">
        <v>5892</v>
      </c>
      <c r="B6145" s="108" t="s">
        <v>4773</v>
      </c>
      <c r="D6145" s="172"/>
    </row>
    <row r="6146" spans="1:9">
      <c r="A6146" s="96" t="s">
        <v>5869</v>
      </c>
    </row>
    <row r="6147" spans="1:9" ht="25.5">
      <c r="A6147" s="96" t="s">
        <v>5869</v>
      </c>
      <c r="B6147" s="90" t="s">
        <v>5562</v>
      </c>
      <c r="C6147" s="23" t="s">
        <v>1406</v>
      </c>
      <c r="D6147" s="124"/>
      <c r="E6147" s="125"/>
      <c r="F6147" s="24" t="s">
        <v>1407</v>
      </c>
      <c r="G6147" s="51" t="s">
        <v>2730</v>
      </c>
      <c r="H6147" s="24" t="s">
        <v>4415</v>
      </c>
      <c r="I6147" s="24" t="s">
        <v>1403</v>
      </c>
    </row>
    <row r="6148" spans="1:9">
      <c r="A6148" s="96" t="s">
        <v>5869</v>
      </c>
      <c r="B6148" s="97" t="s">
        <v>4884</v>
      </c>
      <c r="C6148" s="126" t="s">
        <v>520</v>
      </c>
      <c r="D6148" s="124"/>
      <c r="E6148" s="125"/>
      <c r="F6148" s="66" t="str">
        <f t="shared" ref="F6148:F6158" si="616">+VLOOKUP(C6148,$C$7896:$P$9810,4,FALSE)</f>
        <v>UN</v>
      </c>
      <c r="G6148" s="169">
        <f t="shared" ref="G6148:G6158" si="617">+VLOOKUP(C6148,$C$7896:$P$9810,13,FALSE)</f>
        <v>8.7499999999999994E-2</v>
      </c>
      <c r="H6148" s="180">
        <v>1</v>
      </c>
      <c r="I6148" s="169">
        <f t="shared" ref="I6148:I6158" si="618">G6148*H6148</f>
        <v>8.7499999999999994E-2</v>
      </c>
    </row>
    <row r="6149" spans="1:9">
      <c r="A6149" s="96" t="s">
        <v>5869</v>
      </c>
      <c r="B6149" s="97" t="s">
        <v>4879</v>
      </c>
      <c r="C6149" s="98" t="s">
        <v>545</v>
      </c>
      <c r="D6149" s="124"/>
      <c r="E6149" s="125"/>
      <c r="F6149" s="66" t="str">
        <f t="shared" si="616"/>
        <v>CM3</v>
      </c>
      <c r="G6149" s="169">
        <f t="shared" si="617"/>
        <v>8.6999999999999994E-3</v>
      </c>
      <c r="H6149" s="180">
        <v>10</v>
      </c>
      <c r="I6149" s="169">
        <f t="shared" si="618"/>
        <v>8.6999999999999994E-2</v>
      </c>
    </row>
    <row r="6150" spans="1:9">
      <c r="A6150" s="96" t="s">
        <v>5869</v>
      </c>
      <c r="B6150" s="97" t="s">
        <v>4881</v>
      </c>
      <c r="C6150" s="98" t="s">
        <v>546</v>
      </c>
      <c r="D6150" s="124"/>
      <c r="E6150" s="125"/>
      <c r="F6150" s="66" t="str">
        <f t="shared" si="616"/>
        <v>PQ</v>
      </c>
      <c r="G6150" s="169">
        <f t="shared" si="617"/>
        <v>15</v>
      </c>
      <c r="H6150" s="180">
        <v>5.0000000000000001E-3</v>
      </c>
      <c r="I6150" s="169">
        <f t="shared" si="618"/>
        <v>7.4999999999999997E-2</v>
      </c>
    </row>
    <row r="6151" spans="1:9">
      <c r="A6151" s="96" t="s">
        <v>5869</v>
      </c>
      <c r="B6151" s="97" t="s">
        <v>4944</v>
      </c>
      <c r="C6151" s="98" t="s">
        <v>1101</v>
      </c>
      <c r="D6151" s="81"/>
      <c r="E6151" s="66"/>
      <c r="F6151" s="66" t="str">
        <f t="shared" si="616"/>
        <v>UN</v>
      </c>
      <c r="G6151" s="169">
        <f t="shared" si="617"/>
        <v>0.3</v>
      </c>
      <c r="H6151" s="180">
        <v>1</v>
      </c>
      <c r="I6151" s="169">
        <f t="shared" si="618"/>
        <v>0.3</v>
      </c>
    </row>
    <row r="6152" spans="1:9">
      <c r="A6152" s="96" t="s">
        <v>5869</v>
      </c>
      <c r="B6152" s="97" t="s">
        <v>4951</v>
      </c>
      <c r="C6152" s="98" t="s">
        <v>5896</v>
      </c>
      <c r="D6152" s="111"/>
      <c r="E6152" s="173"/>
      <c r="F6152" s="66" t="str">
        <f t="shared" si="616"/>
        <v>UN</v>
      </c>
      <c r="G6152" s="169">
        <f t="shared" si="617"/>
        <v>1.22</v>
      </c>
      <c r="H6152" s="180">
        <v>5.0000000000000001E-3</v>
      </c>
      <c r="I6152" s="169">
        <f t="shared" si="618"/>
        <v>6.1000000000000004E-3</v>
      </c>
    </row>
    <row r="6153" spans="1:9">
      <c r="A6153" s="96" t="s">
        <v>5869</v>
      </c>
      <c r="B6153" s="97" t="s">
        <v>5011</v>
      </c>
      <c r="C6153" s="98" t="s">
        <v>179</v>
      </c>
      <c r="D6153" s="111"/>
      <c r="E6153" s="173"/>
      <c r="F6153" s="66" t="str">
        <f t="shared" si="616"/>
        <v>Cj</v>
      </c>
      <c r="G6153" s="169">
        <f t="shared" si="617"/>
        <v>4.7750000000000001E-2</v>
      </c>
      <c r="H6153" s="180">
        <v>1</v>
      </c>
      <c r="I6153" s="169">
        <f t="shared" si="618"/>
        <v>4.7750000000000001E-2</v>
      </c>
    </row>
    <row r="6154" spans="1:9">
      <c r="A6154" s="96" t="s">
        <v>5869</v>
      </c>
      <c r="B6154" s="97" t="s">
        <v>5561</v>
      </c>
      <c r="C6154" s="98" t="s">
        <v>181</v>
      </c>
      <c r="D6154" s="111"/>
      <c r="E6154" s="173"/>
      <c r="F6154" s="66" t="str">
        <f t="shared" si="616"/>
        <v>Cj</v>
      </c>
      <c r="G6154" s="169">
        <f t="shared" si="617"/>
        <v>2.8</v>
      </c>
      <c r="H6154" s="180">
        <v>1</v>
      </c>
      <c r="I6154" s="169">
        <f t="shared" si="618"/>
        <v>2.8</v>
      </c>
    </row>
    <row r="6155" spans="1:9">
      <c r="A6155" s="96" t="s">
        <v>5869</v>
      </c>
      <c r="B6155" s="97" t="s">
        <v>5020</v>
      </c>
      <c r="C6155" s="98" t="s">
        <v>3675</v>
      </c>
      <c r="D6155" s="111"/>
      <c r="E6155" s="173"/>
      <c r="F6155" s="66" t="str">
        <f t="shared" si="616"/>
        <v>KG</v>
      </c>
      <c r="G6155" s="169">
        <f t="shared" si="617"/>
        <v>0.2</v>
      </c>
      <c r="H6155" s="192">
        <v>0.01</v>
      </c>
      <c r="I6155" s="169">
        <f t="shared" si="618"/>
        <v>2E-3</v>
      </c>
    </row>
    <row r="6156" spans="1:9">
      <c r="A6156" s="96" t="s">
        <v>5869</v>
      </c>
      <c r="B6156" s="97" t="s">
        <v>5021</v>
      </c>
      <c r="C6156" s="98" t="s">
        <v>3676</v>
      </c>
      <c r="D6156" s="111"/>
      <c r="E6156" s="173"/>
      <c r="F6156" s="66" t="str">
        <f t="shared" si="616"/>
        <v>GR</v>
      </c>
      <c r="G6156" s="169">
        <f t="shared" si="617"/>
        <v>0.4</v>
      </c>
      <c r="H6156" s="192">
        <v>0.02</v>
      </c>
      <c r="I6156" s="169">
        <f t="shared" si="618"/>
        <v>8.0000000000000002E-3</v>
      </c>
    </row>
    <row r="6157" spans="1:9">
      <c r="A6157" s="96" t="s">
        <v>5869</v>
      </c>
      <c r="B6157" s="97" t="s">
        <v>4951</v>
      </c>
      <c r="C6157" s="98" t="s">
        <v>1649</v>
      </c>
      <c r="D6157" s="124"/>
      <c r="E6157" s="125"/>
      <c r="F6157" s="66" t="str">
        <f t="shared" si="616"/>
        <v>UN</v>
      </c>
      <c r="G6157" s="169">
        <f t="shared" si="617"/>
        <v>16</v>
      </c>
      <c r="H6157" s="186">
        <v>4.0000000000000001E-3</v>
      </c>
      <c r="I6157" s="169">
        <f t="shared" si="618"/>
        <v>6.4000000000000001E-2</v>
      </c>
    </row>
    <row r="6158" spans="1:9">
      <c r="A6158" s="96" t="s">
        <v>5869</v>
      </c>
      <c r="B6158" s="97" t="s">
        <v>4878</v>
      </c>
      <c r="C6158" s="98" t="s">
        <v>1462</v>
      </c>
      <c r="D6158" s="124"/>
      <c r="E6158" s="125"/>
      <c r="F6158" s="66" t="str">
        <f t="shared" si="616"/>
        <v>UN</v>
      </c>
      <c r="G6158" s="169">
        <f t="shared" si="617"/>
        <v>10.63</v>
      </c>
      <c r="H6158" s="102">
        <v>0.02</v>
      </c>
      <c r="I6158" s="169">
        <f t="shared" si="618"/>
        <v>0.21260000000000001</v>
      </c>
    </row>
    <row r="6159" spans="1:9">
      <c r="A6159" s="96" t="s">
        <v>5869</v>
      </c>
      <c r="B6159" s="116" t="s">
        <v>4421</v>
      </c>
      <c r="C6159" s="117"/>
      <c r="D6159" s="118"/>
      <c r="E6159" s="118"/>
      <c r="F6159" s="119"/>
      <c r="G6159" s="120"/>
      <c r="H6159" s="121"/>
      <c r="I6159" s="134">
        <f>SUBTOTAL(9,I6148:I6158)</f>
        <v>3.6899499999999996</v>
      </c>
    </row>
    <row r="6160" spans="1:9">
      <c r="A6160" s="96" t="s">
        <v>5869</v>
      </c>
      <c r="B6160" s="157"/>
      <c r="C6160" s="187"/>
      <c r="D6160" s="129"/>
      <c r="E6160" s="129"/>
      <c r="F6160" s="188"/>
      <c r="G6160" s="137"/>
      <c r="H6160" s="188"/>
      <c r="I6160" s="161"/>
    </row>
    <row r="6161" spans="1:9" ht="14.25">
      <c r="A6161" s="440" t="s">
        <v>5892</v>
      </c>
      <c r="B6161" s="108" t="s">
        <v>4774</v>
      </c>
      <c r="D6161" s="172"/>
    </row>
    <row r="6162" spans="1:9">
      <c r="A6162" s="96" t="s">
        <v>5869</v>
      </c>
    </row>
    <row r="6163" spans="1:9" ht="25.5">
      <c r="A6163" s="96" t="s">
        <v>5869</v>
      </c>
      <c r="B6163" s="90" t="s">
        <v>5562</v>
      </c>
      <c r="C6163" s="23" t="s">
        <v>1406</v>
      </c>
      <c r="D6163" s="124"/>
      <c r="E6163" s="125"/>
      <c r="F6163" s="24" t="s">
        <v>1407</v>
      </c>
      <c r="G6163" s="51" t="s">
        <v>2730</v>
      </c>
      <c r="H6163" s="24" t="s">
        <v>4415</v>
      </c>
      <c r="I6163" s="24" t="s">
        <v>1403</v>
      </c>
    </row>
    <row r="6164" spans="1:9">
      <c r="A6164" s="96" t="s">
        <v>5869</v>
      </c>
      <c r="B6164" s="97" t="s">
        <v>4879</v>
      </c>
      <c r="C6164" s="98" t="s">
        <v>545</v>
      </c>
      <c r="D6164" s="124"/>
      <c r="E6164" s="125"/>
      <c r="F6164" s="66" t="str">
        <f t="shared" ref="F6164:F6173" si="619">+VLOOKUP(C6164,$C$7896:$P$9810,4,FALSE)</f>
        <v>CM3</v>
      </c>
      <c r="G6164" s="169">
        <f t="shared" ref="G6164:G6173" si="620">+VLOOKUP(C6164,$C$7896:$P$9810,13,FALSE)</f>
        <v>8.6999999999999994E-3</v>
      </c>
      <c r="H6164" s="180">
        <v>10</v>
      </c>
      <c r="I6164" s="169">
        <f t="shared" ref="I6164:I6173" si="621">G6164*H6164</f>
        <v>8.6999999999999994E-2</v>
      </c>
    </row>
    <row r="6165" spans="1:9">
      <c r="A6165" s="96" t="s">
        <v>5869</v>
      </c>
      <c r="B6165" s="97" t="s">
        <v>4881</v>
      </c>
      <c r="C6165" s="98" t="s">
        <v>546</v>
      </c>
      <c r="D6165" s="124"/>
      <c r="E6165" s="125"/>
      <c r="F6165" s="66" t="str">
        <f t="shared" si="619"/>
        <v>PQ</v>
      </c>
      <c r="G6165" s="169">
        <f t="shared" si="620"/>
        <v>15</v>
      </c>
      <c r="H6165" s="180">
        <v>5.0000000000000001E-3</v>
      </c>
      <c r="I6165" s="169">
        <f t="shared" si="621"/>
        <v>7.4999999999999997E-2</v>
      </c>
    </row>
    <row r="6166" spans="1:9">
      <c r="A6166" s="96" t="s">
        <v>5869</v>
      </c>
      <c r="B6166" s="97" t="s">
        <v>4944</v>
      </c>
      <c r="C6166" s="98" t="s">
        <v>1101</v>
      </c>
      <c r="D6166" s="81"/>
      <c r="E6166" s="66"/>
      <c r="F6166" s="66" t="str">
        <f t="shared" si="619"/>
        <v>UN</v>
      </c>
      <c r="G6166" s="169">
        <f t="shared" si="620"/>
        <v>0.3</v>
      </c>
      <c r="H6166" s="180">
        <v>1</v>
      </c>
      <c r="I6166" s="169">
        <f t="shared" si="621"/>
        <v>0.3</v>
      </c>
    </row>
    <row r="6167" spans="1:9">
      <c r="A6167" s="96" t="s">
        <v>5869</v>
      </c>
      <c r="B6167" s="97" t="s">
        <v>4951</v>
      </c>
      <c r="C6167" s="98" t="s">
        <v>5896</v>
      </c>
      <c r="D6167" s="111"/>
      <c r="E6167" s="173"/>
      <c r="F6167" s="66" t="str">
        <f t="shared" si="619"/>
        <v>UN</v>
      </c>
      <c r="G6167" s="169">
        <f t="shared" si="620"/>
        <v>1.22</v>
      </c>
      <c r="H6167" s="180">
        <v>5.0000000000000001E-3</v>
      </c>
      <c r="I6167" s="169">
        <f t="shared" si="621"/>
        <v>6.1000000000000004E-3</v>
      </c>
    </row>
    <row r="6168" spans="1:9">
      <c r="A6168" s="96" t="s">
        <v>5869</v>
      </c>
      <c r="B6168" s="97" t="s">
        <v>5011</v>
      </c>
      <c r="C6168" s="98" t="s">
        <v>179</v>
      </c>
      <c r="D6168" s="111"/>
      <c r="E6168" s="173"/>
      <c r="F6168" s="66" t="str">
        <f t="shared" si="619"/>
        <v>Cj</v>
      </c>
      <c r="G6168" s="169">
        <f t="shared" si="620"/>
        <v>4.7750000000000001E-2</v>
      </c>
      <c r="H6168" s="180">
        <v>1</v>
      </c>
      <c r="I6168" s="169">
        <f t="shared" si="621"/>
        <v>4.7750000000000001E-2</v>
      </c>
    </row>
    <row r="6169" spans="1:9">
      <c r="A6169" s="96" t="s">
        <v>5869</v>
      </c>
      <c r="B6169" s="97" t="s">
        <v>5561</v>
      </c>
      <c r="C6169" s="98" t="s">
        <v>181</v>
      </c>
      <c r="D6169" s="111"/>
      <c r="E6169" s="173"/>
      <c r="F6169" s="66" t="str">
        <f t="shared" si="619"/>
        <v>Cj</v>
      </c>
      <c r="G6169" s="169">
        <f t="shared" si="620"/>
        <v>2.8</v>
      </c>
      <c r="H6169" s="180">
        <v>1</v>
      </c>
      <c r="I6169" s="169">
        <f t="shared" si="621"/>
        <v>2.8</v>
      </c>
    </row>
    <row r="6170" spans="1:9">
      <c r="A6170" s="96" t="s">
        <v>5869</v>
      </c>
      <c r="B6170" s="97" t="s">
        <v>5020</v>
      </c>
      <c r="C6170" s="98" t="s">
        <v>3675</v>
      </c>
      <c r="D6170" s="111"/>
      <c r="E6170" s="173"/>
      <c r="F6170" s="66" t="str">
        <f t="shared" si="619"/>
        <v>KG</v>
      </c>
      <c r="G6170" s="169">
        <f t="shared" si="620"/>
        <v>0.2</v>
      </c>
      <c r="H6170" s="192">
        <v>0.01</v>
      </c>
      <c r="I6170" s="169">
        <f t="shared" si="621"/>
        <v>2E-3</v>
      </c>
    </row>
    <row r="6171" spans="1:9">
      <c r="A6171" s="96" t="s">
        <v>5869</v>
      </c>
      <c r="B6171" s="97" t="s">
        <v>5021</v>
      </c>
      <c r="C6171" s="98" t="s">
        <v>3676</v>
      </c>
      <c r="D6171" s="111"/>
      <c r="E6171" s="173"/>
      <c r="F6171" s="66" t="str">
        <f t="shared" si="619"/>
        <v>GR</v>
      </c>
      <c r="G6171" s="169">
        <f t="shared" si="620"/>
        <v>0.4</v>
      </c>
      <c r="H6171" s="192">
        <v>0.02</v>
      </c>
      <c r="I6171" s="169">
        <f t="shared" si="621"/>
        <v>8.0000000000000002E-3</v>
      </c>
    </row>
    <row r="6172" spans="1:9">
      <c r="A6172" s="96" t="s">
        <v>5869</v>
      </c>
      <c r="B6172" s="97" t="s">
        <v>4951</v>
      </c>
      <c r="C6172" s="98" t="s">
        <v>1649</v>
      </c>
      <c r="D6172" s="111"/>
      <c r="E6172" s="173"/>
      <c r="F6172" s="66" t="str">
        <f t="shared" si="619"/>
        <v>UN</v>
      </c>
      <c r="G6172" s="169">
        <f t="shared" si="620"/>
        <v>16</v>
      </c>
      <c r="H6172" s="186">
        <v>4.0000000000000001E-3</v>
      </c>
      <c r="I6172" s="169">
        <f t="shared" si="621"/>
        <v>6.4000000000000001E-2</v>
      </c>
    </row>
    <row r="6173" spans="1:9">
      <c r="A6173" s="96" t="s">
        <v>5869</v>
      </c>
      <c r="B6173" s="97" t="s">
        <v>4878</v>
      </c>
      <c r="C6173" s="98" t="s">
        <v>1462</v>
      </c>
      <c r="D6173" s="124"/>
      <c r="E6173" s="125"/>
      <c r="F6173" s="66" t="str">
        <f t="shared" si="619"/>
        <v>UN</v>
      </c>
      <c r="G6173" s="169">
        <f t="shared" si="620"/>
        <v>10.63</v>
      </c>
      <c r="H6173" s="102">
        <v>0.02</v>
      </c>
      <c r="I6173" s="169">
        <f t="shared" si="621"/>
        <v>0.21260000000000001</v>
      </c>
    </row>
    <row r="6174" spans="1:9">
      <c r="A6174" s="96" t="s">
        <v>5869</v>
      </c>
      <c r="B6174" s="116" t="s">
        <v>4421</v>
      </c>
      <c r="C6174" s="117"/>
      <c r="D6174" s="118"/>
      <c r="E6174" s="118"/>
      <c r="F6174" s="119"/>
      <c r="G6174" s="120"/>
      <c r="H6174" s="121"/>
      <c r="I6174" s="134">
        <f>SUBTOTAL(9,I6164:I6173)</f>
        <v>3.6024499999999997</v>
      </c>
    </row>
    <row r="6175" spans="1:9">
      <c r="A6175" s="96" t="s">
        <v>5869</v>
      </c>
      <c r="B6175" s="157"/>
      <c r="C6175" s="187"/>
      <c r="D6175" s="129"/>
      <c r="E6175" s="129"/>
      <c r="F6175" s="188"/>
      <c r="G6175" s="137"/>
      <c r="H6175" s="188"/>
      <c r="I6175" s="161"/>
    </row>
    <row r="6176" spans="1:9" ht="14.25">
      <c r="A6176" s="440" t="s">
        <v>5892</v>
      </c>
      <c r="B6176" s="108" t="s">
        <v>4775</v>
      </c>
      <c r="D6176" s="172"/>
    </row>
    <row r="6177" spans="1:9">
      <c r="A6177" s="96" t="s">
        <v>5869</v>
      </c>
    </row>
    <row r="6178" spans="1:9" ht="25.5">
      <c r="A6178" s="96" t="s">
        <v>5869</v>
      </c>
      <c r="B6178" s="90" t="s">
        <v>5562</v>
      </c>
      <c r="C6178" s="23" t="s">
        <v>1406</v>
      </c>
      <c r="D6178" s="124"/>
      <c r="E6178" s="125"/>
      <c r="F6178" s="24" t="s">
        <v>1407</v>
      </c>
      <c r="G6178" s="51" t="s">
        <v>2730</v>
      </c>
      <c r="H6178" s="24" t="s">
        <v>4415</v>
      </c>
      <c r="I6178" s="24" t="s">
        <v>1403</v>
      </c>
    </row>
    <row r="6179" spans="1:9">
      <c r="A6179" s="96" t="s">
        <v>5869</v>
      </c>
      <c r="B6179" s="97" t="s">
        <v>4881</v>
      </c>
      <c r="C6179" s="98" t="s">
        <v>546</v>
      </c>
      <c r="D6179" s="124"/>
      <c r="E6179" s="125"/>
      <c r="F6179" s="66" t="str">
        <f t="shared" ref="F6179:F6197" si="622">+VLOOKUP(C6179,$C$7896:$P$9810,4,FALSE)</f>
        <v>PQ</v>
      </c>
      <c r="G6179" s="169">
        <f t="shared" ref="G6179:G6197" si="623">+VLOOKUP(C6179,$C$7896:$P$9810,13,FALSE)</f>
        <v>15</v>
      </c>
      <c r="H6179" s="180">
        <v>5.0000000000000001E-3</v>
      </c>
      <c r="I6179" s="169">
        <f t="shared" ref="I6179:I6197" si="624">G6179*H6179</f>
        <v>7.4999999999999997E-2</v>
      </c>
    </row>
    <row r="6180" spans="1:9">
      <c r="A6180" s="96" t="s">
        <v>5869</v>
      </c>
      <c r="B6180" s="97" t="s">
        <v>4944</v>
      </c>
      <c r="C6180" s="98" t="s">
        <v>1101</v>
      </c>
      <c r="D6180" s="81"/>
      <c r="E6180" s="66"/>
      <c r="F6180" s="66" t="str">
        <f t="shared" si="622"/>
        <v>UN</v>
      </c>
      <c r="G6180" s="169">
        <f t="shared" si="623"/>
        <v>0.3</v>
      </c>
      <c r="H6180" s="180">
        <v>1</v>
      </c>
      <c r="I6180" s="169">
        <f t="shared" si="624"/>
        <v>0.3</v>
      </c>
    </row>
    <row r="6181" spans="1:9">
      <c r="A6181" s="96" t="s">
        <v>5869</v>
      </c>
      <c r="B6181" s="97" t="s">
        <v>4951</v>
      </c>
      <c r="C6181" s="98" t="s">
        <v>5896</v>
      </c>
      <c r="D6181" s="111"/>
      <c r="E6181" s="173"/>
      <c r="F6181" s="66" t="str">
        <f t="shared" si="622"/>
        <v>UN</v>
      </c>
      <c r="G6181" s="169">
        <f t="shared" si="623"/>
        <v>1.22</v>
      </c>
      <c r="H6181" s="180">
        <v>5.0000000000000001E-3</v>
      </c>
      <c r="I6181" s="169">
        <f t="shared" si="624"/>
        <v>6.1000000000000004E-3</v>
      </c>
    </row>
    <row r="6182" spans="1:9">
      <c r="A6182" s="96" t="s">
        <v>5869</v>
      </c>
      <c r="B6182" s="97" t="s">
        <v>5011</v>
      </c>
      <c r="C6182" s="98" t="s">
        <v>179</v>
      </c>
      <c r="D6182" s="111"/>
      <c r="E6182" s="173"/>
      <c r="F6182" s="66" t="str">
        <f t="shared" si="622"/>
        <v>Cj</v>
      </c>
      <c r="G6182" s="169">
        <f t="shared" si="623"/>
        <v>4.7750000000000001E-2</v>
      </c>
      <c r="H6182" s="180">
        <v>1</v>
      </c>
      <c r="I6182" s="169">
        <f t="shared" si="624"/>
        <v>4.7750000000000001E-2</v>
      </c>
    </row>
    <row r="6183" spans="1:9">
      <c r="A6183" s="96" t="s">
        <v>5869</v>
      </c>
      <c r="B6183" s="97" t="s">
        <v>5561</v>
      </c>
      <c r="C6183" s="98" t="s">
        <v>181</v>
      </c>
      <c r="D6183" s="111"/>
      <c r="E6183" s="173"/>
      <c r="F6183" s="66" t="str">
        <f t="shared" si="622"/>
        <v>Cj</v>
      </c>
      <c r="G6183" s="169">
        <f t="shared" si="623"/>
        <v>2.8</v>
      </c>
      <c r="H6183" s="180">
        <v>1</v>
      </c>
      <c r="I6183" s="169">
        <f t="shared" si="624"/>
        <v>2.8</v>
      </c>
    </row>
    <row r="6184" spans="1:9">
      <c r="A6184" s="96" t="s">
        <v>5869</v>
      </c>
      <c r="B6184" s="97" t="s">
        <v>5020</v>
      </c>
      <c r="C6184" s="98" t="s">
        <v>3675</v>
      </c>
      <c r="D6184" s="111"/>
      <c r="E6184" s="173"/>
      <c r="F6184" s="66" t="str">
        <f t="shared" si="622"/>
        <v>KG</v>
      </c>
      <c r="G6184" s="169">
        <f t="shared" si="623"/>
        <v>0.2</v>
      </c>
      <c r="H6184" s="192">
        <v>0.01</v>
      </c>
      <c r="I6184" s="169">
        <f t="shared" si="624"/>
        <v>2E-3</v>
      </c>
    </row>
    <row r="6185" spans="1:9">
      <c r="A6185" s="96" t="s">
        <v>5869</v>
      </c>
      <c r="B6185" s="97" t="s">
        <v>5021</v>
      </c>
      <c r="C6185" s="98" t="s">
        <v>3676</v>
      </c>
      <c r="D6185" s="111"/>
      <c r="E6185" s="173"/>
      <c r="F6185" s="66" t="str">
        <f t="shared" si="622"/>
        <v>GR</v>
      </c>
      <c r="G6185" s="169">
        <f t="shared" si="623"/>
        <v>0.4</v>
      </c>
      <c r="H6185" s="192">
        <v>0.02</v>
      </c>
      <c r="I6185" s="169">
        <f t="shared" si="624"/>
        <v>8.0000000000000002E-3</v>
      </c>
    </row>
    <row r="6186" spans="1:9">
      <c r="A6186" s="96" t="s">
        <v>5869</v>
      </c>
      <c r="B6186" s="97" t="s">
        <v>4951</v>
      </c>
      <c r="C6186" s="98" t="s">
        <v>1649</v>
      </c>
      <c r="D6186" s="111"/>
      <c r="E6186" s="173"/>
      <c r="F6186" s="66" t="str">
        <f t="shared" si="622"/>
        <v>UN</v>
      </c>
      <c r="G6186" s="169">
        <f t="shared" si="623"/>
        <v>16</v>
      </c>
      <c r="H6186" s="186">
        <v>4.0000000000000001E-3</v>
      </c>
      <c r="I6186" s="169">
        <f t="shared" si="624"/>
        <v>6.4000000000000001E-2</v>
      </c>
    </row>
    <row r="6187" spans="1:9">
      <c r="A6187" s="96" t="s">
        <v>5869</v>
      </c>
      <c r="B6187" s="97" t="s">
        <v>4878</v>
      </c>
      <c r="C6187" s="98" t="s">
        <v>1462</v>
      </c>
      <c r="D6187" s="124"/>
      <c r="E6187" s="125"/>
      <c r="F6187" s="66" t="str">
        <f t="shared" si="622"/>
        <v>UN</v>
      </c>
      <c r="G6187" s="169">
        <f t="shared" si="623"/>
        <v>10.63</v>
      </c>
      <c r="H6187" s="102">
        <v>0.02</v>
      </c>
      <c r="I6187" s="169">
        <f t="shared" si="624"/>
        <v>0.21260000000000001</v>
      </c>
    </row>
    <row r="6188" spans="1:9">
      <c r="A6188" s="96" t="s">
        <v>5869</v>
      </c>
      <c r="B6188" s="191"/>
      <c r="C6188" s="98" t="s">
        <v>2672</v>
      </c>
      <c r="D6188" s="58"/>
      <c r="E6188" s="58"/>
      <c r="F6188" s="66" t="str">
        <f t="shared" si="622"/>
        <v>grs</v>
      </c>
      <c r="G6188" s="169">
        <f t="shared" si="623"/>
        <v>2.6280000000000001</v>
      </c>
      <c r="H6188" s="190">
        <v>0.1</v>
      </c>
      <c r="I6188" s="169">
        <f t="shared" si="624"/>
        <v>0.26280000000000003</v>
      </c>
    </row>
    <row r="6189" spans="1:9">
      <c r="A6189" s="96" t="s">
        <v>5869</v>
      </c>
      <c r="B6189" s="191"/>
      <c r="C6189" s="98" t="s">
        <v>2673</v>
      </c>
      <c r="D6189" s="58"/>
      <c r="E6189" s="58"/>
      <c r="F6189" s="66" t="str">
        <f t="shared" si="622"/>
        <v>ml</v>
      </c>
      <c r="G6189" s="169">
        <f t="shared" si="623"/>
        <v>7.4340000000000003E-2</v>
      </c>
      <c r="H6189" s="190">
        <v>0.5</v>
      </c>
      <c r="I6189" s="169">
        <f t="shared" si="624"/>
        <v>3.7170000000000002E-2</v>
      </c>
    </row>
    <row r="6190" spans="1:9">
      <c r="A6190" s="96" t="s">
        <v>5869</v>
      </c>
      <c r="B6190" s="191"/>
      <c r="C6190" s="98" t="s">
        <v>2674</v>
      </c>
      <c r="D6190" s="58"/>
      <c r="E6190" s="58"/>
      <c r="F6190" s="66" t="str">
        <f t="shared" si="622"/>
        <v>ml</v>
      </c>
      <c r="G6190" s="169">
        <f t="shared" si="623"/>
        <v>2.7499999999999998E-3</v>
      </c>
      <c r="H6190" s="99">
        <v>1.5</v>
      </c>
      <c r="I6190" s="169">
        <f t="shared" si="624"/>
        <v>4.1250000000000002E-3</v>
      </c>
    </row>
    <row r="6191" spans="1:9">
      <c r="A6191" s="96" t="s">
        <v>5869</v>
      </c>
      <c r="B6191" s="191"/>
      <c r="C6191" s="98" t="s">
        <v>3642</v>
      </c>
      <c r="D6191" s="58"/>
      <c r="E6191" s="58"/>
      <c r="F6191" s="66" t="str">
        <f t="shared" si="622"/>
        <v>GR</v>
      </c>
      <c r="G6191" s="169">
        <f t="shared" si="623"/>
        <v>1.18</v>
      </c>
      <c r="H6191" s="192">
        <v>0.02</v>
      </c>
      <c r="I6191" s="169">
        <f t="shared" si="624"/>
        <v>2.3599999999999999E-2</v>
      </c>
    </row>
    <row r="6192" spans="1:9">
      <c r="A6192" s="96" t="s">
        <v>5869</v>
      </c>
      <c r="B6192" s="191"/>
      <c r="C6192" s="98" t="s">
        <v>3644</v>
      </c>
      <c r="D6192" s="58"/>
      <c r="E6192" s="58"/>
      <c r="F6192" s="66" t="str">
        <f t="shared" si="622"/>
        <v>GR</v>
      </c>
      <c r="G6192" s="169">
        <f t="shared" si="623"/>
        <v>0.2</v>
      </c>
      <c r="H6192" s="192">
        <v>0.02</v>
      </c>
      <c r="I6192" s="169">
        <f t="shared" si="624"/>
        <v>4.0000000000000001E-3</v>
      </c>
    </row>
    <row r="6193" spans="1:9">
      <c r="A6193" s="96" t="s">
        <v>5869</v>
      </c>
      <c r="B6193" s="191"/>
      <c r="C6193" s="98" t="s">
        <v>3645</v>
      </c>
      <c r="D6193" s="58"/>
      <c r="E6193" s="58"/>
      <c r="F6193" s="66" t="str">
        <f t="shared" si="622"/>
        <v>ML</v>
      </c>
      <c r="G6193" s="169">
        <f t="shared" si="623"/>
        <v>6.4999999999999997E-3</v>
      </c>
      <c r="H6193" s="192">
        <v>0.2</v>
      </c>
      <c r="I6193" s="169">
        <f t="shared" si="624"/>
        <v>1.2999999999999999E-3</v>
      </c>
    </row>
    <row r="6194" spans="1:9">
      <c r="A6194" s="96" t="s">
        <v>5869</v>
      </c>
      <c r="B6194" s="191"/>
      <c r="C6194" s="98" t="s">
        <v>3675</v>
      </c>
      <c r="D6194" s="58"/>
      <c r="E6194" s="58"/>
      <c r="F6194" s="66" t="str">
        <f t="shared" si="622"/>
        <v>KG</v>
      </c>
      <c r="G6194" s="169">
        <f t="shared" si="623"/>
        <v>0.2</v>
      </c>
      <c r="H6194" s="192">
        <v>0.01</v>
      </c>
      <c r="I6194" s="169">
        <f t="shared" si="624"/>
        <v>2E-3</v>
      </c>
    </row>
    <row r="6195" spans="1:9">
      <c r="A6195" s="96" t="s">
        <v>5869</v>
      </c>
      <c r="B6195" s="191"/>
      <c r="C6195" s="98" t="s">
        <v>3676</v>
      </c>
      <c r="D6195" s="58"/>
      <c r="E6195" s="58"/>
      <c r="F6195" s="66" t="str">
        <f t="shared" si="622"/>
        <v>GR</v>
      </c>
      <c r="G6195" s="169">
        <f t="shared" si="623"/>
        <v>0.4</v>
      </c>
      <c r="H6195" s="192">
        <v>0.02</v>
      </c>
      <c r="I6195" s="169">
        <f t="shared" si="624"/>
        <v>8.0000000000000002E-3</v>
      </c>
    </row>
    <row r="6196" spans="1:9">
      <c r="A6196" s="96" t="s">
        <v>5869</v>
      </c>
      <c r="B6196" s="191"/>
      <c r="C6196" s="98" t="s">
        <v>2682</v>
      </c>
      <c r="D6196" s="58"/>
      <c r="E6196" s="58"/>
      <c r="F6196" s="66" t="str">
        <f t="shared" si="622"/>
        <v>grs</v>
      </c>
      <c r="G6196" s="169">
        <f t="shared" si="623"/>
        <v>1.5</v>
      </c>
      <c r="H6196" s="192">
        <v>0.08</v>
      </c>
      <c r="I6196" s="169">
        <f t="shared" si="624"/>
        <v>0.12</v>
      </c>
    </row>
    <row r="6197" spans="1:9">
      <c r="A6197" s="96" t="s">
        <v>5869</v>
      </c>
      <c r="B6197" s="191"/>
      <c r="C6197" s="98" t="s">
        <v>2683</v>
      </c>
      <c r="D6197" s="58"/>
      <c r="E6197" s="58"/>
      <c r="F6197" s="66" t="str">
        <f t="shared" si="622"/>
        <v>ml</v>
      </c>
      <c r="G6197" s="169">
        <f t="shared" si="623"/>
        <v>1.7999999999999999E-2</v>
      </c>
      <c r="H6197" s="192">
        <v>0.4</v>
      </c>
      <c r="I6197" s="169">
        <f t="shared" si="624"/>
        <v>7.1999999999999998E-3</v>
      </c>
    </row>
    <row r="6198" spans="1:9">
      <c r="A6198" s="96" t="s">
        <v>5869</v>
      </c>
      <c r="B6198" s="116" t="s">
        <v>4421</v>
      </c>
      <c r="C6198" s="117"/>
      <c r="D6198" s="118"/>
      <c r="E6198" s="118"/>
      <c r="F6198" s="119"/>
      <c r="G6198" s="120"/>
      <c r="H6198" s="121"/>
      <c r="I6198" s="134">
        <f>SUBTOTAL(9,I6188:I6197)</f>
        <v>0.47019500000000003</v>
      </c>
    </row>
    <row r="6199" spans="1:9">
      <c r="A6199" s="96" t="s">
        <v>5869</v>
      </c>
      <c r="B6199" s="157"/>
      <c r="C6199" s="187"/>
      <c r="D6199" s="129"/>
      <c r="E6199" s="129"/>
      <c r="F6199" s="188"/>
      <c r="G6199" s="137"/>
      <c r="H6199" s="188"/>
      <c r="I6199" s="161"/>
    </row>
    <row r="6200" spans="1:9" ht="14.25">
      <c r="A6200" s="440" t="s">
        <v>5892</v>
      </c>
      <c r="B6200" s="108" t="s">
        <v>4776</v>
      </c>
      <c r="D6200" s="172"/>
    </row>
    <row r="6201" spans="1:9">
      <c r="A6201" s="96" t="s">
        <v>5869</v>
      </c>
    </row>
    <row r="6202" spans="1:9" ht="25.5">
      <c r="A6202" s="96" t="s">
        <v>5869</v>
      </c>
      <c r="B6202" s="90" t="s">
        <v>5562</v>
      </c>
      <c r="C6202" s="23" t="s">
        <v>1406</v>
      </c>
      <c r="D6202" s="124"/>
      <c r="E6202" s="125"/>
      <c r="F6202" s="24" t="s">
        <v>1407</v>
      </c>
      <c r="G6202" s="51" t="s">
        <v>2730</v>
      </c>
      <c r="H6202" s="24" t="s">
        <v>4415</v>
      </c>
      <c r="I6202" s="24" t="s">
        <v>1403</v>
      </c>
    </row>
    <row r="6203" spans="1:9">
      <c r="A6203" s="96" t="s">
        <v>5869</v>
      </c>
      <c r="B6203" s="97" t="s">
        <v>4881</v>
      </c>
      <c r="C6203" s="98" t="s">
        <v>546</v>
      </c>
      <c r="D6203" s="124"/>
      <c r="E6203" s="125"/>
      <c r="F6203" s="66" t="str">
        <f t="shared" ref="F6203:F6214" si="625">+VLOOKUP(C6203,$C$7896:$P$9810,4,FALSE)</f>
        <v>PQ</v>
      </c>
      <c r="G6203" s="169">
        <f t="shared" ref="G6203:G6214" si="626">+VLOOKUP(C6203,$C$7896:$P$9810,13,FALSE)</f>
        <v>15</v>
      </c>
      <c r="H6203" s="180">
        <v>5.0000000000000001E-3</v>
      </c>
      <c r="I6203" s="169">
        <f t="shared" ref="I6203:I6214" si="627">G6203*H6203</f>
        <v>7.4999999999999997E-2</v>
      </c>
    </row>
    <row r="6204" spans="1:9">
      <c r="A6204" s="96" t="s">
        <v>5869</v>
      </c>
      <c r="B6204" s="97" t="s">
        <v>4944</v>
      </c>
      <c r="C6204" s="98" t="s">
        <v>1101</v>
      </c>
      <c r="D6204" s="124"/>
      <c r="E6204" s="125"/>
      <c r="F6204" s="66" t="str">
        <f t="shared" si="625"/>
        <v>UN</v>
      </c>
      <c r="G6204" s="169">
        <f t="shared" si="626"/>
        <v>0.3</v>
      </c>
      <c r="H6204" s="180">
        <v>1</v>
      </c>
      <c r="I6204" s="169">
        <f t="shared" si="627"/>
        <v>0.3</v>
      </c>
    </row>
    <row r="6205" spans="1:9">
      <c r="A6205" s="96" t="s">
        <v>5869</v>
      </c>
      <c r="B6205" s="97" t="s">
        <v>4951</v>
      </c>
      <c r="C6205" s="98" t="s">
        <v>5896</v>
      </c>
      <c r="D6205" s="124"/>
      <c r="E6205" s="125"/>
      <c r="F6205" s="66" t="str">
        <f t="shared" si="625"/>
        <v>UN</v>
      </c>
      <c r="G6205" s="169">
        <f t="shared" si="626"/>
        <v>1.22</v>
      </c>
      <c r="H6205" s="180">
        <v>5.0000000000000001E-3</v>
      </c>
      <c r="I6205" s="169">
        <f t="shared" si="627"/>
        <v>6.1000000000000004E-3</v>
      </c>
    </row>
    <row r="6206" spans="1:9">
      <c r="A6206" s="96" t="s">
        <v>5869</v>
      </c>
      <c r="B6206" s="97" t="s">
        <v>5011</v>
      </c>
      <c r="C6206" s="98" t="s">
        <v>179</v>
      </c>
      <c r="D6206" s="81"/>
      <c r="E6206" s="66"/>
      <c r="F6206" s="66" t="str">
        <f t="shared" si="625"/>
        <v>Cj</v>
      </c>
      <c r="G6206" s="169">
        <f t="shared" si="626"/>
        <v>4.7750000000000001E-2</v>
      </c>
      <c r="H6206" s="180">
        <v>1</v>
      </c>
      <c r="I6206" s="169">
        <f t="shared" si="627"/>
        <v>4.7750000000000001E-2</v>
      </c>
    </row>
    <row r="6207" spans="1:9">
      <c r="A6207" s="96" t="s">
        <v>5869</v>
      </c>
      <c r="B6207" s="97" t="s">
        <v>5561</v>
      </c>
      <c r="C6207" s="98" t="s">
        <v>181</v>
      </c>
      <c r="D6207" s="111"/>
      <c r="E6207" s="173"/>
      <c r="F6207" s="66" t="str">
        <f t="shared" si="625"/>
        <v>Cj</v>
      </c>
      <c r="G6207" s="169">
        <f t="shared" si="626"/>
        <v>2.8</v>
      </c>
      <c r="H6207" s="180">
        <v>1</v>
      </c>
      <c r="I6207" s="169">
        <f t="shared" si="627"/>
        <v>2.8</v>
      </c>
    </row>
    <row r="6208" spans="1:9">
      <c r="A6208" s="96" t="s">
        <v>5869</v>
      </c>
      <c r="B6208" s="97" t="s">
        <v>5020</v>
      </c>
      <c r="C6208" s="98" t="s">
        <v>3675</v>
      </c>
      <c r="D6208" s="111"/>
      <c r="E6208" s="173"/>
      <c r="F6208" s="66" t="str">
        <f t="shared" si="625"/>
        <v>KG</v>
      </c>
      <c r="G6208" s="169">
        <f t="shared" si="626"/>
        <v>0.2</v>
      </c>
      <c r="H6208" s="192">
        <v>0.01</v>
      </c>
      <c r="I6208" s="169">
        <f t="shared" si="627"/>
        <v>2E-3</v>
      </c>
    </row>
    <row r="6209" spans="1:9">
      <c r="A6209" s="96" t="s">
        <v>5869</v>
      </c>
      <c r="B6209" s="97" t="s">
        <v>5021</v>
      </c>
      <c r="C6209" s="98" t="s">
        <v>3676</v>
      </c>
      <c r="D6209" s="111"/>
      <c r="E6209" s="173"/>
      <c r="F6209" s="66" t="str">
        <f t="shared" si="625"/>
        <v>GR</v>
      </c>
      <c r="G6209" s="169">
        <f t="shared" si="626"/>
        <v>0.4</v>
      </c>
      <c r="H6209" s="192">
        <v>0.02</v>
      </c>
      <c r="I6209" s="169">
        <f t="shared" si="627"/>
        <v>8.0000000000000002E-3</v>
      </c>
    </row>
    <row r="6210" spans="1:9">
      <c r="A6210" s="96" t="s">
        <v>5869</v>
      </c>
      <c r="B6210" s="97" t="s">
        <v>4951</v>
      </c>
      <c r="C6210" s="98" t="s">
        <v>1649</v>
      </c>
      <c r="D6210" s="111"/>
      <c r="E6210" s="173"/>
      <c r="F6210" s="66" t="str">
        <f t="shared" si="625"/>
        <v>UN</v>
      </c>
      <c r="G6210" s="169">
        <f t="shared" si="626"/>
        <v>16</v>
      </c>
      <c r="H6210" s="186">
        <v>4.0000000000000001E-3</v>
      </c>
      <c r="I6210" s="169">
        <f t="shared" si="627"/>
        <v>6.4000000000000001E-2</v>
      </c>
    </row>
    <row r="6211" spans="1:9">
      <c r="A6211" s="96" t="s">
        <v>5869</v>
      </c>
      <c r="B6211" s="97" t="s">
        <v>4878</v>
      </c>
      <c r="C6211" s="98" t="s">
        <v>1462</v>
      </c>
      <c r="D6211" s="111"/>
      <c r="E6211" s="173"/>
      <c r="F6211" s="66" t="str">
        <f t="shared" si="625"/>
        <v>UN</v>
      </c>
      <c r="G6211" s="169">
        <f t="shared" si="626"/>
        <v>10.63</v>
      </c>
      <c r="H6211" s="102">
        <v>0.02</v>
      </c>
      <c r="I6211" s="169">
        <f t="shared" si="627"/>
        <v>0.21260000000000001</v>
      </c>
    </row>
    <row r="6212" spans="1:9">
      <c r="A6212" s="96" t="s">
        <v>5869</v>
      </c>
      <c r="B6212" s="97" t="s">
        <v>5020</v>
      </c>
      <c r="C6212" s="98" t="s">
        <v>3675</v>
      </c>
      <c r="D6212" s="111"/>
      <c r="E6212" s="173"/>
      <c r="F6212" s="66" t="str">
        <f t="shared" si="625"/>
        <v>KG</v>
      </c>
      <c r="G6212" s="169">
        <f t="shared" si="626"/>
        <v>0.2</v>
      </c>
      <c r="H6212" s="192">
        <v>0.01</v>
      </c>
      <c r="I6212" s="169">
        <f t="shared" si="627"/>
        <v>2E-3</v>
      </c>
    </row>
    <row r="6213" spans="1:9">
      <c r="A6213" s="96" t="s">
        <v>5869</v>
      </c>
      <c r="B6213" s="97" t="s">
        <v>5021</v>
      </c>
      <c r="C6213" s="98" t="s">
        <v>3676</v>
      </c>
      <c r="D6213" s="124"/>
      <c r="E6213" s="125"/>
      <c r="F6213" s="66" t="str">
        <f t="shared" si="625"/>
        <v>GR</v>
      </c>
      <c r="G6213" s="169">
        <f t="shared" si="626"/>
        <v>0.4</v>
      </c>
      <c r="H6213" s="192">
        <v>0.02</v>
      </c>
      <c r="I6213" s="169">
        <f t="shared" si="627"/>
        <v>8.0000000000000002E-3</v>
      </c>
    </row>
    <row r="6214" spans="1:9">
      <c r="A6214" s="96" t="s">
        <v>5869</v>
      </c>
      <c r="B6214" s="97" t="s">
        <v>5022</v>
      </c>
      <c r="C6214" s="98" t="s">
        <v>2684</v>
      </c>
      <c r="D6214" s="124"/>
      <c r="E6214" s="125"/>
      <c r="F6214" s="66" t="str">
        <f t="shared" si="625"/>
        <v>grs</v>
      </c>
      <c r="G6214" s="169">
        <f t="shared" si="626"/>
        <v>0.13569999999999999</v>
      </c>
      <c r="H6214" s="99">
        <v>3.3</v>
      </c>
      <c r="I6214" s="169">
        <f t="shared" si="627"/>
        <v>0.44780999999999993</v>
      </c>
    </row>
    <row r="6215" spans="1:9">
      <c r="A6215" s="96" t="s">
        <v>5869</v>
      </c>
      <c r="B6215" s="116" t="s">
        <v>4421</v>
      </c>
      <c r="C6215" s="117"/>
      <c r="D6215" s="118"/>
      <c r="E6215" s="118"/>
      <c r="F6215" s="119"/>
      <c r="G6215" s="120"/>
      <c r="H6215" s="121"/>
      <c r="I6215" s="134">
        <f>SUBTOTAL(9,I6203:I6214)</f>
        <v>3.9732599999999998</v>
      </c>
    </row>
    <row r="6216" spans="1:9">
      <c r="A6216" s="96" t="s">
        <v>5869</v>
      </c>
      <c r="B6216" s="157"/>
      <c r="C6216" s="187"/>
      <c r="D6216" s="129"/>
      <c r="E6216" s="129"/>
      <c r="F6216" s="188"/>
      <c r="G6216" s="137"/>
      <c r="H6216" s="188"/>
      <c r="I6216" s="161"/>
    </row>
    <row r="6217" spans="1:9" ht="14.25">
      <c r="A6217" s="440" t="s">
        <v>5892</v>
      </c>
      <c r="B6217" s="108" t="s">
        <v>4777</v>
      </c>
      <c r="D6217" s="172"/>
    </row>
    <row r="6218" spans="1:9">
      <c r="A6218" s="96" t="s">
        <v>5869</v>
      </c>
    </row>
    <row r="6219" spans="1:9" ht="25.5">
      <c r="A6219" s="96" t="s">
        <v>5869</v>
      </c>
      <c r="B6219" s="90" t="s">
        <v>5562</v>
      </c>
      <c r="C6219" s="23" t="s">
        <v>1406</v>
      </c>
      <c r="D6219" s="124"/>
      <c r="E6219" s="125"/>
      <c r="F6219" s="24" t="s">
        <v>1407</v>
      </c>
      <c r="G6219" s="51" t="s">
        <v>2730</v>
      </c>
      <c r="H6219" s="24" t="s">
        <v>4415</v>
      </c>
      <c r="I6219" s="24" t="s">
        <v>1403</v>
      </c>
    </row>
    <row r="6220" spans="1:9">
      <c r="A6220" s="96" t="s">
        <v>5869</v>
      </c>
      <c r="B6220" s="97" t="s">
        <v>4881</v>
      </c>
      <c r="C6220" s="98" t="s">
        <v>546</v>
      </c>
      <c r="D6220" s="124"/>
      <c r="E6220" s="125"/>
      <c r="F6220" s="66" t="str">
        <f t="shared" ref="F6220:F6231" si="628">+VLOOKUP(C6220,$C$7896:$P$9810,4,FALSE)</f>
        <v>PQ</v>
      </c>
      <c r="G6220" s="169">
        <f t="shared" ref="G6220:G6231" si="629">+VLOOKUP(C6220,$C$7896:$P$9810,13,FALSE)</f>
        <v>15</v>
      </c>
      <c r="H6220" s="180">
        <v>5.0000000000000001E-3</v>
      </c>
      <c r="I6220" s="169">
        <f t="shared" ref="I6220:I6231" si="630">G6220*H6220</f>
        <v>7.4999999999999997E-2</v>
      </c>
    </row>
    <row r="6221" spans="1:9">
      <c r="A6221" s="96" t="s">
        <v>5869</v>
      </c>
      <c r="B6221" s="97" t="s">
        <v>4944</v>
      </c>
      <c r="C6221" s="98" t="s">
        <v>1101</v>
      </c>
      <c r="D6221" s="124"/>
      <c r="E6221" s="125"/>
      <c r="F6221" s="66" t="str">
        <f t="shared" si="628"/>
        <v>UN</v>
      </c>
      <c r="G6221" s="169">
        <f t="shared" si="629"/>
        <v>0.3</v>
      </c>
      <c r="H6221" s="180">
        <v>1</v>
      </c>
      <c r="I6221" s="169">
        <f t="shared" si="630"/>
        <v>0.3</v>
      </c>
    </row>
    <row r="6222" spans="1:9">
      <c r="A6222" s="96" t="s">
        <v>5869</v>
      </c>
      <c r="B6222" s="97" t="s">
        <v>4951</v>
      </c>
      <c r="C6222" s="98" t="s">
        <v>5896</v>
      </c>
      <c r="D6222" s="124"/>
      <c r="E6222" s="125"/>
      <c r="F6222" s="66" t="str">
        <f t="shared" si="628"/>
        <v>UN</v>
      </c>
      <c r="G6222" s="169">
        <f t="shared" si="629"/>
        <v>1.22</v>
      </c>
      <c r="H6222" s="180">
        <v>5.0000000000000001E-3</v>
      </c>
      <c r="I6222" s="169">
        <f t="shared" si="630"/>
        <v>6.1000000000000004E-3</v>
      </c>
    </row>
    <row r="6223" spans="1:9">
      <c r="A6223" s="96" t="s">
        <v>5869</v>
      </c>
      <c r="B6223" s="97" t="s">
        <v>5011</v>
      </c>
      <c r="C6223" s="98" t="s">
        <v>179</v>
      </c>
      <c r="D6223" s="81"/>
      <c r="E6223" s="66"/>
      <c r="F6223" s="66" t="str">
        <f t="shared" si="628"/>
        <v>Cj</v>
      </c>
      <c r="G6223" s="169">
        <f t="shared" si="629"/>
        <v>4.7750000000000001E-2</v>
      </c>
      <c r="H6223" s="180">
        <v>1</v>
      </c>
      <c r="I6223" s="169">
        <f t="shared" si="630"/>
        <v>4.7750000000000001E-2</v>
      </c>
    </row>
    <row r="6224" spans="1:9">
      <c r="A6224" s="96" t="s">
        <v>5869</v>
      </c>
      <c r="B6224" s="97" t="s">
        <v>5561</v>
      </c>
      <c r="C6224" s="98" t="s">
        <v>181</v>
      </c>
      <c r="D6224" s="111"/>
      <c r="E6224" s="173"/>
      <c r="F6224" s="66" t="str">
        <f t="shared" si="628"/>
        <v>Cj</v>
      </c>
      <c r="G6224" s="169">
        <f t="shared" si="629"/>
        <v>2.8</v>
      </c>
      <c r="H6224" s="180">
        <v>1</v>
      </c>
      <c r="I6224" s="169">
        <f t="shared" si="630"/>
        <v>2.8</v>
      </c>
    </row>
    <row r="6225" spans="1:9">
      <c r="A6225" s="96" t="s">
        <v>5869</v>
      </c>
      <c r="B6225" s="97" t="s">
        <v>5020</v>
      </c>
      <c r="C6225" s="98" t="s">
        <v>3675</v>
      </c>
      <c r="D6225" s="111"/>
      <c r="E6225" s="173"/>
      <c r="F6225" s="66" t="str">
        <f t="shared" si="628"/>
        <v>KG</v>
      </c>
      <c r="G6225" s="169">
        <f t="shared" si="629"/>
        <v>0.2</v>
      </c>
      <c r="H6225" s="192">
        <v>0.01</v>
      </c>
      <c r="I6225" s="169">
        <f t="shared" si="630"/>
        <v>2E-3</v>
      </c>
    </row>
    <row r="6226" spans="1:9">
      <c r="A6226" s="96" t="s">
        <v>5869</v>
      </c>
      <c r="B6226" s="97" t="s">
        <v>5021</v>
      </c>
      <c r="C6226" s="98" t="s">
        <v>3676</v>
      </c>
      <c r="D6226" s="111"/>
      <c r="E6226" s="173"/>
      <c r="F6226" s="66" t="str">
        <f t="shared" si="628"/>
        <v>GR</v>
      </c>
      <c r="G6226" s="169">
        <f t="shared" si="629"/>
        <v>0.4</v>
      </c>
      <c r="H6226" s="192">
        <v>0.02</v>
      </c>
      <c r="I6226" s="169">
        <f t="shared" si="630"/>
        <v>8.0000000000000002E-3</v>
      </c>
    </row>
    <row r="6227" spans="1:9">
      <c r="A6227" s="96" t="s">
        <v>5869</v>
      </c>
      <c r="B6227" s="97" t="s">
        <v>4951</v>
      </c>
      <c r="C6227" s="98" t="s">
        <v>1649</v>
      </c>
      <c r="D6227" s="111"/>
      <c r="E6227" s="173"/>
      <c r="F6227" s="66" t="str">
        <f t="shared" si="628"/>
        <v>UN</v>
      </c>
      <c r="G6227" s="169">
        <f t="shared" si="629"/>
        <v>16</v>
      </c>
      <c r="H6227" s="186">
        <v>4.0000000000000001E-3</v>
      </c>
      <c r="I6227" s="169">
        <f t="shared" si="630"/>
        <v>6.4000000000000001E-2</v>
      </c>
    </row>
    <row r="6228" spans="1:9">
      <c r="A6228" s="96" t="s">
        <v>5869</v>
      </c>
      <c r="B6228" s="97" t="s">
        <v>4878</v>
      </c>
      <c r="C6228" s="98" t="s">
        <v>1462</v>
      </c>
      <c r="D6228" s="111"/>
      <c r="E6228" s="173"/>
      <c r="F6228" s="66" t="str">
        <f t="shared" si="628"/>
        <v>UN</v>
      </c>
      <c r="G6228" s="169">
        <f t="shared" si="629"/>
        <v>10.63</v>
      </c>
      <c r="H6228" s="102">
        <v>0.02</v>
      </c>
      <c r="I6228" s="169">
        <f t="shared" si="630"/>
        <v>0.21260000000000001</v>
      </c>
    </row>
    <row r="6229" spans="1:9">
      <c r="A6229" s="96" t="s">
        <v>5869</v>
      </c>
      <c r="B6229" s="97" t="s">
        <v>5017</v>
      </c>
      <c r="C6229" s="98" t="s">
        <v>2680</v>
      </c>
      <c r="D6229" s="111"/>
      <c r="E6229" s="173"/>
      <c r="F6229" s="66" t="str">
        <f t="shared" si="628"/>
        <v>grs</v>
      </c>
      <c r="G6229" s="169">
        <f t="shared" si="629"/>
        <v>12.090399999999999</v>
      </c>
      <c r="H6229" s="192">
        <v>2.5000000000000001E-2</v>
      </c>
      <c r="I6229" s="169">
        <f t="shared" si="630"/>
        <v>0.30225999999999997</v>
      </c>
    </row>
    <row r="6230" spans="1:9">
      <c r="A6230" s="96" t="s">
        <v>5869</v>
      </c>
      <c r="B6230" s="97" t="s">
        <v>5023</v>
      </c>
      <c r="C6230" s="98" t="s">
        <v>2685</v>
      </c>
      <c r="D6230" s="124"/>
      <c r="E6230" s="125"/>
      <c r="F6230" s="66" t="str">
        <f t="shared" si="628"/>
        <v>Grs</v>
      </c>
      <c r="G6230" s="169">
        <f t="shared" si="629"/>
        <v>8.2956000000000003</v>
      </c>
      <c r="H6230" s="192">
        <v>5.0000000000000001E-3</v>
      </c>
      <c r="I6230" s="169">
        <f t="shared" si="630"/>
        <v>4.1478000000000001E-2</v>
      </c>
    </row>
    <row r="6231" spans="1:9">
      <c r="A6231" s="96" t="s">
        <v>5869</v>
      </c>
      <c r="B6231" s="97" t="s">
        <v>5024</v>
      </c>
      <c r="C6231" s="98" t="s">
        <v>2686</v>
      </c>
      <c r="D6231" s="124"/>
      <c r="E6231" s="125"/>
      <c r="F6231" s="66" t="str">
        <f t="shared" si="628"/>
        <v>Ml</v>
      </c>
      <c r="G6231" s="169">
        <f t="shared" si="629"/>
        <v>2.5452000000000002E-2</v>
      </c>
      <c r="H6231" s="99">
        <v>3</v>
      </c>
      <c r="I6231" s="169">
        <f t="shared" si="630"/>
        <v>7.6356000000000007E-2</v>
      </c>
    </row>
    <row r="6232" spans="1:9">
      <c r="A6232" s="96" t="s">
        <v>5869</v>
      </c>
      <c r="B6232" s="116" t="s">
        <v>4421</v>
      </c>
      <c r="C6232" s="117"/>
      <c r="D6232" s="118"/>
      <c r="E6232" s="118"/>
      <c r="F6232" s="119"/>
      <c r="G6232" s="120"/>
      <c r="H6232" s="121"/>
      <c r="I6232" s="134">
        <f>SUBTOTAL(9,I6220:I6231)</f>
        <v>3.9355440000000002</v>
      </c>
    </row>
    <row r="6233" spans="1:9">
      <c r="A6233" s="96" t="s">
        <v>5869</v>
      </c>
      <c r="B6233" s="157"/>
      <c r="C6233" s="187"/>
      <c r="D6233" s="129"/>
      <c r="E6233" s="129"/>
      <c r="F6233" s="188"/>
      <c r="G6233" s="137"/>
      <c r="H6233" s="188"/>
      <c r="I6233" s="161"/>
    </row>
    <row r="6234" spans="1:9" ht="14.25">
      <c r="A6234" s="440" t="s">
        <v>5892</v>
      </c>
      <c r="B6234" s="108" t="s">
        <v>4778</v>
      </c>
      <c r="D6234" s="172"/>
    </row>
    <row r="6235" spans="1:9">
      <c r="A6235" s="96" t="s">
        <v>5869</v>
      </c>
    </row>
    <row r="6236" spans="1:9" ht="25.5">
      <c r="A6236" s="96" t="s">
        <v>5869</v>
      </c>
      <c r="B6236" s="90" t="s">
        <v>5562</v>
      </c>
      <c r="C6236" s="23" t="s">
        <v>1406</v>
      </c>
      <c r="D6236" s="124"/>
      <c r="E6236" s="125"/>
      <c r="F6236" s="24" t="s">
        <v>1407</v>
      </c>
      <c r="G6236" s="51" t="s">
        <v>2730</v>
      </c>
      <c r="H6236" s="24" t="s">
        <v>4415</v>
      </c>
      <c r="I6236" s="24" t="s">
        <v>1403</v>
      </c>
    </row>
    <row r="6237" spans="1:9">
      <c r="A6237" s="96" t="s">
        <v>5869</v>
      </c>
      <c r="B6237" s="97" t="s">
        <v>4881</v>
      </c>
      <c r="C6237" s="98" t="s">
        <v>546</v>
      </c>
      <c r="D6237" s="124"/>
      <c r="E6237" s="125"/>
      <c r="F6237" s="66" t="str">
        <f t="shared" ref="F6237:F6248" si="631">+VLOOKUP(C6237,$C$7896:$P$9810,4,FALSE)</f>
        <v>PQ</v>
      </c>
      <c r="G6237" s="169">
        <f t="shared" ref="G6237:G6248" si="632">+VLOOKUP(C6237,$C$7896:$P$9810,13,FALSE)</f>
        <v>15</v>
      </c>
      <c r="H6237" s="180">
        <v>5.0000000000000001E-3</v>
      </c>
      <c r="I6237" s="169">
        <f t="shared" ref="I6237:I6248" si="633">G6237*H6237</f>
        <v>7.4999999999999997E-2</v>
      </c>
    </row>
    <row r="6238" spans="1:9">
      <c r="A6238" s="96" t="s">
        <v>5869</v>
      </c>
      <c r="B6238" s="97" t="s">
        <v>4944</v>
      </c>
      <c r="C6238" s="98" t="s">
        <v>1101</v>
      </c>
      <c r="D6238" s="124"/>
      <c r="E6238" s="125"/>
      <c r="F6238" s="66" t="str">
        <f t="shared" si="631"/>
        <v>UN</v>
      </c>
      <c r="G6238" s="169">
        <f t="shared" si="632"/>
        <v>0.3</v>
      </c>
      <c r="H6238" s="180">
        <v>1</v>
      </c>
      <c r="I6238" s="169">
        <f t="shared" si="633"/>
        <v>0.3</v>
      </c>
    </row>
    <row r="6239" spans="1:9">
      <c r="A6239" s="96" t="s">
        <v>5869</v>
      </c>
      <c r="B6239" s="97" t="s">
        <v>4951</v>
      </c>
      <c r="C6239" s="98" t="s">
        <v>5896</v>
      </c>
      <c r="D6239" s="124"/>
      <c r="E6239" s="125"/>
      <c r="F6239" s="66" t="str">
        <f t="shared" si="631"/>
        <v>UN</v>
      </c>
      <c r="G6239" s="169">
        <f t="shared" si="632"/>
        <v>1.22</v>
      </c>
      <c r="H6239" s="180">
        <v>5.0000000000000001E-3</v>
      </c>
      <c r="I6239" s="169">
        <f t="shared" si="633"/>
        <v>6.1000000000000004E-3</v>
      </c>
    </row>
    <row r="6240" spans="1:9">
      <c r="A6240" s="96" t="s">
        <v>5869</v>
      </c>
      <c r="B6240" s="97" t="s">
        <v>5011</v>
      </c>
      <c r="C6240" s="98" t="s">
        <v>179</v>
      </c>
      <c r="D6240" s="81"/>
      <c r="E6240" s="66"/>
      <c r="F6240" s="66" t="str">
        <f t="shared" si="631"/>
        <v>Cj</v>
      </c>
      <c r="G6240" s="169">
        <f t="shared" si="632"/>
        <v>4.7750000000000001E-2</v>
      </c>
      <c r="H6240" s="180">
        <v>1</v>
      </c>
      <c r="I6240" s="169">
        <f t="shared" si="633"/>
        <v>4.7750000000000001E-2</v>
      </c>
    </row>
    <row r="6241" spans="1:9">
      <c r="A6241" s="96" t="s">
        <v>5869</v>
      </c>
      <c r="B6241" s="97" t="s">
        <v>5561</v>
      </c>
      <c r="C6241" s="98" t="s">
        <v>181</v>
      </c>
      <c r="D6241" s="111"/>
      <c r="E6241" s="173"/>
      <c r="F6241" s="66" t="str">
        <f t="shared" si="631"/>
        <v>Cj</v>
      </c>
      <c r="G6241" s="169">
        <f t="shared" si="632"/>
        <v>2.8</v>
      </c>
      <c r="H6241" s="180">
        <v>1</v>
      </c>
      <c r="I6241" s="169">
        <f t="shared" si="633"/>
        <v>2.8</v>
      </c>
    </row>
    <row r="6242" spans="1:9">
      <c r="A6242" s="96" t="s">
        <v>5869</v>
      </c>
      <c r="B6242" s="97" t="s">
        <v>5020</v>
      </c>
      <c r="C6242" s="98" t="s">
        <v>3675</v>
      </c>
      <c r="D6242" s="111"/>
      <c r="E6242" s="173"/>
      <c r="F6242" s="66" t="str">
        <f t="shared" si="631"/>
        <v>KG</v>
      </c>
      <c r="G6242" s="169">
        <f t="shared" si="632"/>
        <v>0.2</v>
      </c>
      <c r="H6242" s="192">
        <v>0.01</v>
      </c>
      <c r="I6242" s="169">
        <f t="shared" si="633"/>
        <v>2E-3</v>
      </c>
    </row>
    <row r="6243" spans="1:9">
      <c r="A6243" s="96" t="s">
        <v>5869</v>
      </c>
      <c r="B6243" s="97" t="s">
        <v>5021</v>
      </c>
      <c r="C6243" s="98" t="s">
        <v>3676</v>
      </c>
      <c r="D6243" s="111"/>
      <c r="E6243" s="173"/>
      <c r="F6243" s="66" t="str">
        <f t="shared" si="631"/>
        <v>GR</v>
      </c>
      <c r="G6243" s="169">
        <f t="shared" si="632"/>
        <v>0.4</v>
      </c>
      <c r="H6243" s="192">
        <v>0.02</v>
      </c>
      <c r="I6243" s="169">
        <f t="shared" si="633"/>
        <v>8.0000000000000002E-3</v>
      </c>
    </row>
    <row r="6244" spans="1:9">
      <c r="A6244" s="96" t="s">
        <v>5869</v>
      </c>
      <c r="B6244" s="97" t="s">
        <v>4951</v>
      </c>
      <c r="C6244" s="98" t="s">
        <v>1649</v>
      </c>
      <c r="D6244" s="111"/>
      <c r="E6244" s="173"/>
      <c r="F6244" s="66" t="str">
        <f t="shared" si="631"/>
        <v>UN</v>
      </c>
      <c r="G6244" s="169">
        <f t="shared" si="632"/>
        <v>16</v>
      </c>
      <c r="H6244" s="186">
        <v>4.0000000000000001E-3</v>
      </c>
      <c r="I6244" s="169">
        <f t="shared" si="633"/>
        <v>6.4000000000000001E-2</v>
      </c>
    </row>
    <row r="6245" spans="1:9">
      <c r="A6245" s="96" t="s">
        <v>5869</v>
      </c>
      <c r="B6245" s="97" t="s">
        <v>4878</v>
      </c>
      <c r="C6245" s="98" t="s">
        <v>1462</v>
      </c>
      <c r="D6245" s="111"/>
      <c r="E6245" s="173"/>
      <c r="F6245" s="66" t="str">
        <f t="shared" si="631"/>
        <v>UN</v>
      </c>
      <c r="G6245" s="169">
        <f t="shared" si="632"/>
        <v>10.63</v>
      </c>
      <c r="H6245" s="102">
        <v>0.02</v>
      </c>
      <c r="I6245" s="169">
        <f t="shared" si="633"/>
        <v>0.21260000000000001</v>
      </c>
    </row>
    <row r="6246" spans="1:9">
      <c r="A6246" s="96" t="s">
        <v>5869</v>
      </c>
      <c r="B6246" s="97" t="s">
        <v>5025</v>
      </c>
      <c r="C6246" s="98" t="s">
        <v>2688</v>
      </c>
      <c r="D6246" s="111"/>
      <c r="E6246" s="173"/>
      <c r="F6246" s="66" t="str">
        <f t="shared" si="631"/>
        <v>Ml</v>
      </c>
      <c r="G6246" s="169">
        <f t="shared" si="632"/>
        <v>0.12</v>
      </c>
      <c r="H6246" s="192">
        <v>1</v>
      </c>
      <c r="I6246" s="169">
        <f t="shared" si="633"/>
        <v>0.12</v>
      </c>
    </row>
    <row r="6247" spans="1:9">
      <c r="A6247" s="96" t="s">
        <v>5869</v>
      </c>
      <c r="B6247" s="97" t="s">
        <v>5026</v>
      </c>
      <c r="C6247" s="98" t="s">
        <v>2689</v>
      </c>
      <c r="D6247" s="124"/>
      <c r="E6247" s="125"/>
      <c r="F6247" s="66" t="str">
        <f t="shared" si="631"/>
        <v>Ml</v>
      </c>
      <c r="G6247" s="169">
        <f t="shared" si="632"/>
        <v>7.1999999999999995E-2</v>
      </c>
      <c r="H6247" s="192">
        <v>0.5</v>
      </c>
      <c r="I6247" s="169">
        <f t="shared" si="633"/>
        <v>3.5999999999999997E-2</v>
      </c>
    </row>
    <row r="6248" spans="1:9">
      <c r="A6248" s="96" t="s">
        <v>5869</v>
      </c>
      <c r="B6248" s="97" t="s">
        <v>5561</v>
      </c>
      <c r="C6248" s="98" t="s">
        <v>2690</v>
      </c>
      <c r="D6248" s="124"/>
      <c r="E6248" s="125"/>
      <c r="F6248" s="66" t="str">
        <f t="shared" si="631"/>
        <v>Ml</v>
      </c>
      <c r="G6248" s="169">
        <f t="shared" si="632"/>
        <v>3.7199999999999997E-2</v>
      </c>
      <c r="H6248" s="99">
        <v>0.5</v>
      </c>
      <c r="I6248" s="169">
        <f t="shared" si="633"/>
        <v>1.8599999999999998E-2</v>
      </c>
    </row>
    <row r="6249" spans="1:9">
      <c r="A6249" s="96" t="s">
        <v>5869</v>
      </c>
      <c r="B6249" s="116" t="s">
        <v>4421</v>
      </c>
      <c r="C6249" s="117"/>
      <c r="D6249" s="118"/>
      <c r="E6249" s="118"/>
      <c r="F6249" s="119"/>
      <c r="G6249" s="120"/>
      <c r="H6249" s="121"/>
      <c r="I6249" s="134">
        <f>SUBTOTAL(9,I6237:I6248)</f>
        <v>3.6900500000000003</v>
      </c>
    </row>
    <row r="6250" spans="1:9">
      <c r="A6250" s="96" t="s">
        <v>5869</v>
      </c>
      <c r="B6250" s="157"/>
      <c r="C6250" s="187"/>
      <c r="D6250" s="129"/>
      <c r="E6250" s="129"/>
      <c r="F6250" s="188"/>
      <c r="G6250" s="137"/>
      <c r="H6250" s="188"/>
      <c r="I6250" s="161"/>
    </row>
    <row r="6251" spans="1:9" ht="14.25">
      <c r="A6251" s="440" t="s">
        <v>5892</v>
      </c>
      <c r="B6251" s="108" t="s">
        <v>4779</v>
      </c>
      <c r="D6251" s="172"/>
    </row>
    <row r="6252" spans="1:9">
      <c r="A6252" s="96" t="s">
        <v>5869</v>
      </c>
    </row>
    <row r="6253" spans="1:9" ht="25.5">
      <c r="A6253" s="96" t="s">
        <v>5869</v>
      </c>
      <c r="B6253" s="90" t="s">
        <v>5562</v>
      </c>
      <c r="C6253" s="23" t="s">
        <v>1406</v>
      </c>
      <c r="D6253" s="124"/>
      <c r="E6253" s="125"/>
      <c r="F6253" s="24" t="s">
        <v>1407</v>
      </c>
      <c r="G6253" s="51" t="s">
        <v>2730</v>
      </c>
      <c r="H6253" s="24" t="s">
        <v>4415</v>
      </c>
      <c r="I6253" s="24" t="s">
        <v>1403</v>
      </c>
    </row>
    <row r="6254" spans="1:9">
      <c r="A6254" s="96" t="s">
        <v>5869</v>
      </c>
      <c r="B6254" s="97" t="s">
        <v>4884</v>
      </c>
      <c r="C6254" s="126" t="s">
        <v>520</v>
      </c>
      <c r="D6254" s="124"/>
      <c r="E6254" s="125"/>
      <c r="F6254" s="66" t="str">
        <f t="shared" ref="F6254:F6265" si="634">+VLOOKUP(C6254,$C$7896:$P$9810,4,FALSE)</f>
        <v>UN</v>
      </c>
      <c r="G6254" s="169">
        <f t="shared" ref="G6254:G6265" si="635">+VLOOKUP(C6254,$C$7896:$P$9810,13,FALSE)</f>
        <v>8.7499999999999994E-2</v>
      </c>
      <c r="H6254" s="180">
        <v>1</v>
      </c>
      <c r="I6254" s="169">
        <f t="shared" ref="I6254:I6265" si="636">G6254*H6254</f>
        <v>8.7499999999999994E-2</v>
      </c>
    </row>
    <row r="6255" spans="1:9">
      <c r="A6255" s="96" t="s">
        <v>5869</v>
      </c>
      <c r="B6255" s="97" t="s">
        <v>4879</v>
      </c>
      <c r="C6255" s="98" t="s">
        <v>545</v>
      </c>
      <c r="D6255" s="124"/>
      <c r="E6255" s="125"/>
      <c r="F6255" s="66" t="str">
        <f t="shared" si="634"/>
        <v>CM3</v>
      </c>
      <c r="G6255" s="169">
        <f t="shared" si="635"/>
        <v>8.6999999999999994E-3</v>
      </c>
      <c r="H6255" s="180">
        <v>10</v>
      </c>
      <c r="I6255" s="169">
        <f t="shared" si="636"/>
        <v>8.6999999999999994E-2</v>
      </c>
    </row>
    <row r="6256" spans="1:9">
      <c r="A6256" s="96" t="s">
        <v>5869</v>
      </c>
      <c r="B6256" s="97" t="s">
        <v>4881</v>
      </c>
      <c r="C6256" s="98" t="s">
        <v>546</v>
      </c>
      <c r="D6256" s="124"/>
      <c r="E6256" s="125"/>
      <c r="F6256" s="66" t="str">
        <f t="shared" si="634"/>
        <v>PQ</v>
      </c>
      <c r="G6256" s="169">
        <f t="shared" si="635"/>
        <v>15</v>
      </c>
      <c r="H6256" s="180">
        <v>5.0000000000000001E-3</v>
      </c>
      <c r="I6256" s="169">
        <f t="shared" si="636"/>
        <v>7.4999999999999997E-2</v>
      </c>
    </row>
    <row r="6257" spans="1:9">
      <c r="A6257" s="96" t="s">
        <v>5869</v>
      </c>
      <c r="B6257" s="97" t="s">
        <v>4944</v>
      </c>
      <c r="C6257" s="98" t="s">
        <v>1101</v>
      </c>
      <c r="D6257" s="81"/>
      <c r="E6257" s="66"/>
      <c r="F6257" s="66" t="str">
        <f t="shared" si="634"/>
        <v>UN</v>
      </c>
      <c r="G6257" s="169">
        <f t="shared" si="635"/>
        <v>0.3</v>
      </c>
      <c r="H6257" s="180">
        <v>1</v>
      </c>
      <c r="I6257" s="169">
        <f t="shared" si="636"/>
        <v>0.3</v>
      </c>
    </row>
    <row r="6258" spans="1:9">
      <c r="A6258" s="96" t="s">
        <v>5869</v>
      </c>
      <c r="B6258" s="97" t="s">
        <v>4951</v>
      </c>
      <c r="C6258" s="98" t="s">
        <v>5896</v>
      </c>
      <c r="D6258" s="111"/>
      <c r="E6258" s="173"/>
      <c r="F6258" s="66" t="str">
        <f t="shared" si="634"/>
        <v>UN</v>
      </c>
      <c r="G6258" s="169">
        <f t="shared" si="635"/>
        <v>1.22</v>
      </c>
      <c r="H6258" s="180">
        <v>5.0000000000000001E-3</v>
      </c>
      <c r="I6258" s="169">
        <f t="shared" si="636"/>
        <v>6.1000000000000004E-3</v>
      </c>
    </row>
    <row r="6259" spans="1:9">
      <c r="A6259" s="96" t="s">
        <v>5869</v>
      </c>
      <c r="B6259" s="97" t="s">
        <v>4956</v>
      </c>
      <c r="C6259" s="98" t="s">
        <v>323</v>
      </c>
      <c r="D6259" s="111"/>
      <c r="E6259" s="173"/>
      <c r="F6259" s="66" t="str">
        <f t="shared" si="634"/>
        <v>UN</v>
      </c>
      <c r="G6259" s="169">
        <f t="shared" si="635"/>
        <v>0.3</v>
      </c>
      <c r="H6259" s="180">
        <v>2E-3</v>
      </c>
      <c r="I6259" s="169">
        <f t="shared" si="636"/>
        <v>5.9999999999999995E-4</v>
      </c>
    </row>
    <row r="6260" spans="1:9">
      <c r="A6260" s="96" t="s">
        <v>5869</v>
      </c>
      <c r="B6260" s="97" t="s">
        <v>4953</v>
      </c>
      <c r="C6260" s="98" t="s">
        <v>1531</v>
      </c>
      <c r="D6260" s="111"/>
      <c r="E6260" s="173"/>
      <c r="F6260" s="66" t="str">
        <f t="shared" si="634"/>
        <v>FR</v>
      </c>
      <c r="G6260" s="169">
        <f t="shared" si="635"/>
        <v>3.04</v>
      </c>
      <c r="H6260" s="180">
        <v>2E-3</v>
      </c>
      <c r="I6260" s="169">
        <f t="shared" si="636"/>
        <v>6.0800000000000003E-3</v>
      </c>
    </row>
    <row r="6261" spans="1:9">
      <c r="A6261" s="96" t="s">
        <v>5869</v>
      </c>
      <c r="B6261" s="97" t="s">
        <v>4967</v>
      </c>
      <c r="C6261" s="98" t="s">
        <v>1510</v>
      </c>
      <c r="D6261" s="111"/>
      <c r="E6261" s="173"/>
      <c r="F6261" s="66" t="str">
        <f t="shared" si="634"/>
        <v>UN</v>
      </c>
      <c r="G6261" s="169">
        <f t="shared" si="635"/>
        <v>0.5625</v>
      </c>
      <c r="H6261" s="168">
        <v>1</v>
      </c>
      <c r="I6261" s="169">
        <f t="shared" si="636"/>
        <v>0.5625</v>
      </c>
    </row>
    <row r="6262" spans="1:9">
      <c r="A6262" s="96" t="s">
        <v>5869</v>
      </c>
      <c r="B6262" s="97" t="s">
        <v>4902</v>
      </c>
      <c r="C6262" s="131" t="s">
        <v>364</v>
      </c>
      <c r="D6262" s="111"/>
      <c r="E6262" s="173"/>
      <c r="F6262" s="66" t="str">
        <f t="shared" si="634"/>
        <v>ROL</v>
      </c>
      <c r="G6262" s="169">
        <f t="shared" si="635"/>
        <v>4.4000000000000004</v>
      </c>
      <c r="H6262" s="180">
        <v>5.0000000000000001E-3</v>
      </c>
      <c r="I6262" s="169">
        <f t="shared" si="636"/>
        <v>2.2000000000000002E-2</v>
      </c>
    </row>
    <row r="6263" spans="1:9">
      <c r="A6263" s="96" t="s">
        <v>5869</v>
      </c>
      <c r="B6263" s="97" t="s">
        <v>4951</v>
      </c>
      <c r="C6263" s="98" t="s">
        <v>1649</v>
      </c>
      <c r="D6263" s="124"/>
      <c r="E6263" s="125"/>
      <c r="F6263" s="66" t="str">
        <f t="shared" si="634"/>
        <v>UN</v>
      </c>
      <c r="G6263" s="169">
        <f t="shared" si="635"/>
        <v>16</v>
      </c>
      <c r="H6263" s="186">
        <v>4.0000000000000001E-3</v>
      </c>
      <c r="I6263" s="169">
        <f t="shared" si="636"/>
        <v>6.4000000000000001E-2</v>
      </c>
    </row>
    <row r="6264" spans="1:9">
      <c r="A6264" s="96" t="s">
        <v>5869</v>
      </c>
      <c r="B6264" s="97" t="s">
        <v>4878</v>
      </c>
      <c r="C6264" s="98" t="s">
        <v>1462</v>
      </c>
      <c r="D6264" s="124"/>
      <c r="E6264" s="125"/>
      <c r="F6264" s="66" t="str">
        <f t="shared" si="634"/>
        <v>UN</v>
      </c>
      <c r="G6264" s="169">
        <f t="shared" si="635"/>
        <v>10.63</v>
      </c>
      <c r="H6264" s="102">
        <v>0.02</v>
      </c>
      <c r="I6264" s="169">
        <f t="shared" si="636"/>
        <v>0.21260000000000001</v>
      </c>
    </row>
    <row r="6265" spans="1:9">
      <c r="A6265" s="96" t="s">
        <v>5869</v>
      </c>
      <c r="B6265" s="183"/>
      <c r="C6265" s="59" t="s">
        <v>2691</v>
      </c>
      <c r="D6265" s="124"/>
      <c r="E6265" s="125"/>
      <c r="F6265" s="66" t="str">
        <f t="shared" si="634"/>
        <v>DET</v>
      </c>
      <c r="G6265" s="169">
        <f t="shared" si="635"/>
        <v>8.85</v>
      </c>
      <c r="H6265" s="169">
        <f>+VLOOKUP(C6265,$C$7896:$P$9810,7,FALSE)</f>
        <v>1.3</v>
      </c>
      <c r="I6265" s="169">
        <f t="shared" si="636"/>
        <v>11.505000000000001</v>
      </c>
    </row>
    <row r="6266" spans="1:9">
      <c r="A6266" s="96" t="s">
        <v>5869</v>
      </c>
      <c r="B6266" s="116" t="s">
        <v>4421</v>
      </c>
      <c r="C6266" s="117"/>
      <c r="D6266" s="118"/>
      <c r="E6266" s="118"/>
      <c r="F6266" s="119"/>
      <c r="G6266" s="120"/>
      <c r="H6266" s="121"/>
      <c r="I6266" s="134">
        <f>SUBTOTAL(9,I6254:I6265)</f>
        <v>12.928380000000001</v>
      </c>
    </row>
    <row r="6267" spans="1:9">
      <c r="A6267" s="96" t="s">
        <v>5869</v>
      </c>
      <c r="B6267" s="157"/>
      <c r="C6267" s="187"/>
      <c r="D6267" s="129"/>
      <c r="E6267" s="129"/>
      <c r="F6267" s="188"/>
      <c r="G6267" s="137"/>
      <c r="H6267" s="188"/>
      <c r="I6267" s="161"/>
    </row>
    <row r="6268" spans="1:9" ht="14.25">
      <c r="A6268" s="440" t="s">
        <v>5892</v>
      </c>
      <c r="B6268" s="108" t="s">
        <v>4780</v>
      </c>
      <c r="D6268" s="172"/>
    </row>
    <row r="6269" spans="1:9">
      <c r="A6269" s="96" t="s">
        <v>5869</v>
      </c>
    </row>
    <row r="6270" spans="1:9" ht="25.5">
      <c r="A6270" s="96" t="s">
        <v>5869</v>
      </c>
      <c r="B6270" s="90" t="s">
        <v>5562</v>
      </c>
      <c r="C6270" s="23" t="s">
        <v>1406</v>
      </c>
      <c r="D6270" s="124"/>
      <c r="E6270" s="125"/>
      <c r="F6270" s="24" t="s">
        <v>1407</v>
      </c>
      <c r="G6270" s="51" t="s">
        <v>2730</v>
      </c>
      <c r="H6270" s="24" t="s">
        <v>4415</v>
      </c>
      <c r="I6270" s="24" t="s">
        <v>1403</v>
      </c>
    </row>
    <row r="6271" spans="1:9">
      <c r="A6271" s="96" t="s">
        <v>5869</v>
      </c>
      <c r="B6271" s="97" t="s">
        <v>4884</v>
      </c>
      <c r="C6271" s="126" t="s">
        <v>520</v>
      </c>
      <c r="D6271" s="124"/>
      <c r="E6271" s="125"/>
      <c r="F6271" s="66" t="str">
        <f t="shared" ref="F6271:F6282" si="637">+VLOOKUP(C6271,$C$7896:$P$9810,4,FALSE)</f>
        <v>UN</v>
      </c>
      <c r="G6271" s="169">
        <f t="shared" ref="G6271:G6282" si="638">+VLOOKUP(C6271,$C$7896:$P$9810,13,FALSE)</f>
        <v>8.7499999999999994E-2</v>
      </c>
      <c r="H6271" s="180">
        <v>1</v>
      </c>
      <c r="I6271" s="169">
        <f t="shared" ref="I6271:I6282" si="639">G6271*H6271</f>
        <v>8.7499999999999994E-2</v>
      </c>
    </row>
    <row r="6272" spans="1:9">
      <c r="A6272" s="96" t="s">
        <v>5869</v>
      </c>
      <c r="B6272" s="97" t="s">
        <v>4879</v>
      </c>
      <c r="C6272" s="98" t="s">
        <v>545</v>
      </c>
      <c r="D6272" s="124"/>
      <c r="E6272" s="125"/>
      <c r="F6272" s="66" t="str">
        <f t="shared" si="637"/>
        <v>CM3</v>
      </c>
      <c r="G6272" s="169">
        <f t="shared" si="638"/>
        <v>8.6999999999999994E-3</v>
      </c>
      <c r="H6272" s="180">
        <v>10</v>
      </c>
      <c r="I6272" s="169">
        <f t="shared" si="639"/>
        <v>8.6999999999999994E-2</v>
      </c>
    </row>
    <row r="6273" spans="1:9">
      <c r="A6273" s="96" t="s">
        <v>5869</v>
      </c>
      <c r="B6273" s="97" t="s">
        <v>4881</v>
      </c>
      <c r="C6273" s="98" t="s">
        <v>546</v>
      </c>
      <c r="D6273" s="124"/>
      <c r="E6273" s="125"/>
      <c r="F6273" s="66" t="str">
        <f t="shared" si="637"/>
        <v>PQ</v>
      </c>
      <c r="G6273" s="169">
        <f t="shared" si="638"/>
        <v>15</v>
      </c>
      <c r="H6273" s="180">
        <v>5.0000000000000001E-3</v>
      </c>
      <c r="I6273" s="169">
        <f t="shared" si="639"/>
        <v>7.4999999999999997E-2</v>
      </c>
    </row>
    <row r="6274" spans="1:9">
      <c r="A6274" s="96" t="s">
        <v>5869</v>
      </c>
      <c r="B6274" s="97" t="s">
        <v>4944</v>
      </c>
      <c r="C6274" s="98" t="s">
        <v>1101</v>
      </c>
      <c r="D6274" s="81"/>
      <c r="E6274" s="66"/>
      <c r="F6274" s="66" t="str">
        <f t="shared" si="637"/>
        <v>UN</v>
      </c>
      <c r="G6274" s="169">
        <f t="shared" si="638"/>
        <v>0.3</v>
      </c>
      <c r="H6274" s="180">
        <v>1</v>
      </c>
      <c r="I6274" s="169">
        <f t="shared" si="639"/>
        <v>0.3</v>
      </c>
    </row>
    <row r="6275" spans="1:9">
      <c r="A6275" s="96" t="s">
        <v>5869</v>
      </c>
      <c r="B6275" s="97" t="s">
        <v>4951</v>
      </c>
      <c r="C6275" s="98" t="s">
        <v>5896</v>
      </c>
      <c r="D6275" s="111"/>
      <c r="E6275" s="173"/>
      <c r="F6275" s="66" t="str">
        <f t="shared" si="637"/>
        <v>UN</v>
      </c>
      <c r="G6275" s="169">
        <f t="shared" si="638"/>
        <v>1.22</v>
      </c>
      <c r="H6275" s="180">
        <v>5.0000000000000001E-3</v>
      </c>
      <c r="I6275" s="169">
        <f t="shared" si="639"/>
        <v>6.1000000000000004E-3</v>
      </c>
    </row>
    <row r="6276" spans="1:9">
      <c r="A6276" s="96" t="s">
        <v>5869</v>
      </c>
      <c r="B6276" s="97" t="s">
        <v>4956</v>
      </c>
      <c r="C6276" s="98" t="s">
        <v>323</v>
      </c>
      <c r="D6276" s="111"/>
      <c r="E6276" s="173"/>
      <c r="F6276" s="66" t="str">
        <f t="shared" si="637"/>
        <v>UN</v>
      </c>
      <c r="G6276" s="169">
        <f t="shared" si="638"/>
        <v>0.3</v>
      </c>
      <c r="H6276" s="180">
        <v>2E-3</v>
      </c>
      <c r="I6276" s="169">
        <f t="shared" si="639"/>
        <v>5.9999999999999995E-4</v>
      </c>
    </row>
    <row r="6277" spans="1:9">
      <c r="A6277" s="96" t="s">
        <v>5869</v>
      </c>
      <c r="B6277" s="97" t="s">
        <v>4953</v>
      </c>
      <c r="C6277" s="98" t="s">
        <v>1531</v>
      </c>
      <c r="D6277" s="111"/>
      <c r="E6277" s="173"/>
      <c r="F6277" s="66" t="str">
        <f t="shared" si="637"/>
        <v>FR</v>
      </c>
      <c r="G6277" s="169">
        <f t="shared" si="638"/>
        <v>3.04</v>
      </c>
      <c r="H6277" s="180">
        <v>2E-3</v>
      </c>
      <c r="I6277" s="169">
        <f t="shared" si="639"/>
        <v>6.0800000000000003E-3</v>
      </c>
    </row>
    <row r="6278" spans="1:9">
      <c r="A6278" s="96" t="s">
        <v>5869</v>
      </c>
      <c r="B6278" s="97" t="s">
        <v>4967</v>
      </c>
      <c r="C6278" s="98" t="s">
        <v>1510</v>
      </c>
      <c r="D6278" s="111"/>
      <c r="E6278" s="173"/>
      <c r="F6278" s="66" t="str">
        <f t="shared" si="637"/>
        <v>UN</v>
      </c>
      <c r="G6278" s="169">
        <f t="shared" si="638"/>
        <v>0.5625</v>
      </c>
      <c r="H6278" s="168">
        <v>1</v>
      </c>
      <c r="I6278" s="169">
        <f t="shared" si="639"/>
        <v>0.5625</v>
      </c>
    </row>
    <row r="6279" spans="1:9">
      <c r="A6279" s="96" t="s">
        <v>5869</v>
      </c>
      <c r="B6279" s="97" t="s">
        <v>4902</v>
      </c>
      <c r="C6279" s="131" t="s">
        <v>364</v>
      </c>
      <c r="D6279" s="111"/>
      <c r="E6279" s="173"/>
      <c r="F6279" s="66" t="str">
        <f t="shared" si="637"/>
        <v>ROL</v>
      </c>
      <c r="G6279" s="169">
        <f t="shared" si="638"/>
        <v>4.4000000000000004</v>
      </c>
      <c r="H6279" s="180">
        <v>5.0000000000000001E-3</v>
      </c>
      <c r="I6279" s="169">
        <f t="shared" si="639"/>
        <v>2.2000000000000002E-2</v>
      </c>
    </row>
    <row r="6280" spans="1:9">
      <c r="A6280" s="96" t="s">
        <v>5869</v>
      </c>
      <c r="B6280" s="97" t="s">
        <v>4951</v>
      </c>
      <c r="C6280" s="98" t="s">
        <v>1649</v>
      </c>
      <c r="D6280" s="124"/>
      <c r="E6280" s="125"/>
      <c r="F6280" s="66" t="str">
        <f t="shared" si="637"/>
        <v>UN</v>
      </c>
      <c r="G6280" s="169">
        <f t="shared" si="638"/>
        <v>16</v>
      </c>
      <c r="H6280" s="186">
        <v>4.0000000000000001E-3</v>
      </c>
      <c r="I6280" s="169">
        <f t="shared" si="639"/>
        <v>6.4000000000000001E-2</v>
      </c>
    </row>
    <row r="6281" spans="1:9">
      <c r="A6281" s="96" t="s">
        <v>5869</v>
      </c>
      <c r="B6281" s="97" t="s">
        <v>4878</v>
      </c>
      <c r="C6281" s="98" t="s">
        <v>1462</v>
      </c>
      <c r="D6281" s="124"/>
      <c r="E6281" s="125"/>
      <c r="F6281" s="66" t="str">
        <f t="shared" si="637"/>
        <v>UN</v>
      </c>
      <c r="G6281" s="169">
        <f t="shared" si="638"/>
        <v>10.63</v>
      </c>
      <c r="H6281" s="102">
        <v>0.02</v>
      </c>
      <c r="I6281" s="169">
        <f t="shared" si="639"/>
        <v>0.21260000000000001</v>
      </c>
    </row>
    <row r="6282" spans="1:9">
      <c r="A6282" s="96" t="s">
        <v>5869</v>
      </c>
      <c r="B6282" s="183"/>
      <c r="C6282" s="59" t="s">
        <v>2691</v>
      </c>
      <c r="D6282" s="124"/>
      <c r="E6282" s="125"/>
      <c r="F6282" s="66" t="str">
        <f t="shared" si="637"/>
        <v>DET</v>
      </c>
      <c r="G6282" s="169">
        <f t="shared" si="638"/>
        <v>8.85</v>
      </c>
      <c r="H6282" s="169">
        <f>+VLOOKUP(C6282,$C$7896:$P$9810,7,FALSE)</f>
        <v>1.3</v>
      </c>
      <c r="I6282" s="169">
        <f t="shared" si="639"/>
        <v>11.505000000000001</v>
      </c>
    </row>
    <row r="6283" spans="1:9">
      <c r="A6283" s="96" t="s">
        <v>5869</v>
      </c>
      <c r="B6283" s="116" t="s">
        <v>4421</v>
      </c>
      <c r="C6283" s="117"/>
      <c r="D6283" s="118"/>
      <c r="E6283" s="118"/>
      <c r="F6283" s="119"/>
      <c r="G6283" s="120"/>
      <c r="H6283" s="121"/>
      <c r="I6283" s="134">
        <f>SUBTOTAL(9,I6271:I6282)</f>
        <v>12.928380000000001</v>
      </c>
    </row>
    <row r="6284" spans="1:9">
      <c r="A6284" s="96" t="s">
        <v>5869</v>
      </c>
      <c r="B6284" s="157"/>
      <c r="C6284" s="187"/>
      <c r="D6284" s="129"/>
      <c r="E6284" s="129"/>
      <c r="F6284" s="188"/>
      <c r="G6284" s="137"/>
      <c r="H6284" s="188"/>
      <c r="I6284" s="161"/>
    </row>
    <row r="6285" spans="1:9" ht="14.25">
      <c r="A6285" s="440" t="s">
        <v>5892</v>
      </c>
      <c r="B6285" s="108" t="s">
        <v>4781</v>
      </c>
      <c r="D6285" s="172"/>
    </row>
    <row r="6286" spans="1:9">
      <c r="A6286" s="96" t="s">
        <v>5869</v>
      </c>
    </row>
    <row r="6287" spans="1:9" ht="25.5">
      <c r="A6287" s="96" t="s">
        <v>5869</v>
      </c>
      <c r="B6287" s="90" t="s">
        <v>5562</v>
      </c>
      <c r="C6287" s="23" t="s">
        <v>1406</v>
      </c>
      <c r="D6287" s="124"/>
      <c r="E6287" s="125"/>
      <c r="F6287" s="24" t="s">
        <v>1407</v>
      </c>
      <c r="G6287" s="51" t="s">
        <v>2730</v>
      </c>
      <c r="H6287" s="24" t="s">
        <v>4415</v>
      </c>
      <c r="I6287" s="24" t="s">
        <v>1403</v>
      </c>
    </row>
    <row r="6288" spans="1:9">
      <c r="A6288" s="96" t="s">
        <v>5869</v>
      </c>
      <c r="B6288" s="97" t="s">
        <v>4884</v>
      </c>
      <c r="C6288" s="126" t="s">
        <v>520</v>
      </c>
      <c r="D6288" s="124"/>
      <c r="E6288" s="125"/>
      <c r="F6288" s="66" t="str">
        <f t="shared" ref="F6288:F6299" si="640">+VLOOKUP(C6288,$C$7896:$P$9810,4,FALSE)</f>
        <v>UN</v>
      </c>
      <c r="G6288" s="169">
        <f t="shared" ref="G6288:G6299" si="641">+VLOOKUP(C6288,$C$7896:$P$9810,13,FALSE)</f>
        <v>8.7499999999999994E-2</v>
      </c>
      <c r="H6288" s="180">
        <v>1</v>
      </c>
      <c r="I6288" s="169">
        <f t="shared" ref="I6288:I6299" si="642">G6288*H6288</f>
        <v>8.7499999999999994E-2</v>
      </c>
    </row>
    <row r="6289" spans="1:9">
      <c r="A6289" s="96" t="s">
        <v>5869</v>
      </c>
      <c r="B6289" s="97" t="s">
        <v>4879</v>
      </c>
      <c r="C6289" s="98" t="s">
        <v>545</v>
      </c>
      <c r="D6289" s="124"/>
      <c r="E6289" s="125"/>
      <c r="F6289" s="66" t="str">
        <f t="shared" si="640"/>
        <v>CM3</v>
      </c>
      <c r="G6289" s="169">
        <f t="shared" si="641"/>
        <v>8.6999999999999994E-3</v>
      </c>
      <c r="H6289" s="180">
        <v>10</v>
      </c>
      <c r="I6289" s="169">
        <f t="shared" si="642"/>
        <v>8.6999999999999994E-2</v>
      </c>
    </row>
    <row r="6290" spans="1:9">
      <c r="A6290" s="96" t="s">
        <v>5869</v>
      </c>
      <c r="B6290" s="97" t="s">
        <v>4881</v>
      </c>
      <c r="C6290" s="98" t="s">
        <v>546</v>
      </c>
      <c r="D6290" s="124"/>
      <c r="E6290" s="125"/>
      <c r="F6290" s="66" t="str">
        <f t="shared" si="640"/>
        <v>PQ</v>
      </c>
      <c r="G6290" s="169">
        <f t="shared" si="641"/>
        <v>15</v>
      </c>
      <c r="H6290" s="180">
        <v>5.0000000000000001E-3</v>
      </c>
      <c r="I6290" s="169">
        <f t="shared" si="642"/>
        <v>7.4999999999999997E-2</v>
      </c>
    </row>
    <row r="6291" spans="1:9">
      <c r="A6291" s="96" t="s">
        <v>5869</v>
      </c>
      <c r="B6291" s="97" t="s">
        <v>4944</v>
      </c>
      <c r="C6291" s="98" t="s">
        <v>1101</v>
      </c>
      <c r="D6291" s="81"/>
      <c r="E6291" s="66"/>
      <c r="F6291" s="66" t="str">
        <f t="shared" si="640"/>
        <v>UN</v>
      </c>
      <c r="G6291" s="169">
        <f t="shared" si="641"/>
        <v>0.3</v>
      </c>
      <c r="H6291" s="180">
        <v>1</v>
      </c>
      <c r="I6291" s="169">
        <f t="shared" si="642"/>
        <v>0.3</v>
      </c>
    </row>
    <row r="6292" spans="1:9">
      <c r="A6292" s="96" t="s">
        <v>5869</v>
      </c>
      <c r="B6292" s="97" t="s">
        <v>4951</v>
      </c>
      <c r="C6292" s="98" t="s">
        <v>5896</v>
      </c>
      <c r="D6292" s="111"/>
      <c r="E6292" s="173"/>
      <c r="F6292" s="66" t="str">
        <f t="shared" si="640"/>
        <v>UN</v>
      </c>
      <c r="G6292" s="169">
        <f t="shared" si="641"/>
        <v>1.22</v>
      </c>
      <c r="H6292" s="180">
        <v>5.0000000000000001E-3</v>
      </c>
      <c r="I6292" s="169">
        <f t="shared" si="642"/>
        <v>6.1000000000000004E-3</v>
      </c>
    </row>
    <row r="6293" spans="1:9">
      <c r="A6293" s="96" t="s">
        <v>5869</v>
      </c>
      <c r="B6293" s="97" t="s">
        <v>4956</v>
      </c>
      <c r="C6293" s="98" t="s">
        <v>323</v>
      </c>
      <c r="D6293" s="111"/>
      <c r="E6293" s="173"/>
      <c r="F6293" s="66" t="str">
        <f t="shared" si="640"/>
        <v>UN</v>
      </c>
      <c r="G6293" s="169">
        <f t="shared" si="641"/>
        <v>0.3</v>
      </c>
      <c r="H6293" s="180">
        <v>2E-3</v>
      </c>
      <c r="I6293" s="169">
        <f t="shared" si="642"/>
        <v>5.9999999999999995E-4</v>
      </c>
    </row>
    <row r="6294" spans="1:9">
      <c r="A6294" s="96" t="s">
        <v>5869</v>
      </c>
      <c r="B6294" s="97" t="s">
        <v>4953</v>
      </c>
      <c r="C6294" s="98" t="s">
        <v>1531</v>
      </c>
      <c r="D6294" s="111"/>
      <c r="E6294" s="173"/>
      <c r="F6294" s="66" t="str">
        <f t="shared" si="640"/>
        <v>FR</v>
      </c>
      <c r="G6294" s="169">
        <f t="shared" si="641"/>
        <v>3.04</v>
      </c>
      <c r="H6294" s="180">
        <v>2E-3</v>
      </c>
      <c r="I6294" s="169">
        <f t="shared" si="642"/>
        <v>6.0800000000000003E-3</v>
      </c>
    </row>
    <row r="6295" spans="1:9">
      <c r="A6295" s="96" t="s">
        <v>5869</v>
      </c>
      <c r="B6295" s="97" t="s">
        <v>4967</v>
      </c>
      <c r="C6295" s="98" t="s">
        <v>1510</v>
      </c>
      <c r="D6295" s="111"/>
      <c r="E6295" s="173"/>
      <c r="F6295" s="66" t="str">
        <f t="shared" si="640"/>
        <v>UN</v>
      </c>
      <c r="G6295" s="169">
        <f t="shared" si="641"/>
        <v>0.5625</v>
      </c>
      <c r="H6295" s="168">
        <v>1</v>
      </c>
      <c r="I6295" s="169">
        <f t="shared" si="642"/>
        <v>0.5625</v>
      </c>
    </row>
    <row r="6296" spans="1:9">
      <c r="A6296" s="96" t="s">
        <v>5869</v>
      </c>
      <c r="B6296" s="97" t="s">
        <v>4902</v>
      </c>
      <c r="C6296" s="131" t="s">
        <v>364</v>
      </c>
      <c r="D6296" s="111"/>
      <c r="E6296" s="173"/>
      <c r="F6296" s="66" t="str">
        <f t="shared" si="640"/>
        <v>ROL</v>
      </c>
      <c r="G6296" s="169">
        <f t="shared" si="641"/>
        <v>4.4000000000000004</v>
      </c>
      <c r="H6296" s="180">
        <v>5.0000000000000001E-3</v>
      </c>
      <c r="I6296" s="169">
        <f t="shared" si="642"/>
        <v>2.2000000000000002E-2</v>
      </c>
    </row>
    <row r="6297" spans="1:9">
      <c r="A6297" s="96" t="s">
        <v>5869</v>
      </c>
      <c r="B6297" s="97" t="s">
        <v>4951</v>
      </c>
      <c r="C6297" s="98" t="s">
        <v>1649</v>
      </c>
      <c r="D6297" s="124"/>
      <c r="E6297" s="125"/>
      <c r="F6297" s="66" t="str">
        <f t="shared" si="640"/>
        <v>UN</v>
      </c>
      <c r="G6297" s="169">
        <f t="shared" si="641"/>
        <v>16</v>
      </c>
      <c r="H6297" s="186">
        <v>4.0000000000000001E-3</v>
      </c>
      <c r="I6297" s="169">
        <f t="shared" si="642"/>
        <v>6.4000000000000001E-2</v>
      </c>
    </row>
    <row r="6298" spans="1:9">
      <c r="A6298" s="96" t="s">
        <v>5869</v>
      </c>
      <c r="B6298" s="97" t="s">
        <v>4878</v>
      </c>
      <c r="C6298" s="98" t="s">
        <v>1462</v>
      </c>
      <c r="D6298" s="124"/>
      <c r="E6298" s="125"/>
      <c r="F6298" s="66" t="str">
        <f t="shared" si="640"/>
        <v>UN</v>
      </c>
      <c r="G6298" s="169">
        <f t="shared" si="641"/>
        <v>10.63</v>
      </c>
      <c r="H6298" s="102">
        <v>0.02</v>
      </c>
      <c r="I6298" s="169">
        <f t="shared" si="642"/>
        <v>0.21260000000000001</v>
      </c>
    </row>
    <row r="6299" spans="1:9">
      <c r="A6299" s="96" t="s">
        <v>5869</v>
      </c>
      <c r="B6299" s="183"/>
      <c r="C6299" s="59" t="s">
        <v>2692</v>
      </c>
      <c r="D6299" s="124"/>
      <c r="E6299" s="125"/>
      <c r="F6299" s="66" t="str">
        <f t="shared" si="640"/>
        <v>DET</v>
      </c>
      <c r="G6299" s="169">
        <f t="shared" si="641"/>
        <v>4.3899999999999997</v>
      </c>
      <c r="H6299" s="169">
        <f>+VLOOKUP(C6299,$C$7896:$P$9810,7,FALSE)</f>
        <v>1.3</v>
      </c>
      <c r="I6299" s="169">
        <f t="shared" si="642"/>
        <v>5.7069999999999999</v>
      </c>
    </row>
    <row r="6300" spans="1:9">
      <c r="A6300" s="96" t="s">
        <v>5869</v>
      </c>
      <c r="B6300" s="116" t="s">
        <v>4421</v>
      </c>
      <c r="C6300" s="117"/>
      <c r="D6300" s="118"/>
      <c r="E6300" s="118"/>
      <c r="F6300" s="119"/>
      <c r="G6300" s="120"/>
      <c r="H6300" s="121"/>
      <c r="I6300" s="134">
        <f>SUBTOTAL(9,I6288:I6299)</f>
        <v>7.1303799999999997</v>
      </c>
    </row>
    <row r="6301" spans="1:9">
      <c r="A6301" s="96" t="s">
        <v>5869</v>
      </c>
      <c r="B6301" s="157"/>
      <c r="C6301" s="187"/>
      <c r="D6301" s="129"/>
      <c r="E6301" s="129"/>
      <c r="F6301" s="188"/>
      <c r="G6301" s="137"/>
      <c r="H6301" s="188"/>
      <c r="I6301" s="161"/>
    </row>
    <row r="6302" spans="1:9" ht="14.25">
      <c r="A6302" s="440" t="s">
        <v>5892</v>
      </c>
      <c r="B6302" s="108" t="s">
        <v>2695</v>
      </c>
      <c r="D6302" s="172"/>
    </row>
    <row r="6303" spans="1:9">
      <c r="A6303" s="96" t="s">
        <v>5869</v>
      </c>
    </row>
    <row r="6304" spans="1:9" ht="25.5">
      <c r="A6304" s="96" t="s">
        <v>5869</v>
      </c>
      <c r="B6304" s="90" t="s">
        <v>5562</v>
      </c>
      <c r="C6304" s="23" t="s">
        <v>1406</v>
      </c>
      <c r="D6304" s="124"/>
      <c r="E6304" s="125"/>
      <c r="F6304" s="24" t="s">
        <v>1407</v>
      </c>
      <c r="G6304" s="51" t="s">
        <v>2730</v>
      </c>
      <c r="H6304" s="24" t="s">
        <v>4415</v>
      </c>
      <c r="I6304" s="24" t="s">
        <v>1403</v>
      </c>
    </row>
    <row r="6305" spans="1:9">
      <c r="A6305" s="96" t="s">
        <v>5869</v>
      </c>
      <c r="B6305" s="97" t="s">
        <v>4884</v>
      </c>
      <c r="C6305" s="126" t="s">
        <v>520</v>
      </c>
      <c r="D6305" s="124"/>
      <c r="E6305" s="125"/>
      <c r="F6305" s="66" t="str">
        <f t="shared" ref="F6305:F6316" si="643">+VLOOKUP(C6305,$C$7896:$P$9810,4,FALSE)</f>
        <v>UN</v>
      </c>
      <c r="G6305" s="169">
        <f t="shared" ref="G6305:G6316" si="644">+VLOOKUP(C6305,$C$7896:$P$9810,13,FALSE)</f>
        <v>8.7499999999999994E-2</v>
      </c>
      <c r="H6305" s="180">
        <v>1</v>
      </c>
      <c r="I6305" s="169">
        <f t="shared" ref="I6305:I6316" si="645">G6305*H6305</f>
        <v>8.7499999999999994E-2</v>
      </c>
    </row>
    <row r="6306" spans="1:9">
      <c r="A6306" s="96" t="s">
        <v>5869</v>
      </c>
      <c r="B6306" s="97" t="s">
        <v>4879</v>
      </c>
      <c r="C6306" s="98" t="s">
        <v>545</v>
      </c>
      <c r="D6306" s="124"/>
      <c r="E6306" s="125"/>
      <c r="F6306" s="66" t="str">
        <f t="shared" si="643"/>
        <v>CM3</v>
      </c>
      <c r="G6306" s="169">
        <f t="shared" si="644"/>
        <v>8.6999999999999994E-3</v>
      </c>
      <c r="H6306" s="180">
        <v>10</v>
      </c>
      <c r="I6306" s="169">
        <f t="shared" si="645"/>
        <v>8.6999999999999994E-2</v>
      </c>
    </row>
    <row r="6307" spans="1:9">
      <c r="A6307" s="96" t="s">
        <v>5869</v>
      </c>
      <c r="B6307" s="97" t="s">
        <v>4881</v>
      </c>
      <c r="C6307" s="98" t="s">
        <v>546</v>
      </c>
      <c r="D6307" s="124"/>
      <c r="E6307" s="125"/>
      <c r="F6307" s="66" t="str">
        <f t="shared" si="643"/>
        <v>PQ</v>
      </c>
      <c r="G6307" s="169">
        <f t="shared" si="644"/>
        <v>15</v>
      </c>
      <c r="H6307" s="180">
        <v>5.0000000000000001E-3</v>
      </c>
      <c r="I6307" s="169">
        <f t="shared" si="645"/>
        <v>7.4999999999999997E-2</v>
      </c>
    </row>
    <row r="6308" spans="1:9">
      <c r="A6308" s="96" t="s">
        <v>5869</v>
      </c>
      <c r="B6308" s="97" t="s">
        <v>4944</v>
      </c>
      <c r="C6308" s="98" t="s">
        <v>1101</v>
      </c>
      <c r="D6308" s="81"/>
      <c r="E6308" s="66"/>
      <c r="F6308" s="66" t="str">
        <f t="shared" si="643"/>
        <v>UN</v>
      </c>
      <c r="G6308" s="169">
        <f t="shared" si="644"/>
        <v>0.3</v>
      </c>
      <c r="H6308" s="180">
        <v>1</v>
      </c>
      <c r="I6308" s="169">
        <f t="shared" si="645"/>
        <v>0.3</v>
      </c>
    </row>
    <row r="6309" spans="1:9">
      <c r="A6309" s="96" t="s">
        <v>5869</v>
      </c>
      <c r="B6309" s="97" t="s">
        <v>4951</v>
      </c>
      <c r="C6309" s="98" t="s">
        <v>5896</v>
      </c>
      <c r="D6309" s="111"/>
      <c r="E6309" s="173"/>
      <c r="F6309" s="66" t="str">
        <f t="shared" si="643"/>
        <v>UN</v>
      </c>
      <c r="G6309" s="169">
        <f t="shared" si="644"/>
        <v>1.22</v>
      </c>
      <c r="H6309" s="180">
        <v>5.0000000000000001E-3</v>
      </c>
      <c r="I6309" s="169">
        <f t="shared" si="645"/>
        <v>6.1000000000000004E-3</v>
      </c>
    </row>
    <row r="6310" spans="1:9">
      <c r="A6310" s="96" t="s">
        <v>5869</v>
      </c>
      <c r="B6310" s="97" t="s">
        <v>4956</v>
      </c>
      <c r="C6310" s="98" t="s">
        <v>323</v>
      </c>
      <c r="D6310" s="111"/>
      <c r="E6310" s="173"/>
      <c r="F6310" s="66" t="str">
        <f t="shared" si="643"/>
        <v>UN</v>
      </c>
      <c r="G6310" s="169">
        <f t="shared" si="644"/>
        <v>0.3</v>
      </c>
      <c r="H6310" s="180">
        <v>2E-3</v>
      </c>
      <c r="I6310" s="169">
        <f t="shared" si="645"/>
        <v>5.9999999999999995E-4</v>
      </c>
    </row>
    <row r="6311" spans="1:9">
      <c r="A6311" s="96" t="s">
        <v>5869</v>
      </c>
      <c r="B6311" s="97" t="s">
        <v>4953</v>
      </c>
      <c r="C6311" s="98" t="s">
        <v>1531</v>
      </c>
      <c r="D6311" s="111"/>
      <c r="E6311" s="173"/>
      <c r="F6311" s="66" t="str">
        <f t="shared" si="643"/>
        <v>FR</v>
      </c>
      <c r="G6311" s="169">
        <f t="shared" si="644"/>
        <v>3.04</v>
      </c>
      <c r="H6311" s="180">
        <v>2E-3</v>
      </c>
      <c r="I6311" s="169">
        <f t="shared" si="645"/>
        <v>6.0800000000000003E-3</v>
      </c>
    </row>
    <row r="6312" spans="1:9">
      <c r="A6312" s="96" t="s">
        <v>5869</v>
      </c>
      <c r="B6312" s="97" t="s">
        <v>4967</v>
      </c>
      <c r="C6312" s="98" t="s">
        <v>1510</v>
      </c>
      <c r="D6312" s="111"/>
      <c r="E6312" s="173"/>
      <c r="F6312" s="66" t="str">
        <f t="shared" si="643"/>
        <v>UN</v>
      </c>
      <c r="G6312" s="169">
        <f t="shared" si="644"/>
        <v>0.5625</v>
      </c>
      <c r="H6312" s="168">
        <v>1</v>
      </c>
      <c r="I6312" s="169">
        <f t="shared" si="645"/>
        <v>0.5625</v>
      </c>
    </row>
    <row r="6313" spans="1:9">
      <c r="A6313" s="96" t="s">
        <v>5869</v>
      </c>
      <c r="B6313" s="97" t="s">
        <v>4902</v>
      </c>
      <c r="C6313" s="131" t="s">
        <v>364</v>
      </c>
      <c r="D6313" s="111"/>
      <c r="E6313" s="173"/>
      <c r="F6313" s="66" t="str">
        <f t="shared" si="643"/>
        <v>ROL</v>
      </c>
      <c r="G6313" s="169">
        <f t="shared" si="644"/>
        <v>4.4000000000000004</v>
      </c>
      <c r="H6313" s="180">
        <v>5.0000000000000001E-3</v>
      </c>
      <c r="I6313" s="169">
        <f t="shared" si="645"/>
        <v>2.2000000000000002E-2</v>
      </c>
    </row>
    <row r="6314" spans="1:9">
      <c r="A6314" s="96" t="s">
        <v>5869</v>
      </c>
      <c r="B6314" s="97" t="s">
        <v>4951</v>
      </c>
      <c r="C6314" s="98" t="s">
        <v>1649</v>
      </c>
      <c r="D6314" s="124"/>
      <c r="E6314" s="125"/>
      <c r="F6314" s="66" t="str">
        <f t="shared" si="643"/>
        <v>UN</v>
      </c>
      <c r="G6314" s="169">
        <f t="shared" si="644"/>
        <v>16</v>
      </c>
      <c r="H6314" s="186">
        <v>4.0000000000000001E-3</v>
      </c>
      <c r="I6314" s="169">
        <f t="shared" si="645"/>
        <v>6.4000000000000001E-2</v>
      </c>
    </row>
    <row r="6315" spans="1:9">
      <c r="A6315" s="96" t="s">
        <v>5869</v>
      </c>
      <c r="B6315" s="97" t="s">
        <v>4878</v>
      </c>
      <c r="C6315" s="98" t="s">
        <v>1462</v>
      </c>
      <c r="D6315" s="124"/>
      <c r="E6315" s="125"/>
      <c r="F6315" s="66" t="str">
        <f t="shared" si="643"/>
        <v>UN</v>
      </c>
      <c r="G6315" s="169">
        <f t="shared" si="644"/>
        <v>10.63</v>
      </c>
      <c r="H6315" s="102">
        <v>0.02</v>
      </c>
      <c r="I6315" s="169">
        <f t="shared" si="645"/>
        <v>0.21260000000000001</v>
      </c>
    </row>
    <row r="6316" spans="1:9">
      <c r="A6316" s="96" t="s">
        <v>5869</v>
      </c>
      <c r="B6316" s="183"/>
      <c r="C6316" s="59" t="s">
        <v>3639</v>
      </c>
      <c r="D6316" s="124"/>
      <c r="E6316" s="125"/>
      <c r="F6316" s="66" t="str">
        <f t="shared" si="643"/>
        <v>DET</v>
      </c>
      <c r="G6316" s="169">
        <f t="shared" si="644"/>
        <v>15.5</v>
      </c>
      <c r="H6316" s="169">
        <f>+VLOOKUP(C6316,$C$7896:$P$9810,7,FALSE)</f>
        <v>1.3</v>
      </c>
      <c r="I6316" s="169">
        <f t="shared" si="645"/>
        <v>20.150000000000002</v>
      </c>
    </row>
    <row r="6317" spans="1:9">
      <c r="A6317" s="96" t="s">
        <v>5869</v>
      </c>
      <c r="B6317" s="116" t="s">
        <v>4421</v>
      </c>
      <c r="C6317" s="117"/>
      <c r="D6317" s="118"/>
      <c r="E6317" s="118"/>
      <c r="F6317" s="119"/>
      <c r="G6317" s="120"/>
      <c r="H6317" s="121"/>
      <c r="I6317" s="134">
        <f>SUBTOTAL(9,I6305:I6316)</f>
        <v>21.57338</v>
      </c>
    </row>
    <row r="6318" spans="1:9">
      <c r="A6318" s="96" t="s">
        <v>5869</v>
      </c>
      <c r="B6318" s="157"/>
      <c r="C6318" s="187"/>
      <c r="D6318" s="129"/>
      <c r="E6318" s="129"/>
      <c r="F6318" s="188"/>
      <c r="G6318" s="137"/>
      <c r="H6318" s="188"/>
      <c r="I6318" s="161"/>
    </row>
    <row r="6319" spans="1:9" ht="14.25">
      <c r="A6319" s="440" t="s">
        <v>5892</v>
      </c>
      <c r="B6319" s="108" t="s">
        <v>4782</v>
      </c>
      <c r="D6319" s="172"/>
    </row>
    <row r="6320" spans="1:9">
      <c r="A6320" s="96" t="s">
        <v>5869</v>
      </c>
    </row>
    <row r="6321" spans="1:9" ht="25.5">
      <c r="A6321" s="96" t="s">
        <v>5869</v>
      </c>
      <c r="B6321" s="90" t="s">
        <v>5562</v>
      </c>
      <c r="C6321" s="23" t="s">
        <v>1406</v>
      </c>
      <c r="D6321" s="124"/>
      <c r="E6321" s="125"/>
      <c r="F6321" s="24" t="s">
        <v>1407</v>
      </c>
      <c r="G6321" s="51" t="s">
        <v>2730</v>
      </c>
      <c r="H6321" s="24" t="s">
        <v>4415</v>
      </c>
      <c r="I6321" s="24" t="s">
        <v>1403</v>
      </c>
    </row>
    <row r="6322" spans="1:9">
      <c r="A6322" s="96" t="s">
        <v>5869</v>
      </c>
      <c r="B6322" s="97" t="s">
        <v>4944</v>
      </c>
      <c r="C6322" s="98" t="s">
        <v>1101</v>
      </c>
      <c r="D6322" s="81"/>
      <c r="E6322" s="66"/>
      <c r="F6322" s="66" t="str">
        <f>+VLOOKUP(C6322,$C$7896:$P$9810,4,FALSE)</f>
        <v>UN</v>
      </c>
      <c r="G6322" s="169">
        <f>+VLOOKUP(C6322,$C$7896:$P$9810,13,FALSE)</f>
        <v>0.3</v>
      </c>
      <c r="H6322" s="180">
        <v>1</v>
      </c>
      <c r="I6322" s="169">
        <f>G6322*H6322</f>
        <v>0.3</v>
      </c>
    </row>
    <row r="6323" spans="1:9">
      <c r="A6323" s="96" t="s">
        <v>5869</v>
      </c>
      <c r="B6323" s="97" t="s">
        <v>4951</v>
      </c>
      <c r="C6323" s="98" t="s">
        <v>5896</v>
      </c>
      <c r="D6323" s="111"/>
      <c r="E6323" s="173"/>
      <c r="F6323" s="66" t="str">
        <f>+VLOOKUP(C6323,$C$7896:$P$9810,4,FALSE)</f>
        <v>UN</v>
      </c>
      <c r="G6323" s="169">
        <f>+VLOOKUP(C6323,$C$7896:$P$9810,13,FALSE)</f>
        <v>1.22</v>
      </c>
      <c r="H6323" s="180">
        <v>5.0000000000000001E-3</v>
      </c>
      <c r="I6323" s="169">
        <f>G6323*H6323</f>
        <v>6.1000000000000004E-3</v>
      </c>
    </row>
    <row r="6324" spans="1:9">
      <c r="A6324" s="96" t="s">
        <v>5869</v>
      </c>
      <c r="B6324" s="97" t="s">
        <v>4951</v>
      </c>
      <c r="C6324" s="98" t="s">
        <v>1649</v>
      </c>
      <c r="D6324" s="124"/>
      <c r="E6324" s="125"/>
      <c r="F6324" s="66" t="str">
        <f>+VLOOKUP(C6324,$C$7896:$P$9810,4,FALSE)</f>
        <v>UN</v>
      </c>
      <c r="G6324" s="169">
        <f>+VLOOKUP(C6324,$C$7896:$P$9810,13,FALSE)</f>
        <v>16</v>
      </c>
      <c r="H6324" s="186">
        <v>4.0000000000000001E-3</v>
      </c>
      <c r="I6324" s="169">
        <f>G6324*H6324</f>
        <v>6.4000000000000001E-2</v>
      </c>
    </row>
    <row r="6325" spans="1:9">
      <c r="A6325" s="96" t="s">
        <v>5869</v>
      </c>
      <c r="B6325" s="97" t="s">
        <v>4878</v>
      </c>
      <c r="C6325" s="98" t="s">
        <v>1462</v>
      </c>
      <c r="D6325" s="124"/>
      <c r="E6325" s="125"/>
      <c r="F6325" s="66" t="str">
        <f>+VLOOKUP(C6325,$C$7896:$P$9810,4,FALSE)</f>
        <v>UN</v>
      </c>
      <c r="G6325" s="169">
        <f>+VLOOKUP(C6325,$C$7896:$P$9810,13,FALSE)</f>
        <v>10.63</v>
      </c>
      <c r="H6325" s="102">
        <v>0.02</v>
      </c>
      <c r="I6325" s="169">
        <f>G6325*H6325</f>
        <v>0.21260000000000001</v>
      </c>
    </row>
    <row r="6326" spans="1:9">
      <c r="A6326" s="96" t="s">
        <v>5869</v>
      </c>
      <c r="B6326" s="183"/>
      <c r="C6326" s="59" t="s">
        <v>2693</v>
      </c>
      <c r="D6326" s="124"/>
      <c r="E6326" s="125"/>
      <c r="F6326" s="66" t="str">
        <f>+VLOOKUP(C6326,$C$7896:$P$9810,4,FALSE)</f>
        <v>DET</v>
      </c>
      <c r="G6326" s="169">
        <f>+VLOOKUP(C6326,$C$7896:$P$9810,13,FALSE)</f>
        <v>15.5</v>
      </c>
      <c r="H6326" s="169">
        <f>+VLOOKUP(C6326,$C$7896:$P$9810,7,FALSE)</f>
        <v>1.3</v>
      </c>
      <c r="I6326" s="169">
        <f>G6326*H6326</f>
        <v>20.150000000000002</v>
      </c>
    </row>
    <row r="6327" spans="1:9">
      <c r="A6327" s="96" t="s">
        <v>5869</v>
      </c>
      <c r="B6327" s="116" t="s">
        <v>4421</v>
      </c>
      <c r="C6327" s="117"/>
      <c r="D6327" s="118"/>
      <c r="E6327" s="118"/>
      <c r="F6327" s="119"/>
      <c r="G6327" s="120"/>
      <c r="H6327" s="121"/>
      <c r="I6327" s="134">
        <f>SUBTOTAL(9,I6322:I6326)</f>
        <v>20.732700000000001</v>
      </c>
    </row>
    <row r="6328" spans="1:9">
      <c r="A6328" s="96" t="s">
        <v>5869</v>
      </c>
      <c r="B6328" s="157"/>
      <c r="C6328" s="187"/>
      <c r="D6328" s="129"/>
      <c r="E6328" s="129"/>
      <c r="F6328" s="188"/>
      <c r="G6328" s="137"/>
      <c r="H6328" s="188"/>
      <c r="I6328" s="161"/>
    </row>
    <row r="6329" spans="1:9" ht="14.25">
      <c r="A6329" s="440" t="s">
        <v>5892</v>
      </c>
      <c r="B6329" s="108" t="s">
        <v>4783</v>
      </c>
      <c r="D6329" s="172"/>
    </row>
    <row r="6330" spans="1:9">
      <c r="A6330" s="96" t="s">
        <v>5869</v>
      </c>
    </row>
    <row r="6331" spans="1:9" ht="25.5">
      <c r="A6331" s="96" t="s">
        <v>5869</v>
      </c>
      <c r="B6331" s="90" t="s">
        <v>5562</v>
      </c>
      <c r="C6331" s="23" t="s">
        <v>1406</v>
      </c>
      <c r="D6331" s="124"/>
      <c r="E6331" s="125"/>
      <c r="F6331" s="24" t="s">
        <v>1407</v>
      </c>
      <c r="G6331" s="51" t="s">
        <v>2730</v>
      </c>
      <c r="H6331" s="24" t="s">
        <v>4415</v>
      </c>
      <c r="I6331" s="24" t="s">
        <v>1403</v>
      </c>
    </row>
    <row r="6332" spans="1:9">
      <c r="A6332" s="96" t="s">
        <v>5869</v>
      </c>
      <c r="B6332" s="97" t="s">
        <v>4884</v>
      </c>
      <c r="C6332" s="126" t="s">
        <v>520</v>
      </c>
      <c r="D6332" s="124"/>
      <c r="E6332" s="125"/>
      <c r="F6332" s="66" t="str">
        <f t="shared" ref="F6332:F6343" si="646">+VLOOKUP(C6332,$C$7896:$P$9810,4,FALSE)</f>
        <v>UN</v>
      </c>
      <c r="G6332" s="169">
        <f t="shared" ref="G6332:G6343" si="647">+VLOOKUP(C6332,$C$7896:$P$9810,13,FALSE)</f>
        <v>8.7499999999999994E-2</v>
      </c>
      <c r="H6332" s="180">
        <v>1</v>
      </c>
      <c r="I6332" s="169">
        <f t="shared" ref="I6332:I6343" si="648">G6332*H6332</f>
        <v>8.7499999999999994E-2</v>
      </c>
    </row>
    <row r="6333" spans="1:9">
      <c r="A6333" s="96" t="s">
        <v>5869</v>
      </c>
      <c r="B6333" s="97" t="s">
        <v>4879</v>
      </c>
      <c r="C6333" s="98" t="s">
        <v>545</v>
      </c>
      <c r="D6333" s="124"/>
      <c r="E6333" s="125"/>
      <c r="F6333" s="66" t="str">
        <f t="shared" si="646"/>
        <v>CM3</v>
      </c>
      <c r="G6333" s="169">
        <f t="shared" si="647"/>
        <v>8.6999999999999994E-3</v>
      </c>
      <c r="H6333" s="180">
        <v>10</v>
      </c>
      <c r="I6333" s="169">
        <f t="shared" si="648"/>
        <v>8.6999999999999994E-2</v>
      </c>
    </row>
    <row r="6334" spans="1:9">
      <c r="A6334" s="96" t="s">
        <v>5869</v>
      </c>
      <c r="B6334" s="97" t="s">
        <v>4881</v>
      </c>
      <c r="C6334" s="98" t="s">
        <v>546</v>
      </c>
      <c r="D6334" s="124"/>
      <c r="E6334" s="125"/>
      <c r="F6334" s="66" t="str">
        <f t="shared" si="646"/>
        <v>PQ</v>
      </c>
      <c r="G6334" s="169">
        <f t="shared" si="647"/>
        <v>15</v>
      </c>
      <c r="H6334" s="180">
        <v>5.0000000000000001E-3</v>
      </c>
      <c r="I6334" s="169">
        <f t="shared" si="648"/>
        <v>7.4999999999999997E-2</v>
      </c>
    </row>
    <row r="6335" spans="1:9">
      <c r="A6335" s="96" t="s">
        <v>5869</v>
      </c>
      <c r="B6335" s="97" t="s">
        <v>4944</v>
      </c>
      <c r="C6335" s="98" t="s">
        <v>1101</v>
      </c>
      <c r="D6335" s="81"/>
      <c r="E6335" s="66"/>
      <c r="F6335" s="66" t="str">
        <f t="shared" si="646"/>
        <v>UN</v>
      </c>
      <c r="G6335" s="169">
        <f t="shared" si="647"/>
        <v>0.3</v>
      </c>
      <c r="H6335" s="180">
        <v>1</v>
      </c>
      <c r="I6335" s="169">
        <f t="shared" si="648"/>
        <v>0.3</v>
      </c>
    </row>
    <row r="6336" spans="1:9">
      <c r="A6336" s="96" t="s">
        <v>5869</v>
      </c>
      <c r="B6336" s="97" t="s">
        <v>4951</v>
      </c>
      <c r="C6336" s="98" t="s">
        <v>5896</v>
      </c>
      <c r="D6336" s="111"/>
      <c r="E6336" s="173"/>
      <c r="F6336" s="66" t="str">
        <f t="shared" si="646"/>
        <v>UN</v>
      </c>
      <c r="G6336" s="169">
        <f t="shared" si="647"/>
        <v>1.22</v>
      </c>
      <c r="H6336" s="180">
        <v>5.0000000000000001E-3</v>
      </c>
      <c r="I6336" s="169">
        <f t="shared" si="648"/>
        <v>6.1000000000000004E-3</v>
      </c>
    </row>
    <row r="6337" spans="1:9">
      <c r="A6337" s="96" t="s">
        <v>5869</v>
      </c>
      <c r="B6337" s="97" t="s">
        <v>4956</v>
      </c>
      <c r="C6337" s="98" t="s">
        <v>323</v>
      </c>
      <c r="D6337" s="111"/>
      <c r="E6337" s="173"/>
      <c r="F6337" s="66" t="str">
        <f t="shared" si="646"/>
        <v>UN</v>
      </c>
      <c r="G6337" s="169">
        <f t="shared" si="647"/>
        <v>0.3</v>
      </c>
      <c r="H6337" s="180">
        <v>2E-3</v>
      </c>
      <c r="I6337" s="169">
        <f t="shared" si="648"/>
        <v>5.9999999999999995E-4</v>
      </c>
    </row>
    <row r="6338" spans="1:9">
      <c r="A6338" s="96" t="s">
        <v>5869</v>
      </c>
      <c r="B6338" s="97" t="s">
        <v>4953</v>
      </c>
      <c r="C6338" s="98" t="s">
        <v>1531</v>
      </c>
      <c r="D6338" s="111"/>
      <c r="E6338" s="173"/>
      <c r="F6338" s="66" t="str">
        <f t="shared" si="646"/>
        <v>FR</v>
      </c>
      <c r="G6338" s="169">
        <f t="shared" si="647"/>
        <v>3.04</v>
      </c>
      <c r="H6338" s="180">
        <v>2E-3</v>
      </c>
      <c r="I6338" s="169">
        <f t="shared" si="648"/>
        <v>6.0800000000000003E-3</v>
      </c>
    </row>
    <row r="6339" spans="1:9">
      <c r="A6339" s="96" t="s">
        <v>5869</v>
      </c>
      <c r="B6339" s="97" t="s">
        <v>4967</v>
      </c>
      <c r="C6339" s="98" t="s">
        <v>1510</v>
      </c>
      <c r="D6339" s="111"/>
      <c r="E6339" s="173"/>
      <c r="F6339" s="66" t="str">
        <f t="shared" si="646"/>
        <v>UN</v>
      </c>
      <c r="G6339" s="169">
        <f t="shared" si="647"/>
        <v>0.5625</v>
      </c>
      <c r="H6339" s="168">
        <v>1</v>
      </c>
      <c r="I6339" s="169">
        <f t="shared" si="648"/>
        <v>0.5625</v>
      </c>
    </row>
    <row r="6340" spans="1:9">
      <c r="A6340" s="96" t="s">
        <v>5869</v>
      </c>
      <c r="B6340" s="97" t="s">
        <v>4902</v>
      </c>
      <c r="C6340" s="131" t="s">
        <v>364</v>
      </c>
      <c r="D6340" s="111"/>
      <c r="E6340" s="173"/>
      <c r="F6340" s="66" t="str">
        <f t="shared" si="646"/>
        <v>ROL</v>
      </c>
      <c r="G6340" s="169">
        <f t="shared" si="647"/>
        <v>4.4000000000000004</v>
      </c>
      <c r="H6340" s="180">
        <v>5.0000000000000001E-3</v>
      </c>
      <c r="I6340" s="169">
        <f t="shared" si="648"/>
        <v>2.2000000000000002E-2</v>
      </c>
    </row>
    <row r="6341" spans="1:9">
      <c r="A6341" s="96" t="s">
        <v>5869</v>
      </c>
      <c r="B6341" s="97" t="s">
        <v>4951</v>
      </c>
      <c r="C6341" s="98" t="s">
        <v>1649</v>
      </c>
      <c r="D6341" s="124"/>
      <c r="E6341" s="125"/>
      <c r="F6341" s="66" t="str">
        <f t="shared" si="646"/>
        <v>UN</v>
      </c>
      <c r="G6341" s="169">
        <f t="shared" si="647"/>
        <v>16</v>
      </c>
      <c r="H6341" s="186">
        <v>4.0000000000000001E-3</v>
      </c>
      <c r="I6341" s="169">
        <f t="shared" si="648"/>
        <v>6.4000000000000001E-2</v>
      </c>
    </row>
    <row r="6342" spans="1:9">
      <c r="A6342" s="96" t="s">
        <v>5869</v>
      </c>
      <c r="B6342" s="97" t="s">
        <v>4878</v>
      </c>
      <c r="C6342" s="98" t="s">
        <v>1462</v>
      </c>
      <c r="D6342" s="124"/>
      <c r="E6342" s="125"/>
      <c r="F6342" s="66" t="str">
        <f t="shared" si="646"/>
        <v>UN</v>
      </c>
      <c r="G6342" s="169">
        <f t="shared" si="647"/>
        <v>10.63</v>
      </c>
      <c r="H6342" s="102">
        <v>0.02</v>
      </c>
      <c r="I6342" s="169">
        <f t="shared" si="648"/>
        <v>0.21260000000000001</v>
      </c>
    </row>
    <row r="6343" spans="1:9">
      <c r="A6343" s="96" t="s">
        <v>5869</v>
      </c>
      <c r="B6343" s="183"/>
      <c r="C6343" s="59" t="s">
        <v>2694</v>
      </c>
      <c r="D6343" s="124"/>
      <c r="E6343" s="125"/>
      <c r="F6343" s="66" t="str">
        <f t="shared" si="646"/>
        <v>DET</v>
      </c>
      <c r="G6343" s="169">
        <f t="shared" si="647"/>
        <v>15.5</v>
      </c>
      <c r="H6343" s="169">
        <f>+VLOOKUP(C6343,$C$7896:$P$9810,7,FALSE)</f>
        <v>1.3</v>
      </c>
      <c r="I6343" s="169">
        <f t="shared" si="648"/>
        <v>20.150000000000002</v>
      </c>
    </row>
    <row r="6344" spans="1:9">
      <c r="A6344" s="96" t="s">
        <v>5869</v>
      </c>
      <c r="B6344" s="116" t="s">
        <v>4421</v>
      </c>
      <c r="C6344" s="117"/>
      <c r="D6344" s="118"/>
      <c r="E6344" s="118"/>
      <c r="F6344" s="119"/>
      <c r="G6344" s="120"/>
      <c r="H6344" s="121"/>
      <c r="I6344" s="134">
        <f>SUBTOTAL(9,I6332:I6343)</f>
        <v>21.57338</v>
      </c>
    </row>
    <row r="6345" spans="1:9">
      <c r="A6345" s="96" t="s">
        <v>5869</v>
      </c>
      <c r="B6345" s="157"/>
      <c r="C6345" s="187"/>
      <c r="D6345" s="129"/>
      <c r="E6345" s="129"/>
      <c r="F6345" s="188"/>
      <c r="G6345" s="137"/>
      <c r="H6345" s="188"/>
      <c r="I6345" s="161"/>
    </row>
    <row r="6346" spans="1:9" ht="14.25">
      <c r="A6346" s="440" t="s">
        <v>5892</v>
      </c>
      <c r="B6346" s="108" t="s">
        <v>4784</v>
      </c>
      <c r="D6346" s="172"/>
    </row>
    <row r="6347" spans="1:9">
      <c r="A6347" s="96" t="s">
        <v>5869</v>
      </c>
    </row>
    <row r="6348" spans="1:9" ht="25.5">
      <c r="A6348" s="96" t="s">
        <v>5869</v>
      </c>
      <c r="B6348" s="90" t="s">
        <v>5562</v>
      </c>
      <c r="C6348" s="23" t="s">
        <v>1406</v>
      </c>
      <c r="D6348" s="124"/>
      <c r="E6348" s="125"/>
      <c r="F6348" s="24" t="s">
        <v>1407</v>
      </c>
      <c r="G6348" s="51" t="s">
        <v>2730</v>
      </c>
      <c r="H6348" s="24" t="s">
        <v>4415</v>
      </c>
      <c r="I6348" s="24" t="s">
        <v>1403</v>
      </c>
    </row>
    <row r="6349" spans="1:9">
      <c r="A6349" s="96" t="s">
        <v>5869</v>
      </c>
      <c r="B6349" s="97" t="s">
        <v>4884</v>
      </c>
      <c r="C6349" s="126" t="s">
        <v>520</v>
      </c>
      <c r="D6349" s="124"/>
      <c r="E6349" s="125"/>
      <c r="F6349" s="66" t="str">
        <f t="shared" ref="F6349:F6360" si="649">+VLOOKUP(C6349,$C$7896:$P$9810,4,FALSE)</f>
        <v>UN</v>
      </c>
      <c r="G6349" s="169">
        <f t="shared" ref="G6349:G6360" si="650">+VLOOKUP(C6349,$C$7896:$P$9810,13,FALSE)</f>
        <v>8.7499999999999994E-2</v>
      </c>
      <c r="H6349" s="180">
        <v>1</v>
      </c>
      <c r="I6349" s="169">
        <f t="shared" ref="I6349:I6360" si="651">G6349*H6349</f>
        <v>8.7499999999999994E-2</v>
      </c>
    </row>
    <row r="6350" spans="1:9">
      <c r="A6350" s="96" t="s">
        <v>5869</v>
      </c>
      <c r="B6350" s="97" t="s">
        <v>4879</v>
      </c>
      <c r="C6350" s="98" t="s">
        <v>545</v>
      </c>
      <c r="D6350" s="124"/>
      <c r="E6350" s="125"/>
      <c r="F6350" s="66" t="str">
        <f t="shared" si="649"/>
        <v>CM3</v>
      </c>
      <c r="G6350" s="169">
        <f t="shared" si="650"/>
        <v>8.6999999999999994E-3</v>
      </c>
      <c r="H6350" s="180">
        <v>10</v>
      </c>
      <c r="I6350" s="169">
        <f t="shared" si="651"/>
        <v>8.6999999999999994E-2</v>
      </c>
    </row>
    <row r="6351" spans="1:9">
      <c r="A6351" s="96" t="s">
        <v>5869</v>
      </c>
      <c r="B6351" s="97" t="s">
        <v>4881</v>
      </c>
      <c r="C6351" s="98" t="s">
        <v>546</v>
      </c>
      <c r="D6351" s="124"/>
      <c r="E6351" s="125"/>
      <c r="F6351" s="66" t="str">
        <f t="shared" si="649"/>
        <v>PQ</v>
      </c>
      <c r="G6351" s="169">
        <f t="shared" si="650"/>
        <v>15</v>
      </c>
      <c r="H6351" s="180">
        <v>5.0000000000000001E-3</v>
      </c>
      <c r="I6351" s="169">
        <f t="shared" si="651"/>
        <v>7.4999999999999997E-2</v>
      </c>
    </row>
    <row r="6352" spans="1:9">
      <c r="A6352" s="96" t="s">
        <v>5869</v>
      </c>
      <c r="B6352" s="97" t="s">
        <v>4944</v>
      </c>
      <c r="C6352" s="98" t="s">
        <v>1101</v>
      </c>
      <c r="D6352" s="81"/>
      <c r="E6352" s="66"/>
      <c r="F6352" s="66" t="str">
        <f t="shared" si="649"/>
        <v>UN</v>
      </c>
      <c r="G6352" s="169">
        <f t="shared" si="650"/>
        <v>0.3</v>
      </c>
      <c r="H6352" s="180">
        <v>1</v>
      </c>
      <c r="I6352" s="169">
        <f t="shared" si="651"/>
        <v>0.3</v>
      </c>
    </row>
    <row r="6353" spans="1:9">
      <c r="A6353" s="96" t="s">
        <v>5869</v>
      </c>
      <c r="B6353" s="97" t="s">
        <v>4951</v>
      </c>
      <c r="C6353" s="98" t="s">
        <v>5896</v>
      </c>
      <c r="D6353" s="111"/>
      <c r="E6353" s="173"/>
      <c r="F6353" s="66" t="str">
        <f t="shared" si="649"/>
        <v>UN</v>
      </c>
      <c r="G6353" s="169">
        <f t="shared" si="650"/>
        <v>1.22</v>
      </c>
      <c r="H6353" s="180">
        <v>5.0000000000000001E-3</v>
      </c>
      <c r="I6353" s="169">
        <f t="shared" si="651"/>
        <v>6.1000000000000004E-3</v>
      </c>
    </row>
    <row r="6354" spans="1:9">
      <c r="A6354" s="96" t="s">
        <v>5869</v>
      </c>
      <c r="B6354" s="97" t="s">
        <v>4956</v>
      </c>
      <c r="C6354" s="98" t="s">
        <v>323</v>
      </c>
      <c r="D6354" s="111"/>
      <c r="E6354" s="173"/>
      <c r="F6354" s="66" t="str">
        <f t="shared" si="649"/>
        <v>UN</v>
      </c>
      <c r="G6354" s="169">
        <f t="shared" si="650"/>
        <v>0.3</v>
      </c>
      <c r="H6354" s="180">
        <v>2E-3</v>
      </c>
      <c r="I6354" s="169">
        <f t="shared" si="651"/>
        <v>5.9999999999999995E-4</v>
      </c>
    </row>
    <row r="6355" spans="1:9">
      <c r="A6355" s="96" t="s">
        <v>5869</v>
      </c>
      <c r="B6355" s="97" t="s">
        <v>4953</v>
      </c>
      <c r="C6355" s="98" t="s">
        <v>1531</v>
      </c>
      <c r="D6355" s="111"/>
      <c r="E6355" s="173"/>
      <c r="F6355" s="66" t="str">
        <f t="shared" si="649"/>
        <v>FR</v>
      </c>
      <c r="G6355" s="169">
        <f t="shared" si="650"/>
        <v>3.04</v>
      </c>
      <c r="H6355" s="180">
        <v>2E-3</v>
      </c>
      <c r="I6355" s="169">
        <f t="shared" si="651"/>
        <v>6.0800000000000003E-3</v>
      </c>
    </row>
    <row r="6356" spans="1:9">
      <c r="A6356" s="96" t="s">
        <v>5869</v>
      </c>
      <c r="B6356" s="97" t="s">
        <v>4967</v>
      </c>
      <c r="C6356" s="98" t="s">
        <v>1510</v>
      </c>
      <c r="D6356" s="111"/>
      <c r="E6356" s="173"/>
      <c r="F6356" s="66" t="str">
        <f t="shared" si="649"/>
        <v>UN</v>
      </c>
      <c r="G6356" s="169">
        <f t="shared" si="650"/>
        <v>0.5625</v>
      </c>
      <c r="H6356" s="168">
        <v>1</v>
      </c>
      <c r="I6356" s="169">
        <f t="shared" si="651"/>
        <v>0.5625</v>
      </c>
    </row>
    <row r="6357" spans="1:9">
      <c r="A6357" s="96" t="s">
        <v>5869</v>
      </c>
      <c r="B6357" s="97" t="s">
        <v>4902</v>
      </c>
      <c r="C6357" s="131" t="s">
        <v>364</v>
      </c>
      <c r="D6357" s="111"/>
      <c r="E6357" s="173"/>
      <c r="F6357" s="66" t="str">
        <f t="shared" si="649"/>
        <v>ROL</v>
      </c>
      <c r="G6357" s="169">
        <f t="shared" si="650"/>
        <v>4.4000000000000004</v>
      </c>
      <c r="H6357" s="180">
        <v>5.0000000000000001E-3</v>
      </c>
      <c r="I6357" s="169">
        <f t="shared" si="651"/>
        <v>2.2000000000000002E-2</v>
      </c>
    </row>
    <row r="6358" spans="1:9">
      <c r="A6358" s="96" t="s">
        <v>5869</v>
      </c>
      <c r="B6358" s="97" t="s">
        <v>4951</v>
      </c>
      <c r="C6358" s="98" t="s">
        <v>1649</v>
      </c>
      <c r="D6358" s="124"/>
      <c r="E6358" s="125"/>
      <c r="F6358" s="66" t="str">
        <f t="shared" si="649"/>
        <v>UN</v>
      </c>
      <c r="G6358" s="169">
        <f t="shared" si="650"/>
        <v>16</v>
      </c>
      <c r="H6358" s="186">
        <v>4.0000000000000001E-3</v>
      </c>
      <c r="I6358" s="169">
        <f t="shared" si="651"/>
        <v>6.4000000000000001E-2</v>
      </c>
    </row>
    <row r="6359" spans="1:9">
      <c r="A6359" s="96" t="s">
        <v>5869</v>
      </c>
      <c r="B6359" s="97" t="s">
        <v>4878</v>
      </c>
      <c r="C6359" s="98" t="s">
        <v>1462</v>
      </c>
      <c r="D6359" s="124"/>
      <c r="E6359" s="125"/>
      <c r="F6359" s="66" t="str">
        <f t="shared" si="649"/>
        <v>UN</v>
      </c>
      <c r="G6359" s="169">
        <f t="shared" si="650"/>
        <v>10.63</v>
      </c>
      <c r="H6359" s="102">
        <v>0.02</v>
      </c>
      <c r="I6359" s="169">
        <f t="shared" si="651"/>
        <v>0.21260000000000001</v>
      </c>
    </row>
    <row r="6360" spans="1:9">
      <c r="A6360" s="96" t="s">
        <v>5869</v>
      </c>
      <c r="B6360" s="183"/>
      <c r="C6360" s="59" t="s">
        <v>2696</v>
      </c>
      <c r="D6360" s="124"/>
      <c r="E6360" s="125"/>
      <c r="F6360" s="66" t="str">
        <f t="shared" si="649"/>
        <v>DET</v>
      </c>
      <c r="G6360" s="169">
        <f t="shared" si="650"/>
        <v>14.5</v>
      </c>
      <c r="H6360" s="169">
        <f>+VLOOKUP(C6360,$C$7896:$P$9810,7,FALSE)</f>
        <v>1.3</v>
      </c>
      <c r="I6360" s="169">
        <f t="shared" si="651"/>
        <v>18.850000000000001</v>
      </c>
    </row>
    <row r="6361" spans="1:9">
      <c r="A6361" s="96" t="s">
        <v>5869</v>
      </c>
      <c r="B6361" s="116" t="s">
        <v>4421</v>
      </c>
      <c r="C6361" s="117"/>
      <c r="D6361" s="118"/>
      <c r="E6361" s="118"/>
      <c r="F6361" s="119"/>
      <c r="G6361" s="120"/>
      <c r="H6361" s="121"/>
      <c r="I6361" s="134">
        <f>SUBTOTAL(9,I6349:I6360)</f>
        <v>20.273380000000003</v>
      </c>
    </row>
    <row r="6362" spans="1:9">
      <c r="A6362" s="96" t="s">
        <v>5869</v>
      </c>
      <c r="B6362" s="157"/>
      <c r="C6362" s="187"/>
      <c r="D6362" s="129"/>
      <c r="E6362" s="129"/>
      <c r="F6362" s="188"/>
      <c r="G6362" s="137"/>
      <c r="H6362" s="188"/>
      <c r="I6362" s="161"/>
    </row>
    <row r="6363" spans="1:9" ht="14.25">
      <c r="A6363" s="440" t="s">
        <v>5892</v>
      </c>
      <c r="B6363" s="108" t="s">
        <v>4785</v>
      </c>
      <c r="D6363" s="172"/>
    </row>
    <row r="6364" spans="1:9">
      <c r="A6364" s="96" t="s">
        <v>5869</v>
      </c>
    </row>
    <row r="6365" spans="1:9" ht="25.5">
      <c r="A6365" s="96" t="s">
        <v>5869</v>
      </c>
      <c r="B6365" s="90" t="s">
        <v>5562</v>
      </c>
      <c r="C6365" s="23" t="s">
        <v>1406</v>
      </c>
      <c r="D6365" s="124"/>
      <c r="E6365" s="125"/>
      <c r="F6365" s="24" t="s">
        <v>1407</v>
      </c>
      <c r="G6365" s="51" t="s">
        <v>2730</v>
      </c>
      <c r="H6365" s="24" t="s">
        <v>4415</v>
      </c>
      <c r="I6365" s="24" t="s">
        <v>1403</v>
      </c>
    </row>
    <row r="6366" spans="1:9">
      <c r="A6366" s="96" t="s">
        <v>5869</v>
      </c>
      <c r="B6366" s="97" t="s">
        <v>4884</v>
      </c>
      <c r="C6366" s="126" t="s">
        <v>520</v>
      </c>
      <c r="D6366" s="124"/>
      <c r="E6366" s="125"/>
      <c r="F6366" s="66" t="str">
        <f t="shared" ref="F6366:F6377" si="652">+VLOOKUP(C6366,$C$7896:$P$9810,4,FALSE)</f>
        <v>UN</v>
      </c>
      <c r="G6366" s="169">
        <f t="shared" ref="G6366:G6377" si="653">+VLOOKUP(C6366,$C$7896:$P$9810,13,FALSE)</f>
        <v>8.7499999999999994E-2</v>
      </c>
      <c r="H6366" s="180">
        <v>1</v>
      </c>
      <c r="I6366" s="169">
        <f t="shared" ref="I6366:I6377" si="654">G6366*H6366</f>
        <v>8.7499999999999994E-2</v>
      </c>
    </row>
    <row r="6367" spans="1:9">
      <c r="A6367" s="96" t="s">
        <v>5869</v>
      </c>
      <c r="B6367" s="97" t="s">
        <v>4879</v>
      </c>
      <c r="C6367" s="98" t="s">
        <v>545</v>
      </c>
      <c r="D6367" s="124"/>
      <c r="E6367" s="125"/>
      <c r="F6367" s="66" t="str">
        <f t="shared" si="652"/>
        <v>CM3</v>
      </c>
      <c r="G6367" s="169">
        <f t="shared" si="653"/>
        <v>8.6999999999999994E-3</v>
      </c>
      <c r="H6367" s="180">
        <v>10</v>
      </c>
      <c r="I6367" s="169">
        <f t="shared" si="654"/>
        <v>8.6999999999999994E-2</v>
      </c>
    </row>
    <row r="6368" spans="1:9">
      <c r="A6368" s="96" t="s">
        <v>5869</v>
      </c>
      <c r="B6368" s="97" t="s">
        <v>4881</v>
      </c>
      <c r="C6368" s="98" t="s">
        <v>546</v>
      </c>
      <c r="D6368" s="124"/>
      <c r="E6368" s="125"/>
      <c r="F6368" s="66" t="str">
        <f t="shared" si="652"/>
        <v>PQ</v>
      </c>
      <c r="G6368" s="169">
        <f t="shared" si="653"/>
        <v>15</v>
      </c>
      <c r="H6368" s="180">
        <v>5.0000000000000001E-3</v>
      </c>
      <c r="I6368" s="169">
        <f t="shared" si="654"/>
        <v>7.4999999999999997E-2</v>
      </c>
    </row>
    <row r="6369" spans="1:9">
      <c r="A6369" s="96" t="s">
        <v>5869</v>
      </c>
      <c r="B6369" s="97" t="s">
        <v>4944</v>
      </c>
      <c r="C6369" s="98" t="s">
        <v>1101</v>
      </c>
      <c r="D6369" s="81"/>
      <c r="E6369" s="66"/>
      <c r="F6369" s="66" t="str">
        <f t="shared" si="652"/>
        <v>UN</v>
      </c>
      <c r="G6369" s="169">
        <f t="shared" si="653"/>
        <v>0.3</v>
      </c>
      <c r="H6369" s="180">
        <v>1</v>
      </c>
      <c r="I6369" s="169">
        <f t="shared" si="654"/>
        <v>0.3</v>
      </c>
    </row>
    <row r="6370" spans="1:9">
      <c r="A6370" s="96" t="s">
        <v>5869</v>
      </c>
      <c r="B6370" s="97" t="s">
        <v>4951</v>
      </c>
      <c r="C6370" s="98" t="s">
        <v>5896</v>
      </c>
      <c r="D6370" s="111"/>
      <c r="E6370" s="173"/>
      <c r="F6370" s="66" t="str">
        <f t="shared" si="652"/>
        <v>UN</v>
      </c>
      <c r="G6370" s="169">
        <f t="shared" si="653"/>
        <v>1.22</v>
      </c>
      <c r="H6370" s="180">
        <v>5.0000000000000001E-3</v>
      </c>
      <c r="I6370" s="169">
        <f t="shared" si="654"/>
        <v>6.1000000000000004E-3</v>
      </c>
    </row>
    <row r="6371" spans="1:9">
      <c r="A6371" s="96" t="s">
        <v>5869</v>
      </c>
      <c r="B6371" s="97" t="s">
        <v>4956</v>
      </c>
      <c r="C6371" s="98" t="s">
        <v>323</v>
      </c>
      <c r="D6371" s="111"/>
      <c r="E6371" s="173"/>
      <c r="F6371" s="66" t="str">
        <f t="shared" si="652"/>
        <v>UN</v>
      </c>
      <c r="G6371" s="169">
        <f t="shared" si="653"/>
        <v>0.3</v>
      </c>
      <c r="H6371" s="180">
        <v>2E-3</v>
      </c>
      <c r="I6371" s="169">
        <f t="shared" si="654"/>
        <v>5.9999999999999995E-4</v>
      </c>
    </row>
    <row r="6372" spans="1:9">
      <c r="A6372" s="96" t="s">
        <v>5869</v>
      </c>
      <c r="B6372" s="97" t="s">
        <v>4953</v>
      </c>
      <c r="C6372" s="98" t="s">
        <v>1531</v>
      </c>
      <c r="D6372" s="111"/>
      <c r="E6372" s="173"/>
      <c r="F6372" s="66" t="str">
        <f t="shared" si="652"/>
        <v>FR</v>
      </c>
      <c r="G6372" s="169">
        <f t="shared" si="653"/>
        <v>3.04</v>
      </c>
      <c r="H6372" s="180">
        <v>2E-3</v>
      </c>
      <c r="I6372" s="169">
        <f t="shared" si="654"/>
        <v>6.0800000000000003E-3</v>
      </c>
    </row>
    <row r="6373" spans="1:9">
      <c r="A6373" s="96" t="s">
        <v>5869</v>
      </c>
      <c r="B6373" s="97" t="s">
        <v>4967</v>
      </c>
      <c r="C6373" s="98" t="s">
        <v>1510</v>
      </c>
      <c r="D6373" s="111"/>
      <c r="E6373" s="173"/>
      <c r="F6373" s="66" t="str">
        <f t="shared" si="652"/>
        <v>UN</v>
      </c>
      <c r="G6373" s="169">
        <f t="shared" si="653"/>
        <v>0.5625</v>
      </c>
      <c r="H6373" s="168">
        <v>1</v>
      </c>
      <c r="I6373" s="169">
        <f t="shared" si="654"/>
        <v>0.5625</v>
      </c>
    </row>
    <row r="6374" spans="1:9">
      <c r="A6374" s="96" t="s">
        <v>5869</v>
      </c>
      <c r="B6374" s="97" t="s">
        <v>4902</v>
      </c>
      <c r="C6374" s="131" t="s">
        <v>364</v>
      </c>
      <c r="D6374" s="111"/>
      <c r="E6374" s="173"/>
      <c r="F6374" s="66" t="str">
        <f t="shared" si="652"/>
        <v>ROL</v>
      </c>
      <c r="G6374" s="169">
        <f t="shared" si="653"/>
        <v>4.4000000000000004</v>
      </c>
      <c r="H6374" s="180">
        <v>5.0000000000000001E-3</v>
      </c>
      <c r="I6374" s="169">
        <f t="shared" si="654"/>
        <v>2.2000000000000002E-2</v>
      </c>
    </row>
    <row r="6375" spans="1:9">
      <c r="A6375" s="96" t="s">
        <v>5869</v>
      </c>
      <c r="B6375" s="97" t="s">
        <v>4951</v>
      </c>
      <c r="C6375" s="98" t="s">
        <v>1649</v>
      </c>
      <c r="D6375" s="124"/>
      <c r="E6375" s="125"/>
      <c r="F6375" s="66" t="str">
        <f t="shared" si="652"/>
        <v>UN</v>
      </c>
      <c r="G6375" s="169">
        <f t="shared" si="653"/>
        <v>16</v>
      </c>
      <c r="H6375" s="186">
        <v>4.0000000000000001E-3</v>
      </c>
      <c r="I6375" s="169">
        <f t="shared" si="654"/>
        <v>6.4000000000000001E-2</v>
      </c>
    </row>
    <row r="6376" spans="1:9">
      <c r="A6376" s="96" t="s">
        <v>5869</v>
      </c>
      <c r="B6376" s="97" t="s">
        <v>4878</v>
      </c>
      <c r="C6376" s="98" t="s">
        <v>1462</v>
      </c>
      <c r="D6376" s="124"/>
      <c r="E6376" s="125"/>
      <c r="F6376" s="66" t="str">
        <f t="shared" si="652"/>
        <v>UN</v>
      </c>
      <c r="G6376" s="169">
        <f t="shared" si="653"/>
        <v>10.63</v>
      </c>
      <c r="H6376" s="102">
        <v>0.02</v>
      </c>
      <c r="I6376" s="169">
        <f t="shared" si="654"/>
        <v>0.21260000000000001</v>
      </c>
    </row>
    <row r="6377" spans="1:9">
      <c r="A6377" s="96" t="s">
        <v>5869</v>
      </c>
      <c r="B6377" s="183"/>
      <c r="C6377" s="59" t="s">
        <v>4004</v>
      </c>
      <c r="D6377" s="124"/>
      <c r="E6377" s="125"/>
      <c r="F6377" s="66" t="str">
        <f t="shared" si="652"/>
        <v>DET</v>
      </c>
      <c r="G6377" s="169">
        <f t="shared" si="653"/>
        <v>14.5</v>
      </c>
      <c r="H6377" s="169">
        <f>+VLOOKUP(C6377,$C$7896:$P$9810,7,FALSE)</f>
        <v>1.3</v>
      </c>
      <c r="I6377" s="169">
        <f t="shared" si="654"/>
        <v>18.850000000000001</v>
      </c>
    </row>
    <row r="6378" spans="1:9">
      <c r="A6378" s="96" t="s">
        <v>5869</v>
      </c>
      <c r="B6378" s="116" t="s">
        <v>4421</v>
      </c>
      <c r="C6378" s="117"/>
      <c r="D6378" s="118"/>
      <c r="E6378" s="118"/>
      <c r="F6378" s="119"/>
      <c r="G6378" s="120"/>
      <c r="H6378" s="121"/>
      <c r="I6378" s="134">
        <f>SUBTOTAL(9,I6366:I6377)</f>
        <v>20.273380000000003</v>
      </c>
    </row>
    <row r="6379" spans="1:9">
      <c r="A6379" s="96" t="s">
        <v>5869</v>
      </c>
      <c r="B6379" s="157"/>
      <c r="C6379" s="187"/>
      <c r="D6379" s="129"/>
      <c r="E6379" s="129"/>
      <c r="F6379" s="188"/>
      <c r="G6379" s="137"/>
      <c r="H6379" s="188"/>
      <c r="I6379" s="161"/>
    </row>
    <row r="6380" spans="1:9" ht="14.25">
      <c r="A6380" s="440" t="s">
        <v>5892</v>
      </c>
      <c r="B6380" s="108" t="s">
        <v>4786</v>
      </c>
      <c r="D6380" s="172"/>
    </row>
    <row r="6381" spans="1:9">
      <c r="A6381" s="96" t="s">
        <v>5869</v>
      </c>
    </row>
    <row r="6382" spans="1:9" ht="25.5">
      <c r="A6382" s="96" t="s">
        <v>5869</v>
      </c>
      <c r="B6382" s="90" t="s">
        <v>5562</v>
      </c>
      <c r="C6382" s="23" t="s">
        <v>1406</v>
      </c>
      <c r="D6382" s="124"/>
      <c r="E6382" s="125"/>
      <c r="F6382" s="24" t="s">
        <v>1407</v>
      </c>
      <c r="G6382" s="51" t="s">
        <v>2730</v>
      </c>
      <c r="H6382" s="24" t="s">
        <v>4415</v>
      </c>
      <c r="I6382" s="24" t="s">
        <v>1403</v>
      </c>
    </row>
    <row r="6383" spans="1:9">
      <c r="A6383" s="96" t="s">
        <v>5869</v>
      </c>
      <c r="B6383" s="97" t="s">
        <v>4884</v>
      </c>
      <c r="C6383" s="126" t="s">
        <v>520</v>
      </c>
      <c r="D6383" s="124"/>
      <c r="E6383" s="125"/>
      <c r="F6383" s="66" t="str">
        <f t="shared" ref="F6383:F6394" si="655">+VLOOKUP(C6383,$C$7896:$P$9810,4,FALSE)</f>
        <v>UN</v>
      </c>
      <c r="G6383" s="169">
        <f t="shared" ref="G6383:G6394" si="656">+VLOOKUP(C6383,$C$7896:$P$9810,13,FALSE)</f>
        <v>8.7499999999999994E-2</v>
      </c>
      <c r="H6383" s="180">
        <v>1</v>
      </c>
      <c r="I6383" s="169">
        <f t="shared" ref="I6383:I6394" si="657">G6383*H6383</f>
        <v>8.7499999999999994E-2</v>
      </c>
    </row>
    <row r="6384" spans="1:9">
      <c r="A6384" s="96" t="s">
        <v>5869</v>
      </c>
      <c r="B6384" s="97" t="s">
        <v>4879</v>
      </c>
      <c r="C6384" s="98" t="s">
        <v>545</v>
      </c>
      <c r="D6384" s="124"/>
      <c r="E6384" s="125"/>
      <c r="F6384" s="66" t="str">
        <f t="shared" si="655"/>
        <v>CM3</v>
      </c>
      <c r="G6384" s="169">
        <f t="shared" si="656"/>
        <v>8.6999999999999994E-3</v>
      </c>
      <c r="H6384" s="180">
        <v>10</v>
      </c>
      <c r="I6384" s="169">
        <f t="shared" si="657"/>
        <v>8.6999999999999994E-2</v>
      </c>
    </row>
    <row r="6385" spans="1:9">
      <c r="A6385" s="96" t="s">
        <v>5869</v>
      </c>
      <c r="B6385" s="97" t="s">
        <v>4881</v>
      </c>
      <c r="C6385" s="98" t="s">
        <v>546</v>
      </c>
      <c r="D6385" s="124"/>
      <c r="E6385" s="125"/>
      <c r="F6385" s="66" t="str">
        <f t="shared" si="655"/>
        <v>PQ</v>
      </c>
      <c r="G6385" s="169">
        <f t="shared" si="656"/>
        <v>15</v>
      </c>
      <c r="H6385" s="180">
        <v>5.0000000000000001E-3</v>
      </c>
      <c r="I6385" s="169">
        <f t="shared" si="657"/>
        <v>7.4999999999999997E-2</v>
      </c>
    </row>
    <row r="6386" spans="1:9">
      <c r="A6386" s="96" t="s">
        <v>5869</v>
      </c>
      <c r="B6386" s="97" t="s">
        <v>4944</v>
      </c>
      <c r="C6386" s="98" t="s">
        <v>1101</v>
      </c>
      <c r="D6386" s="81"/>
      <c r="E6386" s="66"/>
      <c r="F6386" s="66" t="str">
        <f t="shared" si="655"/>
        <v>UN</v>
      </c>
      <c r="G6386" s="169">
        <f t="shared" si="656"/>
        <v>0.3</v>
      </c>
      <c r="H6386" s="180">
        <v>1</v>
      </c>
      <c r="I6386" s="169">
        <f t="shared" si="657"/>
        <v>0.3</v>
      </c>
    </row>
    <row r="6387" spans="1:9">
      <c r="A6387" s="96" t="s">
        <v>5869</v>
      </c>
      <c r="B6387" s="97" t="s">
        <v>4951</v>
      </c>
      <c r="C6387" s="98" t="s">
        <v>5896</v>
      </c>
      <c r="D6387" s="111"/>
      <c r="E6387" s="173"/>
      <c r="F6387" s="66" t="str">
        <f t="shared" si="655"/>
        <v>UN</v>
      </c>
      <c r="G6387" s="169">
        <f t="shared" si="656"/>
        <v>1.22</v>
      </c>
      <c r="H6387" s="180">
        <v>5.0000000000000001E-3</v>
      </c>
      <c r="I6387" s="169">
        <f t="shared" si="657"/>
        <v>6.1000000000000004E-3</v>
      </c>
    </row>
    <row r="6388" spans="1:9">
      <c r="A6388" s="96" t="s">
        <v>5869</v>
      </c>
      <c r="B6388" s="97" t="s">
        <v>4956</v>
      </c>
      <c r="C6388" s="98" t="s">
        <v>323</v>
      </c>
      <c r="D6388" s="111"/>
      <c r="E6388" s="173"/>
      <c r="F6388" s="66" t="str">
        <f t="shared" si="655"/>
        <v>UN</v>
      </c>
      <c r="G6388" s="169">
        <f t="shared" si="656"/>
        <v>0.3</v>
      </c>
      <c r="H6388" s="180">
        <v>2E-3</v>
      </c>
      <c r="I6388" s="169">
        <f t="shared" si="657"/>
        <v>5.9999999999999995E-4</v>
      </c>
    </row>
    <row r="6389" spans="1:9">
      <c r="A6389" s="96" t="s">
        <v>5869</v>
      </c>
      <c r="B6389" s="97" t="s">
        <v>4953</v>
      </c>
      <c r="C6389" s="98" t="s">
        <v>1531</v>
      </c>
      <c r="D6389" s="111"/>
      <c r="E6389" s="173"/>
      <c r="F6389" s="66" t="str">
        <f t="shared" si="655"/>
        <v>FR</v>
      </c>
      <c r="G6389" s="169">
        <f t="shared" si="656"/>
        <v>3.04</v>
      </c>
      <c r="H6389" s="180">
        <v>2E-3</v>
      </c>
      <c r="I6389" s="169">
        <f t="shared" si="657"/>
        <v>6.0800000000000003E-3</v>
      </c>
    </row>
    <row r="6390" spans="1:9">
      <c r="A6390" s="96" t="s">
        <v>5869</v>
      </c>
      <c r="B6390" s="97" t="s">
        <v>4967</v>
      </c>
      <c r="C6390" s="98" t="s">
        <v>1510</v>
      </c>
      <c r="D6390" s="111"/>
      <c r="E6390" s="173"/>
      <c r="F6390" s="66" t="str">
        <f t="shared" si="655"/>
        <v>UN</v>
      </c>
      <c r="G6390" s="169">
        <f t="shared" si="656"/>
        <v>0.5625</v>
      </c>
      <c r="H6390" s="168">
        <v>1</v>
      </c>
      <c r="I6390" s="169">
        <f t="shared" si="657"/>
        <v>0.5625</v>
      </c>
    </row>
    <row r="6391" spans="1:9">
      <c r="A6391" s="96" t="s">
        <v>5869</v>
      </c>
      <c r="B6391" s="97" t="s">
        <v>4902</v>
      </c>
      <c r="C6391" s="131" t="s">
        <v>364</v>
      </c>
      <c r="D6391" s="111"/>
      <c r="E6391" s="173"/>
      <c r="F6391" s="66" t="str">
        <f t="shared" si="655"/>
        <v>ROL</v>
      </c>
      <c r="G6391" s="169">
        <f t="shared" si="656"/>
        <v>4.4000000000000004</v>
      </c>
      <c r="H6391" s="180">
        <v>5.0000000000000001E-3</v>
      </c>
      <c r="I6391" s="169">
        <f t="shared" si="657"/>
        <v>2.2000000000000002E-2</v>
      </c>
    </row>
    <row r="6392" spans="1:9">
      <c r="A6392" s="96" t="s">
        <v>5869</v>
      </c>
      <c r="B6392" s="97" t="s">
        <v>4951</v>
      </c>
      <c r="C6392" s="98" t="s">
        <v>1649</v>
      </c>
      <c r="D6392" s="124"/>
      <c r="E6392" s="125"/>
      <c r="F6392" s="66" t="str">
        <f t="shared" si="655"/>
        <v>UN</v>
      </c>
      <c r="G6392" s="169">
        <f t="shared" si="656"/>
        <v>16</v>
      </c>
      <c r="H6392" s="186">
        <v>4.0000000000000001E-3</v>
      </c>
      <c r="I6392" s="169">
        <f t="shared" si="657"/>
        <v>6.4000000000000001E-2</v>
      </c>
    </row>
    <row r="6393" spans="1:9">
      <c r="A6393" s="96" t="s">
        <v>5869</v>
      </c>
      <c r="B6393" s="97" t="s">
        <v>4878</v>
      </c>
      <c r="C6393" s="98" t="s">
        <v>1462</v>
      </c>
      <c r="D6393" s="124"/>
      <c r="E6393" s="125"/>
      <c r="F6393" s="66" t="str">
        <f t="shared" si="655"/>
        <v>UN</v>
      </c>
      <c r="G6393" s="169">
        <f t="shared" si="656"/>
        <v>10.63</v>
      </c>
      <c r="H6393" s="102">
        <v>0.02</v>
      </c>
      <c r="I6393" s="169">
        <f t="shared" si="657"/>
        <v>0.21260000000000001</v>
      </c>
    </row>
    <row r="6394" spans="1:9">
      <c r="A6394" s="96" t="s">
        <v>5869</v>
      </c>
      <c r="B6394" s="183"/>
      <c r="C6394" s="59" t="s">
        <v>2697</v>
      </c>
      <c r="D6394" s="124"/>
      <c r="E6394" s="125"/>
      <c r="F6394" s="66" t="str">
        <f t="shared" si="655"/>
        <v>DET</v>
      </c>
      <c r="G6394" s="169">
        <f t="shared" si="656"/>
        <v>13.8</v>
      </c>
      <c r="H6394" s="169">
        <f>+VLOOKUP(C6394,$C$7896:$P$9810,7,FALSE)</f>
        <v>1.3</v>
      </c>
      <c r="I6394" s="169">
        <f t="shared" si="657"/>
        <v>17.940000000000001</v>
      </c>
    </row>
    <row r="6395" spans="1:9">
      <c r="A6395" s="96" t="s">
        <v>5869</v>
      </c>
      <c r="B6395" s="116" t="s">
        <v>4421</v>
      </c>
      <c r="C6395" s="117"/>
      <c r="D6395" s="118"/>
      <c r="E6395" s="118"/>
      <c r="F6395" s="119"/>
      <c r="G6395" s="120"/>
      <c r="H6395" s="121"/>
      <c r="I6395" s="134">
        <f>SUBTOTAL(9,I6383:I6394)</f>
        <v>19.363379999999999</v>
      </c>
    </row>
    <row r="6396" spans="1:9">
      <c r="A6396" s="96" t="s">
        <v>5869</v>
      </c>
      <c r="B6396" s="157"/>
      <c r="C6396" s="187"/>
      <c r="D6396" s="129"/>
      <c r="E6396" s="129"/>
      <c r="F6396" s="188"/>
      <c r="G6396" s="137"/>
      <c r="H6396" s="188"/>
      <c r="I6396" s="161"/>
    </row>
    <row r="6397" spans="1:9" ht="14.25">
      <c r="A6397" s="440" t="s">
        <v>5892</v>
      </c>
      <c r="B6397" s="108" t="s">
        <v>4787</v>
      </c>
      <c r="D6397" s="172"/>
    </row>
    <row r="6398" spans="1:9">
      <c r="A6398" s="96" t="s">
        <v>5869</v>
      </c>
    </row>
    <row r="6399" spans="1:9" ht="25.5">
      <c r="A6399" s="96" t="s">
        <v>5869</v>
      </c>
      <c r="B6399" s="90" t="s">
        <v>5562</v>
      </c>
      <c r="C6399" s="23" t="s">
        <v>1406</v>
      </c>
      <c r="D6399" s="124"/>
      <c r="E6399" s="125"/>
      <c r="F6399" s="24" t="s">
        <v>1407</v>
      </c>
      <c r="G6399" s="51" t="s">
        <v>2730</v>
      </c>
      <c r="H6399" s="24" t="s">
        <v>4415</v>
      </c>
      <c r="I6399" s="24" t="s">
        <v>1403</v>
      </c>
    </row>
    <row r="6400" spans="1:9">
      <c r="A6400" s="96" t="s">
        <v>5869</v>
      </c>
      <c r="B6400" s="97" t="s">
        <v>4884</v>
      </c>
      <c r="C6400" s="126" t="s">
        <v>520</v>
      </c>
      <c r="D6400" s="124"/>
      <c r="E6400" s="125"/>
      <c r="F6400" s="66" t="str">
        <f t="shared" ref="F6400:F6412" si="658">+VLOOKUP(C6400,$C$7896:$P$9810,4,FALSE)</f>
        <v>UN</v>
      </c>
      <c r="G6400" s="169">
        <f t="shared" ref="G6400:G6412" si="659">+VLOOKUP(C6400,$C$7896:$P$9810,13,FALSE)</f>
        <v>8.7499999999999994E-2</v>
      </c>
      <c r="H6400" s="180">
        <v>1</v>
      </c>
      <c r="I6400" s="169">
        <f t="shared" ref="I6400:I6412" si="660">G6400*H6400</f>
        <v>8.7499999999999994E-2</v>
      </c>
    </row>
    <row r="6401" spans="1:9">
      <c r="A6401" s="96" t="s">
        <v>5869</v>
      </c>
      <c r="B6401" s="97" t="s">
        <v>4879</v>
      </c>
      <c r="C6401" s="98" t="s">
        <v>545</v>
      </c>
      <c r="D6401" s="124"/>
      <c r="E6401" s="125"/>
      <c r="F6401" s="66" t="str">
        <f t="shared" si="658"/>
        <v>CM3</v>
      </c>
      <c r="G6401" s="169">
        <f t="shared" si="659"/>
        <v>8.6999999999999994E-3</v>
      </c>
      <c r="H6401" s="180">
        <v>10</v>
      </c>
      <c r="I6401" s="169">
        <f t="shared" si="660"/>
        <v>8.6999999999999994E-2</v>
      </c>
    </row>
    <row r="6402" spans="1:9">
      <c r="A6402" s="96" t="s">
        <v>5869</v>
      </c>
      <c r="B6402" s="97" t="s">
        <v>4881</v>
      </c>
      <c r="C6402" s="98" t="s">
        <v>546</v>
      </c>
      <c r="D6402" s="124"/>
      <c r="E6402" s="125"/>
      <c r="F6402" s="66" t="str">
        <f t="shared" si="658"/>
        <v>PQ</v>
      </c>
      <c r="G6402" s="169">
        <f t="shared" si="659"/>
        <v>15</v>
      </c>
      <c r="H6402" s="180">
        <v>5.0000000000000001E-3</v>
      </c>
      <c r="I6402" s="169">
        <f t="shared" si="660"/>
        <v>7.4999999999999997E-2</v>
      </c>
    </row>
    <row r="6403" spans="1:9">
      <c r="A6403" s="96" t="s">
        <v>5869</v>
      </c>
      <c r="B6403" s="97" t="s">
        <v>4944</v>
      </c>
      <c r="C6403" s="98" t="s">
        <v>1101</v>
      </c>
      <c r="D6403" s="81"/>
      <c r="E6403" s="66"/>
      <c r="F6403" s="66" t="str">
        <f t="shared" si="658"/>
        <v>UN</v>
      </c>
      <c r="G6403" s="169">
        <f t="shared" si="659"/>
        <v>0.3</v>
      </c>
      <c r="H6403" s="180">
        <v>1</v>
      </c>
      <c r="I6403" s="169">
        <f t="shared" si="660"/>
        <v>0.3</v>
      </c>
    </row>
    <row r="6404" spans="1:9">
      <c r="A6404" s="96" t="s">
        <v>5869</v>
      </c>
      <c r="B6404" s="97" t="s">
        <v>4951</v>
      </c>
      <c r="C6404" s="98" t="s">
        <v>5896</v>
      </c>
      <c r="D6404" s="111"/>
      <c r="E6404" s="173"/>
      <c r="F6404" s="66" t="str">
        <f t="shared" si="658"/>
        <v>UN</v>
      </c>
      <c r="G6404" s="169">
        <f t="shared" si="659"/>
        <v>1.22</v>
      </c>
      <c r="H6404" s="180">
        <v>5.0000000000000001E-3</v>
      </c>
      <c r="I6404" s="169">
        <f t="shared" si="660"/>
        <v>6.1000000000000004E-3</v>
      </c>
    </row>
    <row r="6405" spans="1:9">
      <c r="A6405" s="96" t="s">
        <v>5869</v>
      </c>
      <c r="B6405" s="97" t="s">
        <v>4956</v>
      </c>
      <c r="C6405" s="98" t="s">
        <v>323</v>
      </c>
      <c r="D6405" s="111"/>
      <c r="E6405" s="173"/>
      <c r="F6405" s="66" t="str">
        <f t="shared" si="658"/>
        <v>UN</v>
      </c>
      <c r="G6405" s="169">
        <f t="shared" si="659"/>
        <v>0.3</v>
      </c>
      <c r="H6405" s="180">
        <v>2E-3</v>
      </c>
      <c r="I6405" s="169">
        <f t="shared" si="660"/>
        <v>5.9999999999999995E-4</v>
      </c>
    </row>
    <row r="6406" spans="1:9">
      <c r="A6406" s="96" t="s">
        <v>5869</v>
      </c>
      <c r="B6406" s="97" t="s">
        <v>4953</v>
      </c>
      <c r="C6406" s="98" t="s">
        <v>1531</v>
      </c>
      <c r="D6406" s="111"/>
      <c r="E6406" s="173"/>
      <c r="F6406" s="66" t="str">
        <f t="shared" si="658"/>
        <v>FR</v>
      </c>
      <c r="G6406" s="169">
        <f t="shared" si="659"/>
        <v>3.04</v>
      </c>
      <c r="H6406" s="180">
        <v>2E-3</v>
      </c>
      <c r="I6406" s="169">
        <f t="shared" si="660"/>
        <v>6.0800000000000003E-3</v>
      </c>
    </row>
    <row r="6407" spans="1:9">
      <c r="A6407" s="96" t="s">
        <v>5869</v>
      </c>
      <c r="B6407" s="97" t="s">
        <v>4967</v>
      </c>
      <c r="C6407" s="98" t="s">
        <v>1510</v>
      </c>
      <c r="D6407" s="111"/>
      <c r="E6407" s="173"/>
      <c r="F6407" s="66" t="str">
        <f t="shared" si="658"/>
        <v>UN</v>
      </c>
      <c r="G6407" s="169">
        <f t="shared" si="659"/>
        <v>0.5625</v>
      </c>
      <c r="H6407" s="168">
        <v>1</v>
      </c>
      <c r="I6407" s="169">
        <f t="shared" si="660"/>
        <v>0.5625</v>
      </c>
    </row>
    <row r="6408" spans="1:9">
      <c r="A6408" s="96" t="s">
        <v>5869</v>
      </c>
      <c r="B6408" s="220">
        <v>23425</v>
      </c>
      <c r="C6408" s="98" t="s">
        <v>2443</v>
      </c>
      <c r="D6408" s="111"/>
      <c r="E6408" s="173"/>
      <c r="F6408" s="66" t="str">
        <f t="shared" si="658"/>
        <v>UN</v>
      </c>
      <c r="G6408" s="169">
        <f t="shared" si="659"/>
        <v>600</v>
      </c>
      <c r="H6408" s="180">
        <v>5.0000000000000001E-3</v>
      </c>
      <c r="I6408" s="169">
        <f t="shared" si="660"/>
        <v>3</v>
      </c>
    </row>
    <row r="6409" spans="1:9">
      <c r="A6409" s="96" t="s">
        <v>5869</v>
      </c>
      <c r="B6409" s="97" t="s">
        <v>4902</v>
      </c>
      <c r="C6409" s="131" t="s">
        <v>364</v>
      </c>
      <c r="D6409" s="111"/>
      <c r="E6409" s="173"/>
      <c r="F6409" s="66" t="str">
        <f t="shared" si="658"/>
        <v>ROL</v>
      </c>
      <c r="G6409" s="169">
        <f t="shared" si="659"/>
        <v>4.4000000000000004</v>
      </c>
      <c r="H6409" s="180">
        <v>5.0000000000000001E-3</v>
      </c>
      <c r="I6409" s="169">
        <f t="shared" si="660"/>
        <v>2.2000000000000002E-2</v>
      </c>
    </row>
    <row r="6410" spans="1:9">
      <c r="A6410" s="96" t="s">
        <v>5869</v>
      </c>
      <c r="B6410" s="97" t="s">
        <v>4951</v>
      </c>
      <c r="C6410" s="98" t="s">
        <v>1649</v>
      </c>
      <c r="D6410" s="124"/>
      <c r="E6410" s="125"/>
      <c r="F6410" s="66" t="str">
        <f t="shared" si="658"/>
        <v>UN</v>
      </c>
      <c r="G6410" s="169">
        <f t="shared" si="659"/>
        <v>16</v>
      </c>
      <c r="H6410" s="186">
        <v>4.0000000000000001E-3</v>
      </c>
      <c r="I6410" s="169">
        <f t="shared" si="660"/>
        <v>6.4000000000000001E-2</v>
      </c>
    </row>
    <row r="6411" spans="1:9">
      <c r="A6411" s="96" t="s">
        <v>5869</v>
      </c>
      <c r="B6411" s="97" t="s">
        <v>4878</v>
      </c>
      <c r="C6411" s="98" t="s">
        <v>1462</v>
      </c>
      <c r="D6411" s="124"/>
      <c r="E6411" s="125"/>
      <c r="F6411" s="66" t="str">
        <f t="shared" si="658"/>
        <v>UN</v>
      </c>
      <c r="G6411" s="169">
        <f t="shared" si="659"/>
        <v>10.63</v>
      </c>
      <c r="H6411" s="102">
        <v>0.02</v>
      </c>
      <c r="I6411" s="169">
        <f t="shared" si="660"/>
        <v>0.21260000000000001</v>
      </c>
    </row>
    <row r="6412" spans="1:9">
      <c r="A6412" s="96" t="s">
        <v>5869</v>
      </c>
      <c r="B6412" s="183"/>
      <c r="C6412" s="59" t="s">
        <v>2698</v>
      </c>
      <c r="D6412" s="124"/>
      <c r="E6412" s="125"/>
      <c r="F6412" s="66" t="str">
        <f t="shared" si="658"/>
        <v>DET</v>
      </c>
      <c r="G6412" s="169">
        <f t="shared" si="659"/>
        <v>0.26</v>
      </c>
      <c r="H6412" s="169">
        <f>+VLOOKUP(C6412,$C$7896:$P$9810,7,FALSE)</f>
        <v>1.3</v>
      </c>
      <c r="I6412" s="169">
        <f t="shared" si="660"/>
        <v>0.33800000000000002</v>
      </c>
    </row>
    <row r="6413" spans="1:9">
      <c r="A6413" s="96" t="s">
        <v>5869</v>
      </c>
      <c r="B6413" s="116" t="s">
        <v>4421</v>
      </c>
      <c r="C6413" s="117"/>
      <c r="D6413" s="118"/>
      <c r="E6413" s="118"/>
      <c r="F6413" s="119"/>
      <c r="G6413" s="120"/>
      <c r="H6413" s="121"/>
      <c r="I6413" s="134">
        <f>SUBTOTAL(9,I6400:I6412)</f>
        <v>4.7613799999999999</v>
      </c>
    </row>
    <row r="6414" spans="1:9">
      <c r="A6414" s="96" t="s">
        <v>5869</v>
      </c>
      <c r="B6414" s="157"/>
      <c r="C6414" s="187"/>
      <c r="D6414" s="129"/>
      <c r="E6414" s="129"/>
      <c r="F6414" s="188"/>
      <c r="G6414" s="137"/>
      <c r="H6414" s="188"/>
      <c r="I6414" s="161"/>
    </row>
    <row r="6415" spans="1:9" ht="14.25">
      <c r="A6415" s="440" t="s">
        <v>5892</v>
      </c>
      <c r="B6415" s="108" t="s">
        <v>4788</v>
      </c>
      <c r="D6415" s="172"/>
    </row>
    <row r="6416" spans="1:9">
      <c r="A6416" s="96" t="s">
        <v>5869</v>
      </c>
      <c r="B6416" s="108"/>
    </row>
    <row r="6417" spans="1:9" ht="25.5">
      <c r="A6417" s="96" t="s">
        <v>5869</v>
      </c>
      <c r="B6417" s="90" t="s">
        <v>5562</v>
      </c>
      <c r="C6417" s="23" t="s">
        <v>1406</v>
      </c>
      <c r="D6417" s="124"/>
      <c r="E6417" s="125"/>
      <c r="F6417" s="24" t="s">
        <v>1407</v>
      </c>
      <c r="G6417" s="51" t="s">
        <v>2730</v>
      </c>
      <c r="H6417" s="24" t="s">
        <v>4415</v>
      </c>
      <c r="I6417" s="24" t="s">
        <v>1403</v>
      </c>
    </row>
    <row r="6418" spans="1:9">
      <c r="A6418" s="96" t="s">
        <v>5869</v>
      </c>
      <c r="B6418" s="97" t="s">
        <v>4884</v>
      </c>
      <c r="C6418" s="126" t="s">
        <v>520</v>
      </c>
      <c r="D6418" s="124"/>
      <c r="E6418" s="125"/>
      <c r="F6418" s="66" t="str">
        <f t="shared" ref="F6418:F6430" si="661">+VLOOKUP(C6418,$C$7896:$P$9810,4,FALSE)</f>
        <v>UN</v>
      </c>
      <c r="G6418" s="169">
        <f t="shared" ref="G6418:G6430" si="662">+VLOOKUP(C6418,$C$7896:$P$9810,13,FALSE)</f>
        <v>8.7499999999999994E-2</v>
      </c>
      <c r="H6418" s="180">
        <v>1</v>
      </c>
      <c r="I6418" s="169">
        <f t="shared" ref="I6418:I6430" si="663">G6418*H6418</f>
        <v>8.7499999999999994E-2</v>
      </c>
    </row>
    <row r="6419" spans="1:9">
      <c r="A6419" s="96" t="s">
        <v>5869</v>
      </c>
      <c r="B6419" s="97" t="s">
        <v>4879</v>
      </c>
      <c r="C6419" s="98" t="s">
        <v>545</v>
      </c>
      <c r="D6419" s="124"/>
      <c r="E6419" s="125"/>
      <c r="F6419" s="66" t="str">
        <f t="shared" si="661"/>
        <v>CM3</v>
      </c>
      <c r="G6419" s="169">
        <f t="shared" si="662"/>
        <v>8.6999999999999994E-3</v>
      </c>
      <c r="H6419" s="180">
        <v>10</v>
      </c>
      <c r="I6419" s="169">
        <f t="shared" si="663"/>
        <v>8.6999999999999994E-2</v>
      </c>
    </row>
    <row r="6420" spans="1:9">
      <c r="A6420" s="96" t="s">
        <v>5869</v>
      </c>
      <c r="B6420" s="97" t="s">
        <v>4881</v>
      </c>
      <c r="C6420" s="98" t="s">
        <v>546</v>
      </c>
      <c r="D6420" s="124"/>
      <c r="E6420" s="125"/>
      <c r="F6420" s="66" t="str">
        <f t="shared" si="661"/>
        <v>PQ</v>
      </c>
      <c r="G6420" s="169">
        <f t="shared" si="662"/>
        <v>15</v>
      </c>
      <c r="H6420" s="180">
        <v>5.0000000000000001E-3</v>
      </c>
      <c r="I6420" s="169">
        <f t="shared" si="663"/>
        <v>7.4999999999999997E-2</v>
      </c>
    </row>
    <row r="6421" spans="1:9">
      <c r="A6421" s="96" t="s">
        <v>5869</v>
      </c>
      <c r="B6421" s="97" t="s">
        <v>4944</v>
      </c>
      <c r="C6421" s="98" t="s">
        <v>1101</v>
      </c>
      <c r="D6421" s="81"/>
      <c r="E6421" s="66"/>
      <c r="F6421" s="66" t="str">
        <f t="shared" si="661"/>
        <v>UN</v>
      </c>
      <c r="G6421" s="169">
        <f t="shared" si="662"/>
        <v>0.3</v>
      </c>
      <c r="H6421" s="180">
        <v>1</v>
      </c>
      <c r="I6421" s="169">
        <f t="shared" si="663"/>
        <v>0.3</v>
      </c>
    </row>
    <row r="6422" spans="1:9">
      <c r="A6422" s="96" t="s">
        <v>5869</v>
      </c>
      <c r="B6422" s="97" t="s">
        <v>4951</v>
      </c>
      <c r="C6422" s="98" t="s">
        <v>5896</v>
      </c>
      <c r="D6422" s="111"/>
      <c r="E6422" s="173"/>
      <c r="F6422" s="66" t="str">
        <f t="shared" si="661"/>
        <v>UN</v>
      </c>
      <c r="G6422" s="169">
        <f t="shared" si="662"/>
        <v>1.22</v>
      </c>
      <c r="H6422" s="180">
        <v>5.0000000000000001E-3</v>
      </c>
      <c r="I6422" s="169">
        <f t="shared" si="663"/>
        <v>6.1000000000000004E-3</v>
      </c>
    </row>
    <row r="6423" spans="1:9">
      <c r="A6423" s="96" t="s">
        <v>5869</v>
      </c>
      <c r="B6423" s="97" t="s">
        <v>4956</v>
      </c>
      <c r="C6423" s="98" t="s">
        <v>323</v>
      </c>
      <c r="D6423" s="111"/>
      <c r="E6423" s="173"/>
      <c r="F6423" s="66" t="str">
        <f t="shared" si="661"/>
        <v>UN</v>
      </c>
      <c r="G6423" s="169">
        <f t="shared" si="662"/>
        <v>0.3</v>
      </c>
      <c r="H6423" s="180">
        <v>2E-3</v>
      </c>
      <c r="I6423" s="169">
        <f t="shared" si="663"/>
        <v>5.9999999999999995E-4</v>
      </c>
    </row>
    <row r="6424" spans="1:9">
      <c r="A6424" s="96" t="s">
        <v>5869</v>
      </c>
      <c r="B6424" s="97" t="s">
        <v>4953</v>
      </c>
      <c r="C6424" s="98" t="s">
        <v>1531</v>
      </c>
      <c r="D6424" s="111"/>
      <c r="E6424" s="173"/>
      <c r="F6424" s="66" t="str">
        <f t="shared" si="661"/>
        <v>FR</v>
      </c>
      <c r="G6424" s="169">
        <f t="shared" si="662"/>
        <v>3.04</v>
      </c>
      <c r="H6424" s="180">
        <v>2E-3</v>
      </c>
      <c r="I6424" s="169">
        <f t="shared" si="663"/>
        <v>6.0800000000000003E-3</v>
      </c>
    </row>
    <row r="6425" spans="1:9">
      <c r="A6425" s="96" t="s">
        <v>5869</v>
      </c>
      <c r="B6425" s="97" t="s">
        <v>4967</v>
      </c>
      <c r="C6425" s="98" t="s">
        <v>1510</v>
      </c>
      <c r="D6425" s="111"/>
      <c r="E6425" s="173"/>
      <c r="F6425" s="66" t="str">
        <f t="shared" si="661"/>
        <v>UN</v>
      </c>
      <c r="G6425" s="169">
        <f t="shared" si="662"/>
        <v>0.5625</v>
      </c>
      <c r="H6425" s="168">
        <v>1</v>
      </c>
      <c r="I6425" s="169">
        <f t="shared" si="663"/>
        <v>0.5625</v>
      </c>
    </row>
    <row r="6426" spans="1:9">
      <c r="A6426" s="96" t="s">
        <v>5869</v>
      </c>
      <c r="B6426" s="220">
        <v>23425</v>
      </c>
      <c r="C6426" s="98" t="s">
        <v>2443</v>
      </c>
      <c r="D6426" s="111"/>
      <c r="E6426" s="173"/>
      <c r="F6426" s="66" t="str">
        <f t="shared" si="661"/>
        <v>UN</v>
      </c>
      <c r="G6426" s="169">
        <f t="shared" si="662"/>
        <v>600</v>
      </c>
      <c r="H6426" s="180">
        <v>5.0000000000000001E-3</v>
      </c>
      <c r="I6426" s="169">
        <f t="shared" si="663"/>
        <v>3</v>
      </c>
    </row>
    <row r="6427" spans="1:9">
      <c r="A6427" s="96" t="s">
        <v>5869</v>
      </c>
      <c r="B6427" s="97" t="s">
        <v>4902</v>
      </c>
      <c r="C6427" s="131" t="s">
        <v>364</v>
      </c>
      <c r="D6427" s="111"/>
      <c r="E6427" s="173"/>
      <c r="F6427" s="66" t="str">
        <f t="shared" si="661"/>
        <v>ROL</v>
      </c>
      <c r="G6427" s="169">
        <f t="shared" si="662"/>
        <v>4.4000000000000004</v>
      </c>
      <c r="H6427" s="180">
        <v>5.0000000000000001E-3</v>
      </c>
      <c r="I6427" s="169">
        <f t="shared" si="663"/>
        <v>2.2000000000000002E-2</v>
      </c>
    </row>
    <row r="6428" spans="1:9">
      <c r="A6428" s="96" t="s">
        <v>5869</v>
      </c>
      <c r="B6428" s="97" t="s">
        <v>4951</v>
      </c>
      <c r="C6428" s="98" t="s">
        <v>1649</v>
      </c>
      <c r="D6428" s="124"/>
      <c r="E6428" s="125"/>
      <c r="F6428" s="66" t="str">
        <f t="shared" si="661"/>
        <v>UN</v>
      </c>
      <c r="G6428" s="169">
        <f t="shared" si="662"/>
        <v>16</v>
      </c>
      <c r="H6428" s="186">
        <v>4.0000000000000001E-3</v>
      </c>
      <c r="I6428" s="169">
        <f t="shared" si="663"/>
        <v>6.4000000000000001E-2</v>
      </c>
    </row>
    <row r="6429" spans="1:9">
      <c r="A6429" s="96" t="s">
        <v>5869</v>
      </c>
      <c r="B6429" s="97" t="s">
        <v>4878</v>
      </c>
      <c r="C6429" s="98" t="s">
        <v>1462</v>
      </c>
      <c r="D6429" s="124"/>
      <c r="E6429" s="125"/>
      <c r="F6429" s="66" t="str">
        <f t="shared" si="661"/>
        <v>UN</v>
      </c>
      <c r="G6429" s="169">
        <f t="shared" si="662"/>
        <v>10.63</v>
      </c>
      <c r="H6429" s="102">
        <v>0.02</v>
      </c>
      <c r="I6429" s="169">
        <f t="shared" si="663"/>
        <v>0.21260000000000001</v>
      </c>
    </row>
    <row r="6430" spans="1:9">
      <c r="A6430" s="96" t="s">
        <v>5869</v>
      </c>
      <c r="B6430" s="183"/>
      <c r="C6430" s="59" t="s">
        <v>2699</v>
      </c>
      <c r="D6430" s="124"/>
      <c r="E6430" s="125"/>
      <c r="F6430" s="66" t="str">
        <f t="shared" si="661"/>
        <v>DET</v>
      </c>
      <c r="G6430" s="169">
        <f t="shared" si="662"/>
        <v>0.16</v>
      </c>
      <c r="H6430" s="169">
        <f>+VLOOKUP(C6430,$C$7896:$P$9810,7,FALSE)</f>
        <v>1.3</v>
      </c>
      <c r="I6430" s="169">
        <f t="shared" si="663"/>
        <v>0.20800000000000002</v>
      </c>
    </row>
    <row r="6431" spans="1:9">
      <c r="A6431" s="96" t="s">
        <v>5869</v>
      </c>
      <c r="B6431" s="116" t="s">
        <v>4421</v>
      </c>
      <c r="C6431" s="117"/>
      <c r="D6431" s="118"/>
      <c r="E6431" s="118"/>
      <c r="F6431" s="119"/>
      <c r="G6431" s="120"/>
      <c r="H6431" s="121"/>
      <c r="I6431" s="134">
        <f>SUBTOTAL(9,I6418:I6430)</f>
        <v>4.6313800000000001</v>
      </c>
    </row>
    <row r="6432" spans="1:9">
      <c r="A6432" s="96" t="s">
        <v>5869</v>
      </c>
      <c r="B6432" s="157"/>
      <c r="C6432" s="187"/>
      <c r="D6432" s="129"/>
      <c r="E6432" s="129"/>
      <c r="F6432" s="188"/>
      <c r="G6432" s="137"/>
      <c r="H6432" s="188"/>
      <c r="I6432" s="161"/>
    </row>
    <row r="6433" spans="1:9" ht="14.25">
      <c r="A6433" s="440" t="s">
        <v>5892</v>
      </c>
      <c r="B6433" s="108" t="s">
        <v>4789</v>
      </c>
      <c r="D6433" s="172"/>
    </row>
    <row r="6434" spans="1:9">
      <c r="A6434" s="96" t="s">
        <v>5869</v>
      </c>
    </row>
    <row r="6435" spans="1:9" ht="25.5">
      <c r="A6435" s="96" t="s">
        <v>5869</v>
      </c>
      <c r="B6435" s="90" t="s">
        <v>5562</v>
      </c>
      <c r="C6435" s="23" t="s">
        <v>1406</v>
      </c>
      <c r="D6435" s="124"/>
      <c r="E6435" s="125"/>
      <c r="F6435" s="24" t="s">
        <v>1407</v>
      </c>
      <c r="G6435" s="51" t="s">
        <v>2730</v>
      </c>
      <c r="H6435" s="24" t="s">
        <v>4415</v>
      </c>
      <c r="I6435" s="24" t="s">
        <v>1403</v>
      </c>
    </row>
    <row r="6436" spans="1:9">
      <c r="A6436" s="96" t="s">
        <v>5869</v>
      </c>
      <c r="B6436" s="97" t="s">
        <v>4884</v>
      </c>
      <c r="C6436" s="126" t="s">
        <v>520</v>
      </c>
      <c r="D6436" s="124"/>
      <c r="E6436" s="125"/>
      <c r="F6436" s="66" t="str">
        <f t="shared" ref="F6436:F6448" si="664">+VLOOKUP(C6436,$C$7896:$P$9810,4,FALSE)</f>
        <v>UN</v>
      </c>
      <c r="G6436" s="169">
        <f t="shared" ref="G6436:G6448" si="665">+VLOOKUP(C6436,$C$7896:$P$9810,13,FALSE)</f>
        <v>8.7499999999999994E-2</v>
      </c>
      <c r="H6436" s="180">
        <v>1</v>
      </c>
      <c r="I6436" s="169">
        <f t="shared" ref="I6436:I6448" si="666">G6436*H6436</f>
        <v>8.7499999999999994E-2</v>
      </c>
    </row>
    <row r="6437" spans="1:9">
      <c r="A6437" s="96" t="s">
        <v>5869</v>
      </c>
      <c r="B6437" s="97" t="s">
        <v>4879</v>
      </c>
      <c r="C6437" s="98" t="s">
        <v>545</v>
      </c>
      <c r="D6437" s="124"/>
      <c r="E6437" s="125"/>
      <c r="F6437" s="66" t="str">
        <f t="shared" si="664"/>
        <v>CM3</v>
      </c>
      <c r="G6437" s="169">
        <f t="shared" si="665"/>
        <v>8.6999999999999994E-3</v>
      </c>
      <c r="H6437" s="180">
        <v>10</v>
      </c>
      <c r="I6437" s="169">
        <f t="shared" si="666"/>
        <v>8.6999999999999994E-2</v>
      </c>
    </row>
    <row r="6438" spans="1:9">
      <c r="A6438" s="96" t="s">
        <v>5869</v>
      </c>
      <c r="B6438" s="97" t="s">
        <v>4881</v>
      </c>
      <c r="C6438" s="98" t="s">
        <v>546</v>
      </c>
      <c r="D6438" s="124"/>
      <c r="E6438" s="125"/>
      <c r="F6438" s="66" t="str">
        <f t="shared" si="664"/>
        <v>PQ</v>
      </c>
      <c r="G6438" s="169">
        <f t="shared" si="665"/>
        <v>15</v>
      </c>
      <c r="H6438" s="180">
        <v>5.0000000000000001E-3</v>
      </c>
      <c r="I6438" s="169">
        <f t="shared" si="666"/>
        <v>7.4999999999999997E-2</v>
      </c>
    </row>
    <row r="6439" spans="1:9">
      <c r="A6439" s="96" t="s">
        <v>5869</v>
      </c>
      <c r="B6439" s="97" t="s">
        <v>4944</v>
      </c>
      <c r="C6439" s="98" t="s">
        <v>1101</v>
      </c>
      <c r="D6439" s="81"/>
      <c r="E6439" s="66"/>
      <c r="F6439" s="66" t="str">
        <f t="shared" si="664"/>
        <v>UN</v>
      </c>
      <c r="G6439" s="169">
        <f t="shared" si="665"/>
        <v>0.3</v>
      </c>
      <c r="H6439" s="180">
        <v>1</v>
      </c>
      <c r="I6439" s="169">
        <f t="shared" si="666"/>
        <v>0.3</v>
      </c>
    </row>
    <row r="6440" spans="1:9">
      <c r="A6440" s="96" t="s">
        <v>5869</v>
      </c>
      <c r="B6440" s="97" t="s">
        <v>4951</v>
      </c>
      <c r="C6440" s="98" t="s">
        <v>5896</v>
      </c>
      <c r="D6440" s="111"/>
      <c r="E6440" s="173"/>
      <c r="F6440" s="66" t="str">
        <f t="shared" si="664"/>
        <v>UN</v>
      </c>
      <c r="G6440" s="169">
        <f t="shared" si="665"/>
        <v>1.22</v>
      </c>
      <c r="H6440" s="180">
        <v>5.0000000000000001E-3</v>
      </c>
      <c r="I6440" s="169">
        <f t="shared" si="666"/>
        <v>6.1000000000000004E-3</v>
      </c>
    </row>
    <row r="6441" spans="1:9">
      <c r="A6441" s="96" t="s">
        <v>5869</v>
      </c>
      <c r="B6441" s="97" t="s">
        <v>4956</v>
      </c>
      <c r="C6441" s="98" t="s">
        <v>323</v>
      </c>
      <c r="D6441" s="111"/>
      <c r="E6441" s="173"/>
      <c r="F6441" s="66" t="str">
        <f t="shared" si="664"/>
        <v>UN</v>
      </c>
      <c r="G6441" s="169">
        <f t="shared" si="665"/>
        <v>0.3</v>
      </c>
      <c r="H6441" s="180">
        <v>2E-3</v>
      </c>
      <c r="I6441" s="169">
        <f t="shared" si="666"/>
        <v>5.9999999999999995E-4</v>
      </c>
    </row>
    <row r="6442" spans="1:9">
      <c r="A6442" s="96" t="s">
        <v>5869</v>
      </c>
      <c r="B6442" s="97" t="s">
        <v>4953</v>
      </c>
      <c r="C6442" s="98" t="s">
        <v>1531</v>
      </c>
      <c r="D6442" s="111"/>
      <c r="E6442" s="173"/>
      <c r="F6442" s="66" t="str">
        <f t="shared" si="664"/>
        <v>FR</v>
      </c>
      <c r="G6442" s="169">
        <f t="shared" si="665"/>
        <v>3.04</v>
      </c>
      <c r="H6442" s="180">
        <v>2E-3</v>
      </c>
      <c r="I6442" s="169">
        <f t="shared" si="666"/>
        <v>6.0800000000000003E-3</v>
      </c>
    </row>
    <row r="6443" spans="1:9">
      <c r="A6443" s="96" t="s">
        <v>5869</v>
      </c>
      <c r="B6443" s="97" t="s">
        <v>4967</v>
      </c>
      <c r="C6443" s="98" t="s">
        <v>1510</v>
      </c>
      <c r="D6443" s="111"/>
      <c r="E6443" s="173"/>
      <c r="F6443" s="66" t="str">
        <f t="shared" si="664"/>
        <v>UN</v>
      </c>
      <c r="G6443" s="169">
        <f t="shared" si="665"/>
        <v>0.5625</v>
      </c>
      <c r="H6443" s="168">
        <v>1</v>
      </c>
      <c r="I6443" s="169">
        <f t="shared" si="666"/>
        <v>0.5625</v>
      </c>
    </row>
    <row r="6444" spans="1:9">
      <c r="A6444" s="96" t="s">
        <v>5869</v>
      </c>
      <c r="B6444" s="220">
        <v>23425</v>
      </c>
      <c r="C6444" s="98" t="s">
        <v>2443</v>
      </c>
      <c r="D6444" s="111"/>
      <c r="E6444" s="173"/>
      <c r="F6444" s="66" t="str">
        <f t="shared" si="664"/>
        <v>UN</v>
      </c>
      <c r="G6444" s="169">
        <f t="shared" si="665"/>
        <v>600</v>
      </c>
      <c r="H6444" s="180">
        <v>5.0000000000000001E-3</v>
      </c>
      <c r="I6444" s="169">
        <f t="shared" si="666"/>
        <v>3</v>
      </c>
    </row>
    <row r="6445" spans="1:9">
      <c r="A6445" s="96" t="s">
        <v>5869</v>
      </c>
      <c r="B6445" s="97" t="s">
        <v>4902</v>
      </c>
      <c r="C6445" s="131" t="s">
        <v>364</v>
      </c>
      <c r="D6445" s="111"/>
      <c r="E6445" s="173"/>
      <c r="F6445" s="66" t="str">
        <f t="shared" si="664"/>
        <v>ROL</v>
      </c>
      <c r="G6445" s="169">
        <f t="shared" si="665"/>
        <v>4.4000000000000004</v>
      </c>
      <c r="H6445" s="180">
        <v>5.0000000000000001E-3</v>
      </c>
      <c r="I6445" s="169">
        <f t="shared" si="666"/>
        <v>2.2000000000000002E-2</v>
      </c>
    </row>
    <row r="6446" spans="1:9">
      <c r="A6446" s="96" t="s">
        <v>5869</v>
      </c>
      <c r="B6446" s="97" t="s">
        <v>4951</v>
      </c>
      <c r="C6446" s="98" t="s">
        <v>1649</v>
      </c>
      <c r="D6446" s="124"/>
      <c r="E6446" s="125"/>
      <c r="F6446" s="66" t="str">
        <f t="shared" si="664"/>
        <v>UN</v>
      </c>
      <c r="G6446" s="169">
        <f t="shared" si="665"/>
        <v>16</v>
      </c>
      <c r="H6446" s="186">
        <v>4.0000000000000001E-3</v>
      </c>
      <c r="I6446" s="169">
        <f t="shared" si="666"/>
        <v>6.4000000000000001E-2</v>
      </c>
    </row>
    <row r="6447" spans="1:9">
      <c r="A6447" s="96" t="s">
        <v>5869</v>
      </c>
      <c r="B6447" s="97" t="s">
        <v>4878</v>
      </c>
      <c r="C6447" s="98" t="s">
        <v>1462</v>
      </c>
      <c r="D6447" s="124"/>
      <c r="E6447" s="125"/>
      <c r="F6447" s="66" t="str">
        <f t="shared" si="664"/>
        <v>UN</v>
      </c>
      <c r="G6447" s="169">
        <f t="shared" si="665"/>
        <v>10.63</v>
      </c>
      <c r="H6447" s="102">
        <v>0.02</v>
      </c>
      <c r="I6447" s="169">
        <f t="shared" si="666"/>
        <v>0.21260000000000001</v>
      </c>
    </row>
    <row r="6448" spans="1:9">
      <c r="A6448" s="96" t="s">
        <v>5869</v>
      </c>
      <c r="B6448" s="183"/>
      <c r="C6448" s="59" t="s">
        <v>2699</v>
      </c>
      <c r="D6448" s="124"/>
      <c r="E6448" s="125"/>
      <c r="F6448" s="66" t="str">
        <f t="shared" si="664"/>
        <v>DET</v>
      </c>
      <c r="G6448" s="169">
        <f t="shared" si="665"/>
        <v>0.16</v>
      </c>
      <c r="H6448" s="169">
        <f>+VLOOKUP(C6448,$C$7896:$P$9810,7,FALSE)</f>
        <v>1.3</v>
      </c>
      <c r="I6448" s="169">
        <f t="shared" si="666"/>
        <v>0.20800000000000002</v>
      </c>
    </row>
    <row r="6449" spans="1:9">
      <c r="A6449" s="96" t="s">
        <v>5869</v>
      </c>
      <c r="B6449" s="116" t="s">
        <v>4421</v>
      </c>
      <c r="C6449" s="117"/>
      <c r="D6449" s="118"/>
      <c r="E6449" s="118"/>
      <c r="F6449" s="119"/>
      <c r="G6449" s="120"/>
      <c r="H6449" s="121"/>
      <c r="I6449" s="134">
        <f>SUBTOTAL(9,I6436:I6448)</f>
        <v>4.6313800000000001</v>
      </c>
    </row>
    <row r="6450" spans="1:9">
      <c r="A6450" s="96" t="s">
        <v>5869</v>
      </c>
      <c r="B6450" s="157"/>
      <c r="C6450" s="187"/>
      <c r="D6450" s="129"/>
      <c r="E6450" s="129"/>
      <c r="F6450" s="188"/>
      <c r="G6450" s="137"/>
      <c r="H6450" s="188"/>
      <c r="I6450" s="161"/>
    </row>
    <row r="6451" spans="1:9" ht="14.25">
      <c r="A6451" s="440" t="s">
        <v>5892</v>
      </c>
      <c r="B6451" s="108" t="s">
        <v>4790</v>
      </c>
      <c r="D6451" s="172"/>
    </row>
    <row r="6452" spans="1:9">
      <c r="A6452" s="96" t="s">
        <v>5869</v>
      </c>
    </row>
    <row r="6453" spans="1:9" ht="25.5">
      <c r="A6453" s="96" t="s">
        <v>5869</v>
      </c>
      <c r="B6453" s="90" t="s">
        <v>5562</v>
      </c>
      <c r="C6453" s="23" t="s">
        <v>1406</v>
      </c>
      <c r="D6453" s="124"/>
      <c r="E6453" s="125"/>
      <c r="F6453" s="24" t="s">
        <v>1407</v>
      </c>
      <c r="G6453" s="51" t="s">
        <v>2730</v>
      </c>
      <c r="H6453" s="24" t="s">
        <v>4415</v>
      </c>
      <c r="I6453" s="24" t="s">
        <v>1403</v>
      </c>
    </row>
    <row r="6454" spans="1:9">
      <c r="A6454" s="96" t="s">
        <v>5869</v>
      </c>
      <c r="B6454" s="97" t="s">
        <v>4884</v>
      </c>
      <c r="C6454" s="126" t="s">
        <v>520</v>
      </c>
      <c r="D6454" s="124"/>
      <c r="E6454" s="125"/>
      <c r="F6454" s="66" t="str">
        <f t="shared" ref="F6454:F6466" si="667">+VLOOKUP(C6454,$C$7896:$P$9810,4,FALSE)</f>
        <v>UN</v>
      </c>
      <c r="G6454" s="169">
        <f t="shared" ref="G6454:G6466" si="668">+VLOOKUP(C6454,$C$7896:$P$9810,13,FALSE)</f>
        <v>8.7499999999999994E-2</v>
      </c>
      <c r="H6454" s="180">
        <v>1</v>
      </c>
      <c r="I6454" s="169">
        <f t="shared" ref="I6454:I6466" si="669">G6454*H6454</f>
        <v>8.7499999999999994E-2</v>
      </c>
    </row>
    <row r="6455" spans="1:9">
      <c r="A6455" s="96" t="s">
        <v>5869</v>
      </c>
      <c r="B6455" s="97" t="s">
        <v>4879</v>
      </c>
      <c r="C6455" s="98" t="s">
        <v>545</v>
      </c>
      <c r="D6455" s="124"/>
      <c r="E6455" s="125"/>
      <c r="F6455" s="66" t="str">
        <f t="shared" si="667"/>
        <v>CM3</v>
      </c>
      <c r="G6455" s="169">
        <f t="shared" si="668"/>
        <v>8.6999999999999994E-3</v>
      </c>
      <c r="H6455" s="180">
        <v>10</v>
      </c>
      <c r="I6455" s="169">
        <f t="shared" si="669"/>
        <v>8.6999999999999994E-2</v>
      </c>
    </row>
    <row r="6456" spans="1:9">
      <c r="A6456" s="96" t="s">
        <v>5869</v>
      </c>
      <c r="B6456" s="97" t="s">
        <v>4881</v>
      </c>
      <c r="C6456" s="98" t="s">
        <v>546</v>
      </c>
      <c r="D6456" s="124"/>
      <c r="E6456" s="125"/>
      <c r="F6456" s="66" t="str">
        <f t="shared" si="667"/>
        <v>PQ</v>
      </c>
      <c r="G6456" s="169">
        <f t="shared" si="668"/>
        <v>15</v>
      </c>
      <c r="H6456" s="180">
        <v>5.0000000000000001E-3</v>
      </c>
      <c r="I6456" s="169">
        <f t="shared" si="669"/>
        <v>7.4999999999999997E-2</v>
      </c>
    </row>
    <row r="6457" spans="1:9">
      <c r="A6457" s="96" t="s">
        <v>5869</v>
      </c>
      <c r="B6457" s="97" t="s">
        <v>4944</v>
      </c>
      <c r="C6457" s="98" t="s">
        <v>1101</v>
      </c>
      <c r="D6457" s="81"/>
      <c r="E6457" s="66"/>
      <c r="F6457" s="66" t="str">
        <f t="shared" si="667"/>
        <v>UN</v>
      </c>
      <c r="G6457" s="169">
        <f t="shared" si="668"/>
        <v>0.3</v>
      </c>
      <c r="H6457" s="180">
        <v>1</v>
      </c>
      <c r="I6457" s="169">
        <f t="shared" si="669"/>
        <v>0.3</v>
      </c>
    </row>
    <row r="6458" spans="1:9">
      <c r="A6458" s="96" t="s">
        <v>5869</v>
      </c>
      <c r="B6458" s="97" t="s">
        <v>4951</v>
      </c>
      <c r="C6458" s="98" t="s">
        <v>5896</v>
      </c>
      <c r="D6458" s="111"/>
      <c r="E6458" s="173"/>
      <c r="F6458" s="66" t="str">
        <f t="shared" si="667"/>
        <v>UN</v>
      </c>
      <c r="G6458" s="169">
        <f t="shared" si="668"/>
        <v>1.22</v>
      </c>
      <c r="H6458" s="180">
        <v>5.0000000000000001E-3</v>
      </c>
      <c r="I6458" s="169">
        <f t="shared" si="669"/>
        <v>6.1000000000000004E-3</v>
      </c>
    </row>
    <row r="6459" spans="1:9">
      <c r="A6459" s="96" t="s">
        <v>5869</v>
      </c>
      <c r="B6459" s="97" t="s">
        <v>4956</v>
      </c>
      <c r="C6459" s="98" t="s">
        <v>323</v>
      </c>
      <c r="D6459" s="111"/>
      <c r="E6459" s="173"/>
      <c r="F6459" s="66" t="str">
        <f t="shared" si="667"/>
        <v>UN</v>
      </c>
      <c r="G6459" s="169">
        <f t="shared" si="668"/>
        <v>0.3</v>
      </c>
      <c r="H6459" s="180">
        <v>2E-3</v>
      </c>
      <c r="I6459" s="169">
        <f t="shared" si="669"/>
        <v>5.9999999999999995E-4</v>
      </c>
    </row>
    <row r="6460" spans="1:9">
      <c r="A6460" s="96" t="s">
        <v>5869</v>
      </c>
      <c r="B6460" s="97" t="s">
        <v>4953</v>
      </c>
      <c r="C6460" s="98" t="s">
        <v>1531</v>
      </c>
      <c r="D6460" s="111"/>
      <c r="E6460" s="173"/>
      <c r="F6460" s="66" t="str">
        <f t="shared" si="667"/>
        <v>FR</v>
      </c>
      <c r="G6460" s="169">
        <f t="shared" si="668"/>
        <v>3.04</v>
      </c>
      <c r="H6460" s="180">
        <v>2E-3</v>
      </c>
      <c r="I6460" s="169">
        <f t="shared" si="669"/>
        <v>6.0800000000000003E-3</v>
      </c>
    </row>
    <row r="6461" spans="1:9">
      <c r="A6461" s="96" t="s">
        <v>5869</v>
      </c>
      <c r="B6461" s="97" t="s">
        <v>4967</v>
      </c>
      <c r="C6461" s="98" t="s">
        <v>1510</v>
      </c>
      <c r="D6461" s="111"/>
      <c r="E6461" s="173"/>
      <c r="F6461" s="66" t="str">
        <f t="shared" si="667"/>
        <v>UN</v>
      </c>
      <c r="G6461" s="169">
        <f t="shared" si="668"/>
        <v>0.5625</v>
      </c>
      <c r="H6461" s="168">
        <v>1</v>
      </c>
      <c r="I6461" s="169">
        <f t="shared" si="669"/>
        <v>0.5625</v>
      </c>
    </row>
    <row r="6462" spans="1:9">
      <c r="A6462" s="96" t="s">
        <v>5869</v>
      </c>
      <c r="B6462" s="220">
        <v>23425</v>
      </c>
      <c r="C6462" s="98" t="s">
        <v>2443</v>
      </c>
      <c r="D6462" s="111"/>
      <c r="E6462" s="173"/>
      <c r="F6462" s="66" t="str">
        <f t="shared" si="667"/>
        <v>UN</v>
      </c>
      <c r="G6462" s="169">
        <f t="shared" si="668"/>
        <v>600</v>
      </c>
      <c r="H6462" s="180">
        <v>5.0000000000000001E-3</v>
      </c>
      <c r="I6462" s="169">
        <f t="shared" si="669"/>
        <v>3</v>
      </c>
    </row>
    <row r="6463" spans="1:9">
      <c r="A6463" s="96" t="s">
        <v>5869</v>
      </c>
      <c r="B6463" s="97" t="s">
        <v>4902</v>
      </c>
      <c r="C6463" s="131" t="s">
        <v>364</v>
      </c>
      <c r="D6463" s="111"/>
      <c r="E6463" s="173"/>
      <c r="F6463" s="66" t="str">
        <f t="shared" si="667"/>
        <v>ROL</v>
      </c>
      <c r="G6463" s="169">
        <f t="shared" si="668"/>
        <v>4.4000000000000004</v>
      </c>
      <c r="H6463" s="180">
        <v>5.0000000000000001E-3</v>
      </c>
      <c r="I6463" s="169">
        <f t="shared" si="669"/>
        <v>2.2000000000000002E-2</v>
      </c>
    </row>
    <row r="6464" spans="1:9">
      <c r="A6464" s="96" t="s">
        <v>5869</v>
      </c>
      <c r="B6464" s="97" t="s">
        <v>4951</v>
      </c>
      <c r="C6464" s="98" t="s">
        <v>1649</v>
      </c>
      <c r="D6464" s="124"/>
      <c r="E6464" s="125"/>
      <c r="F6464" s="66" t="str">
        <f t="shared" si="667"/>
        <v>UN</v>
      </c>
      <c r="G6464" s="169">
        <f t="shared" si="668"/>
        <v>16</v>
      </c>
      <c r="H6464" s="186">
        <v>4.0000000000000001E-3</v>
      </c>
      <c r="I6464" s="169">
        <f t="shared" si="669"/>
        <v>6.4000000000000001E-2</v>
      </c>
    </row>
    <row r="6465" spans="1:9">
      <c r="A6465" s="96" t="s">
        <v>5869</v>
      </c>
      <c r="B6465" s="97" t="s">
        <v>4878</v>
      </c>
      <c r="C6465" s="98" t="s">
        <v>1462</v>
      </c>
      <c r="D6465" s="124"/>
      <c r="E6465" s="125"/>
      <c r="F6465" s="66" t="str">
        <f t="shared" si="667"/>
        <v>UN</v>
      </c>
      <c r="G6465" s="169">
        <f t="shared" si="668"/>
        <v>10.63</v>
      </c>
      <c r="H6465" s="102">
        <v>0.02</v>
      </c>
      <c r="I6465" s="169">
        <f t="shared" si="669"/>
        <v>0.21260000000000001</v>
      </c>
    </row>
    <row r="6466" spans="1:9">
      <c r="A6466" s="96" t="s">
        <v>5869</v>
      </c>
      <c r="B6466" s="183"/>
      <c r="C6466" s="59" t="s">
        <v>2698</v>
      </c>
      <c r="D6466" s="124"/>
      <c r="E6466" s="125"/>
      <c r="F6466" s="66" t="str">
        <f t="shared" si="667"/>
        <v>DET</v>
      </c>
      <c r="G6466" s="169">
        <f t="shared" si="668"/>
        <v>0.26</v>
      </c>
      <c r="H6466" s="169">
        <f>+VLOOKUP(C6466,$C$7896:$P$9810,7,FALSE)</f>
        <v>1.3</v>
      </c>
      <c r="I6466" s="169">
        <f t="shared" si="669"/>
        <v>0.33800000000000002</v>
      </c>
    </row>
    <row r="6467" spans="1:9">
      <c r="A6467" s="96" t="s">
        <v>5869</v>
      </c>
      <c r="B6467" s="116" t="s">
        <v>4421</v>
      </c>
      <c r="C6467" s="117"/>
      <c r="D6467" s="118"/>
      <c r="E6467" s="118"/>
      <c r="F6467" s="119"/>
      <c r="G6467" s="120"/>
      <c r="H6467" s="121"/>
      <c r="I6467" s="134">
        <f>SUBTOTAL(9,I6454:I6466)</f>
        <v>4.7613799999999999</v>
      </c>
    </row>
    <row r="6468" spans="1:9">
      <c r="A6468" s="96" t="s">
        <v>5869</v>
      </c>
      <c r="B6468" s="157"/>
      <c r="C6468" s="187"/>
      <c r="D6468" s="129"/>
      <c r="E6468" s="129"/>
      <c r="F6468" s="188"/>
      <c r="G6468" s="137"/>
      <c r="H6468" s="188"/>
      <c r="I6468" s="161"/>
    </row>
    <row r="6469" spans="1:9" ht="14.25">
      <c r="A6469" s="440" t="s">
        <v>5892</v>
      </c>
      <c r="B6469" s="108" t="s">
        <v>4791</v>
      </c>
      <c r="D6469" s="172"/>
    </row>
    <row r="6470" spans="1:9">
      <c r="A6470" s="96" t="s">
        <v>5869</v>
      </c>
      <c r="B6470" s="108"/>
    </row>
    <row r="6471" spans="1:9" ht="25.5">
      <c r="A6471" s="96" t="s">
        <v>5869</v>
      </c>
      <c r="B6471" s="90" t="s">
        <v>5562</v>
      </c>
      <c r="C6471" s="23" t="s">
        <v>1406</v>
      </c>
      <c r="D6471" s="124"/>
      <c r="E6471" s="125"/>
      <c r="F6471" s="24" t="s">
        <v>1407</v>
      </c>
      <c r="G6471" s="51" t="s">
        <v>2730</v>
      </c>
      <c r="H6471" s="24" t="s">
        <v>4415</v>
      </c>
      <c r="I6471" s="24" t="s">
        <v>1403</v>
      </c>
    </row>
    <row r="6472" spans="1:9">
      <c r="A6472" s="96" t="s">
        <v>5869</v>
      </c>
      <c r="B6472" s="97" t="s">
        <v>4884</v>
      </c>
      <c r="C6472" s="126" t="s">
        <v>520</v>
      </c>
      <c r="D6472" s="124"/>
      <c r="E6472" s="125"/>
      <c r="F6472" s="66" t="str">
        <f t="shared" ref="F6472:F6484" si="670">+VLOOKUP(C6472,$C$7896:$P$9810,4,FALSE)</f>
        <v>UN</v>
      </c>
      <c r="G6472" s="169">
        <f t="shared" ref="G6472:G6484" si="671">+VLOOKUP(C6472,$C$7896:$P$9810,13,FALSE)</f>
        <v>8.7499999999999994E-2</v>
      </c>
      <c r="H6472" s="180">
        <v>1</v>
      </c>
      <c r="I6472" s="169">
        <f t="shared" ref="I6472:I6484" si="672">G6472*H6472</f>
        <v>8.7499999999999994E-2</v>
      </c>
    </row>
    <row r="6473" spans="1:9">
      <c r="A6473" s="96" t="s">
        <v>5869</v>
      </c>
      <c r="B6473" s="97" t="s">
        <v>4879</v>
      </c>
      <c r="C6473" s="98" t="s">
        <v>545</v>
      </c>
      <c r="D6473" s="124"/>
      <c r="E6473" s="125"/>
      <c r="F6473" s="66" t="str">
        <f t="shared" si="670"/>
        <v>CM3</v>
      </c>
      <c r="G6473" s="169">
        <f t="shared" si="671"/>
        <v>8.6999999999999994E-3</v>
      </c>
      <c r="H6473" s="180">
        <v>10</v>
      </c>
      <c r="I6473" s="169">
        <f t="shared" si="672"/>
        <v>8.6999999999999994E-2</v>
      </c>
    </row>
    <row r="6474" spans="1:9">
      <c r="A6474" s="96" t="s">
        <v>5869</v>
      </c>
      <c r="B6474" s="97" t="s">
        <v>4881</v>
      </c>
      <c r="C6474" s="98" t="s">
        <v>546</v>
      </c>
      <c r="D6474" s="124"/>
      <c r="E6474" s="125"/>
      <c r="F6474" s="66" t="str">
        <f t="shared" si="670"/>
        <v>PQ</v>
      </c>
      <c r="G6474" s="169">
        <f t="shared" si="671"/>
        <v>15</v>
      </c>
      <c r="H6474" s="180">
        <v>5.0000000000000001E-3</v>
      </c>
      <c r="I6474" s="169">
        <f t="shared" si="672"/>
        <v>7.4999999999999997E-2</v>
      </c>
    </row>
    <row r="6475" spans="1:9">
      <c r="A6475" s="96" t="s">
        <v>5869</v>
      </c>
      <c r="B6475" s="97" t="s">
        <v>4944</v>
      </c>
      <c r="C6475" s="98" t="s">
        <v>1101</v>
      </c>
      <c r="D6475" s="81"/>
      <c r="E6475" s="66"/>
      <c r="F6475" s="66" t="str">
        <f t="shared" si="670"/>
        <v>UN</v>
      </c>
      <c r="G6475" s="169">
        <f t="shared" si="671"/>
        <v>0.3</v>
      </c>
      <c r="H6475" s="180">
        <v>1</v>
      </c>
      <c r="I6475" s="169">
        <f t="shared" si="672"/>
        <v>0.3</v>
      </c>
    </row>
    <row r="6476" spans="1:9">
      <c r="A6476" s="96" t="s">
        <v>5869</v>
      </c>
      <c r="B6476" s="97" t="s">
        <v>4951</v>
      </c>
      <c r="C6476" s="98" t="s">
        <v>5896</v>
      </c>
      <c r="D6476" s="111"/>
      <c r="E6476" s="173"/>
      <c r="F6476" s="66" t="str">
        <f t="shared" si="670"/>
        <v>UN</v>
      </c>
      <c r="G6476" s="169">
        <f t="shared" si="671"/>
        <v>1.22</v>
      </c>
      <c r="H6476" s="180">
        <v>5.0000000000000001E-3</v>
      </c>
      <c r="I6476" s="169">
        <f t="shared" si="672"/>
        <v>6.1000000000000004E-3</v>
      </c>
    </row>
    <row r="6477" spans="1:9">
      <c r="A6477" s="96" t="s">
        <v>5869</v>
      </c>
      <c r="B6477" s="97" t="s">
        <v>4956</v>
      </c>
      <c r="C6477" s="98" t="s">
        <v>323</v>
      </c>
      <c r="D6477" s="111"/>
      <c r="E6477" s="173"/>
      <c r="F6477" s="66" t="str">
        <f t="shared" si="670"/>
        <v>UN</v>
      </c>
      <c r="G6477" s="169">
        <f t="shared" si="671"/>
        <v>0.3</v>
      </c>
      <c r="H6477" s="180">
        <v>2E-3</v>
      </c>
      <c r="I6477" s="169">
        <f t="shared" si="672"/>
        <v>5.9999999999999995E-4</v>
      </c>
    </row>
    <row r="6478" spans="1:9">
      <c r="A6478" s="96" t="s">
        <v>5869</v>
      </c>
      <c r="B6478" s="97" t="s">
        <v>4953</v>
      </c>
      <c r="C6478" s="98" t="s">
        <v>1531</v>
      </c>
      <c r="D6478" s="111"/>
      <c r="E6478" s="173"/>
      <c r="F6478" s="66" t="str">
        <f t="shared" si="670"/>
        <v>FR</v>
      </c>
      <c r="G6478" s="169">
        <f t="shared" si="671"/>
        <v>3.04</v>
      </c>
      <c r="H6478" s="180">
        <v>2E-3</v>
      </c>
      <c r="I6478" s="169">
        <f t="shared" si="672"/>
        <v>6.0800000000000003E-3</v>
      </c>
    </row>
    <row r="6479" spans="1:9">
      <c r="A6479" s="96" t="s">
        <v>5869</v>
      </c>
      <c r="B6479" s="97" t="s">
        <v>4967</v>
      </c>
      <c r="C6479" s="98" t="s">
        <v>1510</v>
      </c>
      <c r="D6479" s="111"/>
      <c r="E6479" s="173"/>
      <c r="F6479" s="66" t="str">
        <f t="shared" si="670"/>
        <v>UN</v>
      </c>
      <c r="G6479" s="169">
        <f t="shared" si="671"/>
        <v>0.5625</v>
      </c>
      <c r="H6479" s="168">
        <v>1</v>
      </c>
      <c r="I6479" s="169">
        <f t="shared" si="672"/>
        <v>0.5625</v>
      </c>
    </row>
    <row r="6480" spans="1:9">
      <c r="A6480" s="96" t="s">
        <v>5869</v>
      </c>
      <c r="B6480" s="220">
        <v>23425</v>
      </c>
      <c r="C6480" s="98" t="s">
        <v>2443</v>
      </c>
      <c r="D6480" s="111"/>
      <c r="E6480" s="173"/>
      <c r="F6480" s="66" t="str">
        <f t="shared" si="670"/>
        <v>UN</v>
      </c>
      <c r="G6480" s="169">
        <f t="shared" si="671"/>
        <v>600</v>
      </c>
      <c r="H6480" s="180">
        <v>5.0000000000000001E-3</v>
      </c>
      <c r="I6480" s="169">
        <f t="shared" si="672"/>
        <v>3</v>
      </c>
    </row>
    <row r="6481" spans="1:9">
      <c r="A6481" s="96" t="s">
        <v>5869</v>
      </c>
      <c r="B6481" s="97" t="s">
        <v>4902</v>
      </c>
      <c r="C6481" s="131" t="s">
        <v>364</v>
      </c>
      <c r="D6481" s="111"/>
      <c r="E6481" s="173"/>
      <c r="F6481" s="66" t="str">
        <f t="shared" si="670"/>
        <v>ROL</v>
      </c>
      <c r="G6481" s="169">
        <f t="shared" si="671"/>
        <v>4.4000000000000004</v>
      </c>
      <c r="H6481" s="180">
        <v>5.0000000000000001E-3</v>
      </c>
      <c r="I6481" s="169">
        <f t="shared" si="672"/>
        <v>2.2000000000000002E-2</v>
      </c>
    </row>
    <row r="6482" spans="1:9">
      <c r="A6482" s="96" t="s">
        <v>5869</v>
      </c>
      <c r="B6482" s="97" t="s">
        <v>4951</v>
      </c>
      <c r="C6482" s="98" t="s">
        <v>1649</v>
      </c>
      <c r="D6482" s="124"/>
      <c r="E6482" s="125"/>
      <c r="F6482" s="66" t="str">
        <f t="shared" si="670"/>
        <v>UN</v>
      </c>
      <c r="G6482" s="169">
        <f t="shared" si="671"/>
        <v>16</v>
      </c>
      <c r="H6482" s="186">
        <v>4.0000000000000001E-3</v>
      </c>
      <c r="I6482" s="169">
        <f t="shared" si="672"/>
        <v>6.4000000000000001E-2</v>
      </c>
    </row>
    <row r="6483" spans="1:9">
      <c r="A6483" s="96" t="s">
        <v>5869</v>
      </c>
      <c r="B6483" s="97" t="s">
        <v>4878</v>
      </c>
      <c r="C6483" s="98" t="s">
        <v>1462</v>
      </c>
      <c r="D6483" s="124"/>
      <c r="E6483" s="125"/>
      <c r="F6483" s="66" t="str">
        <f t="shared" si="670"/>
        <v>UN</v>
      </c>
      <c r="G6483" s="169">
        <f t="shared" si="671"/>
        <v>10.63</v>
      </c>
      <c r="H6483" s="102">
        <v>0.02</v>
      </c>
      <c r="I6483" s="169">
        <f t="shared" si="672"/>
        <v>0.21260000000000001</v>
      </c>
    </row>
    <row r="6484" spans="1:9">
      <c r="A6484" s="96" t="s">
        <v>5869</v>
      </c>
      <c r="B6484" s="183"/>
      <c r="C6484" s="59" t="s">
        <v>2700</v>
      </c>
      <c r="D6484" s="124"/>
      <c r="E6484" s="125"/>
      <c r="F6484" s="66" t="str">
        <f t="shared" si="670"/>
        <v>DET</v>
      </c>
      <c r="G6484" s="169">
        <f t="shared" si="671"/>
        <v>14.5</v>
      </c>
      <c r="H6484" s="169">
        <f>+VLOOKUP(C6484,$C$7896:$P$9810,7,FALSE)</f>
        <v>1.3</v>
      </c>
      <c r="I6484" s="169">
        <f t="shared" si="672"/>
        <v>18.850000000000001</v>
      </c>
    </row>
    <row r="6485" spans="1:9">
      <c r="A6485" s="96" t="s">
        <v>5869</v>
      </c>
      <c r="B6485" s="116" t="s">
        <v>4421</v>
      </c>
      <c r="C6485" s="117"/>
      <c r="D6485" s="118"/>
      <c r="E6485" s="118"/>
      <c r="F6485" s="119"/>
      <c r="G6485" s="120"/>
      <c r="H6485" s="121"/>
      <c r="I6485" s="134">
        <f>SUBTOTAL(9,I6472:I6484)</f>
        <v>23.273380000000003</v>
      </c>
    </row>
    <row r="6486" spans="1:9">
      <c r="A6486" s="96" t="s">
        <v>5869</v>
      </c>
      <c r="B6486" s="157"/>
      <c r="C6486" s="187"/>
      <c r="D6486" s="129"/>
      <c r="E6486" s="129"/>
      <c r="F6486" s="188"/>
      <c r="G6486" s="137"/>
      <c r="H6486" s="188"/>
      <c r="I6486" s="161"/>
    </row>
    <row r="6487" spans="1:9" ht="14.25">
      <c r="A6487" s="440" t="s">
        <v>5892</v>
      </c>
      <c r="B6487" s="108" t="s">
        <v>4792</v>
      </c>
      <c r="D6487" s="172"/>
    </row>
    <row r="6488" spans="1:9">
      <c r="A6488" s="96" t="s">
        <v>5869</v>
      </c>
    </row>
    <row r="6489" spans="1:9" ht="25.5">
      <c r="A6489" s="96" t="s">
        <v>5869</v>
      </c>
      <c r="B6489" s="90" t="s">
        <v>5562</v>
      </c>
      <c r="C6489" s="23" t="s">
        <v>1406</v>
      </c>
      <c r="D6489" s="124"/>
      <c r="E6489" s="125"/>
      <c r="F6489" s="24" t="s">
        <v>1407</v>
      </c>
      <c r="G6489" s="51" t="s">
        <v>2730</v>
      </c>
      <c r="H6489" s="24" t="s">
        <v>4415</v>
      </c>
      <c r="I6489" s="24" t="s">
        <v>1403</v>
      </c>
    </row>
    <row r="6490" spans="1:9">
      <c r="A6490" s="96" t="s">
        <v>5869</v>
      </c>
      <c r="B6490" s="97" t="s">
        <v>4884</v>
      </c>
      <c r="C6490" s="126" t="s">
        <v>520</v>
      </c>
      <c r="D6490" s="124"/>
      <c r="E6490" s="125"/>
      <c r="F6490" s="66" t="str">
        <f t="shared" ref="F6490:F6502" si="673">+VLOOKUP(C6490,$C$7896:$P$9810,4,FALSE)</f>
        <v>UN</v>
      </c>
      <c r="G6490" s="169">
        <f t="shared" ref="G6490:G6502" si="674">+VLOOKUP(C6490,$C$7896:$P$9810,13,FALSE)</f>
        <v>8.7499999999999994E-2</v>
      </c>
      <c r="H6490" s="180">
        <v>1</v>
      </c>
      <c r="I6490" s="169">
        <f t="shared" ref="I6490:I6502" si="675">G6490*H6490</f>
        <v>8.7499999999999994E-2</v>
      </c>
    </row>
    <row r="6491" spans="1:9">
      <c r="A6491" s="96" t="s">
        <v>5869</v>
      </c>
      <c r="B6491" s="97" t="s">
        <v>4879</v>
      </c>
      <c r="C6491" s="98" t="s">
        <v>545</v>
      </c>
      <c r="D6491" s="124"/>
      <c r="E6491" s="125"/>
      <c r="F6491" s="66" t="str">
        <f t="shared" si="673"/>
        <v>CM3</v>
      </c>
      <c r="G6491" s="169">
        <f t="shared" si="674"/>
        <v>8.6999999999999994E-3</v>
      </c>
      <c r="H6491" s="180">
        <v>10</v>
      </c>
      <c r="I6491" s="169">
        <f t="shared" si="675"/>
        <v>8.6999999999999994E-2</v>
      </c>
    </row>
    <row r="6492" spans="1:9">
      <c r="A6492" s="96" t="s">
        <v>5869</v>
      </c>
      <c r="B6492" s="97" t="s">
        <v>4881</v>
      </c>
      <c r="C6492" s="98" t="s">
        <v>546</v>
      </c>
      <c r="D6492" s="124"/>
      <c r="E6492" s="125"/>
      <c r="F6492" s="66" t="str">
        <f t="shared" si="673"/>
        <v>PQ</v>
      </c>
      <c r="G6492" s="169">
        <f t="shared" si="674"/>
        <v>15</v>
      </c>
      <c r="H6492" s="180">
        <v>5.0000000000000001E-3</v>
      </c>
      <c r="I6492" s="169">
        <f t="shared" si="675"/>
        <v>7.4999999999999997E-2</v>
      </c>
    </row>
    <row r="6493" spans="1:9">
      <c r="A6493" s="96" t="s">
        <v>5869</v>
      </c>
      <c r="B6493" s="97" t="s">
        <v>4944</v>
      </c>
      <c r="C6493" s="98" t="s">
        <v>1101</v>
      </c>
      <c r="D6493" s="81"/>
      <c r="E6493" s="66"/>
      <c r="F6493" s="66" t="str">
        <f t="shared" si="673"/>
        <v>UN</v>
      </c>
      <c r="G6493" s="169">
        <f t="shared" si="674"/>
        <v>0.3</v>
      </c>
      <c r="H6493" s="180">
        <v>1</v>
      </c>
      <c r="I6493" s="169">
        <f t="shared" si="675"/>
        <v>0.3</v>
      </c>
    </row>
    <row r="6494" spans="1:9">
      <c r="A6494" s="96" t="s">
        <v>5869</v>
      </c>
      <c r="B6494" s="97" t="s">
        <v>4951</v>
      </c>
      <c r="C6494" s="98" t="s">
        <v>5896</v>
      </c>
      <c r="D6494" s="111"/>
      <c r="E6494" s="173"/>
      <c r="F6494" s="66" t="str">
        <f t="shared" si="673"/>
        <v>UN</v>
      </c>
      <c r="G6494" s="169">
        <f t="shared" si="674"/>
        <v>1.22</v>
      </c>
      <c r="H6494" s="180">
        <v>5.0000000000000001E-3</v>
      </c>
      <c r="I6494" s="169">
        <f t="shared" si="675"/>
        <v>6.1000000000000004E-3</v>
      </c>
    </row>
    <row r="6495" spans="1:9">
      <c r="A6495" s="96" t="s">
        <v>5869</v>
      </c>
      <c r="B6495" s="97" t="s">
        <v>4956</v>
      </c>
      <c r="C6495" s="98" t="s">
        <v>323</v>
      </c>
      <c r="D6495" s="111"/>
      <c r="E6495" s="173"/>
      <c r="F6495" s="66" t="str">
        <f t="shared" si="673"/>
        <v>UN</v>
      </c>
      <c r="G6495" s="169">
        <f t="shared" si="674"/>
        <v>0.3</v>
      </c>
      <c r="H6495" s="180">
        <v>2E-3</v>
      </c>
      <c r="I6495" s="169">
        <f t="shared" si="675"/>
        <v>5.9999999999999995E-4</v>
      </c>
    </row>
    <row r="6496" spans="1:9">
      <c r="A6496" s="96" t="s">
        <v>5869</v>
      </c>
      <c r="B6496" s="97" t="s">
        <v>4953</v>
      </c>
      <c r="C6496" s="98" t="s">
        <v>1531</v>
      </c>
      <c r="D6496" s="111"/>
      <c r="E6496" s="173"/>
      <c r="F6496" s="66" t="str">
        <f t="shared" si="673"/>
        <v>FR</v>
      </c>
      <c r="G6496" s="169">
        <f t="shared" si="674"/>
        <v>3.04</v>
      </c>
      <c r="H6496" s="180">
        <v>2E-3</v>
      </c>
      <c r="I6496" s="169">
        <f t="shared" si="675"/>
        <v>6.0800000000000003E-3</v>
      </c>
    </row>
    <row r="6497" spans="1:9">
      <c r="A6497" s="96" t="s">
        <v>5869</v>
      </c>
      <c r="B6497" s="97" t="s">
        <v>4967</v>
      </c>
      <c r="C6497" s="98" t="s">
        <v>1510</v>
      </c>
      <c r="D6497" s="111"/>
      <c r="E6497" s="173"/>
      <c r="F6497" s="66" t="str">
        <f t="shared" si="673"/>
        <v>UN</v>
      </c>
      <c r="G6497" s="169">
        <f t="shared" si="674"/>
        <v>0.5625</v>
      </c>
      <c r="H6497" s="168">
        <v>1</v>
      </c>
      <c r="I6497" s="169">
        <f t="shared" si="675"/>
        <v>0.5625</v>
      </c>
    </row>
    <row r="6498" spans="1:9">
      <c r="A6498" s="96" t="s">
        <v>5869</v>
      </c>
      <c r="B6498" s="220">
        <v>23425</v>
      </c>
      <c r="C6498" s="98" t="s">
        <v>2443</v>
      </c>
      <c r="D6498" s="111"/>
      <c r="E6498" s="173"/>
      <c r="F6498" s="66" t="str">
        <f t="shared" si="673"/>
        <v>UN</v>
      </c>
      <c r="G6498" s="169">
        <f t="shared" si="674"/>
        <v>600</v>
      </c>
      <c r="H6498" s="180">
        <v>5.0000000000000001E-3</v>
      </c>
      <c r="I6498" s="169">
        <f t="shared" si="675"/>
        <v>3</v>
      </c>
    </row>
    <row r="6499" spans="1:9">
      <c r="A6499" s="96" t="s">
        <v>5869</v>
      </c>
      <c r="B6499" s="97" t="s">
        <v>4902</v>
      </c>
      <c r="C6499" s="131" t="s">
        <v>364</v>
      </c>
      <c r="D6499" s="111"/>
      <c r="E6499" s="173"/>
      <c r="F6499" s="66" t="str">
        <f t="shared" si="673"/>
        <v>ROL</v>
      </c>
      <c r="G6499" s="169">
        <f t="shared" si="674"/>
        <v>4.4000000000000004</v>
      </c>
      <c r="H6499" s="180">
        <v>5.0000000000000001E-3</v>
      </c>
      <c r="I6499" s="169">
        <f t="shared" si="675"/>
        <v>2.2000000000000002E-2</v>
      </c>
    </row>
    <row r="6500" spans="1:9">
      <c r="A6500" s="96" t="s">
        <v>5869</v>
      </c>
      <c r="B6500" s="97" t="s">
        <v>4951</v>
      </c>
      <c r="C6500" s="98" t="s">
        <v>1649</v>
      </c>
      <c r="D6500" s="124"/>
      <c r="E6500" s="125"/>
      <c r="F6500" s="66" t="str">
        <f t="shared" si="673"/>
        <v>UN</v>
      </c>
      <c r="G6500" s="169">
        <f t="shared" si="674"/>
        <v>16</v>
      </c>
      <c r="H6500" s="186">
        <v>4.0000000000000001E-3</v>
      </c>
      <c r="I6500" s="169">
        <f t="shared" si="675"/>
        <v>6.4000000000000001E-2</v>
      </c>
    </row>
    <row r="6501" spans="1:9">
      <c r="A6501" s="96" t="s">
        <v>5869</v>
      </c>
      <c r="B6501" s="97" t="s">
        <v>4878</v>
      </c>
      <c r="C6501" s="98" t="s">
        <v>1462</v>
      </c>
      <c r="D6501" s="124"/>
      <c r="E6501" s="125"/>
      <c r="F6501" s="66" t="str">
        <f t="shared" si="673"/>
        <v>UN</v>
      </c>
      <c r="G6501" s="169">
        <f t="shared" si="674"/>
        <v>10.63</v>
      </c>
      <c r="H6501" s="102">
        <v>0.02</v>
      </c>
      <c r="I6501" s="169">
        <f t="shared" si="675"/>
        <v>0.21260000000000001</v>
      </c>
    </row>
    <row r="6502" spans="1:9">
      <c r="A6502" s="96" t="s">
        <v>5869</v>
      </c>
      <c r="B6502" s="183"/>
      <c r="C6502" s="59" t="s">
        <v>2701</v>
      </c>
      <c r="D6502" s="124"/>
      <c r="E6502" s="125"/>
      <c r="F6502" s="66" t="str">
        <f t="shared" si="673"/>
        <v>DET</v>
      </c>
      <c r="G6502" s="169">
        <f t="shared" si="674"/>
        <v>2.2000000000000002</v>
      </c>
      <c r="H6502" s="169">
        <f>+VLOOKUP(C6502,$C$7896:$P$9810,7,FALSE)</f>
        <v>1.3</v>
      </c>
      <c r="I6502" s="169">
        <f t="shared" si="675"/>
        <v>2.8600000000000003</v>
      </c>
    </row>
    <row r="6503" spans="1:9">
      <c r="A6503" s="96" t="s">
        <v>5869</v>
      </c>
      <c r="B6503" s="116" t="s">
        <v>4421</v>
      </c>
      <c r="C6503" s="117"/>
      <c r="D6503" s="118"/>
      <c r="E6503" s="118"/>
      <c r="F6503" s="119"/>
      <c r="G6503" s="120"/>
      <c r="H6503" s="121"/>
      <c r="I6503" s="134">
        <f>SUBTOTAL(9,I6490:I6502)</f>
        <v>7.2833800000000002</v>
      </c>
    </row>
    <row r="6504" spans="1:9">
      <c r="A6504" s="96" t="s">
        <v>5869</v>
      </c>
      <c r="B6504" s="157"/>
      <c r="C6504" s="187"/>
      <c r="D6504" s="129"/>
      <c r="E6504" s="129"/>
      <c r="F6504" s="188"/>
      <c r="G6504" s="137"/>
      <c r="H6504" s="188"/>
      <c r="I6504" s="161"/>
    </row>
    <row r="6505" spans="1:9" ht="14.25">
      <c r="A6505" s="440" t="s">
        <v>5892</v>
      </c>
      <c r="B6505" s="108" t="s">
        <v>4793</v>
      </c>
      <c r="D6505" s="172"/>
    </row>
    <row r="6506" spans="1:9">
      <c r="A6506" s="96" t="s">
        <v>5869</v>
      </c>
    </row>
    <row r="6507" spans="1:9" ht="25.5">
      <c r="A6507" s="96" t="s">
        <v>5869</v>
      </c>
      <c r="B6507" s="90" t="s">
        <v>5562</v>
      </c>
      <c r="C6507" s="23" t="s">
        <v>1406</v>
      </c>
      <c r="D6507" s="124"/>
      <c r="E6507" s="125"/>
      <c r="F6507" s="24" t="s">
        <v>1407</v>
      </c>
      <c r="G6507" s="51" t="s">
        <v>2730</v>
      </c>
      <c r="H6507" s="24" t="s">
        <v>4415</v>
      </c>
      <c r="I6507" s="24" t="s">
        <v>1403</v>
      </c>
    </row>
    <row r="6508" spans="1:9">
      <c r="A6508" s="96" t="s">
        <v>5869</v>
      </c>
      <c r="B6508" s="97" t="s">
        <v>4884</v>
      </c>
      <c r="C6508" s="126" t="s">
        <v>520</v>
      </c>
      <c r="D6508" s="124"/>
      <c r="E6508" s="125"/>
      <c r="F6508" s="66" t="str">
        <f t="shared" ref="F6508:F6520" si="676">+VLOOKUP(C6508,$C$7896:$P$9810,4,FALSE)</f>
        <v>UN</v>
      </c>
      <c r="G6508" s="169">
        <f t="shared" ref="G6508:G6520" si="677">+VLOOKUP(C6508,$C$7896:$P$9810,13,FALSE)</f>
        <v>8.7499999999999994E-2</v>
      </c>
      <c r="H6508" s="180">
        <v>1</v>
      </c>
      <c r="I6508" s="169">
        <f t="shared" ref="I6508:I6520" si="678">G6508*H6508</f>
        <v>8.7499999999999994E-2</v>
      </c>
    </row>
    <row r="6509" spans="1:9">
      <c r="A6509" s="96" t="s">
        <v>5869</v>
      </c>
      <c r="B6509" s="97" t="s">
        <v>4879</v>
      </c>
      <c r="C6509" s="98" t="s">
        <v>545</v>
      </c>
      <c r="D6509" s="124"/>
      <c r="E6509" s="125"/>
      <c r="F6509" s="66" t="str">
        <f t="shared" si="676"/>
        <v>CM3</v>
      </c>
      <c r="G6509" s="169">
        <f t="shared" si="677"/>
        <v>8.6999999999999994E-3</v>
      </c>
      <c r="H6509" s="180">
        <v>10</v>
      </c>
      <c r="I6509" s="169">
        <f t="shared" si="678"/>
        <v>8.6999999999999994E-2</v>
      </c>
    </row>
    <row r="6510" spans="1:9">
      <c r="A6510" s="96" t="s">
        <v>5869</v>
      </c>
      <c r="B6510" s="97" t="s">
        <v>4881</v>
      </c>
      <c r="C6510" s="98" t="s">
        <v>546</v>
      </c>
      <c r="D6510" s="124"/>
      <c r="E6510" s="125"/>
      <c r="F6510" s="66" t="str">
        <f t="shared" si="676"/>
        <v>PQ</v>
      </c>
      <c r="G6510" s="169">
        <f t="shared" si="677"/>
        <v>15</v>
      </c>
      <c r="H6510" s="180">
        <v>5.0000000000000001E-3</v>
      </c>
      <c r="I6510" s="169">
        <f t="shared" si="678"/>
        <v>7.4999999999999997E-2</v>
      </c>
    </row>
    <row r="6511" spans="1:9">
      <c r="A6511" s="96" t="s">
        <v>5869</v>
      </c>
      <c r="B6511" s="97" t="s">
        <v>4944</v>
      </c>
      <c r="C6511" s="98" t="s">
        <v>1101</v>
      </c>
      <c r="D6511" s="81"/>
      <c r="E6511" s="66"/>
      <c r="F6511" s="66" t="str">
        <f t="shared" si="676"/>
        <v>UN</v>
      </c>
      <c r="G6511" s="169">
        <f t="shared" si="677"/>
        <v>0.3</v>
      </c>
      <c r="H6511" s="180">
        <v>1</v>
      </c>
      <c r="I6511" s="169">
        <f t="shared" si="678"/>
        <v>0.3</v>
      </c>
    </row>
    <row r="6512" spans="1:9">
      <c r="A6512" s="96" t="s">
        <v>5869</v>
      </c>
      <c r="B6512" s="97" t="s">
        <v>4951</v>
      </c>
      <c r="C6512" s="98" t="s">
        <v>5896</v>
      </c>
      <c r="D6512" s="111"/>
      <c r="E6512" s="173"/>
      <c r="F6512" s="66" t="str">
        <f t="shared" si="676"/>
        <v>UN</v>
      </c>
      <c r="G6512" s="169">
        <f t="shared" si="677"/>
        <v>1.22</v>
      </c>
      <c r="H6512" s="180">
        <v>5.0000000000000001E-3</v>
      </c>
      <c r="I6512" s="169">
        <f t="shared" si="678"/>
        <v>6.1000000000000004E-3</v>
      </c>
    </row>
    <row r="6513" spans="1:9">
      <c r="A6513" s="96" t="s">
        <v>5869</v>
      </c>
      <c r="B6513" s="97" t="s">
        <v>4956</v>
      </c>
      <c r="C6513" s="98" t="s">
        <v>323</v>
      </c>
      <c r="D6513" s="111"/>
      <c r="E6513" s="173"/>
      <c r="F6513" s="66" t="str">
        <f t="shared" si="676"/>
        <v>UN</v>
      </c>
      <c r="G6513" s="169">
        <f t="shared" si="677"/>
        <v>0.3</v>
      </c>
      <c r="H6513" s="180">
        <v>2E-3</v>
      </c>
      <c r="I6513" s="169">
        <f t="shared" si="678"/>
        <v>5.9999999999999995E-4</v>
      </c>
    </row>
    <row r="6514" spans="1:9">
      <c r="A6514" s="96" t="s">
        <v>5869</v>
      </c>
      <c r="B6514" s="97" t="s">
        <v>4953</v>
      </c>
      <c r="C6514" s="98" t="s">
        <v>1531</v>
      </c>
      <c r="D6514" s="111"/>
      <c r="E6514" s="173"/>
      <c r="F6514" s="66" t="str">
        <f t="shared" si="676"/>
        <v>FR</v>
      </c>
      <c r="G6514" s="169">
        <f t="shared" si="677"/>
        <v>3.04</v>
      </c>
      <c r="H6514" s="180">
        <v>2E-3</v>
      </c>
      <c r="I6514" s="169">
        <f t="shared" si="678"/>
        <v>6.0800000000000003E-3</v>
      </c>
    </row>
    <row r="6515" spans="1:9">
      <c r="A6515" s="96" t="s">
        <v>5869</v>
      </c>
      <c r="B6515" s="97" t="s">
        <v>4967</v>
      </c>
      <c r="C6515" s="98" t="s">
        <v>1510</v>
      </c>
      <c r="D6515" s="111"/>
      <c r="E6515" s="173"/>
      <c r="F6515" s="66" t="str">
        <f t="shared" si="676"/>
        <v>UN</v>
      </c>
      <c r="G6515" s="169">
        <f t="shared" si="677"/>
        <v>0.5625</v>
      </c>
      <c r="H6515" s="168">
        <v>1</v>
      </c>
      <c r="I6515" s="169">
        <f t="shared" si="678"/>
        <v>0.5625</v>
      </c>
    </row>
    <row r="6516" spans="1:9">
      <c r="A6516" s="96" t="s">
        <v>5869</v>
      </c>
      <c r="B6516" s="220">
        <v>23425</v>
      </c>
      <c r="C6516" s="98" t="s">
        <v>2443</v>
      </c>
      <c r="D6516" s="111"/>
      <c r="E6516" s="173"/>
      <c r="F6516" s="66" t="str">
        <f t="shared" si="676"/>
        <v>UN</v>
      </c>
      <c r="G6516" s="169">
        <f t="shared" si="677"/>
        <v>600</v>
      </c>
      <c r="H6516" s="180">
        <v>5.0000000000000001E-3</v>
      </c>
      <c r="I6516" s="169">
        <f t="shared" si="678"/>
        <v>3</v>
      </c>
    </row>
    <row r="6517" spans="1:9">
      <c r="A6517" s="96" t="s">
        <v>5869</v>
      </c>
      <c r="B6517" s="97" t="s">
        <v>4902</v>
      </c>
      <c r="C6517" s="131" t="s">
        <v>364</v>
      </c>
      <c r="D6517" s="111"/>
      <c r="E6517" s="173"/>
      <c r="F6517" s="66" t="str">
        <f t="shared" si="676"/>
        <v>ROL</v>
      </c>
      <c r="G6517" s="169">
        <f t="shared" si="677"/>
        <v>4.4000000000000004</v>
      </c>
      <c r="H6517" s="180">
        <v>5.0000000000000001E-3</v>
      </c>
      <c r="I6517" s="169">
        <f t="shared" si="678"/>
        <v>2.2000000000000002E-2</v>
      </c>
    </row>
    <row r="6518" spans="1:9">
      <c r="A6518" s="96" t="s">
        <v>5869</v>
      </c>
      <c r="B6518" s="97" t="s">
        <v>4951</v>
      </c>
      <c r="C6518" s="98" t="s">
        <v>1649</v>
      </c>
      <c r="D6518" s="124"/>
      <c r="E6518" s="125"/>
      <c r="F6518" s="66" t="str">
        <f t="shared" si="676"/>
        <v>UN</v>
      </c>
      <c r="G6518" s="169">
        <f t="shared" si="677"/>
        <v>16</v>
      </c>
      <c r="H6518" s="186">
        <v>4.0000000000000001E-3</v>
      </c>
      <c r="I6518" s="169">
        <f t="shared" si="678"/>
        <v>6.4000000000000001E-2</v>
      </c>
    </row>
    <row r="6519" spans="1:9">
      <c r="A6519" s="96" t="s">
        <v>5869</v>
      </c>
      <c r="B6519" s="97" t="s">
        <v>4878</v>
      </c>
      <c r="C6519" s="98" t="s">
        <v>1462</v>
      </c>
      <c r="D6519" s="124"/>
      <c r="E6519" s="125"/>
      <c r="F6519" s="66" t="str">
        <f t="shared" si="676"/>
        <v>UN</v>
      </c>
      <c r="G6519" s="169">
        <f t="shared" si="677"/>
        <v>10.63</v>
      </c>
      <c r="H6519" s="102">
        <v>0.02</v>
      </c>
      <c r="I6519" s="169">
        <f t="shared" si="678"/>
        <v>0.21260000000000001</v>
      </c>
    </row>
    <row r="6520" spans="1:9">
      <c r="A6520" s="96" t="s">
        <v>5869</v>
      </c>
      <c r="B6520" s="183"/>
      <c r="C6520" s="59" t="s">
        <v>2702</v>
      </c>
      <c r="D6520" s="124"/>
      <c r="E6520" s="125"/>
      <c r="F6520" s="66" t="str">
        <f t="shared" si="676"/>
        <v>DET</v>
      </c>
      <c r="G6520" s="169">
        <f t="shared" si="677"/>
        <v>15.5</v>
      </c>
      <c r="H6520" s="169">
        <f>+VLOOKUP(C6520,$C$7896:$P$9810,7,FALSE)</f>
        <v>1.3</v>
      </c>
      <c r="I6520" s="169">
        <f t="shared" si="678"/>
        <v>20.150000000000002</v>
      </c>
    </row>
    <row r="6521" spans="1:9">
      <c r="A6521" s="96" t="s">
        <v>5869</v>
      </c>
      <c r="B6521" s="116" t="s">
        <v>4421</v>
      </c>
      <c r="C6521" s="117"/>
      <c r="D6521" s="118"/>
      <c r="E6521" s="118"/>
      <c r="F6521" s="119"/>
      <c r="G6521" s="120"/>
      <c r="H6521" s="121"/>
      <c r="I6521" s="134">
        <f>SUBTOTAL(9,I6508:I6520)</f>
        <v>24.57338</v>
      </c>
    </row>
    <row r="6522" spans="1:9">
      <c r="A6522" s="96" t="s">
        <v>5869</v>
      </c>
      <c r="B6522" s="157"/>
      <c r="C6522" s="187"/>
      <c r="D6522" s="129"/>
      <c r="E6522" s="129"/>
      <c r="F6522" s="188"/>
      <c r="G6522" s="137"/>
      <c r="H6522" s="188"/>
      <c r="I6522" s="161"/>
    </row>
    <row r="6523" spans="1:9" ht="14.25">
      <c r="A6523" s="440" t="s">
        <v>5892</v>
      </c>
      <c r="B6523" s="108" t="s">
        <v>4794</v>
      </c>
      <c r="D6523" s="172"/>
    </row>
    <row r="6524" spans="1:9">
      <c r="A6524" s="96" t="s">
        <v>5869</v>
      </c>
    </row>
    <row r="6525" spans="1:9" ht="25.5">
      <c r="A6525" s="96" t="s">
        <v>5869</v>
      </c>
      <c r="B6525" s="90" t="s">
        <v>5562</v>
      </c>
      <c r="C6525" s="23" t="s">
        <v>1406</v>
      </c>
      <c r="D6525" s="124"/>
      <c r="E6525" s="125"/>
      <c r="F6525" s="24" t="s">
        <v>1407</v>
      </c>
      <c r="G6525" s="51" t="s">
        <v>2730</v>
      </c>
      <c r="H6525" s="24" t="s">
        <v>4415</v>
      </c>
      <c r="I6525" s="24" t="s">
        <v>1403</v>
      </c>
    </row>
    <row r="6526" spans="1:9">
      <c r="A6526" s="96" t="s">
        <v>5869</v>
      </c>
      <c r="B6526" s="97" t="s">
        <v>4944</v>
      </c>
      <c r="C6526" s="98" t="s">
        <v>1101</v>
      </c>
      <c r="D6526" s="81"/>
      <c r="E6526" s="66"/>
      <c r="F6526" s="66" t="str">
        <f>+VLOOKUP(C6526,$C$7896:$P$9810,4,FALSE)</f>
        <v>UN</v>
      </c>
      <c r="G6526" s="169">
        <f>+VLOOKUP(C6526,$C$7896:$P$9810,13,FALSE)</f>
        <v>0.3</v>
      </c>
      <c r="H6526" s="180">
        <v>1</v>
      </c>
      <c r="I6526" s="169">
        <f>G6526*H6526</f>
        <v>0.3</v>
      </c>
    </row>
    <row r="6527" spans="1:9">
      <c r="A6527" s="96" t="s">
        <v>5869</v>
      </c>
      <c r="B6527" s="97" t="s">
        <v>4951</v>
      </c>
      <c r="C6527" s="98" t="s">
        <v>5896</v>
      </c>
      <c r="D6527" s="111"/>
      <c r="E6527" s="173"/>
      <c r="F6527" s="66" t="str">
        <f>+VLOOKUP(C6527,$C$7896:$P$9810,4,FALSE)</f>
        <v>UN</v>
      </c>
      <c r="G6527" s="169">
        <f>+VLOOKUP(C6527,$C$7896:$P$9810,13,FALSE)</f>
        <v>1.22</v>
      </c>
      <c r="H6527" s="180">
        <v>5.0000000000000001E-3</v>
      </c>
      <c r="I6527" s="169">
        <f>G6527*H6527</f>
        <v>6.1000000000000004E-3</v>
      </c>
    </row>
    <row r="6528" spans="1:9">
      <c r="A6528" s="96" t="s">
        <v>5869</v>
      </c>
      <c r="B6528" s="97" t="s">
        <v>4951</v>
      </c>
      <c r="C6528" s="98" t="s">
        <v>1649</v>
      </c>
      <c r="D6528" s="124"/>
      <c r="E6528" s="125"/>
      <c r="F6528" s="66" t="str">
        <f>+VLOOKUP(C6528,$C$7896:$P$9810,4,FALSE)</f>
        <v>UN</v>
      </c>
      <c r="G6528" s="169">
        <f>+VLOOKUP(C6528,$C$7896:$P$9810,13,FALSE)</f>
        <v>16</v>
      </c>
      <c r="H6528" s="186">
        <v>4.0000000000000001E-3</v>
      </c>
      <c r="I6528" s="169">
        <f>G6528*H6528</f>
        <v>6.4000000000000001E-2</v>
      </c>
    </row>
    <row r="6529" spans="1:9">
      <c r="A6529" s="96" t="s">
        <v>5869</v>
      </c>
      <c r="B6529" s="97" t="s">
        <v>4878</v>
      </c>
      <c r="C6529" s="98" t="s">
        <v>1462</v>
      </c>
      <c r="D6529" s="124"/>
      <c r="E6529" s="125"/>
      <c r="F6529" s="66" t="str">
        <f>+VLOOKUP(C6529,$C$7896:$P$9810,4,FALSE)</f>
        <v>UN</v>
      </c>
      <c r="G6529" s="169">
        <f>+VLOOKUP(C6529,$C$7896:$P$9810,13,FALSE)</f>
        <v>10.63</v>
      </c>
      <c r="H6529" s="102">
        <v>0.02</v>
      </c>
      <c r="I6529" s="169">
        <f>G6529*H6529</f>
        <v>0.21260000000000001</v>
      </c>
    </row>
    <row r="6530" spans="1:9">
      <c r="A6530" s="96" t="s">
        <v>5869</v>
      </c>
      <c r="B6530" s="183"/>
      <c r="C6530" s="59" t="s">
        <v>2703</v>
      </c>
      <c r="D6530" s="124"/>
      <c r="E6530" s="125"/>
      <c r="F6530" s="66" t="str">
        <f>+VLOOKUP(C6530,$C$7896:$P$9810,4,FALSE)</f>
        <v>DET</v>
      </c>
      <c r="G6530" s="169">
        <f>+VLOOKUP(C6530,$C$7896:$P$9810,13,FALSE)</f>
        <v>15.5</v>
      </c>
      <c r="H6530" s="169">
        <f>+VLOOKUP(C6530,$C$7896:$P$9810,7,FALSE)</f>
        <v>1.3</v>
      </c>
      <c r="I6530" s="169">
        <f>G6530*H6530</f>
        <v>20.150000000000002</v>
      </c>
    </row>
    <row r="6531" spans="1:9">
      <c r="A6531" s="96" t="s">
        <v>5869</v>
      </c>
      <c r="B6531" s="116" t="s">
        <v>4421</v>
      </c>
      <c r="C6531" s="117"/>
      <c r="D6531" s="118"/>
      <c r="E6531" s="118"/>
      <c r="F6531" s="119"/>
      <c r="G6531" s="120"/>
      <c r="H6531" s="121"/>
      <c r="I6531" s="134">
        <f>SUBTOTAL(9,I6526:I6530)</f>
        <v>20.732700000000001</v>
      </c>
    </row>
    <row r="6532" spans="1:9">
      <c r="A6532" s="96" t="s">
        <v>5869</v>
      </c>
      <c r="B6532" s="157"/>
      <c r="C6532" s="187"/>
      <c r="D6532" s="129"/>
      <c r="E6532" s="129"/>
      <c r="F6532" s="188"/>
      <c r="G6532" s="137"/>
      <c r="H6532" s="188"/>
      <c r="I6532" s="161"/>
    </row>
    <row r="6533" spans="1:9" ht="14.25">
      <c r="A6533" s="440" t="s">
        <v>5892</v>
      </c>
      <c r="B6533" s="108" t="s">
        <v>4795</v>
      </c>
      <c r="D6533" s="172"/>
    </row>
    <row r="6534" spans="1:9">
      <c r="A6534" s="96" t="s">
        <v>5869</v>
      </c>
    </row>
    <row r="6535" spans="1:9" ht="25.5">
      <c r="A6535" s="96" t="s">
        <v>5869</v>
      </c>
      <c r="B6535" s="90" t="s">
        <v>5562</v>
      </c>
      <c r="C6535" s="23" t="s">
        <v>1406</v>
      </c>
      <c r="D6535" s="124"/>
      <c r="E6535" s="125"/>
      <c r="F6535" s="24" t="s">
        <v>1407</v>
      </c>
      <c r="G6535" s="51" t="s">
        <v>2730</v>
      </c>
      <c r="H6535" s="24" t="s">
        <v>4415</v>
      </c>
      <c r="I6535" s="24" t="s">
        <v>1403</v>
      </c>
    </row>
    <row r="6536" spans="1:9">
      <c r="A6536" s="96" t="s">
        <v>5869</v>
      </c>
      <c r="B6536" s="97" t="s">
        <v>4884</v>
      </c>
      <c r="C6536" s="126" t="s">
        <v>520</v>
      </c>
      <c r="D6536" s="124"/>
      <c r="E6536" s="125"/>
      <c r="F6536" s="66" t="str">
        <f t="shared" ref="F6536:F6547" si="679">+VLOOKUP(C6536,$C$7896:$P$9810,4,FALSE)</f>
        <v>UN</v>
      </c>
      <c r="G6536" s="169">
        <f t="shared" ref="G6536:G6547" si="680">+VLOOKUP(C6536,$C$7896:$P$9810,13,FALSE)</f>
        <v>8.7499999999999994E-2</v>
      </c>
      <c r="H6536" s="180">
        <v>1</v>
      </c>
      <c r="I6536" s="169">
        <f t="shared" ref="I6536:I6547" si="681">G6536*H6536</f>
        <v>8.7499999999999994E-2</v>
      </c>
    </row>
    <row r="6537" spans="1:9">
      <c r="A6537" s="96" t="s">
        <v>5869</v>
      </c>
      <c r="B6537" s="97" t="s">
        <v>4879</v>
      </c>
      <c r="C6537" s="98" t="s">
        <v>545</v>
      </c>
      <c r="D6537" s="124"/>
      <c r="E6537" s="125"/>
      <c r="F6537" s="66" t="str">
        <f t="shared" si="679"/>
        <v>CM3</v>
      </c>
      <c r="G6537" s="169">
        <f t="shared" si="680"/>
        <v>8.6999999999999994E-3</v>
      </c>
      <c r="H6537" s="180">
        <v>10</v>
      </c>
      <c r="I6537" s="169">
        <f t="shared" si="681"/>
        <v>8.6999999999999994E-2</v>
      </c>
    </row>
    <row r="6538" spans="1:9">
      <c r="A6538" s="96" t="s">
        <v>5869</v>
      </c>
      <c r="B6538" s="97" t="s">
        <v>4881</v>
      </c>
      <c r="C6538" s="98" t="s">
        <v>546</v>
      </c>
      <c r="D6538" s="124"/>
      <c r="E6538" s="125"/>
      <c r="F6538" s="66" t="str">
        <f t="shared" si="679"/>
        <v>PQ</v>
      </c>
      <c r="G6538" s="169">
        <f t="shared" si="680"/>
        <v>15</v>
      </c>
      <c r="H6538" s="180">
        <v>5.0000000000000001E-3</v>
      </c>
      <c r="I6538" s="169">
        <f t="shared" si="681"/>
        <v>7.4999999999999997E-2</v>
      </c>
    </row>
    <row r="6539" spans="1:9">
      <c r="A6539" s="96" t="s">
        <v>5869</v>
      </c>
      <c r="B6539" s="97" t="s">
        <v>4944</v>
      </c>
      <c r="C6539" s="98" t="s">
        <v>1101</v>
      </c>
      <c r="D6539" s="81"/>
      <c r="E6539" s="66"/>
      <c r="F6539" s="66" t="str">
        <f t="shared" si="679"/>
        <v>UN</v>
      </c>
      <c r="G6539" s="169">
        <f t="shared" si="680"/>
        <v>0.3</v>
      </c>
      <c r="H6539" s="180">
        <v>1</v>
      </c>
      <c r="I6539" s="169">
        <f t="shared" si="681"/>
        <v>0.3</v>
      </c>
    </row>
    <row r="6540" spans="1:9">
      <c r="A6540" s="96" t="s">
        <v>5869</v>
      </c>
      <c r="B6540" s="97" t="s">
        <v>4951</v>
      </c>
      <c r="C6540" s="98" t="s">
        <v>5896</v>
      </c>
      <c r="D6540" s="111"/>
      <c r="E6540" s="173"/>
      <c r="F6540" s="66" t="str">
        <f t="shared" si="679"/>
        <v>UN</v>
      </c>
      <c r="G6540" s="169">
        <f t="shared" si="680"/>
        <v>1.22</v>
      </c>
      <c r="H6540" s="180">
        <v>5.0000000000000001E-3</v>
      </c>
      <c r="I6540" s="169">
        <f t="shared" si="681"/>
        <v>6.1000000000000004E-3</v>
      </c>
    </row>
    <row r="6541" spans="1:9">
      <c r="A6541" s="96" t="s">
        <v>5869</v>
      </c>
      <c r="B6541" s="97" t="s">
        <v>4956</v>
      </c>
      <c r="C6541" s="98" t="s">
        <v>323</v>
      </c>
      <c r="D6541" s="111"/>
      <c r="E6541" s="173"/>
      <c r="F6541" s="66" t="str">
        <f t="shared" si="679"/>
        <v>UN</v>
      </c>
      <c r="G6541" s="169">
        <f t="shared" si="680"/>
        <v>0.3</v>
      </c>
      <c r="H6541" s="180">
        <v>2E-3</v>
      </c>
      <c r="I6541" s="169">
        <f t="shared" si="681"/>
        <v>5.9999999999999995E-4</v>
      </c>
    </row>
    <row r="6542" spans="1:9">
      <c r="A6542" s="96" t="s">
        <v>5869</v>
      </c>
      <c r="B6542" s="97" t="s">
        <v>4953</v>
      </c>
      <c r="C6542" s="98" t="s">
        <v>1531</v>
      </c>
      <c r="D6542" s="111"/>
      <c r="E6542" s="173"/>
      <c r="F6542" s="66" t="str">
        <f t="shared" si="679"/>
        <v>FR</v>
      </c>
      <c r="G6542" s="169">
        <f t="shared" si="680"/>
        <v>3.04</v>
      </c>
      <c r="H6542" s="180">
        <v>2E-3</v>
      </c>
      <c r="I6542" s="169">
        <f t="shared" si="681"/>
        <v>6.0800000000000003E-3</v>
      </c>
    </row>
    <row r="6543" spans="1:9">
      <c r="A6543" s="96" t="s">
        <v>5869</v>
      </c>
      <c r="B6543" s="97" t="s">
        <v>4967</v>
      </c>
      <c r="C6543" s="98" t="s">
        <v>1510</v>
      </c>
      <c r="D6543" s="111"/>
      <c r="E6543" s="173"/>
      <c r="F6543" s="66" t="str">
        <f t="shared" si="679"/>
        <v>UN</v>
      </c>
      <c r="G6543" s="169">
        <f t="shared" si="680"/>
        <v>0.5625</v>
      </c>
      <c r="H6543" s="168">
        <v>1</v>
      </c>
      <c r="I6543" s="169">
        <f t="shared" si="681"/>
        <v>0.5625</v>
      </c>
    </row>
    <row r="6544" spans="1:9">
      <c r="A6544" s="96" t="s">
        <v>5869</v>
      </c>
      <c r="B6544" s="97" t="s">
        <v>4902</v>
      </c>
      <c r="C6544" s="131" t="s">
        <v>364</v>
      </c>
      <c r="D6544" s="111"/>
      <c r="E6544" s="173"/>
      <c r="F6544" s="66" t="str">
        <f t="shared" si="679"/>
        <v>ROL</v>
      </c>
      <c r="G6544" s="169">
        <f t="shared" si="680"/>
        <v>4.4000000000000004</v>
      </c>
      <c r="H6544" s="180">
        <v>5.0000000000000001E-3</v>
      </c>
      <c r="I6544" s="169">
        <f t="shared" si="681"/>
        <v>2.2000000000000002E-2</v>
      </c>
    </row>
    <row r="6545" spans="1:9">
      <c r="A6545" s="96" t="s">
        <v>5869</v>
      </c>
      <c r="B6545" s="97" t="s">
        <v>4951</v>
      </c>
      <c r="C6545" s="98" t="s">
        <v>1649</v>
      </c>
      <c r="D6545" s="124"/>
      <c r="E6545" s="125"/>
      <c r="F6545" s="66" t="str">
        <f t="shared" si="679"/>
        <v>UN</v>
      </c>
      <c r="G6545" s="169">
        <f t="shared" si="680"/>
        <v>16</v>
      </c>
      <c r="H6545" s="186">
        <v>4.0000000000000001E-3</v>
      </c>
      <c r="I6545" s="169">
        <f t="shared" si="681"/>
        <v>6.4000000000000001E-2</v>
      </c>
    </row>
    <row r="6546" spans="1:9">
      <c r="A6546" s="96" t="s">
        <v>5869</v>
      </c>
      <c r="B6546" s="97" t="s">
        <v>4878</v>
      </c>
      <c r="C6546" s="98" t="s">
        <v>1462</v>
      </c>
      <c r="D6546" s="124"/>
      <c r="E6546" s="125"/>
      <c r="F6546" s="66" t="str">
        <f t="shared" si="679"/>
        <v>UN</v>
      </c>
      <c r="G6546" s="169">
        <f t="shared" si="680"/>
        <v>10.63</v>
      </c>
      <c r="H6546" s="102">
        <v>0.02</v>
      </c>
      <c r="I6546" s="169">
        <f t="shared" si="681"/>
        <v>0.21260000000000001</v>
      </c>
    </row>
    <row r="6547" spans="1:9">
      <c r="A6547" s="96" t="s">
        <v>5869</v>
      </c>
      <c r="B6547" s="183"/>
      <c r="C6547" s="59" t="s">
        <v>2704</v>
      </c>
      <c r="D6547" s="124"/>
      <c r="E6547" s="125"/>
      <c r="F6547" s="66" t="str">
        <f t="shared" si="679"/>
        <v>DET</v>
      </c>
      <c r="G6547" s="169">
        <f t="shared" si="680"/>
        <v>15.5</v>
      </c>
      <c r="H6547" s="169">
        <f>+VLOOKUP(C6547,$C$7896:$P$9810,7,FALSE)</f>
        <v>1.3</v>
      </c>
      <c r="I6547" s="169">
        <f t="shared" si="681"/>
        <v>20.150000000000002</v>
      </c>
    </row>
    <row r="6548" spans="1:9">
      <c r="A6548" s="96" t="s">
        <v>5869</v>
      </c>
      <c r="B6548" s="116" t="s">
        <v>4421</v>
      </c>
      <c r="C6548" s="117"/>
      <c r="D6548" s="118"/>
      <c r="E6548" s="118"/>
      <c r="F6548" s="119"/>
      <c r="G6548" s="120"/>
      <c r="H6548" s="121"/>
      <c r="I6548" s="134">
        <f>SUBTOTAL(9,I6536:I6547)</f>
        <v>21.57338</v>
      </c>
    </row>
    <row r="6549" spans="1:9">
      <c r="A6549" s="96" t="s">
        <v>5869</v>
      </c>
      <c r="B6549" s="157"/>
      <c r="C6549" s="187"/>
      <c r="D6549" s="129"/>
      <c r="E6549" s="129"/>
      <c r="F6549" s="188"/>
      <c r="G6549" s="137"/>
      <c r="H6549" s="188"/>
      <c r="I6549" s="161"/>
    </row>
    <row r="6550" spans="1:9" ht="14.25">
      <c r="A6550" s="440" t="s">
        <v>5892</v>
      </c>
      <c r="B6550" s="108" t="s">
        <v>3272</v>
      </c>
      <c r="D6550" s="172"/>
    </row>
    <row r="6551" spans="1:9">
      <c r="A6551" s="96" t="s">
        <v>5869</v>
      </c>
    </row>
    <row r="6552" spans="1:9" ht="25.5">
      <c r="A6552" s="96" t="s">
        <v>5869</v>
      </c>
      <c r="B6552" s="90" t="s">
        <v>5562</v>
      </c>
      <c r="C6552" s="23" t="s">
        <v>1406</v>
      </c>
      <c r="D6552" s="124"/>
      <c r="E6552" s="125"/>
      <c r="F6552" s="24" t="s">
        <v>1407</v>
      </c>
      <c r="G6552" s="51" t="s">
        <v>2730</v>
      </c>
      <c r="H6552" s="24" t="s">
        <v>4415</v>
      </c>
      <c r="I6552" s="24" t="s">
        <v>1403</v>
      </c>
    </row>
    <row r="6553" spans="1:9">
      <c r="A6553" s="96" t="s">
        <v>5869</v>
      </c>
      <c r="B6553" s="97" t="s">
        <v>4884</v>
      </c>
      <c r="C6553" s="126" t="s">
        <v>520</v>
      </c>
      <c r="D6553" s="124"/>
      <c r="E6553" s="125"/>
      <c r="F6553" s="66" t="str">
        <f t="shared" ref="F6553:F6564" si="682">+VLOOKUP(C6553,$C$7896:$P$9810,4,FALSE)</f>
        <v>UN</v>
      </c>
      <c r="G6553" s="169">
        <f t="shared" ref="G6553:G6564" si="683">+VLOOKUP(C6553,$C$7896:$P$9810,13,FALSE)</f>
        <v>8.7499999999999994E-2</v>
      </c>
      <c r="H6553" s="180">
        <v>1</v>
      </c>
      <c r="I6553" s="169">
        <f t="shared" ref="I6553:I6564" si="684">G6553*H6553</f>
        <v>8.7499999999999994E-2</v>
      </c>
    </row>
    <row r="6554" spans="1:9">
      <c r="A6554" s="96" t="s">
        <v>5869</v>
      </c>
      <c r="B6554" s="97" t="s">
        <v>4879</v>
      </c>
      <c r="C6554" s="98" t="s">
        <v>545</v>
      </c>
      <c r="D6554" s="124"/>
      <c r="E6554" s="125"/>
      <c r="F6554" s="66" t="str">
        <f t="shared" si="682"/>
        <v>CM3</v>
      </c>
      <c r="G6554" s="169">
        <f t="shared" si="683"/>
        <v>8.6999999999999994E-3</v>
      </c>
      <c r="H6554" s="180">
        <v>10</v>
      </c>
      <c r="I6554" s="169">
        <f t="shared" si="684"/>
        <v>8.6999999999999994E-2</v>
      </c>
    </row>
    <row r="6555" spans="1:9">
      <c r="A6555" s="96" t="s">
        <v>5869</v>
      </c>
      <c r="B6555" s="97" t="s">
        <v>4881</v>
      </c>
      <c r="C6555" s="98" t="s">
        <v>546</v>
      </c>
      <c r="D6555" s="124"/>
      <c r="E6555" s="125"/>
      <c r="F6555" s="66" t="str">
        <f t="shared" si="682"/>
        <v>PQ</v>
      </c>
      <c r="G6555" s="169">
        <f t="shared" si="683"/>
        <v>15</v>
      </c>
      <c r="H6555" s="180">
        <v>5.0000000000000001E-3</v>
      </c>
      <c r="I6555" s="169">
        <f t="shared" si="684"/>
        <v>7.4999999999999997E-2</v>
      </c>
    </row>
    <row r="6556" spans="1:9">
      <c r="A6556" s="96" t="s">
        <v>5869</v>
      </c>
      <c r="B6556" s="97" t="s">
        <v>4944</v>
      </c>
      <c r="C6556" s="98" t="s">
        <v>1101</v>
      </c>
      <c r="D6556" s="81"/>
      <c r="E6556" s="66"/>
      <c r="F6556" s="66" t="str">
        <f t="shared" si="682"/>
        <v>UN</v>
      </c>
      <c r="G6556" s="169">
        <f t="shared" si="683"/>
        <v>0.3</v>
      </c>
      <c r="H6556" s="180">
        <v>1</v>
      </c>
      <c r="I6556" s="169">
        <f t="shared" si="684"/>
        <v>0.3</v>
      </c>
    </row>
    <row r="6557" spans="1:9">
      <c r="A6557" s="96" t="s">
        <v>5869</v>
      </c>
      <c r="B6557" s="97" t="s">
        <v>4951</v>
      </c>
      <c r="C6557" s="98" t="s">
        <v>5896</v>
      </c>
      <c r="D6557" s="111"/>
      <c r="E6557" s="173"/>
      <c r="F6557" s="66" t="str">
        <f t="shared" si="682"/>
        <v>UN</v>
      </c>
      <c r="G6557" s="169">
        <f t="shared" si="683"/>
        <v>1.22</v>
      </c>
      <c r="H6557" s="180">
        <v>5.0000000000000001E-3</v>
      </c>
      <c r="I6557" s="169">
        <f t="shared" si="684"/>
        <v>6.1000000000000004E-3</v>
      </c>
    </row>
    <row r="6558" spans="1:9">
      <c r="A6558" s="96" t="s">
        <v>5869</v>
      </c>
      <c r="B6558" s="97" t="s">
        <v>4956</v>
      </c>
      <c r="C6558" s="98" t="s">
        <v>323</v>
      </c>
      <c r="D6558" s="111"/>
      <c r="E6558" s="173"/>
      <c r="F6558" s="66" t="str">
        <f t="shared" si="682"/>
        <v>UN</v>
      </c>
      <c r="G6558" s="169">
        <f t="shared" si="683"/>
        <v>0.3</v>
      </c>
      <c r="H6558" s="180">
        <v>2E-3</v>
      </c>
      <c r="I6558" s="169">
        <f t="shared" si="684"/>
        <v>5.9999999999999995E-4</v>
      </c>
    </row>
    <row r="6559" spans="1:9">
      <c r="A6559" s="96" t="s">
        <v>5869</v>
      </c>
      <c r="B6559" s="97" t="s">
        <v>4953</v>
      </c>
      <c r="C6559" s="98" t="s">
        <v>1531</v>
      </c>
      <c r="D6559" s="111"/>
      <c r="E6559" s="173"/>
      <c r="F6559" s="66" t="str">
        <f t="shared" si="682"/>
        <v>FR</v>
      </c>
      <c r="G6559" s="169">
        <f t="shared" si="683"/>
        <v>3.04</v>
      </c>
      <c r="H6559" s="180">
        <v>2E-3</v>
      </c>
      <c r="I6559" s="169">
        <f t="shared" si="684"/>
        <v>6.0800000000000003E-3</v>
      </c>
    </row>
    <row r="6560" spans="1:9">
      <c r="A6560" s="96" t="s">
        <v>5869</v>
      </c>
      <c r="B6560" s="97" t="s">
        <v>4967</v>
      </c>
      <c r="C6560" s="98" t="s">
        <v>1510</v>
      </c>
      <c r="D6560" s="111"/>
      <c r="E6560" s="173"/>
      <c r="F6560" s="66" t="str">
        <f t="shared" si="682"/>
        <v>UN</v>
      </c>
      <c r="G6560" s="169">
        <f t="shared" si="683"/>
        <v>0.5625</v>
      </c>
      <c r="H6560" s="168">
        <v>1</v>
      </c>
      <c r="I6560" s="169">
        <f t="shared" si="684"/>
        <v>0.5625</v>
      </c>
    </row>
    <row r="6561" spans="1:9">
      <c r="A6561" s="96" t="s">
        <v>5869</v>
      </c>
      <c r="B6561" s="97" t="s">
        <v>4902</v>
      </c>
      <c r="C6561" s="131" t="s">
        <v>364</v>
      </c>
      <c r="D6561" s="111"/>
      <c r="E6561" s="173"/>
      <c r="F6561" s="66" t="str">
        <f t="shared" si="682"/>
        <v>ROL</v>
      </c>
      <c r="G6561" s="169">
        <f t="shared" si="683"/>
        <v>4.4000000000000004</v>
      </c>
      <c r="H6561" s="180">
        <v>5.0000000000000001E-3</v>
      </c>
      <c r="I6561" s="169">
        <f t="shared" si="684"/>
        <v>2.2000000000000002E-2</v>
      </c>
    </row>
    <row r="6562" spans="1:9">
      <c r="A6562" s="96" t="s">
        <v>5869</v>
      </c>
      <c r="B6562" s="97" t="s">
        <v>4951</v>
      </c>
      <c r="C6562" s="98" t="s">
        <v>1649</v>
      </c>
      <c r="D6562" s="124"/>
      <c r="E6562" s="125"/>
      <c r="F6562" s="66" t="str">
        <f t="shared" si="682"/>
        <v>UN</v>
      </c>
      <c r="G6562" s="169">
        <f t="shared" si="683"/>
        <v>16</v>
      </c>
      <c r="H6562" s="186">
        <v>4.0000000000000001E-3</v>
      </c>
      <c r="I6562" s="169">
        <f t="shared" si="684"/>
        <v>6.4000000000000001E-2</v>
      </c>
    </row>
    <row r="6563" spans="1:9">
      <c r="A6563" s="96" t="s">
        <v>5869</v>
      </c>
      <c r="B6563" s="97" t="s">
        <v>4878</v>
      </c>
      <c r="C6563" s="98" t="s">
        <v>1462</v>
      </c>
      <c r="D6563" s="124"/>
      <c r="E6563" s="125"/>
      <c r="F6563" s="66" t="str">
        <f t="shared" si="682"/>
        <v>UN</v>
      </c>
      <c r="G6563" s="169">
        <f t="shared" si="683"/>
        <v>10.63</v>
      </c>
      <c r="H6563" s="102">
        <v>0.02</v>
      </c>
      <c r="I6563" s="169">
        <f t="shared" si="684"/>
        <v>0.21260000000000001</v>
      </c>
    </row>
    <row r="6564" spans="1:9">
      <c r="A6564" s="96" t="s">
        <v>5869</v>
      </c>
      <c r="B6564" s="183"/>
      <c r="C6564" s="59" t="s">
        <v>2705</v>
      </c>
      <c r="D6564" s="124"/>
      <c r="E6564" s="125"/>
      <c r="F6564" s="66" t="str">
        <f t="shared" si="682"/>
        <v>DET</v>
      </c>
      <c r="G6564" s="169">
        <f t="shared" si="683"/>
        <v>14.5</v>
      </c>
      <c r="H6564" s="169">
        <f>+VLOOKUP(C6564,$C$7896:$P$9810,7,FALSE)</f>
        <v>1.3</v>
      </c>
      <c r="I6564" s="169">
        <f t="shared" si="684"/>
        <v>18.850000000000001</v>
      </c>
    </row>
    <row r="6565" spans="1:9">
      <c r="A6565" s="96" t="s">
        <v>5869</v>
      </c>
      <c r="B6565" s="116" t="s">
        <v>4421</v>
      </c>
      <c r="C6565" s="117"/>
      <c r="D6565" s="118"/>
      <c r="E6565" s="118"/>
      <c r="F6565" s="119"/>
      <c r="G6565" s="120"/>
      <c r="H6565" s="121"/>
      <c r="I6565" s="134">
        <f>SUBTOTAL(9,I6553:I6564)</f>
        <v>20.273380000000003</v>
      </c>
    </row>
    <row r="6566" spans="1:9">
      <c r="A6566" s="96" t="s">
        <v>5869</v>
      </c>
      <c r="B6566" s="157"/>
      <c r="C6566" s="187"/>
      <c r="D6566" s="129"/>
      <c r="E6566" s="129"/>
      <c r="F6566" s="188"/>
      <c r="G6566" s="137"/>
      <c r="H6566" s="188"/>
      <c r="I6566" s="161"/>
    </row>
    <row r="6567" spans="1:9" ht="14.25">
      <c r="A6567" s="440" t="s">
        <v>5892</v>
      </c>
      <c r="B6567" s="108" t="s">
        <v>4796</v>
      </c>
      <c r="D6567" s="172"/>
    </row>
    <row r="6568" spans="1:9">
      <c r="A6568" s="96" t="s">
        <v>5869</v>
      </c>
    </row>
    <row r="6569" spans="1:9" ht="25.5">
      <c r="A6569" s="96" t="s">
        <v>5869</v>
      </c>
      <c r="B6569" s="90" t="s">
        <v>5562</v>
      </c>
      <c r="C6569" s="23" t="s">
        <v>1406</v>
      </c>
      <c r="D6569" s="124"/>
      <c r="E6569" s="125"/>
      <c r="F6569" s="24" t="s">
        <v>1407</v>
      </c>
      <c r="G6569" s="51" t="s">
        <v>2730</v>
      </c>
      <c r="H6569" s="24" t="s">
        <v>4415</v>
      </c>
      <c r="I6569" s="24" t="s">
        <v>1403</v>
      </c>
    </row>
    <row r="6570" spans="1:9">
      <c r="A6570" s="96" t="s">
        <v>5869</v>
      </c>
      <c r="B6570" s="97" t="s">
        <v>4884</v>
      </c>
      <c r="C6570" s="126" t="s">
        <v>520</v>
      </c>
      <c r="D6570" s="124"/>
      <c r="E6570" s="125"/>
      <c r="F6570" s="66" t="str">
        <f t="shared" ref="F6570:F6581" si="685">+VLOOKUP(C6570,$C$7896:$P$9810,4,FALSE)</f>
        <v>UN</v>
      </c>
      <c r="G6570" s="169">
        <f t="shared" ref="G6570:G6581" si="686">+VLOOKUP(C6570,$C$7896:$P$9810,13,FALSE)</f>
        <v>8.7499999999999994E-2</v>
      </c>
      <c r="H6570" s="180">
        <v>1</v>
      </c>
      <c r="I6570" s="169">
        <f t="shared" ref="I6570:I6581" si="687">G6570*H6570</f>
        <v>8.7499999999999994E-2</v>
      </c>
    </row>
    <row r="6571" spans="1:9">
      <c r="A6571" s="96" t="s">
        <v>5869</v>
      </c>
      <c r="B6571" s="97" t="s">
        <v>4879</v>
      </c>
      <c r="C6571" s="98" t="s">
        <v>545</v>
      </c>
      <c r="D6571" s="124"/>
      <c r="E6571" s="125"/>
      <c r="F6571" s="66" t="str">
        <f t="shared" si="685"/>
        <v>CM3</v>
      </c>
      <c r="G6571" s="169">
        <f t="shared" si="686"/>
        <v>8.6999999999999994E-3</v>
      </c>
      <c r="H6571" s="180">
        <v>10</v>
      </c>
      <c r="I6571" s="169">
        <f t="shared" si="687"/>
        <v>8.6999999999999994E-2</v>
      </c>
    </row>
    <row r="6572" spans="1:9">
      <c r="A6572" s="96" t="s">
        <v>5869</v>
      </c>
      <c r="B6572" s="97" t="s">
        <v>4881</v>
      </c>
      <c r="C6572" s="98" t="s">
        <v>546</v>
      </c>
      <c r="D6572" s="124"/>
      <c r="E6572" s="125"/>
      <c r="F6572" s="66" t="str">
        <f t="shared" si="685"/>
        <v>PQ</v>
      </c>
      <c r="G6572" s="169">
        <f t="shared" si="686"/>
        <v>15</v>
      </c>
      <c r="H6572" s="180">
        <v>5.0000000000000001E-3</v>
      </c>
      <c r="I6572" s="169">
        <f t="shared" si="687"/>
        <v>7.4999999999999997E-2</v>
      </c>
    </row>
    <row r="6573" spans="1:9">
      <c r="A6573" s="96" t="s">
        <v>5869</v>
      </c>
      <c r="B6573" s="97" t="s">
        <v>4944</v>
      </c>
      <c r="C6573" s="98" t="s">
        <v>1101</v>
      </c>
      <c r="D6573" s="81"/>
      <c r="E6573" s="66"/>
      <c r="F6573" s="66" t="str">
        <f t="shared" si="685"/>
        <v>UN</v>
      </c>
      <c r="G6573" s="169">
        <f t="shared" si="686"/>
        <v>0.3</v>
      </c>
      <c r="H6573" s="180">
        <v>1</v>
      </c>
      <c r="I6573" s="169">
        <f t="shared" si="687"/>
        <v>0.3</v>
      </c>
    </row>
    <row r="6574" spans="1:9">
      <c r="A6574" s="96" t="s">
        <v>5869</v>
      </c>
      <c r="B6574" s="97" t="s">
        <v>4951</v>
      </c>
      <c r="C6574" s="98" t="s">
        <v>5896</v>
      </c>
      <c r="D6574" s="111"/>
      <c r="E6574" s="173"/>
      <c r="F6574" s="66" t="str">
        <f t="shared" si="685"/>
        <v>UN</v>
      </c>
      <c r="G6574" s="169">
        <f t="shared" si="686"/>
        <v>1.22</v>
      </c>
      <c r="H6574" s="180">
        <v>5.0000000000000001E-3</v>
      </c>
      <c r="I6574" s="169">
        <f t="shared" si="687"/>
        <v>6.1000000000000004E-3</v>
      </c>
    </row>
    <row r="6575" spans="1:9">
      <c r="A6575" s="96" t="s">
        <v>5869</v>
      </c>
      <c r="B6575" s="97" t="s">
        <v>4956</v>
      </c>
      <c r="C6575" s="98" t="s">
        <v>323</v>
      </c>
      <c r="D6575" s="111"/>
      <c r="E6575" s="173"/>
      <c r="F6575" s="66" t="str">
        <f t="shared" si="685"/>
        <v>UN</v>
      </c>
      <c r="G6575" s="169">
        <f t="shared" si="686"/>
        <v>0.3</v>
      </c>
      <c r="H6575" s="180">
        <v>2E-3</v>
      </c>
      <c r="I6575" s="169">
        <f t="shared" si="687"/>
        <v>5.9999999999999995E-4</v>
      </c>
    </row>
    <row r="6576" spans="1:9">
      <c r="A6576" s="96" t="s">
        <v>5869</v>
      </c>
      <c r="B6576" s="97" t="s">
        <v>4953</v>
      </c>
      <c r="C6576" s="98" t="s">
        <v>1531</v>
      </c>
      <c r="D6576" s="111"/>
      <c r="E6576" s="173"/>
      <c r="F6576" s="66" t="str">
        <f t="shared" si="685"/>
        <v>FR</v>
      </c>
      <c r="G6576" s="169">
        <f t="shared" si="686"/>
        <v>3.04</v>
      </c>
      <c r="H6576" s="180">
        <v>2E-3</v>
      </c>
      <c r="I6576" s="169">
        <f t="shared" si="687"/>
        <v>6.0800000000000003E-3</v>
      </c>
    </row>
    <row r="6577" spans="1:9">
      <c r="A6577" s="96" t="s">
        <v>5869</v>
      </c>
      <c r="B6577" s="97" t="s">
        <v>4967</v>
      </c>
      <c r="C6577" s="98" t="s">
        <v>1510</v>
      </c>
      <c r="D6577" s="111"/>
      <c r="E6577" s="173"/>
      <c r="F6577" s="66" t="str">
        <f t="shared" si="685"/>
        <v>UN</v>
      </c>
      <c r="G6577" s="169">
        <f t="shared" si="686"/>
        <v>0.5625</v>
      </c>
      <c r="H6577" s="168">
        <v>1</v>
      </c>
      <c r="I6577" s="169">
        <f t="shared" si="687"/>
        <v>0.5625</v>
      </c>
    </row>
    <row r="6578" spans="1:9">
      <c r="A6578" s="96" t="s">
        <v>5869</v>
      </c>
      <c r="B6578" s="97" t="s">
        <v>4902</v>
      </c>
      <c r="C6578" s="131" t="s">
        <v>364</v>
      </c>
      <c r="D6578" s="111"/>
      <c r="E6578" s="173"/>
      <c r="F6578" s="66" t="str">
        <f t="shared" si="685"/>
        <v>ROL</v>
      </c>
      <c r="G6578" s="169">
        <f t="shared" si="686"/>
        <v>4.4000000000000004</v>
      </c>
      <c r="H6578" s="180">
        <v>5.0000000000000001E-3</v>
      </c>
      <c r="I6578" s="169">
        <f t="shared" si="687"/>
        <v>2.2000000000000002E-2</v>
      </c>
    </row>
    <row r="6579" spans="1:9">
      <c r="A6579" s="96" t="s">
        <v>5869</v>
      </c>
      <c r="B6579" s="97" t="s">
        <v>4951</v>
      </c>
      <c r="C6579" s="98" t="s">
        <v>1649</v>
      </c>
      <c r="D6579" s="124"/>
      <c r="E6579" s="125"/>
      <c r="F6579" s="66" t="str">
        <f t="shared" si="685"/>
        <v>UN</v>
      </c>
      <c r="G6579" s="169">
        <f t="shared" si="686"/>
        <v>16</v>
      </c>
      <c r="H6579" s="186">
        <v>4.0000000000000001E-3</v>
      </c>
      <c r="I6579" s="169">
        <f t="shared" si="687"/>
        <v>6.4000000000000001E-2</v>
      </c>
    </row>
    <row r="6580" spans="1:9">
      <c r="A6580" s="96" t="s">
        <v>5869</v>
      </c>
      <c r="B6580" s="97" t="s">
        <v>4878</v>
      </c>
      <c r="C6580" s="98" t="s">
        <v>1462</v>
      </c>
      <c r="D6580" s="124"/>
      <c r="E6580" s="125"/>
      <c r="F6580" s="66" t="str">
        <f t="shared" si="685"/>
        <v>UN</v>
      </c>
      <c r="G6580" s="169">
        <f t="shared" si="686"/>
        <v>10.63</v>
      </c>
      <c r="H6580" s="102">
        <v>0.02</v>
      </c>
      <c r="I6580" s="169">
        <f t="shared" si="687"/>
        <v>0.21260000000000001</v>
      </c>
    </row>
    <row r="6581" spans="1:9">
      <c r="A6581" s="96" t="s">
        <v>5869</v>
      </c>
      <c r="B6581" s="183"/>
      <c r="C6581" s="59" t="s">
        <v>2706</v>
      </c>
      <c r="D6581" s="124"/>
      <c r="E6581" s="125"/>
      <c r="F6581" s="66" t="str">
        <f t="shared" si="685"/>
        <v>DET</v>
      </c>
      <c r="G6581" s="169">
        <f t="shared" si="686"/>
        <v>9</v>
      </c>
      <c r="H6581" s="169">
        <f>+VLOOKUP(C6581,$C$7896:$P$9810,7,FALSE)</f>
        <v>1.3</v>
      </c>
      <c r="I6581" s="169">
        <f t="shared" si="687"/>
        <v>11.700000000000001</v>
      </c>
    </row>
    <row r="6582" spans="1:9">
      <c r="A6582" s="96" t="s">
        <v>5869</v>
      </c>
      <c r="B6582" s="116" t="s">
        <v>4421</v>
      </c>
      <c r="C6582" s="117"/>
      <c r="D6582" s="118"/>
      <c r="E6582" s="118"/>
      <c r="F6582" s="119"/>
      <c r="G6582" s="120"/>
      <c r="H6582" s="121"/>
      <c r="I6582" s="134">
        <f>SUBTOTAL(9,I6570:I6581)</f>
        <v>13.123380000000001</v>
      </c>
    </row>
    <row r="6583" spans="1:9">
      <c r="A6583" s="96" t="s">
        <v>5869</v>
      </c>
      <c r="B6583" s="157"/>
      <c r="C6583" s="187"/>
      <c r="D6583" s="129"/>
      <c r="E6583" s="129"/>
      <c r="F6583" s="188"/>
      <c r="G6583" s="137"/>
      <c r="H6583" s="188"/>
      <c r="I6583" s="161"/>
    </row>
    <row r="6584" spans="1:9" ht="14.25">
      <c r="A6584" s="440" t="s">
        <v>5892</v>
      </c>
      <c r="B6584" s="108" t="s">
        <v>4797</v>
      </c>
      <c r="D6584" s="172"/>
    </row>
    <row r="6585" spans="1:9">
      <c r="A6585" s="96" t="s">
        <v>5869</v>
      </c>
    </row>
    <row r="6586" spans="1:9" ht="25.5">
      <c r="A6586" s="96" t="s">
        <v>5869</v>
      </c>
      <c r="B6586" s="90" t="s">
        <v>5562</v>
      </c>
      <c r="C6586" s="23" t="s">
        <v>1406</v>
      </c>
      <c r="D6586" s="124"/>
      <c r="E6586" s="125"/>
      <c r="F6586" s="24" t="s">
        <v>1407</v>
      </c>
      <c r="G6586" s="51" t="s">
        <v>2730</v>
      </c>
      <c r="H6586" s="24" t="s">
        <v>4415</v>
      </c>
      <c r="I6586" s="24" t="s">
        <v>1403</v>
      </c>
    </row>
    <row r="6587" spans="1:9">
      <c r="A6587" s="96" t="s">
        <v>5869</v>
      </c>
      <c r="B6587" s="97" t="s">
        <v>4884</v>
      </c>
      <c r="C6587" s="126" t="s">
        <v>520</v>
      </c>
      <c r="D6587" s="124"/>
      <c r="E6587" s="125"/>
      <c r="F6587" s="66" t="str">
        <f t="shared" ref="F6587:F6598" si="688">+VLOOKUP(C6587,$C$7896:$P$9810,4,FALSE)</f>
        <v>UN</v>
      </c>
      <c r="G6587" s="169">
        <f t="shared" ref="G6587:G6598" si="689">+VLOOKUP(C6587,$C$7896:$P$9810,13,FALSE)</f>
        <v>8.7499999999999994E-2</v>
      </c>
      <c r="H6587" s="180">
        <v>1</v>
      </c>
      <c r="I6587" s="169">
        <f t="shared" ref="I6587:I6598" si="690">G6587*H6587</f>
        <v>8.7499999999999994E-2</v>
      </c>
    </row>
    <row r="6588" spans="1:9">
      <c r="A6588" s="96" t="s">
        <v>5869</v>
      </c>
      <c r="B6588" s="97" t="s">
        <v>4879</v>
      </c>
      <c r="C6588" s="98" t="s">
        <v>545</v>
      </c>
      <c r="D6588" s="124"/>
      <c r="E6588" s="125"/>
      <c r="F6588" s="66" t="str">
        <f t="shared" si="688"/>
        <v>CM3</v>
      </c>
      <c r="G6588" s="169">
        <f t="shared" si="689"/>
        <v>8.6999999999999994E-3</v>
      </c>
      <c r="H6588" s="180">
        <v>10</v>
      </c>
      <c r="I6588" s="169">
        <f t="shared" si="690"/>
        <v>8.6999999999999994E-2</v>
      </c>
    </row>
    <row r="6589" spans="1:9">
      <c r="A6589" s="96" t="s">
        <v>5869</v>
      </c>
      <c r="B6589" s="97" t="s">
        <v>4881</v>
      </c>
      <c r="C6589" s="98" t="s">
        <v>546</v>
      </c>
      <c r="D6589" s="124"/>
      <c r="E6589" s="125"/>
      <c r="F6589" s="66" t="str">
        <f t="shared" si="688"/>
        <v>PQ</v>
      </c>
      <c r="G6589" s="169">
        <f t="shared" si="689"/>
        <v>15</v>
      </c>
      <c r="H6589" s="180">
        <v>5.0000000000000001E-3</v>
      </c>
      <c r="I6589" s="169">
        <f t="shared" si="690"/>
        <v>7.4999999999999997E-2</v>
      </c>
    </row>
    <row r="6590" spans="1:9">
      <c r="A6590" s="96" t="s">
        <v>5869</v>
      </c>
      <c r="B6590" s="97" t="s">
        <v>4944</v>
      </c>
      <c r="C6590" s="98" t="s">
        <v>1101</v>
      </c>
      <c r="D6590" s="81"/>
      <c r="E6590" s="66"/>
      <c r="F6590" s="66" t="str">
        <f t="shared" si="688"/>
        <v>UN</v>
      </c>
      <c r="G6590" s="169">
        <f t="shared" si="689"/>
        <v>0.3</v>
      </c>
      <c r="H6590" s="180">
        <v>1</v>
      </c>
      <c r="I6590" s="169">
        <f t="shared" si="690"/>
        <v>0.3</v>
      </c>
    </row>
    <row r="6591" spans="1:9">
      <c r="A6591" s="96" t="s">
        <v>5869</v>
      </c>
      <c r="B6591" s="97" t="s">
        <v>4951</v>
      </c>
      <c r="C6591" s="98" t="s">
        <v>5896</v>
      </c>
      <c r="D6591" s="111"/>
      <c r="E6591" s="173"/>
      <c r="F6591" s="66" t="str">
        <f t="shared" si="688"/>
        <v>UN</v>
      </c>
      <c r="G6591" s="169">
        <f t="shared" si="689"/>
        <v>1.22</v>
      </c>
      <c r="H6591" s="180">
        <v>5.0000000000000001E-3</v>
      </c>
      <c r="I6591" s="169">
        <f t="shared" si="690"/>
        <v>6.1000000000000004E-3</v>
      </c>
    </row>
    <row r="6592" spans="1:9">
      <c r="A6592" s="96" t="s">
        <v>5869</v>
      </c>
      <c r="B6592" s="97" t="s">
        <v>4956</v>
      </c>
      <c r="C6592" s="98" t="s">
        <v>323</v>
      </c>
      <c r="D6592" s="111"/>
      <c r="E6592" s="173"/>
      <c r="F6592" s="66" t="str">
        <f t="shared" si="688"/>
        <v>UN</v>
      </c>
      <c r="G6592" s="169">
        <f t="shared" si="689"/>
        <v>0.3</v>
      </c>
      <c r="H6592" s="180">
        <v>2E-3</v>
      </c>
      <c r="I6592" s="169">
        <f t="shared" si="690"/>
        <v>5.9999999999999995E-4</v>
      </c>
    </row>
    <row r="6593" spans="1:9">
      <c r="A6593" s="96" t="s">
        <v>5869</v>
      </c>
      <c r="B6593" s="97" t="s">
        <v>4953</v>
      </c>
      <c r="C6593" s="98" t="s">
        <v>1531</v>
      </c>
      <c r="D6593" s="111"/>
      <c r="E6593" s="173"/>
      <c r="F6593" s="66" t="str">
        <f t="shared" si="688"/>
        <v>FR</v>
      </c>
      <c r="G6593" s="169">
        <f t="shared" si="689"/>
        <v>3.04</v>
      </c>
      <c r="H6593" s="180">
        <v>2E-3</v>
      </c>
      <c r="I6593" s="169">
        <f t="shared" si="690"/>
        <v>6.0800000000000003E-3</v>
      </c>
    </row>
    <row r="6594" spans="1:9">
      <c r="A6594" s="96" t="s">
        <v>5869</v>
      </c>
      <c r="B6594" s="97" t="s">
        <v>4967</v>
      </c>
      <c r="C6594" s="98" t="s">
        <v>1510</v>
      </c>
      <c r="D6594" s="111"/>
      <c r="E6594" s="173"/>
      <c r="F6594" s="66" t="str">
        <f t="shared" si="688"/>
        <v>UN</v>
      </c>
      <c r="G6594" s="169">
        <f t="shared" si="689"/>
        <v>0.5625</v>
      </c>
      <c r="H6594" s="168">
        <v>1</v>
      </c>
      <c r="I6594" s="169">
        <f t="shared" si="690"/>
        <v>0.5625</v>
      </c>
    </row>
    <row r="6595" spans="1:9">
      <c r="A6595" s="96" t="s">
        <v>5869</v>
      </c>
      <c r="B6595" s="97" t="s">
        <v>4902</v>
      </c>
      <c r="C6595" s="131" t="s">
        <v>364</v>
      </c>
      <c r="D6595" s="111"/>
      <c r="E6595" s="173"/>
      <c r="F6595" s="66" t="str">
        <f t="shared" si="688"/>
        <v>ROL</v>
      </c>
      <c r="G6595" s="169">
        <f t="shared" si="689"/>
        <v>4.4000000000000004</v>
      </c>
      <c r="H6595" s="180">
        <v>5.0000000000000001E-3</v>
      </c>
      <c r="I6595" s="169">
        <f t="shared" si="690"/>
        <v>2.2000000000000002E-2</v>
      </c>
    </row>
    <row r="6596" spans="1:9">
      <c r="A6596" s="96" t="s">
        <v>5869</v>
      </c>
      <c r="B6596" s="97" t="s">
        <v>4951</v>
      </c>
      <c r="C6596" s="98" t="s">
        <v>1649</v>
      </c>
      <c r="D6596" s="124"/>
      <c r="E6596" s="125"/>
      <c r="F6596" s="66" t="str">
        <f t="shared" si="688"/>
        <v>UN</v>
      </c>
      <c r="G6596" s="169">
        <f t="shared" si="689"/>
        <v>16</v>
      </c>
      <c r="H6596" s="186">
        <v>4.0000000000000001E-3</v>
      </c>
      <c r="I6596" s="169">
        <f t="shared" si="690"/>
        <v>6.4000000000000001E-2</v>
      </c>
    </row>
    <row r="6597" spans="1:9">
      <c r="A6597" s="96" t="s">
        <v>5869</v>
      </c>
      <c r="B6597" s="97" t="s">
        <v>4878</v>
      </c>
      <c r="C6597" s="98" t="s">
        <v>1462</v>
      </c>
      <c r="D6597" s="124"/>
      <c r="E6597" s="125"/>
      <c r="F6597" s="66" t="str">
        <f t="shared" si="688"/>
        <v>UN</v>
      </c>
      <c r="G6597" s="169">
        <f t="shared" si="689"/>
        <v>10.63</v>
      </c>
      <c r="H6597" s="102">
        <v>0.02</v>
      </c>
      <c r="I6597" s="169">
        <f t="shared" si="690"/>
        <v>0.21260000000000001</v>
      </c>
    </row>
    <row r="6598" spans="1:9">
      <c r="A6598" s="96" t="s">
        <v>5869</v>
      </c>
      <c r="B6598" s="183"/>
      <c r="C6598" s="59" t="s">
        <v>2707</v>
      </c>
      <c r="D6598" s="124"/>
      <c r="E6598" s="125"/>
      <c r="F6598" s="66" t="str">
        <f t="shared" si="688"/>
        <v>DET</v>
      </c>
      <c r="G6598" s="169">
        <f t="shared" si="689"/>
        <v>12</v>
      </c>
      <c r="H6598" s="169">
        <f>+VLOOKUP(C6598,$C$7896:$P$9810,7,FALSE)</f>
        <v>1.3</v>
      </c>
      <c r="I6598" s="169">
        <f t="shared" si="690"/>
        <v>15.600000000000001</v>
      </c>
    </row>
    <row r="6599" spans="1:9">
      <c r="A6599" s="96" t="s">
        <v>5869</v>
      </c>
      <c r="B6599" s="116" t="s">
        <v>4421</v>
      </c>
      <c r="C6599" s="117"/>
      <c r="D6599" s="118"/>
      <c r="E6599" s="118"/>
      <c r="F6599" s="119"/>
      <c r="G6599" s="120"/>
      <c r="H6599" s="121"/>
      <c r="I6599" s="134">
        <f>SUBTOTAL(9,I6587:I6598)</f>
        <v>17.023380000000003</v>
      </c>
    </row>
    <row r="6600" spans="1:9">
      <c r="A6600" s="96" t="s">
        <v>5869</v>
      </c>
      <c r="B6600" s="157"/>
      <c r="C6600" s="187"/>
      <c r="D6600" s="129"/>
      <c r="E6600" s="129"/>
      <c r="F6600" s="188"/>
      <c r="G6600" s="137"/>
      <c r="H6600" s="188"/>
      <c r="I6600" s="161"/>
    </row>
    <row r="6601" spans="1:9" ht="14.25">
      <c r="A6601" s="440" t="s">
        <v>5892</v>
      </c>
      <c r="B6601" s="108" t="s">
        <v>4798</v>
      </c>
      <c r="D6601" s="172"/>
    </row>
    <row r="6602" spans="1:9">
      <c r="A6602" s="96" t="s">
        <v>5869</v>
      </c>
    </row>
    <row r="6603" spans="1:9" ht="25.5">
      <c r="A6603" s="96" t="s">
        <v>5869</v>
      </c>
      <c r="B6603" s="90" t="s">
        <v>5562</v>
      </c>
      <c r="C6603" s="23" t="s">
        <v>1406</v>
      </c>
      <c r="D6603" s="124"/>
      <c r="E6603" s="125"/>
      <c r="F6603" s="24" t="s">
        <v>1407</v>
      </c>
      <c r="G6603" s="51" t="s">
        <v>2730</v>
      </c>
      <c r="H6603" s="24" t="s">
        <v>4415</v>
      </c>
      <c r="I6603" s="24" t="s">
        <v>1403</v>
      </c>
    </row>
    <row r="6604" spans="1:9">
      <c r="A6604" s="96" t="s">
        <v>5869</v>
      </c>
      <c r="B6604" s="97" t="s">
        <v>4884</v>
      </c>
      <c r="C6604" s="126" t="s">
        <v>520</v>
      </c>
      <c r="D6604" s="124"/>
      <c r="E6604" s="125"/>
      <c r="F6604" s="66" t="str">
        <f t="shared" ref="F6604:F6615" si="691">+VLOOKUP(C6604,$C$7896:$P$9810,4,FALSE)</f>
        <v>UN</v>
      </c>
      <c r="G6604" s="169">
        <f t="shared" ref="G6604:G6615" si="692">+VLOOKUP(C6604,$C$7896:$P$9810,13,FALSE)</f>
        <v>8.7499999999999994E-2</v>
      </c>
      <c r="H6604" s="180">
        <v>1</v>
      </c>
      <c r="I6604" s="169">
        <f t="shared" ref="I6604:I6615" si="693">G6604*H6604</f>
        <v>8.7499999999999994E-2</v>
      </c>
    </row>
    <row r="6605" spans="1:9">
      <c r="A6605" s="96" t="s">
        <v>5869</v>
      </c>
      <c r="B6605" s="97" t="s">
        <v>4879</v>
      </c>
      <c r="C6605" s="98" t="s">
        <v>545</v>
      </c>
      <c r="D6605" s="124"/>
      <c r="E6605" s="125"/>
      <c r="F6605" s="66" t="str">
        <f t="shared" si="691"/>
        <v>CM3</v>
      </c>
      <c r="G6605" s="169">
        <f t="shared" si="692"/>
        <v>8.6999999999999994E-3</v>
      </c>
      <c r="H6605" s="180">
        <v>10</v>
      </c>
      <c r="I6605" s="169">
        <f t="shared" si="693"/>
        <v>8.6999999999999994E-2</v>
      </c>
    </row>
    <row r="6606" spans="1:9">
      <c r="A6606" s="96" t="s">
        <v>5869</v>
      </c>
      <c r="B6606" s="97" t="s">
        <v>4881</v>
      </c>
      <c r="C6606" s="98" t="s">
        <v>546</v>
      </c>
      <c r="D6606" s="124"/>
      <c r="E6606" s="125"/>
      <c r="F6606" s="66" t="str">
        <f t="shared" si="691"/>
        <v>PQ</v>
      </c>
      <c r="G6606" s="169">
        <f t="shared" si="692"/>
        <v>15</v>
      </c>
      <c r="H6606" s="180">
        <v>5.0000000000000001E-3</v>
      </c>
      <c r="I6606" s="169">
        <f t="shared" si="693"/>
        <v>7.4999999999999997E-2</v>
      </c>
    </row>
    <row r="6607" spans="1:9">
      <c r="A6607" s="96" t="s">
        <v>5869</v>
      </c>
      <c r="B6607" s="97" t="s">
        <v>4944</v>
      </c>
      <c r="C6607" s="98" t="s">
        <v>1101</v>
      </c>
      <c r="D6607" s="81"/>
      <c r="E6607" s="66"/>
      <c r="F6607" s="66" t="str">
        <f t="shared" si="691"/>
        <v>UN</v>
      </c>
      <c r="G6607" s="169">
        <f t="shared" si="692"/>
        <v>0.3</v>
      </c>
      <c r="H6607" s="180">
        <v>1</v>
      </c>
      <c r="I6607" s="169">
        <f t="shared" si="693"/>
        <v>0.3</v>
      </c>
    </row>
    <row r="6608" spans="1:9">
      <c r="A6608" s="96" t="s">
        <v>5869</v>
      </c>
      <c r="B6608" s="97" t="s">
        <v>4951</v>
      </c>
      <c r="C6608" s="98" t="s">
        <v>5896</v>
      </c>
      <c r="D6608" s="111"/>
      <c r="E6608" s="173"/>
      <c r="F6608" s="66" t="str">
        <f t="shared" si="691"/>
        <v>UN</v>
      </c>
      <c r="G6608" s="169">
        <f t="shared" si="692"/>
        <v>1.22</v>
      </c>
      <c r="H6608" s="180">
        <v>5.0000000000000001E-3</v>
      </c>
      <c r="I6608" s="169">
        <f t="shared" si="693"/>
        <v>6.1000000000000004E-3</v>
      </c>
    </row>
    <row r="6609" spans="1:9">
      <c r="A6609" s="96" t="s">
        <v>5869</v>
      </c>
      <c r="B6609" s="97" t="s">
        <v>4956</v>
      </c>
      <c r="C6609" s="98" t="s">
        <v>323</v>
      </c>
      <c r="D6609" s="111"/>
      <c r="E6609" s="173"/>
      <c r="F6609" s="66" t="str">
        <f t="shared" si="691"/>
        <v>UN</v>
      </c>
      <c r="G6609" s="169">
        <f t="shared" si="692"/>
        <v>0.3</v>
      </c>
      <c r="H6609" s="180">
        <v>2E-3</v>
      </c>
      <c r="I6609" s="169">
        <f t="shared" si="693"/>
        <v>5.9999999999999995E-4</v>
      </c>
    </row>
    <row r="6610" spans="1:9">
      <c r="A6610" s="96" t="s">
        <v>5869</v>
      </c>
      <c r="B6610" s="97" t="s">
        <v>4953</v>
      </c>
      <c r="C6610" s="98" t="s">
        <v>1531</v>
      </c>
      <c r="D6610" s="111"/>
      <c r="E6610" s="173"/>
      <c r="F6610" s="66" t="str">
        <f t="shared" si="691"/>
        <v>FR</v>
      </c>
      <c r="G6610" s="169">
        <f t="shared" si="692"/>
        <v>3.04</v>
      </c>
      <c r="H6610" s="180">
        <v>2E-3</v>
      </c>
      <c r="I6610" s="169">
        <f t="shared" si="693"/>
        <v>6.0800000000000003E-3</v>
      </c>
    </row>
    <row r="6611" spans="1:9">
      <c r="A6611" s="96" t="s">
        <v>5869</v>
      </c>
      <c r="B6611" s="97" t="s">
        <v>4967</v>
      </c>
      <c r="C6611" s="98" t="s">
        <v>1510</v>
      </c>
      <c r="D6611" s="111"/>
      <c r="E6611" s="173"/>
      <c r="F6611" s="66" t="str">
        <f t="shared" si="691"/>
        <v>UN</v>
      </c>
      <c r="G6611" s="169">
        <f t="shared" si="692"/>
        <v>0.5625</v>
      </c>
      <c r="H6611" s="168">
        <v>1</v>
      </c>
      <c r="I6611" s="169">
        <f t="shared" si="693"/>
        <v>0.5625</v>
      </c>
    </row>
    <row r="6612" spans="1:9">
      <c r="A6612" s="96" t="s">
        <v>5869</v>
      </c>
      <c r="B6612" s="97" t="s">
        <v>4902</v>
      </c>
      <c r="C6612" s="131" t="s">
        <v>364</v>
      </c>
      <c r="D6612" s="111"/>
      <c r="E6612" s="173"/>
      <c r="F6612" s="66" t="str">
        <f t="shared" si="691"/>
        <v>ROL</v>
      </c>
      <c r="G6612" s="169">
        <f t="shared" si="692"/>
        <v>4.4000000000000004</v>
      </c>
      <c r="H6612" s="180">
        <v>5.0000000000000001E-3</v>
      </c>
      <c r="I6612" s="169">
        <f t="shared" si="693"/>
        <v>2.2000000000000002E-2</v>
      </c>
    </row>
    <row r="6613" spans="1:9">
      <c r="A6613" s="96" t="s">
        <v>5869</v>
      </c>
      <c r="B6613" s="97" t="s">
        <v>4951</v>
      </c>
      <c r="C6613" s="98" t="s">
        <v>1649</v>
      </c>
      <c r="D6613" s="124"/>
      <c r="E6613" s="125"/>
      <c r="F6613" s="66" t="str">
        <f t="shared" si="691"/>
        <v>UN</v>
      </c>
      <c r="G6613" s="169">
        <f t="shared" si="692"/>
        <v>16</v>
      </c>
      <c r="H6613" s="186">
        <v>4.0000000000000001E-3</v>
      </c>
      <c r="I6613" s="169">
        <f t="shared" si="693"/>
        <v>6.4000000000000001E-2</v>
      </c>
    </row>
    <row r="6614" spans="1:9">
      <c r="A6614" s="96" t="s">
        <v>5869</v>
      </c>
      <c r="B6614" s="97" t="s">
        <v>4878</v>
      </c>
      <c r="C6614" s="98" t="s">
        <v>1462</v>
      </c>
      <c r="D6614" s="124"/>
      <c r="E6614" s="125"/>
      <c r="F6614" s="66" t="str">
        <f t="shared" si="691"/>
        <v>UN</v>
      </c>
      <c r="G6614" s="169">
        <f t="shared" si="692"/>
        <v>10.63</v>
      </c>
      <c r="H6614" s="102">
        <v>0.02</v>
      </c>
      <c r="I6614" s="169">
        <f t="shared" si="693"/>
        <v>0.21260000000000001</v>
      </c>
    </row>
    <row r="6615" spans="1:9">
      <c r="A6615" s="96" t="s">
        <v>5869</v>
      </c>
      <c r="B6615" s="183"/>
      <c r="C6615" s="59" t="s">
        <v>2709</v>
      </c>
      <c r="D6615" s="124"/>
      <c r="E6615" s="125"/>
      <c r="F6615" s="66" t="str">
        <f t="shared" si="691"/>
        <v>DET</v>
      </c>
      <c r="G6615" s="169">
        <f t="shared" si="692"/>
        <v>7.98</v>
      </c>
      <c r="H6615" s="169">
        <f>+VLOOKUP(C6615,$C$7896:$P$9810,7,FALSE)</f>
        <v>1.3</v>
      </c>
      <c r="I6615" s="169">
        <f t="shared" si="693"/>
        <v>10.374000000000001</v>
      </c>
    </row>
    <row r="6616" spans="1:9">
      <c r="A6616" s="96" t="s">
        <v>5869</v>
      </c>
      <c r="B6616" s="116" t="s">
        <v>4421</v>
      </c>
      <c r="C6616" s="117"/>
      <c r="D6616" s="118"/>
      <c r="E6616" s="118"/>
      <c r="F6616" s="119"/>
      <c r="G6616" s="120"/>
      <c r="H6616" s="121"/>
      <c r="I6616" s="134">
        <f>SUBTOTAL(9,I6604:I6615)</f>
        <v>11.79738</v>
      </c>
    </row>
    <row r="6617" spans="1:9">
      <c r="A6617" s="96" t="s">
        <v>5869</v>
      </c>
      <c r="B6617" s="157"/>
      <c r="C6617" s="187"/>
      <c r="D6617" s="129"/>
      <c r="E6617" s="129"/>
      <c r="F6617" s="188"/>
      <c r="G6617" s="137"/>
      <c r="H6617" s="188"/>
      <c r="I6617" s="161"/>
    </row>
    <row r="6618" spans="1:9" ht="14.25">
      <c r="A6618" s="440" t="s">
        <v>5892</v>
      </c>
      <c r="B6618" s="108" t="s">
        <v>4799</v>
      </c>
      <c r="D6618" s="172"/>
    </row>
    <row r="6619" spans="1:9">
      <c r="A6619" s="96" t="s">
        <v>5869</v>
      </c>
    </row>
    <row r="6620" spans="1:9" ht="25.5">
      <c r="A6620" s="96" t="s">
        <v>5869</v>
      </c>
      <c r="B6620" s="90" t="s">
        <v>5562</v>
      </c>
      <c r="C6620" s="23" t="s">
        <v>1406</v>
      </c>
      <c r="D6620" s="124"/>
      <c r="E6620" s="125"/>
      <c r="F6620" s="24" t="s">
        <v>1407</v>
      </c>
      <c r="G6620" s="51" t="s">
        <v>2730</v>
      </c>
      <c r="H6620" s="24" t="s">
        <v>4415</v>
      </c>
      <c r="I6620" s="24" t="s">
        <v>1403</v>
      </c>
    </row>
    <row r="6621" spans="1:9">
      <c r="A6621" s="96" t="s">
        <v>5869</v>
      </c>
      <c r="B6621" s="97" t="s">
        <v>4884</v>
      </c>
      <c r="C6621" s="126" t="s">
        <v>520</v>
      </c>
      <c r="D6621" s="124"/>
      <c r="E6621" s="125"/>
      <c r="F6621" s="66" t="str">
        <f t="shared" ref="F6621:F6632" si="694">+VLOOKUP(C6621,$C$7896:$P$9810,4,FALSE)</f>
        <v>UN</v>
      </c>
      <c r="G6621" s="169">
        <f t="shared" ref="G6621:G6632" si="695">+VLOOKUP(C6621,$C$7896:$P$9810,13,FALSE)</f>
        <v>8.7499999999999994E-2</v>
      </c>
      <c r="H6621" s="180">
        <v>1</v>
      </c>
      <c r="I6621" s="169">
        <f t="shared" ref="I6621:I6632" si="696">G6621*H6621</f>
        <v>8.7499999999999994E-2</v>
      </c>
    </row>
    <row r="6622" spans="1:9">
      <c r="A6622" s="96" t="s">
        <v>5869</v>
      </c>
      <c r="B6622" s="97" t="s">
        <v>4879</v>
      </c>
      <c r="C6622" s="98" t="s">
        <v>545</v>
      </c>
      <c r="D6622" s="124"/>
      <c r="E6622" s="125"/>
      <c r="F6622" s="66" t="str">
        <f t="shared" si="694"/>
        <v>CM3</v>
      </c>
      <c r="G6622" s="169">
        <f t="shared" si="695"/>
        <v>8.6999999999999994E-3</v>
      </c>
      <c r="H6622" s="180">
        <v>10</v>
      </c>
      <c r="I6622" s="169">
        <f t="shared" si="696"/>
        <v>8.6999999999999994E-2</v>
      </c>
    </row>
    <row r="6623" spans="1:9">
      <c r="A6623" s="96" t="s">
        <v>5869</v>
      </c>
      <c r="B6623" s="97" t="s">
        <v>4881</v>
      </c>
      <c r="C6623" s="98" t="s">
        <v>546</v>
      </c>
      <c r="D6623" s="124"/>
      <c r="E6623" s="125"/>
      <c r="F6623" s="66" t="str">
        <f t="shared" si="694"/>
        <v>PQ</v>
      </c>
      <c r="G6623" s="169">
        <f t="shared" si="695"/>
        <v>15</v>
      </c>
      <c r="H6623" s="180">
        <v>5.0000000000000001E-3</v>
      </c>
      <c r="I6623" s="169">
        <f t="shared" si="696"/>
        <v>7.4999999999999997E-2</v>
      </c>
    </row>
    <row r="6624" spans="1:9">
      <c r="A6624" s="96" t="s">
        <v>5869</v>
      </c>
      <c r="B6624" s="97" t="s">
        <v>4944</v>
      </c>
      <c r="C6624" s="98" t="s">
        <v>1101</v>
      </c>
      <c r="D6624" s="81"/>
      <c r="E6624" s="66"/>
      <c r="F6624" s="66" t="str">
        <f t="shared" si="694"/>
        <v>UN</v>
      </c>
      <c r="G6624" s="169">
        <f t="shared" si="695"/>
        <v>0.3</v>
      </c>
      <c r="H6624" s="180">
        <v>1</v>
      </c>
      <c r="I6624" s="169">
        <f t="shared" si="696"/>
        <v>0.3</v>
      </c>
    </row>
    <row r="6625" spans="1:9">
      <c r="A6625" s="96" t="s">
        <v>5869</v>
      </c>
      <c r="B6625" s="97" t="s">
        <v>4951</v>
      </c>
      <c r="C6625" s="98" t="s">
        <v>5896</v>
      </c>
      <c r="D6625" s="111"/>
      <c r="E6625" s="173"/>
      <c r="F6625" s="66" t="str">
        <f t="shared" si="694"/>
        <v>UN</v>
      </c>
      <c r="G6625" s="169">
        <f t="shared" si="695"/>
        <v>1.22</v>
      </c>
      <c r="H6625" s="180">
        <v>5.0000000000000001E-3</v>
      </c>
      <c r="I6625" s="169">
        <f t="shared" si="696"/>
        <v>6.1000000000000004E-3</v>
      </c>
    </row>
    <row r="6626" spans="1:9">
      <c r="A6626" s="96" t="s">
        <v>5869</v>
      </c>
      <c r="B6626" s="97" t="s">
        <v>4956</v>
      </c>
      <c r="C6626" s="98" t="s">
        <v>323</v>
      </c>
      <c r="D6626" s="111"/>
      <c r="E6626" s="173"/>
      <c r="F6626" s="66" t="str">
        <f t="shared" si="694"/>
        <v>UN</v>
      </c>
      <c r="G6626" s="169">
        <f t="shared" si="695"/>
        <v>0.3</v>
      </c>
      <c r="H6626" s="180">
        <v>2E-3</v>
      </c>
      <c r="I6626" s="169">
        <f t="shared" si="696"/>
        <v>5.9999999999999995E-4</v>
      </c>
    </row>
    <row r="6627" spans="1:9">
      <c r="A6627" s="96" t="s">
        <v>5869</v>
      </c>
      <c r="B6627" s="97" t="s">
        <v>4953</v>
      </c>
      <c r="C6627" s="98" t="s">
        <v>1531</v>
      </c>
      <c r="D6627" s="111"/>
      <c r="E6627" s="173"/>
      <c r="F6627" s="66" t="str">
        <f t="shared" si="694"/>
        <v>FR</v>
      </c>
      <c r="G6627" s="169">
        <f t="shared" si="695"/>
        <v>3.04</v>
      </c>
      <c r="H6627" s="180">
        <v>2E-3</v>
      </c>
      <c r="I6627" s="169">
        <f t="shared" si="696"/>
        <v>6.0800000000000003E-3</v>
      </c>
    </row>
    <row r="6628" spans="1:9">
      <c r="A6628" s="96" t="s">
        <v>5869</v>
      </c>
      <c r="B6628" s="97" t="s">
        <v>4967</v>
      </c>
      <c r="C6628" s="98" t="s">
        <v>1510</v>
      </c>
      <c r="D6628" s="111"/>
      <c r="E6628" s="173"/>
      <c r="F6628" s="66" t="str">
        <f t="shared" si="694"/>
        <v>UN</v>
      </c>
      <c r="G6628" s="169">
        <f t="shared" si="695"/>
        <v>0.5625</v>
      </c>
      <c r="H6628" s="168">
        <v>1</v>
      </c>
      <c r="I6628" s="169">
        <f t="shared" si="696"/>
        <v>0.5625</v>
      </c>
    </row>
    <row r="6629" spans="1:9">
      <c r="A6629" s="96" t="s">
        <v>5869</v>
      </c>
      <c r="B6629" s="97" t="s">
        <v>4902</v>
      </c>
      <c r="C6629" s="131" t="s">
        <v>364</v>
      </c>
      <c r="D6629" s="111"/>
      <c r="E6629" s="173"/>
      <c r="F6629" s="66" t="str">
        <f t="shared" si="694"/>
        <v>ROL</v>
      </c>
      <c r="G6629" s="169">
        <f t="shared" si="695"/>
        <v>4.4000000000000004</v>
      </c>
      <c r="H6629" s="180">
        <v>5.0000000000000001E-3</v>
      </c>
      <c r="I6629" s="169">
        <f t="shared" si="696"/>
        <v>2.2000000000000002E-2</v>
      </c>
    </row>
    <row r="6630" spans="1:9">
      <c r="A6630" s="96" t="s">
        <v>5869</v>
      </c>
      <c r="B6630" s="97" t="s">
        <v>4951</v>
      </c>
      <c r="C6630" s="98" t="s">
        <v>1649</v>
      </c>
      <c r="D6630" s="124"/>
      <c r="E6630" s="125"/>
      <c r="F6630" s="66" t="str">
        <f t="shared" si="694"/>
        <v>UN</v>
      </c>
      <c r="G6630" s="169">
        <f t="shared" si="695"/>
        <v>16</v>
      </c>
      <c r="H6630" s="186">
        <v>4.0000000000000001E-3</v>
      </c>
      <c r="I6630" s="169">
        <f t="shared" si="696"/>
        <v>6.4000000000000001E-2</v>
      </c>
    </row>
    <row r="6631" spans="1:9">
      <c r="A6631" s="96" t="s">
        <v>5869</v>
      </c>
      <c r="B6631" s="97" t="s">
        <v>4878</v>
      </c>
      <c r="C6631" s="98" t="s">
        <v>1462</v>
      </c>
      <c r="D6631" s="124"/>
      <c r="E6631" s="125"/>
      <c r="F6631" s="66" t="str">
        <f t="shared" si="694"/>
        <v>UN</v>
      </c>
      <c r="G6631" s="169">
        <f t="shared" si="695"/>
        <v>10.63</v>
      </c>
      <c r="H6631" s="102">
        <v>0.02</v>
      </c>
      <c r="I6631" s="169">
        <f t="shared" si="696"/>
        <v>0.21260000000000001</v>
      </c>
    </row>
    <row r="6632" spans="1:9">
      <c r="A6632" s="96" t="s">
        <v>5869</v>
      </c>
      <c r="B6632" s="183"/>
      <c r="C6632" s="59" t="s">
        <v>2710</v>
      </c>
      <c r="D6632" s="124"/>
      <c r="E6632" s="125"/>
      <c r="F6632" s="66" t="str">
        <f t="shared" si="694"/>
        <v>DET</v>
      </c>
      <c r="G6632" s="169">
        <f t="shared" si="695"/>
        <v>11.8</v>
      </c>
      <c r="H6632" s="169">
        <f>+VLOOKUP(C6632,$C$7896:$P$9810,7,FALSE)</f>
        <v>1.3</v>
      </c>
      <c r="I6632" s="169">
        <f t="shared" si="696"/>
        <v>15.340000000000002</v>
      </c>
    </row>
    <row r="6633" spans="1:9">
      <c r="A6633" s="96" t="s">
        <v>5869</v>
      </c>
      <c r="B6633" s="116" t="s">
        <v>4421</v>
      </c>
      <c r="C6633" s="117"/>
      <c r="D6633" s="118"/>
      <c r="E6633" s="118"/>
      <c r="F6633" s="119"/>
      <c r="G6633" s="120"/>
      <c r="H6633" s="121"/>
      <c r="I6633" s="134">
        <f>SUBTOTAL(9,I6621:I6632)</f>
        <v>16.763380000000002</v>
      </c>
    </row>
    <row r="6634" spans="1:9">
      <c r="A6634" s="96" t="s">
        <v>5869</v>
      </c>
      <c r="B6634" s="157"/>
      <c r="C6634" s="187"/>
      <c r="D6634" s="129"/>
      <c r="E6634" s="129"/>
      <c r="F6634" s="188"/>
      <c r="G6634" s="137"/>
      <c r="H6634" s="188"/>
      <c r="I6634" s="161"/>
    </row>
    <row r="6635" spans="1:9" ht="14.25">
      <c r="A6635" s="440" t="s">
        <v>5892</v>
      </c>
      <c r="B6635" s="108" t="s">
        <v>4800</v>
      </c>
      <c r="D6635" s="172"/>
    </row>
    <row r="6636" spans="1:9">
      <c r="A6636" s="96" t="s">
        <v>5869</v>
      </c>
    </row>
    <row r="6637" spans="1:9" ht="25.5">
      <c r="A6637" s="96" t="s">
        <v>5869</v>
      </c>
      <c r="B6637" s="90" t="s">
        <v>5562</v>
      </c>
      <c r="C6637" s="23" t="s">
        <v>1406</v>
      </c>
      <c r="D6637" s="124"/>
      <c r="E6637" s="125"/>
      <c r="F6637" s="24" t="s">
        <v>1407</v>
      </c>
      <c r="G6637" s="51" t="s">
        <v>2730</v>
      </c>
      <c r="H6637" s="24" t="s">
        <v>4415</v>
      </c>
      <c r="I6637" s="24" t="s">
        <v>1403</v>
      </c>
    </row>
    <row r="6638" spans="1:9">
      <c r="A6638" s="96" t="s">
        <v>5869</v>
      </c>
      <c r="B6638" s="97" t="s">
        <v>4884</v>
      </c>
      <c r="C6638" s="126" t="s">
        <v>520</v>
      </c>
      <c r="D6638" s="124"/>
      <c r="E6638" s="125"/>
      <c r="F6638" s="66" t="str">
        <f t="shared" ref="F6638:F6649" si="697">+VLOOKUP(C6638,$C$7896:$P$9810,4,FALSE)</f>
        <v>UN</v>
      </c>
      <c r="G6638" s="169">
        <f t="shared" ref="G6638:G6649" si="698">+VLOOKUP(C6638,$C$7896:$P$9810,13,FALSE)</f>
        <v>8.7499999999999994E-2</v>
      </c>
      <c r="H6638" s="180">
        <v>1</v>
      </c>
      <c r="I6638" s="169">
        <f t="shared" ref="I6638:I6649" si="699">G6638*H6638</f>
        <v>8.7499999999999994E-2</v>
      </c>
    </row>
    <row r="6639" spans="1:9">
      <c r="A6639" s="96" t="s">
        <v>5869</v>
      </c>
      <c r="B6639" s="97" t="s">
        <v>4879</v>
      </c>
      <c r="C6639" s="98" t="s">
        <v>545</v>
      </c>
      <c r="D6639" s="124"/>
      <c r="E6639" s="125"/>
      <c r="F6639" s="66" t="str">
        <f t="shared" si="697"/>
        <v>CM3</v>
      </c>
      <c r="G6639" s="169">
        <f t="shared" si="698"/>
        <v>8.6999999999999994E-3</v>
      </c>
      <c r="H6639" s="180">
        <v>10</v>
      </c>
      <c r="I6639" s="169">
        <f t="shared" si="699"/>
        <v>8.6999999999999994E-2</v>
      </c>
    </row>
    <row r="6640" spans="1:9">
      <c r="A6640" s="96" t="s">
        <v>5869</v>
      </c>
      <c r="B6640" s="97" t="s">
        <v>4881</v>
      </c>
      <c r="C6640" s="98" t="s">
        <v>546</v>
      </c>
      <c r="D6640" s="124"/>
      <c r="E6640" s="125"/>
      <c r="F6640" s="66" t="str">
        <f t="shared" si="697"/>
        <v>PQ</v>
      </c>
      <c r="G6640" s="169">
        <f t="shared" si="698"/>
        <v>15</v>
      </c>
      <c r="H6640" s="180">
        <v>5.0000000000000001E-3</v>
      </c>
      <c r="I6640" s="169">
        <f t="shared" si="699"/>
        <v>7.4999999999999997E-2</v>
      </c>
    </row>
    <row r="6641" spans="1:9">
      <c r="A6641" s="96" t="s">
        <v>5869</v>
      </c>
      <c r="B6641" s="97" t="s">
        <v>4944</v>
      </c>
      <c r="C6641" s="98" t="s">
        <v>1101</v>
      </c>
      <c r="D6641" s="81"/>
      <c r="E6641" s="66"/>
      <c r="F6641" s="66" t="str">
        <f t="shared" si="697"/>
        <v>UN</v>
      </c>
      <c r="G6641" s="169">
        <f t="shared" si="698"/>
        <v>0.3</v>
      </c>
      <c r="H6641" s="180">
        <v>1</v>
      </c>
      <c r="I6641" s="169">
        <f t="shared" si="699"/>
        <v>0.3</v>
      </c>
    </row>
    <row r="6642" spans="1:9">
      <c r="A6642" s="96" t="s">
        <v>5869</v>
      </c>
      <c r="B6642" s="97" t="s">
        <v>4951</v>
      </c>
      <c r="C6642" s="98" t="s">
        <v>5896</v>
      </c>
      <c r="D6642" s="111"/>
      <c r="E6642" s="173"/>
      <c r="F6642" s="66" t="str">
        <f t="shared" si="697"/>
        <v>UN</v>
      </c>
      <c r="G6642" s="169">
        <f t="shared" si="698"/>
        <v>1.22</v>
      </c>
      <c r="H6642" s="180">
        <v>5.0000000000000001E-3</v>
      </c>
      <c r="I6642" s="169">
        <f t="shared" si="699"/>
        <v>6.1000000000000004E-3</v>
      </c>
    </row>
    <row r="6643" spans="1:9">
      <c r="A6643" s="96" t="s">
        <v>5869</v>
      </c>
      <c r="B6643" s="97" t="s">
        <v>4956</v>
      </c>
      <c r="C6643" s="98" t="s">
        <v>323</v>
      </c>
      <c r="D6643" s="111"/>
      <c r="E6643" s="173"/>
      <c r="F6643" s="66" t="str">
        <f t="shared" si="697"/>
        <v>UN</v>
      </c>
      <c r="G6643" s="169">
        <f t="shared" si="698"/>
        <v>0.3</v>
      </c>
      <c r="H6643" s="180">
        <v>2E-3</v>
      </c>
      <c r="I6643" s="169">
        <f t="shared" si="699"/>
        <v>5.9999999999999995E-4</v>
      </c>
    </row>
    <row r="6644" spans="1:9">
      <c r="A6644" s="96" t="s">
        <v>5869</v>
      </c>
      <c r="B6644" s="97" t="s">
        <v>4953</v>
      </c>
      <c r="C6644" s="98" t="s">
        <v>1531</v>
      </c>
      <c r="D6644" s="111"/>
      <c r="E6644" s="173"/>
      <c r="F6644" s="66" t="str">
        <f t="shared" si="697"/>
        <v>FR</v>
      </c>
      <c r="G6644" s="169">
        <f t="shared" si="698"/>
        <v>3.04</v>
      </c>
      <c r="H6644" s="180">
        <v>2E-3</v>
      </c>
      <c r="I6644" s="169">
        <f t="shared" si="699"/>
        <v>6.0800000000000003E-3</v>
      </c>
    </row>
    <row r="6645" spans="1:9">
      <c r="A6645" s="96" t="s">
        <v>5869</v>
      </c>
      <c r="B6645" s="97" t="s">
        <v>4967</v>
      </c>
      <c r="C6645" s="98" t="s">
        <v>1510</v>
      </c>
      <c r="D6645" s="111"/>
      <c r="E6645" s="173"/>
      <c r="F6645" s="66" t="str">
        <f t="shared" si="697"/>
        <v>UN</v>
      </c>
      <c r="G6645" s="169">
        <f t="shared" si="698"/>
        <v>0.5625</v>
      </c>
      <c r="H6645" s="168">
        <v>1</v>
      </c>
      <c r="I6645" s="169">
        <f t="shared" si="699"/>
        <v>0.5625</v>
      </c>
    </row>
    <row r="6646" spans="1:9">
      <c r="A6646" s="96" t="s">
        <v>5869</v>
      </c>
      <c r="B6646" s="97" t="s">
        <v>4902</v>
      </c>
      <c r="C6646" s="131" t="s">
        <v>364</v>
      </c>
      <c r="D6646" s="111"/>
      <c r="E6646" s="173"/>
      <c r="F6646" s="66" t="str">
        <f t="shared" si="697"/>
        <v>ROL</v>
      </c>
      <c r="G6646" s="169">
        <f t="shared" si="698"/>
        <v>4.4000000000000004</v>
      </c>
      <c r="H6646" s="180">
        <v>5.0000000000000001E-3</v>
      </c>
      <c r="I6646" s="169">
        <f t="shared" si="699"/>
        <v>2.2000000000000002E-2</v>
      </c>
    </row>
    <row r="6647" spans="1:9">
      <c r="A6647" s="96" t="s">
        <v>5869</v>
      </c>
      <c r="B6647" s="97" t="s">
        <v>4951</v>
      </c>
      <c r="C6647" s="98" t="s">
        <v>1649</v>
      </c>
      <c r="D6647" s="124"/>
      <c r="E6647" s="125"/>
      <c r="F6647" s="66" t="str">
        <f t="shared" si="697"/>
        <v>UN</v>
      </c>
      <c r="G6647" s="169">
        <f t="shared" si="698"/>
        <v>16</v>
      </c>
      <c r="H6647" s="186">
        <v>4.0000000000000001E-3</v>
      </c>
      <c r="I6647" s="169">
        <f t="shared" si="699"/>
        <v>6.4000000000000001E-2</v>
      </c>
    </row>
    <row r="6648" spans="1:9">
      <c r="A6648" s="96" t="s">
        <v>5869</v>
      </c>
      <c r="B6648" s="97" t="s">
        <v>4878</v>
      </c>
      <c r="C6648" s="98" t="s">
        <v>1462</v>
      </c>
      <c r="D6648" s="124"/>
      <c r="E6648" s="125"/>
      <c r="F6648" s="66" t="str">
        <f t="shared" si="697"/>
        <v>UN</v>
      </c>
      <c r="G6648" s="169">
        <f t="shared" si="698"/>
        <v>10.63</v>
      </c>
      <c r="H6648" s="102">
        <v>0.02</v>
      </c>
      <c r="I6648" s="169">
        <f t="shared" si="699"/>
        <v>0.21260000000000001</v>
      </c>
    </row>
    <row r="6649" spans="1:9">
      <c r="A6649" s="96" t="s">
        <v>5869</v>
      </c>
      <c r="B6649" s="183"/>
      <c r="C6649" s="59" t="s">
        <v>2711</v>
      </c>
      <c r="D6649" s="124"/>
      <c r="E6649" s="125"/>
      <c r="F6649" s="66" t="str">
        <f t="shared" si="697"/>
        <v>DET</v>
      </c>
      <c r="G6649" s="169">
        <f t="shared" si="698"/>
        <v>21</v>
      </c>
      <c r="H6649" s="169">
        <f>+VLOOKUP(C6649,$C$7896:$P$9810,7,FALSE)</f>
        <v>1.3</v>
      </c>
      <c r="I6649" s="169">
        <f t="shared" si="699"/>
        <v>27.3</v>
      </c>
    </row>
    <row r="6650" spans="1:9">
      <c r="A6650" s="96" t="s">
        <v>5869</v>
      </c>
      <c r="B6650" s="116" t="s">
        <v>4421</v>
      </c>
      <c r="C6650" s="117"/>
      <c r="D6650" s="118"/>
      <c r="E6650" s="118"/>
      <c r="F6650" s="119"/>
      <c r="G6650" s="120"/>
      <c r="H6650" s="121"/>
      <c r="I6650" s="134">
        <f>SUBTOTAL(9,I6638:I6649)</f>
        <v>28.723379999999999</v>
      </c>
    </row>
    <row r="6651" spans="1:9">
      <c r="A6651" s="96" t="s">
        <v>5869</v>
      </c>
      <c r="B6651" s="157"/>
      <c r="C6651" s="187"/>
      <c r="D6651" s="129"/>
      <c r="E6651" s="129"/>
      <c r="F6651" s="188"/>
      <c r="G6651" s="137"/>
      <c r="H6651" s="188"/>
      <c r="I6651" s="161"/>
    </row>
    <row r="6652" spans="1:9" ht="14.25">
      <c r="A6652" s="440" t="s">
        <v>5892</v>
      </c>
      <c r="B6652" s="108" t="s">
        <v>4801</v>
      </c>
      <c r="D6652" s="172"/>
    </row>
    <row r="6653" spans="1:9">
      <c r="A6653" s="96" t="s">
        <v>5869</v>
      </c>
    </row>
    <row r="6654" spans="1:9" ht="25.5">
      <c r="A6654" s="96" t="s">
        <v>5869</v>
      </c>
      <c r="B6654" s="90" t="s">
        <v>5562</v>
      </c>
      <c r="C6654" s="23" t="s">
        <v>1406</v>
      </c>
      <c r="D6654" s="124"/>
      <c r="E6654" s="125"/>
      <c r="F6654" s="24" t="s">
        <v>1407</v>
      </c>
      <c r="G6654" s="51" t="s">
        <v>2730</v>
      </c>
      <c r="H6654" s="24" t="s">
        <v>4415</v>
      </c>
      <c r="I6654" s="24" t="s">
        <v>1403</v>
      </c>
    </row>
    <row r="6655" spans="1:9">
      <c r="A6655" s="96" t="s">
        <v>5869</v>
      </c>
      <c r="B6655" s="97" t="s">
        <v>4884</v>
      </c>
      <c r="C6655" s="126" t="s">
        <v>520</v>
      </c>
      <c r="D6655" s="124"/>
      <c r="E6655" s="125"/>
      <c r="F6655" s="66" t="str">
        <f t="shared" ref="F6655:F6666" si="700">+VLOOKUP(C6655,$C$7896:$P$9810,4,FALSE)</f>
        <v>UN</v>
      </c>
      <c r="G6655" s="169">
        <f t="shared" ref="G6655:G6666" si="701">+VLOOKUP(C6655,$C$7896:$P$9810,13,FALSE)</f>
        <v>8.7499999999999994E-2</v>
      </c>
      <c r="H6655" s="180">
        <v>1</v>
      </c>
      <c r="I6655" s="169">
        <f t="shared" ref="I6655:I6666" si="702">G6655*H6655</f>
        <v>8.7499999999999994E-2</v>
      </c>
    </row>
    <row r="6656" spans="1:9">
      <c r="A6656" s="96" t="s">
        <v>5869</v>
      </c>
      <c r="B6656" s="97" t="s">
        <v>4879</v>
      </c>
      <c r="C6656" s="98" t="s">
        <v>545</v>
      </c>
      <c r="D6656" s="124"/>
      <c r="E6656" s="125"/>
      <c r="F6656" s="66" t="str">
        <f t="shared" si="700"/>
        <v>CM3</v>
      </c>
      <c r="G6656" s="169">
        <f t="shared" si="701"/>
        <v>8.6999999999999994E-3</v>
      </c>
      <c r="H6656" s="180">
        <v>10</v>
      </c>
      <c r="I6656" s="169">
        <f t="shared" si="702"/>
        <v>8.6999999999999994E-2</v>
      </c>
    </row>
    <row r="6657" spans="1:9">
      <c r="A6657" s="96" t="s">
        <v>5869</v>
      </c>
      <c r="B6657" s="97" t="s">
        <v>4881</v>
      </c>
      <c r="C6657" s="98" t="s">
        <v>546</v>
      </c>
      <c r="D6657" s="124"/>
      <c r="E6657" s="125"/>
      <c r="F6657" s="66" t="str">
        <f t="shared" si="700"/>
        <v>PQ</v>
      </c>
      <c r="G6657" s="169">
        <f t="shared" si="701"/>
        <v>15</v>
      </c>
      <c r="H6657" s="180">
        <v>5.0000000000000001E-3</v>
      </c>
      <c r="I6657" s="169">
        <f t="shared" si="702"/>
        <v>7.4999999999999997E-2</v>
      </c>
    </row>
    <row r="6658" spans="1:9">
      <c r="A6658" s="96" t="s">
        <v>5869</v>
      </c>
      <c r="B6658" s="97" t="s">
        <v>4944</v>
      </c>
      <c r="C6658" s="98" t="s">
        <v>1101</v>
      </c>
      <c r="D6658" s="81"/>
      <c r="E6658" s="66"/>
      <c r="F6658" s="66" t="str">
        <f t="shared" si="700"/>
        <v>UN</v>
      </c>
      <c r="G6658" s="169">
        <f t="shared" si="701"/>
        <v>0.3</v>
      </c>
      <c r="H6658" s="180">
        <v>1</v>
      </c>
      <c r="I6658" s="169">
        <f t="shared" si="702"/>
        <v>0.3</v>
      </c>
    </row>
    <row r="6659" spans="1:9">
      <c r="A6659" s="96" t="s">
        <v>5869</v>
      </c>
      <c r="B6659" s="97" t="s">
        <v>4951</v>
      </c>
      <c r="C6659" s="98" t="s">
        <v>5896</v>
      </c>
      <c r="D6659" s="111"/>
      <c r="E6659" s="173"/>
      <c r="F6659" s="66" t="str">
        <f t="shared" si="700"/>
        <v>UN</v>
      </c>
      <c r="G6659" s="169">
        <f t="shared" si="701"/>
        <v>1.22</v>
      </c>
      <c r="H6659" s="180">
        <v>5.0000000000000001E-3</v>
      </c>
      <c r="I6659" s="169">
        <f t="shared" si="702"/>
        <v>6.1000000000000004E-3</v>
      </c>
    </row>
    <row r="6660" spans="1:9">
      <c r="A6660" s="96" t="s">
        <v>5869</v>
      </c>
      <c r="B6660" s="97" t="s">
        <v>4956</v>
      </c>
      <c r="C6660" s="98" t="s">
        <v>323</v>
      </c>
      <c r="D6660" s="111"/>
      <c r="E6660" s="173"/>
      <c r="F6660" s="66" t="str">
        <f t="shared" si="700"/>
        <v>UN</v>
      </c>
      <c r="G6660" s="169">
        <f t="shared" si="701"/>
        <v>0.3</v>
      </c>
      <c r="H6660" s="180">
        <v>2E-3</v>
      </c>
      <c r="I6660" s="169">
        <f t="shared" si="702"/>
        <v>5.9999999999999995E-4</v>
      </c>
    </row>
    <row r="6661" spans="1:9">
      <c r="A6661" s="96" t="s">
        <v>5869</v>
      </c>
      <c r="B6661" s="97" t="s">
        <v>4953</v>
      </c>
      <c r="C6661" s="98" t="s">
        <v>1531</v>
      </c>
      <c r="D6661" s="111"/>
      <c r="E6661" s="173"/>
      <c r="F6661" s="66" t="str">
        <f t="shared" si="700"/>
        <v>FR</v>
      </c>
      <c r="G6661" s="169">
        <f t="shared" si="701"/>
        <v>3.04</v>
      </c>
      <c r="H6661" s="180">
        <v>2E-3</v>
      </c>
      <c r="I6661" s="169">
        <f t="shared" si="702"/>
        <v>6.0800000000000003E-3</v>
      </c>
    </row>
    <row r="6662" spans="1:9">
      <c r="A6662" s="96" t="s">
        <v>5869</v>
      </c>
      <c r="B6662" s="97" t="s">
        <v>4967</v>
      </c>
      <c r="C6662" s="98" t="s">
        <v>1510</v>
      </c>
      <c r="D6662" s="111"/>
      <c r="E6662" s="173"/>
      <c r="F6662" s="66" t="str">
        <f t="shared" si="700"/>
        <v>UN</v>
      </c>
      <c r="G6662" s="169">
        <f t="shared" si="701"/>
        <v>0.5625</v>
      </c>
      <c r="H6662" s="168">
        <v>1</v>
      </c>
      <c r="I6662" s="169">
        <f t="shared" si="702"/>
        <v>0.5625</v>
      </c>
    </row>
    <row r="6663" spans="1:9">
      <c r="A6663" s="96" t="s">
        <v>5869</v>
      </c>
      <c r="B6663" s="97" t="s">
        <v>4902</v>
      </c>
      <c r="C6663" s="131" t="s">
        <v>364</v>
      </c>
      <c r="D6663" s="111"/>
      <c r="E6663" s="173"/>
      <c r="F6663" s="66" t="str">
        <f t="shared" si="700"/>
        <v>ROL</v>
      </c>
      <c r="G6663" s="169">
        <f t="shared" si="701"/>
        <v>4.4000000000000004</v>
      </c>
      <c r="H6663" s="180">
        <v>5.0000000000000001E-3</v>
      </c>
      <c r="I6663" s="169">
        <f t="shared" si="702"/>
        <v>2.2000000000000002E-2</v>
      </c>
    </row>
    <row r="6664" spans="1:9">
      <c r="A6664" s="96" t="s">
        <v>5869</v>
      </c>
      <c r="B6664" s="97" t="s">
        <v>4951</v>
      </c>
      <c r="C6664" s="98" t="s">
        <v>1649</v>
      </c>
      <c r="D6664" s="124"/>
      <c r="E6664" s="125"/>
      <c r="F6664" s="66" t="str">
        <f t="shared" si="700"/>
        <v>UN</v>
      </c>
      <c r="G6664" s="169">
        <f t="shared" si="701"/>
        <v>16</v>
      </c>
      <c r="H6664" s="186">
        <v>4.0000000000000001E-3</v>
      </c>
      <c r="I6664" s="169">
        <f t="shared" si="702"/>
        <v>6.4000000000000001E-2</v>
      </c>
    </row>
    <row r="6665" spans="1:9">
      <c r="A6665" s="96" t="s">
        <v>5869</v>
      </c>
      <c r="B6665" s="97" t="s">
        <v>4878</v>
      </c>
      <c r="C6665" s="98" t="s">
        <v>1462</v>
      </c>
      <c r="D6665" s="124"/>
      <c r="E6665" s="125"/>
      <c r="F6665" s="66" t="str">
        <f t="shared" si="700"/>
        <v>UN</v>
      </c>
      <c r="G6665" s="169">
        <f t="shared" si="701"/>
        <v>10.63</v>
      </c>
      <c r="H6665" s="102">
        <v>0.02</v>
      </c>
      <c r="I6665" s="169">
        <f t="shared" si="702"/>
        <v>0.21260000000000001</v>
      </c>
    </row>
    <row r="6666" spans="1:9">
      <c r="A6666" s="96" t="s">
        <v>5869</v>
      </c>
      <c r="B6666" s="183"/>
      <c r="C6666" s="59" t="s">
        <v>2712</v>
      </c>
      <c r="D6666" s="124"/>
      <c r="E6666" s="125"/>
      <c r="F6666" s="66" t="str">
        <f t="shared" si="700"/>
        <v>DET</v>
      </c>
      <c r="G6666" s="169">
        <f t="shared" si="701"/>
        <v>6.59</v>
      </c>
      <c r="H6666" s="169">
        <f>+VLOOKUP(C6666,$C$7896:$P$9810,7,FALSE)</f>
        <v>1.3</v>
      </c>
      <c r="I6666" s="169">
        <f t="shared" si="702"/>
        <v>8.5670000000000002</v>
      </c>
    </row>
    <row r="6667" spans="1:9">
      <c r="A6667" s="96" t="s">
        <v>5869</v>
      </c>
      <c r="B6667" s="116" t="s">
        <v>4421</v>
      </c>
      <c r="C6667" s="117"/>
      <c r="D6667" s="118"/>
      <c r="E6667" s="118"/>
      <c r="F6667" s="119"/>
      <c r="G6667" s="120"/>
      <c r="H6667" s="121"/>
      <c r="I6667" s="134">
        <f>SUBTOTAL(9,I6655:I6666)</f>
        <v>9.99038</v>
      </c>
    </row>
    <row r="6668" spans="1:9">
      <c r="A6668" s="96" t="s">
        <v>5869</v>
      </c>
      <c r="B6668" s="157"/>
      <c r="C6668" s="187"/>
      <c r="D6668" s="129"/>
      <c r="E6668" s="129"/>
      <c r="F6668" s="188"/>
      <c r="G6668" s="137"/>
      <c r="H6668" s="188"/>
      <c r="I6668" s="161"/>
    </row>
    <row r="6669" spans="1:9" ht="14.25">
      <c r="A6669" s="440" t="s">
        <v>5892</v>
      </c>
      <c r="B6669" s="108" t="s">
        <v>4802</v>
      </c>
      <c r="D6669" s="172"/>
    </row>
    <row r="6670" spans="1:9">
      <c r="A6670" s="96" t="s">
        <v>5869</v>
      </c>
    </row>
    <row r="6671" spans="1:9" ht="25.5">
      <c r="A6671" s="96" t="s">
        <v>5869</v>
      </c>
      <c r="B6671" s="90" t="s">
        <v>5562</v>
      </c>
      <c r="C6671" s="23" t="s">
        <v>1406</v>
      </c>
      <c r="D6671" s="124"/>
      <c r="E6671" s="125"/>
      <c r="F6671" s="24" t="s">
        <v>1407</v>
      </c>
      <c r="G6671" s="51" t="s">
        <v>2730</v>
      </c>
      <c r="H6671" s="24" t="s">
        <v>4415</v>
      </c>
      <c r="I6671" s="24" t="s">
        <v>1403</v>
      </c>
    </row>
    <row r="6672" spans="1:9">
      <c r="A6672" s="96" t="s">
        <v>5869</v>
      </c>
      <c r="B6672" s="97" t="s">
        <v>4884</v>
      </c>
      <c r="C6672" s="126" t="s">
        <v>520</v>
      </c>
      <c r="D6672" s="124"/>
      <c r="E6672" s="125"/>
      <c r="F6672" s="66" t="str">
        <f t="shared" ref="F6672:F6683" si="703">+VLOOKUP(C6672,$C$7896:$P$9810,4,FALSE)</f>
        <v>UN</v>
      </c>
      <c r="G6672" s="169">
        <f t="shared" ref="G6672:G6683" si="704">+VLOOKUP(C6672,$C$7896:$P$9810,13,FALSE)</f>
        <v>8.7499999999999994E-2</v>
      </c>
      <c r="H6672" s="180">
        <v>1</v>
      </c>
      <c r="I6672" s="169">
        <f t="shared" ref="I6672:I6683" si="705">G6672*H6672</f>
        <v>8.7499999999999994E-2</v>
      </c>
    </row>
    <row r="6673" spans="1:9">
      <c r="A6673" s="96" t="s">
        <v>5869</v>
      </c>
      <c r="B6673" s="97" t="s">
        <v>4879</v>
      </c>
      <c r="C6673" s="98" t="s">
        <v>545</v>
      </c>
      <c r="D6673" s="124"/>
      <c r="E6673" s="125"/>
      <c r="F6673" s="66" t="str">
        <f t="shared" si="703"/>
        <v>CM3</v>
      </c>
      <c r="G6673" s="169">
        <f t="shared" si="704"/>
        <v>8.6999999999999994E-3</v>
      </c>
      <c r="H6673" s="180">
        <v>10</v>
      </c>
      <c r="I6673" s="169">
        <f t="shared" si="705"/>
        <v>8.6999999999999994E-2</v>
      </c>
    </row>
    <row r="6674" spans="1:9">
      <c r="A6674" s="96" t="s">
        <v>5869</v>
      </c>
      <c r="B6674" s="97" t="s">
        <v>4881</v>
      </c>
      <c r="C6674" s="98" t="s">
        <v>546</v>
      </c>
      <c r="D6674" s="124"/>
      <c r="E6674" s="125"/>
      <c r="F6674" s="66" t="str">
        <f t="shared" si="703"/>
        <v>PQ</v>
      </c>
      <c r="G6674" s="169">
        <f t="shared" si="704"/>
        <v>15</v>
      </c>
      <c r="H6674" s="180">
        <v>5.0000000000000001E-3</v>
      </c>
      <c r="I6674" s="169">
        <f t="shared" si="705"/>
        <v>7.4999999999999997E-2</v>
      </c>
    </row>
    <row r="6675" spans="1:9">
      <c r="A6675" s="96" t="s">
        <v>5869</v>
      </c>
      <c r="B6675" s="97" t="s">
        <v>4944</v>
      </c>
      <c r="C6675" s="98" t="s">
        <v>1101</v>
      </c>
      <c r="D6675" s="81"/>
      <c r="E6675" s="66"/>
      <c r="F6675" s="66" t="str">
        <f t="shared" si="703"/>
        <v>UN</v>
      </c>
      <c r="G6675" s="169">
        <f t="shared" si="704"/>
        <v>0.3</v>
      </c>
      <c r="H6675" s="180">
        <v>1</v>
      </c>
      <c r="I6675" s="169">
        <f t="shared" si="705"/>
        <v>0.3</v>
      </c>
    </row>
    <row r="6676" spans="1:9">
      <c r="A6676" s="96" t="s">
        <v>5869</v>
      </c>
      <c r="B6676" s="97" t="s">
        <v>4951</v>
      </c>
      <c r="C6676" s="98" t="s">
        <v>5896</v>
      </c>
      <c r="D6676" s="111"/>
      <c r="E6676" s="173"/>
      <c r="F6676" s="66" t="str">
        <f t="shared" si="703"/>
        <v>UN</v>
      </c>
      <c r="G6676" s="169">
        <f t="shared" si="704"/>
        <v>1.22</v>
      </c>
      <c r="H6676" s="180">
        <v>5.0000000000000001E-3</v>
      </c>
      <c r="I6676" s="169">
        <f t="shared" si="705"/>
        <v>6.1000000000000004E-3</v>
      </c>
    </row>
    <row r="6677" spans="1:9">
      <c r="A6677" s="96" t="s">
        <v>5869</v>
      </c>
      <c r="B6677" s="97" t="s">
        <v>4956</v>
      </c>
      <c r="C6677" s="98" t="s">
        <v>323</v>
      </c>
      <c r="D6677" s="111"/>
      <c r="E6677" s="173"/>
      <c r="F6677" s="66" t="str">
        <f t="shared" si="703"/>
        <v>UN</v>
      </c>
      <c r="G6677" s="169">
        <f t="shared" si="704"/>
        <v>0.3</v>
      </c>
      <c r="H6677" s="180">
        <v>2E-3</v>
      </c>
      <c r="I6677" s="169">
        <f t="shared" si="705"/>
        <v>5.9999999999999995E-4</v>
      </c>
    </row>
    <row r="6678" spans="1:9">
      <c r="A6678" s="96" t="s">
        <v>5869</v>
      </c>
      <c r="B6678" s="97" t="s">
        <v>4953</v>
      </c>
      <c r="C6678" s="98" t="s">
        <v>1531</v>
      </c>
      <c r="D6678" s="111"/>
      <c r="E6678" s="173"/>
      <c r="F6678" s="66" t="str">
        <f t="shared" si="703"/>
        <v>FR</v>
      </c>
      <c r="G6678" s="169">
        <f t="shared" si="704"/>
        <v>3.04</v>
      </c>
      <c r="H6678" s="180">
        <v>2E-3</v>
      </c>
      <c r="I6678" s="169">
        <f t="shared" si="705"/>
        <v>6.0800000000000003E-3</v>
      </c>
    </row>
    <row r="6679" spans="1:9">
      <c r="A6679" s="96" t="s">
        <v>5869</v>
      </c>
      <c r="B6679" s="97" t="s">
        <v>4967</v>
      </c>
      <c r="C6679" s="98" t="s">
        <v>1510</v>
      </c>
      <c r="D6679" s="111"/>
      <c r="E6679" s="173"/>
      <c r="F6679" s="66" t="str">
        <f t="shared" si="703"/>
        <v>UN</v>
      </c>
      <c r="G6679" s="169">
        <f t="shared" si="704"/>
        <v>0.5625</v>
      </c>
      <c r="H6679" s="168">
        <v>1</v>
      </c>
      <c r="I6679" s="169">
        <f t="shared" si="705"/>
        <v>0.5625</v>
      </c>
    </row>
    <row r="6680" spans="1:9">
      <c r="A6680" s="96" t="s">
        <v>5869</v>
      </c>
      <c r="B6680" s="97" t="s">
        <v>4902</v>
      </c>
      <c r="C6680" s="131" t="s">
        <v>364</v>
      </c>
      <c r="D6680" s="111"/>
      <c r="E6680" s="173"/>
      <c r="F6680" s="66" t="str">
        <f t="shared" si="703"/>
        <v>ROL</v>
      </c>
      <c r="G6680" s="169">
        <f t="shared" si="704"/>
        <v>4.4000000000000004</v>
      </c>
      <c r="H6680" s="180">
        <v>5.0000000000000001E-3</v>
      </c>
      <c r="I6680" s="169">
        <f t="shared" si="705"/>
        <v>2.2000000000000002E-2</v>
      </c>
    </row>
    <row r="6681" spans="1:9">
      <c r="A6681" s="96" t="s">
        <v>5869</v>
      </c>
      <c r="B6681" s="97" t="s">
        <v>4951</v>
      </c>
      <c r="C6681" s="98" t="s">
        <v>1649</v>
      </c>
      <c r="D6681" s="124"/>
      <c r="E6681" s="125"/>
      <c r="F6681" s="66" t="str">
        <f t="shared" si="703"/>
        <v>UN</v>
      </c>
      <c r="G6681" s="169">
        <f t="shared" si="704"/>
        <v>16</v>
      </c>
      <c r="H6681" s="186">
        <v>4.0000000000000001E-3</v>
      </c>
      <c r="I6681" s="169">
        <f t="shared" si="705"/>
        <v>6.4000000000000001E-2</v>
      </c>
    </row>
    <row r="6682" spans="1:9">
      <c r="A6682" s="96" t="s">
        <v>5869</v>
      </c>
      <c r="B6682" s="97" t="s">
        <v>4878</v>
      </c>
      <c r="C6682" s="98" t="s">
        <v>1462</v>
      </c>
      <c r="D6682" s="124"/>
      <c r="E6682" s="125"/>
      <c r="F6682" s="66" t="str">
        <f t="shared" si="703"/>
        <v>UN</v>
      </c>
      <c r="G6682" s="169">
        <f t="shared" si="704"/>
        <v>10.63</v>
      </c>
      <c r="H6682" s="102">
        <v>0.02</v>
      </c>
      <c r="I6682" s="169">
        <f t="shared" si="705"/>
        <v>0.21260000000000001</v>
      </c>
    </row>
    <row r="6683" spans="1:9">
      <c r="A6683" s="96" t="s">
        <v>5869</v>
      </c>
      <c r="B6683" s="183"/>
      <c r="C6683" s="59" t="s">
        <v>2713</v>
      </c>
      <c r="D6683" s="124"/>
      <c r="E6683" s="125"/>
      <c r="F6683" s="66" t="str">
        <f t="shared" si="703"/>
        <v>DET</v>
      </c>
      <c r="G6683" s="169">
        <f t="shared" si="704"/>
        <v>6.42</v>
      </c>
      <c r="H6683" s="169">
        <f>+VLOOKUP(C6683,$C$7896:$P$9810,7,FALSE)</f>
        <v>1.3</v>
      </c>
      <c r="I6683" s="169">
        <f t="shared" si="705"/>
        <v>8.3460000000000001</v>
      </c>
    </row>
    <row r="6684" spans="1:9">
      <c r="A6684" s="96" t="s">
        <v>5869</v>
      </c>
      <c r="B6684" s="116" t="s">
        <v>4421</v>
      </c>
      <c r="C6684" s="117"/>
      <c r="D6684" s="118"/>
      <c r="E6684" s="118"/>
      <c r="F6684" s="119"/>
      <c r="G6684" s="120"/>
      <c r="H6684" s="121"/>
      <c r="I6684" s="134">
        <f>SUBTOTAL(9,I6672:I6683)</f>
        <v>9.76938</v>
      </c>
    </row>
    <row r="6685" spans="1:9">
      <c r="A6685" s="96" t="s">
        <v>5869</v>
      </c>
      <c r="B6685" s="157"/>
      <c r="C6685" s="187"/>
      <c r="D6685" s="129"/>
      <c r="E6685" s="129"/>
      <c r="F6685" s="188"/>
      <c r="G6685" s="137"/>
      <c r="H6685" s="188"/>
      <c r="I6685" s="161"/>
    </row>
    <row r="6686" spans="1:9" ht="14.25">
      <c r="A6686" s="440" t="s">
        <v>5892</v>
      </c>
      <c r="B6686" s="108" t="s">
        <v>3578</v>
      </c>
      <c r="D6686" s="172"/>
    </row>
    <row r="6687" spans="1:9">
      <c r="A6687" s="96" t="s">
        <v>5869</v>
      </c>
    </row>
    <row r="6688" spans="1:9" ht="25.5">
      <c r="A6688" s="96" t="s">
        <v>5869</v>
      </c>
      <c r="B6688" s="90" t="s">
        <v>5562</v>
      </c>
      <c r="C6688" s="23" t="s">
        <v>1406</v>
      </c>
      <c r="D6688" s="124"/>
      <c r="E6688" s="125"/>
      <c r="F6688" s="24" t="s">
        <v>1407</v>
      </c>
      <c r="G6688" s="51" t="s">
        <v>2730</v>
      </c>
      <c r="H6688" s="24" t="s">
        <v>4415</v>
      </c>
      <c r="I6688" s="24" t="s">
        <v>1403</v>
      </c>
    </row>
    <row r="6689" spans="1:9">
      <c r="A6689" s="96" t="s">
        <v>5869</v>
      </c>
      <c r="B6689" s="97" t="s">
        <v>4884</v>
      </c>
      <c r="C6689" s="126" t="s">
        <v>520</v>
      </c>
      <c r="D6689" s="124"/>
      <c r="E6689" s="125"/>
      <c r="F6689" s="66" t="str">
        <f t="shared" ref="F6689:F6700" si="706">+VLOOKUP(C6689,$C$7896:$P$9810,4,FALSE)</f>
        <v>UN</v>
      </c>
      <c r="G6689" s="169">
        <f t="shared" ref="G6689:G6700" si="707">+VLOOKUP(C6689,$C$7896:$P$9810,13,FALSE)</f>
        <v>8.7499999999999994E-2</v>
      </c>
      <c r="H6689" s="180">
        <v>1</v>
      </c>
      <c r="I6689" s="169">
        <f t="shared" ref="I6689:I6700" si="708">G6689*H6689</f>
        <v>8.7499999999999994E-2</v>
      </c>
    </row>
    <row r="6690" spans="1:9">
      <c r="A6690" s="96" t="s">
        <v>5869</v>
      </c>
      <c r="B6690" s="97" t="s">
        <v>4879</v>
      </c>
      <c r="C6690" s="98" t="s">
        <v>545</v>
      </c>
      <c r="D6690" s="124"/>
      <c r="E6690" s="125"/>
      <c r="F6690" s="66" t="str">
        <f t="shared" si="706"/>
        <v>CM3</v>
      </c>
      <c r="G6690" s="169">
        <f t="shared" si="707"/>
        <v>8.6999999999999994E-3</v>
      </c>
      <c r="H6690" s="180">
        <v>10</v>
      </c>
      <c r="I6690" s="169">
        <f t="shared" si="708"/>
        <v>8.6999999999999994E-2</v>
      </c>
    </row>
    <row r="6691" spans="1:9">
      <c r="A6691" s="96" t="s">
        <v>5869</v>
      </c>
      <c r="B6691" s="97" t="s">
        <v>4881</v>
      </c>
      <c r="C6691" s="98" t="s">
        <v>546</v>
      </c>
      <c r="D6691" s="124"/>
      <c r="E6691" s="125"/>
      <c r="F6691" s="66" t="str">
        <f t="shared" si="706"/>
        <v>PQ</v>
      </c>
      <c r="G6691" s="169">
        <f t="shared" si="707"/>
        <v>15</v>
      </c>
      <c r="H6691" s="180">
        <v>5.0000000000000001E-3</v>
      </c>
      <c r="I6691" s="169">
        <f t="shared" si="708"/>
        <v>7.4999999999999997E-2</v>
      </c>
    </row>
    <row r="6692" spans="1:9">
      <c r="A6692" s="96" t="s">
        <v>5869</v>
      </c>
      <c r="B6692" s="97" t="s">
        <v>4944</v>
      </c>
      <c r="C6692" s="98" t="s">
        <v>1101</v>
      </c>
      <c r="D6692" s="81"/>
      <c r="E6692" s="66"/>
      <c r="F6692" s="66" t="str">
        <f t="shared" si="706"/>
        <v>UN</v>
      </c>
      <c r="G6692" s="169">
        <f t="shared" si="707"/>
        <v>0.3</v>
      </c>
      <c r="H6692" s="180">
        <v>1</v>
      </c>
      <c r="I6692" s="169">
        <f t="shared" si="708"/>
        <v>0.3</v>
      </c>
    </row>
    <row r="6693" spans="1:9">
      <c r="A6693" s="96" t="s">
        <v>5869</v>
      </c>
      <c r="B6693" s="97" t="s">
        <v>4951</v>
      </c>
      <c r="C6693" s="98" t="s">
        <v>5896</v>
      </c>
      <c r="D6693" s="111"/>
      <c r="E6693" s="173"/>
      <c r="F6693" s="66" t="str">
        <f t="shared" si="706"/>
        <v>UN</v>
      </c>
      <c r="G6693" s="169">
        <f t="shared" si="707"/>
        <v>1.22</v>
      </c>
      <c r="H6693" s="180">
        <v>5.0000000000000001E-3</v>
      </c>
      <c r="I6693" s="169">
        <f t="shared" si="708"/>
        <v>6.1000000000000004E-3</v>
      </c>
    </row>
    <row r="6694" spans="1:9">
      <c r="A6694" s="96" t="s">
        <v>5869</v>
      </c>
      <c r="B6694" s="97" t="s">
        <v>4956</v>
      </c>
      <c r="C6694" s="98" t="s">
        <v>323</v>
      </c>
      <c r="D6694" s="111"/>
      <c r="E6694" s="173"/>
      <c r="F6694" s="66" t="str">
        <f t="shared" si="706"/>
        <v>UN</v>
      </c>
      <c r="G6694" s="169">
        <f t="shared" si="707"/>
        <v>0.3</v>
      </c>
      <c r="H6694" s="180">
        <v>2E-3</v>
      </c>
      <c r="I6694" s="169">
        <f t="shared" si="708"/>
        <v>5.9999999999999995E-4</v>
      </c>
    </row>
    <row r="6695" spans="1:9">
      <c r="A6695" s="96" t="s">
        <v>5869</v>
      </c>
      <c r="B6695" s="97" t="s">
        <v>4953</v>
      </c>
      <c r="C6695" s="98" t="s">
        <v>1531</v>
      </c>
      <c r="D6695" s="111"/>
      <c r="E6695" s="173"/>
      <c r="F6695" s="66" t="str">
        <f t="shared" si="706"/>
        <v>FR</v>
      </c>
      <c r="G6695" s="169">
        <f t="shared" si="707"/>
        <v>3.04</v>
      </c>
      <c r="H6695" s="180">
        <v>2E-3</v>
      </c>
      <c r="I6695" s="169">
        <f t="shared" si="708"/>
        <v>6.0800000000000003E-3</v>
      </c>
    </row>
    <row r="6696" spans="1:9">
      <c r="A6696" s="96" t="s">
        <v>5869</v>
      </c>
      <c r="B6696" s="97" t="s">
        <v>4967</v>
      </c>
      <c r="C6696" s="98" t="s">
        <v>1510</v>
      </c>
      <c r="D6696" s="111"/>
      <c r="E6696" s="173"/>
      <c r="F6696" s="66" t="str">
        <f t="shared" si="706"/>
        <v>UN</v>
      </c>
      <c r="G6696" s="169">
        <f t="shared" si="707"/>
        <v>0.5625</v>
      </c>
      <c r="H6696" s="168">
        <v>1</v>
      </c>
      <c r="I6696" s="169">
        <f t="shared" si="708"/>
        <v>0.5625</v>
      </c>
    </row>
    <row r="6697" spans="1:9">
      <c r="A6697" s="96" t="s">
        <v>5869</v>
      </c>
      <c r="B6697" s="97" t="s">
        <v>4902</v>
      </c>
      <c r="C6697" s="131" t="s">
        <v>364</v>
      </c>
      <c r="D6697" s="111"/>
      <c r="E6697" s="173"/>
      <c r="F6697" s="66" t="str">
        <f t="shared" si="706"/>
        <v>ROL</v>
      </c>
      <c r="G6697" s="169">
        <f t="shared" si="707"/>
        <v>4.4000000000000004</v>
      </c>
      <c r="H6697" s="180">
        <v>5.0000000000000001E-3</v>
      </c>
      <c r="I6697" s="169">
        <f t="shared" si="708"/>
        <v>2.2000000000000002E-2</v>
      </c>
    </row>
    <row r="6698" spans="1:9">
      <c r="A6698" s="96" t="s">
        <v>5869</v>
      </c>
      <c r="B6698" s="97" t="s">
        <v>4951</v>
      </c>
      <c r="C6698" s="98" t="s">
        <v>1649</v>
      </c>
      <c r="D6698" s="124"/>
      <c r="E6698" s="125"/>
      <c r="F6698" s="66" t="str">
        <f t="shared" si="706"/>
        <v>UN</v>
      </c>
      <c r="G6698" s="169">
        <f t="shared" si="707"/>
        <v>16</v>
      </c>
      <c r="H6698" s="186">
        <v>4.0000000000000001E-3</v>
      </c>
      <c r="I6698" s="169">
        <f t="shared" si="708"/>
        <v>6.4000000000000001E-2</v>
      </c>
    </row>
    <row r="6699" spans="1:9">
      <c r="A6699" s="96" t="s">
        <v>5869</v>
      </c>
      <c r="B6699" s="97" t="s">
        <v>4878</v>
      </c>
      <c r="C6699" s="98" t="s">
        <v>1462</v>
      </c>
      <c r="D6699" s="124"/>
      <c r="E6699" s="125"/>
      <c r="F6699" s="66" t="str">
        <f t="shared" si="706"/>
        <v>UN</v>
      </c>
      <c r="G6699" s="169">
        <f t="shared" si="707"/>
        <v>10.63</v>
      </c>
      <c r="H6699" s="102">
        <v>0.02</v>
      </c>
      <c r="I6699" s="169">
        <f t="shared" si="708"/>
        <v>0.21260000000000001</v>
      </c>
    </row>
    <row r="6700" spans="1:9">
      <c r="A6700" s="96" t="s">
        <v>5869</v>
      </c>
      <c r="B6700" s="183"/>
      <c r="C6700" s="59" t="s">
        <v>2714</v>
      </c>
      <c r="D6700" s="124"/>
      <c r="E6700" s="125"/>
      <c r="F6700" s="66" t="str">
        <f t="shared" si="706"/>
        <v>DET</v>
      </c>
      <c r="G6700" s="169">
        <f t="shared" si="707"/>
        <v>8</v>
      </c>
      <c r="H6700" s="169">
        <f>+VLOOKUP(C6700,$C$7896:$P$9810,7,FALSE)</f>
        <v>1.3</v>
      </c>
      <c r="I6700" s="169">
        <f t="shared" si="708"/>
        <v>10.4</v>
      </c>
    </row>
    <row r="6701" spans="1:9">
      <c r="A6701" s="96" t="s">
        <v>5869</v>
      </c>
      <c r="B6701" s="116" t="s">
        <v>4421</v>
      </c>
      <c r="C6701" s="117"/>
      <c r="D6701" s="118"/>
      <c r="E6701" s="118"/>
      <c r="F6701" s="119"/>
      <c r="G6701" s="120"/>
      <c r="H6701" s="121"/>
      <c r="I6701" s="134">
        <f>SUBTOTAL(9,I6689:I6700)</f>
        <v>11.82338</v>
      </c>
    </row>
    <row r="6702" spans="1:9">
      <c r="A6702" s="96" t="s">
        <v>5869</v>
      </c>
      <c r="B6702" s="157"/>
      <c r="C6702" s="187"/>
      <c r="D6702" s="129"/>
      <c r="E6702" s="129"/>
      <c r="F6702" s="188"/>
      <c r="G6702" s="137"/>
      <c r="H6702" s="188"/>
      <c r="I6702" s="161"/>
    </row>
    <row r="6703" spans="1:9" ht="14.25">
      <c r="A6703" s="440" t="s">
        <v>5892</v>
      </c>
      <c r="B6703" s="108" t="s">
        <v>3579</v>
      </c>
      <c r="D6703" s="172"/>
    </row>
    <row r="6704" spans="1:9">
      <c r="A6704" s="96" t="s">
        <v>5869</v>
      </c>
      <c r="B6704" s="108"/>
    </row>
    <row r="6705" spans="1:9" ht="25.5">
      <c r="A6705" s="96" t="s">
        <v>5869</v>
      </c>
      <c r="B6705" s="90" t="s">
        <v>5562</v>
      </c>
      <c r="C6705" s="23" t="s">
        <v>1406</v>
      </c>
      <c r="D6705" s="124"/>
      <c r="E6705" s="125"/>
      <c r="F6705" s="24" t="s">
        <v>1407</v>
      </c>
      <c r="G6705" s="51" t="s">
        <v>2730</v>
      </c>
      <c r="H6705" s="24" t="s">
        <v>4415</v>
      </c>
      <c r="I6705" s="24" t="s">
        <v>1403</v>
      </c>
    </row>
    <row r="6706" spans="1:9">
      <c r="A6706" s="96" t="s">
        <v>5869</v>
      </c>
      <c r="B6706" s="97" t="s">
        <v>4884</v>
      </c>
      <c r="C6706" s="126" t="s">
        <v>520</v>
      </c>
      <c r="D6706" s="124"/>
      <c r="E6706" s="125"/>
      <c r="F6706" s="66" t="str">
        <f t="shared" ref="F6706:F6717" si="709">+VLOOKUP(C6706,$C$7896:$P$9810,4,FALSE)</f>
        <v>UN</v>
      </c>
      <c r="G6706" s="169">
        <f t="shared" ref="G6706:G6717" si="710">+VLOOKUP(C6706,$C$7896:$P$9810,13,FALSE)</f>
        <v>8.7499999999999994E-2</v>
      </c>
      <c r="H6706" s="180">
        <v>1</v>
      </c>
      <c r="I6706" s="169">
        <f t="shared" ref="I6706:I6717" si="711">G6706*H6706</f>
        <v>8.7499999999999994E-2</v>
      </c>
    </row>
    <row r="6707" spans="1:9">
      <c r="A6707" s="96" t="s">
        <v>5869</v>
      </c>
      <c r="B6707" s="97" t="s">
        <v>4879</v>
      </c>
      <c r="C6707" s="98" t="s">
        <v>545</v>
      </c>
      <c r="D6707" s="124"/>
      <c r="E6707" s="125"/>
      <c r="F6707" s="66" t="str">
        <f t="shared" si="709"/>
        <v>CM3</v>
      </c>
      <c r="G6707" s="169">
        <f t="shared" si="710"/>
        <v>8.6999999999999994E-3</v>
      </c>
      <c r="H6707" s="180">
        <v>10</v>
      </c>
      <c r="I6707" s="169">
        <f t="shared" si="711"/>
        <v>8.6999999999999994E-2</v>
      </c>
    </row>
    <row r="6708" spans="1:9">
      <c r="A6708" s="96" t="s">
        <v>5869</v>
      </c>
      <c r="B6708" s="97" t="s">
        <v>4881</v>
      </c>
      <c r="C6708" s="98" t="s">
        <v>546</v>
      </c>
      <c r="D6708" s="124"/>
      <c r="E6708" s="125"/>
      <c r="F6708" s="66" t="str">
        <f t="shared" si="709"/>
        <v>PQ</v>
      </c>
      <c r="G6708" s="169">
        <f t="shared" si="710"/>
        <v>15</v>
      </c>
      <c r="H6708" s="180">
        <v>5.0000000000000001E-3</v>
      </c>
      <c r="I6708" s="169">
        <f t="shared" si="711"/>
        <v>7.4999999999999997E-2</v>
      </c>
    </row>
    <row r="6709" spans="1:9">
      <c r="A6709" s="96" t="s">
        <v>5869</v>
      </c>
      <c r="B6709" s="97" t="s">
        <v>4944</v>
      </c>
      <c r="C6709" s="98" t="s">
        <v>1101</v>
      </c>
      <c r="D6709" s="81"/>
      <c r="E6709" s="66"/>
      <c r="F6709" s="66" t="str">
        <f t="shared" si="709"/>
        <v>UN</v>
      </c>
      <c r="G6709" s="169">
        <f t="shared" si="710"/>
        <v>0.3</v>
      </c>
      <c r="H6709" s="180">
        <v>1</v>
      </c>
      <c r="I6709" s="169">
        <f t="shared" si="711"/>
        <v>0.3</v>
      </c>
    </row>
    <row r="6710" spans="1:9">
      <c r="A6710" s="96" t="s">
        <v>5869</v>
      </c>
      <c r="B6710" s="97" t="s">
        <v>4951</v>
      </c>
      <c r="C6710" s="98" t="s">
        <v>5896</v>
      </c>
      <c r="D6710" s="111"/>
      <c r="E6710" s="173"/>
      <c r="F6710" s="66" t="str">
        <f t="shared" si="709"/>
        <v>UN</v>
      </c>
      <c r="G6710" s="169">
        <f t="shared" si="710"/>
        <v>1.22</v>
      </c>
      <c r="H6710" s="180">
        <v>5.0000000000000001E-3</v>
      </c>
      <c r="I6710" s="169">
        <f t="shared" si="711"/>
        <v>6.1000000000000004E-3</v>
      </c>
    </row>
    <row r="6711" spans="1:9">
      <c r="A6711" s="96" t="s">
        <v>5869</v>
      </c>
      <c r="B6711" s="97" t="s">
        <v>4956</v>
      </c>
      <c r="C6711" s="98" t="s">
        <v>323</v>
      </c>
      <c r="D6711" s="111"/>
      <c r="E6711" s="173"/>
      <c r="F6711" s="66" t="str">
        <f t="shared" si="709"/>
        <v>UN</v>
      </c>
      <c r="G6711" s="169">
        <f t="shared" si="710"/>
        <v>0.3</v>
      </c>
      <c r="H6711" s="180">
        <v>2E-3</v>
      </c>
      <c r="I6711" s="169">
        <f t="shared" si="711"/>
        <v>5.9999999999999995E-4</v>
      </c>
    </row>
    <row r="6712" spans="1:9">
      <c r="A6712" s="96" t="s">
        <v>5869</v>
      </c>
      <c r="B6712" s="97" t="s">
        <v>4953</v>
      </c>
      <c r="C6712" s="98" t="s">
        <v>1531</v>
      </c>
      <c r="D6712" s="111"/>
      <c r="E6712" s="173"/>
      <c r="F6712" s="66" t="str">
        <f t="shared" si="709"/>
        <v>FR</v>
      </c>
      <c r="G6712" s="169">
        <f t="shared" si="710"/>
        <v>3.04</v>
      </c>
      <c r="H6712" s="180">
        <v>2E-3</v>
      </c>
      <c r="I6712" s="169">
        <f t="shared" si="711"/>
        <v>6.0800000000000003E-3</v>
      </c>
    </row>
    <row r="6713" spans="1:9">
      <c r="A6713" s="96" t="s">
        <v>5869</v>
      </c>
      <c r="B6713" s="97" t="s">
        <v>4967</v>
      </c>
      <c r="C6713" s="98" t="s">
        <v>1510</v>
      </c>
      <c r="D6713" s="111"/>
      <c r="E6713" s="173"/>
      <c r="F6713" s="66" t="str">
        <f t="shared" si="709"/>
        <v>UN</v>
      </c>
      <c r="G6713" s="169">
        <f t="shared" si="710"/>
        <v>0.5625</v>
      </c>
      <c r="H6713" s="168">
        <v>1</v>
      </c>
      <c r="I6713" s="169">
        <f t="shared" si="711"/>
        <v>0.5625</v>
      </c>
    </row>
    <row r="6714" spans="1:9">
      <c r="A6714" s="96" t="s">
        <v>5869</v>
      </c>
      <c r="B6714" s="97" t="s">
        <v>4902</v>
      </c>
      <c r="C6714" s="131" t="s">
        <v>364</v>
      </c>
      <c r="D6714" s="111"/>
      <c r="E6714" s="173"/>
      <c r="F6714" s="66" t="str">
        <f t="shared" si="709"/>
        <v>ROL</v>
      </c>
      <c r="G6714" s="169">
        <f t="shared" si="710"/>
        <v>4.4000000000000004</v>
      </c>
      <c r="H6714" s="180">
        <v>5.0000000000000001E-3</v>
      </c>
      <c r="I6714" s="169">
        <f t="shared" si="711"/>
        <v>2.2000000000000002E-2</v>
      </c>
    </row>
    <row r="6715" spans="1:9">
      <c r="A6715" s="96" t="s">
        <v>5869</v>
      </c>
      <c r="B6715" s="97" t="s">
        <v>4951</v>
      </c>
      <c r="C6715" s="98" t="s">
        <v>1649</v>
      </c>
      <c r="D6715" s="124"/>
      <c r="E6715" s="125"/>
      <c r="F6715" s="66" t="str">
        <f t="shared" si="709"/>
        <v>UN</v>
      </c>
      <c r="G6715" s="169">
        <f t="shared" si="710"/>
        <v>16</v>
      </c>
      <c r="H6715" s="186">
        <v>4.0000000000000001E-3</v>
      </c>
      <c r="I6715" s="169">
        <f t="shared" si="711"/>
        <v>6.4000000000000001E-2</v>
      </c>
    </row>
    <row r="6716" spans="1:9">
      <c r="A6716" s="96" t="s">
        <v>5869</v>
      </c>
      <c r="B6716" s="97" t="s">
        <v>4878</v>
      </c>
      <c r="C6716" s="98" t="s">
        <v>1462</v>
      </c>
      <c r="D6716" s="124"/>
      <c r="E6716" s="125"/>
      <c r="F6716" s="66" t="str">
        <f t="shared" si="709"/>
        <v>UN</v>
      </c>
      <c r="G6716" s="169">
        <f t="shared" si="710"/>
        <v>10.63</v>
      </c>
      <c r="H6716" s="102">
        <v>0.02</v>
      </c>
      <c r="I6716" s="169">
        <f t="shared" si="711"/>
        <v>0.21260000000000001</v>
      </c>
    </row>
    <row r="6717" spans="1:9">
      <c r="A6717" s="96" t="s">
        <v>5869</v>
      </c>
      <c r="B6717" s="183"/>
      <c r="C6717" s="59" t="s">
        <v>2714</v>
      </c>
      <c r="D6717" s="124"/>
      <c r="E6717" s="125"/>
      <c r="F6717" s="66" t="str">
        <f t="shared" si="709"/>
        <v>DET</v>
      </c>
      <c r="G6717" s="169">
        <f t="shared" si="710"/>
        <v>8</v>
      </c>
      <c r="H6717" s="169">
        <f>+VLOOKUP(C6717,$C$7896:$P$9810,7,FALSE)</f>
        <v>1.3</v>
      </c>
      <c r="I6717" s="169">
        <f t="shared" si="711"/>
        <v>10.4</v>
      </c>
    </row>
    <row r="6718" spans="1:9">
      <c r="A6718" s="96" t="s">
        <v>5869</v>
      </c>
      <c r="B6718" s="116" t="s">
        <v>4421</v>
      </c>
      <c r="C6718" s="117"/>
      <c r="D6718" s="118"/>
      <c r="E6718" s="118"/>
      <c r="F6718" s="119"/>
      <c r="G6718" s="120"/>
      <c r="H6718" s="121"/>
      <c r="I6718" s="134">
        <f>SUBTOTAL(9,I6706:I6717)</f>
        <v>11.82338</v>
      </c>
    </row>
    <row r="6719" spans="1:9">
      <c r="A6719" s="96" t="s">
        <v>5869</v>
      </c>
      <c r="B6719" s="157"/>
      <c r="C6719" s="187"/>
      <c r="D6719" s="129"/>
      <c r="E6719" s="129"/>
      <c r="F6719" s="188"/>
      <c r="G6719" s="137"/>
      <c r="H6719" s="188"/>
      <c r="I6719" s="161"/>
    </row>
    <row r="6720" spans="1:9" ht="14.25">
      <c r="A6720" s="440" t="s">
        <v>5892</v>
      </c>
      <c r="B6720" s="108" t="s">
        <v>3580</v>
      </c>
      <c r="D6720" s="172"/>
    </row>
    <row r="6721" spans="1:9">
      <c r="A6721" s="96" t="s">
        <v>5869</v>
      </c>
    </row>
    <row r="6722" spans="1:9" ht="25.5">
      <c r="A6722" s="96" t="s">
        <v>5869</v>
      </c>
      <c r="B6722" s="90" t="s">
        <v>5562</v>
      </c>
      <c r="C6722" s="23" t="s">
        <v>1406</v>
      </c>
      <c r="D6722" s="124"/>
      <c r="E6722" s="125"/>
      <c r="F6722" s="24" t="s">
        <v>1407</v>
      </c>
      <c r="G6722" s="51" t="s">
        <v>2730</v>
      </c>
      <c r="H6722" s="24" t="s">
        <v>4415</v>
      </c>
      <c r="I6722" s="24" t="s">
        <v>1403</v>
      </c>
    </row>
    <row r="6723" spans="1:9">
      <c r="A6723" s="96" t="s">
        <v>5869</v>
      </c>
      <c r="B6723" s="97" t="s">
        <v>4884</v>
      </c>
      <c r="C6723" s="126" t="s">
        <v>520</v>
      </c>
      <c r="D6723" s="124"/>
      <c r="E6723" s="125"/>
      <c r="F6723" s="66" t="str">
        <f t="shared" ref="F6723:F6734" si="712">+VLOOKUP(C6723,$C$7896:$P$9810,4,FALSE)</f>
        <v>UN</v>
      </c>
      <c r="G6723" s="169">
        <f t="shared" ref="G6723:G6734" si="713">+VLOOKUP(C6723,$C$7896:$P$9810,13,FALSE)</f>
        <v>8.7499999999999994E-2</v>
      </c>
      <c r="H6723" s="180">
        <v>1</v>
      </c>
      <c r="I6723" s="169">
        <f t="shared" ref="I6723:I6734" si="714">G6723*H6723</f>
        <v>8.7499999999999994E-2</v>
      </c>
    </row>
    <row r="6724" spans="1:9">
      <c r="A6724" s="96" t="s">
        <v>5869</v>
      </c>
      <c r="B6724" s="97" t="s">
        <v>4879</v>
      </c>
      <c r="C6724" s="98" t="s">
        <v>545</v>
      </c>
      <c r="D6724" s="124"/>
      <c r="E6724" s="125"/>
      <c r="F6724" s="66" t="str">
        <f t="shared" si="712"/>
        <v>CM3</v>
      </c>
      <c r="G6724" s="169">
        <f t="shared" si="713"/>
        <v>8.6999999999999994E-3</v>
      </c>
      <c r="H6724" s="180">
        <v>10</v>
      </c>
      <c r="I6724" s="169">
        <f t="shared" si="714"/>
        <v>8.6999999999999994E-2</v>
      </c>
    </row>
    <row r="6725" spans="1:9">
      <c r="A6725" s="96" t="s">
        <v>5869</v>
      </c>
      <c r="B6725" s="97" t="s">
        <v>4881</v>
      </c>
      <c r="C6725" s="98" t="s">
        <v>546</v>
      </c>
      <c r="D6725" s="124"/>
      <c r="E6725" s="125"/>
      <c r="F6725" s="66" t="str">
        <f t="shared" si="712"/>
        <v>PQ</v>
      </c>
      <c r="G6725" s="169">
        <f t="shared" si="713"/>
        <v>15</v>
      </c>
      <c r="H6725" s="180">
        <v>5.0000000000000001E-3</v>
      </c>
      <c r="I6725" s="169">
        <f t="shared" si="714"/>
        <v>7.4999999999999997E-2</v>
      </c>
    </row>
    <row r="6726" spans="1:9">
      <c r="A6726" s="96" t="s">
        <v>5869</v>
      </c>
      <c r="B6726" s="97" t="s">
        <v>4944</v>
      </c>
      <c r="C6726" s="98" t="s">
        <v>1101</v>
      </c>
      <c r="D6726" s="81"/>
      <c r="E6726" s="66"/>
      <c r="F6726" s="66" t="str">
        <f t="shared" si="712"/>
        <v>UN</v>
      </c>
      <c r="G6726" s="169">
        <f t="shared" si="713"/>
        <v>0.3</v>
      </c>
      <c r="H6726" s="180">
        <v>1</v>
      </c>
      <c r="I6726" s="169">
        <f t="shared" si="714"/>
        <v>0.3</v>
      </c>
    </row>
    <row r="6727" spans="1:9">
      <c r="A6727" s="96" t="s">
        <v>5869</v>
      </c>
      <c r="B6727" s="97" t="s">
        <v>4951</v>
      </c>
      <c r="C6727" s="98" t="s">
        <v>5896</v>
      </c>
      <c r="D6727" s="111"/>
      <c r="E6727" s="173"/>
      <c r="F6727" s="66" t="str">
        <f t="shared" si="712"/>
        <v>UN</v>
      </c>
      <c r="G6727" s="169">
        <f t="shared" si="713"/>
        <v>1.22</v>
      </c>
      <c r="H6727" s="180">
        <v>5.0000000000000001E-3</v>
      </c>
      <c r="I6727" s="169">
        <f t="shared" si="714"/>
        <v>6.1000000000000004E-3</v>
      </c>
    </row>
    <row r="6728" spans="1:9">
      <c r="A6728" s="96" t="s">
        <v>5869</v>
      </c>
      <c r="B6728" s="97" t="s">
        <v>4956</v>
      </c>
      <c r="C6728" s="98" t="s">
        <v>323</v>
      </c>
      <c r="D6728" s="111"/>
      <c r="E6728" s="173"/>
      <c r="F6728" s="66" t="str">
        <f t="shared" si="712"/>
        <v>UN</v>
      </c>
      <c r="G6728" s="169">
        <f t="shared" si="713"/>
        <v>0.3</v>
      </c>
      <c r="H6728" s="180">
        <v>2E-3</v>
      </c>
      <c r="I6728" s="169">
        <f t="shared" si="714"/>
        <v>5.9999999999999995E-4</v>
      </c>
    </row>
    <row r="6729" spans="1:9">
      <c r="A6729" s="96" t="s">
        <v>5869</v>
      </c>
      <c r="B6729" s="97" t="s">
        <v>4953</v>
      </c>
      <c r="C6729" s="98" t="s">
        <v>1531</v>
      </c>
      <c r="D6729" s="111"/>
      <c r="E6729" s="173"/>
      <c r="F6729" s="66" t="str">
        <f t="shared" si="712"/>
        <v>FR</v>
      </c>
      <c r="G6729" s="169">
        <f t="shared" si="713"/>
        <v>3.04</v>
      </c>
      <c r="H6729" s="180">
        <v>2E-3</v>
      </c>
      <c r="I6729" s="169">
        <f t="shared" si="714"/>
        <v>6.0800000000000003E-3</v>
      </c>
    </row>
    <row r="6730" spans="1:9">
      <c r="A6730" s="96" t="s">
        <v>5869</v>
      </c>
      <c r="B6730" s="97" t="s">
        <v>4967</v>
      </c>
      <c r="C6730" s="98" t="s">
        <v>1510</v>
      </c>
      <c r="D6730" s="111"/>
      <c r="E6730" s="173"/>
      <c r="F6730" s="66" t="str">
        <f t="shared" si="712"/>
        <v>UN</v>
      </c>
      <c r="G6730" s="169">
        <f t="shared" si="713"/>
        <v>0.5625</v>
      </c>
      <c r="H6730" s="168">
        <v>1</v>
      </c>
      <c r="I6730" s="169">
        <f t="shared" si="714"/>
        <v>0.5625</v>
      </c>
    </row>
    <row r="6731" spans="1:9">
      <c r="A6731" s="96" t="s">
        <v>5869</v>
      </c>
      <c r="B6731" s="97" t="s">
        <v>4902</v>
      </c>
      <c r="C6731" s="131" t="s">
        <v>364</v>
      </c>
      <c r="D6731" s="111"/>
      <c r="E6731" s="173"/>
      <c r="F6731" s="66" t="str">
        <f t="shared" si="712"/>
        <v>ROL</v>
      </c>
      <c r="G6731" s="169">
        <f t="shared" si="713"/>
        <v>4.4000000000000004</v>
      </c>
      <c r="H6731" s="180">
        <v>5.0000000000000001E-3</v>
      </c>
      <c r="I6731" s="169">
        <f t="shared" si="714"/>
        <v>2.2000000000000002E-2</v>
      </c>
    </row>
    <row r="6732" spans="1:9">
      <c r="A6732" s="96" t="s">
        <v>5869</v>
      </c>
      <c r="B6732" s="97" t="s">
        <v>4951</v>
      </c>
      <c r="C6732" s="98" t="s">
        <v>1649</v>
      </c>
      <c r="D6732" s="124"/>
      <c r="E6732" s="125"/>
      <c r="F6732" s="66" t="str">
        <f t="shared" si="712"/>
        <v>UN</v>
      </c>
      <c r="G6732" s="169">
        <f t="shared" si="713"/>
        <v>16</v>
      </c>
      <c r="H6732" s="186">
        <v>4.0000000000000001E-3</v>
      </c>
      <c r="I6732" s="169">
        <f t="shared" si="714"/>
        <v>6.4000000000000001E-2</v>
      </c>
    </row>
    <row r="6733" spans="1:9">
      <c r="A6733" s="96" t="s">
        <v>5869</v>
      </c>
      <c r="B6733" s="97" t="s">
        <v>4878</v>
      </c>
      <c r="C6733" s="98" t="s">
        <v>1462</v>
      </c>
      <c r="D6733" s="124"/>
      <c r="E6733" s="125"/>
      <c r="F6733" s="66" t="str">
        <f t="shared" si="712"/>
        <v>UN</v>
      </c>
      <c r="G6733" s="169">
        <f t="shared" si="713"/>
        <v>10.63</v>
      </c>
      <c r="H6733" s="102">
        <v>0.02</v>
      </c>
      <c r="I6733" s="169">
        <f t="shared" si="714"/>
        <v>0.21260000000000001</v>
      </c>
    </row>
    <row r="6734" spans="1:9">
      <c r="A6734" s="96" t="s">
        <v>5869</v>
      </c>
      <c r="B6734" s="183"/>
      <c r="C6734" s="59" t="s">
        <v>2715</v>
      </c>
      <c r="D6734" s="124"/>
      <c r="E6734" s="125"/>
      <c r="F6734" s="66" t="str">
        <f t="shared" si="712"/>
        <v>DET</v>
      </c>
      <c r="G6734" s="169">
        <f t="shared" si="713"/>
        <v>16.57</v>
      </c>
      <c r="H6734" s="169">
        <f>+VLOOKUP(C6734,$C$7896:$P$9810,7,FALSE)</f>
        <v>1.3</v>
      </c>
      <c r="I6734" s="169">
        <f t="shared" si="714"/>
        <v>21.541</v>
      </c>
    </row>
    <row r="6735" spans="1:9">
      <c r="A6735" s="96" t="s">
        <v>5869</v>
      </c>
      <c r="B6735" s="116" t="s">
        <v>4421</v>
      </c>
      <c r="C6735" s="117"/>
      <c r="D6735" s="118"/>
      <c r="E6735" s="118"/>
      <c r="F6735" s="119"/>
      <c r="G6735" s="120"/>
      <c r="H6735" s="121"/>
      <c r="I6735" s="134">
        <f>SUBTOTAL(9,I6723:I6734)</f>
        <v>22.964379999999998</v>
      </c>
    </row>
    <row r="6736" spans="1:9">
      <c r="A6736" s="96" t="s">
        <v>5869</v>
      </c>
      <c r="B6736" s="157"/>
      <c r="C6736" s="187"/>
      <c r="D6736" s="129"/>
      <c r="E6736" s="129"/>
      <c r="F6736" s="188"/>
      <c r="G6736" s="137"/>
      <c r="H6736" s="188"/>
      <c r="I6736" s="161"/>
    </row>
    <row r="6737" spans="1:9" ht="14.25">
      <c r="A6737" s="440" t="s">
        <v>5892</v>
      </c>
      <c r="B6737" s="108" t="s">
        <v>3581</v>
      </c>
      <c r="D6737" s="172"/>
    </row>
    <row r="6738" spans="1:9">
      <c r="A6738" s="96" t="s">
        <v>5869</v>
      </c>
    </row>
    <row r="6739" spans="1:9" ht="25.5">
      <c r="A6739" s="96" t="s">
        <v>5869</v>
      </c>
      <c r="B6739" s="90" t="s">
        <v>5562</v>
      </c>
      <c r="C6739" s="23" t="s">
        <v>1406</v>
      </c>
      <c r="D6739" s="124"/>
      <c r="E6739" s="125"/>
      <c r="F6739" s="24" t="s">
        <v>1407</v>
      </c>
      <c r="G6739" s="51" t="s">
        <v>2730</v>
      </c>
      <c r="H6739" s="24" t="s">
        <v>4415</v>
      </c>
      <c r="I6739" s="24" t="s">
        <v>1403</v>
      </c>
    </row>
    <row r="6740" spans="1:9">
      <c r="A6740" s="96" t="s">
        <v>5869</v>
      </c>
      <c r="B6740" s="97" t="s">
        <v>4884</v>
      </c>
      <c r="C6740" s="126" t="s">
        <v>520</v>
      </c>
      <c r="D6740" s="124"/>
      <c r="E6740" s="125"/>
      <c r="F6740" s="66" t="str">
        <f t="shared" ref="F6740:F6751" si="715">+VLOOKUP(C6740,$C$7896:$P$9810,4,FALSE)</f>
        <v>UN</v>
      </c>
      <c r="G6740" s="169">
        <f t="shared" ref="G6740:G6751" si="716">+VLOOKUP(C6740,$C$7896:$P$9810,13,FALSE)</f>
        <v>8.7499999999999994E-2</v>
      </c>
      <c r="H6740" s="180">
        <v>1</v>
      </c>
      <c r="I6740" s="169">
        <f t="shared" ref="I6740:I6751" si="717">G6740*H6740</f>
        <v>8.7499999999999994E-2</v>
      </c>
    </row>
    <row r="6741" spans="1:9">
      <c r="A6741" s="96" t="s">
        <v>5869</v>
      </c>
      <c r="B6741" s="97" t="s">
        <v>4879</v>
      </c>
      <c r="C6741" s="98" t="s">
        <v>545</v>
      </c>
      <c r="D6741" s="124"/>
      <c r="E6741" s="125"/>
      <c r="F6741" s="66" t="str">
        <f t="shared" si="715"/>
        <v>CM3</v>
      </c>
      <c r="G6741" s="169">
        <f t="shared" si="716"/>
        <v>8.6999999999999994E-3</v>
      </c>
      <c r="H6741" s="180">
        <v>10</v>
      </c>
      <c r="I6741" s="169">
        <f t="shared" si="717"/>
        <v>8.6999999999999994E-2</v>
      </c>
    </row>
    <row r="6742" spans="1:9">
      <c r="A6742" s="96" t="s">
        <v>5869</v>
      </c>
      <c r="B6742" s="97" t="s">
        <v>4881</v>
      </c>
      <c r="C6742" s="98" t="s">
        <v>546</v>
      </c>
      <c r="D6742" s="124"/>
      <c r="E6742" s="125"/>
      <c r="F6742" s="66" t="str">
        <f t="shared" si="715"/>
        <v>PQ</v>
      </c>
      <c r="G6742" s="169">
        <f t="shared" si="716"/>
        <v>15</v>
      </c>
      <c r="H6742" s="180">
        <v>5.0000000000000001E-3</v>
      </c>
      <c r="I6742" s="169">
        <f t="shared" si="717"/>
        <v>7.4999999999999997E-2</v>
      </c>
    </row>
    <row r="6743" spans="1:9">
      <c r="A6743" s="96" t="s">
        <v>5869</v>
      </c>
      <c r="B6743" s="97" t="s">
        <v>4944</v>
      </c>
      <c r="C6743" s="98" t="s">
        <v>1101</v>
      </c>
      <c r="D6743" s="81"/>
      <c r="E6743" s="66"/>
      <c r="F6743" s="66" t="str">
        <f t="shared" si="715"/>
        <v>UN</v>
      </c>
      <c r="G6743" s="169">
        <f t="shared" si="716"/>
        <v>0.3</v>
      </c>
      <c r="H6743" s="180">
        <v>1</v>
      </c>
      <c r="I6743" s="169">
        <f t="shared" si="717"/>
        <v>0.3</v>
      </c>
    </row>
    <row r="6744" spans="1:9">
      <c r="A6744" s="96" t="s">
        <v>5869</v>
      </c>
      <c r="B6744" s="97" t="s">
        <v>4951</v>
      </c>
      <c r="C6744" s="98" t="s">
        <v>5896</v>
      </c>
      <c r="D6744" s="111"/>
      <c r="E6744" s="173"/>
      <c r="F6744" s="66" t="str">
        <f t="shared" si="715"/>
        <v>UN</v>
      </c>
      <c r="G6744" s="169">
        <f t="shared" si="716"/>
        <v>1.22</v>
      </c>
      <c r="H6744" s="180">
        <v>5.0000000000000001E-3</v>
      </c>
      <c r="I6744" s="169">
        <f t="shared" si="717"/>
        <v>6.1000000000000004E-3</v>
      </c>
    </row>
    <row r="6745" spans="1:9">
      <c r="A6745" s="96" t="s">
        <v>5869</v>
      </c>
      <c r="B6745" s="97" t="s">
        <v>4956</v>
      </c>
      <c r="C6745" s="98" t="s">
        <v>323</v>
      </c>
      <c r="D6745" s="111"/>
      <c r="E6745" s="173"/>
      <c r="F6745" s="66" t="str">
        <f t="shared" si="715"/>
        <v>UN</v>
      </c>
      <c r="G6745" s="169">
        <f t="shared" si="716"/>
        <v>0.3</v>
      </c>
      <c r="H6745" s="180">
        <v>2E-3</v>
      </c>
      <c r="I6745" s="169">
        <f t="shared" si="717"/>
        <v>5.9999999999999995E-4</v>
      </c>
    </row>
    <row r="6746" spans="1:9">
      <c r="A6746" s="96" t="s">
        <v>5869</v>
      </c>
      <c r="B6746" s="97" t="s">
        <v>4953</v>
      </c>
      <c r="C6746" s="98" t="s">
        <v>1531</v>
      </c>
      <c r="D6746" s="111"/>
      <c r="E6746" s="173"/>
      <c r="F6746" s="66" t="str">
        <f t="shared" si="715"/>
        <v>FR</v>
      </c>
      <c r="G6746" s="169">
        <f t="shared" si="716"/>
        <v>3.04</v>
      </c>
      <c r="H6746" s="180">
        <v>2E-3</v>
      </c>
      <c r="I6746" s="169">
        <f t="shared" si="717"/>
        <v>6.0800000000000003E-3</v>
      </c>
    </row>
    <row r="6747" spans="1:9">
      <c r="A6747" s="96" t="s">
        <v>5869</v>
      </c>
      <c r="B6747" s="97" t="s">
        <v>4967</v>
      </c>
      <c r="C6747" s="98" t="s">
        <v>1510</v>
      </c>
      <c r="D6747" s="111"/>
      <c r="E6747" s="173"/>
      <c r="F6747" s="66" t="str">
        <f t="shared" si="715"/>
        <v>UN</v>
      </c>
      <c r="G6747" s="169">
        <f t="shared" si="716"/>
        <v>0.5625</v>
      </c>
      <c r="H6747" s="168">
        <v>1</v>
      </c>
      <c r="I6747" s="169">
        <f t="shared" si="717"/>
        <v>0.5625</v>
      </c>
    </row>
    <row r="6748" spans="1:9">
      <c r="A6748" s="96" t="s">
        <v>5869</v>
      </c>
      <c r="B6748" s="97" t="s">
        <v>4902</v>
      </c>
      <c r="C6748" s="131" t="s">
        <v>364</v>
      </c>
      <c r="D6748" s="111"/>
      <c r="E6748" s="173"/>
      <c r="F6748" s="66" t="str">
        <f t="shared" si="715"/>
        <v>ROL</v>
      </c>
      <c r="G6748" s="169">
        <f t="shared" si="716"/>
        <v>4.4000000000000004</v>
      </c>
      <c r="H6748" s="180">
        <v>5.0000000000000001E-3</v>
      </c>
      <c r="I6748" s="169">
        <f t="shared" si="717"/>
        <v>2.2000000000000002E-2</v>
      </c>
    </row>
    <row r="6749" spans="1:9">
      <c r="A6749" s="96" t="s">
        <v>5869</v>
      </c>
      <c r="B6749" s="97" t="s">
        <v>4951</v>
      </c>
      <c r="C6749" s="98" t="s">
        <v>1649</v>
      </c>
      <c r="D6749" s="124"/>
      <c r="E6749" s="125"/>
      <c r="F6749" s="66" t="str">
        <f t="shared" si="715"/>
        <v>UN</v>
      </c>
      <c r="G6749" s="169">
        <f t="shared" si="716"/>
        <v>16</v>
      </c>
      <c r="H6749" s="186">
        <v>4.0000000000000001E-3</v>
      </c>
      <c r="I6749" s="169">
        <f t="shared" si="717"/>
        <v>6.4000000000000001E-2</v>
      </c>
    </row>
    <row r="6750" spans="1:9">
      <c r="A6750" s="96" t="s">
        <v>5869</v>
      </c>
      <c r="B6750" s="97" t="s">
        <v>4878</v>
      </c>
      <c r="C6750" s="98" t="s">
        <v>1462</v>
      </c>
      <c r="D6750" s="124"/>
      <c r="E6750" s="125"/>
      <c r="F6750" s="66" t="str">
        <f t="shared" si="715"/>
        <v>UN</v>
      </c>
      <c r="G6750" s="169">
        <f t="shared" si="716"/>
        <v>10.63</v>
      </c>
      <c r="H6750" s="102">
        <v>0.02</v>
      </c>
      <c r="I6750" s="169">
        <f t="shared" si="717"/>
        <v>0.21260000000000001</v>
      </c>
    </row>
    <row r="6751" spans="1:9">
      <c r="A6751" s="96" t="s">
        <v>5869</v>
      </c>
      <c r="B6751" s="183"/>
      <c r="C6751" s="59" t="s">
        <v>2716</v>
      </c>
      <c r="D6751" s="124"/>
      <c r="E6751" s="125"/>
      <c r="F6751" s="66" t="str">
        <f t="shared" si="715"/>
        <v>DET</v>
      </c>
      <c r="G6751" s="169">
        <f t="shared" si="716"/>
        <v>21.6</v>
      </c>
      <c r="H6751" s="169">
        <f>+VLOOKUP(C6751,$C$7896:$P$9810,7,FALSE)</f>
        <v>1.3</v>
      </c>
      <c r="I6751" s="169">
        <f t="shared" si="717"/>
        <v>28.080000000000002</v>
      </c>
    </row>
    <row r="6752" spans="1:9">
      <c r="A6752" s="96" t="s">
        <v>5869</v>
      </c>
      <c r="B6752" s="116" t="s">
        <v>4421</v>
      </c>
      <c r="C6752" s="117"/>
      <c r="D6752" s="118"/>
      <c r="E6752" s="118"/>
      <c r="F6752" s="119"/>
      <c r="G6752" s="120"/>
      <c r="H6752" s="121"/>
      <c r="I6752" s="134">
        <f>SUBTOTAL(9,I6740:I6751)</f>
        <v>29.50338</v>
      </c>
    </row>
    <row r="6753" spans="1:9">
      <c r="A6753" s="96" t="s">
        <v>5869</v>
      </c>
      <c r="B6753" s="157"/>
      <c r="C6753" s="187"/>
      <c r="D6753" s="129"/>
      <c r="E6753" s="129"/>
      <c r="F6753" s="188"/>
      <c r="G6753" s="137"/>
      <c r="H6753" s="188"/>
      <c r="I6753" s="161"/>
    </row>
    <row r="6754" spans="1:9" ht="14.25">
      <c r="A6754" s="440" t="s">
        <v>5892</v>
      </c>
      <c r="B6754" s="108" t="s">
        <v>3582</v>
      </c>
      <c r="D6754" s="172"/>
    </row>
    <row r="6755" spans="1:9">
      <c r="A6755" s="96" t="s">
        <v>5869</v>
      </c>
    </row>
    <row r="6756" spans="1:9" ht="25.5">
      <c r="A6756" s="96" t="s">
        <v>5869</v>
      </c>
      <c r="B6756" s="90" t="s">
        <v>5562</v>
      </c>
      <c r="C6756" s="23" t="s">
        <v>1406</v>
      </c>
      <c r="D6756" s="124"/>
      <c r="E6756" s="125"/>
      <c r="F6756" s="24" t="s">
        <v>1407</v>
      </c>
      <c r="G6756" s="51" t="s">
        <v>2730</v>
      </c>
      <c r="H6756" s="24" t="s">
        <v>4415</v>
      </c>
      <c r="I6756" s="24" t="s">
        <v>1403</v>
      </c>
    </row>
    <row r="6757" spans="1:9">
      <c r="A6757" s="96" t="s">
        <v>5869</v>
      </c>
      <c r="B6757" s="97" t="s">
        <v>4884</v>
      </c>
      <c r="C6757" s="126" t="s">
        <v>520</v>
      </c>
      <c r="D6757" s="124"/>
      <c r="E6757" s="125"/>
      <c r="F6757" s="66" t="str">
        <f t="shared" ref="F6757:F6768" si="718">+VLOOKUP(C6757,$C$7896:$P$9810,4,FALSE)</f>
        <v>UN</v>
      </c>
      <c r="G6757" s="169">
        <f t="shared" ref="G6757:G6768" si="719">+VLOOKUP(C6757,$C$7896:$P$9810,13,FALSE)</f>
        <v>8.7499999999999994E-2</v>
      </c>
      <c r="H6757" s="180">
        <v>1</v>
      </c>
      <c r="I6757" s="169">
        <f t="shared" ref="I6757:I6768" si="720">G6757*H6757</f>
        <v>8.7499999999999994E-2</v>
      </c>
    </row>
    <row r="6758" spans="1:9">
      <c r="A6758" s="96" t="s">
        <v>5869</v>
      </c>
      <c r="B6758" s="97" t="s">
        <v>4879</v>
      </c>
      <c r="C6758" s="98" t="s">
        <v>545</v>
      </c>
      <c r="D6758" s="124"/>
      <c r="E6758" s="125"/>
      <c r="F6758" s="66" t="str">
        <f t="shared" si="718"/>
        <v>CM3</v>
      </c>
      <c r="G6758" s="169">
        <f t="shared" si="719"/>
        <v>8.6999999999999994E-3</v>
      </c>
      <c r="H6758" s="180">
        <v>10</v>
      </c>
      <c r="I6758" s="169">
        <f t="shared" si="720"/>
        <v>8.6999999999999994E-2</v>
      </c>
    </row>
    <row r="6759" spans="1:9">
      <c r="A6759" s="96" t="s">
        <v>5869</v>
      </c>
      <c r="B6759" s="97" t="s">
        <v>4881</v>
      </c>
      <c r="C6759" s="98" t="s">
        <v>546</v>
      </c>
      <c r="D6759" s="124"/>
      <c r="E6759" s="125"/>
      <c r="F6759" s="66" t="str">
        <f t="shared" si="718"/>
        <v>PQ</v>
      </c>
      <c r="G6759" s="169">
        <f t="shared" si="719"/>
        <v>15</v>
      </c>
      <c r="H6759" s="180">
        <v>5.0000000000000001E-3</v>
      </c>
      <c r="I6759" s="169">
        <f t="shared" si="720"/>
        <v>7.4999999999999997E-2</v>
      </c>
    </row>
    <row r="6760" spans="1:9">
      <c r="A6760" s="96" t="s">
        <v>5869</v>
      </c>
      <c r="B6760" s="97" t="s">
        <v>4944</v>
      </c>
      <c r="C6760" s="98" t="s">
        <v>1101</v>
      </c>
      <c r="D6760" s="81"/>
      <c r="E6760" s="66"/>
      <c r="F6760" s="66" t="str">
        <f t="shared" si="718"/>
        <v>UN</v>
      </c>
      <c r="G6760" s="169">
        <f t="shared" si="719"/>
        <v>0.3</v>
      </c>
      <c r="H6760" s="180">
        <v>1</v>
      </c>
      <c r="I6760" s="169">
        <f t="shared" si="720"/>
        <v>0.3</v>
      </c>
    </row>
    <row r="6761" spans="1:9">
      <c r="A6761" s="96" t="s">
        <v>5869</v>
      </c>
      <c r="B6761" s="97" t="s">
        <v>4951</v>
      </c>
      <c r="C6761" s="98" t="s">
        <v>5896</v>
      </c>
      <c r="D6761" s="111"/>
      <c r="E6761" s="173"/>
      <c r="F6761" s="66" t="str">
        <f t="shared" si="718"/>
        <v>UN</v>
      </c>
      <c r="G6761" s="169">
        <f t="shared" si="719"/>
        <v>1.22</v>
      </c>
      <c r="H6761" s="180">
        <v>5.0000000000000001E-3</v>
      </c>
      <c r="I6761" s="169">
        <f t="shared" si="720"/>
        <v>6.1000000000000004E-3</v>
      </c>
    </row>
    <row r="6762" spans="1:9">
      <c r="A6762" s="96" t="s">
        <v>5869</v>
      </c>
      <c r="B6762" s="97" t="s">
        <v>4956</v>
      </c>
      <c r="C6762" s="98" t="s">
        <v>323</v>
      </c>
      <c r="D6762" s="111"/>
      <c r="E6762" s="173"/>
      <c r="F6762" s="66" t="str">
        <f t="shared" si="718"/>
        <v>UN</v>
      </c>
      <c r="G6762" s="169">
        <f t="shared" si="719"/>
        <v>0.3</v>
      </c>
      <c r="H6762" s="180">
        <v>2E-3</v>
      </c>
      <c r="I6762" s="169">
        <f t="shared" si="720"/>
        <v>5.9999999999999995E-4</v>
      </c>
    </row>
    <row r="6763" spans="1:9">
      <c r="A6763" s="96" t="s">
        <v>5869</v>
      </c>
      <c r="B6763" s="97" t="s">
        <v>4953</v>
      </c>
      <c r="C6763" s="98" t="s">
        <v>1531</v>
      </c>
      <c r="D6763" s="111"/>
      <c r="E6763" s="173"/>
      <c r="F6763" s="66" t="str">
        <f t="shared" si="718"/>
        <v>FR</v>
      </c>
      <c r="G6763" s="169">
        <f t="shared" si="719"/>
        <v>3.04</v>
      </c>
      <c r="H6763" s="180">
        <v>2E-3</v>
      </c>
      <c r="I6763" s="169">
        <f t="shared" si="720"/>
        <v>6.0800000000000003E-3</v>
      </c>
    </row>
    <row r="6764" spans="1:9">
      <c r="A6764" s="96" t="s">
        <v>5869</v>
      </c>
      <c r="B6764" s="97" t="s">
        <v>4967</v>
      </c>
      <c r="C6764" s="98" t="s">
        <v>1510</v>
      </c>
      <c r="D6764" s="111"/>
      <c r="E6764" s="173"/>
      <c r="F6764" s="66" t="str">
        <f t="shared" si="718"/>
        <v>UN</v>
      </c>
      <c r="G6764" s="169">
        <f t="shared" si="719"/>
        <v>0.5625</v>
      </c>
      <c r="H6764" s="168">
        <v>1</v>
      </c>
      <c r="I6764" s="169">
        <f t="shared" si="720"/>
        <v>0.5625</v>
      </c>
    </row>
    <row r="6765" spans="1:9">
      <c r="A6765" s="96" t="s">
        <v>5869</v>
      </c>
      <c r="B6765" s="97" t="s">
        <v>4902</v>
      </c>
      <c r="C6765" s="131" t="s">
        <v>364</v>
      </c>
      <c r="D6765" s="111"/>
      <c r="E6765" s="173"/>
      <c r="F6765" s="66" t="str">
        <f t="shared" si="718"/>
        <v>ROL</v>
      </c>
      <c r="G6765" s="169">
        <f t="shared" si="719"/>
        <v>4.4000000000000004</v>
      </c>
      <c r="H6765" s="180">
        <v>5.0000000000000001E-3</v>
      </c>
      <c r="I6765" s="169">
        <f t="shared" si="720"/>
        <v>2.2000000000000002E-2</v>
      </c>
    </row>
    <row r="6766" spans="1:9">
      <c r="A6766" s="96" t="s">
        <v>5869</v>
      </c>
      <c r="B6766" s="97" t="s">
        <v>4951</v>
      </c>
      <c r="C6766" s="98" t="s">
        <v>1649</v>
      </c>
      <c r="D6766" s="124"/>
      <c r="E6766" s="125"/>
      <c r="F6766" s="66" t="str">
        <f t="shared" si="718"/>
        <v>UN</v>
      </c>
      <c r="G6766" s="169">
        <f t="shared" si="719"/>
        <v>16</v>
      </c>
      <c r="H6766" s="186">
        <v>4.0000000000000001E-3</v>
      </c>
      <c r="I6766" s="169">
        <f t="shared" si="720"/>
        <v>6.4000000000000001E-2</v>
      </c>
    </row>
    <row r="6767" spans="1:9">
      <c r="A6767" s="96" t="s">
        <v>5869</v>
      </c>
      <c r="B6767" s="97" t="s">
        <v>4878</v>
      </c>
      <c r="C6767" s="98" t="s">
        <v>1462</v>
      </c>
      <c r="D6767" s="124"/>
      <c r="E6767" s="125"/>
      <c r="F6767" s="66" t="str">
        <f t="shared" si="718"/>
        <v>UN</v>
      </c>
      <c r="G6767" s="169">
        <f t="shared" si="719"/>
        <v>10.63</v>
      </c>
      <c r="H6767" s="102">
        <v>0.02</v>
      </c>
      <c r="I6767" s="169">
        <f t="shared" si="720"/>
        <v>0.21260000000000001</v>
      </c>
    </row>
    <row r="6768" spans="1:9">
      <c r="A6768" s="96" t="s">
        <v>5869</v>
      </c>
      <c r="B6768" s="183"/>
      <c r="C6768" s="59" t="s">
        <v>2717</v>
      </c>
      <c r="D6768" s="124"/>
      <c r="E6768" s="125"/>
      <c r="F6768" s="66" t="str">
        <f t="shared" si="718"/>
        <v>DET</v>
      </c>
      <c r="G6768" s="169">
        <f t="shared" si="719"/>
        <v>21.6</v>
      </c>
      <c r="H6768" s="169">
        <f>+VLOOKUP(C6768,$C$7896:$P$9810,7,FALSE)</f>
        <v>1.3</v>
      </c>
      <c r="I6768" s="169">
        <f t="shared" si="720"/>
        <v>28.080000000000002</v>
      </c>
    </row>
    <row r="6769" spans="1:9">
      <c r="A6769" s="96" t="s">
        <v>5869</v>
      </c>
      <c r="B6769" s="116" t="s">
        <v>4421</v>
      </c>
      <c r="C6769" s="117"/>
      <c r="D6769" s="118"/>
      <c r="E6769" s="118"/>
      <c r="F6769" s="119"/>
      <c r="G6769" s="120"/>
      <c r="H6769" s="121"/>
      <c r="I6769" s="134">
        <f>SUBTOTAL(9,I6757:I6768)</f>
        <v>29.50338</v>
      </c>
    </row>
    <row r="6770" spans="1:9">
      <c r="A6770" s="96" t="s">
        <v>5869</v>
      </c>
      <c r="B6770" s="157"/>
      <c r="C6770" s="187"/>
      <c r="D6770" s="129"/>
      <c r="E6770" s="129"/>
      <c r="F6770" s="188"/>
      <c r="G6770" s="137"/>
      <c r="H6770" s="188"/>
      <c r="I6770" s="161"/>
    </row>
    <row r="6771" spans="1:9" ht="14.25">
      <c r="A6771" s="440" t="s">
        <v>5892</v>
      </c>
      <c r="B6771" s="108" t="s">
        <v>3583</v>
      </c>
      <c r="D6771" s="172"/>
    </row>
    <row r="6772" spans="1:9">
      <c r="A6772" s="96" t="s">
        <v>5869</v>
      </c>
    </row>
    <row r="6773" spans="1:9" ht="25.5">
      <c r="A6773" s="96" t="s">
        <v>5869</v>
      </c>
      <c r="B6773" s="90" t="s">
        <v>5562</v>
      </c>
      <c r="C6773" s="23" t="s">
        <v>1406</v>
      </c>
      <c r="D6773" s="124"/>
      <c r="E6773" s="125"/>
      <c r="F6773" s="24" t="s">
        <v>1407</v>
      </c>
      <c r="G6773" s="51" t="s">
        <v>2730</v>
      </c>
      <c r="H6773" s="24" t="s">
        <v>4415</v>
      </c>
      <c r="I6773" s="24" t="s">
        <v>1403</v>
      </c>
    </row>
    <row r="6774" spans="1:9">
      <c r="A6774" s="96" t="s">
        <v>5869</v>
      </c>
      <c r="B6774" s="97" t="s">
        <v>4884</v>
      </c>
      <c r="C6774" s="126" t="s">
        <v>520</v>
      </c>
      <c r="D6774" s="124"/>
      <c r="E6774" s="125"/>
      <c r="F6774" s="66" t="str">
        <f t="shared" ref="F6774:F6785" si="721">+VLOOKUP(C6774,$C$7896:$P$9810,4,FALSE)</f>
        <v>UN</v>
      </c>
      <c r="G6774" s="169">
        <f t="shared" ref="G6774:G6785" si="722">+VLOOKUP(C6774,$C$7896:$P$9810,13,FALSE)</f>
        <v>8.7499999999999994E-2</v>
      </c>
      <c r="H6774" s="180">
        <v>1</v>
      </c>
      <c r="I6774" s="169">
        <f t="shared" ref="I6774:I6785" si="723">G6774*H6774</f>
        <v>8.7499999999999994E-2</v>
      </c>
    </row>
    <row r="6775" spans="1:9">
      <c r="A6775" s="96" t="s">
        <v>5869</v>
      </c>
      <c r="B6775" s="97" t="s">
        <v>4879</v>
      </c>
      <c r="C6775" s="98" t="s">
        <v>545</v>
      </c>
      <c r="D6775" s="124"/>
      <c r="E6775" s="125"/>
      <c r="F6775" s="66" t="str">
        <f t="shared" si="721"/>
        <v>CM3</v>
      </c>
      <c r="G6775" s="169">
        <f t="shared" si="722"/>
        <v>8.6999999999999994E-3</v>
      </c>
      <c r="H6775" s="180">
        <v>10</v>
      </c>
      <c r="I6775" s="169">
        <f t="shared" si="723"/>
        <v>8.6999999999999994E-2</v>
      </c>
    </row>
    <row r="6776" spans="1:9">
      <c r="A6776" s="96" t="s">
        <v>5869</v>
      </c>
      <c r="B6776" s="97" t="s">
        <v>4881</v>
      </c>
      <c r="C6776" s="98" t="s">
        <v>546</v>
      </c>
      <c r="D6776" s="124"/>
      <c r="E6776" s="125"/>
      <c r="F6776" s="66" t="str">
        <f t="shared" si="721"/>
        <v>PQ</v>
      </c>
      <c r="G6776" s="169">
        <f t="shared" si="722"/>
        <v>15</v>
      </c>
      <c r="H6776" s="180">
        <v>5.0000000000000001E-3</v>
      </c>
      <c r="I6776" s="169">
        <f t="shared" si="723"/>
        <v>7.4999999999999997E-2</v>
      </c>
    </row>
    <row r="6777" spans="1:9">
      <c r="A6777" s="96" t="s">
        <v>5869</v>
      </c>
      <c r="B6777" s="97" t="s">
        <v>4944</v>
      </c>
      <c r="C6777" s="98" t="s">
        <v>1101</v>
      </c>
      <c r="D6777" s="81"/>
      <c r="E6777" s="66"/>
      <c r="F6777" s="66" t="str">
        <f t="shared" si="721"/>
        <v>UN</v>
      </c>
      <c r="G6777" s="169">
        <f t="shared" si="722"/>
        <v>0.3</v>
      </c>
      <c r="H6777" s="180">
        <v>1</v>
      </c>
      <c r="I6777" s="169">
        <f t="shared" si="723"/>
        <v>0.3</v>
      </c>
    </row>
    <row r="6778" spans="1:9">
      <c r="A6778" s="96" t="s">
        <v>5869</v>
      </c>
      <c r="B6778" s="97" t="s">
        <v>4951</v>
      </c>
      <c r="C6778" s="98" t="s">
        <v>5896</v>
      </c>
      <c r="D6778" s="111"/>
      <c r="E6778" s="173"/>
      <c r="F6778" s="66" t="str">
        <f t="shared" si="721"/>
        <v>UN</v>
      </c>
      <c r="G6778" s="169">
        <f t="shared" si="722"/>
        <v>1.22</v>
      </c>
      <c r="H6778" s="180">
        <v>5.0000000000000001E-3</v>
      </c>
      <c r="I6778" s="169">
        <f t="shared" si="723"/>
        <v>6.1000000000000004E-3</v>
      </c>
    </row>
    <row r="6779" spans="1:9">
      <c r="A6779" s="96" t="s">
        <v>5869</v>
      </c>
      <c r="B6779" s="97" t="s">
        <v>4956</v>
      </c>
      <c r="C6779" s="98" t="s">
        <v>323</v>
      </c>
      <c r="D6779" s="111"/>
      <c r="E6779" s="173"/>
      <c r="F6779" s="66" t="str">
        <f t="shared" si="721"/>
        <v>UN</v>
      </c>
      <c r="G6779" s="169">
        <f t="shared" si="722"/>
        <v>0.3</v>
      </c>
      <c r="H6779" s="180">
        <v>2E-3</v>
      </c>
      <c r="I6779" s="169">
        <f t="shared" si="723"/>
        <v>5.9999999999999995E-4</v>
      </c>
    </row>
    <row r="6780" spans="1:9">
      <c r="A6780" s="96" t="s">
        <v>5869</v>
      </c>
      <c r="B6780" s="97" t="s">
        <v>4953</v>
      </c>
      <c r="C6780" s="98" t="s">
        <v>1531</v>
      </c>
      <c r="D6780" s="111"/>
      <c r="E6780" s="173"/>
      <c r="F6780" s="66" t="str">
        <f t="shared" si="721"/>
        <v>FR</v>
      </c>
      <c r="G6780" s="169">
        <f t="shared" si="722"/>
        <v>3.04</v>
      </c>
      <c r="H6780" s="180">
        <v>2E-3</v>
      </c>
      <c r="I6780" s="169">
        <f t="shared" si="723"/>
        <v>6.0800000000000003E-3</v>
      </c>
    </row>
    <row r="6781" spans="1:9">
      <c r="A6781" s="96" t="s">
        <v>5869</v>
      </c>
      <c r="B6781" s="97" t="s">
        <v>4967</v>
      </c>
      <c r="C6781" s="98" t="s">
        <v>1510</v>
      </c>
      <c r="D6781" s="111"/>
      <c r="E6781" s="173"/>
      <c r="F6781" s="66" t="str">
        <f t="shared" si="721"/>
        <v>UN</v>
      </c>
      <c r="G6781" s="169">
        <f t="shared" si="722"/>
        <v>0.5625</v>
      </c>
      <c r="H6781" s="168">
        <v>1</v>
      </c>
      <c r="I6781" s="169">
        <f t="shared" si="723"/>
        <v>0.5625</v>
      </c>
    </row>
    <row r="6782" spans="1:9">
      <c r="A6782" s="96" t="s">
        <v>5869</v>
      </c>
      <c r="B6782" s="97" t="s">
        <v>4902</v>
      </c>
      <c r="C6782" s="131" t="s">
        <v>364</v>
      </c>
      <c r="D6782" s="111"/>
      <c r="E6782" s="173"/>
      <c r="F6782" s="66" t="str">
        <f t="shared" si="721"/>
        <v>ROL</v>
      </c>
      <c r="G6782" s="169">
        <f t="shared" si="722"/>
        <v>4.4000000000000004</v>
      </c>
      <c r="H6782" s="180">
        <v>5.0000000000000001E-3</v>
      </c>
      <c r="I6782" s="169">
        <f t="shared" si="723"/>
        <v>2.2000000000000002E-2</v>
      </c>
    </row>
    <row r="6783" spans="1:9">
      <c r="A6783" s="96" t="s">
        <v>5869</v>
      </c>
      <c r="B6783" s="97" t="s">
        <v>4951</v>
      </c>
      <c r="C6783" s="98" t="s">
        <v>1649</v>
      </c>
      <c r="D6783" s="124"/>
      <c r="E6783" s="125"/>
      <c r="F6783" s="66" t="str">
        <f t="shared" si="721"/>
        <v>UN</v>
      </c>
      <c r="G6783" s="169">
        <f t="shared" si="722"/>
        <v>16</v>
      </c>
      <c r="H6783" s="186">
        <v>4.0000000000000001E-3</v>
      </c>
      <c r="I6783" s="169">
        <f t="shared" si="723"/>
        <v>6.4000000000000001E-2</v>
      </c>
    </row>
    <row r="6784" spans="1:9">
      <c r="A6784" s="96" t="s">
        <v>5869</v>
      </c>
      <c r="B6784" s="97" t="s">
        <v>4878</v>
      </c>
      <c r="C6784" s="98" t="s">
        <v>1462</v>
      </c>
      <c r="D6784" s="124"/>
      <c r="E6784" s="125"/>
      <c r="F6784" s="66" t="str">
        <f t="shared" si="721"/>
        <v>UN</v>
      </c>
      <c r="G6784" s="169">
        <f t="shared" si="722"/>
        <v>10.63</v>
      </c>
      <c r="H6784" s="102">
        <v>0.02</v>
      </c>
      <c r="I6784" s="169">
        <f t="shared" si="723"/>
        <v>0.21260000000000001</v>
      </c>
    </row>
    <row r="6785" spans="1:9">
      <c r="A6785" s="96" t="s">
        <v>5869</v>
      </c>
      <c r="B6785" s="183"/>
      <c r="C6785" s="59" t="s">
        <v>2718</v>
      </c>
      <c r="D6785" s="124"/>
      <c r="E6785" s="125"/>
      <c r="F6785" s="66" t="str">
        <f t="shared" si="721"/>
        <v>DET</v>
      </c>
      <c r="G6785" s="169">
        <f t="shared" si="722"/>
        <v>0.56000000000000005</v>
      </c>
      <c r="H6785" s="169">
        <f>+VLOOKUP(C6785,$C$7896:$P$9810,7,FALSE)</f>
        <v>1.3</v>
      </c>
      <c r="I6785" s="169">
        <f t="shared" si="723"/>
        <v>0.72800000000000009</v>
      </c>
    </row>
    <row r="6786" spans="1:9">
      <c r="A6786" s="96" t="s">
        <v>5869</v>
      </c>
      <c r="B6786" s="116" t="s">
        <v>4421</v>
      </c>
      <c r="C6786" s="117"/>
      <c r="D6786" s="118"/>
      <c r="E6786" s="118"/>
      <c r="F6786" s="119"/>
      <c r="G6786" s="120"/>
      <c r="H6786" s="121"/>
      <c r="I6786" s="134">
        <f>SUBTOTAL(9,I6774:I6785)</f>
        <v>2.1513800000000001</v>
      </c>
    </row>
    <row r="6787" spans="1:9">
      <c r="A6787" s="96" t="s">
        <v>5869</v>
      </c>
      <c r="B6787" s="157"/>
      <c r="C6787" s="187"/>
      <c r="D6787" s="129"/>
      <c r="E6787" s="129"/>
      <c r="F6787" s="188"/>
      <c r="G6787" s="137"/>
      <c r="H6787" s="188"/>
      <c r="I6787" s="161"/>
    </row>
    <row r="6788" spans="1:9" ht="14.25">
      <c r="A6788" s="440" t="s">
        <v>5892</v>
      </c>
      <c r="B6788" s="108" t="s">
        <v>3638</v>
      </c>
      <c r="D6788" s="172"/>
    </row>
    <row r="6789" spans="1:9">
      <c r="A6789" s="96" t="s">
        <v>5869</v>
      </c>
    </row>
    <row r="6790" spans="1:9" ht="25.5">
      <c r="A6790" s="96" t="s">
        <v>5869</v>
      </c>
      <c r="B6790" s="90" t="s">
        <v>5562</v>
      </c>
      <c r="C6790" s="23" t="s">
        <v>1406</v>
      </c>
      <c r="D6790" s="124"/>
      <c r="E6790" s="125"/>
      <c r="F6790" s="24" t="s">
        <v>1407</v>
      </c>
      <c r="G6790" s="51" t="s">
        <v>2730</v>
      </c>
      <c r="H6790" s="24" t="s">
        <v>4415</v>
      </c>
      <c r="I6790" s="24" t="s">
        <v>1403</v>
      </c>
    </row>
    <row r="6791" spans="1:9">
      <c r="A6791" s="96" t="s">
        <v>5869</v>
      </c>
      <c r="B6791" s="97" t="s">
        <v>4884</v>
      </c>
      <c r="C6791" s="126" t="s">
        <v>520</v>
      </c>
      <c r="D6791" s="124"/>
      <c r="E6791" s="125"/>
      <c r="F6791" s="66" t="str">
        <f t="shared" ref="F6791:F6802" si="724">+VLOOKUP(C6791,$C$7896:$P$9810,4,FALSE)</f>
        <v>UN</v>
      </c>
      <c r="G6791" s="169">
        <f t="shared" ref="G6791:G6802" si="725">+VLOOKUP(C6791,$C$7896:$P$9810,13,FALSE)</f>
        <v>8.7499999999999994E-2</v>
      </c>
      <c r="H6791" s="180">
        <v>1</v>
      </c>
      <c r="I6791" s="169">
        <f t="shared" ref="I6791:I6802" si="726">G6791*H6791</f>
        <v>8.7499999999999994E-2</v>
      </c>
    </row>
    <row r="6792" spans="1:9">
      <c r="A6792" s="96" t="s">
        <v>5869</v>
      </c>
      <c r="B6792" s="97" t="s">
        <v>4879</v>
      </c>
      <c r="C6792" s="98" t="s">
        <v>545</v>
      </c>
      <c r="D6792" s="124"/>
      <c r="E6792" s="125"/>
      <c r="F6792" s="66" t="str">
        <f t="shared" si="724"/>
        <v>CM3</v>
      </c>
      <c r="G6792" s="169">
        <f t="shared" si="725"/>
        <v>8.6999999999999994E-3</v>
      </c>
      <c r="H6792" s="180">
        <v>10</v>
      </c>
      <c r="I6792" s="169">
        <f t="shared" si="726"/>
        <v>8.6999999999999994E-2</v>
      </c>
    </row>
    <row r="6793" spans="1:9">
      <c r="A6793" s="96" t="s">
        <v>5869</v>
      </c>
      <c r="B6793" s="97" t="s">
        <v>4881</v>
      </c>
      <c r="C6793" s="98" t="s">
        <v>546</v>
      </c>
      <c r="D6793" s="124"/>
      <c r="E6793" s="125"/>
      <c r="F6793" s="66" t="str">
        <f t="shared" si="724"/>
        <v>PQ</v>
      </c>
      <c r="G6793" s="169">
        <f t="shared" si="725"/>
        <v>15</v>
      </c>
      <c r="H6793" s="180">
        <v>5.0000000000000001E-3</v>
      </c>
      <c r="I6793" s="169">
        <f t="shared" si="726"/>
        <v>7.4999999999999997E-2</v>
      </c>
    </row>
    <row r="6794" spans="1:9">
      <c r="A6794" s="96" t="s">
        <v>5869</v>
      </c>
      <c r="B6794" s="97" t="s">
        <v>4944</v>
      </c>
      <c r="C6794" s="98" t="s">
        <v>1101</v>
      </c>
      <c r="D6794" s="81"/>
      <c r="E6794" s="66"/>
      <c r="F6794" s="66" t="str">
        <f t="shared" si="724"/>
        <v>UN</v>
      </c>
      <c r="G6794" s="169">
        <f t="shared" si="725"/>
        <v>0.3</v>
      </c>
      <c r="H6794" s="180">
        <v>1</v>
      </c>
      <c r="I6794" s="169">
        <f t="shared" si="726"/>
        <v>0.3</v>
      </c>
    </row>
    <row r="6795" spans="1:9">
      <c r="A6795" s="96" t="s">
        <v>5869</v>
      </c>
      <c r="B6795" s="97" t="s">
        <v>4951</v>
      </c>
      <c r="C6795" s="98" t="s">
        <v>5896</v>
      </c>
      <c r="D6795" s="111"/>
      <c r="E6795" s="173"/>
      <c r="F6795" s="66" t="str">
        <f t="shared" si="724"/>
        <v>UN</v>
      </c>
      <c r="G6795" s="169">
        <f t="shared" si="725"/>
        <v>1.22</v>
      </c>
      <c r="H6795" s="180">
        <v>5.0000000000000001E-3</v>
      </c>
      <c r="I6795" s="169">
        <f t="shared" si="726"/>
        <v>6.1000000000000004E-3</v>
      </c>
    </row>
    <row r="6796" spans="1:9">
      <c r="A6796" s="96" t="s">
        <v>5869</v>
      </c>
      <c r="B6796" s="97" t="s">
        <v>4956</v>
      </c>
      <c r="C6796" s="98" t="s">
        <v>323</v>
      </c>
      <c r="D6796" s="111"/>
      <c r="E6796" s="173"/>
      <c r="F6796" s="66" t="str">
        <f t="shared" si="724"/>
        <v>UN</v>
      </c>
      <c r="G6796" s="169">
        <f t="shared" si="725"/>
        <v>0.3</v>
      </c>
      <c r="H6796" s="180">
        <v>2E-3</v>
      </c>
      <c r="I6796" s="169">
        <f t="shared" si="726"/>
        <v>5.9999999999999995E-4</v>
      </c>
    </row>
    <row r="6797" spans="1:9">
      <c r="A6797" s="96" t="s">
        <v>5869</v>
      </c>
      <c r="B6797" s="97" t="s">
        <v>4953</v>
      </c>
      <c r="C6797" s="98" t="s">
        <v>1531</v>
      </c>
      <c r="D6797" s="111"/>
      <c r="E6797" s="173"/>
      <c r="F6797" s="66" t="str">
        <f t="shared" si="724"/>
        <v>FR</v>
      </c>
      <c r="G6797" s="169">
        <f t="shared" si="725"/>
        <v>3.04</v>
      </c>
      <c r="H6797" s="180">
        <v>2E-3</v>
      </c>
      <c r="I6797" s="169">
        <f t="shared" si="726"/>
        <v>6.0800000000000003E-3</v>
      </c>
    </row>
    <row r="6798" spans="1:9">
      <c r="A6798" s="96" t="s">
        <v>5869</v>
      </c>
      <c r="B6798" s="97" t="s">
        <v>4967</v>
      </c>
      <c r="C6798" s="98" t="s">
        <v>1510</v>
      </c>
      <c r="D6798" s="111"/>
      <c r="E6798" s="173"/>
      <c r="F6798" s="66" t="str">
        <f t="shared" si="724"/>
        <v>UN</v>
      </c>
      <c r="G6798" s="169">
        <f t="shared" si="725"/>
        <v>0.5625</v>
      </c>
      <c r="H6798" s="168">
        <v>1</v>
      </c>
      <c r="I6798" s="169">
        <f t="shared" si="726"/>
        <v>0.5625</v>
      </c>
    </row>
    <row r="6799" spans="1:9">
      <c r="A6799" s="96" t="s">
        <v>5869</v>
      </c>
      <c r="B6799" s="97" t="s">
        <v>4902</v>
      </c>
      <c r="C6799" s="131" t="s">
        <v>364</v>
      </c>
      <c r="D6799" s="111"/>
      <c r="E6799" s="173"/>
      <c r="F6799" s="66" t="str">
        <f t="shared" si="724"/>
        <v>ROL</v>
      </c>
      <c r="G6799" s="169">
        <f t="shared" si="725"/>
        <v>4.4000000000000004</v>
      </c>
      <c r="H6799" s="180">
        <v>5.0000000000000001E-3</v>
      </c>
      <c r="I6799" s="169">
        <f t="shared" si="726"/>
        <v>2.2000000000000002E-2</v>
      </c>
    </row>
    <row r="6800" spans="1:9">
      <c r="A6800" s="96" t="s">
        <v>5869</v>
      </c>
      <c r="B6800" s="97" t="s">
        <v>4951</v>
      </c>
      <c r="C6800" s="98" t="s">
        <v>1649</v>
      </c>
      <c r="D6800" s="124"/>
      <c r="E6800" s="125"/>
      <c r="F6800" s="66" t="str">
        <f t="shared" si="724"/>
        <v>UN</v>
      </c>
      <c r="G6800" s="169">
        <f t="shared" si="725"/>
        <v>16</v>
      </c>
      <c r="H6800" s="186">
        <v>4.0000000000000001E-3</v>
      </c>
      <c r="I6800" s="169">
        <f t="shared" si="726"/>
        <v>6.4000000000000001E-2</v>
      </c>
    </row>
    <row r="6801" spans="1:9">
      <c r="A6801" s="96" t="s">
        <v>5869</v>
      </c>
      <c r="B6801" s="97" t="s">
        <v>4878</v>
      </c>
      <c r="C6801" s="98" t="s">
        <v>1462</v>
      </c>
      <c r="D6801" s="124"/>
      <c r="E6801" s="125"/>
      <c r="F6801" s="66" t="str">
        <f t="shared" si="724"/>
        <v>UN</v>
      </c>
      <c r="G6801" s="169">
        <f t="shared" si="725"/>
        <v>10.63</v>
      </c>
      <c r="H6801" s="102">
        <v>0.02</v>
      </c>
      <c r="I6801" s="169">
        <f t="shared" si="726"/>
        <v>0.21260000000000001</v>
      </c>
    </row>
    <row r="6802" spans="1:9">
      <c r="A6802" s="96" t="s">
        <v>5869</v>
      </c>
      <c r="B6802" s="183"/>
      <c r="C6802" s="59" t="s">
        <v>3591</v>
      </c>
      <c r="D6802" s="124"/>
      <c r="E6802" s="125"/>
      <c r="F6802" s="66" t="str">
        <f t="shared" si="724"/>
        <v>PBAS</v>
      </c>
      <c r="G6802" s="169">
        <f t="shared" si="725"/>
        <v>5.9633333333333337E-2</v>
      </c>
      <c r="H6802" s="169">
        <f>+VLOOKUP(C6802,$C$7896:$P$9810,7,FALSE)</f>
        <v>1.3</v>
      </c>
      <c r="I6802" s="169">
        <f t="shared" si="726"/>
        <v>7.7523333333333347E-2</v>
      </c>
    </row>
    <row r="6803" spans="1:9">
      <c r="A6803" s="96" t="s">
        <v>5869</v>
      </c>
      <c r="B6803" s="116" t="s">
        <v>4421</v>
      </c>
      <c r="C6803" s="117"/>
      <c r="D6803" s="118"/>
      <c r="E6803" s="118"/>
      <c r="F6803" s="119"/>
      <c r="G6803" s="120"/>
      <c r="H6803" s="121"/>
      <c r="I6803" s="134">
        <f>SUBTOTAL(9,I6791:I6802)</f>
        <v>1.5009033333333333</v>
      </c>
    </row>
    <row r="6804" spans="1:9">
      <c r="A6804" s="96" t="s">
        <v>5869</v>
      </c>
      <c r="B6804" s="157"/>
      <c r="C6804" s="187"/>
      <c r="D6804" s="129"/>
      <c r="E6804" s="129"/>
      <c r="F6804" s="188"/>
      <c r="G6804" s="137"/>
      <c r="H6804" s="188"/>
      <c r="I6804" s="161"/>
    </row>
    <row r="6805" spans="1:9" ht="14.25">
      <c r="A6805" s="440" t="s">
        <v>5892</v>
      </c>
      <c r="B6805" s="108" t="s">
        <v>4767</v>
      </c>
      <c r="D6805" s="172"/>
    </row>
    <row r="6806" spans="1:9">
      <c r="A6806" s="96" t="s">
        <v>5869</v>
      </c>
    </row>
    <row r="6807" spans="1:9" ht="25.5">
      <c r="A6807" s="96" t="s">
        <v>5869</v>
      </c>
      <c r="B6807" s="90" t="s">
        <v>5562</v>
      </c>
      <c r="C6807" s="23" t="s">
        <v>1406</v>
      </c>
      <c r="D6807" s="124"/>
      <c r="E6807" s="125"/>
      <c r="F6807" s="24" t="s">
        <v>1407</v>
      </c>
      <c r="G6807" s="51" t="s">
        <v>2730</v>
      </c>
      <c r="H6807" s="24" t="s">
        <v>4415</v>
      </c>
      <c r="I6807" s="24" t="s">
        <v>1403</v>
      </c>
    </row>
    <row r="6808" spans="1:9">
      <c r="A6808" s="96" t="s">
        <v>5869</v>
      </c>
      <c r="B6808" s="97" t="s">
        <v>4879</v>
      </c>
      <c r="C6808" s="98" t="s">
        <v>545</v>
      </c>
      <c r="D6808" s="124"/>
      <c r="E6808" s="125"/>
      <c r="F6808" s="66" t="str">
        <f t="shared" ref="F6808:F6817" si="727">+VLOOKUP(C6808,$C$7896:$P$9810,4,FALSE)</f>
        <v>CM3</v>
      </c>
      <c r="G6808" s="169">
        <f t="shared" ref="G6808:G6817" si="728">+VLOOKUP(C6808,$C$7896:$P$9810,13,FALSE)</f>
        <v>8.6999999999999994E-3</v>
      </c>
      <c r="H6808" s="180">
        <v>10</v>
      </c>
      <c r="I6808" s="169">
        <f t="shared" ref="I6808:I6817" si="729">G6808*H6808</f>
        <v>8.6999999999999994E-2</v>
      </c>
    </row>
    <row r="6809" spans="1:9">
      <c r="A6809" s="96" t="s">
        <v>5869</v>
      </c>
      <c r="B6809" s="97" t="s">
        <v>4881</v>
      </c>
      <c r="C6809" s="98" t="s">
        <v>546</v>
      </c>
      <c r="D6809" s="124"/>
      <c r="E6809" s="125"/>
      <c r="F6809" s="66" t="str">
        <f t="shared" si="727"/>
        <v>PQ</v>
      </c>
      <c r="G6809" s="169">
        <f t="shared" si="728"/>
        <v>15</v>
      </c>
      <c r="H6809" s="180">
        <v>5.0000000000000001E-3</v>
      </c>
      <c r="I6809" s="169">
        <f t="shared" si="729"/>
        <v>7.4999999999999997E-2</v>
      </c>
    </row>
    <row r="6810" spans="1:9">
      <c r="A6810" s="96" t="s">
        <v>5869</v>
      </c>
      <c r="B6810" s="97" t="s">
        <v>4944</v>
      </c>
      <c r="C6810" s="98" t="s">
        <v>1101</v>
      </c>
      <c r="D6810" s="81"/>
      <c r="E6810" s="66"/>
      <c r="F6810" s="66" t="str">
        <f t="shared" si="727"/>
        <v>UN</v>
      </c>
      <c r="G6810" s="169">
        <f t="shared" si="728"/>
        <v>0.3</v>
      </c>
      <c r="H6810" s="180">
        <v>1</v>
      </c>
      <c r="I6810" s="169">
        <f t="shared" si="729"/>
        <v>0.3</v>
      </c>
    </row>
    <row r="6811" spans="1:9">
      <c r="A6811" s="96" t="s">
        <v>5869</v>
      </c>
      <c r="B6811" s="97" t="s">
        <v>4951</v>
      </c>
      <c r="C6811" s="98" t="s">
        <v>5896</v>
      </c>
      <c r="D6811" s="111"/>
      <c r="E6811" s="173"/>
      <c r="F6811" s="66" t="str">
        <f t="shared" si="727"/>
        <v>UN</v>
      </c>
      <c r="G6811" s="169">
        <f t="shared" si="728"/>
        <v>1.22</v>
      </c>
      <c r="H6811" s="180">
        <v>5.0000000000000001E-3</v>
      </c>
      <c r="I6811" s="169">
        <f t="shared" si="729"/>
        <v>6.1000000000000004E-3</v>
      </c>
    </row>
    <row r="6812" spans="1:9">
      <c r="A6812" s="96" t="s">
        <v>5869</v>
      </c>
      <c r="B6812" s="97" t="s">
        <v>4956</v>
      </c>
      <c r="C6812" s="98" t="s">
        <v>323</v>
      </c>
      <c r="D6812" s="111"/>
      <c r="E6812" s="173"/>
      <c r="F6812" s="66" t="str">
        <f t="shared" si="727"/>
        <v>UN</v>
      </c>
      <c r="G6812" s="169">
        <f t="shared" si="728"/>
        <v>0.3</v>
      </c>
      <c r="H6812" s="180">
        <v>2E-3</v>
      </c>
      <c r="I6812" s="169">
        <f t="shared" si="729"/>
        <v>5.9999999999999995E-4</v>
      </c>
    </row>
    <row r="6813" spans="1:9">
      <c r="A6813" s="96" t="s">
        <v>5869</v>
      </c>
      <c r="B6813" s="97" t="s">
        <v>5025</v>
      </c>
      <c r="C6813" s="98" t="s">
        <v>2688</v>
      </c>
      <c r="D6813" s="111"/>
      <c r="E6813" s="173"/>
      <c r="F6813" s="66" t="str">
        <f t="shared" si="727"/>
        <v>Ml</v>
      </c>
      <c r="G6813" s="169">
        <f t="shared" si="728"/>
        <v>0.12</v>
      </c>
      <c r="H6813" s="180">
        <v>1</v>
      </c>
      <c r="I6813" s="169">
        <f t="shared" si="729"/>
        <v>0.12</v>
      </c>
    </row>
    <row r="6814" spans="1:9">
      <c r="A6814" s="96" t="s">
        <v>5869</v>
      </c>
      <c r="B6814" s="97" t="s">
        <v>5026</v>
      </c>
      <c r="C6814" s="98" t="s">
        <v>2689</v>
      </c>
      <c r="D6814" s="111"/>
      <c r="E6814" s="173"/>
      <c r="F6814" s="66" t="str">
        <f t="shared" si="727"/>
        <v>Ml</v>
      </c>
      <c r="G6814" s="169">
        <f t="shared" si="728"/>
        <v>7.1999999999999995E-2</v>
      </c>
      <c r="H6814" s="180">
        <v>0.5</v>
      </c>
      <c r="I6814" s="169">
        <f t="shared" si="729"/>
        <v>3.5999999999999997E-2</v>
      </c>
    </row>
    <row r="6815" spans="1:9">
      <c r="A6815" s="96" t="s">
        <v>5869</v>
      </c>
      <c r="B6815" s="97" t="s">
        <v>5561</v>
      </c>
      <c r="C6815" s="98" t="s">
        <v>2690</v>
      </c>
      <c r="D6815" s="111"/>
      <c r="E6815" s="173"/>
      <c r="F6815" s="66" t="str">
        <f t="shared" si="727"/>
        <v>Ml</v>
      </c>
      <c r="G6815" s="169">
        <f t="shared" si="728"/>
        <v>3.7199999999999997E-2</v>
      </c>
      <c r="H6815" s="180">
        <v>0.5</v>
      </c>
      <c r="I6815" s="169">
        <f t="shared" si="729"/>
        <v>1.8599999999999998E-2</v>
      </c>
    </row>
    <row r="6816" spans="1:9">
      <c r="A6816" s="96" t="s">
        <v>5869</v>
      </c>
      <c r="B6816" s="97" t="s">
        <v>4951</v>
      </c>
      <c r="C6816" s="98" t="s">
        <v>1649</v>
      </c>
      <c r="D6816" s="124"/>
      <c r="E6816" s="125"/>
      <c r="F6816" s="66" t="str">
        <f t="shared" si="727"/>
        <v>UN</v>
      </c>
      <c r="G6816" s="169">
        <f t="shared" si="728"/>
        <v>16</v>
      </c>
      <c r="H6816" s="186">
        <v>4.0000000000000001E-3</v>
      </c>
      <c r="I6816" s="169">
        <f t="shared" si="729"/>
        <v>6.4000000000000001E-2</v>
      </c>
    </row>
    <row r="6817" spans="1:9">
      <c r="A6817" s="96" t="s">
        <v>5869</v>
      </c>
      <c r="B6817" s="97" t="s">
        <v>4878</v>
      </c>
      <c r="C6817" s="98" t="s">
        <v>1462</v>
      </c>
      <c r="D6817" s="124"/>
      <c r="E6817" s="125"/>
      <c r="F6817" s="66" t="str">
        <f t="shared" si="727"/>
        <v>UN</v>
      </c>
      <c r="G6817" s="169">
        <f t="shared" si="728"/>
        <v>10.63</v>
      </c>
      <c r="H6817" s="102">
        <v>0.02</v>
      </c>
      <c r="I6817" s="169">
        <f t="shared" si="729"/>
        <v>0.21260000000000001</v>
      </c>
    </row>
    <row r="6818" spans="1:9">
      <c r="A6818" s="96" t="s">
        <v>5869</v>
      </c>
      <c r="B6818" s="116" t="s">
        <v>4421</v>
      </c>
      <c r="C6818" s="117"/>
      <c r="D6818" s="118"/>
      <c r="E6818" s="118"/>
      <c r="F6818" s="119"/>
      <c r="G6818" s="120"/>
      <c r="H6818" s="121"/>
      <c r="I6818" s="134">
        <f>SUBTOTAL(9,I6808:I6817)</f>
        <v>0.91990000000000005</v>
      </c>
    </row>
    <row r="6819" spans="1:9">
      <c r="A6819" s="96" t="s">
        <v>5869</v>
      </c>
      <c r="B6819" s="157"/>
      <c r="C6819" s="187"/>
      <c r="D6819" s="129"/>
      <c r="E6819" s="129"/>
      <c r="F6819" s="188"/>
      <c r="G6819" s="137"/>
      <c r="H6819" s="188"/>
      <c r="I6819" s="161"/>
    </row>
    <row r="6820" spans="1:9" ht="14.25">
      <c r="A6820" s="440" t="s">
        <v>5892</v>
      </c>
      <c r="B6820" s="108" t="s">
        <v>2721</v>
      </c>
      <c r="D6820" s="172"/>
    </row>
    <row r="6821" spans="1:9">
      <c r="A6821" s="96" t="s">
        <v>5869</v>
      </c>
    </row>
    <row r="6822" spans="1:9" ht="25.5">
      <c r="A6822" s="96" t="s">
        <v>5869</v>
      </c>
      <c r="B6822" s="90" t="s">
        <v>5562</v>
      </c>
      <c r="C6822" s="23" t="s">
        <v>1406</v>
      </c>
      <c r="D6822" s="124"/>
      <c r="E6822" s="125"/>
      <c r="F6822" s="24" t="s">
        <v>1407</v>
      </c>
      <c r="G6822" s="51" t="s">
        <v>2730</v>
      </c>
      <c r="H6822" s="24" t="s">
        <v>4415</v>
      </c>
      <c r="I6822" s="24" t="s">
        <v>1403</v>
      </c>
    </row>
    <row r="6823" spans="1:9">
      <c r="A6823" s="96" t="s">
        <v>5869</v>
      </c>
      <c r="B6823" s="97" t="s">
        <v>4884</v>
      </c>
      <c r="C6823" s="126" t="s">
        <v>520</v>
      </c>
      <c r="D6823" s="124"/>
      <c r="E6823" s="125"/>
      <c r="F6823" s="66" t="str">
        <f t="shared" ref="F6823:F6833" si="730">+VLOOKUP(C6823,$C$7896:$P$9810,4,FALSE)</f>
        <v>UN</v>
      </c>
      <c r="G6823" s="169">
        <f t="shared" ref="G6823:G6833" si="731">+VLOOKUP(C6823,$C$7896:$P$9810,13,FALSE)</f>
        <v>8.7499999999999994E-2</v>
      </c>
      <c r="H6823" s="180">
        <v>1</v>
      </c>
      <c r="I6823" s="169">
        <f t="shared" ref="I6823:I6833" si="732">G6823*H6823</f>
        <v>8.7499999999999994E-2</v>
      </c>
    </row>
    <row r="6824" spans="1:9">
      <c r="A6824" s="96" t="s">
        <v>5869</v>
      </c>
      <c r="B6824" s="97" t="s">
        <v>4879</v>
      </c>
      <c r="C6824" s="98" t="s">
        <v>545</v>
      </c>
      <c r="D6824" s="124"/>
      <c r="E6824" s="125"/>
      <c r="F6824" s="66" t="str">
        <f t="shared" si="730"/>
        <v>CM3</v>
      </c>
      <c r="G6824" s="169">
        <f t="shared" si="731"/>
        <v>8.6999999999999994E-3</v>
      </c>
      <c r="H6824" s="180">
        <v>10</v>
      </c>
      <c r="I6824" s="169">
        <f t="shared" si="732"/>
        <v>8.6999999999999994E-2</v>
      </c>
    </row>
    <row r="6825" spans="1:9">
      <c r="A6825" s="96" t="s">
        <v>5869</v>
      </c>
      <c r="B6825" s="97" t="s">
        <v>4881</v>
      </c>
      <c r="C6825" s="98" t="s">
        <v>546</v>
      </c>
      <c r="D6825" s="124"/>
      <c r="E6825" s="125"/>
      <c r="F6825" s="66" t="str">
        <f t="shared" si="730"/>
        <v>PQ</v>
      </c>
      <c r="G6825" s="169">
        <f t="shared" si="731"/>
        <v>15</v>
      </c>
      <c r="H6825" s="180">
        <v>5.0000000000000001E-3</v>
      </c>
      <c r="I6825" s="169">
        <f t="shared" si="732"/>
        <v>7.4999999999999997E-2</v>
      </c>
    </row>
    <row r="6826" spans="1:9">
      <c r="A6826" s="96" t="s">
        <v>5869</v>
      </c>
      <c r="B6826" s="97" t="s">
        <v>4944</v>
      </c>
      <c r="C6826" s="98" t="s">
        <v>1101</v>
      </c>
      <c r="D6826" s="81"/>
      <c r="E6826" s="66"/>
      <c r="F6826" s="66" t="str">
        <f t="shared" si="730"/>
        <v>UN</v>
      </c>
      <c r="G6826" s="169">
        <f t="shared" si="731"/>
        <v>0.3</v>
      </c>
      <c r="H6826" s="180">
        <v>1</v>
      </c>
      <c r="I6826" s="169">
        <f t="shared" si="732"/>
        <v>0.3</v>
      </c>
    </row>
    <row r="6827" spans="1:9">
      <c r="A6827" s="96" t="s">
        <v>5869</v>
      </c>
      <c r="B6827" s="97" t="s">
        <v>4951</v>
      </c>
      <c r="C6827" s="98" t="s">
        <v>5896</v>
      </c>
      <c r="D6827" s="111"/>
      <c r="E6827" s="173"/>
      <c r="F6827" s="66" t="str">
        <f t="shared" si="730"/>
        <v>UN</v>
      </c>
      <c r="G6827" s="169">
        <f t="shared" si="731"/>
        <v>1.22</v>
      </c>
      <c r="H6827" s="180">
        <v>5.0000000000000001E-3</v>
      </c>
      <c r="I6827" s="169">
        <f t="shared" si="732"/>
        <v>6.1000000000000004E-3</v>
      </c>
    </row>
    <row r="6828" spans="1:9">
      <c r="A6828" s="96" t="s">
        <v>5869</v>
      </c>
      <c r="B6828" s="97" t="s">
        <v>4956</v>
      </c>
      <c r="C6828" s="98" t="s">
        <v>323</v>
      </c>
      <c r="D6828" s="111"/>
      <c r="E6828" s="173"/>
      <c r="F6828" s="66" t="str">
        <f t="shared" si="730"/>
        <v>UN</v>
      </c>
      <c r="G6828" s="169">
        <f t="shared" si="731"/>
        <v>0.3</v>
      </c>
      <c r="H6828" s="180">
        <v>2E-3</v>
      </c>
      <c r="I6828" s="169">
        <f t="shared" si="732"/>
        <v>5.9999999999999995E-4</v>
      </c>
    </row>
    <row r="6829" spans="1:9">
      <c r="A6829" s="96" t="s">
        <v>5869</v>
      </c>
      <c r="B6829" s="97" t="s">
        <v>4967</v>
      </c>
      <c r="C6829" s="98" t="s">
        <v>1510</v>
      </c>
      <c r="D6829" s="111"/>
      <c r="E6829" s="173"/>
      <c r="F6829" s="66" t="str">
        <f t="shared" si="730"/>
        <v>UN</v>
      </c>
      <c r="G6829" s="169">
        <f t="shared" si="731"/>
        <v>0.5625</v>
      </c>
      <c r="H6829" s="168">
        <v>1</v>
      </c>
      <c r="I6829" s="169">
        <f t="shared" si="732"/>
        <v>0.5625</v>
      </c>
    </row>
    <row r="6830" spans="1:9">
      <c r="A6830" s="96" t="s">
        <v>5869</v>
      </c>
      <c r="B6830" s="97" t="s">
        <v>4902</v>
      </c>
      <c r="C6830" s="131" t="s">
        <v>364</v>
      </c>
      <c r="D6830" s="111"/>
      <c r="E6830" s="173"/>
      <c r="F6830" s="66" t="str">
        <f t="shared" si="730"/>
        <v>ROL</v>
      </c>
      <c r="G6830" s="169">
        <f t="shared" si="731"/>
        <v>4.4000000000000004</v>
      </c>
      <c r="H6830" s="180">
        <v>5.0000000000000001E-3</v>
      </c>
      <c r="I6830" s="169">
        <f t="shared" si="732"/>
        <v>2.2000000000000002E-2</v>
      </c>
    </row>
    <row r="6831" spans="1:9">
      <c r="A6831" s="96" t="s">
        <v>5869</v>
      </c>
      <c r="B6831" s="97" t="s">
        <v>4951</v>
      </c>
      <c r="C6831" s="98" t="s">
        <v>1649</v>
      </c>
      <c r="D6831" s="124"/>
      <c r="E6831" s="125"/>
      <c r="F6831" s="66" t="str">
        <f t="shared" si="730"/>
        <v>UN</v>
      </c>
      <c r="G6831" s="169">
        <f t="shared" si="731"/>
        <v>16</v>
      </c>
      <c r="H6831" s="186">
        <v>4.0000000000000001E-3</v>
      </c>
      <c r="I6831" s="169">
        <f t="shared" si="732"/>
        <v>6.4000000000000001E-2</v>
      </c>
    </row>
    <row r="6832" spans="1:9">
      <c r="A6832" s="96" t="s">
        <v>5869</v>
      </c>
      <c r="B6832" s="97" t="s">
        <v>4878</v>
      </c>
      <c r="C6832" s="98" t="s">
        <v>1462</v>
      </c>
      <c r="D6832" s="124"/>
      <c r="E6832" s="125"/>
      <c r="F6832" s="66" t="str">
        <f t="shared" si="730"/>
        <v>UN</v>
      </c>
      <c r="G6832" s="169">
        <f t="shared" si="731"/>
        <v>10.63</v>
      </c>
      <c r="H6832" s="102">
        <v>0.02</v>
      </c>
      <c r="I6832" s="169">
        <f t="shared" si="732"/>
        <v>0.21260000000000001</v>
      </c>
    </row>
    <row r="6833" spans="1:9">
      <c r="A6833" s="96" t="s">
        <v>5869</v>
      </c>
      <c r="B6833" s="221" t="s">
        <v>5902</v>
      </c>
      <c r="C6833" s="98" t="s">
        <v>2722</v>
      </c>
      <c r="D6833" s="124"/>
      <c r="E6833" s="125"/>
      <c r="F6833" s="66" t="str">
        <f t="shared" si="730"/>
        <v>Ml</v>
      </c>
      <c r="G6833" s="455">
        <f t="shared" si="731"/>
        <v>0.10625</v>
      </c>
      <c r="H6833" s="308">
        <v>1.98</v>
      </c>
      <c r="I6833" s="169">
        <f t="shared" si="732"/>
        <v>0.21037500000000001</v>
      </c>
    </row>
    <row r="6834" spans="1:9">
      <c r="A6834" s="96" t="s">
        <v>5869</v>
      </c>
      <c r="B6834" s="116" t="s">
        <v>4421</v>
      </c>
      <c r="C6834" s="117"/>
      <c r="D6834" s="118"/>
      <c r="E6834" s="118"/>
      <c r="F6834" s="119"/>
      <c r="G6834" s="120"/>
      <c r="H6834" s="121"/>
      <c r="I6834" s="134">
        <f>SUBTOTAL(9,I6823:I6833)</f>
        <v>1.627675</v>
      </c>
    </row>
    <row r="6835" spans="1:9">
      <c r="A6835" s="96" t="s">
        <v>5869</v>
      </c>
      <c r="B6835" s="157"/>
      <c r="C6835" s="187"/>
      <c r="D6835" s="129"/>
      <c r="E6835" s="129"/>
      <c r="F6835" s="188"/>
      <c r="G6835" s="137"/>
      <c r="H6835" s="188"/>
      <c r="I6835" s="161"/>
    </row>
    <row r="6836" spans="1:9" ht="14.25">
      <c r="A6836" s="440" t="s">
        <v>5892</v>
      </c>
      <c r="B6836" s="108" t="s">
        <v>2720</v>
      </c>
      <c r="D6836" s="172"/>
    </row>
    <row r="6837" spans="1:9">
      <c r="A6837" s="96" t="s">
        <v>5869</v>
      </c>
    </row>
    <row r="6838" spans="1:9" ht="25.5">
      <c r="A6838" s="96" t="s">
        <v>5869</v>
      </c>
      <c r="B6838" s="90" t="s">
        <v>5562</v>
      </c>
      <c r="C6838" s="23" t="s">
        <v>1406</v>
      </c>
      <c r="D6838" s="124"/>
      <c r="E6838" s="125"/>
      <c r="F6838" s="24" t="s">
        <v>1407</v>
      </c>
      <c r="G6838" s="51" t="s">
        <v>2730</v>
      </c>
      <c r="H6838" s="24" t="s">
        <v>4415</v>
      </c>
      <c r="I6838" s="24" t="s">
        <v>1403</v>
      </c>
    </row>
    <row r="6839" spans="1:9">
      <c r="A6839" s="96" t="s">
        <v>5869</v>
      </c>
      <c r="B6839" s="97" t="s">
        <v>4884</v>
      </c>
      <c r="C6839" s="126" t="s">
        <v>520</v>
      </c>
      <c r="D6839" s="124"/>
      <c r="E6839" s="125"/>
      <c r="F6839" s="66" t="str">
        <f t="shared" ref="F6839:F6848" si="733">+VLOOKUP(C6839,$C$7896:$P$9810,4,FALSE)</f>
        <v>UN</v>
      </c>
      <c r="G6839" s="169">
        <f t="shared" ref="G6839:G6848" si="734">+VLOOKUP(C6839,$C$7896:$P$9810,13,FALSE)</f>
        <v>8.7499999999999994E-2</v>
      </c>
      <c r="H6839" s="180">
        <v>1</v>
      </c>
      <c r="I6839" s="169">
        <f t="shared" ref="I6839:I6848" si="735">G6839*H6839</f>
        <v>8.7499999999999994E-2</v>
      </c>
    </row>
    <row r="6840" spans="1:9">
      <c r="A6840" s="96" t="s">
        <v>5869</v>
      </c>
      <c r="B6840" s="97" t="s">
        <v>4879</v>
      </c>
      <c r="C6840" s="98" t="s">
        <v>545</v>
      </c>
      <c r="D6840" s="124"/>
      <c r="E6840" s="125"/>
      <c r="F6840" s="66" t="str">
        <f t="shared" si="733"/>
        <v>CM3</v>
      </c>
      <c r="G6840" s="169">
        <f t="shared" si="734"/>
        <v>8.6999999999999994E-3</v>
      </c>
      <c r="H6840" s="180">
        <v>10</v>
      </c>
      <c r="I6840" s="169">
        <f t="shared" si="735"/>
        <v>8.6999999999999994E-2</v>
      </c>
    </row>
    <row r="6841" spans="1:9">
      <c r="A6841" s="96" t="s">
        <v>5869</v>
      </c>
      <c r="B6841" s="97" t="s">
        <v>4881</v>
      </c>
      <c r="C6841" s="98" t="s">
        <v>546</v>
      </c>
      <c r="D6841" s="124"/>
      <c r="E6841" s="125"/>
      <c r="F6841" s="66" t="str">
        <f t="shared" si="733"/>
        <v>PQ</v>
      </c>
      <c r="G6841" s="169">
        <f t="shared" si="734"/>
        <v>15</v>
      </c>
      <c r="H6841" s="180">
        <v>5.0000000000000001E-3</v>
      </c>
      <c r="I6841" s="169">
        <f t="shared" si="735"/>
        <v>7.4999999999999997E-2</v>
      </c>
    </row>
    <row r="6842" spans="1:9">
      <c r="A6842" s="96" t="s">
        <v>5869</v>
      </c>
      <c r="B6842" s="97" t="s">
        <v>4944</v>
      </c>
      <c r="C6842" s="98" t="s">
        <v>1101</v>
      </c>
      <c r="D6842" s="81"/>
      <c r="E6842" s="66"/>
      <c r="F6842" s="66" t="str">
        <f t="shared" si="733"/>
        <v>UN</v>
      </c>
      <c r="G6842" s="169">
        <f t="shared" si="734"/>
        <v>0.3</v>
      </c>
      <c r="H6842" s="180">
        <v>1</v>
      </c>
      <c r="I6842" s="169">
        <f t="shared" si="735"/>
        <v>0.3</v>
      </c>
    </row>
    <row r="6843" spans="1:9">
      <c r="A6843" s="96" t="s">
        <v>5869</v>
      </c>
      <c r="B6843" s="97" t="s">
        <v>4951</v>
      </c>
      <c r="C6843" s="98" t="s">
        <v>5896</v>
      </c>
      <c r="D6843" s="111"/>
      <c r="E6843" s="173"/>
      <c r="F6843" s="66" t="str">
        <f t="shared" si="733"/>
        <v>UN</v>
      </c>
      <c r="G6843" s="169">
        <f t="shared" si="734"/>
        <v>1.22</v>
      </c>
      <c r="H6843" s="180">
        <v>5.0000000000000001E-3</v>
      </c>
      <c r="I6843" s="169">
        <f t="shared" si="735"/>
        <v>6.1000000000000004E-3</v>
      </c>
    </row>
    <row r="6844" spans="1:9">
      <c r="A6844" s="96" t="s">
        <v>5869</v>
      </c>
      <c r="B6844" s="97" t="s">
        <v>4956</v>
      </c>
      <c r="C6844" s="98" t="s">
        <v>323</v>
      </c>
      <c r="D6844" s="111"/>
      <c r="E6844" s="173"/>
      <c r="F6844" s="66" t="str">
        <f t="shared" si="733"/>
        <v>UN</v>
      </c>
      <c r="G6844" s="169">
        <f t="shared" si="734"/>
        <v>0.3</v>
      </c>
      <c r="H6844" s="180">
        <v>2E-3</v>
      </c>
      <c r="I6844" s="169">
        <f t="shared" si="735"/>
        <v>5.9999999999999995E-4</v>
      </c>
    </row>
    <row r="6845" spans="1:9">
      <c r="A6845" s="96" t="s">
        <v>5869</v>
      </c>
      <c r="B6845" s="97" t="s">
        <v>4902</v>
      </c>
      <c r="C6845" s="131" t="s">
        <v>364</v>
      </c>
      <c r="D6845" s="111"/>
      <c r="E6845" s="173"/>
      <c r="F6845" s="66" t="str">
        <f t="shared" si="733"/>
        <v>ROL</v>
      </c>
      <c r="G6845" s="169">
        <f t="shared" si="734"/>
        <v>4.4000000000000004</v>
      </c>
      <c r="H6845" s="180">
        <v>5.0000000000000001E-3</v>
      </c>
      <c r="I6845" s="169">
        <f t="shared" si="735"/>
        <v>2.2000000000000002E-2</v>
      </c>
    </row>
    <row r="6846" spans="1:9">
      <c r="A6846" s="96" t="s">
        <v>5869</v>
      </c>
      <c r="B6846" s="97" t="s">
        <v>4951</v>
      </c>
      <c r="C6846" s="98" t="s">
        <v>1649</v>
      </c>
      <c r="D6846" s="124"/>
      <c r="E6846" s="125"/>
      <c r="F6846" s="66" t="str">
        <f t="shared" si="733"/>
        <v>UN</v>
      </c>
      <c r="G6846" s="169">
        <f t="shared" si="734"/>
        <v>16</v>
      </c>
      <c r="H6846" s="186">
        <v>4.0000000000000001E-3</v>
      </c>
      <c r="I6846" s="169">
        <f t="shared" si="735"/>
        <v>6.4000000000000001E-2</v>
      </c>
    </row>
    <row r="6847" spans="1:9">
      <c r="A6847" s="96" t="s">
        <v>5869</v>
      </c>
      <c r="B6847" s="97" t="s">
        <v>4878</v>
      </c>
      <c r="C6847" s="98" t="s">
        <v>1462</v>
      </c>
      <c r="D6847" s="124"/>
      <c r="E6847" s="125"/>
      <c r="F6847" s="66" t="str">
        <f t="shared" si="733"/>
        <v>UN</v>
      </c>
      <c r="G6847" s="169">
        <f t="shared" si="734"/>
        <v>10.63</v>
      </c>
      <c r="H6847" s="102">
        <v>0.02</v>
      </c>
      <c r="I6847" s="169">
        <f t="shared" si="735"/>
        <v>0.21260000000000001</v>
      </c>
    </row>
    <row r="6848" spans="1:9">
      <c r="A6848" s="96" t="s">
        <v>5869</v>
      </c>
      <c r="B6848" s="183"/>
      <c r="C6848" s="98" t="s">
        <v>2723</v>
      </c>
      <c r="D6848" s="124"/>
      <c r="E6848" s="125"/>
      <c r="F6848" s="66" t="str">
        <f t="shared" si="733"/>
        <v>UNID</v>
      </c>
      <c r="G6848" s="169">
        <f t="shared" si="734"/>
        <v>0.14000000000000001</v>
      </c>
      <c r="H6848" s="169">
        <v>2</v>
      </c>
      <c r="I6848" s="169">
        <f t="shared" si="735"/>
        <v>0.28000000000000003</v>
      </c>
    </row>
    <row r="6849" spans="1:9">
      <c r="A6849" s="96" t="s">
        <v>5869</v>
      </c>
      <c r="B6849" s="116" t="s">
        <v>4421</v>
      </c>
      <c r="C6849" s="117"/>
      <c r="D6849" s="118"/>
      <c r="E6849" s="118"/>
      <c r="F6849" s="119"/>
      <c r="G6849" s="120"/>
      <c r="H6849" s="121"/>
      <c r="I6849" s="134">
        <f>SUBTOTAL(9,I6839:I6848)</f>
        <v>1.1348000000000003</v>
      </c>
    </row>
    <row r="6850" spans="1:9">
      <c r="A6850" s="96" t="s">
        <v>5869</v>
      </c>
      <c r="B6850" s="157"/>
      <c r="C6850" s="187"/>
      <c r="D6850" s="129"/>
      <c r="E6850" s="129"/>
      <c r="F6850" s="188"/>
      <c r="G6850" s="137"/>
      <c r="H6850" s="188"/>
      <c r="I6850" s="161"/>
    </row>
    <row r="6851" spans="1:9" ht="14.25">
      <c r="A6851" s="440" t="s">
        <v>5892</v>
      </c>
      <c r="B6851" s="108" t="s">
        <v>5878</v>
      </c>
      <c r="C6851" s="6" t="s">
        <v>5879</v>
      </c>
      <c r="D6851" s="172"/>
    </row>
    <row r="6852" spans="1:9">
      <c r="A6852" s="96" t="s">
        <v>5869</v>
      </c>
    </row>
    <row r="6853" spans="1:9" ht="25.5">
      <c r="A6853" s="96" t="s">
        <v>5869</v>
      </c>
      <c r="B6853" s="90" t="s">
        <v>5562</v>
      </c>
      <c r="C6853" s="23" t="s">
        <v>1406</v>
      </c>
      <c r="D6853" s="124"/>
      <c r="E6853" s="125"/>
      <c r="F6853" s="24" t="s">
        <v>1407</v>
      </c>
      <c r="G6853" s="51" t="s">
        <v>2730</v>
      </c>
      <c r="H6853" s="24" t="s">
        <v>4415</v>
      </c>
      <c r="I6853" s="24" t="s">
        <v>1403</v>
      </c>
    </row>
    <row r="6854" spans="1:9">
      <c r="A6854" s="96" t="s">
        <v>5869</v>
      </c>
      <c r="B6854" s="97" t="s">
        <v>4880</v>
      </c>
      <c r="C6854" s="126" t="s">
        <v>1647</v>
      </c>
      <c r="D6854" s="124"/>
      <c r="E6854" s="125"/>
      <c r="F6854" s="66" t="str">
        <f t="shared" ref="F6854:F6861" si="736">+VLOOKUP(C6854,$C$7896:$P$9810,4,FALSE)</f>
        <v>CM3</v>
      </c>
      <c r="G6854" s="169">
        <f t="shared" ref="G6854:G6861" si="737">+VLOOKUP(C6854,$C$7896:$P$9810,13,FALSE)</f>
        <v>0.03</v>
      </c>
      <c r="H6854" s="180">
        <v>5</v>
      </c>
      <c r="I6854" s="169">
        <f t="shared" ref="I6854:I6861" si="738">G6854*H6854</f>
        <v>0.15</v>
      </c>
    </row>
    <row r="6855" spans="1:9">
      <c r="A6855" s="96" t="s">
        <v>5869</v>
      </c>
      <c r="B6855" s="97" t="s">
        <v>5011</v>
      </c>
      <c r="C6855" s="98" t="s">
        <v>179</v>
      </c>
      <c r="D6855" s="124"/>
      <c r="E6855" s="125"/>
      <c r="F6855" s="66" t="str">
        <f t="shared" si="736"/>
        <v>Cj</v>
      </c>
      <c r="G6855" s="169">
        <f t="shared" si="737"/>
        <v>4.7750000000000001E-2</v>
      </c>
      <c r="H6855" s="180">
        <v>1</v>
      </c>
      <c r="I6855" s="169">
        <f t="shared" si="738"/>
        <v>4.7750000000000001E-2</v>
      </c>
    </row>
    <row r="6856" spans="1:9">
      <c r="A6856" s="96" t="s">
        <v>5869</v>
      </c>
      <c r="B6856" s="97" t="s">
        <v>5882</v>
      </c>
      <c r="C6856" s="98" t="s">
        <v>5883</v>
      </c>
      <c r="D6856" s="124"/>
      <c r="E6856" s="125"/>
      <c r="F6856" s="66" t="str">
        <f t="shared" si="736"/>
        <v>CM3</v>
      </c>
      <c r="G6856" s="303">
        <f t="shared" si="737"/>
        <v>4.8701456310679618E-2</v>
      </c>
      <c r="H6856" s="180">
        <v>2</v>
      </c>
      <c r="I6856" s="169">
        <f t="shared" si="738"/>
        <v>9.7402912621359236E-2</v>
      </c>
    </row>
    <row r="6857" spans="1:9">
      <c r="A6857" s="96" t="s">
        <v>5869</v>
      </c>
      <c r="B6857" s="97" t="s">
        <v>4944</v>
      </c>
      <c r="C6857" s="98" t="s">
        <v>1101</v>
      </c>
      <c r="D6857" s="81"/>
      <c r="E6857" s="66"/>
      <c r="F6857" s="66" t="str">
        <f t="shared" si="736"/>
        <v>UN</v>
      </c>
      <c r="G6857" s="169">
        <f t="shared" si="737"/>
        <v>0.3</v>
      </c>
      <c r="H6857" s="180">
        <v>1</v>
      </c>
      <c r="I6857" s="169">
        <f t="shared" si="738"/>
        <v>0.3</v>
      </c>
    </row>
    <row r="6858" spans="1:9">
      <c r="A6858" s="96" t="s">
        <v>5869</v>
      </c>
      <c r="B6858" s="97" t="s">
        <v>5874</v>
      </c>
      <c r="C6858" s="98" t="s">
        <v>5875</v>
      </c>
      <c r="D6858" s="111"/>
      <c r="E6858" s="173"/>
      <c r="F6858" s="66" t="str">
        <f t="shared" si="736"/>
        <v>UN</v>
      </c>
      <c r="G6858" s="169">
        <f t="shared" si="737"/>
        <v>3.4000000000000002E-2</v>
      </c>
      <c r="H6858" s="180">
        <v>1</v>
      </c>
      <c r="I6858" s="169">
        <f t="shared" si="738"/>
        <v>3.4000000000000002E-2</v>
      </c>
    </row>
    <row r="6859" spans="1:9">
      <c r="A6859" s="96" t="s">
        <v>5869</v>
      </c>
      <c r="B6859" s="97" t="s">
        <v>5876</v>
      </c>
      <c r="C6859" s="131" t="s">
        <v>5877</v>
      </c>
      <c r="D6859" s="111"/>
      <c r="E6859" s="173"/>
      <c r="F6859" s="66" t="str">
        <f t="shared" si="736"/>
        <v>UN</v>
      </c>
      <c r="G6859" s="169">
        <f t="shared" si="737"/>
        <v>1.75</v>
      </c>
      <c r="H6859" s="180">
        <v>1</v>
      </c>
      <c r="I6859" s="169">
        <f t="shared" si="738"/>
        <v>1.75</v>
      </c>
    </row>
    <row r="6860" spans="1:9">
      <c r="A6860" s="96" t="s">
        <v>5869</v>
      </c>
      <c r="B6860" s="97" t="s">
        <v>5880</v>
      </c>
      <c r="C6860" s="98" t="s">
        <v>5881</v>
      </c>
      <c r="D6860" s="124"/>
      <c r="E6860" s="125"/>
      <c r="F6860" s="66" t="str">
        <f t="shared" si="736"/>
        <v>UN</v>
      </c>
      <c r="G6860" s="169">
        <f t="shared" si="737"/>
        <v>1.3</v>
      </c>
      <c r="H6860" s="99">
        <v>1</v>
      </c>
      <c r="I6860" s="169">
        <f t="shared" si="738"/>
        <v>1.3</v>
      </c>
    </row>
    <row r="6861" spans="1:9">
      <c r="A6861" s="96" t="s">
        <v>5869</v>
      </c>
      <c r="B6861" s="97" t="s">
        <v>4878</v>
      </c>
      <c r="C6861" s="98" t="s">
        <v>1462</v>
      </c>
      <c r="D6861" s="124"/>
      <c r="E6861" s="125"/>
      <c r="F6861" s="66" t="str">
        <f t="shared" si="736"/>
        <v>UN</v>
      </c>
      <c r="G6861" s="169">
        <f t="shared" si="737"/>
        <v>10.63</v>
      </c>
      <c r="H6861" s="102">
        <v>0.02</v>
      </c>
      <c r="I6861" s="169">
        <f t="shared" si="738"/>
        <v>0.21260000000000001</v>
      </c>
    </row>
    <row r="6862" spans="1:9">
      <c r="A6862" s="96" t="s">
        <v>5869</v>
      </c>
      <c r="B6862" s="116" t="s">
        <v>4421</v>
      </c>
      <c r="C6862" s="117"/>
      <c r="D6862" s="118"/>
      <c r="E6862" s="118"/>
      <c r="F6862" s="119"/>
      <c r="G6862" s="120"/>
      <c r="H6862" s="121"/>
      <c r="I6862" s="134">
        <f>SUBTOTAL(9,I6853:I6861)</f>
        <v>3.8917529126213593</v>
      </c>
    </row>
    <row r="6863" spans="1:9">
      <c r="A6863" s="96" t="s">
        <v>5869</v>
      </c>
      <c r="B6863" s="157"/>
      <c r="C6863" s="187"/>
      <c r="D6863" s="129"/>
      <c r="E6863" s="129"/>
      <c r="F6863" s="188"/>
      <c r="G6863" s="137"/>
      <c r="H6863" s="188"/>
      <c r="I6863" s="161"/>
    </row>
    <row r="6864" spans="1:9" ht="14.25">
      <c r="A6864" s="440" t="s">
        <v>5892</v>
      </c>
      <c r="B6864" s="108" t="s">
        <v>5899</v>
      </c>
      <c r="D6864" s="172"/>
    </row>
    <row r="6865" spans="1:9">
      <c r="A6865" s="96" t="s">
        <v>5869</v>
      </c>
    </row>
    <row r="6866" spans="1:9" ht="25.5">
      <c r="A6866" s="96" t="s">
        <v>5869</v>
      </c>
      <c r="B6866" s="90" t="s">
        <v>5562</v>
      </c>
      <c r="C6866" s="23" t="s">
        <v>1406</v>
      </c>
      <c r="D6866" s="124"/>
      <c r="E6866" s="125"/>
      <c r="F6866" s="24" t="s">
        <v>1407</v>
      </c>
      <c r="G6866" s="51" t="s">
        <v>2730</v>
      </c>
      <c r="H6866" s="24" t="s">
        <v>4415</v>
      </c>
      <c r="I6866" s="24" t="s">
        <v>1403</v>
      </c>
    </row>
    <row r="6867" spans="1:9">
      <c r="A6867" s="277" t="s">
        <v>5869</v>
      </c>
      <c r="B6867" s="220" t="s">
        <v>4881</v>
      </c>
      <c r="C6867" s="222" t="s">
        <v>546</v>
      </c>
      <c r="D6867" s="415"/>
      <c r="E6867" s="416"/>
      <c r="F6867" s="67" t="str">
        <f>+VLOOKUP(C6867,$C$7896:$P$9810,4,FALSE)</f>
        <v>PQ</v>
      </c>
      <c r="G6867" s="100">
        <f t="shared" ref="G6867:G6872" si="739">+VLOOKUP(C6867,$C$7896:$P$9810,13,FALSE)</f>
        <v>15</v>
      </c>
      <c r="H6867" s="423">
        <v>0.5</v>
      </c>
      <c r="I6867" s="100">
        <f t="shared" ref="I6867:I6872" si="740">G6867*H6867</f>
        <v>7.5</v>
      </c>
    </row>
    <row r="6868" spans="1:9">
      <c r="A6868" s="96" t="s">
        <v>5869</v>
      </c>
      <c r="B6868" s="97" t="s">
        <v>4944</v>
      </c>
      <c r="C6868" s="98" t="s">
        <v>1101</v>
      </c>
      <c r="D6868" s="124"/>
      <c r="E6868" s="125"/>
      <c r="F6868" s="66" t="str">
        <f>+VLOOKUP(C6868,$C$7896:$P$9810,4,FALSE)</f>
        <v>UN</v>
      </c>
      <c r="G6868" s="169">
        <f t="shared" si="739"/>
        <v>0.3</v>
      </c>
      <c r="H6868" s="180">
        <v>1</v>
      </c>
      <c r="I6868" s="169">
        <f t="shared" si="740"/>
        <v>0.3</v>
      </c>
    </row>
    <row r="6869" spans="1:9">
      <c r="A6869" s="96" t="s">
        <v>5869</v>
      </c>
      <c r="B6869" s="220" t="s">
        <v>5553</v>
      </c>
      <c r="C6869" s="222" t="s">
        <v>2817</v>
      </c>
      <c r="D6869" s="124"/>
      <c r="E6869" s="125"/>
      <c r="F6869" s="66" t="str">
        <f>+VLOOKUP(C6869,$C$7896:$P$9810,4,FALSE)</f>
        <v>UN</v>
      </c>
      <c r="G6869" s="169">
        <f t="shared" si="739"/>
        <v>6.5</v>
      </c>
      <c r="H6869" s="180">
        <v>2</v>
      </c>
      <c r="I6869" s="169">
        <f t="shared" si="740"/>
        <v>13</v>
      </c>
    </row>
    <row r="6870" spans="1:9">
      <c r="A6870" s="96" t="s">
        <v>5869</v>
      </c>
      <c r="B6870" s="220" t="s">
        <v>5006</v>
      </c>
      <c r="C6870" s="222" t="s">
        <v>2822</v>
      </c>
      <c r="D6870" s="111"/>
      <c r="E6870" s="173"/>
      <c r="F6870" s="66" t="str">
        <f>+VLOOKUP(C6870,$C$7896:$F$9810,4,FALSE)</f>
        <v>UN</v>
      </c>
      <c r="G6870" s="169">
        <f t="shared" si="739"/>
        <v>1.3</v>
      </c>
      <c r="H6870" s="99">
        <v>2</v>
      </c>
      <c r="I6870" s="169">
        <f t="shared" si="740"/>
        <v>2.6</v>
      </c>
    </row>
    <row r="6871" spans="1:9">
      <c r="A6871" s="96" t="s">
        <v>5869</v>
      </c>
      <c r="B6871" s="97" t="s">
        <v>4951</v>
      </c>
      <c r="C6871" s="98" t="s">
        <v>1649</v>
      </c>
      <c r="D6871" s="124"/>
      <c r="E6871" s="125"/>
      <c r="F6871" s="66" t="str">
        <f>+VLOOKUP(C6871,$C$7896:$F$9810,4,FALSE)</f>
        <v>UN</v>
      </c>
      <c r="G6871" s="169">
        <f t="shared" si="739"/>
        <v>16</v>
      </c>
      <c r="H6871" s="186">
        <v>4.0000000000000001E-3</v>
      </c>
      <c r="I6871" s="169">
        <f t="shared" si="740"/>
        <v>6.4000000000000001E-2</v>
      </c>
    </row>
    <row r="6872" spans="1:9">
      <c r="A6872" s="96" t="s">
        <v>5869</v>
      </c>
      <c r="B6872" s="97" t="s">
        <v>4878</v>
      </c>
      <c r="C6872" s="98" t="s">
        <v>1463</v>
      </c>
      <c r="D6872" s="124"/>
      <c r="E6872" s="125"/>
      <c r="F6872" s="66" t="str">
        <f>+VLOOKUP(C6872,$C$7896:$F$9810,4,FALSE)</f>
        <v>CAJ</v>
      </c>
      <c r="G6872" s="169">
        <f t="shared" si="739"/>
        <v>10.63</v>
      </c>
      <c r="H6872" s="102">
        <v>5.0000000000000001E-3</v>
      </c>
      <c r="I6872" s="169">
        <f t="shared" si="740"/>
        <v>5.3150000000000003E-2</v>
      </c>
    </row>
    <row r="6873" spans="1:9">
      <c r="A6873" s="96" t="s">
        <v>5869</v>
      </c>
      <c r="B6873" s="116" t="s">
        <v>4421</v>
      </c>
      <c r="C6873" s="117"/>
      <c r="D6873" s="118"/>
      <c r="E6873" s="118"/>
      <c r="F6873" s="119"/>
      <c r="G6873" s="120"/>
      <c r="H6873" s="121"/>
      <c r="I6873" s="134">
        <f>SUBTOTAL(9,I6867:I6872)</f>
        <v>23.517150000000001</v>
      </c>
    </row>
    <row r="6874" spans="1:9">
      <c r="A6874" s="96" t="s">
        <v>5869</v>
      </c>
      <c r="B6874" s="157"/>
      <c r="C6874" s="187"/>
      <c r="D6874" s="129"/>
      <c r="E6874" s="129"/>
      <c r="F6874" s="188"/>
      <c r="G6874" s="137"/>
      <c r="H6874" s="188"/>
      <c r="I6874" s="161"/>
    </row>
    <row r="6875" spans="1:9">
      <c r="A6875" s="96" t="s">
        <v>5869</v>
      </c>
      <c r="B6875" s="157"/>
      <c r="C6875" s="187"/>
      <c r="D6875" s="129"/>
      <c r="E6875" s="129"/>
      <c r="F6875" s="188"/>
      <c r="G6875" s="137"/>
      <c r="H6875" s="188"/>
      <c r="I6875" s="161"/>
    </row>
    <row r="6876" spans="1:9">
      <c r="A6876" s="96" t="s">
        <v>5869</v>
      </c>
      <c r="B6876" s="157"/>
      <c r="C6876" s="187"/>
      <c r="D6876" s="129"/>
      <c r="E6876" s="129"/>
      <c r="F6876" s="188"/>
      <c r="G6876" s="137"/>
      <c r="H6876" s="188"/>
      <c r="I6876" s="161"/>
    </row>
    <row r="6877" spans="1:9">
      <c r="A6877" s="96" t="s">
        <v>5869</v>
      </c>
      <c r="B6877" s="157"/>
      <c r="C6877" s="187"/>
      <c r="D6877" s="129"/>
      <c r="E6877" s="129"/>
      <c r="F6877" s="188"/>
      <c r="G6877" s="137"/>
      <c r="H6877" s="188"/>
      <c r="I6877" s="161"/>
    </row>
    <row r="6878" spans="1:9">
      <c r="A6878" s="96" t="s">
        <v>5869</v>
      </c>
      <c r="B6878" s="157"/>
      <c r="C6878" s="187"/>
      <c r="D6878" s="129"/>
      <c r="E6878" s="129"/>
      <c r="F6878" s="188"/>
      <c r="G6878" s="137"/>
      <c r="H6878" s="188"/>
      <c r="I6878" s="161"/>
    </row>
    <row r="6879" spans="1:9">
      <c r="A6879" s="96" t="s">
        <v>5869</v>
      </c>
      <c r="B6879" s="157"/>
      <c r="C6879" s="187"/>
      <c r="D6879" s="129"/>
      <c r="E6879" s="129"/>
      <c r="F6879" s="188"/>
      <c r="G6879" s="137"/>
      <c r="H6879" s="188"/>
      <c r="I6879" s="161"/>
    </row>
    <row r="6880" spans="1:9">
      <c r="A6880" s="96" t="s">
        <v>5869</v>
      </c>
      <c r="B6880" s="157"/>
      <c r="C6880" s="187"/>
      <c r="D6880" s="129"/>
      <c r="E6880" s="129"/>
      <c r="F6880" s="188"/>
      <c r="G6880" s="137"/>
      <c r="H6880" s="188"/>
      <c r="I6880" s="161"/>
    </row>
    <row r="6881" spans="1:9">
      <c r="A6881" s="96" t="s">
        <v>5869</v>
      </c>
      <c r="B6881" s="157"/>
      <c r="C6881" s="187"/>
      <c r="D6881" s="129"/>
      <c r="E6881" s="129"/>
      <c r="F6881" s="188"/>
      <c r="G6881" s="137"/>
      <c r="H6881" s="188"/>
      <c r="I6881" s="161"/>
    </row>
    <row r="6882" spans="1:9">
      <c r="A6882" s="96" t="s">
        <v>5869</v>
      </c>
      <c r="B6882" s="157"/>
      <c r="C6882" s="187"/>
      <c r="D6882" s="129"/>
      <c r="E6882" s="129"/>
      <c r="F6882" s="188"/>
      <c r="G6882" s="137"/>
      <c r="H6882" s="188"/>
      <c r="I6882" s="161"/>
    </row>
    <row r="6883" spans="1:9">
      <c r="A6883" s="96" t="s">
        <v>5869</v>
      </c>
      <c r="B6883" s="157"/>
      <c r="C6883" s="187"/>
      <c r="D6883" s="129"/>
      <c r="E6883" s="129"/>
      <c r="F6883" s="188"/>
      <c r="G6883" s="137"/>
      <c r="H6883" s="188"/>
      <c r="I6883" s="161"/>
    </row>
    <row r="6884" spans="1:9">
      <c r="A6884" s="96" t="s">
        <v>5869</v>
      </c>
      <c r="B6884" s="157"/>
      <c r="C6884" s="187"/>
      <c r="D6884" s="129"/>
      <c r="E6884" s="129"/>
      <c r="F6884" s="188"/>
      <c r="G6884" s="137"/>
      <c r="H6884" s="188"/>
      <c r="I6884" s="161"/>
    </row>
    <row r="6885" spans="1:9">
      <c r="A6885" s="96" t="s">
        <v>5869</v>
      </c>
      <c r="B6885" s="157"/>
      <c r="C6885" s="187"/>
      <c r="D6885" s="129"/>
      <c r="E6885" s="129"/>
      <c r="F6885" s="188"/>
      <c r="G6885" s="137"/>
      <c r="H6885" s="188"/>
      <c r="I6885" s="161"/>
    </row>
    <row r="6886" spans="1:9">
      <c r="A6886" s="96" t="s">
        <v>5869</v>
      </c>
      <c r="B6886" s="157"/>
      <c r="C6886" s="187"/>
      <c r="D6886" s="129"/>
      <c r="E6886" s="129"/>
      <c r="F6886" s="188"/>
      <c r="G6886" s="137"/>
      <c r="H6886" s="188"/>
      <c r="I6886" s="161"/>
    </row>
    <row r="6887" spans="1:9">
      <c r="A6887" s="96" t="s">
        <v>5869</v>
      </c>
      <c r="B6887" s="157"/>
      <c r="C6887" s="187"/>
      <c r="D6887" s="129"/>
      <c r="E6887" s="129"/>
      <c r="F6887" s="188"/>
      <c r="G6887" s="137"/>
      <c r="H6887" s="188"/>
      <c r="I6887" s="161"/>
    </row>
    <row r="6888" spans="1:9">
      <c r="A6888" s="96" t="s">
        <v>5869</v>
      </c>
      <c r="B6888" s="157"/>
      <c r="C6888" s="187"/>
      <c r="D6888" s="129"/>
      <c r="E6888" s="129"/>
      <c r="F6888" s="188"/>
      <c r="G6888" s="137"/>
      <c r="H6888" s="188"/>
      <c r="I6888" s="161"/>
    </row>
    <row r="6889" spans="1:9">
      <c r="A6889" s="96" t="s">
        <v>5869</v>
      </c>
      <c r="B6889" s="157"/>
      <c r="C6889" s="187"/>
      <c r="D6889" s="129"/>
      <c r="E6889" s="129"/>
      <c r="F6889" s="188"/>
      <c r="G6889" s="137"/>
      <c r="H6889" s="188"/>
      <c r="I6889" s="161"/>
    </row>
    <row r="6890" spans="1:9">
      <c r="A6890" s="96" t="s">
        <v>5869</v>
      </c>
      <c r="B6890" s="157"/>
      <c r="C6890" s="187"/>
      <c r="D6890" s="129"/>
      <c r="E6890" s="129"/>
      <c r="F6890" s="188"/>
      <c r="G6890" s="137"/>
      <c r="H6890" s="188"/>
      <c r="I6890" s="161"/>
    </row>
    <row r="6891" spans="1:9">
      <c r="A6891" s="96" t="s">
        <v>5869</v>
      </c>
      <c r="B6891" s="157"/>
      <c r="C6891" s="187"/>
      <c r="D6891" s="129"/>
      <c r="E6891" s="129"/>
      <c r="F6891" s="188"/>
      <c r="G6891" s="137"/>
      <c r="H6891" s="188"/>
      <c r="I6891" s="161"/>
    </row>
    <row r="6892" spans="1:9">
      <c r="A6892" s="96" t="s">
        <v>5869</v>
      </c>
      <c r="B6892" s="157"/>
      <c r="C6892" s="187"/>
      <c r="D6892" s="129"/>
      <c r="E6892" s="129"/>
      <c r="F6892" s="188"/>
      <c r="G6892" s="137"/>
      <c r="H6892" s="188"/>
      <c r="I6892" s="161"/>
    </row>
    <row r="6893" spans="1:9">
      <c r="A6893" s="96" t="s">
        <v>5869</v>
      </c>
      <c r="B6893" s="157"/>
      <c r="C6893" s="187"/>
      <c r="D6893" s="129"/>
      <c r="E6893" s="129"/>
      <c r="F6893" s="188"/>
      <c r="G6893" s="137"/>
      <c r="H6893" s="188"/>
      <c r="I6893" s="161"/>
    </row>
    <row r="6894" spans="1:9">
      <c r="A6894" s="96" t="s">
        <v>5869</v>
      </c>
      <c r="B6894" s="157"/>
      <c r="C6894" s="187"/>
      <c r="D6894" s="129"/>
      <c r="E6894" s="129"/>
      <c r="F6894" s="188"/>
      <c r="G6894" s="137"/>
      <c r="H6894" s="188"/>
      <c r="I6894" s="161"/>
    </row>
    <row r="6895" spans="1:9">
      <c r="A6895" s="96" t="s">
        <v>5869</v>
      </c>
      <c r="B6895" s="157"/>
      <c r="C6895" s="187"/>
      <c r="D6895" s="129"/>
      <c r="E6895" s="129"/>
      <c r="F6895" s="188"/>
      <c r="G6895" s="137"/>
      <c r="H6895" s="188"/>
      <c r="I6895" s="161"/>
    </row>
    <row r="6896" spans="1:9">
      <c r="A6896" s="96" t="s">
        <v>5869</v>
      </c>
      <c r="B6896" s="157"/>
      <c r="C6896" s="187"/>
      <c r="D6896" s="129"/>
      <c r="E6896" s="129"/>
      <c r="F6896" s="188"/>
      <c r="G6896" s="137"/>
      <c r="H6896" s="188"/>
      <c r="I6896" s="161"/>
    </row>
    <row r="6897" spans="1:9">
      <c r="A6897" s="96" t="s">
        <v>5869</v>
      </c>
      <c r="B6897" s="157"/>
      <c r="C6897" s="187"/>
      <c r="D6897" s="129"/>
      <c r="E6897" s="129"/>
      <c r="F6897" s="188"/>
      <c r="G6897" s="137"/>
      <c r="H6897" s="188"/>
      <c r="I6897" s="161"/>
    </row>
    <row r="6898" spans="1:9">
      <c r="A6898" s="96" t="s">
        <v>5869</v>
      </c>
      <c r="B6898" s="157"/>
      <c r="C6898" s="187"/>
      <c r="D6898" s="129"/>
      <c r="E6898" s="129"/>
      <c r="F6898" s="188"/>
      <c r="G6898" s="137"/>
      <c r="H6898" s="188"/>
      <c r="I6898" s="161"/>
    </row>
    <row r="6899" spans="1:9">
      <c r="A6899" s="96" t="s">
        <v>5869</v>
      </c>
      <c r="B6899" s="157"/>
      <c r="C6899" s="187"/>
      <c r="D6899" s="129"/>
      <c r="E6899" s="129"/>
      <c r="F6899" s="188"/>
      <c r="G6899" s="137"/>
      <c r="H6899" s="188"/>
      <c r="I6899" s="161"/>
    </row>
    <row r="6900" spans="1:9">
      <c r="A6900" s="96" t="s">
        <v>5869</v>
      </c>
      <c r="B6900" s="157"/>
      <c r="C6900" s="187"/>
      <c r="D6900" s="129"/>
      <c r="E6900" s="129"/>
      <c r="F6900" s="188"/>
      <c r="G6900" s="137"/>
      <c r="H6900" s="188"/>
      <c r="I6900" s="161"/>
    </row>
    <row r="6901" spans="1:9">
      <c r="A6901" s="96" t="s">
        <v>5869</v>
      </c>
      <c r="B6901" s="157"/>
      <c r="C6901" s="187"/>
      <c r="D6901" s="129"/>
      <c r="E6901" s="129"/>
      <c r="F6901" s="188"/>
      <c r="G6901" s="137"/>
      <c r="H6901" s="188"/>
      <c r="I6901" s="161"/>
    </row>
    <row r="6902" spans="1:9">
      <c r="A6902" s="96" t="s">
        <v>5869</v>
      </c>
      <c r="B6902" s="157"/>
      <c r="C6902" s="187"/>
      <c r="D6902" s="129"/>
      <c r="E6902" s="129"/>
      <c r="F6902" s="188"/>
      <c r="G6902" s="137"/>
      <c r="H6902" s="188"/>
      <c r="I6902" s="161"/>
    </row>
    <row r="6903" spans="1:9">
      <c r="A6903" s="96" t="s">
        <v>5869</v>
      </c>
      <c r="B6903" s="157"/>
      <c r="C6903" s="187"/>
      <c r="D6903" s="129"/>
      <c r="E6903" s="129"/>
      <c r="F6903" s="188"/>
      <c r="G6903" s="137"/>
      <c r="H6903" s="188"/>
      <c r="I6903" s="161"/>
    </row>
    <row r="6904" spans="1:9">
      <c r="A6904" s="96" t="s">
        <v>5869</v>
      </c>
      <c r="B6904" s="157"/>
      <c r="C6904" s="187"/>
      <c r="D6904" s="129"/>
      <c r="E6904" s="129"/>
      <c r="F6904" s="188"/>
      <c r="G6904" s="137"/>
      <c r="H6904" s="188"/>
      <c r="I6904" s="161"/>
    </row>
    <row r="6905" spans="1:9">
      <c r="A6905" s="96" t="s">
        <v>5869</v>
      </c>
      <c r="B6905" s="157"/>
      <c r="C6905" s="187"/>
      <c r="D6905" s="129"/>
      <c r="E6905" s="129"/>
      <c r="F6905" s="188"/>
      <c r="G6905" s="137"/>
      <c r="H6905" s="188"/>
      <c r="I6905" s="161"/>
    </row>
    <row r="6906" spans="1:9">
      <c r="A6906" s="96" t="s">
        <v>5869</v>
      </c>
      <c r="B6906" s="157"/>
      <c r="C6906" s="187"/>
      <c r="D6906" s="129"/>
      <c r="E6906" s="129"/>
      <c r="F6906" s="188"/>
      <c r="G6906" s="137"/>
      <c r="H6906" s="188"/>
      <c r="I6906" s="161"/>
    </row>
    <row r="6907" spans="1:9">
      <c r="A6907" s="96" t="s">
        <v>5869</v>
      </c>
      <c r="B6907" s="157"/>
      <c r="C6907" s="187"/>
      <c r="D6907" s="129"/>
      <c r="E6907" s="129"/>
      <c r="F6907" s="188"/>
      <c r="G6907" s="137"/>
      <c r="H6907" s="188"/>
      <c r="I6907" s="161"/>
    </row>
    <row r="6908" spans="1:9">
      <c r="A6908" s="96" t="s">
        <v>5869</v>
      </c>
      <c r="B6908" s="157"/>
      <c r="C6908" s="187"/>
      <c r="D6908" s="129"/>
      <c r="E6908" s="129"/>
      <c r="F6908" s="188"/>
      <c r="G6908" s="137"/>
      <c r="H6908" s="188"/>
      <c r="I6908" s="161"/>
    </row>
    <row r="6909" spans="1:9">
      <c r="A6909" s="96" t="s">
        <v>5869</v>
      </c>
      <c r="B6909" s="157"/>
      <c r="C6909" s="187"/>
      <c r="D6909" s="129"/>
      <c r="E6909" s="129"/>
      <c r="F6909" s="188"/>
      <c r="G6909" s="137"/>
      <c r="H6909" s="188"/>
      <c r="I6909" s="161"/>
    </row>
    <row r="6910" spans="1:9">
      <c r="A6910" s="96" t="s">
        <v>5869</v>
      </c>
      <c r="B6910" s="157"/>
      <c r="C6910" s="187"/>
      <c r="D6910" s="129"/>
      <c r="E6910" s="129"/>
      <c r="F6910" s="188"/>
      <c r="G6910" s="137"/>
      <c r="H6910" s="188"/>
      <c r="I6910" s="161"/>
    </row>
    <row r="6911" spans="1:9">
      <c r="A6911" s="96" t="s">
        <v>5869</v>
      </c>
      <c r="B6911" s="157"/>
      <c r="C6911" s="187"/>
      <c r="D6911" s="129"/>
      <c r="E6911" s="129"/>
      <c r="F6911" s="188"/>
      <c r="G6911" s="137"/>
      <c r="H6911" s="188"/>
      <c r="I6911" s="161"/>
    </row>
    <row r="6912" spans="1:9">
      <c r="A6912" s="96" t="s">
        <v>5869</v>
      </c>
      <c r="B6912" s="157"/>
      <c r="C6912" s="187"/>
      <c r="D6912" s="129"/>
      <c r="E6912" s="129"/>
      <c r="F6912" s="188"/>
      <c r="G6912" s="137"/>
      <c r="H6912" s="188"/>
      <c r="I6912" s="161"/>
    </row>
    <row r="6913" spans="1:9">
      <c r="A6913" s="96" t="s">
        <v>5869</v>
      </c>
      <c r="B6913" s="157"/>
      <c r="C6913" s="187"/>
      <c r="D6913" s="129"/>
      <c r="E6913" s="129"/>
      <c r="F6913" s="188"/>
      <c r="G6913" s="137"/>
      <c r="H6913" s="188"/>
      <c r="I6913" s="161"/>
    </row>
    <row r="6914" spans="1:9">
      <c r="A6914" s="96" t="s">
        <v>5869</v>
      </c>
      <c r="B6914" s="157"/>
      <c r="C6914" s="187"/>
      <c r="D6914" s="129"/>
      <c r="E6914" s="129"/>
      <c r="F6914" s="188"/>
      <c r="G6914" s="137"/>
      <c r="H6914" s="188"/>
      <c r="I6914" s="161"/>
    </row>
    <row r="6915" spans="1:9">
      <c r="A6915" s="96" t="s">
        <v>5869</v>
      </c>
      <c r="B6915" s="157"/>
      <c r="C6915" s="187"/>
      <c r="D6915" s="129"/>
      <c r="E6915" s="129"/>
      <c r="F6915" s="188"/>
      <c r="G6915" s="137"/>
      <c r="H6915" s="188"/>
      <c r="I6915" s="161"/>
    </row>
    <row r="6916" spans="1:9">
      <c r="A6916" s="96" t="s">
        <v>5869</v>
      </c>
      <c r="B6916" s="157"/>
      <c r="C6916" s="187"/>
      <c r="D6916" s="129"/>
      <c r="E6916" s="129"/>
      <c r="F6916" s="188"/>
      <c r="G6916" s="137"/>
      <c r="H6916" s="188"/>
      <c r="I6916" s="161"/>
    </row>
    <row r="6917" spans="1:9">
      <c r="A6917" s="96" t="s">
        <v>5869</v>
      </c>
      <c r="B6917" s="157"/>
      <c r="C6917" s="187"/>
      <c r="D6917" s="129"/>
      <c r="E6917" s="129"/>
      <c r="F6917" s="188"/>
      <c r="G6917" s="137"/>
      <c r="H6917" s="188"/>
      <c r="I6917" s="161"/>
    </row>
    <row r="6918" spans="1:9">
      <c r="A6918" s="96" t="s">
        <v>5869</v>
      </c>
      <c r="B6918" s="157"/>
      <c r="C6918" s="187"/>
      <c r="D6918" s="129"/>
      <c r="E6918" s="129"/>
      <c r="F6918" s="188"/>
      <c r="G6918" s="137"/>
      <c r="H6918" s="188"/>
      <c r="I6918" s="161"/>
    </row>
    <row r="6919" spans="1:9">
      <c r="A6919" s="96" t="s">
        <v>5869</v>
      </c>
      <c r="B6919" s="157"/>
      <c r="C6919" s="187"/>
      <c r="D6919" s="129"/>
      <c r="E6919" s="129"/>
      <c r="F6919" s="188"/>
      <c r="G6919" s="137"/>
      <c r="H6919" s="188"/>
      <c r="I6919" s="161"/>
    </row>
    <row r="6920" spans="1:9">
      <c r="A6920" s="96" t="s">
        <v>5869</v>
      </c>
      <c r="B6920" s="157"/>
      <c r="C6920" s="187"/>
      <c r="D6920" s="129"/>
      <c r="E6920" s="129"/>
      <c r="F6920" s="188"/>
      <c r="G6920" s="137"/>
      <c r="H6920" s="188"/>
      <c r="I6920" s="161"/>
    </row>
    <row r="6921" spans="1:9">
      <c r="A6921" s="96" t="s">
        <v>5869</v>
      </c>
      <c r="B6921" s="157"/>
      <c r="C6921" s="187"/>
      <c r="D6921" s="129"/>
      <c r="E6921" s="129"/>
      <c r="F6921" s="188"/>
      <c r="G6921" s="137"/>
      <c r="H6921" s="188"/>
      <c r="I6921" s="161"/>
    </row>
    <row r="6922" spans="1:9">
      <c r="A6922" s="96" t="s">
        <v>5869</v>
      </c>
      <c r="B6922" s="157"/>
      <c r="C6922" s="187"/>
      <c r="D6922" s="129"/>
      <c r="E6922" s="129"/>
      <c r="F6922" s="188"/>
      <c r="G6922" s="137"/>
      <c r="H6922" s="188"/>
      <c r="I6922" s="161"/>
    </row>
    <row r="6923" spans="1:9">
      <c r="A6923" s="96" t="s">
        <v>5869</v>
      </c>
      <c r="B6923" s="157"/>
      <c r="C6923" s="187"/>
      <c r="D6923" s="129"/>
      <c r="E6923" s="129"/>
      <c r="F6923" s="188"/>
      <c r="G6923" s="137"/>
      <c r="H6923" s="188"/>
      <c r="I6923" s="161"/>
    </row>
    <row r="6924" spans="1:9">
      <c r="A6924" s="96" t="s">
        <v>5869</v>
      </c>
      <c r="B6924" s="157"/>
      <c r="C6924" s="187"/>
      <c r="D6924" s="129"/>
      <c r="E6924" s="129"/>
      <c r="F6924" s="188"/>
      <c r="G6924" s="137"/>
      <c r="H6924" s="188"/>
      <c r="I6924" s="161"/>
    </row>
    <row r="6925" spans="1:9">
      <c r="A6925" s="96" t="s">
        <v>5869</v>
      </c>
      <c r="B6925" s="157"/>
      <c r="C6925" s="187"/>
      <c r="D6925" s="129"/>
      <c r="E6925" s="129"/>
      <c r="F6925" s="188"/>
      <c r="G6925" s="137"/>
      <c r="H6925" s="188"/>
      <c r="I6925" s="161"/>
    </row>
    <row r="6926" spans="1:9">
      <c r="A6926" s="96" t="s">
        <v>5869</v>
      </c>
      <c r="B6926" s="157"/>
      <c r="C6926" s="187"/>
      <c r="D6926" s="129"/>
      <c r="E6926" s="129"/>
      <c r="F6926" s="188"/>
      <c r="G6926" s="137"/>
      <c r="H6926" s="188"/>
      <c r="I6926" s="161"/>
    </row>
    <row r="6927" spans="1:9">
      <c r="A6927" s="96" t="s">
        <v>5869</v>
      </c>
      <c r="B6927" s="157"/>
      <c r="C6927" s="187"/>
      <c r="D6927" s="129"/>
      <c r="E6927" s="129"/>
      <c r="F6927" s="188"/>
      <c r="G6927" s="137"/>
      <c r="H6927" s="188"/>
      <c r="I6927" s="161"/>
    </row>
    <row r="6928" spans="1:9">
      <c r="A6928" s="96" t="s">
        <v>5869</v>
      </c>
      <c r="B6928" s="157"/>
      <c r="C6928" s="187"/>
      <c r="D6928" s="129"/>
      <c r="E6928" s="129"/>
      <c r="F6928" s="188"/>
      <c r="G6928" s="137"/>
      <c r="H6928" s="188"/>
      <c r="I6928" s="161"/>
    </row>
    <row r="6929" spans="1:9">
      <c r="A6929" s="96" t="s">
        <v>5869</v>
      </c>
      <c r="B6929" s="157"/>
      <c r="C6929" s="187"/>
      <c r="D6929" s="129"/>
      <c r="E6929" s="129"/>
      <c r="F6929" s="188"/>
      <c r="G6929" s="137"/>
      <c r="H6929" s="188"/>
      <c r="I6929" s="161"/>
    </row>
    <row r="6930" spans="1:9">
      <c r="A6930" s="96" t="s">
        <v>5869</v>
      </c>
      <c r="B6930" s="157"/>
      <c r="C6930" s="187"/>
      <c r="D6930" s="129"/>
      <c r="E6930" s="129"/>
      <c r="F6930" s="188"/>
      <c r="G6930" s="137"/>
      <c r="H6930" s="188"/>
      <c r="I6930" s="161"/>
    </row>
    <row r="6931" spans="1:9">
      <c r="A6931" s="96" t="s">
        <v>5869</v>
      </c>
      <c r="B6931" s="157"/>
      <c r="C6931" s="187"/>
      <c r="D6931" s="129"/>
      <c r="E6931" s="129"/>
      <c r="F6931" s="188"/>
      <c r="G6931" s="137"/>
      <c r="H6931" s="188"/>
      <c r="I6931" s="161"/>
    </row>
    <row r="6932" spans="1:9">
      <c r="A6932" s="96" t="s">
        <v>5869</v>
      </c>
      <c r="B6932" s="157"/>
      <c r="C6932" s="187"/>
      <c r="D6932" s="129"/>
      <c r="E6932" s="129"/>
      <c r="F6932" s="188"/>
      <c r="G6932" s="137"/>
      <c r="H6932" s="188"/>
      <c r="I6932" s="161"/>
    </row>
    <row r="6933" spans="1:9">
      <c r="A6933" s="96" t="s">
        <v>5869</v>
      </c>
      <c r="B6933" s="157"/>
      <c r="C6933" s="187"/>
      <c r="D6933" s="129"/>
      <c r="E6933" s="129"/>
      <c r="F6933" s="188"/>
      <c r="G6933" s="137"/>
      <c r="H6933" s="188"/>
      <c r="I6933" s="161"/>
    </row>
    <row r="6934" spans="1:9">
      <c r="A6934" s="96" t="s">
        <v>5869</v>
      </c>
      <c r="B6934" s="157"/>
      <c r="C6934" s="187"/>
      <c r="D6934" s="129"/>
      <c r="E6934" s="129"/>
      <c r="F6934" s="188"/>
      <c r="G6934" s="137"/>
      <c r="H6934" s="188"/>
      <c r="I6934" s="161"/>
    </row>
    <row r="6935" spans="1:9">
      <c r="A6935" s="96" t="s">
        <v>5869</v>
      </c>
      <c r="B6935" s="157"/>
      <c r="C6935" s="187"/>
      <c r="D6935" s="129"/>
      <c r="E6935" s="129"/>
      <c r="F6935" s="188"/>
      <c r="G6935" s="137"/>
      <c r="H6935" s="188"/>
      <c r="I6935" s="161"/>
    </row>
    <row r="6936" spans="1:9">
      <c r="A6936" s="96" t="s">
        <v>5869</v>
      </c>
      <c r="B6936" s="157"/>
      <c r="C6936" s="187"/>
      <c r="D6936" s="129"/>
      <c r="E6936" s="129"/>
      <c r="F6936" s="188"/>
      <c r="G6936" s="137"/>
      <c r="H6936" s="188"/>
      <c r="I6936" s="161"/>
    </row>
    <row r="6937" spans="1:9">
      <c r="A6937" s="96" t="s">
        <v>5869</v>
      </c>
      <c r="B6937" s="157"/>
      <c r="C6937" s="187"/>
      <c r="D6937" s="129"/>
      <c r="E6937" s="129"/>
      <c r="F6937" s="188"/>
      <c r="G6937" s="137"/>
      <c r="H6937" s="188"/>
      <c r="I6937" s="161"/>
    </row>
    <row r="6938" spans="1:9">
      <c r="A6938" s="96" t="s">
        <v>5869</v>
      </c>
      <c r="B6938" s="157"/>
      <c r="C6938" s="187"/>
      <c r="D6938" s="129"/>
      <c r="E6938" s="129"/>
      <c r="F6938" s="188"/>
      <c r="G6938" s="137"/>
      <c r="H6938" s="188"/>
      <c r="I6938" s="161"/>
    </row>
    <row r="6939" spans="1:9">
      <c r="A6939" s="96" t="s">
        <v>5869</v>
      </c>
      <c r="B6939" s="157"/>
      <c r="C6939" s="187"/>
      <c r="D6939" s="129"/>
      <c r="E6939" s="129"/>
      <c r="F6939" s="188"/>
      <c r="G6939" s="137"/>
      <c r="H6939" s="188"/>
      <c r="I6939" s="161"/>
    </row>
    <row r="6940" spans="1:9">
      <c r="A6940" s="96" t="s">
        <v>5869</v>
      </c>
      <c r="B6940" s="157"/>
      <c r="C6940" s="187"/>
      <c r="D6940" s="129"/>
      <c r="E6940" s="129"/>
      <c r="F6940" s="188"/>
      <c r="G6940" s="137"/>
      <c r="H6940" s="188"/>
      <c r="I6940" s="161"/>
    </row>
    <row r="6941" spans="1:9">
      <c r="A6941" s="96" t="s">
        <v>5869</v>
      </c>
      <c r="B6941" s="157"/>
      <c r="C6941" s="187"/>
      <c r="D6941" s="129"/>
      <c r="E6941" s="129"/>
      <c r="F6941" s="188"/>
      <c r="G6941" s="137"/>
      <c r="H6941" s="188"/>
      <c r="I6941" s="161"/>
    </row>
    <row r="6942" spans="1:9">
      <c r="A6942" s="96" t="s">
        <v>5869</v>
      </c>
      <c r="B6942" s="157"/>
      <c r="C6942" s="187"/>
      <c r="D6942" s="129"/>
      <c r="E6942" s="129"/>
      <c r="F6942" s="188"/>
      <c r="G6942" s="137"/>
      <c r="H6942" s="188"/>
      <c r="I6942" s="161"/>
    </row>
    <row r="6943" spans="1:9">
      <c r="A6943" s="96" t="s">
        <v>5869</v>
      </c>
      <c r="B6943" s="157"/>
      <c r="C6943" s="187"/>
      <c r="D6943" s="129"/>
      <c r="E6943" s="129"/>
      <c r="F6943" s="188"/>
      <c r="G6943" s="137"/>
      <c r="H6943" s="188"/>
      <c r="I6943" s="161"/>
    </row>
    <row r="6944" spans="1:9">
      <c r="A6944" s="96" t="s">
        <v>5869</v>
      </c>
      <c r="B6944" s="157"/>
      <c r="C6944" s="187"/>
      <c r="D6944" s="129"/>
      <c r="E6944" s="129"/>
      <c r="F6944" s="188"/>
      <c r="G6944" s="137"/>
      <c r="H6944" s="188"/>
      <c r="I6944" s="161"/>
    </row>
    <row r="6945" spans="1:9">
      <c r="A6945" s="96" t="s">
        <v>5869</v>
      </c>
      <c r="B6945" s="157"/>
      <c r="C6945" s="187"/>
      <c r="D6945" s="129"/>
      <c r="E6945" s="129"/>
      <c r="F6945" s="188"/>
      <c r="G6945" s="137"/>
      <c r="H6945" s="188"/>
      <c r="I6945" s="161"/>
    </row>
    <row r="6946" spans="1:9">
      <c r="A6946" s="96" t="s">
        <v>5869</v>
      </c>
      <c r="B6946" s="157"/>
      <c r="C6946" s="187"/>
      <c r="D6946" s="129"/>
      <c r="E6946" s="129"/>
      <c r="F6946" s="188"/>
      <c r="G6946" s="137"/>
      <c r="H6946" s="188"/>
      <c r="I6946" s="161"/>
    </row>
    <row r="6947" spans="1:9">
      <c r="A6947" s="96" t="s">
        <v>5869</v>
      </c>
      <c r="B6947" s="157"/>
      <c r="C6947" s="187"/>
      <c r="D6947" s="129"/>
      <c r="E6947" s="129"/>
      <c r="F6947" s="188"/>
      <c r="G6947" s="137"/>
      <c r="H6947" s="188"/>
      <c r="I6947" s="161"/>
    </row>
    <row r="6948" spans="1:9">
      <c r="A6948" s="96" t="s">
        <v>5869</v>
      </c>
      <c r="B6948" s="157"/>
      <c r="C6948" s="187"/>
      <c r="D6948" s="129"/>
      <c r="E6948" s="129"/>
      <c r="F6948" s="188"/>
      <c r="G6948" s="137"/>
      <c r="H6948" s="188"/>
      <c r="I6948" s="161"/>
    </row>
    <row r="6949" spans="1:9">
      <c r="A6949" s="96" t="s">
        <v>5869</v>
      </c>
      <c r="B6949" s="157"/>
      <c r="C6949" s="187"/>
      <c r="D6949" s="129"/>
      <c r="E6949" s="129"/>
      <c r="F6949" s="188"/>
      <c r="G6949" s="137"/>
      <c r="H6949" s="188"/>
      <c r="I6949" s="161"/>
    </row>
    <row r="6950" spans="1:9">
      <c r="A6950" s="96" t="s">
        <v>5869</v>
      </c>
      <c r="B6950" s="157"/>
      <c r="C6950" s="187"/>
      <c r="D6950" s="129"/>
      <c r="E6950" s="129"/>
      <c r="F6950" s="188"/>
      <c r="G6950" s="137"/>
      <c r="H6950" s="188"/>
      <c r="I6950" s="161"/>
    </row>
    <row r="6951" spans="1:9">
      <c r="A6951" s="96" t="s">
        <v>5869</v>
      </c>
      <c r="B6951" s="157"/>
      <c r="C6951" s="187"/>
      <c r="D6951" s="129"/>
      <c r="E6951" s="129"/>
      <c r="F6951" s="188"/>
      <c r="G6951" s="137"/>
      <c r="H6951" s="188"/>
      <c r="I6951" s="161"/>
    </row>
    <row r="6952" spans="1:9">
      <c r="A6952" s="96" t="s">
        <v>5869</v>
      </c>
      <c r="B6952" s="157"/>
      <c r="C6952" s="187"/>
      <c r="D6952" s="129"/>
      <c r="E6952" s="129"/>
      <c r="F6952" s="188"/>
      <c r="G6952" s="137"/>
      <c r="H6952" s="188"/>
      <c r="I6952" s="161"/>
    </row>
    <row r="6953" spans="1:9">
      <c r="A6953" s="96" t="s">
        <v>5869</v>
      </c>
      <c r="B6953" s="157"/>
      <c r="C6953" s="187"/>
      <c r="D6953" s="129"/>
      <c r="E6953" s="129"/>
      <c r="F6953" s="188"/>
      <c r="G6953" s="137"/>
      <c r="H6953" s="188"/>
      <c r="I6953" s="161"/>
    </row>
    <row r="6954" spans="1:9">
      <c r="A6954" s="96" t="s">
        <v>5869</v>
      </c>
      <c r="B6954" s="157"/>
      <c r="C6954" s="187"/>
      <c r="D6954" s="129"/>
      <c r="E6954" s="129"/>
      <c r="F6954" s="188"/>
      <c r="G6954" s="137"/>
      <c r="H6954" s="188"/>
      <c r="I6954" s="161"/>
    </row>
    <row r="6955" spans="1:9">
      <c r="A6955" s="96" t="s">
        <v>5869</v>
      </c>
      <c r="B6955" s="157"/>
      <c r="C6955" s="187"/>
      <c r="D6955" s="129"/>
      <c r="E6955" s="129"/>
      <c r="F6955" s="188"/>
      <c r="G6955" s="137"/>
      <c r="H6955" s="188"/>
      <c r="I6955" s="161"/>
    </row>
    <row r="6956" spans="1:9">
      <c r="A6956" s="96" t="s">
        <v>5869</v>
      </c>
      <c r="B6956" s="157"/>
      <c r="C6956" s="187"/>
      <c r="D6956" s="129"/>
      <c r="E6956" s="129"/>
      <c r="F6956" s="188"/>
      <c r="G6956" s="137"/>
      <c r="H6956" s="188"/>
      <c r="I6956" s="161"/>
    </row>
    <row r="6957" spans="1:9">
      <c r="A6957" s="96" t="s">
        <v>5869</v>
      </c>
      <c r="B6957" s="157"/>
      <c r="C6957" s="187"/>
      <c r="D6957" s="129"/>
      <c r="E6957" s="129"/>
      <c r="F6957" s="188"/>
      <c r="G6957" s="137"/>
      <c r="H6957" s="188"/>
      <c r="I6957" s="161"/>
    </row>
    <row r="6958" spans="1:9">
      <c r="A6958" s="96" t="s">
        <v>5869</v>
      </c>
      <c r="B6958" s="157"/>
      <c r="C6958" s="187"/>
      <c r="D6958" s="129"/>
      <c r="E6958" s="129"/>
      <c r="F6958" s="188"/>
      <c r="G6958" s="137"/>
      <c r="H6958" s="188"/>
      <c r="I6958" s="161"/>
    </row>
    <row r="6959" spans="1:9">
      <c r="A6959" s="96" t="s">
        <v>5869</v>
      </c>
      <c r="B6959" s="157"/>
      <c r="C6959" s="187"/>
      <c r="D6959" s="129"/>
      <c r="E6959" s="129"/>
      <c r="F6959" s="188"/>
      <c r="G6959" s="137"/>
      <c r="H6959" s="188"/>
      <c r="I6959" s="161"/>
    </row>
    <row r="6960" spans="1:9">
      <c r="A6960" s="96" t="s">
        <v>5869</v>
      </c>
      <c r="B6960" s="157"/>
      <c r="C6960" s="187"/>
      <c r="D6960" s="129"/>
      <c r="E6960" s="129"/>
      <c r="F6960" s="188"/>
      <c r="G6960" s="137"/>
      <c r="H6960" s="188"/>
      <c r="I6960" s="161"/>
    </row>
    <row r="6961" spans="1:9">
      <c r="A6961" s="96" t="s">
        <v>5869</v>
      </c>
      <c r="B6961" s="157"/>
      <c r="C6961" s="187"/>
      <c r="D6961" s="129"/>
      <c r="E6961" s="129"/>
      <c r="F6961" s="188"/>
      <c r="G6961" s="137"/>
      <c r="H6961" s="188"/>
      <c r="I6961" s="161"/>
    </row>
    <row r="6962" spans="1:9">
      <c r="A6962" s="96" t="s">
        <v>5869</v>
      </c>
      <c r="B6962" s="157"/>
      <c r="C6962" s="187"/>
      <c r="D6962" s="129"/>
      <c r="E6962" s="129"/>
      <c r="F6962" s="188"/>
      <c r="G6962" s="137"/>
      <c r="H6962" s="188"/>
      <c r="I6962" s="161"/>
    </row>
    <row r="6963" spans="1:9">
      <c r="A6963" s="96" t="s">
        <v>5869</v>
      </c>
      <c r="B6963" s="157"/>
      <c r="C6963" s="187"/>
      <c r="D6963" s="129"/>
      <c r="E6963" s="129"/>
      <c r="F6963" s="188"/>
      <c r="G6963" s="137"/>
      <c r="H6963" s="188"/>
      <c r="I6963" s="161"/>
    </row>
    <row r="6964" spans="1:9">
      <c r="A6964" s="96" t="s">
        <v>5869</v>
      </c>
      <c r="B6964" s="157"/>
      <c r="C6964" s="187"/>
      <c r="D6964" s="129"/>
      <c r="E6964" s="129"/>
      <c r="F6964" s="188"/>
      <c r="G6964" s="137"/>
      <c r="H6964" s="188"/>
      <c r="I6964" s="161"/>
    </row>
    <row r="6965" spans="1:9">
      <c r="A6965" s="96" t="s">
        <v>5869</v>
      </c>
      <c r="B6965" s="157"/>
      <c r="C6965" s="187"/>
      <c r="D6965" s="129"/>
      <c r="E6965" s="129"/>
      <c r="F6965" s="188"/>
      <c r="G6965" s="137"/>
      <c r="H6965" s="188"/>
      <c r="I6965" s="161"/>
    </row>
    <row r="6966" spans="1:9">
      <c r="A6966" s="96" t="s">
        <v>5869</v>
      </c>
      <c r="B6966" s="157"/>
      <c r="C6966" s="187"/>
      <c r="D6966" s="129"/>
      <c r="E6966" s="129"/>
      <c r="F6966" s="188"/>
      <c r="G6966" s="137"/>
      <c r="H6966" s="188"/>
      <c r="I6966" s="161"/>
    </row>
    <row r="6967" spans="1:9">
      <c r="A6967" s="96" t="s">
        <v>5869</v>
      </c>
      <c r="B6967" s="157"/>
      <c r="C6967" s="187"/>
      <c r="D6967" s="129"/>
      <c r="E6967" s="129"/>
      <c r="F6967" s="188"/>
      <c r="G6967" s="137"/>
      <c r="H6967" s="188"/>
      <c r="I6967" s="161"/>
    </row>
    <row r="6968" spans="1:9">
      <c r="A6968" s="96" t="s">
        <v>5869</v>
      </c>
      <c r="B6968" s="157"/>
      <c r="C6968" s="187"/>
      <c r="D6968" s="129"/>
      <c r="E6968" s="129"/>
      <c r="F6968" s="188"/>
      <c r="G6968" s="137"/>
      <c r="H6968" s="188"/>
      <c r="I6968" s="161"/>
    </row>
    <row r="6969" spans="1:9">
      <c r="A6969" s="96" t="s">
        <v>5869</v>
      </c>
      <c r="B6969" s="157"/>
      <c r="C6969" s="187"/>
      <c r="D6969" s="129"/>
      <c r="E6969" s="129"/>
      <c r="F6969" s="188"/>
      <c r="G6969" s="137"/>
      <c r="H6969" s="188"/>
      <c r="I6969" s="161"/>
    </row>
    <row r="6970" spans="1:9">
      <c r="A6970" s="96" t="s">
        <v>5869</v>
      </c>
      <c r="B6970" s="157"/>
      <c r="C6970" s="187"/>
      <c r="D6970" s="129"/>
      <c r="E6970" s="129"/>
      <c r="F6970" s="188"/>
      <c r="G6970" s="137"/>
      <c r="H6970" s="188"/>
      <c r="I6970" s="161"/>
    </row>
    <row r="6971" spans="1:9">
      <c r="A6971" s="96" t="s">
        <v>5869</v>
      </c>
      <c r="B6971" s="157"/>
      <c r="C6971" s="187"/>
      <c r="D6971" s="129"/>
      <c r="E6971" s="129"/>
      <c r="F6971" s="188"/>
      <c r="G6971" s="137"/>
      <c r="H6971" s="188"/>
      <c r="I6971" s="161"/>
    </row>
    <row r="6972" spans="1:9">
      <c r="A6972" s="96" t="s">
        <v>5869</v>
      </c>
      <c r="B6972" s="157"/>
      <c r="C6972" s="187"/>
      <c r="D6972" s="129"/>
      <c r="E6972" s="129"/>
      <c r="F6972" s="188"/>
      <c r="G6972" s="137"/>
      <c r="H6972" s="188"/>
      <c r="I6972" s="161"/>
    </row>
    <row r="6973" spans="1:9">
      <c r="A6973" s="96" t="s">
        <v>5869</v>
      </c>
      <c r="B6973" s="157"/>
      <c r="C6973" s="187"/>
      <c r="D6973" s="129"/>
      <c r="E6973" s="129"/>
      <c r="F6973" s="188"/>
      <c r="G6973" s="137"/>
      <c r="H6973" s="188"/>
      <c r="I6973" s="161"/>
    </row>
    <row r="6974" spans="1:9">
      <c r="A6974" s="96" t="s">
        <v>5869</v>
      </c>
      <c r="B6974" s="157"/>
      <c r="C6974" s="187"/>
      <c r="D6974" s="129"/>
      <c r="E6974" s="129"/>
      <c r="F6974" s="188"/>
      <c r="G6974" s="137"/>
      <c r="H6974" s="188"/>
      <c r="I6974" s="161"/>
    </row>
    <row r="6975" spans="1:9">
      <c r="A6975" s="96" t="s">
        <v>5869</v>
      </c>
      <c r="B6975" s="157"/>
      <c r="C6975" s="187"/>
      <c r="D6975" s="129"/>
      <c r="E6975" s="129"/>
      <c r="F6975" s="188"/>
      <c r="G6975" s="137"/>
      <c r="H6975" s="188"/>
      <c r="I6975" s="161"/>
    </row>
    <row r="6976" spans="1:9">
      <c r="A6976" s="96" t="s">
        <v>5869</v>
      </c>
      <c r="B6976" s="157"/>
      <c r="C6976" s="187"/>
      <c r="D6976" s="129"/>
      <c r="E6976" s="129"/>
      <c r="F6976" s="188"/>
      <c r="G6976" s="137"/>
      <c r="H6976" s="188"/>
      <c r="I6976" s="161"/>
    </row>
    <row r="6977" spans="1:9">
      <c r="A6977" s="96" t="s">
        <v>5869</v>
      </c>
      <c r="B6977" s="157"/>
      <c r="C6977" s="187"/>
      <c r="D6977" s="129"/>
      <c r="E6977" s="129"/>
      <c r="F6977" s="188"/>
      <c r="G6977" s="137"/>
      <c r="H6977" s="188"/>
      <c r="I6977" s="161"/>
    </row>
    <row r="6978" spans="1:9">
      <c r="A6978" s="96" t="s">
        <v>5869</v>
      </c>
      <c r="B6978" s="157"/>
      <c r="C6978" s="187"/>
      <c r="D6978" s="129"/>
      <c r="E6978" s="129"/>
      <c r="F6978" s="188"/>
      <c r="G6978" s="137"/>
      <c r="H6978" s="188"/>
      <c r="I6978" s="161"/>
    </row>
    <row r="6979" spans="1:9">
      <c r="A6979" s="96" t="s">
        <v>5869</v>
      </c>
      <c r="B6979" s="157"/>
      <c r="C6979" s="187"/>
      <c r="D6979" s="129"/>
      <c r="E6979" s="129"/>
      <c r="F6979" s="188"/>
      <c r="G6979" s="137"/>
      <c r="H6979" s="188"/>
      <c r="I6979" s="161"/>
    </row>
    <row r="6980" spans="1:9">
      <c r="A6980" s="96" t="s">
        <v>5869</v>
      </c>
      <c r="B6980" s="157"/>
      <c r="C6980" s="187"/>
      <c r="D6980" s="129"/>
      <c r="E6980" s="129"/>
      <c r="F6980" s="188"/>
      <c r="G6980" s="137"/>
      <c r="H6980" s="188"/>
      <c r="I6980" s="161"/>
    </row>
    <row r="6981" spans="1:9">
      <c r="A6981" s="96" t="s">
        <v>5869</v>
      </c>
      <c r="B6981" s="157"/>
      <c r="C6981" s="187"/>
      <c r="D6981" s="129"/>
      <c r="E6981" s="129"/>
      <c r="F6981" s="188"/>
      <c r="G6981" s="137"/>
      <c r="H6981" s="188"/>
      <c r="I6981" s="161"/>
    </row>
    <row r="6982" spans="1:9">
      <c r="A6982" s="96" t="s">
        <v>5869</v>
      </c>
      <c r="B6982" s="157"/>
      <c r="C6982" s="187"/>
      <c r="D6982" s="129"/>
      <c r="E6982" s="129"/>
      <c r="F6982" s="188"/>
      <c r="G6982" s="137"/>
      <c r="H6982" s="188"/>
      <c r="I6982" s="161"/>
    </row>
    <row r="6983" spans="1:9">
      <c r="A6983" s="96" t="s">
        <v>5869</v>
      </c>
      <c r="B6983" s="157"/>
      <c r="C6983" s="187"/>
      <c r="D6983" s="129"/>
      <c r="E6983" s="129"/>
      <c r="F6983" s="188"/>
      <c r="G6983" s="137"/>
      <c r="H6983" s="188"/>
      <c r="I6983" s="161"/>
    </row>
    <row r="6984" spans="1:9">
      <c r="A6984" s="96" t="s">
        <v>5869</v>
      </c>
      <c r="B6984" s="157"/>
      <c r="C6984" s="187"/>
      <c r="D6984" s="129"/>
      <c r="E6984" s="129"/>
      <c r="F6984" s="188"/>
      <c r="G6984" s="137"/>
      <c r="H6984" s="188"/>
      <c r="I6984" s="161"/>
    </row>
    <row r="6985" spans="1:9">
      <c r="A6985" s="96" t="s">
        <v>5869</v>
      </c>
      <c r="B6985" s="157"/>
      <c r="C6985" s="187"/>
      <c r="D6985" s="129"/>
      <c r="E6985" s="129"/>
      <c r="F6985" s="188"/>
      <c r="G6985" s="137"/>
      <c r="H6985" s="188"/>
      <c r="I6985" s="161"/>
    </row>
    <row r="6986" spans="1:9">
      <c r="A6986" s="96" t="s">
        <v>5869</v>
      </c>
      <c r="B6986" s="157"/>
      <c r="C6986" s="187"/>
      <c r="D6986" s="129"/>
      <c r="E6986" s="129"/>
      <c r="F6986" s="188"/>
      <c r="G6986" s="137"/>
      <c r="H6986" s="188"/>
      <c r="I6986" s="161"/>
    </row>
    <row r="6987" spans="1:9">
      <c r="A6987" s="96" t="s">
        <v>5869</v>
      </c>
      <c r="B6987" s="157"/>
      <c r="C6987" s="187"/>
      <c r="D6987" s="129"/>
      <c r="E6987" s="129"/>
      <c r="F6987" s="188"/>
      <c r="G6987" s="137"/>
      <c r="H6987" s="188"/>
      <c r="I6987" s="161"/>
    </row>
    <row r="6988" spans="1:9">
      <c r="A6988" s="96" t="s">
        <v>5869</v>
      </c>
      <c r="B6988" s="157"/>
      <c r="C6988" s="187"/>
      <c r="D6988" s="129"/>
      <c r="E6988" s="129"/>
      <c r="F6988" s="188"/>
      <c r="G6988" s="137"/>
      <c r="H6988" s="188"/>
      <c r="I6988" s="161"/>
    </row>
    <row r="6989" spans="1:9">
      <c r="A6989" s="96" t="s">
        <v>5869</v>
      </c>
      <c r="B6989" s="157"/>
      <c r="C6989" s="187"/>
      <c r="D6989" s="129"/>
      <c r="E6989" s="129"/>
      <c r="F6989" s="188"/>
      <c r="G6989" s="137"/>
      <c r="H6989" s="188"/>
      <c r="I6989" s="161"/>
    </row>
    <row r="6990" spans="1:9">
      <c r="A6990" s="96" t="s">
        <v>5869</v>
      </c>
      <c r="B6990" s="157"/>
      <c r="C6990" s="187"/>
      <c r="D6990" s="129"/>
      <c r="E6990" s="129"/>
      <c r="F6990" s="188"/>
      <c r="G6990" s="137"/>
      <c r="H6990" s="188"/>
      <c r="I6990" s="161"/>
    </row>
    <row r="6991" spans="1:9">
      <c r="A6991" s="96" t="s">
        <v>5869</v>
      </c>
      <c r="B6991" s="157"/>
      <c r="C6991" s="187"/>
      <c r="D6991" s="129"/>
      <c r="E6991" s="129"/>
      <c r="F6991" s="188"/>
      <c r="G6991" s="137"/>
      <c r="H6991" s="188"/>
      <c r="I6991" s="161"/>
    </row>
    <row r="6992" spans="1:9">
      <c r="A6992" s="96" t="s">
        <v>5869</v>
      </c>
      <c r="B6992" s="157"/>
      <c r="C6992" s="187"/>
      <c r="D6992" s="129"/>
      <c r="E6992" s="129"/>
      <c r="F6992" s="188"/>
      <c r="G6992" s="137"/>
      <c r="H6992" s="188"/>
      <c r="I6992" s="161"/>
    </row>
    <row r="6993" spans="1:9">
      <c r="A6993" s="96" t="s">
        <v>5869</v>
      </c>
      <c r="B6993" s="157"/>
      <c r="C6993" s="187"/>
      <c r="D6993" s="129"/>
      <c r="E6993" s="129"/>
      <c r="F6993" s="188"/>
      <c r="G6993" s="137"/>
      <c r="H6993" s="188"/>
      <c r="I6993" s="161"/>
    </row>
    <row r="6994" spans="1:9">
      <c r="A6994" s="96" t="s">
        <v>5869</v>
      </c>
      <c r="B6994" s="157"/>
      <c r="C6994" s="187"/>
      <c r="D6994" s="129"/>
      <c r="E6994" s="129"/>
      <c r="F6994" s="188"/>
      <c r="G6994" s="137"/>
      <c r="H6994" s="188"/>
      <c r="I6994" s="161"/>
    </row>
    <row r="6995" spans="1:9">
      <c r="A6995" s="96" t="s">
        <v>5869</v>
      </c>
      <c r="B6995" s="157"/>
      <c r="C6995" s="187"/>
      <c r="D6995" s="129"/>
      <c r="E6995" s="129"/>
      <c r="F6995" s="188"/>
      <c r="G6995" s="137"/>
      <c r="H6995" s="188"/>
      <c r="I6995" s="161"/>
    </row>
    <row r="6996" spans="1:9">
      <c r="A6996" s="96" t="s">
        <v>5869</v>
      </c>
      <c r="B6996" s="157"/>
      <c r="C6996" s="187"/>
      <c r="D6996" s="129"/>
      <c r="E6996" s="129"/>
      <c r="F6996" s="188"/>
      <c r="G6996" s="137"/>
      <c r="H6996" s="188"/>
      <c r="I6996" s="161"/>
    </row>
    <row r="6997" spans="1:9">
      <c r="A6997" s="96" t="s">
        <v>5869</v>
      </c>
      <c r="B6997" s="157"/>
      <c r="C6997" s="187"/>
      <c r="D6997" s="129"/>
      <c r="E6997" s="129"/>
      <c r="F6997" s="188"/>
      <c r="G6997" s="137"/>
      <c r="H6997" s="188"/>
      <c r="I6997" s="161"/>
    </row>
    <row r="6998" spans="1:9">
      <c r="A6998" s="96" t="s">
        <v>5869</v>
      </c>
      <c r="B6998" s="157"/>
      <c r="C6998" s="187"/>
      <c r="D6998" s="129"/>
      <c r="E6998" s="129"/>
      <c r="F6998" s="188"/>
      <c r="G6998" s="137"/>
      <c r="H6998" s="188"/>
      <c r="I6998" s="161"/>
    </row>
    <row r="6999" spans="1:9">
      <c r="A6999" s="96" t="s">
        <v>5869</v>
      </c>
      <c r="B6999" s="157"/>
      <c r="C6999" s="187"/>
      <c r="D6999" s="129"/>
      <c r="E6999" s="129"/>
      <c r="F6999" s="188"/>
      <c r="G6999" s="137"/>
      <c r="H6999" s="188"/>
      <c r="I6999" s="161"/>
    </row>
    <row r="7000" spans="1:9">
      <c r="A7000" s="96" t="s">
        <v>5869</v>
      </c>
      <c r="B7000" s="157"/>
      <c r="C7000" s="187"/>
      <c r="D7000" s="129"/>
      <c r="E7000" s="129"/>
      <c r="F7000" s="188"/>
      <c r="G7000" s="137"/>
      <c r="H7000" s="188"/>
      <c r="I7000" s="161"/>
    </row>
    <row r="7001" spans="1:9">
      <c r="A7001" s="96" t="s">
        <v>5869</v>
      </c>
      <c r="B7001" s="157"/>
      <c r="C7001" s="187"/>
      <c r="D7001" s="129"/>
      <c r="E7001" s="129"/>
      <c r="F7001" s="188"/>
      <c r="G7001" s="137"/>
      <c r="H7001" s="188"/>
      <c r="I7001" s="161"/>
    </row>
    <row r="7002" spans="1:9">
      <c r="A7002" s="96" t="s">
        <v>5869</v>
      </c>
      <c r="B7002" s="157"/>
      <c r="C7002" s="187"/>
      <c r="D7002" s="129"/>
      <c r="E7002" s="129"/>
      <c r="F7002" s="188"/>
      <c r="G7002" s="137"/>
      <c r="H7002" s="188"/>
      <c r="I7002" s="161"/>
    </row>
    <row r="7003" spans="1:9">
      <c r="A7003" s="96" t="s">
        <v>5869</v>
      </c>
      <c r="B7003" s="157"/>
      <c r="C7003" s="187"/>
      <c r="D7003" s="129"/>
      <c r="E7003" s="129"/>
      <c r="F7003" s="188"/>
      <c r="G7003" s="137"/>
      <c r="H7003" s="188"/>
      <c r="I7003" s="161"/>
    </row>
    <row r="7004" spans="1:9">
      <c r="A7004" s="96" t="s">
        <v>5869</v>
      </c>
      <c r="B7004" s="157"/>
      <c r="C7004" s="187"/>
      <c r="D7004" s="129"/>
      <c r="E7004" s="129"/>
      <c r="F7004" s="188"/>
      <c r="G7004" s="137"/>
      <c r="H7004" s="188"/>
      <c r="I7004" s="161"/>
    </row>
    <row r="7005" spans="1:9">
      <c r="A7005" s="96" t="s">
        <v>5869</v>
      </c>
      <c r="B7005" s="157"/>
      <c r="C7005" s="187"/>
      <c r="D7005" s="129"/>
      <c r="E7005" s="129"/>
      <c r="F7005" s="188"/>
      <c r="G7005" s="137"/>
      <c r="H7005" s="188"/>
      <c r="I7005" s="161"/>
    </row>
    <row r="7006" spans="1:9">
      <c r="A7006" s="96" t="s">
        <v>5869</v>
      </c>
      <c r="B7006" s="157"/>
      <c r="C7006" s="187"/>
      <c r="D7006" s="129"/>
      <c r="E7006" s="129"/>
      <c r="F7006" s="188"/>
      <c r="G7006" s="137"/>
      <c r="H7006" s="188"/>
      <c r="I7006" s="161"/>
    </row>
    <row r="7007" spans="1:9">
      <c r="A7007" s="96" t="s">
        <v>5869</v>
      </c>
      <c r="B7007" s="157"/>
      <c r="C7007" s="187"/>
      <c r="D7007" s="129"/>
      <c r="E7007" s="129"/>
      <c r="F7007" s="188"/>
      <c r="G7007" s="137"/>
      <c r="H7007" s="188"/>
      <c r="I7007" s="161"/>
    </row>
    <row r="7008" spans="1:9">
      <c r="A7008" s="96" t="s">
        <v>5869</v>
      </c>
      <c r="B7008" s="157"/>
      <c r="C7008" s="187"/>
      <c r="D7008" s="129"/>
      <c r="E7008" s="129"/>
      <c r="F7008" s="188"/>
      <c r="G7008" s="137"/>
      <c r="H7008" s="188"/>
      <c r="I7008" s="161"/>
    </row>
    <row r="7009" spans="1:9">
      <c r="A7009" s="96" t="s">
        <v>5869</v>
      </c>
      <c r="B7009" s="157"/>
      <c r="C7009" s="187"/>
      <c r="D7009" s="129"/>
      <c r="E7009" s="129"/>
      <c r="F7009" s="188"/>
      <c r="G7009" s="137"/>
      <c r="H7009" s="188"/>
      <c r="I7009" s="161"/>
    </row>
    <row r="7010" spans="1:9">
      <c r="A7010" s="96" t="s">
        <v>5869</v>
      </c>
      <c r="B7010" s="157"/>
      <c r="C7010" s="187"/>
      <c r="D7010" s="129"/>
      <c r="E7010" s="129"/>
      <c r="F7010" s="188"/>
      <c r="G7010" s="137"/>
      <c r="H7010" s="188"/>
      <c r="I7010" s="161"/>
    </row>
    <row r="7011" spans="1:9">
      <c r="A7011" s="96" t="s">
        <v>5869</v>
      </c>
      <c r="B7011" s="157"/>
      <c r="C7011" s="187"/>
      <c r="D7011" s="129"/>
      <c r="E7011" s="129"/>
      <c r="F7011" s="188"/>
      <c r="G7011" s="137"/>
      <c r="H7011" s="188"/>
      <c r="I7011" s="161"/>
    </row>
    <row r="7012" spans="1:9">
      <c r="A7012" s="96" t="s">
        <v>5869</v>
      </c>
      <c r="B7012" s="157"/>
      <c r="C7012" s="187"/>
      <c r="D7012" s="129"/>
      <c r="E7012" s="129"/>
      <c r="F7012" s="188"/>
      <c r="G7012" s="137"/>
      <c r="H7012" s="188"/>
      <c r="I7012" s="161"/>
    </row>
    <row r="7013" spans="1:9">
      <c r="A7013" s="96" t="s">
        <v>5869</v>
      </c>
      <c r="B7013" s="157"/>
      <c r="C7013" s="187"/>
      <c r="D7013" s="129"/>
      <c r="E7013" s="129"/>
      <c r="F7013" s="188"/>
      <c r="G7013" s="137"/>
      <c r="H7013" s="188"/>
      <c r="I7013" s="161"/>
    </row>
    <row r="7014" spans="1:9">
      <c r="A7014" s="96" t="s">
        <v>5869</v>
      </c>
      <c r="B7014" s="157"/>
      <c r="C7014" s="187"/>
      <c r="D7014" s="129"/>
      <c r="E7014" s="129"/>
      <c r="F7014" s="188"/>
      <c r="G7014" s="137"/>
      <c r="H7014" s="188"/>
      <c r="I7014" s="161"/>
    </row>
    <row r="7015" spans="1:9">
      <c r="A7015" s="96" t="s">
        <v>5869</v>
      </c>
      <c r="B7015" s="157"/>
      <c r="C7015" s="187"/>
      <c r="D7015" s="129"/>
      <c r="E7015" s="129"/>
      <c r="F7015" s="188"/>
      <c r="G7015" s="137"/>
      <c r="H7015" s="188"/>
      <c r="I7015" s="161"/>
    </row>
    <row r="7016" spans="1:9">
      <c r="A7016" s="96" t="s">
        <v>5869</v>
      </c>
      <c r="B7016" s="157"/>
      <c r="C7016" s="187"/>
      <c r="D7016" s="129"/>
      <c r="E7016" s="129"/>
      <c r="F7016" s="188"/>
      <c r="G7016" s="137"/>
      <c r="H7016" s="188"/>
      <c r="I7016" s="161"/>
    </row>
    <row r="7017" spans="1:9">
      <c r="A7017" s="96" t="s">
        <v>5869</v>
      </c>
      <c r="B7017" s="157"/>
      <c r="C7017" s="187"/>
      <c r="D7017" s="129"/>
      <c r="E7017" s="129"/>
      <c r="F7017" s="188"/>
      <c r="G7017" s="137"/>
      <c r="H7017" s="188"/>
      <c r="I7017" s="161"/>
    </row>
    <row r="7018" spans="1:9">
      <c r="A7018" s="96" t="s">
        <v>5869</v>
      </c>
      <c r="B7018" s="157"/>
      <c r="C7018" s="187"/>
      <c r="D7018" s="129"/>
      <c r="E7018" s="129"/>
      <c r="F7018" s="188"/>
      <c r="G7018" s="137"/>
      <c r="H7018" s="188"/>
      <c r="I7018" s="161"/>
    </row>
    <row r="7019" spans="1:9">
      <c r="A7019" s="96" t="s">
        <v>5869</v>
      </c>
      <c r="B7019" s="157"/>
      <c r="C7019" s="187"/>
      <c r="D7019" s="129"/>
      <c r="E7019" s="129"/>
      <c r="F7019" s="188"/>
      <c r="G7019" s="137"/>
      <c r="H7019" s="188"/>
      <c r="I7019" s="161"/>
    </row>
    <row r="7020" spans="1:9">
      <c r="A7020" s="96" t="s">
        <v>5869</v>
      </c>
      <c r="B7020" s="157"/>
      <c r="C7020" s="187"/>
      <c r="D7020" s="129"/>
      <c r="E7020" s="129"/>
      <c r="F7020" s="188"/>
      <c r="G7020" s="137"/>
      <c r="H7020" s="188"/>
      <c r="I7020" s="161"/>
    </row>
    <row r="7021" spans="1:9">
      <c r="A7021" s="96" t="s">
        <v>5869</v>
      </c>
      <c r="B7021" s="157"/>
      <c r="C7021" s="187"/>
      <c r="D7021" s="129"/>
      <c r="E7021" s="129"/>
      <c r="F7021" s="188"/>
      <c r="G7021" s="137"/>
      <c r="H7021" s="188"/>
      <c r="I7021" s="161"/>
    </row>
    <row r="7022" spans="1:9">
      <c r="A7022" s="96" t="s">
        <v>5869</v>
      </c>
      <c r="B7022" s="157"/>
      <c r="C7022" s="187"/>
      <c r="D7022" s="129"/>
      <c r="E7022" s="129"/>
      <c r="F7022" s="188"/>
      <c r="G7022" s="137"/>
      <c r="H7022" s="188"/>
      <c r="I7022" s="161"/>
    </row>
    <row r="7023" spans="1:9">
      <c r="A7023" s="96" t="s">
        <v>5869</v>
      </c>
      <c r="B7023" s="157"/>
      <c r="C7023" s="187"/>
      <c r="D7023" s="129"/>
      <c r="E7023" s="129"/>
      <c r="F7023" s="188"/>
      <c r="G7023" s="137"/>
      <c r="H7023" s="188"/>
      <c r="I7023" s="161"/>
    </row>
    <row r="7024" spans="1:9">
      <c r="A7024" s="96" t="s">
        <v>5869</v>
      </c>
      <c r="B7024" s="157"/>
      <c r="C7024" s="187"/>
      <c r="D7024" s="129"/>
      <c r="E7024" s="129"/>
      <c r="F7024" s="188"/>
      <c r="G7024" s="137"/>
      <c r="H7024" s="188"/>
      <c r="I7024" s="161"/>
    </row>
    <row r="7025" spans="1:9">
      <c r="A7025" s="96" t="s">
        <v>5869</v>
      </c>
      <c r="B7025" s="157"/>
      <c r="C7025" s="187"/>
      <c r="D7025" s="129"/>
      <c r="E7025" s="129"/>
      <c r="F7025" s="188"/>
      <c r="G7025" s="137"/>
      <c r="H7025" s="188"/>
      <c r="I7025" s="161"/>
    </row>
    <row r="7026" spans="1:9">
      <c r="A7026" s="96" t="s">
        <v>5869</v>
      </c>
      <c r="B7026" s="157"/>
      <c r="C7026" s="187"/>
      <c r="D7026" s="129"/>
      <c r="E7026" s="129"/>
      <c r="F7026" s="188"/>
      <c r="G7026" s="137"/>
      <c r="H7026" s="188"/>
      <c r="I7026" s="161"/>
    </row>
    <row r="7027" spans="1:9">
      <c r="A7027" s="96" t="s">
        <v>5869</v>
      </c>
      <c r="B7027" s="157"/>
      <c r="C7027" s="187"/>
      <c r="D7027" s="129"/>
      <c r="E7027" s="129"/>
      <c r="F7027" s="188"/>
      <c r="G7027" s="137"/>
      <c r="H7027" s="188"/>
      <c r="I7027" s="161"/>
    </row>
    <row r="7028" spans="1:9">
      <c r="A7028" s="96" t="s">
        <v>5869</v>
      </c>
      <c r="B7028" s="157"/>
      <c r="C7028" s="187"/>
      <c r="D7028" s="129"/>
      <c r="E7028" s="129"/>
      <c r="F7028" s="188"/>
      <c r="G7028" s="137"/>
      <c r="H7028" s="188"/>
      <c r="I7028" s="161"/>
    </row>
    <row r="7029" spans="1:9">
      <c r="A7029" s="96" t="s">
        <v>5869</v>
      </c>
      <c r="B7029" s="157"/>
      <c r="C7029" s="187"/>
      <c r="D7029" s="129"/>
      <c r="E7029" s="129"/>
      <c r="F7029" s="188"/>
      <c r="G7029" s="137"/>
      <c r="H7029" s="188"/>
      <c r="I7029" s="161"/>
    </row>
    <row r="7030" spans="1:9">
      <c r="A7030" s="96" t="s">
        <v>5869</v>
      </c>
      <c r="B7030" s="157"/>
      <c r="C7030" s="187"/>
      <c r="D7030" s="129"/>
      <c r="E7030" s="129"/>
      <c r="F7030" s="188"/>
      <c r="G7030" s="137"/>
      <c r="H7030" s="188"/>
      <c r="I7030" s="161"/>
    </row>
    <row r="7031" spans="1:9">
      <c r="A7031" s="96" t="s">
        <v>5869</v>
      </c>
      <c r="B7031" s="157"/>
      <c r="C7031" s="187"/>
      <c r="D7031" s="129"/>
      <c r="E7031" s="129"/>
      <c r="F7031" s="188"/>
      <c r="G7031" s="137"/>
      <c r="H7031" s="188"/>
      <c r="I7031" s="161"/>
    </row>
    <row r="7032" spans="1:9">
      <c r="A7032" s="96" t="s">
        <v>5869</v>
      </c>
      <c r="B7032" s="157"/>
      <c r="C7032" s="187"/>
      <c r="D7032" s="129"/>
      <c r="E7032" s="129"/>
      <c r="F7032" s="188"/>
      <c r="G7032" s="137"/>
      <c r="H7032" s="188"/>
      <c r="I7032" s="161"/>
    </row>
    <row r="7033" spans="1:9">
      <c r="A7033" s="96" t="s">
        <v>5869</v>
      </c>
      <c r="B7033" s="157"/>
      <c r="C7033" s="187"/>
      <c r="D7033" s="129"/>
      <c r="E7033" s="129"/>
      <c r="F7033" s="188"/>
      <c r="G7033" s="137"/>
      <c r="H7033" s="188"/>
      <c r="I7033" s="161"/>
    </row>
    <row r="7034" spans="1:9">
      <c r="A7034" s="96" t="s">
        <v>5869</v>
      </c>
      <c r="B7034" s="157"/>
      <c r="C7034" s="187"/>
      <c r="D7034" s="129"/>
      <c r="E7034" s="129"/>
      <c r="F7034" s="188"/>
      <c r="G7034" s="137"/>
      <c r="H7034" s="188"/>
      <c r="I7034" s="161"/>
    </row>
    <row r="7035" spans="1:9">
      <c r="A7035" s="96" t="s">
        <v>5869</v>
      </c>
      <c r="B7035" s="157"/>
      <c r="C7035" s="187"/>
      <c r="D7035" s="129"/>
      <c r="E7035" s="129"/>
      <c r="F7035" s="188"/>
      <c r="G7035" s="137"/>
      <c r="H7035" s="188"/>
      <c r="I7035" s="161"/>
    </row>
    <row r="7036" spans="1:9">
      <c r="A7036" s="96" t="s">
        <v>5869</v>
      </c>
      <c r="B7036" s="157"/>
      <c r="C7036" s="187"/>
      <c r="D7036" s="129"/>
      <c r="E7036" s="129"/>
      <c r="F7036" s="188"/>
      <c r="G7036" s="137"/>
      <c r="H7036" s="188"/>
      <c r="I7036" s="161"/>
    </row>
    <row r="7037" spans="1:9">
      <c r="A7037" s="96" t="s">
        <v>5869</v>
      </c>
      <c r="B7037" s="157"/>
      <c r="C7037" s="187"/>
      <c r="D7037" s="129"/>
      <c r="E7037" s="129"/>
      <c r="F7037" s="188"/>
      <c r="G7037" s="137"/>
      <c r="H7037" s="188"/>
      <c r="I7037" s="161"/>
    </row>
    <row r="7038" spans="1:9">
      <c r="A7038" s="96" t="s">
        <v>5869</v>
      </c>
      <c r="B7038" s="157"/>
      <c r="C7038" s="187"/>
      <c r="D7038" s="129"/>
      <c r="E7038" s="129"/>
      <c r="F7038" s="188"/>
      <c r="G7038" s="137"/>
      <c r="H7038" s="188"/>
      <c r="I7038" s="161"/>
    </row>
    <row r="7039" spans="1:9">
      <c r="A7039" s="96" t="s">
        <v>5869</v>
      </c>
      <c r="B7039" s="157"/>
      <c r="C7039" s="187"/>
      <c r="D7039" s="129"/>
      <c r="E7039" s="129"/>
      <c r="F7039" s="188"/>
      <c r="G7039" s="137"/>
      <c r="H7039" s="188"/>
      <c r="I7039" s="161"/>
    </row>
    <row r="7040" spans="1:9">
      <c r="A7040" s="96" t="s">
        <v>5869</v>
      </c>
      <c r="B7040" s="157"/>
      <c r="C7040" s="187"/>
      <c r="D7040" s="129"/>
      <c r="E7040" s="129"/>
      <c r="F7040" s="188"/>
      <c r="G7040" s="137"/>
      <c r="H7040" s="188"/>
      <c r="I7040" s="161"/>
    </row>
    <row r="7041" spans="1:9">
      <c r="A7041" s="96" t="s">
        <v>5869</v>
      </c>
      <c r="B7041" s="157"/>
      <c r="C7041" s="187"/>
      <c r="D7041" s="129"/>
      <c r="E7041" s="129"/>
      <c r="F7041" s="188"/>
      <c r="G7041" s="137"/>
      <c r="H7041" s="188"/>
      <c r="I7041" s="161"/>
    </row>
    <row r="7042" spans="1:9">
      <c r="A7042" s="96" t="s">
        <v>5869</v>
      </c>
      <c r="B7042" s="157"/>
      <c r="C7042" s="187"/>
      <c r="D7042" s="129"/>
      <c r="E7042" s="129"/>
      <c r="F7042" s="188"/>
      <c r="G7042" s="137"/>
      <c r="H7042" s="188"/>
      <c r="I7042" s="161"/>
    </row>
    <row r="7043" spans="1:9">
      <c r="A7043" s="96" t="s">
        <v>5869</v>
      </c>
      <c r="B7043" s="157"/>
      <c r="C7043" s="187"/>
      <c r="D7043" s="129"/>
      <c r="E7043" s="129"/>
      <c r="F7043" s="188"/>
      <c r="G7043" s="137"/>
      <c r="H7043" s="188"/>
      <c r="I7043" s="161"/>
    </row>
    <row r="7044" spans="1:9">
      <c r="A7044" s="96" t="s">
        <v>5869</v>
      </c>
      <c r="B7044" s="157"/>
      <c r="C7044" s="187"/>
      <c r="D7044" s="129"/>
      <c r="E7044" s="129"/>
      <c r="F7044" s="188"/>
      <c r="G7044" s="137"/>
      <c r="H7044" s="188"/>
      <c r="I7044" s="161"/>
    </row>
    <row r="7045" spans="1:9">
      <c r="A7045" s="96" t="s">
        <v>5869</v>
      </c>
      <c r="B7045" s="157"/>
      <c r="C7045" s="187"/>
      <c r="D7045" s="129"/>
      <c r="E7045" s="129"/>
      <c r="F7045" s="188"/>
      <c r="G7045" s="137"/>
      <c r="H7045" s="188"/>
      <c r="I7045" s="161"/>
    </row>
    <row r="7046" spans="1:9">
      <c r="A7046" s="96" t="s">
        <v>5869</v>
      </c>
      <c r="B7046" s="157"/>
      <c r="C7046" s="187"/>
      <c r="D7046" s="129"/>
      <c r="E7046" s="129"/>
      <c r="F7046" s="188"/>
      <c r="G7046" s="137"/>
      <c r="H7046" s="188"/>
      <c r="I7046" s="161"/>
    </row>
    <row r="7047" spans="1:9">
      <c r="A7047" s="96" t="s">
        <v>5869</v>
      </c>
      <c r="B7047" s="157"/>
      <c r="C7047" s="187"/>
      <c r="D7047" s="129"/>
      <c r="E7047" s="129"/>
      <c r="F7047" s="188"/>
      <c r="G7047" s="137"/>
      <c r="H7047" s="188"/>
      <c r="I7047" s="161"/>
    </row>
    <row r="7048" spans="1:9">
      <c r="A7048" s="96" t="s">
        <v>5869</v>
      </c>
      <c r="B7048" s="157"/>
      <c r="C7048" s="187"/>
      <c r="D7048" s="129"/>
      <c r="E7048" s="129"/>
      <c r="F7048" s="188"/>
      <c r="G7048" s="137"/>
      <c r="H7048" s="188"/>
      <c r="I7048" s="161"/>
    </row>
    <row r="7049" spans="1:9">
      <c r="A7049" s="96" t="s">
        <v>5869</v>
      </c>
      <c r="B7049" s="157"/>
      <c r="C7049" s="187"/>
      <c r="D7049" s="129"/>
      <c r="E7049" s="129"/>
      <c r="F7049" s="188"/>
      <c r="G7049" s="137"/>
      <c r="H7049" s="188"/>
      <c r="I7049" s="161"/>
    </row>
    <row r="7050" spans="1:9">
      <c r="A7050" s="96" t="s">
        <v>5869</v>
      </c>
      <c r="B7050" s="157"/>
      <c r="C7050" s="187"/>
      <c r="D7050" s="129"/>
      <c r="E7050" s="129"/>
      <c r="F7050" s="188"/>
      <c r="G7050" s="137"/>
      <c r="H7050" s="188"/>
      <c r="I7050" s="161"/>
    </row>
    <row r="7051" spans="1:9">
      <c r="A7051" s="96" t="s">
        <v>5869</v>
      </c>
      <c r="B7051" s="157"/>
      <c r="C7051" s="187"/>
      <c r="D7051" s="129"/>
      <c r="E7051" s="129"/>
      <c r="F7051" s="188"/>
      <c r="G7051" s="137"/>
      <c r="H7051" s="188"/>
      <c r="I7051" s="161"/>
    </row>
    <row r="7052" spans="1:9">
      <c r="A7052" s="96" t="s">
        <v>5869</v>
      </c>
      <c r="B7052" s="157"/>
      <c r="C7052" s="187"/>
      <c r="D7052" s="129"/>
      <c r="E7052" s="129"/>
      <c r="F7052" s="188"/>
      <c r="G7052" s="137"/>
      <c r="H7052" s="188"/>
      <c r="I7052" s="161"/>
    </row>
    <row r="7053" spans="1:9">
      <c r="A7053" s="96" t="s">
        <v>5869</v>
      </c>
      <c r="B7053" s="157"/>
      <c r="C7053" s="187"/>
      <c r="D7053" s="129"/>
      <c r="E7053" s="129"/>
      <c r="F7053" s="188"/>
      <c r="G7053" s="137"/>
      <c r="H7053" s="188"/>
      <c r="I7053" s="161"/>
    </row>
    <row r="7054" spans="1:9">
      <c r="A7054" s="96" t="s">
        <v>5869</v>
      </c>
      <c r="B7054" s="157"/>
      <c r="C7054" s="187"/>
      <c r="D7054" s="129"/>
      <c r="E7054" s="129"/>
      <c r="F7054" s="188"/>
      <c r="G7054" s="137"/>
      <c r="H7054" s="188"/>
      <c r="I7054" s="161"/>
    </row>
    <row r="7055" spans="1:9">
      <c r="A7055" s="96" t="s">
        <v>5869</v>
      </c>
      <c r="B7055" s="157"/>
      <c r="C7055" s="187"/>
      <c r="D7055" s="129"/>
      <c r="E7055" s="129"/>
      <c r="F7055" s="188"/>
      <c r="G7055" s="137"/>
      <c r="H7055" s="188"/>
      <c r="I7055" s="161"/>
    </row>
    <row r="7056" spans="1:9">
      <c r="A7056" s="96" t="s">
        <v>5869</v>
      </c>
      <c r="B7056" s="157"/>
      <c r="C7056" s="187"/>
      <c r="D7056" s="129"/>
      <c r="E7056" s="129"/>
      <c r="F7056" s="188"/>
      <c r="G7056" s="137"/>
      <c r="H7056" s="188"/>
      <c r="I7056" s="161"/>
    </row>
    <row r="7057" spans="1:9">
      <c r="A7057" s="96" t="s">
        <v>5869</v>
      </c>
      <c r="B7057" s="157"/>
      <c r="C7057" s="187"/>
      <c r="D7057" s="129"/>
      <c r="E7057" s="129"/>
      <c r="F7057" s="188"/>
      <c r="G7057" s="137"/>
      <c r="H7057" s="188"/>
      <c r="I7057" s="161"/>
    </row>
    <row r="7058" spans="1:9">
      <c r="A7058" s="96" t="s">
        <v>5869</v>
      </c>
      <c r="B7058" s="157"/>
      <c r="C7058" s="187"/>
      <c r="D7058" s="129"/>
      <c r="E7058" s="129"/>
      <c r="F7058" s="188"/>
      <c r="G7058" s="137"/>
      <c r="H7058" s="188"/>
      <c r="I7058" s="161"/>
    </row>
    <row r="7059" spans="1:9">
      <c r="A7059" s="96" t="s">
        <v>5869</v>
      </c>
      <c r="B7059" s="157"/>
      <c r="C7059" s="187"/>
      <c r="D7059" s="129"/>
      <c r="E7059" s="129"/>
      <c r="F7059" s="188"/>
      <c r="G7059" s="137"/>
      <c r="H7059" s="188"/>
      <c r="I7059" s="161"/>
    </row>
    <row r="7060" spans="1:9">
      <c r="A7060" s="96" t="s">
        <v>5869</v>
      </c>
      <c r="B7060" s="157"/>
      <c r="C7060" s="187"/>
      <c r="D7060" s="129"/>
      <c r="E7060" s="129"/>
      <c r="F7060" s="188"/>
      <c r="G7060" s="137"/>
      <c r="H7060" s="188"/>
      <c r="I7060" s="161"/>
    </row>
    <row r="7061" spans="1:9">
      <c r="A7061" s="96" t="s">
        <v>5869</v>
      </c>
      <c r="B7061" s="157"/>
      <c r="C7061" s="187"/>
      <c r="D7061" s="129"/>
      <c r="E7061" s="129"/>
      <c r="F7061" s="188"/>
      <c r="G7061" s="137"/>
      <c r="H7061" s="188"/>
      <c r="I7061" s="161"/>
    </row>
    <row r="7062" spans="1:9">
      <c r="A7062" s="96" t="s">
        <v>5869</v>
      </c>
      <c r="B7062" s="157"/>
      <c r="C7062" s="187"/>
      <c r="D7062" s="129"/>
      <c r="E7062" s="129"/>
      <c r="F7062" s="188"/>
      <c r="G7062" s="137"/>
      <c r="H7062" s="188"/>
      <c r="I7062" s="161"/>
    </row>
    <row r="7063" spans="1:9">
      <c r="A7063" s="96" t="s">
        <v>5869</v>
      </c>
      <c r="B7063" s="157"/>
      <c r="C7063" s="187"/>
      <c r="D7063" s="129"/>
      <c r="E7063" s="129"/>
      <c r="F7063" s="188"/>
      <c r="G7063" s="137"/>
      <c r="H7063" s="188"/>
      <c r="I7063" s="161"/>
    </row>
    <row r="7064" spans="1:9">
      <c r="A7064" s="96" t="s">
        <v>5869</v>
      </c>
      <c r="B7064" s="157"/>
      <c r="C7064" s="187"/>
      <c r="D7064" s="129"/>
      <c r="E7064" s="129"/>
      <c r="F7064" s="188"/>
      <c r="G7064" s="137"/>
      <c r="H7064" s="188"/>
      <c r="I7064" s="161"/>
    </row>
    <row r="7065" spans="1:9">
      <c r="A7065" s="96" t="s">
        <v>5869</v>
      </c>
      <c r="B7065" s="157"/>
      <c r="C7065" s="187"/>
      <c r="D7065" s="129"/>
      <c r="E7065" s="129"/>
      <c r="F7065" s="188"/>
      <c r="G7065" s="137"/>
      <c r="H7065" s="188"/>
      <c r="I7065" s="161"/>
    </row>
    <row r="7066" spans="1:9">
      <c r="A7066" s="96" t="s">
        <v>5869</v>
      </c>
      <c r="B7066" s="157"/>
      <c r="C7066" s="187"/>
      <c r="D7066" s="129"/>
      <c r="E7066" s="129"/>
      <c r="F7066" s="188"/>
      <c r="G7066" s="137"/>
      <c r="H7066" s="188"/>
      <c r="I7066" s="161"/>
    </row>
    <row r="7067" spans="1:9">
      <c r="A7067" s="96" t="s">
        <v>5869</v>
      </c>
      <c r="B7067" s="157"/>
      <c r="C7067" s="187"/>
      <c r="D7067" s="129"/>
      <c r="E7067" s="129"/>
      <c r="F7067" s="188"/>
      <c r="G7067" s="137"/>
      <c r="H7067" s="188"/>
      <c r="I7067" s="161"/>
    </row>
    <row r="7068" spans="1:9">
      <c r="A7068" s="96" t="s">
        <v>5869</v>
      </c>
      <c r="B7068" s="157"/>
      <c r="C7068" s="187"/>
      <c r="D7068" s="129"/>
      <c r="E7068" s="129"/>
      <c r="F7068" s="188"/>
      <c r="G7068" s="137"/>
      <c r="H7068" s="188"/>
      <c r="I7068" s="161"/>
    </row>
    <row r="7069" spans="1:9">
      <c r="A7069" s="96" t="s">
        <v>5869</v>
      </c>
      <c r="B7069" s="157"/>
      <c r="C7069" s="187"/>
      <c r="D7069" s="129"/>
      <c r="E7069" s="129"/>
      <c r="F7069" s="188"/>
      <c r="G7069" s="137"/>
      <c r="H7069" s="188"/>
      <c r="I7069" s="161"/>
    </row>
    <row r="7070" spans="1:9">
      <c r="A7070" s="96" t="s">
        <v>5869</v>
      </c>
      <c r="B7070" s="157"/>
      <c r="C7070" s="187"/>
      <c r="D7070" s="129"/>
      <c r="E7070" s="129"/>
      <c r="F7070" s="188"/>
      <c r="G7070" s="137"/>
      <c r="H7070" s="188"/>
      <c r="I7070" s="161"/>
    </row>
    <row r="7071" spans="1:9">
      <c r="A7071" s="96" t="s">
        <v>5869</v>
      </c>
      <c r="B7071" s="157"/>
      <c r="C7071" s="187"/>
      <c r="D7071" s="129"/>
      <c r="E7071" s="129"/>
      <c r="F7071" s="188"/>
      <c r="G7071" s="137"/>
      <c r="H7071" s="188"/>
      <c r="I7071" s="161"/>
    </row>
    <row r="7072" spans="1:9">
      <c r="A7072" s="96" t="s">
        <v>5869</v>
      </c>
      <c r="B7072" s="157"/>
      <c r="C7072" s="187"/>
      <c r="D7072" s="129"/>
      <c r="E7072" s="129"/>
      <c r="F7072" s="188"/>
      <c r="G7072" s="137"/>
      <c r="H7072" s="188"/>
      <c r="I7072" s="161"/>
    </row>
    <row r="7073" spans="1:9">
      <c r="A7073" s="96" t="s">
        <v>5869</v>
      </c>
      <c r="B7073" s="157"/>
      <c r="C7073" s="187"/>
      <c r="D7073" s="129"/>
      <c r="E7073" s="129"/>
      <c r="F7073" s="188"/>
      <c r="G7073" s="137"/>
      <c r="H7073" s="188"/>
      <c r="I7073" s="161"/>
    </row>
    <row r="7074" spans="1:9">
      <c r="A7074" s="96" t="s">
        <v>5869</v>
      </c>
      <c r="B7074" s="157"/>
      <c r="C7074" s="187"/>
      <c r="D7074" s="129"/>
      <c r="E7074" s="129"/>
      <c r="F7074" s="188"/>
      <c r="G7074" s="137"/>
      <c r="H7074" s="188"/>
      <c r="I7074" s="161"/>
    </row>
    <row r="7075" spans="1:9">
      <c r="A7075" s="96" t="s">
        <v>5869</v>
      </c>
      <c r="B7075" s="157"/>
      <c r="C7075" s="187"/>
      <c r="D7075" s="129"/>
      <c r="E7075" s="129"/>
      <c r="F7075" s="188"/>
      <c r="G7075" s="137"/>
      <c r="H7075" s="188"/>
      <c r="I7075" s="161"/>
    </row>
    <row r="7076" spans="1:9">
      <c r="A7076" s="96" t="s">
        <v>5869</v>
      </c>
      <c r="B7076" s="157"/>
      <c r="C7076" s="187"/>
      <c r="D7076" s="129"/>
      <c r="E7076" s="129"/>
      <c r="F7076" s="188"/>
      <c r="G7076" s="137"/>
      <c r="H7076" s="188"/>
      <c r="I7076" s="161"/>
    </row>
    <row r="7077" spans="1:9">
      <c r="A7077" s="96" t="s">
        <v>5869</v>
      </c>
      <c r="B7077" s="157"/>
      <c r="C7077" s="187"/>
      <c r="D7077" s="129"/>
      <c r="E7077" s="129"/>
      <c r="F7077" s="188"/>
      <c r="G7077" s="137"/>
      <c r="H7077" s="188"/>
      <c r="I7077" s="161"/>
    </row>
    <row r="7078" spans="1:9">
      <c r="A7078" s="96" t="s">
        <v>5869</v>
      </c>
      <c r="B7078" s="157"/>
      <c r="C7078" s="187"/>
      <c r="D7078" s="129"/>
      <c r="E7078" s="129"/>
      <c r="F7078" s="188"/>
      <c r="G7078" s="137"/>
      <c r="H7078" s="188"/>
      <c r="I7078" s="161"/>
    </row>
    <row r="7079" spans="1:9">
      <c r="A7079" s="96" t="s">
        <v>5869</v>
      </c>
      <c r="B7079" s="157"/>
      <c r="C7079" s="187"/>
      <c r="D7079" s="129"/>
      <c r="E7079" s="129"/>
      <c r="F7079" s="188"/>
      <c r="G7079" s="137"/>
      <c r="H7079" s="188"/>
      <c r="I7079" s="161"/>
    </row>
    <row r="7080" spans="1:9">
      <c r="A7080" s="96" t="s">
        <v>5869</v>
      </c>
      <c r="B7080" s="157"/>
      <c r="C7080" s="187"/>
      <c r="D7080" s="129"/>
      <c r="E7080" s="129"/>
      <c r="F7080" s="188"/>
      <c r="G7080" s="137"/>
      <c r="H7080" s="188"/>
      <c r="I7080" s="161"/>
    </row>
    <row r="7081" spans="1:9">
      <c r="A7081" s="96" t="s">
        <v>5869</v>
      </c>
      <c r="B7081" s="157"/>
      <c r="C7081" s="187"/>
      <c r="D7081" s="129"/>
      <c r="E7081" s="129"/>
      <c r="F7081" s="188"/>
      <c r="G7081" s="137"/>
      <c r="H7081" s="188"/>
      <c r="I7081" s="161"/>
    </row>
    <row r="7082" spans="1:9">
      <c r="A7082" s="96" t="s">
        <v>5869</v>
      </c>
      <c r="B7082" s="157"/>
      <c r="C7082" s="187"/>
      <c r="D7082" s="129"/>
      <c r="E7082" s="129"/>
      <c r="F7082" s="188"/>
      <c r="G7082" s="137"/>
      <c r="H7082" s="188"/>
      <c r="I7082" s="161"/>
    </row>
    <row r="7083" spans="1:9">
      <c r="A7083" s="96" t="s">
        <v>5869</v>
      </c>
      <c r="B7083" s="157"/>
      <c r="C7083" s="187"/>
      <c r="D7083" s="129"/>
      <c r="E7083" s="129"/>
      <c r="F7083" s="188"/>
      <c r="G7083" s="137"/>
      <c r="H7083" s="188"/>
      <c r="I7083" s="161"/>
    </row>
    <row r="7084" spans="1:9">
      <c r="A7084" s="96" t="s">
        <v>5869</v>
      </c>
      <c r="B7084" s="157"/>
      <c r="C7084" s="187"/>
      <c r="D7084" s="129"/>
      <c r="E7084" s="129"/>
      <c r="F7084" s="188"/>
      <c r="G7084" s="137"/>
      <c r="H7084" s="188"/>
      <c r="I7084" s="161"/>
    </row>
    <row r="7085" spans="1:9">
      <c r="A7085" s="96" t="s">
        <v>5869</v>
      </c>
      <c r="B7085" s="157"/>
      <c r="C7085" s="187"/>
      <c r="D7085" s="129"/>
      <c r="E7085" s="129"/>
      <c r="F7085" s="188"/>
      <c r="G7085" s="137"/>
      <c r="H7085" s="188"/>
      <c r="I7085" s="161"/>
    </row>
    <row r="7086" spans="1:9">
      <c r="A7086" s="96" t="s">
        <v>5869</v>
      </c>
      <c r="B7086" s="157"/>
      <c r="C7086" s="187"/>
      <c r="D7086" s="129"/>
      <c r="E7086" s="129"/>
      <c r="F7086" s="188"/>
      <c r="G7086" s="137"/>
      <c r="H7086" s="188"/>
      <c r="I7086" s="161"/>
    </row>
    <row r="7087" spans="1:9">
      <c r="A7087" s="96" t="s">
        <v>5869</v>
      </c>
      <c r="B7087" s="157"/>
      <c r="C7087" s="187"/>
      <c r="D7087" s="129"/>
      <c r="E7087" s="129"/>
      <c r="F7087" s="188"/>
      <c r="G7087" s="137"/>
      <c r="H7087" s="188"/>
      <c r="I7087" s="161"/>
    </row>
    <row r="7088" spans="1:9">
      <c r="A7088" s="96" t="s">
        <v>5869</v>
      </c>
      <c r="B7088" s="157"/>
      <c r="C7088" s="187"/>
      <c r="D7088" s="129"/>
      <c r="E7088" s="129"/>
      <c r="F7088" s="188"/>
      <c r="G7088" s="137"/>
      <c r="H7088" s="188"/>
      <c r="I7088" s="161"/>
    </row>
    <row r="7089" spans="1:9">
      <c r="A7089" s="96" t="s">
        <v>5869</v>
      </c>
      <c r="B7089" s="157"/>
      <c r="C7089" s="187"/>
      <c r="D7089" s="129"/>
      <c r="E7089" s="129"/>
      <c r="F7089" s="188"/>
      <c r="G7089" s="137"/>
      <c r="H7089" s="188"/>
      <c r="I7089" s="161"/>
    </row>
    <row r="7090" spans="1:9">
      <c r="A7090" s="96" t="s">
        <v>5869</v>
      </c>
      <c r="B7090" s="157"/>
      <c r="C7090" s="187"/>
      <c r="D7090" s="129"/>
      <c r="E7090" s="129"/>
      <c r="F7090" s="188"/>
      <c r="G7090" s="137"/>
      <c r="H7090" s="188"/>
      <c r="I7090" s="161"/>
    </row>
    <row r="7091" spans="1:9">
      <c r="A7091" s="96" t="s">
        <v>5869</v>
      </c>
      <c r="B7091" s="157"/>
      <c r="C7091" s="187"/>
      <c r="D7091" s="129"/>
      <c r="E7091" s="129"/>
      <c r="F7091" s="188"/>
      <c r="G7091" s="137"/>
      <c r="H7091" s="188"/>
      <c r="I7091" s="161"/>
    </row>
    <row r="7092" spans="1:9">
      <c r="A7092" s="96" t="s">
        <v>5869</v>
      </c>
      <c r="B7092" s="157"/>
      <c r="C7092" s="187"/>
      <c r="D7092" s="129"/>
      <c r="E7092" s="129"/>
      <c r="F7092" s="188"/>
      <c r="G7092" s="137"/>
      <c r="H7092" s="188"/>
      <c r="I7092" s="161"/>
    </row>
    <row r="7093" spans="1:9">
      <c r="A7093" s="96" t="s">
        <v>5869</v>
      </c>
      <c r="B7093" s="157"/>
      <c r="C7093" s="187"/>
      <c r="D7093" s="129"/>
      <c r="E7093" s="129"/>
      <c r="F7093" s="188"/>
      <c r="G7093" s="137"/>
      <c r="H7093" s="188"/>
      <c r="I7093" s="161"/>
    </row>
    <row r="7094" spans="1:9">
      <c r="A7094" s="96" t="s">
        <v>5869</v>
      </c>
      <c r="B7094" s="157"/>
      <c r="C7094" s="187"/>
      <c r="D7094" s="129"/>
      <c r="E7094" s="129"/>
      <c r="F7094" s="188"/>
      <c r="G7094" s="137"/>
      <c r="H7094" s="188"/>
      <c r="I7094" s="161"/>
    </row>
    <row r="7095" spans="1:9">
      <c r="A7095" s="96" t="s">
        <v>5869</v>
      </c>
      <c r="B7095" s="157"/>
      <c r="C7095" s="187"/>
      <c r="D7095" s="129"/>
      <c r="E7095" s="129"/>
      <c r="F7095" s="188"/>
      <c r="G7095" s="137"/>
      <c r="H7095" s="188"/>
      <c r="I7095" s="161"/>
    </row>
    <row r="7096" spans="1:9">
      <c r="A7096" s="96" t="s">
        <v>5869</v>
      </c>
      <c r="B7096" s="157"/>
      <c r="C7096" s="187"/>
      <c r="D7096" s="129"/>
      <c r="E7096" s="129"/>
      <c r="F7096" s="188"/>
      <c r="G7096" s="137"/>
      <c r="H7096" s="188"/>
      <c r="I7096" s="161"/>
    </row>
    <row r="7097" spans="1:9">
      <c r="A7097" s="96" t="s">
        <v>5869</v>
      </c>
      <c r="B7097" s="157"/>
      <c r="C7097" s="187"/>
      <c r="D7097" s="129"/>
      <c r="E7097" s="129"/>
      <c r="F7097" s="188"/>
      <c r="G7097" s="137"/>
      <c r="H7097" s="188"/>
      <c r="I7097" s="161"/>
    </row>
    <row r="7098" spans="1:9">
      <c r="A7098" s="96" t="s">
        <v>5869</v>
      </c>
      <c r="B7098" s="157"/>
      <c r="C7098" s="187"/>
      <c r="D7098" s="129"/>
      <c r="E7098" s="129"/>
      <c r="F7098" s="188"/>
      <c r="G7098" s="137"/>
      <c r="H7098" s="188"/>
      <c r="I7098" s="161"/>
    </row>
    <row r="7099" spans="1:9">
      <c r="A7099" s="96" t="s">
        <v>5869</v>
      </c>
      <c r="B7099" s="157"/>
      <c r="C7099" s="187"/>
      <c r="D7099" s="129"/>
      <c r="E7099" s="129"/>
      <c r="F7099" s="188"/>
      <c r="G7099" s="137"/>
      <c r="H7099" s="188"/>
      <c r="I7099" s="161"/>
    </row>
    <row r="7100" spans="1:9">
      <c r="A7100" s="96" t="s">
        <v>5869</v>
      </c>
      <c r="B7100" s="157"/>
      <c r="C7100" s="187"/>
      <c r="D7100" s="129"/>
      <c r="E7100" s="129"/>
      <c r="F7100" s="188"/>
      <c r="G7100" s="137"/>
      <c r="H7100" s="188"/>
      <c r="I7100" s="161"/>
    </row>
    <row r="7101" spans="1:9">
      <c r="A7101" s="96" t="s">
        <v>5869</v>
      </c>
      <c r="B7101" s="157"/>
      <c r="C7101" s="187"/>
      <c r="D7101" s="129"/>
      <c r="E7101" s="129"/>
      <c r="F7101" s="188"/>
      <c r="G7101" s="137"/>
      <c r="H7101" s="188"/>
      <c r="I7101" s="161"/>
    </row>
    <row r="7102" spans="1:9">
      <c r="A7102" s="96" t="s">
        <v>5869</v>
      </c>
      <c r="B7102" s="157"/>
      <c r="C7102" s="187"/>
      <c r="D7102" s="129"/>
      <c r="E7102" s="129"/>
      <c r="F7102" s="188"/>
      <c r="G7102" s="137"/>
      <c r="H7102" s="188"/>
      <c r="I7102" s="161"/>
    </row>
    <row r="7103" spans="1:9">
      <c r="A7103" s="96" t="s">
        <v>5869</v>
      </c>
      <c r="B7103" s="157"/>
      <c r="C7103" s="187"/>
      <c r="D7103" s="129"/>
      <c r="E7103" s="129"/>
      <c r="F7103" s="188"/>
      <c r="G7103" s="137"/>
      <c r="H7103" s="188"/>
      <c r="I7103" s="161"/>
    </row>
    <row r="7104" spans="1:9">
      <c r="A7104" s="96" t="s">
        <v>5869</v>
      </c>
      <c r="B7104" s="157"/>
      <c r="C7104" s="187"/>
      <c r="D7104" s="129"/>
      <c r="E7104" s="129"/>
      <c r="F7104" s="188"/>
      <c r="G7104" s="137"/>
      <c r="H7104" s="188"/>
      <c r="I7104" s="161"/>
    </row>
    <row r="7105" spans="1:9">
      <c r="A7105" s="96" t="s">
        <v>5869</v>
      </c>
      <c r="B7105" s="157"/>
      <c r="C7105" s="187"/>
      <c r="D7105" s="129"/>
      <c r="E7105" s="129"/>
      <c r="F7105" s="188"/>
      <c r="G7105" s="137"/>
      <c r="H7105" s="188"/>
      <c r="I7105" s="161"/>
    </row>
    <row r="7106" spans="1:9">
      <c r="A7106" s="96" t="s">
        <v>5869</v>
      </c>
      <c r="B7106" s="157"/>
      <c r="C7106" s="187"/>
      <c r="D7106" s="129"/>
      <c r="E7106" s="129"/>
      <c r="F7106" s="188"/>
      <c r="G7106" s="137"/>
      <c r="H7106" s="188"/>
      <c r="I7106" s="161"/>
    </row>
    <row r="7107" spans="1:9">
      <c r="A7107" s="96" t="s">
        <v>5869</v>
      </c>
      <c r="B7107" s="157"/>
      <c r="C7107" s="187"/>
      <c r="D7107" s="129"/>
      <c r="E7107" s="129"/>
      <c r="F7107" s="188"/>
      <c r="G7107" s="137"/>
      <c r="H7107" s="188"/>
      <c r="I7107" s="161"/>
    </row>
    <row r="7108" spans="1:9">
      <c r="A7108" s="96" t="s">
        <v>5869</v>
      </c>
      <c r="B7108" s="157"/>
      <c r="C7108" s="187"/>
      <c r="D7108" s="129"/>
      <c r="E7108" s="129"/>
      <c r="F7108" s="188"/>
      <c r="G7108" s="137"/>
      <c r="H7108" s="188"/>
      <c r="I7108" s="161"/>
    </row>
    <row r="7109" spans="1:9">
      <c r="A7109" s="96" t="s">
        <v>5869</v>
      </c>
      <c r="B7109" s="157"/>
      <c r="C7109" s="187"/>
      <c r="D7109" s="129"/>
      <c r="E7109" s="129"/>
      <c r="F7109" s="188"/>
      <c r="G7109" s="137"/>
      <c r="H7109" s="188"/>
      <c r="I7109" s="161"/>
    </row>
    <row r="7110" spans="1:9">
      <c r="A7110" s="96" t="s">
        <v>5869</v>
      </c>
      <c r="B7110" s="157"/>
      <c r="C7110" s="187"/>
      <c r="D7110" s="129"/>
      <c r="E7110" s="129"/>
      <c r="F7110" s="188"/>
      <c r="G7110" s="137"/>
      <c r="H7110" s="188"/>
      <c r="I7110" s="161"/>
    </row>
    <row r="7111" spans="1:9">
      <c r="A7111" s="96" t="s">
        <v>5869</v>
      </c>
      <c r="B7111" s="157"/>
      <c r="C7111" s="187"/>
      <c r="D7111" s="129"/>
      <c r="E7111" s="129"/>
      <c r="F7111" s="188"/>
      <c r="G7111" s="137"/>
      <c r="H7111" s="188"/>
      <c r="I7111" s="161"/>
    </row>
    <row r="7112" spans="1:9">
      <c r="A7112" s="96" t="s">
        <v>5869</v>
      </c>
      <c r="B7112" s="157"/>
      <c r="C7112" s="187"/>
      <c r="D7112" s="129"/>
      <c r="E7112" s="129"/>
      <c r="F7112" s="188"/>
      <c r="G7112" s="137"/>
      <c r="H7112" s="188"/>
      <c r="I7112" s="161"/>
    </row>
    <row r="7113" spans="1:9">
      <c r="A7113" s="96" t="s">
        <v>5869</v>
      </c>
      <c r="B7113" s="157"/>
      <c r="C7113" s="187"/>
      <c r="D7113" s="129"/>
      <c r="E7113" s="129"/>
      <c r="F7113" s="188"/>
      <c r="G7113" s="137"/>
      <c r="H7113" s="188"/>
      <c r="I7113" s="161"/>
    </row>
    <row r="7114" spans="1:9">
      <c r="A7114" s="96" t="s">
        <v>5869</v>
      </c>
      <c r="B7114" s="157"/>
      <c r="C7114" s="187"/>
      <c r="D7114" s="129"/>
      <c r="E7114" s="129"/>
      <c r="F7114" s="188"/>
      <c r="G7114" s="137"/>
      <c r="H7114" s="188"/>
      <c r="I7114" s="161"/>
    </row>
    <row r="7115" spans="1:9">
      <c r="A7115" s="96" t="s">
        <v>5869</v>
      </c>
      <c r="B7115" s="157"/>
      <c r="C7115" s="187"/>
      <c r="D7115" s="129"/>
      <c r="E7115" s="129"/>
      <c r="F7115" s="188"/>
      <c r="G7115" s="137"/>
      <c r="H7115" s="188"/>
      <c r="I7115" s="161"/>
    </row>
    <row r="7116" spans="1:9">
      <c r="A7116" s="96" t="s">
        <v>5869</v>
      </c>
      <c r="B7116" s="157"/>
      <c r="C7116" s="187"/>
      <c r="D7116" s="129"/>
      <c r="E7116" s="129"/>
      <c r="F7116" s="188"/>
      <c r="G7116" s="137"/>
      <c r="H7116" s="188"/>
      <c r="I7116" s="161"/>
    </row>
    <row r="7117" spans="1:9">
      <c r="A7117" s="96" t="s">
        <v>5869</v>
      </c>
      <c r="B7117" s="157"/>
      <c r="C7117" s="187"/>
      <c r="D7117" s="129"/>
      <c r="E7117" s="129"/>
      <c r="F7117" s="188"/>
      <c r="G7117" s="137"/>
      <c r="H7117" s="188"/>
      <c r="I7117" s="161"/>
    </row>
    <row r="7118" spans="1:9">
      <c r="A7118" s="96" t="s">
        <v>5869</v>
      </c>
      <c r="B7118" s="157"/>
      <c r="C7118" s="187"/>
      <c r="D7118" s="129"/>
      <c r="E7118" s="129"/>
      <c r="F7118" s="188"/>
      <c r="G7118" s="137"/>
      <c r="H7118" s="188"/>
      <c r="I7118" s="161"/>
    </row>
    <row r="7119" spans="1:9">
      <c r="A7119" s="96" t="s">
        <v>5869</v>
      </c>
      <c r="B7119" s="157"/>
      <c r="C7119" s="187"/>
      <c r="D7119" s="129"/>
      <c r="E7119" s="129"/>
      <c r="F7119" s="188"/>
      <c r="G7119" s="137"/>
      <c r="H7119" s="188"/>
      <c r="I7119" s="161"/>
    </row>
    <row r="7120" spans="1:9">
      <c r="A7120" s="96" t="s">
        <v>5869</v>
      </c>
      <c r="B7120" s="157"/>
      <c r="C7120" s="187"/>
      <c r="D7120" s="129"/>
      <c r="E7120" s="129"/>
      <c r="F7120" s="188"/>
      <c r="G7120" s="137"/>
      <c r="H7120" s="188"/>
      <c r="I7120" s="161"/>
    </row>
    <row r="7121" spans="1:9">
      <c r="A7121" s="96" t="s">
        <v>5869</v>
      </c>
      <c r="B7121" s="157"/>
      <c r="C7121" s="187"/>
      <c r="D7121" s="129"/>
      <c r="E7121" s="129"/>
      <c r="F7121" s="188"/>
      <c r="G7121" s="137"/>
      <c r="H7121" s="188"/>
      <c r="I7121" s="161"/>
    </row>
    <row r="7122" spans="1:9">
      <c r="A7122" s="96" t="s">
        <v>5869</v>
      </c>
      <c r="B7122" s="157"/>
      <c r="C7122" s="187"/>
      <c r="D7122" s="129"/>
      <c r="E7122" s="129"/>
      <c r="F7122" s="188"/>
      <c r="G7122" s="137"/>
      <c r="H7122" s="188"/>
      <c r="I7122" s="161"/>
    </row>
    <row r="7123" spans="1:9">
      <c r="A7123" s="96" t="s">
        <v>5869</v>
      </c>
      <c r="B7123" s="157"/>
      <c r="C7123" s="187"/>
      <c r="D7123" s="129"/>
      <c r="E7123" s="129"/>
      <c r="F7123" s="188"/>
      <c r="G7123" s="137"/>
      <c r="H7123" s="188"/>
      <c r="I7123" s="161"/>
    </row>
    <row r="7124" spans="1:9">
      <c r="A7124" s="96" t="s">
        <v>5869</v>
      </c>
      <c r="B7124" s="157"/>
      <c r="C7124" s="187"/>
      <c r="D7124" s="129"/>
      <c r="E7124" s="129"/>
      <c r="F7124" s="188"/>
      <c r="G7124" s="137"/>
      <c r="H7124" s="188"/>
      <c r="I7124" s="161"/>
    </row>
    <row r="7125" spans="1:9">
      <c r="A7125" s="96" t="s">
        <v>5869</v>
      </c>
      <c r="B7125" s="157"/>
      <c r="C7125" s="187"/>
      <c r="D7125" s="129"/>
      <c r="E7125" s="129"/>
      <c r="F7125" s="188"/>
      <c r="G7125" s="137"/>
      <c r="H7125" s="188"/>
      <c r="I7125" s="161"/>
    </row>
    <row r="7126" spans="1:9">
      <c r="A7126" s="96" t="s">
        <v>5869</v>
      </c>
      <c r="B7126" s="157"/>
      <c r="C7126" s="187"/>
      <c r="D7126" s="129"/>
      <c r="E7126" s="129"/>
      <c r="F7126" s="188"/>
      <c r="G7126" s="137"/>
      <c r="H7126" s="188"/>
      <c r="I7126" s="161"/>
    </row>
    <row r="7127" spans="1:9">
      <c r="A7127" s="96" t="s">
        <v>5869</v>
      </c>
      <c r="B7127" s="157"/>
      <c r="C7127" s="187"/>
      <c r="D7127" s="129"/>
      <c r="E7127" s="129"/>
      <c r="F7127" s="188"/>
      <c r="G7127" s="137"/>
      <c r="H7127" s="188"/>
      <c r="I7127" s="161"/>
    </row>
    <row r="7128" spans="1:9">
      <c r="A7128" s="96" t="s">
        <v>5869</v>
      </c>
      <c r="B7128" s="157"/>
      <c r="C7128" s="187"/>
      <c r="D7128" s="129"/>
      <c r="E7128" s="129"/>
      <c r="F7128" s="188"/>
      <c r="G7128" s="137"/>
      <c r="H7128" s="188"/>
      <c r="I7128" s="161"/>
    </row>
    <row r="7129" spans="1:9">
      <c r="A7129" s="96" t="s">
        <v>5869</v>
      </c>
      <c r="B7129" s="157"/>
      <c r="C7129" s="187"/>
      <c r="D7129" s="129"/>
      <c r="E7129" s="129"/>
      <c r="F7129" s="188"/>
      <c r="G7129" s="137"/>
      <c r="H7129" s="188"/>
      <c r="I7129" s="161"/>
    </row>
    <row r="7130" spans="1:9">
      <c r="A7130" s="96" t="s">
        <v>5869</v>
      </c>
      <c r="B7130" s="157"/>
      <c r="C7130" s="187"/>
      <c r="D7130" s="129"/>
      <c r="E7130" s="129"/>
      <c r="F7130" s="188"/>
      <c r="G7130" s="137"/>
      <c r="H7130" s="188"/>
      <c r="I7130" s="161"/>
    </row>
    <row r="7131" spans="1:9">
      <c r="A7131" s="96" t="s">
        <v>5869</v>
      </c>
      <c r="B7131" s="157"/>
      <c r="C7131" s="187"/>
      <c r="D7131" s="129"/>
      <c r="E7131" s="129"/>
      <c r="F7131" s="188"/>
      <c r="G7131" s="137"/>
      <c r="H7131" s="188"/>
      <c r="I7131" s="161"/>
    </row>
    <row r="7132" spans="1:9">
      <c r="A7132" s="96" t="s">
        <v>5869</v>
      </c>
      <c r="B7132" s="157"/>
      <c r="C7132" s="187"/>
      <c r="D7132" s="129"/>
      <c r="E7132" s="129"/>
      <c r="F7132" s="188"/>
      <c r="G7132" s="137"/>
      <c r="H7132" s="188"/>
      <c r="I7132" s="161"/>
    </row>
    <row r="7133" spans="1:9">
      <c r="A7133" s="96" t="s">
        <v>5869</v>
      </c>
      <c r="B7133" s="157"/>
      <c r="C7133" s="187"/>
      <c r="D7133" s="129"/>
      <c r="E7133" s="129"/>
      <c r="F7133" s="188"/>
      <c r="G7133" s="137"/>
      <c r="H7133" s="188"/>
      <c r="I7133" s="161"/>
    </row>
    <row r="7134" spans="1:9">
      <c r="A7134" s="96" t="s">
        <v>5869</v>
      </c>
      <c r="B7134" s="157"/>
      <c r="C7134" s="187"/>
      <c r="D7134" s="129"/>
      <c r="E7134" s="129"/>
      <c r="F7134" s="188"/>
      <c r="G7134" s="137"/>
      <c r="H7134" s="188"/>
      <c r="I7134" s="161"/>
    </row>
    <row r="7135" spans="1:9">
      <c r="A7135" s="96" t="s">
        <v>5869</v>
      </c>
      <c r="B7135" s="157"/>
      <c r="C7135" s="187"/>
      <c r="D7135" s="129"/>
      <c r="E7135" s="129"/>
      <c r="F7135" s="188"/>
      <c r="G7135" s="137"/>
      <c r="H7135" s="188"/>
      <c r="I7135" s="161"/>
    </row>
    <row r="7136" spans="1:9">
      <c r="A7136" s="96" t="s">
        <v>5869</v>
      </c>
      <c r="B7136" s="157"/>
      <c r="C7136" s="187"/>
      <c r="D7136" s="129"/>
      <c r="E7136" s="129"/>
      <c r="F7136" s="188"/>
      <c r="G7136" s="137"/>
      <c r="H7136" s="188"/>
      <c r="I7136" s="161"/>
    </row>
    <row r="7137" spans="1:9">
      <c r="A7137" s="96" t="s">
        <v>5869</v>
      </c>
      <c r="B7137" s="157"/>
      <c r="C7137" s="187"/>
      <c r="D7137" s="129"/>
      <c r="E7137" s="129"/>
      <c r="F7137" s="188"/>
      <c r="G7137" s="137"/>
      <c r="H7137" s="188"/>
      <c r="I7137" s="161"/>
    </row>
    <row r="7138" spans="1:9">
      <c r="A7138" s="96" t="s">
        <v>5869</v>
      </c>
      <c r="B7138" s="157"/>
      <c r="C7138" s="187"/>
      <c r="D7138" s="129"/>
      <c r="E7138" s="129"/>
      <c r="F7138" s="188"/>
      <c r="G7138" s="137"/>
      <c r="H7138" s="188"/>
      <c r="I7138" s="161"/>
    </row>
    <row r="7139" spans="1:9">
      <c r="A7139" s="96" t="s">
        <v>5869</v>
      </c>
      <c r="B7139" s="157"/>
      <c r="C7139" s="187"/>
      <c r="D7139" s="129"/>
      <c r="E7139" s="129"/>
      <c r="F7139" s="188"/>
      <c r="G7139" s="137"/>
      <c r="H7139" s="188"/>
      <c r="I7139" s="161"/>
    </row>
    <row r="7140" spans="1:9">
      <c r="A7140" s="96" t="s">
        <v>5869</v>
      </c>
      <c r="B7140" s="157"/>
      <c r="C7140" s="187"/>
      <c r="D7140" s="129"/>
      <c r="E7140" s="129"/>
      <c r="F7140" s="188"/>
      <c r="G7140" s="137"/>
      <c r="H7140" s="188"/>
      <c r="I7140" s="161"/>
    </row>
    <row r="7141" spans="1:9">
      <c r="A7141" s="96" t="s">
        <v>5869</v>
      </c>
      <c r="B7141" s="157"/>
      <c r="C7141" s="187"/>
      <c r="D7141" s="129"/>
      <c r="E7141" s="129"/>
      <c r="F7141" s="188"/>
      <c r="G7141" s="137"/>
      <c r="H7141" s="188"/>
      <c r="I7141" s="161"/>
    </row>
    <row r="7142" spans="1:9">
      <c r="A7142" s="96" t="s">
        <v>5869</v>
      </c>
      <c r="B7142" s="157"/>
      <c r="C7142" s="187"/>
      <c r="D7142" s="129"/>
      <c r="E7142" s="129"/>
      <c r="F7142" s="188"/>
      <c r="G7142" s="137"/>
      <c r="H7142" s="188"/>
      <c r="I7142" s="161"/>
    </row>
    <row r="7143" spans="1:9">
      <c r="A7143" s="96" t="s">
        <v>5869</v>
      </c>
      <c r="B7143" s="157"/>
      <c r="C7143" s="187"/>
      <c r="D7143" s="129"/>
      <c r="E7143" s="129"/>
      <c r="F7143" s="188"/>
      <c r="G7143" s="137"/>
      <c r="H7143" s="188"/>
      <c r="I7143" s="161"/>
    </row>
    <row r="7144" spans="1:9">
      <c r="A7144" s="96" t="s">
        <v>5869</v>
      </c>
      <c r="B7144" s="157"/>
      <c r="C7144" s="187"/>
      <c r="D7144" s="129"/>
      <c r="E7144" s="129"/>
      <c r="F7144" s="188"/>
      <c r="G7144" s="137"/>
      <c r="H7144" s="188"/>
      <c r="I7144" s="161"/>
    </row>
    <row r="7145" spans="1:9">
      <c r="A7145" s="96" t="s">
        <v>5869</v>
      </c>
      <c r="B7145" s="157"/>
      <c r="C7145" s="187"/>
      <c r="D7145" s="129"/>
      <c r="E7145" s="129"/>
      <c r="F7145" s="188"/>
      <c r="G7145" s="137"/>
      <c r="H7145" s="188"/>
      <c r="I7145" s="161"/>
    </row>
    <row r="7146" spans="1:9">
      <c r="A7146" s="96" t="s">
        <v>5869</v>
      </c>
      <c r="B7146" s="157"/>
      <c r="C7146" s="187"/>
      <c r="D7146" s="129"/>
      <c r="E7146" s="129"/>
      <c r="F7146" s="188"/>
      <c r="G7146" s="137"/>
      <c r="H7146" s="188"/>
      <c r="I7146" s="161"/>
    </row>
    <row r="7147" spans="1:9">
      <c r="A7147" s="96" t="s">
        <v>5869</v>
      </c>
      <c r="B7147" s="157"/>
      <c r="C7147" s="187"/>
      <c r="D7147" s="129"/>
      <c r="E7147" s="129"/>
      <c r="F7147" s="188"/>
      <c r="G7147" s="137"/>
      <c r="H7147" s="188"/>
      <c r="I7147" s="161"/>
    </row>
    <row r="7148" spans="1:9">
      <c r="A7148" s="96" t="s">
        <v>5869</v>
      </c>
      <c r="B7148" s="157"/>
      <c r="C7148" s="187"/>
      <c r="D7148" s="129"/>
      <c r="E7148" s="129"/>
      <c r="F7148" s="188"/>
      <c r="G7148" s="137"/>
      <c r="H7148" s="188"/>
      <c r="I7148" s="161"/>
    </row>
    <row r="7149" spans="1:9">
      <c r="A7149" s="96" t="s">
        <v>5869</v>
      </c>
      <c r="B7149" s="157"/>
      <c r="C7149" s="187"/>
      <c r="D7149" s="129"/>
      <c r="E7149" s="129"/>
      <c r="F7149" s="188"/>
      <c r="G7149" s="137"/>
      <c r="H7149" s="188"/>
      <c r="I7149" s="161"/>
    </row>
    <row r="7150" spans="1:9">
      <c r="A7150" s="96" t="s">
        <v>5869</v>
      </c>
      <c r="B7150" s="157"/>
      <c r="C7150" s="187"/>
      <c r="D7150" s="129"/>
      <c r="E7150" s="129"/>
      <c r="F7150" s="188"/>
      <c r="G7150" s="137"/>
      <c r="H7150" s="188"/>
      <c r="I7150" s="161"/>
    </row>
    <row r="7151" spans="1:9">
      <c r="A7151" s="96" t="s">
        <v>5869</v>
      </c>
      <c r="B7151" s="157"/>
      <c r="C7151" s="187"/>
      <c r="D7151" s="129"/>
      <c r="E7151" s="129"/>
      <c r="F7151" s="188"/>
      <c r="G7151" s="137"/>
      <c r="H7151" s="188"/>
      <c r="I7151" s="161"/>
    </row>
    <row r="7152" spans="1:9">
      <c r="A7152" s="96" t="s">
        <v>5869</v>
      </c>
      <c r="B7152" s="157"/>
      <c r="C7152" s="187"/>
      <c r="D7152" s="129"/>
      <c r="E7152" s="129"/>
      <c r="F7152" s="188"/>
      <c r="G7152" s="137"/>
      <c r="H7152" s="188"/>
      <c r="I7152" s="161"/>
    </row>
    <row r="7153" spans="1:9">
      <c r="A7153" s="96" t="s">
        <v>5869</v>
      </c>
      <c r="B7153" s="157"/>
      <c r="C7153" s="187"/>
      <c r="D7153" s="129"/>
      <c r="E7153" s="129"/>
      <c r="F7153" s="188"/>
      <c r="G7153" s="137"/>
      <c r="H7153" s="188"/>
      <c r="I7153" s="161"/>
    </row>
    <row r="7154" spans="1:9">
      <c r="A7154" s="96" t="s">
        <v>5869</v>
      </c>
      <c r="B7154" s="157"/>
      <c r="C7154" s="187"/>
      <c r="D7154" s="129"/>
      <c r="E7154" s="129"/>
      <c r="F7154" s="188"/>
      <c r="G7154" s="137"/>
      <c r="H7154" s="188"/>
      <c r="I7154" s="161"/>
    </row>
    <row r="7155" spans="1:9">
      <c r="A7155" s="96" t="s">
        <v>5869</v>
      </c>
      <c r="B7155" s="157"/>
      <c r="C7155" s="187"/>
      <c r="D7155" s="129"/>
      <c r="E7155" s="129"/>
      <c r="F7155" s="188"/>
      <c r="G7155" s="137"/>
      <c r="H7155" s="188"/>
      <c r="I7155" s="161"/>
    </row>
    <row r="7156" spans="1:9">
      <c r="A7156" s="96" t="s">
        <v>5869</v>
      </c>
      <c r="B7156" s="157"/>
      <c r="C7156" s="187"/>
      <c r="D7156" s="129"/>
      <c r="E7156" s="129"/>
      <c r="F7156" s="188"/>
      <c r="G7156" s="137"/>
      <c r="H7156" s="188"/>
      <c r="I7156" s="161"/>
    </row>
    <row r="7157" spans="1:9">
      <c r="A7157" s="96" t="s">
        <v>5869</v>
      </c>
      <c r="B7157" s="157"/>
      <c r="C7157" s="187"/>
      <c r="D7157" s="129"/>
      <c r="E7157" s="129"/>
      <c r="F7157" s="188"/>
      <c r="G7157" s="137"/>
      <c r="H7157" s="188"/>
      <c r="I7157" s="161"/>
    </row>
    <row r="7158" spans="1:9">
      <c r="A7158" s="96" t="s">
        <v>5869</v>
      </c>
      <c r="B7158" s="157"/>
      <c r="C7158" s="187"/>
      <c r="D7158" s="129"/>
      <c r="E7158" s="129"/>
      <c r="F7158" s="188"/>
      <c r="G7158" s="137"/>
      <c r="H7158" s="188"/>
      <c r="I7158" s="161"/>
    </row>
    <row r="7159" spans="1:9">
      <c r="A7159" s="96" t="s">
        <v>5869</v>
      </c>
      <c r="B7159" s="157"/>
      <c r="C7159" s="187"/>
      <c r="D7159" s="129"/>
      <c r="E7159" s="129"/>
      <c r="F7159" s="188"/>
      <c r="G7159" s="137"/>
      <c r="H7159" s="188"/>
      <c r="I7159" s="161"/>
    </row>
    <row r="7160" spans="1:9">
      <c r="A7160" s="96" t="s">
        <v>5869</v>
      </c>
      <c r="B7160" s="157"/>
      <c r="C7160" s="187"/>
      <c r="D7160" s="129"/>
      <c r="E7160" s="129"/>
      <c r="F7160" s="188"/>
      <c r="G7160" s="137"/>
      <c r="H7160" s="188"/>
      <c r="I7160" s="161"/>
    </row>
    <row r="7161" spans="1:9">
      <c r="A7161" s="96" t="s">
        <v>5869</v>
      </c>
      <c r="B7161" s="157"/>
      <c r="C7161" s="187"/>
      <c r="D7161" s="129"/>
      <c r="E7161" s="129"/>
      <c r="F7161" s="188"/>
      <c r="G7161" s="137"/>
      <c r="H7161" s="188"/>
      <c r="I7161" s="161"/>
    </row>
    <row r="7162" spans="1:9">
      <c r="A7162" s="96" t="s">
        <v>5869</v>
      </c>
      <c r="B7162" s="157"/>
      <c r="C7162" s="187"/>
      <c r="D7162" s="129"/>
      <c r="E7162" s="129"/>
      <c r="F7162" s="188"/>
      <c r="G7162" s="137"/>
      <c r="H7162" s="188"/>
      <c r="I7162" s="161"/>
    </row>
    <row r="7163" spans="1:9">
      <c r="A7163" s="96" t="s">
        <v>5869</v>
      </c>
      <c r="B7163" s="157"/>
      <c r="C7163" s="187"/>
      <c r="D7163" s="129"/>
      <c r="E7163" s="129"/>
      <c r="F7163" s="188"/>
      <c r="G7163" s="137"/>
      <c r="H7163" s="188"/>
      <c r="I7163" s="161"/>
    </row>
    <row r="7164" spans="1:9">
      <c r="A7164" s="96" t="s">
        <v>5869</v>
      </c>
      <c r="B7164" s="157"/>
      <c r="C7164" s="187"/>
      <c r="D7164" s="129"/>
      <c r="E7164" s="129"/>
      <c r="F7164" s="188"/>
      <c r="G7164" s="137"/>
      <c r="H7164" s="188"/>
      <c r="I7164" s="161"/>
    </row>
    <row r="7165" spans="1:9">
      <c r="A7165" s="96" t="s">
        <v>5869</v>
      </c>
      <c r="B7165" s="157"/>
      <c r="C7165" s="187"/>
      <c r="D7165" s="129"/>
      <c r="E7165" s="129"/>
      <c r="F7165" s="188"/>
      <c r="G7165" s="137"/>
      <c r="H7165" s="188"/>
      <c r="I7165" s="161"/>
    </row>
    <row r="7166" spans="1:9">
      <c r="A7166" s="96" t="s">
        <v>5869</v>
      </c>
      <c r="B7166" s="157"/>
      <c r="C7166" s="187"/>
      <c r="D7166" s="129"/>
      <c r="E7166" s="129"/>
      <c r="F7166" s="188"/>
      <c r="G7166" s="137"/>
      <c r="H7166" s="188"/>
      <c r="I7166" s="161"/>
    </row>
    <row r="7167" spans="1:9">
      <c r="A7167" s="96" t="s">
        <v>5869</v>
      </c>
      <c r="B7167" s="157"/>
      <c r="C7167" s="187"/>
      <c r="D7167" s="129"/>
      <c r="E7167" s="129"/>
      <c r="F7167" s="188"/>
      <c r="G7167" s="137"/>
      <c r="H7167" s="188"/>
      <c r="I7167" s="161"/>
    </row>
    <row r="7168" spans="1:9">
      <c r="A7168" s="96" t="s">
        <v>5869</v>
      </c>
      <c r="B7168" s="157"/>
      <c r="C7168" s="187"/>
      <c r="D7168" s="129"/>
      <c r="E7168" s="129"/>
      <c r="F7168" s="188"/>
      <c r="G7168" s="137"/>
      <c r="H7168" s="188"/>
      <c r="I7168" s="161"/>
    </row>
    <row r="7169" spans="1:9">
      <c r="A7169" s="96" t="s">
        <v>5869</v>
      </c>
      <c r="B7169" s="157"/>
      <c r="C7169" s="187"/>
      <c r="D7169" s="129"/>
      <c r="E7169" s="129"/>
      <c r="F7169" s="188"/>
      <c r="G7169" s="137"/>
      <c r="H7169" s="188"/>
      <c r="I7169" s="161"/>
    </row>
    <row r="7170" spans="1:9">
      <c r="A7170" s="96" t="s">
        <v>5869</v>
      </c>
      <c r="B7170" s="157"/>
      <c r="C7170" s="187"/>
      <c r="D7170" s="129"/>
      <c r="E7170" s="129"/>
      <c r="F7170" s="188"/>
      <c r="G7170" s="137"/>
      <c r="H7170" s="188"/>
      <c r="I7170" s="161"/>
    </row>
    <row r="7171" spans="1:9">
      <c r="A7171" s="96" t="s">
        <v>5869</v>
      </c>
      <c r="B7171" s="157"/>
      <c r="C7171" s="187"/>
      <c r="D7171" s="129"/>
      <c r="E7171" s="129"/>
      <c r="F7171" s="188"/>
      <c r="G7171" s="137"/>
      <c r="H7171" s="188"/>
      <c r="I7171" s="161"/>
    </row>
    <row r="7172" spans="1:9">
      <c r="A7172" s="96" t="s">
        <v>5869</v>
      </c>
      <c r="B7172" s="157"/>
      <c r="C7172" s="187"/>
      <c r="D7172" s="129"/>
      <c r="E7172" s="129"/>
      <c r="F7172" s="188"/>
      <c r="G7172" s="137"/>
      <c r="H7172" s="188"/>
      <c r="I7172" s="161"/>
    </row>
    <row r="7173" spans="1:9">
      <c r="A7173" s="96" t="s">
        <v>5869</v>
      </c>
      <c r="B7173" s="157"/>
      <c r="C7173" s="187"/>
      <c r="D7173" s="129"/>
      <c r="E7173" s="129"/>
      <c r="F7173" s="188"/>
      <c r="G7173" s="137"/>
      <c r="H7173" s="188"/>
      <c r="I7173" s="161"/>
    </row>
    <row r="7174" spans="1:9">
      <c r="A7174" s="96" t="s">
        <v>5869</v>
      </c>
      <c r="B7174" s="157"/>
      <c r="C7174" s="187"/>
      <c r="D7174" s="129"/>
      <c r="E7174" s="129"/>
      <c r="F7174" s="188"/>
      <c r="G7174" s="137"/>
      <c r="H7174" s="188"/>
      <c r="I7174" s="161"/>
    </row>
    <row r="7175" spans="1:9">
      <c r="A7175" s="96" t="s">
        <v>5869</v>
      </c>
      <c r="B7175" s="157"/>
      <c r="C7175" s="187"/>
      <c r="D7175" s="129"/>
      <c r="E7175" s="129"/>
      <c r="F7175" s="188"/>
      <c r="G7175" s="137"/>
      <c r="H7175" s="188"/>
      <c r="I7175" s="161"/>
    </row>
    <row r="7176" spans="1:9">
      <c r="A7176" s="96" t="s">
        <v>5869</v>
      </c>
      <c r="B7176" s="157"/>
      <c r="C7176" s="187"/>
      <c r="D7176" s="129"/>
      <c r="E7176" s="129"/>
      <c r="F7176" s="188"/>
      <c r="G7176" s="137"/>
      <c r="H7176" s="188"/>
      <c r="I7176" s="161"/>
    </row>
    <row r="7177" spans="1:9">
      <c r="A7177" s="96" t="s">
        <v>5869</v>
      </c>
      <c r="B7177" s="157"/>
      <c r="C7177" s="187"/>
      <c r="D7177" s="129"/>
      <c r="E7177" s="129"/>
      <c r="F7177" s="188"/>
      <c r="G7177" s="137"/>
      <c r="H7177" s="188"/>
      <c r="I7177" s="161"/>
    </row>
    <row r="7178" spans="1:9">
      <c r="A7178" s="96" t="s">
        <v>5869</v>
      </c>
      <c r="B7178" s="157"/>
      <c r="C7178" s="187"/>
      <c r="D7178" s="129"/>
      <c r="E7178" s="129"/>
      <c r="F7178" s="188"/>
      <c r="G7178" s="137"/>
      <c r="H7178" s="188"/>
      <c r="I7178" s="161"/>
    </row>
    <row r="7179" spans="1:9">
      <c r="A7179" s="96" t="s">
        <v>5869</v>
      </c>
      <c r="B7179" s="157"/>
      <c r="C7179" s="187"/>
      <c r="D7179" s="129"/>
      <c r="E7179" s="129"/>
      <c r="F7179" s="188"/>
      <c r="G7179" s="137"/>
      <c r="H7179" s="188"/>
      <c r="I7179" s="161"/>
    </row>
    <row r="7180" spans="1:9">
      <c r="A7180" s="96" t="s">
        <v>5869</v>
      </c>
      <c r="B7180" s="157"/>
      <c r="C7180" s="187"/>
      <c r="D7180" s="129"/>
      <c r="E7180" s="129"/>
      <c r="F7180" s="188"/>
      <c r="G7180" s="137"/>
      <c r="H7180" s="188"/>
      <c r="I7180" s="161"/>
    </row>
    <row r="7181" spans="1:9">
      <c r="A7181" s="96" t="s">
        <v>5869</v>
      </c>
      <c r="B7181" s="157"/>
      <c r="C7181" s="187"/>
      <c r="D7181" s="129"/>
      <c r="E7181" s="129"/>
      <c r="F7181" s="188"/>
      <c r="G7181" s="137"/>
      <c r="H7181" s="188"/>
      <c r="I7181" s="161"/>
    </row>
    <row r="7182" spans="1:9">
      <c r="A7182" s="96" t="s">
        <v>5869</v>
      </c>
      <c r="B7182" s="157"/>
      <c r="C7182" s="187"/>
      <c r="D7182" s="129"/>
      <c r="E7182" s="129"/>
      <c r="F7182" s="188"/>
      <c r="G7182" s="137"/>
      <c r="H7182" s="188"/>
      <c r="I7182" s="161"/>
    </row>
    <row r="7183" spans="1:9">
      <c r="A7183" s="96" t="s">
        <v>5869</v>
      </c>
      <c r="B7183" s="157"/>
      <c r="C7183" s="187"/>
      <c r="D7183" s="129"/>
      <c r="E7183" s="129"/>
      <c r="F7183" s="188"/>
      <c r="G7183" s="137"/>
      <c r="H7183" s="188"/>
      <c r="I7183" s="161"/>
    </row>
    <row r="7184" spans="1:9">
      <c r="A7184" s="96" t="s">
        <v>5869</v>
      </c>
      <c r="B7184" s="157"/>
      <c r="C7184" s="187"/>
      <c r="D7184" s="129"/>
      <c r="E7184" s="129"/>
      <c r="F7184" s="188"/>
      <c r="G7184" s="137"/>
      <c r="H7184" s="188"/>
      <c r="I7184" s="161"/>
    </row>
    <row r="7185" spans="1:9">
      <c r="A7185" s="96" t="s">
        <v>5869</v>
      </c>
      <c r="B7185" s="157"/>
      <c r="C7185" s="187"/>
      <c r="D7185" s="129"/>
      <c r="E7185" s="129"/>
      <c r="F7185" s="188"/>
      <c r="G7185" s="137"/>
      <c r="H7185" s="188"/>
      <c r="I7185" s="161"/>
    </row>
    <row r="7186" spans="1:9">
      <c r="A7186" s="96" t="s">
        <v>5869</v>
      </c>
      <c r="B7186" s="157"/>
      <c r="C7186" s="187"/>
      <c r="D7186" s="129"/>
      <c r="E7186" s="129"/>
      <c r="F7186" s="188"/>
      <c r="G7186" s="137"/>
      <c r="H7186" s="188"/>
      <c r="I7186" s="161"/>
    </row>
    <row r="7187" spans="1:9">
      <c r="A7187" s="96" t="s">
        <v>5869</v>
      </c>
      <c r="B7187" s="157"/>
      <c r="C7187" s="187"/>
      <c r="D7187" s="129"/>
      <c r="E7187" s="129"/>
      <c r="F7187" s="188"/>
      <c r="G7187" s="137"/>
      <c r="H7187" s="188"/>
      <c r="I7187" s="161"/>
    </row>
    <row r="7188" spans="1:9">
      <c r="A7188" s="96" t="s">
        <v>5869</v>
      </c>
      <c r="B7188" s="157"/>
      <c r="C7188" s="187"/>
      <c r="D7188" s="129"/>
      <c r="E7188" s="129"/>
      <c r="F7188" s="188"/>
      <c r="G7188" s="137"/>
      <c r="H7188" s="188"/>
      <c r="I7188" s="161"/>
    </row>
    <row r="7189" spans="1:9">
      <c r="A7189" s="96" t="s">
        <v>5869</v>
      </c>
      <c r="B7189" s="157"/>
      <c r="C7189" s="187"/>
      <c r="D7189" s="129"/>
      <c r="E7189" s="129"/>
      <c r="F7189" s="188"/>
      <c r="G7189" s="137"/>
      <c r="H7189" s="188"/>
      <c r="I7189" s="161"/>
    </row>
    <row r="7190" spans="1:9">
      <c r="A7190" s="96" t="s">
        <v>5869</v>
      </c>
      <c r="B7190" s="157"/>
      <c r="C7190" s="187"/>
      <c r="D7190" s="129"/>
      <c r="E7190" s="129"/>
      <c r="F7190" s="188"/>
      <c r="G7190" s="137"/>
      <c r="H7190" s="188"/>
      <c r="I7190" s="161"/>
    </row>
    <row r="7191" spans="1:9">
      <c r="A7191" s="96" t="s">
        <v>5869</v>
      </c>
      <c r="B7191" s="157"/>
      <c r="C7191" s="187"/>
      <c r="D7191" s="129"/>
      <c r="E7191" s="129"/>
      <c r="F7191" s="188"/>
      <c r="G7191" s="137"/>
      <c r="H7191" s="188"/>
      <c r="I7191" s="161"/>
    </row>
    <row r="7192" spans="1:9">
      <c r="A7192" s="96" t="s">
        <v>5869</v>
      </c>
      <c r="B7192" s="157"/>
      <c r="C7192" s="187"/>
      <c r="D7192" s="129"/>
      <c r="E7192" s="129"/>
      <c r="F7192" s="188"/>
      <c r="G7192" s="137"/>
      <c r="H7192" s="188"/>
      <c r="I7192" s="161"/>
    </row>
    <row r="7193" spans="1:9">
      <c r="A7193" s="96" t="s">
        <v>5869</v>
      </c>
      <c r="B7193" s="157"/>
      <c r="C7193" s="187"/>
      <c r="D7193" s="129"/>
      <c r="E7193" s="129"/>
      <c r="F7193" s="188"/>
      <c r="G7193" s="137"/>
      <c r="H7193" s="188"/>
      <c r="I7193" s="161"/>
    </row>
    <row r="7194" spans="1:9">
      <c r="A7194" s="96" t="s">
        <v>5869</v>
      </c>
      <c r="B7194" s="157"/>
      <c r="C7194" s="187"/>
      <c r="D7194" s="129"/>
      <c r="E7194" s="129"/>
      <c r="F7194" s="188"/>
      <c r="G7194" s="137"/>
      <c r="H7194" s="188"/>
      <c r="I7194" s="161"/>
    </row>
    <row r="7195" spans="1:9">
      <c r="A7195" s="96" t="s">
        <v>5869</v>
      </c>
      <c r="B7195" s="157"/>
      <c r="C7195" s="187"/>
      <c r="D7195" s="129"/>
      <c r="E7195" s="129"/>
      <c r="F7195" s="188"/>
      <c r="G7195" s="137"/>
      <c r="H7195" s="188"/>
      <c r="I7195" s="161"/>
    </row>
    <row r="7196" spans="1:9">
      <c r="A7196" s="96" t="s">
        <v>5869</v>
      </c>
      <c r="B7196" s="157"/>
      <c r="C7196" s="187"/>
      <c r="D7196" s="129"/>
      <c r="E7196" s="129"/>
      <c r="F7196" s="188"/>
      <c r="G7196" s="137"/>
      <c r="H7196" s="188"/>
      <c r="I7196" s="161"/>
    </row>
    <row r="7197" spans="1:9">
      <c r="A7197" s="96" t="s">
        <v>5869</v>
      </c>
      <c r="B7197" s="157"/>
      <c r="C7197" s="187"/>
      <c r="D7197" s="129"/>
      <c r="E7197" s="129"/>
      <c r="F7197" s="188"/>
      <c r="G7197" s="137"/>
      <c r="H7197" s="188"/>
      <c r="I7197" s="161"/>
    </row>
    <row r="7198" spans="1:9">
      <c r="A7198" s="96" t="s">
        <v>5869</v>
      </c>
      <c r="B7198" s="157"/>
      <c r="C7198" s="187"/>
      <c r="D7198" s="129"/>
      <c r="E7198" s="129"/>
      <c r="F7198" s="188"/>
      <c r="G7198" s="137"/>
      <c r="H7198" s="188"/>
      <c r="I7198" s="161"/>
    </row>
    <row r="7199" spans="1:9">
      <c r="A7199" s="96" t="s">
        <v>5869</v>
      </c>
      <c r="B7199" s="157"/>
      <c r="C7199" s="187"/>
      <c r="D7199" s="129"/>
      <c r="E7199" s="129"/>
      <c r="F7199" s="188"/>
      <c r="G7199" s="137"/>
      <c r="H7199" s="188"/>
      <c r="I7199" s="161"/>
    </row>
    <row r="7200" spans="1:9">
      <c r="A7200" s="96" t="s">
        <v>5869</v>
      </c>
      <c r="B7200" s="157"/>
      <c r="C7200" s="187"/>
      <c r="D7200" s="129"/>
      <c r="E7200" s="129"/>
      <c r="F7200" s="188"/>
      <c r="G7200" s="137"/>
      <c r="H7200" s="188"/>
      <c r="I7200" s="161"/>
    </row>
    <row r="7201" spans="1:9">
      <c r="A7201" s="96" t="s">
        <v>5869</v>
      </c>
      <c r="B7201" s="157"/>
      <c r="C7201" s="187"/>
      <c r="D7201" s="129"/>
      <c r="E7201" s="129"/>
      <c r="F7201" s="188"/>
      <c r="G7201" s="137"/>
      <c r="H7201" s="188"/>
      <c r="I7201" s="161"/>
    </row>
    <row r="7202" spans="1:9">
      <c r="A7202" s="96" t="s">
        <v>5869</v>
      </c>
      <c r="B7202" s="157"/>
      <c r="C7202" s="187"/>
      <c r="D7202" s="129"/>
      <c r="E7202" s="129"/>
      <c r="F7202" s="188"/>
      <c r="G7202" s="137"/>
      <c r="H7202" s="188"/>
      <c r="I7202" s="161"/>
    </row>
    <row r="7203" spans="1:9">
      <c r="A7203" s="96" t="s">
        <v>5869</v>
      </c>
      <c r="B7203" s="157"/>
      <c r="C7203" s="187"/>
      <c r="D7203" s="129"/>
      <c r="E7203" s="129"/>
      <c r="F7203" s="188"/>
      <c r="G7203" s="137"/>
      <c r="H7203" s="188"/>
      <c r="I7203" s="161"/>
    </row>
    <row r="7204" spans="1:9">
      <c r="A7204" s="96" t="s">
        <v>5869</v>
      </c>
      <c r="B7204" s="157"/>
      <c r="C7204" s="187"/>
      <c r="D7204" s="129"/>
      <c r="E7204" s="129"/>
      <c r="F7204" s="188"/>
      <c r="G7204" s="137"/>
      <c r="H7204" s="188"/>
      <c r="I7204" s="161"/>
    </row>
    <row r="7205" spans="1:9">
      <c r="A7205" s="96" t="s">
        <v>5869</v>
      </c>
      <c r="B7205" s="157"/>
      <c r="C7205" s="187"/>
      <c r="D7205" s="129"/>
      <c r="E7205" s="129"/>
      <c r="F7205" s="188"/>
      <c r="G7205" s="137"/>
      <c r="H7205" s="188"/>
      <c r="I7205" s="161"/>
    </row>
    <row r="7206" spans="1:9">
      <c r="A7206" s="96" t="s">
        <v>5869</v>
      </c>
      <c r="B7206" s="157"/>
      <c r="C7206" s="187"/>
      <c r="D7206" s="129"/>
      <c r="E7206" s="129"/>
      <c r="F7206" s="188"/>
      <c r="G7206" s="137"/>
      <c r="H7206" s="188"/>
      <c r="I7206" s="161"/>
    </row>
    <row r="7207" spans="1:9">
      <c r="A7207" s="96" t="s">
        <v>5869</v>
      </c>
      <c r="B7207" s="157"/>
      <c r="C7207" s="187"/>
      <c r="D7207" s="129"/>
      <c r="E7207" s="129"/>
      <c r="F7207" s="188"/>
      <c r="G7207" s="137"/>
      <c r="H7207" s="188"/>
      <c r="I7207" s="161"/>
    </row>
    <row r="7208" spans="1:9">
      <c r="A7208" s="96" t="s">
        <v>5869</v>
      </c>
      <c r="B7208" s="157"/>
      <c r="C7208" s="187"/>
      <c r="D7208" s="129"/>
      <c r="E7208" s="129"/>
      <c r="F7208" s="188"/>
      <c r="G7208" s="137"/>
      <c r="H7208" s="188"/>
      <c r="I7208" s="161"/>
    </row>
    <row r="7209" spans="1:9">
      <c r="A7209" s="96" t="s">
        <v>5869</v>
      </c>
      <c r="B7209" s="157"/>
      <c r="C7209" s="187"/>
      <c r="D7209" s="129"/>
      <c r="E7209" s="129"/>
      <c r="F7209" s="188"/>
      <c r="G7209" s="137"/>
      <c r="H7209" s="188"/>
      <c r="I7209" s="161"/>
    </row>
    <row r="7210" spans="1:9">
      <c r="A7210" s="96" t="s">
        <v>5869</v>
      </c>
      <c r="B7210" s="157"/>
      <c r="C7210" s="187"/>
      <c r="D7210" s="129"/>
      <c r="E7210" s="129"/>
      <c r="F7210" s="188"/>
      <c r="G7210" s="137"/>
      <c r="H7210" s="188"/>
      <c r="I7210" s="161"/>
    </row>
    <row r="7211" spans="1:9">
      <c r="A7211" s="96" t="s">
        <v>5869</v>
      </c>
      <c r="B7211" s="157"/>
      <c r="C7211" s="187"/>
      <c r="D7211" s="129"/>
      <c r="E7211" s="129"/>
      <c r="F7211" s="188"/>
      <c r="G7211" s="137"/>
      <c r="H7211" s="188"/>
      <c r="I7211" s="161"/>
    </row>
    <row r="7212" spans="1:9">
      <c r="A7212" s="96" t="s">
        <v>5869</v>
      </c>
      <c r="B7212" s="157"/>
      <c r="C7212" s="187"/>
      <c r="D7212" s="129"/>
      <c r="E7212" s="129"/>
      <c r="F7212" s="188"/>
      <c r="G7212" s="137"/>
      <c r="H7212" s="188"/>
      <c r="I7212" s="161"/>
    </row>
    <row r="7213" spans="1:9">
      <c r="A7213" s="96" t="s">
        <v>5869</v>
      </c>
      <c r="B7213" s="157"/>
      <c r="C7213" s="187"/>
      <c r="D7213" s="129"/>
      <c r="E7213" s="129"/>
      <c r="F7213" s="188"/>
      <c r="G7213" s="137"/>
      <c r="H7213" s="188"/>
      <c r="I7213" s="161"/>
    </row>
    <row r="7214" spans="1:9">
      <c r="A7214" s="96" t="s">
        <v>5869</v>
      </c>
      <c r="B7214" s="157"/>
      <c r="C7214" s="187"/>
      <c r="D7214" s="129"/>
      <c r="E7214" s="129"/>
      <c r="F7214" s="188"/>
      <c r="G7214" s="137"/>
      <c r="H7214" s="188"/>
      <c r="I7214" s="161"/>
    </row>
    <row r="7215" spans="1:9">
      <c r="A7215" s="96" t="s">
        <v>5869</v>
      </c>
      <c r="B7215" s="157"/>
      <c r="C7215" s="187"/>
      <c r="D7215" s="129"/>
      <c r="E7215" s="129"/>
      <c r="F7215" s="188"/>
      <c r="G7215" s="137"/>
      <c r="H7215" s="188"/>
      <c r="I7215" s="161"/>
    </row>
    <row r="7216" spans="1:9">
      <c r="A7216" s="96" t="s">
        <v>5869</v>
      </c>
      <c r="B7216" s="157"/>
      <c r="C7216" s="187"/>
      <c r="D7216" s="129"/>
      <c r="E7216" s="129"/>
      <c r="F7216" s="188"/>
      <c r="G7216" s="137"/>
      <c r="H7216" s="188"/>
      <c r="I7216" s="161"/>
    </row>
    <row r="7217" spans="1:9">
      <c r="A7217" s="96" t="s">
        <v>5869</v>
      </c>
      <c r="B7217" s="157"/>
      <c r="C7217" s="187"/>
      <c r="D7217" s="129"/>
      <c r="E7217" s="129"/>
      <c r="F7217" s="188"/>
      <c r="G7217" s="137"/>
      <c r="H7217" s="188"/>
      <c r="I7217" s="161"/>
    </row>
    <row r="7218" spans="1:9">
      <c r="A7218" s="96" t="s">
        <v>5869</v>
      </c>
      <c r="B7218" s="157"/>
      <c r="C7218" s="187"/>
      <c r="D7218" s="129"/>
      <c r="E7218" s="129"/>
      <c r="F7218" s="188"/>
      <c r="G7218" s="137"/>
      <c r="H7218" s="188"/>
      <c r="I7218" s="161"/>
    </row>
    <row r="7219" spans="1:9">
      <c r="A7219" s="96" t="s">
        <v>5869</v>
      </c>
      <c r="B7219" s="157"/>
      <c r="C7219" s="187"/>
      <c r="D7219" s="129"/>
      <c r="E7219" s="129"/>
      <c r="F7219" s="188"/>
      <c r="G7219" s="137"/>
      <c r="H7219" s="188"/>
      <c r="I7219" s="161"/>
    </row>
    <row r="7220" spans="1:9">
      <c r="A7220" s="96" t="s">
        <v>5869</v>
      </c>
      <c r="B7220" s="157"/>
      <c r="C7220" s="187"/>
      <c r="D7220" s="129"/>
      <c r="E7220" s="129"/>
      <c r="F7220" s="188"/>
      <c r="G7220" s="137"/>
      <c r="H7220" s="188"/>
      <c r="I7220" s="161"/>
    </row>
    <row r="7221" spans="1:9">
      <c r="A7221" s="96" t="s">
        <v>5869</v>
      </c>
      <c r="B7221" s="157"/>
      <c r="C7221" s="187"/>
      <c r="D7221" s="129"/>
      <c r="E7221" s="129"/>
      <c r="F7221" s="188"/>
      <c r="G7221" s="137"/>
      <c r="H7221" s="188"/>
      <c r="I7221" s="161"/>
    </row>
    <row r="7222" spans="1:9">
      <c r="A7222" s="96" t="s">
        <v>5869</v>
      </c>
      <c r="B7222" s="157"/>
      <c r="C7222" s="187"/>
      <c r="D7222" s="129"/>
      <c r="E7222" s="129"/>
      <c r="F7222" s="188"/>
      <c r="G7222" s="137"/>
      <c r="H7222" s="188"/>
      <c r="I7222" s="161"/>
    </row>
    <row r="7223" spans="1:9">
      <c r="A7223" s="96" t="s">
        <v>5869</v>
      </c>
      <c r="B7223" s="157"/>
      <c r="C7223" s="187"/>
      <c r="D7223" s="129"/>
      <c r="E7223" s="129"/>
      <c r="F7223" s="188"/>
      <c r="G7223" s="137"/>
      <c r="H7223" s="188"/>
      <c r="I7223" s="161"/>
    </row>
    <row r="7224" spans="1:9">
      <c r="A7224" s="96" t="s">
        <v>5869</v>
      </c>
      <c r="B7224" s="157"/>
      <c r="C7224" s="187"/>
      <c r="D7224" s="129"/>
      <c r="E7224" s="129"/>
      <c r="F7224" s="188"/>
      <c r="G7224" s="137"/>
      <c r="H7224" s="188"/>
      <c r="I7224" s="161"/>
    </row>
    <row r="7225" spans="1:9">
      <c r="A7225" s="96" t="s">
        <v>5869</v>
      </c>
      <c r="B7225" s="157"/>
      <c r="C7225" s="187"/>
      <c r="D7225" s="129"/>
      <c r="E7225" s="129"/>
      <c r="F7225" s="188"/>
      <c r="G7225" s="137"/>
      <c r="H7225" s="188"/>
      <c r="I7225" s="161"/>
    </row>
    <row r="7226" spans="1:9">
      <c r="A7226" s="96" t="s">
        <v>5869</v>
      </c>
      <c r="B7226" s="157"/>
      <c r="C7226" s="187"/>
      <c r="D7226" s="129"/>
      <c r="E7226" s="129"/>
      <c r="F7226" s="188"/>
      <c r="G7226" s="137"/>
      <c r="H7226" s="188"/>
      <c r="I7226" s="161"/>
    </row>
    <row r="7227" spans="1:9">
      <c r="A7227" s="96" t="s">
        <v>5869</v>
      </c>
      <c r="B7227" s="157"/>
      <c r="C7227" s="187"/>
      <c r="D7227" s="129"/>
      <c r="E7227" s="129"/>
      <c r="F7227" s="188"/>
      <c r="G7227" s="137"/>
      <c r="H7227" s="188"/>
      <c r="I7227" s="161"/>
    </row>
    <row r="7228" spans="1:9">
      <c r="A7228" s="96" t="s">
        <v>5869</v>
      </c>
      <c r="B7228" s="157"/>
      <c r="C7228" s="187"/>
      <c r="D7228" s="129"/>
      <c r="E7228" s="129"/>
      <c r="F7228" s="188"/>
      <c r="G7228" s="137"/>
      <c r="H7228" s="188"/>
      <c r="I7228" s="161"/>
    </row>
    <row r="7229" spans="1:9">
      <c r="A7229" s="96" t="s">
        <v>5869</v>
      </c>
      <c r="B7229" s="157"/>
      <c r="C7229" s="187"/>
      <c r="D7229" s="129"/>
      <c r="E7229" s="129"/>
      <c r="F7229" s="188"/>
      <c r="G7229" s="137"/>
      <c r="H7229" s="188"/>
      <c r="I7229" s="161"/>
    </row>
    <row r="7230" spans="1:9">
      <c r="A7230" s="96" t="s">
        <v>5869</v>
      </c>
      <c r="B7230" s="157"/>
      <c r="C7230" s="187"/>
      <c r="D7230" s="129"/>
      <c r="E7230" s="129"/>
      <c r="F7230" s="188"/>
      <c r="G7230" s="137"/>
      <c r="H7230" s="188"/>
      <c r="I7230" s="161"/>
    </row>
    <row r="7231" spans="1:9">
      <c r="A7231" s="96" t="s">
        <v>5869</v>
      </c>
      <c r="B7231" s="157"/>
      <c r="C7231" s="187"/>
      <c r="D7231" s="129"/>
      <c r="E7231" s="129"/>
      <c r="F7231" s="188"/>
      <c r="G7231" s="137"/>
      <c r="H7231" s="188"/>
      <c r="I7231" s="161"/>
    </row>
    <row r="7232" spans="1:9">
      <c r="A7232" s="96" t="s">
        <v>5869</v>
      </c>
      <c r="B7232" s="157"/>
      <c r="C7232" s="187"/>
      <c r="D7232" s="129"/>
      <c r="E7232" s="129"/>
      <c r="F7232" s="188"/>
      <c r="G7232" s="137"/>
      <c r="H7232" s="188"/>
      <c r="I7232" s="161"/>
    </row>
    <row r="7233" spans="1:9">
      <c r="A7233" s="96" t="s">
        <v>5869</v>
      </c>
      <c r="B7233" s="157"/>
      <c r="C7233" s="187"/>
      <c r="D7233" s="129"/>
      <c r="E7233" s="129"/>
      <c r="F7233" s="188"/>
      <c r="G7233" s="137"/>
      <c r="H7233" s="188"/>
      <c r="I7233" s="161"/>
    </row>
    <row r="7234" spans="1:9">
      <c r="A7234" s="96" t="s">
        <v>5869</v>
      </c>
      <c r="B7234" s="157"/>
      <c r="C7234" s="187"/>
      <c r="D7234" s="129"/>
      <c r="E7234" s="129"/>
      <c r="F7234" s="188"/>
      <c r="G7234" s="137"/>
      <c r="H7234" s="188"/>
      <c r="I7234" s="161"/>
    </row>
    <row r="7235" spans="1:9">
      <c r="A7235" s="96" t="s">
        <v>5869</v>
      </c>
      <c r="B7235" s="157"/>
      <c r="C7235" s="187"/>
      <c r="D7235" s="129"/>
      <c r="E7235" s="129"/>
      <c r="F7235" s="188"/>
      <c r="G7235" s="137"/>
      <c r="H7235" s="188"/>
      <c r="I7235" s="161"/>
    </row>
    <row r="7236" spans="1:9">
      <c r="A7236" s="96" t="s">
        <v>5869</v>
      </c>
      <c r="B7236" s="157"/>
      <c r="C7236" s="187"/>
      <c r="D7236" s="129"/>
      <c r="E7236" s="129"/>
      <c r="F7236" s="188"/>
      <c r="G7236" s="137"/>
      <c r="H7236" s="188"/>
      <c r="I7236" s="161"/>
    </row>
    <row r="7237" spans="1:9">
      <c r="A7237" s="96" t="s">
        <v>5869</v>
      </c>
      <c r="B7237" s="157"/>
      <c r="C7237" s="187"/>
      <c r="D7237" s="129"/>
      <c r="E7237" s="129"/>
      <c r="F7237" s="188"/>
      <c r="G7237" s="137"/>
      <c r="H7237" s="188"/>
      <c r="I7237" s="161"/>
    </row>
    <row r="7238" spans="1:9">
      <c r="A7238" s="96" t="s">
        <v>5869</v>
      </c>
      <c r="B7238" s="157"/>
      <c r="C7238" s="187"/>
      <c r="D7238" s="129"/>
      <c r="E7238" s="129"/>
      <c r="F7238" s="188"/>
      <c r="G7238" s="137"/>
      <c r="H7238" s="188"/>
      <c r="I7238" s="161"/>
    </row>
    <row r="7239" spans="1:9">
      <c r="A7239" s="96" t="s">
        <v>5869</v>
      </c>
      <c r="B7239" s="157"/>
      <c r="C7239" s="187"/>
      <c r="D7239" s="129"/>
      <c r="E7239" s="129"/>
      <c r="F7239" s="188"/>
      <c r="G7239" s="137"/>
      <c r="H7239" s="188"/>
      <c r="I7239" s="161"/>
    </row>
    <row r="7240" spans="1:9">
      <c r="A7240" s="96" t="s">
        <v>5869</v>
      </c>
      <c r="B7240" s="157"/>
      <c r="C7240" s="187"/>
      <c r="D7240" s="129"/>
      <c r="E7240" s="129"/>
      <c r="F7240" s="188"/>
      <c r="G7240" s="137"/>
      <c r="H7240" s="188"/>
      <c r="I7240" s="161"/>
    </row>
    <row r="7241" spans="1:9">
      <c r="A7241" s="96" t="s">
        <v>5869</v>
      </c>
      <c r="B7241" s="157"/>
      <c r="C7241" s="187"/>
      <c r="D7241" s="129"/>
      <c r="E7241" s="129"/>
      <c r="F7241" s="188"/>
      <c r="G7241" s="137"/>
      <c r="H7241" s="188"/>
      <c r="I7241" s="161"/>
    </row>
    <row r="7242" spans="1:9">
      <c r="A7242" s="96" t="s">
        <v>5869</v>
      </c>
      <c r="B7242" s="157"/>
      <c r="C7242" s="187"/>
      <c r="D7242" s="129"/>
      <c r="E7242" s="129"/>
      <c r="F7242" s="188"/>
      <c r="G7242" s="137"/>
      <c r="H7242" s="188"/>
      <c r="I7242" s="161"/>
    </row>
    <row r="7243" spans="1:9">
      <c r="A7243" s="96" t="s">
        <v>5869</v>
      </c>
      <c r="B7243" s="157"/>
      <c r="C7243" s="187"/>
      <c r="D7243" s="129"/>
      <c r="E7243" s="129"/>
      <c r="F7243" s="188"/>
      <c r="G7243" s="137"/>
      <c r="H7243" s="188"/>
      <c r="I7243" s="161"/>
    </row>
    <row r="7244" spans="1:9">
      <c r="A7244" s="96" t="s">
        <v>5869</v>
      </c>
      <c r="B7244" s="157"/>
      <c r="C7244" s="187"/>
      <c r="D7244" s="129"/>
      <c r="E7244" s="129"/>
      <c r="F7244" s="188"/>
      <c r="G7244" s="137"/>
      <c r="H7244" s="188"/>
      <c r="I7244" s="161"/>
    </row>
    <row r="7245" spans="1:9">
      <c r="A7245" s="96" t="s">
        <v>5869</v>
      </c>
      <c r="B7245" s="157"/>
      <c r="C7245" s="187"/>
      <c r="D7245" s="129"/>
      <c r="E7245" s="129"/>
      <c r="F7245" s="188"/>
      <c r="G7245" s="137"/>
      <c r="H7245" s="188"/>
      <c r="I7245" s="161"/>
    </row>
    <row r="7246" spans="1:9">
      <c r="A7246" s="96" t="s">
        <v>5869</v>
      </c>
      <c r="B7246" s="157"/>
      <c r="C7246" s="187"/>
      <c r="D7246" s="129"/>
      <c r="E7246" s="129"/>
      <c r="F7246" s="188"/>
      <c r="G7246" s="137"/>
      <c r="H7246" s="188"/>
      <c r="I7246" s="161"/>
    </row>
    <row r="7247" spans="1:9">
      <c r="A7247" s="96" t="s">
        <v>5869</v>
      </c>
      <c r="B7247" s="157"/>
      <c r="C7247" s="187"/>
      <c r="D7247" s="129"/>
      <c r="E7247" s="129"/>
      <c r="F7247" s="188"/>
      <c r="G7247" s="137"/>
      <c r="H7247" s="188"/>
      <c r="I7247" s="161"/>
    </row>
    <row r="7248" spans="1:9">
      <c r="A7248" s="96" t="s">
        <v>5869</v>
      </c>
      <c r="B7248" s="157"/>
      <c r="C7248" s="187"/>
      <c r="D7248" s="129"/>
      <c r="E7248" s="129"/>
      <c r="F7248" s="188"/>
      <c r="G7248" s="137"/>
      <c r="H7248" s="188"/>
      <c r="I7248" s="161"/>
    </row>
    <row r="7249" spans="1:9">
      <c r="A7249" s="96" t="s">
        <v>5869</v>
      </c>
      <c r="B7249" s="157"/>
      <c r="C7249" s="187"/>
      <c r="D7249" s="129"/>
      <c r="E7249" s="129"/>
      <c r="F7249" s="188"/>
      <c r="G7249" s="137"/>
      <c r="H7249" s="188"/>
      <c r="I7249" s="161"/>
    </row>
    <row r="7250" spans="1:9">
      <c r="A7250" s="96" t="s">
        <v>5869</v>
      </c>
      <c r="B7250" s="157"/>
      <c r="C7250" s="187"/>
      <c r="D7250" s="129"/>
      <c r="E7250" s="129"/>
      <c r="F7250" s="188"/>
      <c r="G7250" s="137"/>
      <c r="H7250" s="188"/>
      <c r="I7250" s="161"/>
    </row>
    <row r="7251" spans="1:9">
      <c r="A7251" s="96" t="s">
        <v>5869</v>
      </c>
      <c r="B7251" s="157"/>
      <c r="C7251" s="187"/>
      <c r="D7251" s="129"/>
      <c r="E7251" s="129"/>
      <c r="F7251" s="188"/>
      <c r="G7251" s="137"/>
      <c r="H7251" s="188"/>
      <c r="I7251" s="161"/>
    </row>
    <row r="7252" spans="1:9">
      <c r="A7252" s="96" t="s">
        <v>5869</v>
      </c>
      <c r="B7252" s="157"/>
      <c r="C7252" s="187"/>
      <c r="D7252" s="129"/>
      <c r="E7252" s="129"/>
      <c r="F7252" s="188"/>
      <c r="G7252" s="137"/>
      <c r="H7252" s="188"/>
      <c r="I7252" s="161"/>
    </row>
    <row r="7253" spans="1:9">
      <c r="A7253" s="96" t="s">
        <v>5869</v>
      </c>
      <c r="B7253" s="157"/>
      <c r="C7253" s="187"/>
      <c r="D7253" s="129"/>
      <c r="E7253" s="129"/>
      <c r="F7253" s="188"/>
      <c r="G7253" s="137"/>
      <c r="H7253" s="188"/>
      <c r="I7253" s="161"/>
    </row>
    <row r="7254" spans="1:9">
      <c r="A7254" s="96" t="s">
        <v>5869</v>
      </c>
      <c r="B7254" s="157"/>
      <c r="C7254" s="187"/>
      <c r="D7254" s="129"/>
      <c r="E7254" s="129"/>
      <c r="F7254" s="188"/>
      <c r="G7254" s="137"/>
      <c r="H7254" s="188"/>
      <c r="I7254" s="161"/>
    </row>
    <row r="7255" spans="1:9">
      <c r="A7255" s="96" t="s">
        <v>5869</v>
      </c>
      <c r="B7255" s="157"/>
      <c r="C7255" s="187"/>
      <c r="D7255" s="129"/>
      <c r="E7255" s="129"/>
      <c r="F7255" s="188"/>
      <c r="G7255" s="137"/>
      <c r="H7255" s="188"/>
      <c r="I7255" s="161"/>
    </row>
    <row r="7256" spans="1:9">
      <c r="A7256" s="96" t="s">
        <v>5869</v>
      </c>
      <c r="B7256" s="157"/>
      <c r="C7256" s="187"/>
      <c r="D7256" s="129"/>
      <c r="E7256" s="129"/>
      <c r="F7256" s="188"/>
      <c r="G7256" s="137"/>
      <c r="H7256" s="188"/>
      <c r="I7256" s="161"/>
    </row>
    <row r="7257" spans="1:9">
      <c r="A7257" s="96" t="s">
        <v>5869</v>
      </c>
      <c r="B7257" s="157"/>
      <c r="C7257" s="187"/>
      <c r="D7257" s="129"/>
      <c r="E7257" s="129"/>
      <c r="F7257" s="188"/>
      <c r="G7257" s="137"/>
      <c r="H7257" s="188"/>
      <c r="I7257" s="161"/>
    </row>
    <row r="7258" spans="1:9">
      <c r="A7258" s="96" t="s">
        <v>5869</v>
      </c>
      <c r="B7258" s="157"/>
      <c r="C7258" s="187"/>
      <c r="D7258" s="129"/>
      <c r="E7258" s="129"/>
      <c r="F7258" s="188"/>
      <c r="G7258" s="137"/>
      <c r="H7258" s="188"/>
      <c r="I7258" s="161"/>
    </row>
    <row r="7259" spans="1:9">
      <c r="A7259" s="96" t="s">
        <v>5869</v>
      </c>
      <c r="B7259" s="157"/>
      <c r="C7259" s="187"/>
      <c r="D7259" s="129"/>
      <c r="E7259" s="129"/>
      <c r="F7259" s="188"/>
      <c r="G7259" s="137"/>
      <c r="H7259" s="188"/>
      <c r="I7259" s="161"/>
    </row>
    <row r="7260" spans="1:9">
      <c r="A7260" s="96" t="s">
        <v>5869</v>
      </c>
      <c r="B7260" s="157"/>
      <c r="C7260" s="187"/>
      <c r="D7260" s="129"/>
      <c r="E7260" s="129"/>
      <c r="F7260" s="188"/>
      <c r="G7260" s="137"/>
      <c r="H7260" s="188"/>
      <c r="I7260" s="161"/>
    </row>
    <row r="7261" spans="1:9">
      <c r="A7261" s="96" t="s">
        <v>5869</v>
      </c>
      <c r="B7261" s="157"/>
      <c r="C7261" s="187"/>
      <c r="D7261" s="129"/>
      <c r="E7261" s="129"/>
      <c r="F7261" s="188"/>
      <c r="G7261" s="137"/>
      <c r="H7261" s="188"/>
      <c r="I7261" s="161"/>
    </row>
    <row r="7262" spans="1:9">
      <c r="A7262" s="96" t="s">
        <v>5869</v>
      </c>
      <c r="B7262" s="157"/>
      <c r="C7262" s="187"/>
      <c r="D7262" s="129"/>
      <c r="E7262" s="129"/>
      <c r="F7262" s="188"/>
      <c r="G7262" s="137"/>
      <c r="H7262" s="188"/>
      <c r="I7262" s="161"/>
    </row>
    <row r="7263" spans="1:9">
      <c r="A7263" s="96" t="s">
        <v>5869</v>
      </c>
      <c r="B7263" s="157"/>
      <c r="C7263" s="187"/>
      <c r="D7263" s="129"/>
      <c r="E7263" s="129"/>
      <c r="F7263" s="188"/>
      <c r="G7263" s="137"/>
      <c r="H7263" s="188"/>
      <c r="I7263" s="161"/>
    </row>
    <row r="7264" spans="1:9">
      <c r="A7264" s="96" t="s">
        <v>5869</v>
      </c>
      <c r="B7264" s="157"/>
      <c r="C7264" s="187"/>
      <c r="D7264" s="129"/>
      <c r="E7264" s="129"/>
      <c r="F7264" s="188"/>
      <c r="G7264" s="137"/>
      <c r="H7264" s="188"/>
      <c r="I7264" s="161"/>
    </row>
    <row r="7265" spans="1:9">
      <c r="A7265" s="96" t="s">
        <v>5869</v>
      </c>
      <c r="B7265" s="157"/>
      <c r="C7265" s="187"/>
      <c r="D7265" s="129"/>
      <c r="E7265" s="129"/>
      <c r="F7265" s="188"/>
      <c r="G7265" s="137"/>
      <c r="H7265" s="188"/>
      <c r="I7265" s="161"/>
    </row>
    <row r="7266" spans="1:9">
      <c r="A7266" s="96" t="s">
        <v>5869</v>
      </c>
      <c r="B7266" s="157"/>
      <c r="C7266" s="187"/>
      <c r="D7266" s="129"/>
      <c r="E7266" s="129"/>
      <c r="F7266" s="188"/>
      <c r="G7266" s="137"/>
      <c r="H7266" s="188"/>
      <c r="I7266" s="161"/>
    </row>
    <row r="7267" spans="1:9">
      <c r="A7267" s="96" t="s">
        <v>5869</v>
      </c>
      <c r="B7267" s="157"/>
      <c r="C7267" s="187"/>
      <c r="D7267" s="129"/>
      <c r="E7267" s="129"/>
      <c r="F7267" s="188"/>
      <c r="G7267" s="137"/>
      <c r="H7267" s="188"/>
      <c r="I7267" s="161"/>
    </row>
    <row r="7268" spans="1:9">
      <c r="A7268" s="96" t="s">
        <v>5869</v>
      </c>
      <c r="B7268" s="157"/>
      <c r="C7268" s="187"/>
      <c r="D7268" s="129"/>
      <c r="E7268" s="129"/>
      <c r="F7268" s="188"/>
      <c r="G7268" s="137"/>
      <c r="H7268" s="188"/>
      <c r="I7268" s="161"/>
    </row>
    <row r="7269" spans="1:9">
      <c r="A7269" s="96" t="s">
        <v>5869</v>
      </c>
      <c r="B7269" s="157"/>
      <c r="C7269" s="187"/>
      <c r="D7269" s="129"/>
      <c r="E7269" s="129"/>
      <c r="F7269" s="188"/>
      <c r="G7269" s="137"/>
      <c r="H7269" s="188"/>
      <c r="I7269" s="161"/>
    </row>
    <row r="7270" spans="1:9">
      <c r="A7270" s="96" t="s">
        <v>5869</v>
      </c>
      <c r="B7270" s="157"/>
      <c r="C7270" s="187"/>
      <c r="D7270" s="129"/>
      <c r="E7270" s="129"/>
      <c r="F7270" s="188"/>
      <c r="G7270" s="137"/>
      <c r="H7270" s="188"/>
      <c r="I7270" s="161"/>
    </row>
    <row r="7271" spans="1:9">
      <c r="A7271" s="96" t="s">
        <v>5869</v>
      </c>
      <c r="B7271" s="157"/>
      <c r="C7271" s="187"/>
      <c r="D7271" s="129"/>
      <c r="E7271" s="129"/>
      <c r="F7271" s="188"/>
      <c r="G7271" s="137"/>
      <c r="H7271" s="188"/>
      <c r="I7271" s="161"/>
    </row>
    <row r="7272" spans="1:9">
      <c r="A7272" s="96" t="s">
        <v>5869</v>
      </c>
      <c r="B7272" s="157"/>
      <c r="C7272" s="187"/>
      <c r="D7272" s="129"/>
      <c r="E7272" s="129"/>
      <c r="F7272" s="188"/>
      <c r="G7272" s="137"/>
      <c r="H7272" s="188"/>
      <c r="I7272" s="161"/>
    </row>
    <row r="7273" spans="1:9">
      <c r="A7273" s="96" t="s">
        <v>5869</v>
      </c>
      <c r="B7273" s="157"/>
      <c r="C7273" s="187"/>
      <c r="D7273" s="129"/>
      <c r="E7273" s="129"/>
      <c r="F7273" s="188"/>
      <c r="G7273" s="137"/>
      <c r="H7273" s="188"/>
      <c r="I7273" s="161"/>
    </row>
    <row r="7274" spans="1:9">
      <c r="A7274" s="96" t="s">
        <v>5869</v>
      </c>
      <c r="B7274" s="157"/>
      <c r="C7274" s="187"/>
      <c r="D7274" s="129"/>
      <c r="E7274" s="129"/>
      <c r="F7274" s="188"/>
      <c r="G7274" s="137"/>
      <c r="H7274" s="188"/>
      <c r="I7274" s="161"/>
    </row>
    <row r="7275" spans="1:9">
      <c r="A7275" s="96" t="s">
        <v>5869</v>
      </c>
      <c r="B7275" s="157"/>
      <c r="C7275" s="187"/>
      <c r="D7275" s="129"/>
      <c r="E7275" s="129"/>
      <c r="F7275" s="188"/>
      <c r="G7275" s="137"/>
      <c r="H7275" s="188"/>
      <c r="I7275" s="161"/>
    </row>
    <row r="7276" spans="1:9">
      <c r="A7276" s="96" t="s">
        <v>5869</v>
      </c>
      <c r="B7276" s="157"/>
      <c r="C7276" s="187"/>
      <c r="D7276" s="129"/>
      <c r="E7276" s="129"/>
      <c r="F7276" s="188"/>
      <c r="G7276" s="137"/>
      <c r="H7276" s="188"/>
      <c r="I7276" s="161"/>
    </row>
    <row r="7277" spans="1:9">
      <c r="A7277" s="96" t="s">
        <v>5869</v>
      </c>
      <c r="B7277" s="157"/>
      <c r="C7277" s="187"/>
      <c r="D7277" s="129"/>
      <c r="E7277" s="129"/>
      <c r="F7277" s="188"/>
      <c r="G7277" s="137"/>
      <c r="H7277" s="188"/>
      <c r="I7277" s="161"/>
    </row>
    <row r="7278" spans="1:9">
      <c r="A7278" s="96" t="s">
        <v>5869</v>
      </c>
      <c r="B7278" s="157"/>
      <c r="C7278" s="187"/>
      <c r="D7278" s="129"/>
      <c r="E7278" s="129"/>
      <c r="F7278" s="188"/>
      <c r="G7278" s="137"/>
      <c r="H7278" s="188"/>
      <c r="I7278" s="161"/>
    </row>
    <row r="7279" spans="1:9">
      <c r="A7279" s="96" t="s">
        <v>5869</v>
      </c>
      <c r="B7279" s="157"/>
      <c r="C7279" s="187"/>
      <c r="D7279" s="129"/>
      <c r="E7279" s="129"/>
      <c r="F7279" s="188"/>
      <c r="G7279" s="137"/>
      <c r="H7279" s="188"/>
      <c r="I7279" s="161"/>
    </row>
    <row r="7280" spans="1:9">
      <c r="A7280" s="96" t="s">
        <v>5869</v>
      </c>
      <c r="B7280" s="157"/>
      <c r="C7280" s="187"/>
      <c r="D7280" s="129"/>
      <c r="E7280" s="129"/>
      <c r="F7280" s="188"/>
      <c r="G7280" s="137"/>
      <c r="H7280" s="188"/>
      <c r="I7280" s="161"/>
    </row>
    <row r="7281" spans="1:9">
      <c r="A7281" s="96" t="s">
        <v>5869</v>
      </c>
      <c r="B7281" s="157"/>
      <c r="C7281" s="187"/>
      <c r="D7281" s="129"/>
      <c r="E7281" s="129"/>
      <c r="F7281" s="188"/>
      <c r="G7281" s="137"/>
      <c r="H7281" s="188"/>
      <c r="I7281" s="161"/>
    </row>
    <row r="7282" spans="1:9">
      <c r="A7282" s="96" t="s">
        <v>5869</v>
      </c>
      <c r="B7282" s="157"/>
      <c r="C7282" s="187"/>
      <c r="D7282" s="129"/>
      <c r="E7282" s="129"/>
      <c r="F7282" s="188"/>
      <c r="G7282" s="137"/>
      <c r="H7282" s="188"/>
      <c r="I7282" s="161"/>
    </row>
    <row r="7283" spans="1:9">
      <c r="A7283" s="96" t="s">
        <v>5869</v>
      </c>
      <c r="B7283" s="157"/>
      <c r="C7283" s="187"/>
      <c r="D7283" s="129"/>
      <c r="E7283" s="129"/>
      <c r="F7283" s="188"/>
      <c r="G7283" s="137"/>
      <c r="H7283" s="188"/>
      <c r="I7283" s="161"/>
    </row>
    <row r="7284" spans="1:9">
      <c r="A7284" s="96" t="s">
        <v>5869</v>
      </c>
      <c r="B7284" s="157"/>
      <c r="C7284" s="187"/>
      <c r="D7284" s="129"/>
      <c r="E7284" s="129"/>
      <c r="F7284" s="188"/>
      <c r="G7284" s="137"/>
      <c r="H7284" s="188"/>
      <c r="I7284" s="161"/>
    </row>
    <row r="7285" spans="1:9">
      <c r="A7285" s="96" t="s">
        <v>5869</v>
      </c>
      <c r="B7285" s="157"/>
      <c r="C7285" s="187"/>
      <c r="D7285" s="129"/>
      <c r="E7285" s="129"/>
      <c r="F7285" s="188"/>
      <c r="G7285" s="137"/>
      <c r="H7285" s="188"/>
      <c r="I7285" s="161"/>
    </row>
    <row r="7286" spans="1:9">
      <c r="A7286" s="96" t="s">
        <v>5869</v>
      </c>
      <c r="B7286" s="157"/>
      <c r="C7286" s="187"/>
      <c r="D7286" s="129"/>
      <c r="E7286" s="129"/>
      <c r="F7286" s="188"/>
      <c r="G7286" s="137"/>
      <c r="H7286" s="188"/>
      <c r="I7286" s="161"/>
    </row>
    <row r="7287" spans="1:9">
      <c r="A7287" s="96" t="s">
        <v>5869</v>
      </c>
      <c r="B7287" s="157"/>
      <c r="C7287" s="187"/>
      <c r="D7287" s="129"/>
      <c r="E7287" s="129"/>
      <c r="F7287" s="188"/>
      <c r="G7287" s="137"/>
      <c r="H7287" s="188"/>
      <c r="I7287" s="161"/>
    </row>
    <row r="7288" spans="1:9">
      <c r="A7288" s="96" t="s">
        <v>5869</v>
      </c>
      <c r="B7288" s="157"/>
      <c r="C7288" s="187"/>
      <c r="D7288" s="129"/>
      <c r="E7288" s="129"/>
      <c r="F7288" s="188"/>
      <c r="G7288" s="137"/>
      <c r="H7288" s="188"/>
      <c r="I7288" s="161"/>
    </row>
    <row r="7289" spans="1:9">
      <c r="A7289" s="96" t="s">
        <v>5869</v>
      </c>
      <c r="B7289" s="157"/>
      <c r="C7289" s="187"/>
      <c r="D7289" s="129"/>
      <c r="E7289" s="129"/>
      <c r="F7289" s="188"/>
      <c r="G7289" s="137"/>
      <c r="H7289" s="188"/>
      <c r="I7289" s="161"/>
    </row>
    <row r="7290" spans="1:9">
      <c r="A7290" s="96" t="s">
        <v>5869</v>
      </c>
      <c r="B7290" s="157"/>
      <c r="C7290" s="187"/>
      <c r="D7290" s="129"/>
      <c r="E7290" s="129"/>
      <c r="F7290" s="188"/>
      <c r="G7290" s="137"/>
      <c r="H7290" s="188"/>
      <c r="I7290" s="161"/>
    </row>
    <row r="7291" spans="1:9">
      <c r="A7291" s="96" t="s">
        <v>5869</v>
      </c>
      <c r="B7291" s="157"/>
      <c r="C7291" s="187"/>
      <c r="D7291" s="129"/>
      <c r="E7291" s="129"/>
      <c r="F7291" s="188"/>
      <c r="G7291" s="137"/>
      <c r="H7291" s="188"/>
      <c r="I7291" s="161"/>
    </row>
    <row r="7292" spans="1:9">
      <c r="A7292" s="96" t="s">
        <v>5869</v>
      </c>
      <c r="B7292" s="157"/>
      <c r="C7292" s="187"/>
      <c r="D7292" s="129"/>
      <c r="E7292" s="129"/>
      <c r="F7292" s="188"/>
      <c r="G7292" s="137"/>
      <c r="H7292" s="188"/>
      <c r="I7292" s="161"/>
    </row>
    <row r="7293" spans="1:9">
      <c r="A7293" s="96" t="s">
        <v>5869</v>
      </c>
      <c r="B7293" s="157"/>
      <c r="C7293" s="187"/>
      <c r="D7293" s="129"/>
      <c r="E7293" s="129"/>
      <c r="F7293" s="188"/>
      <c r="G7293" s="137"/>
      <c r="H7293" s="188"/>
      <c r="I7293" s="161"/>
    </row>
    <row r="7294" spans="1:9">
      <c r="A7294" s="96" t="s">
        <v>5869</v>
      </c>
      <c r="B7294" s="157"/>
      <c r="C7294" s="187"/>
      <c r="D7294" s="129"/>
      <c r="E7294" s="129"/>
      <c r="F7294" s="188"/>
      <c r="G7294" s="137"/>
      <c r="H7294" s="188"/>
      <c r="I7294" s="161"/>
    </row>
    <row r="7295" spans="1:9">
      <c r="A7295" s="96" t="s">
        <v>5869</v>
      </c>
      <c r="B7295" s="157"/>
      <c r="C7295" s="187"/>
      <c r="D7295" s="129"/>
      <c r="E7295" s="129"/>
      <c r="F7295" s="188"/>
      <c r="G7295" s="137"/>
      <c r="H7295" s="188"/>
      <c r="I7295" s="161"/>
    </row>
    <row r="7296" spans="1:9">
      <c r="A7296" s="96" t="s">
        <v>5869</v>
      </c>
      <c r="B7296" s="157"/>
      <c r="C7296" s="187"/>
      <c r="D7296" s="129"/>
      <c r="E7296" s="129"/>
      <c r="F7296" s="188"/>
      <c r="G7296" s="137"/>
      <c r="H7296" s="188"/>
      <c r="I7296" s="161"/>
    </row>
    <row r="7297" spans="1:9">
      <c r="A7297" s="96" t="s">
        <v>5869</v>
      </c>
      <c r="B7297" s="157"/>
      <c r="C7297" s="187"/>
      <c r="D7297" s="129"/>
      <c r="E7297" s="129"/>
      <c r="F7297" s="188"/>
      <c r="G7297" s="137"/>
      <c r="H7297" s="188"/>
      <c r="I7297" s="161"/>
    </row>
    <row r="7298" spans="1:9">
      <c r="A7298" s="96" t="s">
        <v>5869</v>
      </c>
      <c r="B7298" s="157"/>
      <c r="C7298" s="187"/>
      <c r="D7298" s="129"/>
      <c r="E7298" s="129"/>
      <c r="F7298" s="188"/>
      <c r="G7298" s="137"/>
      <c r="H7298" s="188"/>
      <c r="I7298" s="161"/>
    </row>
    <row r="7299" spans="1:9">
      <c r="A7299" s="96" t="s">
        <v>5869</v>
      </c>
      <c r="B7299" s="157"/>
      <c r="C7299" s="187"/>
      <c r="D7299" s="129"/>
      <c r="E7299" s="129"/>
      <c r="F7299" s="188"/>
      <c r="G7299" s="137"/>
      <c r="H7299" s="188"/>
      <c r="I7299" s="161"/>
    </row>
    <row r="7300" spans="1:9">
      <c r="A7300" s="96" t="s">
        <v>5869</v>
      </c>
      <c r="B7300" s="157"/>
      <c r="C7300" s="187"/>
      <c r="D7300" s="129"/>
      <c r="E7300" s="129"/>
      <c r="F7300" s="188"/>
      <c r="G7300" s="137"/>
      <c r="H7300" s="188"/>
      <c r="I7300" s="161"/>
    </row>
    <row r="7301" spans="1:9">
      <c r="A7301" s="96" t="s">
        <v>5869</v>
      </c>
      <c r="B7301" s="157"/>
      <c r="C7301" s="187"/>
      <c r="D7301" s="129"/>
      <c r="E7301" s="129"/>
      <c r="F7301" s="188"/>
      <c r="G7301" s="137"/>
      <c r="H7301" s="188"/>
      <c r="I7301" s="161"/>
    </row>
    <row r="7302" spans="1:9">
      <c r="A7302" s="96" t="s">
        <v>5869</v>
      </c>
      <c r="B7302" s="157"/>
      <c r="C7302" s="187"/>
      <c r="D7302" s="129"/>
      <c r="E7302" s="129"/>
      <c r="F7302" s="188"/>
      <c r="G7302" s="137"/>
      <c r="H7302" s="188"/>
      <c r="I7302" s="161"/>
    </row>
    <row r="7303" spans="1:9">
      <c r="A7303" s="96" t="s">
        <v>5869</v>
      </c>
      <c r="B7303" s="157"/>
      <c r="C7303" s="187"/>
      <c r="D7303" s="129"/>
      <c r="E7303" s="129"/>
      <c r="F7303" s="188"/>
      <c r="G7303" s="137"/>
      <c r="H7303" s="188"/>
      <c r="I7303" s="161"/>
    </row>
    <row r="7304" spans="1:9">
      <c r="A7304" s="96" t="s">
        <v>5869</v>
      </c>
      <c r="B7304" s="157"/>
      <c r="C7304" s="187"/>
      <c r="D7304" s="129"/>
      <c r="E7304" s="129"/>
      <c r="F7304" s="188"/>
      <c r="G7304" s="137"/>
      <c r="H7304" s="188"/>
      <c r="I7304" s="161"/>
    </row>
    <row r="7305" spans="1:9">
      <c r="A7305" s="96" t="s">
        <v>5869</v>
      </c>
      <c r="B7305" s="157"/>
      <c r="C7305" s="187"/>
      <c r="D7305" s="129"/>
      <c r="E7305" s="129"/>
      <c r="F7305" s="188"/>
      <c r="G7305" s="137"/>
      <c r="H7305" s="188"/>
      <c r="I7305" s="161"/>
    </row>
    <row r="7306" spans="1:9">
      <c r="A7306" s="96" t="s">
        <v>5869</v>
      </c>
      <c r="B7306" s="157"/>
      <c r="C7306" s="187"/>
      <c r="D7306" s="129"/>
      <c r="E7306" s="129"/>
      <c r="F7306" s="188"/>
      <c r="G7306" s="137"/>
      <c r="H7306" s="188"/>
      <c r="I7306" s="161"/>
    </row>
    <row r="7307" spans="1:9">
      <c r="A7307" s="96" t="s">
        <v>5869</v>
      </c>
      <c r="B7307" s="157"/>
      <c r="C7307" s="187"/>
      <c r="D7307" s="129"/>
      <c r="E7307" s="129"/>
      <c r="F7307" s="188"/>
      <c r="G7307" s="137"/>
      <c r="H7307" s="188"/>
      <c r="I7307" s="161"/>
    </row>
    <row r="7308" spans="1:9">
      <c r="A7308" s="96" t="s">
        <v>5869</v>
      </c>
      <c r="B7308" s="157"/>
      <c r="C7308" s="187"/>
      <c r="D7308" s="129"/>
      <c r="E7308" s="129"/>
      <c r="F7308" s="188"/>
      <c r="G7308" s="137"/>
      <c r="H7308" s="188"/>
      <c r="I7308" s="161"/>
    </row>
    <row r="7309" spans="1:9">
      <c r="A7309" s="96" t="s">
        <v>5869</v>
      </c>
      <c r="B7309" s="157"/>
      <c r="C7309" s="187"/>
      <c r="D7309" s="129"/>
      <c r="E7309" s="129"/>
      <c r="F7309" s="188"/>
      <c r="G7309" s="137"/>
      <c r="H7309" s="188"/>
      <c r="I7309" s="161"/>
    </row>
    <row r="7310" spans="1:9">
      <c r="A7310" s="96" t="s">
        <v>5869</v>
      </c>
      <c r="B7310" s="157"/>
      <c r="C7310" s="187"/>
      <c r="D7310" s="129"/>
      <c r="E7310" s="129"/>
      <c r="F7310" s="188"/>
      <c r="G7310" s="137"/>
      <c r="H7310" s="188"/>
      <c r="I7310" s="161"/>
    </row>
    <row r="7311" spans="1:9">
      <c r="A7311" s="96" t="s">
        <v>5869</v>
      </c>
      <c r="B7311" s="157"/>
      <c r="C7311" s="187"/>
      <c r="D7311" s="129"/>
      <c r="E7311" s="129"/>
      <c r="F7311" s="188"/>
      <c r="G7311" s="137"/>
      <c r="H7311" s="188"/>
      <c r="I7311" s="161"/>
    </row>
    <row r="7312" spans="1:9">
      <c r="A7312" s="96" t="s">
        <v>5869</v>
      </c>
      <c r="B7312" s="157"/>
      <c r="C7312" s="187"/>
      <c r="D7312" s="129"/>
      <c r="E7312" s="129"/>
      <c r="F7312" s="188"/>
      <c r="G7312" s="137"/>
      <c r="H7312" s="188"/>
      <c r="I7312" s="161"/>
    </row>
    <row r="7313" spans="1:9">
      <c r="A7313" s="96" t="s">
        <v>5869</v>
      </c>
      <c r="B7313" s="157"/>
      <c r="C7313" s="187"/>
      <c r="D7313" s="129"/>
      <c r="E7313" s="129"/>
      <c r="F7313" s="188"/>
      <c r="G7313" s="137"/>
      <c r="H7313" s="188"/>
      <c r="I7313" s="161"/>
    </row>
    <row r="7314" spans="1:9">
      <c r="A7314" s="96" t="s">
        <v>5869</v>
      </c>
      <c r="B7314" s="157"/>
      <c r="C7314" s="187"/>
      <c r="D7314" s="129"/>
      <c r="E7314" s="129"/>
      <c r="F7314" s="188"/>
      <c r="G7314" s="137"/>
      <c r="H7314" s="188"/>
      <c r="I7314" s="161"/>
    </row>
    <row r="7315" spans="1:9">
      <c r="A7315" s="96" t="s">
        <v>5869</v>
      </c>
      <c r="B7315" s="157"/>
      <c r="C7315" s="187"/>
      <c r="D7315" s="129"/>
      <c r="E7315" s="129"/>
      <c r="F7315" s="188"/>
      <c r="G7315" s="137"/>
      <c r="H7315" s="188"/>
      <c r="I7315" s="161"/>
    </row>
    <row r="7316" spans="1:9">
      <c r="A7316" s="96" t="s">
        <v>5869</v>
      </c>
      <c r="B7316" s="157"/>
      <c r="C7316" s="187"/>
      <c r="D7316" s="129"/>
      <c r="E7316" s="129"/>
      <c r="F7316" s="188"/>
      <c r="G7316" s="137"/>
      <c r="H7316" s="188"/>
      <c r="I7316" s="161"/>
    </row>
    <row r="7317" spans="1:9">
      <c r="A7317" s="96" t="s">
        <v>5869</v>
      </c>
      <c r="B7317" s="157"/>
      <c r="C7317" s="187"/>
      <c r="D7317" s="129"/>
      <c r="E7317" s="129"/>
      <c r="F7317" s="188"/>
      <c r="G7317" s="137"/>
      <c r="H7317" s="188"/>
      <c r="I7317" s="161"/>
    </row>
    <row r="7318" spans="1:9">
      <c r="A7318" s="96" t="s">
        <v>5869</v>
      </c>
      <c r="B7318" s="157"/>
      <c r="C7318" s="187"/>
      <c r="D7318" s="129"/>
      <c r="E7318" s="129"/>
      <c r="F7318" s="188"/>
      <c r="G7318" s="137"/>
      <c r="H7318" s="188"/>
      <c r="I7318" s="161"/>
    </row>
    <row r="7319" spans="1:9">
      <c r="A7319" s="96" t="s">
        <v>5869</v>
      </c>
      <c r="B7319" s="157"/>
      <c r="C7319" s="187"/>
      <c r="D7319" s="129"/>
      <c r="E7319" s="129"/>
      <c r="F7319" s="188"/>
      <c r="G7319" s="137"/>
      <c r="H7319" s="188"/>
      <c r="I7319" s="161"/>
    </row>
    <row r="7320" spans="1:9">
      <c r="A7320" s="96" t="s">
        <v>5869</v>
      </c>
      <c r="B7320" s="157"/>
      <c r="C7320" s="187"/>
      <c r="D7320" s="129"/>
      <c r="E7320" s="129"/>
      <c r="F7320" s="188"/>
      <c r="G7320" s="137"/>
      <c r="H7320" s="188"/>
      <c r="I7320" s="161"/>
    </row>
    <row r="7321" spans="1:9">
      <c r="A7321" s="96" t="s">
        <v>5869</v>
      </c>
      <c r="B7321" s="157"/>
      <c r="C7321" s="187"/>
      <c r="D7321" s="129"/>
      <c r="E7321" s="129"/>
      <c r="F7321" s="188"/>
      <c r="G7321" s="137"/>
      <c r="H7321" s="188"/>
      <c r="I7321" s="161"/>
    </row>
    <row r="7322" spans="1:9">
      <c r="A7322" s="96" t="s">
        <v>5869</v>
      </c>
      <c r="B7322" s="157"/>
      <c r="C7322" s="187"/>
      <c r="D7322" s="129"/>
      <c r="E7322" s="129"/>
      <c r="F7322" s="188"/>
      <c r="G7322" s="137"/>
      <c r="H7322" s="188"/>
      <c r="I7322" s="161"/>
    </row>
    <row r="7323" spans="1:9">
      <c r="A7323" s="96" t="s">
        <v>5869</v>
      </c>
      <c r="B7323" s="157"/>
      <c r="C7323" s="187"/>
      <c r="D7323" s="129"/>
      <c r="E7323" s="129"/>
      <c r="F7323" s="188"/>
      <c r="G7323" s="137"/>
      <c r="H7323" s="188"/>
      <c r="I7323" s="161"/>
    </row>
    <row r="7324" spans="1:9">
      <c r="A7324" s="96" t="s">
        <v>5869</v>
      </c>
      <c r="B7324" s="157"/>
      <c r="C7324" s="187"/>
      <c r="D7324" s="129"/>
      <c r="E7324" s="129"/>
      <c r="F7324" s="188"/>
      <c r="G7324" s="137"/>
      <c r="H7324" s="188"/>
      <c r="I7324" s="161"/>
    </row>
    <row r="7325" spans="1:9">
      <c r="A7325" s="96" t="s">
        <v>5869</v>
      </c>
      <c r="B7325" s="157"/>
      <c r="C7325" s="187"/>
      <c r="D7325" s="129"/>
      <c r="E7325" s="129"/>
      <c r="F7325" s="188"/>
      <c r="G7325" s="137"/>
      <c r="H7325" s="188"/>
      <c r="I7325" s="161"/>
    </row>
    <row r="7326" spans="1:9">
      <c r="A7326" s="96" t="s">
        <v>5869</v>
      </c>
      <c r="B7326" s="157"/>
      <c r="C7326" s="187"/>
      <c r="D7326" s="129"/>
      <c r="E7326" s="129"/>
      <c r="F7326" s="188"/>
      <c r="G7326" s="137"/>
      <c r="H7326" s="188"/>
      <c r="I7326" s="161"/>
    </row>
    <row r="7327" spans="1:9">
      <c r="A7327" s="96" t="s">
        <v>5869</v>
      </c>
      <c r="B7327" s="157"/>
      <c r="C7327" s="187"/>
      <c r="D7327" s="129"/>
      <c r="E7327" s="129"/>
      <c r="F7327" s="188"/>
      <c r="G7327" s="137"/>
      <c r="H7327" s="188"/>
      <c r="I7327" s="161"/>
    </row>
    <row r="7328" spans="1:9">
      <c r="A7328" s="96" t="s">
        <v>5869</v>
      </c>
      <c r="B7328" s="157"/>
      <c r="C7328" s="187"/>
      <c r="D7328" s="129"/>
      <c r="E7328" s="129"/>
      <c r="F7328" s="188"/>
      <c r="G7328" s="137"/>
      <c r="H7328" s="188"/>
      <c r="I7328" s="161"/>
    </row>
    <row r="7329" spans="1:9">
      <c r="A7329" s="96" t="s">
        <v>5869</v>
      </c>
      <c r="B7329" s="157"/>
      <c r="C7329" s="187"/>
      <c r="D7329" s="129"/>
      <c r="E7329" s="129"/>
      <c r="F7329" s="188"/>
      <c r="G7329" s="137"/>
      <c r="H7329" s="188"/>
      <c r="I7329" s="161"/>
    </row>
    <row r="7330" spans="1:9">
      <c r="A7330" s="96" t="s">
        <v>5869</v>
      </c>
      <c r="B7330" s="157"/>
      <c r="C7330" s="187"/>
      <c r="D7330" s="129"/>
      <c r="E7330" s="129"/>
      <c r="F7330" s="188"/>
      <c r="G7330" s="137"/>
      <c r="H7330" s="188"/>
      <c r="I7330" s="161"/>
    </row>
    <row r="7331" spans="1:9">
      <c r="A7331" s="96" t="s">
        <v>5869</v>
      </c>
      <c r="B7331" s="157"/>
      <c r="C7331" s="187"/>
      <c r="D7331" s="129"/>
      <c r="E7331" s="129"/>
      <c r="F7331" s="188"/>
      <c r="G7331" s="137"/>
      <c r="H7331" s="188"/>
      <c r="I7331" s="161"/>
    </row>
    <row r="7332" spans="1:9">
      <c r="A7332" s="96" t="s">
        <v>5869</v>
      </c>
      <c r="B7332" s="157"/>
      <c r="C7332" s="187"/>
      <c r="D7332" s="129"/>
      <c r="E7332" s="129"/>
      <c r="F7332" s="188"/>
      <c r="G7332" s="137"/>
      <c r="H7332" s="188"/>
      <c r="I7332" s="161"/>
    </row>
    <row r="7333" spans="1:9">
      <c r="A7333" s="96" t="s">
        <v>5869</v>
      </c>
      <c r="B7333" s="157"/>
      <c r="C7333" s="187"/>
      <c r="D7333" s="129"/>
      <c r="E7333" s="129"/>
      <c r="F7333" s="188"/>
      <c r="G7333" s="137"/>
      <c r="H7333" s="188"/>
      <c r="I7333" s="161"/>
    </row>
    <row r="7334" spans="1:9">
      <c r="A7334" s="96" t="s">
        <v>5869</v>
      </c>
      <c r="B7334" s="157"/>
      <c r="C7334" s="187"/>
      <c r="D7334" s="129"/>
      <c r="E7334" s="129"/>
      <c r="F7334" s="188"/>
      <c r="G7334" s="137"/>
      <c r="H7334" s="188"/>
      <c r="I7334" s="161"/>
    </row>
    <row r="7335" spans="1:9">
      <c r="A7335" s="96" t="s">
        <v>5869</v>
      </c>
      <c r="B7335" s="157"/>
      <c r="C7335" s="187"/>
      <c r="D7335" s="129"/>
      <c r="E7335" s="129"/>
      <c r="F7335" s="188"/>
      <c r="G7335" s="137"/>
      <c r="H7335" s="188"/>
      <c r="I7335" s="161"/>
    </row>
    <row r="7336" spans="1:9">
      <c r="A7336" s="96" t="s">
        <v>5869</v>
      </c>
      <c r="B7336" s="157"/>
      <c r="C7336" s="187"/>
      <c r="D7336" s="129"/>
      <c r="E7336" s="129"/>
      <c r="F7336" s="188"/>
      <c r="G7336" s="137"/>
      <c r="H7336" s="188"/>
      <c r="I7336" s="161"/>
    </row>
    <row r="7337" spans="1:9">
      <c r="A7337" s="96" t="s">
        <v>5869</v>
      </c>
      <c r="B7337" s="157"/>
      <c r="C7337" s="187"/>
      <c r="D7337" s="129"/>
      <c r="E7337" s="129"/>
      <c r="F7337" s="188"/>
      <c r="G7337" s="137"/>
      <c r="H7337" s="188"/>
      <c r="I7337" s="161"/>
    </row>
    <row r="7338" spans="1:9">
      <c r="A7338" s="96" t="s">
        <v>5869</v>
      </c>
      <c r="B7338" s="157"/>
      <c r="C7338" s="187"/>
      <c r="D7338" s="129"/>
      <c r="E7338" s="129"/>
      <c r="F7338" s="188"/>
      <c r="G7338" s="137"/>
      <c r="H7338" s="188"/>
      <c r="I7338" s="161"/>
    </row>
    <row r="7339" spans="1:9">
      <c r="A7339" s="96" t="s">
        <v>5869</v>
      </c>
      <c r="B7339" s="157"/>
      <c r="C7339" s="187"/>
      <c r="D7339" s="129"/>
      <c r="E7339" s="129"/>
      <c r="F7339" s="188"/>
      <c r="G7339" s="137"/>
      <c r="H7339" s="188"/>
      <c r="I7339" s="161"/>
    </row>
    <row r="7340" spans="1:9">
      <c r="A7340" s="96" t="s">
        <v>5869</v>
      </c>
      <c r="B7340" s="157"/>
      <c r="C7340" s="187"/>
      <c r="D7340" s="129"/>
      <c r="E7340" s="129"/>
      <c r="F7340" s="188"/>
      <c r="G7340" s="137"/>
      <c r="H7340" s="188"/>
      <c r="I7340" s="161"/>
    </row>
    <row r="7341" spans="1:9">
      <c r="A7341" s="96" t="s">
        <v>5869</v>
      </c>
      <c r="B7341" s="157"/>
      <c r="C7341" s="187"/>
      <c r="D7341" s="129"/>
      <c r="E7341" s="129"/>
      <c r="F7341" s="188"/>
      <c r="G7341" s="137"/>
      <c r="H7341" s="188"/>
      <c r="I7341" s="161"/>
    </row>
    <row r="7342" spans="1:9">
      <c r="A7342" s="96" t="s">
        <v>5869</v>
      </c>
      <c r="B7342" s="157"/>
      <c r="C7342" s="187"/>
      <c r="D7342" s="129"/>
      <c r="E7342" s="129"/>
      <c r="F7342" s="188"/>
      <c r="G7342" s="137"/>
      <c r="H7342" s="188"/>
      <c r="I7342" s="161"/>
    </row>
    <row r="7343" spans="1:9">
      <c r="A7343" s="96" t="s">
        <v>5869</v>
      </c>
      <c r="B7343" s="157"/>
      <c r="C7343" s="187"/>
      <c r="D7343" s="129"/>
      <c r="E7343" s="129"/>
      <c r="F7343" s="188"/>
      <c r="G7343" s="137"/>
      <c r="H7343" s="188"/>
      <c r="I7343" s="161"/>
    </row>
    <row r="7344" spans="1:9">
      <c r="A7344" s="96" t="s">
        <v>5869</v>
      </c>
      <c r="B7344" s="157"/>
      <c r="C7344" s="187"/>
      <c r="D7344" s="129"/>
      <c r="E7344" s="129"/>
      <c r="F7344" s="188"/>
      <c r="G7344" s="137"/>
      <c r="H7344" s="188"/>
      <c r="I7344" s="161"/>
    </row>
    <row r="7345" spans="1:9">
      <c r="A7345" s="96" t="s">
        <v>5869</v>
      </c>
      <c r="B7345" s="157"/>
      <c r="C7345" s="187"/>
      <c r="D7345" s="129"/>
      <c r="E7345" s="129"/>
      <c r="F7345" s="188"/>
      <c r="G7345" s="137"/>
      <c r="H7345" s="188"/>
      <c r="I7345" s="161"/>
    </row>
    <row r="7346" spans="1:9">
      <c r="A7346" s="96" t="s">
        <v>5869</v>
      </c>
      <c r="B7346" s="157"/>
      <c r="C7346" s="187"/>
      <c r="D7346" s="129"/>
      <c r="E7346" s="129"/>
      <c r="F7346" s="188"/>
      <c r="G7346" s="137"/>
      <c r="H7346" s="188"/>
      <c r="I7346" s="161"/>
    </row>
    <row r="7347" spans="1:9">
      <c r="A7347" s="96" t="s">
        <v>5869</v>
      </c>
      <c r="B7347" s="157"/>
      <c r="C7347" s="187"/>
      <c r="D7347" s="129"/>
      <c r="E7347" s="129"/>
      <c r="F7347" s="188"/>
      <c r="G7347" s="137"/>
      <c r="H7347" s="188"/>
      <c r="I7347" s="161"/>
    </row>
    <row r="7348" spans="1:9">
      <c r="A7348" s="96" t="s">
        <v>5869</v>
      </c>
      <c r="B7348" s="157"/>
      <c r="C7348" s="187"/>
      <c r="D7348" s="129"/>
      <c r="E7348" s="129"/>
      <c r="F7348" s="188"/>
      <c r="G7348" s="137"/>
      <c r="H7348" s="188"/>
      <c r="I7348" s="161"/>
    </row>
    <row r="7349" spans="1:9">
      <c r="A7349" s="96" t="s">
        <v>5869</v>
      </c>
      <c r="B7349" s="157"/>
      <c r="C7349" s="187"/>
      <c r="D7349" s="129"/>
      <c r="E7349" s="129"/>
      <c r="F7349" s="188"/>
      <c r="G7349" s="137"/>
      <c r="H7349" s="188"/>
      <c r="I7349" s="161"/>
    </row>
    <row r="7350" spans="1:9">
      <c r="A7350" s="96" t="s">
        <v>5869</v>
      </c>
      <c r="B7350" s="157"/>
      <c r="C7350" s="187"/>
      <c r="D7350" s="129"/>
      <c r="E7350" s="129"/>
      <c r="F7350" s="188"/>
      <c r="G7350" s="137"/>
      <c r="H7350" s="188"/>
      <c r="I7350" s="161"/>
    </row>
    <row r="7351" spans="1:9">
      <c r="A7351" s="96" t="s">
        <v>5869</v>
      </c>
      <c r="B7351" s="157"/>
      <c r="C7351" s="187"/>
      <c r="D7351" s="129"/>
      <c r="E7351" s="129"/>
      <c r="F7351" s="188"/>
      <c r="G7351" s="137"/>
      <c r="H7351" s="188"/>
      <c r="I7351" s="161"/>
    </row>
    <row r="7352" spans="1:9">
      <c r="A7352" s="96" t="s">
        <v>5869</v>
      </c>
      <c r="B7352" s="157"/>
      <c r="C7352" s="187"/>
      <c r="D7352" s="129"/>
      <c r="E7352" s="129"/>
      <c r="F7352" s="188"/>
      <c r="G7352" s="137"/>
      <c r="H7352" s="188"/>
      <c r="I7352" s="161"/>
    </row>
    <row r="7353" spans="1:9">
      <c r="A7353" s="96" t="s">
        <v>5869</v>
      </c>
      <c r="B7353" s="157"/>
      <c r="C7353" s="187"/>
      <c r="D7353" s="129"/>
      <c r="E7353" s="129"/>
      <c r="F7353" s="188"/>
      <c r="G7353" s="137"/>
      <c r="H7353" s="188"/>
      <c r="I7353" s="161"/>
    </row>
    <row r="7354" spans="1:9">
      <c r="A7354" s="96" t="s">
        <v>5869</v>
      </c>
      <c r="B7354" s="157"/>
      <c r="C7354" s="187"/>
      <c r="D7354" s="129"/>
      <c r="E7354" s="129"/>
      <c r="F7354" s="188"/>
      <c r="G7354" s="137"/>
      <c r="H7354" s="188"/>
      <c r="I7354" s="161"/>
    </row>
    <row r="7355" spans="1:9">
      <c r="A7355" s="96" t="s">
        <v>5869</v>
      </c>
      <c r="B7355" s="157"/>
      <c r="C7355" s="187"/>
      <c r="D7355" s="129"/>
      <c r="E7355" s="129"/>
      <c r="F7355" s="188"/>
      <c r="G7355" s="137"/>
      <c r="H7355" s="188"/>
      <c r="I7355" s="161"/>
    </row>
    <row r="7356" spans="1:9">
      <c r="A7356" s="96" t="s">
        <v>5869</v>
      </c>
      <c r="B7356" s="157"/>
      <c r="C7356" s="187"/>
      <c r="D7356" s="129"/>
      <c r="E7356" s="129"/>
      <c r="F7356" s="188"/>
      <c r="G7356" s="137"/>
      <c r="H7356" s="188"/>
      <c r="I7356" s="161"/>
    </row>
    <row r="7357" spans="1:9">
      <c r="A7357" s="96" t="s">
        <v>5869</v>
      </c>
      <c r="B7357" s="157"/>
      <c r="C7357" s="187"/>
      <c r="D7357" s="129"/>
      <c r="E7357" s="129"/>
      <c r="F7357" s="188"/>
      <c r="G7357" s="137"/>
      <c r="H7357" s="188"/>
      <c r="I7357" s="161"/>
    </row>
    <row r="7358" spans="1:9">
      <c r="A7358" s="96" t="s">
        <v>5869</v>
      </c>
      <c r="B7358" s="157"/>
      <c r="C7358" s="187"/>
      <c r="D7358" s="129"/>
      <c r="E7358" s="129"/>
      <c r="F7358" s="188"/>
      <c r="G7358" s="137"/>
      <c r="H7358" s="188"/>
      <c r="I7358" s="161"/>
    </row>
    <row r="7359" spans="1:9">
      <c r="A7359" s="96" t="s">
        <v>5869</v>
      </c>
      <c r="B7359" s="157"/>
      <c r="C7359" s="187"/>
      <c r="D7359" s="129"/>
      <c r="E7359" s="129"/>
      <c r="F7359" s="188"/>
      <c r="G7359" s="137"/>
      <c r="H7359" s="188"/>
      <c r="I7359" s="161"/>
    </row>
    <row r="7360" spans="1:9">
      <c r="A7360" s="96" t="s">
        <v>5869</v>
      </c>
      <c r="B7360" s="157"/>
      <c r="C7360" s="187"/>
      <c r="D7360" s="129"/>
      <c r="E7360" s="129"/>
      <c r="F7360" s="188"/>
      <c r="G7360" s="137"/>
      <c r="H7360" s="188"/>
      <c r="I7360" s="161"/>
    </row>
    <row r="7361" spans="1:9">
      <c r="A7361" s="96" t="s">
        <v>5869</v>
      </c>
      <c r="B7361" s="157"/>
      <c r="C7361" s="187"/>
      <c r="D7361" s="129"/>
      <c r="E7361" s="129"/>
      <c r="F7361" s="188"/>
      <c r="G7361" s="137"/>
      <c r="H7361" s="188"/>
      <c r="I7361" s="161"/>
    </row>
    <row r="7362" spans="1:9">
      <c r="A7362" s="96" t="s">
        <v>5869</v>
      </c>
      <c r="B7362" s="157"/>
      <c r="C7362" s="187"/>
      <c r="D7362" s="129"/>
      <c r="E7362" s="129"/>
      <c r="F7362" s="188"/>
      <c r="G7362" s="137"/>
      <c r="H7362" s="188"/>
      <c r="I7362" s="161"/>
    </row>
    <row r="7363" spans="1:9">
      <c r="A7363" s="96" t="s">
        <v>5869</v>
      </c>
      <c r="B7363" s="157"/>
      <c r="C7363" s="187"/>
      <c r="D7363" s="129"/>
      <c r="E7363" s="129"/>
      <c r="F7363" s="188"/>
      <c r="G7363" s="137"/>
      <c r="H7363" s="188"/>
      <c r="I7363" s="161"/>
    </row>
    <row r="7364" spans="1:9">
      <c r="A7364" s="96" t="s">
        <v>5869</v>
      </c>
      <c r="B7364" s="157"/>
      <c r="C7364" s="187"/>
      <c r="D7364" s="129"/>
      <c r="E7364" s="129"/>
      <c r="F7364" s="188"/>
      <c r="G7364" s="137"/>
      <c r="H7364" s="188"/>
      <c r="I7364" s="161"/>
    </row>
    <row r="7365" spans="1:9">
      <c r="A7365" s="96" t="s">
        <v>5869</v>
      </c>
      <c r="B7365" s="157"/>
      <c r="C7365" s="187"/>
      <c r="D7365" s="129"/>
      <c r="E7365" s="129"/>
      <c r="F7365" s="188"/>
      <c r="G7365" s="137"/>
      <c r="H7365" s="188"/>
      <c r="I7365" s="161"/>
    </row>
    <row r="7366" spans="1:9">
      <c r="A7366" s="96" t="s">
        <v>5869</v>
      </c>
      <c r="B7366" s="157"/>
      <c r="C7366" s="187"/>
      <c r="D7366" s="129"/>
      <c r="E7366" s="129"/>
      <c r="F7366" s="188"/>
      <c r="G7366" s="137"/>
      <c r="H7366" s="188"/>
      <c r="I7366" s="161"/>
    </row>
    <row r="7367" spans="1:9">
      <c r="A7367" s="96" t="s">
        <v>5869</v>
      </c>
      <c r="B7367" s="157"/>
      <c r="C7367" s="187"/>
      <c r="D7367" s="129"/>
      <c r="E7367" s="129"/>
      <c r="F7367" s="188"/>
      <c r="G7367" s="137"/>
      <c r="H7367" s="188"/>
      <c r="I7367" s="161"/>
    </row>
    <row r="7368" spans="1:9">
      <c r="A7368" s="96" t="s">
        <v>5869</v>
      </c>
      <c r="B7368" s="157"/>
      <c r="C7368" s="187"/>
      <c r="D7368" s="129"/>
      <c r="E7368" s="129"/>
      <c r="F7368" s="188"/>
      <c r="G7368" s="137"/>
      <c r="H7368" s="188"/>
      <c r="I7368" s="161"/>
    </row>
    <row r="7369" spans="1:9">
      <c r="A7369" s="96" t="s">
        <v>5869</v>
      </c>
      <c r="B7369" s="157"/>
      <c r="C7369" s="187"/>
      <c r="D7369" s="129"/>
      <c r="E7369" s="129"/>
      <c r="F7369" s="188"/>
      <c r="G7369" s="137"/>
      <c r="H7369" s="188"/>
      <c r="I7369" s="161"/>
    </row>
    <row r="7370" spans="1:9">
      <c r="A7370" s="96" t="s">
        <v>5869</v>
      </c>
      <c r="B7370" s="157"/>
      <c r="C7370" s="187"/>
      <c r="D7370" s="129"/>
      <c r="E7370" s="129"/>
      <c r="F7370" s="188"/>
      <c r="G7370" s="137"/>
      <c r="H7370" s="188"/>
      <c r="I7370" s="161"/>
    </row>
    <row r="7371" spans="1:9">
      <c r="A7371" s="96" t="s">
        <v>5869</v>
      </c>
      <c r="B7371" s="157"/>
      <c r="C7371" s="187"/>
      <c r="D7371" s="129"/>
      <c r="E7371" s="129"/>
      <c r="F7371" s="188"/>
      <c r="G7371" s="137"/>
      <c r="H7371" s="188"/>
      <c r="I7371" s="161"/>
    </row>
    <row r="7372" spans="1:9">
      <c r="A7372" s="96" t="s">
        <v>5869</v>
      </c>
      <c r="B7372" s="157"/>
      <c r="C7372" s="187"/>
      <c r="D7372" s="129"/>
      <c r="E7372" s="129"/>
      <c r="F7372" s="188"/>
      <c r="G7372" s="137"/>
      <c r="H7372" s="188"/>
      <c r="I7372" s="161"/>
    </row>
    <row r="7373" spans="1:9">
      <c r="A7373" s="96" t="s">
        <v>5869</v>
      </c>
      <c r="B7373" s="157"/>
      <c r="C7373" s="187"/>
      <c r="D7373" s="129"/>
      <c r="E7373" s="129"/>
      <c r="F7373" s="188"/>
      <c r="G7373" s="137"/>
      <c r="H7373" s="188"/>
      <c r="I7373" s="161"/>
    </row>
    <row r="7374" spans="1:9">
      <c r="A7374" s="96" t="s">
        <v>5869</v>
      </c>
      <c r="B7374" s="157"/>
      <c r="C7374" s="187"/>
      <c r="D7374" s="129"/>
      <c r="E7374" s="129"/>
      <c r="F7374" s="188"/>
      <c r="G7374" s="137"/>
      <c r="H7374" s="188"/>
      <c r="I7374" s="161"/>
    </row>
    <row r="7375" spans="1:9">
      <c r="A7375" s="96" t="s">
        <v>5869</v>
      </c>
      <c r="B7375" s="157"/>
      <c r="C7375" s="187"/>
      <c r="D7375" s="129"/>
      <c r="E7375" s="129"/>
      <c r="F7375" s="188"/>
      <c r="G7375" s="137"/>
      <c r="H7375" s="188"/>
      <c r="I7375" s="161"/>
    </row>
    <row r="7376" spans="1:9">
      <c r="A7376" s="96" t="s">
        <v>5869</v>
      </c>
      <c r="B7376" s="157"/>
      <c r="C7376" s="187"/>
      <c r="D7376" s="129"/>
      <c r="E7376" s="129"/>
      <c r="F7376" s="188"/>
      <c r="G7376" s="137"/>
      <c r="H7376" s="188"/>
      <c r="I7376" s="161"/>
    </row>
    <row r="7377" spans="1:9">
      <c r="A7377" s="96" t="s">
        <v>5869</v>
      </c>
      <c r="B7377" s="157"/>
      <c r="C7377" s="187"/>
      <c r="D7377" s="129"/>
      <c r="E7377" s="129"/>
      <c r="F7377" s="188"/>
      <c r="G7377" s="137"/>
      <c r="H7377" s="188"/>
      <c r="I7377" s="161"/>
    </row>
    <row r="7378" spans="1:9">
      <c r="A7378" s="96" t="s">
        <v>5869</v>
      </c>
      <c r="B7378" s="157"/>
      <c r="C7378" s="187"/>
      <c r="D7378" s="129"/>
      <c r="E7378" s="129"/>
      <c r="F7378" s="188"/>
      <c r="G7378" s="137"/>
      <c r="H7378" s="188"/>
      <c r="I7378" s="161"/>
    </row>
    <row r="7379" spans="1:9">
      <c r="A7379" s="96" t="s">
        <v>5869</v>
      </c>
      <c r="B7379" s="157"/>
      <c r="C7379" s="187"/>
      <c r="D7379" s="129"/>
      <c r="E7379" s="129"/>
      <c r="F7379" s="188"/>
      <c r="G7379" s="137"/>
      <c r="H7379" s="188"/>
      <c r="I7379" s="161"/>
    </row>
    <row r="7380" spans="1:9">
      <c r="A7380" s="96" t="s">
        <v>5869</v>
      </c>
      <c r="B7380" s="157"/>
      <c r="C7380" s="187"/>
      <c r="D7380" s="129"/>
      <c r="E7380" s="129"/>
      <c r="F7380" s="188"/>
      <c r="G7380" s="137"/>
      <c r="H7380" s="188"/>
      <c r="I7380" s="161"/>
    </row>
    <row r="7381" spans="1:9">
      <c r="A7381" s="96" t="s">
        <v>5869</v>
      </c>
      <c r="B7381" s="157"/>
      <c r="C7381" s="187"/>
      <c r="D7381" s="129"/>
      <c r="E7381" s="129"/>
      <c r="F7381" s="188"/>
      <c r="G7381" s="137"/>
      <c r="H7381" s="188"/>
      <c r="I7381" s="161"/>
    </row>
    <row r="7382" spans="1:9">
      <c r="A7382" s="96" t="s">
        <v>5869</v>
      </c>
      <c r="B7382" s="157"/>
      <c r="C7382" s="187"/>
      <c r="D7382" s="129"/>
      <c r="E7382" s="129"/>
      <c r="F7382" s="188"/>
      <c r="G7382" s="137"/>
      <c r="H7382" s="188"/>
      <c r="I7382" s="161"/>
    </row>
    <row r="7383" spans="1:9">
      <c r="A7383" s="96" t="s">
        <v>5869</v>
      </c>
      <c r="B7383" s="157"/>
      <c r="C7383" s="187"/>
      <c r="D7383" s="129"/>
      <c r="E7383" s="129"/>
      <c r="F7383" s="188"/>
      <c r="G7383" s="137"/>
      <c r="H7383" s="188"/>
      <c r="I7383" s="161"/>
    </row>
    <row r="7384" spans="1:9">
      <c r="A7384" s="96" t="s">
        <v>5869</v>
      </c>
      <c r="B7384" s="157"/>
      <c r="C7384" s="187"/>
      <c r="D7384" s="129"/>
      <c r="E7384" s="129"/>
      <c r="F7384" s="188"/>
      <c r="G7384" s="137"/>
      <c r="H7384" s="188"/>
      <c r="I7384" s="161"/>
    </row>
    <row r="7385" spans="1:9">
      <c r="A7385" s="96" t="s">
        <v>5869</v>
      </c>
      <c r="B7385" s="157"/>
      <c r="C7385" s="187"/>
      <c r="D7385" s="129"/>
      <c r="E7385" s="129"/>
      <c r="F7385" s="188"/>
      <c r="G7385" s="137"/>
      <c r="H7385" s="188"/>
      <c r="I7385" s="161"/>
    </row>
    <row r="7386" spans="1:9">
      <c r="A7386" s="96" t="s">
        <v>5869</v>
      </c>
      <c r="B7386" s="157"/>
      <c r="C7386" s="187"/>
      <c r="D7386" s="129"/>
      <c r="E7386" s="129"/>
      <c r="F7386" s="188"/>
      <c r="G7386" s="137"/>
      <c r="H7386" s="188"/>
      <c r="I7386" s="161"/>
    </row>
    <row r="7387" spans="1:9">
      <c r="A7387" s="96" t="s">
        <v>5869</v>
      </c>
      <c r="B7387" s="157"/>
      <c r="C7387" s="187"/>
      <c r="D7387" s="129"/>
      <c r="E7387" s="129"/>
      <c r="F7387" s="188"/>
      <c r="G7387" s="137"/>
      <c r="H7387" s="188"/>
      <c r="I7387" s="161"/>
    </row>
    <row r="7388" spans="1:9">
      <c r="A7388" s="96" t="s">
        <v>5869</v>
      </c>
      <c r="B7388" s="157"/>
      <c r="C7388" s="187"/>
      <c r="D7388" s="129"/>
      <c r="E7388" s="129"/>
      <c r="F7388" s="188"/>
      <c r="G7388" s="137"/>
      <c r="H7388" s="188"/>
      <c r="I7388" s="161"/>
    </row>
    <row r="7389" spans="1:9">
      <c r="A7389" s="96" t="s">
        <v>5869</v>
      </c>
      <c r="B7389" s="157"/>
      <c r="C7389" s="187"/>
      <c r="D7389" s="129"/>
      <c r="E7389" s="129"/>
      <c r="F7389" s="188"/>
      <c r="G7389" s="137"/>
      <c r="H7389" s="188"/>
      <c r="I7389" s="161"/>
    </row>
    <row r="7390" spans="1:9">
      <c r="A7390" s="96" t="s">
        <v>5869</v>
      </c>
      <c r="B7390" s="157"/>
      <c r="C7390" s="187"/>
      <c r="D7390" s="129"/>
      <c r="E7390" s="129"/>
      <c r="F7390" s="188"/>
      <c r="G7390" s="137"/>
      <c r="H7390" s="188"/>
      <c r="I7390" s="161"/>
    </row>
    <row r="7391" spans="1:9">
      <c r="A7391" s="96" t="s">
        <v>5869</v>
      </c>
      <c r="B7391" s="157"/>
      <c r="C7391" s="187"/>
      <c r="D7391" s="129"/>
      <c r="E7391" s="129"/>
      <c r="F7391" s="188"/>
      <c r="G7391" s="137"/>
      <c r="H7391" s="188"/>
      <c r="I7391" s="161"/>
    </row>
    <row r="7392" spans="1:9">
      <c r="A7392" s="96" t="s">
        <v>5869</v>
      </c>
      <c r="B7392" s="157"/>
      <c r="C7392" s="187"/>
      <c r="D7392" s="129"/>
      <c r="E7392" s="129"/>
      <c r="F7392" s="188"/>
      <c r="G7392" s="137"/>
      <c r="H7392" s="188"/>
      <c r="I7392" s="161"/>
    </row>
    <row r="7393" spans="1:9">
      <c r="A7393" s="96" t="s">
        <v>5869</v>
      </c>
      <c r="B7393" s="157"/>
      <c r="C7393" s="187"/>
      <c r="D7393" s="129"/>
      <c r="E7393" s="129"/>
      <c r="F7393" s="188"/>
      <c r="G7393" s="137"/>
      <c r="H7393" s="188"/>
      <c r="I7393" s="161"/>
    </row>
    <row r="7394" spans="1:9">
      <c r="A7394" s="96" t="s">
        <v>5869</v>
      </c>
      <c r="B7394" s="157"/>
      <c r="C7394" s="187"/>
      <c r="D7394" s="129"/>
      <c r="E7394" s="129"/>
      <c r="F7394" s="188"/>
      <c r="G7394" s="137"/>
      <c r="H7394" s="188"/>
      <c r="I7394" s="161"/>
    </row>
    <row r="7395" spans="1:9">
      <c r="A7395" s="96" t="s">
        <v>5869</v>
      </c>
      <c r="B7395" s="157"/>
      <c r="C7395" s="187"/>
      <c r="D7395" s="129"/>
      <c r="E7395" s="129"/>
      <c r="F7395" s="188"/>
      <c r="G7395" s="137"/>
      <c r="H7395" s="188"/>
      <c r="I7395" s="161"/>
    </row>
    <row r="7396" spans="1:9">
      <c r="A7396" s="96" t="s">
        <v>5869</v>
      </c>
      <c r="B7396" s="157"/>
      <c r="C7396" s="187"/>
      <c r="D7396" s="129"/>
      <c r="E7396" s="129"/>
      <c r="F7396" s="188"/>
      <c r="G7396" s="137"/>
      <c r="H7396" s="188"/>
      <c r="I7396" s="161"/>
    </row>
    <row r="7397" spans="1:9">
      <c r="A7397" s="96" t="s">
        <v>5869</v>
      </c>
      <c r="B7397" s="157"/>
      <c r="C7397" s="187"/>
      <c r="D7397" s="129"/>
      <c r="E7397" s="129"/>
      <c r="F7397" s="188"/>
      <c r="G7397" s="137"/>
      <c r="H7397" s="188"/>
      <c r="I7397" s="161"/>
    </row>
    <row r="7398" spans="1:9">
      <c r="A7398" s="96" t="s">
        <v>5869</v>
      </c>
      <c r="B7398" s="157"/>
      <c r="C7398" s="187"/>
      <c r="D7398" s="129"/>
      <c r="E7398" s="129"/>
      <c r="F7398" s="188"/>
      <c r="G7398" s="137"/>
      <c r="H7398" s="188"/>
      <c r="I7398" s="161"/>
    </row>
    <row r="7399" spans="1:9">
      <c r="A7399" s="96" t="s">
        <v>5869</v>
      </c>
      <c r="B7399" s="157"/>
      <c r="C7399" s="187"/>
      <c r="D7399" s="129"/>
      <c r="E7399" s="129"/>
      <c r="F7399" s="188"/>
      <c r="G7399" s="137"/>
      <c r="H7399" s="188"/>
      <c r="I7399" s="161"/>
    </row>
    <row r="7400" spans="1:9">
      <c r="A7400" s="96" t="s">
        <v>5869</v>
      </c>
      <c r="B7400" s="157"/>
      <c r="C7400" s="187"/>
      <c r="D7400" s="129"/>
      <c r="E7400" s="129"/>
      <c r="F7400" s="188"/>
      <c r="G7400" s="137"/>
      <c r="H7400" s="188"/>
      <c r="I7400" s="161"/>
    </row>
    <row r="7401" spans="1:9">
      <c r="A7401" s="96" t="s">
        <v>5869</v>
      </c>
      <c r="B7401" s="157"/>
      <c r="C7401" s="187"/>
      <c r="D7401" s="129"/>
      <c r="E7401" s="129"/>
      <c r="F7401" s="188"/>
      <c r="G7401" s="137"/>
      <c r="H7401" s="188"/>
      <c r="I7401" s="161"/>
    </row>
    <row r="7402" spans="1:9">
      <c r="A7402" s="96" t="s">
        <v>5869</v>
      </c>
      <c r="B7402" s="157"/>
      <c r="C7402" s="187"/>
      <c r="D7402" s="129"/>
      <c r="E7402" s="129"/>
      <c r="F7402" s="188"/>
      <c r="G7402" s="137"/>
      <c r="H7402" s="188"/>
      <c r="I7402" s="161"/>
    </row>
    <row r="7403" spans="1:9">
      <c r="A7403" s="96" t="s">
        <v>5869</v>
      </c>
      <c r="B7403" s="157"/>
      <c r="C7403" s="187"/>
      <c r="D7403" s="129"/>
      <c r="E7403" s="129"/>
      <c r="F7403" s="188"/>
      <c r="G7403" s="137"/>
      <c r="H7403" s="188"/>
      <c r="I7403" s="161"/>
    </row>
    <row r="7404" spans="1:9">
      <c r="A7404" s="96" t="s">
        <v>5869</v>
      </c>
      <c r="B7404" s="157"/>
      <c r="C7404" s="187"/>
      <c r="D7404" s="129"/>
      <c r="E7404" s="129"/>
      <c r="F7404" s="188"/>
      <c r="G7404" s="137"/>
      <c r="H7404" s="188"/>
      <c r="I7404" s="161"/>
    </row>
    <row r="7405" spans="1:9">
      <c r="A7405" s="96" t="s">
        <v>5869</v>
      </c>
      <c r="B7405" s="157"/>
      <c r="C7405" s="187"/>
      <c r="D7405" s="129"/>
      <c r="E7405" s="129"/>
      <c r="F7405" s="188"/>
      <c r="G7405" s="137"/>
      <c r="H7405" s="188"/>
      <c r="I7405" s="161"/>
    </row>
    <row r="7406" spans="1:9">
      <c r="A7406" s="96" t="s">
        <v>5869</v>
      </c>
      <c r="B7406" s="157"/>
      <c r="C7406" s="187"/>
      <c r="D7406" s="129"/>
      <c r="E7406" s="129"/>
      <c r="F7406" s="188"/>
      <c r="G7406" s="137"/>
      <c r="H7406" s="188"/>
      <c r="I7406" s="161"/>
    </row>
    <row r="7407" spans="1:9">
      <c r="A7407" s="96" t="s">
        <v>5869</v>
      </c>
      <c r="B7407" s="157"/>
      <c r="C7407" s="187"/>
      <c r="D7407" s="129"/>
      <c r="E7407" s="129"/>
      <c r="F7407" s="188"/>
      <c r="G7407" s="137"/>
      <c r="H7407" s="188"/>
      <c r="I7407" s="161"/>
    </row>
    <row r="7408" spans="1:9">
      <c r="A7408" s="96" t="s">
        <v>5869</v>
      </c>
      <c r="B7408" s="157"/>
      <c r="C7408" s="187"/>
      <c r="D7408" s="129"/>
      <c r="E7408" s="129"/>
      <c r="F7408" s="188"/>
      <c r="G7408" s="137"/>
      <c r="H7408" s="188"/>
      <c r="I7408" s="161"/>
    </row>
    <row r="7409" spans="1:9">
      <c r="A7409" s="96" t="s">
        <v>5869</v>
      </c>
      <c r="B7409" s="157"/>
      <c r="C7409" s="187"/>
      <c r="D7409" s="129"/>
      <c r="E7409" s="129"/>
      <c r="F7409" s="188"/>
      <c r="G7409" s="137"/>
      <c r="H7409" s="188"/>
      <c r="I7409" s="161"/>
    </row>
    <row r="7410" spans="1:9">
      <c r="A7410" s="96" t="s">
        <v>5869</v>
      </c>
      <c r="B7410" s="157"/>
      <c r="C7410" s="187"/>
      <c r="D7410" s="129"/>
      <c r="E7410" s="129"/>
      <c r="F7410" s="188"/>
      <c r="G7410" s="137"/>
      <c r="H7410" s="188"/>
      <c r="I7410" s="161"/>
    </row>
    <row r="7411" spans="1:9">
      <c r="A7411" s="96" t="s">
        <v>5869</v>
      </c>
      <c r="B7411" s="157"/>
      <c r="C7411" s="187"/>
      <c r="D7411" s="129"/>
      <c r="E7411" s="129"/>
      <c r="F7411" s="188"/>
      <c r="G7411" s="137"/>
      <c r="H7411" s="188"/>
      <c r="I7411" s="161"/>
    </row>
    <row r="7412" spans="1:9">
      <c r="A7412" s="96" t="s">
        <v>5869</v>
      </c>
      <c r="B7412" s="157"/>
      <c r="C7412" s="187"/>
      <c r="D7412" s="129"/>
      <c r="E7412" s="129"/>
      <c r="F7412" s="188"/>
      <c r="G7412" s="137"/>
      <c r="H7412" s="188"/>
      <c r="I7412" s="161"/>
    </row>
    <row r="7413" spans="1:9">
      <c r="A7413" s="96" t="s">
        <v>5869</v>
      </c>
      <c r="B7413" s="157"/>
      <c r="C7413" s="187"/>
      <c r="D7413" s="129"/>
      <c r="E7413" s="129"/>
      <c r="F7413" s="188"/>
      <c r="G7413" s="137"/>
      <c r="H7413" s="188"/>
      <c r="I7413" s="161"/>
    </row>
    <row r="7414" spans="1:9">
      <c r="A7414" s="96" t="s">
        <v>5869</v>
      </c>
      <c r="B7414" s="157"/>
      <c r="C7414" s="187"/>
      <c r="D7414" s="129"/>
      <c r="E7414" s="129"/>
      <c r="F7414" s="188"/>
      <c r="G7414" s="137"/>
      <c r="H7414" s="188"/>
      <c r="I7414" s="161"/>
    </row>
    <row r="7415" spans="1:9">
      <c r="A7415" s="96" t="s">
        <v>5869</v>
      </c>
      <c r="B7415" s="157"/>
      <c r="C7415" s="187"/>
      <c r="D7415" s="129"/>
      <c r="E7415" s="129"/>
      <c r="F7415" s="188"/>
      <c r="G7415" s="137"/>
      <c r="H7415" s="188"/>
      <c r="I7415" s="161"/>
    </row>
    <row r="7416" spans="1:9">
      <c r="A7416" s="96" t="s">
        <v>5869</v>
      </c>
      <c r="B7416" s="157"/>
      <c r="C7416" s="187"/>
      <c r="D7416" s="129"/>
      <c r="E7416" s="129"/>
      <c r="F7416" s="188"/>
      <c r="G7416" s="137"/>
      <c r="H7416" s="188"/>
      <c r="I7416" s="161"/>
    </row>
    <row r="7417" spans="1:9">
      <c r="A7417" s="96" t="s">
        <v>5869</v>
      </c>
      <c r="B7417" s="157"/>
      <c r="C7417" s="187"/>
      <c r="D7417" s="129"/>
      <c r="E7417" s="129"/>
      <c r="F7417" s="188"/>
      <c r="G7417" s="137"/>
      <c r="H7417" s="188"/>
      <c r="I7417" s="161"/>
    </row>
    <row r="7418" spans="1:9">
      <c r="A7418" s="96" t="s">
        <v>5869</v>
      </c>
      <c r="B7418" s="157"/>
      <c r="C7418" s="187"/>
      <c r="D7418" s="129"/>
      <c r="E7418" s="129"/>
      <c r="F7418" s="188"/>
      <c r="G7418" s="137"/>
      <c r="H7418" s="188"/>
      <c r="I7418" s="161"/>
    </row>
    <row r="7419" spans="1:9">
      <c r="A7419" s="96" t="s">
        <v>5869</v>
      </c>
      <c r="B7419" s="157"/>
      <c r="C7419" s="187"/>
      <c r="D7419" s="129"/>
      <c r="E7419" s="129"/>
      <c r="F7419" s="188"/>
      <c r="G7419" s="137"/>
      <c r="H7419" s="188"/>
      <c r="I7419" s="161"/>
    </row>
    <row r="7420" spans="1:9">
      <c r="A7420" s="96" t="s">
        <v>5869</v>
      </c>
      <c r="B7420" s="157"/>
      <c r="C7420" s="187"/>
      <c r="D7420" s="129"/>
      <c r="E7420" s="129"/>
      <c r="F7420" s="188"/>
      <c r="G7420" s="137"/>
      <c r="H7420" s="188"/>
      <c r="I7420" s="161"/>
    </row>
    <row r="7421" spans="1:9">
      <c r="A7421" s="96" t="s">
        <v>5869</v>
      </c>
      <c r="B7421" s="157"/>
      <c r="C7421" s="187"/>
      <c r="D7421" s="129"/>
      <c r="E7421" s="129"/>
      <c r="F7421" s="188"/>
      <c r="G7421" s="137"/>
      <c r="H7421" s="188"/>
      <c r="I7421" s="161"/>
    </row>
    <row r="7422" spans="1:9">
      <c r="A7422" s="96" t="s">
        <v>5869</v>
      </c>
      <c r="B7422" s="157"/>
      <c r="C7422" s="187"/>
      <c r="D7422" s="129"/>
      <c r="E7422" s="129"/>
      <c r="F7422" s="188"/>
      <c r="G7422" s="137"/>
      <c r="H7422" s="188"/>
      <c r="I7422" s="161"/>
    </row>
    <row r="7423" spans="1:9">
      <c r="A7423" s="96" t="s">
        <v>5869</v>
      </c>
      <c r="B7423" s="157"/>
      <c r="C7423" s="187"/>
      <c r="D7423" s="129"/>
      <c r="E7423" s="129"/>
      <c r="F7423" s="188"/>
      <c r="G7423" s="137"/>
      <c r="H7423" s="188"/>
      <c r="I7423" s="161"/>
    </row>
    <row r="7424" spans="1:9">
      <c r="A7424" s="96" t="s">
        <v>5869</v>
      </c>
      <c r="B7424" s="157"/>
      <c r="C7424" s="187"/>
      <c r="D7424" s="129"/>
      <c r="E7424" s="129"/>
      <c r="F7424" s="188"/>
      <c r="G7424" s="137"/>
      <c r="H7424" s="188"/>
      <c r="I7424" s="161"/>
    </row>
    <row r="7425" spans="1:9">
      <c r="A7425" s="96" t="s">
        <v>5869</v>
      </c>
      <c r="B7425" s="157"/>
      <c r="C7425" s="187"/>
      <c r="D7425" s="129"/>
      <c r="E7425" s="129"/>
      <c r="F7425" s="188"/>
      <c r="G7425" s="137"/>
      <c r="H7425" s="188"/>
      <c r="I7425" s="161"/>
    </row>
    <row r="7426" spans="1:9">
      <c r="A7426" s="96" t="s">
        <v>5869</v>
      </c>
      <c r="B7426" s="157"/>
      <c r="C7426" s="187"/>
      <c r="D7426" s="129"/>
      <c r="E7426" s="129"/>
      <c r="F7426" s="188"/>
      <c r="G7426" s="137"/>
      <c r="H7426" s="188"/>
      <c r="I7426" s="161"/>
    </row>
    <row r="7427" spans="1:9">
      <c r="A7427" s="96" t="s">
        <v>5869</v>
      </c>
      <c r="B7427" s="157"/>
      <c r="C7427" s="187"/>
      <c r="D7427" s="129"/>
      <c r="E7427" s="129"/>
      <c r="F7427" s="188"/>
      <c r="G7427" s="137"/>
      <c r="H7427" s="188"/>
      <c r="I7427" s="161"/>
    </row>
    <row r="7428" spans="1:9">
      <c r="A7428" s="96" t="s">
        <v>5869</v>
      </c>
      <c r="B7428" s="157"/>
      <c r="C7428" s="187"/>
      <c r="D7428" s="129"/>
      <c r="E7428" s="129"/>
      <c r="F7428" s="188"/>
      <c r="G7428" s="137"/>
      <c r="H7428" s="188"/>
      <c r="I7428" s="161"/>
    </row>
    <row r="7429" spans="1:9">
      <c r="A7429" s="96" t="s">
        <v>5869</v>
      </c>
      <c r="B7429" s="157"/>
      <c r="C7429" s="187"/>
      <c r="D7429" s="129"/>
      <c r="E7429" s="129"/>
      <c r="F7429" s="188"/>
      <c r="G7429" s="137"/>
      <c r="H7429" s="188"/>
      <c r="I7429" s="161"/>
    </row>
    <row r="7430" spans="1:9">
      <c r="A7430" s="96" t="s">
        <v>5869</v>
      </c>
      <c r="B7430" s="157"/>
      <c r="C7430" s="187"/>
      <c r="D7430" s="129"/>
      <c r="E7430" s="129"/>
      <c r="F7430" s="188"/>
      <c r="G7430" s="137"/>
      <c r="H7430" s="188"/>
      <c r="I7430" s="161"/>
    </row>
    <row r="7431" spans="1:9">
      <c r="A7431" s="96" t="s">
        <v>5869</v>
      </c>
      <c r="B7431" s="157"/>
      <c r="C7431" s="187"/>
      <c r="D7431" s="129"/>
      <c r="E7431" s="129"/>
      <c r="F7431" s="188"/>
      <c r="G7431" s="137"/>
      <c r="H7431" s="188"/>
      <c r="I7431" s="161"/>
    </row>
    <row r="7432" spans="1:9">
      <c r="A7432" s="96" t="s">
        <v>5869</v>
      </c>
      <c r="B7432" s="157"/>
      <c r="C7432" s="187"/>
      <c r="D7432" s="129"/>
      <c r="E7432" s="129"/>
      <c r="F7432" s="188"/>
      <c r="G7432" s="137"/>
      <c r="H7432" s="188"/>
      <c r="I7432" s="161"/>
    </row>
    <row r="7433" spans="1:9">
      <c r="A7433" s="96" t="s">
        <v>5869</v>
      </c>
      <c r="B7433" s="157"/>
      <c r="C7433" s="187"/>
      <c r="D7433" s="129"/>
      <c r="E7433" s="129"/>
      <c r="F7433" s="188"/>
      <c r="G7433" s="137"/>
      <c r="H7433" s="188"/>
      <c r="I7433" s="161"/>
    </row>
    <row r="7434" spans="1:9">
      <c r="A7434" s="96" t="s">
        <v>5869</v>
      </c>
      <c r="B7434" s="157"/>
      <c r="C7434" s="187"/>
      <c r="D7434" s="129"/>
      <c r="E7434" s="129"/>
      <c r="F7434" s="188"/>
      <c r="G7434" s="137"/>
      <c r="H7434" s="188"/>
      <c r="I7434" s="161"/>
    </row>
    <row r="7435" spans="1:9">
      <c r="A7435" s="96" t="s">
        <v>5869</v>
      </c>
      <c r="B7435" s="157"/>
      <c r="C7435" s="187"/>
      <c r="D7435" s="129"/>
      <c r="E7435" s="129"/>
      <c r="F7435" s="188"/>
      <c r="G7435" s="137"/>
      <c r="H7435" s="188"/>
      <c r="I7435" s="161"/>
    </row>
    <row r="7436" spans="1:9">
      <c r="A7436" s="96" t="s">
        <v>5869</v>
      </c>
      <c r="B7436" s="157"/>
      <c r="C7436" s="187"/>
      <c r="D7436" s="129"/>
      <c r="E7436" s="129"/>
      <c r="F7436" s="188"/>
      <c r="G7436" s="137"/>
      <c r="H7436" s="188"/>
      <c r="I7436" s="161"/>
    </row>
    <row r="7437" spans="1:9">
      <c r="A7437" s="96" t="s">
        <v>5869</v>
      </c>
      <c r="B7437" s="157"/>
      <c r="C7437" s="187"/>
      <c r="D7437" s="129"/>
      <c r="E7437" s="129"/>
      <c r="F7437" s="188"/>
      <c r="G7437" s="137"/>
      <c r="H7437" s="188"/>
      <c r="I7437" s="161"/>
    </row>
    <row r="7438" spans="1:9">
      <c r="A7438" s="96" t="s">
        <v>5869</v>
      </c>
      <c r="B7438" s="157"/>
      <c r="C7438" s="187"/>
      <c r="D7438" s="129"/>
      <c r="E7438" s="129"/>
      <c r="F7438" s="188"/>
      <c r="G7438" s="137"/>
      <c r="H7438" s="188"/>
      <c r="I7438" s="161"/>
    </row>
    <row r="7439" spans="1:9">
      <c r="A7439" s="96" t="s">
        <v>5869</v>
      </c>
      <c r="B7439" s="157"/>
      <c r="C7439" s="187"/>
      <c r="D7439" s="129"/>
      <c r="E7439" s="129"/>
      <c r="F7439" s="188"/>
      <c r="G7439" s="137"/>
      <c r="H7439" s="188"/>
      <c r="I7439" s="161"/>
    </row>
    <row r="7440" spans="1:9">
      <c r="A7440" s="96" t="s">
        <v>5869</v>
      </c>
      <c r="B7440" s="157"/>
      <c r="C7440" s="187"/>
      <c r="D7440" s="129"/>
      <c r="E7440" s="129"/>
      <c r="F7440" s="188"/>
      <c r="G7440" s="137"/>
      <c r="H7440" s="188"/>
      <c r="I7440" s="161"/>
    </row>
    <row r="7441" spans="1:9">
      <c r="A7441" s="96" t="s">
        <v>5869</v>
      </c>
      <c r="B7441" s="157"/>
      <c r="C7441" s="187"/>
      <c r="D7441" s="129"/>
      <c r="E7441" s="129"/>
      <c r="F7441" s="188"/>
      <c r="G7441" s="137"/>
      <c r="H7441" s="188"/>
      <c r="I7441" s="161"/>
    </row>
    <row r="7442" spans="1:9">
      <c r="A7442" s="96" t="s">
        <v>5869</v>
      </c>
      <c r="B7442" s="157"/>
      <c r="C7442" s="187"/>
      <c r="D7442" s="129"/>
      <c r="E7442" s="129"/>
      <c r="F7442" s="188"/>
      <c r="G7442" s="137"/>
      <c r="H7442" s="188"/>
      <c r="I7442" s="161"/>
    </row>
    <row r="7443" spans="1:9">
      <c r="A7443" s="96" t="s">
        <v>5869</v>
      </c>
      <c r="B7443" s="157"/>
      <c r="C7443" s="187"/>
      <c r="D7443" s="129"/>
      <c r="E7443" s="129"/>
      <c r="F7443" s="188"/>
      <c r="G7443" s="137"/>
      <c r="H7443" s="188"/>
      <c r="I7443" s="161"/>
    </row>
    <row r="7444" spans="1:9">
      <c r="A7444" s="96" t="s">
        <v>5869</v>
      </c>
      <c r="B7444" s="157"/>
      <c r="C7444" s="187"/>
      <c r="D7444" s="129"/>
      <c r="E7444" s="129"/>
      <c r="F7444" s="188"/>
      <c r="G7444" s="137"/>
      <c r="H7444" s="188"/>
      <c r="I7444" s="161"/>
    </row>
    <row r="7445" spans="1:9">
      <c r="A7445" s="96" t="s">
        <v>5869</v>
      </c>
      <c r="B7445" s="157"/>
      <c r="C7445" s="187"/>
      <c r="D7445" s="129"/>
      <c r="E7445" s="129"/>
      <c r="F7445" s="188"/>
      <c r="G7445" s="137"/>
      <c r="H7445" s="188"/>
      <c r="I7445" s="161"/>
    </row>
    <row r="7446" spans="1:9">
      <c r="A7446" s="96" t="s">
        <v>5869</v>
      </c>
      <c r="B7446" s="157"/>
      <c r="C7446" s="187"/>
      <c r="D7446" s="129"/>
      <c r="E7446" s="129"/>
      <c r="F7446" s="188"/>
      <c r="G7446" s="137"/>
      <c r="H7446" s="188"/>
      <c r="I7446" s="161"/>
    </row>
    <row r="7447" spans="1:9">
      <c r="A7447" s="96" t="s">
        <v>5869</v>
      </c>
      <c r="B7447" s="157"/>
      <c r="C7447" s="187"/>
      <c r="D7447" s="129"/>
      <c r="E7447" s="129"/>
      <c r="F7447" s="188"/>
      <c r="G7447" s="137"/>
      <c r="H7447" s="188"/>
      <c r="I7447" s="161"/>
    </row>
    <row r="7448" spans="1:9">
      <c r="A7448" s="96" t="s">
        <v>5869</v>
      </c>
      <c r="B7448" s="157"/>
      <c r="C7448" s="187"/>
      <c r="D7448" s="129"/>
      <c r="E7448" s="129"/>
      <c r="F7448" s="188"/>
      <c r="G7448" s="137"/>
      <c r="H7448" s="188"/>
      <c r="I7448" s="161"/>
    </row>
    <row r="7449" spans="1:9">
      <c r="A7449" s="96" t="s">
        <v>5869</v>
      </c>
      <c r="B7449" s="157"/>
      <c r="C7449" s="187"/>
      <c r="D7449" s="129"/>
      <c r="E7449" s="129"/>
      <c r="F7449" s="188"/>
      <c r="G7449" s="137"/>
      <c r="H7449" s="188"/>
      <c r="I7449" s="161"/>
    </row>
    <row r="7450" spans="1:9">
      <c r="A7450" s="96" t="s">
        <v>5869</v>
      </c>
      <c r="B7450" s="157"/>
      <c r="C7450" s="187"/>
      <c r="D7450" s="129"/>
      <c r="E7450" s="129"/>
      <c r="F7450" s="188"/>
      <c r="G7450" s="137"/>
      <c r="H7450" s="188"/>
      <c r="I7450" s="161"/>
    </row>
    <row r="7451" spans="1:9">
      <c r="A7451" s="96" t="s">
        <v>5869</v>
      </c>
      <c r="B7451" s="157"/>
      <c r="C7451" s="187"/>
      <c r="D7451" s="129"/>
      <c r="E7451" s="129"/>
      <c r="F7451" s="188"/>
      <c r="G7451" s="137"/>
      <c r="H7451" s="188"/>
      <c r="I7451" s="161"/>
    </row>
    <row r="7452" spans="1:9">
      <c r="A7452" s="96" t="s">
        <v>5869</v>
      </c>
      <c r="B7452" s="157"/>
      <c r="C7452" s="187"/>
      <c r="D7452" s="129"/>
      <c r="E7452" s="129"/>
      <c r="F7452" s="188"/>
      <c r="G7452" s="137"/>
      <c r="H7452" s="188"/>
      <c r="I7452" s="161"/>
    </row>
    <row r="7453" spans="1:9">
      <c r="A7453" s="96" t="s">
        <v>5869</v>
      </c>
      <c r="B7453" s="157"/>
      <c r="C7453" s="187"/>
      <c r="D7453" s="129"/>
      <c r="E7453" s="129"/>
      <c r="F7453" s="188"/>
      <c r="G7453" s="137"/>
      <c r="H7453" s="188"/>
      <c r="I7453" s="161"/>
    </row>
    <row r="7454" spans="1:9">
      <c r="A7454" s="96" t="s">
        <v>5869</v>
      </c>
      <c r="B7454" s="157"/>
      <c r="C7454" s="187"/>
      <c r="D7454" s="129"/>
      <c r="E7454" s="129"/>
      <c r="F7454" s="188"/>
      <c r="G7454" s="137"/>
      <c r="H7454" s="188"/>
      <c r="I7454" s="161"/>
    </row>
    <row r="7455" spans="1:9">
      <c r="A7455" s="96" t="s">
        <v>5869</v>
      </c>
      <c r="B7455" s="157"/>
      <c r="C7455" s="187"/>
      <c r="D7455" s="129"/>
      <c r="E7455" s="129"/>
      <c r="F7455" s="188"/>
      <c r="G7455" s="137"/>
      <c r="H7455" s="188"/>
      <c r="I7455" s="161"/>
    </row>
    <row r="7456" spans="1:9">
      <c r="A7456" s="96" t="s">
        <v>5869</v>
      </c>
      <c r="B7456" s="157"/>
      <c r="C7456" s="187"/>
      <c r="D7456" s="129"/>
      <c r="E7456" s="129"/>
      <c r="F7456" s="188"/>
      <c r="G7456" s="137"/>
      <c r="H7456" s="188"/>
      <c r="I7456" s="161"/>
    </row>
    <row r="7457" spans="1:9">
      <c r="A7457" s="96" t="s">
        <v>5869</v>
      </c>
      <c r="B7457" s="157"/>
      <c r="C7457" s="187"/>
      <c r="D7457" s="129"/>
      <c r="E7457" s="129"/>
      <c r="F7457" s="188"/>
      <c r="G7457" s="137"/>
      <c r="H7457" s="188"/>
      <c r="I7457" s="161"/>
    </row>
    <row r="7458" spans="1:9">
      <c r="A7458" s="96" t="s">
        <v>5869</v>
      </c>
      <c r="B7458" s="157"/>
      <c r="C7458" s="187"/>
      <c r="D7458" s="129"/>
      <c r="E7458" s="129"/>
      <c r="F7458" s="188"/>
      <c r="G7458" s="137"/>
      <c r="H7458" s="188"/>
      <c r="I7458" s="161"/>
    </row>
    <row r="7459" spans="1:9">
      <c r="A7459" s="96" t="s">
        <v>5869</v>
      </c>
      <c r="B7459" s="157"/>
      <c r="C7459" s="187"/>
      <c r="D7459" s="129"/>
      <c r="E7459" s="129"/>
      <c r="F7459" s="188"/>
      <c r="G7459" s="137"/>
      <c r="H7459" s="188"/>
      <c r="I7459" s="161"/>
    </row>
    <row r="7460" spans="1:9">
      <c r="A7460" s="96" t="s">
        <v>5869</v>
      </c>
      <c r="B7460" s="157"/>
      <c r="C7460" s="187"/>
      <c r="D7460" s="129"/>
      <c r="E7460" s="129"/>
      <c r="F7460" s="188"/>
      <c r="G7460" s="137"/>
      <c r="H7460" s="188"/>
      <c r="I7460" s="161"/>
    </row>
    <row r="7461" spans="1:9">
      <c r="A7461" s="96" t="s">
        <v>5869</v>
      </c>
      <c r="B7461" s="157"/>
      <c r="C7461" s="187"/>
      <c r="D7461" s="129"/>
      <c r="E7461" s="129"/>
      <c r="F7461" s="188"/>
      <c r="G7461" s="137"/>
      <c r="H7461" s="188"/>
      <c r="I7461" s="161"/>
    </row>
    <row r="7462" spans="1:9">
      <c r="A7462" s="96" t="s">
        <v>5869</v>
      </c>
      <c r="B7462" s="157"/>
      <c r="C7462" s="187"/>
      <c r="D7462" s="129"/>
      <c r="E7462" s="129"/>
      <c r="F7462" s="188"/>
      <c r="G7462" s="137"/>
      <c r="H7462" s="188"/>
      <c r="I7462" s="161"/>
    </row>
    <row r="7463" spans="1:9">
      <c r="A7463" s="96" t="s">
        <v>5869</v>
      </c>
      <c r="B7463" s="157"/>
      <c r="C7463" s="187"/>
      <c r="D7463" s="129"/>
      <c r="E7463" s="129"/>
      <c r="F7463" s="188"/>
      <c r="G7463" s="137"/>
      <c r="H7463" s="188"/>
      <c r="I7463" s="161"/>
    </row>
    <row r="7464" spans="1:9">
      <c r="A7464" s="96" t="s">
        <v>5869</v>
      </c>
      <c r="B7464" s="157"/>
      <c r="C7464" s="187"/>
      <c r="D7464" s="129"/>
      <c r="E7464" s="129"/>
      <c r="F7464" s="188"/>
      <c r="G7464" s="137"/>
      <c r="H7464" s="188"/>
      <c r="I7464" s="161"/>
    </row>
    <row r="7465" spans="1:9">
      <c r="A7465" s="96" t="s">
        <v>5869</v>
      </c>
      <c r="B7465" s="157"/>
      <c r="C7465" s="187"/>
      <c r="D7465" s="129"/>
      <c r="E7465" s="129"/>
      <c r="F7465" s="188"/>
      <c r="G7465" s="137"/>
      <c r="H7465" s="188"/>
      <c r="I7465" s="161"/>
    </row>
    <row r="7466" spans="1:9">
      <c r="A7466" s="96" t="s">
        <v>5869</v>
      </c>
      <c r="B7466" s="157"/>
      <c r="C7466" s="187"/>
      <c r="D7466" s="129"/>
      <c r="E7466" s="129"/>
      <c r="F7466" s="188"/>
      <c r="G7466" s="137"/>
      <c r="H7466" s="188"/>
      <c r="I7466" s="161"/>
    </row>
    <row r="7467" spans="1:9">
      <c r="A7467" s="96" t="s">
        <v>5869</v>
      </c>
      <c r="B7467" s="157"/>
      <c r="C7467" s="187"/>
      <c r="D7467" s="129"/>
      <c r="E7467" s="129"/>
      <c r="F7467" s="188"/>
      <c r="G7467" s="137"/>
      <c r="H7467" s="188"/>
      <c r="I7467" s="161"/>
    </row>
    <row r="7468" spans="1:9">
      <c r="A7468" s="96" t="s">
        <v>5869</v>
      </c>
      <c r="B7468" s="157"/>
      <c r="C7468" s="187"/>
      <c r="D7468" s="129"/>
      <c r="E7468" s="129"/>
      <c r="F7468" s="188"/>
      <c r="G7468" s="137"/>
      <c r="H7468" s="188"/>
      <c r="I7468" s="161"/>
    </row>
    <row r="7469" spans="1:9">
      <c r="A7469" s="96" t="s">
        <v>5869</v>
      </c>
      <c r="B7469" s="157"/>
      <c r="C7469" s="187"/>
      <c r="D7469" s="129"/>
      <c r="E7469" s="129"/>
      <c r="F7469" s="188"/>
      <c r="G7469" s="137"/>
      <c r="H7469" s="188"/>
      <c r="I7469" s="161"/>
    </row>
    <row r="7470" spans="1:9">
      <c r="A7470" s="96" t="s">
        <v>5869</v>
      </c>
      <c r="B7470" s="157"/>
      <c r="C7470" s="187"/>
      <c r="D7470" s="129"/>
      <c r="E7470" s="129"/>
      <c r="F7470" s="188"/>
      <c r="G7470" s="137"/>
      <c r="H7470" s="188"/>
      <c r="I7470" s="161"/>
    </row>
    <row r="7471" spans="1:9">
      <c r="A7471" s="96" t="s">
        <v>5869</v>
      </c>
      <c r="B7471" s="157"/>
      <c r="C7471" s="187"/>
      <c r="D7471" s="129"/>
      <c r="E7471" s="129"/>
      <c r="F7471" s="188"/>
      <c r="G7471" s="137"/>
      <c r="H7471" s="188"/>
      <c r="I7471" s="161"/>
    </row>
    <row r="7472" spans="1:9">
      <c r="A7472" s="96" t="s">
        <v>5869</v>
      </c>
      <c r="B7472" s="157"/>
      <c r="C7472" s="187"/>
      <c r="D7472" s="129"/>
      <c r="E7472" s="129"/>
      <c r="F7472" s="188"/>
      <c r="G7472" s="137"/>
      <c r="H7472" s="188"/>
      <c r="I7472" s="161"/>
    </row>
    <row r="7473" spans="1:9">
      <c r="A7473" s="96" t="s">
        <v>5869</v>
      </c>
      <c r="B7473" s="157"/>
      <c r="C7473" s="187"/>
      <c r="D7473" s="129"/>
      <c r="E7473" s="129"/>
      <c r="F7473" s="188"/>
      <c r="G7473" s="137"/>
      <c r="H7473" s="188"/>
      <c r="I7473" s="161"/>
    </row>
    <row r="7474" spans="1:9">
      <c r="A7474" s="96" t="s">
        <v>5869</v>
      </c>
      <c r="B7474" s="157"/>
      <c r="C7474" s="187"/>
      <c r="D7474" s="129"/>
      <c r="E7474" s="129"/>
      <c r="F7474" s="188"/>
      <c r="G7474" s="137"/>
      <c r="H7474" s="188"/>
      <c r="I7474" s="161"/>
    </row>
    <row r="7475" spans="1:9">
      <c r="A7475" s="96" t="s">
        <v>5869</v>
      </c>
      <c r="B7475" s="157"/>
      <c r="C7475" s="187"/>
      <c r="D7475" s="129"/>
      <c r="E7475" s="129"/>
      <c r="F7475" s="188"/>
      <c r="G7475" s="137"/>
      <c r="H7475" s="188"/>
      <c r="I7475" s="161"/>
    </row>
    <row r="7476" spans="1:9">
      <c r="A7476" s="96" t="s">
        <v>5869</v>
      </c>
      <c r="B7476" s="157"/>
      <c r="C7476" s="187"/>
      <c r="D7476" s="129"/>
      <c r="E7476" s="129"/>
      <c r="F7476" s="188"/>
      <c r="G7476" s="137"/>
      <c r="H7476" s="188"/>
      <c r="I7476" s="161"/>
    </row>
    <row r="7477" spans="1:9">
      <c r="A7477" s="96" t="s">
        <v>5869</v>
      </c>
      <c r="B7477" s="157"/>
      <c r="C7477" s="187"/>
      <c r="D7477" s="129"/>
      <c r="E7477" s="129"/>
      <c r="F7477" s="188"/>
      <c r="G7477" s="137"/>
      <c r="H7477" s="188"/>
      <c r="I7477" s="161"/>
    </row>
    <row r="7478" spans="1:9">
      <c r="A7478" s="96" t="s">
        <v>5869</v>
      </c>
      <c r="B7478" s="157"/>
      <c r="C7478" s="187"/>
      <c r="D7478" s="129"/>
      <c r="E7478" s="129"/>
      <c r="F7478" s="188"/>
      <c r="G7478" s="137"/>
      <c r="H7478" s="188"/>
      <c r="I7478" s="161"/>
    </row>
    <row r="7479" spans="1:9">
      <c r="A7479" s="96" t="s">
        <v>5869</v>
      </c>
      <c r="B7479" s="157"/>
      <c r="C7479" s="187"/>
      <c r="D7479" s="129"/>
      <c r="E7479" s="129"/>
      <c r="F7479" s="188"/>
      <c r="G7479" s="137"/>
      <c r="H7479" s="188"/>
      <c r="I7479" s="161"/>
    </row>
    <row r="7480" spans="1:9">
      <c r="A7480" s="96" t="s">
        <v>5869</v>
      </c>
      <c r="B7480" s="157"/>
      <c r="C7480" s="187"/>
      <c r="D7480" s="129"/>
      <c r="E7480" s="129"/>
      <c r="F7480" s="188"/>
      <c r="G7480" s="137"/>
      <c r="H7480" s="188"/>
      <c r="I7480" s="161"/>
    </row>
    <row r="7481" spans="1:9">
      <c r="A7481" s="96" t="s">
        <v>5869</v>
      </c>
      <c r="B7481" s="157"/>
      <c r="C7481" s="187"/>
      <c r="D7481" s="129"/>
      <c r="E7481" s="129"/>
      <c r="F7481" s="188"/>
      <c r="G7481" s="137"/>
      <c r="H7481" s="188"/>
      <c r="I7481" s="161"/>
    </row>
    <row r="7482" spans="1:9">
      <c r="A7482" s="96" t="s">
        <v>5869</v>
      </c>
      <c r="B7482" s="157"/>
      <c r="C7482" s="187"/>
      <c r="D7482" s="129"/>
      <c r="E7482" s="129"/>
      <c r="F7482" s="188"/>
      <c r="G7482" s="137"/>
      <c r="H7482" s="188"/>
      <c r="I7482" s="161"/>
    </row>
    <row r="7483" spans="1:9">
      <c r="A7483" s="96" t="s">
        <v>5869</v>
      </c>
      <c r="B7483" s="157"/>
      <c r="C7483" s="187"/>
      <c r="D7483" s="129"/>
      <c r="E7483" s="129"/>
      <c r="F7483" s="188"/>
      <c r="G7483" s="137"/>
      <c r="H7483" s="188"/>
      <c r="I7483" s="161"/>
    </row>
    <row r="7484" spans="1:9">
      <c r="A7484" s="96" t="s">
        <v>5869</v>
      </c>
      <c r="B7484" s="157"/>
      <c r="C7484" s="187"/>
      <c r="D7484" s="129"/>
      <c r="E7484" s="129"/>
      <c r="F7484" s="188"/>
      <c r="G7484" s="137"/>
      <c r="H7484" s="188"/>
      <c r="I7484" s="161"/>
    </row>
    <row r="7485" spans="1:9">
      <c r="A7485" s="96" t="s">
        <v>5869</v>
      </c>
      <c r="B7485" s="157"/>
      <c r="C7485" s="187"/>
      <c r="D7485" s="129"/>
      <c r="E7485" s="129"/>
      <c r="F7485" s="188"/>
      <c r="G7485" s="137"/>
      <c r="H7485" s="188"/>
      <c r="I7485" s="161"/>
    </row>
    <row r="7486" spans="1:9">
      <c r="A7486" s="96" t="s">
        <v>5869</v>
      </c>
      <c r="B7486" s="157"/>
      <c r="C7486" s="187"/>
      <c r="D7486" s="129"/>
      <c r="E7486" s="129"/>
      <c r="F7486" s="188"/>
      <c r="G7486" s="137"/>
      <c r="H7486" s="188"/>
      <c r="I7486" s="161"/>
    </row>
    <row r="7487" spans="1:9">
      <c r="A7487" s="96" t="s">
        <v>5869</v>
      </c>
      <c r="B7487" s="157"/>
      <c r="C7487" s="187"/>
      <c r="D7487" s="129"/>
      <c r="E7487" s="129"/>
      <c r="F7487" s="188"/>
      <c r="G7487" s="137"/>
      <c r="H7487" s="188"/>
      <c r="I7487" s="161"/>
    </row>
    <row r="7488" spans="1:9">
      <c r="A7488" s="96" t="s">
        <v>5869</v>
      </c>
      <c r="B7488" s="157"/>
      <c r="C7488" s="187"/>
      <c r="D7488" s="129"/>
      <c r="E7488" s="129"/>
      <c r="F7488" s="188"/>
      <c r="G7488" s="137"/>
      <c r="H7488" s="188"/>
      <c r="I7488" s="161"/>
    </row>
    <row r="7489" spans="1:9">
      <c r="A7489" s="96" t="s">
        <v>5869</v>
      </c>
      <c r="B7489" s="157"/>
      <c r="C7489" s="187"/>
      <c r="D7489" s="129"/>
      <c r="E7489" s="129"/>
      <c r="F7489" s="188"/>
      <c r="G7489" s="137"/>
      <c r="H7489" s="188"/>
      <c r="I7489" s="161"/>
    </row>
    <row r="7490" spans="1:9">
      <c r="A7490" s="96" t="s">
        <v>5869</v>
      </c>
      <c r="B7490" s="157"/>
      <c r="C7490" s="187"/>
      <c r="D7490" s="129"/>
      <c r="E7490" s="129"/>
      <c r="F7490" s="188"/>
      <c r="G7490" s="137"/>
      <c r="H7490" s="188"/>
      <c r="I7490" s="161"/>
    </row>
    <row r="7491" spans="1:9">
      <c r="A7491" s="96" t="s">
        <v>5869</v>
      </c>
      <c r="B7491" s="157"/>
      <c r="C7491" s="187"/>
      <c r="D7491" s="129"/>
      <c r="E7491" s="129"/>
      <c r="F7491" s="188"/>
      <c r="G7491" s="137"/>
      <c r="H7491" s="188"/>
      <c r="I7491" s="161"/>
    </row>
    <row r="7492" spans="1:9">
      <c r="A7492" s="96" t="s">
        <v>5869</v>
      </c>
      <c r="B7492" s="157"/>
      <c r="C7492" s="187"/>
      <c r="D7492" s="129"/>
      <c r="E7492" s="129"/>
      <c r="F7492" s="188"/>
      <c r="G7492" s="137"/>
      <c r="H7492" s="188"/>
      <c r="I7492" s="161"/>
    </row>
    <row r="7493" spans="1:9">
      <c r="A7493" s="96" t="s">
        <v>5869</v>
      </c>
      <c r="B7493" s="157"/>
      <c r="C7493" s="187"/>
      <c r="D7493" s="129"/>
      <c r="E7493" s="129"/>
      <c r="F7493" s="188"/>
      <c r="G7493" s="137"/>
      <c r="H7493" s="188"/>
      <c r="I7493" s="161"/>
    </row>
    <row r="7494" spans="1:9">
      <c r="A7494" s="96" t="s">
        <v>5869</v>
      </c>
      <c r="B7494" s="157"/>
      <c r="C7494" s="187"/>
      <c r="D7494" s="129"/>
      <c r="E7494" s="129"/>
      <c r="F7494" s="188"/>
      <c r="G7494" s="137"/>
      <c r="H7494" s="188"/>
      <c r="I7494" s="161"/>
    </row>
    <row r="7495" spans="1:9">
      <c r="A7495" s="96" t="s">
        <v>5869</v>
      </c>
      <c r="B7495" s="157"/>
      <c r="C7495" s="187"/>
      <c r="D7495" s="129"/>
      <c r="E7495" s="129"/>
      <c r="F7495" s="188"/>
      <c r="G7495" s="137"/>
      <c r="H7495" s="188"/>
      <c r="I7495" s="161"/>
    </row>
    <row r="7496" spans="1:9">
      <c r="A7496" s="96" t="s">
        <v>5869</v>
      </c>
      <c r="B7496" s="157"/>
      <c r="C7496" s="187"/>
      <c r="D7496" s="129"/>
      <c r="E7496" s="129"/>
      <c r="F7496" s="188"/>
      <c r="G7496" s="137"/>
      <c r="H7496" s="188"/>
      <c r="I7496" s="161"/>
    </row>
    <row r="7497" spans="1:9">
      <c r="A7497" s="96" t="s">
        <v>5869</v>
      </c>
      <c r="B7497" s="157"/>
      <c r="C7497" s="187"/>
      <c r="D7497" s="129"/>
      <c r="E7497" s="129"/>
      <c r="F7497" s="188"/>
      <c r="G7497" s="137"/>
      <c r="H7497" s="188"/>
      <c r="I7497" s="161"/>
    </row>
    <row r="7498" spans="1:9">
      <c r="A7498" s="96" t="s">
        <v>5869</v>
      </c>
      <c r="B7498" s="157"/>
      <c r="C7498" s="187"/>
      <c r="D7498" s="129"/>
      <c r="E7498" s="129"/>
      <c r="F7498" s="188"/>
      <c r="G7498" s="137"/>
      <c r="H7498" s="188"/>
      <c r="I7498" s="161"/>
    </row>
    <row r="7499" spans="1:9">
      <c r="A7499" s="96" t="s">
        <v>5869</v>
      </c>
      <c r="B7499" s="157"/>
      <c r="C7499" s="187"/>
      <c r="D7499" s="129"/>
      <c r="E7499" s="129"/>
      <c r="F7499" s="188"/>
      <c r="G7499" s="137"/>
      <c r="H7499" s="188"/>
      <c r="I7499" s="161"/>
    </row>
    <row r="7500" spans="1:9">
      <c r="A7500" s="96" t="s">
        <v>5869</v>
      </c>
      <c r="B7500" s="157"/>
      <c r="C7500" s="187"/>
      <c r="D7500" s="129"/>
      <c r="E7500" s="129"/>
      <c r="F7500" s="188"/>
      <c r="G7500" s="137"/>
      <c r="H7500" s="188"/>
      <c r="I7500" s="161"/>
    </row>
    <row r="7501" spans="1:9">
      <c r="A7501" s="96" t="s">
        <v>5869</v>
      </c>
      <c r="B7501" s="157"/>
      <c r="C7501" s="187"/>
      <c r="D7501" s="129"/>
      <c r="E7501" s="129"/>
      <c r="F7501" s="188"/>
      <c r="G7501" s="137"/>
      <c r="H7501" s="188"/>
      <c r="I7501" s="161"/>
    </row>
    <row r="7502" spans="1:9">
      <c r="A7502" s="96" t="s">
        <v>5869</v>
      </c>
      <c r="B7502" s="157"/>
      <c r="C7502" s="187"/>
      <c r="D7502" s="129"/>
      <c r="E7502" s="129"/>
      <c r="F7502" s="188"/>
      <c r="G7502" s="137"/>
      <c r="H7502" s="188"/>
      <c r="I7502" s="161"/>
    </row>
    <row r="7503" spans="1:9">
      <c r="A7503" s="96" t="s">
        <v>5869</v>
      </c>
      <c r="B7503" s="157"/>
      <c r="C7503" s="187"/>
      <c r="D7503" s="129"/>
      <c r="E7503" s="129"/>
      <c r="F7503" s="188"/>
      <c r="G7503" s="137"/>
      <c r="H7503" s="188"/>
      <c r="I7503" s="161"/>
    </row>
    <row r="7504" spans="1:9">
      <c r="A7504" s="96" t="s">
        <v>5869</v>
      </c>
      <c r="B7504" s="157"/>
      <c r="C7504" s="187"/>
      <c r="D7504" s="129"/>
      <c r="E7504" s="129"/>
      <c r="F7504" s="188"/>
      <c r="G7504" s="137"/>
      <c r="H7504" s="188"/>
      <c r="I7504" s="161"/>
    </row>
    <row r="7505" spans="1:9">
      <c r="A7505" s="96" t="s">
        <v>5869</v>
      </c>
      <c r="B7505" s="157"/>
      <c r="C7505" s="187"/>
      <c r="D7505" s="129"/>
      <c r="E7505" s="129"/>
      <c r="F7505" s="188"/>
      <c r="G7505" s="137"/>
      <c r="H7505" s="188"/>
      <c r="I7505" s="161"/>
    </row>
    <row r="7506" spans="1:9">
      <c r="A7506" s="96" t="s">
        <v>5869</v>
      </c>
      <c r="B7506" s="157"/>
      <c r="C7506" s="187"/>
      <c r="D7506" s="129"/>
      <c r="E7506" s="129"/>
      <c r="F7506" s="188"/>
      <c r="G7506" s="137"/>
      <c r="H7506" s="188"/>
      <c r="I7506" s="161"/>
    </row>
    <row r="7507" spans="1:9">
      <c r="A7507" s="96" t="s">
        <v>5869</v>
      </c>
      <c r="B7507" s="157"/>
      <c r="C7507" s="187"/>
      <c r="D7507" s="129"/>
      <c r="E7507" s="129"/>
      <c r="F7507" s="188"/>
      <c r="G7507" s="137"/>
      <c r="H7507" s="188"/>
      <c r="I7507" s="161"/>
    </row>
    <row r="7508" spans="1:9">
      <c r="A7508" s="96" t="s">
        <v>5869</v>
      </c>
      <c r="B7508" s="157"/>
      <c r="C7508" s="187"/>
      <c r="D7508" s="129"/>
      <c r="E7508" s="129"/>
      <c r="F7508" s="188"/>
      <c r="G7508" s="137"/>
      <c r="H7508" s="188"/>
      <c r="I7508" s="161"/>
    </row>
    <row r="7509" spans="1:9">
      <c r="A7509" s="96" t="s">
        <v>5869</v>
      </c>
      <c r="B7509" s="157"/>
      <c r="C7509" s="187"/>
      <c r="D7509" s="129"/>
      <c r="E7509" s="129"/>
      <c r="F7509" s="188"/>
      <c r="G7509" s="137"/>
      <c r="H7509" s="188"/>
      <c r="I7509" s="161"/>
    </row>
    <row r="7510" spans="1:9">
      <c r="A7510" s="96" t="s">
        <v>5869</v>
      </c>
      <c r="B7510" s="157"/>
      <c r="C7510" s="187"/>
      <c r="D7510" s="129"/>
      <c r="E7510" s="129"/>
      <c r="F7510" s="188"/>
      <c r="G7510" s="137"/>
      <c r="H7510" s="188"/>
      <c r="I7510" s="161"/>
    </row>
    <row r="7511" spans="1:9">
      <c r="A7511" s="96" t="s">
        <v>5869</v>
      </c>
      <c r="B7511" s="157"/>
      <c r="C7511" s="187"/>
      <c r="D7511" s="129"/>
      <c r="E7511" s="129"/>
      <c r="F7511" s="188"/>
      <c r="G7511" s="137"/>
      <c r="H7511" s="188"/>
      <c r="I7511" s="161"/>
    </row>
    <row r="7512" spans="1:9">
      <c r="A7512" s="96" t="s">
        <v>5869</v>
      </c>
      <c r="B7512" s="157"/>
      <c r="C7512" s="187"/>
      <c r="D7512" s="129"/>
      <c r="E7512" s="129"/>
      <c r="F7512" s="188"/>
      <c r="G7512" s="137"/>
      <c r="H7512" s="188"/>
      <c r="I7512" s="161"/>
    </row>
    <row r="7513" spans="1:9">
      <c r="A7513" s="96" t="s">
        <v>5869</v>
      </c>
      <c r="B7513" s="157"/>
      <c r="C7513" s="187"/>
      <c r="D7513" s="129"/>
      <c r="E7513" s="129"/>
      <c r="F7513" s="188"/>
      <c r="G7513" s="137"/>
      <c r="H7513" s="188"/>
      <c r="I7513" s="161"/>
    </row>
    <row r="7514" spans="1:9">
      <c r="A7514" s="96" t="s">
        <v>5869</v>
      </c>
      <c r="B7514" s="157"/>
      <c r="C7514" s="187"/>
      <c r="D7514" s="129"/>
      <c r="E7514" s="129"/>
      <c r="F7514" s="188"/>
      <c r="G7514" s="137"/>
      <c r="H7514" s="188"/>
      <c r="I7514" s="161"/>
    </row>
    <row r="7515" spans="1:9">
      <c r="A7515" s="96" t="s">
        <v>5869</v>
      </c>
      <c r="B7515" s="157"/>
      <c r="C7515" s="187"/>
      <c r="D7515" s="129"/>
      <c r="E7515" s="129"/>
      <c r="F7515" s="188"/>
      <c r="G7515" s="137"/>
      <c r="H7515" s="188"/>
      <c r="I7515" s="161"/>
    </row>
    <row r="7516" spans="1:9">
      <c r="A7516" s="96" t="s">
        <v>5869</v>
      </c>
      <c r="B7516" s="157"/>
      <c r="C7516" s="187"/>
      <c r="D7516" s="129"/>
      <c r="E7516" s="129"/>
      <c r="F7516" s="188"/>
      <c r="G7516" s="137"/>
      <c r="H7516" s="188"/>
      <c r="I7516" s="161"/>
    </row>
    <row r="7517" spans="1:9">
      <c r="A7517" s="96" t="s">
        <v>5869</v>
      </c>
      <c r="B7517" s="157"/>
      <c r="C7517" s="187"/>
      <c r="D7517" s="129"/>
      <c r="E7517" s="129"/>
      <c r="F7517" s="188"/>
      <c r="G7517" s="137"/>
      <c r="H7517" s="188"/>
      <c r="I7517" s="161"/>
    </row>
    <row r="7518" spans="1:9">
      <c r="A7518" s="96" t="s">
        <v>5869</v>
      </c>
      <c r="B7518" s="157"/>
      <c r="C7518" s="187"/>
      <c r="D7518" s="129"/>
      <c r="E7518" s="129"/>
      <c r="F7518" s="188"/>
      <c r="G7518" s="137"/>
      <c r="H7518" s="188"/>
      <c r="I7518" s="161"/>
    </row>
    <row r="7519" spans="1:9">
      <c r="A7519" s="96" t="s">
        <v>5869</v>
      </c>
      <c r="B7519" s="157"/>
      <c r="C7519" s="187"/>
      <c r="D7519" s="129"/>
      <c r="E7519" s="129"/>
      <c r="F7519" s="188"/>
      <c r="G7519" s="137"/>
      <c r="H7519" s="188"/>
      <c r="I7519" s="161"/>
    </row>
    <row r="7520" spans="1:9">
      <c r="A7520" s="96" t="s">
        <v>5869</v>
      </c>
      <c r="B7520" s="157"/>
      <c r="C7520" s="187"/>
      <c r="D7520" s="129"/>
      <c r="E7520" s="129"/>
      <c r="F7520" s="188"/>
      <c r="G7520" s="137"/>
      <c r="H7520" s="188"/>
      <c r="I7520" s="161"/>
    </row>
    <row r="7521" spans="1:9">
      <c r="A7521" s="96" t="s">
        <v>5869</v>
      </c>
      <c r="B7521" s="157"/>
      <c r="C7521" s="187"/>
      <c r="D7521" s="129"/>
      <c r="E7521" s="129"/>
      <c r="F7521" s="188"/>
      <c r="G7521" s="137"/>
      <c r="H7521" s="188"/>
      <c r="I7521" s="161"/>
    </row>
    <row r="7522" spans="1:9">
      <c r="A7522" s="96" t="s">
        <v>5869</v>
      </c>
      <c r="B7522" s="157"/>
      <c r="C7522" s="187"/>
      <c r="D7522" s="129"/>
      <c r="E7522" s="129"/>
      <c r="F7522" s="188"/>
      <c r="G7522" s="137"/>
      <c r="H7522" s="188"/>
      <c r="I7522" s="161"/>
    </row>
    <row r="7523" spans="1:9">
      <c r="A7523" s="96" t="s">
        <v>5869</v>
      </c>
      <c r="B7523" s="157"/>
      <c r="C7523" s="187"/>
      <c r="D7523" s="129"/>
      <c r="E7523" s="129"/>
      <c r="F7523" s="188"/>
      <c r="G7523" s="137"/>
      <c r="H7523" s="188"/>
      <c r="I7523" s="161"/>
    </row>
    <row r="7524" spans="1:9">
      <c r="A7524" s="96" t="s">
        <v>5869</v>
      </c>
      <c r="B7524" s="157"/>
      <c r="C7524" s="187"/>
      <c r="D7524" s="129"/>
      <c r="E7524" s="129"/>
      <c r="F7524" s="188"/>
      <c r="G7524" s="137"/>
      <c r="H7524" s="188"/>
      <c r="I7524" s="161"/>
    </row>
    <row r="7525" spans="1:9">
      <c r="A7525" s="96" t="s">
        <v>5869</v>
      </c>
      <c r="B7525" s="157"/>
      <c r="C7525" s="187"/>
      <c r="D7525" s="129"/>
      <c r="E7525" s="129"/>
      <c r="F7525" s="188"/>
      <c r="G7525" s="137"/>
      <c r="H7525" s="188"/>
      <c r="I7525" s="161"/>
    </row>
    <row r="7526" spans="1:9">
      <c r="A7526" s="96" t="s">
        <v>5869</v>
      </c>
      <c r="B7526" s="157"/>
      <c r="C7526" s="187"/>
      <c r="D7526" s="129"/>
      <c r="E7526" s="129"/>
      <c r="F7526" s="188"/>
      <c r="G7526" s="137"/>
      <c r="H7526" s="188"/>
      <c r="I7526" s="161"/>
    </row>
    <row r="7527" spans="1:9">
      <c r="A7527" s="96" t="s">
        <v>5869</v>
      </c>
      <c r="B7527" s="157"/>
      <c r="C7527" s="187"/>
      <c r="D7527" s="129"/>
      <c r="E7527" s="129"/>
      <c r="F7527" s="188"/>
      <c r="G7527" s="137"/>
      <c r="H7527" s="188"/>
      <c r="I7527" s="161"/>
    </row>
    <row r="7528" spans="1:9">
      <c r="A7528" s="96" t="s">
        <v>5869</v>
      </c>
      <c r="B7528" s="157"/>
      <c r="C7528" s="187"/>
      <c r="D7528" s="129"/>
      <c r="E7528" s="129"/>
      <c r="F7528" s="188"/>
      <c r="G7528" s="137"/>
      <c r="H7528" s="188"/>
      <c r="I7528" s="161"/>
    </row>
    <row r="7529" spans="1:9">
      <c r="A7529" s="96" t="s">
        <v>5869</v>
      </c>
      <c r="B7529" s="157"/>
      <c r="C7529" s="187"/>
      <c r="D7529" s="129"/>
      <c r="E7529" s="129"/>
      <c r="F7529" s="188"/>
      <c r="G7529" s="137"/>
      <c r="H7529" s="188"/>
      <c r="I7529" s="161"/>
    </row>
    <row r="7530" spans="1:9">
      <c r="A7530" s="96" t="s">
        <v>5869</v>
      </c>
      <c r="B7530" s="157"/>
      <c r="C7530" s="187"/>
      <c r="D7530" s="129"/>
      <c r="E7530" s="129"/>
      <c r="F7530" s="188"/>
      <c r="G7530" s="137"/>
      <c r="H7530" s="188"/>
      <c r="I7530" s="161"/>
    </row>
    <row r="7531" spans="1:9">
      <c r="A7531" s="96" t="s">
        <v>5869</v>
      </c>
      <c r="B7531" s="157"/>
      <c r="C7531" s="187"/>
      <c r="D7531" s="129"/>
      <c r="E7531" s="129"/>
      <c r="F7531" s="188"/>
      <c r="G7531" s="137"/>
      <c r="H7531" s="188"/>
      <c r="I7531" s="161"/>
    </row>
    <row r="7532" spans="1:9">
      <c r="A7532" s="96" t="s">
        <v>5869</v>
      </c>
      <c r="B7532" s="157"/>
      <c r="C7532" s="187"/>
      <c r="D7532" s="129"/>
      <c r="E7532" s="129"/>
      <c r="F7532" s="188"/>
      <c r="G7532" s="137"/>
      <c r="H7532" s="188"/>
      <c r="I7532" s="161"/>
    </row>
    <row r="7533" spans="1:9">
      <c r="A7533" s="96" t="s">
        <v>5869</v>
      </c>
      <c r="B7533" s="157"/>
      <c r="C7533" s="187"/>
      <c r="D7533" s="129"/>
      <c r="E7533" s="129"/>
      <c r="F7533" s="188"/>
      <c r="G7533" s="137"/>
      <c r="H7533" s="188"/>
      <c r="I7533" s="161"/>
    </row>
    <row r="7534" spans="1:9">
      <c r="A7534" s="96" t="s">
        <v>5869</v>
      </c>
      <c r="B7534" s="157"/>
      <c r="C7534" s="187"/>
      <c r="D7534" s="129"/>
      <c r="E7534" s="129"/>
      <c r="F7534" s="188"/>
      <c r="G7534" s="137"/>
      <c r="H7534" s="188"/>
      <c r="I7534" s="161"/>
    </row>
    <row r="7535" spans="1:9">
      <c r="A7535" s="96" t="s">
        <v>5869</v>
      </c>
      <c r="B7535" s="157"/>
      <c r="C7535" s="187"/>
      <c r="D7535" s="129"/>
      <c r="E7535" s="129"/>
      <c r="F7535" s="188"/>
      <c r="G7535" s="137"/>
      <c r="H7535" s="188"/>
      <c r="I7535" s="161"/>
    </row>
    <row r="7536" spans="1:9">
      <c r="A7536" s="96" t="s">
        <v>5869</v>
      </c>
      <c r="B7536" s="157"/>
      <c r="C7536" s="187"/>
      <c r="D7536" s="129"/>
      <c r="E7536" s="129"/>
      <c r="F7536" s="188"/>
      <c r="G7536" s="137"/>
      <c r="H7536" s="188"/>
      <c r="I7536" s="161"/>
    </row>
    <row r="7537" spans="1:9">
      <c r="A7537" s="96" t="s">
        <v>5869</v>
      </c>
      <c r="B7537" s="157"/>
      <c r="C7537" s="187"/>
      <c r="D7537" s="129"/>
      <c r="E7537" s="129"/>
      <c r="F7537" s="188"/>
      <c r="G7537" s="137"/>
      <c r="H7537" s="188"/>
      <c r="I7537" s="161"/>
    </row>
    <row r="7538" spans="1:9">
      <c r="A7538" s="96" t="s">
        <v>5869</v>
      </c>
      <c r="B7538" s="157"/>
      <c r="C7538" s="187"/>
      <c r="D7538" s="129"/>
      <c r="E7538" s="129"/>
      <c r="F7538" s="188"/>
      <c r="G7538" s="137"/>
      <c r="H7538" s="188"/>
      <c r="I7538" s="161"/>
    </row>
    <row r="7539" spans="1:9">
      <c r="A7539" s="96" t="s">
        <v>5869</v>
      </c>
      <c r="B7539" s="157"/>
      <c r="C7539" s="187"/>
      <c r="D7539" s="129"/>
      <c r="E7539" s="129"/>
      <c r="F7539" s="188"/>
      <c r="G7539" s="137"/>
      <c r="H7539" s="188"/>
      <c r="I7539" s="161"/>
    </row>
    <row r="7540" spans="1:9">
      <c r="A7540" s="96" t="s">
        <v>5869</v>
      </c>
      <c r="B7540" s="157"/>
      <c r="C7540" s="187"/>
      <c r="D7540" s="129"/>
      <c r="E7540" s="129"/>
      <c r="F7540" s="188"/>
      <c r="G7540" s="137"/>
      <c r="H7540" s="188"/>
      <c r="I7540" s="161"/>
    </row>
    <row r="7541" spans="1:9">
      <c r="A7541" s="96" t="s">
        <v>5869</v>
      </c>
      <c r="B7541" s="157"/>
      <c r="C7541" s="187"/>
      <c r="D7541" s="129"/>
      <c r="E7541" s="129"/>
      <c r="F7541" s="188"/>
      <c r="G7541" s="137"/>
      <c r="H7541" s="188"/>
      <c r="I7541" s="161"/>
    </row>
    <row r="7542" spans="1:9">
      <c r="A7542" s="96" t="s">
        <v>5869</v>
      </c>
      <c r="B7542" s="157"/>
      <c r="C7542" s="187"/>
      <c r="D7542" s="129"/>
      <c r="E7542" s="129"/>
      <c r="F7542" s="188"/>
      <c r="G7542" s="137"/>
      <c r="H7542" s="188"/>
      <c r="I7542" s="161"/>
    </row>
    <row r="7543" spans="1:9">
      <c r="A7543" s="96" t="s">
        <v>5869</v>
      </c>
      <c r="B7543" s="157"/>
      <c r="C7543" s="187"/>
      <c r="D7543" s="129"/>
      <c r="E7543" s="129"/>
      <c r="F7543" s="188"/>
      <c r="G7543" s="137"/>
      <c r="H7543" s="188"/>
      <c r="I7543" s="161"/>
    </row>
    <row r="7544" spans="1:9">
      <c r="A7544" s="96" t="s">
        <v>5869</v>
      </c>
      <c r="B7544" s="157"/>
      <c r="C7544" s="187"/>
      <c r="D7544" s="129"/>
      <c r="E7544" s="129"/>
      <c r="F7544" s="188"/>
      <c r="G7544" s="137"/>
      <c r="H7544" s="188"/>
      <c r="I7544" s="161"/>
    </row>
    <row r="7545" spans="1:9">
      <c r="A7545" s="96" t="s">
        <v>5869</v>
      </c>
      <c r="B7545" s="157"/>
      <c r="C7545" s="187"/>
      <c r="D7545" s="129"/>
      <c r="E7545" s="129"/>
      <c r="F7545" s="188"/>
      <c r="G7545" s="137"/>
      <c r="H7545" s="188"/>
      <c r="I7545" s="161"/>
    </row>
    <row r="7546" spans="1:9">
      <c r="A7546" s="96" t="s">
        <v>5869</v>
      </c>
      <c r="B7546" s="157"/>
      <c r="C7546" s="187"/>
      <c r="D7546" s="129"/>
      <c r="E7546" s="129"/>
      <c r="F7546" s="188"/>
      <c r="G7546" s="137"/>
      <c r="H7546" s="188"/>
      <c r="I7546" s="161"/>
    </row>
    <row r="7547" spans="1:9">
      <c r="A7547" s="96" t="s">
        <v>5869</v>
      </c>
      <c r="B7547" s="157"/>
      <c r="C7547" s="187"/>
      <c r="D7547" s="129"/>
      <c r="E7547" s="129"/>
      <c r="F7547" s="188"/>
      <c r="G7547" s="137"/>
      <c r="H7547" s="188"/>
      <c r="I7547" s="161"/>
    </row>
    <row r="7548" spans="1:9">
      <c r="A7548" s="96" t="s">
        <v>5869</v>
      </c>
      <c r="B7548" s="157"/>
      <c r="C7548" s="187"/>
      <c r="D7548" s="129"/>
      <c r="E7548" s="129"/>
      <c r="F7548" s="188"/>
      <c r="G7548" s="137"/>
      <c r="H7548" s="188"/>
      <c r="I7548" s="161"/>
    </row>
    <row r="7549" spans="1:9">
      <c r="A7549" s="96" t="s">
        <v>5869</v>
      </c>
      <c r="B7549" s="157"/>
      <c r="C7549" s="187"/>
      <c r="D7549" s="129"/>
      <c r="E7549" s="129"/>
      <c r="F7549" s="188"/>
      <c r="G7549" s="137"/>
      <c r="H7549" s="188"/>
      <c r="I7549" s="161"/>
    </row>
    <row r="7550" spans="1:9">
      <c r="A7550" s="96" t="s">
        <v>5869</v>
      </c>
      <c r="B7550" s="157"/>
      <c r="C7550" s="187"/>
      <c r="D7550" s="129"/>
      <c r="E7550" s="129"/>
      <c r="F7550" s="188"/>
      <c r="G7550" s="137"/>
      <c r="H7550" s="188"/>
      <c r="I7550" s="161"/>
    </row>
    <row r="7551" spans="1:9">
      <c r="A7551" s="96" t="s">
        <v>5869</v>
      </c>
      <c r="B7551" s="157"/>
      <c r="C7551" s="187"/>
      <c r="D7551" s="129"/>
      <c r="E7551" s="129"/>
      <c r="F7551" s="188"/>
      <c r="G7551" s="137"/>
      <c r="H7551" s="188"/>
      <c r="I7551" s="161"/>
    </row>
    <row r="7552" spans="1:9">
      <c r="A7552" s="96" t="s">
        <v>5869</v>
      </c>
      <c r="B7552" s="157"/>
      <c r="C7552" s="187"/>
      <c r="D7552" s="129"/>
      <c r="E7552" s="129"/>
      <c r="F7552" s="188"/>
      <c r="G7552" s="137"/>
      <c r="H7552" s="188"/>
      <c r="I7552" s="161"/>
    </row>
    <row r="7553" spans="1:9">
      <c r="A7553" s="96" t="s">
        <v>5869</v>
      </c>
      <c r="B7553" s="157"/>
      <c r="C7553" s="187"/>
      <c r="D7553" s="129"/>
      <c r="E7553" s="129"/>
      <c r="F7553" s="188"/>
      <c r="G7553" s="137"/>
      <c r="H7553" s="188"/>
      <c r="I7553" s="161"/>
    </row>
    <row r="7554" spans="1:9">
      <c r="A7554" s="96" t="s">
        <v>5869</v>
      </c>
      <c r="B7554" s="157"/>
      <c r="C7554" s="187"/>
      <c r="D7554" s="129"/>
      <c r="E7554" s="129"/>
      <c r="F7554" s="188"/>
      <c r="G7554" s="137"/>
      <c r="H7554" s="188"/>
      <c r="I7554" s="161"/>
    </row>
    <row r="7555" spans="1:9">
      <c r="A7555" s="96" t="s">
        <v>5869</v>
      </c>
      <c r="B7555" s="157"/>
      <c r="C7555" s="187"/>
      <c r="D7555" s="129"/>
      <c r="E7555" s="129"/>
      <c r="F7555" s="188"/>
      <c r="G7555" s="137"/>
      <c r="H7555" s="188"/>
      <c r="I7555" s="161"/>
    </row>
    <row r="7556" spans="1:9">
      <c r="A7556" s="96" t="s">
        <v>5869</v>
      </c>
      <c r="B7556" s="157"/>
      <c r="C7556" s="187"/>
      <c r="D7556" s="129"/>
      <c r="E7556" s="129"/>
      <c r="F7556" s="188"/>
      <c r="G7556" s="137"/>
      <c r="H7556" s="188"/>
      <c r="I7556" s="161"/>
    </row>
    <row r="7557" spans="1:9">
      <c r="A7557" s="96" t="s">
        <v>5869</v>
      </c>
      <c r="B7557" s="157"/>
      <c r="C7557" s="187"/>
      <c r="D7557" s="129"/>
      <c r="E7557" s="129"/>
      <c r="F7557" s="188"/>
      <c r="G7557" s="137"/>
      <c r="H7557" s="188"/>
      <c r="I7557" s="161"/>
    </row>
    <row r="7558" spans="1:9">
      <c r="A7558" s="96" t="s">
        <v>5869</v>
      </c>
      <c r="B7558" s="157"/>
      <c r="C7558" s="187"/>
      <c r="D7558" s="129"/>
      <c r="E7558" s="129"/>
      <c r="F7558" s="188"/>
      <c r="G7558" s="137"/>
      <c r="H7558" s="188"/>
      <c r="I7558" s="161"/>
    </row>
    <row r="7559" spans="1:9">
      <c r="A7559" s="96" t="s">
        <v>5869</v>
      </c>
      <c r="B7559" s="157"/>
      <c r="C7559" s="187"/>
      <c r="D7559" s="129"/>
      <c r="E7559" s="129"/>
      <c r="F7559" s="188"/>
      <c r="G7559" s="137"/>
      <c r="H7559" s="188"/>
      <c r="I7559" s="161"/>
    </row>
    <row r="7560" spans="1:9">
      <c r="A7560" s="96" t="s">
        <v>5869</v>
      </c>
      <c r="B7560" s="157"/>
      <c r="C7560" s="187"/>
      <c r="D7560" s="129"/>
      <c r="E7560" s="129"/>
      <c r="F7560" s="188"/>
      <c r="G7560" s="137"/>
      <c r="H7560" s="188"/>
      <c r="I7560" s="161"/>
    </row>
    <row r="7561" spans="1:9">
      <c r="A7561" s="96" t="s">
        <v>5869</v>
      </c>
      <c r="B7561" s="157"/>
      <c r="C7561" s="187"/>
      <c r="D7561" s="129"/>
      <c r="E7561" s="129"/>
      <c r="F7561" s="188"/>
      <c r="G7561" s="137"/>
      <c r="H7561" s="188"/>
      <c r="I7561" s="161"/>
    </row>
    <row r="7562" spans="1:9">
      <c r="A7562" s="96" t="s">
        <v>5869</v>
      </c>
      <c r="B7562" s="157"/>
      <c r="C7562" s="187"/>
      <c r="D7562" s="129"/>
      <c r="E7562" s="129"/>
      <c r="F7562" s="188"/>
      <c r="G7562" s="137"/>
      <c r="H7562" s="188"/>
      <c r="I7562" s="161"/>
    </row>
    <row r="7563" spans="1:9">
      <c r="A7563" s="96" t="s">
        <v>5869</v>
      </c>
      <c r="B7563" s="157"/>
      <c r="C7563" s="187"/>
      <c r="D7563" s="129"/>
      <c r="E7563" s="129"/>
      <c r="F7563" s="188"/>
      <c r="G7563" s="137"/>
      <c r="H7563" s="188"/>
      <c r="I7563" s="161"/>
    </row>
    <row r="7564" spans="1:9">
      <c r="A7564" s="96" t="s">
        <v>5869</v>
      </c>
      <c r="B7564" s="157"/>
      <c r="C7564" s="187"/>
      <c r="D7564" s="129"/>
      <c r="E7564" s="129"/>
      <c r="F7564" s="188"/>
      <c r="G7564" s="137"/>
      <c r="H7564" s="188"/>
      <c r="I7564" s="161"/>
    </row>
    <row r="7565" spans="1:9">
      <c r="A7565" s="96" t="s">
        <v>5869</v>
      </c>
      <c r="B7565" s="157"/>
      <c r="C7565" s="187"/>
      <c r="D7565" s="129"/>
      <c r="E7565" s="129"/>
      <c r="F7565" s="188"/>
      <c r="G7565" s="137"/>
      <c r="H7565" s="188"/>
      <c r="I7565" s="161"/>
    </row>
    <row r="7566" spans="1:9">
      <c r="A7566" s="96" t="s">
        <v>5869</v>
      </c>
      <c r="B7566" s="157"/>
      <c r="C7566" s="187"/>
      <c r="D7566" s="129"/>
      <c r="E7566" s="129"/>
      <c r="F7566" s="188"/>
      <c r="G7566" s="137"/>
      <c r="H7566" s="188"/>
      <c r="I7566" s="161"/>
    </row>
    <row r="7567" spans="1:9">
      <c r="A7567" s="96" t="s">
        <v>5869</v>
      </c>
      <c r="B7567" s="157"/>
      <c r="C7567" s="187"/>
      <c r="D7567" s="129"/>
      <c r="E7567" s="129"/>
      <c r="F7567" s="188"/>
      <c r="G7567" s="137"/>
      <c r="H7567" s="188"/>
      <c r="I7567" s="161"/>
    </row>
    <row r="7568" spans="1:9">
      <c r="A7568" s="96" t="s">
        <v>5869</v>
      </c>
      <c r="B7568" s="157"/>
      <c r="C7568" s="187"/>
      <c r="D7568" s="129"/>
      <c r="E7568" s="129"/>
      <c r="F7568" s="188"/>
      <c r="G7568" s="137"/>
      <c r="H7568" s="188"/>
      <c r="I7568" s="161"/>
    </row>
    <row r="7569" spans="1:9">
      <c r="A7569" s="96" t="s">
        <v>5869</v>
      </c>
      <c r="B7569" s="157"/>
      <c r="C7569" s="187"/>
      <c r="D7569" s="129"/>
      <c r="E7569" s="129"/>
      <c r="F7569" s="188"/>
      <c r="G7569" s="137"/>
      <c r="H7569" s="188"/>
      <c r="I7569" s="161"/>
    </row>
    <row r="7570" spans="1:9">
      <c r="A7570" s="96" t="s">
        <v>5869</v>
      </c>
      <c r="B7570" s="157"/>
      <c r="C7570" s="187"/>
      <c r="D7570" s="129"/>
      <c r="E7570" s="129"/>
      <c r="F7570" s="188"/>
      <c r="G7570" s="137"/>
      <c r="H7570" s="188"/>
      <c r="I7570" s="161"/>
    </row>
    <row r="7571" spans="1:9">
      <c r="A7571" s="96" t="s">
        <v>5869</v>
      </c>
      <c r="B7571" s="157"/>
      <c r="C7571" s="187"/>
      <c r="D7571" s="129"/>
      <c r="E7571" s="129"/>
      <c r="F7571" s="188"/>
      <c r="G7571" s="137"/>
      <c r="H7571" s="188"/>
      <c r="I7571" s="161"/>
    </row>
    <row r="7572" spans="1:9">
      <c r="A7572" s="96" t="s">
        <v>5869</v>
      </c>
      <c r="B7572" s="157"/>
      <c r="C7572" s="187"/>
      <c r="D7572" s="129"/>
      <c r="E7572" s="129"/>
      <c r="F7572" s="188"/>
      <c r="G7572" s="137"/>
      <c r="H7572" s="188"/>
      <c r="I7572" s="161"/>
    </row>
    <row r="7573" spans="1:9">
      <c r="A7573" s="96" t="s">
        <v>5869</v>
      </c>
      <c r="B7573" s="157"/>
      <c r="C7573" s="187"/>
      <c r="D7573" s="129"/>
      <c r="E7573" s="129"/>
      <c r="F7573" s="188"/>
      <c r="G7573" s="137"/>
      <c r="H7573" s="188"/>
      <c r="I7573" s="161"/>
    </row>
    <row r="7574" spans="1:9">
      <c r="A7574" s="96" t="s">
        <v>5869</v>
      </c>
      <c r="B7574" s="157"/>
      <c r="C7574" s="187"/>
      <c r="D7574" s="129"/>
      <c r="E7574" s="129"/>
      <c r="F7574" s="188"/>
      <c r="G7574" s="137"/>
      <c r="H7574" s="188"/>
      <c r="I7574" s="161"/>
    </row>
    <row r="7575" spans="1:9">
      <c r="A7575" s="96" t="s">
        <v>5869</v>
      </c>
      <c r="B7575" s="157"/>
      <c r="C7575" s="187"/>
      <c r="D7575" s="129"/>
      <c r="E7575" s="129"/>
      <c r="F7575" s="188"/>
      <c r="G7575" s="137"/>
      <c r="H7575" s="188"/>
      <c r="I7575" s="161"/>
    </row>
    <row r="7576" spans="1:9">
      <c r="A7576" s="96" t="s">
        <v>5869</v>
      </c>
      <c r="B7576" s="157"/>
      <c r="C7576" s="187"/>
      <c r="D7576" s="129"/>
      <c r="E7576" s="129"/>
      <c r="F7576" s="188"/>
      <c r="G7576" s="137"/>
      <c r="H7576" s="188"/>
      <c r="I7576" s="161"/>
    </row>
    <row r="7577" spans="1:9">
      <c r="A7577" s="96" t="s">
        <v>5869</v>
      </c>
      <c r="B7577" s="157"/>
      <c r="C7577" s="187"/>
      <c r="D7577" s="129"/>
      <c r="E7577" s="129"/>
      <c r="F7577" s="188"/>
      <c r="G7577" s="137"/>
      <c r="H7577" s="188"/>
      <c r="I7577" s="161"/>
    </row>
    <row r="7578" spans="1:9">
      <c r="A7578" s="96" t="s">
        <v>5869</v>
      </c>
      <c r="B7578" s="157"/>
      <c r="C7578" s="187"/>
      <c r="D7578" s="129"/>
      <c r="E7578" s="129"/>
      <c r="F7578" s="188"/>
      <c r="G7578" s="137"/>
      <c r="H7578" s="188"/>
      <c r="I7578" s="161"/>
    </row>
    <row r="7579" spans="1:9">
      <c r="A7579" s="96" t="s">
        <v>5869</v>
      </c>
      <c r="B7579" s="157"/>
      <c r="C7579" s="187"/>
      <c r="D7579" s="129"/>
      <c r="E7579" s="129"/>
      <c r="F7579" s="188"/>
      <c r="G7579" s="137"/>
      <c r="H7579" s="188"/>
      <c r="I7579" s="161"/>
    </row>
    <row r="7580" spans="1:9">
      <c r="A7580" s="96" t="s">
        <v>5869</v>
      </c>
      <c r="B7580" s="157"/>
      <c r="C7580" s="187"/>
      <c r="D7580" s="129"/>
      <c r="E7580" s="129"/>
      <c r="F7580" s="188"/>
      <c r="G7580" s="137"/>
      <c r="H7580" s="188"/>
      <c r="I7580" s="161"/>
    </row>
    <row r="7581" spans="1:9">
      <c r="A7581" s="96" t="s">
        <v>5869</v>
      </c>
      <c r="B7581" s="157"/>
      <c r="C7581" s="187"/>
      <c r="D7581" s="129"/>
      <c r="E7581" s="129"/>
      <c r="F7581" s="188"/>
      <c r="G7581" s="137"/>
      <c r="H7581" s="188"/>
      <c r="I7581" s="161"/>
    </row>
    <row r="7582" spans="1:9">
      <c r="A7582" s="96" t="s">
        <v>5869</v>
      </c>
      <c r="B7582" s="157"/>
      <c r="C7582" s="187"/>
      <c r="D7582" s="129"/>
      <c r="E7582" s="129"/>
      <c r="F7582" s="188"/>
      <c r="G7582" s="137"/>
      <c r="H7582" s="188"/>
      <c r="I7582" s="161"/>
    </row>
    <row r="7583" spans="1:9">
      <c r="A7583" s="96" t="s">
        <v>5869</v>
      </c>
      <c r="B7583" s="157"/>
      <c r="C7583" s="187"/>
      <c r="D7583" s="129"/>
      <c r="E7583" s="129"/>
      <c r="F7583" s="188"/>
      <c r="G7583" s="137"/>
      <c r="H7583" s="188"/>
      <c r="I7583" s="161"/>
    </row>
    <row r="7584" spans="1:9">
      <c r="A7584" s="96" t="s">
        <v>5869</v>
      </c>
      <c r="B7584" s="157"/>
      <c r="C7584" s="187"/>
      <c r="D7584" s="129"/>
      <c r="E7584" s="129"/>
      <c r="F7584" s="188"/>
      <c r="G7584" s="137"/>
      <c r="H7584" s="188"/>
      <c r="I7584" s="161"/>
    </row>
    <row r="7585" spans="1:9">
      <c r="A7585" s="96" t="s">
        <v>5869</v>
      </c>
      <c r="B7585" s="157"/>
      <c r="C7585" s="187"/>
      <c r="D7585" s="129"/>
      <c r="E7585" s="129"/>
      <c r="F7585" s="188"/>
      <c r="G7585" s="137"/>
      <c r="H7585" s="188"/>
      <c r="I7585" s="161"/>
    </row>
    <row r="7586" spans="1:9">
      <c r="A7586" s="96" t="s">
        <v>5869</v>
      </c>
      <c r="B7586" s="157"/>
      <c r="C7586" s="187"/>
      <c r="D7586" s="129"/>
      <c r="E7586" s="129"/>
      <c r="F7586" s="188"/>
      <c r="G7586" s="137"/>
      <c r="H7586" s="188"/>
      <c r="I7586" s="161"/>
    </row>
    <row r="7587" spans="1:9">
      <c r="A7587" s="96" t="s">
        <v>5869</v>
      </c>
      <c r="B7587" s="157"/>
      <c r="C7587" s="187"/>
      <c r="D7587" s="129"/>
      <c r="E7587" s="129"/>
      <c r="F7587" s="188"/>
      <c r="G7587" s="137"/>
      <c r="H7587" s="188"/>
      <c r="I7587" s="161"/>
    </row>
    <row r="7588" spans="1:9">
      <c r="A7588" s="96" t="s">
        <v>5869</v>
      </c>
      <c r="B7588" s="157"/>
      <c r="C7588" s="187"/>
      <c r="D7588" s="129"/>
      <c r="E7588" s="129"/>
      <c r="F7588" s="188"/>
      <c r="G7588" s="137"/>
      <c r="H7588" s="188"/>
      <c r="I7588" s="161"/>
    </row>
    <row r="7589" spans="1:9">
      <c r="A7589" s="96" t="s">
        <v>5869</v>
      </c>
      <c r="B7589" s="157"/>
      <c r="C7589" s="187"/>
      <c r="D7589" s="129"/>
      <c r="E7589" s="129"/>
      <c r="F7589" s="188"/>
      <c r="G7589" s="137"/>
      <c r="H7589" s="188"/>
      <c r="I7589" s="161"/>
    </row>
    <row r="7590" spans="1:9">
      <c r="A7590" s="96" t="s">
        <v>5869</v>
      </c>
      <c r="B7590" s="157"/>
      <c r="C7590" s="187"/>
      <c r="D7590" s="129"/>
      <c r="E7590" s="129"/>
      <c r="F7590" s="188"/>
      <c r="G7590" s="137"/>
      <c r="H7590" s="188"/>
      <c r="I7590" s="161"/>
    </row>
    <row r="7591" spans="1:9">
      <c r="A7591" s="96" t="s">
        <v>5869</v>
      </c>
      <c r="B7591" s="157"/>
      <c r="C7591" s="187"/>
      <c r="D7591" s="129"/>
      <c r="E7591" s="129"/>
      <c r="F7591" s="188"/>
      <c r="G7591" s="137"/>
      <c r="H7591" s="188"/>
      <c r="I7591" s="161"/>
    </row>
    <row r="7592" spans="1:9">
      <c r="A7592" s="96" t="s">
        <v>5869</v>
      </c>
      <c r="B7592" s="157"/>
      <c r="C7592" s="187"/>
      <c r="D7592" s="129"/>
      <c r="E7592" s="129"/>
      <c r="F7592" s="188"/>
      <c r="G7592" s="137"/>
      <c r="H7592" s="188"/>
      <c r="I7592" s="161"/>
    </row>
    <row r="7593" spans="1:9">
      <c r="A7593" s="96" t="s">
        <v>5869</v>
      </c>
      <c r="B7593" s="157"/>
      <c r="C7593" s="187"/>
      <c r="D7593" s="129"/>
      <c r="E7593" s="129"/>
      <c r="F7593" s="188"/>
      <c r="G7593" s="137"/>
      <c r="H7593" s="188"/>
      <c r="I7593" s="161"/>
    </row>
    <row r="7594" spans="1:9">
      <c r="A7594" s="96" t="s">
        <v>5869</v>
      </c>
      <c r="B7594" s="157"/>
      <c r="C7594" s="187"/>
      <c r="D7594" s="129"/>
      <c r="E7594" s="129"/>
      <c r="F7594" s="188"/>
      <c r="G7594" s="137"/>
      <c r="H7594" s="188"/>
      <c r="I7594" s="161"/>
    </row>
    <row r="7595" spans="1:9">
      <c r="A7595" s="96" t="s">
        <v>5869</v>
      </c>
      <c r="B7595" s="157"/>
      <c r="C7595" s="187"/>
      <c r="D7595" s="129"/>
      <c r="E7595" s="129"/>
      <c r="F7595" s="188"/>
      <c r="G7595" s="137"/>
      <c r="H7595" s="188"/>
      <c r="I7595" s="161"/>
    </row>
    <row r="7596" spans="1:9">
      <c r="A7596" s="96" t="s">
        <v>5869</v>
      </c>
      <c r="B7596" s="157"/>
      <c r="C7596" s="187"/>
      <c r="D7596" s="129"/>
      <c r="E7596" s="129"/>
      <c r="F7596" s="188"/>
      <c r="G7596" s="137"/>
      <c r="H7596" s="188"/>
      <c r="I7596" s="161"/>
    </row>
    <row r="7597" spans="1:9">
      <c r="A7597" s="96" t="s">
        <v>5869</v>
      </c>
      <c r="B7597" s="157"/>
      <c r="C7597" s="187"/>
      <c r="D7597" s="129"/>
      <c r="E7597" s="129"/>
      <c r="F7597" s="188"/>
      <c r="G7597" s="137"/>
      <c r="H7597" s="188"/>
      <c r="I7597" s="161"/>
    </row>
    <row r="7598" spans="1:9">
      <c r="A7598" s="96" t="s">
        <v>5869</v>
      </c>
      <c r="B7598" s="157"/>
      <c r="C7598" s="187"/>
      <c r="D7598" s="129"/>
      <c r="E7598" s="129"/>
      <c r="F7598" s="188"/>
      <c r="G7598" s="137"/>
      <c r="H7598" s="188"/>
      <c r="I7598" s="161"/>
    </row>
    <row r="7599" spans="1:9">
      <c r="A7599" s="96" t="s">
        <v>5869</v>
      </c>
      <c r="B7599" s="157"/>
      <c r="C7599" s="187"/>
      <c r="D7599" s="129"/>
      <c r="E7599" s="129"/>
      <c r="F7599" s="188"/>
      <c r="G7599" s="137"/>
      <c r="H7599" s="188"/>
      <c r="I7599" s="161"/>
    </row>
    <row r="7600" spans="1:9">
      <c r="A7600" s="96" t="s">
        <v>5869</v>
      </c>
      <c r="B7600" s="157"/>
      <c r="C7600" s="187"/>
      <c r="D7600" s="129"/>
      <c r="E7600" s="129"/>
      <c r="F7600" s="188"/>
      <c r="G7600" s="137"/>
      <c r="H7600" s="188"/>
      <c r="I7600" s="161"/>
    </row>
    <row r="7601" spans="1:9">
      <c r="A7601" s="96" t="s">
        <v>5869</v>
      </c>
      <c r="B7601" s="157"/>
      <c r="C7601" s="187"/>
      <c r="D7601" s="129"/>
      <c r="E7601" s="129"/>
      <c r="F7601" s="188"/>
      <c r="G7601" s="137"/>
      <c r="H7601" s="188"/>
      <c r="I7601" s="161"/>
    </row>
    <row r="7602" spans="1:9">
      <c r="A7602" s="96" t="s">
        <v>5869</v>
      </c>
      <c r="B7602" s="157"/>
      <c r="C7602" s="187"/>
      <c r="D7602" s="129"/>
      <c r="E7602" s="129"/>
      <c r="F7602" s="188"/>
      <c r="G7602" s="137"/>
      <c r="H7602" s="188"/>
      <c r="I7602" s="161"/>
    </row>
    <row r="7603" spans="1:9">
      <c r="A7603" s="96" t="s">
        <v>5869</v>
      </c>
      <c r="B7603" s="157"/>
      <c r="C7603" s="187"/>
      <c r="D7603" s="129"/>
      <c r="E7603" s="129"/>
      <c r="F7603" s="188"/>
      <c r="G7603" s="137"/>
      <c r="H7603" s="188"/>
      <c r="I7603" s="161"/>
    </row>
    <row r="7604" spans="1:9">
      <c r="A7604" s="96" t="s">
        <v>5869</v>
      </c>
      <c r="B7604" s="157"/>
      <c r="C7604" s="187"/>
      <c r="D7604" s="129"/>
      <c r="E7604" s="129"/>
      <c r="F7604" s="188"/>
      <c r="G7604" s="137"/>
      <c r="H7604" s="188"/>
      <c r="I7604" s="161"/>
    </row>
    <row r="7605" spans="1:9">
      <c r="A7605" s="96" t="s">
        <v>5869</v>
      </c>
      <c r="B7605" s="157"/>
      <c r="C7605" s="187"/>
      <c r="D7605" s="129"/>
      <c r="E7605" s="129"/>
      <c r="F7605" s="188"/>
      <c r="G7605" s="137"/>
      <c r="H7605" s="188"/>
      <c r="I7605" s="161"/>
    </row>
    <row r="7606" spans="1:9">
      <c r="A7606" s="96" t="s">
        <v>5869</v>
      </c>
      <c r="B7606" s="157"/>
      <c r="C7606" s="187"/>
      <c r="D7606" s="129"/>
      <c r="E7606" s="129"/>
      <c r="F7606" s="188"/>
      <c r="G7606" s="137"/>
      <c r="H7606" s="188"/>
      <c r="I7606" s="161"/>
    </row>
    <row r="7607" spans="1:9">
      <c r="A7607" s="96" t="s">
        <v>5869</v>
      </c>
      <c r="B7607" s="157"/>
      <c r="C7607" s="187"/>
      <c r="D7607" s="129"/>
      <c r="E7607" s="129"/>
      <c r="F7607" s="188"/>
      <c r="G7607" s="137"/>
      <c r="H7607" s="188"/>
      <c r="I7607" s="161"/>
    </row>
    <row r="7608" spans="1:9">
      <c r="A7608" s="96" t="s">
        <v>5869</v>
      </c>
      <c r="B7608" s="157"/>
      <c r="C7608" s="187"/>
      <c r="D7608" s="129"/>
      <c r="E7608" s="129"/>
      <c r="F7608" s="188"/>
      <c r="G7608" s="137"/>
      <c r="H7608" s="188"/>
      <c r="I7608" s="161"/>
    </row>
    <row r="7609" spans="1:9">
      <c r="A7609" s="96" t="s">
        <v>5869</v>
      </c>
      <c r="B7609" s="157"/>
      <c r="C7609" s="187"/>
      <c r="D7609" s="129"/>
      <c r="E7609" s="129"/>
      <c r="F7609" s="188"/>
      <c r="G7609" s="137"/>
      <c r="H7609" s="188"/>
      <c r="I7609" s="161"/>
    </row>
    <row r="7610" spans="1:9">
      <c r="A7610" s="96" t="s">
        <v>5869</v>
      </c>
      <c r="B7610" s="157"/>
      <c r="C7610" s="187"/>
      <c r="D7610" s="129"/>
      <c r="E7610" s="129"/>
      <c r="F7610" s="188"/>
      <c r="G7610" s="137"/>
      <c r="H7610" s="188"/>
      <c r="I7610" s="161"/>
    </row>
    <row r="7611" spans="1:9">
      <c r="A7611" s="96" t="s">
        <v>5869</v>
      </c>
      <c r="B7611" s="157"/>
      <c r="C7611" s="187"/>
      <c r="D7611" s="129"/>
      <c r="E7611" s="129"/>
      <c r="F7611" s="188"/>
      <c r="G7611" s="137"/>
      <c r="H7611" s="188"/>
      <c r="I7611" s="161"/>
    </row>
    <row r="7612" spans="1:9">
      <c r="A7612" s="96" t="s">
        <v>5869</v>
      </c>
      <c r="B7612" s="157"/>
      <c r="C7612" s="187"/>
      <c r="D7612" s="129"/>
      <c r="E7612" s="129"/>
      <c r="F7612" s="188"/>
      <c r="G7612" s="137"/>
      <c r="H7612" s="188"/>
      <c r="I7612" s="161"/>
    </row>
    <row r="7613" spans="1:9">
      <c r="A7613" s="96" t="s">
        <v>5869</v>
      </c>
      <c r="B7613" s="157"/>
      <c r="C7613" s="187"/>
      <c r="D7613" s="129"/>
      <c r="E7613" s="129"/>
      <c r="F7613" s="188"/>
      <c r="G7613" s="137"/>
      <c r="H7613" s="188"/>
      <c r="I7613" s="161"/>
    </row>
    <row r="7614" spans="1:9">
      <c r="A7614" s="96" t="s">
        <v>5869</v>
      </c>
      <c r="B7614" s="157"/>
      <c r="C7614" s="187"/>
      <c r="D7614" s="129"/>
      <c r="E7614" s="129"/>
      <c r="F7614" s="188"/>
      <c r="G7614" s="137"/>
      <c r="H7614" s="188"/>
      <c r="I7614" s="161"/>
    </row>
    <row r="7615" spans="1:9">
      <c r="A7615" s="96" t="s">
        <v>5869</v>
      </c>
      <c r="B7615" s="157"/>
      <c r="C7615" s="187"/>
      <c r="D7615" s="129"/>
      <c r="E7615" s="129"/>
      <c r="F7615" s="188"/>
      <c r="G7615" s="137"/>
      <c r="H7615" s="188"/>
      <c r="I7615" s="161"/>
    </row>
    <row r="7616" spans="1:9">
      <c r="A7616" s="96" t="s">
        <v>5869</v>
      </c>
      <c r="B7616" s="157"/>
      <c r="C7616" s="187"/>
      <c r="D7616" s="129"/>
      <c r="E7616" s="129"/>
      <c r="F7616" s="188"/>
      <c r="G7616" s="137"/>
      <c r="H7616" s="188"/>
      <c r="I7616" s="161"/>
    </row>
    <row r="7617" spans="1:9">
      <c r="A7617" s="96" t="s">
        <v>5869</v>
      </c>
      <c r="B7617" s="157"/>
      <c r="C7617" s="187"/>
      <c r="D7617" s="129"/>
      <c r="E7617" s="129"/>
      <c r="F7617" s="188"/>
      <c r="G7617" s="137"/>
      <c r="H7617" s="188"/>
      <c r="I7617" s="161"/>
    </row>
    <row r="7618" spans="1:9">
      <c r="A7618" s="96" t="s">
        <v>5869</v>
      </c>
      <c r="B7618" s="157"/>
      <c r="C7618" s="187"/>
      <c r="D7618" s="129"/>
      <c r="E7618" s="129"/>
      <c r="F7618" s="188"/>
      <c r="G7618" s="137"/>
      <c r="H7618" s="188"/>
      <c r="I7618" s="161"/>
    </row>
    <row r="7619" spans="1:9">
      <c r="A7619" s="96" t="s">
        <v>5869</v>
      </c>
      <c r="B7619" s="157"/>
      <c r="C7619" s="187"/>
      <c r="D7619" s="129"/>
      <c r="E7619" s="129"/>
      <c r="F7619" s="188"/>
      <c r="G7619" s="137"/>
      <c r="H7619" s="188"/>
      <c r="I7619" s="161"/>
    </row>
    <row r="7620" spans="1:9">
      <c r="A7620" s="96" t="s">
        <v>5869</v>
      </c>
      <c r="B7620" s="157"/>
      <c r="C7620" s="187"/>
      <c r="D7620" s="129"/>
      <c r="E7620" s="129"/>
      <c r="F7620" s="188"/>
      <c r="G7620" s="137"/>
      <c r="H7620" s="188"/>
      <c r="I7620" s="161"/>
    </row>
    <row r="7621" spans="1:9">
      <c r="A7621" s="96" t="s">
        <v>5869</v>
      </c>
      <c r="B7621" s="157"/>
      <c r="C7621" s="187"/>
      <c r="D7621" s="129"/>
      <c r="E7621" s="129"/>
      <c r="F7621" s="188"/>
      <c r="G7621" s="137"/>
      <c r="H7621" s="188"/>
      <c r="I7621" s="161"/>
    </row>
    <row r="7622" spans="1:9">
      <c r="A7622" s="96" t="s">
        <v>5869</v>
      </c>
      <c r="B7622" s="157"/>
      <c r="C7622" s="187"/>
      <c r="D7622" s="129"/>
      <c r="E7622" s="129"/>
      <c r="F7622" s="188"/>
      <c r="G7622" s="137"/>
      <c r="H7622" s="188"/>
      <c r="I7622" s="161"/>
    </row>
    <row r="7623" spans="1:9">
      <c r="A7623" s="96" t="s">
        <v>5869</v>
      </c>
      <c r="B7623" s="157"/>
      <c r="C7623" s="187"/>
      <c r="D7623" s="129"/>
      <c r="E7623" s="129"/>
      <c r="F7623" s="188"/>
      <c r="G7623" s="137"/>
      <c r="H7623" s="188"/>
      <c r="I7623" s="161"/>
    </row>
    <row r="7624" spans="1:9">
      <c r="A7624" s="96" t="s">
        <v>5869</v>
      </c>
      <c r="B7624" s="157"/>
      <c r="C7624" s="187"/>
      <c r="D7624" s="129"/>
      <c r="E7624" s="129"/>
      <c r="F7624" s="188"/>
      <c r="G7624" s="137"/>
      <c r="H7624" s="188"/>
      <c r="I7624" s="161"/>
    </row>
    <row r="7625" spans="1:9">
      <c r="A7625" s="96" t="s">
        <v>5869</v>
      </c>
      <c r="B7625" s="157"/>
      <c r="C7625" s="187"/>
      <c r="D7625" s="129"/>
      <c r="E7625" s="129"/>
      <c r="F7625" s="188"/>
      <c r="G7625" s="137"/>
      <c r="H7625" s="188"/>
      <c r="I7625" s="161"/>
    </row>
    <row r="7626" spans="1:9">
      <c r="A7626" s="96" t="s">
        <v>5869</v>
      </c>
      <c r="B7626" s="157"/>
      <c r="C7626" s="187"/>
      <c r="D7626" s="129"/>
      <c r="E7626" s="129"/>
      <c r="F7626" s="188"/>
      <c r="G7626" s="137"/>
      <c r="H7626" s="188"/>
      <c r="I7626" s="161"/>
    </row>
    <row r="7627" spans="1:9">
      <c r="A7627" s="96" t="s">
        <v>5869</v>
      </c>
      <c r="B7627" s="157"/>
      <c r="C7627" s="187"/>
      <c r="D7627" s="129"/>
      <c r="E7627" s="129"/>
      <c r="F7627" s="188"/>
      <c r="G7627" s="137"/>
      <c r="H7627" s="188"/>
      <c r="I7627" s="161"/>
    </row>
    <row r="7628" spans="1:9">
      <c r="A7628" s="96" t="s">
        <v>5869</v>
      </c>
      <c r="B7628" s="157"/>
      <c r="C7628" s="187"/>
      <c r="D7628" s="129"/>
      <c r="E7628" s="129"/>
      <c r="F7628" s="188"/>
      <c r="G7628" s="137"/>
      <c r="H7628" s="188"/>
      <c r="I7628" s="161"/>
    </row>
    <row r="7629" spans="1:9">
      <c r="A7629" s="96" t="s">
        <v>5869</v>
      </c>
      <c r="B7629" s="157"/>
      <c r="C7629" s="187"/>
      <c r="D7629" s="129"/>
      <c r="E7629" s="129"/>
      <c r="F7629" s="188"/>
      <c r="G7629" s="137"/>
      <c r="H7629" s="188"/>
      <c r="I7629" s="161"/>
    </row>
    <row r="7630" spans="1:9">
      <c r="A7630" s="96" t="s">
        <v>5869</v>
      </c>
      <c r="B7630" s="157"/>
      <c r="C7630" s="187"/>
      <c r="D7630" s="129"/>
      <c r="E7630" s="129"/>
      <c r="F7630" s="188"/>
      <c r="G7630" s="137"/>
      <c r="H7630" s="188"/>
      <c r="I7630" s="161"/>
    </row>
    <row r="7631" spans="1:9">
      <c r="A7631" s="96" t="s">
        <v>5869</v>
      </c>
      <c r="B7631" s="157"/>
      <c r="C7631" s="187"/>
      <c r="D7631" s="129"/>
      <c r="E7631" s="129"/>
      <c r="F7631" s="188"/>
      <c r="G7631" s="137"/>
      <c r="H7631" s="188"/>
      <c r="I7631" s="161"/>
    </row>
    <row r="7632" spans="1:9">
      <c r="A7632" s="96" t="s">
        <v>5869</v>
      </c>
      <c r="B7632" s="157"/>
      <c r="C7632" s="187"/>
      <c r="D7632" s="129"/>
      <c r="E7632" s="129"/>
      <c r="F7632" s="188"/>
      <c r="G7632" s="137"/>
      <c r="H7632" s="188"/>
      <c r="I7632" s="161"/>
    </row>
    <row r="7633" spans="1:9">
      <c r="A7633" s="96" t="s">
        <v>5869</v>
      </c>
      <c r="B7633" s="157"/>
      <c r="C7633" s="187"/>
      <c r="D7633" s="129"/>
      <c r="E7633" s="129"/>
      <c r="F7633" s="188"/>
      <c r="G7633" s="137"/>
      <c r="H7633" s="188"/>
      <c r="I7633" s="161"/>
    </row>
    <row r="7634" spans="1:9">
      <c r="A7634" s="96" t="s">
        <v>5869</v>
      </c>
      <c r="B7634" s="157"/>
      <c r="C7634" s="187"/>
      <c r="D7634" s="129"/>
      <c r="E7634" s="129"/>
      <c r="F7634" s="188"/>
      <c r="G7634" s="137"/>
      <c r="H7634" s="188"/>
      <c r="I7634" s="161"/>
    </row>
    <row r="7635" spans="1:9">
      <c r="A7635" s="96" t="s">
        <v>5869</v>
      </c>
      <c r="B7635" s="157"/>
      <c r="C7635" s="187"/>
      <c r="D7635" s="129"/>
      <c r="E7635" s="129"/>
      <c r="F7635" s="188"/>
      <c r="G7635" s="137"/>
      <c r="H7635" s="188"/>
      <c r="I7635" s="161"/>
    </row>
    <row r="7636" spans="1:9">
      <c r="A7636" s="96" t="s">
        <v>5869</v>
      </c>
      <c r="B7636" s="157"/>
      <c r="C7636" s="187"/>
      <c r="D7636" s="129"/>
      <c r="E7636" s="129"/>
      <c r="F7636" s="188"/>
      <c r="G7636" s="137"/>
      <c r="H7636" s="188"/>
      <c r="I7636" s="161"/>
    </row>
    <row r="7637" spans="1:9">
      <c r="A7637" s="96" t="s">
        <v>5869</v>
      </c>
      <c r="B7637" s="157"/>
      <c r="C7637" s="187"/>
      <c r="D7637" s="129"/>
      <c r="E7637" s="129"/>
      <c r="F7637" s="188"/>
      <c r="G7637" s="137"/>
      <c r="H7637" s="188"/>
      <c r="I7637" s="161"/>
    </row>
    <row r="7638" spans="1:9">
      <c r="A7638" s="96" t="s">
        <v>5869</v>
      </c>
      <c r="B7638" s="157"/>
      <c r="C7638" s="187"/>
      <c r="D7638" s="129"/>
      <c r="E7638" s="129"/>
      <c r="F7638" s="188"/>
      <c r="G7638" s="137"/>
      <c r="H7638" s="188"/>
      <c r="I7638" s="161"/>
    </row>
    <row r="7639" spans="1:9">
      <c r="A7639" s="96" t="s">
        <v>5869</v>
      </c>
      <c r="B7639" s="157"/>
      <c r="C7639" s="187"/>
      <c r="D7639" s="129"/>
      <c r="E7639" s="129"/>
      <c r="F7639" s="188"/>
      <c r="G7639" s="137"/>
      <c r="H7639" s="188"/>
      <c r="I7639" s="161"/>
    </row>
    <row r="7640" spans="1:9">
      <c r="A7640" s="96" t="s">
        <v>5869</v>
      </c>
      <c r="B7640" s="157"/>
      <c r="C7640" s="187"/>
      <c r="D7640" s="129"/>
      <c r="E7640" s="129"/>
      <c r="F7640" s="188"/>
      <c r="G7640" s="137"/>
      <c r="H7640" s="188"/>
      <c r="I7640" s="161"/>
    </row>
    <row r="7641" spans="1:9">
      <c r="A7641" s="96" t="s">
        <v>5869</v>
      </c>
      <c r="B7641" s="157"/>
      <c r="C7641" s="187"/>
      <c r="D7641" s="129"/>
      <c r="E7641" s="129"/>
      <c r="F7641" s="188"/>
      <c r="G7641" s="137"/>
      <c r="H7641" s="188"/>
      <c r="I7641" s="161"/>
    </row>
    <row r="7642" spans="1:9">
      <c r="A7642" s="96" t="s">
        <v>5869</v>
      </c>
      <c r="B7642" s="157"/>
      <c r="C7642" s="187"/>
      <c r="D7642" s="129"/>
      <c r="E7642" s="129"/>
      <c r="F7642" s="188"/>
      <c r="G7642" s="137"/>
      <c r="H7642" s="188"/>
      <c r="I7642" s="161"/>
    </row>
    <row r="7643" spans="1:9">
      <c r="A7643" s="96" t="s">
        <v>5869</v>
      </c>
      <c r="B7643" s="157"/>
      <c r="C7643" s="187"/>
      <c r="D7643" s="129"/>
      <c r="E7643" s="129"/>
      <c r="F7643" s="188"/>
      <c r="G7643" s="137"/>
      <c r="H7643" s="188"/>
      <c r="I7643" s="161"/>
    </row>
    <row r="7644" spans="1:9">
      <c r="A7644" s="96" t="s">
        <v>5869</v>
      </c>
      <c r="B7644" s="157"/>
      <c r="C7644" s="187"/>
      <c r="D7644" s="129"/>
      <c r="E7644" s="129"/>
      <c r="F7644" s="188"/>
      <c r="G7644" s="137"/>
      <c r="H7644" s="188"/>
      <c r="I7644" s="161"/>
    </row>
    <row r="7645" spans="1:9">
      <c r="A7645" s="96" t="s">
        <v>5869</v>
      </c>
      <c r="B7645" s="157"/>
      <c r="C7645" s="187"/>
      <c r="D7645" s="129"/>
      <c r="E7645" s="129"/>
      <c r="F7645" s="188"/>
      <c r="G7645" s="137"/>
      <c r="H7645" s="188"/>
      <c r="I7645" s="161"/>
    </row>
    <row r="7646" spans="1:9">
      <c r="A7646" s="96" t="s">
        <v>5869</v>
      </c>
      <c r="B7646" s="157"/>
      <c r="C7646" s="187"/>
      <c r="D7646" s="129"/>
      <c r="E7646" s="129"/>
      <c r="F7646" s="188"/>
      <c r="G7646" s="137"/>
      <c r="H7646" s="188"/>
      <c r="I7646" s="161"/>
    </row>
    <row r="7647" spans="1:9">
      <c r="A7647" s="96" t="s">
        <v>5869</v>
      </c>
      <c r="B7647" s="157"/>
      <c r="C7647" s="187"/>
      <c r="D7647" s="129"/>
      <c r="E7647" s="129"/>
      <c r="F7647" s="188"/>
      <c r="G7647" s="137"/>
      <c r="H7647" s="188"/>
      <c r="I7647" s="161"/>
    </row>
    <row r="7648" spans="1:9">
      <c r="A7648" s="96" t="s">
        <v>5869</v>
      </c>
      <c r="B7648" s="157"/>
      <c r="C7648" s="187"/>
      <c r="D7648" s="129"/>
      <c r="E7648" s="129"/>
      <c r="F7648" s="188"/>
      <c r="G7648" s="137"/>
      <c r="H7648" s="188"/>
      <c r="I7648" s="161"/>
    </row>
    <row r="7649" spans="1:9">
      <c r="A7649" s="96" t="s">
        <v>5869</v>
      </c>
      <c r="B7649" s="157"/>
      <c r="C7649" s="187"/>
      <c r="D7649" s="129"/>
      <c r="E7649" s="129"/>
      <c r="F7649" s="188"/>
      <c r="G7649" s="137"/>
      <c r="H7649" s="188"/>
      <c r="I7649" s="161"/>
    </row>
    <row r="7650" spans="1:9">
      <c r="A7650" s="96" t="s">
        <v>5869</v>
      </c>
      <c r="B7650" s="157"/>
      <c r="C7650" s="187"/>
      <c r="D7650" s="129"/>
      <c r="E7650" s="129"/>
      <c r="F7650" s="188"/>
      <c r="G7650" s="137"/>
      <c r="H7650" s="188"/>
      <c r="I7650" s="161"/>
    </row>
    <row r="7651" spans="1:9">
      <c r="A7651" s="96" t="s">
        <v>5869</v>
      </c>
      <c r="B7651" s="157"/>
      <c r="C7651" s="187"/>
      <c r="D7651" s="129"/>
      <c r="E7651" s="129"/>
      <c r="F7651" s="188"/>
      <c r="G7651" s="137"/>
      <c r="H7651" s="188"/>
      <c r="I7651" s="161"/>
    </row>
    <row r="7652" spans="1:9">
      <c r="A7652" s="96" t="s">
        <v>5869</v>
      </c>
      <c r="B7652" s="157"/>
      <c r="C7652" s="187"/>
      <c r="D7652" s="129"/>
      <c r="E7652" s="129"/>
      <c r="F7652" s="188"/>
      <c r="G7652" s="137"/>
      <c r="H7652" s="188"/>
      <c r="I7652" s="161"/>
    </row>
    <row r="7653" spans="1:9">
      <c r="A7653" s="96" t="s">
        <v>5869</v>
      </c>
      <c r="B7653" s="157"/>
      <c r="C7653" s="187"/>
      <c r="D7653" s="129"/>
      <c r="E7653" s="129"/>
      <c r="F7653" s="188"/>
      <c r="G7653" s="137"/>
      <c r="H7653" s="188"/>
      <c r="I7653" s="161"/>
    </row>
    <row r="7654" spans="1:9">
      <c r="A7654" s="96" t="s">
        <v>5869</v>
      </c>
      <c r="B7654" s="157"/>
      <c r="C7654" s="187"/>
      <c r="D7654" s="129"/>
      <c r="E7654" s="129"/>
      <c r="F7654" s="188"/>
      <c r="G7654" s="137"/>
      <c r="H7654" s="188"/>
      <c r="I7654" s="161"/>
    </row>
    <row r="7655" spans="1:9">
      <c r="A7655" s="96" t="s">
        <v>5869</v>
      </c>
      <c r="B7655" s="157"/>
      <c r="C7655" s="187"/>
      <c r="D7655" s="129"/>
      <c r="E7655" s="129"/>
      <c r="F7655" s="188"/>
      <c r="G7655" s="137"/>
      <c r="H7655" s="188"/>
      <c r="I7655" s="161"/>
    </row>
    <row r="7656" spans="1:9">
      <c r="A7656" s="96" t="s">
        <v>5869</v>
      </c>
      <c r="B7656" s="157"/>
      <c r="C7656" s="187"/>
      <c r="D7656" s="129"/>
      <c r="E7656" s="129"/>
      <c r="F7656" s="188"/>
      <c r="G7656" s="137"/>
      <c r="H7656" s="188"/>
      <c r="I7656" s="161"/>
    </row>
    <row r="7657" spans="1:9">
      <c r="A7657" s="96" t="s">
        <v>5869</v>
      </c>
      <c r="B7657" s="157"/>
      <c r="C7657" s="187"/>
      <c r="D7657" s="129"/>
      <c r="E7657" s="129"/>
      <c r="F7657" s="188"/>
      <c r="G7657" s="137"/>
      <c r="H7657" s="188"/>
      <c r="I7657" s="161"/>
    </row>
    <row r="7658" spans="1:9">
      <c r="A7658" s="96" t="s">
        <v>5869</v>
      </c>
      <c r="B7658" s="157"/>
      <c r="C7658" s="187"/>
      <c r="D7658" s="129"/>
      <c r="E7658" s="129"/>
      <c r="F7658" s="188"/>
      <c r="G7658" s="137"/>
      <c r="H7658" s="188"/>
      <c r="I7658" s="161"/>
    </row>
    <row r="7659" spans="1:9">
      <c r="A7659" s="96" t="s">
        <v>5869</v>
      </c>
      <c r="B7659" s="157"/>
      <c r="C7659" s="187"/>
      <c r="D7659" s="129"/>
      <c r="E7659" s="129"/>
      <c r="F7659" s="188"/>
      <c r="G7659" s="137"/>
      <c r="H7659" s="188"/>
      <c r="I7659" s="161"/>
    </row>
    <row r="7660" spans="1:9">
      <c r="A7660" s="96" t="s">
        <v>5869</v>
      </c>
      <c r="B7660" s="157"/>
      <c r="C7660" s="187"/>
      <c r="D7660" s="129"/>
      <c r="E7660" s="129"/>
      <c r="F7660" s="188"/>
      <c r="G7660" s="137"/>
      <c r="H7660" s="188"/>
      <c r="I7660" s="161"/>
    </row>
    <row r="7661" spans="1:9">
      <c r="A7661" s="96" t="s">
        <v>5869</v>
      </c>
      <c r="B7661" s="157"/>
      <c r="C7661" s="187"/>
      <c r="D7661" s="129"/>
      <c r="E7661" s="129"/>
      <c r="F7661" s="188"/>
      <c r="G7661" s="137"/>
      <c r="H7661" s="188"/>
      <c r="I7661" s="161"/>
    </row>
    <row r="7662" spans="1:9">
      <c r="A7662" s="96" t="s">
        <v>5869</v>
      </c>
      <c r="B7662" s="157"/>
      <c r="C7662" s="187"/>
      <c r="D7662" s="129"/>
      <c r="E7662" s="129"/>
      <c r="F7662" s="188"/>
      <c r="G7662" s="137"/>
      <c r="H7662" s="188"/>
      <c r="I7662" s="161"/>
    </row>
    <row r="7663" spans="1:9">
      <c r="A7663" s="96" t="s">
        <v>5869</v>
      </c>
      <c r="B7663" s="157"/>
      <c r="C7663" s="187"/>
      <c r="D7663" s="129"/>
      <c r="E7663" s="129"/>
      <c r="F7663" s="188"/>
      <c r="G7663" s="137"/>
      <c r="H7663" s="188"/>
      <c r="I7663" s="161"/>
    </row>
    <row r="7664" spans="1:9">
      <c r="A7664" s="96" t="s">
        <v>5869</v>
      </c>
      <c r="B7664" s="157"/>
      <c r="C7664" s="187"/>
      <c r="D7664" s="129"/>
      <c r="E7664" s="129"/>
      <c r="F7664" s="188"/>
      <c r="G7664" s="137"/>
      <c r="H7664" s="188"/>
      <c r="I7664" s="161"/>
    </row>
    <row r="7665" spans="1:9">
      <c r="A7665" s="96" t="s">
        <v>5869</v>
      </c>
      <c r="B7665" s="157"/>
      <c r="C7665" s="187"/>
      <c r="D7665" s="129"/>
      <c r="E7665" s="129"/>
      <c r="F7665" s="188"/>
      <c r="G7665" s="137"/>
      <c r="H7665" s="188"/>
      <c r="I7665" s="161"/>
    </row>
    <row r="7666" spans="1:9">
      <c r="A7666" s="96" t="s">
        <v>5869</v>
      </c>
      <c r="B7666" s="157"/>
      <c r="C7666" s="187"/>
      <c r="D7666" s="129"/>
      <c r="E7666" s="129"/>
      <c r="F7666" s="188"/>
      <c r="G7666" s="137"/>
      <c r="H7666" s="188"/>
      <c r="I7666" s="161"/>
    </row>
    <row r="7667" spans="1:9">
      <c r="A7667" s="96" t="s">
        <v>5869</v>
      </c>
      <c r="B7667" s="157"/>
      <c r="C7667" s="187"/>
      <c r="D7667" s="129"/>
      <c r="E7667" s="129"/>
      <c r="F7667" s="188"/>
      <c r="G7667" s="137"/>
      <c r="H7667" s="188"/>
      <c r="I7667" s="161"/>
    </row>
    <row r="7668" spans="1:9">
      <c r="A7668" s="96" t="s">
        <v>5869</v>
      </c>
      <c r="B7668" s="157"/>
      <c r="C7668" s="187"/>
      <c r="D7668" s="129"/>
      <c r="E7668" s="129"/>
      <c r="F7668" s="188"/>
      <c r="G7668" s="137"/>
      <c r="H7668" s="188"/>
      <c r="I7668" s="161"/>
    </row>
    <row r="7669" spans="1:9">
      <c r="A7669" s="96" t="s">
        <v>5869</v>
      </c>
      <c r="B7669" s="157"/>
      <c r="C7669" s="187"/>
      <c r="D7669" s="129"/>
      <c r="E7669" s="129"/>
      <c r="F7669" s="188"/>
      <c r="G7669" s="137"/>
      <c r="H7669" s="188"/>
      <c r="I7669" s="161"/>
    </row>
    <row r="7670" spans="1:9">
      <c r="A7670" s="96" t="s">
        <v>5869</v>
      </c>
      <c r="B7670" s="157"/>
      <c r="C7670" s="187"/>
      <c r="D7670" s="129"/>
      <c r="E7670" s="129"/>
      <c r="F7670" s="188"/>
      <c r="G7670" s="137"/>
      <c r="H7670" s="188"/>
      <c r="I7670" s="161"/>
    </row>
    <row r="7671" spans="1:9">
      <c r="A7671" s="96" t="s">
        <v>5869</v>
      </c>
      <c r="B7671" s="157"/>
      <c r="C7671" s="187"/>
      <c r="D7671" s="129"/>
      <c r="E7671" s="129"/>
      <c r="F7671" s="188"/>
      <c r="G7671" s="137"/>
      <c r="H7671" s="188"/>
      <c r="I7671" s="161"/>
    </row>
    <row r="7672" spans="1:9">
      <c r="A7672" s="96" t="s">
        <v>5869</v>
      </c>
      <c r="B7672" s="157"/>
      <c r="C7672" s="187"/>
      <c r="D7672" s="129"/>
      <c r="E7672" s="129"/>
      <c r="F7672" s="188"/>
      <c r="G7672" s="137"/>
      <c r="H7672" s="188"/>
      <c r="I7672" s="161"/>
    </row>
    <row r="7673" spans="1:9">
      <c r="A7673" s="96" t="s">
        <v>5869</v>
      </c>
      <c r="B7673" s="157"/>
      <c r="C7673" s="187"/>
      <c r="D7673" s="129"/>
      <c r="E7673" s="129"/>
      <c r="F7673" s="188"/>
      <c r="G7673" s="137"/>
      <c r="H7673" s="188"/>
      <c r="I7673" s="161"/>
    </row>
    <row r="7674" spans="1:9">
      <c r="A7674" s="96" t="s">
        <v>5869</v>
      </c>
      <c r="B7674" s="157"/>
      <c r="C7674" s="187"/>
      <c r="D7674" s="129"/>
      <c r="E7674" s="129"/>
      <c r="F7674" s="188"/>
      <c r="G7674" s="137"/>
      <c r="H7674" s="188"/>
      <c r="I7674" s="161"/>
    </row>
    <row r="7675" spans="1:9">
      <c r="A7675" s="96" t="s">
        <v>5869</v>
      </c>
      <c r="B7675" s="157"/>
      <c r="C7675" s="187"/>
      <c r="D7675" s="129"/>
      <c r="E7675" s="129"/>
      <c r="F7675" s="188"/>
      <c r="G7675" s="137"/>
      <c r="H7675" s="188"/>
      <c r="I7675" s="161"/>
    </row>
    <row r="7676" spans="1:9">
      <c r="A7676" s="96" t="s">
        <v>5869</v>
      </c>
      <c r="B7676" s="157"/>
      <c r="C7676" s="187"/>
      <c r="D7676" s="129"/>
      <c r="E7676" s="129"/>
      <c r="F7676" s="188"/>
      <c r="G7676" s="137"/>
      <c r="H7676" s="188"/>
      <c r="I7676" s="161"/>
    </row>
    <row r="7677" spans="1:9">
      <c r="A7677" s="96" t="s">
        <v>5869</v>
      </c>
      <c r="B7677" s="157"/>
      <c r="C7677" s="187"/>
      <c r="D7677" s="129"/>
      <c r="E7677" s="129"/>
      <c r="F7677" s="188"/>
      <c r="G7677" s="137"/>
      <c r="H7677" s="188"/>
      <c r="I7677" s="161"/>
    </row>
    <row r="7678" spans="1:9">
      <c r="A7678" s="96" t="s">
        <v>5869</v>
      </c>
      <c r="B7678" s="157"/>
      <c r="C7678" s="187"/>
      <c r="D7678" s="129"/>
      <c r="E7678" s="129"/>
      <c r="F7678" s="188"/>
      <c r="G7678" s="137"/>
      <c r="H7678" s="188"/>
      <c r="I7678" s="161"/>
    </row>
    <row r="7679" spans="1:9">
      <c r="A7679" s="96" t="s">
        <v>5869</v>
      </c>
      <c r="B7679" s="157"/>
      <c r="C7679" s="187"/>
      <c r="D7679" s="129"/>
      <c r="E7679" s="129"/>
      <c r="F7679" s="188"/>
      <c r="G7679" s="137"/>
      <c r="H7679" s="188"/>
      <c r="I7679" s="161"/>
    </row>
    <row r="7680" spans="1:9">
      <c r="A7680" s="96" t="s">
        <v>5869</v>
      </c>
      <c r="B7680" s="157"/>
      <c r="C7680" s="187"/>
      <c r="D7680" s="129"/>
      <c r="E7680" s="129"/>
      <c r="F7680" s="188"/>
      <c r="G7680" s="137"/>
      <c r="H7680" s="188"/>
      <c r="I7680" s="161"/>
    </row>
    <row r="7681" spans="1:9">
      <c r="A7681" s="96" t="s">
        <v>5869</v>
      </c>
      <c r="B7681" s="157"/>
      <c r="C7681" s="187"/>
      <c r="D7681" s="129"/>
      <c r="E7681" s="129"/>
      <c r="F7681" s="188"/>
      <c r="G7681" s="137"/>
      <c r="H7681" s="188"/>
      <c r="I7681" s="161"/>
    </row>
    <row r="7682" spans="1:9">
      <c r="A7682" s="96" t="s">
        <v>5869</v>
      </c>
      <c r="B7682" s="157"/>
      <c r="C7682" s="187"/>
      <c r="D7682" s="129"/>
      <c r="E7682" s="129"/>
      <c r="F7682" s="188"/>
      <c r="G7682" s="137"/>
      <c r="H7682" s="188"/>
      <c r="I7682" s="161"/>
    </row>
    <row r="7683" spans="1:9">
      <c r="A7683" s="96" t="s">
        <v>5869</v>
      </c>
      <c r="B7683" s="157"/>
      <c r="C7683" s="187"/>
      <c r="D7683" s="129"/>
      <c r="E7683" s="129"/>
      <c r="F7683" s="188"/>
      <c r="G7683" s="137"/>
      <c r="H7683" s="188"/>
      <c r="I7683" s="161"/>
    </row>
    <row r="7684" spans="1:9">
      <c r="A7684" s="96" t="s">
        <v>5869</v>
      </c>
      <c r="B7684" s="157"/>
      <c r="C7684" s="187"/>
      <c r="D7684" s="129"/>
      <c r="E7684" s="129"/>
      <c r="F7684" s="188"/>
      <c r="G7684" s="137"/>
      <c r="H7684" s="188"/>
      <c r="I7684" s="161"/>
    </row>
    <row r="7685" spans="1:9">
      <c r="A7685" s="96" t="s">
        <v>5869</v>
      </c>
      <c r="B7685" s="157"/>
      <c r="C7685" s="187"/>
      <c r="D7685" s="129"/>
      <c r="E7685" s="129"/>
      <c r="F7685" s="188"/>
      <c r="G7685" s="137"/>
      <c r="H7685" s="188"/>
      <c r="I7685" s="161"/>
    </row>
    <row r="7686" spans="1:9">
      <c r="A7686" s="96" t="s">
        <v>5869</v>
      </c>
      <c r="B7686" s="157"/>
      <c r="C7686" s="187"/>
      <c r="D7686" s="129"/>
      <c r="E7686" s="129"/>
      <c r="F7686" s="188"/>
      <c r="G7686" s="137"/>
      <c r="H7686" s="188"/>
      <c r="I7686" s="161"/>
    </row>
    <row r="7687" spans="1:9">
      <c r="A7687" s="96" t="s">
        <v>5869</v>
      </c>
      <c r="B7687" s="157"/>
      <c r="C7687" s="187"/>
      <c r="D7687" s="129"/>
      <c r="E7687" s="129"/>
      <c r="F7687" s="188"/>
      <c r="G7687" s="137"/>
      <c r="H7687" s="188"/>
      <c r="I7687" s="161"/>
    </row>
    <row r="7688" spans="1:9">
      <c r="A7688" s="96" t="s">
        <v>5869</v>
      </c>
      <c r="B7688" s="157"/>
      <c r="C7688" s="187"/>
      <c r="D7688" s="129"/>
      <c r="E7688" s="129"/>
      <c r="F7688" s="188"/>
      <c r="G7688" s="137"/>
      <c r="H7688" s="188"/>
      <c r="I7688" s="161"/>
    </row>
    <row r="7689" spans="1:9">
      <c r="A7689" s="96" t="s">
        <v>5869</v>
      </c>
      <c r="B7689" s="157"/>
      <c r="C7689" s="187"/>
      <c r="D7689" s="129"/>
      <c r="E7689" s="129"/>
      <c r="F7689" s="188"/>
      <c r="G7689" s="137"/>
      <c r="H7689" s="188"/>
      <c r="I7689" s="161"/>
    </row>
    <row r="7690" spans="1:9">
      <c r="A7690" s="96" t="s">
        <v>5869</v>
      </c>
      <c r="B7690" s="157"/>
      <c r="C7690" s="187"/>
      <c r="D7690" s="129"/>
      <c r="E7690" s="129"/>
      <c r="F7690" s="188"/>
      <c r="G7690" s="137"/>
      <c r="H7690" s="188"/>
      <c r="I7690" s="161"/>
    </row>
    <row r="7691" spans="1:9">
      <c r="A7691" s="96" t="s">
        <v>5869</v>
      </c>
      <c r="B7691" s="157"/>
      <c r="C7691" s="187"/>
      <c r="D7691" s="129"/>
      <c r="E7691" s="129"/>
      <c r="F7691" s="188"/>
      <c r="G7691" s="137"/>
      <c r="H7691" s="188"/>
      <c r="I7691" s="161"/>
    </row>
    <row r="7692" spans="1:9">
      <c r="A7692" s="96" t="s">
        <v>5869</v>
      </c>
      <c r="B7692" s="157"/>
      <c r="C7692" s="187"/>
      <c r="D7692" s="129"/>
      <c r="E7692" s="129"/>
      <c r="F7692" s="188"/>
      <c r="G7692" s="137"/>
      <c r="H7692" s="188"/>
      <c r="I7692" s="161"/>
    </row>
    <row r="7693" spans="1:9">
      <c r="A7693" s="96" t="s">
        <v>5869</v>
      </c>
      <c r="B7693" s="157"/>
      <c r="C7693" s="187"/>
      <c r="D7693" s="129"/>
      <c r="E7693" s="129"/>
      <c r="F7693" s="188"/>
      <c r="G7693" s="137"/>
      <c r="H7693" s="188"/>
      <c r="I7693" s="161"/>
    </row>
    <row r="7694" spans="1:9">
      <c r="A7694" s="96" t="s">
        <v>5869</v>
      </c>
      <c r="B7694" s="157"/>
      <c r="C7694" s="187"/>
      <c r="D7694" s="129"/>
      <c r="E7694" s="129"/>
      <c r="F7694" s="188"/>
      <c r="G7694" s="137"/>
      <c r="H7694" s="188"/>
      <c r="I7694" s="161"/>
    </row>
    <row r="7695" spans="1:9">
      <c r="A7695" s="96" t="s">
        <v>5869</v>
      </c>
      <c r="B7695" s="157"/>
      <c r="C7695" s="187"/>
      <c r="D7695" s="129"/>
      <c r="E7695" s="129"/>
      <c r="F7695" s="188"/>
      <c r="G7695" s="137"/>
      <c r="H7695" s="188"/>
      <c r="I7695" s="161"/>
    </row>
    <row r="7696" spans="1:9">
      <c r="A7696" s="96" t="s">
        <v>5869</v>
      </c>
      <c r="B7696" s="157"/>
      <c r="C7696" s="187"/>
      <c r="D7696" s="129"/>
      <c r="E7696" s="129"/>
      <c r="F7696" s="188"/>
      <c r="G7696" s="137"/>
      <c r="H7696" s="188"/>
      <c r="I7696" s="161"/>
    </row>
    <row r="7697" spans="1:9">
      <c r="A7697" s="96" t="s">
        <v>5869</v>
      </c>
      <c r="B7697" s="157"/>
      <c r="C7697" s="187"/>
      <c r="D7697" s="129"/>
      <c r="E7697" s="129"/>
      <c r="F7697" s="188"/>
      <c r="G7697" s="137"/>
      <c r="H7697" s="188"/>
      <c r="I7697" s="161"/>
    </row>
    <row r="7698" spans="1:9">
      <c r="A7698" s="96" t="s">
        <v>5869</v>
      </c>
      <c r="B7698" s="157"/>
      <c r="C7698" s="187"/>
      <c r="D7698" s="129"/>
      <c r="E7698" s="129"/>
      <c r="F7698" s="188"/>
      <c r="G7698" s="137"/>
      <c r="H7698" s="188"/>
      <c r="I7698" s="161"/>
    </row>
    <row r="7699" spans="1:9">
      <c r="A7699" s="96" t="s">
        <v>5869</v>
      </c>
      <c r="B7699" s="157"/>
      <c r="C7699" s="187"/>
      <c r="D7699" s="129"/>
      <c r="E7699" s="129"/>
      <c r="F7699" s="188"/>
      <c r="G7699" s="137"/>
      <c r="H7699" s="188"/>
      <c r="I7699" s="161"/>
    </row>
    <row r="7700" spans="1:9">
      <c r="A7700" s="96" t="s">
        <v>5869</v>
      </c>
      <c r="B7700" s="157"/>
      <c r="C7700" s="187"/>
      <c r="D7700" s="129"/>
      <c r="E7700" s="129"/>
      <c r="F7700" s="188"/>
      <c r="G7700" s="137"/>
      <c r="H7700" s="188"/>
      <c r="I7700" s="161"/>
    </row>
    <row r="7701" spans="1:9">
      <c r="A7701" s="96" t="s">
        <v>5869</v>
      </c>
      <c r="B7701" s="157"/>
      <c r="C7701" s="187"/>
      <c r="D7701" s="129"/>
      <c r="E7701" s="129"/>
      <c r="F7701" s="188"/>
      <c r="G7701" s="137"/>
      <c r="H7701" s="188"/>
      <c r="I7701" s="161"/>
    </row>
    <row r="7702" spans="1:9">
      <c r="A7702" s="96" t="s">
        <v>5869</v>
      </c>
      <c r="B7702" s="157"/>
      <c r="C7702" s="187"/>
      <c r="D7702" s="129"/>
      <c r="E7702" s="129"/>
      <c r="F7702" s="188"/>
      <c r="G7702" s="137"/>
      <c r="H7702" s="188"/>
      <c r="I7702" s="161"/>
    </row>
    <row r="7703" spans="1:9">
      <c r="A7703" s="96" t="s">
        <v>5869</v>
      </c>
      <c r="B7703" s="157"/>
      <c r="C7703" s="187"/>
      <c r="D7703" s="129"/>
      <c r="E7703" s="129"/>
      <c r="F7703" s="188"/>
      <c r="G7703" s="137"/>
      <c r="H7703" s="188"/>
      <c r="I7703" s="161"/>
    </row>
    <row r="7704" spans="1:9">
      <c r="A7704" s="96" t="s">
        <v>5869</v>
      </c>
      <c r="B7704" s="157"/>
      <c r="C7704" s="187"/>
      <c r="D7704" s="129"/>
      <c r="E7704" s="129"/>
      <c r="F7704" s="188"/>
      <c r="G7704" s="137"/>
      <c r="H7704" s="188"/>
      <c r="I7704" s="161"/>
    </row>
    <row r="7705" spans="1:9">
      <c r="A7705" s="96" t="s">
        <v>5869</v>
      </c>
      <c r="B7705" s="157"/>
      <c r="C7705" s="187"/>
      <c r="D7705" s="129"/>
      <c r="E7705" s="129"/>
      <c r="F7705" s="188"/>
      <c r="G7705" s="137"/>
      <c r="H7705" s="188"/>
      <c r="I7705" s="161"/>
    </row>
    <row r="7706" spans="1:9">
      <c r="A7706" s="96" t="s">
        <v>5869</v>
      </c>
      <c r="B7706" s="157"/>
      <c r="C7706" s="187"/>
      <c r="D7706" s="129"/>
      <c r="E7706" s="129"/>
      <c r="F7706" s="188"/>
      <c r="G7706" s="137"/>
      <c r="H7706" s="188"/>
      <c r="I7706" s="161"/>
    </row>
    <row r="7707" spans="1:9">
      <c r="A7707" s="96" t="s">
        <v>5869</v>
      </c>
      <c r="B7707" s="157"/>
      <c r="C7707" s="187"/>
      <c r="D7707" s="129"/>
      <c r="E7707" s="129"/>
      <c r="F7707" s="188"/>
      <c r="G7707" s="137"/>
      <c r="H7707" s="188"/>
      <c r="I7707" s="161"/>
    </row>
    <row r="7708" spans="1:9">
      <c r="A7708" s="96" t="s">
        <v>5869</v>
      </c>
      <c r="B7708" s="157"/>
      <c r="C7708" s="187"/>
      <c r="D7708" s="129"/>
      <c r="E7708" s="129"/>
      <c r="F7708" s="188"/>
      <c r="G7708" s="137"/>
      <c r="H7708" s="188"/>
      <c r="I7708" s="161"/>
    </row>
    <row r="7709" spans="1:9">
      <c r="A7709" s="96" t="s">
        <v>5869</v>
      </c>
      <c r="B7709" s="157"/>
      <c r="C7709" s="187"/>
      <c r="D7709" s="129"/>
      <c r="E7709" s="129"/>
      <c r="F7709" s="188"/>
      <c r="G7709" s="137"/>
      <c r="H7709" s="188"/>
      <c r="I7709" s="161"/>
    </row>
    <row r="7710" spans="1:9">
      <c r="A7710" s="96" t="s">
        <v>5869</v>
      </c>
      <c r="B7710" s="157"/>
      <c r="C7710" s="187"/>
      <c r="D7710" s="129"/>
      <c r="E7710" s="129"/>
      <c r="F7710" s="188"/>
      <c r="G7710" s="137"/>
      <c r="H7710" s="188"/>
      <c r="I7710" s="161"/>
    </row>
    <row r="7711" spans="1:9">
      <c r="A7711" s="96" t="s">
        <v>5869</v>
      </c>
      <c r="B7711" s="157"/>
      <c r="C7711" s="187"/>
      <c r="D7711" s="129"/>
      <c r="E7711" s="129"/>
      <c r="F7711" s="188"/>
      <c r="G7711" s="137"/>
      <c r="H7711" s="188"/>
      <c r="I7711" s="161"/>
    </row>
    <row r="7712" spans="1:9">
      <c r="A7712" s="96" t="s">
        <v>5869</v>
      </c>
      <c r="B7712" s="157"/>
      <c r="C7712" s="187"/>
      <c r="D7712" s="129"/>
      <c r="E7712" s="129"/>
      <c r="F7712" s="188"/>
      <c r="G7712" s="137"/>
      <c r="H7712" s="188"/>
      <c r="I7712" s="161"/>
    </row>
    <row r="7713" spans="1:9">
      <c r="A7713" s="96" t="s">
        <v>5869</v>
      </c>
      <c r="B7713" s="157"/>
      <c r="C7713" s="187"/>
      <c r="D7713" s="129"/>
      <c r="E7713" s="129"/>
      <c r="F7713" s="188"/>
      <c r="G7713" s="137"/>
      <c r="H7713" s="188"/>
      <c r="I7713" s="161"/>
    </row>
    <row r="7714" spans="1:9">
      <c r="A7714" s="96" t="s">
        <v>5869</v>
      </c>
      <c r="B7714" s="157"/>
      <c r="C7714" s="187"/>
      <c r="D7714" s="129"/>
      <c r="E7714" s="129"/>
      <c r="F7714" s="188"/>
      <c r="G7714" s="137"/>
      <c r="H7714" s="188"/>
      <c r="I7714" s="161"/>
    </row>
    <row r="7715" spans="1:9">
      <c r="A7715" s="96" t="s">
        <v>5869</v>
      </c>
      <c r="B7715" s="157"/>
      <c r="C7715" s="187"/>
      <c r="D7715" s="129"/>
      <c r="E7715" s="129"/>
      <c r="F7715" s="188"/>
      <c r="G7715" s="137"/>
      <c r="H7715" s="188"/>
      <c r="I7715" s="161"/>
    </row>
    <row r="7716" spans="1:9">
      <c r="A7716" s="96" t="s">
        <v>5869</v>
      </c>
      <c r="B7716" s="157"/>
      <c r="C7716" s="187"/>
      <c r="D7716" s="129"/>
      <c r="E7716" s="129"/>
      <c r="F7716" s="188"/>
      <c r="G7716" s="137"/>
      <c r="H7716" s="188"/>
      <c r="I7716" s="161"/>
    </row>
    <row r="7717" spans="1:9">
      <c r="A7717" s="96" t="s">
        <v>5869</v>
      </c>
      <c r="B7717" s="157"/>
      <c r="C7717" s="187"/>
      <c r="D7717" s="129"/>
      <c r="E7717" s="129"/>
      <c r="F7717" s="188"/>
      <c r="G7717" s="137"/>
      <c r="H7717" s="188"/>
      <c r="I7717" s="161"/>
    </row>
    <row r="7718" spans="1:9">
      <c r="A7718" s="96" t="s">
        <v>5869</v>
      </c>
      <c r="B7718" s="157"/>
      <c r="C7718" s="187"/>
      <c r="D7718" s="129"/>
      <c r="E7718" s="129"/>
      <c r="F7718" s="188"/>
      <c r="G7718" s="137"/>
      <c r="H7718" s="188"/>
      <c r="I7718" s="161"/>
    </row>
    <row r="7719" spans="1:9">
      <c r="A7719" s="96" t="s">
        <v>5869</v>
      </c>
      <c r="B7719" s="157"/>
      <c r="C7719" s="187"/>
      <c r="D7719" s="129"/>
      <c r="E7719" s="129"/>
      <c r="F7719" s="188"/>
      <c r="G7719" s="137"/>
      <c r="H7719" s="188"/>
      <c r="I7719" s="161"/>
    </row>
    <row r="7720" spans="1:9">
      <c r="A7720" s="96" t="s">
        <v>5869</v>
      </c>
      <c r="B7720" s="157"/>
      <c r="C7720" s="187"/>
      <c r="D7720" s="129"/>
      <c r="E7720" s="129"/>
      <c r="F7720" s="188"/>
      <c r="G7720" s="137"/>
      <c r="H7720" s="188"/>
      <c r="I7720" s="161"/>
    </row>
    <row r="7721" spans="1:9">
      <c r="A7721" s="96" t="s">
        <v>5869</v>
      </c>
      <c r="B7721" s="157"/>
      <c r="C7721" s="187"/>
      <c r="D7721" s="129"/>
      <c r="E7721" s="129"/>
      <c r="F7721" s="188"/>
      <c r="G7721" s="137"/>
      <c r="H7721" s="188"/>
      <c r="I7721" s="161"/>
    </row>
    <row r="7722" spans="1:9">
      <c r="A7722" s="96" t="s">
        <v>5869</v>
      </c>
      <c r="B7722" s="157"/>
      <c r="C7722" s="187"/>
      <c r="D7722" s="129"/>
      <c r="E7722" s="129"/>
      <c r="F7722" s="188"/>
      <c r="G7722" s="137"/>
      <c r="H7722" s="188"/>
      <c r="I7722" s="161"/>
    </row>
    <row r="7723" spans="1:9">
      <c r="A7723" s="96" t="s">
        <v>5869</v>
      </c>
      <c r="B7723" s="157"/>
      <c r="C7723" s="187"/>
      <c r="D7723" s="129"/>
      <c r="E7723" s="129"/>
      <c r="F7723" s="188"/>
      <c r="G7723" s="137"/>
      <c r="H7723" s="188"/>
      <c r="I7723" s="161"/>
    </row>
    <row r="7724" spans="1:9">
      <c r="A7724" s="96" t="s">
        <v>5869</v>
      </c>
      <c r="B7724" s="157"/>
      <c r="C7724" s="187"/>
      <c r="D7724" s="129"/>
      <c r="E7724" s="129"/>
      <c r="F7724" s="188"/>
      <c r="G7724" s="137"/>
      <c r="H7724" s="188"/>
      <c r="I7724" s="161"/>
    </row>
    <row r="7725" spans="1:9">
      <c r="A7725" s="96" t="s">
        <v>5869</v>
      </c>
      <c r="B7725" s="157"/>
      <c r="C7725" s="187"/>
      <c r="D7725" s="129"/>
      <c r="E7725" s="129"/>
      <c r="F7725" s="188"/>
      <c r="G7725" s="137"/>
      <c r="H7725" s="188"/>
      <c r="I7725" s="161"/>
    </row>
    <row r="7726" spans="1:9">
      <c r="A7726" s="96" t="s">
        <v>5869</v>
      </c>
      <c r="B7726" s="157"/>
      <c r="C7726" s="187"/>
      <c r="D7726" s="129"/>
      <c r="E7726" s="129"/>
      <c r="F7726" s="188"/>
      <c r="G7726" s="137"/>
      <c r="H7726" s="188"/>
      <c r="I7726" s="161"/>
    </row>
    <row r="7727" spans="1:9">
      <c r="A7727" s="96" t="s">
        <v>5869</v>
      </c>
      <c r="B7727" s="157"/>
      <c r="C7727" s="187"/>
      <c r="D7727" s="129"/>
      <c r="E7727" s="129"/>
      <c r="F7727" s="188"/>
      <c r="G7727" s="137"/>
      <c r="H7727" s="188"/>
      <c r="I7727" s="161"/>
    </row>
    <row r="7728" spans="1:9">
      <c r="A7728" s="96" t="s">
        <v>5869</v>
      </c>
      <c r="B7728" s="157"/>
      <c r="C7728" s="187"/>
      <c r="D7728" s="129"/>
      <c r="E7728" s="129"/>
      <c r="F7728" s="188"/>
      <c r="G7728" s="137"/>
      <c r="H7728" s="188"/>
      <c r="I7728" s="161"/>
    </row>
    <row r="7729" spans="1:9">
      <c r="A7729" s="96" t="s">
        <v>5869</v>
      </c>
      <c r="B7729" s="157"/>
      <c r="C7729" s="187"/>
      <c r="D7729" s="129"/>
      <c r="E7729" s="129"/>
      <c r="F7729" s="188"/>
      <c r="G7729" s="137"/>
      <c r="H7729" s="188"/>
      <c r="I7729" s="161"/>
    </row>
    <row r="7730" spans="1:9">
      <c r="A7730" s="96" t="s">
        <v>5869</v>
      </c>
      <c r="B7730" s="157"/>
      <c r="C7730" s="187"/>
      <c r="D7730" s="129"/>
      <c r="E7730" s="129"/>
      <c r="F7730" s="188"/>
      <c r="G7730" s="137"/>
      <c r="H7730" s="188"/>
      <c r="I7730" s="161"/>
    </row>
    <row r="7731" spans="1:9">
      <c r="A7731" s="96" t="s">
        <v>5869</v>
      </c>
      <c r="B7731" s="157"/>
      <c r="C7731" s="187"/>
      <c r="D7731" s="129"/>
      <c r="E7731" s="129"/>
      <c r="F7731" s="188"/>
      <c r="G7731" s="137"/>
      <c r="H7731" s="188"/>
      <c r="I7731" s="161"/>
    </row>
    <row r="7732" spans="1:9">
      <c r="A7732" s="96" t="s">
        <v>5869</v>
      </c>
      <c r="B7732" s="157"/>
      <c r="C7732" s="187"/>
      <c r="D7732" s="129"/>
      <c r="E7732" s="129"/>
      <c r="F7732" s="188"/>
      <c r="G7732" s="137"/>
      <c r="H7732" s="188"/>
      <c r="I7732" s="161"/>
    </row>
    <row r="7733" spans="1:9">
      <c r="A7733" s="96" t="s">
        <v>5869</v>
      </c>
      <c r="B7733" s="157"/>
      <c r="C7733" s="187"/>
      <c r="D7733" s="129"/>
      <c r="E7733" s="129"/>
      <c r="F7733" s="188"/>
      <c r="G7733" s="137"/>
      <c r="H7733" s="188"/>
      <c r="I7733" s="161"/>
    </row>
    <row r="7734" spans="1:9">
      <c r="A7734" s="96" t="s">
        <v>5869</v>
      </c>
      <c r="B7734" s="157"/>
      <c r="C7734" s="187"/>
      <c r="D7734" s="129"/>
      <c r="E7734" s="129"/>
      <c r="F7734" s="188"/>
      <c r="G7734" s="137"/>
      <c r="H7734" s="188"/>
      <c r="I7734" s="161"/>
    </row>
    <row r="7735" spans="1:9">
      <c r="A7735" s="96" t="s">
        <v>5869</v>
      </c>
      <c r="B7735" s="157"/>
      <c r="C7735" s="187"/>
      <c r="D7735" s="129"/>
      <c r="E7735" s="129"/>
      <c r="F7735" s="188"/>
      <c r="G7735" s="137"/>
      <c r="H7735" s="188"/>
      <c r="I7735" s="161"/>
    </row>
    <row r="7736" spans="1:9">
      <c r="A7736" s="96" t="s">
        <v>5869</v>
      </c>
      <c r="B7736" s="157"/>
      <c r="C7736" s="187"/>
      <c r="D7736" s="129"/>
      <c r="E7736" s="129"/>
      <c r="F7736" s="188"/>
      <c r="G7736" s="137"/>
      <c r="H7736" s="188"/>
      <c r="I7736" s="161"/>
    </row>
    <row r="7737" spans="1:9">
      <c r="A7737" s="96" t="s">
        <v>5869</v>
      </c>
      <c r="B7737" s="157"/>
      <c r="C7737" s="187"/>
      <c r="D7737" s="129"/>
      <c r="E7737" s="129"/>
      <c r="F7737" s="188"/>
      <c r="G7737" s="137"/>
      <c r="H7737" s="188"/>
      <c r="I7737" s="161"/>
    </row>
    <row r="7738" spans="1:9">
      <c r="A7738" s="96" t="s">
        <v>5869</v>
      </c>
      <c r="B7738" s="157"/>
      <c r="C7738" s="187"/>
      <c r="D7738" s="129"/>
      <c r="E7738" s="129"/>
      <c r="F7738" s="188"/>
      <c r="G7738" s="137"/>
      <c r="H7738" s="188"/>
      <c r="I7738" s="161"/>
    </row>
    <row r="7739" spans="1:9">
      <c r="A7739" s="96" t="s">
        <v>5869</v>
      </c>
      <c r="B7739" s="157"/>
      <c r="C7739" s="187"/>
      <c r="D7739" s="129"/>
      <c r="E7739" s="129"/>
      <c r="F7739" s="188"/>
      <c r="G7739" s="137"/>
      <c r="H7739" s="188"/>
      <c r="I7739" s="161"/>
    </row>
    <row r="7740" spans="1:9">
      <c r="A7740" s="96" t="s">
        <v>5869</v>
      </c>
      <c r="B7740" s="157"/>
      <c r="C7740" s="187"/>
      <c r="D7740" s="129"/>
      <c r="E7740" s="129"/>
      <c r="F7740" s="188"/>
      <c r="G7740" s="137"/>
      <c r="H7740" s="188"/>
      <c r="I7740" s="161"/>
    </row>
    <row r="7741" spans="1:9">
      <c r="A7741" s="96" t="s">
        <v>5869</v>
      </c>
      <c r="B7741" s="157"/>
      <c r="C7741" s="187"/>
      <c r="D7741" s="129"/>
      <c r="E7741" s="129"/>
      <c r="F7741" s="188"/>
      <c r="G7741" s="137"/>
      <c r="H7741" s="188"/>
      <c r="I7741" s="161"/>
    </row>
    <row r="7742" spans="1:9">
      <c r="A7742" s="96" t="s">
        <v>5869</v>
      </c>
      <c r="B7742" s="157"/>
      <c r="C7742" s="187"/>
      <c r="D7742" s="129"/>
      <c r="E7742" s="129"/>
      <c r="F7742" s="188"/>
      <c r="G7742" s="137"/>
      <c r="H7742" s="188"/>
      <c r="I7742" s="161"/>
    </row>
    <row r="7743" spans="1:9">
      <c r="A7743" s="96" t="s">
        <v>5869</v>
      </c>
      <c r="B7743" s="157"/>
      <c r="C7743" s="187"/>
      <c r="D7743" s="129"/>
      <c r="E7743" s="129"/>
      <c r="F7743" s="188"/>
      <c r="G7743" s="137"/>
      <c r="H7743" s="188"/>
      <c r="I7743" s="161"/>
    </row>
    <row r="7744" spans="1:9">
      <c r="A7744" s="96" t="s">
        <v>5869</v>
      </c>
      <c r="B7744" s="157"/>
      <c r="C7744" s="187"/>
      <c r="D7744" s="129"/>
      <c r="E7744" s="129"/>
      <c r="F7744" s="188"/>
      <c r="G7744" s="137"/>
      <c r="H7744" s="188"/>
      <c r="I7744" s="161"/>
    </row>
    <row r="7745" spans="1:9">
      <c r="A7745" s="96" t="s">
        <v>5869</v>
      </c>
      <c r="B7745" s="157"/>
      <c r="C7745" s="187"/>
      <c r="D7745" s="129"/>
      <c r="E7745" s="129"/>
      <c r="F7745" s="188"/>
      <c r="G7745" s="137"/>
      <c r="H7745" s="188"/>
      <c r="I7745" s="161"/>
    </row>
    <row r="7746" spans="1:9">
      <c r="A7746" s="96" t="s">
        <v>5869</v>
      </c>
      <c r="B7746" s="157"/>
      <c r="C7746" s="187"/>
      <c r="D7746" s="129"/>
      <c r="E7746" s="129"/>
      <c r="F7746" s="188"/>
      <c r="G7746" s="137"/>
      <c r="H7746" s="188"/>
      <c r="I7746" s="161"/>
    </row>
    <row r="7747" spans="1:9">
      <c r="A7747" s="96" t="s">
        <v>5869</v>
      </c>
      <c r="B7747" s="157"/>
      <c r="C7747" s="187"/>
      <c r="D7747" s="129"/>
      <c r="E7747" s="129"/>
      <c r="F7747" s="188"/>
      <c r="G7747" s="137"/>
      <c r="H7747" s="188"/>
      <c r="I7747" s="161"/>
    </row>
    <row r="7748" spans="1:9">
      <c r="A7748" s="96" t="s">
        <v>5869</v>
      </c>
      <c r="B7748" s="157"/>
      <c r="C7748" s="187"/>
      <c r="D7748" s="129"/>
      <c r="E7748" s="129"/>
      <c r="F7748" s="188"/>
      <c r="G7748" s="137"/>
      <c r="H7748" s="188"/>
      <c r="I7748" s="161"/>
    </row>
    <row r="7749" spans="1:9">
      <c r="A7749" s="96" t="s">
        <v>5869</v>
      </c>
      <c r="B7749" s="157"/>
      <c r="C7749" s="187"/>
      <c r="D7749" s="129"/>
      <c r="E7749" s="129"/>
      <c r="F7749" s="188"/>
      <c r="G7749" s="137"/>
      <c r="H7749" s="188"/>
      <c r="I7749" s="161"/>
    </row>
    <row r="7750" spans="1:9">
      <c r="A7750" s="96" t="s">
        <v>5869</v>
      </c>
      <c r="B7750" s="157"/>
      <c r="C7750" s="187"/>
      <c r="D7750" s="129"/>
      <c r="E7750" s="129"/>
      <c r="F7750" s="188"/>
      <c r="G7750" s="137"/>
      <c r="H7750" s="188"/>
      <c r="I7750" s="161"/>
    </row>
    <row r="7751" spans="1:9">
      <c r="A7751" s="96" t="s">
        <v>5869</v>
      </c>
      <c r="B7751" s="157"/>
      <c r="C7751" s="187"/>
      <c r="D7751" s="129"/>
      <c r="E7751" s="129"/>
      <c r="F7751" s="188"/>
      <c r="G7751" s="137"/>
      <c r="H7751" s="188"/>
      <c r="I7751" s="161"/>
    </row>
    <row r="7752" spans="1:9">
      <c r="A7752" s="96" t="s">
        <v>5869</v>
      </c>
      <c r="B7752" s="157"/>
      <c r="C7752" s="187"/>
      <c r="D7752" s="129"/>
      <c r="E7752" s="129"/>
      <c r="F7752" s="188"/>
      <c r="G7752" s="137"/>
      <c r="H7752" s="188"/>
      <c r="I7752" s="161"/>
    </row>
    <row r="7753" spans="1:9">
      <c r="A7753" s="96" t="s">
        <v>5869</v>
      </c>
      <c r="B7753" s="157"/>
      <c r="C7753" s="187"/>
      <c r="D7753" s="129"/>
      <c r="E7753" s="129"/>
      <c r="F7753" s="188"/>
      <c r="G7753" s="137"/>
      <c r="H7753" s="188"/>
      <c r="I7753" s="161"/>
    </row>
    <row r="7754" spans="1:9">
      <c r="A7754" s="96" t="s">
        <v>5869</v>
      </c>
      <c r="B7754" s="157"/>
      <c r="C7754" s="187"/>
      <c r="D7754" s="129"/>
      <c r="E7754" s="129"/>
      <c r="F7754" s="188"/>
      <c r="G7754" s="137"/>
      <c r="H7754" s="188"/>
      <c r="I7754" s="161"/>
    </row>
    <row r="7755" spans="1:9">
      <c r="A7755" s="96" t="s">
        <v>5869</v>
      </c>
      <c r="B7755" s="157"/>
      <c r="C7755" s="187"/>
      <c r="D7755" s="129"/>
      <c r="E7755" s="129"/>
      <c r="F7755" s="188"/>
      <c r="G7755" s="137"/>
      <c r="H7755" s="188"/>
      <c r="I7755" s="161"/>
    </row>
    <row r="7756" spans="1:9">
      <c r="A7756" s="96" t="s">
        <v>5869</v>
      </c>
      <c r="B7756" s="157"/>
      <c r="C7756" s="187"/>
      <c r="D7756" s="129"/>
      <c r="E7756" s="129"/>
      <c r="F7756" s="188"/>
      <c r="G7756" s="137"/>
      <c r="H7756" s="188"/>
      <c r="I7756" s="161"/>
    </row>
    <row r="7757" spans="1:9">
      <c r="A7757" s="96" t="s">
        <v>5869</v>
      </c>
      <c r="B7757" s="157"/>
      <c r="C7757" s="187"/>
      <c r="D7757" s="129"/>
      <c r="E7757" s="129"/>
      <c r="F7757" s="188"/>
      <c r="G7757" s="137"/>
      <c r="H7757" s="188"/>
      <c r="I7757" s="161"/>
    </row>
    <row r="7758" spans="1:9">
      <c r="A7758" s="96" t="s">
        <v>5869</v>
      </c>
      <c r="B7758" s="157"/>
      <c r="C7758" s="187"/>
      <c r="D7758" s="129"/>
      <c r="E7758" s="129"/>
      <c r="F7758" s="188"/>
      <c r="G7758" s="137"/>
      <c r="H7758" s="188"/>
      <c r="I7758" s="161"/>
    </row>
    <row r="7759" spans="1:9">
      <c r="A7759" s="96" t="s">
        <v>5869</v>
      </c>
      <c r="B7759" s="157"/>
      <c r="C7759" s="187"/>
      <c r="D7759" s="129"/>
      <c r="E7759" s="129"/>
      <c r="F7759" s="188"/>
      <c r="G7759" s="137"/>
      <c r="H7759" s="188"/>
      <c r="I7759" s="161"/>
    </row>
    <row r="7760" spans="1:9">
      <c r="A7760" s="96" t="s">
        <v>5869</v>
      </c>
      <c r="B7760" s="157"/>
      <c r="C7760" s="187"/>
      <c r="D7760" s="129"/>
      <c r="E7760" s="129"/>
      <c r="F7760" s="188"/>
      <c r="G7760" s="137"/>
      <c r="H7760" s="188"/>
      <c r="I7760" s="161"/>
    </row>
    <row r="7761" spans="1:9">
      <c r="A7761" s="96" t="s">
        <v>5869</v>
      </c>
      <c r="B7761" s="157"/>
      <c r="C7761" s="187"/>
      <c r="D7761" s="129"/>
      <c r="E7761" s="129"/>
      <c r="F7761" s="188"/>
      <c r="G7761" s="137"/>
      <c r="H7761" s="188"/>
      <c r="I7761" s="161"/>
    </row>
    <row r="7762" spans="1:9">
      <c r="A7762" s="96" t="s">
        <v>5869</v>
      </c>
      <c r="B7762" s="157"/>
      <c r="C7762" s="187"/>
      <c r="D7762" s="129"/>
      <c r="E7762" s="129"/>
      <c r="F7762" s="188"/>
      <c r="G7762" s="137"/>
      <c r="H7762" s="188"/>
      <c r="I7762" s="161"/>
    </row>
    <row r="7763" spans="1:9">
      <c r="A7763" s="96" t="s">
        <v>5869</v>
      </c>
      <c r="B7763" s="157"/>
      <c r="C7763" s="187"/>
      <c r="D7763" s="129"/>
      <c r="E7763" s="129"/>
      <c r="F7763" s="188"/>
      <c r="G7763" s="137"/>
      <c r="H7763" s="188"/>
      <c r="I7763" s="161"/>
    </row>
    <row r="7764" spans="1:9">
      <c r="A7764" s="96" t="s">
        <v>5869</v>
      </c>
      <c r="B7764" s="157"/>
      <c r="C7764" s="187"/>
      <c r="D7764" s="129"/>
      <c r="E7764" s="129"/>
      <c r="F7764" s="188"/>
      <c r="G7764" s="137"/>
      <c r="H7764" s="188"/>
      <c r="I7764" s="161"/>
    </row>
    <row r="7765" spans="1:9">
      <c r="A7765" s="96" t="s">
        <v>5869</v>
      </c>
      <c r="B7765" s="157"/>
      <c r="C7765" s="187"/>
      <c r="D7765" s="129"/>
      <c r="E7765" s="129"/>
      <c r="F7765" s="188"/>
      <c r="G7765" s="137"/>
      <c r="H7765" s="188"/>
      <c r="I7765" s="161"/>
    </row>
    <row r="7766" spans="1:9">
      <c r="A7766" s="96" t="s">
        <v>5869</v>
      </c>
      <c r="B7766" s="157"/>
      <c r="C7766" s="187"/>
      <c r="D7766" s="129"/>
      <c r="E7766" s="129"/>
      <c r="F7766" s="188"/>
      <c r="G7766" s="137"/>
      <c r="H7766" s="188"/>
      <c r="I7766" s="161"/>
    </row>
    <row r="7767" spans="1:9">
      <c r="A7767" s="96" t="s">
        <v>5869</v>
      </c>
      <c r="B7767" s="157"/>
      <c r="C7767" s="187"/>
      <c r="D7767" s="129"/>
      <c r="E7767" s="129"/>
      <c r="F7767" s="188"/>
      <c r="G7767" s="137"/>
      <c r="H7767" s="188"/>
      <c r="I7767" s="161"/>
    </row>
    <row r="7768" spans="1:9">
      <c r="A7768" s="96" t="s">
        <v>5869</v>
      </c>
      <c r="B7768" s="157"/>
      <c r="C7768" s="187"/>
      <c r="D7768" s="129"/>
      <c r="E7768" s="129"/>
      <c r="F7768" s="188"/>
      <c r="G7768" s="137"/>
      <c r="H7768" s="188"/>
      <c r="I7768" s="161"/>
    </row>
    <row r="7769" spans="1:9">
      <c r="A7769" s="96" t="s">
        <v>5869</v>
      </c>
      <c r="B7769" s="157"/>
      <c r="C7769" s="187"/>
      <c r="D7769" s="129"/>
      <c r="E7769" s="129"/>
      <c r="F7769" s="188"/>
      <c r="G7769" s="137"/>
      <c r="H7769" s="188"/>
      <c r="I7769" s="161"/>
    </row>
    <row r="7770" spans="1:9">
      <c r="A7770" s="96" t="s">
        <v>5869</v>
      </c>
      <c r="B7770" s="157"/>
      <c r="C7770" s="187"/>
      <c r="D7770" s="129"/>
      <c r="E7770" s="129"/>
      <c r="F7770" s="188"/>
      <c r="G7770" s="137"/>
      <c r="H7770" s="188"/>
      <c r="I7770" s="161"/>
    </row>
    <row r="7771" spans="1:9">
      <c r="A7771" s="96" t="s">
        <v>5869</v>
      </c>
      <c r="B7771" s="157"/>
      <c r="C7771" s="187"/>
      <c r="D7771" s="129"/>
      <c r="E7771" s="129"/>
      <c r="F7771" s="188"/>
      <c r="G7771" s="137"/>
      <c r="H7771" s="188"/>
      <c r="I7771" s="161"/>
    </row>
    <row r="7772" spans="1:9">
      <c r="A7772" s="96" t="s">
        <v>5869</v>
      </c>
      <c r="B7772" s="157"/>
      <c r="C7772" s="187"/>
      <c r="D7772" s="129"/>
      <c r="E7772" s="129"/>
      <c r="F7772" s="188"/>
      <c r="G7772" s="137"/>
      <c r="H7772" s="188"/>
      <c r="I7772" s="161"/>
    </row>
    <row r="7773" spans="1:9">
      <c r="A7773" s="96" t="s">
        <v>5869</v>
      </c>
      <c r="B7773" s="157"/>
      <c r="C7773" s="187"/>
      <c r="D7773" s="129"/>
      <c r="E7773" s="129"/>
      <c r="F7773" s="188"/>
      <c r="G7773" s="137"/>
      <c r="H7773" s="188"/>
      <c r="I7773" s="161"/>
    </row>
    <row r="7774" spans="1:9">
      <c r="A7774" s="96" t="s">
        <v>5869</v>
      </c>
      <c r="B7774" s="157"/>
      <c r="C7774" s="187"/>
      <c r="D7774" s="129"/>
      <c r="E7774" s="129"/>
      <c r="F7774" s="188"/>
      <c r="G7774" s="137"/>
      <c r="H7774" s="188"/>
      <c r="I7774" s="161"/>
    </row>
    <row r="7775" spans="1:9">
      <c r="A7775" s="96" t="s">
        <v>5869</v>
      </c>
      <c r="B7775" s="157"/>
      <c r="C7775" s="187"/>
      <c r="D7775" s="129"/>
      <c r="E7775" s="129"/>
      <c r="F7775" s="188"/>
      <c r="G7775" s="137"/>
      <c r="H7775" s="188"/>
      <c r="I7775" s="161"/>
    </row>
    <row r="7776" spans="1:9">
      <c r="A7776" s="96" t="s">
        <v>5869</v>
      </c>
      <c r="B7776" s="157"/>
      <c r="C7776" s="187"/>
      <c r="D7776" s="129"/>
      <c r="E7776" s="129"/>
      <c r="F7776" s="188"/>
      <c r="G7776" s="137"/>
      <c r="H7776" s="188"/>
      <c r="I7776" s="161"/>
    </row>
    <row r="7777" spans="1:9">
      <c r="A7777" s="96" t="s">
        <v>5869</v>
      </c>
      <c r="B7777" s="157"/>
      <c r="C7777" s="187"/>
      <c r="D7777" s="129"/>
      <c r="E7777" s="129"/>
      <c r="F7777" s="188"/>
      <c r="G7777" s="137"/>
      <c r="H7777" s="188"/>
      <c r="I7777" s="161"/>
    </row>
    <row r="7778" spans="1:9">
      <c r="A7778" s="96" t="s">
        <v>5869</v>
      </c>
      <c r="B7778" s="157"/>
      <c r="C7778" s="187"/>
      <c r="D7778" s="129"/>
      <c r="E7778" s="129"/>
      <c r="F7778" s="188"/>
      <c r="G7778" s="137"/>
      <c r="H7778" s="188"/>
      <c r="I7778" s="161"/>
    </row>
    <row r="7779" spans="1:9">
      <c r="A7779" s="96" t="s">
        <v>5869</v>
      </c>
      <c r="B7779" s="157"/>
      <c r="C7779" s="187"/>
      <c r="D7779" s="129"/>
      <c r="E7779" s="129"/>
      <c r="F7779" s="188"/>
      <c r="G7779" s="137"/>
      <c r="H7779" s="188"/>
      <c r="I7779" s="161"/>
    </row>
    <row r="7780" spans="1:9">
      <c r="A7780" s="96" t="s">
        <v>5869</v>
      </c>
      <c r="B7780" s="157"/>
      <c r="C7780" s="187"/>
      <c r="D7780" s="129"/>
      <c r="E7780" s="129"/>
      <c r="F7780" s="188"/>
      <c r="G7780" s="137"/>
      <c r="H7780" s="188"/>
      <c r="I7780" s="161"/>
    </row>
    <row r="7781" spans="1:9">
      <c r="A7781" s="96" t="s">
        <v>5869</v>
      </c>
      <c r="B7781" s="157"/>
      <c r="C7781" s="187"/>
      <c r="D7781" s="129"/>
      <c r="E7781" s="129"/>
      <c r="F7781" s="188"/>
      <c r="G7781" s="137"/>
      <c r="H7781" s="188"/>
      <c r="I7781" s="161"/>
    </row>
    <row r="7782" spans="1:9">
      <c r="A7782" s="96" t="s">
        <v>5869</v>
      </c>
      <c r="B7782" s="157"/>
      <c r="C7782" s="187"/>
      <c r="D7782" s="129"/>
      <c r="E7782" s="129"/>
      <c r="F7782" s="188"/>
      <c r="G7782" s="137"/>
      <c r="H7782" s="188"/>
      <c r="I7782" s="161"/>
    </row>
    <row r="7783" spans="1:9">
      <c r="A7783" s="96" t="s">
        <v>5869</v>
      </c>
      <c r="B7783" s="157"/>
      <c r="C7783" s="187"/>
      <c r="D7783" s="129"/>
      <c r="E7783" s="129"/>
      <c r="F7783" s="188"/>
      <c r="G7783" s="137"/>
      <c r="H7783" s="188"/>
      <c r="I7783" s="161"/>
    </row>
    <row r="7784" spans="1:9">
      <c r="A7784" s="96" t="s">
        <v>5869</v>
      </c>
      <c r="B7784" s="157"/>
      <c r="C7784" s="187"/>
      <c r="D7784" s="129"/>
      <c r="E7784" s="129"/>
      <c r="F7784" s="188"/>
      <c r="G7784" s="137"/>
      <c r="H7784" s="188"/>
      <c r="I7784" s="161"/>
    </row>
    <row r="7785" spans="1:9">
      <c r="A7785" s="96" t="s">
        <v>5869</v>
      </c>
      <c r="B7785" s="157"/>
      <c r="C7785" s="187"/>
      <c r="D7785" s="129"/>
      <c r="E7785" s="129"/>
      <c r="F7785" s="188"/>
      <c r="G7785" s="137"/>
      <c r="H7785" s="188"/>
      <c r="I7785" s="161"/>
    </row>
    <row r="7786" spans="1:9">
      <c r="A7786" s="96" t="s">
        <v>5869</v>
      </c>
      <c r="B7786" s="157"/>
      <c r="C7786" s="187"/>
      <c r="D7786" s="129"/>
      <c r="E7786" s="129"/>
      <c r="F7786" s="188"/>
      <c r="G7786" s="137"/>
      <c r="H7786" s="188"/>
      <c r="I7786" s="161"/>
    </row>
    <row r="7787" spans="1:9">
      <c r="A7787" s="96" t="s">
        <v>5869</v>
      </c>
      <c r="B7787" s="157"/>
      <c r="C7787" s="187"/>
      <c r="D7787" s="129"/>
      <c r="E7787" s="129"/>
      <c r="F7787" s="188"/>
      <c r="G7787" s="137"/>
      <c r="H7787" s="188"/>
      <c r="I7787" s="161"/>
    </row>
    <row r="7788" spans="1:9">
      <c r="A7788" s="96" t="s">
        <v>5869</v>
      </c>
      <c r="B7788" s="157"/>
      <c r="C7788" s="187"/>
      <c r="D7788" s="129"/>
      <c r="E7788" s="129"/>
      <c r="F7788" s="188"/>
      <c r="G7788" s="137"/>
      <c r="H7788" s="188"/>
      <c r="I7788" s="161"/>
    </row>
    <row r="7789" spans="1:9">
      <c r="A7789" s="96" t="s">
        <v>5869</v>
      </c>
      <c r="B7789" s="157"/>
      <c r="C7789" s="187"/>
      <c r="D7789" s="129"/>
      <c r="E7789" s="129"/>
      <c r="F7789" s="188"/>
      <c r="G7789" s="137"/>
      <c r="H7789" s="188"/>
      <c r="I7789" s="161"/>
    </row>
    <row r="7790" spans="1:9">
      <c r="A7790" s="96" t="s">
        <v>5869</v>
      </c>
      <c r="B7790" s="157"/>
      <c r="C7790" s="187"/>
      <c r="D7790" s="129"/>
      <c r="E7790" s="129"/>
      <c r="F7790" s="188"/>
      <c r="G7790" s="137"/>
      <c r="H7790" s="188"/>
      <c r="I7790" s="161"/>
    </row>
    <row r="7791" spans="1:9">
      <c r="A7791" s="96" t="s">
        <v>5869</v>
      </c>
      <c r="B7791" s="157"/>
      <c r="C7791" s="187"/>
      <c r="D7791" s="129"/>
      <c r="E7791" s="129"/>
      <c r="F7791" s="188"/>
      <c r="G7791" s="137"/>
      <c r="H7791" s="188"/>
      <c r="I7791" s="161"/>
    </row>
    <row r="7792" spans="1:9">
      <c r="A7792" s="96" t="s">
        <v>5869</v>
      </c>
      <c r="B7792" s="157"/>
      <c r="C7792" s="187"/>
      <c r="D7792" s="129"/>
      <c r="E7792" s="129"/>
      <c r="F7792" s="188"/>
      <c r="G7792" s="137"/>
      <c r="H7792" s="188"/>
      <c r="I7792" s="161"/>
    </row>
    <row r="7793" spans="1:9">
      <c r="A7793" s="96" t="s">
        <v>5869</v>
      </c>
      <c r="B7793" s="157"/>
      <c r="C7793" s="187"/>
      <c r="D7793" s="129"/>
      <c r="E7793" s="129"/>
      <c r="F7793" s="188"/>
      <c r="G7793" s="137"/>
      <c r="H7793" s="188"/>
      <c r="I7793" s="161"/>
    </row>
    <row r="7794" spans="1:9">
      <c r="A7794" s="96" t="s">
        <v>5869</v>
      </c>
      <c r="B7794" s="157"/>
      <c r="C7794" s="187"/>
      <c r="D7794" s="129"/>
      <c r="E7794" s="129"/>
      <c r="F7794" s="188"/>
      <c r="G7794" s="137"/>
      <c r="H7794" s="188"/>
      <c r="I7794" s="161"/>
    </row>
    <row r="7795" spans="1:9">
      <c r="A7795" s="96" t="s">
        <v>5869</v>
      </c>
      <c r="B7795" s="157"/>
      <c r="C7795" s="187"/>
      <c r="D7795" s="129"/>
      <c r="E7795" s="129"/>
      <c r="F7795" s="188"/>
      <c r="G7795" s="137"/>
      <c r="H7795" s="188"/>
      <c r="I7795" s="161"/>
    </row>
    <row r="7796" spans="1:9">
      <c r="A7796" s="96" t="s">
        <v>5869</v>
      </c>
      <c r="B7796" s="157"/>
      <c r="C7796" s="187"/>
      <c r="D7796" s="129"/>
      <c r="E7796" s="129"/>
      <c r="F7796" s="188"/>
      <c r="G7796" s="137"/>
      <c r="H7796" s="188"/>
      <c r="I7796" s="161"/>
    </row>
    <row r="7797" spans="1:9">
      <c r="A7797" s="96" t="s">
        <v>5869</v>
      </c>
      <c r="B7797" s="157"/>
      <c r="C7797" s="187"/>
      <c r="D7797" s="129"/>
      <c r="E7797" s="129"/>
      <c r="F7797" s="188"/>
      <c r="G7797" s="137"/>
      <c r="H7797" s="188"/>
      <c r="I7797" s="161"/>
    </row>
    <row r="7798" spans="1:9">
      <c r="A7798" s="96" t="s">
        <v>5869</v>
      </c>
      <c r="B7798" s="157"/>
      <c r="C7798" s="187"/>
      <c r="D7798" s="129"/>
      <c r="E7798" s="129"/>
      <c r="F7798" s="188"/>
      <c r="G7798" s="137"/>
      <c r="H7798" s="188"/>
      <c r="I7798" s="161"/>
    </row>
    <row r="7799" spans="1:9">
      <c r="A7799" s="96" t="s">
        <v>5869</v>
      </c>
      <c r="B7799" s="157"/>
      <c r="C7799" s="187"/>
      <c r="D7799" s="129"/>
      <c r="E7799" s="129"/>
      <c r="F7799" s="188"/>
      <c r="G7799" s="137"/>
      <c r="H7799" s="188"/>
      <c r="I7799" s="161"/>
    </row>
    <row r="7800" spans="1:9">
      <c r="A7800" s="96" t="s">
        <v>5869</v>
      </c>
      <c r="B7800" s="157"/>
      <c r="C7800" s="187"/>
      <c r="D7800" s="129"/>
      <c r="E7800" s="129"/>
      <c r="F7800" s="188"/>
      <c r="G7800" s="137"/>
      <c r="H7800" s="188"/>
      <c r="I7800" s="161"/>
    </row>
    <row r="7801" spans="1:9">
      <c r="A7801" s="96" t="s">
        <v>5869</v>
      </c>
      <c r="B7801" s="157"/>
      <c r="C7801" s="187"/>
      <c r="D7801" s="129"/>
      <c r="E7801" s="129"/>
      <c r="F7801" s="188"/>
      <c r="G7801" s="137"/>
      <c r="H7801" s="188"/>
      <c r="I7801" s="161"/>
    </row>
    <row r="7802" spans="1:9">
      <c r="A7802" s="96" t="s">
        <v>5869</v>
      </c>
      <c r="B7802" s="157"/>
      <c r="C7802" s="187"/>
      <c r="D7802" s="129"/>
      <c r="E7802" s="129"/>
      <c r="F7802" s="188"/>
      <c r="G7802" s="137"/>
      <c r="H7802" s="188"/>
      <c r="I7802" s="161"/>
    </row>
    <row r="7803" spans="1:9">
      <c r="A7803" s="96" t="s">
        <v>5869</v>
      </c>
      <c r="B7803" s="157"/>
      <c r="C7803" s="187"/>
      <c r="D7803" s="129"/>
      <c r="E7803" s="129"/>
      <c r="F7803" s="188"/>
      <c r="G7803" s="137"/>
      <c r="H7803" s="188"/>
      <c r="I7803" s="161"/>
    </row>
    <row r="7804" spans="1:9">
      <c r="A7804" s="96" t="s">
        <v>5869</v>
      </c>
      <c r="B7804" s="157"/>
      <c r="C7804" s="187"/>
      <c r="D7804" s="129"/>
      <c r="E7804" s="129"/>
      <c r="F7804" s="188"/>
      <c r="G7804" s="137"/>
      <c r="H7804" s="188"/>
      <c r="I7804" s="161"/>
    </row>
    <row r="7805" spans="1:9">
      <c r="A7805" s="96" t="s">
        <v>5869</v>
      </c>
      <c r="B7805" s="157"/>
      <c r="C7805" s="187"/>
      <c r="D7805" s="129"/>
      <c r="E7805" s="129"/>
      <c r="F7805" s="188"/>
      <c r="G7805" s="137"/>
      <c r="H7805" s="188"/>
      <c r="I7805" s="161"/>
    </row>
    <row r="7806" spans="1:9">
      <c r="A7806" s="96" t="s">
        <v>5869</v>
      </c>
      <c r="B7806" s="157"/>
      <c r="C7806" s="187"/>
      <c r="D7806" s="129"/>
      <c r="E7806" s="129"/>
      <c r="F7806" s="188"/>
      <c r="G7806" s="137"/>
      <c r="H7806" s="188"/>
      <c r="I7806" s="161"/>
    </row>
    <row r="7807" spans="1:9">
      <c r="A7807" s="96" t="s">
        <v>5869</v>
      </c>
      <c r="B7807" s="157"/>
      <c r="C7807" s="187"/>
      <c r="D7807" s="129"/>
      <c r="E7807" s="129"/>
      <c r="F7807" s="188"/>
      <c r="G7807" s="137"/>
      <c r="H7807" s="188"/>
      <c r="I7807" s="161"/>
    </row>
    <row r="7808" spans="1:9">
      <c r="A7808" s="96" t="s">
        <v>5869</v>
      </c>
      <c r="B7808" s="157"/>
      <c r="C7808" s="187"/>
      <c r="D7808" s="129"/>
      <c r="E7808" s="129"/>
      <c r="F7808" s="188"/>
      <c r="G7808" s="137"/>
      <c r="H7808" s="188"/>
      <c r="I7808" s="161"/>
    </row>
    <row r="7809" spans="1:9">
      <c r="A7809" s="96" t="s">
        <v>5869</v>
      </c>
      <c r="B7809" s="157"/>
      <c r="C7809" s="187"/>
      <c r="D7809" s="129"/>
      <c r="E7809" s="129"/>
      <c r="F7809" s="188"/>
      <c r="G7809" s="137"/>
      <c r="H7809" s="188"/>
      <c r="I7809" s="161"/>
    </row>
    <row r="7810" spans="1:9">
      <c r="A7810" s="96" t="s">
        <v>5869</v>
      </c>
      <c r="B7810" s="157"/>
      <c r="C7810" s="187"/>
      <c r="D7810" s="129"/>
      <c r="E7810" s="129"/>
      <c r="F7810" s="188"/>
      <c r="G7810" s="137"/>
      <c r="H7810" s="188"/>
      <c r="I7810" s="161"/>
    </row>
    <row r="7811" spans="1:9">
      <c r="A7811" s="96" t="s">
        <v>5869</v>
      </c>
      <c r="B7811" s="157"/>
      <c r="C7811" s="187"/>
      <c r="D7811" s="129"/>
      <c r="E7811" s="129"/>
      <c r="F7811" s="188"/>
      <c r="G7811" s="137"/>
      <c r="H7811" s="188"/>
      <c r="I7811" s="161"/>
    </row>
    <row r="7812" spans="1:9">
      <c r="A7812" s="96" t="s">
        <v>5869</v>
      </c>
      <c r="B7812" s="157"/>
      <c r="C7812" s="187"/>
      <c r="D7812" s="129"/>
      <c r="E7812" s="129"/>
      <c r="F7812" s="188"/>
      <c r="G7812" s="137"/>
      <c r="H7812" s="188"/>
      <c r="I7812" s="161"/>
    </row>
    <row r="7813" spans="1:9">
      <c r="A7813" s="96" t="s">
        <v>5869</v>
      </c>
      <c r="B7813" s="157"/>
      <c r="C7813" s="187"/>
      <c r="D7813" s="129"/>
      <c r="E7813" s="129"/>
      <c r="F7813" s="188"/>
      <c r="G7813" s="137"/>
      <c r="H7813" s="188"/>
      <c r="I7813" s="161"/>
    </row>
    <row r="7814" spans="1:9">
      <c r="A7814" s="96" t="s">
        <v>5869</v>
      </c>
      <c r="B7814" s="157"/>
      <c r="C7814" s="187"/>
      <c r="D7814" s="129"/>
      <c r="E7814" s="129"/>
      <c r="F7814" s="188"/>
      <c r="G7814" s="137"/>
      <c r="H7814" s="188"/>
      <c r="I7814" s="161"/>
    </row>
    <row r="7815" spans="1:9">
      <c r="A7815" s="96" t="s">
        <v>5869</v>
      </c>
      <c r="B7815" s="157"/>
      <c r="C7815" s="187"/>
      <c r="D7815" s="129"/>
      <c r="E7815" s="129"/>
      <c r="F7815" s="188"/>
      <c r="G7815" s="137"/>
      <c r="H7815" s="188"/>
      <c r="I7815" s="161"/>
    </row>
    <row r="7816" spans="1:9">
      <c r="A7816" s="96" t="s">
        <v>5869</v>
      </c>
      <c r="B7816" s="157"/>
      <c r="C7816" s="187"/>
      <c r="D7816" s="129"/>
      <c r="E7816" s="129"/>
      <c r="F7816" s="188"/>
      <c r="G7816" s="137"/>
      <c r="H7816" s="188"/>
      <c r="I7816" s="161"/>
    </row>
    <row r="7817" spans="1:9">
      <c r="A7817" s="96" t="s">
        <v>5869</v>
      </c>
      <c r="B7817" s="157"/>
      <c r="C7817" s="187"/>
      <c r="D7817" s="129"/>
      <c r="E7817" s="129"/>
      <c r="F7817" s="188"/>
      <c r="G7817" s="137"/>
      <c r="H7817" s="188"/>
      <c r="I7817" s="161"/>
    </row>
    <row r="7818" spans="1:9">
      <c r="A7818" s="96" t="s">
        <v>5869</v>
      </c>
      <c r="B7818" s="157"/>
      <c r="C7818" s="187"/>
      <c r="D7818" s="129"/>
      <c r="E7818" s="129"/>
      <c r="F7818" s="188"/>
      <c r="G7818" s="137"/>
      <c r="H7818" s="188"/>
      <c r="I7818" s="161"/>
    </row>
    <row r="7819" spans="1:9">
      <c r="A7819" s="96" t="s">
        <v>5869</v>
      </c>
      <c r="B7819" s="157"/>
      <c r="C7819" s="187"/>
      <c r="D7819" s="129"/>
      <c r="E7819" s="129"/>
      <c r="F7819" s="188"/>
      <c r="G7819" s="137"/>
      <c r="H7819" s="188"/>
      <c r="I7819" s="161"/>
    </row>
    <row r="7820" spans="1:9">
      <c r="A7820" s="96" t="s">
        <v>5869</v>
      </c>
      <c r="B7820" s="157"/>
      <c r="C7820" s="187"/>
      <c r="D7820" s="129"/>
      <c r="E7820" s="129"/>
      <c r="F7820" s="188"/>
      <c r="G7820" s="137"/>
      <c r="H7820" s="188"/>
      <c r="I7820" s="161"/>
    </row>
    <row r="7821" spans="1:9">
      <c r="A7821" s="96" t="s">
        <v>5869</v>
      </c>
      <c r="B7821" s="157"/>
      <c r="C7821" s="187"/>
      <c r="D7821" s="129"/>
      <c r="E7821" s="129"/>
      <c r="F7821" s="188"/>
      <c r="G7821" s="137"/>
      <c r="H7821" s="188"/>
      <c r="I7821" s="161"/>
    </row>
    <row r="7822" spans="1:9">
      <c r="A7822" s="96" t="s">
        <v>5869</v>
      </c>
      <c r="B7822" s="157"/>
      <c r="C7822" s="187"/>
      <c r="D7822" s="129"/>
      <c r="E7822" s="129"/>
      <c r="F7822" s="188"/>
      <c r="G7822" s="137"/>
      <c r="H7822" s="188"/>
      <c r="I7822" s="161"/>
    </row>
    <row r="7823" spans="1:9">
      <c r="A7823" s="96" t="s">
        <v>5869</v>
      </c>
      <c r="B7823" s="157"/>
      <c r="C7823" s="187"/>
      <c r="D7823" s="129"/>
      <c r="E7823" s="129"/>
      <c r="F7823" s="188"/>
      <c r="G7823" s="137"/>
      <c r="H7823" s="188"/>
      <c r="I7823" s="161"/>
    </row>
    <row r="7824" spans="1:9">
      <c r="A7824" s="96" t="s">
        <v>5869</v>
      </c>
      <c r="B7824" s="157"/>
      <c r="C7824" s="187"/>
      <c r="D7824" s="129"/>
      <c r="E7824" s="129"/>
      <c r="F7824" s="188"/>
      <c r="G7824" s="137"/>
      <c r="H7824" s="188"/>
      <c r="I7824" s="161"/>
    </row>
    <row r="7825" spans="1:9">
      <c r="A7825" s="96" t="s">
        <v>5869</v>
      </c>
      <c r="B7825" s="157"/>
      <c r="C7825" s="187"/>
      <c r="D7825" s="129"/>
      <c r="E7825" s="129"/>
      <c r="F7825" s="188"/>
      <c r="G7825" s="137"/>
      <c r="H7825" s="188"/>
      <c r="I7825" s="161"/>
    </row>
    <row r="7826" spans="1:9">
      <c r="A7826" s="96" t="s">
        <v>5869</v>
      </c>
      <c r="B7826" s="157"/>
      <c r="C7826" s="187"/>
      <c r="D7826" s="129"/>
      <c r="E7826" s="129"/>
      <c r="F7826" s="188"/>
      <c r="G7826" s="137"/>
      <c r="H7826" s="188"/>
      <c r="I7826" s="161"/>
    </row>
    <row r="7827" spans="1:9">
      <c r="A7827" s="96" t="s">
        <v>5869</v>
      </c>
      <c r="B7827" s="157"/>
      <c r="C7827" s="187"/>
      <c r="D7827" s="129"/>
      <c r="E7827" s="129"/>
      <c r="F7827" s="188"/>
      <c r="G7827" s="137"/>
      <c r="H7827" s="188"/>
      <c r="I7827" s="161"/>
    </row>
    <row r="7828" spans="1:9">
      <c r="A7828" s="96" t="s">
        <v>5869</v>
      </c>
      <c r="B7828" s="157"/>
      <c r="C7828" s="187"/>
      <c r="D7828" s="129"/>
      <c r="E7828" s="129"/>
      <c r="F7828" s="188"/>
      <c r="G7828" s="137"/>
      <c r="H7828" s="188"/>
      <c r="I7828" s="161"/>
    </row>
    <row r="7829" spans="1:9">
      <c r="A7829" s="96" t="s">
        <v>5869</v>
      </c>
      <c r="B7829" s="157"/>
      <c r="C7829" s="187"/>
      <c r="D7829" s="129"/>
      <c r="E7829" s="129"/>
      <c r="F7829" s="188"/>
      <c r="G7829" s="137"/>
      <c r="H7829" s="188"/>
      <c r="I7829" s="161"/>
    </row>
    <row r="7830" spans="1:9">
      <c r="A7830" s="96" t="s">
        <v>5869</v>
      </c>
      <c r="B7830" s="157"/>
      <c r="C7830" s="187"/>
      <c r="D7830" s="129"/>
      <c r="E7830" s="129"/>
      <c r="F7830" s="188"/>
      <c r="G7830" s="137"/>
      <c r="H7830" s="188"/>
      <c r="I7830" s="161"/>
    </row>
    <row r="7831" spans="1:9">
      <c r="A7831" s="96" t="s">
        <v>5869</v>
      </c>
      <c r="B7831" s="157"/>
      <c r="C7831" s="187"/>
      <c r="D7831" s="129"/>
      <c r="E7831" s="129"/>
      <c r="F7831" s="188"/>
      <c r="G7831" s="137"/>
      <c r="H7831" s="188"/>
      <c r="I7831" s="161"/>
    </row>
    <row r="7832" spans="1:9">
      <c r="A7832" s="96" t="s">
        <v>5869</v>
      </c>
      <c r="B7832" s="157"/>
      <c r="C7832" s="187"/>
      <c r="D7832" s="129"/>
      <c r="E7832" s="129"/>
      <c r="F7832" s="188"/>
      <c r="G7832" s="137"/>
      <c r="H7832" s="188"/>
      <c r="I7832" s="161"/>
    </row>
    <row r="7833" spans="1:9">
      <c r="A7833" s="96" t="s">
        <v>5869</v>
      </c>
      <c r="B7833" s="157"/>
      <c r="C7833" s="187"/>
      <c r="D7833" s="129"/>
      <c r="E7833" s="129"/>
      <c r="F7833" s="188"/>
      <c r="G7833" s="137"/>
      <c r="H7833" s="188"/>
      <c r="I7833" s="161"/>
    </row>
    <row r="7834" spans="1:9">
      <c r="A7834" s="96" t="s">
        <v>5869</v>
      </c>
      <c r="B7834" s="157"/>
      <c r="C7834" s="187"/>
      <c r="D7834" s="129"/>
      <c r="E7834" s="129"/>
      <c r="F7834" s="188"/>
      <c r="G7834" s="137"/>
      <c r="H7834" s="188"/>
      <c r="I7834" s="161"/>
    </row>
    <row r="7835" spans="1:9">
      <c r="A7835" s="96" t="s">
        <v>5869</v>
      </c>
      <c r="B7835" s="157"/>
      <c r="C7835" s="187"/>
      <c r="D7835" s="129"/>
      <c r="E7835" s="129"/>
      <c r="F7835" s="188"/>
      <c r="G7835" s="137"/>
      <c r="H7835" s="188"/>
      <c r="I7835" s="161"/>
    </row>
    <row r="7836" spans="1:9">
      <c r="A7836" s="96" t="s">
        <v>5869</v>
      </c>
      <c r="B7836" s="157"/>
      <c r="C7836" s="187"/>
      <c r="D7836" s="129"/>
      <c r="E7836" s="129"/>
      <c r="F7836" s="188"/>
      <c r="G7836" s="137"/>
      <c r="H7836" s="188"/>
      <c r="I7836" s="161"/>
    </row>
    <row r="7837" spans="1:9">
      <c r="A7837" s="96" t="s">
        <v>5869</v>
      </c>
      <c r="B7837" s="157"/>
      <c r="C7837" s="187"/>
      <c r="D7837" s="129"/>
      <c r="E7837" s="129"/>
      <c r="F7837" s="188"/>
      <c r="G7837" s="137"/>
      <c r="H7837" s="188"/>
      <c r="I7837" s="161"/>
    </row>
    <row r="7838" spans="1:9">
      <c r="A7838" s="96" t="s">
        <v>5869</v>
      </c>
      <c r="B7838" s="157"/>
      <c r="C7838" s="187"/>
      <c r="D7838" s="129"/>
      <c r="E7838" s="129"/>
      <c r="F7838" s="188"/>
      <c r="G7838" s="137"/>
      <c r="H7838" s="188"/>
      <c r="I7838" s="161"/>
    </row>
    <row r="7839" spans="1:9">
      <c r="A7839" s="96" t="s">
        <v>5869</v>
      </c>
      <c r="B7839" s="157"/>
      <c r="C7839" s="187"/>
      <c r="D7839" s="129"/>
      <c r="E7839" s="129"/>
      <c r="F7839" s="188"/>
      <c r="G7839" s="137"/>
      <c r="H7839" s="188"/>
      <c r="I7839" s="161"/>
    </row>
    <row r="7840" spans="1:9">
      <c r="A7840" s="96" t="s">
        <v>5869</v>
      </c>
      <c r="B7840" s="157"/>
      <c r="C7840" s="187"/>
      <c r="D7840" s="129"/>
      <c r="E7840" s="129"/>
      <c r="F7840" s="188"/>
      <c r="G7840" s="137"/>
      <c r="H7840" s="188"/>
      <c r="I7840" s="161"/>
    </row>
    <row r="7841" spans="1:9">
      <c r="A7841" s="96" t="s">
        <v>5869</v>
      </c>
      <c r="B7841" s="157"/>
      <c r="C7841" s="187"/>
      <c r="D7841" s="129"/>
      <c r="E7841" s="129"/>
      <c r="F7841" s="188"/>
      <c r="G7841" s="137"/>
      <c r="H7841" s="188"/>
      <c r="I7841" s="161"/>
    </row>
    <row r="7842" spans="1:9">
      <c r="A7842" s="96" t="s">
        <v>5869</v>
      </c>
      <c r="B7842" s="157"/>
      <c r="C7842" s="187"/>
      <c r="D7842" s="129"/>
      <c r="E7842" s="129"/>
      <c r="F7842" s="188"/>
      <c r="G7842" s="137"/>
      <c r="H7842" s="188"/>
      <c r="I7842" s="161"/>
    </row>
    <row r="7843" spans="1:9">
      <c r="A7843" s="96" t="s">
        <v>5869</v>
      </c>
      <c r="B7843" s="157"/>
      <c r="C7843" s="187"/>
      <c r="D7843" s="129"/>
      <c r="E7843" s="129"/>
      <c r="F7843" s="188"/>
      <c r="G7843" s="137"/>
      <c r="H7843" s="188"/>
      <c r="I7843" s="161"/>
    </row>
    <row r="7844" spans="1:9">
      <c r="A7844" s="96" t="s">
        <v>5869</v>
      </c>
      <c r="B7844" s="157"/>
      <c r="C7844" s="187"/>
      <c r="D7844" s="129"/>
      <c r="E7844" s="129"/>
      <c r="F7844" s="188"/>
      <c r="G7844" s="137"/>
      <c r="H7844" s="188"/>
      <c r="I7844" s="161"/>
    </row>
    <row r="7845" spans="1:9">
      <c r="A7845" s="96" t="s">
        <v>5869</v>
      </c>
      <c r="B7845" s="157"/>
      <c r="C7845" s="187"/>
      <c r="D7845" s="129"/>
      <c r="E7845" s="129"/>
      <c r="F7845" s="188"/>
      <c r="G7845" s="137"/>
      <c r="H7845" s="188"/>
      <c r="I7845" s="161"/>
    </row>
    <row r="7846" spans="1:9">
      <c r="A7846" s="96" t="s">
        <v>5869</v>
      </c>
      <c r="B7846" s="157"/>
      <c r="C7846" s="187"/>
      <c r="D7846" s="129"/>
      <c r="E7846" s="129"/>
      <c r="F7846" s="188"/>
      <c r="G7846" s="137"/>
      <c r="H7846" s="188"/>
      <c r="I7846" s="161"/>
    </row>
    <row r="7847" spans="1:9">
      <c r="A7847" s="96" t="s">
        <v>5869</v>
      </c>
      <c r="B7847" s="157"/>
      <c r="C7847" s="187"/>
      <c r="D7847" s="129"/>
      <c r="E7847" s="129"/>
      <c r="F7847" s="188"/>
      <c r="G7847" s="137"/>
      <c r="H7847" s="188"/>
      <c r="I7847" s="161"/>
    </row>
    <row r="7848" spans="1:9">
      <c r="A7848" s="96" t="s">
        <v>5869</v>
      </c>
      <c r="B7848" s="157"/>
      <c r="C7848" s="187"/>
      <c r="D7848" s="129"/>
      <c r="E7848" s="129"/>
      <c r="F7848" s="188"/>
      <c r="G7848" s="137"/>
      <c r="H7848" s="188"/>
      <c r="I7848" s="161"/>
    </row>
    <row r="7849" spans="1:9">
      <c r="A7849" s="96" t="s">
        <v>5869</v>
      </c>
      <c r="B7849" s="157"/>
      <c r="C7849" s="187"/>
      <c r="D7849" s="129"/>
      <c r="E7849" s="129"/>
      <c r="F7849" s="188"/>
      <c r="G7849" s="137"/>
      <c r="H7849" s="188"/>
      <c r="I7849" s="161"/>
    </row>
    <row r="7850" spans="1:9">
      <c r="A7850" s="96" t="s">
        <v>5869</v>
      </c>
      <c r="B7850" s="157"/>
      <c r="C7850" s="187"/>
      <c r="D7850" s="129"/>
      <c r="E7850" s="129"/>
      <c r="F7850" s="188"/>
      <c r="G7850" s="137"/>
      <c r="H7850" s="188"/>
      <c r="I7850" s="161"/>
    </row>
    <row r="7851" spans="1:9">
      <c r="A7851" s="96" t="s">
        <v>5869</v>
      </c>
      <c r="B7851" s="157"/>
      <c r="C7851" s="187"/>
      <c r="D7851" s="129"/>
      <c r="E7851" s="129"/>
      <c r="F7851" s="188"/>
      <c r="G7851" s="137"/>
      <c r="H7851" s="188"/>
      <c r="I7851" s="161"/>
    </row>
    <row r="7852" spans="1:9">
      <c r="A7852" s="96" t="s">
        <v>5869</v>
      </c>
      <c r="B7852" s="157"/>
      <c r="C7852" s="187"/>
      <c r="D7852" s="129"/>
      <c r="E7852" s="129"/>
      <c r="F7852" s="188"/>
      <c r="G7852" s="137"/>
      <c r="H7852" s="188"/>
      <c r="I7852" s="161"/>
    </row>
    <row r="7853" spans="1:9">
      <c r="A7853" s="96" t="s">
        <v>5869</v>
      </c>
      <c r="B7853" s="157"/>
      <c r="C7853" s="187"/>
      <c r="D7853" s="129"/>
      <c r="E7853" s="129"/>
      <c r="F7853" s="188"/>
      <c r="G7853" s="137"/>
      <c r="H7853" s="188"/>
      <c r="I7853" s="161"/>
    </row>
    <row r="7854" spans="1:9">
      <c r="A7854" s="96" t="s">
        <v>5869</v>
      </c>
      <c r="B7854" s="157"/>
      <c r="C7854" s="187"/>
      <c r="D7854" s="129"/>
      <c r="E7854" s="129"/>
      <c r="F7854" s="188"/>
      <c r="G7854" s="137"/>
      <c r="H7854" s="188"/>
      <c r="I7854" s="161"/>
    </row>
    <row r="7855" spans="1:9">
      <c r="A7855" s="96" t="s">
        <v>5869</v>
      </c>
      <c r="B7855" s="157"/>
      <c r="C7855" s="187"/>
      <c r="D7855" s="129"/>
      <c r="E7855" s="129"/>
      <c r="F7855" s="188"/>
      <c r="G7855" s="137"/>
      <c r="H7855" s="188"/>
      <c r="I7855" s="161"/>
    </row>
    <row r="7856" spans="1:9">
      <c r="A7856" s="96" t="s">
        <v>5869</v>
      </c>
      <c r="B7856" s="157"/>
      <c r="C7856" s="187"/>
      <c r="D7856" s="129"/>
      <c r="E7856" s="129"/>
      <c r="F7856" s="188"/>
      <c r="G7856" s="137"/>
      <c r="H7856" s="188"/>
      <c r="I7856" s="161"/>
    </row>
    <row r="7857" spans="1:9">
      <c r="A7857" s="96" t="s">
        <v>5869</v>
      </c>
      <c r="B7857" s="157"/>
      <c r="C7857" s="187"/>
      <c r="D7857" s="129"/>
      <c r="E7857" s="129"/>
      <c r="F7857" s="188"/>
      <c r="G7857" s="137"/>
      <c r="H7857" s="188"/>
      <c r="I7857" s="161"/>
    </row>
    <row r="7858" spans="1:9">
      <c r="A7858" s="96" t="s">
        <v>5869</v>
      </c>
      <c r="B7858" s="157"/>
      <c r="C7858" s="187"/>
      <c r="D7858" s="129"/>
      <c r="E7858" s="129"/>
      <c r="F7858" s="188"/>
      <c r="G7858" s="137"/>
      <c r="H7858" s="188"/>
      <c r="I7858" s="161"/>
    </row>
    <row r="7859" spans="1:9">
      <c r="A7859" s="96" t="s">
        <v>5869</v>
      </c>
      <c r="B7859" s="157"/>
      <c r="C7859" s="187"/>
      <c r="D7859" s="129"/>
      <c r="E7859" s="129"/>
      <c r="F7859" s="188"/>
      <c r="G7859" s="137"/>
      <c r="H7859" s="188"/>
      <c r="I7859" s="161"/>
    </row>
    <row r="7860" spans="1:9">
      <c r="A7860" s="96" t="s">
        <v>5869</v>
      </c>
      <c r="B7860" s="157"/>
      <c r="C7860" s="187"/>
      <c r="D7860" s="129"/>
      <c r="E7860" s="129"/>
      <c r="F7860" s="188"/>
      <c r="G7860" s="137"/>
      <c r="H7860" s="188"/>
      <c r="I7860" s="161"/>
    </row>
    <row r="7861" spans="1:9">
      <c r="A7861" s="96" t="s">
        <v>5869</v>
      </c>
      <c r="B7861" s="157"/>
      <c r="C7861" s="187"/>
      <c r="D7861" s="129"/>
      <c r="E7861" s="129"/>
      <c r="F7861" s="188"/>
      <c r="G7861" s="137"/>
      <c r="H7861" s="188"/>
      <c r="I7861" s="161"/>
    </row>
    <row r="7862" spans="1:9">
      <c r="A7862" s="96" t="s">
        <v>5869</v>
      </c>
      <c r="B7862" s="157"/>
      <c r="C7862" s="187"/>
      <c r="D7862" s="129"/>
      <c r="E7862" s="129"/>
      <c r="F7862" s="188"/>
      <c r="G7862" s="137"/>
      <c r="H7862" s="188"/>
      <c r="I7862" s="161"/>
    </row>
    <row r="7863" spans="1:9">
      <c r="A7863" s="96" t="s">
        <v>5869</v>
      </c>
      <c r="B7863" s="157"/>
      <c r="C7863" s="187"/>
      <c r="D7863" s="129"/>
      <c r="E7863" s="129"/>
      <c r="F7863" s="188"/>
      <c r="G7863" s="137"/>
      <c r="H7863" s="188"/>
      <c r="I7863" s="161"/>
    </row>
    <row r="7864" spans="1:9">
      <c r="A7864" s="96" t="s">
        <v>5869</v>
      </c>
      <c r="B7864" s="157"/>
      <c r="C7864" s="187"/>
      <c r="D7864" s="129"/>
      <c r="E7864" s="129"/>
      <c r="F7864" s="188"/>
      <c r="G7864" s="137"/>
      <c r="H7864" s="188"/>
      <c r="I7864" s="161"/>
    </row>
    <row r="7865" spans="1:9">
      <c r="A7865" s="96" t="s">
        <v>5869</v>
      </c>
      <c r="B7865" s="157"/>
      <c r="C7865" s="187"/>
      <c r="D7865" s="129"/>
      <c r="E7865" s="129"/>
      <c r="F7865" s="188"/>
      <c r="G7865" s="137"/>
      <c r="H7865" s="188"/>
      <c r="I7865" s="161"/>
    </row>
    <row r="7866" spans="1:9">
      <c r="A7866" s="96" t="s">
        <v>5869</v>
      </c>
      <c r="B7866" s="157"/>
      <c r="C7866" s="187"/>
      <c r="D7866" s="129"/>
      <c r="E7866" s="129"/>
      <c r="F7866" s="188"/>
      <c r="G7866" s="137"/>
      <c r="H7866" s="188"/>
      <c r="I7866" s="161"/>
    </row>
    <row r="7867" spans="1:9">
      <c r="A7867" s="96" t="s">
        <v>5869</v>
      </c>
      <c r="B7867" s="157"/>
      <c r="C7867" s="187"/>
      <c r="D7867" s="129"/>
      <c r="E7867" s="129"/>
      <c r="F7867" s="188"/>
      <c r="G7867" s="137"/>
      <c r="H7867" s="188"/>
      <c r="I7867" s="161"/>
    </row>
    <row r="7868" spans="1:9">
      <c r="A7868" s="96" t="s">
        <v>5869</v>
      </c>
      <c r="B7868" s="157"/>
      <c r="C7868" s="187"/>
      <c r="D7868" s="129"/>
      <c r="E7868" s="129"/>
      <c r="F7868" s="188"/>
      <c r="G7868" s="137"/>
      <c r="H7868" s="188"/>
      <c r="I7868" s="161"/>
    </row>
    <row r="7869" spans="1:9">
      <c r="A7869" s="96" t="s">
        <v>5869</v>
      </c>
      <c r="B7869" s="157"/>
      <c r="C7869" s="187"/>
      <c r="D7869" s="129"/>
      <c r="E7869" s="129"/>
      <c r="F7869" s="188"/>
      <c r="G7869" s="137"/>
      <c r="H7869" s="188"/>
      <c r="I7869" s="161"/>
    </row>
    <row r="7870" spans="1:9">
      <c r="A7870" s="96" t="s">
        <v>5869</v>
      </c>
      <c r="B7870" s="157"/>
      <c r="C7870" s="187"/>
      <c r="D7870" s="129"/>
      <c r="E7870" s="129"/>
      <c r="F7870" s="188"/>
      <c r="G7870" s="137"/>
      <c r="H7870" s="188"/>
      <c r="I7870" s="161"/>
    </row>
    <row r="7871" spans="1:9">
      <c r="A7871" s="96" t="s">
        <v>5869</v>
      </c>
      <c r="B7871" s="157"/>
      <c r="C7871" s="187"/>
      <c r="D7871" s="129"/>
      <c r="E7871" s="129"/>
      <c r="F7871" s="188"/>
      <c r="G7871" s="137"/>
      <c r="H7871" s="188"/>
      <c r="I7871" s="161"/>
    </row>
    <row r="7872" spans="1:9">
      <c r="A7872" s="96" t="s">
        <v>5869</v>
      </c>
      <c r="B7872" s="157"/>
      <c r="C7872" s="187"/>
      <c r="D7872" s="129"/>
      <c r="E7872" s="129"/>
      <c r="F7872" s="188"/>
      <c r="G7872" s="137"/>
      <c r="H7872" s="188"/>
      <c r="I7872" s="161"/>
    </row>
    <row r="7873" spans="1:9">
      <c r="A7873" s="96" t="s">
        <v>5869</v>
      </c>
      <c r="B7873" s="157"/>
      <c r="C7873" s="187"/>
      <c r="D7873" s="129"/>
      <c r="E7873" s="129"/>
      <c r="F7873" s="188"/>
      <c r="G7873" s="137"/>
      <c r="H7873" s="188"/>
      <c r="I7873" s="161"/>
    </row>
    <row r="7874" spans="1:9">
      <c r="A7874" s="96" t="s">
        <v>5869</v>
      </c>
      <c r="B7874" s="157"/>
      <c r="C7874" s="187"/>
      <c r="D7874" s="129"/>
      <c r="E7874" s="129"/>
      <c r="F7874" s="188"/>
      <c r="G7874" s="137"/>
      <c r="H7874" s="188"/>
      <c r="I7874" s="161"/>
    </row>
    <row r="7875" spans="1:9">
      <c r="A7875" s="96" t="s">
        <v>5869</v>
      </c>
      <c r="B7875" s="157"/>
      <c r="C7875" s="187"/>
      <c r="D7875" s="129"/>
      <c r="E7875" s="129"/>
      <c r="F7875" s="188"/>
      <c r="G7875" s="137"/>
      <c r="H7875" s="188"/>
      <c r="I7875" s="161"/>
    </row>
    <row r="7876" spans="1:9">
      <c r="A7876" s="96" t="s">
        <v>5869</v>
      </c>
      <c r="B7876" s="157"/>
      <c r="C7876" s="187"/>
      <c r="D7876" s="129"/>
      <c r="E7876" s="129"/>
      <c r="F7876" s="188"/>
      <c r="G7876" s="137"/>
      <c r="H7876" s="188"/>
      <c r="I7876" s="161"/>
    </row>
    <row r="7877" spans="1:9">
      <c r="A7877" s="96" t="s">
        <v>5869</v>
      </c>
      <c r="B7877" s="157"/>
      <c r="C7877" s="187"/>
      <c r="D7877" s="129"/>
      <c r="E7877" s="129"/>
      <c r="F7877" s="188"/>
      <c r="G7877" s="137"/>
      <c r="H7877" s="188"/>
      <c r="I7877" s="161"/>
    </row>
    <row r="7878" spans="1:9">
      <c r="A7878" s="96" t="s">
        <v>5869</v>
      </c>
      <c r="B7878" s="157"/>
      <c r="C7878" s="187"/>
      <c r="D7878" s="129"/>
      <c r="E7878" s="129"/>
      <c r="F7878" s="188"/>
      <c r="G7878" s="137"/>
      <c r="H7878" s="188"/>
      <c r="I7878" s="161"/>
    </row>
    <row r="7879" spans="1:9">
      <c r="A7879" s="96" t="s">
        <v>5869</v>
      </c>
      <c r="B7879" s="157"/>
      <c r="C7879" s="187"/>
      <c r="D7879" s="129"/>
      <c r="E7879" s="129"/>
      <c r="F7879" s="188"/>
      <c r="G7879" s="137"/>
      <c r="H7879" s="188"/>
      <c r="I7879" s="161"/>
    </row>
    <row r="7880" spans="1:9">
      <c r="A7880" s="96" t="s">
        <v>5869</v>
      </c>
      <c r="B7880" s="157"/>
      <c r="C7880" s="187"/>
      <c r="D7880" s="129"/>
      <c r="E7880" s="129"/>
      <c r="F7880" s="188"/>
      <c r="G7880" s="137"/>
      <c r="H7880" s="188"/>
      <c r="I7880" s="161"/>
    </row>
    <row r="7881" spans="1:9">
      <c r="A7881" s="96" t="s">
        <v>5869</v>
      </c>
      <c r="B7881" s="157"/>
      <c r="C7881" s="187"/>
      <c r="D7881" s="129"/>
      <c r="E7881" s="129"/>
      <c r="F7881" s="188"/>
      <c r="G7881" s="137"/>
      <c r="H7881" s="188"/>
      <c r="I7881" s="161"/>
    </row>
    <row r="7882" spans="1:9">
      <c r="A7882" s="96" t="s">
        <v>5869</v>
      </c>
      <c r="B7882" s="157"/>
      <c r="C7882" s="187"/>
      <c r="D7882" s="129"/>
      <c r="E7882" s="129"/>
      <c r="F7882" s="188"/>
      <c r="G7882" s="137"/>
      <c r="H7882" s="188"/>
      <c r="I7882" s="161"/>
    </row>
    <row r="7883" spans="1:9">
      <c r="A7883" s="96" t="s">
        <v>5869</v>
      </c>
      <c r="B7883" s="157"/>
      <c r="C7883" s="187"/>
      <c r="D7883" s="129"/>
      <c r="E7883" s="129"/>
      <c r="F7883" s="188"/>
      <c r="G7883" s="137"/>
      <c r="H7883" s="188"/>
      <c r="I7883" s="161"/>
    </row>
    <row r="7884" spans="1:9">
      <c r="A7884" s="96" t="s">
        <v>5869</v>
      </c>
      <c r="B7884" s="157"/>
      <c r="C7884" s="187"/>
      <c r="D7884" s="129"/>
      <c r="E7884" s="129"/>
      <c r="F7884" s="188"/>
      <c r="G7884" s="137"/>
      <c r="H7884" s="188"/>
      <c r="I7884" s="161"/>
    </row>
    <row r="7885" spans="1:9">
      <c r="A7885" s="96" t="s">
        <v>5869</v>
      </c>
      <c r="B7885" s="157"/>
      <c r="C7885" s="187"/>
      <c r="D7885" s="129"/>
      <c r="E7885" s="129"/>
      <c r="F7885" s="188"/>
      <c r="G7885" s="137"/>
      <c r="H7885" s="188"/>
      <c r="I7885" s="161"/>
    </row>
    <row r="7886" spans="1:9">
      <c r="A7886" s="96" t="s">
        <v>5869</v>
      </c>
      <c r="B7886" s="157"/>
      <c r="C7886" s="187"/>
      <c r="D7886" s="129"/>
      <c r="E7886" s="129"/>
      <c r="F7886" s="188"/>
      <c r="G7886" s="137"/>
      <c r="H7886" s="188"/>
      <c r="I7886" s="161"/>
    </row>
    <row r="7887" spans="1:9">
      <c r="A7887" s="96" t="s">
        <v>5869</v>
      </c>
      <c r="B7887" s="157"/>
      <c r="C7887" s="187"/>
      <c r="D7887" s="129"/>
      <c r="E7887" s="129"/>
      <c r="F7887" s="188"/>
      <c r="G7887" s="137"/>
      <c r="H7887" s="188"/>
      <c r="I7887" s="161"/>
    </row>
    <row r="7888" spans="1:9">
      <c r="A7888" s="96" t="s">
        <v>5869</v>
      </c>
      <c r="B7888" s="157"/>
      <c r="C7888" s="187"/>
      <c r="D7888" s="129"/>
      <c r="E7888" s="129"/>
      <c r="F7888" s="188"/>
      <c r="G7888" s="137"/>
      <c r="H7888" s="188"/>
      <c r="I7888" s="161"/>
    </row>
    <row r="7889" spans="1:18">
      <c r="A7889" s="96" t="s">
        <v>5869</v>
      </c>
      <c r="B7889" s="157"/>
      <c r="C7889" s="187"/>
      <c r="D7889" s="129"/>
      <c r="E7889" s="129"/>
      <c r="F7889" s="188"/>
      <c r="G7889" s="137"/>
      <c r="H7889" s="188"/>
      <c r="I7889" s="161"/>
    </row>
    <row r="7890" spans="1:18">
      <c r="A7890" s="96" t="s">
        <v>5869</v>
      </c>
    </row>
    <row r="7891" spans="1:18">
      <c r="A7891" s="96" t="s">
        <v>5869</v>
      </c>
    </row>
    <row r="7892" spans="1:18">
      <c r="A7892" s="207" t="s">
        <v>5869</v>
      </c>
      <c r="B7892" s="208"/>
      <c r="C7892" s="205"/>
      <c r="D7892" s="209"/>
      <c r="E7892" s="210"/>
      <c r="F7892" s="205"/>
      <c r="G7892" s="211"/>
      <c r="H7892" s="205"/>
      <c r="I7892" s="205"/>
      <c r="J7892" s="205"/>
      <c r="K7892" s="205"/>
      <c r="L7892" s="205"/>
      <c r="M7892" s="205"/>
      <c r="N7892" s="205"/>
      <c r="O7892" s="205"/>
      <c r="P7892" s="208"/>
      <c r="Q7892" s="205"/>
    </row>
    <row r="7893" spans="1:18" ht="18">
      <c r="A7893" s="207" t="s">
        <v>5869</v>
      </c>
      <c r="B7893" s="531" t="s">
        <v>5891</v>
      </c>
      <c r="C7893" s="532"/>
      <c r="D7893" s="532"/>
      <c r="E7893" s="532"/>
      <c r="F7893" s="532"/>
      <c r="G7893" s="532"/>
      <c r="H7893" s="532"/>
      <c r="I7893" s="532"/>
      <c r="J7893" s="532"/>
      <c r="K7893" s="532"/>
      <c r="L7893" s="532"/>
      <c r="M7893" s="532"/>
      <c r="N7893" s="532"/>
      <c r="O7893" s="532"/>
      <c r="P7893" s="533"/>
      <c r="Q7893" s="205"/>
    </row>
    <row r="7894" spans="1:18">
      <c r="A7894" s="207" t="s">
        <v>5869</v>
      </c>
      <c r="B7894" s="208"/>
      <c r="C7894" s="205"/>
      <c r="D7894" s="209"/>
      <c r="E7894" s="210"/>
      <c r="F7894" s="205"/>
      <c r="G7894" s="211"/>
      <c r="H7894" s="205"/>
      <c r="I7894" s="205"/>
      <c r="J7894" s="205"/>
      <c r="K7894" s="205"/>
      <c r="L7894" s="205"/>
      <c r="M7894" s="205"/>
      <c r="N7894" s="205"/>
      <c r="O7894" s="205"/>
      <c r="P7894" s="208"/>
      <c r="Q7894" s="205"/>
    </row>
    <row r="7895" spans="1:18" ht="40.5">
      <c r="A7895" s="207" t="s">
        <v>5869</v>
      </c>
      <c r="B7895" s="214" t="s">
        <v>5562</v>
      </c>
      <c r="C7895" s="215" t="s">
        <v>3556</v>
      </c>
      <c r="D7895" s="215" t="s">
        <v>2279</v>
      </c>
      <c r="E7895" s="215" t="s">
        <v>2280</v>
      </c>
      <c r="F7895" s="216" t="s">
        <v>2281</v>
      </c>
      <c r="G7895" s="217" t="s">
        <v>4415</v>
      </c>
      <c r="H7895" s="218" t="s">
        <v>2282</v>
      </c>
      <c r="I7895" s="219"/>
      <c r="J7895" s="219"/>
      <c r="K7895" s="219"/>
      <c r="L7895" s="219"/>
      <c r="M7895" s="219"/>
      <c r="N7895" s="219"/>
      <c r="O7895" s="218" t="s">
        <v>2282</v>
      </c>
      <c r="P7895" s="218" t="s">
        <v>771</v>
      </c>
      <c r="Q7895" s="205"/>
    </row>
    <row r="7896" spans="1:18">
      <c r="A7896" s="207" t="s">
        <v>5869</v>
      </c>
      <c r="B7896" s="220" t="s">
        <v>5027</v>
      </c>
      <c r="C7896" s="222" t="s">
        <v>2285</v>
      </c>
      <c r="D7896" s="223"/>
      <c r="E7896" s="67"/>
      <c r="F7896" s="220" t="s">
        <v>2286</v>
      </c>
      <c r="G7896" s="100"/>
      <c r="H7896" s="224">
        <v>0.94</v>
      </c>
      <c r="I7896" s="219"/>
      <c r="J7896" s="219"/>
      <c r="K7896" s="219"/>
      <c r="L7896" s="219"/>
      <c r="M7896" s="219"/>
      <c r="N7896" s="219"/>
      <c r="O7896" s="61">
        <f>+H7896</f>
        <v>0.94</v>
      </c>
      <c r="P7896" s="221" t="s">
        <v>5605</v>
      </c>
      <c r="Q7896" s="205"/>
      <c r="R7896" s="193"/>
    </row>
    <row r="7897" spans="1:18">
      <c r="A7897" s="207" t="s">
        <v>5869</v>
      </c>
      <c r="B7897" s="220" t="s">
        <v>5028</v>
      </c>
      <c r="C7897" s="222" t="s">
        <v>2288</v>
      </c>
      <c r="D7897" s="223"/>
      <c r="E7897" s="67"/>
      <c r="F7897" s="220" t="s">
        <v>2289</v>
      </c>
      <c r="G7897" s="100"/>
      <c r="H7897" s="224">
        <v>11.27</v>
      </c>
      <c r="I7897" s="219"/>
      <c r="J7897" s="219"/>
      <c r="K7897" s="219"/>
      <c r="L7897" s="219"/>
      <c r="M7897" s="219"/>
      <c r="N7897" s="219"/>
      <c r="O7897" s="61">
        <f t="shared" ref="O7897:O7961" si="741">+H7897</f>
        <v>11.27</v>
      </c>
      <c r="P7897" s="221" t="s">
        <v>5605</v>
      </c>
      <c r="Q7897" s="205"/>
      <c r="R7897" s="193"/>
    </row>
    <row r="7898" spans="1:18">
      <c r="A7898" s="207" t="s">
        <v>5869</v>
      </c>
      <c r="B7898" s="220" t="s">
        <v>5029</v>
      </c>
      <c r="C7898" s="222" t="s">
        <v>2290</v>
      </c>
      <c r="D7898" s="223"/>
      <c r="E7898" s="67"/>
      <c r="F7898" s="220" t="s">
        <v>2291</v>
      </c>
      <c r="G7898" s="100"/>
      <c r="H7898" s="224">
        <v>0.02</v>
      </c>
      <c r="I7898" s="219"/>
      <c r="J7898" s="219"/>
      <c r="K7898" s="219"/>
      <c r="L7898" s="219"/>
      <c r="M7898" s="219"/>
      <c r="N7898" s="219"/>
      <c r="O7898" s="61">
        <f t="shared" si="741"/>
        <v>0.02</v>
      </c>
      <c r="P7898" s="221" t="s">
        <v>5605</v>
      </c>
      <c r="Q7898" s="205"/>
      <c r="R7898" s="193"/>
    </row>
    <row r="7899" spans="1:18">
      <c r="A7899" s="207" t="s">
        <v>5869</v>
      </c>
      <c r="B7899" s="220" t="s">
        <v>5030</v>
      </c>
      <c r="C7899" s="222" t="s">
        <v>2292</v>
      </c>
      <c r="D7899" s="223"/>
      <c r="E7899" s="67"/>
      <c r="F7899" s="220" t="s">
        <v>2291</v>
      </c>
      <c r="G7899" s="100"/>
      <c r="H7899" s="224">
        <v>0.2</v>
      </c>
      <c r="I7899" s="219"/>
      <c r="J7899" s="219"/>
      <c r="K7899" s="219"/>
      <c r="L7899" s="219"/>
      <c r="M7899" s="219"/>
      <c r="N7899" s="219"/>
      <c r="O7899" s="61">
        <f t="shared" si="741"/>
        <v>0.2</v>
      </c>
      <c r="P7899" s="221" t="s">
        <v>5605</v>
      </c>
      <c r="Q7899" s="205"/>
      <c r="R7899" s="193"/>
    </row>
    <row r="7900" spans="1:18">
      <c r="A7900" s="207" t="s">
        <v>5869</v>
      </c>
      <c r="B7900" s="220" t="s">
        <v>5031</v>
      </c>
      <c r="C7900" s="222" t="s">
        <v>2293</v>
      </c>
      <c r="D7900" s="223"/>
      <c r="E7900" s="67"/>
      <c r="F7900" s="220" t="s">
        <v>2291</v>
      </c>
      <c r="G7900" s="100"/>
      <c r="H7900" s="224">
        <v>0.02</v>
      </c>
      <c r="I7900" s="219"/>
      <c r="J7900" s="219"/>
      <c r="K7900" s="219"/>
      <c r="L7900" s="219"/>
      <c r="M7900" s="219"/>
      <c r="N7900" s="219"/>
      <c r="O7900" s="61">
        <f t="shared" si="741"/>
        <v>0.02</v>
      </c>
      <c r="P7900" s="221" t="s">
        <v>5605</v>
      </c>
      <c r="Q7900" s="205"/>
      <c r="R7900" s="193"/>
    </row>
    <row r="7901" spans="1:18">
      <c r="A7901" s="207" t="s">
        <v>5869</v>
      </c>
      <c r="B7901" s="220" t="s">
        <v>5032</v>
      </c>
      <c r="C7901" s="222" t="s">
        <v>2294</v>
      </c>
      <c r="D7901" s="223"/>
      <c r="E7901" s="67"/>
      <c r="F7901" s="220" t="s">
        <v>2291</v>
      </c>
      <c r="G7901" s="100"/>
      <c r="H7901" s="224">
        <v>1.7</v>
      </c>
      <c r="I7901" s="219"/>
      <c r="J7901" s="219"/>
      <c r="K7901" s="219"/>
      <c r="L7901" s="219"/>
      <c r="M7901" s="219"/>
      <c r="N7901" s="219"/>
      <c r="O7901" s="61">
        <f t="shared" si="741"/>
        <v>1.7</v>
      </c>
      <c r="P7901" s="221" t="s">
        <v>5605</v>
      </c>
      <c r="Q7901" s="205"/>
      <c r="R7901" s="193"/>
    </row>
    <row r="7902" spans="1:18">
      <c r="A7902" s="207" t="s">
        <v>5869</v>
      </c>
      <c r="B7902" s="220" t="s">
        <v>5033</v>
      </c>
      <c r="C7902" s="222" t="s">
        <v>2295</v>
      </c>
      <c r="D7902" s="223"/>
      <c r="E7902" s="67"/>
      <c r="F7902" s="220" t="s">
        <v>2289</v>
      </c>
      <c r="G7902" s="100"/>
      <c r="H7902" s="224">
        <v>6.2</v>
      </c>
      <c r="I7902" s="219"/>
      <c r="J7902" s="219"/>
      <c r="K7902" s="219"/>
      <c r="L7902" s="219"/>
      <c r="M7902" s="219"/>
      <c r="N7902" s="219"/>
      <c r="O7902" s="61">
        <f t="shared" si="741"/>
        <v>6.2</v>
      </c>
      <c r="P7902" s="221" t="s">
        <v>2287</v>
      </c>
      <c r="Q7902" s="205"/>
      <c r="R7902" s="193"/>
    </row>
    <row r="7903" spans="1:18">
      <c r="A7903" s="207" t="s">
        <v>5869</v>
      </c>
      <c r="B7903" s="220" t="s">
        <v>5034</v>
      </c>
      <c r="C7903" s="222" t="s">
        <v>2296</v>
      </c>
      <c r="D7903" s="223"/>
      <c r="E7903" s="67"/>
      <c r="F7903" s="220" t="s">
        <v>2297</v>
      </c>
      <c r="G7903" s="100"/>
      <c r="H7903" s="224">
        <v>0.7</v>
      </c>
      <c r="I7903" s="219"/>
      <c r="J7903" s="219"/>
      <c r="K7903" s="219"/>
      <c r="L7903" s="219"/>
      <c r="M7903" s="219"/>
      <c r="N7903" s="219"/>
      <c r="O7903" s="61">
        <f t="shared" si="741"/>
        <v>0.7</v>
      </c>
      <c r="P7903" s="221" t="s">
        <v>2287</v>
      </c>
      <c r="Q7903" s="205"/>
      <c r="R7903" s="193"/>
    </row>
    <row r="7904" spans="1:18">
      <c r="A7904" s="207" t="s">
        <v>5869</v>
      </c>
      <c r="B7904" s="220" t="s">
        <v>5034</v>
      </c>
      <c r="C7904" s="222" t="s">
        <v>2298</v>
      </c>
      <c r="D7904" s="223"/>
      <c r="E7904" s="67"/>
      <c r="F7904" s="220" t="s">
        <v>2299</v>
      </c>
      <c r="G7904" s="100"/>
      <c r="H7904" s="224">
        <v>3.83</v>
      </c>
      <c r="I7904" s="219"/>
      <c r="J7904" s="219"/>
      <c r="K7904" s="219"/>
      <c r="L7904" s="219"/>
      <c r="M7904" s="219"/>
      <c r="N7904" s="219"/>
      <c r="O7904" s="61">
        <f t="shared" si="741"/>
        <v>3.83</v>
      </c>
      <c r="P7904" s="221" t="s">
        <v>2287</v>
      </c>
      <c r="Q7904" s="205"/>
      <c r="R7904" s="193"/>
    </row>
    <row r="7905" spans="1:18">
      <c r="A7905" s="207" t="s">
        <v>5869</v>
      </c>
      <c r="B7905" s="220" t="s">
        <v>5035</v>
      </c>
      <c r="C7905" s="222" t="s">
        <v>2300</v>
      </c>
      <c r="D7905" s="223"/>
      <c r="E7905" s="67"/>
      <c r="F7905" s="220" t="s">
        <v>2297</v>
      </c>
      <c r="G7905" s="100"/>
      <c r="H7905" s="224">
        <v>1.73855</v>
      </c>
      <c r="I7905" s="219"/>
      <c r="J7905" s="219"/>
      <c r="K7905" s="219"/>
      <c r="L7905" s="219"/>
      <c r="M7905" s="219"/>
      <c r="N7905" s="219"/>
      <c r="O7905" s="61">
        <f t="shared" si="741"/>
        <v>1.73855</v>
      </c>
      <c r="P7905" s="221" t="s">
        <v>2287</v>
      </c>
      <c r="Q7905" s="205"/>
      <c r="R7905" s="193"/>
    </row>
    <row r="7906" spans="1:18">
      <c r="A7906" s="207" t="s">
        <v>5869</v>
      </c>
      <c r="B7906" s="220" t="s">
        <v>5007</v>
      </c>
      <c r="C7906" s="222" t="s">
        <v>2301</v>
      </c>
      <c r="D7906" s="223"/>
      <c r="E7906" s="67"/>
      <c r="F7906" s="220" t="s">
        <v>2289</v>
      </c>
      <c r="G7906" s="100"/>
      <c r="H7906" s="224">
        <v>9.5</v>
      </c>
      <c r="I7906" s="219"/>
      <c r="J7906" s="219"/>
      <c r="K7906" s="219"/>
      <c r="L7906" s="219"/>
      <c r="M7906" s="219"/>
      <c r="N7906" s="219"/>
      <c r="O7906" s="61">
        <f t="shared" si="741"/>
        <v>9.5</v>
      </c>
      <c r="P7906" s="221" t="s">
        <v>5605</v>
      </c>
      <c r="Q7906" s="205"/>
      <c r="R7906" s="193"/>
    </row>
    <row r="7907" spans="1:18">
      <c r="A7907" s="207" t="s">
        <v>5869</v>
      </c>
      <c r="B7907" s="220" t="s">
        <v>4966</v>
      </c>
      <c r="C7907" s="222" t="s">
        <v>1528</v>
      </c>
      <c r="D7907" s="223"/>
      <c r="E7907" s="67"/>
      <c r="F7907" s="220" t="s">
        <v>2297</v>
      </c>
      <c r="G7907" s="100"/>
      <c r="H7907" s="224">
        <v>8.98</v>
      </c>
      <c r="I7907" s="219"/>
      <c r="J7907" s="219"/>
      <c r="K7907" s="219"/>
      <c r="L7907" s="219"/>
      <c r="M7907" s="219"/>
      <c r="N7907" s="219"/>
      <c r="O7907" s="61">
        <f t="shared" si="741"/>
        <v>8.98</v>
      </c>
      <c r="P7907" s="221" t="s">
        <v>5605</v>
      </c>
      <c r="Q7907" s="205"/>
      <c r="R7907" s="193"/>
    </row>
    <row r="7908" spans="1:18">
      <c r="A7908" s="207" t="s">
        <v>5869</v>
      </c>
      <c r="B7908" s="220" t="s">
        <v>5036</v>
      </c>
      <c r="C7908" s="222" t="s">
        <v>1529</v>
      </c>
      <c r="D7908" s="223"/>
      <c r="E7908" s="67"/>
      <c r="F7908" s="220" t="s">
        <v>2297</v>
      </c>
      <c r="G7908" s="100"/>
      <c r="H7908" s="224">
        <v>8.8000000000000007</v>
      </c>
      <c r="I7908" s="219"/>
      <c r="J7908" s="219"/>
      <c r="K7908" s="219"/>
      <c r="L7908" s="219"/>
      <c r="M7908" s="219"/>
      <c r="N7908" s="219"/>
      <c r="O7908" s="61">
        <f t="shared" si="741"/>
        <v>8.8000000000000007</v>
      </c>
      <c r="P7908" s="221" t="s">
        <v>5605</v>
      </c>
      <c r="Q7908" s="205"/>
      <c r="R7908" s="193"/>
    </row>
    <row r="7909" spans="1:18">
      <c r="A7909" s="207" t="s">
        <v>5869</v>
      </c>
      <c r="B7909" s="220" t="s">
        <v>5037</v>
      </c>
      <c r="C7909" s="222" t="s">
        <v>1530</v>
      </c>
      <c r="D7909" s="223"/>
      <c r="E7909" s="67"/>
      <c r="F7909" s="220" t="s">
        <v>2297</v>
      </c>
      <c r="G7909" s="100"/>
      <c r="H7909" s="224">
        <v>2160</v>
      </c>
      <c r="I7909" s="219"/>
      <c r="J7909" s="219"/>
      <c r="K7909" s="219"/>
      <c r="L7909" s="219"/>
      <c r="M7909" s="219"/>
      <c r="N7909" s="219"/>
      <c r="O7909" s="61">
        <f t="shared" si="741"/>
        <v>2160</v>
      </c>
      <c r="P7909" s="221" t="s">
        <v>2287</v>
      </c>
      <c r="Q7909" s="205"/>
      <c r="R7909" s="193"/>
    </row>
    <row r="7910" spans="1:18">
      <c r="A7910" s="207" t="s">
        <v>5869</v>
      </c>
      <c r="B7910" s="220" t="s">
        <v>4953</v>
      </c>
      <c r="C7910" s="222" t="s">
        <v>1531</v>
      </c>
      <c r="D7910" s="223"/>
      <c r="E7910" s="67"/>
      <c r="F7910" s="220" t="s">
        <v>1532</v>
      </c>
      <c r="G7910" s="100"/>
      <c r="H7910" s="224">
        <v>3.04</v>
      </c>
      <c r="I7910" s="219"/>
      <c r="J7910" s="219"/>
      <c r="K7910" s="219"/>
      <c r="L7910" s="219"/>
      <c r="M7910" s="219"/>
      <c r="N7910" s="219"/>
      <c r="O7910" s="61">
        <f t="shared" si="741"/>
        <v>3.04</v>
      </c>
      <c r="P7910" s="221" t="s">
        <v>5605</v>
      </c>
      <c r="Q7910" s="205"/>
      <c r="R7910" s="193"/>
    </row>
    <row r="7911" spans="1:18">
      <c r="A7911" s="207" t="s">
        <v>5869</v>
      </c>
      <c r="B7911" s="220" t="s">
        <v>5914</v>
      </c>
      <c r="C7911" s="222" t="s">
        <v>1533</v>
      </c>
      <c r="D7911" s="223"/>
      <c r="E7911" s="67"/>
      <c r="F7911" s="220" t="s">
        <v>2297</v>
      </c>
      <c r="G7911" s="100"/>
      <c r="H7911" s="224">
        <v>1.54</v>
      </c>
      <c r="I7911" s="219"/>
      <c r="J7911" s="219"/>
      <c r="K7911" s="219"/>
      <c r="L7911" s="219"/>
      <c r="M7911" s="219"/>
      <c r="N7911" s="219"/>
      <c r="O7911" s="61">
        <f t="shared" si="741"/>
        <v>1.54</v>
      </c>
      <c r="P7911" s="221" t="s">
        <v>5605</v>
      </c>
      <c r="Q7911" s="205"/>
      <c r="R7911" s="193"/>
    </row>
    <row r="7912" spans="1:18">
      <c r="A7912" s="207" t="s">
        <v>5869</v>
      </c>
      <c r="B7912" s="220" t="s">
        <v>5038</v>
      </c>
      <c r="C7912" s="222" t="s">
        <v>1534</v>
      </c>
      <c r="D7912" s="223"/>
      <c r="E7912" s="67"/>
      <c r="F7912" s="220" t="s">
        <v>2297</v>
      </c>
      <c r="G7912" s="100"/>
      <c r="H7912" s="224">
        <v>16.2</v>
      </c>
      <c r="I7912" s="219"/>
      <c r="J7912" s="219"/>
      <c r="K7912" s="219"/>
      <c r="L7912" s="219"/>
      <c r="M7912" s="219"/>
      <c r="N7912" s="219"/>
      <c r="O7912" s="61">
        <f t="shared" si="741"/>
        <v>16.2</v>
      </c>
      <c r="P7912" s="221" t="s">
        <v>5605</v>
      </c>
      <c r="Q7912" s="205"/>
      <c r="R7912" s="193"/>
    </row>
    <row r="7913" spans="1:18">
      <c r="A7913" s="207" t="s">
        <v>5869</v>
      </c>
      <c r="B7913" s="220" t="s">
        <v>5039</v>
      </c>
      <c r="C7913" s="222" t="s">
        <v>1535</v>
      </c>
      <c r="D7913" s="223"/>
      <c r="E7913" s="67"/>
      <c r="F7913" s="220" t="s">
        <v>2297</v>
      </c>
      <c r="G7913" s="100"/>
      <c r="H7913" s="224">
        <v>16.5</v>
      </c>
      <c r="I7913" s="219"/>
      <c r="J7913" s="219"/>
      <c r="K7913" s="219"/>
      <c r="L7913" s="219"/>
      <c r="M7913" s="219"/>
      <c r="N7913" s="219"/>
      <c r="O7913" s="61">
        <f t="shared" si="741"/>
        <v>16.5</v>
      </c>
      <c r="P7913" s="221" t="s">
        <v>5605</v>
      </c>
      <c r="Q7913" s="205"/>
      <c r="R7913" s="193"/>
    </row>
    <row r="7914" spans="1:18">
      <c r="A7914" s="207" t="s">
        <v>5869</v>
      </c>
      <c r="B7914" s="220" t="s">
        <v>5038</v>
      </c>
      <c r="C7914" s="222" t="s">
        <v>1536</v>
      </c>
      <c r="D7914" s="223"/>
      <c r="E7914" s="67"/>
      <c r="F7914" s="220" t="s">
        <v>2297</v>
      </c>
      <c r="G7914" s="100"/>
      <c r="H7914" s="224">
        <v>16.2</v>
      </c>
      <c r="I7914" s="219"/>
      <c r="J7914" s="219"/>
      <c r="K7914" s="219"/>
      <c r="L7914" s="219"/>
      <c r="M7914" s="219"/>
      <c r="N7914" s="219"/>
      <c r="O7914" s="61">
        <f t="shared" si="741"/>
        <v>16.2</v>
      </c>
      <c r="P7914" s="221" t="s">
        <v>5605</v>
      </c>
      <c r="Q7914" s="205"/>
      <c r="R7914" s="193"/>
    </row>
    <row r="7915" spans="1:18">
      <c r="A7915" s="207" t="s">
        <v>5869</v>
      </c>
      <c r="B7915" s="220" t="s">
        <v>4907</v>
      </c>
      <c r="C7915" s="222" t="s">
        <v>1537</v>
      </c>
      <c r="D7915" s="223"/>
      <c r="E7915" s="67"/>
      <c r="F7915" s="220" t="s">
        <v>2297</v>
      </c>
      <c r="G7915" s="100"/>
      <c r="H7915" s="224">
        <v>10.09</v>
      </c>
      <c r="I7915" s="219"/>
      <c r="J7915" s="219"/>
      <c r="K7915" s="219"/>
      <c r="L7915" s="219"/>
      <c r="M7915" s="219"/>
      <c r="N7915" s="219"/>
      <c r="O7915" s="61">
        <f t="shared" si="741"/>
        <v>10.09</v>
      </c>
      <c r="P7915" s="221" t="s">
        <v>5605</v>
      </c>
      <c r="Q7915" s="205"/>
      <c r="R7915" s="193"/>
    </row>
    <row r="7916" spans="1:18">
      <c r="A7916" s="207" t="s">
        <v>5869</v>
      </c>
      <c r="B7916" s="220" t="s">
        <v>5040</v>
      </c>
      <c r="C7916" s="222" t="s">
        <v>1538</v>
      </c>
      <c r="D7916" s="223"/>
      <c r="E7916" s="67"/>
      <c r="F7916" s="220" t="s">
        <v>2297</v>
      </c>
      <c r="G7916" s="100"/>
      <c r="H7916" s="224">
        <v>5.5</v>
      </c>
      <c r="I7916" s="219"/>
      <c r="J7916" s="219"/>
      <c r="K7916" s="219"/>
      <c r="L7916" s="219"/>
      <c r="M7916" s="219"/>
      <c r="N7916" s="219"/>
      <c r="O7916" s="61">
        <f t="shared" si="741"/>
        <v>5.5</v>
      </c>
      <c r="P7916" s="221" t="s">
        <v>5605</v>
      </c>
      <c r="Q7916" s="205"/>
      <c r="R7916" s="193"/>
    </row>
    <row r="7917" spans="1:18">
      <c r="A7917" s="207" t="s">
        <v>5869</v>
      </c>
      <c r="B7917" s="220" t="s">
        <v>5041</v>
      </c>
      <c r="C7917" s="222" t="s">
        <v>1539</v>
      </c>
      <c r="D7917" s="223"/>
      <c r="E7917" s="67"/>
      <c r="F7917" s="220" t="s">
        <v>2297</v>
      </c>
      <c r="G7917" s="100"/>
      <c r="H7917" s="224">
        <v>5.5649999999999995</v>
      </c>
      <c r="I7917" s="219"/>
      <c r="J7917" s="219"/>
      <c r="K7917" s="219"/>
      <c r="L7917" s="219"/>
      <c r="M7917" s="219"/>
      <c r="N7917" s="219"/>
      <c r="O7917" s="61">
        <f t="shared" si="741"/>
        <v>5.5649999999999995</v>
      </c>
      <c r="P7917" s="221" t="s">
        <v>5605</v>
      </c>
      <c r="Q7917" s="205"/>
      <c r="R7917" s="193"/>
    </row>
    <row r="7918" spans="1:18">
      <c r="A7918" s="207" t="s">
        <v>5869</v>
      </c>
      <c r="B7918" s="220" t="s">
        <v>5042</v>
      </c>
      <c r="C7918" s="222" t="s">
        <v>1540</v>
      </c>
      <c r="D7918" s="223"/>
      <c r="E7918" s="67"/>
      <c r="F7918" s="220" t="s">
        <v>2297</v>
      </c>
      <c r="G7918" s="100"/>
      <c r="H7918" s="224">
        <v>9.75</v>
      </c>
      <c r="I7918" s="219"/>
      <c r="J7918" s="219"/>
      <c r="K7918" s="219"/>
      <c r="L7918" s="219"/>
      <c r="M7918" s="219"/>
      <c r="N7918" s="219"/>
      <c r="O7918" s="61">
        <f t="shared" si="741"/>
        <v>9.75</v>
      </c>
      <c r="P7918" s="221" t="s">
        <v>5605</v>
      </c>
      <c r="Q7918" s="205"/>
      <c r="R7918" s="193"/>
    </row>
    <row r="7919" spans="1:18">
      <c r="A7919" s="207" t="s">
        <v>5869</v>
      </c>
      <c r="B7919" s="220" t="s">
        <v>5043</v>
      </c>
      <c r="C7919" s="222" t="s">
        <v>1541</v>
      </c>
      <c r="D7919" s="223"/>
      <c r="E7919" s="67"/>
      <c r="F7919" s="220" t="s">
        <v>2297</v>
      </c>
      <c r="G7919" s="100"/>
      <c r="H7919" s="224">
        <v>1.42</v>
      </c>
      <c r="I7919" s="219"/>
      <c r="J7919" s="219"/>
      <c r="K7919" s="219"/>
      <c r="L7919" s="219"/>
      <c r="M7919" s="219"/>
      <c r="N7919" s="219"/>
      <c r="O7919" s="61">
        <f t="shared" si="741"/>
        <v>1.42</v>
      </c>
      <c r="P7919" s="221" t="s">
        <v>2287</v>
      </c>
      <c r="Q7919" s="205"/>
      <c r="R7919" s="193"/>
    </row>
    <row r="7920" spans="1:18">
      <c r="A7920" s="207" t="s">
        <v>5869</v>
      </c>
      <c r="B7920" s="220" t="s">
        <v>5915</v>
      </c>
      <c r="C7920" s="222" t="s">
        <v>517</v>
      </c>
      <c r="D7920" s="223"/>
      <c r="E7920" s="67"/>
      <c r="F7920" s="220" t="s">
        <v>2297</v>
      </c>
      <c r="G7920" s="100"/>
      <c r="H7920" s="224">
        <v>1.42</v>
      </c>
      <c r="I7920" s="219"/>
      <c r="J7920" s="219"/>
      <c r="K7920" s="219"/>
      <c r="L7920" s="219"/>
      <c r="M7920" s="219"/>
      <c r="N7920" s="219"/>
      <c r="O7920" s="61">
        <f t="shared" si="741"/>
        <v>1.42</v>
      </c>
      <c r="P7920" s="221" t="s">
        <v>2287</v>
      </c>
      <c r="Q7920" s="205"/>
      <c r="R7920" s="193"/>
    </row>
    <row r="7921" spans="1:18">
      <c r="A7921" s="207" t="s">
        <v>5869</v>
      </c>
      <c r="B7921" s="220" t="s">
        <v>5044</v>
      </c>
      <c r="C7921" s="222" t="s">
        <v>518</v>
      </c>
      <c r="D7921" s="223"/>
      <c r="E7921" s="67"/>
      <c r="F7921" s="220" t="s">
        <v>2297</v>
      </c>
      <c r="G7921" s="100"/>
      <c r="H7921" s="224">
        <v>1.42</v>
      </c>
      <c r="I7921" s="219"/>
      <c r="J7921" s="219"/>
      <c r="K7921" s="219"/>
      <c r="L7921" s="219"/>
      <c r="M7921" s="219"/>
      <c r="N7921" s="219"/>
      <c r="O7921" s="61">
        <f t="shared" si="741"/>
        <v>1.42</v>
      </c>
      <c r="P7921" s="221" t="s">
        <v>2287</v>
      </c>
      <c r="Q7921" s="205"/>
      <c r="R7921" s="193"/>
    </row>
    <row r="7922" spans="1:18">
      <c r="A7922" s="207" t="s">
        <v>5869</v>
      </c>
      <c r="B7922" s="220" t="s">
        <v>5045</v>
      </c>
      <c r="C7922" s="222" t="s">
        <v>519</v>
      </c>
      <c r="D7922" s="223"/>
      <c r="E7922" s="67"/>
      <c r="F7922" s="220" t="s">
        <v>2297</v>
      </c>
      <c r="G7922" s="100"/>
      <c r="H7922" s="224">
        <v>1.42</v>
      </c>
      <c r="I7922" s="219"/>
      <c r="J7922" s="219"/>
      <c r="K7922" s="219"/>
      <c r="L7922" s="219"/>
      <c r="M7922" s="219"/>
      <c r="N7922" s="219"/>
      <c r="O7922" s="61">
        <f t="shared" si="741"/>
        <v>1.42</v>
      </c>
      <c r="P7922" s="221" t="s">
        <v>2287</v>
      </c>
      <c r="Q7922" s="205"/>
      <c r="R7922" s="193"/>
    </row>
    <row r="7923" spans="1:18">
      <c r="A7923" s="207" t="s">
        <v>5869</v>
      </c>
      <c r="B7923" s="220" t="s">
        <v>4884</v>
      </c>
      <c r="C7923" s="222" t="s">
        <v>520</v>
      </c>
      <c r="D7923" s="223"/>
      <c r="E7923" s="67"/>
      <c r="F7923" s="220" t="s">
        <v>2297</v>
      </c>
      <c r="G7923" s="100"/>
      <c r="H7923" s="224">
        <v>8.7499999999999994E-2</v>
      </c>
      <c r="I7923" s="219"/>
      <c r="J7923" s="219"/>
      <c r="K7923" s="219"/>
      <c r="L7923" s="219"/>
      <c r="M7923" s="219"/>
      <c r="N7923" s="219"/>
      <c r="O7923" s="61">
        <f t="shared" si="741"/>
        <v>8.7499999999999994E-2</v>
      </c>
      <c r="P7923" s="221" t="s">
        <v>5605</v>
      </c>
      <c r="Q7923" s="205"/>
      <c r="R7923" s="193"/>
    </row>
    <row r="7924" spans="1:18">
      <c r="A7924" s="207" t="s">
        <v>5869</v>
      </c>
      <c r="B7924" s="220" t="s">
        <v>4984</v>
      </c>
      <c r="C7924" s="222" t="s">
        <v>521</v>
      </c>
      <c r="D7924" s="223"/>
      <c r="E7924" s="67"/>
      <c r="F7924" s="220" t="s">
        <v>2297</v>
      </c>
      <c r="G7924" s="100"/>
      <c r="H7924" s="224">
        <v>0.1</v>
      </c>
      <c r="I7924" s="219"/>
      <c r="J7924" s="219"/>
      <c r="K7924" s="219"/>
      <c r="L7924" s="219"/>
      <c r="M7924" s="219"/>
      <c r="N7924" s="219"/>
      <c r="O7924" s="61">
        <f t="shared" si="741"/>
        <v>0.1</v>
      </c>
      <c r="P7924" s="221" t="s">
        <v>5605</v>
      </c>
      <c r="Q7924" s="205"/>
      <c r="R7924" s="193"/>
    </row>
    <row r="7925" spans="1:18">
      <c r="A7925" s="207" t="s">
        <v>5869</v>
      </c>
      <c r="B7925" s="220" t="s">
        <v>4908</v>
      </c>
      <c r="C7925" s="222" t="s">
        <v>522</v>
      </c>
      <c r="D7925" s="223"/>
      <c r="E7925" s="67"/>
      <c r="F7925" s="220" t="s">
        <v>2297</v>
      </c>
      <c r="G7925" s="100"/>
      <c r="H7925" s="224">
        <v>0.08</v>
      </c>
      <c r="I7925" s="219"/>
      <c r="J7925" s="219"/>
      <c r="K7925" s="219"/>
      <c r="L7925" s="219"/>
      <c r="M7925" s="219"/>
      <c r="N7925" s="219"/>
      <c r="O7925" s="61">
        <f t="shared" si="741"/>
        <v>0.08</v>
      </c>
      <c r="P7925" s="221" t="s">
        <v>5605</v>
      </c>
      <c r="Q7925" s="205"/>
      <c r="R7925" s="193"/>
    </row>
    <row r="7926" spans="1:18">
      <c r="A7926" s="207" t="s">
        <v>5869</v>
      </c>
      <c r="B7926" s="220" t="s">
        <v>4885</v>
      </c>
      <c r="C7926" s="222" t="s">
        <v>523</v>
      </c>
      <c r="D7926" s="223"/>
      <c r="E7926" s="67"/>
      <c r="F7926" s="220" t="s">
        <v>2297</v>
      </c>
      <c r="G7926" s="100"/>
      <c r="H7926" s="224">
        <v>0.09</v>
      </c>
      <c r="I7926" s="219"/>
      <c r="J7926" s="219"/>
      <c r="K7926" s="219"/>
      <c r="L7926" s="219"/>
      <c r="M7926" s="219"/>
      <c r="N7926" s="219"/>
      <c r="O7926" s="61">
        <f t="shared" si="741"/>
        <v>0.09</v>
      </c>
      <c r="P7926" s="221" t="s">
        <v>5605</v>
      </c>
      <c r="Q7926" s="205"/>
      <c r="R7926" s="193"/>
    </row>
    <row r="7927" spans="1:18">
      <c r="A7927" s="207" t="s">
        <v>5869</v>
      </c>
      <c r="B7927" s="220" t="s">
        <v>5046</v>
      </c>
      <c r="C7927" s="222" t="s">
        <v>524</v>
      </c>
      <c r="D7927" s="223"/>
      <c r="E7927" s="67"/>
      <c r="F7927" s="220" t="s">
        <v>2297</v>
      </c>
      <c r="G7927" s="100"/>
      <c r="H7927" s="224">
        <v>0.08</v>
      </c>
      <c r="I7927" s="219"/>
      <c r="J7927" s="219"/>
      <c r="K7927" s="219"/>
      <c r="L7927" s="219"/>
      <c r="M7927" s="219"/>
      <c r="N7927" s="219"/>
      <c r="O7927" s="61">
        <f t="shared" si="741"/>
        <v>0.08</v>
      </c>
      <c r="P7927" s="221" t="s">
        <v>5605</v>
      </c>
      <c r="Q7927" s="205"/>
      <c r="R7927" s="193"/>
    </row>
    <row r="7928" spans="1:18">
      <c r="A7928" s="207" t="s">
        <v>5869</v>
      </c>
      <c r="B7928" s="220" t="s">
        <v>4886</v>
      </c>
      <c r="C7928" s="222" t="s">
        <v>525</v>
      </c>
      <c r="D7928" s="223"/>
      <c r="E7928" s="67"/>
      <c r="F7928" s="220" t="s">
        <v>2297</v>
      </c>
      <c r="G7928" s="100"/>
      <c r="H7928" s="224">
        <v>8.9849999999999999E-2</v>
      </c>
      <c r="I7928" s="219"/>
      <c r="J7928" s="219"/>
      <c r="K7928" s="219"/>
      <c r="L7928" s="219"/>
      <c r="M7928" s="219"/>
      <c r="N7928" s="219"/>
      <c r="O7928" s="61">
        <f t="shared" si="741"/>
        <v>8.9849999999999999E-2</v>
      </c>
      <c r="P7928" s="221" t="s">
        <v>5605</v>
      </c>
      <c r="Q7928" s="205"/>
      <c r="R7928" s="193"/>
    </row>
    <row r="7929" spans="1:18">
      <c r="A7929" s="207" t="s">
        <v>5869</v>
      </c>
      <c r="B7929" s="220" t="s">
        <v>5047</v>
      </c>
      <c r="C7929" s="222" t="s">
        <v>526</v>
      </c>
      <c r="D7929" s="223"/>
      <c r="E7929" s="67"/>
      <c r="F7929" s="220" t="s">
        <v>2297</v>
      </c>
      <c r="G7929" s="100"/>
      <c r="H7929" s="224">
        <v>0.08</v>
      </c>
      <c r="I7929" s="219"/>
      <c r="J7929" s="219"/>
      <c r="K7929" s="219"/>
      <c r="L7929" s="219"/>
      <c r="M7929" s="219"/>
      <c r="N7929" s="219"/>
      <c r="O7929" s="61">
        <f t="shared" si="741"/>
        <v>0.08</v>
      </c>
      <c r="P7929" s="221" t="s">
        <v>5605</v>
      </c>
      <c r="Q7929" s="205"/>
      <c r="R7929" s="193"/>
    </row>
    <row r="7930" spans="1:18">
      <c r="A7930" s="207" t="s">
        <v>5869</v>
      </c>
      <c r="B7930" s="220" t="s">
        <v>5048</v>
      </c>
      <c r="C7930" s="222" t="s">
        <v>527</v>
      </c>
      <c r="D7930" s="223"/>
      <c r="E7930" s="67"/>
      <c r="F7930" s="220" t="s">
        <v>2297</v>
      </c>
      <c r="G7930" s="100"/>
      <c r="H7930" s="224">
        <v>0.08</v>
      </c>
      <c r="I7930" s="219"/>
      <c r="J7930" s="219"/>
      <c r="K7930" s="219"/>
      <c r="L7930" s="219"/>
      <c r="M7930" s="219"/>
      <c r="N7930" s="219"/>
      <c r="O7930" s="61">
        <f t="shared" si="741"/>
        <v>0.08</v>
      </c>
      <c r="P7930" s="221" t="s">
        <v>5605</v>
      </c>
      <c r="Q7930" s="205"/>
      <c r="R7930" s="193"/>
    </row>
    <row r="7931" spans="1:18">
      <c r="A7931" s="207" t="s">
        <v>5869</v>
      </c>
      <c r="B7931" s="220" t="s">
        <v>5561</v>
      </c>
      <c r="C7931" s="222" t="s">
        <v>528</v>
      </c>
      <c r="D7931" s="223"/>
      <c r="E7931" s="67"/>
      <c r="F7931" s="220" t="s">
        <v>2297</v>
      </c>
      <c r="G7931" s="100"/>
      <c r="H7931" s="224">
        <v>27</v>
      </c>
      <c r="I7931" s="219"/>
      <c r="J7931" s="219"/>
      <c r="K7931" s="219"/>
      <c r="L7931" s="219"/>
      <c r="M7931" s="219"/>
      <c r="N7931" s="219"/>
      <c r="O7931" s="61">
        <f t="shared" si="741"/>
        <v>27</v>
      </c>
      <c r="P7931" s="221" t="s">
        <v>2287</v>
      </c>
      <c r="Q7931" s="205"/>
      <c r="R7931" s="193"/>
    </row>
    <row r="7932" spans="1:18">
      <c r="A7932" s="207" t="s">
        <v>5869</v>
      </c>
      <c r="B7932" s="220" t="s">
        <v>5561</v>
      </c>
      <c r="C7932" s="222" t="s">
        <v>529</v>
      </c>
      <c r="D7932" s="223"/>
      <c r="E7932" s="67"/>
      <c r="F7932" s="220" t="s">
        <v>2297</v>
      </c>
      <c r="G7932" s="100"/>
      <c r="H7932" s="224">
        <v>26</v>
      </c>
      <c r="I7932" s="219"/>
      <c r="J7932" s="219"/>
      <c r="K7932" s="219"/>
      <c r="L7932" s="219"/>
      <c r="M7932" s="219"/>
      <c r="N7932" s="219"/>
      <c r="O7932" s="61">
        <f t="shared" si="741"/>
        <v>26</v>
      </c>
      <c r="P7932" s="221" t="s">
        <v>2287</v>
      </c>
      <c r="Q7932" s="205"/>
      <c r="R7932" s="193"/>
    </row>
    <row r="7933" spans="1:18">
      <c r="A7933" s="207" t="s">
        <v>5869</v>
      </c>
      <c r="B7933" s="220" t="s">
        <v>5561</v>
      </c>
      <c r="C7933" s="222" t="s">
        <v>530</v>
      </c>
      <c r="D7933" s="223"/>
      <c r="E7933" s="67"/>
      <c r="F7933" s="220" t="s">
        <v>2297</v>
      </c>
      <c r="G7933" s="100"/>
      <c r="H7933" s="224">
        <v>0.34899999999999998</v>
      </c>
      <c r="I7933" s="219"/>
      <c r="J7933" s="219"/>
      <c r="K7933" s="219"/>
      <c r="L7933" s="219"/>
      <c r="M7933" s="219"/>
      <c r="N7933" s="219"/>
      <c r="O7933" s="61">
        <f t="shared" si="741"/>
        <v>0.34899999999999998</v>
      </c>
      <c r="P7933" s="221" t="s">
        <v>2287</v>
      </c>
      <c r="Q7933" s="205"/>
      <c r="R7933" s="193"/>
    </row>
    <row r="7934" spans="1:18">
      <c r="A7934" s="207" t="s">
        <v>5869</v>
      </c>
      <c r="B7934" s="220" t="s">
        <v>5916</v>
      </c>
      <c r="C7934" s="222" t="s">
        <v>531</v>
      </c>
      <c r="D7934" s="223"/>
      <c r="E7934" s="67"/>
      <c r="F7934" s="220" t="s">
        <v>2297</v>
      </c>
      <c r="G7934" s="100"/>
      <c r="H7934" s="224">
        <v>1100</v>
      </c>
      <c r="I7934" s="219"/>
      <c r="J7934" s="219"/>
      <c r="K7934" s="219"/>
      <c r="L7934" s="219"/>
      <c r="M7934" s="219"/>
      <c r="N7934" s="219"/>
      <c r="O7934" s="61">
        <f t="shared" si="741"/>
        <v>1100</v>
      </c>
      <c r="P7934" s="221" t="s">
        <v>2287</v>
      </c>
      <c r="Q7934" s="205"/>
      <c r="R7934" s="193"/>
    </row>
    <row r="7935" spans="1:18">
      <c r="A7935" s="207" t="s">
        <v>5869</v>
      </c>
      <c r="B7935" s="220" t="s">
        <v>5561</v>
      </c>
      <c r="C7935" s="222" t="s">
        <v>532</v>
      </c>
      <c r="D7935" s="223"/>
      <c r="E7935" s="67"/>
      <c r="F7935" s="220" t="s">
        <v>2297</v>
      </c>
      <c r="G7935" s="100"/>
      <c r="H7935" s="224">
        <v>16.573151546243604</v>
      </c>
      <c r="I7935" s="219"/>
      <c r="J7935" s="219"/>
      <c r="K7935" s="219"/>
      <c r="L7935" s="219"/>
      <c r="M7935" s="219"/>
      <c r="N7935" s="219"/>
      <c r="O7935" s="61">
        <f t="shared" si="741"/>
        <v>16.573151546243604</v>
      </c>
      <c r="P7935" s="221" t="s">
        <v>2287</v>
      </c>
      <c r="Q7935" s="205"/>
      <c r="R7935" s="193"/>
    </row>
    <row r="7936" spans="1:18">
      <c r="A7936" s="207" t="s">
        <v>5869</v>
      </c>
      <c r="B7936" s="220" t="s">
        <v>5561</v>
      </c>
      <c r="C7936" s="222" t="s">
        <v>533</v>
      </c>
      <c r="D7936" s="223"/>
      <c r="E7936" s="67"/>
      <c r="F7936" s="220" t="s">
        <v>2297</v>
      </c>
      <c r="G7936" s="100"/>
      <c r="H7936" s="224">
        <v>50</v>
      </c>
      <c r="I7936" s="219"/>
      <c r="J7936" s="219"/>
      <c r="K7936" s="219"/>
      <c r="L7936" s="219"/>
      <c r="M7936" s="219"/>
      <c r="N7936" s="219"/>
      <c r="O7936" s="61">
        <f t="shared" si="741"/>
        <v>50</v>
      </c>
      <c r="P7936" s="221" t="s">
        <v>2287</v>
      </c>
      <c r="Q7936" s="205"/>
      <c r="R7936" s="193"/>
    </row>
    <row r="7937" spans="1:18">
      <c r="A7937" s="207" t="s">
        <v>5869</v>
      </c>
      <c r="B7937" s="220" t="s">
        <v>5561</v>
      </c>
      <c r="C7937" s="222" t="s">
        <v>534</v>
      </c>
      <c r="D7937" s="223"/>
      <c r="E7937" s="67"/>
      <c r="F7937" s="220" t="s">
        <v>2297</v>
      </c>
      <c r="G7937" s="100"/>
      <c r="H7937" s="224">
        <v>50</v>
      </c>
      <c r="I7937" s="219"/>
      <c r="J7937" s="219"/>
      <c r="K7937" s="219"/>
      <c r="L7937" s="219"/>
      <c r="M7937" s="219"/>
      <c r="N7937" s="219"/>
      <c r="O7937" s="61">
        <f t="shared" si="741"/>
        <v>50</v>
      </c>
      <c r="P7937" s="221" t="s">
        <v>2287</v>
      </c>
      <c r="Q7937" s="205"/>
      <c r="R7937" s="193"/>
    </row>
    <row r="7938" spans="1:18">
      <c r="A7938" s="207" t="s">
        <v>5869</v>
      </c>
      <c r="B7938" s="220" t="s">
        <v>5561</v>
      </c>
      <c r="C7938" s="222" t="s">
        <v>535</v>
      </c>
      <c r="D7938" s="223"/>
      <c r="E7938" s="67"/>
      <c r="F7938" s="220" t="s">
        <v>2297</v>
      </c>
      <c r="G7938" s="100"/>
      <c r="H7938" s="224">
        <v>50</v>
      </c>
      <c r="I7938" s="219"/>
      <c r="J7938" s="219"/>
      <c r="K7938" s="219"/>
      <c r="L7938" s="219"/>
      <c r="M7938" s="219"/>
      <c r="N7938" s="219"/>
      <c r="O7938" s="61">
        <f t="shared" si="741"/>
        <v>50</v>
      </c>
      <c r="P7938" s="221" t="s">
        <v>2287</v>
      </c>
      <c r="Q7938" s="205"/>
      <c r="R7938" s="193"/>
    </row>
    <row r="7939" spans="1:18">
      <c r="A7939" s="207" t="s">
        <v>5869</v>
      </c>
      <c r="B7939" s="220" t="s">
        <v>5049</v>
      </c>
      <c r="C7939" s="222" t="s">
        <v>536</v>
      </c>
      <c r="D7939" s="223"/>
      <c r="E7939" s="67"/>
      <c r="F7939" s="220" t="s">
        <v>537</v>
      </c>
      <c r="G7939" s="100"/>
      <c r="H7939" s="224">
        <v>48</v>
      </c>
      <c r="I7939" s="219"/>
      <c r="J7939" s="219"/>
      <c r="K7939" s="219"/>
      <c r="L7939" s="219"/>
      <c r="M7939" s="219"/>
      <c r="N7939" s="219"/>
      <c r="O7939" s="61">
        <f>+H7939/10</f>
        <v>4.8</v>
      </c>
      <c r="P7939" s="221" t="s">
        <v>5605</v>
      </c>
      <c r="Q7939" s="205"/>
      <c r="R7939" s="193"/>
    </row>
    <row r="7940" spans="1:18">
      <c r="A7940" s="207" t="s">
        <v>5869</v>
      </c>
      <c r="B7940" s="220" t="s">
        <v>5050</v>
      </c>
      <c r="C7940" s="222" t="s">
        <v>538</v>
      </c>
      <c r="D7940" s="223"/>
      <c r="E7940" s="67"/>
      <c r="F7940" s="220" t="s">
        <v>1532</v>
      </c>
      <c r="G7940" s="100"/>
      <c r="H7940" s="224">
        <v>147.5</v>
      </c>
      <c r="I7940" s="219"/>
      <c r="J7940" s="219"/>
      <c r="K7940" s="219"/>
      <c r="L7940" s="219"/>
      <c r="M7940" s="219"/>
      <c r="N7940" s="219"/>
      <c r="O7940" s="61">
        <f t="shared" si="741"/>
        <v>147.5</v>
      </c>
      <c r="P7940" s="221" t="s">
        <v>5605</v>
      </c>
      <c r="Q7940" s="205"/>
      <c r="R7940" s="193"/>
    </row>
    <row r="7941" spans="1:18">
      <c r="A7941" s="207" t="s">
        <v>5869</v>
      </c>
      <c r="B7941" s="220" t="s">
        <v>4983</v>
      </c>
      <c r="C7941" s="222" t="s">
        <v>539</v>
      </c>
      <c r="D7941" s="223"/>
      <c r="E7941" s="67"/>
      <c r="F7941" s="220" t="s">
        <v>2297</v>
      </c>
      <c r="G7941" s="100"/>
      <c r="H7941" s="224">
        <v>9</v>
      </c>
      <c r="I7941" s="219"/>
      <c r="J7941" s="219"/>
      <c r="K7941" s="219"/>
      <c r="L7941" s="219"/>
      <c r="M7941" s="219"/>
      <c r="N7941" s="219"/>
      <c r="O7941" s="61">
        <f t="shared" si="741"/>
        <v>9</v>
      </c>
      <c r="P7941" s="221" t="s">
        <v>2287</v>
      </c>
      <c r="Q7941" s="205"/>
      <c r="R7941" s="193"/>
    </row>
    <row r="7942" spans="1:18">
      <c r="A7942" s="207" t="s">
        <v>5869</v>
      </c>
      <c r="B7942" s="220" t="s">
        <v>5010</v>
      </c>
      <c r="C7942" s="222" t="s">
        <v>540</v>
      </c>
      <c r="D7942" s="223"/>
      <c r="E7942" s="67"/>
      <c r="F7942" s="220" t="s">
        <v>541</v>
      </c>
      <c r="G7942" s="100"/>
      <c r="H7942" s="224">
        <v>6</v>
      </c>
      <c r="I7942" s="219"/>
      <c r="J7942" s="219"/>
      <c r="K7942" s="219"/>
      <c r="L7942" s="219"/>
      <c r="M7942" s="219"/>
      <c r="N7942" s="219"/>
      <c r="O7942" s="61">
        <f t="shared" si="741"/>
        <v>6</v>
      </c>
      <c r="P7942" s="221" t="s">
        <v>5605</v>
      </c>
      <c r="Q7942" s="205"/>
      <c r="R7942" s="193"/>
    </row>
    <row r="7943" spans="1:18">
      <c r="A7943" s="207" t="s">
        <v>5869</v>
      </c>
      <c r="B7943" s="220" t="s">
        <v>5051</v>
      </c>
      <c r="C7943" s="222" t="s">
        <v>542</v>
      </c>
      <c r="D7943" s="223"/>
      <c r="E7943" s="67"/>
      <c r="F7943" s="220" t="s">
        <v>537</v>
      </c>
      <c r="G7943" s="100"/>
      <c r="H7943" s="224">
        <v>1.9E-2</v>
      </c>
      <c r="I7943" s="219"/>
      <c r="J7943" s="219"/>
      <c r="K7943" s="219"/>
      <c r="L7943" s="219"/>
      <c r="M7943" s="219"/>
      <c r="N7943" s="219"/>
      <c r="O7943" s="61">
        <f t="shared" si="741"/>
        <v>1.9E-2</v>
      </c>
      <c r="P7943" s="221" t="s">
        <v>2287</v>
      </c>
      <c r="Q7943" s="205"/>
      <c r="R7943" s="193"/>
    </row>
    <row r="7944" spans="1:18">
      <c r="A7944" s="207" t="s">
        <v>5869</v>
      </c>
      <c r="B7944" s="220" t="s">
        <v>4957</v>
      </c>
      <c r="C7944" s="222" t="s">
        <v>543</v>
      </c>
      <c r="D7944" s="223"/>
      <c r="E7944" s="67"/>
      <c r="F7944" s="220" t="s">
        <v>537</v>
      </c>
      <c r="G7944" s="100"/>
      <c r="H7944" s="225">
        <v>6.5</v>
      </c>
      <c r="I7944" s="219"/>
      <c r="J7944" s="219"/>
      <c r="K7944" s="219"/>
      <c r="L7944" s="219"/>
      <c r="M7944" s="219"/>
      <c r="N7944" s="219"/>
      <c r="O7944" s="61">
        <f>+H7944/1000</f>
        <v>6.4999999999999997E-3</v>
      </c>
      <c r="P7944" s="221" t="s">
        <v>5605</v>
      </c>
      <c r="Q7944" s="205"/>
      <c r="R7944" s="193"/>
    </row>
    <row r="7945" spans="1:18">
      <c r="A7945" s="207" t="s">
        <v>5869</v>
      </c>
      <c r="B7945" s="220" t="s">
        <v>5052</v>
      </c>
      <c r="C7945" s="222" t="s">
        <v>544</v>
      </c>
      <c r="D7945" s="223"/>
      <c r="E7945" s="67"/>
      <c r="F7945" s="220" t="s">
        <v>1532</v>
      </c>
      <c r="G7945" s="100"/>
      <c r="H7945" s="224">
        <v>24.700000000000003</v>
      </c>
      <c r="I7945" s="219"/>
      <c r="J7945" s="219"/>
      <c r="K7945" s="219"/>
      <c r="L7945" s="219"/>
      <c r="M7945" s="219"/>
      <c r="N7945" s="219"/>
      <c r="O7945" s="61">
        <f t="shared" si="741"/>
        <v>24.700000000000003</v>
      </c>
      <c r="P7945" s="221" t="s">
        <v>5605</v>
      </c>
      <c r="Q7945" s="205"/>
      <c r="R7945" s="193"/>
    </row>
    <row r="7946" spans="1:18">
      <c r="A7946" s="207" t="s">
        <v>5869</v>
      </c>
      <c r="B7946" s="220" t="s">
        <v>4879</v>
      </c>
      <c r="C7946" s="222" t="s">
        <v>545</v>
      </c>
      <c r="D7946" s="223"/>
      <c r="E7946" s="67"/>
      <c r="F7946" s="220" t="s">
        <v>537</v>
      </c>
      <c r="G7946" s="100"/>
      <c r="H7946" s="225">
        <v>8.6999999999999993</v>
      </c>
      <c r="I7946" s="219"/>
      <c r="J7946" s="219"/>
      <c r="K7946" s="219"/>
      <c r="L7946" s="219"/>
      <c r="M7946" s="219"/>
      <c r="N7946" s="219"/>
      <c r="O7946" s="61">
        <f>+H7946/1000</f>
        <v>8.6999999999999994E-3</v>
      </c>
      <c r="P7946" s="221" t="s">
        <v>5605</v>
      </c>
      <c r="Q7946" s="205"/>
      <c r="R7946" s="193"/>
    </row>
    <row r="7947" spans="1:18">
      <c r="A7947" s="207" t="s">
        <v>5869</v>
      </c>
      <c r="B7947" s="220" t="s">
        <v>4881</v>
      </c>
      <c r="C7947" s="222" t="s">
        <v>546</v>
      </c>
      <c r="D7947" s="223"/>
      <c r="E7947" s="67"/>
      <c r="F7947" s="220" t="s">
        <v>547</v>
      </c>
      <c r="G7947" s="100"/>
      <c r="H7947" s="224">
        <v>15</v>
      </c>
      <c r="I7947" s="219"/>
      <c r="J7947" s="219"/>
      <c r="K7947" s="219"/>
      <c r="L7947" s="219"/>
      <c r="M7947" s="219"/>
      <c r="N7947" s="219"/>
      <c r="O7947" s="61">
        <f t="shared" si="741"/>
        <v>15</v>
      </c>
      <c r="P7947" s="221" t="s">
        <v>5605</v>
      </c>
      <c r="Q7947" s="205"/>
      <c r="R7947" s="193"/>
    </row>
    <row r="7948" spans="1:18">
      <c r="A7948" s="207" t="s">
        <v>5869</v>
      </c>
      <c r="B7948" s="220" t="s">
        <v>5053</v>
      </c>
      <c r="C7948" s="222" t="s">
        <v>548</v>
      </c>
      <c r="D7948" s="223"/>
      <c r="E7948" s="67"/>
      <c r="F7948" s="220" t="s">
        <v>2297</v>
      </c>
      <c r="G7948" s="100"/>
      <c r="H7948" s="224">
        <v>4.5999999999999996</v>
      </c>
      <c r="I7948" s="219"/>
      <c r="J7948" s="219"/>
      <c r="K7948" s="219"/>
      <c r="L7948" s="219"/>
      <c r="M7948" s="219"/>
      <c r="N7948" s="219"/>
      <c r="O7948" s="61">
        <f t="shared" si="741"/>
        <v>4.5999999999999996</v>
      </c>
      <c r="P7948" s="221" t="s">
        <v>2287</v>
      </c>
      <c r="Q7948" s="205"/>
      <c r="R7948" s="193"/>
    </row>
    <row r="7949" spans="1:18">
      <c r="A7949" s="207" t="s">
        <v>5869</v>
      </c>
      <c r="B7949" s="220" t="s">
        <v>5054</v>
      </c>
      <c r="C7949" s="222" t="s">
        <v>549</v>
      </c>
      <c r="D7949" s="223"/>
      <c r="E7949" s="67"/>
      <c r="F7949" s="220" t="s">
        <v>2291</v>
      </c>
      <c r="G7949" s="100"/>
      <c r="H7949" s="224">
        <v>0.04</v>
      </c>
      <c r="I7949" s="219"/>
      <c r="J7949" s="219"/>
      <c r="K7949" s="219"/>
      <c r="L7949" s="219"/>
      <c r="M7949" s="219"/>
      <c r="N7949" s="219"/>
      <c r="O7949" s="61">
        <f t="shared" si="741"/>
        <v>0.04</v>
      </c>
      <c r="P7949" s="221" t="s">
        <v>5605</v>
      </c>
      <c r="Q7949" s="205"/>
      <c r="R7949" s="193"/>
    </row>
    <row r="7950" spans="1:18">
      <c r="A7950" s="207" t="s">
        <v>5869</v>
      </c>
      <c r="B7950" s="220" t="s">
        <v>5055</v>
      </c>
      <c r="C7950" s="222" t="s">
        <v>550</v>
      </c>
      <c r="D7950" s="223"/>
      <c r="E7950" s="67"/>
      <c r="F7950" s="220" t="s">
        <v>2291</v>
      </c>
      <c r="G7950" s="100"/>
      <c r="H7950" s="224">
        <v>0.02</v>
      </c>
      <c r="I7950" s="219"/>
      <c r="J7950" s="219"/>
      <c r="K7950" s="219"/>
      <c r="L7950" s="219"/>
      <c r="M7950" s="219"/>
      <c r="N7950" s="219"/>
      <c r="O7950" s="61">
        <f t="shared" si="741"/>
        <v>0.02</v>
      </c>
      <c r="P7950" s="221" t="s">
        <v>5605</v>
      </c>
      <c r="Q7950" s="205"/>
      <c r="R7950" s="193"/>
    </row>
    <row r="7951" spans="1:18">
      <c r="A7951" s="207" t="s">
        <v>5869</v>
      </c>
      <c r="B7951" s="226" t="s">
        <v>5839</v>
      </c>
      <c r="C7951" s="222" t="s">
        <v>3258</v>
      </c>
      <c r="D7951" s="223" t="s">
        <v>5904</v>
      </c>
      <c r="E7951" s="67"/>
      <c r="F7951" s="220" t="s">
        <v>3643</v>
      </c>
      <c r="G7951" s="100"/>
      <c r="H7951" s="224">
        <v>73.75</v>
      </c>
      <c r="I7951" s="219"/>
      <c r="J7951" s="219"/>
      <c r="K7951" s="219"/>
      <c r="L7951" s="219"/>
      <c r="M7951" s="219"/>
      <c r="N7951" s="219"/>
      <c r="O7951" s="61">
        <f>+H7951/30</f>
        <v>2.4583333333333335</v>
      </c>
      <c r="P7951" s="221" t="s">
        <v>5605</v>
      </c>
      <c r="Q7951" s="205"/>
      <c r="R7951" s="193"/>
    </row>
    <row r="7952" spans="1:18">
      <c r="A7952" s="207" t="s">
        <v>5869</v>
      </c>
      <c r="B7952" s="220" t="s">
        <v>4983</v>
      </c>
      <c r="C7952" s="222" t="s">
        <v>551</v>
      </c>
      <c r="D7952" s="223"/>
      <c r="E7952" s="67"/>
      <c r="F7952" s="220" t="s">
        <v>2297</v>
      </c>
      <c r="G7952" s="100"/>
      <c r="H7952" s="224">
        <v>560.85</v>
      </c>
      <c r="I7952" s="219"/>
      <c r="J7952" s="219"/>
      <c r="K7952" s="219"/>
      <c r="L7952" s="219"/>
      <c r="M7952" s="219"/>
      <c r="N7952" s="219"/>
      <c r="O7952" s="61">
        <f t="shared" si="741"/>
        <v>560.85</v>
      </c>
      <c r="P7952" s="221" t="s">
        <v>2287</v>
      </c>
      <c r="Q7952" s="205"/>
      <c r="R7952" s="193"/>
    </row>
    <row r="7953" spans="1:18">
      <c r="A7953" s="207" t="s">
        <v>5869</v>
      </c>
      <c r="B7953" s="220" t="s">
        <v>4958</v>
      </c>
      <c r="C7953" s="222" t="s">
        <v>552</v>
      </c>
      <c r="D7953" s="223"/>
      <c r="E7953" s="67"/>
      <c r="F7953" s="220" t="s">
        <v>1532</v>
      </c>
      <c r="G7953" s="100"/>
      <c r="H7953" s="224">
        <v>5.79</v>
      </c>
      <c r="I7953" s="219"/>
      <c r="J7953" s="219"/>
      <c r="K7953" s="219"/>
      <c r="L7953" s="219"/>
      <c r="M7953" s="219"/>
      <c r="N7953" s="219"/>
      <c r="O7953" s="61">
        <f t="shared" si="741"/>
        <v>5.79</v>
      </c>
      <c r="P7953" s="221" t="s">
        <v>2287</v>
      </c>
      <c r="Q7953" s="205"/>
      <c r="R7953" s="193"/>
    </row>
    <row r="7954" spans="1:18">
      <c r="A7954" s="207" t="s">
        <v>5869</v>
      </c>
      <c r="B7954" s="220" t="s">
        <v>5056</v>
      </c>
      <c r="C7954" s="222" t="s">
        <v>553</v>
      </c>
      <c r="D7954" s="223"/>
      <c r="E7954" s="67"/>
      <c r="F7954" s="220" t="s">
        <v>2289</v>
      </c>
      <c r="G7954" s="100"/>
      <c r="H7954" s="224">
        <v>0.57999999999999996</v>
      </c>
      <c r="I7954" s="219"/>
      <c r="J7954" s="219"/>
      <c r="K7954" s="219"/>
      <c r="L7954" s="219"/>
      <c r="M7954" s="219"/>
      <c r="N7954" s="219"/>
      <c r="O7954" s="61">
        <f t="shared" si="741"/>
        <v>0.57999999999999996</v>
      </c>
      <c r="P7954" s="221" t="s">
        <v>5605</v>
      </c>
      <c r="Q7954" s="205"/>
      <c r="R7954" s="193"/>
    </row>
    <row r="7955" spans="1:18">
      <c r="A7955" s="207" t="s">
        <v>5869</v>
      </c>
      <c r="B7955" s="220" t="s">
        <v>5057</v>
      </c>
      <c r="C7955" s="222" t="s">
        <v>554</v>
      </c>
      <c r="D7955" s="223"/>
      <c r="E7955" s="67"/>
      <c r="F7955" s="220" t="s">
        <v>2289</v>
      </c>
      <c r="G7955" s="100"/>
      <c r="H7955" s="224">
        <v>0.8</v>
      </c>
      <c r="I7955" s="219"/>
      <c r="J7955" s="219"/>
      <c r="K7955" s="219"/>
      <c r="L7955" s="219"/>
      <c r="M7955" s="219"/>
      <c r="N7955" s="219"/>
      <c r="O7955" s="61">
        <f t="shared" si="741"/>
        <v>0.8</v>
      </c>
      <c r="P7955" s="221" t="s">
        <v>5605</v>
      </c>
      <c r="Q7955" s="205"/>
      <c r="R7955" s="193"/>
    </row>
    <row r="7956" spans="1:18">
      <c r="A7956" s="207" t="s">
        <v>5869</v>
      </c>
      <c r="B7956" s="220" t="s">
        <v>5009</v>
      </c>
      <c r="C7956" s="222" t="s">
        <v>555</v>
      </c>
      <c r="D7956" s="223"/>
      <c r="E7956" s="67"/>
      <c r="F7956" s="220" t="s">
        <v>2289</v>
      </c>
      <c r="G7956" s="100"/>
      <c r="H7956" s="224">
        <v>1.6</v>
      </c>
      <c r="I7956" s="219"/>
      <c r="J7956" s="219"/>
      <c r="K7956" s="219"/>
      <c r="L7956" s="219"/>
      <c r="M7956" s="219"/>
      <c r="N7956" s="219"/>
      <c r="O7956" s="61">
        <f t="shared" si="741"/>
        <v>1.6</v>
      </c>
      <c r="P7956" s="221" t="s">
        <v>5605</v>
      </c>
      <c r="Q7956" s="205"/>
      <c r="R7956" s="193"/>
    </row>
    <row r="7957" spans="1:18">
      <c r="A7957" s="207" t="s">
        <v>5869</v>
      </c>
      <c r="B7957" s="220" t="s">
        <v>5058</v>
      </c>
      <c r="C7957" s="222" t="s">
        <v>556</v>
      </c>
      <c r="D7957" s="223"/>
      <c r="E7957" s="67"/>
      <c r="F7957" s="220" t="s">
        <v>2289</v>
      </c>
      <c r="G7957" s="100"/>
      <c r="H7957" s="224">
        <v>3.6</v>
      </c>
      <c r="I7957" s="219"/>
      <c r="J7957" s="219"/>
      <c r="K7957" s="219"/>
      <c r="L7957" s="219"/>
      <c r="M7957" s="219"/>
      <c r="N7957" s="219"/>
      <c r="O7957" s="61">
        <f t="shared" si="741"/>
        <v>3.6</v>
      </c>
      <c r="P7957" s="221" t="s">
        <v>5605</v>
      </c>
      <c r="Q7957" s="205"/>
      <c r="R7957" s="193"/>
    </row>
    <row r="7958" spans="1:18">
      <c r="A7958" s="207" t="s">
        <v>5869</v>
      </c>
      <c r="B7958" s="220" t="s">
        <v>5059</v>
      </c>
      <c r="C7958" s="222" t="s">
        <v>557</v>
      </c>
      <c r="D7958" s="223"/>
      <c r="E7958" s="67"/>
      <c r="F7958" s="220" t="s">
        <v>2291</v>
      </c>
      <c r="G7958" s="100"/>
      <c r="H7958" s="224">
        <v>0.15</v>
      </c>
      <c r="I7958" s="219"/>
      <c r="J7958" s="219"/>
      <c r="K7958" s="219"/>
      <c r="L7958" s="219"/>
      <c r="M7958" s="219"/>
      <c r="N7958" s="219"/>
      <c r="O7958" s="61">
        <f t="shared" si="741"/>
        <v>0.15</v>
      </c>
      <c r="P7958" s="221" t="s">
        <v>5605</v>
      </c>
      <c r="Q7958" s="205"/>
      <c r="R7958" s="193"/>
    </row>
    <row r="7959" spans="1:18">
      <c r="A7959" s="207" t="s">
        <v>5869</v>
      </c>
      <c r="B7959" s="220" t="s">
        <v>5060</v>
      </c>
      <c r="C7959" s="222" t="s">
        <v>558</v>
      </c>
      <c r="D7959" s="223"/>
      <c r="E7959" s="67"/>
      <c r="F7959" s="220" t="s">
        <v>2291</v>
      </c>
      <c r="G7959" s="100"/>
      <c r="H7959" s="224">
        <v>0.03</v>
      </c>
      <c r="I7959" s="219"/>
      <c r="J7959" s="219"/>
      <c r="K7959" s="219"/>
      <c r="L7959" s="219"/>
      <c r="M7959" s="219"/>
      <c r="N7959" s="219"/>
      <c r="O7959" s="61">
        <f t="shared" si="741"/>
        <v>0.03</v>
      </c>
      <c r="P7959" s="221" t="s">
        <v>5605</v>
      </c>
      <c r="Q7959" s="205"/>
      <c r="R7959" s="193"/>
    </row>
    <row r="7960" spans="1:18">
      <c r="A7960" s="207" t="s">
        <v>5869</v>
      </c>
      <c r="B7960" s="220" t="s">
        <v>5061</v>
      </c>
      <c r="C7960" s="222" t="s">
        <v>559</v>
      </c>
      <c r="D7960" s="223"/>
      <c r="E7960" s="67"/>
      <c r="F7960" s="220" t="s">
        <v>1532</v>
      </c>
      <c r="G7960" s="100"/>
      <c r="H7960" s="224">
        <v>1.5</v>
      </c>
      <c r="I7960" s="219"/>
      <c r="J7960" s="219"/>
      <c r="K7960" s="219"/>
      <c r="L7960" s="219"/>
      <c r="M7960" s="219"/>
      <c r="N7960" s="219"/>
      <c r="O7960" s="61">
        <f t="shared" si="741"/>
        <v>1.5</v>
      </c>
      <c r="P7960" s="221" t="s">
        <v>5605</v>
      </c>
      <c r="Q7960" s="205"/>
      <c r="R7960" s="193"/>
    </row>
    <row r="7961" spans="1:18">
      <c r="A7961" s="207" t="s">
        <v>5869</v>
      </c>
      <c r="B7961" s="220" t="s">
        <v>5062</v>
      </c>
      <c r="C7961" s="222" t="s">
        <v>560</v>
      </c>
      <c r="D7961" s="223"/>
      <c r="E7961" s="67"/>
      <c r="F7961" s="220" t="s">
        <v>2291</v>
      </c>
      <c r="G7961" s="100"/>
      <c r="H7961" s="224">
        <v>0.11</v>
      </c>
      <c r="I7961" s="219"/>
      <c r="J7961" s="219"/>
      <c r="K7961" s="219"/>
      <c r="L7961" s="219"/>
      <c r="M7961" s="219"/>
      <c r="N7961" s="219"/>
      <c r="O7961" s="61">
        <f t="shared" si="741"/>
        <v>0.11</v>
      </c>
      <c r="P7961" s="221" t="s">
        <v>5605</v>
      </c>
      <c r="Q7961" s="205"/>
      <c r="R7961" s="193"/>
    </row>
    <row r="7962" spans="1:18">
      <c r="A7962" s="207" t="s">
        <v>5869</v>
      </c>
      <c r="B7962" s="220" t="s">
        <v>4958</v>
      </c>
      <c r="C7962" s="222" t="s">
        <v>561</v>
      </c>
      <c r="D7962" s="223"/>
      <c r="E7962" s="67"/>
      <c r="F7962" s="220" t="s">
        <v>2297</v>
      </c>
      <c r="G7962" s="100"/>
      <c r="H7962" s="224">
        <v>1150</v>
      </c>
      <c r="I7962" s="219"/>
      <c r="J7962" s="219"/>
      <c r="K7962" s="219"/>
      <c r="L7962" s="219"/>
      <c r="M7962" s="219"/>
      <c r="N7962" s="219"/>
      <c r="O7962" s="61">
        <f t="shared" ref="O7962:O8025" si="742">+H7962</f>
        <v>1150</v>
      </c>
      <c r="P7962" s="221" t="s">
        <v>2287</v>
      </c>
      <c r="Q7962" s="205"/>
      <c r="R7962" s="193"/>
    </row>
    <row r="7963" spans="1:18">
      <c r="A7963" s="207" t="s">
        <v>5869</v>
      </c>
      <c r="B7963" s="220" t="s">
        <v>5063</v>
      </c>
      <c r="C7963" s="222" t="s">
        <v>562</v>
      </c>
      <c r="D7963" s="223"/>
      <c r="E7963" s="67"/>
      <c r="F7963" s="220" t="s">
        <v>2289</v>
      </c>
      <c r="G7963" s="100"/>
      <c r="H7963" s="224">
        <v>11.203659999999999</v>
      </c>
      <c r="I7963" s="219"/>
      <c r="J7963" s="219"/>
      <c r="K7963" s="219"/>
      <c r="L7963" s="219"/>
      <c r="M7963" s="219"/>
      <c r="N7963" s="219"/>
      <c r="O7963" s="61">
        <f t="shared" si="742"/>
        <v>11.203659999999999</v>
      </c>
      <c r="P7963" s="221" t="s">
        <v>2287</v>
      </c>
      <c r="Q7963" s="205"/>
      <c r="R7963" s="193"/>
    </row>
    <row r="7964" spans="1:18">
      <c r="A7964" s="207" t="s">
        <v>5869</v>
      </c>
      <c r="B7964" s="220" t="s">
        <v>5917</v>
      </c>
      <c r="C7964" s="222" t="s">
        <v>563</v>
      </c>
      <c r="D7964" s="223"/>
      <c r="E7964" s="67"/>
      <c r="F7964" s="220" t="s">
        <v>2297</v>
      </c>
      <c r="G7964" s="100"/>
      <c r="H7964" s="224">
        <v>3090</v>
      </c>
      <c r="I7964" s="219"/>
      <c r="J7964" s="219"/>
      <c r="K7964" s="219"/>
      <c r="L7964" s="219"/>
      <c r="M7964" s="219"/>
      <c r="N7964" s="219"/>
      <c r="O7964" s="61">
        <f t="shared" si="742"/>
        <v>3090</v>
      </c>
      <c r="P7964" s="221" t="s">
        <v>2287</v>
      </c>
      <c r="Q7964" s="205"/>
      <c r="R7964" s="193"/>
    </row>
    <row r="7965" spans="1:18">
      <c r="A7965" s="207" t="s">
        <v>5869</v>
      </c>
      <c r="B7965" s="220" t="s">
        <v>5918</v>
      </c>
      <c r="C7965" s="222" t="s">
        <v>564</v>
      </c>
      <c r="D7965" s="223"/>
      <c r="E7965" s="67"/>
      <c r="F7965" s="220" t="s">
        <v>2297</v>
      </c>
      <c r="G7965" s="100"/>
      <c r="H7965" s="224">
        <v>3090</v>
      </c>
      <c r="I7965" s="219"/>
      <c r="J7965" s="219"/>
      <c r="K7965" s="219"/>
      <c r="L7965" s="219"/>
      <c r="M7965" s="219"/>
      <c r="N7965" s="219"/>
      <c r="O7965" s="61">
        <f t="shared" si="742"/>
        <v>3090</v>
      </c>
      <c r="P7965" s="221" t="s">
        <v>2287</v>
      </c>
      <c r="Q7965" s="205"/>
      <c r="R7965" s="193"/>
    </row>
    <row r="7966" spans="1:18">
      <c r="A7966" s="207" t="s">
        <v>5869</v>
      </c>
      <c r="B7966" s="220" t="s">
        <v>5064</v>
      </c>
      <c r="C7966" s="222" t="s">
        <v>565</v>
      </c>
      <c r="D7966" s="223"/>
      <c r="E7966" s="67"/>
      <c r="F7966" s="220" t="s">
        <v>2297</v>
      </c>
      <c r="G7966" s="100"/>
      <c r="H7966" s="224">
        <v>3960</v>
      </c>
      <c r="I7966" s="219"/>
      <c r="J7966" s="219"/>
      <c r="K7966" s="219"/>
      <c r="L7966" s="219"/>
      <c r="M7966" s="219"/>
      <c r="N7966" s="219"/>
      <c r="O7966" s="61">
        <f t="shared" si="742"/>
        <v>3960</v>
      </c>
      <c r="P7966" s="221" t="s">
        <v>5605</v>
      </c>
      <c r="Q7966" s="205"/>
      <c r="R7966" s="193"/>
    </row>
    <row r="7967" spans="1:18">
      <c r="A7967" s="207" t="s">
        <v>5869</v>
      </c>
      <c r="B7967" s="220" t="s">
        <v>5919</v>
      </c>
      <c r="C7967" s="222" t="s">
        <v>566</v>
      </c>
      <c r="D7967" s="223"/>
      <c r="E7967" s="67"/>
      <c r="F7967" s="220" t="s">
        <v>2297</v>
      </c>
      <c r="G7967" s="100"/>
      <c r="H7967" s="224">
        <v>3090</v>
      </c>
      <c r="I7967" s="219"/>
      <c r="J7967" s="219"/>
      <c r="K7967" s="219"/>
      <c r="L7967" s="219"/>
      <c r="M7967" s="219"/>
      <c r="N7967" s="219"/>
      <c r="O7967" s="61">
        <f t="shared" si="742"/>
        <v>3090</v>
      </c>
      <c r="P7967" s="221" t="s">
        <v>2287</v>
      </c>
      <c r="Q7967" s="205"/>
      <c r="R7967" s="193"/>
    </row>
    <row r="7968" spans="1:18">
      <c r="A7968" s="207" t="s">
        <v>5869</v>
      </c>
      <c r="B7968" s="220" t="s">
        <v>5920</v>
      </c>
      <c r="C7968" s="222" t="s">
        <v>567</v>
      </c>
      <c r="D7968" s="223"/>
      <c r="E7968" s="67"/>
      <c r="F7968" s="220" t="s">
        <v>2297</v>
      </c>
      <c r="G7968" s="100"/>
      <c r="H7968" s="224">
        <v>3090</v>
      </c>
      <c r="I7968" s="219"/>
      <c r="J7968" s="219"/>
      <c r="K7968" s="219"/>
      <c r="L7968" s="219"/>
      <c r="M7968" s="219"/>
      <c r="N7968" s="219"/>
      <c r="O7968" s="61">
        <f t="shared" si="742"/>
        <v>3090</v>
      </c>
      <c r="P7968" s="221" t="s">
        <v>2287</v>
      </c>
      <c r="Q7968" s="205"/>
      <c r="R7968" s="193"/>
    </row>
    <row r="7969" spans="1:18">
      <c r="A7969" s="207" t="s">
        <v>5869</v>
      </c>
      <c r="B7969" s="220" t="s">
        <v>5065</v>
      </c>
      <c r="C7969" s="222" t="s">
        <v>568</v>
      </c>
      <c r="D7969" s="223"/>
      <c r="E7969" s="67"/>
      <c r="F7969" s="220" t="s">
        <v>569</v>
      </c>
      <c r="G7969" s="100"/>
      <c r="H7969" s="224">
        <v>14.2</v>
      </c>
      <c r="I7969" s="219"/>
      <c r="J7969" s="219"/>
      <c r="K7969" s="219"/>
      <c r="L7969" s="219"/>
      <c r="M7969" s="219"/>
      <c r="N7969" s="219"/>
      <c r="O7969" s="61">
        <f t="shared" si="742"/>
        <v>14.2</v>
      </c>
      <c r="P7969" s="221" t="s">
        <v>5605</v>
      </c>
      <c r="Q7969" s="205"/>
      <c r="R7969" s="193"/>
    </row>
    <row r="7970" spans="1:18">
      <c r="A7970" s="207" t="s">
        <v>5869</v>
      </c>
      <c r="B7970" s="220" t="s">
        <v>5921</v>
      </c>
      <c r="C7970" s="222" t="s">
        <v>246</v>
      </c>
      <c r="D7970" s="223"/>
      <c r="E7970" s="67"/>
      <c r="F7970" s="220" t="s">
        <v>569</v>
      </c>
      <c r="G7970" s="100"/>
      <c r="H7970" s="224">
        <v>124</v>
      </c>
      <c r="I7970" s="219"/>
      <c r="J7970" s="219"/>
      <c r="K7970" s="219"/>
      <c r="L7970" s="219"/>
      <c r="M7970" s="219"/>
      <c r="N7970" s="219"/>
      <c r="O7970" s="61">
        <f t="shared" si="742"/>
        <v>124</v>
      </c>
      <c r="P7970" s="221" t="s">
        <v>2287</v>
      </c>
      <c r="Q7970" s="205"/>
      <c r="R7970" s="193"/>
    </row>
    <row r="7971" spans="1:18">
      <c r="A7971" s="207" t="s">
        <v>5869</v>
      </c>
      <c r="B7971" s="220" t="s">
        <v>5066</v>
      </c>
      <c r="C7971" s="222" t="s">
        <v>247</v>
      </c>
      <c r="D7971" s="223"/>
      <c r="E7971" s="67"/>
      <c r="F7971" s="220" t="s">
        <v>2297</v>
      </c>
      <c r="G7971" s="100"/>
      <c r="H7971" s="224">
        <v>2.06</v>
      </c>
      <c r="I7971" s="219"/>
      <c r="J7971" s="219"/>
      <c r="K7971" s="219"/>
      <c r="L7971" s="219"/>
      <c r="M7971" s="219"/>
      <c r="N7971" s="219"/>
      <c r="O7971" s="61">
        <f t="shared" si="742"/>
        <v>2.06</v>
      </c>
      <c r="P7971" s="221" t="s">
        <v>5605</v>
      </c>
      <c r="Q7971" s="205"/>
      <c r="R7971" s="193"/>
    </row>
    <row r="7972" spans="1:18">
      <c r="A7972" s="207" t="s">
        <v>5869</v>
      </c>
      <c r="B7972" s="220" t="s">
        <v>5067</v>
      </c>
      <c r="C7972" s="222" t="s">
        <v>248</v>
      </c>
      <c r="D7972" s="223"/>
      <c r="E7972" s="67"/>
      <c r="F7972" s="220" t="s">
        <v>2297</v>
      </c>
      <c r="G7972" s="100"/>
      <c r="H7972" s="224">
        <v>0.04</v>
      </c>
      <c r="I7972" s="219"/>
      <c r="J7972" s="219"/>
      <c r="K7972" s="219"/>
      <c r="L7972" s="219"/>
      <c r="M7972" s="219"/>
      <c r="N7972" s="219"/>
      <c r="O7972" s="61">
        <f t="shared" si="742"/>
        <v>0.04</v>
      </c>
      <c r="P7972" s="221" t="s">
        <v>5605</v>
      </c>
      <c r="Q7972" s="205"/>
      <c r="R7972" s="193"/>
    </row>
    <row r="7973" spans="1:18">
      <c r="A7973" s="207" t="s">
        <v>5869</v>
      </c>
      <c r="B7973" s="220" t="s">
        <v>4978</v>
      </c>
      <c r="C7973" s="222" t="s">
        <v>249</v>
      </c>
      <c r="D7973" s="223"/>
      <c r="E7973" s="67"/>
      <c r="F7973" s="220" t="s">
        <v>2297</v>
      </c>
      <c r="G7973" s="100"/>
      <c r="H7973" s="224">
        <v>2.54</v>
      </c>
      <c r="I7973" s="219"/>
      <c r="J7973" s="219"/>
      <c r="K7973" s="219"/>
      <c r="L7973" s="219"/>
      <c r="M7973" s="219"/>
      <c r="N7973" s="219"/>
      <c r="O7973" s="61">
        <f t="shared" si="742"/>
        <v>2.54</v>
      </c>
      <c r="P7973" s="221" t="s">
        <v>5605</v>
      </c>
      <c r="Q7973" s="205"/>
      <c r="R7973" s="193"/>
    </row>
    <row r="7974" spans="1:18">
      <c r="A7974" s="207" t="s">
        <v>5869</v>
      </c>
      <c r="B7974" s="220" t="s">
        <v>4954</v>
      </c>
      <c r="C7974" s="222" t="s">
        <v>250</v>
      </c>
      <c r="D7974" s="223"/>
      <c r="E7974" s="67"/>
      <c r="F7974" s="220" t="s">
        <v>2297</v>
      </c>
      <c r="G7974" s="100"/>
      <c r="H7974" s="224">
        <v>11.885</v>
      </c>
      <c r="I7974" s="219"/>
      <c r="J7974" s="219"/>
      <c r="K7974" s="219"/>
      <c r="L7974" s="219"/>
      <c r="M7974" s="219"/>
      <c r="N7974" s="219"/>
      <c r="O7974" s="61">
        <f t="shared" si="742"/>
        <v>11.885</v>
      </c>
      <c r="P7974" s="221" t="s">
        <v>5605</v>
      </c>
      <c r="Q7974" s="205"/>
      <c r="R7974" s="193"/>
    </row>
    <row r="7975" spans="1:18">
      <c r="A7975" s="207" t="s">
        <v>5869</v>
      </c>
      <c r="B7975" s="220" t="s">
        <v>4897</v>
      </c>
      <c r="C7975" s="222" t="s">
        <v>251</v>
      </c>
      <c r="D7975" s="223"/>
      <c r="E7975" s="67"/>
      <c r="F7975" s="220" t="s">
        <v>2297</v>
      </c>
      <c r="G7975" s="100"/>
      <c r="H7975" s="224">
        <v>1.2</v>
      </c>
      <c r="I7975" s="219"/>
      <c r="J7975" s="219"/>
      <c r="K7975" s="219"/>
      <c r="L7975" s="219"/>
      <c r="M7975" s="219"/>
      <c r="N7975" s="219"/>
      <c r="O7975" s="61">
        <f t="shared" si="742"/>
        <v>1.2</v>
      </c>
      <c r="P7975" s="221" t="s">
        <v>5605</v>
      </c>
      <c r="Q7975" s="205"/>
      <c r="R7975" s="193"/>
    </row>
    <row r="7976" spans="1:18">
      <c r="A7976" s="207" t="s">
        <v>5869</v>
      </c>
      <c r="B7976" s="220" t="s">
        <v>5068</v>
      </c>
      <c r="C7976" s="222" t="s">
        <v>252</v>
      </c>
      <c r="D7976" s="223"/>
      <c r="E7976" s="67"/>
      <c r="F7976" s="220" t="s">
        <v>2297</v>
      </c>
      <c r="G7976" s="100"/>
      <c r="H7976" s="224">
        <v>17</v>
      </c>
      <c r="I7976" s="219"/>
      <c r="J7976" s="219"/>
      <c r="K7976" s="219"/>
      <c r="L7976" s="219"/>
      <c r="M7976" s="219"/>
      <c r="N7976" s="219"/>
      <c r="O7976" s="61">
        <f t="shared" si="742"/>
        <v>17</v>
      </c>
      <c r="P7976" s="221" t="s">
        <v>2287</v>
      </c>
      <c r="Q7976" s="205"/>
      <c r="R7976" s="193"/>
    </row>
    <row r="7977" spans="1:18">
      <c r="A7977" s="207" t="s">
        <v>5869</v>
      </c>
      <c r="B7977" s="220" t="s">
        <v>5922</v>
      </c>
      <c r="C7977" s="222" t="s">
        <v>253</v>
      </c>
      <c r="D7977" s="223"/>
      <c r="E7977" s="67"/>
      <c r="F7977" s="220" t="s">
        <v>2297</v>
      </c>
      <c r="G7977" s="100"/>
      <c r="H7977" s="224">
        <v>12578.3</v>
      </c>
      <c r="I7977" s="219"/>
      <c r="J7977" s="219"/>
      <c r="K7977" s="219"/>
      <c r="L7977" s="219"/>
      <c r="M7977" s="219"/>
      <c r="N7977" s="219"/>
      <c r="O7977" s="61">
        <f t="shared" si="742"/>
        <v>12578.3</v>
      </c>
      <c r="P7977" s="221" t="s">
        <v>2287</v>
      </c>
      <c r="Q7977" s="205"/>
      <c r="R7977" s="193"/>
    </row>
    <row r="7978" spans="1:18">
      <c r="A7978" s="207" t="s">
        <v>5869</v>
      </c>
      <c r="B7978" s="220" t="s">
        <v>4920</v>
      </c>
      <c r="C7978" s="222" t="s">
        <v>254</v>
      </c>
      <c r="D7978" s="223"/>
      <c r="E7978" s="67"/>
      <c r="F7978" s="220" t="s">
        <v>2297</v>
      </c>
      <c r="G7978" s="100"/>
      <c r="H7978" s="224">
        <v>1.81</v>
      </c>
      <c r="I7978" s="219"/>
      <c r="J7978" s="219"/>
      <c r="K7978" s="219"/>
      <c r="L7978" s="219"/>
      <c r="M7978" s="219"/>
      <c r="N7978" s="219"/>
      <c r="O7978" s="61">
        <f t="shared" si="742"/>
        <v>1.81</v>
      </c>
      <c r="P7978" s="221" t="s">
        <v>5605</v>
      </c>
      <c r="Q7978" s="205"/>
      <c r="R7978" s="193"/>
    </row>
    <row r="7979" spans="1:18">
      <c r="A7979" s="207" t="s">
        <v>5869</v>
      </c>
      <c r="B7979" s="220" t="s">
        <v>5069</v>
      </c>
      <c r="C7979" s="222" t="s">
        <v>255</v>
      </c>
      <c r="D7979" s="223"/>
      <c r="E7979" s="67"/>
      <c r="F7979" s="220" t="s">
        <v>2297</v>
      </c>
      <c r="G7979" s="100"/>
      <c r="H7979" s="224">
        <v>15.9</v>
      </c>
      <c r="I7979" s="219"/>
      <c r="J7979" s="219"/>
      <c r="K7979" s="219"/>
      <c r="L7979" s="219"/>
      <c r="M7979" s="219"/>
      <c r="N7979" s="219"/>
      <c r="O7979" s="61">
        <f t="shared" si="742"/>
        <v>15.9</v>
      </c>
      <c r="P7979" s="221" t="s">
        <v>5605</v>
      </c>
      <c r="Q7979" s="205"/>
      <c r="R7979" s="193"/>
    </row>
    <row r="7980" spans="1:18">
      <c r="A7980" s="207" t="s">
        <v>5869</v>
      </c>
      <c r="B7980" s="220" t="s">
        <v>5070</v>
      </c>
      <c r="C7980" s="222" t="s">
        <v>256</v>
      </c>
      <c r="D7980" s="223"/>
      <c r="E7980" s="67"/>
      <c r="F7980" s="220" t="s">
        <v>2297</v>
      </c>
      <c r="G7980" s="100"/>
      <c r="H7980" s="224">
        <v>32</v>
      </c>
      <c r="I7980" s="219"/>
      <c r="J7980" s="219"/>
      <c r="K7980" s="219"/>
      <c r="L7980" s="219"/>
      <c r="M7980" s="219"/>
      <c r="N7980" s="219"/>
      <c r="O7980" s="61">
        <f t="shared" si="742"/>
        <v>32</v>
      </c>
      <c r="P7980" s="221" t="s">
        <v>5605</v>
      </c>
      <c r="Q7980" s="205"/>
      <c r="R7980" s="193"/>
    </row>
    <row r="7981" spans="1:18">
      <c r="A7981" s="207" t="s">
        <v>5869</v>
      </c>
      <c r="B7981" s="220" t="s">
        <v>4983</v>
      </c>
      <c r="C7981" s="222" t="s">
        <v>257</v>
      </c>
      <c r="D7981" s="223"/>
      <c r="E7981" s="67"/>
      <c r="F7981" s="220" t="s">
        <v>2297</v>
      </c>
      <c r="G7981" s="100"/>
      <c r="H7981" s="224">
        <v>8.8000000000000007</v>
      </c>
      <c r="I7981" s="219"/>
      <c r="J7981" s="219"/>
      <c r="K7981" s="219"/>
      <c r="L7981" s="219"/>
      <c r="M7981" s="219"/>
      <c r="N7981" s="219"/>
      <c r="O7981" s="61">
        <f t="shared" si="742"/>
        <v>8.8000000000000007</v>
      </c>
      <c r="P7981" s="221" t="s">
        <v>2287</v>
      </c>
      <c r="Q7981" s="205"/>
      <c r="R7981" s="193"/>
    </row>
    <row r="7982" spans="1:18">
      <c r="A7982" s="207" t="s">
        <v>5869</v>
      </c>
      <c r="B7982" s="220" t="s">
        <v>5071</v>
      </c>
      <c r="C7982" s="222" t="s">
        <v>258</v>
      </c>
      <c r="D7982" s="223"/>
      <c r="E7982" s="67"/>
      <c r="F7982" s="220" t="s">
        <v>2297</v>
      </c>
      <c r="G7982" s="100"/>
      <c r="H7982" s="224">
        <v>3.5</v>
      </c>
      <c r="I7982" s="219"/>
      <c r="J7982" s="219"/>
      <c r="K7982" s="219"/>
      <c r="L7982" s="219"/>
      <c r="M7982" s="219"/>
      <c r="N7982" s="219"/>
      <c r="O7982" s="61">
        <f t="shared" si="742"/>
        <v>3.5</v>
      </c>
      <c r="P7982" s="221" t="s">
        <v>2287</v>
      </c>
      <c r="Q7982" s="205"/>
      <c r="R7982" s="193"/>
    </row>
    <row r="7983" spans="1:18">
      <c r="A7983" s="207" t="s">
        <v>5869</v>
      </c>
      <c r="B7983" s="220" t="s">
        <v>5053</v>
      </c>
      <c r="C7983" s="222" t="s">
        <v>259</v>
      </c>
      <c r="D7983" s="223"/>
      <c r="E7983" s="67"/>
      <c r="F7983" s="220" t="s">
        <v>2297</v>
      </c>
      <c r="G7983" s="100"/>
      <c r="H7983" s="224">
        <v>3.85</v>
      </c>
      <c r="I7983" s="219"/>
      <c r="J7983" s="219"/>
      <c r="K7983" s="219"/>
      <c r="L7983" s="219"/>
      <c r="M7983" s="219"/>
      <c r="N7983" s="219"/>
      <c r="O7983" s="61">
        <f t="shared" si="742"/>
        <v>3.85</v>
      </c>
      <c r="P7983" s="221" t="s">
        <v>2287</v>
      </c>
      <c r="Q7983" s="205"/>
      <c r="R7983" s="193"/>
    </row>
    <row r="7984" spans="1:18">
      <c r="A7984" s="207" t="s">
        <v>5869</v>
      </c>
      <c r="B7984" s="220" t="s">
        <v>5053</v>
      </c>
      <c r="C7984" s="222" t="s">
        <v>260</v>
      </c>
      <c r="D7984" s="223"/>
      <c r="E7984" s="67"/>
      <c r="F7984" s="220" t="s">
        <v>2297</v>
      </c>
      <c r="G7984" s="100"/>
      <c r="H7984" s="224">
        <v>3.8</v>
      </c>
      <c r="I7984" s="219"/>
      <c r="J7984" s="219"/>
      <c r="K7984" s="219"/>
      <c r="L7984" s="219"/>
      <c r="M7984" s="219"/>
      <c r="N7984" s="219"/>
      <c r="O7984" s="61">
        <f t="shared" si="742"/>
        <v>3.8</v>
      </c>
      <c r="P7984" s="221" t="s">
        <v>2287</v>
      </c>
      <c r="Q7984" s="205"/>
      <c r="R7984" s="193"/>
    </row>
    <row r="7985" spans="1:18">
      <c r="A7985" s="207" t="s">
        <v>5869</v>
      </c>
      <c r="B7985" s="220" t="s">
        <v>5053</v>
      </c>
      <c r="C7985" s="222" t="s">
        <v>261</v>
      </c>
      <c r="D7985" s="223"/>
      <c r="E7985" s="67"/>
      <c r="F7985" s="220" t="s">
        <v>2297</v>
      </c>
      <c r="G7985" s="100"/>
      <c r="H7985" s="224">
        <v>3.85</v>
      </c>
      <c r="I7985" s="219"/>
      <c r="J7985" s="219"/>
      <c r="K7985" s="219"/>
      <c r="L7985" s="219"/>
      <c r="M7985" s="219"/>
      <c r="N7985" s="219"/>
      <c r="O7985" s="61">
        <f t="shared" si="742"/>
        <v>3.85</v>
      </c>
      <c r="P7985" s="221" t="s">
        <v>2287</v>
      </c>
      <c r="Q7985" s="205"/>
      <c r="R7985" s="193"/>
    </row>
    <row r="7986" spans="1:18">
      <c r="A7986" s="207" t="s">
        <v>5869</v>
      </c>
      <c r="B7986" s="220" t="s">
        <v>5053</v>
      </c>
      <c r="C7986" s="222" t="s">
        <v>262</v>
      </c>
      <c r="D7986" s="223"/>
      <c r="E7986" s="67"/>
      <c r="F7986" s="220" t="s">
        <v>2297</v>
      </c>
      <c r="G7986" s="100"/>
      <c r="H7986" s="224">
        <v>4.5</v>
      </c>
      <c r="I7986" s="219"/>
      <c r="J7986" s="219"/>
      <c r="K7986" s="219"/>
      <c r="L7986" s="219"/>
      <c r="M7986" s="219"/>
      <c r="N7986" s="219"/>
      <c r="O7986" s="61">
        <f t="shared" si="742"/>
        <v>4.5</v>
      </c>
      <c r="P7986" s="221" t="s">
        <v>2287</v>
      </c>
      <c r="Q7986" s="205"/>
      <c r="R7986" s="193"/>
    </row>
    <row r="7987" spans="1:18">
      <c r="A7987" s="207" t="s">
        <v>5869</v>
      </c>
      <c r="B7987" s="220" t="s">
        <v>5072</v>
      </c>
      <c r="C7987" s="222" t="s">
        <v>263</v>
      </c>
      <c r="D7987" s="223"/>
      <c r="E7987" s="67"/>
      <c r="F7987" s="220" t="s">
        <v>2291</v>
      </c>
      <c r="G7987" s="100"/>
      <c r="H7987" s="224">
        <v>0.03</v>
      </c>
      <c r="I7987" s="219"/>
      <c r="J7987" s="219"/>
      <c r="K7987" s="219"/>
      <c r="L7987" s="219"/>
      <c r="M7987" s="219"/>
      <c r="N7987" s="219"/>
      <c r="O7987" s="61">
        <f t="shared" si="742"/>
        <v>0.03</v>
      </c>
      <c r="P7987" s="221" t="s">
        <v>5605</v>
      </c>
      <c r="Q7987" s="205"/>
      <c r="R7987" s="193"/>
    </row>
    <row r="7988" spans="1:18">
      <c r="A7988" s="207" t="s">
        <v>5869</v>
      </c>
      <c r="B7988" s="220" t="s">
        <v>5073</v>
      </c>
      <c r="C7988" s="222" t="s">
        <v>264</v>
      </c>
      <c r="D7988" s="223"/>
      <c r="E7988" s="67"/>
      <c r="F7988" s="220" t="s">
        <v>2291</v>
      </c>
      <c r="G7988" s="100"/>
      <c r="H7988" s="224">
        <v>0.1</v>
      </c>
      <c r="I7988" s="219"/>
      <c r="J7988" s="219"/>
      <c r="K7988" s="219"/>
      <c r="L7988" s="219"/>
      <c r="M7988" s="219"/>
      <c r="N7988" s="219"/>
      <c r="O7988" s="61">
        <f t="shared" si="742"/>
        <v>0.1</v>
      </c>
      <c r="P7988" s="221" t="s">
        <v>5605</v>
      </c>
      <c r="Q7988" s="205"/>
      <c r="R7988" s="193"/>
    </row>
    <row r="7989" spans="1:18">
      <c r="A7989" s="207" t="s">
        <v>5869</v>
      </c>
      <c r="B7989" s="220" t="s">
        <v>5074</v>
      </c>
      <c r="C7989" s="222" t="s">
        <v>265</v>
      </c>
      <c r="D7989" s="223"/>
      <c r="E7989" s="67"/>
      <c r="F7989" s="220" t="s">
        <v>2291</v>
      </c>
      <c r="G7989" s="100"/>
      <c r="H7989" s="224">
        <v>0.15</v>
      </c>
      <c r="I7989" s="219"/>
      <c r="J7989" s="219"/>
      <c r="K7989" s="219"/>
      <c r="L7989" s="219"/>
      <c r="M7989" s="219"/>
      <c r="N7989" s="219"/>
      <c r="O7989" s="61">
        <f t="shared" si="742"/>
        <v>0.15</v>
      </c>
      <c r="P7989" s="221" t="s">
        <v>5605</v>
      </c>
      <c r="Q7989" s="205"/>
      <c r="R7989" s="193"/>
    </row>
    <row r="7990" spans="1:18">
      <c r="A7990" s="207" t="s">
        <v>5869</v>
      </c>
      <c r="B7990" s="220" t="s">
        <v>5075</v>
      </c>
      <c r="C7990" s="222" t="s">
        <v>266</v>
      </c>
      <c r="D7990" s="223"/>
      <c r="E7990" s="67"/>
      <c r="F7990" s="220" t="s">
        <v>2289</v>
      </c>
      <c r="G7990" s="100"/>
      <c r="H7990" s="224">
        <v>0.38</v>
      </c>
      <c r="I7990" s="219"/>
      <c r="J7990" s="219"/>
      <c r="K7990" s="219"/>
      <c r="L7990" s="219"/>
      <c r="M7990" s="219"/>
      <c r="N7990" s="219"/>
      <c r="O7990" s="61">
        <f t="shared" si="742"/>
        <v>0.38</v>
      </c>
      <c r="P7990" s="221" t="s">
        <v>5605</v>
      </c>
      <c r="Q7990" s="205"/>
      <c r="R7990" s="193"/>
    </row>
    <row r="7991" spans="1:18">
      <c r="A7991" s="207" t="s">
        <v>5869</v>
      </c>
      <c r="B7991" s="220" t="s">
        <v>5076</v>
      </c>
      <c r="C7991" s="222" t="s">
        <v>267</v>
      </c>
      <c r="D7991" s="223"/>
      <c r="E7991" s="67"/>
      <c r="F7991" s="220" t="s">
        <v>2291</v>
      </c>
      <c r="G7991" s="100"/>
      <c r="H7991" s="224">
        <v>0.4</v>
      </c>
      <c r="I7991" s="219"/>
      <c r="J7991" s="219"/>
      <c r="K7991" s="219"/>
      <c r="L7991" s="219"/>
      <c r="M7991" s="219"/>
      <c r="N7991" s="219"/>
      <c r="O7991" s="61">
        <f t="shared" si="742"/>
        <v>0.4</v>
      </c>
      <c r="P7991" s="221" t="s">
        <v>5605</v>
      </c>
      <c r="Q7991" s="205"/>
      <c r="R7991" s="193"/>
    </row>
    <row r="7992" spans="1:18">
      <c r="A7992" s="207" t="s">
        <v>5869</v>
      </c>
      <c r="B7992" s="220" t="s">
        <v>4983</v>
      </c>
      <c r="C7992" s="222" t="s">
        <v>268</v>
      </c>
      <c r="D7992" s="223"/>
      <c r="E7992" s="67"/>
      <c r="F7992" s="220" t="s">
        <v>2297</v>
      </c>
      <c r="G7992" s="100"/>
      <c r="H7992" s="224">
        <v>560.85</v>
      </c>
      <c r="I7992" s="219"/>
      <c r="J7992" s="219"/>
      <c r="K7992" s="219"/>
      <c r="L7992" s="219"/>
      <c r="M7992" s="219"/>
      <c r="N7992" s="219"/>
      <c r="O7992" s="61">
        <f t="shared" si="742"/>
        <v>560.85</v>
      </c>
      <c r="P7992" s="221" t="s">
        <v>2287</v>
      </c>
      <c r="Q7992" s="205"/>
      <c r="R7992" s="193"/>
    </row>
    <row r="7993" spans="1:18">
      <c r="A7993" s="207" t="s">
        <v>5869</v>
      </c>
      <c r="B7993" s="220" t="s">
        <v>4877</v>
      </c>
      <c r="C7993" s="222" t="s">
        <v>269</v>
      </c>
      <c r="D7993" s="223"/>
      <c r="E7993" s="67"/>
      <c r="F7993" s="220" t="s">
        <v>2297</v>
      </c>
      <c r="G7993" s="100"/>
      <c r="H7993" s="224">
        <v>0.04</v>
      </c>
      <c r="I7993" s="219"/>
      <c r="J7993" s="219"/>
      <c r="K7993" s="219"/>
      <c r="L7993" s="219"/>
      <c r="M7993" s="219"/>
      <c r="N7993" s="219"/>
      <c r="O7993" s="61">
        <f t="shared" si="742"/>
        <v>0.04</v>
      </c>
      <c r="P7993" s="221" t="s">
        <v>5605</v>
      </c>
      <c r="Q7993" s="205"/>
      <c r="R7993" s="193"/>
    </row>
    <row r="7994" spans="1:18">
      <c r="A7994" s="207" t="s">
        <v>5869</v>
      </c>
      <c r="B7994" s="220" t="s">
        <v>5077</v>
      </c>
      <c r="C7994" s="222" t="s">
        <v>270</v>
      </c>
      <c r="D7994" s="223"/>
      <c r="E7994" s="67"/>
      <c r="F7994" s="220" t="s">
        <v>2297</v>
      </c>
      <c r="G7994" s="100"/>
      <c r="H7994" s="224">
        <v>0.04</v>
      </c>
      <c r="I7994" s="219"/>
      <c r="J7994" s="219"/>
      <c r="K7994" s="219"/>
      <c r="L7994" s="219"/>
      <c r="M7994" s="219"/>
      <c r="N7994" s="219"/>
      <c r="O7994" s="61">
        <f t="shared" si="742"/>
        <v>0.04</v>
      </c>
      <c r="P7994" s="221" t="s">
        <v>5605</v>
      </c>
      <c r="Q7994" s="205"/>
      <c r="R7994" s="193"/>
    </row>
    <row r="7995" spans="1:18">
      <c r="A7995" s="207" t="s">
        <v>5869</v>
      </c>
      <c r="B7995" s="220" t="s">
        <v>5923</v>
      </c>
      <c r="C7995" s="222" t="s">
        <v>271</v>
      </c>
      <c r="D7995" s="223"/>
      <c r="E7995" s="67"/>
      <c r="F7995" s="220" t="s">
        <v>2297</v>
      </c>
      <c r="G7995" s="100"/>
      <c r="H7995" s="224">
        <v>2465.7137499999999</v>
      </c>
      <c r="I7995" s="219"/>
      <c r="J7995" s="219"/>
      <c r="K7995" s="219"/>
      <c r="L7995" s="219"/>
      <c r="M7995" s="219"/>
      <c r="N7995" s="219"/>
      <c r="O7995" s="61">
        <f t="shared" si="742"/>
        <v>2465.7137499999999</v>
      </c>
      <c r="P7995" s="221" t="s">
        <v>2287</v>
      </c>
      <c r="Q7995" s="205"/>
      <c r="R7995" s="193"/>
    </row>
    <row r="7996" spans="1:18">
      <c r="A7996" s="207" t="s">
        <v>5869</v>
      </c>
      <c r="B7996" s="220" t="s">
        <v>5078</v>
      </c>
      <c r="C7996" s="222" t="s">
        <v>272</v>
      </c>
      <c r="D7996" s="223"/>
      <c r="E7996" s="67"/>
      <c r="F7996" s="220" t="s">
        <v>2297</v>
      </c>
      <c r="G7996" s="100"/>
      <c r="H7996" s="224">
        <v>2465.7137499999999</v>
      </c>
      <c r="I7996" s="219"/>
      <c r="J7996" s="219"/>
      <c r="K7996" s="219"/>
      <c r="L7996" s="219"/>
      <c r="M7996" s="219"/>
      <c r="N7996" s="219"/>
      <c r="O7996" s="61">
        <f t="shared" si="742"/>
        <v>2465.7137499999999</v>
      </c>
      <c r="P7996" s="221" t="s">
        <v>2287</v>
      </c>
      <c r="Q7996" s="205"/>
      <c r="R7996" s="193"/>
    </row>
    <row r="7997" spans="1:18">
      <c r="A7997" s="207" t="s">
        <v>5869</v>
      </c>
      <c r="B7997" s="220" t="s">
        <v>5924</v>
      </c>
      <c r="C7997" s="222" t="s">
        <v>273</v>
      </c>
      <c r="D7997" s="223"/>
      <c r="E7997" s="67"/>
      <c r="F7997" s="220" t="s">
        <v>2297</v>
      </c>
      <c r="G7997" s="100"/>
      <c r="H7997" s="224">
        <v>2465.7137499999999</v>
      </c>
      <c r="I7997" s="219"/>
      <c r="J7997" s="219"/>
      <c r="K7997" s="219"/>
      <c r="L7997" s="219"/>
      <c r="M7997" s="219"/>
      <c r="N7997" s="219"/>
      <c r="O7997" s="61">
        <f t="shared" si="742"/>
        <v>2465.7137499999999</v>
      </c>
      <c r="P7997" s="221" t="s">
        <v>2287</v>
      </c>
      <c r="Q7997" s="205"/>
      <c r="R7997" s="193"/>
    </row>
    <row r="7998" spans="1:18">
      <c r="A7998" s="207" t="s">
        <v>5869</v>
      </c>
      <c r="B7998" s="220" t="s">
        <v>5925</v>
      </c>
      <c r="C7998" s="222" t="s">
        <v>274</v>
      </c>
      <c r="D7998" s="223"/>
      <c r="E7998" s="67"/>
      <c r="F7998" s="220" t="s">
        <v>2297</v>
      </c>
      <c r="G7998" s="100"/>
      <c r="H7998" s="224">
        <v>2465.7137499999999</v>
      </c>
      <c r="I7998" s="219"/>
      <c r="J7998" s="219"/>
      <c r="K7998" s="219"/>
      <c r="L7998" s="219"/>
      <c r="M7998" s="219"/>
      <c r="N7998" s="219"/>
      <c r="O7998" s="61">
        <f t="shared" si="742"/>
        <v>2465.7137499999999</v>
      </c>
      <c r="P7998" s="221" t="s">
        <v>2287</v>
      </c>
      <c r="Q7998" s="205"/>
      <c r="R7998" s="193"/>
    </row>
    <row r="7999" spans="1:18">
      <c r="A7999" s="207" t="s">
        <v>5869</v>
      </c>
      <c r="B7999" s="220" t="s">
        <v>5926</v>
      </c>
      <c r="C7999" s="222" t="s">
        <v>275</v>
      </c>
      <c r="D7999" s="223"/>
      <c r="E7999" s="67"/>
      <c r="F7999" s="220" t="s">
        <v>2297</v>
      </c>
      <c r="G7999" s="100"/>
      <c r="H7999" s="224">
        <v>2465.7137499999999</v>
      </c>
      <c r="I7999" s="219"/>
      <c r="J7999" s="219"/>
      <c r="K7999" s="219"/>
      <c r="L7999" s="219"/>
      <c r="M7999" s="219"/>
      <c r="N7999" s="219"/>
      <c r="O7999" s="61">
        <f t="shared" si="742"/>
        <v>2465.7137499999999</v>
      </c>
      <c r="P7999" s="221" t="s">
        <v>2287</v>
      </c>
      <c r="Q7999" s="205"/>
      <c r="R7999" s="193"/>
    </row>
    <row r="8000" spans="1:18">
      <c r="A8000" s="207" t="s">
        <v>5869</v>
      </c>
      <c r="B8000" s="220" t="s">
        <v>5927</v>
      </c>
      <c r="C8000" s="222" t="s">
        <v>605</v>
      </c>
      <c r="D8000" s="223"/>
      <c r="E8000" s="67"/>
      <c r="F8000" s="220" t="s">
        <v>2297</v>
      </c>
      <c r="G8000" s="100"/>
      <c r="H8000" s="224">
        <v>2465.7137499999999</v>
      </c>
      <c r="I8000" s="219"/>
      <c r="J8000" s="219"/>
      <c r="K8000" s="219"/>
      <c r="L8000" s="219"/>
      <c r="M8000" s="219"/>
      <c r="N8000" s="219"/>
      <c r="O8000" s="61">
        <f t="shared" si="742"/>
        <v>2465.7137499999999</v>
      </c>
      <c r="P8000" s="221" t="s">
        <v>2287</v>
      </c>
      <c r="Q8000" s="205"/>
      <c r="R8000" s="193"/>
    </row>
    <row r="8001" spans="1:18">
      <c r="A8001" s="207" t="s">
        <v>5869</v>
      </c>
      <c r="B8001" s="220" t="s">
        <v>5928</v>
      </c>
      <c r="C8001" s="222" t="s">
        <v>606</v>
      </c>
      <c r="D8001" s="223"/>
      <c r="E8001" s="67"/>
      <c r="F8001" s="220" t="s">
        <v>2297</v>
      </c>
      <c r="G8001" s="100"/>
      <c r="H8001" s="224">
        <v>2465.7137499999999</v>
      </c>
      <c r="I8001" s="219"/>
      <c r="J8001" s="219"/>
      <c r="K8001" s="219"/>
      <c r="L8001" s="219"/>
      <c r="M8001" s="219"/>
      <c r="N8001" s="219"/>
      <c r="O8001" s="61">
        <f t="shared" si="742"/>
        <v>2465.7137499999999</v>
      </c>
      <c r="P8001" s="221" t="s">
        <v>2287</v>
      </c>
      <c r="Q8001" s="205"/>
      <c r="R8001" s="193"/>
    </row>
    <row r="8002" spans="1:18">
      <c r="A8002" s="207" t="s">
        <v>5869</v>
      </c>
      <c r="B8002" s="220" t="s">
        <v>5929</v>
      </c>
      <c r="C8002" s="222" t="s">
        <v>607</v>
      </c>
      <c r="D8002" s="223"/>
      <c r="E8002" s="67"/>
      <c r="F8002" s="220" t="s">
        <v>2297</v>
      </c>
      <c r="G8002" s="100"/>
      <c r="H8002" s="224">
        <v>2465.7137499999999</v>
      </c>
      <c r="I8002" s="219"/>
      <c r="J8002" s="219"/>
      <c r="K8002" s="219"/>
      <c r="L8002" s="219"/>
      <c r="M8002" s="219"/>
      <c r="N8002" s="219"/>
      <c r="O8002" s="61">
        <f t="shared" si="742"/>
        <v>2465.7137499999999</v>
      </c>
      <c r="P8002" s="221" t="s">
        <v>2287</v>
      </c>
      <c r="Q8002" s="205"/>
      <c r="R8002" s="193"/>
    </row>
    <row r="8003" spans="1:18">
      <c r="A8003" s="207" t="s">
        <v>5869</v>
      </c>
      <c r="B8003" s="220" t="s">
        <v>5930</v>
      </c>
      <c r="C8003" s="222" t="s">
        <v>608</v>
      </c>
      <c r="D8003" s="223"/>
      <c r="E8003" s="67"/>
      <c r="F8003" s="220" t="s">
        <v>2297</v>
      </c>
      <c r="G8003" s="100"/>
      <c r="H8003" s="224">
        <v>2465.7137499999999</v>
      </c>
      <c r="I8003" s="219"/>
      <c r="J8003" s="219"/>
      <c r="K8003" s="219"/>
      <c r="L8003" s="219"/>
      <c r="M8003" s="219"/>
      <c r="N8003" s="219"/>
      <c r="O8003" s="61">
        <f t="shared" si="742"/>
        <v>2465.7137499999999</v>
      </c>
      <c r="P8003" s="221" t="s">
        <v>2287</v>
      </c>
      <c r="Q8003" s="205"/>
      <c r="R8003" s="193"/>
    </row>
    <row r="8004" spans="1:18">
      <c r="A8004" s="207" t="s">
        <v>5869</v>
      </c>
      <c r="B8004" s="220" t="s">
        <v>5931</v>
      </c>
      <c r="C8004" s="222" t="s">
        <v>609</v>
      </c>
      <c r="D8004" s="223"/>
      <c r="E8004" s="67"/>
      <c r="F8004" s="220" t="s">
        <v>2297</v>
      </c>
      <c r="G8004" s="100"/>
      <c r="H8004" s="224">
        <v>2465.7137499999999</v>
      </c>
      <c r="I8004" s="219"/>
      <c r="J8004" s="219"/>
      <c r="K8004" s="219"/>
      <c r="L8004" s="219"/>
      <c r="M8004" s="219"/>
      <c r="N8004" s="219"/>
      <c r="O8004" s="61">
        <f t="shared" si="742"/>
        <v>2465.7137499999999</v>
      </c>
      <c r="P8004" s="221" t="s">
        <v>2287</v>
      </c>
      <c r="Q8004" s="205"/>
      <c r="R8004" s="193"/>
    </row>
    <row r="8005" spans="1:18">
      <c r="A8005" s="207" t="s">
        <v>5869</v>
      </c>
      <c r="B8005" s="220" t="s">
        <v>5932</v>
      </c>
      <c r="C8005" s="222" t="s">
        <v>610</v>
      </c>
      <c r="D8005" s="223"/>
      <c r="E8005" s="67"/>
      <c r="F8005" s="220" t="s">
        <v>2297</v>
      </c>
      <c r="G8005" s="100"/>
      <c r="H8005" s="224">
        <v>2465.7137499999999</v>
      </c>
      <c r="I8005" s="219"/>
      <c r="J8005" s="219"/>
      <c r="K8005" s="219"/>
      <c r="L8005" s="219"/>
      <c r="M8005" s="219"/>
      <c r="N8005" s="219"/>
      <c r="O8005" s="61">
        <f t="shared" si="742"/>
        <v>2465.7137499999999</v>
      </c>
      <c r="P8005" s="221" t="s">
        <v>2287</v>
      </c>
      <c r="Q8005" s="205"/>
      <c r="R8005" s="193"/>
    </row>
    <row r="8006" spans="1:18">
      <c r="A8006" s="207" t="s">
        <v>5869</v>
      </c>
      <c r="B8006" s="220" t="s">
        <v>5933</v>
      </c>
      <c r="C8006" s="222" t="s">
        <v>611</v>
      </c>
      <c r="D8006" s="223"/>
      <c r="E8006" s="67"/>
      <c r="F8006" s="220" t="s">
        <v>2297</v>
      </c>
      <c r="G8006" s="100"/>
      <c r="H8006" s="224">
        <v>3800</v>
      </c>
      <c r="I8006" s="219"/>
      <c r="J8006" s="219"/>
      <c r="K8006" s="219"/>
      <c r="L8006" s="219"/>
      <c r="M8006" s="219"/>
      <c r="N8006" s="219"/>
      <c r="O8006" s="61">
        <f t="shared" si="742"/>
        <v>3800</v>
      </c>
      <c r="P8006" s="221" t="s">
        <v>2287</v>
      </c>
      <c r="Q8006" s="205"/>
      <c r="R8006" s="193"/>
    </row>
    <row r="8007" spans="1:18">
      <c r="A8007" s="207" t="s">
        <v>5869</v>
      </c>
      <c r="B8007" s="220" t="s">
        <v>5933</v>
      </c>
      <c r="C8007" s="222" t="s">
        <v>612</v>
      </c>
      <c r="D8007" s="223"/>
      <c r="E8007" s="67"/>
      <c r="F8007" s="220" t="s">
        <v>2297</v>
      </c>
      <c r="G8007" s="100"/>
      <c r="H8007" s="224">
        <v>3800</v>
      </c>
      <c r="I8007" s="219"/>
      <c r="J8007" s="219"/>
      <c r="K8007" s="219"/>
      <c r="L8007" s="219"/>
      <c r="M8007" s="219"/>
      <c r="N8007" s="219"/>
      <c r="O8007" s="61">
        <f t="shared" si="742"/>
        <v>3800</v>
      </c>
      <c r="P8007" s="221" t="s">
        <v>2287</v>
      </c>
      <c r="Q8007" s="205"/>
      <c r="R8007" s="193"/>
    </row>
    <row r="8008" spans="1:18">
      <c r="A8008" s="207" t="s">
        <v>5869</v>
      </c>
      <c r="B8008" s="220" t="s">
        <v>5934</v>
      </c>
      <c r="C8008" s="222" t="s">
        <v>613</v>
      </c>
      <c r="D8008" s="223"/>
      <c r="E8008" s="67"/>
      <c r="F8008" s="220" t="s">
        <v>2297</v>
      </c>
      <c r="G8008" s="100"/>
      <c r="H8008" s="224">
        <v>3800</v>
      </c>
      <c r="I8008" s="219"/>
      <c r="J8008" s="219"/>
      <c r="K8008" s="219"/>
      <c r="L8008" s="219"/>
      <c r="M8008" s="219"/>
      <c r="N8008" s="219"/>
      <c r="O8008" s="61">
        <f t="shared" si="742"/>
        <v>3800</v>
      </c>
      <c r="P8008" s="221" t="s">
        <v>2287</v>
      </c>
      <c r="Q8008" s="205"/>
      <c r="R8008" s="193"/>
    </row>
    <row r="8009" spans="1:18">
      <c r="A8009" s="207" t="s">
        <v>5869</v>
      </c>
      <c r="B8009" s="220" t="s">
        <v>5934</v>
      </c>
      <c r="C8009" s="222" t="s">
        <v>614</v>
      </c>
      <c r="D8009" s="223"/>
      <c r="E8009" s="67"/>
      <c r="F8009" s="220" t="s">
        <v>2297</v>
      </c>
      <c r="G8009" s="100"/>
      <c r="H8009" s="224">
        <v>3800</v>
      </c>
      <c r="I8009" s="219"/>
      <c r="J8009" s="219"/>
      <c r="K8009" s="219"/>
      <c r="L8009" s="219"/>
      <c r="M8009" s="219"/>
      <c r="N8009" s="219"/>
      <c r="O8009" s="61">
        <f t="shared" si="742"/>
        <v>3800</v>
      </c>
      <c r="P8009" s="221" t="s">
        <v>2287</v>
      </c>
      <c r="Q8009" s="205"/>
      <c r="R8009" s="193"/>
    </row>
    <row r="8010" spans="1:18">
      <c r="A8010" s="207" t="s">
        <v>5869</v>
      </c>
      <c r="B8010" s="220" t="s">
        <v>5935</v>
      </c>
      <c r="C8010" s="222" t="s">
        <v>615</v>
      </c>
      <c r="D8010" s="223"/>
      <c r="E8010" s="67"/>
      <c r="F8010" s="220" t="s">
        <v>2297</v>
      </c>
      <c r="G8010" s="100"/>
      <c r="H8010" s="224">
        <v>3800</v>
      </c>
      <c r="I8010" s="219"/>
      <c r="J8010" s="219"/>
      <c r="K8010" s="219"/>
      <c r="L8010" s="219"/>
      <c r="M8010" s="219"/>
      <c r="N8010" s="219"/>
      <c r="O8010" s="61">
        <f t="shared" si="742"/>
        <v>3800</v>
      </c>
      <c r="P8010" s="221" t="s">
        <v>2287</v>
      </c>
      <c r="Q8010" s="205"/>
      <c r="R8010" s="193"/>
    </row>
    <row r="8011" spans="1:18">
      <c r="A8011" s="207" t="s">
        <v>5869</v>
      </c>
      <c r="B8011" s="220" t="s">
        <v>5935</v>
      </c>
      <c r="C8011" s="222" t="s">
        <v>616</v>
      </c>
      <c r="D8011" s="223"/>
      <c r="E8011" s="67"/>
      <c r="F8011" s="220" t="s">
        <v>2297</v>
      </c>
      <c r="G8011" s="100"/>
      <c r="H8011" s="224">
        <v>3800</v>
      </c>
      <c r="I8011" s="219"/>
      <c r="J8011" s="219"/>
      <c r="K8011" s="219"/>
      <c r="L8011" s="219"/>
      <c r="M8011" s="219"/>
      <c r="N8011" s="219"/>
      <c r="O8011" s="61">
        <f t="shared" si="742"/>
        <v>3800</v>
      </c>
      <c r="P8011" s="221" t="s">
        <v>2287</v>
      </c>
      <c r="Q8011" s="205"/>
      <c r="R8011" s="193"/>
    </row>
    <row r="8012" spans="1:18">
      <c r="A8012" s="207" t="s">
        <v>5869</v>
      </c>
      <c r="B8012" s="220" t="s">
        <v>5936</v>
      </c>
      <c r="C8012" s="222" t="s">
        <v>617</v>
      </c>
      <c r="D8012" s="223"/>
      <c r="E8012" s="67"/>
      <c r="F8012" s="220" t="s">
        <v>2297</v>
      </c>
      <c r="G8012" s="100"/>
      <c r="H8012" s="224">
        <v>3800</v>
      </c>
      <c r="I8012" s="219"/>
      <c r="J8012" s="219"/>
      <c r="K8012" s="219"/>
      <c r="L8012" s="219"/>
      <c r="M8012" s="219"/>
      <c r="N8012" s="219"/>
      <c r="O8012" s="61">
        <f t="shared" si="742"/>
        <v>3800</v>
      </c>
      <c r="P8012" s="221" t="s">
        <v>2287</v>
      </c>
      <c r="Q8012" s="205"/>
      <c r="R8012" s="193"/>
    </row>
    <row r="8013" spans="1:18">
      <c r="A8013" s="207" t="s">
        <v>5869</v>
      </c>
      <c r="B8013" s="220" t="s">
        <v>5936</v>
      </c>
      <c r="C8013" s="222" t="s">
        <v>618</v>
      </c>
      <c r="D8013" s="223"/>
      <c r="E8013" s="67"/>
      <c r="F8013" s="220" t="s">
        <v>2297</v>
      </c>
      <c r="G8013" s="100"/>
      <c r="H8013" s="224">
        <v>3800</v>
      </c>
      <c r="I8013" s="219"/>
      <c r="J8013" s="219"/>
      <c r="K8013" s="219"/>
      <c r="L8013" s="219"/>
      <c r="M8013" s="219"/>
      <c r="N8013" s="219"/>
      <c r="O8013" s="61">
        <f t="shared" si="742"/>
        <v>3800</v>
      </c>
      <c r="P8013" s="221" t="s">
        <v>2287</v>
      </c>
      <c r="Q8013" s="205"/>
      <c r="R8013" s="193"/>
    </row>
    <row r="8014" spans="1:18">
      <c r="A8014" s="207" t="s">
        <v>5869</v>
      </c>
      <c r="B8014" s="220" t="s">
        <v>5561</v>
      </c>
      <c r="C8014" s="222" t="s">
        <v>619</v>
      </c>
      <c r="D8014" s="223"/>
      <c r="E8014" s="67"/>
      <c r="F8014" s="220" t="s">
        <v>2297</v>
      </c>
      <c r="G8014" s="100"/>
      <c r="H8014" s="224">
        <v>3800</v>
      </c>
      <c r="I8014" s="219"/>
      <c r="J8014" s="219"/>
      <c r="K8014" s="219"/>
      <c r="L8014" s="219"/>
      <c r="M8014" s="219"/>
      <c r="N8014" s="219"/>
      <c r="O8014" s="61">
        <f t="shared" si="742"/>
        <v>3800</v>
      </c>
      <c r="P8014" s="221" t="s">
        <v>2287</v>
      </c>
      <c r="Q8014" s="205"/>
      <c r="R8014" s="193"/>
    </row>
    <row r="8015" spans="1:18">
      <c r="A8015" s="207" t="s">
        <v>5869</v>
      </c>
      <c r="B8015" s="220" t="s">
        <v>5561</v>
      </c>
      <c r="C8015" s="222" t="s">
        <v>620</v>
      </c>
      <c r="D8015" s="223"/>
      <c r="E8015" s="67"/>
      <c r="F8015" s="220" t="s">
        <v>2297</v>
      </c>
      <c r="G8015" s="100"/>
      <c r="H8015" s="224">
        <v>3800</v>
      </c>
      <c r="I8015" s="219"/>
      <c r="J8015" s="219"/>
      <c r="K8015" s="219"/>
      <c r="L8015" s="219"/>
      <c r="M8015" s="219"/>
      <c r="N8015" s="219"/>
      <c r="O8015" s="61">
        <f t="shared" si="742"/>
        <v>3800</v>
      </c>
      <c r="P8015" s="221" t="s">
        <v>2287</v>
      </c>
      <c r="Q8015" s="205"/>
      <c r="R8015" s="193"/>
    </row>
    <row r="8016" spans="1:18">
      <c r="A8016" s="207" t="s">
        <v>5869</v>
      </c>
      <c r="B8016" s="220" t="s">
        <v>5561</v>
      </c>
      <c r="C8016" s="222" t="s">
        <v>621</v>
      </c>
      <c r="D8016" s="223"/>
      <c r="E8016" s="67"/>
      <c r="F8016" s="220" t="s">
        <v>622</v>
      </c>
      <c r="G8016" s="100"/>
      <c r="H8016" s="224">
        <v>1400</v>
      </c>
      <c r="I8016" s="219"/>
      <c r="J8016" s="219"/>
      <c r="K8016" s="219"/>
      <c r="L8016" s="219"/>
      <c r="M8016" s="219"/>
      <c r="N8016" s="219"/>
      <c r="O8016" s="61">
        <f t="shared" si="742"/>
        <v>1400</v>
      </c>
      <c r="P8016" s="221" t="s">
        <v>2287</v>
      </c>
      <c r="Q8016" s="205"/>
      <c r="R8016" s="193"/>
    </row>
    <row r="8017" spans="1:18">
      <c r="A8017" s="207" t="s">
        <v>5869</v>
      </c>
      <c r="B8017" s="220" t="s">
        <v>5937</v>
      </c>
      <c r="C8017" s="222" t="s">
        <v>623</v>
      </c>
      <c r="D8017" s="223"/>
      <c r="E8017" s="67"/>
      <c r="F8017" s="220" t="s">
        <v>2297</v>
      </c>
      <c r="G8017" s="100"/>
      <c r="H8017" s="224">
        <v>1400</v>
      </c>
      <c r="I8017" s="219"/>
      <c r="J8017" s="219"/>
      <c r="K8017" s="219"/>
      <c r="L8017" s="219"/>
      <c r="M8017" s="219"/>
      <c r="N8017" s="219"/>
      <c r="O8017" s="61">
        <f t="shared" si="742"/>
        <v>1400</v>
      </c>
      <c r="P8017" s="221" t="s">
        <v>2287</v>
      </c>
      <c r="Q8017" s="205"/>
      <c r="R8017" s="193"/>
    </row>
    <row r="8018" spans="1:18">
      <c r="A8018" s="207" t="s">
        <v>5869</v>
      </c>
      <c r="B8018" s="220" t="s">
        <v>5938</v>
      </c>
      <c r="C8018" s="222" t="s">
        <v>624</v>
      </c>
      <c r="D8018" s="223"/>
      <c r="E8018" s="67"/>
      <c r="F8018" s="220" t="s">
        <v>2297</v>
      </c>
      <c r="G8018" s="100"/>
      <c r="H8018" s="224">
        <v>1400</v>
      </c>
      <c r="I8018" s="219"/>
      <c r="J8018" s="219"/>
      <c r="K8018" s="219"/>
      <c r="L8018" s="219"/>
      <c r="M8018" s="219"/>
      <c r="N8018" s="219"/>
      <c r="O8018" s="61">
        <f t="shared" si="742"/>
        <v>1400</v>
      </c>
      <c r="P8018" s="221" t="s">
        <v>2287</v>
      </c>
      <c r="Q8018" s="205"/>
      <c r="R8018" s="193"/>
    </row>
    <row r="8019" spans="1:18">
      <c r="A8019" s="207" t="s">
        <v>5869</v>
      </c>
      <c r="B8019" s="220" t="s">
        <v>5939</v>
      </c>
      <c r="C8019" s="222" t="s">
        <v>625</v>
      </c>
      <c r="D8019" s="223"/>
      <c r="E8019" s="67"/>
      <c r="F8019" s="220" t="s">
        <v>2297</v>
      </c>
      <c r="G8019" s="100"/>
      <c r="H8019" s="224">
        <v>3490</v>
      </c>
      <c r="I8019" s="219"/>
      <c r="J8019" s="219"/>
      <c r="K8019" s="219"/>
      <c r="L8019" s="219"/>
      <c r="M8019" s="219"/>
      <c r="N8019" s="219"/>
      <c r="O8019" s="61">
        <f t="shared" si="742"/>
        <v>3490</v>
      </c>
      <c r="P8019" s="221" t="s">
        <v>2287</v>
      </c>
      <c r="Q8019" s="205"/>
      <c r="R8019" s="193"/>
    </row>
    <row r="8020" spans="1:18">
      <c r="A8020" s="207" t="s">
        <v>5869</v>
      </c>
      <c r="B8020" s="220" t="s">
        <v>5940</v>
      </c>
      <c r="C8020" s="222" t="s">
        <v>626</v>
      </c>
      <c r="D8020" s="223"/>
      <c r="E8020" s="67"/>
      <c r="F8020" s="220" t="s">
        <v>2297</v>
      </c>
      <c r="G8020" s="100"/>
      <c r="H8020" s="224">
        <v>3490</v>
      </c>
      <c r="I8020" s="219"/>
      <c r="J8020" s="219"/>
      <c r="K8020" s="219"/>
      <c r="L8020" s="219"/>
      <c r="M8020" s="219"/>
      <c r="N8020" s="219"/>
      <c r="O8020" s="61">
        <f t="shared" si="742"/>
        <v>3490</v>
      </c>
      <c r="P8020" s="221" t="s">
        <v>2287</v>
      </c>
      <c r="Q8020" s="205"/>
      <c r="R8020" s="193"/>
    </row>
    <row r="8021" spans="1:18">
      <c r="A8021" s="207" t="s">
        <v>5869</v>
      </c>
      <c r="B8021" s="220" t="s">
        <v>5079</v>
      </c>
      <c r="C8021" s="222" t="s">
        <v>627</v>
      </c>
      <c r="D8021" s="223"/>
      <c r="E8021" s="67"/>
      <c r="F8021" s="220" t="s">
        <v>2297</v>
      </c>
      <c r="G8021" s="100"/>
      <c r="H8021" s="224">
        <v>3190</v>
      </c>
      <c r="I8021" s="219"/>
      <c r="J8021" s="219"/>
      <c r="K8021" s="219"/>
      <c r="L8021" s="219"/>
      <c r="M8021" s="219"/>
      <c r="N8021" s="219"/>
      <c r="O8021" s="61">
        <f t="shared" si="742"/>
        <v>3190</v>
      </c>
      <c r="P8021" s="221" t="s">
        <v>5605</v>
      </c>
      <c r="Q8021" s="205"/>
      <c r="R8021" s="193"/>
    </row>
    <row r="8022" spans="1:18">
      <c r="A8022" s="207" t="s">
        <v>5869</v>
      </c>
      <c r="B8022" s="220" t="s">
        <v>5941</v>
      </c>
      <c r="C8022" s="222" t="s">
        <v>628</v>
      </c>
      <c r="D8022" s="223"/>
      <c r="E8022" s="67"/>
      <c r="F8022" s="220" t="s">
        <v>2297</v>
      </c>
      <c r="G8022" s="100"/>
      <c r="H8022" s="224">
        <v>3490</v>
      </c>
      <c r="I8022" s="219"/>
      <c r="J8022" s="219"/>
      <c r="K8022" s="219"/>
      <c r="L8022" s="219"/>
      <c r="M8022" s="219"/>
      <c r="N8022" s="219"/>
      <c r="O8022" s="61">
        <f t="shared" si="742"/>
        <v>3490</v>
      </c>
      <c r="P8022" s="221" t="s">
        <v>2287</v>
      </c>
      <c r="Q8022" s="205"/>
      <c r="R8022" s="193"/>
    </row>
    <row r="8023" spans="1:18">
      <c r="A8023" s="207" t="s">
        <v>5869</v>
      </c>
      <c r="B8023" s="220" t="s">
        <v>4983</v>
      </c>
      <c r="C8023" s="222" t="s">
        <v>629</v>
      </c>
      <c r="D8023" s="223"/>
      <c r="E8023" s="67"/>
      <c r="F8023" s="220" t="s">
        <v>2299</v>
      </c>
      <c r="G8023" s="100"/>
      <c r="H8023" s="224">
        <v>2.13</v>
      </c>
      <c r="I8023" s="219"/>
      <c r="J8023" s="219"/>
      <c r="K8023" s="219"/>
      <c r="L8023" s="219"/>
      <c r="M8023" s="219"/>
      <c r="N8023" s="219"/>
      <c r="O8023" s="61">
        <f t="shared" si="742"/>
        <v>2.13</v>
      </c>
      <c r="P8023" s="221" t="s">
        <v>2287</v>
      </c>
      <c r="Q8023" s="205"/>
      <c r="R8023" s="193"/>
    </row>
    <row r="8024" spans="1:18">
      <c r="A8024" s="207" t="s">
        <v>5869</v>
      </c>
      <c r="B8024" s="220" t="s">
        <v>4983</v>
      </c>
      <c r="C8024" s="222" t="s">
        <v>630</v>
      </c>
      <c r="D8024" s="223"/>
      <c r="E8024" s="67"/>
      <c r="F8024" s="220" t="s">
        <v>2299</v>
      </c>
      <c r="G8024" s="100"/>
      <c r="H8024" s="224">
        <v>2.13</v>
      </c>
      <c r="I8024" s="219"/>
      <c r="J8024" s="219"/>
      <c r="K8024" s="219"/>
      <c r="L8024" s="219"/>
      <c r="M8024" s="219"/>
      <c r="N8024" s="219"/>
      <c r="O8024" s="61">
        <f t="shared" si="742"/>
        <v>2.13</v>
      </c>
      <c r="P8024" s="221" t="s">
        <v>2287</v>
      </c>
      <c r="Q8024" s="205"/>
      <c r="R8024" s="193"/>
    </row>
    <row r="8025" spans="1:18">
      <c r="A8025" s="207" t="s">
        <v>5869</v>
      </c>
      <c r="B8025" s="220" t="s">
        <v>4983</v>
      </c>
      <c r="C8025" s="222" t="s">
        <v>631</v>
      </c>
      <c r="D8025" s="223"/>
      <c r="E8025" s="67"/>
      <c r="F8025" s="220" t="s">
        <v>2297</v>
      </c>
      <c r="G8025" s="100"/>
      <c r="H8025" s="224">
        <v>160</v>
      </c>
      <c r="I8025" s="219"/>
      <c r="J8025" s="219"/>
      <c r="K8025" s="219"/>
      <c r="L8025" s="219"/>
      <c r="M8025" s="219"/>
      <c r="N8025" s="219"/>
      <c r="O8025" s="61">
        <f t="shared" si="742"/>
        <v>160</v>
      </c>
      <c r="P8025" s="221" t="s">
        <v>2287</v>
      </c>
      <c r="Q8025" s="205"/>
      <c r="R8025" s="193"/>
    </row>
    <row r="8026" spans="1:18">
      <c r="A8026" s="207" t="s">
        <v>5869</v>
      </c>
      <c r="B8026" s="220" t="s">
        <v>5080</v>
      </c>
      <c r="C8026" s="222" t="s">
        <v>632</v>
      </c>
      <c r="D8026" s="223"/>
      <c r="E8026" s="67"/>
      <c r="F8026" s="220" t="s">
        <v>2289</v>
      </c>
      <c r="G8026" s="100"/>
      <c r="H8026" s="224">
        <v>5425</v>
      </c>
      <c r="I8026" s="219"/>
      <c r="J8026" s="219"/>
      <c r="K8026" s="219"/>
      <c r="L8026" s="219"/>
      <c r="M8026" s="219"/>
      <c r="N8026" s="219"/>
      <c r="O8026" s="61">
        <f t="shared" ref="O8026:O8089" si="743">+H8026</f>
        <v>5425</v>
      </c>
      <c r="P8026" s="221" t="s">
        <v>2287</v>
      </c>
      <c r="Q8026" s="205"/>
      <c r="R8026" s="193"/>
    </row>
    <row r="8027" spans="1:18">
      <c r="A8027" s="207" t="s">
        <v>5869</v>
      </c>
      <c r="B8027" s="220" t="s">
        <v>5561</v>
      </c>
      <c r="C8027" s="222" t="s">
        <v>633</v>
      </c>
      <c r="D8027" s="223"/>
      <c r="E8027" s="67"/>
      <c r="F8027" s="220" t="s">
        <v>2297</v>
      </c>
      <c r="G8027" s="100"/>
      <c r="H8027" s="224">
        <v>38.590000000000003</v>
      </c>
      <c r="I8027" s="219"/>
      <c r="J8027" s="219"/>
      <c r="K8027" s="219"/>
      <c r="L8027" s="219"/>
      <c r="M8027" s="219"/>
      <c r="N8027" s="219"/>
      <c r="O8027" s="61">
        <f t="shared" si="743"/>
        <v>38.590000000000003</v>
      </c>
      <c r="P8027" s="221" t="s">
        <v>2287</v>
      </c>
      <c r="Q8027" s="205"/>
      <c r="R8027" s="193"/>
    </row>
    <row r="8028" spans="1:18">
      <c r="A8028" s="207" t="s">
        <v>5869</v>
      </c>
      <c r="B8028" s="220" t="s">
        <v>5561</v>
      </c>
      <c r="C8028" s="222" t="s">
        <v>634</v>
      </c>
      <c r="D8028" s="223"/>
      <c r="E8028" s="67"/>
      <c r="F8028" s="220" t="s">
        <v>2297</v>
      </c>
      <c r="G8028" s="100"/>
      <c r="H8028" s="224">
        <v>38.590000000000003</v>
      </c>
      <c r="I8028" s="219"/>
      <c r="J8028" s="219"/>
      <c r="K8028" s="219"/>
      <c r="L8028" s="219"/>
      <c r="M8028" s="219"/>
      <c r="N8028" s="219"/>
      <c r="O8028" s="61">
        <f t="shared" si="743"/>
        <v>38.590000000000003</v>
      </c>
      <c r="P8028" s="221" t="s">
        <v>2287</v>
      </c>
      <c r="Q8028" s="205"/>
      <c r="R8028" s="193"/>
    </row>
    <row r="8029" spans="1:18">
      <c r="A8029" s="207" t="s">
        <v>5869</v>
      </c>
      <c r="B8029" s="220" t="s">
        <v>5561</v>
      </c>
      <c r="C8029" s="222" t="s">
        <v>635</v>
      </c>
      <c r="D8029" s="223"/>
      <c r="E8029" s="67"/>
      <c r="F8029" s="220" t="s">
        <v>2297</v>
      </c>
      <c r="G8029" s="100"/>
      <c r="H8029" s="224">
        <v>28.67</v>
      </c>
      <c r="I8029" s="219"/>
      <c r="J8029" s="219"/>
      <c r="K8029" s="219"/>
      <c r="L8029" s="219"/>
      <c r="M8029" s="219"/>
      <c r="N8029" s="219"/>
      <c r="O8029" s="61">
        <f t="shared" si="743"/>
        <v>28.67</v>
      </c>
      <c r="P8029" s="221" t="s">
        <v>2287</v>
      </c>
      <c r="Q8029" s="205"/>
      <c r="R8029" s="193"/>
    </row>
    <row r="8030" spans="1:18">
      <c r="A8030" s="207" t="s">
        <v>5869</v>
      </c>
      <c r="B8030" s="220" t="s">
        <v>5561</v>
      </c>
      <c r="C8030" s="222" t="s">
        <v>636</v>
      </c>
      <c r="D8030" s="223"/>
      <c r="E8030" s="67"/>
      <c r="F8030" s="220" t="s">
        <v>2297</v>
      </c>
      <c r="G8030" s="100"/>
      <c r="H8030" s="224">
        <v>28.67</v>
      </c>
      <c r="I8030" s="219"/>
      <c r="J8030" s="219"/>
      <c r="K8030" s="219"/>
      <c r="L8030" s="219"/>
      <c r="M8030" s="219"/>
      <c r="N8030" s="219"/>
      <c r="O8030" s="61">
        <f t="shared" si="743"/>
        <v>28.67</v>
      </c>
      <c r="P8030" s="221" t="s">
        <v>2287</v>
      </c>
      <c r="Q8030" s="205"/>
      <c r="R8030" s="193"/>
    </row>
    <row r="8031" spans="1:18">
      <c r="A8031" s="207" t="s">
        <v>5869</v>
      </c>
      <c r="B8031" s="220" t="s">
        <v>5561</v>
      </c>
      <c r="C8031" s="222" t="s">
        <v>637</v>
      </c>
      <c r="D8031" s="223"/>
      <c r="E8031" s="67"/>
      <c r="F8031" s="220" t="s">
        <v>2297</v>
      </c>
      <c r="G8031" s="100"/>
      <c r="H8031" s="224">
        <v>28.67</v>
      </c>
      <c r="I8031" s="219"/>
      <c r="J8031" s="219"/>
      <c r="K8031" s="219"/>
      <c r="L8031" s="219"/>
      <c r="M8031" s="219"/>
      <c r="N8031" s="219"/>
      <c r="O8031" s="61">
        <f t="shared" si="743"/>
        <v>28.67</v>
      </c>
      <c r="P8031" s="221" t="s">
        <v>2287</v>
      </c>
      <c r="Q8031" s="205"/>
      <c r="R8031" s="193"/>
    </row>
    <row r="8032" spans="1:18">
      <c r="A8032" s="207" t="s">
        <v>5869</v>
      </c>
      <c r="B8032" s="220" t="s">
        <v>5561</v>
      </c>
      <c r="C8032" s="222" t="s">
        <v>350</v>
      </c>
      <c r="D8032" s="223"/>
      <c r="E8032" s="67"/>
      <c r="F8032" s="220" t="s">
        <v>2297</v>
      </c>
      <c r="G8032" s="100"/>
      <c r="H8032" s="224">
        <v>6.3</v>
      </c>
      <c r="I8032" s="219"/>
      <c r="J8032" s="219"/>
      <c r="K8032" s="219"/>
      <c r="L8032" s="219"/>
      <c r="M8032" s="219"/>
      <c r="N8032" s="219"/>
      <c r="O8032" s="61">
        <f t="shared" si="743"/>
        <v>6.3</v>
      </c>
      <c r="P8032" s="221" t="s">
        <v>2287</v>
      </c>
      <c r="Q8032" s="205"/>
      <c r="R8032" s="193"/>
    </row>
    <row r="8033" spans="1:18">
      <c r="A8033" s="207" t="s">
        <v>5869</v>
      </c>
      <c r="B8033" s="220" t="s">
        <v>5942</v>
      </c>
      <c r="C8033" s="222" t="s">
        <v>351</v>
      </c>
      <c r="D8033" s="223"/>
      <c r="E8033" s="67"/>
      <c r="F8033" s="220" t="s">
        <v>2297</v>
      </c>
      <c r="G8033" s="100"/>
      <c r="H8033" s="224">
        <v>6.3</v>
      </c>
      <c r="I8033" s="219"/>
      <c r="J8033" s="219"/>
      <c r="K8033" s="219"/>
      <c r="L8033" s="219"/>
      <c r="M8033" s="219"/>
      <c r="N8033" s="219"/>
      <c r="O8033" s="61">
        <f t="shared" si="743"/>
        <v>6.3</v>
      </c>
      <c r="P8033" s="221" t="s">
        <v>2287</v>
      </c>
      <c r="Q8033" s="205"/>
      <c r="R8033" s="193"/>
    </row>
    <row r="8034" spans="1:18">
      <c r="A8034" s="207" t="s">
        <v>5869</v>
      </c>
      <c r="B8034" s="220" t="s">
        <v>5943</v>
      </c>
      <c r="C8034" s="222" t="s">
        <v>352</v>
      </c>
      <c r="D8034" s="223"/>
      <c r="E8034" s="67"/>
      <c r="F8034" s="220" t="s">
        <v>2297</v>
      </c>
      <c r="G8034" s="100"/>
      <c r="H8034" s="224">
        <v>6.3</v>
      </c>
      <c r="I8034" s="219"/>
      <c r="J8034" s="219"/>
      <c r="K8034" s="219"/>
      <c r="L8034" s="219"/>
      <c r="M8034" s="219"/>
      <c r="N8034" s="219"/>
      <c r="O8034" s="61">
        <f t="shared" si="743"/>
        <v>6.3</v>
      </c>
      <c r="P8034" s="221" t="s">
        <v>2287</v>
      </c>
      <c r="Q8034" s="205"/>
      <c r="R8034" s="193"/>
    </row>
    <row r="8035" spans="1:18">
      <c r="A8035" s="207" t="s">
        <v>5869</v>
      </c>
      <c r="B8035" s="220" t="s">
        <v>5944</v>
      </c>
      <c r="C8035" s="222" t="s">
        <v>353</v>
      </c>
      <c r="D8035" s="223"/>
      <c r="E8035" s="67"/>
      <c r="F8035" s="220" t="s">
        <v>2297</v>
      </c>
      <c r="G8035" s="100"/>
      <c r="H8035" s="224">
        <v>6.3</v>
      </c>
      <c r="I8035" s="219"/>
      <c r="J8035" s="219"/>
      <c r="K8035" s="219"/>
      <c r="L8035" s="219"/>
      <c r="M8035" s="219"/>
      <c r="N8035" s="219"/>
      <c r="O8035" s="61">
        <f t="shared" si="743"/>
        <v>6.3</v>
      </c>
      <c r="P8035" s="221" t="s">
        <v>2287</v>
      </c>
      <c r="Q8035" s="205"/>
      <c r="R8035" s="193"/>
    </row>
    <row r="8036" spans="1:18">
      <c r="A8036" s="207" t="s">
        <v>5869</v>
      </c>
      <c r="B8036" s="220" t="s">
        <v>4958</v>
      </c>
      <c r="C8036" s="222" t="s">
        <v>354</v>
      </c>
      <c r="D8036" s="223"/>
      <c r="E8036" s="67"/>
      <c r="F8036" s="220" t="s">
        <v>2297</v>
      </c>
      <c r="G8036" s="100"/>
      <c r="H8036" s="224">
        <v>8.01</v>
      </c>
      <c r="I8036" s="219"/>
      <c r="J8036" s="219"/>
      <c r="K8036" s="219"/>
      <c r="L8036" s="219"/>
      <c r="M8036" s="219"/>
      <c r="N8036" s="219"/>
      <c r="O8036" s="61">
        <f t="shared" si="743"/>
        <v>8.01</v>
      </c>
      <c r="P8036" s="221" t="s">
        <v>2287</v>
      </c>
      <c r="Q8036" s="205"/>
      <c r="R8036" s="193"/>
    </row>
    <row r="8037" spans="1:18">
      <c r="A8037" s="207" t="s">
        <v>5869</v>
      </c>
      <c r="B8037" s="220" t="s">
        <v>5081</v>
      </c>
      <c r="C8037" s="222" t="s">
        <v>3511</v>
      </c>
      <c r="D8037" s="223"/>
      <c r="E8037" s="67"/>
      <c r="F8037" s="220" t="s">
        <v>1532</v>
      </c>
      <c r="G8037" s="100"/>
      <c r="H8037" s="224">
        <v>8.9749999999999996</v>
      </c>
      <c r="I8037" s="219"/>
      <c r="J8037" s="219"/>
      <c r="K8037" s="219"/>
      <c r="L8037" s="219"/>
      <c r="M8037" s="219"/>
      <c r="N8037" s="219"/>
      <c r="O8037" s="61">
        <f t="shared" si="743"/>
        <v>8.9749999999999996</v>
      </c>
      <c r="P8037" s="221" t="s">
        <v>5605</v>
      </c>
      <c r="Q8037" s="205"/>
      <c r="R8037" s="193"/>
    </row>
    <row r="8038" spans="1:18">
      <c r="A8038" s="207" t="s">
        <v>5869</v>
      </c>
      <c r="B8038" s="220" t="s">
        <v>5082</v>
      </c>
      <c r="C8038" s="222" t="s">
        <v>3512</v>
      </c>
      <c r="D8038" s="223"/>
      <c r="E8038" s="67"/>
      <c r="F8038" s="220" t="s">
        <v>1532</v>
      </c>
      <c r="G8038" s="100"/>
      <c r="H8038" s="224">
        <v>7.4</v>
      </c>
      <c r="I8038" s="219"/>
      <c r="J8038" s="219"/>
      <c r="K8038" s="219"/>
      <c r="L8038" s="219"/>
      <c r="M8038" s="219"/>
      <c r="N8038" s="219"/>
      <c r="O8038" s="61">
        <f t="shared" si="743"/>
        <v>7.4</v>
      </c>
      <c r="P8038" s="221" t="s">
        <v>5605</v>
      </c>
      <c r="Q8038" s="205"/>
      <c r="R8038" s="193"/>
    </row>
    <row r="8039" spans="1:18">
      <c r="A8039" s="207" t="s">
        <v>5869</v>
      </c>
      <c r="B8039" s="220" t="s">
        <v>5083</v>
      </c>
      <c r="C8039" s="222" t="s">
        <v>3513</v>
      </c>
      <c r="D8039" s="223"/>
      <c r="E8039" s="67"/>
      <c r="F8039" s="220" t="s">
        <v>2289</v>
      </c>
      <c r="G8039" s="100"/>
      <c r="H8039" s="224">
        <v>0.75</v>
      </c>
      <c r="I8039" s="219"/>
      <c r="J8039" s="219"/>
      <c r="K8039" s="219"/>
      <c r="L8039" s="219"/>
      <c r="M8039" s="219"/>
      <c r="N8039" s="219"/>
      <c r="O8039" s="61">
        <f t="shared" si="743"/>
        <v>0.75</v>
      </c>
      <c r="P8039" s="221" t="s">
        <v>5605</v>
      </c>
      <c r="Q8039" s="205"/>
      <c r="R8039" s="193"/>
    </row>
    <row r="8040" spans="1:18">
      <c r="A8040" s="207" t="s">
        <v>5869</v>
      </c>
      <c r="B8040" s="220" t="s">
        <v>4983</v>
      </c>
      <c r="C8040" s="222" t="s">
        <v>3514</v>
      </c>
      <c r="D8040" s="223"/>
      <c r="E8040" s="67"/>
      <c r="F8040" s="220" t="s">
        <v>537</v>
      </c>
      <c r="G8040" s="100"/>
      <c r="H8040" s="224">
        <v>6.0000000000000001E-3</v>
      </c>
      <c r="I8040" s="219"/>
      <c r="J8040" s="219"/>
      <c r="K8040" s="219"/>
      <c r="L8040" s="219"/>
      <c r="M8040" s="219"/>
      <c r="N8040" s="219"/>
      <c r="O8040" s="61">
        <f t="shared" si="743"/>
        <v>6.0000000000000001E-3</v>
      </c>
      <c r="P8040" s="221" t="s">
        <v>2287</v>
      </c>
      <c r="Q8040" s="205"/>
      <c r="R8040" s="193"/>
    </row>
    <row r="8041" spans="1:18">
      <c r="A8041" s="207" t="s">
        <v>5869</v>
      </c>
      <c r="B8041" s="220" t="s">
        <v>5084</v>
      </c>
      <c r="C8041" s="222" t="s">
        <v>3515</v>
      </c>
      <c r="D8041" s="223"/>
      <c r="E8041" s="67"/>
      <c r="F8041" s="220" t="s">
        <v>3516</v>
      </c>
      <c r="G8041" s="100"/>
      <c r="H8041" s="224">
        <v>0.8</v>
      </c>
      <c r="I8041" s="219"/>
      <c r="J8041" s="219"/>
      <c r="K8041" s="219"/>
      <c r="L8041" s="219"/>
      <c r="M8041" s="219"/>
      <c r="N8041" s="219"/>
      <c r="O8041" s="61">
        <f t="shared" si="743"/>
        <v>0.8</v>
      </c>
      <c r="P8041" s="221" t="s">
        <v>5605</v>
      </c>
      <c r="Q8041" s="205"/>
      <c r="R8041" s="193"/>
    </row>
    <row r="8042" spans="1:18">
      <c r="A8042" s="207" t="s">
        <v>5869</v>
      </c>
      <c r="B8042" s="220" t="s">
        <v>5085</v>
      </c>
      <c r="C8042" s="222" t="s">
        <v>3517</v>
      </c>
      <c r="D8042" s="223"/>
      <c r="E8042" s="67"/>
      <c r="F8042" s="220" t="s">
        <v>2289</v>
      </c>
      <c r="G8042" s="100"/>
      <c r="H8042" s="224">
        <v>0.6</v>
      </c>
      <c r="I8042" s="219"/>
      <c r="J8042" s="219"/>
      <c r="K8042" s="219"/>
      <c r="L8042" s="219"/>
      <c r="M8042" s="219"/>
      <c r="N8042" s="219"/>
      <c r="O8042" s="61">
        <f t="shared" si="743"/>
        <v>0.6</v>
      </c>
      <c r="P8042" s="221" t="s">
        <v>5605</v>
      </c>
      <c r="Q8042" s="205"/>
      <c r="R8042" s="193"/>
    </row>
    <row r="8043" spans="1:18">
      <c r="A8043" s="207" t="s">
        <v>5869</v>
      </c>
      <c r="B8043" s="220" t="s">
        <v>4958</v>
      </c>
      <c r="C8043" s="222" t="s">
        <v>3518</v>
      </c>
      <c r="D8043" s="223"/>
      <c r="E8043" s="67"/>
      <c r="F8043" s="220" t="s">
        <v>2297</v>
      </c>
      <c r="G8043" s="100"/>
      <c r="H8043" s="224">
        <v>6.4</v>
      </c>
      <c r="I8043" s="219"/>
      <c r="J8043" s="219"/>
      <c r="K8043" s="219"/>
      <c r="L8043" s="219"/>
      <c r="M8043" s="219"/>
      <c r="N8043" s="219"/>
      <c r="O8043" s="61">
        <f t="shared" si="743"/>
        <v>6.4</v>
      </c>
      <c r="P8043" s="221" t="s">
        <v>2287</v>
      </c>
      <c r="Q8043" s="205"/>
      <c r="R8043" s="193"/>
    </row>
    <row r="8044" spans="1:18">
      <c r="A8044" s="207" t="s">
        <v>5869</v>
      </c>
      <c r="B8044" s="220" t="s">
        <v>5086</v>
      </c>
      <c r="C8044" s="222" t="s">
        <v>3519</v>
      </c>
      <c r="D8044" s="223"/>
      <c r="E8044" s="67"/>
      <c r="F8044" s="220" t="s">
        <v>2291</v>
      </c>
      <c r="G8044" s="100"/>
      <c r="H8044" s="224">
        <v>0.25</v>
      </c>
      <c r="I8044" s="219"/>
      <c r="J8044" s="219"/>
      <c r="K8044" s="219"/>
      <c r="L8044" s="219"/>
      <c r="M8044" s="219"/>
      <c r="N8044" s="219"/>
      <c r="O8044" s="61">
        <f t="shared" si="743"/>
        <v>0.25</v>
      </c>
      <c r="P8044" s="221" t="s">
        <v>5605</v>
      </c>
      <c r="Q8044" s="205"/>
      <c r="R8044" s="193"/>
    </row>
    <row r="8045" spans="1:18">
      <c r="A8045" s="207" t="s">
        <v>5869</v>
      </c>
      <c r="B8045" s="220" t="s">
        <v>5053</v>
      </c>
      <c r="C8045" s="222" t="s">
        <v>3520</v>
      </c>
      <c r="D8045" s="223"/>
      <c r="E8045" s="67"/>
      <c r="F8045" s="220" t="s">
        <v>2297</v>
      </c>
      <c r="G8045" s="100"/>
      <c r="H8045" s="224">
        <v>5</v>
      </c>
      <c r="I8045" s="219"/>
      <c r="J8045" s="219"/>
      <c r="K8045" s="219"/>
      <c r="L8045" s="219"/>
      <c r="M8045" s="219"/>
      <c r="N8045" s="219"/>
      <c r="O8045" s="61">
        <f t="shared" si="743"/>
        <v>5</v>
      </c>
      <c r="P8045" s="221" t="s">
        <v>2287</v>
      </c>
      <c r="Q8045" s="205"/>
      <c r="R8045" s="193"/>
    </row>
    <row r="8046" spans="1:18">
      <c r="A8046" s="207" t="s">
        <v>5869</v>
      </c>
      <c r="B8046" s="220" t="s">
        <v>5053</v>
      </c>
      <c r="C8046" s="222" t="s">
        <v>3521</v>
      </c>
      <c r="D8046" s="223"/>
      <c r="E8046" s="67"/>
      <c r="F8046" s="220" t="s">
        <v>2297</v>
      </c>
      <c r="G8046" s="100"/>
      <c r="H8046" s="224">
        <v>5</v>
      </c>
      <c r="I8046" s="219"/>
      <c r="J8046" s="219"/>
      <c r="K8046" s="219"/>
      <c r="L8046" s="219"/>
      <c r="M8046" s="219"/>
      <c r="N8046" s="219"/>
      <c r="O8046" s="61">
        <f t="shared" si="743"/>
        <v>5</v>
      </c>
      <c r="P8046" s="221" t="s">
        <v>2287</v>
      </c>
      <c r="Q8046" s="205"/>
      <c r="R8046" s="193"/>
    </row>
    <row r="8047" spans="1:18">
      <c r="A8047" s="207" t="s">
        <v>5869</v>
      </c>
      <c r="B8047" s="220" t="s">
        <v>5053</v>
      </c>
      <c r="C8047" s="222" t="s">
        <v>3522</v>
      </c>
      <c r="D8047" s="223"/>
      <c r="E8047" s="67"/>
      <c r="F8047" s="220" t="s">
        <v>2297</v>
      </c>
      <c r="G8047" s="100"/>
      <c r="H8047" s="224">
        <v>5</v>
      </c>
      <c r="I8047" s="219"/>
      <c r="J8047" s="219"/>
      <c r="K8047" s="219"/>
      <c r="L8047" s="219"/>
      <c r="M8047" s="219"/>
      <c r="N8047" s="219"/>
      <c r="O8047" s="61">
        <f t="shared" si="743"/>
        <v>5</v>
      </c>
      <c r="P8047" s="221" t="s">
        <v>2287</v>
      </c>
      <c r="Q8047" s="205"/>
      <c r="R8047" s="193"/>
    </row>
    <row r="8048" spans="1:18">
      <c r="A8048" s="207" t="s">
        <v>5869</v>
      </c>
      <c r="B8048" s="220" t="s">
        <v>5053</v>
      </c>
      <c r="C8048" s="222" t="s">
        <v>3523</v>
      </c>
      <c r="D8048" s="223"/>
      <c r="E8048" s="67"/>
      <c r="F8048" s="220" t="s">
        <v>2297</v>
      </c>
      <c r="G8048" s="100"/>
      <c r="H8048" s="224">
        <v>4</v>
      </c>
      <c r="I8048" s="219"/>
      <c r="J8048" s="219"/>
      <c r="K8048" s="219"/>
      <c r="L8048" s="219"/>
      <c r="M8048" s="219"/>
      <c r="N8048" s="219"/>
      <c r="O8048" s="61">
        <f t="shared" si="743"/>
        <v>4</v>
      </c>
      <c r="P8048" s="221" t="s">
        <v>2287</v>
      </c>
      <c r="Q8048" s="205"/>
      <c r="R8048" s="193"/>
    </row>
    <row r="8049" spans="1:18">
      <c r="A8049" s="207" t="s">
        <v>5869</v>
      </c>
      <c r="B8049" s="220" t="s">
        <v>5053</v>
      </c>
      <c r="C8049" s="222" t="s">
        <v>3524</v>
      </c>
      <c r="D8049" s="223"/>
      <c r="E8049" s="67"/>
      <c r="F8049" s="220" t="s">
        <v>2297</v>
      </c>
      <c r="G8049" s="100"/>
      <c r="H8049" s="224">
        <v>4</v>
      </c>
      <c r="I8049" s="219"/>
      <c r="J8049" s="219"/>
      <c r="K8049" s="219"/>
      <c r="L8049" s="219"/>
      <c r="M8049" s="219"/>
      <c r="N8049" s="219"/>
      <c r="O8049" s="61">
        <f t="shared" si="743"/>
        <v>4</v>
      </c>
      <c r="P8049" s="221" t="s">
        <v>2287</v>
      </c>
      <c r="Q8049" s="205"/>
      <c r="R8049" s="193"/>
    </row>
    <row r="8050" spans="1:18">
      <c r="A8050" s="207" t="s">
        <v>5869</v>
      </c>
      <c r="B8050" s="220" t="s">
        <v>5053</v>
      </c>
      <c r="C8050" s="222" t="s">
        <v>3525</v>
      </c>
      <c r="D8050" s="223"/>
      <c r="E8050" s="67"/>
      <c r="F8050" s="220" t="s">
        <v>2297</v>
      </c>
      <c r="G8050" s="100"/>
      <c r="H8050" s="224">
        <v>4</v>
      </c>
      <c r="I8050" s="219"/>
      <c r="J8050" s="219"/>
      <c r="K8050" s="219"/>
      <c r="L8050" s="219"/>
      <c r="M8050" s="219"/>
      <c r="N8050" s="219"/>
      <c r="O8050" s="61">
        <f t="shared" si="743"/>
        <v>4</v>
      </c>
      <c r="P8050" s="221" t="s">
        <v>2287</v>
      </c>
      <c r="Q8050" s="205"/>
      <c r="R8050" s="193"/>
    </row>
    <row r="8051" spans="1:18">
      <c r="A8051" s="207" t="s">
        <v>5869</v>
      </c>
      <c r="B8051" s="220" t="s">
        <v>5053</v>
      </c>
      <c r="C8051" s="222" t="s">
        <v>3526</v>
      </c>
      <c r="D8051" s="223"/>
      <c r="E8051" s="67"/>
      <c r="F8051" s="220" t="s">
        <v>2297</v>
      </c>
      <c r="G8051" s="100"/>
      <c r="H8051" s="224">
        <v>4</v>
      </c>
      <c r="I8051" s="219"/>
      <c r="J8051" s="219"/>
      <c r="K8051" s="219"/>
      <c r="L8051" s="219"/>
      <c r="M8051" s="219"/>
      <c r="N8051" s="219"/>
      <c r="O8051" s="61">
        <f t="shared" si="743"/>
        <v>4</v>
      </c>
      <c r="P8051" s="221" t="s">
        <v>2287</v>
      </c>
      <c r="Q8051" s="205"/>
      <c r="R8051" s="193"/>
    </row>
    <row r="8052" spans="1:18">
      <c r="A8052" s="207" t="s">
        <v>5869</v>
      </c>
      <c r="B8052" s="220" t="s">
        <v>5053</v>
      </c>
      <c r="C8052" s="222" t="s">
        <v>3527</v>
      </c>
      <c r="D8052" s="223"/>
      <c r="E8052" s="67"/>
      <c r="F8052" s="220" t="s">
        <v>2297</v>
      </c>
      <c r="G8052" s="100"/>
      <c r="H8052" s="224">
        <v>5</v>
      </c>
      <c r="I8052" s="219"/>
      <c r="J8052" s="219"/>
      <c r="K8052" s="219"/>
      <c r="L8052" s="219"/>
      <c r="M8052" s="219"/>
      <c r="N8052" s="219"/>
      <c r="O8052" s="61">
        <f t="shared" si="743"/>
        <v>5</v>
      </c>
      <c r="P8052" s="221" t="s">
        <v>2287</v>
      </c>
      <c r="Q8052" s="205"/>
      <c r="R8052" s="193"/>
    </row>
    <row r="8053" spans="1:18">
      <c r="A8053" s="207" t="s">
        <v>5869</v>
      </c>
      <c r="B8053" s="220" t="s">
        <v>5053</v>
      </c>
      <c r="C8053" s="222" t="s">
        <v>3528</v>
      </c>
      <c r="D8053" s="223"/>
      <c r="E8053" s="67"/>
      <c r="F8053" s="220" t="s">
        <v>2297</v>
      </c>
      <c r="G8053" s="100"/>
      <c r="H8053" s="224">
        <v>2.4500000000000002</v>
      </c>
      <c r="I8053" s="219"/>
      <c r="J8053" s="219"/>
      <c r="K8053" s="219"/>
      <c r="L8053" s="219"/>
      <c r="M8053" s="219"/>
      <c r="N8053" s="219"/>
      <c r="O8053" s="61">
        <f t="shared" si="743"/>
        <v>2.4500000000000002</v>
      </c>
      <c r="P8053" s="221" t="s">
        <v>2287</v>
      </c>
      <c r="Q8053" s="205"/>
      <c r="R8053" s="193"/>
    </row>
    <row r="8054" spans="1:18">
      <c r="A8054" s="207" t="s">
        <v>5869</v>
      </c>
      <c r="B8054" s="220" t="s">
        <v>5053</v>
      </c>
      <c r="C8054" s="222" t="s">
        <v>3529</v>
      </c>
      <c r="D8054" s="223"/>
      <c r="E8054" s="67"/>
      <c r="F8054" s="220" t="s">
        <v>2297</v>
      </c>
      <c r="G8054" s="100"/>
      <c r="H8054" s="224">
        <v>2</v>
      </c>
      <c r="I8054" s="219"/>
      <c r="J8054" s="219"/>
      <c r="K8054" s="219"/>
      <c r="L8054" s="219"/>
      <c r="M8054" s="219"/>
      <c r="N8054" s="219"/>
      <c r="O8054" s="61">
        <f t="shared" si="743"/>
        <v>2</v>
      </c>
      <c r="P8054" s="221" t="s">
        <v>2287</v>
      </c>
      <c r="Q8054" s="205"/>
      <c r="R8054" s="193"/>
    </row>
    <row r="8055" spans="1:18">
      <c r="A8055" s="207" t="s">
        <v>5869</v>
      </c>
      <c r="B8055" s="220" t="s">
        <v>5561</v>
      </c>
      <c r="C8055" s="222" t="s">
        <v>3530</v>
      </c>
      <c r="D8055" s="223"/>
      <c r="E8055" s="67"/>
      <c r="F8055" s="220" t="s">
        <v>2297</v>
      </c>
      <c r="G8055" s="100"/>
      <c r="H8055" s="224">
        <v>300</v>
      </c>
      <c r="I8055" s="219"/>
      <c r="J8055" s="219"/>
      <c r="K8055" s="219"/>
      <c r="L8055" s="219"/>
      <c r="M8055" s="219"/>
      <c r="N8055" s="219"/>
      <c r="O8055" s="61">
        <f t="shared" si="743"/>
        <v>300</v>
      </c>
      <c r="P8055" s="221" t="s">
        <v>2287</v>
      </c>
      <c r="Q8055" s="205"/>
      <c r="R8055" s="193"/>
    </row>
    <row r="8056" spans="1:18">
      <c r="A8056" s="207" t="s">
        <v>5869</v>
      </c>
      <c r="B8056" s="220" t="s">
        <v>5561</v>
      </c>
      <c r="C8056" s="222" t="s">
        <v>3531</v>
      </c>
      <c r="D8056" s="223"/>
      <c r="E8056" s="67"/>
      <c r="F8056" s="220" t="s">
        <v>2297</v>
      </c>
      <c r="G8056" s="100"/>
      <c r="H8056" s="224">
        <v>26</v>
      </c>
      <c r="I8056" s="219"/>
      <c r="J8056" s="219"/>
      <c r="K8056" s="219"/>
      <c r="L8056" s="219"/>
      <c r="M8056" s="219"/>
      <c r="N8056" s="219"/>
      <c r="O8056" s="61">
        <f t="shared" si="743"/>
        <v>26</v>
      </c>
      <c r="P8056" s="221" t="s">
        <v>2287</v>
      </c>
      <c r="Q8056" s="205"/>
      <c r="R8056" s="193"/>
    </row>
    <row r="8057" spans="1:18">
      <c r="A8057" s="207" t="s">
        <v>5869</v>
      </c>
      <c r="B8057" s="220" t="s">
        <v>4928</v>
      </c>
      <c r="C8057" s="222" t="s">
        <v>3532</v>
      </c>
      <c r="D8057" s="223"/>
      <c r="E8057" s="67"/>
      <c r="F8057" s="220" t="s">
        <v>2297</v>
      </c>
      <c r="G8057" s="100"/>
      <c r="H8057" s="224">
        <v>1.5049999999999999</v>
      </c>
      <c r="I8057" s="219"/>
      <c r="J8057" s="219"/>
      <c r="K8057" s="219"/>
      <c r="L8057" s="219"/>
      <c r="M8057" s="219"/>
      <c r="N8057" s="219"/>
      <c r="O8057" s="61">
        <f t="shared" si="743"/>
        <v>1.5049999999999999</v>
      </c>
      <c r="P8057" s="221" t="s">
        <v>5605</v>
      </c>
      <c r="Q8057" s="205"/>
      <c r="R8057" s="193"/>
    </row>
    <row r="8058" spans="1:18">
      <c r="A8058" s="207" t="s">
        <v>5869</v>
      </c>
      <c r="B8058" s="220" t="s">
        <v>5087</v>
      </c>
      <c r="C8058" s="222" t="s">
        <v>3533</v>
      </c>
      <c r="D8058" s="223"/>
      <c r="E8058" s="67"/>
      <c r="F8058" s="220" t="s">
        <v>2297</v>
      </c>
      <c r="G8058" s="100"/>
      <c r="H8058" s="224">
        <v>0.35</v>
      </c>
      <c r="I8058" s="219"/>
      <c r="J8058" s="219"/>
      <c r="K8058" s="219"/>
      <c r="L8058" s="219"/>
      <c r="M8058" s="219"/>
      <c r="N8058" s="219"/>
      <c r="O8058" s="61">
        <f t="shared" si="743"/>
        <v>0.35</v>
      </c>
      <c r="P8058" s="221" t="s">
        <v>5605</v>
      </c>
      <c r="Q8058" s="205"/>
      <c r="R8058" s="193"/>
    </row>
    <row r="8059" spans="1:18">
      <c r="A8059" s="207" t="s">
        <v>5869</v>
      </c>
      <c r="B8059" s="220" t="s">
        <v>5945</v>
      </c>
      <c r="C8059" s="222" t="s">
        <v>3534</v>
      </c>
      <c r="D8059" s="223"/>
      <c r="E8059" s="67"/>
      <c r="F8059" s="220" t="s">
        <v>2297</v>
      </c>
      <c r="G8059" s="100"/>
      <c r="H8059" s="224">
        <v>25.95</v>
      </c>
      <c r="I8059" s="219"/>
      <c r="J8059" s="219"/>
      <c r="K8059" s="219"/>
      <c r="L8059" s="219"/>
      <c r="M8059" s="219"/>
      <c r="N8059" s="219"/>
      <c r="O8059" s="61">
        <f t="shared" si="743"/>
        <v>25.95</v>
      </c>
      <c r="P8059" s="221" t="s">
        <v>2287</v>
      </c>
      <c r="Q8059" s="205"/>
      <c r="R8059" s="193"/>
    </row>
    <row r="8060" spans="1:18">
      <c r="A8060" s="207" t="s">
        <v>5869</v>
      </c>
      <c r="B8060" s="220" t="s">
        <v>4997</v>
      </c>
      <c r="C8060" s="222" t="s">
        <v>3535</v>
      </c>
      <c r="D8060" s="223"/>
      <c r="E8060" s="67"/>
      <c r="F8060" s="220" t="s">
        <v>2297</v>
      </c>
      <c r="G8060" s="100"/>
      <c r="H8060" s="224">
        <v>50.72</v>
      </c>
      <c r="I8060" s="219"/>
      <c r="J8060" s="219"/>
      <c r="K8060" s="219"/>
      <c r="L8060" s="219"/>
      <c r="M8060" s="219"/>
      <c r="N8060" s="219"/>
      <c r="O8060" s="61">
        <f t="shared" si="743"/>
        <v>50.72</v>
      </c>
      <c r="P8060" s="221" t="s">
        <v>5605</v>
      </c>
      <c r="Q8060" s="205"/>
      <c r="R8060" s="193"/>
    </row>
    <row r="8061" spans="1:18">
      <c r="A8061" s="207" t="s">
        <v>5869</v>
      </c>
      <c r="B8061" s="220" t="s">
        <v>5088</v>
      </c>
      <c r="C8061" s="222" t="s">
        <v>3536</v>
      </c>
      <c r="D8061" s="223"/>
      <c r="E8061" s="67"/>
      <c r="F8061" s="220" t="s">
        <v>2297</v>
      </c>
      <c r="G8061" s="100"/>
      <c r="H8061" s="224">
        <v>10</v>
      </c>
      <c r="I8061" s="219"/>
      <c r="J8061" s="219"/>
      <c r="K8061" s="219"/>
      <c r="L8061" s="219"/>
      <c r="M8061" s="219"/>
      <c r="N8061" s="219"/>
      <c r="O8061" s="61">
        <f t="shared" si="743"/>
        <v>10</v>
      </c>
      <c r="P8061" s="221" t="s">
        <v>5605</v>
      </c>
      <c r="Q8061" s="205"/>
      <c r="R8061" s="193"/>
    </row>
    <row r="8062" spans="1:18">
      <c r="A8062" s="207" t="s">
        <v>5869</v>
      </c>
      <c r="B8062" s="220" t="s">
        <v>5561</v>
      </c>
      <c r="C8062" s="222" t="s">
        <v>3537</v>
      </c>
      <c r="D8062" s="223"/>
      <c r="E8062" s="67"/>
      <c r="F8062" s="220" t="s">
        <v>2297</v>
      </c>
      <c r="G8062" s="100"/>
      <c r="H8062" s="224">
        <v>9.99</v>
      </c>
      <c r="I8062" s="219"/>
      <c r="J8062" s="219"/>
      <c r="K8062" s="219"/>
      <c r="L8062" s="219"/>
      <c r="M8062" s="219"/>
      <c r="N8062" s="219"/>
      <c r="O8062" s="61">
        <f t="shared" si="743"/>
        <v>9.99</v>
      </c>
      <c r="P8062" s="221" t="s">
        <v>2287</v>
      </c>
      <c r="Q8062" s="205"/>
      <c r="R8062" s="193"/>
    </row>
    <row r="8063" spans="1:18">
      <c r="A8063" s="207" t="s">
        <v>5869</v>
      </c>
      <c r="B8063" s="220" t="s">
        <v>5561</v>
      </c>
      <c r="C8063" s="222" t="s">
        <v>3538</v>
      </c>
      <c r="D8063" s="223"/>
      <c r="E8063" s="67"/>
      <c r="F8063" s="220" t="s">
        <v>2297</v>
      </c>
      <c r="G8063" s="100"/>
      <c r="H8063" s="224">
        <v>13.9</v>
      </c>
      <c r="I8063" s="219"/>
      <c r="J8063" s="219"/>
      <c r="K8063" s="219"/>
      <c r="L8063" s="219"/>
      <c r="M8063" s="219"/>
      <c r="N8063" s="219"/>
      <c r="O8063" s="61">
        <f t="shared" si="743"/>
        <v>13.9</v>
      </c>
      <c r="P8063" s="221" t="s">
        <v>2287</v>
      </c>
      <c r="Q8063" s="205"/>
      <c r="R8063" s="193"/>
    </row>
    <row r="8064" spans="1:18">
      <c r="A8064" s="207" t="s">
        <v>5869</v>
      </c>
      <c r="B8064" s="220" t="s">
        <v>5563</v>
      </c>
      <c r="C8064" s="222" t="s">
        <v>3539</v>
      </c>
      <c r="D8064" s="223"/>
      <c r="E8064" s="67"/>
      <c r="F8064" s="220" t="s">
        <v>2297</v>
      </c>
      <c r="G8064" s="100"/>
      <c r="H8064" s="224">
        <v>9.5</v>
      </c>
      <c r="I8064" s="219"/>
      <c r="J8064" s="219"/>
      <c r="K8064" s="219"/>
      <c r="L8064" s="219"/>
      <c r="M8064" s="219"/>
      <c r="N8064" s="219"/>
      <c r="O8064" s="61">
        <f t="shared" si="743"/>
        <v>9.5</v>
      </c>
      <c r="P8064" s="221" t="s">
        <v>5605</v>
      </c>
      <c r="Q8064" s="205"/>
      <c r="R8064" s="193"/>
    </row>
    <row r="8065" spans="1:18">
      <c r="A8065" s="207" t="s">
        <v>5869</v>
      </c>
      <c r="B8065" s="220" t="s">
        <v>5088</v>
      </c>
      <c r="C8065" s="222" t="s">
        <v>3540</v>
      </c>
      <c r="D8065" s="223"/>
      <c r="E8065" s="67"/>
      <c r="F8065" s="220" t="s">
        <v>2297</v>
      </c>
      <c r="G8065" s="100"/>
      <c r="H8065" s="224">
        <v>10</v>
      </c>
      <c r="I8065" s="219"/>
      <c r="J8065" s="219"/>
      <c r="K8065" s="219"/>
      <c r="L8065" s="219"/>
      <c r="M8065" s="219"/>
      <c r="N8065" s="219"/>
      <c r="O8065" s="61">
        <f t="shared" si="743"/>
        <v>10</v>
      </c>
      <c r="P8065" s="221" t="s">
        <v>5605</v>
      </c>
      <c r="Q8065" s="205"/>
      <c r="R8065" s="193"/>
    </row>
    <row r="8066" spans="1:18">
      <c r="A8066" s="207" t="s">
        <v>5869</v>
      </c>
      <c r="B8066" s="220" t="s">
        <v>5089</v>
      </c>
      <c r="C8066" s="222" t="s">
        <v>3404</v>
      </c>
      <c r="D8066" s="223"/>
      <c r="E8066" s="67"/>
      <c r="F8066" s="220" t="s">
        <v>2297</v>
      </c>
      <c r="G8066" s="100"/>
      <c r="H8066" s="224">
        <v>11.13</v>
      </c>
      <c r="I8066" s="219"/>
      <c r="J8066" s="219"/>
      <c r="K8066" s="219"/>
      <c r="L8066" s="219"/>
      <c r="M8066" s="219"/>
      <c r="N8066" s="219"/>
      <c r="O8066" s="61">
        <f t="shared" si="743"/>
        <v>11.13</v>
      </c>
      <c r="P8066" s="221" t="s">
        <v>5605</v>
      </c>
      <c r="Q8066" s="205"/>
      <c r="R8066" s="193"/>
    </row>
    <row r="8067" spans="1:18">
      <c r="A8067" s="207" t="s">
        <v>5869</v>
      </c>
      <c r="B8067" s="220" t="s">
        <v>5090</v>
      </c>
      <c r="C8067" s="222" t="s">
        <v>3405</v>
      </c>
      <c r="D8067" s="223"/>
      <c r="E8067" s="67"/>
      <c r="F8067" s="220" t="s">
        <v>2297</v>
      </c>
      <c r="G8067" s="100"/>
      <c r="H8067" s="224">
        <v>140.4</v>
      </c>
      <c r="I8067" s="219"/>
      <c r="J8067" s="219"/>
      <c r="K8067" s="219"/>
      <c r="L8067" s="219"/>
      <c r="M8067" s="219"/>
      <c r="N8067" s="219"/>
      <c r="O8067" s="61">
        <f t="shared" si="743"/>
        <v>140.4</v>
      </c>
      <c r="P8067" s="221" t="s">
        <v>5605</v>
      </c>
      <c r="Q8067" s="205"/>
      <c r="R8067" s="193"/>
    </row>
    <row r="8068" spans="1:18">
      <c r="A8068" s="207" t="s">
        <v>5869</v>
      </c>
      <c r="B8068" s="220" t="s">
        <v>5091</v>
      </c>
      <c r="C8068" s="222" t="s">
        <v>3406</v>
      </c>
      <c r="D8068" s="223"/>
      <c r="E8068" s="67"/>
      <c r="F8068" s="220" t="s">
        <v>2297</v>
      </c>
      <c r="G8068" s="100"/>
      <c r="H8068" s="224">
        <v>71</v>
      </c>
      <c r="I8068" s="219"/>
      <c r="J8068" s="219"/>
      <c r="K8068" s="219"/>
      <c r="L8068" s="219"/>
      <c r="M8068" s="219"/>
      <c r="N8068" s="219"/>
      <c r="O8068" s="61">
        <f t="shared" si="743"/>
        <v>71</v>
      </c>
      <c r="P8068" s="221" t="s">
        <v>2287</v>
      </c>
      <c r="Q8068" s="205"/>
      <c r="R8068" s="193"/>
    </row>
    <row r="8069" spans="1:18">
      <c r="A8069" s="207" t="s">
        <v>5869</v>
      </c>
      <c r="B8069" s="220" t="s">
        <v>5946</v>
      </c>
      <c r="C8069" s="222" t="s">
        <v>3407</v>
      </c>
      <c r="D8069" s="223"/>
      <c r="E8069" s="67"/>
      <c r="F8069" s="220" t="s">
        <v>2297</v>
      </c>
      <c r="G8069" s="100"/>
      <c r="H8069" s="224">
        <v>97.6</v>
      </c>
      <c r="I8069" s="219"/>
      <c r="J8069" s="219"/>
      <c r="K8069" s="219"/>
      <c r="L8069" s="219"/>
      <c r="M8069" s="219"/>
      <c r="N8069" s="219"/>
      <c r="O8069" s="61">
        <f t="shared" si="743"/>
        <v>97.6</v>
      </c>
      <c r="P8069" s="221" t="s">
        <v>2287</v>
      </c>
      <c r="Q8069" s="205"/>
      <c r="R8069" s="193"/>
    </row>
    <row r="8070" spans="1:18">
      <c r="A8070" s="207" t="s">
        <v>5869</v>
      </c>
      <c r="B8070" s="220" t="s">
        <v>5947</v>
      </c>
      <c r="C8070" s="222" t="s">
        <v>3408</v>
      </c>
      <c r="D8070" s="223"/>
      <c r="E8070" s="67"/>
      <c r="F8070" s="220" t="s">
        <v>2297</v>
      </c>
      <c r="G8070" s="100"/>
      <c r="H8070" s="224">
        <v>70</v>
      </c>
      <c r="I8070" s="219"/>
      <c r="J8070" s="219"/>
      <c r="K8070" s="219"/>
      <c r="L8070" s="219"/>
      <c r="M8070" s="219"/>
      <c r="N8070" s="219"/>
      <c r="O8070" s="61">
        <f t="shared" si="743"/>
        <v>70</v>
      </c>
      <c r="P8070" s="221" t="s">
        <v>2287</v>
      </c>
      <c r="Q8070" s="205"/>
      <c r="R8070" s="193"/>
    </row>
    <row r="8071" spans="1:18">
      <c r="A8071" s="207" t="s">
        <v>5869</v>
      </c>
      <c r="B8071" s="220" t="s">
        <v>5948</v>
      </c>
      <c r="C8071" s="222" t="s">
        <v>3409</v>
      </c>
      <c r="D8071" s="223"/>
      <c r="E8071" s="67"/>
      <c r="F8071" s="220" t="s">
        <v>2297</v>
      </c>
      <c r="G8071" s="100"/>
      <c r="H8071" s="224">
        <v>76</v>
      </c>
      <c r="I8071" s="219"/>
      <c r="J8071" s="219"/>
      <c r="K8071" s="219"/>
      <c r="L8071" s="219"/>
      <c r="M8071" s="219"/>
      <c r="N8071" s="219"/>
      <c r="O8071" s="61">
        <f t="shared" si="743"/>
        <v>76</v>
      </c>
      <c r="P8071" s="221" t="s">
        <v>2287</v>
      </c>
      <c r="Q8071" s="205"/>
      <c r="R8071" s="193"/>
    </row>
    <row r="8072" spans="1:18">
      <c r="A8072" s="207" t="s">
        <v>5869</v>
      </c>
      <c r="B8072" s="220" t="s">
        <v>5053</v>
      </c>
      <c r="C8072" s="222" t="s">
        <v>3410</v>
      </c>
      <c r="D8072" s="223"/>
      <c r="E8072" s="67"/>
      <c r="F8072" s="220" t="s">
        <v>2297</v>
      </c>
      <c r="G8072" s="100"/>
      <c r="H8072" s="224">
        <v>1</v>
      </c>
      <c r="I8072" s="219"/>
      <c r="J8072" s="219"/>
      <c r="K8072" s="219"/>
      <c r="L8072" s="219"/>
      <c r="M8072" s="219"/>
      <c r="N8072" s="219"/>
      <c r="O8072" s="61">
        <f t="shared" si="743"/>
        <v>1</v>
      </c>
      <c r="P8072" s="221" t="s">
        <v>2287</v>
      </c>
      <c r="Q8072" s="205"/>
      <c r="R8072" s="193"/>
    </row>
    <row r="8073" spans="1:18">
      <c r="A8073" s="207" t="s">
        <v>5869</v>
      </c>
      <c r="B8073" s="220" t="s">
        <v>5053</v>
      </c>
      <c r="C8073" s="222" t="s">
        <v>3411</v>
      </c>
      <c r="D8073" s="223"/>
      <c r="E8073" s="67"/>
      <c r="F8073" s="220" t="s">
        <v>2297</v>
      </c>
      <c r="G8073" s="100"/>
      <c r="H8073" s="224">
        <v>3.5</v>
      </c>
      <c r="I8073" s="219"/>
      <c r="J8073" s="219"/>
      <c r="K8073" s="219"/>
      <c r="L8073" s="219"/>
      <c r="M8073" s="219"/>
      <c r="N8073" s="219"/>
      <c r="O8073" s="61">
        <f t="shared" si="743"/>
        <v>3.5</v>
      </c>
      <c r="P8073" s="221" t="s">
        <v>2287</v>
      </c>
      <c r="Q8073" s="205"/>
      <c r="R8073" s="193"/>
    </row>
    <row r="8074" spans="1:18">
      <c r="A8074" s="207" t="s">
        <v>5869</v>
      </c>
      <c r="B8074" s="220" t="s">
        <v>5053</v>
      </c>
      <c r="C8074" s="222" t="s">
        <v>3412</v>
      </c>
      <c r="D8074" s="223"/>
      <c r="E8074" s="67"/>
      <c r="F8074" s="220" t="s">
        <v>2297</v>
      </c>
      <c r="G8074" s="100"/>
      <c r="H8074" s="224">
        <v>0.22</v>
      </c>
      <c r="I8074" s="219"/>
      <c r="J8074" s="219"/>
      <c r="K8074" s="219"/>
      <c r="L8074" s="219"/>
      <c r="M8074" s="219"/>
      <c r="N8074" s="219"/>
      <c r="O8074" s="61">
        <f t="shared" si="743"/>
        <v>0.22</v>
      </c>
      <c r="P8074" s="221" t="s">
        <v>2287</v>
      </c>
      <c r="Q8074" s="205"/>
      <c r="R8074" s="193"/>
    </row>
    <row r="8075" spans="1:18">
      <c r="A8075" s="207" t="s">
        <v>5869</v>
      </c>
      <c r="B8075" s="220" t="s">
        <v>5092</v>
      </c>
      <c r="C8075" s="222" t="s">
        <v>3413</v>
      </c>
      <c r="D8075" s="223"/>
      <c r="E8075" s="67"/>
      <c r="F8075" s="220" t="s">
        <v>2297</v>
      </c>
      <c r="G8075" s="100"/>
      <c r="H8075" s="224">
        <v>0.7</v>
      </c>
      <c r="I8075" s="219"/>
      <c r="J8075" s="219"/>
      <c r="K8075" s="219"/>
      <c r="L8075" s="219"/>
      <c r="M8075" s="219"/>
      <c r="N8075" s="219"/>
      <c r="O8075" s="61">
        <f t="shared" si="743"/>
        <v>0.7</v>
      </c>
      <c r="P8075" s="221" t="s">
        <v>5605</v>
      </c>
      <c r="Q8075" s="205"/>
      <c r="R8075" s="193"/>
    </row>
    <row r="8076" spans="1:18">
      <c r="A8076" s="207" t="s">
        <v>5869</v>
      </c>
      <c r="B8076" s="220" t="s">
        <v>5093</v>
      </c>
      <c r="C8076" s="222" t="s">
        <v>3414</v>
      </c>
      <c r="D8076" s="223"/>
      <c r="E8076" s="67"/>
      <c r="F8076" s="220" t="s">
        <v>2297</v>
      </c>
      <c r="G8076" s="100"/>
      <c r="H8076" s="224">
        <v>0.69499999999999995</v>
      </c>
      <c r="I8076" s="219"/>
      <c r="J8076" s="219"/>
      <c r="K8076" s="219"/>
      <c r="L8076" s="219"/>
      <c r="M8076" s="219"/>
      <c r="N8076" s="219"/>
      <c r="O8076" s="61">
        <f t="shared" si="743"/>
        <v>0.69499999999999995</v>
      </c>
      <c r="P8076" s="221" t="s">
        <v>5605</v>
      </c>
      <c r="Q8076" s="205"/>
      <c r="R8076" s="193"/>
    </row>
    <row r="8077" spans="1:18">
      <c r="A8077" s="207" t="s">
        <v>5869</v>
      </c>
      <c r="B8077" s="220" t="s">
        <v>4906</v>
      </c>
      <c r="C8077" s="222" t="s">
        <v>3415</v>
      </c>
      <c r="D8077" s="223"/>
      <c r="E8077" s="67"/>
      <c r="F8077" s="220" t="s">
        <v>2289</v>
      </c>
      <c r="G8077" s="100"/>
      <c r="H8077" s="224">
        <v>1.4</v>
      </c>
      <c r="I8077" s="219"/>
      <c r="J8077" s="219"/>
      <c r="K8077" s="219"/>
      <c r="L8077" s="219"/>
      <c r="M8077" s="219"/>
      <c r="N8077" s="219"/>
      <c r="O8077" s="61">
        <f t="shared" si="743"/>
        <v>1.4</v>
      </c>
      <c r="P8077" s="221" t="s">
        <v>5605</v>
      </c>
      <c r="Q8077" s="205"/>
      <c r="R8077" s="193"/>
    </row>
    <row r="8078" spans="1:18">
      <c r="A8078" s="207" t="s">
        <v>5869</v>
      </c>
      <c r="B8078" s="220" t="s">
        <v>5561</v>
      </c>
      <c r="C8078" s="222" t="s">
        <v>3416</v>
      </c>
      <c r="D8078" s="223"/>
      <c r="E8078" s="67"/>
      <c r="F8078" s="220" t="s">
        <v>3417</v>
      </c>
      <c r="G8078" s="100"/>
      <c r="H8078" s="224">
        <v>1.65</v>
      </c>
      <c r="I8078" s="219"/>
      <c r="J8078" s="219"/>
      <c r="K8078" s="219"/>
      <c r="L8078" s="219"/>
      <c r="M8078" s="219"/>
      <c r="N8078" s="219"/>
      <c r="O8078" s="61">
        <f t="shared" si="743"/>
        <v>1.65</v>
      </c>
      <c r="P8078" s="221" t="s">
        <v>2287</v>
      </c>
      <c r="Q8078" s="205"/>
      <c r="R8078" s="193"/>
    </row>
    <row r="8079" spans="1:18">
      <c r="A8079" s="207" t="s">
        <v>5869</v>
      </c>
      <c r="B8079" s="220" t="s">
        <v>5561</v>
      </c>
      <c r="C8079" s="222" t="s">
        <v>3418</v>
      </c>
      <c r="D8079" s="223"/>
      <c r="E8079" s="67"/>
      <c r="F8079" s="220" t="s">
        <v>2297</v>
      </c>
      <c r="G8079" s="100"/>
      <c r="H8079" s="224">
        <v>29</v>
      </c>
      <c r="I8079" s="219"/>
      <c r="J8079" s="219"/>
      <c r="K8079" s="219"/>
      <c r="L8079" s="219"/>
      <c r="M8079" s="219"/>
      <c r="N8079" s="219"/>
      <c r="O8079" s="61">
        <f t="shared" si="743"/>
        <v>29</v>
      </c>
      <c r="P8079" s="221" t="s">
        <v>2287</v>
      </c>
      <c r="Q8079" s="205"/>
      <c r="R8079" s="193"/>
    </row>
    <row r="8080" spans="1:18">
      <c r="A8080" s="207" t="s">
        <v>5869</v>
      </c>
      <c r="B8080" s="220" t="s">
        <v>4983</v>
      </c>
      <c r="C8080" s="222" t="s">
        <v>3419</v>
      </c>
      <c r="D8080" s="223"/>
      <c r="E8080" s="67"/>
      <c r="F8080" s="220" t="s">
        <v>2299</v>
      </c>
      <c r="G8080" s="100"/>
      <c r="H8080" s="224">
        <v>1180</v>
      </c>
      <c r="I8080" s="219"/>
      <c r="J8080" s="219"/>
      <c r="K8080" s="219"/>
      <c r="L8080" s="219"/>
      <c r="M8080" s="219"/>
      <c r="N8080" s="219"/>
      <c r="O8080" s="61">
        <f t="shared" si="743"/>
        <v>1180</v>
      </c>
      <c r="P8080" s="221" t="s">
        <v>2287</v>
      </c>
      <c r="Q8080" s="205"/>
      <c r="R8080" s="193"/>
    </row>
    <row r="8081" spans="1:18">
      <c r="A8081" s="207" t="s">
        <v>5869</v>
      </c>
      <c r="B8081" s="220" t="s">
        <v>4958</v>
      </c>
      <c r="C8081" s="222" t="s">
        <v>3420</v>
      </c>
      <c r="D8081" s="223"/>
      <c r="E8081" s="67"/>
      <c r="F8081" s="220" t="s">
        <v>2297</v>
      </c>
      <c r="G8081" s="100"/>
      <c r="H8081" s="224">
        <v>400</v>
      </c>
      <c r="I8081" s="219"/>
      <c r="J8081" s="219"/>
      <c r="K8081" s="219"/>
      <c r="L8081" s="219"/>
      <c r="M8081" s="219"/>
      <c r="N8081" s="219"/>
      <c r="O8081" s="61">
        <f t="shared" si="743"/>
        <v>400</v>
      </c>
      <c r="P8081" s="221" t="s">
        <v>2287</v>
      </c>
      <c r="Q8081" s="205"/>
      <c r="R8081" s="193"/>
    </row>
    <row r="8082" spans="1:18">
      <c r="A8082" s="207" t="s">
        <v>5869</v>
      </c>
      <c r="B8082" s="220" t="s">
        <v>5094</v>
      </c>
      <c r="C8082" s="222" t="s">
        <v>3421</v>
      </c>
      <c r="D8082" s="223"/>
      <c r="E8082" s="67"/>
      <c r="F8082" s="220" t="s">
        <v>3422</v>
      </c>
      <c r="G8082" s="100"/>
      <c r="H8082" s="224">
        <v>0.03</v>
      </c>
      <c r="I8082" s="219"/>
      <c r="J8082" s="219"/>
      <c r="K8082" s="219"/>
      <c r="L8082" s="219"/>
      <c r="M8082" s="219"/>
      <c r="N8082" s="219"/>
      <c r="O8082" s="61">
        <f t="shared" si="743"/>
        <v>0.03</v>
      </c>
      <c r="P8082" s="221" t="s">
        <v>5605</v>
      </c>
      <c r="Q8082" s="205"/>
      <c r="R8082" s="193"/>
    </row>
    <row r="8083" spans="1:18">
      <c r="A8083" s="207" t="s">
        <v>5869</v>
      </c>
      <c r="B8083" s="220" t="s">
        <v>4983</v>
      </c>
      <c r="C8083" s="222" t="s">
        <v>3423</v>
      </c>
      <c r="D8083" s="223"/>
      <c r="E8083" s="67"/>
      <c r="F8083" s="220" t="s">
        <v>2297</v>
      </c>
      <c r="G8083" s="100"/>
      <c r="H8083" s="224">
        <v>9.66</v>
      </c>
      <c r="I8083" s="219"/>
      <c r="J8083" s="219"/>
      <c r="K8083" s="219"/>
      <c r="L8083" s="219"/>
      <c r="M8083" s="219"/>
      <c r="N8083" s="219"/>
      <c r="O8083" s="61">
        <f t="shared" si="743"/>
        <v>9.66</v>
      </c>
      <c r="P8083" s="221" t="s">
        <v>2287</v>
      </c>
      <c r="Q8083" s="205"/>
      <c r="R8083" s="193"/>
    </row>
    <row r="8084" spans="1:18">
      <c r="A8084" s="207" t="s">
        <v>5869</v>
      </c>
      <c r="B8084" s="220" t="s">
        <v>5561</v>
      </c>
      <c r="C8084" s="222" t="s">
        <v>3424</v>
      </c>
      <c r="D8084" s="223"/>
      <c r="E8084" s="67"/>
      <c r="F8084" s="220" t="s">
        <v>2297</v>
      </c>
      <c r="G8084" s="100"/>
      <c r="H8084" s="224">
        <v>5.29</v>
      </c>
      <c r="I8084" s="219"/>
      <c r="J8084" s="219"/>
      <c r="K8084" s="219"/>
      <c r="L8084" s="219"/>
      <c r="M8084" s="219"/>
      <c r="N8084" s="219"/>
      <c r="O8084" s="61">
        <f t="shared" si="743"/>
        <v>5.29</v>
      </c>
      <c r="P8084" s="221" t="s">
        <v>2287</v>
      </c>
      <c r="Q8084" s="205"/>
      <c r="R8084" s="193"/>
    </row>
    <row r="8085" spans="1:18">
      <c r="A8085" s="207" t="s">
        <v>5869</v>
      </c>
      <c r="B8085" s="220" t="s">
        <v>5561</v>
      </c>
      <c r="C8085" s="222" t="s">
        <v>3425</v>
      </c>
      <c r="D8085" s="223"/>
      <c r="E8085" s="67"/>
      <c r="F8085" s="220" t="s">
        <v>2297</v>
      </c>
      <c r="G8085" s="100"/>
      <c r="H8085" s="224">
        <v>17.309999999999999</v>
      </c>
      <c r="I8085" s="219"/>
      <c r="J8085" s="219"/>
      <c r="K8085" s="219"/>
      <c r="L8085" s="219"/>
      <c r="M8085" s="219"/>
      <c r="N8085" s="219"/>
      <c r="O8085" s="61">
        <f t="shared" si="743"/>
        <v>17.309999999999999</v>
      </c>
      <c r="P8085" s="221" t="s">
        <v>2287</v>
      </c>
      <c r="Q8085" s="205"/>
      <c r="R8085" s="193"/>
    </row>
    <row r="8086" spans="1:18">
      <c r="A8086" s="207" t="s">
        <v>5869</v>
      </c>
      <c r="B8086" s="220" t="s">
        <v>5561</v>
      </c>
      <c r="C8086" s="222" t="s">
        <v>3426</v>
      </c>
      <c r="D8086" s="223"/>
      <c r="E8086" s="67"/>
      <c r="F8086" s="220" t="s">
        <v>2297</v>
      </c>
      <c r="G8086" s="100"/>
      <c r="H8086" s="224">
        <v>15.66</v>
      </c>
      <c r="I8086" s="219"/>
      <c r="J8086" s="219"/>
      <c r="K8086" s="219"/>
      <c r="L8086" s="219"/>
      <c r="M8086" s="219"/>
      <c r="N8086" s="219"/>
      <c r="O8086" s="61">
        <f t="shared" si="743"/>
        <v>15.66</v>
      </c>
      <c r="P8086" s="221" t="s">
        <v>2287</v>
      </c>
      <c r="Q8086" s="205"/>
      <c r="R8086" s="193"/>
    </row>
    <row r="8087" spans="1:18">
      <c r="A8087" s="207" t="s">
        <v>5869</v>
      </c>
      <c r="B8087" s="220" t="s">
        <v>5561</v>
      </c>
      <c r="C8087" s="222" t="s">
        <v>3427</v>
      </c>
      <c r="D8087" s="223"/>
      <c r="E8087" s="67"/>
      <c r="F8087" s="220" t="s">
        <v>2297</v>
      </c>
      <c r="G8087" s="100"/>
      <c r="H8087" s="224">
        <v>14.11</v>
      </c>
      <c r="I8087" s="219"/>
      <c r="J8087" s="219"/>
      <c r="K8087" s="219"/>
      <c r="L8087" s="219"/>
      <c r="M8087" s="219"/>
      <c r="N8087" s="219"/>
      <c r="O8087" s="61">
        <f t="shared" si="743"/>
        <v>14.11</v>
      </c>
      <c r="P8087" s="221" t="s">
        <v>2287</v>
      </c>
      <c r="Q8087" s="205"/>
      <c r="R8087" s="193"/>
    </row>
    <row r="8088" spans="1:18">
      <c r="A8088" s="207" t="s">
        <v>5869</v>
      </c>
      <c r="B8088" s="220" t="s">
        <v>5561</v>
      </c>
      <c r="C8088" s="222" t="s">
        <v>3428</v>
      </c>
      <c r="D8088" s="223"/>
      <c r="E8088" s="67"/>
      <c r="F8088" s="220" t="s">
        <v>2297</v>
      </c>
      <c r="G8088" s="100"/>
      <c r="H8088" s="224">
        <v>15.66</v>
      </c>
      <c r="I8088" s="219"/>
      <c r="J8088" s="219"/>
      <c r="K8088" s="219"/>
      <c r="L8088" s="219"/>
      <c r="M8088" s="219"/>
      <c r="N8088" s="219"/>
      <c r="O8088" s="61">
        <f t="shared" si="743"/>
        <v>15.66</v>
      </c>
      <c r="P8088" s="221" t="s">
        <v>2287</v>
      </c>
      <c r="Q8088" s="205"/>
      <c r="R8088" s="193"/>
    </row>
    <row r="8089" spans="1:18">
      <c r="A8089" s="207" t="s">
        <v>5869</v>
      </c>
      <c r="B8089" s="220" t="s">
        <v>5561</v>
      </c>
      <c r="C8089" s="222" t="s">
        <v>3429</v>
      </c>
      <c r="D8089" s="223"/>
      <c r="E8089" s="67"/>
      <c r="F8089" s="220" t="s">
        <v>2297</v>
      </c>
      <c r="G8089" s="100"/>
      <c r="H8089" s="224">
        <v>20.95</v>
      </c>
      <c r="I8089" s="219"/>
      <c r="J8089" s="219"/>
      <c r="K8089" s="219"/>
      <c r="L8089" s="219"/>
      <c r="M8089" s="219"/>
      <c r="N8089" s="219"/>
      <c r="O8089" s="61">
        <f t="shared" si="743"/>
        <v>20.95</v>
      </c>
      <c r="P8089" s="221" t="s">
        <v>2287</v>
      </c>
      <c r="Q8089" s="205"/>
      <c r="R8089" s="193"/>
    </row>
    <row r="8090" spans="1:18">
      <c r="A8090" s="207" t="s">
        <v>5869</v>
      </c>
      <c r="B8090" s="220" t="s">
        <v>5561</v>
      </c>
      <c r="C8090" s="222" t="s">
        <v>3430</v>
      </c>
      <c r="D8090" s="223"/>
      <c r="E8090" s="67"/>
      <c r="F8090" s="220" t="s">
        <v>2297</v>
      </c>
      <c r="G8090" s="100"/>
      <c r="H8090" s="224">
        <v>20.95</v>
      </c>
      <c r="I8090" s="219"/>
      <c r="J8090" s="219"/>
      <c r="K8090" s="219"/>
      <c r="L8090" s="219"/>
      <c r="M8090" s="219"/>
      <c r="N8090" s="219"/>
      <c r="O8090" s="61">
        <f t="shared" ref="O8090:O8153" si="744">+H8090</f>
        <v>20.95</v>
      </c>
      <c r="P8090" s="221" t="s">
        <v>2287</v>
      </c>
      <c r="Q8090" s="205"/>
      <c r="R8090" s="193"/>
    </row>
    <row r="8091" spans="1:18">
      <c r="A8091" s="207" t="s">
        <v>5869</v>
      </c>
      <c r="B8091" s="220" t="s">
        <v>5561</v>
      </c>
      <c r="C8091" s="222" t="s">
        <v>3431</v>
      </c>
      <c r="D8091" s="223"/>
      <c r="E8091" s="67"/>
      <c r="F8091" s="220" t="s">
        <v>2297</v>
      </c>
      <c r="G8091" s="100"/>
      <c r="H8091" s="224">
        <v>22.61</v>
      </c>
      <c r="I8091" s="219"/>
      <c r="J8091" s="219"/>
      <c r="K8091" s="219"/>
      <c r="L8091" s="219"/>
      <c r="M8091" s="219"/>
      <c r="N8091" s="219"/>
      <c r="O8091" s="61">
        <f t="shared" si="744"/>
        <v>22.61</v>
      </c>
      <c r="P8091" s="221" t="s">
        <v>2287</v>
      </c>
      <c r="Q8091" s="205"/>
      <c r="R8091" s="193"/>
    </row>
    <row r="8092" spans="1:18">
      <c r="A8092" s="207" t="s">
        <v>5869</v>
      </c>
      <c r="B8092" s="220" t="s">
        <v>5949</v>
      </c>
      <c r="C8092" s="222" t="s">
        <v>3432</v>
      </c>
      <c r="D8092" s="223"/>
      <c r="E8092" s="67"/>
      <c r="F8092" s="220" t="s">
        <v>2297</v>
      </c>
      <c r="G8092" s="100"/>
      <c r="H8092" s="224">
        <v>0</v>
      </c>
      <c r="I8092" s="219"/>
      <c r="J8092" s="219"/>
      <c r="K8092" s="219"/>
      <c r="L8092" s="219"/>
      <c r="M8092" s="219"/>
      <c r="N8092" s="219"/>
      <c r="O8092" s="61">
        <f t="shared" si="744"/>
        <v>0</v>
      </c>
      <c r="P8092" s="221" t="s">
        <v>2287</v>
      </c>
      <c r="Q8092" s="205"/>
      <c r="R8092" s="193"/>
    </row>
    <row r="8093" spans="1:18">
      <c r="A8093" s="207" t="s">
        <v>5869</v>
      </c>
      <c r="B8093" s="220" t="s">
        <v>5950</v>
      </c>
      <c r="C8093" s="222" t="s">
        <v>3433</v>
      </c>
      <c r="D8093" s="223"/>
      <c r="E8093" s="67"/>
      <c r="F8093" s="220" t="s">
        <v>2297</v>
      </c>
      <c r="G8093" s="100"/>
      <c r="H8093" s="224">
        <v>0</v>
      </c>
      <c r="I8093" s="219"/>
      <c r="J8093" s="219"/>
      <c r="K8093" s="219"/>
      <c r="L8093" s="219"/>
      <c r="M8093" s="219"/>
      <c r="N8093" s="219"/>
      <c r="O8093" s="61">
        <f t="shared" si="744"/>
        <v>0</v>
      </c>
      <c r="P8093" s="221" t="s">
        <v>2287</v>
      </c>
      <c r="Q8093" s="205"/>
      <c r="R8093" s="193"/>
    </row>
    <row r="8094" spans="1:18">
      <c r="A8094" s="207" t="s">
        <v>5869</v>
      </c>
      <c r="B8094" s="220" t="s">
        <v>5951</v>
      </c>
      <c r="C8094" s="222" t="s">
        <v>3434</v>
      </c>
      <c r="D8094" s="223"/>
      <c r="E8094" s="67"/>
      <c r="F8094" s="220" t="s">
        <v>2297</v>
      </c>
      <c r="G8094" s="100"/>
      <c r="H8094" s="224">
        <v>0</v>
      </c>
      <c r="I8094" s="219"/>
      <c r="J8094" s="219"/>
      <c r="K8094" s="219"/>
      <c r="L8094" s="219"/>
      <c r="M8094" s="219"/>
      <c r="N8094" s="219"/>
      <c r="O8094" s="61">
        <f t="shared" si="744"/>
        <v>0</v>
      </c>
      <c r="P8094" s="221" t="s">
        <v>2287</v>
      </c>
      <c r="Q8094" s="205"/>
      <c r="R8094" s="193"/>
    </row>
    <row r="8095" spans="1:18">
      <c r="A8095" s="207" t="s">
        <v>5869</v>
      </c>
      <c r="B8095" s="220" t="s">
        <v>5952</v>
      </c>
      <c r="C8095" s="222" t="s">
        <v>3435</v>
      </c>
      <c r="D8095" s="223"/>
      <c r="E8095" s="67"/>
      <c r="F8095" s="220" t="s">
        <v>2297</v>
      </c>
      <c r="G8095" s="100"/>
      <c r="H8095" s="224">
        <v>0</v>
      </c>
      <c r="I8095" s="219"/>
      <c r="J8095" s="219"/>
      <c r="K8095" s="219"/>
      <c r="L8095" s="219"/>
      <c r="M8095" s="219"/>
      <c r="N8095" s="219"/>
      <c r="O8095" s="61">
        <f t="shared" si="744"/>
        <v>0</v>
      </c>
      <c r="P8095" s="221" t="s">
        <v>2287</v>
      </c>
      <c r="Q8095" s="205"/>
      <c r="R8095" s="193"/>
    </row>
    <row r="8096" spans="1:18">
      <c r="A8096" s="207" t="s">
        <v>5869</v>
      </c>
      <c r="B8096" s="220" t="s">
        <v>5953</v>
      </c>
      <c r="C8096" s="222" t="s">
        <v>3436</v>
      </c>
      <c r="D8096" s="223"/>
      <c r="E8096" s="67"/>
      <c r="F8096" s="220" t="s">
        <v>2297</v>
      </c>
      <c r="G8096" s="100"/>
      <c r="H8096" s="224">
        <v>38.369999999999997</v>
      </c>
      <c r="I8096" s="219"/>
      <c r="J8096" s="219"/>
      <c r="K8096" s="219"/>
      <c r="L8096" s="219"/>
      <c r="M8096" s="219"/>
      <c r="N8096" s="219"/>
      <c r="O8096" s="61">
        <f t="shared" si="744"/>
        <v>38.369999999999997</v>
      </c>
      <c r="P8096" s="221" t="s">
        <v>2287</v>
      </c>
      <c r="Q8096" s="205"/>
      <c r="R8096" s="193"/>
    </row>
    <row r="8097" spans="1:18">
      <c r="A8097" s="207" t="s">
        <v>5869</v>
      </c>
      <c r="B8097" s="220" t="s">
        <v>5954</v>
      </c>
      <c r="C8097" s="222" t="s">
        <v>3437</v>
      </c>
      <c r="D8097" s="223"/>
      <c r="E8097" s="67"/>
      <c r="F8097" s="220" t="s">
        <v>2297</v>
      </c>
      <c r="G8097" s="100"/>
      <c r="H8097" s="224">
        <v>0</v>
      </c>
      <c r="I8097" s="219"/>
      <c r="J8097" s="219"/>
      <c r="K8097" s="219"/>
      <c r="L8097" s="219"/>
      <c r="M8097" s="219"/>
      <c r="N8097" s="219"/>
      <c r="O8097" s="61">
        <f t="shared" si="744"/>
        <v>0</v>
      </c>
      <c r="P8097" s="221" t="s">
        <v>2287</v>
      </c>
      <c r="Q8097" s="205"/>
      <c r="R8097" s="193"/>
    </row>
    <row r="8098" spans="1:18">
      <c r="A8098" s="207" t="s">
        <v>5869</v>
      </c>
      <c r="B8098" s="220" t="s">
        <v>5955</v>
      </c>
      <c r="C8098" s="222" t="s">
        <v>3438</v>
      </c>
      <c r="D8098" s="223"/>
      <c r="E8098" s="67"/>
      <c r="F8098" s="220" t="s">
        <v>2297</v>
      </c>
      <c r="G8098" s="100"/>
      <c r="H8098" s="224">
        <v>74.930000000000007</v>
      </c>
      <c r="I8098" s="219"/>
      <c r="J8098" s="219"/>
      <c r="K8098" s="219"/>
      <c r="L8098" s="219"/>
      <c r="M8098" s="219"/>
      <c r="N8098" s="219"/>
      <c r="O8098" s="61">
        <f t="shared" si="744"/>
        <v>74.930000000000007</v>
      </c>
      <c r="P8098" s="221" t="s">
        <v>2287</v>
      </c>
      <c r="Q8098" s="205"/>
      <c r="R8098" s="193"/>
    </row>
    <row r="8099" spans="1:18">
      <c r="A8099" s="207" t="s">
        <v>5869</v>
      </c>
      <c r="B8099" s="220" t="s">
        <v>4983</v>
      </c>
      <c r="C8099" s="222" t="s">
        <v>3439</v>
      </c>
      <c r="D8099" s="223"/>
      <c r="E8099" s="67"/>
      <c r="F8099" s="220" t="s">
        <v>2297</v>
      </c>
      <c r="G8099" s="100"/>
      <c r="H8099" s="224">
        <v>40.5</v>
      </c>
      <c r="I8099" s="219"/>
      <c r="J8099" s="219"/>
      <c r="K8099" s="219"/>
      <c r="L8099" s="219"/>
      <c r="M8099" s="219"/>
      <c r="N8099" s="219"/>
      <c r="O8099" s="61">
        <f t="shared" si="744"/>
        <v>40.5</v>
      </c>
      <c r="P8099" s="221" t="s">
        <v>2287</v>
      </c>
      <c r="Q8099" s="205"/>
      <c r="R8099" s="193"/>
    </row>
    <row r="8100" spans="1:18">
      <c r="A8100" s="207" t="s">
        <v>5869</v>
      </c>
      <c r="B8100" s="220" t="s">
        <v>5956</v>
      </c>
      <c r="C8100" s="222" t="s">
        <v>3440</v>
      </c>
      <c r="D8100" s="223"/>
      <c r="E8100" s="67"/>
      <c r="F8100" s="220" t="s">
        <v>2297</v>
      </c>
      <c r="G8100" s="100"/>
      <c r="H8100" s="224">
        <v>0</v>
      </c>
      <c r="I8100" s="219"/>
      <c r="J8100" s="219"/>
      <c r="K8100" s="219"/>
      <c r="L8100" s="219"/>
      <c r="M8100" s="219"/>
      <c r="N8100" s="219"/>
      <c r="O8100" s="61">
        <f t="shared" si="744"/>
        <v>0</v>
      </c>
      <c r="P8100" s="221" t="s">
        <v>2287</v>
      </c>
      <c r="Q8100" s="205"/>
      <c r="R8100" s="193"/>
    </row>
    <row r="8101" spans="1:18">
      <c r="A8101" s="207" t="s">
        <v>5869</v>
      </c>
      <c r="B8101" s="220" t="s">
        <v>5957</v>
      </c>
      <c r="C8101" s="222" t="s">
        <v>3441</v>
      </c>
      <c r="D8101" s="223"/>
      <c r="E8101" s="67"/>
      <c r="F8101" s="220" t="s">
        <v>2297</v>
      </c>
      <c r="G8101" s="100"/>
      <c r="H8101" s="224">
        <v>16.54</v>
      </c>
      <c r="I8101" s="219"/>
      <c r="J8101" s="219"/>
      <c r="K8101" s="219"/>
      <c r="L8101" s="219"/>
      <c r="M8101" s="219"/>
      <c r="N8101" s="219"/>
      <c r="O8101" s="61">
        <f t="shared" si="744"/>
        <v>16.54</v>
      </c>
      <c r="P8101" s="221" t="s">
        <v>2287</v>
      </c>
      <c r="Q8101" s="205"/>
      <c r="R8101" s="193"/>
    </row>
    <row r="8102" spans="1:18">
      <c r="A8102" s="207" t="s">
        <v>5869</v>
      </c>
      <c r="B8102" s="220" t="s">
        <v>5958</v>
      </c>
      <c r="C8102" s="222" t="s">
        <v>3442</v>
      </c>
      <c r="D8102" s="223"/>
      <c r="E8102" s="67"/>
      <c r="F8102" s="220" t="s">
        <v>2297</v>
      </c>
      <c r="G8102" s="100"/>
      <c r="H8102" s="224">
        <v>0</v>
      </c>
      <c r="I8102" s="219"/>
      <c r="J8102" s="219"/>
      <c r="K8102" s="219"/>
      <c r="L8102" s="219"/>
      <c r="M8102" s="219"/>
      <c r="N8102" s="219"/>
      <c r="O8102" s="61">
        <f t="shared" si="744"/>
        <v>0</v>
      </c>
      <c r="P8102" s="221" t="s">
        <v>2287</v>
      </c>
      <c r="Q8102" s="205"/>
      <c r="R8102" s="193"/>
    </row>
    <row r="8103" spans="1:18">
      <c r="A8103" s="207" t="s">
        <v>5869</v>
      </c>
      <c r="B8103" s="220" t="s">
        <v>5959</v>
      </c>
      <c r="C8103" s="222" t="s">
        <v>3443</v>
      </c>
      <c r="D8103" s="223"/>
      <c r="E8103" s="67"/>
      <c r="F8103" s="220" t="s">
        <v>2297</v>
      </c>
      <c r="G8103" s="100"/>
      <c r="H8103" s="224">
        <v>16</v>
      </c>
      <c r="I8103" s="219"/>
      <c r="J8103" s="219"/>
      <c r="K8103" s="219"/>
      <c r="L8103" s="219"/>
      <c r="M8103" s="219"/>
      <c r="N8103" s="219"/>
      <c r="O8103" s="61">
        <f t="shared" si="744"/>
        <v>16</v>
      </c>
      <c r="P8103" s="221" t="s">
        <v>2287</v>
      </c>
      <c r="Q8103" s="205"/>
      <c r="R8103" s="193"/>
    </row>
    <row r="8104" spans="1:18">
      <c r="A8104" s="207" t="s">
        <v>5869</v>
      </c>
      <c r="B8104" s="220" t="s">
        <v>5960</v>
      </c>
      <c r="C8104" s="222" t="s">
        <v>3444</v>
      </c>
      <c r="D8104" s="223"/>
      <c r="E8104" s="67"/>
      <c r="F8104" s="220" t="s">
        <v>2297</v>
      </c>
      <c r="G8104" s="100"/>
      <c r="H8104" s="224">
        <v>0</v>
      </c>
      <c r="I8104" s="219"/>
      <c r="J8104" s="219"/>
      <c r="K8104" s="219"/>
      <c r="L8104" s="219"/>
      <c r="M8104" s="219"/>
      <c r="N8104" s="219"/>
      <c r="O8104" s="61">
        <f t="shared" si="744"/>
        <v>0</v>
      </c>
      <c r="P8104" s="221" t="s">
        <v>2287</v>
      </c>
      <c r="Q8104" s="205"/>
      <c r="R8104" s="193"/>
    </row>
    <row r="8105" spans="1:18">
      <c r="A8105" s="207" t="s">
        <v>5869</v>
      </c>
      <c r="B8105" s="220" t="s">
        <v>5095</v>
      </c>
      <c r="C8105" s="222" t="s">
        <v>3445</v>
      </c>
      <c r="D8105" s="223"/>
      <c r="E8105" s="67"/>
      <c r="F8105" s="220" t="s">
        <v>2297</v>
      </c>
      <c r="G8105" s="100"/>
      <c r="H8105" s="224">
        <v>37</v>
      </c>
      <c r="I8105" s="219"/>
      <c r="J8105" s="219"/>
      <c r="K8105" s="219"/>
      <c r="L8105" s="219"/>
      <c r="M8105" s="219"/>
      <c r="N8105" s="219"/>
      <c r="O8105" s="61">
        <f t="shared" si="744"/>
        <v>37</v>
      </c>
      <c r="P8105" s="221" t="s">
        <v>5605</v>
      </c>
      <c r="Q8105" s="205"/>
      <c r="R8105" s="193"/>
    </row>
    <row r="8106" spans="1:18">
      <c r="A8106" s="207" t="s">
        <v>5869</v>
      </c>
      <c r="B8106" s="220" t="s">
        <v>5096</v>
      </c>
      <c r="C8106" s="222" t="s">
        <v>3446</v>
      </c>
      <c r="D8106" s="223"/>
      <c r="E8106" s="67"/>
      <c r="F8106" s="220" t="s">
        <v>2297</v>
      </c>
      <c r="G8106" s="100"/>
      <c r="H8106" s="224">
        <v>11.25</v>
      </c>
      <c r="I8106" s="219"/>
      <c r="J8106" s="219"/>
      <c r="K8106" s="219"/>
      <c r="L8106" s="219"/>
      <c r="M8106" s="219"/>
      <c r="N8106" s="219"/>
      <c r="O8106" s="61">
        <f t="shared" si="744"/>
        <v>11.25</v>
      </c>
      <c r="P8106" s="221" t="s">
        <v>5605</v>
      </c>
      <c r="Q8106" s="205"/>
      <c r="R8106" s="193"/>
    </row>
    <row r="8107" spans="1:18">
      <c r="A8107" s="207" t="s">
        <v>5869</v>
      </c>
      <c r="B8107" s="220" t="s">
        <v>5097</v>
      </c>
      <c r="C8107" s="222" t="s">
        <v>3447</v>
      </c>
      <c r="D8107" s="223"/>
      <c r="E8107" s="67"/>
      <c r="F8107" s="220" t="s">
        <v>2297</v>
      </c>
      <c r="G8107" s="100"/>
      <c r="H8107" s="224">
        <v>4.1500000000000004</v>
      </c>
      <c r="I8107" s="219"/>
      <c r="J8107" s="219"/>
      <c r="K8107" s="219"/>
      <c r="L8107" s="219"/>
      <c r="M8107" s="219"/>
      <c r="N8107" s="219"/>
      <c r="O8107" s="61">
        <f t="shared" si="744"/>
        <v>4.1500000000000004</v>
      </c>
      <c r="P8107" s="221" t="s">
        <v>5605</v>
      </c>
      <c r="Q8107" s="205"/>
      <c r="R8107" s="193"/>
    </row>
    <row r="8108" spans="1:18">
      <c r="A8108" s="207" t="s">
        <v>5869</v>
      </c>
      <c r="B8108" s="220" t="s">
        <v>5098</v>
      </c>
      <c r="C8108" s="222" t="s">
        <v>3448</v>
      </c>
      <c r="D8108" s="223"/>
      <c r="E8108" s="67"/>
      <c r="F8108" s="220" t="s">
        <v>2297</v>
      </c>
      <c r="G8108" s="100"/>
      <c r="H8108" s="224">
        <v>5.35</v>
      </c>
      <c r="I8108" s="219"/>
      <c r="J8108" s="219"/>
      <c r="K8108" s="219"/>
      <c r="L8108" s="219"/>
      <c r="M8108" s="219"/>
      <c r="N8108" s="219"/>
      <c r="O8108" s="61">
        <f t="shared" si="744"/>
        <v>5.35</v>
      </c>
      <c r="P8108" s="221" t="s">
        <v>5605</v>
      </c>
      <c r="Q8108" s="205"/>
      <c r="R8108" s="193"/>
    </row>
    <row r="8109" spans="1:18">
      <c r="A8109" s="207" t="s">
        <v>5869</v>
      </c>
      <c r="B8109" s="220" t="s">
        <v>5561</v>
      </c>
      <c r="C8109" s="222" t="s">
        <v>3449</v>
      </c>
      <c r="D8109" s="223"/>
      <c r="E8109" s="67"/>
      <c r="F8109" s="220" t="s">
        <v>2297</v>
      </c>
      <c r="G8109" s="100"/>
      <c r="H8109" s="224">
        <v>0</v>
      </c>
      <c r="I8109" s="219"/>
      <c r="J8109" s="219"/>
      <c r="K8109" s="219"/>
      <c r="L8109" s="219"/>
      <c r="M8109" s="219"/>
      <c r="N8109" s="219"/>
      <c r="O8109" s="61">
        <f t="shared" si="744"/>
        <v>0</v>
      </c>
      <c r="P8109" s="221" t="s">
        <v>2287</v>
      </c>
      <c r="Q8109" s="205"/>
      <c r="R8109" s="193"/>
    </row>
    <row r="8110" spans="1:18">
      <c r="A8110" s="207" t="s">
        <v>5869</v>
      </c>
      <c r="B8110" s="220" t="s">
        <v>5561</v>
      </c>
      <c r="C8110" s="222" t="s">
        <v>3450</v>
      </c>
      <c r="D8110" s="223"/>
      <c r="E8110" s="67"/>
      <c r="F8110" s="220" t="s">
        <v>2297</v>
      </c>
      <c r="G8110" s="100"/>
      <c r="H8110" s="224">
        <v>0</v>
      </c>
      <c r="I8110" s="219"/>
      <c r="J8110" s="219"/>
      <c r="K8110" s="219"/>
      <c r="L8110" s="219"/>
      <c r="M8110" s="219"/>
      <c r="N8110" s="219"/>
      <c r="O8110" s="61">
        <f t="shared" si="744"/>
        <v>0</v>
      </c>
      <c r="P8110" s="221" t="s">
        <v>2287</v>
      </c>
      <c r="Q8110" s="205"/>
      <c r="R8110" s="193"/>
    </row>
    <row r="8111" spans="1:18">
      <c r="A8111" s="207" t="s">
        <v>5869</v>
      </c>
      <c r="B8111" s="220" t="s">
        <v>5561</v>
      </c>
      <c r="C8111" s="222" t="s">
        <v>3451</v>
      </c>
      <c r="D8111" s="223"/>
      <c r="E8111" s="67"/>
      <c r="F8111" s="220" t="s">
        <v>2297</v>
      </c>
      <c r="G8111" s="100"/>
      <c r="H8111" s="224">
        <v>7.39</v>
      </c>
      <c r="I8111" s="219"/>
      <c r="J8111" s="219"/>
      <c r="K8111" s="219"/>
      <c r="L8111" s="219"/>
      <c r="M8111" s="219"/>
      <c r="N8111" s="219"/>
      <c r="O8111" s="61">
        <f t="shared" si="744"/>
        <v>7.39</v>
      </c>
      <c r="P8111" s="221" t="s">
        <v>2287</v>
      </c>
      <c r="Q8111" s="205"/>
      <c r="R8111" s="193"/>
    </row>
    <row r="8112" spans="1:18">
      <c r="A8112" s="207" t="s">
        <v>5869</v>
      </c>
      <c r="B8112" s="220" t="s">
        <v>5561</v>
      </c>
      <c r="C8112" s="222" t="s">
        <v>3452</v>
      </c>
      <c r="D8112" s="223"/>
      <c r="E8112" s="67"/>
      <c r="F8112" s="220" t="s">
        <v>2297</v>
      </c>
      <c r="G8112" s="100"/>
      <c r="H8112" s="224">
        <v>15.44</v>
      </c>
      <c r="I8112" s="219"/>
      <c r="J8112" s="219"/>
      <c r="K8112" s="219"/>
      <c r="L8112" s="219"/>
      <c r="M8112" s="219"/>
      <c r="N8112" s="219"/>
      <c r="O8112" s="61">
        <f t="shared" si="744"/>
        <v>15.44</v>
      </c>
      <c r="P8112" s="221" t="s">
        <v>2287</v>
      </c>
      <c r="Q8112" s="205"/>
      <c r="R8112" s="193"/>
    </row>
    <row r="8113" spans="1:18">
      <c r="A8113" s="207" t="s">
        <v>5869</v>
      </c>
      <c r="B8113" s="220" t="s">
        <v>4983</v>
      </c>
      <c r="C8113" s="222" t="s">
        <v>3453</v>
      </c>
      <c r="D8113" s="223"/>
      <c r="E8113" s="67"/>
      <c r="F8113" s="220" t="s">
        <v>2297</v>
      </c>
      <c r="G8113" s="100"/>
      <c r="H8113" s="224">
        <v>83</v>
      </c>
      <c r="I8113" s="219"/>
      <c r="J8113" s="219"/>
      <c r="K8113" s="219"/>
      <c r="L8113" s="219"/>
      <c r="M8113" s="219"/>
      <c r="N8113" s="219"/>
      <c r="O8113" s="61">
        <f t="shared" si="744"/>
        <v>83</v>
      </c>
      <c r="P8113" s="221" t="s">
        <v>2287</v>
      </c>
      <c r="Q8113" s="205"/>
      <c r="R8113" s="193"/>
    </row>
    <row r="8114" spans="1:18">
      <c r="A8114" s="207" t="s">
        <v>5869</v>
      </c>
      <c r="B8114" s="220" t="s">
        <v>5961</v>
      </c>
      <c r="C8114" s="222" t="s">
        <v>3454</v>
      </c>
      <c r="D8114" s="223"/>
      <c r="E8114" s="67"/>
      <c r="F8114" s="220" t="s">
        <v>2297</v>
      </c>
      <c r="G8114" s="100"/>
      <c r="H8114" s="224">
        <v>220</v>
      </c>
      <c r="I8114" s="219"/>
      <c r="J8114" s="219"/>
      <c r="K8114" s="219"/>
      <c r="L8114" s="219"/>
      <c r="M8114" s="219"/>
      <c r="N8114" s="219"/>
      <c r="O8114" s="61">
        <f t="shared" si="744"/>
        <v>220</v>
      </c>
      <c r="P8114" s="221" t="s">
        <v>2287</v>
      </c>
      <c r="Q8114" s="205"/>
      <c r="R8114" s="193"/>
    </row>
    <row r="8115" spans="1:18">
      <c r="A8115" s="207" t="s">
        <v>5869</v>
      </c>
      <c r="B8115" s="220" t="s">
        <v>5962</v>
      </c>
      <c r="C8115" s="222" t="s">
        <v>3455</v>
      </c>
      <c r="D8115" s="223"/>
      <c r="E8115" s="67"/>
      <c r="F8115" s="220" t="s">
        <v>2297</v>
      </c>
      <c r="G8115" s="100"/>
      <c r="H8115" s="224">
        <v>220</v>
      </c>
      <c r="I8115" s="219"/>
      <c r="J8115" s="219"/>
      <c r="K8115" s="219"/>
      <c r="L8115" s="219"/>
      <c r="M8115" s="219"/>
      <c r="N8115" s="219"/>
      <c r="O8115" s="61">
        <f t="shared" si="744"/>
        <v>220</v>
      </c>
      <c r="P8115" s="221" t="s">
        <v>2287</v>
      </c>
      <c r="Q8115" s="205"/>
      <c r="R8115" s="193"/>
    </row>
    <row r="8116" spans="1:18">
      <c r="A8116" s="207" t="s">
        <v>5869</v>
      </c>
      <c r="B8116" s="220" t="s">
        <v>5963</v>
      </c>
      <c r="C8116" s="222" t="s">
        <v>3456</v>
      </c>
      <c r="D8116" s="223"/>
      <c r="E8116" s="67"/>
      <c r="F8116" s="220" t="s">
        <v>2297</v>
      </c>
      <c r="G8116" s="100"/>
      <c r="H8116" s="224">
        <v>220</v>
      </c>
      <c r="I8116" s="219"/>
      <c r="J8116" s="219"/>
      <c r="K8116" s="219"/>
      <c r="L8116" s="219"/>
      <c r="M8116" s="219"/>
      <c r="N8116" s="219"/>
      <c r="O8116" s="61">
        <f t="shared" si="744"/>
        <v>220</v>
      </c>
      <c r="P8116" s="221" t="s">
        <v>2287</v>
      </c>
      <c r="Q8116" s="205"/>
      <c r="R8116" s="193"/>
    </row>
    <row r="8117" spans="1:18">
      <c r="A8117" s="207" t="s">
        <v>5869</v>
      </c>
      <c r="B8117" s="220" t="s">
        <v>5964</v>
      </c>
      <c r="C8117" s="222" t="s">
        <v>3457</v>
      </c>
      <c r="D8117" s="223"/>
      <c r="E8117" s="67"/>
      <c r="F8117" s="220" t="s">
        <v>2297</v>
      </c>
      <c r="G8117" s="100"/>
      <c r="H8117" s="224">
        <v>220</v>
      </c>
      <c r="I8117" s="219"/>
      <c r="J8117" s="219"/>
      <c r="K8117" s="219"/>
      <c r="L8117" s="219"/>
      <c r="M8117" s="219"/>
      <c r="N8117" s="219"/>
      <c r="O8117" s="61">
        <f t="shared" si="744"/>
        <v>220</v>
      </c>
      <c r="P8117" s="221" t="s">
        <v>2287</v>
      </c>
      <c r="Q8117" s="205"/>
      <c r="R8117" s="193"/>
    </row>
    <row r="8118" spans="1:18">
      <c r="A8118" s="207" t="s">
        <v>5869</v>
      </c>
      <c r="B8118" s="220" t="s">
        <v>5965</v>
      </c>
      <c r="C8118" s="222" t="s">
        <v>3458</v>
      </c>
      <c r="D8118" s="223"/>
      <c r="E8118" s="67"/>
      <c r="F8118" s="220" t="s">
        <v>2297</v>
      </c>
      <c r="G8118" s="100"/>
      <c r="H8118" s="224">
        <v>220</v>
      </c>
      <c r="I8118" s="219"/>
      <c r="J8118" s="219"/>
      <c r="K8118" s="219"/>
      <c r="L8118" s="219"/>
      <c r="M8118" s="219"/>
      <c r="N8118" s="219"/>
      <c r="O8118" s="61">
        <f t="shared" si="744"/>
        <v>220</v>
      </c>
      <c r="P8118" s="221" t="s">
        <v>2287</v>
      </c>
      <c r="Q8118" s="205"/>
      <c r="R8118" s="193"/>
    </row>
    <row r="8119" spans="1:18">
      <c r="A8119" s="207" t="s">
        <v>5869</v>
      </c>
      <c r="B8119" s="220" t="s">
        <v>5966</v>
      </c>
      <c r="C8119" s="222" t="s">
        <v>3459</v>
      </c>
      <c r="D8119" s="223"/>
      <c r="E8119" s="67"/>
      <c r="F8119" s="220" t="s">
        <v>2297</v>
      </c>
      <c r="G8119" s="100"/>
      <c r="H8119" s="224">
        <v>220</v>
      </c>
      <c r="I8119" s="219"/>
      <c r="J8119" s="219"/>
      <c r="K8119" s="219"/>
      <c r="L8119" s="219"/>
      <c r="M8119" s="219"/>
      <c r="N8119" s="219"/>
      <c r="O8119" s="61">
        <f t="shared" si="744"/>
        <v>220</v>
      </c>
      <c r="P8119" s="221" t="s">
        <v>2287</v>
      </c>
      <c r="Q8119" s="205"/>
      <c r="R8119" s="193"/>
    </row>
    <row r="8120" spans="1:18">
      <c r="A8120" s="207" t="s">
        <v>5869</v>
      </c>
      <c r="B8120" s="220" t="s">
        <v>5099</v>
      </c>
      <c r="C8120" s="222" t="s">
        <v>3460</v>
      </c>
      <c r="D8120" s="223"/>
      <c r="E8120" s="67"/>
      <c r="F8120" s="220" t="s">
        <v>2297</v>
      </c>
      <c r="G8120" s="100"/>
      <c r="H8120" s="224">
        <v>187.5</v>
      </c>
      <c r="I8120" s="219"/>
      <c r="J8120" s="219"/>
      <c r="K8120" s="219"/>
      <c r="L8120" s="219"/>
      <c r="M8120" s="219"/>
      <c r="N8120" s="219"/>
      <c r="O8120" s="61">
        <f t="shared" si="744"/>
        <v>187.5</v>
      </c>
      <c r="P8120" s="221" t="s">
        <v>5605</v>
      </c>
      <c r="Q8120" s="205"/>
      <c r="R8120" s="193"/>
    </row>
    <row r="8121" spans="1:18">
      <c r="A8121" s="207" t="s">
        <v>5869</v>
      </c>
      <c r="B8121" s="220" t="s">
        <v>5100</v>
      </c>
      <c r="C8121" s="222" t="s">
        <v>3461</v>
      </c>
      <c r="D8121" s="223"/>
      <c r="E8121" s="67"/>
      <c r="F8121" s="220" t="s">
        <v>2297</v>
      </c>
      <c r="G8121" s="100"/>
      <c r="H8121" s="224">
        <v>237.22</v>
      </c>
      <c r="I8121" s="219"/>
      <c r="J8121" s="219"/>
      <c r="K8121" s="219"/>
      <c r="L8121" s="219"/>
      <c r="M8121" s="219"/>
      <c r="N8121" s="219"/>
      <c r="O8121" s="61">
        <f t="shared" si="744"/>
        <v>237.22</v>
      </c>
      <c r="P8121" s="221" t="s">
        <v>5605</v>
      </c>
      <c r="Q8121" s="205"/>
      <c r="R8121" s="193"/>
    </row>
    <row r="8122" spans="1:18">
      <c r="A8122" s="207" t="s">
        <v>5869</v>
      </c>
      <c r="B8122" s="220" t="s">
        <v>5101</v>
      </c>
      <c r="C8122" s="222" t="s">
        <v>3462</v>
      </c>
      <c r="D8122" s="223"/>
      <c r="E8122" s="67"/>
      <c r="F8122" s="220" t="s">
        <v>2297</v>
      </c>
      <c r="G8122" s="100"/>
      <c r="H8122" s="224">
        <v>115</v>
      </c>
      <c r="I8122" s="219"/>
      <c r="J8122" s="219"/>
      <c r="K8122" s="219"/>
      <c r="L8122" s="219"/>
      <c r="M8122" s="219"/>
      <c r="N8122" s="219"/>
      <c r="O8122" s="61">
        <f t="shared" si="744"/>
        <v>115</v>
      </c>
      <c r="P8122" s="221" t="s">
        <v>2287</v>
      </c>
      <c r="Q8122" s="205"/>
      <c r="R8122" s="193"/>
    </row>
    <row r="8123" spans="1:18">
      <c r="A8123" s="207" t="s">
        <v>5869</v>
      </c>
      <c r="B8123" s="220" t="s">
        <v>5967</v>
      </c>
      <c r="C8123" s="222" t="s">
        <v>3463</v>
      </c>
      <c r="D8123" s="223"/>
      <c r="E8123" s="67"/>
      <c r="F8123" s="220" t="s">
        <v>2297</v>
      </c>
      <c r="G8123" s="100"/>
      <c r="H8123" s="224">
        <v>180</v>
      </c>
      <c r="I8123" s="219"/>
      <c r="J8123" s="219"/>
      <c r="K8123" s="219"/>
      <c r="L8123" s="219"/>
      <c r="M8123" s="219"/>
      <c r="N8123" s="219"/>
      <c r="O8123" s="61">
        <f t="shared" si="744"/>
        <v>180</v>
      </c>
      <c r="P8123" s="221" t="s">
        <v>2287</v>
      </c>
      <c r="Q8123" s="205"/>
      <c r="R8123" s="193"/>
    </row>
    <row r="8124" spans="1:18">
      <c r="A8124" s="207" t="s">
        <v>5869</v>
      </c>
      <c r="B8124" s="220" t="s">
        <v>5102</v>
      </c>
      <c r="C8124" s="222" t="s">
        <v>3464</v>
      </c>
      <c r="D8124" s="223"/>
      <c r="E8124" s="67"/>
      <c r="F8124" s="220" t="s">
        <v>2297</v>
      </c>
      <c r="G8124" s="100"/>
      <c r="H8124" s="224">
        <v>180</v>
      </c>
      <c r="I8124" s="219"/>
      <c r="J8124" s="219"/>
      <c r="K8124" s="219"/>
      <c r="L8124" s="219"/>
      <c r="M8124" s="219"/>
      <c r="N8124" s="219"/>
      <c r="O8124" s="61">
        <f t="shared" si="744"/>
        <v>180</v>
      </c>
      <c r="P8124" s="221" t="s">
        <v>2287</v>
      </c>
      <c r="Q8124" s="205"/>
      <c r="R8124" s="193"/>
    </row>
    <row r="8125" spans="1:18">
      <c r="A8125" s="207" t="s">
        <v>5869</v>
      </c>
      <c r="B8125" s="220" t="s">
        <v>5968</v>
      </c>
      <c r="C8125" s="222" t="s">
        <v>3465</v>
      </c>
      <c r="D8125" s="223"/>
      <c r="E8125" s="67"/>
      <c r="F8125" s="220" t="s">
        <v>2297</v>
      </c>
      <c r="G8125" s="100"/>
      <c r="H8125" s="224">
        <v>180</v>
      </c>
      <c r="I8125" s="219"/>
      <c r="J8125" s="219"/>
      <c r="K8125" s="219"/>
      <c r="L8125" s="219"/>
      <c r="M8125" s="219"/>
      <c r="N8125" s="219"/>
      <c r="O8125" s="61">
        <f t="shared" si="744"/>
        <v>180</v>
      </c>
      <c r="P8125" s="221" t="s">
        <v>2287</v>
      </c>
      <c r="Q8125" s="205"/>
      <c r="R8125" s="193"/>
    </row>
    <row r="8126" spans="1:18">
      <c r="A8126" s="207" t="s">
        <v>5869</v>
      </c>
      <c r="B8126" s="220" t="s">
        <v>5103</v>
      </c>
      <c r="C8126" s="222" t="s">
        <v>3466</v>
      </c>
      <c r="D8126" s="223"/>
      <c r="E8126" s="67"/>
      <c r="F8126" s="220" t="s">
        <v>2297</v>
      </c>
      <c r="G8126" s="100"/>
      <c r="H8126" s="224">
        <v>220</v>
      </c>
      <c r="I8126" s="219"/>
      <c r="J8126" s="219"/>
      <c r="K8126" s="219"/>
      <c r="L8126" s="219"/>
      <c r="M8126" s="219"/>
      <c r="N8126" s="219"/>
      <c r="O8126" s="61">
        <f t="shared" si="744"/>
        <v>220</v>
      </c>
      <c r="P8126" s="221" t="s">
        <v>2287</v>
      </c>
      <c r="Q8126" s="205"/>
      <c r="R8126" s="193"/>
    </row>
    <row r="8127" spans="1:18">
      <c r="A8127" s="207" t="s">
        <v>5869</v>
      </c>
      <c r="B8127" s="220" t="s">
        <v>5969</v>
      </c>
      <c r="C8127" s="222" t="s">
        <v>3467</v>
      </c>
      <c r="D8127" s="223"/>
      <c r="E8127" s="67"/>
      <c r="F8127" s="220" t="s">
        <v>2297</v>
      </c>
      <c r="G8127" s="100"/>
      <c r="H8127" s="224">
        <v>220</v>
      </c>
      <c r="I8127" s="219"/>
      <c r="J8127" s="219"/>
      <c r="K8127" s="219"/>
      <c r="L8127" s="219"/>
      <c r="M8127" s="219"/>
      <c r="N8127" s="219"/>
      <c r="O8127" s="61">
        <f t="shared" si="744"/>
        <v>220</v>
      </c>
      <c r="P8127" s="221" t="s">
        <v>2287</v>
      </c>
      <c r="Q8127" s="205"/>
      <c r="R8127" s="193"/>
    </row>
    <row r="8128" spans="1:18">
      <c r="A8128" s="207" t="s">
        <v>5869</v>
      </c>
      <c r="B8128" s="220" t="s">
        <v>5104</v>
      </c>
      <c r="C8128" s="222" t="s">
        <v>3468</v>
      </c>
      <c r="D8128" s="223"/>
      <c r="E8128" s="67"/>
      <c r="F8128" s="220" t="s">
        <v>2297</v>
      </c>
      <c r="G8128" s="100"/>
      <c r="H8128" s="224">
        <v>220</v>
      </c>
      <c r="I8128" s="219"/>
      <c r="J8128" s="219"/>
      <c r="K8128" s="219"/>
      <c r="L8128" s="219"/>
      <c r="M8128" s="219"/>
      <c r="N8128" s="219"/>
      <c r="O8128" s="61">
        <f t="shared" si="744"/>
        <v>220</v>
      </c>
      <c r="P8128" s="221" t="s">
        <v>2287</v>
      </c>
      <c r="Q8128" s="205"/>
      <c r="R8128" s="193"/>
    </row>
    <row r="8129" spans="1:18">
      <c r="A8129" s="207" t="s">
        <v>5869</v>
      </c>
      <c r="B8129" s="220" t="s">
        <v>4909</v>
      </c>
      <c r="C8129" s="222" t="s">
        <v>3469</v>
      </c>
      <c r="D8129" s="223"/>
      <c r="E8129" s="67"/>
      <c r="F8129" s="220" t="s">
        <v>2297</v>
      </c>
      <c r="G8129" s="100"/>
      <c r="H8129" s="224">
        <v>4.13</v>
      </c>
      <c r="I8129" s="219"/>
      <c r="J8129" s="219"/>
      <c r="K8129" s="219"/>
      <c r="L8129" s="219"/>
      <c r="M8129" s="219"/>
      <c r="N8129" s="219"/>
      <c r="O8129" s="61">
        <f t="shared" si="744"/>
        <v>4.13</v>
      </c>
      <c r="P8129" s="221" t="s">
        <v>5605</v>
      </c>
      <c r="Q8129" s="205"/>
      <c r="R8129" s="193"/>
    </row>
    <row r="8130" spans="1:18">
      <c r="A8130" s="207" t="s">
        <v>5869</v>
      </c>
      <c r="B8130" s="220" t="s">
        <v>5105</v>
      </c>
      <c r="C8130" s="222" t="s">
        <v>3470</v>
      </c>
      <c r="D8130" s="223"/>
      <c r="E8130" s="67"/>
      <c r="F8130" s="220" t="s">
        <v>2297</v>
      </c>
      <c r="G8130" s="100"/>
      <c r="H8130" s="224">
        <v>4.2300000000000004</v>
      </c>
      <c r="I8130" s="219"/>
      <c r="J8130" s="219"/>
      <c r="K8130" s="219"/>
      <c r="L8130" s="219"/>
      <c r="M8130" s="219"/>
      <c r="N8130" s="219"/>
      <c r="O8130" s="61">
        <f t="shared" si="744"/>
        <v>4.2300000000000004</v>
      </c>
      <c r="P8130" s="221" t="s">
        <v>5605</v>
      </c>
      <c r="Q8130" s="205"/>
      <c r="R8130" s="193"/>
    </row>
    <row r="8131" spans="1:18">
      <c r="A8131" s="207" t="s">
        <v>5869</v>
      </c>
      <c r="B8131" s="220" t="s">
        <v>5106</v>
      </c>
      <c r="C8131" s="222" t="s">
        <v>3471</v>
      </c>
      <c r="D8131" s="223"/>
      <c r="E8131" s="67"/>
      <c r="F8131" s="220" t="s">
        <v>2297</v>
      </c>
      <c r="G8131" s="100"/>
      <c r="H8131" s="224">
        <v>71</v>
      </c>
      <c r="I8131" s="219"/>
      <c r="J8131" s="219"/>
      <c r="K8131" s="219"/>
      <c r="L8131" s="219"/>
      <c r="M8131" s="219"/>
      <c r="N8131" s="219"/>
      <c r="O8131" s="61">
        <f t="shared" si="744"/>
        <v>71</v>
      </c>
      <c r="P8131" s="221" t="s">
        <v>2287</v>
      </c>
      <c r="Q8131" s="205"/>
      <c r="R8131" s="193"/>
    </row>
    <row r="8132" spans="1:18">
      <c r="A8132" s="207" t="s">
        <v>5869</v>
      </c>
      <c r="B8132" s="220" t="s">
        <v>5106</v>
      </c>
      <c r="C8132" s="222" t="s">
        <v>3472</v>
      </c>
      <c r="D8132" s="223"/>
      <c r="E8132" s="67"/>
      <c r="F8132" s="220" t="s">
        <v>2297</v>
      </c>
      <c r="G8132" s="100"/>
      <c r="H8132" s="224">
        <v>71</v>
      </c>
      <c r="I8132" s="219"/>
      <c r="J8132" s="219"/>
      <c r="K8132" s="219"/>
      <c r="L8132" s="219"/>
      <c r="M8132" s="219"/>
      <c r="N8132" s="219"/>
      <c r="O8132" s="61">
        <f t="shared" si="744"/>
        <v>71</v>
      </c>
      <c r="P8132" s="221" t="s">
        <v>2287</v>
      </c>
      <c r="Q8132" s="205"/>
      <c r="R8132" s="193"/>
    </row>
    <row r="8133" spans="1:18">
      <c r="A8133" s="207" t="s">
        <v>5869</v>
      </c>
      <c r="B8133" s="220" t="s">
        <v>5106</v>
      </c>
      <c r="C8133" s="222" t="s">
        <v>3473</v>
      </c>
      <c r="D8133" s="223"/>
      <c r="E8133" s="67"/>
      <c r="F8133" s="220" t="s">
        <v>2297</v>
      </c>
      <c r="G8133" s="100"/>
      <c r="H8133" s="224">
        <v>75</v>
      </c>
      <c r="I8133" s="219"/>
      <c r="J8133" s="219"/>
      <c r="K8133" s="219"/>
      <c r="L8133" s="219"/>
      <c r="M8133" s="219"/>
      <c r="N8133" s="219"/>
      <c r="O8133" s="61">
        <f t="shared" si="744"/>
        <v>75</v>
      </c>
      <c r="P8133" s="221" t="s">
        <v>2287</v>
      </c>
      <c r="Q8133" s="205"/>
      <c r="R8133" s="193"/>
    </row>
    <row r="8134" spans="1:18">
      <c r="A8134" s="207" t="s">
        <v>5869</v>
      </c>
      <c r="B8134" s="220" t="s">
        <v>5106</v>
      </c>
      <c r="C8134" s="222" t="s">
        <v>3474</v>
      </c>
      <c r="D8134" s="223"/>
      <c r="E8134" s="67"/>
      <c r="F8134" s="220" t="s">
        <v>2297</v>
      </c>
      <c r="G8134" s="100"/>
      <c r="H8134" s="224">
        <v>5</v>
      </c>
      <c r="I8134" s="219"/>
      <c r="J8134" s="219"/>
      <c r="K8134" s="219"/>
      <c r="L8134" s="219"/>
      <c r="M8134" s="219"/>
      <c r="N8134" s="219"/>
      <c r="O8134" s="61">
        <f t="shared" si="744"/>
        <v>5</v>
      </c>
      <c r="P8134" s="221" t="s">
        <v>2287</v>
      </c>
      <c r="Q8134" s="205"/>
      <c r="R8134" s="193"/>
    </row>
    <row r="8135" spans="1:18">
      <c r="A8135" s="207" t="s">
        <v>5869</v>
      </c>
      <c r="B8135" s="220" t="s">
        <v>5561</v>
      </c>
      <c r="C8135" s="222" t="s">
        <v>3475</v>
      </c>
      <c r="D8135" s="223"/>
      <c r="E8135" s="67"/>
      <c r="F8135" s="220" t="s">
        <v>2297</v>
      </c>
      <c r="G8135" s="100"/>
      <c r="H8135" s="224">
        <v>80</v>
      </c>
      <c r="I8135" s="219"/>
      <c r="J8135" s="219"/>
      <c r="K8135" s="219"/>
      <c r="L8135" s="219"/>
      <c r="M8135" s="219"/>
      <c r="N8135" s="219"/>
      <c r="O8135" s="61">
        <f t="shared" si="744"/>
        <v>80</v>
      </c>
      <c r="P8135" s="221" t="s">
        <v>2287</v>
      </c>
      <c r="Q8135" s="205"/>
      <c r="R8135" s="193"/>
    </row>
    <row r="8136" spans="1:18">
      <c r="A8136" s="207" t="s">
        <v>5869</v>
      </c>
      <c r="B8136" s="220" t="s">
        <v>5970</v>
      </c>
      <c r="C8136" s="222" t="s">
        <v>3476</v>
      </c>
      <c r="D8136" s="223"/>
      <c r="E8136" s="67"/>
      <c r="F8136" s="220" t="s">
        <v>2297</v>
      </c>
      <c r="G8136" s="100"/>
      <c r="H8136" s="224">
        <v>101.85</v>
      </c>
      <c r="I8136" s="219"/>
      <c r="J8136" s="219"/>
      <c r="K8136" s="219"/>
      <c r="L8136" s="219"/>
      <c r="M8136" s="219"/>
      <c r="N8136" s="219"/>
      <c r="O8136" s="61">
        <f t="shared" si="744"/>
        <v>101.85</v>
      </c>
      <c r="P8136" s="221" t="s">
        <v>2287</v>
      </c>
      <c r="Q8136" s="205"/>
      <c r="R8136" s="193"/>
    </row>
    <row r="8137" spans="1:18">
      <c r="A8137" s="207" t="s">
        <v>5869</v>
      </c>
      <c r="B8137" s="220" t="s">
        <v>5971</v>
      </c>
      <c r="C8137" s="222" t="s">
        <v>3477</v>
      </c>
      <c r="D8137" s="223"/>
      <c r="E8137" s="67"/>
      <c r="F8137" s="220" t="s">
        <v>2297</v>
      </c>
      <c r="G8137" s="100"/>
      <c r="H8137" s="224">
        <v>81.87</v>
      </c>
      <c r="I8137" s="219"/>
      <c r="J8137" s="219"/>
      <c r="K8137" s="219"/>
      <c r="L8137" s="219"/>
      <c r="M8137" s="219"/>
      <c r="N8137" s="219"/>
      <c r="O8137" s="61">
        <f t="shared" si="744"/>
        <v>81.87</v>
      </c>
      <c r="P8137" s="221" t="s">
        <v>2287</v>
      </c>
      <c r="Q8137" s="205"/>
      <c r="R8137" s="193"/>
    </row>
    <row r="8138" spans="1:18">
      <c r="A8138" s="207" t="s">
        <v>5869</v>
      </c>
      <c r="B8138" s="220" t="s">
        <v>5972</v>
      </c>
      <c r="C8138" s="222" t="s">
        <v>3478</v>
      </c>
      <c r="D8138" s="223"/>
      <c r="E8138" s="67"/>
      <c r="F8138" s="220" t="s">
        <v>2297</v>
      </c>
      <c r="G8138" s="100"/>
      <c r="H8138" s="224">
        <v>81.87</v>
      </c>
      <c r="I8138" s="219"/>
      <c r="J8138" s="219"/>
      <c r="K8138" s="219"/>
      <c r="L8138" s="219"/>
      <c r="M8138" s="219"/>
      <c r="N8138" s="219"/>
      <c r="O8138" s="61">
        <f t="shared" si="744"/>
        <v>81.87</v>
      </c>
      <c r="P8138" s="221" t="s">
        <v>2287</v>
      </c>
      <c r="Q8138" s="205"/>
      <c r="R8138" s="193"/>
    </row>
    <row r="8139" spans="1:18">
      <c r="A8139" s="207" t="s">
        <v>5869</v>
      </c>
      <c r="B8139" s="220" t="s">
        <v>5973</v>
      </c>
      <c r="C8139" s="222" t="s">
        <v>3479</v>
      </c>
      <c r="D8139" s="223"/>
      <c r="E8139" s="67"/>
      <c r="F8139" s="220" t="s">
        <v>2297</v>
      </c>
      <c r="G8139" s="100"/>
      <c r="H8139" s="224">
        <v>81.87</v>
      </c>
      <c r="I8139" s="219"/>
      <c r="J8139" s="219"/>
      <c r="K8139" s="219"/>
      <c r="L8139" s="219"/>
      <c r="M8139" s="219"/>
      <c r="N8139" s="219"/>
      <c r="O8139" s="61">
        <f t="shared" si="744"/>
        <v>81.87</v>
      </c>
      <c r="P8139" s="221" t="s">
        <v>2287</v>
      </c>
      <c r="Q8139" s="205"/>
      <c r="R8139" s="193"/>
    </row>
    <row r="8140" spans="1:18">
      <c r="A8140" s="207" t="s">
        <v>5869</v>
      </c>
      <c r="B8140" s="220" t="s">
        <v>5974</v>
      </c>
      <c r="C8140" s="222" t="s">
        <v>3480</v>
      </c>
      <c r="D8140" s="223"/>
      <c r="E8140" s="67"/>
      <c r="F8140" s="220" t="s">
        <v>2297</v>
      </c>
      <c r="G8140" s="100"/>
      <c r="H8140" s="224">
        <v>81.87</v>
      </c>
      <c r="I8140" s="219"/>
      <c r="J8140" s="219"/>
      <c r="K8140" s="219"/>
      <c r="L8140" s="219"/>
      <c r="M8140" s="219"/>
      <c r="N8140" s="219"/>
      <c r="O8140" s="61">
        <f t="shared" si="744"/>
        <v>81.87</v>
      </c>
      <c r="P8140" s="221" t="s">
        <v>2287</v>
      </c>
      <c r="Q8140" s="205"/>
      <c r="R8140" s="193"/>
    </row>
    <row r="8141" spans="1:18">
      <c r="A8141" s="207" t="s">
        <v>5869</v>
      </c>
      <c r="B8141" s="220" t="s">
        <v>5561</v>
      </c>
      <c r="C8141" s="222" t="s">
        <v>3481</v>
      </c>
      <c r="D8141" s="223"/>
      <c r="E8141" s="67"/>
      <c r="F8141" s="220" t="s">
        <v>2297</v>
      </c>
      <c r="G8141" s="100"/>
      <c r="H8141" s="224">
        <v>295</v>
      </c>
      <c r="I8141" s="219"/>
      <c r="J8141" s="219"/>
      <c r="K8141" s="219"/>
      <c r="L8141" s="219"/>
      <c r="M8141" s="219"/>
      <c r="N8141" s="219"/>
      <c r="O8141" s="61">
        <f t="shared" si="744"/>
        <v>295</v>
      </c>
      <c r="P8141" s="221" t="s">
        <v>2287</v>
      </c>
      <c r="Q8141" s="205"/>
      <c r="R8141" s="193"/>
    </row>
    <row r="8142" spans="1:18">
      <c r="A8142" s="207" t="s">
        <v>5869</v>
      </c>
      <c r="B8142" s="220" t="s">
        <v>5107</v>
      </c>
      <c r="C8142" s="222" t="s">
        <v>3482</v>
      </c>
      <c r="D8142" s="223"/>
      <c r="E8142" s="67"/>
      <c r="F8142" s="220" t="s">
        <v>2297</v>
      </c>
      <c r="G8142" s="100"/>
      <c r="H8142" s="224">
        <v>420</v>
      </c>
      <c r="I8142" s="219"/>
      <c r="J8142" s="219"/>
      <c r="K8142" s="219"/>
      <c r="L8142" s="219"/>
      <c r="M8142" s="219"/>
      <c r="N8142" s="219"/>
      <c r="O8142" s="61">
        <f t="shared" si="744"/>
        <v>420</v>
      </c>
      <c r="P8142" s="221" t="s">
        <v>5605</v>
      </c>
      <c r="Q8142" s="205"/>
      <c r="R8142" s="193"/>
    </row>
    <row r="8143" spans="1:18">
      <c r="A8143" s="207" t="s">
        <v>5869</v>
      </c>
      <c r="B8143" s="220" t="s">
        <v>5108</v>
      </c>
      <c r="C8143" s="222" t="s">
        <v>3483</v>
      </c>
      <c r="D8143" s="223"/>
      <c r="E8143" s="67"/>
      <c r="F8143" s="220" t="s">
        <v>2297</v>
      </c>
      <c r="G8143" s="100"/>
      <c r="H8143" s="224">
        <v>206.25</v>
      </c>
      <c r="I8143" s="219"/>
      <c r="J8143" s="219"/>
      <c r="K8143" s="219"/>
      <c r="L8143" s="219"/>
      <c r="M8143" s="219"/>
      <c r="N8143" s="219"/>
      <c r="O8143" s="61">
        <f t="shared" si="744"/>
        <v>206.25</v>
      </c>
      <c r="P8143" s="221" t="s">
        <v>5605</v>
      </c>
      <c r="Q8143" s="205"/>
      <c r="R8143" s="193"/>
    </row>
    <row r="8144" spans="1:18">
      <c r="A8144" s="207" t="s">
        <v>5869</v>
      </c>
      <c r="B8144" s="220" t="s">
        <v>5975</v>
      </c>
      <c r="C8144" s="222" t="s">
        <v>3484</v>
      </c>
      <c r="D8144" s="223"/>
      <c r="E8144" s="67"/>
      <c r="F8144" s="220" t="s">
        <v>2297</v>
      </c>
      <c r="G8144" s="100"/>
      <c r="H8144" s="224">
        <v>140</v>
      </c>
      <c r="I8144" s="219"/>
      <c r="J8144" s="219"/>
      <c r="K8144" s="219"/>
      <c r="L8144" s="219"/>
      <c r="M8144" s="219"/>
      <c r="N8144" s="219"/>
      <c r="O8144" s="61">
        <f t="shared" si="744"/>
        <v>140</v>
      </c>
      <c r="P8144" s="221" t="s">
        <v>2287</v>
      </c>
      <c r="Q8144" s="205"/>
      <c r="R8144" s="193"/>
    </row>
    <row r="8145" spans="1:18">
      <c r="A8145" s="207" t="s">
        <v>5869</v>
      </c>
      <c r="B8145" s="220" t="s">
        <v>5109</v>
      </c>
      <c r="C8145" s="222" t="s">
        <v>3485</v>
      </c>
      <c r="D8145" s="223"/>
      <c r="E8145" s="67"/>
      <c r="F8145" s="220" t="s">
        <v>2297</v>
      </c>
      <c r="G8145" s="100"/>
      <c r="H8145" s="224">
        <v>316.25</v>
      </c>
      <c r="I8145" s="219"/>
      <c r="J8145" s="219"/>
      <c r="K8145" s="219"/>
      <c r="L8145" s="219"/>
      <c r="M8145" s="219"/>
      <c r="N8145" s="219"/>
      <c r="O8145" s="61">
        <f t="shared" si="744"/>
        <v>316.25</v>
      </c>
      <c r="P8145" s="221" t="s">
        <v>5605</v>
      </c>
      <c r="Q8145" s="205"/>
      <c r="R8145" s="193"/>
    </row>
    <row r="8146" spans="1:18">
      <c r="A8146" s="207" t="s">
        <v>5869</v>
      </c>
      <c r="B8146" s="220" t="s">
        <v>5110</v>
      </c>
      <c r="C8146" s="222" t="s">
        <v>3486</v>
      </c>
      <c r="D8146" s="223"/>
      <c r="E8146" s="67"/>
      <c r="F8146" s="220" t="s">
        <v>2297</v>
      </c>
      <c r="G8146" s="100"/>
      <c r="H8146" s="224">
        <v>336</v>
      </c>
      <c r="I8146" s="219"/>
      <c r="J8146" s="219"/>
      <c r="K8146" s="219"/>
      <c r="L8146" s="219"/>
      <c r="M8146" s="219"/>
      <c r="N8146" s="219"/>
      <c r="O8146" s="61">
        <f t="shared" si="744"/>
        <v>336</v>
      </c>
      <c r="P8146" s="221" t="s">
        <v>5605</v>
      </c>
      <c r="Q8146" s="205"/>
      <c r="R8146" s="193"/>
    </row>
    <row r="8147" spans="1:18">
      <c r="A8147" s="207" t="s">
        <v>5869</v>
      </c>
      <c r="B8147" s="220" t="s">
        <v>5976</v>
      </c>
      <c r="C8147" s="222" t="s">
        <v>3487</v>
      </c>
      <c r="D8147" s="223"/>
      <c r="E8147" s="67"/>
      <c r="F8147" s="220" t="s">
        <v>2297</v>
      </c>
      <c r="G8147" s="100"/>
      <c r="H8147" s="224">
        <v>145</v>
      </c>
      <c r="I8147" s="219"/>
      <c r="J8147" s="219"/>
      <c r="K8147" s="219"/>
      <c r="L8147" s="219"/>
      <c r="M8147" s="219"/>
      <c r="N8147" s="219"/>
      <c r="O8147" s="61">
        <f t="shared" si="744"/>
        <v>145</v>
      </c>
      <c r="P8147" s="221" t="s">
        <v>2287</v>
      </c>
      <c r="Q8147" s="205"/>
      <c r="R8147" s="193"/>
    </row>
    <row r="8148" spans="1:18">
      <c r="A8148" s="207" t="s">
        <v>5869</v>
      </c>
      <c r="B8148" s="220" t="s">
        <v>5111</v>
      </c>
      <c r="C8148" s="222" t="s">
        <v>3488</v>
      </c>
      <c r="D8148" s="223"/>
      <c r="E8148" s="67"/>
      <c r="F8148" s="220" t="s">
        <v>2297</v>
      </c>
      <c r="G8148" s="100"/>
      <c r="H8148" s="224">
        <v>145</v>
      </c>
      <c r="I8148" s="219"/>
      <c r="J8148" s="219"/>
      <c r="K8148" s="219"/>
      <c r="L8148" s="219"/>
      <c r="M8148" s="219"/>
      <c r="N8148" s="219"/>
      <c r="O8148" s="61">
        <f t="shared" si="744"/>
        <v>145</v>
      </c>
      <c r="P8148" s="221" t="s">
        <v>2287</v>
      </c>
      <c r="Q8148" s="205"/>
      <c r="R8148" s="193"/>
    </row>
    <row r="8149" spans="1:18">
      <c r="A8149" s="207" t="s">
        <v>5869</v>
      </c>
      <c r="B8149" s="220" t="s">
        <v>5112</v>
      </c>
      <c r="C8149" s="222" t="s">
        <v>3489</v>
      </c>
      <c r="D8149" s="223"/>
      <c r="E8149" s="67"/>
      <c r="F8149" s="220" t="s">
        <v>2297</v>
      </c>
      <c r="G8149" s="100"/>
      <c r="H8149" s="224">
        <v>247.5</v>
      </c>
      <c r="I8149" s="219"/>
      <c r="J8149" s="219"/>
      <c r="K8149" s="219"/>
      <c r="L8149" s="219"/>
      <c r="M8149" s="219"/>
      <c r="N8149" s="219"/>
      <c r="O8149" s="61">
        <f t="shared" si="744"/>
        <v>247.5</v>
      </c>
      <c r="P8149" s="221" t="s">
        <v>5605</v>
      </c>
      <c r="Q8149" s="205"/>
      <c r="R8149" s="193"/>
    </row>
    <row r="8150" spans="1:18">
      <c r="A8150" s="207" t="s">
        <v>5869</v>
      </c>
      <c r="B8150" s="220" t="s">
        <v>5113</v>
      </c>
      <c r="C8150" s="222" t="s">
        <v>3490</v>
      </c>
      <c r="D8150" s="223"/>
      <c r="E8150" s="67"/>
      <c r="F8150" s="220" t="s">
        <v>2297</v>
      </c>
      <c r="G8150" s="100"/>
      <c r="H8150" s="224">
        <v>247.5</v>
      </c>
      <c r="I8150" s="219"/>
      <c r="J8150" s="219"/>
      <c r="K8150" s="219"/>
      <c r="L8150" s="219"/>
      <c r="M8150" s="219"/>
      <c r="N8150" s="219"/>
      <c r="O8150" s="61">
        <f t="shared" si="744"/>
        <v>247.5</v>
      </c>
      <c r="P8150" s="221" t="s">
        <v>5605</v>
      </c>
      <c r="Q8150" s="205"/>
      <c r="R8150" s="193"/>
    </row>
    <row r="8151" spans="1:18">
      <c r="A8151" s="207" t="s">
        <v>5869</v>
      </c>
      <c r="B8151" s="220" t="s">
        <v>5114</v>
      </c>
      <c r="C8151" s="222" t="s">
        <v>3491</v>
      </c>
      <c r="D8151" s="223"/>
      <c r="E8151" s="67"/>
      <c r="F8151" s="220" t="s">
        <v>2297</v>
      </c>
      <c r="G8151" s="100"/>
      <c r="H8151" s="224">
        <v>247.5</v>
      </c>
      <c r="I8151" s="219"/>
      <c r="J8151" s="219"/>
      <c r="K8151" s="219"/>
      <c r="L8151" s="219"/>
      <c r="M8151" s="219"/>
      <c r="N8151" s="219"/>
      <c r="O8151" s="61">
        <f t="shared" si="744"/>
        <v>247.5</v>
      </c>
      <c r="P8151" s="221" t="s">
        <v>5605</v>
      </c>
      <c r="Q8151" s="205"/>
      <c r="R8151" s="193"/>
    </row>
    <row r="8152" spans="1:18">
      <c r="A8152" s="207" t="s">
        <v>5869</v>
      </c>
      <c r="B8152" s="220" t="s">
        <v>5115</v>
      </c>
      <c r="C8152" s="222" t="s">
        <v>3492</v>
      </c>
      <c r="D8152" s="223"/>
      <c r="E8152" s="67"/>
      <c r="F8152" s="220" t="s">
        <v>2297</v>
      </c>
      <c r="G8152" s="100"/>
      <c r="H8152" s="224">
        <v>151.27000000000001</v>
      </c>
      <c r="I8152" s="219"/>
      <c r="J8152" s="219"/>
      <c r="K8152" s="219"/>
      <c r="L8152" s="219"/>
      <c r="M8152" s="219"/>
      <c r="N8152" s="219"/>
      <c r="O8152" s="61">
        <f t="shared" si="744"/>
        <v>151.27000000000001</v>
      </c>
      <c r="P8152" s="221" t="s">
        <v>2287</v>
      </c>
      <c r="Q8152" s="205"/>
      <c r="R8152" s="193"/>
    </row>
    <row r="8153" spans="1:18">
      <c r="A8153" s="207" t="s">
        <v>5869</v>
      </c>
      <c r="B8153" s="220" t="s">
        <v>5977</v>
      </c>
      <c r="C8153" s="222" t="s">
        <v>3493</v>
      </c>
      <c r="D8153" s="223"/>
      <c r="E8153" s="67"/>
      <c r="F8153" s="220" t="s">
        <v>2297</v>
      </c>
      <c r="G8153" s="100"/>
      <c r="H8153" s="224">
        <v>145</v>
      </c>
      <c r="I8153" s="219"/>
      <c r="J8153" s="219"/>
      <c r="K8153" s="219"/>
      <c r="L8153" s="219"/>
      <c r="M8153" s="219"/>
      <c r="N8153" s="219"/>
      <c r="O8153" s="61">
        <f t="shared" si="744"/>
        <v>145</v>
      </c>
      <c r="P8153" s="221" t="s">
        <v>2287</v>
      </c>
      <c r="Q8153" s="205"/>
      <c r="R8153" s="193"/>
    </row>
    <row r="8154" spans="1:18">
      <c r="A8154" s="207" t="s">
        <v>5869</v>
      </c>
      <c r="B8154" s="220" t="s">
        <v>5116</v>
      </c>
      <c r="C8154" s="222" t="s">
        <v>2530</v>
      </c>
      <c r="D8154" s="223"/>
      <c r="E8154" s="67"/>
      <c r="F8154" s="220" t="s">
        <v>2297</v>
      </c>
      <c r="G8154" s="100"/>
      <c r="H8154" s="224">
        <v>141</v>
      </c>
      <c r="I8154" s="219"/>
      <c r="J8154" s="219"/>
      <c r="K8154" s="219"/>
      <c r="L8154" s="219"/>
      <c r="M8154" s="219"/>
      <c r="N8154" s="219"/>
      <c r="O8154" s="61">
        <f t="shared" ref="O8154:O8217" si="745">+H8154</f>
        <v>141</v>
      </c>
      <c r="P8154" s="221" t="s">
        <v>2287</v>
      </c>
      <c r="Q8154" s="205"/>
      <c r="R8154" s="193"/>
    </row>
    <row r="8155" spans="1:18">
      <c r="A8155" s="207" t="s">
        <v>5869</v>
      </c>
      <c r="B8155" s="220" t="s">
        <v>5978</v>
      </c>
      <c r="C8155" s="222" t="s">
        <v>2531</v>
      </c>
      <c r="D8155" s="223"/>
      <c r="E8155" s="67"/>
      <c r="F8155" s="220" t="s">
        <v>2297</v>
      </c>
      <c r="G8155" s="100"/>
      <c r="H8155" s="224">
        <v>125</v>
      </c>
      <c r="I8155" s="219"/>
      <c r="J8155" s="219"/>
      <c r="K8155" s="219"/>
      <c r="L8155" s="219"/>
      <c r="M8155" s="219"/>
      <c r="N8155" s="219"/>
      <c r="O8155" s="61">
        <f t="shared" si="745"/>
        <v>125</v>
      </c>
      <c r="P8155" s="221" t="s">
        <v>2287</v>
      </c>
      <c r="Q8155" s="205"/>
      <c r="R8155" s="193"/>
    </row>
    <row r="8156" spans="1:18">
      <c r="A8156" s="207" t="s">
        <v>5869</v>
      </c>
      <c r="B8156" s="220" t="s">
        <v>5979</v>
      </c>
      <c r="C8156" s="222" t="s">
        <v>2532</v>
      </c>
      <c r="D8156" s="223"/>
      <c r="E8156" s="67"/>
      <c r="F8156" s="220" t="s">
        <v>2297</v>
      </c>
      <c r="G8156" s="100"/>
      <c r="H8156" s="224">
        <v>125</v>
      </c>
      <c r="I8156" s="219"/>
      <c r="J8156" s="219"/>
      <c r="K8156" s="219"/>
      <c r="L8156" s="219"/>
      <c r="M8156" s="219"/>
      <c r="N8156" s="219"/>
      <c r="O8156" s="61">
        <f t="shared" si="745"/>
        <v>125</v>
      </c>
      <c r="P8156" s="221" t="s">
        <v>2287</v>
      </c>
      <c r="Q8156" s="205"/>
      <c r="R8156" s="193"/>
    </row>
    <row r="8157" spans="1:18">
      <c r="A8157" s="207" t="s">
        <v>5869</v>
      </c>
      <c r="B8157" s="220" t="s">
        <v>5117</v>
      </c>
      <c r="C8157" s="222" t="s">
        <v>2533</v>
      </c>
      <c r="D8157" s="223"/>
      <c r="E8157" s="67"/>
      <c r="F8157" s="220" t="s">
        <v>2297</v>
      </c>
      <c r="G8157" s="100"/>
      <c r="H8157" s="224">
        <v>145</v>
      </c>
      <c r="I8157" s="219"/>
      <c r="J8157" s="219"/>
      <c r="K8157" s="219"/>
      <c r="L8157" s="219"/>
      <c r="M8157" s="219"/>
      <c r="N8157" s="219"/>
      <c r="O8157" s="61">
        <f t="shared" si="745"/>
        <v>145</v>
      </c>
      <c r="P8157" s="221" t="s">
        <v>2287</v>
      </c>
      <c r="Q8157" s="205"/>
      <c r="R8157" s="193"/>
    </row>
    <row r="8158" spans="1:18">
      <c r="A8158" s="207" t="s">
        <v>5869</v>
      </c>
      <c r="B8158" s="220" t="s">
        <v>5118</v>
      </c>
      <c r="C8158" s="222" t="s">
        <v>2534</v>
      </c>
      <c r="D8158" s="223"/>
      <c r="E8158" s="67"/>
      <c r="F8158" s="220" t="s">
        <v>2297</v>
      </c>
      <c r="G8158" s="100"/>
      <c r="H8158" s="224">
        <v>247.5</v>
      </c>
      <c r="I8158" s="219"/>
      <c r="J8158" s="219"/>
      <c r="K8158" s="219"/>
      <c r="L8158" s="219"/>
      <c r="M8158" s="219"/>
      <c r="N8158" s="219"/>
      <c r="O8158" s="61">
        <f t="shared" si="745"/>
        <v>247.5</v>
      </c>
      <c r="P8158" s="221" t="s">
        <v>5605</v>
      </c>
      <c r="Q8158" s="205"/>
      <c r="R8158" s="193"/>
    </row>
    <row r="8159" spans="1:18">
      <c r="A8159" s="207" t="s">
        <v>5869</v>
      </c>
      <c r="B8159" s="220" t="s">
        <v>5119</v>
      </c>
      <c r="C8159" s="222" t="s">
        <v>2535</v>
      </c>
      <c r="D8159" s="223"/>
      <c r="E8159" s="67"/>
      <c r="F8159" s="220" t="s">
        <v>2297</v>
      </c>
      <c r="G8159" s="100"/>
      <c r="H8159" s="224">
        <v>247.5</v>
      </c>
      <c r="I8159" s="219"/>
      <c r="J8159" s="219"/>
      <c r="K8159" s="219"/>
      <c r="L8159" s="219"/>
      <c r="M8159" s="219"/>
      <c r="N8159" s="219"/>
      <c r="O8159" s="61">
        <f t="shared" si="745"/>
        <v>247.5</v>
      </c>
      <c r="P8159" s="221" t="s">
        <v>5605</v>
      </c>
      <c r="Q8159" s="205"/>
      <c r="R8159" s="193"/>
    </row>
    <row r="8160" spans="1:18">
      <c r="A8160" s="207" t="s">
        <v>5869</v>
      </c>
      <c r="B8160" s="220" t="s">
        <v>5120</v>
      </c>
      <c r="C8160" s="222" t="s">
        <v>2536</v>
      </c>
      <c r="D8160" s="223"/>
      <c r="E8160" s="67"/>
      <c r="F8160" s="220" t="s">
        <v>2297</v>
      </c>
      <c r="G8160" s="100"/>
      <c r="H8160" s="224">
        <v>253.31</v>
      </c>
      <c r="I8160" s="219"/>
      <c r="J8160" s="219"/>
      <c r="K8160" s="219"/>
      <c r="L8160" s="219"/>
      <c r="M8160" s="219"/>
      <c r="N8160" s="219"/>
      <c r="O8160" s="61">
        <f t="shared" si="745"/>
        <v>253.31</v>
      </c>
      <c r="P8160" s="221" t="s">
        <v>5605</v>
      </c>
      <c r="Q8160" s="205"/>
      <c r="R8160" s="193"/>
    </row>
    <row r="8161" spans="1:18">
      <c r="A8161" s="207" t="s">
        <v>5869</v>
      </c>
      <c r="B8161" s="220" t="s">
        <v>5980</v>
      </c>
      <c r="C8161" s="222" t="s">
        <v>2537</v>
      </c>
      <c r="D8161" s="223"/>
      <c r="E8161" s="67"/>
      <c r="F8161" s="220" t="s">
        <v>2297</v>
      </c>
      <c r="G8161" s="100"/>
      <c r="H8161" s="224">
        <v>154</v>
      </c>
      <c r="I8161" s="219"/>
      <c r="J8161" s="219"/>
      <c r="K8161" s="219"/>
      <c r="L8161" s="219"/>
      <c r="M8161" s="219"/>
      <c r="N8161" s="219"/>
      <c r="O8161" s="61">
        <f t="shared" si="745"/>
        <v>154</v>
      </c>
      <c r="P8161" s="221" t="s">
        <v>2287</v>
      </c>
      <c r="Q8161" s="205"/>
      <c r="R8161" s="193"/>
    </row>
    <row r="8162" spans="1:18">
      <c r="A8162" s="207" t="s">
        <v>5869</v>
      </c>
      <c r="B8162" s="220" t="s">
        <v>5981</v>
      </c>
      <c r="C8162" s="222" t="s">
        <v>2538</v>
      </c>
      <c r="D8162" s="223"/>
      <c r="E8162" s="67"/>
      <c r="F8162" s="220" t="s">
        <v>2297</v>
      </c>
      <c r="G8162" s="100"/>
      <c r="H8162" s="224">
        <v>145</v>
      </c>
      <c r="I8162" s="219"/>
      <c r="J8162" s="219"/>
      <c r="K8162" s="219"/>
      <c r="L8162" s="219"/>
      <c r="M8162" s="219"/>
      <c r="N8162" s="219"/>
      <c r="O8162" s="61">
        <f t="shared" si="745"/>
        <v>145</v>
      </c>
      <c r="P8162" s="221" t="s">
        <v>2287</v>
      </c>
      <c r="Q8162" s="205"/>
      <c r="R8162" s="193"/>
    </row>
    <row r="8163" spans="1:18">
      <c r="A8163" s="207" t="s">
        <v>5869</v>
      </c>
      <c r="B8163" s="220" t="s">
        <v>5121</v>
      </c>
      <c r="C8163" s="222" t="s">
        <v>2539</v>
      </c>
      <c r="D8163" s="223"/>
      <c r="E8163" s="67"/>
      <c r="F8163" s="220" t="s">
        <v>2297</v>
      </c>
      <c r="G8163" s="100"/>
      <c r="H8163" s="224">
        <v>253.31</v>
      </c>
      <c r="I8163" s="219"/>
      <c r="J8163" s="219"/>
      <c r="K8163" s="219"/>
      <c r="L8163" s="219"/>
      <c r="M8163" s="219"/>
      <c r="N8163" s="219"/>
      <c r="O8163" s="61">
        <f t="shared" si="745"/>
        <v>253.31</v>
      </c>
      <c r="P8163" s="221" t="s">
        <v>5605</v>
      </c>
      <c r="Q8163" s="205"/>
      <c r="R8163" s="193"/>
    </row>
    <row r="8164" spans="1:18">
      <c r="A8164" s="207" t="s">
        <v>5869</v>
      </c>
      <c r="B8164" s="220" t="s">
        <v>5122</v>
      </c>
      <c r="C8164" s="222" t="s">
        <v>2540</v>
      </c>
      <c r="D8164" s="223"/>
      <c r="E8164" s="67"/>
      <c r="F8164" s="220" t="s">
        <v>2297</v>
      </c>
      <c r="G8164" s="100"/>
      <c r="H8164" s="224">
        <v>225</v>
      </c>
      <c r="I8164" s="219"/>
      <c r="J8164" s="219"/>
      <c r="K8164" s="219"/>
      <c r="L8164" s="219"/>
      <c r="M8164" s="219"/>
      <c r="N8164" s="219"/>
      <c r="O8164" s="61">
        <f t="shared" si="745"/>
        <v>225</v>
      </c>
      <c r="P8164" s="221" t="s">
        <v>5605</v>
      </c>
      <c r="Q8164" s="205"/>
      <c r="R8164" s="193"/>
    </row>
    <row r="8165" spans="1:18">
      <c r="A8165" s="207" t="s">
        <v>5869</v>
      </c>
      <c r="B8165" s="220" t="s">
        <v>5123</v>
      </c>
      <c r="C8165" s="222" t="s">
        <v>2541</v>
      </c>
      <c r="D8165" s="223"/>
      <c r="E8165" s="67"/>
      <c r="F8165" s="220" t="s">
        <v>2297</v>
      </c>
      <c r="G8165" s="100"/>
      <c r="H8165" s="224">
        <v>225</v>
      </c>
      <c r="I8165" s="219"/>
      <c r="J8165" s="219"/>
      <c r="K8165" s="219"/>
      <c r="L8165" s="219"/>
      <c r="M8165" s="219"/>
      <c r="N8165" s="219"/>
      <c r="O8165" s="61">
        <f t="shared" si="745"/>
        <v>225</v>
      </c>
      <c r="P8165" s="221" t="s">
        <v>5605</v>
      </c>
      <c r="Q8165" s="205"/>
      <c r="R8165" s="193"/>
    </row>
    <row r="8166" spans="1:18">
      <c r="A8166" s="207" t="s">
        <v>5869</v>
      </c>
      <c r="B8166" s="220" t="s">
        <v>5124</v>
      </c>
      <c r="C8166" s="222" t="s">
        <v>1118</v>
      </c>
      <c r="D8166" s="223"/>
      <c r="E8166" s="67"/>
      <c r="F8166" s="220" t="s">
        <v>2297</v>
      </c>
      <c r="G8166" s="100"/>
      <c r="H8166" s="224">
        <v>292.5</v>
      </c>
      <c r="I8166" s="219"/>
      <c r="J8166" s="219"/>
      <c r="K8166" s="219"/>
      <c r="L8166" s="219"/>
      <c r="M8166" s="219"/>
      <c r="N8166" s="219"/>
      <c r="O8166" s="61">
        <f t="shared" si="745"/>
        <v>292.5</v>
      </c>
      <c r="P8166" s="221" t="s">
        <v>5605</v>
      </c>
      <c r="Q8166" s="205"/>
      <c r="R8166" s="193"/>
    </row>
    <row r="8167" spans="1:18">
      <c r="A8167" s="207" t="s">
        <v>5869</v>
      </c>
      <c r="B8167" s="220" t="s">
        <v>5125</v>
      </c>
      <c r="C8167" s="222" t="s">
        <v>1119</v>
      </c>
      <c r="D8167" s="223"/>
      <c r="E8167" s="67"/>
      <c r="F8167" s="220" t="s">
        <v>2297</v>
      </c>
      <c r="G8167" s="100"/>
      <c r="H8167" s="224">
        <v>360</v>
      </c>
      <c r="I8167" s="219"/>
      <c r="J8167" s="219"/>
      <c r="K8167" s="219"/>
      <c r="L8167" s="219"/>
      <c r="M8167" s="219"/>
      <c r="N8167" s="219"/>
      <c r="O8167" s="61">
        <f t="shared" si="745"/>
        <v>360</v>
      </c>
      <c r="P8167" s="221" t="s">
        <v>5605</v>
      </c>
      <c r="Q8167" s="205"/>
      <c r="R8167" s="193"/>
    </row>
    <row r="8168" spans="1:18">
      <c r="A8168" s="207" t="s">
        <v>5869</v>
      </c>
      <c r="B8168" s="220" t="s">
        <v>5126</v>
      </c>
      <c r="C8168" s="222" t="s">
        <v>1120</v>
      </c>
      <c r="D8168" s="223"/>
      <c r="E8168" s="67"/>
      <c r="F8168" s="220" t="s">
        <v>2297</v>
      </c>
      <c r="G8168" s="100"/>
      <c r="H8168" s="224">
        <v>360</v>
      </c>
      <c r="I8168" s="219"/>
      <c r="J8168" s="219"/>
      <c r="K8168" s="219"/>
      <c r="L8168" s="219"/>
      <c r="M8168" s="219"/>
      <c r="N8168" s="219"/>
      <c r="O8168" s="61">
        <f t="shared" si="745"/>
        <v>360</v>
      </c>
      <c r="P8168" s="221" t="s">
        <v>5605</v>
      </c>
      <c r="Q8168" s="205"/>
      <c r="R8168" s="193"/>
    </row>
    <row r="8169" spans="1:18">
      <c r="A8169" s="207" t="s">
        <v>5869</v>
      </c>
      <c r="B8169" s="220" t="s">
        <v>5127</v>
      </c>
      <c r="C8169" s="222" t="s">
        <v>1121</v>
      </c>
      <c r="D8169" s="223"/>
      <c r="E8169" s="67"/>
      <c r="F8169" s="220" t="s">
        <v>2297</v>
      </c>
      <c r="G8169" s="100"/>
      <c r="H8169" s="224">
        <v>145</v>
      </c>
      <c r="I8169" s="219"/>
      <c r="J8169" s="219"/>
      <c r="K8169" s="219"/>
      <c r="L8169" s="219"/>
      <c r="M8169" s="219"/>
      <c r="N8169" s="219"/>
      <c r="O8169" s="61">
        <f t="shared" si="745"/>
        <v>145</v>
      </c>
      <c r="P8169" s="221" t="s">
        <v>2287</v>
      </c>
      <c r="Q8169" s="205"/>
      <c r="R8169" s="193"/>
    </row>
    <row r="8170" spans="1:18">
      <c r="A8170" s="207" t="s">
        <v>5869</v>
      </c>
      <c r="B8170" s="220" t="s">
        <v>5128</v>
      </c>
      <c r="C8170" s="222" t="s">
        <v>1122</v>
      </c>
      <c r="D8170" s="223"/>
      <c r="E8170" s="67"/>
      <c r="F8170" s="220" t="s">
        <v>2297</v>
      </c>
      <c r="G8170" s="100"/>
      <c r="H8170" s="224">
        <v>160</v>
      </c>
      <c r="I8170" s="219"/>
      <c r="J8170" s="219"/>
      <c r="K8170" s="219"/>
      <c r="L8170" s="219"/>
      <c r="M8170" s="219"/>
      <c r="N8170" s="219"/>
      <c r="O8170" s="61">
        <f t="shared" si="745"/>
        <v>160</v>
      </c>
      <c r="P8170" s="221" t="s">
        <v>2287</v>
      </c>
      <c r="Q8170" s="205"/>
      <c r="R8170" s="193"/>
    </row>
    <row r="8171" spans="1:18">
      <c r="A8171" s="207" t="s">
        <v>5869</v>
      </c>
      <c r="B8171" s="220" t="s">
        <v>5129</v>
      </c>
      <c r="C8171" s="222" t="s">
        <v>1123</v>
      </c>
      <c r="D8171" s="223"/>
      <c r="E8171" s="67"/>
      <c r="F8171" s="220" t="s">
        <v>2297</v>
      </c>
      <c r="G8171" s="100"/>
      <c r="H8171" s="224">
        <v>145</v>
      </c>
      <c r="I8171" s="219"/>
      <c r="J8171" s="219"/>
      <c r="K8171" s="219"/>
      <c r="L8171" s="219"/>
      <c r="M8171" s="219"/>
      <c r="N8171" s="219"/>
      <c r="O8171" s="61">
        <f t="shared" si="745"/>
        <v>145</v>
      </c>
      <c r="P8171" s="221" t="s">
        <v>2287</v>
      </c>
      <c r="Q8171" s="205"/>
      <c r="R8171" s="193"/>
    </row>
    <row r="8172" spans="1:18">
      <c r="A8172" s="207" t="s">
        <v>5869</v>
      </c>
      <c r="B8172" s="220" t="s">
        <v>5130</v>
      </c>
      <c r="C8172" s="222" t="s">
        <v>1124</v>
      </c>
      <c r="D8172" s="223"/>
      <c r="E8172" s="67"/>
      <c r="F8172" s="220" t="s">
        <v>2297</v>
      </c>
      <c r="G8172" s="100"/>
      <c r="H8172" s="224">
        <v>0.12</v>
      </c>
      <c r="I8172" s="219"/>
      <c r="J8172" s="219"/>
      <c r="K8172" s="219"/>
      <c r="L8172" s="219"/>
      <c r="M8172" s="219"/>
      <c r="N8172" s="219"/>
      <c r="O8172" s="61">
        <f t="shared" si="745"/>
        <v>0.12</v>
      </c>
      <c r="P8172" s="221" t="s">
        <v>5605</v>
      </c>
      <c r="Q8172" s="205"/>
      <c r="R8172" s="193"/>
    </row>
    <row r="8173" spans="1:18">
      <c r="A8173" s="207" t="s">
        <v>5869</v>
      </c>
      <c r="B8173" s="220" t="s">
        <v>5131</v>
      </c>
      <c r="C8173" s="222" t="s">
        <v>1125</v>
      </c>
      <c r="D8173" s="223"/>
      <c r="E8173" s="67"/>
      <c r="F8173" s="220" t="s">
        <v>2291</v>
      </c>
      <c r="G8173" s="100"/>
      <c r="H8173" s="224">
        <v>0.02</v>
      </c>
      <c r="I8173" s="219"/>
      <c r="J8173" s="219"/>
      <c r="K8173" s="219"/>
      <c r="L8173" s="219"/>
      <c r="M8173" s="219"/>
      <c r="N8173" s="219"/>
      <c r="O8173" s="61">
        <f t="shared" si="745"/>
        <v>0.02</v>
      </c>
      <c r="P8173" s="221" t="s">
        <v>5605</v>
      </c>
      <c r="Q8173" s="205"/>
      <c r="R8173" s="193"/>
    </row>
    <row r="8174" spans="1:18">
      <c r="A8174" s="207" t="s">
        <v>5869</v>
      </c>
      <c r="B8174" s="220" t="s">
        <v>5132</v>
      </c>
      <c r="C8174" s="222" t="s">
        <v>1126</v>
      </c>
      <c r="D8174" s="223"/>
      <c r="E8174" s="67"/>
      <c r="F8174" s="220" t="s">
        <v>2291</v>
      </c>
      <c r="G8174" s="100"/>
      <c r="H8174" s="224">
        <v>0.06</v>
      </c>
      <c r="I8174" s="219"/>
      <c r="J8174" s="219"/>
      <c r="K8174" s="219"/>
      <c r="L8174" s="219"/>
      <c r="M8174" s="219"/>
      <c r="N8174" s="219"/>
      <c r="O8174" s="61">
        <f t="shared" si="745"/>
        <v>0.06</v>
      </c>
      <c r="P8174" s="221" t="s">
        <v>5605</v>
      </c>
      <c r="Q8174" s="205"/>
      <c r="R8174" s="193"/>
    </row>
    <row r="8175" spans="1:18">
      <c r="A8175" s="207" t="s">
        <v>5869</v>
      </c>
      <c r="B8175" s="220" t="s">
        <v>5982</v>
      </c>
      <c r="C8175" s="222" t="s">
        <v>1127</v>
      </c>
      <c r="D8175" s="223"/>
      <c r="E8175" s="67"/>
      <c r="F8175" s="220" t="s">
        <v>2297</v>
      </c>
      <c r="G8175" s="100"/>
      <c r="H8175" s="224">
        <v>60000</v>
      </c>
      <c r="I8175" s="219"/>
      <c r="J8175" s="219"/>
      <c r="K8175" s="219"/>
      <c r="L8175" s="219"/>
      <c r="M8175" s="219"/>
      <c r="N8175" s="219"/>
      <c r="O8175" s="61">
        <f t="shared" si="745"/>
        <v>60000</v>
      </c>
      <c r="P8175" s="221" t="s">
        <v>2287</v>
      </c>
      <c r="Q8175" s="205"/>
      <c r="R8175" s="193"/>
    </row>
    <row r="8176" spans="1:18">
      <c r="A8176" s="207" t="s">
        <v>5869</v>
      </c>
      <c r="B8176" s="220" t="s">
        <v>5983</v>
      </c>
      <c r="C8176" s="222" t="s">
        <v>1128</v>
      </c>
      <c r="D8176" s="223"/>
      <c r="E8176" s="67"/>
      <c r="F8176" s="220" t="s">
        <v>2297</v>
      </c>
      <c r="G8176" s="100"/>
      <c r="H8176" s="224">
        <v>60000</v>
      </c>
      <c r="I8176" s="219"/>
      <c r="J8176" s="219"/>
      <c r="K8176" s="219"/>
      <c r="L8176" s="219"/>
      <c r="M8176" s="219"/>
      <c r="N8176" s="219"/>
      <c r="O8176" s="61">
        <f t="shared" si="745"/>
        <v>60000</v>
      </c>
      <c r="P8176" s="221" t="s">
        <v>2287</v>
      </c>
      <c r="Q8176" s="205"/>
      <c r="R8176" s="193"/>
    </row>
    <row r="8177" spans="1:18">
      <c r="A8177" s="207" t="s">
        <v>5869</v>
      </c>
      <c r="B8177" s="220" t="s">
        <v>5984</v>
      </c>
      <c r="C8177" s="222" t="s">
        <v>1129</v>
      </c>
      <c r="D8177" s="223"/>
      <c r="E8177" s="67"/>
      <c r="F8177" s="220" t="s">
        <v>2297</v>
      </c>
      <c r="G8177" s="100"/>
      <c r="H8177" s="224">
        <v>46500</v>
      </c>
      <c r="I8177" s="219"/>
      <c r="J8177" s="219"/>
      <c r="K8177" s="219"/>
      <c r="L8177" s="219"/>
      <c r="M8177" s="219"/>
      <c r="N8177" s="219"/>
      <c r="O8177" s="61">
        <f t="shared" si="745"/>
        <v>46500</v>
      </c>
      <c r="P8177" s="221" t="s">
        <v>2287</v>
      </c>
      <c r="Q8177" s="205"/>
      <c r="R8177" s="193"/>
    </row>
    <row r="8178" spans="1:18">
      <c r="A8178" s="207" t="s">
        <v>5869</v>
      </c>
      <c r="B8178" s="220" t="s">
        <v>5985</v>
      </c>
      <c r="C8178" s="222" t="s">
        <v>1130</v>
      </c>
      <c r="D8178" s="223"/>
      <c r="E8178" s="67"/>
      <c r="F8178" s="220" t="s">
        <v>2297</v>
      </c>
      <c r="G8178" s="100"/>
      <c r="H8178" s="224">
        <v>46500</v>
      </c>
      <c r="I8178" s="219"/>
      <c r="J8178" s="219"/>
      <c r="K8178" s="219"/>
      <c r="L8178" s="219"/>
      <c r="M8178" s="219"/>
      <c r="N8178" s="219"/>
      <c r="O8178" s="61">
        <f t="shared" si="745"/>
        <v>46500</v>
      </c>
      <c r="P8178" s="221" t="s">
        <v>2287</v>
      </c>
      <c r="Q8178" s="205"/>
      <c r="R8178" s="193"/>
    </row>
    <row r="8179" spans="1:18">
      <c r="A8179" s="207" t="s">
        <v>5869</v>
      </c>
      <c r="B8179" s="220" t="s">
        <v>5561</v>
      </c>
      <c r="C8179" s="222" t="s">
        <v>1131</v>
      </c>
      <c r="D8179" s="223"/>
      <c r="E8179" s="67"/>
      <c r="F8179" s="220" t="s">
        <v>2297</v>
      </c>
      <c r="G8179" s="100"/>
      <c r="H8179" s="224">
        <v>59900</v>
      </c>
      <c r="I8179" s="219"/>
      <c r="J8179" s="219"/>
      <c r="K8179" s="219"/>
      <c r="L8179" s="219"/>
      <c r="M8179" s="219"/>
      <c r="N8179" s="219"/>
      <c r="O8179" s="61">
        <f t="shared" si="745"/>
        <v>59900</v>
      </c>
      <c r="P8179" s="221" t="s">
        <v>2287</v>
      </c>
      <c r="Q8179" s="205"/>
      <c r="R8179" s="193"/>
    </row>
    <row r="8180" spans="1:18">
      <c r="A8180" s="207" t="s">
        <v>5869</v>
      </c>
      <c r="B8180" s="220" t="s">
        <v>4958</v>
      </c>
      <c r="C8180" s="222" t="s">
        <v>1132</v>
      </c>
      <c r="D8180" s="223"/>
      <c r="E8180" s="67"/>
      <c r="F8180" s="220" t="s">
        <v>2297</v>
      </c>
      <c r="G8180" s="100"/>
      <c r="H8180" s="224">
        <v>564.36</v>
      </c>
      <c r="I8180" s="219"/>
      <c r="J8180" s="219"/>
      <c r="K8180" s="219"/>
      <c r="L8180" s="219"/>
      <c r="M8180" s="219"/>
      <c r="N8180" s="219"/>
      <c r="O8180" s="61">
        <f t="shared" si="745"/>
        <v>564.36</v>
      </c>
      <c r="P8180" s="221" t="s">
        <v>2287</v>
      </c>
      <c r="Q8180" s="205"/>
      <c r="R8180" s="193"/>
    </row>
    <row r="8181" spans="1:18">
      <c r="A8181" s="207" t="s">
        <v>5869</v>
      </c>
      <c r="B8181" s="220" t="s">
        <v>4958</v>
      </c>
      <c r="C8181" s="222" t="s">
        <v>1133</v>
      </c>
      <c r="D8181" s="223"/>
      <c r="E8181" s="67"/>
      <c r="F8181" s="220" t="s">
        <v>2297</v>
      </c>
      <c r="G8181" s="100"/>
      <c r="H8181" s="224">
        <v>431.65</v>
      </c>
      <c r="I8181" s="219"/>
      <c r="J8181" s="219"/>
      <c r="K8181" s="219"/>
      <c r="L8181" s="219"/>
      <c r="M8181" s="219"/>
      <c r="N8181" s="219"/>
      <c r="O8181" s="61">
        <f t="shared" si="745"/>
        <v>431.65</v>
      </c>
      <c r="P8181" s="221" t="s">
        <v>2287</v>
      </c>
      <c r="Q8181" s="205"/>
      <c r="R8181" s="193"/>
    </row>
    <row r="8182" spans="1:18">
      <c r="A8182" s="207" t="s">
        <v>5869</v>
      </c>
      <c r="B8182" s="220" t="s">
        <v>4958</v>
      </c>
      <c r="C8182" s="222" t="s">
        <v>1134</v>
      </c>
      <c r="D8182" s="223"/>
      <c r="E8182" s="67"/>
      <c r="F8182" s="220" t="s">
        <v>2297</v>
      </c>
      <c r="G8182" s="100"/>
      <c r="H8182" s="224">
        <v>564.36</v>
      </c>
      <c r="I8182" s="219"/>
      <c r="J8182" s="219"/>
      <c r="K8182" s="219"/>
      <c r="L8182" s="219"/>
      <c r="M8182" s="219"/>
      <c r="N8182" s="219"/>
      <c r="O8182" s="61">
        <f t="shared" si="745"/>
        <v>564.36</v>
      </c>
      <c r="P8182" s="221" t="s">
        <v>2287</v>
      </c>
      <c r="Q8182" s="205"/>
      <c r="R8182" s="193"/>
    </row>
    <row r="8183" spans="1:18">
      <c r="A8183" s="207" t="s">
        <v>5869</v>
      </c>
      <c r="B8183" s="220" t="s">
        <v>4958</v>
      </c>
      <c r="C8183" s="222" t="s">
        <v>1135</v>
      </c>
      <c r="D8183" s="223"/>
      <c r="E8183" s="67"/>
      <c r="F8183" s="220" t="s">
        <v>2297</v>
      </c>
      <c r="G8183" s="100"/>
      <c r="H8183" s="224">
        <v>431.65</v>
      </c>
      <c r="I8183" s="219"/>
      <c r="J8183" s="219"/>
      <c r="K8183" s="219"/>
      <c r="L8183" s="219"/>
      <c r="M8183" s="219"/>
      <c r="N8183" s="219"/>
      <c r="O8183" s="61">
        <f t="shared" si="745"/>
        <v>431.65</v>
      </c>
      <c r="P8183" s="221" t="s">
        <v>2287</v>
      </c>
      <c r="Q8183" s="205"/>
      <c r="R8183" s="193"/>
    </row>
    <row r="8184" spans="1:18">
      <c r="A8184" s="207" t="s">
        <v>5869</v>
      </c>
      <c r="B8184" s="220" t="s">
        <v>4958</v>
      </c>
      <c r="C8184" s="222" t="s">
        <v>1136</v>
      </c>
      <c r="D8184" s="223"/>
      <c r="E8184" s="67"/>
      <c r="F8184" s="220" t="s">
        <v>2297</v>
      </c>
      <c r="G8184" s="100"/>
      <c r="H8184" s="224">
        <v>431.65</v>
      </c>
      <c r="I8184" s="219"/>
      <c r="J8184" s="219"/>
      <c r="K8184" s="219"/>
      <c r="L8184" s="219"/>
      <c r="M8184" s="219"/>
      <c r="N8184" s="219"/>
      <c r="O8184" s="61">
        <f t="shared" si="745"/>
        <v>431.65</v>
      </c>
      <c r="P8184" s="221" t="s">
        <v>2287</v>
      </c>
      <c r="Q8184" s="205"/>
      <c r="R8184" s="193"/>
    </row>
    <row r="8185" spans="1:18">
      <c r="A8185" s="207" t="s">
        <v>5869</v>
      </c>
      <c r="B8185" s="220" t="s">
        <v>4958</v>
      </c>
      <c r="C8185" s="222" t="s">
        <v>1137</v>
      </c>
      <c r="D8185" s="223"/>
      <c r="E8185" s="67"/>
      <c r="F8185" s="220" t="s">
        <v>2297</v>
      </c>
      <c r="G8185" s="100"/>
      <c r="H8185" s="224">
        <v>431.65</v>
      </c>
      <c r="I8185" s="219"/>
      <c r="J8185" s="219"/>
      <c r="K8185" s="219"/>
      <c r="L8185" s="219"/>
      <c r="M8185" s="219"/>
      <c r="N8185" s="219"/>
      <c r="O8185" s="61">
        <f t="shared" si="745"/>
        <v>431.65</v>
      </c>
      <c r="P8185" s="221" t="s">
        <v>2287</v>
      </c>
      <c r="Q8185" s="205"/>
      <c r="R8185" s="193"/>
    </row>
    <row r="8186" spans="1:18">
      <c r="A8186" s="207" t="s">
        <v>5869</v>
      </c>
      <c r="B8186" s="220" t="s">
        <v>4958</v>
      </c>
      <c r="C8186" s="222" t="s">
        <v>1138</v>
      </c>
      <c r="D8186" s="223"/>
      <c r="E8186" s="67"/>
      <c r="F8186" s="220" t="s">
        <v>2297</v>
      </c>
      <c r="G8186" s="100"/>
      <c r="H8186" s="224">
        <v>431.65</v>
      </c>
      <c r="I8186" s="219"/>
      <c r="J8186" s="219"/>
      <c r="K8186" s="219"/>
      <c r="L8186" s="219"/>
      <c r="M8186" s="219"/>
      <c r="N8186" s="219"/>
      <c r="O8186" s="61">
        <f t="shared" si="745"/>
        <v>431.65</v>
      </c>
      <c r="P8186" s="221" t="s">
        <v>2287</v>
      </c>
      <c r="Q8186" s="205"/>
      <c r="R8186" s="193"/>
    </row>
    <row r="8187" spans="1:18">
      <c r="A8187" s="207" t="s">
        <v>5869</v>
      </c>
      <c r="B8187" s="220" t="s">
        <v>4958</v>
      </c>
      <c r="C8187" s="222" t="s">
        <v>1139</v>
      </c>
      <c r="D8187" s="223"/>
      <c r="E8187" s="67"/>
      <c r="F8187" s="220" t="s">
        <v>2297</v>
      </c>
      <c r="G8187" s="100"/>
      <c r="H8187" s="224">
        <v>431.65</v>
      </c>
      <c r="I8187" s="219"/>
      <c r="J8187" s="219"/>
      <c r="K8187" s="219"/>
      <c r="L8187" s="219"/>
      <c r="M8187" s="219"/>
      <c r="N8187" s="219"/>
      <c r="O8187" s="61">
        <f t="shared" si="745"/>
        <v>431.65</v>
      </c>
      <c r="P8187" s="221" t="s">
        <v>2287</v>
      </c>
      <c r="Q8187" s="205"/>
      <c r="R8187" s="193"/>
    </row>
    <row r="8188" spans="1:18">
      <c r="A8188" s="207" t="s">
        <v>5869</v>
      </c>
      <c r="B8188" s="220" t="s">
        <v>4958</v>
      </c>
      <c r="C8188" s="222" t="s">
        <v>1140</v>
      </c>
      <c r="D8188" s="223"/>
      <c r="E8188" s="67"/>
      <c r="F8188" s="220" t="s">
        <v>2297</v>
      </c>
      <c r="G8188" s="100"/>
      <c r="H8188" s="224">
        <v>431.65</v>
      </c>
      <c r="I8188" s="219"/>
      <c r="J8188" s="219"/>
      <c r="K8188" s="219"/>
      <c r="L8188" s="219"/>
      <c r="M8188" s="219"/>
      <c r="N8188" s="219"/>
      <c r="O8188" s="61">
        <f t="shared" si="745"/>
        <v>431.65</v>
      </c>
      <c r="P8188" s="221" t="s">
        <v>2287</v>
      </c>
      <c r="Q8188" s="205"/>
      <c r="R8188" s="193"/>
    </row>
    <row r="8189" spans="1:18">
      <c r="A8189" s="207" t="s">
        <v>5869</v>
      </c>
      <c r="B8189" s="220" t="s">
        <v>4958</v>
      </c>
      <c r="C8189" s="222" t="s">
        <v>1141</v>
      </c>
      <c r="D8189" s="223"/>
      <c r="E8189" s="67"/>
      <c r="F8189" s="220" t="s">
        <v>2297</v>
      </c>
      <c r="G8189" s="100"/>
      <c r="H8189" s="224">
        <v>431.65</v>
      </c>
      <c r="I8189" s="219"/>
      <c r="J8189" s="219"/>
      <c r="K8189" s="219"/>
      <c r="L8189" s="219"/>
      <c r="M8189" s="219"/>
      <c r="N8189" s="219"/>
      <c r="O8189" s="61">
        <f t="shared" si="745"/>
        <v>431.65</v>
      </c>
      <c r="P8189" s="221" t="s">
        <v>2287</v>
      </c>
      <c r="Q8189" s="205"/>
      <c r="R8189" s="193"/>
    </row>
    <row r="8190" spans="1:18">
      <c r="A8190" s="207" t="s">
        <v>5869</v>
      </c>
      <c r="B8190" s="220" t="s">
        <v>4958</v>
      </c>
      <c r="C8190" s="222" t="s">
        <v>1142</v>
      </c>
      <c r="D8190" s="223"/>
      <c r="E8190" s="67"/>
      <c r="F8190" s="220" t="s">
        <v>2297</v>
      </c>
      <c r="G8190" s="100"/>
      <c r="H8190" s="224">
        <v>431.65</v>
      </c>
      <c r="I8190" s="219"/>
      <c r="J8190" s="219"/>
      <c r="K8190" s="219"/>
      <c r="L8190" s="219"/>
      <c r="M8190" s="219"/>
      <c r="N8190" s="219"/>
      <c r="O8190" s="61">
        <f t="shared" si="745"/>
        <v>431.65</v>
      </c>
      <c r="P8190" s="221" t="s">
        <v>2287</v>
      </c>
      <c r="Q8190" s="205"/>
      <c r="R8190" s="193"/>
    </row>
    <row r="8191" spans="1:18">
      <c r="A8191" s="207" t="s">
        <v>5869</v>
      </c>
      <c r="B8191" s="220" t="s">
        <v>4958</v>
      </c>
      <c r="C8191" s="222" t="s">
        <v>1143</v>
      </c>
      <c r="D8191" s="223"/>
      <c r="E8191" s="67"/>
      <c r="F8191" s="220" t="s">
        <v>2297</v>
      </c>
      <c r="G8191" s="100"/>
      <c r="H8191" s="224">
        <v>219</v>
      </c>
      <c r="I8191" s="219"/>
      <c r="J8191" s="219"/>
      <c r="K8191" s="219"/>
      <c r="L8191" s="219"/>
      <c r="M8191" s="219"/>
      <c r="N8191" s="219"/>
      <c r="O8191" s="61">
        <f t="shared" si="745"/>
        <v>219</v>
      </c>
      <c r="P8191" s="221" t="s">
        <v>2287</v>
      </c>
      <c r="Q8191" s="205"/>
      <c r="R8191" s="193"/>
    </row>
    <row r="8192" spans="1:18">
      <c r="A8192" s="207" t="s">
        <v>5869</v>
      </c>
      <c r="B8192" s="220" t="s">
        <v>4958</v>
      </c>
      <c r="C8192" s="222" t="s">
        <v>98</v>
      </c>
      <c r="D8192" s="223"/>
      <c r="E8192" s="67"/>
      <c r="F8192" s="220" t="s">
        <v>2297</v>
      </c>
      <c r="G8192" s="100"/>
      <c r="H8192" s="224">
        <v>248</v>
      </c>
      <c r="I8192" s="219"/>
      <c r="J8192" s="219"/>
      <c r="K8192" s="219"/>
      <c r="L8192" s="219"/>
      <c r="M8192" s="219"/>
      <c r="N8192" s="219"/>
      <c r="O8192" s="61">
        <f t="shared" si="745"/>
        <v>248</v>
      </c>
      <c r="P8192" s="221" t="s">
        <v>2287</v>
      </c>
      <c r="Q8192" s="205"/>
      <c r="R8192" s="193"/>
    </row>
    <row r="8193" spans="1:18">
      <c r="A8193" s="207" t="s">
        <v>5869</v>
      </c>
      <c r="B8193" s="220" t="s">
        <v>4958</v>
      </c>
      <c r="C8193" s="222" t="s">
        <v>99</v>
      </c>
      <c r="D8193" s="223"/>
      <c r="E8193" s="67"/>
      <c r="F8193" s="220" t="s">
        <v>2297</v>
      </c>
      <c r="G8193" s="100"/>
      <c r="H8193" s="224">
        <v>431.65</v>
      </c>
      <c r="I8193" s="219"/>
      <c r="J8193" s="219"/>
      <c r="K8193" s="219"/>
      <c r="L8193" s="219"/>
      <c r="M8193" s="219"/>
      <c r="N8193" s="219"/>
      <c r="O8193" s="61">
        <f t="shared" si="745"/>
        <v>431.65</v>
      </c>
      <c r="P8193" s="221" t="s">
        <v>2287</v>
      </c>
      <c r="Q8193" s="205"/>
      <c r="R8193" s="193"/>
    </row>
    <row r="8194" spans="1:18">
      <c r="A8194" s="207" t="s">
        <v>5869</v>
      </c>
      <c r="B8194" s="220" t="s">
        <v>4958</v>
      </c>
      <c r="C8194" s="222" t="s">
        <v>100</v>
      </c>
      <c r="D8194" s="223"/>
      <c r="E8194" s="67"/>
      <c r="F8194" s="220" t="s">
        <v>2297</v>
      </c>
      <c r="G8194" s="100"/>
      <c r="H8194" s="224">
        <v>205</v>
      </c>
      <c r="I8194" s="219"/>
      <c r="J8194" s="219"/>
      <c r="K8194" s="219"/>
      <c r="L8194" s="219"/>
      <c r="M8194" s="219"/>
      <c r="N8194" s="219"/>
      <c r="O8194" s="61">
        <f t="shared" si="745"/>
        <v>205</v>
      </c>
      <c r="P8194" s="221" t="s">
        <v>2287</v>
      </c>
      <c r="Q8194" s="205"/>
      <c r="R8194" s="193"/>
    </row>
    <row r="8195" spans="1:18">
      <c r="A8195" s="207" t="s">
        <v>5869</v>
      </c>
      <c r="B8195" s="220" t="s">
        <v>4958</v>
      </c>
      <c r="C8195" s="222" t="s">
        <v>101</v>
      </c>
      <c r="D8195" s="223"/>
      <c r="E8195" s="67"/>
      <c r="F8195" s="220" t="s">
        <v>2297</v>
      </c>
      <c r="G8195" s="100"/>
      <c r="H8195" s="224">
        <v>564.36</v>
      </c>
      <c r="I8195" s="219"/>
      <c r="J8195" s="219"/>
      <c r="K8195" s="219"/>
      <c r="L8195" s="219"/>
      <c r="M8195" s="219"/>
      <c r="N8195" s="219"/>
      <c r="O8195" s="61">
        <f t="shared" si="745"/>
        <v>564.36</v>
      </c>
      <c r="P8195" s="221" t="s">
        <v>2287</v>
      </c>
      <c r="Q8195" s="205"/>
      <c r="R8195" s="193"/>
    </row>
    <row r="8196" spans="1:18">
      <c r="A8196" s="207" t="s">
        <v>5869</v>
      </c>
      <c r="B8196" s="220" t="s">
        <v>4958</v>
      </c>
      <c r="C8196" s="222" t="s">
        <v>102</v>
      </c>
      <c r="D8196" s="223"/>
      <c r="E8196" s="67"/>
      <c r="F8196" s="220" t="s">
        <v>2297</v>
      </c>
      <c r="G8196" s="100"/>
      <c r="H8196" s="224">
        <v>431.65</v>
      </c>
      <c r="I8196" s="219"/>
      <c r="J8196" s="219"/>
      <c r="K8196" s="219"/>
      <c r="L8196" s="219"/>
      <c r="M8196" s="219"/>
      <c r="N8196" s="219"/>
      <c r="O8196" s="61">
        <f t="shared" si="745"/>
        <v>431.65</v>
      </c>
      <c r="P8196" s="221" t="s">
        <v>2287</v>
      </c>
      <c r="Q8196" s="205"/>
      <c r="R8196" s="193"/>
    </row>
    <row r="8197" spans="1:18">
      <c r="A8197" s="207" t="s">
        <v>5869</v>
      </c>
      <c r="B8197" s="220" t="s">
        <v>4958</v>
      </c>
      <c r="C8197" s="222" t="s">
        <v>103</v>
      </c>
      <c r="D8197" s="223"/>
      <c r="E8197" s="67"/>
      <c r="F8197" s="220" t="s">
        <v>2297</v>
      </c>
      <c r="G8197" s="100"/>
      <c r="H8197" s="224">
        <v>431.65</v>
      </c>
      <c r="I8197" s="219"/>
      <c r="J8197" s="219"/>
      <c r="K8197" s="219"/>
      <c r="L8197" s="219"/>
      <c r="M8197" s="219"/>
      <c r="N8197" s="219"/>
      <c r="O8197" s="61">
        <f t="shared" si="745"/>
        <v>431.65</v>
      </c>
      <c r="P8197" s="221" t="s">
        <v>2287</v>
      </c>
      <c r="Q8197" s="205"/>
      <c r="R8197" s="193"/>
    </row>
    <row r="8198" spans="1:18">
      <c r="A8198" s="207" t="s">
        <v>5869</v>
      </c>
      <c r="B8198" s="220" t="s">
        <v>4958</v>
      </c>
      <c r="C8198" s="222" t="s">
        <v>104</v>
      </c>
      <c r="D8198" s="223"/>
      <c r="E8198" s="67"/>
      <c r="F8198" s="220" t="s">
        <v>2297</v>
      </c>
      <c r="G8198" s="100"/>
      <c r="H8198" s="224">
        <v>623</v>
      </c>
      <c r="I8198" s="219"/>
      <c r="J8198" s="219"/>
      <c r="K8198" s="219"/>
      <c r="L8198" s="219"/>
      <c r="M8198" s="219"/>
      <c r="N8198" s="219"/>
      <c r="O8198" s="61">
        <f t="shared" si="745"/>
        <v>623</v>
      </c>
      <c r="P8198" s="221" t="s">
        <v>2287</v>
      </c>
      <c r="Q8198" s="205"/>
      <c r="R8198" s="193"/>
    </row>
    <row r="8199" spans="1:18">
      <c r="A8199" s="207" t="s">
        <v>5869</v>
      </c>
      <c r="B8199" s="220" t="s">
        <v>4958</v>
      </c>
      <c r="C8199" s="222" t="s">
        <v>105</v>
      </c>
      <c r="D8199" s="223"/>
      <c r="E8199" s="67"/>
      <c r="F8199" s="220" t="s">
        <v>2297</v>
      </c>
      <c r="G8199" s="100"/>
      <c r="H8199" s="224">
        <v>564.36</v>
      </c>
      <c r="I8199" s="219"/>
      <c r="J8199" s="219"/>
      <c r="K8199" s="219"/>
      <c r="L8199" s="219"/>
      <c r="M8199" s="219"/>
      <c r="N8199" s="219"/>
      <c r="O8199" s="61">
        <f t="shared" si="745"/>
        <v>564.36</v>
      </c>
      <c r="P8199" s="221" t="s">
        <v>2287</v>
      </c>
      <c r="Q8199" s="205"/>
      <c r="R8199" s="193"/>
    </row>
    <row r="8200" spans="1:18">
      <c r="A8200" s="207" t="s">
        <v>5869</v>
      </c>
      <c r="B8200" s="220" t="s">
        <v>4958</v>
      </c>
      <c r="C8200" s="222" t="s">
        <v>106</v>
      </c>
      <c r="D8200" s="223"/>
      <c r="E8200" s="67"/>
      <c r="F8200" s="220" t="s">
        <v>2297</v>
      </c>
      <c r="G8200" s="100"/>
      <c r="H8200" s="224">
        <v>431.65</v>
      </c>
      <c r="I8200" s="219"/>
      <c r="J8200" s="219"/>
      <c r="K8200" s="219"/>
      <c r="L8200" s="219"/>
      <c r="M8200" s="219"/>
      <c r="N8200" s="219"/>
      <c r="O8200" s="61">
        <f t="shared" si="745"/>
        <v>431.65</v>
      </c>
      <c r="P8200" s="221" t="s">
        <v>2287</v>
      </c>
      <c r="Q8200" s="205"/>
      <c r="R8200" s="193"/>
    </row>
    <row r="8201" spans="1:18">
      <c r="A8201" s="207" t="s">
        <v>5869</v>
      </c>
      <c r="B8201" s="220" t="s">
        <v>4958</v>
      </c>
      <c r="C8201" s="222" t="s">
        <v>107</v>
      </c>
      <c r="D8201" s="223"/>
      <c r="E8201" s="67"/>
      <c r="F8201" s="220" t="s">
        <v>2297</v>
      </c>
      <c r="G8201" s="100"/>
      <c r="H8201" s="224">
        <v>431.65</v>
      </c>
      <c r="I8201" s="219"/>
      <c r="J8201" s="219"/>
      <c r="K8201" s="219"/>
      <c r="L8201" s="219"/>
      <c r="M8201" s="219"/>
      <c r="N8201" s="219"/>
      <c r="O8201" s="61">
        <f t="shared" si="745"/>
        <v>431.65</v>
      </c>
      <c r="P8201" s="221" t="s">
        <v>2287</v>
      </c>
      <c r="Q8201" s="205"/>
      <c r="R8201" s="193"/>
    </row>
    <row r="8202" spans="1:18">
      <c r="A8202" s="207" t="s">
        <v>5869</v>
      </c>
      <c r="B8202" s="220" t="s">
        <v>4958</v>
      </c>
      <c r="C8202" s="222" t="s">
        <v>108</v>
      </c>
      <c r="D8202" s="223"/>
      <c r="E8202" s="67"/>
      <c r="F8202" s="220" t="s">
        <v>2297</v>
      </c>
      <c r="G8202" s="100"/>
      <c r="H8202" s="224">
        <v>800</v>
      </c>
      <c r="I8202" s="219"/>
      <c r="J8202" s="219"/>
      <c r="K8202" s="219"/>
      <c r="L8202" s="219"/>
      <c r="M8202" s="219"/>
      <c r="N8202" s="219"/>
      <c r="O8202" s="61">
        <f t="shared" si="745"/>
        <v>800</v>
      </c>
      <c r="P8202" s="221" t="s">
        <v>2287</v>
      </c>
      <c r="Q8202" s="205"/>
      <c r="R8202" s="193"/>
    </row>
    <row r="8203" spans="1:18">
      <c r="A8203" s="207" t="s">
        <v>5869</v>
      </c>
      <c r="B8203" s="220" t="s">
        <v>4958</v>
      </c>
      <c r="C8203" s="222" t="s">
        <v>109</v>
      </c>
      <c r="D8203" s="223"/>
      <c r="E8203" s="67"/>
      <c r="F8203" s="220" t="s">
        <v>2297</v>
      </c>
      <c r="G8203" s="100"/>
      <c r="H8203" s="224">
        <v>800</v>
      </c>
      <c r="I8203" s="219"/>
      <c r="J8203" s="219"/>
      <c r="K8203" s="219"/>
      <c r="L8203" s="219"/>
      <c r="M8203" s="219"/>
      <c r="N8203" s="219"/>
      <c r="O8203" s="61">
        <f t="shared" si="745"/>
        <v>800</v>
      </c>
      <c r="P8203" s="221" t="s">
        <v>2287</v>
      </c>
      <c r="Q8203" s="205"/>
      <c r="R8203" s="193"/>
    </row>
    <row r="8204" spans="1:18">
      <c r="A8204" s="207" t="s">
        <v>5869</v>
      </c>
      <c r="B8204" s="220" t="s">
        <v>4958</v>
      </c>
      <c r="C8204" s="222" t="s">
        <v>110</v>
      </c>
      <c r="D8204" s="223"/>
      <c r="E8204" s="67"/>
      <c r="F8204" s="220" t="s">
        <v>2297</v>
      </c>
      <c r="G8204" s="100"/>
      <c r="H8204" s="224">
        <v>221.75</v>
      </c>
      <c r="I8204" s="219"/>
      <c r="J8204" s="219"/>
      <c r="K8204" s="219"/>
      <c r="L8204" s="219"/>
      <c r="M8204" s="219"/>
      <c r="N8204" s="219"/>
      <c r="O8204" s="61">
        <f t="shared" si="745"/>
        <v>221.75</v>
      </c>
      <c r="P8204" s="221" t="s">
        <v>2287</v>
      </c>
      <c r="Q8204" s="205"/>
      <c r="R8204" s="193"/>
    </row>
    <row r="8205" spans="1:18">
      <c r="A8205" s="207" t="s">
        <v>5869</v>
      </c>
      <c r="B8205" s="220" t="s">
        <v>4958</v>
      </c>
      <c r="C8205" s="222" t="s">
        <v>111</v>
      </c>
      <c r="D8205" s="223"/>
      <c r="E8205" s="67"/>
      <c r="F8205" s="220" t="s">
        <v>2297</v>
      </c>
      <c r="G8205" s="100"/>
      <c r="H8205" s="224">
        <v>0.23</v>
      </c>
      <c r="I8205" s="219"/>
      <c r="J8205" s="219"/>
      <c r="K8205" s="219"/>
      <c r="L8205" s="219"/>
      <c r="M8205" s="219"/>
      <c r="N8205" s="219"/>
      <c r="O8205" s="61">
        <f t="shared" si="745"/>
        <v>0.23</v>
      </c>
      <c r="P8205" s="221" t="s">
        <v>2287</v>
      </c>
      <c r="Q8205" s="205"/>
      <c r="R8205" s="193"/>
    </row>
    <row r="8206" spans="1:18">
      <c r="A8206" s="207" t="s">
        <v>5869</v>
      </c>
      <c r="B8206" s="220" t="s">
        <v>5133</v>
      </c>
      <c r="C8206" s="222" t="s">
        <v>112</v>
      </c>
      <c r="D8206" s="223"/>
      <c r="E8206" s="67"/>
      <c r="F8206" s="220" t="s">
        <v>2291</v>
      </c>
      <c r="G8206" s="100"/>
      <c r="H8206" s="224">
        <v>0.06</v>
      </c>
      <c r="I8206" s="219"/>
      <c r="J8206" s="219"/>
      <c r="K8206" s="219"/>
      <c r="L8206" s="219"/>
      <c r="M8206" s="219"/>
      <c r="N8206" s="219"/>
      <c r="O8206" s="61">
        <f t="shared" si="745"/>
        <v>0.06</v>
      </c>
      <c r="P8206" s="221" t="s">
        <v>5605</v>
      </c>
      <c r="Q8206" s="205"/>
      <c r="R8206" s="193"/>
    </row>
    <row r="8207" spans="1:18">
      <c r="A8207" s="207" t="s">
        <v>5869</v>
      </c>
      <c r="B8207" s="220" t="s">
        <v>5134</v>
      </c>
      <c r="C8207" s="222" t="s">
        <v>113</v>
      </c>
      <c r="D8207" s="223"/>
      <c r="E8207" s="67"/>
      <c r="F8207" s="220" t="s">
        <v>2291</v>
      </c>
      <c r="G8207" s="100"/>
      <c r="H8207" s="224">
        <v>0.2</v>
      </c>
      <c r="I8207" s="219"/>
      <c r="J8207" s="219"/>
      <c r="K8207" s="219"/>
      <c r="L8207" s="219"/>
      <c r="M8207" s="219"/>
      <c r="N8207" s="219"/>
      <c r="O8207" s="61">
        <f t="shared" si="745"/>
        <v>0.2</v>
      </c>
      <c r="P8207" s="221" t="s">
        <v>5605</v>
      </c>
      <c r="Q8207" s="205"/>
      <c r="R8207" s="193"/>
    </row>
    <row r="8208" spans="1:18">
      <c r="A8208" s="207" t="s">
        <v>5869</v>
      </c>
      <c r="B8208" s="220" t="s">
        <v>5561</v>
      </c>
      <c r="C8208" s="222" t="s">
        <v>114</v>
      </c>
      <c r="D8208" s="223"/>
      <c r="E8208" s="67"/>
      <c r="F8208" s="220" t="s">
        <v>2297</v>
      </c>
      <c r="G8208" s="100"/>
      <c r="H8208" s="224">
        <v>2500</v>
      </c>
      <c r="I8208" s="219"/>
      <c r="J8208" s="219"/>
      <c r="K8208" s="219"/>
      <c r="L8208" s="219"/>
      <c r="M8208" s="219"/>
      <c r="N8208" s="219"/>
      <c r="O8208" s="61">
        <f t="shared" si="745"/>
        <v>2500</v>
      </c>
      <c r="P8208" s="221" t="s">
        <v>2287</v>
      </c>
      <c r="Q8208" s="205"/>
      <c r="R8208" s="193"/>
    </row>
    <row r="8209" spans="1:18">
      <c r="A8209" s="207" t="s">
        <v>5869</v>
      </c>
      <c r="B8209" s="220" t="s">
        <v>5561</v>
      </c>
      <c r="C8209" s="222" t="s">
        <v>115</v>
      </c>
      <c r="D8209" s="223"/>
      <c r="E8209" s="67"/>
      <c r="F8209" s="220" t="s">
        <v>2297</v>
      </c>
      <c r="G8209" s="100"/>
      <c r="H8209" s="224">
        <v>254.76</v>
      </c>
      <c r="I8209" s="219"/>
      <c r="J8209" s="219"/>
      <c r="K8209" s="219"/>
      <c r="L8209" s="219"/>
      <c r="M8209" s="219"/>
      <c r="N8209" s="219"/>
      <c r="O8209" s="61">
        <f t="shared" si="745"/>
        <v>254.76</v>
      </c>
      <c r="P8209" s="221" t="s">
        <v>2287</v>
      </c>
      <c r="Q8209" s="205"/>
      <c r="R8209" s="193"/>
    </row>
    <row r="8210" spans="1:18">
      <c r="A8210" s="207" t="s">
        <v>5869</v>
      </c>
      <c r="B8210" s="220" t="s">
        <v>5986</v>
      </c>
      <c r="C8210" s="222" t="s">
        <v>116</v>
      </c>
      <c r="D8210" s="223"/>
      <c r="E8210" s="67"/>
      <c r="F8210" s="220" t="s">
        <v>2297</v>
      </c>
      <c r="G8210" s="100"/>
      <c r="H8210" s="224">
        <v>56</v>
      </c>
      <c r="I8210" s="219"/>
      <c r="J8210" s="219"/>
      <c r="K8210" s="219"/>
      <c r="L8210" s="219"/>
      <c r="M8210" s="219"/>
      <c r="N8210" s="219"/>
      <c r="O8210" s="61">
        <f t="shared" si="745"/>
        <v>56</v>
      </c>
      <c r="P8210" s="221" t="s">
        <v>2287</v>
      </c>
      <c r="Q8210" s="205"/>
      <c r="R8210" s="193"/>
    </row>
    <row r="8211" spans="1:18">
      <c r="A8211" s="207" t="s">
        <v>5869</v>
      </c>
      <c r="B8211" s="220" t="s">
        <v>5987</v>
      </c>
      <c r="C8211" s="222" t="s">
        <v>117</v>
      </c>
      <c r="D8211" s="223"/>
      <c r="E8211" s="67"/>
      <c r="F8211" s="220" t="s">
        <v>2297</v>
      </c>
      <c r="G8211" s="100"/>
      <c r="H8211" s="224">
        <v>56</v>
      </c>
      <c r="I8211" s="219"/>
      <c r="J8211" s="219"/>
      <c r="K8211" s="219"/>
      <c r="L8211" s="219"/>
      <c r="M8211" s="219"/>
      <c r="N8211" s="219"/>
      <c r="O8211" s="61">
        <f t="shared" si="745"/>
        <v>56</v>
      </c>
      <c r="P8211" s="221" t="s">
        <v>2287</v>
      </c>
      <c r="Q8211" s="205"/>
      <c r="R8211" s="193"/>
    </row>
    <row r="8212" spans="1:18">
      <c r="A8212" s="207" t="s">
        <v>5869</v>
      </c>
      <c r="B8212" s="220" t="s">
        <v>5988</v>
      </c>
      <c r="C8212" s="222" t="s">
        <v>118</v>
      </c>
      <c r="D8212" s="223"/>
      <c r="E8212" s="67"/>
      <c r="F8212" s="220" t="s">
        <v>2297</v>
      </c>
      <c r="G8212" s="100"/>
      <c r="H8212" s="224">
        <v>56</v>
      </c>
      <c r="I8212" s="219"/>
      <c r="J8212" s="219"/>
      <c r="K8212" s="219"/>
      <c r="L8212" s="219"/>
      <c r="M8212" s="219"/>
      <c r="N8212" s="219"/>
      <c r="O8212" s="61">
        <f t="shared" si="745"/>
        <v>56</v>
      </c>
      <c r="P8212" s="221" t="s">
        <v>2287</v>
      </c>
      <c r="Q8212" s="205"/>
      <c r="R8212" s="193"/>
    </row>
    <row r="8213" spans="1:18">
      <c r="A8213" s="207" t="s">
        <v>5869</v>
      </c>
      <c r="B8213" s="220" t="s">
        <v>5989</v>
      </c>
      <c r="C8213" s="222" t="s">
        <v>119</v>
      </c>
      <c r="D8213" s="223"/>
      <c r="E8213" s="67"/>
      <c r="F8213" s="220" t="s">
        <v>2297</v>
      </c>
      <c r="G8213" s="100"/>
      <c r="H8213" s="224">
        <v>56</v>
      </c>
      <c r="I8213" s="219"/>
      <c r="J8213" s="219"/>
      <c r="K8213" s="219"/>
      <c r="L8213" s="219"/>
      <c r="M8213" s="219"/>
      <c r="N8213" s="219"/>
      <c r="O8213" s="61">
        <f t="shared" si="745"/>
        <v>56</v>
      </c>
      <c r="P8213" s="221" t="s">
        <v>2287</v>
      </c>
      <c r="Q8213" s="205"/>
      <c r="R8213" s="193"/>
    </row>
    <row r="8214" spans="1:18">
      <c r="A8214" s="207" t="s">
        <v>5869</v>
      </c>
      <c r="B8214" s="220" t="s">
        <v>5990</v>
      </c>
      <c r="C8214" s="222" t="s">
        <v>120</v>
      </c>
      <c r="D8214" s="223"/>
      <c r="E8214" s="67"/>
      <c r="F8214" s="220" t="s">
        <v>2297</v>
      </c>
      <c r="G8214" s="100"/>
      <c r="H8214" s="224">
        <v>56</v>
      </c>
      <c r="I8214" s="219"/>
      <c r="J8214" s="219"/>
      <c r="K8214" s="219"/>
      <c r="L8214" s="219"/>
      <c r="M8214" s="219"/>
      <c r="N8214" s="219"/>
      <c r="O8214" s="61">
        <f t="shared" si="745"/>
        <v>56</v>
      </c>
      <c r="P8214" s="221" t="s">
        <v>2287</v>
      </c>
      <c r="Q8214" s="205"/>
      <c r="R8214" s="193"/>
    </row>
    <row r="8215" spans="1:18">
      <c r="A8215" s="207" t="s">
        <v>5869</v>
      </c>
      <c r="B8215" s="220" t="s">
        <v>5991</v>
      </c>
      <c r="C8215" s="222" t="s">
        <v>121</v>
      </c>
      <c r="D8215" s="223"/>
      <c r="E8215" s="67"/>
      <c r="F8215" s="220" t="s">
        <v>2297</v>
      </c>
      <c r="G8215" s="100"/>
      <c r="H8215" s="224">
        <v>56</v>
      </c>
      <c r="I8215" s="219"/>
      <c r="J8215" s="219"/>
      <c r="K8215" s="219"/>
      <c r="L8215" s="219"/>
      <c r="M8215" s="219"/>
      <c r="N8215" s="219"/>
      <c r="O8215" s="61">
        <f t="shared" si="745"/>
        <v>56</v>
      </c>
      <c r="P8215" s="221" t="s">
        <v>2287</v>
      </c>
      <c r="Q8215" s="205"/>
      <c r="R8215" s="193"/>
    </row>
    <row r="8216" spans="1:18">
      <c r="A8216" s="207" t="s">
        <v>5869</v>
      </c>
      <c r="B8216" s="220" t="s">
        <v>5992</v>
      </c>
      <c r="C8216" s="222" t="s">
        <v>122</v>
      </c>
      <c r="D8216" s="223"/>
      <c r="E8216" s="67"/>
      <c r="F8216" s="220" t="s">
        <v>2297</v>
      </c>
      <c r="G8216" s="100"/>
      <c r="H8216" s="224">
        <v>56</v>
      </c>
      <c r="I8216" s="219"/>
      <c r="J8216" s="219"/>
      <c r="K8216" s="219"/>
      <c r="L8216" s="219"/>
      <c r="M8216" s="219"/>
      <c r="N8216" s="219"/>
      <c r="O8216" s="61">
        <f t="shared" si="745"/>
        <v>56</v>
      </c>
      <c r="P8216" s="221" t="s">
        <v>2287</v>
      </c>
      <c r="Q8216" s="205"/>
      <c r="R8216" s="193"/>
    </row>
    <row r="8217" spans="1:18">
      <c r="A8217" s="207" t="s">
        <v>5869</v>
      </c>
      <c r="B8217" s="220" t="s">
        <v>5993</v>
      </c>
      <c r="C8217" s="222" t="s">
        <v>123</v>
      </c>
      <c r="D8217" s="223"/>
      <c r="E8217" s="67"/>
      <c r="F8217" s="220" t="s">
        <v>2297</v>
      </c>
      <c r="G8217" s="100"/>
      <c r="H8217" s="224">
        <v>56</v>
      </c>
      <c r="I8217" s="219"/>
      <c r="J8217" s="219"/>
      <c r="K8217" s="219"/>
      <c r="L8217" s="219"/>
      <c r="M8217" s="219"/>
      <c r="N8217" s="219"/>
      <c r="O8217" s="61">
        <f t="shared" si="745"/>
        <v>56</v>
      </c>
      <c r="P8217" s="221" t="s">
        <v>2287</v>
      </c>
      <c r="Q8217" s="205"/>
      <c r="R8217" s="193"/>
    </row>
    <row r="8218" spans="1:18">
      <c r="A8218" s="207" t="s">
        <v>5869</v>
      </c>
      <c r="B8218" s="220" t="s">
        <v>5994</v>
      </c>
      <c r="C8218" s="222" t="s">
        <v>124</v>
      </c>
      <c r="D8218" s="223"/>
      <c r="E8218" s="67"/>
      <c r="F8218" s="220" t="s">
        <v>2297</v>
      </c>
      <c r="G8218" s="100"/>
      <c r="H8218" s="224">
        <v>56</v>
      </c>
      <c r="I8218" s="219"/>
      <c r="J8218" s="219"/>
      <c r="K8218" s="219"/>
      <c r="L8218" s="219"/>
      <c r="M8218" s="219"/>
      <c r="N8218" s="219"/>
      <c r="O8218" s="61">
        <f t="shared" ref="O8218:O8281" si="746">+H8218</f>
        <v>56</v>
      </c>
      <c r="P8218" s="221" t="s">
        <v>2287</v>
      </c>
      <c r="Q8218" s="205"/>
      <c r="R8218" s="193"/>
    </row>
    <row r="8219" spans="1:18">
      <c r="A8219" s="207" t="s">
        <v>5869</v>
      </c>
      <c r="B8219" s="220" t="s">
        <v>5995</v>
      </c>
      <c r="C8219" s="222" t="s">
        <v>125</v>
      </c>
      <c r="D8219" s="223"/>
      <c r="E8219" s="67"/>
      <c r="F8219" s="220" t="s">
        <v>2297</v>
      </c>
      <c r="G8219" s="100"/>
      <c r="H8219" s="224">
        <v>56</v>
      </c>
      <c r="I8219" s="219"/>
      <c r="J8219" s="219"/>
      <c r="K8219" s="219"/>
      <c r="L8219" s="219"/>
      <c r="M8219" s="219"/>
      <c r="N8219" s="219"/>
      <c r="O8219" s="61">
        <f t="shared" si="746"/>
        <v>56</v>
      </c>
      <c r="P8219" s="221" t="s">
        <v>2287</v>
      </c>
      <c r="Q8219" s="205"/>
      <c r="R8219" s="193"/>
    </row>
    <row r="8220" spans="1:18">
      <c r="A8220" s="207" t="s">
        <v>5869</v>
      </c>
      <c r="B8220" s="220" t="s">
        <v>5996</v>
      </c>
      <c r="C8220" s="222" t="s">
        <v>126</v>
      </c>
      <c r="D8220" s="223"/>
      <c r="E8220" s="67"/>
      <c r="F8220" s="220" t="s">
        <v>2297</v>
      </c>
      <c r="G8220" s="100"/>
      <c r="H8220" s="224">
        <v>56</v>
      </c>
      <c r="I8220" s="219"/>
      <c r="J8220" s="219"/>
      <c r="K8220" s="219"/>
      <c r="L8220" s="219"/>
      <c r="M8220" s="219"/>
      <c r="N8220" s="219"/>
      <c r="O8220" s="61">
        <f t="shared" si="746"/>
        <v>56</v>
      </c>
      <c r="P8220" s="221" t="s">
        <v>2287</v>
      </c>
      <c r="Q8220" s="205"/>
      <c r="R8220" s="193"/>
    </row>
    <row r="8221" spans="1:18">
      <c r="A8221" s="207" t="s">
        <v>5869</v>
      </c>
      <c r="B8221" s="220" t="s">
        <v>5997</v>
      </c>
      <c r="C8221" s="222" t="s">
        <v>127</v>
      </c>
      <c r="D8221" s="223"/>
      <c r="E8221" s="67"/>
      <c r="F8221" s="220" t="s">
        <v>2297</v>
      </c>
      <c r="G8221" s="100"/>
      <c r="H8221" s="224">
        <v>56</v>
      </c>
      <c r="I8221" s="219"/>
      <c r="J8221" s="219"/>
      <c r="K8221" s="219"/>
      <c r="L8221" s="219"/>
      <c r="M8221" s="219"/>
      <c r="N8221" s="219"/>
      <c r="O8221" s="61">
        <f t="shared" si="746"/>
        <v>56</v>
      </c>
      <c r="P8221" s="221" t="s">
        <v>2287</v>
      </c>
      <c r="Q8221" s="205"/>
      <c r="R8221" s="193"/>
    </row>
    <row r="8222" spans="1:18">
      <c r="A8222" s="207" t="s">
        <v>5869</v>
      </c>
      <c r="B8222" s="220" t="s">
        <v>5998</v>
      </c>
      <c r="C8222" s="222" t="s">
        <v>128</v>
      </c>
      <c r="D8222" s="223"/>
      <c r="E8222" s="67"/>
      <c r="F8222" s="220" t="s">
        <v>2297</v>
      </c>
      <c r="G8222" s="100"/>
      <c r="H8222" s="224">
        <v>56</v>
      </c>
      <c r="I8222" s="219"/>
      <c r="J8222" s="219"/>
      <c r="K8222" s="219"/>
      <c r="L8222" s="219"/>
      <c r="M8222" s="219"/>
      <c r="N8222" s="219"/>
      <c r="O8222" s="61">
        <f t="shared" si="746"/>
        <v>56</v>
      </c>
      <c r="P8222" s="221" t="s">
        <v>2287</v>
      </c>
      <c r="Q8222" s="205"/>
      <c r="R8222" s="193"/>
    </row>
    <row r="8223" spans="1:18">
      <c r="A8223" s="207" t="s">
        <v>5869</v>
      </c>
      <c r="B8223" s="220" t="s">
        <v>5999</v>
      </c>
      <c r="C8223" s="222" t="s">
        <v>129</v>
      </c>
      <c r="D8223" s="223"/>
      <c r="E8223" s="67"/>
      <c r="F8223" s="220" t="s">
        <v>2297</v>
      </c>
      <c r="G8223" s="100"/>
      <c r="H8223" s="224">
        <v>56</v>
      </c>
      <c r="I8223" s="219"/>
      <c r="J8223" s="219"/>
      <c r="K8223" s="219"/>
      <c r="L8223" s="219"/>
      <c r="M8223" s="219"/>
      <c r="N8223" s="219"/>
      <c r="O8223" s="61">
        <f t="shared" si="746"/>
        <v>56</v>
      </c>
      <c r="P8223" s="221" t="s">
        <v>2287</v>
      </c>
      <c r="Q8223" s="205"/>
      <c r="R8223" s="193"/>
    </row>
    <row r="8224" spans="1:18">
      <c r="A8224" s="207" t="s">
        <v>5869</v>
      </c>
      <c r="B8224" s="220" t="s">
        <v>6000</v>
      </c>
      <c r="C8224" s="222" t="s">
        <v>130</v>
      </c>
      <c r="D8224" s="223"/>
      <c r="E8224" s="67"/>
      <c r="F8224" s="220" t="s">
        <v>2297</v>
      </c>
      <c r="G8224" s="100"/>
      <c r="H8224" s="224">
        <v>56</v>
      </c>
      <c r="I8224" s="219"/>
      <c r="J8224" s="219"/>
      <c r="K8224" s="219"/>
      <c r="L8224" s="219"/>
      <c r="M8224" s="219"/>
      <c r="N8224" s="219"/>
      <c r="O8224" s="61">
        <f t="shared" si="746"/>
        <v>56</v>
      </c>
      <c r="P8224" s="221" t="s">
        <v>2287</v>
      </c>
      <c r="Q8224" s="205"/>
      <c r="R8224" s="193"/>
    </row>
    <row r="8225" spans="1:18">
      <c r="A8225" s="207" t="s">
        <v>5869</v>
      </c>
      <c r="B8225" s="220" t="s">
        <v>6001</v>
      </c>
      <c r="C8225" s="222" t="s">
        <v>131</v>
      </c>
      <c r="D8225" s="223"/>
      <c r="E8225" s="67"/>
      <c r="F8225" s="220" t="s">
        <v>2297</v>
      </c>
      <c r="G8225" s="100"/>
      <c r="H8225" s="224">
        <v>500</v>
      </c>
      <c r="I8225" s="219"/>
      <c r="J8225" s="219"/>
      <c r="K8225" s="219"/>
      <c r="L8225" s="219"/>
      <c r="M8225" s="219"/>
      <c r="N8225" s="219"/>
      <c r="O8225" s="61">
        <f t="shared" si="746"/>
        <v>500</v>
      </c>
      <c r="P8225" s="221" t="s">
        <v>2287</v>
      </c>
      <c r="Q8225" s="205"/>
      <c r="R8225" s="193"/>
    </row>
    <row r="8226" spans="1:18">
      <c r="A8226" s="207" t="s">
        <v>5869</v>
      </c>
      <c r="B8226" s="220" t="s">
        <v>5135</v>
      </c>
      <c r="C8226" s="222" t="s">
        <v>132</v>
      </c>
      <c r="D8226" s="223"/>
      <c r="E8226" s="67"/>
      <c r="F8226" s="220" t="s">
        <v>2297</v>
      </c>
      <c r="G8226" s="100"/>
      <c r="H8226" s="224">
        <v>562</v>
      </c>
      <c r="I8226" s="219"/>
      <c r="J8226" s="219"/>
      <c r="K8226" s="219"/>
      <c r="L8226" s="219"/>
      <c r="M8226" s="219"/>
      <c r="N8226" s="219"/>
      <c r="O8226" s="61">
        <f t="shared" si="746"/>
        <v>562</v>
      </c>
      <c r="P8226" s="221" t="s">
        <v>2287</v>
      </c>
      <c r="Q8226" s="205"/>
      <c r="R8226" s="193"/>
    </row>
    <row r="8227" spans="1:18">
      <c r="A8227" s="207" t="s">
        <v>5869</v>
      </c>
      <c r="B8227" s="220" t="s">
        <v>5136</v>
      </c>
      <c r="C8227" s="222" t="s">
        <v>133</v>
      </c>
      <c r="D8227" s="223"/>
      <c r="E8227" s="67"/>
      <c r="F8227" s="220" t="s">
        <v>2297</v>
      </c>
      <c r="G8227" s="100"/>
      <c r="H8227" s="224">
        <v>350</v>
      </c>
      <c r="I8227" s="219"/>
      <c r="J8227" s="219"/>
      <c r="K8227" s="219"/>
      <c r="L8227" s="219"/>
      <c r="M8227" s="219"/>
      <c r="N8227" s="219"/>
      <c r="O8227" s="61">
        <f t="shared" si="746"/>
        <v>350</v>
      </c>
      <c r="P8227" s="221" t="s">
        <v>2287</v>
      </c>
      <c r="Q8227" s="205"/>
      <c r="R8227" s="193"/>
    </row>
    <row r="8228" spans="1:18">
      <c r="A8228" s="207" t="s">
        <v>5869</v>
      </c>
      <c r="B8228" s="220" t="s">
        <v>5137</v>
      </c>
      <c r="C8228" s="222" t="s">
        <v>134</v>
      </c>
      <c r="D8228" s="223"/>
      <c r="E8228" s="67"/>
      <c r="F8228" s="220" t="s">
        <v>2297</v>
      </c>
      <c r="G8228" s="100"/>
      <c r="H8228" s="224">
        <v>660</v>
      </c>
      <c r="I8228" s="219"/>
      <c r="J8228" s="219"/>
      <c r="K8228" s="219"/>
      <c r="L8228" s="219"/>
      <c r="M8228" s="219"/>
      <c r="N8228" s="219"/>
      <c r="O8228" s="61">
        <f t="shared" si="746"/>
        <v>660</v>
      </c>
      <c r="P8228" s="221" t="s">
        <v>5605</v>
      </c>
      <c r="Q8228" s="205"/>
      <c r="R8228" s="193"/>
    </row>
    <row r="8229" spans="1:18">
      <c r="A8229" s="207" t="s">
        <v>5869</v>
      </c>
      <c r="B8229" s="220" t="s">
        <v>6002</v>
      </c>
      <c r="C8229" s="222" t="s">
        <v>135</v>
      </c>
      <c r="D8229" s="223"/>
      <c r="E8229" s="67"/>
      <c r="F8229" s="220" t="s">
        <v>2297</v>
      </c>
      <c r="G8229" s="100"/>
      <c r="H8229" s="224">
        <v>1020</v>
      </c>
      <c r="I8229" s="219"/>
      <c r="J8229" s="219"/>
      <c r="K8229" s="219"/>
      <c r="L8229" s="219"/>
      <c r="M8229" s="219"/>
      <c r="N8229" s="219"/>
      <c r="O8229" s="61">
        <f t="shared" si="746"/>
        <v>1020</v>
      </c>
      <c r="P8229" s="221" t="s">
        <v>2287</v>
      </c>
      <c r="Q8229" s="205"/>
      <c r="R8229" s="193"/>
    </row>
    <row r="8230" spans="1:18">
      <c r="A8230" s="207" t="s">
        <v>5869</v>
      </c>
      <c r="B8230" s="220" t="s">
        <v>5138</v>
      </c>
      <c r="C8230" s="222" t="s">
        <v>136</v>
      </c>
      <c r="D8230" s="223"/>
      <c r="E8230" s="67"/>
      <c r="F8230" s="220" t="s">
        <v>2297</v>
      </c>
      <c r="G8230" s="100"/>
      <c r="H8230" s="224">
        <v>93.75</v>
      </c>
      <c r="I8230" s="219"/>
      <c r="J8230" s="219"/>
      <c r="K8230" s="219"/>
      <c r="L8230" s="219"/>
      <c r="M8230" s="219"/>
      <c r="N8230" s="219"/>
      <c r="O8230" s="61">
        <f t="shared" si="746"/>
        <v>93.75</v>
      </c>
      <c r="P8230" s="221" t="s">
        <v>5605</v>
      </c>
      <c r="Q8230" s="205"/>
      <c r="R8230" s="193"/>
    </row>
    <row r="8231" spans="1:18">
      <c r="A8231" s="207" t="s">
        <v>5869</v>
      </c>
      <c r="B8231" s="220" t="s">
        <v>5139</v>
      </c>
      <c r="C8231" s="222" t="s">
        <v>137</v>
      </c>
      <c r="D8231" s="223"/>
      <c r="E8231" s="67"/>
      <c r="F8231" s="220" t="s">
        <v>2297</v>
      </c>
      <c r="G8231" s="100"/>
      <c r="H8231" s="224">
        <v>93.2</v>
      </c>
      <c r="I8231" s="219"/>
      <c r="J8231" s="219"/>
      <c r="K8231" s="219"/>
      <c r="L8231" s="219"/>
      <c r="M8231" s="219"/>
      <c r="N8231" s="219"/>
      <c r="O8231" s="61">
        <f t="shared" si="746"/>
        <v>93.2</v>
      </c>
      <c r="P8231" s="221" t="s">
        <v>5605</v>
      </c>
      <c r="Q8231" s="205"/>
      <c r="R8231" s="193"/>
    </row>
    <row r="8232" spans="1:18">
      <c r="A8232" s="207" t="s">
        <v>5869</v>
      </c>
      <c r="B8232" s="220" t="s">
        <v>6003</v>
      </c>
      <c r="C8232" s="222" t="s">
        <v>138</v>
      </c>
      <c r="D8232" s="223"/>
      <c r="E8232" s="67"/>
      <c r="F8232" s="220" t="s">
        <v>2297</v>
      </c>
      <c r="G8232" s="100"/>
      <c r="H8232" s="224">
        <v>2205</v>
      </c>
      <c r="I8232" s="219"/>
      <c r="J8232" s="219"/>
      <c r="K8232" s="219"/>
      <c r="L8232" s="219"/>
      <c r="M8232" s="219"/>
      <c r="N8232" s="219"/>
      <c r="O8232" s="61">
        <f t="shared" si="746"/>
        <v>2205</v>
      </c>
      <c r="P8232" s="221" t="s">
        <v>2287</v>
      </c>
      <c r="Q8232" s="205"/>
      <c r="R8232" s="193"/>
    </row>
    <row r="8233" spans="1:18">
      <c r="A8233" s="207" t="s">
        <v>5869</v>
      </c>
      <c r="B8233" s="220" t="s">
        <v>6004</v>
      </c>
      <c r="C8233" s="222" t="s">
        <v>139</v>
      </c>
      <c r="D8233" s="223"/>
      <c r="E8233" s="67"/>
      <c r="F8233" s="220" t="s">
        <v>2297</v>
      </c>
      <c r="G8233" s="100"/>
      <c r="H8233" s="224">
        <v>2398</v>
      </c>
      <c r="I8233" s="219"/>
      <c r="J8233" s="219"/>
      <c r="K8233" s="219"/>
      <c r="L8233" s="219"/>
      <c r="M8233" s="219"/>
      <c r="N8233" s="219"/>
      <c r="O8233" s="61">
        <f t="shared" si="746"/>
        <v>2398</v>
      </c>
      <c r="P8233" s="221" t="s">
        <v>2287</v>
      </c>
      <c r="Q8233" s="205"/>
      <c r="R8233" s="193"/>
    </row>
    <row r="8234" spans="1:18">
      <c r="A8234" s="207" t="s">
        <v>5869</v>
      </c>
      <c r="B8234" s="220" t="s">
        <v>6005</v>
      </c>
      <c r="C8234" s="222" t="s">
        <v>140</v>
      </c>
      <c r="D8234" s="223"/>
      <c r="E8234" s="67"/>
      <c r="F8234" s="220" t="s">
        <v>2297</v>
      </c>
      <c r="G8234" s="100"/>
      <c r="H8234" s="224">
        <v>2500</v>
      </c>
      <c r="I8234" s="219"/>
      <c r="J8234" s="219"/>
      <c r="K8234" s="219"/>
      <c r="L8234" s="219"/>
      <c r="M8234" s="219"/>
      <c r="N8234" s="219"/>
      <c r="O8234" s="61">
        <f t="shared" si="746"/>
        <v>2500</v>
      </c>
      <c r="P8234" s="221" t="s">
        <v>2287</v>
      </c>
      <c r="Q8234" s="205"/>
      <c r="R8234" s="193"/>
    </row>
    <row r="8235" spans="1:18">
      <c r="A8235" s="207" t="s">
        <v>5869</v>
      </c>
      <c r="B8235" s="220" t="s">
        <v>6006</v>
      </c>
      <c r="C8235" s="222" t="s">
        <v>141</v>
      </c>
      <c r="D8235" s="223"/>
      <c r="E8235" s="67"/>
      <c r="F8235" s="220" t="s">
        <v>2297</v>
      </c>
      <c r="G8235" s="100"/>
      <c r="H8235" s="224">
        <v>2500</v>
      </c>
      <c r="I8235" s="219"/>
      <c r="J8235" s="219"/>
      <c r="K8235" s="219"/>
      <c r="L8235" s="219"/>
      <c r="M8235" s="219"/>
      <c r="N8235" s="219"/>
      <c r="O8235" s="61">
        <f t="shared" si="746"/>
        <v>2500</v>
      </c>
      <c r="P8235" s="221" t="s">
        <v>2287</v>
      </c>
      <c r="Q8235" s="205"/>
      <c r="R8235" s="193"/>
    </row>
    <row r="8236" spans="1:18">
      <c r="A8236" s="207" t="s">
        <v>5869</v>
      </c>
      <c r="B8236" s="220" t="s">
        <v>6007</v>
      </c>
      <c r="C8236" s="222" t="s">
        <v>142</v>
      </c>
      <c r="D8236" s="223"/>
      <c r="E8236" s="67"/>
      <c r="F8236" s="220" t="s">
        <v>2297</v>
      </c>
      <c r="G8236" s="100"/>
      <c r="H8236" s="224">
        <v>2500</v>
      </c>
      <c r="I8236" s="219"/>
      <c r="J8236" s="219"/>
      <c r="K8236" s="219"/>
      <c r="L8236" s="219"/>
      <c r="M8236" s="219"/>
      <c r="N8236" s="219"/>
      <c r="O8236" s="61">
        <f t="shared" si="746"/>
        <v>2500</v>
      </c>
      <c r="P8236" s="221" t="s">
        <v>2287</v>
      </c>
      <c r="Q8236" s="205"/>
      <c r="R8236" s="193"/>
    </row>
    <row r="8237" spans="1:18">
      <c r="A8237" s="207" t="s">
        <v>5869</v>
      </c>
      <c r="B8237" s="220" t="s">
        <v>6008</v>
      </c>
      <c r="C8237" s="222" t="s">
        <v>143</v>
      </c>
      <c r="D8237" s="223"/>
      <c r="E8237" s="67"/>
      <c r="F8237" s="220" t="s">
        <v>2297</v>
      </c>
      <c r="G8237" s="100"/>
      <c r="H8237" s="224">
        <v>2500</v>
      </c>
      <c r="I8237" s="219"/>
      <c r="J8237" s="219"/>
      <c r="K8237" s="219"/>
      <c r="L8237" s="219"/>
      <c r="M8237" s="219"/>
      <c r="N8237" s="219"/>
      <c r="O8237" s="61">
        <f t="shared" si="746"/>
        <v>2500</v>
      </c>
      <c r="P8237" s="221" t="s">
        <v>2287</v>
      </c>
      <c r="Q8237" s="205"/>
      <c r="R8237" s="193"/>
    </row>
    <row r="8238" spans="1:18">
      <c r="A8238" s="207" t="s">
        <v>5869</v>
      </c>
      <c r="B8238" s="220" t="s">
        <v>6009</v>
      </c>
      <c r="C8238" s="222" t="s">
        <v>144</v>
      </c>
      <c r="D8238" s="223"/>
      <c r="E8238" s="67"/>
      <c r="F8238" s="220" t="s">
        <v>2297</v>
      </c>
      <c r="G8238" s="100"/>
      <c r="H8238" s="224">
        <v>540</v>
      </c>
      <c r="I8238" s="219"/>
      <c r="J8238" s="219"/>
      <c r="K8238" s="219"/>
      <c r="L8238" s="219"/>
      <c r="M8238" s="219"/>
      <c r="N8238" s="219"/>
      <c r="O8238" s="61">
        <f t="shared" si="746"/>
        <v>540</v>
      </c>
      <c r="P8238" s="221" t="s">
        <v>2287</v>
      </c>
      <c r="Q8238" s="205"/>
      <c r="R8238" s="193"/>
    </row>
    <row r="8239" spans="1:18">
      <c r="A8239" s="207" t="s">
        <v>5869</v>
      </c>
      <c r="B8239" s="220" t="s">
        <v>6010</v>
      </c>
      <c r="C8239" s="222" t="s">
        <v>145</v>
      </c>
      <c r="D8239" s="223"/>
      <c r="E8239" s="67"/>
      <c r="F8239" s="220" t="s">
        <v>2297</v>
      </c>
      <c r="G8239" s="100"/>
      <c r="H8239" s="224">
        <v>571</v>
      </c>
      <c r="I8239" s="219"/>
      <c r="J8239" s="219"/>
      <c r="K8239" s="219"/>
      <c r="L8239" s="219"/>
      <c r="M8239" s="219"/>
      <c r="N8239" s="219"/>
      <c r="O8239" s="61">
        <f t="shared" si="746"/>
        <v>571</v>
      </c>
      <c r="P8239" s="221" t="s">
        <v>2287</v>
      </c>
      <c r="Q8239" s="205"/>
      <c r="R8239" s="193"/>
    </row>
    <row r="8240" spans="1:18">
      <c r="A8240" s="207" t="s">
        <v>5869</v>
      </c>
      <c r="B8240" s="220" t="s">
        <v>6011</v>
      </c>
      <c r="C8240" s="222" t="s">
        <v>146</v>
      </c>
      <c r="D8240" s="223"/>
      <c r="E8240" s="67"/>
      <c r="F8240" s="220" t="s">
        <v>2297</v>
      </c>
      <c r="G8240" s="100"/>
      <c r="H8240" s="224">
        <v>540</v>
      </c>
      <c r="I8240" s="219"/>
      <c r="J8240" s="219"/>
      <c r="K8240" s="219"/>
      <c r="L8240" s="219"/>
      <c r="M8240" s="219"/>
      <c r="N8240" s="219"/>
      <c r="O8240" s="61">
        <f t="shared" si="746"/>
        <v>540</v>
      </c>
      <c r="P8240" s="221" t="s">
        <v>2287</v>
      </c>
      <c r="Q8240" s="205"/>
      <c r="R8240" s="193"/>
    </row>
    <row r="8241" spans="1:18">
      <c r="A8241" s="207" t="s">
        <v>5869</v>
      </c>
      <c r="B8241" s="220" t="s">
        <v>6012</v>
      </c>
      <c r="C8241" s="222" t="s">
        <v>147</v>
      </c>
      <c r="D8241" s="223"/>
      <c r="E8241" s="67"/>
      <c r="F8241" s="220" t="s">
        <v>2297</v>
      </c>
      <c r="G8241" s="100"/>
      <c r="H8241" s="224">
        <v>540</v>
      </c>
      <c r="I8241" s="219"/>
      <c r="J8241" s="219"/>
      <c r="K8241" s="219"/>
      <c r="L8241" s="219"/>
      <c r="M8241" s="219"/>
      <c r="N8241" s="219"/>
      <c r="O8241" s="61">
        <f t="shared" si="746"/>
        <v>540</v>
      </c>
      <c r="P8241" s="221" t="s">
        <v>2287</v>
      </c>
      <c r="Q8241" s="205"/>
      <c r="R8241" s="193"/>
    </row>
    <row r="8242" spans="1:18">
      <c r="A8242" s="207" t="s">
        <v>5869</v>
      </c>
      <c r="B8242" s="220" t="s">
        <v>6013</v>
      </c>
      <c r="C8242" s="222" t="s">
        <v>148</v>
      </c>
      <c r="D8242" s="223"/>
      <c r="E8242" s="67"/>
      <c r="F8242" s="220" t="s">
        <v>2297</v>
      </c>
      <c r="G8242" s="100"/>
      <c r="H8242" s="224">
        <v>540</v>
      </c>
      <c r="I8242" s="219"/>
      <c r="J8242" s="219"/>
      <c r="K8242" s="219"/>
      <c r="L8242" s="219"/>
      <c r="M8242" s="219"/>
      <c r="N8242" s="219"/>
      <c r="O8242" s="61">
        <f t="shared" si="746"/>
        <v>540</v>
      </c>
      <c r="P8242" s="221" t="s">
        <v>2287</v>
      </c>
      <c r="Q8242" s="205"/>
      <c r="R8242" s="193"/>
    </row>
    <row r="8243" spans="1:18">
      <c r="A8243" s="207" t="s">
        <v>5869</v>
      </c>
      <c r="B8243" s="220" t="s">
        <v>6013</v>
      </c>
      <c r="C8243" s="222" t="s">
        <v>148</v>
      </c>
      <c r="D8243" s="223"/>
      <c r="E8243" s="67"/>
      <c r="F8243" s="220" t="s">
        <v>2297</v>
      </c>
      <c r="G8243" s="100"/>
      <c r="H8243" s="224">
        <v>540</v>
      </c>
      <c r="I8243" s="219"/>
      <c r="J8243" s="219"/>
      <c r="K8243" s="219"/>
      <c r="L8243" s="219"/>
      <c r="M8243" s="219"/>
      <c r="N8243" s="219"/>
      <c r="O8243" s="61">
        <f t="shared" si="746"/>
        <v>540</v>
      </c>
      <c r="P8243" s="221" t="s">
        <v>2287</v>
      </c>
      <c r="Q8243" s="205"/>
      <c r="R8243" s="193"/>
    </row>
    <row r="8244" spans="1:18">
      <c r="A8244" s="207" t="s">
        <v>5869</v>
      </c>
      <c r="B8244" s="220" t="s">
        <v>6014</v>
      </c>
      <c r="C8244" s="222" t="s">
        <v>924</v>
      </c>
      <c r="D8244" s="223"/>
      <c r="E8244" s="67"/>
      <c r="F8244" s="220" t="s">
        <v>2297</v>
      </c>
      <c r="G8244" s="100"/>
      <c r="H8244" s="224">
        <v>540</v>
      </c>
      <c r="I8244" s="219"/>
      <c r="J8244" s="219"/>
      <c r="K8244" s="219"/>
      <c r="L8244" s="219"/>
      <c r="M8244" s="219"/>
      <c r="N8244" s="219"/>
      <c r="O8244" s="61">
        <f t="shared" si="746"/>
        <v>540</v>
      </c>
      <c r="P8244" s="221" t="s">
        <v>2287</v>
      </c>
      <c r="Q8244" s="205"/>
      <c r="R8244" s="193"/>
    </row>
    <row r="8245" spans="1:18">
      <c r="A8245" s="207" t="s">
        <v>5869</v>
      </c>
      <c r="B8245" s="220" t="s">
        <v>6015</v>
      </c>
      <c r="C8245" s="222" t="s">
        <v>925</v>
      </c>
      <c r="D8245" s="223"/>
      <c r="E8245" s="67"/>
      <c r="F8245" s="220" t="s">
        <v>2297</v>
      </c>
      <c r="G8245" s="100"/>
      <c r="H8245" s="224">
        <v>571</v>
      </c>
      <c r="I8245" s="219"/>
      <c r="J8245" s="219"/>
      <c r="K8245" s="219"/>
      <c r="L8245" s="219"/>
      <c r="M8245" s="219"/>
      <c r="N8245" s="219"/>
      <c r="O8245" s="61">
        <f t="shared" si="746"/>
        <v>571</v>
      </c>
      <c r="P8245" s="221" t="s">
        <v>2287</v>
      </c>
      <c r="Q8245" s="205"/>
      <c r="R8245" s="193"/>
    </row>
    <row r="8246" spans="1:18">
      <c r="A8246" s="207" t="s">
        <v>5869</v>
      </c>
      <c r="B8246" s="220" t="s">
        <v>6016</v>
      </c>
      <c r="C8246" s="222" t="s">
        <v>926</v>
      </c>
      <c r="D8246" s="223"/>
      <c r="E8246" s="67"/>
      <c r="F8246" s="220" t="s">
        <v>2297</v>
      </c>
      <c r="G8246" s="100"/>
      <c r="H8246" s="224">
        <v>540</v>
      </c>
      <c r="I8246" s="219"/>
      <c r="J8246" s="219"/>
      <c r="K8246" s="219"/>
      <c r="L8246" s="219"/>
      <c r="M8246" s="219"/>
      <c r="N8246" s="219"/>
      <c r="O8246" s="61">
        <f t="shared" si="746"/>
        <v>540</v>
      </c>
      <c r="P8246" s="221" t="s">
        <v>2287</v>
      </c>
      <c r="Q8246" s="205"/>
      <c r="R8246" s="193"/>
    </row>
    <row r="8247" spans="1:18">
      <c r="A8247" s="207" t="s">
        <v>5869</v>
      </c>
      <c r="B8247" s="220" t="s">
        <v>6017</v>
      </c>
      <c r="C8247" s="222" t="s">
        <v>927</v>
      </c>
      <c r="D8247" s="223"/>
      <c r="E8247" s="67"/>
      <c r="F8247" s="220" t="s">
        <v>2297</v>
      </c>
      <c r="G8247" s="100"/>
      <c r="H8247" s="224">
        <v>540</v>
      </c>
      <c r="I8247" s="219"/>
      <c r="J8247" s="219"/>
      <c r="K8247" s="219"/>
      <c r="L8247" s="219"/>
      <c r="M8247" s="219"/>
      <c r="N8247" s="219"/>
      <c r="O8247" s="61">
        <f t="shared" si="746"/>
        <v>540</v>
      </c>
      <c r="P8247" s="221" t="s">
        <v>2287</v>
      </c>
      <c r="Q8247" s="205"/>
      <c r="R8247" s="193"/>
    </row>
    <row r="8248" spans="1:18">
      <c r="A8248" s="207" t="s">
        <v>5869</v>
      </c>
      <c r="B8248" s="220" t="s">
        <v>6018</v>
      </c>
      <c r="C8248" s="222" t="s">
        <v>928</v>
      </c>
      <c r="D8248" s="223"/>
      <c r="E8248" s="67"/>
      <c r="F8248" s="220" t="s">
        <v>2297</v>
      </c>
      <c r="G8248" s="100"/>
      <c r="H8248" s="224">
        <v>540</v>
      </c>
      <c r="I8248" s="219"/>
      <c r="J8248" s="219"/>
      <c r="K8248" s="219"/>
      <c r="L8248" s="219"/>
      <c r="M8248" s="219"/>
      <c r="N8248" s="219"/>
      <c r="O8248" s="61">
        <f t="shared" si="746"/>
        <v>540</v>
      </c>
      <c r="P8248" s="221" t="s">
        <v>2287</v>
      </c>
      <c r="Q8248" s="205"/>
      <c r="R8248" s="193"/>
    </row>
    <row r="8249" spans="1:18">
      <c r="A8249" s="207" t="s">
        <v>5869</v>
      </c>
      <c r="B8249" s="220" t="s">
        <v>6019</v>
      </c>
      <c r="C8249" s="222" t="s">
        <v>929</v>
      </c>
      <c r="D8249" s="223"/>
      <c r="E8249" s="67"/>
      <c r="F8249" s="220" t="s">
        <v>2297</v>
      </c>
      <c r="G8249" s="100"/>
      <c r="H8249" s="224">
        <v>610</v>
      </c>
      <c r="I8249" s="219"/>
      <c r="J8249" s="219"/>
      <c r="K8249" s="219"/>
      <c r="L8249" s="219"/>
      <c r="M8249" s="219"/>
      <c r="N8249" s="219"/>
      <c r="O8249" s="61">
        <f t="shared" si="746"/>
        <v>610</v>
      </c>
      <c r="P8249" s="221" t="s">
        <v>2287</v>
      </c>
      <c r="Q8249" s="205"/>
      <c r="R8249" s="193"/>
    </row>
    <row r="8250" spans="1:18">
      <c r="A8250" s="207" t="s">
        <v>5869</v>
      </c>
      <c r="B8250" s="220" t="s">
        <v>6020</v>
      </c>
      <c r="C8250" s="222" t="s">
        <v>930</v>
      </c>
      <c r="D8250" s="223"/>
      <c r="E8250" s="67"/>
      <c r="F8250" s="220" t="s">
        <v>2297</v>
      </c>
      <c r="G8250" s="100"/>
      <c r="H8250" s="224">
        <v>571</v>
      </c>
      <c r="I8250" s="219"/>
      <c r="J8250" s="219"/>
      <c r="K8250" s="219"/>
      <c r="L8250" s="219"/>
      <c r="M8250" s="219"/>
      <c r="N8250" s="219"/>
      <c r="O8250" s="61">
        <f t="shared" si="746"/>
        <v>571</v>
      </c>
      <c r="P8250" s="221" t="s">
        <v>2287</v>
      </c>
      <c r="Q8250" s="205"/>
      <c r="R8250" s="193"/>
    </row>
    <row r="8251" spans="1:18">
      <c r="A8251" s="207" t="s">
        <v>5869</v>
      </c>
      <c r="B8251" s="220" t="s">
        <v>6021</v>
      </c>
      <c r="C8251" s="222" t="s">
        <v>931</v>
      </c>
      <c r="D8251" s="223"/>
      <c r="E8251" s="67"/>
      <c r="F8251" s="220" t="s">
        <v>2297</v>
      </c>
      <c r="G8251" s="100"/>
      <c r="H8251" s="224">
        <v>540</v>
      </c>
      <c r="I8251" s="219"/>
      <c r="J8251" s="219"/>
      <c r="K8251" s="219"/>
      <c r="L8251" s="219"/>
      <c r="M8251" s="219"/>
      <c r="N8251" s="219"/>
      <c r="O8251" s="61">
        <f t="shared" si="746"/>
        <v>540</v>
      </c>
      <c r="P8251" s="221" t="s">
        <v>2287</v>
      </c>
      <c r="Q8251" s="205"/>
      <c r="R8251" s="193"/>
    </row>
    <row r="8252" spans="1:18">
      <c r="A8252" s="207" t="s">
        <v>5869</v>
      </c>
      <c r="B8252" s="220" t="s">
        <v>6022</v>
      </c>
      <c r="C8252" s="222" t="s">
        <v>932</v>
      </c>
      <c r="D8252" s="223"/>
      <c r="E8252" s="67"/>
      <c r="F8252" s="220" t="s">
        <v>2297</v>
      </c>
      <c r="G8252" s="100"/>
      <c r="H8252" s="224">
        <v>571</v>
      </c>
      <c r="I8252" s="219"/>
      <c r="J8252" s="219"/>
      <c r="K8252" s="219"/>
      <c r="L8252" s="219"/>
      <c r="M8252" s="219"/>
      <c r="N8252" s="219"/>
      <c r="O8252" s="61">
        <f t="shared" si="746"/>
        <v>571</v>
      </c>
      <c r="P8252" s="221" t="s">
        <v>2287</v>
      </c>
      <c r="Q8252" s="205"/>
      <c r="R8252" s="193"/>
    </row>
    <row r="8253" spans="1:18">
      <c r="A8253" s="207" t="s">
        <v>5869</v>
      </c>
      <c r="B8253" s="220" t="s">
        <v>6023</v>
      </c>
      <c r="C8253" s="222" t="s">
        <v>933</v>
      </c>
      <c r="D8253" s="223"/>
      <c r="E8253" s="67"/>
      <c r="F8253" s="220" t="s">
        <v>2297</v>
      </c>
      <c r="G8253" s="100"/>
      <c r="H8253" s="224">
        <v>540</v>
      </c>
      <c r="I8253" s="219"/>
      <c r="J8253" s="219"/>
      <c r="K8253" s="219"/>
      <c r="L8253" s="219"/>
      <c r="M8253" s="219"/>
      <c r="N8253" s="219"/>
      <c r="O8253" s="61">
        <f t="shared" si="746"/>
        <v>540</v>
      </c>
      <c r="P8253" s="221" t="s">
        <v>2287</v>
      </c>
      <c r="Q8253" s="205"/>
      <c r="R8253" s="193"/>
    </row>
    <row r="8254" spans="1:18">
      <c r="A8254" s="207" t="s">
        <v>5869</v>
      </c>
      <c r="B8254" s="220" t="s">
        <v>6024</v>
      </c>
      <c r="C8254" s="222" t="s">
        <v>934</v>
      </c>
      <c r="D8254" s="223"/>
      <c r="E8254" s="67"/>
      <c r="F8254" s="220" t="s">
        <v>2297</v>
      </c>
      <c r="G8254" s="100"/>
      <c r="H8254" s="224">
        <v>540</v>
      </c>
      <c r="I8254" s="219"/>
      <c r="J8254" s="219"/>
      <c r="K8254" s="219"/>
      <c r="L8254" s="219"/>
      <c r="M8254" s="219"/>
      <c r="N8254" s="219"/>
      <c r="O8254" s="61">
        <f t="shared" si="746"/>
        <v>540</v>
      </c>
      <c r="P8254" s="221" t="s">
        <v>2287</v>
      </c>
      <c r="Q8254" s="205"/>
      <c r="R8254" s="193"/>
    </row>
    <row r="8255" spans="1:18">
      <c r="A8255" s="207" t="s">
        <v>5869</v>
      </c>
      <c r="B8255" s="220" t="s">
        <v>6024</v>
      </c>
      <c r="C8255" s="222" t="s">
        <v>935</v>
      </c>
      <c r="D8255" s="223"/>
      <c r="E8255" s="67"/>
      <c r="F8255" s="220" t="s">
        <v>2297</v>
      </c>
      <c r="G8255" s="100"/>
      <c r="H8255" s="224">
        <v>540</v>
      </c>
      <c r="I8255" s="219"/>
      <c r="J8255" s="219"/>
      <c r="K8255" s="219"/>
      <c r="L8255" s="219"/>
      <c r="M8255" s="219"/>
      <c r="N8255" s="219"/>
      <c r="O8255" s="61">
        <f t="shared" si="746"/>
        <v>540</v>
      </c>
      <c r="P8255" s="221" t="s">
        <v>2287</v>
      </c>
      <c r="Q8255" s="205"/>
      <c r="R8255" s="193"/>
    </row>
    <row r="8256" spans="1:18">
      <c r="A8256" s="207" t="s">
        <v>5869</v>
      </c>
      <c r="B8256" s="220" t="s">
        <v>6025</v>
      </c>
      <c r="C8256" s="222" t="s">
        <v>936</v>
      </c>
      <c r="D8256" s="223"/>
      <c r="E8256" s="67"/>
      <c r="F8256" s="220" t="s">
        <v>2297</v>
      </c>
      <c r="G8256" s="100"/>
      <c r="H8256" s="224">
        <v>540</v>
      </c>
      <c r="I8256" s="219"/>
      <c r="J8256" s="219"/>
      <c r="K8256" s="219"/>
      <c r="L8256" s="219"/>
      <c r="M8256" s="219"/>
      <c r="N8256" s="219"/>
      <c r="O8256" s="61">
        <f t="shared" si="746"/>
        <v>540</v>
      </c>
      <c r="P8256" s="221" t="s">
        <v>2287</v>
      </c>
      <c r="Q8256" s="205"/>
      <c r="R8256" s="193"/>
    </row>
    <row r="8257" spans="1:18">
      <c r="A8257" s="207" t="s">
        <v>5869</v>
      </c>
      <c r="B8257" s="220" t="s">
        <v>6026</v>
      </c>
      <c r="C8257" s="222" t="s">
        <v>937</v>
      </c>
      <c r="D8257" s="223"/>
      <c r="E8257" s="67"/>
      <c r="F8257" s="220" t="s">
        <v>2297</v>
      </c>
      <c r="G8257" s="100"/>
      <c r="H8257" s="224">
        <v>610</v>
      </c>
      <c r="I8257" s="219"/>
      <c r="J8257" s="219"/>
      <c r="K8257" s="219"/>
      <c r="L8257" s="219"/>
      <c r="M8257" s="219"/>
      <c r="N8257" s="219"/>
      <c r="O8257" s="61">
        <f t="shared" si="746"/>
        <v>610</v>
      </c>
      <c r="P8257" s="221" t="s">
        <v>2287</v>
      </c>
      <c r="Q8257" s="205"/>
      <c r="R8257" s="193"/>
    </row>
    <row r="8258" spans="1:18">
      <c r="A8258" s="207" t="s">
        <v>5869</v>
      </c>
      <c r="B8258" s="220" t="s">
        <v>6027</v>
      </c>
      <c r="C8258" s="222" t="s">
        <v>938</v>
      </c>
      <c r="D8258" s="223"/>
      <c r="E8258" s="67"/>
      <c r="F8258" s="220" t="s">
        <v>2297</v>
      </c>
      <c r="G8258" s="100"/>
      <c r="H8258" s="224">
        <v>571</v>
      </c>
      <c r="I8258" s="219"/>
      <c r="J8258" s="219"/>
      <c r="K8258" s="219"/>
      <c r="L8258" s="219"/>
      <c r="M8258" s="219"/>
      <c r="N8258" s="219"/>
      <c r="O8258" s="61">
        <f t="shared" si="746"/>
        <v>571</v>
      </c>
      <c r="P8258" s="221" t="s">
        <v>2287</v>
      </c>
      <c r="Q8258" s="205"/>
      <c r="R8258" s="193"/>
    </row>
    <row r="8259" spans="1:18">
      <c r="A8259" s="207" t="s">
        <v>5869</v>
      </c>
      <c r="B8259" s="220" t="s">
        <v>6028</v>
      </c>
      <c r="C8259" s="222" t="s">
        <v>939</v>
      </c>
      <c r="D8259" s="223"/>
      <c r="E8259" s="67"/>
      <c r="F8259" s="220" t="s">
        <v>2297</v>
      </c>
      <c r="G8259" s="100"/>
      <c r="H8259" s="224">
        <v>571</v>
      </c>
      <c r="I8259" s="219"/>
      <c r="J8259" s="219"/>
      <c r="K8259" s="219"/>
      <c r="L8259" s="219"/>
      <c r="M8259" s="219"/>
      <c r="N8259" s="219"/>
      <c r="O8259" s="61">
        <f t="shared" si="746"/>
        <v>571</v>
      </c>
      <c r="P8259" s="221" t="s">
        <v>2287</v>
      </c>
      <c r="Q8259" s="205"/>
      <c r="R8259" s="193"/>
    </row>
    <row r="8260" spans="1:18">
      <c r="A8260" s="207" t="s">
        <v>5869</v>
      </c>
      <c r="B8260" s="220" t="s">
        <v>6029</v>
      </c>
      <c r="C8260" s="222" t="s">
        <v>940</v>
      </c>
      <c r="D8260" s="223"/>
      <c r="E8260" s="67"/>
      <c r="F8260" s="220" t="s">
        <v>2297</v>
      </c>
      <c r="G8260" s="100"/>
      <c r="H8260" s="224">
        <v>610</v>
      </c>
      <c r="I8260" s="219"/>
      <c r="J8260" s="219"/>
      <c r="K8260" s="219"/>
      <c r="L8260" s="219"/>
      <c r="M8260" s="219"/>
      <c r="N8260" s="219"/>
      <c r="O8260" s="61">
        <f t="shared" si="746"/>
        <v>610</v>
      </c>
      <c r="P8260" s="221" t="s">
        <v>2287</v>
      </c>
      <c r="Q8260" s="205"/>
      <c r="R8260" s="193"/>
    </row>
    <row r="8261" spans="1:18">
      <c r="A8261" s="207" t="s">
        <v>5869</v>
      </c>
      <c r="B8261" s="220" t="s">
        <v>5624</v>
      </c>
      <c r="C8261" s="222" t="s">
        <v>941</v>
      </c>
      <c r="D8261" s="223"/>
      <c r="E8261" s="67"/>
      <c r="F8261" s="220" t="s">
        <v>2297</v>
      </c>
      <c r="G8261" s="100"/>
      <c r="H8261" s="224">
        <v>2199.5075000000002</v>
      </c>
      <c r="I8261" s="219"/>
      <c r="J8261" s="219"/>
      <c r="K8261" s="219"/>
      <c r="L8261" s="219"/>
      <c r="M8261" s="219"/>
      <c r="N8261" s="219"/>
      <c r="O8261" s="61">
        <f t="shared" si="746"/>
        <v>2199.5075000000002</v>
      </c>
      <c r="P8261" s="221" t="s">
        <v>2287</v>
      </c>
      <c r="Q8261" s="205"/>
      <c r="R8261" s="193"/>
    </row>
    <row r="8262" spans="1:18">
      <c r="A8262" s="207" t="s">
        <v>5869</v>
      </c>
      <c r="B8262" s="220" t="s">
        <v>6030</v>
      </c>
      <c r="C8262" s="222" t="s">
        <v>942</v>
      </c>
      <c r="D8262" s="223"/>
      <c r="E8262" s="67"/>
      <c r="F8262" s="220" t="s">
        <v>2297</v>
      </c>
      <c r="G8262" s="100"/>
      <c r="H8262" s="224">
        <v>2199.5075000000002</v>
      </c>
      <c r="I8262" s="219"/>
      <c r="J8262" s="219"/>
      <c r="K8262" s="219"/>
      <c r="L8262" s="219"/>
      <c r="M8262" s="219"/>
      <c r="N8262" s="219"/>
      <c r="O8262" s="61">
        <f t="shared" si="746"/>
        <v>2199.5075000000002</v>
      </c>
      <c r="P8262" s="221" t="s">
        <v>2287</v>
      </c>
      <c r="Q8262" s="205"/>
      <c r="R8262" s="193"/>
    </row>
    <row r="8263" spans="1:18">
      <c r="A8263" s="207" t="s">
        <v>5869</v>
      </c>
      <c r="B8263" s="220" t="s">
        <v>5561</v>
      </c>
      <c r="C8263" s="222" t="s">
        <v>943</v>
      </c>
      <c r="D8263" s="223"/>
      <c r="E8263" s="67"/>
      <c r="F8263" s="220" t="s">
        <v>2297</v>
      </c>
      <c r="G8263" s="100"/>
      <c r="H8263" s="224">
        <v>8750</v>
      </c>
      <c r="I8263" s="219"/>
      <c r="J8263" s="219"/>
      <c r="K8263" s="219"/>
      <c r="L8263" s="219"/>
      <c r="M8263" s="219"/>
      <c r="N8263" s="219"/>
      <c r="O8263" s="61">
        <f t="shared" si="746"/>
        <v>8750</v>
      </c>
      <c r="P8263" s="221" t="s">
        <v>2287</v>
      </c>
      <c r="Q8263" s="205"/>
      <c r="R8263" s="193"/>
    </row>
    <row r="8264" spans="1:18">
      <c r="A8264" s="207" t="s">
        <v>5869</v>
      </c>
      <c r="B8264" s="220" t="s">
        <v>5561</v>
      </c>
      <c r="C8264" s="222" t="s">
        <v>944</v>
      </c>
      <c r="D8264" s="223"/>
      <c r="E8264" s="67"/>
      <c r="F8264" s="220" t="s">
        <v>2297</v>
      </c>
      <c r="G8264" s="100"/>
      <c r="H8264" s="224">
        <v>2420</v>
      </c>
      <c r="I8264" s="219"/>
      <c r="J8264" s="219"/>
      <c r="K8264" s="219"/>
      <c r="L8264" s="219"/>
      <c r="M8264" s="219"/>
      <c r="N8264" s="219"/>
      <c r="O8264" s="61">
        <f t="shared" si="746"/>
        <v>2420</v>
      </c>
      <c r="P8264" s="221" t="s">
        <v>2287</v>
      </c>
      <c r="Q8264" s="205"/>
      <c r="R8264" s="193"/>
    </row>
    <row r="8265" spans="1:18">
      <c r="A8265" s="207" t="s">
        <v>5869</v>
      </c>
      <c r="B8265" s="220" t="s">
        <v>5625</v>
      </c>
      <c r="C8265" s="222" t="s">
        <v>716</v>
      </c>
      <c r="D8265" s="223"/>
      <c r="E8265" s="67"/>
      <c r="F8265" s="220" t="s">
        <v>2297</v>
      </c>
      <c r="G8265" s="100"/>
      <c r="H8265" s="224">
        <v>2420</v>
      </c>
      <c r="I8265" s="219"/>
      <c r="J8265" s="219"/>
      <c r="K8265" s="219"/>
      <c r="L8265" s="219"/>
      <c r="M8265" s="219"/>
      <c r="N8265" s="219"/>
      <c r="O8265" s="61">
        <f t="shared" si="746"/>
        <v>2420</v>
      </c>
      <c r="P8265" s="221" t="s">
        <v>2287</v>
      </c>
      <c r="Q8265" s="205"/>
      <c r="R8265" s="193"/>
    </row>
    <row r="8266" spans="1:18">
      <c r="A8266" s="207" t="s">
        <v>5869</v>
      </c>
      <c r="B8266" s="220" t="s">
        <v>5561</v>
      </c>
      <c r="C8266" s="222" t="s">
        <v>717</v>
      </c>
      <c r="D8266" s="223"/>
      <c r="E8266" s="67"/>
      <c r="F8266" s="220" t="s">
        <v>2297</v>
      </c>
      <c r="G8266" s="100"/>
      <c r="H8266" s="224">
        <v>2420</v>
      </c>
      <c r="I8266" s="219"/>
      <c r="J8266" s="219"/>
      <c r="K8266" s="219"/>
      <c r="L8266" s="219"/>
      <c r="M8266" s="219"/>
      <c r="N8266" s="219"/>
      <c r="O8266" s="61">
        <f t="shared" si="746"/>
        <v>2420</v>
      </c>
      <c r="P8266" s="221" t="s">
        <v>2287</v>
      </c>
      <c r="Q8266" s="205"/>
      <c r="R8266" s="193"/>
    </row>
    <row r="8267" spans="1:18">
      <c r="A8267" s="207" t="s">
        <v>5869</v>
      </c>
      <c r="B8267" s="220" t="s">
        <v>5626</v>
      </c>
      <c r="C8267" s="222" t="s">
        <v>718</v>
      </c>
      <c r="D8267" s="223"/>
      <c r="E8267" s="67"/>
      <c r="F8267" s="220" t="s">
        <v>2297</v>
      </c>
      <c r="G8267" s="100"/>
      <c r="H8267" s="224">
        <v>2448</v>
      </c>
      <c r="I8267" s="219"/>
      <c r="J8267" s="219"/>
      <c r="K8267" s="219"/>
      <c r="L8267" s="219"/>
      <c r="M8267" s="219"/>
      <c r="N8267" s="219"/>
      <c r="O8267" s="61">
        <f t="shared" si="746"/>
        <v>2448</v>
      </c>
      <c r="P8267" s="221" t="s">
        <v>2287</v>
      </c>
      <c r="Q8267" s="205"/>
      <c r="R8267" s="193"/>
    </row>
    <row r="8268" spans="1:18">
      <c r="A8268" s="207" t="s">
        <v>5869</v>
      </c>
      <c r="B8268" s="220" t="s">
        <v>5140</v>
      </c>
      <c r="C8268" s="222" t="s">
        <v>719</v>
      </c>
      <c r="D8268" s="223"/>
      <c r="E8268" s="67"/>
      <c r="F8268" s="220" t="s">
        <v>2297</v>
      </c>
      <c r="G8268" s="100"/>
      <c r="H8268" s="224">
        <v>2420</v>
      </c>
      <c r="I8268" s="219"/>
      <c r="J8268" s="219"/>
      <c r="K8268" s="219"/>
      <c r="L8268" s="219"/>
      <c r="M8268" s="219"/>
      <c r="N8268" s="219"/>
      <c r="O8268" s="61">
        <f t="shared" si="746"/>
        <v>2420</v>
      </c>
      <c r="P8268" s="221" t="s">
        <v>2287</v>
      </c>
      <c r="Q8268" s="205"/>
      <c r="R8268" s="193"/>
    </row>
    <row r="8269" spans="1:18">
      <c r="A8269" s="207" t="s">
        <v>5869</v>
      </c>
      <c r="B8269" s="220" t="s">
        <v>5140</v>
      </c>
      <c r="C8269" s="222" t="s">
        <v>720</v>
      </c>
      <c r="D8269" s="223"/>
      <c r="E8269" s="67"/>
      <c r="F8269" s="220" t="s">
        <v>2297</v>
      </c>
      <c r="G8269" s="100"/>
      <c r="H8269" s="224">
        <v>2448</v>
      </c>
      <c r="I8269" s="219"/>
      <c r="J8269" s="219"/>
      <c r="K8269" s="219"/>
      <c r="L8269" s="219"/>
      <c r="M8269" s="219"/>
      <c r="N8269" s="219"/>
      <c r="O8269" s="61">
        <f t="shared" si="746"/>
        <v>2448</v>
      </c>
      <c r="P8269" s="221" t="s">
        <v>2287</v>
      </c>
      <c r="Q8269" s="205"/>
      <c r="R8269" s="193"/>
    </row>
    <row r="8270" spans="1:18">
      <c r="A8270" s="207" t="s">
        <v>5869</v>
      </c>
      <c r="B8270" s="220" t="s">
        <v>5140</v>
      </c>
      <c r="C8270" s="222" t="s">
        <v>721</v>
      </c>
      <c r="D8270" s="223"/>
      <c r="E8270" s="67"/>
      <c r="F8270" s="220" t="s">
        <v>2297</v>
      </c>
      <c r="G8270" s="100"/>
      <c r="H8270" s="224">
        <v>2448</v>
      </c>
      <c r="I8270" s="219"/>
      <c r="J8270" s="219"/>
      <c r="K8270" s="219"/>
      <c r="L8270" s="219"/>
      <c r="M8270" s="219"/>
      <c r="N8270" s="219"/>
      <c r="O8270" s="61">
        <f t="shared" si="746"/>
        <v>2448</v>
      </c>
      <c r="P8270" s="221" t="s">
        <v>2287</v>
      </c>
      <c r="Q8270" s="205"/>
      <c r="R8270" s="193"/>
    </row>
    <row r="8271" spans="1:18">
      <c r="A8271" s="207" t="s">
        <v>5869</v>
      </c>
      <c r="B8271" s="220" t="s">
        <v>5140</v>
      </c>
      <c r="C8271" s="222" t="s">
        <v>722</v>
      </c>
      <c r="D8271" s="223"/>
      <c r="E8271" s="67"/>
      <c r="F8271" s="220" t="s">
        <v>2297</v>
      </c>
      <c r="G8271" s="100"/>
      <c r="H8271" s="224">
        <v>2420</v>
      </c>
      <c r="I8271" s="219"/>
      <c r="J8271" s="219"/>
      <c r="K8271" s="219"/>
      <c r="L8271" s="219"/>
      <c r="M8271" s="219"/>
      <c r="N8271" s="219"/>
      <c r="O8271" s="61">
        <f t="shared" si="746"/>
        <v>2420</v>
      </c>
      <c r="P8271" s="221" t="s">
        <v>2287</v>
      </c>
      <c r="Q8271" s="205"/>
      <c r="R8271" s="193"/>
    </row>
    <row r="8272" spans="1:18">
      <c r="A8272" s="207" t="s">
        <v>5869</v>
      </c>
      <c r="B8272" s="220" t="s">
        <v>5140</v>
      </c>
      <c r="C8272" s="222" t="s">
        <v>723</v>
      </c>
      <c r="D8272" s="223"/>
      <c r="E8272" s="67"/>
      <c r="F8272" s="220" t="s">
        <v>2297</v>
      </c>
      <c r="G8272" s="100"/>
      <c r="H8272" s="224">
        <v>2420</v>
      </c>
      <c r="I8272" s="219"/>
      <c r="J8272" s="219"/>
      <c r="K8272" s="219"/>
      <c r="L8272" s="219"/>
      <c r="M8272" s="219"/>
      <c r="N8272" s="219"/>
      <c r="O8272" s="61">
        <f t="shared" si="746"/>
        <v>2420</v>
      </c>
      <c r="P8272" s="221" t="s">
        <v>2287</v>
      </c>
      <c r="Q8272" s="205"/>
      <c r="R8272" s="193"/>
    </row>
    <row r="8273" spans="1:18">
      <c r="A8273" s="207" t="s">
        <v>5869</v>
      </c>
      <c r="B8273" s="220" t="s">
        <v>5140</v>
      </c>
      <c r="C8273" s="222" t="s">
        <v>724</v>
      </c>
      <c r="D8273" s="223"/>
      <c r="E8273" s="67"/>
      <c r="F8273" s="220" t="s">
        <v>2297</v>
      </c>
      <c r="G8273" s="100"/>
      <c r="H8273" s="224">
        <v>2420</v>
      </c>
      <c r="I8273" s="219"/>
      <c r="J8273" s="219"/>
      <c r="K8273" s="219"/>
      <c r="L8273" s="219"/>
      <c r="M8273" s="219"/>
      <c r="N8273" s="219"/>
      <c r="O8273" s="61">
        <f t="shared" si="746"/>
        <v>2420</v>
      </c>
      <c r="P8273" s="221" t="s">
        <v>2287</v>
      </c>
      <c r="Q8273" s="205"/>
      <c r="R8273" s="193"/>
    </row>
    <row r="8274" spans="1:18">
      <c r="A8274" s="207" t="s">
        <v>5869</v>
      </c>
      <c r="B8274" s="220" t="s">
        <v>5140</v>
      </c>
      <c r="C8274" s="222" t="s">
        <v>725</v>
      </c>
      <c r="D8274" s="223"/>
      <c r="E8274" s="67"/>
      <c r="F8274" s="220" t="s">
        <v>2297</v>
      </c>
      <c r="G8274" s="100"/>
      <c r="H8274" s="224">
        <v>2420</v>
      </c>
      <c r="I8274" s="219"/>
      <c r="J8274" s="219"/>
      <c r="K8274" s="219"/>
      <c r="L8274" s="219"/>
      <c r="M8274" s="219"/>
      <c r="N8274" s="219"/>
      <c r="O8274" s="61">
        <f t="shared" si="746"/>
        <v>2420</v>
      </c>
      <c r="P8274" s="221" t="s">
        <v>2287</v>
      </c>
      <c r="Q8274" s="205"/>
      <c r="R8274" s="193"/>
    </row>
    <row r="8275" spans="1:18">
      <c r="A8275" s="207" t="s">
        <v>5869</v>
      </c>
      <c r="B8275" s="220" t="s">
        <v>5141</v>
      </c>
      <c r="C8275" s="222" t="s">
        <v>726</v>
      </c>
      <c r="D8275" s="223"/>
      <c r="E8275" s="67"/>
      <c r="F8275" s="220" t="s">
        <v>2297</v>
      </c>
      <c r="G8275" s="100"/>
      <c r="H8275" s="224">
        <v>12500</v>
      </c>
      <c r="I8275" s="219"/>
      <c r="J8275" s="219"/>
      <c r="K8275" s="219"/>
      <c r="L8275" s="219"/>
      <c r="M8275" s="219"/>
      <c r="N8275" s="219"/>
      <c r="O8275" s="61">
        <f t="shared" si="746"/>
        <v>12500</v>
      </c>
      <c r="P8275" s="221" t="s">
        <v>2287</v>
      </c>
      <c r="Q8275" s="205"/>
      <c r="R8275" s="193"/>
    </row>
    <row r="8276" spans="1:18">
      <c r="A8276" s="207" t="s">
        <v>5869</v>
      </c>
      <c r="B8276" s="220" t="s">
        <v>5142</v>
      </c>
      <c r="C8276" s="222" t="s">
        <v>727</v>
      </c>
      <c r="D8276" s="223"/>
      <c r="E8276" s="67"/>
      <c r="F8276" s="220" t="s">
        <v>2297</v>
      </c>
      <c r="G8276" s="100"/>
      <c r="H8276" s="224">
        <v>12500</v>
      </c>
      <c r="I8276" s="219"/>
      <c r="J8276" s="219"/>
      <c r="K8276" s="219"/>
      <c r="L8276" s="219"/>
      <c r="M8276" s="219"/>
      <c r="N8276" s="219"/>
      <c r="O8276" s="61">
        <f t="shared" si="746"/>
        <v>12500</v>
      </c>
      <c r="P8276" s="221" t="s">
        <v>2287</v>
      </c>
      <c r="Q8276" s="205"/>
      <c r="R8276" s="193"/>
    </row>
    <row r="8277" spans="1:18">
      <c r="A8277" s="207" t="s">
        <v>5869</v>
      </c>
      <c r="B8277" s="220" t="s">
        <v>5143</v>
      </c>
      <c r="C8277" s="222" t="s">
        <v>728</v>
      </c>
      <c r="D8277" s="223"/>
      <c r="E8277" s="67"/>
      <c r="F8277" s="220" t="s">
        <v>2297</v>
      </c>
      <c r="G8277" s="100"/>
      <c r="H8277" s="224">
        <v>12500</v>
      </c>
      <c r="I8277" s="219"/>
      <c r="J8277" s="219"/>
      <c r="K8277" s="219"/>
      <c r="L8277" s="219"/>
      <c r="M8277" s="219"/>
      <c r="N8277" s="219"/>
      <c r="O8277" s="61">
        <f t="shared" si="746"/>
        <v>12500</v>
      </c>
      <c r="P8277" s="221" t="s">
        <v>2287</v>
      </c>
      <c r="Q8277" s="205"/>
      <c r="R8277" s="193"/>
    </row>
    <row r="8278" spans="1:18">
      <c r="A8278" s="207" t="s">
        <v>5869</v>
      </c>
      <c r="B8278" s="220" t="s">
        <v>6031</v>
      </c>
      <c r="C8278" s="222" t="s">
        <v>729</v>
      </c>
      <c r="D8278" s="223"/>
      <c r="E8278" s="67"/>
      <c r="F8278" s="220" t="s">
        <v>2297</v>
      </c>
      <c r="G8278" s="100"/>
      <c r="H8278" s="224">
        <v>950</v>
      </c>
      <c r="I8278" s="219"/>
      <c r="J8278" s="219"/>
      <c r="K8278" s="219"/>
      <c r="L8278" s="219"/>
      <c r="M8278" s="219"/>
      <c r="N8278" s="219"/>
      <c r="O8278" s="61">
        <f t="shared" si="746"/>
        <v>950</v>
      </c>
      <c r="P8278" s="221" t="s">
        <v>2287</v>
      </c>
      <c r="Q8278" s="205"/>
      <c r="R8278" s="193"/>
    </row>
    <row r="8279" spans="1:18">
      <c r="A8279" s="207" t="s">
        <v>5869</v>
      </c>
      <c r="B8279" s="220" t="s">
        <v>6032</v>
      </c>
      <c r="C8279" s="222" t="s">
        <v>730</v>
      </c>
      <c r="D8279" s="223"/>
      <c r="E8279" s="67"/>
      <c r="F8279" s="220" t="s">
        <v>2297</v>
      </c>
      <c r="G8279" s="100"/>
      <c r="H8279" s="224">
        <v>950</v>
      </c>
      <c r="I8279" s="219"/>
      <c r="J8279" s="219"/>
      <c r="K8279" s="219"/>
      <c r="L8279" s="219"/>
      <c r="M8279" s="219"/>
      <c r="N8279" s="219"/>
      <c r="O8279" s="61">
        <f t="shared" si="746"/>
        <v>950</v>
      </c>
      <c r="P8279" s="221" t="s">
        <v>2287</v>
      </c>
      <c r="Q8279" s="205"/>
      <c r="R8279" s="193"/>
    </row>
    <row r="8280" spans="1:18">
      <c r="A8280" s="207" t="s">
        <v>5869</v>
      </c>
      <c r="B8280" s="220" t="s">
        <v>6032</v>
      </c>
      <c r="C8280" s="222" t="s">
        <v>731</v>
      </c>
      <c r="D8280" s="223"/>
      <c r="E8280" s="67"/>
      <c r="F8280" s="220" t="s">
        <v>2297</v>
      </c>
      <c r="G8280" s="100"/>
      <c r="H8280" s="224">
        <v>950</v>
      </c>
      <c r="I8280" s="219"/>
      <c r="J8280" s="219"/>
      <c r="K8280" s="219"/>
      <c r="L8280" s="219"/>
      <c r="M8280" s="219"/>
      <c r="N8280" s="219"/>
      <c r="O8280" s="61">
        <f t="shared" si="746"/>
        <v>950</v>
      </c>
      <c r="P8280" s="221" t="s">
        <v>2287</v>
      </c>
      <c r="Q8280" s="205"/>
      <c r="R8280" s="193"/>
    </row>
    <row r="8281" spans="1:18">
      <c r="A8281" s="207" t="s">
        <v>5869</v>
      </c>
      <c r="B8281" s="220" t="s">
        <v>5144</v>
      </c>
      <c r="C8281" s="222" t="s">
        <v>732</v>
      </c>
      <c r="D8281" s="223"/>
      <c r="E8281" s="67"/>
      <c r="F8281" s="220" t="s">
        <v>2297</v>
      </c>
      <c r="G8281" s="100"/>
      <c r="H8281" s="224">
        <v>1187.5</v>
      </c>
      <c r="I8281" s="219"/>
      <c r="J8281" s="219"/>
      <c r="K8281" s="219"/>
      <c r="L8281" s="219"/>
      <c r="M8281" s="219"/>
      <c r="N8281" s="219"/>
      <c r="O8281" s="61">
        <f t="shared" si="746"/>
        <v>1187.5</v>
      </c>
      <c r="P8281" s="221" t="s">
        <v>5605</v>
      </c>
      <c r="Q8281" s="205"/>
      <c r="R8281" s="193"/>
    </row>
    <row r="8282" spans="1:18">
      <c r="A8282" s="207" t="s">
        <v>5869</v>
      </c>
      <c r="B8282" s="220" t="s">
        <v>6033</v>
      </c>
      <c r="C8282" s="222" t="s">
        <v>733</v>
      </c>
      <c r="D8282" s="223"/>
      <c r="E8282" s="67"/>
      <c r="F8282" s="220" t="s">
        <v>2297</v>
      </c>
      <c r="G8282" s="100"/>
      <c r="H8282" s="224">
        <v>950</v>
      </c>
      <c r="I8282" s="219"/>
      <c r="J8282" s="219"/>
      <c r="K8282" s="219"/>
      <c r="L8282" s="219"/>
      <c r="M8282" s="219"/>
      <c r="N8282" s="219"/>
      <c r="O8282" s="61">
        <f t="shared" ref="O8282:O8345" si="747">+H8282</f>
        <v>950</v>
      </c>
      <c r="P8282" s="221" t="s">
        <v>2287</v>
      </c>
      <c r="Q8282" s="205"/>
      <c r="R8282" s="193"/>
    </row>
    <row r="8283" spans="1:18">
      <c r="A8283" s="207" t="s">
        <v>5869</v>
      </c>
      <c r="B8283" s="220" t="s">
        <v>6034</v>
      </c>
      <c r="C8283" s="222" t="s">
        <v>734</v>
      </c>
      <c r="D8283" s="223"/>
      <c r="E8283" s="67"/>
      <c r="F8283" s="220" t="s">
        <v>2297</v>
      </c>
      <c r="G8283" s="100"/>
      <c r="H8283" s="224">
        <v>950</v>
      </c>
      <c r="I8283" s="219"/>
      <c r="J8283" s="219"/>
      <c r="K8283" s="219"/>
      <c r="L8283" s="219"/>
      <c r="M8283" s="219"/>
      <c r="N8283" s="219"/>
      <c r="O8283" s="61">
        <f t="shared" si="747"/>
        <v>950</v>
      </c>
      <c r="P8283" s="221" t="s">
        <v>2287</v>
      </c>
      <c r="Q8283" s="205"/>
      <c r="R8283" s="193"/>
    </row>
    <row r="8284" spans="1:18">
      <c r="A8284" s="207" t="s">
        <v>5869</v>
      </c>
      <c r="B8284" s="220" t="s">
        <v>6035</v>
      </c>
      <c r="C8284" s="222" t="s">
        <v>735</v>
      </c>
      <c r="D8284" s="223"/>
      <c r="E8284" s="67"/>
      <c r="F8284" s="220" t="s">
        <v>2297</v>
      </c>
      <c r="G8284" s="100"/>
      <c r="H8284" s="224">
        <v>56</v>
      </c>
      <c r="I8284" s="219"/>
      <c r="J8284" s="219"/>
      <c r="K8284" s="219"/>
      <c r="L8284" s="219"/>
      <c r="M8284" s="219"/>
      <c r="N8284" s="219"/>
      <c r="O8284" s="61">
        <f t="shared" si="747"/>
        <v>56</v>
      </c>
      <c r="P8284" s="221" t="s">
        <v>2287</v>
      </c>
      <c r="Q8284" s="205"/>
      <c r="R8284" s="193"/>
    </row>
    <row r="8285" spans="1:18">
      <c r="A8285" s="207" t="s">
        <v>5869</v>
      </c>
      <c r="B8285" s="220" t="s">
        <v>5145</v>
      </c>
      <c r="C8285" s="222" t="s">
        <v>736</v>
      </c>
      <c r="D8285" s="223"/>
      <c r="E8285" s="67"/>
      <c r="F8285" s="220" t="s">
        <v>2297</v>
      </c>
      <c r="G8285" s="100"/>
      <c r="H8285" s="224">
        <v>80</v>
      </c>
      <c r="I8285" s="219"/>
      <c r="J8285" s="219"/>
      <c r="K8285" s="219"/>
      <c r="L8285" s="219"/>
      <c r="M8285" s="219"/>
      <c r="N8285" s="219"/>
      <c r="O8285" s="61">
        <f t="shared" si="747"/>
        <v>80</v>
      </c>
      <c r="P8285" s="221" t="s">
        <v>2287</v>
      </c>
      <c r="Q8285" s="205"/>
      <c r="R8285" s="193"/>
    </row>
    <row r="8286" spans="1:18">
      <c r="A8286" s="207" t="s">
        <v>5869</v>
      </c>
      <c r="B8286" s="220" t="s">
        <v>5561</v>
      </c>
      <c r="C8286" s="222" t="s">
        <v>737</v>
      </c>
      <c r="D8286" s="223"/>
      <c r="E8286" s="67"/>
      <c r="F8286" s="220" t="s">
        <v>2297</v>
      </c>
      <c r="G8286" s="100"/>
      <c r="H8286" s="224">
        <v>80</v>
      </c>
      <c r="I8286" s="219"/>
      <c r="J8286" s="219"/>
      <c r="K8286" s="219"/>
      <c r="L8286" s="219"/>
      <c r="M8286" s="219"/>
      <c r="N8286" s="219"/>
      <c r="O8286" s="61">
        <f t="shared" si="747"/>
        <v>80</v>
      </c>
      <c r="P8286" s="221" t="s">
        <v>2287</v>
      </c>
      <c r="Q8286" s="205"/>
      <c r="R8286" s="193"/>
    </row>
    <row r="8287" spans="1:18">
      <c r="A8287" s="207" t="s">
        <v>5869</v>
      </c>
      <c r="B8287" s="220" t="s">
        <v>5561</v>
      </c>
      <c r="C8287" s="222" t="s">
        <v>738</v>
      </c>
      <c r="D8287" s="223"/>
      <c r="E8287" s="67"/>
      <c r="F8287" s="220" t="s">
        <v>622</v>
      </c>
      <c r="G8287" s="100"/>
      <c r="H8287" s="224">
        <v>80</v>
      </c>
      <c r="I8287" s="219"/>
      <c r="J8287" s="219"/>
      <c r="K8287" s="219"/>
      <c r="L8287" s="219"/>
      <c r="M8287" s="219"/>
      <c r="N8287" s="219"/>
      <c r="O8287" s="61">
        <f t="shared" si="747"/>
        <v>80</v>
      </c>
      <c r="P8287" s="221" t="s">
        <v>2287</v>
      </c>
      <c r="Q8287" s="205"/>
      <c r="R8287" s="193"/>
    </row>
    <row r="8288" spans="1:18">
      <c r="A8288" s="207" t="s">
        <v>5869</v>
      </c>
      <c r="B8288" s="220" t="s">
        <v>5561</v>
      </c>
      <c r="C8288" s="222" t="s">
        <v>739</v>
      </c>
      <c r="D8288" s="223"/>
      <c r="E8288" s="67"/>
      <c r="F8288" s="220" t="s">
        <v>2297</v>
      </c>
      <c r="G8288" s="100"/>
      <c r="H8288" s="224">
        <v>45</v>
      </c>
      <c r="I8288" s="219"/>
      <c r="J8288" s="219"/>
      <c r="K8288" s="219"/>
      <c r="L8288" s="219"/>
      <c r="M8288" s="219"/>
      <c r="N8288" s="219"/>
      <c r="O8288" s="61">
        <f t="shared" si="747"/>
        <v>45</v>
      </c>
      <c r="P8288" s="221" t="s">
        <v>2287</v>
      </c>
      <c r="Q8288" s="205"/>
      <c r="R8288" s="193"/>
    </row>
    <row r="8289" spans="1:18">
      <c r="A8289" s="207" t="s">
        <v>5869</v>
      </c>
      <c r="B8289" s="220" t="s">
        <v>6036</v>
      </c>
      <c r="C8289" s="222" t="s">
        <v>740</v>
      </c>
      <c r="D8289" s="223"/>
      <c r="E8289" s="67"/>
      <c r="F8289" s="220" t="s">
        <v>2297</v>
      </c>
      <c r="G8289" s="100"/>
      <c r="H8289" s="224">
        <v>9.27</v>
      </c>
      <c r="I8289" s="219"/>
      <c r="J8289" s="219"/>
      <c r="K8289" s="219"/>
      <c r="L8289" s="219"/>
      <c r="M8289" s="219"/>
      <c r="N8289" s="219"/>
      <c r="O8289" s="61">
        <f t="shared" si="747"/>
        <v>9.27</v>
      </c>
      <c r="P8289" s="221" t="s">
        <v>5642</v>
      </c>
      <c r="Q8289" s="205"/>
      <c r="R8289" s="193"/>
    </row>
    <row r="8290" spans="1:18">
      <c r="A8290" s="207" t="s">
        <v>5869</v>
      </c>
      <c r="B8290" s="220" t="s">
        <v>5561</v>
      </c>
      <c r="C8290" s="222" t="s">
        <v>741</v>
      </c>
      <c r="D8290" s="223"/>
      <c r="E8290" s="67"/>
      <c r="F8290" s="220" t="s">
        <v>2297</v>
      </c>
      <c r="G8290" s="100"/>
      <c r="H8290" s="224">
        <v>3500</v>
      </c>
      <c r="I8290" s="219"/>
      <c r="J8290" s="219"/>
      <c r="K8290" s="219"/>
      <c r="L8290" s="219"/>
      <c r="M8290" s="219"/>
      <c r="N8290" s="219"/>
      <c r="O8290" s="61">
        <f t="shared" si="747"/>
        <v>3500</v>
      </c>
      <c r="P8290" s="221" t="s">
        <v>2287</v>
      </c>
      <c r="Q8290" s="205"/>
      <c r="R8290" s="193"/>
    </row>
    <row r="8291" spans="1:18">
      <c r="A8291" s="207" t="s">
        <v>5869</v>
      </c>
      <c r="B8291" s="220" t="s">
        <v>5561</v>
      </c>
      <c r="C8291" s="222" t="s">
        <v>742</v>
      </c>
      <c r="D8291" s="223"/>
      <c r="E8291" s="67"/>
      <c r="F8291" s="220" t="s">
        <v>2297</v>
      </c>
      <c r="G8291" s="100"/>
      <c r="H8291" s="224">
        <v>3500</v>
      </c>
      <c r="I8291" s="219"/>
      <c r="J8291" s="219"/>
      <c r="K8291" s="219"/>
      <c r="L8291" s="219"/>
      <c r="M8291" s="219"/>
      <c r="N8291" s="219"/>
      <c r="O8291" s="61">
        <f t="shared" si="747"/>
        <v>3500</v>
      </c>
      <c r="P8291" s="221" t="s">
        <v>2287</v>
      </c>
      <c r="Q8291" s="205"/>
      <c r="R8291" s="193"/>
    </row>
    <row r="8292" spans="1:18">
      <c r="A8292" s="207" t="s">
        <v>5869</v>
      </c>
      <c r="B8292" s="220" t="s">
        <v>5561</v>
      </c>
      <c r="C8292" s="222" t="s">
        <v>743</v>
      </c>
      <c r="D8292" s="223"/>
      <c r="E8292" s="67"/>
      <c r="F8292" s="220" t="s">
        <v>2297</v>
      </c>
      <c r="G8292" s="100"/>
      <c r="H8292" s="224">
        <v>3500</v>
      </c>
      <c r="I8292" s="219"/>
      <c r="J8292" s="219"/>
      <c r="K8292" s="219"/>
      <c r="L8292" s="219"/>
      <c r="M8292" s="219"/>
      <c r="N8292" s="219"/>
      <c r="O8292" s="61">
        <f t="shared" si="747"/>
        <v>3500</v>
      </c>
      <c r="P8292" s="221" t="s">
        <v>2287</v>
      </c>
      <c r="Q8292" s="205"/>
      <c r="R8292" s="193"/>
    </row>
    <row r="8293" spans="1:18">
      <c r="A8293" s="207" t="s">
        <v>5869</v>
      </c>
      <c r="B8293" s="220" t="s">
        <v>5561</v>
      </c>
      <c r="C8293" s="222" t="s">
        <v>744</v>
      </c>
      <c r="D8293" s="223"/>
      <c r="E8293" s="67"/>
      <c r="F8293" s="220" t="s">
        <v>2297</v>
      </c>
      <c r="G8293" s="100"/>
      <c r="H8293" s="224">
        <v>3500</v>
      </c>
      <c r="I8293" s="219"/>
      <c r="J8293" s="219"/>
      <c r="K8293" s="219"/>
      <c r="L8293" s="219"/>
      <c r="M8293" s="219"/>
      <c r="N8293" s="219"/>
      <c r="O8293" s="61">
        <f t="shared" si="747"/>
        <v>3500</v>
      </c>
      <c r="P8293" s="221" t="s">
        <v>2287</v>
      </c>
      <c r="Q8293" s="205"/>
      <c r="R8293" s="193"/>
    </row>
    <row r="8294" spans="1:18">
      <c r="A8294" s="207" t="s">
        <v>5869</v>
      </c>
      <c r="B8294" s="220" t="s">
        <v>6037</v>
      </c>
      <c r="C8294" s="222" t="s">
        <v>745</v>
      </c>
      <c r="D8294" s="223"/>
      <c r="E8294" s="67"/>
      <c r="F8294" s="220" t="s">
        <v>2297</v>
      </c>
      <c r="G8294" s="100"/>
      <c r="H8294" s="224">
        <v>3000</v>
      </c>
      <c r="I8294" s="219"/>
      <c r="J8294" s="219"/>
      <c r="K8294" s="219"/>
      <c r="L8294" s="219"/>
      <c r="M8294" s="219"/>
      <c r="N8294" s="219"/>
      <c r="O8294" s="61">
        <f t="shared" si="747"/>
        <v>3000</v>
      </c>
      <c r="P8294" s="221" t="s">
        <v>2287</v>
      </c>
      <c r="Q8294" s="205"/>
      <c r="R8294" s="193"/>
    </row>
    <row r="8295" spans="1:18">
      <c r="A8295" s="207" t="s">
        <v>5869</v>
      </c>
      <c r="B8295" s="220" t="s">
        <v>6038</v>
      </c>
      <c r="C8295" s="222" t="s">
        <v>746</v>
      </c>
      <c r="D8295" s="223"/>
      <c r="E8295" s="67"/>
      <c r="F8295" s="220" t="s">
        <v>2297</v>
      </c>
      <c r="G8295" s="100"/>
      <c r="H8295" s="224">
        <v>3000</v>
      </c>
      <c r="I8295" s="219"/>
      <c r="J8295" s="219"/>
      <c r="K8295" s="219"/>
      <c r="L8295" s="219"/>
      <c r="M8295" s="219"/>
      <c r="N8295" s="219"/>
      <c r="O8295" s="61">
        <f t="shared" si="747"/>
        <v>3000</v>
      </c>
      <c r="P8295" s="221" t="s">
        <v>2287</v>
      </c>
      <c r="Q8295" s="205"/>
      <c r="R8295" s="193"/>
    </row>
    <row r="8296" spans="1:18">
      <c r="A8296" s="207" t="s">
        <v>5869</v>
      </c>
      <c r="B8296" s="220" t="s">
        <v>6039</v>
      </c>
      <c r="C8296" s="222" t="s">
        <v>747</v>
      </c>
      <c r="D8296" s="223"/>
      <c r="E8296" s="67"/>
      <c r="F8296" s="220" t="s">
        <v>2297</v>
      </c>
      <c r="G8296" s="100"/>
      <c r="H8296" s="224">
        <v>3500</v>
      </c>
      <c r="I8296" s="219"/>
      <c r="J8296" s="219"/>
      <c r="K8296" s="219"/>
      <c r="L8296" s="219"/>
      <c r="M8296" s="219"/>
      <c r="N8296" s="219"/>
      <c r="O8296" s="61">
        <f t="shared" si="747"/>
        <v>3500</v>
      </c>
      <c r="P8296" s="221" t="s">
        <v>2287</v>
      </c>
      <c r="Q8296" s="205"/>
      <c r="R8296" s="193"/>
    </row>
    <row r="8297" spans="1:18">
      <c r="A8297" s="207" t="s">
        <v>5869</v>
      </c>
      <c r="B8297" s="220" t="s">
        <v>6040</v>
      </c>
      <c r="C8297" s="222" t="s">
        <v>748</v>
      </c>
      <c r="D8297" s="223"/>
      <c r="E8297" s="67"/>
      <c r="F8297" s="220" t="s">
        <v>2297</v>
      </c>
      <c r="G8297" s="100"/>
      <c r="H8297" s="224">
        <v>3500</v>
      </c>
      <c r="I8297" s="219"/>
      <c r="J8297" s="219"/>
      <c r="K8297" s="219"/>
      <c r="L8297" s="219"/>
      <c r="M8297" s="219"/>
      <c r="N8297" s="219"/>
      <c r="O8297" s="61">
        <f t="shared" si="747"/>
        <v>3500</v>
      </c>
      <c r="P8297" s="221" t="s">
        <v>2287</v>
      </c>
      <c r="Q8297" s="205"/>
      <c r="R8297" s="193"/>
    </row>
    <row r="8298" spans="1:18">
      <c r="A8298" s="207" t="s">
        <v>5869</v>
      </c>
      <c r="B8298" s="220" t="s">
        <v>6041</v>
      </c>
      <c r="C8298" s="222" t="s">
        <v>749</v>
      </c>
      <c r="D8298" s="223"/>
      <c r="E8298" s="67"/>
      <c r="F8298" s="220" t="s">
        <v>2297</v>
      </c>
      <c r="G8298" s="100"/>
      <c r="H8298" s="224">
        <v>3000</v>
      </c>
      <c r="I8298" s="219"/>
      <c r="J8298" s="219"/>
      <c r="K8298" s="219"/>
      <c r="L8298" s="219"/>
      <c r="M8298" s="219"/>
      <c r="N8298" s="219"/>
      <c r="O8298" s="61">
        <f t="shared" si="747"/>
        <v>3000</v>
      </c>
      <c r="P8298" s="221" t="s">
        <v>2287</v>
      </c>
      <c r="Q8298" s="205"/>
      <c r="R8298" s="193"/>
    </row>
    <row r="8299" spans="1:18">
      <c r="A8299" s="207" t="s">
        <v>5869</v>
      </c>
      <c r="B8299" s="220" t="s">
        <v>6042</v>
      </c>
      <c r="C8299" s="222" t="s">
        <v>750</v>
      </c>
      <c r="D8299" s="223"/>
      <c r="E8299" s="67"/>
      <c r="F8299" s="220" t="s">
        <v>2297</v>
      </c>
      <c r="G8299" s="100"/>
      <c r="H8299" s="224">
        <v>3330</v>
      </c>
      <c r="I8299" s="219"/>
      <c r="J8299" s="219"/>
      <c r="K8299" s="219"/>
      <c r="L8299" s="219"/>
      <c r="M8299" s="219"/>
      <c r="N8299" s="219"/>
      <c r="O8299" s="61">
        <f t="shared" si="747"/>
        <v>3330</v>
      </c>
      <c r="P8299" s="221" t="s">
        <v>2287</v>
      </c>
      <c r="Q8299" s="205"/>
      <c r="R8299" s="193"/>
    </row>
    <row r="8300" spans="1:18">
      <c r="A8300" s="207" t="s">
        <v>5869</v>
      </c>
      <c r="B8300" s="220" t="s">
        <v>5561</v>
      </c>
      <c r="C8300" s="222" t="s">
        <v>751</v>
      </c>
      <c r="D8300" s="223"/>
      <c r="E8300" s="67"/>
      <c r="F8300" s="220" t="s">
        <v>2297</v>
      </c>
      <c r="G8300" s="100"/>
      <c r="H8300" s="224">
        <v>3000</v>
      </c>
      <c r="I8300" s="219"/>
      <c r="J8300" s="219"/>
      <c r="K8300" s="219"/>
      <c r="L8300" s="219"/>
      <c r="M8300" s="219"/>
      <c r="N8300" s="219"/>
      <c r="O8300" s="61">
        <f t="shared" si="747"/>
        <v>3000</v>
      </c>
      <c r="P8300" s="221" t="s">
        <v>2287</v>
      </c>
      <c r="Q8300" s="205"/>
      <c r="R8300" s="193"/>
    </row>
    <row r="8301" spans="1:18">
      <c r="A8301" s="207" t="s">
        <v>5869</v>
      </c>
      <c r="B8301" s="220" t="s">
        <v>5561</v>
      </c>
      <c r="C8301" s="222" t="s">
        <v>752</v>
      </c>
      <c r="D8301" s="223"/>
      <c r="E8301" s="67"/>
      <c r="F8301" s="220" t="s">
        <v>2297</v>
      </c>
      <c r="G8301" s="100"/>
      <c r="H8301" s="224">
        <v>2500</v>
      </c>
      <c r="I8301" s="219"/>
      <c r="J8301" s="219"/>
      <c r="K8301" s="219"/>
      <c r="L8301" s="219"/>
      <c r="M8301" s="219"/>
      <c r="N8301" s="219"/>
      <c r="O8301" s="61">
        <f t="shared" si="747"/>
        <v>2500</v>
      </c>
      <c r="P8301" s="221" t="s">
        <v>2287</v>
      </c>
      <c r="Q8301" s="205"/>
      <c r="R8301" s="193"/>
    </row>
    <row r="8302" spans="1:18">
      <c r="A8302" s="207" t="s">
        <v>5869</v>
      </c>
      <c r="B8302" s="220" t="s">
        <v>5561</v>
      </c>
      <c r="C8302" s="222" t="s">
        <v>753</v>
      </c>
      <c r="D8302" s="223"/>
      <c r="E8302" s="67"/>
      <c r="F8302" s="220" t="s">
        <v>2297</v>
      </c>
      <c r="G8302" s="100"/>
      <c r="H8302" s="224">
        <v>3000</v>
      </c>
      <c r="I8302" s="219"/>
      <c r="J8302" s="219"/>
      <c r="K8302" s="219"/>
      <c r="L8302" s="219"/>
      <c r="M8302" s="219"/>
      <c r="N8302" s="219"/>
      <c r="O8302" s="61">
        <f t="shared" si="747"/>
        <v>3000</v>
      </c>
      <c r="P8302" s="221" t="s">
        <v>2287</v>
      </c>
      <c r="Q8302" s="205"/>
      <c r="R8302" s="193"/>
    </row>
    <row r="8303" spans="1:18">
      <c r="A8303" s="207" t="s">
        <v>5869</v>
      </c>
      <c r="B8303" s="220" t="s">
        <v>5561</v>
      </c>
      <c r="C8303" s="222" t="s">
        <v>754</v>
      </c>
      <c r="D8303" s="223"/>
      <c r="E8303" s="67"/>
      <c r="F8303" s="220" t="s">
        <v>2297</v>
      </c>
      <c r="G8303" s="100"/>
      <c r="H8303" s="224">
        <v>3330</v>
      </c>
      <c r="I8303" s="219"/>
      <c r="J8303" s="219"/>
      <c r="K8303" s="219"/>
      <c r="L8303" s="219"/>
      <c r="M8303" s="219"/>
      <c r="N8303" s="219"/>
      <c r="O8303" s="61">
        <f t="shared" si="747"/>
        <v>3330</v>
      </c>
      <c r="P8303" s="221" t="s">
        <v>2287</v>
      </c>
      <c r="Q8303" s="205"/>
      <c r="R8303" s="193"/>
    </row>
    <row r="8304" spans="1:18">
      <c r="A8304" s="207" t="s">
        <v>5869</v>
      </c>
      <c r="B8304" s="220" t="s">
        <v>6043</v>
      </c>
      <c r="C8304" s="222" t="s">
        <v>755</v>
      </c>
      <c r="D8304" s="223"/>
      <c r="E8304" s="67"/>
      <c r="F8304" s="220" t="s">
        <v>2297</v>
      </c>
      <c r="G8304" s="100"/>
      <c r="H8304" s="224">
        <v>2760</v>
      </c>
      <c r="I8304" s="219"/>
      <c r="J8304" s="219"/>
      <c r="K8304" s="219"/>
      <c r="L8304" s="219"/>
      <c r="M8304" s="219"/>
      <c r="N8304" s="219"/>
      <c r="O8304" s="61">
        <f t="shared" si="747"/>
        <v>2760</v>
      </c>
      <c r="P8304" s="221" t="s">
        <v>2287</v>
      </c>
      <c r="Q8304" s="205"/>
      <c r="R8304" s="193"/>
    </row>
    <row r="8305" spans="1:18">
      <c r="A8305" s="207" t="s">
        <v>5869</v>
      </c>
      <c r="B8305" s="220" t="s">
        <v>5561</v>
      </c>
      <c r="C8305" s="222" t="s">
        <v>778</v>
      </c>
      <c r="D8305" s="223"/>
      <c r="E8305" s="67"/>
      <c r="F8305" s="220" t="s">
        <v>2297</v>
      </c>
      <c r="G8305" s="100"/>
      <c r="H8305" s="224">
        <v>3500</v>
      </c>
      <c r="I8305" s="219"/>
      <c r="J8305" s="219"/>
      <c r="K8305" s="219"/>
      <c r="L8305" s="219"/>
      <c r="M8305" s="219"/>
      <c r="N8305" s="219"/>
      <c r="O8305" s="61">
        <f t="shared" si="747"/>
        <v>3500</v>
      </c>
      <c r="P8305" s="221" t="s">
        <v>2287</v>
      </c>
      <c r="Q8305" s="205"/>
      <c r="R8305" s="193"/>
    </row>
    <row r="8306" spans="1:18">
      <c r="A8306" s="207" t="s">
        <v>5869</v>
      </c>
      <c r="B8306" s="220" t="s">
        <v>5561</v>
      </c>
      <c r="C8306" s="222" t="s">
        <v>779</v>
      </c>
      <c r="D8306" s="223"/>
      <c r="E8306" s="67"/>
      <c r="F8306" s="220" t="s">
        <v>2297</v>
      </c>
      <c r="G8306" s="100"/>
      <c r="H8306" s="224">
        <v>4599.99</v>
      </c>
      <c r="I8306" s="219"/>
      <c r="J8306" s="219"/>
      <c r="K8306" s="219"/>
      <c r="L8306" s="219"/>
      <c r="M8306" s="219"/>
      <c r="N8306" s="219"/>
      <c r="O8306" s="61">
        <f t="shared" si="747"/>
        <v>4599.99</v>
      </c>
      <c r="P8306" s="221" t="s">
        <v>2287</v>
      </c>
      <c r="Q8306" s="205"/>
      <c r="R8306" s="193"/>
    </row>
    <row r="8307" spans="1:18">
      <c r="A8307" s="207" t="s">
        <v>5869</v>
      </c>
      <c r="B8307" s="220" t="s">
        <v>5561</v>
      </c>
      <c r="C8307" s="222" t="s">
        <v>780</v>
      </c>
      <c r="D8307" s="223"/>
      <c r="E8307" s="67"/>
      <c r="F8307" s="220" t="s">
        <v>2297</v>
      </c>
      <c r="G8307" s="100"/>
      <c r="H8307" s="224">
        <v>2000</v>
      </c>
      <c r="I8307" s="219"/>
      <c r="J8307" s="219"/>
      <c r="K8307" s="219"/>
      <c r="L8307" s="219"/>
      <c r="M8307" s="219"/>
      <c r="N8307" s="219"/>
      <c r="O8307" s="61">
        <f t="shared" si="747"/>
        <v>2000</v>
      </c>
      <c r="P8307" s="221" t="s">
        <v>2287</v>
      </c>
      <c r="Q8307" s="205"/>
      <c r="R8307" s="193"/>
    </row>
    <row r="8308" spans="1:18">
      <c r="A8308" s="207" t="s">
        <v>5869</v>
      </c>
      <c r="B8308" s="220" t="s">
        <v>5561</v>
      </c>
      <c r="C8308" s="222" t="s">
        <v>781</v>
      </c>
      <c r="D8308" s="223"/>
      <c r="E8308" s="67"/>
      <c r="F8308" s="220" t="s">
        <v>2297</v>
      </c>
      <c r="G8308" s="100"/>
      <c r="H8308" s="224">
        <v>2000</v>
      </c>
      <c r="I8308" s="219"/>
      <c r="J8308" s="219"/>
      <c r="K8308" s="219"/>
      <c r="L8308" s="219"/>
      <c r="M8308" s="219"/>
      <c r="N8308" s="219"/>
      <c r="O8308" s="61">
        <f t="shared" si="747"/>
        <v>2000</v>
      </c>
      <c r="P8308" s="221" t="s">
        <v>2287</v>
      </c>
      <c r="Q8308" s="205"/>
      <c r="R8308" s="193"/>
    </row>
    <row r="8309" spans="1:18">
      <c r="A8309" s="207" t="s">
        <v>5869</v>
      </c>
      <c r="B8309" s="220" t="s">
        <v>5561</v>
      </c>
      <c r="C8309" s="222" t="s">
        <v>782</v>
      </c>
      <c r="D8309" s="223"/>
      <c r="E8309" s="67"/>
      <c r="F8309" s="220" t="s">
        <v>2297</v>
      </c>
      <c r="G8309" s="100"/>
      <c r="H8309" s="224">
        <v>2000</v>
      </c>
      <c r="I8309" s="219"/>
      <c r="J8309" s="219"/>
      <c r="K8309" s="219"/>
      <c r="L8309" s="219"/>
      <c r="M8309" s="219"/>
      <c r="N8309" s="219"/>
      <c r="O8309" s="61">
        <f t="shared" si="747"/>
        <v>2000</v>
      </c>
      <c r="P8309" s="221" t="s">
        <v>2287</v>
      </c>
      <c r="Q8309" s="205"/>
      <c r="R8309" s="193"/>
    </row>
    <row r="8310" spans="1:18">
      <c r="A8310" s="207" t="s">
        <v>5869</v>
      </c>
      <c r="B8310" s="220" t="s">
        <v>5561</v>
      </c>
      <c r="C8310" s="222" t="s">
        <v>783</v>
      </c>
      <c r="D8310" s="223"/>
      <c r="E8310" s="67"/>
      <c r="F8310" s="220" t="s">
        <v>2297</v>
      </c>
      <c r="G8310" s="100"/>
      <c r="H8310" s="224">
        <v>2000</v>
      </c>
      <c r="I8310" s="219"/>
      <c r="J8310" s="219"/>
      <c r="K8310" s="219"/>
      <c r="L8310" s="219"/>
      <c r="M8310" s="219"/>
      <c r="N8310" s="219"/>
      <c r="O8310" s="61">
        <f t="shared" si="747"/>
        <v>2000</v>
      </c>
      <c r="P8310" s="221" t="s">
        <v>2287</v>
      </c>
      <c r="Q8310" s="205"/>
      <c r="R8310" s="193"/>
    </row>
    <row r="8311" spans="1:18">
      <c r="A8311" s="207" t="s">
        <v>5869</v>
      </c>
      <c r="B8311" s="220" t="s">
        <v>5561</v>
      </c>
      <c r="C8311" s="222" t="s">
        <v>784</v>
      </c>
      <c r="D8311" s="223"/>
      <c r="E8311" s="67"/>
      <c r="F8311" s="220" t="s">
        <v>2297</v>
      </c>
      <c r="G8311" s="100"/>
      <c r="H8311" s="224">
        <v>2000</v>
      </c>
      <c r="I8311" s="219"/>
      <c r="J8311" s="219"/>
      <c r="K8311" s="219"/>
      <c r="L8311" s="219"/>
      <c r="M8311" s="219"/>
      <c r="N8311" s="219"/>
      <c r="O8311" s="61">
        <f t="shared" si="747"/>
        <v>2000</v>
      </c>
      <c r="P8311" s="221" t="s">
        <v>2287</v>
      </c>
      <c r="Q8311" s="205"/>
      <c r="R8311" s="193"/>
    </row>
    <row r="8312" spans="1:18">
      <c r="A8312" s="207" t="s">
        <v>5869</v>
      </c>
      <c r="B8312" s="220" t="s">
        <v>5561</v>
      </c>
      <c r="C8312" s="222" t="s">
        <v>785</v>
      </c>
      <c r="D8312" s="223"/>
      <c r="E8312" s="67"/>
      <c r="F8312" s="220" t="s">
        <v>2297</v>
      </c>
      <c r="G8312" s="100"/>
      <c r="H8312" s="224">
        <v>2000</v>
      </c>
      <c r="I8312" s="219"/>
      <c r="J8312" s="219"/>
      <c r="K8312" s="219"/>
      <c r="L8312" s="219"/>
      <c r="M8312" s="219"/>
      <c r="N8312" s="219"/>
      <c r="O8312" s="61">
        <f t="shared" si="747"/>
        <v>2000</v>
      </c>
      <c r="P8312" s="221" t="s">
        <v>2287</v>
      </c>
      <c r="Q8312" s="205"/>
      <c r="R8312" s="193"/>
    </row>
    <row r="8313" spans="1:18">
      <c r="A8313" s="207" t="s">
        <v>5869</v>
      </c>
      <c r="B8313" s="220" t="s">
        <v>5561</v>
      </c>
      <c r="C8313" s="222" t="s">
        <v>786</v>
      </c>
      <c r="D8313" s="223"/>
      <c r="E8313" s="67"/>
      <c r="F8313" s="220" t="s">
        <v>2297</v>
      </c>
      <c r="G8313" s="100"/>
      <c r="H8313" s="224">
        <v>2000</v>
      </c>
      <c r="I8313" s="219"/>
      <c r="J8313" s="219"/>
      <c r="K8313" s="219"/>
      <c r="L8313" s="219"/>
      <c r="M8313" s="219"/>
      <c r="N8313" s="219"/>
      <c r="O8313" s="61">
        <f t="shared" si="747"/>
        <v>2000</v>
      </c>
      <c r="P8313" s="221" t="s">
        <v>2287</v>
      </c>
      <c r="Q8313" s="205"/>
      <c r="R8313" s="193"/>
    </row>
    <row r="8314" spans="1:18">
      <c r="A8314" s="207" t="s">
        <v>5869</v>
      </c>
      <c r="B8314" s="220" t="s">
        <v>5561</v>
      </c>
      <c r="C8314" s="222" t="s">
        <v>787</v>
      </c>
      <c r="D8314" s="223"/>
      <c r="E8314" s="67"/>
      <c r="F8314" s="220" t="s">
        <v>2297</v>
      </c>
      <c r="G8314" s="100"/>
      <c r="H8314" s="224">
        <v>2000</v>
      </c>
      <c r="I8314" s="219"/>
      <c r="J8314" s="219"/>
      <c r="K8314" s="219"/>
      <c r="L8314" s="219"/>
      <c r="M8314" s="219"/>
      <c r="N8314" s="219"/>
      <c r="O8314" s="61">
        <f t="shared" si="747"/>
        <v>2000</v>
      </c>
      <c r="P8314" s="221" t="s">
        <v>2287</v>
      </c>
      <c r="Q8314" s="205"/>
      <c r="R8314" s="193"/>
    </row>
    <row r="8315" spans="1:18">
      <c r="A8315" s="207" t="s">
        <v>5869</v>
      </c>
      <c r="B8315" s="220" t="s">
        <v>5561</v>
      </c>
      <c r="C8315" s="222" t="s">
        <v>788</v>
      </c>
      <c r="D8315" s="223"/>
      <c r="E8315" s="67"/>
      <c r="F8315" s="220" t="s">
        <v>2297</v>
      </c>
      <c r="G8315" s="100"/>
      <c r="H8315" s="224">
        <v>2000</v>
      </c>
      <c r="I8315" s="219"/>
      <c r="J8315" s="219"/>
      <c r="K8315" s="219"/>
      <c r="L8315" s="219"/>
      <c r="M8315" s="219"/>
      <c r="N8315" s="219"/>
      <c r="O8315" s="61">
        <f t="shared" si="747"/>
        <v>2000</v>
      </c>
      <c r="P8315" s="221" t="s">
        <v>2287</v>
      </c>
      <c r="Q8315" s="205"/>
      <c r="R8315" s="193"/>
    </row>
    <row r="8316" spans="1:18">
      <c r="A8316" s="207" t="s">
        <v>5869</v>
      </c>
      <c r="B8316" s="220" t="s">
        <v>5561</v>
      </c>
      <c r="C8316" s="222" t="s">
        <v>789</v>
      </c>
      <c r="D8316" s="223"/>
      <c r="E8316" s="67"/>
      <c r="F8316" s="220" t="s">
        <v>2297</v>
      </c>
      <c r="G8316" s="100"/>
      <c r="H8316" s="224">
        <v>2000</v>
      </c>
      <c r="I8316" s="219"/>
      <c r="J8316" s="219"/>
      <c r="K8316" s="219"/>
      <c r="L8316" s="219"/>
      <c r="M8316" s="219"/>
      <c r="N8316" s="219"/>
      <c r="O8316" s="61">
        <f t="shared" si="747"/>
        <v>2000</v>
      </c>
      <c r="P8316" s="221" t="s">
        <v>2287</v>
      </c>
      <c r="Q8316" s="205"/>
      <c r="R8316" s="193"/>
    </row>
    <row r="8317" spans="1:18">
      <c r="A8317" s="207" t="s">
        <v>5869</v>
      </c>
      <c r="B8317" s="220" t="s">
        <v>5561</v>
      </c>
      <c r="C8317" s="222" t="s">
        <v>790</v>
      </c>
      <c r="D8317" s="223"/>
      <c r="E8317" s="67"/>
      <c r="F8317" s="220" t="s">
        <v>2297</v>
      </c>
      <c r="G8317" s="100"/>
      <c r="H8317" s="224">
        <v>2000</v>
      </c>
      <c r="I8317" s="219"/>
      <c r="J8317" s="219"/>
      <c r="K8317" s="219"/>
      <c r="L8317" s="219"/>
      <c r="M8317" s="219"/>
      <c r="N8317" s="219"/>
      <c r="O8317" s="61">
        <f t="shared" si="747"/>
        <v>2000</v>
      </c>
      <c r="P8317" s="221" t="s">
        <v>2287</v>
      </c>
      <c r="Q8317" s="205"/>
      <c r="R8317" s="193"/>
    </row>
    <row r="8318" spans="1:18">
      <c r="A8318" s="207" t="s">
        <v>5869</v>
      </c>
      <c r="B8318" s="220" t="s">
        <v>5561</v>
      </c>
      <c r="C8318" s="222" t="s">
        <v>791</v>
      </c>
      <c r="D8318" s="223"/>
      <c r="E8318" s="67"/>
      <c r="F8318" s="220" t="s">
        <v>2297</v>
      </c>
      <c r="G8318" s="100"/>
      <c r="H8318" s="224">
        <v>2000</v>
      </c>
      <c r="I8318" s="219"/>
      <c r="J8318" s="219"/>
      <c r="K8318" s="219"/>
      <c r="L8318" s="219"/>
      <c r="M8318" s="219"/>
      <c r="N8318" s="219"/>
      <c r="O8318" s="61">
        <f t="shared" si="747"/>
        <v>2000</v>
      </c>
      <c r="P8318" s="221" t="s">
        <v>2287</v>
      </c>
      <c r="Q8318" s="205"/>
      <c r="R8318" s="193"/>
    </row>
    <row r="8319" spans="1:18">
      <c r="A8319" s="207" t="s">
        <v>5869</v>
      </c>
      <c r="B8319" s="220" t="s">
        <v>5561</v>
      </c>
      <c r="C8319" s="222" t="s">
        <v>792</v>
      </c>
      <c r="D8319" s="223"/>
      <c r="E8319" s="67"/>
      <c r="F8319" s="220" t="s">
        <v>2297</v>
      </c>
      <c r="G8319" s="100"/>
      <c r="H8319" s="224">
        <v>2000</v>
      </c>
      <c r="I8319" s="219"/>
      <c r="J8319" s="219"/>
      <c r="K8319" s="219"/>
      <c r="L8319" s="219"/>
      <c r="M8319" s="219"/>
      <c r="N8319" s="219"/>
      <c r="O8319" s="61">
        <f t="shared" si="747"/>
        <v>2000</v>
      </c>
      <c r="P8319" s="221" t="s">
        <v>2287</v>
      </c>
      <c r="Q8319" s="205"/>
      <c r="R8319" s="193"/>
    </row>
    <row r="8320" spans="1:18">
      <c r="A8320" s="207" t="s">
        <v>5869</v>
      </c>
      <c r="B8320" s="220" t="s">
        <v>5561</v>
      </c>
      <c r="C8320" s="222" t="s">
        <v>793</v>
      </c>
      <c r="D8320" s="223"/>
      <c r="E8320" s="67"/>
      <c r="F8320" s="220" t="s">
        <v>2297</v>
      </c>
      <c r="G8320" s="100"/>
      <c r="H8320" s="224">
        <v>48.04</v>
      </c>
      <c r="I8320" s="219"/>
      <c r="J8320" s="219"/>
      <c r="K8320" s="219"/>
      <c r="L8320" s="219"/>
      <c r="M8320" s="219"/>
      <c r="N8320" s="219"/>
      <c r="O8320" s="61">
        <f t="shared" si="747"/>
        <v>48.04</v>
      </c>
      <c r="P8320" s="221" t="s">
        <v>2287</v>
      </c>
      <c r="Q8320" s="205"/>
      <c r="R8320" s="193"/>
    </row>
    <row r="8321" spans="1:18">
      <c r="A8321" s="207" t="s">
        <v>5869</v>
      </c>
      <c r="B8321" s="220" t="s">
        <v>5561</v>
      </c>
      <c r="C8321" s="222" t="s">
        <v>794</v>
      </c>
      <c r="D8321" s="223"/>
      <c r="E8321" s="67"/>
      <c r="F8321" s="220" t="s">
        <v>2297</v>
      </c>
      <c r="G8321" s="100"/>
      <c r="H8321" s="224">
        <v>6980</v>
      </c>
      <c r="I8321" s="219"/>
      <c r="J8321" s="219"/>
      <c r="K8321" s="219"/>
      <c r="L8321" s="219"/>
      <c r="M8321" s="219"/>
      <c r="N8321" s="219"/>
      <c r="O8321" s="61">
        <f t="shared" si="747"/>
        <v>6980</v>
      </c>
      <c r="P8321" s="221" t="s">
        <v>2287</v>
      </c>
      <c r="Q8321" s="205"/>
      <c r="R8321" s="193"/>
    </row>
    <row r="8322" spans="1:18">
      <c r="A8322" s="207" t="s">
        <v>5869</v>
      </c>
      <c r="B8322" s="220" t="s">
        <v>5561</v>
      </c>
      <c r="C8322" s="222" t="s">
        <v>795</v>
      </c>
      <c r="D8322" s="223"/>
      <c r="E8322" s="67"/>
      <c r="F8322" s="220" t="s">
        <v>2297</v>
      </c>
      <c r="G8322" s="100"/>
      <c r="H8322" s="224">
        <v>4800</v>
      </c>
      <c r="I8322" s="219"/>
      <c r="J8322" s="219"/>
      <c r="K8322" s="219"/>
      <c r="L8322" s="219"/>
      <c r="M8322" s="219"/>
      <c r="N8322" s="219"/>
      <c r="O8322" s="61">
        <f t="shared" si="747"/>
        <v>4800</v>
      </c>
      <c r="P8322" s="221" t="s">
        <v>2287</v>
      </c>
      <c r="Q8322" s="205"/>
      <c r="R8322" s="193"/>
    </row>
    <row r="8323" spans="1:18">
      <c r="A8323" s="207" t="s">
        <v>5869</v>
      </c>
      <c r="B8323" s="220" t="s">
        <v>5146</v>
      </c>
      <c r="C8323" s="222" t="s">
        <v>1809</v>
      </c>
      <c r="D8323" s="223"/>
      <c r="E8323" s="67"/>
      <c r="F8323" s="220" t="s">
        <v>2297</v>
      </c>
      <c r="G8323" s="100"/>
      <c r="H8323" s="224">
        <v>2.5</v>
      </c>
      <c r="I8323" s="219"/>
      <c r="J8323" s="219"/>
      <c r="K8323" s="219"/>
      <c r="L8323" s="219"/>
      <c r="M8323" s="219"/>
      <c r="N8323" s="219"/>
      <c r="O8323" s="61">
        <f t="shared" si="747"/>
        <v>2.5</v>
      </c>
      <c r="P8323" s="221" t="s">
        <v>5605</v>
      </c>
      <c r="Q8323" s="205"/>
      <c r="R8323" s="193"/>
    </row>
    <row r="8324" spans="1:18">
      <c r="A8324" s="207" t="s">
        <v>5869</v>
      </c>
      <c r="B8324" s="220" t="s">
        <v>5147</v>
      </c>
      <c r="C8324" s="222" t="s">
        <v>1810</v>
      </c>
      <c r="D8324" s="223"/>
      <c r="E8324" s="67"/>
      <c r="F8324" s="220" t="s">
        <v>2297</v>
      </c>
      <c r="G8324" s="100"/>
      <c r="H8324" s="224">
        <v>1.645</v>
      </c>
      <c r="I8324" s="219"/>
      <c r="J8324" s="219"/>
      <c r="K8324" s="219"/>
      <c r="L8324" s="219"/>
      <c r="M8324" s="219"/>
      <c r="N8324" s="219"/>
      <c r="O8324" s="61">
        <f t="shared" si="747"/>
        <v>1.645</v>
      </c>
      <c r="P8324" s="221" t="s">
        <v>5605</v>
      </c>
      <c r="Q8324" s="205"/>
      <c r="R8324" s="193"/>
    </row>
    <row r="8325" spans="1:18">
      <c r="A8325" s="207" t="s">
        <v>5869</v>
      </c>
      <c r="B8325" s="220" t="s">
        <v>4929</v>
      </c>
      <c r="C8325" s="222" t="s">
        <v>1811</v>
      </c>
      <c r="D8325" s="223"/>
      <c r="E8325" s="67"/>
      <c r="F8325" s="220" t="s">
        <v>2297</v>
      </c>
      <c r="G8325" s="100"/>
      <c r="H8325" s="224">
        <v>2.5099999999999998</v>
      </c>
      <c r="I8325" s="219"/>
      <c r="J8325" s="219"/>
      <c r="K8325" s="219"/>
      <c r="L8325" s="219"/>
      <c r="M8325" s="219"/>
      <c r="N8325" s="219"/>
      <c r="O8325" s="61">
        <f t="shared" si="747"/>
        <v>2.5099999999999998</v>
      </c>
      <c r="P8325" s="221" t="s">
        <v>5605</v>
      </c>
      <c r="Q8325" s="205"/>
      <c r="R8325" s="193"/>
    </row>
    <row r="8326" spans="1:18">
      <c r="A8326" s="207" t="s">
        <v>5869</v>
      </c>
      <c r="B8326" s="220" t="s">
        <v>4993</v>
      </c>
      <c r="C8326" s="222" t="s">
        <v>1812</v>
      </c>
      <c r="D8326" s="223"/>
      <c r="E8326" s="67"/>
      <c r="F8326" s="220" t="s">
        <v>2297</v>
      </c>
      <c r="G8326" s="100"/>
      <c r="H8326" s="224">
        <v>2.4</v>
      </c>
      <c r="I8326" s="219"/>
      <c r="J8326" s="219"/>
      <c r="K8326" s="219"/>
      <c r="L8326" s="219"/>
      <c r="M8326" s="219"/>
      <c r="N8326" s="219"/>
      <c r="O8326" s="61">
        <f t="shared" si="747"/>
        <v>2.4</v>
      </c>
      <c r="P8326" s="221" t="s">
        <v>2287</v>
      </c>
      <c r="Q8326" s="205"/>
      <c r="R8326" s="193"/>
    </row>
    <row r="8327" spans="1:18">
      <c r="A8327" s="207" t="s">
        <v>5869</v>
      </c>
      <c r="B8327" s="220" t="s">
        <v>4883</v>
      </c>
      <c r="C8327" s="222" t="s">
        <v>1813</v>
      </c>
      <c r="D8327" s="223"/>
      <c r="E8327" s="67"/>
      <c r="F8327" s="220" t="s">
        <v>2297</v>
      </c>
      <c r="G8327" s="100"/>
      <c r="H8327" s="224">
        <v>1.4449999999999998</v>
      </c>
      <c r="I8327" s="219"/>
      <c r="J8327" s="219"/>
      <c r="K8327" s="219"/>
      <c r="L8327" s="219"/>
      <c r="M8327" s="219"/>
      <c r="N8327" s="219"/>
      <c r="O8327" s="61">
        <f t="shared" si="747"/>
        <v>1.4449999999999998</v>
      </c>
      <c r="P8327" s="221" t="s">
        <v>5605</v>
      </c>
      <c r="Q8327" s="205"/>
      <c r="R8327" s="193"/>
    </row>
    <row r="8328" spans="1:18">
      <c r="A8328" s="207" t="s">
        <v>5869</v>
      </c>
      <c r="B8328" s="220" t="s">
        <v>4930</v>
      </c>
      <c r="C8328" s="222" t="s">
        <v>1814</v>
      </c>
      <c r="D8328" s="223"/>
      <c r="E8328" s="67"/>
      <c r="F8328" s="220" t="s">
        <v>2297</v>
      </c>
      <c r="G8328" s="100"/>
      <c r="H8328" s="224">
        <v>1.5</v>
      </c>
      <c r="I8328" s="219"/>
      <c r="J8328" s="219"/>
      <c r="K8328" s="219"/>
      <c r="L8328" s="219"/>
      <c r="M8328" s="219"/>
      <c r="N8328" s="219"/>
      <c r="O8328" s="61">
        <f t="shared" si="747"/>
        <v>1.5</v>
      </c>
      <c r="P8328" s="221" t="s">
        <v>5605</v>
      </c>
      <c r="Q8328" s="205"/>
      <c r="R8328" s="193"/>
    </row>
    <row r="8329" spans="1:18">
      <c r="A8329" s="207" t="s">
        <v>5869</v>
      </c>
      <c r="B8329" s="220" t="s">
        <v>5148</v>
      </c>
      <c r="C8329" s="222" t="s">
        <v>1815</v>
      </c>
      <c r="D8329" s="223"/>
      <c r="E8329" s="67"/>
      <c r="F8329" s="220" t="s">
        <v>2297</v>
      </c>
      <c r="G8329" s="100"/>
      <c r="H8329" s="224">
        <v>1.5625</v>
      </c>
      <c r="I8329" s="219"/>
      <c r="J8329" s="219"/>
      <c r="K8329" s="219"/>
      <c r="L8329" s="219"/>
      <c r="M8329" s="219"/>
      <c r="N8329" s="219"/>
      <c r="O8329" s="61">
        <f t="shared" si="747"/>
        <v>1.5625</v>
      </c>
      <c r="P8329" s="221" t="s">
        <v>5605</v>
      </c>
      <c r="Q8329" s="205"/>
      <c r="R8329" s="193"/>
    </row>
    <row r="8330" spans="1:18">
      <c r="A8330" s="207" t="s">
        <v>5869</v>
      </c>
      <c r="B8330" s="220" t="s">
        <v>4910</v>
      </c>
      <c r="C8330" s="222" t="s">
        <v>1816</v>
      </c>
      <c r="D8330" s="223"/>
      <c r="E8330" s="67"/>
      <c r="F8330" s="220" t="s">
        <v>2297</v>
      </c>
      <c r="G8330" s="100"/>
      <c r="H8330" s="224">
        <v>23.75</v>
      </c>
      <c r="I8330" s="219"/>
      <c r="J8330" s="219"/>
      <c r="K8330" s="219"/>
      <c r="L8330" s="219"/>
      <c r="M8330" s="219"/>
      <c r="N8330" s="219"/>
      <c r="O8330" s="61">
        <f t="shared" si="747"/>
        <v>23.75</v>
      </c>
      <c r="P8330" s="221" t="s">
        <v>5605</v>
      </c>
      <c r="Q8330" s="205"/>
      <c r="R8330" s="193"/>
    </row>
    <row r="8331" spans="1:18">
      <c r="A8331" s="207" t="s">
        <v>5869</v>
      </c>
      <c r="B8331" s="220" t="s">
        <v>5561</v>
      </c>
      <c r="C8331" s="222" t="s">
        <v>1817</v>
      </c>
      <c r="D8331" s="223"/>
      <c r="E8331" s="67"/>
      <c r="F8331" s="220" t="s">
        <v>2297</v>
      </c>
      <c r="G8331" s="100"/>
      <c r="H8331" s="224">
        <v>199</v>
      </c>
      <c r="I8331" s="219"/>
      <c r="J8331" s="219"/>
      <c r="K8331" s="219"/>
      <c r="L8331" s="219"/>
      <c r="M8331" s="219"/>
      <c r="N8331" s="219"/>
      <c r="O8331" s="61">
        <f t="shared" si="747"/>
        <v>199</v>
      </c>
      <c r="P8331" s="221" t="s">
        <v>2287</v>
      </c>
      <c r="Q8331" s="205"/>
      <c r="R8331" s="193"/>
    </row>
    <row r="8332" spans="1:18">
      <c r="A8332" s="207" t="s">
        <v>5869</v>
      </c>
      <c r="B8332" s="220" t="s">
        <v>5561</v>
      </c>
      <c r="C8332" s="222" t="s">
        <v>1818</v>
      </c>
      <c r="D8332" s="223"/>
      <c r="E8332" s="67"/>
      <c r="F8332" s="220" t="s">
        <v>2297</v>
      </c>
      <c r="G8332" s="100"/>
      <c r="H8332" s="224">
        <v>196</v>
      </c>
      <c r="I8332" s="219"/>
      <c r="J8332" s="219"/>
      <c r="K8332" s="219"/>
      <c r="L8332" s="219"/>
      <c r="M8332" s="219"/>
      <c r="N8332" s="219"/>
      <c r="O8332" s="61">
        <f t="shared" si="747"/>
        <v>196</v>
      </c>
      <c r="P8332" s="221" t="s">
        <v>2287</v>
      </c>
      <c r="Q8332" s="205"/>
      <c r="R8332" s="193"/>
    </row>
    <row r="8333" spans="1:18">
      <c r="A8333" s="207" t="s">
        <v>5869</v>
      </c>
      <c r="B8333" s="220" t="s">
        <v>5561</v>
      </c>
      <c r="C8333" s="222" t="s">
        <v>1819</v>
      </c>
      <c r="D8333" s="223"/>
      <c r="E8333" s="67"/>
      <c r="F8333" s="220" t="s">
        <v>2297</v>
      </c>
      <c r="G8333" s="100"/>
      <c r="H8333" s="224">
        <v>210</v>
      </c>
      <c r="I8333" s="219"/>
      <c r="J8333" s="219"/>
      <c r="K8333" s="219"/>
      <c r="L8333" s="219"/>
      <c r="M8333" s="219"/>
      <c r="N8333" s="219"/>
      <c r="O8333" s="61">
        <f t="shared" si="747"/>
        <v>210</v>
      </c>
      <c r="P8333" s="221" t="s">
        <v>2287</v>
      </c>
      <c r="Q8333" s="205"/>
      <c r="R8333" s="193"/>
    </row>
    <row r="8334" spans="1:18">
      <c r="A8334" s="207" t="s">
        <v>5869</v>
      </c>
      <c r="B8334" s="220" t="s">
        <v>5561</v>
      </c>
      <c r="C8334" s="222" t="s">
        <v>1820</v>
      </c>
      <c r="D8334" s="223"/>
      <c r="E8334" s="67"/>
      <c r="F8334" s="220" t="s">
        <v>2297</v>
      </c>
      <c r="G8334" s="100"/>
      <c r="H8334" s="224">
        <v>330.4</v>
      </c>
      <c r="I8334" s="219"/>
      <c r="J8334" s="219"/>
      <c r="K8334" s="219"/>
      <c r="L8334" s="219"/>
      <c r="M8334" s="219"/>
      <c r="N8334" s="219"/>
      <c r="O8334" s="61">
        <f t="shared" si="747"/>
        <v>330.4</v>
      </c>
      <c r="P8334" s="221" t="s">
        <v>2287</v>
      </c>
      <c r="Q8334" s="205"/>
      <c r="R8334" s="193"/>
    </row>
    <row r="8335" spans="1:18">
      <c r="A8335" s="207" t="s">
        <v>5869</v>
      </c>
      <c r="B8335" s="220" t="s">
        <v>5561</v>
      </c>
      <c r="C8335" s="222" t="s">
        <v>1821</v>
      </c>
      <c r="D8335" s="223"/>
      <c r="E8335" s="67"/>
      <c r="F8335" s="220" t="s">
        <v>2297</v>
      </c>
      <c r="G8335" s="100"/>
      <c r="H8335" s="224">
        <v>199</v>
      </c>
      <c r="I8335" s="219"/>
      <c r="J8335" s="219"/>
      <c r="K8335" s="219"/>
      <c r="L8335" s="219"/>
      <c r="M8335" s="219"/>
      <c r="N8335" s="219"/>
      <c r="O8335" s="61">
        <f t="shared" si="747"/>
        <v>199</v>
      </c>
      <c r="P8335" s="221" t="s">
        <v>2287</v>
      </c>
      <c r="Q8335" s="205"/>
      <c r="R8335" s="193"/>
    </row>
    <row r="8336" spans="1:18">
      <c r="A8336" s="207" t="s">
        <v>5869</v>
      </c>
      <c r="B8336" s="220" t="s">
        <v>5561</v>
      </c>
      <c r="C8336" s="222" t="s">
        <v>1822</v>
      </c>
      <c r="D8336" s="223"/>
      <c r="E8336" s="67"/>
      <c r="F8336" s="220" t="s">
        <v>2297</v>
      </c>
      <c r="G8336" s="100"/>
      <c r="H8336" s="224">
        <v>200</v>
      </c>
      <c r="I8336" s="219"/>
      <c r="J8336" s="219"/>
      <c r="K8336" s="219"/>
      <c r="L8336" s="219"/>
      <c r="M8336" s="219"/>
      <c r="N8336" s="219"/>
      <c r="O8336" s="61">
        <f t="shared" si="747"/>
        <v>200</v>
      </c>
      <c r="P8336" s="221" t="s">
        <v>2287</v>
      </c>
      <c r="Q8336" s="205"/>
      <c r="R8336" s="193"/>
    </row>
    <row r="8337" spans="1:18">
      <c r="A8337" s="207" t="s">
        <v>5869</v>
      </c>
      <c r="B8337" s="220" t="s">
        <v>5561</v>
      </c>
      <c r="C8337" s="222" t="s">
        <v>1823</v>
      </c>
      <c r="D8337" s="223"/>
      <c r="E8337" s="67"/>
      <c r="F8337" s="220" t="s">
        <v>2297</v>
      </c>
      <c r="G8337" s="100"/>
      <c r="H8337" s="224">
        <v>200</v>
      </c>
      <c r="I8337" s="219"/>
      <c r="J8337" s="219"/>
      <c r="K8337" s="219"/>
      <c r="L8337" s="219"/>
      <c r="M8337" s="219"/>
      <c r="N8337" s="219"/>
      <c r="O8337" s="61">
        <f t="shared" si="747"/>
        <v>200</v>
      </c>
      <c r="P8337" s="221" t="s">
        <v>2287</v>
      </c>
      <c r="Q8337" s="205"/>
      <c r="R8337" s="193"/>
    </row>
    <row r="8338" spans="1:18">
      <c r="A8338" s="207" t="s">
        <v>5869</v>
      </c>
      <c r="B8338" s="220" t="s">
        <v>5561</v>
      </c>
      <c r="C8338" s="222" t="s">
        <v>1824</v>
      </c>
      <c r="D8338" s="223"/>
      <c r="E8338" s="67"/>
      <c r="F8338" s="220" t="s">
        <v>2297</v>
      </c>
      <c r="G8338" s="100"/>
      <c r="H8338" s="224">
        <v>199</v>
      </c>
      <c r="I8338" s="219"/>
      <c r="J8338" s="219"/>
      <c r="K8338" s="219"/>
      <c r="L8338" s="219"/>
      <c r="M8338" s="219"/>
      <c r="N8338" s="219"/>
      <c r="O8338" s="61">
        <f t="shared" si="747"/>
        <v>199</v>
      </c>
      <c r="P8338" s="221" t="s">
        <v>2287</v>
      </c>
      <c r="Q8338" s="205"/>
      <c r="R8338" s="193"/>
    </row>
    <row r="8339" spans="1:18">
      <c r="A8339" s="207" t="s">
        <v>5869</v>
      </c>
      <c r="B8339" s="220" t="s">
        <v>5561</v>
      </c>
      <c r="C8339" s="222" t="s">
        <v>1825</v>
      </c>
      <c r="D8339" s="223"/>
      <c r="E8339" s="67"/>
      <c r="F8339" s="220" t="s">
        <v>2297</v>
      </c>
      <c r="G8339" s="100"/>
      <c r="H8339" s="224">
        <v>196</v>
      </c>
      <c r="I8339" s="219"/>
      <c r="J8339" s="219"/>
      <c r="K8339" s="219"/>
      <c r="L8339" s="219"/>
      <c r="M8339" s="219"/>
      <c r="N8339" s="219"/>
      <c r="O8339" s="61">
        <f t="shared" si="747"/>
        <v>196</v>
      </c>
      <c r="P8339" s="221" t="s">
        <v>2287</v>
      </c>
      <c r="Q8339" s="205"/>
      <c r="R8339" s="193"/>
    </row>
    <row r="8340" spans="1:18">
      <c r="A8340" s="207" t="s">
        <v>5869</v>
      </c>
      <c r="B8340" s="220" t="s">
        <v>5561</v>
      </c>
      <c r="C8340" s="222" t="s">
        <v>1826</v>
      </c>
      <c r="D8340" s="223"/>
      <c r="E8340" s="67"/>
      <c r="F8340" s="220" t="s">
        <v>2297</v>
      </c>
      <c r="G8340" s="100"/>
      <c r="H8340" s="224">
        <v>199</v>
      </c>
      <c r="I8340" s="219"/>
      <c r="J8340" s="219"/>
      <c r="K8340" s="219"/>
      <c r="L8340" s="219"/>
      <c r="M8340" s="219"/>
      <c r="N8340" s="219"/>
      <c r="O8340" s="61">
        <f t="shared" si="747"/>
        <v>199</v>
      </c>
      <c r="P8340" s="221" t="s">
        <v>2287</v>
      </c>
      <c r="Q8340" s="205"/>
      <c r="R8340" s="193"/>
    </row>
    <row r="8341" spans="1:18">
      <c r="A8341" s="207" t="s">
        <v>5869</v>
      </c>
      <c r="B8341" s="220" t="s">
        <v>5561</v>
      </c>
      <c r="C8341" s="222" t="s">
        <v>1827</v>
      </c>
      <c r="D8341" s="223"/>
      <c r="E8341" s="67"/>
      <c r="F8341" s="220" t="s">
        <v>2297</v>
      </c>
      <c r="G8341" s="100"/>
      <c r="H8341" s="224">
        <v>196</v>
      </c>
      <c r="I8341" s="219"/>
      <c r="J8341" s="219"/>
      <c r="K8341" s="219"/>
      <c r="L8341" s="219"/>
      <c r="M8341" s="219"/>
      <c r="N8341" s="219"/>
      <c r="O8341" s="61">
        <f t="shared" si="747"/>
        <v>196</v>
      </c>
      <c r="P8341" s="221" t="s">
        <v>2287</v>
      </c>
      <c r="Q8341" s="205"/>
      <c r="R8341" s="193"/>
    </row>
    <row r="8342" spans="1:18">
      <c r="A8342" s="207" t="s">
        <v>5869</v>
      </c>
      <c r="B8342" s="220" t="s">
        <v>5561</v>
      </c>
      <c r="C8342" s="222" t="s">
        <v>1828</v>
      </c>
      <c r="D8342" s="223"/>
      <c r="E8342" s="67"/>
      <c r="F8342" s="220" t="s">
        <v>2297</v>
      </c>
      <c r="G8342" s="100"/>
      <c r="H8342" s="224">
        <v>200</v>
      </c>
      <c r="I8342" s="219"/>
      <c r="J8342" s="219"/>
      <c r="K8342" s="219"/>
      <c r="L8342" s="219"/>
      <c r="M8342" s="219"/>
      <c r="N8342" s="219"/>
      <c r="O8342" s="61">
        <f t="shared" si="747"/>
        <v>200</v>
      </c>
      <c r="P8342" s="221" t="s">
        <v>2287</v>
      </c>
      <c r="Q8342" s="205"/>
      <c r="R8342" s="193"/>
    </row>
    <row r="8343" spans="1:18">
      <c r="A8343" s="207" t="s">
        <v>5869</v>
      </c>
      <c r="B8343" s="220" t="s">
        <v>5561</v>
      </c>
      <c r="C8343" s="222" t="s">
        <v>1829</v>
      </c>
      <c r="D8343" s="223"/>
      <c r="E8343" s="67"/>
      <c r="F8343" s="220" t="s">
        <v>2297</v>
      </c>
      <c r="G8343" s="100"/>
      <c r="H8343" s="224">
        <v>200</v>
      </c>
      <c r="I8343" s="219"/>
      <c r="J8343" s="219"/>
      <c r="K8343" s="219"/>
      <c r="L8343" s="219"/>
      <c r="M8343" s="219"/>
      <c r="N8343" s="219"/>
      <c r="O8343" s="61">
        <f t="shared" si="747"/>
        <v>200</v>
      </c>
      <c r="P8343" s="221" t="s">
        <v>2287</v>
      </c>
      <c r="Q8343" s="205"/>
      <c r="R8343" s="193"/>
    </row>
    <row r="8344" spans="1:18">
      <c r="A8344" s="207" t="s">
        <v>5869</v>
      </c>
      <c r="B8344" s="220" t="s">
        <v>5561</v>
      </c>
      <c r="C8344" s="222" t="s">
        <v>1830</v>
      </c>
      <c r="D8344" s="223"/>
      <c r="E8344" s="67"/>
      <c r="F8344" s="220" t="s">
        <v>2297</v>
      </c>
      <c r="G8344" s="100"/>
      <c r="H8344" s="224">
        <v>626.5</v>
      </c>
      <c r="I8344" s="219"/>
      <c r="J8344" s="219"/>
      <c r="K8344" s="219"/>
      <c r="L8344" s="219"/>
      <c r="M8344" s="219"/>
      <c r="N8344" s="219"/>
      <c r="O8344" s="61">
        <f t="shared" si="747"/>
        <v>626.5</v>
      </c>
      <c r="P8344" s="221" t="s">
        <v>2287</v>
      </c>
      <c r="Q8344" s="205"/>
      <c r="R8344" s="193"/>
    </row>
    <row r="8345" spans="1:18">
      <c r="A8345" s="207" t="s">
        <v>5869</v>
      </c>
      <c r="B8345" s="220" t="s">
        <v>5561</v>
      </c>
      <c r="C8345" s="222" t="s">
        <v>1831</v>
      </c>
      <c r="D8345" s="223"/>
      <c r="E8345" s="67"/>
      <c r="F8345" s="220" t="s">
        <v>2297</v>
      </c>
      <c r="G8345" s="100"/>
      <c r="H8345" s="224">
        <v>626.5</v>
      </c>
      <c r="I8345" s="219"/>
      <c r="J8345" s="219"/>
      <c r="K8345" s="219"/>
      <c r="L8345" s="219"/>
      <c r="M8345" s="219"/>
      <c r="N8345" s="219"/>
      <c r="O8345" s="61">
        <f t="shared" si="747"/>
        <v>626.5</v>
      </c>
      <c r="P8345" s="221" t="s">
        <v>2287</v>
      </c>
      <c r="Q8345" s="205"/>
      <c r="R8345" s="193"/>
    </row>
    <row r="8346" spans="1:18">
      <c r="A8346" s="207" t="s">
        <v>5869</v>
      </c>
      <c r="B8346" s="220" t="s">
        <v>5561</v>
      </c>
      <c r="C8346" s="222" t="s">
        <v>1832</v>
      </c>
      <c r="D8346" s="223"/>
      <c r="E8346" s="67"/>
      <c r="F8346" s="220" t="s">
        <v>2297</v>
      </c>
      <c r="G8346" s="100"/>
      <c r="H8346" s="224">
        <v>626.5</v>
      </c>
      <c r="I8346" s="219"/>
      <c r="J8346" s="219"/>
      <c r="K8346" s="219"/>
      <c r="L8346" s="219"/>
      <c r="M8346" s="219"/>
      <c r="N8346" s="219"/>
      <c r="O8346" s="61">
        <f t="shared" ref="O8346:O8409" si="748">+H8346</f>
        <v>626.5</v>
      </c>
      <c r="P8346" s="221" t="s">
        <v>2287</v>
      </c>
      <c r="Q8346" s="205"/>
      <c r="R8346" s="193"/>
    </row>
    <row r="8347" spans="1:18">
      <c r="A8347" s="207" t="s">
        <v>5869</v>
      </c>
      <c r="B8347" s="220" t="s">
        <v>5561</v>
      </c>
      <c r="C8347" s="222" t="s">
        <v>1833</v>
      </c>
      <c r="D8347" s="223"/>
      <c r="E8347" s="67"/>
      <c r="F8347" s="220" t="s">
        <v>2297</v>
      </c>
      <c r="G8347" s="100"/>
      <c r="H8347" s="224">
        <v>626.5</v>
      </c>
      <c r="I8347" s="219"/>
      <c r="J8347" s="219"/>
      <c r="K8347" s="219"/>
      <c r="L8347" s="219"/>
      <c r="M8347" s="219"/>
      <c r="N8347" s="219"/>
      <c r="O8347" s="61">
        <f t="shared" si="748"/>
        <v>626.5</v>
      </c>
      <c r="P8347" s="221" t="s">
        <v>2287</v>
      </c>
      <c r="Q8347" s="205"/>
      <c r="R8347" s="193"/>
    </row>
    <row r="8348" spans="1:18">
      <c r="A8348" s="207" t="s">
        <v>5869</v>
      </c>
      <c r="B8348" s="220" t="s">
        <v>5561</v>
      </c>
      <c r="C8348" s="222" t="s">
        <v>1834</v>
      </c>
      <c r="D8348" s="223"/>
      <c r="E8348" s="67"/>
      <c r="F8348" s="220" t="s">
        <v>2297</v>
      </c>
      <c r="G8348" s="100"/>
      <c r="H8348" s="224">
        <v>330.4</v>
      </c>
      <c r="I8348" s="219"/>
      <c r="J8348" s="219"/>
      <c r="K8348" s="219"/>
      <c r="L8348" s="219"/>
      <c r="M8348" s="219"/>
      <c r="N8348" s="219"/>
      <c r="O8348" s="61">
        <f t="shared" si="748"/>
        <v>330.4</v>
      </c>
      <c r="P8348" s="221" t="s">
        <v>2287</v>
      </c>
      <c r="Q8348" s="205"/>
      <c r="R8348" s="193"/>
    </row>
    <row r="8349" spans="1:18">
      <c r="A8349" s="207" t="s">
        <v>5869</v>
      </c>
      <c r="B8349" s="220" t="s">
        <v>5561</v>
      </c>
      <c r="C8349" s="222" t="s">
        <v>1835</v>
      </c>
      <c r="D8349" s="223"/>
      <c r="E8349" s="67"/>
      <c r="F8349" s="220" t="s">
        <v>2297</v>
      </c>
      <c r="G8349" s="100"/>
      <c r="H8349" s="224">
        <v>210</v>
      </c>
      <c r="I8349" s="219"/>
      <c r="J8349" s="219"/>
      <c r="K8349" s="219"/>
      <c r="L8349" s="219"/>
      <c r="M8349" s="219"/>
      <c r="N8349" s="219"/>
      <c r="O8349" s="61">
        <f t="shared" si="748"/>
        <v>210</v>
      </c>
      <c r="P8349" s="221" t="s">
        <v>2287</v>
      </c>
      <c r="Q8349" s="205"/>
      <c r="R8349" s="193"/>
    </row>
    <row r="8350" spans="1:18">
      <c r="A8350" s="207" t="s">
        <v>5869</v>
      </c>
      <c r="B8350" s="220" t="s">
        <v>5149</v>
      </c>
      <c r="C8350" s="222" t="s">
        <v>1836</v>
      </c>
      <c r="D8350" s="223"/>
      <c r="E8350" s="67"/>
      <c r="F8350" s="220" t="s">
        <v>2297</v>
      </c>
      <c r="G8350" s="100"/>
      <c r="H8350" s="224">
        <v>200</v>
      </c>
      <c r="I8350" s="219"/>
      <c r="J8350" s="219"/>
      <c r="K8350" s="219"/>
      <c r="L8350" s="219"/>
      <c r="M8350" s="219"/>
      <c r="N8350" s="219"/>
      <c r="O8350" s="61">
        <f t="shared" si="748"/>
        <v>200</v>
      </c>
      <c r="P8350" s="221" t="s">
        <v>5605</v>
      </c>
      <c r="Q8350" s="205"/>
      <c r="R8350" s="193"/>
    </row>
    <row r="8351" spans="1:18">
      <c r="A8351" s="207" t="s">
        <v>5869</v>
      </c>
      <c r="B8351" s="220" t="s">
        <v>5150</v>
      </c>
      <c r="C8351" s="222" t="s">
        <v>1837</v>
      </c>
      <c r="D8351" s="223"/>
      <c r="E8351" s="67"/>
      <c r="F8351" s="220" t="s">
        <v>2297</v>
      </c>
      <c r="G8351" s="100"/>
      <c r="H8351" s="224">
        <v>50.821249999999999</v>
      </c>
      <c r="I8351" s="219"/>
      <c r="J8351" s="219"/>
      <c r="K8351" s="219"/>
      <c r="L8351" s="219"/>
      <c r="M8351" s="219"/>
      <c r="N8351" s="219"/>
      <c r="O8351" s="61">
        <f t="shared" si="748"/>
        <v>50.821249999999999</v>
      </c>
      <c r="P8351" s="221" t="s">
        <v>2287</v>
      </c>
      <c r="Q8351" s="205"/>
      <c r="R8351" s="193"/>
    </row>
    <row r="8352" spans="1:18">
      <c r="A8352" s="207" t="s">
        <v>5869</v>
      </c>
      <c r="B8352" s="220" t="s">
        <v>5151</v>
      </c>
      <c r="C8352" s="222" t="s">
        <v>1838</v>
      </c>
      <c r="D8352" s="223"/>
      <c r="E8352" s="67"/>
      <c r="F8352" s="220" t="s">
        <v>2297</v>
      </c>
      <c r="G8352" s="100"/>
      <c r="H8352" s="224">
        <v>41.9</v>
      </c>
      <c r="I8352" s="219"/>
      <c r="J8352" s="219"/>
      <c r="K8352" s="219"/>
      <c r="L8352" s="219"/>
      <c r="M8352" s="219"/>
      <c r="N8352" s="219"/>
      <c r="O8352" s="61">
        <f t="shared" si="748"/>
        <v>41.9</v>
      </c>
      <c r="P8352" s="221" t="s">
        <v>2287</v>
      </c>
      <c r="Q8352" s="205"/>
      <c r="R8352" s="193"/>
    </row>
    <row r="8353" spans="1:18">
      <c r="A8353" s="207" t="s">
        <v>5869</v>
      </c>
      <c r="B8353" s="220" t="s">
        <v>5152</v>
      </c>
      <c r="C8353" s="222" t="s">
        <v>1839</v>
      </c>
      <c r="D8353" s="223"/>
      <c r="E8353" s="67"/>
      <c r="F8353" s="220" t="s">
        <v>2297</v>
      </c>
      <c r="G8353" s="100"/>
      <c r="H8353" s="224">
        <v>50.9</v>
      </c>
      <c r="I8353" s="219"/>
      <c r="J8353" s="219"/>
      <c r="K8353" s="219"/>
      <c r="L8353" s="219"/>
      <c r="M8353" s="219"/>
      <c r="N8353" s="219"/>
      <c r="O8353" s="61">
        <f t="shared" si="748"/>
        <v>50.9</v>
      </c>
      <c r="P8353" s="221" t="s">
        <v>2287</v>
      </c>
      <c r="Q8353" s="205"/>
      <c r="R8353" s="193"/>
    </row>
    <row r="8354" spans="1:18">
      <c r="A8354" s="207" t="s">
        <v>5869</v>
      </c>
      <c r="B8354" s="220" t="s">
        <v>6044</v>
      </c>
      <c r="C8354" s="222" t="s">
        <v>1840</v>
      </c>
      <c r="D8354" s="223"/>
      <c r="E8354" s="67"/>
      <c r="F8354" s="220" t="s">
        <v>2297</v>
      </c>
      <c r="G8354" s="100"/>
      <c r="H8354" s="224">
        <v>50.92</v>
      </c>
      <c r="I8354" s="219"/>
      <c r="J8354" s="219"/>
      <c r="K8354" s="219"/>
      <c r="L8354" s="219"/>
      <c r="M8354" s="219"/>
      <c r="N8354" s="219"/>
      <c r="O8354" s="61">
        <f t="shared" si="748"/>
        <v>50.92</v>
      </c>
      <c r="P8354" s="221" t="s">
        <v>2287</v>
      </c>
      <c r="Q8354" s="205"/>
      <c r="R8354" s="193"/>
    </row>
    <row r="8355" spans="1:18">
      <c r="A8355" s="207" t="s">
        <v>5869</v>
      </c>
      <c r="B8355" s="220" t="s">
        <v>6045</v>
      </c>
      <c r="C8355" s="222" t="s">
        <v>829</v>
      </c>
      <c r="D8355" s="223"/>
      <c r="E8355" s="67"/>
      <c r="F8355" s="220" t="s">
        <v>2297</v>
      </c>
      <c r="G8355" s="100"/>
      <c r="H8355" s="224">
        <v>41.2</v>
      </c>
      <c r="I8355" s="219"/>
      <c r="J8355" s="219"/>
      <c r="K8355" s="219"/>
      <c r="L8355" s="219"/>
      <c r="M8355" s="219"/>
      <c r="N8355" s="219"/>
      <c r="O8355" s="61">
        <f t="shared" si="748"/>
        <v>41.2</v>
      </c>
      <c r="P8355" s="221" t="s">
        <v>2287</v>
      </c>
      <c r="Q8355" s="205"/>
      <c r="R8355" s="193"/>
    </row>
    <row r="8356" spans="1:18">
      <c r="A8356" s="207" t="s">
        <v>5869</v>
      </c>
      <c r="B8356" s="220" t="s">
        <v>6046</v>
      </c>
      <c r="C8356" s="222" t="s">
        <v>830</v>
      </c>
      <c r="D8356" s="223"/>
      <c r="E8356" s="67"/>
      <c r="F8356" s="220" t="s">
        <v>2297</v>
      </c>
      <c r="G8356" s="100"/>
      <c r="H8356" s="224">
        <v>41.2</v>
      </c>
      <c r="I8356" s="219"/>
      <c r="J8356" s="219"/>
      <c r="K8356" s="219"/>
      <c r="L8356" s="219"/>
      <c r="M8356" s="219"/>
      <c r="N8356" s="219"/>
      <c r="O8356" s="61">
        <f t="shared" si="748"/>
        <v>41.2</v>
      </c>
      <c r="P8356" s="221" t="s">
        <v>2287</v>
      </c>
      <c r="Q8356" s="205"/>
      <c r="R8356" s="193"/>
    </row>
    <row r="8357" spans="1:18">
      <c r="A8357" s="207" t="s">
        <v>5869</v>
      </c>
      <c r="B8357" s="220" t="s">
        <v>6047</v>
      </c>
      <c r="C8357" s="222" t="s">
        <v>433</v>
      </c>
      <c r="D8357" s="223"/>
      <c r="E8357" s="67"/>
      <c r="F8357" s="220" t="s">
        <v>2297</v>
      </c>
      <c r="G8357" s="100"/>
      <c r="H8357" s="224">
        <v>48.916874999999997</v>
      </c>
      <c r="I8357" s="219"/>
      <c r="J8357" s="219"/>
      <c r="K8357" s="219"/>
      <c r="L8357" s="219"/>
      <c r="M8357" s="219"/>
      <c r="N8357" s="219"/>
      <c r="O8357" s="61">
        <f t="shared" si="748"/>
        <v>48.916874999999997</v>
      </c>
      <c r="P8357" s="221" t="s">
        <v>2287</v>
      </c>
      <c r="Q8357" s="205"/>
      <c r="R8357" s="193"/>
    </row>
    <row r="8358" spans="1:18">
      <c r="A8358" s="207" t="s">
        <v>5869</v>
      </c>
      <c r="B8358" s="220" t="s">
        <v>6048</v>
      </c>
      <c r="C8358" s="222" t="s">
        <v>1029</v>
      </c>
      <c r="D8358" s="223"/>
      <c r="E8358" s="67"/>
      <c r="F8358" s="220" t="s">
        <v>2297</v>
      </c>
      <c r="G8358" s="100"/>
      <c r="H8358" s="224">
        <v>105</v>
      </c>
      <c r="I8358" s="219"/>
      <c r="J8358" s="219"/>
      <c r="K8358" s="219"/>
      <c r="L8358" s="219"/>
      <c r="M8358" s="219"/>
      <c r="N8358" s="219"/>
      <c r="O8358" s="61">
        <f t="shared" si="748"/>
        <v>105</v>
      </c>
      <c r="P8358" s="221" t="s">
        <v>2287</v>
      </c>
      <c r="Q8358" s="205"/>
      <c r="R8358" s="193"/>
    </row>
    <row r="8359" spans="1:18">
      <c r="A8359" s="207" t="s">
        <v>5869</v>
      </c>
      <c r="B8359" s="220" t="s">
        <v>6049</v>
      </c>
      <c r="C8359" s="222" t="s">
        <v>1030</v>
      </c>
      <c r="D8359" s="223"/>
      <c r="E8359" s="67"/>
      <c r="F8359" s="220" t="s">
        <v>2297</v>
      </c>
      <c r="G8359" s="100"/>
      <c r="H8359" s="224">
        <v>50.9</v>
      </c>
      <c r="I8359" s="219"/>
      <c r="J8359" s="219"/>
      <c r="K8359" s="219"/>
      <c r="L8359" s="219"/>
      <c r="M8359" s="219"/>
      <c r="N8359" s="219"/>
      <c r="O8359" s="61">
        <f t="shared" si="748"/>
        <v>50.9</v>
      </c>
      <c r="P8359" s="221" t="s">
        <v>2287</v>
      </c>
      <c r="Q8359" s="205"/>
      <c r="R8359" s="193"/>
    </row>
    <row r="8360" spans="1:18">
      <c r="A8360" s="207" t="s">
        <v>5869</v>
      </c>
      <c r="B8360" s="220" t="s">
        <v>5153</v>
      </c>
      <c r="C8360" s="222" t="s">
        <v>1031</v>
      </c>
      <c r="D8360" s="223"/>
      <c r="E8360" s="67"/>
      <c r="F8360" s="220" t="s">
        <v>2297</v>
      </c>
      <c r="G8360" s="100"/>
      <c r="H8360" s="224">
        <v>50.786666666666655</v>
      </c>
      <c r="I8360" s="219"/>
      <c r="J8360" s="219"/>
      <c r="K8360" s="219"/>
      <c r="L8360" s="219"/>
      <c r="M8360" s="219"/>
      <c r="N8360" s="219"/>
      <c r="O8360" s="61">
        <f t="shared" si="748"/>
        <v>50.786666666666655</v>
      </c>
      <c r="P8360" s="221" t="s">
        <v>2287</v>
      </c>
      <c r="Q8360" s="205"/>
      <c r="R8360" s="193"/>
    </row>
    <row r="8361" spans="1:18">
      <c r="A8361" s="207" t="s">
        <v>5869</v>
      </c>
      <c r="B8361" s="220" t="s">
        <v>5561</v>
      </c>
      <c r="C8361" s="222" t="s">
        <v>1032</v>
      </c>
      <c r="D8361" s="223"/>
      <c r="E8361" s="67"/>
      <c r="F8361" s="220" t="s">
        <v>2297</v>
      </c>
      <c r="G8361" s="100"/>
      <c r="H8361" s="224">
        <v>70</v>
      </c>
      <c r="I8361" s="219"/>
      <c r="J8361" s="219"/>
      <c r="K8361" s="219"/>
      <c r="L8361" s="219"/>
      <c r="M8361" s="219"/>
      <c r="N8361" s="219"/>
      <c r="O8361" s="61">
        <f t="shared" si="748"/>
        <v>70</v>
      </c>
      <c r="P8361" s="221" t="s">
        <v>2287</v>
      </c>
      <c r="Q8361" s="205"/>
      <c r="R8361" s="193"/>
    </row>
    <row r="8362" spans="1:18">
      <c r="A8362" s="207" t="s">
        <v>5869</v>
      </c>
      <c r="B8362" s="220" t="s">
        <v>5561</v>
      </c>
      <c r="C8362" s="222" t="s">
        <v>1033</v>
      </c>
      <c r="D8362" s="223"/>
      <c r="E8362" s="67"/>
      <c r="F8362" s="220" t="s">
        <v>2297</v>
      </c>
      <c r="G8362" s="100"/>
      <c r="H8362" s="224">
        <v>70</v>
      </c>
      <c r="I8362" s="219"/>
      <c r="J8362" s="219"/>
      <c r="K8362" s="219"/>
      <c r="L8362" s="219"/>
      <c r="M8362" s="219"/>
      <c r="N8362" s="219"/>
      <c r="O8362" s="61">
        <f t="shared" si="748"/>
        <v>70</v>
      </c>
      <c r="P8362" s="221" t="s">
        <v>2287</v>
      </c>
      <c r="Q8362" s="205"/>
      <c r="R8362" s="193"/>
    </row>
    <row r="8363" spans="1:18">
      <c r="A8363" s="207" t="s">
        <v>5869</v>
      </c>
      <c r="B8363" s="220" t="s">
        <v>5561</v>
      </c>
      <c r="C8363" s="222" t="s">
        <v>1034</v>
      </c>
      <c r="D8363" s="223"/>
      <c r="E8363" s="67"/>
      <c r="F8363" s="220" t="s">
        <v>2297</v>
      </c>
      <c r="G8363" s="100"/>
      <c r="H8363" s="224">
        <v>41.9</v>
      </c>
      <c r="I8363" s="219"/>
      <c r="J8363" s="219"/>
      <c r="K8363" s="219"/>
      <c r="L8363" s="219"/>
      <c r="M8363" s="219"/>
      <c r="N8363" s="219"/>
      <c r="O8363" s="61">
        <f t="shared" si="748"/>
        <v>41.9</v>
      </c>
      <c r="P8363" s="221" t="s">
        <v>2287</v>
      </c>
      <c r="Q8363" s="205"/>
      <c r="R8363" s="193"/>
    </row>
    <row r="8364" spans="1:18">
      <c r="A8364" s="207" t="s">
        <v>5869</v>
      </c>
      <c r="B8364" s="220" t="s">
        <v>5561</v>
      </c>
      <c r="C8364" s="222" t="s">
        <v>1035</v>
      </c>
      <c r="D8364" s="223"/>
      <c r="E8364" s="67"/>
      <c r="F8364" s="220" t="s">
        <v>2297</v>
      </c>
      <c r="G8364" s="100"/>
      <c r="H8364" s="224">
        <v>52.363053099859464</v>
      </c>
      <c r="I8364" s="219"/>
      <c r="J8364" s="219"/>
      <c r="K8364" s="219"/>
      <c r="L8364" s="219"/>
      <c r="M8364" s="219"/>
      <c r="N8364" s="219"/>
      <c r="O8364" s="61">
        <f t="shared" si="748"/>
        <v>52.363053099859464</v>
      </c>
      <c r="P8364" s="221" t="s">
        <v>2287</v>
      </c>
      <c r="Q8364" s="205"/>
      <c r="R8364" s="193"/>
    </row>
    <row r="8365" spans="1:18">
      <c r="A8365" s="207" t="s">
        <v>5869</v>
      </c>
      <c r="B8365" s="220" t="s">
        <v>5561</v>
      </c>
      <c r="C8365" s="222" t="s">
        <v>1036</v>
      </c>
      <c r="D8365" s="223"/>
      <c r="E8365" s="67"/>
      <c r="F8365" s="220" t="s">
        <v>2297</v>
      </c>
      <c r="G8365" s="100"/>
      <c r="H8365" s="224">
        <v>51</v>
      </c>
      <c r="I8365" s="219"/>
      <c r="J8365" s="219"/>
      <c r="K8365" s="219"/>
      <c r="L8365" s="219"/>
      <c r="M8365" s="219"/>
      <c r="N8365" s="219"/>
      <c r="O8365" s="61">
        <f t="shared" si="748"/>
        <v>51</v>
      </c>
      <c r="P8365" s="221" t="s">
        <v>2287</v>
      </c>
      <c r="Q8365" s="205"/>
      <c r="R8365" s="193"/>
    </row>
    <row r="8366" spans="1:18">
      <c r="A8366" s="207" t="s">
        <v>5869</v>
      </c>
      <c r="B8366" s="220" t="s">
        <v>5561</v>
      </c>
      <c r="C8366" s="222" t="s">
        <v>1037</v>
      </c>
      <c r="D8366" s="223"/>
      <c r="E8366" s="67"/>
      <c r="F8366" s="220" t="s">
        <v>2297</v>
      </c>
      <c r="G8366" s="100"/>
      <c r="H8366" s="224">
        <v>51</v>
      </c>
      <c r="I8366" s="219"/>
      <c r="J8366" s="219"/>
      <c r="K8366" s="219"/>
      <c r="L8366" s="219"/>
      <c r="M8366" s="219"/>
      <c r="N8366" s="219"/>
      <c r="O8366" s="61">
        <f t="shared" si="748"/>
        <v>51</v>
      </c>
      <c r="P8366" s="221" t="s">
        <v>2287</v>
      </c>
      <c r="Q8366" s="205"/>
      <c r="R8366" s="193"/>
    </row>
    <row r="8367" spans="1:18">
      <c r="A8367" s="207" t="s">
        <v>5869</v>
      </c>
      <c r="B8367" s="220" t="s">
        <v>5561</v>
      </c>
      <c r="C8367" s="222" t="s">
        <v>1038</v>
      </c>
      <c r="D8367" s="223"/>
      <c r="E8367" s="67"/>
      <c r="F8367" s="220" t="s">
        <v>2297</v>
      </c>
      <c r="G8367" s="100"/>
      <c r="H8367" s="224">
        <v>41.2</v>
      </c>
      <c r="I8367" s="219"/>
      <c r="J8367" s="219"/>
      <c r="K8367" s="219"/>
      <c r="L8367" s="219"/>
      <c r="M8367" s="219"/>
      <c r="N8367" s="219"/>
      <c r="O8367" s="61">
        <f t="shared" si="748"/>
        <v>41.2</v>
      </c>
      <c r="P8367" s="221" t="s">
        <v>2287</v>
      </c>
      <c r="Q8367" s="205"/>
      <c r="R8367" s="193"/>
    </row>
    <row r="8368" spans="1:18">
      <c r="A8368" s="207" t="s">
        <v>5869</v>
      </c>
      <c r="B8368" s="220" t="s">
        <v>5561</v>
      </c>
      <c r="C8368" s="222" t="s">
        <v>1039</v>
      </c>
      <c r="D8368" s="223"/>
      <c r="E8368" s="67"/>
      <c r="F8368" s="220" t="s">
        <v>2297</v>
      </c>
      <c r="G8368" s="100"/>
      <c r="H8368" s="224">
        <v>51</v>
      </c>
      <c r="I8368" s="219"/>
      <c r="J8368" s="219"/>
      <c r="K8368" s="219"/>
      <c r="L8368" s="219"/>
      <c r="M8368" s="219"/>
      <c r="N8368" s="219"/>
      <c r="O8368" s="61">
        <f t="shared" si="748"/>
        <v>51</v>
      </c>
      <c r="P8368" s="221" t="s">
        <v>2287</v>
      </c>
      <c r="Q8368" s="205"/>
      <c r="R8368" s="193"/>
    </row>
    <row r="8369" spans="1:18">
      <c r="A8369" s="207" t="s">
        <v>5869</v>
      </c>
      <c r="B8369" s="220" t="s">
        <v>5561</v>
      </c>
      <c r="C8369" s="222" t="s">
        <v>1040</v>
      </c>
      <c r="D8369" s="223"/>
      <c r="E8369" s="67"/>
      <c r="F8369" s="220" t="s">
        <v>2297</v>
      </c>
      <c r="G8369" s="100"/>
      <c r="H8369" s="224">
        <v>50.92</v>
      </c>
      <c r="I8369" s="219"/>
      <c r="J8369" s="219"/>
      <c r="K8369" s="219"/>
      <c r="L8369" s="219"/>
      <c r="M8369" s="219"/>
      <c r="N8369" s="219"/>
      <c r="O8369" s="61">
        <f t="shared" si="748"/>
        <v>50.92</v>
      </c>
      <c r="P8369" s="221" t="s">
        <v>2287</v>
      </c>
      <c r="Q8369" s="205"/>
      <c r="R8369" s="193"/>
    </row>
    <row r="8370" spans="1:18">
      <c r="A8370" s="207" t="s">
        <v>5869</v>
      </c>
      <c r="B8370" s="220" t="s">
        <v>5561</v>
      </c>
      <c r="C8370" s="222" t="s">
        <v>1041</v>
      </c>
      <c r="D8370" s="223"/>
      <c r="E8370" s="67"/>
      <c r="F8370" s="220" t="s">
        <v>2297</v>
      </c>
      <c r="G8370" s="100"/>
      <c r="H8370" s="224">
        <v>50.92</v>
      </c>
      <c r="I8370" s="219"/>
      <c r="J8370" s="219"/>
      <c r="K8370" s="219"/>
      <c r="L8370" s="219"/>
      <c r="M8370" s="219"/>
      <c r="N8370" s="219"/>
      <c r="O8370" s="61">
        <f t="shared" si="748"/>
        <v>50.92</v>
      </c>
      <c r="P8370" s="221" t="s">
        <v>2287</v>
      </c>
      <c r="Q8370" s="205"/>
      <c r="R8370" s="193"/>
    </row>
    <row r="8371" spans="1:18">
      <c r="A8371" s="207" t="s">
        <v>5869</v>
      </c>
      <c r="B8371" s="220" t="s">
        <v>5561</v>
      </c>
      <c r="C8371" s="222" t="s">
        <v>1042</v>
      </c>
      <c r="D8371" s="223"/>
      <c r="E8371" s="67"/>
      <c r="F8371" s="220" t="s">
        <v>2297</v>
      </c>
      <c r="G8371" s="100"/>
      <c r="H8371" s="224">
        <v>51</v>
      </c>
      <c r="I8371" s="219"/>
      <c r="J8371" s="219"/>
      <c r="K8371" s="219"/>
      <c r="L8371" s="219"/>
      <c r="M8371" s="219"/>
      <c r="N8371" s="219"/>
      <c r="O8371" s="61">
        <f t="shared" si="748"/>
        <v>51</v>
      </c>
      <c r="P8371" s="221" t="s">
        <v>2287</v>
      </c>
      <c r="Q8371" s="205"/>
      <c r="R8371" s="193"/>
    </row>
    <row r="8372" spans="1:18">
      <c r="A8372" s="207" t="s">
        <v>5869</v>
      </c>
      <c r="B8372" s="220" t="s">
        <v>5561</v>
      </c>
      <c r="C8372" s="222" t="s">
        <v>1043</v>
      </c>
      <c r="D8372" s="223"/>
      <c r="E8372" s="67"/>
      <c r="F8372" s="220" t="s">
        <v>2297</v>
      </c>
      <c r="G8372" s="100"/>
      <c r="H8372" s="224">
        <v>51</v>
      </c>
      <c r="I8372" s="219"/>
      <c r="J8372" s="219"/>
      <c r="K8372" s="219"/>
      <c r="L8372" s="219"/>
      <c r="M8372" s="219"/>
      <c r="N8372" s="219"/>
      <c r="O8372" s="61">
        <f t="shared" si="748"/>
        <v>51</v>
      </c>
      <c r="P8372" s="221" t="s">
        <v>2287</v>
      </c>
      <c r="Q8372" s="205"/>
      <c r="R8372" s="193"/>
    </row>
    <row r="8373" spans="1:18">
      <c r="A8373" s="207" t="s">
        <v>5869</v>
      </c>
      <c r="B8373" s="220" t="s">
        <v>5561</v>
      </c>
      <c r="C8373" s="222" t="s">
        <v>1044</v>
      </c>
      <c r="D8373" s="223"/>
      <c r="E8373" s="67"/>
      <c r="F8373" s="220" t="s">
        <v>2297</v>
      </c>
      <c r="G8373" s="100"/>
      <c r="H8373" s="224">
        <v>50.92</v>
      </c>
      <c r="I8373" s="219"/>
      <c r="J8373" s="219"/>
      <c r="K8373" s="219"/>
      <c r="L8373" s="219"/>
      <c r="M8373" s="219"/>
      <c r="N8373" s="219"/>
      <c r="O8373" s="61">
        <f t="shared" si="748"/>
        <v>50.92</v>
      </c>
      <c r="P8373" s="221" t="s">
        <v>2287</v>
      </c>
      <c r="Q8373" s="205"/>
      <c r="R8373" s="193"/>
    </row>
    <row r="8374" spans="1:18">
      <c r="A8374" s="207" t="s">
        <v>5869</v>
      </c>
      <c r="B8374" s="220" t="s">
        <v>5561</v>
      </c>
      <c r="C8374" s="222" t="s">
        <v>1045</v>
      </c>
      <c r="D8374" s="223"/>
      <c r="E8374" s="67"/>
      <c r="F8374" s="220" t="s">
        <v>2297</v>
      </c>
      <c r="G8374" s="100"/>
      <c r="H8374" s="224">
        <v>51</v>
      </c>
      <c r="I8374" s="219"/>
      <c r="J8374" s="219"/>
      <c r="K8374" s="219"/>
      <c r="L8374" s="219"/>
      <c r="M8374" s="219"/>
      <c r="N8374" s="219"/>
      <c r="O8374" s="61">
        <f t="shared" si="748"/>
        <v>51</v>
      </c>
      <c r="P8374" s="221" t="s">
        <v>2287</v>
      </c>
      <c r="Q8374" s="205"/>
      <c r="R8374" s="193"/>
    </row>
    <row r="8375" spans="1:18">
      <c r="A8375" s="207" t="s">
        <v>5869</v>
      </c>
      <c r="B8375" s="220" t="s">
        <v>5154</v>
      </c>
      <c r="C8375" s="222" t="s">
        <v>1046</v>
      </c>
      <c r="D8375" s="223"/>
      <c r="E8375" s="67"/>
      <c r="F8375" s="220" t="s">
        <v>2297</v>
      </c>
      <c r="G8375" s="100"/>
      <c r="H8375" s="224">
        <v>540</v>
      </c>
      <c r="I8375" s="219"/>
      <c r="J8375" s="219"/>
      <c r="K8375" s="219"/>
      <c r="L8375" s="219"/>
      <c r="M8375" s="219"/>
      <c r="N8375" s="219"/>
      <c r="O8375" s="61">
        <f t="shared" si="748"/>
        <v>540</v>
      </c>
      <c r="P8375" s="221" t="s">
        <v>2287</v>
      </c>
      <c r="Q8375" s="205"/>
      <c r="R8375" s="193"/>
    </row>
    <row r="8376" spans="1:18">
      <c r="A8376" s="207" t="s">
        <v>5869</v>
      </c>
      <c r="B8376" s="220" t="s">
        <v>5155</v>
      </c>
      <c r="C8376" s="222" t="s">
        <v>1047</v>
      </c>
      <c r="D8376" s="223"/>
      <c r="E8376" s="67"/>
      <c r="F8376" s="220" t="s">
        <v>2297</v>
      </c>
      <c r="G8376" s="100"/>
      <c r="H8376" s="224">
        <v>540</v>
      </c>
      <c r="I8376" s="219"/>
      <c r="J8376" s="219"/>
      <c r="K8376" s="219"/>
      <c r="L8376" s="219"/>
      <c r="M8376" s="219"/>
      <c r="N8376" s="219"/>
      <c r="O8376" s="61">
        <f t="shared" si="748"/>
        <v>540</v>
      </c>
      <c r="P8376" s="221" t="s">
        <v>2287</v>
      </c>
      <c r="Q8376" s="205"/>
      <c r="R8376" s="193"/>
    </row>
    <row r="8377" spans="1:18">
      <c r="A8377" s="207" t="s">
        <v>5869</v>
      </c>
      <c r="B8377" s="220" t="s">
        <v>5156</v>
      </c>
      <c r="C8377" s="222" t="s">
        <v>1048</v>
      </c>
      <c r="D8377" s="223"/>
      <c r="E8377" s="67"/>
      <c r="F8377" s="220" t="s">
        <v>2297</v>
      </c>
      <c r="G8377" s="100"/>
      <c r="H8377" s="224">
        <v>540</v>
      </c>
      <c r="I8377" s="219"/>
      <c r="J8377" s="219"/>
      <c r="K8377" s="219"/>
      <c r="L8377" s="219"/>
      <c r="M8377" s="219"/>
      <c r="N8377" s="219"/>
      <c r="O8377" s="61">
        <f t="shared" si="748"/>
        <v>540</v>
      </c>
      <c r="P8377" s="221" t="s">
        <v>2287</v>
      </c>
      <c r="Q8377" s="205"/>
      <c r="R8377" s="193"/>
    </row>
    <row r="8378" spans="1:18">
      <c r="A8378" s="207" t="s">
        <v>5869</v>
      </c>
      <c r="B8378" s="220" t="s">
        <v>6050</v>
      </c>
      <c r="C8378" s="222" t="s">
        <v>1049</v>
      </c>
      <c r="D8378" s="223"/>
      <c r="E8378" s="67"/>
      <c r="F8378" s="220" t="s">
        <v>2297</v>
      </c>
      <c r="G8378" s="100"/>
      <c r="H8378" s="224">
        <v>540</v>
      </c>
      <c r="I8378" s="219"/>
      <c r="J8378" s="219"/>
      <c r="K8378" s="219"/>
      <c r="L8378" s="219"/>
      <c r="M8378" s="219"/>
      <c r="N8378" s="219"/>
      <c r="O8378" s="61">
        <f t="shared" si="748"/>
        <v>540</v>
      </c>
      <c r="P8378" s="221" t="s">
        <v>2287</v>
      </c>
      <c r="Q8378" s="205"/>
      <c r="R8378" s="193"/>
    </row>
    <row r="8379" spans="1:18">
      <c r="A8379" s="207" t="s">
        <v>5869</v>
      </c>
      <c r="B8379" s="220" t="s">
        <v>5561</v>
      </c>
      <c r="C8379" s="222" t="s">
        <v>1050</v>
      </c>
      <c r="D8379" s="223"/>
      <c r="E8379" s="67"/>
      <c r="F8379" s="220" t="s">
        <v>2297</v>
      </c>
      <c r="G8379" s="100"/>
      <c r="H8379" s="224">
        <v>56</v>
      </c>
      <c r="I8379" s="219"/>
      <c r="J8379" s="219"/>
      <c r="K8379" s="219"/>
      <c r="L8379" s="219"/>
      <c r="M8379" s="219"/>
      <c r="N8379" s="219"/>
      <c r="O8379" s="61">
        <f t="shared" si="748"/>
        <v>56</v>
      </c>
      <c r="P8379" s="221" t="s">
        <v>2287</v>
      </c>
      <c r="Q8379" s="205"/>
      <c r="R8379" s="193"/>
    </row>
    <row r="8380" spans="1:18">
      <c r="A8380" s="207" t="s">
        <v>5869</v>
      </c>
      <c r="B8380" s="220" t="s">
        <v>5157</v>
      </c>
      <c r="C8380" s="222" t="s">
        <v>1051</v>
      </c>
      <c r="D8380" s="223"/>
      <c r="E8380" s="67"/>
      <c r="F8380" s="220" t="s">
        <v>2297</v>
      </c>
      <c r="G8380" s="100"/>
      <c r="H8380" s="224">
        <v>56</v>
      </c>
      <c r="I8380" s="219"/>
      <c r="J8380" s="219"/>
      <c r="K8380" s="219"/>
      <c r="L8380" s="219"/>
      <c r="M8380" s="219"/>
      <c r="N8380" s="219"/>
      <c r="O8380" s="61">
        <f t="shared" si="748"/>
        <v>56</v>
      </c>
      <c r="P8380" s="221" t="s">
        <v>2287</v>
      </c>
      <c r="Q8380" s="205"/>
      <c r="R8380" s="193"/>
    </row>
    <row r="8381" spans="1:18">
      <c r="A8381" s="207" t="s">
        <v>5869</v>
      </c>
      <c r="B8381" s="220" t="s">
        <v>6051</v>
      </c>
      <c r="C8381" s="222" t="s">
        <v>1052</v>
      </c>
      <c r="D8381" s="223"/>
      <c r="E8381" s="67"/>
      <c r="F8381" s="220" t="s">
        <v>2297</v>
      </c>
      <c r="G8381" s="100"/>
      <c r="H8381" s="224">
        <v>62.67</v>
      </c>
      <c r="I8381" s="219"/>
      <c r="J8381" s="219"/>
      <c r="K8381" s="219"/>
      <c r="L8381" s="219"/>
      <c r="M8381" s="219"/>
      <c r="N8381" s="219"/>
      <c r="O8381" s="61">
        <f t="shared" si="748"/>
        <v>62.67</v>
      </c>
      <c r="P8381" s="221" t="s">
        <v>2287</v>
      </c>
      <c r="Q8381" s="205"/>
      <c r="R8381" s="193"/>
    </row>
    <row r="8382" spans="1:18">
      <c r="A8382" s="207" t="s">
        <v>5869</v>
      </c>
      <c r="B8382" s="220" t="s">
        <v>5158</v>
      </c>
      <c r="C8382" s="222" t="s">
        <v>1053</v>
      </c>
      <c r="D8382" s="223"/>
      <c r="E8382" s="67"/>
      <c r="F8382" s="220" t="s">
        <v>2297</v>
      </c>
      <c r="G8382" s="100"/>
      <c r="H8382" s="224">
        <v>84.206613095238083</v>
      </c>
      <c r="I8382" s="219"/>
      <c r="J8382" s="219"/>
      <c r="K8382" s="219"/>
      <c r="L8382" s="219"/>
      <c r="M8382" s="219"/>
      <c r="N8382" s="219"/>
      <c r="O8382" s="61">
        <f t="shared" si="748"/>
        <v>84.206613095238083</v>
      </c>
      <c r="P8382" s="221" t="s">
        <v>2287</v>
      </c>
      <c r="Q8382" s="205"/>
      <c r="R8382" s="193"/>
    </row>
    <row r="8383" spans="1:18">
      <c r="A8383" s="207" t="s">
        <v>5869</v>
      </c>
      <c r="B8383" s="220" t="s">
        <v>5627</v>
      </c>
      <c r="C8383" s="222" t="s">
        <v>1054</v>
      </c>
      <c r="D8383" s="223"/>
      <c r="E8383" s="67"/>
      <c r="F8383" s="220" t="s">
        <v>2297</v>
      </c>
      <c r="G8383" s="100"/>
      <c r="H8383" s="224">
        <v>250</v>
      </c>
      <c r="I8383" s="219"/>
      <c r="J8383" s="219"/>
      <c r="K8383" s="219"/>
      <c r="L8383" s="219"/>
      <c r="M8383" s="219"/>
      <c r="N8383" s="219"/>
      <c r="O8383" s="61">
        <f t="shared" si="748"/>
        <v>250</v>
      </c>
      <c r="P8383" s="221" t="s">
        <v>5605</v>
      </c>
      <c r="Q8383" s="205"/>
      <c r="R8383" s="193"/>
    </row>
    <row r="8384" spans="1:18">
      <c r="A8384" s="207" t="s">
        <v>5869</v>
      </c>
      <c r="B8384" s="220" t="s">
        <v>5628</v>
      </c>
      <c r="C8384" s="222" t="s">
        <v>1055</v>
      </c>
      <c r="D8384" s="223"/>
      <c r="E8384" s="67"/>
      <c r="F8384" s="220" t="s">
        <v>2297</v>
      </c>
      <c r="G8384" s="100"/>
      <c r="H8384" s="224">
        <v>79</v>
      </c>
      <c r="I8384" s="219"/>
      <c r="J8384" s="219"/>
      <c r="K8384" s="219"/>
      <c r="L8384" s="219"/>
      <c r="M8384" s="219"/>
      <c r="N8384" s="219"/>
      <c r="O8384" s="61">
        <f t="shared" si="748"/>
        <v>79</v>
      </c>
      <c r="P8384" s="221" t="s">
        <v>2287</v>
      </c>
      <c r="Q8384" s="205"/>
      <c r="R8384" s="193"/>
    </row>
    <row r="8385" spans="1:18">
      <c r="A8385" s="207" t="s">
        <v>5869</v>
      </c>
      <c r="B8385" s="220" t="s">
        <v>6052</v>
      </c>
      <c r="C8385" s="222" t="s">
        <v>1056</v>
      </c>
      <c r="D8385" s="223"/>
      <c r="E8385" s="67"/>
      <c r="F8385" s="220" t="s">
        <v>2297</v>
      </c>
      <c r="G8385" s="100"/>
      <c r="H8385" s="224">
        <v>62.67</v>
      </c>
      <c r="I8385" s="219"/>
      <c r="J8385" s="219"/>
      <c r="K8385" s="219"/>
      <c r="L8385" s="219"/>
      <c r="M8385" s="219"/>
      <c r="N8385" s="219"/>
      <c r="O8385" s="61">
        <f t="shared" si="748"/>
        <v>62.67</v>
      </c>
      <c r="P8385" s="221" t="s">
        <v>2287</v>
      </c>
      <c r="Q8385" s="205"/>
      <c r="R8385" s="193"/>
    </row>
    <row r="8386" spans="1:18">
      <c r="A8386" s="207" t="s">
        <v>5869</v>
      </c>
      <c r="B8386" s="220" t="s">
        <v>5159</v>
      </c>
      <c r="C8386" s="222" t="s">
        <v>1057</v>
      </c>
      <c r="D8386" s="223"/>
      <c r="E8386" s="67"/>
      <c r="F8386" s="220" t="s">
        <v>2297</v>
      </c>
      <c r="G8386" s="100"/>
      <c r="H8386" s="224">
        <v>45.9</v>
      </c>
      <c r="I8386" s="219"/>
      <c r="J8386" s="219"/>
      <c r="K8386" s="219"/>
      <c r="L8386" s="219"/>
      <c r="M8386" s="219"/>
      <c r="N8386" s="219"/>
      <c r="O8386" s="61">
        <f t="shared" si="748"/>
        <v>45.9</v>
      </c>
      <c r="P8386" s="221" t="s">
        <v>2287</v>
      </c>
      <c r="Q8386" s="205"/>
      <c r="R8386" s="193"/>
    </row>
    <row r="8387" spans="1:18">
      <c r="A8387" s="207" t="s">
        <v>5869</v>
      </c>
      <c r="B8387" s="220" t="s">
        <v>5160</v>
      </c>
      <c r="C8387" s="222" t="s">
        <v>1058</v>
      </c>
      <c r="D8387" s="223"/>
      <c r="E8387" s="67"/>
      <c r="F8387" s="220" t="s">
        <v>2297</v>
      </c>
      <c r="G8387" s="100"/>
      <c r="H8387" s="224">
        <v>79</v>
      </c>
      <c r="I8387" s="219"/>
      <c r="J8387" s="219"/>
      <c r="K8387" s="219"/>
      <c r="L8387" s="219"/>
      <c r="M8387" s="219"/>
      <c r="N8387" s="219"/>
      <c r="O8387" s="61">
        <f t="shared" si="748"/>
        <v>79</v>
      </c>
      <c r="P8387" s="221" t="s">
        <v>2287</v>
      </c>
      <c r="Q8387" s="205"/>
      <c r="R8387" s="193"/>
    </row>
    <row r="8388" spans="1:18">
      <c r="A8388" s="207" t="s">
        <v>5869</v>
      </c>
      <c r="B8388" s="220" t="s">
        <v>6053</v>
      </c>
      <c r="C8388" s="222" t="s">
        <v>1059</v>
      </c>
      <c r="D8388" s="223"/>
      <c r="E8388" s="67"/>
      <c r="F8388" s="220" t="s">
        <v>2297</v>
      </c>
      <c r="G8388" s="100"/>
      <c r="H8388" s="224">
        <v>129</v>
      </c>
      <c r="I8388" s="219"/>
      <c r="J8388" s="219"/>
      <c r="K8388" s="219"/>
      <c r="L8388" s="219"/>
      <c r="M8388" s="219"/>
      <c r="N8388" s="219"/>
      <c r="O8388" s="61">
        <f t="shared" si="748"/>
        <v>129</v>
      </c>
      <c r="P8388" s="221" t="s">
        <v>5605</v>
      </c>
      <c r="Q8388" s="205"/>
      <c r="R8388" s="193"/>
    </row>
    <row r="8389" spans="1:18">
      <c r="A8389" s="207" t="s">
        <v>5869</v>
      </c>
      <c r="B8389" s="220" t="s">
        <v>5161</v>
      </c>
      <c r="C8389" s="222" t="s">
        <v>1060</v>
      </c>
      <c r="D8389" s="223"/>
      <c r="E8389" s="67"/>
      <c r="F8389" s="220" t="s">
        <v>2297</v>
      </c>
      <c r="G8389" s="100"/>
      <c r="H8389" s="224">
        <v>56</v>
      </c>
      <c r="I8389" s="219"/>
      <c r="J8389" s="219"/>
      <c r="K8389" s="219"/>
      <c r="L8389" s="219"/>
      <c r="M8389" s="219"/>
      <c r="N8389" s="219"/>
      <c r="O8389" s="61">
        <f t="shared" si="748"/>
        <v>56</v>
      </c>
      <c r="P8389" s="221" t="s">
        <v>2287</v>
      </c>
      <c r="Q8389" s="205"/>
      <c r="R8389" s="193"/>
    </row>
    <row r="8390" spans="1:18">
      <c r="A8390" s="207" t="s">
        <v>5869</v>
      </c>
      <c r="B8390" s="220" t="s">
        <v>5162</v>
      </c>
      <c r="C8390" s="223" t="s">
        <v>1061</v>
      </c>
      <c r="D8390" s="223"/>
      <c r="E8390" s="67"/>
      <c r="F8390" s="220" t="s">
        <v>2297</v>
      </c>
      <c r="G8390" s="100"/>
      <c r="H8390" s="224">
        <v>68</v>
      </c>
      <c r="I8390" s="219"/>
      <c r="J8390" s="219"/>
      <c r="K8390" s="219"/>
      <c r="L8390" s="219"/>
      <c r="M8390" s="219"/>
      <c r="N8390" s="219"/>
      <c r="O8390" s="61">
        <f t="shared" si="748"/>
        <v>68</v>
      </c>
      <c r="P8390" s="221" t="s">
        <v>2287</v>
      </c>
      <c r="Q8390" s="205"/>
      <c r="R8390" s="193"/>
    </row>
    <row r="8391" spans="1:18">
      <c r="A8391" s="207" t="s">
        <v>5869</v>
      </c>
      <c r="B8391" s="220" t="s">
        <v>5561</v>
      </c>
      <c r="C8391" s="222" t="s">
        <v>1062</v>
      </c>
      <c r="D8391" s="223"/>
      <c r="E8391" s="67"/>
      <c r="F8391" s="220" t="s">
        <v>2297</v>
      </c>
      <c r="G8391" s="100"/>
      <c r="H8391" s="224">
        <v>640</v>
      </c>
      <c r="I8391" s="219"/>
      <c r="J8391" s="219"/>
      <c r="K8391" s="219"/>
      <c r="L8391" s="219"/>
      <c r="M8391" s="219"/>
      <c r="N8391" s="219"/>
      <c r="O8391" s="61">
        <f t="shared" si="748"/>
        <v>640</v>
      </c>
      <c r="P8391" s="221" t="s">
        <v>2287</v>
      </c>
      <c r="Q8391" s="205"/>
      <c r="R8391" s="193"/>
    </row>
    <row r="8392" spans="1:18">
      <c r="A8392" s="207" t="s">
        <v>5869</v>
      </c>
      <c r="B8392" s="220" t="s">
        <v>5629</v>
      </c>
      <c r="C8392" s="222" t="s">
        <v>1063</v>
      </c>
      <c r="D8392" s="223"/>
      <c r="E8392" s="67"/>
      <c r="F8392" s="220" t="s">
        <v>2297</v>
      </c>
      <c r="G8392" s="100"/>
      <c r="H8392" s="224">
        <v>640</v>
      </c>
      <c r="I8392" s="219"/>
      <c r="J8392" s="219"/>
      <c r="K8392" s="219"/>
      <c r="L8392" s="219"/>
      <c r="M8392" s="219"/>
      <c r="N8392" s="219"/>
      <c r="O8392" s="61">
        <f t="shared" si="748"/>
        <v>640</v>
      </c>
      <c r="P8392" s="221" t="s">
        <v>2287</v>
      </c>
      <c r="Q8392" s="205"/>
      <c r="R8392" s="193"/>
    </row>
    <row r="8393" spans="1:18">
      <c r="A8393" s="207" t="s">
        <v>5869</v>
      </c>
      <c r="B8393" s="220" t="s">
        <v>5561</v>
      </c>
      <c r="C8393" s="222" t="s">
        <v>1064</v>
      </c>
      <c r="D8393" s="223"/>
      <c r="E8393" s="67"/>
      <c r="F8393" s="220" t="s">
        <v>2297</v>
      </c>
      <c r="G8393" s="100"/>
      <c r="H8393" s="224">
        <v>640</v>
      </c>
      <c r="I8393" s="219"/>
      <c r="J8393" s="219"/>
      <c r="K8393" s="219"/>
      <c r="L8393" s="219"/>
      <c r="M8393" s="219"/>
      <c r="N8393" s="219"/>
      <c r="O8393" s="61">
        <f t="shared" si="748"/>
        <v>640</v>
      </c>
      <c r="P8393" s="221" t="s">
        <v>2287</v>
      </c>
      <c r="Q8393" s="205"/>
      <c r="R8393" s="193"/>
    </row>
    <row r="8394" spans="1:18">
      <c r="A8394" s="207" t="s">
        <v>5869</v>
      </c>
      <c r="B8394" s="220" t="s">
        <v>5561</v>
      </c>
      <c r="C8394" s="222" t="s">
        <v>1065</v>
      </c>
      <c r="D8394" s="223"/>
      <c r="E8394" s="67"/>
      <c r="F8394" s="220" t="s">
        <v>622</v>
      </c>
      <c r="G8394" s="100"/>
      <c r="H8394" s="224">
        <v>640</v>
      </c>
      <c r="I8394" s="219"/>
      <c r="J8394" s="219"/>
      <c r="K8394" s="219"/>
      <c r="L8394" s="219"/>
      <c r="M8394" s="219"/>
      <c r="N8394" s="219"/>
      <c r="O8394" s="61">
        <f t="shared" si="748"/>
        <v>640</v>
      </c>
      <c r="P8394" s="221" t="s">
        <v>2287</v>
      </c>
      <c r="Q8394" s="205"/>
      <c r="R8394" s="193"/>
    </row>
    <row r="8395" spans="1:18">
      <c r="A8395" s="207" t="s">
        <v>5869</v>
      </c>
      <c r="B8395" s="220" t="s">
        <v>6054</v>
      </c>
      <c r="C8395" s="222" t="s">
        <v>1066</v>
      </c>
      <c r="D8395" s="223"/>
      <c r="E8395" s="67"/>
      <c r="F8395" s="220" t="s">
        <v>2297</v>
      </c>
      <c r="G8395" s="100"/>
      <c r="H8395" s="224">
        <v>500</v>
      </c>
      <c r="I8395" s="219"/>
      <c r="J8395" s="219"/>
      <c r="K8395" s="219"/>
      <c r="L8395" s="219"/>
      <c r="M8395" s="219"/>
      <c r="N8395" s="219"/>
      <c r="O8395" s="61">
        <f t="shared" si="748"/>
        <v>500</v>
      </c>
      <c r="P8395" s="221" t="s">
        <v>2287</v>
      </c>
      <c r="Q8395" s="205"/>
      <c r="R8395" s="193"/>
    </row>
    <row r="8396" spans="1:18">
      <c r="A8396" s="207" t="s">
        <v>5869</v>
      </c>
      <c r="B8396" s="220" t="s">
        <v>6055</v>
      </c>
      <c r="C8396" s="222" t="s">
        <v>1067</v>
      </c>
      <c r="D8396" s="223"/>
      <c r="E8396" s="67"/>
      <c r="F8396" s="220" t="s">
        <v>2297</v>
      </c>
      <c r="G8396" s="100"/>
      <c r="H8396" s="224">
        <v>520</v>
      </c>
      <c r="I8396" s="219"/>
      <c r="J8396" s="219"/>
      <c r="K8396" s="219"/>
      <c r="L8396" s="219"/>
      <c r="M8396" s="219"/>
      <c r="N8396" s="219"/>
      <c r="O8396" s="61">
        <f t="shared" si="748"/>
        <v>520</v>
      </c>
      <c r="P8396" s="221" t="s">
        <v>2287</v>
      </c>
      <c r="Q8396" s="205"/>
      <c r="R8396" s="193"/>
    </row>
    <row r="8397" spans="1:18">
      <c r="A8397" s="207" t="s">
        <v>5869</v>
      </c>
      <c r="B8397" s="220" t="s">
        <v>6056</v>
      </c>
      <c r="C8397" s="222" t="s">
        <v>29</v>
      </c>
      <c r="D8397" s="223"/>
      <c r="E8397" s="67"/>
      <c r="F8397" s="220" t="s">
        <v>2297</v>
      </c>
      <c r="G8397" s="100"/>
      <c r="H8397" s="224">
        <v>449</v>
      </c>
      <c r="I8397" s="219"/>
      <c r="J8397" s="219"/>
      <c r="K8397" s="219"/>
      <c r="L8397" s="219"/>
      <c r="M8397" s="219"/>
      <c r="N8397" s="219"/>
      <c r="O8397" s="61">
        <f t="shared" si="748"/>
        <v>449</v>
      </c>
      <c r="P8397" s="221" t="s">
        <v>2287</v>
      </c>
      <c r="Q8397" s="205"/>
      <c r="R8397" s="193"/>
    </row>
    <row r="8398" spans="1:18">
      <c r="A8398" s="207" t="s">
        <v>5869</v>
      </c>
      <c r="B8398" s="220" t="s">
        <v>5561</v>
      </c>
      <c r="C8398" s="222" t="s">
        <v>30</v>
      </c>
      <c r="D8398" s="223"/>
      <c r="E8398" s="67"/>
      <c r="F8398" s="220" t="s">
        <v>2297</v>
      </c>
      <c r="G8398" s="100"/>
      <c r="H8398" s="224">
        <v>9000</v>
      </c>
      <c r="I8398" s="219"/>
      <c r="J8398" s="219"/>
      <c r="K8398" s="219"/>
      <c r="L8398" s="219"/>
      <c r="M8398" s="219"/>
      <c r="N8398" s="219"/>
      <c r="O8398" s="61">
        <f t="shared" si="748"/>
        <v>9000</v>
      </c>
      <c r="P8398" s="221" t="s">
        <v>2287</v>
      </c>
      <c r="Q8398" s="205"/>
      <c r="R8398" s="193"/>
    </row>
    <row r="8399" spans="1:18">
      <c r="A8399" s="207" t="s">
        <v>5869</v>
      </c>
      <c r="B8399" s="220" t="s">
        <v>5561</v>
      </c>
      <c r="C8399" s="222" t="s">
        <v>31</v>
      </c>
      <c r="D8399" s="223"/>
      <c r="E8399" s="67"/>
      <c r="F8399" s="220" t="s">
        <v>2297</v>
      </c>
      <c r="G8399" s="100"/>
      <c r="H8399" s="224">
        <v>1500</v>
      </c>
      <c r="I8399" s="219"/>
      <c r="J8399" s="219"/>
      <c r="K8399" s="219"/>
      <c r="L8399" s="219"/>
      <c r="M8399" s="219"/>
      <c r="N8399" s="219"/>
      <c r="O8399" s="61">
        <f t="shared" si="748"/>
        <v>1500</v>
      </c>
      <c r="P8399" s="221" t="s">
        <v>2287</v>
      </c>
      <c r="Q8399" s="205"/>
      <c r="R8399" s="193"/>
    </row>
    <row r="8400" spans="1:18">
      <c r="A8400" s="207" t="s">
        <v>5869</v>
      </c>
      <c r="B8400" s="220" t="s">
        <v>5163</v>
      </c>
      <c r="C8400" s="222" t="s">
        <v>32</v>
      </c>
      <c r="D8400" s="223"/>
      <c r="E8400" s="67"/>
      <c r="F8400" s="220" t="s">
        <v>2297</v>
      </c>
      <c r="G8400" s="100"/>
      <c r="H8400" s="224">
        <v>45</v>
      </c>
      <c r="I8400" s="219"/>
      <c r="J8400" s="219"/>
      <c r="K8400" s="219"/>
      <c r="L8400" s="219"/>
      <c r="M8400" s="219"/>
      <c r="N8400" s="219"/>
      <c r="O8400" s="61">
        <f t="shared" si="748"/>
        <v>45</v>
      </c>
      <c r="P8400" s="221" t="s">
        <v>2287</v>
      </c>
      <c r="Q8400" s="205"/>
      <c r="R8400" s="193"/>
    </row>
    <row r="8401" spans="1:18">
      <c r="A8401" s="207" t="s">
        <v>5869</v>
      </c>
      <c r="B8401" s="220" t="s">
        <v>5164</v>
      </c>
      <c r="C8401" s="222" t="s">
        <v>33</v>
      </c>
      <c r="D8401" s="223"/>
      <c r="E8401" s="67"/>
      <c r="F8401" s="220" t="s">
        <v>2297</v>
      </c>
      <c r="G8401" s="100"/>
      <c r="H8401" s="224">
        <v>45</v>
      </c>
      <c r="I8401" s="219"/>
      <c r="J8401" s="219"/>
      <c r="K8401" s="219"/>
      <c r="L8401" s="219"/>
      <c r="M8401" s="219"/>
      <c r="N8401" s="219"/>
      <c r="O8401" s="61">
        <f t="shared" si="748"/>
        <v>45</v>
      </c>
      <c r="P8401" s="221" t="s">
        <v>2287</v>
      </c>
      <c r="Q8401" s="205"/>
      <c r="R8401" s="193"/>
    </row>
    <row r="8402" spans="1:18">
      <c r="A8402" s="207" t="s">
        <v>5869</v>
      </c>
      <c r="B8402" s="220" t="s">
        <v>6057</v>
      </c>
      <c r="C8402" s="222" t="s">
        <v>34</v>
      </c>
      <c r="D8402" s="223"/>
      <c r="E8402" s="67"/>
      <c r="F8402" s="220" t="s">
        <v>2297</v>
      </c>
      <c r="G8402" s="100"/>
      <c r="H8402" s="224">
        <v>45</v>
      </c>
      <c r="I8402" s="219"/>
      <c r="J8402" s="219"/>
      <c r="K8402" s="219"/>
      <c r="L8402" s="219"/>
      <c r="M8402" s="219"/>
      <c r="N8402" s="219"/>
      <c r="O8402" s="61">
        <f t="shared" si="748"/>
        <v>45</v>
      </c>
      <c r="P8402" s="221" t="s">
        <v>2287</v>
      </c>
      <c r="Q8402" s="205"/>
      <c r="R8402" s="193"/>
    </row>
    <row r="8403" spans="1:18">
      <c r="A8403" s="207" t="s">
        <v>5869</v>
      </c>
      <c r="B8403" s="220" t="s">
        <v>5165</v>
      </c>
      <c r="C8403" s="222" t="s">
        <v>35</v>
      </c>
      <c r="D8403" s="223"/>
      <c r="E8403" s="67"/>
      <c r="F8403" s="220" t="s">
        <v>2297</v>
      </c>
      <c r="G8403" s="100"/>
      <c r="H8403" s="224">
        <v>45</v>
      </c>
      <c r="I8403" s="219"/>
      <c r="J8403" s="219"/>
      <c r="K8403" s="219"/>
      <c r="L8403" s="219"/>
      <c r="M8403" s="219"/>
      <c r="N8403" s="219"/>
      <c r="O8403" s="61">
        <f t="shared" si="748"/>
        <v>45</v>
      </c>
      <c r="P8403" s="221" t="s">
        <v>2287</v>
      </c>
      <c r="Q8403" s="205"/>
      <c r="R8403" s="193"/>
    </row>
    <row r="8404" spans="1:18">
      <c r="A8404" s="207" t="s">
        <v>5869</v>
      </c>
      <c r="B8404" s="220" t="s">
        <v>5166</v>
      </c>
      <c r="C8404" s="222" t="s">
        <v>36</v>
      </c>
      <c r="D8404" s="223"/>
      <c r="E8404" s="67"/>
      <c r="F8404" s="220" t="s">
        <v>2297</v>
      </c>
      <c r="G8404" s="100"/>
      <c r="H8404" s="224">
        <v>152.97499999999999</v>
      </c>
      <c r="I8404" s="219"/>
      <c r="J8404" s="219"/>
      <c r="K8404" s="219"/>
      <c r="L8404" s="219"/>
      <c r="M8404" s="219"/>
      <c r="N8404" s="219"/>
      <c r="O8404" s="61">
        <f t="shared" si="748"/>
        <v>152.97499999999999</v>
      </c>
      <c r="P8404" s="221" t="s">
        <v>5605</v>
      </c>
      <c r="Q8404" s="205"/>
      <c r="R8404" s="193"/>
    </row>
    <row r="8405" spans="1:18">
      <c r="A8405" s="207" t="s">
        <v>5869</v>
      </c>
      <c r="B8405" s="220" t="s">
        <v>5561</v>
      </c>
      <c r="C8405" s="222" t="s">
        <v>37</v>
      </c>
      <c r="D8405" s="223"/>
      <c r="E8405" s="67"/>
      <c r="F8405" s="220" t="s">
        <v>2297</v>
      </c>
      <c r="G8405" s="100"/>
      <c r="H8405" s="224">
        <v>180</v>
      </c>
      <c r="I8405" s="219"/>
      <c r="J8405" s="219"/>
      <c r="K8405" s="219"/>
      <c r="L8405" s="219"/>
      <c r="M8405" s="219"/>
      <c r="N8405" s="219"/>
      <c r="O8405" s="61">
        <f t="shared" si="748"/>
        <v>180</v>
      </c>
      <c r="P8405" s="221" t="s">
        <v>2287</v>
      </c>
      <c r="Q8405" s="205"/>
      <c r="R8405" s="193"/>
    </row>
    <row r="8406" spans="1:18">
      <c r="A8406" s="207" t="s">
        <v>5869</v>
      </c>
      <c r="B8406" s="220" t="s">
        <v>5167</v>
      </c>
      <c r="C8406" s="222" t="s">
        <v>38</v>
      </c>
      <c r="D8406" s="223"/>
      <c r="E8406" s="67"/>
      <c r="F8406" s="220" t="s">
        <v>2297</v>
      </c>
      <c r="G8406" s="100"/>
      <c r="H8406" s="224">
        <v>180</v>
      </c>
      <c r="I8406" s="219"/>
      <c r="J8406" s="219"/>
      <c r="K8406" s="219"/>
      <c r="L8406" s="219"/>
      <c r="M8406" s="219"/>
      <c r="N8406" s="219"/>
      <c r="O8406" s="61">
        <f t="shared" si="748"/>
        <v>180</v>
      </c>
      <c r="P8406" s="221" t="s">
        <v>2287</v>
      </c>
      <c r="Q8406" s="205"/>
      <c r="R8406" s="193"/>
    </row>
    <row r="8407" spans="1:18">
      <c r="A8407" s="207" t="s">
        <v>5869</v>
      </c>
      <c r="B8407" s="220" t="s">
        <v>5168</v>
      </c>
      <c r="C8407" s="222" t="s">
        <v>39</v>
      </c>
      <c r="D8407" s="223"/>
      <c r="E8407" s="67"/>
      <c r="F8407" s="220" t="s">
        <v>2297</v>
      </c>
      <c r="G8407" s="100"/>
      <c r="H8407" s="224">
        <v>180</v>
      </c>
      <c r="I8407" s="219"/>
      <c r="J8407" s="219"/>
      <c r="K8407" s="219"/>
      <c r="L8407" s="219"/>
      <c r="M8407" s="219"/>
      <c r="N8407" s="219"/>
      <c r="O8407" s="61">
        <f t="shared" si="748"/>
        <v>180</v>
      </c>
      <c r="P8407" s="221" t="s">
        <v>2287</v>
      </c>
      <c r="Q8407" s="205"/>
      <c r="R8407" s="193"/>
    </row>
    <row r="8408" spans="1:18">
      <c r="A8408" s="207" t="s">
        <v>5869</v>
      </c>
      <c r="B8408" s="220" t="s">
        <v>5169</v>
      </c>
      <c r="C8408" s="222" t="s">
        <v>40</v>
      </c>
      <c r="D8408" s="223"/>
      <c r="E8408" s="67"/>
      <c r="F8408" s="220" t="s">
        <v>2297</v>
      </c>
      <c r="G8408" s="100"/>
      <c r="H8408" s="224">
        <v>180</v>
      </c>
      <c r="I8408" s="219"/>
      <c r="J8408" s="219"/>
      <c r="K8408" s="219"/>
      <c r="L8408" s="219"/>
      <c r="M8408" s="219"/>
      <c r="N8408" s="219"/>
      <c r="O8408" s="61">
        <f t="shared" si="748"/>
        <v>180</v>
      </c>
      <c r="P8408" s="221" t="s">
        <v>2287</v>
      </c>
      <c r="Q8408" s="205"/>
      <c r="R8408" s="193"/>
    </row>
    <row r="8409" spans="1:18">
      <c r="A8409" s="207" t="s">
        <v>5869</v>
      </c>
      <c r="B8409" s="220" t="s">
        <v>6058</v>
      </c>
      <c r="C8409" s="222" t="s">
        <v>41</v>
      </c>
      <c r="D8409" s="223"/>
      <c r="E8409" s="67"/>
      <c r="F8409" s="220" t="s">
        <v>2297</v>
      </c>
      <c r="G8409" s="100"/>
      <c r="H8409" s="224">
        <v>190</v>
      </c>
      <c r="I8409" s="219"/>
      <c r="J8409" s="219"/>
      <c r="K8409" s="219"/>
      <c r="L8409" s="219"/>
      <c r="M8409" s="219"/>
      <c r="N8409" s="219"/>
      <c r="O8409" s="61">
        <f t="shared" si="748"/>
        <v>190</v>
      </c>
      <c r="P8409" s="221" t="s">
        <v>2287</v>
      </c>
      <c r="Q8409" s="205"/>
      <c r="R8409" s="193"/>
    </row>
    <row r="8410" spans="1:18">
      <c r="A8410" s="207" t="s">
        <v>5869</v>
      </c>
      <c r="B8410" s="220" t="s">
        <v>6059</v>
      </c>
      <c r="C8410" s="222" t="s">
        <v>42</v>
      </c>
      <c r="D8410" s="223"/>
      <c r="E8410" s="67"/>
      <c r="F8410" s="220" t="s">
        <v>2297</v>
      </c>
      <c r="G8410" s="100"/>
      <c r="H8410" s="224">
        <v>105</v>
      </c>
      <c r="I8410" s="219"/>
      <c r="J8410" s="219"/>
      <c r="K8410" s="219"/>
      <c r="L8410" s="219"/>
      <c r="M8410" s="219"/>
      <c r="N8410" s="219"/>
      <c r="O8410" s="61">
        <f t="shared" ref="O8410:O8473" si="749">+H8410</f>
        <v>105</v>
      </c>
      <c r="P8410" s="221" t="s">
        <v>2287</v>
      </c>
      <c r="Q8410" s="205"/>
      <c r="R8410" s="193"/>
    </row>
    <row r="8411" spans="1:18">
      <c r="A8411" s="207" t="s">
        <v>5869</v>
      </c>
      <c r="B8411" s="220" t="s">
        <v>6060</v>
      </c>
      <c r="C8411" s="222" t="s">
        <v>43</v>
      </c>
      <c r="D8411" s="223"/>
      <c r="E8411" s="67"/>
      <c r="F8411" s="220" t="s">
        <v>2297</v>
      </c>
      <c r="G8411" s="100"/>
      <c r="H8411" s="224">
        <v>1500</v>
      </c>
      <c r="I8411" s="219"/>
      <c r="J8411" s="219"/>
      <c r="K8411" s="219"/>
      <c r="L8411" s="219"/>
      <c r="M8411" s="219"/>
      <c r="N8411" s="219"/>
      <c r="O8411" s="61">
        <f t="shared" si="749"/>
        <v>1500</v>
      </c>
      <c r="P8411" s="221" t="s">
        <v>2287</v>
      </c>
      <c r="Q8411" s="205"/>
      <c r="R8411" s="193"/>
    </row>
    <row r="8412" spans="1:18">
      <c r="A8412" s="207" t="s">
        <v>5869</v>
      </c>
      <c r="B8412" s="220" t="s">
        <v>6061</v>
      </c>
      <c r="C8412" s="222" t="s">
        <v>44</v>
      </c>
      <c r="D8412" s="223"/>
      <c r="E8412" s="67"/>
      <c r="F8412" s="220" t="s">
        <v>2297</v>
      </c>
      <c r="G8412" s="100"/>
      <c r="H8412" s="224">
        <v>1500</v>
      </c>
      <c r="I8412" s="219"/>
      <c r="J8412" s="219"/>
      <c r="K8412" s="219"/>
      <c r="L8412" s="219"/>
      <c r="M8412" s="219"/>
      <c r="N8412" s="219"/>
      <c r="O8412" s="61">
        <f t="shared" si="749"/>
        <v>1500</v>
      </c>
      <c r="P8412" s="221" t="s">
        <v>2287</v>
      </c>
      <c r="Q8412" s="205"/>
      <c r="R8412" s="193"/>
    </row>
    <row r="8413" spans="1:18">
      <c r="A8413" s="207" t="s">
        <v>5869</v>
      </c>
      <c r="B8413" s="220" t="s">
        <v>6062</v>
      </c>
      <c r="C8413" s="222" t="s">
        <v>45</v>
      </c>
      <c r="D8413" s="223"/>
      <c r="E8413" s="67"/>
      <c r="F8413" s="220" t="s">
        <v>2297</v>
      </c>
      <c r="G8413" s="100"/>
      <c r="H8413" s="224">
        <v>1500</v>
      </c>
      <c r="I8413" s="219"/>
      <c r="J8413" s="219"/>
      <c r="K8413" s="219"/>
      <c r="L8413" s="219"/>
      <c r="M8413" s="219"/>
      <c r="N8413" s="219"/>
      <c r="O8413" s="61">
        <f t="shared" si="749"/>
        <v>1500</v>
      </c>
      <c r="P8413" s="221" t="s">
        <v>2287</v>
      </c>
      <c r="Q8413" s="205"/>
      <c r="R8413" s="193"/>
    </row>
    <row r="8414" spans="1:18">
      <c r="A8414" s="207" t="s">
        <v>5869</v>
      </c>
      <c r="B8414" s="220" t="s">
        <v>6063</v>
      </c>
      <c r="C8414" s="222" t="s">
        <v>46</v>
      </c>
      <c r="D8414" s="223"/>
      <c r="E8414" s="67"/>
      <c r="F8414" s="220" t="s">
        <v>2297</v>
      </c>
      <c r="G8414" s="100"/>
      <c r="H8414" s="224">
        <v>430</v>
      </c>
      <c r="I8414" s="219"/>
      <c r="J8414" s="219"/>
      <c r="K8414" s="219"/>
      <c r="L8414" s="219"/>
      <c r="M8414" s="219"/>
      <c r="N8414" s="219"/>
      <c r="O8414" s="61">
        <f t="shared" si="749"/>
        <v>430</v>
      </c>
      <c r="P8414" s="221" t="s">
        <v>2287</v>
      </c>
      <c r="Q8414" s="205"/>
      <c r="R8414" s="193"/>
    </row>
    <row r="8415" spans="1:18">
      <c r="A8415" s="207" t="s">
        <v>5869</v>
      </c>
      <c r="B8415" s="220" t="s">
        <v>6064</v>
      </c>
      <c r="C8415" s="222" t="s">
        <v>47</v>
      </c>
      <c r="D8415" s="223"/>
      <c r="E8415" s="67"/>
      <c r="F8415" s="220" t="s">
        <v>2297</v>
      </c>
      <c r="G8415" s="100"/>
      <c r="H8415" s="224">
        <v>449</v>
      </c>
      <c r="I8415" s="219"/>
      <c r="J8415" s="219"/>
      <c r="K8415" s="219"/>
      <c r="L8415" s="219"/>
      <c r="M8415" s="219"/>
      <c r="N8415" s="219"/>
      <c r="O8415" s="61">
        <f t="shared" si="749"/>
        <v>449</v>
      </c>
      <c r="P8415" s="221" t="s">
        <v>2287</v>
      </c>
      <c r="Q8415" s="205"/>
      <c r="R8415" s="193"/>
    </row>
    <row r="8416" spans="1:18">
      <c r="A8416" s="207" t="s">
        <v>5869</v>
      </c>
      <c r="B8416" s="220" t="s">
        <v>6065</v>
      </c>
      <c r="C8416" s="222" t="s">
        <v>48</v>
      </c>
      <c r="D8416" s="223"/>
      <c r="E8416" s="67"/>
      <c r="F8416" s="220" t="s">
        <v>2297</v>
      </c>
      <c r="G8416" s="100"/>
      <c r="H8416" s="224">
        <v>477</v>
      </c>
      <c r="I8416" s="219"/>
      <c r="J8416" s="219"/>
      <c r="K8416" s="219"/>
      <c r="L8416" s="219"/>
      <c r="M8416" s="219"/>
      <c r="N8416" s="219"/>
      <c r="O8416" s="61">
        <f t="shared" si="749"/>
        <v>477</v>
      </c>
      <c r="P8416" s="221" t="s">
        <v>2287</v>
      </c>
      <c r="Q8416" s="205"/>
      <c r="R8416" s="193"/>
    </row>
    <row r="8417" spans="1:18">
      <c r="A8417" s="207" t="s">
        <v>5869</v>
      </c>
      <c r="B8417" s="220" t="s">
        <v>6066</v>
      </c>
      <c r="C8417" s="222" t="s">
        <v>49</v>
      </c>
      <c r="D8417" s="223"/>
      <c r="E8417" s="67"/>
      <c r="F8417" s="220" t="s">
        <v>2297</v>
      </c>
      <c r="G8417" s="100"/>
      <c r="H8417" s="224">
        <v>486.07749999999999</v>
      </c>
      <c r="I8417" s="219"/>
      <c r="J8417" s="219"/>
      <c r="K8417" s="219"/>
      <c r="L8417" s="219"/>
      <c r="M8417" s="219"/>
      <c r="N8417" s="219"/>
      <c r="O8417" s="61">
        <f t="shared" si="749"/>
        <v>486.07749999999999</v>
      </c>
      <c r="P8417" s="221" t="s">
        <v>2287</v>
      </c>
      <c r="Q8417" s="205"/>
      <c r="R8417" s="193"/>
    </row>
    <row r="8418" spans="1:18">
      <c r="A8418" s="207" t="s">
        <v>5869</v>
      </c>
      <c r="B8418" s="220" t="s">
        <v>5170</v>
      </c>
      <c r="C8418" s="222" t="s">
        <v>50</v>
      </c>
      <c r="D8418" s="223"/>
      <c r="E8418" s="67"/>
      <c r="F8418" s="220" t="s">
        <v>2297</v>
      </c>
      <c r="G8418" s="100"/>
      <c r="H8418" s="224">
        <v>46.25</v>
      </c>
      <c r="I8418" s="219"/>
      <c r="J8418" s="219"/>
      <c r="K8418" s="219"/>
      <c r="L8418" s="219"/>
      <c r="M8418" s="219"/>
      <c r="N8418" s="219"/>
      <c r="O8418" s="61">
        <f t="shared" si="749"/>
        <v>46.25</v>
      </c>
      <c r="P8418" s="221" t="s">
        <v>5605</v>
      </c>
      <c r="Q8418" s="205"/>
      <c r="R8418" s="193"/>
    </row>
    <row r="8419" spans="1:18">
      <c r="A8419" s="207" t="s">
        <v>5869</v>
      </c>
      <c r="B8419" s="220" t="s">
        <v>5171</v>
      </c>
      <c r="C8419" s="222" t="s">
        <v>51</v>
      </c>
      <c r="D8419" s="223"/>
      <c r="E8419" s="67"/>
      <c r="F8419" s="220" t="s">
        <v>2297</v>
      </c>
      <c r="G8419" s="100"/>
      <c r="H8419" s="224">
        <v>46.25</v>
      </c>
      <c r="I8419" s="219"/>
      <c r="J8419" s="219"/>
      <c r="K8419" s="219"/>
      <c r="L8419" s="219"/>
      <c r="M8419" s="219"/>
      <c r="N8419" s="219"/>
      <c r="O8419" s="61">
        <f t="shared" si="749"/>
        <v>46.25</v>
      </c>
      <c r="P8419" s="221" t="s">
        <v>5605</v>
      </c>
      <c r="Q8419" s="205"/>
      <c r="R8419" s="193"/>
    </row>
    <row r="8420" spans="1:18">
      <c r="A8420" s="207" t="s">
        <v>5869</v>
      </c>
      <c r="B8420" s="220" t="s">
        <v>5172</v>
      </c>
      <c r="C8420" s="222" t="s">
        <v>52</v>
      </c>
      <c r="D8420" s="223"/>
      <c r="E8420" s="67"/>
      <c r="F8420" s="220" t="s">
        <v>2297</v>
      </c>
      <c r="G8420" s="100"/>
      <c r="H8420" s="224">
        <v>42.85</v>
      </c>
      <c r="I8420" s="219"/>
      <c r="J8420" s="219"/>
      <c r="K8420" s="219"/>
      <c r="L8420" s="219"/>
      <c r="M8420" s="219"/>
      <c r="N8420" s="219"/>
      <c r="O8420" s="61">
        <f t="shared" si="749"/>
        <v>42.85</v>
      </c>
      <c r="P8420" s="221" t="s">
        <v>5605</v>
      </c>
      <c r="Q8420" s="205"/>
      <c r="R8420" s="193"/>
    </row>
    <row r="8421" spans="1:18">
      <c r="A8421" s="207" t="s">
        <v>5869</v>
      </c>
      <c r="B8421" s="220" t="s">
        <v>5173</v>
      </c>
      <c r="C8421" s="222" t="s">
        <v>53</v>
      </c>
      <c r="D8421" s="223"/>
      <c r="E8421" s="67"/>
      <c r="F8421" s="220" t="s">
        <v>2297</v>
      </c>
      <c r="G8421" s="100"/>
      <c r="H8421" s="224">
        <v>41.25</v>
      </c>
      <c r="I8421" s="219"/>
      <c r="J8421" s="219"/>
      <c r="K8421" s="219"/>
      <c r="L8421" s="219"/>
      <c r="M8421" s="219"/>
      <c r="N8421" s="219"/>
      <c r="O8421" s="61">
        <f t="shared" si="749"/>
        <v>41.25</v>
      </c>
      <c r="P8421" s="221" t="s">
        <v>5605</v>
      </c>
      <c r="Q8421" s="205"/>
      <c r="R8421" s="193"/>
    </row>
    <row r="8422" spans="1:18">
      <c r="A8422" s="207" t="s">
        <v>5869</v>
      </c>
      <c r="B8422" s="220" t="s">
        <v>5174</v>
      </c>
      <c r="C8422" s="222" t="s">
        <v>54</v>
      </c>
      <c r="D8422" s="223"/>
      <c r="E8422" s="67"/>
      <c r="F8422" s="220" t="s">
        <v>2297</v>
      </c>
      <c r="G8422" s="100"/>
      <c r="H8422" s="224">
        <v>41.25</v>
      </c>
      <c r="I8422" s="219"/>
      <c r="J8422" s="219"/>
      <c r="K8422" s="219"/>
      <c r="L8422" s="219"/>
      <c r="M8422" s="219"/>
      <c r="N8422" s="219"/>
      <c r="O8422" s="61">
        <f t="shared" si="749"/>
        <v>41.25</v>
      </c>
      <c r="P8422" s="221" t="s">
        <v>5605</v>
      </c>
      <c r="Q8422" s="205"/>
      <c r="R8422" s="193"/>
    </row>
    <row r="8423" spans="1:18">
      <c r="A8423" s="207" t="s">
        <v>5869</v>
      </c>
      <c r="B8423" s="220" t="s">
        <v>5175</v>
      </c>
      <c r="C8423" s="222" t="s">
        <v>55</v>
      </c>
      <c r="D8423" s="223"/>
      <c r="E8423" s="67"/>
      <c r="F8423" s="220" t="s">
        <v>2297</v>
      </c>
      <c r="G8423" s="100"/>
      <c r="H8423" s="224">
        <v>188.75</v>
      </c>
      <c r="I8423" s="219"/>
      <c r="J8423" s="219"/>
      <c r="K8423" s="219"/>
      <c r="L8423" s="219"/>
      <c r="M8423" s="219"/>
      <c r="N8423" s="219"/>
      <c r="O8423" s="61">
        <f t="shared" si="749"/>
        <v>188.75</v>
      </c>
      <c r="P8423" s="221" t="s">
        <v>5605</v>
      </c>
      <c r="Q8423" s="205"/>
      <c r="R8423" s="193"/>
    </row>
    <row r="8424" spans="1:18">
      <c r="A8424" s="207" t="s">
        <v>5869</v>
      </c>
      <c r="B8424" s="220" t="s">
        <v>5176</v>
      </c>
      <c r="C8424" s="222" t="s">
        <v>56</v>
      </c>
      <c r="D8424" s="223"/>
      <c r="E8424" s="67"/>
      <c r="F8424" s="220" t="s">
        <v>2297</v>
      </c>
      <c r="G8424" s="100"/>
      <c r="H8424" s="224">
        <v>200</v>
      </c>
      <c r="I8424" s="219"/>
      <c r="J8424" s="219"/>
      <c r="K8424" s="219"/>
      <c r="L8424" s="219"/>
      <c r="M8424" s="219"/>
      <c r="N8424" s="219"/>
      <c r="O8424" s="61">
        <f t="shared" si="749"/>
        <v>200</v>
      </c>
      <c r="P8424" s="221" t="s">
        <v>5605</v>
      </c>
      <c r="Q8424" s="205"/>
      <c r="R8424" s="193"/>
    </row>
    <row r="8425" spans="1:18">
      <c r="A8425" s="207" t="s">
        <v>5869</v>
      </c>
      <c r="B8425" s="220" t="s">
        <v>5177</v>
      </c>
      <c r="C8425" s="222" t="s">
        <v>57</v>
      </c>
      <c r="D8425" s="223"/>
      <c r="E8425" s="67"/>
      <c r="F8425" s="220" t="s">
        <v>2297</v>
      </c>
      <c r="G8425" s="100"/>
      <c r="H8425" s="224">
        <v>192</v>
      </c>
      <c r="I8425" s="219"/>
      <c r="J8425" s="219"/>
      <c r="K8425" s="219"/>
      <c r="L8425" s="219"/>
      <c r="M8425" s="219"/>
      <c r="N8425" s="219"/>
      <c r="O8425" s="61">
        <f t="shared" si="749"/>
        <v>192</v>
      </c>
      <c r="P8425" s="221" t="s">
        <v>5605</v>
      </c>
      <c r="Q8425" s="205"/>
      <c r="R8425" s="193"/>
    </row>
    <row r="8426" spans="1:18">
      <c r="A8426" s="207" t="s">
        <v>5869</v>
      </c>
      <c r="B8426" s="220" t="s">
        <v>5178</v>
      </c>
      <c r="C8426" s="222" t="s">
        <v>58</v>
      </c>
      <c r="D8426" s="223"/>
      <c r="E8426" s="67"/>
      <c r="F8426" s="220" t="s">
        <v>2297</v>
      </c>
      <c r="G8426" s="100"/>
      <c r="H8426" s="224">
        <v>128.69999999999999</v>
      </c>
      <c r="I8426" s="219"/>
      <c r="J8426" s="219"/>
      <c r="K8426" s="219"/>
      <c r="L8426" s="219"/>
      <c r="M8426" s="219"/>
      <c r="N8426" s="219"/>
      <c r="O8426" s="61">
        <f t="shared" si="749"/>
        <v>128.69999999999999</v>
      </c>
      <c r="P8426" s="221" t="s">
        <v>5605</v>
      </c>
      <c r="Q8426" s="205"/>
      <c r="R8426" s="193"/>
    </row>
    <row r="8427" spans="1:18">
      <c r="A8427" s="207" t="s">
        <v>5869</v>
      </c>
      <c r="B8427" s="220" t="s">
        <v>5179</v>
      </c>
      <c r="C8427" s="222" t="s">
        <v>59</v>
      </c>
      <c r="D8427" s="223"/>
      <c r="E8427" s="67"/>
      <c r="F8427" s="220" t="s">
        <v>2297</v>
      </c>
      <c r="G8427" s="100"/>
      <c r="H8427" s="224">
        <v>141.875</v>
      </c>
      <c r="I8427" s="219"/>
      <c r="J8427" s="219"/>
      <c r="K8427" s="219"/>
      <c r="L8427" s="219"/>
      <c r="M8427" s="219"/>
      <c r="N8427" s="219"/>
      <c r="O8427" s="61">
        <f t="shared" si="749"/>
        <v>141.875</v>
      </c>
      <c r="P8427" s="221" t="s">
        <v>5605</v>
      </c>
      <c r="Q8427" s="205"/>
      <c r="R8427" s="193"/>
    </row>
    <row r="8428" spans="1:18">
      <c r="A8428" s="207" t="s">
        <v>5869</v>
      </c>
      <c r="B8428" s="220" t="s">
        <v>5180</v>
      </c>
      <c r="C8428" s="222" t="s">
        <v>60</v>
      </c>
      <c r="D8428" s="223"/>
      <c r="E8428" s="67"/>
      <c r="F8428" s="220" t="s">
        <v>2297</v>
      </c>
      <c r="G8428" s="100"/>
      <c r="H8428" s="224">
        <v>262.5</v>
      </c>
      <c r="I8428" s="219"/>
      <c r="J8428" s="219"/>
      <c r="K8428" s="219"/>
      <c r="L8428" s="219"/>
      <c r="M8428" s="219"/>
      <c r="N8428" s="219"/>
      <c r="O8428" s="61">
        <f t="shared" si="749"/>
        <v>262.5</v>
      </c>
      <c r="P8428" s="221" t="s">
        <v>5605</v>
      </c>
      <c r="Q8428" s="205"/>
      <c r="R8428" s="193"/>
    </row>
    <row r="8429" spans="1:18">
      <c r="A8429" s="207" t="s">
        <v>5869</v>
      </c>
      <c r="B8429" s="220" t="s">
        <v>5181</v>
      </c>
      <c r="C8429" s="222" t="s">
        <v>1542</v>
      </c>
      <c r="D8429" s="223"/>
      <c r="E8429" s="67"/>
      <c r="F8429" s="220" t="s">
        <v>2297</v>
      </c>
      <c r="G8429" s="100"/>
      <c r="H8429" s="224">
        <v>197.5</v>
      </c>
      <c r="I8429" s="219"/>
      <c r="J8429" s="219"/>
      <c r="K8429" s="219"/>
      <c r="L8429" s="219"/>
      <c r="M8429" s="219"/>
      <c r="N8429" s="219"/>
      <c r="O8429" s="61">
        <f t="shared" si="749"/>
        <v>197.5</v>
      </c>
      <c r="P8429" s="221" t="s">
        <v>5605</v>
      </c>
      <c r="Q8429" s="205"/>
      <c r="R8429" s="193"/>
    </row>
    <row r="8430" spans="1:18">
      <c r="A8430" s="207" t="s">
        <v>5869</v>
      </c>
      <c r="B8430" s="220" t="s">
        <v>5182</v>
      </c>
      <c r="C8430" s="222" t="s">
        <v>1543</v>
      </c>
      <c r="D8430" s="223"/>
      <c r="E8430" s="67"/>
      <c r="F8430" s="220" t="s">
        <v>2297</v>
      </c>
      <c r="G8430" s="100"/>
      <c r="H8430" s="224">
        <v>198.75</v>
      </c>
      <c r="I8430" s="219"/>
      <c r="J8430" s="219"/>
      <c r="K8430" s="219"/>
      <c r="L8430" s="219"/>
      <c r="M8430" s="219"/>
      <c r="N8430" s="219"/>
      <c r="O8430" s="61">
        <f t="shared" si="749"/>
        <v>198.75</v>
      </c>
      <c r="P8430" s="221" t="s">
        <v>5605</v>
      </c>
      <c r="Q8430" s="205"/>
      <c r="R8430" s="193"/>
    </row>
    <row r="8431" spans="1:18">
      <c r="A8431" s="207" t="s">
        <v>5869</v>
      </c>
      <c r="B8431" s="220" t="s">
        <v>5183</v>
      </c>
      <c r="C8431" s="222" t="s">
        <v>1544</v>
      </c>
      <c r="D8431" s="223"/>
      <c r="E8431" s="67"/>
      <c r="F8431" s="220" t="s">
        <v>2297</v>
      </c>
      <c r="G8431" s="100"/>
      <c r="H8431" s="224">
        <v>137.5</v>
      </c>
      <c r="I8431" s="219"/>
      <c r="J8431" s="219"/>
      <c r="K8431" s="219"/>
      <c r="L8431" s="219"/>
      <c r="M8431" s="219"/>
      <c r="N8431" s="219"/>
      <c r="O8431" s="61">
        <f t="shared" si="749"/>
        <v>137.5</v>
      </c>
      <c r="P8431" s="221" t="s">
        <v>5605</v>
      </c>
      <c r="Q8431" s="205"/>
      <c r="R8431" s="193"/>
    </row>
    <row r="8432" spans="1:18">
      <c r="A8432" s="207" t="s">
        <v>5869</v>
      </c>
      <c r="B8432" s="220" t="s">
        <v>5184</v>
      </c>
      <c r="C8432" s="222" t="s">
        <v>1545</v>
      </c>
      <c r="D8432" s="223"/>
      <c r="E8432" s="67"/>
      <c r="F8432" s="220" t="s">
        <v>2297</v>
      </c>
      <c r="G8432" s="100"/>
      <c r="H8432" s="224">
        <v>320</v>
      </c>
      <c r="I8432" s="219"/>
      <c r="J8432" s="219"/>
      <c r="K8432" s="219"/>
      <c r="L8432" s="219"/>
      <c r="M8432" s="219"/>
      <c r="N8432" s="219"/>
      <c r="O8432" s="61">
        <f t="shared" si="749"/>
        <v>320</v>
      </c>
      <c r="P8432" s="221" t="s">
        <v>2287</v>
      </c>
      <c r="Q8432" s="205"/>
      <c r="R8432" s="193"/>
    </row>
    <row r="8433" spans="1:18">
      <c r="A8433" s="207" t="s">
        <v>5869</v>
      </c>
      <c r="B8433" s="220" t="s">
        <v>5184</v>
      </c>
      <c r="C8433" s="222" t="s">
        <v>1546</v>
      </c>
      <c r="D8433" s="223"/>
      <c r="E8433" s="67"/>
      <c r="F8433" s="220" t="s">
        <v>2297</v>
      </c>
      <c r="G8433" s="100"/>
      <c r="H8433" s="224">
        <v>500</v>
      </c>
      <c r="I8433" s="219"/>
      <c r="J8433" s="219"/>
      <c r="K8433" s="219"/>
      <c r="L8433" s="219"/>
      <c r="M8433" s="219"/>
      <c r="N8433" s="219"/>
      <c r="O8433" s="61">
        <f t="shared" si="749"/>
        <v>500</v>
      </c>
      <c r="P8433" s="221" t="s">
        <v>2287</v>
      </c>
      <c r="Q8433" s="205"/>
      <c r="R8433" s="193"/>
    </row>
    <row r="8434" spans="1:18">
      <c r="A8434" s="207" t="s">
        <v>5869</v>
      </c>
      <c r="B8434" s="220" t="s">
        <v>5184</v>
      </c>
      <c r="C8434" s="222" t="s">
        <v>1547</v>
      </c>
      <c r="D8434" s="223"/>
      <c r="E8434" s="67"/>
      <c r="F8434" s="220" t="s">
        <v>2297</v>
      </c>
      <c r="G8434" s="100"/>
      <c r="H8434" s="224">
        <v>500</v>
      </c>
      <c r="I8434" s="219"/>
      <c r="J8434" s="219"/>
      <c r="K8434" s="219"/>
      <c r="L8434" s="219"/>
      <c r="M8434" s="219"/>
      <c r="N8434" s="219"/>
      <c r="O8434" s="61">
        <f t="shared" si="749"/>
        <v>500</v>
      </c>
      <c r="P8434" s="221" t="s">
        <v>2287</v>
      </c>
      <c r="Q8434" s="205"/>
      <c r="R8434" s="193"/>
    </row>
    <row r="8435" spans="1:18">
      <c r="A8435" s="207" t="s">
        <v>5869</v>
      </c>
      <c r="B8435" s="220" t="s">
        <v>5630</v>
      </c>
      <c r="C8435" s="222" t="s">
        <v>1548</v>
      </c>
      <c r="D8435" s="223"/>
      <c r="E8435" s="67"/>
      <c r="F8435" s="220" t="s">
        <v>2297</v>
      </c>
      <c r="G8435" s="100"/>
      <c r="H8435" s="224">
        <v>1187.5</v>
      </c>
      <c r="I8435" s="219"/>
      <c r="J8435" s="219"/>
      <c r="K8435" s="219"/>
      <c r="L8435" s="219"/>
      <c r="M8435" s="219"/>
      <c r="N8435" s="219"/>
      <c r="O8435" s="61">
        <f t="shared" si="749"/>
        <v>1187.5</v>
      </c>
      <c r="P8435" s="221" t="s">
        <v>5605</v>
      </c>
      <c r="Q8435" s="205"/>
      <c r="R8435" s="193"/>
    </row>
    <row r="8436" spans="1:18">
      <c r="A8436" s="207" t="s">
        <v>5869</v>
      </c>
      <c r="B8436" s="220" t="s">
        <v>5184</v>
      </c>
      <c r="C8436" s="222" t="s">
        <v>1549</v>
      </c>
      <c r="D8436" s="223"/>
      <c r="E8436" s="67"/>
      <c r="F8436" s="220" t="s">
        <v>2297</v>
      </c>
      <c r="G8436" s="100"/>
      <c r="H8436" s="224">
        <v>500</v>
      </c>
      <c r="I8436" s="219"/>
      <c r="J8436" s="219"/>
      <c r="K8436" s="219"/>
      <c r="L8436" s="219"/>
      <c r="M8436" s="219"/>
      <c r="N8436" s="219"/>
      <c r="O8436" s="61">
        <f t="shared" si="749"/>
        <v>500</v>
      </c>
      <c r="P8436" s="221" t="s">
        <v>2287</v>
      </c>
      <c r="Q8436" s="205"/>
      <c r="R8436" s="193"/>
    </row>
    <row r="8437" spans="1:18">
      <c r="A8437" s="207" t="s">
        <v>5869</v>
      </c>
      <c r="B8437" s="220" t="s">
        <v>4958</v>
      </c>
      <c r="C8437" s="222" t="s">
        <v>1550</v>
      </c>
      <c r="D8437" s="223"/>
      <c r="E8437" s="67"/>
      <c r="F8437" s="220" t="s">
        <v>2297</v>
      </c>
      <c r="G8437" s="100"/>
      <c r="H8437" s="224">
        <v>1.55</v>
      </c>
      <c r="I8437" s="219"/>
      <c r="J8437" s="219"/>
      <c r="K8437" s="219"/>
      <c r="L8437" s="219"/>
      <c r="M8437" s="219"/>
      <c r="N8437" s="219"/>
      <c r="O8437" s="61">
        <f t="shared" si="749"/>
        <v>1.55</v>
      </c>
      <c r="P8437" s="221" t="s">
        <v>2287</v>
      </c>
      <c r="Q8437" s="205"/>
      <c r="R8437" s="193"/>
    </row>
    <row r="8438" spans="1:18">
      <c r="A8438" s="207" t="s">
        <v>5869</v>
      </c>
      <c r="B8438" s="220" t="s">
        <v>4958</v>
      </c>
      <c r="C8438" s="222" t="s">
        <v>1551</v>
      </c>
      <c r="D8438" s="223"/>
      <c r="E8438" s="67"/>
      <c r="F8438" s="220" t="s">
        <v>2297</v>
      </c>
      <c r="G8438" s="100"/>
      <c r="H8438" s="224">
        <v>4</v>
      </c>
      <c r="I8438" s="219"/>
      <c r="J8438" s="219"/>
      <c r="K8438" s="219"/>
      <c r="L8438" s="219"/>
      <c r="M8438" s="219"/>
      <c r="N8438" s="219"/>
      <c r="O8438" s="61">
        <f t="shared" si="749"/>
        <v>4</v>
      </c>
      <c r="P8438" s="221" t="s">
        <v>2287</v>
      </c>
      <c r="Q8438" s="205"/>
      <c r="R8438" s="193"/>
    </row>
    <row r="8439" spans="1:18">
      <c r="A8439" s="207" t="s">
        <v>5869</v>
      </c>
      <c r="B8439" s="220" t="s">
        <v>5185</v>
      </c>
      <c r="C8439" s="222" t="s">
        <v>1552</v>
      </c>
      <c r="D8439" s="223"/>
      <c r="E8439" s="67"/>
      <c r="F8439" s="220" t="s">
        <v>1532</v>
      </c>
      <c r="G8439" s="100"/>
      <c r="H8439" s="224">
        <v>22</v>
      </c>
      <c r="I8439" s="219"/>
      <c r="J8439" s="219"/>
      <c r="K8439" s="219"/>
      <c r="L8439" s="219"/>
      <c r="M8439" s="219"/>
      <c r="N8439" s="219"/>
      <c r="O8439" s="61">
        <f t="shared" si="749"/>
        <v>22</v>
      </c>
      <c r="P8439" s="221" t="s">
        <v>5605</v>
      </c>
      <c r="Q8439" s="205"/>
      <c r="R8439" s="193"/>
    </row>
    <row r="8440" spans="1:18">
      <c r="A8440" s="207" t="s">
        <v>5869</v>
      </c>
      <c r="B8440" s="220" t="s">
        <v>5186</v>
      </c>
      <c r="C8440" s="222" t="s">
        <v>1553</v>
      </c>
      <c r="D8440" s="223"/>
      <c r="E8440" s="67"/>
      <c r="F8440" s="220" t="s">
        <v>1532</v>
      </c>
      <c r="G8440" s="100"/>
      <c r="H8440" s="224">
        <v>5.6</v>
      </c>
      <c r="I8440" s="219"/>
      <c r="J8440" s="219"/>
      <c r="K8440" s="219"/>
      <c r="L8440" s="219"/>
      <c r="M8440" s="219"/>
      <c r="N8440" s="219"/>
      <c r="O8440" s="61">
        <f t="shared" si="749"/>
        <v>5.6</v>
      </c>
      <c r="P8440" s="221" t="s">
        <v>5605</v>
      </c>
      <c r="Q8440" s="205"/>
      <c r="R8440" s="193"/>
    </row>
    <row r="8441" spans="1:18">
      <c r="A8441" s="207" t="s">
        <v>5869</v>
      </c>
      <c r="B8441" s="220" t="s">
        <v>5187</v>
      </c>
      <c r="C8441" s="222" t="s">
        <v>1554</v>
      </c>
      <c r="D8441" s="223"/>
      <c r="E8441" s="67"/>
      <c r="F8441" s="220" t="s">
        <v>2291</v>
      </c>
      <c r="G8441" s="100"/>
      <c r="H8441" s="224">
        <v>0.19</v>
      </c>
      <c r="I8441" s="219"/>
      <c r="J8441" s="219"/>
      <c r="K8441" s="219"/>
      <c r="L8441" s="219"/>
      <c r="M8441" s="219"/>
      <c r="N8441" s="219"/>
      <c r="O8441" s="61">
        <f t="shared" si="749"/>
        <v>0.19</v>
      </c>
      <c r="P8441" s="221" t="s">
        <v>5605</v>
      </c>
      <c r="Q8441" s="205"/>
      <c r="R8441" s="193"/>
    </row>
    <row r="8442" spans="1:18">
      <c r="A8442" s="207" t="s">
        <v>5869</v>
      </c>
      <c r="B8442" s="220" t="s">
        <v>5188</v>
      </c>
      <c r="C8442" s="222" t="s">
        <v>1555</v>
      </c>
      <c r="D8442" s="223"/>
      <c r="E8442" s="67"/>
      <c r="F8442" s="220" t="s">
        <v>2289</v>
      </c>
      <c r="G8442" s="100"/>
      <c r="H8442" s="224">
        <v>1.6</v>
      </c>
      <c r="I8442" s="219"/>
      <c r="J8442" s="219"/>
      <c r="K8442" s="219"/>
      <c r="L8442" s="219"/>
      <c r="M8442" s="219"/>
      <c r="N8442" s="219"/>
      <c r="O8442" s="61">
        <f t="shared" si="749"/>
        <v>1.6</v>
      </c>
      <c r="P8442" s="221" t="s">
        <v>5605</v>
      </c>
      <c r="Q8442" s="205"/>
      <c r="R8442" s="193"/>
    </row>
    <row r="8443" spans="1:18">
      <c r="A8443" s="207" t="s">
        <v>5869</v>
      </c>
      <c r="B8443" s="220" t="s">
        <v>5189</v>
      </c>
      <c r="C8443" s="222" t="s">
        <v>1556</v>
      </c>
      <c r="D8443" s="223"/>
      <c r="E8443" s="67"/>
      <c r="F8443" s="220" t="s">
        <v>2289</v>
      </c>
      <c r="G8443" s="100"/>
      <c r="H8443" s="224">
        <v>14.37</v>
      </c>
      <c r="I8443" s="219"/>
      <c r="J8443" s="219"/>
      <c r="K8443" s="219"/>
      <c r="L8443" s="219"/>
      <c r="M8443" s="219"/>
      <c r="N8443" s="219"/>
      <c r="O8443" s="61">
        <f t="shared" si="749"/>
        <v>14.37</v>
      </c>
      <c r="P8443" s="221" t="s">
        <v>5605</v>
      </c>
      <c r="Q8443" s="205"/>
      <c r="R8443" s="193"/>
    </row>
    <row r="8444" spans="1:18">
      <c r="A8444" s="207" t="s">
        <v>5869</v>
      </c>
      <c r="B8444" s="220" t="s">
        <v>5190</v>
      </c>
      <c r="C8444" s="222" t="s">
        <v>1557</v>
      </c>
      <c r="D8444" s="223"/>
      <c r="E8444" s="67"/>
      <c r="F8444" s="220" t="s">
        <v>2289</v>
      </c>
      <c r="G8444" s="100"/>
      <c r="H8444" s="224">
        <v>2.2999999999999998</v>
      </c>
      <c r="I8444" s="219"/>
      <c r="J8444" s="219"/>
      <c r="K8444" s="219"/>
      <c r="L8444" s="219"/>
      <c r="M8444" s="219"/>
      <c r="N8444" s="219"/>
      <c r="O8444" s="61">
        <f t="shared" si="749"/>
        <v>2.2999999999999998</v>
      </c>
      <c r="P8444" s="221" t="s">
        <v>5605</v>
      </c>
      <c r="Q8444" s="205"/>
      <c r="R8444" s="193"/>
    </row>
    <row r="8445" spans="1:18">
      <c r="A8445" s="207" t="s">
        <v>5869</v>
      </c>
      <c r="B8445" s="220" t="s">
        <v>5191</v>
      </c>
      <c r="C8445" s="222" t="s">
        <v>1558</v>
      </c>
      <c r="D8445" s="223"/>
      <c r="E8445" s="67"/>
      <c r="F8445" s="220" t="s">
        <v>2289</v>
      </c>
      <c r="G8445" s="100"/>
      <c r="H8445" s="224">
        <v>1.7</v>
      </c>
      <c r="I8445" s="219"/>
      <c r="J8445" s="219"/>
      <c r="K8445" s="219"/>
      <c r="L8445" s="219"/>
      <c r="M8445" s="219"/>
      <c r="N8445" s="219"/>
      <c r="O8445" s="61">
        <f t="shared" si="749"/>
        <v>1.7</v>
      </c>
      <c r="P8445" s="221" t="s">
        <v>5605</v>
      </c>
      <c r="Q8445" s="205"/>
      <c r="R8445" s="193"/>
    </row>
    <row r="8446" spans="1:18">
      <c r="A8446" s="207" t="s">
        <v>5869</v>
      </c>
      <c r="B8446" s="220" t="s">
        <v>5192</v>
      </c>
      <c r="C8446" s="222" t="s">
        <v>1559</v>
      </c>
      <c r="D8446" s="223"/>
      <c r="E8446" s="67"/>
      <c r="F8446" s="220" t="s">
        <v>1532</v>
      </c>
      <c r="G8446" s="100"/>
      <c r="H8446" s="224">
        <v>25</v>
      </c>
      <c r="I8446" s="219"/>
      <c r="J8446" s="219"/>
      <c r="K8446" s="219"/>
      <c r="L8446" s="219"/>
      <c r="M8446" s="219"/>
      <c r="N8446" s="219"/>
      <c r="O8446" s="61">
        <f t="shared" si="749"/>
        <v>25</v>
      </c>
      <c r="P8446" s="221" t="s">
        <v>2287</v>
      </c>
      <c r="Q8446" s="205"/>
      <c r="R8446" s="193"/>
    </row>
    <row r="8447" spans="1:18">
      <c r="A8447" s="207" t="s">
        <v>5869</v>
      </c>
      <c r="B8447" s="220" t="s">
        <v>5193</v>
      </c>
      <c r="C8447" s="222" t="s">
        <v>1560</v>
      </c>
      <c r="D8447" s="223"/>
      <c r="E8447" s="67"/>
      <c r="F8447" s="220" t="s">
        <v>2289</v>
      </c>
      <c r="G8447" s="100"/>
      <c r="H8447" s="224">
        <v>7.56</v>
      </c>
      <c r="I8447" s="219"/>
      <c r="J8447" s="219"/>
      <c r="K8447" s="219"/>
      <c r="L8447" s="219"/>
      <c r="M8447" s="219"/>
      <c r="N8447" s="219"/>
      <c r="O8447" s="61">
        <f t="shared" si="749"/>
        <v>7.56</v>
      </c>
      <c r="P8447" s="221" t="s">
        <v>5605</v>
      </c>
      <c r="Q8447" s="205"/>
      <c r="R8447" s="193"/>
    </row>
    <row r="8448" spans="1:18">
      <c r="A8448" s="207" t="s">
        <v>5869</v>
      </c>
      <c r="B8448" s="220" t="s">
        <v>4983</v>
      </c>
      <c r="C8448" s="222" t="s">
        <v>1561</v>
      </c>
      <c r="D8448" s="223"/>
      <c r="E8448" s="67"/>
      <c r="F8448" s="220" t="s">
        <v>2297</v>
      </c>
      <c r="G8448" s="100"/>
      <c r="H8448" s="224">
        <v>82.5</v>
      </c>
      <c r="I8448" s="219"/>
      <c r="J8448" s="219"/>
      <c r="K8448" s="219"/>
      <c r="L8448" s="219"/>
      <c r="M8448" s="219"/>
      <c r="N8448" s="219"/>
      <c r="O8448" s="61">
        <f t="shared" si="749"/>
        <v>82.5</v>
      </c>
      <c r="P8448" s="221" t="s">
        <v>2287</v>
      </c>
      <c r="Q8448" s="205"/>
      <c r="R8448" s="193"/>
    </row>
    <row r="8449" spans="1:18">
      <c r="A8449" s="207" t="s">
        <v>5869</v>
      </c>
      <c r="B8449" s="220" t="s">
        <v>5194</v>
      </c>
      <c r="C8449" s="222" t="s">
        <v>1562</v>
      </c>
      <c r="D8449" s="223"/>
      <c r="E8449" s="67"/>
      <c r="F8449" s="220" t="s">
        <v>2297</v>
      </c>
      <c r="G8449" s="100"/>
      <c r="H8449" s="224">
        <v>0.96</v>
      </c>
      <c r="I8449" s="219"/>
      <c r="J8449" s="219"/>
      <c r="K8449" s="219"/>
      <c r="L8449" s="219"/>
      <c r="M8449" s="219"/>
      <c r="N8449" s="219"/>
      <c r="O8449" s="61">
        <f t="shared" si="749"/>
        <v>0.96</v>
      </c>
      <c r="P8449" s="221" t="s">
        <v>5605</v>
      </c>
      <c r="Q8449" s="205"/>
      <c r="R8449" s="193"/>
    </row>
    <row r="8450" spans="1:18">
      <c r="A8450" s="207" t="s">
        <v>5869</v>
      </c>
      <c r="B8450" s="220" t="s">
        <v>5195</v>
      </c>
      <c r="C8450" s="222" t="s">
        <v>1563</v>
      </c>
      <c r="D8450" s="223"/>
      <c r="E8450" s="67"/>
      <c r="F8450" s="220" t="s">
        <v>2297</v>
      </c>
      <c r="G8450" s="100"/>
      <c r="H8450" s="224">
        <v>6</v>
      </c>
      <c r="I8450" s="219"/>
      <c r="J8450" s="219"/>
      <c r="K8450" s="219"/>
      <c r="L8450" s="219"/>
      <c r="M8450" s="219"/>
      <c r="N8450" s="219"/>
      <c r="O8450" s="61">
        <f t="shared" si="749"/>
        <v>6</v>
      </c>
      <c r="P8450" s="221" t="s">
        <v>5605</v>
      </c>
      <c r="Q8450" s="205"/>
      <c r="R8450" s="193"/>
    </row>
    <row r="8451" spans="1:18">
      <c r="A8451" s="207" t="s">
        <v>5869</v>
      </c>
      <c r="B8451" s="220" t="s">
        <v>5561</v>
      </c>
      <c r="C8451" s="222" t="s">
        <v>1564</v>
      </c>
      <c r="D8451" s="223"/>
      <c r="E8451" s="67"/>
      <c r="F8451" s="220" t="s">
        <v>2297</v>
      </c>
      <c r="G8451" s="100"/>
      <c r="H8451" s="224">
        <v>23.05</v>
      </c>
      <c r="I8451" s="219"/>
      <c r="J8451" s="219"/>
      <c r="K8451" s="219"/>
      <c r="L8451" s="219"/>
      <c r="M8451" s="219"/>
      <c r="N8451" s="219"/>
      <c r="O8451" s="61">
        <f t="shared" si="749"/>
        <v>23.05</v>
      </c>
      <c r="P8451" s="221" t="s">
        <v>2287</v>
      </c>
      <c r="Q8451" s="205"/>
      <c r="R8451" s="193"/>
    </row>
    <row r="8452" spans="1:18">
      <c r="A8452" s="207" t="s">
        <v>5869</v>
      </c>
      <c r="B8452" s="220" t="s">
        <v>5561</v>
      </c>
      <c r="C8452" s="222" t="s">
        <v>1565</v>
      </c>
      <c r="D8452" s="223"/>
      <c r="E8452" s="67"/>
      <c r="F8452" s="220" t="s">
        <v>2297</v>
      </c>
      <c r="G8452" s="100"/>
      <c r="H8452" s="224">
        <v>23.5</v>
      </c>
      <c r="I8452" s="219"/>
      <c r="J8452" s="219"/>
      <c r="K8452" s="219"/>
      <c r="L8452" s="219"/>
      <c r="M8452" s="219"/>
      <c r="N8452" s="219"/>
      <c r="O8452" s="61">
        <f t="shared" si="749"/>
        <v>23.5</v>
      </c>
      <c r="P8452" s="221" t="s">
        <v>2287</v>
      </c>
      <c r="Q8452" s="205"/>
      <c r="R8452" s="193"/>
    </row>
    <row r="8453" spans="1:18">
      <c r="A8453" s="207" t="s">
        <v>5869</v>
      </c>
      <c r="B8453" s="220" t="s">
        <v>5561</v>
      </c>
      <c r="C8453" s="222" t="s">
        <v>1566</v>
      </c>
      <c r="D8453" s="223"/>
      <c r="E8453" s="67"/>
      <c r="F8453" s="220" t="s">
        <v>2297</v>
      </c>
      <c r="G8453" s="100"/>
      <c r="H8453" s="224">
        <v>23.05</v>
      </c>
      <c r="I8453" s="219"/>
      <c r="J8453" s="219"/>
      <c r="K8453" s="219"/>
      <c r="L8453" s="219"/>
      <c r="M8453" s="219"/>
      <c r="N8453" s="219"/>
      <c r="O8453" s="61">
        <f t="shared" si="749"/>
        <v>23.05</v>
      </c>
      <c r="P8453" s="221" t="s">
        <v>2287</v>
      </c>
      <c r="Q8453" s="205"/>
      <c r="R8453" s="193"/>
    </row>
    <row r="8454" spans="1:18">
      <c r="A8454" s="207" t="s">
        <v>5869</v>
      </c>
      <c r="B8454" s="220" t="s">
        <v>5561</v>
      </c>
      <c r="C8454" s="222" t="s">
        <v>1567</v>
      </c>
      <c r="D8454" s="223"/>
      <c r="E8454" s="67"/>
      <c r="F8454" s="220" t="s">
        <v>2297</v>
      </c>
      <c r="G8454" s="100"/>
      <c r="H8454" s="224">
        <v>19.850000000000001</v>
      </c>
      <c r="I8454" s="219"/>
      <c r="J8454" s="219"/>
      <c r="K8454" s="219"/>
      <c r="L8454" s="219"/>
      <c r="M8454" s="219"/>
      <c r="N8454" s="219"/>
      <c r="O8454" s="61">
        <f t="shared" si="749"/>
        <v>19.850000000000001</v>
      </c>
      <c r="P8454" s="221" t="s">
        <v>2287</v>
      </c>
      <c r="Q8454" s="205"/>
      <c r="R8454" s="193"/>
    </row>
    <row r="8455" spans="1:18">
      <c r="A8455" s="207" t="s">
        <v>5869</v>
      </c>
      <c r="B8455" s="220" t="s">
        <v>5561</v>
      </c>
      <c r="C8455" s="222" t="s">
        <v>1568</v>
      </c>
      <c r="D8455" s="223"/>
      <c r="E8455" s="67"/>
      <c r="F8455" s="220" t="s">
        <v>2297</v>
      </c>
      <c r="G8455" s="100"/>
      <c r="H8455" s="224">
        <v>19.850000000000001</v>
      </c>
      <c r="I8455" s="219"/>
      <c r="J8455" s="219"/>
      <c r="K8455" s="219"/>
      <c r="L8455" s="219"/>
      <c r="M8455" s="219"/>
      <c r="N8455" s="219"/>
      <c r="O8455" s="61">
        <f t="shared" si="749"/>
        <v>19.850000000000001</v>
      </c>
      <c r="P8455" s="221" t="s">
        <v>2287</v>
      </c>
      <c r="Q8455" s="205"/>
      <c r="R8455" s="193"/>
    </row>
    <row r="8456" spans="1:18">
      <c r="A8456" s="207" t="s">
        <v>5869</v>
      </c>
      <c r="B8456" s="220" t="s">
        <v>5561</v>
      </c>
      <c r="C8456" s="222" t="s">
        <v>1569</v>
      </c>
      <c r="D8456" s="223"/>
      <c r="E8456" s="67"/>
      <c r="F8456" s="220" t="s">
        <v>2297</v>
      </c>
      <c r="G8456" s="100"/>
      <c r="H8456" s="224">
        <v>26.67</v>
      </c>
      <c r="I8456" s="219"/>
      <c r="J8456" s="219"/>
      <c r="K8456" s="219"/>
      <c r="L8456" s="219"/>
      <c r="M8456" s="219"/>
      <c r="N8456" s="219"/>
      <c r="O8456" s="61">
        <f t="shared" si="749"/>
        <v>26.67</v>
      </c>
      <c r="P8456" s="221" t="s">
        <v>2287</v>
      </c>
      <c r="Q8456" s="205"/>
      <c r="R8456" s="193"/>
    </row>
    <row r="8457" spans="1:18">
      <c r="A8457" s="207" t="s">
        <v>5869</v>
      </c>
      <c r="B8457" s="220" t="s">
        <v>5561</v>
      </c>
      <c r="C8457" s="222" t="s">
        <v>1570</v>
      </c>
      <c r="D8457" s="223"/>
      <c r="E8457" s="67"/>
      <c r="F8457" s="220" t="s">
        <v>2297</v>
      </c>
      <c r="G8457" s="100"/>
      <c r="H8457" s="224">
        <v>32.549999999999997</v>
      </c>
      <c r="I8457" s="219"/>
      <c r="J8457" s="219"/>
      <c r="K8457" s="219"/>
      <c r="L8457" s="219"/>
      <c r="M8457" s="219"/>
      <c r="N8457" s="219"/>
      <c r="O8457" s="61">
        <f t="shared" si="749"/>
        <v>32.549999999999997</v>
      </c>
      <c r="P8457" s="221" t="s">
        <v>2287</v>
      </c>
      <c r="Q8457" s="205"/>
      <c r="R8457" s="193"/>
    </row>
    <row r="8458" spans="1:18">
      <c r="A8458" s="207" t="s">
        <v>5869</v>
      </c>
      <c r="B8458" s="220" t="s">
        <v>5561</v>
      </c>
      <c r="C8458" s="222" t="s">
        <v>1571</v>
      </c>
      <c r="D8458" s="223"/>
      <c r="E8458" s="67"/>
      <c r="F8458" s="220" t="s">
        <v>2297</v>
      </c>
      <c r="G8458" s="100"/>
      <c r="H8458" s="224">
        <v>32.549999999999997</v>
      </c>
      <c r="I8458" s="219"/>
      <c r="J8458" s="219"/>
      <c r="K8458" s="219"/>
      <c r="L8458" s="219"/>
      <c r="M8458" s="219"/>
      <c r="N8458" s="219"/>
      <c r="O8458" s="61">
        <f t="shared" si="749"/>
        <v>32.549999999999997</v>
      </c>
      <c r="P8458" s="221" t="s">
        <v>2287</v>
      </c>
      <c r="Q8458" s="205"/>
      <c r="R8458" s="193"/>
    </row>
    <row r="8459" spans="1:18">
      <c r="A8459" s="207" t="s">
        <v>5869</v>
      </c>
      <c r="B8459" s="220" t="s">
        <v>5561</v>
      </c>
      <c r="C8459" s="222" t="s">
        <v>1572</v>
      </c>
      <c r="D8459" s="223"/>
      <c r="E8459" s="67"/>
      <c r="F8459" s="220" t="s">
        <v>2297</v>
      </c>
      <c r="G8459" s="100"/>
      <c r="H8459" s="224">
        <v>31.5</v>
      </c>
      <c r="I8459" s="219"/>
      <c r="J8459" s="219"/>
      <c r="K8459" s="219"/>
      <c r="L8459" s="219"/>
      <c r="M8459" s="219"/>
      <c r="N8459" s="219"/>
      <c r="O8459" s="61">
        <f t="shared" si="749"/>
        <v>31.5</v>
      </c>
      <c r="P8459" s="221" t="s">
        <v>2287</v>
      </c>
      <c r="Q8459" s="205"/>
      <c r="R8459" s="193"/>
    </row>
    <row r="8460" spans="1:18">
      <c r="A8460" s="207" t="s">
        <v>5869</v>
      </c>
      <c r="B8460" s="220" t="s">
        <v>5561</v>
      </c>
      <c r="C8460" s="222" t="s">
        <v>1573</v>
      </c>
      <c r="D8460" s="223"/>
      <c r="E8460" s="67"/>
      <c r="F8460" s="220" t="s">
        <v>2297</v>
      </c>
      <c r="G8460" s="100"/>
      <c r="H8460" s="224">
        <v>33</v>
      </c>
      <c r="I8460" s="219"/>
      <c r="J8460" s="219"/>
      <c r="K8460" s="219"/>
      <c r="L8460" s="219"/>
      <c r="M8460" s="219"/>
      <c r="N8460" s="219"/>
      <c r="O8460" s="61">
        <f t="shared" si="749"/>
        <v>33</v>
      </c>
      <c r="P8460" s="221" t="s">
        <v>2287</v>
      </c>
      <c r="Q8460" s="205"/>
      <c r="R8460" s="193"/>
    </row>
    <row r="8461" spans="1:18">
      <c r="A8461" s="207" t="s">
        <v>5869</v>
      </c>
      <c r="B8461" s="220" t="s">
        <v>5561</v>
      </c>
      <c r="C8461" s="222" t="s">
        <v>1574</v>
      </c>
      <c r="D8461" s="223"/>
      <c r="E8461" s="67"/>
      <c r="F8461" s="220" t="s">
        <v>2297</v>
      </c>
      <c r="G8461" s="100"/>
      <c r="H8461" s="224">
        <v>3.2</v>
      </c>
      <c r="I8461" s="219"/>
      <c r="J8461" s="219"/>
      <c r="K8461" s="219"/>
      <c r="L8461" s="219"/>
      <c r="M8461" s="219"/>
      <c r="N8461" s="219"/>
      <c r="O8461" s="61">
        <f t="shared" si="749"/>
        <v>3.2</v>
      </c>
      <c r="P8461" s="221" t="s">
        <v>2287</v>
      </c>
      <c r="Q8461" s="205"/>
      <c r="R8461" s="193"/>
    </row>
    <row r="8462" spans="1:18">
      <c r="A8462" s="207" t="s">
        <v>5869</v>
      </c>
      <c r="B8462" s="220" t="s">
        <v>5561</v>
      </c>
      <c r="C8462" s="222" t="s">
        <v>1575</v>
      </c>
      <c r="D8462" s="223"/>
      <c r="E8462" s="67"/>
      <c r="F8462" s="220" t="s">
        <v>2297</v>
      </c>
      <c r="G8462" s="100"/>
      <c r="H8462" s="224">
        <v>2.2000000000000002</v>
      </c>
      <c r="I8462" s="219"/>
      <c r="J8462" s="219"/>
      <c r="K8462" s="219"/>
      <c r="L8462" s="219"/>
      <c r="M8462" s="219"/>
      <c r="N8462" s="219"/>
      <c r="O8462" s="61">
        <f t="shared" si="749"/>
        <v>2.2000000000000002</v>
      </c>
      <c r="P8462" s="221" t="s">
        <v>2287</v>
      </c>
      <c r="Q8462" s="205"/>
      <c r="R8462" s="193"/>
    </row>
    <row r="8463" spans="1:18">
      <c r="A8463" s="207" t="s">
        <v>5869</v>
      </c>
      <c r="B8463" s="220" t="s">
        <v>5561</v>
      </c>
      <c r="C8463" s="222" t="s">
        <v>1576</v>
      </c>
      <c r="D8463" s="223"/>
      <c r="E8463" s="67"/>
      <c r="F8463" s="220" t="s">
        <v>2297</v>
      </c>
      <c r="G8463" s="100"/>
      <c r="H8463" s="224">
        <v>1.87</v>
      </c>
      <c r="I8463" s="219"/>
      <c r="J8463" s="219"/>
      <c r="K8463" s="219"/>
      <c r="L8463" s="219"/>
      <c r="M8463" s="219"/>
      <c r="N8463" s="219"/>
      <c r="O8463" s="61">
        <f t="shared" si="749"/>
        <v>1.87</v>
      </c>
      <c r="P8463" s="221" t="s">
        <v>2287</v>
      </c>
      <c r="Q8463" s="205"/>
      <c r="R8463" s="193"/>
    </row>
    <row r="8464" spans="1:18">
      <c r="A8464" s="207" t="s">
        <v>5869</v>
      </c>
      <c r="B8464" s="220" t="s">
        <v>5561</v>
      </c>
      <c r="C8464" s="222" t="s">
        <v>1577</v>
      </c>
      <c r="D8464" s="223"/>
      <c r="E8464" s="67"/>
      <c r="F8464" s="220" t="s">
        <v>2297</v>
      </c>
      <c r="G8464" s="100"/>
      <c r="H8464" s="224">
        <v>5.04</v>
      </c>
      <c r="I8464" s="219"/>
      <c r="J8464" s="219"/>
      <c r="K8464" s="219"/>
      <c r="L8464" s="219"/>
      <c r="M8464" s="219"/>
      <c r="N8464" s="219"/>
      <c r="O8464" s="61">
        <f t="shared" si="749"/>
        <v>5.04</v>
      </c>
      <c r="P8464" s="221" t="s">
        <v>2287</v>
      </c>
      <c r="Q8464" s="205"/>
      <c r="R8464" s="193"/>
    </row>
    <row r="8465" spans="1:18">
      <c r="A8465" s="207" t="s">
        <v>5869</v>
      </c>
      <c r="B8465" s="220" t="s">
        <v>4958</v>
      </c>
      <c r="C8465" s="222" t="s">
        <v>1578</v>
      </c>
      <c r="D8465" s="223"/>
      <c r="E8465" s="67"/>
      <c r="F8465" s="220" t="s">
        <v>1579</v>
      </c>
      <c r="G8465" s="100"/>
      <c r="H8465" s="224">
        <v>2.1800000000000002</v>
      </c>
      <c r="I8465" s="219"/>
      <c r="J8465" s="219"/>
      <c r="K8465" s="219"/>
      <c r="L8465" s="219"/>
      <c r="M8465" s="219"/>
      <c r="N8465" s="219"/>
      <c r="O8465" s="61">
        <f t="shared" si="749"/>
        <v>2.1800000000000002</v>
      </c>
      <c r="P8465" s="221" t="s">
        <v>2287</v>
      </c>
      <c r="Q8465" s="205"/>
      <c r="R8465" s="193"/>
    </row>
    <row r="8466" spans="1:18">
      <c r="A8466" s="207" t="s">
        <v>5869</v>
      </c>
      <c r="B8466" s="220" t="s">
        <v>4958</v>
      </c>
      <c r="C8466" s="222" t="s">
        <v>1580</v>
      </c>
      <c r="D8466" s="223"/>
      <c r="E8466" s="67"/>
      <c r="F8466" s="220" t="s">
        <v>1581</v>
      </c>
      <c r="G8466" s="100"/>
      <c r="H8466" s="224">
        <v>1.71</v>
      </c>
      <c r="I8466" s="219"/>
      <c r="J8466" s="219"/>
      <c r="K8466" s="219"/>
      <c r="L8466" s="219"/>
      <c r="M8466" s="219"/>
      <c r="N8466" s="219"/>
      <c r="O8466" s="61">
        <f t="shared" si="749"/>
        <v>1.71</v>
      </c>
      <c r="P8466" s="221" t="s">
        <v>2287</v>
      </c>
      <c r="Q8466" s="205"/>
      <c r="R8466" s="193"/>
    </row>
    <row r="8467" spans="1:18">
      <c r="A8467" s="207" t="s">
        <v>5869</v>
      </c>
      <c r="B8467" s="220" t="s">
        <v>4958</v>
      </c>
      <c r="C8467" s="222" t="s">
        <v>1582</v>
      </c>
      <c r="D8467" s="223"/>
      <c r="E8467" s="67"/>
      <c r="F8467" s="220" t="s">
        <v>1583</v>
      </c>
      <c r="G8467" s="100"/>
      <c r="H8467" s="224">
        <v>0.5</v>
      </c>
      <c r="I8467" s="219"/>
      <c r="J8467" s="219"/>
      <c r="K8467" s="219"/>
      <c r="L8467" s="219"/>
      <c r="M8467" s="219"/>
      <c r="N8467" s="219"/>
      <c r="O8467" s="61">
        <f t="shared" si="749"/>
        <v>0.5</v>
      </c>
      <c r="P8467" s="221" t="s">
        <v>2287</v>
      </c>
      <c r="Q8467" s="205"/>
      <c r="R8467" s="193"/>
    </row>
    <row r="8468" spans="1:18">
      <c r="A8468" s="207" t="s">
        <v>5869</v>
      </c>
      <c r="B8468" s="220" t="s">
        <v>4958</v>
      </c>
      <c r="C8468" s="222" t="s">
        <v>1584</v>
      </c>
      <c r="D8468" s="223"/>
      <c r="E8468" s="67"/>
      <c r="F8468" s="220" t="s">
        <v>2297</v>
      </c>
      <c r="G8468" s="100"/>
      <c r="H8468" s="224">
        <v>1.7</v>
      </c>
      <c r="I8468" s="219"/>
      <c r="J8468" s="219"/>
      <c r="K8468" s="219"/>
      <c r="L8468" s="219"/>
      <c r="M8468" s="219"/>
      <c r="N8468" s="219"/>
      <c r="O8468" s="61">
        <f t="shared" si="749"/>
        <v>1.7</v>
      </c>
      <c r="P8468" s="221" t="s">
        <v>2287</v>
      </c>
      <c r="Q8468" s="205"/>
      <c r="R8468" s="193"/>
    </row>
    <row r="8469" spans="1:18">
      <c r="A8469" s="207" t="s">
        <v>5869</v>
      </c>
      <c r="B8469" s="220" t="s">
        <v>5196</v>
      </c>
      <c r="C8469" s="222" t="s">
        <v>1585</v>
      </c>
      <c r="D8469" s="223"/>
      <c r="E8469" s="67"/>
      <c r="F8469" s="220" t="s">
        <v>1586</v>
      </c>
      <c r="G8469" s="100"/>
      <c r="H8469" s="224">
        <v>0.72</v>
      </c>
      <c r="I8469" s="219"/>
      <c r="J8469" s="219"/>
      <c r="K8469" s="219"/>
      <c r="L8469" s="219"/>
      <c r="M8469" s="219"/>
      <c r="N8469" s="219"/>
      <c r="O8469" s="61">
        <f t="shared" si="749"/>
        <v>0.72</v>
      </c>
      <c r="P8469" s="221" t="s">
        <v>2287</v>
      </c>
      <c r="Q8469" s="205"/>
      <c r="R8469" s="193"/>
    </row>
    <row r="8470" spans="1:18">
      <c r="A8470" s="207" t="s">
        <v>5869</v>
      </c>
      <c r="B8470" s="220" t="s">
        <v>5197</v>
      </c>
      <c r="C8470" s="222" t="s">
        <v>570</v>
      </c>
      <c r="D8470" s="223"/>
      <c r="E8470" s="67"/>
      <c r="F8470" s="220" t="s">
        <v>1586</v>
      </c>
      <c r="G8470" s="100"/>
      <c r="H8470" s="224">
        <v>2.2000000000000002</v>
      </c>
      <c r="I8470" s="219"/>
      <c r="J8470" s="219"/>
      <c r="K8470" s="219"/>
      <c r="L8470" s="219"/>
      <c r="M8470" s="219"/>
      <c r="N8470" s="219"/>
      <c r="O8470" s="61">
        <f t="shared" si="749"/>
        <v>2.2000000000000002</v>
      </c>
      <c r="P8470" s="221" t="s">
        <v>5605</v>
      </c>
      <c r="Q8470" s="205"/>
      <c r="R8470" s="193"/>
    </row>
    <row r="8471" spans="1:18">
      <c r="A8471" s="207" t="s">
        <v>5869</v>
      </c>
      <c r="B8471" s="220" t="s">
        <v>4958</v>
      </c>
      <c r="C8471" s="222" t="s">
        <v>571</v>
      </c>
      <c r="D8471" s="223"/>
      <c r="E8471" s="67"/>
      <c r="F8471" s="220" t="s">
        <v>572</v>
      </c>
      <c r="G8471" s="100"/>
      <c r="H8471" s="224">
        <v>0.45</v>
      </c>
      <c r="I8471" s="219"/>
      <c r="J8471" s="219"/>
      <c r="K8471" s="219"/>
      <c r="L8471" s="219"/>
      <c r="M8471" s="219"/>
      <c r="N8471" s="219"/>
      <c r="O8471" s="61">
        <f t="shared" si="749"/>
        <v>0.45</v>
      </c>
      <c r="P8471" s="221" t="s">
        <v>2287</v>
      </c>
      <c r="Q8471" s="205"/>
      <c r="R8471" s="193"/>
    </row>
    <row r="8472" spans="1:18">
      <c r="A8472" s="207" t="s">
        <v>5869</v>
      </c>
      <c r="B8472" s="220" t="s">
        <v>4958</v>
      </c>
      <c r="C8472" s="222" t="s">
        <v>573</v>
      </c>
      <c r="D8472" s="223"/>
      <c r="E8472" s="67"/>
      <c r="F8472" s="220" t="s">
        <v>572</v>
      </c>
      <c r="G8472" s="100"/>
      <c r="H8472" s="224">
        <v>1.2250000000000001</v>
      </c>
      <c r="I8472" s="219"/>
      <c r="J8472" s="219"/>
      <c r="K8472" s="219"/>
      <c r="L8472" s="219"/>
      <c r="M8472" s="219"/>
      <c r="N8472" s="219"/>
      <c r="O8472" s="61">
        <f t="shared" si="749"/>
        <v>1.2250000000000001</v>
      </c>
      <c r="P8472" s="221" t="s">
        <v>2287</v>
      </c>
      <c r="Q8472" s="205"/>
      <c r="R8472" s="193"/>
    </row>
    <row r="8473" spans="1:18">
      <c r="A8473" s="207" t="s">
        <v>5869</v>
      </c>
      <c r="B8473" s="220" t="s">
        <v>4958</v>
      </c>
      <c r="C8473" s="222" t="s">
        <v>574</v>
      </c>
      <c r="D8473" s="223"/>
      <c r="E8473" s="67"/>
      <c r="F8473" s="220" t="s">
        <v>572</v>
      </c>
      <c r="G8473" s="100"/>
      <c r="H8473" s="224">
        <v>1.65</v>
      </c>
      <c r="I8473" s="219"/>
      <c r="J8473" s="219"/>
      <c r="K8473" s="219"/>
      <c r="L8473" s="219"/>
      <c r="M8473" s="219"/>
      <c r="N8473" s="219"/>
      <c r="O8473" s="61">
        <f t="shared" si="749"/>
        <v>1.65</v>
      </c>
      <c r="P8473" s="221" t="s">
        <v>2287</v>
      </c>
      <c r="Q8473" s="205"/>
      <c r="R8473" s="193"/>
    </row>
    <row r="8474" spans="1:18">
      <c r="A8474" s="207" t="s">
        <v>5869</v>
      </c>
      <c r="B8474" s="220" t="s">
        <v>4958</v>
      </c>
      <c r="C8474" s="222" t="s">
        <v>575</v>
      </c>
      <c r="D8474" s="223"/>
      <c r="E8474" s="67"/>
      <c r="F8474" s="220" t="s">
        <v>2297</v>
      </c>
      <c r="G8474" s="100"/>
      <c r="H8474" s="224">
        <v>4.47</v>
      </c>
      <c r="I8474" s="219"/>
      <c r="J8474" s="219"/>
      <c r="K8474" s="219"/>
      <c r="L8474" s="219"/>
      <c r="M8474" s="219"/>
      <c r="N8474" s="219"/>
      <c r="O8474" s="61">
        <f t="shared" ref="O8474:O8537" si="750">+H8474</f>
        <v>4.47</v>
      </c>
      <c r="P8474" s="221" t="s">
        <v>2287</v>
      </c>
      <c r="Q8474" s="205"/>
      <c r="R8474" s="193"/>
    </row>
    <row r="8475" spans="1:18">
      <c r="A8475" s="207" t="s">
        <v>5869</v>
      </c>
      <c r="B8475" s="220" t="s">
        <v>4958</v>
      </c>
      <c r="C8475" s="222" t="s">
        <v>576</v>
      </c>
      <c r="D8475" s="223"/>
      <c r="E8475" s="67"/>
      <c r="F8475" s="220" t="s">
        <v>572</v>
      </c>
      <c r="G8475" s="100"/>
      <c r="H8475" s="224">
        <v>17</v>
      </c>
      <c r="I8475" s="219"/>
      <c r="J8475" s="219"/>
      <c r="K8475" s="219"/>
      <c r="L8475" s="219"/>
      <c r="M8475" s="219"/>
      <c r="N8475" s="219"/>
      <c r="O8475" s="61">
        <f t="shared" si="750"/>
        <v>17</v>
      </c>
      <c r="P8475" s="221" t="s">
        <v>2287</v>
      </c>
      <c r="Q8475" s="205"/>
      <c r="R8475" s="193"/>
    </row>
    <row r="8476" spans="1:18">
      <c r="A8476" s="207" t="s">
        <v>5869</v>
      </c>
      <c r="B8476" s="220" t="s">
        <v>4958</v>
      </c>
      <c r="C8476" s="222" t="s">
        <v>577</v>
      </c>
      <c r="D8476" s="223"/>
      <c r="E8476" s="67"/>
      <c r="F8476" s="220" t="s">
        <v>572</v>
      </c>
      <c r="G8476" s="100"/>
      <c r="H8476" s="224">
        <v>19</v>
      </c>
      <c r="I8476" s="219"/>
      <c r="J8476" s="219"/>
      <c r="K8476" s="219"/>
      <c r="L8476" s="219"/>
      <c r="M8476" s="219"/>
      <c r="N8476" s="219"/>
      <c r="O8476" s="61">
        <f t="shared" si="750"/>
        <v>19</v>
      </c>
      <c r="P8476" s="221" t="s">
        <v>2287</v>
      </c>
      <c r="Q8476" s="205"/>
      <c r="R8476" s="193"/>
    </row>
    <row r="8477" spans="1:18">
      <c r="A8477" s="207" t="s">
        <v>5869</v>
      </c>
      <c r="B8477" s="220" t="s">
        <v>4958</v>
      </c>
      <c r="C8477" s="222" t="s">
        <v>578</v>
      </c>
      <c r="D8477" s="223"/>
      <c r="E8477" s="67"/>
      <c r="F8477" s="220" t="s">
        <v>2297</v>
      </c>
      <c r="G8477" s="100"/>
      <c r="H8477" s="224">
        <v>2</v>
      </c>
      <c r="I8477" s="219"/>
      <c r="J8477" s="219"/>
      <c r="K8477" s="219"/>
      <c r="L8477" s="219"/>
      <c r="M8477" s="219"/>
      <c r="N8477" s="219"/>
      <c r="O8477" s="61">
        <f t="shared" si="750"/>
        <v>2</v>
      </c>
      <c r="P8477" s="221" t="s">
        <v>2287</v>
      </c>
      <c r="Q8477" s="205"/>
      <c r="R8477" s="193"/>
    </row>
    <row r="8478" spans="1:18">
      <c r="A8478" s="207" t="s">
        <v>5869</v>
      </c>
      <c r="B8478" s="220" t="s">
        <v>4958</v>
      </c>
      <c r="C8478" s="222" t="s">
        <v>579</v>
      </c>
      <c r="D8478" s="223"/>
      <c r="E8478" s="67"/>
      <c r="F8478" s="220" t="s">
        <v>622</v>
      </c>
      <c r="G8478" s="100"/>
      <c r="H8478" s="224">
        <v>100</v>
      </c>
      <c r="I8478" s="219"/>
      <c r="J8478" s="219"/>
      <c r="K8478" s="219"/>
      <c r="L8478" s="219"/>
      <c r="M8478" s="219"/>
      <c r="N8478" s="219"/>
      <c r="O8478" s="61">
        <f t="shared" si="750"/>
        <v>100</v>
      </c>
      <c r="P8478" s="221" t="s">
        <v>2287</v>
      </c>
      <c r="Q8478" s="205"/>
      <c r="R8478" s="193"/>
    </row>
    <row r="8479" spans="1:18">
      <c r="A8479" s="207" t="s">
        <v>5869</v>
      </c>
      <c r="B8479" s="220" t="s">
        <v>4958</v>
      </c>
      <c r="C8479" s="222" t="s">
        <v>580</v>
      </c>
      <c r="D8479" s="223"/>
      <c r="E8479" s="67"/>
      <c r="F8479" s="220" t="s">
        <v>2297</v>
      </c>
      <c r="G8479" s="100"/>
      <c r="H8479" s="224">
        <v>100</v>
      </c>
      <c r="I8479" s="219"/>
      <c r="J8479" s="219"/>
      <c r="K8479" s="219"/>
      <c r="L8479" s="219"/>
      <c r="M8479" s="219"/>
      <c r="N8479" s="219"/>
      <c r="O8479" s="61">
        <f t="shared" si="750"/>
        <v>100</v>
      </c>
      <c r="P8479" s="221" t="s">
        <v>2287</v>
      </c>
      <c r="Q8479" s="205"/>
      <c r="R8479" s="193"/>
    </row>
    <row r="8480" spans="1:18">
      <c r="A8480" s="207" t="s">
        <v>5869</v>
      </c>
      <c r="B8480" s="220" t="s">
        <v>4958</v>
      </c>
      <c r="C8480" s="222" t="s">
        <v>581</v>
      </c>
      <c r="D8480" s="223"/>
      <c r="E8480" s="67"/>
      <c r="F8480" s="220" t="s">
        <v>2297</v>
      </c>
      <c r="G8480" s="100"/>
      <c r="H8480" s="224">
        <v>22.153749999999999</v>
      </c>
      <c r="I8480" s="219"/>
      <c r="J8480" s="219"/>
      <c r="K8480" s="219"/>
      <c r="L8480" s="219"/>
      <c r="M8480" s="219"/>
      <c r="N8480" s="219"/>
      <c r="O8480" s="61">
        <f t="shared" si="750"/>
        <v>22.153749999999999</v>
      </c>
      <c r="P8480" s="221" t="s">
        <v>2287</v>
      </c>
      <c r="Q8480" s="205"/>
      <c r="R8480" s="193"/>
    </row>
    <row r="8481" spans="1:18">
      <c r="A8481" s="207" t="s">
        <v>5869</v>
      </c>
      <c r="B8481" s="220" t="s">
        <v>4958</v>
      </c>
      <c r="C8481" s="222" t="s">
        <v>582</v>
      </c>
      <c r="D8481" s="223"/>
      <c r="E8481" s="67"/>
      <c r="F8481" s="220" t="s">
        <v>2297</v>
      </c>
      <c r="G8481" s="100"/>
      <c r="H8481" s="224">
        <v>100</v>
      </c>
      <c r="I8481" s="219"/>
      <c r="J8481" s="219"/>
      <c r="K8481" s="219"/>
      <c r="L8481" s="219"/>
      <c r="M8481" s="219"/>
      <c r="N8481" s="219"/>
      <c r="O8481" s="61">
        <f t="shared" si="750"/>
        <v>100</v>
      </c>
      <c r="P8481" s="221" t="s">
        <v>2287</v>
      </c>
      <c r="Q8481" s="205"/>
      <c r="R8481" s="193"/>
    </row>
    <row r="8482" spans="1:18">
      <c r="A8482" s="207" t="s">
        <v>5869</v>
      </c>
      <c r="B8482" s="220" t="s">
        <v>5198</v>
      </c>
      <c r="C8482" s="222" t="s">
        <v>583</v>
      </c>
      <c r="D8482" s="223"/>
      <c r="E8482" s="67"/>
      <c r="F8482" s="220" t="s">
        <v>2289</v>
      </c>
      <c r="G8482" s="100"/>
      <c r="H8482" s="224">
        <v>1.2</v>
      </c>
      <c r="I8482" s="219"/>
      <c r="J8482" s="219"/>
      <c r="K8482" s="219"/>
      <c r="L8482" s="219"/>
      <c r="M8482" s="219"/>
      <c r="N8482" s="219"/>
      <c r="O8482" s="61">
        <f t="shared" si="750"/>
        <v>1.2</v>
      </c>
      <c r="P8482" s="221" t="s">
        <v>5605</v>
      </c>
      <c r="Q8482" s="205"/>
      <c r="R8482" s="193"/>
    </row>
    <row r="8483" spans="1:18">
      <c r="A8483" s="207" t="s">
        <v>5869</v>
      </c>
      <c r="B8483" s="220" t="s">
        <v>5199</v>
      </c>
      <c r="C8483" s="222" t="s">
        <v>584</v>
      </c>
      <c r="D8483" s="223"/>
      <c r="E8483" s="67"/>
      <c r="F8483" s="220" t="s">
        <v>2291</v>
      </c>
      <c r="G8483" s="100"/>
      <c r="H8483" s="224">
        <v>0.11</v>
      </c>
      <c r="I8483" s="219"/>
      <c r="J8483" s="219"/>
      <c r="K8483" s="219"/>
      <c r="L8483" s="219"/>
      <c r="M8483" s="219"/>
      <c r="N8483" s="219"/>
      <c r="O8483" s="61">
        <f t="shared" si="750"/>
        <v>0.11</v>
      </c>
      <c r="P8483" s="221" t="s">
        <v>5605</v>
      </c>
      <c r="Q8483" s="205"/>
      <c r="R8483" s="193"/>
    </row>
    <row r="8484" spans="1:18">
      <c r="A8484" s="207" t="s">
        <v>5869</v>
      </c>
      <c r="B8484" s="220" t="s">
        <v>5561</v>
      </c>
      <c r="C8484" s="222" t="s">
        <v>585</v>
      </c>
      <c r="D8484" s="223"/>
      <c r="E8484" s="67"/>
      <c r="F8484" s="220" t="s">
        <v>2297</v>
      </c>
      <c r="G8484" s="100"/>
      <c r="H8484" s="224">
        <v>88</v>
      </c>
      <c r="I8484" s="219"/>
      <c r="J8484" s="219"/>
      <c r="K8484" s="219"/>
      <c r="L8484" s="219"/>
      <c r="M8484" s="219"/>
      <c r="N8484" s="219"/>
      <c r="O8484" s="61">
        <f t="shared" si="750"/>
        <v>88</v>
      </c>
      <c r="P8484" s="221" t="s">
        <v>2287</v>
      </c>
      <c r="Q8484" s="205"/>
      <c r="R8484" s="193"/>
    </row>
    <row r="8485" spans="1:18">
      <c r="A8485" s="207" t="s">
        <v>5869</v>
      </c>
      <c r="B8485" s="220" t="s">
        <v>5561</v>
      </c>
      <c r="C8485" s="222" t="s">
        <v>884</v>
      </c>
      <c r="D8485" s="223"/>
      <c r="E8485" s="67"/>
      <c r="F8485" s="220" t="s">
        <v>2297</v>
      </c>
      <c r="G8485" s="100"/>
      <c r="H8485" s="224">
        <v>340</v>
      </c>
      <c r="I8485" s="219"/>
      <c r="J8485" s="219"/>
      <c r="K8485" s="219"/>
      <c r="L8485" s="219"/>
      <c r="M8485" s="219"/>
      <c r="N8485" s="219"/>
      <c r="O8485" s="61">
        <f t="shared" si="750"/>
        <v>340</v>
      </c>
      <c r="P8485" s="221" t="s">
        <v>2287</v>
      </c>
      <c r="Q8485" s="205"/>
      <c r="R8485" s="193"/>
    </row>
    <row r="8486" spans="1:18">
      <c r="A8486" s="207" t="s">
        <v>5869</v>
      </c>
      <c r="B8486" s="220" t="s">
        <v>5200</v>
      </c>
      <c r="C8486" s="222" t="s">
        <v>885</v>
      </c>
      <c r="D8486" s="223"/>
      <c r="E8486" s="67"/>
      <c r="F8486" s="220" t="s">
        <v>2297</v>
      </c>
      <c r="G8486" s="100"/>
      <c r="H8486" s="224">
        <v>0.74375000000000002</v>
      </c>
      <c r="I8486" s="219"/>
      <c r="J8486" s="219"/>
      <c r="K8486" s="219"/>
      <c r="L8486" s="219"/>
      <c r="M8486" s="219"/>
      <c r="N8486" s="219"/>
      <c r="O8486" s="61">
        <f t="shared" si="750"/>
        <v>0.74375000000000002</v>
      </c>
      <c r="P8486" s="221" t="s">
        <v>5605</v>
      </c>
      <c r="Q8486" s="205"/>
      <c r="R8486" s="193"/>
    </row>
    <row r="8487" spans="1:18">
      <c r="A8487" s="207" t="s">
        <v>5869</v>
      </c>
      <c r="B8487" s="220" t="s">
        <v>5201</v>
      </c>
      <c r="C8487" s="222" t="s">
        <v>886</v>
      </c>
      <c r="D8487" s="223"/>
      <c r="E8487" s="67"/>
      <c r="F8487" s="220" t="s">
        <v>1586</v>
      </c>
      <c r="G8487" s="100"/>
      <c r="H8487" s="224">
        <v>0.2</v>
      </c>
      <c r="I8487" s="219"/>
      <c r="J8487" s="219"/>
      <c r="K8487" s="219"/>
      <c r="L8487" s="219"/>
      <c r="M8487" s="219"/>
      <c r="N8487" s="219"/>
      <c r="O8487" s="61">
        <f t="shared" si="750"/>
        <v>0.2</v>
      </c>
      <c r="P8487" s="221" t="s">
        <v>5605</v>
      </c>
      <c r="Q8487" s="205"/>
      <c r="R8487" s="193"/>
    </row>
    <row r="8488" spans="1:18">
      <c r="A8488" s="207" t="s">
        <v>5869</v>
      </c>
      <c r="B8488" s="220" t="s">
        <v>5202</v>
      </c>
      <c r="C8488" s="222" t="s">
        <v>887</v>
      </c>
      <c r="D8488" s="223"/>
      <c r="E8488" s="67"/>
      <c r="F8488" s="220" t="s">
        <v>2289</v>
      </c>
      <c r="G8488" s="100"/>
      <c r="H8488" s="224">
        <v>1</v>
      </c>
      <c r="I8488" s="219"/>
      <c r="J8488" s="219"/>
      <c r="K8488" s="219"/>
      <c r="L8488" s="219"/>
      <c r="M8488" s="219"/>
      <c r="N8488" s="219"/>
      <c r="O8488" s="61">
        <f t="shared" si="750"/>
        <v>1</v>
      </c>
      <c r="P8488" s="221" t="s">
        <v>5605</v>
      </c>
      <c r="Q8488" s="205"/>
      <c r="R8488" s="193"/>
    </row>
    <row r="8489" spans="1:18">
      <c r="A8489" s="207" t="s">
        <v>5869</v>
      </c>
      <c r="B8489" s="220" t="s">
        <v>5561</v>
      </c>
      <c r="C8489" s="222" t="s">
        <v>888</v>
      </c>
      <c r="D8489" s="223"/>
      <c r="E8489" s="67"/>
      <c r="F8489" s="220" t="s">
        <v>2297</v>
      </c>
      <c r="G8489" s="100"/>
      <c r="H8489" s="224">
        <v>5.95</v>
      </c>
      <c r="I8489" s="219"/>
      <c r="J8489" s="219"/>
      <c r="K8489" s="219"/>
      <c r="L8489" s="219"/>
      <c r="M8489" s="219"/>
      <c r="N8489" s="219"/>
      <c r="O8489" s="61">
        <f t="shared" si="750"/>
        <v>5.95</v>
      </c>
      <c r="P8489" s="221" t="s">
        <v>2287</v>
      </c>
      <c r="Q8489" s="205"/>
      <c r="R8489" s="193"/>
    </row>
    <row r="8490" spans="1:18">
      <c r="A8490" s="207" t="s">
        <v>5869</v>
      </c>
      <c r="B8490" s="220" t="s">
        <v>4983</v>
      </c>
      <c r="C8490" s="222" t="s">
        <v>889</v>
      </c>
      <c r="D8490" s="223"/>
      <c r="E8490" s="67"/>
      <c r="F8490" s="220" t="s">
        <v>2297</v>
      </c>
      <c r="G8490" s="100"/>
      <c r="H8490" s="224">
        <v>5.3</v>
      </c>
      <c r="I8490" s="219"/>
      <c r="J8490" s="219"/>
      <c r="K8490" s="219"/>
      <c r="L8490" s="219"/>
      <c r="M8490" s="219"/>
      <c r="N8490" s="219"/>
      <c r="O8490" s="61">
        <f t="shared" si="750"/>
        <v>5.3</v>
      </c>
      <c r="P8490" s="221" t="s">
        <v>2287</v>
      </c>
      <c r="Q8490" s="205"/>
      <c r="R8490" s="193"/>
    </row>
    <row r="8491" spans="1:18">
      <c r="A8491" s="207" t="s">
        <v>5869</v>
      </c>
      <c r="B8491" s="220" t="s">
        <v>4958</v>
      </c>
      <c r="C8491" s="222" t="s">
        <v>589</v>
      </c>
      <c r="D8491" s="223"/>
      <c r="E8491" s="67"/>
      <c r="F8491" s="220" t="s">
        <v>2299</v>
      </c>
      <c r="G8491" s="100"/>
      <c r="H8491" s="224">
        <v>0.54</v>
      </c>
      <c r="I8491" s="219"/>
      <c r="J8491" s="219"/>
      <c r="K8491" s="219"/>
      <c r="L8491" s="219"/>
      <c r="M8491" s="219"/>
      <c r="N8491" s="219"/>
      <c r="O8491" s="61">
        <f t="shared" si="750"/>
        <v>0.54</v>
      </c>
      <c r="P8491" s="221" t="s">
        <v>2287</v>
      </c>
      <c r="Q8491" s="205"/>
      <c r="R8491" s="193"/>
    </row>
    <row r="8492" spans="1:18">
      <c r="A8492" s="207" t="s">
        <v>5869</v>
      </c>
      <c r="B8492" s="220" t="s">
        <v>4958</v>
      </c>
      <c r="C8492" s="222" t="s">
        <v>3937</v>
      </c>
      <c r="D8492" s="223"/>
      <c r="E8492" s="67"/>
      <c r="F8492" s="220" t="s">
        <v>2299</v>
      </c>
      <c r="G8492" s="100"/>
      <c r="H8492" s="224">
        <v>1.33</v>
      </c>
      <c r="I8492" s="219"/>
      <c r="J8492" s="219"/>
      <c r="K8492" s="219"/>
      <c r="L8492" s="219"/>
      <c r="M8492" s="219"/>
      <c r="N8492" s="219"/>
      <c r="O8492" s="61">
        <f t="shared" si="750"/>
        <v>1.33</v>
      </c>
      <c r="P8492" s="221" t="s">
        <v>2287</v>
      </c>
      <c r="Q8492" s="205"/>
      <c r="R8492" s="193"/>
    </row>
    <row r="8493" spans="1:18">
      <c r="A8493" s="207" t="s">
        <v>5869</v>
      </c>
      <c r="B8493" s="220" t="s">
        <v>4958</v>
      </c>
      <c r="C8493" s="222" t="s">
        <v>3938</v>
      </c>
      <c r="D8493" s="223"/>
      <c r="E8493" s="67"/>
      <c r="F8493" s="220" t="s">
        <v>2299</v>
      </c>
      <c r="G8493" s="100"/>
      <c r="H8493" s="224">
        <v>2.88</v>
      </c>
      <c r="I8493" s="219"/>
      <c r="J8493" s="219"/>
      <c r="K8493" s="219"/>
      <c r="L8493" s="219"/>
      <c r="M8493" s="219"/>
      <c r="N8493" s="219"/>
      <c r="O8493" s="61">
        <f t="shared" si="750"/>
        <v>2.88</v>
      </c>
      <c r="P8493" s="221" t="s">
        <v>2287</v>
      </c>
      <c r="Q8493" s="205"/>
      <c r="R8493" s="193"/>
    </row>
    <row r="8494" spans="1:18">
      <c r="A8494" s="207" t="s">
        <v>5869</v>
      </c>
      <c r="B8494" s="220" t="s">
        <v>4958</v>
      </c>
      <c r="C8494" s="222" t="s">
        <v>3939</v>
      </c>
      <c r="D8494" s="223"/>
      <c r="E8494" s="67"/>
      <c r="F8494" s="220" t="s">
        <v>2299</v>
      </c>
      <c r="G8494" s="100"/>
      <c r="H8494" s="224">
        <v>2.11</v>
      </c>
      <c r="I8494" s="219"/>
      <c r="J8494" s="219"/>
      <c r="K8494" s="219"/>
      <c r="L8494" s="219"/>
      <c r="M8494" s="219"/>
      <c r="N8494" s="219"/>
      <c r="O8494" s="61">
        <f t="shared" si="750"/>
        <v>2.11</v>
      </c>
      <c r="P8494" s="221" t="s">
        <v>2287</v>
      </c>
      <c r="Q8494" s="205"/>
      <c r="R8494" s="193"/>
    </row>
    <row r="8495" spans="1:18">
      <c r="A8495" s="207" t="s">
        <v>5869</v>
      </c>
      <c r="B8495" s="220" t="s">
        <v>4958</v>
      </c>
      <c r="C8495" s="222" t="s">
        <v>3940</v>
      </c>
      <c r="D8495" s="223"/>
      <c r="E8495" s="67"/>
      <c r="F8495" s="220" t="s">
        <v>2297</v>
      </c>
      <c r="G8495" s="100"/>
      <c r="H8495" s="224">
        <v>0</v>
      </c>
      <c r="I8495" s="219"/>
      <c r="J8495" s="219"/>
      <c r="K8495" s="219"/>
      <c r="L8495" s="219"/>
      <c r="M8495" s="219"/>
      <c r="N8495" s="219"/>
      <c r="O8495" s="61">
        <f t="shared" si="750"/>
        <v>0</v>
      </c>
      <c r="P8495" s="221" t="s">
        <v>2287</v>
      </c>
      <c r="Q8495" s="205"/>
      <c r="R8495" s="193"/>
    </row>
    <row r="8496" spans="1:18">
      <c r="A8496" s="207" t="s">
        <v>5869</v>
      </c>
      <c r="B8496" s="220" t="s">
        <v>5203</v>
      </c>
      <c r="C8496" s="222" t="s">
        <v>3941</v>
      </c>
      <c r="D8496" s="223"/>
      <c r="E8496" s="67"/>
      <c r="F8496" s="220" t="s">
        <v>2291</v>
      </c>
      <c r="G8496" s="100"/>
      <c r="H8496" s="224">
        <v>0.03</v>
      </c>
      <c r="I8496" s="219"/>
      <c r="J8496" s="219"/>
      <c r="K8496" s="219"/>
      <c r="L8496" s="219"/>
      <c r="M8496" s="219"/>
      <c r="N8496" s="219"/>
      <c r="O8496" s="61">
        <f t="shared" si="750"/>
        <v>0.03</v>
      </c>
      <c r="P8496" s="221" t="s">
        <v>5605</v>
      </c>
      <c r="Q8496" s="205"/>
      <c r="R8496" s="193"/>
    </row>
    <row r="8497" spans="1:18">
      <c r="A8497" s="207" t="s">
        <v>5869</v>
      </c>
      <c r="B8497" s="220" t="s">
        <v>5204</v>
      </c>
      <c r="C8497" s="222" t="s">
        <v>3942</v>
      </c>
      <c r="D8497" s="223"/>
      <c r="E8497" s="67"/>
      <c r="F8497" s="220" t="s">
        <v>2291</v>
      </c>
      <c r="G8497" s="100"/>
      <c r="H8497" s="224">
        <v>0.625</v>
      </c>
      <c r="I8497" s="219"/>
      <c r="J8497" s="219"/>
      <c r="K8497" s="219"/>
      <c r="L8497" s="219"/>
      <c r="M8497" s="219"/>
      <c r="N8497" s="219"/>
      <c r="O8497" s="61">
        <f t="shared" si="750"/>
        <v>0.625</v>
      </c>
      <c r="P8497" s="221" t="s">
        <v>5605</v>
      </c>
      <c r="Q8497" s="205"/>
      <c r="R8497" s="193"/>
    </row>
    <row r="8498" spans="1:18">
      <c r="A8498" s="207" t="s">
        <v>5869</v>
      </c>
      <c r="B8498" s="220" t="s">
        <v>4949</v>
      </c>
      <c r="C8498" s="222" t="s">
        <v>3943</v>
      </c>
      <c r="D8498" s="223"/>
      <c r="E8498" s="67"/>
      <c r="F8498" s="220" t="s">
        <v>2289</v>
      </c>
      <c r="G8498" s="100"/>
      <c r="H8498" s="224">
        <v>0.24875</v>
      </c>
      <c r="I8498" s="219"/>
      <c r="J8498" s="219"/>
      <c r="K8498" s="219"/>
      <c r="L8498" s="219"/>
      <c r="M8498" s="219"/>
      <c r="N8498" s="219"/>
      <c r="O8498" s="61">
        <f t="shared" si="750"/>
        <v>0.24875</v>
      </c>
      <c r="P8498" s="221" t="s">
        <v>5605</v>
      </c>
      <c r="Q8498" s="205"/>
      <c r="R8498" s="193"/>
    </row>
    <row r="8499" spans="1:18">
      <c r="A8499" s="207" t="s">
        <v>5869</v>
      </c>
      <c r="B8499" s="220" t="s">
        <v>5205</v>
      </c>
      <c r="C8499" s="222" t="s">
        <v>3944</v>
      </c>
      <c r="D8499" s="223"/>
      <c r="E8499" s="67"/>
      <c r="F8499" s="220" t="s">
        <v>1532</v>
      </c>
      <c r="G8499" s="100"/>
      <c r="H8499" s="224">
        <v>0.76893289999999992</v>
      </c>
      <c r="I8499" s="219"/>
      <c r="J8499" s="219"/>
      <c r="K8499" s="219"/>
      <c r="L8499" s="219"/>
      <c r="M8499" s="219"/>
      <c r="N8499" s="219"/>
      <c r="O8499" s="61">
        <f t="shared" si="750"/>
        <v>0.76893289999999992</v>
      </c>
      <c r="P8499" s="221" t="s">
        <v>2287</v>
      </c>
      <c r="Q8499" s="205"/>
      <c r="R8499" s="193"/>
    </row>
    <row r="8500" spans="1:18">
      <c r="A8500" s="207" t="s">
        <v>5869</v>
      </c>
      <c r="B8500" s="220" t="s">
        <v>5206</v>
      </c>
      <c r="C8500" s="222" t="s">
        <v>3945</v>
      </c>
      <c r="D8500" s="223"/>
      <c r="E8500" s="67"/>
      <c r="F8500" s="220" t="s">
        <v>2291</v>
      </c>
      <c r="G8500" s="100"/>
      <c r="H8500" s="224">
        <v>0.02</v>
      </c>
      <c r="I8500" s="219"/>
      <c r="J8500" s="219"/>
      <c r="K8500" s="219"/>
      <c r="L8500" s="219"/>
      <c r="M8500" s="219"/>
      <c r="N8500" s="219"/>
      <c r="O8500" s="61">
        <f t="shared" si="750"/>
        <v>0.02</v>
      </c>
      <c r="P8500" s="221" t="s">
        <v>5605</v>
      </c>
      <c r="Q8500" s="205"/>
      <c r="R8500" s="193"/>
    </row>
    <row r="8501" spans="1:18">
      <c r="A8501" s="207" t="s">
        <v>5869</v>
      </c>
      <c r="B8501" s="220" t="s">
        <v>4914</v>
      </c>
      <c r="C8501" s="222" t="s">
        <v>3946</v>
      </c>
      <c r="D8501" s="223"/>
      <c r="E8501" s="67"/>
      <c r="F8501" s="220" t="s">
        <v>2289</v>
      </c>
      <c r="G8501" s="100"/>
      <c r="H8501" s="224">
        <v>0.29000000000000004</v>
      </c>
      <c r="I8501" s="219"/>
      <c r="J8501" s="219"/>
      <c r="K8501" s="219"/>
      <c r="L8501" s="219"/>
      <c r="M8501" s="219"/>
      <c r="N8501" s="219"/>
      <c r="O8501" s="61">
        <f t="shared" si="750"/>
        <v>0.29000000000000004</v>
      </c>
      <c r="P8501" s="221" t="s">
        <v>5605</v>
      </c>
      <c r="Q8501" s="205"/>
      <c r="R8501" s="193"/>
    </row>
    <row r="8502" spans="1:18">
      <c r="A8502" s="207" t="s">
        <v>5869</v>
      </c>
      <c r="B8502" s="220" t="s">
        <v>4887</v>
      </c>
      <c r="C8502" s="222" t="s">
        <v>3947</v>
      </c>
      <c r="D8502" s="223"/>
      <c r="E8502" s="67"/>
      <c r="F8502" s="220" t="s">
        <v>1532</v>
      </c>
      <c r="G8502" s="100"/>
      <c r="H8502" s="224">
        <v>2.2999999999999998</v>
      </c>
      <c r="I8502" s="219"/>
      <c r="J8502" s="219"/>
      <c r="K8502" s="219"/>
      <c r="L8502" s="219"/>
      <c r="M8502" s="219"/>
      <c r="N8502" s="219"/>
      <c r="O8502" s="61">
        <f t="shared" si="750"/>
        <v>2.2999999999999998</v>
      </c>
      <c r="P8502" s="221" t="s">
        <v>5605</v>
      </c>
      <c r="Q8502" s="205"/>
      <c r="R8502" s="193"/>
    </row>
    <row r="8503" spans="1:18">
      <c r="A8503" s="207" t="s">
        <v>5869</v>
      </c>
      <c r="B8503" s="220" t="s">
        <v>5207</v>
      </c>
      <c r="C8503" s="222" t="s">
        <v>3948</v>
      </c>
      <c r="D8503" s="223"/>
      <c r="E8503" s="67"/>
      <c r="F8503" s="220" t="s">
        <v>1532</v>
      </c>
      <c r="G8503" s="100"/>
      <c r="H8503" s="224">
        <v>1</v>
      </c>
      <c r="I8503" s="219"/>
      <c r="J8503" s="219"/>
      <c r="K8503" s="219"/>
      <c r="L8503" s="219"/>
      <c r="M8503" s="219"/>
      <c r="N8503" s="219"/>
      <c r="O8503" s="61">
        <f t="shared" si="750"/>
        <v>1</v>
      </c>
      <c r="P8503" s="221" t="s">
        <v>5605</v>
      </c>
      <c r="Q8503" s="205"/>
      <c r="R8503" s="193"/>
    </row>
    <row r="8504" spans="1:18">
      <c r="A8504" s="207" t="s">
        <v>5869</v>
      </c>
      <c r="B8504" s="220" t="s">
        <v>5208</v>
      </c>
      <c r="C8504" s="222" t="s">
        <v>3949</v>
      </c>
      <c r="D8504" s="223"/>
      <c r="E8504" s="67"/>
      <c r="F8504" s="220" t="s">
        <v>1532</v>
      </c>
      <c r="G8504" s="100"/>
      <c r="H8504" s="224">
        <v>1.3</v>
      </c>
      <c r="I8504" s="219"/>
      <c r="J8504" s="219"/>
      <c r="K8504" s="219"/>
      <c r="L8504" s="219"/>
      <c r="M8504" s="219"/>
      <c r="N8504" s="219"/>
      <c r="O8504" s="61">
        <f t="shared" si="750"/>
        <v>1.3</v>
      </c>
      <c r="P8504" s="221" t="s">
        <v>5605</v>
      </c>
      <c r="Q8504" s="205"/>
      <c r="R8504" s="193"/>
    </row>
    <row r="8505" spans="1:18">
      <c r="A8505" s="207" t="s">
        <v>5869</v>
      </c>
      <c r="B8505" s="220" t="s">
        <v>5209</v>
      </c>
      <c r="C8505" s="222" t="s">
        <v>3950</v>
      </c>
      <c r="D8505" s="223"/>
      <c r="E8505" s="67"/>
      <c r="F8505" s="220" t="s">
        <v>2289</v>
      </c>
      <c r="G8505" s="100"/>
      <c r="H8505" s="224">
        <v>0.39</v>
      </c>
      <c r="I8505" s="219"/>
      <c r="J8505" s="219"/>
      <c r="K8505" s="219"/>
      <c r="L8505" s="219"/>
      <c r="M8505" s="219"/>
      <c r="N8505" s="219"/>
      <c r="O8505" s="61">
        <f t="shared" si="750"/>
        <v>0.39</v>
      </c>
      <c r="P8505" s="221" t="s">
        <v>5605</v>
      </c>
      <c r="Q8505" s="205"/>
      <c r="R8505" s="193"/>
    </row>
    <row r="8506" spans="1:18">
      <c r="A8506" s="207" t="s">
        <v>5869</v>
      </c>
      <c r="B8506" s="220" t="s">
        <v>5210</v>
      </c>
      <c r="C8506" s="222" t="s">
        <v>3951</v>
      </c>
      <c r="D8506" s="223"/>
      <c r="E8506" s="67"/>
      <c r="F8506" s="220" t="s">
        <v>3516</v>
      </c>
      <c r="G8506" s="100"/>
      <c r="H8506" s="224">
        <v>1</v>
      </c>
      <c r="I8506" s="219"/>
      <c r="J8506" s="219"/>
      <c r="K8506" s="219"/>
      <c r="L8506" s="219"/>
      <c r="M8506" s="219"/>
      <c r="N8506" s="219"/>
      <c r="O8506" s="61">
        <f t="shared" si="750"/>
        <v>1</v>
      </c>
      <c r="P8506" s="221" t="s">
        <v>5605</v>
      </c>
      <c r="Q8506" s="205"/>
      <c r="R8506" s="193"/>
    </row>
    <row r="8507" spans="1:18">
      <c r="A8507" s="207" t="s">
        <v>5869</v>
      </c>
      <c r="B8507" s="220" t="s">
        <v>5561</v>
      </c>
      <c r="C8507" s="222" t="s">
        <v>3952</v>
      </c>
      <c r="D8507" s="223"/>
      <c r="E8507" s="67"/>
      <c r="F8507" s="220" t="s">
        <v>2297</v>
      </c>
      <c r="G8507" s="100"/>
      <c r="H8507" s="224">
        <v>135</v>
      </c>
      <c r="I8507" s="219"/>
      <c r="J8507" s="219"/>
      <c r="K8507" s="219"/>
      <c r="L8507" s="219"/>
      <c r="M8507" s="219"/>
      <c r="N8507" s="219"/>
      <c r="O8507" s="61">
        <f t="shared" si="750"/>
        <v>135</v>
      </c>
      <c r="P8507" s="221" t="s">
        <v>2287</v>
      </c>
      <c r="Q8507" s="205"/>
      <c r="R8507" s="193"/>
    </row>
    <row r="8508" spans="1:18">
      <c r="A8508" s="207" t="s">
        <v>5869</v>
      </c>
      <c r="B8508" s="220" t="s">
        <v>5561</v>
      </c>
      <c r="C8508" s="222" t="s">
        <v>3953</v>
      </c>
      <c r="D8508" s="223"/>
      <c r="E8508" s="67"/>
      <c r="F8508" s="220" t="s">
        <v>2297</v>
      </c>
      <c r="G8508" s="100"/>
      <c r="H8508" s="224">
        <v>97</v>
      </c>
      <c r="I8508" s="219"/>
      <c r="J8508" s="219"/>
      <c r="K8508" s="219"/>
      <c r="L8508" s="219"/>
      <c r="M8508" s="219"/>
      <c r="N8508" s="219"/>
      <c r="O8508" s="61">
        <f t="shared" si="750"/>
        <v>97</v>
      </c>
      <c r="P8508" s="221" t="s">
        <v>2287</v>
      </c>
      <c r="Q8508" s="205"/>
      <c r="R8508" s="193"/>
    </row>
    <row r="8509" spans="1:18">
      <c r="A8509" s="207" t="s">
        <v>5869</v>
      </c>
      <c r="B8509" s="220" t="s">
        <v>5211</v>
      </c>
      <c r="C8509" s="222" t="s">
        <v>3954</v>
      </c>
      <c r="D8509" s="223"/>
      <c r="E8509" s="67"/>
      <c r="F8509" s="220" t="s">
        <v>2289</v>
      </c>
      <c r="G8509" s="100"/>
      <c r="H8509" s="224">
        <v>2.2999999999999998</v>
      </c>
      <c r="I8509" s="219"/>
      <c r="J8509" s="219"/>
      <c r="K8509" s="219"/>
      <c r="L8509" s="219"/>
      <c r="M8509" s="219"/>
      <c r="N8509" s="219"/>
      <c r="O8509" s="61">
        <f t="shared" si="750"/>
        <v>2.2999999999999998</v>
      </c>
      <c r="P8509" s="221" t="s">
        <v>5605</v>
      </c>
      <c r="Q8509" s="205"/>
      <c r="R8509" s="193"/>
    </row>
    <row r="8510" spans="1:18">
      <c r="A8510" s="207" t="s">
        <v>5869</v>
      </c>
      <c r="B8510" s="220" t="s">
        <v>4958</v>
      </c>
      <c r="C8510" s="222" t="s">
        <v>3955</v>
      </c>
      <c r="D8510" s="223"/>
      <c r="E8510" s="67"/>
      <c r="F8510" s="220" t="s">
        <v>2297</v>
      </c>
      <c r="G8510" s="100"/>
      <c r="H8510" s="224">
        <v>26.46</v>
      </c>
      <c r="I8510" s="219"/>
      <c r="J8510" s="219"/>
      <c r="K8510" s="219"/>
      <c r="L8510" s="219"/>
      <c r="M8510" s="219"/>
      <c r="N8510" s="219"/>
      <c r="O8510" s="61">
        <f t="shared" si="750"/>
        <v>26.46</v>
      </c>
      <c r="P8510" s="221" t="s">
        <v>2287</v>
      </c>
      <c r="Q8510" s="205"/>
      <c r="R8510" s="193"/>
    </row>
    <row r="8511" spans="1:18">
      <c r="A8511" s="207" t="s">
        <v>5869</v>
      </c>
      <c r="B8511" s="220" t="s">
        <v>5212</v>
      </c>
      <c r="C8511" s="222" t="s">
        <v>3956</v>
      </c>
      <c r="D8511" s="223"/>
      <c r="E8511" s="67"/>
      <c r="F8511" s="220" t="s">
        <v>2291</v>
      </c>
      <c r="G8511" s="100"/>
      <c r="H8511" s="224">
        <v>7.0000000000000007E-2</v>
      </c>
      <c r="I8511" s="219"/>
      <c r="J8511" s="219"/>
      <c r="K8511" s="219"/>
      <c r="L8511" s="219"/>
      <c r="M8511" s="219"/>
      <c r="N8511" s="219"/>
      <c r="O8511" s="61">
        <f t="shared" si="750"/>
        <v>7.0000000000000007E-2</v>
      </c>
      <c r="P8511" s="221" t="s">
        <v>5605</v>
      </c>
      <c r="Q8511" s="205"/>
      <c r="R8511" s="193"/>
    </row>
    <row r="8512" spans="1:18">
      <c r="A8512" s="207" t="s">
        <v>5869</v>
      </c>
      <c r="B8512" s="220" t="s">
        <v>5213</v>
      </c>
      <c r="C8512" s="222" t="s">
        <v>3957</v>
      </c>
      <c r="D8512" s="223"/>
      <c r="E8512" s="67"/>
      <c r="F8512" s="220" t="s">
        <v>2297</v>
      </c>
      <c r="G8512" s="100"/>
      <c r="H8512" s="224">
        <v>39.200000000000003</v>
      </c>
      <c r="I8512" s="219"/>
      <c r="J8512" s="219"/>
      <c r="K8512" s="219"/>
      <c r="L8512" s="219"/>
      <c r="M8512" s="219"/>
      <c r="N8512" s="219"/>
      <c r="O8512" s="61">
        <f t="shared" si="750"/>
        <v>39.200000000000003</v>
      </c>
      <c r="P8512" s="221" t="s">
        <v>5605</v>
      </c>
      <c r="Q8512" s="205"/>
      <c r="R8512" s="193"/>
    </row>
    <row r="8513" spans="1:18">
      <c r="A8513" s="207" t="s">
        <v>5869</v>
      </c>
      <c r="B8513" s="220" t="s">
        <v>5214</v>
      </c>
      <c r="C8513" s="222" t="s">
        <v>3958</v>
      </c>
      <c r="D8513" s="223"/>
      <c r="E8513" s="67"/>
      <c r="F8513" s="220" t="s">
        <v>2297</v>
      </c>
      <c r="G8513" s="100"/>
      <c r="H8513" s="224">
        <v>6.4</v>
      </c>
      <c r="I8513" s="219"/>
      <c r="J8513" s="219"/>
      <c r="K8513" s="219"/>
      <c r="L8513" s="219"/>
      <c r="M8513" s="219"/>
      <c r="N8513" s="219"/>
      <c r="O8513" s="61">
        <f t="shared" si="750"/>
        <v>6.4</v>
      </c>
      <c r="P8513" s="221" t="s">
        <v>5605</v>
      </c>
      <c r="Q8513" s="205"/>
      <c r="R8513" s="193"/>
    </row>
    <row r="8514" spans="1:18">
      <c r="A8514" s="207" t="s">
        <v>5869</v>
      </c>
      <c r="B8514" s="220" t="s">
        <v>5215</v>
      </c>
      <c r="C8514" s="222" t="s">
        <v>3959</v>
      </c>
      <c r="D8514" s="223"/>
      <c r="E8514" s="67"/>
      <c r="F8514" s="220" t="s">
        <v>2297</v>
      </c>
      <c r="G8514" s="100"/>
      <c r="H8514" s="224">
        <v>8.5</v>
      </c>
      <c r="I8514" s="219"/>
      <c r="J8514" s="219"/>
      <c r="K8514" s="219"/>
      <c r="L8514" s="219"/>
      <c r="M8514" s="219"/>
      <c r="N8514" s="219"/>
      <c r="O8514" s="61">
        <f t="shared" si="750"/>
        <v>8.5</v>
      </c>
      <c r="P8514" s="221" t="s">
        <v>2287</v>
      </c>
      <c r="Q8514" s="205"/>
      <c r="R8514" s="193"/>
    </row>
    <row r="8515" spans="1:18">
      <c r="A8515" s="207" t="s">
        <v>5869</v>
      </c>
      <c r="B8515" s="220" t="s">
        <v>4958</v>
      </c>
      <c r="C8515" s="222" t="s">
        <v>3960</v>
      </c>
      <c r="D8515" s="223"/>
      <c r="E8515" s="67"/>
      <c r="F8515" s="220" t="s">
        <v>2297</v>
      </c>
      <c r="G8515" s="100"/>
      <c r="H8515" s="224">
        <v>3.5</v>
      </c>
      <c r="I8515" s="219"/>
      <c r="J8515" s="219"/>
      <c r="K8515" s="219"/>
      <c r="L8515" s="219"/>
      <c r="M8515" s="219"/>
      <c r="N8515" s="219"/>
      <c r="O8515" s="61">
        <f t="shared" si="750"/>
        <v>3.5</v>
      </c>
      <c r="P8515" s="221" t="s">
        <v>2287</v>
      </c>
      <c r="Q8515" s="205"/>
      <c r="R8515" s="193"/>
    </row>
    <row r="8516" spans="1:18">
      <c r="A8516" s="207" t="s">
        <v>5869</v>
      </c>
      <c r="B8516" s="220" t="s">
        <v>5216</v>
      </c>
      <c r="C8516" s="222" t="s">
        <v>3961</v>
      </c>
      <c r="D8516" s="223"/>
      <c r="E8516" s="67"/>
      <c r="F8516" s="220" t="s">
        <v>2297</v>
      </c>
      <c r="G8516" s="100"/>
      <c r="H8516" s="224">
        <v>12.18</v>
      </c>
      <c r="I8516" s="219"/>
      <c r="J8516" s="219"/>
      <c r="K8516" s="219"/>
      <c r="L8516" s="219"/>
      <c r="M8516" s="219"/>
      <c r="N8516" s="219"/>
      <c r="O8516" s="61">
        <f t="shared" si="750"/>
        <v>12.18</v>
      </c>
      <c r="P8516" s="221" t="s">
        <v>5605</v>
      </c>
      <c r="Q8516" s="205"/>
      <c r="R8516" s="193"/>
    </row>
    <row r="8517" spans="1:18">
      <c r="A8517" s="207" t="s">
        <v>5869</v>
      </c>
      <c r="B8517" s="220" t="s">
        <v>4983</v>
      </c>
      <c r="C8517" s="222" t="s">
        <v>3962</v>
      </c>
      <c r="D8517" s="223"/>
      <c r="E8517" s="67"/>
      <c r="F8517" s="220" t="s">
        <v>2297</v>
      </c>
      <c r="G8517" s="100"/>
      <c r="H8517" s="224">
        <v>0.84245421520780395</v>
      </c>
      <c r="I8517" s="219"/>
      <c r="J8517" s="219"/>
      <c r="K8517" s="219"/>
      <c r="L8517" s="219"/>
      <c r="M8517" s="219"/>
      <c r="N8517" s="219"/>
      <c r="O8517" s="61">
        <f t="shared" si="750"/>
        <v>0.84245421520780395</v>
      </c>
      <c r="P8517" s="221" t="s">
        <v>2287</v>
      </c>
      <c r="Q8517" s="205"/>
      <c r="R8517" s="193"/>
    </row>
    <row r="8518" spans="1:18">
      <c r="A8518" s="207" t="s">
        <v>5869</v>
      </c>
      <c r="B8518" s="220" t="s">
        <v>5217</v>
      </c>
      <c r="C8518" s="222" t="s">
        <v>3963</v>
      </c>
      <c r="D8518" s="223"/>
      <c r="E8518" s="67"/>
      <c r="F8518" s="220" t="s">
        <v>2297</v>
      </c>
      <c r="G8518" s="100"/>
      <c r="H8518" s="224">
        <v>18</v>
      </c>
      <c r="I8518" s="219"/>
      <c r="J8518" s="219"/>
      <c r="K8518" s="219"/>
      <c r="L8518" s="219"/>
      <c r="M8518" s="219"/>
      <c r="N8518" s="219"/>
      <c r="O8518" s="61">
        <f t="shared" si="750"/>
        <v>18</v>
      </c>
      <c r="P8518" s="221" t="s">
        <v>2287</v>
      </c>
      <c r="Q8518" s="205"/>
      <c r="R8518" s="193"/>
    </row>
    <row r="8519" spans="1:18">
      <c r="A8519" s="207" t="s">
        <v>5869</v>
      </c>
      <c r="B8519" s="220" t="s">
        <v>5218</v>
      </c>
      <c r="C8519" s="222" t="s">
        <v>3964</v>
      </c>
      <c r="D8519" s="223"/>
      <c r="E8519" s="67"/>
      <c r="F8519" s="220" t="s">
        <v>2297</v>
      </c>
      <c r="G8519" s="100"/>
      <c r="H8519" s="224">
        <v>22</v>
      </c>
      <c r="I8519" s="219"/>
      <c r="J8519" s="219"/>
      <c r="K8519" s="219"/>
      <c r="L8519" s="219"/>
      <c r="M8519" s="219"/>
      <c r="N8519" s="219"/>
      <c r="O8519" s="61">
        <f t="shared" si="750"/>
        <v>22</v>
      </c>
      <c r="P8519" s="221" t="s">
        <v>2287</v>
      </c>
      <c r="Q8519" s="205"/>
      <c r="R8519" s="193"/>
    </row>
    <row r="8520" spans="1:18">
      <c r="A8520" s="207" t="s">
        <v>5869</v>
      </c>
      <c r="B8520" s="220" t="s">
        <v>5219</v>
      </c>
      <c r="C8520" s="222" t="s">
        <v>3965</v>
      </c>
      <c r="D8520" s="223"/>
      <c r="E8520" s="67"/>
      <c r="F8520" s="220" t="s">
        <v>2297</v>
      </c>
      <c r="G8520" s="100"/>
      <c r="H8520" s="224">
        <v>22</v>
      </c>
      <c r="I8520" s="219"/>
      <c r="J8520" s="219"/>
      <c r="K8520" s="219"/>
      <c r="L8520" s="219"/>
      <c r="M8520" s="219"/>
      <c r="N8520" s="219"/>
      <c r="O8520" s="61">
        <f t="shared" si="750"/>
        <v>22</v>
      </c>
      <c r="P8520" s="221" t="s">
        <v>2287</v>
      </c>
      <c r="Q8520" s="205"/>
      <c r="R8520" s="193"/>
    </row>
    <row r="8521" spans="1:18">
      <c r="A8521" s="207" t="s">
        <v>5869</v>
      </c>
      <c r="B8521" s="220" t="s">
        <v>6067</v>
      </c>
      <c r="C8521" s="222" t="s">
        <v>1957</v>
      </c>
      <c r="D8521" s="223"/>
      <c r="E8521" s="67"/>
      <c r="F8521" s="220" t="s">
        <v>2297</v>
      </c>
      <c r="G8521" s="100"/>
      <c r="H8521" s="224">
        <v>22</v>
      </c>
      <c r="I8521" s="219"/>
      <c r="J8521" s="219"/>
      <c r="K8521" s="219"/>
      <c r="L8521" s="219"/>
      <c r="M8521" s="219"/>
      <c r="N8521" s="219"/>
      <c r="O8521" s="61">
        <f t="shared" si="750"/>
        <v>22</v>
      </c>
      <c r="P8521" s="221" t="s">
        <v>2287</v>
      </c>
      <c r="Q8521" s="205"/>
      <c r="R8521" s="193"/>
    </row>
    <row r="8522" spans="1:18">
      <c r="A8522" s="207" t="s">
        <v>5869</v>
      </c>
      <c r="B8522" s="220" t="s">
        <v>5220</v>
      </c>
      <c r="C8522" s="222" t="s">
        <v>1958</v>
      </c>
      <c r="D8522" s="223"/>
      <c r="E8522" s="67"/>
      <c r="F8522" s="220" t="s">
        <v>2297</v>
      </c>
      <c r="G8522" s="100"/>
      <c r="H8522" s="224">
        <v>22.5</v>
      </c>
      <c r="I8522" s="219"/>
      <c r="J8522" s="219"/>
      <c r="K8522" s="219"/>
      <c r="L8522" s="219"/>
      <c r="M8522" s="219"/>
      <c r="N8522" s="219"/>
      <c r="O8522" s="61">
        <f t="shared" si="750"/>
        <v>22.5</v>
      </c>
      <c r="P8522" s="221" t="s">
        <v>2287</v>
      </c>
      <c r="Q8522" s="205"/>
      <c r="R8522" s="193"/>
    </row>
    <row r="8523" spans="1:18">
      <c r="A8523" s="207" t="s">
        <v>5869</v>
      </c>
      <c r="B8523" s="220" t="s">
        <v>6068</v>
      </c>
      <c r="C8523" s="222" t="s">
        <v>1959</v>
      </c>
      <c r="D8523" s="223"/>
      <c r="E8523" s="67"/>
      <c r="F8523" s="220" t="s">
        <v>2297</v>
      </c>
      <c r="G8523" s="100"/>
      <c r="H8523" s="224">
        <v>22.5</v>
      </c>
      <c r="I8523" s="219"/>
      <c r="J8523" s="219"/>
      <c r="K8523" s="219"/>
      <c r="L8523" s="219"/>
      <c r="M8523" s="219"/>
      <c r="N8523" s="219"/>
      <c r="O8523" s="61">
        <f t="shared" si="750"/>
        <v>22.5</v>
      </c>
      <c r="P8523" s="221" t="s">
        <v>2287</v>
      </c>
      <c r="Q8523" s="205"/>
      <c r="R8523" s="193"/>
    </row>
    <row r="8524" spans="1:18">
      <c r="A8524" s="207" t="s">
        <v>5869</v>
      </c>
      <c r="B8524" s="220" t="s">
        <v>6069</v>
      </c>
      <c r="C8524" s="222" t="s">
        <v>1960</v>
      </c>
      <c r="D8524" s="223"/>
      <c r="E8524" s="67"/>
      <c r="F8524" s="220" t="s">
        <v>2297</v>
      </c>
      <c r="G8524" s="100"/>
      <c r="H8524" s="224">
        <v>36</v>
      </c>
      <c r="I8524" s="219"/>
      <c r="J8524" s="219"/>
      <c r="K8524" s="219"/>
      <c r="L8524" s="219"/>
      <c r="M8524" s="219"/>
      <c r="N8524" s="219"/>
      <c r="O8524" s="61">
        <f t="shared" si="750"/>
        <v>36</v>
      </c>
      <c r="P8524" s="221" t="s">
        <v>2287</v>
      </c>
      <c r="Q8524" s="205"/>
      <c r="R8524" s="193"/>
    </row>
    <row r="8525" spans="1:18">
      <c r="A8525" s="207" t="s">
        <v>5869</v>
      </c>
      <c r="B8525" s="220" t="s">
        <v>5221</v>
      </c>
      <c r="C8525" s="222" t="s">
        <v>1961</v>
      </c>
      <c r="D8525" s="223"/>
      <c r="E8525" s="67"/>
      <c r="F8525" s="220" t="s">
        <v>2297</v>
      </c>
      <c r="G8525" s="100"/>
      <c r="H8525" s="224">
        <v>25</v>
      </c>
      <c r="I8525" s="219"/>
      <c r="J8525" s="219"/>
      <c r="K8525" s="219"/>
      <c r="L8525" s="219"/>
      <c r="M8525" s="219"/>
      <c r="N8525" s="219"/>
      <c r="O8525" s="61">
        <f t="shared" si="750"/>
        <v>25</v>
      </c>
      <c r="P8525" s="221" t="s">
        <v>2287</v>
      </c>
      <c r="Q8525" s="205"/>
      <c r="R8525" s="193"/>
    </row>
    <row r="8526" spans="1:18">
      <c r="A8526" s="207" t="s">
        <v>5869</v>
      </c>
      <c r="B8526" s="220" t="s">
        <v>5222</v>
      </c>
      <c r="C8526" s="222" t="s">
        <v>1962</v>
      </c>
      <c r="D8526" s="223"/>
      <c r="E8526" s="67"/>
      <c r="F8526" s="220" t="s">
        <v>2297</v>
      </c>
      <c r="G8526" s="100"/>
      <c r="H8526" s="224">
        <v>22</v>
      </c>
      <c r="I8526" s="219"/>
      <c r="J8526" s="219"/>
      <c r="K8526" s="219"/>
      <c r="L8526" s="219"/>
      <c r="M8526" s="219"/>
      <c r="N8526" s="219"/>
      <c r="O8526" s="61">
        <f t="shared" si="750"/>
        <v>22</v>
      </c>
      <c r="P8526" s="221" t="s">
        <v>2287</v>
      </c>
      <c r="Q8526" s="205"/>
      <c r="R8526" s="193"/>
    </row>
    <row r="8527" spans="1:18">
      <c r="A8527" s="207" t="s">
        <v>5869</v>
      </c>
      <c r="B8527" s="220" t="s">
        <v>5223</v>
      </c>
      <c r="C8527" s="222" t="s">
        <v>1963</v>
      </c>
      <c r="D8527" s="223"/>
      <c r="E8527" s="67"/>
      <c r="F8527" s="220" t="s">
        <v>2297</v>
      </c>
      <c r="G8527" s="100"/>
      <c r="H8527" s="224">
        <v>25</v>
      </c>
      <c r="I8527" s="219"/>
      <c r="J8527" s="219"/>
      <c r="K8527" s="219"/>
      <c r="L8527" s="219"/>
      <c r="M8527" s="219"/>
      <c r="N8527" s="219"/>
      <c r="O8527" s="61">
        <f t="shared" si="750"/>
        <v>25</v>
      </c>
      <c r="P8527" s="221" t="s">
        <v>2287</v>
      </c>
      <c r="Q8527" s="205"/>
      <c r="R8527" s="193"/>
    </row>
    <row r="8528" spans="1:18">
      <c r="A8528" s="207" t="s">
        <v>5869</v>
      </c>
      <c r="B8528" s="220" t="s">
        <v>6070</v>
      </c>
      <c r="C8528" s="222" t="s">
        <v>1964</v>
      </c>
      <c r="D8528" s="223"/>
      <c r="E8528" s="67"/>
      <c r="F8528" s="220" t="s">
        <v>2297</v>
      </c>
      <c r="G8528" s="100"/>
      <c r="H8528" s="224">
        <v>22</v>
      </c>
      <c r="I8528" s="219"/>
      <c r="J8528" s="219"/>
      <c r="K8528" s="219"/>
      <c r="L8528" s="219"/>
      <c r="M8528" s="219"/>
      <c r="N8528" s="219"/>
      <c r="O8528" s="61">
        <f t="shared" si="750"/>
        <v>22</v>
      </c>
      <c r="P8528" s="221" t="s">
        <v>2287</v>
      </c>
      <c r="Q8528" s="205"/>
      <c r="R8528" s="193"/>
    </row>
    <row r="8529" spans="1:18">
      <c r="A8529" s="207" t="s">
        <v>5869</v>
      </c>
      <c r="B8529" s="220" t="s">
        <v>6071</v>
      </c>
      <c r="C8529" s="222" t="s">
        <v>1965</v>
      </c>
      <c r="D8529" s="223"/>
      <c r="E8529" s="67"/>
      <c r="F8529" s="220" t="s">
        <v>2297</v>
      </c>
      <c r="G8529" s="100"/>
      <c r="H8529" s="224">
        <v>21</v>
      </c>
      <c r="I8529" s="219"/>
      <c r="J8529" s="219"/>
      <c r="K8529" s="219"/>
      <c r="L8529" s="219"/>
      <c r="M8529" s="219"/>
      <c r="N8529" s="219"/>
      <c r="O8529" s="61">
        <f t="shared" si="750"/>
        <v>21</v>
      </c>
      <c r="P8529" s="221" t="s">
        <v>2287</v>
      </c>
      <c r="Q8529" s="205"/>
      <c r="R8529" s="193"/>
    </row>
    <row r="8530" spans="1:18">
      <c r="A8530" s="207" t="s">
        <v>5869</v>
      </c>
      <c r="B8530" s="220" t="s">
        <v>6072</v>
      </c>
      <c r="C8530" s="222" t="s">
        <v>1966</v>
      </c>
      <c r="D8530" s="223"/>
      <c r="E8530" s="67"/>
      <c r="F8530" s="220" t="s">
        <v>2297</v>
      </c>
      <c r="G8530" s="100"/>
      <c r="H8530" s="224">
        <v>21</v>
      </c>
      <c r="I8530" s="219"/>
      <c r="J8530" s="219"/>
      <c r="K8530" s="219"/>
      <c r="L8530" s="219"/>
      <c r="M8530" s="219"/>
      <c r="N8530" s="219"/>
      <c r="O8530" s="61">
        <f t="shared" si="750"/>
        <v>21</v>
      </c>
      <c r="P8530" s="221" t="s">
        <v>2287</v>
      </c>
      <c r="Q8530" s="205"/>
      <c r="R8530" s="193"/>
    </row>
    <row r="8531" spans="1:18">
      <c r="A8531" s="207" t="s">
        <v>5869</v>
      </c>
      <c r="B8531" s="220" t="s">
        <v>6073</v>
      </c>
      <c r="C8531" s="222" t="s">
        <v>1967</v>
      </c>
      <c r="D8531" s="223"/>
      <c r="E8531" s="67"/>
      <c r="F8531" s="220" t="s">
        <v>2297</v>
      </c>
      <c r="G8531" s="100"/>
      <c r="H8531" s="224">
        <v>21</v>
      </c>
      <c r="I8531" s="219"/>
      <c r="J8531" s="219"/>
      <c r="K8531" s="219"/>
      <c r="L8531" s="219"/>
      <c r="M8531" s="219"/>
      <c r="N8531" s="219"/>
      <c r="O8531" s="61">
        <f t="shared" si="750"/>
        <v>21</v>
      </c>
      <c r="P8531" s="221" t="s">
        <v>2287</v>
      </c>
      <c r="Q8531" s="205"/>
      <c r="R8531" s="193"/>
    </row>
    <row r="8532" spans="1:18">
      <c r="A8532" s="207" t="s">
        <v>5869</v>
      </c>
      <c r="B8532" s="220" t="s">
        <v>5561</v>
      </c>
      <c r="C8532" s="222" t="s">
        <v>1968</v>
      </c>
      <c r="D8532" s="223"/>
      <c r="E8532" s="67"/>
      <c r="F8532" s="220" t="s">
        <v>2297</v>
      </c>
      <c r="G8532" s="100"/>
      <c r="H8532" s="224">
        <v>2.5</v>
      </c>
      <c r="I8532" s="219"/>
      <c r="J8532" s="219"/>
      <c r="K8532" s="219"/>
      <c r="L8532" s="219"/>
      <c r="M8532" s="219"/>
      <c r="N8532" s="219"/>
      <c r="O8532" s="61">
        <f t="shared" si="750"/>
        <v>2.5</v>
      </c>
      <c r="P8532" s="221" t="s">
        <v>2287</v>
      </c>
      <c r="Q8532" s="205"/>
      <c r="R8532" s="193"/>
    </row>
    <row r="8533" spans="1:18">
      <c r="A8533" s="207" t="s">
        <v>5869</v>
      </c>
      <c r="B8533" s="220" t="s">
        <v>5561</v>
      </c>
      <c r="C8533" s="222" t="s">
        <v>1969</v>
      </c>
      <c r="D8533" s="223"/>
      <c r="E8533" s="67"/>
      <c r="F8533" s="220" t="s">
        <v>2297</v>
      </c>
      <c r="G8533" s="100"/>
      <c r="H8533" s="224">
        <v>770</v>
      </c>
      <c r="I8533" s="219"/>
      <c r="J8533" s="219"/>
      <c r="K8533" s="219"/>
      <c r="L8533" s="219"/>
      <c r="M8533" s="219"/>
      <c r="N8533" s="219"/>
      <c r="O8533" s="61">
        <f t="shared" si="750"/>
        <v>770</v>
      </c>
      <c r="P8533" s="221" t="s">
        <v>2287</v>
      </c>
      <c r="Q8533" s="205"/>
      <c r="R8533" s="193"/>
    </row>
    <row r="8534" spans="1:18">
      <c r="A8534" s="207" t="s">
        <v>5869</v>
      </c>
      <c r="B8534" s="220" t="s">
        <v>5561</v>
      </c>
      <c r="C8534" s="222" t="s">
        <v>1970</v>
      </c>
      <c r="D8534" s="223"/>
      <c r="E8534" s="67"/>
      <c r="F8534" s="220" t="s">
        <v>2297</v>
      </c>
      <c r="G8534" s="100"/>
      <c r="H8534" s="224">
        <v>770</v>
      </c>
      <c r="I8534" s="219"/>
      <c r="J8534" s="219"/>
      <c r="K8534" s="219"/>
      <c r="L8534" s="219"/>
      <c r="M8534" s="219"/>
      <c r="N8534" s="219"/>
      <c r="O8534" s="61">
        <f t="shared" si="750"/>
        <v>770</v>
      </c>
      <c r="P8534" s="221" t="s">
        <v>2287</v>
      </c>
      <c r="Q8534" s="205"/>
      <c r="R8534" s="193"/>
    </row>
    <row r="8535" spans="1:18">
      <c r="A8535" s="207" t="s">
        <v>5869</v>
      </c>
      <c r="B8535" s="220" t="s">
        <v>4958</v>
      </c>
      <c r="C8535" s="222" t="s">
        <v>1971</v>
      </c>
      <c r="D8535" s="223"/>
      <c r="E8535" s="67"/>
      <c r="F8535" s="220" t="s">
        <v>1579</v>
      </c>
      <c r="G8535" s="100"/>
      <c r="H8535" s="224">
        <v>0.02</v>
      </c>
      <c r="I8535" s="219"/>
      <c r="J8535" s="219"/>
      <c r="K8535" s="219"/>
      <c r="L8535" s="219"/>
      <c r="M8535" s="219"/>
      <c r="N8535" s="219"/>
      <c r="O8535" s="61">
        <f t="shared" si="750"/>
        <v>0.02</v>
      </c>
      <c r="P8535" s="221" t="s">
        <v>2287</v>
      </c>
      <c r="Q8535" s="205"/>
      <c r="R8535" s="193"/>
    </row>
    <row r="8536" spans="1:18">
      <c r="A8536" s="207" t="s">
        <v>5869</v>
      </c>
      <c r="B8536" s="220" t="s">
        <v>4958</v>
      </c>
      <c r="C8536" s="222" t="s">
        <v>1972</v>
      </c>
      <c r="D8536" s="223"/>
      <c r="E8536" s="67"/>
      <c r="F8536" s="220" t="s">
        <v>1973</v>
      </c>
      <c r="G8536" s="100"/>
      <c r="H8536" s="224">
        <v>2.0533722222222219</v>
      </c>
      <c r="I8536" s="219"/>
      <c r="J8536" s="219"/>
      <c r="K8536" s="219"/>
      <c r="L8536" s="219"/>
      <c r="M8536" s="219"/>
      <c r="N8536" s="219"/>
      <c r="O8536" s="61">
        <f t="shared" si="750"/>
        <v>2.0533722222222219</v>
      </c>
      <c r="P8536" s="221" t="s">
        <v>2287</v>
      </c>
      <c r="Q8536" s="205"/>
      <c r="R8536" s="193"/>
    </row>
    <row r="8537" spans="1:18">
      <c r="A8537" s="207" t="s">
        <v>5869</v>
      </c>
      <c r="B8537" s="220" t="s">
        <v>4958</v>
      </c>
      <c r="C8537" s="222" t="s">
        <v>1974</v>
      </c>
      <c r="D8537" s="223"/>
      <c r="E8537" s="67"/>
      <c r="F8537" s="220" t="s">
        <v>1973</v>
      </c>
      <c r="G8537" s="100"/>
      <c r="H8537" s="224">
        <v>7</v>
      </c>
      <c r="I8537" s="219"/>
      <c r="J8537" s="219"/>
      <c r="K8537" s="219"/>
      <c r="L8537" s="219"/>
      <c r="M8537" s="219"/>
      <c r="N8537" s="219"/>
      <c r="O8537" s="61">
        <f t="shared" si="750"/>
        <v>7</v>
      </c>
      <c r="P8537" s="221" t="s">
        <v>2287</v>
      </c>
      <c r="Q8537" s="205"/>
      <c r="R8537" s="193"/>
    </row>
    <row r="8538" spans="1:18">
      <c r="A8538" s="207" t="s">
        <v>5869</v>
      </c>
      <c r="B8538" s="220" t="s">
        <v>4958</v>
      </c>
      <c r="C8538" s="222" t="s">
        <v>2877</v>
      </c>
      <c r="D8538" s="223"/>
      <c r="E8538" s="67"/>
      <c r="F8538" s="220" t="s">
        <v>1973</v>
      </c>
      <c r="G8538" s="100"/>
      <c r="H8538" s="224">
        <v>1.5</v>
      </c>
      <c r="I8538" s="219"/>
      <c r="J8538" s="219"/>
      <c r="K8538" s="219"/>
      <c r="L8538" s="219"/>
      <c r="M8538" s="219"/>
      <c r="N8538" s="219"/>
      <c r="O8538" s="61">
        <f t="shared" ref="O8538:O8602" si="751">+H8538</f>
        <v>1.5</v>
      </c>
      <c r="P8538" s="221" t="s">
        <v>2287</v>
      </c>
      <c r="Q8538" s="205"/>
      <c r="R8538" s="193"/>
    </row>
    <row r="8539" spans="1:18">
      <c r="A8539" s="207" t="s">
        <v>5869</v>
      </c>
      <c r="B8539" s="220" t="s">
        <v>4958</v>
      </c>
      <c r="C8539" s="222" t="s">
        <v>2878</v>
      </c>
      <c r="D8539" s="223"/>
      <c r="E8539" s="67"/>
      <c r="F8539" s="220" t="s">
        <v>1532</v>
      </c>
      <c r="G8539" s="100"/>
      <c r="H8539" s="224">
        <v>2</v>
      </c>
      <c r="I8539" s="219"/>
      <c r="J8539" s="219"/>
      <c r="K8539" s="219"/>
      <c r="L8539" s="219"/>
      <c r="M8539" s="219"/>
      <c r="N8539" s="219"/>
      <c r="O8539" s="61">
        <f t="shared" si="751"/>
        <v>2</v>
      </c>
      <c r="P8539" s="221" t="s">
        <v>2287</v>
      </c>
      <c r="Q8539" s="205"/>
      <c r="R8539" s="193"/>
    </row>
    <row r="8540" spans="1:18">
      <c r="A8540" s="207" t="s">
        <v>5869</v>
      </c>
      <c r="B8540" s="220" t="s">
        <v>4958</v>
      </c>
      <c r="C8540" s="222" t="s">
        <v>2879</v>
      </c>
      <c r="D8540" s="223"/>
      <c r="E8540" s="67"/>
      <c r="F8540" s="220" t="s">
        <v>2297</v>
      </c>
      <c r="G8540" s="100"/>
      <c r="H8540" s="224">
        <v>2.5</v>
      </c>
      <c r="I8540" s="219"/>
      <c r="J8540" s="219"/>
      <c r="K8540" s="219"/>
      <c r="L8540" s="219"/>
      <c r="M8540" s="219"/>
      <c r="N8540" s="219"/>
      <c r="O8540" s="61">
        <f t="shared" si="751"/>
        <v>2.5</v>
      </c>
      <c r="P8540" s="221" t="s">
        <v>2287</v>
      </c>
      <c r="Q8540" s="205"/>
      <c r="R8540" s="193"/>
    </row>
    <row r="8541" spans="1:18">
      <c r="A8541" s="207" t="s">
        <v>5869</v>
      </c>
      <c r="B8541" s="220" t="s">
        <v>5561</v>
      </c>
      <c r="C8541" s="222" t="s">
        <v>2880</v>
      </c>
      <c r="D8541" s="223"/>
      <c r="E8541" s="67"/>
      <c r="F8541" s="220" t="s">
        <v>2297</v>
      </c>
      <c r="G8541" s="100"/>
      <c r="H8541" s="224">
        <v>17.98</v>
      </c>
      <c r="I8541" s="219"/>
      <c r="J8541" s="219"/>
      <c r="K8541" s="219"/>
      <c r="L8541" s="219"/>
      <c r="M8541" s="219"/>
      <c r="N8541" s="219"/>
      <c r="O8541" s="61">
        <f t="shared" si="751"/>
        <v>17.98</v>
      </c>
      <c r="P8541" s="221" t="s">
        <v>2287</v>
      </c>
      <c r="Q8541" s="205"/>
      <c r="R8541" s="193"/>
    </row>
    <row r="8542" spans="1:18">
      <c r="A8542" s="207" t="s">
        <v>5869</v>
      </c>
      <c r="B8542" s="220" t="s">
        <v>6074</v>
      </c>
      <c r="C8542" s="222" t="s">
        <v>2881</v>
      </c>
      <c r="D8542" s="223"/>
      <c r="E8542" s="67"/>
      <c r="F8542" s="220" t="s">
        <v>2297</v>
      </c>
      <c r="G8542" s="100"/>
      <c r="H8542" s="224">
        <v>0.38</v>
      </c>
      <c r="I8542" s="219"/>
      <c r="J8542" s="219"/>
      <c r="K8542" s="219"/>
      <c r="L8542" s="219"/>
      <c r="M8542" s="219"/>
      <c r="N8542" s="219"/>
      <c r="O8542" s="61">
        <f t="shared" si="751"/>
        <v>0.38</v>
      </c>
      <c r="P8542" s="221" t="s">
        <v>2287</v>
      </c>
      <c r="Q8542" s="205"/>
      <c r="R8542" s="193"/>
    </row>
    <row r="8543" spans="1:18">
      <c r="A8543" s="207" t="s">
        <v>5869</v>
      </c>
      <c r="B8543" s="220" t="s">
        <v>6075</v>
      </c>
      <c r="C8543" s="222" t="s">
        <v>2882</v>
      </c>
      <c r="D8543" s="223"/>
      <c r="E8543" s="67"/>
      <c r="F8543" s="220" t="s">
        <v>2297</v>
      </c>
      <c r="G8543" s="100"/>
      <c r="H8543" s="224">
        <v>0.49</v>
      </c>
      <c r="I8543" s="219"/>
      <c r="J8543" s="219"/>
      <c r="K8543" s="219"/>
      <c r="L8543" s="219"/>
      <c r="M8543" s="219"/>
      <c r="N8543" s="219"/>
      <c r="O8543" s="61">
        <f t="shared" si="751"/>
        <v>0.49</v>
      </c>
      <c r="P8543" s="221" t="s">
        <v>2287</v>
      </c>
      <c r="Q8543" s="205"/>
      <c r="R8543" s="193"/>
    </row>
    <row r="8544" spans="1:18">
      <c r="A8544" s="207" t="s">
        <v>5869</v>
      </c>
      <c r="B8544" s="220" t="s">
        <v>4958</v>
      </c>
      <c r="C8544" s="222" t="s">
        <v>2883</v>
      </c>
      <c r="D8544" s="223"/>
      <c r="E8544" s="67"/>
      <c r="F8544" s="220" t="s">
        <v>2297</v>
      </c>
      <c r="G8544" s="100"/>
      <c r="H8544" s="224">
        <v>52.2</v>
      </c>
      <c r="I8544" s="219"/>
      <c r="J8544" s="219"/>
      <c r="K8544" s="219"/>
      <c r="L8544" s="219"/>
      <c r="M8544" s="219"/>
      <c r="N8544" s="219"/>
      <c r="O8544" s="61">
        <f t="shared" si="751"/>
        <v>52.2</v>
      </c>
      <c r="P8544" s="221" t="s">
        <v>2287</v>
      </c>
      <c r="Q8544" s="205"/>
      <c r="R8544" s="193"/>
    </row>
    <row r="8545" spans="1:18">
      <c r="A8545" s="207" t="s">
        <v>5869</v>
      </c>
      <c r="B8545" s="220" t="s">
        <v>4958</v>
      </c>
      <c r="C8545" s="222" t="s">
        <v>2884</v>
      </c>
      <c r="D8545" s="223"/>
      <c r="E8545" s="67"/>
      <c r="F8545" s="220" t="s">
        <v>2297</v>
      </c>
      <c r="G8545" s="100"/>
      <c r="H8545" s="224">
        <v>1.06</v>
      </c>
      <c r="I8545" s="219"/>
      <c r="J8545" s="219"/>
      <c r="K8545" s="219"/>
      <c r="L8545" s="219"/>
      <c r="M8545" s="219"/>
      <c r="N8545" s="219"/>
      <c r="O8545" s="61">
        <f t="shared" si="751"/>
        <v>1.06</v>
      </c>
      <c r="P8545" s="221" t="s">
        <v>2287</v>
      </c>
      <c r="Q8545" s="205"/>
      <c r="R8545" s="193"/>
    </row>
    <row r="8546" spans="1:18">
      <c r="A8546" s="207" t="s">
        <v>5869</v>
      </c>
      <c r="B8546" s="220" t="s">
        <v>4958</v>
      </c>
      <c r="C8546" s="222" t="s">
        <v>2885</v>
      </c>
      <c r="D8546" s="223"/>
      <c r="E8546" s="67"/>
      <c r="F8546" s="220" t="s">
        <v>2297</v>
      </c>
      <c r="G8546" s="100"/>
      <c r="H8546" s="224">
        <v>3.39</v>
      </c>
      <c r="I8546" s="219"/>
      <c r="J8546" s="219"/>
      <c r="K8546" s="219"/>
      <c r="L8546" s="219"/>
      <c r="M8546" s="219"/>
      <c r="N8546" s="219"/>
      <c r="O8546" s="61">
        <f t="shared" si="751"/>
        <v>3.39</v>
      </c>
      <c r="P8546" s="221" t="s">
        <v>2287</v>
      </c>
      <c r="Q8546" s="205"/>
      <c r="R8546" s="193"/>
    </row>
    <row r="8547" spans="1:18">
      <c r="A8547" s="207" t="s">
        <v>5869</v>
      </c>
      <c r="B8547" s="220" t="s">
        <v>4958</v>
      </c>
      <c r="C8547" s="222" t="s">
        <v>2886</v>
      </c>
      <c r="D8547" s="223"/>
      <c r="E8547" s="67"/>
      <c r="F8547" s="220" t="s">
        <v>2297</v>
      </c>
      <c r="G8547" s="100"/>
      <c r="H8547" s="224">
        <v>18</v>
      </c>
      <c r="I8547" s="219"/>
      <c r="J8547" s="219"/>
      <c r="K8547" s="219"/>
      <c r="L8547" s="219"/>
      <c r="M8547" s="219"/>
      <c r="N8547" s="219"/>
      <c r="O8547" s="61">
        <f t="shared" si="751"/>
        <v>18</v>
      </c>
      <c r="P8547" s="221" t="s">
        <v>2287</v>
      </c>
      <c r="Q8547" s="205"/>
      <c r="R8547" s="193"/>
    </row>
    <row r="8548" spans="1:18">
      <c r="A8548" s="207" t="s">
        <v>5869</v>
      </c>
      <c r="B8548" s="220" t="s">
        <v>4958</v>
      </c>
      <c r="C8548" s="222" t="s">
        <v>2887</v>
      </c>
      <c r="D8548" s="223"/>
      <c r="E8548" s="67"/>
      <c r="F8548" s="220" t="s">
        <v>2297</v>
      </c>
      <c r="G8548" s="100"/>
      <c r="H8548" s="224">
        <v>3.33</v>
      </c>
      <c r="I8548" s="219"/>
      <c r="J8548" s="219"/>
      <c r="K8548" s="219"/>
      <c r="L8548" s="219"/>
      <c r="M8548" s="219"/>
      <c r="N8548" s="219"/>
      <c r="O8548" s="61">
        <f t="shared" si="751"/>
        <v>3.33</v>
      </c>
      <c r="P8548" s="221" t="s">
        <v>2287</v>
      </c>
      <c r="Q8548" s="205"/>
      <c r="R8548" s="193"/>
    </row>
    <row r="8549" spans="1:18">
      <c r="A8549" s="207" t="s">
        <v>5869</v>
      </c>
      <c r="B8549" s="220" t="s">
        <v>4958</v>
      </c>
      <c r="C8549" s="222" t="s">
        <v>2888</v>
      </c>
      <c r="D8549" s="223"/>
      <c r="E8549" s="67"/>
      <c r="F8549" s="220" t="s">
        <v>2297</v>
      </c>
      <c r="G8549" s="100"/>
      <c r="H8549" s="224">
        <v>4</v>
      </c>
      <c r="I8549" s="219"/>
      <c r="J8549" s="219"/>
      <c r="K8549" s="219"/>
      <c r="L8549" s="219"/>
      <c r="M8549" s="219"/>
      <c r="N8549" s="219"/>
      <c r="O8549" s="61">
        <f t="shared" si="751"/>
        <v>4</v>
      </c>
      <c r="P8549" s="221" t="s">
        <v>2287</v>
      </c>
      <c r="Q8549" s="205"/>
      <c r="R8549" s="193"/>
    </row>
    <row r="8550" spans="1:18">
      <c r="A8550" s="207" t="s">
        <v>5869</v>
      </c>
      <c r="B8550" s="220" t="s">
        <v>4958</v>
      </c>
      <c r="C8550" s="222" t="s">
        <v>2889</v>
      </c>
      <c r="D8550" s="223"/>
      <c r="E8550" s="67"/>
      <c r="F8550" s="220" t="s">
        <v>2297</v>
      </c>
      <c r="G8550" s="100"/>
      <c r="H8550" s="224">
        <v>0</v>
      </c>
      <c r="I8550" s="219"/>
      <c r="J8550" s="219"/>
      <c r="K8550" s="219"/>
      <c r="L8550" s="219"/>
      <c r="M8550" s="219"/>
      <c r="N8550" s="219"/>
      <c r="O8550" s="61">
        <f t="shared" si="751"/>
        <v>0</v>
      </c>
      <c r="P8550" s="221" t="s">
        <v>2287</v>
      </c>
      <c r="Q8550" s="205"/>
      <c r="R8550" s="193"/>
    </row>
    <row r="8551" spans="1:18">
      <c r="A8551" s="207" t="s">
        <v>5869</v>
      </c>
      <c r="B8551" s="220" t="s">
        <v>4958</v>
      </c>
      <c r="C8551" s="222" t="s">
        <v>2890</v>
      </c>
      <c r="D8551" s="223"/>
      <c r="E8551" s="67"/>
      <c r="F8551" s="220" t="s">
        <v>2297</v>
      </c>
      <c r="G8551" s="100"/>
      <c r="H8551" s="224">
        <v>2.2400000000000002</v>
      </c>
      <c r="I8551" s="219"/>
      <c r="J8551" s="219"/>
      <c r="K8551" s="219"/>
      <c r="L8551" s="219"/>
      <c r="M8551" s="219"/>
      <c r="N8551" s="219"/>
      <c r="O8551" s="61">
        <f t="shared" si="751"/>
        <v>2.2400000000000002</v>
      </c>
      <c r="P8551" s="221" t="s">
        <v>2287</v>
      </c>
      <c r="Q8551" s="205"/>
      <c r="R8551" s="193"/>
    </row>
    <row r="8552" spans="1:18">
      <c r="A8552" s="207" t="s">
        <v>5869</v>
      </c>
      <c r="B8552" s="220" t="s">
        <v>4958</v>
      </c>
      <c r="C8552" s="222" t="s">
        <v>2891</v>
      </c>
      <c r="D8552" s="223"/>
      <c r="E8552" s="67"/>
      <c r="F8552" s="220" t="s">
        <v>2297</v>
      </c>
      <c r="G8552" s="100"/>
      <c r="H8552" s="224">
        <v>18</v>
      </c>
      <c r="I8552" s="219"/>
      <c r="J8552" s="219"/>
      <c r="K8552" s="219"/>
      <c r="L8552" s="219"/>
      <c r="M8552" s="219"/>
      <c r="N8552" s="219"/>
      <c r="O8552" s="61">
        <f t="shared" si="751"/>
        <v>18</v>
      </c>
      <c r="P8552" s="221" t="s">
        <v>2287</v>
      </c>
      <c r="Q8552" s="205"/>
      <c r="R8552" s="193"/>
    </row>
    <row r="8553" spans="1:18">
      <c r="A8553" s="207" t="s">
        <v>5869</v>
      </c>
      <c r="B8553" s="220" t="s">
        <v>4958</v>
      </c>
      <c r="C8553" s="222" t="s">
        <v>2892</v>
      </c>
      <c r="D8553" s="223"/>
      <c r="E8553" s="67"/>
      <c r="F8553" s="220" t="s">
        <v>2297</v>
      </c>
      <c r="G8553" s="100"/>
      <c r="H8553" s="224">
        <v>1.06</v>
      </c>
      <c r="I8553" s="219"/>
      <c r="J8553" s="219"/>
      <c r="K8553" s="219"/>
      <c r="L8553" s="219"/>
      <c r="M8553" s="219"/>
      <c r="N8553" s="219"/>
      <c r="O8553" s="61">
        <f t="shared" si="751"/>
        <v>1.06</v>
      </c>
      <c r="P8553" s="221" t="s">
        <v>2287</v>
      </c>
      <c r="Q8553" s="205"/>
      <c r="R8553" s="193"/>
    </row>
    <row r="8554" spans="1:18">
      <c r="A8554" s="207" t="s">
        <v>5869</v>
      </c>
      <c r="B8554" s="220" t="s">
        <v>4958</v>
      </c>
      <c r="C8554" s="222" t="s">
        <v>2893</v>
      </c>
      <c r="D8554" s="223"/>
      <c r="E8554" s="67"/>
      <c r="F8554" s="220" t="s">
        <v>2297</v>
      </c>
      <c r="G8554" s="100"/>
      <c r="H8554" s="224">
        <v>2.29</v>
      </c>
      <c r="I8554" s="219"/>
      <c r="J8554" s="219"/>
      <c r="K8554" s="219"/>
      <c r="L8554" s="219"/>
      <c r="M8554" s="219"/>
      <c r="N8554" s="219"/>
      <c r="O8554" s="61">
        <f t="shared" si="751"/>
        <v>2.29</v>
      </c>
      <c r="P8554" s="221" t="s">
        <v>2287</v>
      </c>
      <c r="Q8554" s="205"/>
      <c r="R8554" s="193"/>
    </row>
    <row r="8555" spans="1:18">
      <c r="A8555" s="207" t="s">
        <v>5869</v>
      </c>
      <c r="B8555" s="220" t="s">
        <v>4958</v>
      </c>
      <c r="C8555" s="222" t="s">
        <v>2894</v>
      </c>
      <c r="D8555" s="223"/>
      <c r="E8555" s="67"/>
      <c r="F8555" s="220" t="s">
        <v>2297</v>
      </c>
      <c r="G8555" s="100"/>
      <c r="H8555" s="224">
        <v>3.33</v>
      </c>
      <c r="I8555" s="219"/>
      <c r="J8555" s="219"/>
      <c r="K8555" s="219"/>
      <c r="L8555" s="219"/>
      <c r="M8555" s="219"/>
      <c r="N8555" s="219"/>
      <c r="O8555" s="61">
        <f t="shared" si="751"/>
        <v>3.33</v>
      </c>
      <c r="P8555" s="221" t="s">
        <v>2287</v>
      </c>
      <c r="Q8555" s="205"/>
      <c r="R8555" s="193"/>
    </row>
    <row r="8556" spans="1:18">
      <c r="A8556" s="207" t="s">
        <v>5869</v>
      </c>
      <c r="B8556" s="220" t="s">
        <v>4958</v>
      </c>
      <c r="C8556" s="222" t="s">
        <v>2895</v>
      </c>
      <c r="D8556" s="223"/>
      <c r="E8556" s="67"/>
      <c r="F8556" s="220" t="s">
        <v>2297</v>
      </c>
      <c r="G8556" s="100"/>
      <c r="H8556" s="224">
        <v>18</v>
      </c>
      <c r="I8556" s="219"/>
      <c r="J8556" s="219"/>
      <c r="K8556" s="219"/>
      <c r="L8556" s="219"/>
      <c r="M8556" s="219"/>
      <c r="N8556" s="219"/>
      <c r="O8556" s="61">
        <f t="shared" si="751"/>
        <v>18</v>
      </c>
      <c r="P8556" s="221" t="s">
        <v>2287</v>
      </c>
      <c r="Q8556" s="205"/>
      <c r="R8556" s="193"/>
    </row>
    <row r="8557" spans="1:18">
      <c r="A8557" s="207" t="s">
        <v>5869</v>
      </c>
      <c r="B8557" s="220" t="s">
        <v>5561</v>
      </c>
      <c r="C8557" s="222" t="s">
        <v>2896</v>
      </c>
      <c r="D8557" s="223"/>
      <c r="E8557" s="67"/>
      <c r="F8557" s="220" t="s">
        <v>2297</v>
      </c>
      <c r="G8557" s="100"/>
      <c r="H8557" s="224">
        <v>0.48</v>
      </c>
      <c r="I8557" s="219"/>
      <c r="J8557" s="219"/>
      <c r="K8557" s="219"/>
      <c r="L8557" s="219"/>
      <c r="M8557" s="219"/>
      <c r="N8557" s="219"/>
      <c r="O8557" s="61">
        <f t="shared" si="751"/>
        <v>0.48</v>
      </c>
      <c r="P8557" s="221" t="s">
        <v>2287</v>
      </c>
      <c r="Q8557" s="205"/>
      <c r="R8557" s="193"/>
    </row>
    <row r="8558" spans="1:18">
      <c r="A8558" s="207" t="s">
        <v>5869</v>
      </c>
      <c r="B8558" s="220" t="s">
        <v>5561</v>
      </c>
      <c r="C8558" s="222" t="s">
        <v>2897</v>
      </c>
      <c r="D8558" s="223"/>
      <c r="E8558" s="67"/>
      <c r="F8558" s="220" t="s">
        <v>2297</v>
      </c>
      <c r="G8558" s="100"/>
      <c r="H8558" s="224">
        <v>0</v>
      </c>
      <c r="I8558" s="219"/>
      <c r="J8558" s="219"/>
      <c r="K8558" s="219"/>
      <c r="L8558" s="219"/>
      <c r="M8558" s="219"/>
      <c r="N8558" s="219"/>
      <c r="O8558" s="61">
        <f t="shared" si="751"/>
        <v>0</v>
      </c>
      <c r="P8558" s="221" t="s">
        <v>2287</v>
      </c>
      <c r="Q8558" s="205"/>
      <c r="R8558" s="193"/>
    </row>
    <row r="8559" spans="1:18">
      <c r="A8559" s="207" t="s">
        <v>5869</v>
      </c>
      <c r="B8559" s="220" t="s">
        <v>5561</v>
      </c>
      <c r="C8559" s="222" t="s">
        <v>2898</v>
      </c>
      <c r="D8559" s="223"/>
      <c r="E8559" s="67"/>
      <c r="F8559" s="220" t="s">
        <v>2297</v>
      </c>
      <c r="G8559" s="100"/>
      <c r="H8559" s="224">
        <v>5.5</v>
      </c>
      <c r="I8559" s="219"/>
      <c r="J8559" s="219"/>
      <c r="K8559" s="219"/>
      <c r="L8559" s="219"/>
      <c r="M8559" s="219"/>
      <c r="N8559" s="219"/>
      <c r="O8559" s="61">
        <f t="shared" si="751"/>
        <v>5.5</v>
      </c>
      <c r="P8559" s="221" t="s">
        <v>2287</v>
      </c>
      <c r="Q8559" s="205"/>
      <c r="R8559" s="193"/>
    </row>
    <row r="8560" spans="1:18">
      <c r="A8560" s="207" t="s">
        <v>5869</v>
      </c>
      <c r="B8560" s="220" t="s">
        <v>5561</v>
      </c>
      <c r="C8560" s="222" t="s">
        <v>2899</v>
      </c>
      <c r="D8560" s="223"/>
      <c r="E8560" s="67"/>
      <c r="F8560" s="220" t="s">
        <v>2297</v>
      </c>
      <c r="G8560" s="100"/>
      <c r="H8560" s="224">
        <v>5.5</v>
      </c>
      <c r="I8560" s="219"/>
      <c r="J8560" s="219"/>
      <c r="K8560" s="219"/>
      <c r="L8560" s="219"/>
      <c r="M8560" s="219"/>
      <c r="N8560" s="219"/>
      <c r="O8560" s="61">
        <f t="shared" si="751"/>
        <v>5.5</v>
      </c>
      <c r="P8560" s="221" t="s">
        <v>2287</v>
      </c>
      <c r="Q8560" s="205"/>
      <c r="R8560" s="193"/>
    </row>
    <row r="8561" spans="1:18">
      <c r="A8561" s="207" t="s">
        <v>5869</v>
      </c>
      <c r="B8561" s="220" t="s">
        <v>4958</v>
      </c>
      <c r="C8561" s="222" t="s">
        <v>2900</v>
      </c>
      <c r="D8561" s="223"/>
      <c r="E8561" s="67"/>
      <c r="F8561" s="220" t="s">
        <v>2297</v>
      </c>
      <c r="G8561" s="100"/>
      <c r="H8561" s="224">
        <v>6.9000000000000006E-2</v>
      </c>
      <c r="I8561" s="219"/>
      <c r="J8561" s="219"/>
      <c r="K8561" s="219"/>
      <c r="L8561" s="219"/>
      <c r="M8561" s="219"/>
      <c r="N8561" s="219"/>
      <c r="O8561" s="61">
        <f t="shared" si="751"/>
        <v>6.9000000000000006E-2</v>
      </c>
      <c r="P8561" s="221" t="s">
        <v>2287</v>
      </c>
      <c r="Q8561" s="205"/>
      <c r="R8561" s="193"/>
    </row>
    <row r="8562" spans="1:18">
      <c r="A8562" s="207" t="s">
        <v>5869</v>
      </c>
      <c r="B8562" s="220" t="s">
        <v>4958</v>
      </c>
      <c r="C8562" s="222" t="s">
        <v>2901</v>
      </c>
      <c r="D8562" s="223"/>
      <c r="E8562" s="67"/>
      <c r="F8562" s="220" t="s">
        <v>2297</v>
      </c>
      <c r="G8562" s="100"/>
      <c r="H8562" s="224">
        <v>6.9000000000000006E-2</v>
      </c>
      <c r="I8562" s="219"/>
      <c r="J8562" s="219"/>
      <c r="K8562" s="219"/>
      <c r="L8562" s="219"/>
      <c r="M8562" s="219"/>
      <c r="N8562" s="219"/>
      <c r="O8562" s="61">
        <f t="shared" si="751"/>
        <v>6.9000000000000006E-2</v>
      </c>
      <c r="P8562" s="221" t="s">
        <v>2287</v>
      </c>
      <c r="Q8562" s="205"/>
      <c r="R8562" s="193"/>
    </row>
    <row r="8563" spans="1:18">
      <c r="A8563" s="207" t="s">
        <v>5869</v>
      </c>
      <c r="B8563" s="220" t="s">
        <v>5224</v>
      </c>
      <c r="C8563" s="222" t="s">
        <v>2902</v>
      </c>
      <c r="D8563" s="223"/>
      <c r="E8563" s="67"/>
      <c r="F8563" s="220" t="s">
        <v>1532</v>
      </c>
      <c r="G8563" s="100"/>
      <c r="H8563" s="224">
        <v>20.25</v>
      </c>
      <c r="I8563" s="219"/>
      <c r="J8563" s="219"/>
      <c r="K8563" s="219"/>
      <c r="L8563" s="219"/>
      <c r="M8563" s="219"/>
      <c r="N8563" s="219"/>
      <c r="O8563" s="61">
        <f t="shared" si="751"/>
        <v>20.25</v>
      </c>
      <c r="P8563" s="221" t="s">
        <v>5605</v>
      </c>
      <c r="Q8563" s="205"/>
      <c r="R8563" s="193"/>
    </row>
    <row r="8564" spans="1:18">
      <c r="A8564" s="207" t="s">
        <v>5869</v>
      </c>
      <c r="B8564" s="220" t="s">
        <v>4958</v>
      </c>
      <c r="C8564" s="222" t="s">
        <v>2903</v>
      </c>
      <c r="D8564" s="223"/>
      <c r="E8564" s="67"/>
      <c r="F8564" s="220" t="s">
        <v>537</v>
      </c>
      <c r="G8564" s="100"/>
      <c r="H8564" s="224">
        <v>0.05</v>
      </c>
      <c r="I8564" s="219"/>
      <c r="J8564" s="219"/>
      <c r="K8564" s="219"/>
      <c r="L8564" s="219"/>
      <c r="M8564" s="219"/>
      <c r="N8564" s="219"/>
      <c r="O8564" s="61">
        <f t="shared" si="751"/>
        <v>0.05</v>
      </c>
      <c r="P8564" s="221" t="s">
        <v>2287</v>
      </c>
      <c r="Q8564" s="205"/>
      <c r="R8564" s="193"/>
    </row>
    <row r="8565" spans="1:18">
      <c r="A8565" s="207" t="s">
        <v>5869</v>
      </c>
      <c r="B8565" s="220" t="s">
        <v>4958</v>
      </c>
      <c r="C8565" s="222" t="s">
        <v>2904</v>
      </c>
      <c r="D8565" s="223"/>
      <c r="E8565" s="67"/>
      <c r="F8565" s="220" t="s">
        <v>537</v>
      </c>
      <c r="G8565" s="100"/>
      <c r="H8565" s="224">
        <v>1.7999999999999999E-2</v>
      </c>
      <c r="I8565" s="219"/>
      <c r="J8565" s="219"/>
      <c r="K8565" s="219"/>
      <c r="L8565" s="219"/>
      <c r="M8565" s="219"/>
      <c r="N8565" s="219"/>
      <c r="O8565" s="61">
        <f t="shared" si="751"/>
        <v>1.7999999999999999E-2</v>
      </c>
      <c r="P8565" s="221" t="s">
        <v>2287</v>
      </c>
      <c r="Q8565" s="205"/>
      <c r="R8565" s="193"/>
    </row>
    <row r="8566" spans="1:18">
      <c r="A8566" s="207" t="s">
        <v>5869</v>
      </c>
      <c r="B8566" s="220" t="s">
        <v>4958</v>
      </c>
      <c r="C8566" s="222" t="s">
        <v>2905</v>
      </c>
      <c r="D8566" s="223"/>
      <c r="E8566" s="67"/>
      <c r="F8566" s="220" t="s">
        <v>2906</v>
      </c>
      <c r="G8566" s="100"/>
      <c r="H8566" s="224">
        <v>4</v>
      </c>
      <c r="I8566" s="219"/>
      <c r="J8566" s="219"/>
      <c r="K8566" s="219"/>
      <c r="L8566" s="219"/>
      <c r="M8566" s="219"/>
      <c r="N8566" s="219"/>
      <c r="O8566" s="61">
        <f t="shared" si="751"/>
        <v>4</v>
      </c>
      <c r="P8566" s="221" t="s">
        <v>2287</v>
      </c>
      <c r="Q8566" s="205"/>
      <c r="R8566" s="193"/>
    </row>
    <row r="8567" spans="1:18">
      <c r="A8567" s="207" t="s">
        <v>5869</v>
      </c>
      <c r="B8567" s="220" t="s">
        <v>4958</v>
      </c>
      <c r="C8567" s="222" t="s">
        <v>2907</v>
      </c>
      <c r="D8567" s="223"/>
      <c r="E8567" s="67"/>
      <c r="F8567" s="220" t="s">
        <v>537</v>
      </c>
      <c r="G8567" s="100"/>
      <c r="H8567" s="224">
        <v>0.03</v>
      </c>
      <c r="I8567" s="219"/>
      <c r="J8567" s="219"/>
      <c r="K8567" s="219"/>
      <c r="L8567" s="219"/>
      <c r="M8567" s="219"/>
      <c r="N8567" s="219"/>
      <c r="O8567" s="61">
        <f t="shared" si="751"/>
        <v>0.03</v>
      </c>
      <c r="P8567" s="221" t="s">
        <v>2287</v>
      </c>
      <c r="Q8567" s="205"/>
      <c r="R8567" s="193"/>
    </row>
    <row r="8568" spans="1:18">
      <c r="A8568" s="207" t="s">
        <v>5869</v>
      </c>
      <c r="B8568" s="220" t="s">
        <v>4958</v>
      </c>
      <c r="C8568" s="222" t="s">
        <v>2908</v>
      </c>
      <c r="D8568" s="223"/>
      <c r="E8568" s="67"/>
      <c r="F8568" s="220" t="s">
        <v>537</v>
      </c>
      <c r="G8568" s="100"/>
      <c r="H8568" s="224">
        <v>3.3000000000000002E-2</v>
      </c>
      <c r="I8568" s="219"/>
      <c r="J8568" s="219"/>
      <c r="K8568" s="219"/>
      <c r="L8568" s="219"/>
      <c r="M8568" s="219"/>
      <c r="N8568" s="219"/>
      <c r="O8568" s="61">
        <f t="shared" si="751"/>
        <v>3.3000000000000002E-2</v>
      </c>
      <c r="P8568" s="221" t="s">
        <v>2287</v>
      </c>
      <c r="Q8568" s="205"/>
      <c r="R8568" s="193"/>
    </row>
    <row r="8569" spans="1:18">
      <c r="A8569" s="207" t="s">
        <v>5869</v>
      </c>
      <c r="B8569" s="220" t="s">
        <v>1940</v>
      </c>
      <c r="C8569" s="222" t="s">
        <v>2909</v>
      </c>
      <c r="D8569" s="223"/>
      <c r="E8569" s="67"/>
      <c r="F8569" s="220" t="s">
        <v>2289</v>
      </c>
      <c r="G8569" s="100"/>
      <c r="H8569" s="224">
        <v>0.24</v>
      </c>
      <c r="I8569" s="219"/>
      <c r="J8569" s="219"/>
      <c r="K8569" s="219"/>
      <c r="L8569" s="219"/>
      <c r="M8569" s="219"/>
      <c r="N8569" s="219"/>
      <c r="O8569" s="61">
        <f t="shared" si="751"/>
        <v>0.24</v>
      </c>
      <c r="P8569" s="221" t="s">
        <v>5605</v>
      </c>
      <c r="Q8569" s="205"/>
      <c r="R8569" s="193"/>
    </row>
    <row r="8570" spans="1:18">
      <c r="A8570" s="207" t="s">
        <v>5869</v>
      </c>
      <c r="B8570" s="220" t="s">
        <v>5225</v>
      </c>
      <c r="C8570" s="222" t="s">
        <v>2910</v>
      </c>
      <c r="D8570" s="223"/>
      <c r="E8570" s="67"/>
      <c r="F8570" s="220" t="s">
        <v>1532</v>
      </c>
      <c r="G8570" s="100"/>
      <c r="H8570" s="224">
        <v>1.2549999999999999</v>
      </c>
      <c r="I8570" s="219"/>
      <c r="J8570" s="219"/>
      <c r="K8570" s="219"/>
      <c r="L8570" s="219"/>
      <c r="M8570" s="219"/>
      <c r="N8570" s="219"/>
      <c r="O8570" s="61">
        <f t="shared" si="751"/>
        <v>1.2549999999999999</v>
      </c>
      <c r="P8570" s="221" t="s">
        <v>5605</v>
      </c>
      <c r="Q8570" s="205"/>
      <c r="R8570" s="193"/>
    </row>
    <row r="8571" spans="1:18">
      <c r="A8571" s="207" t="s">
        <v>5869</v>
      </c>
      <c r="B8571" s="220" t="s">
        <v>5226</v>
      </c>
      <c r="C8571" s="222" t="s">
        <v>2911</v>
      </c>
      <c r="D8571" s="223"/>
      <c r="E8571" s="67"/>
      <c r="F8571" s="220" t="s">
        <v>1532</v>
      </c>
      <c r="G8571" s="100"/>
      <c r="H8571" s="224">
        <v>3.6</v>
      </c>
      <c r="I8571" s="219"/>
      <c r="J8571" s="219"/>
      <c r="K8571" s="219"/>
      <c r="L8571" s="219"/>
      <c r="M8571" s="219"/>
      <c r="N8571" s="219"/>
      <c r="O8571" s="61">
        <f t="shared" si="751"/>
        <v>3.6</v>
      </c>
      <c r="P8571" s="221" t="s">
        <v>5605</v>
      </c>
      <c r="Q8571" s="205"/>
      <c r="R8571" s="193"/>
    </row>
    <row r="8572" spans="1:18">
      <c r="A8572" s="207" t="s">
        <v>5869</v>
      </c>
      <c r="B8572" s="220" t="s">
        <v>5227</v>
      </c>
      <c r="C8572" s="222" t="s">
        <v>2912</v>
      </c>
      <c r="D8572" s="223"/>
      <c r="E8572" s="67"/>
      <c r="F8572" s="220" t="s">
        <v>2289</v>
      </c>
      <c r="G8572" s="100"/>
      <c r="H8572" s="224">
        <v>0.6</v>
      </c>
      <c r="I8572" s="219"/>
      <c r="J8572" s="219"/>
      <c r="K8572" s="219"/>
      <c r="L8572" s="219"/>
      <c r="M8572" s="219"/>
      <c r="N8572" s="219"/>
      <c r="O8572" s="61">
        <f t="shared" si="751"/>
        <v>0.6</v>
      </c>
      <c r="P8572" s="221" t="s">
        <v>5605</v>
      </c>
      <c r="Q8572" s="205"/>
      <c r="R8572" s="193"/>
    </row>
    <row r="8573" spans="1:18">
      <c r="A8573" s="207" t="s">
        <v>5869</v>
      </c>
      <c r="B8573" s="220" t="s">
        <v>4915</v>
      </c>
      <c r="C8573" s="222" t="s">
        <v>2913</v>
      </c>
      <c r="D8573" s="223"/>
      <c r="E8573" s="67"/>
      <c r="F8573" s="220" t="s">
        <v>1532</v>
      </c>
      <c r="G8573" s="100"/>
      <c r="H8573" s="224">
        <v>3.6</v>
      </c>
      <c r="I8573" s="219"/>
      <c r="J8573" s="219"/>
      <c r="K8573" s="219"/>
      <c r="L8573" s="219"/>
      <c r="M8573" s="219"/>
      <c r="N8573" s="219"/>
      <c r="O8573" s="61">
        <f t="shared" si="751"/>
        <v>3.6</v>
      </c>
      <c r="P8573" s="221" t="s">
        <v>5605</v>
      </c>
      <c r="Q8573" s="205"/>
      <c r="R8573" s="193"/>
    </row>
    <row r="8574" spans="1:18">
      <c r="A8574" s="207" t="s">
        <v>5869</v>
      </c>
      <c r="B8574" s="220" t="s">
        <v>5228</v>
      </c>
      <c r="C8574" s="222" t="s">
        <v>2914</v>
      </c>
      <c r="D8574" s="223"/>
      <c r="E8574" s="67"/>
      <c r="F8574" s="220" t="s">
        <v>1532</v>
      </c>
      <c r="G8574" s="100"/>
      <c r="H8574" s="224">
        <v>3.5</v>
      </c>
      <c r="I8574" s="219"/>
      <c r="J8574" s="219"/>
      <c r="K8574" s="219"/>
      <c r="L8574" s="219"/>
      <c r="M8574" s="219"/>
      <c r="N8574" s="219"/>
      <c r="O8574" s="61">
        <f t="shared" si="751"/>
        <v>3.5</v>
      </c>
      <c r="P8574" s="221" t="s">
        <v>5605</v>
      </c>
      <c r="Q8574" s="205"/>
      <c r="R8574" s="193"/>
    </row>
    <row r="8575" spans="1:18">
      <c r="A8575" s="207" t="s">
        <v>5869</v>
      </c>
      <c r="B8575" s="226" t="s">
        <v>5840</v>
      </c>
      <c r="C8575" s="222" t="s">
        <v>3267</v>
      </c>
      <c r="D8575" s="223"/>
      <c r="E8575" s="67"/>
      <c r="F8575" s="220" t="s">
        <v>2297</v>
      </c>
      <c r="G8575" s="100"/>
      <c r="H8575" s="224">
        <v>65</v>
      </c>
      <c r="I8575" s="219"/>
      <c r="J8575" s="219"/>
      <c r="K8575" s="219"/>
      <c r="L8575" s="219"/>
      <c r="M8575" s="219"/>
      <c r="N8575" s="219"/>
      <c r="O8575" s="61">
        <f>+H8575</f>
        <v>65</v>
      </c>
      <c r="P8575" s="221" t="s">
        <v>5605</v>
      </c>
      <c r="Q8575" s="205"/>
      <c r="R8575" s="193"/>
    </row>
    <row r="8576" spans="1:18">
      <c r="A8576" s="207" t="s">
        <v>5869</v>
      </c>
      <c r="B8576" s="220" t="s">
        <v>5229</v>
      </c>
      <c r="C8576" s="222" t="s">
        <v>2915</v>
      </c>
      <c r="D8576" s="223"/>
      <c r="E8576" s="67"/>
      <c r="F8576" s="220" t="s">
        <v>2289</v>
      </c>
      <c r="G8576" s="100"/>
      <c r="H8576" s="224">
        <v>0.6</v>
      </c>
      <c r="I8576" s="219"/>
      <c r="J8576" s="219"/>
      <c r="K8576" s="219"/>
      <c r="L8576" s="219"/>
      <c r="M8576" s="219"/>
      <c r="N8576" s="219"/>
      <c r="O8576" s="61">
        <f t="shared" si="751"/>
        <v>0.6</v>
      </c>
      <c r="P8576" s="221" t="s">
        <v>5605</v>
      </c>
      <c r="Q8576" s="205"/>
      <c r="R8576" s="193"/>
    </row>
    <row r="8577" spans="1:18">
      <c r="A8577" s="207" t="s">
        <v>5869</v>
      </c>
      <c r="B8577" s="220" t="s">
        <v>5230</v>
      </c>
      <c r="C8577" s="222" t="s">
        <v>2916</v>
      </c>
      <c r="D8577" s="223"/>
      <c r="E8577" s="67"/>
      <c r="F8577" s="220" t="s">
        <v>2289</v>
      </c>
      <c r="G8577" s="100"/>
      <c r="H8577" s="224">
        <v>0.25</v>
      </c>
      <c r="I8577" s="219"/>
      <c r="J8577" s="219"/>
      <c r="K8577" s="219"/>
      <c r="L8577" s="219"/>
      <c r="M8577" s="219"/>
      <c r="N8577" s="219"/>
      <c r="O8577" s="61">
        <f t="shared" si="751"/>
        <v>0.25</v>
      </c>
      <c r="P8577" s="221" t="s">
        <v>5605</v>
      </c>
      <c r="Q8577" s="205"/>
      <c r="R8577" s="193"/>
    </row>
    <row r="8578" spans="1:18">
      <c r="A8578" s="207" t="s">
        <v>5869</v>
      </c>
      <c r="B8578" s="220" t="s">
        <v>5231</v>
      </c>
      <c r="C8578" s="222" t="s">
        <v>2917</v>
      </c>
      <c r="D8578" s="223"/>
      <c r="E8578" s="67"/>
      <c r="F8578" s="220" t="s">
        <v>2291</v>
      </c>
      <c r="G8578" s="100"/>
      <c r="H8578" s="224">
        <v>0.17</v>
      </c>
      <c r="I8578" s="219"/>
      <c r="J8578" s="219"/>
      <c r="K8578" s="219"/>
      <c r="L8578" s="219"/>
      <c r="M8578" s="219"/>
      <c r="N8578" s="219"/>
      <c r="O8578" s="61">
        <f t="shared" si="751"/>
        <v>0.17</v>
      </c>
      <c r="P8578" s="221" t="s">
        <v>5605</v>
      </c>
      <c r="Q8578" s="205"/>
      <c r="R8578" s="193"/>
    </row>
    <row r="8579" spans="1:18">
      <c r="A8579" s="207" t="s">
        <v>5869</v>
      </c>
      <c r="B8579" s="220" t="s">
        <v>5232</v>
      </c>
      <c r="C8579" s="222" t="s">
        <v>2918</v>
      </c>
      <c r="D8579" s="223"/>
      <c r="E8579" s="67"/>
      <c r="F8579" s="220" t="s">
        <v>2291</v>
      </c>
      <c r="G8579" s="100"/>
      <c r="H8579" s="224">
        <v>0.04</v>
      </c>
      <c r="I8579" s="219"/>
      <c r="J8579" s="219"/>
      <c r="K8579" s="219"/>
      <c r="L8579" s="219"/>
      <c r="M8579" s="219"/>
      <c r="N8579" s="219"/>
      <c r="O8579" s="61">
        <f t="shared" si="751"/>
        <v>0.04</v>
      </c>
      <c r="P8579" s="221" t="s">
        <v>5605</v>
      </c>
      <c r="Q8579" s="205"/>
      <c r="R8579" s="193"/>
    </row>
    <row r="8580" spans="1:18">
      <c r="A8580" s="207" t="s">
        <v>5869</v>
      </c>
      <c r="B8580" s="220" t="s">
        <v>5232</v>
      </c>
      <c r="C8580" s="222" t="s">
        <v>2919</v>
      </c>
      <c r="D8580" s="223"/>
      <c r="E8580" s="67"/>
      <c r="F8580" s="220" t="s">
        <v>2289</v>
      </c>
      <c r="G8580" s="100"/>
      <c r="H8580" s="224">
        <v>0.04</v>
      </c>
      <c r="I8580" s="219"/>
      <c r="J8580" s="219"/>
      <c r="K8580" s="219"/>
      <c r="L8580" s="219"/>
      <c r="M8580" s="219"/>
      <c r="N8580" s="219"/>
      <c r="O8580" s="61">
        <f t="shared" si="751"/>
        <v>0.04</v>
      </c>
      <c r="P8580" s="221" t="s">
        <v>5605</v>
      </c>
      <c r="Q8580" s="205"/>
      <c r="R8580" s="193"/>
    </row>
    <row r="8581" spans="1:18">
      <c r="A8581" s="207" t="s">
        <v>5869</v>
      </c>
      <c r="B8581" s="220" t="s">
        <v>5561</v>
      </c>
      <c r="C8581" s="222" t="s">
        <v>2920</v>
      </c>
      <c r="D8581" s="223"/>
      <c r="E8581" s="67"/>
      <c r="F8581" s="220" t="s">
        <v>1532</v>
      </c>
      <c r="G8581" s="100"/>
      <c r="H8581" s="224">
        <v>15.5</v>
      </c>
      <c r="I8581" s="219"/>
      <c r="J8581" s="219"/>
      <c r="K8581" s="219"/>
      <c r="L8581" s="219"/>
      <c r="M8581" s="219"/>
      <c r="N8581" s="219"/>
      <c r="O8581" s="61">
        <f t="shared" si="751"/>
        <v>15.5</v>
      </c>
      <c r="P8581" s="221" t="s">
        <v>2287</v>
      </c>
      <c r="Q8581" s="205"/>
      <c r="R8581" s="193"/>
    </row>
    <row r="8582" spans="1:18">
      <c r="A8582" s="207" t="s">
        <v>5869</v>
      </c>
      <c r="B8582" s="220" t="s">
        <v>5561</v>
      </c>
      <c r="C8582" s="222" t="s">
        <v>2921</v>
      </c>
      <c r="D8582" s="223"/>
      <c r="E8582" s="67"/>
      <c r="F8582" s="220" t="s">
        <v>2297</v>
      </c>
      <c r="G8582" s="100"/>
      <c r="H8582" s="224">
        <v>178</v>
      </c>
      <c r="I8582" s="219"/>
      <c r="J8582" s="219"/>
      <c r="K8582" s="219"/>
      <c r="L8582" s="219"/>
      <c r="M8582" s="219"/>
      <c r="N8582" s="219"/>
      <c r="O8582" s="61">
        <f t="shared" si="751"/>
        <v>178</v>
      </c>
      <c r="P8582" s="221" t="s">
        <v>2287</v>
      </c>
      <c r="Q8582" s="205"/>
      <c r="R8582" s="193"/>
    </row>
    <row r="8583" spans="1:18">
      <c r="A8583" s="207" t="s">
        <v>5869</v>
      </c>
      <c r="B8583" s="220" t="s">
        <v>5561</v>
      </c>
      <c r="C8583" s="222" t="s">
        <v>2922</v>
      </c>
      <c r="D8583" s="223"/>
      <c r="E8583" s="67"/>
      <c r="F8583" s="220" t="s">
        <v>2297</v>
      </c>
      <c r="G8583" s="100"/>
      <c r="H8583" s="224">
        <v>180</v>
      </c>
      <c r="I8583" s="219"/>
      <c r="J8583" s="219"/>
      <c r="K8583" s="219"/>
      <c r="L8583" s="219"/>
      <c r="M8583" s="219"/>
      <c r="N8583" s="219"/>
      <c r="O8583" s="61">
        <f t="shared" si="751"/>
        <v>180</v>
      </c>
      <c r="P8583" s="221" t="s">
        <v>2287</v>
      </c>
      <c r="Q8583" s="205"/>
      <c r="R8583" s="193"/>
    </row>
    <row r="8584" spans="1:18">
      <c r="A8584" s="207" t="s">
        <v>5869</v>
      </c>
      <c r="B8584" s="220" t="s">
        <v>5233</v>
      </c>
      <c r="C8584" s="222" t="s">
        <v>2923</v>
      </c>
      <c r="D8584" s="223"/>
      <c r="E8584" s="67"/>
      <c r="F8584" s="220" t="s">
        <v>2291</v>
      </c>
      <c r="G8584" s="100"/>
      <c r="H8584" s="224">
        <v>0.13</v>
      </c>
      <c r="I8584" s="219"/>
      <c r="J8584" s="219"/>
      <c r="K8584" s="219"/>
      <c r="L8584" s="219"/>
      <c r="M8584" s="219"/>
      <c r="N8584" s="219"/>
      <c r="O8584" s="61">
        <f t="shared" si="751"/>
        <v>0.13</v>
      </c>
      <c r="P8584" s="221" t="s">
        <v>5605</v>
      </c>
      <c r="Q8584" s="205"/>
      <c r="R8584" s="193"/>
    </row>
    <row r="8585" spans="1:18">
      <c r="A8585" s="207" t="s">
        <v>5869</v>
      </c>
      <c r="B8585" s="220" t="s">
        <v>4916</v>
      </c>
      <c r="C8585" s="222" t="s">
        <v>2924</v>
      </c>
      <c r="D8585" s="223"/>
      <c r="E8585" s="67"/>
      <c r="F8585" s="220" t="s">
        <v>2291</v>
      </c>
      <c r="G8585" s="100"/>
      <c r="H8585" s="224">
        <v>0.03</v>
      </c>
      <c r="I8585" s="219"/>
      <c r="J8585" s="219"/>
      <c r="K8585" s="219"/>
      <c r="L8585" s="219"/>
      <c r="M8585" s="219"/>
      <c r="N8585" s="219"/>
      <c r="O8585" s="61">
        <f t="shared" si="751"/>
        <v>0.03</v>
      </c>
      <c r="P8585" s="221" t="s">
        <v>5605</v>
      </c>
      <c r="Q8585" s="205"/>
      <c r="R8585" s="193"/>
    </row>
    <row r="8586" spans="1:18">
      <c r="A8586" s="207" t="s">
        <v>5869</v>
      </c>
      <c r="B8586" s="220" t="s">
        <v>4916</v>
      </c>
      <c r="C8586" s="222" t="s">
        <v>2924</v>
      </c>
      <c r="D8586" s="223"/>
      <c r="E8586" s="67"/>
      <c r="F8586" s="220" t="s">
        <v>2289</v>
      </c>
      <c r="G8586" s="100"/>
      <c r="H8586" s="224">
        <v>0.03</v>
      </c>
      <c r="I8586" s="219"/>
      <c r="J8586" s="219"/>
      <c r="K8586" s="219"/>
      <c r="L8586" s="219"/>
      <c r="M8586" s="219"/>
      <c r="N8586" s="219"/>
      <c r="O8586" s="61">
        <f t="shared" si="751"/>
        <v>0.03</v>
      </c>
      <c r="P8586" s="221" t="s">
        <v>5605</v>
      </c>
      <c r="Q8586" s="205"/>
      <c r="R8586" s="193"/>
    </row>
    <row r="8587" spans="1:18">
      <c r="A8587" s="207" t="s">
        <v>5869</v>
      </c>
      <c r="B8587" s="220" t="s">
        <v>5234</v>
      </c>
      <c r="C8587" s="222" t="s">
        <v>2925</v>
      </c>
      <c r="D8587" s="223"/>
      <c r="E8587" s="67"/>
      <c r="F8587" s="220" t="s">
        <v>1532</v>
      </c>
      <c r="G8587" s="100"/>
      <c r="H8587" s="224">
        <v>0.8</v>
      </c>
      <c r="I8587" s="219"/>
      <c r="J8587" s="219"/>
      <c r="K8587" s="219"/>
      <c r="L8587" s="219"/>
      <c r="M8587" s="219"/>
      <c r="N8587" s="219"/>
      <c r="O8587" s="61">
        <f t="shared" si="751"/>
        <v>0.8</v>
      </c>
      <c r="P8587" s="221" t="s">
        <v>5605</v>
      </c>
      <c r="Q8587" s="205"/>
      <c r="R8587" s="193"/>
    </row>
    <row r="8588" spans="1:18">
      <c r="A8588" s="207" t="s">
        <v>5869</v>
      </c>
      <c r="B8588" s="220" t="s">
        <v>4958</v>
      </c>
      <c r="C8588" s="222" t="s">
        <v>2926</v>
      </c>
      <c r="D8588" s="223"/>
      <c r="E8588" s="67"/>
      <c r="F8588" s="220" t="s">
        <v>2297</v>
      </c>
      <c r="G8588" s="100"/>
      <c r="H8588" s="224">
        <v>390</v>
      </c>
      <c r="I8588" s="219"/>
      <c r="J8588" s="219"/>
      <c r="K8588" s="219"/>
      <c r="L8588" s="219"/>
      <c r="M8588" s="219"/>
      <c r="N8588" s="219"/>
      <c r="O8588" s="61">
        <f t="shared" si="751"/>
        <v>390</v>
      </c>
      <c r="P8588" s="221" t="s">
        <v>2287</v>
      </c>
      <c r="Q8588" s="205"/>
      <c r="R8588" s="193"/>
    </row>
    <row r="8589" spans="1:18">
      <c r="A8589" s="207" t="s">
        <v>5869</v>
      </c>
      <c r="B8589" s="220" t="s">
        <v>4958</v>
      </c>
      <c r="C8589" s="222" t="s">
        <v>2927</v>
      </c>
      <c r="D8589" s="223"/>
      <c r="E8589" s="67"/>
      <c r="F8589" s="220" t="s">
        <v>2297</v>
      </c>
      <c r="G8589" s="100"/>
      <c r="H8589" s="224">
        <v>182</v>
      </c>
      <c r="I8589" s="219"/>
      <c r="J8589" s="219"/>
      <c r="K8589" s="219"/>
      <c r="L8589" s="219"/>
      <c r="M8589" s="219"/>
      <c r="N8589" s="219"/>
      <c r="O8589" s="61">
        <f t="shared" si="751"/>
        <v>182</v>
      </c>
      <c r="P8589" s="221" t="s">
        <v>2287</v>
      </c>
      <c r="Q8589" s="205"/>
      <c r="R8589" s="193"/>
    </row>
    <row r="8590" spans="1:18">
      <c r="A8590" s="207" t="s">
        <v>5869</v>
      </c>
      <c r="B8590" s="220" t="s">
        <v>5561</v>
      </c>
      <c r="C8590" s="222" t="s">
        <v>2928</v>
      </c>
      <c r="D8590" s="223"/>
      <c r="E8590" s="67"/>
      <c r="F8590" s="220" t="s">
        <v>2297</v>
      </c>
      <c r="G8590" s="100"/>
      <c r="H8590" s="224">
        <v>1900</v>
      </c>
      <c r="I8590" s="219"/>
      <c r="J8590" s="219"/>
      <c r="K8590" s="219"/>
      <c r="L8590" s="219"/>
      <c r="M8590" s="219"/>
      <c r="N8590" s="219"/>
      <c r="O8590" s="61">
        <f t="shared" si="751"/>
        <v>1900</v>
      </c>
      <c r="P8590" s="221" t="s">
        <v>2287</v>
      </c>
      <c r="Q8590" s="205"/>
      <c r="R8590" s="193"/>
    </row>
    <row r="8591" spans="1:18">
      <c r="A8591" s="207" t="s">
        <v>5869</v>
      </c>
      <c r="B8591" s="220" t="s">
        <v>5235</v>
      </c>
      <c r="C8591" s="222" t="s">
        <v>2929</v>
      </c>
      <c r="D8591" s="223"/>
      <c r="E8591" s="67"/>
      <c r="F8591" s="220" t="s">
        <v>2291</v>
      </c>
      <c r="G8591" s="100"/>
      <c r="H8591" s="224">
        <v>2.4900000000000002</v>
      </c>
      <c r="I8591" s="219"/>
      <c r="J8591" s="219"/>
      <c r="K8591" s="219"/>
      <c r="L8591" s="219"/>
      <c r="M8591" s="219"/>
      <c r="N8591" s="219"/>
      <c r="O8591" s="61">
        <f t="shared" si="751"/>
        <v>2.4900000000000002</v>
      </c>
      <c r="P8591" s="221" t="s">
        <v>5605</v>
      </c>
      <c r="Q8591" s="205"/>
      <c r="R8591" s="193"/>
    </row>
    <row r="8592" spans="1:18">
      <c r="A8592" s="207" t="s">
        <v>5869</v>
      </c>
      <c r="B8592" s="220" t="s">
        <v>5008</v>
      </c>
      <c r="C8592" s="222" t="s">
        <v>2930</v>
      </c>
      <c r="D8592" s="223"/>
      <c r="E8592" s="67"/>
      <c r="F8592" s="220" t="s">
        <v>2289</v>
      </c>
      <c r="G8592" s="100"/>
      <c r="H8592" s="224">
        <v>6.1</v>
      </c>
      <c r="I8592" s="219"/>
      <c r="J8592" s="219"/>
      <c r="K8592" s="219"/>
      <c r="L8592" s="219"/>
      <c r="M8592" s="219"/>
      <c r="N8592" s="219"/>
      <c r="O8592" s="61">
        <f t="shared" si="751"/>
        <v>6.1</v>
      </c>
      <c r="P8592" s="221" t="s">
        <v>5605</v>
      </c>
      <c r="Q8592" s="205"/>
      <c r="R8592" s="193"/>
    </row>
    <row r="8593" spans="1:18">
      <c r="A8593" s="207" t="s">
        <v>5869</v>
      </c>
      <c r="B8593" s="220" t="s">
        <v>5561</v>
      </c>
      <c r="C8593" s="222" t="s">
        <v>2931</v>
      </c>
      <c r="D8593" s="223"/>
      <c r="E8593" s="67"/>
      <c r="F8593" s="220" t="s">
        <v>2297</v>
      </c>
      <c r="G8593" s="100"/>
      <c r="H8593" s="224">
        <v>37</v>
      </c>
      <c r="I8593" s="219"/>
      <c r="J8593" s="219"/>
      <c r="K8593" s="219"/>
      <c r="L8593" s="219"/>
      <c r="M8593" s="219"/>
      <c r="N8593" s="219"/>
      <c r="O8593" s="61">
        <f t="shared" si="751"/>
        <v>37</v>
      </c>
      <c r="P8593" s="221" t="s">
        <v>2287</v>
      </c>
      <c r="Q8593" s="205"/>
      <c r="R8593" s="193"/>
    </row>
    <row r="8594" spans="1:18">
      <c r="A8594" s="207" t="s">
        <v>5869</v>
      </c>
      <c r="B8594" s="220" t="s">
        <v>5236</v>
      </c>
      <c r="C8594" s="222" t="s">
        <v>2932</v>
      </c>
      <c r="D8594" s="223"/>
      <c r="E8594" s="67"/>
      <c r="F8594" s="220" t="s">
        <v>2289</v>
      </c>
      <c r="G8594" s="100"/>
      <c r="H8594" s="224">
        <v>0.85</v>
      </c>
      <c r="I8594" s="219"/>
      <c r="J8594" s="219"/>
      <c r="K8594" s="219"/>
      <c r="L8594" s="219"/>
      <c r="M8594" s="219"/>
      <c r="N8594" s="219"/>
      <c r="O8594" s="61">
        <f t="shared" si="751"/>
        <v>0.85</v>
      </c>
      <c r="P8594" s="221" t="s">
        <v>5605</v>
      </c>
      <c r="Q8594" s="205"/>
      <c r="R8594" s="193"/>
    </row>
    <row r="8595" spans="1:18">
      <c r="A8595" s="207" t="s">
        <v>5869</v>
      </c>
      <c r="B8595" s="220" t="s">
        <v>4958</v>
      </c>
      <c r="C8595" s="222" t="s">
        <v>2933</v>
      </c>
      <c r="D8595" s="223"/>
      <c r="E8595" s="67"/>
      <c r="F8595" s="220" t="s">
        <v>2297</v>
      </c>
      <c r="G8595" s="100"/>
      <c r="H8595" s="224">
        <v>2</v>
      </c>
      <c r="I8595" s="219"/>
      <c r="J8595" s="219"/>
      <c r="K8595" s="219"/>
      <c r="L8595" s="219"/>
      <c r="M8595" s="219"/>
      <c r="N8595" s="219"/>
      <c r="O8595" s="61">
        <f t="shared" si="751"/>
        <v>2</v>
      </c>
      <c r="P8595" s="221" t="s">
        <v>2287</v>
      </c>
      <c r="Q8595" s="205"/>
      <c r="R8595" s="193"/>
    </row>
    <row r="8596" spans="1:18">
      <c r="A8596" s="207" t="s">
        <v>5869</v>
      </c>
      <c r="B8596" s="220" t="s">
        <v>5561</v>
      </c>
      <c r="C8596" s="222" t="s">
        <v>2934</v>
      </c>
      <c r="D8596" s="223"/>
      <c r="E8596" s="67"/>
      <c r="F8596" s="220" t="s">
        <v>2297</v>
      </c>
      <c r="G8596" s="100"/>
      <c r="H8596" s="224">
        <v>700</v>
      </c>
      <c r="I8596" s="219"/>
      <c r="J8596" s="219"/>
      <c r="K8596" s="219"/>
      <c r="L8596" s="219"/>
      <c r="M8596" s="219"/>
      <c r="N8596" s="219"/>
      <c r="O8596" s="61">
        <f t="shared" si="751"/>
        <v>700</v>
      </c>
      <c r="P8596" s="221" t="s">
        <v>2287</v>
      </c>
      <c r="Q8596" s="205"/>
      <c r="R8596" s="193"/>
    </row>
    <row r="8597" spans="1:18">
      <c r="A8597" s="207" t="s">
        <v>5869</v>
      </c>
      <c r="B8597" s="220" t="s">
        <v>4888</v>
      </c>
      <c r="C8597" s="222" t="s">
        <v>2935</v>
      </c>
      <c r="D8597" s="223"/>
      <c r="E8597" s="67"/>
      <c r="F8597" s="220" t="s">
        <v>2297</v>
      </c>
      <c r="G8597" s="100"/>
      <c r="H8597" s="224">
        <v>0.4</v>
      </c>
      <c r="I8597" s="219"/>
      <c r="J8597" s="219"/>
      <c r="K8597" s="219"/>
      <c r="L8597" s="219"/>
      <c r="M8597" s="219"/>
      <c r="N8597" s="219"/>
      <c r="O8597" s="61">
        <f t="shared" si="751"/>
        <v>0.4</v>
      </c>
      <c r="P8597" s="221" t="s">
        <v>5605</v>
      </c>
      <c r="Q8597" s="205"/>
      <c r="R8597" s="193"/>
    </row>
    <row r="8598" spans="1:18">
      <c r="A8598" s="207" t="s">
        <v>5869</v>
      </c>
      <c r="B8598" s="220" t="s">
        <v>5561</v>
      </c>
      <c r="C8598" s="222" t="s">
        <v>2936</v>
      </c>
      <c r="D8598" s="223"/>
      <c r="E8598" s="67"/>
      <c r="F8598" s="220" t="s">
        <v>2297</v>
      </c>
      <c r="G8598" s="100"/>
      <c r="H8598" s="224">
        <v>0.9</v>
      </c>
      <c r="I8598" s="219"/>
      <c r="J8598" s="219"/>
      <c r="K8598" s="219"/>
      <c r="L8598" s="219"/>
      <c r="M8598" s="219"/>
      <c r="N8598" s="219"/>
      <c r="O8598" s="61">
        <f t="shared" si="751"/>
        <v>0.9</v>
      </c>
      <c r="P8598" s="221" t="s">
        <v>2287</v>
      </c>
      <c r="Q8598" s="205"/>
      <c r="R8598" s="193"/>
    </row>
    <row r="8599" spans="1:18">
      <c r="A8599" s="207" t="s">
        <v>5869</v>
      </c>
      <c r="B8599" s="220" t="s">
        <v>4990</v>
      </c>
      <c r="C8599" s="222" t="s">
        <v>2937</v>
      </c>
      <c r="D8599" s="223"/>
      <c r="E8599" s="67"/>
      <c r="F8599" s="220" t="s">
        <v>2297</v>
      </c>
      <c r="G8599" s="100"/>
      <c r="H8599" s="224">
        <v>0.6</v>
      </c>
      <c r="I8599" s="219"/>
      <c r="J8599" s="219"/>
      <c r="K8599" s="219"/>
      <c r="L8599" s="219"/>
      <c r="M8599" s="219"/>
      <c r="N8599" s="219"/>
      <c r="O8599" s="61">
        <f t="shared" si="751"/>
        <v>0.6</v>
      </c>
      <c r="P8599" s="221" t="s">
        <v>5605</v>
      </c>
      <c r="Q8599" s="205"/>
      <c r="R8599" s="193"/>
    </row>
    <row r="8600" spans="1:18">
      <c r="A8600" s="207" t="s">
        <v>5869</v>
      </c>
      <c r="B8600" s="220" t="s">
        <v>5561</v>
      </c>
      <c r="C8600" s="222" t="s">
        <v>2938</v>
      </c>
      <c r="D8600" s="223"/>
      <c r="E8600" s="67"/>
      <c r="F8600" s="220" t="s">
        <v>2297</v>
      </c>
      <c r="G8600" s="100"/>
      <c r="H8600" s="224">
        <v>2700</v>
      </c>
      <c r="I8600" s="219"/>
      <c r="J8600" s="219"/>
      <c r="K8600" s="219"/>
      <c r="L8600" s="219"/>
      <c r="M8600" s="219"/>
      <c r="N8600" s="219"/>
      <c r="O8600" s="61">
        <f t="shared" si="751"/>
        <v>2700</v>
      </c>
      <c r="P8600" s="221" t="s">
        <v>2287</v>
      </c>
      <c r="Q8600" s="205"/>
      <c r="R8600" s="193"/>
    </row>
    <row r="8601" spans="1:18">
      <c r="A8601" s="207" t="s">
        <v>5869</v>
      </c>
      <c r="B8601" s="220" t="s">
        <v>5561</v>
      </c>
      <c r="C8601" s="222" t="s">
        <v>2939</v>
      </c>
      <c r="D8601" s="223"/>
      <c r="E8601" s="67"/>
      <c r="F8601" s="220" t="s">
        <v>2297</v>
      </c>
      <c r="G8601" s="100"/>
      <c r="H8601" s="224">
        <v>2700</v>
      </c>
      <c r="I8601" s="219"/>
      <c r="J8601" s="219"/>
      <c r="K8601" s="219"/>
      <c r="L8601" s="219"/>
      <c r="M8601" s="219"/>
      <c r="N8601" s="219"/>
      <c r="O8601" s="61">
        <f t="shared" si="751"/>
        <v>2700</v>
      </c>
      <c r="P8601" s="221" t="s">
        <v>2287</v>
      </c>
      <c r="Q8601" s="205"/>
      <c r="R8601" s="193"/>
    </row>
    <row r="8602" spans="1:18">
      <c r="A8602" s="207" t="s">
        <v>5869</v>
      </c>
      <c r="B8602" s="220" t="s">
        <v>5561</v>
      </c>
      <c r="C8602" s="222" t="s">
        <v>2940</v>
      </c>
      <c r="D8602" s="223"/>
      <c r="E8602" s="67"/>
      <c r="F8602" s="220" t="s">
        <v>2297</v>
      </c>
      <c r="G8602" s="100"/>
      <c r="H8602" s="224">
        <v>2700</v>
      </c>
      <c r="I8602" s="219"/>
      <c r="J8602" s="219"/>
      <c r="K8602" s="219"/>
      <c r="L8602" s="219"/>
      <c r="M8602" s="219"/>
      <c r="N8602" s="219"/>
      <c r="O8602" s="61">
        <f t="shared" si="751"/>
        <v>2700</v>
      </c>
      <c r="P8602" s="221" t="s">
        <v>2287</v>
      </c>
      <c r="Q8602" s="205"/>
      <c r="R8602" s="193"/>
    </row>
    <row r="8603" spans="1:18">
      <c r="A8603" s="207" t="s">
        <v>5869</v>
      </c>
      <c r="B8603" s="220" t="s">
        <v>5561</v>
      </c>
      <c r="C8603" s="222" t="s">
        <v>2941</v>
      </c>
      <c r="D8603" s="223"/>
      <c r="E8603" s="67"/>
      <c r="F8603" s="220" t="s">
        <v>537</v>
      </c>
      <c r="G8603" s="100"/>
      <c r="H8603" s="224">
        <v>12.5</v>
      </c>
      <c r="I8603" s="219"/>
      <c r="J8603" s="219"/>
      <c r="K8603" s="219"/>
      <c r="L8603" s="219"/>
      <c r="M8603" s="219"/>
      <c r="N8603" s="219"/>
      <c r="O8603" s="61">
        <f t="shared" ref="O8603:O8666" si="752">+H8603</f>
        <v>12.5</v>
      </c>
      <c r="P8603" s="221" t="s">
        <v>2287</v>
      </c>
      <c r="Q8603" s="205"/>
      <c r="R8603" s="193"/>
    </row>
    <row r="8604" spans="1:18">
      <c r="A8604" s="207" t="s">
        <v>5869</v>
      </c>
      <c r="B8604" s="220" t="s">
        <v>5237</v>
      </c>
      <c r="C8604" s="222" t="s">
        <v>2942</v>
      </c>
      <c r="D8604" s="223"/>
      <c r="E8604" s="67"/>
      <c r="F8604" s="220" t="s">
        <v>2297</v>
      </c>
      <c r="G8604" s="100"/>
      <c r="H8604" s="224">
        <v>1650</v>
      </c>
      <c r="I8604" s="219"/>
      <c r="J8604" s="219"/>
      <c r="K8604" s="219"/>
      <c r="L8604" s="219"/>
      <c r="M8604" s="219"/>
      <c r="N8604" s="219"/>
      <c r="O8604" s="61">
        <f t="shared" si="752"/>
        <v>1650</v>
      </c>
      <c r="P8604" s="221" t="s">
        <v>2287</v>
      </c>
      <c r="Q8604" s="205"/>
      <c r="R8604" s="193"/>
    </row>
    <row r="8605" spans="1:18">
      <c r="A8605" s="207" t="s">
        <v>5869</v>
      </c>
      <c r="B8605" s="220" t="s">
        <v>5561</v>
      </c>
      <c r="C8605" s="222" t="s">
        <v>2943</v>
      </c>
      <c r="D8605" s="223"/>
      <c r="E8605" s="67"/>
      <c r="F8605" s="220" t="s">
        <v>2297</v>
      </c>
      <c r="G8605" s="100"/>
      <c r="H8605" s="224">
        <v>1650</v>
      </c>
      <c r="I8605" s="219"/>
      <c r="J8605" s="219"/>
      <c r="K8605" s="219"/>
      <c r="L8605" s="219"/>
      <c r="M8605" s="219"/>
      <c r="N8605" s="219"/>
      <c r="O8605" s="61">
        <f t="shared" si="752"/>
        <v>1650</v>
      </c>
      <c r="P8605" s="221" t="s">
        <v>2287</v>
      </c>
      <c r="Q8605" s="205"/>
      <c r="R8605" s="193"/>
    </row>
    <row r="8606" spans="1:18">
      <c r="A8606" s="207" t="s">
        <v>5869</v>
      </c>
      <c r="B8606" s="220" t="s">
        <v>5561</v>
      </c>
      <c r="C8606" s="222" t="s">
        <v>2944</v>
      </c>
      <c r="D8606" s="223"/>
      <c r="E8606" s="67"/>
      <c r="F8606" s="220" t="s">
        <v>2297</v>
      </c>
      <c r="G8606" s="100"/>
      <c r="H8606" s="224">
        <v>1650</v>
      </c>
      <c r="I8606" s="219"/>
      <c r="J8606" s="219"/>
      <c r="K8606" s="219"/>
      <c r="L8606" s="219"/>
      <c r="M8606" s="219"/>
      <c r="N8606" s="219"/>
      <c r="O8606" s="61">
        <f t="shared" si="752"/>
        <v>1650</v>
      </c>
      <c r="P8606" s="221" t="s">
        <v>2287</v>
      </c>
      <c r="Q8606" s="205"/>
      <c r="R8606" s="193"/>
    </row>
    <row r="8607" spans="1:18">
      <c r="A8607" s="207" t="s">
        <v>5869</v>
      </c>
      <c r="B8607" s="220" t="s">
        <v>5238</v>
      </c>
      <c r="C8607" s="222" t="s">
        <v>2945</v>
      </c>
      <c r="D8607" s="223"/>
      <c r="E8607" s="67"/>
      <c r="F8607" s="220" t="s">
        <v>2297</v>
      </c>
      <c r="G8607" s="100"/>
      <c r="H8607" s="224">
        <v>912.5</v>
      </c>
      <c r="I8607" s="219"/>
      <c r="J8607" s="219"/>
      <c r="K8607" s="219"/>
      <c r="L8607" s="219"/>
      <c r="M8607" s="219"/>
      <c r="N8607" s="219"/>
      <c r="O8607" s="61">
        <f t="shared" si="752"/>
        <v>912.5</v>
      </c>
      <c r="P8607" s="221" t="s">
        <v>5605</v>
      </c>
      <c r="Q8607" s="205"/>
      <c r="R8607" s="193"/>
    </row>
    <row r="8608" spans="1:18">
      <c r="A8608" s="207" t="s">
        <v>5869</v>
      </c>
      <c r="B8608" s="220" t="s">
        <v>5561</v>
      </c>
      <c r="C8608" s="222" t="s">
        <v>2946</v>
      </c>
      <c r="D8608" s="223"/>
      <c r="E8608" s="67"/>
      <c r="F8608" s="220" t="s">
        <v>2297</v>
      </c>
      <c r="G8608" s="100"/>
      <c r="H8608" s="224">
        <v>1650</v>
      </c>
      <c r="I8608" s="219"/>
      <c r="J8608" s="219"/>
      <c r="K8608" s="219"/>
      <c r="L8608" s="219"/>
      <c r="M8608" s="219"/>
      <c r="N8608" s="219"/>
      <c r="O8608" s="61">
        <f t="shared" si="752"/>
        <v>1650</v>
      </c>
      <c r="P8608" s="221" t="s">
        <v>2287</v>
      </c>
      <c r="Q8608" s="205"/>
      <c r="R8608" s="193"/>
    </row>
    <row r="8609" spans="1:18">
      <c r="A8609" s="207" t="s">
        <v>5869</v>
      </c>
      <c r="B8609" s="220" t="s">
        <v>5561</v>
      </c>
      <c r="C8609" s="222" t="s">
        <v>2947</v>
      </c>
      <c r="D8609" s="223"/>
      <c r="E8609" s="67"/>
      <c r="F8609" s="220" t="s">
        <v>2297</v>
      </c>
      <c r="G8609" s="100"/>
      <c r="H8609" s="224">
        <v>1650</v>
      </c>
      <c r="I8609" s="219"/>
      <c r="J8609" s="219"/>
      <c r="K8609" s="219"/>
      <c r="L8609" s="219"/>
      <c r="M8609" s="219"/>
      <c r="N8609" s="219"/>
      <c r="O8609" s="61">
        <f t="shared" si="752"/>
        <v>1650</v>
      </c>
      <c r="P8609" s="221" t="s">
        <v>2287</v>
      </c>
      <c r="Q8609" s="205"/>
      <c r="R8609" s="193"/>
    </row>
    <row r="8610" spans="1:18">
      <c r="A8610" s="207" t="s">
        <v>5869</v>
      </c>
      <c r="B8610" s="220" t="s">
        <v>5561</v>
      </c>
      <c r="C8610" s="222" t="s">
        <v>2948</v>
      </c>
      <c r="D8610" s="223"/>
      <c r="E8610" s="67"/>
      <c r="F8610" s="220" t="s">
        <v>2297</v>
      </c>
      <c r="G8610" s="100"/>
      <c r="H8610" s="224">
        <v>1650</v>
      </c>
      <c r="I8610" s="219"/>
      <c r="J8610" s="219"/>
      <c r="K8610" s="219"/>
      <c r="L8610" s="219"/>
      <c r="M8610" s="219"/>
      <c r="N8610" s="219"/>
      <c r="O8610" s="61">
        <f t="shared" si="752"/>
        <v>1650</v>
      </c>
      <c r="P8610" s="221" t="s">
        <v>2287</v>
      </c>
      <c r="Q8610" s="205"/>
      <c r="R8610" s="193"/>
    </row>
    <row r="8611" spans="1:18">
      <c r="A8611" s="207" t="s">
        <v>5869</v>
      </c>
      <c r="B8611" s="220" t="s">
        <v>5561</v>
      </c>
      <c r="C8611" s="222" t="s">
        <v>2949</v>
      </c>
      <c r="D8611" s="223"/>
      <c r="E8611" s="67"/>
      <c r="F8611" s="220" t="s">
        <v>2297</v>
      </c>
      <c r="G8611" s="100"/>
      <c r="H8611" s="224">
        <v>1650</v>
      </c>
      <c r="I8611" s="219"/>
      <c r="J8611" s="219"/>
      <c r="K8611" s="219"/>
      <c r="L8611" s="219"/>
      <c r="M8611" s="219"/>
      <c r="N8611" s="219"/>
      <c r="O8611" s="61">
        <f t="shared" si="752"/>
        <v>1650</v>
      </c>
      <c r="P8611" s="221" t="s">
        <v>2287</v>
      </c>
      <c r="Q8611" s="205"/>
      <c r="R8611" s="193"/>
    </row>
    <row r="8612" spans="1:18">
      <c r="A8612" s="207" t="s">
        <v>5869</v>
      </c>
      <c r="B8612" s="220" t="s">
        <v>5239</v>
      </c>
      <c r="C8612" s="222" t="s">
        <v>2950</v>
      </c>
      <c r="D8612" s="223"/>
      <c r="E8612" s="67"/>
      <c r="F8612" s="220" t="s">
        <v>2291</v>
      </c>
      <c r="G8612" s="100"/>
      <c r="H8612" s="224">
        <v>0.02</v>
      </c>
      <c r="I8612" s="219"/>
      <c r="J8612" s="219"/>
      <c r="K8612" s="219"/>
      <c r="L8612" s="219"/>
      <c r="M8612" s="219"/>
      <c r="N8612" s="219"/>
      <c r="O8612" s="61">
        <f t="shared" si="752"/>
        <v>0.02</v>
      </c>
      <c r="P8612" s="221" t="s">
        <v>5605</v>
      </c>
      <c r="Q8612" s="205"/>
      <c r="R8612" s="193"/>
    </row>
    <row r="8613" spans="1:18">
      <c r="A8613" s="207" t="s">
        <v>5869</v>
      </c>
      <c r="B8613" s="220" t="s">
        <v>5561</v>
      </c>
      <c r="C8613" s="222" t="s">
        <v>2951</v>
      </c>
      <c r="D8613" s="223"/>
      <c r="E8613" s="67"/>
      <c r="F8613" s="220" t="s">
        <v>2297</v>
      </c>
      <c r="G8613" s="100"/>
      <c r="H8613" s="224">
        <v>40049</v>
      </c>
      <c r="I8613" s="219"/>
      <c r="J8613" s="219"/>
      <c r="K8613" s="219"/>
      <c r="L8613" s="219"/>
      <c r="M8613" s="219"/>
      <c r="N8613" s="219"/>
      <c r="O8613" s="61">
        <f t="shared" si="752"/>
        <v>40049</v>
      </c>
      <c r="P8613" s="221" t="s">
        <v>2287</v>
      </c>
      <c r="Q8613" s="205"/>
      <c r="R8613" s="193"/>
    </row>
    <row r="8614" spans="1:18">
      <c r="A8614" s="207" t="s">
        <v>5869</v>
      </c>
      <c r="B8614" s="220" t="s">
        <v>5631</v>
      </c>
      <c r="C8614" s="222" t="s">
        <v>2952</v>
      </c>
      <c r="D8614" s="223"/>
      <c r="E8614" s="67"/>
      <c r="F8614" s="220" t="s">
        <v>2297</v>
      </c>
      <c r="G8614" s="100"/>
      <c r="H8614" s="224">
        <v>40049</v>
      </c>
      <c r="I8614" s="219"/>
      <c r="J8614" s="219"/>
      <c r="K8614" s="219"/>
      <c r="L8614" s="219"/>
      <c r="M8614" s="219"/>
      <c r="N8614" s="219"/>
      <c r="O8614" s="61">
        <f t="shared" si="752"/>
        <v>40049</v>
      </c>
      <c r="P8614" s="221" t="s">
        <v>2287</v>
      </c>
      <c r="Q8614" s="205"/>
      <c r="R8614" s="193"/>
    </row>
    <row r="8615" spans="1:18">
      <c r="A8615" s="207" t="s">
        <v>5869</v>
      </c>
      <c r="B8615" s="220" t="s">
        <v>5631</v>
      </c>
      <c r="C8615" s="222" t="s">
        <v>2953</v>
      </c>
      <c r="D8615" s="223"/>
      <c r="E8615" s="67"/>
      <c r="F8615" s="220" t="s">
        <v>2297</v>
      </c>
      <c r="G8615" s="100"/>
      <c r="H8615" s="224">
        <v>40049</v>
      </c>
      <c r="I8615" s="219"/>
      <c r="J8615" s="219"/>
      <c r="K8615" s="219"/>
      <c r="L8615" s="219"/>
      <c r="M8615" s="219"/>
      <c r="N8615" s="219"/>
      <c r="O8615" s="61">
        <f t="shared" si="752"/>
        <v>40049</v>
      </c>
      <c r="P8615" s="221" t="s">
        <v>2287</v>
      </c>
      <c r="Q8615" s="205"/>
      <c r="R8615" s="193"/>
    </row>
    <row r="8616" spans="1:18">
      <c r="A8616" s="207" t="s">
        <v>5869</v>
      </c>
      <c r="B8616" s="220" t="s">
        <v>4958</v>
      </c>
      <c r="C8616" s="222" t="s">
        <v>2954</v>
      </c>
      <c r="D8616" s="223"/>
      <c r="E8616" s="67"/>
      <c r="F8616" s="220" t="s">
        <v>2297</v>
      </c>
      <c r="G8616" s="100"/>
      <c r="H8616" s="224">
        <v>65.75</v>
      </c>
      <c r="I8616" s="219"/>
      <c r="J8616" s="219"/>
      <c r="K8616" s="219"/>
      <c r="L8616" s="219"/>
      <c r="M8616" s="219"/>
      <c r="N8616" s="219"/>
      <c r="O8616" s="61">
        <f t="shared" si="752"/>
        <v>65.75</v>
      </c>
      <c r="P8616" s="221" t="s">
        <v>2287</v>
      </c>
      <c r="Q8616" s="205"/>
      <c r="R8616" s="193"/>
    </row>
    <row r="8617" spans="1:18">
      <c r="A8617" s="207" t="s">
        <v>5869</v>
      </c>
      <c r="B8617" s="220" t="s">
        <v>4958</v>
      </c>
      <c r="C8617" s="222" t="s">
        <v>2955</v>
      </c>
      <c r="D8617" s="223"/>
      <c r="E8617" s="67"/>
      <c r="F8617" s="220" t="s">
        <v>2297</v>
      </c>
      <c r="G8617" s="100"/>
      <c r="H8617" s="224">
        <v>65.75</v>
      </c>
      <c r="I8617" s="219"/>
      <c r="J8617" s="219"/>
      <c r="K8617" s="219"/>
      <c r="L8617" s="219"/>
      <c r="M8617" s="219"/>
      <c r="N8617" s="219"/>
      <c r="O8617" s="61">
        <f t="shared" si="752"/>
        <v>65.75</v>
      </c>
      <c r="P8617" s="221" t="s">
        <v>2287</v>
      </c>
      <c r="Q8617" s="205"/>
      <c r="R8617" s="193"/>
    </row>
    <row r="8618" spans="1:18">
      <c r="A8618" s="207" t="s">
        <v>5869</v>
      </c>
      <c r="B8618" s="220" t="s">
        <v>4958</v>
      </c>
      <c r="C8618" s="222" t="s">
        <v>2956</v>
      </c>
      <c r="D8618" s="223"/>
      <c r="E8618" s="67"/>
      <c r="F8618" s="220" t="s">
        <v>2297</v>
      </c>
      <c r="G8618" s="100"/>
      <c r="H8618" s="224">
        <v>29.14</v>
      </c>
      <c r="I8618" s="219"/>
      <c r="J8618" s="219"/>
      <c r="K8618" s="219"/>
      <c r="L8618" s="219"/>
      <c r="M8618" s="219"/>
      <c r="N8618" s="219"/>
      <c r="O8618" s="61">
        <f t="shared" si="752"/>
        <v>29.14</v>
      </c>
      <c r="P8618" s="221" t="s">
        <v>2287</v>
      </c>
      <c r="Q8618" s="205"/>
      <c r="R8618" s="193"/>
    </row>
    <row r="8619" spans="1:18">
      <c r="A8619" s="207" t="s">
        <v>5869</v>
      </c>
      <c r="B8619" s="220" t="s">
        <v>5240</v>
      </c>
      <c r="C8619" s="222" t="s">
        <v>2957</v>
      </c>
      <c r="D8619" s="223"/>
      <c r="E8619" s="67"/>
      <c r="F8619" s="220" t="s">
        <v>2289</v>
      </c>
      <c r="G8619" s="100"/>
      <c r="H8619" s="224">
        <v>10.199999999999999</v>
      </c>
      <c r="I8619" s="219"/>
      <c r="J8619" s="219"/>
      <c r="K8619" s="219"/>
      <c r="L8619" s="219"/>
      <c r="M8619" s="219"/>
      <c r="N8619" s="219"/>
      <c r="O8619" s="61">
        <f t="shared" si="752"/>
        <v>10.199999999999999</v>
      </c>
      <c r="P8619" s="221" t="s">
        <v>5605</v>
      </c>
      <c r="Q8619" s="205"/>
      <c r="R8619" s="193"/>
    </row>
    <row r="8620" spans="1:18">
      <c r="A8620" s="207" t="s">
        <v>5869</v>
      </c>
      <c r="B8620" s="220" t="s">
        <v>5241</v>
      </c>
      <c r="C8620" s="222" t="s">
        <v>2958</v>
      </c>
      <c r="D8620" s="223"/>
      <c r="E8620" s="67"/>
      <c r="F8620" s="220" t="s">
        <v>2289</v>
      </c>
      <c r="G8620" s="100"/>
      <c r="H8620" s="224">
        <v>31.875</v>
      </c>
      <c r="I8620" s="219"/>
      <c r="J8620" s="219"/>
      <c r="K8620" s="219"/>
      <c r="L8620" s="219"/>
      <c r="M8620" s="219"/>
      <c r="N8620" s="219"/>
      <c r="O8620" s="61">
        <f t="shared" si="752"/>
        <v>31.875</v>
      </c>
      <c r="P8620" s="221" t="s">
        <v>5605</v>
      </c>
      <c r="Q8620" s="205"/>
      <c r="R8620" s="193"/>
    </row>
    <row r="8621" spans="1:18">
      <c r="A8621" s="207" t="s">
        <v>5869</v>
      </c>
      <c r="B8621" s="220" t="s">
        <v>1944</v>
      </c>
      <c r="C8621" s="222" t="s">
        <v>2959</v>
      </c>
      <c r="D8621" s="223"/>
      <c r="E8621" s="67"/>
      <c r="F8621" s="220" t="s">
        <v>2289</v>
      </c>
      <c r="G8621" s="100"/>
      <c r="H8621" s="224">
        <v>0.35</v>
      </c>
      <c r="I8621" s="219"/>
      <c r="J8621" s="219"/>
      <c r="K8621" s="219"/>
      <c r="L8621" s="219"/>
      <c r="M8621" s="219"/>
      <c r="N8621" s="219"/>
      <c r="O8621" s="61">
        <f t="shared" si="752"/>
        <v>0.35</v>
      </c>
      <c r="P8621" s="221" t="s">
        <v>5605</v>
      </c>
      <c r="Q8621" s="205"/>
      <c r="R8621" s="193"/>
    </row>
    <row r="8622" spans="1:18">
      <c r="A8622" s="207" t="s">
        <v>5869</v>
      </c>
      <c r="B8622" s="220" t="s">
        <v>5242</v>
      </c>
      <c r="C8622" s="222" t="s">
        <v>2960</v>
      </c>
      <c r="D8622" s="223"/>
      <c r="E8622" s="67"/>
      <c r="F8622" s="220" t="s">
        <v>2297</v>
      </c>
      <c r="G8622" s="100"/>
      <c r="H8622" s="224">
        <v>21.875</v>
      </c>
      <c r="I8622" s="219"/>
      <c r="J8622" s="219"/>
      <c r="K8622" s="219"/>
      <c r="L8622" s="219"/>
      <c r="M8622" s="219"/>
      <c r="N8622" s="219"/>
      <c r="O8622" s="61">
        <f t="shared" si="752"/>
        <v>21.875</v>
      </c>
      <c r="P8622" s="221" t="s">
        <v>5605</v>
      </c>
      <c r="Q8622" s="205"/>
      <c r="R8622" s="193"/>
    </row>
    <row r="8623" spans="1:18">
      <c r="A8623" s="207" t="s">
        <v>5869</v>
      </c>
      <c r="B8623" s="220" t="s">
        <v>4923</v>
      </c>
      <c r="C8623" s="222" t="s">
        <v>2961</v>
      </c>
      <c r="D8623" s="223"/>
      <c r="E8623" s="67"/>
      <c r="F8623" s="220" t="s">
        <v>2297</v>
      </c>
      <c r="G8623" s="100"/>
      <c r="H8623" s="224">
        <v>162.5</v>
      </c>
      <c r="I8623" s="219"/>
      <c r="J8623" s="219"/>
      <c r="K8623" s="219"/>
      <c r="L8623" s="219"/>
      <c r="M8623" s="219"/>
      <c r="N8623" s="219"/>
      <c r="O8623" s="61">
        <f t="shared" si="752"/>
        <v>162.5</v>
      </c>
      <c r="P8623" s="221" t="s">
        <v>5605</v>
      </c>
      <c r="Q8623" s="205"/>
      <c r="R8623" s="193"/>
    </row>
    <row r="8624" spans="1:18">
      <c r="A8624" s="207" t="s">
        <v>5869</v>
      </c>
      <c r="B8624" s="220" t="s">
        <v>6076</v>
      </c>
      <c r="C8624" s="222" t="s">
        <v>2962</v>
      </c>
      <c r="D8624" s="223"/>
      <c r="E8624" s="67"/>
      <c r="F8624" s="220" t="s">
        <v>2297</v>
      </c>
      <c r="G8624" s="100"/>
      <c r="H8624" s="224">
        <v>1.5649999999999999</v>
      </c>
      <c r="I8624" s="219"/>
      <c r="J8624" s="219"/>
      <c r="K8624" s="219"/>
      <c r="L8624" s="219"/>
      <c r="M8624" s="219"/>
      <c r="N8624" s="219"/>
      <c r="O8624" s="61">
        <f t="shared" si="752"/>
        <v>1.5649999999999999</v>
      </c>
      <c r="P8624" s="221" t="s">
        <v>5605</v>
      </c>
      <c r="Q8624" s="205"/>
      <c r="R8624" s="193"/>
    </row>
    <row r="8625" spans="1:18">
      <c r="A8625" s="207" t="s">
        <v>5869</v>
      </c>
      <c r="B8625" s="220" t="s">
        <v>6077</v>
      </c>
      <c r="C8625" s="222" t="s">
        <v>2963</v>
      </c>
      <c r="D8625" s="223"/>
      <c r="E8625" s="67"/>
      <c r="F8625" s="220" t="s">
        <v>2297</v>
      </c>
      <c r="G8625" s="100"/>
      <c r="H8625" s="224">
        <v>2</v>
      </c>
      <c r="I8625" s="219"/>
      <c r="J8625" s="219"/>
      <c r="K8625" s="219"/>
      <c r="L8625" s="219"/>
      <c r="M8625" s="219"/>
      <c r="N8625" s="219"/>
      <c r="O8625" s="61">
        <f t="shared" si="752"/>
        <v>2</v>
      </c>
      <c r="P8625" s="221" t="s">
        <v>2287</v>
      </c>
      <c r="Q8625" s="205"/>
      <c r="R8625" s="193"/>
    </row>
    <row r="8626" spans="1:18">
      <c r="A8626" s="207" t="s">
        <v>5869</v>
      </c>
      <c r="B8626" s="220" t="s">
        <v>6078</v>
      </c>
      <c r="C8626" s="222" t="s">
        <v>325</v>
      </c>
      <c r="D8626" s="223"/>
      <c r="E8626" s="67"/>
      <c r="F8626" s="220" t="s">
        <v>2297</v>
      </c>
      <c r="G8626" s="100"/>
      <c r="H8626" s="224">
        <v>6.43</v>
      </c>
      <c r="I8626" s="219"/>
      <c r="J8626" s="219"/>
      <c r="K8626" s="219"/>
      <c r="L8626" s="219"/>
      <c r="M8626" s="219"/>
      <c r="N8626" s="219"/>
      <c r="O8626" s="61">
        <f t="shared" si="752"/>
        <v>6.43</v>
      </c>
      <c r="P8626" s="221" t="s">
        <v>2287</v>
      </c>
      <c r="Q8626" s="205"/>
      <c r="R8626" s="193"/>
    </row>
    <row r="8627" spans="1:18">
      <c r="A8627" s="207" t="s">
        <v>5869</v>
      </c>
      <c r="B8627" s="220" t="s">
        <v>4958</v>
      </c>
      <c r="C8627" s="222" t="s">
        <v>326</v>
      </c>
      <c r="D8627" s="223"/>
      <c r="E8627" s="67"/>
      <c r="F8627" s="220" t="s">
        <v>2297</v>
      </c>
      <c r="G8627" s="100"/>
      <c r="H8627" s="224">
        <v>494.8</v>
      </c>
      <c r="I8627" s="219"/>
      <c r="J8627" s="219"/>
      <c r="K8627" s="219"/>
      <c r="L8627" s="219"/>
      <c r="M8627" s="219"/>
      <c r="N8627" s="219"/>
      <c r="O8627" s="61">
        <f t="shared" si="752"/>
        <v>494.8</v>
      </c>
      <c r="P8627" s="221" t="s">
        <v>2287</v>
      </c>
      <c r="Q8627" s="205"/>
      <c r="R8627" s="193"/>
    </row>
    <row r="8628" spans="1:18">
      <c r="A8628" s="207" t="s">
        <v>5869</v>
      </c>
      <c r="B8628" s="220" t="s">
        <v>4958</v>
      </c>
      <c r="C8628" s="222" t="s">
        <v>327</v>
      </c>
      <c r="D8628" s="223"/>
      <c r="E8628" s="67"/>
      <c r="F8628" s="220" t="s">
        <v>2297</v>
      </c>
      <c r="G8628" s="100"/>
      <c r="H8628" s="224">
        <v>450</v>
      </c>
      <c r="I8628" s="219"/>
      <c r="J8628" s="219"/>
      <c r="K8628" s="219"/>
      <c r="L8628" s="219"/>
      <c r="M8628" s="219"/>
      <c r="N8628" s="219"/>
      <c r="O8628" s="61">
        <f t="shared" si="752"/>
        <v>450</v>
      </c>
      <c r="P8628" s="221" t="s">
        <v>2287</v>
      </c>
      <c r="Q8628" s="205"/>
      <c r="R8628" s="193"/>
    </row>
    <row r="8629" spans="1:18">
      <c r="A8629" s="207" t="s">
        <v>5869</v>
      </c>
      <c r="B8629" s="220" t="s">
        <v>4975</v>
      </c>
      <c r="C8629" s="222" t="s">
        <v>328</v>
      </c>
      <c r="D8629" s="223"/>
      <c r="E8629" s="67"/>
      <c r="F8629" s="220" t="s">
        <v>2297</v>
      </c>
      <c r="G8629" s="100"/>
      <c r="H8629" s="224">
        <v>3.5</v>
      </c>
      <c r="I8629" s="219"/>
      <c r="J8629" s="219"/>
      <c r="K8629" s="219"/>
      <c r="L8629" s="219"/>
      <c r="M8629" s="219"/>
      <c r="N8629" s="219"/>
      <c r="O8629" s="61">
        <f t="shared" si="752"/>
        <v>3.5</v>
      </c>
      <c r="P8629" s="221" t="s">
        <v>5605</v>
      </c>
      <c r="Q8629" s="205"/>
      <c r="R8629" s="193"/>
    </row>
    <row r="8630" spans="1:18">
      <c r="A8630" s="207" t="s">
        <v>5869</v>
      </c>
      <c r="B8630" s="220" t="s">
        <v>5243</v>
      </c>
      <c r="C8630" s="222" t="s">
        <v>329</v>
      </c>
      <c r="D8630" s="223"/>
      <c r="E8630" s="67"/>
      <c r="F8630" s="220" t="s">
        <v>2297</v>
      </c>
      <c r="G8630" s="100"/>
      <c r="H8630" s="224">
        <v>37.332812500000003</v>
      </c>
      <c r="I8630" s="219"/>
      <c r="J8630" s="219"/>
      <c r="K8630" s="219"/>
      <c r="L8630" s="219"/>
      <c r="M8630" s="219"/>
      <c r="N8630" s="219"/>
      <c r="O8630" s="61">
        <f t="shared" si="752"/>
        <v>37.332812500000003</v>
      </c>
      <c r="P8630" s="221" t="s">
        <v>2287</v>
      </c>
      <c r="Q8630" s="205"/>
      <c r="R8630" s="193"/>
    </row>
    <row r="8631" spans="1:18">
      <c r="A8631" s="207" t="s">
        <v>5869</v>
      </c>
      <c r="B8631" s="220" t="s">
        <v>4996</v>
      </c>
      <c r="C8631" s="222" t="s">
        <v>330</v>
      </c>
      <c r="D8631" s="223"/>
      <c r="E8631" s="67"/>
      <c r="F8631" s="220" t="s">
        <v>2297</v>
      </c>
      <c r="G8631" s="100"/>
      <c r="H8631" s="224">
        <v>2</v>
      </c>
      <c r="I8631" s="219"/>
      <c r="J8631" s="219"/>
      <c r="K8631" s="219"/>
      <c r="L8631" s="219"/>
      <c r="M8631" s="219"/>
      <c r="N8631" s="219"/>
      <c r="O8631" s="61">
        <f t="shared" si="752"/>
        <v>2</v>
      </c>
      <c r="P8631" s="221" t="s">
        <v>5605</v>
      </c>
      <c r="Q8631" s="205"/>
      <c r="R8631" s="193"/>
    </row>
    <row r="8632" spans="1:18">
      <c r="A8632" s="207" t="s">
        <v>5869</v>
      </c>
      <c r="B8632" s="220" t="s">
        <v>4889</v>
      </c>
      <c r="C8632" s="222" t="s">
        <v>331</v>
      </c>
      <c r="D8632" s="223"/>
      <c r="E8632" s="67"/>
      <c r="F8632" s="220" t="s">
        <v>2297</v>
      </c>
      <c r="G8632" s="100"/>
      <c r="H8632" s="224">
        <v>0.99</v>
      </c>
      <c r="I8632" s="219"/>
      <c r="J8632" s="219"/>
      <c r="K8632" s="219"/>
      <c r="L8632" s="219"/>
      <c r="M8632" s="219"/>
      <c r="N8632" s="219"/>
      <c r="O8632" s="61">
        <f t="shared" si="752"/>
        <v>0.99</v>
      </c>
      <c r="P8632" s="221" t="s">
        <v>5605</v>
      </c>
      <c r="Q8632" s="205"/>
      <c r="R8632" s="193"/>
    </row>
    <row r="8633" spans="1:18">
      <c r="A8633" s="207" t="s">
        <v>5869</v>
      </c>
      <c r="B8633" s="220" t="s">
        <v>4986</v>
      </c>
      <c r="C8633" s="222" t="s">
        <v>332</v>
      </c>
      <c r="D8633" s="223"/>
      <c r="E8633" s="67"/>
      <c r="F8633" s="220" t="s">
        <v>2297</v>
      </c>
      <c r="G8633" s="100"/>
      <c r="H8633" s="224">
        <v>45.6</v>
      </c>
      <c r="I8633" s="219"/>
      <c r="J8633" s="219"/>
      <c r="K8633" s="219"/>
      <c r="L8633" s="219"/>
      <c r="M8633" s="219"/>
      <c r="N8633" s="219"/>
      <c r="O8633" s="61">
        <f t="shared" si="752"/>
        <v>45.6</v>
      </c>
      <c r="P8633" s="221" t="s">
        <v>5605</v>
      </c>
      <c r="Q8633" s="205"/>
      <c r="R8633" s="193"/>
    </row>
    <row r="8634" spans="1:18">
      <c r="A8634" s="207" t="s">
        <v>5869</v>
      </c>
      <c r="B8634" s="220" t="s">
        <v>4972</v>
      </c>
      <c r="C8634" s="222" t="s">
        <v>333</v>
      </c>
      <c r="D8634" s="223"/>
      <c r="E8634" s="67"/>
      <c r="F8634" s="220" t="s">
        <v>2297</v>
      </c>
      <c r="G8634" s="100"/>
      <c r="H8634" s="224">
        <v>43.125</v>
      </c>
      <c r="I8634" s="219"/>
      <c r="J8634" s="219"/>
      <c r="K8634" s="219"/>
      <c r="L8634" s="219"/>
      <c r="M8634" s="219"/>
      <c r="N8634" s="219"/>
      <c r="O8634" s="61">
        <f t="shared" si="752"/>
        <v>43.125</v>
      </c>
      <c r="P8634" s="221" t="s">
        <v>5605</v>
      </c>
      <c r="Q8634" s="205"/>
      <c r="R8634" s="193"/>
    </row>
    <row r="8635" spans="1:18">
      <c r="A8635" s="207" t="s">
        <v>5869</v>
      </c>
      <c r="B8635" s="220" t="s">
        <v>5244</v>
      </c>
      <c r="C8635" s="222" t="s">
        <v>334</v>
      </c>
      <c r="D8635" s="223"/>
      <c r="E8635" s="67"/>
      <c r="F8635" s="220" t="s">
        <v>2289</v>
      </c>
      <c r="G8635" s="100"/>
      <c r="H8635" s="224">
        <v>4.8</v>
      </c>
      <c r="I8635" s="219"/>
      <c r="J8635" s="219"/>
      <c r="K8635" s="219"/>
      <c r="L8635" s="219"/>
      <c r="M8635" s="219"/>
      <c r="N8635" s="219"/>
      <c r="O8635" s="61">
        <f t="shared" si="752"/>
        <v>4.8</v>
      </c>
      <c r="P8635" s="221" t="s">
        <v>5605</v>
      </c>
      <c r="Q8635" s="205"/>
      <c r="R8635" s="193"/>
    </row>
    <row r="8636" spans="1:18">
      <c r="A8636" s="207" t="s">
        <v>5869</v>
      </c>
      <c r="B8636" s="220" t="s">
        <v>4958</v>
      </c>
      <c r="C8636" s="222" t="s">
        <v>335</v>
      </c>
      <c r="D8636" s="223"/>
      <c r="E8636" s="67"/>
      <c r="F8636" s="220" t="s">
        <v>2297</v>
      </c>
      <c r="G8636" s="100"/>
      <c r="H8636" s="224" t="s">
        <v>622</v>
      </c>
      <c r="I8636" s="219"/>
      <c r="J8636" s="219"/>
      <c r="K8636" s="219"/>
      <c r="L8636" s="219"/>
      <c r="M8636" s="219"/>
      <c r="N8636" s="219"/>
      <c r="O8636" s="61" t="str">
        <f t="shared" si="752"/>
        <v>(en blanco)</v>
      </c>
      <c r="P8636" s="221" t="s">
        <v>2287</v>
      </c>
      <c r="Q8636" s="205"/>
      <c r="R8636" s="193"/>
    </row>
    <row r="8637" spans="1:18">
      <c r="A8637" s="207" t="s">
        <v>5869</v>
      </c>
      <c r="B8637" s="220" t="s">
        <v>4958</v>
      </c>
      <c r="C8637" s="222" t="s">
        <v>336</v>
      </c>
      <c r="D8637" s="223"/>
      <c r="E8637" s="67"/>
      <c r="F8637" s="220" t="s">
        <v>2297</v>
      </c>
      <c r="G8637" s="100"/>
      <c r="H8637" s="224">
        <v>9</v>
      </c>
      <c r="I8637" s="219"/>
      <c r="J8637" s="219"/>
      <c r="K8637" s="219"/>
      <c r="L8637" s="219"/>
      <c r="M8637" s="219"/>
      <c r="N8637" s="219"/>
      <c r="O8637" s="61">
        <f t="shared" si="752"/>
        <v>9</v>
      </c>
      <c r="P8637" s="221" t="s">
        <v>2287</v>
      </c>
      <c r="Q8637" s="205"/>
      <c r="R8637" s="193"/>
    </row>
    <row r="8638" spans="1:18">
      <c r="A8638" s="207" t="s">
        <v>5869</v>
      </c>
      <c r="B8638" s="220" t="s">
        <v>5561</v>
      </c>
      <c r="C8638" s="222" t="s">
        <v>337</v>
      </c>
      <c r="D8638" s="223"/>
      <c r="E8638" s="67"/>
      <c r="F8638" s="220" t="s">
        <v>2297</v>
      </c>
      <c r="G8638" s="100"/>
      <c r="H8638" s="224">
        <v>9</v>
      </c>
      <c r="I8638" s="219"/>
      <c r="J8638" s="219"/>
      <c r="K8638" s="219"/>
      <c r="L8638" s="219"/>
      <c r="M8638" s="219"/>
      <c r="N8638" s="219"/>
      <c r="O8638" s="61">
        <f t="shared" si="752"/>
        <v>9</v>
      </c>
      <c r="P8638" s="221" t="s">
        <v>2287</v>
      </c>
      <c r="Q8638" s="205"/>
      <c r="R8638" s="193"/>
    </row>
    <row r="8639" spans="1:18">
      <c r="A8639" s="207" t="s">
        <v>5869</v>
      </c>
      <c r="B8639" s="220" t="s">
        <v>5561</v>
      </c>
      <c r="C8639" s="222" t="s">
        <v>338</v>
      </c>
      <c r="D8639" s="223"/>
      <c r="E8639" s="67"/>
      <c r="F8639" s="220" t="s">
        <v>2297</v>
      </c>
      <c r="G8639" s="100"/>
      <c r="H8639" s="224">
        <v>12.5</v>
      </c>
      <c r="I8639" s="219"/>
      <c r="J8639" s="219"/>
      <c r="K8639" s="219"/>
      <c r="L8639" s="219"/>
      <c r="M8639" s="219"/>
      <c r="N8639" s="219"/>
      <c r="O8639" s="61">
        <f t="shared" si="752"/>
        <v>12.5</v>
      </c>
      <c r="P8639" s="221" t="s">
        <v>2287</v>
      </c>
      <c r="Q8639" s="205"/>
      <c r="R8639" s="193"/>
    </row>
    <row r="8640" spans="1:18">
      <c r="A8640" s="207" t="s">
        <v>5869</v>
      </c>
      <c r="B8640" s="220" t="s">
        <v>4958</v>
      </c>
      <c r="C8640" s="222" t="s">
        <v>339</v>
      </c>
      <c r="D8640" s="223"/>
      <c r="E8640" s="67"/>
      <c r="F8640" s="220" t="s">
        <v>2297</v>
      </c>
      <c r="G8640" s="100"/>
      <c r="H8640" s="224">
        <v>3</v>
      </c>
      <c r="I8640" s="219"/>
      <c r="J8640" s="219"/>
      <c r="K8640" s="219"/>
      <c r="L8640" s="219"/>
      <c r="M8640" s="219"/>
      <c r="N8640" s="219"/>
      <c r="O8640" s="61">
        <f t="shared" si="752"/>
        <v>3</v>
      </c>
      <c r="P8640" s="221" t="s">
        <v>2287</v>
      </c>
      <c r="Q8640" s="205"/>
      <c r="R8640" s="193"/>
    </row>
    <row r="8641" spans="1:18">
      <c r="A8641" s="207" t="s">
        <v>5869</v>
      </c>
      <c r="B8641" s="220" t="s">
        <v>5245</v>
      </c>
      <c r="C8641" s="222" t="s">
        <v>340</v>
      </c>
      <c r="D8641" s="223"/>
      <c r="E8641" s="67"/>
      <c r="F8641" s="220" t="s">
        <v>2289</v>
      </c>
      <c r="G8641" s="100"/>
      <c r="H8641" s="224">
        <v>0.45</v>
      </c>
      <c r="I8641" s="219"/>
      <c r="J8641" s="219"/>
      <c r="K8641" s="219"/>
      <c r="L8641" s="219"/>
      <c r="M8641" s="219"/>
      <c r="N8641" s="219"/>
      <c r="O8641" s="61">
        <f t="shared" si="752"/>
        <v>0.45</v>
      </c>
      <c r="P8641" s="221" t="s">
        <v>5605</v>
      </c>
      <c r="Q8641" s="205"/>
      <c r="R8641" s="193"/>
    </row>
    <row r="8642" spans="1:18">
      <c r="A8642" s="207" t="s">
        <v>5869</v>
      </c>
      <c r="B8642" s="220" t="s">
        <v>5246</v>
      </c>
      <c r="C8642" s="222" t="s">
        <v>356</v>
      </c>
      <c r="D8642" s="223"/>
      <c r="E8642" s="67"/>
      <c r="F8642" s="220" t="s">
        <v>572</v>
      </c>
      <c r="G8642" s="100"/>
      <c r="H8642" s="224">
        <v>4.75</v>
      </c>
      <c r="I8642" s="219"/>
      <c r="J8642" s="219"/>
      <c r="K8642" s="219"/>
      <c r="L8642" s="219"/>
      <c r="M8642" s="219"/>
      <c r="N8642" s="219"/>
      <c r="O8642" s="61">
        <f t="shared" si="752"/>
        <v>4.75</v>
      </c>
      <c r="P8642" s="221" t="s">
        <v>5605</v>
      </c>
      <c r="Q8642" s="205"/>
      <c r="R8642" s="193"/>
    </row>
    <row r="8643" spans="1:18">
      <c r="A8643" s="207" t="s">
        <v>5869</v>
      </c>
      <c r="B8643" s="220" t="s">
        <v>5247</v>
      </c>
      <c r="C8643" s="222" t="s">
        <v>357</v>
      </c>
      <c r="D8643" s="223"/>
      <c r="E8643" s="67"/>
      <c r="F8643" s="220" t="s">
        <v>572</v>
      </c>
      <c r="G8643" s="100"/>
      <c r="H8643" s="224">
        <v>10.25</v>
      </c>
      <c r="I8643" s="219"/>
      <c r="J8643" s="219"/>
      <c r="K8643" s="219"/>
      <c r="L8643" s="219"/>
      <c r="M8643" s="219"/>
      <c r="N8643" s="219"/>
      <c r="O8643" s="61">
        <f t="shared" si="752"/>
        <v>10.25</v>
      </c>
      <c r="P8643" s="221" t="s">
        <v>5605</v>
      </c>
      <c r="Q8643" s="205"/>
      <c r="R8643" s="193"/>
    </row>
    <row r="8644" spans="1:18">
      <c r="A8644" s="207" t="s">
        <v>5869</v>
      </c>
      <c r="B8644" s="220" t="s">
        <v>5248</v>
      </c>
      <c r="C8644" s="222" t="s">
        <v>358</v>
      </c>
      <c r="D8644" s="223"/>
      <c r="E8644" s="67"/>
      <c r="F8644" s="220" t="s">
        <v>572</v>
      </c>
      <c r="G8644" s="100"/>
      <c r="H8644" s="224">
        <v>21.07</v>
      </c>
      <c r="I8644" s="219"/>
      <c r="J8644" s="219"/>
      <c r="K8644" s="219"/>
      <c r="L8644" s="219"/>
      <c r="M8644" s="219"/>
      <c r="N8644" s="219"/>
      <c r="O8644" s="61">
        <f t="shared" si="752"/>
        <v>21.07</v>
      </c>
      <c r="P8644" s="221" t="s">
        <v>5605</v>
      </c>
      <c r="Q8644" s="205"/>
      <c r="R8644" s="193"/>
    </row>
    <row r="8645" spans="1:18">
      <c r="A8645" s="207" t="s">
        <v>5869</v>
      </c>
      <c r="B8645" s="220" t="s">
        <v>5249</v>
      </c>
      <c r="C8645" s="222" t="s">
        <v>359</v>
      </c>
      <c r="D8645" s="223"/>
      <c r="E8645" s="67"/>
      <c r="F8645" s="220" t="s">
        <v>572</v>
      </c>
      <c r="G8645" s="100"/>
      <c r="H8645" s="224">
        <v>5.2</v>
      </c>
      <c r="I8645" s="219"/>
      <c r="J8645" s="219"/>
      <c r="K8645" s="219"/>
      <c r="L8645" s="219"/>
      <c r="M8645" s="219"/>
      <c r="N8645" s="219"/>
      <c r="O8645" s="61">
        <f t="shared" si="752"/>
        <v>5.2</v>
      </c>
      <c r="P8645" s="221" t="s">
        <v>5605</v>
      </c>
      <c r="Q8645" s="205"/>
      <c r="R8645" s="193"/>
    </row>
    <row r="8646" spans="1:18">
      <c r="A8646" s="207" t="s">
        <v>5869</v>
      </c>
      <c r="B8646" s="220" t="s">
        <v>4981</v>
      </c>
      <c r="C8646" s="222" t="s">
        <v>360</v>
      </c>
      <c r="D8646" s="223"/>
      <c r="E8646" s="67"/>
      <c r="F8646" s="220" t="s">
        <v>572</v>
      </c>
      <c r="G8646" s="100"/>
      <c r="H8646" s="224">
        <v>10</v>
      </c>
      <c r="I8646" s="219"/>
      <c r="J8646" s="219"/>
      <c r="K8646" s="219"/>
      <c r="L8646" s="219"/>
      <c r="M8646" s="219"/>
      <c r="N8646" s="219"/>
      <c r="O8646" s="61">
        <f t="shared" si="752"/>
        <v>10</v>
      </c>
      <c r="P8646" s="221" t="s">
        <v>5605</v>
      </c>
      <c r="Q8646" s="205"/>
      <c r="R8646" s="193"/>
    </row>
    <row r="8647" spans="1:18">
      <c r="A8647" s="207" t="s">
        <v>5869</v>
      </c>
      <c r="B8647" s="220" t="s">
        <v>5250</v>
      </c>
      <c r="C8647" s="222" t="s">
        <v>361</v>
      </c>
      <c r="D8647" s="223"/>
      <c r="E8647" s="67"/>
      <c r="F8647" s="220" t="s">
        <v>572</v>
      </c>
      <c r="G8647" s="100"/>
      <c r="H8647" s="224">
        <v>14.8</v>
      </c>
      <c r="I8647" s="219"/>
      <c r="J8647" s="219"/>
      <c r="K8647" s="219"/>
      <c r="L8647" s="219"/>
      <c r="M8647" s="219"/>
      <c r="N8647" s="219"/>
      <c r="O8647" s="61">
        <f t="shared" si="752"/>
        <v>14.8</v>
      </c>
      <c r="P8647" s="221" t="s">
        <v>5605</v>
      </c>
      <c r="Q8647" s="205"/>
      <c r="R8647" s="193"/>
    </row>
    <row r="8648" spans="1:18">
      <c r="A8648" s="207" t="s">
        <v>5869</v>
      </c>
      <c r="B8648" s="220" t="s">
        <v>5251</v>
      </c>
      <c r="C8648" s="222" t="s">
        <v>362</v>
      </c>
      <c r="D8648" s="223"/>
      <c r="E8648" s="67"/>
      <c r="F8648" s="220" t="s">
        <v>3516</v>
      </c>
      <c r="G8648" s="100"/>
      <c r="H8648" s="224">
        <v>71.694999999999993</v>
      </c>
      <c r="I8648" s="219"/>
      <c r="J8648" s="219"/>
      <c r="K8648" s="219"/>
      <c r="L8648" s="219"/>
      <c r="M8648" s="219"/>
      <c r="N8648" s="219"/>
      <c r="O8648" s="61">
        <f t="shared" si="752"/>
        <v>71.694999999999993</v>
      </c>
      <c r="P8648" s="221" t="s">
        <v>5605</v>
      </c>
      <c r="Q8648" s="205"/>
      <c r="R8648" s="193"/>
    </row>
    <row r="8649" spans="1:18">
      <c r="A8649" s="207" t="s">
        <v>5869</v>
      </c>
      <c r="B8649" s="220" t="s">
        <v>4989</v>
      </c>
      <c r="C8649" s="222" t="s">
        <v>363</v>
      </c>
      <c r="D8649" s="223"/>
      <c r="E8649" s="67"/>
      <c r="F8649" s="220" t="s">
        <v>572</v>
      </c>
      <c r="G8649" s="100"/>
      <c r="H8649" s="224">
        <v>6.88</v>
      </c>
      <c r="I8649" s="219"/>
      <c r="J8649" s="219"/>
      <c r="K8649" s="219"/>
      <c r="L8649" s="219"/>
      <c r="M8649" s="219"/>
      <c r="N8649" s="219"/>
      <c r="O8649" s="61">
        <f t="shared" si="752"/>
        <v>6.88</v>
      </c>
      <c r="P8649" s="221" t="s">
        <v>5605</v>
      </c>
      <c r="Q8649" s="205"/>
      <c r="R8649" s="193"/>
    </row>
    <row r="8650" spans="1:18">
      <c r="A8650" s="207" t="s">
        <v>5869</v>
      </c>
      <c r="B8650" s="220" t="s">
        <v>4902</v>
      </c>
      <c r="C8650" s="222" t="s">
        <v>364</v>
      </c>
      <c r="D8650" s="223"/>
      <c r="E8650" s="67"/>
      <c r="F8650" s="220" t="s">
        <v>572</v>
      </c>
      <c r="G8650" s="100"/>
      <c r="H8650" s="224">
        <v>4.4000000000000004</v>
      </c>
      <c r="I8650" s="219"/>
      <c r="J8650" s="219"/>
      <c r="K8650" s="219"/>
      <c r="L8650" s="219"/>
      <c r="M8650" s="219"/>
      <c r="N8650" s="219"/>
      <c r="O8650" s="61">
        <f t="shared" si="752"/>
        <v>4.4000000000000004</v>
      </c>
      <c r="P8650" s="221" t="s">
        <v>5605</v>
      </c>
      <c r="Q8650" s="205"/>
      <c r="R8650" s="193"/>
    </row>
    <row r="8651" spans="1:18">
      <c r="A8651" s="207" t="s">
        <v>5869</v>
      </c>
      <c r="B8651" s="220" t="s">
        <v>5252</v>
      </c>
      <c r="C8651" s="222" t="s">
        <v>365</v>
      </c>
      <c r="D8651" s="223"/>
      <c r="E8651" s="67"/>
      <c r="F8651" s="220" t="s">
        <v>572</v>
      </c>
      <c r="G8651" s="100"/>
      <c r="H8651" s="224">
        <v>0.1</v>
      </c>
      <c r="I8651" s="219"/>
      <c r="J8651" s="219"/>
      <c r="K8651" s="219"/>
      <c r="L8651" s="219"/>
      <c r="M8651" s="219"/>
      <c r="N8651" s="219"/>
      <c r="O8651" s="61">
        <f t="shared" si="752"/>
        <v>0.1</v>
      </c>
      <c r="P8651" s="221" t="s">
        <v>5605</v>
      </c>
      <c r="Q8651" s="205"/>
      <c r="R8651" s="193"/>
    </row>
    <row r="8652" spans="1:18">
      <c r="A8652" s="207" t="s">
        <v>5869</v>
      </c>
      <c r="B8652" s="220" t="s">
        <v>5253</v>
      </c>
      <c r="C8652" s="222" t="s">
        <v>366</v>
      </c>
      <c r="D8652" s="223"/>
      <c r="E8652" s="67"/>
      <c r="F8652" s="220" t="s">
        <v>2297</v>
      </c>
      <c r="G8652" s="100"/>
      <c r="H8652" s="224">
        <v>1.63</v>
      </c>
      <c r="I8652" s="219"/>
      <c r="J8652" s="219"/>
      <c r="K8652" s="219"/>
      <c r="L8652" s="219"/>
      <c r="M8652" s="219"/>
      <c r="N8652" s="219"/>
      <c r="O8652" s="61">
        <f t="shared" si="752"/>
        <v>1.63</v>
      </c>
      <c r="P8652" s="221" t="s">
        <v>5605</v>
      </c>
      <c r="Q8652" s="205"/>
      <c r="R8652" s="193"/>
    </row>
    <row r="8653" spans="1:18">
      <c r="A8653" s="207" t="s">
        <v>5869</v>
      </c>
      <c r="B8653" s="220" t="s">
        <v>5254</v>
      </c>
      <c r="C8653" s="222" t="s">
        <v>367</v>
      </c>
      <c r="D8653" s="223"/>
      <c r="E8653" s="67"/>
      <c r="F8653" s="220" t="s">
        <v>2297</v>
      </c>
      <c r="G8653" s="100"/>
      <c r="H8653" s="224">
        <v>115</v>
      </c>
      <c r="I8653" s="219"/>
      <c r="J8653" s="219"/>
      <c r="K8653" s="219"/>
      <c r="L8653" s="219"/>
      <c r="M8653" s="219"/>
      <c r="N8653" s="219"/>
      <c r="O8653" s="61">
        <f t="shared" si="752"/>
        <v>115</v>
      </c>
      <c r="P8653" s="221" t="s">
        <v>2287</v>
      </c>
      <c r="Q8653" s="205"/>
      <c r="R8653" s="193"/>
    </row>
    <row r="8654" spans="1:18">
      <c r="A8654" s="207" t="s">
        <v>5869</v>
      </c>
      <c r="B8654" s="220" t="s">
        <v>4977</v>
      </c>
      <c r="C8654" s="222" t="s">
        <v>368</v>
      </c>
      <c r="D8654" s="223"/>
      <c r="E8654" s="67"/>
      <c r="F8654" s="220" t="s">
        <v>2297</v>
      </c>
      <c r="G8654" s="100"/>
      <c r="H8654" s="224">
        <v>26.25</v>
      </c>
      <c r="I8654" s="219"/>
      <c r="J8654" s="219"/>
      <c r="K8654" s="219"/>
      <c r="L8654" s="219"/>
      <c r="M8654" s="219"/>
      <c r="N8654" s="219"/>
      <c r="O8654" s="61">
        <f t="shared" si="752"/>
        <v>26.25</v>
      </c>
      <c r="P8654" s="221" t="s">
        <v>5605</v>
      </c>
      <c r="Q8654" s="205"/>
      <c r="R8654" s="193"/>
    </row>
    <row r="8655" spans="1:18">
      <c r="A8655" s="207" t="s">
        <v>5869</v>
      </c>
      <c r="B8655" s="220" t="s">
        <v>5255</v>
      </c>
      <c r="C8655" s="222" t="s">
        <v>369</v>
      </c>
      <c r="D8655" s="223"/>
      <c r="E8655" s="67"/>
      <c r="F8655" s="220" t="s">
        <v>2291</v>
      </c>
      <c r="G8655" s="100"/>
      <c r="H8655" s="224">
        <v>7.0000000000000007E-2</v>
      </c>
      <c r="I8655" s="219"/>
      <c r="J8655" s="219"/>
      <c r="K8655" s="219"/>
      <c r="L8655" s="219"/>
      <c r="M8655" s="219"/>
      <c r="N8655" s="219"/>
      <c r="O8655" s="61">
        <f t="shared" si="752"/>
        <v>7.0000000000000007E-2</v>
      </c>
      <c r="P8655" s="221" t="s">
        <v>5605</v>
      </c>
      <c r="Q8655" s="205"/>
      <c r="R8655" s="193"/>
    </row>
    <row r="8656" spans="1:18">
      <c r="A8656" s="207" t="s">
        <v>5869</v>
      </c>
      <c r="B8656" s="220" t="s">
        <v>5256</v>
      </c>
      <c r="C8656" s="222" t="s">
        <v>370</v>
      </c>
      <c r="D8656" s="223"/>
      <c r="E8656" s="67"/>
      <c r="F8656" s="220" t="s">
        <v>2297</v>
      </c>
      <c r="G8656" s="100"/>
      <c r="H8656" s="224">
        <v>4.5</v>
      </c>
      <c r="I8656" s="219"/>
      <c r="J8656" s="219"/>
      <c r="K8656" s="219"/>
      <c r="L8656" s="219"/>
      <c r="M8656" s="219"/>
      <c r="N8656" s="219"/>
      <c r="O8656" s="61">
        <f t="shared" si="752"/>
        <v>4.5</v>
      </c>
      <c r="P8656" s="221" t="s">
        <v>2287</v>
      </c>
      <c r="Q8656" s="205"/>
      <c r="R8656" s="193"/>
    </row>
    <row r="8657" spans="1:18">
      <c r="A8657" s="207" t="s">
        <v>5869</v>
      </c>
      <c r="B8657" s="220" t="s">
        <v>5257</v>
      </c>
      <c r="C8657" s="222" t="s">
        <v>371</v>
      </c>
      <c r="D8657" s="223"/>
      <c r="E8657" s="67"/>
      <c r="F8657" s="220" t="s">
        <v>2297</v>
      </c>
      <c r="G8657" s="100"/>
      <c r="H8657" s="224">
        <v>38.799999999999997</v>
      </c>
      <c r="I8657" s="219"/>
      <c r="J8657" s="219"/>
      <c r="K8657" s="219"/>
      <c r="L8657" s="219"/>
      <c r="M8657" s="219"/>
      <c r="N8657" s="219"/>
      <c r="O8657" s="61">
        <f t="shared" si="752"/>
        <v>38.799999999999997</v>
      </c>
      <c r="P8657" s="221" t="s">
        <v>5605</v>
      </c>
      <c r="Q8657" s="205"/>
      <c r="R8657" s="193"/>
    </row>
    <row r="8658" spans="1:18">
      <c r="A8658" s="207" t="s">
        <v>5869</v>
      </c>
      <c r="B8658" s="220" t="s">
        <v>5561</v>
      </c>
      <c r="C8658" s="222" t="s">
        <v>372</v>
      </c>
      <c r="D8658" s="223"/>
      <c r="E8658" s="67"/>
      <c r="F8658" s="220" t="s">
        <v>2297</v>
      </c>
      <c r="G8658" s="100"/>
      <c r="H8658" s="224">
        <v>2.9461111111111111</v>
      </c>
      <c r="I8658" s="219"/>
      <c r="J8658" s="219"/>
      <c r="K8658" s="219"/>
      <c r="L8658" s="219"/>
      <c r="M8658" s="219"/>
      <c r="N8658" s="219"/>
      <c r="O8658" s="61">
        <f t="shared" si="752"/>
        <v>2.9461111111111111</v>
      </c>
      <c r="P8658" s="221" t="s">
        <v>2287</v>
      </c>
      <c r="Q8658" s="205"/>
      <c r="R8658" s="193"/>
    </row>
    <row r="8659" spans="1:18">
      <c r="A8659" s="207" t="s">
        <v>5869</v>
      </c>
      <c r="B8659" s="220" t="s">
        <v>4958</v>
      </c>
      <c r="C8659" s="222" t="s">
        <v>373</v>
      </c>
      <c r="D8659" s="223"/>
      <c r="E8659" s="67"/>
      <c r="F8659" s="220" t="s">
        <v>2297</v>
      </c>
      <c r="G8659" s="100"/>
      <c r="H8659" s="224">
        <v>75</v>
      </c>
      <c r="I8659" s="219"/>
      <c r="J8659" s="219"/>
      <c r="K8659" s="219"/>
      <c r="L8659" s="219"/>
      <c r="M8659" s="219"/>
      <c r="N8659" s="219"/>
      <c r="O8659" s="61">
        <f t="shared" si="752"/>
        <v>75</v>
      </c>
      <c r="P8659" s="221" t="s">
        <v>2287</v>
      </c>
      <c r="Q8659" s="205"/>
      <c r="R8659" s="193"/>
    </row>
    <row r="8660" spans="1:18">
      <c r="A8660" s="207" t="s">
        <v>5869</v>
      </c>
      <c r="B8660" s="220" t="s">
        <v>4958</v>
      </c>
      <c r="C8660" s="222" t="s">
        <v>374</v>
      </c>
      <c r="D8660" s="223"/>
      <c r="E8660" s="67"/>
      <c r="F8660" s="220" t="s">
        <v>2297</v>
      </c>
      <c r="G8660" s="100"/>
      <c r="H8660" s="224">
        <v>5670</v>
      </c>
      <c r="I8660" s="219"/>
      <c r="J8660" s="219"/>
      <c r="K8660" s="219"/>
      <c r="L8660" s="219"/>
      <c r="M8660" s="219"/>
      <c r="N8660" s="219"/>
      <c r="O8660" s="61">
        <f t="shared" si="752"/>
        <v>5670</v>
      </c>
      <c r="P8660" s="221" t="s">
        <v>2287</v>
      </c>
      <c r="Q8660" s="205"/>
      <c r="R8660" s="193"/>
    </row>
    <row r="8661" spans="1:18">
      <c r="A8661" s="207" t="s">
        <v>5869</v>
      </c>
      <c r="B8661" s="220" t="s">
        <v>4958</v>
      </c>
      <c r="C8661" s="222" t="s">
        <v>375</v>
      </c>
      <c r="D8661" s="223"/>
      <c r="E8661" s="67"/>
      <c r="F8661" s="220" t="s">
        <v>2297</v>
      </c>
      <c r="G8661" s="100"/>
      <c r="H8661" s="224" t="s">
        <v>622</v>
      </c>
      <c r="I8661" s="219"/>
      <c r="J8661" s="219"/>
      <c r="K8661" s="219"/>
      <c r="L8661" s="219"/>
      <c r="M8661" s="219"/>
      <c r="N8661" s="219"/>
      <c r="O8661" s="61" t="str">
        <f t="shared" si="752"/>
        <v>(en blanco)</v>
      </c>
      <c r="P8661" s="221" t="s">
        <v>2287</v>
      </c>
      <c r="Q8661" s="205"/>
      <c r="R8661" s="193"/>
    </row>
    <row r="8662" spans="1:18">
      <c r="A8662" s="207" t="s">
        <v>5869</v>
      </c>
      <c r="B8662" s="220" t="s">
        <v>4958</v>
      </c>
      <c r="C8662" s="222" t="s">
        <v>376</v>
      </c>
      <c r="D8662" s="223"/>
      <c r="E8662" s="67"/>
      <c r="F8662" s="220" t="s">
        <v>2297</v>
      </c>
      <c r="G8662" s="100"/>
      <c r="H8662" s="224" t="s">
        <v>622</v>
      </c>
      <c r="I8662" s="219"/>
      <c r="J8662" s="219"/>
      <c r="K8662" s="219"/>
      <c r="L8662" s="219"/>
      <c r="M8662" s="219"/>
      <c r="N8662" s="219"/>
      <c r="O8662" s="61" t="str">
        <f t="shared" si="752"/>
        <v>(en blanco)</v>
      </c>
      <c r="P8662" s="221" t="s">
        <v>2287</v>
      </c>
      <c r="Q8662" s="205"/>
      <c r="R8662" s="193"/>
    </row>
    <row r="8663" spans="1:18">
      <c r="A8663" s="207" t="s">
        <v>5869</v>
      </c>
      <c r="B8663" s="220" t="s">
        <v>1948</v>
      </c>
      <c r="C8663" s="222" t="s">
        <v>377</v>
      </c>
      <c r="D8663" s="223"/>
      <c r="E8663" s="67"/>
      <c r="F8663" s="220" t="s">
        <v>2289</v>
      </c>
      <c r="G8663" s="100"/>
      <c r="H8663" s="224">
        <v>1.45</v>
      </c>
      <c r="I8663" s="219"/>
      <c r="J8663" s="219"/>
      <c r="K8663" s="219"/>
      <c r="L8663" s="219"/>
      <c r="M8663" s="219"/>
      <c r="N8663" s="219"/>
      <c r="O8663" s="61">
        <f t="shared" si="752"/>
        <v>1.45</v>
      </c>
      <c r="P8663" s="221" t="s">
        <v>5605</v>
      </c>
      <c r="Q8663" s="205"/>
      <c r="R8663" s="193"/>
    </row>
    <row r="8664" spans="1:18">
      <c r="A8664" s="207" t="s">
        <v>5869</v>
      </c>
      <c r="B8664" s="220" t="s">
        <v>4958</v>
      </c>
      <c r="C8664" s="222" t="s">
        <v>378</v>
      </c>
      <c r="D8664" s="223"/>
      <c r="E8664" s="67"/>
      <c r="F8664" s="220" t="s">
        <v>2297</v>
      </c>
      <c r="G8664" s="100"/>
      <c r="H8664" s="224">
        <v>0.02</v>
      </c>
      <c r="I8664" s="219"/>
      <c r="J8664" s="219"/>
      <c r="K8664" s="219"/>
      <c r="L8664" s="219"/>
      <c r="M8664" s="219"/>
      <c r="N8664" s="219"/>
      <c r="O8664" s="61">
        <f t="shared" si="752"/>
        <v>0.02</v>
      </c>
      <c r="P8664" s="221" t="s">
        <v>2287</v>
      </c>
      <c r="Q8664" s="205"/>
      <c r="R8664" s="193"/>
    </row>
    <row r="8665" spans="1:18">
      <c r="A8665" s="207" t="s">
        <v>5869</v>
      </c>
      <c r="B8665" s="220" t="s">
        <v>4958</v>
      </c>
      <c r="C8665" s="222" t="s">
        <v>379</v>
      </c>
      <c r="D8665" s="223"/>
      <c r="E8665" s="67"/>
      <c r="F8665" s="220" t="s">
        <v>380</v>
      </c>
      <c r="G8665" s="100"/>
      <c r="H8665" s="224">
        <v>1.19</v>
      </c>
      <c r="I8665" s="219"/>
      <c r="J8665" s="219"/>
      <c r="K8665" s="219"/>
      <c r="L8665" s="219"/>
      <c r="M8665" s="219"/>
      <c r="N8665" s="219"/>
      <c r="O8665" s="61">
        <f t="shared" si="752"/>
        <v>1.19</v>
      </c>
      <c r="P8665" s="221" t="s">
        <v>2287</v>
      </c>
      <c r="Q8665" s="205"/>
      <c r="R8665" s="193"/>
    </row>
    <row r="8666" spans="1:18">
      <c r="A8666" s="207" t="s">
        <v>5869</v>
      </c>
      <c r="B8666" s="220" t="s">
        <v>4958</v>
      </c>
      <c r="C8666" s="222" t="s">
        <v>381</v>
      </c>
      <c r="D8666" s="223"/>
      <c r="E8666" s="67"/>
      <c r="F8666" s="220" t="s">
        <v>2297</v>
      </c>
      <c r="G8666" s="100"/>
      <c r="H8666" s="224">
        <v>2.5000000000000001E-2</v>
      </c>
      <c r="I8666" s="219"/>
      <c r="J8666" s="219"/>
      <c r="K8666" s="219"/>
      <c r="L8666" s="219"/>
      <c r="M8666" s="219"/>
      <c r="N8666" s="219"/>
      <c r="O8666" s="61">
        <f t="shared" si="752"/>
        <v>2.5000000000000001E-2</v>
      </c>
      <c r="P8666" s="221" t="s">
        <v>2287</v>
      </c>
      <c r="Q8666" s="205"/>
      <c r="R8666" s="193"/>
    </row>
    <row r="8667" spans="1:18">
      <c r="A8667" s="207" t="s">
        <v>5869</v>
      </c>
      <c r="B8667" s="220" t="s">
        <v>4958</v>
      </c>
      <c r="C8667" s="222" t="s">
        <v>382</v>
      </c>
      <c r="D8667" s="223"/>
      <c r="E8667" s="67"/>
      <c r="F8667" s="220" t="s">
        <v>2297</v>
      </c>
      <c r="G8667" s="100"/>
      <c r="H8667" s="224">
        <v>6.5000000000000002E-2</v>
      </c>
      <c r="I8667" s="219"/>
      <c r="J8667" s="219"/>
      <c r="K8667" s="219"/>
      <c r="L8667" s="219"/>
      <c r="M8667" s="219"/>
      <c r="N8667" s="219"/>
      <c r="O8667" s="61">
        <f>+H8667</f>
        <v>6.5000000000000002E-2</v>
      </c>
      <c r="P8667" s="221" t="s">
        <v>2287</v>
      </c>
      <c r="Q8667" s="205"/>
      <c r="R8667" s="193"/>
    </row>
    <row r="8668" spans="1:18">
      <c r="A8668" s="207" t="s">
        <v>5869</v>
      </c>
      <c r="B8668" s="226" t="s">
        <v>5841</v>
      </c>
      <c r="C8668" s="227" t="s">
        <v>3269</v>
      </c>
      <c r="D8668" s="223"/>
      <c r="E8668" s="67"/>
      <c r="F8668" s="220" t="s">
        <v>2297</v>
      </c>
      <c r="G8668" s="100"/>
      <c r="H8668" s="224">
        <v>15.88</v>
      </c>
      <c r="I8668" s="219"/>
      <c r="J8668" s="219"/>
      <c r="K8668" s="219"/>
      <c r="L8668" s="219"/>
      <c r="M8668" s="219"/>
      <c r="N8668" s="219"/>
      <c r="O8668" s="61">
        <f t="shared" ref="O8668:O8734" si="753">+H8668</f>
        <v>15.88</v>
      </c>
      <c r="P8668" s="221" t="s">
        <v>5605</v>
      </c>
      <c r="Q8668" s="205"/>
      <c r="R8668" s="193"/>
    </row>
    <row r="8669" spans="1:18">
      <c r="A8669" s="207" t="s">
        <v>5869</v>
      </c>
      <c r="B8669" s="220" t="s">
        <v>5258</v>
      </c>
      <c r="C8669" s="222" t="s">
        <v>383</v>
      </c>
      <c r="D8669" s="223"/>
      <c r="E8669" s="67"/>
      <c r="F8669" s="220" t="s">
        <v>1586</v>
      </c>
      <c r="G8669" s="100"/>
      <c r="H8669" s="224">
        <v>0.11</v>
      </c>
      <c r="I8669" s="219"/>
      <c r="J8669" s="219"/>
      <c r="K8669" s="219"/>
      <c r="L8669" s="219"/>
      <c r="M8669" s="219"/>
      <c r="N8669" s="219"/>
      <c r="O8669" s="61">
        <f t="shared" si="753"/>
        <v>0.11</v>
      </c>
      <c r="P8669" s="221" t="s">
        <v>5605</v>
      </c>
      <c r="Q8669" s="205"/>
      <c r="R8669" s="193"/>
    </row>
    <row r="8670" spans="1:18">
      <c r="A8670" s="207" t="s">
        <v>5869</v>
      </c>
      <c r="B8670" s="220" t="s">
        <v>5259</v>
      </c>
      <c r="C8670" s="222" t="s">
        <v>384</v>
      </c>
      <c r="D8670" s="223"/>
      <c r="E8670" s="67"/>
      <c r="F8670" s="220" t="s">
        <v>2289</v>
      </c>
      <c r="G8670" s="100"/>
      <c r="H8670" s="224">
        <v>1</v>
      </c>
      <c r="I8670" s="219"/>
      <c r="J8670" s="219"/>
      <c r="K8670" s="219"/>
      <c r="L8670" s="219"/>
      <c r="M8670" s="219"/>
      <c r="N8670" s="219"/>
      <c r="O8670" s="61">
        <f t="shared" si="753"/>
        <v>1</v>
      </c>
      <c r="P8670" s="221" t="s">
        <v>5605</v>
      </c>
      <c r="Q8670" s="205"/>
      <c r="R8670" s="193"/>
    </row>
    <row r="8671" spans="1:18">
      <c r="A8671" s="207" t="s">
        <v>5869</v>
      </c>
      <c r="B8671" s="220" t="s">
        <v>5260</v>
      </c>
      <c r="C8671" s="222" t="s">
        <v>385</v>
      </c>
      <c r="D8671" s="223"/>
      <c r="E8671" s="67"/>
      <c r="F8671" s="220" t="s">
        <v>2291</v>
      </c>
      <c r="G8671" s="100"/>
      <c r="H8671" s="224">
        <v>0.2</v>
      </c>
      <c r="I8671" s="219"/>
      <c r="J8671" s="219"/>
      <c r="K8671" s="219"/>
      <c r="L8671" s="219"/>
      <c r="M8671" s="219"/>
      <c r="N8671" s="219"/>
      <c r="O8671" s="61">
        <f t="shared" si="753"/>
        <v>0.2</v>
      </c>
      <c r="P8671" s="221" t="s">
        <v>5605</v>
      </c>
      <c r="Q8671" s="205"/>
      <c r="R8671" s="193"/>
    </row>
    <row r="8672" spans="1:18">
      <c r="A8672" s="207" t="s">
        <v>5869</v>
      </c>
      <c r="B8672" s="220" t="s">
        <v>5260</v>
      </c>
      <c r="C8672" s="222" t="s">
        <v>385</v>
      </c>
      <c r="D8672" s="223"/>
      <c r="E8672" s="67"/>
      <c r="F8672" s="220" t="s">
        <v>2289</v>
      </c>
      <c r="G8672" s="100"/>
      <c r="H8672" s="224">
        <v>0.2</v>
      </c>
      <c r="I8672" s="219"/>
      <c r="J8672" s="219"/>
      <c r="K8672" s="219"/>
      <c r="L8672" s="219"/>
      <c r="M8672" s="219"/>
      <c r="N8672" s="219"/>
      <c r="O8672" s="61">
        <f t="shared" si="753"/>
        <v>0.2</v>
      </c>
      <c r="P8672" s="221" t="s">
        <v>5605</v>
      </c>
      <c r="Q8672" s="205"/>
      <c r="R8672" s="193"/>
    </row>
    <row r="8673" spans="1:18">
      <c r="A8673" s="207" t="s">
        <v>5869</v>
      </c>
      <c r="B8673" s="220" t="s">
        <v>5261</v>
      </c>
      <c r="C8673" s="222" t="s">
        <v>386</v>
      </c>
      <c r="D8673" s="223"/>
      <c r="E8673" s="67"/>
      <c r="F8673" s="220" t="s">
        <v>1532</v>
      </c>
      <c r="G8673" s="100"/>
      <c r="H8673" s="224">
        <v>10.31</v>
      </c>
      <c r="I8673" s="219"/>
      <c r="J8673" s="219"/>
      <c r="K8673" s="219"/>
      <c r="L8673" s="219"/>
      <c r="M8673" s="219"/>
      <c r="N8673" s="219"/>
      <c r="O8673" s="61">
        <f t="shared" si="753"/>
        <v>10.31</v>
      </c>
      <c r="P8673" s="221" t="s">
        <v>5605</v>
      </c>
      <c r="Q8673" s="205"/>
      <c r="R8673" s="193"/>
    </row>
    <row r="8674" spans="1:18">
      <c r="A8674" s="207" t="s">
        <v>5869</v>
      </c>
      <c r="B8674" s="220" t="s">
        <v>1951</v>
      </c>
      <c r="C8674" s="222" t="s">
        <v>387</v>
      </c>
      <c r="D8674" s="223"/>
      <c r="E8674" s="67"/>
      <c r="F8674" s="220" t="s">
        <v>2289</v>
      </c>
      <c r="G8674" s="100"/>
      <c r="H8674" s="224">
        <v>1.4</v>
      </c>
      <c r="I8674" s="219"/>
      <c r="J8674" s="219"/>
      <c r="K8674" s="219"/>
      <c r="L8674" s="219"/>
      <c r="M8674" s="219"/>
      <c r="N8674" s="219"/>
      <c r="O8674" s="61">
        <f t="shared" si="753"/>
        <v>1.4</v>
      </c>
      <c r="P8674" s="221" t="s">
        <v>5605</v>
      </c>
      <c r="Q8674" s="205"/>
      <c r="R8674" s="193"/>
    </row>
    <row r="8675" spans="1:18">
      <c r="A8675" s="207" t="s">
        <v>5869</v>
      </c>
      <c r="B8675" s="220" t="s">
        <v>5262</v>
      </c>
      <c r="C8675" s="222" t="s">
        <v>1414</v>
      </c>
      <c r="D8675" s="223"/>
      <c r="E8675" s="67"/>
      <c r="F8675" s="220" t="s">
        <v>2297</v>
      </c>
      <c r="G8675" s="100"/>
      <c r="H8675" s="224">
        <v>437.5</v>
      </c>
      <c r="I8675" s="219"/>
      <c r="J8675" s="219"/>
      <c r="K8675" s="219"/>
      <c r="L8675" s="219"/>
      <c r="M8675" s="219"/>
      <c r="N8675" s="219"/>
      <c r="O8675" s="61">
        <f t="shared" si="753"/>
        <v>437.5</v>
      </c>
      <c r="P8675" s="221" t="s">
        <v>5605</v>
      </c>
      <c r="Q8675" s="205"/>
      <c r="R8675" s="193"/>
    </row>
    <row r="8676" spans="1:18">
      <c r="A8676" s="207" t="s">
        <v>5869</v>
      </c>
      <c r="B8676" s="220" t="s">
        <v>5561</v>
      </c>
      <c r="C8676" s="222" t="s">
        <v>1415</v>
      </c>
      <c r="D8676" s="223"/>
      <c r="E8676" s="67"/>
      <c r="F8676" s="220" t="s">
        <v>2297</v>
      </c>
      <c r="G8676" s="100"/>
      <c r="H8676" s="224">
        <v>185</v>
      </c>
      <c r="I8676" s="219"/>
      <c r="J8676" s="219"/>
      <c r="K8676" s="219"/>
      <c r="L8676" s="219"/>
      <c r="M8676" s="219"/>
      <c r="N8676" s="219"/>
      <c r="O8676" s="61">
        <f t="shared" si="753"/>
        <v>185</v>
      </c>
      <c r="P8676" s="221" t="s">
        <v>2287</v>
      </c>
      <c r="Q8676" s="205"/>
      <c r="R8676" s="193"/>
    </row>
    <row r="8677" spans="1:18">
      <c r="A8677" s="207" t="s">
        <v>5869</v>
      </c>
      <c r="B8677" s="220" t="s">
        <v>5561</v>
      </c>
      <c r="C8677" s="222" t="s">
        <v>1416</v>
      </c>
      <c r="D8677" s="223"/>
      <c r="E8677" s="67"/>
      <c r="F8677" s="220" t="s">
        <v>2297</v>
      </c>
      <c r="G8677" s="100"/>
      <c r="H8677" s="224">
        <v>270</v>
      </c>
      <c r="I8677" s="219"/>
      <c r="J8677" s="219"/>
      <c r="K8677" s="219"/>
      <c r="L8677" s="219"/>
      <c r="M8677" s="219"/>
      <c r="N8677" s="219"/>
      <c r="O8677" s="61">
        <f t="shared" si="753"/>
        <v>270</v>
      </c>
      <c r="P8677" s="221" t="s">
        <v>2287</v>
      </c>
      <c r="Q8677" s="205"/>
      <c r="R8677" s="193"/>
    </row>
    <row r="8678" spans="1:18">
      <c r="A8678" s="207" t="s">
        <v>5869</v>
      </c>
      <c r="B8678" s="220" t="s">
        <v>4891</v>
      </c>
      <c r="C8678" s="222" t="s">
        <v>1417</v>
      </c>
      <c r="D8678" s="223"/>
      <c r="E8678" s="67"/>
      <c r="F8678" s="220" t="s">
        <v>2297</v>
      </c>
      <c r="G8678" s="100"/>
      <c r="H8678" s="224">
        <v>27.5</v>
      </c>
      <c r="I8678" s="219"/>
      <c r="J8678" s="219"/>
      <c r="K8678" s="219"/>
      <c r="L8678" s="219"/>
      <c r="M8678" s="219"/>
      <c r="N8678" s="219"/>
      <c r="O8678" s="61">
        <f t="shared" si="753"/>
        <v>27.5</v>
      </c>
      <c r="P8678" s="221" t="s">
        <v>5605</v>
      </c>
      <c r="Q8678" s="205"/>
      <c r="R8678" s="193"/>
    </row>
    <row r="8679" spans="1:18">
      <c r="A8679" s="207" t="s">
        <v>5869</v>
      </c>
      <c r="B8679" s="220" t="s">
        <v>5561</v>
      </c>
      <c r="C8679" s="222" t="s">
        <v>1418</v>
      </c>
      <c r="D8679" s="223"/>
      <c r="E8679" s="67"/>
      <c r="F8679" s="220" t="s">
        <v>2297</v>
      </c>
      <c r="G8679" s="100"/>
      <c r="H8679" s="224">
        <v>96</v>
      </c>
      <c r="I8679" s="219"/>
      <c r="J8679" s="219"/>
      <c r="K8679" s="219"/>
      <c r="L8679" s="219"/>
      <c r="M8679" s="219"/>
      <c r="N8679" s="219"/>
      <c r="O8679" s="61">
        <f t="shared" si="753"/>
        <v>96</v>
      </c>
      <c r="P8679" s="221" t="s">
        <v>2287</v>
      </c>
      <c r="Q8679" s="205"/>
      <c r="R8679" s="193"/>
    </row>
    <row r="8680" spans="1:18">
      <c r="A8680" s="207" t="s">
        <v>5869</v>
      </c>
      <c r="B8680" s="220" t="s">
        <v>5561</v>
      </c>
      <c r="C8680" s="222" t="s">
        <v>1419</v>
      </c>
      <c r="D8680" s="223"/>
      <c r="E8680" s="67"/>
      <c r="F8680" s="220" t="s">
        <v>2297</v>
      </c>
      <c r="G8680" s="100"/>
      <c r="H8680" s="224">
        <v>63.77</v>
      </c>
      <c r="I8680" s="219"/>
      <c r="J8680" s="219"/>
      <c r="K8680" s="219"/>
      <c r="L8680" s="219"/>
      <c r="M8680" s="219"/>
      <c r="N8680" s="219"/>
      <c r="O8680" s="61">
        <f t="shared" si="753"/>
        <v>63.77</v>
      </c>
      <c r="P8680" s="221" t="s">
        <v>2287</v>
      </c>
      <c r="Q8680" s="205"/>
      <c r="R8680" s="193"/>
    </row>
    <row r="8681" spans="1:18">
      <c r="A8681" s="207" t="s">
        <v>5869</v>
      </c>
      <c r="B8681" s="220" t="s">
        <v>5561</v>
      </c>
      <c r="C8681" s="222" t="s">
        <v>1420</v>
      </c>
      <c r="D8681" s="223"/>
      <c r="E8681" s="67"/>
      <c r="F8681" s="220" t="s">
        <v>2297</v>
      </c>
      <c r="G8681" s="100"/>
      <c r="H8681" s="224">
        <v>120</v>
      </c>
      <c r="I8681" s="219"/>
      <c r="J8681" s="219"/>
      <c r="K8681" s="219"/>
      <c r="L8681" s="219"/>
      <c r="M8681" s="219"/>
      <c r="N8681" s="219"/>
      <c r="O8681" s="61">
        <f t="shared" si="753"/>
        <v>120</v>
      </c>
      <c r="P8681" s="221" t="s">
        <v>2287</v>
      </c>
      <c r="Q8681" s="205"/>
      <c r="R8681" s="193"/>
    </row>
    <row r="8682" spans="1:18">
      <c r="A8682" s="207" t="s">
        <v>5869</v>
      </c>
      <c r="B8682" s="220" t="s">
        <v>5561</v>
      </c>
      <c r="C8682" s="222" t="s">
        <v>1421</v>
      </c>
      <c r="D8682" s="223"/>
      <c r="E8682" s="67"/>
      <c r="F8682" s="220" t="s">
        <v>2297</v>
      </c>
      <c r="G8682" s="100"/>
      <c r="H8682" s="224">
        <v>24.8</v>
      </c>
      <c r="I8682" s="219"/>
      <c r="J8682" s="219"/>
      <c r="K8682" s="219"/>
      <c r="L8682" s="219"/>
      <c r="M8682" s="219"/>
      <c r="N8682" s="219"/>
      <c r="O8682" s="61">
        <f t="shared" si="753"/>
        <v>24.8</v>
      </c>
      <c r="P8682" s="221" t="s">
        <v>2287</v>
      </c>
      <c r="Q8682" s="205"/>
      <c r="R8682" s="193"/>
    </row>
    <row r="8683" spans="1:18">
      <c r="A8683" s="207" t="s">
        <v>5869</v>
      </c>
      <c r="B8683" s="220" t="s">
        <v>5561</v>
      </c>
      <c r="C8683" s="222" t="s">
        <v>1422</v>
      </c>
      <c r="D8683" s="223"/>
      <c r="E8683" s="67"/>
      <c r="F8683" s="220" t="s">
        <v>2297</v>
      </c>
      <c r="G8683" s="100"/>
      <c r="H8683" s="224">
        <v>22.5</v>
      </c>
      <c r="I8683" s="219"/>
      <c r="J8683" s="219"/>
      <c r="K8683" s="219"/>
      <c r="L8683" s="219"/>
      <c r="M8683" s="219"/>
      <c r="N8683" s="219"/>
      <c r="O8683" s="61">
        <f t="shared" si="753"/>
        <v>22.5</v>
      </c>
      <c r="P8683" s="221" t="s">
        <v>2287</v>
      </c>
      <c r="Q8683" s="205"/>
      <c r="R8683" s="193"/>
    </row>
    <row r="8684" spans="1:18">
      <c r="A8684" s="207" t="s">
        <v>5869</v>
      </c>
      <c r="B8684" s="220" t="s">
        <v>5263</v>
      </c>
      <c r="C8684" s="222" t="s">
        <v>1423</v>
      </c>
      <c r="D8684" s="223"/>
      <c r="E8684" s="67"/>
      <c r="F8684" s="220" t="s">
        <v>2289</v>
      </c>
      <c r="G8684" s="100"/>
      <c r="H8684" s="224">
        <v>0.34</v>
      </c>
      <c r="I8684" s="219"/>
      <c r="J8684" s="219"/>
      <c r="K8684" s="219"/>
      <c r="L8684" s="219"/>
      <c r="M8684" s="219"/>
      <c r="N8684" s="219"/>
      <c r="O8684" s="61">
        <f t="shared" si="753"/>
        <v>0.34</v>
      </c>
      <c r="P8684" s="221" t="s">
        <v>5605</v>
      </c>
      <c r="Q8684" s="205"/>
      <c r="R8684" s="193"/>
    </row>
    <row r="8685" spans="1:18">
      <c r="A8685" s="207" t="s">
        <v>5869</v>
      </c>
      <c r="B8685" s="220" t="s">
        <v>5264</v>
      </c>
      <c r="C8685" s="222" t="s">
        <v>1424</v>
      </c>
      <c r="D8685" s="223"/>
      <c r="E8685" s="67"/>
      <c r="F8685" s="220" t="s">
        <v>2289</v>
      </c>
      <c r="G8685" s="100"/>
      <c r="H8685" s="224">
        <v>8.3000000000000007</v>
      </c>
      <c r="I8685" s="219"/>
      <c r="J8685" s="219"/>
      <c r="K8685" s="219"/>
      <c r="L8685" s="219"/>
      <c r="M8685" s="219"/>
      <c r="N8685" s="219"/>
      <c r="O8685" s="61">
        <f t="shared" si="753"/>
        <v>8.3000000000000007</v>
      </c>
      <c r="P8685" s="221" t="s">
        <v>5605</v>
      </c>
      <c r="Q8685" s="205"/>
      <c r="R8685" s="193"/>
    </row>
    <row r="8686" spans="1:18">
      <c r="A8686" s="207" t="s">
        <v>5869</v>
      </c>
      <c r="B8686" s="220" t="s">
        <v>5265</v>
      </c>
      <c r="C8686" s="222" t="s">
        <v>1425</v>
      </c>
      <c r="D8686" s="223"/>
      <c r="E8686" s="67"/>
      <c r="F8686" s="220" t="s">
        <v>2289</v>
      </c>
      <c r="G8686" s="100"/>
      <c r="H8686" s="224">
        <v>8.4</v>
      </c>
      <c r="I8686" s="219"/>
      <c r="J8686" s="219"/>
      <c r="K8686" s="219"/>
      <c r="L8686" s="219"/>
      <c r="M8686" s="219"/>
      <c r="N8686" s="219"/>
      <c r="O8686" s="61">
        <f t="shared" si="753"/>
        <v>8.4</v>
      </c>
      <c r="P8686" s="221" t="s">
        <v>5605</v>
      </c>
      <c r="Q8686" s="205"/>
      <c r="R8686" s="193"/>
    </row>
    <row r="8687" spans="1:18">
      <c r="A8687" s="207" t="s">
        <v>5869</v>
      </c>
      <c r="B8687" s="220" t="s">
        <v>5266</v>
      </c>
      <c r="C8687" s="222" t="s">
        <v>1426</v>
      </c>
      <c r="D8687" s="223"/>
      <c r="E8687" s="67"/>
      <c r="F8687" s="220" t="s">
        <v>2291</v>
      </c>
      <c r="G8687" s="100"/>
      <c r="H8687" s="224">
        <v>0.03</v>
      </c>
      <c r="I8687" s="219"/>
      <c r="J8687" s="219"/>
      <c r="K8687" s="219"/>
      <c r="L8687" s="219"/>
      <c r="M8687" s="219"/>
      <c r="N8687" s="219"/>
      <c r="O8687" s="61">
        <f t="shared" si="753"/>
        <v>0.03</v>
      </c>
      <c r="P8687" s="221" t="s">
        <v>5605</v>
      </c>
      <c r="Q8687" s="205"/>
      <c r="R8687" s="193"/>
    </row>
    <row r="8688" spans="1:18">
      <c r="A8688" s="207" t="s">
        <v>5869</v>
      </c>
      <c r="B8688" s="220" t="s">
        <v>5267</v>
      </c>
      <c r="C8688" s="222" t="s">
        <v>1427</v>
      </c>
      <c r="D8688" s="223"/>
      <c r="E8688" s="67"/>
      <c r="F8688" s="220" t="s">
        <v>1532</v>
      </c>
      <c r="G8688" s="100"/>
      <c r="H8688" s="224">
        <v>34.5</v>
      </c>
      <c r="I8688" s="219"/>
      <c r="J8688" s="219"/>
      <c r="K8688" s="219"/>
      <c r="L8688" s="219"/>
      <c r="M8688" s="219"/>
      <c r="N8688" s="219"/>
      <c r="O8688" s="61">
        <f t="shared" si="753"/>
        <v>34.5</v>
      </c>
      <c r="P8688" s="221" t="s">
        <v>5605</v>
      </c>
      <c r="Q8688" s="205"/>
      <c r="R8688" s="193"/>
    </row>
    <row r="8689" spans="1:18">
      <c r="A8689" s="207" t="s">
        <v>5869</v>
      </c>
      <c r="B8689" s="220" t="s">
        <v>4958</v>
      </c>
      <c r="C8689" s="222" t="s">
        <v>1428</v>
      </c>
      <c r="D8689" s="223"/>
      <c r="E8689" s="67"/>
      <c r="F8689" s="220" t="s">
        <v>2297</v>
      </c>
      <c r="G8689" s="100"/>
      <c r="H8689" s="224">
        <v>0.15</v>
      </c>
      <c r="I8689" s="219"/>
      <c r="J8689" s="219"/>
      <c r="K8689" s="219"/>
      <c r="L8689" s="219"/>
      <c r="M8689" s="219"/>
      <c r="N8689" s="219"/>
      <c r="O8689" s="61">
        <f t="shared" si="753"/>
        <v>0.15</v>
      </c>
      <c r="P8689" s="221" t="s">
        <v>2287</v>
      </c>
      <c r="Q8689" s="205"/>
      <c r="R8689" s="193"/>
    </row>
    <row r="8690" spans="1:18">
      <c r="A8690" s="207" t="s">
        <v>5869</v>
      </c>
      <c r="B8690" s="220" t="s">
        <v>4958</v>
      </c>
      <c r="C8690" s="222" t="s">
        <v>1429</v>
      </c>
      <c r="D8690" s="223"/>
      <c r="E8690" s="67"/>
      <c r="F8690" s="220" t="s">
        <v>2297</v>
      </c>
      <c r="G8690" s="100"/>
      <c r="H8690" s="224">
        <v>0.15</v>
      </c>
      <c r="I8690" s="219"/>
      <c r="J8690" s="219"/>
      <c r="K8690" s="219"/>
      <c r="L8690" s="219"/>
      <c r="M8690" s="219"/>
      <c r="N8690" s="219"/>
      <c r="O8690" s="61">
        <f t="shared" si="753"/>
        <v>0.15</v>
      </c>
      <c r="P8690" s="221" t="s">
        <v>2287</v>
      </c>
      <c r="Q8690" s="205"/>
      <c r="R8690" s="193"/>
    </row>
    <row r="8691" spans="1:18">
      <c r="A8691" s="207" t="s">
        <v>5869</v>
      </c>
      <c r="B8691" s="220" t="s">
        <v>4958</v>
      </c>
      <c r="C8691" s="222" t="s">
        <v>1430</v>
      </c>
      <c r="D8691" s="223"/>
      <c r="E8691" s="67"/>
      <c r="F8691" s="220" t="s">
        <v>2297</v>
      </c>
      <c r="G8691" s="100"/>
      <c r="H8691" s="224">
        <v>0.15</v>
      </c>
      <c r="I8691" s="219"/>
      <c r="J8691" s="219"/>
      <c r="K8691" s="219"/>
      <c r="L8691" s="219"/>
      <c r="M8691" s="219"/>
      <c r="N8691" s="219"/>
      <c r="O8691" s="61">
        <f t="shared" si="753"/>
        <v>0.15</v>
      </c>
      <c r="P8691" s="221" t="s">
        <v>2287</v>
      </c>
      <c r="Q8691" s="205"/>
      <c r="R8691" s="193"/>
    </row>
    <row r="8692" spans="1:18">
      <c r="A8692" s="207" t="s">
        <v>5869</v>
      </c>
      <c r="B8692" s="220" t="s">
        <v>4958</v>
      </c>
      <c r="C8692" s="222" t="s">
        <v>1431</v>
      </c>
      <c r="D8692" s="223"/>
      <c r="E8692" s="67"/>
      <c r="F8692" s="220" t="s">
        <v>2297</v>
      </c>
      <c r="G8692" s="100"/>
      <c r="H8692" s="224">
        <v>2.35</v>
      </c>
      <c r="I8692" s="219"/>
      <c r="J8692" s="219"/>
      <c r="K8692" s="219"/>
      <c r="L8692" s="219"/>
      <c r="M8692" s="219"/>
      <c r="N8692" s="219"/>
      <c r="O8692" s="61">
        <f t="shared" si="753"/>
        <v>2.35</v>
      </c>
      <c r="P8692" s="221" t="s">
        <v>2287</v>
      </c>
      <c r="Q8692" s="205"/>
      <c r="R8692" s="193"/>
    </row>
    <row r="8693" spans="1:18">
      <c r="A8693" s="207" t="s">
        <v>5869</v>
      </c>
      <c r="B8693" s="220" t="s">
        <v>4958</v>
      </c>
      <c r="C8693" s="222" t="s">
        <v>1432</v>
      </c>
      <c r="D8693" s="223"/>
      <c r="E8693" s="67"/>
      <c r="F8693" s="220" t="s">
        <v>2297</v>
      </c>
      <c r="G8693" s="100"/>
      <c r="H8693" s="224">
        <v>2.1</v>
      </c>
      <c r="I8693" s="219"/>
      <c r="J8693" s="219"/>
      <c r="K8693" s="219"/>
      <c r="L8693" s="219"/>
      <c r="M8693" s="219"/>
      <c r="N8693" s="219"/>
      <c r="O8693" s="61">
        <f t="shared" si="753"/>
        <v>2.1</v>
      </c>
      <c r="P8693" s="221" t="s">
        <v>2287</v>
      </c>
      <c r="Q8693" s="205"/>
      <c r="R8693" s="193"/>
    </row>
    <row r="8694" spans="1:18">
      <c r="A8694" s="207" t="s">
        <v>5869</v>
      </c>
      <c r="B8694" s="220" t="s">
        <v>4958</v>
      </c>
      <c r="C8694" s="222" t="s">
        <v>1433</v>
      </c>
      <c r="D8694" s="223"/>
      <c r="E8694" s="67"/>
      <c r="F8694" s="220" t="s">
        <v>2297</v>
      </c>
      <c r="G8694" s="100"/>
      <c r="H8694" s="224">
        <v>2.4500000000000002</v>
      </c>
      <c r="I8694" s="219"/>
      <c r="J8694" s="219"/>
      <c r="K8694" s="219"/>
      <c r="L8694" s="219"/>
      <c r="M8694" s="219"/>
      <c r="N8694" s="219"/>
      <c r="O8694" s="61">
        <f t="shared" si="753"/>
        <v>2.4500000000000002</v>
      </c>
      <c r="P8694" s="221" t="s">
        <v>2287</v>
      </c>
      <c r="Q8694" s="205"/>
      <c r="R8694" s="193"/>
    </row>
    <row r="8695" spans="1:18">
      <c r="A8695" s="207" t="s">
        <v>5869</v>
      </c>
      <c r="B8695" s="220" t="s">
        <v>4958</v>
      </c>
      <c r="C8695" s="222" t="s">
        <v>1434</v>
      </c>
      <c r="D8695" s="223"/>
      <c r="E8695" s="67"/>
      <c r="F8695" s="220" t="s">
        <v>1435</v>
      </c>
      <c r="G8695" s="100"/>
      <c r="H8695" s="224">
        <v>42.8</v>
      </c>
      <c r="I8695" s="219"/>
      <c r="J8695" s="219"/>
      <c r="K8695" s="219"/>
      <c r="L8695" s="219"/>
      <c r="M8695" s="219"/>
      <c r="N8695" s="219"/>
      <c r="O8695" s="61">
        <f t="shared" si="753"/>
        <v>42.8</v>
      </c>
      <c r="P8695" s="221" t="s">
        <v>2287</v>
      </c>
      <c r="Q8695" s="205"/>
      <c r="R8695" s="193"/>
    </row>
    <row r="8696" spans="1:18">
      <c r="A8696" s="207" t="s">
        <v>5869</v>
      </c>
      <c r="B8696" s="220" t="s">
        <v>4958</v>
      </c>
      <c r="C8696" s="222" t="s">
        <v>1436</v>
      </c>
      <c r="D8696" s="223"/>
      <c r="E8696" s="67"/>
      <c r="F8696" s="220" t="s">
        <v>1435</v>
      </c>
      <c r="G8696" s="100"/>
      <c r="H8696" s="224">
        <v>42.8</v>
      </c>
      <c r="I8696" s="219"/>
      <c r="J8696" s="219"/>
      <c r="K8696" s="219"/>
      <c r="L8696" s="219"/>
      <c r="M8696" s="219"/>
      <c r="N8696" s="219"/>
      <c r="O8696" s="61">
        <f t="shared" si="753"/>
        <v>42.8</v>
      </c>
      <c r="P8696" s="221" t="s">
        <v>2287</v>
      </c>
      <c r="Q8696" s="205"/>
      <c r="R8696" s="193"/>
    </row>
    <row r="8697" spans="1:18">
      <c r="A8697" s="207" t="s">
        <v>5869</v>
      </c>
      <c r="B8697" s="220" t="s">
        <v>4958</v>
      </c>
      <c r="C8697" s="222" t="s">
        <v>1437</v>
      </c>
      <c r="D8697" s="223"/>
      <c r="E8697" s="67"/>
      <c r="F8697" s="220" t="s">
        <v>1435</v>
      </c>
      <c r="G8697" s="100"/>
      <c r="H8697" s="224">
        <v>42.8</v>
      </c>
      <c r="I8697" s="219"/>
      <c r="J8697" s="219"/>
      <c r="K8697" s="219"/>
      <c r="L8697" s="219"/>
      <c r="M8697" s="219"/>
      <c r="N8697" s="219"/>
      <c r="O8697" s="61">
        <f t="shared" si="753"/>
        <v>42.8</v>
      </c>
      <c r="P8697" s="221" t="s">
        <v>2287</v>
      </c>
      <c r="Q8697" s="205"/>
      <c r="R8697" s="193"/>
    </row>
    <row r="8698" spans="1:18">
      <c r="A8698" s="207" t="s">
        <v>5869</v>
      </c>
      <c r="B8698" s="220" t="s">
        <v>4958</v>
      </c>
      <c r="C8698" s="222" t="s">
        <v>1438</v>
      </c>
      <c r="D8698" s="223"/>
      <c r="E8698" s="67"/>
      <c r="F8698" s="220" t="s">
        <v>1435</v>
      </c>
      <c r="G8698" s="100"/>
      <c r="H8698" s="224">
        <v>42.8</v>
      </c>
      <c r="I8698" s="219"/>
      <c r="J8698" s="219"/>
      <c r="K8698" s="219"/>
      <c r="L8698" s="219"/>
      <c r="M8698" s="219"/>
      <c r="N8698" s="219"/>
      <c r="O8698" s="61">
        <f t="shared" si="753"/>
        <v>42.8</v>
      </c>
      <c r="P8698" s="221" t="s">
        <v>2287</v>
      </c>
      <c r="Q8698" s="205"/>
      <c r="R8698" s="193"/>
    </row>
    <row r="8699" spans="1:18">
      <c r="A8699" s="207" t="s">
        <v>5869</v>
      </c>
      <c r="B8699" s="220" t="s">
        <v>4958</v>
      </c>
      <c r="C8699" s="222" t="s">
        <v>1439</v>
      </c>
      <c r="D8699" s="223"/>
      <c r="E8699" s="67"/>
      <c r="F8699" s="220" t="s">
        <v>1435</v>
      </c>
      <c r="G8699" s="100"/>
      <c r="H8699" s="224">
        <v>42.8</v>
      </c>
      <c r="I8699" s="219"/>
      <c r="J8699" s="219"/>
      <c r="K8699" s="219"/>
      <c r="L8699" s="219"/>
      <c r="M8699" s="219"/>
      <c r="N8699" s="219"/>
      <c r="O8699" s="61">
        <f t="shared" si="753"/>
        <v>42.8</v>
      </c>
      <c r="P8699" s="221" t="s">
        <v>2287</v>
      </c>
      <c r="Q8699" s="205"/>
      <c r="R8699" s="193"/>
    </row>
    <row r="8700" spans="1:18">
      <c r="A8700" s="207" t="s">
        <v>5869</v>
      </c>
      <c r="B8700" s="220" t="s">
        <v>4958</v>
      </c>
      <c r="C8700" s="222" t="s">
        <v>1440</v>
      </c>
      <c r="D8700" s="223"/>
      <c r="E8700" s="67"/>
      <c r="F8700" s="220" t="s">
        <v>1435</v>
      </c>
      <c r="G8700" s="100"/>
      <c r="H8700" s="224">
        <v>50</v>
      </c>
      <c r="I8700" s="219"/>
      <c r="J8700" s="219"/>
      <c r="K8700" s="219"/>
      <c r="L8700" s="219"/>
      <c r="M8700" s="219"/>
      <c r="N8700" s="219"/>
      <c r="O8700" s="61">
        <f t="shared" si="753"/>
        <v>50</v>
      </c>
      <c r="P8700" s="221" t="s">
        <v>2287</v>
      </c>
      <c r="Q8700" s="205"/>
      <c r="R8700" s="193"/>
    </row>
    <row r="8701" spans="1:18">
      <c r="A8701" s="207" t="s">
        <v>5869</v>
      </c>
      <c r="B8701" s="220" t="s">
        <v>4958</v>
      </c>
      <c r="C8701" s="222" t="s">
        <v>1441</v>
      </c>
      <c r="D8701" s="223"/>
      <c r="E8701" s="67"/>
      <c r="F8701" s="220" t="s">
        <v>2297</v>
      </c>
      <c r="G8701" s="100"/>
      <c r="H8701" s="224">
        <v>49.35</v>
      </c>
      <c r="I8701" s="219"/>
      <c r="J8701" s="219"/>
      <c r="K8701" s="219"/>
      <c r="L8701" s="219"/>
      <c r="M8701" s="219"/>
      <c r="N8701" s="219"/>
      <c r="O8701" s="61">
        <f t="shared" si="753"/>
        <v>49.35</v>
      </c>
      <c r="P8701" s="221" t="s">
        <v>2287</v>
      </c>
      <c r="Q8701" s="205"/>
      <c r="R8701" s="193"/>
    </row>
    <row r="8702" spans="1:18">
      <c r="A8702" s="207" t="s">
        <v>5869</v>
      </c>
      <c r="B8702" s="220" t="s">
        <v>5561</v>
      </c>
      <c r="C8702" s="222" t="s">
        <v>1442</v>
      </c>
      <c r="D8702" s="223"/>
      <c r="E8702" s="67"/>
      <c r="F8702" s="220" t="s">
        <v>2297</v>
      </c>
      <c r="G8702" s="100"/>
      <c r="H8702" s="224">
        <v>38</v>
      </c>
      <c r="I8702" s="219"/>
      <c r="J8702" s="219"/>
      <c r="K8702" s="219"/>
      <c r="L8702" s="219"/>
      <c r="M8702" s="219"/>
      <c r="N8702" s="219"/>
      <c r="O8702" s="61">
        <f t="shared" si="753"/>
        <v>38</v>
      </c>
      <c r="P8702" s="221" t="s">
        <v>2287</v>
      </c>
      <c r="Q8702" s="205"/>
      <c r="R8702" s="193"/>
    </row>
    <row r="8703" spans="1:18">
      <c r="A8703" s="207" t="s">
        <v>5869</v>
      </c>
      <c r="B8703" s="220" t="s">
        <v>5561</v>
      </c>
      <c r="C8703" s="222" t="s">
        <v>1443</v>
      </c>
      <c r="D8703" s="223"/>
      <c r="E8703" s="67"/>
      <c r="F8703" s="220" t="s">
        <v>2297</v>
      </c>
      <c r="G8703" s="100"/>
      <c r="H8703" s="224">
        <v>7</v>
      </c>
      <c r="I8703" s="219"/>
      <c r="J8703" s="219"/>
      <c r="K8703" s="219"/>
      <c r="L8703" s="219"/>
      <c r="M8703" s="219"/>
      <c r="N8703" s="219"/>
      <c r="O8703" s="61">
        <f t="shared" si="753"/>
        <v>7</v>
      </c>
      <c r="P8703" s="221" t="s">
        <v>2287</v>
      </c>
      <c r="Q8703" s="205"/>
      <c r="R8703" s="193"/>
    </row>
    <row r="8704" spans="1:18">
      <c r="A8704" s="207" t="s">
        <v>5869</v>
      </c>
      <c r="B8704" s="220" t="s">
        <v>4958</v>
      </c>
      <c r="C8704" s="222" t="s">
        <v>1444</v>
      </c>
      <c r="D8704" s="223"/>
      <c r="E8704" s="67"/>
      <c r="F8704" s="220" t="s">
        <v>2297</v>
      </c>
      <c r="G8704" s="100"/>
      <c r="H8704" s="224">
        <v>36.75</v>
      </c>
      <c r="I8704" s="219"/>
      <c r="J8704" s="219"/>
      <c r="K8704" s="219"/>
      <c r="L8704" s="219"/>
      <c r="M8704" s="219"/>
      <c r="N8704" s="219"/>
      <c r="O8704" s="61">
        <f t="shared" si="753"/>
        <v>36.75</v>
      </c>
      <c r="P8704" s="221" t="s">
        <v>2287</v>
      </c>
      <c r="Q8704" s="205"/>
      <c r="R8704" s="193"/>
    </row>
    <row r="8705" spans="1:18">
      <c r="A8705" s="207" t="s">
        <v>5869</v>
      </c>
      <c r="B8705" s="220" t="s">
        <v>4958</v>
      </c>
      <c r="C8705" s="222" t="s">
        <v>1445</v>
      </c>
      <c r="D8705" s="223"/>
      <c r="E8705" s="67"/>
      <c r="F8705" s="220" t="s">
        <v>2297</v>
      </c>
      <c r="G8705" s="100"/>
      <c r="H8705" s="224">
        <v>10.5</v>
      </c>
      <c r="I8705" s="219"/>
      <c r="J8705" s="219"/>
      <c r="K8705" s="219"/>
      <c r="L8705" s="219"/>
      <c r="M8705" s="219"/>
      <c r="N8705" s="219"/>
      <c r="O8705" s="61">
        <f t="shared" si="753"/>
        <v>10.5</v>
      </c>
      <c r="P8705" s="221" t="s">
        <v>2287</v>
      </c>
      <c r="Q8705" s="205"/>
      <c r="R8705" s="193"/>
    </row>
    <row r="8706" spans="1:18">
      <c r="A8706" s="207" t="s">
        <v>5869</v>
      </c>
      <c r="B8706" s="220" t="s">
        <v>4958</v>
      </c>
      <c r="C8706" s="222" t="s">
        <v>1446</v>
      </c>
      <c r="D8706" s="223"/>
      <c r="E8706" s="67"/>
      <c r="F8706" s="220" t="s">
        <v>2297</v>
      </c>
      <c r="G8706" s="100"/>
      <c r="H8706" s="224">
        <v>22.58</v>
      </c>
      <c r="I8706" s="219"/>
      <c r="J8706" s="219"/>
      <c r="K8706" s="219"/>
      <c r="L8706" s="219"/>
      <c r="M8706" s="219"/>
      <c r="N8706" s="219"/>
      <c r="O8706" s="61">
        <f t="shared" si="753"/>
        <v>22.58</v>
      </c>
      <c r="P8706" s="221" t="s">
        <v>2287</v>
      </c>
      <c r="Q8706" s="205"/>
      <c r="R8706" s="193"/>
    </row>
    <row r="8707" spans="1:18">
      <c r="A8707" s="207" t="s">
        <v>5869</v>
      </c>
      <c r="B8707" s="220" t="s">
        <v>4958</v>
      </c>
      <c r="C8707" s="222" t="s">
        <v>1447</v>
      </c>
      <c r="D8707" s="223"/>
      <c r="E8707" s="67"/>
      <c r="F8707" s="220" t="s">
        <v>2297</v>
      </c>
      <c r="G8707" s="100"/>
      <c r="H8707" s="224">
        <v>12.08</v>
      </c>
      <c r="I8707" s="219"/>
      <c r="J8707" s="219"/>
      <c r="K8707" s="219"/>
      <c r="L8707" s="219"/>
      <c r="M8707" s="219"/>
      <c r="N8707" s="219"/>
      <c r="O8707" s="61">
        <f t="shared" si="753"/>
        <v>12.08</v>
      </c>
      <c r="P8707" s="221" t="s">
        <v>2287</v>
      </c>
      <c r="Q8707" s="205"/>
      <c r="R8707" s="193"/>
    </row>
    <row r="8708" spans="1:18">
      <c r="A8708" s="207" t="s">
        <v>5869</v>
      </c>
      <c r="B8708" s="220" t="s">
        <v>4958</v>
      </c>
      <c r="C8708" s="222" t="s">
        <v>1448</v>
      </c>
      <c r="D8708" s="223"/>
      <c r="E8708" s="67"/>
      <c r="F8708" s="220" t="s">
        <v>2297</v>
      </c>
      <c r="G8708" s="100"/>
      <c r="H8708" s="224">
        <v>25</v>
      </c>
      <c r="I8708" s="219"/>
      <c r="J8708" s="219"/>
      <c r="K8708" s="219"/>
      <c r="L8708" s="219"/>
      <c r="M8708" s="219"/>
      <c r="N8708" s="219"/>
      <c r="O8708" s="61">
        <f t="shared" si="753"/>
        <v>25</v>
      </c>
      <c r="P8708" s="221" t="s">
        <v>2287</v>
      </c>
      <c r="Q8708" s="205"/>
      <c r="R8708" s="193"/>
    </row>
    <row r="8709" spans="1:18">
      <c r="A8709" s="207" t="s">
        <v>5869</v>
      </c>
      <c r="B8709" s="220" t="s">
        <v>4958</v>
      </c>
      <c r="C8709" s="222" t="s">
        <v>1449</v>
      </c>
      <c r="D8709" s="223"/>
      <c r="E8709" s="67"/>
      <c r="F8709" s="220" t="s">
        <v>2297</v>
      </c>
      <c r="G8709" s="100"/>
      <c r="H8709" s="224">
        <v>0</v>
      </c>
      <c r="I8709" s="219"/>
      <c r="J8709" s="219"/>
      <c r="K8709" s="219"/>
      <c r="L8709" s="219"/>
      <c r="M8709" s="219"/>
      <c r="N8709" s="219"/>
      <c r="O8709" s="61">
        <f t="shared" si="753"/>
        <v>0</v>
      </c>
      <c r="P8709" s="221" t="s">
        <v>2287</v>
      </c>
      <c r="Q8709" s="205"/>
      <c r="R8709" s="193"/>
    </row>
    <row r="8710" spans="1:18">
      <c r="A8710" s="207" t="s">
        <v>5869</v>
      </c>
      <c r="B8710" s="220" t="s">
        <v>4958</v>
      </c>
      <c r="C8710" s="222" t="s">
        <v>1450</v>
      </c>
      <c r="D8710" s="223"/>
      <c r="E8710" s="67"/>
      <c r="F8710" s="220" t="s">
        <v>2297</v>
      </c>
      <c r="G8710" s="100"/>
      <c r="H8710" s="224">
        <v>23.1</v>
      </c>
      <c r="I8710" s="219"/>
      <c r="J8710" s="219"/>
      <c r="K8710" s="219"/>
      <c r="L8710" s="219"/>
      <c r="M8710" s="219"/>
      <c r="N8710" s="219"/>
      <c r="O8710" s="61">
        <f t="shared" si="753"/>
        <v>23.1</v>
      </c>
      <c r="P8710" s="221" t="s">
        <v>2287</v>
      </c>
      <c r="Q8710" s="205"/>
      <c r="R8710" s="193"/>
    </row>
    <row r="8711" spans="1:18">
      <c r="A8711" s="207" t="s">
        <v>5869</v>
      </c>
      <c r="B8711" s="220" t="s">
        <v>4958</v>
      </c>
      <c r="C8711" s="222" t="s">
        <v>1068</v>
      </c>
      <c r="D8711" s="223"/>
      <c r="E8711" s="67"/>
      <c r="F8711" s="220" t="s">
        <v>2297</v>
      </c>
      <c r="G8711" s="100"/>
      <c r="H8711" s="224">
        <v>23.1</v>
      </c>
      <c r="I8711" s="219"/>
      <c r="J8711" s="219"/>
      <c r="K8711" s="219"/>
      <c r="L8711" s="219"/>
      <c r="M8711" s="219"/>
      <c r="N8711" s="219"/>
      <c r="O8711" s="61">
        <f t="shared" si="753"/>
        <v>23.1</v>
      </c>
      <c r="P8711" s="221" t="s">
        <v>2287</v>
      </c>
      <c r="Q8711" s="205"/>
      <c r="R8711" s="193"/>
    </row>
    <row r="8712" spans="1:18">
      <c r="A8712" s="207" t="s">
        <v>5869</v>
      </c>
      <c r="B8712" s="220" t="s">
        <v>4958</v>
      </c>
      <c r="C8712" s="222" t="s">
        <v>1069</v>
      </c>
      <c r="D8712" s="223"/>
      <c r="E8712" s="67"/>
      <c r="F8712" s="220" t="s">
        <v>2297</v>
      </c>
      <c r="G8712" s="100"/>
      <c r="H8712" s="224">
        <v>5.0999999999999996</v>
      </c>
      <c r="I8712" s="219"/>
      <c r="J8712" s="219"/>
      <c r="K8712" s="219"/>
      <c r="L8712" s="219"/>
      <c r="M8712" s="219"/>
      <c r="N8712" s="219"/>
      <c r="O8712" s="61">
        <f t="shared" si="753"/>
        <v>5.0999999999999996</v>
      </c>
      <c r="P8712" s="221" t="s">
        <v>2287</v>
      </c>
      <c r="Q8712" s="205"/>
      <c r="R8712" s="193"/>
    </row>
    <row r="8713" spans="1:18">
      <c r="A8713" s="207" t="s">
        <v>5869</v>
      </c>
      <c r="B8713" s="220" t="s">
        <v>5268</v>
      </c>
      <c r="C8713" s="222" t="s">
        <v>1070</v>
      </c>
      <c r="D8713" s="223"/>
      <c r="E8713" s="67"/>
      <c r="F8713" s="220" t="s">
        <v>2289</v>
      </c>
      <c r="G8713" s="100"/>
      <c r="H8713" s="224">
        <v>0.13</v>
      </c>
      <c r="I8713" s="219"/>
      <c r="J8713" s="219"/>
      <c r="K8713" s="219"/>
      <c r="L8713" s="219"/>
      <c r="M8713" s="219"/>
      <c r="N8713" s="219"/>
      <c r="O8713" s="61">
        <f t="shared" si="753"/>
        <v>0.13</v>
      </c>
      <c r="P8713" s="221" t="s">
        <v>5605</v>
      </c>
      <c r="Q8713" s="205"/>
      <c r="R8713" s="193"/>
    </row>
    <row r="8714" spans="1:18">
      <c r="A8714" s="207" t="s">
        <v>5869</v>
      </c>
      <c r="B8714" s="220" t="s">
        <v>5269</v>
      </c>
      <c r="C8714" s="222" t="s">
        <v>1071</v>
      </c>
      <c r="D8714" s="223"/>
      <c r="E8714" s="67"/>
      <c r="F8714" s="220" t="s">
        <v>2291</v>
      </c>
      <c r="G8714" s="100"/>
      <c r="H8714" s="224">
        <v>0.04</v>
      </c>
      <c r="I8714" s="219"/>
      <c r="J8714" s="219"/>
      <c r="K8714" s="219"/>
      <c r="L8714" s="219"/>
      <c r="M8714" s="219"/>
      <c r="N8714" s="219"/>
      <c r="O8714" s="61">
        <f t="shared" si="753"/>
        <v>0.04</v>
      </c>
      <c r="P8714" s="221" t="s">
        <v>5605</v>
      </c>
      <c r="Q8714" s="205"/>
      <c r="R8714" s="193"/>
    </row>
    <row r="8715" spans="1:18">
      <c r="A8715" s="207" t="s">
        <v>5869</v>
      </c>
      <c r="B8715" s="220" t="s">
        <v>4983</v>
      </c>
      <c r="C8715" s="222" t="s">
        <v>1072</v>
      </c>
      <c r="D8715" s="223"/>
      <c r="E8715" s="67"/>
      <c r="F8715" s="220" t="s">
        <v>622</v>
      </c>
      <c r="G8715" s="100"/>
      <c r="H8715" s="224">
        <v>312960</v>
      </c>
      <c r="I8715" s="219"/>
      <c r="J8715" s="219"/>
      <c r="K8715" s="219"/>
      <c r="L8715" s="219"/>
      <c r="M8715" s="219"/>
      <c r="N8715" s="219"/>
      <c r="O8715" s="61">
        <f>+H8715</f>
        <v>312960</v>
      </c>
      <c r="P8715" s="221" t="s">
        <v>2287</v>
      </c>
      <c r="Q8715" s="205"/>
      <c r="R8715" s="193"/>
    </row>
    <row r="8716" spans="1:18">
      <c r="A8716" s="207" t="s">
        <v>5869</v>
      </c>
      <c r="B8716" s="220" t="s">
        <v>4983</v>
      </c>
      <c r="C8716" s="227" t="s">
        <v>2354</v>
      </c>
      <c r="D8716" s="223"/>
      <c r="E8716" s="67"/>
      <c r="F8716" s="220" t="s">
        <v>2297</v>
      </c>
      <c r="G8716" s="100"/>
      <c r="H8716" s="224">
        <v>1.6</v>
      </c>
      <c r="I8716" s="219"/>
      <c r="J8716" s="219"/>
      <c r="K8716" s="219"/>
      <c r="L8716" s="219"/>
      <c r="M8716" s="219"/>
      <c r="N8716" s="219"/>
      <c r="O8716" s="61">
        <f>+H8716</f>
        <v>1.6</v>
      </c>
      <c r="P8716" s="221" t="s">
        <v>5868</v>
      </c>
      <c r="Q8716" s="205"/>
      <c r="R8716" s="193"/>
    </row>
    <row r="8717" spans="1:18">
      <c r="A8717" s="207" t="s">
        <v>5869</v>
      </c>
      <c r="B8717" s="220" t="s">
        <v>5842</v>
      </c>
      <c r="C8717" s="228" t="s">
        <v>2355</v>
      </c>
      <c r="D8717" s="223"/>
      <c r="E8717" s="67"/>
      <c r="F8717" s="220" t="s">
        <v>2297</v>
      </c>
      <c r="G8717" s="100"/>
      <c r="H8717" s="224">
        <v>0.3</v>
      </c>
      <c r="I8717" s="219"/>
      <c r="J8717" s="219"/>
      <c r="K8717" s="219"/>
      <c r="L8717" s="219"/>
      <c r="M8717" s="219"/>
      <c r="N8717" s="219"/>
      <c r="O8717" s="61">
        <f t="shared" si="753"/>
        <v>0.3</v>
      </c>
      <c r="P8717" s="221" t="s">
        <v>5868</v>
      </c>
      <c r="Q8717" s="205"/>
      <c r="R8717" s="193"/>
    </row>
    <row r="8718" spans="1:18">
      <c r="A8718" s="207" t="s">
        <v>5869</v>
      </c>
      <c r="B8718" s="220" t="s">
        <v>4911</v>
      </c>
      <c r="C8718" s="222" t="s">
        <v>1073</v>
      </c>
      <c r="D8718" s="223"/>
      <c r="E8718" s="67"/>
      <c r="F8718" s="220" t="s">
        <v>2297</v>
      </c>
      <c r="G8718" s="100"/>
      <c r="H8718" s="224">
        <v>1.2</v>
      </c>
      <c r="I8718" s="219"/>
      <c r="J8718" s="219"/>
      <c r="K8718" s="219"/>
      <c r="L8718" s="219"/>
      <c r="M8718" s="219"/>
      <c r="N8718" s="219"/>
      <c r="O8718" s="61">
        <f t="shared" si="753"/>
        <v>1.2</v>
      </c>
      <c r="P8718" s="221" t="s">
        <v>5605</v>
      </c>
      <c r="Q8718" s="205"/>
      <c r="R8718" s="193"/>
    </row>
    <row r="8719" spans="1:18">
      <c r="A8719" s="207" t="s">
        <v>5869</v>
      </c>
      <c r="B8719" s="220" t="s">
        <v>4913</v>
      </c>
      <c r="C8719" s="222" t="s">
        <v>1074</v>
      </c>
      <c r="D8719" s="223"/>
      <c r="E8719" s="67"/>
      <c r="F8719" s="220" t="s">
        <v>2297</v>
      </c>
      <c r="G8719" s="100"/>
      <c r="H8719" s="224">
        <v>1</v>
      </c>
      <c r="I8719" s="219"/>
      <c r="J8719" s="219"/>
      <c r="K8719" s="219"/>
      <c r="L8719" s="219"/>
      <c r="M8719" s="219"/>
      <c r="N8719" s="219"/>
      <c r="O8719" s="61">
        <f t="shared" si="753"/>
        <v>1</v>
      </c>
      <c r="P8719" s="221" t="s">
        <v>5605</v>
      </c>
      <c r="Q8719" s="205"/>
      <c r="R8719" s="193"/>
    </row>
    <row r="8720" spans="1:18">
      <c r="A8720" s="207" t="s">
        <v>5869</v>
      </c>
      <c r="B8720" s="220" t="s">
        <v>4937</v>
      </c>
      <c r="C8720" s="222" t="s">
        <v>1075</v>
      </c>
      <c r="D8720" s="223"/>
      <c r="E8720" s="67"/>
      <c r="F8720" s="220" t="s">
        <v>2297</v>
      </c>
      <c r="G8720" s="100"/>
      <c r="H8720" s="224">
        <v>1.5</v>
      </c>
      <c r="I8720" s="219"/>
      <c r="J8720" s="219"/>
      <c r="K8720" s="219"/>
      <c r="L8720" s="219"/>
      <c r="M8720" s="219"/>
      <c r="N8720" s="219"/>
      <c r="O8720" s="61">
        <f t="shared" si="753"/>
        <v>1.5</v>
      </c>
      <c r="P8720" s="221" t="s">
        <v>5605</v>
      </c>
      <c r="Q8720" s="205"/>
      <c r="R8720" s="193"/>
    </row>
    <row r="8721" spans="1:18">
      <c r="A8721" s="207" t="s">
        <v>5869</v>
      </c>
      <c r="B8721" s="220" t="s">
        <v>4987</v>
      </c>
      <c r="C8721" s="222" t="s">
        <v>1076</v>
      </c>
      <c r="D8721" s="223"/>
      <c r="E8721" s="67"/>
      <c r="F8721" s="220" t="s">
        <v>2297</v>
      </c>
      <c r="G8721" s="100"/>
      <c r="H8721" s="224">
        <v>3</v>
      </c>
      <c r="I8721" s="219"/>
      <c r="J8721" s="219"/>
      <c r="K8721" s="219"/>
      <c r="L8721" s="219"/>
      <c r="M8721" s="219"/>
      <c r="N8721" s="219"/>
      <c r="O8721" s="61">
        <f t="shared" si="753"/>
        <v>3</v>
      </c>
      <c r="P8721" s="221" t="s">
        <v>5605</v>
      </c>
      <c r="Q8721" s="205"/>
      <c r="R8721" s="193"/>
    </row>
    <row r="8722" spans="1:18">
      <c r="A8722" s="207" t="s">
        <v>5869</v>
      </c>
      <c r="B8722" s="220" t="s">
        <v>5632</v>
      </c>
      <c r="C8722" s="222" t="s">
        <v>1077</v>
      </c>
      <c r="D8722" s="223"/>
      <c r="E8722" s="67"/>
      <c r="F8722" s="220" t="s">
        <v>622</v>
      </c>
      <c r="G8722" s="100"/>
      <c r="H8722" s="224">
        <v>84000</v>
      </c>
      <c r="I8722" s="219"/>
      <c r="J8722" s="219"/>
      <c r="K8722" s="219"/>
      <c r="L8722" s="219"/>
      <c r="M8722" s="219"/>
      <c r="N8722" s="219"/>
      <c r="O8722" s="61">
        <f t="shared" si="753"/>
        <v>84000</v>
      </c>
      <c r="P8722" s="221" t="s">
        <v>2287</v>
      </c>
      <c r="Q8722" s="205"/>
      <c r="R8722" s="193"/>
    </row>
    <row r="8723" spans="1:18">
      <c r="A8723" s="207" t="s">
        <v>5869</v>
      </c>
      <c r="B8723" s="220" t="s">
        <v>4958</v>
      </c>
      <c r="C8723" s="222" t="s">
        <v>1078</v>
      </c>
      <c r="D8723" s="223"/>
      <c r="E8723" s="67"/>
      <c r="F8723" s="220" t="s">
        <v>622</v>
      </c>
      <c r="G8723" s="100"/>
      <c r="H8723" s="224">
        <v>9266.4</v>
      </c>
      <c r="I8723" s="219"/>
      <c r="J8723" s="219"/>
      <c r="K8723" s="219"/>
      <c r="L8723" s="219"/>
      <c r="M8723" s="219"/>
      <c r="N8723" s="219"/>
      <c r="O8723" s="61">
        <f t="shared" si="753"/>
        <v>9266.4</v>
      </c>
      <c r="P8723" s="221" t="s">
        <v>2287</v>
      </c>
      <c r="Q8723" s="205"/>
      <c r="R8723" s="193"/>
    </row>
    <row r="8724" spans="1:18">
      <c r="A8724" s="207" t="s">
        <v>5869</v>
      </c>
      <c r="B8724" s="220" t="s">
        <v>4960</v>
      </c>
      <c r="C8724" s="222" t="s">
        <v>1079</v>
      </c>
      <c r="D8724" s="223"/>
      <c r="E8724" s="67"/>
      <c r="F8724" s="220" t="s">
        <v>537</v>
      </c>
      <c r="G8724" s="100"/>
      <c r="H8724" s="224">
        <v>16.13</v>
      </c>
      <c r="I8724" s="219"/>
      <c r="J8724" s="219"/>
      <c r="K8724" s="219"/>
      <c r="L8724" s="219"/>
      <c r="M8724" s="219"/>
      <c r="N8724" s="219"/>
      <c r="O8724" s="61">
        <f>+H8724/250</f>
        <v>6.4519999999999994E-2</v>
      </c>
      <c r="P8724" s="221" t="s">
        <v>5605</v>
      </c>
      <c r="Q8724" s="205"/>
      <c r="R8724" s="193"/>
    </row>
    <row r="8725" spans="1:18">
      <c r="A8725" s="207" t="s">
        <v>5869</v>
      </c>
      <c r="B8725" s="220" t="s">
        <v>4961</v>
      </c>
      <c r="C8725" s="222" t="s">
        <v>1080</v>
      </c>
      <c r="D8725" s="223"/>
      <c r="E8725" s="67"/>
      <c r="F8725" s="220" t="s">
        <v>537</v>
      </c>
      <c r="G8725" s="100"/>
      <c r="H8725" s="224">
        <v>81</v>
      </c>
      <c r="I8725" s="219"/>
      <c r="J8725" s="219"/>
      <c r="K8725" s="219"/>
      <c r="L8725" s="219"/>
      <c r="M8725" s="219"/>
      <c r="N8725" s="219"/>
      <c r="O8725" s="61">
        <f>+H8725/1000</f>
        <v>8.1000000000000003E-2</v>
      </c>
      <c r="P8725" s="221" t="s">
        <v>5605</v>
      </c>
      <c r="Q8725" s="205"/>
      <c r="R8725" s="193"/>
    </row>
    <row r="8726" spans="1:18">
      <c r="A8726" s="207" t="s">
        <v>5869</v>
      </c>
      <c r="B8726" s="220" t="s">
        <v>5270</v>
      </c>
      <c r="C8726" s="222" t="s">
        <v>1081</v>
      </c>
      <c r="D8726" s="223"/>
      <c r="E8726" s="67"/>
      <c r="F8726" s="220" t="s">
        <v>1532</v>
      </c>
      <c r="G8726" s="100"/>
      <c r="H8726" s="224">
        <v>30</v>
      </c>
      <c r="I8726" s="219"/>
      <c r="J8726" s="219"/>
      <c r="K8726" s="219"/>
      <c r="L8726" s="219"/>
      <c r="M8726" s="219"/>
      <c r="N8726" s="219"/>
      <c r="O8726" s="61">
        <f t="shared" si="753"/>
        <v>30</v>
      </c>
      <c r="P8726" s="221" t="s">
        <v>5605</v>
      </c>
      <c r="Q8726" s="205"/>
      <c r="R8726" s="193"/>
    </row>
    <row r="8727" spans="1:18">
      <c r="A8727" s="207" t="s">
        <v>5869</v>
      </c>
      <c r="B8727" s="220" t="s">
        <v>5271</v>
      </c>
      <c r="C8727" s="222" t="s">
        <v>1082</v>
      </c>
      <c r="D8727" s="223"/>
      <c r="E8727" s="67"/>
      <c r="F8727" s="220" t="s">
        <v>2291</v>
      </c>
      <c r="G8727" s="100"/>
      <c r="H8727" s="224">
        <v>0.15</v>
      </c>
      <c r="I8727" s="219"/>
      <c r="J8727" s="219"/>
      <c r="K8727" s="219"/>
      <c r="L8727" s="219"/>
      <c r="M8727" s="219"/>
      <c r="N8727" s="219"/>
      <c r="O8727" s="61">
        <f t="shared" si="753"/>
        <v>0.15</v>
      </c>
      <c r="P8727" s="221" t="s">
        <v>5605</v>
      </c>
      <c r="Q8727" s="205"/>
      <c r="R8727" s="193"/>
    </row>
    <row r="8728" spans="1:18">
      <c r="A8728" s="207" t="s">
        <v>5869</v>
      </c>
      <c r="B8728" s="220" t="s">
        <v>5272</v>
      </c>
      <c r="C8728" s="222" t="s">
        <v>1083</v>
      </c>
      <c r="D8728" s="223"/>
      <c r="E8728" s="67"/>
      <c r="F8728" s="220" t="s">
        <v>2297</v>
      </c>
      <c r="G8728" s="100"/>
      <c r="H8728" s="224">
        <v>8444</v>
      </c>
      <c r="I8728" s="219"/>
      <c r="J8728" s="219"/>
      <c r="K8728" s="219"/>
      <c r="L8728" s="219"/>
      <c r="M8728" s="219"/>
      <c r="N8728" s="219"/>
      <c r="O8728" s="61">
        <f t="shared" si="753"/>
        <v>8444</v>
      </c>
      <c r="P8728" s="221" t="s">
        <v>2287</v>
      </c>
      <c r="Q8728" s="205"/>
      <c r="R8728" s="193"/>
    </row>
    <row r="8729" spans="1:18">
      <c r="A8729" s="207" t="s">
        <v>5869</v>
      </c>
      <c r="B8729" s="220" t="s">
        <v>5273</v>
      </c>
      <c r="C8729" s="222" t="s">
        <v>1084</v>
      </c>
      <c r="D8729" s="223"/>
      <c r="E8729" s="67"/>
      <c r="F8729" s="220" t="s">
        <v>2289</v>
      </c>
      <c r="G8729" s="100"/>
      <c r="H8729" s="224">
        <v>0.5</v>
      </c>
      <c r="I8729" s="219"/>
      <c r="J8729" s="219"/>
      <c r="K8729" s="219"/>
      <c r="L8729" s="219"/>
      <c r="M8729" s="219"/>
      <c r="N8729" s="219"/>
      <c r="O8729" s="61">
        <f t="shared" si="753"/>
        <v>0.5</v>
      </c>
      <c r="P8729" s="221" t="s">
        <v>5605</v>
      </c>
      <c r="Q8729" s="205"/>
      <c r="R8729" s="193"/>
    </row>
    <row r="8730" spans="1:18">
      <c r="A8730" s="207" t="s">
        <v>5869</v>
      </c>
      <c r="B8730" s="220" t="s">
        <v>5274</v>
      </c>
      <c r="C8730" s="222" t="s">
        <v>1085</v>
      </c>
      <c r="D8730" s="223"/>
      <c r="E8730" s="67"/>
      <c r="F8730" s="220" t="s">
        <v>2291</v>
      </c>
      <c r="G8730" s="100"/>
      <c r="H8730" s="224">
        <v>0.02</v>
      </c>
      <c r="I8730" s="219"/>
      <c r="J8730" s="219"/>
      <c r="K8730" s="219"/>
      <c r="L8730" s="219"/>
      <c r="M8730" s="219"/>
      <c r="N8730" s="219"/>
      <c r="O8730" s="61">
        <f t="shared" si="753"/>
        <v>0.02</v>
      </c>
      <c r="P8730" s="221" t="s">
        <v>5605</v>
      </c>
      <c r="Q8730" s="205"/>
      <c r="R8730" s="193"/>
    </row>
    <row r="8731" spans="1:18">
      <c r="A8731" s="207" t="s">
        <v>5869</v>
      </c>
      <c r="B8731" s="220" t="s">
        <v>5843</v>
      </c>
      <c r="C8731" s="222" t="s">
        <v>1412</v>
      </c>
      <c r="D8731" s="223"/>
      <c r="E8731" s="67"/>
      <c r="F8731" s="220" t="s">
        <v>537</v>
      </c>
      <c r="G8731" s="100"/>
      <c r="H8731" s="224">
        <v>73.22</v>
      </c>
      <c r="I8731" s="219"/>
      <c r="J8731" s="219"/>
      <c r="K8731" s="219"/>
      <c r="L8731" s="219"/>
      <c r="M8731" s="219"/>
      <c r="N8731" s="219"/>
      <c r="O8731" s="61">
        <f>+H8731/1000</f>
        <v>7.3219999999999993E-2</v>
      </c>
      <c r="P8731" s="221" t="s">
        <v>5605</v>
      </c>
      <c r="Q8731" s="205"/>
      <c r="R8731" s="193"/>
    </row>
    <row r="8732" spans="1:18">
      <c r="A8732" s="207" t="s">
        <v>5869</v>
      </c>
      <c r="B8732" s="220" t="s">
        <v>5275</v>
      </c>
      <c r="C8732" s="222" t="s">
        <v>1086</v>
      </c>
      <c r="D8732" s="223"/>
      <c r="E8732" s="67"/>
      <c r="F8732" s="220" t="s">
        <v>2289</v>
      </c>
      <c r="G8732" s="100"/>
      <c r="H8732" s="224">
        <v>0.8</v>
      </c>
      <c r="I8732" s="219"/>
      <c r="J8732" s="219"/>
      <c r="K8732" s="219"/>
      <c r="L8732" s="219"/>
      <c r="M8732" s="219"/>
      <c r="N8732" s="219"/>
      <c r="O8732" s="61">
        <f t="shared" si="753"/>
        <v>0.8</v>
      </c>
      <c r="P8732" s="221" t="s">
        <v>5605</v>
      </c>
      <c r="Q8732" s="205"/>
      <c r="R8732" s="193"/>
    </row>
    <row r="8733" spans="1:18">
      <c r="A8733" s="207" t="s">
        <v>5869</v>
      </c>
      <c r="B8733" s="220" t="s">
        <v>4958</v>
      </c>
      <c r="C8733" s="222" t="s">
        <v>1087</v>
      </c>
      <c r="D8733" s="223"/>
      <c r="E8733" s="67"/>
      <c r="F8733" s="220" t="s">
        <v>2297</v>
      </c>
      <c r="G8733" s="100"/>
      <c r="H8733" s="224">
        <v>5</v>
      </c>
      <c r="I8733" s="219"/>
      <c r="J8733" s="219"/>
      <c r="K8733" s="219"/>
      <c r="L8733" s="219"/>
      <c r="M8733" s="219"/>
      <c r="N8733" s="219"/>
      <c r="O8733" s="61">
        <f t="shared" si="753"/>
        <v>5</v>
      </c>
      <c r="P8733" s="221" t="s">
        <v>2287</v>
      </c>
      <c r="Q8733" s="205"/>
      <c r="R8733" s="193"/>
    </row>
    <row r="8734" spans="1:18">
      <c r="A8734" s="207" t="s">
        <v>5869</v>
      </c>
      <c r="B8734" s="220" t="s">
        <v>4958</v>
      </c>
      <c r="C8734" s="222" t="s">
        <v>1088</v>
      </c>
      <c r="D8734" s="223"/>
      <c r="E8734" s="67"/>
      <c r="F8734" s="220" t="s">
        <v>1532</v>
      </c>
      <c r="G8734" s="100"/>
      <c r="H8734" s="224">
        <v>2</v>
      </c>
      <c r="I8734" s="219"/>
      <c r="J8734" s="219"/>
      <c r="K8734" s="219"/>
      <c r="L8734" s="219"/>
      <c r="M8734" s="219"/>
      <c r="N8734" s="219"/>
      <c r="O8734" s="61">
        <f t="shared" si="753"/>
        <v>2</v>
      </c>
      <c r="P8734" s="221" t="s">
        <v>2287</v>
      </c>
      <c r="Q8734" s="205"/>
      <c r="R8734" s="193"/>
    </row>
    <row r="8735" spans="1:18">
      <c r="A8735" s="207" t="s">
        <v>5869</v>
      </c>
      <c r="B8735" s="220" t="s">
        <v>5561</v>
      </c>
      <c r="C8735" s="222" t="s">
        <v>1089</v>
      </c>
      <c r="D8735" s="223"/>
      <c r="E8735" s="67"/>
      <c r="F8735" s="220" t="s">
        <v>2297</v>
      </c>
      <c r="G8735" s="100"/>
      <c r="H8735" s="224">
        <v>0</v>
      </c>
      <c r="I8735" s="219"/>
      <c r="J8735" s="219"/>
      <c r="K8735" s="219"/>
      <c r="L8735" s="219"/>
      <c r="M8735" s="219"/>
      <c r="N8735" s="219"/>
      <c r="O8735" s="61">
        <f t="shared" ref="O8735:O8799" si="754">+H8735</f>
        <v>0</v>
      </c>
      <c r="P8735" s="221" t="s">
        <v>2287</v>
      </c>
      <c r="Q8735" s="205"/>
      <c r="R8735" s="193"/>
    </row>
    <row r="8736" spans="1:18">
      <c r="A8736" s="207" t="s">
        <v>5869</v>
      </c>
      <c r="B8736" s="220" t="s">
        <v>5561</v>
      </c>
      <c r="C8736" s="222" t="s">
        <v>1090</v>
      </c>
      <c r="D8736" s="223"/>
      <c r="E8736" s="67"/>
      <c r="F8736" s="220" t="s">
        <v>2297</v>
      </c>
      <c r="G8736" s="100"/>
      <c r="H8736" s="224">
        <v>4.0999999999999996</v>
      </c>
      <c r="I8736" s="219"/>
      <c r="J8736" s="219"/>
      <c r="K8736" s="219"/>
      <c r="L8736" s="219"/>
      <c r="M8736" s="219"/>
      <c r="N8736" s="219"/>
      <c r="O8736" s="61">
        <f t="shared" si="754"/>
        <v>4.0999999999999996</v>
      </c>
      <c r="P8736" s="221" t="s">
        <v>2287</v>
      </c>
      <c r="Q8736" s="205"/>
      <c r="R8736" s="193"/>
    </row>
    <row r="8737" spans="1:18">
      <c r="A8737" s="207" t="s">
        <v>5869</v>
      </c>
      <c r="B8737" s="220" t="s">
        <v>4935</v>
      </c>
      <c r="C8737" s="222" t="s">
        <v>1091</v>
      </c>
      <c r="D8737" s="223"/>
      <c r="E8737" s="67"/>
      <c r="F8737" s="220" t="s">
        <v>2297</v>
      </c>
      <c r="G8737" s="100"/>
      <c r="H8737" s="224">
        <v>0.245</v>
      </c>
      <c r="I8737" s="219"/>
      <c r="J8737" s="219"/>
      <c r="K8737" s="219"/>
      <c r="L8737" s="219"/>
      <c r="M8737" s="219"/>
      <c r="N8737" s="219"/>
      <c r="O8737" s="61">
        <f t="shared" si="754"/>
        <v>0.245</v>
      </c>
      <c r="P8737" s="221" t="s">
        <v>5605</v>
      </c>
      <c r="Q8737" s="205"/>
      <c r="R8737" s="193"/>
    </row>
    <row r="8738" spans="1:18">
      <c r="A8738" s="207" t="s">
        <v>5869</v>
      </c>
      <c r="B8738" s="220" t="s">
        <v>5561</v>
      </c>
      <c r="C8738" s="222" t="s">
        <v>1092</v>
      </c>
      <c r="D8738" s="223"/>
      <c r="E8738" s="67"/>
      <c r="F8738" s="220" t="s">
        <v>2297</v>
      </c>
      <c r="G8738" s="100"/>
      <c r="H8738" s="224">
        <v>0.15</v>
      </c>
      <c r="I8738" s="219"/>
      <c r="J8738" s="219"/>
      <c r="K8738" s="219"/>
      <c r="L8738" s="219"/>
      <c r="M8738" s="219"/>
      <c r="N8738" s="219"/>
      <c r="O8738" s="61">
        <f t="shared" si="754"/>
        <v>0.15</v>
      </c>
      <c r="P8738" s="221" t="s">
        <v>2287</v>
      </c>
      <c r="Q8738" s="205"/>
      <c r="R8738" s="193"/>
    </row>
    <row r="8739" spans="1:18">
      <c r="A8739" s="207" t="s">
        <v>5869</v>
      </c>
      <c r="B8739" s="220" t="s">
        <v>5276</v>
      </c>
      <c r="C8739" s="222" t="s">
        <v>1093</v>
      </c>
      <c r="D8739" s="223"/>
      <c r="E8739" s="67"/>
      <c r="F8739" s="220" t="s">
        <v>2297</v>
      </c>
      <c r="G8739" s="100"/>
      <c r="H8739" s="224">
        <v>43.75</v>
      </c>
      <c r="I8739" s="219"/>
      <c r="J8739" s="219"/>
      <c r="K8739" s="219"/>
      <c r="L8739" s="219"/>
      <c r="M8739" s="219"/>
      <c r="N8739" s="219"/>
      <c r="O8739" s="61">
        <f t="shared" si="754"/>
        <v>43.75</v>
      </c>
      <c r="P8739" s="221" t="s">
        <v>5605</v>
      </c>
      <c r="Q8739" s="205"/>
      <c r="R8739" s="193"/>
    </row>
    <row r="8740" spans="1:18">
      <c r="A8740" s="207" t="s">
        <v>5869</v>
      </c>
      <c r="B8740" s="220" t="s">
        <v>4958</v>
      </c>
      <c r="C8740" s="222" t="s">
        <v>1094</v>
      </c>
      <c r="D8740" s="223"/>
      <c r="E8740" s="67"/>
      <c r="F8740" s="220" t="s">
        <v>2299</v>
      </c>
      <c r="G8740" s="100"/>
      <c r="H8740" s="224">
        <v>3.16</v>
      </c>
      <c r="I8740" s="219"/>
      <c r="J8740" s="219"/>
      <c r="K8740" s="219"/>
      <c r="L8740" s="219"/>
      <c r="M8740" s="219"/>
      <c r="N8740" s="219"/>
      <c r="O8740" s="61">
        <f t="shared" si="754"/>
        <v>3.16</v>
      </c>
      <c r="P8740" s="221" t="s">
        <v>2287</v>
      </c>
      <c r="Q8740" s="205"/>
      <c r="R8740" s="193"/>
    </row>
    <row r="8741" spans="1:18">
      <c r="A8741" s="207" t="s">
        <v>5869</v>
      </c>
      <c r="B8741" s="220" t="s">
        <v>4958</v>
      </c>
      <c r="C8741" s="222" t="s">
        <v>1095</v>
      </c>
      <c r="D8741" s="223"/>
      <c r="E8741" s="67"/>
      <c r="F8741" s="220" t="s">
        <v>2299</v>
      </c>
      <c r="G8741" s="100"/>
      <c r="H8741" s="224">
        <v>2.61</v>
      </c>
      <c r="I8741" s="219"/>
      <c r="J8741" s="219"/>
      <c r="K8741" s="219"/>
      <c r="L8741" s="219"/>
      <c r="M8741" s="219"/>
      <c r="N8741" s="219"/>
      <c r="O8741" s="61">
        <f t="shared" si="754"/>
        <v>2.61</v>
      </c>
      <c r="P8741" s="221" t="s">
        <v>2287</v>
      </c>
      <c r="Q8741" s="205"/>
      <c r="R8741" s="193"/>
    </row>
    <row r="8742" spans="1:18">
      <c r="A8742" s="207" t="s">
        <v>5869</v>
      </c>
      <c r="B8742" s="220" t="s">
        <v>5561</v>
      </c>
      <c r="C8742" s="222" t="s">
        <v>1096</v>
      </c>
      <c r="D8742" s="223"/>
      <c r="E8742" s="67"/>
      <c r="F8742" s="220" t="s">
        <v>2297</v>
      </c>
      <c r="G8742" s="100"/>
      <c r="H8742" s="224">
        <v>0.9</v>
      </c>
      <c r="I8742" s="219"/>
      <c r="J8742" s="219"/>
      <c r="K8742" s="219"/>
      <c r="L8742" s="219"/>
      <c r="M8742" s="219"/>
      <c r="N8742" s="219"/>
      <c r="O8742" s="61">
        <f t="shared" si="754"/>
        <v>0.9</v>
      </c>
      <c r="P8742" s="221" t="s">
        <v>2287</v>
      </c>
      <c r="Q8742" s="205"/>
      <c r="R8742" s="193"/>
    </row>
    <row r="8743" spans="1:18">
      <c r="A8743" s="207" t="s">
        <v>5869</v>
      </c>
      <c r="B8743" s="220" t="s">
        <v>5277</v>
      </c>
      <c r="C8743" s="222" t="s">
        <v>1097</v>
      </c>
      <c r="D8743" s="223"/>
      <c r="E8743" s="67"/>
      <c r="F8743" s="220" t="s">
        <v>2297</v>
      </c>
      <c r="G8743" s="100"/>
      <c r="H8743" s="224">
        <v>461</v>
      </c>
      <c r="I8743" s="219"/>
      <c r="J8743" s="219"/>
      <c r="K8743" s="219"/>
      <c r="L8743" s="219"/>
      <c r="M8743" s="219"/>
      <c r="N8743" s="219"/>
      <c r="O8743" s="61">
        <f t="shared" si="754"/>
        <v>461</v>
      </c>
      <c r="P8743" s="221" t="s">
        <v>2287</v>
      </c>
      <c r="Q8743" s="205"/>
      <c r="R8743" s="193"/>
    </row>
    <row r="8744" spans="1:18">
      <c r="A8744" s="207" t="s">
        <v>5869</v>
      </c>
      <c r="B8744" s="220" t="s">
        <v>5278</v>
      </c>
      <c r="C8744" s="222" t="s">
        <v>1098</v>
      </c>
      <c r="D8744" s="223"/>
      <c r="E8744" s="67"/>
      <c r="F8744" s="220" t="s">
        <v>2297</v>
      </c>
      <c r="G8744" s="100"/>
      <c r="H8744" s="224">
        <v>461</v>
      </c>
      <c r="I8744" s="219"/>
      <c r="J8744" s="219"/>
      <c r="K8744" s="219"/>
      <c r="L8744" s="219"/>
      <c r="M8744" s="219"/>
      <c r="N8744" s="219"/>
      <c r="O8744" s="61">
        <f t="shared" si="754"/>
        <v>461</v>
      </c>
      <c r="P8744" s="221" t="s">
        <v>2287</v>
      </c>
      <c r="Q8744" s="205"/>
      <c r="R8744" s="193"/>
    </row>
    <row r="8745" spans="1:18">
      <c r="A8745" s="207" t="s">
        <v>5869</v>
      </c>
      <c r="B8745" s="220" t="s">
        <v>5279</v>
      </c>
      <c r="C8745" s="222" t="s">
        <v>1099</v>
      </c>
      <c r="D8745" s="223"/>
      <c r="E8745" s="67"/>
      <c r="F8745" s="220" t="s">
        <v>2297</v>
      </c>
      <c r="G8745" s="100"/>
      <c r="H8745" s="224">
        <v>461</v>
      </c>
      <c r="I8745" s="219"/>
      <c r="J8745" s="219"/>
      <c r="K8745" s="219"/>
      <c r="L8745" s="219"/>
      <c r="M8745" s="219"/>
      <c r="N8745" s="219"/>
      <c r="O8745" s="61">
        <f t="shared" si="754"/>
        <v>461</v>
      </c>
      <c r="P8745" s="221" t="s">
        <v>2287</v>
      </c>
      <c r="Q8745" s="205"/>
      <c r="R8745" s="193"/>
    </row>
    <row r="8746" spans="1:18">
      <c r="A8746" s="207" t="s">
        <v>5869</v>
      </c>
      <c r="B8746" s="220" t="s">
        <v>5280</v>
      </c>
      <c r="C8746" s="222" t="s">
        <v>1100</v>
      </c>
      <c r="D8746" s="223"/>
      <c r="E8746" s="67"/>
      <c r="F8746" s="220" t="s">
        <v>2847</v>
      </c>
      <c r="G8746" s="100"/>
      <c r="H8746" s="224">
        <v>0.3</v>
      </c>
      <c r="I8746" s="219"/>
      <c r="J8746" s="219"/>
      <c r="K8746" s="219"/>
      <c r="L8746" s="219"/>
      <c r="M8746" s="219"/>
      <c r="N8746" s="219"/>
      <c r="O8746" s="61">
        <f t="shared" si="754"/>
        <v>0.3</v>
      </c>
      <c r="P8746" s="221" t="s">
        <v>5605</v>
      </c>
      <c r="Q8746" s="205"/>
      <c r="R8746" s="193"/>
    </row>
    <row r="8747" spans="1:18">
      <c r="A8747" s="207" t="s">
        <v>5869</v>
      </c>
      <c r="B8747" s="220" t="s">
        <v>4944</v>
      </c>
      <c r="C8747" s="222" t="s">
        <v>1101</v>
      </c>
      <c r="D8747" s="223"/>
      <c r="E8747" s="67"/>
      <c r="F8747" s="220" t="s">
        <v>2297</v>
      </c>
      <c r="G8747" s="100"/>
      <c r="H8747" s="224">
        <v>0.3</v>
      </c>
      <c r="I8747" s="219"/>
      <c r="J8747" s="219"/>
      <c r="K8747" s="219"/>
      <c r="L8747" s="219"/>
      <c r="M8747" s="219"/>
      <c r="N8747" s="219"/>
      <c r="O8747" s="61">
        <f t="shared" si="754"/>
        <v>0.3</v>
      </c>
      <c r="P8747" s="221" t="s">
        <v>5605</v>
      </c>
      <c r="Q8747" s="205"/>
      <c r="R8747" s="193"/>
    </row>
    <row r="8748" spans="1:18">
      <c r="A8748" s="207" t="s">
        <v>5869</v>
      </c>
      <c r="B8748" s="220" t="s">
        <v>5281</v>
      </c>
      <c r="C8748" s="222" t="s">
        <v>1102</v>
      </c>
      <c r="D8748" s="223"/>
      <c r="E8748" s="67"/>
      <c r="F8748" s="220" t="s">
        <v>2297</v>
      </c>
      <c r="G8748" s="100"/>
      <c r="H8748" s="224">
        <v>0.3</v>
      </c>
      <c r="I8748" s="219"/>
      <c r="J8748" s="219"/>
      <c r="K8748" s="219"/>
      <c r="L8748" s="219"/>
      <c r="M8748" s="219"/>
      <c r="N8748" s="219"/>
      <c r="O8748" s="61">
        <f t="shared" si="754"/>
        <v>0.3</v>
      </c>
      <c r="P8748" s="221" t="s">
        <v>5605</v>
      </c>
      <c r="Q8748" s="205"/>
      <c r="R8748" s="193"/>
    </row>
    <row r="8749" spans="1:18">
      <c r="A8749" s="207" t="s">
        <v>5869</v>
      </c>
      <c r="B8749" s="220" t="s">
        <v>5282</v>
      </c>
      <c r="C8749" s="222" t="s">
        <v>1103</v>
      </c>
      <c r="D8749" s="223"/>
      <c r="E8749" s="67"/>
      <c r="F8749" s="220" t="s">
        <v>2297</v>
      </c>
      <c r="G8749" s="100"/>
      <c r="H8749" s="224">
        <v>0.27500000000000002</v>
      </c>
      <c r="I8749" s="219"/>
      <c r="J8749" s="219"/>
      <c r="K8749" s="219"/>
      <c r="L8749" s="219"/>
      <c r="M8749" s="219"/>
      <c r="N8749" s="219"/>
      <c r="O8749" s="61">
        <f t="shared" si="754"/>
        <v>0.27500000000000002</v>
      </c>
      <c r="P8749" s="221" t="s">
        <v>5605</v>
      </c>
      <c r="Q8749" s="205"/>
      <c r="R8749" s="193"/>
    </row>
    <row r="8750" spans="1:18">
      <c r="A8750" s="207" t="s">
        <v>5869</v>
      </c>
      <c r="B8750" s="220" t="s">
        <v>4922</v>
      </c>
      <c r="C8750" s="222" t="s">
        <v>1104</v>
      </c>
      <c r="D8750" s="223"/>
      <c r="E8750" s="67"/>
      <c r="F8750" s="220" t="s">
        <v>2297</v>
      </c>
      <c r="G8750" s="100"/>
      <c r="H8750" s="224">
        <v>0.95</v>
      </c>
      <c r="I8750" s="219"/>
      <c r="J8750" s="219"/>
      <c r="K8750" s="219"/>
      <c r="L8750" s="219"/>
      <c r="M8750" s="219"/>
      <c r="N8750" s="219"/>
      <c r="O8750" s="61">
        <f t="shared" si="754"/>
        <v>0.95</v>
      </c>
      <c r="P8750" s="221" t="s">
        <v>5605</v>
      </c>
      <c r="Q8750" s="205"/>
      <c r="R8750" s="193"/>
    </row>
    <row r="8751" spans="1:18">
      <c r="A8751" s="207" t="s">
        <v>5869</v>
      </c>
      <c r="B8751" s="220" t="s">
        <v>4892</v>
      </c>
      <c r="C8751" s="222" t="s">
        <v>1105</v>
      </c>
      <c r="D8751" s="223"/>
      <c r="E8751" s="67"/>
      <c r="F8751" s="220" t="s">
        <v>2297</v>
      </c>
      <c r="G8751" s="100"/>
      <c r="H8751" s="224">
        <v>0.9375</v>
      </c>
      <c r="I8751" s="219"/>
      <c r="J8751" s="219"/>
      <c r="K8751" s="219"/>
      <c r="L8751" s="219"/>
      <c r="M8751" s="219"/>
      <c r="N8751" s="219"/>
      <c r="O8751" s="61">
        <f t="shared" si="754"/>
        <v>0.9375</v>
      </c>
      <c r="P8751" s="221" t="s">
        <v>5605</v>
      </c>
      <c r="Q8751" s="205"/>
      <c r="R8751" s="193"/>
    </row>
    <row r="8752" spans="1:18">
      <c r="A8752" s="207" t="s">
        <v>5869</v>
      </c>
      <c r="B8752" s="220" t="s">
        <v>4938</v>
      </c>
      <c r="C8752" s="222" t="s">
        <v>1106</v>
      </c>
      <c r="D8752" s="223"/>
      <c r="E8752" s="67"/>
      <c r="F8752" s="220" t="s">
        <v>2297</v>
      </c>
      <c r="G8752" s="100"/>
      <c r="H8752" s="224">
        <v>1</v>
      </c>
      <c r="I8752" s="219"/>
      <c r="J8752" s="219"/>
      <c r="K8752" s="219"/>
      <c r="L8752" s="219"/>
      <c r="M8752" s="219"/>
      <c r="N8752" s="219"/>
      <c r="O8752" s="61">
        <f t="shared" si="754"/>
        <v>1</v>
      </c>
      <c r="P8752" s="221" t="s">
        <v>5605</v>
      </c>
      <c r="Q8752" s="205"/>
      <c r="R8752" s="193"/>
    </row>
    <row r="8753" spans="1:18">
      <c r="A8753" s="207" t="s">
        <v>5869</v>
      </c>
      <c r="B8753" s="220" t="s">
        <v>4950</v>
      </c>
      <c r="C8753" s="222" t="s">
        <v>1107</v>
      </c>
      <c r="D8753" s="223"/>
      <c r="E8753" s="67"/>
      <c r="F8753" s="220" t="s">
        <v>2297</v>
      </c>
      <c r="G8753" s="100"/>
      <c r="H8753" s="224">
        <v>1</v>
      </c>
      <c r="I8753" s="219"/>
      <c r="J8753" s="219"/>
      <c r="K8753" s="219"/>
      <c r="L8753" s="219"/>
      <c r="M8753" s="219"/>
      <c r="N8753" s="219"/>
      <c r="O8753" s="61">
        <f t="shared" si="754"/>
        <v>1</v>
      </c>
      <c r="P8753" s="221" t="s">
        <v>5605</v>
      </c>
      <c r="Q8753" s="205"/>
      <c r="R8753" s="193"/>
    </row>
    <row r="8754" spans="1:18">
      <c r="A8754" s="207" t="s">
        <v>5869</v>
      </c>
      <c r="B8754" s="220" t="s">
        <v>6079</v>
      </c>
      <c r="C8754" s="222" t="s">
        <v>1108</v>
      </c>
      <c r="D8754" s="223"/>
      <c r="E8754" s="67"/>
      <c r="F8754" s="220" t="s">
        <v>2297</v>
      </c>
      <c r="G8754" s="100"/>
      <c r="H8754" s="224">
        <v>280</v>
      </c>
      <c r="I8754" s="219"/>
      <c r="J8754" s="219"/>
      <c r="K8754" s="219"/>
      <c r="L8754" s="219"/>
      <c r="M8754" s="219"/>
      <c r="N8754" s="219"/>
      <c r="O8754" s="61">
        <f t="shared" si="754"/>
        <v>280</v>
      </c>
      <c r="P8754" s="221" t="s">
        <v>2287</v>
      </c>
      <c r="Q8754" s="205"/>
      <c r="R8754" s="193"/>
    </row>
    <row r="8755" spans="1:18">
      <c r="A8755" s="207" t="s">
        <v>5869</v>
      </c>
      <c r="B8755" s="220" t="s">
        <v>6080</v>
      </c>
      <c r="C8755" s="222" t="s">
        <v>1109</v>
      </c>
      <c r="D8755" s="223"/>
      <c r="E8755" s="67"/>
      <c r="F8755" s="220" t="s">
        <v>2297</v>
      </c>
      <c r="G8755" s="100"/>
      <c r="H8755" s="224">
        <v>280</v>
      </c>
      <c r="I8755" s="219"/>
      <c r="J8755" s="219"/>
      <c r="K8755" s="219"/>
      <c r="L8755" s="219"/>
      <c r="M8755" s="219"/>
      <c r="N8755" s="219"/>
      <c r="O8755" s="61">
        <f t="shared" si="754"/>
        <v>280</v>
      </c>
      <c r="P8755" s="221" t="s">
        <v>2287</v>
      </c>
      <c r="Q8755" s="205"/>
      <c r="R8755" s="193"/>
    </row>
    <row r="8756" spans="1:18">
      <c r="A8756" s="207" t="s">
        <v>5869</v>
      </c>
      <c r="B8756" s="220" t="s">
        <v>6081</v>
      </c>
      <c r="C8756" s="222" t="s">
        <v>1110</v>
      </c>
      <c r="D8756" s="223"/>
      <c r="E8756" s="67"/>
      <c r="F8756" s="220" t="s">
        <v>2297</v>
      </c>
      <c r="G8756" s="100"/>
      <c r="H8756" s="224">
        <v>650</v>
      </c>
      <c r="I8756" s="219"/>
      <c r="J8756" s="219"/>
      <c r="K8756" s="219"/>
      <c r="L8756" s="219"/>
      <c r="M8756" s="219"/>
      <c r="N8756" s="219"/>
      <c r="O8756" s="61">
        <f t="shared" si="754"/>
        <v>650</v>
      </c>
      <c r="P8756" s="221" t="s">
        <v>2287</v>
      </c>
      <c r="Q8756" s="205"/>
      <c r="R8756" s="193"/>
    </row>
    <row r="8757" spans="1:18">
      <c r="A8757" s="207" t="s">
        <v>5869</v>
      </c>
      <c r="B8757" s="220" t="s">
        <v>5561</v>
      </c>
      <c r="C8757" s="222" t="s">
        <v>1111</v>
      </c>
      <c r="D8757" s="223"/>
      <c r="E8757" s="67"/>
      <c r="F8757" s="220" t="s">
        <v>2297</v>
      </c>
      <c r="G8757" s="100"/>
      <c r="H8757" s="224">
        <v>650</v>
      </c>
      <c r="I8757" s="219"/>
      <c r="J8757" s="219"/>
      <c r="K8757" s="219"/>
      <c r="L8757" s="219"/>
      <c r="M8757" s="219"/>
      <c r="N8757" s="219"/>
      <c r="O8757" s="61">
        <f t="shared" si="754"/>
        <v>650</v>
      </c>
      <c r="P8757" s="221" t="s">
        <v>2287</v>
      </c>
      <c r="Q8757" s="205"/>
      <c r="R8757" s="193"/>
    </row>
    <row r="8758" spans="1:18">
      <c r="A8758" s="207" t="s">
        <v>5869</v>
      </c>
      <c r="B8758" s="220" t="s">
        <v>5283</v>
      </c>
      <c r="C8758" s="222" t="s">
        <v>1112</v>
      </c>
      <c r="D8758" s="223"/>
      <c r="E8758" s="67"/>
      <c r="F8758" s="220" t="s">
        <v>2297</v>
      </c>
      <c r="G8758" s="100"/>
      <c r="H8758" s="224">
        <v>420</v>
      </c>
      <c r="I8758" s="219"/>
      <c r="J8758" s="219"/>
      <c r="K8758" s="219"/>
      <c r="L8758" s="219"/>
      <c r="M8758" s="219"/>
      <c r="N8758" s="219"/>
      <c r="O8758" s="61">
        <f t="shared" si="754"/>
        <v>420</v>
      </c>
      <c r="P8758" s="221" t="s">
        <v>5605</v>
      </c>
      <c r="Q8758" s="205"/>
      <c r="R8758" s="193"/>
    </row>
    <row r="8759" spans="1:18">
      <c r="A8759" s="207" t="s">
        <v>5869</v>
      </c>
      <c r="B8759" s="220" t="s">
        <v>5283</v>
      </c>
      <c r="C8759" s="222" t="s">
        <v>1113</v>
      </c>
      <c r="D8759" s="223"/>
      <c r="E8759" s="67"/>
      <c r="F8759" s="220" t="s">
        <v>2297</v>
      </c>
      <c r="G8759" s="100"/>
      <c r="H8759" s="224">
        <v>420</v>
      </c>
      <c r="I8759" s="219"/>
      <c r="J8759" s="219"/>
      <c r="K8759" s="219"/>
      <c r="L8759" s="219"/>
      <c r="M8759" s="219"/>
      <c r="N8759" s="219"/>
      <c r="O8759" s="61">
        <f t="shared" si="754"/>
        <v>420</v>
      </c>
      <c r="P8759" s="221" t="s">
        <v>5605</v>
      </c>
      <c r="Q8759" s="205"/>
      <c r="R8759" s="193"/>
    </row>
    <row r="8760" spans="1:18">
      <c r="A8760" s="207" t="s">
        <v>5869</v>
      </c>
      <c r="B8760" s="220" t="s">
        <v>6082</v>
      </c>
      <c r="C8760" s="222" t="s">
        <v>1114</v>
      </c>
      <c r="D8760" s="223"/>
      <c r="E8760" s="67"/>
      <c r="F8760" s="220" t="s">
        <v>2297</v>
      </c>
      <c r="G8760" s="100"/>
      <c r="H8760" s="224">
        <v>229</v>
      </c>
      <c r="I8760" s="219"/>
      <c r="J8760" s="219"/>
      <c r="K8760" s="219"/>
      <c r="L8760" s="219"/>
      <c r="M8760" s="219"/>
      <c r="N8760" s="219"/>
      <c r="O8760" s="61">
        <f t="shared" si="754"/>
        <v>229</v>
      </c>
      <c r="P8760" s="221" t="s">
        <v>2287</v>
      </c>
      <c r="Q8760" s="205"/>
      <c r="R8760" s="193"/>
    </row>
    <row r="8761" spans="1:18">
      <c r="A8761" s="207" t="s">
        <v>5869</v>
      </c>
      <c r="B8761" s="220" t="s">
        <v>5561</v>
      </c>
      <c r="C8761" s="222" t="s">
        <v>1115</v>
      </c>
      <c r="D8761" s="223"/>
      <c r="E8761" s="67"/>
      <c r="F8761" s="220" t="s">
        <v>2297</v>
      </c>
      <c r="G8761" s="100"/>
      <c r="H8761" s="224">
        <v>200</v>
      </c>
      <c r="I8761" s="219"/>
      <c r="J8761" s="219"/>
      <c r="K8761" s="219"/>
      <c r="L8761" s="219"/>
      <c r="M8761" s="219"/>
      <c r="N8761" s="219"/>
      <c r="O8761" s="61">
        <f t="shared" si="754"/>
        <v>200</v>
      </c>
      <c r="P8761" s="221" t="s">
        <v>2287</v>
      </c>
      <c r="Q8761" s="205"/>
      <c r="R8761" s="193"/>
    </row>
    <row r="8762" spans="1:18">
      <c r="A8762" s="207" t="s">
        <v>5869</v>
      </c>
      <c r="B8762" s="220" t="s">
        <v>6083</v>
      </c>
      <c r="C8762" s="222" t="s">
        <v>1116</v>
      </c>
      <c r="D8762" s="223"/>
      <c r="E8762" s="67"/>
      <c r="F8762" s="220" t="s">
        <v>2297</v>
      </c>
      <c r="G8762" s="100"/>
      <c r="H8762" s="224">
        <v>280</v>
      </c>
      <c r="I8762" s="219"/>
      <c r="J8762" s="219"/>
      <c r="K8762" s="219"/>
      <c r="L8762" s="219"/>
      <c r="M8762" s="219"/>
      <c r="N8762" s="219"/>
      <c r="O8762" s="61">
        <f t="shared" si="754"/>
        <v>280</v>
      </c>
      <c r="P8762" s="221" t="s">
        <v>2287</v>
      </c>
      <c r="Q8762" s="205"/>
      <c r="R8762" s="193"/>
    </row>
    <row r="8763" spans="1:18">
      <c r="A8763" s="207" t="s">
        <v>5869</v>
      </c>
      <c r="B8763" s="220" t="s">
        <v>6084</v>
      </c>
      <c r="C8763" s="222" t="s">
        <v>1117</v>
      </c>
      <c r="D8763" s="223"/>
      <c r="E8763" s="67"/>
      <c r="F8763" s="220" t="s">
        <v>2297</v>
      </c>
      <c r="G8763" s="100"/>
      <c r="H8763" s="224">
        <v>280</v>
      </c>
      <c r="I8763" s="219"/>
      <c r="J8763" s="219"/>
      <c r="K8763" s="219"/>
      <c r="L8763" s="219"/>
      <c r="M8763" s="219"/>
      <c r="N8763" s="219"/>
      <c r="O8763" s="61">
        <f t="shared" si="754"/>
        <v>280</v>
      </c>
      <c r="P8763" s="221" t="s">
        <v>2287</v>
      </c>
      <c r="Q8763" s="205"/>
      <c r="R8763" s="193"/>
    </row>
    <row r="8764" spans="1:18">
      <c r="A8764" s="207" t="s">
        <v>5869</v>
      </c>
      <c r="B8764" s="220" t="s">
        <v>6081</v>
      </c>
      <c r="C8764" s="222" t="s">
        <v>2144</v>
      </c>
      <c r="D8764" s="223"/>
      <c r="E8764" s="67"/>
      <c r="F8764" s="220" t="s">
        <v>2297</v>
      </c>
      <c r="G8764" s="100"/>
      <c r="H8764" s="224">
        <v>145</v>
      </c>
      <c r="I8764" s="219"/>
      <c r="J8764" s="219"/>
      <c r="K8764" s="219"/>
      <c r="L8764" s="219"/>
      <c r="M8764" s="219"/>
      <c r="N8764" s="219"/>
      <c r="O8764" s="61">
        <f t="shared" si="754"/>
        <v>145</v>
      </c>
      <c r="P8764" s="221" t="s">
        <v>2287</v>
      </c>
      <c r="Q8764" s="205"/>
      <c r="R8764" s="193"/>
    </row>
    <row r="8765" spans="1:18">
      <c r="A8765" s="207" t="s">
        <v>5869</v>
      </c>
      <c r="B8765" s="220" t="s">
        <v>6085</v>
      </c>
      <c r="C8765" s="222" t="s">
        <v>2145</v>
      </c>
      <c r="D8765" s="223"/>
      <c r="E8765" s="67"/>
      <c r="F8765" s="220" t="s">
        <v>2297</v>
      </c>
      <c r="G8765" s="100"/>
      <c r="H8765" s="224">
        <v>219</v>
      </c>
      <c r="I8765" s="219"/>
      <c r="J8765" s="219"/>
      <c r="K8765" s="219"/>
      <c r="L8765" s="219"/>
      <c r="M8765" s="219"/>
      <c r="N8765" s="219"/>
      <c r="O8765" s="61">
        <f t="shared" si="754"/>
        <v>219</v>
      </c>
      <c r="P8765" s="221" t="s">
        <v>2287</v>
      </c>
      <c r="Q8765" s="205"/>
      <c r="R8765" s="193"/>
    </row>
    <row r="8766" spans="1:18">
      <c r="A8766" s="207" t="s">
        <v>5869</v>
      </c>
      <c r="B8766" s="220" t="s">
        <v>6086</v>
      </c>
      <c r="C8766" s="222" t="s">
        <v>2146</v>
      </c>
      <c r="D8766" s="223"/>
      <c r="E8766" s="67"/>
      <c r="F8766" s="220" t="s">
        <v>2297</v>
      </c>
      <c r="G8766" s="100"/>
      <c r="H8766" s="224">
        <v>324</v>
      </c>
      <c r="I8766" s="219"/>
      <c r="J8766" s="219"/>
      <c r="K8766" s="219"/>
      <c r="L8766" s="219"/>
      <c r="M8766" s="219"/>
      <c r="N8766" s="219"/>
      <c r="O8766" s="61">
        <f t="shared" si="754"/>
        <v>324</v>
      </c>
      <c r="P8766" s="221" t="s">
        <v>2287</v>
      </c>
      <c r="Q8766" s="205"/>
      <c r="R8766" s="193"/>
    </row>
    <row r="8767" spans="1:18">
      <c r="A8767" s="207" t="s">
        <v>5869</v>
      </c>
      <c r="B8767" s="220" t="s">
        <v>6087</v>
      </c>
      <c r="C8767" s="222" t="s">
        <v>2147</v>
      </c>
      <c r="D8767" s="223"/>
      <c r="E8767" s="67"/>
      <c r="F8767" s="220" t="s">
        <v>2297</v>
      </c>
      <c r="G8767" s="100"/>
      <c r="H8767" s="224">
        <v>324</v>
      </c>
      <c r="I8767" s="219"/>
      <c r="J8767" s="219"/>
      <c r="K8767" s="219"/>
      <c r="L8767" s="219"/>
      <c r="M8767" s="219"/>
      <c r="N8767" s="219"/>
      <c r="O8767" s="61">
        <f t="shared" si="754"/>
        <v>324</v>
      </c>
      <c r="P8767" s="221" t="s">
        <v>2287</v>
      </c>
      <c r="Q8767" s="205"/>
      <c r="R8767" s="193"/>
    </row>
    <row r="8768" spans="1:18">
      <c r="A8768" s="207" t="s">
        <v>5869</v>
      </c>
      <c r="B8768" s="220" t="s">
        <v>6088</v>
      </c>
      <c r="C8768" s="222" t="s">
        <v>2148</v>
      </c>
      <c r="D8768" s="223"/>
      <c r="E8768" s="67"/>
      <c r="F8768" s="220" t="s">
        <v>2297</v>
      </c>
      <c r="G8768" s="100"/>
      <c r="H8768" s="224">
        <v>650</v>
      </c>
      <c r="I8768" s="219"/>
      <c r="J8768" s="219"/>
      <c r="K8768" s="219"/>
      <c r="L8768" s="219"/>
      <c r="M8768" s="219"/>
      <c r="N8768" s="219"/>
      <c r="O8768" s="61">
        <f t="shared" si="754"/>
        <v>650</v>
      </c>
      <c r="P8768" s="221" t="s">
        <v>2287</v>
      </c>
      <c r="Q8768" s="205"/>
      <c r="R8768" s="193"/>
    </row>
    <row r="8769" spans="1:18">
      <c r="A8769" s="207" t="s">
        <v>5869</v>
      </c>
      <c r="B8769" s="220" t="s">
        <v>6089</v>
      </c>
      <c r="C8769" s="222" t="s">
        <v>2149</v>
      </c>
      <c r="D8769" s="223"/>
      <c r="E8769" s="67"/>
      <c r="F8769" s="220" t="s">
        <v>2297</v>
      </c>
      <c r="G8769" s="100"/>
      <c r="H8769" s="224">
        <v>259.64999999999998</v>
      </c>
      <c r="I8769" s="219"/>
      <c r="J8769" s="219"/>
      <c r="K8769" s="219"/>
      <c r="L8769" s="219"/>
      <c r="M8769" s="219"/>
      <c r="N8769" s="219"/>
      <c r="O8769" s="61">
        <f t="shared" si="754"/>
        <v>259.64999999999998</v>
      </c>
      <c r="P8769" s="221" t="s">
        <v>2287</v>
      </c>
      <c r="Q8769" s="205"/>
      <c r="R8769" s="193"/>
    </row>
    <row r="8770" spans="1:18">
      <c r="A8770" s="207" t="s">
        <v>5869</v>
      </c>
      <c r="B8770" s="220" t="s">
        <v>6090</v>
      </c>
      <c r="C8770" s="222" t="s">
        <v>2150</v>
      </c>
      <c r="D8770" s="223"/>
      <c r="E8770" s="67"/>
      <c r="F8770" s="220" t="s">
        <v>2297</v>
      </c>
      <c r="G8770" s="100"/>
      <c r="H8770" s="224">
        <v>200</v>
      </c>
      <c r="I8770" s="219"/>
      <c r="J8770" s="219"/>
      <c r="K8770" s="219"/>
      <c r="L8770" s="219"/>
      <c r="M8770" s="219"/>
      <c r="N8770" s="219"/>
      <c r="O8770" s="61">
        <f t="shared" si="754"/>
        <v>200</v>
      </c>
      <c r="P8770" s="221" t="s">
        <v>2287</v>
      </c>
      <c r="Q8770" s="205"/>
      <c r="R8770" s="193"/>
    </row>
    <row r="8771" spans="1:18">
      <c r="A8771" s="207" t="s">
        <v>5869</v>
      </c>
      <c r="B8771" s="220" t="s">
        <v>6091</v>
      </c>
      <c r="C8771" s="222" t="s">
        <v>2151</v>
      </c>
      <c r="D8771" s="223"/>
      <c r="E8771" s="67"/>
      <c r="F8771" s="220" t="s">
        <v>2297</v>
      </c>
      <c r="G8771" s="100"/>
      <c r="H8771" s="224">
        <v>200</v>
      </c>
      <c r="I8771" s="219"/>
      <c r="J8771" s="219"/>
      <c r="K8771" s="219"/>
      <c r="L8771" s="219"/>
      <c r="M8771" s="219"/>
      <c r="N8771" s="219"/>
      <c r="O8771" s="61">
        <f t="shared" si="754"/>
        <v>200</v>
      </c>
      <c r="P8771" s="221" t="s">
        <v>2287</v>
      </c>
      <c r="Q8771" s="205"/>
      <c r="R8771" s="193"/>
    </row>
    <row r="8772" spans="1:18">
      <c r="A8772" s="207" t="s">
        <v>5869</v>
      </c>
      <c r="B8772" s="220" t="s">
        <v>6092</v>
      </c>
      <c r="C8772" s="222" t="s">
        <v>2152</v>
      </c>
      <c r="D8772" s="223"/>
      <c r="E8772" s="67"/>
      <c r="F8772" s="220" t="s">
        <v>2297</v>
      </c>
      <c r="G8772" s="100"/>
      <c r="H8772" s="224">
        <v>131.6</v>
      </c>
      <c r="I8772" s="219"/>
      <c r="J8772" s="219"/>
      <c r="K8772" s="219"/>
      <c r="L8772" s="219"/>
      <c r="M8772" s="219"/>
      <c r="N8772" s="219"/>
      <c r="O8772" s="61">
        <f t="shared" si="754"/>
        <v>131.6</v>
      </c>
      <c r="P8772" s="221" t="s">
        <v>2287</v>
      </c>
      <c r="Q8772" s="205"/>
      <c r="R8772" s="193"/>
    </row>
    <row r="8773" spans="1:18">
      <c r="A8773" s="207" t="s">
        <v>5869</v>
      </c>
      <c r="B8773" s="220" t="s">
        <v>6093</v>
      </c>
      <c r="C8773" s="222" t="s">
        <v>2153</v>
      </c>
      <c r="D8773" s="223"/>
      <c r="E8773" s="67"/>
      <c r="F8773" s="220" t="s">
        <v>2297</v>
      </c>
      <c r="G8773" s="100"/>
      <c r="H8773" s="224">
        <v>219</v>
      </c>
      <c r="I8773" s="219"/>
      <c r="J8773" s="219"/>
      <c r="K8773" s="219"/>
      <c r="L8773" s="219"/>
      <c r="M8773" s="219"/>
      <c r="N8773" s="219"/>
      <c r="O8773" s="61">
        <f t="shared" si="754"/>
        <v>219</v>
      </c>
      <c r="P8773" s="221" t="s">
        <v>2287</v>
      </c>
      <c r="Q8773" s="205"/>
      <c r="R8773" s="193"/>
    </row>
    <row r="8774" spans="1:18">
      <c r="A8774" s="207" t="s">
        <v>5869</v>
      </c>
      <c r="B8774" s="220" t="s">
        <v>6094</v>
      </c>
      <c r="C8774" s="222" t="s">
        <v>2154</v>
      </c>
      <c r="D8774" s="223"/>
      <c r="E8774" s="67"/>
      <c r="F8774" s="220" t="s">
        <v>2297</v>
      </c>
      <c r="G8774" s="100"/>
      <c r="H8774" s="224">
        <v>269</v>
      </c>
      <c r="I8774" s="219"/>
      <c r="J8774" s="219"/>
      <c r="K8774" s="219"/>
      <c r="L8774" s="219"/>
      <c r="M8774" s="219"/>
      <c r="N8774" s="219"/>
      <c r="O8774" s="61">
        <f t="shared" si="754"/>
        <v>269</v>
      </c>
      <c r="P8774" s="221" t="s">
        <v>2287</v>
      </c>
      <c r="Q8774" s="205"/>
      <c r="R8774" s="193"/>
    </row>
    <row r="8775" spans="1:18">
      <c r="A8775" s="207" t="s">
        <v>5869</v>
      </c>
      <c r="B8775" s="220" t="s">
        <v>5561</v>
      </c>
      <c r="C8775" s="222" t="s">
        <v>2155</v>
      </c>
      <c r="D8775" s="223"/>
      <c r="E8775" s="67"/>
      <c r="F8775" s="220" t="s">
        <v>2297</v>
      </c>
      <c r="G8775" s="100"/>
      <c r="H8775" s="224">
        <v>84</v>
      </c>
      <c r="I8775" s="219"/>
      <c r="J8775" s="219"/>
      <c r="K8775" s="219"/>
      <c r="L8775" s="219"/>
      <c r="M8775" s="219"/>
      <c r="N8775" s="219"/>
      <c r="O8775" s="61">
        <f t="shared" si="754"/>
        <v>84</v>
      </c>
      <c r="P8775" s="221" t="s">
        <v>2287</v>
      </c>
      <c r="Q8775" s="205"/>
      <c r="R8775" s="193"/>
    </row>
    <row r="8776" spans="1:18">
      <c r="A8776" s="207" t="s">
        <v>5869</v>
      </c>
      <c r="B8776" s="220" t="s">
        <v>5561</v>
      </c>
      <c r="C8776" s="222" t="s">
        <v>2156</v>
      </c>
      <c r="D8776" s="223"/>
      <c r="E8776" s="67"/>
      <c r="F8776" s="220" t="s">
        <v>2297</v>
      </c>
      <c r="G8776" s="100"/>
      <c r="H8776" s="224">
        <v>62.232999999999997</v>
      </c>
      <c r="I8776" s="219"/>
      <c r="J8776" s="219"/>
      <c r="K8776" s="219"/>
      <c r="L8776" s="219"/>
      <c r="M8776" s="219"/>
      <c r="N8776" s="219"/>
      <c r="O8776" s="61">
        <f t="shared" si="754"/>
        <v>62.232999999999997</v>
      </c>
      <c r="P8776" s="221" t="s">
        <v>2287</v>
      </c>
      <c r="Q8776" s="205"/>
      <c r="R8776" s="193"/>
    </row>
    <row r="8777" spans="1:18">
      <c r="A8777" s="207" t="s">
        <v>5869</v>
      </c>
      <c r="B8777" s="220" t="s">
        <v>5561</v>
      </c>
      <c r="C8777" s="222" t="s">
        <v>2157</v>
      </c>
      <c r="D8777" s="223"/>
      <c r="E8777" s="67"/>
      <c r="F8777" s="220" t="s">
        <v>2297</v>
      </c>
      <c r="G8777" s="100"/>
      <c r="H8777" s="224">
        <v>62.232999999999997</v>
      </c>
      <c r="I8777" s="219"/>
      <c r="J8777" s="219"/>
      <c r="K8777" s="219"/>
      <c r="L8777" s="219"/>
      <c r="M8777" s="219"/>
      <c r="N8777" s="219"/>
      <c r="O8777" s="61">
        <f t="shared" si="754"/>
        <v>62.232999999999997</v>
      </c>
      <c r="P8777" s="221" t="s">
        <v>2287</v>
      </c>
      <c r="Q8777" s="205"/>
      <c r="R8777" s="193"/>
    </row>
    <row r="8778" spans="1:18">
      <c r="A8778" s="207" t="s">
        <v>5869</v>
      </c>
      <c r="B8778" s="220" t="s">
        <v>5561</v>
      </c>
      <c r="C8778" s="222" t="s">
        <v>2158</v>
      </c>
      <c r="D8778" s="223"/>
      <c r="E8778" s="67"/>
      <c r="F8778" s="220" t="s">
        <v>2297</v>
      </c>
      <c r="G8778" s="100"/>
      <c r="H8778" s="224">
        <v>68.650000000000006</v>
      </c>
      <c r="I8778" s="219"/>
      <c r="J8778" s="219"/>
      <c r="K8778" s="219"/>
      <c r="L8778" s="219"/>
      <c r="M8778" s="219"/>
      <c r="N8778" s="219"/>
      <c r="O8778" s="61">
        <f t="shared" si="754"/>
        <v>68.650000000000006</v>
      </c>
      <c r="P8778" s="221" t="s">
        <v>2287</v>
      </c>
      <c r="Q8778" s="205"/>
      <c r="R8778" s="193"/>
    </row>
    <row r="8779" spans="1:18">
      <c r="A8779" s="207" t="s">
        <v>5869</v>
      </c>
      <c r="B8779" s="220" t="s">
        <v>5284</v>
      </c>
      <c r="C8779" s="222" t="s">
        <v>2159</v>
      </c>
      <c r="D8779" s="223"/>
      <c r="E8779" s="67"/>
      <c r="F8779" s="220" t="s">
        <v>2297</v>
      </c>
      <c r="G8779" s="100"/>
      <c r="H8779" s="224">
        <v>93.75</v>
      </c>
      <c r="I8779" s="219"/>
      <c r="J8779" s="219"/>
      <c r="K8779" s="219"/>
      <c r="L8779" s="219"/>
      <c r="M8779" s="219"/>
      <c r="N8779" s="219"/>
      <c r="O8779" s="61">
        <f t="shared" si="754"/>
        <v>93.75</v>
      </c>
      <c r="P8779" s="221" t="s">
        <v>5605</v>
      </c>
      <c r="Q8779" s="205"/>
      <c r="R8779" s="193"/>
    </row>
    <row r="8780" spans="1:18">
      <c r="A8780" s="207" t="s">
        <v>5869</v>
      </c>
      <c r="B8780" s="220" t="s">
        <v>5561</v>
      </c>
      <c r="C8780" s="222" t="s">
        <v>2160</v>
      </c>
      <c r="D8780" s="223"/>
      <c r="E8780" s="67"/>
      <c r="F8780" s="220" t="s">
        <v>2297</v>
      </c>
      <c r="G8780" s="100"/>
      <c r="H8780" s="224">
        <v>46</v>
      </c>
      <c r="I8780" s="219"/>
      <c r="J8780" s="219"/>
      <c r="K8780" s="219"/>
      <c r="L8780" s="219"/>
      <c r="M8780" s="219"/>
      <c r="N8780" s="219"/>
      <c r="O8780" s="61">
        <f t="shared" si="754"/>
        <v>46</v>
      </c>
      <c r="P8780" s="221" t="s">
        <v>2287</v>
      </c>
      <c r="Q8780" s="205"/>
      <c r="R8780" s="193"/>
    </row>
    <row r="8781" spans="1:18">
      <c r="A8781" s="207" t="s">
        <v>5869</v>
      </c>
      <c r="B8781" s="220" t="s">
        <v>5285</v>
      </c>
      <c r="C8781" s="222" t="s">
        <v>2161</v>
      </c>
      <c r="D8781" s="223"/>
      <c r="E8781" s="67"/>
      <c r="F8781" s="220" t="s">
        <v>2297</v>
      </c>
      <c r="G8781" s="100"/>
      <c r="H8781" s="224">
        <v>121.625</v>
      </c>
      <c r="I8781" s="219"/>
      <c r="J8781" s="219"/>
      <c r="K8781" s="219"/>
      <c r="L8781" s="219"/>
      <c r="M8781" s="219"/>
      <c r="N8781" s="219"/>
      <c r="O8781" s="61">
        <f t="shared" si="754"/>
        <v>121.625</v>
      </c>
      <c r="P8781" s="221" t="s">
        <v>5605</v>
      </c>
      <c r="Q8781" s="205"/>
      <c r="R8781" s="193"/>
    </row>
    <row r="8782" spans="1:18">
      <c r="A8782" s="207" t="s">
        <v>5869</v>
      </c>
      <c r="B8782" s="220" t="s">
        <v>5561</v>
      </c>
      <c r="C8782" s="222" t="s">
        <v>2162</v>
      </c>
      <c r="D8782" s="223"/>
      <c r="E8782" s="67"/>
      <c r="F8782" s="220" t="s">
        <v>2297</v>
      </c>
      <c r="G8782" s="100"/>
      <c r="H8782" s="224">
        <v>94</v>
      </c>
      <c r="I8782" s="219"/>
      <c r="J8782" s="219"/>
      <c r="K8782" s="219"/>
      <c r="L8782" s="219"/>
      <c r="M8782" s="219"/>
      <c r="N8782" s="219"/>
      <c r="O8782" s="61">
        <f t="shared" si="754"/>
        <v>94</v>
      </c>
      <c r="P8782" s="221" t="s">
        <v>2287</v>
      </c>
      <c r="Q8782" s="205"/>
      <c r="R8782" s="193"/>
    </row>
    <row r="8783" spans="1:18">
      <c r="A8783" s="207" t="s">
        <v>5869</v>
      </c>
      <c r="B8783" s="220" t="s">
        <v>5561</v>
      </c>
      <c r="C8783" s="222" t="s">
        <v>2163</v>
      </c>
      <c r="D8783" s="223"/>
      <c r="E8783" s="67"/>
      <c r="F8783" s="220" t="s">
        <v>2297</v>
      </c>
      <c r="G8783" s="100"/>
      <c r="H8783" s="224">
        <v>53.13</v>
      </c>
      <c r="I8783" s="219"/>
      <c r="J8783" s="219"/>
      <c r="K8783" s="219"/>
      <c r="L8783" s="219"/>
      <c r="M8783" s="219"/>
      <c r="N8783" s="219"/>
      <c r="O8783" s="61">
        <f t="shared" si="754"/>
        <v>53.13</v>
      </c>
      <c r="P8783" s="221" t="s">
        <v>2287</v>
      </c>
      <c r="Q8783" s="205"/>
      <c r="R8783" s="193"/>
    </row>
    <row r="8784" spans="1:18">
      <c r="A8784" s="207" t="s">
        <v>5869</v>
      </c>
      <c r="B8784" s="220" t="s">
        <v>5286</v>
      </c>
      <c r="C8784" s="222" t="s">
        <v>2164</v>
      </c>
      <c r="D8784" s="223"/>
      <c r="E8784" s="67"/>
      <c r="F8784" s="220" t="s">
        <v>2297</v>
      </c>
      <c r="G8784" s="100"/>
      <c r="H8784" s="224">
        <v>368.5</v>
      </c>
      <c r="I8784" s="219"/>
      <c r="J8784" s="219"/>
      <c r="K8784" s="219"/>
      <c r="L8784" s="219"/>
      <c r="M8784" s="219"/>
      <c r="N8784" s="219"/>
      <c r="O8784" s="61">
        <f t="shared" si="754"/>
        <v>368.5</v>
      </c>
      <c r="P8784" s="221" t="s">
        <v>5605</v>
      </c>
      <c r="Q8784" s="205"/>
      <c r="R8784" s="193"/>
    </row>
    <row r="8785" spans="1:18">
      <c r="A8785" s="207" t="s">
        <v>5869</v>
      </c>
      <c r="B8785" s="220" t="s">
        <v>6095</v>
      </c>
      <c r="C8785" s="222" t="s">
        <v>2165</v>
      </c>
      <c r="D8785" s="223"/>
      <c r="E8785" s="67"/>
      <c r="F8785" s="220" t="s">
        <v>2297</v>
      </c>
      <c r="G8785" s="100"/>
      <c r="H8785" s="224">
        <v>320</v>
      </c>
      <c r="I8785" s="219"/>
      <c r="J8785" s="219"/>
      <c r="K8785" s="219"/>
      <c r="L8785" s="219"/>
      <c r="M8785" s="219"/>
      <c r="N8785" s="219"/>
      <c r="O8785" s="61">
        <f t="shared" si="754"/>
        <v>320</v>
      </c>
      <c r="P8785" s="221" t="s">
        <v>2287</v>
      </c>
      <c r="Q8785" s="205"/>
      <c r="R8785" s="193"/>
    </row>
    <row r="8786" spans="1:18">
      <c r="A8786" s="207" t="s">
        <v>5869</v>
      </c>
      <c r="B8786" s="220" t="s">
        <v>6095</v>
      </c>
      <c r="C8786" s="222" t="s">
        <v>2166</v>
      </c>
      <c r="D8786" s="223"/>
      <c r="E8786" s="67"/>
      <c r="F8786" s="220" t="s">
        <v>2297</v>
      </c>
      <c r="G8786" s="100"/>
      <c r="H8786" s="224">
        <v>560</v>
      </c>
      <c r="I8786" s="219"/>
      <c r="J8786" s="219"/>
      <c r="K8786" s="219"/>
      <c r="L8786" s="219"/>
      <c r="M8786" s="219"/>
      <c r="N8786" s="219"/>
      <c r="O8786" s="61">
        <f t="shared" si="754"/>
        <v>560</v>
      </c>
      <c r="P8786" s="221" t="s">
        <v>2287</v>
      </c>
      <c r="Q8786" s="205"/>
      <c r="R8786" s="193"/>
    </row>
    <row r="8787" spans="1:18">
      <c r="A8787" s="207" t="s">
        <v>5869</v>
      </c>
      <c r="B8787" s="220" t="s">
        <v>6096</v>
      </c>
      <c r="C8787" s="222" t="s">
        <v>2167</v>
      </c>
      <c r="D8787" s="223"/>
      <c r="E8787" s="67"/>
      <c r="F8787" s="220" t="s">
        <v>2297</v>
      </c>
      <c r="G8787" s="100"/>
      <c r="H8787" s="224">
        <v>241.5</v>
      </c>
      <c r="I8787" s="219"/>
      <c r="J8787" s="219"/>
      <c r="K8787" s="219"/>
      <c r="L8787" s="219"/>
      <c r="M8787" s="219"/>
      <c r="N8787" s="219"/>
      <c r="O8787" s="61">
        <f t="shared" si="754"/>
        <v>241.5</v>
      </c>
      <c r="P8787" s="221" t="s">
        <v>2287</v>
      </c>
      <c r="Q8787" s="205"/>
      <c r="R8787" s="193"/>
    </row>
    <row r="8788" spans="1:18">
      <c r="A8788" s="207" t="s">
        <v>5869</v>
      </c>
      <c r="B8788" s="220" t="s">
        <v>6097</v>
      </c>
      <c r="C8788" s="222" t="s">
        <v>2168</v>
      </c>
      <c r="D8788" s="223"/>
      <c r="E8788" s="67"/>
      <c r="F8788" s="220" t="s">
        <v>2297</v>
      </c>
      <c r="G8788" s="100"/>
      <c r="H8788" s="224">
        <v>150</v>
      </c>
      <c r="I8788" s="219"/>
      <c r="J8788" s="219"/>
      <c r="K8788" s="219"/>
      <c r="L8788" s="219"/>
      <c r="M8788" s="219"/>
      <c r="N8788" s="219"/>
      <c r="O8788" s="61">
        <f t="shared" si="754"/>
        <v>150</v>
      </c>
      <c r="P8788" s="221" t="s">
        <v>2287</v>
      </c>
      <c r="Q8788" s="205"/>
      <c r="R8788" s="193"/>
    </row>
    <row r="8789" spans="1:18">
      <c r="A8789" s="207" t="s">
        <v>5869</v>
      </c>
      <c r="B8789" s="220" t="s">
        <v>6098</v>
      </c>
      <c r="C8789" s="222" t="s">
        <v>2169</v>
      </c>
      <c r="D8789" s="223"/>
      <c r="E8789" s="67"/>
      <c r="F8789" s="220" t="s">
        <v>2297</v>
      </c>
      <c r="G8789" s="100"/>
      <c r="H8789" s="224">
        <v>190</v>
      </c>
      <c r="I8789" s="219"/>
      <c r="J8789" s="219"/>
      <c r="K8789" s="219"/>
      <c r="L8789" s="219"/>
      <c r="M8789" s="219"/>
      <c r="N8789" s="219"/>
      <c r="O8789" s="61">
        <f t="shared" si="754"/>
        <v>190</v>
      </c>
      <c r="P8789" s="221" t="s">
        <v>2287</v>
      </c>
      <c r="Q8789" s="205"/>
      <c r="R8789" s="193"/>
    </row>
    <row r="8790" spans="1:18">
      <c r="A8790" s="207" t="s">
        <v>5869</v>
      </c>
      <c r="B8790" s="220" t="s">
        <v>6099</v>
      </c>
      <c r="C8790" s="222" t="s">
        <v>2170</v>
      </c>
      <c r="D8790" s="223"/>
      <c r="E8790" s="67"/>
      <c r="F8790" s="220" t="s">
        <v>2297</v>
      </c>
      <c r="G8790" s="100"/>
      <c r="H8790" s="224">
        <v>217</v>
      </c>
      <c r="I8790" s="219"/>
      <c r="J8790" s="219"/>
      <c r="K8790" s="219"/>
      <c r="L8790" s="219"/>
      <c r="M8790" s="219"/>
      <c r="N8790" s="219"/>
      <c r="O8790" s="61">
        <f t="shared" si="754"/>
        <v>217</v>
      </c>
      <c r="P8790" s="221" t="s">
        <v>2287</v>
      </c>
      <c r="Q8790" s="205"/>
      <c r="R8790" s="193"/>
    </row>
    <row r="8791" spans="1:18">
      <c r="A8791" s="207" t="s">
        <v>5869</v>
      </c>
      <c r="B8791" s="220" t="s">
        <v>6100</v>
      </c>
      <c r="C8791" s="222" t="s">
        <v>2171</v>
      </c>
      <c r="D8791" s="223"/>
      <c r="E8791" s="67"/>
      <c r="F8791" s="220" t="s">
        <v>2297</v>
      </c>
      <c r="G8791" s="100"/>
      <c r="H8791" s="224">
        <v>90</v>
      </c>
      <c r="I8791" s="219"/>
      <c r="J8791" s="219"/>
      <c r="K8791" s="219"/>
      <c r="L8791" s="219"/>
      <c r="M8791" s="219"/>
      <c r="N8791" s="219"/>
      <c r="O8791" s="61">
        <f t="shared" si="754"/>
        <v>90</v>
      </c>
      <c r="P8791" s="221" t="s">
        <v>2287</v>
      </c>
      <c r="Q8791" s="205"/>
      <c r="R8791" s="193"/>
    </row>
    <row r="8792" spans="1:18">
      <c r="A8792" s="207" t="s">
        <v>5869</v>
      </c>
      <c r="B8792" s="220" t="s">
        <v>6101</v>
      </c>
      <c r="C8792" s="222" t="s">
        <v>1215</v>
      </c>
      <c r="D8792" s="223"/>
      <c r="E8792" s="67"/>
      <c r="F8792" s="220" t="s">
        <v>2297</v>
      </c>
      <c r="G8792" s="100"/>
      <c r="H8792" s="224">
        <v>90</v>
      </c>
      <c r="I8792" s="219"/>
      <c r="J8792" s="219"/>
      <c r="K8792" s="219"/>
      <c r="L8792" s="219"/>
      <c r="M8792" s="219"/>
      <c r="N8792" s="219"/>
      <c r="O8792" s="61">
        <f t="shared" si="754"/>
        <v>90</v>
      </c>
      <c r="P8792" s="221" t="s">
        <v>2287</v>
      </c>
      <c r="Q8792" s="205"/>
      <c r="R8792" s="193"/>
    </row>
    <row r="8793" spans="1:18">
      <c r="A8793" s="207" t="s">
        <v>5869</v>
      </c>
      <c r="B8793" s="220" t="s">
        <v>6102</v>
      </c>
      <c r="C8793" s="222" t="s">
        <v>1216</v>
      </c>
      <c r="D8793" s="223"/>
      <c r="E8793" s="67"/>
      <c r="F8793" s="220" t="s">
        <v>2297</v>
      </c>
      <c r="G8793" s="100"/>
      <c r="H8793" s="224">
        <v>90</v>
      </c>
      <c r="I8793" s="219"/>
      <c r="J8793" s="219"/>
      <c r="K8793" s="219"/>
      <c r="L8793" s="219"/>
      <c r="M8793" s="219"/>
      <c r="N8793" s="219"/>
      <c r="O8793" s="61">
        <f t="shared" si="754"/>
        <v>90</v>
      </c>
      <c r="P8793" s="221" t="s">
        <v>2287</v>
      </c>
      <c r="Q8793" s="205"/>
      <c r="R8793" s="193"/>
    </row>
    <row r="8794" spans="1:18">
      <c r="A8794" s="207" t="s">
        <v>5869</v>
      </c>
      <c r="B8794" s="220" t="s">
        <v>5561</v>
      </c>
      <c r="C8794" s="222" t="s">
        <v>1217</v>
      </c>
      <c r="D8794" s="223"/>
      <c r="E8794" s="67"/>
      <c r="F8794" s="220" t="s">
        <v>2297</v>
      </c>
      <c r="G8794" s="100"/>
      <c r="H8794" s="224">
        <v>280</v>
      </c>
      <c r="I8794" s="219"/>
      <c r="J8794" s="219"/>
      <c r="K8794" s="219"/>
      <c r="L8794" s="219"/>
      <c r="M8794" s="219"/>
      <c r="N8794" s="219"/>
      <c r="O8794" s="61">
        <f t="shared" si="754"/>
        <v>280</v>
      </c>
      <c r="P8794" s="221" t="s">
        <v>2287</v>
      </c>
      <c r="Q8794" s="205"/>
      <c r="R8794" s="193"/>
    </row>
    <row r="8795" spans="1:18">
      <c r="A8795" s="207" t="s">
        <v>5869</v>
      </c>
      <c r="B8795" s="220" t="s">
        <v>5561</v>
      </c>
      <c r="C8795" s="222" t="s">
        <v>1218</v>
      </c>
      <c r="D8795" s="223"/>
      <c r="E8795" s="67"/>
      <c r="F8795" s="220" t="s">
        <v>2297</v>
      </c>
      <c r="G8795" s="100"/>
      <c r="H8795" s="224">
        <v>30</v>
      </c>
      <c r="I8795" s="219"/>
      <c r="J8795" s="219"/>
      <c r="K8795" s="219"/>
      <c r="L8795" s="219"/>
      <c r="M8795" s="219"/>
      <c r="N8795" s="219"/>
      <c r="O8795" s="61">
        <f t="shared" si="754"/>
        <v>30</v>
      </c>
      <c r="P8795" s="221" t="s">
        <v>2287</v>
      </c>
      <c r="Q8795" s="205"/>
      <c r="R8795" s="193"/>
    </row>
    <row r="8796" spans="1:18">
      <c r="A8796" s="207" t="s">
        <v>5869</v>
      </c>
      <c r="B8796" s="220" t="s">
        <v>5561</v>
      </c>
      <c r="C8796" s="222" t="s">
        <v>1219</v>
      </c>
      <c r="D8796" s="223"/>
      <c r="E8796" s="67"/>
      <c r="F8796" s="220" t="s">
        <v>2297</v>
      </c>
      <c r="G8796" s="100"/>
      <c r="H8796" s="224">
        <v>30</v>
      </c>
      <c r="I8796" s="219"/>
      <c r="J8796" s="219"/>
      <c r="K8796" s="219"/>
      <c r="L8796" s="219"/>
      <c r="M8796" s="219"/>
      <c r="N8796" s="219"/>
      <c r="O8796" s="61">
        <f t="shared" si="754"/>
        <v>30</v>
      </c>
      <c r="P8796" s="221" t="s">
        <v>2287</v>
      </c>
      <c r="Q8796" s="205"/>
      <c r="R8796" s="193"/>
    </row>
    <row r="8797" spans="1:18">
      <c r="A8797" s="207" t="s">
        <v>5869</v>
      </c>
      <c r="B8797" s="220" t="s">
        <v>5857</v>
      </c>
      <c r="C8797" s="222" t="s">
        <v>5858</v>
      </c>
      <c r="D8797" s="223"/>
      <c r="E8797" s="67"/>
      <c r="F8797" s="220" t="s">
        <v>3647</v>
      </c>
      <c r="G8797" s="100"/>
      <c r="H8797" s="224">
        <v>180</v>
      </c>
      <c r="I8797" s="219"/>
      <c r="J8797" s="219"/>
      <c r="K8797" s="219"/>
      <c r="L8797" s="219"/>
      <c r="M8797" s="219"/>
      <c r="N8797" s="219"/>
      <c r="O8797" s="61">
        <f>+H8797/250</f>
        <v>0.72</v>
      </c>
      <c r="P8797" s="221" t="s">
        <v>5605</v>
      </c>
      <c r="Q8797" s="205"/>
      <c r="R8797" s="193"/>
    </row>
    <row r="8798" spans="1:18">
      <c r="A8798" s="207" t="s">
        <v>5869</v>
      </c>
      <c r="B8798" s="220" t="s">
        <v>5287</v>
      </c>
      <c r="C8798" s="222" t="s">
        <v>1220</v>
      </c>
      <c r="D8798" s="223"/>
      <c r="E8798" s="67"/>
      <c r="F8798" s="220" t="s">
        <v>1532</v>
      </c>
      <c r="G8798" s="100"/>
      <c r="H8798" s="224">
        <v>2.6</v>
      </c>
      <c r="I8798" s="219"/>
      <c r="J8798" s="219"/>
      <c r="K8798" s="219"/>
      <c r="L8798" s="219"/>
      <c r="M8798" s="219"/>
      <c r="N8798" s="219"/>
      <c r="O8798" s="61">
        <f t="shared" si="754"/>
        <v>2.6</v>
      </c>
      <c r="P8798" s="221" t="s">
        <v>5605</v>
      </c>
      <c r="Q8798" s="205"/>
      <c r="R8798" s="193"/>
    </row>
    <row r="8799" spans="1:18">
      <c r="A8799" s="207" t="s">
        <v>5869</v>
      </c>
      <c r="B8799" s="220" t="s">
        <v>5288</v>
      </c>
      <c r="C8799" s="222" t="s">
        <v>1221</v>
      </c>
      <c r="D8799" s="223"/>
      <c r="E8799" s="67"/>
      <c r="F8799" s="220" t="s">
        <v>2289</v>
      </c>
      <c r="G8799" s="100"/>
      <c r="H8799" s="224">
        <v>1.9</v>
      </c>
      <c r="I8799" s="219"/>
      <c r="J8799" s="219"/>
      <c r="K8799" s="219"/>
      <c r="L8799" s="219"/>
      <c r="M8799" s="219"/>
      <c r="N8799" s="219"/>
      <c r="O8799" s="61">
        <f t="shared" si="754"/>
        <v>1.9</v>
      </c>
      <c r="P8799" s="221" t="s">
        <v>5605</v>
      </c>
      <c r="Q8799" s="205"/>
      <c r="R8799" s="193"/>
    </row>
    <row r="8800" spans="1:18">
      <c r="A8800" s="207" t="s">
        <v>5869</v>
      </c>
      <c r="B8800" s="220" t="s">
        <v>5289</v>
      </c>
      <c r="C8800" s="222" t="s">
        <v>1222</v>
      </c>
      <c r="D8800" s="223"/>
      <c r="E8800" s="67"/>
      <c r="F8800" s="220" t="s">
        <v>2289</v>
      </c>
      <c r="G8800" s="100"/>
      <c r="H8800" s="224">
        <v>9.298</v>
      </c>
      <c r="I8800" s="219"/>
      <c r="J8800" s="219"/>
      <c r="K8800" s="219"/>
      <c r="L8800" s="219"/>
      <c r="M8800" s="219"/>
      <c r="N8800" s="219"/>
      <c r="O8800" s="61">
        <f t="shared" ref="O8800:O8867" si="755">+H8800</f>
        <v>9.298</v>
      </c>
      <c r="P8800" s="221" t="s">
        <v>5605</v>
      </c>
      <c r="Q8800" s="205"/>
      <c r="R8800" s="193"/>
    </row>
    <row r="8801" spans="1:18">
      <c r="A8801" s="207" t="s">
        <v>5869</v>
      </c>
      <c r="B8801" s="220" t="s">
        <v>5290</v>
      </c>
      <c r="C8801" s="222" t="s">
        <v>1223</v>
      </c>
      <c r="D8801" s="223"/>
      <c r="E8801" s="67"/>
      <c r="F8801" s="220" t="s">
        <v>2291</v>
      </c>
      <c r="G8801" s="100"/>
      <c r="H8801" s="224">
        <v>0.03</v>
      </c>
      <c r="I8801" s="219"/>
      <c r="J8801" s="219"/>
      <c r="K8801" s="219"/>
      <c r="L8801" s="219"/>
      <c r="M8801" s="219"/>
      <c r="N8801" s="219"/>
      <c r="O8801" s="61">
        <f t="shared" si="755"/>
        <v>0.03</v>
      </c>
      <c r="P8801" s="221" t="s">
        <v>5605</v>
      </c>
      <c r="Q8801" s="205"/>
      <c r="R8801" s="193"/>
    </row>
    <row r="8802" spans="1:18">
      <c r="A8802" s="207" t="s">
        <v>5869</v>
      </c>
      <c r="B8802" s="220" t="s">
        <v>5291</v>
      </c>
      <c r="C8802" s="222" t="s">
        <v>1204</v>
      </c>
      <c r="D8802" s="223"/>
      <c r="E8802" s="67"/>
      <c r="F8802" s="220" t="s">
        <v>2289</v>
      </c>
      <c r="G8802" s="100"/>
      <c r="H8802" s="224">
        <v>5.1849999999999996</v>
      </c>
      <c r="I8802" s="219"/>
      <c r="J8802" s="219"/>
      <c r="K8802" s="219"/>
      <c r="L8802" s="219"/>
      <c r="M8802" s="219"/>
      <c r="N8802" s="219"/>
      <c r="O8802" s="61">
        <f t="shared" si="755"/>
        <v>5.1849999999999996</v>
      </c>
      <c r="P8802" s="221" t="s">
        <v>5605</v>
      </c>
      <c r="Q8802" s="205"/>
      <c r="R8802" s="193"/>
    </row>
    <row r="8803" spans="1:18">
      <c r="A8803" s="207" t="s">
        <v>5869</v>
      </c>
      <c r="B8803" s="220" t="s">
        <v>5292</v>
      </c>
      <c r="C8803" s="222" t="s">
        <v>1205</v>
      </c>
      <c r="D8803" s="223"/>
      <c r="E8803" s="67"/>
      <c r="F8803" s="220" t="s">
        <v>1532</v>
      </c>
      <c r="G8803" s="100"/>
      <c r="H8803" s="224">
        <v>2</v>
      </c>
      <c r="I8803" s="219"/>
      <c r="J8803" s="219"/>
      <c r="K8803" s="219"/>
      <c r="L8803" s="219"/>
      <c r="M8803" s="219"/>
      <c r="N8803" s="219"/>
      <c r="O8803" s="61">
        <f t="shared" si="755"/>
        <v>2</v>
      </c>
      <c r="P8803" s="221" t="s">
        <v>5605</v>
      </c>
      <c r="Q8803" s="205"/>
      <c r="R8803" s="193"/>
    </row>
    <row r="8804" spans="1:18">
      <c r="A8804" s="207" t="s">
        <v>5869</v>
      </c>
      <c r="B8804" s="220" t="s">
        <v>5293</v>
      </c>
      <c r="C8804" s="222" t="s">
        <v>1206</v>
      </c>
      <c r="D8804" s="223"/>
      <c r="E8804" s="67"/>
      <c r="F8804" s="220" t="s">
        <v>2289</v>
      </c>
      <c r="G8804" s="100"/>
      <c r="H8804" s="224">
        <v>0.4</v>
      </c>
      <c r="I8804" s="219"/>
      <c r="J8804" s="219"/>
      <c r="K8804" s="219"/>
      <c r="L8804" s="219"/>
      <c r="M8804" s="219"/>
      <c r="N8804" s="219"/>
      <c r="O8804" s="61">
        <f t="shared" si="755"/>
        <v>0.4</v>
      </c>
      <c r="P8804" s="221" t="s">
        <v>5605</v>
      </c>
      <c r="Q8804" s="205"/>
      <c r="R8804" s="193"/>
    </row>
    <row r="8805" spans="1:18">
      <c r="A8805" s="207" t="s">
        <v>5869</v>
      </c>
      <c r="B8805" s="220" t="s">
        <v>4951</v>
      </c>
      <c r="C8805" s="222" t="s">
        <v>1207</v>
      </c>
      <c r="D8805" s="223"/>
      <c r="E8805" s="67"/>
      <c r="F8805" s="220" t="s">
        <v>2906</v>
      </c>
      <c r="G8805" s="100"/>
      <c r="H8805" s="224" t="s">
        <v>622</v>
      </c>
      <c r="I8805" s="219"/>
      <c r="J8805" s="219"/>
      <c r="K8805" s="219"/>
      <c r="L8805" s="219"/>
      <c r="M8805" s="219"/>
      <c r="N8805" s="219"/>
      <c r="O8805" s="61" t="str">
        <f t="shared" si="755"/>
        <v>(en blanco)</v>
      </c>
      <c r="P8805" s="221" t="s">
        <v>2287</v>
      </c>
      <c r="Q8805" s="205"/>
      <c r="R8805" s="193"/>
    </row>
    <row r="8806" spans="1:18">
      <c r="A8806" s="207" t="s">
        <v>5869</v>
      </c>
      <c r="B8806" s="220" t="s">
        <v>5294</v>
      </c>
      <c r="C8806" s="222" t="s">
        <v>1208</v>
      </c>
      <c r="D8806" s="223"/>
      <c r="E8806" s="67"/>
      <c r="F8806" s="220" t="s">
        <v>2289</v>
      </c>
      <c r="G8806" s="100"/>
      <c r="H8806" s="224">
        <v>3.8</v>
      </c>
      <c r="I8806" s="219"/>
      <c r="J8806" s="219"/>
      <c r="K8806" s="219"/>
      <c r="L8806" s="219"/>
      <c r="M8806" s="219"/>
      <c r="N8806" s="219"/>
      <c r="O8806" s="61">
        <f t="shared" si="755"/>
        <v>3.8</v>
      </c>
      <c r="P8806" s="221" t="s">
        <v>5605</v>
      </c>
      <c r="Q8806" s="205"/>
      <c r="R8806" s="193"/>
    </row>
    <row r="8807" spans="1:18">
      <c r="A8807" s="207" t="s">
        <v>5869</v>
      </c>
      <c r="B8807" s="220" t="s">
        <v>5295</v>
      </c>
      <c r="C8807" s="222" t="s">
        <v>1209</v>
      </c>
      <c r="D8807" s="223"/>
      <c r="E8807" s="67"/>
      <c r="F8807" s="220" t="s">
        <v>1532</v>
      </c>
      <c r="G8807" s="100"/>
      <c r="H8807" s="224">
        <v>38.049999999999997</v>
      </c>
      <c r="I8807" s="219"/>
      <c r="J8807" s="219"/>
      <c r="K8807" s="219"/>
      <c r="L8807" s="219"/>
      <c r="M8807" s="219"/>
      <c r="N8807" s="219"/>
      <c r="O8807" s="61">
        <f t="shared" si="755"/>
        <v>38.049999999999997</v>
      </c>
      <c r="P8807" s="221" t="s">
        <v>5605</v>
      </c>
      <c r="Q8807" s="205"/>
      <c r="R8807" s="193"/>
    </row>
    <row r="8808" spans="1:18">
      <c r="A8808" s="207" t="s">
        <v>5869</v>
      </c>
      <c r="B8808" s="220" t="s">
        <v>5296</v>
      </c>
      <c r="C8808" s="222" t="s">
        <v>1210</v>
      </c>
      <c r="D8808" s="223"/>
      <c r="E8808" s="67"/>
      <c r="F8808" s="220" t="s">
        <v>2297</v>
      </c>
      <c r="G8808" s="100"/>
      <c r="H8808" s="224">
        <v>39.75</v>
      </c>
      <c r="I8808" s="219"/>
      <c r="J8808" s="219"/>
      <c r="K8808" s="219"/>
      <c r="L8808" s="219"/>
      <c r="M8808" s="219"/>
      <c r="N8808" s="219"/>
      <c r="O8808" s="61">
        <f>+H8808</f>
        <v>39.75</v>
      </c>
      <c r="P8808" s="221" t="s">
        <v>5605</v>
      </c>
      <c r="Q8808" s="205"/>
      <c r="R8808" s="193"/>
    </row>
    <row r="8809" spans="1:18">
      <c r="A8809" s="207" t="s">
        <v>5869</v>
      </c>
      <c r="B8809" s="220" t="s">
        <v>5874</v>
      </c>
      <c r="C8809" s="222" t="s">
        <v>5875</v>
      </c>
      <c r="D8809" s="223"/>
      <c r="E8809" s="67"/>
      <c r="F8809" s="220" t="s">
        <v>2297</v>
      </c>
      <c r="G8809" s="100"/>
      <c r="H8809" s="224">
        <v>3.4</v>
      </c>
      <c r="I8809" s="219"/>
      <c r="J8809" s="219"/>
      <c r="K8809" s="219"/>
      <c r="L8809" s="219"/>
      <c r="M8809" s="219"/>
      <c r="N8809" s="219"/>
      <c r="O8809" s="431">
        <f>+H8809/100</f>
        <v>3.4000000000000002E-2</v>
      </c>
      <c r="P8809" s="221" t="s">
        <v>5605</v>
      </c>
      <c r="Q8809" s="205"/>
      <c r="R8809" s="193"/>
    </row>
    <row r="8810" spans="1:18">
      <c r="A8810" s="207" t="s">
        <v>5869</v>
      </c>
      <c r="B8810" s="220" t="s">
        <v>5876</v>
      </c>
      <c r="C8810" s="222" t="s">
        <v>5877</v>
      </c>
      <c r="D8810" s="223"/>
      <c r="E8810" s="67"/>
      <c r="F8810" s="220" t="s">
        <v>2297</v>
      </c>
      <c r="G8810" s="100"/>
      <c r="H8810" s="224">
        <v>1.75</v>
      </c>
      <c r="I8810" s="219"/>
      <c r="J8810" s="219"/>
      <c r="K8810" s="219"/>
      <c r="L8810" s="219"/>
      <c r="M8810" s="219"/>
      <c r="N8810" s="219"/>
      <c r="O8810" s="431">
        <f>+H8810</f>
        <v>1.75</v>
      </c>
      <c r="P8810" s="221" t="s">
        <v>5605</v>
      </c>
      <c r="Q8810" s="205"/>
      <c r="R8810" s="193"/>
    </row>
    <row r="8811" spans="1:18">
      <c r="A8811" s="207" t="s">
        <v>5869</v>
      </c>
      <c r="B8811" s="220" t="s">
        <v>5880</v>
      </c>
      <c r="C8811" s="222" t="s">
        <v>5881</v>
      </c>
      <c r="D8811" s="223"/>
      <c r="E8811" s="67"/>
      <c r="F8811" s="220" t="s">
        <v>2297</v>
      </c>
      <c r="G8811" s="100"/>
      <c r="H8811" s="224">
        <v>1.3</v>
      </c>
      <c r="I8811" s="219"/>
      <c r="J8811" s="219"/>
      <c r="K8811" s="219"/>
      <c r="L8811" s="219"/>
      <c r="M8811" s="219"/>
      <c r="N8811" s="219"/>
      <c r="O8811" s="431">
        <f>+H8811</f>
        <v>1.3</v>
      </c>
      <c r="P8811" s="221" t="s">
        <v>5605</v>
      </c>
      <c r="Q8811" s="205"/>
      <c r="R8811" s="193"/>
    </row>
    <row r="8812" spans="1:18">
      <c r="A8812" s="207" t="s">
        <v>5869</v>
      </c>
      <c r="B8812" s="220" t="s">
        <v>5882</v>
      </c>
      <c r="C8812" s="222" t="s">
        <v>5883</v>
      </c>
      <c r="D8812" s="223"/>
      <c r="E8812" s="67"/>
      <c r="F8812" s="220" t="s">
        <v>537</v>
      </c>
      <c r="G8812" s="100"/>
      <c r="H8812" s="224">
        <v>20.065000000000001</v>
      </c>
      <c r="I8812" s="219"/>
      <c r="J8812" s="219"/>
      <c r="K8812" s="219"/>
      <c r="L8812" s="219"/>
      <c r="M8812" s="219"/>
      <c r="N8812" s="219"/>
      <c r="O8812" s="431">
        <f>+H8812/412</f>
        <v>4.8701456310679618E-2</v>
      </c>
      <c r="P8812" s="221" t="s">
        <v>5605</v>
      </c>
      <c r="Q8812" s="205"/>
      <c r="R8812" s="193"/>
    </row>
    <row r="8813" spans="1:18">
      <c r="A8813" s="207" t="s">
        <v>5869</v>
      </c>
      <c r="B8813" s="220" t="s">
        <v>4951</v>
      </c>
      <c r="C8813" s="222" t="s">
        <v>1211</v>
      </c>
      <c r="D8813" s="223"/>
      <c r="E8813" s="67"/>
      <c r="F8813" s="220" t="s">
        <v>1973</v>
      </c>
      <c r="G8813" s="100"/>
      <c r="H8813" s="224">
        <v>8</v>
      </c>
      <c r="I8813" s="219"/>
      <c r="J8813" s="219"/>
      <c r="K8813" s="219"/>
      <c r="L8813" s="219"/>
      <c r="M8813" s="219"/>
      <c r="N8813" s="219"/>
      <c r="O8813" s="61">
        <f t="shared" si="755"/>
        <v>8</v>
      </c>
      <c r="P8813" s="221" t="s">
        <v>2287</v>
      </c>
      <c r="Q8813" s="205"/>
      <c r="R8813" s="193"/>
    </row>
    <row r="8814" spans="1:18">
      <c r="A8814" s="207" t="s">
        <v>5869</v>
      </c>
      <c r="B8814" s="220" t="s">
        <v>4924</v>
      </c>
      <c r="C8814" s="222" t="s">
        <v>1212</v>
      </c>
      <c r="D8814" s="223"/>
      <c r="E8814" s="67"/>
      <c r="F8814" s="220" t="s">
        <v>2297</v>
      </c>
      <c r="G8814" s="100"/>
      <c r="H8814" s="224">
        <v>0.52500000000000002</v>
      </c>
      <c r="I8814" s="219"/>
      <c r="J8814" s="219"/>
      <c r="K8814" s="219"/>
      <c r="L8814" s="219"/>
      <c r="M8814" s="219"/>
      <c r="N8814" s="219"/>
      <c r="O8814" s="61">
        <f t="shared" si="755"/>
        <v>0.52500000000000002</v>
      </c>
      <c r="P8814" s="221" t="s">
        <v>5605</v>
      </c>
      <c r="Q8814" s="205"/>
      <c r="R8814" s="193"/>
    </row>
    <row r="8815" spans="1:18">
      <c r="A8815" s="207" t="s">
        <v>5869</v>
      </c>
      <c r="B8815" s="220" t="s">
        <v>4951</v>
      </c>
      <c r="C8815" s="222" t="s">
        <v>1213</v>
      </c>
      <c r="D8815" s="223"/>
      <c r="E8815" s="67"/>
      <c r="F8815" s="220" t="s">
        <v>1579</v>
      </c>
      <c r="G8815" s="100"/>
      <c r="H8815" s="224">
        <v>1.7999999999999999E-2</v>
      </c>
      <c r="I8815" s="219"/>
      <c r="J8815" s="219"/>
      <c r="K8815" s="219"/>
      <c r="L8815" s="219"/>
      <c r="M8815" s="219"/>
      <c r="N8815" s="219"/>
      <c r="O8815" s="61">
        <f t="shared" si="755"/>
        <v>1.7999999999999999E-2</v>
      </c>
      <c r="P8815" s="221" t="s">
        <v>2287</v>
      </c>
      <c r="Q8815" s="205"/>
      <c r="R8815" s="193"/>
    </row>
    <row r="8816" spans="1:18">
      <c r="A8816" s="207" t="s">
        <v>5869</v>
      </c>
      <c r="B8816" s="220" t="s">
        <v>5297</v>
      </c>
      <c r="C8816" s="222" t="s">
        <v>1214</v>
      </c>
      <c r="D8816" s="223"/>
      <c r="E8816" s="67"/>
      <c r="F8816" s="220" t="s">
        <v>2297</v>
      </c>
      <c r="G8816" s="100"/>
      <c r="H8816" s="224">
        <v>0.245</v>
      </c>
      <c r="I8816" s="219"/>
      <c r="J8816" s="219"/>
      <c r="K8816" s="219"/>
      <c r="L8816" s="219"/>
      <c r="M8816" s="219"/>
      <c r="N8816" s="219"/>
      <c r="O8816" s="61">
        <f t="shared" si="755"/>
        <v>0.245</v>
      </c>
      <c r="P8816" s="221" t="s">
        <v>5605</v>
      </c>
      <c r="Q8816" s="205"/>
      <c r="R8816" s="193"/>
    </row>
    <row r="8817" spans="1:18">
      <c r="A8817" s="207" t="s">
        <v>5869</v>
      </c>
      <c r="B8817" s="220" t="s">
        <v>5298</v>
      </c>
      <c r="C8817" s="222" t="s">
        <v>462</v>
      </c>
      <c r="D8817" s="223"/>
      <c r="E8817" s="67"/>
      <c r="F8817" s="220" t="s">
        <v>2297</v>
      </c>
      <c r="G8817" s="100"/>
      <c r="H8817" s="224">
        <v>0.23</v>
      </c>
      <c r="I8817" s="219"/>
      <c r="J8817" s="219"/>
      <c r="K8817" s="219"/>
      <c r="L8817" s="219"/>
      <c r="M8817" s="219"/>
      <c r="N8817" s="219"/>
      <c r="O8817" s="61">
        <f t="shared" si="755"/>
        <v>0.23</v>
      </c>
      <c r="P8817" s="221" t="s">
        <v>5605</v>
      </c>
      <c r="Q8817" s="205"/>
      <c r="R8817" s="193"/>
    </row>
    <row r="8818" spans="1:18">
      <c r="A8818" s="207" t="s">
        <v>5869</v>
      </c>
      <c r="B8818" s="220" t="s">
        <v>4919</v>
      </c>
      <c r="C8818" s="222" t="s">
        <v>463</v>
      </c>
      <c r="D8818" s="223"/>
      <c r="E8818" s="67"/>
      <c r="F8818" s="220" t="s">
        <v>2297</v>
      </c>
      <c r="G8818" s="100"/>
      <c r="H8818" s="224">
        <v>0.23</v>
      </c>
      <c r="I8818" s="219"/>
      <c r="J8818" s="219"/>
      <c r="K8818" s="219"/>
      <c r="L8818" s="219"/>
      <c r="M8818" s="219"/>
      <c r="N8818" s="219"/>
      <c r="O8818" s="61">
        <f t="shared" si="755"/>
        <v>0.23</v>
      </c>
      <c r="P8818" s="221" t="s">
        <v>5605</v>
      </c>
      <c r="Q8818" s="205"/>
      <c r="R8818" s="193"/>
    </row>
    <row r="8819" spans="1:18">
      <c r="A8819" s="207" t="s">
        <v>5869</v>
      </c>
      <c r="B8819" s="220" t="s">
        <v>5299</v>
      </c>
      <c r="C8819" s="222" t="s">
        <v>464</v>
      </c>
      <c r="D8819" s="223"/>
      <c r="E8819" s="67"/>
      <c r="F8819" s="220" t="s">
        <v>2297</v>
      </c>
      <c r="G8819" s="100"/>
      <c r="H8819" s="224">
        <v>0.23</v>
      </c>
      <c r="I8819" s="219"/>
      <c r="J8819" s="219"/>
      <c r="K8819" s="219"/>
      <c r="L8819" s="219"/>
      <c r="M8819" s="219"/>
      <c r="N8819" s="219"/>
      <c r="O8819" s="61">
        <f t="shared" si="755"/>
        <v>0.23</v>
      </c>
      <c r="P8819" s="221" t="s">
        <v>5605</v>
      </c>
      <c r="Q8819" s="205"/>
      <c r="R8819" s="193"/>
    </row>
    <row r="8820" spans="1:18">
      <c r="A8820" s="207" t="s">
        <v>5869</v>
      </c>
      <c r="B8820" s="220" t="s">
        <v>4939</v>
      </c>
      <c r="C8820" s="222" t="s">
        <v>465</v>
      </c>
      <c r="D8820" s="223"/>
      <c r="E8820" s="67"/>
      <c r="F8820" s="220" t="s">
        <v>2297</v>
      </c>
      <c r="G8820" s="100"/>
      <c r="H8820" s="224">
        <v>0.23</v>
      </c>
      <c r="I8820" s="219"/>
      <c r="J8820" s="219"/>
      <c r="K8820" s="219"/>
      <c r="L8820" s="219"/>
      <c r="M8820" s="219"/>
      <c r="N8820" s="219"/>
      <c r="O8820" s="61">
        <f t="shared" si="755"/>
        <v>0.23</v>
      </c>
      <c r="P8820" s="221" t="s">
        <v>5605</v>
      </c>
      <c r="Q8820" s="205"/>
      <c r="R8820" s="193"/>
    </row>
    <row r="8821" spans="1:18">
      <c r="A8821" s="207" t="s">
        <v>5869</v>
      </c>
      <c r="B8821" s="220" t="s">
        <v>5300</v>
      </c>
      <c r="C8821" s="222" t="s">
        <v>466</v>
      </c>
      <c r="D8821" s="223"/>
      <c r="E8821" s="67"/>
      <c r="F8821" s="220" t="s">
        <v>2297</v>
      </c>
      <c r="G8821" s="100"/>
      <c r="H8821" s="224">
        <v>0.23</v>
      </c>
      <c r="I8821" s="219"/>
      <c r="J8821" s="219"/>
      <c r="K8821" s="219"/>
      <c r="L8821" s="219"/>
      <c r="M8821" s="219"/>
      <c r="N8821" s="219"/>
      <c r="O8821" s="61">
        <f t="shared" si="755"/>
        <v>0.23</v>
      </c>
      <c r="P8821" s="221" t="s">
        <v>5605</v>
      </c>
      <c r="Q8821" s="205"/>
      <c r="R8821" s="193"/>
    </row>
    <row r="8822" spans="1:18">
      <c r="A8822" s="207" t="s">
        <v>5869</v>
      </c>
      <c r="B8822" s="220" t="s">
        <v>4951</v>
      </c>
      <c r="C8822" s="222" t="s">
        <v>467</v>
      </c>
      <c r="D8822" s="223"/>
      <c r="E8822" s="67"/>
      <c r="F8822" s="220" t="s">
        <v>1579</v>
      </c>
      <c r="G8822" s="100"/>
      <c r="H8822" s="224">
        <v>0.03</v>
      </c>
      <c r="I8822" s="219"/>
      <c r="J8822" s="219"/>
      <c r="K8822" s="219"/>
      <c r="L8822" s="219"/>
      <c r="M8822" s="219"/>
      <c r="N8822" s="219"/>
      <c r="O8822" s="61">
        <f t="shared" si="755"/>
        <v>0.03</v>
      </c>
      <c r="P8822" s="221" t="s">
        <v>2287</v>
      </c>
      <c r="Q8822" s="205"/>
      <c r="R8822" s="193"/>
    </row>
    <row r="8823" spans="1:18">
      <c r="A8823" s="207" t="s">
        <v>5869</v>
      </c>
      <c r="B8823" s="220" t="s">
        <v>4951</v>
      </c>
      <c r="C8823" s="222" t="s">
        <v>468</v>
      </c>
      <c r="D8823" s="223"/>
      <c r="E8823" s="67"/>
      <c r="F8823" s="220" t="s">
        <v>1579</v>
      </c>
      <c r="G8823" s="100"/>
      <c r="H8823" s="224">
        <v>0.1</v>
      </c>
      <c r="I8823" s="219"/>
      <c r="J8823" s="219"/>
      <c r="K8823" s="219"/>
      <c r="L8823" s="219"/>
      <c r="M8823" s="219"/>
      <c r="N8823" s="219"/>
      <c r="O8823" s="61">
        <f t="shared" si="755"/>
        <v>0.1</v>
      </c>
      <c r="P8823" s="221" t="s">
        <v>2287</v>
      </c>
      <c r="Q8823" s="205"/>
      <c r="R8823" s="193"/>
    </row>
    <row r="8824" spans="1:18">
      <c r="A8824" s="207" t="s">
        <v>5869</v>
      </c>
      <c r="B8824" s="220" t="s">
        <v>4951</v>
      </c>
      <c r="C8824" s="222" t="s">
        <v>469</v>
      </c>
      <c r="D8824" s="223"/>
      <c r="E8824" s="67"/>
      <c r="F8824" s="220" t="s">
        <v>1579</v>
      </c>
      <c r="G8824" s="100"/>
      <c r="H8824" s="224">
        <v>0.16</v>
      </c>
      <c r="I8824" s="219"/>
      <c r="J8824" s="219"/>
      <c r="K8824" s="219"/>
      <c r="L8824" s="219"/>
      <c r="M8824" s="219"/>
      <c r="N8824" s="219"/>
      <c r="O8824" s="61">
        <f t="shared" si="755"/>
        <v>0.16</v>
      </c>
      <c r="P8824" s="221" t="s">
        <v>2287</v>
      </c>
      <c r="Q8824" s="205"/>
      <c r="R8824" s="193"/>
    </row>
    <row r="8825" spans="1:18">
      <c r="A8825" s="207" t="s">
        <v>5869</v>
      </c>
      <c r="B8825" s="220" t="s">
        <v>4951</v>
      </c>
      <c r="C8825" s="222" t="s">
        <v>470</v>
      </c>
      <c r="D8825" s="223"/>
      <c r="E8825" s="67"/>
      <c r="F8825" s="220" t="s">
        <v>2297</v>
      </c>
      <c r="G8825" s="100"/>
      <c r="H8825" s="224">
        <v>13</v>
      </c>
      <c r="I8825" s="219"/>
      <c r="J8825" s="219"/>
      <c r="K8825" s="219"/>
      <c r="L8825" s="219"/>
      <c r="M8825" s="219"/>
      <c r="N8825" s="219"/>
      <c r="O8825" s="61">
        <f t="shared" si="755"/>
        <v>13</v>
      </c>
      <c r="P8825" s="221" t="s">
        <v>2287</v>
      </c>
      <c r="Q8825" s="205"/>
      <c r="R8825" s="193"/>
    </row>
    <row r="8826" spans="1:18">
      <c r="A8826" s="207" t="s">
        <v>5869</v>
      </c>
      <c r="B8826" s="220" t="s">
        <v>4951</v>
      </c>
      <c r="C8826" s="222" t="s">
        <v>471</v>
      </c>
      <c r="D8826" s="223"/>
      <c r="E8826" s="67"/>
      <c r="F8826" s="220" t="s">
        <v>2297</v>
      </c>
      <c r="G8826" s="100"/>
      <c r="H8826" s="224">
        <v>13200</v>
      </c>
      <c r="I8826" s="219"/>
      <c r="J8826" s="219"/>
      <c r="K8826" s="219"/>
      <c r="L8826" s="219"/>
      <c r="M8826" s="219"/>
      <c r="N8826" s="219"/>
      <c r="O8826" s="61">
        <f t="shared" si="755"/>
        <v>13200</v>
      </c>
      <c r="P8826" s="221" t="s">
        <v>2287</v>
      </c>
      <c r="Q8826" s="205"/>
      <c r="R8826" s="193"/>
    </row>
    <row r="8827" spans="1:18">
      <c r="A8827" s="207" t="s">
        <v>5869</v>
      </c>
      <c r="B8827" s="220" t="s">
        <v>4951</v>
      </c>
      <c r="C8827" s="222" t="s">
        <v>472</v>
      </c>
      <c r="D8827" s="223"/>
      <c r="E8827" s="67"/>
      <c r="F8827" s="220" t="s">
        <v>2297</v>
      </c>
      <c r="G8827" s="100"/>
      <c r="H8827" s="224">
        <v>32.24</v>
      </c>
      <c r="I8827" s="219"/>
      <c r="J8827" s="219"/>
      <c r="K8827" s="219"/>
      <c r="L8827" s="219"/>
      <c r="M8827" s="219"/>
      <c r="N8827" s="219"/>
      <c r="O8827" s="61">
        <f t="shared" si="755"/>
        <v>32.24</v>
      </c>
      <c r="P8827" s="221" t="s">
        <v>2287</v>
      </c>
      <c r="Q8827" s="205"/>
      <c r="R8827" s="193"/>
    </row>
    <row r="8828" spans="1:18">
      <c r="A8828" s="207" t="s">
        <v>5869</v>
      </c>
      <c r="B8828" s="220" t="s">
        <v>5301</v>
      </c>
      <c r="C8828" s="222" t="s">
        <v>473</v>
      </c>
      <c r="D8828" s="223"/>
      <c r="E8828" s="67"/>
      <c r="F8828" s="220" t="s">
        <v>1532</v>
      </c>
      <c r="G8828" s="100"/>
      <c r="H8828" s="224">
        <v>0.7</v>
      </c>
      <c r="I8828" s="219"/>
      <c r="J8828" s="219"/>
      <c r="K8828" s="219"/>
      <c r="L8828" s="219"/>
      <c r="M8828" s="219"/>
      <c r="N8828" s="219"/>
      <c r="O8828" s="61">
        <f t="shared" si="755"/>
        <v>0.7</v>
      </c>
      <c r="P8828" s="221" t="s">
        <v>5605</v>
      </c>
      <c r="Q8828" s="205"/>
      <c r="R8828" s="193"/>
    </row>
    <row r="8829" spans="1:18">
      <c r="A8829" s="207" t="s">
        <v>5869</v>
      </c>
      <c r="B8829" s="220" t="s">
        <v>5302</v>
      </c>
      <c r="C8829" s="222" t="s">
        <v>474</v>
      </c>
      <c r="D8829" s="223"/>
      <c r="E8829" s="67"/>
      <c r="F8829" s="220" t="s">
        <v>2291</v>
      </c>
      <c r="G8829" s="100"/>
      <c r="H8829" s="224">
        <v>0.04</v>
      </c>
      <c r="I8829" s="219"/>
      <c r="J8829" s="219"/>
      <c r="K8829" s="219"/>
      <c r="L8829" s="219"/>
      <c r="M8829" s="219"/>
      <c r="N8829" s="219"/>
      <c r="O8829" s="61">
        <f t="shared" si="755"/>
        <v>0.04</v>
      </c>
      <c r="P8829" s="221" t="s">
        <v>5605</v>
      </c>
      <c r="Q8829" s="205"/>
      <c r="R8829" s="193"/>
    </row>
    <row r="8830" spans="1:18">
      <c r="A8830" s="207" t="s">
        <v>5869</v>
      </c>
      <c r="B8830" s="220" t="s">
        <v>5303</v>
      </c>
      <c r="C8830" s="222" t="s">
        <v>475</v>
      </c>
      <c r="D8830" s="223"/>
      <c r="E8830" s="67"/>
      <c r="F8830" s="220" t="s">
        <v>2289</v>
      </c>
      <c r="G8830" s="100"/>
      <c r="H8830" s="224">
        <v>13.9</v>
      </c>
      <c r="I8830" s="219"/>
      <c r="J8830" s="219"/>
      <c r="K8830" s="219"/>
      <c r="L8830" s="219"/>
      <c r="M8830" s="219"/>
      <c r="N8830" s="219"/>
      <c r="O8830" s="61">
        <f t="shared" si="755"/>
        <v>13.9</v>
      </c>
      <c r="P8830" s="221" t="s">
        <v>5605</v>
      </c>
      <c r="Q8830" s="205"/>
      <c r="R8830" s="193"/>
    </row>
    <row r="8831" spans="1:18">
      <c r="A8831" s="207" t="s">
        <v>5869</v>
      </c>
      <c r="B8831" s="220" t="s">
        <v>5304</v>
      </c>
      <c r="C8831" s="222" t="s">
        <v>5640</v>
      </c>
      <c r="D8831" s="223"/>
      <c r="E8831" s="67"/>
      <c r="F8831" s="220" t="s">
        <v>2297</v>
      </c>
      <c r="G8831" s="100"/>
      <c r="H8831" s="224">
        <v>1051.3800000000001</v>
      </c>
      <c r="I8831" s="219"/>
      <c r="J8831" s="219"/>
      <c r="K8831" s="219"/>
      <c r="L8831" s="219"/>
      <c r="M8831" s="219"/>
      <c r="N8831" s="219"/>
      <c r="O8831" s="61">
        <f>+H8831/100</f>
        <v>10.513800000000002</v>
      </c>
      <c r="P8831" s="221" t="s">
        <v>5605</v>
      </c>
      <c r="Q8831" s="205"/>
      <c r="R8831" s="193"/>
    </row>
    <row r="8832" spans="1:18">
      <c r="A8832" s="207" t="s">
        <v>5869</v>
      </c>
      <c r="B8832" s="220" t="s">
        <v>5305</v>
      </c>
      <c r="C8832" s="222" t="s">
        <v>476</v>
      </c>
      <c r="D8832" s="223"/>
      <c r="E8832" s="67"/>
      <c r="F8832" s="220" t="s">
        <v>2297</v>
      </c>
      <c r="G8832" s="100"/>
      <c r="H8832" s="224">
        <v>4.1500000000000004</v>
      </c>
      <c r="I8832" s="219"/>
      <c r="J8832" s="219"/>
      <c r="K8832" s="219"/>
      <c r="L8832" s="219"/>
      <c r="M8832" s="219"/>
      <c r="N8832" s="219"/>
      <c r="O8832" s="61">
        <f t="shared" si="755"/>
        <v>4.1500000000000004</v>
      </c>
      <c r="P8832" s="221" t="s">
        <v>2287</v>
      </c>
      <c r="Q8832" s="205"/>
      <c r="R8832" s="193"/>
    </row>
    <row r="8833" spans="1:18">
      <c r="A8833" s="207" t="s">
        <v>5869</v>
      </c>
      <c r="B8833" s="220" t="s">
        <v>5306</v>
      </c>
      <c r="C8833" s="222" t="s">
        <v>477</v>
      </c>
      <c r="D8833" s="223"/>
      <c r="E8833" s="67"/>
      <c r="F8833" s="220" t="s">
        <v>2297</v>
      </c>
      <c r="G8833" s="100"/>
      <c r="H8833" s="224">
        <v>21</v>
      </c>
      <c r="I8833" s="219"/>
      <c r="J8833" s="219"/>
      <c r="K8833" s="219"/>
      <c r="L8833" s="219"/>
      <c r="M8833" s="219"/>
      <c r="N8833" s="219"/>
      <c r="O8833" s="61">
        <f t="shared" si="755"/>
        <v>21</v>
      </c>
      <c r="P8833" s="221" t="s">
        <v>5605</v>
      </c>
      <c r="Q8833" s="205"/>
      <c r="R8833" s="193"/>
    </row>
    <row r="8834" spans="1:18">
      <c r="A8834" s="207" t="s">
        <v>5869</v>
      </c>
      <c r="B8834" s="220" t="s">
        <v>5561</v>
      </c>
      <c r="C8834" s="222" t="s">
        <v>478</v>
      </c>
      <c r="D8834" s="223"/>
      <c r="E8834" s="67"/>
      <c r="F8834" s="220" t="s">
        <v>2297</v>
      </c>
      <c r="G8834" s="100"/>
      <c r="H8834" s="224">
        <v>0.54</v>
      </c>
      <c r="I8834" s="219"/>
      <c r="J8834" s="219"/>
      <c r="K8834" s="219"/>
      <c r="L8834" s="219"/>
      <c r="M8834" s="219"/>
      <c r="N8834" s="219"/>
      <c r="O8834" s="61">
        <f t="shared" si="755"/>
        <v>0.54</v>
      </c>
      <c r="P8834" s="221" t="s">
        <v>2287</v>
      </c>
      <c r="Q8834" s="205"/>
      <c r="R8834" s="193"/>
    </row>
    <row r="8835" spans="1:18">
      <c r="A8835" s="207" t="s">
        <v>5869</v>
      </c>
      <c r="B8835" s="220" t="s">
        <v>5307</v>
      </c>
      <c r="C8835" s="222" t="s">
        <v>479</v>
      </c>
      <c r="D8835" s="223"/>
      <c r="E8835" s="67"/>
      <c r="F8835" s="220" t="s">
        <v>1453</v>
      </c>
      <c r="G8835" s="100"/>
      <c r="H8835" s="224">
        <v>29</v>
      </c>
      <c r="I8835" s="219"/>
      <c r="J8835" s="219"/>
      <c r="K8835" s="219"/>
      <c r="L8835" s="219"/>
      <c r="M8835" s="219"/>
      <c r="N8835" s="219"/>
      <c r="O8835" s="61">
        <f>+H8835/50</f>
        <v>0.57999999999999996</v>
      </c>
      <c r="P8835" s="221" t="s">
        <v>5605</v>
      </c>
      <c r="Q8835" s="205"/>
      <c r="R8835" s="193"/>
    </row>
    <row r="8836" spans="1:18">
      <c r="A8836" s="207" t="s">
        <v>5869</v>
      </c>
      <c r="B8836" s="220" t="s">
        <v>5307</v>
      </c>
      <c r="C8836" s="222" t="s">
        <v>480</v>
      </c>
      <c r="D8836" s="223"/>
      <c r="E8836" s="67"/>
      <c r="F8836" s="220" t="s">
        <v>1453</v>
      </c>
      <c r="G8836" s="100"/>
      <c r="H8836" s="224">
        <v>29</v>
      </c>
      <c r="I8836" s="219"/>
      <c r="J8836" s="219"/>
      <c r="K8836" s="219"/>
      <c r="L8836" s="219"/>
      <c r="M8836" s="219"/>
      <c r="N8836" s="219"/>
      <c r="O8836" s="61">
        <f>+H8836/50</f>
        <v>0.57999999999999996</v>
      </c>
      <c r="P8836" s="221" t="s">
        <v>5605</v>
      </c>
      <c r="Q8836" s="205"/>
      <c r="R8836" s="193"/>
    </row>
    <row r="8837" spans="1:18">
      <c r="A8837" s="207" t="s">
        <v>5869</v>
      </c>
      <c r="B8837" s="220" t="s">
        <v>5561</v>
      </c>
      <c r="C8837" s="222" t="s">
        <v>481</v>
      </c>
      <c r="D8837" s="223"/>
      <c r="E8837" s="67"/>
      <c r="F8837" s="220" t="s">
        <v>2297</v>
      </c>
      <c r="G8837" s="100"/>
      <c r="H8837" s="224">
        <v>7.5</v>
      </c>
      <c r="I8837" s="219"/>
      <c r="J8837" s="219"/>
      <c r="K8837" s="219"/>
      <c r="L8837" s="219"/>
      <c r="M8837" s="219"/>
      <c r="N8837" s="219"/>
      <c r="O8837" s="61">
        <f t="shared" si="755"/>
        <v>7.5</v>
      </c>
      <c r="P8837" s="221" t="s">
        <v>2287</v>
      </c>
      <c r="Q8837" s="205"/>
      <c r="R8837" s="193"/>
    </row>
    <row r="8838" spans="1:18">
      <c r="A8838" s="207" t="s">
        <v>5869</v>
      </c>
      <c r="B8838" s="220" t="s">
        <v>5561</v>
      </c>
      <c r="C8838" s="222" t="s">
        <v>482</v>
      </c>
      <c r="D8838" s="223"/>
      <c r="E8838" s="67"/>
      <c r="F8838" s="220" t="s">
        <v>2297</v>
      </c>
      <c r="G8838" s="100"/>
      <c r="H8838" s="224">
        <v>37.798000000000002</v>
      </c>
      <c r="I8838" s="219"/>
      <c r="J8838" s="219"/>
      <c r="K8838" s="219"/>
      <c r="L8838" s="219"/>
      <c r="M8838" s="219"/>
      <c r="N8838" s="219"/>
      <c r="O8838" s="61">
        <f t="shared" si="755"/>
        <v>37.798000000000002</v>
      </c>
      <c r="P8838" s="221" t="s">
        <v>2287</v>
      </c>
      <c r="Q8838" s="205"/>
      <c r="R8838" s="193"/>
    </row>
    <row r="8839" spans="1:18">
      <c r="A8839" s="207" t="s">
        <v>5869</v>
      </c>
      <c r="B8839" s="220" t="s">
        <v>5561</v>
      </c>
      <c r="C8839" s="222" t="s">
        <v>483</v>
      </c>
      <c r="D8839" s="223"/>
      <c r="E8839" s="67"/>
      <c r="F8839" s="220" t="s">
        <v>2297</v>
      </c>
      <c r="G8839" s="100"/>
      <c r="H8839" s="224">
        <v>1.59</v>
      </c>
      <c r="I8839" s="219"/>
      <c r="J8839" s="219"/>
      <c r="K8839" s="219"/>
      <c r="L8839" s="219"/>
      <c r="M8839" s="219"/>
      <c r="N8839" s="219"/>
      <c r="O8839" s="61">
        <f t="shared" si="755"/>
        <v>1.59</v>
      </c>
      <c r="P8839" s="221" t="s">
        <v>2287</v>
      </c>
      <c r="Q8839" s="205"/>
      <c r="R8839" s="193"/>
    </row>
    <row r="8840" spans="1:18">
      <c r="A8840" s="207" t="s">
        <v>5869</v>
      </c>
      <c r="B8840" s="220" t="s">
        <v>5561</v>
      </c>
      <c r="C8840" s="222" t="s">
        <v>484</v>
      </c>
      <c r="D8840" s="223"/>
      <c r="E8840" s="67"/>
      <c r="F8840" s="220" t="s">
        <v>2297</v>
      </c>
      <c r="G8840" s="100"/>
      <c r="H8840" s="224">
        <v>291.66699999999997</v>
      </c>
      <c r="I8840" s="219"/>
      <c r="J8840" s="219"/>
      <c r="K8840" s="219"/>
      <c r="L8840" s="219"/>
      <c r="M8840" s="219"/>
      <c r="N8840" s="219"/>
      <c r="O8840" s="61">
        <f t="shared" si="755"/>
        <v>291.66699999999997</v>
      </c>
      <c r="P8840" s="221" t="s">
        <v>2287</v>
      </c>
      <c r="Q8840" s="205"/>
      <c r="R8840" s="193"/>
    </row>
    <row r="8841" spans="1:18">
      <c r="A8841" s="207" t="s">
        <v>5869</v>
      </c>
      <c r="B8841" s="220" t="s">
        <v>5633</v>
      </c>
      <c r="C8841" s="222" t="s">
        <v>485</v>
      </c>
      <c r="D8841" s="223"/>
      <c r="E8841" s="67"/>
      <c r="F8841" s="220" t="s">
        <v>2297</v>
      </c>
      <c r="G8841" s="100"/>
      <c r="H8841" s="224">
        <v>0</v>
      </c>
      <c r="I8841" s="219"/>
      <c r="J8841" s="219"/>
      <c r="K8841" s="219"/>
      <c r="L8841" s="219"/>
      <c r="M8841" s="219"/>
      <c r="N8841" s="219"/>
      <c r="O8841" s="61">
        <f t="shared" si="755"/>
        <v>0</v>
      </c>
      <c r="P8841" s="221" t="s">
        <v>2287</v>
      </c>
      <c r="Q8841" s="205"/>
      <c r="R8841" s="193"/>
    </row>
    <row r="8842" spans="1:18">
      <c r="A8842" s="207" t="s">
        <v>5869</v>
      </c>
      <c r="B8842" s="220" t="s">
        <v>5561</v>
      </c>
      <c r="C8842" s="222" t="s">
        <v>486</v>
      </c>
      <c r="D8842" s="223"/>
      <c r="E8842" s="67"/>
      <c r="F8842" s="220" t="s">
        <v>2297</v>
      </c>
      <c r="G8842" s="100"/>
      <c r="H8842" s="224">
        <v>0.104</v>
      </c>
      <c r="I8842" s="219"/>
      <c r="J8842" s="219"/>
      <c r="K8842" s="219"/>
      <c r="L8842" s="219"/>
      <c r="M8842" s="219"/>
      <c r="N8842" s="219"/>
      <c r="O8842" s="61">
        <f t="shared" si="755"/>
        <v>0.104</v>
      </c>
      <c r="P8842" s="221" t="s">
        <v>2287</v>
      </c>
      <c r="Q8842" s="205"/>
      <c r="R8842" s="193"/>
    </row>
    <row r="8843" spans="1:18">
      <c r="A8843" s="207" t="s">
        <v>5869</v>
      </c>
      <c r="B8843" s="220" t="s">
        <v>4951</v>
      </c>
      <c r="C8843" s="222" t="s">
        <v>487</v>
      </c>
      <c r="D8843" s="223"/>
      <c r="E8843" s="67"/>
      <c r="F8843" s="220" t="s">
        <v>1973</v>
      </c>
      <c r="G8843" s="100"/>
      <c r="H8843" s="224">
        <v>7</v>
      </c>
      <c r="I8843" s="219"/>
      <c r="J8843" s="219"/>
      <c r="K8843" s="219"/>
      <c r="L8843" s="219"/>
      <c r="M8843" s="219"/>
      <c r="N8843" s="219"/>
      <c r="O8843" s="61">
        <f t="shared" si="755"/>
        <v>7</v>
      </c>
      <c r="P8843" s="221" t="s">
        <v>2287</v>
      </c>
      <c r="Q8843" s="205"/>
      <c r="R8843" s="193"/>
    </row>
    <row r="8844" spans="1:18">
      <c r="A8844" s="207" t="s">
        <v>5869</v>
      </c>
      <c r="B8844" s="220" t="s">
        <v>5308</v>
      </c>
      <c r="C8844" s="222" t="s">
        <v>488</v>
      </c>
      <c r="D8844" s="223"/>
      <c r="E8844" s="67"/>
      <c r="F8844" s="220" t="s">
        <v>2297</v>
      </c>
      <c r="G8844" s="100"/>
      <c r="H8844" s="224">
        <v>3080</v>
      </c>
      <c r="I8844" s="219"/>
      <c r="J8844" s="219"/>
      <c r="K8844" s="219"/>
      <c r="L8844" s="219"/>
      <c r="M8844" s="219"/>
      <c r="N8844" s="219"/>
      <c r="O8844" s="61">
        <f t="shared" si="755"/>
        <v>3080</v>
      </c>
      <c r="P8844" s="221" t="s">
        <v>5605</v>
      </c>
      <c r="Q8844" s="205"/>
      <c r="R8844" s="193"/>
    </row>
    <row r="8845" spans="1:18">
      <c r="A8845" s="207" t="s">
        <v>5869</v>
      </c>
      <c r="B8845" s="220" t="s">
        <v>5561</v>
      </c>
      <c r="C8845" s="222" t="s">
        <v>489</v>
      </c>
      <c r="D8845" s="223"/>
      <c r="E8845" s="67"/>
      <c r="F8845" s="220" t="s">
        <v>2297</v>
      </c>
      <c r="G8845" s="100"/>
      <c r="H8845" s="224">
        <v>6990</v>
      </c>
      <c r="I8845" s="219"/>
      <c r="J8845" s="219"/>
      <c r="K8845" s="219"/>
      <c r="L8845" s="219"/>
      <c r="M8845" s="219"/>
      <c r="N8845" s="219"/>
      <c r="O8845" s="61">
        <f t="shared" si="755"/>
        <v>6990</v>
      </c>
      <c r="P8845" s="221" t="s">
        <v>2287</v>
      </c>
      <c r="Q8845" s="205"/>
      <c r="R8845" s="193"/>
    </row>
    <row r="8846" spans="1:18">
      <c r="A8846" s="207" t="s">
        <v>5869</v>
      </c>
      <c r="B8846" s="220" t="s">
        <v>5561</v>
      </c>
      <c r="C8846" s="222" t="s">
        <v>490</v>
      </c>
      <c r="D8846" s="223"/>
      <c r="E8846" s="67"/>
      <c r="F8846" s="220" t="s">
        <v>2297</v>
      </c>
      <c r="G8846" s="100"/>
      <c r="H8846" s="224">
        <v>6990</v>
      </c>
      <c r="I8846" s="219"/>
      <c r="J8846" s="219"/>
      <c r="K8846" s="219"/>
      <c r="L8846" s="219"/>
      <c r="M8846" s="219"/>
      <c r="N8846" s="219"/>
      <c r="O8846" s="61">
        <f t="shared" si="755"/>
        <v>6990</v>
      </c>
      <c r="P8846" s="221" t="s">
        <v>2287</v>
      </c>
      <c r="Q8846" s="205"/>
      <c r="R8846" s="193"/>
    </row>
    <row r="8847" spans="1:18">
      <c r="A8847" s="207" t="s">
        <v>5869</v>
      </c>
      <c r="B8847" s="220" t="s">
        <v>5561</v>
      </c>
      <c r="C8847" s="222" t="s">
        <v>491</v>
      </c>
      <c r="D8847" s="223"/>
      <c r="E8847" s="67"/>
      <c r="F8847" s="220" t="s">
        <v>2297</v>
      </c>
      <c r="G8847" s="100"/>
      <c r="H8847" s="224">
        <v>6990</v>
      </c>
      <c r="I8847" s="219"/>
      <c r="J8847" s="219"/>
      <c r="K8847" s="219"/>
      <c r="L8847" s="219"/>
      <c r="M8847" s="219"/>
      <c r="N8847" s="219"/>
      <c r="O8847" s="61">
        <f t="shared" si="755"/>
        <v>6990</v>
      </c>
      <c r="P8847" s="221" t="s">
        <v>2287</v>
      </c>
      <c r="Q8847" s="205"/>
      <c r="R8847" s="193"/>
    </row>
    <row r="8848" spans="1:18">
      <c r="A8848" s="207" t="s">
        <v>5869</v>
      </c>
      <c r="B8848" s="220" t="s">
        <v>5561</v>
      </c>
      <c r="C8848" s="222" t="s">
        <v>492</v>
      </c>
      <c r="D8848" s="223"/>
      <c r="E8848" s="67"/>
      <c r="F8848" s="220" t="s">
        <v>2297</v>
      </c>
      <c r="G8848" s="100"/>
      <c r="H8848" s="224">
        <v>6990</v>
      </c>
      <c r="I8848" s="219"/>
      <c r="J8848" s="219"/>
      <c r="K8848" s="219"/>
      <c r="L8848" s="219"/>
      <c r="M8848" s="219"/>
      <c r="N8848" s="219"/>
      <c r="O8848" s="61">
        <f t="shared" si="755"/>
        <v>6990</v>
      </c>
      <c r="P8848" s="221" t="s">
        <v>2287</v>
      </c>
      <c r="Q8848" s="205"/>
      <c r="R8848" s="193"/>
    </row>
    <row r="8849" spans="1:18">
      <c r="A8849" s="207" t="s">
        <v>5869</v>
      </c>
      <c r="B8849" s="220" t="s">
        <v>5561</v>
      </c>
      <c r="C8849" s="222" t="s">
        <v>493</v>
      </c>
      <c r="D8849" s="223"/>
      <c r="E8849" s="67"/>
      <c r="F8849" s="220" t="s">
        <v>2297</v>
      </c>
      <c r="G8849" s="100"/>
      <c r="H8849" s="224">
        <v>12900</v>
      </c>
      <c r="I8849" s="219"/>
      <c r="J8849" s="219"/>
      <c r="K8849" s="219"/>
      <c r="L8849" s="219"/>
      <c r="M8849" s="219"/>
      <c r="N8849" s="219"/>
      <c r="O8849" s="61">
        <f t="shared" si="755"/>
        <v>12900</v>
      </c>
      <c r="P8849" s="221" t="s">
        <v>2287</v>
      </c>
      <c r="Q8849" s="205"/>
      <c r="R8849" s="193"/>
    </row>
    <row r="8850" spans="1:18">
      <c r="A8850" s="207" t="s">
        <v>5869</v>
      </c>
      <c r="B8850" s="220" t="s">
        <v>5561</v>
      </c>
      <c r="C8850" s="222" t="s">
        <v>494</v>
      </c>
      <c r="D8850" s="223"/>
      <c r="E8850" s="67"/>
      <c r="F8850" s="220" t="s">
        <v>2297</v>
      </c>
      <c r="G8850" s="100"/>
      <c r="H8850" s="224">
        <v>12900</v>
      </c>
      <c r="I8850" s="219"/>
      <c r="J8850" s="219"/>
      <c r="K8850" s="219"/>
      <c r="L8850" s="219"/>
      <c r="M8850" s="219"/>
      <c r="N8850" s="219"/>
      <c r="O8850" s="61">
        <f t="shared" si="755"/>
        <v>12900</v>
      </c>
      <c r="P8850" s="221" t="s">
        <v>2287</v>
      </c>
      <c r="Q8850" s="205"/>
      <c r="R8850" s="193"/>
    </row>
    <row r="8851" spans="1:18">
      <c r="A8851" s="207" t="s">
        <v>5869</v>
      </c>
      <c r="B8851" s="220" t="s">
        <v>5561</v>
      </c>
      <c r="C8851" s="222" t="s">
        <v>495</v>
      </c>
      <c r="D8851" s="223"/>
      <c r="E8851" s="67"/>
      <c r="F8851" s="220" t="s">
        <v>2297</v>
      </c>
      <c r="G8851" s="100"/>
      <c r="H8851" s="224">
        <v>12900</v>
      </c>
      <c r="I8851" s="219"/>
      <c r="J8851" s="219"/>
      <c r="K8851" s="219"/>
      <c r="L8851" s="219"/>
      <c r="M8851" s="219"/>
      <c r="N8851" s="219"/>
      <c r="O8851" s="61">
        <f t="shared" si="755"/>
        <v>12900</v>
      </c>
      <c r="P8851" s="221" t="s">
        <v>2287</v>
      </c>
      <c r="Q8851" s="205"/>
      <c r="R8851" s="193"/>
    </row>
    <row r="8852" spans="1:18">
      <c r="A8852" s="207" t="s">
        <v>5869</v>
      </c>
      <c r="B8852" s="220" t="s">
        <v>5561</v>
      </c>
      <c r="C8852" s="222" t="s">
        <v>496</v>
      </c>
      <c r="D8852" s="223"/>
      <c r="E8852" s="67"/>
      <c r="F8852" s="220" t="s">
        <v>2297</v>
      </c>
      <c r="G8852" s="100"/>
      <c r="H8852" s="224">
        <v>12900</v>
      </c>
      <c r="I8852" s="219"/>
      <c r="J8852" s="219"/>
      <c r="K8852" s="219"/>
      <c r="L8852" s="219"/>
      <c r="M8852" s="219"/>
      <c r="N8852" s="219"/>
      <c r="O8852" s="61">
        <f t="shared" si="755"/>
        <v>12900</v>
      </c>
      <c r="P8852" s="221" t="s">
        <v>2287</v>
      </c>
      <c r="Q8852" s="205"/>
      <c r="R8852" s="193"/>
    </row>
    <row r="8853" spans="1:18">
      <c r="A8853" s="207" t="s">
        <v>5869</v>
      </c>
      <c r="B8853" s="220" t="s">
        <v>5561</v>
      </c>
      <c r="C8853" s="222" t="s">
        <v>497</v>
      </c>
      <c r="D8853" s="223"/>
      <c r="E8853" s="67"/>
      <c r="F8853" s="220" t="s">
        <v>2297</v>
      </c>
      <c r="G8853" s="100"/>
      <c r="H8853" s="224">
        <v>12900</v>
      </c>
      <c r="I8853" s="219"/>
      <c r="J8853" s="219"/>
      <c r="K8853" s="219"/>
      <c r="L8853" s="219"/>
      <c r="M8853" s="219"/>
      <c r="N8853" s="219"/>
      <c r="O8853" s="61">
        <f t="shared" si="755"/>
        <v>12900</v>
      </c>
      <c r="P8853" s="221" t="s">
        <v>2287</v>
      </c>
      <c r="Q8853" s="205"/>
      <c r="R8853" s="193"/>
    </row>
    <row r="8854" spans="1:18">
      <c r="A8854" s="207" t="s">
        <v>5869</v>
      </c>
      <c r="B8854" s="220" t="s">
        <v>5561</v>
      </c>
      <c r="C8854" s="222" t="s">
        <v>498</v>
      </c>
      <c r="D8854" s="223"/>
      <c r="E8854" s="67"/>
      <c r="F8854" s="220" t="s">
        <v>2297</v>
      </c>
      <c r="G8854" s="100"/>
      <c r="H8854" s="224">
        <v>1900</v>
      </c>
      <c r="I8854" s="219"/>
      <c r="J8854" s="219"/>
      <c r="K8854" s="219"/>
      <c r="L8854" s="219"/>
      <c r="M8854" s="219"/>
      <c r="N8854" s="219"/>
      <c r="O8854" s="61">
        <f t="shared" si="755"/>
        <v>1900</v>
      </c>
      <c r="P8854" s="221" t="s">
        <v>2287</v>
      </c>
      <c r="Q8854" s="205"/>
      <c r="R8854" s="193"/>
    </row>
    <row r="8855" spans="1:18">
      <c r="A8855" s="207" t="s">
        <v>5869</v>
      </c>
      <c r="B8855" s="220" t="s">
        <v>5561</v>
      </c>
      <c r="C8855" s="222" t="s">
        <v>499</v>
      </c>
      <c r="D8855" s="223"/>
      <c r="E8855" s="67"/>
      <c r="F8855" s="220" t="s">
        <v>2297</v>
      </c>
      <c r="G8855" s="100"/>
      <c r="H8855" s="224">
        <v>1900</v>
      </c>
      <c r="I8855" s="219"/>
      <c r="J8855" s="219"/>
      <c r="K8855" s="219"/>
      <c r="L8855" s="219"/>
      <c r="M8855" s="219"/>
      <c r="N8855" s="219"/>
      <c r="O8855" s="61">
        <f t="shared" si="755"/>
        <v>1900</v>
      </c>
      <c r="P8855" s="221" t="s">
        <v>2287</v>
      </c>
      <c r="Q8855" s="205"/>
      <c r="R8855" s="193"/>
    </row>
    <row r="8856" spans="1:18">
      <c r="A8856" s="207" t="s">
        <v>5869</v>
      </c>
      <c r="B8856" s="220" t="s">
        <v>5561</v>
      </c>
      <c r="C8856" s="222" t="s">
        <v>500</v>
      </c>
      <c r="D8856" s="223"/>
      <c r="E8856" s="67"/>
      <c r="F8856" s="220" t="s">
        <v>2297</v>
      </c>
      <c r="G8856" s="100"/>
      <c r="H8856" s="224">
        <v>1900</v>
      </c>
      <c r="I8856" s="219"/>
      <c r="J8856" s="219"/>
      <c r="K8856" s="219"/>
      <c r="L8856" s="219"/>
      <c r="M8856" s="219"/>
      <c r="N8856" s="219"/>
      <c r="O8856" s="61">
        <f t="shared" si="755"/>
        <v>1900</v>
      </c>
      <c r="P8856" s="221" t="s">
        <v>2287</v>
      </c>
      <c r="Q8856" s="205"/>
      <c r="R8856" s="193"/>
    </row>
    <row r="8857" spans="1:18">
      <c r="A8857" s="207" t="s">
        <v>5869</v>
      </c>
      <c r="B8857" s="220" t="s">
        <v>5561</v>
      </c>
      <c r="C8857" s="222" t="s">
        <v>501</v>
      </c>
      <c r="D8857" s="223"/>
      <c r="E8857" s="67"/>
      <c r="F8857" s="220" t="s">
        <v>2297</v>
      </c>
      <c r="G8857" s="100"/>
      <c r="H8857" s="224">
        <v>1900</v>
      </c>
      <c r="I8857" s="219"/>
      <c r="J8857" s="219"/>
      <c r="K8857" s="219"/>
      <c r="L8857" s="219"/>
      <c r="M8857" s="219"/>
      <c r="N8857" s="219"/>
      <c r="O8857" s="61">
        <f t="shared" si="755"/>
        <v>1900</v>
      </c>
      <c r="P8857" s="221" t="s">
        <v>2287</v>
      </c>
      <c r="Q8857" s="205"/>
      <c r="R8857" s="193"/>
    </row>
    <row r="8858" spans="1:18">
      <c r="A8858" s="207" t="s">
        <v>5869</v>
      </c>
      <c r="B8858" s="220" t="s">
        <v>5561</v>
      </c>
      <c r="C8858" s="222" t="s">
        <v>502</v>
      </c>
      <c r="D8858" s="223"/>
      <c r="E8858" s="67"/>
      <c r="F8858" s="220" t="s">
        <v>2297</v>
      </c>
      <c r="G8858" s="100"/>
      <c r="H8858" s="224">
        <v>1440</v>
      </c>
      <c r="I8858" s="219"/>
      <c r="J8858" s="219"/>
      <c r="K8858" s="219"/>
      <c r="L8858" s="219"/>
      <c r="M8858" s="219"/>
      <c r="N8858" s="219"/>
      <c r="O8858" s="61">
        <f t="shared" si="755"/>
        <v>1440</v>
      </c>
      <c r="P8858" s="221" t="s">
        <v>2287</v>
      </c>
      <c r="Q8858" s="205"/>
      <c r="R8858" s="193"/>
    </row>
    <row r="8859" spans="1:18">
      <c r="A8859" s="207" t="s">
        <v>5869</v>
      </c>
      <c r="B8859" s="220" t="s">
        <v>5561</v>
      </c>
      <c r="C8859" s="222" t="s">
        <v>503</v>
      </c>
      <c r="D8859" s="223"/>
      <c r="E8859" s="67"/>
      <c r="F8859" s="220" t="s">
        <v>2297</v>
      </c>
      <c r="G8859" s="100"/>
      <c r="H8859" s="224">
        <v>1440</v>
      </c>
      <c r="I8859" s="219"/>
      <c r="J8859" s="219"/>
      <c r="K8859" s="219"/>
      <c r="L8859" s="219"/>
      <c r="M8859" s="219"/>
      <c r="N8859" s="219"/>
      <c r="O8859" s="61">
        <f t="shared" si="755"/>
        <v>1440</v>
      </c>
      <c r="P8859" s="221" t="s">
        <v>2287</v>
      </c>
      <c r="Q8859" s="205"/>
      <c r="R8859" s="193"/>
    </row>
    <row r="8860" spans="1:18">
      <c r="A8860" s="207" t="s">
        <v>5869</v>
      </c>
      <c r="B8860" s="220" t="s">
        <v>5561</v>
      </c>
      <c r="C8860" s="222" t="s">
        <v>504</v>
      </c>
      <c r="D8860" s="223"/>
      <c r="E8860" s="67"/>
      <c r="F8860" s="220" t="s">
        <v>2297</v>
      </c>
      <c r="G8860" s="100"/>
      <c r="H8860" s="224">
        <v>3000</v>
      </c>
      <c r="I8860" s="219"/>
      <c r="J8860" s="219"/>
      <c r="K8860" s="219"/>
      <c r="L8860" s="219"/>
      <c r="M8860" s="219"/>
      <c r="N8860" s="219"/>
      <c r="O8860" s="61">
        <f t="shared" si="755"/>
        <v>3000</v>
      </c>
      <c r="P8860" s="221" t="s">
        <v>2287</v>
      </c>
      <c r="Q8860" s="205"/>
      <c r="R8860" s="193"/>
    </row>
    <row r="8861" spans="1:18">
      <c r="A8861" s="207" t="s">
        <v>5869</v>
      </c>
      <c r="B8861" s="220" t="s">
        <v>5561</v>
      </c>
      <c r="C8861" s="222" t="s">
        <v>505</v>
      </c>
      <c r="D8861" s="223"/>
      <c r="E8861" s="67"/>
      <c r="F8861" s="220" t="s">
        <v>2297</v>
      </c>
      <c r="G8861" s="100"/>
      <c r="H8861" s="224">
        <v>3000</v>
      </c>
      <c r="I8861" s="219"/>
      <c r="J8861" s="219"/>
      <c r="K8861" s="219"/>
      <c r="L8861" s="219"/>
      <c r="M8861" s="219"/>
      <c r="N8861" s="219"/>
      <c r="O8861" s="61">
        <f t="shared" si="755"/>
        <v>3000</v>
      </c>
      <c r="P8861" s="221" t="s">
        <v>2287</v>
      </c>
      <c r="Q8861" s="205"/>
      <c r="R8861" s="193"/>
    </row>
    <row r="8862" spans="1:18">
      <c r="A8862" s="207" t="s">
        <v>5869</v>
      </c>
      <c r="B8862" s="220" t="s">
        <v>5561</v>
      </c>
      <c r="C8862" s="222" t="s">
        <v>506</v>
      </c>
      <c r="D8862" s="223"/>
      <c r="E8862" s="67"/>
      <c r="F8862" s="220" t="s">
        <v>2297</v>
      </c>
      <c r="G8862" s="100"/>
      <c r="H8862" s="224">
        <v>3000</v>
      </c>
      <c r="I8862" s="219"/>
      <c r="J8862" s="219"/>
      <c r="K8862" s="219"/>
      <c r="L8862" s="219"/>
      <c r="M8862" s="219"/>
      <c r="N8862" s="219"/>
      <c r="O8862" s="61">
        <f t="shared" si="755"/>
        <v>3000</v>
      </c>
      <c r="P8862" s="221" t="s">
        <v>2287</v>
      </c>
      <c r="Q8862" s="205"/>
      <c r="R8862" s="193"/>
    </row>
    <row r="8863" spans="1:18">
      <c r="A8863" s="207" t="s">
        <v>5869</v>
      </c>
      <c r="B8863" s="220" t="s">
        <v>5561</v>
      </c>
      <c r="C8863" s="222" t="s">
        <v>507</v>
      </c>
      <c r="D8863" s="223"/>
      <c r="E8863" s="67"/>
      <c r="F8863" s="220" t="s">
        <v>2297</v>
      </c>
      <c r="G8863" s="100"/>
      <c r="H8863" s="224">
        <v>1700</v>
      </c>
      <c r="I8863" s="219"/>
      <c r="J8863" s="219"/>
      <c r="K8863" s="219"/>
      <c r="L8863" s="219"/>
      <c r="M8863" s="219"/>
      <c r="N8863" s="219"/>
      <c r="O8863" s="61">
        <f t="shared" si="755"/>
        <v>1700</v>
      </c>
      <c r="P8863" s="221" t="s">
        <v>2287</v>
      </c>
      <c r="Q8863" s="205"/>
      <c r="R8863" s="193"/>
    </row>
    <row r="8864" spans="1:18">
      <c r="A8864" s="207" t="s">
        <v>5869</v>
      </c>
      <c r="B8864" s="220" t="s">
        <v>5561</v>
      </c>
      <c r="C8864" s="222" t="s">
        <v>508</v>
      </c>
      <c r="D8864" s="223"/>
      <c r="E8864" s="67"/>
      <c r="F8864" s="220" t="s">
        <v>2297</v>
      </c>
      <c r="G8864" s="100"/>
      <c r="H8864" s="224">
        <v>1700</v>
      </c>
      <c r="I8864" s="219"/>
      <c r="J8864" s="219"/>
      <c r="K8864" s="219"/>
      <c r="L8864" s="219"/>
      <c r="M8864" s="219"/>
      <c r="N8864" s="219"/>
      <c r="O8864" s="61">
        <f t="shared" si="755"/>
        <v>1700</v>
      </c>
      <c r="P8864" s="221" t="s">
        <v>2287</v>
      </c>
      <c r="Q8864" s="205"/>
      <c r="R8864" s="193"/>
    </row>
    <row r="8865" spans="1:18">
      <c r="A8865" s="207" t="s">
        <v>5869</v>
      </c>
      <c r="B8865" s="220" t="s">
        <v>5309</v>
      </c>
      <c r="C8865" s="222" t="s">
        <v>509</v>
      </c>
      <c r="D8865" s="223"/>
      <c r="E8865" s="67"/>
      <c r="F8865" s="220" t="s">
        <v>2289</v>
      </c>
      <c r="G8865" s="100"/>
      <c r="H8865" s="224">
        <v>9</v>
      </c>
      <c r="I8865" s="219"/>
      <c r="J8865" s="219"/>
      <c r="K8865" s="219"/>
      <c r="L8865" s="219"/>
      <c r="M8865" s="219"/>
      <c r="N8865" s="219"/>
      <c r="O8865" s="61">
        <f t="shared" si="755"/>
        <v>9</v>
      </c>
      <c r="P8865" s="221" t="s">
        <v>5605</v>
      </c>
      <c r="Q8865" s="205"/>
      <c r="R8865" s="193"/>
    </row>
    <row r="8866" spans="1:18">
      <c r="A8866" s="207" t="s">
        <v>5869</v>
      </c>
      <c r="B8866" s="220" t="s">
        <v>5310</v>
      </c>
      <c r="C8866" s="222" t="s">
        <v>510</v>
      </c>
      <c r="D8866" s="223"/>
      <c r="E8866" s="67"/>
      <c r="F8866" s="220" t="s">
        <v>2289</v>
      </c>
      <c r="G8866" s="100"/>
      <c r="H8866" s="224">
        <v>9</v>
      </c>
      <c r="I8866" s="219"/>
      <c r="J8866" s="219"/>
      <c r="K8866" s="219"/>
      <c r="L8866" s="219"/>
      <c r="M8866" s="219"/>
      <c r="N8866" s="219"/>
      <c r="O8866" s="61">
        <f t="shared" si="755"/>
        <v>9</v>
      </c>
      <c r="P8866" s="221" t="s">
        <v>5605</v>
      </c>
      <c r="Q8866" s="205"/>
      <c r="R8866" s="193"/>
    </row>
    <row r="8867" spans="1:18">
      <c r="A8867" s="207" t="s">
        <v>5869</v>
      </c>
      <c r="B8867" s="220" t="s">
        <v>5561</v>
      </c>
      <c r="C8867" s="222" t="s">
        <v>511</v>
      </c>
      <c r="D8867" s="223"/>
      <c r="E8867" s="67"/>
      <c r="F8867" s="220" t="s">
        <v>2297</v>
      </c>
      <c r="G8867" s="100"/>
      <c r="H8867" s="224">
        <v>18</v>
      </c>
      <c r="I8867" s="219"/>
      <c r="J8867" s="219"/>
      <c r="K8867" s="219"/>
      <c r="L8867" s="219"/>
      <c r="M8867" s="219"/>
      <c r="N8867" s="219"/>
      <c r="O8867" s="61">
        <f t="shared" si="755"/>
        <v>18</v>
      </c>
      <c r="P8867" s="221" t="s">
        <v>2287</v>
      </c>
      <c r="Q8867" s="205"/>
      <c r="R8867" s="193"/>
    </row>
    <row r="8868" spans="1:18">
      <c r="A8868" s="207" t="s">
        <v>5869</v>
      </c>
      <c r="B8868" s="220" t="s">
        <v>5561</v>
      </c>
      <c r="C8868" s="222" t="s">
        <v>512</v>
      </c>
      <c r="D8868" s="223"/>
      <c r="E8868" s="67"/>
      <c r="F8868" s="220" t="s">
        <v>2297</v>
      </c>
      <c r="G8868" s="100"/>
      <c r="H8868" s="224">
        <v>45</v>
      </c>
      <c r="I8868" s="219"/>
      <c r="J8868" s="219"/>
      <c r="K8868" s="219"/>
      <c r="L8868" s="219"/>
      <c r="M8868" s="219"/>
      <c r="N8868" s="219"/>
      <c r="O8868" s="61">
        <f t="shared" ref="O8868:O8933" si="756">+H8868</f>
        <v>45</v>
      </c>
      <c r="P8868" s="221" t="s">
        <v>2287</v>
      </c>
      <c r="Q8868" s="205"/>
      <c r="R8868" s="193"/>
    </row>
    <row r="8869" spans="1:18">
      <c r="A8869" s="207" t="s">
        <v>5869</v>
      </c>
      <c r="B8869" s="220" t="s">
        <v>5561</v>
      </c>
      <c r="C8869" s="222" t="s">
        <v>513</v>
      </c>
      <c r="D8869" s="223"/>
      <c r="E8869" s="67"/>
      <c r="F8869" s="220" t="s">
        <v>2297</v>
      </c>
      <c r="G8869" s="100"/>
      <c r="H8869" s="224">
        <v>38.89</v>
      </c>
      <c r="I8869" s="219"/>
      <c r="J8869" s="219"/>
      <c r="K8869" s="219"/>
      <c r="L8869" s="219"/>
      <c r="M8869" s="219"/>
      <c r="N8869" s="219"/>
      <c r="O8869" s="61">
        <f t="shared" si="756"/>
        <v>38.89</v>
      </c>
      <c r="P8869" s="221" t="s">
        <v>2287</v>
      </c>
      <c r="Q8869" s="205"/>
      <c r="R8869" s="193"/>
    </row>
    <row r="8870" spans="1:18">
      <c r="A8870" s="207" t="s">
        <v>5869</v>
      </c>
      <c r="B8870" s="220" t="s">
        <v>5561</v>
      </c>
      <c r="C8870" s="222" t="s">
        <v>514</v>
      </c>
      <c r="D8870" s="223"/>
      <c r="E8870" s="67"/>
      <c r="F8870" s="220" t="s">
        <v>2297</v>
      </c>
      <c r="G8870" s="100"/>
      <c r="H8870" s="224">
        <v>45</v>
      </c>
      <c r="I8870" s="219"/>
      <c r="J8870" s="219"/>
      <c r="K8870" s="219"/>
      <c r="L8870" s="219"/>
      <c r="M8870" s="219"/>
      <c r="N8870" s="219"/>
      <c r="O8870" s="61">
        <f t="shared" si="756"/>
        <v>45</v>
      </c>
      <c r="P8870" s="221" t="s">
        <v>2287</v>
      </c>
      <c r="Q8870" s="205"/>
      <c r="R8870" s="193"/>
    </row>
    <row r="8871" spans="1:18">
      <c r="A8871" s="207" t="s">
        <v>5869</v>
      </c>
      <c r="B8871" s="220" t="s">
        <v>5561</v>
      </c>
      <c r="C8871" s="222" t="s">
        <v>515</v>
      </c>
      <c r="D8871" s="223"/>
      <c r="E8871" s="67"/>
      <c r="F8871" s="220" t="s">
        <v>2297</v>
      </c>
      <c r="G8871" s="100"/>
      <c r="H8871" s="224">
        <v>45</v>
      </c>
      <c r="I8871" s="219"/>
      <c r="J8871" s="219"/>
      <c r="K8871" s="219"/>
      <c r="L8871" s="219"/>
      <c r="M8871" s="219"/>
      <c r="N8871" s="219"/>
      <c r="O8871" s="61">
        <f t="shared" si="756"/>
        <v>45</v>
      </c>
      <c r="P8871" s="221" t="s">
        <v>2287</v>
      </c>
      <c r="Q8871" s="205"/>
      <c r="R8871" s="193"/>
    </row>
    <row r="8872" spans="1:18">
      <c r="A8872" s="207" t="s">
        <v>5869</v>
      </c>
      <c r="B8872" s="220" t="s">
        <v>5561</v>
      </c>
      <c r="C8872" s="222" t="s">
        <v>516</v>
      </c>
      <c r="D8872" s="223"/>
      <c r="E8872" s="67"/>
      <c r="F8872" s="220" t="s">
        <v>2297</v>
      </c>
      <c r="G8872" s="100"/>
      <c r="H8872" s="224">
        <v>128.84032407407409</v>
      </c>
      <c r="I8872" s="219"/>
      <c r="J8872" s="219"/>
      <c r="K8872" s="219"/>
      <c r="L8872" s="219"/>
      <c r="M8872" s="219"/>
      <c r="N8872" s="219"/>
      <c r="O8872" s="61">
        <f t="shared" si="756"/>
        <v>128.84032407407409</v>
      </c>
      <c r="P8872" s="221" t="s">
        <v>2287</v>
      </c>
      <c r="Q8872" s="205"/>
      <c r="R8872" s="193"/>
    </row>
    <row r="8873" spans="1:18">
      <c r="A8873" s="207" t="s">
        <v>5869</v>
      </c>
      <c r="B8873" s="220" t="s">
        <v>5561</v>
      </c>
      <c r="C8873" s="222" t="s">
        <v>221</v>
      </c>
      <c r="D8873" s="223"/>
      <c r="E8873" s="67"/>
      <c r="F8873" s="220" t="s">
        <v>2297</v>
      </c>
      <c r="G8873" s="100"/>
      <c r="H8873" s="224">
        <v>147</v>
      </c>
      <c r="I8873" s="219"/>
      <c r="J8873" s="219"/>
      <c r="K8873" s="219"/>
      <c r="L8873" s="219"/>
      <c r="M8873" s="219"/>
      <c r="N8873" s="219"/>
      <c r="O8873" s="61">
        <f t="shared" si="756"/>
        <v>147</v>
      </c>
      <c r="P8873" s="221" t="s">
        <v>2287</v>
      </c>
      <c r="Q8873" s="205"/>
      <c r="R8873" s="193"/>
    </row>
    <row r="8874" spans="1:18">
      <c r="A8874" s="207" t="s">
        <v>5869</v>
      </c>
      <c r="B8874" s="220" t="s">
        <v>5561</v>
      </c>
      <c r="C8874" s="222" t="s">
        <v>222</v>
      </c>
      <c r="D8874" s="223"/>
      <c r="E8874" s="67"/>
      <c r="F8874" s="220" t="s">
        <v>2297</v>
      </c>
      <c r="G8874" s="100"/>
      <c r="H8874" s="224">
        <v>250</v>
      </c>
      <c r="I8874" s="219"/>
      <c r="J8874" s="219"/>
      <c r="K8874" s="219"/>
      <c r="L8874" s="219"/>
      <c r="M8874" s="219"/>
      <c r="N8874" s="219"/>
      <c r="O8874" s="61">
        <f t="shared" si="756"/>
        <v>250</v>
      </c>
      <c r="P8874" s="221" t="s">
        <v>2287</v>
      </c>
      <c r="Q8874" s="205"/>
      <c r="R8874" s="193"/>
    </row>
    <row r="8875" spans="1:18">
      <c r="A8875" s="207" t="s">
        <v>5869</v>
      </c>
      <c r="B8875" s="220" t="s">
        <v>5561</v>
      </c>
      <c r="C8875" s="222" t="s">
        <v>223</v>
      </c>
      <c r="D8875" s="223"/>
      <c r="E8875" s="67"/>
      <c r="F8875" s="220" t="s">
        <v>2297</v>
      </c>
      <c r="G8875" s="100"/>
      <c r="H8875" s="224">
        <v>250</v>
      </c>
      <c r="I8875" s="219"/>
      <c r="J8875" s="219"/>
      <c r="K8875" s="219"/>
      <c r="L8875" s="219"/>
      <c r="M8875" s="219"/>
      <c r="N8875" s="219"/>
      <c r="O8875" s="61">
        <f t="shared" si="756"/>
        <v>250</v>
      </c>
      <c r="P8875" s="221" t="s">
        <v>2287</v>
      </c>
      <c r="Q8875" s="205"/>
      <c r="R8875" s="193"/>
    </row>
    <row r="8876" spans="1:18">
      <c r="A8876" s="207" t="s">
        <v>5869</v>
      </c>
      <c r="B8876" s="220" t="s">
        <v>5561</v>
      </c>
      <c r="C8876" s="222" t="s">
        <v>224</v>
      </c>
      <c r="D8876" s="223"/>
      <c r="E8876" s="67"/>
      <c r="F8876" s="220" t="s">
        <v>2297</v>
      </c>
      <c r="G8876" s="100"/>
      <c r="H8876" s="224">
        <v>128.84032407407409</v>
      </c>
      <c r="I8876" s="219"/>
      <c r="J8876" s="219"/>
      <c r="K8876" s="219"/>
      <c r="L8876" s="219"/>
      <c r="M8876" s="219"/>
      <c r="N8876" s="219"/>
      <c r="O8876" s="61">
        <f t="shared" si="756"/>
        <v>128.84032407407409</v>
      </c>
      <c r="P8876" s="221" t="s">
        <v>2287</v>
      </c>
      <c r="Q8876" s="205"/>
      <c r="R8876" s="193"/>
    </row>
    <row r="8877" spans="1:18">
      <c r="A8877" s="207" t="s">
        <v>5869</v>
      </c>
      <c r="B8877" s="220" t="s">
        <v>5561</v>
      </c>
      <c r="C8877" s="222" t="s">
        <v>225</v>
      </c>
      <c r="D8877" s="223"/>
      <c r="E8877" s="67"/>
      <c r="F8877" s="220" t="s">
        <v>2297</v>
      </c>
      <c r="G8877" s="100"/>
      <c r="H8877" s="224">
        <v>128.84</v>
      </c>
      <c r="I8877" s="219"/>
      <c r="J8877" s="219"/>
      <c r="K8877" s="219"/>
      <c r="L8877" s="219"/>
      <c r="M8877" s="219"/>
      <c r="N8877" s="219"/>
      <c r="O8877" s="61">
        <f t="shared" si="756"/>
        <v>128.84</v>
      </c>
      <c r="P8877" s="221" t="s">
        <v>2287</v>
      </c>
      <c r="Q8877" s="205"/>
      <c r="R8877" s="193"/>
    </row>
    <row r="8878" spans="1:18">
      <c r="A8878" s="207" t="s">
        <v>5869</v>
      </c>
      <c r="B8878" s="220" t="s">
        <v>5561</v>
      </c>
      <c r="C8878" s="222" t="s">
        <v>226</v>
      </c>
      <c r="D8878" s="223"/>
      <c r="E8878" s="67"/>
      <c r="F8878" s="220" t="s">
        <v>2297</v>
      </c>
      <c r="G8878" s="100"/>
      <c r="H8878" s="224">
        <v>250</v>
      </c>
      <c r="I8878" s="219"/>
      <c r="J8878" s="219"/>
      <c r="K8878" s="219"/>
      <c r="L8878" s="219"/>
      <c r="M8878" s="219"/>
      <c r="N8878" s="219"/>
      <c r="O8878" s="61">
        <f t="shared" si="756"/>
        <v>250</v>
      </c>
      <c r="P8878" s="221" t="s">
        <v>2287</v>
      </c>
      <c r="Q8878" s="205"/>
      <c r="R8878" s="193"/>
    </row>
    <row r="8879" spans="1:18">
      <c r="A8879" s="207" t="s">
        <v>5869</v>
      </c>
      <c r="B8879" s="220" t="s">
        <v>5561</v>
      </c>
      <c r="C8879" s="222" t="s">
        <v>227</v>
      </c>
      <c r="D8879" s="223"/>
      <c r="E8879" s="67"/>
      <c r="F8879" s="220" t="s">
        <v>2297</v>
      </c>
      <c r="G8879" s="100"/>
      <c r="H8879" s="224">
        <v>250</v>
      </c>
      <c r="I8879" s="219"/>
      <c r="J8879" s="219"/>
      <c r="K8879" s="219"/>
      <c r="L8879" s="219"/>
      <c r="M8879" s="219"/>
      <c r="N8879" s="219"/>
      <c r="O8879" s="61">
        <f t="shared" si="756"/>
        <v>250</v>
      </c>
      <c r="P8879" s="221" t="s">
        <v>2287</v>
      </c>
      <c r="Q8879" s="205"/>
      <c r="R8879" s="193"/>
    </row>
    <row r="8880" spans="1:18">
      <c r="A8880" s="207" t="s">
        <v>5869</v>
      </c>
      <c r="B8880" s="220" t="s">
        <v>5561</v>
      </c>
      <c r="C8880" s="222" t="s">
        <v>228</v>
      </c>
      <c r="D8880" s="223"/>
      <c r="E8880" s="67"/>
      <c r="F8880" s="220" t="s">
        <v>2297</v>
      </c>
      <c r="G8880" s="100"/>
      <c r="H8880" s="224">
        <v>250</v>
      </c>
      <c r="I8880" s="219"/>
      <c r="J8880" s="219"/>
      <c r="K8880" s="219"/>
      <c r="L8880" s="219"/>
      <c r="M8880" s="219"/>
      <c r="N8880" s="219"/>
      <c r="O8880" s="61">
        <f t="shared" si="756"/>
        <v>250</v>
      </c>
      <c r="P8880" s="221" t="s">
        <v>2287</v>
      </c>
      <c r="Q8880" s="205"/>
      <c r="R8880" s="193"/>
    </row>
    <row r="8881" spans="1:18">
      <c r="A8881" s="207" t="s">
        <v>5869</v>
      </c>
      <c r="B8881" s="220" t="s">
        <v>5561</v>
      </c>
      <c r="C8881" s="222" t="s">
        <v>229</v>
      </c>
      <c r="D8881" s="223"/>
      <c r="E8881" s="67"/>
      <c r="F8881" s="220" t="s">
        <v>2297</v>
      </c>
      <c r="G8881" s="100"/>
      <c r="H8881" s="224">
        <v>120</v>
      </c>
      <c r="I8881" s="219"/>
      <c r="J8881" s="219"/>
      <c r="K8881" s="219"/>
      <c r="L8881" s="219"/>
      <c r="M8881" s="219"/>
      <c r="N8881" s="219"/>
      <c r="O8881" s="61">
        <f t="shared" si="756"/>
        <v>120</v>
      </c>
      <c r="P8881" s="221" t="s">
        <v>2287</v>
      </c>
      <c r="Q8881" s="205"/>
      <c r="R8881" s="193"/>
    </row>
    <row r="8882" spans="1:18">
      <c r="A8882" s="207" t="s">
        <v>5869</v>
      </c>
      <c r="B8882" s="220" t="s">
        <v>5561</v>
      </c>
      <c r="C8882" s="222" t="s">
        <v>230</v>
      </c>
      <c r="D8882" s="223"/>
      <c r="E8882" s="67"/>
      <c r="F8882" s="220" t="s">
        <v>2297</v>
      </c>
      <c r="G8882" s="100"/>
      <c r="H8882" s="224">
        <v>120</v>
      </c>
      <c r="I8882" s="219"/>
      <c r="J8882" s="219"/>
      <c r="K8882" s="219"/>
      <c r="L8882" s="219"/>
      <c r="M8882" s="219"/>
      <c r="N8882" s="219"/>
      <c r="O8882" s="61">
        <f t="shared" si="756"/>
        <v>120</v>
      </c>
      <c r="P8882" s="221" t="s">
        <v>2287</v>
      </c>
      <c r="Q8882" s="205"/>
      <c r="R8882" s="193"/>
    </row>
    <row r="8883" spans="1:18">
      <c r="A8883" s="207" t="s">
        <v>5869</v>
      </c>
      <c r="B8883" s="220" t="s">
        <v>5634</v>
      </c>
      <c r="C8883" s="222" t="s">
        <v>231</v>
      </c>
      <c r="D8883" s="223"/>
      <c r="E8883" s="67"/>
      <c r="F8883" s="220" t="s">
        <v>2297</v>
      </c>
      <c r="G8883" s="100"/>
      <c r="H8883" s="224">
        <v>45</v>
      </c>
      <c r="I8883" s="219"/>
      <c r="J8883" s="219"/>
      <c r="K8883" s="219"/>
      <c r="L8883" s="219"/>
      <c r="M8883" s="219"/>
      <c r="N8883" s="219"/>
      <c r="O8883" s="61">
        <f t="shared" si="756"/>
        <v>45</v>
      </c>
      <c r="P8883" s="221" t="s">
        <v>2287</v>
      </c>
      <c r="Q8883" s="205"/>
      <c r="R8883" s="193"/>
    </row>
    <row r="8884" spans="1:18">
      <c r="A8884" s="207" t="s">
        <v>5869</v>
      </c>
      <c r="B8884" s="220" t="s">
        <v>5561</v>
      </c>
      <c r="C8884" s="222" t="s">
        <v>232</v>
      </c>
      <c r="D8884" s="223"/>
      <c r="E8884" s="67"/>
      <c r="F8884" s="220" t="s">
        <v>2297</v>
      </c>
      <c r="G8884" s="100"/>
      <c r="H8884" s="224">
        <v>45</v>
      </c>
      <c r="I8884" s="219"/>
      <c r="J8884" s="219"/>
      <c r="K8884" s="219"/>
      <c r="L8884" s="219"/>
      <c r="M8884" s="219"/>
      <c r="N8884" s="219"/>
      <c r="O8884" s="61">
        <f t="shared" si="756"/>
        <v>45</v>
      </c>
      <c r="P8884" s="221" t="s">
        <v>2287</v>
      </c>
      <c r="Q8884" s="205"/>
      <c r="R8884" s="193"/>
    </row>
    <row r="8885" spans="1:18">
      <c r="A8885" s="207" t="s">
        <v>5869</v>
      </c>
      <c r="B8885" s="220" t="s">
        <v>5561</v>
      </c>
      <c r="C8885" s="222" t="s">
        <v>233</v>
      </c>
      <c r="D8885" s="223"/>
      <c r="E8885" s="67"/>
      <c r="F8885" s="220" t="s">
        <v>2297</v>
      </c>
      <c r="G8885" s="100"/>
      <c r="H8885" s="224">
        <v>63.64</v>
      </c>
      <c r="I8885" s="219"/>
      <c r="J8885" s="219"/>
      <c r="K8885" s="219"/>
      <c r="L8885" s="219"/>
      <c r="M8885" s="219"/>
      <c r="N8885" s="219"/>
      <c r="O8885" s="61">
        <f t="shared" si="756"/>
        <v>63.64</v>
      </c>
      <c r="P8885" s="221" t="s">
        <v>2287</v>
      </c>
      <c r="Q8885" s="205"/>
      <c r="R8885" s="193"/>
    </row>
    <row r="8886" spans="1:18">
      <c r="A8886" s="207" t="s">
        <v>5869</v>
      </c>
      <c r="B8886" s="220" t="s">
        <v>5561</v>
      </c>
      <c r="C8886" s="222" t="s">
        <v>234</v>
      </c>
      <c r="D8886" s="223"/>
      <c r="E8886" s="67"/>
      <c r="F8886" s="220" t="s">
        <v>2297</v>
      </c>
      <c r="G8886" s="100"/>
      <c r="H8886" s="224">
        <v>128</v>
      </c>
      <c r="I8886" s="219"/>
      <c r="J8886" s="219"/>
      <c r="K8886" s="219"/>
      <c r="L8886" s="219"/>
      <c r="M8886" s="219"/>
      <c r="N8886" s="219"/>
      <c r="O8886" s="61">
        <f t="shared" si="756"/>
        <v>128</v>
      </c>
      <c r="P8886" s="221" t="s">
        <v>2287</v>
      </c>
      <c r="Q8886" s="205"/>
      <c r="R8886" s="193"/>
    </row>
    <row r="8887" spans="1:18">
      <c r="A8887" s="207" t="s">
        <v>5869</v>
      </c>
      <c r="B8887" s="220" t="s">
        <v>5561</v>
      </c>
      <c r="C8887" s="222" t="s">
        <v>235</v>
      </c>
      <c r="D8887" s="223"/>
      <c r="E8887" s="67"/>
      <c r="F8887" s="220" t="s">
        <v>2297</v>
      </c>
      <c r="G8887" s="100"/>
      <c r="H8887" s="224">
        <v>128</v>
      </c>
      <c r="I8887" s="219"/>
      <c r="J8887" s="219"/>
      <c r="K8887" s="219"/>
      <c r="L8887" s="219"/>
      <c r="M8887" s="219"/>
      <c r="N8887" s="219"/>
      <c r="O8887" s="61">
        <f t="shared" si="756"/>
        <v>128</v>
      </c>
      <c r="P8887" s="221" t="s">
        <v>2287</v>
      </c>
      <c r="Q8887" s="205"/>
      <c r="R8887" s="193"/>
    </row>
    <row r="8888" spans="1:18">
      <c r="A8888" s="207" t="s">
        <v>5869</v>
      </c>
      <c r="B8888" s="220" t="s">
        <v>5561</v>
      </c>
      <c r="C8888" s="222" t="s">
        <v>236</v>
      </c>
      <c r="D8888" s="223"/>
      <c r="E8888" s="67"/>
      <c r="F8888" s="220" t="s">
        <v>2297</v>
      </c>
      <c r="G8888" s="100"/>
      <c r="H8888" s="224">
        <v>45</v>
      </c>
      <c r="I8888" s="219"/>
      <c r="J8888" s="219"/>
      <c r="K8888" s="219"/>
      <c r="L8888" s="219"/>
      <c r="M8888" s="219"/>
      <c r="N8888" s="219"/>
      <c r="O8888" s="61">
        <f t="shared" si="756"/>
        <v>45</v>
      </c>
      <c r="P8888" s="221" t="s">
        <v>2287</v>
      </c>
      <c r="Q8888" s="205"/>
      <c r="R8888" s="193"/>
    </row>
    <row r="8889" spans="1:18">
      <c r="A8889" s="207" t="s">
        <v>5869</v>
      </c>
      <c r="B8889" s="220" t="s">
        <v>5561</v>
      </c>
      <c r="C8889" s="222" t="s">
        <v>237</v>
      </c>
      <c r="D8889" s="223"/>
      <c r="E8889" s="67"/>
      <c r="F8889" s="220" t="s">
        <v>2297</v>
      </c>
      <c r="G8889" s="100"/>
      <c r="H8889" s="224">
        <v>45</v>
      </c>
      <c r="I8889" s="219"/>
      <c r="J8889" s="219"/>
      <c r="K8889" s="219"/>
      <c r="L8889" s="219"/>
      <c r="M8889" s="219"/>
      <c r="N8889" s="219"/>
      <c r="O8889" s="61">
        <f t="shared" si="756"/>
        <v>45</v>
      </c>
      <c r="P8889" s="221" t="s">
        <v>2287</v>
      </c>
      <c r="Q8889" s="205"/>
      <c r="R8889" s="193"/>
    </row>
    <row r="8890" spans="1:18">
      <c r="A8890" s="207" t="s">
        <v>5869</v>
      </c>
      <c r="B8890" s="220" t="s">
        <v>5561</v>
      </c>
      <c r="C8890" s="222" t="s">
        <v>238</v>
      </c>
      <c r="D8890" s="223"/>
      <c r="E8890" s="67"/>
      <c r="F8890" s="220" t="s">
        <v>2297</v>
      </c>
      <c r="G8890" s="100"/>
      <c r="H8890" s="224">
        <v>63.64</v>
      </c>
      <c r="I8890" s="219"/>
      <c r="J8890" s="219"/>
      <c r="K8890" s="219"/>
      <c r="L8890" s="219"/>
      <c r="M8890" s="219"/>
      <c r="N8890" s="219"/>
      <c r="O8890" s="61">
        <f t="shared" si="756"/>
        <v>63.64</v>
      </c>
      <c r="P8890" s="221" t="s">
        <v>2287</v>
      </c>
      <c r="Q8890" s="205"/>
      <c r="R8890" s="193"/>
    </row>
    <row r="8891" spans="1:18">
      <c r="A8891" s="207" t="s">
        <v>5869</v>
      </c>
      <c r="B8891" s="220" t="s">
        <v>5561</v>
      </c>
      <c r="C8891" s="222" t="s">
        <v>239</v>
      </c>
      <c r="D8891" s="223"/>
      <c r="E8891" s="67"/>
      <c r="F8891" s="220" t="s">
        <v>2297</v>
      </c>
      <c r="G8891" s="100"/>
      <c r="H8891" s="224">
        <v>128</v>
      </c>
      <c r="I8891" s="219"/>
      <c r="J8891" s="219"/>
      <c r="K8891" s="219"/>
      <c r="L8891" s="219"/>
      <c r="M8891" s="219"/>
      <c r="N8891" s="219"/>
      <c r="O8891" s="61">
        <f t="shared" si="756"/>
        <v>128</v>
      </c>
      <c r="P8891" s="221" t="s">
        <v>2287</v>
      </c>
      <c r="Q8891" s="205"/>
      <c r="R8891" s="193"/>
    </row>
    <row r="8892" spans="1:18">
      <c r="A8892" s="207" t="s">
        <v>5869</v>
      </c>
      <c r="B8892" s="220" t="s">
        <v>5561</v>
      </c>
      <c r="C8892" s="222" t="s">
        <v>240</v>
      </c>
      <c r="D8892" s="223"/>
      <c r="E8892" s="67"/>
      <c r="F8892" s="220" t="s">
        <v>2297</v>
      </c>
      <c r="G8892" s="100"/>
      <c r="H8892" s="224">
        <v>45</v>
      </c>
      <c r="I8892" s="219"/>
      <c r="J8892" s="219"/>
      <c r="K8892" s="219"/>
      <c r="L8892" s="219"/>
      <c r="M8892" s="219"/>
      <c r="N8892" s="219"/>
      <c r="O8892" s="61">
        <f t="shared" si="756"/>
        <v>45</v>
      </c>
      <c r="P8892" s="221" t="s">
        <v>2287</v>
      </c>
      <c r="Q8892" s="205"/>
      <c r="R8892" s="193"/>
    </row>
    <row r="8893" spans="1:18">
      <c r="A8893" s="207" t="s">
        <v>5869</v>
      </c>
      <c r="B8893" s="220" t="s">
        <v>5561</v>
      </c>
      <c r="C8893" s="222" t="s">
        <v>241</v>
      </c>
      <c r="D8893" s="223"/>
      <c r="E8893" s="67"/>
      <c r="F8893" s="220" t="s">
        <v>2297</v>
      </c>
      <c r="G8893" s="100"/>
      <c r="H8893" s="224">
        <v>63.64</v>
      </c>
      <c r="I8893" s="219"/>
      <c r="J8893" s="219"/>
      <c r="K8893" s="219"/>
      <c r="L8893" s="219"/>
      <c r="M8893" s="219"/>
      <c r="N8893" s="219"/>
      <c r="O8893" s="61">
        <f t="shared" si="756"/>
        <v>63.64</v>
      </c>
      <c r="P8893" s="221" t="s">
        <v>2287</v>
      </c>
      <c r="Q8893" s="205"/>
      <c r="R8893" s="193"/>
    </row>
    <row r="8894" spans="1:18">
      <c r="A8894" s="207" t="s">
        <v>5869</v>
      </c>
      <c r="B8894" s="220" t="s">
        <v>5561</v>
      </c>
      <c r="C8894" s="222" t="s">
        <v>242</v>
      </c>
      <c r="D8894" s="223"/>
      <c r="E8894" s="67"/>
      <c r="F8894" s="220" t="s">
        <v>2297</v>
      </c>
      <c r="G8894" s="100"/>
      <c r="H8894" s="224">
        <v>450</v>
      </c>
      <c r="I8894" s="219"/>
      <c r="J8894" s="219"/>
      <c r="K8894" s="219"/>
      <c r="L8894" s="219"/>
      <c r="M8894" s="219"/>
      <c r="N8894" s="219"/>
      <c r="O8894" s="61">
        <f t="shared" si="756"/>
        <v>450</v>
      </c>
      <c r="P8894" s="221" t="s">
        <v>2287</v>
      </c>
      <c r="Q8894" s="205"/>
      <c r="R8894" s="193"/>
    </row>
    <row r="8895" spans="1:18">
      <c r="A8895" s="207" t="s">
        <v>5869</v>
      </c>
      <c r="B8895" s="220" t="s">
        <v>5635</v>
      </c>
      <c r="C8895" s="222" t="s">
        <v>243</v>
      </c>
      <c r="D8895" s="223"/>
      <c r="E8895" s="67"/>
      <c r="F8895" s="220" t="s">
        <v>2297</v>
      </c>
      <c r="G8895" s="100"/>
      <c r="H8895" s="224">
        <v>484</v>
      </c>
      <c r="I8895" s="219"/>
      <c r="J8895" s="219"/>
      <c r="K8895" s="219"/>
      <c r="L8895" s="219"/>
      <c r="M8895" s="219"/>
      <c r="N8895" s="219"/>
      <c r="O8895" s="61">
        <f t="shared" si="756"/>
        <v>484</v>
      </c>
      <c r="P8895" s="221" t="s">
        <v>5605</v>
      </c>
      <c r="Q8895" s="205"/>
      <c r="R8895" s="193"/>
    </row>
    <row r="8896" spans="1:18">
      <c r="A8896" s="207" t="s">
        <v>5869</v>
      </c>
      <c r="B8896" s="220" t="s">
        <v>5311</v>
      </c>
      <c r="C8896" s="222" t="s">
        <v>244</v>
      </c>
      <c r="D8896" s="223"/>
      <c r="E8896" s="67"/>
      <c r="F8896" s="220" t="s">
        <v>2297</v>
      </c>
      <c r="G8896" s="100"/>
      <c r="H8896" s="224">
        <v>322.5</v>
      </c>
      <c r="I8896" s="219"/>
      <c r="J8896" s="219"/>
      <c r="K8896" s="219"/>
      <c r="L8896" s="219"/>
      <c r="M8896" s="219"/>
      <c r="N8896" s="219"/>
      <c r="O8896" s="61">
        <f t="shared" si="756"/>
        <v>322.5</v>
      </c>
      <c r="P8896" s="221" t="s">
        <v>5605</v>
      </c>
      <c r="Q8896" s="205"/>
      <c r="R8896" s="193"/>
    </row>
    <row r="8897" spans="1:18">
      <c r="A8897" s="207" t="s">
        <v>5869</v>
      </c>
      <c r="B8897" s="220" t="s">
        <v>5561</v>
      </c>
      <c r="C8897" s="222" t="s">
        <v>245</v>
      </c>
      <c r="D8897" s="223"/>
      <c r="E8897" s="67"/>
      <c r="F8897" s="220" t="s">
        <v>2297</v>
      </c>
      <c r="G8897" s="100"/>
      <c r="H8897" s="224">
        <v>450</v>
      </c>
      <c r="I8897" s="219"/>
      <c r="J8897" s="219"/>
      <c r="K8897" s="219"/>
      <c r="L8897" s="219"/>
      <c r="M8897" s="219"/>
      <c r="N8897" s="219"/>
      <c r="O8897" s="61">
        <f t="shared" si="756"/>
        <v>450</v>
      </c>
      <c r="P8897" s="221" t="s">
        <v>2287</v>
      </c>
      <c r="Q8897" s="205"/>
      <c r="R8897" s="193"/>
    </row>
    <row r="8898" spans="1:18">
      <c r="A8898" s="207" t="s">
        <v>5869</v>
      </c>
      <c r="B8898" s="220" t="s">
        <v>5561</v>
      </c>
      <c r="C8898" s="222" t="s">
        <v>1248</v>
      </c>
      <c r="D8898" s="223"/>
      <c r="E8898" s="67"/>
      <c r="F8898" s="220" t="s">
        <v>2297</v>
      </c>
      <c r="G8898" s="100"/>
      <c r="H8898" s="224">
        <v>450</v>
      </c>
      <c r="I8898" s="219"/>
      <c r="J8898" s="219"/>
      <c r="K8898" s="219"/>
      <c r="L8898" s="219"/>
      <c r="M8898" s="219"/>
      <c r="N8898" s="219"/>
      <c r="O8898" s="61">
        <f t="shared" si="756"/>
        <v>450</v>
      </c>
      <c r="P8898" s="221" t="s">
        <v>2287</v>
      </c>
      <c r="Q8898" s="205"/>
      <c r="R8898" s="193"/>
    </row>
    <row r="8899" spans="1:18">
      <c r="A8899" s="207" t="s">
        <v>5869</v>
      </c>
      <c r="B8899" s="220" t="s">
        <v>5561</v>
      </c>
      <c r="C8899" s="222" t="s">
        <v>1249</v>
      </c>
      <c r="D8899" s="223"/>
      <c r="E8899" s="67"/>
      <c r="F8899" s="220" t="s">
        <v>2297</v>
      </c>
      <c r="G8899" s="100"/>
      <c r="H8899" s="224">
        <v>600</v>
      </c>
      <c r="I8899" s="219"/>
      <c r="J8899" s="219"/>
      <c r="K8899" s="219"/>
      <c r="L8899" s="219"/>
      <c r="M8899" s="219"/>
      <c r="N8899" s="219"/>
      <c r="O8899" s="61">
        <f t="shared" si="756"/>
        <v>600</v>
      </c>
      <c r="P8899" s="221" t="s">
        <v>2287</v>
      </c>
      <c r="Q8899" s="205"/>
      <c r="R8899" s="193"/>
    </row>
    <row r="8900" spans="1:18">
      <c r="A8900" s="207" t="s">
        <v>5869</v>
      </c>
      <c r="B8900" s="220" t="s">
        <v>4945</v>
      </c>
      <c r="C8900" s="222" t="s">
        <v>1250</v>
      </c>
      <c r="D8900" s="223"/>
      <c r="E8900" s="67"/>
      <c r="F8900" s="220" t="s">
        <v>2289</v>
      </c>
      <c r="G8900" s="100"/>
      <c r="H8900" s="224">
        <v>208.1</v>
      </c>
      <c r="I8900" s="219"/>
      <c r="J8900" s="219"/>
      <c r="K8900" s="219"/>
      <c r="L8900" s="219"/>
      <c r="M8900" s="219"/>
      <c r="N8900" s="219"/>
      <c r="O8900" s="61">
        <f t="shared" si="756"/>
        <v>208.1</v>
      </c>
      <c r="P8900" s="221" t="s">
        <v>5605</v>
      </c>
      <c r="Q8900" s="205"/>
      <c r="R8900" s="193"/>
    </row>
    <row r="8901" spans="1:18">
      <c r="A8901" s="207" t="s">
        <v>5869</v>
      </c>
      <c r="B8901" s="220" t="s">
        <v>4992</v>
      </c>
      <c r="C8901" s="222" t="s">
        <v>1527</v>
      </c>
      <c r="D8901" s="223"/>
      <c r="E8901" s="67"/>
      <c r="F8901" s="220" t="s">
        <v>1532</v>
      </c>
      <c r="G8901" s="100"/>
      <c r="H8901" s="224">
        <v>160</v>
      </c>
      <c r="I8901" s="219"/>
      <c r="J8901" s="219"/>
      <c r="K8901" s="219"/>
      <c r="L8901" s="219"/>
      <c r="M8901" s="219"/>
      <c r="N8901" s="219"/>
      <c r="O8901" s="61">
        <f t="shared" si="756"/>
        <v>160</v>
      </c>
      <c r="P8901" s="221" t="s">
        <v>2287</v>
      </c>
      <c r="Q8901" s="205"/>
      <c r="R8901" s="193"/>
    </row>
    <row r="8902" spans="1:18">
      <c r="A8902" s="207" t="s">
        <v>5869</v>
      </c>
      <c r="B8902" s="220" t="s">
        <v>5312</v>
      </c>
      <c r="C8902" s="222" t="s">
        <v>1639</v>
      </c>
      <c r="D8902" s="223"/>
      <c r="E8902" s="67"/>
      <c r="F8902" s="220" t="s">
        <v>1532</v>
      </c>
      <c r="G8902" s="100"/>
      <c r="H8902" s="224">
        <v>7.2</v>
      </c>
      <c r="I8902" s="219"/>
      <c r="J8902" s="219"/>
      <c r="K8902" s="219"/>
      <c r="L8902" s="219"/>
      <c r="M8902" s="219"/>
      <c r="N8902" s="219"/>
      <c r="O8902" s="61">
        <f t="shared" si="756"/>
        <v>7.2</v>
      </c>
      <c r="P8902" s="221" t="s">
        <v>5605</v>
      </c>
      <c r="Q8902" s="205"/>
      <c r="R8902" s="193"/>
    </row>
    <row r="8903" spans="1:18">
      <c r="A8903" s="207" t="s">
        <v>5869</v>
      </c>
      <c r="B8903" s="220" t="s">
        <v>5313</v>
      </c>
      <c r="C8903" s="222" t="s">
        <v>1640</v>
      </c>
      <c r="D8903" s="223"/>
      <c r="E8903" s="67"/>
      <c r="F8903" s="220" t="s">
        <v>1532</v>
      </c>
      <c r="G8903" s="100"/>
      <c r="H8903" s="224">
        <v>180</v>
      </c>
      <c r="I8903" s="219"/>
      <c r="J8903" s="219"/>
      <c r="K8903" s="219"/>
      <c r="L8903" s="219"/>
      <c r="M8903" s="219"/>
      <c r="N8903" s="219"/>
      <c r="O8903" s="61">
        <f t="shared" si="756"/>
        <v>180</v>
      </c>
      <c r="P8903" s="221" t="s">
        <v>5605</v>
      </c>
      <c r="Q8903" s="205"/>
      <c r="R8903" s="193"/>
    </row>
    <row r="8904" spans="1:18">
      <c r="A8904" s="207" t="s">
        <v>5869</v>
      </c>
      <c r="B8904" s="220" t="s">
        <v>5314</v>
      </c>
      <c r="C8904" s="222" t="s">
        <v>1641</v>
      </c>
      <c r="D8904" s="223"/>
      <c r="E8904" s="67"/>
      <c r="F8904" s="220" t="s">
        <v>1532</v>
      </c>
      <c r="G8904" s="100"/>
      <c r="H8904" s="224">
        <v>120</v>
      </c>
      <c r="I8904" s="219"/>
      <c r="J8904" s="219"/>
      <c r="K8904" s="219"/>
      <c r="L8904" s="219"/>
      <c r="M8904" s="219"/>
      <c r="N8904" s="219"/>
      <c r="O8904" s="61">
        <f t="shared" si="756"/>
        <v>120</v>
      </c>
      <c r="P8904" s="221" t="s">
        <v>5605</v>
      </c>
      <c r="Q8904" s="205"/>
      <c r="R8904" s="193"/>
    </row>
    <row r="8905" spans="1:18">
      <c r="A8905" s="207" t="s">
        <v>5869</v>
      </c>
      <c r="B8905" s="220" t="s">
        <v>5315</v>
      </c>
      <c r="C8905" s="222" t="s">
        <v>1642</v>
      </c>
      <c r="D8905" s="223"/>
      <c r="E8905" s="67"/>
      <c r="F8905" s="220" t="s">
        <v>2291</v>
      </c>
      <c r="G8905" s="100"/>
      <c r="H8905" s="224">
        <v>0.42</v>
      </c>
      <c r="I8905" s="219"/>
      <c r="J8905" s="219"/>
      <c r="K8905" s="219"/>
      <c r="L8905" s="219"/>
      <c r="M8905" s="219"/>
      <c r="N8905" s="219"/>
      <c r="O8905" s="61">
        <f t="shared" si="756"/>
        <v>0.42</v>
      </c>
      <c r="P8905" s="221" t="s">
        <v>5605</v>
      </c>
      <c r="Q8905" s="205"/>
      <c r="R8905" s="193"/>
    </row>
    <row r="8906" spans="1:18">
      <c r="A8906" s="207" t="s">
        <v>5869</v>
      </c>
      <c r="B8906" s="220" t="s">
        <v>5316</v>
      </c>
      <c r="C8906" s="222" t="s">
        <v>1643</v>
      </c>
      <c r="D8906" s="223"/>
      <c r="E8906" s="67"/>
      <c r="F8906" s="220" t="s">
        <v>2291</v>
      </c>
      <c r="G8906" s="100"/>
      <c r="H8906" s="224">
        <v>0.19</v>
      </c>
      <c r="I8906" s="219"/>
      <c r="J8906" s="219"/>
      <c r="K8906" s="219"/>
      <c r="L8906" s="219"/>
      <c r="M8906" s="219"/>
      <c r="N8906" s="219"/>
      <c r="O8906" s="61">
        <f t="shared" si="756"/>
        <v>0.19</v>
      </c>
      <c r="P8906" s="221" t="s">
        <v>5605</v>
      </c>
      <c r="Q8906" s="205"/>
      <c r="R8906" s="193"/>
    </row>
    <row r="8907" spans="1:18">
      <c r="A8907" s="207" t="s">
        <v>5869</v>
      </c>
      <c r="B8907" s="220" t="s">
        <v>5317</v>
      </c>
      <c r="C8907" s="222" t="s">
        <v>1644</v>
      </c>
      <c r="D8907" s="223"/>
      <c r="E8907" s="67"/>
      <c r="F8907" s="220" t="s">
        <v>2291</v>
      </c>
      <c r="G8907" s="100"/>
      <c r="H8907" s="224">
        <v>2.1</v>
      </c>
      <c r="I8907" s="219"/>
      <c r="J8907" s="219"/>
      <c r="K8907" s="219"/>
      <c r="L8907" s="219"/>
      <c r="M8907" s="219"/>
      <c r="N8907" s="219"/>
      <c r="O8907" s="61">
        <f t="shared" si="756"/>
        <v>2.1</v>
      </c>
      <c r="P8907" s="221" t="s">
        <v>2287</v>
      </c>
      <c r="Q8907" s="205"/>
      <c r="R8907" s="193"/>
    </row>
    <row r="8908" spans="1:18">
      <c r="A8908" s="207" t="s">
        <v>5869</v>
      </c>
      <c r="B8908" s="220" t="s">
        <v>4992</v>
      </c>
      <c r="C8908" s="222" t="s">
        <v>1645</v>
      </c>
      <c r="D8908" s="223"/>
      <c r="E8908" s="67"/>
      <c r="F8908" s="220" t="s">
        <v>537</v>
      </c>
      <c r="G8908" s="100"/>
      <c r="H8908" s="224">
        <v>2.1999999999999999E-2</v>
      </c>
      <c r="I8908" s="219"/>
      <c r="J8908" s="219"/>
      <c r="K8908" s="219"/>
      <c r="L8908" s="219"/>
      <c r="M8908" s="219"/>
      <c r="N8908" s="219"/>
      <c r="O8908" s="61">
        <f t="shared" si="756"/>
        <v>2.1999999999999999E-2</v>
      </c>
      <c r="P8908" s="221" t="s">
        <v>2287</v>
      </c>
      <c r="Q8908" s="205"/>
      <c r="R8908" s="193"/>
    </row>
    <row r="8909" spans="1:18">
      <c r="A8909" s="207" t="s">
        <v>5869</v>
      </c>
      <c r="B8909" s="220" t="s">
        <v>4992</v>
      </c>
      <c r="C8909" s="222" t="s">
        <v>1646</v>
      </c>
      <c r="D8909" s="223"/>
      <c r="E8909" s="67"/>
      <c r="F8909" s="220" t="s">
        <v>537</v>
      </c>
      <c r="G8909" s="100"/>
      <c r="H8909" s="224">
        <v>3.2000000000000001E-2</v>
      </c>
      <c r="I8909" s="219"/>
      <c r="J8909" s="219"/>
      <c r="K8909" s="219"/>
      <c r="L8909" s="219"/>
      <c r="M8909" s="219"/>
      <c r="N8909" s="219"/>
      <c r="O8909" s="61">
        <f t="shared" si="756"/>
        <v>3.2000000000000001E-2</v>
      </c>
      <c r="P8909" s="221" t="s">
        <v>2287</v>
      </c>
      <c r="Q8909" s="205"/>
      <c r="R8909" s="193"/>
    </row>
    <row r="8910" spans="1:18">
      <c r="A8910" s="207" t="s">
        <v>5869</v>
      </c>
      <c r="B8910" s="220" t="s">
        <v>4880</v>
      </c>
      <c r="C8910" s="222" t="s">
        <v>1647</v>
      </c>
      <c r="D8910" s="223"/>
      <c r="E8910" s="67"/>
      <c r="F8910" s="220" t="s">
        <v>537</v>
      </c>
      <c r="G8910" s="100"/>
      <c r="H8910" s="224">
        <v>30</v>
      </c>
      <c r="I8910" s="219"/>
      <c r="J8910" s="219"/>
      <c r="K8910" s="219"/>
      <c r="L8910" s="219"/>
      <c r="M8910" s="219"/>
      <c r="N8910" s="219"/>
      <c r="O8910" s="61">
        <f>+H8910/1000</f>
        <v>0.03</v>
      </c>
      <c r="P8910" s="221" t="s">
        <v>5605</v>
      </c>
      <c r="Q8910" s="205"/>
      <c r="R8910" s="193"/>
    </row>
    <row r="8911" spans="1:18">
      <c r="A8911" s="207" t="s">
        <v>5869</v>
      </c>
      <c r="B8911" s="220" t="s">
        <v>4952</v>
      </c>
      <c r="C8911" s="222" t="s">
        <v>1648</v>
      </c>
      <c r="D8911" s="223"/>
      <c r="E8911" s="67"/>
      <c r="F8911" s="220" t="s">
        <v>537</v>
      </c>
      <c r="G8911" s="100"/>
      <c r="H8911" s="224">
        <v>22.5</v>
      </c>
      <c r="I8911" s="219"/>
      <c r="J8911" s="219"/>
      <c r="K8911" s="219"/>
      <c r="L8911" s="219"/>
      <c r="M8911" s="219"/>
      <c r="N8911" s="219"/>
      <c r="O8911" s="61">
        <f>+H8911/1000</f>
        <v>2.2499999999999999E-2</v>
      </c>
      <c r="P8911" s="221" t="s">
        <v>5605</v>
      </c>
      <c r="Q8911" s="205"/>
      <c r="R8911" s="193"/>
    </row>
    <row r="8912" spans="1:18">
      <c r="A8912" s="207" t="s">
        <v>5869</v>
      </c>
      <c r="B8912" s="220" t="s">
        <v>4951</v>
      </c>
      <c r="C8912" s="222" t="s">
        <v>1649</v>
      </c>
      <c r="D8912" s="223"/>
      <c r="E8912" s="67"/>
      <c r="F8912" s="220" t="s">
        <v>2297</v>
      </c>
      <c r="G8912" s="100"/>
      <c r="H8912" s="224">
        <v>16</v>
      </c>
      <c r="I8912" s="219"/>
      <c r="J8912" s="219"/>
      <c r="K8912" s="219"/>
      <c r="L8912" s="219"/>
      <c r="M8912" s="219"/>
      <c r="N8912" s="219"/>
      <c r="O8912" s="61">
        <f t="shared" si="756"/>
        <v>16</v>
      </c>
      <c r="P8912" s="221" t="s">
        <v>2287</v>
      </c>
      <c r="Q8912" s="205"/>
      <c r="R8912" s="193"/>
    </row>
    <row r="8913" spans="1:18">
      <c r="A8913" s="207" t="s">
        <v>5869</v>
      </c>
      <c r="B8913" s="220" t="s">
        <v>5318</v>
      </c>
      <c r="C8913" s="222" t="s">
        <v>1650</v>
      </c>
      <c r="D8913" s="223"/>
      <c r="E8913" s="67"/>
      <c r="F8913" s="220" t="s">
        <v>2297</v>
      </c>
      <c r="G8913" s="100"/>
      <c r="H8913" s="224">
        <v>2.2999999999999998</v>
      </c>
      <c r="I8913" s="219"/>
      <c r="J8913" s="219"/>
      <c r="K8913" s="219"/>
      <c r="L8913" s="219"/>
      <c r="M8913" s="219"/>
      <c r="N8913" s="219"/>
      <c r="O8913" s="61">
        <f t="shared" si="756"/>
        <v>2.2999999999999998</v>
      </c>
      <c r="P8913" s="221" t="s">
        <v>5605</v>
      </c>
      <c r="Q8913" s="205"/>
      <c r="R8913" s="193"/>
    </row>
    <row r="8914" spans="1:18">
      <c r="A8914" s="207" t="s">
        <v>5869</v>
      </c>
      <c r="B8914" s="220" t="s">
        <v>5561</v>
      </c>
      <c r="C8914" s="222" t="s">
        <v>1651</v>
      </c>
      <c r="D8914" s="223"/>
      <c r="E8914" s="67"/>
      <c r="F8914" s="220" t="s">
        <v>2297</v>
      </c>
      <c r="G8914" s="100"/>
      <c r="H8914" s="224">
        <v>149.4</v>
      </c>
      <c r="I8914" s="219"/>
      <c r="J8914" s="219"/>
      <c r="K8914" s="219"/>
      <c r="L8914" s="219"/>
      <c r="M8914" s="219"/>
      <c r="N8914" s="219"/>
      <c r="O8914" s="61">
        <f t="shared" si="756"/>
        <v>149.4</v>
      </c>
      <c r="P8914" s="221" t="s">
        <v>2287</v>
      </c>
      <c r="Q8914" s="205"/>
      <c r="R8914" s="193"/>
    </row>
    <row r="8915" spans="1:18">
      <c r="A8915" s="207" t="s">
        <v>5869</v>
      </c>
      <c r="B8915" s="220" t="s">
        <v>4894</v>
      </c>
      <c r="C8915" s="222" t="s">
        <v>1652</v>
      </c>
      <c r="D8915" s="223"/>
      <c r="E8915" s="67"/>
      <c r="F8915" s="220" t="s">
        <v>2297</v>
      </c>
      <c r="G8915" s="100"/>
      <c r="H8915" s="224">
        <v>0.41</v>
      </c>
      <c r="I8915" s="219"/>
      <c r="J8915" s="219"/>
      <c r="K8915" s="219"/>
      <c r="L8915" s="219"/>
      <c r="M8915" s="219"/>
      <c r="N8915" s="219"/>
      <c r="O8915" s="61">
        <f t="shared" si="756"/>
        <v>0.41</v>
      </c>
      <c r="P8915" s="221" t="s">
        <v>5605</v>
      </c>
      <c r="Q8915" s="205"/>
      <c r="R8915" s="193"/>
    </row>
    <row r="8916" spans="1:18">
      <c r="A8916" s="207" t="s">
        <v>5869</v>
      </c>
      <c r="B8916" s="220" t="s">
        <v>5319</v>
      </c>
      <c r="C8916" s="222" t="s">
        <v>1653</v>
      </c>
      <c r="D8916" s="223"/>
      <c r="E8916" s="67"/>
      <c r="F8916" s="220" t="s">
        <v>2297</v>
      </c>
      <c r="G8916" s="100"/>
      <c r="H8916" s="224">
        <v>9.8949999999999996</v>
      </c>
      <c r="I8916" s="219"/>
      <c r="J8916" s="219"/>
      <c r="K8916" s="219"/>
      <c r="L8916" s="219"/>
      <c r="M8916" s="219"/>
      <c r="N8916" s="219"/>
      <c r="O8916" s="61">
        <f t="shared" si="756"/>
        <v>9.8949999999999996</v>
      </c>
      <c r="P8916" s="221" t="s">
        <v>5605</v>
      </c>
      <c r="Q8916" s="205"/>
      <c r="R8916" s="193"/>
    </row>
    <row r="8917" spans="1:18">
      <c r="A8917" s="207" t="s">
        <v>5869</v>
      </c>
      <c r="B8917" s="220" t="s">
        <v>4893</v>
      </c>
      <c r="C8917" s="222" t="s">
        <v>1654</v>
      </c>
      <c r="D8917" s="223"/>
      <c r="E8917" s="67"/>
      <c r="F8917" s="220" t="s">
        <v>2297</v>
      </c>
      <c r="G8917" s="100"/>
      <c r="H8917" s="224">
        <v>0.41500000000000004</v>
      </c>
      <c r="I8917" s="219"/>
      <c r="J8917" s="219"/>
      <c r="K8917" s="219"/>
      <c r="L8917" s="219"/>
      <c r="M8917" s="219"/>
      <c r="N8917" s="219"/>
      <c r="O8917" s="61">
        <f t="shared" si="756"/>
        <v>0.41500000000000004</v>
      </c>
      <c r="P8917" s="221" t="s">
        <v>5605</v>
      </c>
      <c r="Q8917" s="205"/>
      <c r="R8917" s="193"/>
    </row>
    <row r="8918" spans="1:18">
      <c r="A8918" s="207" t="s">
        <v>5869</v>
      </c>
      <c r="B8918" s="220" t="s">
        <v>4991</v>
      </c>
      <c r="C8918" s="222" t="s">
        <v>149</v>
      </c>
      <c r="D8918" s="223"/>
      <c r="E8918" s="67"/>
      <c r="F8918" s="220" t="s">
        <v>2297</v>
      </c>
      <c r="G8918" s="100"/>
      <c r="H8918" s="224">
        <v>0.19</v>
      </c>
      <c r="I8918" s="219"/>
      <c r="J8918" s="219"/>
      <c r="K8918" s="219"/>
      <c r="L8918" s="219"/>
      <c r="M8918" s="219"/>
      <c r="N8918" s="219"/>
      <c r="O8918" s="61">
        <f t="shared" si="756"/>
        <v>0.19</v>
      </c>
      <c r="P8918" s="221" t="s">
        <v>5605</v>
      </c>
      <c r="Q8918" s="205"/>
      <c r="R8918" s="193"/>
    </row>
    <row r="8919" spans="1:18">
      <c r="A8919" s="207" t="s">
        <v>5869</v>
      </c>
      <c r="B8919" s="220" t="s">
        <v>4895</v>
      </c>
      <c r="C8919" s="222" t="s">
        <v>150</v>
      </c>
      <c r="D8919" s="223"/>
      <c r="E8919" s="67"/>
      <c r="F8919" s="220" t="s">
        <v>2297</v>
      </c>
      <c r="G8919" s="100"/>
      <c r="H8919" s="224">
        <v>0.22</v>
      </c>
      <c r="I8919" s="219"/>
      <c r="J8919" s="219"/>
      <c r="K8919" s="219"/>
      <c r="L8919" s="219"/>
      <c r="M8919" s="219"/>
      <c r="N8919" s="219"/>
      <c r="O8919" s="61">
        <f t="shared" si="756"/>
        <v>0.22</v>
      </c>
      <c r="P8919" s="221" t="s">
        <v>5605</v>
      </c>
      <c r="Q8919" s="205"/>
      <c r="R8919" s="193"/>
    </row>
    <row r="8920" spans="1:18">
      <c r="A8920" s="207" t="s">
        <v>5869</v>
      </c>
      <c r="B8920" s="220" t="s">
        <v>4904</v>
      </c>
      <c r="C8920" s="222" t="s">
        <v>151</v>
      </c>
      <c r="D8920" s="223"/>
      <c r="E8920" s="67"/>
      <c r="F8920" s="220" t="s">
        <v>2297</v>
      </c>
      <c r="G8920" s="100"/>
      <c r="H8920" s="224">
        <v>2.5</v>
      </c>
      <c r="I8920" s="219"/>
      <c r="J8920" s="219"/>
      <c r="K8920" s="219"/>
      <c r="L8920" s="219"/>
      <c r="M8920" s="219"/>
      <c r="N8920" s="219"/>
      <c r="O8920" s="61">
        <f t="shared" si="756"/>
        <v>2.5</v>
      </c>
      <c r="P8920" s="221" t="s">
        <v>5605</v>
      </c>
      <c r="Q8920" s="205"/>
      <c r="R8920" s="193"/>
    </row>
    <row r="8921" spans="1:18">
      <c r="A8921" s="207" t="s">
        <v>5869</v>
      </c>
      <c r="B8921" s="220" t="s">
        <v>5320</v>
      </c>
      <c r="C8921" s="222" t="s">
        <v>152</v>
      </c>
      <c r="D8921" s="223"/>
      <c r="E8921" s="67"/>
      <c r="F8921" s="220" t="s">
        <v>2297</v>
      </c>
      <c r="G8921" s="100"/>
      <c r="H8921" s="224">
        <v>2.5</v>
      </c>
      <c r="I8921" s="219"/>
      <c r="J8921" s="219"/>
      <c r="K8921" s="219"/>
      <c r="L8921" s="219"/>
      <c r="M8921" s="219"/>
      <c r="N8921" s="219"/>
      <c r="O8921" s="61">
        <f t="shared" si="756"/>
        <v>2.5</v>
      </c>
      <c r="P8921" s="221" t="s">
        <v>5605</v>
      </c>
      <c r="Q8921" s="205"/>
      <c r="R8921" s="193"/>
    </row>
    <row r="8922" spans="1:18">
      <c r="A8922" s="207" t="s">
        <v>5869</v>
      </c>
      <c r="B8922" s="220" t="s">
        <v>4982</v>
      </c>
      <c r="C8922" s="222" t="s">
        <v>153</v>
      </c>
      <c r="D8922" s="223"/>
      <c r="E8922" s="67"/>
      <c r="F8922" s="220" t="s">
        <v>2297</v>
      </c>
      <c r="G8922" s="100"/>
      <c r="H8922" s="224">
        <v>0.4</v>
      </c>
      <c r="I8922" s="219"/>
      <c r="J8922" s="219"/>
      <c r="K8922" s="219"/>
      <c r="L8922" s="219"/>
      <c r="M8922" s="219"/>
      <c r="N8922" s="219"/>
      <c r="O8922" s="61">
        <f t="shared" si="756"/>
        <v>0.4</v>
      </c>
      <c r="P8922" s="221" t="s">
        <v>5605</v>
      </c>
      <c r="Q8922" s="205"/>
      <c r="R8922" s="193"/>
    </row>
    <row r="8923" spans="1:18">
      <c r="A8923" s="207" t="s">
        <v>5869</v>
      </c>
      <c r="B8923" s="220" t="s">
        <v>5002</v>
      </c>
      <c r="C8923" s="222" t="s">
        <v>154</v>
      </c>
      <c r="D8923" s="223"/>
      <c r="E8923" s="67"/>
      <c r="F8923" s="220" t="s">
        <v>2297</v>
      </c>
      <c r="G8923" s="100"/>
      <c r="H8923" s="224">
        <v>0.2</v>
      </c>
      <c r="I8923" s="219"/>
      <c r="J8923" s="219"/>
      <c r="K8923" s="219"/>
      <c r="L8923" s="219"/>
      <c r="M8923" s="219"/>
      <c r="N8923" s="219"/>
      <c r="O8923" s="61">
        <f>+H8923</f>
        <v>0.2</v>
      </c>
      <c r="P8923" s="221" t="s">
        <v>5605</v>
      </c>
      <c r="Q8923" s="205"/>
      <c r="R8923" s="193"/>
    </row>
    <row r="8924" spans="1:18">
      <c r="A8924" s="207" t="s">
        <v>5869</v>
      </c>
      <c r="B8924" s="220" t="s">
        <v>5844</v>
      </c>
      <c r="C8924" s="222" t="s">
        <v>2363</v>
      </c>
      <c r="D8924" s="223"/>
      <c r="E8924" s="67"/>
      <c r="F8924" s="220" t="s">
        <v>2297</v>
      </c>
      <c r="G8924" s="100"/>
      <c r="H8924" s="224">
        <v>0.4</v>
      </c>
      <c r="I8924" s="219"/>
      <c r="J8924" s="219"/>
      <c r="K8924" s="219"/>
      <c r="L8924" s="219"/>
      <c r="M8924" s="219"/>
      <c r="N8924" s="219"/>
      <c r="O8924" s="61">
        <f t="shared" si="756"/>
        <v>0.4</v>
      </c>
      <c r="P8924" s="221" t="s">
        <v>5605</v>
      </c>
      <c r="Q8924" s="205"/>
      <c r="R8924" s="193"/>
    </row>
    <row r="8925" spans="1:18">
      <c r="A8925" s="207" t="s">
        <v>5869</v>
      </c>
      <c r="B8925" s="220" t="s">
        <v>4947</v>
      </c>
      <c r="C8925" s="222" t="s">
        <v>155</v>
      </c>
      <c r="D8925" s="223"/>
      <c r="E8925" s="67"/>
      <c r="F8925" s="220" t="s">
        <v>2297</v>
      </c>
      <c r="G8925" s="100"/>
      <c r="H8925" s="224">
        <v>77.5</v>
      </c>
      <c r="I8925" s="219"/>
      <c r="J8925" s="219"/>
      <c r="K8925" s="219"/>
      <c r="L8925" s="219"/>
      <c r="M8925" s="219"/>
      <c r="N8925" s="219"/>
      <c r="O8925" s="61">
        <f t="shared" si="756"/>
        <v>77.5</v>
      </c>
      <c r="P8925" s="221" t="s">
        <v>5605</v>
      </c>
      <c r="Q8925" s="205"/>
      <c r="R8925" s="193"/>
    </row>
    <row r="8926" spans="1:18">
      <c r="A8926" s="207" t="s">
        <v>5869</v>
      </c>
      <c r="B8926" s="220" t="s">
        <v>4947</v>
      </c>
      <c r="C8926" s="222" t="s">
        <v>156</v>
      </c>
      <c r="D8926" s="223"/>
      <c r="E8926" s="67"/>
      <c r="F8926" s="220" t="s">
        <v>2297</v>
      </c>
      <c r="G8926" s="100"/>
      <c r="H8926" s="224">
        <v>77.5</v>
      </c>
      <c r="I8926" s="219"/>
      <c r="J8926" s="219"/>
      <c r="K8926" s="219"/>
      <c r="L8926" s="219"/>
      <c r="M8926" s="219"/>
      <c r="N8926" s="219"/>
      <c r="O8926" s="61">
        <f t="shared" si="756"/>
        <v>77.5</v>
      </c>
      <c r="P8926" s="221" t="s">
        <v>5605</v>
      </c>
      <c r="Q8926" s="205"/>
      <c r="R8926" s="193"/>
    </row>
    <row r="8927" spans="1:18">
      <c r="A8927" s="207" t="s">
        <v>5869</v>
      </c>
      <c r="B8927" s="220" t="s">
        <v>4976</v>
      </c>
      <c r="C8927" s="222" t="s">
        <v>157</v>
      </c>
      <c r="D8927" s="223"/>
      <c r="E8927" s="67"/>
      <c r="F8927" s="220" t="s">
        <v>2297</v>
      </c>
      <c r="G8927" s="100"/>
      <c r="H8927" s="224">
        <v>6.25</v>
      </c>
      <c r="I8927" s="219"/>
      <c r="J8927" s="219"/>
      <c r="K8927" s="219"/>
      <c r="L8927" s="219"/>
      <c r="M8927" s="219"/>
      <c r="N8927" s="219"/>
      <c r="O8927" s="61">
        <f t="shared" si="756"/>
        <v>6.25</v>
      </c>
      <c r="P8927" s="221" t="s">
        <v>5605</v>
      </c>
      <c r="Q8927" s="205"/>
      <c r="R8927" s="193"/>
    </row>
    <row r="8928" spans="1:18">
      <c r="A8928" s="207" t="s">
        <v>5869</v>
      </c>
      <c r="B8928" s="220" t="s">
        <v>5321</v>
      </c>
      <c r="C8928" s="222" t="s">
        <v>158</v>
      </c>
      <c r="D8928" s="223"/>
      <c r="E8928" s="67"/>
      <c r="F8928" s="220" t="s">
        <v>2297</v>
      </c>
      <c r="G8928" s="100"/>
      <c r="H8928" s="224">
        <v>31.740000000000002</v>
      </c>
      <c r="I8928" s="219"/>
      <c r="J8928" s="219"/>
      <c r="K8928" s="219"/>
      <c r="L8928" s="219"/>
      <c r="M8928" s="219"/>
      <c r="N8928" s="219"/>
      <c r="O8928" s="61">
        <f t="shared" si="756"/>
        <v>31.740000000000002</v>
      </c>
      <c r="P8928" s="221" t="s">
        <v>5605</v>
      </c>
      <c r="Q8928" s="205"/>
      <c r="R8928" s="193"/>
    </row>
    <row r="8929" spans="1:18">
      <c r="A8929" s="207" t="s">
        <v>5869</v>
      </c>
      <c r="B8929" s="220" t="s">
        <v>5561</v>
      </c>
      <c r="C8929" s="222" t="s">
        <v>159</v>
      </c>
      <c r="D8929" s="223"/>
      <c r="E8929" s="67"/>
      <c r="F8929" s="220" t="s">
        <v>2297</v>
      </c>
      <c r="G8929" s="100"/>
      <c r="H8929" s="224">
        <v>150</v>
      </c>
      <c r="I8929" s="219"/>
      <c r="J8929" s="219"/>
      <c r="K8929" s="219"/>
      <c r="L8929" s="219"/>
      <c r="M8929" s="219"/>
      <c r="N8929" s="219"/>
      <c r="O8929" s="61">
        <f t="shared" si="756"/>
        <v>150</v>
      </c>
      <c r="P8929" s="221" t="s">
        <v>2287</v>
      </c>
      <c r="Q8929" s="205"/>
      <c r="R8929" s="193"/>
    </row>
    <row r="8930" spans="1:18">
      <c r="A8930" s="207" t="s">
        <v>5869</v>
      </c>
      <c r="B8930" s="220" t="s">
        <v>4951</v>
      </c>
      <c r="C8930" s="222" t="s">
        <v>160</v>
      </c>
      <c r="D8930" s="223"/>
      <c r="E8930" s="67"/>
      <c r="F8930" s="220" t="s">
        <v>2297</v>
      </c>
      <c r="G8930" s="100"/>
      <c r="H8930" s="224">
        <v>4.5</v>
      </c>
      <c r="I8930" s="219"/>
      <c r="J8930" s="219"/>
      <c r="K8930" s="219"/>
      <c r="L8930" s="219"/>
      <c r="M8930" s="219"/>
      <c r="N8930" s="219"/>
      <c r="O8930" s="61">
        <f t="shared" si="756"/>
        <v>4.5</v>
      </c>
      <c r="P8930" s="221" t="s">
        <v>2287</v>
      </c>
      <c r="Q8930" s="205"/>
      <c r="R8930" s="193"/>
    </row>
    <row r="8931" spans="1:18">
      <c r="A8931" s="207" t="s">
        <v>5869</v>
      </c>
      <c r="B8931" s="220" t="s">
        <v>5322</v>
      </c>
      <c r="C8931" s="222" t="s">
        <v>161</v>
      </c>
      <c r="D8931" s="223"/>
      <c r="E8931" s="67"/>
      <c r="F8931" s="220" t="s">
        <v>2289</v>
      </c>
      <c r="G8931" s="100"/>
      <c r="H8931" s="224">
        <v>3</v>
      </c>
      <c r="I8931" s="219"/>
      <c r="J8931" s="219"/>
      <c r="K8931" s="219"/>
      <c r="L8931" s="219"/>
      <c r="M8931" s="219"/>
      <c r="N8931" s="219"/>
      <c r="O8931" s="61">
        <f>+H8931</f>
        <v>3</v>
      </c>
      <c r="P8931" s="221" t="s">
        <v>5605</v>
      </c>
      <c r="Q8931" s="205"/>
      <c r="R8931" s="193"/>
    </row>
    <row r="8932" spans="1:18">
      <c r="A8932" s="207" t="s">
        <v>5869</v>
      </c>
      <c r="B8932" s="220" t="s">
        <v>5845</v>
      </c>
      <c r="C8932" s="227" t="s">
        <v>1409</v>
      </c>
      <c r="D8932" s="223"/>
      <c r="E8932" s="67"/>
      <c r="F8932" s="220" t="s">
        <v>2291</v>
      </c>
      <c r="G8932" s="100"/>
      <c r="H8932" s="224">
        <v>0.40500000000000003</v>
      </c>
      <c r="I8932" s="219"/>
      <c r="J8932" s="219"/>
      <c r="K8932" s="219"/>
      <c r="L8932" s="219"/>
      <c r="M8932" s="219"/>
      <c r="N8932" s="219"/>
      <c r="O8932" s="61">
        <f t="shared" si="756"/>
        <v>0.40500000000000003</v>
      </c>
      <c r="P8932" s="221" t="s">
        <v>5605</v>
      </c>
      <c r="Q8932" s="205"/>
      <c r="R8932" s="193"/>
    </row>
    <row r="8933" spans="1:18">
      <c r="A8933" s="207" t="s">
        <v>5869</v>
      </c>
      <c r="B8933" s="220" t="s">
        <v>5323</v>
      </c>
      <c r="C8933" s="222" t="s">
        <v>162</v>
      </c>
      <c r="D8933" s="223"/>
      <c r="E8933" s="67"/>
      <c r="F8933" s="220" t="s">
        <v>2297</v>
      </c>
      <c r="G8933" s="100"/>
      <c r="H8933" s="224">
        <v>839.75</v>
      </c>
      <c r="I8933" s="219"/>
      <c r="J8933" s="219"/>
      <c r="K8933" s="219"/>
      <c r="L8933" s="219"/>
      <c r="M8933" s="219"/>
      <c r="N8933" s="219"/>
      <c r="O8933" s="61">
        <f t="shared" si="756"/>
        <v>839.75</v>
      </c>
      <c r="P8933" s="221" t="s">
        <v>5605</v>
      </c>
      <c r="Q8933" s="205"/>
      <c r="R8933" s="193"/>
    </row>
    <row r="8934" spans="1:18">
      <c r="A8934" s="207" t="s">
        <v>5869</v>
      </c>
      <c r="B8934" s="220" t="s">
        <v>5561</v>
      </c>
      <c r="C8934" s="222" t="s">
        <v>163</v>
      </c>
      <c r="D8934" s="223"/>
      <c r="E8934" s="67"/>
      <c r="F8934" s="220" t="s">
        <v>2297</v>
      </c>
      <c r="G8934" s="100"/>
      <c r="H8934" s="224">
        <v>9800</v>
      </c>
      <c r="I8934" s="219"/>
      <c r="J8934" s="219"/>
      <c r="K8934" s="219"/>
      <c r="L8934" s="219"/>
      <c r="M8934" s="219"/>
      <c r="N8934" s="219"/>
      <c r="O8934" s="61">
        <f t="shared" ref="O8934:O8997" si="757">+H8934</f>
        <v>9800</v>
      </c>
      <c r="P8934" s="221" t="s">
        <v>2287</v>
      </c>
      <c r="Q8934" s="205"/>
      <c r="R8934" s="193"/>
    </row>
    <row r="8935" spans="1:18">
      <c r="A8935" s="207" t="s">
        <v>5869</v>
      </c>
      <c r="B8935" s="220" t="s">
        <v>5561</v>
      </c>
      <c r="C8935" s="222" t="s">
        <v>164</v>
      </c>
      <c r="D8935" s="223"/>
      <c r="E8935" s="67"/>
      <c r="F8935" s="220" t="s">
        <v>2297</v>
      </c>
      <c r="G8935" s="100"/>
      <c r="H8935" s="224">
        <v>1210</v>
      </c>
      <c r="I8935" s="219"/>
      <c r="J8935" s="219"/>
      <c r="K8935" s="219"/>
      <c r="L8935" s="219"/>
      <c r="M8935" s="219"/>
      <c r="N8935" s="219"/>
      <c r="O8935" s="61">
        <f t="shared" si="757"/>
        <v>1210</v>
      </c>
      <c r="P8935" s="221" t="s">
        <v>2287</v>
      </c>
      <c r="Q8935" s="205"/>
      <c r="R8935" s="193"/>
    </row>
    <row r="8936" spans="1:18">
      <c r="A8936" s="207" t="s">
        <v>5869</v>
      </c>
      <c r="B8936" s="220" t="s">
        <v>5561</v>
      </c>
      <c r="C8936" s="222" t="s">
        <v>165</v>
      </c>
      <c r="D8936" s="223"/>
      <c r="E8936" s="67"/>
      <c r="F8936" s="220" t="s">
        <v>2297</v>
      </c>
      <c r="G8936" s="100"/>
      <c r="H8936" s="224">
        <v>1595</v>
      </c>
      <c r="I8936" s="219"/>
      <c r="J8936" s="219"/>
      <c r="K8936" s="219"/>
      <c r="L8936" s="219"/>
      <c r="M8936" s="219"/>
      <c r="N8936" s="219"/>
      <c r="O8936" s="61">
        <f t="shared" si="757"/>
        <v>1595</v>
      </c>
      <c r="P8936" s="221" t="s">
        <v>2287</v>
      </c>
      <c r="Q8936" s="205"/>
      <c r="R8936" s="193"/>
    </row>
    <row r="8937" spans="1:18">
      <c r="A8937" s="207" t="s">
        <v>5869</v>
      </c>
      <c r="B8937" s="220" t="s">
        <v>5561</v>
      </c>
      <c r="C8937" s="222" t="s">
        <v>166</v>
      </c>
      <c r="D8937" s="223"/>
      <c r="E8937" s="67"/>
      <c r="F8937" s="220" t="s">
        <v>2297</v>
      </c>
      <c r="G8937" s="100"/>
      <c r="H8937" s="224">
        <v>429.55</v>
      </c>
      <c r="I8937" s="219"/>
      <c r="J8937" s="219"/>
      <c r="K8937" s="219"/>
      <c r="L8937" s="219"/>
      <c r="M8937" s="219"/>
      <c r="N8937" s="219"/>
      <c r="O8937" s="61">
        <f t="shared" si="757"/>
        <v>429.55</v>
      </c>
      <c r="P8937" s="221" t="s">
        <v>2287</v>
      </c>
      <c r="Q8937" s="205"/>
      <c r="R8937" s="193"/>
    </row>
    <row r="8938" spans="1:18">
      <c r="A8938" s="207" t="s">
        <v>5869</v>
      </c>
      <c r="B8938" s="220" t="s">
        <v>5561</v>
      </c>
      <c r="C8938" s="222" t="s">
        <v>167</v>
      </c>
      <c r="D8938" s="223"/>
      <c r="E8938" s="67"/>
      <c r="F8938" s="220" t="s">
        <v>2297</v>
      </c>
      <c r="G8938" s="100"/>
      <c r="H8938" s="224">
        <v>8611.68</v>
      </c>
      <c r="I8938" s="219"/>
      <c r="J8938" s="219"/>
      <c r="K8938" s="219"/>
      <c r="L8938" s="219"/>
      <c r="M8938" s="219"/>
      <c r="N8938" s="219"/>
      <c r="O8938" s="61">
        <f t="shared" si="757"/>
        <v>8611.68</v>
      </c>
      <c r="P8938" s="221" t="s">
        <v>2287</v>
      </c>
      <c r="Q8938" s="205"/>
      <c r="R8938" s="193"/>
    </row>
    <row r="8939" spans="1:18">
      <c r="A8939" s="207" t="s">
        <v>5869</v>
      </c>
      <c r="B8939" s="220" t="s">
        <v>5561</v>
      </c>
      <c r="C8939" s="222" t="s">
        <v>168</v>
      </c>
      <c r="D8939" s="223"/>
      <c r="E8939" s="67"/>
      <c r="F8939" s="220" t="s">
        <v>2297</v>
      </c>
      <c r="G8939" s="100"/>
      <c r="H8939" s="224">
        <v>11437</v>
      </c>
      <c r="I8939" s="219"/>
      <c r="J8939" s="219"/>
      <c r="K8939" s="219"/>
      <c r="L8939" s="219"/>
      <c r="M8939" s="219"/>
      <c r="N8939" s="219"/>
      <c r="O8939" s="61">
        <f t="shared" si="757"/>
        <v>11437</v>
      </c>
      <c r="P8939" s="221" t="s">
        <v>2287</v>
      </c>
      <c r="Q8939" s="205"/>
      <c r="R8939" s="193"/>
    </row>
    <row r="8940" spans="1:18">
      <c r="A8940" s="207" t="s">
        <v>5869</v>
      </c>
      <c r="B8940" s="220" t="s">
        <v>5561</v>
      </c>
      <c r="C8940" s="222" t="s">
        <v>169</v>
      </c>
      <c r="D8940" s="223"/>
      <c r="E8940" s="67"/>
      <c r="F8940" s="220" t="s">
        <v>2297</v>
      </c>
      <c r="G8940" s="100"/>
      <c r="H8940" s="224">
        <v>16079.84</v>
      </c>
      <c r="I8940" s="219"/>
      <c r="J8940" s="219"/>
      <c r="K8940" s="219"/>
      <c r="L8940" s="219"/>
      <c r="M8940" s="219"/>
      <c r="N8940" s="219"/>
      <c r="O8940" s="61">
        <f t="shared" si="757"/>
        <v>16079.84</v>
      </c>
      <c r="P8940" s="221" t="s">
        <v>2287</v>
      </c>
      <c r="Q8940" s="205"/>
      <c r="R8940" s="193"/>
    </row>
    <row r="8941" spans="1:18">
      <c r="A8941" s="207" t="s">
        <v>5869</v>
      </c>
      <c r="B8941" s="220" t="s">
        <v>5561</v>
      </c>
      <c r="C8941" s="222" t="s">
        <v>170</v>
      </c>
      <c r="D8941" s="223"/>
      <c r="E8941" s="67"/>
      <c r="F8941" s="220" t="s">
        <v>2297</v>
      </c>
      <c r="G8941" s="100"/>
      <c r="H8941" s="224">
        <v>13945</v>
      </c>
      <c r="I8941" s="219"/>
      <c r="J8941" s="219"/>
      <c r="K8941" s="219"/>
      <c r="L8941" s="219"/>
      <c r="M8941" s="219"/>
      <c r="N8941" s="219"/>
      <c r="O8941" s="61">
        <f t="shared" si="757"/>
        <v>13945</v>
      </c>
      <c r="P8941" s="221" t="s">
        <v>2287</v>
      </c>
      <c r="Q8941" s="205"/>
      <c r="R8941" s="193"/>
    </row>
    <row r="8942" spans="1:18">
      <c r="A8942" s="207" t="s">
        <v>5869</v>
      </c>
      <c r="B8942" s="220" t="s">
        <v>5324</v>
      </c>
      <c r="C8942" s="222" t="s">
        <v>171</v>
      </c>
      <c r="D8942" s="223"/>
      <c r="E8942" s="67"/>
      <c r="F8942" s="220" t="s">
        <v>2297</v>
      </c>
      <c r="G8942" s="100"/>
      <c r="H8942" s="224">
        <v>81.25</v>
      </c>
      <c r="I8942" s="219"/>
      <c r="J8942" s="219"/>
      <c r="K8942" s="219"/>
      <c r="L8942" s="219"/>
      <c r="M8942" s="219"/>
      <c r="N8942" s="219"/>
      <c r="O8942" s="61">
        <f t="shared" si="757"/>
        <v>81.25</v>
      </c>
      <c r="P8942" s="221" t="s">
        <v>5605</v>
      </c>
      <c r="Q8942" s="205"/>
      <c r="R8942" s="193"/>
    </row>
    <row r="8943" spans="1:18">
      <c r="A8943" s="207" t="s">
        <v>5869</v>
      </c>
      <c r="B8943" s="220" t="s">
        <v>5561</v>
      </c>
      <c r="C8943" s="222" t="s">
        <v>172</v>
      </c>
      <c r="D8943" s="223"/>
      <c r="E8943" s="67"/>
      <c r="F8943" s="220" t="s">
        <v>2297</v>
      </c>
      <c r="G8943" s="100"/>
      <c r="H8943" s="224">
        <v>14030.24</v>
      </c>
      <c r="I8943" s="219"/>
      <c r="J8943" s="219"/>
      <c r="K8943" s="219"/>
      <c r="L8943" s="219"/>
      <c r="M8943" s="219"/>
      <c r="N8943" s="219"/>
      <c r="O8943" s="61">
        <f t="shared" si="757"/>
        <v>14030.24</v>
      </c>
      <c r="P8943" s="221" t="s">
        <v>2287</v>
      </c>
      <c r="Q8943" s="205"/>
      <c r="R8943" s="193"/>
    </row>
    <row r="8944" spans="1:18">
      <c r="A8944" s="207" t="s">
        <v>5869</v>
      </c>
      <c r="B8944" s="220" t="s">
        <v>5561</v>
      </c>
      <c r="C8944" s="222" t="s">
        <v>173</v>
      </c>
      <c r="D8944" s="223"/>
      <c r="E8944" s="67"/>
      <c r="F8944" s="220" t="s">
        <v>2297</v>
      </c>
      <c r="G8944" s="100"/>
      <c r="H8944" s="224">
        <v>11499.1</v>
      </c>
      <c r="I8944" s="219"/>
      <c r="J8944" s="219"/>
      <c r="K8944" s="219"/>
      <c r="L8944" s="219"/>
      <c r="M8944" s="219"/>
      <c r="N8944" s="219"/>
      <c r="O8944" s="61">
        <f t="shared" si="757"/>
        <v>11499.1</v>
      </c>
      <c r="P8944" s="221" t="s">
        <v>2287</v>
      </c>
      <c r="Q8944" s="205"/>
      <c r="R8944" s="193"/>
    </row>
    <row r="8945" spans="1:18">
      <c r="A8945" s="207" t="s">
        <v>5869</v>
      </c>
      <c r="B8945" s="220" t="s">
        <v>5561</v>
      </c>
      <c r="C8945" s="222" t="s">
        <v>174</v>
      </c>
      <c r="D8945" s="223"/>
      <c r="E8945" s="67"/>
      <c r="F8945" s="220" t="s">
        <v>2297</v>
      </c>
      <c r="G8945" s="100"/>
      <c r="H8945" s="224">
        <v>1099.99</v>
      </c>
      <c r="I8945" s="219"/>
      <c r="J8945" s="219"/>
      <c r="K8945" s="219"/>
      <c r="L8945" s="219"/>
      <c r="M8945" s="219"/>
      <c r="N8945" s="219"/>
      <c r="O8945" s="61">
        <f t="shared" si="757"/>
        <v>1099.99</v>
      </c>
      <c r="P8945" s="221" t="s">
        <v>2287</v>
      </c>
      <c r="Q8945" s="205"/>
      <c r="R8945" s="193"/>
    </row>
    <row r="8946" spans="1:18">
      <c r="A8946" s="207" t="s">
        <v>5869</v>
      </c>
      <c r="B8946" s="220" t="s">
        <v>5561</v>
      </c>
      <c r="C8946" s="222" t="s">
        <v>175</v>
      </c>
      <c r="D8946" s="223"/>
      <c r="E8946" s="67"/>
      <c r="F8946" s="220" t="s">
        <v>2297</v>
      </c>
      <c r="G8946" s="100"/>
      <c r="H8946" s="224">
        <v>140</v>
      </c>
      <c r="I8946" s="219"/>
      <c r="J8946" s="219"/>
      <c r="K8946" s="219"/>
      <c r="L8946" s="219"/>
      <c r="M8946" s="219"/>
      <c r="N8946" s="219"/>
      <c r="O8946" s="61">
        <f t="shared" si="757"/>
        <v>140</v>
      </c>
      <c r="P8946" s="221" t="s">
        <v>2287</v>
      </c>
      <c r="Q8946" s="205"/>
      <c r="R8946" s="193"/>
    </row>
    <row r="8947" spans="1:18">
      <c r="A8947" s="207" t="s">
        <v>5869</v>
      </c>
      <c r="B8947" s="220" t="s">
        <v>5325</v>
      </c>
      <c r="C8947" s="222" t="s">
        <v>176</v>
      </c>
      <c r="D8947" s="223"/>
      <c r="E8947" s="67"/>
      <c r="F8947" s="220" t="s">
        <v>1532</v>
      </c>
      <c r="G8947" s="100"/>
      <c r="H8947" s="224">
        <v>8.5</v>
      </c>
      <c r="I8947" s="219"/>
      <c r="J8947" s="219"/>
      <c r="K8947" s="219"/>
      <c r="L8947" s="219"/>
      <c r="M8947" s="219"/>
      <c r="N8947" s="219"/>
      <c r="O8947" s="61">
        <f t="shared" si="757"/>
        <v>8.5</v>
      </c>
      <c r="P8947" s="221" t="s">
        <v>5605</v>
      </c>
      <c r="Q8947" s="205"/>
      <c r="R8947" s="193"/>
    </row>
    <row r="8948" spans="1:18">
      <c r="A8948" s="207" t="s">
        <v>5869</v>
      </c>
      <c r="B8948" s="220" t="s">
        <v>4951</v>
      </c>
      <c r="C8948" s="222" t="s">
        <v>177</v>
      </c>
      <c r="D8948" s="223"/>
      <c r="E8948" s="67"/>
      <c r="F8948" s="220" t="s">
        <v>2299</v>
      </c>
      <c r="G8948" s="100"/>
      <c r="H8948" s="224">
        <v>2.5</v>
      </c>
      <c r="I8948" s="219"/>
      <c r="J8948" s="219"/>
      <c r="K8948" s="219"/>
      <c r="L8948" s="219"/>
      <c r="M8948" s="219"/>
      <c r="N8948" s="219"/>
      <c r="O8948" s="61">
        <f t="shared" si="757"/>
        <v>2.5</v>
      </c>
      <c r="P8948" s="221" t="s">
        <v>2287</v>
      </c>
      <c r="Q8948" s="205"/>
      <c r="R8948" s="193"/>
    </row>
    <row r="8949" spans="1:18">
      <c r="A8949" s="207" t="s">
        <v>5869</v>
      </c>
      <c r="B8949" s="220" t="s">
        <v>5011</v>
      </c>
      <c r="C8949" s="222" t="s">
        <v>178</v>
      </c>
      <c r="D8949" s="223"/>
      <c r="E8949" s="67"/>
      <c r="F8949" s="220" t="s">
        <v>2297</v>
      </c>
      <c r="G8949" s="100"/>
      <c r="H8949" s="224">
        <v>4.7750000000000004</v>
      </c>
      <c r="I8949" s="219"/>
      <c r="J8949" s="219"/>
      <c r="K8949" s="219"/>
      <c r="L8949" s="219"/>
      <c r="M8949" s="219"/>
      <c r="N8949" s="219"/>
      <c r="O8949" s="61">
        <f>+H8949/100</f>
        <v>4.7750000000000001E-2</v>
      </c>
      <c r="P8949" s="221" t="s">
        <v>5605</v>
      </c>
      <c r="Q8949" s="205"/>
      <c r="R8949" s="193"/>
    </row>
    <row r="8950" spans="1:18">
      <c r="A8950" s="207" t="s">
        <v>5869</v>
      </c>
      <c r="B8950" s="220" t="s">
        <v>5011</v>
      </c>
      <c r="C8950" s="222" t="s">
        <v>179</v>
      </c>
      <c r="D8950" s="223"/>
      <c r="E8950" s="67"/>
      <c r="F8950" s="220" t="s">
        <v>180</v>
      </c>
      <c r="G8950" s="100"/>
      <c r="H8950" s="224">
        <v>4.7750000000000004</v>
      </c>
      <c r="I8950" s="219"/>
      <c r="J8950" s="219"/>
      <c r="K8950" s="219"/>
      <c r="L8950" s="219"/>
      <c r="M8950" s="219"/>
      <c r="N8950" s="219"/>
      <c r="O8950" s="61">
        <f>+H8950/100</f>
        <v>4.7750000000000001E-2</v>
      </c>
      <c r="P8950" s="221" t="s">
        <v>5605</v>
      </c>
      <c r="Q8950" s="205"/>
      <c r="R8950" s="193"/>
    </row>
    <row r="8951" spans="1:18">
      <c r="A8951" s="207" t="s">
        <v>5869</v>
      </c>
      <c r="B8951" s="220" t="s">
        <v>5561</v>
      </c>
      <c r="C8951" s="222" t="s">
        <v>181</v>
      </c>
      <c r="D8951" s="223"/>
      <c r="E8951" s="67"/>
      <c r="F8951" s="220" t="s">
        <v>180</v>
      </c>
      <c r="G8951" s="100"/>
      <c r="H8951" s="224">
        <v>2.8</v>
      </c>
      <c r="I8951" s="219"/>
      <c r="J8951" s="219"/>
      <c r="K8951" s="219"/>
      <c r="L8951" s="219"/>
      <c r="M8951" s="219"/>
      <c r="N8951" s="219"/>
      <c r="O8951" s="61">
        <f t="shared" si="757"/>
        <v>2.8</v>
      </c>
      <c r="P8951" s="221" t="s">
        <v>2287</v>
      </c>
      <c r="Q8951" s="205"/>
      <c r="R8951" s="193"/>
    </row>
    <row r="8952" spans="1:18">
      <c r="A8952" s="207" t="s">
        <v>5869</v>
      </c>
      <c r="B8952" s="220" t="s">
        <v>5326</v>
      </c>
      <c r="C8952" s="222" t="s">
        <v>182</v>
      </c>
      <c r="D8952" s="223"/>
      <c r="E8952" s="67"/>
      <c r="F8952" s="220" t="s">
        <v>2289</v>
      </c>
      <c r="G8952" s="100"/>
      <c r="H8952" s="224">
        <v>2.2000000000000002</v>
      </c>
      <c r="I8952" s="219"/>
      <c r="J8952" s="219"/>
      <c r="K8952" s="219"/>
      <c r="L8952" s="219"/>
      <c r="M8952" s="219"/>
      <c r="N8952" s="219"/>
      <c r="O8952" s="61">
        <f t="shared" si="757"/>
        <v>2.2000000000000002</v>
      </c>
      <c r="P8952" s="221" t="s">
        <v>5605</v>
      </c>
      <c r="Q8952" s="205"/>
      <c r="R8952" s="193"/>
    </row>
    <row r="8953" spans="1:18">
      <c r="A8953" s="207" t="s">
        <v>5869</v>
      </c>
      <c r="B8953" s="220" t="s">
        <v>5327</v>
      </c>
      <c r="C8953" s="222" t="s">
        <v>183</v>
      </c>
      <c r="D8953" s="223"/>
      <c r="E8953" s="67"/>
      <c r="F8953" s="220" t="s">
        <v>2297</v>
      </c>
      <c r="G8953" s="100"/>
      <c r="H8953" s="224">
        <v>0.125</v>
      </c>
      <c r="I8953" s="219"/>
      <c r="J8953" s="219"/>
      <c r="K8953" s="219"/>
      <c r="L8953" s="219"/>
      <c r="M8953" s="219"/>
      <c r="N8953" s="219"/>
      <c r="O8953" s="61">
        <f t="shared" si="757"/>
        <v>0.125</v>
      </c>
      <c r="P8953" s="221" t="s">
        <v>5605</v>
      </c>
      <c r="Q8953" s="205"/>
      <c r="R8953" s="193"/>
    </row>
    <row r="8954" spans="1:18">
      <c r="A8954" s="207" t="s">
        <v>5869</v>
      </c>
      <c r="B8954" s="220" t="s">
        <v>5327</v>
      </c>
      <c r="C8954" s="222" t="s">
        <v>184</v>
      </c>
      <c r="D8954" s="223"/>
      <c r="E8954" s="67"/>
      <c r="F8954" s="220" t="s">
        <v>2297</v>
      </c>
      <c r="G8954" s="100"/>
      <c r="H8954" s="224">
        <v>0.125</v>
      </c>
      <c r="I8954" s="219"/>
      <c r="J8954" s="219"/>
      <c r="K8954" s="219"/>
      <c r="L8954" s="219"/>
      <c r="M8954" s="219"/>
      <c r="N8954" s="219"/>
      <c r="O8954" s="61">
        <f t="shared" si="757"/>
        <v>0.125</v>
      </c>
      <c r="P8954" s="221" t="s">
        <v>5605</v>
      </c>
      <c r="Q8954" s="205"/>
      <c r="R8954" s="193"/>
    </row>
    <row r="8955" spans="1:18">
      <c r="A8955" s="207" t="s">
        <v>5869</v>
      </c>
      <c r="B8955" s="220" t="s">
        <v>4951</v>
      </c>
      <c r="C8955" s="222" t="s">
        <v>185</v>
      </c>
      <c r="D8955" s="223"/>
      <c r="E8955" s="67"/>
      <c r="F8955" s="220" t="s">
        <v>2297</v>
      </c>
      <c r="G8955" s="100"/>
      <c r="H8955" s="224">
        <v>0.17</v>
      </c>
      <c r="I8955" s="219"/>
      <c r="J8955" s="219"/>
      <c r="K8955" s="219"/>
      <c r="L8955" s="219"/>
      <c r="M8955" s="219"/>
      <c r="N8955" s="219"/>
      <c r="O8955" s="61">
        <f t="shared" si="757"/>
        <v>0.17</v>
      </c>
      <c r="P8955" s="221" t="s">
        <v>2287</v>
      </c>
      <c r="Q8955" s="205"/>
      <c r="R8955" s="193"/>
    </row>
    <row r="8956" spans="1:18">
      <c r="A8956" s="207" t="s">
        <v>5869</v>
      </c>
      <c r="B8956" s="220" t="s">
        <v>4951</v>
      </c>
      <c r="C8956" s="222" t="s">
        <v>186</v>
      </c>
      <c r="D8956" s="223"/>
      <c r="E8956" s="67"/>
      <c r="F8956" s="220" t="s">
        <v>2297</v>
      </c>
      <c r="G8956" s="100"/>
      <c r="H8956" s="224">
        <v>0.17</v>
      </c>
      <c r="I8956" s="219"/>
      <c r="J8956" s="219"/>
      <c r="K8956" s="219"/>
      <c r="L8956" s="219"/>
      <c r="M8956" s="219"/>
      <c r="N8956" s="219"/>
      <c r="O8956" s="61">
        <f t="shared" si="757"/>
        <v>0.17</v>
      </c>
      <c r="P8956" s="221" t="s">
        <v>2287</v>
      </c>
      <c r="Q8956" s="205"/>
      <c r="R8956" s="193"/>
    </row>
    <row r="8957" spans="1:18">
      <c r="A8957" s="207" t="s">
        <v>5869</v>
      </c>
      <c r="B8957" s="220" t="s">
        <v>4951</v>
      </c>
      <c r="C8957" s="222" t="s">
        <v>187</v>
      </c>
      <c r="D8957" s="223"/>
      <c r="E8957" s="67"/>
      <c r="F8957" s="220" t="s">
        <v>2297</v>
      </c>
      <c r="G8957" s="100"/>
      <c r="H8957" s="224">
        <v>0.17</v>
      </c>
      <c r="I8957" s="219"/>
      <c r="J8957" s="219"/>
      <c r="K8957" s="219"/>
      <c r="L8957" s="219"/>
      <c r="M8957" s="219"/>
      <c r="N8957" s="219"/>
      <c r="O8957" s="61">
        <f t="shared" si="757"/>
        <v>0.17</v>
      </c>
      <c r="P8957" s="221" t="s">
        <v>2287</v>
      </c>
      <c r="Q8957" s="205"/>
      <c r="R8957" s="193"/>
    </row>
    <row r="8958" spans="1:18">
      <c r="A8958" s="207" t="s">
        <v>5869</v>
      </c>
      <c r="B8958" s="220" t="s">
        <v>4951</v>
      </c>
      <c r="C8958" s="222" t="s">
        <v>188</v>
      </c>
      <c r="D8958" s="223"/>
      <c r="E8958" s="67"/>
      <c r="F8958" s="220" t="s">
        <v>2297</v>
      </c>
      <c r="G8958" s="100"/>
      <c r="H8958" s="224">
        <v>0.17</v>
      </c>
      <c r="I8958" s="219"/>
      <c r="J8958" s="219"/>
      <c r="K8958" s="219"/>
      <c r="L8958" s="219"/>
      <c r="M8958" s="219"/>
      <c r="N8958" s="219"/>
      <c r="O8958" s="61">
        <f t="shared" si="757"/>
        <v>0.17</v>
      </c>
      <c r="P8958" s="221" t="s">
        <v>2287</v>
      </c>
      <c r="Q8958" s="205"/>
      <c r="R8958" s="193"/>
    </row>
    <row r="8959" spans="1:18">
      <c r="A8959" s="207" t="s">
        <v>5869</v>
      </c>
      <c r="B8959" s="220" t="s">
        <v>4951</v>
      </c>
      <c r="C8959" s="222" t="s">
        <v>189</v>
      </c>
      <c r="D8959" s="223"/>
      <c r="E8959" s="67"/>
      <c r="F8959" s="220" t="s">
        <v>2297</v>
      </c>
      <c r="G8959" s="100"/>
      <c r="H8959" s="224">
        <v>0.17696969696969705</v>
      </c>
      <c r="I8959" s="219"/>
      <c r="J8959" s="219"/>
      <c r="K8959" s="219"/>
      <c r="L8959" s="219"/>
      <c r="M8959" s="219"/>
      <c r="N8959" s="219"/>
      <c r="O8959" s="61">
        <f t="shared" si="757"/>
        <v>0.17696969696969705</v>
      </c>
      <c r="P8959" s="221" t="s">
        <v>2287</v>
      </c>
      <c r="Q8959" s="205"/>
      <c r="R8959" s="193"/>
    </row>
    <row r="8960" spans="1:18">
      <c r="A8960" s="207" t="s">
        <v>5869</v>
      </c>
      <c r="B8960" s="220" t="s">
        <v>5328</v>
      </c>
      <c r="C8960" s="222" t="s">
        <v>190</v>
      </c>
      <c r="D8960" s="223"/>
      <c r="E8960" s="67"/>
      <c r="F8960" s="220" t="s">
        <v>2297</v>
      </c>
      <c r="G8960" s="100"/>
      <c r="H8960" s="224">
        <v>2.4</v>
      </c>
      <c r="I8960" s="219"/>
      <c r="J8960" s="219"/>
      <c r="K8960" s="219"/>
      <c r="L8960" s="219"/>
      <c r="M8960" s="219"/>
      <c r="N8960" s="219"/>
      <c r="O8960" s="61">
        <f t="shared" si="757"/>
        <v>2.4</v>
      </c>
      <c r="P8960" s="221" t="s">
        <v>2287</v>
      </c>
      <c r="Q8960" s="205"/>
      <c r="R8960" s="193"/>
    </row>
    <row r="8961" spans="1:18">
      <c r="A8961" s="207" t="s">
        <v>5869</v>
      </c>
      <c r="B8961" s="220" t="s">
        <v>4951</v>
      </c>
      <c r="C8961" s="222" t="s">
        <v>191</v>
      </c>
      <c r="D8961" s="223"/>
      <c r="E8961" s="67"/>
      <c r="F8961" s="220" t="s">
        <v>2297</v>
      </c>
      <c r="G8961" s="100"/>
      <c r="H8961" s="224">
        <v>0.18</v>
      </c>
      <c r="I8961" s="219"/>
      <c r="J8961" s="219"/>
      <c r="K8961" s="219"/>
      <c r="L8961" s="219"/>
      <c r="M8961" s="219"/>
      <c r="N8961" s="219"/>
      <c r="O8961" s="61">
        <f t="shared" si="757"/>
        <v>0.18</v>
      </c>
      <c r="P8961" s="221" t="s">
        <v>2287</v>
      </c>
      <c r="Q8961" s="205"/>
      <c r="R8961" s="193"/>
    </row>
    <row r="8962" spans="1:18">
      <c r="A8962" s="207" t="s">
        <v>5869</v>
      </c>
      <c r="B8962" s="220" t="s">
        <v>5329</v>
      </c>
      <c r="C8962" s="222" t="s">
        <v>192</v>
      </c>
      <c r="D8962" s="223"/>
      <c r="E8962" s="67"/>
      <c r="F8962" s="220" t="s">
        <v>2297</v>
      </c>
      <c r="G8962" s="100"/>
      <c r="H8962" s="224">
        <v>44.375</v>
      </c>
      <c r="I8962" s="219"/>
      <c r="J8962" s="219"/>
      <c r="K8962" s="219"/>
      <c r="L8962" s="219"/>
      <c r="M8962" s="219"/>
      <c r="N8962" s="219"/>
      <c r="O8962" s="61">
        <f t="shared" si="757"/>
        <v>44.375</v>
      </c>
      <c r="P8962" s="221" t="s">
        <v>5605</v>
      </c>
      <c r="Q8962" s="205"/>
      <c r="R8962" s="193"/>
    </row>
    <row r="8963" spans="1:18">
      <c r="A8963" s="207" t="s">
        <v>5869</v>
      </c>
      <c r="B8963" s="220" t="s">
        <v>5330</v>
      </c>
      <c r="C8963" s="222" t="s">
        <v>193</v>
      </c>
      <c r="D8963" s="223"/>
      <c r="E8963" s="67"/>
      <c r="F8963" s="220" t="s">
        <v>3422</v>
      </c>
      <c r="G8963" s="100"/>
      <c r="H8963" s="224">
        <v>0.02</v>
      </c>
      <c r="I8963" s="219"/>
      <c r="J8963" s="219"/>
      <c r="K8963" s="219"/>
      <c r="L8963" s="219"/>
      <c r="M8963" s="219"/>
      <c r="N8963" s="219"/>
      <c r="O8963" s="61">
        <f t="shared" si="757"/>
        <v>0.02</v>
      </c>
      <c r="P8963" s="221" t="s">
        <v>2287</v>
      </c>
      <c r="Q8963" s="205"/>
      <c r="R8963" s="193"/>
    </row>
    <row r="8964" spans="1:18">
      <c r="A8964" s="207" t="s">
        <v>5869</v>
      </c>
      <c r="B8964" s="220" t="s">
        <v>5561</v>
      </c>
      <c r="C8964" s="222" t="s">
        <v>194</v>
      </c>
      <c r="D8964" s="223"/>
      <c r="E8964" s="67"/>
      <c r="F8964" s="220" t="s">
        <v>537</v>
      </c>
      <c r="G8964" s="100"/>
      <c r="H8964" s="224">
        <v>14.882999999999999</v>
      </c>
      <c r="I8964" s="219"/>
      <c r="J8964" s="219"/>
      <c r="K8964" s="219"/>
      <c r="L8964" s="219"/>
      <c r="M8964" s="219"/>
      <c r="N8964" s="219"/>
      <c r="O8964" s="61">
        <f t="shared" si="757"/>
        <v>14.882999999999999</v>
      </c>
      <c r="P8964" s="221" t="s">
        <v>2287</v>
      </c>
      <c r="Q8964" s="205"/>
      <c r="R8964" s="193"/>
    </row>
    <row r="8965" spans="1:18">
      <c r="A8965" s="207" t="s">
        <v>5869</v>
      </c>
      <c r="B8965" s="220" t="s">
        <v>5561</v>
      </c>
      <c r="C8965" s="222" t="s">
        <v>195</v>
      </c>
      <c r="D8965" s="223"/>
      <c r="E8965" s="67"/>
      <c r="F8965" s="220" t="s">
        <v>537</v>
      </c>
      <c r="G8965" s="100"/>
      <c r="H8965" s="224">
        <v>97</v>
      </c>
      <c r="I8965" s="219"/>
      <c r="J8965" s="219"/>
      <c r="K8965" s="219"/>
      <c r="L8965" s="219"/>
      <c r="M8965" s="219"/>
      <c r="N8965" s="219"/>
      <c r="O8965" s="61">
        <f t="shared" si="757"/>
        <v>97</v>
      </c>
      <c r="P8965" s="221" t="s">
        <v>2287</v>
      </c>
      <c r="Q8965" s="205"/>
      <c r="R8965" s="193"/>
    </row>
    <row r="8966" spans="1:18">
      <c r="A8966" s="207" t="s">
        <v>5869</v>
      </c>
      <c r="B8966" s="220" t="s">
        <v>5561</v>
      </c>
      <c r="C8966" s="222" t="s">
        <v>196</v>
      </c>
      <c r="D8966" s="223"/>
      <c r="E8966" s="67"/>
      <c r="F8966" s="220" t="s">
        <v>537</v>
      </c>
      <c r="G8966" s="100"/>
      <c r="H8966" s="224">
        <v>2450</v>
      </c>
      <c r="I8966" s="219"/>
      <c r="J8966" s="219"/>
      <c r="K8966" s="219"/>
      <c r="L8966" s="219"/>
      <c r="M8966" s="219"/>
      <c r="N8966" s="219"/>
      <c r="O8966" s="61">
        <f t="shared" si="757"/>
        <v>2450</v>
      </c>
      <c r="P8966" s="221" t="s">
        <v>2287</v>
      </c>
      <c r="Q8966" s="205"/>
      <c r="R8966" s="193"/>
    </row>
    <row r="8967" spans="1:18">
      <c r="A8967" s="207" t="s">
        <v>5869</v>
      </c>
      <c r="B8967" s="220" t="s">
        <v>5331</v>
      </c>
      <c r="C8967" s="222" t="s">
        <v>197</v>
      </c>
      <c r="D8967" s="223"/>
      <c r="E8967" s="67"/>
      <c r="F8967" s="220" t="s">
        <v>2297</v>
      </c>
      <c r="G8967" s="100"/>
      <c r="H8967" s="224">
        <v>9.0650000000000013</v>
      </c>
      <c r="I8967" s="219"/>
      <c r="J8967" s="219"/>
      <c r="K8967" s="219"/>
      <c r="L8967" s="219"/>
      <c r="M8967" s="219"/>
      <c r="N8967" s="219"/>
      <c r="O8967" s="61">
        <f t="shared" si="757"/>
        <v>9.0650000000000013</v>
      </c>
      <c r="P8967" s="221" t="s">
        <v>5605</v>
      </c>
      <c r="Q8967" s="205"/>
      <c r="R8967" s="193"/>
    </row>
    <row r="8968" spans="1:18">
      <c r="A8968" s="207" t="s">
        <v>5869</v>
      </c>
      <c r="B8968" s="220" t="s">
        <v>5332</v>
      </c>
      <c r="C8968" s="222" t="s">
        <v>198</v>
      </c>
      <c r="D8968" s="223"/>
      <c r="E8968" s="67"/>
      <c r="F8968" s="220" t="s">
        <v>2289</v>
      </c>
      <c r="G8968" s="100"/>
      <c r="H8968" s="224">
        <v>2775</v>
      </c>
      <c r="I8968" s="219"/>
      <c r="J8968" s="219"/>
      <c r="K8968" s="219"/>
      <c r="L8968" s="219"/>
      <c r="M8968" s="219"/>
      <c r="N8968" s="219"/>
      <c r="O8968" s="61">
        <f t="shared" si="757"/>
        <v>2775</v>
      </c>
      <c r="P8968" s="221" t="s">
        <v>2287</v>
      </c>
      <c r="Q8968" s="205"/>
      <c r="R8968" s="193"/>
    </row>
    <row r="8969" spans="1:18">
      <c r="A8969" s="207" t="s">
        <v>5869</v>
      </c>
      <c r="B8969" s="220" t="s">
        <v>5333</v>
      </c>
      <c r="C8969" s="222" t="s">
        <v>199</v>
      </c>
      <c r="D8969" s="223"/>
      <c r="E8969" s="67"/>
      <c r="F8969" s="220" t="s">
        <v>2291</v>
      </c>
      <c r="G8969" s="100"/>
      <c r="H8969" s="224">
        <v>0.04</v>
      </c>
      <c r="I8969" s="219"/>
      <c r="J8969" s="219"/>
      <c r="K8969" s="219"/>
      <c r="L8969" s="219"/>
      <c r="M8969" s="219"/>
      <c r="N8969" s="219"/>
      <c r="O8969" s="61">
        <f t="shared" si="757"/>
        <v>0.04</v>
      </c>
      <c r="P8969" s="221" t="s">
        <v>5605</v>
      </c>
      <c r="Q8969" s="205"/>
      <c r="R8969" s="193"/>
    </row>
    <row r="8970" spans="1:18">
      <c r="A8970" s="207" t="s">
        <v>5869</v>
      </c>
      <c r="B8970" s="220" t="s">
        <v>4951</v>
      </c>
      <c r="C8970" s="222" t="s">
        <v>200</v>
      </c>
      <c r="D8970" s="223"/>
      <c r="E8970" s="67"/>
      <c r="F8970" s="220" t="s">
        <v>2297</v>
      </c>
      <c r="G8970" s="100"/>
      <c r="H8970" s="224">
        <v>17</v>
      </c>
      <c r="I8970" s="219"/>
      <c r="J8970" s="219"/>
      <c r="K8970" s="219"/>
      <c r="L8970" s="219"/>
      <c r="M8970" s="219"/>
      <c r="N8970" s="219"/>
      <c r="O8970" s="61">
        <f t="shared" si="757"/>
        <v>17</v>
      </c>
      <c r="P8970" s="221" t="s">
        <v>2287</v>
      </c>
      <c r="Q8970" s="205"/>
      <c r="R8970" s="193"/>
    </row>
    <row r="8971" spans="1:18">
      <c r="A8971" s="207" t="s">
        <v>5869</v>
      </c>
      <c r="B8971" s="220" t="s">
        <v>4951</v>
      </c>
      <c r="C8971" s="222" t="s">
        <v>201</v>
      </c>
      <c r="D8971" s="223"/>
      <c r="E8971" s="67"/>
      <c r="F8971" s="220" t="s">
        <v>2297</v>
      </c>
      <c r="G8971" s="100"/>
      <c r="H8971" s="224">
        <v>5.71</v>
      </c>
      <c r="I8971" s="219"/>
      <c r="J8971" s="219"/>
      <c r="K8971" s="219"/>
      <c r="L8971" s="219"/>
      <c r="M8971" s="219"/>
      <c r="N8971" s="219"/>
      <c r="O8971" s="61">
        <f t="shared" si="757"/>
        <v>5.71</v>
      </c>
      <c r="P8971" s="221" t="s">
        <v>2287</v>
      </c>
      <c r="Q8971" s="205"/>
      <c r="R8971" s="193"/>
    </row>
    <row r="8972" spans="1:18">
      <c r="A8972" s="207" t="s">
        <v>5869</v>
      </c>
      <c r="B8972" s="220" t="s">
        <v>4951</v>
      </c>
      <c r="C8972" s="222" t="s">
        <v>202</v>
      </c>
      <c r="D8972" s="223"/>
      <c r="E8972" s="67"/>
      <c r="F8972" s="220" t="s">
        <v>2297</v>
      </c>
      <c r="G8972" s="100"/>
      <c r="H8972" s="224">
        <v>130.91</v>
      </c>
      <c r="I8972" s="219"/>
      <c r="J8972" s="219"/>
      <c r="K8972" s="219"/>
      <c r="L8972" s="219"/>
      <c r="M8972" s="219"/>
      <c r="N8972" s="219"/>
      <c r="O8972" s="61">
        <f t="shared" si="757"/>
        <v>130.91</v>
      </c>
      <c r="P8972" s="221" t="s">
        <v>2287</v>
      </c>
      <c r="Q8972" s="205"/>
      <c r="R8972" s="193"/>
    </row>
    <row r="8973" spans="1:18">
      <c r="A8973" s="207" t="s">
        <v>5869</v>
      </c>
      <c r="B8973" s="220" t="s">
        <v>5334</v>
      </c>
      <c r="C8973" s="222" t="s">
        <v>203</v>
      </c>
      <c r="D8973" s="223"/>
      <c r="E8973" s="67"/>
      <c r="F8973" s="220" t="s">
        <v>2289</v>
      </c>
      <c r="G8973" s="100"/>
      <c r="H8973" s="224">
        <v>1.1000000000000001</v>
      </c>
      <c r="I8973" s="219"/>
      <c r="J8973" s="219"/>
      <c r="K8973" s="219"/>
      <c r="L8973" s="219"/>
      <c r="M8973" s="219"/>
      <c r="N8973" s="219"/>
      <c r="O8973" s="61">
        <f t="shared" si="757"/>
        <v>1.1000000000000001</v>
      </c>
      <c r="P8973" s="221" t="s">
        <v>2287</v>
      </c>
      <c r="Q8973" s="205"/>
      <c r="R8973" s="193"/>
    </row>
    <row r="8974" spans="1:18">
      <c r="A8974" s="207" t="s">
        <v>5869</v>
      </c>
      <c r="B8974" s="220" t="s">
        <v>5335</v>
      </c>
      <c r="C8974" s="222" t="s">
        <v>204</v>
      </c>
      <c r="D8974" s="223"/>
      <c r="E8974" s="67"/>
      <c r="F8974" s="220" t="s">
        <v>1532</v>
      </c>
      <c r="G8974" s="100"/>
      <c r="H8974" s="224">
        <v>31.375</v>
      </c>
      <c r="I8974" s="219"/>
      <c r="J8974" s="219"/>
      <c r="K8974" s="219"/>
      <c r="L8974" s="219"/>
      <c r="M8974" s="219"/>
      <c r="N8974" s="219"/>
      <c r="O8974" s="61">
        <f t="shared" si="757"/>
        <v>31.375</v>
      </c>
      <c r="P8974" s="221" t="s">
        <v>5605</v>
      </c>
      <c r="Q8974" s="205"/>
      <c r="R8974" s="193"/>
    </row>
    <row r="8975" spans="1:18">
      <c r="A8975" s="207" t="s">
        <v>5869</v>
      </c>
      <c r="B8975" s="220" t="s">
        <v>4964</v>
      </c>
      <c r="C8975" s="222" t="s">
        <v>701</v>
      </c>
      <c r="D8975" s="67" t="s">
        <v>5884</v>
      </c>
      <c r="E8975" s="67"/>
      <c r="F8975" s="220" t="s">
        <v>3516</v>
      </c>
      <c r="G8975" s="100"/>
      <c r="H8975" s="224">
        <v>6.25</v>
      </c>
      <c r="I8975" s="219"/>
      <c r="J8975" s="219"/>
      <c r="K8975" s="219"/>
      <c r="L8975" s="219"/>
      <c r="M8975" s="219"/>
      <c r="N8975" s="219"/>
      <c r="O8975" s="61">
        <f>+H8975/10</f>
        <v>0.625</v>
      </c>
      <c r="P8975" s="221" t="s">
        <v>5605</v>
      </c>
      <c r="Q8975" s="205"/>
      <c r="R8975" s="193"/>
    </row>
    <row r="8976" spans="1:18">
      <c r="A8976" s="207" t="s">
        <v>5869</v>
      </c>
      <c r="B8976" s="220" t="s">
        <v>1351</v>
      </c>
      <c r="C8976" s="222" t="s">
        <v>702</v>
      </c>
      <c r="D8976" s="67"/>
      <c r="E8976" s="67"/>
      <c r="F8976" s="220" t="s">
        <v>2289</v>
      </c>
      <c r="G8976" s="100"/>
      <c r="H8976" s="224">
        <v>1.5</v>
      </c>
      <c r="I8976" s="219"/>
      <c r="J8976" s="219"/>
      <c r="K8976" s="219"/>
      <c r="L8976" s="219"/>
      <c r="M8976" s="219"/>
      <c r="N8976" s="219"/>
      <c r="O8976" s="61">
        <f t="shared" si="757"/>
        <v>1.5</v>
      </c>
      <c r="P8976" s="221" t="s">
        <v>5605</v>
      </c>
      <c r="Q8976" s="205"/>
      <c r="R8976" s="193"/>
    </row>
    <row r="8977" spans="1:18">
      <c r="A8977" s="207" t="s">
        <v>5869</v>
      </c>
      <c r="B8977" s="220" t="s">
        <v>4948</v>
      </c>
      <c r="C8977" s="222" t="s">
        <v>703</v>
      </c>
      <c r="D8977" s="223"/>
      <c r="E8977" s="67"/>
      <c r="F8977" s="220" t="s">
        <v>2297</v>
      </c>
      <c r="G8977" s="100"/>
      <c r="H8977" s="224">
        <v>1.7</v>
      </c>
      <c r="I8977" s="219"/>
      <c r="J8977" s="219"/>
      <c r="K8977" s="219"/>
      <c r="L8977" s="219"/>
      <c r="M8977" s="219"/>
      <c r="N8977" s="219"/>
      <c r="O8977" s="61">
        <f t="shared" si="757"/>
        <v>1.7</v>
      </c>
      <c r="P8977" s="221" t="s">
        <v>5605</v>
      </c>
      <c r="Q8977" s="205"/>
      <c r="R8977" s="193"/>
    </row>
    <row r="8978" spans="1:18">
      <c r="A8978" s="207" t="s">
        <v>5869</v>
      </c>
      <c r="B8978" s="220" t="s">
        <v>4925</v>
      </c>
      <c r="C8978" s="222" t="s">
        <v>704</v>
      </c>
      <c r="D8978" s="223"/>
      <c r="E8978" s="67"/>
      <c r="F8978" s="220" t="s">
        <v>2297</v>
      </c>
      <c r="G8978" s="100"/>
      <c r="H8978" s="224">
        <v>1.1067450000000001</v>
      </c>
      <c r="I8978" s="219"/>
      <c r="J8978" s="219"/>
      <c r="K8978" s="219"/>
      <c r="L8978" s="219"/>
      <c r="M8978" s="219"/>
      <c r="N8978" s="219"/>
      <c r="O8978" s="61">
        <f t="shared" si="757"/>
        <v>1.1067450000000001</v>
      </c>
      <c r="P8978" s="221" t="s">
        <v>5605</v>
      </c>
      <c r="Q8978" s="205"/>
      <c r="R8978" s="193"/>
    </row>
    <row r="8979" spans="1:18">
      <c r="A8979" s="207" t="s">
        <v>5869</v>
      </c>
      <c r="B8979" s="220" t="s">
        <v>5561</v>
      </c>
      <c r="C8979" s="222" t="s">
        <v>705</v>
      </c>
      <c r="D8979" s="223"/>
      <c r="E8979" s="67"/>
      <c r="F8979" s="220" t="s">
        <v>2297</v>
      </c>
      <c r="G8979" s="100"/>
      <c r="H8979" s="224">
        <v>50.91</v>
      </c>
      <c r="I8979" s="219"/>
      <c r="J8979" s="219"/>
      <c r="K8979" s="219"/>
      <c r="L8979" s="219"/>
      <c r="M8979" s="219"/>
      <c r="N8979" s="219"/>
      <c r="O8979" s="61">
        <f t="shared" si="757"/>
        <v>50.91</v>
      </c>
      <c r="P8979" s="221" t="s">
        <v>2287</v>
      </c>
      <c r="Q8979" s="205"/>
      <c r="R8979" s="193"/>
    </row>
    <row r="8980" spans="1:18">
      <c r="A8980" s="207" t="s">
        <v>5869</v>
      </c>
      <c r="B8980" s="220" t="s">
        <v>5336</v>
      </c>
      <c r="C8980" s="222" t="s">
        <v>706</v>
      </c>
      <c r="D8980" s="223"/>
      <c r="E8980" s="67"/>
      <c r="F8980" s="220" t="s">
        <v>2291</v>
      </c>
      <c r="G8980" s="100"/>
      <c r="H8980" s="224">
        <v>0.04</v>
      </c>
      <c r="I8980" s="219"/>
      <c r="J8980" s="219"/>
      <c r="K8980" s="219"/>
      <c r="L8980" s="219"/>
      <c r="M8980" s="219"/>
      <c r="N8980" s="219"/>
      <c r="O8980" s="61">
        <f t="shared" si="757"/>
        <v>0.04</v>
      </c>
      <c r="P8980" s="221" t="s">
        <v>5605</v>
      </c>
      <c r="Q8980" s="205"/>
      <c r="R8980" s="193"/>
    </row>
    <row r="8981" spans="1:18">
      <c r="A8981" s="207" t="s">
        <v>5869</v>
      </c>
      <c r="B8981" s="220" t="s">
        <v>5337</v>
      </c>
      <c r="C8981" s="222" t="s">
        <v>707</v>
      </c>
      <c r="D8981" s="223"/>
      <c r="E8981" s="67"/>
      <c r="F8981" s="220" t="s">
        <v>2297</v>
      </c>
      <c r="G8981" s="100"/>
      <c r="H8981" s="224">
        <v>281.25</v>
      </c>
      <c r="I8981" s="219"/>
      <c r="J8981" s="219"/>
      <c r="K8981" s="219"/>
      <c r="L8981" s="219"/>
      <c r="M8981" s="219"/>
      <c r="N8981" s="219"/>
      <c r="O8981" s="61">
        <f t="shared" si="757"/>
        <v>281.25</v>
      </c>
      <c r="P8981" s="221" t="s">
        <v>5605</v>
      </c>
      <c r="Q8981" s="205"/>
      <c r="R8981" s="193"/>
    </row>
    <row r="8982" spans="1:18">
      <c r="A8982" s="207" t="s">
        <v>5869</v>
      </c>
      <c r="B8982" s="220" t="s">
        <v>4951</v>
      </c>
      <c r="C8982" s="222" t="s">
        <v>708</v>
      </c>
      <c r="D8982" s="223"/>
      <c r="E8982" s="67"/>
      <c r="F8982" s="220" t="s">
        <v>2297</v>
      </c>
      <c r="G8982" s="100"/>
      <c r="H8982" s="224">
        <v>35.18</v>
      </c>
      <c r="I8982" s="219"/>
      <c r="J8982" s="219"/>
      <c r="K8982" s="219"/>
      <c r="L8982" s="219"/>
      <c r="M8982" s="219"/>
      <c r="N8982" s="219"/>
      <c r="O8982" s="61">
        <f t="shared" si="757"/>
        <v>35.18</v>
      </c>
      <c r="P8982" s="221" t="s">
        <v>2287</v>
      </c>
      <c r="Q8982" s="205"/>
      <c r="R8982" s="193"/>
    </row>
    <row r="8983" spans="1:18">
      <c r="A8983" s="207" t="s">
        <v>5869</v>
      </c>
      <c r="B8983" s="220" t="s">
        <v>4951</v>
      </c>
      <c r="C8983" s="222" t="s">
        <v>709</v>
      </c>
      <c r="D8983" s="223"/>
      <c r="E8983" s="67"/>
      <c r="F8983" s="220" t="s">
        <v>2297</v>
      </c>
      <c r="G8983" s="100"/>
      <c r="H8983" s="224">
        <v>35.18</v>
      </c>
      <c r="I8983" s="219"/>
      <c r="J8983" s="219"/>
      <c r="K8983" s="219"/>
      <c r="L8983" s="219"/>
      <c r="M8983" s="219"/>
      <c r="N8983" s="219"/>
      <c r="O8983" s="61">
        <f t="shared" si="757"/>
        <v>35.18</v>
      </c>
      <c r="P8983" s="221" t="s">
        <v>2287</v>
      </c>
      <c r="Q8983" s="205"/>
      <c r="R8983" s="193"/>
    </row>
    <row r="8984" spans="1:18">
      <c r="A8984" s="207" t="s">
        <v>5869</v>
      </c>
      <c r="B8984" s="220" t="s">
        <v>4951</v>
      </c>
      <c r="C8984" s="222" t="s">
        <v>710</v>
      </c>
      <c r="D8984" s="223"/>
      <c r="E8984" s="67"/>
      <c r="F8984" s="220" t="s">
        <v>2297</v>
      </c>
      <c r="G8984" s="100"/>
      <c r="H8984" s="224">
        <v>35.18</v>
      </c>
      <c r="I8984" s="219"/>
      <c r="J8984" s="219"/>
      <c r="K8984" s="219"/>
      <c r="L8984" s="219"/>
      <c r="M8984" s="219"/>
      <c r="N8984" s="219"/>
      <c r="O8984" s="61">
        <f t="shared" si="757"/>
        <v>35.18</v>
      </c>
      <c r="P8984" s="221" t="s">
        <v>2287</v>
      </c>
      <c r="Q8984" s="205"/>
      <c r="R8984" s="193"/>
    </row>
    <row r="8985" spans="1:18">
      <c r="A8985" s="207" t="s">
        <v>5869</v>
      </c>
      <c r="B8985" s="220" t="s">
        <v>4951</v>
      </c>
      <c r="C8985" s="222" t="s">
        <v>711</v>
      </c>
      <c r="D8985" s="223"/>
      <c r="E8985" s="67"/>
      <c r="F8985" s="220" t="s">
        <v>2297</v>
      </c>
      <c r="G8985" s="100"/>
      <c r="H8985" s="224">
        <v>21.74</v>
      </c>
      <c r="I8985" s="219"/>
      <c r="J8985" s="219"/>
      <c r="K8985" s="219"/>
      <c r="L8985" s="219"/>
      <c r="M8985" s="219"/>
      <c r="N8985" s="219"/>
      <c r="O8985" s="61">
        <f t="shared" si="757"/>
        <v>21.74</v>
      </c>
      <c r="P8985" s="221" t="s">
        <v>2287</v>
      </c>
      <c r="Q8985" s="205"/>
      <c r="R8985" s="193"/>
    </row>
    <row r="8986" spans="1:18">
      <c r="A8986" s="207" t="s">
        <v>5869</v>
      </c>
      <c r="B8986" s="220" t="s">
        <v>4951</v>
      </c>
      <c r="C8986" s="222" t="s">
        <v>712</v>
      </c>
      <c r="D8986" s="223"/>
      <c r="E8986" s="67"/>
      <c r="F8986" s="220" t="s">
        <v>2297</v>
      </c>
      <c r="G8986" s="100"/>
      <c r="H8986" s="224">
        <v>21.74</v>
      </c>
      <c r="I8986" s="219"/>
      <c r="J8986" s="219"/>
      <c r="K8986" s="219"/>
      <c r="L8986" s="219"/>
      <c r="M8986" s="219"/>
      <c r="N8986" s="219"/>
      <c r="O8986" s="61">
        <f t="shared" si="757"/>
        <v>21.74</v>
      </c>
      <c r="P8986" s="221" t="s">
        <v>2287</v>
      </c>
      <c r="Q8986" s="205"/>
      <c r="R8986" s="193"/>
    </row>
    <row r="8987" spans="1:18">
      <c r="A8987" s="207" t="s">
        <v>5869</v>
      </c>
      <c r="B8987" s="220" t="s">
        <v>4951</v>
      </c>
      <c r="C8987" s="222" t="s">
        <v>713</v>
      </c>
      <c r="D8987" s="223"/>
      <c r="E8987" s="67"/>
      <c r="F8987" s="220" t="s">
        <v>2297</v>
      </c>
      <c r="G8987" s="100"/>
      <c r="H8987" s="224">
        <v>23.1</v>
      </c>
      <c r="I8987" s="219"/>
      <c r="J8987" s="219"/>
      <c r="K8987" s="219"/>
      <c r="L8987" s="219"/>
      <c r="M8987" s="219"/>
      <c r="N8987" s="219"/>
      <c r="O8987" s="61">
        <f t="shared" si="757"/>
        <v>23.1</v>
      </c>
      <c r="P8987" s="221" t="s">
        <v>2287</v>
      </c>
      <c r="Q8987" s="205"/>
      <c r="R8987" s="193"/>
    </row>
    <row r="8988" spans="1:18">
      <c r="A8988" s="207" t="s">
        <v>5869</v>
      </c>
      <c r="B8988" s="220" t="s">
        <v>4951</v>
      </c>
      <c r="C8988" s="222" t="s">
        <v>714</v>
      </c>
      <c r="D8988" s="223"/>
      <c r="E8988" s="67"/>
      <c r="F8988" s="220" t="s">
        <v>2297</v>
      </c>
      <c r="G8988" s="100"/>
      <c r="H8988" s="224">
        <v>2000</v>
      </c>
      <c r="I8988" s="219"/>
      <c r="J8988" s="219"/>
      <c r="K8988" s="219"/>
      <c r="L8988" s="219"/>
      <c r="M8988" s="219"/>
      <c r="N8988" s="219"/>
      <c r="O8988" s="61">
        <f t="shared" si="757"/>
        <v>2000</v>
      </c>
      <c r="P8988" s="221" t="s">
        <v>2287</v>
      </c>
      <c r="Q8988" s="205"/>
      <c r="R8988" s="193"/>
    </row>
    <row r="8989" spans="1:18">
      <c r="A8989" s="207" t="s">
        <v>5869</v>
      </c>
      <c r="B8989" s="220" t="s">
        <v>4974</v>
      </c>
      <c r="C8989" s="222" t="s">
        <v>715</v>
      </c>
      <c r="D8989" s="223"/>
      <c r="E8989" s="67"/>
      <c r="F8989" s="220" t="s">
        <v>2297</v>
      </c>
      <c r="G8989" s="100"/>
      <c r="H8989" s="224">
        <v>7.8150000000000004</v>
      </c>
      <c r="I8989" s="219"/>
      <c r="J8989" s="219"/>
      <c r="K8989" s="219"/>
      <c r="L8989" s="219"/>
      <c r="M8989" s="219"/>
      <c r="N8989" s="219"/>
      <c r="O8989" s="61">
        <f t="shared" si="757"/>
        <v>7.8150000000000004</v>
      </c>
      <c r="P8989" s="221" t="s">
        <v>5605</v>
      </c>
      <c r="Q8989" s="205"/>
      <c r="R8989" s="193"/>
    </row>
    <row r="8990" spans="1:18">
      <c r="A8990" s="207" t="s">
        <v>5869</v>
      </c>
      <c r="B8990" s="220" t="s">
        <v>4951</v>
      </c>
      <c r="C8990" s="222" t="s">
        <v>388</v>
      </c>
      <c r="D8990" s="223"/>
      <c r="E8990" s="67"/>
      <c r="F8990" s="220" t="s">
        <v>2297</v>
      </c>
      <c r="G8990" s="100"/>
      <c r="H8990" s="224">
        <v>39.380000000000003</v>
      </c>
      <c r="I8990" s="219"/>
      <c r="J8990" s="219"/>
      <c r="K8990" s="219"/>
      <c r="L8990" s="219"/>
      <c r="M8990" s="219"/>
      <c r="N8990" s="219"/>
      <c r="O8990" s="61">
        <f t="shared" si="757"/>
        <v>39.380000000000003</v>
      </c>
      <c r="P8990" s="221" t="s">
        <v>2287</v>
      </c>
      <c r="Q8990" s="205"/>
      <c r="R8990" s="193"/>
    </row>
    <row r="8991" spans="1:18">
      <c r="A8991" s="207" t="s">
        <v>5869</v>
      </c>
      <c r="B8991" s="220" t="s">
        <v>5338</v>
      </c>
      <c r="C8991" s="222" t="s">
        <v>389</v>
      </c>
      <c r="D8991" s="223"/>
      <c r="E8991" s="67"/>
      <c r="F8991" s="220" t="s">
        <v>3417</v>
      </c>
      <c r="G8991" s="100"/>
      <c r="H8991" s="224">
        <v>0.48</v>
      </c>
      <c r="I8991" s="219"/>
      <c r="J8991" s="219"/>
      <c r="K8991" s="219"/>
      <c r="L8991" s="219"/>
      <c r="M8991" s="219"/>
      <c r="N8991" s="219"/>
      <c r="O8991" s="61">
        <f t="shared" si="757"/>
        <v>0.48</v>
      </c>
      <c r="P8991" s="221" t="s">
        <v>2287</v>
      </c>
      <c r="Q8991" s="205"/>
      <c r="R8991" s="193"/>
    </row>
    <row r="8992" spans="1:18">
      <c r="A8992" s="207" t="s">
        <v>5869</v>
      </c>
      <c r="B8992" s="220" t="s">
        <v>5339</v>
      </c>
      <c r="C8992" s="222" t="s">
        <v>390</v>
      </c>
      <c r="D8992" s="223"/>
      <c r="E8992" s="67"/>
      <c r="F8992" s="220" t="s">
        <v>3417</v>
      </c>
      <c r="G8992" s="100"/>
      <c r="H8992" s="224">
        <v>0.48</v>
      </c>
      <c r="I8992" s="219"/>
      <c r="J8992" s="219"/>
      <c r="K8992" s="219"/>
      <c r="L8992" s="219"/>
      <c r="M8992" s="219"/>
      <c r="N8992" s="219"/>
      <c r="O8992" s="61">
        <f t="shared" si="757"/>
        <v>0.48</v>
      </c>
      <c r="P8992" s="221" t="s">
        <v>2287</v>
      </c>
      <c r="Q8992" s="205"/>
      <c r="R8992" s="193"/>
    </row>
    <row r="8993" spans="1:18">
      <c r="A8993" s="207" t="s">
        <v>5869</v>
      </c>
      <c r="B8993" s="220" t="s">
        <v>4998</v>
      </c>
      <c r="C8993" s="222" t="s">
        <v>391</v>
      </c>
      <c r="D8993" s="223"/>
      <c r="E8993" s="67"/>
      <c r="F8993" s="220" t="s">
        <v>3417</v>
      </c>
      <c r="G8993" s="100"/>
      <c r="H8993" s="224">
        <v>140.63</v>
      </c>
      <c r="I8993" s="219"/>
      <c r="J8993" s="219"/>
      <c r="K8993" s="219"/>
      <c r="L8993" s="219"/>
      <c r="M8993" s="219"/>
      <c r="N8993" s="219"/>
      <c r="O8993" s="61">
        <f>+H8993/200</f>
        <v>0.70314999999999994</v>
      </c>
      <c r="P8993" s="221" t="s">
        <v>5605</v>
      </c>
      <c r="Q8993" s="205"/>
      <c r="R8993" s="193"/>
    </row>
    <row r="8994" spans="1:18">
      <c r="A8994" s="207" t="s">
        <v>5869</v>
      </c>
      <c r="B8994" s="220" t="s">
        <v>5340</v>
      </c>
      <c r="C8994" s="222" t="s">
        <v>392</v>
      </c>
      <c r="D8994" s="223"/>
      <c r="E8994" s="67"/>
      <c r="F8994" s="220" t="s">
        <v>572</v>
      </c>
      <c r="G8994" s="100"/>
      <c r="H8994" s="224">
        <v>247</v>
      </c>
      <c r="I8994" s="219"/>
      <c r="J8994" s="219"/>
      <c r="K8994" s="219"/>
      <c r="L8994" s="219"/>
      <c r="M8994" s="219"/>
      <c r="N8994" s="219"/>
      <c r="O8994" s="61">
        <f>+H8994/200</f>
        <v>1.2350000000000001</v>
      </c>
      <c r="P8994" s="221" t="s">
        <v>2287</v>
      </c>
      <c r="Q8994" s="205"/>
      <c r="R8994" s="193"/>
    </row>
    <row r="8995" spans="1:18">
      <c r="A8995" s="207" t="s">
        <v>5869</v>
      </c>
      <c r="B8995" s="220" t="s">
        <v>5338</v>
      </c>
      <c r="C8995" s="222" t="s">
        <v>393</v>
      </c>
      <c r="D8995" s="223"/>
      <c r="E8995" s="67"/>
      <c r="F8995" s="220" t="s">
        <v>572</v>
      </c>
      <c r="G8995" s="100"/>
      <c r="H8995" s="224">
        <v>273.49</v>
      </c>
      <c r="I8995" s="219"/>
      <c r="J8995" s="219"/>
      <c r="K8995" s="219"/>
      <c r="L8995" s="219"/>
      <c r="M8995" s="219"/>
      <c r="N8995" s="219"/>
      <c r="O8995" s="61">
        <f>+H8995/100</f>
        <v>2.7349000000000001</v>
      </c>
      <c r="P8995" s="221" t="s">
        <v>2287</v>
      </c>
      <c r="Q8995" s="205"/>
      <c r="R8995" s="193"/>
    </row>
    <row r="8996" spans="1:18">
      <c r="A8996" s="207" t="s">
        <v>5869</v>
      </c>
      <c r="B8996" s="220" t="s">
        <v>5341</v>
      </c>
      <c r="C8996" s="222" t="s">
        <v>394</v>
      </c>
      <c r="D8996" s="223"/>
      <c r="E8996" s="67"/>
      <c r="F8996" s="220" t="s">
        <v>3417</v>
      </c>
      <c r="G8996" s="100"/>
      <c r="H8996" s="224">
        <v>0.55000000000000004</v>
      </c>
      <c r="I8996" s="219"/>
      <c r="J8996" s="219"/>
      <c r="K8996" s="219"/>
      <c r="L8996" s="219"/>
      <c r="M8996" s="219"/>
      <c r="N8996" s="219"/>
      <c r="O8996" s="61">
        <f t="shared" si="757"/>
        <v>0.55000000000000004</v>
      </c>
      <c r="P8996" s="221" t="s">
        <v>2287</v>
      </c>
      <c r="Q8996" s="205"/>
      <c r="R8996" s="193"/>
    </row>
    <row r="8997" spans="1:18">
      <c r="A8997" s="207" t="s">
        <v>5869</v>
      </c>
      <c r="B8997" s="220" t="s">
        <v>5342</v>
      </c>
      <c r="C8997" s="222" t="s">
        <v>395</v>
      </c>
      <c r="D8997" s="223"/>
      <c r="E8997" s="67"/>
      <c r="F8997" s="220" t="s">
        <v>3417</v>
      </c>
      <c r="G8997" s="100"/>
      <c r="H8997" s="224">
        <v>0.55000000000000004</v>
      </c>
      <c r="I8997" s="219"/>
      <c r="J8997" s="219"/>
      <c r="K8997" s="219"/>
      <c r="L8997" s="219"/>
      <c r="M8997" s="219"/>
      <c r="N8997" s="219"/>
      <c r="O8997" s="61">
        <f t="shared" si="757"/>
        <v>0.55000000000000004</v>
      </c>
      <c r="P8997" s="221" t="s">
        <v>2287</v>
      </c>
      <c r="Q8997" s="205"/>
      <c r="R8997" s="193"/>
    </row>
    <row r="8998" spans="1:18">
      <c r="A8998" s="207" t="s">
        <v>5869</v>
      </c>
      <c r="B8998" s="220" t="s">
        <v>5343</v>
      </c>
      <c r="C8998" s="222" t="s">
        <v>396</v>
      </c>
      <c r="D8998" s="223"/>
      <c r="E8998" s="67"/>
      <c r="F8998" s="220" t="s">
        <v>3417</v>
      </c>
      <c r="G8998" s="100"/>
      <c r="H8998" s="224">
        <v>0.55000000000000004</v>
      </c>
      <c r="I8998" s="219"/>
      <c r="J8998" s="219"/>
      <c r="K8998" s="219"/>
      <c r="L8998" s="219"/>
      <c r="M8998" s="219"/>
      <c r="N8998" s="219"/>
      <c r="O8998" s="61">
        <f t="shared" ref="O8998:O9061" si="758">+H8998</f>
        <v>0.55000000000000004</v>
      </c>
      <c r="P8998" s="221" t="s">
        <v>2287</v>
      </c>
      <c r="Q8998" s="205"/>
      <c r="R8998" s="193"/>
    </row>
    <row r="8999" spans="1:18">
      <c r="A8999" s="207" t="s">
        <v>5869</v>
      </c>
      <c r="B8999" s="220" t="s">
        <v>5561</v>
      </c>
      <c r="C8999" s="222" t="s">
        <v>397</v>
      </c>
      <c r="D8999" s="223"/>
      <c r="E8999" s="67"/>
      <c r="F8999" s="220" t="s">
        <v>3417</v>
      </c>
      <c r="G8999" s="100"/>
      <c r="H8999" s="224">
        <v>0.53</v>
      </c>
      <c r="I8999" s="219"/>
      <c r="J8999" s="219"/>
      <c r="K8999" s="219"/>
      <c r="L8999" s="219"/>
      <c r="M8999" s="219"/>
      <c r="N8999" s="219"/>
      <c r="O8999" s="61">
        <f t="shared" si="758"/>
        <v>0.53</v>
      </c>
      <c r="P8999" s="221" t="s">
        <v>2287</v>
      </c>
      <c r="Q8999" s="205"/>
      <c r="R8999" s="193"/>
    </row>
    <row r="9000" spans="1:18">
      <c r="A9000" s="207" t="s">
        <v>5869</v>
      </c>
      <c r="B9000" s="220" t="s">
        <v>4951</v>
      </c>
      <c r="C9000" s="222" t="s">
        <v>398</v>
      </c>
      <c r="D9000" s="223"/>
      <c r="E9000" s="67"/>
      <c r="F9000" s="220" t="s">
        <v>2297</v>
      </c>
      <c r="G9000" s="100"/>
      <c r="H9000" s="224">
        <v>10</v>
      </c>
      <c r="I9000" s="219"/>
      <c r="J9000" s="219"/>
      <c r="K9000" s="219"/>
      <c r="L9000" s="219"/>
      <c r="M9000" s="219"/>
      <c r="N9000" s="219"/>
      <c r="O9000" s="61">
        <f t="shared" si="758"/>
        <v>10</v>
      </c>
      <c r="P9000" s="221" t="s">
        <v>2287</v>
      </c>
      <c r="Q9000" s="205"/>
      <c r="R9000" s="193"/>
    </row>
    <row r="9001" spans="1:18">
      <c r="A9001" s="207" t="s">
        <v>5869</v>
      </c>
      <c r="B9001" s="220" t="s">
        <v>5561</v>
      </c>
      <c r="C9001" s="222" t="s">
        <v>399</v>
      </c>
      <c r="D9001" s="223"/>
      <c r="E9001" s="67"/>
      <c r="F9001" s="220" t="s">
        <v>2297</v>
      </c>
      <c r="G9001" s="100"/>
      <c r="H9001" s="224">
        <v>28.7</v>
      </c>
      <c r="I9001" s="219"/>
      <c r="J9001" s="219"/>
      <c r="K9001" s="219"/>
      <c r="L9001" s="219"/>
      <c r="M9001" s="219"/>
      <c r="N9001" s="219"/>
      <c r="O9001" s="61">
        <f t="shared" si="758"/>
        <v>28.7</v>
      </c>
      <c r="P9001" s="221" t="s">
        <v>2287</v>
      </c>
      <c r="Q9001" s="205"/>
      <c r="R9001" s="193"/>
    </row>
    <row r="9002" spans="1:18">
      <c r="A9002" s="207" t="s">
        <v>5869</v>
      </c>
      <c r="B9002" s="220" t="s">
        <v>5344</v>
      </c>
      <c r="C9002" s="222" t="s">
        <v>400</v>
      </c>
      <c r="D9002" s="223"/>
      <c r="E9002" s="67"/>
      <c r="F9002" s="220" t="s">
        <v>1532</v>
      </c>
      <c r="G9002" s="100"/>
      <c r="H9002" s="224">
        <v>4.8</v>
      </c>
      <c r="I9002" s="219"/>
      <c r="J9002" s="219"/>
      <c r="K9002" s="219"/>
      <c r="L9002" s="219"/>
      <c r="M9002" s="219"/>
      <c r="N9002" s="219"/>
      <c r="O9002" s="61">
        <f t="shared" si="758"/>
        <v>4.8</v>
      </c>
      <c r="P9002" s="221" t="s">
        <v>5605</v>
      </c>
      <c r="Q9002" s="205"/>
      <c r="R9002" s="193"/>
    </row>
    <row r="9003" spans="1:18">
      <c r="A9003" s="207" t="s">
        <v>5869</v>
      </c>
      <c r="B9003" s="220" t="s">
        <v>5345</v>
      </c>
      <c r="C9003" s="222" t="s">
        <v>401</v>
      </c>
      <c r="D9003" s="223"/>
      <c r="E9003" s="67"/>
      <c r="F9003" s="220" t="s">
        <v>2297</v>
      </c>
      <c r="G9003" s="100"/>
      <c r="H9003" s="224">
        <v>1.4</v>
      </c>
      <c r="I9003" s="219"/>
      <c r="J9003" s="219"/>
      <c r="K9003" s="219"/>
      <c r="L9003" s="219"/>
      <c r="M9003" s="219"/>
      <c r="N9003" s="219"/>
      <c r="O9003" s="61">
        <f t="shared" si="758"/>
        <v>1.4</v>
      </c>
      <c r="P9003" s="221" t="s">
        <v>5605</v>
      </c>
      <c r="Q9003" s="205"/>
      <c r="R9003" s="193"/>
    </row>
    <row r="9004" spans="1:18">
      <c r="A9004" s="207" t="s">
        <v>5869</v>
      </c>
      <c r="B9004" s="220" t="s">
        <v>5561</v>
      </c>
      <c r="C9004" s="222" t="s">
        <v>402</v>
      </c>
      <c r="D9004" s="223"/>
      <c r="E9004" s="67"/>
      <c r="F9004" s="220" t="s">
        <v>2297</v>
      </c>
      <c r="G9004" s="100"/>
      <c r="H9004" s="224">
        <v>14</v>
      </c>
      <c r="I9004" s="219"/>
      <c r="J9004" s="219"/>
      <c r="K9004" s="219"/>
      <c r="L9004" s="219"/>
      <c r="M9004" s="219"/>
      <c r="N9004" s="219"/>
      <c r="O9004" s="61">
        <f t="shared" si="758"/>
        <v>14</v>
      </c>
      <c r="P9004" s="221" t="s">
        <v>2287</v>
      </c>
      <c r="Q9004" s="205"/>
      <c r="R9004" s="193"/>
    </row>
    <row r="9005" spans="1:18">
      <c r="A9005" s="207" t="s">
        <v>5869</v>
      </c>
      <c r="B9005" s="220" t="s">
        <v>5346</v>
      </c>
      <c r="C9005" s="222" t="s">
        <v>403</v>
      </c>
      <c r="D9005" s="223"/>
      <c r="E9005" s="67"/>
      <c r="F9005" s="220" t="s">
        <v>2297</v>
      </c>
      <c r="G9005" s="100"/>
      <c r="H9005" s="224">
        <v>10080</v>
      </c>
      <c r="I9005" s="219"/>
      <c r="J9005" s="219"/>
      <c r="K9005" s="219"/>
      <c r="L9005" s="219"/>
      <c r="M9005" s="219"/>
      <c r="N9005" s="219"/>
      <c r="O9005" s="61">
        <f t="shared" si="758"/>
        <v>10080</v>
      </c>
      <c r="P9005" s="221" t="s">
        <v>5605</v>
      </c>
      <c r="Q9005" s="205"/>
      <c r="R9005" s="193"/>
    </row>
    <row r="9006" spans="1:18">
      <c r="A9006" s="207" t="s">
        <v>5869</v>
      </c>
      <c r="B9006" s="220" t="s">
        <v>5346</v>
      </c>
      <c r="C9006" s="222" t="s">
        <v>404</v>
      </c>
      <c r="D9006" s="223"/>
      <c r="E9006" s="67"/>
      <c r="F9006" s="220" t="s">
        <v>2297</v>
      </c>
      <c r="G9006" s="100"/>
      <c r="H9006" s="224">
        <v>10080</v>
      </c>
      <c r="I9006" s="219"/>
      <c r="J9006" s="219"/>
      <c r="K9006" s="219"/>
      <c r="L9006" s="219"/>
      <c r="M9006" s="219"/>
      <c r="N9006" s="219"/>
      <c r="O9006" s="61">
        <f t="shared" si="758"/>
        <v>10080</v>
      </c>
      <c r="P9006" s="221" t="s">
        <v>5605</v>
      </c>
      <c r="Q9006" s="205"/>
      <c r="R9006" s="193"/>
    </row>
    <row r="9007" spans="1:18">
      <c r="A9007" s="207" t="s">
        <v>5869</v>
      </c>
      <c r="B9007" s="220" t="s">
        <v>5346</v>
      </c>
      <c r="C9007" s="222" t="s">
        <v>405</v>
      </c>
      <c r="D9007" s="223"/>
      <c r="E9007" s="67"/>
      <c r="F9007" s="220" t="s">
        <v>2297</v>
      </c>
      <c r="G9007" s="100"/>
      <c r="H9007" s="224">
        <v>10080</v>
      </c>
      <c r="I9007" s="219"/>
      <c r="J9007" s="219"/>
      <c r="K9007" s="219"/>
      <c r="L9007" s="219"/>
      <c r="M9007" s="219"/>
      <c r="N9007" s="219"/>
      <c r="O9007" s="61">
        <f t="shared" si="758"/>
        <v>10080</v>
      </c>
      <c r="P9007" s="221" t="s">
        <v>5605</v>
      </c>
      <c r="Q9007" s="205"/>
      <c r="R9007" s="193"/>
    </row>
    <row r="9008" spans="1:18">
      <c r="A9008" s="207" t="s">
        <v>5869</v>
      </c>
      <c r="B9008" s="220" t="s">
        <v>5346</v>
      </c>
      <c r="C9008" s="222" t="s">
        <v>406</v>
      </c>
      <c r="D9008" s="223"/>
      <c r="E9008" s="67"/>
      <c r="F9008" s="220" t="s">
        <v>2297</v>
      </c>
      <c r="G9008" s="100"/>
      <c r="H9008" s="224">
        <v>10080</v>
      </c>
      <c r="I9008" s="219"/>
      <c r="J9008" s="219"/>
      <c r="K9008" s="219"/>
      <c r="L9008" s="219"/>
      <c r="M9008" s="219"/>
      <c r="N9008" s="219"/>
      <c r="O9008" s="61">
        <f t="shared" si="758"/>
        <v>10080</v>
      </c>
      <c r="P9008" s="221" t="s">
        <v>5605</v>
      </c>
      <c r="Q9008" s="205"/>
      <c r="R9008" s="193"/>
    </row>
    <row r="9009" spans="1:18">
      <c r="A9009" s="207" t="s">
        <v>5869</v>
      </c>
      <c r="B9009" s="220" t="s">
        <v>5346</v>
      </c>
      <c r="C9009" s="222" t="s">
        <v>407</v>
      </c>
      <c r="D9009" s="223"/>
      <c r="E9009" s="67"/>
      <c r="F9009" s="220" t="s">
        <v>2297</v>
      </c>
      <c r="G9009" s="100"/>
      <c r="H9009" s="224">
        <v>10080</v>
      </c>
      <c r="I9009" s="219"/>
      <c r="J9009" s="219"/>
      <c r="K9009" s="219"/>
      <c r="L9009" s="219"/>
      <c r="M9009" s="219"/>
      <c r="N9009" s="219"/>
      <c r="O9009" s="61">
        <f t="shared" si="758"/>
        <v>10080</v>
      </c>
      <c r="P9009" s="221" t="s">
        <v>5605</v>
      </c>
      <c r="Q9009" s="205"/>
      <c r="R9009" s="193"/>
    </row>
    <row r="9010" spans="1:18">
      <c r="A9010" s="207" t="s">
        <v>5869</v>
      </c>
      <c r="B9010" s="220" t="s">
        <v>5346</v>
      </c>
      <c r="C9010" s="222" t="s">
        <v>408</v>
      </c>
      <c r="D9010" s="223"/>
      <c r="E9010" s="67"/>
      <c r="F9010" s="220" t="s">
        <v>2297</v>
      </c>
      <c r="G9010" s="100"/>
      <c r="H9010" s="224">
        <v>10080</v>
      </c>
      <c r="I9010" s="219"/>
      <c r="J9010" s="219"/>
      <c r="K9010" s="219"/>
      <c r="L9010" s="219"/>
      <c r="M9010" s="219"/>
      <c r="N9010" s="219"/>
      <c r="O9010" s="61">
        <f t="shared" si="758"/>
        <v>10080</v>
      </c>
      <c r="P9010" s="221" t="s">
        <v>5605</v>
      </c>
      <c r="Q9010" s="205"/>
      <c r="R9010" s="193"/>
    </row>
    <row r="9011" spans="1:18">
      <c r="A9011" s="207" t="s">
        <v>5869</v>
      </c>
      <c r="B9011" s="220" t="s">
        <v>5347</v>
      </c>
      <c r="C9011" s="222" t="s">
        <v>409</v>
      </c>
      <c r="D9011" s="223"/>
      <c r="E9011" s="67"/>
      <c r="F9011" s="220" t="s">
        <v>2297</v>
      </c>
      <c r="G9011" s="100"/>
      <c r="H9011" s="224">
        <v>6095</v>
      </c>
      <c r="I9011" s="219"/>
      <c r="J9011" s="219"/>
      <c r="K9011" s="219"/>
      <c r="L9011" s="219"/>
      <c r="M9011" s="219"/>
      <c r="N9011" s="219"/>
      <c r="O9011" s="61">
        <f t="shared" si="758"/>
        <v>6095</v>
      </c>
      <c r="P9011" s="221" t="s">
        <v>5605</v>
      </c>
      <c r="Q9011" s="205"/>
      <c r="R9011" s="193"/>
    </row>
    <row r="9012" spans="1:18">
      <c r="A9012" s="207" t="s">
        <v>5869</v>
      </c>
      <c r="B9012" s="220" t="s">
        <v>5347</v>
      </c>
      <c r="C9012" s="222" t="s">
        <v>410</v>
      </c>
      <c r="D9012" s="223"/>
      <c r="E9012" s="67"/>
      <c r="F9012" s="220" t="s">
        <v>2297</v>
      </c>
      <c r="G9012" s="100"/>
      <c r="H9012" s="224">
        <v>6095</v>
      </c>
      <c r="I9012" s="219"/>
      <c r="J9012" s="219"/>
      <c r="K9012" s="219"/>
      <c r="L9012" s="219"/>
      <c r="M9012" s="219"/>
      <c r="N9012" s="219"/>
      <c r="O9012" s="61">
        <f t="shared" si="758"/>
        <v>6095</v>
      </c>
      <c r="P9012" s="221" t="s">
        <v>5605</v>
      </c>
      <c r="Q9012" s="205"/>
      <c r="R9012" s="193"/>
    </row>
    <row r="9013" spans="1:18">
      <c r="A9013" s="207" t="s">
        <v>5869</v>
      </c>
      <c r="B9013" s="220" t="s">
        <v>4951</v>
      </c>
      <c r="C9013" s="222" t="s">
        <v>411</v>
      </c>
      <c r="D9013" s="223"/>
      <c r="E9013" s="67"/>
      <c r="F9013" s="220" t="s">
        <v>2297</v>
      </c>
      <c r="G9013" s="100"/>
      <c r="H9013" s="224">
        <v>100</v>
      </c>
      <c r="I9013" s="219"/>
      <c r="J9013" s="219"/>
      <c r="K9013" s="219"/>
      <c r="L9013" s="219"/>
      <c r="M9013" s="219"/>
      <c r="N9013" s="219"/>
      <c r="O9013" s="61">
        <f t="shared" si="758"/>
        <v>100</v>
      </c>
      <c r="P9013" s="221" t="s">
        <v>2287</v>
      </c>
      <c r="Q9013" s="205"/>
      <c r="R9013" s="193"/>
    </row>
    <row r="9014" spans="1:18">
      <c r="A9014" s="207" t="s">
        <v>5869</v>
      </c>
      <c r="B9014" s="220" t="s">
        <v>5561</v>
      </c>
      <c r="C9014" s="222" t="s">
        <v>412</v>
      </c>
      <c r="D9014" s="223"/>
      <c r="E9014" s="67"/>
      <c r="F9014" s="220" t="s">
        <v>2297</v>
      </c>
      <c r="G9014" s="100"/>
      <c r="H9014" s="224">
        <v>22</v>
      </c>
      <c r="I9014" s="219"/>
      <c r="J9014" s="219"/>
      <c r="K9014" s="219"/>
      <c r="L9014" s="219"/>
      <c r="M9014" s="219"/>
      <c r="N9014" s="219"/>
      <c r="O9014" s="61">
        <f t="shared" si="758"/>
        <v>22</v>
      </c>
      <c r="P9014" s="221" t="s">
        <v>2287</v>
      </c>
      <c r="Q9014" s="205"/>
      <c r="R9014" s="193"/>
    </row>
    <row r="9015" spans="1:18">
      <c r="A9015" s="207" t="s">
        <v>5869</v>
      </c>
      <c r="B9015" s="220" t="s">
        <v>5561</v>
      </c>
      <c r="C9015" s="222" t="s">
        <v>413</v>
      </c>
      <c r="D9015" s="223"/>
      <c r="E9015" s="67"/>
      <c r="F9015" s="220" t="s">
        <v>2297</v>
      </c>
      <c r="G9015" s="100"/>
      <c r="H9015" s="224">
        <v>22</v>
      </c>
      <c r="I9015" s="219"/>
      <c r="J9015" s="219"/>
      <c r="K9015" s="219"/>
      <c r="L9015" s="219"/>
      <c r="M9015" s="219"/>
      <c r="N9015" s="219"/>
      <c r="O9015" s="61">
        <f t="shared" si="758"/>
        <v>22</v>
      </c>
      <c r="P9015" s="221" t="s">
        <v>2287</v>
      </c>
      <c r="Q9015" s="205"/>
      <c r="R9015" s="193"/>
    </row>
    <row r="9016" spans="1:18">
      <c r="A9016" s="207" t="s">
        <v>5869</v>
      </c>
      <c r="B9016" s="220" t="s">
        <v>5348</v>
      </c>
      <c r="C9016" s="222" t="s">
        <v>414</v>
      </c>
      <c r="D9016" s="223"/>
      <c r="E9016" s="67"/>
      <c r="F9016" s="220" t="s">
        <v>2297</v>
      </c>
      <c r="G9016" s="100"/>
      <c r="H9016" s="224">
        <v>37.5</v>
      </c>
      <c r="I9016" s="219"/>
      <c r="J9016" s="219"/>
      <c r="K9016" s="219"/>
      <c r="L9016" s="219"/>
      <c r="M9016" s="219"/>
      <c r="N9016" s="219"/>
      <c r="O9016" s="61">
        <f t="shared" si="758"/>
        <v>37.5</v>
      </c>
      <c r="P9016" s="221" t="s">
        <v>5605</v>
      </c>
      <c r="Q9016" s="205"/>
      <c r="R9016" s="193"/>
    </row>
    <row r="9017" spans="1:18">
      <c r="A9017" s="207" t="s">
        <v>5869</v>
      </c>
      <c r="B9017" s="220" t="s">
        <v>5349</v>
      </c>
      <c r="C9017" s="222" t="s">
        <v>415</v>
      </c>
      <c r="D9017" s="223"/>
      <c r="E9017" s="67"/>
      <c r="F9017" s="220" t="s">
        <v>2297</v>
      </c>
      <c r="G9017" s="100"/>
      <c r="H9017" s="224">
        <v>37.5</v>
      </c>
      <c r="I9017" s="219"/>
      <c r="J9017" s="219"/>
      <c r="K9017" s="219"/>
      <c r="L9017" s="219"/>
      <c r="M9017" s="219"/>
      <c r="N9017" s="219"/>
      <c r="O9017" s="61">
        <f t="shared" si="758"/>
        <v>37.5</v>
      </c>
      <c r="P9017" s="221" t="s">
        <v>5605</v>
      </c>
      <c r="Q9017" s="205"/>
      <c r="R9017" s="193"/>
    </row>
    <row r="9018" spans="1:18">
      <c r="A9018" s="207" t="s">
        <v>5869</v>
      </c>
      <c r="B9018" s="220" t="s">
        <v>5350</v>
      </c>
      <c r="C9018" s="222" t="s">
        <v>416</v>
      </c>
      <c r="D9018" s="223"/>
      <c r="E9018" s="67"/>
      <c r="F9018" s="220" t="s">
        <v>2297</v>
      </c>
      <c r="G9018" s="100"/>
      <c r="H9018" s="224">
        <v>18.869999999999997</v>
      </c>
      <c r="I9018" s="219"/>
      <c r="J9018" s="219"/>
      <c r="K9018" s="219"/>
      <c r="L9018" s="219"/>
      <c r="M9018" s="219"/>
      <c r="N9018" s="219"/>
      <c r="O9018" s="61">
        <f t="shared" si="758"/>
        <v>18.869999999999997</v>
      </c>
      <c r="P9018" s="221" t="s">
        <v>5605</v>
      </c>
      <c r="Q9018" s="205"/>
      <c r="R9018" s="193"/>
    </row>
    <row r="9019" spans="1:18">
      <c r="A9019" s="207" t="s">
        <v>5869</v>
      </c>
      <c r="B9019" s="220" t="s">
        <v>5351</v>
      </c>
      <c r="C9019" s="222" t="s">
        <v>417</v>
      </c>
      <c r="D9019" s="223"/>
      <c r="E9019" s="67"/>
      <c r="F9019" s="220" t="s">
        <v>2297</v>
      </c>
      <c r="G9019" s="100"/>
      <c r="H9019" s="224">
        <v>37.5</v>
      </c>
      <c r="I9019" s="219"/>
      <c r="J9019" s="219"/>
      <c r="K9019" s="219"/>
      <c r="L9019" s="219"/>
      <c r="M9019" s="219"/>
      <c r="N9019" s="219"/>
      <c r="O9019" s="61">
        <f t="shared" si="758"/>
        <v>37.5</v>
      </c>
      <c r="P9019" s="221" t="s">
        <v>5605</v>
      </c>
      <c r="Q9019" s="205"/>
      <c r="R9019" s="193"/>
    </row>
    <row r="9020" spans="1:18">
      <c r="A9020" s="207" t="s">
        <v>5869</v>
      </c>
      <c r="B9020" s="220" t="s">
        <v>5352</v>
      </c>
      <c r="C9020" s="222" t="s">
        <v>418</v>
      </c>
      <c r="D9020" s="223"/>
      <c r="E9020" s="67"/>
      <c r="F9020" s="220" t="s">
        <v>2297</v>
      </c>
      <c r="G9020" s="100"/>
      <c r="H9020" s="224">
        <v>37.5</v>
      </c>
      <c r="I9020" s="219"/>
      <c r="J9020" s="219"/>
      <c r="K9020" s="219"/>
      <c r="L9020" s="219"/>
      <c r="M9020" s="219"/>
      <c r="N9020" s="219"/>
      <c r="O9020" s="61">
        <f t="shared" si="758"/>
        <v>37.5</v>
      </c>
      <c r="P9020" s="221" t="s">
        <v>5605</v>
      </c>
      <c r="Q9020" s="205"/>
      <c r="R9020" s="193"/>
    </row>
    <row r="9021" spans="1:18">
      <c r="A9021" s="207" t="s">
        <v>5869</v>
      </c>
      <c r="B9021" s="220" t="s">
        <v>5353</v>
      </c>
      <c r="C9021" s="222" t="s">
        <v>419</v>
      </c>
      <c r="D9021" s="223"/>
      <c r="E9021" s="67"/>
      <c r="F9021" s="220" t="s">
        <v>2297</v>
      </c>
      <c r="G9021" s="100"/>
      <c r="H9021" s="224">
        <v>99.52</v>
      </c>
      <c r="I9021" s="219"/>
      <c r="J9021" s="219"/>
      <c r="K9021" s="219"/>
      <c r="L9021" s="219"/>
      <c r="M9021" s="219"/>
      <c r="N9021" s="219"/>
      <c r="O9021" s="61">
        <f t="shared" si="758"/>
        <v>99.52</v>
      </c>
      <c r="P9021" s="221" t="s">
        <v>2287</v>
      </c>
      <c r="Q9021" s="205"/>
      <c r="R9021" s="193"/>
    </row>
    <row r="9022" spans="1:18">
      <c r="A9022" s="207" t="s">
        <v>5869</v>
      </c>
      <c r="B9022" s="220" t="s">
        <v>4901</v>
      </c>
      <c r="C9022" s="222" t="s">
        <v>420</v>
      </c>
      <c r="D9022" s="223"/>
      <c r="E9022" s="67"/>
      <c r="F9022" s="220" t="s">
        <v>3417</v>
      </c>
      <c r="G9022" s="100"/>
      <c r="H9022" s="224">
        <v>7.4</v>
      </c>
      <c r="I9022" s="219"/>
      <c r="J9022" s="219"/>
      <c r="K9022" s="219"/>
      <c r="L9022" s="219"/>
      <c r="M9022" s="219"/>
      <c r="N9022" s="219"/>
      <c r="O9022" s="61">
        <f t="shared" si="758"/>
        <v>7.4</v>
      </c>
      <c r="P9022" s="221" t="s">
        <v>5605</v>
      </c>
      <c r="Q9022" s="205"/>
      <c r="R9022" s="193"/>
    </row>
    <row r="9023" spans="1:18">
      <c r="A9023" s="207" t="s">
        <v>5869</v>
      </c>
      <c r="B9023" s="220" t="s">
        <v>5354</v>
      </c>
      <c r="C9023" s="222" t="s">
        <v>421</v>
      </c>
      <c r="D9023" s="223"/>
      <c r="E9023" s="67"/>
      <c r="F9023" s="220" t="s">
        <v>2297</v>
      </c>
      <c r="G9023" s="100"/>
      <c r="H9023" s="224">
        <v>6.2</v>
      </c>
      <c r="I9023" s="219"/>
      <c r="J9023" s="219"/>
      <c r="K9023" s="219"/>
      <c r="L9023" s="219"/>
      <c r="M9023" s="219"/>
      <c r="N9023" s="219"/>
      <c r="O9023" s="61">
        <f t="shared" si="758"/>
        <v>6.2</v>
      </c>
      <c r="P9023" s="221" t="s">
        <v>5605</v>
      </c>
      <c r="Q9023" s="205"/>
      <c r="R9023" s="193"/>
    </row>
    <row r="9024" spans="1:18">
      <c r="A9024" s="207" t="s">
        <v>5869</v>
      </c>
      <c r="B9024" s="220" t="s">
        <v>4979</v>
      </c>
      <c r="C9024" s="222" t="s">
        <v>422</v>
      </c>
      <c r="D9024" s="223"/>
      <c r="E9024" s="67"/>
      <c r="F9024" s="220" t="s">
        <v>2297</v>
      </c>
      <c r="G9024" s="100"/>
      <c r="H9024" s="224">
        <v>8.5</v>
      </c>
      <c r="I9024" s="219"/>
      <c r="J9024" s="219"/>
      <c r="K9024" s="219"/>
      <c r="L9024" s="219"/>
      <c r="M9024" s="219"/>
      <c r="N9024" s="219"/>
      <c r="O9024" s="61">
        <f t="shared" si="758"/>
        <v>8.5</v>
      </c>
      <c r="P9024" s="221" t="s">
        <v>5605</v>
      </c>
      <c r="Q9024" s="205"/>
      <c r="R9024" s="193"/>
    </row>
    <row r="9025" spans="1:18">
      <c r="A9025" s="207" t="s">
        <v>5869</v>
      </c>
      <c r="B9025" s="220" t="s">
        <v>5561</v>
      </c>
      <c r="C9025" s="222" t="s">
        <v>423</v>
      </c>
      <c r="D9025" s="223"/>
      <c r="E9025" s="67"/>
      <c r="F9025" s="220" t="s">
        <v>2297</v>
      </c>
      <c r="G9025" s="100"/>
      <c r="H9025" s="224">
        <v>514</v>
      </c>
      <c r="I9025" s="219"/>
      <c r="J9025" s="219"/>
      <c r="K9025" s="219"/>
      <c r="L9025" s="219"/>
      <c r="M9025" s="219"/>
      <c r="N9025" s="219"/>
      <c r="O9025" s="61">
        <f t="shared" si="758"/>
        <v>514</v>
      </c>
      <c r="P9025" s="221" t="s">
        <v>2287</v>
      </c>
      <c r="Q9025" s="205"/>
      <c r="R9025" s="193"/>
    </row>
    <row r="9026" spans="1:18">
      <c r="A9026" s="207" t="s">
        <v>5869</v>
      </c>
      <c r="B9026" s="220" t="s">
        <v>5561</v>
      </c>
      <c r="C9026" s="222" t="s">
        <v>424</v>
      </c>
      <c r="D9026" s="223"/>
      <c r="E9026" s="67"/>
      <c r="F9026" s="220" t="s">
        <v>2297</v>
      </c>
      <c r="G9026" s="100"/>
      <c r="H9026" s="224">
        <v>514</v>
      </c>
      <c r="I9026" s="219"/>
      <c r="J9026" s="219"/>
      <c r="K9026" s="219"/>
      <c r="L9026" s="219"/>
      <c r="M9026" s="219"/>
      <c r="N9026" s="219"/>
      <c r="O9026" s="61">
        <f t="shared" si="758"/>
        <v>514</v>
      </c>
      <c r="P9026" s="221" t="s">
        <v>2287</v>
      </c>
      <c r="Q9026" s="205"/>
      <c r="R9026" s="193"/>
    </row>
    <row r="9027" spans="1:18">
      <c r="A9027" s="207" t="s">
        <v>5869</v>
      </c>
      <c r="B9027" s="220" t="s">
        <v>5561</v>
      </c>
      <c r="C9027" s="222" t="s">
        <v>425</v>
      </c>
      <c r="D9027" s="223"/>
      <c r="E9027" s="67"/>
      <c r="F9027" s="220" t="s">
        <v>2297</v>
      </c>
      <c r="G9027" s="100"/>
      <c r="H9027" s="224">
        <v>514</v>
      </c>
      <c r="I9027" s="219"/>
      <c r="J9027" s="219"/>
      <c r="K9027" s="219"/>
      <c r="L9027" s="219"/>
      <c r="M9027" s="219"/>
      <c r="N9027" s="219"/>
      <c r="O9027" s="61">
        <f t="shared" si="758"/>
        <v>514</v>
      </c>
      <c r="P9027" s="221" t="s">
        <v>2287</v>
      </c>
      <c r="Q9027" s="205"/>
      <c r="R9027" s="193"/>
    </row>
    <row r="9028" spans="1:18">
      <c r="A9028" s="207" t="s">
        <v>5869</v>
      </c>
      <c r="B9028" s="220" t="s">
        <v>5561</v>
      </c>
      <c r="C9028" s="222" t="s">
        <v>426</v>
      </c>
      <c r="D9028" s="223"/>
      <c r="E9028" s="67"/>
      <c r="F9028" s="220" t="s">
        <v>2297</v>
      </c>
      <c r="G9028" s="100"/>
      <c r="H9028" s="224">
        <v>514</v>
      </c>
      <c r="I9028" s="219"/>
      <c r="J9028" s="219"/>
      <c r="K9028" s="219"/>
      <c r="L9028" s="219"/>
      <c r="M9028" s="219"/>
      <c r="N9028" s="219"/>
      <c r="O9028" s="61">
        <f t="shared" si="758"/>
        <v>514</v>
      </c>
      <c r="P9028" s="221" t="s">
        <v>2287</v>
      </c>
      <c r="Q9028" s="205"/>
      <c r="R9028" s="193"/>
    </row>
    <row r="9029" spans="1:18">
      <c r="A9029" s="207" t="s">
        <v>5869</v>
      </c>
      <c r="B9029" s="220" t="s">
        <v>5561</v>
      </c>
      <c r="C9029" s="222" t="s">
        <v>427</v>
      </c>
      <c r="D9029" s="223"/>
      <c r="E9029" s="67"/>
      <c r="F9029" s="220" t="s">
        <v>2297</v>
      </c>
      <c r="G9029" s="100"/>
      <c r="H9029" s="224">
        <v>514</v>
      </c>
      <c r="I9029" s="219"/>
      <c r="J9029" s="219"/>
      <c r="K9029" s="219"/>
      <c r="L9029" s="219"/>
      <c r="M9029" s="219"/>
      <c r="N9029" s="219"/>
      <c r="O9029" s="61">
        <f t="shared" si="758"/>
        <v>514</v>
      </c>
      <c r="P9029" s="221" t="s">
        <v>2287</v>
      </c>
      <c r="Q9029" s="205"/>
      <c r="R9029" s="193"/>
    </row>
    <row r="9030" spans="1:18">
      <c r="A9030" s="207" t="s">
        <v>5869</v>
      </c>
      <c r="B9030" s="220" t="s">
        <v>4980</v>
      </c>
      <c r="C9030" s="222" t="s">
        <v>428</v>
      </c>
      <c r="D9030" s="223"/>
      <c r="E9030" s="67"/>
      <c r="F9030" s="220" t="s">
        <v>2297</v>
      </c>
      <c r="G9030" s="100"/>
      <c r="H9030" s="224">
        <v>6.1</v>
      </c>
      <c r="I9030" s="219"/>
      <c r="J9030" s="219"/>
      <c r="K9030" s="219"/>
      <c r="L9030" s="219"/>
      <c r="M9030" s="219"/>
      <c r="N9030" s="219"/>
      <c r="O9030" s="61">
        <f t="shared" si="758"/>
        <v>6.1</v>
      </c>
      <c r="P9030" s="221" t="s">
        <v>5605</v>
      </c>
      <c r="Q9030" s="205"/>
      <c r="R9030" s="193"/>
    </row>
    <row r="9031" spans="1:18">
      <c r="A9031" s="207" t="s">
        <v>5869</v>
      </c>
      <c r="B9031" s="220" t="s">
        <v>5355</v>
      </c>
      <c r="C9031" s="222" t="s">
        <v>429</v>
      </c>
      <c r="D9031" s="223"/>
      <c r="E9031" s="67"/>
      <c r="F9031" s="220" t="s">
        <v>2297</v>
      </c>
      <c r="G9031" s="100"/>
      <c r="H9031" s="224">
        <v>6</v>
      </c>
      <c r="I9031" s="219"/>
      <c r="J9031" s="219"/>
      <c r="K9031" s="219"/>
      <c r="L9031" s="219"/>
      <c r="M9031" s="219"/>
      <c r="N9031" s="219"/>
      <c r="O9031" s="61">
        <f t="shared" si="758"/>
        <v>6</v>
      </c>
      <c r="P9031" s="221" t="s">
        <v>5605</v>
      </c>
      <c r="Q9031" s="205"/>
      <c r="R9031" s="193"/>
    </row>
    <row r="9032" spans="1:18">
      <c r="A9032" s="207" t="s">
        <v>5869</v>
      </c>
      <c r="B9032" s="220" t="s">
        <v>5356</v>
      </c>
      <c r="C9032" s="222" t="s">
        <v>430</v>
      </c>
      <c r="D9032" s="223"/>
      <c r="E9032" s="67"/>
      <c r="F9032" s="220" t="s">
        <v>2297</v>
      </c>
      <c r="G9032" s="100"/>
      <c r="H9032" s="224">
        <v>380</v>
      </c>
      <c r="I9032" s="219"/>
      <c r="J9032" s="219"/>
      <c r="K9032" s="219"/>
      <c r="L9032" s="219"/>
      <c r="M9032" s="219"/>
      <c r="N9032" s="219"/>
      <c r="O9032" s="61">
        <f t="shared" si="758"/>
        <v>380</v>
      </c>
      <c r="P9032" s="221" t="s">
        <v>2287</v>
      </c>
      <c r="Q9032" s="205"/>
      <c r="R9032" s="193"/>
    </row>
    <row r="9033" spans="1:18">
      <c r="A9033" s="207" t="s">
        <v>5869</v>
      </c>
      <c r="B9033" s="220" t="s">
        <v>5357</v>
      </c>
      <c r="C9033" s="222" t="s">
        <v>431</v>
      </c>
      <c r="D9033" s="223"/>
      <c r="E9033" s="67"/>
      <c r="F9033" s="220" t="s">
        <v>2297</v>
      </c>
      <c r="G9033" s="100"/>
      <c r="H9033" s="224">
        <v>380</v>
      </c>
      <c r="I9033" s="219"/>
      <c r="J9033" s="219"/>
      <c r="K9033" s="219"/>
      <c r="L9033" s="219"/>
      <c r="M9033" s="219"/>
      <c r="N9033" s="219"/>
      <c r="O9033" s="61">
        <f t="shared" si="758"/>
        <v>380</v>
      </c>
      <c r="P9033" s="221" t="s">
        <v>2287</v>
      </c>
      <c r="Q9033" s="205"/>
      <c r="R9033" s="193"/>
    </row>
    <row r="9034" spans="1:18">
      <c r="A9034" s="207" t="s">
        <v>5869</v>
      </c>
      <c r="B9034" s="220" t="s">
        <v>5358</v>
      </c>
      <c r="C9034" s="222" t="s">
        <v>1349</v>
      </c>
      <c r="D9034" s="223"/>
      <c r="E9034" s="67"/>
      <c r="F9034" s="220" t="s">
        <v>2297</v>
      </c>
      <c r="G9034" s="100"/>
      <c r="H9034" s="224">
        <v>480</v>
      </c>
      <c r="I9034" s="219"/>
      <c r="J9034" s="219"/>
      <c r="K9034" s="219"/>
      <c r="L9034" s="219"/>
      <c r="M9034" s="219"/>
      <c r="N9034" s="219"/>
      <c r="O9034" s="61">
        <f t="shared" si="758"/>
        <v>480</v>
      </c>
      <c r="P9034" s="221" t="s">
        <v>2287</v>
      </c>
      <c r="Q9034" s="205"/>
      <c r="R9034" s="193"/>
    </row>
    <row r="9035" spans="1:18">
      <c r="A9035" s="207" t="s">
        <v>5869</v>
      </c>
      <c r="B9035" s="220" t="s">
        <v>5359</v>
      </c>
      <c r="C9035" s="222" t="s">
        <v>638</v>
      </c>
      <c r="D9035" s="223"/>
      <c r="E9035" s="67"/>
      <c r="F9035" s="220" t="s">
        <v>2297</v>
      </c>
      <c r="G9035" s="100"/>
      <c r="H9035" s="224">
        <v>575</v>
      </c>
      <c r="I9035" s="219"/>
      <c r="J9035" s="219"/>
      <c r="K9035" s="219"/>
      <c r="L9035" s="219"/>
      <c r="M9035" s="219"/>
      <c r="N9035" s="219"/>
      <c r="O9035" s="61">
        <f t="shared" si="758"/>
        <v>575</v>
      </c>
      <c r="P9035" s="221" t="s">
        <v>5605</v>
      </c>
      <c r="Q9035" s="205"/>
      <c r="R9035" s="193"/>
    </row>
    <row r="9036" spans="1:18">
      <c r="A9036" s="207" t="s">
        <v>5869</v>
      </c>
      <c r="B9036" s="220" t="s">
        <v>5561</v>
      </c>
      <c r="C9036" s="222" t="s">
        <v>639</v>
      </c>
      <c r="D9036" s="223"/>
      <c r="E9036" s="67"/>
      <c r="F9036" s="220" t="s">
        <v>2297</v>
      </c>
      <c r="G9036" s="100"/>
      <c r="H9036" s="224">
        <v>480</v>
      </c>
      <c r="I9036" s="219"/>
      <c r="J9036" s="219"/>
      <c r="K9036" s="219"/>
      <c r="L9036" s="219"/>
      <c r="M9036" s="219"/>
      <c r="N9036" s="219"/>
      <c r="O9036" s="61">
        <f t="shared" si="758"/>
        <v>480</v>
      </c>
      <c r="P9036" s="221" t="s">
        <v>2287</v>
      </c>
      <c r="Q9036" s="205"/>
      <c r="R9036" s="193"/>
    </row>
    <row r="9037" spans="1:18">
      <c r="A9037" s="207" t="s">
        <v>5869</v>
      </c>
      <c r="B9037" s="220" t="s">
        <v>5360</v>
      </c>
      <c r="C9037" s="222" t="s">
        <v>322</v>
      </c>
      <c r="D9037" s="223"/>
      <c r="E9037" s="67"/>
      <c r="F9037" s="220" t="s">
        <v>2297</v>
      </c>
      <c r="G9037" s="100"/>
      <c r="H9037" s="224">
        <v>1.6</v>
      </c>
      <c r="I9037" s="219"/>
      <c r="J9037" s="219"/>
      <c r="K9037" s="219"/>
      <c r="L9037" s="219"/>
      <c r="M9037" s="219"/>
      <c r="N9037" s="219"/>
      <c r="O9037" s="61">
        <f t="shared" si="758"/>
        <v>1.6</v>
      </c>
      <c r="P9037" s="221" t="s">
        <v>5605</v>
      </c>
      <c r="Q9037" s="205"/>
      <c r="R9037" s="193"/>
    </row>
    <row r="9038" spans="1:18">
      <c r="A9038" s="207" t="s">
        <v>5869</v>
      </c>
      <c r="B9038" s="220" t="s">
        <v>4956</v>
      </c>
      <c r="C9038" s="222" t="s">
        <v>323</v>
      </c>
      <c r="D9038" s="223"/>
      <c r="E9038" s="67"/>
      <c r="F9038" s="220" t="s">
        <v>2297</v>
      </c>
      <c r="G9038" s="100"/>
      <c r="H9038" s="224">
        <v>0.3</v>
      </c>
      <c r="I9038" s="219"/>
      <c r="J9038" s="219"/>
      <c r="K9038" s="219"/>
      <c r="L9038" s="219"/>
      <c r="M9038" s="219"/>
      <c r="N9038" s="219"/>
      <c r="O9038" s="61">
        <f t="shared" si="758"/>
        <v>0.3</v>
      </c>
      <c r="P9038" s="221" t="s">
        <v>5605</v>
      </c>
      <c r="Q9038" s="205"/>
      <c r="R9038" s="193"/>
    </row>
    <row r="9039" spans="1:18">
      <c r="A9039" s="207" t="s">
        <v>5869</v>
      </c>
      <c r="B9039" s="220" t="s">
        <v>5561</v>
      </c>
      <c r="C9039" s="222" t="s">
        <v>324</v>
      </c>
      <c r="D9039" s="223"/>
      <c r="E9039" s="67"/>
      <c r="F9039" s="220" t="s">
        <v>2297</v>
      </c>
      <c r="G9039" s="100"/>
      <c r="H9039" s="224">
        <v>9.2910000000000004</v>
      </c>
      <c r="I9039" s="219"/>
      <c r="J9039" s="219"/>
      <c r="K9039" s="219"/>
      <c r="L9039" s="219"/>
      <c r="M9039" s="219"/>
      <c r="N9039" s="219"/>
      <c r="O9039" s="61">
        <f t="shared" si="758"/>
        <v>9.2910000000000004</v>
      </c>
      <c r="P9039" s="221" t="s">
        <v>2287</v>
      </c>
      <c r="Q9039" s="205"/>
      <c r="R9039" s="193"/>
    </row>
    <row r="9040" spans="1:18">
      <c r="A9040" s="207" t="s">
        <v>5869</v>
      </c>
      <c r="B9040" s="220" t="s">
        <v>5361</v>
      </c>
      <c r="C9040" s="222" t="s">
        <v>355</v>
      </c>
      <c r="D9040" s="223"/>
      <c r="E9040" s="67"/>
      <c r="F9040" s="220" t="s">
        <v>2297</v>
      </c>
      <c r="G9040" s="100"/>
      <c r="H9040" s="224">
        <v>5.85</v>
      </c>
      <c r="I9040" s="219"/>
      <c r="J9040" s="219"/>
      <c r="K9040" s="219"/>
      <c r="L9040" s="219"/>
      <c r="M9040" s="219"/>
      <c r="N9040" s="219"/>
      <c r="O9040" s="61">
        <f t="shared" si="758"/>
        <v>5.85</v>
      </c>
      <c r="P9040" s="221" t="s">
        <v>5605</v>
      </c>
      <c r="Q9040" s="205"/>
      <c r="R9040" s="193"/>
    </row>
    <row r="9041" spans="1:18">
      <c r="A9041" s="207" t="s">
        <v>5869</v>
      </c>
      <c r="B9041" s="220" t="s">
        <v>4951</v>
      </c>
      <c r="C9041" s="222" t="s">
        <v>2404</v>
      </c>
      <c r="D9041" s="223"/>
      <c r="E9041" s="67"/>
      <c r="F9041" s="220" t="s">
        <v>622</v>
      </c>
      <c r="G9041" s="100"/>
      <c r="H9041" s="224">
        <v>410000</v>
      </c>
      <c r="I9041" s="219"/>
      <c r="J9041" s="219"/>
      <c r="K9041" s="219"/>
      <c r="L9041" s="219"/>
      <c r="M9041" s="219"/>
      <c r="N9041" s="219"/>
      <c r="O9041" s="61">
        <f t="shared" si="758"/>
        <v>410000</v>
      </c>
      <c r="P9041" s="221" t="s">
        <v>2287</v>
      </c>
      <c r="Q9041" s="205"/>
      <c r="R9041" s="193"/>
    </row>
    <row r="9042" spans="1:18">
      <c r="A9042" s="207" t="s">
        <v>5869</v>
      </c>
      <c r="B9042" s="220" t="s">
        <v>4951</v>
      </c>
      <c r="C9042" s="222" t="s">
        <v>2405</v>
      </c>
      <c r="D9042" s="223"/>
      <c r="E9042" s="67"/>
      <c r="F9042" s="220" t="s">
        <v>2297</v>
      </c>
      <c r="G9042" s="100"/>
      <c r="H9042" s="224">
        <v>100</v>
      </c>
      <c r="I9042" s="219"/>
      <c r="J9042" s="219"/>
      <c r="K9042" s="219"/>
      <c r="L9042" s="219"/>
      <c r="M9042" s="219"/>
      <c r="N9042" s="219"/>
      <c r="O9042" s="61">
        <f t="shared" si="758"/>
        <v>100</v>
      </c>
      <c r="P9042" s="221" t="s">
        <v>2287</v>
      </c>
      <c r="Q9042" s="205"/>
      <c r="R9042" s="193"/>
    </row>
    <row r="9043" spans="1:18">
      <c r="A9043" s="207" t="s">
        <v>5869</v>
      </c>
      <c r="B9043" s="220" t="s">
        <v>4951</v>
      </c>
      <c r="C9043" s="222" t="s">
        <v>2406</v>
      </c>
      <c r="D9043" s="223"/>
      <c r="E9043" s="67"/>
      <c r="F9043" s="220" t="s">
        <v>2297</v>
      </c>
      <c r="G9043" s="100"/>
      <c r="H9043" s="224">
        <v>65</v>
      </c>
      <c r="I9043" s="219"/>
      <c r="J9043" s="219"/>
      <c r="K9043" s="219"/>
      <c r="L9043" s="219"/>
      <c r="M9043" s="219"/>
      <c r="N9043" s="219"/>
      <c r="O9043" s="61">
        <f t="shared" si="758"/>
        <v>65</v>
      </c>
      <c r="P9043" s="221" t="s">
        <v>2287</v>
      </c>
      <c r="Q9043" s="205"/>
      <c r="R9043" s="193"/>
    </row>
    <row r="9044" spans="1:18">
      <c r="A9044" s="207" t="s">
        <v>5869</v>
      </c>
      <c r="B9044" s="220" t="s">
        <v>5362</v>
      </c>
      <c r="C9044" s="222" t="s">
        <v>2407</v>
      </c>
      <c r="D9044" s="223"/>
      <c r="E9044" s="67"/>
      <c r="F9044" s="220" t="s">
        <v>2289</v>
      </c>
      <c r="G9044" s="100"/>
      <c r="H9044" s="224">
        <v>11</v>
      </c>
      <c r="I9044" s="219"/>
      <c r="J9044" s="219"/>
      <c r="K9044" s="219"/>
      <c r="L9044" s="219"/>
      <c r="M9044" s="219"/>
      <c r="N9044" s="219"/>
      <c r="O9044" s="61">
        <f t="shared" si="758"/>
        <v>11</v>
      </c>
      <c r="P9044" s="221" t="s">
        <v>5605</v>
      </c>
      <c r="Q9044" s="205"/>
      <c r="R9044" s="193"/>
    </row>
    <row r="9045" spans="1:18">
      <c r="A9045" s="207" t="s">
        <v>5869</v>
      </c>
      <c r="B9045" s="220" t="s">
        <v>4917</v>
      </c>
      <c r="C9045" s="222" t="s">
        <v>2408</v>
      </c>
      <c r="D9045" s="223"/>
      <c r="E9045" s="67"/>
      <c r="F9045" s="220" t="s">
        <v>2289</v>
      </c>
      <c r="G9045" s="100"/>
      <c r="H9045" s="224">
        <v>0.28000000000000003</v>
      </c>
      <c r="I9045" s="219"/>
      <c r="J9045" s="219"/>
      <c r="K9045" s="219"/>
      <c r="L9045" s="219"/>
      <c r="M9045" s="219"/>
      <c r="N9045" s="219"/>
      <c r="O9045" s="61">
        <f t="shared" si="758"/>
        <v>0.28000000000000003</v>
      </c>
      <c r="P9045" s="221" t="s">
        <v>5605</v>
      </c>
      <c r="Q9045" s="205"/>
      <c r="R9045" s="193"/>
    </row>
    <row r="9046" spans="1:18">
      <c r="A9046" s="207" t="s">
        <v>5869</v>
      </c>
      <c r="B9046" s="220" t="s">
        <v>5363</v>
      </c>
      <c r="C9046" s="222" t="s">
        <v>2409</v>
      </c>
      <c r="D9046" s="223"/>
      <c r="E9046" s="67"/>
      <c r="F9046" s="220" t="s">
        <v>2291</v>
      </c>
      <c r="G9046" s="100"/>
      <c r="H9046" s="224">
        <v>0.05</v>
      </c>
      <c r="I9046" s="219"/>
      <c r="J9046" s="219"/>
      <c r="K9046" s="219"/>
      <c r="L9046" s="219"/>
      <c r="M9046" s="219"/>
      <c r="N9046" s="219"/>
      <c r="O9046" s="61">
        <f t="shared" si="758"/>
        <v>0.05</v>
      </c>
      <c r="P9046" s="221" t="s">
        <v>5605</v>
      </c>
      <c r="Q9046" s="205"/>
      <c r="R9046" s="193"/>
    </row>
    <row r="9047" spans="1:18">
      <c r="A9047" s="207" t="s">
        <v>5869</v>
      </c>
      <c r="B9047" s="220" t="s">
        <v>5364</v>
      </c>
      <c r="C9047" s="222" t="s">
        <v>2410</v>
      </c>
      <c r="D9047" s="223"/>
      <c r="E9047" s="67"/>
      <c r="F9047" s="220" t="s">
        <v>2291</v>
      </c>
      <c r="G9047" s="100"/>
      <c r="H9047" s="224">
        <v>0.19</v>
      </c>
      <c r="I9047" s="219"/>
      <c r="J9047" s="219"/>
      <c r="K9047" s="219"/>
      <c r="L9047" s="219"/>
      <c r="M9047" s="219"/>
      <c r="N9047" s="219"/>
      <c r="O9047" s="61">
        <f t="shared" si="758"/>
        <v>0.19</v>
      </c>
      <c r="P9047" s="221" t="s">
        <v>5605</v>
      </c>
      <c r="Q9047" s="205"/>
      <c r="R9047" s="193"/>
    </row>
    <row r="9048" spans="1:18">
      <c r="A9048" s="207" t="s">
        <v>5869</v>
      </c>
      <c r="B9048" s="220" t="s">
        <v>5365</v>
      </c>
      <c r="C9048" s="222" t="s">
        <v>2411</v>
      </c>
      <c r="D9048" s="223"/>
      <c r="E9048" s="67"/>
      <c r="F9048" s="220" t="s">
        <v>2289</v>
      </c>
      <c r="G9048" s="100"/>
      <c r="H9048" s="224">
        <v>25</v>
      </c>
      <c r="I9048" s="219"/>
      <c r="J9048" s="219"/>
      <c r="K9048" s="219"/>
      <c r="L9048" s="219"/>
      <c r="M9048" s="219"/>
      <c r="N9048" s="219"/>
      <c r="O9048" s="61">
        <f t="shared" si="758"/>
        <v>25</v>
      </c>
      <c r="P9048" s="221" t="s">
        <v>5605</v>
      </c>
      <c r="Q9048" s="205"/>
      <c r="R9048" s="193"/>
    </row>
    <row r="9049" spans="1:18">
      <c r="A9049" s="207" t="s">
        <v>5869</v>
      </c>
      <c r="B9049" s="220" t="s">
        <v>4918</v>
      </c>
      <c r="C9049" s="222" t="s">
        <v>2412</v>
      </c>
      <c r="D9049" s="223"/>
      <c r="E9049" s="67"/>
      <c r="F9049" s="220" t="s">
        <v>2291</v>
      </c>
      <c r="G9049" s="100"/>
      <c r="H9049" s="224">
        <v>0.06</v>
      </c>
      <c r="I9049" s="219"/>
      <c r="J9049" s="219"/>
      <c r="K9049" s="219"/>
      <c r="L9049" s="219"/>
      <c r="M9049" s="219"/>
      <c r="N9049" s="219"/>
      <c r="O9049" s="61">
        <f t="shared" si="758"/>
        <v>0.06</v>
      </c>
      <c r="P9049" s="221" t="s">
        <v>5605</v>
      </c>
      <c r="Q9049" s="205"/>
      <c r="R9049" s="193"/>
    </row>
    <row r="9050" spans="1:18">
      <c r="A9050" s="207" t="s">
        <v>5869</v>
      </c>
      <c r="B9050" s="220" t="s">
        <v>4918</v>
      </c>
      <c r="C9050" s="222" t="s">
        <v>2412</v>
      </c>
      <c r="D9050" s="223"/>
      <c r="E9050" s="67"/>
      <c r="F9050" s="220" t="s">
        <v>2289</v>
      </c>
      <c r="G9050" s="100"/>
      <c r="H9050" s="224">
        <v>0.06</v>
      </c>
      <c r="I9050" s="219"/>
      <c r="J9050" s="219"/>
      <c r="K9050" s="219"/>
      <c r="L9050" s="219"/>
      <c r="M9050" s="219"/>
      <c r="N9050" s="219"/>
      <c r="O9050" s="61">
        <f t="shared" si="758"/>
        <v>0.06</v>
      </c>
      <c r="P9050" s="221" t="s">
        <v>5605</v>
      </c>
      <c r="Q9050" s="205"/>
      <c r="R9050" s="193"/>
    </row>
    <row r="9051" spans="1:18">
      <c r="A9051" s="207" t="s">
        <v>5869</v>
      </c>
      <c r="B9051" s="220" t="s">
        <v>5366</v>
      </c>
      <c r="C9051" s="222" t="s">
        <v>2413</v>
      </c>
      <c r="D9051" s="223"/>
      <c r="E9051" s="67"/>
      <c r="F9051" s="220" t="s">
        <v>1532</v>
      </c>
      <c r="G9051" s="100"/>
      <c r="H9051" s="224">
        <v>1.3</v>
      </c>
      <c r="I9051" s="219"/>
      <c r="J9051" s="219"/>
      <c r="K9051" s="219"/>
      <c r="L9051" s="219"/>
      <c r="M9051" s="219"/>
      <c r="N9051" s="219"/>
      <c r="O9051" s="61">
        <f t="shared" si="758"/>
        <v>1.3</v>
      </c>
      <c r="P9051" s="221" t="s">
        <v>5605</v>
      </c>
      <c r="Q9051" s="205"/>
      <c r="R9051" s="193"/>
    </row>
    <row r="9052" spans="1:18">
      <c r="A9052" s="207" t="s">
        <v>5869</v>
      </c>
      <c r="B9052" s="220" t="s">
        <v>5366</v>
      </c>
      <c r="C9052" s="222" t="s">
        <v>2413</v>
      </c>
      <c r="D9052" s="223"/>
      <c r="E9052" s="67"/>
      <c r="F9052" s="220" t="s">
        <v>2289</v>
      </c>
      <c r="G9052" s="100"/>
      <c r="H9052" s="224">
        <v>1.3</v>
      </c>
      <c r="I9052" s="219"/>
      <c r="J9052" s="219"/>
      <c r="K9052" s="219"/>
      <c r="L9052" s="219"/>
      <c r="M9052" s="219"/>
      <c r="N9052" s="219"/>
      <c r="O9052" s="61">
        <f t="shared" si="758"/>
        <v>1.3</v>
      </c>
      <c r="P9052" s="221" t="s">
        <v>5605</v>
      </c>
      <c r="Q9052" s="205"/>
      <c r="R9052" s="193"/>
    </row>
    <row r="9053" spans="1:18">
      <c r="A9053" s="207" t="s">
        <v>5869</v>
      </c>
      <c r="B9053" s="220" t="s">
        <v>4951</v>
      </c>
      <c r="C9053" s="222" t="s">
        <v>2414</v>
      </c>
      <c r="D9053" s="223"/>
      <c r="E9053" s="67"/>
      <c r="F9053" s="220" t="s">
        <v>2297</v>
      </c>
      <c r="G9053" s="100"/>
      <c r="H9053" s="224">
        <v>4</v>
      </c>
      <c r="I9053" s="219"/>
      <c r="J9053" s="219"/>
      <c r="K9053" s="219"/>
      <c r="L9053" s="219"/>
      <c r="M9053" s="219"/>
      <c r="N9053" s="219"/>
      <c r="O9053" s="61">
        <f t="shared" si="758"/>
        <v>4</v>
      </c>
      <c r="P9053" s="221" t="s">
        <v>2287</v>
      </c>
      <c r="Q9053" s="205"/>
      <c r="R9053" s="193"/>
    </row>
    <row r="9054" spans="1:18">
      <c r="A9054" s="207" t="s">
        <v>5869</v>
      </c>
      <c r="B9054" s="220" t="s">
        <v>4951</v>
      </c>
      <c r="C9054" s="222" t="s">
        <v>2415</v>
      </c>
      <c r="D9054" s="223"/>
      <c r="E9054" s="67"/>
      <c r="F9054" s="220" t="s">
        <v>2297</v>
      </c>
      <c r="G9054" s="100"/>
      <c r="H9054" s="224">
        <v>1</v>
      </c>
      <c r="I9054" s="219"/>
      <c r="J9054" s="219"/>
      <c r="K9054" s="219"/>
      <c r="L9054" s="219"/>
      <c r="M9054" s="219"/>
      <c r="N9054" s="219"/>
      <c r="O9054" s="61">
        <f t="shared" si="758"/>
        <v>1</v>
      </c>
      <c r="P9054" s="221" t="s">
        <v>2287</v>
      </c>
      <c r="Q9054" s="205"/>
      <c r="R9054" s="193"/>
    </row>
    <row r="9055" spans="1:18">
      <c r="A9055" s="207" t="s">
        <v>5869</v>
      </c>
      <c r="B9055" s="220" t="s">
        <v>4951</v>
      </c>
      <c r="C9055" s="222" t="s">
        <v>2416</v>
      </c>
      <c r="D9055" s="223"/>
      <c r="E9055" s="67"/>
      <c r="F9055" s="220" t="s">
        <v>2297</v>
      </c>
      <c r="G9055" s="100"/>
      <c r="H9055" s="224">
        <v>165</v>
      </c>
      <c r="I9055" s="219"/>
      <c r="J9055" s="219"/>
      <c r="K9055" s="219"/>
      <c r="L9055" s="219"/>
      <c r="M9055" s="219"/>
      <c r="N9055" s="219"/>
      <c r="O9055" s="61">
        <f t="shared" si="758"/>
        <v>165</v>
      </c>
      <c r="P9055" s="221" t="s">
        <v>2287</v>
      </c>
      <c r="Q9055" s="205"/>
      <c r="R9055" s="193"/>
    </row>
    <row r="9056" spans="1:18">
      <c r="A9056" s="207" t="s">
        <v>5869</v>
      </c>
      <c r="B9056" s="220" t="s">
        <v>1359</v>
      </c>
      <c r="C9056" s="222" t="s">
        <v>2417</v>
      </c>
      <c r="D9056" s="223"/>
      <c r="E9056" s="67"/>
      <c r="F9056" s="220" t="s">
        <v>2289</v>
      </c>
      <c r="G9056" s="100"/>
      <c r="H9056" s="224">
        <v>0.9</v>
      </c>
      <c r="I9056" s="219"/>
      <c r="J9056" s="219"/>
      <c r="K9056" s="219"/>
      <c r="L9056" s="219"/>
      <c r="M9056" s="219"/>
      <c r="N9056" s="219"/>
      <c r="O9056" s="61">
        <f t="shared" si="758"/>
        <v>0.9</v>
      </c>
      <c r="P9056" s="221" t="s">
        <v>5605</v>
      </c>
      <c r="Q9056" s="205"/>
      <c r="R9056" s="193"/>
    </row>
    <row r="9057" spans="1:18">
      <c r="A9057" s="207" t="s">
        <v>5869</v>
      </c>
      <c r="B9057" s="220" t="s">
        <v>5367</v>
      </c>
      <c r="C9057" s="222" t="s">
        <v>2418</v>
      </c>
      <c r="D9057" s="223"/>
      <c r="E9057" s="67"/>
      <c r="F9057" s="220" t="s">
        <v>2289</v>
      </c>
      <c r="G9057" s="100"/>
      <c r="H9057" s="224">
        <v>8.3000000000000007</v>
      </c>
      <c r="I9057" s="219"/>
      <c r="J9057" s="219"/>
      <c r="K9057" s="219"/>
      <c r="L9057" s="219"/>
      <c r="M9057" s="219"/>
      <c r="N9057" s="219"/>
      <c r="O9057" s="61">
        <f t="shared" si="758"/>
        <v>8.3000000000000007</v>
      </c>
      <c r="P9057" s="221" t="s">
        <v>5605</v>
      </c>
      <c r="Q9057" s="205"/>
      <c r="R9057" s="193"/>
    </row>
    <row r="9058" spans="1:18">
      <c r="A9058" s="207" t="s">
        <v>5869</v>
      </c>
      <c r="B9058" s="220" t="s">
        <v>5368</v>
      </c>
      <c r="C9058" s="222" t="s">
        <v>2419</v>
      </c>
      <c r="D9058" s="223"/>
      <c r="E9058" s="67"/>
      <c r="F9058" s="220" t="s">
        <v>2289</v>
      </c>
      <c r="G9058" s="100"/>
      <c r="H9058" s="224">
        <v>3.4649999999999999</v>
      </c>
      <c r="I9058" s="219"/>
      <c r="J9058" s="219"/>
      <c r="K9058" s="219"/>
      <c r="L9058" s="219"/>
      <c r="M9058" s="219"/>
      <c r="N9058" s="219"/>
      <c r="O9058" s="61">
        <f t="shared" si="758"/>
        <v>3.4649999999999999</v>
      </c>
      <c r="P9058" s="221" t="s">
        <v>5605</v>
      </c>
      <c r="Q9058" s="205"/>
      <c r="R9058" s="193"/>
    </row>
    <row r="9059" spans="1:18">
      <c r="A9059" s="207" t="s">
        <v>5869</v>
      </c>
      <c r="B9059" s="220" t="s">
        <v>4951</v>
      </c>
      <c r="C9059" s="222" t="s">
        <v>2420</v>
      </c>
      <c r="D9059" s="223"/>
      <c r="E9059" s="67"/>
      <c r="F9059" s="220" t="s">
        <v>2297</v>
      </c>
      <c r="G9059" s="100"/>
      <c r="H9059" s="224">
        <v>3.31</v>
      </c>
      <c r="I9059" s="219"/>
      <c r="J9059" s="219"/>
      <c r="K9059" s="219"/>
      <c r="L9059" s="219"/>
      <c r="M9059" s="219"/>
      <c r="N9059" s="219"/>
      <c r="O9059" s="61">
        <f t="shared" si="758"/>
        <v>3.31</v>
      </c>
      <c r="P9059" s="221" t="s">
        <v>2287</v>
      </c>
      <c r="Q9059" s="205"/>
      <c r="R9059" s="193"/>
    </row>
    <row r="9060" spans="1:18">
      <c r="A9060" s="207" t="s">
        <v>5869</v>
      </c>
      <c r="B9060" s="220" t="s">
        <v>4951</v>
      </c>
      <c r="C9060" s="222" t="s">
        <v>2421</v>
      </c>
      <c r="D9060" s="223"/>
      <c r="E9060" s="67"/>
      <c r="F9060" s="220" t="s">
        <v>2297</v>
      </c>
      <c r="G9060" s="100"/>
      <c r="H9060" s="224">
        <v>26</v>
      </c>
      <c r="I9060" s="219"/>
      <c r="J9060" s="219"/>
      <c r="K9060" s="219"/>
      <c r="L9060" s="219"/>
      <c r="M9060" s="219"/>
      <c r="N9060" s="219"/>
      <c r="O9060" s="61">
        <f t="shared" si="758"/>
        <v>26</v>
      </c>
      <c r="P9060" s="221" t="s">
        <v>2287</v>
      </c>
      <c r="Q9060" s="205"/>
      <c r="R9060" s="193"/>
    </row>
    <row r="9061" spans="1:18">
      <c r="A9061" s="207" t="s">
        <v>5869</v>
      </c>
      <c r="B9061" s="220" t="s">
        <v>5369</v>
      </c>
      <c r="C9061" s="222" t="s">
        <v>2422</v>
      </c>
      <c r="D9061" s="223"/>
      <c r="E9061" s="67"/>
      <c r="F9061" s="220" t="s">
        <v>3516</v>
      </c>
      <c r="G9061" s="100"/>
      <c r="H9061" s="224">
        <v>7</v>
      </c>
      <c r="I9061" s="219"/>
      <c r="J9061" s="219"/>
      <c r="K9061" s="219"/>
      <c r="L9061" s="219"/>
      <c r="M9061" s="219"/>
      <c r="N9061" s="219"/>
      <c r="O9061" s="61">
        <f t="shared" si="758"/>
        <v>7</v>
      </c>
      <c r="P9061" s="221" t="s">
        <v>5605</v>
      </c>
      <c r="Q9061" s="205"/>
      <c r="R9061" s="193"/>
    </row>
    <row r="9062" spans="1:18">
      <c r="A9062" s="207" t="s">
        <v>5869</v>
      </c>
      <c r="B9062" s="220" t="s">
        <v>5370</v>
      </c>
      <c r="C9062" s="222" t="s">
        <v>2423</v>
      </c>
      <c r="D9062" s="223"/>
      <c r="E9062" s="67"/>
      <c r="F9062" s="220" t="s">
        <v>2289</v>
      </c>
      <c r="G9062" s="100"/>
      <c r="H9062" s="224">
        <v>60</v>
      </c>
      <c r="I9062" s="219"/>
      <c r="J9062" s="219"/>
      <c r="K9062" s="219"/>
      <c r="L9062" s="219"/>
      <c r="M9062" s="219"/>
      <c r="N9062" s="219"/>
      <c r="O9062" s="61">
        <f t="shared" ref="O9062:O9126" si="759">+H9062</f>
        <v>60</v>
      </c>
      <c r="P9062" s="221" t="s">
        <v>5605</v>
      </c>
      <c r="Q9062" s="205"/>
      <c r="R9062" s="193"/>
    </row>
    <row r="9063" spans="1:18">
      <c r="A9063" s="207" t="s">
        <v>5869</v>
      </c>
      <c r="B9063" s="220" t="s">
        <v>5561</v>
      </c>
      <c r="C9063" s="222" t="s">
        <v>2424</v>
      </c>
      <c r="D9063" s="223"/>
      <c r="E9063" s="67"/>
      <c r="F9063" s="220" t="s">
        <v>2297</v>
      </c>
      <c r="G9063" s="100"/>
      <c r="H9063" s="224">
        <v>560.85</v>
      </c>
      <c r="I9063" s="219"/>
      <c r="J9063" s="219"/>
      <c r="K9063" s="219"/>
      <c r="L9063" s="219"/>
      <c r="M9063" s="219"/>
      <c r="N9063" s="219"/>
      <c r="O9063" s="61">
        <f t="shared" si="759"/>
        <v>560.85</v>
      </c>
      <c r="P9063" s="221" t="s">
        <v>2287</v>
      </c>
      <c r="Q9063" s="205"/>
      <c r="R9063" s="193"/>
    </row>
    <row r="9064" spans="1:18">
      <c r="A9064" s="207" t="s">
        <v>5869</v>
      </c>
      <c r="B9064" s="220" t="s">
        <v>1365</v>
      </c>
      <c r="C9064" s="222" t="s">
        <v>2425</v>
      </c>
      <c r="D9064" s="223"/>
      <c r="E9064" s="67"/>
      <c r="F9064" s="220" t="s">
        <v>2289</v>
      </c>
      <c r="G9064" s="100"/>
      <c r="H9064" s="224">
        <v>0.75</v>
      </c>
      <c r="I9064" s="219"/>
      <c r="J9064" s="219"/>
      <c r="K9064" s="219"/>
      <c r="L9064" s="219"/>
      <c r="M9064" s="219"/>
      <c r="N9064" s="219"/>
      <c r="O9064" s="61">
        <f t="shared" si="759"/>
        <v>0.75</v>
      </c>
      <c r="P9064" s="221" t="s">
        <v>5605</v>
      </c>
      <c r="Q9064" s="205"/>
      <c r="R9064" s="193"/>
    </row>
    <row r="9065" spans="1:18">
      <c r="A9065" s="207" t="s">
        <v>5869</v>
      </c>
      <c r="B9065" s="220" t="s">
        <v>5371</v>
      </c>
      <c r="C9065" s="222" t="s">
        <v>2426</v>
      </c>
      <c r="D9065" s="223"/>
      <c r="E9065" s="67"/>
      <c r="F9065" s="220" t="s">
        <v>2291</v>
      </c>
      <c r="G9065" s="100"/>
      <c r="H9065" s="224">
        <v>0.05</v>
      </c>
      <c r="I9065" s="219"/>
      <c r="J9065" s="219"/>
      <c r="K9065" s="219"/>
      <c r="L9065" s="219"/>
      <c r="M9065" s="219"/>
      <c r="N9065" s="219"/>
      <c r="O9065" s="61">
        <f t="shared" si="759"/>
        <v>0.05</v>
      </c>
      <c r="P9065" s="221" t="s">
        <v>5605</v>
      </c>
      <c r="Q9065" s="205"/>
      <c r="R9065" s="193"/>
    </row>
    <row r="9066" spans="1:18">
      <c r="A9066" s="207" t="s">
        <v>5869</v>
      </c>
      <c r="B9066" s="220" t="s">
        <v>5372</v>
      </c>
      <c r="C9066" s="222" t="s">
        <v>2427</v>
      </c>
      <c r="D9066" s="223"/>
      <c r="E9066" s="67"/>
      <c r="F9066" s="220" t="s">
        <v>2291</v>
      </c>
      <c r="G9066" s="100"/>
      <c r="H9066" s="224">
        <v>0.74</v>
      </c>
      <c r="I9066" s="219"/>
      <c r="J9066" s="219"/>
      <c r="K9066" s="219"/>
      <c r="L9066" s="219"/>
      <c r="M9066" s="219"/>
      <c r="N9066" s="219"/>
      <c r="O9066" s="61">
        <f t="shared" si="759"/>
        <v>0.74</v>
      </c>
      <c r="P9066" s="221" t="s">
        <v>5605</v>
      </c>
      <c r="Q9066" s="205"/>
      <c r="R9066" s="193"/>
    </row>
    <row r="9067" spans="1:18">
      <c r="A9067" s="207" t="s">
        <v>5869</v>
      </c>
      <c r="B9067" s="220" t="s">
        <v>5373</v>
      </c>
      <c r="C9067" s="222" t="s">
        <v>2428</v>
      </c>
      <c r="D9067" s="223"/>
      <c r="E9067" s="67"/>
      <c r="F9067" s="220" t="s">
        <v>2291</v>
      </c>
      <c r="G9067" s="100"/>
      <c r="H9067" s="224">
        <v>1.54</v>
      </c>
      <c r="I9067" s="219"/>
      <c r="J9067" s="219"/>
      <c r="K9067" s="219"/>
      <c r="L9067" s="219"/>
      <c r="M9067" s="219"/>
      <c r="N9067" s="219"/>
      <c r="O9067" s="61">
        <f t="shared" si="759"/>
        <v>1.54</v>
      </c>
      <c r="P9067" s="221" t="s">
        <v>2287</v>
      </c>
      <c r="Q9067" s="205"/>
      <c r="R9067" s="193"/>
    </row>
    <row r="9068" spans="1:18">
      <c r="A9068" s="207" t="s">
        <v>5869</v>
      </c>
      <c r="B9068" s="220" t="s">
        <v>5374</v>
      </c>
      <c r="C9068" s="222" t="s">
        <v>2429</v>
      </c>
      <c r="D9068" s="223"/>
      <c r="E9068" s="67"/>
      <c r="F9068" s="220" t="s">
        <v>2297</v>
      </c>
      <c r="G9068" s="100"/>
      <c r="H9068" s="224">
        <v>8.8625000000000007</v>
      </c>
      <c r="I9068" s="219"/>
      <c r="J9068" s="219"/>
      <c r="K9068" s="219"/>
      <c r="L9068" s="219"/>
      <c r="M9068" s="219"/>
      <c r="N9068" s="219"/>
      <c r="O9068" s="61">
        <f t="shared" si="759"/>
        <v>8.8625000000000007</v>
      </c>
      <c r="P9068" s="221" t="s">
        <v>5605</v>
      </c>
      <c r="Q9068" s="205"/>
      <c r="R9068" s="193"/>
    </row>
    <row r="9069" spans="1:18">
      <c r="A9069" s="207" t="s">
        <v>5869</v>
      </c>
      <c r="B9069" s="220" t="s">
        <v>5375</v>
      </c>
      <c r="C9069" s="222" t="s">
        <v>2430</v>
      </c>
      <c r="D9069" s="223"/>
      <c r="E9069" s="67"/>
      <c r="F9069" s="220" t="s">
        <v>2289</v>
      </c>
      <c r="G9069" s="100"/>
      <c r="H9069" s="224">
        <v>21.439999999999998</v>
      </c>
      <c r="I9069" s="219"/>
      <c r="J9069" s="219"/>
      <c r="K9069" s="219"/>
      <c r="L9069" s="219"/>
      <c r="M9069" s="219"/>
      <c r="N9069" s="219"/>
      <c r="O9069" s="61">
        <f t="shared" si="759"/>
        <v>21.439999999999998</v>
      </c>
      <c r="P9069" s="221" t="s">
        <v>5605</v>
      </c>
      <c r="Q9069" s="205"/>
      <c r="R9069" s="193"/>
    </row>
    <row r="9070" spans="1:18">
      <c r="A9070" s="207" t="s">
        <v>5869</v>
      </c>
      <c r="B9070" s="220" t="s">
        <v>5376</v>
      </c>
      <c r="C9070" s="222" t="s">
        <v>3399</v>
      </c>
      <c r="D9070" s="223"/>
      <c r="E9070" s="67"/>
      <c r="F9070" s="220" t="s">
        <v>2289</v>
      </c>
      <c r="G9070" s="100"/>
      <c r="H9070" s="224">
        <v>68.7</v>
      </c>
      <c r="I9070" s="219"/>
      <c r="J9070" s="219"/>
      <c r="K9070" s="219"/>
      <c r="L9070" s="219"/>
      <c r="M9070" s="219"/>
      <c r="N9070" s="219"/>
      <c r="O9070" s="61">
        <f t="shared" si="759"/>
        <v>68.7</v>
      </c>
      <c r="P9070" s="221" t="s">
        <v>5605</v>
      </c>
      <c r="Q9070" s="205"/>
      <c r="R9070" s="193"/>
    </row>
    <row r="9071" spans="1:18">
      <c r="A9071" s="207" t="s">
        <v>5869</v>
      </c>
      <c r="B9071" s="220" t="s">
        <v>5377</v>
      </c>
      <c r="C9071" s="222" t="s">
        <v>3400</v>
      </c>
      <c r="D9071" s="223"/>
      <c r="E9071" s="67"/>
      <c r="F9071" s="220" t="s">
        <v>2289</v>
      </c>
      <c r="G9071" s="100"/>
      <c r="H9071" s="224">
        <v>5.0999999999999996</v>
      </c>
      <c r="I9071" s="219"/>
      <c r="J9071" s="219"/>
      <c r="K9071" s="219"/>
      <c r="L9071" s="219"/>
      <c r="M9071" s="219"/>
      <c r="N9071" s="219"/>
      <c r="O9071" s="61">
        <f t="shared" si="759"/>
        <v>5.0999999999999996</v>
      </c>
      <c r="P9071" s="221" t="s">
        <v>5605</v>
      </c>
      <c r="Q9071" s="205"/>
      <c r="R9071" s="193"/>
    </row>
    <row r="9072" spans="1:18">
      <c r="A9072" s="207" t="s">
        <v>5869</v>
      </c>
      <c r="B9072" s="220" t="s">
        <v>5378</v>
      </c>
      <c r="C9072" s="222" t="s">
        <v>3401</v>
      </c>
      <c r="D9072" s="223"/>
      <c r="E9072" s="67"/>
      <c r="F9072" s="220" t="s">
        <v>537</v>
      </c>
      <c r="G9072" s="100"/>
      <c r="H9072" s="224">
        <v>601.79999999999995</v>
      </c>
      <c r="I9072" s="219"/>
      <c r="J9072" s="219"/>
      <c r="K9072" s="219"/>
      <c r="L9072" s="219"/>
      <c r="M9072" s="219"/>
      <c r="N9072" s="219"/>
      <c r="O9072" s="61">
        <f>+H9072/500</f>
        <v>1.2036</v>
      </c>
      <c r="P9072" s="221" t="s">
        <v>5605</v>
      </c>
      <c r="Q9072" s="205"/>
      <c r="R9072" s="193"/>
    </row>
    <row r="9073" spans="1:18">
      <c r="A9073" s="207" t="s">
        <v>5869</v>
      </c>
      <c r="B9073" s="220" t="s">
        <v>5379</v>
      </c>
      <c r="C9073" s="222" t="s">
        <v>3402</v>
      </c>
      <c r="D9073" s="223"/>
      <c r="E9073" s="67"/>
      <c r="F9073" s="220" t="s">
        <v>2297</v>
      </c>
      <c r="G9073" s="100"/>
      <c r="H9073" s="224">
        <v>24375</v>
      </c>
      <c r="I9073" s="219"/>
      <c r="J9073" s="219"/>
      <c r="K9073" s="219"/>
      <c r="L9073" s="219"/>
      <c r="M9073" s="219"/>
      <c r="N9073" s="219"/>
      <c r="O9073" s="61">
        <f t="shared" si="759"/>
        <v>24375</v>
      </c>
      <c r="P9073" s="221" t="s">
        <v>5605</v>
      </c>
      <c r="Q9073" s="205"/>
      <c r="R9073" s="193"/>
    </row>
    <row r="9074" spans="1:18">
      <c r="A9074" s="207" t="s">
        <v>5869</v>
      </c>
      <c r="B9074" s="220" t="s">
        <v>4951</v>
      </c>
      <c r="C9074" s="222" t="s">
        <v>3403</v>
      </c>
      <c r="D9074" s="223"/>
      <c r="E9074" s="67"/>
      <c r="F9074" s="220" t="s">
        <v>2299</v>
      </c>
      <c r="G9074" s="100"/>
      <c r="H9074" s="224">
        <v>1.5</v>
      </c>
      <c r="I9074" s="219"/>
      <c r="J9074" s="219"/>
      <c r="K9074" s="219"/>
      <c r="L9074" s="219"/>
      <c r="M9074" s="219"/>
      <c r="N9074" s="219"/>
      <c r="O9074" s="61">
        <f t="shared" si="759"/>
        <v>1.5</v>
      </c>
      <c r="P9074" s="221" t="s">
        <v>2287</v>
      </c>
      <c r="Q9074" s="205"/>
      <c r="R9074" s="193"/>
    </row>
    <row r="9075" spans="1:18">
      <c r="A9075" s="207" t="s">
        <v>5869</v>
      </c>
      <c r="B9075" s="220" t="s">
        <v>5380</v>
      </c>
      <c r="C9075" s="222" t="s">
        <v>2364</v>
      </c>
      <c r="D9075" s="223"/>
      <c r="E9075" s="67"/>
      <c r="F9075" s="220" t="s">
        <v>2291</v>
      </c>
      <c r="G9075" s="100"/>
      <c r="H9075" s="224">
        <v>1.1000000000000001</v>
      </c>
      <c r="I9075" s="219"/>
      <c r="J9075" s="219"/>
      <c r="K9075" s="219"/>
      <c r="L9075" s="219"/>
      <c r="M9075" s="219"/>
      <c r="N9075" s="219"/>
      <c r="O9075" s="61">
        <f t="shared" si="759"/>
        <v>1.1000000000000001</v>
      </c>
      <c r="P9075" s="221" t="s">
        <v>5605</v>
      </c>
      <c r="Q9075" s="205"/>
      <c r="R9075" s="193"/>
    </row>
    <row r="9076" spans="1:18">
      <c r="A9076" s="207" t="s">
        <v>5869</v>
      </c>
      <c r="B9076" s="220" t="s">
        <v>5381</v>
      </c>
      <c r="C9076" s="222" t="s">
        <v>2365</v>
      </c>
      <c r="D9076" s="223"/>
      <c r="E9076" s="67"/>
      <c r="F9076" s="220" t="s">
        <v>2289</v>
      </c>
      <c r="G9076" s="100"/>
      <c r="H9076" s="224">
        <v>2.2000000000000002</v>
      </c>
      <c r="I9076" s="219"/>
      <c r="J9076" s="219"/>
      <c r="K9076" s="219"/>
      <c r="L9076" s="219"/>
      <c r="M9076" s="219"/>
      <c r="N9076" s="219"/>
      <c r="O9076" s="61">
        <f t="shared" si="759"/>
        <v>2.2000000000000002</v>
      </c>
      <c r="P9076" s="221" t="s">
        <v>5605</v>
      </c>
      <c r="Q9076" s="205"/>
      <c r="R9076" s="193"/>
    </row>
    <row r="9077" spans="1:18">
      <c r="A9077" s="207" t="s">
        <v>5869</v>
      </c>
      <c r="B9077" s="220" t="s">
        <v>5382</v>
      </c>
      <c r="C9077" s="222" t="s">
        <v>2366</v>
      </c>
      <c r="D9077" s="223"/>
      <c r="E9077" s="67"/>
      <c r="F9077" s="220" t="s">
        <v>2289</v>
      </c>
      <c r="G9077" s="100"/>
      <c r="H9077" s="224">
        <v>3.391</v>
      </c>
      <c r="I9077" s="219"/>
      <c r="J9077" s="219"/>
      <c r="K9077" s="219"/>
      <c r="L9077" s="219"/>
      <c r="M9077" s="219"/>
      <c r="N9077" s="219"/>
      <c r="O9077" s="61">
        <f t="shared" si="759"/>
        <v>3.391</v>
      </c>
      <c r="P9077" s="221" t="s">
        <v>2287</v>
      </c>
      <c r="Q9077" s="205"/>
      <c r="R9077" s="193"/>
    </row>
    <row r="9078" spans="1:18">
      <c r="A9078" s="207" t="s">
        <v>5869</v>
      </c>
      <c r="B9078" s="220" t="s">
        <v>5383</v>
      </c>
      <c r="C9078" s="222" t="s">
        <v>2367</v>
      </c>
      <c r="D9078" s="223"/>
      <c r="E9078" s="67"/>
      <c r="F9078" s="220" t="s">
        <v>2291</v>
      </c>
      <c r="G9078" s="100"/>
      <c r="H9078" s="224">
        <v>0.63300000000000001</v>
      </c>
      <c r="I9078" s="219"/>
      <c r="J9078" s="219"/>
      <c r="K9078" s="219"/>
      <c r="L9078" s="219"/>
      <c r="M9078" s="219"/>
      <c r="N9078" s="219"/>
      <c r="O9078" s="61">
        <f t="shared" si="759"/>
        <v>0.63300000000000001</v>
      </c>
      <c r="P9078" s="221" t="s">
        <v>2287</v>
      </c>
      <c r="Q9078" s="205"/>
      <c r="R9078" s="193"/>
    </row>
    <row r="9079" spans="1:18">
      <c r="A9079" s="207" t="s">
        <v>5869</v>
      </c>
      <c r="B9079" s="220" t="s">
        <v>4951</v>
      </c>
      <c r="C9079" s="222" t="s">
        <v>2368</v>
      </c>
      <c r="D9079" s="223"/>
      <c r="E9079" s="67"/>
      <c r="F9079" s="220" t="s">
        <v>1973</v>
      </c>
      <c r="G9079" s="100"/>
      <c r="H9079" s="224">
        <v>1.75</v>
      </c>
      <c r="I9079" s="219"/>
      <c r="J9079" s="219"/>
      <c r="K9079" s="219"/>
      <c r="L9079" s="219"/>
      <c r="M9079" s="219"/>
      <c r="N9079" s="219"/>
      <c r="O9079" s="61">
        <f t="shared" si="759"/>
        <v>1.75</v>
      </c>
      <c r="P9079" s="221" t="s">
        <v>2287</v>
      </c>
      <c r="Q9079" s="205"/>
      <c r="R9079" s="193"/>
    </row>
    <row r="9080" spans="1:18">
      <c r="A9080" s="207" t="s">
        <v>5869</v>
      </c>
      <c r="B9080" s="220" t="s">
        <v>5384</v>
      </c>
      <c r="C9080" s="222" t="s">
        <v>2369</v>
      </c>
      <c r="D9080" s="223"/>
      <c r="E9080" s="67"/>
      <c r="F9080" s="220" t="s">
        <v>2289</v>
      </c>
      <c r="G9080" s="100"/>
      <c r="H9080" s="224">
        <v>0.86250000000000004</v>
      </c>
      <c r="I9080" s="219"/>
      <c r="J9080" s="219"/>
      <c r="K9080" s="219"/>
      <c r="L9080" s="219"/>
      <c r="M9080" s="219"/>
      <c r="N9080" s="219"/>
      <c r="O9080" s="61">
        <f t="shared" si="759"/>
        <v>0.86250000000000004</v>
      </c>
      <c r="P9080" s="221" t="s">
        <v>5605</v>
      </c>
      <c r="Q9080" s="205"/>
      <c r="R9080" s="193"/>
    </row>
    <row r="9081" spans="1:18">
      <c r="A9081" s="207" t="s">
        <v>5869</v>
      </c>
      <c r="B9081" s="220" t="s">
        <v>5561</v>
      </c>
      <c r="C9081" s="222" t="s">
        <v>2370</v>
      </c>
      <c r="D9081" s="223"/>
      <c r="E9081" s="67"/>
      <c r="F9081" s="220" t="s">
        <v>2297</v>
      </c>
      <c r="G9081" s="100"/>
      <c r="H9081" s="224">
        <v>1370</v>
      </c>
      <c r="I9081" s="219"/>
      <c r="J9081" s="219"/>
      <c r="K9081" s="219"/>
      <c r="L9081" s="219"/>
      <c r="M9081" s="219"/>
      <c r="N9081" s="219"/>
      <c r="O9081" s="61">
        <f t="shared" si="759"/>
        <v>1370</v>
      </c>
      <c r="P9081" s="221" t="s">
        <v>2287</v>
      </c>
      <c r="Q9081" s="205"/>
      <c r="R9081" s="193"/>
    </row>
    <row r="9082" spans="1:18">
      <c r="A9082" s="207" t="s">
        <v>5869</v>
      </c>
      <c r="B9082" s="220" t="s">
        <v>5385</v>
      </c>
      <c r="C9082" s="222" t="s">
        <v>2371</v>
      </c>
      <c r="D9082" s="223"/>
      <c r="E9082" s="67"/>
      <c r="F9082" s="220" t="s">
        <v>2297</v>
      </c>
      <c r="G9082" s="100"/>
      <c r="H9082" s="224">
        <v>1650</v>
      </c>
      <c r="I9082" s="219"/>
      <c r="J9082" s="219"/>
      <c r="K9082" s="219"/>
      <c r="L9082" s="219"/>
      <c r="M9082" s="219"/>
      <c r="N9082" s="219"/>
      <c r="O9082" s="61">
        <f t="shared" si="759"/>
        <v>1650</v>
      </c>
      <c r="P9082" s="221" t="s">
        <v>2287</v>
      </c>
      <c r="Q9082" s="205"/>
      <c r="R9082" s="193"/>
    </row>
    <row r="9083" spans="1:18">
      <c r="A9083" s="207" t="s">
        <v>5869</v>
      </c>
      <c r="B9083" s="220" t="s">
        <v>5386</v>
      </c>
      <c r="C9083" s="222" t="s">
        <v>2372</v>
      </c>
      <c r="D9083" s="223"/>
      <c r="E9083" s="67"/>
      <c r="F9083" s="220" t="s">
        <v>2297</v>
      </c>
      <c r="G9083" s="100"/>
      <c r="H9083" s="224">
        <v>1813.75</v>
      </c>
      <c r="I9083" s="219"/>
      <c r="J9083" s="219"/>
      <c r="K9083" s="219"/>
      <c r="L9083" s="219"/>
      <c r="M9083" s="219"/>
      <c r="N9083" s="219"/>
      <c r="O9083" s="61">
        <f t="shared" si="759"/>
        <v>1813.75</v>
      </c>
      <c r="P9083" s="221" t="s">
        <v>5605</v>
      </c>
      <c r="Q9083" s="205"/>
      <c r="R9083" s="193"/>
    </row>
    <row r="9084" spans="1:18">
      <c r="A9084" s="207" t="s">
        <v>5869</v>
      </c>
      <c r="B9084" s="220" t="s">
        <v>5387</v>
      </c>
      <c r="C9084" s="222" t="s">
        <v>2373</v>
      </c>
      <c r="D9084" s="223"/>
      <c r="E9084" s="67"/>
      <c r="F9084" s="220" t="s">
        <v>2297</v>
      </c>
      <c r="G9084" s="100"/>
      <c r="H9084" s="224">
        <v>1687.5</v>
      </c>
      <c r="I9084" s="219"/>
      <c r="J9084" s="219"/>
      <c r="K9084" s="219"/>
      <c r="L9084" s="219"/>
      <c r="M9084" s="219"/>
      <c r="N9084" s="219"/>
      <c r="O9084" s="61">
        <f t="shared" si="759"/>
        <v>1687.5</v>
      </c>
      <c r="P9084" s="221" t="s">
        <v>5605</v>
      </c>
      <c r="Q9084" s="205"/>
      <c r="R9084" s="193"/>
    </row>
    <row r="9085" spans="1:18">
      <c r="A9085" s="207" t="s">
        <v>5869</v>
      </c>
      <c r="B9085" s="220" t="s">
        <v>4921</v>
      </c>
      <c r="C9085" s="222" t="s">
        <v>2374</v>
      </c>
      <c r="D9085" s="223"/>
      <c r="E9085" s="67"/>
      <c r="F9085" s="220" t="s">
        <v>622</v>
      </c>
      <c r="G9085" s="100"/>
      <c r="H9085" s="224">
        <v>5.84</v>
      </c>
      <c r="I9085" s="219"/>
      <c r="J9085" s="219"/>
      <c r="K9085" s="219"/>
      <c r="L9085" s="219"/>
      <c r="M9085" s="219"/>
      <c r="N9085" s="219"/>
      <c r="O9085" s="61">
        <f>+H9085</f>
        <v>5.84</v>
      </c>
      <c r="P9085" s="221" t="s">
        <v>5605</v>
      </c>
      <c r="Q9085" s="205"/>
      <c r="R9085" s="193"/>
    </row>
    <row r="9086" spans="1:18">
      <c r="A9086" s="207" t="s">
        <v>5869</v>
      </c>
      <c r="B9086" s="226" t="s">
        <v>5846</v>
      </c>
      <c r="C9086" s="219" t="s">
        <v>3254</v>
      </c>
      <c r="D9086" s="223"/>
      <c r="E9086" s="67"/>
      <c r="F9086" s="220" t="s">
        <v>2289</v>
      </c>
      <c r="G9086" s="100"/>
      <c r="H9086" s="224">
        <v>0.35</v>
      </c>
      <c r="I9086" s="219"/>
      <c r="J9086" s="219"/>
      <c r="K9086" s="219"/>
      <c r="L9086" s="219"/>
      <c r="M9086" s="219"/>
      <c r="N9086" s="219"/>
      <c r="O9086" s="61">
        <f t="shared" si="759"/>
        <v>0.35</v>
      </c>
      <c r="P9086" s="221" t="s">
        <v>5605</v>
      </c>
      <c r="Q9086" s="205"/>
      <c r="R9086" s="193"/>
    </row>
    <row r="9087" spans="1:18">
      <c r="A9087" s="207" t="s">
        <v>5869</v>
      </c>
      <c r="B9087" s="220" t="s">
        <v>4951</v>
      </c>
      <c r="C9087" s="222" t="s">
        <v>2375</v>
      </c>
      <c r="D9087" s="223"/>
      <c r="E9087" s="67"/>
      <c r="F9087" s="220" t="s">
        <v>2297</v>
      </c>
      <c r="G9087" s="100"/>
      <c r="H9087" s="224">
        <v>1.69</v>
      </c>
      <c r="I9087" s="219"/>
      <c r="J9087" s="219"/>
      <c r="K9087" s="219"/>
      <c r="L9087" s="219"/>
      <c r="M9087" s="219"/>
      <c r="N9087" s="219"/>
      <c r="O9087" s="61">
        <f t="shared" si="759"/>
        <v>1.69</v>
      </c>
      <c r="P9087" s="221" t="s">
        <v>2287</v>
      </c>
      <c r="Q9087" s="205"/>
      <c r="R9087" s="193"/>
    </row>
    <row r="9088" spans="1:18">
      <c r="A9088" s="207" t="s">
        <v>5869</v>
      </c>
      <c r="B9088" s="220" t="s">
        <v>4951</v>
      </c>
      <c r="C9088" s="222" t="s">
        <v>2376</v>
      </c>
      <c r="D9088" s="223"/>
      <c r="E9088" s="67"/>
      <c r="F9088" s="220" t="s">
        <v>2297</v>
      </c>
      <c r="G9088" s="100"/>
      <c r="H9088" s="224">
        <v>1.69</v>
      </c>
      <c r="I9088" s="219"/>
      <c r="J9088" s="219"/>
      <c r="K9088" s="219"/>
      <c r="L9088" s="219"/>
      <c r="M9088" s="219"/>
      <c r="N9088" s="219"/>
      <c r="O9088" s="61">
        <f t="shared" si="759"/>
        <v>1.69</v>
      </c>
      <c r="P9088" s="221" t="s">
        <v>2287</v>
      </c>
      <c r="Q9088" s="205"/>
      <c r="R9088" s="193"/>
    </row>
    <row r="9089" spans="1:18">
      <c r="A9089" s="207" t="s">
        <v>5869</v>
      </c>
      <c r="B9089" s="220" t="s">
        <v>4951</v>
      </c>
      <c r="C9089" s="222" t="s">
        <v>2377</v>
      </c>
      <c r="D9089" s="223"/>
      <c r="E9089" s="67"/>
      <c r="F9089" s="220" t="s">
        <v>2297</v>
      </c>
      <c r="G9089" s="100"/>
      <c r="H9089" s="224">
        <v>1.73</v>
      </c>
      <c r="I9089" s="219"/>
      <c r="J9089" s="219"/>
      <c r="K9089" s="219"/>
      <c r="L9089" s="219"/>
      <c r="M9089" s="219"/>
      <c r="N9089" s="219"/>
      <c r="O9089" s="61">
        <f t="shared" si="759"/>
        <v>1.73</v>
      </c>
      <c r="P9089" s="221" t="s">
        <v>2287</v>
      </c>
      <c r="Q9089" s="205"/>
      <c r="R9089" s="193"/>
    </row>
    <row r="9090" spans="1:18">
      <c r="A9090" s="207" t="s">
        <v>5869</v>
      </c>
      <c r="B9090" s="220" t="s">
        <v>4951</v>
      </c>
      <c r="C9090" s="222" t="s">
        <v>2378</v>
      </c>
      <c r="D9090" s="223"/>
      <c r="E9090" s="67"/>
      <c r="F9090" s="220" t="s">
        <v>2297</v>
      </c>
      <c r="G9090" s="100"/>
      <c r="H9090" s="224">
        <v>22.79</v>
      </c>
      <c r="I9090" s="219"/>
      <c r="J9090" s="219"/>
      <c r="K9090" s="219"/>
      <c r="L9090" s="219"/>
      <c r="M9090" s="219"/>
      <c r="N9090" s="219"/>
      <c r="O9090" s="61">
        <f t="shared" si="759"/>
        <v>22.79</v>
      </c>
      <c r="P9090" s="221" t="s">
        <v>2287</v>
      </c>
      <c r="Q9090" s="205"/>
      <c r="R9090" s="193"/>
    </row>
    <row r="9091" spans="1:18">
      <c r="A9091" s="207" t="s">
        <v>5869</v>
      </c>
      <c r="B9091" s="220" t="s">
        <v>4951</v>
      </c>
      <c r="C9091" s="222" t="s">
        <v>2379</v>
      </c>
      <c r="D9091" s="223"/>
      <c r="E9091" s="67"/>
      <c r="F9091" s="220" t="s">
        <v>2297</v>
      </c>
      <c r="G9091" s="100"/>
      <c r="H9091" s="224">
        <v>22.79</v>
      </c>
      <c r="I9091" s="219"/>
      <c r="J9091" s="219"/>
      <c r="K9091" s="219"/>
      <c r="L9091" s="219"/>
      <c r="M9091" s="219"/>
      <c r="N9091" s="219"/>
      <c r="O9091" s="61">
        <f t="shared" si="759"/>
        <v>22.79</v>
      </c>
      <c r="P9091" s="221" t="s">
        <v>2287</v>
      </c>
      <c r="Q9091" s="205"/>
      <c r="R9091" s="193"/>
    </row>
    <row r="9092" spans="1:18">
      <c r="A9092" s="207" t="s">
        <v>5869</v>
      </c>
      <c r="B9092" s="220" t="s">
        <v>4951</v>
      </c>
      <c r="C9092" s="222" t="s">
        <v>2380</v>
      </c>
      <c r="D9092" s="223"/>
      <c r="E9092" s="67"/>
      <c r="F9092" s="220" t="s">
        <v>2297</v>
      </c>
      <c r="G9092" s="100"/>
      <c r="H9092" s="224">
        <v>23</v>
      </c>
      <c r="I9092" s="219"/>
      <c r="J9092" s="219"/>
      <c r="K9092" s="219"/>
      <c r="L9092" s="219"/>
      <c r="M9092" s="219"/>
      <c r="N9092" s="219"/>
      <c r="O9092" s="61">
        <f t="shared" si="759"/>
        <v>23</v>
      </c>
      <c r="P9092" s="221" t="s">
        <v>2287</v>
      </c>
      <c r="Q9092" s="205"/>
      <c r="R9092" s="193"/>
    </row>
    <row r="9093" spans="1:18">
      <c r="A9093" s="207" t="s">
        <v>5869</v>
      </c>
      <c r="B9093" s="220" t="s">
        <v>4951</v>
      </c>
      <c r="C9093" s="222" t="s">
        <v>2381</v>
      </c>
      <c r="D9093" s="223"/>
      <c r="E9093" s="67"/>
      <c r="F9093" s="220" t="s">
        <v>2297</v>
      </c>
      <c r="G9093" s="100"/>
      <c r="H9093" s="224">
        <v>31.5</v>
      </c>
      <c r="I9093" s="219"/>
      <c r="J9093" s="219"/>
      <c r="K9093" s="219"/>
      <c r="L9093" s="219"/>
      <c r="M9093" s="219"/>
      <c r="N9093" s="219"/>
      <c r="O9093" s="61">
        <f t="shared" si="759"/>
        <v>31.5</v>
      </c>
      <c r="P9093" s="221" t="s">
        <v>2287</v>
      </c>
      <c r="Q9093" s="205"/>
      <c r="R9093" s="193"/>
    </row>
    <row r="9094" spans="1:18">
      <c r="A9094" s="207" t="s">
        <v>5869</v>
      </c>
      <c r="B9094" s="220" t="s">
        <v>4951</v>
      </c>
      <c r="C9094" s="222" t="s">
        <v>2382</v>
      </c>
      <c r="D9094" s="223"/>
      <c r="E9094" s="67"/>
      <c r="F9094" s="220" t="s">
        <v>2297</v>
      </c>
      <c r="G9094" s="100"/>
      <c r="H9094" s="224">
        <v>31.5</v>
      </c>
      <c r="I9094" s="219"/>
      <c r="J9094" s="219"/>
      <c r="K9094" s="219"/>
      <c r="L9094" s="219"/>
      <c r="M9094" s="219"/>
      <c r="N9094" s="219"/>
      <c r="O9094" s="61">
        <f t="shared" si="759"/>
        <v>31.5</v>
      </c>
      <c r="P9094" s="221" t="s">
        <v>2287</v>
      </c>
      <c r="Q9094" s="205"/>
      <c r="R9094" s="193"/>
    </row>
    <row r="9095" spans="1:18">
      <c r="A9095" s="207" t="s">
        <v>5869</v>
      </c>
      <c r="B9095" s="220" t="s">
        <v>4951</v>
      </c>
      <c r="C9095" s="222" t="s">
        <v>2383</v>
      </c>
      <c r="D9095" s="223"/>
      <c r="E9095" s="67"/>
      <c r="F9095" s="220" t="s">
        <v>2297</v>
      </c>
      <c r="G9095" s="100"/>
      <c r="H9095" s="224">
        <v>31.5</v>
      </c>
      <c r="I9095" s="219"/>
      <c r="J9095" s="219"/>
      <c r="K9095" s="219"/>
      <c r="L9095" s="219"/>
      <c r="M9095" s="219"/>
      <c r="N9095" s="219"/>
      <c r="O9095" s="61">
        <f t="shared" si="759"/>
        <v>31.5</v>
      </c>
      <c r="P9095" s="221" t="s">
        <v>2287</v>
      </c>
      <c r="Q9095" s="205"/>
      <c r="R9095" s="193"/>
    </row>
    <row r="9096" spans="1:18">
      <c r="A9096" s="207" t="s">
        <v>5869</v>
      </c>
      <c r="B9096" s="220" t="s">
        <v>4951</v>
      </c>
      <c r="C9096" s="222" t="s">
        <v>2384</v>
      </c>
      <c r="D9096" s="223"/>
      <c r="E9096" s="67"/>
      <c r="F9096" s="220" t="s">
        <v>2297</v>
      </c>
      <c r="G9096" s="100"/>
      <c r="H9096" s="224">
        <v>0</v>
      </c>
      <c r="I9096" s="219"/>
      <c r="J9096" s="219"/>
      <c r="K9096" s="219"/>
      <c r="L9096" s="219"/>
      <c r="M9096" s="219"/>
      <c r="N9096" s="219"/>
      <c r="O9096" s="61">
        <f t="shared" si="759"/>
        <v>0</v>
      </c>
      <c r="P9096" s="221" t="s">
        <v>2287</v>
      </c>
      <c r="Q9096" s="205"/>
      <c r="R9096" s="193"/>
    </row>
    <row r="9097" spans="1:18">
      <c r="A9097" s="207" t="s">
        <v>5869</v>
      </c>
      <c r="B9097" s="220" t="s">
        <v>4951</v>
      </c>
      <c r="C9097" s="222" t="s">
        <v>2385</v>
      </c>
      <c r="D9097" s="223"/>
      <c r="E9097" s="67"/>
      <c r="F9097" s="220" t="s">
        <v>2297</v>
      </c>
      <c r="G9097" s="100"/>
      <c r="H9097" s="224">
        <v>22.79</v>
      </c>
      <c r="I9097" s="219"/>
      <c r="J9097" s="219"/>
      <c r="K9097" s="219"/>
      <c r="L9097" s="219"/>
      <c r="M9097" s="219"/>
      <c r="N9097" s="219"/>
      <c r="O9097" s="61">
        <f t="shared" si="759"/>
        <v>22.79</v>
      </c>
      <c r="P9097" s="221" t="s">
        <v>2287</v>
      </c>
      <c r="Q9097" s="205"/>
      <c r="R9097" s="193"/>
    </row>
    <row r="9098" spans="1:18">
      <c r="A9098" s="207" t="s">
        <v>5869</v>
      </c>
      <c r="B9098" s="220" t="s">
        <v>4951</v>
      </c>
      <c r="C9098" s="222" t="s">
        <v>2386</v>
      </c>
      <c r="D9098" s="223"/>
      <c r="E9098" s="67"/>
      <c r="F9098" s="220" t="s">
        <v>2297</v>
      </c>
      <c r="G9098" s="100"/>
      <c r="H9098" s="224">
        <v>0</v>
      </c>
      <c r="I9098" s="219"/>
      <c r="J9098" s="219"/>
      <c r="K9098" s="219"/>
      <c r="L9098" s="219"/>
      <c r="M9098" s="219"/>
      <c r="N9098" s="219"/>
      <c r="O9098" s="61">
        <f t="shared" si="759"/>
        <v>0</v>
      </c>
      <c r="P9098" s="221" t="s">
        <v>2287</v>
      </c>
      <c r="Q9098" s="205"/>
      <c r="R9098" s="193"/>
    </row>
    <row r="9099" spans="1:18">
      <c r="A9099" s="207" t="s">
        <v>5869</v>
      </c>
      <c r="B9099" s="220" t="s">
        <v>4951</v>
      </c>
      <c r="C9099" s="222" t="s">
        <v>2387</v>
      </c>
      <c r="D9099" s="223"/>
      <c r="E9099" s="67"/>
      <c r="F9099" s="220" t="s">
        <v>2297</v>
      </c>
      <c r="G9099" s="100"/>
      <c r="H9099" s="224">
        <v>22.79</v>
      </c>
      <c r="I9099" s="219"/>
      <c r="J9099" s="219"/>
      <c r="K9099" s="219"/>
      <c r="L9099" s="219"/>
      <c r="M9099" s="219"/>
      <c r="N9099" s="219"/>
      <c r="O9099" s="61">
        <f t="shared" si="759"/>
        <v>22.79</v>
      </c>
      <c r="P9099" s="221" t="s">
        <v>2287</v>
      </c>
      <c r="Q9099" s="205"/>
      <c r="R9099" s="193"/>
    </row>
    <row r="9100" spans="1:18">
      <c r="A9100" s="207" t="s">
        <v>5869</v>
      </c>
      <c r="B9100" s="220" t="s">
        <v>4951</v>
      </c>
      <c r="C9100" s="222" t="s">
        <v>2388</v>
      </c>
      <c r="D9100" s="223"/>
      <c r="E9100" s="67"/>
      <c r="F9100" s="220" t="s">
        <v>2297</v>
      </c>
      <c r="G9100" s="100"/>
      <c r="H9100" s="224">
        <v>6.3</v>
      </c>
      <c r="I9100" s="219"/>
      <c r="J9100" s="219"/>
      <c r="K9100" s="219"/>
      <c r="L9100" s="219"/>
      <c r="M9100" s="219"/>
      <c r="N9100" s="219"/>
      <c r="O9100" s="61">
        <f t="shared" si="759"/>
        <v>6.3</v>
      </c>
      <c r="P9100" s="221" t="s">
        <v>2287</v>
      </c>
      <c r="Q9100" s="205"/>
      <c r="R9100" s="193"/>
    </row>
    <row r="9101" spans="1:18">
      <c r="A9101" s="207" t="s">
        <v>5869</v>
      </c>
      <c r="B9101" s="220" t="s">
        <v>5388</v>
      </c>
      <c r="C9101" s="222" t="s">
        <v>2389</v>
      </c>
      <c r="D9101" s="223"/>
      <c r="E9101" s="67"/>
      <c r="F9101" s="220" t="s">
        <v>547</v>
      </c>
      <c r="G9101" s="100"/>
      <c r="H9101" s="224">
        <v>3.17</v>
      </c>
      <c r="I9101" s="219"/>
      <c r="J9101" s="219"/>
      <c r="K9101" s="219"/>
      <c r="L9101" s="219"/>
      <c r="M9101" s="219"/>
      <c r="N9101" s="219"/>
      <c r="O9101" s="61">
        <f t="shared" si="759"/>
        <v>3.17</v>
      </c>
      <c r="P9101" s="221" t="s">
        <v>5605</v>
      </c>
      <c r="Q9101" s="205"/>
      <c r="R9101" s="193"/>
    </row>
    <row r="9102" spans="1:18">
      <c r="A9102" s="207" t="s">
        <v>5869</v>
      </c>
      <c r="B9102" s="220" t="s">
        <v>4992</v>
      </c>
      <c r="C9102" s="222" t="s">
        <v>2390</v>
      </c>
      <c r="D9102" s="223"/>
      <c r="E9102" s="67"/>
      <c r="F9102" s="220" t="s">
        <v>547</v>
      </c>
      <c r="G9102" s="100"/>
      <c r="H9102" s="224">
        <v>17</v>
      </c>
      <c r="I9102" s="219"/>
      <c r="J9102" s="219"/>
      <c r="K9102" s="219"/>
      <c r="L9102" s="219"/>
      <c r="M9102" s="219"/>
      <c r="N9102" s="219"/>
      <c r="O9102" s="61">
        <f t="shared" si="759"/>
        <v>17</v>
      </c>
      <c r="P9102" s="221" t="s">
        <v>2287</v>
      </c>
      <c r="Q9102" s="205"/>
      <c r="R9102" s="193"/>
    </row>
    <row r="9103" spans="1:18">
      <c r="A9103" s="207" t="s">
        <v>5869</v>
      </c>
      <c r="B9103" s="220" t="s">
        <v>4951</v>
      </c>
      <c r="C9103" s="222" t="s">
        <v>2391</v>
      </c>
      <c r="D9103" s="223"/>
      <c r="E9103" s="67"/>
      <c r="F9103" s="220" t="s">
        <v>547</v>
      </c>
      <c r="G9103" s="100"/>
      <c r="H9103" s="224">
        <v>8.32</v>
      </c>
      <c r="I9103" s="219"/>
      <c r="J9103" s="219"/>
      <c r="K9103" s="219"/>
      <c r="L9103" s="219"/>
      <c r="M9103" s="219"/>
      <c r="N9103" s="219"/>
      <c r="O9103" s="61">
        <f t="shared" si="759"/>
        <v>8.32</v>
      </c>
      <c r="P9103" s="221" t="s">
        <v>2287</v>
      </c>
      <c r="Q9103" s="205"/>
      <c r="R9103" s="193"/>
    </row>
    <row r="9104" spans="1:18">
      <c r="A9104" s="207" t="s">
        <v>5869</v>
      </c>
      <c r="B9104" s="220" t="s">
        <v>4951</v>
      </c>
      <c r="C9104" s="222" t="s">
        <v>2392</v>
      </c>
      <c r="D9104" s="223"/>
      <c r="E9104" s="67"/>
      <c r="F9104" s="220" t="s">
        <v>1579</v>
      </c>
      <c r="G9104" s="100"/>
      <c r="H9104" s="224">
        <v>0.02</v>
      </c>
      <c r="I9104" s="219"/>
      <c r="J9104" s="219"/>
      <c r="K9104" s="219"/>
      <c r="L9104" s="219"/>
      <c r="M9104" s="219"/>
      <c r="N9104" s="219"/>
      <c r="O9104" s="61">
        <f t="shared" si="759"/>
        <v>0.02</v>
      </c>
      <c r="P9104" s="221" t="s">
        <v>2287</v>
      </c>
      <c r="Q9104" s="205"/>
      <c r="R9104" s="193"/>
    </row>
    <row r="9105" spans="1:18">
      <c r="A9105" s="207" t="s">
        <v>5869</v>
      </c>
      <c r="B9105" s="220" t="s">
        <v>4951</v>
      </c>
      <c r="C9105" s="222" t="s">
        <v>2393</v>
      </c>
      <c r="D9105" s="223"/>
      <c r="E9105" s="67"/>
      <c r="F9105" s="220" t="s">
        <v>1579</v>
      </c>
      <c r="G9105" s="100"/>
      <c r="H9105" s="224">
        <v>3.5979166666666666E-2</v>
      </c>
      <c r="I9105" s="219"/>
      <c r="J9105" s="219"/>
      <c r="K9105" s="219"/>
      <c r="L9105" s="219"/>
      <c r="M9105" s="219"/>
      <c r="N9105" s="219"/>
      <c r="O9105" s="61">
        <f t="shared" si="759"/>
        <v>3.5979166666666666E-2</v>
      </c>
      <c r="P9105" s="221" t="s">
        <v>2287</v>
      </c>
      <c r="Q9105" s="205"/>
      <c r="R9105" s="193"/>
    </row>
    <row r="9106" spans="1:18">
      <c r="A9106" s="207" t="s">
        <v>5869</v>
      </c>
      <c r="B9106" s="220" t="s">
        <v>4951</v>
      </c>
      <c r="C9106" s="222" t="s">
        <v>2394</v>
      </c>
      <c r="D9106" s="223"/>
      <c r="E9106" s="67"/>
      <c r="F9106" s="220" t="s">
        <v>2297</v>
      </c>
      <c r="G9106" s="100"/>
      <c r="H9106" s="224">
        <v>0.04</v>
      </c>
      <c r="I9106" s="219"/>
      <c r="J9106" s="219"/>
      <c r="K9106" s="219"/>
      <c r="L9106" s="219"/>
      <c r="M9106" s="219"/>
      <c r="N9106" s="219"/>
      <c r="O9106" s="61">
        <f t="shared" si="759"/>
        <v>0.04</v>
      </c>
      <c r="P9106" s="221" t="s">
        <v>2287</v>
      </c>
      <c r="Q9106" s="205"/>
      <c r="R9106" s="193"/>
    </row>
    <row r="9107" spans="1:18">
      <c r="A9107" s="207" t="s">
        <v>5869</v>
      </c>
      <c r="B9107" s="220" t="s">
        <v>4951</v>
      </c>
      <c r="C9107" s="222" t="s">
        <v>2395</v>
      </c>
      <c r="D9107" s="223"/>
      <c r="E9107" s="67"/>
      <c r="F9107" s="220" t="s">
        <v>2299</v>
      </c>
      <c r="G9107" s="100"/>
      <c r="H9107" s="224">
        <v>12.405800000000001</v>
      </c>
      <c r="I9107" s="219"/>
      <c r="J9107" s="219"/>
      <c r="K9107" s="219"/>
      <c r="L9107" s="219"/>
      <c r="M9107" s="219"/>
      <c r="N9107" s="219"/>
      <c r="O9107" s="61">
        <f t="shared" si="759"/>
        <v>12.405800000000001</v>
      </c>
      <c r="P9107" s="221" t="s">
        <v>2287</v>
      </c>
      <c r="Q9107" s="205"/>
      <c r="R9107" s="193"/>
    </row>
    <row r="9108" spans="1:18">
      <c r="A9108" s="207" t="s">
        <v>5869</v>
      </c>
      <c r="B9108" s="220" t="s">
        <v>5636</v>
      </c>
      <c r="C9108" s="222" t="s">
        <v>2396</v>
      </c>
      <c r="D9108" s="223"/>
      <c r="E9108" s="67"/>
      <c r="F9108" s="220" t="s">
        <v>1579</v>
      </c>
      <c r="G9108" s="100"/>
      <c r="H9108" s="224">
        <v>2.11</v>
      </c>
      <c r="I9108" s="219"/>
      <c r="J9108" s="219"/>
      <c r="K9108" s="219"/>
      <c r="L9108" s="219"/>
      <c r="M9108" s="219"/>
      <c r="N9108" s="219"/>
      <c r="O9108" s="61">
        <f>+H9108/10</f>
        <v>0.21099999999999999</v>
      </c>
      <c r="P9108" s="221" t="s">
        <v>5605</v>
      </c>
      <c r="Q9108" s="205"/>
      <c r="R9108" s="193"/>
    </row>
    <row r="9109" spans="1:18">
      <c r="A9109" s="207" t="s">
        <v>5869</v>
      </c>
      <c r="B9109" s="220" t="s">
        <v>5389</v>
      </c>
      <c r="C9109" s="222" t="s">
        <v>2397</v>
      </c>
      <c r="D9109" s="223"/>
      <c r="E9109" s="67"/>
      <c r="F9109" s="220" t="s">
        <v>1579</v>
      </c>
      <c r="G9109" s="100"/>
      <c r="H9109" s="224">
        <v>0.2</v>
      </c>
      <c r="I9109" s="219"/>
      <c r="J9109" s="219"/>
      <c r="K9109" s="219"/>
      <c r="L9109" s="219"/>
      <c r="M9109" s="219"/>
      <c r="N9109" s="219"/>
      <c r="O9109" s="61">
        <f t="shared" si="759"/>
        <v>0.2</v>
      </c>
      <c r="P9109" s="221" t="s">
        <v>2287</v>
      </c>
      <c r="Q9109" s="205"/>
      <c r="R9109" s="193"/>
    </row>
    <row r="9110" spans="1:18">
      <c r="A9110" s="207" t="s">
        <v>5869</v>
      </c>
      <c r="B9110" s="220" t="s">
        <v>5390</v>
      </c>
      <c r="C9110" s="222" t="s">
        <v>2398</v>
      </c>
      <c r="D9110" s="223"/>
      <c r="E9110" s="67"/>
      <c r="F9110" s="220" t="s">
        <v>1579</v>
      </c>
      <c r="G9110" s="100"/>
      <c r="H9110" s="224">
        <v>3.75</v>
      </c>
      <c r="I9110" s="219"/>
      <c r="J9110" s="219"/>
      <c r="K9110" s="219"/>
      <c r="L9110" s="219"/>
      <c r="M9110" s="219"/>
      <c r="N9110" s="219"/>
      <c r="O9110" s="61">
        <f>+H9110/10</f>
        <v>0.375</v>
      </c>
      <c r="P9110" s="221" t="s">
        <v>5605</v>
      </c>
      <c r="Q9110" s="205"/>
      <c r="R9110" s="193"/>
    </row>
    <row r="9111" spans="1:18">
      <c r="A9111" s="207" t="s">
        <v>5869</v>
      </c>
      <c r="B9111" s="220" t="s">
        <v>5391</v>
      </c>
      <c r="C9111" s="222" t="s">
        <v>1451</v>
      </c>
      <c r="D9111" s="223"/>
      <c r="E9111" s="67"/>
      <c r="F9111" s="220" t="s">
        <v>1579</v>
      </c>
      <c r="G9111" s="100"/>
      <c r="H9111" s="224">
        <v>1</v>
      </c>
      <c r="I9111" s="219"/>
      <c r="J9111" s="219"/>
      <c r="K9111" s="219"/>
      <c r="L9111" s="219"/>
      <c r="M9111" s="219"/>
      <c r="N9111" s="219"/>
      <c r="O9111" s="61">
        <f>+H9111/10</f>
        <v>0.1</v>
      </c>
      <c r="P9111" s="221" t="s">
        <v>5605</v>
      </c>
      <c r="Q9111" s="205"/>
      <c r="R9111" s="193"/>
    </row>
    <row r="9112" spans="1:18">
      <c r="A9112" s="207" t="s">
        <v>5869</v>
      </c>
      <c r="B9112" s="220" t="s">
        <v>5561</v>
      </c>
      <c r="C9112" s="222" t="s">
        <v>1452</v>
      </c>
      <c r="D9112" s="223"/>
      <c r="E9112" s="67"/>
      <c r="F9112" s="220" t="s">
        <v>1453</v>
      </c>
      <c r="G9112" s="100"/>
      <c r="H9112" s="224">
        <v>4.04</v>
      </c>
      <c r="I9112" s="219"/>
      <c r="J9112" s="219"/>
      <c r="K9112" s="219"/>
      <c r="L9112" s="219"/>
      <c r="M9112" s="219"/>
      <c r="N9112" s="219"/>
      <c r="O9112" s="61">
        <f t="shared" si="759"/>
        <v>4.04</v>
      </c>
      <c r="P9112" s="221" t="s">
        <v>2287</v>
      </c>
      <c r="Q9112" s="205"/>
      <c r="R9112" s="193"/>
    </row>
    <row r="9113" spans="1:18">
      <c r="A9113" s="207" t="s">
        <v>5869</v>
      </c>
      <c r="B9113" s="220" t="s">
        <v>4962</v>
      </c>
      <c r="C9113" s="222" t="s">
        <v>1454</v>
      </c>
      <c r="D9113" s="223"/>
      <c r="E9113" s="67"/>
      <c r="F9113" s="220" t="s">
        <v>2297</v>
      </c>
      <c r="G9113" s="100"/>
      <c r="H9113" s="224">
        <v>0.68375000000000008</v>
      </c>
      <c r="I9113" s="219"/>
      <c r="J9113" s="219"/>
      <c r="K9113" s="219"/>
      <c r="L9113" s="219"/>
      <c r="M9113" s="219"/>
      <c r="N9113" s="219"/>
      <c r="O9113" s="61">
        <f t="shared" si="759"/>
        <v>0.68375000000000008</v>
      </c>
      <c r="P9113" s="221" t="s">
        <v>5605</v>
      </c>
      <c r="Q9113" s="205"/>
      <c r="R9113" s="193"/>
    </row>
    <row r="9114" spans="1:18">
      <c r="A9114" s="207" t="s">
        <v>5869</v>
      </c>
      <c r="B9114" s="220" t="s">
        <v>4962</v>
      </c>
      <c r="C9114" s="222" t="s">
        <v>1455</v>
      </c>
      <c r="D9114" s="223"/>
      <c r="E9114" s="67"/>
      <c r="F9114" s="220" t="s">
        <v>2297</v>
      </c>
      <c r="G9114" s="100"/>
      <c r="H9114" s="224">
        <v>0.68375000000000008</v>
      </c>
      <c r="I9114" s="219"/>
      <c r="J9114" s="219"/>
      <c r="K9114" s="219"/>
      <c r="L9114" s="219"/>
      <c r="M9114" s="219"/>
      <c r="N9114" s="219"/>
      <c r="O9114" s="61">
        <f t="shared" si="759"/>
        <v>0.68375000000000008</v>
      </c>
      <c r="P9114" s="221" t="s">
        <v>5605</v>
      </c>
      <c r="Q9114" s="205"/>
      <c r="R9114" s="193"/>
    </row>
    <row r="9115" spans="1:18">
      <c r="A9115" s="207" t="s">
        <v>5869</v>
      </c>
      <c r="B9115" s="220" t="s">
        <v>4962</v>
      </c>
      <c r="C9115" s="222" t="s">
        <v>1456</v>
      </c>
      <c r="D9115" s="223"/>
      <c r="E9115" s="67"/>
      <c r="F9115" s="220" t="s">
        <v>2297</v>
      </c>
      <c r="G9115" s="100"/>
      <c r="H9115" s="224">
        <v>0.68375000000000008</v>
      </c>
      <c r="I9115" s="219"/>
      <c r="J9115" s="219"/>
      <c r="K9115" s="219"/>
      <c r="L9115" s="219"/>
      <c r="M9115" s="219"/>
      <c r="N9115" s="219"/>
      <c r="O9115" s="61">
        <f t="shared" si="759"/>
        <v>0.68375000000000008</v>
      </c>
      <c r="P9115" s="221" t="s">
        <v>5605</v>
      </c>
      <c r="Q9115" s="205"/>
      <c r="R9115" s="193"/>
    </row>
    <row r="9116" spans="1:18">
      <c r="A9116" s="207" t="s">
        <v>5869</v>
      </c>
      <c r="B9116" s="220" t="s">
        <v>5392</v>
      </c>
      <c r="C9116" s="222" t="s">
        <v>1457</v>
      </c>
      <c r="D9116" s="223"/>
      <c r="E9116" s="67"/>
      <c r="F9116" s="220" t="s">
        <v>1579</v>
      </c>
      <c r="G9116" s="100"/>
      <c r="H9116" s="224">
        <v>15</v>
      </c>
      <c r="I9116" s="219"/>
      <c r="J9116" s="219"/>
      <c r="K9116" s="219"/>
      <c r="L9116" s="219"/>
      <c r="M9116" s="219"/>
      <c r="N9116" s="219"/>
      <c r="O9116" s="61">
        <f>+H9116/10</f>
        <v>1.5</v>
      </c>
      <c r="P9116" s="221" t="s">
        <v>5605</v>
      </c>
      <c r="Q9116" s="205"/>
      <c r="R9116" s="193"/>
    </row>
    <row r="9117" spans="1:18">
      <c r="A9117" s="207" t="s">
        <v>5869</v>
      </c>
      <c r="B9117" s="220" t="s">
        <v>4951</v>
      </c>
      <c r="C9117" s="222" t="s">
        <v>1458</v>
      </c>
      <c r="D9117" s="223"/>
      <c r="E9117" s="67"/>
      <c r="F9117" s="220" t="s">
        <v>2297</v>
      </c>
      <c r="G9117" s="100"/>
      <c r="H9117" s="224">
        <v>1.45</v>
      </c>
      <c r="I9117" s="219"/>
      <c r="J9117" s="219"/>
      <c r="K9117" s="219"/>
      <c r="L9117" s="219"/>
      <c r="M9117" s="219"/>
      <c r="N9117" s="219"/>
      <c r="O9117" s="61">
        <f t="shared" si="759"/>
        <v>1.45</v>
      </c>
      <c r="P9117" s="221" t="s">
        <v>2287</v>
      </c>
      <c r="Q9117" s="205"/>
      <c r="R9117" s="193"/>
    </row>
    <row r="9118" spans="1:18">
      <c r="A9118" s="207" t="s">
        <v>5869</v>
      </c>
      <c r="B9118" s="220" t="s">
        <v>4951</v>
      </c>
      <c r="C9118" s="222" t="s">
        <v>1459</v>
      </c>
      <c r="D9118" s="223"/>
      <c r="E9118" s="67"/>
      <c r="F9118" s="220" t="s">
        <v>572</v>
      </c>
      <c r="G9118" s="100"/>
      <c r="H9118" s="224">
        <v>6.31</v>
      </c>
      <c r="I9118" s="219"/>
      <c r="J9118" s="219"/>
      <c r="K9118" s="219"/>
      <c r="L9118" s="219"/>
      <c r="M9118" s="219"/>
      <c r="N9118" s="219"/>
      <c r="O9118" s="61">
        <f t="shared" si="759"/>
        <v>6.31</v>
      </c>
      <c r="P9118" s="221" t="s">
        <v>2287</v>
      </c>
      <c r="Q9118" s="205"/>
      <c r="R9118" s="193"/>
    </row>
    <row r="9119" spans="1:18">
      <c r="A9119" s="207" t="s">
        <v>5869</v>
      </c>
      <c r="B9119" s="220" t="s">
        <v>4959</v>
      </c>
      <c r="C9119" s="222" t="s">
        <v>1460</v>
      </c>
      <c r="D9119" s="223"/>
      <c r="E9119" s="67"/>
      <c r="F9119" s="220" t="s">
        <v>572</v>
      </c>
      <c r="G9119" s="100"/>
      <c r="H9119" s="224">
        <v>65.025000000000006</v>
      </c>
      <c r="I9119" s="219"/>
      <c r="J9119" s="219"/>
      <c r="K9119" s="219"/>
      <c r="L9119" s="219"/>
      <c r="M9119" s="219"/>
      <c r="N9119" s="219"/>
      <c r="O9119" s="61">
        <f t="shared" si="759"/>
        <v>65.025000000000006</v>
      </c>
      <c r="P9119" s="221" t="s">
        <v>5605</v>
      </c>
      <c r="Q9119" s="205"/>
      <c r="R9119" s="193"/>
    </row>
    <row r="9120" spans="1:18">
      <c r="A9120" s="207" t="s">
        <v>5869</v>
      </c>
      <c r="B9120" s="220" t="s">
        <v>5393</v>
      </c>
      <c r="C9120" s="222" t="s">
        <v>1461</v>
      </c>
      <c r="D9120" s="223"/>
      <c r="E9120" s="67"/>
      <c r="F9120" s="220" t="s">
        <v>572</v>
      </c>
      <c r="G9120" s="100"/>
      <c r="H9120" s="224">
        <v>7.5650000000000004</v>
      </c>
      <c r="I9120" s="219"/>
      <c r="J9120" s="219"/>
      <c r="K9120" s="219"/>
      <c r="L9120" s="219"/>
      <c r="M9120" s="219"/>
      <c r="N9120" s="219"/>
      <c r="O9120" s="61">
        <f t="shared" si="759"/>
        <v>7.5650000000000004</v>
      </c>
      <c r="P9120" s="221" t="s">
        <v>5605</v>
      </c>
      <c r="Q9120" s="205"/>
      <c r="R9120" s="193"/>
    </row>
    <row r="9121" spans="1:18">
      <c r="A9121" s="207" t="s">
        <v>5869</v>
      </c>
      <c r="B9121" s="220" t="s">
        <v>4878</v>
      </c>
      <c r="C9121" s="222" t="s">
        <v>1462</v>
      </c>
      <c r="D9121" s="223"/>
      <c r="E9121" s="67"/>
      <c r="F9121" s="220" t="s">
        <v>2297</v>
      </c>
      <c r="G9121" s="100"/>
      <c r="H9121" s="224">
        <v>10.63</v>
      </c>
      <c r="I9121" s="219"/>
      <c r="J9121" s="219"/>
      <c r="K9121" s="219"/>
      <c r="L9121" s="219"/>
      <c r="M9121" s="219"/>
      <c r="N9121" s="219"/>
      <c r="O9121" s="61">
        <f t="shared" si="759"/>
        <v>10.63</v>
      </c>
      <c r="P9121" s="221" t="s">
        <v>5605</v>
      </c>
      <c r="Q9121" s="205"/>
      <c r="R9121" s="193"/>
    </row>
    <row r="9122" spans="1:18">
      <c r="A9122" s="207" t="s">
        <v>5869</v>
      </c>
      <c r="B9122" s="220" t="s">
        <v>4878</v>
      </c>
      <c r="C9122" s="222" t="s">
        <v>1463</v>
      </c>
      <c r="D9122" s="223"/>
      <c r="E9122" s="67"/>
      <c r="F9122" s="220" t="s">
        <v>2299</v>
      </c>
      <c r="G9122" s="100"/>
      <c r="H9122" s="224">
        <v>10.63</v>
      </c>
      <c r="I9122" s="219"/>
      <c r="J9122" s="219"/>
      <c r="K9122" s="219"/>
      <c r="L9122" s="219"/>
      <c r="M9122" s="219"/>
      <c r="N9122" s="219"/>
      <c r="O9122" s="61">
        <f t="shared" si="759"/>
        <v>10.63</v>
      </c>
      <c r="P9122" s="221" t="s">
        <v>5605</v>
      </c>
      <c r="Q9122" s="205"/>
      <c r="R9122" s="193"/>
    </row>
    <row r="9123" spans="1:18">
      <c r="A9123" s="207" t="s">
        <v>5869</v>
      </c>
      <c r="B9123" s="220" t="s">
        <v>4951</v>
      </c>
      <c r="C9123" s="222" t="s">
        <v>1464</v>
      </c>
      <c r="D9123" s="223"/>
      <c r="E9123" s="67"/>
      <c r="F9123" s="220" t="s">
        <v>2297</v>
      </c>
      <c r="G9123" s="100"/>
      <c r="H9123" s="224">
        <v>0.6</v>
      </c>
      <c r="I9123" s="219"/>
      <c r="J9123" s="219"/>
      <c r="K9123" s="219"/>
      <c r="L9123" s="219"/>
      <c r="M9123" s="219"/>
      <c r="N9123" s="219"/>
      <c r="O9123" s="61">
        <f t="shared" si="759"/>
        <v>0.6</v>
      </c>
      <c r="P9123" s="221" t="s">
        <v>2287</v>
      </c>
      <c r="Q9123" s="205"/>
      <c r="R9123" s="193"/>
    </row>
    <row r="9124" spans="1:18">
      <c r="A9124" s="207" t="s">
        <v>5869</v>
      </c>
      <c r="B9124" s="220" t="s">
        <v>5394</v>
      </c>
      <c r="C9124" s="222" t="s">
        <v>1465</v>
      </c>
      <c r="D9124" s="223"/>
      <c r="E9124" s="67"/>
      <c r="F9124" s="220" t="s">
        <v>1532</v>
      </c>
      <c r="G9124" s="100"/>
      <c r="H9124" s="224">
        <v>0.63</v>
      </c>
      <c r="I9124" s="219"/>
      <c r="J9124" s="219"/>
      <c r="K9124" s="219"/>
      <c r="L9124" s="219"/>
      <c r="M9124" s="219"/>
      <c r="N9124" s="219"/>
      <c r="O9124" s="61">
        <f t="shared" si="759"/>
        <v>0.63</v>
      </c>
      <c r="P9124" s="221" t="s">
        <v>2287</v>
      </c>
      <c r="Q9124" s="205"/>
      <c r="R9124" s="193"/>
    </row>
    <row r="9125" spans="1:18">
      <c r="A9125" s="207" t="s">
        <v>5869</v>
      </c>
      <c r="B9125" s="220" t="s">
        <v>5395</v>
      </c>
      <c r="C9125" s="222" t="s">
        <v>1466</v>
      </c>
      <c r="D9125" s="223"/>
      <c r="E9125" s="67"/>
      <c r="F9125" s="220" t="s">
        <v>1532</v>
      </c>
      <c r="G9125" s="100"/>
      <c r="H9125" s="224">
        <v>0.8</v>
      </c>
      <c r="I9125" s="219"/>
      <c r="J9125" s="219"/>
      <c r="K9125" s="219"/>
      <c r="L9125" s="219"/>
      <c r="M9125" s="219"/>
      <c r="N9125" s="219"/>
      <c r="O9125" s="61">
        <f t="shared" si="759"/>
        <v>0.8</v>
      </c>
      <c r="P9125" s="221" t="s">
        <v>5605</v>
      </c>
      <c r="Q9125" s="205"/>
      <c r="R9125" s="193"/>
    </row>
    <row r="9126" spans="1:18">
      <c r="A9126" s="207" t="s">
        <v>5869</v>
      </c>
      <c r="B9126" s="220" t="s">
        <v>5396</v>
      </c>
      <c r="C9126" s="222" t="s">
        <v>1467</v>
      </c>
      <c r="D9126" s="223"/>
      <c r="E9126" s="67"/>
      <c r="F9126" s="220" t="s">
        <v>2291</v>
      </c>
      <c r="G9126" s="100"/>
      <c r="H9126" s="224">
        <v>2.5000000000000001E-2</v>
      </c>
      <c r="I9126" s="219"/>
      <c r="J9126" s="219"/>
      <c r="K9126" s="219"/>
      <c r="L9126" s="219"/>
      <c r="M9126" s="219"/>
      <c r="N9126" s="219"/>
      <c r="O9126" s="61">
        <f t="shared" si="759"/>
        <v>2.5000000000000001E-2</v>
      </c>
      <c r="P9126" s="221" t="s">
        <v>5605</v>
      </c>
      <c r="Q9126" s="205"/>
      <c r="R9126" s="193"/>
    </row>
    <row r="9127" spans="1:18">
      <c r="A9127" s="207" t="s">
        <v>5869</v>
      </c>
      <c r="B9127" s="220" t="s">
        <v>5561</v>
      </c>
      <c r="C9127" s="222" t="s">
        <v>1468</v>
      </c>
      <c r="D9127" s="223"/>
      <c r="E9127" s="67"/>
      <c r="F9127" s="220" t="s">
        <v>2297</v>
      </c>
      <c r="G9127" s="100"/>
      <c r="H9127" s="224">
        <v>3299</v>
      </c>
      <c r="I9127" s="219"/>
      <c r="J9127" s="219"/>
      <c r="K9127" s="219"/>
      <c r="L9127" s="219"/>
      <c r="M9127" s="219"/>
      <c r="N9127" s="219"/>
      <c r="O9127" s="61">
        <f t="shared" ref="O9127:O9190" si="760">+H9127</f>
        <v>3299</v>
      </c>
      <c r="P9127" s="221" t="s">
        <v>2287</v>
      </c>
      <c r="Q9127" s="205"/>
      <c r="R9127" s="193"/>
    </row>
    <row r="9128" spans="1:18">
      <c r="A9128" s="207" t="s">
        <v>5869</v>
      </c>
      <c r="B9128" s="220" t="s">
        <v>5561</v>
      </c>
      <c r="C9128" s="222" t="s">
        <v>1469</v>
      </c>
      <c r="D9128" s="223"/>
      <c r="E9128" s="67"/>
      <c r="F9128" s="220" t="s">
        <v>2297</v>
      </c>
      <c r="G9128" s="100"/>
      <c r="H9128" s="224">
        <v>400</v>
      </c>
      <c r="I9128" s="219"/>
      <c r="J9128" s="219"/>
      <c r="K9128" s="219"/>
      <c r="L9128" s="219"/>
      <c r="M9128" s="219"/>
      <c r="N9128" s="219"/>
      <c r="O9128" s="61">
        <f t="shared" si="760"/>
        <v>400</v>
      </c>
      <c r="P9128" s="221" t="s">
        <v>2287</v>
      </c>
      <c r="Q9128" s="205"/>
      <c r="R9128" s="193"/>
    </row>
    <row r="9129" spans="1:18">
      <c r="A9129" s="207" t="s">
        <v>5869</v>
      </c>
      <c r="B9129" s="220" t="s">
        <v>5561</v>
      </c>
      <c r="C9129" s="222" t="s">
        <v>1470</v>
      </c>
      <c r="D9129" s="223"/>
      <c r="E9129" s="67"/>
      <c r="F9129" s="220" t="s">
        <v>2297</v>
      </c>
      <c r="G9129" s="100"/>
      <c r="H9129" s="224">
        <v>990</v>
      </c>
      <c r="I9129" s="219"/>
      <c r="J9129" s="219"/>
      <c r="K9129" s="219"/>
      <c r="L9129" s="219"/>
      <c r="M9129" s="219"/>
      <c r="N9129" s="219"/>
      <c r="O9129" s="61">
        <f t="shared" si="760"/>
        <v>990</v>
      </c>
      <c r="P9129" s="221" t="s">
        <v>2287</v>
      </c>
      <c r="Q9129" s="205"/>
      <c r="R9129" s="193"/>
    </row>
    <row r="9130" spans="1:18">
      <c r="A9130" s="207" t="s">
        <v>5869</v>
      </c>
      <c r="B9130" s="220" t="s">
        <v>5561</v>
      </c>
      <c r="C9130" s="222" t="s">
        <v>1471</v>
      </c>
      <c r="D9130" s="223"/>
      <c r="E9130" s="67"/>
      <c r="F9130" s="220" t="s">
        <v>2297</v>
      </c>
      <c r="G9130" s="100"/>
      <c r="H9130" s="224">
        <v>809</v>
      </c>
      <c r="I9130" s="219"/>
      <c r="J9130" s="219"/>
      <c r="K9130" s="219"/>
      <c r="L9130" s="219"/>
      <c r="M9130" s="219"/>
      <c r="N9130" s="219"/>
      <c r="O9130" s="61">
        <f t="shared" si="760"/>
        <v>809</v>
      </c>
      <c r="P9130" s="221" t="s">
        <v>2287</v>
      </c>
      <c r="Q9130" s="205"/>
      <c r="R9130" s="193"/>
    </row>
    <row r="9131" spans="1:18">
      <c r="A9131" s="207" t="s">
        <v>5869</v>
      </c>
      <c r="B9131" s="220" t="s">
        <v>5561</v>
      </c>
      <c r="C9131" s="222" t="s">
        <v>1472</v>
      </c>
      <c r="D9131" s="223"/>
      <c r="E9131" s="67"/>
      <c r="F9131" s="220" t="s">
        <v>2297</v>
      </c>
      <c r="G9131" s="100"/>
      <c r="H9131" s="224">
        <v>949</v>
      </c>
      <c r="I9131" s="219"/>
      <c r="J9131" s="219"/>
      <c r="K9131" s="219"/>
      <c r="L9131" s="219"/>
      <c r="M9131" s="219"/>
      <c r="N9131" s="219"/>
      <c r="O9131" s="61">
        <f t="shared" si="760"/>
        <v>949</v>
      </c>
      <c r="P9131" s="221" t="s">
        <v>2287</v>
      </c>
      <c r="Q9131" s="205"/>
      <c r="R9131" s="193"/>
    </row>
    <row r="9132" spans="1:18">
      <c r="A9132" s="207" t="s">
        <v>5869</v>
      </c>
      <c r="B9132" s="220" t="s">
        <v>4946</v>
      </c>
      <c r="C9132" s="222" t="s">
        <v>1473</v>
      </c>
      <c r="D9132" s="223"/>
      <c r="E9132" s="67"/>
      <c r="F9132" s="220" t="s">
        <v>2297</v>
      </c>
      <c r="G9132" s="100"/>
      <c r="H9132" s="224">
        <v>371.45</v>
      </c>
      <c r="I9132" s="219"/>
      <c r="J9132" s="219"/>
      <c r="K9132" s="219"/>
      <c r="L9132" s="219"/>
      <c r="M9132" s="219"/>
      <c r="N9132" s="219"/>
      <c r="O9132" s="61">
        <f>+H9132/100</f>
        <v>3.7144999999999997</v>
      </c>
      <c r="P9132" s="221" t="s">
        <v>5605</v>
      </c>
      <c r="Q9132" s="205"/>
      <c r="R9132" s="193"/>
    </row>
    <row r="9133" spans="1:18">
      <c r="A9133" s="207" t="s">
        <v>5869</v>
      </c>
      <c r="B9133" s="220" t="s">
        <v>5561</v>
      </c>
      <c r="C9133" s="222" t="s">
        <v>1474</v>
      </c>
      <c r="D9133" s="223"/>
      <c r="E9133" s="67"/>
      <c r="F9133" s="220" t="s">
        <v>2297</v>
      </c>
      <c r="G9133" s="100"/>
      <c r="H9133" s="224">
        <v>7.9</v>
      </c>
      <c r="I9133" s="219"/>
      <c r="J9133" s="219"/>
      <c r="K9133" s="219"/>
      <c r="L9133" s="219"/>
      <c r="M9133" s="219"/>
      <c r="N9133" s="219"/>
      <c r="O9133" s="61">
        <f t="shared" si="760"/>
        <v>7.9</v>
      </c>
      <c r="P9133" s="221" t="s">
        <v>2287</v>
      </c>
      <c r="Q9133" s="205"/>
      <c r="R9133" s="193"/>
    </row>
    <row r="9134" spans="1:18">
      <c r="A9134" s="207" t="s">
        <v>5869</v>
      </c>
      <c r="B9134" s="220" t="s">
        <v>5561</v>
      </c>
      <c r="C9134" s="222" t="s">
        <v>1475</v>
      </c>
      <c r="D9134" s="223"/>
      <c r="E9134" s="67"/>
      <c r="F9134" s="220" t="s">
        <v>2297</v>
      </c>
      <c r="G9134" s="100"/>
      <c r="H9134" s="224">
        <v>280</v>
      </c>
      <c r="I9134" s="219"/>
      <c r="J9134" s="219"/>
      <c r="K9134" s="219"/>
      <c r="L9134" s="219"/>
      <c r="M9134" s="219"/>
      <c r="N9134" s="219"/>
      <c r="O9134" s="61">
        <f t="shared" si="760"/>
        <v>280</v>
      </c>
      <c r="P9134" s="221" t="s">
        <v>2287</v>
      </c>
      <c r="Q9134" s="205"/>
      <c r="R9134" s="193"/>
    </row>
    <row r="9135" spans="1:18">
      <c r="A9135" s="207" t="s">
        <v>5869</v>
      </c>
      <c r="B9135" s="220" t="s">
        <v>5561</v>
      </c>
      <c r="C9135" s="222" t="s">
        <v>1476</v>
      </c>
      <c r="D9135" s="223"/>
      <c r="E9135" s="67"/>
      <c r="F9135" s="220" t="s">
        <v>2297</v>
      </c>
      <c r="G9135" s="100"/>
      <c r="H9135" s="224">
        <v>280</v>
      </c>
      <c r="I9135" s="219"/>
      <c r="J9135" s="219"/>
      <c r="K9135" s="219"/>
      <c r="L9135" s="219"/>
      <c r="M9135" s="219"/>
      <c r="N9135" s="219"/>
      <c r="O9135" s="61">
        <f t="shared" si="760"/>
        <v>280</v>
      </c>
      <c r="P9135" s="221" t="s">
        <v>2287</v>
      </c>
      <c r="Q9135" s="205"/>
      <c r="R9135" s="193"/>
    </row>
    <row r="9136" spans="1:18">
      <c r="A9136" s="207" t="s">
        <v>5869</v>
      </c>
      <c r="B9136" s="220" t="s">
        <v>5561</v>
      </c>
      <c r="C9136" s="222" t="s">
        <v>1477</v>
      </c>
      <c r="D9136" s="223"/>
      <c r="E9136" s="67"/>
      <c r="F9136" s="220" t="s">
        <v>2297</v>
      </c>
      <c r="G9136" s="100"/>
      <c r="H9136" s="224">
        <v>160</v>
      </c>
      <c r="I9136" s="219"/>
      <c r="J9136" s="219"/>
      <c r="K9136" s="219"/>
      <c r="L9136" s="219"/>
      <c r="M9136" s="219"/>
      <c r="N9136" s="219"/>
      <c r="O9136" s="61">
        <f t="shared" si="760"/>
        <v>160</v>
      </c>
      <c r="P9136" s="221" t="s">
        <v>2287</v>
      </c>
      <c r="Q9136" s="205"/>
      <c r="R9136" s="193"/>
    </row>
    <row r="9137" spans="1:18">
      <c r="A9137" s="207" t="s">
        <v>5869</v>
      </c>
      <c r="B9137" s="220" t="s">
        <v>5561</v>
      </c>
      <c r="C9137" s="222" t="s">
        <v>1478</v>
      </c>
      <c r="D9137" s="223"/>
      <c r="E9137" s="67"/>
      <c r="F9137" s="220" t="s">
        <v>2297</v>
      </c>
      <c r="G9137" s="100"/>
      <c r="H9137" s="224">
        <v>160</v>
      </c>
      <c r="I9137" s="219"/>
      <c r="J9137" s="219"/>
      <c r="K9137" s="219"/>
      <c r="L9137" s="219"/>
      <c r="M9137" s="219"/>
      <c r="N9137" s="219"/>
      <c r="O9137" s="61">
        <f t="shared" si="760"/>
        <v>160</v>
      </c>
      <c r="P9137" s="221" t="s">
        <v>2287</v>
      </c>
      <c r="Q9137" s="205"/>
      <c r="R9137" s="193"/>
    </row>
    <row r="9138" spans="1:18">
      <c r="A9138" s="207" t="s">
        <v>5869</v>
      </c>
      <c r="B9138" s="220" t="s">
        <v>4951</v>
      </c>
      <c r="C9138" s="222" t="s">
        <v>1479</v>
      </c>
      <c r="D9138" s="223"/>
      <c r="E9138" s="67"/>
      <c r="F9138" s="220" t="s">
        <v>2297</v>
      </c>
      <c r="G9138" s="100"/>
      <c r="H9138" s="224">
        <v>110</v>
      </c>
      <c r="I9138" s="219"/>
      <c r="J9138" s="219"/>
      <c r="K9138" s="219"/>
      <c r="L9138" s="219"/>
      <c r="M9138" s="219"/>
      <c r="N9138" s="219"/>
      <c r="O9138" s="61">
        <f t="shared" si="760"/>
        <v>110</v>
      </c>
      <c r="P9138" s="221" t="s">
        <v>2287</v>
      </c>
      <c r="Q9138" s="205"/>
      <c r="R9138" s="193"/>
    </row>
    <row r="9139" spans="1:18">
      <c r="A9139" s="207" t="s">
        <v>5869</v>
      </c>
      <c r="B9139" s="220" t="s">
        <v>4951</v>
      </c>
      <c r="C9139" s="222" t="s">
        <v>1480</v>
      </c>
      <c r="D9139" s="223"/>
      <c r="E9139" s="67"/>
      <c r="F9139" s="220" t="s">
        <v>2297</v>
      </c>
      <c r="G9139" s="100"/>
      <c r="H9139" s="224">
        <v>73.2</v>
      </c>
      <c r="I9139" s="219"/>
      <c r="J9139" s="219"/>
      <c r="K9139" s="219"/>
      <c r="L9139" s="219"/>
      <c r="M9139" s="219"/>
      <c r="N9139" s="219"/>
      <c r="O9139" s="61">
        <f t="shared" si="760"/>
        <v>73.2</v>
      </c>
      <c r="P9139" s="221" t="s">
        <v>2287</v>
      </c>
      <c r="Q9139" s="205"/>
      <c r="R9139" s="193"/>
    </row>
    <row r="9140" spans="1:18">
      <c r="A9140" s="207" t="s">
        <v>5869</v>
      </c>
      <c r="B9140" s="220" t="s">
        <v>4951</v>
      </c>
      <c r="C9140" s="222" t="s">
        <v>1481</v>
      </c>
      <c r="D9140" s="223"/>
      <c r="E9140" s="67"/>
      <c r="F9140" s="220" t="s">
        <v>2297</v>
      </c>
      <c r="G9140" s="100"/>
      <c r="H9140" s="224">
        <v>289.41000000000003</v>
      </c>
      <c r="I9140" s="219"/>
      <c r="J9140" s="219"/>
      <c r="K9140" s="219"/>
      <c r="L9140" s="219"/>
      <c r="M9140" s="219"/>
      <c r="N9140" s="219"/>
      <c r="O9140" s="61">
        <f t="shared" si="760"/>
        <v>289.41000000000003</v>
      </c>
      <c r="P9140" s="221" t="s">
        <v>2287</v>
      </c>
      <c r="Q9140" s="205"/>
      <c r="R9140" s="193"/>
    </row>
    <row r="9141" spans="1:18">
      <c r="A9141" s="207" t="s">
        <v>5869</v>
      </c>
      <c r="B9141" s="220" t="s">
        <v>4951</v>
      </c>
      <c r="C9141" s="222" t="s">
        <v>1482</v>
      </c>
      <c r="D9141" s="223"/>
      <c r="E9141" s="67"/>
      <c r="F9141" s="220" t="s">
        <v>2297</v>
      </c>
      <c r="G9141" s="100"/>
      <c r="H9141" s="224">
        <v>289.41000000000003</v>
      </c>
      <c r="I9141" s="219"/>
      <c r="J9141" s="219"/>
      <c r="K9141" s="219"/>
      <c r="L9141" s="219"/>
      <c r="M9141" s="219"/>
      <c r="N9141" s="219"/>
      <c r="O9141" s="61">
        <f t="shared" si="760"/>
        <v>289.41000000000003</v>
      </c>
      <c r="P9141" s="221" t="s">
        <v>2287</v>
      </c>
      <c r="Q9141" s="205"/>
      <c r="R9141" s="193"/>
    </row>
    <row r="9142" spans="1:18">
      <c r="A9142" s="207" t="s">
        <v>5869</v>
      </c>
      <c r="B9142" s="220" t="s">
        <v>4951</v>
      </c>
      <c r="C9142" s="222" t="s">
        <v>1483</v>
      </c>
      <c r="D9142" s="223"/>
      <c r="E9142" s="67"/>
      <c r="F9142" s="220" t="s">
        <v>2297</v>
      </c>
      <c r="G9142" s="100"/>
      <c r="H9142" s="224">
        <v>95</v>
      </c>
      <c r="I9142" s="219"/>
      <c r="J9142" s="219"/>
      <c r="K9142" s="219"/>
      <c r="L9142" s="219"/>
      <c r="M9142" s="219"/>
      <c r="N9142" s="219"/>
      <c r="O9142" s="61">
        <f t="shared" si="760"/>
        <v>95</v>
      </c>
      <c r="P9142" s="221" t="s">
        <v>2287</v>
      </c>
      <c r="Q9142" s="205"/>
      <c r="R9142" s="193"/>
    </row>
    <row r="9143" spans="1:18">
      <c r="A9143" s="207" t="s">
        <v>5869</v>
      </c>
      <c r="B9143" s="220" t="s">
        <v>4951</v>
      </c>
      <c r="C9143" s="222" t="s">
        <v>1484</v>
      </c>
      <c r="D9143" s="223"/>
      <c r="E9143" s="67"/>
      <c r="F9143" s="220" t="s">
        <v>2297</v>
      </c>
      <c r="G9143" s="100"/>
      <c r="H9143" s="224">
        <v>250</v>
      </c>
      <c r="I9143" s="219"/>
      <c r="J9143" s="219"/>
      <c r="K9143" s="219"/>
      <c r="L9143" s="219"/>
      <c r="M9143" s="219"/>
      <c r="N9143" s="219"/>
      <c r="O9143" s="61">
        <f t="shared" si="760"/>
        <v>250</v>
      </c>
      <c r="P9143" s="221" t="s">
        <v>2287</v>
      </c>
      <c r="Q9143" s="205"/>
      <c r="R9143" s="193"/>
    </row>
    <row r="9144" spans="1:18">
      <c r="A9144" s="207" t="s">
        <v>5869</v>
      </c>
      <c r="B9144" s="220" t="s">
        <v>5026</v>
      </c>
      <c r="C9144" s="222" t="s">
        <v>2431</v>
      </c>
      <c r="D9144" s="223"/>
      <c r="E9144" s="67"/>
      <c r="F9144" s="220" t="s">
        <v>537</v>
      </c>
      <c r="G9144" s="100"/>
      <c r="H9144" s="224">
        <v>3.9</v>
      </c>
      <c r="I9144" s="219"/>
      <c r="J9144" s="219"/>
      <c r="K9144" s="219"/>
      <c r="L9144" s="219"/>
      <c r="M9144" s="219"/>
      <c r="N9144" s="219"/>
      <c r="O9144" s="61">
        <f>+H9144/1000</f>
        <v>3.8999999999999998E-3</v>
      </c>
      <c r="P9144" s="221" t="s">
        <v>5605</v>
      </c>
      <c r="Q9144" s="205"/>
      <c r="R9144" s="193"/>
    </row>
    <row r="9145" spans="1:18">
      <c r="A9145" s="207" t="s">
        <v>5869</v>
      </c>
      <c r="B9145" s="220" t="s">
        <v>5000</v>
      </c>
      <c r="C9145" s="222" t="s">
        <v>2432</v>
      </c>
      <c r="D9145" s="223"/>
      <c r="E9145" s="67"/>
      <c r="F9145" s="220" t="s">
        <v>2289</v>
      </c>
      <c r="G9145" s="100"/>
      <c r="H9145" s="224">
        <v>3.5</v>
      </c>
      <c r="I9145" s="219"/>
      <c r="J9145" s="219"/>
      <c r="K9145" s="219"/>
      <c r="L9145" s="219"/>
      <c r="M9145" s="219"/>
      <c r="N9145" s="219"/>
      <c r="O9145" s="61">
        <f>+H9145</f>
        <v>3.5</v>
      </c>
      <c r="P9145" s="221" t="s">
        <v>5605</v>
      </c>
      <c r="Q9145" s="205"/>
      <c r="R9145" s="193"/>
    </row>
    <row r="9146" spans="1:18">
      <c r="A9146" s="207" t="s">
        <v>5869</v>
      </c>
      <c r="B9146" s="220" t="s">
        <v>5847</v>
      </c>
      <c r="C9146" s="227" t="s">
        <v>1411</v>
      </c>
      <c r="D9146" s="223"/>
      <c r="E9146" s="67"/>
      <c r="F9146" s="220" t="s">
        <v>2291</v>
      </c>
      <c r="G9146" s="100"/>
      <c r="H9146" s="224">
        <v>0.5</v>
      </c>
      <c r="I9146" s="219"/>
      <c r="J9146" s="219"/>
      <c r="K9146" s="219"/>
      <c r="L9146" s="219"/>
      <c r="M9146" s="219"/>
      <c r="N9146" s="219"/>
      <c r="O9146" s="61">
        <f t="shared" si="760"/>
        <v>0.5</v>
      </c>
      <c r="P9146" s="221" t="s">
        <v>5605</v>
      </c>
      <c r="Q9146" s="205"/>
      <c r="R9146" s="193"/>
    </row>
    <row r="9147" spans="1:18">
      <c r="A9147" s="207" t="s">
        <v>5869</v>
      </c>
      <c r="B9147" s="220" t="s">
        <v>4951</v>
      </c>
      <c r="C9147" s="222" t="s">
        <v>2433</v>
      </c>
      <c r="D9147" s="223"/>
      <c r="E9147" s="67"/>
      <c r="F9147" s="220" t="s">
        <v>622</v>
      </c>
      <c r="G9147" s="100"/>
      <c r="H9147" s="224">
        <v>63250</v>
      </c>
      <c r="I9147" s="219"/>
      <c r="J9147" s="219"/>
      <c r="K9147" s="219"/>
      <c r="L9147" s="219"/>
      <c r="M9147" s="219"/>
      <c r="N9147" s="219"/>
      <c r="O9147" s="61">
        <f t="shared" si="760"/>
        <v>63250</v>
      </c>
      <c r="P9147" s="221" t="s">
        <v>2287</v>
      </c>
      <c r="Q9147" s="205"/>
      <c r="R9147" s="193"/>
    </row>
    <row r="9148" spans="1:18">
      <c r="A9148" s="207" t="s">
        <v>5869</v>
      </c>
      <c r="B9148" s="220" t="s">
        <v>4951</v>
      </c>
      <c r="C9148" s="222" t="s">
        <v>2434</v>
      </c>
      <c r="D9148" s="223"/>
      <c r="E9148" s="67"/>
      <c r="F9148" s="220" t="s">
        <v>2297</v>
      </c>
      <c r="G9148" s="100"/>
      <c r="H9148" s="224">
        <v>10.4</v>
      </c>
      <c r="I9148" s="219"/>
      <c r="J9148" s="219"/>
      <c r="K9148" s="219"/>
      <c r="L9148" s="219"/>
      <c r="M9148" s="219"/>
      <c r="N9148" s="219"/>
      <c r="O9148" s="61">
        <f t="shared" si="760"/>
        <v>10.4</v>
      </c>
      <c r="P9148" s="221" t="s">
        <v>2287</v>
      </c>
      <c r="Q9148" s="205"/>
      <c r="R9148" s="193"/>
    </row>
    <row r="9149" spans="1:18">
      <c r="A9149" s="207" t="s">
        <v>5869</v>
      </c>
      <c r="B9149" s="220" t="s">
        <v>4951</v>
      </c>
      <c r="C9149" s="222" t="s">
        <v>2435</v>
      </c>
      <c r="D9149" s="223"/>
      <c r="E9149" s="67"/>
      <c r="F9149" s="220" t="s">
        <v>2297</v>
      </c>
      <c r="G9149" s="100"/>
      <c r="H9149" s="224">
        <v>11.4</v>
      </c>
      <c r="I9149" s="219"/>
      <c r="J9149" s="219"/>
      <c r="K9149" s="219"/>
      <c r="L9149" s="219"/>
      <c r="M9149" s="219"/>
      <c r="N9149" s="219"/>
      <c r="O9149" s="61">
        <f t="shared" si="760"/>
        <v>11.4</v>
      </c>
      <c r="P9149" s="221" t="s">
        <v>2287</v>
      </c>
      <c r="Q9149" s="205"/>
      <c r="R9149" s="193"/>
    </row>
    <row r="9150" spans="1:18">
      <c r="A9150" s="207" t="s">
        <v>5869</v>
      </c>
      <c r="B9150" s="220" t="s">
        <v>4951</v>
      </c>
      <c r="C9150" s="222" t="s">
        <v>2436</v>
      </c>
      <c r="D9150" s="223"/>
      <c r="E9150" s="67"/>
      <c r="F9150" s="220" t="s">
        <v>2297</v>
      </c>
      <c r="G9150" s="100"/>
      <c r="H9150" s="224">
        <v>3.2</v>
      </c>
      <c r="I9150" s="219"/>
      <c r="J9150" s="219"/>
      <c r="K9150" s="219"/>
      <c r="L9150" s="219"/>
      <c r="M9150" s="219"/>
      <c r="N9150" s="219"/>
      <c r="O9150" s="61">
        <f t="shared" si="760"/>
        <v>3.2</v>
      </c>
      <c r="P9150" s="221" t="s">
        <v>2287</v>
      </c>
      <c r="Q9150" s="205"/>
      <c r="R9150" s="193"/>
    </row>
    <row r="9151" spans="1:18">
      <c r="A9151" s="207" t="s">
        <v>5869</v>
      </c>
      <c r="B9151" s="220" t="s">
        <v>4951</v>
      </c>
      <c r="C9151" s="222" t="s">
        <v>2437</v>
      </c>
      <c r="D9151" s="223"/>
      <c r="E9151" s="67"/>
      <c r="F9151" s="220" t="s">
        <v>2297</v>
      </c>
      <c r="G9151" s="100"/>
      <c r="H9151" s="224">
        <v>4.5</v>
      </c>
      <c r="I9151" s="219"/>
      <c r="J9151" s="219"/>
      <c r="K9151" s="219"/>
      <c r="L9151" s="219"/>
      <c r="M9151" s="219"/>
      <c r="N9151" s="219"/>
      <c r="O9151" s="61">
        <f t="shared" si="760"/>
        <v>4.5</v>
      </c>
      <c r="P9151" s="221" t="s">
        <v>2287</v>
      </c>
      <c r="Q9151" s="205"/>
      <c r="R9151" s="193"/>
    </row>
    <row r="9152" spans="1:18">
      <c r="A9152" s="207" t="s">
        <v>5869</v>
      </c>
      <c r="B9152" s="220" t="s">
        <v>4951</v>
      </c>
      <c r="C9152" s="222" t="s">
        <v>2438</v>
      </c>
      <c r="D9152" s="223"/>
      <c r="E9152" s="67"/>
      <c r="F9152" s="220" t="s">
        <v>2297</v>
      </c>
      <c r="G9152" s="100"/>
      <c r="H9152" s="224">
        <v>3.8</v>
      </c>
      <c r="I9152" s="219"/>
      <c r="J9152" s="219"/>
      <c r="K9152" s="219"/>
      <c r="L9152" s="219"/>
      <c r="M9152" s="219"/>
      <c r="N9152" s="219"/>
      <c r="O9152" s="61">
        <f t="shared" si="760"/>
        <v>3.8</v>
      </c>
      <c r="P9152" s="221" t="s">
        <v>2287</v>
      </c>
      <c r="Q9152" s="205"/>
      <c r="R9152" s="193"/>
    </row>
    <row r="9153" spans="1:18">
      <c r="A9153" s="207" t="s">
        <v>5869</v>
      </c>
      <c r="B9153" s="220" t="s">
        <v>5397</v>
      </c>
      <c r="C9153" s="222" t="s">
        <v>2439</v>
      </c>
      <c r="D9153" s="223"/>
      <c r="E9153" s="67"/>
      <c r="F9153" s="220" t="s">
        <v>2289</v>
      </c>
      <c r="G9153" s="100"/>
      <c r="H9153" s="224">
        <v>18.75</v>
      </c>
      <c r="I9153" s="219"/>
      <c r="J9153" s="219"/>
      <c r="K9153" s="219"/>
      <c r="L9153" s="219"/>
      <c r="M9153" s="219"/>
      <c r="N9153" s="219"/>
      <c r="O9153" s="61">
        <f t="shared" si="760"/>
        <v>18.75</v>
      </c>
      <c r="P9153" s="221" t="s">
        <v>5605</v>
      </c>
      <c r="Q9153" s="205"/>
      <c r="R9153" s="193"/>
    </row>
    <row r="9154" spans="1:18">
      <c r="A9154" s="207" t="s">
        <v>5869</v>
      </c>
      <c r="B9154" s="220">
        <v>25739</v>
      </c>
      <c r="C9154" s="222" t="s">
        <v>2440</v>
      </c>
      <c r="D9154" s="110" t="s">
        <v>5872</v>
      </c>
      <c r="E9154" s="173"/>
      <c r="F9154" s="220" t="s">
        <v>2297</v>
      </c>
      <c r="G9154" s="100"/>
      <c r="H9154" s="224">
        <v>500</v>
      </c>
      <c r="I9154" s="219"/>
      <c r="J9154" s="219"/>
      <c r="K9154" s="219"/>
      <c r="L9154" s="219"/>
      <c r="M9154" s="219"/>
      <c r="N9154" s="219"/>
      <c r="O9154" s="61">
        <f t="shared" si="760"/>
        <v>500</v>
      </c>
      <c r="P9154" s="221" t="s">
        <v>5605</v>
      </c>
      <c r="Q9154" s="205"/>
      <c r="R9154" s="193"/>
    </row>
    <row r="9155" spans="1:18">
      <c r="A9155" s="207" t="s">
        <v>5869</v>
      </c>
      <c r="B9155" s="220" t="s">
        <v>5398</v>
      </c>
      <c r="C9155" s="222" t="s">
        <v>2441</v>
      </c>
      <c r="D9155" s="111"/>
      <c r="E9155" s="173"/>
      <c r="F9155" s="220" t="s">
        <v>2297</v>
      </c>
      <c r="G9155" s="100"/>
      <c r="H9155" s="224">
        <v>402.42500000000001</v>
      </c>
      <c r="I9155" s="219"/>
      <c r="J9155" s="219"/>
      <c r="K9155" s="219"/>
      <c r="L9155" s="219"/>
      <c r="M9155" s="219"/>
      <c r="N9155" s="219"/>
      <c r="O9155" s="61">
        <f t="shared" si="760"/>
        <v>402.42500000000001</v>
      </c>
      <c r="P9155" s="221" t="s">
        <v>5605</v>
      </c>
      <c r="Q9155" s="205"/>
      <c r="R9155" s="193"/>
    </row>
    <row r="9156" spans="1:18">
      <c r="A9156" s="207" t="s">
        <v>5869</v>
      </c>
      <c r="B9156" s="220" t="s">
        <v>5399</v>
      </c>
      <c r="C9156" s="222" t="s">
        <v>2442</v>
      </c>
      <c r="D9156" s="111"/>
      <c r="E9156" s="173"/>
      <c r="F9156" s="220" t="s">
        <v>2297</v>
      </c>
      <c r="G9156" s="100"/>
      <c r="H9156" s="224">
        <v>525</v>
      </c>
      <c r="I9156" s="219"/>
      <c r="J9156" s="219"/>
      <c r="K9156" s="219"/>
      <c r="L9156" s="219"/>
      <c r="M9156" s="219"/>
      <c r="N9156" s="219"/>
      <c r="O9156" s="61">
        <f t="shared" si="760"/>
        <v>525</v>
      </c>
      <c r="P9156" s="221" t="s">
        <v>5605</v>
      </c>
      <c r="Q9156" s="205"/>
      <c r="R9156" s="193"/>
    </row>
    <row r="9157" spans="1:18">
      <c r="A9157" s="207" t="s">
        <v>5869</v>
      </c>
      <c r="B9157" s="220">
        <v>23425</v>
      </c>
      <c r="C9157" s="222" t="s">
        <v>2443</v>
      </c>
      <c r="D9157" s="110" t="s">
        <v>5873</v>
      </c>
      <c r="E9157" s="173"/>
      <c r="F9157" s="220" t="s">
        <v>2297</v>
      </c>
      <c r="G9157" s="100"/>
      <c r="H9157" s="224">
        <v>600</v>
      </c>
      <c r="I9157" s="219"/>
      <c r="J9157" s="219"/>
      <c r="K9157" s="219"/>
      <c r="L9157" s="219"/>
      <c r="M9157" s="219"/>
      <c r="N9157" s="219"/>
      <c r="O9157" s="61">
        <f t="shared" si="760"/>
        <v>600</v>
      </c>
      <c r="P9157" s="221" t="s">
        <v>5605</v>
      </c>
      <c r="Q9157" s="205"/>
      <c r="R9157" s="193"/>
    </row>
    <row r="9158" spans="1:18">
      <c r="A9158" s="207" t="s">
        <v>5869</v>
      </c>
      <c r="B9158" s="220" t="s">
        <v>4951</v>
      </c>
      <c r="C9158" s="222" t="s">
        <v>2444</v>
      </c>
      <c r="D9158" s="111"/>
      <c r="E9158" s="173"/>
      <c r="F9158" s="220" t="s">
        <v>2297</v>
      </c>
      <c r="G9158" s="100"/>
      <c r="H9158" s="224">
        <v>0.2</v>
      </c>
      <c r="I9158" s="219"/>
      <c r="J9158" s="219"/>
      <c r="K9158" s="219"/>
      <c r="L9158" s="219"/>
      <c r="M9158" s="219"/>
      <c r="N9158" s="219"/>
      <c r="O9158" s="61">
        <f t="shared" si="760"/>
        <v>0.2</v>
      </c>
      <c r="P9158" s="221" t="s">
        <v>2287</v>
      </c>
      <c r="Q9158" s="205"/>
      <c r="R9158" s="193"/>
    </row>
    <row r="9159" spans="1:18">
      <c r="A9159" s="207" t="s">
        <v>5869</v>
      </c>
      <c r="B9159" s="220" t="s">
        <v>4951</v>
      </c>
      <c r="C9159" s="222" t="s">
        <v>2445</v>
      </c>
      <c r="D9159" s="223"/>
      <c r="E9159" s="67"/>
      <c r="F9159" s="220" t="s">
        <v>2297</v>
      </c>
      <c r="G9159" s="100"/>
      <c r="H9159" s="224">
        <v>80</v>
      </c>
      <c r="I9159" s="219"/>
      <c r="J9159" s="219"/>
      <c r="K9159" s="219"/>
      <c r="L9159" s="219"/>
      <c r="M9159" s="219"/>
      <c r="N9159" s="219"/>
      <c r="O9159" s="61">
        <f t="shared" si="760"/>
        <v>80</v>
      </c>
      <c r="P9159" s="221" t="s">
        <v>2287</v>
      </c>
      <c r="Q9159" s="205"/>
      <c r="R9159" s="193"/>
    </row>
    <row r="9160" spans="1:18">
      <c r="A9160" s="207" t="s">
        <v>5869</v>
      </c>
      <c r="B9160" s="220" t="s">
        <v>4951</v>
      </c>
      <c r="C9160" s="222" t="s">
        <v>2446</v>
      </c>
      <c r="D9160" s="223"/>
      <c r="E9160" s="67"/>
      <c r="F9160" s="220" t="s">
        <v>2297</v>
      </c>
      <c r="G9160" s="100"/>
      <c r="H9160" s="224">
        <v>120</v>
      </c>
      <c r="I9160" s="219"/>
      <c r="J9160" s="219"/>
      <c r="K9160" s="219"/>
      <c r="L9160" s="219"/>
      <c r="M9160" s="219"/>
      <c r="N9160" s="219"/>
      <c r="O9160" s="61">
        <f t="shared" si="760"/>
        <v>120</v>
      </c>
      <c r="P9160" s="221" t="s">
        <v>2287</v>
      </c>
      <c r="Q9160" s="205"/>
      <c r="R9160" s="193"/>
    </row>
    <row r="9161" spans="1:18">
      <c r="A9161" s="207" t="s">
        <v>5869</v>
      </c>
      <c r="B9161" s="220" t="s">
        <v>4951</v>
      </c>
      <c r="C9161" s="222" t="s">
        <v>2447</v>
      </c>
      <c r="D9161" s="223"/>
      <c r="E9161" s="67"/>
      <c r="F9161" s="220" t="s">
        <v>2297</v>
      </c>
      <c r="G9161" s="100"/>
      <c r="H9161" s="224">
        <v>95</v>
      </c>
      <c r="I9161" s="219"/>
      <c r="J9161" s="219"/>
      <c r="K9161" s="219"/>
      <c r="L9161" s="219"/>
      <c r="M9161" s="219"/>
      <c r="N9161" s="219"/>
      <c r="O9161" s="61">
        <f t="shared" si="760"/>
        <v>95</v>
      </c>
      <c r="P9161" s="221" t="s">
        <v>2287</v>
      </c>
      <c r="Q9161" s="205"/>
      <c r="R9161" s="193"/>
    </row>
    <row r="9162" spans="1:18">
      <c r="A9162" s="207" t="s">
        <v>5869</v>
      </c>
      <c r="B9162" s="220" t="s">
        <v>4951</v>
      </c>
      <c r="C9162" s="222" t="s">
        <v>2448</v>
      </c>
      <c r="D9162" s="223"/>
      <c r="E9162" s="67"/>
      <c r="F9162" s="220" t="s">
        <v>2297</v>
      </c>
      <c r="G9162" s="100"/>
      <c r="H9162" s="224">
        <v>50</v>
      </c>
      <c r="I9162" s="219"/>
      <c r="J9162" s="219"/>
      <c r="K9162" s="219"/>
      <c r="L9162" s="219"/>
      <c r="M9162" s="219"/>
      <c r="N9162" s="219"/>
      <c r="O9162" s="61">
        <f t="shared" si="760"/>
        <v>50</v>
      </c>
      <c r="P9162" s="221" t="s">
        <v>2287</v>
      </c>
      <c r="Q9162" s="205"/>
      <c r="R9162" s="193"/>
    </row>
    <row r="9163" spans="1:18">
      <c r="A9163" s="207" t="s">
        <v>5869</v>
      </c>
      <c r="B9163" s="220" t="s">
        <v>5400</v>
      </c>
      <c r="C9163" s="222" t="s">
        <v>2449</v>
      </c>
      <c r="D9163" s="223"/>
      <c r="E9163" s="67"/>
      <c r="F9163" s="220" t="s">
        <v>2297</v>
      </c>
      <c r="G9163" s="100"/>
      <c r="H9163" s="224">
        <v>33.25</v>
      </c>
      <c r="I9163" s="219"/>
      <c r="J9163" s="219"/>
      <c r="K9163" s="219"/>
      <c r="L9163" s="219"/>
      <c r="M9163" s="219"/>
      <c r="N9163" s="219"/>
      <c r="O9163" s="61">
        <f t="shared" si="760"/>
        <v>33.25</v>
      </c>
      <c r="P9163" s="221" t="s">
        <v>5605</v>
      </c>
      <c r="Q9163" s="205"/>
      <c r="R9163" s="193"/>
    </row>
    <row r="9164" spans="1:18">
      <c r="A9164" s="207" t="s">
        <v>5869</v>
      </c>
      <c r="B9164" s="220" t="s">
        <v>5401</v>
      </c>
      <c r="C9164" s="222" t="s">
        <v>2450</v>
      </c>
      <c r="D9164" s="223"/>
      <c r="E9164" s="67"/>
      <c r="F9164" s="220" t="s">
        <v>2297</v>
      </c>
      <c r="G9164" s="100"/>
      <c r="H9164" s="224">
        <v>65.625</v>
      </c>
      <c r="I9164" s="219"/>
      <c r="J9164" s="219"/>
      <c r="K9164" s="219"/>
      <c r="L9164" s="219"/>
      <c r="M9164" s="219"/>
      <c r="N9164" s="219"/>
      <c r="O9164" s="61">
        <f t="shared" si="760"/>
        <v>65.625</v>
      </c>
      <c r="P9164" s="221" t="s">
        <v>5605</v>
      </c>
      <c r="Q9164" s="205"/>
      <c r="R9164" s="193"/>
    </row>
    <row r="9165" spans="1:18">
      <c r="A9165" s="207" t="s">
        <v>5869</v>
      </c>
      <c r="B9165" s="220" t="s">
        <v>4999</v>
      </c>
      <c r="C9165" s="222" t="s">
        <v>2451</v>
      </c>
      <c r="D9165" s="223"/>
      <c r="E9165" s="67"/>
      <c r="F9165" s="220" t="s">
        <v>2297</v>
      </c>
      <c r="G9165" s="100"/>
      <c r="H9165" s="224">
        <v>25</v>
      </c>
      <c r="I9165" s="219"/>
      <c r="J9165" s="219"/>
      <c r="K9165" s="219"/>
      <c r="L9165" s="219"/>
      <c r="M9165" s="219"/>
      <c r="N9165" s="219"/>
      <c r="O9165" s="61">
        <f t="shared" si="760"/>
        <v>25</v>
      </c>
      <c r="P9165" s="221" t="s">
        <v>5605</v>
      </c>
      <c r="Q9165" s="205"/>
      <c r="R9165" s="193"/>
    </row>
    <row r="9166" spans="1:18">
      <c r="A9166" s="207" t="s">
        <v>5869</v>
      </c>
      <c r="B9166" s="220" t="s">
        <v>5402</v>
      </c>
      <c r="C9166" s="222" t="s">
        <v>2452</v>
      </c>
      <c r="D9166" s="223"/>
      <c r="E9166" s="67"/>
      <c r="F9166" s="220" t="s">
        <v>2297</v>
      </c>
      <c r="G9166" s="100"/>
      <c r="H9166" s="224">
        <v>9.9</v>
      </c>
      <c r="I9166" s="219"/>
      <c r="J9166" s="219"/>
      <c r="K9166" s="219"/>
      <c r="L9166" s="219"/>
      <c r="M9166" s="219"/>
      <c r="N9166" s="219"/>
      <c r="O9166" s="61">
        <f t="shared" si="760"/>
        <v>9.9</v>
      </c>
      <c r="P9166" s="221" t="s">
        <v>2287</v>
      </c>
      <c r="Q9166" s="205"/>
      <c r="R9166" s="193"/>
    </row>
    <row r="9167" spans="1:18">
      <c r="A9167" s="207" t="s">
        <v>5869</v>
      </c>
      <c r="B9167" s="220" t="s">
        <v>4951</v>
      </c>
      <c r="C9167" s="222" t="s">
        <v>2453</v>
      </c>
      <c r="D9167" s="223"/>
      <c r="E9167" s="67"/>
      <c r="F9167" s="220" t="s">
        <v>2297</v>
      </c>
      <c r="G9167" s="100"/>
      <c r="H9167" s="224">
        <v>0.12</v>
      </c>
      <c r="I9167" s="219"/>
      <c r="J9167" s="219"/>
      <c r="K9167" s="219"/>
      <c r="L9167" s="219"/>
      <c r="M9167" s="219"/>
      <c r="N9167" s="219"/>
      <c r="O9167" s="61">
        <f t="shared" si="760"/>
        <v>0.12</v>
      </c>
      <c r="P9167" s="221" t="s">
        <v>2287</v>
      </c>
      <c r="Q9167" s="205"/>
      <c r="R9167" s="193"/>
    </row>
    <row r="9168" spans="1:18">
      <c r="A9168" s="207" t="s">
        <v>5869</v>
      </c>
      <c r="B9168" s="220" t="s">
        <v>4951</v>
      </c>
      <c r="C9168" s="222" t="s">
        <v>2454</v>
      </c>
      <c r="D9168" s="223"/>
      <c r="E9168" s="67"/>
      <c r="F9168" s="220" t="s">
        <v>2297</v>
      </c>
      <c r="G9168" s="100"/>
      <c r="H9168" s="224">
        <v>1.1499999999999999</v>
      </c>
      <c r="I9168" s="219"/>
      <c r="J9168" s="219"/>
      <c r="K9168" s="219"/>
      <c r="L9168" s="219"/>
      <c r="M9168" s="219"/>
      <c r="N9168" s="219"/>
      <c r="O9168" s="61">
        <f t="shared" si="760"/>
        <v>1.1499999999999999</v>
      </c>
      <c r="P9168" s="221" t="s">
        <v>2287</v>
      </c>
      <c r="Q9168" s="205"/>
      <c r="R9168" s="193"/>
    </row>
    <row r="9169" spans="1:18">
      <c r="A9169" s="207" t="s">
        <v>5869</v>
      </c>
      <c r="B9169" s="220" t="s">
        <v>5561</v>
      </c>
      <c r="C9169" s="222" t="s">
        <v>2455</v>
      </c>
      <c r="D9169" s="223"/>
      <c r="E9169" s="67"/>
      <c r="F9169" s="220" t="s">
        <v>2297</v>
      </c>
      <c r="G9169" s="100"/>
      <c r="H9169" s="224">
        <v>1.57</v>
      </c>
      <c r="I9169" s="219"/>
      <c r="J9169" s="219"/>
      <c r="K9169" s="219"/>
      <c r="L9169" s="219"/>
      <c r="M9169" s="219"/>
      <c r="N9169" s="219"/>
      <c r="O9169" s="61">
        <f t="shared" si="760"/>
        <v>1.57</v>
      </c>
      <c r="P9169" s="221" t="s">
        <v>2287</v>
      </c>
      <c r="Q9169" s="205"/>
      <c r="R9169" s="193"/>
    </row>
    <row r="9170" spans="1:18">
      <c r="A9170" s="207" t="s">
        <v>5869</v>
      </c>
      <c r="B9170" s="220" t="s">
        <v>4951</v>
      </c>
      <c r="C9170" s="222" t="s">
        <v>2456</v>
      </c>
      <c r="D9170" s="223"/>
      <c r="E9170" s="67"/>
      <c r="F9170" s="220" t="s">
        <v>2297</v>
      </c>
      <c r="G9170" s="100"/>
      <c r="H9170" s="224">
        <v>2.0099999999999998</v>
      </c>
      <c r="I9170" s="219"/>
      <c r="J9170" s="219"/>
      <c r="K9170" s="219"/>
      <c r="L9170" s="219"/>
      <c r="M9170" s="219"/>
      <c r="N9170" s="219"/>
      <c r="O9170" s="61">
        <f t="shared" si="760"/>
        <v>2.0099999999999998</v>
      </c>
      <c r="P9170" s="221" t="s">
        <v>2287</v>
      </c>
      <c r="Q9170" s="205"/>
      <c r="R9170" s="193"/>
    </row>
    <row r="9171" spans="1:18">
      <c r="A9171" s="207" t="s">
        <v>5869</v>
      </c>
      <c r="B9171" s="220" t="s">
        <v>4951</v>
      </c>
      <c r="C9171" s="222" t="s">
        <v>2457</v>
      </c>
      <c r="D9171" s="223"/>
      <c r="E9171" s="67"/>
      <c r="F9171" s="220" t="s">
        <v>2297</v>
      </c>
      <c r="G9171" s="100"/>
      <c r="H9171" s="224">
        <v>2.0099999999999998</v>
      </c>
      <c r="I9171" s="219"/>
      <c r="J9171" s="219"/>
      <c r="K9171" s="219"/>
      <c r="L9171" s="219"/>
      <c r="M9171" s="219"/>
      <c r="N9171" s="219"/>
      <c r="O9171" s="61">
        <f t="shared" si="760"/>
        <v>2.0099999999999998</v>
      </c>
      <c r="P9171" s="221" t="s">
        <v>2287</v>
      </c>
      <c r="Q9171" s="205"/>
      <c r="R9171" s="193"/>
    </row>
    <row r="9172" spans="1:18">
      <c r="A9172" s="207" t="s">
        <v>5869</v>
      </c>
      <c r="B9172" s="220" t="s">
        <v>4951</v>
      </c>
      <c r="C9172" s="222" t="s">
        <v>2458</v>
      </c>
      <c r="D9172" s="223"/>
      <c r="E9172" s="67"/>
      <c r="F9172" s="220" t="s">
        <v>2297</v>
      </c>
      <c r="G9172" s="100"/>
      <c r="H9172" s="224">
        <v>1.4</v>
      </c>
      <c r="I9172" s="219"/>
      <c r="J9172" s="219"/>
      <c r="K9172" s="219"/>
      <c r="L9172" s="219"/>
      <c r="M9172" s="219"/>
      <c r="N9172" s="219"/>
      <c r="O9172" s="61">
        <f t="shared" si="760"/>
        <v>1.4</v>
      </c>
      <c r="P9172" s="221" t="s">
        <v>2287</v>
      </c>
      <c r="Q9172" s="205"/>
      <c r="R9172" s="193"/>
    </row>
    <row r="9173" spans="1:18">
      <c r="A9173" s="207" t="s">
        <v>5869</v>
      </c>
      <c r="B9173" s="220" t="s">
        <v>4951</v>
      </c>
      <c r="C9173" s="222" t="s">
        <v>2459</v>
      </c>
      <c r="D9173" s="223"/>
      <c r="E9173" s="67"/>
      <c r="F9173" s="220" t="s">
        <v>2297</v>
      </c>
      <c r="G9173" s="100"/>
      <c r="H9173" s="224">
        <v>1.22</v>
      </c>
      <c r="I9173" s="219"/>
      <c r="J9173" s="219"/>
      <c r="K9173" s="219"/>
      <c r="L9173" s="219"/>
      <c r="M9173" s="219"/>
      <c r="N9173" s="219"/>
      <c r="O9173" s="61">
        <f t="shared" si="760"/>
        <v>1.22</v>
      </c>
      <c r="P9173" s="221" t="s">
        <v>2287</v>
      </c>
      <c r="Q9173" s="205"/>
      <c r="R9173" s="193"/>
    </row>
    <row r="9174" spans="1:18">
      <c r="A9174" s="207" t="s">
        <v>5869</v>
      </c>
      <c r="B9174" s="220" t="s">
        <v>4951</v>
      </c>
      <c r="C9174" s="222" t="s">
        <v>2460</v>
      </c>
      <c r="D9174" s="223"/>
      <c r="E9174" s="67"/>
      <c r="F9174" s="220" t="s">
        <v>2297</v>
      </c>
      <c r="G9174" s="100"/>
      <c r="H9174" s="224">
        <v>1.98</v>
      </c>
      <c r="I9174" s="219"/>
      <c r="J9174" s="219"/>
      <c r="K9174" s="219"/>
      <c r="L9174" s="219"/>
      <c r="M9174" s="219"/>
      <c r="N9174" s="219"/>
      <c r="O9174" s="61">
        <f t="shared" si="760"/>
        <v>1.98</v>
      </c>
      <c r="P9174" s="221" t="s">
        <v>2287</v>
      </c>
      <c r="Q9174" s="205"/>
      <c r="R9174" s="193"/>
    </row>
    <row r="9175" spans="1:18">
      <c r="A9175" s="207" t="s">
        <v>5869</v>
      </c>
      <c r="B9175" s="220" t="s">
        <v>5561</v>
      </c>
      <c r="C9175" s="222" t="s">
        <v>2461</v>
      </c>
      <c r="D9175" s="223"/>
      <c r="E9175" s="67"/>
      <c r="F9175" s="220" t="s">
        <v>537</v>
      </c>
      <c r="G9175" s="100"/>
      <c r="H9175" s="224">
        <v>47</v>
      </c>
      <c r="I9175" s="219"/>
      <c r="J9175" s="219"/>
      <c r="K9175" s="219"/>
      <c r="L9175" s="219"/>
      <c r="M9175" s="219"/>
      <c r="N9175" s="219"/>
      <c r="O9175" s="61">
        <f t="shared" si="760"/>
        <v>47</v>
      </c>
      <c r="P9175" s="221" t="s">
        <v>2287</v>
      </c>
      <c r="Q9175" s="205"/>
      <c r="R9175" s="193"/>
    </row>
    <row r="9176" spans="1:18">
      <c r="A9176" s="207" t="s">
        <v>5869</v>
      </c>
      <c r="B9176" s="220" t="s">
        <v>4951</v>
      </c>
      <c r="C9176" s="222" t="s">
        <v>2462</v>
      </c>
      <c r="D9176" s="223"/>
      <c r="E9176" s="67"/>
      <c r="F9176" s="220" t="s">
        <v>2297</v>
      </c>
      <c r="G9176" s="100"/>
      <c r="H9176" s="224">
        <v>0</v>
      </c>
      <c r="I9176" s="219"/>
      <c r="J9176" s="219"/>
      <c r="K9176" s="219"/>
      <c r="L9176" s="219"/>
      <c r="M9176" s="219"/>
      <c r="N9176" s="219"/>
      <c r="O9176" s="61">
        <f t="shared" si="760"/>
        <v>0</v>
      </c>
      <c r="P9176" s="221" t="s">
        <v>2287</v>
      </c>
      <c r="Q9176" s="205"/>
      <c r="R9176" s="193"/>
    </row>
    <row r="9177" spans="1:18">
      <c r="A9177" s="207" t="s">
        <v>5869</v>
      </c>
      <c r="B9177" s="220" t="s">
        <v>4951</v>
      </c>
      <c r="C9177" s="222" t="s">
        <v>2463</v>
      </c>
      <c r="D9177" s="223"/>
      <c r="E9177" s="67"/>
      <c r="F9177" s="220" t="s">
        <v>2297</v>
      </c>
      <c r="G9177" s="100"/>
      <c r="H9177" s="224">
        <v>5</v>
      </c>
      <c r="I9177" s="219"/>
      <c r="J9177" s="219"/>
      <c r="K9177" s="219"/>
      <c r="L9177" s="219"/>
      <c r="M9177" s="219"/>
      <c r="N9177" s="219"/>
      <c r="O9177" s="61">
        <f t="shared" si="760"/>
        <v>5</v>
      </c>
      <c r="P9177" s="221" t="s">
        <v>2287</v>
      </c>
      <c r="Q9177" s="205"/>
      <c r="R9177" s="193"/>
    </row>
    <row r="9178" spans="1:18">
      <c r="A9178" s="207" t="s">
        <v>5869</v>
      </c>
      <c r="B9178" s="220" t="s">
        <v>4951</v>
      </c>
      <c r="C9178" s="222" t="s">
        <v>2464</v>
      </c>
      <c r="D9178" s="223"/>
      <c r="E9178" s="67"/>
      <c r="F9178" s="220" t="s">
        <v>2297</v>
      </c>
      <c r="G9178" s="100"/>
      <c r="H9178" s="224">
        <v>4.5</v>
      </c>
      <c r="I9178" s="219"/>
      <c r="J9178" s="219"/>
      <c r="K9178" s="219"/>
      <c r="L9178" s="219"/>
      <c r="M9178" s="219"/>
      <c r="N9178" s="219"/>
      <c r="O9178" s="61">
        <f t="shared" si="760"/>
        <v>4.5</v>
      </c>
      <c r="P9178" s="221" t="s">
        <v>2287</v>
      </c>
      <c r="Q9178" s="205"/>
      <c r="R9178" s="193"/>
    </row>
    <row r="9179" spans="1:18">
      <c r="A9179" s="207" t="s">
        <v>5869</v>
      </c>
      <c r="B9179" s="220" t="s">
        <v>4951</v>
      </c>
      <c r="C9179" s="222" t="s">
        <v>2465</v>
      </c>
      <c r="D9179" s="223"/>
      <c r="E9179" s="67"/>
      <c r="F9179" s="220" t="s">
        <v>2297</v>
      </c>
      <c r="G9179" s="100"/>
      <c r="H9179" s="224">
        <v>1.2</v>
      </c>
      <c r="I9179" s="219"/>
      <c r="J9179" s="219"/>
      <c r="K9179" s="219"/>
      <c r="L9179" s="219"/>
      <c r="M9179" s="219"/>
      <c r="N9179" s="219"/>
      <c r="O9179" s="61">
        <f t="shared" si="760"/>
        <v>1.2</v>
      </c>
      <c r="P9179" s="221" t="s">
        <v>2287</v>
      </c>
      <c r="Q9179" s="205"/>
      <c r="R9179" s="193"/>
    </row>
    <row r="9180" spans="1:18">
      <c r="A9180" s="207" t="s">
        <v>5869</v>
      </c>
      <c r="B9180" s="220" t="s">
        <v>4951</v>
      </c>
      <c r="C9180" s="222" t="s">
        <v>2466</v>
      </c>
      <c r="D9180" s="223"/>
      <c r="E9180" s="67"/>
      <c r="F9180" s="220" t="s">
        <v>2297</v>
      </c>
      <c r="G9180" s="100"/>
      <c r="H9180" s="224">
        <v>20</v>
      </c>
      <c r="I9180" s="219"/>
      <c r="J9180" s="219"/>
      <c r="K9180" s="219"/>
      <c r="L9180" s="219"/>
      <c r="M9180" s="219"/>
      <c r="N9180" s="219"/>
      <c r="O9180" s="61">
        <f t="shared" si="760"/>
        <v>20</v>
      </c>
      <c r="P9180" s="221" t="s">
        <v>2287</v>
      </c>
      <c r="Q9180" s="205"/>
      <c r="R9180" s="193"/>
    </row>
    <row r="9181" spans="1:18">
      <c r="A9181" s="207" t="s">
        <v>5869</v>
      </c>
      <c r="B9181" s="220" t="s">
        <v>4951</v>
      </c>
      <c r="C9181" s="222" t="s">
        <v>2467</v>
      </c>
      <c r="D9181" s="223"/>
      <c r="E9181" s="67"/>
      <c r="F9181" s="220" t="s">
        <v>2297</v>
      </c>
      <c r="G9181" s="100"/>
      <c r="H9181" s="224">
        <v>5</v>
      </c>
      <c r="I9181" s="219"/>
      <c r="J9181" s="219"/>
      <c r="K9181" s="219"/>
      <c r="L9181" s="219"/>
      <c r="M9181" s="219"/>
      <c r="N9181" s="219"/>
      <c r="O9181" s="61">
        <f t="shared" si="760"/>
        <v>5</v>
      </c>
      <c r="P9181" s="221" t="s">
        <v>2287</v>
      </c>
      <c r="Q9181" s="205"/>
      <c r="R9181" s="193"/>
    </row>
    <row r="9182" spans="1:18">
      <c r="A9182" s="207" t="s">
        <v>5869</v>
      </c>
      <c r="B9182" s="220" t="s">
        <v>4951</v>
      </c>
      <c r="C9182" s="222" t="s">
        <v>590</v>
      </c>
      <c r="D9182" s="223"/>
      <c r="E9182" s="67"/>
      <c r="F9182" s="220" t="s">
        <v>2297</v>
      </c>
      <c r="G9182" s="100"/>
      <c r="H9182" s="224">
        <v>30</v>
      </c>
      <c r="I9182" s="219"/>
      <c r="J9182" s="219"/>
      <c r="K9182" s="219"/>
      <c r="L9182" s="219"/>
      <c r="M9182" s="219"/>
      <c r="N9182" s="219"/>
      <c r="O9182" s="61">
        <f t="shared" si="760"/>
        <v>30</v>
      </c>
      <c r="P9182" s="221" t="s">
        <v>2287</v>
      </c>
      <c r="Q9182" s="205"/>
      <c r="R9182" s="193"/>
    </row>
    <row r="9183" spans="1:18">
      <c r="A9183" s="207" t="s">
        <v>5869</v>
      </c>
      <c r="B9183" s="220" t="s">
        <v>4951</v>
      </c>
      <c r="C9183" s="222" t="s">
        <v>591</v>
      </c>
      <c r="D9183" s="223"/>
      <c r="E9183" s="67"/>
      <c r="F9183" s="220" t="s">
        <v>2297</v>
      </c>
      <c r="G9183" s="100"/>
      <c r="H9183" s="224">
        <v>31.19</v>
      </c>
      <c r="I9183" s="219"/>
      <c r="J9183" s="219"/>
      <c r="K9183" s="219"/>
      <c r="L9183" s="219"/>
      <c r="M9183" s="219"/>
      <c r="N9183" s="219"/>
      <c r="O9183" s="61">
        <f t="shared" si="760"/>
        <v>31.19</v>
      </c>
      <c r="P9183" s="221" t="s">
        <v>2287</v>
      </c>
      <c r="Q9183" s="205"/>
      <c r="R9183" s="193"/>
    </row>
    <row r="9184" spans="1:18">
      <c r="A9184" s="207" t="s">
        <v>5869</v>
      </c>
      <c r="B9184" s="220" t="s">
        <v>4951</v>
      </c>
      <c r="C9184" s="222" t="s">
        <v>592</v>
      </c>
      <c r="D9184" s="223"/>
      <c r="E9184" s="67"/>
      <c r="F9184" s="220" t="s">
        <v>2297</v>
      </c>
      <c r="G9184" s="100"/>
      <c r="H9184" s="224">
        <v>3.5</v>
      </c>
      <c r="I9184" s="219"/>
      <c r="J9184" s="219"/>
      <c r="K9184" s="219"/>
      <c r="L9184" s="219"/>
      <c r="M9184" s="219"/>
      <c r="N9184" s="219"/>
      <c r="O9184" s="61">
        <f t="shared" si="760"/>
        <v>3.5</v>
      </c>
      <c r="P9184" s="221" t="s">
        <v>2287</v>
      </c>
      <c r="Q9184" s="205"/>
      <c r="R9184" s="193"/>
    </row>
    <row r="9185" spans="1:18">
      <c r="A9185" s="207" t="s">
        <v>5869</v>
      </c>
      <c r="B9185" s="220" t="s">
        <v>4951</v>
      </c>
      <c r="C9185" s="222" t="s">
        <v>593</v>
      </c>
      <c r="D9185" s="223"/>
      <c r="E9185" s="67"/>
      <c r="F9185" s="220" t="s">
        <v>2297</v>
      </c>
      <c r="G9185" s="100"/>
      <c r="H9185" s="224">
        <v>10</v>
      </c>
      <c r="I9185" s="219"/>
      <c r="J9185" s="219"/>
      <c r="K9185" s="219"/>
      <c r="L9185" s="219"/>
      <c r="M9185" s="219"/>
      <c r="N9185" s="219"/>
      <c r="O9185" s="61">
        <f t="shared" si="760"/>
        <v>10</v>
      </c>
      <c r="P9185" s="221" t="s">
        <v>2287</v>
      </c>
      <c r="Q9185" s="205"/>
      <c r="R9185" s="193"/>
    </row>
    <row r="9186" spans="1:18">
      <c r="A9186" s="207" t="s">
        <v>5869</v>
      </c>
      <c r="B9186" s="220" t="s">
        <v>4951</v>
      </c>
      <c r="C9186" s="222" t="s">
        <v>594</v>
      </c>
      <c r="D9186" s="223"/>
      <c r="E9186" s="67"/>
      <c r="F9186" s="220" t="s">
        <v>2297</v>
      </c>
      <c r="G9186" s="100"/>
      <c r="H9186" s="224">
        <v>5.2</v>
      </c>
      <c r="I9186" s="219"/>
      <c r="J9186" s="219"/>
      <c r="K9186" s="219"/>
      <c r="L9186" s="219"/>
      <c r="M9186" s="219"/>
      <c r="N9186" s="219"/>
      <c r="O9186" s="61">
        <f t="shared" si="760"/>
        <v>5.2</v>
      </c>
      <c r="P9186" s="221" t="s">
        <v>2287</v>
      </c>
      <c r="Q9186" s="205"/>
      <c r="R9186" s="193"/>
    </row>
    <row r="9187" spans="1:18">
      <c r="A9187" s="207" t="s">
        <v>5869</v>
      </c>
      <c r="B9187" s="220" t="s">
        <v>4951</v>
      </c>
      <c r="C9187" s="222" t="s">
        <v>595</v>
      </c>
      <c r="D9187" s="223"/>
      <c r="E9187" s="67"/>
      <c r="F9187" s="220" t="s">
        <v>2297</v>
      </c>
      <c r="G9187" s="100"/>
      <c r="H9187" s="224">
        <v>4</v>
      </c>
      <c r="I9187" s="219"/>
      <c r="J9187" s="219"/>
      <c r="K9187" s="219"/>
      <c r="L9187" s="219"/>
      <c r="M9187" s="219"/>
      <c r="N9187" s="219"/>
      <c r="O9187" s="61">
        <f t="shared" si="760"/>
        <v>4</v>
      </c>
      <c r="P9187" s="221" t="s">
        <v>2287</v>
      </c>
      <c r="Q9187" s="205"/>
      <c r="R9187" s="193"/>
    </row>
    <row r="9188" spans="1:18">
      <c r="A9188" s="207" t="s">
        <v>5869</v>
      </c>
      <c r="B9188" s="220" t="s">
        <v>4951</v>
      </c>
      <c r="C9188" s="222" t="s">
        <v>596</v>
      </c>
      <c r="D9188" s="223"/>
      <c r="E9188" s="67"/>
      <c r="F9188" s="220" t="s">
        <v>2297</v>
      </c>
      <c r="G9188" s="100"/>
      <c r="H9188" s="224">
        <v>25</v>
      </c>
      <c r="I9188" s="219"/>
      <c r="J9188" s="219"/>
      <c r="K9188" s="219"/>
      <c r="L9188" s="219"/>
      <c r="M9188" s="219"/>
      <c r="N9188" s="219"/>
      <c r="O9188" s="61">
        <f t="shared" si="760"/>
        <v>25</v>
      </c>
      <c r="P9188" s="221" t="s">
        <v>2287</v>
      </c>
      <c r="Q9188" s="205"/>
      <c r="R9188" s="193"/>
    </row>
    <row r="9189" spans="1:18">
      <c r="A9189" s="207" t="s">
        <v>5869</v>
      </c>
      <c r="B9189" s="220" t="s">
        <v>4951</v>
      </c>
      <c r="C9189" s="222" t="s">
        <v>597</v>
      </c>
      <c r="D9189" s="223"/>
      <c r="E9189" s="67"/>
      <c r="F9189" s="220" t="s">
        <v>547</v>
      </c>
      <c r="G9189" s="100"/>
      <c r="H9189" s="224">
        <v>0.8</v>
      </c>
      <c r="I9189" s="219"/>
      <c r="J9189" s="219"/>
      <c r="K9189" s="219"/>
      <c r="L9189" s="219"/>
      <c r="M9189" s="219"/>
      <c r="N9189" s="219"/>
      <c r="O9189" s="61">
        <f t="shared" si="760"/>
        <v>0.8</v>
      </c>
      <c r="P9189" s="221" t="s">
        <v>2287</v>
      </c>
      <c r="Q9189" s="205"/>
      <c r="R9189" s="193"/>
    </row>
    <row r="9190" spans="1:18">
      <c r="A9190" s="207" t="s">
        <v>5869</v>
      </c>
      <c r="B9190" s="220" t="s">
        <v>4951</v>
      </c>
      <c r="C9190" s="222" t="s">
        <v>598</v>
      </c>
      <c r="D9190" s="223"/>
      <c r="E9190" s="67"/>
      <c r="F9190" s="220" t="s">
        <v>2297</v>
      </c>
      <c r="G9190" s="100"/>
      <c r="H9190" s="224">
        <v>1</v>
      </c>
      <c r="I9190" s="219"/>
      <c r="J9190" s="219"/>
      <c r="K9190" s="219"/>
      <c r="L9190" s="219"/>
      <c r="M9190" s="219"/>
      <c r="N9190" s="219"/>
      <c r="O9190" s="61">
        <f t="shared" si="760"/>
        <v>1</v>
      </c>
      <c r="P9190" s="221" t="s">
        <v>2287</v>
      </c>
      <c r="Q9190" s="205"/>
      <c r="R9190" s="193"/>
    </row>
    <row r="9191" spans="1:18">
      <c r="A9191" s="207" t="s">
        <v>5869</v>
      </c>
      <c r="B9191" s="220" t="s">
        <v>4951</v>
      </c>
      <c r="C9191" s="222" t="s">
        <v>599</v>
      </c>
      <c r="D9191" s="223"/>
      <c r="E9191" s="67"/>
      <c r="F9191" s="220" t="s">
        <v>2297</v>
      </c>
      <c r="G9191" s="100"/>
      <c r="H9191" s="224">
        <v>2.11</v>
      </c>
      <c r="I9191" s="219"/>
      <c r="J9191" s="219"/>
      <c r="K9191" s="219"/>
      <c r="L9191" s="219"/>
      <c r="M9191" s="219"/>
      <c r="N9191" s="219"/>
      <c r="O9191" s="61">
        <f t="shared" ref="O9191:O9254" si="761">+H9191</f>
        <v>2.11</v>
      </c>
      <c r="P9191" s="221" t="s">
        <v>2287</v>
      </c>
      <c r="Q9191" s="205"/>
      <c r="R9191" s="193"/>
    </row>
    <row r="9192" spans="1:18">
      <c r="A9192" s="207" t="s">
        <v>5869</v>
      </c>
      <c r="B9192" s="220" t="s">
        <v>4951</v>
      </c>
      <c r="C9192" s="222" t="s">
        <v>600</v>
      </c>
      <c r="D9192" s="223"/>
      <c r="E9192" s="67"/>
      <c r="F9192" s="220" t="s">
        <v>2297</v>
      </c>
      <c r="G9192" s="100"/>
      <c r="H9192" s="224">
        <v>1.5</v>
      </c>
      <c r="I9192" s="219"/>
      <c r="J9192" s="219"/>
      <c r="K9192" s="219"/>
      <c r="L9192" s="219"/>
      <c r="M9192" s="219"/>
      <c r="N9192" s="219"/>
      <c r="O9192" s="61">
        <f t="shared" si="761"/>
        <v>1.5</v>
      </c>
      <c r="P9192" s="221" t="s">
        <v>2287</v>
      </c>
      <c r="Q9192" s="205"/>
      <c r="R9192" s="193"/>
    </row>
    <row r="9193" spans="1:18">
      <c r="A9193" s="207" t="s">
        <v>5869</v>
      </c>
      <c r="B9193" s="220" t="s">
        <v>4951</v>
      </c>
      <c r="C9193" s="222" t="s">
        <v>601</v>
      </c>
      <c r="D9193" s="223"/>
      <c r="E9193" s="67"/>
      <c r="F9193" s="220" t="s">
        <v>547</v>
      </c>
      <c r="G9193" s="100"/>
      <c r="H9193" s="224">
        <v>2.11</v>
      </c>
      <c r="I9193" s="219"/>
      <c r="J9193" s="219"/>
      <c r="K9193" s="219"/>
      <c r="L9193" s="219"/>
      <c r="M9193" s="219"/>
      <c r="N9193" s="219"/>
      <c r="O9193" s="61">
        <f t="shared" si="761"/>
        <v>2.11</v>
      </c>
      <c r="P9193" s="221" t="s">
        <v>2287</v>
      </c>
      <c r="Q9193" s="205"/>
      <c r="R9193" s="193"/>
    </row>
    <row r="9194" spans="1:18">
      <c r="A9194" s="207" t="s">
        <v>5869</v>
      </c>
      <c r="B9194" s="220" t="s">
        <v>4951</v>
      </c>
      <c r="C9194" s="222" t="s">
        <v>602</v>
      </c>
      <c r="D9194" s="223"/>
      <c r="E9194" s="67"/>
      <c r="F9194" s="220" t="s">
        <v>547</v>
      </c>
      <c r="G9194" s="100"/>
      <c r="H9194" s="224">
        <v>1.22</v>
      </c>
      <c r="I9194" s="219"/>
      <c r="J9194" s="219"/>
      <c r="K9194" s="219"/>
      <c r="L9194" s="219"/>
      <c r="M9194" s="219"/>
      <c r="N9194" s="219"/>
      <c r="O9194" s="61">
        <f t="shared" si="761"/>
        <v>1.22</v>
      </c>
      <c r="P9194" s="221" t="s">
        <v>2287</v>
      </c>
      <c r="Q9194" s="205"/>
      <c r="R9194" s="193"/>
    </row>
    <row r="9195" spans="1:18">
      <c r="A9195" s="207" t="s">
        <v>5869</v>
      </c>
      <c r="B9195" s="220" t="s">
        <v>5403</v>
      </c>
      <c r="C9195" s="222" t="s">
        <v>603</v>
      </c>
      <c r="D9195" s="223"/>
      <c r="E9195" s="67"/>
      <c r="F9195" s="220" t="s">
        <v>2291</v>
      </c>
      <c r="G9195" s="100"/>
      <c r="H9195" s="224">
        <v>0.03</v>
      </c>
      <c r="I9195" s="219"/>
      <c r="J9195" s="219"/>
      <c r="K9195" s="219"/>
      <c r="L9195" s="219"/>
      <c r="M9195" s="219"/>
      <c r="N9195" s="219"/>
      <c r="O9195" s="61">
        <f t="shared" si="761"/>
        <v>0.03</v>
      </c>
      <c r="P9195" s="221" t="s">
        <v>5605</v>
      </c>
      <c r="Q9195" s="205"/>
      <c r="R9195" s="193"/>
    </row>
    <row r="9196" spans="1:18">
      <c r="A9196" s="207" t="s">
        <v>5869</v>
      </c>
      <c r="B9196" s="220" t="s">
        <v>5404</v>
      </c>
      <c r="C9196" s="222" t="s">
        <v>604</v>
      </c>
      <c r="D9196" s="223"/>
      <c r="E9196" s="67"/>
      <c r="F9196" s="220" t="s">
        <v>2297</v>
      </c>
      <c r="G9196" s="100"/>
      <c r="H9196" s="224">
        <v>0.09</v>
      </c>
      <c r="I9196" s="219"/>
      <c r="J9196" s="219"/>
      <c r="K9196" s="219"/>
      <c r="L9196" s="219"/>
      <c r="M9196" s="219"/>
      <c r="N9196" s="219"/>
      <c r="O9196" s="61">
        <f t="shared" si="761"/>
        <v>0.09</v>
      </c>
      <c r="P9196" s="221" t="s">
        <v>5605</v>
      </c>
      <c r="Q9196" s="205"/>
      <c r="R9196" s="193"/>
    </row>
    <row r="9197" spans="1:18">
      <c r="A9197" s="207" t="s">
        <v>5869</v>
      </c>
      <c r="B9197" s="220" t="s">
        <v>5561</v>
      </c>
      <c r="C9197" s="222" t="s">
        <v>898</v>
      </c>
      <c r="D9197" s="223"/>
      <c r="E9197" s="67"/>
      <c r="F9197" s="220" t="s">
        <v>2297</v>
      </c>
      <c r="G9197" s="100"/>
      <c r="H9197" s="224">
        <v>13.25</v>
      </c>
      <c r="I9197" s="219"/>
      <c r="J9197" s="219"/>
      <c r="K9197" s="219"/>
      <c r="L9197" s="219"/>
      <c r="M9197" s="219"/>
      <c r="N9197" s="219"/>
      <c r="O9197" s="61">
        <f t="shared" si="761"/>
        <v>13.25</v>
      </c>
      <c r="P9197" s="221" t="s">
        <v>2287</v>
      </c>
      <c r="Q9197" s="205"/>
      <c r="R9197" s="193"/>
    </row>
    <row r="9198" spans="1:18">
      <c r="A9198" s="207" t="s">
        <v>5869</v>
      </c>
      <c r="B9198" s="220" t="s">
        <v>4951</v>
      </c>
      <c r="C9198" s="222" t="s">
        <v>899</v>
      </c>
      <c r="D9198" s="223"/>
      <c r="E9198" s="67"/>
      <c r="F9198" s="220" t="s">
        <v>1973</v>
      </c>
      <c r="G9198" s="100"/>
      <c r="H9198" s="224">
        <v>0.02</v>
      </c>
      <c r="I9198" s="219"/>
      <c r="J9198" s="219"/>
      <c r="K9198" s="219"/>
      <c r="L9198" s="219"/>
      <c r="M9198" s="219"/>
      <c r="N9198" s="219"/>
      <c r="O9198" s="61">
        <f t="shared" si="761"/>
        <v>0.02</v>
      </c>
      <c r="P9198" s="221" t="s">
        <v>2287</v>
      </c>
      <c r="Q9198" s="205"/>
      <c r="R9198" s="193"/>
    </row>
    <row r="9199" spans="1:18">
      <c r="A9199" s="207" t="s">
        <v>5869</v>
      </c>
      <c r="B9199" s="220" t="s">
        <v>5405</v>
      </c>
      <c r="C9199" s="222" t="s">
        <v>900</v>
      </c>
      <c r="D9199" s="223"/>
      <c r="E9199" s="67"/>
      <c r="F9199" s="220" t="s">
        <v>2291</v>
      </c>
      <c r="G9199" s="100"/>
      <c r="H9199" s="224">
        <v>3</v>
      </c>
      <c r="I9199" s="219"/>
      <c r="J9199" s="219"/>
      <c r="K9199" s="219"/>
      <c r="L9199" s="219"/>
      <c r="M9199" s="219"/>
      <c r="N9199" s="219"/>
      <c r="O9199" s="61">
        <f t="shared" si="761"/>
        <v>3</v>
      </c>
      <c r="P9199" s="221" t="s">
        <v>5605</v>
      </c>
      <c r="Q9199" s="205"/>
      <c r="R9199" s="193"/>
    </row>
    <row r="9200" spans="1:18">
      <c r="A9200" s="207" t="s">
        <v>5869</v>
      </c>
      <c r="B9200" s="220" t="s">
        <v>1371</v>
      </c>
      <c r="C9200" s="222" t="s">
        <v>901</v>
      </c>
      <c r="D9200" s="223"/>
      <c r="E9200" s="67"/>
      <c r="F9200" s="220" t="s">
        <v>2289</v>
      </c>
      <c r="G9200" s="100"/>
      <c r="H9200" s="224">
        <v>4.4000000000000004</v>
      </c>
      <c r="I9200" s="219"/>
      <c r="J9200" s="219"/>
      <c r="K9200" s="219"/>
      <c r="L9200" s="219"/>
      <c r="M9200" s="219"/>
      <c r="N9200" s="219"/>
      <c r="O9200" s="61">
        <f t="shared" si="761"/>
        <v>4.4000000000000004</v>
      </c>
      <c r="P9200" s="221" t="s">
        <v>5605</v>
      </c>
      <c r="Q9200" s="205"/>
      <c r="R9200" s="193"/>
    </row>
    <row r="9201" spans="1:18">
      <c r="A9201" s="207" t="s">
        <v>5869</v>
      </c>
      <c r="B9201" s="220" t="s">
        <v>5406</v>
      </c>
      <c r="C9201" s="222" t="s">
        <v>902</v>
      </c>
      <c r="D9201" s="223"/>
      <c r="E9201" s="67"/>
      <c r="F9201" s="220" t="s">
        <v>2291</v>
      </c>
      <c r="G9201" s="100"/>
      <c r="H9201" s="224">
        <v>0.03</v>
      </c>
      <c r="I9201" s="219"/>
      <c r="J9201" s="219"/>
      <c r="K9201" s="219"/>
      <c r="L9201" s="219"/>
      <c r="M9201" s="219"/>
      <c r="N9201" s="219"/>
      <c r="O9201" s="61">
        <f t="shared" si="761"/>
        <v>0.03</v>
      </c>
      <c r="P9201" s="221" t="s">
        <v>5605</v>
      </c>
      <c r="Q9201" s="205"/>
      <c r="R9201" s="193"/>
    </row>
    <row r="9202" spans="1:18">
      <c r="A9202" s="207" t="s">
        <v>5869</v>
      </c>
      <c r="B9202" s="220" t="s">
        <v>5561</v>
      </c>
      <c r="C9202" s="222" t="s">
        <v>903</v>
      </c>
      <c r="D9202" s="223"/>
      <c r="E9202" s="67"/>
      <c r="F9202" s="220" t="s">
        <v>2289</v>
      </c>
      <c r="G9202" s="100"/>
      <c r="H9202" s="224">
        <v>800</v>
      </c>
      <c r="I9202" s="219"/>
      <c r="J9202" s="219"/>
      <c r="K9202" s="219"/>
      <c r="L9202" s="219"/>
      <c r="M9202" s="219"/>
      <c r="N9202" s="219"/>
      <c r="O9202" s="61">
        <f t="shared" si="761"/>
        <v>800</v>
      </c>
      <c r="P9202" s="221" t="s">
        <v>2287</v>
      </c>
      <c r="Q9202" s="205"/>
      <c r="R9202" s="193"/>
    </row>
    <row r="9203" spans="1:18">
      <c r="A9203" s="207" t="s">
        <v>5869</v>
      </c>
      <c r="B9203" s="220" t="s">
        <v>5407</v>
      </c>
      <c r="C9203" s="222" t="s">
        <v>904</v>
      </c>
      <c r="D9203" s="223"/>
      <c r="E9203" s="67"/>
      <c r="F9203" s="220" t="s">
        <v>2289</v>
      </c>
      <c r="G9203" s="100"/>
      <c r="H9203" s="224">
        <v>18.5</v>
      </c>
      <c r="I9203" s="219"/>
      <c r="J9203" s="219"/>
      <c r="K9203" s="219"/>
      <c r="L9203" s="219"/>
      <c r="M9203" s="219"/>
      <c r="N9203" s="219"/>
      <c r="O9203" s="61">
        <f t="shared" si="761"/>
        <v>18.5</v>
      </c>
      <c r="P9203" s="221" t="s">
        <v>5605</v>
      </c>
      <c r="Q9203" s="205"/>
      <c r="R9203" s="193"/>
    </row>
    <row r="9204" spans="1:18">
      <c r="A9204" s="207" t="s">
        <v>5869</v>
      </c>
      <c r="B9204" s="220" t="s">
        <v>4951</v>
      </c>
      <c r="C9204" s="222" t="s">
        <v>905</v>
      </c>
      <c r="D9204" s="223"/>
      <c r="E9204" s="67"/>
      <c r="F9204" s="220" t="s">
        <v>2297</v>
      </c>
      <c r="G9204" s="100"/>
      <c r="H9204" s="224">
        <v>3.5</v>
      </c>
      <c r="I9204" s="219"/>
      <c r="J9204" s="219"/>
      <c r="K9204" s="219"/>
      <c r="L9204" s="219"/>
      <c r="M9204" s="219"/>
      <c r="N9204" s="219"/>
      <c r="O9204" s="61">
        <f t="shared" si="761"/>
        <v>3.5</v>
      </c>
      <c r="P9204" s="221" t="s">
        <v>2287</v>
      </c>
      <c r="Q9204" s="205"/>
      <c r="R9204" s="193"/>
    </row>
    <row r="9205" spans="1:18">
      <c r="A9205" s="207" t="s">
        <v>5869</v>
      </c>
      <c r="B9205" s="220" t="s">
        <v>5561</v>
      </c>
      <c r="C9205" s="222" t="s">
        <v>906</v>
      </c>
      <c r="D9205" s="223"/>
      <c r="E9205" s="67"/>
      <c r="F9205" s="220" t="s">
        <v>2297</v>
      </c>
      <c r="G9205" s="100"/>
      <c r="H9205" s="224">
        <v>4000</v>
      </c>
      <c r="I9205" s="219"/>
      <c r="J9205" s="219"/>
      <c r="K9205" s="219"/>
      <c r="L9205" s="219"/>
      <c r="M9205" s="219"/>
      <c r="N9205" s="219"/>
      <c r="O9205" s="61">
        <f t="shared" si="761"/>
        <v>4000</v>
      </c>
      <c r="P9205" s="221" t="s">
        <v>2287</v>
      </c>
      <c r="Q9205" s="205"/>
      <c r="R9205" s="193"/>
    </row>
    <row r="9206" spans="1:18">
      <c r="A9206" s="207" t="s">
        <v>5869</v>
      </c>
      <c r="B9206" s="220" t="s">
        <v>5561</v>
      </c>
      <c r="C9206" s="222" t="s">
        <v>907</v>
      </c>
      <c r="D9206" s="223"/>
      <c r="E9206" s="67"/>
      <c r="F9206" s="220" t="s">
        <v>2297</v>
      </c>
      <c r="G9206" s="100"/>
      <c r="H9206" s="224">
        <v>4000</v>
      </c>
      <c r="I9206" s="219"/>
      <c r="J9206" s="219"/>
      <c r="K9206" s="219"/>
      <c r="L9206" s="219"/>
      <c r="M9206" s="219"/>
      <c r="N9206" s="219"/>
      <c r="O9206" s="61">
        <f t="shared" si="761"/>
        <v>4000</v>
      </c>
      <c r="P9206" s="221" t="s">
        <v>2287</v>
      </c>
      <c r="Q9206" s="205"/>
      <c r="R9206" s="193"/>
    </row>
    <row r="9207" spans="1:18">
      <c r="A9207" s="207" t="s">
        <v>5869</v>
      </c>
      <c r="B9207" s="220" t="s">
        <v>5561</v>
      </c>
      <c r="C9207" s="222" t="s">
        <v>908</v>
      </c>
      <c r="D9207" s="223"/>
      <c r="E9207" s="67"/>
      <c r="F9207" s="220" t="s">
        <v>2297</v>
      </c>
      <c r="G9207" s="100"/>
      <c r="H9207" s="224">
        <v>4000</v>
      </c>
      <c r="I9207" s="219"/>
      <c r="J9207" s="219"/>
      <c r="K9207" s="219"/>
      <c r="L9207" s="219"/>
      <c r="M9207" s="219"/>
      <c r="N9207" s="219"/>
      <c r="O9207" s="61">
        <f t="shared" si="761"/>
        <v>4000</v>
      </c>
      <c r="P9207" s="221" t="s">
        <v>2287</v>
      </c>
      <c r="Q9207" s="205"/>
      <c r="R9207" s="193"/>
    </row>
    <row r="9208" spans="1:18">
      <c r="A9208" s="207" t="s">
        <v>5869</v>
      </c>
      <c r="B9208" s="220" t="s">
        <v>5561</v>
      </c>
      <c r="C9208" s="222" t="s">
        <v>909</v>
      </c>
      <c r="D9208" s="223"/>
      <c r="E9208" s="67"/>
      <c r="F9208" s="220" t="s">
        <v>2297</v>
      </c>
      <c r="G9208" s="100"/>
      <c r="H9208" s="224">
        <v>4000</v>
      </c>
      <c r="I9208" s="219"/>
      <c r="J9208" s="219"/>
      <c r="K9208" s="219"/>
      <c r="L9208" s="219"/>
      <c r="M9208" s="219"/>
      <c r="N9208" s="219"/>
      <c r="O9208" s="61">
        <f t="shared" si="761"/>
        <v>4000</v>
      </c>
      <c r="P9208" s="221" t="s">
        <v>2287</v>
      </c>
      <c r="Q9208" s="205"/>
      <c r="R9208" s="193"/>
    </row>
    <row r="9209" spans="1:18">
      <c r="A9209" s="207" t="s">
        <v>5869</v>
      </c>
      <c r="B9209" s="220" t="s">
        <v>5561</v>
      </c>
      <c r="C9209" s="222" t="s">
        <v>910</v>
      </c>
      <c r="D9209" s="223"/>
      <c r="E9209" s="67"/>
      <c r="F9209" s="220" t="s">
        <v>2297</v>
      </c>
      <c r="G9209" s="100"/>
      <c r="H9209" s="224">
        <v>4000</v>
      </c>
      <c r="I9209" s="219"/>
      <c r="J9209" s="219"/>
      <c r="K9209" s="219"/>
      <c r="L9209" s="219"/>
      <c r="M9209" s="219"/>
      <c r="N9209" s="219"/>
      <c r="O9209" s="61">
        <f t="shared" si="761"/>
        <v>4000</v>
      </c>
      <c r="P9209" s="221" t="s">
        <v>2287</v>
      </c>
      <c r="Q9209" s="205"/>
      <c r="R9209" s="193"/>
    </row>
    <row r="9210" spans="1:18">
      <c r="A9210" s="207" t="s">
        <v>5869</v>
      </c>
      <c r="B9210" s="220" t="s">
        <v>5561</v>
      </c>
      <c r="C9210" s="222" t="s">
        <v>911</v>
      </c>
      <c r="D9210" s="223"/>
      <c r="E9210" s="67"/>
      <c r="F9210" s="220" t="s">
        <v>2297</v>
      </c>
      <c r="G9210" s="100"/>
      <c r="H9210" s="224">
        <v>4000</v>
      </c>
      <c r="I9210" s="219"/>
      <c r="J9210" s="219"/>
      <c r="K9210" s="219"/>
      <c r="L9210" s="219"/>
      <c r="M9210" s="219"/>
      <c r="N9210" s="219"/>
      <c r="O9210" s="61">
        <f t="shared" si="761"/>
        <v>4000</v>
      </c>
      <c r="P9210" s="221" t="s">
        <v>2287</v>
      </c>
      <c r="Q9210" s="205"/>
      <c r="R9210" s="193"/>
    </row>
    <row r="9211" spans="1:18">
      <c r="A9211" s="207" t="s">
        <v>5869</v>
      </c>
      <c r="B9211" s="220" t="s">
        <v>5561</v>
      </c>
      <c r="C9211" s="222" t="s">
        <v>912</v>
      </c>
      <c r="D9211" s="223"/>
      <c r="E9211" s="67"/>
      <c r="F9211" s="220" t="s">
        <v>2297</v>
      </c>
      <c r="G9211" s="100"/>
      <c r="H9211" s="224">
        <v>4000</v>
      </c>
      <c r="I9211" s="219"/>
      <c r="J9211" s="219"/>
      <c r="K9211" s="219"/>
      <c r="L9211" s="219"/>
      <c r="M9211" s="219"/>
      <c r="N9211" s="219"/>
      <c r="O9211" s="61">
        <f t="shared" si="761"/>
        <v>4000</v>
      </c>
      <c r="P9211" s="221" t="s">
        <v>2287</v>
      </c>
      <c r="Q9211" s="205"/>
      <c r="R9211" s="193"/>
    </row>
    <row r="9212" spans="1:18">
      <c r="A9212" s="207" t="s">
        <v>5869</v>
      </c>
      <c r="B9212" s="220" t="s">
        <v>5561</v>
      </c>
      <c r="C9212" s="222" t="s">
        <v>913</v>
      </c>
      <c r="D9212" s="223"/>
      <c r="E9212" s="67"/>
      <c r="F9212" s="220" t="s">
        <v>2297</v>
      </c>
      <c r="G9212" s="100"/>
      <c r="H9212" s="224">
        <v>4000</v>
      </c>
      <c r="I9212" s="219"/>
      <c r="J9212" s="219"/>
      <c r="K9212" s="219"/>
      <c r="L9212" s="219"/>
      <c r="M9212" s="219"/>
      <c r="N9212" s="219"/>
      <c r="O9212" s="61">
        <f t="shared" si="761"/>
        <v>4000</v>
      </c>
      <c r="P9212" s="221" t="s">
        <v>2287</v>
      </c>
      <c r="Q9212" s="205"/>
      <c r="R9212" s="193"/>
    </row>
    <row r="9213" spans="1:18">
      <c r="A9213" s="207" t="s">
        <v>5869</v>
      </c>
      <c r="B9213" s="220" t="s">
        <v>5561</v>
      </c>
      <c r="C9213" s="222" t="s">
        <v>914</v>
      </c>
      <c r="D9213" s="223"/>
      <c r="E9213" s="67"/>
      <c r="F9213" s="220" t="s">
        <v>2297</v>
      </c>
      <c r="G9213" s="100"/>
      <c r="H9213" s="224">
        <v>4000</v>
      </c>
      <c r="I9213" s="219"/>
      <c r="J9213" s="219"/>
      <c r="K9213" s="219"/>
      <c r="L9213" s="219"/>
      <c r="M9213" s="219"/>
      <c r="N9213" s="219"/>
      <c r="O9213" s="61">
        <f t="shared" si="761"/>
        <v>4000</v>
      </c>
      <c r="P9213" s="221" t="s">
        <v>2287</v>
      </c>
      <c r="Q9213" s="205"/>
      <c r="R9213" s="193"/>
    </row>
    <row r="9214" spans="1:18">
      <c r="A9214" s="207" t="s">
        <v>5869</v>
      </c>
      <c r="B9214" s="220" t="s">
        <v>5561</v>
      </c>
      <c r="C9214" s="222" t="s">
        <v>915</v>
      </c>
      <c r="D9214" s="223"/>
      <c r="E9214" s="67"/>
      <c r="F9214" s="220" t="s">
        <v>2297</v>
      </c>
      <c r="G9214" s="100"/>
      <c r="H9214" s="224">
        <v>4000</v>
      </c>
      <c r="I9214" s="219"/>
      <c r="J9214" s="219"/>
      <c r="K9214" s="219"/>
      <c r="L9214" s="219"/>
      <c r="M9214" s="219"/>
      <c r="N9214" s="219"/>
      <c r="O9214" s="61">
        <f t="shared" si="761"/>
        <v>4000</v>
      </c>
      <c r="P9214" s="221" t="s">
        <v>2287</v>
      </c>
      <c r="Q9214" s="205"/>
      <c r="R9214" s="193"/>
    </row>
    <row r="9215" spans="1:18">
      <c r="A9215" s="207" t="s">
        <v>5869</v>
      </c>
      <c r="B9215" s="220" t="s">
        <v>5561</v>
      </c>
      <c r="C9215" s="222" t="s">
        <v>916</v>
      </c>
      <c r="D9215" s="223"/>
      <c r="E9215" s="67"/>
      <c r="F9215" s="220" t="s">
        <v>2297</v>
      </c>
      <c r="G9215" s="100"/>
      <c r="H9215" s="224">
        <v>4000</v>
      </c>
      <c r="I9215" s="219"/>
      <c r="J9215" s="219"/>
      <c r="K9215" s="219"/>
      <c r="L9215" s="219"/>
      <c r="M9215" s="219"/>
      <c r="N9215" s="219"/>
      <c r="O9215" s="61">
        <f t="shared" si="761"/>
        <v>4000</v>
      </c>
      <c r="P9215" s="221" t="s">
        <v>2287</v>
      </c>
      <c r="Q9215" s="205"/>
      <c r="R9215" s="193"/>
    </row>
    <row r="9216" spans="1:18">
      <c r="A9216" s="207" t="s">
        <v>5869</v>
      </c>
      <c r="B9216" s="220" t="s">
        <v>5561</v>
      </c>
      <c r="C9216" s="222" t="s">
        <v>917</v>
      </c>
      <c r="D9216" s="223"/>
      <c r="E9216" s="67"/>
      <c r="F9216" s="220" t="s">
        <v>2297</v>
      </c>
      <c r="G9216" s="100"/>
      <c r="H9216" s="224">
        <v>4000</v>
      </c>
      <c r="I9216" s="219"/>
      <c r="J9216" s="219"/>
      <c r="K9216" s="219"/>
      <c r="L9216" s="219"/>
      <c r="M9216" s="219"/>
      <c r="N9216" s="219"/>
      <c r="O9216" s="61">
        <f t="shared" si="761"/>
        <v>4000</v>
      </c>
      <c r="P9216" s="221" t="s">
        <v>2287</v>
      </c>
      <c r="Q9216" s="205"/>
      <c r="R9216" s="193"/>
    </row>
    <row r="9217" spans="1:18">
      <c r="A9217" s="207" t="s">
        <v>5869</v>
      </c>
      <c r="B9217" s="220" t="s">
        <v>5561</v>
      </c>
      <c r="C9217" s="222" t="s">
        <v>918</v>
      </c>
      <c r="D9217" s="223"/>
      <c r="E9217" s="67"/>
      <c r="F9217" s="220" t="s">
        <v>2297</v>
      </c>
      <c r="G9217" s="100"/>
      <c r="H9217" s="224">
        <v>4000</v>
      </c>
      <c r="I9217" s="219"/>
      <c r="J9217" s="219"/>
      <c r="K9217" s="219"/>
      <c r="L9217" s="219"/>
      <c r="M9217" s="219"/>
      <c r="N9217" s="219"/>
      <c r="O9217" s="61">
        <f t="shared" si="761"/>
        <v>4000</v>
      </c>
      <c r="P9217" s="221" t="s">
        <v>2287</v>
      </c>
      <c r="Q9217" s="205"/>
      <c r="R9217" s="193"/>
    </row>
    <row r="9218" spans="1:18">
      <c r="A9218" s="207" t="s">
        <v>5869</v>
      </c>
      <c r="B9218" s="220" t="s">
        <v>5561</v>
      </c>
      <c r="C9218" s="222" t="s">
        <v>919</v>
      </c>
      <c r="D9218" s="223"/>
      <c r="E9218" s="67"/>
      <c r="F9218" s="220" t="s">
        <v>2297</v>
      </c>
      <c r="G9218" s="100"/>
      <c r="H9218" s="224">
        <v>4000</v>
      </c>
      <c r="I9218" s="219"/>
      <c r="J9218" s="219"/>
      <c r="K9218" s="219"/>
      <c r="L9218" s="219"/>
      <c r="M9218" s="219"/>
      <c r="N9218" s="219"/>
      <c r="O9218" s="61">
        <f t="shared" si="761"/>
        <v>4000</v>
      </c>
      <c r="P9218" s="221" t="s">
        <v>2287</v>
      </c>
      <c r="Q9218" s="205"/>
      <c r="R9218" s="193"/>
    </row>
    <row r="9219" spans="1:18">
      <c r="A9219" s="207" t="s">
        <v>5869</v>
      </c>
      <c r="B9219" s="220" t="s">
        <v>5561</v>
      </c>
      <c r="C9219" s="222" t="s">
        <v>920</v>
      </c>
      <c r="D9219" s="223"/>
      <c r="E9219" s="67"/>
      <c r="F9219" s="220" t="s">
        <v>2297</v>
      </c>
      <c r="G9219" s="100"/>
      <c r="H9219" s="224">
        <v>4000</v>
      </c>
      <c r="I9219" s="219"/>
      <c r="J9219" s="219"/>
      <c r="K9219" s="219"/>
      <c r="L9219" s="219"/>
      <c r="M9219" s="219"/>
      <c r="N9219" s="219"/>
      <c r="O9219" s="61">
        <f t="shared" si="761"/>
        <v>4000</v>
      </c>
      <c r="P9219" s="221" t="s">
        <v>2287</v>
      </c>
      <c r="Q9219" s="205"/>
      <c r="R9219" s="193"/>
    </row>
    <row r="9220" spans="1:18">
      <c r="A9220" s="207" t="s">
        <v>5869</v>
      </c>
      <c r="B9220" s="220" t="s">
        <v>5561</v>
      </c>
      <c r="C9220" s="222" t="s">
        <v>921</v>
      </c>
      <c r="D9220" s="223"/>
      <c r="E9220" s="67"/>
      <c r="F9220" s="220" t="s">
        <v>2297</v>
      </c>
      <c r="G9220" s="100"/>
      <c r="H9220" s="224">
        <v>4000</v>
      </c>
      <c r="I9220" s="219"/>
      <c r="J9220" s="219"/>
      <c r="K9220" s="219"/>
      <c r="L9220" s="219"/>
      <c r="M9220" s="219"/>
      <c r="N9220" s="219"/>
      <c r="O9220" s="61">
        <f t="shared" si="761"/>
        <v>4000</v>
      </c>
      <c r="P9220" s="221" t="s">
        <v>2287</v>
      </c>
      <c r="Q9220" s="205"/>
      <c r="R9220" s="193"/>
    </row>
    <row r="9221" spans="1:18">
      <c r="A9221" s="207" t="s">
        <v>5869</v>
      </c>
      <c r="B9221" s="220" t="s">
        <v>5561</v>
      </c>
      <c r="C9221" s="222" t="s">
        <v>922</v>
      </c>
      <c r="D9221" s="223"/>
      <c r="E9221" s="67"/>
      <c r="F9221" s="220" t="s">
        <v>2297</v>
      </c>
      <c r="G9221" s="100"/>
      <c r="H9221" s="224">
        <v>4000</v>
      </c>
      <c r="I9221" s="219"/>
      <c r="J9221" s="219"/>
      <c r="K9221" s="219"/>
      <c r="L9221" s="219"/>
      <c r="M9221" s="219"/>
      <c r="N9221" s="219"/>
      <c r="O9221" s="61">
        <f t="shared" si="761"/>
        <v>4000</v>
      </c>
      <c r="P9221" s="221" t="s">
        <v>2287</v>
      </c>
      <c r="Q9221" s="205"/>
      <c r="R9221" s="193"/>
    </row>
    <row r="9222" spans="1:18">
      <c r="A9222" s="207" t="s">
        <v>5869</v>
      </c>
      <c r="B9222" s="220" t="s">
        <v>5561</v>
      </c>
      <c r="C9222" s="222" t="s">
        <v>923</v>
      </c>
      <c r="D9222" s="223"/>
      <c r="E9222" s="67"/>
      <c r="F9222" s="220" t="s">
        <v>2297</v>
      </c>
      <c r="G9222" s="100"/>
      <c r="H9222" s="224">
        <v>4000</v>
      </c>
      <c r="I9222" s="219"/>
      <c r="J9222" s="219"/>
      <c r="K9222" s="219"/>
      <c r="L9222" s="219"/>
      <c r="M9222" s="219"/>
      <c r="N9222" s="219"/>
      <c r="O9222" s="61">
        <f t="shared" si="761"/>
        <v>4000</v>
      </c>
      <c r="P9222" s="221" t="s">
        <v>2287</v>
      </c>
      <c r="Q9222" s="205"/>
      <c r="R9222" s="193"/>
    </row>
    <row r="9223" spans="1:18">
      <c r="A9223" s="207" t="s">
        <v>5869</v>
      </c>
      <c r="B9223" s="220" t="s">
        <v>5561</v>
      </c>
      <c r="C9223" s="222" t="s">
        <v>1895</v>
      </c>
      <c r="D9223" s="223"/>
      <c r="E9223" s="67"/>
      <c r="F9223" s="220" t="s">
        <v>2297</v>
      </c>
      <c r="G9223" s="100"/>
      <c r="H9223" s="224">
        <v>4000</v>
      </c>
      <c r="I9223" s="219"/>
      <c r="J9223" s="219"/>
      <c r="K9223" s="219"/>
      <c r="L9223" s="219"/>
      <c r="M9223" s="219"/>
      <c r="N9223" s="219"/>
      <c r="O9223" s="61">
        <f t="shared" si="761"/>
        <v>4000</v>
      </c>
      <c r="P9223" s="221" t="s">
        <v>2287</v>
      </c>
      <c r="Q9223" s="205"/>
      <c r="R9223" s="193"/>
    </row>
    <row r="9224" spans="1:18">
      <c r="A9224" s="207" t="s">
        <v>5869</v>
      </c>
      <c r="B9224" s="220" t="s">
        <v>5561</v>
      </c>
      <c r="C9224" s="222" t="s">
        <v>1896</v>
      </c>
      <c r="D9224" s="223"/>
      <c r="E9224" s="67"/>
      <c r="F9224" s="220" t="s">
        <v>2297</v>
      </c>
      <c r="G9224" s="100"/>
      <c r="H9224" s="224">
        <v>4000</v>
      </c>
      <c r="I9224" s="219"/>
      <c r="J9224" s="219"/>
      <c r="K9224" s="219"/>
      <c r="L9224" s="219"/>
      <c r="M9224" s="219"/>
      <c r="N9224" s="219"/>
      <c r="O9224" s="61">
        <f t="shared" si="761"/>
        <v>4000</v>
      </c>
      <c r="P9224" s="221" t="s">
        <v>2287</v>
      </c>
      <c r="Q9224" s="205"/>
      <c r="R9224" s="193"/>
    </row>
    <row r="9225" spans="1:18">
      <c r="A9225" s="207" t="s">
        <v>5869</v>
      </c>
      <c r="B9225" s="220" t="s">
        <v>5561</v>
      </c>
      <c r="C9225" s="222" t="s">
        <v>1897</v>
      </c>
      <c r="D9225" s="223"/>
      <c r="E9225" s="67"/>
      <c r="F9225" s="220" t="s">
        <v>2297</v>
      </c>
      <c r="G9225" s="100"/>
      <c r="H9225" s="224">
        <v>4000</v>
      </c>
      <c r="I9225" s="219"/>
      <c r="J9225" s="219"/>
      <c r="K9225" s="219"/>
      <c r="L9225" s="219"/>
      <c r="M9225" s="219"/>
      <c r="N9225" s="219"/>
      <c r="O9225" s="61">
        <f t="shared" si="761"/>
        <v>4000</v>
      </c>
      <c r="P9225" s="221" t="s">
        <v>2287</v>
      </c>
      <c r="Q9225" s="205"/>
      <c r="R9225" s="193"/>
    </row>
    <row r="9226" spans="1:18">
      <c r="A9226" s="207" t="s">
        <v>5869</v>
      </c>
      <c r="B9226" s="220" t="s">
        <v>5561</v>
      </c>
      <c r="C9226" s="222" t="s">
        <v>1898</v>
      </c>
      <c r="D9226" s="223"/>
      <c r="E9226" s="67"/>
      <c r="F9226" s="220" t="s">
        <v>2297</v>
      </c>
      <c r="G9226" s="100"/>
      <c r="H9226" s="224">
        <v>4000</v>
      </c>
      <c r="I9226" s="219"/>
      <c r="J9226" s="219"/>
      <c r="K9226" s="219"/>
      <c r="L9226" s="219"/>
      <c r="M9226" s="219"/>
      <c r="N9226" s="219"/>
      <c r="O9226" s="61">
        <f t="shared" si="761"/>
        <v>4000</v>
      </c>
      <c r="P9226" s="221" t="s">
        <v>2287</v>
      </c>
      <c r="Q9226" s="205"/>
      <c r="R9226" s="193"/>
    </row>
    <row r="9227" spans="1:18">
      <c r="A9227" s="207" t="s">
        <v>5869</v>
      </c>
      <c r="B9227" s="220" t="s">
        <v>5561</v>
      </c>
      <c r="C9227" s="222" t="s">
        <v>1899</v>
      </c>
      <c r="D9227" s="223"/>
      <c r="E9227" s="67"/>
      <c r="F9227" s="220" t="s">
        <v>2297</v>
      </c>
      <c r="G9227" s="100"/>
      <c r="H9227" s="224">
        <v>4000</v>
      </c>
      <c r="I9227" s="219"/>
      <c r="J9227" s="219"/>
      <c r="K9227" s="219"/>
      <c r="L9227" s="219"/>
      <c r="M9227" s="219"/>
      <c r="N9227" s="219"/>
      <c r="O9227" s="61">
        <f t="shared" si="761"/>
        <v>4000</v>
      </c>
      <c r="P9227" s="221" t="s">
        <v>2287</v>
      </c>
      <c r="Q9227" s="205"/>
      <c r="R9227" s="193"/>
    </row>
    <row r="9228" spans="1:18">
      <c r="A9228" s="207" t="s">
        <v>5869</v>
      </c>
      <c r="B9228" s="220" t="s">
        <v>5561</v>
      </c>
      <c r="C9228" s="222" t="s">
        <v>1900</v>
      </c>
      <c r="D9228" s="223"/>
      <c r="E9228" s="67"/>
      <c r="F9228" s="220" t="s">
        <v>2297</v>
      </c>
      <c r="G9228" s="100"/>
      <c r="H9228" s="224">
        <v>4000</v>
      </c>
      <c r="I9228" s="219"/>
      <c r="J9228" s="219"/>
      <c r="K9228" s="219"/>
      <c r="L9228" s="219"/>
      <c r="M9228" s="219"/>
      <c r="N9228" s="219"/>
      <c r="O9228" s="61">
        <f t="shared" si="761"/>
        <v>4000</v>
      </c>
      <c r="P9228" s="221" t="s">
        <v>2287</v>
      </c>
      <c r="Q9228" s="205"/>
      <c r="R9228" s="193"/>
    </row>
    <row r="9229" spans="1:18">
      <c r="A9229" s="207" t="s">
        <v>5869</v>
      </c>
      <c r="B9229" s="220" t="s">
        <v>5561</v>
      </c>
      <c r="C9229" s="222" t="s">
        <v>1901</v>
      </c>
      <c r="D9229" s="223"/>
      <c r="E9229" s="67"/>
      <c r="F9229" s="220" t="s">
        <v>2297</v>
      </c>
      <c r="G9229" s="100"/>
      <c r="H9229" s="224">
        <v>4000</v>
      </c>
      <c r="I9229" s="219"/>
      <c r="J9229" s="219"/>
      <c r="K9229" s="219"/>
      <c r="L9229" s="219"/>
      <c r="M9229" s="219"/>
      <c r="N9229" s="219"/>
      <c r="O9229" s="61">
        <f t="shared" si="761"/>
        <v>4000</v>
      </c>
      <c r="P9229" s="221" t="s">
        <v>2287</v>
      </c>
      <c r="Q9229" s="205"/>
      <c r="R9229" s="193"/>
    </row>
    <row r="9230" spans="1:18">
      <c r="A9230" s="207" t="s">
        <v>5869</v>
      </c>
      <c r="B9230" s="220" t="s">
        <v>5561</v>
      </c>
      <c r="C9230" s="222" t="s">
        <v>1902</v>
      </c>
      <c r="D9230" s="223"/>
      <c r="E9230" s="67"/>
      <c r="F9230" s="220" t="s">
        <v>2297</v>
      </c>
      <c r="G9230" s="100"/>
      <c r="H9230" s="224">
        <v>4000</v>
      </c>
      <c r="I9230" s="219"/>
      <c r="J9230" s="219"/>
      <c r="K9230" s="219"/>
      <c r="L9230" s="219"/>
      <c r="M9230" s="219"/>
      <c r="N9230" s="219"/>
      <c r="O9230" s="61">
        <f t="shared" si="761"/>
        <v>4000</v>
      </c>
      <c r="P9230" s="221" t="s">
        <v>2287</v>
      </c>
      <c r="Q9230" s="205"/>
      <c r="R9230" s="193"/>
    </row>
    <row r="9231" spans="1:18">
      <c r="A9231" s="207" t="s">
        <v>5869</v>
      </c>
      <c r="B9231" s="220" t="s">
        <v>5561</v>
      </c>
      <c r="C9231" s="222" t="s">
        <v>1903</v>
      </c>
      <c r="D9231" s="223"/>
      <c r="E9231" s="67"/>
      <c r="F9231" s="220" t="s">
        <v>2297</v>
      </c>
      <c r="G9231" s="100"/>
      <c r="H9231" s="224">
        <v>686</v>
      </c>
      <c r="I9231" s="219"/>
      <c r="J9231" s="219"/>
      <c r="K9231" s="219"/>
      <c r="L9231" s="219"/>
      <c r="M9231" s="219"/>
      <c r="N9231" s="219"/>
      <c r="O9231" s="61">
        <f t="shared" si="761"/>
        <v>686</v>
      </c>
      <c r="P9231" s="221" t="s">
        <v>2287</v>
      </c>
      <c r="Q9231" s="205"/>
      <c r="R9231" s="193"/>
    </row>
    <row r="9232" spans="1:18">
      <c r="A9232" s="207" t="s">
        <v>5869</v>
      </c>
      <c r="B9232" s="220" t="s">
        <v>5561</v>
      </c>
      <c r="C9232" s="222" t="s">
        <v>1904</v>
      </c>
      <c r="D9232" s="223"/>
      <c r="E9232" s="67"/>
      <c r="F9232" s="220" t="s">
        <v>2297</v>
      </c>
      <c r="G9232" s="100"/>
      <c r="H9232" s="224">
        <v>686</v>
      </c>
      <c r="I9232" s="219"/>
      <c r="J9232" s="219"/>
      <c r="K9232" s="219"/>
      <c r="L9232" s="219"/>
      <c r="M9232" s="219"/>
      <c r="N9232" s="219"/>
      <c r="O9232" s="61">
        <f t="shared" si="761"/>
        <v>686</v>
      </c>
      <c r="P9232" s="221" t="s">
        <v>2287</v>
      </c>
      <c r="Q9232" s="205"/>
      <c r="R9232" s="193"/>
    </row>
    <row r="9233" spans="1:18">
      <c r="A9233" s="207" t="s">
        <v>5869</v>
      </c>
      <c r="B9233" s="220" t="s">
        <v>5561</v>
      </c>
      <c r="C9233" s="222" t="s">
        <v>1905</v>
      </c>
      <c r="D9233" s="223"/>
      <c r="E9233" s="67"/>
      <c r="F9233" s="220" t="s">
        <v>2297</v>
      </c>
      <c r="G9233" s="100"/>
      <c r="H9233" s="224">
        <v>686</v>
      </c>
      <c r="I9233" s="219"/>
      <c r="J9233" s="219"/>
      <c r="K9233" s="219"/>
      <c r="L9233" s="219"/>
      <c r="M9233" s="219"/>
      <c r="N9233" s="219"/>
      <c r="O9233" s="61">
        <f t="shared" si="761"/>
        <v>686</v>
      </c>
      <c r="P9233" s="221" t="s">
        <v>2287</v>
      </c>
      <c r="Q9233" s="205"/>
      <c r="R9233" s="193"/>
    </row>
    <row r="9234" spans="1:18">
      <c r="A9234" s="207" t="s">
        <v>5869</v>
      </c>
      <c r="B9234" s="220" t="s">
        <v>5561</v>
      </c>
      <c r="C9234" s="222" t="s">
        <v>1906</v>
      </c>
      <c r="D9234" s="223"/>
      <c r="E9234" s="67"/>
      <c r="F9234" s="220" t="s">
        <v>2297</v>
      </c>
      <c r="G9234" s="100"/>
      <c r="H9234" s="224">
        <v>686</v>
      </c>
      <c r="I9234" s="219"/>
      <c r="J9234" s="219"/>
      <c r="K9234" s="219"/>
      <c r="L9234" s="219"/>
      <c r="M9234" s="219"/>
      <c r="N9234" s="219"/>
      <c r="O9234" s="61">
        <f t="shared" si="761"/>
        <v>686</v>
      </c>
      <c r="P9234" s="221" t="s">
        <v>2287</v>
      </c>
      <c r="Q9234" s="205"/>
      <c r="R9234" s="193"/>
    </row>
    <row r="9235" spans="1:18">
      <c r="A9235" s="207" t="s">
        <v>5869</v>
      </c>
      <c r="B9235" s="220" t="s">
        <v>5561</v>
      </c>
      <c r="C9235" s="222" t="s">
        <v>1907</v>
      </c>
      <c r="D9235" s="223"/>
      <c r="E9235" s="67"/>
      <c r="F9235" s="220" t="s">
        <v>2297</v>
      </c>
      <c r="G9235" s="100"/>
      <c r="H9235" s="224">
        <v>686</v>
      </c>
      <c r="I9235" s="219"/>
      <c r="J9235" s="219"/>
      <c r="K9235" s="219"/>
      <c r="L9235" s="219"/>
      <c r="M9235" s="219"/>
      <c r="N9235" s="219"/>
      <c r="O9235" s="61">
        <f t="shared" si="761"/>
        <v>686</v>
      </c>
      <c r="P9235" s="221" t="s">
        <v>2287</v>
      </c>
      <c r="Q9235" s="205"/>
      <c r="R9235" s="193"/>
    </row>
    <row r="9236" spans="1:18">
      <c r="A9236" s="207" t="s">
        <v>5869</v>
      </c>
      <c r="B9236" s="220" t="s">
        <v>5561</v>
      </c>
      <c r="C9236" s="222" t="s">
        <v>1908</v>
      </c>
      <c r="D9236" s="223"/>
      <c r="E9236" s="67"/>
      <c r="F9236" s="220" t="s">
        <v>2297</v>
      </c>
      <c r="G9236" s="100"/>
      <c r="H9236" s="224">
        <v>686</v>
      </c>
      <c r="I9236" s="219"/>
      <c r="J9236" s="219"/>
      <c r="K9236" s="219"/>
      <c r="L9236" s="219"/>
      <c r="M9236" s="219"/>
      <c r="N9236" s="219"/>
      <c r="O9236" s="61">
        <f t="shared" si="761"/>
        <v>686</v>
      </c>
      <c r="P9236" s="221" t="s">
        <v>2287</v>
      </c>
      <c r="Q9236" s="205"/>
      <c r="R9236" s="193"/>
    </row>
    <row r="9237" spans="1:18">
      <c r="A9237" s="207" t="s">
        <v>5869</v>
      </c>
      <c r="B9237" s="220" t="s">
        <v>5561</v>
      </c>
      <c r="C9237" s="222" t="s">
        <v>1909</v>
      </c>
      <c r="D9237" s="223"/>
      <c r="E9237" s="67"/>
      <c r="F9237" s="220" t="s">
        <v>2297</v>
      </c>
      <c r="G9237" s="100"/>
      <c r="H9237" s="224">
        <v>686</v>
      </c>
      <c r="I9237" s="219"/>
      <c r="J9237" s="219"/>
      <c r="K9237" s="219"/>
      <c r="L9237" s="219"/>
      <c r="M9237" s="219"/>
      <c r="N9237" s="219"/>
      <c r="O9237" s="61">
        <f t="shared" si="761"/>
        <v>686</v>
      </c>
      <c r="P9237" s="221" t="s">
        <v>2287</v>
      </c>
      <c r="Q9237" s="205"/>
      <c r="R9237" s="193"/>
    </row>
    <row r="9238" spans="1:18">
      <c r="A9238" s="207" t="s">
        <v>5869</v>
      </c>
      <c r="B9238" s="220" t="s">
        <v>5561</v>
      </c>
      <c r="C9238" s="222" t="s">
        <v>1910</v>
      </c>
      <c r="D9238" s="223"/>
      <c r="E9238" s="67"/>
      <c r="F9238" s="220" t="s">
        <v>2297</v>
      </c>
      <c r="G9238" s="100"/>
      <c r="H9238" s="224">
        <v>686</v>
      </c>
      <c r="I9238" s="219"/>
      <c r="J9238" s="219"/>
      <c r="K9238" s="219"/>
      <c r="L9238" s="219"/>
      <c r="M9238" s="219"/>
      <c r="N9238" s="219"/>
      <c r="O9238" s="61">
        <f t="shared" si="761"/>
        <v>686</v>
      </c>
      <c r="P9238" s="221" t="s">
        <v>2287</v>
      </c>
      <c r="Q9238" s="205"/>
      <c r="R9238" s="193"/>
    </row>
    <row r="9239" spans="1:18">
      <c r="A9239" s="207" t="s">
        <v>5869</v>
      </c>
      <c r="B9239" s="220" t="s">
        <v>5561</v>
      </c>
      <c r="C9239" s="222" t="s">
        <v>1911</v>
      </c>
      <c r="D9239" s="223"/>
      <c r="E9239" s="67"/>
      <c r="F9239" s="220" t="s">
        <v>2297</v>
      </c>
      <c r="G9239" s="100"/>
      <c r="H9239" s="224">
        <v>850</v>
      </c>
      <c r="I9239" s="219"/>
      <c r="J9239" s="219"/>
      <c r="K9239" s="219"/>
      <c r="L9239" s="219"/>
      <c r="M9239" s="219"/>
      <c r="N9239" s="219"/>
      <c r="O9239" s="61">
        <f t="shared" si="761"/>
        <v>850</v>
      </c>
      <c r="P9239" s="221" t="s">
        <v>2287</v>
      </c>
      <c r="Q9239" s="205"/>
      <c r="R9239" s="193"/>
    </row>
    <row r="9240" spans="1:18">
      <c r="A9240" s="207" t="s">
        <v>5869</v>
      </c>
      <c r="B9240" s="220" t="s">
        <v>5561</v>
      </c>
      <c r="C9240" s="222" t="s">
        <v>1912</v>
      </c>
      <c r="D9240" s="223"/>
      <c r="E9240" s="67"/>
      <c r="F9240" s="220" t="s">
        <v>2297</v>
      </c>
      <c r="G9240" s="100"/>
      <c r="H9240" s="224">
        <v>850</v>
      </c>
      <c r="I9240" s="219"/>
      <c r="J9240" s="219"/>
      <c r="K9240" s="219"/>
      <c r="L9240" s="219"/>
      <c r="M9240" s="219"/>
      <c r="N9240" s="219"/>
      <c r="O9240" s="61">
        <f t="shared" si="761"/>
        <v>850</v>
      </c>
      <c r="P9240" s="221" t="s">
        <v>2287</v>
      </c>
      <c r="Q9240" s="205"/>
      <c r="R9240" s="193"/>
    </row>
    <row r="9241" spans="1:18">
      <c r="A9241" s="207" t="s">
        <v>5869</v>
      </c>
      <c r="B9241" s="220" t="s">
        <v>5561</v>
      </c>
      <c r="C9241" s="222" t="s">
        <v>1913</v>
      </c>
      <c r="D9241" s="223"/>
      <c r="E9241" s="67"/>
      <c r="F9241" s="220" t="s">
        <v>2297</v>
      </c>
      <c r="G9241" s="100"/>
      <c r="H9241" s="224">
        <v>850</v>
      </c>
      <c r="I9241" s="219"/>
      <c r="J9241" s="219"/>
      <c r="K9241" s="219"/>
      <c r="L9241" s="219"/>
      <c r="M9241" s="219"/>
      <c r="N9241" s="219"/>
      <c r="O9241" s="61">
        <f t="shared" si="761"/>
        <v>850</v>
      </c>
      <c r="P9241" s="221" t="s">
        <v>2287</v>
      </c>
      <c r="Q9241" s="205"/>
      <c r="R9241" s="193"/>
    </row>
    <row r="9242" spans="1:18">
      <c r="A9242" s="207" t="s">
        <v>5869</v>
      </c>
      <c r="B9242" s="220" t="s">
        <v>5561</v>
      </c>
      <c r="C9242" s="222" t="s">
        <v>1914</v>
      </c>
      <c r="D9242" s="223"/>
      <c r="E9242" s="67"/>
      <c r="F9242" s="220" t="s">
        <v>2297</v>
      </c>
      <c r="G9242" s="100"/>
      <c r="H9242" s="224">
        <v>850</v>
      </c>
      <c r="I9242" s="219"/>
      <c r="J9242" s="219"/>
      <c r="K9242" s="219"/>
      <c r="L9242" s="219"/>
      <c r="M9242" s="219"/>
      <c r="N9242" s="219"/>
      <c r="O9242" s="61">
        <f t="shared" si="761"/>
        <v>850</v>
      </c>
      <c r="P9242" s="221" t="s">
        <v>2287</v>
      </c>
      <c r="Q9242" s="205"/>
      <c r="R9242" s="193"/>
    </row>
    <row r="9243" spans="1:18">
      <c r="A9243" s="207" t="s">
        <v>5869</v>
      </c>
      <c r="B9243" s="220" t="s">
        <v>5561</v>
      </c>
      <c r="C9243" s="222" t="s">
        <v>1915</v>
      </c>
      <c r="D9243" s="223"/>
      <c r="E9243" s="67"/>
      <c r="F9243" s="220" t="s">
        <v>2297</v>
      </c>
      <c r="G9243" s="100"/>
      <c r="H9243" s="224">
        <v>850</v>
      </c>
      <c r="I9243" s="219"/>
      <c r="J9243" s="219"/>
      <c r="K9243" s="219"/>
      <c r="L9243" s="219"/>
      <c r="M9243" s="219"/>
      <c r="N9243" s="219"/>
      <c r="O9243" s="61">
        <f t="shared" si="761"/>
        <v>850</v>
      </c>
      <c r="P9243" s="221" t="s">
        <v>2287</v>
      </c>
      <c r="Q9243" s="205"/>
      <c r="R9243" s="193"/>
    </row>
    <row r="9244" spans="1:18">
      <c r="A9244" s="207" t="s">
        <v>5869</v>
      </c>
      <c r="B9244" s="220" t="s">
        <v>5561</v>
      </c>
      <c r="C9244" s="222" t="s">
        <v>1916</v>
      </c>
      <c r="D9244" s="223"/>
      <c r="E9244" s="67"/>
      <c r="F9244" s="220" t="s">
        <v>2297</v>
      </c>
      <c r="G9244" s="100"/>
      <c r="H9244" s="224">
        <v>850</v>
      </c>
      <c r="I9244" s="219"/>
      <c r="J9244" s="219"/>
      <c r="K9244" s="219"/>
      <c r="L9244" s="219"/>
      <c r="M9244" s="219"/>
      <c r="N9244" s="219"/>
      <c r="O9244" s="61">
        <f t="shared" si="761"/>
        <v>850</v>
      </c>
      <c r="P9244" s="221" t="s">
        <v>2287</v>
      </c>
      <c r="Q9244" s="205"/>
      <c r="R9244" s="193"/>
    </row>
    <row r="9245" spans="1:18">
      <c r="A9245" s="207" t="s">
        <v>5869</v>
      </c>
      <c r="B9245" s="220" t="s">
        <v>5561</v>
      </c>
      <c r="C9245" s="222" t="s">
        <v>1917</v>
      </c>
      <c r="D9245" s="223"/>
      <c r="E9245" s="67"/>
      <c r="F9245" s="220" t="s">
        <v>2297</v>
      </c>
      <c r="G9245" s="100"/>
      <c r="H9245" s="224">
        <v>850</v>
      </c>
      <c r="I9245" s="219"/>
      <c r="J9245" s="219"/>
      <c r="K9245" s="219"/>
      <c r="L9245" s="219"/>
      <c r="M9245" s="219"/>
      <c r="N9245" s="219"/>
      <c r="O9245" s="61">
        <f t="shared" si="761"/>
        <v>850</v>
      </c>
      <c r="P9245" s="221" t="s">
        <v>2287</v>
      </c>
      <c r="Q9245" s="205"/>
      <c r="R9245" s="193"/>
    </row>
    <row r="9246" spans="1:18">
      <c r="A9246" s="207" t="s">
        <v>5869</v>
      </c>
      <c r="B9246" s="220" t="s">
        <v>5561</v>
      </c>
      <c r="C9246" s="222" t="s">
        <v>1918</v>
      </c>
      <c r="D9246" s="223"/>
      <c r="E9246" s="67"/>
      <c r="F9246" s="220" t="s">
        <v>2297</v>
      </c>
      <c r="G9246" s="100"/>
      <c r="H9246" s="224">
        <v>850</v>
      </c>
      <c r="I9246" s="219"/>
      <c r="J9246" s="219"/>
      <c r="K9246" s="219"/>
      <c r="L9246" s="219"/>
      <c r="M9246" s="219"/>
      <c r="N9246" s="219"/>
      <c r="O9246" s="61">
        <f t="shared" si="761"/>
        <v>850</v>
      </c>
      <c r="P9246" s="221" t="s">
        <v>2287</v>
      </c>
      <c r="Q9246" s="205"/>
      <c r="R9246" s="193"/>
    </row>
    <row r="9247" spans="1:18">
      <c r="A9247" s="207" t="s">
        <v>5869</v>
      </c>
      <c r="B9247" s="220" t="s">
        <v>5561</v>
      </c>
      <c r="C9247" s="222" t="s">
        <v>1919</v>
      </c>
      <c r="D9247" s="223"/>
      <c r="E9247" s="67"/>
      <c r="F9247" s="220" t="s">
        <v>2297</v>
      </c>
      <c r="G9247" s="100"/>
      <c r="H9247" s="224">
        <v>850</v>
      </c>
      <c r="I9247" s="219"/>
      <c r="J9247" s="219"/>
      <c r="K9247" s="219"/>
      <c r="L9247" s="219"/>
      <c r="M9247" s="219"/>
      <c r="N9247" s="219"/>
      <c r="O9247" s="61">
        <f t="shared" si="761"/>
        <v>850</v>
      </c>
      <c r="P9247" s="221" t="s">
        <v>2287</v>
      </c>
      <c r="Q9247" s="205"/>
      <c r="R9247" s="193"/>
    </row>
    <row r="9248" spans="1:18">
      <c r="A9248" s="207" t="s">
        <v>5869</v>
      </c>
      <c r="B9248" s="220" t="s">
        <v>5561</v>
      </c>
      <c r="C9248" s="222" t="s">
        <v>1920</v>
      </c>
      <c r="D9248" s="223"/>
      <c r="E9248" s="67"/>
      <c r="F9248" s="220" t="s">
        <v>2297</v>
      </c>
      <c r="G9248" s="100"/>
      <c r="H9248" s="224">
        <v>850</v>
      </c>
      <c r="I9248" s="219"/>
      <c r="J9248" s="219"/>
      <c r="K9248" s="219"/>
      <c r="L9248" s="219"/>
      <c r="M9248" s="219"/>
      <c r="N9248" s="219"/>
      <c r="O9248" s="61">
        <f t="shared" si="761"/>
        <v>850</v>
      </c>
      <c r="P9248" s="221" t="s">
        <v>2287</v>
      </c>
      <c r="Q9248" s="205"/>
      <c r="R9248" s="193"/>
    </row>
    <row r="9249" spans="1:18">
      <c r="A9249" s="207" t="s">
        <v>5869</v>
      </c>
      <c r="B9249" s="220" t="s">
        <v>5561</v>
      </c>
      <c r="C9249" s="222" t="s">
        <v>1921</v>
      </c>
      <c r="D9249" s="223"/>
      <c r="E9249" s="67"/>
      <c r="F9249" s="220" t="s">
        <v>2297</v>
      </c>
      <c r="G9249" s="100"/>
      <c r="H9249" s="224">
        <v>19000</v>
      </c>
      <c r="I9249" s="219"/>
      <c r="J9249" s="219"/>
      <c r="K9249" s="219"/>
      <c r="L9249" s="219"/>
      <c r="M9249" s="219"/>
      <c r="N9249" s="219"/>
      <c r="O9249" s="61">
        <f t="shared" si="761"/>
        <v>19000</v>
      </c>
      <c r="P9249" s="221" t="s">
        <v>2287</v>
      </c>
      <c r="Q9249" s="205"/>
      <c r="R9249" s="193"/>
    </row>
    <row r="9250" spans="1:18">
      <c r="A9250" s="207" t="s">
        <v>5869</v>
      </c>
      <c r="B9250" s="220" t="s">
        <v>5561</v>
      </c>
      <c r="C9250" s="222" t="s">
        <v>1922</v>
      </c>
      <c r="D9250" s="223"/>
      <c r="E9250" s="67"/>
      <c r="F9250" s="220" t="s">
        <v>2297</v>
      </c>
      <c r="G9250" s="100"/>
      <c r="H9250" s="224">
        <v>7200</v>
      </c>
      <c r="I9250" s="219"/>
      <c r="J9250" s="219"/>
      <c r="K9250" s="219"/>
      <c r="L9250" s="219"/>
      <c r="M9250" s="219"/>
      <c r="N9250" s="219"/>
      <c r="O9250" s="61">
        <f t="shared" si="761"/>
        <v>7200</v>
      </c>
      <c r="P9250" s="221" t="s">
        <v>2287</v>
      </c>
      <c r="Q9250" s="205"/>
      <c r="R9250" s="193"/>
    </row>
    <row r="9251" spans="1:18">
      <c r="A9251" s="207" t="s">
        <v>5869</v>
      </c>
      <c r="B9251" s="220" t="s">
        <v>5561</v>
      </c>
      <c r="C9251" s="222" t="s">
        <v>1923</v>
      </c>
      <c r="D9251" s="223"/>
      <c r="E9251" s="67"/>
      <c r="F9251" s="220" t="s">
        <v>2297</v>
      </c>
      <c r="G9251" s="100"/>
      <c r="H9251" s="224">
        <v>4375</v>
      </c>
      <c r="I9251" s="219"/>
      <c r="J9251" s="219"/>
      <c r="K9251" s="219"/>
      <c r="L9251" s="219"/>
      <c r="M9251" s="219"/>
      <c r="N9251" s="219"/>
      <c r="O9251" s="61">
        <f t="shared" si="761"/>
        <v>4375</v>
      </c>
      <c r="P9251" s="221" t="s">
        <v>2287</v>
      </c>
      <c r="Q9251" s="205"/>
      <c r="R9251" s="193"/>
    </row>
    <row r="9252" spans="1:18">
      <c r="A9252" s="207" t="s">
        <v>5869</v>
      </c>
      <c r="B9252" s="220" t="s">
        <v>5561</v>
      </c>
      <c r="C9252" s="222" t="s">
        <v>1924</v>
      </c>
      <c r="D9252" s="223"/>
      <c r="E9252" s="67"/>
      <c r="F9252" s="220" t="s">
        <v>2297</v>
      </c>
      <c r="G9252" s="100"/>
      <c r="H9252" s="224">
        <v>4375</v>
      </c>
      <c r="I9252" s="219"/>
      <c r="J9252" s="219"/>
      <c r="K9252" s="219"/>
      <c r="L9252" s="219"/>
      <c r="M9252" s="219"/>
      <c r="N9252" s="219"/>
      <c r="O9252" s="61">
        <f t="shared" si="761"/>
        <v>4375</v>
      </c>
      <c r="P9252" s="221" t="s">
        <v>2287</v>
      </c>
      <c r="Q9252" s="205"/>
      <c r="R9252" s="193"/>
    </row>
    <row r="9253" spans="1:18">
      <c r="A9253" s="207" t="s">
        <v>5869</v>
      </c>
      <c r="B9253" s="220" t="s">
        <v>5561</v>
      </c>
      <c r="C9253" s="222" t="s">
        <v>1925</v>
      </c>
      <c r="D9253" s="223"/>
      <c r="E9253" s="67"/>
      <c r="F9253" s="220" t="s">
        <v>2297</v>
      </c>
      <c r="G9253" s="100"/>
      <c r="H9253" s="224">
        <v>5600</v>
      </c>
      <c r="I9253" s="219"/>
      <c r="J9253" s="219"/>
      <c r="K9253" s="219"/>
      <c r="L9253" s="219"/>
      <c r="M9253" s="219"/>
      <c r="N9253" s="219"/>
      <c r="O9253" s="61">
        <f t="shared" si="761"/>
        <v>5600</v>
      </c>
      <c r="P9253" s="221" t="s">
        <v>2287</v>
      </c>
      <c r="Q9253" s="205"/>
      <c r="R9253" s="193"/>
    </row>
    <row r="9254" spans="1:18">
      <c r="A9254" s="207" t="s">
        <v>5869</v>
      </c>
      <c r="B9254" s="220" t="s">
        <v>5561</v>
      </c>
      <c r="C9254" s="222" t="s">
        <v>1926</v>
      </c>
      <c r="D9254" s="223"/>
      <c r="E9254" s="67"/>
      <c r="F9254" s="220" t="s">
        <v>2297</v>
      </c>
      <c r="G9254" s="100"/>
      <c r="H9254" s="224">
        <v>5600</v>
      </c>
      <c r="I9254" s="219"/>
      <c r="J9254" s="219"/>
      <c r="K9254" s="219"/>
      <c r="L9254" s="219"/>
      <c r="M9254" s="219"/>
      <c r="N9254" s="219"/>
      <c r="O9254" s="61">
        <f t="shared" si="761"/>
        <v>5600</v>
      </c>
      <c r="P9254" s="221" t="s">
        <v>2287</v>
      </c>
      <c r="Q9254" s="205"/>
      <c r="R9254" s="193"/>
    </row>
    <row r="9255" spans="1:18">
      <c r="A9255" s="207" t="s">
        <v>5869</v>
      </c>
      <c r="B9255" s="220" t="s">
        <v>5561</v>
      </c>
      <c r="C9255" s="222" t="s">
        <v>1927</v>
      </c>
      <c r="D9255" s="223"/>
      <c r="E9255" s="67"/>
      <c r="F9255" s="220" t="s">
        <v>569</v>
      </c>
      <c r="G9255" s="100"/>
      <c r="H9255" s="224">
        <v>30</v>
      </c>
      <c r="I9255" s="219"/>
      <c r="J9255" s="219"/>
      <c r="K9255" s="219"/>
      <c r="L9255" s="219"/>
      <c r="M9255" s="219"/>
      <c r="N9255" s="219"/>
      <c r="O9255" s="61">
        <f t="shared" ref="O9255:O9318" si="762">+H9255</f>
        <v>30</v>
      </c>
      <c r="P9255" s="221" t="s">
        <v>2287</v>
      </c>
      <c r="Q9255" s="205"/>
      <c r="R9255" s="193"/>
    </row>
    <row r="9256" spans="1:18">
      <c r="A9256" s="207" t="s">
        <v>5869</v>
      </c>
      <c r="B9256" s="220" t="s">
        <v>5561</v>
      </c>
      <c r="C9256" s="222" t="s">
        <v>1928</v>
      </c>
      <c r="D9256" s="223"/>
      <c r="E9256" s="67"/>
      <c r="F9256" s="220" t="s">
        <v>569</v>
      </c>
      <c r="G9256" s="100"/>
      <c r="H9256" s="224">
        <v>23.14</v>
      </c>
      <c r="I9256" s="219"/>
      <c r="J9256" s="219"/>
      <c r="K9256" s="219"/>
      <c r="L9256" s="219"/>
      <c r="M9256" s="219"/>
      <c r="N9256" s="219"/>
      <c r="O9256" s="61">
        <f t="shared" si="762"/>
        <v>23.14</v>
      </c>
      <c r="P9256" s="221" t="s">
        <v>2287</v>
      </c>
      <c r="Q9256" s="205"/>
      <c r="R9256" s="193"/>
    </row>
    <row r="9257" spans="1:18">
      <c r="A9257" s="207" t="s">
        <v>5869</v>
      </c>
      <c r="B9257" s="220" t="s">
        <v>5561</v>
      </c>
      <c r="C9257" s="222" t="s">
        <v>1929</v>
      </c>
      <c r="D9257" s="223"/>
      <c r="E9257" s="67"/>
      <c r="F9257" s="220" t="s">
        <v>569</v>
      </c>
      <c r="G9257" s="100"/>
      <c r="H9257" s="224">
        <v>3.04</v>
      </c>
      <c r="I9257" s="219"/>
      <c r="J9257" s="219"/>
      <c r="K9257" s="219"/>
      <c r="L9257" s="219"/>
      <c r="M9257" s="219"/>
      <c r="N9257" s="219"/>
      <c r="O9257" s="61">
        <f t="shared" si="762"/>
        <v>3.04</v>
      </c>
      <c r="P9257" s="221" t="s">
        <v>2287</v>
      </c>
      <c r="Q9257" s="205"/>
      <c r="R9257" s="193"/>
    </row>
    <row r="9258" spans="1:18">
      <c r="A9258" s="207" t="s">
        <v>5869</v>
      </c>
      <c r="B9258" s="220" t="s">
        <v>5561</v>
      </c>
      <c r="C9258" s="222" t="s">
        <v>1930</v>
      </c>
      <c r="D9258" s="223"/>
      <c r="E9258" s="67"/>
      <c r="F9258" s="220" t="s">
        <v>569</v>
      </c>
      <c r="G9258" s="100"/>
      <c r="H9258" s="224">
        <v>15.2</v>
      </c>
      <c r="I9258" s="219"/>
      <c r="J9258" s="219"/>
      <c r="K9258" s="219"/>
      <c r="L9258" s="219"/>
      <c r="M9258" s="219"/>
      <c r="N9258" s="219"/>
      <c r="O9258" s="61">
        <f t="shared" si="762"/>
        <v>15.2</v>
      </c>
      <c r="P9258" s="221" t="s">
        <v>2287</v>
      </c>
      <c r="Q9258" s="205"/>
      <c r="R9258" s="193"/>
    </row>
    <row r="9259" spans="1:18">
      <c r="A9259" s="207" t="s">
        <v>5869</v>
      </c>
      <c r="B9259" s="220" t="s">
        <v>5561</v>
      </c>
      <c r="C9259" s="222" t="s">
        <v>945</v>
      </c>
      <c r="D9259" s="223"/>
      <c r="E9259" s="67"/>
      <c r="F9259" s="220" t="s">
        <v>569</v>
      </c>
      <c r="G9259" s="100"/>
      <c r="H9259" s="224">
        <v>28.84</v>
      </c>
      <c r="I9259" s="219"/>
      <c r="J9259" s="219"/>
      <c r="K9259" s="219"/>
      <c r="L9259" s="219"/>
      <c r="M9259" s="219"/>
      <c r="N9259" s="219"/>
      <c r="O9259" s="61">
        <f t="shared" si="762"/>
        <v>28.84</v>
      </c>
      <c r="P9259" s="221" t="s">
        <v>2287</v>
      </c>
      <c r="Q9259" s="205"/>
      <c r="R9259" s="193"/>
    </row>
    <row r="9260" spans="1:18">
      <c r="A9260" s="207" t="s">
        <v>5869</v>
      </c>
      <c r="B9260" s="220" t="s">
        <v>5408</v>
      </c>
      <c r="C9260" s="222" t="s">
        <v>946</v>
      </c>
      <c r="D9260" s="223"/>
      <c r="E9260" s="67"/>
      <c r="F9260" s="220" t="s">
        <v>2297</v>
      </c>
      <c r="G9260" s="100"/>
      <c r="H9260" s="224">
        <v>26.88</v>
      </c>
      <c r="I9260" s="219"/>
      <c r="J9260" s="219"/>
      <c r="K9260" s="219"/>
      <c r="L9260" s="219"/>
      <c r="M9260" s="219"/>
      <c r="N9260" s="219"/>
      <c r="O9260" s="61">
        <f t="shared" si="762"/>
        <v>26.88</v>
      </c>
      <c r="P9260" s="221" t="s">
        <v>5605</v>
      </c>
      <c r="Q9260" s="205"/>
      <c r="R9260" s="193"/>
    </row>
    <row r="9261" spans="1:18">
      <c r="A9261" s="207" t="s">
        <v>5869</v>
      </c>
      <c r="B9261" s="220" t="s">
        <v>5409</v>
      </c>
      <c r="C9261" s="222" t="s">
        <v>947</v>
      </c>
      <c r="D9261" s="223"/>
      <c r="E9261" s="67"/>
      <c r="F9261" s="220" t="s">
        <v>2297</v>
      </c>
      <c r="G9261" s="100"/>
      <c r="H9261" s="224">
        <v>31.25</v>
      </c>
      <c r="I9261" s="219"/>
      <c r="J9261" s="219"/>
      <c r="K9261" s="219"/>
      <c r="L9261" s="219"/>
      <c r="M9261" s="219"/>
      <c r="N9261" s="219"/>
      <c r="O9261" s="61">
        <f t="shared" si="762"/>
        <v>31.25</v>
      </c>
      <c r="P9261" s="221" t="s">
        <v>5605</v>
      </c>
      <c r="Q9261" s="205"/>
      <c r="R9261" s="193"/>
    </row>
    <row r="9262" spans="1:18">
      <c r="A9262" s="207" t="s">
        <v>5869</v>
      </c>
      <c r="B9262" s="220" t="s">
        <v>4951</v>
      </c>
      <c r="C9262" s="222" t="s">
        <v>948</v>
      </c>
      <c r="D9262" s="223"/>
      <c r="E9262" s="67"/>
      <c r="F9262" s="220" t="s">
        <v>2297</v>
      </c>
      <c r="G9262" s="100"/>
      <c r="H9262" s="224">
        <v>190</v>
      </c>
      <c r="I9262" s="219"/>
      <c r="J9262" s="219"/>
      <c r="K9262" s="219"/>
      <c r="L9262" s="219"/>
      <c r="M9262" s="219"/>
      <c r="N9262" s="219"/>
      <c r="O9262" s="61">
        <f t="shared" si="762"/>
        <v>190</v>
      </c>
      <c r="P9262" s="221" t="s">
        <v>2287</v>
      </c>
      <c r="Q9262" s="205"/>
      <c r="R9262" s="193"/>
    </row>
    <row r="9263" spans="1:18">
      <c r="A9263" s="207" t="s">
        <v>5869</v>
      </c>
      <c r="B9263" s="220" t="s">
        <v>5410</v>
      </c>
      <c r="C9263" s="222" t="s">
        <v>949</v>
      </c>
      <c r="D9263" s="223"/>
      <c r="E9263" s="67"/>
      <c r="F9263" s="220" t="s">
        <v>2291</v>
      </c>
      <c r="G9263" s="100"/>
      <c r="H9263" s="224">
        <v>0.06</v>
      </c>
      <c r="I9263" s="219"/>
      <c r="J9263" s="219"/>
      <c r="K9263" s="219"/>
      <c r="L9263" s="219"/>
      <c r="M9263" s="219"/>
      <c r="N9263" s="219"/>
      <c r="O9263" s="61">
        <f t="shared" si="762"/>
        <v>0.06</v>
      </c>
      <c r="P9263" s="221" t="s">
        <v>5605</v>
      </c>
      <c r="Q9263" s="205"/>
      <c r="R9263" s="193"/>
    </row>
    <row r="9264" spans="1:18">
      <c r="A9264" s="207" t="s">
        <v>5869</v>
      </c>
      <c r="B9264" s="220" t="s">
        <v>1374</v>
      </c>
      <c r="C9264" s="222" t="s">
        <v>950</v>
      </c>
      <c r="D9264" s="223"/>
      <c r="E9264" s="67"/>
      <c r="F9264" s="220" t="s">
        <v>2289</v>
      </c>
      <c r="G9264" s="100"/>
      <c r="H9264" s="224">
        <v>0.3</v>
      </c>
      <c r="I9264" s="219"/>
      <c r="J9264" s="219"/>
      <c r="K9264" s="219"/>
      <c r="L9264" s="219"/>
      <c r="M9264" s="219"/>
      <c r="N9264" s="219"/>
      <c r="O9264" s="61">
        <f t="shared" si="762"/>
        <v>0.3</v>
      </c>
      <c r="P9264" s="221" t="s">
        <v>5605</v>
      </c>
      <c r="Q9264" s="205"/>
      <c r="R9264" s="193"/>
    </row>
    <row r="9265" spans="1:18">
      <c r="A9265" s="207" t="s">
        <v>5869</v>
      </c>
      <c r="B9265" s="220" t="s">
        <v>4951</v>
      </c>
      <c r="C9265" s="222" t="s">
        <v>951</v>
      </c>
      <c r="D9265" s="223"/>
      <c r="E9265" s="67"/>
      <c r="F9265" s="220" t="s">
        <v>2297</v>
      </c>
      <c r="G9265" s="100"/>
      <c r="H9265" s="224">
        <v>6</v>
      </c>
      <c r="I9265" s="219"/>
      <c r="J9265" s="219"/>
      <c r="K9265" s="219"/>
      <c r="L9265" s="219"/>
      <c r="M9265" s="219"/>
      <c r="N9265" s="219"/>
      <c r="O9265" s="61">
        <f t="shared" si="762"/>
        <v>6</v>
      </c>
      <c r="P9265" s="221" t="s">
        <v>2287</v>
      </c>
      <c r="Q9265" s="205"/>
      <c r="R9265" s="193"/>
    </row>
    <row r="9266" spans="1:18">
      <c r="A9266" s="207" t="s">
        <v>5869</v>
      </c>
      <c r="B9266" s="220" t="s">
        <v>4951</v>
      </c>
      <c r="C9266" s="222" t="s">
        <v>952</v>
      </c>
      <c r="D9266" s="223"/>
      <c r="E9266" s="67"/>
      <c r="F9266" s="220" t="s">
        <v>2297</v>
      </c>
      <c r="G9266" s="100"/>
      <c r="H9266" s="224">
        <v>137.9</v>
      </c>
      <c r="I9266" s="219"/>
      <c r="J9266" s="219"/>
      <c r="K9266" s="219"/>
      <c r="L9266" s="219"/>
      <c r="M9266" s="219"/>
      <c r="N9266" s="219"/>
      <c r="O9266" s="61">
        <f t="shared" si="762"/>
        <v>137.9</v>
      </c>
      <c r="P9266" s="221" t="s">
        <v>2287</v>
      </c>
      <c r="Q9266" s="205"/>
      <c r="R9266" s="193"/>
    </row>
    <row r="9267" spans="1:18">
      <c r="A9267" s="207" t="s">
        <v>5869</v>
      </c>
      <c r="B9267" s="220" t="s">
        <v>5087</v>
      </c>
      <c r="C9267" s="222" t="s">
        <v>953</v>
      </c>
      <c r="D9267" s="223"/>
      <c r="E9267" s="67"/>
      <c r="F9267" s="220" t="s">
        <v>2297</v>
      </c>
      <c r="G9267" s="100"/>
      <c r="H9267" s="224">
        <v>0.35</v>
      </c>
      <c r="I9267" s="219"/>
      <c r="J9267" s="219"/>
      <c r="K9267" s="219"/>
      <c r="L9267" s="219"/>
      <c r="M9267" s="219"/>
      <c r="N9267" s="219"/>
      <c r="O9267" s="61">
        <f t="shared" si="762"/>
        <v>0.35</v>
      </c>
      <c r="P9267" s="221" t="s">
        <v>5605</v>
      </c>
      <c r="Q9267" s="205"/>
      <c r="R9267" s="193"/>
    </row>
    <row r="9268" spans="1:18">
      <c r="A9268" s="207" t="s">
        <v>5869</v>
      </c>
      <c r="B9268" s="220" t="s">
        <v>4951</v>
      </c>
      <c r="C9268" s="222" t="s">
        <v>954</v>
      </c>
      <c r="D9268" s="223"/>
      <c r="E9268" s="67"/>
      <c r="F9268" s="220" t="s">
        <v>2297</v>
      </c>
      <c r="G9268" s="100"/>
      <c r="H9268" s="224">
        <v>5</v>
      </c>
      <c r="I9268" s="219"/>
      <c r="J9268" s="219"/>
      <c r="K9268" s="219"/>
      <c r="L9268" s="219"/>
      <c r="M9268" s="219"/>
      <c r="N9268" s="219"/>
      <c r="O9268" s="61">
        <f t="shared" si="762"/>
        <v>5</v>
      </c>
      <c r="P9268" s="221" t="s">
        <v>2287</v>
      </c>
      <c r="Q9268" s="205"/>
      <c r="R9268" s="193"/>
    </row>
    <row r="9269" spans="1:18">
      <c r="A9269" s="207" t="s">
        <v>5869</v>
      </c>
      <c r="B9269" s="220" t="s">
        <v>4951</v>
      </c>
      <c r="C9269" s="222" t="s">
        <v>955</v>
      </c>
      <c r="D9269" s="223"/>
      <c r="E9269" s="67"/>
      <c r="F9269" s="220" t="s">
        <v>2297</v>
      </c>
      <c r="G9269" s="100"/>
      <c r="H9269" s="224">
        <v>5</v>
      </c>
      <c r="I9269" s="219"/>
      <c r="J9269" s="219"/>
      <c r="K9269" s="219"/>
      <c r="L9269" s="219"/>
      <c r="M9269" s="219"/>
      <c r="N9269" s="219"/>
      <c r="O9269" s="61">
        <f t="shared" si="762"/>
        <v>5</v>
      </c>
      <c r="P9269" s="221" t="s">
        <v>2287</v>
      </c>
      <c r="Q9269" s="205"/>
      <c r="R9269" s="193"/>
    </row>
    <row r="9270" spans="1:18">
      <c r="A9270" s="207" t="s">
        <v>5869</v>
      </c>
      <c r="B9270" s="220" t="s">
        <v>4951</v>
      </c>
      <c r="C9270" s="222" t="s">
        <v>956</v>
      </c>
      <c r="D9270" s="223"/>
      <c r="E9270" s="67"/>
      <c r="F9270" s="220" t="s">
        <v>2297</v>
      </c>
      <c r="G9270" s="100"/>
      <c r="H9270" s="224">
        <v>5</v>
      </c>
      <c r="I9270" s="219"/>
      <c r="J9270" s="219"/>
      <c r="K9270" s="219"/>
      <c r="L9270" s="219"/>
      <c r="M9270" s="219"/>
      <c r="N9270" s="219"/>
      <c r="O9270" s="61">
        <f t="shared" si="762"/>
        <v>5</v>
      </c>
      <c r="P9270" s="221" t="s">
        <v>2287</v>
      </c>
      <c r="Q9270" s="205"/>
      <c r="R9270" s="193"/>
    </row>
    <row r="9271" spans="1:18">
      <c r="A9271" s="207" t="s">
        <v>5869</v>
      </c>
      <c r="B9271" s="220" t="s">
        <v>4951</v>
      </c>
      <c r="C9271" s="222" t="s">
        <v>957</v>
      </c>
      <c r="D9271" s="223"/>
      <c r="E9271" s="67"/>
      <c r="F9271" s="220" t="s">
        <v>2297</v>
      </c>
      <c r="G9271" s="100"/>
      <c r="H9271" s="224">
        <v>0.44</v>
      </c>
      <c r="I9271" s="219"/>
      <c r="J9271" s="219"/>
      <c r="K9271" s="219"/>
      <c r="L9271" s="219"/>
      <c r="M9271" s="219"/>
      <c r="N9271" s="219"/>
      <c r="O9271" s="61">
        <f t="shared" si="762"/>
        <v>0.44</v>
      </c>
      <c r="P9271" s="221" t="s">
        <v>2287</v>
      </c>
      <c r="Q9271" s="205"/>
      <c r="R9271" s="193"/>
    </row>
    <row r="9272" spans="1:18">
      <c r="A9272" s="207" t="s">
        <v>5869</v>
      </c>
      <c r="B9272" s="220" t="s">
        <v>4951</v>
      </c>
      <c r="C9272" s="222" t="s">
        <v>958</v>
      </c>
      <c r="D9272" s="223"/>
      <c r="E9272" s="67"/>
      <c r="F9272" s="220" t="s">
        <v>2297</v>
      </c>
      <c r="G9272" s="100"/>
      <c r="H9272" s="224">
        <v>2</v>
      </c>
      <c r="I9272" s="219"/>
      <c r="J9272" s="219"/>
      <c r="K9272" s="219"/>
      <c r="L9272" s="219"/>
      <c r="M9272" s="219"/>
      <c r="N9272" s="219"/>
      <c r="O9272" s="61">
        <f t="shared" si="762"/>
        <v>2</v>
      </c>
      <c r="P9272" s="221" t="s">
        <v>2287</v>
      </c>
      <c r="Q9272" s="205"/>
      <c r="R9272" s="193"/>
    </row>
    <row r="9273" spans="1:18">
      <c r="A9273" s="207" t="s">
        <v>5869</v>
      </c>
      <c r="B9273" s="220" t="s">
        <v>4951</v>
      </c>
      <c r="C9273" s="222" t="s">
        <v>959</v>
      </c>
      <c r="D9273" s="223"/>
      <c r="E9273" s="67"/>
      <c r="F9273" s="220" t="s">
        <v>2297</v>
      </c>
      <c r="G9273" s="100"/>
      <c r="H9273" s="224">
        <v>2.5</v>
      </c>
      <c r="I9273" s="219"/>
      <c r="J9273" s="219"/>
      <c r="K9273" s="219"/>
      <c r="L9273" s="219"/>
      <c r="M9273" s="219"/>
      <c r="N9273" s="219"/>
      <c r="O9273" s="61">
        <f t="shared" si="762"/>
        <v>2.5</v>
      </c>
      <c r="P9273" s="221" t="s">
        <v>2287</v>
      </c>
      <c r="Q9273" s="205"/>
      <c r="R9273" s="193"/>
    </row>
    <row r="9274" spans="1:18">
      <c r="A9274" s="207" t="s">
        <v>5869</v>
      </c>
      <c r="B9274" s="220" t="s">
        <v>5411</v>
      </c>
      <c r="C9274" s="222" t="s">
        <v>960</v>
      </c>
      <c r="D9274" s="223"/>
      <c r="E9274" s="67"/>
      <c r="F9274" s="220" t="s">
        <v>2297</v>
      </c>
      <c r="G9274" s="100"/>
      <c r="H9274" s="224">
        <v>562.5</v>
      </c>
      <c r="I9274" s="219"/>
      <c r="J9274" s="219"/>
      <c r="K9274" s="219"/>
      <c r="L9274" s="219"/>
      <c r="M9274" s="219"/>
      <c r="N9274" s="219"/>
      <c r="O9274" s="61">
        <f t="shared" si="762"/>
        <v>562.5</v>
      </c>
      <c r="P9274" s="221" t="s">
        <v>5605</v>
      </c>
      <c r="Q9274" s="205"/>
      <c r="R9274" s="193"/>
    </row>
    <row r="9275" spans="1:18">
      <c r="A9275" s="207" t="s">
        <v>5869</v>
      </c>
      <c r="B9275" s="220" t="s">
        <v>5412</v>
      </c>
      <c r="C9275" s="222" t="s">
        <v>961</v>
      </c>
      <c r="D9275" s="223"/>
      <c r="E9275" s="67"/>
      <c r="F9275" s="220" t="s">
        <v>1586</v>
      </c>
      <c r="G9275" s="100"/>
      <c r="H9275" s="224">
        <v>0.158691</v>
      </c>
      <c r="I9275" s="219"/>
      <c r="J9275" s="219"/>
      <c r="K9275" s="219"/>
      <c r="L9275" s="219"/>
      <c r="M9275" s="219"/>
      <c r="N9275" s="219"/>
      <c r="O9275" s="61">
        <f t="shared" si="762"/>
        <v>0.158691</v>
      </c>
      <c r="P9275" s="221" t="s">
        <v>5605</v>
      </c>
      <c r="Q9275" s="205"/>
      <c r="R9275" s="193"/>
    </row>
    <row r="9276" spans="1:18">
      <c r="A9276" s="207" t="s">
        <v>5869</v>
      </c>
      <c r="B9276" s="220" t="s">
        <v>5561</v>
      </c>
      <c r="C9276" s="222" t="s">
        <v>962</v>
      </c>
      <c r="D9276" s="223"/>
      <c r="E9276" s="67"/>
      <c r="F9276" s="220" t="s">
        <v>2297</v>
      </c>
      <c r="G9276" s="100"/>
      <c r="H9276" s="224">
        <v>560.85</v>
      </c>
      <c r="I9276" s="219"/>
      <c r="J9276" s="219"/>
      <c r="K9276" s="219"/>
      <c r="L9276" s="219"/>
      <c r="M9276" s="219"/>
      <c r="N9276" s="219"/>
      <c r="O9276" s="61">
        <f t="shared" si="762"/>
        <v>560.85</v>
      </c>
      <c r="P9276" s="221" t="s">
        <v>2287</v>
      </c>
      <c r="Q9276" s="205"/>
      <c r="R9276" s="193"/>
    </row>
    <row r="9277" spans="1:18">
      <c r="A9277" s="207" t="s">
        <v>5869</v>
      </c>
      <c r="B9277" s="220" t="s">
        <v>5561</v>
      </c>
      <c r="C9277" s="222" t="s">
        <v>963</v>
      </c>
      <c r="D9277" s="223"/>
      <c r="E9277" s="67"/>
      <c r="F9277" s="220" t="s">
        <v>2297</v>
      </c>
      <c r="G9277" s="100"/>
      <c r="H9277" s="224">
        <v>20</v>
      </c>
      <c r="I9277" s="219"/>
      <c r="J9277" s="219"/>
      <c r="K9277" s="219"/>
      <c r="L9277" s="219"/>
      <c r="M9277" s="219"/>
      <c r="N9277" s="219"/>
      <c r="O9277" s="61">
        <f t="shared" si="762"/>
        <v>20</v>
      </c>
      <c r="P9277" s="221" t="s">
        <v>2287</v>
      </c>
      <c r="Q9277" s="205"/>
      <c r="R9277" s="193"/>
    </row>
    <row r="9278" spans="1:18">
      <c r="A9278" s="207" t="s">
        <v>5869</v>
      </c>
      <c r="B9278" s="220" t="s">
        <v>4951</v>
      </c>
      <c r="C9278" s="222" t="s">
        <v>964</v>
      </c>
      <c r="D9278" s="223"/>
      <c r="E9278" s="67"/>
      <c r="F9278" s="220" t="s">
        <v>2297</v>
      </c>
      <c r="G9278" s="100"/>
      <c r="H9278" s="224">
        <v>17.850000000000001</v>
      </c>
      <c r="I9278" s="219"/>
      <c r="J9278" s="219"/>
      <c r="K9278" s="219"/>
      <c r="L9278" s="219"/>
      <c r="M9278" s="219"/>
      <c r="N9278" s="219"/>
      <c r="O9278" s="61">
        <f t="shared" si="762"/>
        <v>17.850000000000001</v>
      </c>
      <c r="P9278" s="221" t="s">
        <v>2287</v>
      </c>
      <c r="Q9278" s="205"/>
      <c r="R9278" s="193"/>
    </row>
    <row r="9279" spans="1:18">
      <c r="A9279" s="207" t="s">
        <v>5869</v>
      </c>
      <c r="B9279" s="220" t="s">
        <v>4951</v>
      </c>
      <c r="C9279" s="222" t="s">
        <v>965</v>
      </c>
      <c r="D9279" s="223"/>
      <c r="E9279" s="67"/>
      <c r="F9279" s="220" t="s">
        <v>2297</v>
      </c>
      <c r="G9279" s="100"/>
      <c r="H9279" s="224">
        <v>24.15</v>
      </c>
      <c r="I9279" s="219"/>
      <c r="J9279" s="219"/>
      <c r="K9279" s="219"/>
      <c r="L9279" s="219"/>
      <c r="M9279" s="219"/>
      <c r="N9279" s="219"/>
      <c r="O9279" s="61">
        <f t="shared" si="762"/>
        <v>24.15</v>
      </c>
      <c r="P9279" s="221" t="s">
        <v>2287</v>
      </c>
      <c r="Q9279" s="205"/>
      <c r="R9279" s="193"/>
    </row>
    <row r="9280" spans="1:18">
      <c r="A9280" s="207" t="s">
        <v>5869</v>
      </c>
      <c r="B9280" s="220" t="s">
        <v>4951</v>
      </c>
      <c r="C9280" s="222" t="s">
        <v>966</v>
      </c>
      <c r="D9280" s="223"/>
      <c r="E9280" s="67"/>
      <c r="F9280" s="220" t="s">
        <v>2297</v>
      </c>
      <c r="G9280" s="100"/>
      <c r="H9280" s="224">
        <v>32.549999999999997</v>
      </c>
      <c r="I9280" s="219"/>
      <c r="J9280" s="219"/>
      <c r="K9280" s="219"/>
      <c r="L9280" s="219"/>
      <c r="M9280" s="219"/>
      <c r="N9280" s="219"/>
      <c r="O9280" s="61">
        <f t="shared" si="762"/>
        <v>32.549999999999997</v>
      </c>
      <c r="P9280" s="221" t="s">
        <v>2287</v>
      </c>
      <c r="Q9280" s="205"/>
      <c r="R9280" s="193"/>
    </row>
    <row r="9281" spans="1:18">
      <c r="A9281" s="207" t="s">
        <v>5869</v>
      </c>
      <c r="B9281" s="220" t="s">
        <v>4951</v>
      </c>
      <c r="C9281" s="222" t="s">
        <v>967</v>
      </c>
      <c r="D9281" s="223"/>
      <c r="E9281" s="67"/>
      <c r="F9281" s="220" t="s">
        <v>2297</v>
      </c>
      <c r="G9281" s="100"/>
      <c r="H9281" s="224">
        <v>50.93</v>
      </c>
      <c r="I9281" s="219"/>
      <c r="J9281" s="219"/>
      <c r="K9281" s="219"/>
      <c r="L9281" s="219"/>
      <c r="M9281" s="219"/>
      <c r="N9281" s="219"/>
      <c r="O9281" s="61">
        <f t="shared" si="762"/>
        <v>50.93</v>
      </c>
      <c r="P9281" s="221" t="s">
        <v>2287</v>
      </c>
      <c r="Q9281" s="205"/>
      <c r="R9281" s="193"/>
    </row>
    <row r="9282" spans="1:18">
      <c r="A9282" s="207" t="s">
        <v>5869</v>
      </c>
      <c r="B9282" s="220" t="s">
        <v>4951</v>
      </c>
      <c r="C9282" s="222" t="s">
        <v>968</v>
      </c>
      <c r="D9282" s="223"/>
      <c r="E9282" s="67"/>
      <c r="F9282" s="220" t="s">
        <v>2297</v>
      </c>
      <c r="G9282" s="100"/>
      <c r="H9282" s="224">
        <v>50.93</v>
      </c>
      <c r="I9282" s="219"/>
      <c r="J9282" s="219"/>
      <c r="K9282" s="219"/>
      <c r="L9282" s="219"/>
      <c r="M9282" s="219"/>
      <c r="N9282" s="219"/>
      <c r="O9282" s="61">
        <f t="shared" si="762"/>
        <v>50.93</v>
      </c>
      <c r="P9282" s="221" t="s">
        <v>2287</v>
      </c>
      <c r="Q9282" s="205"/>
      <c r="R9282" s="193"/>
    </row>
    <row r="9283" spans="1:18">
      <c r="A9283" s="207" t="s">
        <v>5869</v>
      </c>
      <c r="B9283" s="220" t="s">
        <v>4951</v>
      </c>
      <c r="C9283" s="222" t="s">
        <v>969</v>
      </c>
      <c r="D9283" s="223"/>
      <c r="E9283" s="67"/>
      <c r="F9283" s="220" t="s">
        <v>2297</v>
      </c>
      <c r="G9283" s="100"/>
      <c r="H9283" s="224">
        <v>5.4</v>
      </c>
      <c r="I9283" s="219"/>
      <c r="J9283" s="219"/>
      <c r="K9283" s="219"/>
      <c r="L9283" s="219"/>
      <c r="M9283" s="219"/>
      <c r="N9283" s="219"/>
      <c r="O9283" s="61">
        <f t="shared" si="762"/>
        <v>5.4</v>
      </c>
      <c r="P9283" s="221" t="s">
        <v>2287</v>
      </c>
      <c r="Q9283" s="205"/>
      <c r="R9283" s="193"/>
    </row>
    <row r="9284" spans="1:18">
      <c r="A9284" s="207" t="s">
        <v>5869</v>
      </c>
      <c r="B9284" s="220" t="s">
        <v>4951</v>
      </c>
      <c r="C9284" s="222" t="s">
        <v>970</v>
      </c>
      <c r="D9284" s="223"/>
      <c r="E9284" s="67"/>
      <c r="F9284" s="220" t="s">
        <v>2297</v>
      </c>
      <c r="G9284" s="100"/>
      <c r="H9284" s="224">
        <v>1.1000000000000001</v>
      </c>
      <c r="I9284" s="219"/>
      <c r="J9284" s="219"/>
      <c r="K9284" s="219"/>
      <c r="L9284" s="219"/>
      <c r="M9284" s="219"/>
      <c r="N9284" s="219"/>
      <c r="O9284" s="61">
        <f t="shared" si="762"/>
        <v>1.1000000000000001</v>
      </c>
      <c r="P9284" s="221" t="s">
        <v>2287</v>
      </c>
      <c r="Q9284" s="205"/>
      <c r="R9284" s="193"/>
    </row>
    <row r="9285" spans="1:18">
      <c r="A9285" s="207" t="s">
        <v>5869</v>
      </c>
      <c r="B9285" s="220" t="s">
        <v>5413</v>
      </c>
      <c r="C9285" s="222" t="s">
        <v>971</v>
      </c>
      <c r="D9285" s="223"/>
      <c r="E9285" s="67"/>
      <c r="F9285" s="220" t="s">
        <v>2291</v>
      </c>
      <c r="G9285" s="100"/>
      <c r="H9285" s="224">
        <v>0.04</v>
      </c>
      <c r="I9285" s="219"/>
      <c r="J9285" s="219"/>
      <c r="K9285" s="219"/>
      <c r="L9285" s="219"/>
      <c r="M9285" s="219"/>
      <c r="N9285" s="219"/>
      <c r="O9285" s="61">
        <f t="shared" si="762"/>
        <v>0.04</v>
      </c>
      <c r="P9285" s="221" t="s">
        <v>5605</v>
      </c>
      <c r="Q9285" s="205"/>
      <c r="R9285" s="193"/>
    </row>
    <row r="9286" spans="1:18">
      <c r="A9286" s="207" t="s">
        <v>5869</v>
      </c>
      <c r="B9286" s="220" t="s">
        <v>4951</v>
      </c>
      <c r="C9286" s="222" t="s">
        <v>972</v>
      </c>
      <c r="D9286" s="223"/>
      <c r="E9286" s="67"/>
      <c r="F9286" s="220" t="s">
        <v>622</v>
      </c>
      <c r="G9286" s="100"/>
      <c r="H9286" s="224">
        <v>6120</v>
      </c>
      <c r="I9286" s="219"/>
      <c r="J9286" s="219"/>
      <c r="K9286" s="219"/>
      <c r="L9286" s="219"/>
      <c r="M9286" s="219"/>
      <c r="N9286" s="219"/>
      <c r="O9286" s="61">
        <f t="shared" si="762"/>
        <v>6120</v>
      </c>
      <c r="P9286" s="221" t="s">
        <v>2287</v>
      </c>
      <c r="Q9286" s="205"/>
      <c r="R9286" s="193"/>
    </row>
    <row r="9287" spans="1:18">
      <c r="A9287" s="207" t="s">
        <v>5869</v>
      </c>
      <c r="B9287" s="220" t="s">
        <v>4965</v>
      </c>
      <c r="C9287" s="222" t="s">
        <v>1975</v>
      </c>
      <c r="D9287" s="223"/>
      <c r="E9287" s="67"/>
      <c r="F9287" s="220" t="s">
        <v>1532</v>
      </c>
      <c r="G9287" s="100"/>
      <c r="H9287" s="224">
        <v>3.65</v>
      </c>
      <c r="I9287" s="219"/>
      <c r="J9287" s="219"/>
      <c r="K9287" s="219"/>
      <c r="L9287" s="219"/>
      <c r="M9287" s="219"/>
      <c r="N9287" s="219"/>
      <c r="O9287" s="61">
        <f t="shared" si="762"/>
        <v>3.65</v>
      </c>
      <c r="P9287" s="221" t="s">
        <v>5605</v>
      </c>
      <c r="Q9287" s="205"/>
      <c r="R9287" s="193"/>
    </row>
    <row r="9288" spans="1:18">
      <c r="A9288" s="207" t="s">
        <v>5869</v>
      </c>
      <c r="B9288" s="220" t="s">
        <v>5414</v>
      </c>
      <c r="C9288" s="222" t="s">
        <v>1976</v>
      </c>
      <c r="D9288" s="223"/>
      <c r="E9288" s="67"/>
      <c r="F9288" s="220" t="s">
        <v>2297</v>
      </c>
      <c r="G9288" s="100"/>
      <c r="H9288" s="224">
        <v>0.25</v>
      </c>
      <c r="I9288" s="219"/>
      <c r="J9288" s="219"/>
      <c r="K9288" s="219"/>
      <c r="L9288" s="219"/>
      <c r="M9288" s="219"/>
      <c r="N9288" s="219"/>
      <c r="O9288" s="61">
        <f t="shared" si="762"/>
        <v>0.25</v>
      </c>
      <c r="P9288" s="221" t="s">
        <v>5605</v>
      </c>
      <c r="Q9288" s="205"/>
      <c r="R9288" s="193"/>
    </row>
    <row r="9289" spans="1:18">
      <c r="A9289" s="207" t="s">
        <v>5869</v>
      </c>
      <c r="B9289" s="220" t="s">
        <v>4951</v>
      </c>
      <c r="C9289" s="222" t="s">
        <v>1977</v>
      </c>
      <c r="D9289" s="223"/>
      <c r="E9289" s="67"/>
      <c r="F9289" s="220" t="s">
        <v>2297</v>
      </c>
      <c r="G9289" s="100"/>
      <c r="H9289" s="224">
        <v>9</v>
      </c>
      <c r="I9289" s="219"/>
      <c r="J9289" s="219"/>
      <c r="K9289" s="219"/>
      <c r="L9289" s="219"/>
      <c r="M9289" s="219"/>
      <c r="N9289" s="219"/>
      <c r="O9289" s="61">
        <f t="shared" si="762"/>
        <v>9</v>
      </c>
      <c r="P9289" s="221" t="s">
        <v>2287</v>
      </c>
      <c r="Q9289" s="205"/>
      <c r="R9289" s="193"/>
    </row>
    <row r="9290" spans="1:18">
      <c r="A9290" s="207" t="s">
        <v>5869</v>
      </c>
      <c r="B9290" s="220" t="s">
        <v>5561</v>
      </c>
      <c r="C9290" s="222" t="s">
        <v>1978</v>
      </c>
      <c r="D9290" s="223"/>
      <c r="E9290" s="67"/>
      <c r="F9290" s="220" t="s">
        <v>2297</v>
      </c>
      <c r="G9290" s="100"/>
      <c r="H9290" s="224">
        <v>1370</v>
      </c>
      <c r="I9290" s="219"/>
      <c r="J9290" s="219"/>
      <c r="K9290" s="219"/>
      <c r="L9290" s="219"/>
      <c r="M9290" s="219"/>
      <c r="N9290" s="219"/>
      <c r="O9290" s="61">
        <f t="shared" si="762"/>
        <v>1370</v>
      </c>
      <c r="P9290" s="221" t="s">
        <v>2287</v>
      </c>
      <c r="Q9290" s="205"/>
      <c r="R9290" s="193"/>
    </row>
    <row r="9291" spans="1:18">
      <c r="A9291" s="207" t="s">
        <v>5869</v>
      </c>
      <c r="B9291" s="220" t="s">
        <v>5415</v>
      </c>
      <c r="C9291" s="222" t="s">
        <v>1979</v>
      </c>
      <c r="D9291" s="223"/>
      <c r="E9291" s="67"/>
      <c r="F9291" s="220" t="s">
        <v>2297</v>
      </c>
      <c r="G9291" s="100"/>
      <c r="H9291" s="224">
        <v>193</v>
      </c>
      <c r="I9291" s="219"/>
      <c r="J9291" s="219"/>
      <c r="K9291" s="219"/>
      <c r="L9291" s="219"/>
      <c r="M9291" s="219"/>
      <c r="N9291" s="219"/>
      <c r="O9291" s="61">
        <f t="shared" si="762"/>
        <v>193</v>
      </c>
      <c r="P9291" s="221" t="s">
        <v>2287</v>
      </c>
      <c r="Q9291" s="205"/>
      <c r="R9291" s="193"/>
    </row>
    <row r="9292" spans="1:18">
      <c r="A9292" s="207" t="s">
        <v>5869</v>
      </c>
      <c r="B9292" s="220" t="s">
        <v>5416</v>
      </c>
      <c r="C9292" s="222" t="s">
        <v>1980</v>
      </c>
      <c r="D9292" s="223"/>
      <c r="E9292" s="67"/>
      <c r="F9292" s="220" t="s">
        <v>2297</v>
      </c>
      <c r="G9292" s="100"/>
      <c r="H9292" s="224">
        <v>10.62</v>
      </c>
      <c r="I9292" s="219"/>
      <c r="J9292" s="219"/>
      <c r="K9292" s="219"/>
      <c r="L9292" s="219"/>
      <c r="M9292" s="219"/>
      <c r="N9292" s="219"/>
      <c r="O9292" s="61">
        <f t="shared" si="762"/>
        <v>10.62</v>
      </c>
      <c r="P9292" s="221" t="s">
        <v>5605</v>
      </c>
      <c r="Q9292" s="205"/>
      <c r="R9292" s="193"/>
    </row>
    <row r="9293" spans="1:18">
      <c r="A9293" s="207" t="s">
        <v>5869</v>
      </c>
      <c r="B9293" s="220" t="s">
        <v>5417</v>
      </c>
      <c r="C9293" s="222" t="s">
        <v>1981</v>
      </c>
      <c r="D9293" s="223"/>
      <c r="E9293" s="67"/>
      <c r="F9293" s="220" t="s">
        <v>2297</v>
      </c>
      <c r="G9293" s="100"/>
      <c r="H9293" s="224">
        <v>150</v>
      </c>
      <c r="I9293" s="219"/>
      <c r="J9293" s="219"/>
      <c r="K9293" s="219"/>
      <c r="L9293" s="219"/>
      <c r="M9293" s="219"/>
      <c r="N9293" s="219"/>
      <c r="O9293" s="61">
        <f t="shared" si="762"/>
        <v>150</v>
      </c>
      <c r="P9293" s="221" t="s">
        <v>5605</v>
      </c>
      <c r="Q9293" s="205"/>
      <c r="R9293" s="193"/>
    </row>
    <row r="9294" spans="1:18">
      <c r="A9294" s="207" t="s">
        <v>5869</v>
      </c>
      <c r="B9294" s="220" t="s">
        <v>4992</v>
      </c>
      <c r="C9294" s="222" t="s">
        <v>1982</v>
      </c>
      <c r="D9294" s="223"/>
      <c r="E9294" s="67"/>
      <c r="F9294" s="220" t="s">
        <v>2297</v>
      </c>
      <c r="G9294" s="100"/>
      <c r="H9294" s="224">
        <v>7989</v>
      </c>
      <c r="I9294" s="219"/>
      <c r="J9294" s="219"/>
      <c r="K9294" s="219"/>
      <c r="L9294" s="219"/>
      <c r="M9294" s="219"/>
      <c r="N9294" s="219"/>
      <c r="O9294" s="61">
        <f t="shared" si="762"/>
        <v>7989</v>
      </c>
      <c r="P9294" s="221" t="s">
        <v>2287</v>
      </c>
      <c r="Q9294" s="205"/>
      <c r="R9294" s="193"/>
    </row>
    <row r="9295" spans="1:18">
      <c r="A9295" s="207" t="s">
        <v>5869</v>
      </c>
      <c r="B9295" s="220" t="s">
        <v>5637</v>
      </c>
      <c r="C9295" s="222" t="s">
        <v>1983</v>
      </c>
      <c r="D9295" s="223"/>
      <c r="E9295" s="67"/>
      <c r="F9295" s="220" t="s">
        <v>2297</v>
      </c>
      <c r="G9295" s="100"/>
      <c r="H9295" s="224">
        <v>7989</v>
      </c>
      <c r="I9295" s="219"/>
      <c r="J9295" s="219"/>
      <c r="K9295" s="219"/>
      <c r="L9295" s="219"/>
      <c r="M9295" s="219"/>
      <c r="N9295" s="219"/>
      <c r="O9295" s="61">
        <f t="shared" si="762"/>
        <v>7989</v>
      </c>
      <c r="P9295" s="221" t="s">
        <v>2287</v>
      </c>
      <c r="Q9295" s="205"/>
      <c r="R9295" s="193"/>
    </row>
    <row r="9296" spans="1:18">
      <c r="A9296" s="207" t="s">
        <v>5869</v>
      </c>
      <c r="B9296" s="220" t="s">
        <v>5561</v>
      </c>
      <c r="C9296" s="222" t="s">
        <v>1984</v>
      </c>
      <c r="D9296" s="223"/>
      <c r="E9296" s="67"/>
      <c r="F9296" s="220" t="s">
        <v>2297</v>
      </c>
      <c r="G9296" s="100"/>
      <c r="H9296" s="224">
        <v>7989</v>
      </c>
      <c r="I9296" s="219"/>
      <c r="J9296" s="219"/>
      <c r="K9296" s="219"/>
      <c r="L9296" s="219"/>
      <c r="M9296" s="219"/>
      <c r="N9296" s="219"/>
      <c r="O9296" s="61">
        <f t="shared" si="762"/>
        <v>7989</v>
      </c>
      <c r="P9296" s="221" t="s">
        <v>2287</v>
      </c>
      <c r="Q9296" s="205"/>
      <c r="R9296" s="193"/>
    </row>
    <row r="9297" spans="1:18">
      <c r="A9297" s="207" t="s">
        <v>5869</v>
      </c>
      <c r="B9297" s="220" t="s">
        <v>5561</v>
      </c>
      <c r="C9297" s="222" t="s">
        <v>1985</v>
      </c>
      <c r="D9297" s="223"/>
      <c r="E9297" s="67"/>
      <c r="F9297" s="220" t="s">
        <v>2297</v>
      </c>
      <c r="G9297" s="100"/>
      <c r="H9297" s="224">
        <v>7989</v>
      </c>
      <c r="I9297" s="219"/>
      <c r="J9297" s="219"/>
      <c r="K9297" s="219"/>
      <c r="L9297" s="219"/>
      <c r="M9297" s="219"/>
      <c r="N9297" s="219"/>
      <c r="O9297" s="61">
        <f t="shared" si="762"/>
        <v>7989</v>
      </c>
      <c r="P9297" s="221" t="s">
        <v>2287</v>
      </c>
      <c r="Q9297" s="205"/>
      <c r="R9297" s="193"/>
    </row>
    <row r="9298" spans="1:18">
      <c r="A9298" s="207" t="s">
        <v>5869</v>
      </c>
      <c r="B9298" s="220" t="s">
        <v>5561</v>
      </c>
      <c r="C9298" s="222" t="s">
        <v>1986</v>
      </c>
      <c r="D9298" s="223"/>
      <c r="E9298" s="67"/>
      <c r="F9298" s="220" t="s">
        <v>2297</v>
      </c>
      <c r="G9298" s="100"/>
      <c r="H9298" s="224">
        <v>7989</v>
      </c>
      <c r="I9298" s="219"/>
      <c r="J9298" s="219"/>
      <c r="K9298" s="219"/>
      <c r="L9298" s="219"/>
      <c r="M9298" s="219"/>
      <c r="N9298" s="219"/>
      <c r="O9298" s="61">
        <f t="shared" si="762"/>
        <v>7989</v>
      </c>
      <c r="P9298" s="221" t="s">
        <v>2287</v>
      </c>
      <c r="Q9298" s="205"/>
      <c r="R9298" s="193"/>
    </row>
    <row r="9299" spans="1:18">
      <c r="A9299" s="207" t="s">
        <v>5869</v>
      </c>
      <c r="B9299" s="220" t="s">
        <v>5638</v>
      </c>
      <c r="C9299" s="222" t="s">
        <v>1987</v>
      </c>
      <c r="D9299" s="223"/>
      <c r="E9299" s="67"/>
      <c r="F9299" s="220" t="s">
        <v>2297</v>
      </c>
      <c r="G9299" s="100"/>
      <c r="H9299" s="224">
        <v>7989</v>
      </c>
      <c r="I9299" s="219"/>
      <c r="J9299" s="219"/>
      <c r="K9299" s="219"/>
      <c r="L9299" s="219"/>
      <c r="M9299" s="219"/>
      <c r="N9299" s="219"/>
      <c r="O9299" s="61">
        <f t="shared" si="762"/>
        <v>7989</v>
      </c>
      <c r="P9299" s="221" t="s">
        <v>2287</v>
      </c>
      <c r="Q9299" s="205"/>
      <c r="R9299" s="193"/>
    </row>
    <row r="9300" spans="1:18">
      <c r="A9300" s="207" t="s">
        <v>5869</v>
      </c>
      <c r="B9300" s="220" t="s">
        <v>5561</v>
      </c>
      <c r="C9300" s="222" t="s">
        <v>1988</v>
      </c>
      <c r="D9300" s="223"/>
      <c r="E9300" s="67"/>
      <c r="F9300" s="220" t="s">
        <v>2297</v>
      </c>
      <c r="G9300" s="100"/>
      <c r="H9300" s="224">
        <v>18489</v>
      </c>
      <c r="I9300" s="219"/>
      <c r="J9300" s="219"/>
      <c r="K9300" s="219"/>
      <c r="L9300" s="219"/>
      <c r="M9300" s="219"/>
      <c r="N9300" s="219"/>
      <c r="O9300" s="61">
        <f t="shared" si="762"/>
        <v>18489</v>
      </c>
      <c r="P9300" s="221" t="s">
        <v>2287</v>
      </c>
      <c r="Q9300" s="205"/>
      <c r="R9300" s="193"/>
    </row>
    <row r="9301" spans="1:18">
      <c r="A9301" s="207" t="s">
        <v>5869</v>
      </c>
      <c r="B9301" s="220" t="s">
        <v>5561</v>
      </c>
      <c r="C9301" s="222" t="s">
        <v>1989</v>
      </c>
      <c r="D9301" s="223"/>
      <c r="E9301" s="67"/>
      <c r="F9301" s="220" t="s">
        <v>2297</v>
      </c>
      <c r="G9301" s="100"/>
      <c r="H9301" s="224">
        <v>18489</v>
      </c>
      <c r="I9301" s="219"/>
      <c r="J9301" s="219"/>
      <c r="K9301" s="219"/>
      <c r="L9301" s="219"/>
      <c r="M9301" s="219"/>
      <c r="N9301" s="219"/>
      <c r="O9301" s="61">
        <f t="shared" si="762"/>
        <v>18489</v>
      </c>
      <c r="P9301" s="221" t="s">
        <v>2287</v>
      </c>
      <c r="Q9301" s="205"/>
      <c r="R9301" s="193"/>
    </row>
    <row r="9302" spans="1:18">
      <c r="A9302" s="207" t="s">
        <v>5869</v>
      </c>
      <c r="B9302" s="220" t="s">
        <v>5561</v>
      </c>
      <c r="C9302" s="222" t="s">
        <v>1990</v>
      </c>
      <c r="D9302" s="223"/>
      <c r="E9302" s="67"/>
      <c r="F9302" s="220" t="s">
        <v>2297</v>
      </c>
      <c r="G9302" s="100"/>
      <c r="H9302" s="224">
        <v>18489</v>
      </c>
      <c r="I9302" s="219"/>
      <c r="J9302" s="219"/>
      <c r="K9302" s="219"/>
      <c r="L9302" s="219"/>
      <c r="M9302" s="219"/>
      <c r="N9302" s="219"/>
      <c r="O9302" s="61">
        <f t="shared" si="762"/>
        <v>18489</v>
      </c>
      <c r="P9302" s="221" t="s">
        <v>2287</v>
      </c>
      <c r="Q9302" s="205"/>
      <c r="R9302" s="193"/>
    </row>
    <row r="9303" spans="1:18">
      <c r="A9303" s="207" t="s">
        <v>5869</v>
      </c>
      <c r="B9303" s="220" t="s">
        <v>5561</v>
      </c>
      <c r="C9303" s="222" t="s">
        <v>1991</v>
      </c>
      <c r="D9303" s="223"/>
      <c r="E9303" s="67"/>
      <c r="F9303" s="220" t="s">
        <v>2297</v>
      </c>
      <c r="G9303" s="100"/>
      <c r="H9303" s="224">
        <v>18489</v>
      </c>
      <c r="I9303" s="219"/>
      <c r="J9303" s="219"/>
      <c r="K9303" s="219"/>
      <c r="L9303" s="219"/>
      <c r="M9303" s="219"/>
      <c r="N9303" s="219"/>
      <c r="O9303" s="61">
        <f t="shared" si="762"/>
        <v>18489</v>
      </c>
      <c r="P9303" s="221" t="s">
        <v>2287</v>
      </c>
      <c r="Q9303" s="205"/>
      <c r="R9303" s="193"/>
    </row>
    <row r="9304" spans="1:18">
      <c r="A9304" s="207" t="s">
        <v>5869</v>
      </c>
      <c r="B9304" s="220" t="s">
        <v>5561</v>
      </c>
      <c r="C9304" s="222" t="s">
        <v>1992</v>
      </c>
      <c r="D9304" s="223"/>
      <c r="E9304" s="67"/>
      <c r="F9304" s="220" t="s">
        <v>2297</v>
      </c>
      <c r="G9304" s="100"/>
      <c r="H9304" s="224">
        <v>18489</v>
      </c>
      <c r="I9304" s="219"/>
      <c r="J9304" s="219"/>
      <c r="K9304" s="219"/>
      <c r="L9304" s="219"/>
      <c r="M9304" s="219"/>
      <c r="N9304" s="219"/>
      <c r="O9304" s="61">
        <f t="shared" si="762"/>
        <v>18489</v>
      </c>
      <c r="P9304" s="221" t="s">
        <v>2287</v>
      </c>
      <c r="Q9304" s="205"/>
      <c r="R9304" s="193"/>
    </row>
    <row r="9305" spans="1:18">
      <c r="A9305" s="207" t="s">
        <v>5869</v>
      </c>
      <c r="B9305" s="220" t="s">
        <v>5561</v>
      </c>
      <c r="C9305" s="222" t="s">
        <v>1993</v>
      </c>
      <c r="D9305" s="223"/>
      <c r="E9305" s="67"/>
      <c r="F9305" s="220" t="s">
        <v>2297</v>
      </c>
      <c r="G9305" s="100"/>
      <c r="H9305" s="224">
        <v>18489</v>
      </c>
      <c r="I9305" s="219"/>
      <c r="J9305" s="219"/>
      <c r="K9305" s="219"/>
      <c r="L9305" s="219"/>
      <c r="M9305" s="219"/>
      <c r="N9305" s="219"/>
      <c r="O9305" s="61">
        <f t="shared" si="762"/>
        <v>18489</v>
      </c>
      <c r="P9305" s="221" t="s">
        <v>2287</v>
      </c>
      <c r="Q9305" s="205"/>
      <c r="R9305" s="193"/>
    </row>
    <row r="9306" spans="1:18">
      <c r="A9306" s="207" t="s">
        <v>5869</v>
      </c>
      <c r="B9306" s="220" t="s">
        <v>5639</v>
      </c>
      <c r="C9306" s="222" t="s">
        <v>1994</v>
      </c>
      <c r="D9306" s="223"/>
      <c r="E9306" s="67"/>
      <c r="F9306" s="220" t="s">
        <v>2297</v>
      </c>
      <c r="G9306" s="100"/>
      <c r="H9306" s="224">
        <v>18489</v>
      </c>
      <c r="I9306" s="219"/>
      <c r="J9306" s="219"/>
      <c r="K9306" s="219"/>
      <c r="L9306" s="219"/>
      <c r="M9306" s="219"/>
      <c r="N9306" s="219"/>
      <c r="O9306" s="61">
        <f t="shared" si="762"/>
        <v>18489</v>
      </c>
      <c r="P9306" s="221" t="s">
        <v>2287</v>
      </c>
      <c r="Q9306" s="205"/>
      <c r="R9306" s="193"/>
    </row>
    <row r="9307" spans="1:18">
      <c r="A9307" s="207" t="s">
        <v>5869</v>
      </c>
      <c r="B9307" s="220" t="s">
        <v>5379</v>
      </c>
      <c r="C9307" s="222" t="s">
        <v>1995</v>
      </c>
      <c r="D9307" s="223"/>
      <c r="E9307" s="67"/>
      <c r="F9307" s="220" t="s">
        <v>2297</v>
      </c>
      <c r="G9307" s="100"/>
      <c r="H9307" s="224">
        <v>18489</v>
      </c>
      <c r="I9307" s="219"/>
      <c r="J9307" s="219"/>
      <c r="K9307" s="219"/>
      <c r="L9307" s="219"/>
      <c r="M9307" s="219"/>
      <c r="N9307" s="219"/>
      <c r="O9307" s="61">
        <f t="shared" si="762"/>
        <v>18489</v>
      </c>
      <c r="P9307" s="221" t="s">
        <v>2287</v>
      </c>
      <c r="Q9307" s="205"/>
      <c r="R9307" s="193"/>
    </row>
    <row r="9308" spans="1:18">
      <c r="A9308" s="207" t="s">
        <v>5869</v>
      </c>
      <c r="B9308" s="220" t="s">
        <v>5561</v>
      </c>
      <c r="C9308" s="222" t="s">
        <v>1996</v>
      </c>
      <c r="D9308" s="223"/>
      <c r="E9308" s="67"/>
      <c r="F9308" s="220" t="s">
        <v>2297</v>
      </c>
      <c r="G9308" s="100"/>
      <c r="H9308" s="224">
        <v>18489</v>
      </c>
      <c r="I9308" s="219"/>
      <c r="J9308" s="219"/>
      <c r="K9308" s="219"/>
      <c r="L9308" s="219"/>
      <c r="M9308" s="219"/>
      <c r="N9308" s="219"/>
      <c r="O9308" s="61">
        <f t="shared" si="762"/>
        <v>18489</v>
      </c>
      <c r="P9308" s="221" t="s">
        <v>2287</v>
      </c>
      <c r="Q9308" s="205"/>
      <c r="R9308" s="193"/>
    </row>
    <row r="9309" spans="1:18">
      <c r="A9309" s="207" t="s">
        <v>5869</v>
      </c>
      <c r="B9309" s="220" t="s">
        <v>5561</v>
      </c>
      <c r="C9309" s="222" t="s">
        <v>1662</v>
      </c>
      <c r="D9309" s="223"/>
      <c r="E9309" s="67"/>
      <c r="F9309" s="220" t="s">
        <v>2297</v>
      </c>
      <c r="G9309" s="100"/>
      <c r="H9309" s="224">
        <v>18489</v>
      </c>
      <c r="I9309" s="219"/>
      <c r="J9309" s="219"/>
      <c r="K9309" s="219"/>
      <c r="L9309" s="219"/>
      <c r="M9309" s="219"/>
      <c r="N9309" s="219"/>
      <c r="O9309" s="61">
        <f t="shared" si="762"/>
        <v>18489</v>
      </c>
      <c r="P9309" s="221" t="s">
        <v>2287</v>
      </c>
      <c r="Q9309" s="205"/>
      <c r="R9309" s="193"/>
    </row>
    <row r="9310" spans="1:18">
      <c r="A9310" s="207" t="s">
        <v>5869</v>
      </c>
      <c r="B9310" s="220" t="s">
        <v>5561</v>
      </c>
      <c r="C9310" s="222" t="s">
        <v>1663</v>
      </c>
      <c r="D9310" s="223"/>
      <c r="E9310" s="67"/>
      <c r="F9310" s="220" t="s">
        <v>2297</v>
      </c>
      <c r="G9310" s="100"/>
      <c r="H9310" s="224">
        <v>18489</v>
      </c>
      <c r="I9310" s="219"/>
      <c r="J9310" s="219"/>
      <c r="K9310" s="219"/>
      <c r="L9310" s="219"/>
      <c r="M9310" s="219"/>
      <c r="N9310" s="219"/>
      <c r="O9310" s="61">
        <f t="shared" si="762"/>
        <v>18489</v>
      </c>
      <c r="P9310" s="221" t="s">
        <v>2287</v>
      </c>
      <c r="Q9310" s="205"/>
      <c r="R9310" s="193"/>
    </row>
    <row r="9311" spans="1:18">
      <c r="A9311" s="207" t="s">
        <v>5869</v>
      </c>
      <c r="B9311" s="220" t="s">
        <v>5561</v>
      </c>
      <c r="C9311" s="222" t="s">
        <v>1664</v>
      </c>
      <c r="D9311" s="223"/>
      <c r="E9311" s="67"/>
      <c r="F9311" s="220" t="s">
        <v>2297</v>
      </c>
      <c r="G9311" s="100"/>
      <c r="H9311" s="224">
        <v>18489</v>
      </c>
      <c r="I9311" s="219"/>
      <c r="J9311" s="219"/>
      <c r="K9311" s="219"/>
      <c r="L9311" s="219"/>
      <c r="M9311" s="219"/>
      <c r="N9311" s="219"/>
      <c r="O9311" s="61">
        <f t="shared" si="762"/>
        <v>18489</v>
      </c>
      <c r="P9311" s="221" t="s">
        <v>2287</v>
      </c>
      <c r="Q9311" s="205"/>
      <c r="R9311" s="193"/>
    </row>
    <row r="9312" spans="1:18">
      <c r="A9312" s="207" t="s">
        <v>5869</v>
      </c>
      <c r="B9312" s="220" t="s">
        <v>5561</v>
      </c>
      <c r="C9312" s="222" t="s">
        <v>1665</v>
      </c>
      <c r="D9312" s="223"/>
      <c r="E9312" s="67"/>
      <c r="F9312" s="220" t="s">
        <v>2297</v>
      </c>
      <c r="G9312" s="100"/>
      <c r="H9312" s="224">
        <v>18489</v>
      </c>
      <c r="I9312" s="219"/>
      <c r="J9312" s="219"/>
      <c r="K9312" s="219"/>
      <c r="L9312" s="219"/>
      <c r="M9312" s="219"/>
      <c r="N9312" s="219"/>
      <c r="O9312" s="61">
        <f t="shared" si="762"/>
        <v>18489</v>
      </c>
      <c r="P9312" s="221" t="s">
        <v>2287</v>
      </c>
      <c r="Q9312" s="205"/>
      <c r="R9312" s="193"/>
    </row>
    <row r="9313" spans="1:18">
      <c r="A9313" s="207" t="s">
        <v>5869</v>
      </c>
      <c r="B9313" s="220" t="s">
        <v>5561</v>
      </c>
      <c r="C9313" s="222" t="s">
        <v>1666</v>
      </c>
      <c r="D9313" s="223"/>
      <c r="E9313" s="67"/>
      <c r="F9313" s="220" t="s">
        <v>2297</v>
      </c>
      <c r="G9313" s="100"/>
      <c r="H9313" s="224">
        <v>18489</v>
      </c>
      <c r="I9313" s="219"/>
      <c r="J9313" s="219"/>
      <c r="K9313" s="219"/>
      <c r="L9313" s="219"/>
      <c r="M9313" s="219"/>
      <c r="N9313" s="219"/>
      <c r="O9313" s="61">
        <f t="shared" si="762"/>
        <v>18489</v>
      </c>
      <c r="P9313" s="221" t="s">
        <v>2287</v>
      </c>
      <c r="Q9313" s="205"/>
      <c r="R9313" s="193"/>
    </row>
    <row r="9314" spans="1:18">
      <c r="A9314" s="207" t="s">
        <v>5869</v>
      </c>
      <c r="B9314" s="220" t="s">
        <v>5561</v>
      </c>
      <c r="C9314" s="222" t="s">
        <v>1667</v>
      </c>
      <c r="D9314" s="223"/>
      <c r="E9314" s="67"/>
      <c r="F9314" s="220" t="s">
        <v>2297</v>
      </c>
      <c r="G9314" s="100"/>
      <c r="H9314" s="224">
        <v>18489</v>
      </c>
      <c r="I9314" s="219"/>
      <c r="J9314" s="219"/>
      <c r="K9314" s="219"/>
      <c r="L9314" s="219"/>
      <c r="M9314" s="219"/>
      <c r="N9314" s="219"/>
      <c r="O9314" s="61">
        <f t="shared" si="762"/>
        <v>18489</v>
      </c>
      <c r="P9314" s="221" t="s">
        <v>2287</v>
      </c>
      <c r="Q9314" s="205"/>
      <c r="R9314" s="193"/>
    </row>
    <row r="9315" spans="1:18">
      <c r="A9315" s="207" t="s">
        <v>5869</v>
      </c>
      <c r="B9315" s="220" t="s">
        <v>5561</v>
      </c>
      <c r="C9315" s="222" t="s">
        <v>1668</v>
      </c>
      <c r="D9315" s="223"/>
      <c r="E9315" s="67"/>
      <c r="F9315" s="220" t="s">
        <v>2297</v>
      </c>
      <c r="G9315" s="100"/>
      <c r="H9315" s="224">
        <v>18489</v>
      </c>
      <c r="I9315" s="219"/>
      <c r="J9315" s="219"/>
      <c r="K9315" s="219"/>
      <c r="L9315" s="219"/>
      <c r="M9315" s="219"/>
      <c r="N9315" s="219"/>
      <c r="O9315" s="61">
        <f t="shared" si="762"/>
        <v>18489</v>
      </c>
      <c r="P9315" s="221" t="s">
        <v>2287</v>
      </c>
      <c r="Q9315" s="205"/>
      <c r="R9315" s="193"/>
    </row>
    <row r="9316" spans="1:18">
      <c r="A9316" s="207" t="s">
        <v>5869</v>
      </c>
      <c r="B9316" s="220" t="s">
        <v>5561</v>
      </c>
      <c r="C9316" s="222" t="s">
        <v>1669</v>
      </c>
      <c r="D9316" s="223"/>
      <c r="E9316" s="67"/>
      <c r="F9316" s="220" t="s">
        <v>2297</v>
      </c>
      <c r="G9316" s="100"/>
      <c r="H9316" s="224">
        <v>19500</v>
      </c>
      <c r="I9316" s="219"/>
      <c r="J9316" s="219"/>
      <c r="K9316" s="219"/>
      <c r="L9316" s="219"/>
      <c r="M9316" s="219"/>
      <c r="N9316" s="219"/>
      <c r="O9316" s="61">
        <f t="shared" si="762"/>
        <v>19500</v>
      </c>
      <c r="P9316" s="221" t="s">
        <v>2287</v>
      </c>
      <c r="Q9316" s="205"/>
      <c r="R9316" s="193"/>
    </row>
    <row r="9317" spans="1:18">
      <c r="A9317" s="207" t="s">
        <v>5869</v>
      </c>
      <c r="B9317" s="220" t="s">
        <v>5418</v>
      </c>
      <c r="C9317" s="222" t="s">
        <v>1670</v>
      </c>
      <c r="D9317" s="223"/>
      <c r="E9317" s="67"/>
      <c r="F9317" s="220" t="s">
        <v>2297</v>
      </c>
      <c r="G9317" s="100"/>
      <c r="H9317" s="224">
        <v>690</v>
      </c>
      <c r="I9317" s="219"/>
      <c r="J9317" s="219"/>
      <c r="K9317" s="219"/>
      <c r="L9317" s="219"/>
      <c r="M9317" s="219"/>
      <c r="N9317" s="219"/>
      <c r="O9317" s="61">
        <f t="shared" si="762"/>
        <v>690</v>
      </c>
      <c r="P9317" s="221" t="s">
        <v>5605</v>
      </c>
      <c r="Q9317" s="205"/>
      <c r="R9317" s="193"/>
    </row>
    <row r="9318" spans="1:18">
      <c r="A9318" s="207" t="s">
        <v>5869</v>
      </c>
      <c r="B9318" s="220" t="s">
        <v>5561</v>
      </c>
      <c r="C9318" s="222" t="s">
        <v>1671</v>
      </c>
      <c r="D9318" s="223"/>
      <c r="E9318" s="67"/>
      <c r="F9318" s="220" t="s">
        <v>2297</v>
      </c>
      <c r="G9318" s="100"/>
      <c r="H9318" s="224">
        <v>750</v>
      </c>
      <c r="I9318" s="219"/>
      <c r="J9318" s="219"/>
      <c r="K9318" s="219"/>
      <c r="L9318" s="219"/>
      <c r="M9318" s="219"/>
      <c r="N9318" s="219"/>
      <c r="O9318" s="61">
        <f t="shared" si="762"/>
        <v>750</v>
      </c>
      <c r="P9318" s="221" t="s">
        <v>2287</v>
      </c>
      <c r="Q9318" s="205"/>
      <c r="R9318" s="193"/>
    </row>
    <row r="9319" spans="1:18">
      <c r="A9319" s="207" t="s">
        <v>5869</v>
      </c>
      <c r="B9319" s="220" t="s">
        <v>5561</v>
      </c>
      <c r="C9319" s="222" t="s">
        <v>1672</v>
      </c>
      <c r="D9319" s="223"/>
      <c r="E9319" s="67"/>
      <c r="F9319" s="220" t="s">
        <v>2297</v>
      </c>
      <c r="G9319" s="100"/>
      <c r="H9319" s="224">
        <v>750</v>
      </c>
      <c r="I9319" s="219"/>
      <c r="J9319" s="219"/>
      <c r="K9319" s="219"/>
      <c r="L9319" s="219"/>
      <c r="M9319" s="219"/>
      <c r="N9319" s="219"/>
      <c r="O9319" s="61">
        <f t="shared" ref="O9319:O9381" si="763">+H9319</f>
        <v>750</v>
      </c>
      <c r="P9319" s="221" t="s">
        <v>2287</v>
      </c>
      <c r="Q9319" s="205"/>
      <c r="R9319" s="193"/>
    </row>
    <row r="9320" spans="1:18">
      <c r="A9320" s="207" t="s">
        <v>5869</v>
      </c>
      <c r="B9320" s="220" t="s">
        <v>5561</v>
      </c>
      <c r="C9320" s="222" t="s">
        <v>1673</v>
      </c>
      <c r="D9320" s="223"/>
      <c r="E9320" s="67"/>
      <c r="F9320" s="220" t="s">
        <v>2297</v>
      </c>
      <c r="G9320" s="100"/>
      <c r="H9320" s="224">
        <v>749</v>
      </c>
      <c r="I9320" s="219"/>
      <c r="J9320" s="219"/>
      <c r="K9320" s="219"/>
      <c r="L9320" s="219"/>
      <c r="M9320" s="219"/>
      <c r="N9320" s="219"/>
      <c r="O9320" s="61">
        <f t="shared" si="763"/>
        <v>749</v>
      </c>
      <c r="P9320" s="221" t="s">
        <v>2287</v>
      </c>
      <c r="Q9320" s="205"/>
      <c r="R9320" s="193"/>
    </row>
    <row r="9321" spans="1:18">
      <c r="A9321" s="207" t="s">
        <v>5869</v>
      </c>
      <c r="B9321" s="220" t="s">
        <v>5419</v>
      </c>
      <c r="C9321" s="222" t="s">
        <v>1674</v>
      </c>
      <c r="D9321" s="223"/>
      <c r="E9321" s="67"/>
      <c r="F9321" s="220" t="s">
        <v>2297</v>
      </c>
      <c r="G9321" s="100"/>
      <c r="H9321" s="224">
        <v>1800</v>
      </c>
      <c r="I9321" s="219"/>
      <c r="J9321" s="219"/>
      <c r="K9321" s="219"/>
      <c r="L9321" s="219"/>
      <c r="M9321" s="219"/>
      <c r="N9321" s="219"/>
      <c r="O9321" s="61">
        <f t="shared" si="763"/>
        <v>1800</v>
      </c>
      <c r="P9321" s="221" t="s">
        <v>5605</v>
      </c>
      <c r="Q9321" s="205"/>
      <c r="R9321" s="193"/>
    </row>
    <row r="9322" spans="1:18">
      <c r="A9322" s="207" t="s">
        <v>5869</v>
      </c>
      <c r="B9322" s="220" t="s">
        <v>5420</v>
      </c>
      <c r="C9322" s="222" t="s">
        <v>1675</v>
      </c>
      <c r="D9322" s="223"/>
      <c r="E9322" s="67"/>
      <c r="F9322" s="220" t="s">
        <v>2291</v>
      </c>
      <c r="G9322" s="100"/>
      <c r="H9322" s="224">
        <v>0.1</v>
      </c>
      <c r="I9322" s="219"/>
      <c r="J9322" s="219"/>
      <c r="K9322" s="219"/>
      <c r="L9322" s="219"/>
      <c r="M9322" s="219"/>
      <c r="N9322" s="219"/>
      <c r="O9322" s="61">
        <f t="shared" si="763"/>
        <v>0.1</v>
      </c>
      <c r="P9322" s="221" t="s">
        <v>5605</v>
      </c>
      <c r="Q9322" s="205"/>
      <c r="R9322" s="193"/>
    </row>
    <row r="9323" spans="1:18">
      <c r="A9323" s="207" t="s">
        <v>5869</v>
      </c>
      <c r="B9323" s="220" t="s">
        <v>5421</v>
      </c>
      <c r="C9323" s="222" t="s">
        <v>1676</v>
      </c>
      <c r="D9323" s="223"/>
      <c r="E9323" s="67"/>
      <c r="F9323" s="220" t="s">
        <v>2291</v>
      </c>
      <c r="G9323" s="100"/>
      <c r="H9323" s="224">
        <v>0.42</v>
      </c>
      <c r="I9323" s="219"/>
      <c r="J9323" s="219"/>
      <c r="K9323" s="219"/>
      <c r="L9323" s="219"/>
      <c r="M9323" s="219"/>
      <c r="N9323" s="219"/>
      <c r="O9323" s="61">
        <f t="shared" si="763"/>
        <v>0.42</v>
      </c>
      <c r="P9323" s="221" t="s">
        <v>5605</v>
      </c>
      <c r="Q9323" s="205"/>
      <c r="R9323" s="193"/>
    </row>
    <row r="9324" spans="1:18">
      <c r="A9324" s="207" t="s">
        <v>5869</v>
      </c>
      <c r="B9324" s="220" t="s">
        <v>5422</v>
      </c>
      <c r="C9324" s="222" t="s">
        <v>1677</v>
      </c>
      <c r="D9324" s="223"/>
      <c r="E9324" s="67"/>
      <c r="F9324" s="220" t="s">
        <v>2297</v>
      </c>
      <c r="G9324" s="100"/>
      <c r="H9324" s="224">
        <v>118.6375</v>
      </c>
      <c r="I9324" s="219"/>
      <c r="J9324" s="219"/>
      <c r="K9324" s="219"/>
      <c r="L9324" s="219"/>
      <c r="M9324" s="219"/>
      <c r="N9324" s="219"/>
      <c r="O9324" s="61">
        <f t="shared" si="763"/>
        <v>118.6375</v>
      </c>
      <c r="P9324" s="221" t="s">
        <v>5605</v>
      </c>
      <c r="Q9324" s="205"/>
      <c r="R9324" s="193"/>
    </row>
    <row r="9325" spans="1:18">
      <c r="A9325" s="207" t="s">
        <v>5869</v>
      </c>
      <c r="B9325" s="220" t="s">
        <v>5423</v>
      </c>
      <c r="C9325" s="222" t="s">
        <v>1678</v>
      </c>
      <c r="D9325" s="223"/>
      <c r="E9325" s="67"/>
      <c r="F9325" s="220" t="s">
        <v>2297</v>
      </c>
      <c r="G9325" s="100"/>
      <c r="H9325" s="224">
        <v>252.345</v>
      </c>
      <c r="I9325" s="219"/>
      <c r="J9325" s="219"/>
      <c r="K9325" s="219"/>
      <c r="L9325" s="219"/>
      <c r="M9325" s="219"/>
      <c r="N9325" s="219"/>
      <c r="O9325" s="61">
        <f t="shared" si="763"/>
        <v>252.345</v>
      </c>
      <c r="P9325" s="221" t="s">
        <v>5605</v>
      </c>
      <c r="Q9325" s="205"/>
      <c r="R9325" s="193"/>
    </row>
    <row r="9326" spans="1:18">
      <c r="A9326" s="207" t="s">
        <v>5869</v>
      </c>
      <c r="B9326" s="220" t="s">
        <v>5561</v>
      </c>
      <c r="C9326" s="222" t="s">
        <v>1679</v>
      </c>
      <c r="D9326" s="223"/>
      <c r="E9326" s="67"/>
      <c r="F9326" s="220" t="s">
        <v>2297</v>
      </c>
      <c r="G9326" s="100"/>
      <c r="H9326" s="224">
        <v>82.72</v>
      </c>
      <c r="I9326" s="219"/>
      <c r="J9326" s="219"/>
      <c r="K9326" s="219"/>
      <c r="L9326" s="219"/>
      <c r="M9326" s="219"/>
      <c r="N9326" s="219"/>
      <c r="O9326" s="61">
        <f t="shared" si="763"/>
        <v>82.72</v>
      </c>
      <c r="P9326" s="221" t="s">
        <v>2287</v>
      </c>
      <c r="Q9326" s="205"/>
      <c r="R9326" s="193"/>
    </row>
    <row r="9327" spans="1:18">
      <c r="A9327" s="207" t="s">
        <v>5869</v>
      </c>
      <c r="B9327" s="220" t="s">
        <v>5561</v>
      </c>
      <c r="C9327" s="222" t="s">
        <v>1680</v>
      </c>
      <c r="D9327" s="223"/>
      <c r="E9327" s="67"/>
      <c r="F9327" s="220" t="s">
        <v>2297</v>
      </c>
      <c r="G9327" s="100"/>
      <c r="H9327" s="224">
        <v>2000</v>
      </c>
      <c r="I9327" s="219"/>
      <c r="J9327" s="219"/>
      <c r="K9327" s="219"/>
      <c r="L9327" s="219"/>
      <c r="M9327" s="219"/>
      <c r="N9327" s="219"/>
      <c r="O9327" s="61">
        <f t="shared" si="763"/>
        <v>2000</v>
      </c>
      <c r="P9327" s="221" t="s">
        <v>2287</v>
      </c>
      <c r="Q9327" s="205"/>
      <c r="R9327" s="193"/>
    </row>
    <row r="9328" spans="1:18">
      <c r="A9328" s="207" t="s">
        <v>5869</v>
      </c>
      <c r="B9328" s="220" t="s">
        <v>5561</v>
      </c>
      <c r="C9328" s="222" t="s">
        <v>1681</v>
      </c>
      <c r="D9328" s="223"/>
      <c r="E9328" s="67"/>
      <c r="F9328" s="220" t="s">
        <v>2297</v>
      </c>
      <c r="G9328" s="100"/>
      <c r="H9328" s="224">
        <v>2000</v>
      </c>
      <c r="I9328" s="219"/>
      <c r="J9328" s="219"/>
      <c r="K9328" s="219"/>
      <c r="L9328" s="219"/>
      <c r="M9328" s="219"/>
      <c r="N9328" s="219"/>
      <c r="O9328" s="61">
        <f t="shared" si="763"/>
        <v>2000</v>
      </c>
      <c r="P9328" s="221" t="s">
        <v>2287</v>
      </c>
      <c r="Q9328" s="205"/>
      <c r="R9328" s="193"/>
    </row>
    <row r="9329" spans="1:18">
      <c r="A9329" s="207" t="s">
        <v>5869</v>
      </c>
      <c r="B9329" s="220" t="s">
        <v>5561</v>
      </c>
      <c r="C9329" s="222" t="s">
        <v>1682</v>
      </c>
      <c r="D9329" s="223"/>
      <c r="E9329" s="67"/>
      <c r="F9329" s="220" t="s">
        <v>2297</v>
      </c>
      <c r="G9329" s="100"/>
      <c r="H9329" s="224">
        <v>2000</v>
      </c>
      <c r="I9329" s="219"/>
      <c r="J9329" s="219"/>
      <c r="K9329" s="219"/>
      <c r="L9329" s="219"/>
      <c r="M9329" s="219"/>
      <c r="N9329" s="219"/>
      <c r="O9329" s="61">
        <f t="shared" si="763"/>
        <v>2000</v>
      </c>
      <c r="P9329" s="221" t="s">
        <v>2287</v>
      </c>
      <c r="Q9329" s="205"/>
      <c r="R9329" s="193"/>
    </row>
    <row r="9330" spans="1:18">
      <c r="A9330" s="207" t="s">
        <v>5869</v>
      </c>
      <c r="B9330" s="220" t="s">
        <v>5561</v>
      </c>
      <c r="C9330" s="222" t="s">
        <v>1683</v>
      </c>
      <c r="D9330" s="223"/>
      <c r="E9330" s="67"/>
      <c r="F9330" s="220" t="s">
        <v>2297</v>
      </c>
      <c r="G9330" s="100"/>
      <c r="H9330" s="224">
        <v>2000</v>
      </c>
      <c r="I9330" s="219"/>
      <c r="J9330" s="219"/>
      <c r="K9330" s="219"/>
      <c r="L9330" s="219"/>
      <c r="M9330" s="219"/>
      <c r="N9330" s="219"/>
      <c r="O9330" s="61">
        <f t="shared" si="763"/>
        <v>2000</v>
      </c>
      <c r="P9330" s="221" t="s">
        <v>2287</v>
      </c>
      <c r="Q9330" s="205"/>
      <c r="R9330" s="193"/>
    </row>
    <row r="9331" spans="1:18">
      <c r="A9331" s="207" t="s">
        <v>5869</v>
      </c>
      <c r="B9331" s="220" t="s">
        <v>4951</v>
      </c>
      <c r="C9331" s="222" t="s">
        <v>1684</v>
      </c>
      <c r="D9331" s="223"/>
      <c r="E9331" s="67"/>
      <c r="F9331" s="220" t="s">
        <v>2297</v>
      </c>
      <c r="G9331" s="100"/>
      <c r="H9331" s="224">
        <v>0.2</v>
      </c>
      <c r="I9331" s="219"/>
      <c r="J9331" s="219"/>
      <c r="K9331" s="219"/>
      <c r="L9331" s="219"/>
      <c r="M9331" s="219"/>
      <c r="N9331" s="219"/>
      <c r="O9331" s="61">
        <f t="shared" si="763"/>
        <v>0.2</v>
      </c>
      <c r="P9331" s="221" t="s">
        <v>2287</v>
      </c>
      <c r="Q9331" s="205"/>
      <c r="R9331" s="193"/>
    </row>
    <row r="9332" spans="1:18">
      <c r="A9332" s="207" t="s">
        <v>5869</v>
      </c>
      <c r="B9332" s="220" t="s">
        <v>4951</v>
      </c>
      <c r="C9332" s="222" t="s">
        <v>1685</v>
      </c>
      <c r="D9332" s="223"/>
      <c r="E9332" s="67"/>
      <c r="F9332" s="220" t="s">
        <v>2297</v>
      </c>
      <c r="G9332" s="100"/>
      <c r="H9332" s="224">
        <v>0.5</v>
      </c>
      <c r="I9332" s="219"/>
      <c r="J9332" s="219"/>
      <c r="K9332" s="219"/>
      <c r="L9332" s="219"/>
      <c r="M9332" s="219"/>
      <c r="N9332" s="219"/>
      <c r="O9332" s="61">
        <f t="shared" si="763"/>
        <v>0.5</v>
      </c>
      <c r="P9332" s="221" t="s">
        <v>2287</v>
      </c>
      <c r="Q9332" s="205"/>
      <c r="R9332" s="193"/>
    </row>
    <row r="9333" spans="1:18">
      <c r="A9333" s="207" t="s">
        <v>5869</v>
      </c>
      <c r="B9333" s="220" t="s">
        <v>4951</v>
      </c>
      <c r="C9333" s="222" t="s">
        <v>1686</v>
      </c>
      <c r="D9333" s="223"/>
      <c r="E9333" s="67"/>
      <c r="F9333" s="220" t="s">
        <v>1687</v>
      </c>
      <c r="G9333" s="100"/>
      <c r="H9333" s="224">
        <v>0.7</v>
      </c>
      <c r="I9333" s="219"/>
      <c r="J9333" s="219"/>
      <c r="K9333" s="219"/>
      <c r="L9333" s="219"/>
      <c r="M9333" s="219"/>
      <c r="N9333" s="219"/>
      <c r="O9333" s="61">
        <f t="shared" si="763"/>
        <v>0.7</v>
      </c>
      <c r="P9333" s="221" t="s">
        <v>2287</v>
      </c>
      <c r="Q9333" s="205"/>
      <c r="R9333" s="193"/>
    </row>
    <row r="9334" spans="1:18">
      <c r="A9334" s="207" t="s">
        <v>5869</v>
      </c>
      <c r="B9334" s="220" t="s">
        <v>4951</v>
      </c>
      <c r="C9334" s="222" t="s">
        <v>1688</v>
      </c>
      <c r="D9334" s="223"/>
      <c r="E9334" s="67"/>
      <c r="F9334" s="220" t="s">
        <v>1687</v>
      </c>
      <c r="G9334" s="100"/>
      <c r="H9334" s="224">
        <v>0.18</v>
      </c>
      <c r="I9334" s="219"/>
      <c r="J9334" s="219"/>
      <c r="K9334" s="219"/>
      <c r="L9334" s="219"/>
      <c r="M9334" s="219"/>
      <c r="N9334" s="219"/>
      <c r="O9334" s="61">
        <f t="shared" si="763"/>
        <v>0.18</v>
      </c>
      <c r="P9334" s="221" t="s">
        <v>2287</v>
      </c>
      <c r="Q9334" s="205"/>
      <c r="R9334" s="193"/>
    </row>
    <row r="9335" spans="1:18">
      <c r="A9335" s="207" t="s">
        <v>5869</v>
      </c>
      <c r="B9335" s="220" t="s">
        <v>4951</v>
      </c>
      <c r="C9335" s="222" t="s">
        <v>1689</v>
      </c>
      <c r="D9335" s="223"/>
      <c r="E9335" s="67"/>
      <c r="F9335" s="220" t="s">
        <v>1687</v>
      </c>
      <c r="G9335" s="100"/>
      <c r="H9335" s="224">
        <v>0.16</v>
      </c>
      <c r="I9335" s="219"/>
      <c r="J9335" s="219"/>
      <c r="K9335" s="219"/>
      <c r="L9335" s="219"/>
      <c r="M9335" s="219"/>
      <c r="N9335" s="219"/>
      <c r="O9335" s="61">
        <f t="shared" si="763"/>
        <v>0.16</v>
      </c>
      <c r="P9335" s="221" t="s">
        <v>2287</v>
      </c>
      <c r="Q9335" s="205"/>
      <c r="R9335" s="193"/>
    </row>
    <row r="9336" spans="1:18">
      <c r="A9336" s="207" t="s">
        <v>5869</v>
      </c>
      <c r="B9336" s="220" t="s">
        <v>4951</v>
      </c>
      <c r="C9336" s="222" t="s">
        <v>1690</v>
      </c>
      <c r="D9336" s="223"/>
      <c r="E9336" s="67"/>
      <c r="F9336" s="220" t="s">
        <v>2297</v>
      </c>
      <c r="G9336" s="100"/>
      <c r="H9336" s="224">
        <v>0.5</v>
      </c>
      <c r="I9336" s="219"/>
      <c r="J9336" s="219"/>
      <c r="K9336" s="219"/>
      <c r="L9336" s="219"/>
      <c r="M9336" s="219"/>
      <c r="N9336" s="219"/>
      <c r="O9336" s="61">
        <f t="shared" si="763"/>
        <v>0.5</v>
      </c>
      <c r="P9336" s="221" t="s">
        <v>2287</v>
      </c>
      <c r="Q9336" s="205"/>
      <c r="R9336" s="193"/>
    </row>
    <row r="9337" spans="1:18">
      <c r="A9337" s="207" t="s">
        <v>5869</v>
      </c>
      <c r="B9337" s="220" t="s">
        <v>4951</v>
      </c>
      <c r="C9337" s="222" t="s">
        <v>1691</v>
      </c>
      <c r="D9337" s="223"/>
      <c r="E9337" s="67"/>
      <c r="F9337" s="220" t="s">
        <v>1687</v>
      </c>
      <c r="G9337" s="100"/>
      <c r="H9337" s="224">
        <v>0.17</v>
      </c>
      <c r="I9337" s="219"/>
      <c r="J9337" s="219"/>
      <c r="K9337" s="219"/>
      <c r="L9337" s="219"/>
      <c r="M9337" s="219"/>
      <c r="N9337" s="219"/>
      <c r="O9337" s="61">
        <f t="shared" si="763"/>
        <v>0.17</v>
      </c>
      <c r="P9337" s="221" t="s">
        <v>2287</v>
      </c>
      <c r="Q9337" s="205"/>
      <c r="R9337" s="193"/>
    </row>
    <row r="9338" spans="1:18">
      <c r="A9338" s="207" t="s">
        <v>5869</v>
      </c>
      <c r="B9338" s="220" t="s">
        <v>4951</v>
      </c>
      <c r="C9338" s="222" t="s">
        <v>1692</v>
      </c>
      <c r="D9338" s="223"/>
      <c r="E9338" s="67"/>
      <c r="F9338" s="220" t="s">
        <v>2297</v>
      </c>
      <c r="G9338" s="100"/>
      <c r="H9338" s="224">
        <v>19.53</v>
      </c>
      <c r="I9338" s="219"/>
      <c r="J9338" s="219"/>
      <c r="K9338" s="219"/>
      <c r="L9338" s="219"/>
      <c r="M9338" s="219"/>
      <c r="N9338" s="219"/>
      <c r="O9338" s="61">
        <f t="shared" si="763"/>
        <v>19.53</v>
      </c>
      <c r="P9338" s="221" t="s">
        <v>2287</v>
      </c>
      <c r="Q9338" s="205"/>
      <c r="R9338" s="193"/>
    </row>
    <row r="9339" spans="1:18">
      <c r="A9339" s="207" t="s">
        <v>5869</v>
      </c>
      <c r="B9339" s="220" t="s">
        <v>4951</v>
      </c>
      <c r="C9339" s="222" t="s">
        <v>1693</v>
      </c>
      <c r="D9339" s="223"/>
      <c r="E9339" s="67"/>
      <c r="F9339" s="220" t="s">
        <v>2297</v>
      </c>
      <c r="G9339" s="100"/>
      <c r="H9339" s="224">
        <v>0</v>
      </c>
      <c r="I9339" s="219"/>
      <c r="J9339" s="219"/>
      <c r="K9339" s="219"/>
      <c r="L9339" s="219"/>
      <c r="M9339" s="219"/>
      <c r="N9339" s="219"/>
      <c r="O9339" s="61">
        <f t="shared" si="763"/>
        <v>0</v>
      </c>
      <c r="P9339" s="221" t="s">
        <v>2287</v>
      </c>
      <c r="Q9339" s="205"/>
      <c r="R9339" s="193"/>
    </row>
    <row r="9340" spans="1:18">
      <c r="A9340" s="207" t="s">
        <v>5869</v>
      </c>
      <c r="B9340" s="220" t="s">
        <v>4951</v>
      </c>
      <c r="C9340" s="222" t="s">
        <v>1694</v>
      </c>
      <c r="D9340" s="223"/>
      <c r="E9340" s="67"/>
      <c r="F9340" s="220" t="s">
        <v>1973</v>
      </c>
      <c r="G9340" s="100"/>
      <c r="H9340" s="224">
        <v>2.15</v>
      </c>
      <c r="I9340" s="219"/>
      <c r="J9340" s="219"/>
      <c r="K9340" s="219"/>
      <c r="L9340" s="219"/>
      <c r="M9340" s="219"/>
      <c r="N9340" s="219"/>
      <c r="O9340" s="61">
        <f t="shared" si="763"/>
        <v>2.15</v>
      </c>
      <c r="P9340" s="221" t="s">
        <v>2287</v>
      </c>
      <c r="Q9340" s="205"/>
      <c r="R9340" s="193"/>
    </row>
    <row r="9341" spans="1:18">
      <c r="A9341" s="207" t="s">
        <v>5869</v>
      </c>
      <c r="B9341" s="220" t="s">
        <v>4951</v>
      </c>
      <c r="C9341" s="222" t="s">
        <v>1695</v>
      </c>
      <c r="D9341" s="223"/>
      <c r="E9341" s="67"/>
      <c r="F9341" s="220" t="s">
        <v>1973</v>
      </c>
      <c r="G9341" s="100"/>
      <c r="H9341" s="224">
        <v>6.84</v>
      </c>
      <c r="I9341" s="219"/>
      <c r="J9341" s="219"/>
      <c r="K9341" s="219"/>
      <c r="L9341" s="219"/>
      <c r="M9341" s="219"/>
      <c r="N9341" s="219"/>
      <c r="O9341" s="61">
        <f t="shared" si="763"/>
        <v>6.84</v>
      </c>
      <c r="P9341" s="221" t="s">
        <v>2287</v>
      </c>
      <c r="Q9341" s="205"/>
      <c r="R9341" s="193"/>
    </row>
    <row r="9342" spans="1:18">
      <c r="A9342" s="207" t="s">
        <v>5869</v>
      </c>
      <c r="B9342" s="220" t="s">
        <v>4951</v>
      </c>
      <c r="C9342" s="222" t="s">
        <v>1696</v>
      </c>
      <c r="D9342" s="223"/>
      <c r="E9342" s="67"/>
      <c r="F9342" s="220" t="s">
        <v>1973</v>
      </c>
      <c r="G9342" s="100"/>
      <c r="H9342" s="224">
        <v>2.177</v>
      </c>
      <c r="I9342" s="219"/>
      <c r="J9342" s="219"/>
      <c r="K9342" s="219"/>
      <c r="L9342" s="219"/>
      <c r="M9342" s="219"/>
      <c r="N9342" s="219"/>
      <c r="O9342" s="61">
        <f t="shared" si="763"/>
        <v>2.177</v>
      </c>
      <c r="P9342" s="221" t="s">
        <v>2287</v>
      </c>
      <c r="Q9342" s="205"/>
      <c r="R9342" s="193"/>
    </row>
    <row r="9343" spans="1:18">
      <c r="A9343" s="207" t="s">
        <v>5869</v>
      </c>
      <c r="B9343" s="220" t="s">
        <v>4951</v>
      </c>
      <c r="C9343" s="222" t="s">
        <v>1697</v>
      </c>
      <c r="D9343" s="223"/>
      <c r="E9343" s="67"/>
      <c r="F9343" s="220" t="s">
        <v>1973</v>
      </c>
      <c r="G9343" s="100"/>
      <c r="H9343" s="224">
        <v>1.77</v>
      </c>
      <c r="I9343" s="219"/>
      <c r="J9343" s="219"/>
      <c r="K9343" s="219"/>
      <c r="L9343" s="219"/>
      <c r="M9343" s="219"/>
      <c r="N9343" s="219"/>
      <c r="O9343" s="61">
        <f t="shared" si="763"/>
        <v>1.77</v>
      </c>
      <c r="P9343" s="221" t="s">
        <v>2287</v>
      </c>
      <c r="Q9343" s="205"/>
      <c r="R9343" s="193"/>
    </row>
    <row r="9344" spans="1:18">
      <c r="A9344" s="207" t="s">
        <v>5869</v>
      </c>
      <c r="B9344" s="220" t="s">
        <v>4951</v>
      </c>
      <c r="C9344" s="222" t="s">
        <v>1698</v>
      </c>
      <c r="D9344" s="223"/>
      <c r="E9344" s="67"/>
      <c r="F9344" s="220" t="s">
        <v>1973</v>
      </c>
      <c r="G9344" s="100"/>
      <c r="H9344" s="224">
        <v>2</v>
      </c>
      <c r="I9344" s="219"/>
      <c r="J9344" s="219"/>
      <c r="K9344" s="219"/>
      <c r="L9344" s="219"/>
      <c r="M9344" s="219"/>
      <c r="N9344" s="219"/>
      <c r="O9344" s="61">
        <f t="shared" si="763"/>
        <v>2</v>
      </c>
      <c r="P9344" s="221" t="s">
        <v>2287</v>
      </c>
      <c r="Q9344" s="205"/>
      <c r="R9344" s="193"/>
    </row>
    <row r="9345" spans="1:18">
      <c r="A9345" s="207" t="s">
        <v>5869</v>
      </c>
      <c r="B9345" s="220" t="s">
        <v>4951</v>
      </c>
      <c r="C9345" s="222" t="s">
        <v>1699</v>
      </c>
      <c r="D9345" s="223"/>
      <c r="E9345" s="67"/>
      <c r="F9345" s="220" t="s">
        <v>1973</v>
      </c>
      <c r="G9345" s="100"/>
      <c r="H9345" s="224">
        <v>3.7210370370370374</v>
      </c>
      <c r="I9345" s="219"/>
      <c r="J9345" s="219"/>
      <c r="K9345" s="219"/>
      <c r="L9345" s="219"/>
      <c r="M9345" s="219"/>
      <c r="N9345" s="219"/>
      <c r="O9345" s="61">
        <f t="shared" si="763"/>
        <v>3.7210370370370374</v>
      </c>
      <c r="P9345" s="221" t="s">
        <v>2287</v>
      </c>
      <c r="Q9345" s="205"/>
      <c r="R9345" s="193"/>
    </row>
    <row r="9346" spans="1:18">
      <c r="A9346" s="207" t="s">
        <v>5869</v>
      </c>
      <c r="B9346" s="220" t="s">
        <v>5424</v>
      </c>
      <c r="C9346" s="222" t="s">
        <v>1700</v>
      </c>
      <c r="D9346" s="223"/>
      <c r="E9346" s="67"/>
      <c r="F9346" s="220" t="s">
        <v>537</v>
      </c>
      <c r="G9346" s="100"/>
      <c r="H9346" s="224">
        <v>23.75</v>
      </c>
      <c r="I9346" s="219"/>
      <c r="J9346" s="219"/>
      <c r="K9346" s="219"/>
      <c r="L9346" s="219"/>
      <c r="M9346" s="219"/>
      <c r="N9346" s="219"/>
      <c r="O9346" s="61">
        <f>+H9346/1000</f>
        <v>2.375E-2</v>
      </c>
      <c r="P9346" s="221" t="s">
        <v>5605</v>
      </c>
      <c r="Q9346" s="205"/>
      <c r="R9346" s="193"/>
    </row>
    <row r="9347" spans="1:18">
      <c r="A9347" s="207" t="s">
        <v>5869</v>
      </c>
      <c r="B9347" s="220" t="s">
        <v>4936</v>
      </c>
      <c r="C9347" s="222" t="s">
        <v>1701</v>
      </c>
      <c r="D9347" s="223"/>
      <c r="E9347" s="67"/>
      <c r="F9347" s="220" t="s">
        <v>537</v>
      </c>
      <c r="G9347" s="100"/>
      <c r="H9347" s="224">
        <v>18</v>
      </c>
      <c r="I9347" s="219"/>
      <c r="J9347" s="219"/>
      <c r="K9347" s="219"/>
      <c r="L9347" s="219"/>
      <c r="M9347" s="219"/>
      <c r="N9347" s="219"/>
      <c r="O9347" s="61">
        <f>+H9347/1000</f>
        <v>1.7999999999999999E-2</v>
      </c>
      <c r="P9347" s="221" t="s">
        <v>5605</v>
      </c>
      <c r="Q9347" s="205"/>
      <c r="R9347" s="193"/>
    </row>
    <row r="9348" spans="1:18">
      <c r="A9348" s="207" t="s">
        <v>5869</v>
      </c>
      <c r="B9348" s="220" t="s">
        <v>5561</v>
      </c>
      <c r="C9348" s="222" t="s">
        <v>1702</v>
      </c>
      <c r="D9348" s="223"/>
      <c r="E9348" s="67"/>
      <c r="F9348" s="220" t="s">
        <v>537</v>
      </c>
      <c r="G9348" s="100"/>
      <c r="H9348" s="224">
        <v>97</v>
      </c>
      <c r="I9348" s="219"/>
      <c r="J9348" s="219"/>
      <c r="K9348" s="219"/>
      <c r="L9348" s="219"/>
      <c r="M9348" s="219"/>
      <c r="N9348" s="219"/>
      <c r="O9348" s="61">
        <f t="shared" si="763"/>
        <v>97</v>
      </c>
      <c r="P9348" s="221" t="s">
        <v>2287</v>
      </c>
      <c r="Q9348" s="205"/>
      <c r="R9348" s="193"/>
    </row>
    <row r="9349" spans="1:18">
      <c r="A9349" s="207" t="s">
        <v>5869</v>
      </c>
      <c r="B9349" s="220" t="s">
        <v>5561</v>
      </c>
      <c r="C9349" s="222" t="s">
        <v>1703</v>
      </c>
      <c r="D9349" s="223"/>
      <c r="E9349" s="67"/>
      <c r="F9349" s="220" t="s">
        <v>537</v>
      </c>
      <c r="G9349" s="100"/>
      <c r="H9349" s="224">
        <v>1.9</v>
      </c>
      <c r="I9349" s="219"/>
      <c r="J9349" s="219"/>
      <c r="K9349" s="219"/>
      <c r="L9349" s="219"/>
      <c r="M9349" s="219"/>
      <c r="N9349" s="219"/>
      <c r="O9349" s="61">
        <f t="shared" si="763"/>
        <v>1.9</v>
      </c>
      <c r="P9349" s="221" t="s">
        <v>2287</v>
      </c>
      <c r="Q9349" s="205"/>
      <c r="R9349" s="193"/>
    </row>
    <row r="9350" spans="1:18">
      <c r="A9350" s="207" t="s">
        <v>5869</v>
      </c>
      <c r="B9350" s="220" t="s">
        <v>4951</v>
      </c>
      <c r="C9350" s="222" t="s">
        <v>1704</v>
      </c>
      <c r="D9350" s="223"/>
      <c r="E9350" s="67"/>
      <c r="F9350" s="220" t="s">
        <v>537</v>
      </c>
      <c r="G9350" s="100"/>
      <c r="H9350" s="224">
        <v>0</v>
      </c>
      <c r="I9350" s="219"/>
      <c r="J9350" s="219"/>
      <c r="K9350" s="219"/>
      <c r="L9350" s="219"/>
      <c r="M9350" s="219"/>
      <c r="N9350" s="219"/>
      <c r="O9350" s="61">
        <f t="shared" si="763"/>
        <v>0</v>
      </c>
      <c r="P9350" s="221" t="s">
        <v>2287</v>
      </c>
      <c r="Q9350" s="205"/>
      <c r="R9350" s="193"/>
    </row>
    <row r="9351" spans="1:18">
      <c r="A9351" s="207" t="s">
        <v>5869</v>
      </c>
      <c r="B9351" s="220" t="s">
        <v>5425</v>
      </c>
      <c r="C9351" s="222" t="s">
        <v>1705</v>
      </c>
      <c r="D9351" s="223"/>
      <c r="E9351" s="67"/>
      <c r="F9351" s="220" t="s">
        <v>2297</v>
      </c>
      <c r="G9351" s="100"/>
      <c r="H9351" s="224">
        <v>1.085</v>
      </c>
      <c r="I9351" s="219"/>
      <c r="J9351" s="219"/>
      <c r="K9351" s="219"/>
      <c r="L9351" s="219"/>
      <c r="M9351" s="219"/>
      <c r="N9351" s="219"/>
      <c r="O9351" s="61">
        <f t="shared" si="763"/>
        <v>1.085</v>
      </c>
      <c r="P9351" s="221" t="s">
        <v>5605</v>
      </c>
      <c r="Q9351" s="205"/>
      <c r="R9351" s="193"/>
    </row>
    <row r="9352" spans="1:18">
      <c r="A9352" s="207" t="s">
        <v>5869</v>
      </c>
      <c r="B9352" s="220" t="s">
        <v>5426</v>
      </c>
      <c r="C9352" s="222" t="s">
        <v>1706</v>
      </c>
      <c r="D9352" s="223"/>
      <c r="E9352" s="67"/>
      <c r="F9352" s="220" t="s">
        <v>2297</v>
      </c>
      <c r="G9352" s="100"/>
      <c r="H9352" s="224">
        <v>1.05</v>
      </c>
      <c r="I9352" s="219"/>
      <c r="J9352" s="219"/>
      <c r="K9352" s="219"/>
      <c r="L9352" s="219"/>
      <c r="M9352" s="219"/>
      <c r="N9352" s="219"/>
      <c r="O9352" s="61">
        <f t="shared" si="763"/>
        <v>1.05</v>
      </c>
      <c r="P9352" s="221" t="s">
        <v>5605</v>
      </c>
      <c r="Q9352" s="205"/>
      <c r="R9352" s="193"/>
    </row>
    <row r="9353" spans="1:18">
      <c r="A9353" s="207" t="s">
        <v>5869</v>
      </c>
      <c r="B9353" s="220" t="s">
        <v>5427</v>
      </c>
      <c r="C9353" s="222" t="s">
        <v>1707</v>
      </c>
      <c r="D9353" s="223"/>
      <c r="E9353" s="67"/>
      <c r="F9353" s="220" t="s">
        <v>2297</v>
      </c>
      <c r="G9353" s="100"/>
      <c r="H9353" s="224">
        <v>1.1000000000000001</v>
      </c>
      <c r="I9353" s="219"/>
      <c r="J9353" s="219"/>
      <c r="K9353" s="219"/>
      <c r="L9353" s="219"/>
      <c r="M9353" s="219"/>
      <c r="N9353" s="219"/>
      <c r="O9353" s="61">
        <f t="shared" si="763"/>
        <v>1.1000000000000001</v>
      </c>
      <c r="P9353" s="221" t="s">
        <v>5605</v>
      </c>
      <c r="Q9353" s="205"/>
      <c r="R9353" s="193"/>
    </row>
    <row r="9354" spans="1:18">
      <c r="A9354" s="207" t="s">
        <v>5869</v>
      </c>
      <c r="B9354" s="220" t="s">
        <v>5428</v>
      </c>
      <c r="C9354" s="222" t="s">
        <v>1708</v>
      </c>
      <c r="D9354" s="223"/>
      <c r="E9354" s="67"/>
      <c r="F9354" s="220" t="s">
        <v>2297</v>
      </c>
      <c r="G9354" s="100"/>
      <c r="H9354" s="224">
        <v>68.75</v>
      </c>
      <c r="I9354" s="219"/>
      <c r="J9354" s="219"/>
      <c r="K9354" s="219"/>
      <c r="L9354" s="219"/>
      <c r="M9354" s="219"/>
      <c r="N9354" s="219"/>
      <c r="O9354" s="61">
        <f t="shared" si="763"/>
        <v>68.75</v>
      </c>
      <c r="P9354" s="221" t="s">
        <v>5605</v>
      </c>
      <c r="Q9354" s="205"/>
      <c r="R9354" s="193"/>
    </row>
    <row r="9355" spans="1:18">
      <c r="A9355" s="207" t="s">
        <v>5869</v>
      </c>
      <c r="B9355" s="220" t="s">
        <v>5429</v>
      </c>
      <c r="C9355" s="222" t="s">
        <v>1709</v>
      </c>
      <c r="D9355" s="223"/>
      <c r="E9355" s="67"/>
      <c r="F9355" s="220" t="s">
        <v>2297</v>
      </c>
      <c r="G9355" s="100"/>
      <c r="H9355" s="224">
        <v>72</v>
      </c>
      <c r="I9355" s="219"/>
      <c r="J9355" s="219"/>
      <c r="K9355" s="219"/>
      <c r="L9355" s="219"/>
      <c r="M9355" s="219"/>
      <c r="N9355" s="219"/>
      <c r="O9355" s="61">
        <f t="shared" si="763"/>
        <v>72</v>
      </c>
      <c r="P9355" s="221" t="s">
        <v>5605</v>
      </c>
      <c r="Q9355" s="205"/>
      <c r="R9355" s="193"/>
    </row>
    <row r="9356" spans="1:18">
      <c r="A9356" s="207" t="s">
        <v>5869</v>
      </c>
      <c r="B9356" s="220" t="s">
        <v>5430</v>
      </c>
      <c r="C9356" s="222" t="s">
        <v>1710</v>
      </c>
      <c r="D9356" s="223"/>
      <c r="E9356" s="67"/>
      <c r="F9356" s="220" t="s">
        <v>2297</v>
      </c>
      <c r="G9356" s="100"/>
      <c r="H9356" s="224">
        <v>67.375</v>
      </c>
      <c r="I9356" s="219"/>
      <c r="J9356" s="219"/>
      <c r="K9356" s="219"/>
      <c r="L9356" s="219"/>
      <c r="M9356" s="219"/>
      <c r="N9356" s="219"/>
      <c r="O9356" s="61">
        <f t="shared" si="763"/>
        <v>67.375</v>
      </c>
      <c r="P9356" s="221" t="s">
        <v>5605</v>
      </c>
      <c r="Q9356" s="205"/>
      <c r="R9356" s="193"/>
    </row>
    <row r="9357" spans="1:18">
      <c r="A9357" s="207" t="s">
        <v>5869</v>
      </c>
      <c r="B9357" s="220" t="s">
        <v>5431</v>
      </c>
      <c r="C9357" s="222" t="s">
        <v>1711</v>
      </c>
      <c r="D9357" s="223"/>
      <c r="E9357" s="67"/>
      <c r="F9357" s="220" t="s">
        <v>2297</v>
      </c>
      <c r="G9357" s="100"/>
      <c r="H9357" s="224">
        <v>66.25</v>
      </c>
      <c r="I9357" s="219"/>
      <c r="J9357" s="219"/>
      <c r="K9357" s="219"/>
      <c r="L9357" s="219"/>
      <c r="M9357" s="219"/>
      <c r="N9357" s="219"/>
      <c r="O9357" s="61">
        <f t="shared" si="763"/>
        <v>66.25</v>
      </c>
      <c r="P9357" s="221" t="s">
        <v>5605</v>
      </c>
      <c r="Q9357" s="205"/>
      <c r="R9357" s="193"/>
    </row>
    <row r="9358" spans="1:18">
      <c r="A9358" s="207" t="s">
        <v>5869</v>
      </c>
      <c r="B9358" s="220" t="s">
        <v>4973</v>
      </c>
      <c r="C9358" s="222" t="s">
        <v>1712</v>
      </c>
      <c r="D9358" s="223"/>
      <c r="E9358" s="67"/>
      <c r="F9358" s="220" t="s">
        <v>2297</v>
      </c>
      <c r="G9358" s="100"/>
      <c r="H9358" s="224">
        <v>71.400000000000006</v>
      </c>
      <c r="I9358" s="219"/>
      <c r="J9358" s="219"/>
      <c r="K9358" s="219"/>
      <c r="L9358" s="219"/>
      <c r="M9358" s="219"/>
      <c r="N9358" s="219"/>
      <c r="O9358" s="61">
        <f t="shared" si="763"/>
        <v>71.400000000000006</v>
      </c>
      <c r="P9358" s="221" t="s">
        <v>5605</v>
      </c>
      <c r="Q9358" s="205"/>
      <c r="R9358" s="193"/>
    </row>
    <row r="9359" spans="1:18">
      <c r="A9359" s="207" t="s">
        <v>5869</v>
      </c>
      <c r="B9359" s="220" t="s">
        <v>4988</v>
      </c>
      <c r="C9359" s="222" t="s">
        <v>205</v>
      </c>
      <c r="D9359" s="223"/>
      <c r="E9359" s="67"/>
      <c r="F9359" s="220" t="s">
        <v>2297</v>
      </c>
      <c r="G9359" s="100"/>
      <c r="H9359" s="224">
        <v>1.31</v>
      </c>
      <c r="I9359" s="219"/>
      <c r="J9359" s="219"/>
      <c r="K9359" s="219"/>
      <c r="L9359" s="219"/>
      <c r="M9359" s="219"/>
      <c r="N9359" s="219"/>
      <c r="O9359" s="61">
        <f t="shared" si="763"/>
        <v>1.31</v>
      </c>
      <c r="P9359" s="221" t="s">
        <v>5605</v>
      </c>
      <c r="Q9359" s="205"/>
      <c r="R9359" s="193"/>
    </row>
    <row r="9360" spans="1:18">
      <c r="A9360" s="207" t="s">
        <v>5869</v>
      </c>
      <c r="B9360" s="220" t="s">
        <v>5432</v>
      </c>
      <c r="C9360" s="222" t="s">
        <v>206</v>
      </c>
      <c r="D9360" s="223"/>
      <c r="E9360" s="67"/>
      <c r="F9360" s="220" t="s">
        <v>2297</v>
      </c>
      <c r="G9360" s="100"/>
      <c r="H9360" s="224">
        <v>1.31</v>
      </c>
      <c r="I9360" s="219"/>
      <c r="J9360" s="219"/>
      <c r="K9360" s="219"/>
      <c r="L9360" s="219"/>
      <c r="M9360" s="219"/>
      <c r="N9360" s="219"/>
      <c r="O9360" s="61">
        <f t="shared" si="763"/>
        <v>1.31</v>
      </c>
      <c r="P9360" s="221" t="s">
        <v>5605</v>
      </c>
      <c r="Q9360" s="205"/>
      <c r="R9360" s="193"/>
    </row>
    <row r="9361" spans="1:18">
      <c r="A9361" s="207" t="s">
        <v>5869</v>
      </c>
      <c r="B9361" s="220" t="s">
        <v>5433</v>
      </c>
      <c r="C9361" s="222" t="s">
        <v>207</v>
      </c>
      <c r="D9361" s="223"/>
      <c r="E9361" s="67"/>
      <c r="F9361" s="220" t="s">
        <v>2297</v>
      </c>
      <c r="G9361" s="100"/>
      <c r="H9361" s="224">
        <v>1.23</v>
      </c>
      <c r="I9361" s="219"/>
      <c r="J9361" s="219"/>
      <c r="K9361" s="219"/>
      <c r="L9361" s="219"/>
      <c r="M9361" s="219"/>
      <c r="N9361" s="219"/>
      <c r="O9361" s="61">
        <f t="shared" si="763"/>
        <v>1.23</v>
      </c>
      <c r="P9361" s="221" t="s">
        <v>5605</v>
      </c>
      <c r="Q9361" s="205"/>
      <c r="R9361" s="193"/>
    </row>
    <row r="9362" spans="1:18">
      <c r="A9362" s="207" t="s">
        <v>5869</v>
      </c>
      <c r="B9362" s="220" t="s">
        <v>5434</v>
      </c>
      <c r="C9362" s="222" t="s">
        <v>208</v>
      </c>
      <c r="D9362" s="223"/>
      <c r="E9362" s="67"/>
      <c r="F9362" s="220" t="s">
        <v>2297</v>
      </c>
      <c r="G9362" s="100"/>
      <c r="H9362" s="224">
        <v>1.23</v>
      </c>
      <c r="I9362" s="219"/>
      <c r="J9362" s="219"/>
      <c r="K9362" s="219"/>
      <c r="L9362" s="219"/>
      <c r="M9362" s="219"/>
      <c r="N9362" s="219"/>
      <c r="O9362" s="61">
        <f t="shared" si="763"/>
        <v>1.23</v>
      </c>
      <c r="P9362" s="221" t="s">
        <v>5605</v>
      </c>
      <c r="Q9362" s="205"/>
      <c r="R9362" s="193"/>
    </row>
    <row r="9363" spans="1:18">
      <c r="A9363" s="207" t="s">
        <v>5869</v>
      </c>
      <c r="B9363" s="220" t="s">
        <v>4896</v>
      </c>
      <c r="C9363" s="222" t="s">
        <v>209</v>
      </c>
      <c r="D9363" s="223"/>
      <c r="E9363" s="67"/>
      <c r="F9363" s="220" t="s">
        <v>2297</v>
      </c>
      <c r="G9363" s="100"/>
      <c r="H9363" s="224">
        <v>1.26</v>
      </c>
      <c r="I9363" s="219"/>
      <c r="J9363" s="219"/>
      <c r="K9363" s="219"/>
      <c r="L9363" s="219"/>
      <c r="M9363" s="219"/>
      <c r="N9363" s="219"/>
      <c r="O9363" s="61">
        <f t="shared" si="763"/>
        <v>1.26</v>
      </c>
      <c r="P9363" s="221" t="s">
        <v>5605</v>
      </c>
      <c r="Q9363" s="205"/>
      <c r="R9363" s="193"/>
    </row>
    <row r="9364" spans="1:18">
      <c r="A9364" s="207" t="s">
        <v>5869</v>
      </c>
      <c r="B9364" s="220" t="s">
        <v>4931</v>
      </c>
      <c r="C9364" s="222" t="s">
        <v>210</v>
      </c>
      <c r="D9364" s="223"/>
      <c r="E9364" s="67"/>
      <c r="F9364" s="220" t="s">
        <v>2297</v>
      </c>
      <c r="G9364" s="100"/>
      <c r="H9364" s="224">
        <v>1.3120000000000001</v>
      </c>
      <c r="I9364" s="219"/>
      <c r="J9364" s="219"/>
      <c r="K9364" s="219"/>
      <c r="L9364" s="219"/>
      <c r="M9364" s="219"/>
      <c r="N9364" s="219"/>
      <c r="O9364" s="61">
        <f t="shared" si="763"/>
        <v>1.3120000000000001</v>
      </c>
      <c r="P9364" s="221" t="s">
        <v>5605</v>
      </c>
      <c r="Q9364" s="205"/>
      <c r="R9364" s="193"/>
    </row>
    <row r="9365" spans="1:18">
      <c r="A9365" s="207" t="s">
        <v>5869</v>
      </c>
      <c r="B9365" s="220" t="s">
        <v>5435</v>
      </c>
      <c r="C9365" s="222" t="s">
        <v>211</v>
      </c>
      <c r="D9365" s="223"/>
      <c r="E9365" s="67"/>
      <c r="F9365" s="220" t="s">
        <v>2297</v>
      </c>
      <c r="G9365" s="100"/>
      <c r="H9365" s="224">
        <v>81.25</v>
      </c>
      <c r="I9365" s="219"/>
      <c r="J9365" s="219"/>
      <c r="K9365" s="219"/>
      <c r="L9365" s="219"/>
      <c r="M9365" s="219"/>
      <c r="N9365" s="219"/>
      <c r="O9365" s="61">
        <f t="shared" si="763"/>
        <v>81.25</v>
      </c>
      <c r="P9365" s="221" t="s">
        <v>5605</v>
      </c>
      <c r="Q9365" s="205"/>
      <c r="R9365" s="193"/>
    </row>
    <row r="9366" spans="1:18">
      <c r="A9366" s="207" t="s">
        <v>5869</v>
      </c>
      <c r="B9366" s="220" t="s">
        <v>5436</v>
      </c>
      <c r="C9366" s="222" t="s">
        <v>212</v>
      </c>
      <c r="D9366" s="223"/>
      <c r="E9366" s="67"/>
      <c r="F9366" s="220" t="s">
        <v>2297</v>
      </c>
      <c r="G9366" s="100"/>
      <c r="H9366" s="224">
        <v>81.25</v>
      </c>
      <c r="I9366" s="219"/>
      <c r="J9366" s="219"/>
      <c r="K9366" s="219"/>
      <c r="L9366" s="219"/>
      <c r="M9366" s="219"/>
      <c r="N9366" s="219"/>
      <c r="O9366" s="61">
        <f t="shared" si="763"/>
        <v>81.25</v>
      </c>
      <c r="P9366" s="221" t="s">
        <v>5605</v>
      </c>
      <c r="Q9366" s="205"/>
      <c r="R9366" s="193"/>
    </row>
    <row r="9367" spans="1:18">
      <c r="A9367" s="207" t="s">
        <v>5869</v>
      </c>
      <c r="B9367" s="220" t="s">
        <v>5437</v>
      </c>
      <c r="C9367" s="222" t="s">
        <v>213</v>
      </c>
      <c r="D9367" s="223"/>
      <c r="E9367" s="67"/>
      <c r="F9367" s="220" t="s">
        <v>2297</v>
      </c>
      <c r="G9367" s="100"/>
      <c r="H9367" s="224">
        <v>81.25</v>
      </c>
      <c r="I9367" s="219"/>
      <c r="J9367" s="219"/>
      <c r="K9367" s="219"/>
      <c r="L9367" s="219"/>
      <c r="M9367" s="219"/>
      <c r="N9367" s="219"/>
      <c r="O9367" s="61">
        <f t="shared" si="763"/>
        <v>81.25</v>
      </c>
      <c r="P9367" s="221" t="s">
        <v>5605</v>
      </c>
      <c r="Q9367" s="205"/>
      <c r="R9367" s="193"/>
    </row>
    <row r="9368" spans="1:18">
      <c r="A9368" s="207" t="s">
        <v>5869</v>
      </c>
      <c r="B9368" s="220" t="s">
        <v>5438</v>
      </c>
      <c r="C9368" s="222" t="s">
        <v>214</v>
      </c>
      <c r="D9368" s="223"/>
      <c r="E9368" s="67"/>
      <c r="F9368" s="220" t="s">
        <v>2297</v>
      </c>
      <c r="G9368" s="100"/>
      <c r="H9368" s="224">
        <v>81.25</v>
      </c>
      <c r="I9368" s="219"/>
      <c r="J9368" s="219"/>
      <c r="K9368" s="219"/>
      <c r="L9368" s="219"/>
      <c r="M9368" s="219"/>
      <c r="N9368" s="219"/>
      <c r="O9368" s="61">
        <f t="shared" si="763"/>
        <v>81.25</v>
      </c>
      <c r="P9368" s="221" t="s">
        <v>5605</v>
      </c>
      <c r="Q9368" s="205"/>
      <c r="R9368" s="193"/>
    </row>
    <row r="9369" spans="1:18">
      <c r="A9369" s="207" t="s">
        <v>5869</v>
      </c>
      <c r="B9369" s="220" t="s">
        <v>5438</v>
      </c>
      <c r="C9369" s="222" t="s">
        <v>215</v>
      </c>
      <c r="D9369" s="223"/>
      <c r="E9369" s="67"/>
      <c r="F9369" s="220" t="s">
        <v>2297</v>
      </c>
      <c r="G9369" s="100"/>
      <c r="H9369" s="224">
        <v>81.25</v>
      </c>
      <c r="I9369" s="219"/>
      <c r="J9369" s="219"/>
      <c r="K9369" s="219"/>
      <c r="L9369" s="219"/>
      <c r="M9369" s="219"/>
      <c r="N9369" s="219"/>
      <c r="O9369" s="61">
        <f t="shared" si="763"/>
        <v>81.25</v>
      </c>
      <c r="P9369" s="221" t="s">
        <v>5605</v>
      </c>
      <c r="Q9369" s="205"/>
      <c r="R9369" s="193"/>
    </row>
    <row r="9370" spans="1:18">
      <c r="A9370" s="207" t="s">
        <v>5869</v>
      </c>
      <c r="B9370" s="220" t="s">
        <v>5437</v>
      </c>
      <c r="C9370" s="222" t="s">
        <v>973</v>
      </c>
      <c r="D9370" s="223"/>
      <c r="E9370" s="67"/>
      <c r="F9370" s="220" t="s">
        <v>2297</v>
      </c>
      <c r="G9370" s="100"/>
      <c r="H9370" s="224">
        <v>81.25</v>
      </c>
      <c r="I9370" s="219"/>
      <c r="J9370" s="219"/>
      <c r="K9370" s="219"/>
      <c r="L9370" s="219"/>
      <c r="M9370" s="219"/>
      <c r="N9370" s="219"/>
      <c r="O9370" s="61">
        <f t="shared" si="763"/>
        <v>81.25</v>
      </c>
      <c r="P9370" s="221" t="s">
        <v>5605</v>
      </c>
      <c r="Q9370" s="205"/>
      <c r="R9370" s="193"/>
    </row>
    <row r="9371" spans="1:18">
      <c r="A9371" s="207" t="s">
        <v>5869</v>
      </c>
      <c r="B9371" s="220" t="s">
        <v>5439</v>
      </c>
      <c r="C9371" s="222" t="s">
        <v>974</v>
      </c>
      <c r="D9371" s="223"/>
      <c r="E9371" s="67"/>
      <c r="F9371" s="220" t="s">
        <v>2297</v>
      </c>
      <c r="G9371" s="100"/>
      <c r="H9371" s="224">
        <v>3.8</v>
      </c>
      <c r="I9371" s="219"/>
      <c r="J9371" s="219"/>
      <c r="K9371" s="219"/>
      <c r="L9371" s="219"/>
      <c r="M9371" s="219"/>
      <c r="N9371" s="219"/>
      <c r="O9371" s="61">
        <f t="shared" si="763"/>
        <v>3.8</v>
      </c>
      <c r="P9371" s="221" t="s">
        <v>5605</v>
      </c>
      <c r="Q9371" s="205"/>
      <c r="R9371" s="193"/>
    </row>
    <row r="9372" spans="1:18">
      <c r="A9372" s="207" t="s">
        <v>5869</v>
      </c>
      <c r="B9372" s="220" t="s">
        <v>5440</v>
      </c>
      <c r="C9372" s="222" t="s">
        <v>975</v>
      </c>
      <c r="D9372" s="223"/>
      <c r="E9372" s="67"/>
      <c r="F9372" s="220" t="s">
        <v>2297</v>
      </c>
      <c r="G9372" s="100"/>
      <c r="H9372" s="224">
        <v>4.5</v>
      </c>
      <c r="I9372" s="219"/>
      <c r="J9372" s="219"/>
      <c r="K9372" s="219"/>
      <c r="L9372" s="219"/>
      <c r="M9372" s="219"/>
      <c r="N9372" s="219"/>
      <c r="O9372" s="61">
        <f t="shared" si="763"/>
        <v>4.5</v>
      </c>
      <c r="P9372" s="221" t="s">
        <v>5605</v>
      </c>
      <c r="Q9372" s="205"/>
      <c r="R9372" s="193"/>
    </row>
    <row r="9373" spans="1:18">
      <c r="A9373" s="207" t="s">
        <v>5869</v>
      </c>
      <c r="B9373" s="220" t="s">
        <v>5441</v>
      </c>
      <c r="C9373" s="222" t="s">
        <v>976</v>
      </c>
      <c r="D9373" s="223"/>
      <c r="E9373" s="67"/>
      <c r="F9373" s="220" t="s">
        <v>2297</v>
      </c>
      <c r="G9373" s="100"/>
      <c r="H9373" s="224">
        <v>4.34</v>
      </c>
      <c r="I9373" s="219"/>
      <c r="J9373" s="219"/>
      <c r="K9373" s="219"/>
      <c r="L9373" s="219"/>
      <c r="M9373" s="219"/>
      <c r="N9373" s="219"/>
      <c r="O9373" s="61">
        <f t="shared" si="763"/>
        <v>4.34</v>
      </c>
      <c r="P9373" s="221" t="s">
        <v>5605</v>
      </c>
      <c r="Q9373" s="205"/>
      <c r="R9373" s="193"/>
    </row>
    <row r="9374" spans="1:18">
      <c r="A9374" s="207" t="s">
        <v>5869</v>
      </c>
      <c r="B9374" s="220" t="s">
        <v>5442</v>
      </c>
      <c r="C9374" s="222" t="s">
        <v>977</v>
      </c>
      <c r="D9374" s="223"/>
      <c r="E9374" s="67"/>
      <c r="F9374" s="220" t="s">
        <v>2297</v>
      </c>
      <c r="G9374" s="100"/>
      <c r="H9374" s="224">
        <v>2.5</v>
      </c>
      <c r="I9374" s="219"/>
      <c r="J9374" s="219"/>
      <c r="K9374" s="219"/>
      <c r="L9374" s="219"/>
      <c r="M9374" s="219"/>
      <c r="N9374" s="219"/>
      <c r="O9374" s="61">
        <f t="shared" si="763"/>
        <v>2.5</v>
      </c>
      <c r="P9374" s="221" t="s">
        <v>5605</v>
      </c>
      <c r="Q9374" s="205"/>
      <c r="R9374" s="193"/>
    </row>
    <row r="9375" spans="1:18">
      <c r="A9375" s="207" t="s">
        <v>5869</v>
      </c>
      <c r="B9375" s="220" t="s">
        <v>4963</v>
      </c>
      <c r="C9375" s="222" t="s">
        <v>978</v>
      </c>
      <c r="D9375" s="223"/>
      <c r="E9375" s="67"/>
      <c r="F9375" s="220" t="s">
        <v>2297</v>
      </c>
      <c r="G9375" s="100"/>
      <c r="H9375" s="224">
        <v>2.7749999999999999</v>
      </c>
      <c r="I9375" s="219"/>
      <c r="J9375" s="219"/>
      <c r="K9375" s="219"/>
      <c r="L9375" s="219"/>
      <c r="M9375" s="219"/>
      <c r="N9375" s="219"/>
      <c r="O9375" s="61">
        <f t="shared" si="763"/>
        <v>2.7749999999999999</v>
      </c>
      <c r="P9375" s="221" t="s">
        <v>5605</v>
      </c>
      <c r="Q9375" s="205"/>
      <c r="R9375" s="193"/>
    </row>
    <row r="9376" spans="1:18">
      <c r="A9376" s="207" t="s">
        <v>5869</v>
      </c>
      <c r="B9376" s="220" t="s">
        <v>4932</v>
      </c>
      <c r="C9376" s="222" t="s">
        <v>979</v>
      </c>
      <c r="D9376" s="223"/>
      <c r="E9376" s="67"/>
      <c r="F9376" s="220" t="s">
        <v>2297</v>
      </c>
      <c r="G9376" s="100"/>
      <c r="H9376" s="224">
        <v>2.73</v>
      </c>
      <c r="I9376" s="219"/>
      <c r="J9376" s="219"/>
      <c r="K9376" s="219"/>
      <c r="L9376" s="219"/>
      <c r="M9376" s="219"/>
      <c r="N9376" s="219"/>
      <c r="O9376" s="61">
        <f t="shared" si="763"/>
        <v>2.73</v>
      </c>
      <c r="P9376" s="221" t="s">
        <v>5605</v>
      </c>
      <c r="Q9376" s="205"/>
      <c r="R9376" s="193"/>
    </row>
    <row r="9377" spans="1:18">
      <c r="A9377" s="207" t="s">
        <v>5869</v>
      </c>
      <c r="B9377" s="220" t="s">
        <v>5443</v>
      </c>
      <c r="C9377" s="222" t="s">
        <v>980</v>
      </c>
      <c r="D9377" s="223"/>
      <c r="E9377" s="67"/>
      <c r="F9377" s="220" t="s">
        <v>2297</v>
      </c>
      <c r="G9377" s="100"/>
      <c r="H9377" s="224">
        <v>2.9249999999999998</v>
      </c>
      <c r="I9377" s="219"/>
      <c r="J9377" s="219"/>
      <c r="K9377" s="219"/>
      <c r="L9377" s="219"/>
      <c r="M9377" s="219"/>
      <c r="N9377" s="219"/>
      <c r="O9377" s="61">
        <f t="shared" si="763"/>
        <v>2.9249999999999998</v>
      </c>
      <c r="P9377" s="221" t="s">
        <v>5605</v>
      </c>
      <c r="Q9377" s="205"/>
      <c r="R9377" s="193"/>
    </row>
    <row r="9378" spans="1:18">
      <c r="A9378" s="207" t="s">
        <v>5869</v>
      </c>
      <c r="B9378" s="220" t="s">
        <v>5444</v>
      </c>
      <c r="C9378" s="222" t="s">
        <v>981</v>
      </c>
      <c r="D9378" s="223"/>
      <c r="E9378" s="67"/>
      <c r="F9378" s="220" t="s">
        <v>2297</v>
      </c>
      <c r="G9378" s="100"/>
      <c r="H9378" s="224">
        <v>3.55</v>
      </c>
      <c r="I9378" s="219"/>
      <c r="J9378" s="219"/>
      <c r="K9378" s="219"/>
      <c r="L9378" s="219"/>
      <c r="M9378" s="219"/>
      <c r="N9378" s="219"/>
      <c r="O9378" s="61">
        <f t="shared" si="763"/>
        <v>3.55</v>
      </c>
      <c r="P9378" s="221" t="s">
        <v>5605</v>
      </c>
      <c r="Q9378" s="205"/>
      <c r="R9378" s="193"/>
    </row>
    <row r="9379" spans="1:18">
      <c r="A9379" s="207" t="s">
        <v>5869</v>
      </c>
      <c r="B9379" s="220" t="s">
        <v>5445</v>
      </c>
      <c r="C9379" s="222" t="s">
        <v>982</v>
      </c>
      <c r="D9379" s="223"/>
      <c r="E9379" s="67"/>
      <c r="F9379" s="220" t="s">
        <v>2297</v>
      </c>
      <c r="G9379" s="100"/>
      <c r="H9379" s="224">
        <v>7</v>
      </c>
      <c r="I9379" s="219"/>
      <c r="J9379" s="219"/>
      <c r="K9379" s="219"/>
      <c r="L9379" s="219"/>
      <c r="M9379" s="219"/>
      <c r="N9379" s="219"/>
      <c r="O9379" s="61">
        <f t="shared" si="763"/>
        <v>7</v>
      </c>
      <c r="P9379" s="221" t="s">
        <v>5605</v>
      </c>
      <c r="Q9379" s="205"/>
      <c r="R9379" s="193"/>
    </row>
    <row r="9380" spans="1:18">
      <c r="A9380" s="207" t="s">
        <v>5869</v>
      </c>
      <c r="B9380" s="220" t="s">
        <v>5446</v>
      </c>
      <c r="C9380" s="222" t="s">
        <v>983</v>
      </c>
      <c r="D9380" s="223"/>
      <c r="E9380" s="67"/>
      <c r="F9380" s="220" t="s">
        <v>2297</v>
      </c>
      <c r="G9380" s="100"/>
      <c r="H9380" s="224">
        <v>6.5</v>
      </c>
      <c r="I9380" s="219"/>
      <c r="J9380" s="219"/>
      <c r="K9380" s="219"/>
      <c r="L9380" s="219"/>
      <c r="M9380" s="219"/>
      <c r="N9380" s="219"/>
      <c r="O9380" s="61">
        <f t="shared" si="763"/>
        <v>6.5</v>
      </c>
      <c r="P9380" s="221" t="s">
        <v>2287</v>
      </c>
      <c r="Q9380" s="205"/>
      <c r="R9380" s="193"/>
    </row>
    <row r="9381" spans="1:18">
      <c r="A9381" s="207" t="s">
        <v>5869</v>
      </c>
      <c r="B9381" s="220" t="s">
        <v>5447</v>
      </c>
      <c r="C9381" s="222" t="s">
        <v>984</v>
      </c>
      <c r="D9381" s="223"/>
      <c r="E9381" s="67"/>
      <c r="F9381" s="220" t="s">
        <v>2297</v>
      </c>
      <c r="G9381" s="100"/>
      <c r="H9381" s="224">
        <v>1.4</v>
      </c>
      <c r="I9381" s="219"/>
      <c r="J9381" s="219"/>
      <c r="K9381" s="219"/>
      <c r="L9381" s="219"/>
      <c r="M9381" s="219"/>
      <c r="N9381" s="219"/>
      <c r="O9381" s="61">
        <f t="shared" si="763"/>
        <v>1.4</v>
      </c>
      <c r="P9381" s="221" t="s">
        <v>5605</v>
      </c>
      <c r="Q9381" s="205"/>
      <c r="R9381" s="193"/>
    </row>
    <row r="9382" spans="1:18">
      <c r="A9382" s="207" t="s">
        <v>5869</v>
      </c>
      <c r="B9382" s="220" t="s">
        <v>5448</v>
      </c>
      <c r="C9382" s="222" t="s">
        <v>985</v>
      </c>
      <c r="D9382" s="223"/>
      <c r="E9382" s="67"/>
      <c r="F9382" s="220" t="s">
        <v>2297</v>
      </c>
      <c r="G9382" s="100"/>
      <c r="H9382" s="224">
        <v>1.33</v>
      </c>
      <c r="I9382" s="219"/>
      <c r="J9382" s="219"/>
      <c r="K9382" s="219"/>
      <c r="L9382" s="219"/>
      <c r="M9382" s="219"/>
      <c r="N9382" s="219"/>
      <c r="O9382" s="61">
        <f t="shared" ref="O9382:O9445" si="764">+H9382</f>
        <v>1.33</v>
      </c>
      <c r="P9382" s="221" t="s">
        <v>5605</v>
      </c>
      <c r="Q9382" s="205"/>
      <c r="R9382" s="193"/>
    </row>
    <row r="9383" spans="1:18">
      <c r="A9383" s="207" t="s">
        <v>5869</v>
      </c>
      <c r="B9383" s="220" t="s">
        <v>5449</v>
      </c>
      <c r="C9383" s="222" t="s">
        <v>986</v>
      </c>
      <c r="D9383" s="223"/>
      <c r="E9383" s="67"/>
      <c r="F9383" s="220" t="s">
        <v>2297</v>
      </c>
      <c r="G9383" s="100"/>
      <c r="H9383" s="224">
        <v>1.34</v>
      </c>
      <c r="I9383" s="219"/>
      <c r="J9383" s="219"/>
      <c r="K9383" s="219"/>
      <c r="L9383" s="219"/>
      <c r="M9383" s="219"/>
      <c r="N9383" s="219"/>
      <c r="O9383" s="61">
        <f t="shared" si="764"/>
        <v>1.34</v>
      </c>
      <c r="P9383" s="221" t="s">
        <v>5605</v>
      </c>
      <c r="Q9383" s="205"/>
      <c r="R9383" s="193"/>
    </row>
    <row r="9384" spans="1:18">
      <c r="A9384" s="207" t="s">
        <v>5869</v>
      </c>
      <c r="B9384" s="220" t="s">
        <v>5450</v>
      </c>
      <c r="C9384" s="222" t="s">
        <v>987</v>
      </c>
      <c r="D9384" s="223"/>
      <c r="E9384" s="67"/>
      <c r="F9384" s="220" t="s">
        <v>2297</v>
      </c>
      <c r="G9384" s="100"/>
      <c r="H9384" s="224">
        <v>1.37</v>
      </c>
      <c r="I9384" s="219"/>
      <c r="J9384" s="219"/>
      <c r="K9384" s="219"/>
      <c r="L9384" s="219"/>
      <c r="M9384" s="219"/>
      <c r="N9384" s="219"/>
      <c r="O9384" s="61">
        <f t="shared" si="764"/>
        <v>1.37</v>
      </c>
      <c r="P9384" s="221" t="s">
        <v>5605</v>
      </c>
      <c r="Q9384" s="205"/>
      <c r="R9384" s="193"/>
    </row>
    <row r="9385" spans="1:18">
      <c r="A9385" s="207" t="s">
        <v>5869</v>
      </c>
      <c r="B9385" s="220" t="s">
        <v>5451</v>
      </c>
      <c r="C9385" s="222" t="s">
        <v>988</v>
      </c>
      <c r="D9385" s="223"/>
      <c r="E9385" s="67"/>
      <c r="F9385" s="220" t="s">
        <v>2297</v>
      </c>
      <c r="G9385" s="100"/>
      <c r="H9385" s="224">
        <v>1.38</v>
      </c>
      <c r="I9385" s="219"/>
      <c r="J9385" s="219"/>
      <c r="K9385" s="219"/>
      <c r="L9385" s="219"/>
      <c r="M9385" s="219"/>
      <c r="N9385" s="219"/>
      <c r="O9385" s="61">
        <f t="shared" si="764"/>
        <v>1.38</v>
      </c>
      <c r="P9385" s="221" t="s">
        <v>5605</v>
      </c>
      <c r="Q9385" s="205"/>
      <c r="R9385" s="193"/>
    </row>
    <row r="9386" spans="1:18">
      <c r="A9386" s="207" t="s">
        <v>5869</v>
      </c>
      <c r="B9386" s="220" t="s">
        <v>4940</v>
      </c>
      <c r="C9386" s="222" t="s">
        <v>989</v>
      </c>
      <c r="D9386" s="223"/>
      <c r="E9386" s="67"/>
      <c r="F9386" s="220" t="s">
        <v>2297</v>
      </c>
      <c r="G9386" s="100"/>
      <c r="H9386" s="224">
        <v>1.39</v>
      </c>
      <c r="I9386" s="219"/>
      <c r="J9386" s="219"/>
      <c r="K9386" s="219"/>
      <c r="L9386" s="219"/>
      <c r="M9386" s="219"/>
      <c r="N9386" s="219"/>
      <c r="O9386" s="61">
        <f t="shared" si="764"/>
        <v>1.39</v>
      </c>
      <c r="P9386" s="221" t="s">
        <v>5605</v>
      </c>
      <c r="Q9386" s="205"/>
      <c r="R9386" s="193"/>
    </row>
    <row r="9387" spans="1:18">
      <c r="A9387" s="207" t="s">
        <v>5869</v>
      </c>
      <c r="B9387" s="220" t="s">
        <v>4985</v>
      </c>
      <c r="C9387" s="222" t="s">
        <v>990</v>
      </c>
      <c r="D9387" s="223"/>
      <c r="E9387" s="67"/>
      <c r="F9387" s="220" t="s">
        <v>2297</v>
      </c>
      <c r="G9387" s="100"/>
      <c r="H9387" s="224">
        <v>1.3650000000000002</v>
      </c>
      <c r="I9387" s="219"/>
      <c r="J9387" s="219"/>
      <c r="K9387" s="219"/>
      <c r="L9387" s="219"/>
      <c r="M9387" s="219"/>
      <c r="N9387" s="219"/>
      <c r="O9387" s="61">
        <f t="shared" si="764"/>
        <v>1.3650000000000002</v>
      </c>
      <c r="P9387" s="221" t="s">
        <v>5605</v>
      </c>
      <c r="Q9387" s="205"/>
      <c r="R9387" s="193"/>
    </row>
    <row r="9388" spans="1:18">
      <c r="A9388" s="207" t="s">
        <v>5869</v>
      </c>
      <c r="B9388" s="220" t="s">
        <v>5452</v>
      </c>
      <c r="C9388" s="222" t="s">
        <v>991</v>
      </c>
      <c r="D9388" s="223"/>
      <c r="E9388" s="67"/>
      <c r="F9388" s="220" t="s">
        <v>2297</v>
      </c>
      <c r="G9388" s="100"/>
      <c r="H9388" s="224">
        <v>1.39</v>
      </c>
      <c r="I9388" s="219"/>
      <c r="J9388" s="219"/>
      <c r="K9388" s="219"/>
      <c r="L9388" s="219"/>
      <c r="M9388" s="219"/>
      <c r="N9388" s="219"/>
      <c r="O9388" s="61">
        <f t="shared" si="764"/>
        <v>1.39</v>
      </c>
      <c r="P9388" s="221" t="s">
        <v>5605</v>
      </c>
      <c r="Q9388" s="205"/>
      <c r="R9388" s="193"/>
    </row>
    <row r="9389" spans="1:18">
      <c r="A9389" s="207" t="s">
        <v>5869</v>
      </c>
      <c r="B9389" s="220" t="s">
        <v>5453</v>
      </c>
      <c r="C9389" s="222" t="s">
        <v>992</v>
      </c>
      <c r="D9389" s="223"/>
      <c r="E9389" s="67"/>
      <c r="F9389" s="220" t="s">
        <v>2297</v>
      </c>
      <c r="G9389" s="100"/>
      <c r="H9389" s="224">
        <v>1</v>
      </c>
      <c r="I9389" s="219"/>
      <c r="J9389" s="219"/>
      <c r="K9389" s="219"/>
      <c r="L9389" s="219"/>
      <c r="M9389" s="219"/>
      <c r="N9389" s="219"/>
      <c r="O9389" s="61">
        <f t="shared" si="764"/>
        <v>1</v>
      </c>
      <c r="P9389" s="221" t="s">
        <v>5605</v>
      </c>
      <c r="Q9389" s="205"/>
      <c r="R9389" s="193"/>
    </row>
    <row r="9390" spans="1:18">
      <c r="A9390" s="207" t="s">
        <v>5869</v>
      </c>
      <c r="B9390" s="220" t="s">
        <v>4943</v>
      </c>
      <c r="C9390" s="222" t="s">
        <v>993</v>
      </c>
      <c r="D9390" s="223"/>
      <c r="E9390" s="67"/>
      <c r="F9390" s="220" t="s">
        <v>2297</v>
      </c>
      <c r="G9390" s="100"/>
      <c r="H9390" s="224">
        <v>1.1000000000000001</v>
      </c>
      <c r="I9390" s="219"/>
      <c r="J9390" s="219"/>
      <c r="K9390" s="219"/>
      <c r="L9390" s="219"/>
      <c r="M9390" s="219"/>
      <c r="N9390" s="219"/>
      <c r="O9390" s="61">
        <f t="shared" si="764"/>
        <v>1.1000000000000001</v>
      </c>
      <c r="P9390" s="221" t="s">
        <v>5605</v>
      </c>
      <c r="Q9390" s="205"/>
      <c r="R9390" s="193"/>
    </row>
    <row r="9391" spans="1:18">
      <c r="A9391" s="207" t="s">
        <v>5869</v>
      </c>
      <c r="B9391" s="220" t="s">
        <v>5454</v>
      </c>
      <c r="C9391" s="222" t="s">
        <v>994</v>
      </c>
      <c r="D9391" s="223"/>
      <c r="E9391" s="67"/>
      <c r="F9391" s="220" t="s">
        <v>2297</v>
      </c>
      <c r="G9391" s="100"/>
      <c r="H9391" s="224">
        <v>1</v>
      </c>
      <c r="I9391" s="219"/>
      <c r="J9391" s="219"/>
      <c r="K9391" s="219"/>
      <c r="L9391" s="219"/>
      <c r="M9391" s="219"/>
      <c r="N9391" s="219"/>
      <c r="O9391" s="61">
        <f t="shared" si="764"/>
        <v>1</v>
      </c>
      <c r="P9391" s="221" t="s">
        <v>5605</v>
      </c>
      <c r="Q9391" s="205"/>
      <c r="R9391" s="193"/>
    </row>
    <row r="9392" spans="1:18">
      <c r="A9392" s="207" t="s">
        <v>5869</v>
      </c>
      <c r="B9392" s="220" t="s">
        <v>5455</v>
      </c>
      <c r="C9392" s="222" t="s">
        <v>995</v>
      </c>
      <c r="D9392" s="223"/>
      <c r="E9392" s="67"/>
      <c r="F9392" s="220" t="s">
        <v>2297</v>
      </c>
      <c r="G9392" s="100"/>
      <c r="H9392" s="224">
        <v>1.5</v>
      </c>
      <c r="I9392" s="219"/>
      <c r="J9392" s="219"/>
      <c r="K9392" s="219"/>
      <c r="L9392" s="219"/>
      <c r="M9392" s="219"/>
      <c r="N9392" s="219"/>
      <c r="O9392" s="61">
        <f t="shared" si="764"/>
        <v>1.5</v>
      </c>
      <c r="P9392" s="221" t="s">
        <v>5605</v>
      </c>
      <c r="Q9392" s="205"/>
      <c r="R9392" s="193"/>
    </row>
    <row r="9393" spans="1:18">
      <c r="A9393" s="207" t="s">
        <v>5869</v>
      </c>
      <c r="B9393" s="220" t="s">
        <v>4927</v>
      </c>
      <c r="C9393" s="222" t="s">
        <v>996</v>
      </c>
      <c r="D9393" s="223"/>
      <c r="E9393" s="67"/>
      <c r="F9393" s="220" t="s">
        <v>2297</v>
      </c>
      <c r="G9393" s="100"/>
      <c r="H9393" s="224">
        <v>1.5</v>
      </c>
      <c r="I9393" s="219"/>
      <c r="J9393" s="219"/>
      <c r="K9393" s="219"/>
      <c r="L9393" s="219"/>
      <c r="M9393" s="219"/>
      <c r="N9393" s="219"/>
      <c r="O9393" s="61">
        <f t="shared" si="764"/>
        <v>1.5</v>
      </c>
      <c r="P9393" s="221" t="s">
        <v>5605</v>
      </c>
      <c r="Q9393" s="205"/>
      <c r="R9393" s="193"/>
    </row>
    <row r="9394" spans="1:18">
      <c r="A9394" s="207" t="s">
        <v>5869</v>
      </c>
      <c r="B9394" s="220" t="s">
        <v>5456</v>
      </c>
      <c r="C9394" s="222" t="s">
        <v>997</v>
      </c>
      <c r="D9394" s="223"/>
      <c r="E9394" s="67"/>
      <c r="F9394" s="220" t="s">
        <v>2297</v>
      </c>
      <c r="G9394" s="100"/>
      <c r="H9394" s="224">
        <v>1.33</v>
      </c>
      <c r="I9394" s="219"/>
      <c r="J9394" s="219"/>
      <c r="K9394" s="219"/>
      <c r="L9394" s="219"/>
      <c r="M9394" s="219"/>
      <c r="N9394" s="219"/>
      <c r="O9394" s="61">
        <f t="shared" si="764"/>
        <v>1.33</v>
      </c>
      <c r="P9394" s="221" t="s">
        <v>5605</v>
      </c>
      <c r="Q9394" s="205"/>
      <c r="R9394" s="193"/>
    </row>
    <row r="9395" spans="1:18">
      <c r="A9395" s="207" t="s">
        <v>5869</v>
      </c>
      <c r="B9395" s="220" t="s">
        <v>5457</v>
      </c>
      <c r="C9395" s="222" t="s">
        <v>998</v>
      </c>
      <c r="D9395" s="223"/>
      <c r="E9395" s="67"/>
      <c r="F9395" s="220" t="s">
        <v>2297</v>
      </c>
      <c r="G9395" s="100"/>
      <c r="H9395" s="224">
        <v>1.43</v>
      </c>
      <c r="I9395" s="219"/>
      <c r="J9395" s="219"/>
      <c r="K9395" s="219"/>
      <c r="L9395" s="219"/>
      <c r="M9395" s="219"/>
      <c r="N9395" s="219"/>
      <c r="O9395" s="61">
        <f t="shared" si="764"/>
        <v>1.43</v>
      </c>
      <c r="P9395" s="221" t="s">
        <v>5605</v>
      </c>
      <c r="Q9395" s="205"/>
      <c r="R9395" s="193"/>
    </row>
    <row r="9396" spans="1:18">
      <c r="A9396" s="207" t="s">
        <v>5869</v>
      </c>
      <c r="B9396" s="220" t="s">
        <v>5458</v>
      </c>
      <c r="C9396" s="222" t="s">
        <v>999</v>
      </c>
      <c r="D9396" s="223"/>
      <c r="E9396" s="67"/>
      <c r="F9396" s="220" t="s">
        <v>2297</v>
      </c>
      <c r="G9396" s="100"/>
      <c r="H9396" s="224">
        <v>1.5</v>
      </c>
      <c r="I9396" s="219"/>
      <c r="J9396" s="219"/>
      <c r="K9396" s="219"/>
      <c r="L9396" s="219"/>
      <c r="M9396" s="219"/>
      <c r="N9396" s="219"/>
      <c r="O9396" s="61">
        <f t="shared" si="764"/>
        <v>1.5</v>
      </c>
      <c r="P9396" s="221" t="s">
        <v>5605</v>
      </c>
      <c r="Q9396" s="205"/>
      <c r="R9396" s="193"/>
    </row>
    <row r="9397" spans="1:18">
      <c r="A9397" s="207" t="s">
        <v>5869</v>
      </c>
      <c r="B9397" s="220" t="s">
        <v>4951</v>
      </c>
      <c r="C9397" s="222" t="s">
        <v>1000</v>
      </c>
      <c r="D9397" s="223"/>
      <c r="E9397" s="67"/>
      <c r="F9397" s="220" t="s">
        <v>2297</v>
      </c>
      <c r="G9397" s="100"/>
      <c r="H9397" s="224">
        <v>6</v>
      </c>
      <c r="I9397" s="219"/>
      <c r="J9397" s="219"/>
      <c r="K9397" s="219"/>
      <c r="L9397" s="219"/>
      <c r="M9397" s="219"/>
      <c r="N9397" s="219"/>
      <c r="O9397" s="61">
        <f t="shared" si="764"/>
        <v>6</v>
      </c>
      <c r="P9397" s="221" t="s">
        <v>2287</v>
      </c>
      <c r="Q9397" s="205"/>
      <c r="R9397" s="193"/>
    </row>
    <row r="9398" spans="1:18">
      <c r="A9398" s="207" t="s">
        <v>5869</v>
      </c>
      <c r="B9398" s="220" t="s">
        <v>5561</v>
      </c>
      <c r="C9398" s="222" t="s">
        <v>1001</v>
      </c>
      <c r="D9398" s="223"/>
      <c r="E9398" s="67"/>
      <c r="F9398" s="220" t="s">
        <v>2297</v>
      </c>
      <c r="G9398" s="100"/>
      <c r="H9398" s="224">
        <v>9500</v>
      </c>
      <c r="I9398" s="219"/>
      <c r="J9398" s="219"/>
      <c r="K9398" s="219"/>
      <c r="L9398" s="219"/>
      <c r="M9398" s="219"/>
      <c r="N9398" s="219"/>
      <c r="O9398" s="61">
        <f t="shared" si="764"/>
        <v>9500</v>
      </c>
      <c r="P9398" s="221" t="s">
        <v>2287</v>
      </c>
      <c r="Q9398" s="205"/>
      <c r="R9398" s="193"/>
    </row>
    <row r="9399" spans="1:18">
      <c r="A9399" s="207" t="s">
        <v>5869</v>
      </c>
      <c r="B9399" s="220" t="s">
        <v>5561</v>
      </c>
      <c r="C9399" s="222" t="s">
        <v>1002</v>
      </c>
      <c r="D9399" s="223"/>
      <c r="E9399" s="67"/>
      <c r="F9399" s="220" t="s">
        <v>2297</v>
      </c>
      <c r="G9399" s="100"/>
      <c r="H9399" s="224">
        <v>9500</v>
      </c>
      <c r="I9399" s="219"/>
      <c r="J9399" s="219"/>
      <c r="K9399" s="219"/>
      <c r="L9399" s="219"/>
      <c r="M9399" s="219"/>
      <c r="N9399" s="219"/>
      <c r="O9399" s="61">
        <f t="shared" si="764"/>
        <v>9500</v>
      </c>
      <c r="P9399" s="221" t="s">
        <v>2287</v>
      </c>
      <c r="Q9399" s="205"/>
      <c r="R9399" s="193"/>
    </row>
    <row r="9400" spans="1:18">
      <c r="A9400" s="207" t="s">
        <v>5869</v>
      </c>
      <c r="B9400" s="220" t="s">
        <v>5561</v>
      </c>
      <c r="C9400" s="222" t="s">
        <v>1003</v>
      </c>
      <c r="D9400" s="223"/>
      <c r="E9400" s="67"/>
      <c r="F9400" s="220" t="s">
        <v>2297</v>
      </c>
      <c r="G9400" s="100"/>
      <c r="H9400" s="224">
        <v>9500</v>
      </c>
      <c r="I9400" s="219"/>
      <c r="J9400" s="219"/>
      <c r="K9400" s="219"/>
      <c r="L9400" s="219"/>
      <c r="M9400" s="219"/>
      <c r="N9400" s="219"/>
      <c r="O9400" s="61">
        <f t="shared" si="764"/>
        <v>9500</v>
      </c>
      <c r="P9400" s="221" t="s">
        <v>2287</v>
      </c>
      <c r="Q9400" s="205"/>
      <c r="R9400" s="193"/>
    </row>
    <row r="9401" spans="1:18">
      <c r="A9401" s="207" t="s">
        <v>5869</v>
      </c>
      <c r="B9401" s="220" t="s">
        <v>5561</v>
      </c>
      <c r="C9401" s="222" t="s">
        <v>1004</v>
      </c>
      <c r="D9401" s="223"/>
      <c r="E9401" s="67"/>
      <c r="F9401" s="220" t="s">
        <v>2297</v>
      </c>
      <c r="G9401" s="100"/>
      <c r="H9401" s="224">
        <v>9500</v>
      </c>
      <c r="I9401" s="219"/>
      <c r="J9401" s="219"/>
      <c r="K9401" s="219"/>
      <c r="L9401" s="219"/>
      <c r="M9401" s="219"/>
      <c r="N9401" s="219"/>
      <c r="O9401" s="61">
        <f t="shared" si="764"/>
        <v>9500</v>
      </c>
      <c r="P9401" s="221" t="s">
        <v>2287</v>
      </c>
      <c r="Q9401" s="205"/>
      <c r="R9401" s="193"/>
    </row>
    <row r="9402" spans="1:18">
      <c r="A9402" s="207" t="s">
        <v>5869</v>
      </c>
      <c r="B9402" s="220" t="s">
        <v>5561</v>
      </c>
      <c r="C9402" s="222" t="s">
        <v>1005</v>
      </c>
      <c r="D9402" s="223"/>
      <c r="E9402" s="67"/>
      <c r="F9402" s="220" t="s">
        <v>2297</v>
      </c>
      <c r="G9402" s="100"/>
      <c r="H9402" s="224">
        <v>13000</v>
      </c>
      <c r="I9402" s="219"/>
      <c r="J9402" s="219"/>
      <c r="K9402" s="219"/>
      <c r="L9402" s="219"/>
      <c r="M9402" s="219"/>
      <c r="N9402" s="219"/>
      <c r="O9402" s="61">
        <f t="shared" si="764"/>
        <v>13000</v>
      </c>
      <c r="P9402" s="221" t="s">
        <v>2287</v>
      </c>
      <c r="Q9402" s="205"/>
      <c r="R9402" s="193"/>
    </row>
    <row r="9403" spans="1:18">
      <c r="A9403" s="207" t="s">
        <v>5869</v>
      </c>
      <c r="B9403" s="220" t="s">
        <v>5561</v>
      </c>
      <c r="C9403" s="222" t="s">
        <v>1006</v>
      </c>
      <c r="D9403" s="223"/>
      <c r="E9403" s="67"/>
      <c r="F9403" s="220" t="s">
        <v>2297</v>
      </c>
      <c r="G9403" s="100"/>
      <c r="H9403" s="224">
        <v>13000</v>
      </c>
      <c r="I9403" s="219"/>
      <c r="J9403" s="219"/>
      <c r="K9403" s="219"/>
      <c r="L9403" s="219"/>
      <c r="M9403" s="219"/>
      <c r="N9403" s="219"/>
      <c r="O9403" s="61">
        <f t="shared" si="764"/>
        <v>13000</v>
      </c>
      <c r="P9403" s="221" t="s">
        <v>2287</v>
      </c>
      <c r="Q9403" s="205"/>
      <c r="R9403" s="193"/>
    </row>
    <row r="9404" spans="1:18">
      <c r="A9404" s="207" t="s">
        <v>5869</v>
      </c>
      <c r="B9404" s="220" t="s">
        <v>5561</v>
      </c>
      <c r="C9404" s="222" t="s">
        <v>1007</v>
      </c>
      <c r="D9404" s="223"/>
      <c r="E9404" s="67"/>
      <c r="F9404" s="220" t="s">
        <v>2297</v>
      </c>
      <c r="G9404" s="100"/>
      <c r="H9404" s="224">
        <v>9500</v>
      </c>
      <c r="I9404" s="219"/>
      <c r="J9404" s="219"/>
      <c r="K9404" s="219"/>
      <c r="L9404" s="219"/>
      <c r="M9404" s="219"/>
      <c r="N9404" s="219"/>
      <c r="O9404" s="61">
        <f t="shared" si="764"/>
        <v>9500</v>
      </c>
      <c r="P9404" s="221" t="s">
        <v>2287</v>
      </c>
      <c r="Q9404" s="205"/>
      <c r="R9404" s="193"/>
    </row>
    <row r="9405" spans="1:18">
      <c r="A9405" s="207" t="s">
        <v>5869</v>
      </c>
      <c r="B9405" s="220" t="s">
        <v>5561</v>
      </c>
      <c r="C9405" s="222" t="s">
        <v>1008</v>
      </c>
      <c r="D9405" s="223"/>
      <c r="E9405" s="67"/>
      <c r="F9405" s="220" t="s">
        <v>2297</v>
      </c>
      <c r="G9405" s="100"/>
      <c r="H9405" s="224">
        <v>9500</v>
      </c>
      <c r="I9405" s="219"/>
      <c r="J9405" s="219"/>
      <c r="K9405" s="219"/>
      <c r="L9405" s="219"/>
      <c r="M9405" s="219"/>
      <c r="N9405" s="219"/>
      <c r="O9405" s="61">
        <f t="shared" si="764"/>
        <v>9500</v>
      </c>
      <c r="P9405" s="221" t="s">
        <v>2287</v>
      </c>
      <c r="Q9405" s="205"/>
      <c r="R9405" s="193"/>
    </row>
    <row r="9406" spans="1:18">
      <c r="A9406" s="207" t="s">
        <v>5869</v>
      </c>
      <c r="B9406" s="220" t="s">
        <v>5561</v>
      </c>
      <c r="C9406" s="222" t="s">
        <v>1009</v>
      </c>
      <c r="D9406" s="223"/>
      <c r="E9406" s="67"/>
      <c r="F9406" s="220" t="s">
        <v>2297</v>
      </c>
      <c r="G9406" s="100"/>
      <c r="H9406" s="224">
        <v>9500</v>
      </c>
      <c r="I9406" s="219"/>
      <c r="J9406" s="219"/>
      <c r="K9406" s="219"/>
      <c r="L9406" s="219"/>
      <c r="M9406" s="219"/>
      <c r="N9406" s="219"/>
      <c r="O9406" s="61">
        <f t="shared" si="764"/>
        <v>9500</v>
      </c>
      <c r="P9406" s="221" t="s">
        <v>2287</v>
      </c>
      <c r="Q9406" s="205"/>
      <c r="R9406" s="193"/>
    </row>
    <row r="9407" spans="1:18">
      <c r="A9407" s="207" t="s">
        <v>5869</v>
      </c>
      <c r="B9407" s="220" t="s">
        <v>5561</v>
      </c>
      <c r="C9407" s="222" t="s">
        <v>1010</v>
      </c>
      <c r="D9407" s="223"/>
      <c r="E9407" s="67"/>
      <c r="F9407" s="220" t="s">
        <v>2297</v>
      </c>
      <c r="G9407" s="100"/>
      <c r="H9407" s="224">
        <v>9500</v>
      </c>
      <c r="I9407" s="219"/>
      <c r="J9407" s="219"/>
      <c r="K9407" s="219"/>
      <c r="L9407" s="219"/>
      <c r="M9407" s="219"/>
      <c r="N9407" s="219"/>
      <c r="O9407" s="61">
        <f t="shared" si="764"/>
        <v>9500</v>
      </c>
      <c r="P9407" s="221" t="s">
        <v>2287</v>
      </c>
      <c r="Q9407" s="205"/>
      <c r="R9407" s="193"/>
    </row>
    <row r="9408" spans="1:18">
      <c r="A9408" s="207" t="s">
        <v>5869</v>
      </c>
      <c r="B9408" s="220" t="s">
        <v>5459</v>
      </c>
      <c r="C9408" s="222" t="s">
        <v>1011</v>
      </c>
      <c r="D9408" s="223"/>
      <c r="E9408" s="67"/>
      <c r="F9408" s="220" t="s">
        <v>1532</v>
      </c>
      <c r="G9408" s="100"/>
      <c r="H9408" s="224">
        <v>16.25</v>
      </c>
      <c r="I9408" s="219"/>
      <c r="J9408" s="219"/>
      <c r="K9408" s="219"/>
      <c r="L9408" s="219"/>
      <c r="M9408" s="219"/>
      <c r="N9408" s="219"/>
      <c r="O9408" s="61">
        <f t="shared" si="764"/>
        <v>16.25</v>
      </c>
      <c r="P9408" s="221" t="s">
        <v>5605</v>
      </c>
      <c r="Q9408" s="205"/>
      <c r="R9408" s="193"/>
    </row>
    <row r="9409" spans="1:18">
      <c r="A9409" s="207" t="s">
        <v>5869</v>
      </c>
      <c r="B9409" s="220" t="s">
        <v>5460</v>
      </c>
      <c r="C9409" s="222" t="s">
        <v>1012</v>
      </c>
      <c r="D9409" s="223"/>
      <c r="E9409" s="67"/>
      <c r="F9409" s="220" t="s">
        <v>537</v>
      </c>
      <c r="G9409" s="100"/>
      <c r="H9409" s="224">
        <v>43</v>
      </c>
      <c r="I9409" s="219"/>
      <c r="J9409" s="219"/>
      <c r="K9409" s="219"/>
      <c r="L9409" s="219"/>
      <c r="M9409" s="219"/>
      <c r="N9409" s="219"/>
      <c r="O9409" s="61">
        <f>+H9409/10</f>
        <v>4.3</v>
      </c>
      <c r="P9409" s="221" t="s">
        <v>5605</v>
      </c>
      <c r="Q9409" s="205"/>
      <c r="R9409" s="193"/>
    </row>
    <row r="9410" spans="1:18">
      <c r="A9410" s="207" t="s">
        <v>5869</v>
      </c>
      <c r="B9410" s="220" t="s">
        <v>5561</v>
      </c>
      <c r="C9410" s="222" t="s">
        <v>1013</v>
      </c>
      <c r="D9410" s="223"/>
      <c r="E9410" s="67"/>
      <c r="F9410" s="220" t="s">
        <v>537</v>
      </c>
      <c r="G9410" s="100"/>
      <c r="H9410" s="224">
        <v>2.2879999999999998</v>
      </c>
      <c r="I9410" s="219"/>
      <c r="J9410" s="219"/>
      <c r="K9410" s="219"/>
      <c r="L9410" s="219"/>
      <c r="M9410" s="219"/>
      <c r="N9410" s="219"/>
      <c r="O9410" s="61">
        <f t="shared" si="764"/>
        <v>2.2879999999999998</v>
      </c>
      <c r="P9410" s="221" t="s">
        <v>2287</v>
      </c>
      <c r="Q9410" s="205"/>
      <c r="R9410" s="193"/>
    </row>
    <row r="9411" spans="1:18">
      <c r="A9411" s="207" t="s">
        <v>5869</v>
      </c>
      <c r="B9411" s="220" t="s">
        <v>5461</v>
      </c>
      <c r="C9411" s="222" t="s">
        <v>1014</v>
      </c>
      <c r="D9411" s="223"/>
      <c r="E9411" s="67"/>
      <c r="F9411" s="220" t="s">
        <v>537</v>
      </c>
      <c r="G9411" s="100"/>
      <c r="H9411" s="224">
        <v>36.25</v>
      </c>
      <c r="I9411" s="219"/>
      <c r="J9411" s="219"/>
      <c r="K9411" s="219"/>
      <c r="L9411" s="219"/>
      <c r="M9411" s="219"/>
      <c r="N9411" s="219"/>
      <c r="O9411" s="61">
        <f>+H9411/10</f>
        <v>3.625</v>
      </c>
      <c r="P9411" s="221" t="s">
        <v>5605</v>
      </c>
      <c r="Q9411" s="205"/>
      <c r="R9411" s="193"/>
    </row>
    <row r="9412" spans="1:18">
      <c r="A9412" s="207" t="s">
        <v>5869</v>
      </c>
      <c r="B9412" s="220" t="s">
        <v>5462</v>
      </c>
      <c r="C9412" s="222" t="s">
        <v>1015</v>
      </c>
      <c r="D9412" s="223"/>
      <c r="E9412" s="67"/>
      <c r="F9412" s="220" t="s">
        <v>537</v>
      </c>
      <c r="G9412" s="100"/>
      <c r="H9412" s="224">
        <v>65.010000000000005</v>
      </c>
      <c r="I9412" s="219"/>
      <c r="J9412" s="219"/>
      <c r="K9412" s="219"/>
      <c r="L9412" s="219"/>
      <c r="M9412" s="219"/>
      <c r="N9412" s="219"/>
      <c r="O9412" s="61">
        <f t="shared" si="764"/>
        <v>65.010000000000005</v>
      </c>
      <c r="P9412" s="221" t="s">
        <v>2287</v>
      </c>
      <c r="Q9412" s="205"/>
      <c r="R9412" s="193"/>
    </row>
    <row r="9413" spans="1:18">
      <c r="A9413" s="207" t="s">
        <v>5869</v>
      </c>
      <c r="B9413" s="220" t="s">
        <v>5462</v>
      </c>
      <c r="C9413" s="222" t="s">
        <v>1016</v>
      </c>
      <c r="D9413" s="223"/>
      <c r="E9413" s="67"/>
      <c r="F9413" s="220" t="s">
        <v>537</v>
      </c>
      <c r="G9413" s="100"/>
      <c r="H9413" s="224">
        <v>86.009</v>
      </c>
      <c r="I9413" s="219"/>
      <c r="J9413" s="219"/>
      <c r="K9413" s="219"/>
      <c r="L9413" s="219"/>
      <c r="M9413" s="219"/>
      <c r="N9413" s="219"/>
      <c r="O9413" s="61">
        <f t="shared" si="764"/>
        <v>86.009</v>
      </c>
      <c r="P9413" s="221" t="s">
        <v>2287</v>
      </c>
      <c r="Q9413" s="205"/>
      <c r="R9413" s="193"/>
    </row>
    <row r="9414" spans="1:18">
      <c r="A9414" s="207" t="s">
        <v>5869</v>
      </c>
      <c r="B9414" s="220" t="s">
        <v>5462</v>
      </c>
      <c r="C9414" s="222" t="s">
        <v>1017</v>
      </c>
      <c r="D9414" s="223"/>
      <c r="E9414" s="67"/>
      <c r="F9414" s="220" t="s">
        <v>537</v>
      </c>
      <c r="G9414" s="100"/>
      <c r="H9414" s="224">
        <v>497</v>
      </c>
      <c r="I9414" s="219"/>
      <c r="J9414" s="219"/>
      <c r="K9414" s="219"/>
      <c r="L9414" s="219"/>
      <c r="M9414" s="219"/>
      <c r="N9414" s="219"/>
      <c r="O9414" s="61">
        <f t="shared" si="764"/>
        <v>497</v>
      </c>
      <c r="P9414" s="221" t="s">
        <v>2287</v>
      </c>
      <c r="Q9414" s="205"/>
      <c r="R9414" s="193"/>
    </row>
    <row r="9415" spans="1:18">
      <c r="A9415" s="207" t="s">
        <v>5869</v>
      </c>
      <c r="B9415" s="220" t="s">
        <v>5561</v>
      </c>
      <c r="C9415" s="222" t="s">
        <v>1018</v>
      </c>
      <c r="D9415" s="223"/>
      <c r="E9415" s="67"/>
      <c r="F9415" s="220" t="s">
        <v>537</v>
      </c>
      <c r="G9415" s="100"/>
      <c r="H9415" s="224">
        <v>47.97</v>
      </c>
      <c r="I9415" s="219"/>
      <c r="J9415" s="219"/>
      <c r="K9415" s="219"/>
      <c r="L9415" s="219"/>
      <c r="M9415" s="219"/>
      <c r="N9415" s="219"/>
      <c r="O9415" s="61">
        <f t="shared" si="764"/>
        <v>47.97</v>
      </c>
      <c r="P9415" s="221" t="s">
        <v>2287</v>
      </c>
      <c r="Q9415" s="205"/>
      <c r="R9415" s="193"/>
    </row>
    <row r="9416" spans="1:18">
      <c r="A9416" s="207" t="s">
        <v>5869</v>
      </c>
      <c r="B9416" s="220" t="s">
        <v>6103</v>
      </c>
      <c r="C9416" s="222" t="s">
        <v>1019</v>
      </c>
      <c r="D9416" s="223"/>
      <c r="E9416" s="67"/>
      <c r="F9416" s="220" t="s">
        <v>537</v>
      </c>
      <c r="G9416" s="100"/>
      <c r="H9416" s="224">
        <v>2.7</v>
      </c>
      <c r="I9416" s="219"/>
      <c r="J9416" s="219"/>
      <c r="K9416" s="219"/>
      <c r="L9416" s="219"/>
      <c r="M9416" s="219"/>
      <c r="N9416" s="219"/>
      <c r="O9416" s="61">
        <f t="shared" si="764"/>
        <v>2.7</v>
      </c>
      <c r="P9416" s="221" t="s">
        <v>2287</v>
      </c>
      <c r="Q9416" s="205"/>
      <c r="R9416" s="193"/>
    </row>
    <row r="9417" spans="1:18">
      <c r="A9417" s="207" t="s">
        <v>5869</v>
      </c>
      <c r="B9417" s="220" t="s">
        <v>5463</v>
      </c>
      <c r="C9417" s="222" t="s">
        <v>1020</v>
      </c>
      <c r="D9417" s="223"/>
      <c r="E9417" s="67"/>
      <c r="F9417" s="220" t="s">
        <v>537</v>
      </c>
      <c r="G9417" s="100"/>
      <c r="H9417" s="224">
        <v>46.475000000000001</v>
      </c>
      <c r="I9417" s="219"/>
      <c r="J9417" s="219"/>
      <c r="K9417" s="219"/>
      <c r="L9417" s="219"/>
      <c r="M9417" s="219"/>
      <c r="N9417" s="219"/>
      <c r="O9417" s="61">
        <f>+H9417/10</f>
        <v>4.6475</v>
      </c>
      <c r="P9417" s="221" t="s">
        <v>5605</v>
      </c>
      <c r="Q9417" s="205"/>
      <c r="R9417" s="193"/>
    </row>
    <row r="9418" spans="1:18">
      <c r="A9418" s="207" t="s">
        <v>5869</v>
      </c>
      <c r="B9418" s="220" t="s">
        <v>5561</v>
      </c>
      <c r="C9418" s="222" t="s">
        <v>1021</v>
      </c>
      <c r="D9418" s="223"/>
      <c r="E9418" s="67"/>
      <c r="F9418" s="220" t="s">
        <v>537</v>
      </c>
      <c r="G9418" s="100"/>
      <c r="H9418" s="224">
        <v>979</v>
      </c>
      <c r="I9418" s="219"/>
      <c r="J9418" s="219"/>
      <c r="K9418" s="219"/>
      <c r="L9418" s="219"/>
      <c r="M9418" s="219"/>
      <c r="N9418" s="219"/>
      <c r="O9418" s="61">
        <f t="shared" si="764"/>
        <v>979</v>
      </c>
      <c r="P9418" s="221" t="s">
        <v>2287</v>
      </c>
      <c r="Q9418" s="205"/>
      <c r="R9418" s="193"/>
    </row>
    <row r="9419" spans="1:18">
      <c r="A9419" s="207" t="s">
        <v>5869</v>
      </c>
      <c r="B9419" s="220" t="s">
        <v>5464</v>
      </c>
      <c r="C9419" s="222" t="s">
        <v>1022</v>
      </c>
      <c r="D9419" s="223"/>
      <c r="E9419" s="67"/>
      <c r="F9419" s="220" t="s">
        <v>537</v>
      </c>
      <c r="G9419" s="100"/>
      <c r="H9419" s="224">
        <v>55</v>
      </c>
      <c r="I9419" s="219"/>
      <c r="J9419" s="219"/>
      <c r="K9419" s="219"/>
      <c r="L9419" s="219"/>
      <c r="M9419" s="219"/>
      <c r="N9419" s="219"/>
      <c r="O9419" s="61">
        <f t="shared" si="764"/>
        <v>55</v>
      </c>
      <c r="P9419" s="221" t="s">
        <v>2287</v>
      </c>
      <c r="Q9419" s="205"/>
      <c r="R9419" s="193"/>
    </row>
    <row r="9420" spans="1:18">
      <c r="A9420" s="207" t="s">
        <v>5869</v>
      </c>
      <c r="B9420" s="220" t="s">
        <v>5464</v>
      </c>
      <c r="C9420" s="222" t="s">
        <v>1023</v>
      </c>
      <c r="D9420" s="223"/>
      <c r="E9420" s="67"/>
      <c r="F9420" s="220" t="s">
        <v>537</v>
      </c>
      <c r="G9420" s="100"/>
      <c r="H9420" s="224">
        <v>96.007999999999996</v>
      </c>
      <c r="I9420" s="219"/>
      <c r="J9420" s="219"/>
      <c r="K9420" s="219"/>
      <c r="L9420" s="219"/>
      <c r="M9420" s="219"/>
      <c r="N9420" s="219"/>
      <c r="O9420" s="61">
        <f t="shared" si="764"/>
        <v>96.007999999999996</v>
      </c>
      <c r="P9420" s="221" t="s">
        <v>2287</v>
      </c>
      <c r="Q9420" s="205"/>
      <c r="R9420" s="193"/>
    </row>
    <row r="9421" spans="1:18">
      <c r="A9421" s="207" t="s">
        <v>5869</v>
      </c>
      <c r="B9421" s="220" t="s">
        <v>5561</v>
      </c>
      <c r="C9421" s="222" t="s">
        <v>1024</v>
      </c>
      <c r="D9421" s="223"/>
      <c r="E9421" s="67"/>
      <c r="F9421" s="220" t="s">
        <v>537</v>
      </c>
      <c r="G9421" s="100"/>
      <c r="H9421" s="224">
        <v>160</v>
      </c>
      <c r="I9421" s="219"/>
      <c r="J9421" s="219"/>
      <c r="K9421" s="219"/>
      <c r="L9421" s="219"/>
      <c r="M9421" s="219"/>
      <c r="N9421" s="219"/>
      <c r="O9421" s="61">
        <f t="shared" si="764"/>
        <v>160</v>
      </c>
      <c r="P9421" s="221" t="s">
        <v>2287</v>
      </c>
      <c r="Q9421" s="205"/>
      <c r="R9421" s="193"/>
    </row>
    <row r="9422" spans="1:18">
      <c r="A9422" s="207" t="s">
        <v>5869</v>
      </c>
      <c r="B9422" s="220" t="s">
        <v>5561</v>
      </c>
      <c r="C9422" s="222" t="s">
        <v>1025</v>
      </c>
      <c r="D9422" s="223"/>
      <c r="E9422" s="67"/>
      <c r="F9422" s="220" t="s">
        <v>537</v>
      </c>
      <c r="G9422" s="100"/>
      <c r="H9422" s="224">
        <v>209</v>
      </c>
      <c r="I9422" s="219"/>
      <c r="J9422" s="219"/>
      <c r="K9422" s="219"/>
      <c r="L9422" s="219"/>
      <c r="M9422" s="219"/>
      <c r="N9422" s="219"/>
      <c r="O9422" s="61">
        <f t="shared" si="764"/>
        <v>209</v>
      </c>
      <c r="P9422" s="221" t="s">
        <v>2287</v>
      </c>
      <c r="Q9422" s="205"/>
      <c r="R9422" s="193"/>
    </row>
    <row r="9423" spans="1:18">
      <c r="A9423" s="207" t="s">
        <v>5869</v>
      </c>
      <c r="B9423" s="220" t="s">
        <v>5465</v>
      </c>
      <c r="C9423" s="222" t="s">
        <v>1026</v>
      </c>
      <c r="D9423" s="223"/>
      <c r="E9423" s="67"/>
      <c r="F9423" s="220" t="s">
        <v>537</v>
      </c>
      <c r="G9423" s="100"/>
      <c r="H9423" s="224">
        <v>55.625</v>
      </c>
      <c r="I9423" s="219"/>
      <c r="J9423" s="219"/>
      <c r="K9423" s="219"/>
      <c r="L9423" s="219"/>
      <c r="M9423" s="219"/>
      <c r="N9423" s="219"/>
      <c r="O9423" s="61">
        <f>+H9423/10</f>
        <v>5.5625</v>
      </c>
      <c r="P9423" s="221" t="s">
        <v>5605</v>
      </c>
      <c r="Q9423" s="205"/>
      <c r="R9423" s="193"/>
    </row>
    <row r="9424" spans="1:18">
      <c r="A9424" s="207" t="s">
        <v>5869</v>
      </c>
      <c r="B9424" s="220" t="s">
        <v>5561</v>
      </c>
      <c r="C9424" s="222" t="s">
        <v>1027</v>
      </c>
      <c r="D9424" s="223"/>
      <c r="E9424" s="67"/>
      <c r="F9424" s="220" t="s">
        <v>537</v>
      </c>
      <c r="G9424" s="100"/>
      <c r="H9424" s="224">
        <v>5.8</v>
      </c>
      <c r="I9424" s="219"/>
      <c r="J9424" s="219"/>
      <c r="K9424" s="219"/>
      <c r="L9424" s="219"/>
      <c r="M9424" s="219"/>
      <c r="N9424" s="219"/>
      <c r="O9424" s="61">
        <f t="shared" si="764"/>
        <v>5.8</v>
      </c>
      <c r="P9424" s="221" t="s">
        <v>2287</v>
      </c>
      <c r="Q9424" s="205"/>
      <c r="R9424" s="193"/>
    </row>
    <row r="9425" spans="1:18">
      <c r="A9425" s="207" t="s">
        <v>5869</v>
      </c>
      <c r="B9425" s="220" t="s">
        <v>5561</v>
      </c>
      <c r="C9425" s="222" t="s">
        <v>1028</v>
      </c>
      <c r="D9425" s="223"/>
      <c r="E9425" s="67"/>
      <c r="F9425" s="220" t="s">
        <v>537</v>
      </c>
      <c r="G9425" s="100"/>
      <c r="H9425" s="224">
        <v>197</v>
      </c>
      <c r="I9425" s="219"/>
      <c r="J9425" s="219"/>
      <c r="K9425" s="219"/>
      <c r="L9425" s="219"/>
      <c r="M9425" s="219"/>
      <c r="N9425" s="219"/>
      <c r="O9425" s="61">
        <f t="shared" si="764"/>
        <v>197</v>
      </c>
      <c r="P9425" s="221" t="s">
        <v>2287</v>
      </c>
      <c r="Q9425" s="205"/>
      <c r="R9425" s="193"/>
    </row>
    <row r="9426" spans="1:18">
      <c r="A9426" s="207" t="s">
        <v>5869</v>
      </c>
      <c r="B9426" s="220" t="s">
        <v>5561</v>
      </c>
      <c r="C9426" s="222" t="s">
        <v>756</v>
      </c>
      <c r="D9426" s="223"/>
      <c r="E9426" s="67"/>
      <c r="F9426" s="220" t="s">
        <v>537</v>
      </c>
      <c r="G9426" s="100"/>
      <c r="H9426" s="224">
        <v>197</v>
      </c>
      <c r="I9426" s="219"/>
      <c r="J9426" s="219"/>
      <c r="K9426" s="219"/>
      <c r="L9426" s="219"/>
      <c r="M9426" s="219"/>
      <c r="N9426" s="219"/>
      <c r="O9426" s="61">
        <f t="shared" si="764"/>
        <v>197</v>
      </c>
      <c r="P9426" s="221" t="s">
        <v>2287</v>
      </c>
      <c r="Q9426" s="205"/>
      <c r="R9426" s="193"/>
    </row>
    <row r="9427" spans="1:18">
      <c r="A9427" s="207" t="s">
        <v>5869</v>
      </c>
      <c r="B9427" s="220" t="s">
        <v>5561</v>
      </c>
      <c r="C9427" s="222" t="s">
        <v>757</v>
      </c>
      <c r="D9427" s="223"/>
      <c r="E9427" s="67"/>
      <c r="F9427" s="220" t="s">
        <v>537</v>
      </c>
      <c r="G9427" s="100"/>
      <c r="H9427" s="224">
        <v>160.006</v>
      </c>
      <c r="I9427" s="219"/>
      <c r="J9427" s="219"/>
      <c r="K9427" s="219"/>
      <c r="L9427" s="219"/>
      <c r="M9427" s="219"/>
      <c r="N9427" s="219"/>
      <c r="O9427" s="61">
        <f t="shared" si="764"/>
        <v>160.006</v>
      </c>
      <c r="P9427" s="221" t="s">
        <v>2287</v>
      </c>
      <c r="Q9427" s="205"/>
      <c r="R9427" s="193"/>
    </row>
    <row r="9428" spans="1:18">
      <c r="A9428" s="207" t="s">
        <v>5869</v>
      </c>
      <c r="B9428" s="220" t="s">
        <v>5561</v>
      </c>
      <c r="C9428" s="222" t="s">
        <v>758</v>
      </c>
      <c r="D9428" s="223"/>
      <c r="E9428" s="67"/>
      <c r="F9428" s="220" t="s">
        <v>537</v>
      </c>
      <c r="G9428" s="100"/>
      <c r="H9428" s="224">
        <v>63.008000000000003</v>
      </c>
      <c r="I9428" s="219"/>
      <c r="J9428" s="219"/>
      <c r="K9428" s="219"/>
      <c r="L9428" s="219"/>
      <c r="M9428" s="219"/>
      <c r="N9428" s="219"/>
      <c r="O9428" s="61">
        <f t="shared" si="764"/>
        <v>63.008000000000003</v>
      </c>
      <c r="P9428" s="221" t="s">
        <v>2287</v>
      </c>
      <c r="Q9428" s="205"/>
      <c r="R9428" s="193"/>
    </row>
    <row r="9429" spans="1:18">
      <c r="A9429" s="207" t="s">
        <v>5869</v>
      </c>
      <c r="B9429" s="220" t="s">
        <v>5561</v>
      </c>
      <c r="C9429" s="222" t="s">
        <v>759</v>
      </c>
      <c r="D9429" s="223"/>
      <c r="E9429" s="67"/>
      <c r="F9429" s="220" t="s">
        <v>537</v>
      </c>
      <c r="G9429" s="100"/>
      <c r="H9429" s="224">
        <v>550</v>
      </c>
      <c r="I9429" s="219"/>
      <c r="J9429" s="219"/>
      <c r="K9429" s="219"/>
      <c r="L9429" s="219"/>
      <c r="M9429" s="219"/>
      <c r="N9429" s="219"/>
      <c r="O9429" s="61">
        <f t="shared" si="764"/>
        <v>550</v>
      </c>
      <c r="P9429" s="221" t="s">
        <v>2287</v>
      </c>
      <c r="Q9429" s="205"/>
      <c r="R9429" s="193"/>
    </row>
    <row r="9430" spans="1:18">
      <c r="A9430" s="207" t="s">
        <v>5869</v>
      </c>
      <c r="B9430" s="220" t="s">
        <v>5561</v>
      </c>
      <c r="C9430" s="222" t="s">
        <v>760</v>
      </c>
      <c r="D9430" s="223"/>
      <c r="E9430" s="67"/>
      <c r="F9430" s="220" t="s">
        <v>537</v>
      </c>
      <c r="G9430" s="100"/>
      <c r="H9430" s="224">
        <v>1047</v>
      </c>
      <c r="I9430" s="219"/>
      <c r="J9430" s="219"/>
      <c r="K9430" s="219"/>
      <c r="L9430" s="219"/>
      <c r="M9430" s="219"/>
      <c r="N9430" s="219"/>
      <c r="O9430" s="61">
        <f t="shared" si="764"/>
        <v>1047</v>
      </c>
      <c r="P9430" s="221" t="s">
        <v>2287</v>
      </c>
      <c r="Q9430" s="205"/>
      <c r="R9430" s="193"/>
    </row>
    <row r="9431" spans="1:18">
      <c r="A9431" s="207" t="s">
        <v>5869</v>
      </c>
      <c r="B9431" s="220" t="s">
        <v>5561</v>
      </c>
      <c r="C9431" s="222" t="s">
        <v>761</v>
      </c>
      <c r="D9431" s="223"/>
      <c r="E9431" s="67"/>
      <c r="F9431" s="220" t="s">
        <v>537</v>
      </c>
      <c r="G9431" s="100"/>
      <c r="H9431" s="224">
        <v>597</v>
      </c>
      <c r="I9431" s="219"/>
      <c r="J9431" s="219"/>
      <c r="K9431" s="219"/>
      <c r="L9431" s="219"/>
      <c r="M9431" s="219"/>
      <c r="N9431" s="219"/>
      <c r="O9431" s="61">
        <f t="shared" si="764"/>
        <v>597</v>
      </c>
      <c r="P9431" s="221" t="s">
        <v>2287</v>
      </c>
      <c r="Q9431" s="205"/>
      <c r="R9431" s="193"/>
    </row>
    <row r="9432" spans="1:18">
      <c r="A9432" s="207" t="s">
        <v>5869</v>
      </c>
      <c r="B9432" s="220" t="s">
        <v>5561</v>
      </c>
      <c r="C9432" s="222" t="s">
        <v>762</v>
      </c>
      <c r="D9432" s="223"/>
      <c r="E9432" s="67"/>
      <c r="F9432" s="220" t="s">
        <v>537</v>
      </c>
      <c r="G9432" s="100"/>
      <c r="H9432" s="224">
        <v>597</v>
      </c>
      <c r="I9432" s="219"/>
      <c r="J9432" s="219"/>
      <c r="K9432" s="219"/>
      <c r="L9432" s="219"/>
      <c r="M9432" s="219"/>
      <c r="N9432" s="219"/>
      <c r="O9432" s="61">
        <f t="shared" si="764"/>
        <v>597</v>
      </c>
      <c r="P9432" s="221" t="s">
        <v>2287</v>
      </c>
      <c r="Q9432" s="205"/>
      <c r="R9432" s="193"/>
    </row>
    <row r="9433" spans="1:18">
      <c r="A9433" s="207" t="s">
        <v>5869</v>
      </c>
      <c r="B9433" s="220" t="s">
        <v>5561</v>
      </c>
      <c r="C9433" s="222" t="s">
        <v>763</v>
      </c>
      <c r="D9433" s="223"/>
      <c r="E9433" s="67"/>
      <c r="F9433" s="220" t="s">
        <v>537</v>
      </c>
      <c r="G9433" s="100"/>
      <c r="H9433" s="224">
        <v>197</v>
      </c>
      <c r="I9433" s="219"/>
      <c r="J9433" s="219"/>
      <c r="K9433" s="219"/>
      <c r="L9433" s="219"/>
      <c r="M9433" s="219"/>
      <c r="N9433" s="219"/>
      <c r="O9433" s="61">
        <f t="shared" si="764"/>
        <v>197</v>
      </c>
      <c r="P9433" s="221" t="s">
        <v>2287</v>
      </c>
      <c r="Q9433" s="205"/>
      <c r="R9433" s="193"/>
    </row>
    <row r="9434" spans="1:18">
      <c r="A9434" s="207" t="s">
        <v>5869</v>
      </c>
      <c r="B9434" s="220" t="s">
        <v>5561</v>
      </c>
      <c r="C9434" s="222" t="s">
        <v>764</v>
      </c>
      <c r="D9434" s="223"/>
      <c r="E9434" s="67"/>
      <c r="F9434" s="220" t="s">
        <v>537</v>
      </c>
      <c r="G9434" s="100"/>
      <c r="H9434" s="224">
        <v>197</v>
      </c>
      <c r="I9434" s="219"/>
      <c r="J9434" s="219"/>
      <c r="K9434" s="219"/>
      <c r="L9434" s="219"/>
      <c r="M9434" s="219"/>
      <c r="N9434" s="219"/>
      <c r="O9434" s="61">
        <f t="shared" si="764"/>
        <v>197</v>
      </c>
      <c r="P9434" s="221" t="s">
        <v>2287</v>
      </c>
      <c r="Q9434" s="205"/>
      <c r="R9434" s="193"/>
    </row>
    <row r="9435" spans="1:18">
      <c r="A9435" s="207" t="s">
        <v>5869</v>
      </c>
      <c r="B9435" s="220" t="s">
        <v>5561</v>
      </c>
      <c r="C9435" s="222" t="s">
        <v>765</v>
      </c>
      <c r="D9435" s="223"/>
      <c r="E9435" s="67"/>
      <c r="F9435" s="220" t="s">
        <v>537</v>
      </c>
      <c r="G9435" s="100"/>
      <c r="H9435" s="224">
        <v>125</v>
      </c>
      <c r="I9435" s="219"/>
      <c r="J9435" s="219"/>
      <c r="K9435" s="219"/>
      <c r="L9435" s="219"/>
      <c r="M9435" s="219"/>
      <c r="N9435" s="219"/>
      <c r="O9435" s="61">
        <f t="shared" si="764"/>
        <v>125</v>
      </c>
      <c r="P9435" s="221" t="s">
        <v>2287</v>
      </c>
      <c r="Q9435" s="205"/>
      <c r="R9435" s="193"/>
    </row>
    <row r="9436" spans="1:18">
      <c r="A9436" s="207" t="s">
        <v>5869</v>
      </c>
      <c r="B9436" s="220" t="s">
        <v>5561</v>
      </c>
      <c r="C9436" s="222" t="s">
        <v>766</v>
      </c>
      <c r="D9436" s="223"/>
      <c r="E9436" s="67"/>
      <c r="F9436" s="220" t="s">
        <v>537</v>
      </c>
      <c r="G9436" s="100"/>
      <c r="H9436" s="224">
        <v>155</v>
      </c>
      <c r="I9436" s="219"/>
      <c r="J9436" s="219"/>
      <c r="K9436" s="219"/>
      <c r="L9436" s="219"/>
      <c r="M9436" s="219"/>
      <c r="N9436" s="219"/>
      <c r="O9436" s="61">
        <f t="shared" si="764"/>
        <v>155</v>
      </c>
      <c r="P9436" s="221" t="s">
        <v>2287</v>
      </c>
      <c r="Q9436" s="205"/>
      <c r="R9436" s="193"/>
    </row>
    <row r="9437" spans="1:18">
      <c r="A9437" s="207" t="s">
        <v>5869</v>
      </c>
      <c r="B9437" s="220" t="s">
        <v>5561</v>
      </c>
      <c r="C9437" s="222" t="s">
        <v>767</v>
      </c>
      <c r="D9437" s="223"/>
      <c r="E9437" s="67"/>
      <c r="F9437" s="220" t="s">
        <v>537</v>
      </c>
      <c r="G9437" s="100"/>
      <c r="H9437" s="224">
        <v>155</v>
      </c>
      <c r="I9437" s="219"/>
      <c r="J9437" s="219"/>
      <c r="K9437" s="219"/>
      <c r="L9437" s="219"/>
      <c r="M9437" s="219"/>
      <c r="N9437" s="219"/>
      <c r="O9437" s="61">
        <f t="shared" si="764"/>
        <v>155</v>
      </c>
      <c r="P9437" s="221" t="s">
        <v>2287</v>
      </c>
      <c r="Q9437" s="205"/>
      <c r="R9437" s="193"/>
    </row>
    <row r="9438" spans="1:18">
      <c r="A9438" s="207" t="s">
        <v>5869</v>
      </c>
      <c r="B9438" s="220" t="s">
        <v>4951</v>
      </c>
      <c r="C9438" s="222" t="s">
        <v>768</v>
      </c>
      <c r="D9438" s="223"/>
      <c r="E9438" s="67"/>
      <c r="F9438" s="220" t="s">
        <v>2297</v>
      </c>
      <c r="G9438" s="100"/>
      <c r="H9438" s="224">
        <v>0</v>
      </c>
      <c r="I9438" s="219"/>
      <c r="J9438" s="219"/>
      <c r="K9438" s="219"/>
      <c r="L9438" s="219"/>
      <c r="M9438" s="219"/>
      <c r="N9438" s="219"/>
      <c r="O9438" s="61">
        <f t="shared" si="764"/>
        <v>0</v>
      </c>
      <c r="P9438" s="221" t="s">
        <v>2287</v>
      </c>
      <c r="Q9438" s="205"/>
      <c r="R9438" s="193"/>
    </row>
    <row r="9439" spans="1:18">
      <c r="A9439" s="207" t="s">
        <v>5869</v>
      </c>
      <c r="B9439" s="220" t="s">
        <v>5466</v>
      </c>
      <c r="C9439" s="222" t="s">
        <v>0</v>
      </c>
      <c r="D9439" s="223"/>
      <c r="E9439" s="67"/>
      <c r="F9439" s="220" t="s">
        <v>2291</v>
      </c>
      <c r="G9439" s="100"/>
      <c r="H9439" s="224">
        <v>0.1</v>
      </c>
      <c r="I9439" s="219"/>
      <c r="J9439" s="219"/>
      <c r="K9439" s="219"/>
      <c r="L9439" s="219"/>
      <c r="M9439" s="219"/>
      <c r="N9439" s="219"/>
      <c r="O9439" s="61">
        <f t="shared" si="764"/>
        <v>0.1</v>
      </c>
      <c r="P9439" s="221" t="s">
        <v>5605</v>
      </c>
      <c r="Q9439" s="205"/>
      <c r="R9439" s="193"/>
    </row>
    <row r="9440" spans="1:18">
      <c r="A9440" s="207" t="s">
        <v>5869</v>
      </c>
      <c r="B9440" s="220" t="s">
        <v>5467</v>
      </c>
      <c r="C9440" s="222" t="s">
        <v>1</v>
      </c>
      <c r="D9440" s="223"/>
      <c r="E9440" s="67"/>
      <c r="F9440" s="220" t="s">
        <v>2289</v>
      </c>
      <c r="G9440" s="100"/>
      <c r="H9440" s="224">
        <v>0.7</v>
      </c>
      <c r="I9440" s="219"/>
      <c r="J9440" s="219"/>
      <c r="K9440" s="219"/>
      <c r="L9440" s="219"/>
      <c r="M9440" s="219"/>
      <c r="N9440" s="219"/>
      <c r="O9440" s="61">
        <f t="shared" si="764"/>
        <v>0.7</v>
      </c>
      <c r="P9440" s="221" t="s">
        <v>5605</v>
      </c>
      <c r="Q9440" s="205"/>
      <c r="R9440" s="193"/>
    </row>
    <row r="9441" spans="1:18">
      <c r="A9441" s="207" t="s">
        <v>5869</v>
      </c>
      <c r="B9441" s="220" t="s">
        <v>4951</v>
      </c>
      <c r="C9441" s="222" t="s">
        <v>2</v>
      </c>
      <c r="D9441" s="223"/>
      <c r="E9441" s="67"/>
      <c r="F9441" s="220" t="s">
        <v>2297</v>
      </c>
      <c r="G9441" s="100"/>
      <c r="H9441" s="224">
        <v>19.5</v>
      </c>
      <c r="I9441" s="219"/>
      <c r="J9441" s="219"/>
      <c r="K9441" s="219"/>
      <c r="L9441" s="219"/>
      <c r="M9441" s="219"/>
      <c r="N9441" s="219"/>
      <c r="O9441" s="61">
        <f t="shared" si="764"/>
        <v>19.5</v>
      </c>
      <c r="P9441" s="221" t="s">
        <v>2287</v>
      </c>
      <c r="Q9441" s="205"/>
      <c r="R9441" s="193"/>
    </row>
    <row r="9442" spans="1:18">
      <c r="A9442" s="207" t="s">
        <v>5869</v>
      </c>
      <c r="B9442" s="220" t="s">
        <v>5468</v>
      </c>
      <c r="C9442" s="222" t="s">
        <v>3</v>
      </c>
      <c r="D9442" s="223"/>
      <c r="E9442" s="67"/>
      <c r="F9442" s="220" t="s">
        <v>2286</v>
      </c>
      <c r="G9442" s="100"/>
      <c r="H9442" s="224">
        <v>7</v>
      </c>
      <c r="I9442" s="219"/>
      <c r="J9442" s="219"/>
      <c r="K9442" s="219"/>
      <c r="L9442" s="219"/>
      <c r="M9442" s="219"/>
      <c r="N9442" s="219"/>
      <c r="O9442" s="61">
        <f t="shared" si="764"/>
        <v>7</v>
      </c>
      <c r="P9442" s="221" t="s">
        <v>5605</v>
      </c>
      <c r="Q9442" s="205"/>
      <c r="R9442" s="193"/>
    </row>
    <row r="9443" spans="1:18">
      <c r="A9443" s="207" t="s">
        <v>5869</v>
      </c>
      <c r="B9443" s="220" t="s">
        <v>4941</v>
      </c>
      <c r="C9443" s="222" t="s">
        <v>432</v>
      </c>
      <c r="D9443" s="223"/>
      <c r="E9443" s="67"/>
      <c r="F9443" s="220" t="s">
        <v>2286</v>
      </c>
      <c r="G9443" s="100"/>
      <c r="H9443" s="224">
        <v>7</v>
      </c>
      <c r="I9443" s="219"/>
      <c r="J9443" s="219"/>
      <c r="K9443" s="219"/>
      <c r="L9443" s="219"/>
      <c r="M9443" s="219"/>
      <c r="N9443" s="219"/>
      <c r="O9443" s="61">
        <f t="shared" si="764"/>
        <v>7</v>
      </c>
      <c r="P9443" s="221" t="s">
        <v>5605</v>
      </c>
      <c r="Q9443" s="205"/>
      <c r="R9443" s="193"/>
    </row>
    <row r="9444" spans="1:18">
      <c r="A9444" s="207" t="s">
        <v>5869</v>
      </c>
      <c r="B9444" s="220" t="s">
        <v>5469</v>
      </c>
      <c r="C9444" s="222" t="s">
        <v>692</v>
      </c>
      <c r="D9444" s="223"/>
      <c r="E9444" s="67"/>
      <c r="F9444" s="220" t="s">
        <v>2286</v>
      </c>
      <c r="G9444" s="100"/>
      <c r="H9444" s="224">
        <v>6.6950000000000003</v>
      </c>
      <c r="I9444" s="219"/>
      <c r="J9444" s="219"/>
      <c r="K9444" s="219"/>
      <c r="L9444" s="219"/>
      <c r="M9444" s="219"/>
      <c r="N9444" s="219"/>
      <c r="O9444" s="61">
        <f t="shared" si="764"/>
        <v>6.6950000000000003</v>
      </c>
      <c r="P9444" s="221" t="s">
        <v>5605</v>
      </c>
      <c r="Q9444" s="205"/>
      <c r="R9444" s="193"/>
    </row>
    <row r="9445" spans="1:18">
      <c r="A9445" s="207" t="s">
        <v>5869</v>
      </c>
      <c r="B9445" s="220" t="s">
        <v>5470</v>
      </c>
      <c r="C9445" s="222" t="s">
        <v>693</v>
      </c>
      <c r="D9445" s="223"/>
      <c r="E9445" s="67"/>
      <c r="F9445" s="220" t="s">
        <v>2286</v>
      </c>
      <c r="G9445" s="100"/>
      <c r="H9445" s="224">
        <v>7</v>
      </c>
      <c r="I9445" s="219"/>
      <c r="J9445" s="219"/>
      <c r="K9445" s="219"/>
      <c r="L9445" s="219"/>
      <c r="M9445" s="219"/>
      <c r="N9445" s="219"/>
      <c r="O9445" s="61">
        <f t="shared" si="764"/>
        <v>7</v>
      </c>
      <c r="P9445" s="221" t="s">
        <v>5605</v>
      </c>
      <c r="Q9445" s="205"/>
      <c r="R9445" s="193"/>
    </row>
    <row r="9446" spans="1:18">
      <c r="A9446" s="207" t="s">
        <v>5869</v>
      </c>
      <c r="B9446" s="220" t="s">
        <v>4934</v>
      </c>
      <c r="C9446" s="222" t="s">
        <v>694</v>
      </c>
      <c r="D9446" s="223"/>
      <c r="E9446" s="67"/>
      <c r="F9446" s="220" t="s">
        <v>2286</v>
      </c>
      <c r="G9446" s="100"/>
      <c r="H9446" s="224">
        <v>6.9249999999999998</v>
      </c>
      <c r="I9446" s="219"/>
      <c r="J9446" s="219"/>
      <c r="K9446" s="219"/>
      <c r="L9446" s="219"/>
      <c r="M9446" s="219"/>
      <c r="N9446" s="219"/>
      <c r="O9446" s="61">
        <f t="shared" ref="O9446:O9509" si="765">+H9446</f>
        <v>6.9249999999999998</v>
      </c>
      <c r="P9446" s="221" t="s">
        <v>5605</v>
      </c>
      <c r="Q9446" s="205"/>
      <c r="R9446" s="193"/>
    </row>
    <row r="9447" spans="1:18">
      <c r="A9447" s="207" t="s">
        <v>5869</v>
      </c>
      <c r="B9447" s="220" t="s">
        <v>5471</v>
      </c>
      <c r="C9447" s="222" t="s">
        <v>695</v>
      </c>
      <c r="D9447" s="223"/>
      <c r="E9447" s="67"/>
      <c r="F9447" s="220" t="s">
        <v>2286</v>
      </c>
      <c r="G9447" s="100"/>
      <c r="H9447" s="224">
        <v>6.7625000000000002</v>
      </c>
      <c r="I9447" s="219"/>
      <c r="J9447" s="219"/>
      <c r="K9447" s="219"/>
      <c r="L9447" s="219"/>
      <c r="M9447" s="219"/>
      <c r="N9447" s="219"/>
      <c r="O9447" s="61">
        <f t="shared" si="765"/>
        <v>6.7625000000000002</v>
      </c>
      <c r="P9447" s="221" t="s">
        <v>5605</v>
      </c>
      <c r="Q9447" s="205"/>
      <c r="R9447" s="193"/>
    </row>
    <row r="9448" spans="1:18">
      <c r="A9448" s="207" t="s">
        <v>5869</v>
      </c>
      <c r="B9448" s="220" t="s">
        <v>4942</v>
      </c>
      <c r="C9448" s="222" t="s">
        <v>696</v>
      </c>
      <c r="D9448" s="223"/>
      <c r="E9448" s="67"/>
      <c r="F9448" s="220" t="s">
        <v>2286</v>
      </c>
      <c r="G9448" s="100"/>
      <c r="H9448" s="224">
        <v>7</v>
      </c>
      <c r="I9448" s="219"/>
      <c r="J9448" s="219"/>
      <c r="K9448" s="219"/>
      <c r="L9448" s="219"/>
      <c r="M9448" s="219"/>
      <c r="N9448" s="219"/>
      <c r="O9448" s="61">
        <f t="shared" si="765"/>
        <v>7</v>
      </c>
      <c r="P9448" s="221" t="s">
        <v>5605</v>
      </c>
      <c r="Q9448" s="205"/>
      <c r="R9448" s="193"/>
    </row>
    <row r="9449" spans="1:18">
      <c r="A9449" s="207" t="s">
        <v>5869</v>
      </c>
      <c r="B9449" s="220" t="s">
        <v>5472</v>
      </c>
      <c r="C9449" s="222" t="s">
        <v>697</v>
      </c>
      <c r="D9449" s="223"/>
      <c r="E9449" s="67"/>
      <c r="F9449" s="220" t="s">
        <v>2286</v>
      </c>
      <c r="G9449" s="100"/>
      <c r="H9449" s="224">
        <v>3.57</v>
      </c>
      <c r="I9449" s="219"/>
      <c r="J9449" s="219"/>
      <c r="K9449" s="219"/>
      <c r="L9449" s="219"/>
      <c r="M9449" s="219"/>
      <c r="N9449" s="219"/>
      <c r="O9449" s="61">
        <f t="shared" si="765"/>
        <v>3.57</v>
      </c>
      <c r="P9449" s="221" t="s">
        <v>5605</v>
      </c>
      <c r="Q9449" s="205"/>
      <c r="R9449" s="193"/>
    </row>
    <row r="9450" spans="1:18">
      <c r="A9450" s="207" t="s">
        <v>5869</v>
      </c>
      <c r="B9450" s="220" t="s">
        <v>5473</v>
      </c>
      <c r="C9450" s="222" t="s">
        <v>698</v>
      </c>
      <c r="D9450" s="223"/>
      <c r="E9450" s="67"/>
      <c r="F9450" s="220" t="s">
        <v>2286</v>
      </c>
      <c r="G9450" s="100"/>
      <c r="H9450" s="224">
        <v>3.38</v>
      </c>
      <c r="I9450" s="219"/>
      <c r="J9450" s="219"/>
      <c r="K9450" s="219"/>
      <c r="L9450" s="219"/>
      <c r="M9450" s="219"/>
      <c r="N9450" s="219"/>
      <c r="O9450" s="61">
        <f t="shared" si="765"/>
        <v>3.38</v>
      </c>
      <c r="P9450" s="221" t="s">
        <v>5605</v>
      </c>
      <c r="Q9450" s="205"/>
      <c r="R9450" s="193"/>
    </row>
    <row r="9451" spans="1:18">
      <c r="A9451" s="207" t="s">
        <v>5869</v>
      </c>
      <c r="B9451" s="220" t="s">
        <v>5474</v>
      </c>
      <c r="C9451" s="222" t="s">
        <v>699</v>
      </c>
      <c r="D9451" s="223"/>
      <c r="E9451" s="67"/>
      <c r="F9451" s="220" t="s">
        <v>2286</v>
      </c>
      <c r="G9451" s="100"/>
      <c r="H9451" s="224">
        <v>3.38</v>
      </c>
      <c r="I9451" s="219"/>
      <c r="J9451" s="219"/>
      <c r="K9451" s="219"/>
      <c r="L9451" s="219"/>
      <c r="M9451" s="219"/>
      <c r="N9451" s="219"/>
      <c r="O9451" s="61">
        <f t="shared" si="765"/>
        <v>3.38</v>
      </c>
      <c r="P9451" s="221" t="s">
        <v>5605</v>
      </c>
      <c r="Q9451" s="205"/>
      <c r="R9451" s="193"/>
    </row>
    <row r="9452" spans="1:18">
      <c r="A9452" s="207" t="s">
        <v>5869</v>
      </c>
      <c r="B9452" s="220" t="s">
        <v>4994</v>
      </c>
      <c r="C9452" s="222" t="s">
        <v>700</v>
      </c>
      <c r="D9452" s="223"/>
      <c r="E9452" s="67"/>
      <c r="F9452" s="220" t="s">
        <v>2286</v>
      </c>
      <c r="G9452" s="100"/>
      <c r="H9452" s="224">
        <v>3.38</v>
      </c>
      <c r="I9452" s="219"/>
      <c r="J9452" s="219"/>
      <c r="K9452" s="219"/>
      <c r="L9452" s="219"/>
      <c r="M9452" s="219"/>
      <c r="N9452" s="219"/>
      <c r="O9452" s="61">
        <f t="shared" si="765"/>
        <v>3.38</v>
      </c>
      <c r="P9452" s="221" t="s">
        <v>5605</v>
      </c>
      <c r="Q9452" s="205"/>
      <c r="R9452" s="193"/>
    </row>
    <row r="9453" spans="1:18">
      <c r="A9453" s="207" t="s">
        <v>5869</v>
      </c>
      <c r="B9453" s="220" t="s">
        <v>5475</v>
      </c>
      <c r="C9453" s="222" t="s">
        <v>2102</v>
      </c>
      <c r="D9453" s="223"/>
      <c r="E9453" s="67"/>
      <c r="F9453" s="220" t="s">
        <v>2297</v>
      </c>
      <c r="G9453" s="100"/>
      <c r="H9453" s="224">
        <v>35</v>
      </c>
      <c r="I9453" s="219"/>
      <c r="J9453" s="219"/>
      <c r="K9453" s="219"/>
      <c r="L9453" s="219"/>
      <c r="M9453" s="219"/>
      <c r="N9453" s="219"/>
      <c r="O9453" s="61">
        <f t="shared" si="765"/>
        <v>35</v>
      </c>
      <c r="P9453" s="221" t="s">
        <v>5605</v>
      </c>
      <c r="Q9453" s="205"/>
      <c r="R9453" s="193"/>
    </row>
    <row r="9454" spans="1:18">
      <c r="A9454" s="207" t="s">
        <v>5869</v>
      </c>
      <c r="B9454" s="220" t="s">
        <v>5476</v>
      </c>
      <c r="C9454" s="222" t="s">
        <v>2103</v>
      </c>
      <c r="D9454" s="223"/>
      <c r="E9454" s="67"/>
      <c r="F9454" s="220" t="s">
        <v>2286</v>
      </c>
      <c r="G9454" s="100"/>
      <c r="H9454" s="224">
        <v>3.55</v>
      </c>
      <c r="I9454" s="219"/>
      <c r="J9454" s="219"/>
      <c r="K9454" s="219"/>
      <c r="L9454" s="219"/>
      <c r="M9454" s="219"/>
      <c r="N9454" s="219"/>
      <c r="O9454" s="61">
        <f t="shared" si="765"/>
        <v>3.55</v>
      </c>
      <c r="P9454" s="221" t="s">
        <v>5605</v>
      </c>
      <c r="Q9454" s="205"/>
      <c r="R9454" s="193"/>
    </row>
    <row r="9455" spans="1:18">
      <c r="A9455" s="207" t="s">
        <v>5869</v>
      </c>
      <c r="B9455" s="220" t="s">
        <v>5003</v>
      </c>
      <c r="C9455" s="222" t="s">
        <v>2104</v>
      </c>
      <c r="D9455" s="223"/>
      <c r="E9455" s="67"/>
      <c r="F9455" s="220" t="s">
        <v>2286</v>
      </c>
      <c r="G9455" s="100"/>
      <c r="H9455" s="224">
        <v>5.13</v>
      </c>
      <c r="I9455" s="219"/>
      <c r="J9455" s="219"/>
      <c r="K9455" s="219"/>
      <c r="L9455" s="219"/>
      <c r="M9455" s="219"/>
      <c r="N9455" s="219"/>
      <c r="O9455" s="61">
        <f t="shared" si="765"/>
        <v>5.13</v>
      </c>
      <c r="P9455" s="221" t="s">
        <v>5605</v>
      </c>
      <c r="Q9455" s="205"/>
      <c r="R9455" s="193"/>
    </row>
    <row r="9456" spans="1:18">
      <c r="A9456" s="207" t="s">
        <v>5869</v>
      </c>
      <c r="B9456" s="220" t="s">
        <v>5477</v>
      </c>
      <c r="C9456" s="222" t="s">
        <v>2105</v>
      </c>
      <c r="D9456" s="223"/>
      <c r="E9456" s="67"/>
      <c r="F9456" s="220" t="s">
        <v>2286</v>
      </c>
      <c r="G9456" s="100"/>
      <c r="H9456" s="224">
        <v>3.13</v>
      </c>
      <c r="I9456" s="219"/>
      <c r="J9456" s="219"/>
      <c r="K9456" s="219"/>
      <c r="L9456" s="219"/>
      <c r="M9456" s="219"/>
      <c r="N9456" s="219"/>
      <c r="O9456" s="61">
        <f t="shared" si="765"/>
        <v>3.13</v>
      </c>
      <c r="P9456" s="221" t="s">
        <v>5605</v>
      </c>
      <c r="Q9456" s="205"/>
      <c r="R9456" s="193"/>
    </row>
    <row r="9457" spans="1:18">
      <c r="A9457" s="207" t="s">
        <v>5869</v>
      </c>
      <c r="B9457" s="220" t="s">
        <v>5478</v>
      </c>
      <c r="C9457" s="222" t="s">
        <v>2106</v>
      </c>
      <c r="D9457" s="223"/>
      <c r="E9457" s="67"/>
      <c r="F9457" s="220" t="s">
        <v>2286</v>
      </c>
      <c r="G9457" s="100"/>
      <c r="H9457" s="224">
        <v>4.2</v>
      </c>
      <c r="I9457" s="219"/>
      <c r="J9457" s="219"/>
      <c r="K9457" s="219"/>
      <c r="L9457" s="219"/>
      <c r="M9457" s="219"/>
      <c r="N9457" s="219"/>
      <c r="O9457" s="61">
        <f t="shared" si="765"/>
        <v>4.2</v>
      </c>
      <c r="P9457" s="221" t="s">
        <v>5605</v>
      </c>
      <c r="Q9457" s="205"/>
      <c r="R9457" s="193"/>
    </row>
    <row r="9458" spans="1:18">
      <c r="A9458" s="207" t="s">
        <v>5869</v>
      </c>
      <c r="B9458" s="220" t="s">
        <v>5479</v>
      </c>
      <c r="C9458" s="222" t="s">
        <v>2107</v>
      </c>
      <c r="D9458" s="223"/>
      <c r="E9458" s="67"/>
      <c r="F9458" s="220" t="s">
        <v>2286</v>
      </c>
      <c r="G9458" s="100"/>
      <c r="H9458" s="224">
        <v>3.5</v>
      </c>
      <c r="I9458" s="219"/>
      <c r="J9458" s="219"/>
      <c r="K9458" s="219"/>
      <c r="L9458" s="219"/>
      <c r="M9458" s="219"/>
      <c r="N9458" s="219"/>
      <c r="O9458" s="61">
        <f t="shared" si="765"/>
        <v>3.5</v>
      </c>
      <c r="P9458" s="221" t="s">
        <v>5605</v>
      </c>
      <c r="Q9458" s="205"/>
      <c r="R9458" s="193"/>
    </row>
    <row r="9459" spans="1:18">
      <c r="A9459" s="207" t="s">
        <v>5869</v>
      </c>
      <c r="B9459" s="220" t="s">
        <v>4995</v>
      </c>
      <c r="C9459" s="222" t="s">
        <v>2108</v>
      </c>
      <c r="D9459" s="223"/>
      <c r="E9459" s="67"/>
      <c r="F9459" s="220" t="s">
        <v>2286</v>
      </c>
      <c r="G9459" s="100"/>
      <c r="H9459" s="224">
        <v>3.71</v>
      </c>
      <c r="I9459" s="219"/>
      <c r="J9459" s="219"/>
      <c r="K9459" s="219"/>
      <c r="L9459" s="219"/>
      <c r="M9459" s="219"/>
      <c r="N9459" s="219"/>
      <c r="O9459" s="61">
        <f t="shared" si="765"/>
        <v>3.71</v>
      </c>
      <c r="P9459" s="221" t="s">
        <v>5605</v>
      </c>
      <c r="Q9459" s="205"/>
      <c r="R9459" s="193"/>
    </row>
    <row r="9460" spans="1:18">
      <c r="A9460" s="207" t="s">
        <v>5869</v>
      </c>
      <c r="B9460" s="220" t="s">
        <v>5004</v>
      </c>
      <c r="C9460" s="222" t="s">
        <v>2109</v>
      </c>
      <c r="D9460" s="223"/>
      <c r="E9460" s="67"/>
      <c r="F9460" s="220" t="s">
        <v>2286</v>
      </c>
      <c r="G9460" s="100"/>
      <c r="H9460" s="224">
        <v>3.8</v>
      </c>
      <c r="I9460" s="219"/>
      <c r="J9460" s="219"/>
      <c r="K9460" s="219"/>
      <c r="L9460" s="219"/>
      <c r="M9460" s="219"/>
      <c r="N9460" s="219"/>
      <c r="O9460" s="61">
        <f t="shared" si="765"/>
        <v>3.8</v>
      </c>
      <c r="P9460" s="221" t="s">
        <v>5605</v>
      </c>
      <c r="Q9460" s="205"/>
      <c r="R9460" s="193"/>
    </row>
    <row r="9461" spans="1:18">
      <c r="A9461" s="207" t="s">
        <v>5869</v>
      </c>
      <c r="B9461" s="220" t="s">
        <v>5480</v>
      </c>
      <c r="C9461" s="222" t="s">
        <v>2110</v>
      </c>
      <c r="D9461" s="223"/>
      <c r="E9461" s="67"/>
      <c r="F9461" s="220" t="s">
        <v>2286</v>
      </c>
      <c r="G9461" s="100"/>
      <c r="H9461" s="224">
        <v>3.75</v>
      </c>
      <c r="I9461" s="219"/>
      <c r="J9461" s="219"/>
      <c r="K9461" s="219"/>
      <c r="L9461" s="219"/>
      <c r="M9461" s="219"/>
      <c r="N9461" s="219"/>
      <c r="O9461" s="61">
        <f t="shared" si="765"/>
        <v>3.75</v>
      </c>
      <c r="P9461" s="221" t="s">
        <v>5605</v>
      </c>
      <c r="Q9461" s="205"/>
      <c r="R9461" s="193"/>
    </row>
    <row r="9462" spans="1:18">
      <c r="A9462" s="207" t="s">
        <v>5869</v>
      </c>
      <c r="B9462" s="220" t="s">
        <v>5481</v>
      </c>
      <c r="C9462" s="222" t="s">
        <v>2111</v>
      </c>
      <c r="D9462" s="223"/>
      <c r="E9462" s="67"/>
      <c r="F9462" s="220" t="s">
        <v>2286</v>
      </c>
      <c r="G9462" s="100"/>
      <c r="H9462" s="224">
        <v>3.4850000000000003</v>
      </c>
      <c r="I9462" s="219"/>
      <c r="J9462" s="219"/>
      <c r="K9462" s="219"/>
      <c r="L9462" s="219"/>
      <c r="M9462" s="219"/>
      <c r="N9462" s="219"/>
      <c r="O9462" s="61">
        <f t="shared" si="765"/>
        <v>3.4850000000000003</v>
      </c>
      <c r="P9462" s="221" t="s">
        <v>5605</v>
      </c>
      <c r="Q9462" s="205"/>
      <c r="R9462" s="193"/>
    </row>
    <row r="9463" spans="1:18">
      <c r="A9463" s="207" t="s">
        <v>5869</v>
      </c>
      <c r="B9463" s="220" t="s">
        <v>5482</v>
      </c>
      <c r="C9463" s="222" t="s">
        <v>2112</v>
      </c>
      <c r="D9463" s="223"/>
      <c r="E9463" s="67"/>
      <c r="F9463" s="220" t="s">
        <v>2286</v>
      </c>
      <c r="G9463" s="100"/>
      <c r="H9463" s="224">
        <v>3.4750000000000001</v>
      </c>
      <c r="I9463" s="219"/>
      <c r="J9463" s="219"/>
      <c r="K9463" s="219"/>
      <c r="L9463" s="219"/>
      <c r="M9463" s="219"/>
      <c r="N9463" s="219"/>
      <c r="O9463" s="61">
        <f t="shared" si="765"/>
        <v>3.4750000000000001</v>
      </c>
      <c r="P9463" s="221" t="s">
        <v>5605</v>
      </c>
      <c r="Q9463" s="205"/>
      <c r="R9463" s="193"/>
    </row>
    <row r="9464" spans="1:18">
      <c r="A9464" s="207" t="s">
        <v>5869</v>
      </c>
      <c r="B9464" s="220" t="s">
        <v>5483</v>
      </c>
      <c r="C9464" s="222" t="s">
        <v>2113</v>
      </c>
      <c r="D9464" s="223"/>
      <c r="E9464" s="67"/>
      <c r="F9464" s="220" t="s">
        <v>2286</v>
      </c>
      <c r="G9464" s="100"/>
      <c r="H9464" s="224">
        <v>2.4</v>
      </c>
      <c r="I9464" s="219"/>
      <c r="J9464" s="219"/>
      <c r="K9464" s="219"/>
      <c r="L9464" s="219"/>
      <c r="M9464" s="219"/>
      <c r="N9464" s="219"/>
      <c r="O9464" s="61">
        <f t="shared" si="765"/>
        <v>2.4</v>
      </c>
      <c r="P9464" s="221" t="s">
        <v>2287</v>
      </c>
      <c r="Q9464" s="205"/>
      <c r="R9464" s="193"/>
    </row>
    <row r="9465" spans="1:18">
      <c r="A9465" s="207" t="s">
        <v>5869</v>
      </c>
      <c r="B9465" s="220" t="s">
        <v>5484</v>
      </c>
      <c r="C9465" s="222" t="s">
        <v>2114</v>
      </c>
      <c r="D9465" s="223"/>
      <c r="E9465" s="67"/>
      <c r="F9465" s="220" t="s">
        <v>2286</v>
      </c>
      <c r="G9465" s="100"/>
      <c r="H9465" s="224">
        <v>3.25</v>
      </c>
      <c r="I9465" s="219"/>
      <c r="J9465" s="219"/>
      <c r="K9465" s="219"/>
      <c r="L9465" s="219"/>
      <c r="M9465" s="219"/>
      <c r="N9465" s="219"/>
      <c r="O9465" s="61">
        <f t="shared" si="765"/>
        <v>3.25</v>
      </c>
      <c r="P9465" s="221" t="s">
        <v>5605</v>
      </c>
      <c r="Q9465" s="205"/>
      <c r="R9465" s="193"/>
    </row>
    <row r="9466" spans="1:18">
      <c r="A9466" s="207" t="s">
        <v>5869</v>
      </c>
      <c r="B9466" s="220" t="s">
        <v>4926</v>
      </c>
      <c r="C9466" s="222" t="s">
        <v>2115</v>
      </c>
      <c r="D9466" s="223"/>
      <c r="E9466" s="67"/>
      <c r="F9466" s="220" t="s">
        <v>2286</v>
      </c>
      <c r="G9466" s="100"/>
      <c r="H9466" s="224">
        <v>3.19</v>
      </c>
      <c r="I9466" s="219"/>
      <c r="J9466" s="219"/>
      <c r="K9466" s="219"/>
      <c r="L9466" s="219"/>
      <c r="M9466" s="219"/>
      <c r="N9466" s="219"/>
      <c r="O9466" s="61">
        <f t="shared" si="765"/>
        <v>3.19</v>
      </c>
      <c r="P9466" s="221" t="s">
        <v>5605</v>
      </c>
      <c r="Q9466" s="205"/>
      <c r="R9466" s="193"/>
    </row>
    <row r="9467" spans="1:18">
      <c r="A9467" s="207" t="s">
        <v>5869</v>
      </c>
      <c r="B9467" s="220" t="s">
        <v>5561</v>
      </c>
      <c r="C9467" s="222" t="s">
        <v>1144</v>
      </c>
      <c r="D9467" s="223"/>
      <c r="E9467" s="67"/>
      <c r="F9467" s="220" t="s">
        <v>2286</v>
      </c>
      <c r="G9467" s="100"/>
      <c r="H9467" s="224">
        <v>12</v>
      </c>
      <c r="I9467" s="219"/>
      <c r="J9467" s="219"/>
      <c r="K9467" s="219"/>
      <c r="L9467" s="219"/>
      <c r="M9467" s="219"/>
      <c r="N9467" s="219"/>
      <c r="O9467" s="61">
        <f t="shared" si="765"/>
        <v>12</v>
      </c>
      <c r="P9467" s="221" t="s">
        <v>2287</v>
      </c>
      <c r="Q9467" s="205"/>
      <c r="R9467" s="193"/>
    </row>
    <row r="9468" spans="1:18">
      <c r="A9468" s="207" t="s">
        <v>5869</v>
      </c>
      <c r="B9468" s="220" t="s">
        <v>5561</v>
      </c>
      <c r="C9468" s="222" t="s">
        <v>1145</v>
      </c>
      <c r="D9468" s="223"/>
      <c r="E9468" s="67"/>
      <c r="F9468" s="220" t="s">
        <v>2286</v>
      </c>
      <c r="G9468" s="100"/>
      <c r="H9468" s="224">
        <v>12</v>
      </c>
      <c r="I9468" s="219"/>
      <c r="J9468" s="219"/>
      <c r="K9468" s="219"/>
      <c r="L9468" s="219"/>
      <c r="M9468" s="219"/>
      <c r="N9468" s="219"/>
      <c r="O9468" s="61">
        <f t="shared" si="765"/>
        <v>12</v>
      </c>
      <c r="P9468" s="221" t="s">
        <v>2287</v>
      </c>
      <c r="Q9468" s="205"/>
      <c r="R9468" s="193"/>
    </row>
    <row r="9469" spans="1:18">
      <c r="A9469" s="207" t="s">
        <v>5869</v>
      </c>
      <c r="B9469" s="220" t="s">
        <v>5485</v>
      </c>
      <c r="C9469" s="222" t="s">
        <v>1146</v>
      </c>
      <c r="D9469" s="223"/>
      <c r="E9469" s="67"/>
      <c r="F9469" s="220" t="s">
        <v>2286</v>
      </c>
      <c r="G9469" s="100"/>
      <c r="H9469" s="224">
        <v>15</v>
      </c>
      <c r="I9469" s="219"/>
      <c r="J9469" s="219"/>
      <c r="K9469" s="219"/>
      <c r="L9469" s="219"/>
      <c r="M9469" s="219"/>
      <c r="N9469" s="219"/>
      <c r="O9469" s="61">
        <f t="shared" si="765"/>
        <v>15</v>
      </c>
      <c r="P9469" s="221" t="s">
        <v>5605</v>
      </c>
      <c r="Q9469" s="205"/>
      <c r="R9469" s="193"/>
    </row>
    <row r="9470" spans="1:18">
      <c r="A9470" s="207" t="s">
        <v>5869</v>
      </c>
      <c r="B9470" s="220" t="s">
        <v>5561</v>
      </c>
      <c r="C9470" s="222" t="s">
        <v>1147</v>
      </c>
      <c r="D9470" s="223"/>
      <c r="E9470" s="67"/>
      <c r="F9470" s="220" t="s">
        <v>2286</v>
      </c>
      <c r="G9470" s="100"/>
      <c r="H9470" s="224">
        <v>9</v>
      </c>
      <c r="I9470" s="219"/>
      <c r="J9470" s="219"/>
      <c r="K9470" s="219"/>
      <c r="L9470" s="219"/>
      <c r="M9470" s="219"/>
      <c r="N9470" s="219"/>
      <c r="O9470" s="61">
        <f t="shared" si="765"/>
        <v>9</v>
      </c>
      <c r="P9470" s="221" t="s">
        <v>2287</v>
      </c>
      <c r="Q9470" s="205"/>
      <c r="R9470" s="193"/>
    </row>
    <row r="9471" spans="1:18">
      <c r="A9471" s="207" t="s">
        <v>5869</v>
      </c>
      <c r="B9471" s="220" t="s">
        <v>5561</v>
      </c>
      <c r="C9471" s="222" t="s">
        <v>1148</v>
      </c>
      <c r="D9471" s="223"/>
      <c r="E9471" s="67"/>
      <c r="F9471" s="220" t="s">
        <v>2286</v>
      </c>
      <c r="G9471" s="100"/>
      <c r="H9471" s="224">
        <v>5.4669999999999996</v>
      </c>
      <c r="I9471" s="219"/>
      <c r="J9471" s="219"/>
      <c r="K9471" s="219"/>
      <c r="L9471" s="219"/>
      <c r="M9471" s="219"/>
      <c r="N9471" s="219"/>
      <c r="O9471" s="61">
        <f t="shared" si="765"/>
        <v>5.4669999999999996</v>
      </c>
      <c r="P9471" s="221" t="s">
        <v>2287</v>
      </c>
      <c r="Q9471" s="205"/>
      <c r="R9471" s="193"/>
    </row>
    <row r="9472" spans="1:18">
      <c r="A9472" s="207" t="s">
        <v>5869</v>
      </c>
      <c r="B9472" s="220" t="s">
        <v>5485</v>
      </c>
      <c r="C9472" s="222" t="s">
        <v>1149</v>
      </c>
      <c r="D9472" s="223"/>
      <c r="E9472" s="67"/>
      <c r="F9472" s="220" t="s">
        <v>2286</v>
      </c>
      <c r="G9472" s="100"/>
      <c r="H9472" s="224">
        <v>15</v>
      </c>
      <c r="I9472" s="219"/>
      <c r="J9472" s="219"/>
      <c r="K9472" s="219"/>
      <c r="L9472" s="219"/>
      <c r="M9472" s="219"/>
      <c r="N9472" s="219"/>
      <c r="O9472" s="61">
        <f t="shared" si="765"/>
        <v>15</v>
      </c>
      <c r="P9472" s="221" t="s">
        <v>5605</v>
      </c>
      <c r="Q9472" s="205"/>
      <c r="R9472" s="193"/>
    </row>
    <row r="9473" spans="1:18">
      <c r="A9473" s="207" t="s">
        <v>5869</v>
      </c>
      <c r="B9473" s="220" t="s">
        <v>5486</v>
      </c>
      <c r="C9473" s="222" t="s">
        <v>1150</v>
      </c>
      <c r="D9473" s="223"/>
      <c r="E9473" s="67"/>
      <c r="F9473" s="220" t="s">
        <v>2286</v>
      </c>
      <c r="G9473" s="100"/>
      <c r="H9473" s="224">
        <v>8.59</v>
      </c>
      <c r="I9473" s="219"/>
      <c r="J9473" s="219"/>
      <c r="K9473" s="219"/>
      <c r="L9473" s="219"/>
      <c r="M9473" s="219"/>
      <c r="N9473" s="219"/>
      <c r="O9473" s="61">
        <f t="shared" si="765"/>
        <v>8.59</v>
      </c>
      <c r="P9473" s="221" t="s">
        <v>2287</v>
      </c>
      <c r="Q9473" s="205"/>
      <c r="R9473" s="193"/>
    </row>
    <row r="9474" spans="1:18">
      <c r="A9474" s="207" t="s">
        <v>5869</v>
      </c>
      <c r="B9474" s="220" t="s">
        <v>5487</v>
      </c>
      <c r="C9474" s="222" t="s">
        <v>1151</v>
      </c>
      <c r="D9474" s="223"/>
      <c r="E9474" s="67"/>
      <c r="F9474" s="220" t="s">
        <v>2286</v>
      </c>
      <c r="G9474" s="100"/>
      <c r="H9474" s="224">
        <v>40</v>
      </c>
      <c r="I9474" s="219"/>
      <c r="J9474" s="219"/>
      <c r="K9474" s="219"/>
      <c r="L9474" s="219"/>
      <c r="M9474" s="219"/>
      <c r="N9474" s="219"/>
      <c r="O9474" s="61">
        <f t="shared" si="765"/>
        <v>40</v>
      </c>
      <c r="P9474" s="221" t="s">
        <v>5605</v>
      </c>
      <c r="Q9474" s="205"/>
      <c r="R9474" s="193"/>
    </row>
    <row r="9475" spans="1:18">
      <c r="A9475" s="207" t="s">
        <v>5869</v>
      </c>
      <c r="B9475" s="220" t="s">
        <v>5488</v>
      </c>
      <c r="C9475" s="222" t="s">
        <v>1152</v>
      </c>
      <c r="D9475" s="223"/>
      <c r="E9475" s="67"/>
      <c r="F9475" s="220" t="s">
        <v>2286</v>
      </c>
      <c r="G9475" s="100"/>
      <c r="H9475" s="224">
        <v>8.1300000000000008</v>
      </c>
      <c r="I9475" s="219"/>
      <c r="J9475" s="219"/>
      <c r="K9475" s="219"/>
      <c r="L9475" s="219"/>
      <c r="M9475" s="219"/>
      <c r="N9475" s="219"/>
      <c r="O9475" s="61">
        <f t="shared" si="765"/>
        <v>8.1300000000000008</v>
      </c>
      <c r="P9475" s="221" t="s">
        <v>5605</v>
      </c>
      <c r="Q9475" s="205"/>
      <c r="R9475" s="193"/>
    </row>
    <row r="9476" spans="1:18">
      <c r="A9476" s="207" t="s">
        <v>5869</v>
      </c>
      <c r="B9476" s="220" t="s">
        <v>5489</v>
      </c>
      <c r="C9476" s="222" t="s">
        <v>1153</v>
      </c>
      <c r="D9476" s="223"/>
      <c r="E9476" s="67"/>
      <c r="F9476" s="220" t="s">
        <v>2286</v>
      </c>
      <c r="G9476" s="100"/>
      <c r="H9476" s="224">
        <v>14.96</v>
      </c>
      <c r="I9476" s="219"/>
      <c r="J9476" s="219"/>
      <c r="K9476" s="219"/>
      <c r="L9476" s="219"/>
      <c r="M9476" s="219"/>
      <c r="N9476" s="219"/>
      <c r="O9476" s="61">
        <f t="shared" si="765"/>
        <v>14.96</v>
      </c>
      <c r="P9476" s="221" t="s">
        <v>5605</v>
      </c>
      <c r="Q9476" s="205"/>
      <c r="R9476" s="193"/>
    </row>
    <row r="9477" spans="1:18">
      <c r="A9477" s="207" t="s">
        <v>5869</v>
      </c>
      <c r="B9477" s="220" t="s">
        <v>5490</v>
      </c>
      <c r="C9477" s="222" t="s">
        <v>1154</v>
      </c>
      <c r="D9477" s="223"/>
      <c r="E9477" s="67"/>
      <c r="F9477" s="220" t="s">
        <v>2286</v>
      </c>
      <c r="G9477" s="100"/>
      <c r="H9477" s="224">
        <v>14.4</v>
      </c>
      <c r="I9477" s="219"/>
      <c r="J9477" s="219"/>
      <c r="K9477" s="219"/>
      <c r="L9477" s="219"/>
      <c r="M9477" s="219"/>
      <c r="N9477" s="219"/>
      <c r="O9477" s="61">
        <f t="shared" si="765"/>
        <v>14.4</v>
      </c>
      <c r="P9477" s="221" t="s">
        <v>5605</v>
      </c>
      <c r="Q9477" s="205"/>
      <c r="R9477" s="193"/>
    </row>
    <row r="9478" spans="1:18">
      <c r="A9478" s="207" t="s">
        <v>5869</v>
      </c>
      <c r="B9478" s="220" t="s">
        <v>5491</v>
      </c>
      <c r="C9478" s="222" t="s">
        <v>1155</v>
      </c>
      <c r="D9478" s="223"/>
      <c r="E9478" s="67"/>
      <c r="F9478" s="220" t="s">
        <v>2286</v>
      </c>
      <c r="G9478" s="100"/>
      <c r="H9478" s="224">
        <v>17.100000000000001</v>
      </c>
      <c r="I9478" s="219"/>
      <c r="J9478" s="219"/>
      <c r="K9478" s="219"/>
      <c r="L9478" s="219"/>
      <c r="M9478" s="219"/>
      <c r="N9478" s="219"/>
      <c r="O9478" s="61">
        <f t="shared" si="765"/>
        <v>17.100000000000001</v>
      </c>
      <c r="P9478" s="221" t="s">
        <v>5605</v>
      </c>
      <c r="Q9478" s="205"/>
      <c r="R9478" s="193"/>
    </row>
    <row r="9479" spans="1:18">
      <c r="A9479" s="207" t="s">
        <v>5869</v>
      </c>
      <c r="B9479" s="220" t="s">
        <v>5492</v>
      </c>
      <c r="C9479" s="222" t="s">
        <v>1156</v>
      </c>
      <c r="D9479" s="223"/>
      <c r="E9479" s="67"/>
      <c r="F9479" s="220" t="s">
        <v>2286</v>
      </c>
      <c r="G9479" s="100"/>
      <c r="H9479" s="224">
        <v>16.100000000000001</v>
      </c>
      <c r="I9479" s="219"/>
      <c r="J9479" s="219"/>
      <c r="K9479" s="219"/>
      <c r="L9479" s="219"/>
      <c r="M9479" s="219"/>
      <c r="N9479" s="219"/>
      <c r="O9479" s="61">
        <f t="shared" si="765"/>
        <v>16.100000000000001</v>
      </c>
      <c r="P9479" s="221" t="s">
        <v>5605</v>
      </c>
      <c r="Q9479" s="205"/>
      <c r="R9479" s="193"/>
    </row>
    <row r="9480" spans="1:18">
      <c r="A9480" s="207" t="s">
        <v>5869</v>
      </c>
      <c r="B9480" s="220" t="s">
        <v>5493</v>
      </c>
      <c r="C9480" s="222" t="s">
        <v>1157</v>
      </c>
      <c r="D9480" s="223"/>
      <c r="E9480" s="67"/>
      <c r="F9480" s="220" t="s">
        <v>2286</v>
      </c>
      <c r="G9480" s="100"/>
      <c r="H9480" s="224">
        <v>28.8</v>
      </c>
      <c r="I9480" s="219"/>
      <c r="J9480" s="219"/>
      <c r="K9480" s="219"/>
      <c r="L9480" s="219"/>
      <c r="M9480" s="219"/>
      <c r="N9480" s="219"/>
      <c r="O9480" s="61">
        <f t="shared" si="765"/>
        <v>28.8</v>
      </c>
      <c r="P9480" s="221" t="s">
        <v>5605</v>
      </c>
      <c r="Q9480" s="205"/>
      <c r="R9480" s="193"/>
    </row>
    <row r="9481" spans="1:18">
      <c r="A9481" s="207" t="s">
        <v>5869</v>
      </c>
      <c r="B9481" s="220" t="s">
        <v>5561</v>
      </c>
      <c r="C9481" s="222" t="s">
        <v>1158</v>
      </c>
      <c r="D9481" s="223"/>
      <c r="E9481" s="67"/>
      <c r="F9481" s="220" t="s">
        <v>2286</v>
      </c>
      <c r="G9481" s="100"/>
      <c r="H9481" s="224">
        <v>9</v>
      </c>
      <c r="I9481" s="219"/>
      <c r="J9481" s="219"/>
      <c r="K9481" s="219"/>
      <c r="L9481" s="219"/>
      <c r="M9481" s="219"/>
      <c r="N9481" s="219"/>
      <c r="O9481" s="61">
        <f t="shared" si="765"/>
        <v>9</v>
      </c>
      <c r="P9481" s="221" t="s">
        <v>2287</v>
      </c>
      <c r="Q9481" s="205"/>
      <c r="R9481" s="193"/>
    </row>
    <row r="9482" spans="1:18">
      <c r="A9482" s="207" t="s">
        <v>5869</v>
      </c>
      <c r="B9482" s="220" t="s">
        <v>5494</v>
      </c>
      <c r="C9482" s="222" t="s">
        <v>1159</v>
      </c>
      <c r="D9482" s="223"/>
      <c r="E9482" s="67"/>
      <c r="F9482" s="220" t="s">
        <v>2286</v>
      </c>
      <c r="G9482" s="100"/>
      <c r="H9482" s="224">
        <v>16.25</v>
      </c>
      <c r="I9482" s="219"/>
      <c r="J9482" s="219"/>
      <c r="K9482" s="219"/>
      <c r="L9482" s="219"/>
      <c r="M9482" s="219"/>
      <c r="N9482" s="219"/>
      <c r="O9482" s="61">
        <f t="shared" si="765"/>
        <v>16.25</v>
      </c>
      <c r="P9482" s="221" t="s">
        <v>5605</v>
      </c>
      <c r="Q9482" s="205"/>
      <c r="R9482" s="193"/>
    </row>
    <row r="9483" spans="1:18">
      <c r="A9483" s="207" t="s">
        <v>5869</v>
      </c>
      <c r="B9483" s="220" t="s">
        <v>5561</v>
      </c>
      <c r="C9483" s="222" t="s">
        <v>1160</v>
      </c>
      <c r="D9483" s="223"/>
      <c r="E9483" s="67"/>
      <c r="F9483" s="220" t="s">
        <v>2297</v>
      </c>
      <c r="G9483" s="100"/>
      <c r="H9483" s="224">
        <v>9</v>
      </c>
      <c r="I9483" s="219"/>
      <c r="J9483" s="219"/>
      <c r="K9483" s="219"/>
      <c r="L9483" s="219"/>
      <c r="M9483" s="219"/>
      <c r="N9483" s="219"/>
      <c r="O9483" s="61">
        <f t="shared" si="765"/>
        <v>9</v>
      </c>
      <c r="P9483" s="221" t="s">
        <v>2287</v>
      </c>
      <c r="Q9483" s="205"/>
      <c r="R9483" s="193"/>
    </row>
    <row r="9484" spans="1:18">
      <c r="A9484" s="207" t="s">
        <v>5869</v>
      </c>
      <c r="B9484" s="220" t="s">
        <v>5495</v>
      </c>
      <c r="C9484" s="222" t="s">
        <v>1161</v>
      </c>
      <c r="D9484" s="223"/>
      <c r="E9484" s="67"/>
      <c r="F9484" s="220" t="s">
        <v>2286</v>
      </c>
      <c r="G9484" s="100"/>
      <c r="H9484" s="224">
        <v>19.05</v>
      </c>
      <c r="I9484" s="219"/>
      <c r="J9484" s="219"/>
      <c r="K9484" s="219"/>
      <c r="L9484" s="219"/>
      <c r="M9484" s="219"/>
      <c r="N9484" s="219"/>
      <c r="O9484" s="61">
        <f t="shared" si="765"/>
        <v>19.05</v>
      </c>
      <c r="P9484" s="221" t="s">
        <v>5605</v>
      </c>
      <c r="Q9484" s="205"/>
      <c r="R9484" s="193"/>
    </row>
    <row r="9485" spans="1:18">
      <c r="A9485" s="207" t="s">
        <v>5869</v>
      </c>
      <c r="B9485" s="220" t="s">
        <v>5561</v>
      </c>
      <c r="C9485" s="222" t="s">
        <v>1162</v>
      </c>
      <c r="D9485" s="223"/>
      <c r="E9485" s="67"/>
      <c r="F9485" s="220" t="s">
        <v>2286</v>
      </c>
      <c r="G9485" s="100"/>
      <c r="H9485" s="224">
        <v>12</v>
      </c>
      <c r="I9485" s="219"/>
      <c r="J9485" s="219"/>
      <c r="K9485" s="219"/>
      <c r="L9485" s="219"/>
      <c r="M9485" s="219"/>
      <c r="N9485" s="219"/>
      <c r="O9485" s="61">
        <f t="shared" si="765"/>
        <v>12</v>
      </c>
      <c r="P9485" s="221" t="s">
        <v>2287</v>
      </c>
      <c r="Q9485" s="205"/>
      <c r="R9485" s="193"/>
    </row>
    <row r="9486" spans="1:18">
      <c r="A9486" s="207" t="s">
        <v>5869</v>
      </c>
      <c r="B9486" s="220" t="s">
        <v>5561</v>
      </c>
      <c r="C9486" s="222" t="s">
        <v>1163</v>
      </c>
      <c r="D9486" s="223"/>
      <c r="E9486" s="67"/>
      <c r="F9486" s="220" t="s">
        <v>2286</v>
      </c>
      <c r="G9486" s="100"/>
      <c r="H9486" s="224">
        <v>12</v>
      </c>
      <c r="I9486" s="219"/>
      <c r="J9486" s="219"/>
      <c r="K9486" s="219"/>
      <c r="L9486" s="219"/>
      <c r="M9486" s="219"/>
      <c r="N9486" s="219"/>
      <c r="O9486" s="61">
        <f t="shared" si="765"/>
        <v>12</v>
      </c>
      <c r="P9486" s="221" t="s">
        <v>2287</v>
      </c>
      <c r="Q9486" s="205"/>
      <c r="R9486" s="193"/>
    </row>
    <row r="9487" spans="1:18">
      <c r="A9487" s="207" t="s">
        <v>5869</v>
      </c>
      <c r="B9487" s="220" t="s">
        <v>5496</v>
      </c>
      <c r="C9487" s="222" t="s">
        <v>1164</v>
      </c>
      <c r="D9487" s="223"/>
      <c r="E9487" s="67"/>
      <c r="F9487" s="220" t="s">
        <v>2286</v>
      </c>
      <c r="G9487" s="100"/>
      <c r="H9487" s="224">
        <v>5.6011379999999997</v>
      </c>
      <c r="I9487" s="219"/>
      <c r="J9487" s="219"/>
      <c r="K9487" s="219"/>
      <c r="L9487" s="219"/>
      <c r="M9487" s="219"/>
      <c r="N9487" s="219"/>
      <c r="O9487" s="61">
        <f t="shared" si="765"/>
        <v>5.6011379999999997</v>
      </c>
      <c r="P9487" s="221" t="s">
        <v>5605</v>
      </c>
      <c r="Q9487" s="205"/>
      <c r="R9487" s="193"/>
    </row>
    <row r="9488" spans="1:18">
      <c r="A9488" s="207" t="s">
        <v>5869</v>
      </c>
      <c r="B9488" s="220" t="s">
        <v>4951</v>
      </c>
      <c r="C9488" s="222" t="s">
        <v>1165</v>
      </c>
      <c r="D9488" s="223"/>
      <c r="E9488" s="67"/>
      <c r="F9488" s="220" t="s">
        <v>2297</v>
      </c>
      <c r="G9488" s="100"/>
      <c r="H9488" s="224">
        <v>19</v>
      </c>
      <c r="I9488" s="219"/>
      <c r="J9488" s="219"/>
      <c r="K9488" s="219"/>
      <c r="L9488" s="219"/>
      <c r="M9488" s="219"/>
      <c r="N9488" s="219"/>
      <c r="O9488" s="61">
        <f t="shared" si="765"/>
        <v>19</v>
      </c>
      <c r="P9488" s="221" t="s">
        <v>2287</v>
      </c>
      <c r="Q9488" s="205"/>
      <c r="R9488" s="193"/>
    </row>
    <row r="9489" spans="1:18">
      <c r="A9489" s="207" t="s">
        <v>5869</v>
      </c>
      <c r="B9489" s="220" t="s">
        <v>4951</v>
      </c>
      <c r="C9489" s="222" t="s">
        <v>1166</v>
      </c>
      <c r="D9489" s="223"/>
      <c r="E9489" s="67"/>
      <c r="F9489" s="220" t="s">
        <v>2297</v>
      </c>
      <c r="G9489" s="100"/>
      <c r="H9489" s="224">
        <v>10</v>
      </c>
      <c r="I9489" s="219"/>
      <c r="J9489" s="219"/>
      <c r="K9489" s="219"/>
      <c r="L9489" s="219"/>
      <c r="M9489" s="219"/>
      <c r="N9489" s="219"/>
      <c r="O9489" s="61">
        <f t="shared" si="765"/>
        <v>10</v>
      </c>
      <c r="P9489" s="221" t="s">
        <v>2287</v>
      </c>
      <c r="Q9489" s="205"/>
      <c r="R9489" s="193"/>
    </row>
    <row r="9490" spans="1:18">
      <c r="A9490" s="207" t="s">
        <v>5869</v>
      </c>
      <c r="B9490" s="220" t="s">
        <v>4951</v>
      </c>
      <c r="C9490" s="222" t="s">
        <v>1167</v>
      </c>
      <c r="D9490" s="223"/>
      <c r="E9490" s="67"/>
      <c r="F9490" s="220" t="s">
        <v>2297</v>
      </c>
      <c r="G9490" s="100"/>
      <c r="H9490" s="224">
        <v>35</v>
      </c>
      <c r="I9490" s="219"/>
      <c r="J9490" s="219"/>
      <c r="K9490" s="219"/>
      <c r="L9490" s="219"/>
      <c r="M9490" s="219"/>
      <c r="N9490" s="219"/>
      <c r="O9490" s="61">
        <f t="shared" si="765"/>
        <v>35</v>
      </c>
      <c r="P9490" s="221" t="s">
        <v>2287</v>
      </c>
      <c r="Q9490" s="205"/>
      <c r="R9490" s="193"/>
    </row>
    <row r="9491" spans="1:18">
      <c r="A9491" s="207" t="s">
        <v>5869</v>
      </c>
      <c r="B9491" s="220" t="s">
        <v>5497</v>
      </c>
      <c r="C9491" s="222" t="s">
        <v>1168</v>
      </c>
      <c r="D9491" s="223"/>
      <c r="E9491" s="67"/>
      <c r="F9491" s="220" t="s">
        <v>1586</v>
      </c>
      <c r="G9491" s="100"/>
      <c r="H9491" s="224">
        <v>0.9</v>
      </c>
      <c r="I9491" s="219"/>
      <c r="J9491" s="219"/>
      <c r="K9491" s="219"/>
      <c r="L9491" s="219"/>
      <c r="M9491" s="219"/>
      <c r="N9491" s="219"/>
      <c r="O9491" s="61">
        <f t="shared" si="765"/>
        <v>0.9</v>
      </c>
      <c r="P9491" s="221" t="s">
        <v>5605</v>
      </c>
      <c r="Q9491" s="205"/>
      <c r="R9491" s="193"/>
    </row>
    <row r="9492" spans="1:18">
      <c r="A9492" s="207" t="s">
        <v>5869</v>
      </c>
      <c r="B9492" s="220" t="s">
        <v>4951</v>
      </c>
      <c r="C9492" s="222" t="s">
        <v>1169</v>
      </c>
      <c r="D9492" s="223"/>
      <c r="E9492" s="67"/>
      <c r="F9492" s="220" t="s">
        <v>2297</v>
      </c>
      <c r="G9492" s="100"/>
      <c r="H9492" s="224">
        <v>35.25</v>
      </c>
      <c r="I9492" s="219"/>
      <c r="J9492" s="219"/>
      <c r="K9492" s="219"/>
      <c r="L9492" s="219"/>
      <c r="M9492" s="219"/>
      <c r="N9492" s="219"/>
      <c r="O9492" s="61">
        <f t="shared" si="765"/>
        <v>35.25</v>
      </c>
      <c r="P9492" s="221" t="s">
        <v>2287</v>
      </c>
      <c r="Q9492" s="205"/>
      <c r="R9492" s="193"/>
    </row>
    <row r="9493" spans="1:18">
      <c r="A9493" s="207" t="s">
        <v>5869</v>
      </c>
      <c r="B9493" s="220" t="s">
        <v>5065</v>
      </c>
      <c r="C9493" s="222" t="s">
        <v>1170</v>
      </c>
      <c r="D9493" s="223"/>
      <c r="E9493" s="67"/>
      <c r="F9493" s="220" t="s">
        <v>569</v>
      </c>
      <c r="G9493" s="100"/>
      <c r="H9493" s="224">
        <v>14.2</v>
      </c>
      <c r="I9493" s="219"/>
      <c r="J9493" s="219"/>
      <c r="K9493" s="219"/>
      <c r="L9493" s="219"/>
      <c r="M9493" s="219"/>
      <c r="N9493" s="219"/>
      <c r="O9493" s="61">
        <f t="shared" si="765"/>
        <v>14.2</v>
      </c>
      <c r="P9493" s="221" t="s">
        <v>5605</v>
      </c>
      <c r="Q9493" s="205"/>
      <c r="R9493" s="193"/>
    </row>
    <row r="9494" spans="1:18">
      <c r="A9494" s="207" t="s">
        <v>5869</v>
      </c>
      <c r="B9494" s="220" t="s">
        <v>5498</v>
      </c>
      <c r="C9494" s="222" t="s">
        <v>1171</v>
      </c>
      <c r="D9494" s="223"/>
      <c r="E9494" s="67"/>
      <c r="F9494" s="220" t="s">
        <v>569</v>
      </c>
      <c r="G9494" s="100"/>
      <c r="H9494" s="224">
        <v>1000</v>
      </c>
      <c r="I9494" s="219"/>
      <c r="J9494" s="219"/>
      <c r="K9494" s="219"/>
      <c r="L9494" s="219"/>
      <c r="M9494" s="219"/>
      <c r="N9494" s="219"/>
      <c r="O9494" s="61">
        <f t="shared" si="765"/>
        <v>1000</v>
      </c>
      <c r="P9494" s="221" t="s">
        <v>5605</v>
      </c>
      <c r="Q9494" s="205"/>
      <c r="R9494" s="193"/>
    </row>
    <row r="9495" spans="1:18">
      <c r="A9495" s="207" t="s">
        <v>5869</v>
      </c>
      <c r="B9495" s="220" t="s">
        <v>5499</v>
      </c>
      <c r="C9495" s="222" t="s">
        <v>1172</v>
      </c>
      <c r="D9495" s="223"/>
      <c r="E9495" s="67"/>
      <c r="F9495" s="220" t="s">
        <v>569</v>
      </c>
      <c r="G9495" s="100"/>
      <c r="H9495" s="224">
        <v>380.3</v>
      </c>
      <c r="I9495" s="219"/>
      <c r="J9495" s="219"/>
      <c r="K9495" s="219"/>
      <c r="L9495" s="219"/>
      <c r="M9495" s="219"/>
      <c r="N9495" s="219"/>
      <c r="O9495" s="61">
        <f t="shared" si="765"/>
        <v>380.3</v>
      </c>
      <c r="P9495" s="221" t="s">
        <v>5605</v>
      </c>
      <c r="Q9495" s="205"/>
      <c r="R9495" s="193"/>
    </row>
    <row r="9496" spans="1:18">
      <c r="A9496" s="207" t="s">
        <v>5869</v>
      </c>
      <c r="B9496" s="220" t="s">
        <v>4992</v>
      </c>
      <c r="C9496" s="222" t="s">
        <v>1173</v>
      </c>
      <c r="D9496" s="223"/>
      <c r="E9496" s="67"/>
      <c r="F9496" s="220" t="s">
        <v>569</v>
      </c>
      <c r="G9496" s="100"/>
      <c r="H9496" s="224">
        <v>8.27</v>
      </c>
      <c r="I9496" s="219"/>
      <c r="J9496" s="219"/>
      <c r="K9496" s="219"/>
      <c r="L9496" s="219"/>
      <c r="M9496" s="219"/>
      <c r="N9496" s="219"/>
      <c r="O9496" s="61">
        <f t="shared" si="765"/>
        <v>8.27</v>
      </c>
      <c r="P9496" s="221" t="s">
        <v>2287</v>
      </c>
      <c r="Q9496" s="205"/>
      <c r="R9496" s="193"/>
    </row>
    <row r="9497" spans="1:18">
      <c r="A9497" s="207" t="s">
        <v>5869</v>
      </c>
      <c r="B9497" s="220" t="s">
        <v>5500</v>
      </c>
      <c r="C9497" s="222" t="s">
        <v>1174</v>
      </c>
      <c r="D9497" s="223"/>
      <c r="E9497" s="67"/>
      <c r="F9497" s="220" t="s">
        <v>569</v>
      </c>
      <c r="G9497" s="100"/>
      <c r="H9497" s="224">
        <v>25.95</v>
      </c>
      <c r="I9497" s="219"/>
      <c r="J9497" s="219"/>
      <c r="K9497" s="219"/>
      <c r="L9497" s="219"/>
      <c r="M9497" s="219"/>
      <c r="N9497" s="219"/>
      <c r="O9497" s="61">
        <f t="shared" si="765"/>
        <v>25.95</v>
      </c>
      <c r="P9497" s="221" t="s">
        <v>2287</v>
      </c>
      <c r="Q9497" s="205"/>
      <c r="R9497" s="193"/>
    </row>
    <row r="9498" spans="1:18">
      <c r="A9498" s="207" t="s">
        <v>5869</v>
      </c>
      <c r="B9498" s="220" t="s">
        <v>5501</v>
      </c>
      <c r="C9498" s="222" t="s">
        <v>1175</v>
      </c>
      <c r="D9498" s="223"/>
      <c r="E9498" s="67"/>
      <c r="F9498" s="220" t="s">
        <v>569</v>
      </c>
      <c r="G9498" s="100"/>
      <c r="H9498" s="224">
        <v>839.85</v>
      </c>
      <c r="I9498" s="219"/>
      <c r="J9498" s="219"/>
      <c r="K9498" s="219"/>
      <c r="L9498" s="219"/>
      <c r="M9498" s="219"/>
      <c r="N9498" s="219"/>
      <c r="O9498" s="61">
        <f t="shared" si="765"/>
        <v>839.85</v>
      </c>
      <c r="P9498" s="221" t="s">
        <v>5605</v>
      </c>
      <c r="Q9498" s="205"/>
      <c r="R9498" s="193"/>
    </row>
    <row r="9499" spans="1:18">
      <c r="A9499" s="207" t="s">
        <v>5869</v>
      </c>
      <c r="B9499" s="220" t="s">
        <v>5502</v>
      </c>
      <c r="C9499" s="222" t="s">
        <v>1176</v>
      </c>
      <c r="D9499" s="223"/>
      <c r="E9499" s="67"/>
      <c r="F9499" s="220" t="s">
        <v>569</v>
      </c>
      <c r="G9499" s="100"/>
      <c r="H9499" s="224">
        <v>10</v>
      </c>
      <c r="I9499" s="219"/>
      <c r="J9499" s="219"/>
      <c r="K9499" s="219"/>
      <c r="L9499" s="219"/>
      <c r="M9499" s="219"/>
      <c r="N9499" s="219"/>
      <c r="O9499" s="61">
        <f t="shared" si="765"/>
        <v>10</v>
      </c>
      <c r="P9499" s="221" t="s">
        <v>5605</v>
      </c>
      <c r="Q9499" s="205"/>
      <c r="R9499" s="193"/>
    </row>
    <row r="9500" spans="1:18">
      <c r="A9500" s="207" t="s">
        <v>5869</v>
      </c>
      <c r="B9500" s="220" t="s">
        <v>5503</v>
      </c>
      <c r="C9500" s="222" t="s">
        <v>1177</v>
      </c>
      <c r="D9500" s="223"/>
      <c r="E9500" s="67"/>
      <c r="F9500" s="220" t="s">
        <v>569</v>
      </c>
      <c r="G9500" s="100"/>
      <c r="H9500" s="224">
        <v>771.55</v>
      </c>
      <c r="I9500" s="219"/>
      <c r="J9500" s="219"/>
      <c r="K9500" s="219"/>
      <c r="L9500" s="219"/>
      <c r="M9500" s="219"/>
      <c r="N9500" s="219"/>
      <c r="O9500" s="61">
        <f t="shared" si="765"/>
        <v>771.55</v>
      </c>
      <c r="P9500" s="221" t="s">
        <v>5605</v>
      </c>
      <c r="Q9500" s="205"/>
      <c r="R9500" s="193"/>
    </row>
    <row r="9501" spans="1:18">
      <c r="A9501" s="207" t="s">
        <v>5869</v>
      </c>
      <c r="B9501" s="220" t="s">
        <v>4951</v>
      </c>
      <c r="C9501" s="222" t="s">
        <v>1178</v>
      </c>
      <c r="D9501" s="223"/>
      <c r="E9501" s="67"/>
      <c r="F9501" s="220" t="s">
        <v>2297</v>
      </c>
      <c r="G9501" s="100"/>
      <c r="H9501" s="224">
        <v>2.4300000000000002</v>
      </c>
      <c r="I9501" s="219"/>
      <c r="J9501" s="219"/>
      <c r="K9501" s="219"/>
      <c r="L9501" s="219"/>
      <c r="M9501" s="219"/>
      <c r="N9501" s="219"/>
      <c r="O9501" s="61">
        <f t="shared" si="765"/>
        <v>2.4300000000000002</v>
      </c>
      <c r="P9501" s="221" t="s">
        <v>2287</v>
      </c>
      <c r="Q9501" s="205"/>
      <c r="R9501" s="193"/>
    </row>
    <row r="9502" spans="1:18">
      <c r="A9502" s="207" t="s">
        <v>5869</v>
      </c>
      <c r="B9502" s="220" t="s">
        <v>4951</v>
      </c>
      <c r="C9502" s="222" t="s">
        <v>1179</v>
      </c>
      <c r="D9502" s="223"/>
      <c r="E9502" s="67"/>
      <c r="F9502" s="220" t="s">
        <v>2297</v>
      </c>
      <c r="G9502" s="100"/>
      <c r="H9502" s="224">
        <v>2.7</v>
      </c>
      <c r="I9502" s="219"/>
      <c r="J9502" s="219"/>
      <c r="K9502" s="219"/>
      <c r="L9502" s="219"/>
      <c r="M9502" s="219"/>
      <c r="N9502" s="219"/>
      <c r="O9502" s="61">
        <f t="shared" si="765"/>
        <v>2.7</v>
      </c>
      <c r="P9502" s="221" t="s">
        <v>2287</v>
      </c>
      <c r="Q9502" s="205"/>
      <c r="R9502" s="193"/>
    </row>
    <row r="9503" spans="1:18">
      <c r="A9503" s="207" t="s">
        <v>5869</v>
      </c>
      <c r="B9503" s="220" t="s">
        <v>4951</v>
      </c>
      <c r="C9503" s="222" t="s">
        <v>1180</v>
      </c>
      <c r="D9503" s="223"/>
      <c r="E9503" s="67"/>
      <c r="F9503" s="220" t="s">
        <v>2297</v>
      </c>
      <c r="G9503" s="100"/>
      <c r="H9503" s="224">
        <v>2.4300000000000002</v>
      </c>
      <c r="I9503" s="219"/>
      <c r="J9503" s="219"/>
      <c r="K9503" s="219"/>
      <c r="L9503" s="219"/>
      <c r="M9503" s="219"/>
      <c r="N9503" s="219"/>
      <c r="O9503" s="61">
        <f t="shared" si="765"/>
        <v>2.4300000000000002</v>
      </c>
      <c r="P9503" s="221" t="s">
        <v>2287</v>
      </c>
      <c r="Q9503" s="205"/>
      <c r="R9503" s="193"/>
    </row>
    <row r="9504" spans="1:18">
      <c r="A9504" s="207" t="s">
        <v>5869</v>
      </c>
      <c r="B9504" s="220" t="s">
        <v>4951</v>
      </c>
      <c r="C9504" s="222" t="s">
        <v>1181</v>
      </c>
      <c r="D9504" s="223"/>
      <c r="E9504" s="67"/>
      <c r="F9504" s="220" t="s">
        <v>2297</v>
      </c>
      <c r="G9504" s="100"/>
      <c r="H9504" s="224">
        <v>2.4300000000000002</v>
      </c>
      <c r="I9504" s="219"/>
      <c r="J9504" s="219"/>
      <c r="K9504" s="219"/>
      <c r="L9504" s="219"/>
      <c r="M9504" s="219"/>
      <c r="N9504" s="219"/>
      <c r="O9504" s="61">
        <f t="shared" si="765"/>
        <v>2.4300000000000002</v>
      </c>
      <c r="P9504" s="221" t="s">
        <v>2287</v>
      </c>
      <c r="Q9504" s="205"/>
      <c r="R9504" s="193"/>
    </row>
    <row r="9505" spans="1:18">
      <c r="A9505" s="207" t="s">
        <v>5869</v>
      </c>
      <c r="B9505" s="220" t="s">
        <v>4951</v>
      </c>
      <c r="C9505" s="222" t="s">
        <v>1182</v>
      </c>
      <c r="D9505" s="223"/>
      <c r="E9505" s="67"/>
      <c r="F9505" s="220" t="s">
        <v>2297</v>
      </c>
      <c r="G9505" s="100"/>
      <c r="H9505" s="224">
        <v>4.22</v>
      </c>
      <c r="I9505" s="219"/>
      <c r="J9505" s="219"/>
      <c r="K9505" s="219"/>
      <c r="L9505" s="219"/>
      <c r="M9505" s="219"/>
      <c r="N9505" s="219"/>
      <c r="O9505" s="61">
        <f t="shared" si="765"/>
        <v>4.22</v>
      </c>
      <c r="P9505" s="221" t="s">
        <v>2287</v>
      </c>
      <c r="Q9505" s="205"/>
      <c r="R9505" s="193"/>
    </row>
    <row r="9506" spans="1:18">
      <c r="A9506" s="207" t="s">
        <v>5869</v>
      </c>
      <c r="B9506" s="220" t="s">
        <v>4951</v>
      </c>
      <c r="C9506" s="222" t="s">
        <v>1183</v>
      </c>
      <c r="D9506" s="223"/>
      <c r="E9506" s="67"/>
      <c r="F9506" s="220" t="s">
        <v>2297</v>
      </c>
      <c r="G9506" s="100"/>
      <c r="H9506" s="224">
        <v>20</v>
      </c>
      <c r="I9506" s="219"/>
      <c r="J9506" s="219"/>
      <c r="K9506" s="219"/>
      <c r="L9506" s="219"/>
      <c r="M9506" s="219"/>
      <c r="N9506" s="219"/>
      <c r="O9506" s="61">
        <f t="shared" si="765"/>
        <v>20</v>
      </c>
      <c r="P9506" s="221" t="s">
        <v>2287</v>
      </c>
      <c r="Q9506" s="205"/>
      <c r="R9506" s="193"/>
    </row>
    <row r="9507" spans="1:18">
      <c r="A9507" s="207" t="s">
        <v>5869</v>
      </c>
      <c r="B9507" s="220" t="s">
        <v>5504</v>
      </c>
      <c r="C9507" s="222" t="s">
        <v>1184</v>
      </c>
      <c r="D9507" s="223"/>
      <c r="E9507" s="67"/>
      <c r="F9507" s="220" t="s">
        <v>2297</v>
      </c>
      <c r="G9507" s="100"/>
      <c r="H9507" s="224">
        <v>1.62</v>
      </c>
      <c r="I9507" s="219"/>
      <c r="J9507" s="219"/>
      <c r="K9507" s="219"/>
      <c r="L9507" s="219"/>
      <c r="M9507" s="219"/>
      <c r="N9507" s="219"/>
      <c r="O9507" s="61">
        <f t="shared" si="765"/>
        <v>1.62</v>
      </c>
      <c r="P9507" s="221" t="s">
        <v>2287</v>
      </c>
      <c r="Q9507" s="205"/>
      <c r="R9507" s="193"/>
    </row>
    <row r="9508" spans="1:18">
      <c r="A9508" s="207" t="s">
        <v>5869</v>
      </c>
      <c r="B9508" s="220" t="s">
        <v>4951</v>
      </c>
      <c r="C9508" s="222" t="s">
        <v>1185</v>
      </c>
      <c r="D9508" s="223"/>
      <c r="E9508" s="67"/>
      <c r="F9508" s="220" t="s">
        <v>2297</v>
      </c>
      <c r="G9508" s="100"/>
      <c r="H9508" s="224">
        <v>6.9000000000000006E-2</v>
      </c>
      <c r="I9508" s="219"/>
      <c r="J9508" s="219"/>
      <c r="K9508" s="219"/>
      <c r="L9508" s="219"/>
      <c r="M9508" s="219"/>
      <c r="N9508" s="219"/>
      <c r="O9508" s="61">
        <f t="shared" si="765"/>
        <v>6.9000000000000006E-2</v>
      </c>
      <c r="P9508" s="221" t="s">
        <v>2287</v>
      </c>
      <c r="Q9508" s="205"/>
      <c r="R9508" s="193"/>
    </row>
    <row r="9509" spans="1:18">
      <c r="A9509" s="207" t="s">
        <v>5869</v>
      </c>
      <c r="B9509" s="220" t="s">
        <v>4971</v>
      </c>
      <c r="C9509" s="222" t="s">
        <v>1186</v>
      </c>
      <c r="D9509" s="223"/>
      <c r="E9509" s="67"/>
      <c r="F9509" s="220" t="s">
        <v>2297</v>
      </c>
      <c r="G9509" s="100"/>
      <c r="H9509" s="224">
        <v>1.5</v>
      </c>
      <c r="I9509" s="219"/>
      <c r="J9509" s="219"/>
      <c r="K9509" s="219"/>
      <c r="L9509" s="219"/>
      <c r="M9509" s="219"/>
      <c r="N9509" s="219"/>
      <c r="O9509" s="61">
        <f t="shared" si="765"/>
        <v>1.5</v>
      </c>
      <c r="P9509" s="221" t="s">
        <v>5605</v>
      </c>
      <c r="Q9509" s="205"/>
      <c r="R9509" s="193"/>
    </row>
    <row r="9510" spans="1:18">
      <c r="A9510" s="207" t="s">
        <v>5869</v>
      </c>
      <c r="B9510" s="220" t="s">
        <v>5505</v>
      </c>
      <c r="C9510" s="222" t="s">
        <v>1187</v>
      </c>
      <c r="D9510" s="223"/>
      <c r="E9510" s="67"/>
      <c r="F9510" s="220" t="s">
        <v>2297</v>
      </c>
      <c r="G9510" s="100"/>
      <c r="H9510" s="224">
        <v>1.5</v>
      </c>
      <c r="I9510" s="219"/>
      <c r="J9510" s="219"/>
      <c r="K9510" s="219"/>
      <c r="L9510" s="219"/>
      <c r="M9510" s="219"/>
      <c r="N9510" s="219"/>
      <c r="O9510" s="61">
        <f t="shared" ref="O9510:O9573" si="766">+H9510</f>
        <v>1.5</v>
      </c>
      <c r="P9510" s="221" t="s">
        <v>5605</v>
      </c>
      <c r="Q9510" s="205"/>
      <c r="R9510" s="193"/>
    </row>
    <row r="9511" spans="1:18">
      <c r="A9511" s="207" t="s">
        <v>5869</v>
      </c>
      <c r="B9511" s="220" t="s">
        <v>5506</v>
      </c>
      <c r="C9511" s="222" t="s">
        <v>1188</v>
      </c>
      <c r="D9511" s="223"/>
      <c r="E9511" s="67"/>
      <c r="F9511" s="220" t="s">
        <v>2297</v>
      </c>
      <c r="G9511" s="100"/>
      <c r="H9511" s="224">
        <v>40</v>
      </c>
      <c r="I9511" s="219"/>
      <c r="J9511" s="219"/>
      <c r="K9511" s="219"/>
      <c r="L9511" s="219"/>
      <c r="M9511" s="219"/>
      <c r="N9511" s="219"/>
      <c r="O9511" s="61">
        <f t="shared" si="766"/>
        <v>40</v>
      </c>
      <c r="P9511" s="221" t="s">
        <v>5605</v>
      </c>
      <c r="Q9511" s="205"/>
      <c r="R9511" s="193"/>
    </row>
    <row r="9512" spans="1:18">
      <c r="A9512" s="207" t="s">
        <v>5869</v>
      </c>
      <c r="B9512" s="220" t="s">
        <v>4992</v>
      </c>
      <c r="C9512" s="222" t="s">
        <v>1189</v>
      </c>
      <c r="D9512" s="223"/>
      <c r="E9512" s="67"/>
      <c r="F9512" s="220" t="s">
        <v>2297</v>
      </c>
      <c r="G9512" s="100"/>
      <c r="H9512" s="224">
        <v>19</v>
      </c>
      <c r="I9512" s="219"/>
      <c r="J9512" s="219"/>
      <c r="K9512" s="219"/>
      <c r="L9512" s="219"/>
      <c r="M9512" s="219"/>
      <c r="N9512" s="219"/>
      <c r="O9512" s="61">
        <f t="shared" si="766"/>
        <v>19</v>
      </c>
      <c r="P9512" s="221" t="s">
        <v>2287</v>
      </c>
      <c r="Q9512" s="205"/>
      <c r="R9512" s="193"/>
    </row>
    <row r="9513" spans="1:18">
      <c r="A9513" s="207" t="s">
        <v>5869</v>
      </c>
      <c r="B9513" s="220" t="s">
        <v>5561</v>
      </c>
      <c r="C9513" s="222" t="s">
        <v>1190</v>
      </c>
      <c r="D9513" s="223"/>
      <c r="E9513" s="67"/>
      <c r="F9513" s="220" t="s">
        <v>2297</v>
      </c>
      <c r="G9513" s="100"/>
      <c r="H9513" s="224">
        <v>149.9</v>
      </c>
      <c r="I9513" s="219"/>
      <c r="J9513" s="219"/>
      <c r="K9513" s="219"/>
      <c r="L9513" s="219"/>
      <c r="M9513" s="219"/>
      <c r="N9513" s="219"/>
      <c r="O9513" s="61">
        <f t="shared" si="766"/>
        <v>149.9</v>
      </c>
      <c r="P9513" s="221" t="s">
        <v>2287</v>
      </c>
      <c r="Q9513" s="205"/>
      <c r="R9513" s="193"/>
    </row>
    <row r="9514" spans="1:18">
      <c r="A9514" s="207" t="s">
        <v>5869</v>
      </c>
      <c r="B9514" s="220" t="s">
        <v>4951</v>
      </c>
      <c r="C9514" s="222" t="s">
        <v>1191</v>
      </c>
      <c r="D9514" s="223"/>
      <c r="E9514" s="67"/>
      <c r="F9514" s="220" t="s">
        <v>2297</v>
      </c>
      <c r="G9514" s="100"/>
      <c r="H9514" s="224">
        <v>28.5</v>
      </c>
      <c r="I9514" s="219"/>
      <c r="J9514" s="219"/>
      <c r="K9514" s="219"/>
      <c r="L9514" s="219"/>
      <c r="M9514" s="219"/>
      <c r="N9514" s="219"/>
      <c r="O9514" s="61">
        <f t="shared" si="766"/>
        <v>28.5</v>
      </c>
      <c r="P9514" s="221" t="s">
        <v>2287</v>
      </c>
      <c r="Q9514" s="205"/>
      <c r="R9514" s="193"/>
    </row>
    <row r="9515" spans="1:18">
      <c r="A9515" s="207" t="s">
        <v>5869</v>
      </c>
      <c r="B9515" s="220" t="s">
        <v>4951</v>
      </c>
      <c r="C9515" s="222" t="s">
        <v>1192</v>
      </c>
      <c r="D9515" s="223"/>
      <c r="E9515" s="67"/>
      <c r="F9515" s="220" t="s">
        <v>2297</v>
      </c>
      <c r="G9515" s="100"/>
      <c r="H9515" s="224">
        <v>2</v>
      </c>
      <c r="I9515" s="219"/>
      <c r="J9515" s="219"/>
      <c r="K9515" s="219"/>
      <c r="L9515" s="219"/>
      <c r="M9515" s="219"/>
      <c r="N9515" s="219"/>
      <c r="O9515" s="61">
        <f t="shared" si="766"/>
        <v>2</v>
      </c>
      <c r="P9515" s="221" t="s">
        <v>2287</v>
      </c>
      <c r="Q9515" s="205"/>
      <c r="R9515" s="193"/>
    </row>
    <row r="9516" spans="1:18">
      <c r="A9516" s="207" t="s">
        <v>5869</v>
      </c>
      <c r="B9516" s="220" t="s">
        <v>4951</v>
      </c>
      <c r="C9516" s="222" t="s">
        <v>1193</v>
      </c>
      <c r="D9516" s="223"/>
      <c r="E9516" s="67"/>
      <c r="F9516" s="220" t="s">
        <v>2297</v>
      </c>
      <c r="G9516" s="100"/>
      <c r="H9516" s="224">
        <v>4.5</v>
      </c>
      <c r="I9516" s="219"/>
      <c r="J9516" s="219"/>
      <c r="K9516" s="219"/>
      <c r="L9516" s="219"/>
      <c r="M9516" s="219"/>
      <c r="N9516" s="219"/>
      <c r="O9516" s="61">
        <f t="shared" si="766"/>
        <v>4.5</v>
      </c>
      <c r="P9516" s="221" t="s">
        <v>2287</v>
      </c>
      <c r="Q9516" s="205"/>
      <c r="R9516" s="193"/>
    </row>
    <row r="9517" spans="1:18">
      <c r="A9517" s="207" t="s">
        <v>5869</v>
      </c>
      <c r="B9517" s="220" t="s">
        <v>4951</v>
      </c>
      <c r="C9517" s="222" t="s">
        <v>1194</v>
      </c>
      <c r="D9517" s="223"/>
      <c r="E9517" s="67"/>
      <c r="F9517" s="220" t="s">
        <v>2297</v>
      </c>
      <c r="G9517" s="100"/>
      <c r="H9517" s="224">
        <v>1.35</v>
      </c>
      <c r="I9517" s="219"/>
      <c r="J9517" s="219"/>
      <c r="K9517" s="219"/>
      <c r="L9517" s="219"/>
      <c r="M9517" s="219"/>
      <c r="N9517" s="219"/>
      <c r="O9517" s="61">
        <f t="shared" si="766"/>
        <v>1.35</v>
      </c>
      <c r="P9517" s="221" t="s">
        <v>2287</v>
      </c>
      <c r="Q9517" s="205"/>
      <c r="R9517" s="193"/>
    </row>
    <row r="9518" spans="1:18">
      <c r="A9518" s="207" t="s">
        <v>5869</v>
      </c>
      <c r="B9518" s="220" t="s">
        <v>4951</v>
      </c>
      <c r="C9518" s="222" t="s">
        <v>1195</v>
      </c>
      <c r="D9518" s="223"/>
      <c r="E9518" s="67"/>
      <c r="F9518" s="220" t="s">
        <v>2297</v>
      </c>
      <c r="G9518" s="100"/>
      <c r="H9518" s="224">
        <v>1.25</v>
      </c>
      <c r="I9518" s="219"/>
      <c r="J9518" s="219"/>
      <c r="K9518" s="219"/>
      <c r="L9518" s="219"/>
      <c r="M9518" s="219"/>
      <c r="N9518" s="219"/>
      <c r="O9518" s="61">
        <f t="shared" si="766"/>
        <v>1.25</v>
      </c>
      <c r="P9518" s="221" t="s">
        <v>2287</v>
      </c>
      <c r="Q9518" s="205"/>
      <c r="R9518" s="193"/>
    </row>
    <row r="9519" spans="1:18">
      <c r="A9519" s="207" t="s">
        <v>5869</v>
      </c>
      <c r="B9519" s="220" t="s">
        <v>4951</v>
      </c>
      <c r="C9519" s="222" t="s">
        <v>1196</v>
      </c>
      <c r="D9519" s="223"/>
      <c r="E9519" s="67"/>
      <c r="F9519" s="220" t="s">
        <v>2297</v>
      </c>
      <c r="G9519" s="100"/>
      <c r="H9519" s="224">
        <v>2.1216666666666666</v>
      </c>
      <c r="I9519" s="219"/>
      <c r="J9519" s="219"/>
      <c r="K9519" s="219"/>
      <c r="L9519" s="219"/>
      <c r="M9519" s="219"/>
      <c r="N9519" s="219"/>
      <c r="O9519" s="61">
        <f t="shared" si="766"/>
        <v>2.1216666666666666</v>
      </c>
      <c r="P9519" s="221" t="s">
        <v>2287</v>
      </c>
      <c r="Q9519" s="205"/>
      <c r="R9519" s="193"/>
    </row>
    <row r="9520" spans="1:18">
      <c r="A9520" s="207" t="s">
        <v>5869</v>
      </c>
      <c r="B9520" s="220" t="s">
        <v>5507</v>
      </c>
      <c r="C9520" s="222" t="s">
        <v>1197</v>
      </c>
      <c r="D9520" s="223"/>
      <c r="E9520" s="67"/>
      <c r="F9520" s="220" t="s">
        <v>537</v>
      </c>
      <c r="G9520" s="100"/>
      <c r="H9520" s="224">
        <v>77.435000000000002</v>
      </c>
      <c r="I9520" s="219"/>
      <c r="J9520" s="219"/>
      <c r="K9520" s="219"/>
      <c r="L9520" s="219"/>
      <c r="M9520" s="219"/>
      <c r="N9520" s="219"/>
      <c r="O9520" s="61">
        <f>+H9520/1000</f>
        <v>7.7435000000000004E-2</v>
      </c>
      <c r="P9520" s="221" t="s">
        <v>5605</v>
      </c>
      <c r="Q9520" s="205"/>
      <c r="R9520" s="193"/>
    </row>
    <row r="9521" spans="1:18">
      <c r="A9521" s="207" t="s">
        <v>5869</v>
      </c>
      <c r="B9521" s="220" t="s">
        <v>5508</v>
      </c>
      <c r="C9521" s="222" t="s">
        <v>1198</v>
      </c>
      <c r="D9521" s="223"/>
      <c r="E9521" s="67"/>
      <c r="F9521" s="220" t="s">
        <v>569</v>
      </c>
      <c r="G9521" s="100"/>
      <c r="H9521" s="224">
        <v>1.55</v>
      </c>
      <c r="I9521" s="219"/>
      <c r="J9521" s="219"/>
      <c r="K9521" s="219"/>
      <c r="L9521" s="219"/>
      <c r="M9521" s="219"/>
      <c r="N9521" s="219"/>
      <c r="O9521" s="61">
        <f t="shared" si="766"/>
        <v>1.55</v>
      </c>
      <c r="P9521" s="221" t="s">
        <v>5605</v>
      </c>
      <c r="Q9521" s="205"/>
      <c r="R9521" s="193"/>
    </row>
    <row r="9522" spans="1:18">
      <c r="A9522" s="207" t="s">
        <v>5869</v>
      </c>
      <c r="B9522" s="220" t="s">
        <v>5509</v>
      </c>
      <c r="C9522" s="222" t="s">
        <v>1199</v>
      </c>
      <c r="D9522" s="223"/>
      <c r="E9522" s="67"/>
      <c r="F9522" s="220" t="s">
        <v>2289</v>
      </c>
      <c r="G9522" s="100"/>
      <c r="H9522" s="224">
        <v>1020.83</v>
      </c>
      <c r="I9522" s="219"/>
      <c r="J9522" s="219"/>
      <c r="K9522" s="219"/>
      <c r="L9522" s="219"/>
      <c r="M9522" s="219"/>
      <c r="N9522" s="219"/>
      <c r="O9522" s="61">
        <f t="shared" si="766"/>
        <v>1020.83</v>
      </c>
      <c r="P9522" s="221" t="s">
        <v>2287</v>
      </c>
      <c r="Q9522" s="205"/>
      <c r="R9522" s="193"/>
    </row>
    <row r="9523" spans="1:18">
      <c r="A9523" s="207" t="s">
        <v>5869</v>
      </c>
      <c r="B9523" s="220" t="s">
        <v>4951</v>
      </c>
      <c r="C9523" s="222" t="s">
        <v>1200</v>
      </c>
      <c r="D9523" s="223"/>
      <c r="E9523" s="67"/>
      <c r="F9523" s="220" t="s">
        <v>2297</v>
      </c>
      <c r="G9523" s="100"/>
      <c r="H9523" s="224">
        <v>7.88</v>
      </c>
      <c r="I9523" s="219"/>
      <c r="J9523" s="219"/>
      <c r="K9523" s="219"/>
      <c r="L9523" s="219"/>
      <c r="M9523" s="219"/>
      <c r="N9523" s="219"/>
      <c r="O9523" s="61">
        <f t="shared" si="766"/>
        <v>7.88</v>
      </c>
      <c r="P9523" s="221" t="s">
        <v>2287</v>
      </c>
      <c r="Q9523" s="205"/>
      <c r="R9523" s="193"/>
    </row>
    <row r="9524" spans="1:18">
      <c r="A9524" s="207" t="s">
        <v>5869</v>
      </c>
      <c r="B9524" s="220" t="s">
        <v>5561</v>
      </c>
      <c r="C9524" s="222" t="s">
        <v>1201</v>
      </c>
      <c r="D9524" s="223"/>
      <c r="E9524" s="67"/>
      <c r="F9524" s="220" t="s">
        <v>2297</v>
      </c>
      <c r="G9524" s="100"/>
      <c r="H9524" s="224">
        <v>32</v>
      </c>
      <c r="I9524" s="219"/>
      <c r="J9524" s="219"/>
      <c r="K9524" s="219"/>
      <c r="L9524" s="219"/>
      <c r="M9524" s="219"/>
      <c r="N9524" s="219"/>
      <c r="O9524" s="61">
        <f t="shared" si="766"/>
        <v>32</v>
      </c>
      <c r="P9524" s="221" t="s">
        <v>2287</v>
      </c>
      <c r="Q9524" s="205"/>
      <c r="R9524" s="193"/>
    </row>
    <row r="9525" spans="1:18">
      <c r="A9525" s="207" t="s">
        <v>5869</v>
      </c>
      <c r="B9525" s="221" t="s">
        <v>5561</v>
      </c>
      <c r="C9525" s="222" t="s">
        <v>1202</v>
      </c>
      <c r="D9525" s="223"/>
      <c r="E9525" s="67"/>
      <c r="F9525" s="220" t="s">
        <v>2297</v>
      </c>
      <c r="G9525" s="100"/>
      <c r="H9525" s="224">
        <v>32</v>
      </c>
      <c r="I9525" s="219"/>
      <c r="J9525" s="219"/>
      <c r="K9525" s="219"/>
      <c r="L9525" s="219"/>
      <c r="M9525" s="219"/>
      <c r="N9525" s="219"/>
      <c r="O9525" s="61">
        <f t="shared" si="766"/>
        <v>32</v>
      </c>
      <c r="P9525" s="221" t="s">
        <v>2287</v>
      </c>
      <c r="Q9525" s="205"/>
      <c r="R9525" s="193"/>
    </row>
    <row r="9526" spans="1:18">
      <c r="A9526" s="207" t="s">
        <v>5869</v>
      </c>
      <c r="B9526" s="220" t="s">
        <v>4911</v>
      </c>
      <c r="C9526" s="222" t="s">
        <v>1203</v>
      </c>
      <c r="D9526" s="223"/>
      <c r="E9526" s="67"/>
      <c r="F9526" s="220" t="s">
        <v>2297</v>
      </c>
      <c r="G9526" s="100"/>
      <c r="H9526" s="224">
        <v>1.2</v>
      </c>
      <c r="I9526" s="219"/>
      <c r="J9526" s="219"/>
      <c r="K9526" s="219"/>
      <c r="L9526" s="219"/>
      <c r="M9526" s="219"/>
      <c r="N9526" s="219"/>
      <c r="O9526" s="61">
        <f t="shared" si="766"/>
        <v>1.2</v>
      </c>
      <c r="P9526" s="221" t="s">
        <v>5605</v>
      </c>
      <c r="Q9526" s="205"/>
      <c r="R9526" s="193"/>
    </row>
    <row r="9527" spans="1:18">
      <c r="A9527" s="207" t="s">
        <v>5869</v>
      </c>
      <c r="B9527" s="220" t="s">
        <v>4882</v>
      </c>
      <c r="C9527" s="222" t="s">
        <v>450</v>
      </c>
      <c r="D9527" s="223"/>
      <c r="E9527" s="67"/>
      <c r="F9527" s="220" t="s">
        <v>2289</v>
      </c>
      <c r="G9527" s="100"/>
      <c r="H9527" s="224">
        <v>1.44</v>
      </c>
      <c r="I9527" s="219"/>
      <c r="J9527" s="219"/>
      <c r="K9527" s="219"/>
      <c r="L9527" s="219"/>
      <c r="M9527" s="219"/>
      <c r="N9527" s="219"/>
      <c r="O9527" s="61">
        <f t="shared" si="766"/>
        <v>1.44</v>
      </c>
      <c r="P9527" s="221" t="s">
        <v>5605</v>
      </c>
      <c r="Q9527" s="205"/>
      <c r="R9527" s="193"/>
    </row>
    <row r="9528" spans="1:18">
      <c r="A9528" s="207" t="s">
        <v>5869</v>
      </c>
      <c r="B9528" s="220" t="s">
        <v>5561</v>
      </c>
      <c r="C9528" s="222" t="s">
        <v>451</v>
      </c>
      <c r="D9528" s="223"/>
      <c r="E9528" s="67"/>
      <c r="F9528" s="220" t="s">
        <v>2297</v>
      </c>
      <c r="G9528" s="100"/>
      <c r="H9528" s="224">
        <v>4.2804999248363647</v>
      </c>
      <c r="I9528" s="219"/>
      <c r="J9528" s="219"/>
      <c r="K9528" s="219"/>
      <c r="L9528" s="219"/>
      <c r="M9528" s="219"/>
      <c r="N9528" s="219"/>
      <c r="O9528" s="61">
        <f t="shared" si="766"/>
        <v>4.2804999248363647</v>
      </c>
      <c r="P9528" s="221" t="s">
        <v>2287</v>
      </c>
      <c r="Q9528" s="205"/>
      <c r="R9528" s="193"/>
    </row>
    <row r="9529" spans="1:18">
      <c r="A9529" s="207" t="s">
        <v>5869</v>
      </c>
      <c r="B9529" s="220" t="s">
        <v>5561</v>
      </c>
      <c r="C9529" s="222" t="s">
        <v>452</v>
      </c>
      <c r="D9529" s="223"/>
      <c r="E9529" s="67"/>
      <c r="F9529" s="220" t="s">
        <v>3417</v>
      </c>
      <c r="G9529" s="100"/>
      <c r="H9529" s="224">
        <v>10</v>
      </c>
      <c r="I9529" s="219"/>
      <c r="J9529" s="219"/>
      <c r="K9529" s="219"/>
      <c r="L9529" s="219"/>
      <c r="M9529" s="219"/>
      <c r="N9529" s="219"/>
      <c r="O9529" s="61">
        <f t="shared" si="766"/>
        <v>10</v>
      </c>
      <c r="P9529" s="221" t="s">
        <v>2287</v>
      </c>
      <c r="Q9529" s="205"/>
      <c r="R9529" s="193"/>
    </row>
    <row r="9530" spans="1:18">
      <c r="A9530" s="207" t="s">
        <v>5869</v>
      </c>
      <c r="B9530" s="220" t="s">
        <v>5510</v>
      </c>
      <c r="C9530" s="222" t="s">
        <v>453</v>
      </c>
      <c r="D9530" s="223"/>
      <c r="E9530" s="67"/>
      <c r="F9530" s="220" t="s">
        <v>2297</v>
      </c>
      <c r="G9530" s="100"/>
      <c r="H9530" s="224">
        <v>5.9749999999999996</v>
      </c>
      <c r="I9530" s="219"/>
      <c r="J9530" s="219"/>
      <c r="K9530" s="219"/>
      <c r="L9530" s="219"/>
      <c r="M9530" s="219"/>
      <c r="N9530" s="219"/>
      <c r="O9530" s="61">
        <f t="shared" si="766"/>
        <v>5.9749999999999996</v>
      </c>
      <c r="P9530" s="221" t="s">
        <v>5605</v>
      </c>
      <c r="Q9530" s="205"/>
      <c r="R9530" s="193"/>
    </row>
    <row r="9531" spans="1:18">
      <c r="A9531" s="207" t="s">
        <v>5869</v>
      </c>
      <c r="B9531" s="220" t="s">
        <v>5511</v>
      </c>
      <c r="C9531" s="222" t="s">
        <v>454</v>
      </c>
      <c r="D9531" s="223"/>
      <c r="E9531" s="67"/>
      <c r="F9531" s="220" t="s">
        <v>2297</v>
      </c>
      <c r="G9531" s="100"/>
      <c r="H9531" s="224">
        <v>13.105</v>
      </c>
      <c r="I9531" s="219"/>
      <c r="J9531" s="219"/>
      <c r="K9531" s="219"/>
      <c r="L9531" s="219"/>
      <c r="M9531" s="219"/>
      <c r="N9531" s="219"/>
      <c r="O9531" s="61">
        <f t="shared" si="766"/>
        <v>13.105</v>
      </c>
      <c r="P9531" s="221" t="s">
        <v>5605</v>
      </c>
      <c r="Q9531" s="205"/>
      <c r="R9531" s="193"/>
    </row>
    <row r="9532" spans="1:18">
      <c r="A9532" s="207" t="s">
        <v>5869</v>
      </c>
      <c r="B9532" s="220" t="s">
        <v>5512</v>
      </c>
      <c r="C9532" s="222" t="s">
        <v>455</v>
      </c>
      <c r="D9532" s="223"/>
      <c r="E9532" s="67"/>
      <c r="F9532" s="220" t="s">
        <v>2297</v>
      </c>
      <c r="G9532" s="100"/>
      <c r="H9532" s="224">
        <v>12.5</v>
      </c>
      <c r="I9532" s="219"/>
      <c r="J9532" s="219"/>
      <c r="K9532" s="219"/>
      <c r="L9532" s="219"/>
      <c r="M9532" s="219"/>
      <c r="N9532" s="219"/>
      <c r="O9532" s="61">
        <f t="shared" si="766"/>
        <v>12.5</v>
      </c>
      <c r="P9532" s="221" t="s">
        <v>5605</v>
      </c>
      <c r="Q9532" s="205"/>
      <c r="R9532" s="193"/>
    </row>
    <row r="9533" spans="1:18">
      <c r="A9533" s="207" t="s">
        <v>5869</v>
      </c>
      <c r="B9533" s="220" t="s">
        <v>5513</v>
      </c>
      <c r="C9533" s="222" t="s">
        <v>456</v>
      </c>
      <c r="D9533" s="223"/>
      <c r="E9533" s="67"/>
      <c r="F9533" s="220" t="s">
        <v>2297</v>
      </c>
      <c r="G9533" s="100"/>
      <c r="H9533" s="224">
        <v>6.125</v>
      </c>
      <c r="I9533" s="219"/>
      <c r="J9533" s="219"/>
      <c r="K9533" s="219"/>
      <c r="L9533" s="219"/>
      <c r="M9533" s="219"/>
      <c r="N9533" s="219"/>
      <c r="O9533" s="61">
        <f t="shared" si="766"/>
        <v>6.125</v>
      </c>
      <c r="P9533" s="221" t="s">
        <v>5605</v>
      </c>
      <c r="Q9533" s="205"/>
      <c r="R9533" s="193"/>
    </row>
    <row r="9534" spans="1:18">
      <c r="A9534" s="207" t="s">
        <v>5869</v>
      </c>
      <c r="B9534" s="220" t="s">
        <v>5514</v>
      </c>
      <c r="C9534" s="222" t="s">
        <v>457</v>
      </c>
      <c r="D9534" s="223"/>
      <c r="E9534" s="67"/>
      <c r="F9534" s="220" t="s">
        <v>2297</v>
      </c>
      <c r="G9534" s="100"/>
      <c r="H9534" s="224">
        <v>5.7149999999999999</v>
      </c>
      <c r="I9534" s="219"/>
      <c r="J9534" s="219"/>
      <c r="K9534" s="219"/>
      <c r="L9534" s="219"/>
      <c r="M9534" s="219"/>
      <c r="N9534" s="219"/>
      <c r="O9534" s="61">
        <f t="shared" si="766"/>
        <v>5.7149999999999999</v>
      </c>
      <c r="P9534" s="221" t="s">
        <v>5605</v>
      </c>
      <c r="Q9534" s="205"/>
      <c r="R9534" s="193"/>
    </row>
    <row r="9535" spans="1:18">
      <c r="A9535" s="207" t="s">
        <v>5869</v>
      </c>
      <c r="B9535" s="220" t="s">
        <v>4899</v>
      </c>
      <c r="C9535" s="222" t="s">
        <v>458</v>
      </c>
      <c r="D9535" s="223"/>
      <c r="E9535" s="67"/>
      <c r="F9535" s="220" t="s">
        <v>2297</v>
      </c>
      <c r="G9535" s="100"/>
      <c r="H9535" s="224">
        <v>5.49</v>
      </c>
      <c r="I9535" s="219"/>
      <c r="J9535" s="219"/>
      <c r="K9535" s="219"/>
      <c r="L9535" s="219"/>
      <c r="M9535" s="219"/>
      <c r="N9535" s="219"/>
      <c r="O9535" s="61">
        <f t="shared" si="766"/>
        <v>5.49</v>
      </c>
      <c r="P9535" s="221" t="s">
        <v>5605</v>
      </c>
      <c r="Q9535" s="205"/>
      <c r="R9535" s="193"/>
    </row>
    <row r="9536" spans="1:18">
      <c r="A9536" s="207" t="s">
        <v>5869</v>
      </c>
      <c r="B9536" s="220" t="s">
        <v>5515</v>
      </c>
      <c r="C9536" s="222" t="s">
        <v>459</v>
      </c>
      <c r="D9536" s="223"/>
      <c r="E9536" s="67"/>
      <c r="F9536" s="220" t="s">
        <v>2297</v>
      </c>
      <c r="G9536" s="100"/>
      <c r="H9536" s="224">
        <v>5.7</v>
      </c>
      <c r="I9536" s="219"/>
      <c r="J9536" s="219"/>
      <c r="K9536" s="219"/>
      <c r="L9536" s="219"/>
      <c r="M9536" s="219"/>
      <c r="N9536" s="219"/>
      <c r="O9536" s="61">
        <f t="shared" si="766"/>
        <v>5.7</v>
      </c>
      <c r="P9536" s="221" t="s">
        <v>5605</v>
      </c>
      <c r="Q9536" s="205"/>
      <c r="R9536" s="193"/>
    </row>
    <row r="9537" spans="1:18">
      <c r="A9537" s="207" t="s">
        <v>5869</v>
      </c>
      <c r="B9537" s="220" t="s">
        <v>5516</v>
      </c>
      <c r="C9537" s="222" t="s">
        <v>460</v>
      </c>
      <c r="D9537" s="223"/>
      <c r="E9537" s="67"/>
      <c r="F9537" s="220" t="s">
        <v>2297</v>
      </c>
      <c r="G9537" s="100"/>
      <c r="H9537" s="224">
        <v>6.25</v>
      </c>
      <c r="I9537" s="219"/>
      <c r="J9537" s="219"/>
      <c r="K9537" s="219"/>
      <c r="L9537" s="219"/>
      <c r="M9537" s="219"/>
      <c r="N9537" s="219"/>
      <c r="O9537" s="61">
        <f t="shared" si="766"/>
        <v>6.25</v>
      </c>
      <c r="P9537" s="221" t="s">
        <v>5605</v>
      </c>
      <c r="Q9537" s="205"/>
      <c r="R9537" s="193"/>
    </row>
    <row r="9538" spans="1:18">
      <c r="A9538" s="207" t="s">
        <v>5869</v>
      </c>
      <c r="B9538" s="220" t="s">
        <v>5517</v>
      </c>
      <c r="C9538" s="222" t="s">
        <v>461</v>
      </c>
      <c r="D9538" s="223"/>
      <c r="E9538" s="67"/>
      <c r="F9538" s="220" t="s">
        <v>2297</v>
      </c>
      <c r="G9538" s="100"/>
      <c r="H9538" s="224">
        <v>1</v>
      </c>
      <c r="I9538" s="219"/>
      <c r="J9538" s="219"/>
      <c r="K9538" s="219"/>
      <c r="L9538" s="219"/>
      <c r="M9538" s="219"/>
      <c r="N9538" s="219"/>
      <c r="O9538" s="61">
        <f t="shared" si="766"/>
        <v>1</v>
      </c>
      <c r="P9538" s="221" t="s">
        <v>5605</v>
      </c>
      <c r="Q9538" s="205"/>
      <c r="R9538" s="193"/>
    </row>
    <row r="9539" spans="1:18">
      <c r="A9539" s="207" t="s">
        <v>5869</v>
      </c>
      <c r="B9539" s="220" t="s">
        <v>5518</v>
      </c>
      <c r="C9539" s="222" t="s">
        <v>1485</v>
      </c>
      <c r="D9539" s="223"/>
      <c r="E9539" s="67"/>
      <c r="F9539" s="220" t="s">
        <v>2297</v>
      </c>
      <c r="G9539" s="100"/>
      <c r="H9539" s="224">
        <v>0.7</v>
      </c>
      <c r="I9539" s="219"/>
      <c r="J9539" s="219"/>
      <c r="K9539" s="219"/>
      <c r="L9539" s="219"/>
      <c r="M9539" s="219"/>
      <c r="N9539" s="219"/>
      <c r="O9539" s="61">
        <f t="shared" si="766"/>
        <v>0.7</v>
      </c>
      <c r="P9539" s="221" t="s">
        <v>5605</v>
      </c>
      <c r="Q9539" s="205"/>
      <c r="R9539" s="193"/>
    </row>
    <row r="9540" spans="1:18">
      <c r="A9540" s="207" t="s">
        <v>5869</v>
      </c>
      <c r="B9540" s="220" t="s">
        <v>5519</v>
      </c>
      <c r="C9540" s="222" t="s">
        <v>1486</v>
      </c>
      <c r="D9540" s="223"/>
      <c r="E9540" s="67"/>
      <c r="F9540" s="220" t="s">
        <v>3417</v>
      </c>
      <c r="G9540" s="100"/>
      <c r="H9540" s="224">
        <v>16.5</v>
      </c>
      <c r="I9540" s="219"/>
      <c r="J9540" s="219"/>
      <c r="K9540" s="219"/>
      <c r="L9540" s="219"/>
      <c r="M9540" s="219"/>
      <c r="N9540" s="219"/>
      <c r="O9540" s="61">
        <f t="shared" si="766"/>
        <v>16.5</v>
      </c>
      <c r="P9540" s="221" t="s">
        <v>5605</v>
      </c>
      <c r="Q9540" s="205"/>
      <c r="R9540" s="193"/>
    </row>
    <row r="9541" spans="1:18">
      <c r="A9541" s="207" t="s">
        <v>5869</v>
      </c>
      <c r="B9541" s="221" t="s">
        <v>5519</v>
      </c>
      <c r="C9541" s="222" t="s">
        <v>1487</v>
      </c>
      <c r="D9541" s="223"/>
      <c r="E9541" s="67"/>
      <c r="F9541" s="220" t="s">
        <v>2297</v>
      </c>
      <c r="G9541" s="100"/>
      <c r="H9541" s="224">
        <v>6.24</v>
      </c>
      <c r="I9541" s="219"/>
      <c r="J9541" s="219"/>
      <c r="K9541" s="219"/>
      <c r="L9541" s="219"/>
      <c r="M9541" s="219"/>
      <c r="N9541" s="219"/>
      <c r="O9541" s="61">
        <f t="shared" si="766"/>
        <v>6.24</v>
      </c>
      <c r="P9541" s="221" t="s">
        <v>2287</v>
      </c>
      <c r="Q9541" s="205"/>
      <c r="R9541" s="193"/>
    </row>
    <row r="9542" spans="1:18">
      <c r="A9542" s="207" t="s">
        <v>5869</v>
      </c>
      <c r="B9542" s="221" t="s">
        <v>5519</v>
      </c>
      <c r="C9542" s="222" t="s">
        <v>1488</v>
      </c>
      <c r="D9542" s="223"/>
      <c r="E9542" s="67"/>
      <c r="F9542" s="220" t="s">
        <v>2297</v>
      </c>
      <c r="G9542" s="100"/>
      <c r="H9542" s="224">
        <v>6.24</v>
      </c>
      <c r="I9542" s="219"/>
      <c r="J9542" s="219"/>
      <c r="K9542" s="219"/>
      <c r="L9542" s="219"/>
      <c r="M9542" s="219"/>
      <c r="N9542" s="219"/>
      <c r="O9542" s="61">
        <f t="shared" si="766"/>
        <v>6.24</v>
      </c>
      <c r="P9542" s="221" t="s">
        <v>2287</v>
      </c>
      <c r="Q9542" s="205"/>
      <c r="R9542" s="193"/>
    </row>
    <row r="9543" spans="1:18">
      <c r="A9543" s="207" t="s">
        <v>5869</v>
      </c>
      <c r="B9543" s="220" t="s">
        <v>5520</v>
      </c>
      <c r="C9543" s="222" t="s">
        <v>1489</v>
      </c>
      <c r="D9543" s="223"/>
      <c r="E9543" s="67"/>
      <c r="F9543" s="220" t="s">
        <v>2297</v>
      </c>
      <c r="G9543" s="100"/>
      <c r="H9543" s="224">
        <v>286.875</v>
      </c>
      <c r="I9543" s="219"/>
      <c r="J9543" s="219"/>
      <c r="K9543" s="219"/>
      <c r="L9543" s="219"/>
      <c r="M9543" s="219"/>
      <c r="N9543" s="219"/>
      <c r="O9543" s="61">
        <f t="shared" si="766"/>
        <v>286.875</v>
      </c>
      <c r="P9543" s="221" t="s">
        <v>5605</v>
      </c>
      <c r="Q9543" s="205"/>
      <c r="R9543" s="193"/>
    </row>
    <row r="9544" spans="1:18">
      <c r="A9544" s="207" t="s">
        <v>5869</v>
      </c>
      <c r="B9544" s="220" t="s">
        <v>5521</v>
      </c>
      <c r="C9544" s="222" t="s">
        <v>1490</v>
      </c>
      <c r="D9544" s="223"/>
      <c r="E9544" s="67"/>
      <c r="F9544" s="220" t="s">
        <v>2297</v>
      </c>
      <c r="G9544" s="100"/>
      <c r="H9544" s="224">
        <v>293.125</v>
      </c>
      <c r="I9544" s="219"/>
      <c r="J9544" s="219"/>
      <c r="K9544" s="219"/>
      <c r="L9544" s="219"/>
      <c r="M9544" s="219"/>
      <c r="N9544" s="219"/>
      <c r="O9544" s="61">
        <f t="shared" si="766"/>
        <v>293.125</v>
      </c>
      <c r="P9544" s="221" t="s">
        <v>5605</v>
      </c>
      <c r="Q9544" s="205"/>
      <c r="R9544" s="193"/>
    </row>
    <row r="9545" spans="1:18">
      <c r="A9545" s="207" t="s">
        <v>5869</v>
      </c>
      <c r="B9545" s="220" t="s">
        <v>5522</v>
      </c>
      <c r="C9545" s="222" t="s">
        <v>1491</v>
      </c>
      <c r="D9545" s="223"/>
      <c r="E9545" s="67"/>
      <c r="F9545" s="220" t="s">
        <v>2297</v>
      </c>
      <c r="G9545" s="100"/>
      <c r="H9545" s="224">
        <v>6.49</v>
      </c>
      <c r="I9545" s="219"/>
      <c r="J9545" s="219"/>
      <c r="K9545" s="219"/>
      <c r="L9545" s="219"/>
      <c r="M9545" s="219"/>
      <c r="N9545" s="219"/>
      <c r="O9545" s="61">
        <f t="shared" si="766"/>
        <v>6.49</v>
      </c>
      <c r="P9545" s="221" t="s">
        <v>5605</v>
      </c>
      <c r="Q9545" s="205"/>
      <c r="R9545" s="193"/>
    </row>
    <row r="9546" spans="1:18">
      <c r="A9546" s="207" t="s">
        <v>5869</v>
      </c>
      <c r="B9546" s="220" t="s">
        <v>5523</v>
      </c>
      <c r="C9546" s="222" t="s">
        <v>1492</v>
      </c>
      <c r="D9546" s="223"/>
      <c r="E9546" s="67"/>
      <c r="F9546" s="220" t="s">
        <v>2297</v>
      </c>
      <c r="G9546" s="100"/>
      <c r="H9546" s="224">
        <v>6.11</v>
      </c>
      <c r="I9546" s="219"/>
      <c r="J9546" s="219"/>
      <c r="K9546" s="219"/>
      <c r="L9546" s="219"/>
      <c r="M9546" s="219"/>
      <c r="N9546" s="219"/>
      <c r="O9546" s="61">
        <f t="shared" si="766"/>
        <v>6.11</v>
      </c>
      <c r="P9546" s="221" t="s">
        <v>5605</v>
      </c>
      <c r="Q9546" s="205"/>
      <c r="R9546" s="193"/>
    </row>
    <row r="9547" spans="1:18">
      <c r="A9547" s="207" t="s">
        <v>5869</v>
      </c>
      <c r="B9547" s="220" t="s">
        <v>5524</v>
      </c>
      <c r="C9547" s="222" t="s">
        <v>1493</v>
      </c>
      <c r="D9547" s="223"/>
      <c r="E9547" s="67"/>
      <c r="F9547" s="220" t="s">
        <v>2297</v>
      </c>
      <c r="G9547" s="100"/>
      <c r="H9547" s="224">
        <v>5.7</v>
      </c>
      <c r="I9547" s="219"/>
      <c r="J9547" s="219"/>
      <c r="K9547" s="219"/>
      <c r="L9547" s="219"/>
      <c r="M9547" s="219"/>
      <c r="N9547" s="219"/>
      <c r="O9547" s="61">
        <f t="shared" si="766"/>
        <v>5.7</v>
      </c>
      <c r="P9547" s="221" t="s">
        <v>5605</v>
      </c>
      <c r="Q9547" s="205"/>
      <c r="R9547" s="193"/>
    </row>
    <row r="9548" spans="1:18">
      <c r="A9548" s="207" t="s">
        <v>5869</v>
      </c>
      <c r="B9548" s="220" t="s">
        <v>5525</v>
      </c>
      <c r="C9548" s="222" t="s">
        <v>1494</v>
      </c>
      <c r="D9548" s="223"/>
      <c r="E9548" s="67"/>
      <c r="F9548" s="220" t="s">
        <v>2297</v>
      </c>
      <c r="G9548" s="100"/>
      <c r="H9548" s="224">
        <v>5.3049999999999997</v>
      </c>
      <c r="I9548" s="219"/>
      <c r="J9548" s="219"/>
      <c r="K9548" s="219"/>
      <c r="L9548" s="219"/>
      <c r="M9548" s="219"/>
      <c r="N9548" s="219"/>
      <c r="O9548" s="61">
        <f t="shared" si="766"/>
        <v>5.3049999999999997</v>
      </c>
      <c r="P9548" s="221" t="s">
        <v>5605</v>
      </c>
      <c r="Q9548" s="205"/>
      <c r="R9548" s="193"/>
    </row>
    <row r="9549" spans="1:18">
      <c r="A9549" s="207" t="s">
        <v>5869</v>
      </c>
      <c r="B9549" s="220" t="s">
        <v>5526</v>
      </c>
      <c r="C9549" s="222" t="s">
        <v>1495</v>
      </c>
      <c r="D9549" s="223"/>
      <c r="E9549" s="67"/>
      <c r="F9549" s="220" t="s">
        <v>2297</v>
      </c>
      <c r="G9549" s="100"/>
      <c r="H9549" s="224">
        <v>6.8650000000000002</v>
      </c>
      <c r="I9549" s="219"/>
      <c r="J9549" s="219"/>
      <c r="K9549" s="219"/>
      <c r="L9549" s="219"/>
      <c r="M9549" s="219"/>
      <c r="N9549" s="219"/>
      <c r="O9549" s="61">
        <f t="shared" si="766"/>
        <v>6.8650000000000002</v>
      </c>
      <c r="P9549" s="221" t="s">
        <v>5605</v>
      </c>
      <c r="Q9549" s="205"/>
      <c r="R9549" s="193"/>
    </row>
    <row r="9550" spans="1:18">
      <c r="A9550" s="207" t="s">
        <v>5869</v>
      </c>
      <c r="B9550" s="220" t="s">
        <v>4898</v>
      </c>
      <c r="C9550" s="222" t="s">
        <v>1496</v>
      </c>
      <c r="D9550" s="223"/>
      <c r="E9550" s="67"/>
      <c r="F9550" s="220" t="s">
        <v>2297</v>
      </c>
      <c r="G9550" s="100"/>
      <c r="H9550" s="224">
        <v>5</v>
      </c>
      <c r="I9550" s="219"/>
      <c r="J9550" s="219"/>
      <c r="K9550" s="219"/>
      <c r="L9550" s="219"/>
      <c r="M9550" s="219"/>
      <c r="N9550" s="219"/>
      <c r="O9550" s="61">
        <f t="shared" si="766"/>
        <v>5</v>
      </c>
      <c r="P9550" s="221" t="s">
        <v>5605</v>
      </c>
      <c r="Q9550" s="205"/>
      <c r="R9550" s="193"/>
    </row>
    <row r="9551" spans="1:18">
      <c r="A9551" s="207" t="s">
        <v>5869</v>
      </c>
      <c r="B9551" s="220" t="s">
        <v>5527</v>
      </c>
      <c r="C9551" s="222" t="s">
        <v>1497</v>
      </c>
      <c r="D9551" s="223"/>
      <c r="E9551" s="67"/>
      <c r="F9551" s="220" t="s">
        <v>2297</v>
      </c>
      <c r="G9551" s="100"/>
      <c r="H9551" s="224">
        <v>6</v>
      </c>
      <c r="I9551" s="219"/>
      <c r="J9551" s="219"/>
      <c r="K9551" s="219"/>
      <c r="L9551" s="219"/>
      <c r="M9551" s="219"/>
      <c r="N9551" s="219"/>
      <c r="O9551" s="61">
        <f t="shared" si="766"/>
        <v>6</v>
      </c>
      <c r="P9551" s="221" t="s">
        <v>5605</v>
      </c>
      <c r="Q9551" s="205"/>
      <c r="R9551" s="193"/>
    </row>
    <row r="9552" spans="1:18">
      <c r="A9552" s="207" t="s">
        <v>5869</v>
      </c>
      <c r="B9552" s="220" t="s">
        <v>5528</v>
      </c>
      <c r="C9552" s="222" t="s">
        <v>1498</v>
      </c>
      <c r="D9552" s="223"/>
      <c r="E9552" s="67"/>
      <c r="F9552" s="220" t="s">
        <v>2297</v>
      </c>
      <c r="G9552" s="100"/>
      <c r="H9552" s="224">
        <v>5.8250000000000002</v>
      </c>
      <c r="I9552" s="219"/>
      <c r="J9552" s="219"/>
      <c r="K9552" s="219"/>
      <c r="L9552" s="219"/>
      <c r="M9552" s="219"/>
      <c r="N9552" s="219"/>
      <c r="O9552" s="61">
        <f t="shared" si="766"/>
        <v>5.8250000000000002</v>
      </c>
      <c r="P9552" s="221" t="s">
        <v>5605</v>
      </c>
      <c r="Q9552" s="205"/>
      <c r="R9552" s="193"/>
    </row>
    <row r="9553" spans="1:18">
      <c r="A9553" s="207" t="s">
        <v>5869</v>
      </c>
      <c r="B9553" s="220" t="s">
        <v>5529</v>
      </c>
      <c r="C9553" s="222" t="s">
        <v>1499</v>
      </c>
      <c r="D9553" s="223"/>
      <c r="E9553" s="67"/>
      <c r="F9553" s="220" t="s">
        <v>2297</v>
      </c>
      <c r="G9553" s="100"/>
      <c r="H9553" s="224">
        <v>6.5</v>
      </c>
      <c r="I9553" s="219"/>
      <c r="J9553" s="219"/>
      <c r="K9553" s="219"/>
      <c r="L9553" s="219"/>
      <c r="M9553" s="219"/>
      <c r="N9553" s="219"/>
      <c r="O9553" s="61">
        <f t="shared" si="766"/>
        <v>6.5</v>
      </c>
      <c r="P9553" s="221" t="s">
        <v>5605</v>
      </c>
      <c r="Q9553" s="205"/>
      <c r="R9553" s="193"/>
    </row>
    <row r="9554" spans="1:18">
      <c r="A9554" s="207" t="s">
        <v>5869</v>
      </c>
      <c r="B9554" s="220" t="s">
        <v>5530</v>
      </c>
      <c r="C9554" s="222" t="s">
        <v>1500</v>
      </c>
      <c r="D9554" s="223"/>
      <c r="E9554" s="67"/>
      <c r="F9554" s="220" t="s">
        <v>2297</v>
      </c>
      <c r="G9554" s="100"/>
      <c r="H9554" s="224">
        <v>5.73</v>
      </c>
      <c r="I9554" s="219"/>
      <c r="J9554" s="219"/>
      <c r="K9554" s="219"/>
      <c r="L9554" s="219"/>
      <c r="M9554" s="219"/>
      <c r="N9554" s="219"/>
      <c r="O9554" s="61">
        <f t="shared" si="766"/>
        <v>5.73</v>
      </c>
      <c r="P9554" s="221" t="s">
        <v>5605</v>
      </c>
      <c r="Q9554" s="205"/>
      <c r="R9554" s="193"/>
    </row>
    <row r="9555" spans="1:18">
      <c r="A9555" s="207" t="s">
        <v>5869</v>
      </c>
      <c r="B9555" s="220" t="s">
        <v>5531</v>
      </c>
      <c r="C9555" s="222" t="s">
        <v>1501</v>
      </c>
      <c r="D9555" s="223"/>
      <c r="E9555" s="67"/>
      <c r="F9555" s="220" t="s">
        <v>2297</v>
      </c>
      <c r="G9555" s="100"/>
      <c r="H9555" s="224">
        <v>5.3149999999999995</v>
      </c>
      <c r="I9555" s="219"/>
      <c r="J9555" s="219"/>
      <c r="K9555" s="219"/>
      <c r="L9555" s="219"/>
      <c r="M9555" s="219"/>
      <c r="N9555" s="219"/>
      <c r="O9555" s="61">
        <f t="shared" si="766"/>
        <v>5.3149999999999995</v>
      </c>
      <c r="P9555" s="221" t="s">
        <v>5605</v>
      </c>
      <c r="Q9555" s="205"/>
      <c r="R9555" s="193"/>
    </row>
    <row r="9556" spans="1:18">
      <c r="A9556" s="207" t="s">
        <v>5869</v>
      </c>
      <c r="B9556" s="220" t="s">
        <v>5532</v>
      </c>
      <c r="C9556" s="222" t="s">
        <v>1502</v>
      </c>
      <c r="D9556" s="223"/>
      <c r="E9556" s="67"/>
      <c r="F9556" s="220" t="s">
        <v>2297</v>
      </c>
      <c r="G9556" s="100"/>
      <c r="H9556" s="224">
        <v>5.63</v>
      </c>
      <c r="I9556" s="219"/>
      <c r="J9556" s="219"/>
      <c r="K9556" s="219"/>
      <c r="L9556" s="219"/>
      <c r="M9556" s="219"/>
      <c r="N9556" s="219"/>
      <c r="O9556" s="61">
        <f t="shared" si="766"/>
        <v>5.63</v>
      </c>
      <c r="P9556" s="221" t="s">
        <v>5605</v>
      </c>
      <c r="Q9556" s="205"/>
      <c r="R9556" s="193"/>
    </row>
    <row r="9557" spans="1:18">
      <c r="A9557" s="207" t="s">
        <v>5869</v>
      </c>
      <c r="B9557" s="220" t="s">
        <v>5533</v>
      </c>
      <c r="C9557" s="222" t="s">
        <v>1503</v>
      </c>
      <c r="D9557" s="223"/>
      <c r="E9557" s="67"/>
      <c r="F9557" s="220" t="s">
        <v>2297</v>
      </c>
      <c r="G9557" s="100"/>
      <c r="H9557" s="224">
        <v>4.5</v>
      </c>
      <c r="I9557" s="219"/>
      <c r="J9557" s="219"/>
      <c r="K9557" s="219"/>
      <c r="L9557" s="219"/>
      <c r="M9557" s="219"/>
      <c r="N9557" s="219"/>
      <c r="O9557" s="61">
        <f t="shared" si="766"/>
        <v>4.5</v>
      </c>
      <c r="P9557" s="221" t="s">
        <v>5605</v>
      </c>
      <c r="Q9557" s="205"/>
      <c r="R9557" s="193"/>
    </row>
    <row r="9558" spans="1:18">
      <c r="A9558" s="207" t="s">
        <v>5869</v>
      </c>
      <c r="B9558" s="220" t="s">
        <v>5534</v>
      </c>
      <c r="C9558" s="222" t="s">
        <v>1504</v>
      </c>
      <c r="D9558" s="223"/>
      <c r="E9558" s="67"/>
      <c r="F9558" s="220" t="s">
        <v>2297</v>
      </c>
      <c r="G9558" s="100"/>
      <c r="H9558" s="224">
        <v>4</v>
      </c>
      <c r="I9558" s="219"/>
      <c r="J9558" s="219"/>
      <c r="K9558" s="219"/>
      <c r="L9558" s="219"/>
      <c r="M9558" s="219"/>
      <c r="N9558" s="219"/>
      <c r="O9558" s="61">
        <f t="shared" si="766"/>
        <v>4</v>
      </c>
      <c r="P9558" s="221" t="s">
        <v>2287</v>
      </c>
      <c r="Q9558" s="205"/>
      <c r="R9558" s="193"/>
    </row>
    <row r="9559" spans="1:18">
      <c r="A9559" s="207" t="s">
        <v>5869</v>
      </c>
      <c r="B9559" s="220" t="s">
        <v>5535</v>
      </c>
      <c r="C9559" s="222" t="s">
        <v>1505</v>
      </c>
      <c r="D9559" s="223"/>
      <c r="E9559" s="67"/>
      <c r="F9559" s="220" t="s">
        <v>2297</v>
      </c>
      <c r="G9559" s="100"/>
      <c r="H9559" s="224">
        <v>6.6</v>
      </c>
      <c r="I9559" s="219"/>
      <c r="J9559" s="219"/>
      <c r="K9559" s="219"/>
      <c r="L9559" s="219"/>
      <c r="M9559" s="219"/>
      <c r="N9559" s="219"/>
      <c r="O9559" s="61">
        <f t="shared" si="766"/>
        <v>6.6</v>
      </c>
      <c r="P9559" s="221" t="s">
        <v>5605</v>
      </c>
      <c r="Q9559" s="205"/>
      <c r="R9559" s="193"/>
    </row>
    <row r="9560" spans="1:18">
      <c r="A9560" s="207" t="s">
        <v>5869</v>
      </c>
      <c r="B9560" s="220" t="s">
        <v>5536</v>
      </c>
      <c r="C9560" s="222" t="s">
        <v>1506</v>
      </c>
      <c r="D9560" s="223"/>
      <c r="E9560" s="67"/>
      <c r="F9560" s="220" t="s">
        <v>2297</v>
      </c>
      <c r="G9560" s="100"/>
      <c r="H9560" s="224">
        <v>4.46</v>
      </c>
      <c r="I9560" s="219"/>
      <c r="J9560" s="219"/>
      <c r="K9560" s="219"/>
      <c r="L9560" s="219"/>
      <c r="M9560" s="219"/>
      <c r="N9560" s="219"/>
      <c r="O9560" s="61">
        <f t="shared" si="766"/>
        <v>4.46</v>
      </c>
      <c r="P9560" s="221" t="s">
        <v>2287</v>
      </c>
      <c r="Q9560" s="205"/>
      <c r="R9560" s="193"/>
    </row>
    <row r="9561" spans="1:18">
      <c r="A9561" s="207" t="s">
        <v>5869</v>
      </c>
      <c r="B9561" s="220" t="s">
        <v>5537</v>
      </c>
      <c r="C9561" s="222" t="s">
        <v>1507</v>
      </c>
      <c r="D9561" s="223"/>
      <c r="E9561" s="67"/>
      <c r="F9561" s="220" t="s">
        <v>2297</v>
      </c>
      <c r="G9561" s="100"/>
      <c r="H9561" s="224">
        <v>4.8499999999999996</v>
      </c>
      <c r="I9561" s="219"/>
      <c r="J9561" s="219"/>
      <c r="K9561" s="219"/>
      <c r="L9561" s="219"/>
      <c r="M9561" s="219"/>
      <c r="N9561" s="219"/>
      <c r="O9561" s="61">
        <f t="shared" si="766"/>
        <v>4.8499999999999996</v>
      </c>
      <c r="P9561" s="221" t="s">
        <v>5605</v>
      </c>
      <c r="Q9561" s="205"/>
      <c r="R9561" s="193"/>
    </row>
    <row r="9562" spans="1:18">
      <c r="A9562" s="207" t="s">
        <v>5869</v>
      </c>
      <c r="B9562" s="220" t="s">
        <v>5538</v>
      </c>
      <c r="C9562" s="222" t="s">
        <v>1508</v>
      </c>
      <c r="D9562" s="223"/>
      <c r="E9562" s="67"/>
      <c r="F9562" s="220" t="s">
        <v>2297</v>
      </c>
      <c r="G9562" s="100"/>
      <c r="H9562" s="224">
        <v>10.63</v>
      </c>
      <c r="I9562" s="219"/>
      <c r="J9562" s="219"/>
      <c r="K9562" s="219"/>
      <c r="L9562" s="219"/>
      <c r="M9562" s="219"/>
      <c r="N9562" s="219"/>
      <c r="O9562" s="61">
        <f t="shared" si="766"/>
        <v>10.63</v>
      </c>
      <c r="P9562" s="221" t="s">
        <v>5605</v>
      </c>
      <c r="Q9562" s="205"/>
      <c r="R9562" s="193"/>
    </row>
    <row r="9563" spans="1:18">
      <c r="A9563" s="207" t="s">
        <v>5869</v>
      </c>
      <c r="B9563" s="220" t="s">
        <v>5539</v>
      </c>
      <c r="C9563" s="222" t="s">
        <v>1509</v>
      </c>
      <c r="D9563" s="223"/>
      <c r="E9563" s="67"/>
      <c r="F9563" s="220" t="s">
        <v>2297</v>
      </c>
      <c r="G9563" s="100"/>
      <c r="H9563" s="224">
        <v>4.9130000000000003</v>
      </c>
      <c r="I9563" s="219"/>
      <c r="J9563" s="219"/>
      <c r="K9563" s="219"/>
      <c r="L9563" s="219"/>
      <c r="M9563" s="219"/>
      <c r="N9563" s="219"/>
      <c r="O9563" s="61">
        <f t="shared" si="766"/>
        <v>4.9130000000000003</v>
      </c>
      <c r="P9563" s="221" t="s">
        <v>5605</v>
      </c>
      <c r="Q9563" s="205"/>
      <c r="R9563" s="193"/>
    </row>
    <row r="9564" spans="1:18">
      <c r="A9564" s="207" t="s">
        <v>5869</v>
      </c>
      <c r="B9564" s="220" t="s">
        <v>4967</v>
      </c>
      <c r="C9564" s="222" t="s">
        <v>1510</v>
      </c>
      <c r="D9564" s="223"/>
      <c r="E9564" s="67"/>
      <c r="F9564" s="220" t="s">
        <v>2297</v>
      </c>
      <c r="G9564" s="100"/>
      <c r="H9564" s="224">
        <v>0.5625</v>
      </c>
      <c r="I9564" s="219"/>
      <c r="J9564" s="219"/>
      <c r="K9564" s="219"/>
      <c r="L9564" s="219"/>
      <c r="M9564" s="219"/>
      <c r="N9564" s="219"/>
      <c r="O9564" s="61">
        <f t="shared" si="766"/>
        <v>0.5625</v>
      </c>
      <c r="P9564" s="221" t="s">
        <v>5605</v>
      </c>
      <c r="Q9564" s="205"/>
      <c r="R9564" s="193"/>
    </row>
    <row r="9565" spans="1:18">
      <c r="A9565" s="207" t="s">
        <v>5869</v>
      </c>
      <c r="B9565" s="220" t="s">
        <v>5540</v>
      </c>
      <c r="C9565" s="222" t="s">
        <v>1511</v>
      </c>
      <c r="D9565" s="223"/>
      <c r="E9565" s="67"/>
      <c r="F9565" s="220" t="s">
        <v>2297</v>
      </c>
      <c r="G9565" s="100"/>
      <c r="H9565" s="224">
        <v>0.73</v>
      </c>
      <c r="I9565" s="219"/>
      <c r="J9565" s="219"/>
      <c r="K9565" s="219"/>
      <c r="L9565" s="219"/>
      <c r="M9565" s="219"/>
      <c r="N9565" s="219"/>
      <c r="O9565" s="61">
        <f t="shared" si="766"/>
        <v>0.73</v>
      </c>
      <c r="P9565" s="221" t="s">
        <v>5605</v>
      </c>
      <c r="Q9565" s="205"/>
      <c r="R9565" s="193"/>
    </row>
    <row r="9566" spans="1:18">
      <c r="A9566" s="207" t="s">
        <v>5869</v>
      </c>
      <c r="B9566" s="220" t="s">
        <v>5541</v>
      </c>
      <c r="C9566" s="222" t="s">
        <v>1512</v>
      </c>
      <c r="D9566" s="223"/>
      <c r="E9566" s="67"/>
      <c r="F9566" s="220" t="s">
        <v>2297</v>
      </c>
      <c r="G9566" s="100"/>
      <c r="H9566" s="224">
        <v>840</v>
      </c>
      <c r="I9566" s="219"/>
      <c r="J9566" s="219"/>
      <c r="K9566" s="219"/>
      <c r="L9566" s="219"/>
      <c r="M9566" s="219"/>
      <c r="N9566" s="219"/>
      <c r="O9566" s="61">
        <f t="shared" si="766"/>
        <v>840</v>
      </c>
      <c r="P9566" s="221" t="s">
        <v>5605</v>
      </c>
      <c r="Q9566" s="205"/>
      <c r="R9566" s="193"/>
    </row>
    <row r="9567" spans="1:18">
      <c r="A9567" s="207" t="s">
        <v>5869</v>
      </c>
      <c r="B9567" s="220" t="s">
        <v>5542</v>
      </c>
      <c r="C9567" s="222" t="s">
        <v>1513</v>
      </c>
      <c r="D9567" s="223"/>
      <c r="E9567" s="67"/>
      <c r="F9567" s="220" t="s">
        <v>2291</v>
      </c>
      <c r="G9567" s="100"/>
      <c r="H9567" s="224">
        <v>0.31</v>
      </c>
      <c r="I9567" s="219"/>
      <c r="J9567" s="219"/>
      <c r="K9567" s="219"/>
      <c r="L9567" s="219"/>
      <c r="M9567" s="219"/>
      <c r="N9567" s="219"/>
      <c r="O9567" s="61">
        <f t="shared" si="766"/>
        <v>0.31</v>
      </c>
      <c r="P9567" s="221" t="s">
        <v>5605</v>
      </c>
      <c r="Q9567" s="205"/>
      <c r="R9567" s="193"/>
    </row>
    <row r="9568" spans="1:18">
      <c r="A9568" s="207" t="s">
        <v>5869</v>
      </c>
      <c r="B9568" s="220" t="s">
        <v>5543</v>
      </c>
      <c r="C9568" s="222" t="s">
        <v>1514</v>
      </c>
      <c r="D9568" s="223"/>
      <c r="E9568" s="67"/>
      <c r="F9568" s="220" t="s">
        <v>2297</v>
      </c>
      <c r="G9568" s="100"/>
      <c r="H9568" s="224">
        <v>8250</v>
      </c>
      <c r="I9568" s="219"/>
      <c r="J9568" s="219"/>
      <c r="K9568" s="219"/>
      <c r="L9568" s="219"/>
      <c r="M9568" s="219"/>
      <c r="N9568" s="219"/>
      <c r="O9568" s="61">
        <f t="shared" si="766"/>
        <v>8250</v>
      </c>
      <c r="P9568" s="221" t="s">
        <v>5605</v>
      </c>
      <c r="Q9568" s="205"/>
      <c r="R9568" s="193"/>
    </row>
    <row r="9569" spans="1:18">
      <c r="A9569" s="207" t="s">
        <v>5869</v>
      </c>
      <c r="B9569" s="220" t="s">
        <v>5544</v>
      </c>
      <c r="C9569" s="222" t="s">
        <v>1515</v>
      </c>
      <c r="D9569" s="223"/>
      <c r="E9569" s="67"/>
      <c r="F9569" s="220" t="s">
        <v>2297</v>
      </c>
      <c r="G9569" s="100"/>
      <c r="H9569" s="224">
        <v>4700</v>
      </c>
      <c r="I9569" s="219"/>
      <c r="J9569" s="219"/>
      <c r="K9569" s="219"/>
      <c r="L9569" s="219"/>
      <c r="M9569" s="219"/>
      <c r="N9569" s="219"/>
      <c r="O9569" s="61">
        <f t="shared" si="766"/>
        <v>4700</v>
      </c>
      <c r="P9569" s="221" t="s">
        <v>5605</v>
      </c>
      <c r="Q9569" s="205"/>
      <c r="R9569" s="193"/>
    </row>
    <row r="9570" spans="1:18">
      <c r="A9570" s="207" t="s">
        <v>5869</v>
      </c>
      <c r="B9570" s="220" t="s">
        <v>5545</v>
      </c>
      <c r="C9570" s="222" t="s">
        <v>1516</v>
      </c>
      <c r="D9570" s="223"/>
      <c r="E9570" s="67"/>
      <c r="F9570" s="220" t="s">
        <v>2297</v>
      </c>
      <c r="G9570" s="100"/>
      <c r="H9570" s="224">
        <v>8250</v>
      </c>
      <c r="I9570" s="219"/>
      <c r="J9570" s="219"/>
      <c r="K9570" s="219"/>
      <c r="L9570" s="219"/>
      <c r="M9570" s="219"/>
      <c r="N9570" s="219"/>
      <c r="O9570" s="61">
        <f t="shared" si="766"/>
        <v>8250</v>
      </c>
      <c r="P9570" s="221" t="s">
        <v>5605</v>
      </c>
      <c r="Q9570" s="205"/>
      <c r="R9570" s="193"/>
    </row>
    <row r="9571" spans="1:18">
      <c r="A9571" s="207" t="s">
        <v>5869</v>
      </c>
      <c r="B9571" s="220" t="s">
        <v>5546</v>
      </c>
      <c r="C9571" s="222" t="s">
        <v>1517</v>
      </c>
      <c r="D9571" s="223"/>
      <c r="E9571" s="67"/>
      <c r="F9571" s="220" t="s">
        <v>2297</v>
      </c>
      <c r="G9571" s="100"/>
      <c r="H9571" s="224">
        <v>5175</v>
      </c>
      <c r="I9571" s="219"/>
      <c r="J9571" s="219"/>
      <c r="K9571" s="219"/>
      <c r="L9571" s="219"/>
      <c r="M9571" s="219"/>
      <c r="N9571" s="219"/>
      <c r="O9571" s="61">
        <f t="shared" si="766"/>
        <v>5175</v>
      </c>
      <c r="P9571" s="221" t="s">
        <v>5605</v>
      </c>
      <c r="Q9571" s="205"/>
      <c r="R9571" s="193"/>
    </row>
    <row r="9572" spans="1:18">
      <c r="A9572" s="207" t="s">
        <v>5869</v>
      </c>
      <c r="B9572" s="220" t="s">
        <v>5561</v>
      </c>
      <c r="C9572" s="222" t="s">
        <v>1518</v>
      </c>
      <c r="D9572" s="223"/>
      <c r="E9572" s="67"/>
      <c r="F9572" s="220" t="s">
        <v>2297</v>
      </c>
      <c r="G9572" s="100"/>
      <c r="H9572" s="224">
        <v>3090</v>
      </c>
      <c r="I9572" s="219"/>
      <c r="J9572" s="219"/>
      <c r="K9572" s="219"/>
      <c r="L9572" s="219"/>
      <c r="M9572" s="219"/>
      <c r="N9572" s="219"/>
      <c r="O9572" s="61">
        <f t="shared" si="766"/>
        <v>3090</v>
      </c>
      <c r="P9572" s="221" t="s">
        <v>2287</v>
      </c>
      <c r="Q9572" s="205"/>
      <c r="R9572" s="193"/>
    </row>
    <row r="9573" spans="1:18">
      <c r="A9573" s="207" t="s">
        <v>5869</v>
      </c>
      <c r="B9573" s="220" t="s">
        <v>5547</v>
      </c>
      <c r="C9573" s="222" t="s">
        <v>1519</v>
      </c>
      <c r="D9573" s="223"/>
      <c r="E9573" s="67"/>
      <c r="F9573" s="220" t="s">
        <v>2297</v>
      </c>
      <c r="G9573" s="100"/>
      <c r="H9573" s="224">
        <v>3090</v>
      </c>
      <c r="I9573" s="219"/>
      <c r="J9573" s="219"/>
      <c r="K9573" s="219"/>
      <c r="L9573" s="219"/>
      <c r="M9573" s="219"/>
      <c r="N9573" s="219"/>
      <c r="O9573" s="61">
        <f t="shared" si="766"/>
        <v>3090</v>
      </c>
      <c r="P9573" s="221" t="s">
        <v>2287</v>
      </c>
      <c r="Q9573" s="205"/>
      <c r="R9573" s="193"/>
    </row>
    <row r="9574" spans="1:18">
      <c r="A9574" s="207" t="s">
        <v>5869</v>
      </c>
      <c r="B9574" s="220" t="s">
        <v>5561</v>
      </c>
      <c r="C9574" s="222" t="s">
        <v>1520</v>
      </c>
      <c r="D9574" s="223"/>
      <c r="E9574" s="67"/>
      <c r="F9574" s="220" t="s">
        <v>2297</v>
      </c>
      <c r="G9574" s="100"/>
      <c r="H9574" s="224">
        <v>3090</v>
      </c>
      <c r="I9574" s="219"/>
      <c r="J9574" s="219"/>
      <c r="K9574" s="219"/>
      <c r="L9574" s="219"/>
      <c r="M9574" s="219"/>
      <c r="N9574" s="219"/>
      <c r="O9574" s="61">
        <f t="shared" ref="O9574:O9610" si="767">+H9574</f>
        <v>3090</v>
      </c>
      <c r="P9574" s="221" t="s">
        <v>2287</v>
      </c>
      <c r="Q9574" s="205"/>
      <c r="R9574" s="193"/>
    </row>
    <row r="9575" spans="1:18">
      <c r="A9575" s="207" t="s">
        <v>5869</v>
      </c>
      <c r="B9575" s="220" t="s">
        <v>5561</v>
      </c>
      <c r="C9575" s="222" t="s">
        <v>1521</v>
      </c>
      <c r="D9575" s="223"/>
      <c r="E9575" s="67"/>
      <c r="F9575" s="220" t="s">
        <v>2297</v>
      </c>
      <c r="G9575" s="100"/>
      <c r="H9575" s="224">
        <v>3090</v>
      </c>
      <c r="I9575" s="219"/>
      <c r="J9575" s="219"/>
      <c r="K9575" s="219"/>
      <c r="L9575" s="219"/>
      <c r="M9575" s="219"/>
      <c r="N9575" s="219"/>
      <c r="O9575" s="61">
        <f t="shared" si="767"/>
        <v>3090</v>
      </c>
      <c r="P9575" s="221" t="s">
        <v>2287</v>
      </c>
      <c r="Q9575" s="205"/>
      <c r="R9575" s="193"/>
    </row>
    <row r="9576" spans="1:18">
      <c r="A9576" s="207" t="s">
        <v>5869</v>
      </c>
      <c r="B9576" s="220" t="s">
        <v>5548</v>
      </c>
      <c r="C9576" s="222" t="s">
        <v>1522</v>
      </c>
      <c r="D9576" s="223"/>
      <c r="E9576" s="67"/>
      <c r="F9576" s="220" t="s">
        <v>2297</v>
      </c>
      <c r="G9576" s="100"/>
      <c r="H9576" s="224">
        <v>4099.3999999999996</v>
      </c>
      <c r="I9576" s="219"/>
      <c r="J9576" s="219"/>
      <c r="K9576" s="219"/>
      <c r="L9576" s="219"/>
      <c r="M9576" s="219"/>
      <c r="N9576" s="219"/>
      <c r="O9576" s="61">
        <f t="shared" si="767"/>
        <v>4099.3999999999996</v>
      </c>
      <c r="P9576" s="221" t="s">
        <v>5605</v>
      </c>
      <c r="Q9576" s="205"/>
      <c r="R9576" s="193"/>
    </row>
    <row r="9577" spans="1:18">
      <c r="A9577" s="207" t="s">
        <v>5869</v>
      </c>
      <c r="B9577" s="220" t="s">
        <v>5561</v>
      </c>
      <c r="C9577" s="222" t="s">
        <v>1523</v>
      </c>
      <c r="D9577" s="223"/>
      <c r="E9577" s="67"/>
      <c r="F9577" s="220" t="s">
        <v>2297</v>
      </c>
      <c r="G9577" s="100"/>
      <c r="H9577" s="224">
        <v>4250</v>
      </c>
      <c r="I9577" s="219"/>
      <c r="J9577" s="219"/>
      <c r="K9577" s="219"/>
      <c r="L9577" s="219"/>
      <c r="M9577" s="219"/>
      <c r="N9577" s="219"/>
      <c r="O9577" s="61">
        <f t="shared" si="767"/>
        <v>4250</v>
      </c>
      <c r="P9577" s="221" t="s">
        <v>2287</v>
      </c>
      <c r="Q9577" s="205"/>
      <c r="R9577" s="193"/>
    </row>
    <row r="9578" spans="1:18">
      <c r="A9578" s="207" t="s">
        <v>5869</v>
      </c>
      <c r="B9578" s="220" t="s">
        <v>5561</v>
      </c>
      <c r="C9578" s="222" t="s">
        <v>1524</v>
      </c>
      <c r="D9578" s="223"/>
      <c r="E9578" s="67"/>
      <c r="F9578" s="220" t="s">
        <v>2297</v>
      </c>
      <c r="G9578" s="100"/>
      <c r="H9578" s="224">
        <v>4250</v>
      </c>
      <c r="I9578" s="219"/>
      <c r="J9578" s="219"/>
      <c r="K9578" s="219"/>
      <c r="L9578" s="219"/>
      <c r="M9578" s="219"/>
      <c r="N9578" s="219"/>
      <c r="O9578" s="61">
        <f t="shared" si="767"/>
        <v>4250</v>
      </c>
      <c r="P9578" s="221" t="s">
        <v>2287</v>
      </c>
      <c r="Q9578" s="205"/>
      <c r="R9578" s="193"/>
    </row>
    <row r="9579" spans="1:18">
      <c r="A9579" s="207" t="s">
        <v>5869</v>
      </c>
      <c r="B9579" s="220" t="s">
        <v>5561</v>
      </c>
      <c r="C9579" s="222" t="s">
        <v>1525</v>
      </c>
      <c r="D9579" s="223"/>
      <c r="E9579" s="67"/>
      <c r="F9579" s="220" t="s">
        <v>2297</v>
      </c>
      <c r="G9579" s="100"/>
      <c r="H9579" s="224">
        <v>3090</v>
      </c>
      <c r="I9579" s="219"/>
      <c r="J9579" s="219"/>
      <c r="K9579" s="219"/>
      <c r="L9579" s="219"/>
      <c r="M9579" s="219"/>
      <c r="N9579" s="219"/>
      <c r="O9579" s="61">
        <f t="shared" si="767"/>
        <v>3090</v>
      </c>
      <c r="P9579" s="221" t="s">
        <v>2287</v>
      </c>
      <c r="Q9579" s="205"/>
      <c r="R9579" s="193"/>
    </row>
    <row r="9580" spans="1:18">
      <c r="A9580" s="207" t="s">
        <v>5869</v>
      </c>
      <c r="B9580" s="220" t="s">
        <v>5561</v>
      </c>
      <c r="C9580" s="222" t="s">
        <v>586</v>
      </c>
      <c r="D9580" s="223"/>
      <c r="E9580" s="67"/>
      <c r="F9580" s="220" t="s">
        <v>2297</v>
      </c>
      <c r="G9580" s="100"/>
      <c r="H9580" s="224">
        <v>3090</v>
      </c>
      <c r="I9580" s="219"/>
      <c r="J9580" s="219"/>
      <c r="K9580" s="219"/>
      <c r="L9580" s="219"/>
      <c r="M9580" s="219"/>
      <c r="N9580" s="219"/>
      <c r="O9580" s="61">
        <f t="shared" si="767"/>
        <v>3090</v>
      </c>
      <c r="P9580" s="221" t="s">
        <v>2287</v>
      </c>
      <c r="Q9580" s="205"/>
      <c r="R9580" s="193"/>
    </row>
    <row r="9581" spans="1:18">
      <c r="A9581" s="207" t="s">
        <v>5869</v>
      </c>
      <c r="B9581" s="220" t="s">
        <v>5561</v>
      </c>
      <c r="C9581" s="222" t="s">
        <v>2809</v>
      </c>
      <c r="D9581" s="223"/>
      <c r="E9581" s="67"/>
      <c r="F9581" s="220" t="s">
        <v>2297</v>
      </c>
      <c r="G9581" s="100"/>
      <c r="H9581" s="224">
        <v>3090</v>
      </c>
      <c r="I9581" s="219"/>
      <c r="J9581" s="219"/>
      <c r="K9581" s="219"/>
      <c r="L9581" s="219"/>
      <c r="M9581" s="219"/>
      <c r="N9581" s="219"/>
      <c r="O9581" s="61">
        <f>+H9581</f>
        <v>3090</v>
      </c>
      <c r="P9581" s="221" t="s">
        <v>2287</v>
      </c>
      <c r="Q9581" s="205"/>
      <c r="R9581" s="193"/>
    </row>
    <row r="9582" spans="1:18">
      <c r="A9582" s="207" t="s">
        <v>5869</v>
      </c>
      <c r="B9582" s="220" t="s">
        <v>5549</v>
      </c>
      <c r="C9582" s="222" t="s">
        <v>2810</v>
      </c>
      <c r="D9582" s="223"/>
      <c r="E9582" s="67"/>
      <c r="F9582" s="220" t="s">
        <v>2289</v>
      </c>
      <c r="G9582" s="100"/>
      <c r="H9582" s="224">
        <v>5</v>
      </c>
      <c r="I9582" s="219"/>
      <c r="J9582" s="219"/>
      <c r="K9582" s="219"/>
      <c r="L9582" s="219"/>
      <c r="M9582" s="219"/>
      <c r="N9582" s="219"/>
      <c r="O9582" s="61">
        <f t="shared" si="767"/>
        <v>5</v>
      </c>
      <c r="P9582" s="221" t="s">
        <v>5605</v>
      </c>
      <c r="Q9582" s="205"/>
      <c r="R9582" s="193"/>
    </row>
    <row r="9583" spans="1:18">
      <c r="A9583" s="207" t="s">
        <v>5869</v>
      </c>
      <c r="B9583" s="220" t="s">
        <v>4951</v>
      </c>
      <c r="C9583" s="222" t="s">
        <v>2811</v>
      </c>
      <c r="D9583" s="223"/>
      <c r="E9583" s="67"/>
      <c r="F9583" s="220" t="s">
        <v>2297</v>
      </c>
      <c r="G9583" s="100"/>
      <c r="H9583" s="224">
        <v>0.24</v>
      </c>
      <c r="I9583" s="219"/>
      <c r="J9583" s="219"/>
      <c r="K9583" s="219"/>
      <c r="L9583" s="219"/>
      <c r="M9583" s="219"/>
      <c r="N9583" s="219"/>
      <c r="O9583" s="61">
        <f t="shared" si="767"/>
        <v>0.24</v>
      </c>
      <c r="P9583" s="221" t="s">
        <v>2287</v>
      </c>
      <c r="Q9583" s="205"/>
      <c r="R9583" s="193"/>
    </row>
    <row r="9584" spans="1:18">
      <c r="A9584" s="207" t="s">
        <v>5869</v>
      </c>
      <c r="B9584" s="220" t="s">
        <v>4951</v>
      </c>
      <c r="C9584" s="222" t="s">
        <v>2812</v>
      </c>
      <c r="D9584" s="223"/>
      <c r="E9584" s="67"/>
      <c r="F9584" s="220" t="s">
        <v>2297</v>
      </c>
      <c r="G9584" s="100"/>
      <c r="H9584" s="224">
        <v>1.61</v>
      </c>
      <c r="I9584" s="219"/>
      <c r="J9584" s="219"/>
      <c r="K9584" s="219"/>
      <c r="L9584" s="219"/>
      <c r="M9584" s="219"/>
      <c r="N9584" s="219"/>
      <c r="O9584" s="61">
        <f t="shared" si="767"/>
        <v>1.61</v>
      </c>
      <c r="P9584" s="221" t="s">
        <v>2287</v>
      </c>
      <c r="Q9584" s="205"/>
      <c r="R9584" s="193"/>
    </row>
    <row r="9585" spans="1:18">
      <c r="A9585" s="207" t="s">
        <v>5869</v>
      </c>
      <c r="B9585" s="220" t="s">
        <v>5550</v>
      </c>
      <c r="C9585" s="222" t="s">
        <v>2813</v>
      </c>
      <c r="D9585" s="223"/>
      <c r="E9585" s="67"/>
      <c r="F9585" s="220" t="s">
        <v>2297</v>
      </c>
      <c r="G9585" s="100"/>
      <c r="H9585" s="224">
        <v>0.28007499999999996</v>
      </c>
      <c r="I9585" s="219"/>
      <c r="J9585" s="219"/>
      <c r="K9585" s="219"/>
      <c r="L9585" s="219"/>
      <c r="M9585" s="219"/>
      <c r="N9585" s="219"/>
      <c r="O9585" s="61">
        <f t="shared" si="767"/>
        <v>0.28007499999999996</v>
      </c>
      <c r="P9585" s="221" t="s">
        <v>5605</v>
      </c>
      <c r="Q9585" s="205"/>
      <c r="R9585" s="193"/>
    </row>
    <row r="9586" spans="1:18">
      <c r="A9586" s="207" t="s">
        <v>5869</v>
      </c>
      <c r="B9586" s="220" t="s">
        <v>5551</v>
      </c>
      <c r="C9586" s="222" t="s">
        <v>2814</v>
      </c>
      <c r="D9586" s="223"/>
      <c r="E9586" s="67"/>
      <c r="F9586" s="220" t="s">
        <v>2289</v>
      </c>
      <c r="G9586" s="100"/>
      <c r="H9586" s="224">
        <v>74.599999999999994</v>
      </c>
      <c r="I9586" s="219"/>
      <c r="J9586" s="219"/>
      <c r="K9586" s="219"/>
      <c r="L9586" s="219"/>
      <c r="M9586" s="219"/>
      <c r="N9586" s="219"/>
      <c r="O9586" s="61">
        <f t="shared" si="767"/>
        <v>74.599999999999994</v>
      </c>
      <c r="P9586" s="221" t="s">
        <v>5605</v>
      </c>
      <c r="Q9586" s="205"/>
      <c r="R9586" s="193"/>
    </row>
    <row r="9587" spans="1:18">
      <c r="A9587" s="207" t="s">
        <v>5869</v>
      </c>
      <c r="B9587" s="220" t="s">
        <v>1387</v>
      </c>
      <c r="C9587" s="222" t="s">
        <v>2815</v>
      </c>
      <c r="D9587" s="223"/>
      <c r="E9587" s="67"/>
      <c r="F9587" s="220" t="s">
        <v>2289</v>
      </c>
      <c r="G9587" s="100"/>
      <c r="H9587" s="224">
        <v>4.4000000000000004</v>
      </c>
      <c r="I9587" s="219"/>
      <c r="J9587" s="219"/>
      <c r="K9587" s="219"/>
      <c r="L9587" s="219"/>
      <c r="M9587" s="219"/>
      <c r="N9587" s="219"/>
      <c r="O9587" s="61">
        <f t="shared" si="767"/>
        <v>4.4000000000000004</v>
      </c>
      <c r="P9587" s="221" t="s">
        <v>5605</v>
      </c>
      <c r="Q9587" s="205"/>
      <c r="R9587" s="193"/>
    </row>
    <row r="9588" spans="1:18">
      <c r="A9588" s="207" t="s">
        <v>5869</v>
      </c>
      <c r="B9588" s="220" t="s">
        <v>5552</v>
      </c>
      <c r="C9588" s="222" t="s">
        <v>2816</v>
      </c>
      <c r="D9588" s="223"/>
      <c r="E9588" s="67"/>
      <c r="F9588" s="220" t="s">
        <v>2297</v>
      </c>
      <c r="G9588" s="100"/>
      <c r="H9588" s="224">
        <v>4</v>
      </c>
      <c r="I9588" s="219"/>
      <c r="J9588" s="219"/>
      <c r="K9588" s="219"/>
      <c r="L9588" s="219"/>
      <c r="M9588" s="219"/>
      <c r="N9588" s="219"/>
      <c r="O9588" s="61">
        <f t="shared" si="767"/>
        <v>4</v>
      </c>
      <c r="P9588" s="221" t="s">
        <v>2287</v>
      </c>
      <c r="Q9588" s="205"/>
      <c r="R9588" s="193"/>
    </row>
    <row r="9589" spans="1:18">
      <c r="A9589" s="207" t="s">
        <v>5869</v>
      </c>
      <c r="B9589" s="220" t="s">
        <v>5553</v>
      </c>
      <c r="C9589" s="222" t="s">
        <v>2817</v>
      </c>
      <c r="D9589" s="223"/>
      <c r="E9589" s="67"/>
      <c r="F9589" s="220" t="s">
        <v>2297</v>
      </c>
      <c r="G9589" s="100"/>
      <c r="H9589" s="224">
        <v>6.5</v>
      </c>
      <c r="I9589" s="219"/>
      <c r="J9589" s="219"/>
      <c r="K9589" s="219"/>
      <c r="L9589" s="219"/>
      <c r="M9589" s="219"/>
      <c r="N9589" s="219"/>
      <c r="O9589" s="61">
        <f t="shared" si="767"/>
        <v>6.5</v>
      </c>
      <c r="P9589" s="221" t="s">
        <v>5605</v>
      </c>
      <c r="Q9589" s="205"/>
      <c r="R9589" s="193"/>
    </row>
    <row r="9590" spans="1:18">
      <c r="A9590" s="207" t="s">
        <v>5869</v>
      </c>
      <c r="B9590" s="220" t="s">
        <v>4955</v>
      </c>
      <c r="C9590" s="222" t="s">
        <v>2818</v>
      </c>
      <c r="D9590" s="223"/>
      <c r="E9590" s="67"/>
      <c r="F9590" s="220" t="s">
        <v>2297</v>
      </c>
      <c r="G9590" s="100"/>
      <c r="H9590" s="224">
        <v>8.8000000000000007</v>
      </c>
      <c r="I9590" s="219"/>
      <c r="J9590" s="219"/>
      <c r="K9590" s="219"/>
      <c r="L9590" s="219"/>
      <c r="M9590" s="219"/>
      <c r="N9590" s="219"/>
      <c r="O9590" s="61">
        <f t="shared" si="767"/>
        <v>8.8000000000000007</v>
      </c>
      <c r="P9590" s="221" t="s">
        <v>5605</v>
      </c>
      <c r="Q9590" s="205"/>
      <c r="R9590" s="193"/>
    </row>
    <row r="9591" spans="1:18">
      <c r="A9591" s="207" t="s">
        <v>5869</v>
      </c>
      <c r="B9591" s="220" t="s">
        <v>5554</v>
      </c>
      <c r="C9591" s="222" t="s">
        <v>2819</v>
      </c>
      <c r="D9591" s="223"/>
      <c r="E9591" s="67"/>
      <c r="F9591" s="220" t="s">
        <v>2297</v>
      </c>
      <c r="G9591" s="100"/>
      <c r="H9591" s="224">
        <v>12.13</v>
      </c>
      <c r="I9591" s="219"/>
      <c r="J9591" s="219"/>
      <c r="K9591" s="219"/>
      <c r="L9591" s="219"/>
      <c r="M9591" s="219"/>
      <c r="N9591" s="219"/>
      <c r="O9591" s="61">
        <f t="shared" si="767"/>
        <v>12.13</v>
      </c>
      <c r="P9591" s="221" t="s">
        <v>5605</v>
      </c>
      <c r="Q9591" s="205"/>
      <c r="R9591" s="193"/>
    </row>
    <row r="9592" spans="1:18">
      <c r="A9592" s="207" t="s">
        <v>5869</v>
      </c>
      <c r="B9592" s="220" t="s">
        <v>5005</v>
      </c>
      <c r="C9592" s="222" t="s">
        <v>2820</v>
      </c>
      <c r="D9592" s="223"/>
      <c r="E9592" s="67"/>
      <c r="F9592" s="220" t="s">
        <v>2297</v>
      </c>
      <c r="G9592" s="100"/>
      <c r="H9592" s="224">
        <v>0.8</v>
      </c>
      <c r="I9592" s="219"/>
      <c r="J9592" s="219"/>
      <c r="K9592" s="219"/>
      <c r="L9592" s="219"/>
      <c r="M9592" s="219"/>
      <c r="N9592" s="219"/>
      <c r="O9592" s="61">
        <f t="shared" si="767"/>
        <v>0.8</v>
      </c>
      <c r="P9592" s="221" t="s">
        <v>5605</v>
      </c>
      <c r="Q9592" s="205"/>
      <c r="R9592" s="193"/>
    </row>
    <row r="9593" spans="1:18">
      <c r="A9593" s="207" t="s">
        <v>5869</v>
      </c>
      <c r="B9593" s="220" t="s">
        <v>5555</v>
      </c>
      <c r="C9593" s="222" t="s">
        <v>2821</v>
      </c>
      <c r="D9593" s="223"/>
      <c r="E9593" s="67"/>
      <c r="F9593" s="220" t="s">
        <v>2297</v>
      </c>
      <c r="G9593" s="100"/>
      <c r="H9593" s="224">
        <v>1.08</v>
      </c>
      <c r="I9593" s="219"/>
      <c r="J9593" s="219"/>
      <c r="K9593" s="219"/>
      <c r="L9593" s="219"/>
      <c r="M9593" s="219"/>
      <c r="N9593" s="219"/>
      <c r="O9593" s="61">
        <f t="shared" si="767"/>
        <v>1.08</v>
      </c>
      <c r="P9593" s="221" t="s">
        <v>5605</v>
      </c>
      <c r="Q9593" s="205"/>
      <c r="R9593" s="193"/>
    </row>
    <row r="9594" spans="1:18">
      <c r="A9594" s="207" t="s">
        <v>5869</v>
      </c>
      <c r="B9594" s="220" t="s">
        <v>5006</v>
      </c>
      <c r="C9594" s="222" t="s">
        <v>2822</v>
      </c>
      <c r="D9594" s="223"/>
      <c r="E9594" s="67"/>
      <c r="F9594" s="220" t="s">
        <v>2297</v>
      </c>
      <c r="G9594" s="100"/>
      <c r="H9594" s="224">
        <v>1.3</v>
      </c>
      <c r="I9594" s="219"/>
      <c r="J9594" s="219"/>
      <c r="K9594" s="219"/>
      <c r="L9594" s="219"/>
      <c r="M9594" s="219"/>
      <c r="N9594" s="219"/>
      <c r="O9594" s="61">
        <f t="shared" si="767"/>
        <v>1.3</v>
      </c>
      <c r="P9594" s="221" t="s">
        <v>5605</v>
      </c>
      <c r="Q9594" s="205"/>
      <c r="R9594" s="193"/>
    </row>
    <row r="9595" spans="1:18">
      <c r="A9595" s="207" t="s">
        <v>5869</v>
      </c>
      <c r="B9595" s="220" t="s">
        <v>4933</v>
      </c>
      <c r="C9595" s="222" t="s">
        <v>2823</v>
      </c>
      <c r="D9595" s="223"/>
      <c r="E9595" s="67"/>
      <c r="F9595" s="220" t="s">
        <v>2297</v>
      </c>
      <c r="G9595" s="100"/>
      <c r="H9595" s="224">
        <v>1.87</v>
      </c>
      <c r="I9595" s="219"/>
      <c r="J9595" s="219"/>
      <c r="K9595" s="219"/>
      <c r="L9595" s="219"/>
      <c r="M9595" s="219"/>
      <c r="N9595" s="219"/>
      <c r="O9595" s="61">
        <f t="shared" si="767"/>
        <v>1.87</v>
      </c>
      <c r="P9595" s="221" t="s">
        <v>5605</v>
      </c>
      <c r="Q9595" s="205"/>
      <c r="R9595" s="193"/>
    </row>
    <row r="9596" spans="1:18">
      <c r="A9596" s="207" t="s">
        <v>5869</v>
      </c>
      <c r="B9596" s="220" t="s">
        <v>5556</v>
      </c>
      <c r="C9596" s="222" t="s">
        <v>2824</v>
      </c>
      <c r="D9596" s="223"/>
      <c r="E9596" s="67"/>
      <c r="F9596" s="220" t="s">
        <v>2297</v>
      </c>
      <c r="G9596" s="100"/>
      <c r="H9596" s="224">
        <v>2.44</v>
      </c>
      <c r="I9596" s="219"/>
      <c r="J9596" s="219"/>
      <c r="K9596" s="219"/>
      <c r="L9596" s="219"/>
      <c r="M9596" s="219"/>
      <c r="N9596" s="219"/>
      <c r="O9596" s="61">
        <f t="shared" si="767"/>
        <v>2.44</v>
      </c>
      <c r="P9596" s="221" t="s">
        <v>5605</v>
      </c>
      <c r="Q9596" s="205"/>
      <c r="R9596" s="193"/>
    </row>
    <row r="9597" spans="1:18">
      <c r="A9597" s="207" t="s">
        <v>5869</v>
      </c>
      <c r="B9597" s="220" t="s">
        <v>5561</v>
      </c>
      <c r="C9597" s="222" t="s">
        <v>2825</v>
      </c>
      <c r="D9597" s="223"/>
      <c r="E9597" s="67"/>
      <c r="F9597" s="220" t="s">
        <v>572</v>
      </c>
      <c r="G9597" s="100"/>
      <c r="H9597" s="224">
        <v>65.239999999999995</v>
      </c>
      <c r="I9597" s="219"/>
      <c r="J9597" s="219"/>
      <c r="K9597" s="219"/>
      <c r="L9597" s="219"/>
      <c r="M9597" s="219"/>
      <c r="N9597" s="219"/>
      <c r="O9597" s="61">
        <f t="shared" si="767"/>
        <v>65.239999999999995</v>
      </c>
      <c r="P9597" s="221" t="s">
        <v>2287</v>
      </c>
      <c r="Q9597" s="205"/>
      <c r="R9597" s="193"/>
    </row>
    <row r="9598" spans="1:18">
      <c r="A9598" s="207" t="s">
        <v>5869</v>
      </c>
      <c r="B9598" s="220" t="s">
        <v>5557</v>
      </c>
      <c r="C9598" s="222" t="s">
        <v>2826</v>
      </c>
      <c r="D9598" s="223"/>
      <c r="E9598" s="67"/>
      <c r="F9598" s="220" t="s">
        <v>2289</v>
      </c>
      <c r="G9598" s="100"/>
      <c r="H9598" s="224">
        <v>9.3000000000000007</v>
      </c>
      <c r="I9598" s="219"/>
      <c r="J9598" s="219"/>
      <c r="K9598" s="219"/>
      <c r="L9598" s="219"/>
      <c r="M9598" s="219"/>
      <c r="N9598" s="219"/>
      <c r="O9598" s="61">
        <f t="shared" si="767"/>
        <v>9.3000000000000007</v>
      </c>
      <c r="P9598" s="221" t="s">
        <v>5605</v>
      </c>
      <c r="Q9598" s="205"/>
      <c r="R9598" s="193"/>
    </row>
    <row r="9599" spans="1:18">
      <c r="A9599" s="207" t="s">
        <v>5869</v>
      </c>
      <c r="B9599" s="220" t="s">
        <v>5558</v>
      </c>
      <c r="C9599" s="222" t="s">
        <v>2827</v>
      </c>
      <c r="D9599" s="223"/>
      <c r="E9599" s="67"/>
      <c r="F9599" s="220" t="s">
        <v>2291</v>
      </c>
      <c r="G9599" s="100"/>
      <c r="H9599" s="224">
        <v>7.0000000000000007E-2</v>
      </c>
      <c r="I9599" s="219"/>
      <c r="J9599" s="219"/>
      <c r="K9599" s="219"/>
      <c r="L9599" s="219"/>
      <c r="M9599" s="219"/>
      <c r="N9599" s="219"/>
      <c r="O9599" s="61">
        <f>+H9599</f>
        <v>7.0000000000000007E-2</v>
      </c>
      <c r="P9599" s="221" t="s">
        <v>5605</v>
      </c>
      <c r="Q9599" s="205"/>
      <c r="R9599" s="193"/>
    </row>
    <row r="9600" spans="1:18">
      <c r="A9600" s="207" t="s">
        <v>5869</v>
      </c>
      <c r="B9600" s="220" t="s">
        <v>4992</v>
      </c>
      <c r="C9600" s="227" t="s">
        <v>1413</v>
      </c>
      <c r="D9600" s="223"/>
      <c r="E9600" s="67"/>
      <c r="F9600" s="220" t="s">
        <v>2297</v>
      </c>
      <c r="G9600" s="100"/>
      <c r="H9600" s="224">
        <v>13</v>
      </c>
      <c r="I9600" s="219"/>
      <c r="J9600" s="219"/>
      <c r="K9600" s="219"/>
      <c r="L9600" s="219"/>
      <c r="M9600" s="219"/>
      <c r="N9600" s="219"/>
      <c r="O9600" s="61">
        <f t="shared" si="767"/>
        <v>13</v>
      </c>
      <c r="P9600" s="221" t="s">
        <v>5868</v>
      </c>
      <c r="Q9600" s="205"/>
      <c r="R9600" s="193"/>
    </row>
    <row r="9601" spans="1:18">
      <c r="A9601" s="207" t="s">
        <v>5869</v>
      </c>
      <c r="B9601" s="220" t="s">
        <v>5848</v>
      </c>
      <c r="C9601" s="227" t="s">
        <v>2356</v>
      </c>
      <c r="D9601" s="223"/>
      <c r="E9601" s="67"/>
      <c r="F9601" s="220" t="s">
        <v>2297</v>
      </c>
      <c r="G9601" s="100"/>
      <c r="H9601" s="224">
        <v>7.78</v>
      </c>
      <c r="I9601" s="219"/>
      <c r="J9601" s="219"/>
      <c r="K9601" s="219"/>
      <c r="L9601" s="219"/>
      <c r="M9601" s="219"/>
      <c r="N9601" s="219"/>
      <c r="O9601" s="61">
        <f>+H9601</f>
        <v>7.78</v>
      </c>
      <c r="P9601" s="221" t="s">
        <v>5605</v>
      </c>
      <c r="Q9601" s="205"/>
      <c r="R9601" s="193"/>
    </row>
    <row r="9602" spans="1:18">
      <c r="A9602" s="207" t="s">
        <v>5869</v>
      </c>
      <c r="B9602" s="220" t="s">
        <v>5849</v>
      </c>
      <c r="C9602" s="227" t="s">
        <v>2358</v>
      </c>
      <c r="D9602" s="223"/>
      <c r="E9602" s="67"/>
      <c r="F9602" s="220" t="s">
        <v>2297</v>
      </c>
      <c r="G9602" s="100"/>
      <c r="H9602" s="224">
        <v>7.915</v>
      </c>
      <c r="I9602" s="219"/>
      <c r="J9602" s="219"/>
      <c r="K9602" s="219"/>
      <c r="L9602" s="219"/>
      <c r="M9602" s="219"/>
      <c r="N9602" s="219"/>
      <c r="O9602" s="61">
        <f>+H9602</f>
        <v>7.915</v>
      </c>
      <c r="P9602" s="221" t="s">
        <v>5605</v>
      </c>
      <c r="Q9602" s="205"/>
      <c r="R9602" s="193"/>
    </row>
    <row r="9603" spans="1:18">
      <c r="A9603" s="207" t="s">
        <v>5869</v>
      </c>
      <c r="B9603" s="220" t="s">
        <v>5850</v>
      </c>
      <c r="C9603" s="227" t="s">
        <v>2359</v>
      </c>
      <c r="D9603" s="223"/>
      <c r="E9603" s="67"/>
      <c r="F9603" s="220" t="s">
        <v>2297</v>
      </c>
      <c r="G9603" s="100"/>
      <c r="H9603" s="224">
        <v>6.6150000000000002</v>
      </c>
      <c r="I9603" s="219"/>
      <c r="J9603" s="219"/>
      <c r="K9603" s="219"/>
      <c r="L9603" s="219"/>
      <c r="M9603" s="219"/>
      <c r="N9603" s="219"/>
      <c r="O9603" s="61">
        <f>+H9603</f>
        <v>6.6150000000000002</v>
      </c>
      <c r="P9603" s="221" t="s">
        <v>5605</v>
      </c>
      <c r="Q9603" s="205"/>
      <c r="R9603" s="193"/>
    </row>
    <row r="9604" spans="1:18">
      <c r="A9604" s="207" t="s">
        <v>5869</v>
      </c>
      <c r="B9604" s="220" t="s">
        <v>4951</v>
      </c>
      <c r="C9604" s="222" t="s">
        <v>2828</v>
      </c>
      <c r="D9604" s="223"/>
      <c r="E9604" s="67"/>
      <c r="F9604" s="220" t="s">
        <v>2297</v>
      </c>
      <c r="G9604" s="100"/>
      <c r="H9604" s="224">
        <v>3.65</v>
      </c>
      <c r="I9604" s="219"/>
      <c r="J9604" s="219"/>
      <c r="K9604" s="219"/>
      <c r="L9604" s="219"/>
      <c r="M9604" s="219"/>
      <c r="N9604" s="219"/>
      <c r="O9604" s="61">
        <f t="shared" si="767"/>
        <v>3.65</v>
      </c>
      <c r="P9604" s="221" t="s">
        <v>2287</v>
      </c>
      <c r="Q9604" s="205"/>
      <c r="R9604" s="193"/>
    </row>
    <row r="9605" spans="1:18">
      <c r="A9605" s="207" t="s">
        <v>5869</v>
      </c>
      <c r="B9605" s="220" t="s">
        <v>5559</v>
      </c>
      <c r="C9605" s="222" t="s">
        <v>2829</v>
      </c>
      <c r="D9605" s="223"/>
      <c r="E9605" s="67"/>
      <c r="F9605" s="220" t="s">
        <v>2291</v>
      </c>
      <c r="G9605" s="100"/>
      <c r="H9605" s="224">
        <v>0.18</v>
      </c>
      <c r="I9605" s="219"/>
      <c r="J9605" s="219"/>
      <c r="K9605" s="219"/>
      <c r="L9605" s="219"/>
      <c r="M9605" s="219"/>
      <c r="N9605" s="219"/>
      <c r="O9605" s="61">
        <f>+H9605</f>
        <v>0.18</v>
      </c>
      <c r="P9605" s="221" t="s">
        <v>5605</v>
      </c>
      <c r="Q9605" s="205"/>
      <c r="R9605" s="193"/>
    </row>
    <row r="9606" spans="1:18">
      <c r="A9606" s="207" t="s">
        <v>5869</v>
      </c>
      <c r="B9606" s="220" t="s">
        <v>5851</v>
      </c>
      <c r="C9606" s="227" t="s">
        <v>2352</v>
      </c>
      <c r="D9606" s="223"/>
      <c r="E9606" s="67"/>
      <c r="F9606" s="220" t="s">
        <v>537</v>
      </c>
      <c r="G9606" s="100"/>
      <c r="H9606" s="224">
        <v>17.5</v>
      </c>
      <c r="I9606" s="219"/>
      <c r="J9606" s="219"/>
      <c r="K9606" s="219"/>
      <c r="L9606" s="219"/>
      <c r="M9606" s="219"/>
      <c r="N9606" s="219"/>
      <c r="O9606" s="61">
        <f>+H9606/1000</f>
        <v>1.7500000000000002E-2</v>
      </c>
      <c r="P9606" s="221" t="s">
        <v>5605</v>
      </c>
      <c r="Q9606" s="205"/>
      <c r="R9606" s="193"/>
    </row>
    <row r="9607" spans="1:18">
      <c r="A9607" s="207" t="s">
        <v>5869</v>
      </c>
      <c r="B9607" s="220" t="s">
        <v>4936</v>
      </c>
      <c r="C9607" s="227" t="s">
        <v>2353</v>
      </c>
      <c r="D9607" s="223"/>
      <c r="E9607" s="67"/>
      <c r="F9607" s="220" t="s">
        <v>537</v>
      </c>
      <c r="G9607" s="100"/>
      <c r="H9607" s="224">
        <v>18</v>
      </c>
      <c r="I9607" s="219"/>
      <c r="J9607" s="219"/>
      <c r="K9607" s="219"/>
      <c r="L9607" s="219"/>
      <c r="M9607" s="219"/>
      <c r="N9607" s="219"/>
      <c r="O9607" s="61">
        <f>+H9607/1000</f>
        <v>1.7999999999999999E-2</v>
      </c>
      <c r="P9607" s="221" t="s">
        <v>5605</v>
      </c>
      <c r="Q9607" s="205"/>
      <c r="R9607" s="193"/>
    </row>
    <row r="9608" spans="1:18">
      <c r="A9608" s="207" t="s">
        <v>5869</v>
      </c>
      <c r="B9608" s="220" t="s">
        <v>5560</v>
      </c>
      <c r="C9608" s="222" t="s">
        <v>2830</v>
      </c>
      <c r="D9608" s="223"/>
      <c r="E9608" s="67"/>
      <c r="F9608" s="220" t="s">
        <v>1532</v>
      </c>
      <c r="G9608" s="100"/>
      <c r="H9608" s="224" t="s">
        <v>622</v>
      </c>
      <c r="I9608" s="219"/>
      <c r="J9608" s="219"/>
      <c r="K9608" s="219"/>
      <c r="L9608" s="219"/>
      <c r="M9608" s="219"/>
      <c r="N9608" s="219"/>
      <c r="O9608" s="61" t="str">
        <f t="shared" si="767"/>
        <v>(en blanco)</v>
      </c>
      <c r="P9608" s="221" t="s">
        <v>2287</v>
      </c>
      <c r="Q9608" s="205"/>
      <c r="R9608" s="193"/>
    </row>
    <row r="9609" spans="1:18">
      <c r="A9609" s="207" t="s">
        <v>5869</v>
      </c>
      <c r="B9609" s="221" t="s">
        <v>5606</v>
      </c>
      <c r="C9609" s="222" t="s">
        <v>3612</v>
      </c>
      <c r="D9609" s="223"/>
      <c r="E9609" s="67"/>
      <c r="F9609" s="221" t="s">
        <v>3613</v>
      </c>
      <c r="G9609" s="100"/>
      <c r="H9609" s="219">
        <v>2.8</v>
      </c>
      <c r="I9609" s="219"/>
      <c r="J9609" s="219"/>
      <c r="K9609" s="219"/>
      <c r="L9609" s="219"/>
      <c r="M9609" s="219"/>
      <c r="N9609" s="219"/>
      <c r="O9609" s="61">
        <f t="shared" si="767"/>
        <v>2.8</v>
      </c>
      <c r="P9609" s="221" t="s">
        <v>5605</v>
      </c>
      <c r="Q9609" s="205"/>
      <c r="R9609" s="193"/>
    </row>
    <row r="9610" spans="1:18">
      <c r="A9610" s="207" t="s">
        <v>5869</v>
      </c>
      <c r="B9610" s="221" t="s">
        <v>4900</v>
      </c>
      <c r="C9610" s="229" t="s">
        <v>2831</v>
      </c>
      <c r="D9610" s="223"/>
      <c r="E9610" s="67"/>
      <c r="F9610" s="221"/>
      <c r="G9610" s="100"/>
      <c r="H9610" s="219">
        <v>121.25</v>
      </c>
      <c r="I9610" s="219"/>
      <c r="J9610" s="219"/>
      <c r="K9610" s="219"/>
      <c r="L9610" s="219"/>
      <c r="M9610" s="219"/>
      <c r="N9610" s="219"/>
      <c r="O9610" s="61">
        <f t="shared" si="767"/>
        <v>121.25</v>
      </c>
      <c r="P9610" s="221" t="s">
        <v>5605</v>
      </c>
      <c r="Q9610" s="205"/>
      <c r="R9610" s="193"/>
    </row>
    <row r="9611" spans="1:18">
      <c r="A9611" s="207" t="s">
        <v>5869</v>
      </c>
      <c r="B9611" s="221" t="s">
        <v>5018</v>
      </c>
      <c r="C9611" s="230" t="s">
        <v>3642</v>
      </c>
      <c r="D9611" s="223"/>
      <c r="E9611" s="67"/>
      <c r="F9611" s="221" t="s">
        <v>3643</v>
      </c>
      <c r="G9611" s="100"/>
      <c r="H9611" s="219">
        <v>1.18</v>
      </c>
      <c r="I9611" s="219"/>
      <c r="J9611" s="219"/>
      <c r="K9611" s="219"/>
      <c r="L9611" s="219"/>
      <c r="M9611" s="219"/>
      <c r="N9611" s="219"/>
      <c r="O9611" s="219">
        <v>1.18</v>
      </c>
      <c r="P9611" s="221" t="s">
        <v>5868</v>
      </c>
      <c r="Q9611" s="205"/>
      <c r="R9611" s="193"/>
    </row>
    <row r="9612" spans="1:18">
      <c r="A9612" s="207" t="s">
        <v>5869</v>
      </c>
      <c r="B9612" s="221" t="s">
        <v>5019</v>
      </c>
      <c r="C9612" s="230" t="s">
        <v>3644</v>
      </c>
      <c r="D9612" s="223"/>
      <c r="E9612" s="67"/>
      <c r="F9612" s="221" t="s">
        <v>3643</v>
      </c>
      <c r="G9612" s="100"/>
      <c r="H9612" s="219">
        <v>0.2</v>
      </c>
      <c r="I9612" s="219"/>
      <c r="J9612" s="219"/>
      <c r="K9612" s="219"/>
      <c r="L9612" s="219"/>
      <c r="M9612" s="219"/>
      <c r="N9612" s="219"/>
      <c r="O9612" s="219">
        <v>0.2</v>
      </c>
      <c r="P9612" s="221" t="s">
        <v>5868</v>
      </c>
      <c r="Q9612" s="205"/>
      <c r="R9612" s="193"/>
    </row>
    <row r="9613" spans="1:18">
      <c r="A9613" s="207" t="s">
        <v>5869</v>
      </c>
      <c r="B9613" s="221" t="s">
        <v>4957</v>
      </c>
      <c r="C9613" s="230" t="s">
        <v>3645</v>
      </c>
      <c r="D9613" s="223"/>
      <c r="E9613" s="67"/>
      <c r="F9613" s="221" t="s">
        <v>3647</v>
      </c>
      <c r="G9613" s="100"/>
      <c r="H9613" s="219">
        <v>6.5</v>
      </c>
      <c r="I9613" s="219"/>
      <c r="J9613" s="219"/>
      <c r="K9613" s="219"/>
      <c r="L9613" s="219"/>
      <c r="M9613" s="219"/>
      <c r="N9613" s="219"/>
      <c r="O9613" s="61">
        <f>+H9613/1000</f>
        <v>6.4999999999999997E-3</v>
      </c>
      <c r="P9613" s="221" t="s">
        <v>5605</v>
      </c>
      <c r="Q9613" s="205"/>
      <c r="R9613" s="193"/>
    </row>
    <row r="9614" spans="1:18">
      <c r="A9614" s="207" t="s">
        <v>5869</v>
      </c>
      <c r="B9614" s="221" t="s">
        <v>5607</v>
      </c>
      <c r="C9614" s="230" t="s">
        <v>3646</v>
      </c>
      <c r="D9614" s="223"/>
      <c r="E9614" s="67"/>
      <c r="F9614" s="221" t="s">
        <v>3643</v>
      </c>
      <c r="G9614" s="100"/>
      <c r="H9614" s="219">
        <v>365</v>
      </c>
      <c r="I9614" s="219"/>
      <c r="J9614" s="219"/>
      <c r="K9614" s="219"/>
      <c r="L9614" s="219"/>
      <c r="M9614" s="219"/>
      <c r="N9614" s="219"/>
      <c r="O9614" s="61">
        <f>+H9614/1000</f>
        <v>0.36499999999999999</v>
      </c>
      <c r="P9614" s="221" t="s">
        <v>5605</v>
      </c>
      <c r="Q9614" s="205"/>
      <c r="R9614" s="193"/>
    </row>
    <row r="9615" spans="1:18">
      <c r="A9615" s="207" t="s">
        <v>5869</v>
      </c>
      <c r="B9615" s="221" t="s">
        <v>5608</v>
      </c>
      <c r="C9615" s="230" t="s">
        <v>3652</v>
      </c>
      <c r="D9615" s="223"/>
      <c r="E9615" s="67"/>
      <c r="F9615" s="221" t="s">
        <v>3647</v>
      </c>
      <c r="G9615" s="100"/>
      <c r="H9615" s="219">
        <v>0.25</v>
      </c>
      <c r="I9615" s="219"/>
      <c r="J9615" s="219"/>
      <c r="K9615" s="219"/>
      <c r="L9615" s="219"/>
      <c r="M9615" s="219"/>
      <c r="N9615" s="219"/>
      <c r="O9615" s="219">
        <v>0.25</v>
      </c>
      <c r="P9615" s="221" t="s">
        <v>5868</v>
      </c>
      <c r="Q9615" s="205"/>
      <c r="R9615" s="193"/>
    </row>
    <row r="9616" spans="1:18">
      <c r="A9616" s="207" t="s">
        <v>5869</v>
      </c>
      <c r="B9616" s="221" t="s">
        <v>5609</v>
      </c>
      <c r="C9616" s="230" t="s">
        <v>3653</v>
      </c>
      <c r="D9616" s="223"/>
      <c r="E9616" s="67"/>
      <c r="F9616" s="221" t="s">
        <v>3643</v>
      </c>
      <c r="G9616" s="100"/>
      <c r="H9616" s="219">
        <v>137.19</v>
      </c>
      <c r="I9616" s="219"/>
      <c r="J9616" s="219"/>
      <c r="K9616" s="219"/>
      <c r="L9616" s="219"/>
      <c r="M9616" s="219"/>
      <c r="N9616" s="219"/>
      <c r="O9616" s="61">
        <f>+H9616/100</f>
        <v>1.3718999999999999</v>
      </c>
      <c r="P9616" s="221" t="s">
        <v>5605</v>
      </c>
      <c r="Q9616" s="205"/>
      <c r="R9616" s="193"/>
    </row>
    <row r="9617" spans="1:18">
      <c r="A9617" s="207" t="s">
        <v>5869</v>
      </c>
      <c r="B9617" s="221" t="s">
        <v>5610</v>
      </c>
      <c r="C9617" s="231" t="s">
        <v>3670</v>
      </c>
      <c r="D9617" s="223"/>
      <c r="E9617" s="67"/>
      <c r="F9617" s="221" t="s">
        <v>3643</v>
      </c>
      <c r="G9617" s="100"/>
      <c r="H9617" s="219">
        <v>0.75</v>
      </c>
      <c r="I9617" s="219"/>
      <c r="J9617" s="219"/>
      <c r="K9617" s="219"/>
      <c r="L9617" s="219"/>
      <c r="M9617" s="219"/>
      <c r="N9617" s="219"/>
      <c r="O9617" s="219">
        <v>0.75</v>
      </c>
      <c r="P9617" s="221" t="s">
        <v>5868</v>
      </c>
      <c r="Q9617" s="205"/>
      <c r="R9617" s="193"/>
    </row>
    <row r="9618" spans="1:18">
      <c r="A9618" s="207" t="s">
        <v>5869</v>
      </c>
      <c r="B9618" s="221" t="s">
        <v>5020</v>
      </c>
      <c r="C9618" s="231" t="s">
        <v>3675</v>
      </c>
      <c r="D9618" s="223"/>
      <c r="E9618" s="67"/>
      <c r="F9618" s="221" t="s">
        <v>2906</v>
      </c>
      <c r="G9618" s="100"/>
      <c r="H9618" s="219">
        <v>0.2</v>
      </c>
      <c r="I9618" s="219"/>
      <c r="J9618" s="219"/>
      <c r="K9618" s="219"/>
      <c r="L9618" s="219"/>
      <c r="M9618" s="219"/>
      <c r="N9618" s="219"/>
      <c r="O9618" s="219">
        <v>0.2</v>
      </c>
      <c r="P9618" s="221" t="s">
        <v>5868</v>
      </c>
      <c r="Q9618" s="205"/>
      <c r="R9618" s="193"/>
    </row>
    <row r="9619" spans="1:18">
      <c r="A9619" s="207" t="s">
        <v>5869</v>
      </c>
      <c r="B9619" s="221" t="s">
        <v>5021</v>
      </c>
      <c r="C9619" s="231" t="s">
        <v>3676</v>
      </c>
      <c r="D9619" s="223"/>
      <c r="E9619" s="67"/>
      <c r="F9619" s="221" t="s">
        <v>3643</v>
      </c>
      <c r="G9619" s="100"/>
      <c r="H9619" s="219">
        <v>0.4</v>
      </c>
      <c r="I9619" s="219"/>
      <c r="J9619" s="219"/>
      <c r="K9619" s="219"/>
      <c r="L9619" s="219"/>
      <c r="M9619" s="219"/>
      <c r="N9619" s="219"/>
      <c r="O9619" s="219">
        <v>0.4</v>
      </c>
      <c r="P9619" s="221" t="s">
        <v>5868</v>
      </c>
      <c r="Q9619" s="205"/>
      <c r="R9619" s="193"/>
    </row>
    <row r="9620" spans="1:18">
      <c r="A9620" s="207" t="s">
        <v>5869</v>
      </c>
      <c r="B9620" s="221" t="s">
        <v>5013</v>
      </c>
      <c r="C9620" s="230" t="s">
        <v>3687</v>
      </c>
      <c r="D9620" s="223"/>
      <c r="E9620" s="67"/>
      <c r="F9620" s="194" t="s">
        <v>3703</v>
      </c>
      <c r="G9620" s="100"/>
      <c r="H9620" s="219">
        <v>0.36</v>
      </c>
      <c r="I9620" s="219"/>
      <c r="J9620" s="219"/>
      <c r="K9620" s="219"/>
      <c r="L9620" s="219"/>
      <c r="M9620" s="219"/>
      <c r="N9620" s="219"/>
      <c r="O9620" s="219">
        <v>0.36</v>
      </c>
      <c r="P9620" s="221" t="s">
        <v>5868</v>
      </c>
      <c r="Q9620" s="205"/>
      <c r="R9620" s="193"/>
    </row>
    <row r="9621" spans="1:18">
      <c r="A9621" s="207" t="s">
        <v>5869</v>
      </c>
      <c r="B9621" s="221" t="s">
        <v>5014</v>
      </c>
      <c r="C9621" s="231" t="s">
        <v>3688</v>
      </c>
      <c r="D9621" s="223"/>
      <c r="E9621" s="67"/>
      <c r="F9621" s="194" t="s">
        <v>3703</v>
      </c>
      <c r="G9621" s="100"/>
      <c r="H9621" s="219">
        <v>0.12380000000000001</v>
      </c>
      <c r="I9621" s="219"/>
      <c r="J9621" s="219"/>
      <c r="K9621" s="219"/>
      <c r="L9621" s="219"/>
      <c r="M9621" s="219"/>
      <c r="N9621" s="219"/>
      <c r="O9621" s="219">
        <v>0.12380000000000001</v>
      </c>
      <c r="P9621" s="221" t="s">
        <v>5868</v>
      </c>
      <c r="Q9621" s="205"/>
      <c r="R9621" s="193"/>
    </row>
    <row r="9622" spans="1:18">
      <c r="A9622" s="207" t="s">
        <v>5869</v>
      </c>
      <c r="B9622" s="220" t="s">
        <v>6104</v>
      </c>
      <c r="C9622" s="231" t="s">
        <v>3689</v>
      </c>
      <c r="D9622" s="223"/>
      <c r="E9622" s="67"/>
      <c r="F9622" s="194" t="s">
        <v>2670</v>
      </c>
      <c r="G9622" s="100"/>
      <c r="H9622" s="219">
        <v>513.75</v>
      </c>
      <c r="I9622" s="219"/>
      <c r="J9622" s="219"/>
      <c r="K9622" s="219"/>
      <c r="L9622" s="219"/>
      <c r="M9622" s="219"/>
      <c r="N9622" s="219"/>
      <c r="O9622" s="219">
        <f>H9622/500</f>
        <v>1.0275000000000001</v>
      </c>
      <c r="P9622" s="221" t="s">
        <v>5605</v>
      </c>
      <c r="Q9622" s="205"/>
      <c r="R9622" s="193"/>
    </row>
    <row r="9623" spans="1:18">
      <c r="A9623" s="207" t="s">
        <v>5869</v>
      </c>
      <c r="B9623" s="221" t="s">
        <v>4983</v>
      </c>
      <c r="C9623" s="231" t="s">
        <v>3690</v>
      </c>
      <c r="D9623" s="223"/>
      <c r="E9623" s="67"/>
      <c r="F9623" s="194" t="s">
        <v>3703</v>
      </c>
      <c r="G9623" s="100"/>
      <c r="H9623" s="219">
        <v>0.15460000000000002</v>
      </c>
      <c r="I9623" s="219"/>
      <c r="J9623" s="219"/>
      <c r="K9623" s="219"/>
      <c r="L9623" s="219"/>
      <c r="M9623" s="219"/>
      <c r="N9623" s="219"/>
      <c r="O9623" s="219">
        <v>0.15460000000000002</v>
      </c>
      <c r="P9623" s="221" t="s">
        <v>5868</v>
      </c>
      <c r="Q9623" s="205"/>
      <c r="R9623" s="193"/>
    </row>
    <row r="9624" spans="1:18">
      <c r="A9624" s="207" t="s">
        <v>5869</v>
      </c>
      <c r="B9624" s="221" t="s">
        <v>5015</v>
      </c>
      <c r="C9624" s="231" t="s">
        <v>3691</v>
      </c>
      <c r="D9624" s="223"/>
      <c r="E9624" s="67"/>
      <c r="F9624" s="194" t="s">
        <v>2670</v>
      </c>
      <c r="G9624" s="100"/>
      <c r="H9624" s="219">
        <v>313.25</v>
      </c>
      <c r="I9624" s="219"/>
      <c r="J9624" s="219"/>
      <c r="K9624" s="219"/>
      <c r="L9624" s="219"/>
      <c r="M9624" s="219"/>
      <c r="N9624" s="219"/>
      <c r="O9624" s="219">
        <f>H9624/500</f>
        <v>0.62649999999999995</v>
      </c>
      <c r="P9624" s="221" t="s">
        <v>5605</v>
      </c>
      <c r="Q9624" s="205"/>
      <c r="R9624" s="193"/>
    </row>
    <row r="9625" spans="1:18">
      <c r="A9625" s="207" t="s">
        <v>5869</v>
      </c>
      <c r="B9625" s="221" t="s">
        <v>5016</v>
      </c>
      <c r="C9625" s="231" t="s">
        <v>3692</v>
      </c>
      <c r="D9625" s="223"/>
      <c r="E9625" s="67"/>
      <c r="F9625" s="194" t="s">
        <v>2670</v>
      </c>
      <c r="G9625" s="100"/>
      <c r="H9625" s="219">
        <v>0.35399999999999998</v>
      </c>
      <c r="I9625" s="219"/>
      <c r="J9625" s="219"/>
      <c r="K9625" s="219"/>
      <c r="L9625" s="219"/>
      <c r="M9625" s="219"/>
      <c r="N9625" s="219"/>
      <c r="O9625" s="219">
        <v>0.35399999999999998</v>
      </c>
      <c r="P9625" s="221" t="s">
        <v>5868</v>
      </c>
      <c r="Q9625" s="205"/>
      <c r="R9625" s="193"/>
    </row>
    <row r="9626" spans="1:18">
      <c r="A9626" s="207" t="s">
        <v>5869</v>
      </c>
      <c r="B9626" s="221" t="s">
        <v>5611</v>
      </c>
      <c r="C9626" s="231" t="s">
        <v>3693</v>
      </c>
      <c r="D9626" s="223"/>
      <c r="E9626" s="67"/>
      <c r="F9626" s="194" t="s">
        <v>2670</v>
      </c>
      <c r="G9626" s="100"/>
      <c r="H9626" s="219">
        <v>286.25</v>
      </c>
      <c r="I9626" s="219"/>
      <c r="J9626" s="219"/>
      <c r="K9626" s="219"/>
      <c r="L9626" s="219"/>
      <c r="M9626" s="219"/>
      <c r="N9626" s="219"/>
      <c r="O9626" s="219">
        <f>H9626/500</f>
        <v>0.57250000000000001</v>
      </c>
      <c r="P9626" s="221" t="s">
        <v>5605</v>
      </c>
      <c r="Q9626" s="205"/>
      <c r="R9626" s="193"/>
    </row>
    <row r="9627" spans="1:18">
      <c r="A9627" s="207" t="s">
        <v>5869</v>
      </c>
      <c r="B9627" s="221" t="s">
        <v>5612</v>
      </c>
      <c r="C9627" s="231" t="s">
        <v>3694</v>
      </c>
      <c r="D9627" s="223"/>
      <c r="E9627" s="67"/>
      <c r="F9627" s="194" t="s">
        <v>2670</v>
      </c>
      <c r="G9627" s="100"/>
      <c r="H9627" s="219">
        <v>0.55459999999999998</v>
      </c>
      <c r="I9627" s="219"/>
      <c r="J9627" s="219"/>
      <c r="K9627" s="219"/>
      <c r="L9627" s="219"/>
      <c r="M9627" s="219"/>
      <c r="N9627" s="219"/>
      <c r="O9627" s="219">
        <v>0.55459999999999998</v>
      </c>
      <c r="P9627" s="221" t="s">
        <v>5868</v>
      </c>
      <c r="Q9627" s="205"/>
      <c r="R9627" s="193"/>
    </row>
    <row r="9628" spans="1:18">
      <c r="A9628" s="207" t="s">
        <v>5869</v>
      </c>
      <c r="B9628" s="221" t="s">
        <v>5613</v>
      </c>
      <c r="C9628" s="231" t="s">
        <v>3695</v>
      </c>
      <c r="D9628" s="223"/>
      <c r="E9628" s="67"/>
      <c r="F9628" s="194" t="s">
        <v>2670</v>
      </c>
      <c r="G9628" s="100"/>
      <c r="H9628" s="219">
        <v>281.3</v>
      </c>
      <c r="I9628" s="219"/>
      <c r="J9628" s="219"/>
      <c r="K9628" s="219"/>
      <c r="L9628" s="219"/>
      <c r="M9628" s="219"/>
      <c r="N9628" s="219"/>
      <c r="O9628" s="219">
        <f>H9628/500</f>
        <v>0.56259999999999999</v>
      </c>
      <c r="P9628" s="221" t="s">
        <v>5605</v>
      </c>
      <c r="Q9628" s="205"/>
      <c r="R9628" s="193"/>
    </row>
    <row r="9629" spans="1:18">
      <c r="A9629" s="207" t="s">
        <v>5869</v>
      </c>
      <c r="B9629" s="221" t="s">
        <v>5614</v>
      </c>
      <c r="C9629" s="231" t="s">
        <v>3696</v>
      </c>
      <c r="D9629" s="223"/>
      <c r="E9629" s="67"/>
      <c r="F9629" s="194" t="s">
        <v>2670</v>
      </c>
      <c r="G9629" s="100"/>
      <c r="H9629" s="320">
        <v>295</v>
      </c>
      <c r="I9629" s="219"/>
      <c r="J9629" s="219"/>
      <c r="K9629" s="219"/>
      <c r="L9629" s="219"/>
      <c r="M9629" s="219"/>
      <c r="N9629" s="219"/>
      <c r="O9629" s="219">
        <f>H9629/500</f>
        <v>0.59</v>
      </c>
      <c r="P9629" s="221" t="s">
        <v>5605</v>
      </c>
      <c r="Q9629" s="205"/>
      <c r="R9629" s="193"/>
    </row>
    <row r="9630" spans="1:18">
      <c r="A9630" s="207" t="s">
        <v>5869</v>
      </c>
      <c r="B9630" s="221" t="s">
        <v>5615</v>
      </c>
      <c r="C9630" s="231" t="s">
        <v>3697</v>
      </c>
      <c r="D9630" s="223"/>
      <c r="E9630" s="67"/>
      <c r="F9630" s="194" t="s">
        <v>2670</v>
      </c>
      <c r="G9630" s="100"/>
      <c r="H9630" s="320">
        <v>394</v>
      </c>
      <c r="I9630" s="219"/>
      <c r="J9630" s="219"/>
      <c r="K9630" s="219"/>
      <c r="L9630" s="219"/>
      <c r="M9630" s="219"/>
      <c r="N9630" s="219"/>
      <c r="O9630" s="219">
        <f>H9630/500</f>
        <v>0.78800000000000003</v>
      </c>
      <c r="P9630" s="221" t="s">
        <v>5605</v>
      </c>
      <c r="Q9630" s="205"/>
      <c r="R9630" s="193"/>
    </row>
    <row r="9631" spans="1:18">
      <c r="A9631" s="207" t="s">
        <v>5869</v>
      </c>
      <c r="B9631" s="221" t="s">
        <v>5616</v>
      </c>
      <c r="C9631" s="231" t="s">
        <v>3698</v>
      </c>
      <c r="D9631" s="223"/>
      <c r="E9631" s="67"/>
      <c r="F9631" s="194" t="s">
        <v>2670</v>
      </c>
      <c r="G9631" s="100"/>
      <c r="H9631" s="320">
        <v>401.3</v>
      </c>
      <c r="I9631" s="219"/>
      <c r="J9631" s="219"/>
      <c r="K9631" s="219"/>
      <c r="L9631" s="219"/>
      <c r="M9631" s="219"/>
      <c r="N9631" s="219"/>
      <c r="O9631" s="219">
        <f>H9631/500</f>
        <v>0.80259999999999998</v>
      </c>
      <c r="P9631" s="221" t="s">
        <v>5605</v>
      </c>
      <c r="Q9631" s="205"/>
      <c r="R9631" s="193"/>
    </row>
    <row r="9632" spans="1:18">
      <c r="A9632" s="207" t="s">
        <v>5869</v>
      </c>
      <c r="B9632" s="221" t="s">
        <v>5617</v>
      </c>
      <c r="C9632" s="231" t="s">
        <v>3699</v>
      </c>
      <c r="D9632" s="223"/>
      <c r="E9632" s="67"/>
      <c r="F9632" s="232" t="s">
        <v>2671</v>
      </c>
      <c r="G9632" s="100"/>
      <c r="H9632" s="219">
        <v>3.3399999999999997E-3</v>
      </c>
      <c r="I9632" s="219"/>
      <c r="J9632" s="219"/>
      <c r="K9632" s="219"/>
      <c r="L9632" s="219"/>
      <c r="M9632" s="219"/>
      <c r="N9632" s="219"/>
      <c r="O9632" s="219">
        <v>3.3399999999999997E-3</v>
      </c>
      <c r="P9632" s="221" t="s">
        <v>5868</v>
      </c>
      <c r="Q9632" s="205"/>
      <c r="R9632" s="193"/>
    </row>
    <row r="9633" spans="1:18">
      <c r="A9633" s="207" t="s">
        <v>5869</v>
      </c>
      <c r="B9633" s="221" t="s">
        <v>5618</v>
      </c>
      <c r="C9633" s="231" t="s">
        <v>3700</v>
      </c>
      <c r="D9633" s="223"/>
      <c r="E9633" s="67"/>
      <c r="F9633" s="194" t="s">
        <v>3703</v>
      </c>
      <c r="G9633" s="100"/>
      <c r="H9633" s="219">
        <v>1</v>
      </c>
      <c r="I9633" s="219"/>
      <c r="J9633" s="219"/>
      <c r="K9633" s="219"/>
      <c r="L9633" s="219"/>
      <c r="M9633" s="219"/>
      <c r="N9633" s="219"/>
      <c r="O9633" s="219">
        <v>1</v>
      </c>
      <c r="P9633" s="221" t="s">
        <v>5868</v>
      </c>
      <c r="Q9633" s="205"/>
      <c r="R9633" s="193"/>
    </row>
    <row r="9634" spans="1:18">
      <c r="A9634" s="207" t="s">
        <v>5869</v>
      </c>
      <c r="B9634" s="221" t="s">
        <v>5619</v>
      </c>
      <c r="C9634" s="230" t="s">
        <v>3701</v>
      </c>
      <c r="D9634" s="223"/>
      <c r="E9634" s="67"/>
      <c r="F9634" s="232" t="s">
        <v>3703</v>
      </c>
      <c r="G9634" s="100"/>
      <c r="H9634" s="219">
        <v>8.4000000000000005E-2</v>
      </c>
      <c r="I9634" s="219"/>
      <c r="J9634" s="219"/>
      <c r="K9634" s="219"/>
      <c r="L9634" s="219"/>
      <c r="M9634" s="219"/>
      <c r="N9634" s="219"/>
      <c r="O9634" s="219">
        <v>8.4000000000000005E-2</v>
      </c>
      <c r="P9634" s="221" t="s">
        <v>5868</v>
      </c>
      <c r="Q9634" s="205"/>
      <c r="R9634" s="193"/>
    </row>
    <row r="9635" spans="1:18">
      <c r="A9635" s="207" t="s">
        <v>5869</v>
      </c>
      <c r="B9635" s="221" t="s">
        <v>5620</v>
      </c>
      <c r="C9635" s="230" t="s">
        <v>3702</v>
      </c>
      <c r="D9635" s="223"/>
      <c r="E9635" s="67"/>
      <c r="F9635" s="232" t="s">
        <v>3703</v>
      </c>
      <c r="G9635" s="100"/>
      <c r="H9635" s="219">
        <v>3.7</v>
      </c>
      <c r="I9635" s="219"/>
      <c r="J9635" s="219"/>
      <c r="K9635" s="219"/>
      <c r="L9635" s="219"/>
      <c r="M9635" s="219"/>
      <c r="N9635" s="219"/>
      <c r="O9635" s="219">
        <v>3.7</v>
      </c>
      <c r="P9635" s="221" t="s">
        <v>5868</v>
      </c>
      <c r="Q9635" s="205"/>
      <c r="R9635" s="193"/>
    </row>
    <row r="9636" spans="1:18">
      <c r="A9636" s="207" t="s">
        <v>5869</v>
      </c>
      <c r="B9636" s="220" t="s">
        <v>6105</v>
      </c>
      <c r="C9636" s="195" t="s">
        <v>2672</v>
      </c>
      <c r="D9636" s="223"/>
      <c r="E9636" s="67"/>
      <c r="F9636" s="194" t="s">
        <v>2670</v>
      </c>
      <c r="G9636" s="100"/>
      <c r="H9636" s="219">
        <v>2.6280000000000001</v>
      </c>
      <c r="I9636" s="219"/>
      <c r="J9636" s="219"/>
      <c r="K9636" s="219"/>
      <c r="L9636" s="219"/>
      <c r="M9636" s="219"/>
      <c r="N9636" s="219"/>
      <c r="O9636" s="219">
        <v>2.6280000000000001</v>
      </c>
      <c r="P9636" s="221" t="s">
        <v>5868</v>
      </c>
      <c r="Q9636" s="205"/>
      <c r="R9636" s="193"/>
    </row>
    <row r="9637" spans="1:18">
      <c r="A9637" s="207" t="s">
        <v>5869</v>
      </c>
      <c r="B9637" s="221" t="s">
        <v>5621</v>
      </c>
      <c r="C9637" s="233" t="s">
        <v>2673</v>
      </c>
      <c r="D9637" s="223"/>
      <c r="E9637" s="67"/>
      <c r="F9637" s="194" t="s">
        <v>2671</v>
      </c>
      <c r="G9637" s="100"/>
      <c r="H9637" s="219">
        <v>7.4340000000000003E-2</v>
      </c>
      <c r="I9637" s="219"/>
      <c r="J9637" s="219"/>
      <c r="K9637" s="219"/>
      <c r="L9637" s="219"/>
      <c r="M9637" s="219"/>
      <c r="N9637" s="219"/>
      <c r="O9637" s="219">
        <v>7.4340000000000003E-2</v>
      </c>
      <c r="P9637" s="221" t="s">
        <v>5868</v>
      </c>
      <c r="Q9637" s="205"/>
      <c r="R9637" s="193"/>
    </row>
    <row r="9638" spans="1:18">
      <c r="A9638" s="207" t="s">
        <v>5869</v>
      </c>
      <c r="B9638" s="221" t="s">
        <v>5622</v>
      </c>
      <c r="C9638" s="233" t="s">
        <v>2674</v>
      </c>
      <c r="D9638" s="223"/>
      <c r="E9638" s="67"/>
      <c r="F9638" s="232" t="s">
        <v>2671</v>
      </c>
      <c r="G9638" s="100"/>
      <c r="H9638" s="219">
        <v>2.7499999999999998E-3</v>
      </c>
      <c r="I9638" s="219"/>
      <c r="J9638" s="219"/>
      <c r="K9638" s="219"/>
      <c r="L9638" s="219"/>
      <c r="M9638" s="219"/>
      <c r="N9638" s="219"/>
      <c r="O9638" s="219">
        <v>2.7499999999999998E-3</v>
      </c>
      <c r="P9638" s="221" t="s">
        <v>5868</v>
      </c>
      <c r="Q9638" s="205"/>
      <c r="R9638" s="193"/>
    </row>
    <row r="9639" spans="1:18">
      <c r="A9639" s="207" t="s">
        <v>5869</v>
      </c>
      <c r="B9639" s="221" t="s">
        <v>5561</v>
      </c>
      <c r="C9639" s="230" t="s">
        <v>2675</v>
      </c>
      <c r="D9639" s="223"/>
      <c r="E9639" s="67"/>
      <c r="F9639" s="232" t="s">
        <v>3703</v>
      </c>
      <c r="G9639" s="100"/>
      <c r="H9639" s="219">
        <v>0.63</v>
      </c>
      <c r="I9639" s="219"/>
      <c r="J9639" s="219"/>
      <c r="K9639" s="219"/>
      <c r="L9639" s="219"/>
      <c r="M9639" s="219"/>
      <c r="N9639" s="219"/>
      <c r="O9639" s="219">
        <v>0.63</v>
      </c>
      <c r="P9639" s="221" t="s">
        <v>5868</v>
      </c>
      <c r="Q9639" s="205"/>
      <c r="R9639" s="193"/>
    </row>
    <row r="9640" spans="1:18">
      <c r="A9640" s="207" t="s">
        <v>5869</v>
      </c>
      <c r="B9640" s="221" t="s">
        <v>5012</v>
      </c>
      <c r="C9640" s="230" t="s">
        <v>2676</v>
      </c>
      <c r="D9640" s="223"/>
      <c r="E9640" s="67"/>
      <c r="F9640" s="232" t="s">
        <v>2670</v>
      </c>
      <c r="G9640" s="100"/>
      <c r="H9640" s="219">
        <v>309.52999999999997</v>
      </c>
      <c r="I9640" s="219"/>
      <c r="J9640" s="219"/>
      <c r="K9640" s="219"/>
      <c r="L9640" s="219"/>
      <c r="M9640" s="219"/>
      <c r="N9640" s="219"/>
      <c r="O9640" s="219">
        <f>H9640/500</f>
        <v>0.61905999999999994</v>
      </c>
      <c r="P9640" s="221" t="s">
        <v>5605</v>
      </c>
      <c r="Q9640" s="205"/>
      <c r="R9640" s="193"/>
    </row>
    <row r="9641" spans="1:18">
      <c r="A9641" s="207" t="s">
        <v>5869</v>
      </c>
      <c r="B9641" s="220" t="s">
        <v>6106</v>
      </c>
      <c r="C9641" s="230" t="s">
        <v>2677</v>
      </c>
      <c r="D9641" s="223"/>
      <c r="E9641" s="67"/>
      <c r="F9641" s="232" t="s">
        <v>2671</v>
      </c>
      <c r="G9641" s="100"/>
      <c r="H9641" s="219">
        <v>0.307</v>
      </c>
      <c r="I9641" s="219"/>
      <c r="J9641" s="219"/>
      <c r="K9641" s="219"/>
      <c r="L9641" s="219"/>
      <c r="M9641" s="219"/>
      <c r="N9641" s="219"/>
      <c r="O9641" s="219">
        <v>0.307</v>
      </c>
      <c r="P9641" s="221" t="s">
        <v>5868</v>
      </c>
      <c r="Q9641" s="205"/>
      <c r="R9641" s="193"/>
    </row>
    <row r="9642" spans="1:18">
      <c r="A9642" s="207" t="s">
        <v>5869</v>
      </c>
      <c r="B9642" s="220" t="s">
        <v>6107</v>
      </c>
      <c r="C9642" s="233" t="s">
        <v>2679</v>
      </c>
      <c r="D9642" s="223"/>
      <c r="E9642" s="67"/>
      <c r="F9642" s="232" t="s">
        <v>2670</v>
      </c>
      <c r="G9642" s="100"/>
      <c r="H9642" s="219">
        <v>7.1660000000000004</v>
      </c>
      <c r="I9642" s="219"/>
      <c r="J9642" s="219"/>
      <c r="K9642" s="219"/>
      <c r="L9642" s="219"/>
      <c r="M9642" s="219"/>
      <c r="N9642" s="219"/>
      <c r="O9642" s="219">
        <v>7.1660000000000004</v>
      </c>
      <c r="P9642" s="221" t="s">
        <v>5868</v>
      </c>
      <c r="Q9642" s="205"/>
      <c r="R9642" s="193"/>
    </row>
    <row r="9643" spans="1:18">
      <c r="A9643" s="207" t="s">
        <v>5869</v>
      </c>
      <c r="B9643" s="221" t="s">
        <v>5017</v>
      </c>
      <c r="C9643" s="230" t="s">
        <v>2680</v>
      </c>
      <c r="D9643" s="223"/>
      <c r="E9643" s="67"/>
      <c r="F9643" s="232" t="s">
        <v>2670</v>
      </c>
      <c r="G9643" s="100"/>
      <c r="H9643" s="219">
        <v>12.090399999999999</v>
      </c>
      <c r="I9643" s="219"/>
      <c r="J9643" s="219"/>
      <c r="K9643" s="219"/>
      <c r="L9643" s="219"/>
      <c r="M9643" s="219"/>
      <c r="N9643" s="219"/>
      <c r="O9643" s="219">
        <v>12.090399999999999</v>
      </c>
      <c r="P9643" s="221" t="s">
        <v>5868</v>
      </c>
      <c r="Q9643" s="205"/>
      <c r="R9643" s="193"/>
    </row>
    <row r="9644" spans="1:18">
      <c r="A9644" s="207" t="s">
        <v>5869</v>
      </c>
      <c r="B9644" s="220" t="s">
        <v>6108</v>
      </c>
      <c r="C9644" s="233" t="s">
        <v>2681</v>
      </c>
      <c r="D9644" s="223"/>
      <c r="E9644" s="67"/>
      <c r="F9644" s="221" t="s">
        <v>2671</v>
      </c>
      <c r="G9644" s="100"/>
      <c r="H9644" s="219">
        <v>9</v>
      </c>
      <c r="I9644" s="219"/>
      <c r="J9644" s="219"/>
      <c r="K9644" s="219"/>
      <c r="L9644" s="219"/>
      <c r="M9644" s="219"/>
      <c r="N9644" s="219"/>
      <c r="O9644" s="219">
        <v>9</v>
      </c>
      <c r="P9644" s="221" t="s">
        <v>5868</v>
      </c>
      <c r="Q9644" s="205"/>
      <c r="R9644" s="193"/>
    </row>
    <row r="9645" spans="1:18">
      <c r="A9645" s="207" t="s">
        <v>5869</v>
      </c>
      <c r="B9645" s="220" t="s">
        <v>6109</v>
      </c>
      <c r="C9645" s="231" t="s">
        <v>2682</v>
      </c>
      <c r="D9645" s="223"/>
      <c r="E9645" s="67"/>
      <c r="F9645" s="232" t="s">
        <v>2670</v>
      </c>
      <c r="G9645" s="100"/>
      <c r="H9645" s="219">
        <v>1.5</v>
      </c>
      <c r="I9645" s="219"/>
      <c r="J9645" s="219"/>
      <c r="K9645" s="219"/>
      <c r="L9645" s="219"/>
      <c r="M9645" s="219"/>
      <c r="N9645" s="219"/>
      <c r="O9645" s="219">
        <v>1.5</v>
      </c>
      <c r="P9645" s="221" t="s">
        <v>5868</v>
      </c>
      <c r="Q9645" s="205"/>
      <c r="R9645" s="193"/>
    </row>
    <row r="9646" spans="1:18">
      <c r="A9646" s="207" t="s">
        <v>5869</v>
      </c>
      <c r="B9646" s="221" t="s">
        <v>5051</v>
      </c>
      <c r="C9646" s="231" t="s">
        <v>2683</v>
      </c>
      <c r="D9646" s="223"/>
      <c r="E9646" s="67"/>
      <c r="F9646" s="232" t="s">
        <v>2671</v>
      </c>
      <c r="G9646" s="100"/>
      <c r="H9646" s="219">
        <v>1.7999999999999999E-2</v>
      </c>
      <c r="I9646" s="219"/>
      <c r="J9646" s="219"/>
      <c r="K9646" s="219"/>
      <c r="L9646" s="219"/>
      <c r="M9646" s="219"/>
      <c r="N9646" s="219"/>
      <c r="O9646" s="219">
        <v>1.7999999999999999E-2</v>
      </c>
      <c r="P9646" s="221" t="s">
        <v>5868</v>
      </c>
      <c r="Q9646" s="205"/>
      <c r="R9646" s="193"/>
    </row>
    <row r="9647" spans="1:18">
      <c r="A9647" s="207" t="s">
        <v>5869</v>
      </c>
      <c r="B9647" s="221" t="s">
        <v>5022</v>
      </c>
      <c r="C9647" s="231" t="s">
        <v>2684</v>
      </c>
      <c r="D9647" s="223"/>
      <c r="E9647" s="67"/>
      <c r="F9647" s="232" t="s">
        <v>2670</v>
      </c>
      <c r="G9647" s="100"/>
      <c r="H9647" s="219">
        <v>0.13569999999999999</v>
      </c>
      <c r="I9647" s="219"/>
      <c r="J9647" s="219"/>
      <c r="K9647" s="219"/>
      <c r="L9647" s="219"/>
      <c r="M9647" s="219"/>
      <c r="N9647" s="219"/>
      <c r="O9647" s="219">
        <v>0.13569999999999999</v>
      </c>
      <c r="P9647" s="221" t="s">
        <v>5868</v>
      </c>
      <c r="Q9647" s="205"/>
      <c r="R9647" s="193"/>
    </row>
    <row r="9648" spans="1:18">
      <c r="A9648" s="207" t="s">
        <v>5869</v>
      </c>
      <c r="B9648" s="221" t="s">
        <v>5023</v>
      </c>
      <c r="C9648" s="230" t="s">
        <v>2685</v>
      </c>
      <c r="D9648" s="223"/>
      <c r="E9648" s="67"/>
      <c r="F9648" s="194" t="s">
        <v>2687</v>
      </c>
      <c r="G9648" s="100"/>
      <c r="H9648" s="219">
        <v>8.2956000000000003</v>
      </c>
      <c r="I9648" s="219"/>
      <c r="J9648" s="219"/>
      <c r="K9648" s="219"/>
      <c r="L9648" s="219"/>
      <c r="M9648" s="219"/>
      <c r="N9648" s="219"/>
      <c r="O9648" s="219">
        <v>8.2956000000000003</v>
      </c>
      <c r="P9648" s="221" t="s">
        <v>5868</v>
      </c>
      <c r="Q9648" s="205"/>
      <c r="R9648" s="193"/>
    </row>
    <row r="9649" spans="1:18">
      <c r="A9649" s="207" t="s">
        <v>5869</v>
      </c>
      <c r="B9649" s="221" t="s">
        <v>5024</v>
      </c>
      <c r="C9649" s="230" t="s">
        <v>2686</v>
      </c>
      <c r="D9649" s="223"/>
      <c r="E9649" s="67"/>
      <c r="F9649" s="232" t="s">
        <v>2678</v>
      </c>
      <c r="G9649" s="100"/>
      <c r="H9649" s="219">
        <v>2.5452000000000002E-2</v>
      </c>
      <c r="I9649" s="219"/>
      <c r="J9649" s="219"/>
      <c r="K9649" s="219"/>
      <c r="L9649" s="219"/>
      <c r="M9649" s="219"/>
      <c r="N9649" s="219"/>
      <c r="O9649" s="219">
        <v>2.5452000000000002E-2</v>
      </c>
      <c r="P9649" s="221" t="s">
        <v>5868</v>
      </c>
      <c r="Q9649" s="205"/>
      <c r="R9649" s="193"/>
    </row>
    <row r="9650" spans="1:18">
      <c r="A9650" s="207" t="s">
        <v>5869</v>
      </c>
      <c r="B9650" s="221" t="s">
        <v>5025</v>
      </c>
      <c r="C9650" s="230" t="s">
        <v>2688</v>
      </c>
      <c r="D9650" s="223"/>
      <c r="E9650" s="67"/>
      <c r="F9650" s="232" t="s">
        <v>2678</v>
      </c>
      <c r="G9650" s="100"/>
      <c r="H9650" s="219">
        <v>0.12</v>
      </c>
      <c r="I9650" s="219"/>
      <c r="J9650" s="219"/>
      <c r="K9650" s="219"/>
      <c r="L9650" s="219"/>
      <c r="M9650" s="219"/>
      <c r="N9650" s="219"/>
      <c r="O9650" s="219">
        <v>0.12</v>
      </c>
      <c r="P9650" s="221" t="s">
        <v>5868</v>
      </c>
      <c r="Q9650" s="205"/>
      <c r="R9650" s="193"/>
    </row>
    <row r="9651" spans="1:18">
      <c r="A9651" s="207" t="s">
        <v>5869</v>
      </c>
      <c r="B9651" s="221" t="s">
        <v>5026</v>
      </c>
      <c r="C9651" s="230" t="s">
        <v>2689</v>
      </c>
      <c r="D9651" s="223"/>
      <c r="E9651" s="67"/>
      <c r="F9651" s="232" t="s">
        <v>2678</v>
      </c>
      <c r="G9651" s="100"/>
      <c r="H9651" s="219">
        <v>7.1999999999999995E-2</v>
      </c>
      <c r="I9651" s="219"/>
      <c r="J9651" s="219"/>
      <c r="K9651" s="219"/>
      <c r="L9651" s="219"/>
      <c r="M9651" s="219"/>
      <c r="N9651" s="219"/>
      <c r="O9651" s="219">
        <v>7.1999999999999995E-2</v>
      </c>
      <c r="P9651" s="221" t="s">
        <v>5868</v>
      </c>
      <c r="Q9651" s="205"/>
      <c r="R9651" s="193"/>
    </row>
    <row r="9652" spans="1:18">
      <c r="A9652" s="207" t="s">
        <v>5869</v>
      </c>
      <c r="B9652" s="220" t="s">
        <v>6110</v>
      </c>
      <c r="C9652" s="230" t="s">
        <v>2690</v>
      </c>
      <c r="D9652" s="223"/>
      <c r="E9652" s="67"/>
      <c r="F9652" s="232" t="s">
        <v>2678</v>
      </c>
      <c r="G9652" s="100"/>
      <c r="H9652" s="219">
        <v>3.7199999999999997E-2</v>
      </c>
      <c r="I9652" s="219"/>
      <c r="J9652" s="219"/>
      <c r="K9652" s="219"/>
      <c r="L9652" s="219"/>
      <c r="M9652" s="219"/>
      <c r="N9652" s="219"/>
      <c r="O9652" s="219">
        <v>3.7199999999999997E-2</v>
      </c>
      <c r="P9652" s="221" t="s">
        <v>5868</v>
      </c>
      <c r="Q9652" s="205"/>
      <c r="R9652" s="193"/>
    </row>
    <row r="9653" spans="1:18">
      <c r="A9653" s="207" t="s">
        <v>5869</v>
      </c>
      <c r="B9653" s="221" t="s">
        <v>5902</v>
      </c>
      <c r="C9653" s="234" t="s">
        <v>2722</v>
      </c>
      <c r="D9653" s="223" t="s">
        <v>5903</v>
      </c>
      <c r="E9653" s="67"/>
      <c r="F9653" s="232" t="s">
        <v>2678</v>
      </c>
      <c r="G9653" s="100"/>
      <c r="H9653" s="219">
        <v>106.25</v>
      </c>
      <c r="I9653" s="219"/>
      <c r="J9653" s="219"/>
      <c r="K9653" s="219"/>
      <c r="L9653" s="219"/>
      <c r="M9653" s="219"/>
      <c r="N9653" s="219"/>
      <c r="O9653" s="219">
        <f>H9653/1000</f>
        <v>0.10625</v>
      </c>
      <c r="P9653" s="221" t="s">
        <v>5605</v>
      </c>
      <c r="Q9653" s="205"/>
      <c r="R9653" s="193"/>
    </row>
    <row r="9654" spans="1:18">
      <c r="A9654" s="207" t="s">
        <v>5869</v>
      </c>
      <c r="B9654" s="221" t="s">
        <v>5623</v>
      </c>
      <c r="C9654" s="234" t="s">
        <v>2723</v>
      </c>
      <c r="D9654" s="223"/>
      <c r="E9654" s="67"/>
      <c r="F9654" s="279" t="s">
        <v>2847</v>
      </c>
      <c r="G9654" s="100"/>
      <c r="H9654" s="219">
        <v>0.14000000000000001</v>
      </c>
      <c r="I9654" s="219"/>
      <c r="J9654" s="219"/>
      <c r="K9654" s="219"/>
      <c r="L9654" s="219"/>
      <c r="M9654" s="219"/>
      <c r="N9654" s="219"/>
      <c r="O9654" s="219">
        <f>H9654</f>
        <v>0.14000000000000001</v>
      </c>
      <c r="P9654" s="221" t="s">
        <v>5605</v>
      </c>
      <c r="Q9654" s="205"/>
      <c r="R9654" s="193"/>
    </row>
    <row r="9655" spans="1:18">
      <c r="A9655" s="207" t="s">
        <v>5869</v>
      </c>
      <c r="B9655" s="221" t="s">
        <v>5894</v>
      </c>
      <c r="C9655" s="234" t="s">
        <v>5895</v>
      </c>
      <c r="D9655" s="223"/>
      <c r="E9655" s="67"/>
      <c r="F9655" s="221" t="s">
        <v>2847</v>
      </c>
      <c r="G9655" s="100"/>
      <c r="H9655" s="219">
        <v>70.8</v>
      </c>
      <c r="I9655" s="219"/>
      <c r="J9655" s="219"/>
      <c r="K9655" s="219"/>
      <c r="L9655" s="219"/>
      <c r="M9655" s="219"/>
      <c r="N9655" s="219"/>
      <c r="O9655" s="219">
        <f>H9655</f>
        <v>70.8</v>
      </c>
      <c r="P9655" s="221" t="s">
        <v>5605</v>
      </c>
      <c r="Q9655" s="205"/>
      <c r="R9655" s="193"/>
    </row>
    <row r="9656" spans="1:18">
      <c r="A9656" s="207" t="s">
        <v>5869</v>
      </c>
      <c r="B9656" s="221"/>
      <c r="C9656" s="234"/>
      <c r="D9656" s="223"/>
      <c r="E9656" s="67"/>
      <c r="F9656" s="221"/>
      <c r="G9656" s="100"/>
      <c r="H9656" s="219"/>
      <c r="I9656" s="219"/>
      <c r="J9656" s="219"/>
      <c r="K9656" s="219"/>
      <c r="L9656" s="219"/>
      <c r="M9656" s="219"/>
      <c r="N9656" s="219"/>
      <c r="O9656" s="219"/>
      <c r="P9656" s="221"/>
      <c r="Q9656" s="205"/>
      <c r="R9656" s="193"/>
    </row>
    <row r="9657" spans="1:18">
      <c r="A9657" s="207" t="s">
        <v>5869</v>
      </c>
      <c r="B9657" s="221"/>
      <c r="C9657" s="234"/>
      <c r="D9657" s="223"/>
      <c r="E9657" s="67"/>
      <c r="F9657" s="221"/>
      <c r="G9657" s="100"/>
      <c r="H9657" s="219"/>
      <c r="I9657" s="219"/>
      <c r="J9657" s="219"/>
      <c r="K9657" s="219"/>
      <c r="L9657" s="219"/>
      <c r="M9657" s="219"/>
      <c r="N9657" s="219"/>
      <c r="O9657" s="219"/>
      <c r="P9657" s="221"/>
      <c r="Q9657" s="205"/>
      <c r="R9657" s="193"/>
    </row>
    <row r="9658" spans="1:18">
      <c r="A9658" s="207" t="s">
        <v>5869</v>
      </c>
      <c r="B9658" s="221"/>
      <c r="C9658" s="234"/>
      <c r="D9658" s="223"/>
      <c r="E9658" s="67"/>
      <c r="F9658" s="221"/>
      <c r="G9658" s="100"/>
      <c r="H9658" s="219"/>
      <c r="I9658" s="219"/>
      <c r="J9658" s="219"/>
      <c r="K9658" s="219"/>
      <c r="L9658" s="219"/>
      <c r="M9658" s="219"/>
      <c r="N9658" s="219"/>
      <c r="O9658" s="219"/>
      <c r="P9658" s="221"/>
      <c r="Q9658" s="205"/>
      <c r="R9658" s="193"/>
    </row>
    <row r="9659" spans="1:18">
      <c r="A9659" s="207" t="s">
        <v>5869</v>
      </c>
      <c r="B9659" s="221"/>
      <c r="C9659" s="234"/>
      <c r="D9659" s="223"/>
      <c r="E9659" s="67"/>
      <c r="F9659" s="221"/>
      <c r="G9659" s="100"/>
      <c r="H9659" s="219"/>
      <c r="I9659" s="219"/>
      <c r="J9659" s="219"/>
      <c r="K9659" s="219"/>
      <c r="L9659" s="219"/>
      <c r="M9659" s="219"/>
      <c r="N9659" s="219"/>
      <c r="O9659" s="219"/>
      <c r="P9659" s="221"/>
      <c r="Q9659" s="205"/>
      <c r="R9659" s="193"/>
    </row>
    <row r="9660" spans="1:18">
      <c r="A9660" s="207" t="s">
        <v>5869</v>
      </c>
      <c r="B9660" s="221"/>
      <c r="C9660" s="234"/>
      <c r="D9660" s="223"/>
      <c r="E9660" s="67"/>
      <c r="F9660" s="221"/>
      <c r="G9660" s="100"/>
      <c r="H9660" s="219"/>
      <c r="I9660" s="219"/>
      <c r="J9660" s="219"/>
      <c r="K9660" s="219"/>
      <c r="L9660" s="219"/>
      <c r="M9660" s="219"/>
      <c r="N9660" s="219"/>
      <c r="O9660" s="219"/>
      <c r="P9660" s="221"/>
      <c r="Q9660" s="205"/>
      <c r="R9660" s="193"/>
    </row>
    <row r="9661" spans="1:18">
      <c r="A9661" s="207" t="s">
        <v>5869</v>
      </c>
      <c r="B9661" s="221"/>
      <c r="C9661" s="234"/>
      <c r="D9661" s="223"/>
      <c r="E9661" s="67"/>
      <c r="F9661" s="221"/>
      <c r="G9661" s="100"/>
      <c r="H9661" s="219"/>
      <c r="I9661" s="219"/>
      <c r="J9661" s="219"/>
      <c r="K9661" s="219"/>
      <c r="L9661" s="219"/>
      <c r="M9661" s="219"/>
      <c r="N9661" s="219"/>
      <c r="O9661" s="219"/>
      <c r="P9661" s="221"/>
      <c r="Q9661" s="205"/>
      <c r="R9661" s="193"/>
    </row>
    <row r="9662" spans="1:18">
      <c r="A9662" s="207" t="s">
        <v>5869</v>
      </c>
      <c r="B9662" s="221"/>
      <c r="C9662" s="234"/>
      <c r="D9662" s="223"/>
      <c r="E9662" s="67"/>
      <c r="F9662" s="221"/>
      <c r="G9662" s="100"/>
      <c r="H9662" s="219"/>
      <c r="I9662" s="219"/>
      <c r="J9662" s="219"/>
      <c r="K9662" s="219"/>
      <c r="L9662" s="219"/>
      <c r="M9662" s="219"/>
      <c r="N9662" s="219"/>
      <c r="O9662" s="219"/>
      <c r="P9662" s="221"/>
      <c r="Q9662" s="205"/>
      <c r="R9662" s="193"/>
    </row>
    <row r="9663" spans="1:18">
      <c r="A9663" s="207" t="s">
        <v>5869</v>
      </c>
      <c r="B9663" s="221"/>
      <c r="C9663" s="234"/>
      <c r="D9663" s="223"/>
      <c r="E9663" s="67"/>
      <c r="F9663" s="221"/>
      <c r="G9663" s="100"/>
      <c r="H9663" s="219"/>
      <c r="I9663" s="219"/>
      <c r="J9663" s="219"/>
      <c r="K9663" s="219"/>
      <c r="L9663" s="219"/>
      <c r="M9663" s="219"/>
      <c r="N9663" s="219"/>
      <c r="O9663" s="219"/>
      <c r="P9663" s="221"/>
      <c r="Q9663" s="205"/>
      <c r="R9663" s="193"/>
    </row>
    <row r="9664" spans="1:18">
      <c r="A9664" s="207" t="s">
        <v>5869</v>
      </c>
      <c r="B9664" s="221"/>
      <c r="C9664" s="234"/>
      <c r="D9664" s="223"/>
      <c r="E9664" s="67"/>
      <c r="F9664" s="221"/>
      <c r="G9664" s="100"/>
      <c r="H9664" s="219"/>
      <c r="I9664" s="219"/>
      <c r="J9664" s="219"/>
      <c r="K9664" s="219"/>
      <c r="L9664" s="219"/>
      <c r="M9664" s="219"/>
      <c r="N9664" s="219"/>
      <c r="O9664" s="219"/>
      <c r="P9664" s="221"/>
      <c r="Q9664" s="205"/>
      <c r="R9664" s="193"/>
    </row>
    <row r="9665" spans="1:18">
      <c r="A9665" s="207" t="s">
        <v>5869</v>
      </c>
      <c r="B9665" s="221"/>
      <c r="C9665" s="234"/>
      <c r="D9665" s="223"/>
      <c r="E9665" s="67"/>
      <c r="F9665" s="221"/>
      <c r="G9665" s="100"/>
      <c r="H9665" s="219"/>
      <c r="I9665" s="219"/>
      <c r="J9665" s="219"/>
      <c r="K9665" s="219"/>
      <c r="L9665" s="219"/>
      <c r="M9665" s="219"/>
      <c r="N9665" s="219"/>
      <c r="O9665" s="219"/>
      <c r="P9665" s="221"/>
      <c r="Q9665" s="205"/>
      <c r="R9665" s="193"/>
    </row>
    <row r="9666" spans="1:18">
      <c r="A9666" s="207" t="s">
        <v>5869</v>
      </c>
      <c r="B9666" s="221"/>
      <c r="C9666" s="234"/>
      <c r="D9666" s="223"/>
      <c r="E9666" s="67"/>
      <c r="F9666" s="221"/>
      <c r="G9666" s="100"/>
      <c r="H9666" s="219"/>
      <c r="I9666" s="219"/>
      <c r="J9666" s="219"/>
      <c r="K9666" s="219"/>
      <c r="L9666" s="219"/>
      <c r="M9666" s="219"/>
      <c r="N9666" s="219"/>
      <c r="O9666" s="219"/>
      <c r="P9666" s="221"/>
      <c r="Q9666" s="205"/>
      <c r="R9666" s="193"/>
    </row>
    <row r="9667" spans="1:18">
      <c r="A9667" s="207" t="s">
        <v>5869</v>
      </c>
      <c r="B9667" s="221"/>
      <c r="C9667" s="234"/>
      <c r="D9667" s="223"/>
      <c r="E9667" s="67"/>
      <c r="F9667" s="221"/>
      <c r="G9667" s="100"/>
      <c r="H9667" s="219"/>
      <c r="I9667" s="219"/>
      <c r="J9667" s="219"/>
      <c r="K9667" s="219"/>
      <c r="L9667" s="219"/>
      <c r="M9667" s="219"/>
      <c r="N9667" s="219"/>
      <c r="O9667" s="219"/>
      <c r="P9667" s="221"/>
      <c r="Q9667" s="205"/>
      <c r="R9667" s="193"/>
    </row>
    <row r="9668" spans="1:18">
      <c r="A9668" s="207" t="s">
        <v>5869</v>
      </c>
      <c r="B9668" s="221"/>
      <c r="C9668" s="234"/>
      <c r="D9668" s="223"/>
      <c r="E9668" s="67"/>
      <c r="F9668" s="221"/>
      <c r="G9668" s="100"/>
      <c r="H9668" s="219"/>
      <c r="I9668" s="219"/>
      <c r="J9668" s="219"/>
      <c r="K9668" s="219"/>
      <c r="L9668" s="219"/>
      <c r="M9668" s="219"/>
      <c r="N9668" s="219"/>
      <c r="O9668" s="219"/>
      <c r="P9668" s="221"/>
      <c r="Q9668" s="205"/>
      <c r="R9668" s="193"/>
    </row>
    <row r="9669" spans="1:18">
      <c r="A9669" s="207" t="s">
        <v>5869</v>
      </c>
      <c r="B9669" s="221"/>
      <c r="C9669" s="234"/>
      <c r="D9669" s="223"/>
      <c r="E9669" s="67"/>
      <c r="F9669" s="221"/>
      <c r="G9669" s="100"/>
      <c r="H9669" s="219"/>
      <c r="I9669" s="219"/>
      <c r="J9669" s="219"/>
      <c r="K9669" s="219"/>
      <c r="L9669" s="219"/>
      <c r="M9669" s="219"/>
      <c r="N9669" s="219"/>
      <c r="O9669" s="219"/>
      <c r="P9669" s="221"/>
      <c r="Q9669" s="205"/>
      <c r="R9669" s="193"/>
    </row>
    <row r="9670" spans="1:18" ht="13.5" thickBot="1">
      <c r="A9670" s="207" t="s">
        <v>5869</v>
      </c>
      <c r="B9670" s="221"/>
      <c r="C9670" s="219"/>
      <c r="D9670" s="223"/>
      <c r="E9670" s="67"/>
      <c r="F9670" s="219"/>
      <c r="G9670" s="100"/>
      <c r="H9670" s="219"/>
      <c r="I9670" s="219"/>
      <c r="J9670" s="219"/>
      <c r="K9670" s="219"/>
      <c r="L9670" s="219"/>
      <c r="M9670" s="219"/>
      <c r="N9670" s="219"/>
      <c r="O9670" s="219"/>
      <c r="P9670" s="221"/>
      <c r="Q9670" s="205"/>
      <c r="R9670" s="193"/>
    </row>
    <row r="9671" spans="1:18" ht="13.5" thickBot="1">
      <c r="A9671" s="207" t="s">
        <v>5869</v>
      </c>
      <c r="B9671" s="235"/>
      <c r="C9671" s="236"/>
      <c r="D9671" s="237" t="s">
        <v>2832</v>
      </c>
      <c r="E9671" s="238"/>
      <c r="F9671" s="527" t="s">
        <v>2833</v>
      </c>
      <c r="G9671" s="528"/>
      <c r="H9671" s="529"/>
      <c r="I9671" s="530"/>
      <c r="J9671" s="527" t="s">
        <v>2834</v>
      </c>
      <c r="K9671" s="529"/>
      <c r="L9671" s="529"/>
      <c r="M9671" s="530"/>
      <c r="N9671" s="239"/>
      <c r="O9671" s="219"/>
      <c r="P9671" s="221"/>
      <c r="Q9671" s="205"/>
      <c r="R9671" s="193"/>
    </row>
    <row r="9672" spans="1:18">
      <c r="A9672" s="207" t="s">
        <v>5869</v>
      </c>
      <c r="B9672" s="534" t="s">
        <v>2835</v>
      </c>
      <c r="C9672" s="537" t="s">
        <v>2836</v>
      </c>
      <c r="D9672" s="240" t="s">
        <v>2837</v>
      </c>
      <c r="E9672" s="241" t="s">
        <v>2838</v>
      </c>
      <c r="F9672" s="515" t="s">
        <v>2839</v>
      </c>
      <c r="G9672" s="518" t="s">
        <v>2840</v>
      </c>
      <c r="H9672" s="519"/>
      <c r="I9672" s="520"/>
      <c r="J9672" s="515" t="s">
        <v>2839</v>
      </c>
      <c r="K9672" s="509" t="s">
        <v>2841</v>
      </c>
      <c r="L9672" s="510"/>
      <c r="M9672" s="537" t="s">
        <v>2284</v>
      </c>
      <c r="N9672" s="540" t="s">
        <v>2842</v>
      </c>
      <c r="O9672" s="219"/>
      <c r="P9672" s="221"/>
      <c r="Q9672" s="205"/>
      <c r="R9672" s="193"/>
    </row>
    <row r="9673" spans="1:18">
      <c r="A9673" s="207" t="s">
        <v>5869</v>
      </c>
      <c r="B9673" s="535"/>
      <c r="C9673" s="538"/>
      <c r="D9673" s="242"/>
      <c r="E9673" s="243"/>
      <c r="F9673" s="516"/>
      <c r="G9673" s="521"/>
      <c r="H9673" s="522"/>
      <c r="I9673" s="523"/>
      <c r="J9673" s="516"/>
      <c r="K9673" s="511"/>
      <c r="L9673" s="512"/>
      <c r="M9673" s="538"/>
      <c r="N9673" s="541"/>
      <c r="O9673" s="219"/>
      <c r="P9673" s="221"/>
      <c r="Q9673" s="205"/>
      <c r="R9673" s="193"/>
    </row>
    <row r="9674" spans="1:18" ht="13.5" thickBot="1">
      <c r="A9674" s="207" t="s">
        <v>5869</v>
      </c>
      <c r="B9674" s="536"/>
      <c r="C9674" s="539"/>
      <c r="D9674" s="244"/>
      <c r="E9674" s="245"/>
      <c r="F9674" s="517"/>
      <c r="G9674" s="524"/>
      <c r="H9674" s="525"/>
      <c r="I9674" s="526"/>
      <c r="J9674" s="517"/>
      <c r="K9674" s="513"/>
      <c r="L9674" s="514"/>
      <c r="M9674" s="543"/>
      <c r="N9674" s="542"/>
      <c r="O9674" s="219"/>
      <c r="P9674" s="221"/>
      <c r="Q9674" s="205"/>
      <c r="R9674" s="193"/>
    </row>
    <row r="9675" spans="1:18">
      <c r="A9675" s="207" t="s">
        <v>5869</v>
      </c>
      <c r="B9675" s="220" t="s">
        <v>4968</v>
      </c>
      <c r="C9675" s="246" t="s">
        <v>4423</v>
      </c>
      <c r="D9675" s="247"/>
      <c r="E9675" s="248"/>
      <c r="F9675" s="279" t="s">
        <v>2843</v>
      </c>
      <c r="G9675" s="249"/>
      <c r="H9675" s="234"/>
      <c r="I9675" s="234"/>
      <c r="J9675" s="250" t="s">
        <v>2844</v>
      </c>
      <c r="K9675" s="250">
        <v>20</v>
      </c>
      <c r="L9675" s="250" t="s">
        <v>2845</v>
      </c>
      <c r="M9675" s="251">
        <v>180</v>
      </c>
      <c r="N9675" s="251">
        <f t="shared" ref="N9675:N9682" si="768">+M9675/K9675</f>
        <v>9</v>
      </c>
      <c r="O9675" s="252">
        <f>+N9675</f>
        <v>9</v>
      </c>
      <c r="P9675" s="221" t="s">
        <v>2846</v>
      </c>
      <c r="Q9675" s="205"/>
      <c r="R9675" s="193"/>
    </row>
    <row r="9676" spans="1:18">
      <c r="A9676" s="207" t="s">
        <v>5869</v>
      </c>
      <c r="B9676" s="220" t="s">
        <v>4968</v>
      </c>
      <c r="C9676" s="246" t="s">
        <v>4424</v>
      </c>
      <c r="D9676" s="247"/>
      <c r="E9676" s="248"/>
      <c r="F9676" s="279" t="s">
        <v>2843</v>
      </c>
      <c r="G9676" s="249"/>
      <c r="H9676" s="234"/>
      <c r="I9676" s="234"/>
      <c r="J9676" s="250" t="s">
        <v>2844</v>
      </c>
      <c r="K9676" s="250">
        <v>20</v>
      </c>
      <c r="L9676" s="250" t="s">
        <v>2845</v>
      </c>
      <c r="M9676" s="251">
        <v>345</v>
      </c>
      <c r="N9676" s="251">
        <f t="shared" si="768"/>
        <v>17.25</v>
      </c>
      <c r="O9676" s="252">
        <f t="shared" ref="O9676:O9682" si="769">+N9676</f>
        <v>17.25</v>
      </c>
      <c r="P9676" s="221" t="s">
        <v>2846</v>
      </c>
      <c r="Q9676" s="205"/>
      <c r="R9676" s="193"/>
    </row>
    <row r="9677" spans="1:18">
      <c r="A9677" s="207" t="s">
        <v>5869</v>
      </c>
      <c r="B9677" s="220" t="s">
        <v>5852</v>
      </c>
      <c r="C9677" s="246" t="s">
        <v>4425</v>
      </c>
      <c r="D9677" s="253"/>
      <c r="E9677" s="254"/>
      <c r="F9677" s="280" t="s">
        <v>5645</v>
      </c>
      <c r="G9677" s="255"/>
      <c r="H9677" s="250"/>
      <c r="I9677" s="250"/>
      <c r="J9677" s="250" t="s">
        <v>2844</v>
      </c>
      <c r="K9677" s="234">
        <v>340</v>
      </c>
      <c r="L9677" s="234" t="s">
        <v>5644</v>
      </c>
      <c r="M9677" s="251">
        <v>50</v>
      </c>
      <c r="N9677" s="251">
        <f t="shared" si="768"/>
        <v>0.14705882352941177</v>
      </c>
      <c r="O9677" s="252">
        <f t="shared" si="769"/>
        <v>0.14705882352941177</v>
      </c>
      <c r="P9677" s="221" t="s">
        <v>2846</v>
      </c>
      <c r="Q9677" s="205"/>
      <c r="R9677" s="193"/>
    </row>
    <row r="9678" spans="1:18">
      <c r="A9678" s="207" t="s">
        <v>5869</v>
      </c>
      <c r="B9678" s="220" t="s">
        <v>5853</v>
      </c>
      <c r="C9678" s="246" t="s">
        <v>4426</v>
      </c>
      <c r="D9678" s="223"/>
      <c r="E9678" s="67"/>
      <c r="F9678" s="280" t="s">
        <v>2847</v>
      </c>
      <c r="G9678" s="100"/>
      <c r="H9678" s="219"/>
      <c r="I9678" s="219"/>
      <c r="J9678" s="234" t="s">
        <v>2844</v>
      </c>
      <c r="K9678" s="234">
        <v>100</v>
      </c>
      <c r="L9678" s="250" t="s">
        <v>2848</v>
      </c>
      <c r="M9678" s="251">
        <v>286.82499999999999</v>
      </c>
      <c r="N9678" s="251">
        <f t="shared" si="768"/>
        <v>2.8682499999999997</v>
      </c>
      <c r="O9678" s="252">
        <f t="shared" si="769"/>
        <v>2.8682499999999997</v>
      </c>
      <c r="P9678" s="221" t="s">
        <v>5605</v>
      </c>
      <c r="Q9678" s="205"/>
      <c r="R9678" s="193"/>
    </row>
    <row r="9679" spans="1:18">
      <c r="A9679" s="207" t="s">
        <v>5869</v>
      </c>
      <c r="B9679" s="220" t="s">
        <v>5854</v>
      </c>
      <c r="C9679" s="246" t="s">
        <v>4200</v>
      </c>
      <c r="D9679" s="253"/>
      <c r="E9679" s="254"/>
      <c r="F9679" s="280" t="s">
        <v>2847</v>
      </c>
      <c r="G9679" s="255"/>
      <c r="H9679" s="250"/>
      <c r="I9679" s="250"/>
      <c r="J9679" s="250" t="s">
        <v>2844</v>
      </c>
      <c r="K9679" s="234">
        <v>100</v>
      </c>
      <c r="L9679" s="234" t="s">
        <v>2848</v>
      </c>
      <c r="M9679" s="251">
        <v>579.5</v>
      </c>
      <c r="N9679" s="251">
        <f t="shared" si="768"/>
        <v>5.7949999999999999</v>
      </c>
      <c r="O9679" s="252">
        <f t="shared" si="769"/>
        <v>5.7949999999999999</v>
      </c>
      <c r="P9679" s="221" t="s">
        <v>5605</v>
      </c>
      <c r="Q9679" s="205"/>
      <c r="R9679" s="193"/>
    </row>
    <row r="9680" spans="1:18">
      <c r="A9680" s="207" t="s">
        <v>5869</v>
      </c>
      <c r="B9680" s="220" t="s">
        <v>5855</v>
      </c>
      <c r="C9680" s="246" t="s">
        <v>4201</v>
      </c>
      <c r="D9680" s="223"/>
      <c r="E9680" s="67"/>
      <c r="F9680" s="280" t="s">
        <v>2847</v>
      </c>
      <c r="G9680" s="100"/>
      <c r="H9680" s="219"/>
      <c r="I9680" s="219"/>
      <c r="J9680" s="234" t="s">
        <v>2844</v>
      </c>
      <c r="K9680" s="234">
        <v>100</v>
      </c>
      <c r="L9680" s="250" t="s">
        <v>2848</v>
      </c>
      <c r="M9680" s="251">
        <v>276.25</v>
      </c>
      <c r="N9680" s="251">
        <f t="shared" si="768"/>
        <v>2.7625000000000002</v>
      </c>
      <c r="O9680" s="252">
        <f t="shared" si="769"/>
        <v>2.7625000000000002</v>
      </c>
      <c r="P9680" s="221" t="s">
        <v>5605</v>
      </c>
      <c r="Q9680" s="205"/>
      <c r="R9680" s="193"/>
    </row>
    <row r="9681" spans="1:18">
      <c r="A9681" s="207" t="s">
        <v>5869</v>
      </c>
      <c r="B9681" s="220" t="s">
        <v>5855</v>
      </c>
      <c r="C9681" s="246" t="s">
        <v>3859</v>
      </c>
      <c r="D9681" s="254"/>
      <c r="E9681" s="254"/>
      <c r="F9681" s="280" t="s">
        <v>2847</v>
      </c>
      <c r="G9681" s="255"/>
      <c r="H9681" s="250"/>
      <c r="I9681" s="250"/>
      <c r="J9681" s="234" t="s">
        <v>2844</v>
      </c>
      <c r="K9681" s="234">
        <v>100</v>
      </c>
      <c r="L9681" s="234" t="s">
        <v>2849</v>
      </c>
      <c r="M9681" s="251">
        <v>276.25</v>
      </c>
      <c r="N9681" s="251">
        <f>+M9681/K9681</f>
        <v>2.7625000000000002</v>
      </c>
      <c r="O9681" s="252">
        <f>+N9681</f>
        <v>2.7625000000000002</v>
      </c>
      <c r="P9681" s="221" t="s">
        <v>5605</v>
      </c>
      <c r="Q9681" s="205"/>
      <c r="R9681" s="193"/>
    </row>
    <row r="9682" spans="1:18">
      <c r="A9682" s="207" t="s">
        <v>5869</v>
      </c>
      <c r="B9682" s="220" t="s">
        <v>4970</v>
      </c>
      <c r="C9682" s="246" t="s">
        <v>3268</v>
      </c>
      <c r="D9682" s="254"/>
      <c r="E9682" s="254"/>
      <c r="F9682" s="280" t="s">
        <v>2847</v>
      </c>
      <c r="G9682" s="255"/>
      <c r="H9682" s="250"/>
      <c r="I9682" s="250"/>
      <c r="J9682" s="234" t="s">
        <v>2844</v>
      </c>
      <c r="K9682" s="234">
        <v>100</v>
      </c>
      <c r="L9682" s="234" t="s">
        <v>2849</v>
      </c>
      <c r="M9682" s="251">
        <v>220</v>
      </c>
      <c r="N9682" s="251">
        <f t="shared" si="768"/>
        <v>2.2000000000000002</v>
      </c>
      <c r="O9682" s="252">
        <f t="shared" si="769"/>
        <v>2.2000000000000002</v>
      </c>
      <c r="P9682" s="221" t="s">
        <v>5605</v>
      </c>
      <c r="Q9682" s="205"/>
      <c r="R9682" s="193"/>
    </row>
    <row r="9683" spans="1:18" ht="25.5">
      <c r="A9683" s="207" t="s">
        <v>5869</v>
      </c>
      <c r="B9683" s="214" t="s">
        <v>5562</v>
      </c>
      <c r="C9683" s="256" t="s">
        <v>2850</v>
      </c>
      <c r="D9683" s="256" t="s">
        <v>1931</v>
      </c>
      <c r="E9683" s="256" t="s">
        <v>1932</v>
      </c>
      <c r="F9683" s="256" t="s">
        <v>2279</v>
      </c>
      <c r="G9683" s="257" t="s">
        <v>2730</v>
      </c>
      <c r="H9683" s="256" t="s">
        <v>5863</v>
      </c>
      <c r="I9683" s="257" t="s">
        <v>5865</v>
      </c>
      <c r="J9683" s="219"/>
      <c r="K9683" s="219"/>
      <c r="L9683" s="219"/>
      <c r="M9683" s="219"/>
      <c r="N9683" s="219"/>
      <c r="O9683" s="219"/>
      <c r="P9683" s="221"/>
      <c r="Q9683" s="205"/>
      <c r="R9683" s="193"/>
    </row>
    <row r="9684" spans="1:18">
      <c r="A9684" s="207" t="s">
        <v>5869</v>
      </c>
      <c r="B9684" s="220" t="s">
        <v>1933</v>
      </c>
      <c r="C9684" s="219" t="s">
        <v>1934</v>
      </c>
      <c r="D9684" s="223" t="s">
        <v>1935</v>
      </c>
      <c r="E9684" s="67" t="s">
        <v>1936</v>
      </c>
      <c r="F9684" s="258"/>
      <c r="G9684" s="259">
        <v>0.3</v>
      </c>
      <c r="H9684" s="221"/>
      <c r="I9684" s="219"/>
      <c r="J9684" s="219"/>
      <c r="K9684" s="219"/>
      <c r="L9684" s="219"/>
      <c r="M9684" s="219"/>
      <c r="N9684" s="219"/>
      <c r="O9684" s="260">
        <f>+G9684</f>
        <v>0.3</v>
      </c>
      <c r="P9684" s="221" t="s">
        <v>5605</v>
      </c>
      <c r="Q9684" s="205"/>
      <c r="R9684" s="193"/>
    </row>
    <row r="9685" spans="1:18">
      <c r="A9685" s="207" t="s">
        <v>5869</v>
      </c>
      <c r="B9685" s="220" t="s">
        <v>4906</v>
      </c>
      <c r="C9685" s="219" t="s">
        <v>1937</v>
      </c>
      <c r="D9685" s="223" t="s">
        <v>1938</v>
      </c>
      <c r="E9685" s="67" t="s">
        <v>1936</v>
      </c>
      <c r="F9685" s="221" t="s">
        <v>1939</v>
      </c>
      <c r="G9685" s="259">
        <v>1.4</v>
      </c>
      <c r="H9685" s="221"/>
      <c r="I9685" s="219"/>
      <c r="J9685" s="219"/>
      <c r="K9685" s="219"/>
      <c r="L9685" s="219"/>
      <c r="M9685" s="219"/>
      <c r="N9685" s="219"/>
      <c r="O9685" s="260">
        <f t="shared" ref="O9685:O9707" si="770">+G9685</f>
        <v>1.4</v>
      </c>
      <c r="P9685" s="221" t="s">
        <v>5605</v>
      </c>
      <c r="Q9685" s="205"/>
      <c r="R9685" s="193"/>
    </row>
    <row r="9686" spans="1:18">
      <c r="A9686" s="207" t="s">
        <v>5869</v>
      </c>
      <c r="B9686" s="220" t="s">
        <v>1940</v>
      </c>
      <c r="C9686" s="219" t="s">
        <v>1941</v>
      </c>
      <c r="D9686" s="223" t="s">
        <v>1942</v>
      </c>
      <c r="E9686" s="67" t="s">
        <v>1936</v>
      </c>
      <c r="F9686" s="221" t="s">
        <v>1943</v>
      </c>
      <c r="G9686" s="259">
        <v>0.24</v>
      </c>
      <c r="H9686" s="221"/>
      <c r="I9686" s="219"/>
      <c r="J9686" s="219"/>
      <c r="K9686" s="219"/>
      <c r="L9686" s="219"/>
      <c r="M9686" s="219"/>
      <c r="N9686" s="219"/>
      <c r="O9686" s="260">
        <f t="shared" si="770"/>
        <v>0.24</v>
      </c>
      <c r="P9686" s="221" t="s">
        <v>5605</v>
      </c>
      <c r="Q9686" s="205"/>
      <c r="R9686" s="193"/>
    </row>
    <row r="9687" spans="1:18">
      <c r="A9687" s="207" t="s">
        <v>5869</v>
      </c>
      <c r="B9687" s="220" t="s">
        <v>1944</v>
      </c>
      <c r="C9687" s="219" t="s">
        <v>1945</v>
      </c>
      <c r="D9687" s="223" t="s">
        <v>1946</v>
      </c>
      <c r="E9687" s="67" t="s">
        <v>1936</v>
      </c>
      <c r="F9687" s="221" t="s">
        <v>1947</v>
      </c>
      <c r="G9687" s="259">
        <v>0.35</v>
      </c>
      <c r="H9687" s="221"/>
      <c r="I9687" s="219"/>
      <c r="J9687" s="219"/>
      <c r="K9687" s="219"/>
      <c r="L9687" s="219"/>
      <c r="M9687" s="219"/>
      <c r="N9687" s="219"/>
      <c r="O9687" s="260">
        <f t="shared" si="770"/>
        <v>0.35</v>
      </c>
      <c r="P9687" s="221" t="s">
        <v>5605</v>
      </c>
      <c r="Q9687" s="205"/>
      <c r="R9687" s="193"/>
    </row>
    <row r="9688" spans="1:18">
      <c r="A9688" s="207" t="s">
        <v>5869</v>
      </c>
      <c r="B9688" s="220" t="s">
        <v>1948</v>
      </c>
      <c r="C9688" s="219" t="s">
        <v>1949</v>
      </c>
      <c r="D9688" s="223" t="s">
        <v>1950</v>
      </c>
      <c r="E9688" s="67" t="s">
        <v>1936</v>
      </c>
      <c r="F9688" s="221"/>
      <c r="G9688" s="259">
        <v>1.45</v>
      </c>
      <c r="H9688" s="221"/>
      <c r="I9688" s="219"/>
      <c r="J9688" s="219"/>
      <c r="K9688" s="219"/>
      <c r="L9688" s="219"/>
      <c r="M9688" s="219"/>
      <c r="N9688" s="219"/>
      <c r="O9688" s="260">
        <f t="shared" si="770"/>
        <v>1.45</v>
      </c>
      <c r="P9688" s="221" t="s">
        <v>5605</v>
      </c>
      <c r="Q9688" s="205"/>
      <c r="R9688" s="193"/>
    </row>
    <row r="9689" spans="1:18">
      <c r="A9689" s="207" t="s">
        <v>5869</v>
      </c>
      <c r="B9689" s="220" t="s">
        <v>1951</v>
      </c>
      <c r="C9689" s="219" t="s">
        <v>1952</v>
      </c>
      <c r="D9689" s="223" t="s">
        <v>1953</v>
      </c>
      <c r="E9689" s="67" t="s">
        <v>1936</v>
      </c>
      <c r="F9689" s="221" t="s">
        <v>1954</v>
      </c>
      <c r="G9689" s="259">
        <v>1.4</v>
      </c>
      <c r="H9689" s="221"/>
      <c r="I9689" s="219"/>
      <c r="J9689" s="219"/>
      <c r="K9689" s="219"/>
      <c r="L9689" s="219"/>
      <c r="M9689" s="219"/>
      <c r="N9689" s="219"/>
      <c r="O9689" s="260">
        <f t="shared" si="770"/>
        <v>1.4</v>
      </c>
      <c r="P9689" s="221" t="s">
        <v>5605</v>
      </c>
      <c r="Q9689" s="205"/>
      <c r="R9689" s="193"/>
    </row>
    <row r="9690" spans="1:18">
      <c r="A9690" s="207" t="s">
        <v>5869</v>
      </c>
      <c r="B9690" s="220" t="s">
        <v>4912</v>
      </c>
      <c r="C9690" s="261" t="s">
        <v>1955</v>
      </c>
      <c r="D9690" s="262"/>
      <c r="E9690" s="263"/>
      <c r="F9690" s="258"/>
      <c r="G9690" s="259">
        <v>20</v>
      </c>
      <c r="H9690" s="221"/>
      <c r="I9690" s="219"/>
      <c r="J9690" s="219"/>
      <c r="K9690" s="219"/>
      <c r="L9690" s="219"/>
      <c r="M9690" s="219"/>
      <c r="N9690" s="219"/>
      <c r="O9690" s="260">
        <f t="shared" si="770"/>
        <v>20</v>
      </c>
      <c r="P9690" s="221" t="s">
        <v>5605</v>
      </c>
      <c r="Q9690" s="205"/>
      <c r="R9690" s="193"/>
    </row>
    <row r="9691" spans="1:18">
      <c r="A9691" s="207" t="s">
        <v>5869</v>
      </c>
      <c r="B9691" s="220" t="s">
        <v>4905</v>
      </c>
      <c r="C9691" s="219" t="s">
        <v>1956</v>
      </c>
      <c r="D9691" s="67" t="s">
        <v>1350</v>
      </c>
      <c r="E9691" s="67" t="s">
        <v>1936</v>
      </c>
      <c r="F9691" s="221" t="s">
        <v>1939</v>
      </c>
      <c r="G9691" s="259">
        <v>2.04</v>
      </c>
      <c r="H9691" s="221"/>
      <c r="I9691" s="219"/>
      <c r="J9691" s="219"/>
      <c r="K9691" s="219"/>
      <c r="L9691" s="219"/>
      <c r="M9691" s="219"/>
      <c r="N9691" s="219"/>
      <c r="O9691" s="260">
        <f t="shared" si="770"/>
        <v>2.04</v>
      </c>
      <c r="P9691" s="221" t="s">
        <v>5605</v>
      </c>
      <c r="Q9691" s="205"/>
      <c r="R9691" s="193"/>
    </row>
    <row r="9692" spans="1:18">
      <c r="A9692" s="207" t="s">
        <v>5869</v>
      </c>
      <c r="B9692" s="220" t="s">
        <v>1351</v>
      </c>
      <c r="C9692" s="219" t="s">
        <v>1352</v>
      </c>
      <c r="D9692" s="438">
        <v>0.02</v>
      </c>
      <c r="E9692" s="67" t="s">
        <v>1936</v>
      </c>
      <c r="F9692" s="221" t="s">
        <v>1939</v>
      </c>
      <c r="G9692" s="259">
        <v>1.5</v>
      </c>
      <c r="H9692" s="221"/>
      <c r="I9692" s="219"/>
      <c r="J9692" s="219"/>
      <c r="K9692" s="219"/>
      <c r="L9692" s="219"/>
      <c r="M9692" s="219"/>
      <c r="N9692" s="219"/>
      <c r="O9692" s="260">
        <f t="shared" si="770"/>
        <v>1.5</v>
      </c>
      <c r="P9692" s="221" t="s">
        <v>5605</v>
      </c>
      <c r="Q9692" s="205"/>
      <c r="R9692" s="193"/>
    </row>
    <row r="9693" spans="1:18">
      <c r="A9693" s="207" t="s">
        <v>5869</v>
      </c>
      <c r="B9693" s="220" t="s">
        <v>1353</v>
      </c>
      <c r="C9693" s="219" t="s">
        <v>1354</v>
      </c>
      <c r="D9693" s="223" t="s">
        <v>1355</v>
      </c>
      <c r="E9693" s="67" t="s">
        <v>1936</v>
      </c>
      <c r="F9693" s="221" t="s">
        <v>1943</v>
      </c>
      <c r="G9693" s="259">
        <v>0.86</v>
      </c>
      <c r="H9693" s="221"/>
      <c r="I9693" s="219"/>
      <c r="J9693" s="219"/>
      <c r="K9693" s="219"/>
      <c r="L9693" s="219"/>
      <c r="M9693" s="219"/>
      <c r="N9693" s="219"/>
      <c r="O9693" s="260">
        <f t="shared" si="770"/>
        <v>0.86</v>
      </c>
      <c r="P9693" s="221" t="s">
        <v>5605</v>
      </c>
      <c r="Q9693" s="205"/>
      <c r="R9693" s="193"/>
    </row>
    <row r="9694" spans="1:18">
      <c r="A9694" s="207" t="s">
        <v>5869</v>
      </c>
      <c r="B9694" s="220" t="s">
        <v>1356</v>
      </c>
      <c r="C9694" s="219" t="s">
        <v>1357</v>
      </c>
      <c r="D9694" s="223" t="s">
        <v>1358</v>
      </c>
      <c r="E9694" s="67" t="s">
        <v>1936</v>
      </c>
      <c r="F9694" s="221" t="s">
        <v>1943</v>
      </c>
      <c r="G9694" s="259">
        <v>0.2</v>
      </c>
      <c r="H9694" s="221"/>
      <c r="I9694" s="219"/>
      <c r="J9694" s="219"/>
      <c r="K9694" s="219"/>
      <c r="L9694" s="219"/>
      <c r="M9694" s="219"/>
      <c r="N9694" s="219"/>
      <c r="O9694" s="260">
        <f t="shared" si="770"/>
        <v>0.2</v>
      </c>
      <c r="P9694" s="221" t="s">
        <v>5605</v>
      </c>
      <c r="Q9694" s="205"/>
      <c r="R9694" s="193"/>
    </row>
    <row r="9695" spans="1:18">
      <c r="A9695" s="207" t="s">
        <v>5869</v>
      </c>
      <c r="B9695" s="220" t="s">
        <v>1359</v>
      </c>
      <c r="C9695" s="219" t="s">
        <v>1360</v>
      </c>
      <c r="D9695" s="223" t="s">
        <v>1946</v>
      </c>
      <c r="E9695" s="67" t="s">
        <v>1936</v>
      </c>
      <c r="F9695" s="221" t="s">
        <v>1361</v>
      </c>
      <c r="G9695" s="259">
        <v>0.9</v>
      </c>
      <c r="H9695" s="221"/>
      <c r="I9695" s="219"/>
      <c r="J9695" s="219"/>
      <c r="K9695" s="219"/>
      <c r="L9695" s="219"/>
      <c r="M9695" s="219"/>
      <c r="N9695" s="219"/>
      <c r="O9695" s="260">
        <f t="shared" si="770"/>
        <v>0.9</v>
      </c>
      <c r="P9695" s="221" t="s">
        <v>5605</v>
      </c>
      <c r="Q9695" s="205"/>
      <c r="R9695" s="193"/>
    </row>
    <row r="9696" spans="1:18">
      <c r="A9696" s="207" t="s">
        <v>5869</v>
      </c>
      <c r="B9696" s="220" t="s">
        <v>1362</v>
      </c>
      <c r="C9696" s="219" t="s">
        <v>1363</v>
      </c>
      <c r="D9696" s="223" t="s">
        <v>1364</v>
      </c>
      <c r="E9696" s="67" t="s">
        <v>1936</v>
      </c>
      <c r="F9696" s="221" t="s">
        <v>1947</v>
      </c>
      <c r="G9696" s="259">
        <v>3.7</v>
      </c>
      <c r="H9696" s="221"/>
      <c r="I9696" s="219"/>
      <c r="J9696" s="219"/>
      <c r="K9696" s="219"/>
      <c r="L9696" s="219"/>
      <c r="M9696" s="219"/>
      <c r="N9696" s="219"/>
      <c r="O9696" s="260">
        <f t="shared" si="770"/>
        <v>3.7</v>
      </c>
      <c r="P9696" s="221" t="s">
        <v>5605</v>
      </c>
      <c r="Q9696" s="205"/>
      <c r="R9696" s="193"/>
    </row>
    <row r="9697" spans="1:18">
      <c r="A9697" s="207" t="s">
        <v>5869</v>
      </c>
      <c r="B9697" s="220" t="s">
        <v>1365</v>
      </c>
      <c r="C9697" s="219" t="s">
        <v>1366</v>
      </c>
      <c r="D9697" s="223" t="s">
        <v>1935</v>
      </c>
      <c r="E9697" s="67" t="s">
        <v>1936</v>
      </c>
      <c r="F9697" s="221" t="s">
        <v>1947</v>
      </c>
      <c r="G9697" s="259">
        <v>0.75</v>
      </c>
      <c r="H9697" s="221"/>
      <c r="I9697" s="219"/>
      <c r="J9697" s="219"/>
      <c r="K9697" s="219"/>
      <c r="L9697" s="219"/>
      <c r="M9697" s="219"/>
      <c r="N9697" s="219"/>
      <c r="O9697" s="260">
        <f t="shared" si="770"/>
        <v>0.75</v>
      </c>
      <c r="P9697" s="221" t="s">
        <v>5605</v>
      </c>
      <c r="Q9697" s="205"/>
      <c r="R9697" s="193"/>
    </row>
    <row r="9698" spans="1:18">
      <c r="A9698" s="207" t="s">
        <v>5869</v>
      </c>
      <c r="B9698" s="220" t="s">
        <v>1367</v>
      </c>
      <c r="C9698" s="282" t="s">
        <v>1368</v>
      </c>
      <c r="D9698" s="223" t="s">
        <v>1369</v>
      </c>
      <c r="E9698" s="67" t="s">
        <v>1370</v>
      </c>
      <c r="F9698" s="221" t="s">
        <v>5641</v>
      </c>
      <c r="G9698" s="100">
        <v>5.84</v>
      </c>
      <c r="H9698" s="221" t="s">
        <v>5864</v>
      </c>
      <c r="I9698" s="300">
        <f>G9698/1000</f>
        <v>5.8399999999999997E-3</v>
      </c>
      <c r="J9698" s="219"/>
      <c r="K9698" s="219"/>
      <c r="L9698" s="219"/>
      <c r="M9698" s="219"/>
      <c r="N9698" s="219"/>
      <c r="O9698" s="299">
        <f>+G9698/1000</f>
        <v>5.8399999999999997E-3</v>
      </c>
      <c r="P9698" s="265" t="s">
        <v>5605</v>
      </c>
      <c r="Q9698" s="205"/>
      <c r="R9698" s="193"/>
    </row>
    <row r="9699" spans="1:18">
      <c r="A9699" s="207" t="s">
        <v>5869</v>
      </c>
      <c r="B9699" s="220" t="s">
        <v>1371</v>
      </c>
      <c r="C9699" s="219" t="s">
        <v>1372</v>
      </c>
      <c r="D9699" s="264">
        <v>0.01</v>
      </c>
      <c r="E9699" s="67" t="s">
        <v>1936</v>
      </c>
      <c r="F9699" s="221" t="s">
        <v>1939</v>
      </c>
      <c r="G9699" s="259">
        <v>4.4000000000000004</v>
      </c>
      <c r="H9699" s="221"/>
      <c r="I9699" s="219"/>
      <c r="J9699" s="219"/>
      <c r="K9699" s="219"/>
      <c r="L9699" s="219"/>
      <c r="M9699" s="219"/>
      <c r="N9699" s="219"/>
      <c r="O9699" s="260">
        <f t="shared" si="770"/>
        <v>4.4000000000000004</v>
      </c>
      <c r="P9699" s="265" t="s">
        <v>5605</v>
      </c>
      <c r="Q9699" s="205"/>
      <c r="R9699" s="193"/>
    </row>
    <row r="9700" spans="1:18">
      <c r="A9700" s="207" t="s">
        <v>5869</v>
      </c>
      <c r="B9700" s="97" t="s">
        <v>5893</v>
      </c>
      <c r="C9700" s="246" t="s">
        <v>1373</v>
      </c>
      <c r="D9700" s="262"/>
      <c r="E9700" s="263"/>
      <c r="F9700" s="258"/>
      <c r="G9700" s="259">
        <v>139.52000000000001</v>
      </c>
      <c r="H9700" s="221"/>
      <c r="I9700" s="219"/>
      <c r="J9700" s="219"/>
      <c r="K9700" s="219"/>
      <c r="L9700" s="219"/>
      <c r="M9700" s="219"/>
      <c r="N9700" s="219"/>
      <c r="O9700" s="260">
        <f t="shared" si="770"/>
        <v>139.52000000000001</v>
      </c>
      <c r="P9700" s="265" t="s">
        <v>5605</v>
      </c>
      <c r="Q9700" s="205"/>
      <c r="R9700" s="193"/>
    </row>
    <row r="9701" spans="1:18">
      <c r="A9701" s="207" t="s">
        <v>5869</v>
      </c>
      <c r="B9701" s="220" t="s">
        <v>1374</v>
      </c>
      <c r="C9701" s="219" t="s">
        <v>1375</v>
      </c>
      <c r="D9701" s="223" t="s">
        <v>1376</v>
      </c>
      <c r="E9701" s="67" t="s">
        <v>1936</v>
      </c>
      <c r="F9701" s="221" t="s">
        <v>1943</v>
      </c>
      <c r="G9701" s="259">
        <v>0.3</v>
      </c>
      <c r="H9701" s="221"/>
      <c r="I9701" s="219"/>
      <c r="J9701" s="219"/>
      <c r="K9701" s="219"/>
      <c r="L9701" s="219"/>
      <c r="M9701" s="219"/>
      <c r="N9701" s="219"/>
      <c r="O9701" s="260">
        <f t="shared" si="770"/>
        <v>0.3</v>
      </c>
      <c r="P9701" s="265" t="s">
        <v>5605</v>
      </c>
      <c r="Q9701" s="205"/>
      <c r="R9701" s="193"/>
    </row>
    <row r="9702" spans="1:18">
      <c r="A9702" s="207" t="s">
        <v>5869</v>
      </c>
      <c r="B9702" s="220" t="s">
        <v>1377</v>
      </c>
      <c r="C9702" s="219" t="s">
        <v>1378</v>
      </c>
      <c r="D9702" s="223" t="s">
        <v>1950</v>
      </c>
      <c r="E9702" s="67" t="s">
        <v>1936</v>
      </c>
      <c r="F9702" s="221" t="s">
        <v>1361</v>
      </c>
      <c r="G9702" s="259">
        <v>9.4</v>
      </c>
      <c r="H9702" s="221"/>
      <c r="I9702" s="219"/>
      <c r="J9702" s="219"/>
      <c r="K9702" s="219"/>
      <c r="L9702" s="219"/>
      <c r="M9702" s="219"/>
      <c r="N9702" s="219"/>
      <c r="O9702" s="260">
        <f t="shared" si="770"/>
        <v>9.4</v>
      </c>
      <c r="P9702" s="265" t="s">
        <v>5605</v>
      </c>
      <c r="Q9702" s="205"/>
      <c r="R9702" s="193"/>
    </row>
    <row r="9703" spans="1:18">
      <c r="A9703" s="207" t="s">
        <v>5869</v>
      </c>
      <c r="B9703" s="220" t="s">
        <v>4903</v>
      </c>
      <c r="C9703" s="246" t="s">
        <v>1379</v>
      </c>
      <c r="D9703" s="262"/>
      <c r="E9703" s="263"/>
      <c r="F9703" s="258"/>
      <c r="G9703" s="259">
        <v>72.614999999999995</v>
      </c>
      <c r="H9703" s="221"/>
      <c r="I9703" s="219"/>
      <c r="J9703" s="219"/>
      <c r="K9703" s="219"/>
      <c r="L9703" s="219"/>
      <c r="M9703" s="219"/>
      <c r="N9703" s="219"/>
      <c r="O9703" s="260">
        <f t="shared" si="770"/>
        <v>72.614999999999995</v>
      </c>
      <c r="P9703" s="265" t="s">
        <v>5605</v>
      </c>
      <c r="Q9703" s="205"/>
      <c r="R9703" s="193"/>
    </row>
    <row r="9704" spans="1:18">
      <c r="A9704" s="207" t="s">
        <v>5869</v>
      </c>
      <c r="B9704" s="220" t="s">
        <v>1380</v>
      </c>
      <c r="C9704" s="281" t="s">
        <v>1381</v>
      </c>
      <c r="D9704" s="266" t="s">
        <v>1382</v>
      </c>
      <c r="E9704" s="267" t="s">
        <v>1383</v>
      </c>
      <c r="F9704" s="268" t="s">
        <v>1384</v>
      </c>
      <c r="G9704" s="269">
        <v>320</v>
      </c>
      <c r="H9704" s="221" t="s">
        <v>3647</v>
      </c>
      <c r="I9704" s="300">
        <f>G9704/250</f>
        <v>1.28</v>
      </c>
      <c r="J9704" s="219"/>
      <c r="K9704" s="219"/>
      <c r="L9704" s="219"/>
      <c r="M9704" s="219"/>
      <c r="N9704" s="219"/>
      <c r="O9704" s="260">
        <f>G9704/250</f>
        <v>1.28</v>
      </c>
      <c r="P9704" s="258" t="s">
        <v>5605</v>
      </c>
      <c r="Q9704" s="205"/>
      <c r="R9704" s="193"/>
    </row>
    <row r="9705" spans="1:18">
      <c r="A9705" s="207" t="s">
        <v>5869</v>
      </c>
      <c r="B9705" s="220" t="s">
        <v>4882</v>
      </c>
      <c r="C9705" s="219" t="s">
        <v>1385</v>
      </c>
      <c r="D9705" s="223" t="s">
        <v>1386</v>
      </c>
      <c r="E9705" s="67" t="s">
        <v>1936</v>
      </c>
      <c r="F9705" s="221" t="s">
        <v>1943</v>
      </c>
      <c r="G9705" s="259">
        <v>1.44</v>
      </c>
      <c r="H9705" s="221"/>
      <c r="I9705" s="219"/>
      <c r="J9705" s="219"/>
      <c r="K9705" s="219"/>
      <c r="L9705" s="219"/>
      <c r="M9705" s="219"/>
      <c r="N9705" s="219"/>
      <c r="O9705" s="260">
        <f t="shared" si="770"/>
        <v>1.44</v>
      </c>
      <c r="P9705" s="258" t="s">
        <v>5605</v>
      </c>
      <c r="Q9705" s="205"/>
      <c r="R9705" s="193"/>
    </row>
    <row r="9706" spans="1:18">
      <c r="A9706" s="207" t="s">
        <v>5869</v>
      </c>
      <c r="B9706" s="220" t="s">
        <v>1387</v>
      </c>
      <c r="C9706" s="219" t="s">
        <v>1388</v>
      </c>
      <c r="D9706" s="223" t="s">
        <v>1389</v>
      </c>
      <c r="E9706" s="67" t="s">
        <v>1936</v>
      </c>
      <c r="F9706" s="221"/>
      <c r="G9706" s="259">
        <v>4.4000000000000004</v>
      </c>
      <c r="H9706" s="221"/>
      <c r="I9706" s="219"/>
      <c r="J9706" s="219"/>
      <c r="K9706" s="219"/>
      <c r="L9706" s="219"/>
      <c r="M9706" s="219"/>
      <c r="N9706" s="219"/>
      <c r="O9706" s="260">
        <f t="shared" si="770"/>
        <v>4.4000000000000004</v>
      </c>
      <c r="P9706" s="258" t="s">
        <v>5605</v>
      </c>
      <c r="Q9706" s="205"/>
      <c r="R9706" s="193"/>
    </row>
    <row r="9707" spans="1:18" ht="13.5" thickBot="1">
      <c r="A9707" s="207" t="s">
        <v>5869</v>
      </c>
      <c r="B9707" s="220" t="s">
        <v>1367</v>
      </c>
      <c r="C9707" s="219" t="s">
        <v>1368</v>
      </c>
      <c r="D9707" s="262" t="s">
        <v>1369</v>
      </c>
      <c r="E9707" s="263" t="s">
        <v>1370</v>
      </c>
      <c r="F9707" s="221" t="s">
        <v>5641</v>
      </c>
      <c r="G9707" s="100">
        <v>10</v>
      </c>
      <c r="H9707" s="221"/>
      <c r="I9707" s="219"/>
      <c r="J9707" s="219"/>
      <c r="K9707" s="219"/>
      <c r="L9707" s="219"/>
      <c r="M9707" s="219"/>
      <c r="N9707" s="219"/>
      <c r="O9707" s="260">
        <f t="shared" si="770"/>
        <v>10</v>
      </c>
      <c r="P9707" s="221" t="s">
        <v>5605</v>
      </c>
      <c r="Q9707" s="205"/>
      <c r="R9707" s="193"/>
    </row>
    <row r="9708" spans="1:18" ht="15">
      <c r="A9708" s="207" t="s">
        <v>5869</v>
      </c>
      <c r="B9708" s="221"/>
      <c r="C9708" s="229"/>
      <c r="D9708" s="544" t="s">
        <v>2832</v>
      </c>
      <c r="E9708" s="545"/>
      <c r="F9708" s="270" t="s">
        <v>2833</v>
      </c>
      <c r="G9708" s="271"/>
      <c r="H9708" s="271"/>
      <c r="I9708" s="271"/>
      <c r="J9708" s="544" t="s">
        <v>3590</v>
      </c>
      <c r="K9708" s="549"/>
      <c r="L9708" s="549"/>
      <c r="M9708" s="549"/>
      <c r="N9708" s="219"/>
      <c r="O9708" s="219"/>
      <c r="P9708" s="221"/>
      <c r="Q9708" s="205"/>
      <c r="R9708" s="193"/>
    </row>
    <row r="9709" spans="1:18">
      <c r="A9709" s="207" t="s">
        <v>5869</v>
      </c>
      <c r="B9709" s="221"/>
      <c r="C9709" s="229"/>
      <c r="D9709" s="550" t="s">
        <v>2837</v>
      </c>
      <c r="E9709" s="546" t="s">
        <v>3586</v>
      </c>
      <c r="F9709" s="546" t="s">
        <v>2838</v>
      </c>
      <c r="G9709" s="552" t="s">
        <v>3587</v>
      </c>
      <c r="H9709" s="552" t="s">
        <v>3588</v>
      </c>
      <c r="I9709" s="548" t="s">
        <v>3589</v>
      </c>
      <c r="J9709" s="550" t="s">
        <v>2839</v>
      </c>
      <c r="K9709" s="505" t="s">
        <v>2841</v>
      </c>
      <c r="L9709" s="506"/>
      <c r="M9709" s="505" t="s">
        <v>2284</v>
      </c>
      <c r="N9709" s="219"/>
      <c r="O9709" s="219"/>
      <c r="P9709" s="221"/>
      <c r="Q9709" s="205"/>
      <c r="R9709" s="193"/>
    </row>
    <row r="9710" spans="1:18">
      <c r="A9710" s="207" t="s">
        <v>5869</v>
      </c>
      <c r="B9710" s="221"/>
      <c r="C9710" s="229"/>
      <c r="D9710" s="551"/>
      <c r="E9710" s="547"/>
      <c r="F9710" s="547"/>
      <c r="G9710" s="552"/>
      <c r="H9710" s="552"/>
      <c r="I9710" s="548"/>
      <c r="J9710" s="551"/>
      <c r="K9710" s="507"/>
      <c r="L9710" s="508"/>
      <c r="M9710" s="507"/>
      <c r="N9710" s="219"/>
      <c r="O9710" s="219"/>
      <c r="P9710" s="221"/>
      <c r="Q9710" s="205"/>
      <c r="R9710" s="193"/>
    </row>
    <row r="9711" spans="1:18">
      <c r="A9711" s="207" t="s">
        <v>5869</v>
      </c>
      <c r="B9711" s="221"/>
      <c r="C9711" s="229"/>
      <c r="D9711" s="551"/>
      <c r="E9711" s="547"/>
      <c r="F9711" s="547"/>
      <c r="G9711" s="553"/>
      <c r="H9711" s="553"/>
      <c r="I9711" s="546"/>
      <c r="J9711" s="551"/>
      <c r="K9711" s="507"/>
      <c r="L9711" s="508"/>
      <c r="M9711" s="507"/>
      <c r="N9711" s="219"/>
      <c r="O9711" s="219"/>
      <c r="P9711" s="221"/>
      <c r="Q9711" s="205"/>
      <c r="R9711" s="193"/>
    </row>
    <row r="9712" spans="1:18">
      <c r="A9712" s="207" t="s">
        <v>5869</v>
      </c>
      <c r="B9712" s="221" t="s">
        <v>5564</v>
      </c>
      <c r="C9712" s="246" t="s">
        <v>4679</v>
      </c>
      <c r="D9712" s="67">
        <v>1</v>
      </c>
      <c r="E9712" s="272">
        <v>0.15</v>
      </c>
      <c r="F9712" s="67" t="s">
        <v>4680</v>
      </c>
      <c r="G9712" s="272">
        <v>0.15</v>
      </c>
      <c r="H9712" s="221">
        <v>1</v>
      </c>
      <c r="I9712" s="221">
        <v>1.3</v>
      </c>
      <c r="J9712" s="273" t="s">
        <v>1583</v>
      </c>
      <c r="K9712" s="273">
        <v>840</v>
      </c>
      <c r="L9712" s="273" t="s">
        <v>3593</v>
      </c>
      <c r="M9712" s="221">
        <f>3.96*K9712</f>
        <v>3326.4</v>
      </c>
      <c r="N9712" s="219"/>
      <c r="O9712" s="221">
        <f t="shared" ref="O9712:O9746" si="771">M9712/K9712</f>
        <v>3.96</v>
      </c>
      <c r="P9712" s="221" t="s">
        <v>5868</v>
      </c>
      <c r="Q9712" s="205"/>
      <c r="R9712" s="193"/>
    </row>
    <row r="9713" spans="1:18">
      <c r="A9713" s="207" t="s">
        <v>5869</v>
      </c>
      <c r="B9713" s="220" t="s">
        <v>6111</v>
      </c>
      <c r="C9713" s="246" t="s">
        <v>4682</v>
      </c>
      <c r="D9713" s="67">
        <v>1</v>
      </c>
      <c r="E9713" s="272">
        <v>0.15</v>
      </c>
      <c r="F9713" s="67" t="s">
        <v>4680</v>
      </c>
      <c r="G9713" s="272">
        <v>0.15</v>
      </c>
      <c r="H9713" s="221">
        <v>1</v>
      </c>
      <c r="I9713" s="221">
        <v>1.3</v>
      </c>
      <c r="J9713" s="273" t="s">
        <v>1583</v>
      </c>
      <c r="K9713" s="273">
        <v>408</v>
      </c>
      <c r="L9713" s="273" t="s">
        <v>3594</v>
      </c>
      <c r="M9713" s="221">
        <f>2.87*K9713</f>
        <v>1170.96</v>
      </c>
      <c r="N9713" s="219"/>
      <c r="O9713" s="221">
        <f t="shared" si="771"/>
        <v>2.87</v>
      </c>
      <c r="P9713" s="221" t="s">
        <v>5868</v>
      </c>
      <c r="Q9713" s="205"/>
      <c r="R9713" s="193"/>
    </row>
    <row r="9714" spans="1:18">
      <c r="A9714" s="207" t="s">
        <v>5869</v>
      </c>
      <c r="B9714" s="221" t="s">
        <v>5565</v>
      </c>
      <c r="C9714" s="246" t="s">
        <v>3584</v>
      </c>
      <c r="D9714" s="67">
        <v>1</v>
      </c>
      <c r="E9714" s="272">
        <v>0.15</v>
      </c>
      <c r="F9714" s="67" t="s">
        <v>4680</v>
      </c>
      <c r="G9714" s="272">
        <v>0.15</v>
      </c>
      <c r="H9714" s="221">
        <v>1</v>
      </c>
      <c r="I9714" s="221">
        <v>1.3</v>
      </c>
      <c r="J9714" s="273" t="s">
        <v>4680</v>
      </c>
      <c r="K9714" s="197">
        <v>1968</v>
      </c>
      <c r="L9714" s="197" t="s">
        <v>3595</v>
      </c>
      <c r="M9714" s="221">
        <f>0.7*K9714</f>
        <v>1377.6</v>
      </c>
      <c r="N9714" s="219"/>
      <c r="O9714" s="221">
        <f t="shared" si="771"/>
        <v>0.7</v>
      </c>
      <c r="P9714" s="221" t="s">
        <v>5868</v>
      </c>
      <c r="Q9714" s="205"/>
      <c r="R9714" s="193"/>
    </row>
    <row r="9715" spans="1:18">
      <c r="A9715" s="207" t="s">
        <v>5869</v>
      </c>
      <c r="B9715" s="221" t="s">
        <v>5566</v>
      </c>
      <c r="C9715" s="246" t="s">
        <v>3585</v>
      </c>
      <c r="D9715" s="67">
        <v>1</v>
      </c>
      <c r="E9715" s="272">
        <v>0.15</v>
      </c>
      <c r="F9715" s="67" t="s">
        <v>4680</v>
      </c>
      <c r="G9715" s="272">
        <v>0.15</v>
      </c>
      <c r="H9715" s="221">
        <v>1</v>
      </c>
      <c r="I9715" s="221">
        <v>1.3</v>
      </c>
      <c r="J9715" s="273" t="s">
        <v>4680</v>
      </c>
      <c r="K9715" s="197">
        <v>5435</v>
      </c>
      <c r="L9715" s="197" t="s">
        <v>3596</v>
      </c>
      <c r="M9715" s="221">
        <f>0.7*K9715</f>
        <v>3804.4999999999995</v>
      </c>
      <c r="N9715" s="219"/>
      <c r="O9715" s="221">
        <f t="shared" si="771"/>
        <v>0.7</v>
      </c>
      <c r="P9715" s="221" t="s">
        <v>5868</v>
      </c>
      <c r="Q9715" s="205"/>
      <c r="R9715" s="193"/>
    </row>
    <row r="9716" spans="1:18" ht="15">
      <c r="A9716" s="207" t="s">
        <v>5869</v>
      </c>
      <c r="B9716" s="221" t="s">
        <v>5567</v>
      </c>
      <c r="C9716" s="246" t="s">
        <v>3591</v>
      </c>
      <c r="D9716" s="67">
        <v>1</v>
      </c>
      <c r="E9716" s="272">
        <v>0.15</v>
      </c>
      <c r="F9716" s="221" t="s">
        <v>3592</v>
      </c>
      <c r="G9716" s="272">
        <v>0.15</v>
      </c>
      <c r="H9716" s="221">
        <v>1</v>
      </c>
      <c r="I9716" s="221">
        <v>1.3</v>
      </c>
      <c r="J9716" s="274" t="s">
        <v>3597</v>
      </c>
      <c r="K9716" s="274">
        <v>300</v>
      </c>
      <c r="L9716" s="273" t="s">
        <v>3598</v>
      </c>
      <c r="M9716" s="221">
        <v>17.89</v>
      </c>
      <c r="N9716" s="219"/>
      <c r="O9716" s="221">
        <f t="shared" si="771"/>
        <v>5.9633333333333337E-2</v>
      </c>
      <c r="P9716" s="221" t="s">
        <v>5868</v>
      </c>
      <c r="Q9716" s="205"/>
      <c r="R9716" s="193"/>
    </row>
    <row r="9717" spans="1:18">
      <c r="A9717" s="207" t="s">
        <v>5869</v>
      </c>
      <c r="B9717" s="221" t="s">
        <v>5568</v>
      </c>
      <c r="C9717" s="246" t="s">
        <v>3599</v>
      </c>
      <c r="D9717" s="67">
        <v>1</v>
      </c>
      <c r="E9717" s="272">
        <v>0.1</v>
      </c>
      <c r="F9717" s="221" t="s">
        <v>4680</v>
      </c>
      <c r="G9717" s="272">
        <v>0.15</v>
      </c>
      <c r="H9717" s="221">
        <v>1</v>
      </c>
      <c r="I9717" s="221">
        <v>1.25</v>
      </c>
      <c r="J9717" s="273" t="s">
        <v>1583</v>
      </c>
      <c r="K9717" s="197">
        <v>2076</v>
      </c>
      <c r="L9717" s="273" t="s">
        <v>3600</v>
      </c>
      <c r="M9717" s="221">
        <f>0.96*K9717</f>
        <v>1992.96</v>
      </c>
      <c r="N9717" s="219"/>
      <c r="O9717" s="221">
        <f t="shared" si="771"/>
        <v>0.96</v>
      </c>
      <c r="P9717" s="221" t="s">
        <v>5868</v>
      </c>
      <c r="Q9717" s="205"/>
      <c r="R9717" s="193"/>
    </row>
    <row r="9718" spans="1:18">
      <c r="A9718" s="207" t="s">
        <v>5869</v>
      </c>
      <c r="B9718" s="221" t="s">
        <v>5569</v>
      </c>
      <c r="C9718" s="246" t="s">
        <v>3601</v>
      </c>
      <c r="D9718" s="67">
        <v>1</v>
      </c>
      <c r="E9718" s="272">
        <v>0.15</v>
      </c>
      <c r="F9718" s="221" t="s">
        <v>4680</v>
      </c>
      <c r="G9718" s="272">
        <v>0.15</v>
      </c>
      <c r="H9718" s="221">
        <v>1</v>
      </c>
      <c r="I9718" s="221">
        <v>1.3</v>
      </c>
      <c r="J9718" s="273" t="s">
        <v>1583</v>
      </c>
      <c r="K9718" s="197">
        <v>3114</v>
      </c>
      <c r="L9718" s="273" t="s">
        <v>3602</v>
      </c>
      <c r="M9718" s="221">
        <f>0.53*K9718</f>
        <v>1650.42</v>
      </c>
      <c r="N9718" s="219"/>
      <c r="O9718" s="221">
        <f t="shared" si="771"/>
        <v>0.53</v>
      </c>
      <c r="P9718" s="221" t="s">
        <v>5868</v>
      </c>
      <c r="Q9718" s="205"/>
      <c r="R9718" s="193"/>
    </row>
    <row r="9719" spans="1:18">
      <c r="A9719" s="207" t="s">
        <v>5869</v>
      </c>
      <c r="B9719" s="220" t="s">
        <v>6112</v>
      </c>
      <c r="C9719" s="222" t="s">
        <v>3603</v>
      </c>
      <c r="D9719" s="67">
        <v>1</v>
      </c>
      <c r="E9719" s="272">
        <v>0.15</v>
      </c>
      <c r="F9719" s="221" t="s">
        <v>4680</v>
      </c>
      <c r="G9719" s="272">
        <v>0.15</v>
      </c>
      <c r="H9719" s="221">
        <v>1</v>
      </c>
      <c r="I9719" s="221">
        <v>1.3</v>
      </c>
      <c r="J9719" s="273" t="s">
        <v>1583</v>
      </c>
      <c r="K9719" s="197">
        <v>840</v>
      </c>
      <c r="L9719" s="273" t="s">
        <v>3604</v>
      </c>
      <c r="M9719" s="221">
        <f>2.3*K9719</f>
        <v>1931.9999999999998</v>
      </c>
      <c r="N9719" s="219"/>
      <c r="O9719" s="221">
        <f t="shared" si="771"/>
        <v>2.2999999999999998</v>
      </c>
      <c r="P9719" s="221" t="s">
        <v>5868</v>
      </c>
      <c r="Q9719" s="205"/>
      <c r="R9719" s="193"/>
    </row>
    <row r="9720" spans="1:18" ht="15">
      <c r="A9720" s="207" t="s">
        <v>5869</v>
      </c>
      <c r="B9720" s="221" t="s">
        <v>5570</v>
      </c>
      <c r="C9720" s="246" t="s">
        <v>3605</v>
      </c>
      <c r="D9720" s="67">
        <v>1</v>
      </c>
      <c r="E9720" s="272">
        <v>0.15</v>
      </c>
      <c r="F9720" s="221" t="s">
        <v>4680</v>
      </c>
      <c r="G9720" s="272">
        <v>0.15</v>
      </c>
      <c r="H9720" s="221">
        <v>1</v>
      </c>
      <c r="I9720" s="221">
        <v>1.3</v>
      </c>
      <c r="J9720" s="273" t="s">
        <v>1583</v>
      </c>
      <c r="K9720" s="198">
        <v>840</v>
      </c>
      <c r="L9720" s="235" t="s">
        <v>3606</v>
      </c>
      <c r="M9720" s="221">
        <v>3276</v>
      </c>
      <c r="N9720" s="219"/>
      <c r="O9720" s="221">
        <f t="shared" si="771"/>
        <v>3.9</v>
      </c>
      <c r="P9720" s="221" t="s">
        <v>5868</v>
      </c>
      <c r="Q9720" s="205"/>
      <c r="R9720" s="193"/>
    </row>
    <row r="9721" spans="1:18">
      <c r="A9721" s="207" t="s">
        <v>5869</v>
      </c>
      <c r="B9721" s="221" t="s">
        <v>5571</v>
      </c>
      <c r="C9721" s="246" t="s">
        <v>3607</v>
      </c>
      <c r="D9721" s="67">
        <v>1</v>
      </c>
      <c r="E9721" s="272">
        <v>0.15</v>
      </c>
      <c r="F9721" s="221" t="s">
        <v>4680</v>
      </c>
      <c r="G9721" s="272">
        <v>0.15</v>
      </c>
      <c r="H9721" s="221">
        <v>1</v>
      </c>
      <c r="I9721" s="221">
        <v>1.3</v>
      </c>
      <c r="J9721" s="273" t="s">
        <v>1583</v>
      </c>
      <c r="K9721" s="197">
        <v>1968</v>
      </c>
      <c r="L9721" s="273" t="s">
        <v>3608</v>
      </c>
      <c r="M9721" s="221">
        <v>1161.1199999999999</v>
      </c>
      <c r="N9721" s="219"/>
      <c r="O9721" s="221">
        <f t="shared" si="771"/>
        <v>0.59</v>
      </c>
      <c r="P9721" s="221" t="s">
        <v>5868</v>
      </c>
      <c r="Q9721" s="205"/>
      <c r="R9721" s="193"/>
    </row>
    <row r="9722" spans="1:18">
      <c r="A9722" s="207" t="s">
        <v>5869</v>
      </c>
      <c r="B9722" s="221" t="s">
        <v>5572</v>
      </c>
      <c r="C9722" s="246" t="s">
        <v>3609</v>
      </c>
      <c r="D9722" s="67">
        <v>1</v>
      </c>
      <c r="E9722" s="272">
        <v>0.15</v>
      </c>
      <c r="F9722" s="221" t="s">
        <v>4680</v>
      </c>
      <c r="G9722" s="272">
        <v>0.15</v>
      </c>
      <c r="H9722" s="221">
        <v>1</v>
      </c>
      <c r="I9722" s="221">
        <v>1.3</v>
      </c>
      <c r="J9722" s="273" t="s">
        <v>1583</v>
      </c>
      <c r="K9722" s="197">
        <v>1000</v>
      </c>
      <c r="L9722" s="273" t="s">
        <v>3610</v>
      </c>
      <c r="M9722" s="221">
        <f>0.3*K9722</f>
        <v>300</v>
      </c>
      <c r="N9722" s="219"/>
      <c r="O9722" s="221">
        <f t="shared" si="771"/>
        <v>0.3</v>
      </c>
      <c r="P9722" s="221" t="s">
        <v>5868</v>
      </c>
      <c r="Q9722" s="205"/>
      <c r="R9722" s="193"/>
    </row>
    <row r="9723" spans="1:18" ht="15">
      <c r="A9723" s="207" t="s">
        <v>5869</v>
      </c>
      <c r="B9723" s="221" t="s">
        <v>5571</v>
      </c>
      <c r="C9723" s="246" t="s">
        <v>3607</v>
      </c>
      <c r="D9723" s="67">
        <v>2</v>
      </c>
      <c r="E9723" s="272">
        <v>0.15</v>
      </c>
      <c r="F9723" s="221" t="s">
        <v>4680</v>
      </c>
      <c r="G9723" s="272">
        <v>0.15</v>
      </c>
      <c r="H9723" s="221">
        <v>1</v>
      </c>
      <c r="I9723" s="221">
        <v>2.6</v>
      </c>
      <c r="J9723" s="273" t="s">
        <v>1583</v>
      </c>
      <c r="K9723" s="198">
        <v>1968</v>
      </c>
      <c r="L9723" s="235" t="s">
        <v>3608</v>
      </c>
      <c r="M9723" s="221">
        <v>1161.1199999999999</v>
      </c>
      <c r="N9723" s="219"/>
      <c r="O9723" s="221">
        <f t="shared" si="771"/>
        <v>0.59</v>
      </c>
      <c r="P9723" s="221" t="s">
        <v>5868</v>
      </c>
      <c r="Q9723" s="205"/>
      <c r="R9723" s="193"/>
    </row>
    <row r="9724" spans="1:18" ht="15">
      <c r="A9724" s="207" t="s">
        <v>5869</v>
      </c>
      <c r="B9724" s="220" t="s">
        <v>6113</v>
      </c>
      <c r="C9724" s="246" t="s">
        <v>3611</v>
      </c>
      <c r="D9724" s="67">
        <v>1</v>
      </c>
      <c r="E9724" s="272">
        <v>0.15</v>
      </c>
      <c r="F9724" s="221" t="s">
        <v>3592</v>
      </c>
      <c r="G9724" s="272">
        <v>0.15</v>
      </c>
      <c r="H9724" s="221">
        <v>1</v>
      </c>
      <c r="I9724" s="221">
        <v>1.3</v>
      </c>
      <c r="J9724" s="273" t="s">
        <v>3597</v>
      </c>
      <c r="K9724" s="274">
        <v>300</v>
      </c>
      <c r="L9724" s="273" t="s">
        <v>3598</v>
      </c>
      <c r="M9724" s="221">
        <v>17.89</v>
      </c>
      <c r="N9724" s="219"/>
      <c r="O9724" s="221">
        <f t="shared" si="771"/>
        <v>5.9633333333333337E-2</v>
      </c>
      <c r="P9724" s="221" t="s">
        <v>5868</v>
      </c>
      <c r="Q9724" s="205"/>
      <c r="R9724" s="193"/>
    </row>
    <row r="9725" spans="1:18">
      <c r="A9725" s="207" t="s">
        <v>5869</v>
      </c>
      <c r="B9725" s="221" t="s">
        <v>5561</v>
      </c>
      <c r="C9725" s="246" t="s">
        <v>3237</v>
      </c>
      <c r="D9725" s="67">
        <v>1</v>
      </c>
      <c r="E9725" s="67">
        <v>15</v>
      </c>
      <c r="F9725" s="221" t="s">
        <v>4680</v>
      </c>
      <c r="G9725" s="100">
        <v>15</v>
      </c>
      <c r="H9725" s="221">
        <v>1</v>
      </c>
      <c r="I9725" s="221">
        <v>31</v>
      </c>
      <c r="J9725" s="273" t="s">
        <v>3621</v>
      </c>
      <c r="K9725" s="221">
        <v>100</v>
      </c>
      <c r="L9725" s="221"/>
      <c r="M9725" s="221">
        <v>65</v>
      </c>
      <c r="N9725" s="219"/>
      <c r="O9725" s="221">
        <f t="shared" si="771"/>
        <v>0.65</v>
      </c>
      <c r="P9725" s="221" t="s">
        <v>5868</v>
      </c>
      <c r="Q9725" s="205"/>
      <c r="R9725" s="193"/>
    </row>
    <row r="9726" spans="1:18">
      <c r="A9726" s="207" t="s">
        <v>5869</v>
      </c>
      <c r="B9726" s="221" t="s">
        <v>5561</v>
      </c>
      <c r="C9726" s="275" t="s">
        <v>3236</v>
      </c>
      <c r="D9726" s="67">
        <v>1</v>
      </c>
      <c r="E9726" s="67">
        <v>15</v>
      </c>
      <c r="F9726" s="221" t="s">
        <v>4680</v>
      </c>
      <c r="G9726" s="100">
        <v>15</v>
      </c>
      <c r="H9726" s="221">
        <v>1</v>
      </c>
      <c r="I9726" s="221">
        <v>31</v>
      </c>
      <c r="J9726" s="273" t="s">
        <v>4680</v>
      </c>
      <c r="K9726" s="221">
        <v>100</v>
      </c>
      <c r="L9726" s="221"/>
      <c r="M9726" s="221">
        <v>65</v>
      </c>
      <c r="N9726" s="219"/>
      <c r="O9726" s="221">
        <f t="shared" si="771"/>
        <v>0.65</v>
      </c>
      <c r="P9726" s="221" t="s">
        <v>5868</v>
      </c>
      <c r="Q9726" s="205"/>
      <c r="R9726" s="193"/>
    </row>
    <row r="9727" spans="1:18">
      <c r="A9727" s="207" t="s">
        <v>5869</v>
      </c>
      <c r="B9727" s="221"/>
      <c r="C9727" s="246"/>
      <c r="D9727" s="67"/>
      <c r="E9727" s="67"/>
      <c r="F9727" s="221"/>
      <c r="G9727" s="100"/>
      <c r="H9727" s="221"/>
      <c r="I9727" s="221" t="e">
        <v>#DIV/0!</v>
      </c>
      <c r="J9727" s="273"/>
      <c r="K9727" s="221"/>
      <c r="L9727" s="221"/>
      <c r="M9727" s="221">
        <f>0.7*K9727</f>
        <v>0</v>
      </c>
      <c r="N9727" s="219"/>
      <c r="O9727" s="221" t="e">
        <f t="shared" si="771"/>
        <v>#DIV/0!</v>
      </c>
      <c r="P9727" s="221" t="s">
        <v>5868</v>
      </c>
      <c r="Q9727" s="205"/>
      <c r="R9727" s="193"/>
    </row>
    <row r="9728" spans="1:18">
      <c r="A9728" s="207" t="s">
        <v>5869</v>
      </c>
      <c r="B9728" s="221"/>
      <c r="C9728" s="246"/>
      <c r="D9728" s="67"/>
      <c r="E9728" s="67"/>
      <c r="F9728" s="221"/>
      <c r="G9728" s="100"/>
      <c r="H9728" s="221"/>
      <c r="I9728" s="221" t="e">
        <v>#DIV/0!</v>
      </c>
      <c r="J9728" s="273"/>
      <c r="K9728" s="221"/>
      <c r="L9728" s="221"/>
      <c r="M9728" s="221">
        <f>0.7*K9728</f>
        <v>0</v>
      </c>
      <c r="N9728" s="219"/>
      <c r="O9728" s="221" t="e">
        <f t="shared" si="771"/>
        <v>#DIV/0!</v>
      </c>
      <c r="P9728" s="221" t="s">
        <v>5868</v>
      </c>
      <c r="Q9728" s="205"/>
      <c r="R9728" s="193"/>
    </row>
    <row r="9729" spans="1:18">
      <c r="A9729" s="207" t="s">
        <v>5869</v>
      </c>
      <c r="B9729" s="221"/>
      <c r="C9729" s="246"/>
      <c r="D9729" s="67"/>
      <c r="E9729" s="67"/>
      <c r="F9729" s="221"/>
      <c r="G9729" s="100"/>
      <c r="H9729" s="221"/>
      <c r="I9729" s="221" t="e">
        <v>#DIV/0!</v>
      </c>
      <c r="J9729" s="273"/>
      <c r="K9729" s="221"/>
      <c r="L9729" s="221"/>
      <c r="M9729" s="221">
        <f>0.7*K9729</f>
        <v>0</v>
      </c>
      <c r="N9729" s="219"/>
      <c r="O9729" s="221" t="e">
        <f t="shared" si="771"/>
        <v>#DIV/0!</v>
      </c>
      <c r="P9729" s="221" t="s">
        <v>5868</v>
      </c>
      <c r="Q9729" s="205"/>
      <c r="R9729" s="193"/>
    </row>
    <row r="9730" spans="1:18" ht="15">
      <c r="A9730" s="207" t="s">
        <v>5869</v>
      </c>
      <c r="B9730" s="221" t="s">
        <v>5572</v>
      </c>
      <c r="C9730" s="246" t="s">
        <v>3609</v>
      </c>
      <c r="D9730" s="67">
        <v>4</v>
      </c>
      <c r="E9730" s="272">
        <v>0.15</v>
      </c>
      <c r="F9730" s="221" t="s">
        <v>4680</v>
      </c>
      <c r="G9730" s="272">
        <v>0.15</v>
      </c>
      <c r="H9730" s="221">
        <v>1</v>
      </c>
      <c r="I9730" s="221">
        <v>5.2</v>
      </c>
      <c r="J9730" s="273" t="s">
        <v>4680</v>
      </c>
      <c r="K9730" s="198">
        <v>1000</v>
      </c>
      <c r="L9730" s="273" t="s">
        <v>3610</v>
      </c>
      <c r="M9730" s="221">
        <f>0.3*K9730</f>
        <v>300</v>
      </c>
      <c r="N9730" s="219"/>
      <c r="O9730" s="221">
        <f t="shared" si="771"/>
        <v>0.3</v>
      </c>
      <c r="P9730" s="221" t="s">
        <v>5868</v>
      </c>
      <c r="Q9730" s="205"/>
      <c r="R9730" s="193"/>
    </row>
    <row r="9731" spans="1:18" ht="15">
      <c r="A9731" s="207" t="s">
        <v>5869</v>
      </c>
      <c r="B9731" s="221" t="s">
        <v>5573</v>
      </c>
      <c r="C9731" s="246" t="s">
        <v>3614</v>
      </c>
      <c r="D9731" s="67">
        <v>1</v>
      </c>
      <c r="E9731" s="272">
        <v>0.15</v>
      </c>
      <c r="F9731" s="221" t="s">
        <v>4680</v>
      </c>
      <c r="G9731" s="272">
        <v>0.15</v>
      </c>
      <c r="H9731" s="221">
        <v>1</v>
      </c>
      <c r="I9731" s="221">
        <v>1.3</v>
      </c>
      <c r="J9731" s="198" t="s">
        <v>4680</v>
      </c>
      <c r="K9731" s="198">
        <v>1000</v>
      </c>
      <c r="L9731" s="273" t="s">
        <v>3610</v>
      </c>
      <c r="M9731" s="221">
        <f>0.94*K9731</f>
        <v>940</v>
      </c>
      <c r="N9731" s="219"/>
      <c r="O9731" s="221">
        <f t="shared" si="771"/>
        <v>0.94</v>
      </c>
      <c r="P9731" s="221" t="s">
        <v>5868</v>
      </c>
      <c r="Q9731" s="205"/>
      <c r="R9731" s="193"/>
    </row>
    <row r="9732" spans="1:18" ht="15">
      <c r="A9732" s="207" t="s">
        <v>5869</v>
      </c>
      <c r="B9732" s="221" t="s">
        <v>5574</v>
      </c>
      <c r="C9732" s="246" t="s">
        <v>3615</v>
      </c>
      <c r="D9732" s="67">
        <v>1</v>
      </c>
      <c r="E9732" s="272">
        <v>0.15</v>
      </c>
      <c r="F9732" s="221" t="s">
        <v>4680</v>
      </c>
      <c r="G9732" s="272">
        <v>0.15</v>
      </c>
      <c r="H9732" s="221">
        <v>1</v>
      </c>
      <c r="I9732" s="221">
        <v>1.3</v>
      </c>
      <c r="J9732" s="198" t="s">
        <v>4680</v>
      </c>
      <c r="K9732" s="198">
        <v>423</v>
      </c>
      <c r="L9732" s="273" t="s">
        <v>3616</v>
      </c>
      <c r="M9732" s="221">
        <f>3.5*K9732</f>
        <v>1480.5</v>
      </c>
      <c r="N9732" s="219"/>
      <c r="O9732" s="221">
        <f t="shared" si="771"/>
        <v>3.5</v>
      </c>
      <c r="P9732" s="221" t="s">
        <v>5868</v>
      </c>
      <c r="Q9732" s="205"/>
      <c r="R9732" s="193"/>
    </row>
    <row r="9733" spans="1:18" ht="15">
      <c r="A9733" s="207" t="s">
        <v>5869</v>
      </c>
      <c r="B9733" s="221" t="s">
        <v>5575</v>
      </c>
      <c r="C9733" s="246" t="s">
        <v>3617</v>
      </c>
      <c r="D9733" s="67">
        <v>1</v>
      </c>
      <c r="E9733" s="272">
        <v>0.15</v>
      </c>
      <c r="F9733" s="221" t="s">
        <v>4680</v>
      </c>
      <c r="G9733" s="272">
        <v>0.15</v>
      </c>
      <c r="H9733" s="221">
        <v>1</v>
      </c>
      <c r="I9733" s="221">
        <v>1.3</v>
      </c>
      <c r="J9733" s="198" t="s">
        <v>4680</v>
      </c>
      <c r="K9733" s="198">
        <v>423</v>
      </c>
      <c r="L9733" s="273" t="s">
        <v>3616</v>
      </c>
      <c r="M9733" s="221">
        <f>7.27*K9733</f>
        <v>3075.21</v>
      </c>
      <c r="N9733" s="219"/>
      <c r="O9733" s="221">
        <f t="shared" si="771"/>
        <v>7.2700000000000005</v>
      </c>
      <c r="P9733" s="221" t="s">
        <v>5868</v>
      </c>
      <c r="Q9733" s="205"/>
      <c r="R9733" s="193"/>
    </row>
    <row r="9734" spans="1:18" ht="15">
      <c r="A9734" s="207" t="s">
        <v>5869</v>
      </c>
      <c r="B9734" s="221" t="s">
        <v>5576</v>
      </c>
      <c r="C9734" s="246" t="s">
        <v>3618</v>
      </c>
      <c r="D9734" s="67">
        <v>1</v>
      </c>
      <c r="E9734" s="272">
        <v>0.15</v>
      </c>
      <c r="F9734" s="221" t="s">
        <v>4680</v>
      </c>
      <c r="G9734" s="272">
        <v>0.15</v>
      </c>
      <c r="H9734" s="221">
        <v>1</v>
      </c>
      <c r="I9734" s="221">
        <v>1.3</v>
      </c>
      <c r="J9734" s="198" t="s">
        <v>4680</v>
      </c>
      <c r="K9734" s="198">
        <v>1968</v>
      </c>
      <c r="L9734" s="273" t="s">
        <v>3619</v>
      </c>
      <c r="M9734" s="221">
        <f>1.06*K9734</f>
        <v>2086.08</v>
      </c>
      <c r="N9734" s="219"/>
      <c r="O9734" s="221">
        <f t="shared" si="771"/>
        <v>1.06</v>
      </c>
      <c r="P9734" s="221" t="s">
        <v>5868</v>
      </c>
      <c r="Q9734" s="205"/>
      <c r="R9734" s="193"/>
    </row>
    <row r="9735" spans="1:18" ht="15">
      <c r="A9735" s="207" t="s">
        <v>5869</v>
      </c>
      <c r="B9735" s="221" t="s">
        <v>5577</v>
      </c>
      <c r="C9735" s="246" t="s">
        <v>3620</v>
      </c>
      <c r="D9735" s="67">
        <v>1</v>
      </c>
      <c r="E9735" s="272">
        <v>0.15</v>
      </c>
      <c r="F9735" s="221" t="s">
        <v>4680</v>
      </c>
      <c r="G9735" s="272">
        <v>0.15</v>
      </c>
      <c r="H9735" s="221">
        <v>1</v>
      </c>
      <c r="I9735" s="221">
        <v>1.3</v>
      </c>
      <c r="J9735" s="274" t="s">
        <v>3621</v>
      </c>
      <c r="K9735" s="199">
        <v>1</v>
      </c>
      <c r="L9735" s="273"/>
      <c r="M9735" s="221">
        <v>4.58</v>
      </c>
      <c r="N9735" s="219"/>
      <c r="O9735" s="221">
        <f t="shared" si="771"/>
        <v>4.58</v>
      </c>
      <c r="P9735" s="221" t="s">
        <v>5868</v>
      </c>
      <c r="Q9735" s="205"/>
      <c r="R9735" s="193"/>
    </row>
    <row r="9736" spans="1:18">
      <c r="A9736" s="207" t="s">
        <v>5869</v>
      </c>
      <c r="B9736" s="221" t="s">
        <v>5577</v>
      </c>
      <c r="C9736" s="246" t="s">
        <v>3622</v>
      </c>
      <c r="D9736" s="67">
        <v>1</v>
      </c>
      <c r="E9736" s="272">
        <v>0.15</v>
      </c>
      <c r="F9736" s="221" t="s">
        <v>4680</v>
      </c>
      <c r="G9736" s="272">
        <v>0.15</v>
      </c>
      <c r="H9736" s="221">
        <v>1</v>
      </c>
      <c r="I9736" s="221">
        <v>1.3</v>
      </c>
      <c r="J9736" s="197" t="s">
        <v>1583</v>
      </c>
      <c r="K9736" s="197">
        <v>1000</v>
      </c>
      <c r="L9736" s="197" t="s">
        <v>3623</v>
      </c>
      <c r="M9736" s="221">
        <v>17</v>
      </c>
      <c r="N9736" s="219"/>
      <c r="O9736" s="221">
        <f t="shared" si="771"/>
        <v>1.7000000000000001E-2</v>
      </c>
      <c r="P9736" s="221" t="s">
        <v>5868</v>
      </c>
      <c r="Q9736" s="205"/>
      <c r="R9736" s="193"/>
    </row>
    <row r="9737" spans="1:18" ht="15">
      <c r="A9737" s="207" t="s">
        <v>5869</v>
      </c>
      <c r="B9737" s="220" t="s">
        <v>6114</v>
      </c>
      <c r="C9737" s="246" t="s">
        <v>3624</v>
      </c>
      <c r="D9737" s="67">
        <v>1</v>
      </c>
      <c r="E9737" s="272">
        <v>0.15</v>
      </c>
      <c r="F9737" s="221" t="s">
        <v>4680</v>
      </c>
      <c r="G9737" s="272">
        <v>0.15</v>
      </c>
      <c r="H9737" s="221">
        <v>1</v>
      </c>
      <c r="I9737" s="221">
        <v>1.3</v>
      </c>
      <c r="J9737" s="198" t="s">
        <v>4680</v>
      </c>
      <c r="K9737" s="198">
        <v>2385</v>
      </c>
      <c r="L9737" s="273" t="s">
        <v>3625</v>
      </c>
      <c r="M9737" s="221">
        <f>0.65*K9737</f>
        <v>1550.25</v>
      </c>
      <c r="N9737" s="219"/>
      <c r="O9737" s="221">
        <f t="shared" si="771"/>
        <v>0.65</v>
      </c>
      <c r="P9737" s="221" t="s">
        <v>5868</v>
      </c>
      <c r="Q9737" s="205"/>
      <c r="R9737" s="193"/>
    </row>
    <row r="9738" spans="1:18" ht="15">
      <c r="A9738" s="207" t="s">
        <v>5869</v>
      </c>
      <c r="B9738" s="220" t="s">
        <v>6115</v>
      </c>
      <c r="C9738" s="246" t="s">
        <v>3626</v>
      </c>
      <c r="D9738" s="67">
        <v>1</v>
      </c>
      <c r="E9738" s="272">
        <v>0.15</v>
      </c>
      <c r="F9738" s="221" t="s">
        <v>4680</v>
      </c>
      <c r="G9738" s="272">
        <v>0.15</v>
      </c>
      <c r="H9738" s="221">
        <v>1</v>
      </c>
      <c r="I9738" s="221">
        <v>1.3</v>
      </c>
      <c r="J9738" s="198" t="s">
        <v>4680</v>
      </c>
      <c r="K9738" s="198">
        <v>1968</v>
      </c>
      <c r="L9738" s="273" t="s">
        <v>3619</v>
      </c>
      <c r="M9738" s="221">
        <f>0.72*K9738</f>
        <v>1416.96</v>
      </c>
      <c r="N9738" s="219"/>
      <c r="O9738" s="221">
        <f t="shared" si="771"/>
        <v>0.72</v>
      </c>
      <c r="P9738" s="221" t="s">
        <v>5868</v>
      </c>
      <c r="Q9738" s="205"/>
      <c r="R9738" s="193"/>
    </row>
    <row r="9739" spans="1:18" ht="15">
      <c r="A9739" s="207" t="s">
        <v>5869</v>
      </c>
      <c r="B9739" s="221" t="s">
        <v>5578</v>
      </c>
      <c r="C9739" s="246" t="s">
        <v>3627</v>
      </c>
      <c r="D9739" s="67">
        <v>1</v>
      </c>
      <c r="E9739" s="272">
        <v>0.15</v>
      </c>
      <c r="F9739" s="221" t="s">
        <v>4680</v>
      </c>
      <c r="G9739" s="272">
        <v>0.15</v>
      </c>
      <c r="H9739" s="221">
        <v>1</v>
      </c>
      <c r="I9739" s="221">
        <v>1.3</v>
      </c>
      <c r="J9739" s="198" t="s">
        <v>4680</v>
      </c>
      <c r="K9739" s="198">
        <v>1968</v>
      </c>
      <c r="L9739" s="273" t="s">
        <v>3619</v>
      </c>
      <c r="M9739" s="221">
        <f>0.9*K9739</f>
        <v>1771.2</v>
      </c>
      <c r="N9739" s="219"/>
      <c r="O9739" s="221">
        <f t="shared" si="771"/>
        <v>0.9</v>
      </c>
      <c r="P9739" s="221" t="s">
        <v>5868</v>
      </c>
      <c r="Q9739" s="205"/>
      <c r="R9739" s="193"/>
    </row>
    <row r="9740" spans="1:18" ht="15">
      <c r="A9740" s="207" t="s">
        <v>5869</v>
      </c>
      <c r="B9740" s="221" t="s">
        <v>5579</v>
      </c>
      <c r="C9740" s="246" t="s">
        <v>3628</v>
      </c>
      <c r="D9740" s="67">
        <v>1</v>
      </c>
      <c r="E9740" s="272">
        <v>0.15</v>
      </c>
      <c r="F9740" s="221" t="s">
        <v>4680</v>
      </c>
      <c r="G9740" s="272">
        <v>0.15</v>
      </c>
      <c r="H9740" s="221">
        <v>1</v>
      </c>
      <c r="I9740" s="221">
        <v>1.3</v>
      </c>
      <c r="J9740" s="198" t="s">
        <v>4680</v>
      </c>
      <c r="K9740" s="198">
        <v>1968</v>
      </c>
      <c r="L9740" s="273" t="s">
        <v>3619</v>
      </c>
      <c r="M9740" s="221">
        <f>0.9*K9740</f>
        <v>1771.2</v>
      </c>
      <c r="N9740" s="219"/>
      <c r="O9740" s="221">
        <f t="shared" si="771"/>
        <v>0.9</v>
      </c>
      <c r="P9740" s="221" t="s">
        <v>5868</v>
      </c>
      <c r="Q9740" s="205"/>
      <c r="R9740" s="193"/>
    </row>
    <row r="9741" spans="1:18" ht="15">
      <c r="A9741" s="207" t="s">
        <v>5869</v>
      </c>
      <c r="B9741" s="221" t="s">
        <v>5580</v>
      </c>
      <c r="C9741" s="246" t="s">
        <v>3629</v>
      </c>
      <c r="D9741" s="67">
        <v>1</v>
      </c>
      <c r="E9741" s="272">
        <v>0.15</v>
      </c>
      <c r="F9741" s="221" t="s">
        <v>4680</v>
      </c>
      <c r="G9741" s="272">
        <v>0.15</v>
      </c>
      <c r="H9741" s="221">
        <v>1</v>
      </c>
      <c r="I9741" s="221">
        <v>1.3</v>
      </c>
      <c r="J9741" s="198" t="s">
        <v>4680</v>
      </c>
      <c r="K9741" s="198">
        <v>3114</v>
      </c>
      <c r="L9741" s="273" t="s">
        <v>3630</v>
      </c>
      <c r="M9741" s="221">
        <f>1.12*K9741</f>
        <v>3487.6800000000003</v>
      </c>
      <c r="N9741" s="219"/>
      <c r="O9741" s="221">
        <f t="shared" si="771"/>
        <v>1.1200000000000001</v>
      </c>
      <c r="P9741" s="221" t="s">
        <v>5868</v>
      </c>
      <c r="Q9741" s="205"/>
      <c r="R9741" s="193"/>
    </row>
    <row r="9742" spans="1:18" ht="15">
      <c r="A9742" s="207" t="s">
        <v>5869</v>
      </c>
      <c r="B9742" s="221" t="s">
        <v>5581</v>
      </c>
      <c r="C9742" s="246" t="s">
        <v>3631</v>
      </c>
      <c r="D9742" s="67">
        <v>1</v>
      </c>
      <c r="E9742" s="272">
        <v>0.15</v>
      </c>
      <c r="F9742" s="221" t="s">
        <v>4680</v>
      </c>
      <c r="G9742" s="272">
        <v>0.15</v>
      </c>
      <c r="H9742" s="221">
        <v>1</v>
      </c>
      <c r="I9742" s="221">
        <v>1.3</v>
      </c>
      <c r="J9742" s="198" t="s">
        <v>4680</v>
      </c>
      <c r="K9742" s="198">
        <v>1968</v>
      </c>
      <c r="L9742" s="273" t="s">
        <v>3619</v>
      </c>
      <c r="M9742" s="221">
        <f>0.8*K9742</f>
        <v>1574.4</v>
      </c>
      <c r="N9742" s="219"/>
      <c r="O9742" s="221">
        <f t="shared" si="771"/>
        <v>0.8</v>
      </c>
      <c r="P9742" s="221" t="s">
        <v>5868</v>
      </c>
      <c r="Q9742" s="205"/>
      <c r="R9742" s="193"/>
    </row>
    <row r="9743" spans="1:18" ht="15">
      <c r="A9743" s="207" t="s">
        <v>5869</v>
      </c>
      <c r="B9743" s="221" t="s">
        <v>5581</v>
      </c>
      <c r="C9743" s="246" t="s">
        <v>3632</v>
      </c>
      <c r="D9743" s="67">
        <v>1</v>
      </c>
      <c r="E9743" s="272">
        <v>0.15</v>
      </c>
      <c r="F9743" s="221" t="s">
        <v>4680</v>
      </c>
      <c r="G9743" s="272">
        <v>0.15</v>
      </c>
      <c r="H9743" s="221">
        <v>1</v>
      </c>
      <c r="I9743" s="221">
        <v>1.3</v>
      </c>
      <c r="J9743" s="198" t="s">
        <v>1583</v>
      </c>
      <c r="K9743" s="198">
        <v>1968</v>
      </c>
      <c r="L9743" s="197" t="s">
        <v>3633</v>
      </c>
      <c r="M9743" s="221">
        <f>0.8*K9743</f>
        <v>1574.4</v>
      </c>
      <c r="N9743" s="219"/>
      <c r="O9743" s="221">
        <f t="shared" si="771"/>
        <v>0.8</v>
      </c>
      <c r="P9743" s="221" t="s">
        <v>5868</v>
      </c>
      <c r="Q9743" s="205"/>
      <c r="R9743" s="193"/>
    </row>
    <row r="9744" spans="1:18" ht="15">
      <c r="A9744" s="207" t="s">
        <v>5869</v>
      </c>
      <c r="B9744" s="221" t="s">
        <v>5582</v>
      </c>
      <c r="C9744" s="246" t="s">
        <v>3634</v>
      </c>
      <c r="D9744" s="67">
        <v>2.4</v>
      </c>
      <c r="E9744" s="272">
        <v>0.1</v>
      </c>
      <c r="F9744" s="221" t="s">
        <v>4680</v>
      </c>
      <c r="G9744" s="272">
        <v>0.1</v>
      </c>
      <c r="H9744" s="221">
        <v>1</v>
      </c>
      <c r="I9744" s="221">
        <v>2.88</v>
      </c>
      <c r="J9744" s="274" t="s">
        <v>4680</v>
      </c>
      <c r="K9744" s="274">
        <v>200</v>
      </c>
      <c r="L9744" s="273" t="s">
        <v>3635</v>
      </c>
      <c r="M9744" s="221">
        <v>150</v>
      </c>
      <c r="N9744" s="219"/>
      <c r="O9744" s="221">
        <f t="shared" si="771"/>
        <v>0.75</v>
      </c>
      <c r="P9744" s="221" t="s">
        <v>5868</v>
      </c>
      <c r="Q9744" s="205"/>
      <c r="R9744" s="193"/>
    </row>
    <row r="9745" spans="1:18" ht="15">
      <c r="A9745" s="207" t="s">
        <v>5869</v>
      </c>
      <c r="B9745" s="221" t="s">
        <v>5583</v>
      </c>
      <c r="C9745" s="246" t="s">
        <v>3636</v>
      </c>
      <c r="D9745" s="67">
        <v>1</v>
      </c>
      <c r="E9745" s="272">
        <v>0.15</v>
      </c>
      <c r="F9745" s="221" t="s">
        <v>4680</v>
      </c>
      <c r="G9745" s="272">
        <v>0.15</v>
      </c>
      <c r="H9745" s="221">
        <v>1</v>
      </c>
      <c r="I9745" s="221">
        <v>1.3</v>
      </c>
      <c r="J9745" s="198" t="s">
        <v>4680</v>
      </c>
      <c r="K9745" s="198">
        <v>1644</v>
      </c>
      <c r="L9745" s="273" t="s">
        <v>3637</v>
      </c>
      <c r="M9745" s="221">
        <f>1*K9745</f>
        <v>1644</v>
      </c>
      <c r="N9745" s="276"/>
      <c r="O9745" s="221">
        <f t="shared" si="771"/>
        <v>1</v>
      </c>
      <c r="P9745" s="221" t="s">
        <v>5868</v>
      </c>
      <c r="Q9745" s="205"/>
      <c r="R9745" s="193"/>
    </row>
    <row r="9746" spans="1:18" ht="15">
      <c r="A9746" s="207" t="s">
        <v>5869</v>
      </c>
      <c r="B9746" s="221" t="s">
        <v>5567</v>
      </c>
      <c r="C9746" s="246" t="s">
        <v>3591</v>
      </c>
      <c r="D9746" s="67">
        <v>1</v>
      </c>
      <c r="E9746" s="272">
        <v>0.15</v>
      </c>
      <c r="F9746" s="272" t="s">
        <v>3592</v>
      </c>
      <c r="G9746" s="272">
        <v>0.15</v>
      </c>
      <c r="H9746" s="221">
        <v>1</v>
      </c>
      <c r="I9746" s="221">
        <v>1.3</v>
      </c>
      <c r="J9746" s="274" t="s">
        <v>3597</v>
      </c>
      <c r="K9746" s="274">
        <v>300</v>
      </c>
      <c r="L9746" s="273" t="s">
        <v>3598</v>
      </c>
      <c r="M9746" s="221">
        <v>17.89</v>
      </c>
      <c r="N9746" s="276"/>
      <c r="O9746" s="221">
        <f t="shared" si="771"/>
        <v>5.9633333333333337E-2</v>
      </c>
      <c r="P9746" s="221" t="s">
        <v>5868</v>
      </c>
      <c r="Q9746" s="205"/>
      <c r="R9746" s="193"/>
    </row>
    <row r="9747" spans="1:18">
      <c r="A9747" s="207" t="s">
        <v>5869</v>
      </c>
      <c r="B9747" s="220" t="s">
        <v>6116</v>
      </c>
      <c r="C9747" s="246" t="s">
        <v>3639</v>
      </c>
      <c r="D9747" s="67">
        <v>1</v>
      </c>
      <c r="E9747" s="272">
        <v>0.15</v>
      </c>
      <c r="F9747" s="221" t="s">
        <v>4680</v>
      </c>
      <c r="G9747" s="272">
        <v>0.15</v>
      </c>
      <c r="H9747" s="221">
        <v>1</v>
      </c>
      <c r="I9747" s="221">
        <v>1.3</v>
      </c>
      <c r="J9747" s="277"/>
      <c r="K9747" s="277"/>
      <c r="L9747" s="277"/>
      <c r="M9747" s="221">
        <v>15.5</v>
      </c>
      <c r="N9747" s="276"/>
      <c r="O9747" s="221">
        <v>15.5</v>
      </c>
      <c r="P9747" s="221" t="s">
        <v>5868</v>
      </c>
      <c r="Q9747" s="205"/>
      <c r="R9747" s="193"/>
    </row>
    <row r="9748" spans="1:18">
      <c r="A9748" s="207" t="s">
        <v>5869</v>
      </c>
      <c r="B9748" s="221" t="s">
        <v>5584</v>
      </c>
      <c r="C9748" s="246" t="s">
        <v>3640</v>
      </c>
      <c r="D9748" s="67">
        <v>1</v>
      </c>
      <c r="E9748" s="272">
        <v>0.15</v>
      </c>
      <c r="F9748" s="221" t="s">
        <v>4680</v>
      </c>
      <c r="G9748" s="272">
        <v>0.15</v>
      </c>
      <c r="H9748" s="221">
        <v>1</v>
      </c>
      <c r="I9748" s="221">
        <v>1.3</v>
      </c>
      <c r="J9748" s="277"/>
      <c r="K9748" s="277"/>
      <c r="L9748" s="277"/>
      <c r="M9748" s="221">
        <v>2.97</v>
      </c>
      <c r="N9748" s="276"/>
      <c r="O9748" s="221">
        <v>2.97</v>
      </c>
      <c r="P9748" s="221" t="s">
        <v>5868</v>
      </c>
      <c r="Q9748" s="205"/>
      <c r="R9748" s="193"/>
    </row>
    <row r="9749" spans="1:18">
      <c r="A9749" s="207" t="s">
        <v>5869</v>
      </c>
      <c r="B9749" s="221" t="s">
        <v>5585</v>
      </c>
      <c r="C9749" s="246" t="s">
        <v>3648</v>
      </c>
      <c r="D9749" s="67">
        <v>1</v>
      </c>
      <c r="E9749" s="272">
        <v>0.15</v>
      </c>
      <c r="F9749" s="221" t="s">
        <v>4680</v>
      </c>
      <c r="G9749" s="272">
        <v>0.15</v>
      </c>
      <c r="H9749" s="221">
        <v>1</v>
      </c>
      <c r="I9749" s="221">
        <v>1.3</v>
      </c>
      <c r="J9749" s="277"/>
      <c r="K9749" s="277"/>
      <c r="L9749" s="277"/>
      <c r="M9749" s="221">
        <v>2.65</v>
      </c>
      <c r="N9749" s="276"/>
      <c r="O9749" s="221">
        <v>2.65</v>
      </c>
      <c r="P9749" s="221" t="s">
        <v>5868</v>
      </c>
      <c r="Q9749" s="205"/>
      <c r="R9749" s="193"/>
    </row>
    <row r="9750" spans="1:18">
      <c r="A9750" s="207" t="s">
        <v>5869</v>
      </c>
      <c r="B9750" s="221" t="s">
        <v>5586</v>
      </c>
      <c r="C9750" s="246" t="s">
        <v>3649</v>
      </c>
      <c r="D9750" s="67">
        <v>1</v>
      </c>
      <c r="E9750" s="272">
        <v>0.15</v>
      </c>
      <c r="F9750" s="221" t="s">
        <v>3647</v>
      </c>
      <c r="G9750" s="272">
        <v>0.15</v>
      </c>
      <c r="H9750" s="221">
        <v>1</v>
      </c>
      <c r="I9750" s="221">
        <v>1.3</v>
      </c>
      <c r="J9750" s="277"/>
      <c r="K9750" s="277"/>
      <c r="L9750" s="277"/>
      <c r="M9750" s="221">
        <v>2.67</v>
      </c>
      <c r="N9750" s="276"/>
      <c r="O9750" s="221">
        <v>2.67</v>
      </c>
      <c r="P9750" s="221" t="s">
        <v>5868</v>
      </c>
      <c r="Q9750" s="205"/>
      <c r="R9750" s="193"/>
    </row>
    <row r="9751" spans="1:18">
      <c r="A9751" s="207" t="s">
        <v>5869</v>
      </c>
      <c r="B9751" s="221" t="s">
        <v>5587</v>
      </c>
      <c r="C9751" s="246" t="s">
        <v>3650</v>
      </c>
      <c r="D9751" s="67">
        <v>1</v>
      </c>
      <c r="E9751" s="272">
        <v>0.15</v>
      </c>
      <c r="F9751" s="221" t="s">
        <v>3647</v>
      </c>
      <c r="G9751" s="272">
        <v>0.15</v>
      </c>
      <c r="H9751" s="221">
        <v>1</v>
      </c>
      <c r="I9751" s="221">
        <v>1.3</v>
      </c>
      <c r="J9751" s="277"/>
      <c r="K9751" s="277"/>
      <c r="L9751" s="277"/>
      <c r="M9751" s="221">
        <v>2.75</v>
      </c>
      <c r="N9751" s="276"/>
      <c r="O9751" s="221">
        <v>2.75</v>
      </c>
      <c r="P9751" s="221" t="s">
        <v>5868</v>
      </c>
      <c r="Q9751" s="205"/>
      <c r="R9751" s="193"/>
    </row>
    <row r="9752" spans="1:18">
      <c r="A9752" s="207" t="s">
        <v>5869</v>
      </c>
      <c r="B9752" s="220" t="s">
        <v>6117</v>
      </c>
      <c r="C9752" s="246" t="s">
        <v>3651</v>
      </c>
      <c r="D9752" s="278">
        <v>1</v>
      </c>
      <c r="E9752" s="272">
        <v>0.15</v>
      </c>
      <c r="F9752" s="221" t="s">
        <v>3658</v>
      </c>
      <c r="G9752" s="272">
        <v>0.15</v>
      </c>
      <c r="H9752" s="221">
        <v>1</v>
      </c>
      <c r="I9752" s="221">
        <v>1.3</v>
      </c>
      <c r="J9752" s="277"/>
      <c r="K9752" s="277"/>
      <c r="L9752" s="277"/>
      <c r="M9752" s="221">
        <v>2.68</v>
      </c>
      <c r="N9752" s="276"/>
      <c r="O9752" s="221">
        <v>2.68</v>
      </c>
      <c r="P9752" s="221" t="s">
        <v>5868</v>
      </c>
      <c r="Q9752" s="205"/>
      <c r="R9752" s="193"/>
    </row>
    <row r="9753" spans="1:18">
      <c r="A9753" s="207" t="s">
        <v>5869</v>
      </c>
      <c r="B9753" s="221" t="s">
        <v>5460</v>
      </c>
      <c r="C9753" s="246" t="s">
        <v>3654</v>
      </c>
      <c r="D9753" s="278">
        <v>1</v>
      </c>
      <c r="E9753" s="272">
        <v>0.15</v>
      </c>
      <c r="F9753" s="221" t="s">
        <v>3658</v>
      </c>
      <c r="G9753" s="272">
        <v>0.15</v>
      </c>
      <c r="H9753" s="221">
        <v>1</v>
      </c>
      <c r="I9753" s="221">
        <v>1.3</v>
      </c>
      <c r="J9753" s="277"/>
      <c r="K9753" s="277"/>
      <c r="L9753" s="277"/>
      <c r="M9753" s="221">
        <v>2E-3</v>
      </c>
      <c r="N9753" s="276"/>
      <c r="O9753" s="221">
        <v>2E-3</v>
      </c>
      <c r="P9753" s="221" t="s">
        <v>5868</v>
      </c>
      <c r="Q9753" s="205"/>
      <c r="R9753" s="193"/>
    </row>
    <row r="9754" spans="1:18">
      <c r="A9754" s="207" t="s">
        <v>5869</v>
      </c>
      <c r="B9754" s="221" t="s">
        <v>5461</v>
      </c>
      <c r="C9754" s="246" t="s">
        <v>3655</v>
      </c>
      <c r="D9754" s="278">
        <v>1</v>
      </c>
      <c r="E9754" s="272">
        <v>0.15</v>
      </c>
      <c r="F9754" s="221" t="s">
        <v>3658</v>
      </c>
      <c r="G9754" s="272">
        <v>0.15</v>
      </c>
      <c r="H9754" s="221">
        <v>1</v>
      </c>
      <c r="I9754" s="221">
        <v>1.3</v>
      </c>
      <c r="J9754" s="277"/>
      <c r="K9754" s="277"/>
      <c r="L9754" s="277"/>
      <c r="M9754" s="221">
        <v>2E-3</v>
      </c>
      <c r="N9754" s="276"/>
      <c r="O9754" s="221">
        <v>2E-3</v>
      </c>
      <c r="P9754" s="221" t="s">
        <v>5868</v>
      </c>
      <c r="Q9754" s="205"/>
      <c r="R9754" s="193"/>
    </row>
    <row r="9755" spans="1:18">
      <c r="A9755" s="207" t="s">
        <v>5869</v>
      </c>
      <c r="B9755" s="220" t="s">
        <v>6103</v>
      </c>
      <c r="C9755" s="246" t="s">
        <v>3656</v>
      </c>
      <c r="D9755" s="278">
        <v>1</v>
      </c>
      <c r="E9755" s="272">
        <v>0.15</v>
      </c>
      <c r="F9755" s="221" t="s">
        <v>3658</v>
      </c>
      <c r="G9755" s="272">
        <v>0.15</v>
      </c>
      <c r="H9755" s="221">
        <v>1</v>
      </c>
      <c r="I9755" s="221">
        <v>1.3</v>
      </c>
      <c r="J9755" s="277"/>
      <c r="K9755" s="277"/>
      <c r="L9755" s="277"/>
      <c r="M9755" s="221">
        <v>2E-3</v>
      </c>
      <c r="N9755" s="276"/>
      <c r="O9755" s="221">
        <v>2E-3</v>
      </c>
      <c r="P9755" s="221" t="s">
        <v>5868</v>
      </c>
      <c r="Q9755" s="205"/>
      <c r="R9755" s="193"/>
    </row>
    <row r="9756" spans="1:18">
      <c r="A9756" s="207" t="s">
        <v>5869</v>
      </c>
      <c r="B9756" s="221" t="s">
        <v>5588</v>
      </c>
      <c r="C9756" s="246" t="s">
        <v>3657</v>
      </c>
      <c r="D9756" s="278">
        <v>1</v>
      </c>
      <c r="E9756" s="272">
        <v>0.15</v>
      </c>
      <c r="F9756" s="221" t="s">
        <v>3658</v>
      </c>
      <c r="G9756" s="272">
        <v>0.15</v>
      </c>
      <c r="H9756" s="221">
        <v>1</v>
      </c>
      <c r="I9756" s="221">
        <v>1.3</v>
      </c>
      <c r="J9756" s="277"/>
      <c r="K9756" s="277"/>
      <c r="L9756" s="277"/>
      <c r="M9756" s="221">
        <v>1.4999999999999999E-2</v>
      </c>
      <c r="N9756" s="276"/>
      <c r="O9756" s="221">
        <v>1.4999999999999999E-2</v>
      </c>
      <c r="P9756" s="221" t="s">
        <v>5868</v>
      </c>
      <c r="Q9756" s="205"/>
      <c r="R9756" s="193"/>
    </row>
    <row r="9757" spans="1:18">
      <c r="A9757" s="207" t="s">
        <v>5869</v>
      </c>
      <c r="B9757" s="221" t="s">
        <v>5589</v>
      </c>
      <c r="C9757" s="246" t="s">
        <v>3659</v>
      </c>
      <c r="D9757" s="278">
        <v>1</v>
      </c>
      <c r="E9757" s="272">
        <v>0.15</v>
      </c>
      <c r="F9757" s="221" t="s">
        <v>4680</v>
      </c>
      <c r="G9757" s="272">
        <v>0.15</v>
      </c>
      <c r="H9757" s="221">
        <v>1</v>
      </c>
      <c r="I9757" s="221">
        <v>1.3</v>
      </c>
      <c r="J9757" s="277"/>
      <c r="K9757" s="277"/>
      <c r="L9757" s="277"/>
      <c r="M9757" s="221">
        <v>1.1399999999999999</v>
      </c>
      <c r="N9757" s="276"/>
      <c r="O9757" s="221">
        <v>1.1399999999999999</v>
      </c>
      <c r="P9757" s="221" t="s">
        <v>5868</v>
      </c>
      <c r="Q9757" s="205"/>
      <c r="R9757" s="193"/>
    </row>
    <row r="9758" spans="1:18">
      <c r="A9758" s="207" t="s">
        <v>5869</v>
      </c>
      <c r="B9758" s="221" t="s">
        <v>5590</v>
      </c>
      <c r="C9758" s="246" t="s">
        <v>3660</v>
      </c>
      <c r="D9758" s="278">
        <v>1</v>
      </c>
      <c r="E9758" s="272">
        <v>0.15</v>
      </c>
      <c r="F9758" s="221" t="s">
        <v>4680</v>
      </c>
      <c r="G9758" s="272">
        <v>0.15</v>
      </c>
      <c r="H9758" s="221">
        <v>1</v>
      </c>
      <c r="I9758" s="221">
        <v>1.3</v>
      </c>
      <c r="J9758" s="277"/>
      <c r="K9758" s="277"/>
      <c r="L9758" s="277"/>
      <c r="M9758" s="221">
        <v>5.0999999999999996</v>
      </c>
      <c r="N9758" s="276"/>
      <c r="O9758" s="221">
        <v>5.0999999999999996</v>
      </c>
      <c r="P9758" s="221" t="s">
        <v>5868</v>
      </c>
      <c r="Q9758" s="205"/>
      <c r="R9758" s="193"/>
    </row>
    <row r="9759" spans="1:18">
      <c r="A9759" s="207" t="s">
        <v>5869</v>
      </c>
      <c r="B9759" s="221" t="s">
        <v>5591</v>
      </c>
      <c r="C9759" s="246" t="s">
        <v>3661</v>
      </c>
      <c r="D9759" s="278">
        <v>1</v>
      </c>
      <c r="E9759" s="272">
        <v>0.15</v>
      </c>
      <c r="F9759" s="221" t="s">
        <v>4680</v>
      </c>
      <c r="G9759" s="272">
        <v>0.15</v>
      </c>
      <c r="H9759" s="221">
        <v>1</v>
      </c>
      <c r="I9759" s="221">
        <v>1.3</v>
      </c>
      <c r="J9759" s="277"/>
      <c r="K9759" s="277"/>
      <c r="L9759" s="277"/>
      <c r="M9759" s="221">
        <v>8</v>
      </c>
      <c r="N9759" s="276"/>
      <c r="O9759" s="221">
        <v>8</v>
      </c>
      <c r="P9759" s="221" t="s">
        <v>5868</v>
      </c>
      <c r="Q9759" s="205"/>
      <c r="R9759" s="193"/>
    </row>
    <row r="9760" spans="1:18">
      <c r="A9760" s="207" t="s">
        <v>5869</v>
      </c>
      <c r="B9760" s="221" t="s">
        <v>5572</v>
      </c>
      <c r="C9760" s="246" t="s">
        <v>3662</v>
      </c>
      <c r="D9760" s="278">
        <v>1</v>
      </c>
      <c r="E9760" s="272">
        <v>0.15</v>
      </c>
      <c r="F9760" s="221" t="s">
        <v>4680</v>
      </c>
      <c r="G9760" s="272">
        <v>0.15</v>
      </c>
      <c r="H9760" s="221">
        <v>1</v>
      </c>
      <c r="I9760" s="221">
        <v>1.3</v>
      </c>
      <c r="J9760" s="277"/>
      <c r="K9760" s="277"/>
      <c r="L9760" s="277"/>
      <c r="M9760" s="221">
        <v>2.15</v>
      </c>
      <c r="N9760" s="276"/>
      <c r="O9760" s="221">
        <v>2.15</v>
      </c>
      <c r="P9760" s="221" t="s">
        <v>5868</v>
      </c>
      <c r="Q9760" s="205"/>
      <c r="R9760" s="193"/>
    </row>
    <row r="9761" spans="1:18">
      <c r="A9761" s="207" t="s">
        <v>5869</v>
      </c>
      <c r="B9761" s="221" t="s">
        <v>5568</v>
      </c>
      <c r="C9761" s="246" t="s">
        <v>3663</v>
      </c>
      <c r="D9761" s="278">
        <v>1</v>
      </c>
      <c r="E9761" s="272">
        <v>0.15</v>
      </c>
      <c r="F9761" s="221" t="s">
        <v>4680</v>
      </c>
      <c r="G9761" s="272">
        <v>0.15</v>
      </c>
      <c r="H9761" s="221">
        <v>1</v>
      </c>
      <c r="I9761" s="221">
        <v>1.3</v>
      </c>
      <c r="J9761" s="277"/>
      <c r="K9761" s="277"/>
      <c r="L9761" s="277"/>
      <c r="M9761" s="221">
        <v>6.9</v>
      </c>
      <c r="N9761" s="276"/>
      <c r="O9761" s="221">
        <v>6.9</v>
      </c>
      <c r="P9761" s="221" t="s">
        <v>5868</v>
      </c>
      <c r="Q9761" s="205"/>
      <c r="R9761" s="193"/>
    </row>
    <row r="9762" spans="1:18">
      <c r="A9762" s="207" t="s">
        <v>5869</v>
      </c>
      <c r="B9762" s="221" t="s">
        <v>5571</v>
      </c>
      <c r="C9762" s="246" t="s">
        <v>3664</v>
      </c>
      <c r="D9762" s="278">
        <v>1</v>
      </c>
      <c r="E9762" s="272">
        <v>0.15</v>
      </c>
      <c r="F9762" s="221" t="s">
        <v>4680</v>
      </c>
      <c r="G9762" s="272">
        <v>0.15</v>
      </c>
      <c r="H9762" s="221">
        <v>1</v>
      </c>
      <c r="I9762" s="221">
        <v>1.3</v>
      </c>
      <c r="J9762" s="277"/>
      <c r="K9762" s="277"/>
      <c r="L9762" s="277"/>
      <c r="M9762" s="221">
        <v>1.39</v>
      </c>
      <c r="N9762" s="276"/>
      <c r="O9762" s="221">
        <v>1.39</v>
      </c>
      <c r="P9762" s="221" t="s">
        <v>5868</v>
      </c>
      <c r="Q9762" s="205"/>
      <c r="R9762" s="193"/>
    </row>
    <row r="9763" spans="1:18">
      <c r="A9763" s="207" t="s">
        <v>5869</v>
      </c>
      <c r="B9763" s="220" t="s">
        <v>6118</v>
      </c>
      <c r="C9763" s="246" t="s">
        <v>3665</v>
      </c>
      <c r="D9763" s="278">
        <v>1</v>
      </c>
      <c r="E9763" s="272">
        <v>0.15</v>
      </c>
      <c r="F9763" s="221" t="s">
        <v>4680</v>
      </c>
      <c r="G9763" s="272">
        <v>0.15</v>
      </c>
      <c r="H9763" s="221">
        <v>1</v>
      </c>
      <c r="I9763" s="221">
        <v>1.3</v>
      </c>
      <c r="J9763" s="277"/>
      <c r="K9763" s="277"/>
      <c r="L9763" s="277"/>
      <c r="M9763" s="221">
        <v>2.4</v>
      </c>
      <c r="N9763" s="276"/>
      <c r="O9763" s="221">
        <v>2.4</v>
      </c>
      <c r="P9763" s="221" t="s">
        <v>5868</v>
      </c>
      <c r="Q9763" s="205"/>
      <c r="R9763" s="193"/>
    </row>
    <row r="9764" spans="1:18">
      <c r="A9764" s="207" t="s">
        <v>5869</v>
      </c>
      <c r="B9764" s="220" t="s">
        <v>6119</v>
      </c>
      <c r="C9764" s="246" t="s">
        <v>3666</v>
      </c>
      <c r="D9764" s="278">
        <v>1</v>
      </c>
      <c r="E9764" s="272">
        <v>0.15</v>
      </c>
      <c r="F9764" s="221" t="s">
        <v>4680</v>
      </c>
      <c r="G9764" s="272">
        <v>0.15</v>
      </c>
      <c r="H9764" s="221">
        <v>1</v>
      </c>
      <c r="I9764" s="221">
        <v>1.3</v>
      </c>
      <c r="J9764" s="277"/>
      <c r="K9764" s="277"/>
      <c r="L9764" s="277"/>
      <c r="M9764" s="221">
        <v>2.2000000000000002</v>
      </c>
      <c r="N9764" s="276"/>
      <c r="O9764" s="221">
        <v>2.2000000000000002</v>
      </c>
      <c r="P9764" s="221" t="s">
        <v>5868</v>
      </c>
      <c r="Q9764" s="205"/>
      <c r="R9764" s="193"/>
    </row>
    <row r="9765" spans="1:18">
      <c r="A9765" s="207" t="s">
        <v>5869</v>
      </c>
      <c r="B9765" s="221" t="s">
        <v>5561</v>
      </c>
      <c r="C9765" s="246" t="s">
        <v>3667</v>
      </c>
      <c r="D9765" s="278">
        <v>1</v>
      </c>
      <c r="E9765" s="272">
        <v>0.15</v>
      </c>
      <c r="F9765" s="221" t="s">
        <v>4680</v>
      </c>
      <c r="G9765" s="272">
        <v>0.15</v>
      </c>
      <c r="H9765" s="221">
        <v>1</v>
      </c>
      <c r="I9765" s="221">
        <v>1.3</v>
      </c>
      <c r="J9765" s="277"/>
      <c r="K9765" s="277"/>
      <c r="L9765" s="277"/>
      <c r="M9765" s="221">
        <v>2.4</v>
      </c>
      <c r="N9765" s="276"/>
      <c r="O9765" s="221">
        <v>2.4</v>
      </c>
      <c r="P9765" s="221" t="s">
        <v>5868</v>
      </c>
      <c r="Q9765" s="205"/>
      <c r="R9765" s="193"/>
    </row>
    <row r="9766" spans="1:18">
      <c r="A9766" s="207" t="s">
        <v>5869</v>
      </c>
      <c r="B9766" s="221" t="s">
        <v>5580</v>
      </c>
      <c r="C9766" s="246" t="s">
        <v>3668</v>
      </c>
      <c r="D9766" s="278">
        <v>1</v>
      </c>
      <c r="E9766" s="272">
        <v>0.15</v>
      </c>
      <c r="F9766" s="221" t="s">
        <v>4680</v>
      </c>
      <c r="G9766" s="272">
        <v>0.15</v>
      </c>
      <c r="H9766" s="221">
        <v>1</v>
      </c>
      <c r="I9766" s="221">
        <v>1.3</v>
      </c>
      <c r="J9766" s="277"/>
      <c r="K9766" s="277"/>
      <c r="L9766" s="277"/>
      <c r="M9766" s="221">
        <v>2.84</v>
      </c>
      <c r="N9766" s="276"/>
      <c r="O9766" s="221">
        <v>2.84</v>
      </c>
      <c r="P9766" s="221" t="s">
        <v>5868</v>
      </c>
      <c r="Q9766" s="205"/>
      <c r="R9766" s="193"/>
    </row>
    <row r="9767" spans="1:18">
      <c r="A9767" s="207" t="s">
        <v>5869</v>
      </c>
      <c r="B9767" s="220" t="s">
        <v>6120</v>
      </c>
      <c r="C9767" s="246" t="s">
        <v>3669</v>
      </c>
      <c r="D9767" s="278">
        <v>1</v>
      </c>
      <c r="E9767" s="272">
        <v>0.15</v>
      </c>
      <c r="F9767" s="221" t="s">
        <v>4680</v>
      </c>
      <c r="G9767" s="272">
        <v>0.15</v>
      </c>
      <c r="H9767" s="221">
        <v>1</v>
      </c>
      <c r="I9767" s="221">
        <v>1.3</v>
      </c>
      <c r="J9767" s="277"/>
      <c r="K9767" s="277"/>
      <c r="L9767" s="277"/>
      <c r="M9767" s="221">
        <v>0.7</v>
      </c>
      <c r="N9767" s="276"/>
      <c r="O9767" s="221">
        <v>0.7</v>
      </c>
      <c r="P9767" s="221" t="s">
        <v>5868</v>
      </c>
      <c r="Q9767" s="205"/>
      <c r="R9767" s="193"/>
    </row>
    <row r="9768" spans="1:18">
      <c r="A9768" s="207" t="s">
        <v>5869</v>
      </c>
      <c r="B9768" s="221" t="s">
        <v>5592</v>
      </c>
      <c r="C9768" s="246" t="s">
        <v>3672</v>
      </c>
      <c r="D9768" s="278">
        <v>1</v>
      </c>
      <c r="E9768" s="272">
        <v>0.15</v>
      </c>
      <c r="F9768" s="221" t="s">
        <v>4680</v>
      </c>
      <c r="G9768" s="272">
        <v>0.15</v>
      </c>
      <c r="H9768" s="221">
        <v>1</v>
      </c>
      <c r="I9768" s="221">
        <v>1.3</v>
      </c>
      <c r="J9768" s="277"/>
      <c r="K9768" s="277"/>
      <c r="L9768" s="277"/>
      <c r="M9768" s="221">
        <v>14</v>
      </c>
      <c r="N9768" s="276"/>
      <c r="O9768" s="221">
        <v>14</v>
      </c>
      <c r="P9768" s="221" t="s">
        <v>5868</v>
      </c>
      <c r="Q9768" s="205"/>
      <c r="R9768" s="193"/>
    </row>
    <row r="9769" spans="1:18">
      <c r="A9769" s="207" t="s">
        <v>5869</v>
      </c>
      <c r="B9769" s="221" t="s">
        <v>5593</v>
      </c>
      <c r="C9769" s="246" t="s">
        <v>3673</v>
      </c>
      <c r="D9769" s="278">
        <v>1</v>
      </c>
      <c r="E9769" s="272">
        <v>0.15</v>
      </c>
      <c r="F9769" s="221" t="s">
        <v>4680</v>
      </c>
      <c r="G9769" s="272">
        <v>0.15</v>
      </c>
      <c r="H9769" s="221">
        <v>1</v>
      </c>
      <c r="I9769" s="221">
        <v>1.3</v>
      </c>
      <c r="J9769" s="277"/>
      <c r="K9769" s="277"/>
      <c r="L9769" s="277"/>
      <c r="M9769" s="221">
        <v>41</v>
      </c>
      <c r="N9769" s="276"/>
      <c r="O9769" s="221">
        <v>41</v>
      </c>
      <c r="P9769" s="221" t="s">
        <v>5868</v>
      </c>
      <c r="Q9769" s="205"/>
      <c r="R9769" s="193"/>
    </row>
    <row r="9770" spans="1:18">
      <c r="A9770" s="207" t="s">
        <v>5869</v>
      </c>
      <c r="B9770" s="220" t="s">
        <v>6121</v>
      </c>
      <c r="C9770" s="246" t="s">
        <v>3674</v>
      </c>
      <c r="D9770" s="278">
        <v>1</v>
      </c>
      <c r="E9770" s="272">
        <v>0.15</v>
      </c>
      <c r="F9770" s="221" t="s">
        <v>4680</v>
      </c>
      <c r="G9770" s="272">
        <v>0.15</v>
      </c>
      <c r="H9770" s="221">
        <v>1</v>
      </c>
      <c r="I9770" s="221">
        <v>1.3</v>
      </c>
      <c r="J9770" s="277"/>
      <c r="K9770" s="277"/>
      <c r="L9770" s="277"/>
      <c r="M9770" s="221">
        <v>15</v>
      </c>
      <c r="N9770" s="276"/>
      <c r="O9770" s="221">
        <v>15</v>
      </c>
      <c r="P9770" s="221" t="s">
        <v>5868</v>
      </c>
      <c r="Q9770" s="205"/>
      <c r="R9770" s="193"/>
    </row>
    <row r="9771" spans="1:18">
      <c r="A9771" s="207" t="s">
        <v>5869</v>
      </c>
      <c r="B9771" s="220" t="s">
        <v>6122</v>
      </c>
      <c r="C9771" s="246" t="s">
        <v>3677</v>
      </c>
      <c r="D9771" s="278">
        <v>1</v>
      </c>
      <c r="E9771" s="272">
        <v>0.15</v>
      </c>
      <c r="F9771" s="221" t="s">
        <v>4680</v>
      </c>
      <c r="G9771" s="272">
        <v>0.15</v>
      </c>
      <c r="H9771" s="221">
        <v>1</v>
      </c>
      <c r="I9771" s="221">
        <v>1.3</v>
      </c>
      <c r="J9771" s="277"/>
      <c r="K9771" s="277"/>
      <c r="L9771" s="277"/>
      <c r="M9771" s="221">
        <v>15</v>
      </c>
      <c r="N9771" s="276"/>
      <c r="O9771" s="221">
        <v>15</v>
      </c>
      <c r="P9771" s="221" t="s">
        <v>5868</v>
      </c>
      <c r="Q9771" s="205"/>
      <c r="R9771" s="193"/>
    </row>
    <row r="9772" spans="1:18">
      <c r="A9772" s="207" t="s">
        <v>5869</v>
      </c>
      <c r="B9772" s="220" t="s">
        <v>6123</v>
      </c>
      <c r="C9772" s="246" t="s">
        <v>3678</v>
      </c>
      <c r="D9772" s="278">
        <v>1</v>
      </c>
      <c r="E9772" s="272">
        <v>0.15</v>
      </c>
      <c r="F9772" s="221" t="s">
        <v>4680</v>
      </c>
      <c r="G9772" s="272">
        <v>0.15</v>
      </c>
      <c r="H9772" s="221">
        <v>1</v>
      </c>
      <c r="I9772" s="221">
        <v>1.3</v>
      </c>
      <c r="J9772" s="277"/>
      <c r="K9772" s="277"/>
      <c r="L9772" s="277"/>
      <c r="M9772" s="221">
        <v>14</v>
      </c>
      <c r="N9772" s="276"/>
      <c r="O9772" s="221">
        <v>14</v>
      </c>
      <c r="P9772" s="221" t="s">
        <v>5868</v>
      </c>
      <c r="Q9772" s="205"/>
      <c r="R9772" s="193"/>
    </row>
    <row r="9773" spans="1:18">
      <c r="A9773" s="207" t="s">
        <v>5869</v>
      </c>
      <c r="B9773" s="221" t="s">
        <v>5594</v>
      </c>
      <c r="C9773" s="246" t="s">
        <v>3679</v>
      </c>
      <c r="D9773" s="278">
        <v>1</v>
      </c>
      <c r="E9773" s="272">
        <v>0.15</v>
      </c>
      <c r="F9773" s="221" t="s">
        <v>4680</v>
      </c>
      <c r="G9773" s="272">
        <v>0.15</v>
      </c>
      <c r="H9773" s="221">
        <v>1</v>
      </c>
      <c r="I9773" s="221">
        <v>1.3</v>
      </c>
      <c r="J9773" s="277"/>
      <c r="K9773" s="277"/>
      <c r="L9773" s="277"/>
      <c r="M9773" s="221">
        <v>20</v>
      </c>
      <c r="N9773" s="276"/>
      <c r="O9773" s="221">
        <v>20</v>
      </c>
      <c r="P9773" s="221" t="s">
        <v>5868</v>
      </c>
      <c r="Q9773" s="205"/>
      <c r="R9773" s="193"/>
    </row>
    <row r="9774" spans="1:18">
      <c r="A9774" s="207" t="s">
        <v>5869</v>
      </c>
      <c r="B9774" s="220" t="s">
        <v>6124</v>
      </c>
      <c r="C9774" s="246" t="s">
        <v>3680</v>
      </c>
      <c r="D9774" s="278">
        <v>1</v>
      </c>
      <c r="E9774" s="272">
        <v>0.15</v>
      </c>
      <c r="F9774" s="221" t="s">
        <v>4680</v>
      </c>
      <c r="G9774" s="272">
        <v>0.15</v>
      </c>
      <c r="H9774" s="221">
        <v>1</v>
      </c>
      <c r="I9774" s="221">
        <v>1.3</v>
      </c>
      <c r="J9774" s="277"/>
      <c r="K9774" s="277"/>
      <c r="L9774" s="277"/>
      <c r="M9774" s="221">
        <v>7.75</v>
      </c>
      <c r="N9774" s="276"/>
      <c r="O9774" s="221">
        <v>7.75</v>
      </c>
      <c r="P9774" s="221" t="s">
        <v>5868</v>
      </c>
      <c r="Q9774" s="205"/>
      <c r="R9774" s="193"/>
    </row>
    <row r="9775" spans="1:18">
      <c r="A9775" s="207" t="s">
        <v>5869</v>
      </c>
      <c r="B9775" s="220" t="s">
        <v>6125</v>
      </c>
      <c r="C9775" s="246" t="s">
        <v>3681</v>
      </c>
      <c r="D9775" s="278">
        <v>1</v>
      </c>
      <c r="E9775" s="272">
        <v>0.15</v>
      </c>
      <c r="F9775" s="221" t="s">
        <v>4680</v>
      </c>
      <c r="G9775" s="272">
        <v>0.15</v>
      </c>
      <c r="H9775" s="221">
        <v>1</v>
      </c>
      <c r="I9775" s="221">
        <v>1.3</v>
      </c>
      <c r="J9775" s="277"/>
      <c r="K9775" s="277"/>
      <c r="L9775" s="277"/>
      <c r="M9775" s="221">
        <v>9.75</v>
      </c>
      <c r="N9775" s="276"/>
      <c r="O9775" s="221">
        <v>9.75</v>
      </c>
      <c r="P9775" s="221" t="s">
        <v>5868</v>
      </c>
      <c r="Q9775" s="205"/>
      <c r="R9775" s="193"/>
    </row>
    <row r="9776" spans="1:18">
      <c r="A9776" s="207" t="s">
        <v>5869</v>
      </c>
      <c r="B9776" s="220" t="s">
        <v>6126</v>
      </c>
      <c r="C9776" s="246" t="s">
        <v>3682</v>
      </c>
      <c r="D9776" s="278">
        <v>1</v>
      </c>
      <c r="E9776" s="272">
        <v>0.15</v>
      </c>
      <c r="F9776" s="221" t="s">
        <v>4680</v>
      </c>
      <c r="G9776" s="272">
        <v>0.15</v>
      </c>
      <c r="H9776" s="221">
        <v>1</v>
      </c>
      <c r="I9776" s="221">
        <v>1.3</v>
      </c>
      <c r="J9776" s="277"/>
      <c r="K9776" s="277"/>
      <c r="L9776" s="277"/>
      <c r="M9776" s="221">
        <v>55</v>
      </c>
      <c r="N9776" s="276"/>
      <c r="O9776" s="221">
        <v>55</v>
      </c>
      <c r="P9776" s="221" t="s">
        <v>5868</v>
      </c>
      <c r="Q9776" s="205"/>
      <c r="R9776" s="193"/>
    </row>
    <row r="9777" spans="1:18">
      <c r="A9777" s="207" t="s">
        <v>5869</v>
      </c>
      <c r="B9777" s="220" t="s">
        <v>6127</v>
      </c>
      <c r="C9777" s="246" t="s">
        <v>3683</v>
      </c>
      <c r="D9777" s="278">
        <v>1</v>
      </c>
      <c r="E9777" s="272">
        <v>0.15</v>
      </c>
      <c r="F9777" s="221" t="s">
        <v>4680</v>
      </c>
      <c r="G9777" s="272">
        <v>0.15</v>
      </c>
      <c r="H9777" s="221">
        <v>1</v>
      </c>
      <c r="I9777" s="221">
        <v>1.3</v>
      </c>
      <c r="J9777" s="277"/>
      <c r="K9777" s="277"/>
      <c r="L9777" s="277"/>
      <c r="M9777" s="221">
        <v>15.35</v>
      </c>
      <c r="N9777" s="276"/>
      <c r="O9777" s="221">
        <v>15.35</v>
      </c>
      <c r="P9777" s="221" t="s">
        <v>5868</v>
      </c>
      <c r="Q9777" s="205"/>
      <c r="R9777" s="193"/>
    </row>
    <row r="9778" spans="1:18">
      <c r="A9778" s="207" t="s">
        <v>5869</v>
      </c>
      <c r="B9778" s="220" t="s">
        <v>6128</v>
      </c>
      <c r="C9778" s="246" t="s">
        <v>3684</v>
      </c>
      <c r="D9778" s="278">
        <v>1</v>
      </c>
      <c r="E9778" s="272">
        <v>0.15</v>
      </c>
      <c r="F9778" s="221" t="s">
        <v>4680</v>
      </c>
      <c r="G9778" s="272">
        <v>0.15</v>
      </c>
      <c r="H9778" s="221">
        <v>1</v>
      </c>
      <c r="I9778" s="221">
        <v>1.3</v>
      </c>
      <c r="J9778" s="277"/>
      <c r="K9778" s="277"/>
      <c r="L9778" s="277"/>
      <c r="M9778" s="221">
        <v>9.65</v>
      </c>
      <c r="N9778" s="276"/>
      <c r="O9778" s="221">
        <v>9.65</v>
      </c>
      <c r="P9778" s="221" t="s">
        <v>5868</v>
      </c>
      <c r="Q9778" s="205"/>
      <c r="R9778" s="193"/>
    </row>
    <row r="9779" spans="1:18">
      <c r="A9779" s="207" t="s">
        <v>5869</v>
      </c>
      <c r="B9779" s="220" t="s">
        <v>6129</v>
      </c>
      <c r="C9779" s="246" t="s">
        <v>3685</v>
      </c>
      <c r="D9779" s="278">
        <v>1</v>
      </c>
      <c r="E9779" s="272">
        <v>0.15</v>
      </c>
      <c r="F9779" s="221" t="s">
        <v>4680</v>
      </c>
      <c r="G9779" s="272">
        <v>0.15</v>
      </c>
      <c r="H9779" s="221">
        <v>1</v>
      </c>
      <c r="I9779" s="221">
        <v>1.3</v>
      </c>
      <c r="J9779" s="277"/>
      <c r="K9779" s="277"/>
      <c r="L9779" s="277"/>
      <c r="M9779" s="221">
        <v>52</v>
      </c>
      <c r="N9779" s="276"/>
      <c r="O9779" s="221">
        <v>52</v>
      </c>
      <c r="P9779" s="221" t="s">
        <v>5868</v>
      </c>
      <c r="Q9779" s="205"/>
      <c r="R9779" s="193"/>
    </row>
    <row r="9780" spans="1:18">
      <c r="A9780" s="207" t="s">
        <v>5869</v>
      </c>
      <c r="B9780" s="220" t="s">
        <v>6130</v>
      </c>
      <c r="C9780" s="246" t="s">
        <v>3686</v>
      </c>
      <c r="D9780" s="278">
        <v>1</v>
      </c>
      <c r="E9780" s="272">
        <v>0.15</v>
      </c>
      <c r="F9780" s="221" t="s">
        <v>4680</v>
      </c>
      <c r="G9780" s="272">
        <v>0.15</v>
      </c>
      <c r="H9780" s="221">
        <v>1</v>
      </c>
      <c r="I9780" s="221">
        <v>1.3</v>
      </c>
      <c r="J9780" s="277"/>
      <c r="K9780" s="277"/>
      <c r="L9780" s="277"/>
      <c r="M9780" s="221">
        <v>9.65</v>
      </c>
      <c r="N9780" s="276"/>
      <c r="O9780" s="221">
        <v>9.65</v>
      </c>
      <c r="P9780" s="221" t="s">
        <v>5868</v>
      </c>
      <c r="Q9780" s="205"/>
      <c r="R9780" s="193"/>
    </row>
    <row r="9781" spans="1:18">
      <c r="A9781" s="207" t="s">
        <v>5869</v>
      </c>
      <c r="B9781" s="221" t="s">
        <v>5595</v>
      </c>
      <c r="C9781" s="246" t="s">
        <v>2691</v>
      </c>
      <c r="D9781" s="278">
        <v>1</v>
      </c>
      <c r="E9781" s="272">
        <v>0.15</v>
      </c>
      <c r="F9781" s="221" t="s">
        <v>4680</v>
      </c>
      <c r="G9781" s="272">
        <v>0.15</v>
      </c>
      <c r="H9781" s="221">
        <v>1</v>
      </c>
      <c r="I9781" s="221">
        <v>1.3</v>
      </c>
      <c r="J9781" s="277"/>
      <c r="K9781" s="277"/>
      <c r="L9781" s="277"/>
      <c r="M9781" s="221">
        <v>8.85</v>
      </c>
      <c r="N9781" s="276"/>
      <c r="O9781" s="221">
        <v>8.85</v>
      </c>
      <c r="P9781" s="221" t="s">
        <v>5868</v>
      </c>
      <c r="Q9781" s="205"/>
      <c r="R9781" s="193"/>
    </row>
    <row r="9782" spans="1:18">
      <c r="A9782" s="207" t="s">
        <v>5869</v>
      </c>
      <c r="B9782" s="220" t="s">
        <v>6131</v>
      </c>
      <c r="C9782" s="246" t="s">
        <v>2692</v>
      </c>
      <c r="D9782" s="278">
        <v>1</v>
      </c>
      <c r="E9782" s="272">
        <v>0.15</v>
      </c>
      <c r="F9782" s="221" t="s">
        <v>4680</v>
      </c>
      <c r="G9782" s="272">
        <v>0.15</v>
      </c>
      <c r="H9782" s="221">
        <v>1</v>
      </c>
      <c r="I9782" s="221">
        <v>1.3</v>
      </c>
      <c r="J9782" s="277"/>
      <c r="K9782" s="277"/>
      <c r="L9782" s="277"/>
      <c r="M9782" s="221">
        <v>4.3899999999999997</v>
      </c>
      <c r="N9782" s="276"/>
      <c r="O9782" s="221">
        <v>4.3899999999999997</v>
      </c>
      <c r="P9782" s="221" t="s">
        <v>5868</v>
      </c>
      <c r="Q9782" s="205"/>
      <c r="R9782" s="193"/>
    </row>
    <row r="9783" spans="1:18">
      <c r="A9783" s="207" t="s">
        <v>5869</v>
      </c>
      <c r="B9783" s="220" t="s">
        <v>6116</v>
      </c>
      <c r="C9783" s="246" t="s">
        <v>3639</v>
      </c>
      <c r="D9783" s="278">
        <v>1</v>
      </c>
      <c r="E9783" s="272">
        <v>0.15</v>
      </c>
      <c r="F9783" s="221" t="s">
        <v>4680</v>
      </c>
      <c r="G9783" s="272">
        <v>0.15</v>
      </c>
      <c r="H9783" s="221">
        <v>1</v>
      </c>
      <c r="I9783" s="221">
        <v>1.3</v>
      </c>
      <c r="J9783" s="277"/>
      <c r="K9783" s="277"/>
      <c r="L9783" s="277"/>
      <c r="M9783" s="221">
        <v>15.5</v>
      </c>
      <c r="N9783" s="276"/>
      <c r="O9783" s="221">
        <v>15.5</v>
      </c>
      <c r="P9783" s="221" t="s">
        <v>5868</v>
      </c>
      <c r="Q9783" s="205"/>
      <c r="R9783" s="193"/>
    </row>
    <row r="9784" spans="1:18">
      <c r="A9784" s="207" t="s">
        <v>5869</v>
      </c>
      <c r="B9784" s="220" t="s">
        <v>6132</v>
      </c>
      <c r="C9784" s="246" t="s">
        <v>2693</v>
      </c>
      <c r="D9784" s="278">
        <v>1</v>
      </c>
      <c r="E9784" s="272">
        <v>0.15</v>
      </c>
      <c r="F9784" s="221" t="s">
        <v>4680</v>
      </c>
      <c r="G9784" s="272">
        <v>0.15</v>
      </c>
      <c r="H9784" s="221">
        <v>1</v>
      </c>
      <c r="I9784" s="221">
        <v>1.3</v>
      </c>
      <c r="J9784" s="277"/>
      <c r="K9784" s="277"/>
      <c r="L9784" s="277"/>
      <c r="M9784" s="221">
        <v>15.5</v>
      </c>
      <c r="N9784" s="276"/>
      <c r="O9784" s="221">
        <v>15.5</v>
      </c>
      <c r="P9784" s="221" t="s">
        <v>5868</v>
      </c>
      <c r="Q9784" s="205"/>
      <c r="R9784" s="193"/>
    </row>
    <row r="9785" spans="1:18">
      <c r="A9785" s="207" t="s">
        <v>5869</v>
      </c>
      <c r="B9785" s="220" t="s">
        <v>6133</v>
      </c>
      <c r="C9785" s="246" t="s">
        <v>2694</v>
      </c>
      <c r="D9785" s="278">
        <v>1</v>
      </c>
      <c r="E9785" s="272">
        <v>0.15</v>
      </c>
      <c r="F9785" s="221" t="s">
        <v>4680</v>
      </c>
      <c r="G9785" s="272">
        <v>0.15</v>
      </c>
      <c r="H9785" s="221">
        <v>1</v>
      </c>
      <c r="I9785" s="221">
        <v>1.3</v>
      </c>
      <c r="J9785" s="277"/>
      <c r="K9785" s="277"/>
      <c r="L9785" s="277"/>
      <c r="M9785" s="221">
        <v>15.5</v>
      </c>
      <c r="N9785" s="276"/>
      <c r="O9785" s="221">
        <v>15.5</v>
      </c>
      <c r="P9785" s="221" t="s">
        <v>5868</v>
      </c>
      <c r="Q9785" s="205"/>
      <c r="R9785" s="193"/>
    </row>
    <row r="9786" spans="1:18">
      <c r="A9786" s="207" t="s">
        <v>5869</v>
      </c>
      <c r="B9786" s="220" t="s">
        <v>6134</v>
      </c>
      <c r="C9786" s="246" t="s">
        <v>2696</v>
      </c>
      <c r="D9786" s="278">
        <v>1</v>
      </c>
      <c r="E9786" s="272">
        <v>0.15</v>
      </c>
      <c r="F9786" s="221" t="s">
        <v>4680</v>
      </c>
      <c r="G9786" s="272">
        <v>0.15</v>
      </c>
      <c r="H9786" s="221">
        <v>1</v>
      </c>
      <c r="I9786" s="221">
        <v>1.3</v>
      </c>
      <c r="J9786" s="277"/>
      <c r="K9786" s="277"/>
      <c r="L9786" s="277"/>
      <c r="M9786" s="221">
        <v>14.5</v>
      </c>
      <c r="N9786" s="276"/>
      <c r="O9786" s="221">
        <v>14.5</v>
      </c>
      <c r="P9786" s="221" t="s">
        <v>5868</v>
      </c>
      <c r="Q9786" s="205"/>
      <c r="R9786" s="193"/>
    </row>
    <row r="9787" spans="1:18">
      <c r="A9787" s="207" t="s">
        <v>5869</v>
      </c>
      <c r="B9787" s="220" t="s">
        <v>6135</v>
      </c>
      <c r="C9787" s="246" t="s">
        <v>4004</v>
      </c>
      <c r="D9787" s="278">
        <v>1</v>
      </c>
      <c r="E9787" s="272">
        <v>0.15</v>
      </c>
      <c r="F9787" s="221" t="s">
        <v>4680</v>
      </c>
      <c r="G9787" s="272">
        <v>0.15</v>
      </c>
      <c r="H9787" s="221">
        <v>1</v>
      </c>
      <c r="I9787" s="221">
        <v>1.3</v>
      </c>
      <c r="J9787" s="277"/>
      <c r="K9787" s="277"/>
      <c r="L9787" s="277"/>
      <c r="M9787" s="221">
        <v>14.5</v>
      </c>
      <c r="N9787" s="276"/>
      <c r="O9787" s="221">
        <v>14.5</v>
      </c>
      <c r="P9787" s="221" t="s">
        <v>5868</v>
      </c>
      <c r="Q9787" s="205"/>
      <c r="R9787" s="193"/>
    </row>
    <row r="9788" spans="1:18">
      <c r="A9788" s="207" t="s">
        <v>5869</v>
      </c>
      <c r="B9788" s="220" t="s">
        <v>6136</v>
      </c>
      <c r="C9788" s="246" t="s">
        <v>2697</v>
      </c>
      <c r="D9788" s="278">
        <v>1</v>
      </c>
      <c r="E9788" s="272">
        <v>0.15</v>
      </c>
      <c r="F9788" s="221" t="s">
        <v>4680</v>
      </c>
      <c r="G9788" s="272">
        <v>0.15</v>
      </c>
      <c r="H9788" s="221">
        <v>1</v>
      </c>
      <c r="I9788" s="221">
        <v>1.3</v>
      </c>
      <c r="J9788" s="277"/>
      <c r="K9788" s="277"/>
      <c r="L9788" s="277"/>
      <c r="M9788" s="221">
        <v>13.8</v>
      </c>
      <c r="N9788" s="276"/>
      <c r="O9788" s="221">
        <v>13.8</v>
      </c>
      <c r="P9788" s="221" t="s">
        <v>5868</v>
      </c>
      <c r="Q9788" s="205"/>
      <c r="R9788" s="193"/>
    </row>
    <row r="9789" spans="1:18">
      <c r="A9789" s="207" t="s">
        <v>5869</v>
      </c>
      <c r="B9789" s="220" t="s">
        <v>6137</v>
      </c>
      <c r="C9789" s="246" t="s">
        <v>2698</v>
      </c>
      <c r="D9789" s="278">
        <v>1</v>
      </c>
      <c r="E9789" s="272">
        <v>0.15</v>
      </c>
      <c r="F9789" s="221" t="s">
        <v>4680</v>
      </c>
      <c r="G9789" s="272">
        <v>0.15</v>
      </c>
      <c r="H9789" s="221">
        <v>1</v>
      </c>
      <c r="I9789" s="221">
        <v>1.3</v>
      </c>
      <c r="J9789" s="277"/>
      <c r="K9789" s="277"/>
      <c r="L9789" s="277"/>
      <c r="M9789" s="221">
        <v>0.26</v>
      </c>
      <c r="N9789" s="276"/>
      <c r="O9789" s="221">
        <v>0.26</v>
      </c>
      <c r="P9789" s="221" t="s">
        <v>5868</v>
      </c>
      <c r="Q9789" s="205"/>
      <c r="R9789" s="193"/>
    </row>
    <row r="9790" spans="1:18">
      <c r="A9790" s="207" t="s">
        <v>5869</v>
      </c>
      <c r="B9790" s="220" t="s">
        <v>6138</v>
      </c>
      <c r="C9790" s="246" t="s">
        <v>2699</v>
      </c>
      <c r="D9790" s="278">
        <v>1</v>
      </c>
      <c r="E9790" s="272">
        <v>0.15</v>
      </c>
      <c r="F9790" s="221" t="s">
        <v>4680</v>
      </c>
      <c r="G9790" s="272">
        <v>0.15</v>
      </c>
      <c r="H9790" s="221">
        <v>1</v>
      </c>
      <c r="I9790" s="221">
        <v>1.3</v>
      </c>
      <c r="J9790" s="277"/>
      <c r="K9790" s="277"/>
      <c r="L9790" s="277"/>
      <c r="M9790" s="221">
        <v>0.16</v>
      </c>
      <c r="N9790" s="276"/>
      <c r="O9790" s="221">
        <v>0.16</v>
      </c>
      <c r="P9790" s="221" t="s">
        <v>5868</v>
      </c>
      <c r="Q9790" s="205"/>
      <c r="R9790" s="193"/>
    </row>
    <row r="9791" spans="1:18">
      <c r="A9791" s="207" t="s">
        <v>5869</v>
      </c>
      <c r="B9791" s="220" t="s">
        <v>6139</v>
      </c>
      <c r="C9791" s="246" t="s">
        <v>2700</v>
      </c>
      <c r="D9791" s="278">
        <v>1</v>
      </c>
      <c r="E9791" s="272">
        <v>0.15</v>
      </c>
      <c r="F9791" s="221" t="s">
        <v>4680</v>
      </c>
      <c r="G9791" s="272">
        <v>0.15</v>
      </c>
      <c r="H9791" s="221">
        <v>1</v>
      </c>
      <c r="I9791" s="221">
        <v>1.3</v>
      </c>
      <c r="J9791" s="277"/>
      <c r="K9791" s="277"/>
      <c r="L9791" s="277"/>
      <c r="M9791" s="221">
        <v>14.5</v>
      </c>
      <c r="N9791" s="276"/>
      <c r="O9791" s="221">
        <v>14.5</v>
      </c>
      <c r="P9791" s="221" t="s">
        <v>5868</v>
      </c>
      <c r="Q9791" s="205"/>
      <c r="R9791" s="193"/>
    </row>
    <row r="9792" spans="1:18">
      <c r="A9792" s="207" t="s">
        <v>5869</v>
      </c>
      <c r="B9792" s="221" t="s">
        <v>5596</v>
      </c>
      <c r="C9792" s="246" t="s">
        <v>2701</v>
      </c>
      <c r="D9792" s="278">
        <v>1</v>
      </c>
      <c r="E9792" s="272">
        <v>0.15</v>
      </c>
      <c r="F9792" s="221" t="s">
        <v>4680</v>
      </c>
      <c r="G9792" s="272">
        <v>0.15</v>
      </c>
      <c r="H9792" s="221">
        <v>1</v>
      </c>
      <c r="I9792" s="221">
        <v>1.3</v>
      </c>
      <c r="J9792" s="277"/>
      <c r="K9792" s="277"/>
      <c r="L9792" s="277"/>
      <c r="M9792" s="221">
        <v>2.2000000000000002</v>
      </c>
      <c r="N9792" s="276"/>
      <c r="O9792" s="221">
        <v>2.2000000000000002</v>
      </c>
      <c r="P9792" s="221" t="s">
        <v>5868</v>
      </c>
      <c r="Q9792" s="205"/>
      <c r="R9792" s="193"/>
    </row>
    <row r="9793" spans="1:18">
      <c r="A9793" s="207" t="s">
        <v>5869</v>
      </c>
      <c r="B9793" s="221" t="s">
        <v>5597</v>
      </c>
      <c r="C9793" s="246" t="s">
        <v>2702</v>
      </c>
      <c r="D9793" s="278">
        <v>1</v>
      </c>
      <c r="E9793" s="272">
        <v>0.15</v>
      </c>
      <c r="F9793" s="221" t="s">
        <v>4680</v>
      </c>
      <c r="G9793" s="272">
        <v>0.15</v>
      </c>
      <c r="H9793" s="221">
        <v>1</v>
      </c>
      <c r="I9793" s="221">
        <v>1.3</v>
      </c>
      <c r="J9793" s="277"/>
      <c r="K9793" s="277"/>
      <c r="L9793" s="277"/>
      <c r="M9793" s="221">
        <v>15.5</v>
      </c>
      <c r="N9793" s="276"/>
      <c r="O9793" s="221">
        <v>15.5</v>
      </c>
      <c r="P9793" s="221" t="s">
        <v>5868</v>
      </c>
      <c r="Q9793" s="205"/>
      <c r="R9793" s="193"/>
    </row>
    <row r="9794" spans="1:18">
      <c r="A9794" s="207" t="s">
        <v>5869</v>
      </c>
      <c r="B9794" s="221" t="s">
        <v>5561</v>
      </c>
      <c r="C9794" s="246" t="s">
        <v>2703</v>
      </c>
      <c r="D9794" s="278">
        <v>1</v>
      </c>
      <c r="E9794" s="272">
        <v>0.15</v>
      </c>
      <c r="F9794" s="221" t="s">
        <v>4680</v>
      </c>
      <c r="G9794" s="272">
        <v>0.15</v>
      </c>
      <c r="H9794" s="221">
        <v>1</v>
      </c>
      <c r="I9794" s="221">
        <v>1.3</v>
      </c>
      <c r="J9794" s="277"/>
      <c r="K9794" s="277"/>
      <c r="L9794" s="277"/>
      <c r="M9794" s="221">
        <v>15.5</v>
      </c>
      <c r="N9794" s="276"/>
      <c r="O9794" s="221">
        <v>15.5</v>
      </c>
      <c r="P9794" s="221" t="s">
        <v>5868</v>
      </c>
      <c r="Q9794" s="205"/>
      <c r="R9794" s="193"/>
    </row>
    <row r="9795" spans="1:18">
      <c r="A9795" s="207" t="s">
        <v>5869</v>
      </c>
      <c r="B9795" s="221" t="s">
        <v>5598</v>
      </c>
      <c r="C9795" s="246" t="s">
        <v>2704</v>
      </c>
      <c r="D9795" s="278">
        <v>1</v>
      </c>
      <c r="E9795" s="272">
        <v>0.15</v>
      </c>
      <c r="F9795" s="221" t="s">
        <v>4680</v>
      </c>
      <c r="G9795" s="272">
        <v>0.15</v>
      </c>
      <c r="H9795" s="221">
        <v>1</v>
      </c>
      <c r="I9795" s="221">
        <v>1.3</v>
      </c>
      <c r="J9795" s="277"/>
      <c r="K9795" s="277"/>
      <c r="L9795" s="277"/>
      <c r="M9795" s="221">
        <v>15.5</v>
      </c>
      <c r="N9795" s="276"/>
      <c r="O9795" s="221">
        <v>15.5</v>
      </c>
      <c r="P9795" s="221" t="s">
        <v>5868</v>
      </c>
      <c r="Q9795" s="205"/>
      <c r="R9795" s="193"/>
    </row>
    <row r="9796" spans="1:18">
      <c r="A9796" s="207" t="s">
        <v>5869</v>
      </c>
      <c r="B9796" s="220" t="s">
        <v>6140</v>
      </c>
      <c r="C9796" s="246" t="s">
        <v>2705</v>
      </c>
      <c r="D9796" s="278">
        <v>1</v>
      </c>
      <c r="E9796" s="272">
        <v>0.15</v>
      </c>
      <c r="F9796" s="221" t="s">
        <v>4680</v>
      </c>
      <c r="G9796" s="272">
        <v>0.15</v>
      </c>
      <c r="H9796" s="221">
        <v>1</v>
      </c>
      <c r="I9796" s="221">
        <v>1.3</v>
      </c>
      <c r="J9796" s="277"/>
      <c r="K9796" s="277"/>
      <c r="L9796" s="277"/>
      <c r="M9796" s="221">
        <v>14.5</v>
      </c>
      <c r="N9796" s="276"/>
      <c r="O9796" s="221">
        <v>14.5</v>
      </c>
      <c r="P9796" s="221" t="s">
        <v>5868</v>
      </c>
      <c r="Q9796" s="205"/>
      <c r="R9796" s="193"/>
    </row>
    <row r="9797" spans="1:18">
      <c r="A9797" s="207" t="s">
        <v>5869</v>
      </c>
      <c r="B9797" s="220" t="s">
        <v>6141</v>
      </c>
      <c r="C9797" s="246" t="s">
        <v>2706</v>
      </c>
      <c r="D9797" s="278">
        <v>1</v>
      </c>
      <c r="E9797" s="272">
        <v>0.15</v>
      </c>
      <c r="F9797" s="221" t="s">
        <v>4680</v>
      </c>
      <c r="G9797" s="272">
        <v>0.15</v>
      </c>
      <c r="H9797" s="221">
        <v>1</v>
      </c>
      <c r="I9797" s="221">
        <v>1.3</v>
      </c>
      <c r="J9797" s="277"/>
      <c r="K9797" s="277"/>
      <c r="L9797" s="277"/>
      <c r="M9797" s="221">
        <v>9</v>
      </c>
      <c r="N9797" s="276"/>
      <c r="O9797" s="221">
        <v>9</v>
      </c>
      <c r="P9797" s="221" t="s">
        <v>5868</v>
      </c>
      <c r="Q9797" s="205"/>
      <c r="R9797" s="193"/>
    </row>
    <row r="9798" spans="1:18">
      <c r="A9798" s="207" t="s">
        <v>5869</v>
      </c>
      <c r="B9798" s="220" t="s">
        <v>6142</v>
      </c>
      <c r="C9798" s="246" t="s">
        <v>2707</v>
      </c>
      <c r="D9798" s="278">
        <v>1</v>
      </c>
      <c r="E9798" s="272">
        <v>0.15</v>
      </c>
      <c r="F9798" s="221" t="s">
        <v>4680</v>
      </c>
      <c r="G9798" s="272">
        <v>0.15</v>
      </c>
      <c r="H9798" s="221">
        <v>1</v>
      </c>
      <c r="I9798" s="221">
        <v>1.3</v>
      </c>
      <c r="J9798" s="277"/>
      <c r="K9798" s="277"/>
      <c r="L9798" s="277"/>
      <c r="M9798" s="221">
        <v>12</v>
      </c>
      <c r="N9798" s="276"/>
      <c r="O9798" s="221">
        <v>12</v>
      </c>
      <c r="P9798" s="221" t="s">
        <v>5868</v>
      </c>
      <c r="Q9798" s="205"/>
      <c r="R9798" s="193"/>
    </row>
    <row r="9799" spans="1:18">
      <c r="A9799" s="207" t="s">
        <v>5869</v>
      </c>
      <c r="B9799" s="221" t="s">
        <v>5599</v>
      </c>
      <c r="C9799" s="246" t="s">
        <v>2708</v>
      </c>
      <c r="D9799" s="278">
        <v>1</v>
      </c>
      <c r="E9799" s="272">
        <v>0.15</v>
      </c>
      <c r="F9799" s="221" t="s">
        <v>4680</v>
      </c>
      <c r="G9799" s="272">
        <v>0.15</v>
      </c>
      <c r="H9799" s="221">
        <v>1</v>
      </c>
      <c r="I9799" s="221">
        <v>1.3</v>
      </c>
      <c r="J9799" s="277"/>
      <c r="K9799" s="277"/>
      <c r="L9799" s="277"/>
      <c r="M9799" s="221">
        <v>5.65</v>
      </c>
      <c r="N9799" s="276"/>
      <c r="O9799" s="221">
        <v>5.65</v>
      </c>
      <c r="P9799" s="221" t="s">
        <v>5868</v>
      </c>
      <c r="Q9799" s="205"/>
      <c r="R9799" s="193"/>
    </row>
    <row r="9800" spans="1:18">
      <c r="A9800" s="207" t="s">
        <v>5869</v>
      </c>
      <c r="B9800" s="220" t="s">
        <v>6143</v>
      </c>
      <c r="C9800" s="246" t="s">
        <v>2709</v>
      </c>
      <c r="D9800" s="278">
        <v>1</v>
      </c>
      <c r="E9800" s="272">
        <v>0.15</v>
      </c>
      <c r="F9800" s="221" t="s">
        <v>4680</v>
      </c>
      <c r="G9800" s="272">
        <v>0.15</v>
      </c>
      <c r="H9800" s="221">
        <v>1</v>
      </c>
      <c r="I9800" s="221">
        <v>1.3</v>
      </c>
      <c r="J9800" s="277"/>
      <c r="K9800" s="277"/>
      <c r="L9800" s="277"/>
      <c r="M9800" s="221">
        <v>7.98</v>
      </c>
      <c r="N9800" s="276"/>
      <c r="O9800" s="221">
        <v>7.98</v>
      </c>
      <c r="P9800" s="221" t="s">
        <v>5868</v>
      </c>
      <c r="Q9800" s="205"/>
      <c r="R9800" s="193"/>
    </row>
    <row r="9801" spans="1:18">
      <c r="A9801" s="207" t="s">
        <v>5869</v>
      </c>
      <c r="B9801" s="221" t="s">
        <v>5502</v>
      </c>
      <c r="C9801" s="246" t="s">
        <v>2710</v>
      </c>
      <c r="D9801" s="278">
        <v>1</v>
      </c>
      <c r="E9801" s="272">
        <v>0.15</v>
      </c>
      <c r="F9801" s="221" t="s">
        <v>4680</v>
      </c>
      <c r="G9801" s="272">
        <v>0.15</v>
      </c>
      <c r="H9801" s="221">
        <v>1</v>
      </c>
      <c r="I9801" s="221">
        <v>1.3</v>
      </c>
      <c r="J9801" s="277"/>
      <c r="K9801" s="277"/>
      <c r="L9801" s="277"/>
      <c r="M9801" s="221">
        <v>11.8</v>
      </c>
      <c r="N9801" s="276"/>
      <c r="O9801" s="221">
        <v>11.8</v>
      </c>
      <c r="P9801" s="221" t="s">
        <v>5868</v>
      </c>
      <c r="Q9801" s="205"/>
      <c r="R9801" s="193"/>
    </row>
    <row r="9802" spans="1:18">
      <c r="A9802" s="207" t="s">
        <v>5869</v>
      </c>
      <c r="B9802" s="221" t="s">
        <v>5600</v>
      </c>
      <c r="C9802" s="246" t="s">
        <v>2711</v>
      </c>
      <c r="D9802" s="278">
        <v>1</v>
      </c>
      <c r="E9802" s="272">
        <v>0.15</v>
      </c>
      <c r="F9802" s="221" t="s">
        <v>4680</v>
      </c>
      <c r="G9802" s="272">
        <v>0.15</v>
      </c>
      <c r="H9802" s="221">
        <v>1</v>
      </c>
      <c r="I9802" s="221">
        <v>1.3</v>
      </c>
      <c r="J9802" s="277"/>
      <c r="K9802" s="277"/>
      <c r="L9802" s="277"/>
      <c r="M9802" s="221">
        <v>21</v>
      </c>
      <c r="N9802" s="276"/>
      <c r="O9802" s="221">
        <v>21</v>
      </c>
      <c r="P9802" s="221" t="s">
        <v>5868</v>
      </c>
      <c r="Q9802" s="205"/>
      <c r="R9802" s="193"/>
    </row>
    <row r="9803" spans="1:18">
      <c r="A9803" s="207" t="s">
        <v>5869</v>
      </c>
      <c r="B9803" s="220" t="s">
        <v>6144</v>
      </c>
      <c r="C9803" s="246" t="s">
        <v>2712</v>
      </c>
      <c r="D9803" s="278">
        <v>1</v>
      </c>
      <c r="E9803" s="272">
        <v>0.15</v>
      </c>
      <c r="F9803" s="221" t="s">
        <v>4680</v>
      </c>
      <c r="G9803" s="272">
        <v>0.15</v>
      </c>
      <c r="H9803" s="221">
        <v>1</v>
      </c>
      <c r="I9803" s="221">
        <v>1.3</v>
      </c>
      <c r="J9803" s="277"/>
      <c r="K9803" s="277"/>
      <c r="L9803" s="277"/>
      <c r="M9803" s="221">
        <v>6.59</v>
      </c>
      <c r="N9803" s="276"/>
      <c r="O9803" s="221">
        <v>6.59</v>
      </c>
      <c r="P9803" s="221" t="s">
        <v>5868</v>
      </c>
      <c r="Q9803" s="205"/>
      <c r="R9803" s="193"/>
    </row>
    <row r="9804" spans="1:18">
      <c r="A9804" s="207" t="s">
        <v>5869</v>
      </c>
      <c r="B9804" s="221" t="s">
        <v>5601</v>
      </c>
      <c r="C9804" s="246" t="s">
        <v>2713</v>
      </c>
      <c r="D9804" s="278">
        <v>1</v>
      </c>
      <c r="E9804" s="272">
        <v>0.15</v>
      </c>
      <c r="F9804" s="221" t="s">
        <v>4680</v>
      </c>
      <c r="G9804" s="272">
        <v>0.15</v>
      </c>
      <c r="H9804" s="221">
        <v>1</v>
      </c>
      <c r="I9804" s="221">
        <v>1.3</v>
      </c>
      <c r="J9804" s="277"/>
      <c r="K9804" s="277"/>
      <c r="L9804" s="277"/>
      <c r="M9804" s="221">
        <v>6.42</v>
      </c>
      <c r="N9804" s="276"/>
      <c r="O9804" s="221">
        <v>6.42</v>
      </c>
      <c r="P9804" s="221" t="s">
        <v>5868</v>
      </c>
      <c r="Q9804" s="205"/>
      <c r="R9804" s="193"/>
    </row>
    <row r="9805" spans="1:18">
      <c r="A9805" s="207" t="s">
        <v>5869</v>
      </c>
      <c r="B9805" s="221" t="s">
        <v>5602</v>
      </c>
      <c r="C9805" s="246" t="s">
        <v>2714</v>
      </c>
      <c r="D9805" s="278">
        <v>1</v>
      </c>
      <c r="E9805" s="272">
        <v>0.15</v>
      </c>
      <c r="F9805" s="221" t="s">
        <v>4680</v>
      </c>
      <c r="G9805" s="272">
        <v>0.15</v>
      </c>
      <c r="H9805" s="221">
        <v>1</v>
      </c>
      <c r="I9805" s="221">
        <v>1.3</v>
      </c>
      <c r="J9805" s="277"/>
      <c r="K9805" s="277"/>
      <c r="L9805" s="277"/>
      <c r="M9805" s="221">
        <v>8</v>
      </c>
      <c r="N9805" s="276"/>
      <c r="O9805" s="221">
        <v>8</v>
      </c>
      <c r="P9805" s="221" t="s">
        <v>5868</v>
      </c>
      <c r="Q9805" s="205"/>
      <c r="R9805" s="193"/>
    </row>
    <row r="9806" spans="1:18">
      <c r="A9806" s="207" t="s">
        <v>5869</v>
      </c>
      <c r="B9806" s="221" t="s">
        <v>5561</v>
      </c>
      <c r="C9806" s="246" t="s">
        <v>2715</v>
      </c>
      <c r="D9806" s="278">
        <v>1</v>
      </c>
      <c r="E9806" s="272">
        <v>0.15</v>
      </c>
      <c r="F9806" s="221" t="s">
        <v>4680</v>
      </c>
      <c r="G9806" s="272">
        <v>0.15</v>
      </c>
      <c r="H9806" s="221">
        <v>1</v>
      </c>
      <c r="I9806" s="221">
        <v>1.3</v>
      </c>
      <c r="J9806" s="277"/>
      <c r="K9806" s="277"/>
      <c r="L9806" s="277"/>
      <c r="M9806" s="221">
        <v>16.57</v>
      </c>
      <c r="N9806" s="276"/>
      <c r="O9806" s="221">
        <v>16.57</v>
      </c>
      <c r="P9806" s="221" t="s">
        <v>5868</v>
      </c>
      <c r="Q9806" s="205"/>
      <c r="R9806" s="193"/>
    </row>
    <row r="9807" spans="1:18">
      <c r="A9807" s="207" t="s">
        <v>5869</v>
      </c>
      <c r="B9807" s="221" t="s">
        <v>5603</v>
      </c>
      <c r="C9807" s="246" t="s">
        <v>2716</v>
      </c>
      <c r="D9807" s="278">
        <v>1</v>
      </c>
      <c r="E9807" s="272">
        <v>0.15</v>
      </c>
      <c r="F9807" s="221" t="s">
        <v>4680</v>
      </c>
      <c r="G9807" s="272">
        <v>0.15</v>
      </c>
      <c r="H9807" s="221">
        <v>1</v>
      </c>
      <c r="I9807" s="221">
        <v>1.3</v>
      </c>
      <c r="J9807" s="277"/>
      <c r="K9807" s="277"/>
      <c r="L9807" s="277"/>
      <c r="M9807" s="221">
        <v>21.6</v>
      </c>
      <c r="N9807" s="276"/>
      <c r="O9807" s="221">
        <v>21.6</v>
      </c>
      <c r="P9807" s="221" t="s">
        <v>5868</v>
      </c>
      <c r="Q9807" s="205"/>
      <c r="R9807" s="193"/>
    </row>
    <row r="9808" spans="1:18">
      <c r="A9808" s="207" t="s">
        <v>5869</v>
      </c>
      <c r="B9808" s="221" t="s">
        <v>5603</v>
      </c>
      <c r="C9808" s="246" t="s">
        <v>2717</v>
      </c>
      <c r="D9808" s="278">
        <v>1</v>
      </c>
      <c r="E9808" s="272">
        <v>0.15</v>
      </c>
      <c r="F9808" s="221" t="s">
        <v>4680</v>
      </c>
      <c r="G9808" s="272">
        <v>0.15</v>
      </c>
      <c r="H9808" s="221">
        <v>1</v>
      </c>
      <c r="I9808" s="221">
        <v>1.3</v>
      </c>
      <c r="J9808" s="277"/>
      <c r="K9808" s="277"/>
      <c r="L9808" s="277"/>
      <c r="M9808" s="221">
        <v>21.6</v>
      </c>
      <c r="N9808" s="276"/>
      <c r="O9808" s="221">
        <v>21.6</v>
      </c>
      <c r="P9808" s="221" t="s">
        <v>5868</v>
      </c>
      <c r="Q9808" s="205"/>
      <c r="R9808" s="193"/>
    </row>
    <row r="9809" spans="1:18">
      <c r="A9809" s="207" t="s">
        <v>5869</v>
      </c>
      <c r="B9809" s="221" t="s">
        <v>5604</v>
      </c>
      <c r="C9809" s="246" t="s">
        <v>2718</v>
      </c>
      <c r="D9809" s="278">
        <v>1</v>
      </c>
      <c r="E9809" s="272">
        <v>0.15</v>
      </c>
      <c r="F9809" s="221" t="s">
        <v>4680</v>
      </c>
      <c r="G9809" s="272">
        <v>0.15</v>
      </c>
      <c r="H9809" s="221">
        <v>1</v>
      </c>
      <c r="I9809" s="221">
        <v>1.3</v>
      </c>
      <c r="J9809" s="277"/>
      <c r="K9809" s="277"/>
      <c r="L9809" s="277"/>
      <c r="M9809" s="221">
        <v>0.56000000000000005</v>
      </c>
      <c r="N9809" s="276"/>
      <c r="O9809" s="221">
        <v>0.56000000000000005</v>
      </c>
      <c r="P9809" s="221" t="s">
        <v>5868</v>
      </c>
      <c r="Q9809" s="205"/>
      <c r="R9809" s="193"/>
    </row>
    <row r="9810" spans="1:18" s="63" customFormat="1">
      <c r="A9810" s="212" t="s">
        <v>5869</v>
      </c>
      <c r="B9810" s="208"/>
      <c r="C9810" s="213"/>
      <c r="D9810" s="210"/>
      <c r="E9810" s="210"/>
      <c r="F9810" s="208"/>
      <c r="G9810" s="211"/>
      <c r="H9810" s="208"/>
      <c r="I9810" s="208"/>
      <c r="J9810" s="208"/>
      <c r="K9810" s="208"/>
      <c r="L9810" s="208"/>
      <c r="M9810" s="208"/>
      <c r="N9810" s="205"/>
      <c r="O9810" s="205"/>
      <c r="P9810" s="208"/>
      <c r="Q9810" s="205"/>
    </row>
    <row r="9811" spans="1:18">
      <c r="A9811" s="74" t="s">
        <v>5869</v>
      </c>
      <c r="B9811" s="74"/>
      <c r="C9811" s="201"/>
      <c r="D9811" s="76"/>
      <c r="E9811" s="76"/>
      <c r="F9811" s="74"/>
      <c r="G9811" s="77"/>
      <c r="H9811" s="74"/>
      <c r="I9811" s="74"/>
      <c r="J9811" s="74"/>
      <c r="K9811" s="74"/>
      <c r="L9811" s="74"/>
      <c r="M9811" s="74"/>
      <c r="N9811" s="74"/>
      <c r="O9811" s="73"/>
      <c r="P9811" s="74"/>
      <c r="Q9811" s="74"/>
    </row>
  </sheetData>
  <sheetProtection password="DC76" sheet="1" objects="1" scenarios="1"/>
  <autoFilter ref="A3256:IV9811"/>
  <dataConsolidate/>
  <mergeCells count="24">
    <mergeCell ref="F9709:F9711"/>
    <mergeCell ref="I9709:I9711"/>
    <mergeCell ref="J9708:M9708"/>
    <mergeCell ref="D9709:D9711"/>
    <mergeCell ref="E9709:E9711"/>
    <mergeCell ref="H9709:H9711"/>
    <mergeCell ref="G9709:G9711"/>
    <mergeCell ref="J9709:J9711"/>
    <mergeCell ref="IK2:IN2"/>
    <mergeCell ref="IM3:IN3"/>
    <mergeCell ref="K9709:L9711"/>
    <mergeCell ref="K9672:L9674"/>
    <mergeCell ref="F9672:F9674"/>
    <mergeCell ref="G9672:I9674"/>
    <mergeCell ref="F9671:I9671"/>
    <mergeCell ref="J9671:M9671"/>
    <mergeCell ref="J9672:J9674"/>
    <mergeCell ref="B7893:P7893"/>
    <mergeCell ref="B9672:B9674"/>
    <mergeCell ref="C9672:C9674"/>
    <mergeCell ref="N9672:N9674"/>
    <mergeCell ref="M9672:M9674"/>
    <mergeCell ref="D9708:E9708"/>
    <mergeCell ref="M9709:M9711"/>
  </mergeCells>
  <phoneticPr fontId="11" type="noConversion"/>
  <conditionalFormatting sqref="H6783:H6784 H6800:H6801 H6766:H6767 H6749:H6750 H6732:H6733 H6715:H6716 H6698:H6699 H6681:H6682 H6664:H6665 H6647:H6648 H6630:H6631 H6613:H6614 H6596:H6597 H6579:H6580 H6562:H6563 H6545:H6546 H6528:H6529 H6392:H6393 H6410:H6411 H6428:H6429 H6446:H6447 H6464:H6465 H6482:H6483 H6500:H6501 H6518:H6519 H6375:H6376 H6358:H6359 H6341:H6342 H6324:H6325 H6314:H6315 H6297:H6298 H6280:H6281 H6263:H6264 H6115:H6135 H6172:H6173 H6157:H6158 H6021:H6022 B5970:B5972 H5855:H5856 H5845:H5846 H5782:H5802 H5740:H5741 H5705:H5706 H5723:H5724 H5688:H5689 H5671:H5672 H5654:H5655 H5619:H5620 H5637:H5638 H5584:H5586 H5565:H5568 H5548:H5549 H5531:H5532 H5514:H5515 H5497:H5498 H5480:H5481 H5463:H5464 H5446:H5447 H5413:H5414 H5403:H5404 H5350:H5351 H5259:H5260 H5333:H5334 H5322:H5323 H5312:H5314 H5294:H5296 H5276:H5278 H5242:H5243 H5225:H5226 H5208:H5209 H5191:H5192 H5174:H5175 H5154:H5155 H5136:H5137 H5032:H5033 H5119:H5120 H5103:H5104 H5086:H5087 H5069:H5070 H5051:H5052 H5368:H5369 H5391:H5393 H5429:H5430 H5602:H5603 H5752:H5772 H5866:H5886 H5896:H5916 H5926:H5946 H5956:H5976 B6000:B6002 H5986:H6006 H6037:H6038 B6062:B6064 H6048:H6068 B6092:B6094 H6078:H6098 B6129:B6131 H6214 H6186:H6190 H6210:H6211 H6230:H6231 H6227:H6228 H6247:H6248 H6244:H6245 H4985:H4989 H5016:H5017 H5004:H5005 H4968:H4969 H4938:H4939 H4922:H4923 H4894:H4895 H4911:H4912 H4860:H4861 H4877:H4878 H4843:H4844 H4792:H4793 H4809:H4810 H4826:H4827 H4536:H4537 H4472:H4473 H4456:H4457 H4431:H4444 H6831:H6832 H6846:H6847 H4484:H4485 H4501:H4502 H4519:H4520 H4553:H4554 H4570:H4571 H4587:H4588 H4604:H4605 H4621:H4622 H4638:H4639 H4655:H4656 B4671 H4673:H4674 H4690:H4691 H4707:H4708 H4724:H4725 H4741:H4742 H4758:H4759 H4775:H4776 H4951:H4953 H6816:H6817 H4350:H4354 H4307:H4308 H4318:H4319 H4367:H4368 H4261:H4286 H4154:H4155 H4166:H4167 H4191:H4226 H4091:H4092 H4108:H4109 H4121:H4122 H4134:H4135 H4032:H4033 H4014:H4015 H4050:H4051 H3920:H3921 H3873:H3875 H3832:H3836 H3849:H3853 H3862:H3864 H3891:H3893 H3906:H3907 H3937:H3938 H3954:H3955 H3968:H3969 H3980:H3981 H3996:H3997 C3262 D3264 B3260:B3264 H4413:H4424 B9320:B9349 B9148:B9204 B9582:B9598 H3746:H3752 H3766:H3773 H3787:H3795 H3809:H3817 B3381 B3339:B3357 B3333 B3291:B3309 B3285 B3386:B3395 B3397:B3400 H4383:H4391 H4183:H4185 H4332:H4334">
    <cfRule type="cellIs" dxfId="2" priority="524" stopIfTrue="1" operator="equal">
      <formula>0</formula>
    </cfRule>
  </conditionalFormatting>
  <conditionalFormatting sqref="B6141 B5973 B5964 B6003 B5994 B6065 B6056 B6095 B6086 B6132 B6123">
    <cfRule type="cellIs" dxfId="1" priority="522" stopIfTrue="1" operator="equal">
      <formula>0</formula>
    </cfRule>
  </conditionalFormatting>
  <conditionalFormatting sqref="F9632 F9634:F9635 F9639:F9643 F9645:F9653">
    <cfRule type="cellIs" dxfId="0" priority="525" stopIfTrue="1" operator="lessThanOrEqual">
      <formula>0</formula>
    </cfRule>
  </conditionalFormatting>
  <hyperlinks>
    <hyperlink ref="C2421" location="'6.- Insumos'!B3256" display="Kit de Consulta"/>
    <hyperlink ref="C2422" location="'6.- Insumos'!B3267" display="Anestesia general balanceada - Alternativa 1 "/>
    <hyperlink ref="C2423" location="'6.- Insumos'!B3315" display="Anestesia general balanceada - Alternativa 2"/>
    <hyperlink ref="C2424" location="'6.- Insumos'!B3363" display="Anestesia total intravenosa (TIVA)"/>
    <hyperlink ref="C2425" location="'6.- Insumos'!B3406" display="Sedación + anestesia local"/>
    <hyperlink ref="C2426" location="'6.- Insumos'!B3439" display="Anestesia raquídea"/>
    <hyperlink ref="C2427" location="'6.- Insumos'!B3474" display="Anestesia epidural - Alternativa 1"/>
    <hyperlink ref="C2428" location="'6.- Insumos'!B3510" display="Anestesia epidural - Alternativa 2"/>
    <hyperlink ref="C2446" location="'6.- Insumos'!B3910" display="Kit de Ecografia"/>
    <hyperlink ref="C2484" location="'6.- Insumos'!B4506" display="Kit Bilirrubina Directa"/>
    <hyperlink ref="C2486" location="'6.- Insumos'!B4524" display="Kit Calcio Serico"/>
    <hyperlink ref="C2485" location="'6.- Insumos'!B4460" display="Kit Amilasa"/>
    <hyperlink ref="C2481" location="'6.- Insumos'!B4447" display="Kit Sedimento Urinario"/>
    <hyperlink ref="C2468" location="'6.- Insumos'!B4428" display="Kit de gammagrafia"/>
    <hyperlink ref="C2480" location="'6.- Insumos'!B4397" display="Kit Hemodialisis"/>
    <hyperlink ref="C2479" location="'6.- Insumos'!B4371" display="Kit Endoscopia"/>
    <hyperlink ref="C2478" location="'6.- Insumos'!B4357" display="Kit Tranfusion"/>
    <hyperlink ref="C2569" location="'6.- Insumos'!B6805" display="Kit Grasas en Heces"/>
    <hyperlink ref="C2579" location="'6.- Insumos'!B6217" display="Kit Gota Gruesa"/>
    <hyperlink ref="C2578" location="'6.- Insumos'!B6200" display="Kit Parasitologico 3 Muestras"/>
    <hyperlink ref="C2577" location="'6.- Insumos'!B6176" display="Kit Campylobacter"/>
    <hyperlink ref="C2576" location="'6.- Insumos'!B6161" display="Kit Parasitologico Concentrado"/>
    <hyperlink ref="C2575" location="'6.- Insumos'!B6145" display="Kit Parasitologico"/>
    <hyperlink ref="C2574" location="'6.- Insumos'!B6108" display="Kit Liquido Sinovial Cristales"/>
    <hyperlink ref="C2573" location="'6.- Insumos'!B6071" display="Kit Liquido Sinovial"/>
    <hyperlink ref="C2572" location="'6.- Insumos'!B6041" display="Kit Cultivo de Esperma"/>
    <hyperlink ref="C2571" location="'6.- Insumos'!B6025" display="Kit Coprologico"/>
    <hyperlink ref="C2570" location="'6.- Insumos'!B6009" display="Kit Reaccion Inflamatoria"/>
    <hyperlink ref="C2568" location="'6.- Insumos'!B5979" display="Kit Cultivo Uretral"/>
    <hyperlink ref="C2567" location="'6.- Insumos'!B5949" display="Kit Cultivo Faringeo"/>
    <hyperlink ref="C2566" location="'6.- Insumos'!B5919" display="Kit Cultivo Vaginal"/>
    <hyperlink ref="C2565" location="'6.- Insumos'!B5889" display="Kit Cultivo Paranasal"/>
    <hyperlink ref="C2564" location="'6.- Insumos'!B5859" display="Kit Cultivo Otico"/>
    <hyperlink ref="C2563" location="'6.- Insumos'!B5849" display="Kit Acaros"/>
    <hyperlink ref="C2562" location="'6.- Insumos'!B5835" display="Kit Cultivo Hongos"/>
    <hyperlink ref="C2561" location="'6.- Insumos'!B5805" display="Kit Coprocultivo"/>
    <hyperlink ref="C2560" location="'6.- Insumos'!B5775" display="Kit Hemocultivo"/>
    <hyperlink ref="C2559" location="'6.- Insumos'!B5745" display="Kit Urocultivo"/>
    <hyperlink ref="C2558" location="'6.- Insumos'!B5728" display="Kit T3 Up Take"/>
    <hyperlink ref="C2557" location="'6.- Insumos'!B5710" display="Kit T3 Libre"/>
    <hyperlink ref="C2556" location="'6.- Insumos'!B5693" display="Kit Haptoglonina"/>
    <hyperlink ref="C2555" location="'6.- Insumos'!B5676" display="Kit T3"/>
    <hyperlink ref="C2554" location="'6.- Insumos'!B5659" display="Kit Tiroglobulina"/>
    <hyperlink ref="C2553" location="'6.- Insumos'!B5642" display="Kit Calcitonina"/>
    <hyperlink ref="C2552" location="'6.- Insumos'!B5624" display="Kit T4 Anticuerpos"/>
    <hyperlink ref="C2551" location="'6.- Insumos'!B5607" display="Kit T4"/>
    <hyperlink ref="C2550" location="'6.- Insumos'!B5590" display="Kit T4 Libre"/>
    <hyperlink ref="C2549" location="'6.- Insumos'!B5572" display="Kit Espermatograma"/>
    <hyperlink ref="C2548" location="'6.- Insumos'!B5553" display="Kit Perfil Tiroideo"/>
    <hyperlink ref="C2547" location="'6.- Insumos'!B5536" display="Kit Toxoplasma IgM"/>
    <hyperlink ref="C2546" location="'6.- Insumos'!B5519" display="Kit TSH Ultrasensible"/>
    <hyperlink ref="C2545" location="'6.- Insumos'!B5502" display="Kit Chlamydia"/>
    <hyperlink ref="C2544" location="'6.- Insumos'!B5485" display="Kit TSH"/>
    <hyperlink ref="C2541" location="'6.- Insumos'!B5468" display="Kit Toxoplasma IgG"/>
    <hyperlink ref="C2540" location="'6.- Insumos'!B5451" display="Kit Hemoglobina Glicosilada"/>
    <hyperlink ref="C2539" location="'6.- Insumos'!B5434" display="Kit Proteina C Reactiva"/>
    <hyperlink ref="C2543" location="'6.- Insumos'!B5417" display="Kit Porfobilinogeno"/>
    <hyperlink ref="C2538" location="'6.- Insumos'!B5407" display="Kit Osmolaridad Urinaria"/>
    <hyperlink ref="C2537" location="'6.- Insumos'!B5397" display="Kit Osmolaridad Serica"/>
    <hyperlink ref="C2542" location="'6.- Insumos'!B5379" display="Kit ADA"/>
    <hyperlink ref="C2536" location="'6.- Insumos'!B5355" display="Kit Perfil Hepatico"/>
    <hyperlink ref="C2535" location="'6.- Insumos'!B5338" display="Kit Colesterol VLDL"/>
    <hyperlink ref="C2534" location="'6.- Insumos'!B5327" display="Kit Potasio en Orina"/>
    <hyperlink ref="C2533" location="'6.- Insumos'!B5318" display="Kit Sodio en Orina"/>
    <hyperlink ref="C2530" location="'6.- Insumos'!B5300" display="Kit Potasio Serico"/>
    <hyperlink ref="C2532" location="'6.- Insumos'!B5282" display="Kit Cloro Serico"/>
    <hyperlink ref="C2531" location="'6.- Insumos'!B5264" display="Kit Sodio Serico"/>
    <hyperlink ref="C2529" location="'6.- Insumos'!B5247" display="Kit de Creatinina en Orina"/>
    <hyperlink ref="C2528" location="'6.- Insumos'!B5230" display="Kit Calcio en Orina"/>
    <hyperlink ref="C2527" location="'6.- Insumos'!B5213" display="Kit Tolerancia a la Lactosa"/>
    <hyperlink ref="C2526" location="'6.- Insumos'!B5196" display="Kit Hierro"/>
    <hyperlink ref="C2525" location="'6.- Insumos'!B5179" display="Kit VIH"/>
    <hyperlink ref="C2524" location="'6.- Insumos'!B5162" display="Kit VDRL"/>
    <hyperlink ref="C2523" location="'6.- Insumos'!B5142" display="Kit Grupo Sanguineo y Factor"/>
    <hyperlink ref="C2522" location="'6.- Insumos'!B5123" display="Kit Reticulocitos"/>
    <hyperlink ref="C2521" location="'6.- Insumos'!B5108" display="Kit Velocidad de Sedimentacion"/>
    <hyperlink ref="C2520" location="'6.- Insumos'!B5091" display="Kit Tiempo Parcial de Tromboplastina"/>
    <hyperlink ref="C2519" location="'6.- Insumos'!B5074" display="Kit Trombina"/>
    <hyperlink ref="C2518" location="'6.- Insumos'!B5057" display="Kit Tiempo Protrombina"/>
    <hyperlink ref="C2517" location="'6.- Insumos'!B5039" display="Kit Perfil Hemostatico"/>
    <hyperlink ref="C2516" location="'6.- Insumos'!B5020" display="Kit Perfil Coagulacion"/>
    <hyperlink ref="C2515" location="'6.- Insumos'!B5009" display="Kit Sangria"/>
    <hyperlink ref="C2514" location="'6.- Insumos'!B4992" display="Kit Fibrinogeno"/>
    <hyperlink ref="C2513" location="'6.- Insumos'!B4973" display="Kit BK"/>
    <hyperlink ref="C2512" location="'6.- Insumos'!B4943" display="Kit Gram"/>
    <hyperlink ref="C2510" location="'6.- Insumos'!B4926" display="Kit Angiotensina"/>
    <hyperlink ref="C2509" location="'6.- Insumos'!B4916" display="Kit Orina Completa"/>
    <hyperlink ref="C2508" location="'6.- Insumos'!B4899" display="Kit Urea"/>
    <hyperlink ref="C2507" location="'6.- Insumos'!B4882" display="Kit Acido Urico en orina"/>
    <hyperlink ref="C2506" location="'6.- Insumos'!B4865" display="Kit Acido Urico"/>
    <hyperlink ref="C2505" location="'6.- Insumos'!B4848" display="Kit Trigliceridos"/>
    <hyperlink ref="C2504" location="'6.- Insumos'!B4831" display="Kit TGP"/>
    <hyperlink ref="C2503" location="'6.- Insumos'!B4814" display="Kit TGO"/>
    <hyperlink ref="C2502" location="'6.- Insumos'!B4797" display="Kit Albumina"/>
    <hyperlink ref="C2501" location="'6.- Insumos'!B4780" display="Kit Proteinas Totales"/>
    <hyperlink ref="C2500" location="'6.- Insumos'!B4763" display="Kit Fosforo en Orina"/>
    <hyperlink ref="C2499" location="'6.- Insumos'!B4746" display="Kit Fosforo Serico"/>
    <hyperlink ref="C2498" location="'6.- Insumos'!B4729" display="Kit Fosfatasa Alcanica"/>
    <hyperlink ref="C2497" location="'6.- Insumos'!B4712" display="Kit Colesterol LDL"/>
    <hyperlink ref="C2496" location="'6.- Insumos'!B4695" display="Kit Colesterol HDL"/>
    <hyperlink ref="C2495" location="'6.- Insumos'!B4678" display="Kit DHL"/>
    <hyperlink ref="C2494" location="'6.- Insumos'!B4660" display="Kit Tolerancia a la Glucosa"/>
    <hyperlink ref="C2493" location="'6.- Insumos'!B4643" display="Kit AGA"/>
    <hyperlink ref="C2492" location="'6.- Insumos'!B4626" display="Kit Depuracion Creatinina"/>
    <hyperlink ref="C2491" location="'6.- Insumos'!B4609" display="Kit Glucosa"/>
    <hyperlink ref="C2490" location="'6.- Insumos'!B4592" display="Kit Creatinina"/>
    <hyperlink ref="C2489" location="'6.- Insumos'!B4575" display="Kit CPK MB"/>
    <hyperlink ref="C2488" location="'6.- Insumos'!B4558" display="Kit CPK Total"/>
    <hyperlink ref="C2487" location="'6.- Insumos'!B4541" display="Kit Colesterol"/>
    <hyperlink ref="C2483" location="'6.- Insumos'!B4489" display="Kit Bilirrubina Total"/>
    <hyperlink ref="C2482" location="'6.- Insumos'!B4477" display="Kit Proteinuria 24 Hrs"/>
    <hyperlink ref="C2477" location="'6.- Insumos'!B4338" display="Kit Odontologico III"/>
    <hyperlink ref="C2476" location="'6.- Insumos'!B4322" display="Kit Odontologico II"/>
    <hyperlink ref="C2475" location="'6.- Insumos'!B4311" display="Kit Odontologico I"/>
    <hyperlink ref="C2474" location="'6.- Insumos'!B4289" display="Kit Atencion de Parto"/>
    <hyperlink ref="C2473" location="'6.- Insumos'!B4258" display="Kit de Atencion en Hospitalizacion"/>
    <hyperlink ref="C2472" location="'6.- Insumos'!B4229" display="Kit de Atencion en UCIN"/>
    <hyperlink ref="C2471" location="'6.- Insumos'!B4188" display="Kit de Atencion en UCI"/>
    <hyperlink ref="C2470" location="'6.- Insumos'!B4170" display="Kit de Atencion de Emergencia I"/>
    <hyperlink ref="C2469" location="'6.- Insumos'!B4158" display="Kit de Atencion de Emergencia II, III y IV"/>
    <hyperlink ref="C2451" location="'6.- Insumos'!B3984" display="Kit de Infusion EV"/>
    <hyperlink ref="C2467" location="'6.- Insumos'!B4118" display="Kit de Mamografia Bilateral"/>
    <hyperlink ref="C2466" location="'6.- Insumos'!B4105" display="Kit de Mamografia Unilateral"/>
    <hyperlink ref="C2465" location="'6.- Insumos'!B4131" display="Kit de Densitometria"/>
    <hyperlink ref="C2464" location="'6.- Insumos'!B4088" display="Kit de Rx con Contraste"/>
    <hyperlink ref="C2463" location="'6.- Insumos'!B4080" display="Kit de Rx 4 o mas Placas"/>
    <hyperlink ref="C2462" location="'6.- Insumos'!B4072" display="Kit de Rx 3 Placas"/>
    <hyperlink ref="C2461" location="'6.- Insumos'!B4064" display="Kit de Rx 2 Placas"/>
    <hyperlink ref="C2460" location="'6.- Insumos'!B4056" display="Kit de Rx 1 Placa"/>
    <hyperlink ref="C2454" location="'6.- Insumos'!B4037" display="Kit Farmacologico"/>
    <hyperlink ref="C2453" location="'6.- Insumos'!B4019" display="Kit Perfil Bioquimico"/>
    <hyperlink ref="C2452" location="'6.- Insumos'!B4001" display="Kit Bioquimico"/>
    <hyperlink ref="C2450" location="'6.- Insumos'!B3972" display="Kit de Espirometria"/>
    <hyperlink ref="C2449" location="'6.- Insumos'!B3958" display="Kit de EEG"/>
    <hyperlink ref="C2448" location="'6.- Insumos'!B3941" display="Kit de Cateterismo Nasograstrico"/>
    <hyperlink ref="C2447" location="'6.- Insumos'!B3924" display="Kit de Cateterismo Vesical"/>
    <hyperlink ref="C2445" location="'6.- Insumos'!B3896" display="Kit de EKG"/>
    <hyperlink ref="C2444" location="'6.- Insumos'!B3878" display="Kit de Cauterizacion"/>
    <hyperlink ref="C2443" location="'6.- Insumos'!B3867" display="Kit de Reduccion Incruenta"/>
    <hyperlink ref="C2442" location="'6.- Insumos'!B3856" display="Kit de Inmovilizacion con Yeso 1"/>
    <hyperlink ref="C2441" location="'6.- Insumos'!B3839" display="Kit de Artrocentesis, Toracocentesis, Pericardiocentesis, Paracentesis"/>
    <hyperlink ref="C2440" location="'6.- Insumos'!B3820" display="Kit de Curacion"/>
    <hyperlink ref="C2439" location="'6.- Insumos'!B3798" display="Kit de Sutura Grande"/>
    <hyperlink ref="C2438" location="'6.- Insumos'!B3776" display="Kit de Sutura Mediana"/>
    <hyperlink ref="C2437" location="'6.- Insumos'!B3755" display="Kit de Sutura Pequena"/>
    <hyperlink ref="C2436" location="'6.- Insumos'!B3733" display="Kit de Biopsia"/>
    <hyperlink ref="C2435" location="'6.- Insumos'!B3719" display="Kit atención tópico"/>
    <hyperlink ref="C2434" location="'6.- Insumos'!B3701" display="Kit quirúrgico IQ D"/>
    <hyperlink ref="C2433" location="'6.- Insumos'!B3676" display="Kit quirúrgico IQ C"/>
    <hyperlink ref="C2432" location="'6.- Insumos'!B3644" display="Kit quirúrgico IQ B"/>
    <hyperlink ref="C2431" location="'6.- Insumos'!B3601" display="Kit quirúrgico IQ A"/>
    <hyperlink ref="C2430" location="'6.- Insumos'!B3579" display="Anestesia local"/>
    <hyperlink ref="C2429" location="'6.- Insumos'!B3546" display="Bloqueo periférico"/>
    <hyperlink ref="E5" location="componentes" display="Kit de consulta"/>
    <hyperlink ref="C2511" location="Insumos!B4956" display="Kit Hemograma"/>
    <hyperlink ref="E618" location="Insumos!B4169" display="Kit de Atencion de Emergencia I"/>
    <hyperlink ref="E619" location="Insumos!B4169" display="Kit de Atencion de Emergencia I"/>
    <hyperlink ref="E5:E2389" location="componentes" display="Kit de consulta"/>
    <hyperlink ref="A3256" location="'6.- Insumos'!B2418" display="é"/>
    <hyperlink ref="C2580" location="'6.- Insumos'!B6234" display="Kit Thevenon"/>
    <hyperlink ref="C2617" location="'6.- Insumos'!B6864" display="Kit de Inmovilizacion con Yeso 2"/>
    <hyperlink ref="C2582" location="'6.- Insumos'!B6268" display="Kit PSA"/>
    <hyperlink ref="C2583" location="'6.- Insumos'!B6285" display="Kit Alfa Feto Proteina"/>
    <hyperlink ref="C2584" location="'6.- Insumos'!B6302" display="Kit Estradiol Libre"/>
    <hyperlink ref="C2585" location="'6.- Insumos'!B6319" display="Kit Estradiol Orina"/>
    <hyperlink ref="C2586" location="'6.- Insumos'!B6329" display="Kit Estradiol en Suero"/>
    <hyperlink ref="C2587" location="'6.- Insumos'!B6346" display="Kit Prolactina"/>
    <hyperlink ref="C2588" location="'6.- Insumos'!B6363" display="Kit Pregnandiol"/>
    <hyperlink ref="C2589" location="'6.- Insumos'!B6380" display="Kit Testosterona"/>
    <hyperlink ref="C2590" location="'6.- Insumos'!B6397" display="Kit Aglutinaciones en Tubo"/>
    <hyperlink ref="C2591" location="'6.- Insumos'!B6415" display="Kit Rosa de Bengala"/>
    <hyperlink ref="C2592" location="'6.- Insumos'!B6433" display="Kit Zona Brucella"/>
    <hyperlink ref="C2593" location="'6.- Insumos'!B6451" display="Kit Aglutinaciones en Lamina"/>
    <hyperlink ref="C2594" location="'6.- Insumos'!B6469" display="Kit FSH"/>
    <hyperlink ref="C2595" location="'6.- Insumos'!B6487" display="Kit DHL Isoencimas"/>
    <hyperlink ref="C2596" location="'6.- Insumos'!B6505" display="Kit Citomegalovirus IgM"/>
    <hyperlink ref="C2597" location="'6.- Insumos'!B6523" display="Kit Citomegalovirus en Orina"/>
    <hyperlink ref="C2598" location="'6.- Insumos'!B6533" display="Kit Citomegalovirus IgG"/>
    <hyperlink ref="C2599" location="'6.- Insumos'!B6550" display="Kit Progesterona"/>
    <hyperlink ref="C2600" location="'6.- Insumos'!B6567" display="Kit Beta 2 Microglobulina"/>
    <hyperlink ref="C2601" location="'6.- Insumos'!B6584" display="Kit Proteina C Ultrasensible"/>
    <hyperlink ref="C2602" location="'6.- Insumos'!B6601" display="Kit Antg Australiano Hep B"/>
    <hyperlink ref="C2603" location="'6.- Insumos'!B6618" display="Kit AntiAntg Australiano Hep B"/>
    <hyperlink ref="C2604" location="'6.- Insumos'!B6635" display="Kit Ferritina"/>
    <hyperlink ref="C2605" location="'6.- Insumos'!B6652" display="Kit Sifilis confirmatorio"/>
    <hyperlink ref="C2606" location="'6.- Insumos'!B6669" display="Kit Sifilis ELISA"/>
    <hyperlink ref="C2607" location="'6.- Insumos'!B6686" display="Kit Microalbuminuria"/>
    <hyperlink ref="C2608" location="'6.- Insumos'!B6703" display="Kit Microalbuminuria Cuantitativo"/>
    <hyperlink ref="C2609" location="'6.- Insumos'!B6720" display="Kit Proteinograma"/>
    <hyperlink ref="C2610" location="'6.- Insumos'!B6737" display="Kit Beta HCG"/>
    <hyperlink ref="C2611" location="'6.- Insumos'!B6754" display="Kit Beta HCG Libre"/>
    <hyperlink ref="C2612" location="'6.- Insumos'!B6771" display="Kit Factor Reumatoideo"/>
    <hyperlink ref="C2613" location="'6.- Insumos'!B6788" display="Kit Electrolitos"/>
    <hyperlink ref="C2614" location="'6.- Insumos'!B6820" display="Kit Recuento de plaquetas"/>
    <hyperlink ref="C2615" location="'6.- Insumos'!B6836" display="Kit Hematocrito"/>
    <hyperlink ref="C2616" location="'6.- Insumos'!B6851" display="Kit Papaniolau"/>
    <hyperlink ref="C2581" location="'6.- Insumos'!B6251" display="Kit PSA Total"/>
    <hyperlink ref="A2421" location="'6.- Insumos'!A2" display="é"/>
    <hyperlink ref="A2422:A2617" location="'6.- Insumos'!A2" display="é"/>
    <hyperlink ref="A3267" location="'6.- Insumos'!B2418" display="é"/>
    <hyperlink ref="A3315" location="'6.- Insumos'!B2418" display="é"/>
    <hyperlink ref="A3363" location="'6.- Insumos'!B2418" display="é"/>
    <hyperlink ref="A3406" location="'6.- Insumos'!B2418" display="é"/>
    <hyperlink ref="A3439" location="'6.- Insumos'!B2418" display="é"/>
    <hyperlink ref="A3474" location="'6.- Insumos'!B2418" display="é"/>
    <hyperlink ref="A3510" location="'6.- Insumos'!B2418" display="é"/>
    <hyperlink ref="A3546" location="'6.- Insumos'!B2418" display="é"/>
    <hyperlink ref="A3579" location="'6.- Insumos'!B2418" display="é"/>
    <hyperlink ref="A3601:A3602" location="'6.- Insumos'!B2418" display="é"/>
    <hyperlink ref="A3644" location="'6.- Insumos'!B2418" display="é"/>
    <hyperlink ref="A3676" location="'6.- Insumos'!B2418" display="é"/>
    <hyperlink ref="A3701" location="'6.- Insumos'!B2418" display="é"/>
    <hyperlink ref="A3719" location="'6.- Insumos'!B2418" display="é"/>
    <hyperlink ref="A3733" location="'6.- Insumos'!B2418" display="é"/>
    <hyperlink ref="A3755" location="'6.- Insumos'!B2418" display="é"/>
    <hyperlink ref="A3776" location="'6.- Insumos'!B2418" display="é"/>
    <hyperlink ref="A3798" location="'6.- Insumos'!B2418" display="é"/>
    <hyperlink ref="A3820" location="'6.- Insumos'!B2418" display="é"/>
    <hyperlink ref="A3839" location="'6.- Insumos'!B2418" display="é"/>
    <hyperlink ref="A3856" location="'6.- Insumos'!B2418" display="é"/>
    <hyperlink ref="A3867" location="'6.- Insumos'!B2418" display="é"/>
    <hyperlink ref="A3878" location="'6.- Insumos'!B2418" display="é"/>
    <hyperlink ref="A3896" location="'6.- Insumos'!B2418" display="é"/>
    <hyperlink ref="A3910" location="'6.- Insumos'!B2418" display="é"/>
    <hyperlink ref="A3924" location="'6.- Insumos'!B2418" display="é"/>
    <hyperlink ref="A3941" location="'6.- Insumos'!B2418" display="é"/>
    <hyperlink ref="A3958" location="'6.- Insumos'!B2418" display="é"/>
    <hyperlink ref="A3972" location="'6.- Insumos'!B2418" display="é"/>
    <hyperlink ref="A3984" location="'6.- Insumos'!B2418" display="é"/>
    <hyperlink ref="A4001" location="'6.- Insumos'!B2418" display="é"/>
    <hyperlink ref="A4019" location="'6.- Insumos'!B2418" display="é"/>
    <hyperlink ref="A4037" location="'6.- Insumos'!B2418" display="é"/>
    <hyperlink ref="A4056" location="'6.- Insumos'!B2418" display="é"/>
    <hyperlink ref="A4064" location="'6.- Insumos'!B2418" display="é"/>
    <hyperlink ref="A4072" location="'6.- Insumos'!B2418" display="é"/>
    <hyperlink ref="A4080" location="'6.- Insumos'!B2418" display="é"/>
    <hyperlink ref="A4088" location="'6.- Insumos'!B2418" display="é"/>
    <hyperlink ref="A4105" location="'6.- Insumos'!B2418" display="é"/>
    <hyperlink ref="A4118" location="'6.- Insumos'!B2418" display="é"/>
    <hyperlink ref="A4131" location="'6.- Insumos'!B2418" display="é"/>
    <hyperlink ref="A4142" location="'6.- Insumos'!B2418" display="é"/>
    <hyperlink ref="A4158" location="'6.- Insumos'!B2418" display="é"/>
    <hyperlink ref="A4170" location="'6.- Insumos'!B2418" display="é"/>
    <hyperlink ref="A4188" location="'6.- Insumos'!B2418" display="é"/>
    <hyperlink ref="A4229" location="'6.- Insumos'!B2418" display="é"/>
    <hyperlink ref="A4258" location="'6.- Insumos'!B2418" display="é"/>
    <hyperlink ref="A4289" location="'6.- Insumos'!B2418" display="é"/>
    <hyperlink ref="A4311" location="'6.- Insumos'!B2418" display="é"/>
    <hyperlink ref="A4322" location="'6.- Insumos'!B2418" display="é"/>
    <hyperlink ref="A4338" location="'6.- Insumos'!B2418" display="é"/>
    <hyperlink ref="A4357" location="'6.- Insumos'!B2418" display="é"/>
    <hyperlink ref="A4371" location="'6.- Insumos'!B2418" display="é"/>
    <hyperlink ref="A4397" location="'6.- Insumos'!B2418" display="é"/>
    <hyperlink ref="A4428" location="'6.- Insumos'!B2418" display="é"/>
    <hyperlink ref="A4447" location="'6.- Insumos'!B2418" display="é"/>
    <hyperlink ref="A4460" location="'6.- Insumos'!B2418" display="é"/>
    <hyperlink ref="A4477" location="'6.- Insumos'!B2418" display="é"/>
    <hyperlink ref="A4489" location="'6.- Insumos'!B2418" display="é"/>
    <hyperlink ref="A4506" location="'6.- Insumos'!B2418" display="é"/>
    <hyperlink ref="A4524" location="'6.- Insumos'!B2418" display="é"/>
    <hyperlink ref="A4541" location="'6.- Insumos'!B2418" display="é"/>
    <hyperlink ref="A4558" location="'6.- Insumos'!B2418" display="é"/>
    <hyperlink ref="A4575" location="'6.- Insumos'!B2418" display="é"/>
    <hyperlink ref="A4592" location="'6.- Insumos'!B2418" display="é"/>
    <hyperlink ref="A4609" location="'6.- Insumos'!B2418" display="é"/>
    <hyperlink ref="A4626" location="'6.- Insumos'!B2418" display="é"/>
    <hyperlink ref="A4643" location="'6.- Insumos'!B2418" display="é"/>
    <hyperlink ref="A4660" location="'6.- Insumos'!B2418" display="é"/>
    <hyperlink ref="A4678" location="'6.- Insumos'!B2418" display="é"/>
    <hyperlink ref="A4695" location="'6.- Insumos'!B2418" display="é"/>
    <hyperlink ref="A4712" location="'6.- Insumos'!B2418" display="é"/>
    <hyperlink ref="A4729" location="'6.- Insumos'!B2418" display="é"/>
    <hyperlink ref="A4746" location="'6.- Insumos'!B2418" display="é"/>
    <hyperlink ref="A4763" location="'6.- Insumos'!B2418" display="é"/>
    <hyperlink ref="A4780" location="'6.- Insumos'!B2418" display="é"/>
    <hyperlink ref="A4797" location="'6.- Insumos'!B2418" display="é"/>
    <hyperlink ref="A4814" location="'6.- Insumos'!B2418" display="é"/>
    <hyperlink ref="A4831" location="'6.- Insumos'!B2418" display="é"/>
    <hyperlink ref="A4848" location="'6.- Insumos'!B2418" display="é"/>
    <hyperlink ref="A4865" location="'6.- Insumos'!B2418" display="é"/>
    <hyperlink ref="A4882" location="'6.- Insumos'!B2418" display="é"/>
    <hyperlink ref="A4899" location="'6.- Insumos'!B2418" display="é"/>
    <hyperlink ref="A4916" location="'6.- Insumos'!B2418" display="é"/>
    <hyperlink ref="A4926" location="'6.- Insumos'!B2418" display="é"/>
    <hyperlink ref="A4943" location="'6.- Insumos'!B2418" display="é"/>
    <hyperlink ref="A4956" location="'6.- Insumos'!B2418" display="é"/>
    <hyperlink ref="A4973" location="'6.- Insumos'!B2418" display="é"/>
    <hyperlink ref="A4992" location="'6.- Insumos'!B2418" display="é"/>
    <hyperlink ref="A5009" location="'6.- Insumos'!B2418" display="é"/>
    <hyperlink ref="A5020" location="'6.- Insumos'!B2418" display="é"/>
    <hyperlink ref="A5039" location="'6.- Insumos'!B2418" display="é"/>
    <hyperlink ref="A5057" location="'6.- Insumos'!B2418" display="é"/>
    <hyperlink ref="A5074" location="'6.- Insumos'!B2418" display="é"/>
    <hyperlink ref="A5091" location="'6.- Insumos'!B2418" display="é"/>
    <hyperlink ref="A5108" location="'6.- Insumos'!B2418" display="é"/>
    <hyperlink ref="A5123" location="'6.- Insumos'!B2418" display="é"/>
    <hyperlink ref="A5142" location="'6.- Insumos'!B2418" display="é"/>
    <hyperlink ref="A5162" location="'6.- Insumos'!B2418" display="é"/>
    <hyperlink ref="A5179" location="'6.- Insumos'!B2418" display="é"/>
    <hyperlink ref="A5196" location="'6.- Insumos'!B2418" display="é"/>
    <hyperlink ref="A5213" location="'6.- Insumos'!B2418" display="é"/>
    <hyperlink ref="A5230" location="'6.- Insumos'!B2418" display="é"/>
    <hyperlink ref="A5247" location="'6.- Insumos'!B2418" display="é"/>
    <hyperlink ref="A5264" location="'6.- Insumos'!B2418" display="é"/>
    <hyperlink ref="A5282" location="'6.- Insumos'!B2418" display="é"/>
    <hyperlink ref="A5300" location="'6.- Insumos'!B2418" display="é"/>
    <hyperlink ref="A5318" location="'6.- Insumos'!B2418" display="é"/>
    <hyperlink ref="A5327" location="'6.- Insumos'!B2418" display="é"/>
    <hyperlink ref="A5338" location="'6.- Insumos'!B2418" display="é"/>
    <hyperlink ref="A5355" location="'6.- Insumos'!B2418" display="é"/>
    <hyperlink ref="A5379" location="'6.- Insumos'!B2418" display="é"/>
    <hyperlink ref="A5397" location="'6.- Insumos'!B2418" display="é"/>
    <hyperlink ref="A5407" location="'6.- Insumos'!B2418" display="é"/>
    <hyperlink ref="A5417" location="'6.- Insumos'!B2418" display="é"/>
    <hyperlink ref="A5434" location="'6.- Insumos'!B2418" display="é"/>
    <hyperlink ref="A5451" location="'6.- Insumos'!B2418" display="é"/>
    <hyperlink ref="A5468" location="'6.- Insumos'!B2418" display="é"/>
    <hyperlink ref="A5485" location="'6.- Insumos'!B2418" display="é"/>
    <hyperlink ref="A5502" location="'6.- Insumos'!B2418" display="é"/>
    <hyperlink ref="A5519" location="'6.- Insumos'!B2418" display="é"/>
    <hyperlink ref="A5536" location="'6.- Insumos'!B2418" display="é"/>
    <hyperlink ref="A5553" location="'6.- Insumos'!B2418" display="é"/>
    <hyperlink ref="A5572" location="'6.- Insumos'!B2418" display="é"/>
    <hyperlink ref="A5590" location="'6.- Insumos'!B2418" display="é"/>
    <hyperlink ref="A5607" location="'6.- Insumos'!B2418" display="é"/>
    <hyperlink ref="A5624" location="'6.- Insumos'!B2418" display="é"/>
    <hyperlink ref="A5642" location="'6.- Insumos'!B2418" display="é"/>
    <hyperlink ref="A5659" location="'6.- Insumos'!B2418" display="é"/>
    <hyperlink ref="A5676" location="'6.- Insumos'!B2418" display="é"/>
    <hyperlink ref="A5693" location="'6.- Insumos'!B2418" display="é"/>
    <hyperlink ref="A5710" location="'6.- Insumos'!B2418" display="é"/>
    <hyperlink ref="A5728" location="'6.- Insumos'!B2418" display="é"/>
    <hyperlink ref="A5745" location="'6.- Insumos'!B2418" display="é"/>
    <hyperlink ref="A5775" location="'6.- Insumos'!B2418" display="é"/>
    <hyperlink ref="A5805" location="'6.- Insumos'!B2418" display="é"/>
    <hyperlink ref="A5835" location="'6.- Insumos'!B2418" display="é"/>
    <hyperlink ref="A5849" location="'6.- Insumos'!B2418" display="é"/>
    <hyperlink ref="A5859" location="'6.- Insumos'!B2418" display="é"/>
    <hyperlink ref="A5889" location="'6.- Insumos'!B2418" display="é"/>
    <hyperlink ref="A5919" location="'6.- Insumos'!B2418" display="é"/>
    <hyperlink ref="A5949" location="'6.- Insumos'!B2418" display="é"/>
    <hyperlink ref="A5979" location="'6.- Insumos'!B2418" display="é"/>
    <hyperlink ref="A6009" location="'6.- Insumos'!B2418" display="é"/>
    <hyperlink ref="A6025" location="'6.- Insumos'!B2418" display="é"/>
    <hyperlink ref="A6041" location="'6.- Insumos'!B2418" display="é"/>
    <hyperlink ref="A6071" location="'6.- Insumos'!B2418" display="é"/>
    <hyperlink ref="A6108" location="'6.- Insumos'!B2418" display="é"/>
    <hyperlink ref="A6145" location="'6.- Insumos'!B2418" display="é"/>
    <hyperlink ref="A6161" location="'6.- Insumos'!B2418" display="é"/>
    <hyperlink ref="A6176" location="'6.- Insumos'!B2418" display="é"/>
    <hyperlink ref="A6200" location="'6.- Insumos'!B2418" display="é"/>
    <hyperlink ref="A6217" location="'6.- Insumos'!B2418" display="é"/>
    <hyperlink ref="A6234" location="'6.- Insumos'!B2418" display="é"/>
    <hyperlink ref="A6251" location="'6.- Insumos'!B2418" display="é"/>
    <hyperlink ref="A6268" location="'6.- Insumos'!B2418" display="é"/>
    <hyperlink ref="A6285" location="'6.- Insumos'!B2418" display="é"/>
    <hyperlink ref="A6302" location="'6.- Insumos'!B2418" display="é"/>
    <hyperlink ref="A6319" location="'6.- Insumos'!B2418" display="é"/>
    <hyperlink ref="A6329" location="'6.- Insumos'!B2418" display="é"/>
    <hyperlink ref="A6346" location="'6.- Insumos'!B2418" display="é"/>
    <hyperlink ref="A6363" location="'6.- Insumos'!B2418" display="é"/>
    <hyperlink ref="A6380" location="'6.- Insumos'!B2418" display="é"/>
    <hyperlink ref="A6397" location="'6.- Insumos'!B2418" display="é"/>
    <hyperlink ref="A6415" location="'6.- Insumos'!B2418" display="é"/>
    <hyperlink ref="A6433" location="'6.- Insumos'!B2418" display="é"/>
    <hyperlink ref="A6451" location="'6.- Insumos'!B2418" display="é"/>
    <hyperlink ref="A6469" location="'6.- Insumos'!B2418" display="é"/>
    <hyperlink ref="A6487" location="'6.- Insumos'!B2418" display="é"/>
    <hyperlink ref="A6505" location="'6.- Insumos'!B2418" display="é"/>
    <hyperlink ref="A6523" location="'6.- Insumos'!B2418" display="é"/>
    <hyperlink ref="A6533" location="'6.- Insumos'!B2418" display="é"/>
    <hyperlink ref="A6550" location="'6.- Insumos'!B2418" display="é"/>
    <hyperlink ref="A6567" location="'6.- Insumos'!B2418" display="é"/>
    <hyperlink ref="A6584" location="'6.- Insumos'!B2418" display="é"/>
    <hyperlink ref="A6601" location="'6.- Insumos'!B2418" display="é"/>
    <hyperlink ref="A6618" location="'6.- Insumos'!B2418" display="é"/>
    <hyperlink ref="A6635" location="'6.- Insumos'!B2418" display="é"/>
    <hyperlink ref="A6652" location="'6.- Insumos'!B2418" display="é"/>
    <hyperlink ref="A6669" location="'6.- Insumos'!B2418" display="é"/>
    <hyperlink ref="A6686" location="'6.- Insumos'!B2418" display="é"/>
    <hyperlink ref="A6703" location="'6.- Insumos'!B2418" display="é"/>
    <hyperlink ref="A6720" location="'6.- Insumos'!B2418" display="é"/>
    <hyperlink ref="A6737" location="'6.- Insumos'!B2418" display="é"/>
    <hyperlink ref="A6754" location="'6.- Insumos'!B2418" display="é"/>
    <hyperlink ref="A6771" location="'6.- Insumos'!B2418" display="é"/>
    <hyperlink ref="A6788" location="'6.- Insumos'!B2418" display="é"/>
    <hyperlink ref="A6805" location="'6.- Insumos'!B2418" display="é"/>
    <hyperlink ref="A6820" location="'6.- Insumos'!B2418" display="é"/>
    <hyperlink ref="A6836" location="'6.- Insumos'!B2418" display="é"/>
    <hyperlink ref="A6851" location="'6.- Insumos'!B2418" display="é"/>
    <hyperlink ref="A6864" location="'6.- Insumos'!B2418" display="é"/>
    <hyperlink ref="C2455" location="'6.- Insumos'!C2550" display="Kit Hormonal"/>
    <hyperlink ref="C2456" location="'6.- Insumos'!C2552" display="Kit Perfil Inmunologico"/>
    <hyperlink ref="C2457" location="'6.- Insumos'!C2552" display="Kit Inmunologico"/>
    <hyperlink ref="C2458" location="'6.- Insumos'!C2522" display="Kit Hematologico"/>
    <hyperlink ref="C2459" location="'6.- Insumos'!C2565" display="Kit Microbiologico"/>
  </hyperlinks>
  <pageMargins left="0.75" right="0.75" top="1" bottom="1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4</vt:i4>
      </vt:variant>
    </vt:vector>
  </HeadingPairs>
  <TitlesOfParts>
    <vt:vector size="10" baseType="lpstr">
      <vt:lpstr>1.- Tarifario</vt:lpstr>
      <vt:lpstr>2.- Base</vt:lpstr>
      <vt:lpstr>3.- Resumen general</vt:lpstr>
      <vt:lpstr>4.- Cargo Operativo</vt:lpstr>
      <vt:lpstr>5.- Instrumental</vt:lpstr>
      <vt:lpstr>6.- Insumos</vt:lpstr>
      <vt:lpstr>'4.- Cargo Operativo'!Área_de_impresión</vt:lpstr>
      <vt:lpstr>componentes</vt:lpstr>
      <vt:lpstr>'1.- Tarifario'!Títulos_a_imprimir</vt:lpstr>
      <vt:lpstr>'4.- Cargo Operativo'!Títulos_a_imprimir</vt:lpstr>
    </vt:vector>
  </TitlesOfParts>
  <Company>Dark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SEIMER ESCOBEDO</dc:creator>
  <cp:lastModifiedBy>Percy</cp:lastModifiedBy>
  <cp:lastPrinted>2013-10-29T19:37:01Z</cp:lastPrinted>
  <dcterms:created xsi:type="dcterms:W3CDTF">2013-05-16T15:36:42Z</dcterms:created>
  <dcterms:modified xsi:type="dcterms:W3CDTF">2013-12-05T19:16:05Z</dcterms:modified>
</cp:coreProperties>
</file>